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80" tabRatio="500" firstSheet="5" activeTab="5"/>
  </bookViews>
  <sheets>
    <sheet name="COVER" sheetId="25" r:id="rId1"/>
    <sheet name="▌ INPUT ▌" sheetId="2" r:id="rId2"/>
    <sheet name="INPUTS" sheetId="3" r:id="rId3"/>
    <sheet name="AIRCRAFT" sheetId="5" r:id="rId4"/>
    <sheet name="OPERATORS" sheetId="4" r:id="rId5"/>
    <sheet name="SCENARIOS" sheetId="24" r:id="rId6"/>
    <sheet name="▌ CALC ▌" sheetId="6" r:id="rId7"/>
    <sheet name="Test" sheetId="26" state="hidden" r:id="rId8"/>
    <sheet name="ROUTES_C1" sheetId="7" r:id="rId9"/>
    <sheet name="ROUTES_C2" sheetId="21" r:id="rId10"/>
    <sheet name="ROUTES_C3" sheetId="22" r:id="rId11"/>
    <sheet name="ROUTES_IATA" sheetId="23" r:id="rId12"/>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#REF!</definedName>
    <definedName name="\D">#REF!</definedName>
    <definedName name="__123Graph_A" hidden="1">[1]summ!$B$61:$B$85</definedName>
    <definedName name="__123Graph_AOCCUP" hidden="1">[2]A!$C$8:$M$8</definedName>
    <definedName name="__123Graph_AWRTQ" hidden="1">[1]summ!$B$61:$B$85</definedName>
    <definedName name="__123Graph_B" hidden="1">[1]summ!$H$61:$H$85</definedName>
    <definedName name="__123Graph_BOCCUP" hidden="1">[2]A!$C$9:$M$9</definedName>
    <definedName name="__123Graph_BWRTQ" hidden="1">[1]summ!$H$61:$H$85</definedName>
    <definedName name="__123Graph_X" hidden="1">[1]summ!$A$61:$A$85</definedName>
    <definedName name="__123Graph_XOCCUP" hidden="1">[2]A!$C$7:$M$7</definedName>
    <definedName name="__123Graph_XWRTQ" hidden="1">[1]summ!$A$61:$A$85</definedName>
    <definedName name="_1__123Graph_ACHART_1A" hidden="1">[3]InsQ!$AY$12:$BB$12</definedName>
    <definedName name="_1_5digit">#REF!</definedName>
    <definedName name="_10__123Graph_BCHART_3A" hidden="1">[1]summ!$B$31:$P$31</definedName>
    <definedName name="_10__123Graph_CCHART_3A" hidden="1">[1]summ!$B$32:$P$32</definedName>
    <definedName name="_11__123Graph_BCHART_4A" hidden="1">[1]summ!$C$58:$C$67</definedName>
    <definedName name="_11__123Graph_DCHART_1A" hidden="1">[3]InsQ!$AY$15:$BB$15</definedName>
    <definedName name="_12__123Graph_DCHART_2A" hidden="1">[1]summ!$B$42:$P$42</definedName>
    <definedName name="_13__123Graph_CCHART_1A" hidden="1">[4]InsQ!$AY$14:$BB$14</definedName>
    <definedName name="_13__123Graph_DCHART_3A" hidden="1">[1]summ!$B$33:$P$33</definedName>
    <definedName name="_14__123Graph_CCHART_2A" hidden="1">'[5]96'!$C$58:$G$58</definedName>
    <definedName name="_14__123Graph_XCHART_1A" hidden="1">[3]InsQ!$AY$11:$BB$11</definedName>
    <definedName name="_15__123Graph_CCHART_3A" hidden="1">[1]summ!$B$32:$P$32</definedName>
    <definedName name="_15__123Graph_XCHART_2A" hidden="1">[3]InsQ!$BG$11:$BV$11</definedName>
    <definedName name="_16__123Graph_XCHART_3A" hidden="1">[1]summ!$B$29:$P$29</definedName>
    <definedName name="_17__123Graph_DCHART_1A" hidden="1">[4]InsQ!$AY$15:$BB$15</definedName>
    <definedName name="_17__123Graph_XCHART_4A" hidden="1">[1]summ!$A$58:$A$67</definedName>
    <definedName name="_18__123Graph_ACHART_2A" hidden="1">[3]InsQ!$BG$12:$BV$12</definedName>
    <definedName name="_18__123Graph_DCHART_2A" hidden="1">[1]summ!$B$42:$P$42</definedName>
    <definedName name="_19__123Graph_ACHART_3A" hidden="1">[1]summ!$B$30:$P$30</definedName>
    <definedName name="_19__123Graph_DCHART_3A" hidden="1">[1]summ!$B$33:$P$33</definedName>
    <definedName name="_2__123Graph_ACHART_1A" hidden="1">[4]InsQ!$AY$12:$BB$12</definedName>
    <definedName name="_2__123Graph_ACHART_2A" hidden="1">[3]InsQ!$BG$12:$BV$12</definedName>
    <definedName name="_21__123Graph_XCHART_1A" hidden="1">[4]InsQ!$AY$11:$BB$11</definedName>
    <definedName name="_23__123Graph_XCHART_2A" hidden="1">[4]InsQ!$BG$11:$BV$11</definedName>
    <definedName name="_24__123Graph_XCHART_3A" hidden="1">[1]summ!$B$29:$P$29</definedName>
    <definedName name="_25__123Graph_XCHART_4A" hidden="1">[1]summ!$A$58:$A$67</definedName>
    <definedName name="_28__123Graph_BCHART_1A" hidden="1">[3]InsQ!$AY$13:$BB$13</definedName>
    <definedName name="_3__123Graph_ACHART_3A" hidden="1">[1]summ!$B$30:$P$30</definedName>
    <definedName name="_37__123Graph_BCHART_2A" hidden="1">[3]InsQ!$BG$13:$BV$13</definedName>
    <definedName name="_38__123Graph_BCHART_3A" hidden="1">[1]summ!$B$31:$P$31</definedName>
    <definedName name="_39__123Graph_BCHART_4A" hidden="1">[1]summ!$C$58:$C$67</definedName>
    <definedName name="_4__123Graph_ACHART_2A" hidden="1">[4]InsQ!$BG$12:$BV$12</definedName>
    <definedName name="_4__123Graph_BCHART_1A" hidden="1">[3]InsQ!$AY$13:$BB$13</definedName>
    <definedName name="_46__123Graph_CCHART_1A" hidden="1">[3]InsQ!$AY$14:$BB$14</definedName>
    <definedName name="_47__123Graph_CCHART_2A" hidden="1">'[5]96'!$C$58:$G$58</definedName>
    <definedName name="_48__123Graph_CCHART_3A" hidden="1">[1]summ!$B$32:$P$32</definedName>
    <definedName name="_5__123Graph_ACHART_3A" hidden="1">[1]summ!$B$30:$P$30</definedName>
    <definedName name="_5__123Graph_BCHART_2A" hidden="1">[3]InsQ!$BG$13:$BV$13</definedName>
    <definedName name="_55__123Graph_DCHART_1A" hidden="1">[3]InsQ!$AY$15:$BB$15</definedName>
    <definedName name="_56__123Graph_DCHART_2A" hidden="1">[1]summ!$B$42:$P$42</definedName>
    <definedName name="_57__123Graph_DCHART_3A" hidden="1">[1]summ!$B$33:$P$33</definedName>
    <definedName name="_6__123Graph_BCHART_3A" hidden="1">[1]summ!$B$31:$P$31</definedName>
    <definedName name="_66__123Graph_XCHART_1A" hidden="1">[3]InsQ!$AY$11:$BB$11</definedName>
    <definedName name="_7__123Graph_BCHART_1A" hidden="1">[4]InsQ!$AY$13:$BB$13</definedName>
    <definedName name="_7__123Graph_BCHART_4A" hidden="1">[1]summ!$C$58:$C$67</definedName>
    <definedName name="_75__123Graph_XCHART_2A" hidden="1">[3]InsQ!$BG$11:$BV$11</definedName>
    <definedName name="_76__123Graph_XCHART_3A" hidden="1">[1]summ!$B$29:$P$29</definedName>
    <definedName name="_77__123Graph_XCHART_4A" hidden="1">[1]summ!$A$58:$A$67</definedName>
    <definedName name="_8__123Graph_CCHART_1A" hidden="1">[3]InsQ!$AY$14:$BB$14</definedName>
    <definedName name="_9__123Graph_ACHART_1A" hidden="1">[3]InsQ!$AY$12:$BB$12</definedName>
    <definedName name="_9__123Graph_BCHART_2A" hidden="1">[4]InsQ!$BG$13:$BV$13</definedName>
    <definedName name="_9__123Graph_CCHART_2A" hidden="1">'[5]96'!$C$58:$G$58</definedName>
    <definedName name="_Fill" hidden="1">#REF!</definedName>
    <definedName name="_Key1" hidden="1">#REF!</definedName>
    <definedName name="_Order1" hidden="1">255</definedName>
    <definedName name="_Order2" hidden="1">255</definedName>
    <definedName name="_Q09">#REF!</definedName>
    <definedName name="_Sort" hidden="1">#REF!</definedName>
    <definedName name="a">[6]ISICrev3.1!$E:$F</definedName>
    <definedName name="AA">#REF!</definedName>
    <definedName name="aaa">#REF!</definedName>
    <definedName name="AAAAAA">#REF!</definedName>
    <definedName name="abang" hidden="1">[3]InsQ!$BG$13:$BV$13</definedName>
    <definedName name="B">#REF!</definedName>
    <definedName name="Base">'[7]LCO - Inputs'!$A$70</definedName>
    <definedName name="bvdp">#REF!</definedName>
    <definedName name="bvdpin">#REF!</definedName>
    <definedName name="Calculated_Relationship_HS12___HS07">'[8]Correlation HS2012-HS2007'!#REF!</definedName>
    <definedName name="ccc">#REF!</definedName>
    <definedName name="com_desc">[9]com_desc!$A$1:$B$96</definedName>
    <definedName name="consol">#REF!</definedName>
    <definedName name="consolID">#REF!</definedName>
    <definedName name="desc">#REF!</definedName>
    <definedName name="desc_frm180">[10]desc_frm180!$A$2:$C$181</definedName>
    <definedName name="desc_frm92">[11]desc_frm92!$A$2:$B$94</definedName>
    <definedName name="ER">#REF!</definedName>
    <definedName name="export_prt">#REF!</definedName>
    <definedName name="f">#REF!</definedName>
    <definedName name="Finance" hidden="1">[12]InsQ!$BG$11:$BV$11</definedName>
    <definedName name="FRAMEIND">#REF!</definedName>
    <definedName name="FRAMEIND2">#REF!</definedName>
    <definedName name="frm">#REF!</definedName>
    <definedName name="frm_com">#REF!</definedName>
    <definedName name="frm_ind">#REF!</definedName>
    <definedName name="frm180_desc">[10]desc_frm180!$B$2:$C$181</definedName>
    <definedName name="frm92_nita">[13]MSIC!$A$1:$C$10782</definedName>
    <definedName name="G_prt">#REF!</definedName>
    <definedName name="GDPIO">#REF!</definedName>
    <definedName name="GDPUPDT">#REF!</definedName>
    <definedName name="GFCF_prt">#REF!</definedName>
    <definedName name="gg">#REF!</definedName>
    <definedName name="go_level_top1">OFFSET('[14]35-sector'!$E$36,MATCH(#REF!,'[14]35-sector'!$E$37:$E$71,0),2,1,8)</definedName>
    <definedName name="govt">[15]frmind92!$C$178:$D$235</definedName>
    <definedName name="graph1" hidden="1">[1]summ!$D$13:$P$13</definedName>
    <definedName name="hh">#REF!</definedName>
    <definedName name="HH_prt">#REF!</definedName>
    <definedName name="HS">'[16]HS02_CPC1.1_SITC3_ISIC3.1 (2)'!#REF!</definedName>
    <definedName name="ID_prt">#REF!</definedName>
    <definedName name="in">#REF!</definedName>
    <definedName name="ind">#REF!</definedName>
    <definedName name="INP">[17]MSIC!$A$1:$C$10782</definedName>
    <definedName name="input">#REF!</definedName>
    <definedName name="io">#REF!</definedName>
    <definedName name="IO_Code">#REF!</definedName>
    <definedName name="IO_Code2">#REF!</definedName>
    <definedName name="iocom">#REF!</definedName>
    <definedName name="k" hidden="1">[12]InsQ!$AY$11:$BB$11</definedName>
    <definedName name="kol">#REF!</definedName>
    <definedName name="l" hidden="1">[2]A!$C$7:$M$7</definedName>
    <definedName name="lan" hidden="1">[2]A!$C$7:$H$7</definedName>
    <definedName name="Large">'[7]LCO - Inputs'!$A$71</definedName>
    <definedName name="M1_stone">'[14]2000'!$E$1382:$BV$1451</definedName>
    <definedName name="M2_stone">'[14]2000'!$E$1524:$BV$1593</definedName>
    <definedName name="M3_stone">'[14]2000'!$E$1737:$BV$1806</definedName>
    <definedName name="makebv">#REF!</definedName>
    <definedName name="makect">#REF!</definedName>
    <definedName name="makeout">#REF!</definedName>
    <definedName name="Malaysia_curr_pub">#REF!</definedName>
    <definedName name="Malaysia_FD_Source_Curr">#REF!</definedName>
    <definedName name="Matrix1">#REF!</definedName>
    <definedName name="MCPA_2009_filled_CPC">#REF!</definedName>
    <definedName name="mg">[9]com_desc!$A$1:$B$96</definedName>
    <definedName name="mi">[18]frm92_nita!$C$2:$D$10786</definedName>
    <definedName name="MIC">[19]Original_26Jan04_Query!$B$1:$C$65536</definedName>
    <definedName name="mic_msic">[20]original_26jan04_Query!$A$11:$B$694</definedName>
    <definedName name="mic_msicnew">[21]original_26jan04_Query!$A$1:$B$65536</definedName>
    <definedName name="mio">'[22]frm92'!$C$2:$Q$10786</definedName>
    <definedName name="mio_desc">'[22]frm92'!$D$2:$E$10786</definedName>
    <definedName name="MmExcelLinker_4500F8D5_F8CA_4258_AF67_2FCD2A95E3F1" localSheetId="7">DOM_PROD '[23]124'!$L$151:$L$151</definedName>
    <definedName name="MmExcelLinker_4500F8D5_F8CA_4258_AF67_2FCD2A95E3F1">DOM_PROD '[23]124'!$L$151:$L$151</definedName>
    <definedName name="msic">[24]original_26jan04_Query!$C$3:$D$785</definedName>
    <definedName name="msic_io">'[24]frm92'!$C$1:$D$65536</definedName>
    <definedName name="msic_ionew">'[21]frm92'!$C$1:$D$65536</definedName>
    <definedName name="naic">#REF!</definedName>
    <definedName name="nama">'[25]Pembahagian tugas-jangan buang '!#REF!</definedName>
    <definedName name="NEW_NA_IND">#REF!</definedName>
    <definedName name="OI">#REF!</definedName>
    <definedName name="output">#REF!</definedName>
    <definedName name="_xlnm.Print_Area">#REF!</definedName>
    <definedName name="print2c">#REF!</definedName>
    <definedName name="print3a">#REF!</definedName>
    <definedName name="print3b">#REF!</definedName>
    <definedName name="print3c">#REF!</definedName>
    <definedName name="print3d">#REF!</definedName>
    <definedName name="print4b">#REF!</definedName>
    <definedName name="print4c">#REF!</definedName>
    <definedName name="print4d">#REF!</definedName>
    <definedName name="Q5B">[26]Q5B!#REF!</definedName>
    <definedName name="rca_trad_2010">'[27]13-sector VAX_G_2010'!$C$141:$P$203</definedName>
    <definedName name="rca_trad_2011">'[27]13-sector VAX_G_2011'!$C$141:$P$203</definedName>
    <definedName name="rca_trad_2012">'[27]13-sector VAX_G_2012'!$C$141:$P$203</definedName>
    <definedName name="rca_trad_2013">'[27]13-sector VAX_G_2013'!$C$141:$P$203</definedName>
    <definedName name="rca_trad_2014">'[27]13-sector VAX_G_2014'!$C$141:$P$203</definedName>
    <definedName name="rca_trad_2015">'[27]13-sector VAX_G_2015'!$C$141:$P$203</definedName>
    <definedName name="rca_trad_2016">'[27]13-sector VAX_G_2016'!$C$141:$P$203</definedName>
    <definedName name="rca_trad_2017">'[27]13-sector VAX_G_2017'!$C$141:$P$203</definedName>
    <definedName name="rca_vax_2010">'[27]13-sector VAX_G_2010'!$C$209:$P$271</definedName>
    <definedName name="rca_vax_2011">'[27]13-sector VAX_G_2011'!$C$209:$P$271</definedName>
    <definedName name="rca_vax_2012">'[27]13-sector VAX_G_2012'!$C$209:$P$271</definedName>
    <definedName name="rca_vax_2013">'[27]13-sector VAX_G_2013'!$C$209:$P$271</definedName>
    <definedName name="rca_vax_2014">'[27]13-sector VAX_G_2014'!$C$209:$P$271</definedName>
    <definedName name="rca_vax_2015">'[27]13-sector VAX_G_2015'!$C$209:$P$271</definedName>
    <definedName name="rca_vax_2016">'[27]13-sector VAX_G_2016'!$C$209:$P$271</definedName>
    <definedName name="rca_vax_2017">'[27]13-sector VAX_G_2017'!$C$209:$P$271</definedName>
    <definedName name="SAF_Density">'[7]LCO - Inputs'!$C$59</definedName>
    <definedName name="sector_list">#REF!</definedName>
    <definedName name="Sectors">#REF!</definedName>
    <definedName name="Small">'[7]LCO - Inputs'!$A$69</definedName>
    <definedName name="source_con">#REF!</definedName>
    <definedName name="stok_prt">#REF!</definedName>
    <definedName name="SUNBURST">'[27]35-sector'!#REF!</definedName>
    <definedName name="test">[9]frmind92!$A$1:$B$591</definedName>
    <definedName name="test_agr">#REF!</definedName>
    <definedName name="test2">[9]frmind92!$A$1:$B$591</definedName>
    <definedName name="test3">[9]frmind92!$A$1:$B$591</definedName>
    <definedName name="trg_con">#REF!</definedName>
    <definedName name="trg_cur">#REF!</definedName>
    <definedName name="try">#REF!</definedName>
    <definedName name="tu">#REF!</definedName>
    <definedName name="uio_desc">#REF!</definedName>
    <definedName name="uio_ind">#REF!</definedName>
    <definedName name="vax_g_2010">'[27]13-sector VAX_G_2010'!$T$5:$AI$67</definedName>
    <definedName name="vax_g_2011">'[27]13-sector VAX_G_2011'!$T$5:$AI$67</definedName>
    <definedName name="vax_g_2012">'[27]13-sector VAX_G_2012'!$T$5:$AI$67</definedName>
    <definedName name="vax_g_2013">'[27]13-sector VAX_G_2013'!$T$5:$AI$67</definedName>
    <definedName name="vax_g_2014">'[27]13-sector VAX_G_2014'!$T$5:$AI$67</definedName>
    <definedName name="vax_g_2015">'[27]13-sector VAX_G_2015'!$T$5:$AI$67</definedName>
    <definedName name="vax_g_2016">'[27]13-sector VAX_G_2016'!$T$5:$AI$67</definedName>
    <definedName name="vax_g_2017">'[27]13-sector VAX_G_2017'!$T$5:$AI$67</definedName>
    <definedName name="w1_11">#REF!</definedName>
    <definedName name="w1_12">#REF!</definedName>
    <definedName name="w1_21">#REF!</definedName>
    <definedName name="w1_22">#REF!</definedName>
    <definedName name="w2_11">#REF!</definedName>
    <definedName name="w2_12">#REF!</definedName>
    <definedName name="w2_21">#REF!</definedName>
    <definedName name="w2_22">#REF!</definedName>
    <definedName name="x_2010">'[27]13-sector VAX_G_2010'!$C$5:$R$67</definedName>
    <definedName name="x_2011">'[27]13-sector VAX_G_2011'!$C$5:$R$67</definedName>
    <definedName name="x_2012">'[27]13-sector VAX_G_2012'!$C$5:$R$67</definedName>
    <definedName name="x_2013">'[27]13-sector VAX_G_2013'!$C$5:$R$67</definedName>
    <definedName name="x_2014">'[27]13-sector VAX_G_2014'!$C$5:$R$67</definedName>
    <definedName name="x_2015">'[27]13-sector VAX_G_2015'!$C$5:$R$67</definedName>
    <definedName name="x_2016">'[27]13-sector VAX_G_2016'!$C$5:$R$67</definedName>
    <definedName name="x_2017">'[27]13-sector VAX_G_2017'!$C$5:$R$67</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tc={2DF145B1-AAA9-4B04-A7B2-0E828BF239C2}</author>
    <author>tc={A7149AFA-C711-43D9-BDEA-9CA962F69138}</author>
  </authors>
  <commentList>
    <comment ref="C5"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@Ainuddin, Hammad category is wide but notes say narrow?</t>
        </r>
      </text>
    </comment>
    <comment ref="E14" authorId="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I have not checked but all cargo range seems very wrong @Ainuddin, Hammad </t>
        </r>
      </text>
    </comment>
  </commentList>
</comments>
</file>

<file path=xl/comments2.xml><?xml version="1.0" encoding="utf-8"?>
<comments xmlns="http://schemas.openxmlformats.org/spreadsheetml/2006/main">
  <authors>
    <author>tc={75E37948-A60D-4DD9-9B44-12BE2AECBBFA}</author>
  </authors>
  <commentList>
    <comment ref="U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@Ainuddin, Hammad wrong unit?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<sst xmlns="http://schemas.openxmlformats.org/spreadsheetml/2006/main" count="91360" uniqueCount="2753">
  <si>
    <t>SAF &amp; CORSIA DEMAND PROJECTION MODEL</t>
  </si>
  <si>
    <t>Purpose</t>
  </si>
  <si>
    <t>Bottom-up demand modelling and scenario building for jet fuel and SAF from different regions</t>
  </si>
  <si>
    <t>Version</t>
  </si>
  <si>
    <t>Developed by</t>
  </si>
  <si>
    <t>Hammad Ainuddin</t>
  </si>
  <si>
    <t>Reviewed by</t>
  </si>
  <si>
    <t>David Toh</t>
  </si>
  <si>
    <t>Approved by</t>
  </si>
  <si>
    <t>Description</t>
  </si>
  <si>
    <t xml:space="preserve">This model provides a route-level, bottom-up analysis of jet fuel demand, CO₂ emissions, SAF (Sustainable Aviation Fuel) mandate obligations, and CORSIA carbon offset requirements for 1,274 international routes operated by 160 airlines across all major world regions. Six SAF demand scenarios (A&amp;M Base, A&amp;M Policy-Driven, A&amp;M Climate Push, IATA Reference, Top-Down Policy, Top-Down Accelerated) are projected from 2025 to 2050. 
All parameters are centralised in the INPUTS (including SCENARIOS) sheet and propagate automatically to calculation and summary sheets. </t>
  </si>
  <si>
    <t>Document control</t>
  </si>
  <si>
    <t>Revision notes</t>
  </si>
  <si>
    <t>Revision date</t>
  </si>
  <si>
    <t>Authors</t>
  </si>
  <si>
    <t>v2.3</t>
  </si>
  <si>
    <t>Refine scenario parameters, UN Stats country value and mapping misalignments in the Routes sheet</t>
  </si>
  <si>
    <t>HA</t>
  </si>
  <si>
    <t>v2.2</t>
  </si>
  <si>
    <t>Develop A&amp;M Scenarios, refine spreadsheet flow-structure and remove redundant tabs</t>
  </si>
  <si>
    <t>v2.1</t>
  </si>
  <si>
    <t>Detailed review on routes and aligment with UN Stats (International Aviation Bunker)</t>
  </si>
  <si>
    <t>v2</t>
  </si>
  <si>
    <t>Expansion of routes to include missing airlines and routes (from 64 to ~1274 routes)</t>
  </si>
  <si>
    <t>v1</t>
  </si>
  <si>
    <t>Initial draft prepared</t>
  </si>
  <si>
    <t>MODEL SCOPE</t>
  </si>
  <si>
    <t>Flight Routes</t>
  </si>
  <si>
    <t>International trunk routes across 6 world regions, operated by major carriers in all scenarios</t>
  </si>
  <si>
    <t>160</t>
  </si>
  <si>
    <t>Operators</t>
  </si>
  <si>
    <t>135 passenger airlines, 13 freighter airlines, 2 cargo integrators, 5 ACMI/charter, 5 other</t>
  </si>
  <si>
    <t>14</t>
  </si>
  <si>
    <t>Aircraft Types</t>
  </si>
  <si>
    <t>Narrowbody, widebody, large widebody and freighter variants</t>
  </si>
  <si>
    <t>40</t>
  </si>
  <si>
    <t>Data Sources</t>
  </si>
  <si>
    <t>ICAO, IATA, OAG, IEA, Airbus, Boeing, regulatory texts</t>
  </si>
  <si>
    <t>A&amp;M SAF Scenarios</t>
  </si>
  <si>
    <t>A&amp;M Base, A&amp;M Policy-Driven, A&amp;M Climate Push, IATA Reference</t>
  </si>
  <si>
    <t>Top-down SAF Scenarios</t>
  </si>
  <si>
    <t>Policy (mandates), Accelerated (1.5°C)</t>
  </si>
  <si>
    <t>2025–2050</t>
  </si>
  <si>
    <t>Projection Horizon</t>
  </si>
  <si>
    <t>Annual granularity 2025–2030; milestone years to 2050</t>
  </si>
  <si>
    <t>WORKBOOK STRUCTURE</t>
  </si>
  <si>
    <t>Type</t>
  </si>
  <si>
    <t>Sheet Name</t>
  </si>
  <si>
    <t>COVER</t>
  </si>
  <si>
    <t>This sheet — model description, structure, and legend</t>
  </si>
  <si>
    <t>INPUT</t>
  </si>
  <si>
    <t>▌ INPUT ▌</t>
  </si>
  <si>
    <t>Divider — all sheets below are input / reference data</t>
  </si>
  <si>
    <t>INPUTS</t>
  </si>
  <si>
    <t>All model parameters: constants, growth rates, SAF mandates, scenarios</t>
  </si>
  <si>
    <t>OPERATORS</t>
  </si>
  <si>
    <t>Airline and cargo operator registry (160 operators)</t>
  </si>
  <si>
    <t>AIRCRAFT</t>
  </si>
  <si>
    <t>Aircraft performance lookup table (14 types)</t>
  </si>
  <si>
    <t>CALC</t>
  </si>
  <si>
    <t>▌ CALC ▌</t>
  </si>
  <si>
    <t>Divider — all sheets below are calculation sheets</t>
  </si>
  <si>
    <t>ROUTES</t>
  </si>
  <si>
    <t>Route-level fuel, CO₂ and SAF calculations (1274 routes)</t>
  </si>
  <si>
    <t>SUMMARY</t>
  </si>
  <si>
    <t>Comparison between different SAF% blend scenarios (2025–2040)</t>
  </si>
  <si>
    <t>CELL COLOUR LEGEND</t>
  </si>
  <si>
    <t>Colour</t>
  </si>
  <si>
    <t>Name</t>
  </si>
  <si>
    <t>Colour Name</t>
  </si>
  <si>
    <t>■</t>
  </si>
  <si>
    <t>INPUT cell</t>
  </si>
  <si>
    <t>Yellow</t>
  </si>
  <si>
    <t>User-editable parameter. Safe to modify. Located primarily in INPUTS sheet.</t>
  </si>
  <si>
    <t>CALC cell</t>
  </si>
  <si>
    <t>Blue</t>
  </si>
  <si>
    <t>Formula-driven calculation. Do NOT edit manually — will be overwritten.</t>
  </si>
  <si>
    <t>OUTPUT cell</t>
  </si>
  <si>
    <t>Green</t>
  </si>
  <si>
    <t>Final result or derived metric. Reads from CALC sheets.</t>
  </si>
  <si>
    <t>LINK cell</t>
  </si>
  <si>
    <t>Peach</t>
  </si>
  <si>
    <t>Cross-sheet reference (=SheetName!CellRef). Formula-derived; do not edit.</t>
  </si>
  <si>
    <t>HEADER / LABEL</t>
  </si>
  <si>
    <t>Navy</t>
  </si>
  <si>
    <t>Section header or row/column label. Not data.</t>
  </si>
  <si>
    <t>SUB-HEADER</t>
  </si>
  <si>
    <t>Sub-section header. Not data.</t>
  </si>
  <si>
    <t>Alternating row</t>
  </si>
  <si>
    <t>Lt. Blue</t>
  </si>
  <si>
    <t>Zebra-stripe for readability. No semantic meaning.</t>
  </si>
  <si>
    <t>INPUTS — All Model Parameters &amp; Lookup Tables  |  Yellow = user-editable  |  Blue = formula-derived</t>
  </si>
  <si>
    <t>Editing values in this sheet automatically updates ROUTES, REGIONAL, CORSIA, SAF_DEMAND, and SUMMARY. Do NOT edit cells coloured blue (formula-derived). All monetary values in USD.</t>
  </si>
  <si>
    <t xml:space="preserve">  A  AVIATION CONSTANTS</t>
  </si>
  <si>
    <t>Parameter</t>
  </si>
  <si>
    <t>Value</t>
  </si>
  <si>
    <t>Unit</t>
  </si>
  <si>
    <t>Source</t>
  </si>
  <si>
    <t>Notes</t>
  </si>
  <si>
    <t>CO₂ Emission Factor — Jet A-1</t>
  </si>
  <si>
    <t>t CO₂ / t fuel</t>
  </si>
  <si>
    <t>IPCC AR6 / ICAO Annex 16</t>
  </si>
  <si>
    <t>Standard factor; used in all route CO₂ calcs</t>
  </si>
  <si>
    <t>Jet A-1 Fuel Density</t>
  </si>
  <si>
    <t>kg/L (t/m³)</t>
  </si>
  <si>
    <t>ASTM D1655</t>
  </si>
  <si>
    <t>Used to convert mass (t) → volume (kL)</t>
  </si>
  <si>
    <t>Average Pax Load Factor</t>
  </si>
  <si>
    <t>fraction</t>
  </si>
  <si>
    <t>IATA 2024 Annual Review</t>
  </si>
  <si>
    <t>Used for seat-based fuel benchmarking</t>
  </si>
  <si>
    <t>Average Cargo Mass Load Factor</t>
  </si>
  <si>
    <t>IATA/Boeing WACF 2024</t>
  </si>
  <si>
    <t>Typical freighter payload utilisation</t>
  </si>
  <si>
    <t>CORSIA Intl Route Fraction</t>
  </si>
  <si>
    <t>ICAO A41-22</t>
  </si>
  <si>
    <t>% of aviation emissions from international routes</t>
  </si>
  <si>
    <t>Global Efficiency Improvement</t>
  </si>
  <si>
    <t>%/yr</t>
  </si>
  <si>
    <t>IATA/ATAG net-zero roadmap</t>
  </si>
  <si>
    <t>Fleet renewal + ATM; negative = improvement</t>
  </si>
  <si>
    <t xml:space="preserve">  B  CORSIA FRAMEWORK PARAMETERS</t>
  </si>
  <si>
    <t>Global Intl Aviation CO₂ — 2019 (actual)</t>
  </si>
  <si>
    <t>Mt CO₂</t>
  </si>
  <si>
    <t>ICAO Annual Report 2022</t>
  </si>
  <si>
    <t>Pre-pandemic baseline reference year</t>
  </si>
  <si>
    <t>CORSIA Baseline Factor</t>
  </si>
  <si>
    <t>ICAO Assembly Resolution A41-22</t>
  </si>
  <si>
    <t>Revised 2022: 85% of 2019 emissions</t>
  </si>
  <si>
    <t>CORSIA Baseline Emissions</t>
  </si>
  <si>
    <t>INPUTS calculated</t>
  </si>
  <si>
    <t>Auto-calculated: 2019 actual × baseline factor</t>
  </si>
  <si>
    <t>Global Intl CO₂ — 2025 Estimate</t>
  </si>
  <si>
    <t>ICAO/IATA 2025 forecast</t>
  </si>
  <si>
    <t>Post-recovery trajectory</t>
  </si>
  <si>
    <t>CORSIA Phase 1 Start Year</t>
  </si>
  <si>
    <t>year</t>
  </si>
  <si>
    <t>Voluntary phase</t>
  </si>
  <si>
    <t>CORSIA Phase 1 End Year</t>
  </si>
  <si>
    <t>CORSIA Phase 2 Start Year</t>
  </si>
  <si>
    <t>Mandatory for all participating states</t>
  </si>
  <si>
    <t>CORSIA Phase 2 End Year</t>
  </si>
  <si>
    <t>Phase 1 Route Coverage (% of intl routes)</t>
  </si>
  <si>
    <t>126 CORSIA participating states</t>
  </si>
  <si>
    <t>Routes where both endpoints participate</t>
  </si>
  <si>
    <t>Phase 2 Route Coverage (% of intl routes)</t>
  </si>
  <si>
    <t>ICAO mandatory expansion</t>
  </si>
  <si>
    <t>Excludes LDC/SIDS/LLDC exemptions</t>
  </si>
  <si>
    <t xml:space="preserve">  C  CARBON CREDIT PRICES — CORSIA EEUs ($/t CO₂e)</t>
  </si>
  <si>
    <t>Phase</t>
  </si>
  <si>
    <t>Period</t>
  </si>
  <si>
    <t>Low ($/t)</t>
  </si>
  <si>
    <t>Mid ($/t)</t>
  </si>
  <si>
    <t>High ($/t)</t>
  </si>
  <si>
    <t>Phase 1</t>
  </si>
  <si>
    <t>2024–2026</t>
  </si>
  <si>
    <t>Phase 2</t>
  </si>
  <si>
    <t>2027–2035</t>
  </si>
  <si>
    <t>Post-2035</t>
  </si>
  <si>
    <t>2036–2050</t>
  </si>
  <si>
    <t xml:space="preserve">  D  TRAFFIC GROWTH RATES — Net (pa, after efficiency) by Origin Region</t>
  </si>
  <si>
    <t>Origin Region</t>
  </si>
  <si>
    <t>Net Growth Rate (pa)</t>
  </si>
  <si>
    <t>Basis / Source</t>
  </si>
  <si>
    <t>CORSIA P1 Scope Note</t>
  </si>
  <si>
    <t>EU</t>
  </si>
  <si>
    <t>ICAO/OAG European Aviation Outlook</t>
  </si>
  <si>
    <t>All intl EU-state routes P1 eligible; ReFuelEU mandate applies</t>
  </si>
  <si>
    <t>Net of 1.3%/yr efficiency gain</t>
  </si>
  <si>
    <t>US</t>
  </si>
  <si>
    <t>FAA Aerospace Forecast FY2024</t>
  </si>
  <si>
    <t>All US intl routes P1 eligible; US domestic excluded</t>
  </si>
  <si>
    <t>Mature market; lower growth</t>
  </si>
  <si>
    <t>APAC</t>
  </si>
  <si>
    <t>IATA APAC Growth Outlook 2024</t>
  </si>
  <si>
    <t>P1 eligible if dest≠CN/IN/VN; JP/KR/AU/NZ/SG/MY/TH/PH/ID all participate</t>
  </si>
  <si>
    <t>Fastest growing region</t>
  </si>
  <si>
    <t>MENA</t>
  </si>
  <si>
    <t>IATA GCC Aviation Outlook</t>
  </si>
  <si>
    <t>All GCC states P1 eligible</t>
  </si>
  <si>
    <t>Hub expansion; high growth</t>
  </si>
  <si>
    <t>LATAM</t>
  </si>
  <si>
    <t>IATA Latin America Forecast</t>
  </si>
  <si>
    <t>P1 eligible excl. BR origin/dest; Colombia/Chile/Peru/Ecuador/Mexico all P1</t>
  </si>
  <si>
    <t>Recovery + emerging markets</t>
  </si>
  <si>
    <t>ROW</t>
  </si>
  <si>
    <t>ICAO/IATA blended forecast</t>
  </si>
  <si>
    <t>Excl. RU; most African states P1 eligible</t>
  </si>
  <si>
    <t>Mixed market maturity</t>
  </si>
  <si>
    <t xml:space="preserve">  E  SAF MANDATE % — Airport-Level Lookup (ROUTES cols Y &amp; AA reference this table)</t>
  </si>
  <si>
    <t>VLOOKUP key: Origin Airport Code (ROUTES col E).  Returns SAF blend % for 2025 and 2030.  Airports not listed → formula returns 0% (no mandate).</t>
  </si>
  <si>
    <t>Origin Airport (IATA)</t>
  </si>
  <si>
    <t>SAF% 2025</t>
  </si>
  <si>
    <t>SAF% 2030</t>
  </si>
  <si>
    <t>SAF% 2035</t>
  </si>
  <si>
    <t>SAF% 2040</t>
  </si>
  <si>
    <t>SAF% 2045</t>
  </si>
  <si>
    <t>SAF% 2050</t>
  </si>
  <si>
    <t>Mandate Basis</t>
  </si>
  <si>
    <t>Regulatory Reference</t>
  </si>
  <si>
    <t>FRA</t>
  </si>
  <si>
    <t>EU – ReFuelEU</t>
  </si>
  <si>
    <t>Reg (EU) 2023/2405</t>
  </si>
  <si>
    <t>CDG</t>
  </si>
  <si>
    <t>AMS</t>
  </si>
  <si>
    <t>MAD</t>
  </si>
  <si>
    <t>BCN</t>
  </si>
  <si>
    <t>FCO</t>
  </si>
  <si>
    <t>MUC</t>
  </si>
  <si>
    <t>ZRH</t>
  </si>
  <si>
    <t>VIE</t>
  </si>
  <si>
    <t>CPH</t>
  </si>
  <si>
    <t>HEL</t>
  </si>
  <si>
    <t>LIS</t>
  </si>
  <si>
    <t>OSL</t>
  </si>
  <si>
    <t>DUB</t>
  </si>
  <si>
    <t>BUD</t>
  </si>
  <si>
    <t>ORY</t>
  </si>
  <si>
    <t>LYS</t>
  </si>
  <si>
    <t>HAM</t>
  </si>
  <si>
    <t>TXL</t>
  </si>
  <si>
    <t>WAW</t>
  </si>
  <si>
    <t>BRU</t>
  </si>
  <si>
    <t>ATH</t>
  </si>
  <si>
    <t>LHR</t>
  </si>
  <si>
    <t>UK – SAF Mandate</t>
  </si>
  <si>
    <t>UK DfT SI 2024</t>
  </si>
  <si>
    <t>LGW</t>
  </si>
  <si>
    <t>MAN</t>
  </si>
  <si>
    <t>STN</t>
  </si>
  <si>
    <t>LTN</t>
  </si>
  <si>
    <t>BHX</t>
  </si>
  <si>
    <t>EDI</t>
  </si>
  <si>
    <t>GLA</t>
  </si>
  <si>
    <t>NRT</t>
  </si>
  <si>
    <t>JP – MLIT SAF Plan</t>
  </si>
  <si>
    <t>Japan MLIT 2023</t>
  </si>
  <si>
    <t>HND</t>
  </si>
  <si>
    <t>KIX</t>
  </si>
  <si>
    <t>NGO</t>
  </si>
  <si>
    <t>FUK</t>
  </si>
  <si>
    <t>CTS</t>
  </si>
  <si>
    <t>SIN</t>
  </si>
  <si>
    <t>SG – CAAS Levy</t>
  </si>
  <si>
    <t>CAAS Singapore 2023</t>
  </si>
  <si>
    <t>JFK</t>
  </si>
  <si>
    <t>US – IRA Incentive</t>
  </si>
  <si>
    <t>IRA §40B / IRS Notice 2024-06</t>
  </si>
  <si>
    <t>LAX</t>
  </si>
  <si>
    <t>ORD</t>
  </si>
  <si>
    <t>ATL</t>
  </si>
  <si>
    <t>MIA</t>
  </si>
  <si>
    <t>SFO</t>
  </si>
  <si>
    <t>SEA</t>
  </si>
  <si>
    <t>BOS</t>
  </si>
  <si>
    <t>EWR</t>
  </si>
  <si>
    <t>IAD</t>
  </si>
  <si>
    <t>FLL</t>
  </si>
  <si>
    <t>DFW</t>
  </si>
  <si>
    <t>SDF</t>
  </si>
  <si>
    <t>DEN</t>
  </si>
  <si>
    <t>PHX</t>
  </si>
  <si>
    <t>LAS</t>
  </si>
  <si>
    <t>ANC</t>
  </si>
  <si>
    <t>SYD</t>
  </si>
  <si>
    <t>AU – SAF Roadmap</t>
  </si>
  <si>
    <t>DISER Australia 2023</t>
  </si>
  <si>
    <t>MEL</t>
  </si>
  <si>
    <t>BNE</t>
  </si>
  <si>
    <t>PER</t>
  </si>
  <si>
    <t>ADL</t>
  </si>
  <si>
    <t>AKL</t>
  </si>
  <si>
    <t>NZ – Developing</t>
  </si>
  <si>
    <t>NZ MoT framework 2024</t>
  </si>
  <si>
    <t xml:space="preserve">  F  AIRCRAFT PERFORMANCE — Fuel Efficiency &amp; Max Range (ROUTES col R &amp; AIRCRAFT reference)</t>
  </si>
  <si>
    <t>Aircraft Type</t>
  </si>
  <si>
    <t>Fuel Efficiency (t/km)</t>
  </si>
  <si>
    <t>Max Range (km)</t>
  </si>
  <si>
    <t>Category</t>
  </si>
  <si>
    <t>A320neo</t>
  </si>
  <si>
    <t>Narrowbody</t>
  </si>
  <si>
    <t>Airbus AC-A-320neo; Piano-X</t>
  </si>
  <si>
    <t>A321neo</t>
  </si>
  <si>
    <t>Airbus AC-A-321neo; Piano-X</t>
  </si>
  <si>
    <t>B737-800</t>
  </si>
  <si>
    <t>Boeing D6-58325-3; Piano-X</t>
  </si>
  <si>
    <t>B737MAX8</t>
  </si>
  <si>
    <t>Boeing D6-58325-9; Piano-X</t>
  </si>
  <si>
    <t>A330-300</t>
  </si>
  <si>
    <t>Widebody</t>
  </si>
  <si>
    <t>Airbus AC-A-330; Piano-X</t>
  </si>
  <si>
    <t>B787-9</t>
  </si>
  <si>
    <t>Boeing D6-58325-2; Piano-X</t>
  </si>
  <si>
    <t>A350-900</t>
  </si>
  <si>
    <t>Airbus AC-A-350-900; Piano-X</t>
  </si>
  <si>
    <t>B777-300ER</t>
  </si>
  <si>
    <t>Boeing D6-58325-6; Piano-X</t>
  </si>
  <si>
    <t>A380-800</t>
  </si>
  <si>
    <t>Large WB</t>
  </si>
  <si>
    <t>Airbus AC-A-380; Piano-X</t>
  </si>
  <si>
    <t>B747-8</t>
  </si>
  <si>
    <t>Boeing D6-58325-4; Piano-X</t>
  </si>
  <si>
    <t>B777F</t>
  </si>
  <si>
    <t>Freighter</t>
  </si>
  <si>
    <t>Boeing D6-58325-6F; IATA WACF</t>
  </si>
  <si>
    <t>B747-8F</t>
  </si>
  <si>
    <t>Boeing D6-58325-4F; IATA WACF</t>
  </si>
  <si>
    <t>B767F</t>
  </si>
  <si>
    <t>Boeing D6-58325-1F; IATA WACF</t>
  </si>
  <si>
    <t>B757F</t>
  </si>
  <si>
    <t>Boeing D6-58325-5; IATA WACF</t>
  </si>
  <si>
    <t xml:space="preserve">  G  GLOBAL MARKET REFERENCES — Jet Fuel Demand &amp; SAF Production (Mt/yr)</t>
  </si>
  <si>
    <t>Year</t>
  </si>
  <si>
    <t>Global Jet Fuel Demand (Mt/yr)</t>
  </si>
  <si>
    <t>Global SAF Supply (Mt/yr)</t>
  </si>
  <si>
    <t>SAF Supply Source</t>
  </si>
  <si>
    <t>Note</t>
  </si>
  <si>
    <t>IEA/IATA Q3-2024</t>
  </si>
  <si>
    <t>Post-pandemic recovery, ~95% of 2019 levels</t>
  </si>
  <si>
    <t>IEA forecast</t>
  </si>
  <si>
    <t>CORSIA Phase 2 begins</t>
  </si>
  <si>
    <t>IEA/IATA/ICAO target</t>
  </si>
  <si>
    <t>Key milestone year for all major mandates</t>
  </si>
  <si>
    <t>IEA Net Zero 2035</t>
  </si>
  <si>
    <t>ReFuelEU 20% mandate kicks in</t>
  </si>
  <si>
    <t>IEA/ICAO projection</t>
  </si>
  <si>
    <t>ICAO LTAG</t>
  </si>
  <si>
    <t>ICAO LTAG net-zero</t>
  </si>
  <si>
    <t>Net-zero target year</t>
  </si>
  <si>
    <t xml:space="preserve">  H  SAF SCENARIO PARAMETERS — Blending % by Region &amp; Scenario</t>
  </si>
  <si>
    <t>Region</t>
  </si>
  <si>
    <t>Scenario</t>
  </si>
  <si>
    <t>2025</t>
  </si>
  <si>
    <t>2026</t>
  </si>
  <si>
    <t>2027</t>
  </si>
  <si>
    <t>2028</t>
  </si>
  <si>
    <t>2029</t>
  </si>
  <si>
    <t>2030</t>
  </si>
  <si>
    <t>2035</t>
  </si>
  <si>
    <t>2040</t>
  </si>
  <si>
    <t>2050</t>
  </si>
  <si>
    <t>Baseline</t>
  </si>
  <si>
    <t>Policy</t>
  </si>
  <si>
    <t>Accelerated</t>
  </si>
  <si>
    <t>VERIFIED ICAO CCR BASELINES (Feb 2026)</t>
  </si>
  <si>
    <t>CORSIA Phase 1 baseline (2024-2026)</t>
  </si>
  <si>
    <t>Mt CO2 (305.522 Mt) — ICAO CCR Feb 2026</t>
  </si>
  <si>
    <t>2024 actual Phase 1 eligible emissions</t>
  </si>
  <si>
    <t>Mt CO2 — ICAO CCR Feb 2026</t>
  </si>
  <si>
    <t>2024 Sector Growth Factor</t>
  </si>
  <si>
    <t>ICAO CCR Feb 2026</t>
  </si>
  <si>
    <t>2024 offsetting obligation</t>
  </si>
  <si>
    <t>Mt CO2 — EASA/ICAO 2026</t>
  </si>
  <si>
    <t>Jet fuel equivalent (Phase 1, 2024 actual)</t>
  </si>
  <si>
    <t>Mt (361.2 Mt CO2 / 3.16 EF)</t>
  </si>
  <si>
    <t>AIRCRAFT TYPE DATABASE — Fuel Efficiency Reference Table</t>
  </si>
  <si>
    <t>Fuel Efficiency
(t/km total)</t>
  </si>
  <si>
    <t>Typical Capacity
(pax / t cargo)</t>
  </si>
  <si>
    <t>Typical Range
(km)</t>
  </si>
  <si>
    <t>Notes / Applications</t>
  </si>
  <si>
    <t>Narrow body short-medium haul</t>
  </si>
  <si>
    <t>Narrow body medium haul</t>
  </si>
  <si>
    <t>Wide body medium-long haul</t>
  </si>
  <si>
    <t>Wide body long haul</t>
  </si>
  <si>
    <t>Very large wide body</t>
  </si>
  <si>
    <t>Large widebody cargo freighter</t>
  </si>
  <si>
    <t>Cargo</t>
  </si>
  <si>
    <t>Very large widebody cargo freighter</t>
  </si>
  <si>
    <t>Medium narrowbody cargo freighter</t>
  </si>
  <si>
    <t>Medium-large widebody cargo freighter</t>
  </si>
  <si>
    <t>▌ FUEL EFFICIENCY NOTES</t>
  </si>
  <si>
    <t>• Fuel efficiency expressed as total fuel burn per km (all passengers + freight + aircraft weight).</t>
  </si>
  <si>
    <t>• Source: ICAO Aircraft Engine Emissions Databank, manufacturer fuel burn data, IATA Economics.</t>
  </si>
  <si>
    <t>• Cargo freighters (B777F, B747-8F) include fuel per km for typical payload; actual efficiency varies with load factor.</t>
  </si>
  <si>
    <t>• Efficiency improvements of 1.2-1.5%/yr expected through fleet renewal — see ASSUMPTIONS sheet.</t>
  </si>
  <si>
    <t>• CO₂ factor: multiply fuel (tonnes) × 3.16 to get CO₂ equivalent tonnes.</t>
  </si>
  <si>
    <t>OPERATORS DATABASE — Passenger Airlines &amp; Cargo Operators Subject to CORSIA / SAF Mandates</t>
  </si>
  <si>
    <t>ID</t>
  </si>
  <si>
    <t>Operator Name</t>
  </si>
  <si>
    <t>Home Country</t>
  </si>
  <si>
    <t>Hub IATA</t>
  </si>
  <si>
    <t>Hub Country</t>
  </si>
  <si>
    <t>Hub Region</t>
  </si>
  <si>
    <t>Operator Type</t>
  </si>
  <si>
    <t>Fleet Size</t>
  </si>
  <si>
    <t>Ownership Model</t>
  </si>
  <si>
    <t>CORSIA Liability</t>
  </si>
  <si>
    <t>CORSIA Phase 1</t>
  </si>
  <si>
    <t>CORSIA Phase 2</t>
  </si>
  <si>
    <t>LH</t>
  </si>
  <si>
    <t>Lufthansa</t>
  </si>
  <si>
    <t>Germany</t>
  </si>
  <si>
    <t>Passenger Airline</t>
  </si>
  <si>
    <t>N/A</t>
  </si>
  <si>
    <t>Direct Owned</t>
  </si>
  <si>
    <t>CORSIA Direct Liable</t>
  </si>
  <si>
    <t>Yes</t>
  </si>
  <si>
    <t>AF</t>
  </si>
  <si>
    <t>Air France</t>
  </si>
  <si>
    <t>France</t>
  </si>
  <si>
    <t>BA</t>
  </si>
  <si>
    <t>British Airways</t>
  </si>
  <si>
    <t>UK</t>
  </si>
  <si>
    <t>KL</t>
  </si>
  <si>
    <t>KLM</t>
  </si>
  <si>
    <t>Netherlands</t>
  </si>
  <si>
    <t>IB</t>
  </si>
  <si>
    <t>Iberia</t>
  </si>
  <si>
    <t>Spain</t>
  </si>
  <si>
    <t>UA</t>
  </si>
  <si>
    <t>United Airlines</t>
  </si>
  <si>
    <t>USA</t>
  </si>
  <si>
    <t>AA</t>
  </si>
  <si>
    <t>American Airlines</t>
  </si>
  <si>
    <t>DL</t>
  </si>
  <si>
    <t>Delta Air Lines</t>
  </si>
  <si>
    <t>WN</t>
  </si>
  <si>
    <t>Southwest Airlines</t>
  </si>
  <si>
    <t>DAL</t>
  </si>
  <si>
    <t>SQ</t>
  </si>
  <si>
    <t>Singapore Airlines</t>
  </si>
  <si>
    <t>Singapore</t>
  </si>
  <si>
    <t>NH</t>
  </si>
  <si>
    <t>ANA</t>
  </si>
  <si>
    <t>Japan</t>
  </si>
  <si>
    <t>CX</t>
  </si>
  <si>
    <t>Cathay Pacific</t>
  </si>
  <si>
    <t>Hong Kong</t>
  </si>
  <si>
    <t>HKG</t>
  </si>
  <si>
    <t>CA</t>
  </si>
  <si>
    <t>Air China</t>
  </si>
  <si>
    <t>China</t>
  </si>
  <si>
    <t>PEK</t>
  </si>
  <si>
    <t>Partial</t>
  </si>
  <si>
    <t>QF</t>
  </si>
  <si>
    <t>Qantas</t>
  </si>
  <si>
    <t>Australia</t>
  </si>
  <si>
    <t>EK</t>
  </si>
  <si>
    <t>Emirates</t>
  </si>
  <si>
    <t>UAE</t>
  </si>
  <si>
    <t>DXB</t>
  </si>
  <si>
    <t>SV</t>
  </si>
  <si>
    <t>Saudia</t>
  </si>
  <si>
    <t>Saudi Arabia</t>
  </si>
  <si>
    <t>RUH</t>
  </si>
  <si>
    <t>QR</t>
  </si>
  <si>
    <t>Qatar Airways</t>
  </si>
  <si>
    <t>Qatar</t>
  </si>
  <si>
    <t>DOH</t>
  </si>
  <si>
    <t>LA</t>
  </si>
  <si>
    <t>LATAM Airlines</t>
  </si>
  <si>
    <t>Brazil</t>
  </si>
  <si>
    <t>GRU</t>
  </si>
  <si>
    <t>ET</t>
  </si>
  <si>
    <t>Ethiopian Airlines</t>
  </si>
  <si>
    <t>Ethiopia</t>
  </si>
  <si>
    <t>ADD</t>
  </si>
  <si>
    <t>TK</t>
  </si>
  <si>
    <t>Turkish Airlines</t>
  </si>
  <si>
    <t>Turkey</t>
  </si>
  <si>
    <t>IST</t>
  </si>
  <si>
    <t>FX</t>
  </si>
  <si>
    <t>FedEx Express</t>
  </si>
  <si>
    <t>MEM</t>
  </si>
  <si>
    <t>Cargo Integrator</t>
  </si>
  <si>
    <t>5X</t>
  </si>
  <si>
    <t>UPS Airlines</t>
  </si>
  <si>
    <t>D0</t>
  </si>
  <si>
    <t>DHL Aviation</t>
  </si>
  <si>
    <t>CGN</t>
  </si>
  <si>
    <t>Hybrid/ACMI</t>
  </si>
  <si>
    <t>ACMI Partner</t>
  </si>
  <si>
    <t>CORSIA via AOC Holder</t>
  </si>
  <si>
    <t>K9</t>
  </si>
  <si>
    <t>Amazon Air</t>
  </si>
  <si>
    <t>CVG</t>
  </si>
  <si>
    <t>E-Commerce/ACMI</t>
  </si>
  <si>
    <t>Wet Lease</t>
  </si>
  <si>
    <t>CORSIA via Operator AOC</t>
  </si>
  <si>
    <t>5Y</t>
  </si>
  <si>
    <t>Atlas Air</t>
  </si>
  <si>
    <t>ACMI Provider</t>
  </si>
  <si>
    <t>ACMI Lessor</t>
  </si>
  <si>
    <t>CORSIA Direct (Operator)</t>
  </si>
  <si>
    <t>K4</t>
  </si>
  <si>
    <t>Kalitta Air</t>
  </si>
  <si>
    <t>YIP</t>
  </si>
  <si>
    <t>ACMI Charter</t>
  </si>
  <si>
    <t>ABR</t>
  </si>
  <si>
    <t>ASL Aviation Holdings</t>
  </si>
  <si>
    <t>Ireland</t>
  </si>
  <si>
    <t>CV</t>
  </si>
  <si>
    <t>Cargolux</t>
  </si>
  <si>
    <t>Luxembourg</t>
  </si>
  <si>
    <t>LUX</t>
  </si>
  <si>
    <t>Freighter Airline</t>
  </si>
  <si>
    <t>LHC</t>
  </si>
  <si>
    <t>Lufthansa Cargo</t>
  </si>
  <si>
    <t>QRC</t>
  </si>
  <si>
    <t>Qatar Airways Cargo</t>
  </si>
  <si>
    <t>EKC</t>
  </si>
  <si>
    <t>Emirates SkyCargo</t>
  </si>
  <si>
    <t>KE</t>
  </si>
  <si>
    <t>Korean Air</t>
  </si>
  <si>
    <t>South Korea</t>
  </si>
  <si>
    <t>ICN</t>
  </si>
  <si>
    <t>CXC</t>
  </si>
  <si>
    <t>Cathay Pacific Cargo</t>
  </si>
  <si>
    <t>NHC</t>
  </si>
  <si>
    <t>ANA Cargo</t>
  </si>
  <si>
    <t>SQC</t>
  </si>
  <si>
    <t>SIA Cargo</t>
  </si>
  <si>
    <t>AVC</t>
  </si>
  <si>
    <t>Avianca Cargo</t>
  </si>
  <si>
    <t>Colombia</t>
  </si>
  <si>
    <t>BOG</t>
  </si>
  <si>
    <t>LAC</t>
  </si>
  <si>
    <t>LATAM Cargo</t>
  </si>
  <si>
    <t>ETC</t>
  </si>
  <si>
    <t>Ethiopian Cargo</t>
  </si>
  <si>
    <t>Exempt - LDC</t>
  </si>
  <si>
    <t>No</t>
  </si>
  <si>
    <t>TKC</t>
  </si>
  <si>
    <t>Turkish Cargo</t>
  </si>
  <si>
    <t>KZ</t>
  </si>
  <si>
    <t>Nippon Cargo Airlines</t>
  </si>
  <si>
    <t>D7</t>
  </si>
  <si>
    <t>AirAsia X</t>
  </si>
  <si>
    <t>Malaysia</t>
  </si>
  <si>
    <t>KUL</t>
  </si>
  <si>
    <t>AK</t>
  </si>
  <si>
    <t>AirAsia</t>
  </si>
  <si>
    <t>MH</t>
  </si>
  <si>
    <t>Malaysia Airlines</t>
  </si>
  <si>
    <t>GA</t>
  </si>
  <si>
    <t>Garuda Indonesia</t>
  </si>
  <si>
    <t>Indonesia</t>
  </si>
  <si>
    <t>CGK</t>
  </si>
  <si>
    <t>OD</t>
  </si>
  <si>
    <t>Batik Air Malaysia</t>
  </si>
  <si>
    <t>TR</t>
  </si>
  <si>
    <t>Scoot</t>
  </si>
  <si>
    <t>TG</t>
  </si>
  <si>
    <t>Thai Airways</t>
  </si>
  <si>
    <t>Thailand</t>
  </si>
  <si>
    <t>BKK</t>
  </si>
  <si>
    <t>VN</t>
  </si>
  <si>
    <t>Vietnam Airlines</t>
  </si>
  <si>
    <t>Vietnam</t>
  </si>
  <si>
    <t>HAN</t>
  </si>
  <si>
    <t>VJ</t>
  </si>
  <si>
    <t>VietJet Air</t>
  </si>
  <si>
    <t>SGN</t>
  </si>
  <si>
    <t>PR</t>
  </si>
  <si>
    <t>Philippine Airlines</t>
  </si>
  <si>
    <t>Philippines</t>
  </si>
  <si>
    <t>MNL</t>
  </si>
  <si>
    <t>OZ</t>
  </si>
  <si>
    <t>Asiana Airlines</t>
  </si>
  <si>
    <t>CI</t>
  </si>
  <si>
    <t>China Airlines</t>
  </si>
  <si>
    <t>Taiwan</t>
  </si>
  <si>
    <t>TPE</t>
  </si>
  <si>
    <t>BR</t>
  </si>
  <si>
    <t>EVA Air</t>
  </si>
  <si>
    <t>MU</t>
  </si>
  <si>
    <t>China Eastern</t>
  </si>
  <si>
    <t>PVG</t>
  </si>
  <si>
    <t>CZ</t>
  </si>
  <si>
    <t>China Southern</t>
  </si>
  <si>
    <t>CAN</t>
  </si>
  <si>
    <t>HU</t>
  </si>
  <si>
    <t>Hainan Airlines</t>
  </si>
  <si>
    <t>AI</t>
  </si>
  <si>
    <t>Air India</t>
  </si>
  <si>
    <t>India</t>
  </si>
  <si>
    <t>DEL</t>
  </si>
  <si>
    <t>6E</t>
  </si>
  <si>
    <t>IndiGo</t>
  </si>
  <si>
    <t>NZ</t>
  </si>
  <si>
    <t>Air New Zealand</t>
  </si>
  <si>
    <t>New Zealand</t>
  </si>
  <si>
    <t>FR</t>
  </si>
  <si>
    <t>Ryanair</t>
  </si>
  <si>
    <t>U2</t>
  </si>
  <si>
    <t>easyJet</t>
  </si>
  <si>
    <t>W6</t>
  </si>
  <si>
    <t>Wizz Air</t>
  </si>
  <si>
    <t>Hungary</t>
  </si>
  <si>
    <t>DY</t>
  </si>
  <si>
    <t>Norwegian Air Shuttle</t>
  </si>
  <si>
    <t>Norway</t>
  </si>
  <si>
    <t>SK</t>
  </si>
  <si>
    <t>SAS Scandinavian Airlines</t>
  </si>
  <si>
    <t>Denmark</t>
  </si>
  <si>
    <t>AY</t>
  </si>
  <si>
    <t>Finnair</t>
  </si>
  <si>
    <t>Finland</t>
  </si>
  <si>
    <t>LX</t>
  </si>
  <si>
    <t>SWISS International Air Lines</t>
  </si>
  <si>
    <t>Switzerland</t>
  </si>
  <si>
    <t>OS</t>
  </si>
  <si>
    <t>Austrian Airlines</t>
  </si>
  <si>
    <t>Austria</t>
  </si>
  <si>
    <t>TP</t>
  </si>
  <si>
    <t>TAP Air Portugal</t>
  </si>
  <si>
    <t>Portugal</t>
  </si>
  <si>
    <t>AZ</t>
  </si>
  <si>
    <t>ITA Airways</t>
  </si>
  <si>
    <t>Italy</t>
  </si>
  <si>
    <t>VS</t>
  </si>
  <si>
    <t>Virgin Atlantic</t>
  </si>
  <si>
    <t>AC</t>
  </si>
  <si>
    <t>Air Canada</t>
  </si>
  <si>
    <t>Canada</t>
  </si>
  <si>
    <t>YYZ</t>
  </si>
  <si>
    <t>B6</t>
  </si>
  <si>
    <t>JetBlue Airways</t>
  </si>
  <si>
    <t>AS</t>
  </si>
  <si>
    <t>Alaska Airlines</t>
  </si>
  <si>
    <t>AM</t>
  </si>
  <si>
    <t>Aeromexico</t>
  </si>
  <si>
    <t>Mexico</t>
  </si>
  <si>
    <t>MEX</t>
  </si>
  <si>
    <t>CM</t>
  </si>
  <si>
    <t>Copa Airlines</t>
  </si>
  <si>
    <t>Panama</t>
  </si>
  <si>
    <t>PTY</t>
  </si>
  <si>
    <t>AD</t>
  </si>
  <si>
    <t>Azul Brazilian Airlines</t>
  </si>
  <si>
    <t>VCP</t>
  </si>
  <si>
    <t>G3</t>
  </si>
  <si>
    <t>GOL Airlines</t>
  </si>
  <si>
    <t>MS</t>
  </si>
  <si>
    <t>EgyptAir</t>
  </si>
  <si>
    <t>Egypt</t>
  </si>
  <si>
    <t>CAI</t>
  </si>
  <si>
    <t>KQ</t>
  </si>
  <si>
    <t>Kenya Airways</t>
  </si>
  <si>
    <t>Kenya</t>
  </si>
  <si>
    <t>NBO</t>
  </si>
  <si>
    <t>SA</t>
  </si>
  <si>
    <t>South African Airways</t>
  </si>
  <si>
    <t>South Africa</t>
  </si>
  <si>
    <t>JNB</t>
  </si>
  <si>
    <t>AT</t>
  </si>
  <si>
    <t>Royal Air Maroc</t>
  </si>
  <si>
    <t>Morocco</t>
  </si>
  <si>
    <t>CMN</t>
  </si>
  <si>
    <t>EI</t>
  </si>
  <si>
    <t>Aer Lingus</t>
  </si>
  <si>
    <t>VY</t>
  </si>
  <si>
    <t>Vueling Airlines</t>
  </si>
  <si>
    <t>SN</t>
  </si>
  <si>
    <t>Brussels Airlines</t>
  </si>
  <si>
    <t>Belgium</t>
  </si>
  <si>
    <t>BT</t>
  </si>
  <si>
    <t>airBaltic</t>
  </si>
  <si>
    <t>Latvia</t>
  </si>
  <si>
    <t>RIX</t>
  </si>
  <si>
    <t>LO</t>
  </si>
  <si>
    <t>LOT Polish Airlines</t>
  </si>
  <si>
    <t>Poland</t>
  </si>
  <si>
    <t>A3</t>
  </si>
  <si>
    <t>Aegean Airlines</t>
  </si>
  <si>
    <t>Greece</t>
  </si>
  <si>
    <t>WS</t>
  </si>
  <si>
    <t>WestJet</t>
  </si>
  <si>
    <t>YYC</t>
  </si>
  <si>
    <t>Hawaiian Airlines</t>
  </si>
  <si>
    <t>HNL</t>
  </si>
  <si>
    <t>EY</t>
  </si>
  <si>
    <t>Etihad Airways</t>
  </si>
  <si>
    <t>AUH</t>
  </si>
  <si>
    <t>GF</t>
  </si>
  <si>
    <t>Gulf Air</t>
  </si>
  <si>
    <t>Bahrain</t>
  </si>
  <si>
    <t>BAH</t>
  </si>
  <si>
    <t>FZ</t>
  </si>
  <si>
    <t>flydubai</t>
  </si>
  <si>
    <t>G9</t>
  </si>
  <si>
    <t>Air Arabia</t>
  </si>
  <si>
    <t>SHJ</t>
  </si>
  <si>
    <t>RJ</t>
  </si>
  <si>
    <t>Royal Jordanian</t>
  </si>
  <si>
    <t>Jordan</t>
  </si>
  <si>
    <t>AMM</t>
  </si>
  <si>
    <t>WY</t>
  </si>
  <si>
    <t>Oman Air</t>
  </si>
  <si>
    <t>Oman</t>
  </si>
  <si>
    <t>MCT</t>
  </si>
  <si>
    <t>KU</t>
  </si>
  <si>
    <t>Kuwait Airways</t>
  </si>
  <si>
    <t>Kuwait</t>
  </si>
  <si>
    <t>KWI</t>
  </si>
  <si>
    <t>JL</t>
  </si>
  <si>
    <t>Japan Airlines</t>
  </si>
  <si>
    <t>AV</t>
  </si>
  <si>
    <t>Avianca</t>
  </si>
  <si>
    <t>4M</t>
  </si>
  <si>
    <t>LATAM Argentina</t>
  </si>
  <si>
    <t>Argentina</t>
  </si>
  <si>
    <t>EZE</t>
  </si>
  <si>
    <t>MK</t>
  </si>
  <si>
    <t>Air Mauritius</t>
  </si>
  <si>
    <t>Mauritius</t>
  </si>
  <si>
    <t>MRU</t>
  </si>
  <si>
    <t>HV</t>
  </si>
  <si>
    <t>Transavia</t>
  </si>
  <si>
    <t>D8</t>
  </si>
  <si>
    <t>Norwegian Int'l</t>
  </si>
  <si>
    <t>LS</t>
  </si>
  <si>
    <t>Jet2</t>
  </si>
  <si>
    <t>LBA</t>
  </si>
  <si>
    <t>PC</t>
  </si>
  <si>
    <t>Pegasus Airlines</t>
  </si>
  <si>
    <t>SAW</t>
  </si>
  <si>
    <t>XU</t>
  </si>
  <si>
    <t>FI</t>
  </si>
  <si>
    <t>Icelandair</t>
  </si>
  <si>
    <t>Iceland</t>
  </si>
  <si>
    <t>KEF</t>
  </si>
  <si>
    <t>OK</t>
  </si>
  <si>
    <t>Czech Airlines</t>
  </si>
  <si>
    <t>Czech Republic</t>
  </si>
  <si>
    <t>PRG</t>
  </si>
  <si>
    <t>EW</t>
  </si>
  <si>
    <t>Eurowings</t>
  </si>
  <si>
    <t>DUS</t>
  </si>
  <si>
    <t>TS</t>
  </si>
  <si>
    <t>Air Transat</t>
  </si>
  <si>
    <t>YUL</t>
  </si>
  <si>
    <t>PD</t>
  </si>
  <si>
    <t>Porter Airlines</t>
  </si>
  <si>
    <t>YTZ</t>
  </si>
  <si>
    <t>F9</t>
  </si>
  <si>
    <t>Frontier Airlines</t>
  </si>
  <si>
    <t>NK</t>
  </si>
  <si>
    <t>Spirit Airlines</t>
  </si>
  <si>
    <t>Y4</t>
  </si>
  <si>
    <t>Volaris</t>
  </si>
  <si>
    <t>VB</t>
  </si>
  <si>
    <t>VivaAerobus</t>
  </si>
  <si>
    <t>MTY</t>
  </si>
  <si>
    <t>2Z</t>
  </si>
  <si>
    <t>Interjet</t>
  </si>
  <si>
    <t>AR</t>
  </si>
  <si>
    <t>Aerolineas Argentinas</t>
  </si>
  <si>
    <t>JA</t>
  </si>
  <si>
    <t>JETSMART</t>
  </si>
  <si>
    <t>Chile</t>
  </si>
  <si>
    <t>SCL</t>
  </si>
  <si>
    <t>JJ</t>
  </si>
  <si>
    <t>LATAM Chile</t>
  </si>
  <si>
    <t>H2</t>
  </si>
  <si>
    <t>Sky Airline</t>
  </si>
  <si>
    <t>IT</t>
  </si>
  <si>
    <t>Tigerair Taiwan</t>
  </si>
  <si>
    <t>MM</t>
  </si>
  <si>
    <t>Peach Aviation</t>
  </si>
  <si>
    <t>GK</t>
  </si>
  <si>
    <t>Jetstar Japan</t>
  </si>
  <si>
    <t>ZL</t>
  </si>
  <si>
    <t>Rex Regional Express</t>
  </si>
  <si>
    <t>JQ</t>
  </si>
  <si>
    <t>Jetstar Airways</t>
  </si>
  <si>
    <t>VA</t>
  </si>
  <si>
    <t>Virgin Australia</t>
  </si>
  <si>
    <t>FD</t>
  </si>
  <si>
    <t>Thai AirAsia</t>
  </si>
  <si>
    <t>DMK</t>
  </si>
  <si>
    <t>Z2</t>
  </si>
  <si>
    <t>Philippines AirAsia</t>
  </si>
  <si>
    <t>XW</t>
  </si>
  <si>
    <t>NokScoot</t>
  </si>
  <si>
    <t>VZ</t>
  </si>
  <si>
    <t>Thai Vietjet</t>
  </si>
  <si>
    <t>MI</t>
  </si>
  <si>
    <t>SilkAir</t>
  </si>
  <si>
    <t>XY</t>
  </si>
  <si>
    <t>flynas</t>
  </si>
  <si>
    <t>F3</t>
  </si>
  <si>
    <t>flyadeal</t>
  </si>
  <si>
    <t>JED</t>
  </si>
  <si>
    <t>J9</t>
  </si>
  <si>
    <t>Jazeera Airways</t>
  </si>
  <si>
    <t>G5</t>
  </si>
  <si>
    <t>QZ</t>
  </si>
  <si>
    <t>AirAsia Indonesia</t>
  </si>
  <si>
    <t>SJ</t>
  </si>
  <si>
    <t>Sriwijaya Air</t>
  </si>
  <si>
    <t>3U</t>
  </si>
  <si>
    <t>Sichuan Airlines</t>
  </si>
  <si>
    <t>CTU</t>
  </si>
  <si>
    <t>ZH</t>
  </si>
  <si>
    <t>Shenzhen Airlines</t>
  </si>
  <si>
    <t>SZX</t>
  </si>
  <si>
    <t>9C</t>
  </si>
  <si>
    <t>Spring Airlines</t>
  </si>
  <si>
    <t>PN</t>
  </si>
  <si>
    <t>West Air</t>
  </si>
  <si>
    <t>CKG</t>
  </si>
  <si>
    <t>GS</t>
  </si>
  <si>
    <t>Tianjin Airline</t>
  </si>
  <si>
    <t>TSN</t>
  </si>
  <si>
    <t>KN</t>
  </si>
  <si>
    <t>China United Airlines</t>
  </si>
  <si>
    <t>FM</t>
  </si>
  <si>
    <t>Shanghai Airlines</t>
  </si>
  <si>
    <t>SC</t>
  </si>
  <si>
    <t>Shandong Airlines</t>
  </si>
  <si>
    <t>TAO</t>
  </si>
  <si>
    <t>IX</t>
  </si>
  <si>
    <t>Air India Express</t>
  </si>
  <si>
    <t>COK</t>
  </si>
  <si>
    <t>SG</t>
  </si>
  <si>
    <t>SpiceJet</t>
  </si>
  <si>
    <t>G8</t>
  </si>
  <si>
    <t>Go First</t>
  </si>
  <si>
    <t>BOM</t>
  </si>
  <si>
    <t>QP</t>
  </si>
  <si>
    <t>Akasa Air</t>
  </si>
  <si>
    <t>BL</t>
  </si>
  <si>
    <t>Jetstar Pacific</t>
  </si>
  <si>
    <t>QH</t>
  </si>
  <si>
    <t>Bamboo Airways</t>
  </si>
  <si>
    <t>SU</t>
  </si>
  <si>
    <t>Aeroflot</t>
  </si>
  <si>
    <t>Russia</t>
  </si>
  <si>
    <t>SVO</t>
  </si>
  <si>
    <t>U6</t>
  </si>
  <si>
    <t>Ural Airlines</t>
  </si>
  <si>
    <t>SVX</t>
  </si>
  <si>
    <t>S7</t>
  </si>
  <si>
    <t>S7 Airlines</t>
  </si>
  <si>
    <t>OVB</t>
  </si>
  <si>
    <t>DP</t>
  </si>
  <si>
    <t>Pobeda Airlines</t>
  </si>
  <si>
    <t>VKO</t>
  </si>
  <si>
    <t>FV</t>
  </si>
  <si>
    <t>Rossiya Airlines</t>
  </si>
  <si>
    <t>LED</t>
  </si>
  <si>
    <t>▌ CORSIA APPLICABILITY NOTES &amp; DEFINITIONS</t>
  </si>
  <si>
    <t>Operator holds AOC; ICAO designator filed in Box 7 of flight plan. Full MRV + offsetting obligation applies.</t>
  </si>
  <si>
    <t>ACMI model: legal liability sits with the contracted operator (AOC holder). Economic cost passed through via contractual clauses.</t>
  </si>
  <si>
    <t>Wet-lease arrangement: logistics brand (e.g. Amazon) is NOT liable; ACMI operator (e.g. Atlas Air) holds CORSIA liability.</t>
  </si>
  <si>
    <t>Least Developed Country exemption per ICAO Assembly Resolution A41-22 (Annex to Resolution). MRV still required.</t>
  </si>
  <si>
    <t>Route/state-level applicability varies. Phase 1: routes between non-participating state pairs are exempt.</t>
  </si>
  <si>
    <t>SCENARIO BUILDING SHEET</t>
  </si>
  <si>
    <t>Case Description</t>
  </si>
  <si>
    <t>C1 - A&amp;M base case</t>
  </si>
  <si>
    <t>C2 - A&amp;M policy-driven</t>
  </si>
  <si>
    <t>C3 - A&amp;M climate push</t>
  </si>
  <si>
    <t>C4 - IATA reference</t>
  </si>
  <si>
    <t>to have option for the adjustment on the fuel efficiency</t>
  </si>
  <si>
    <t>Growth rate cases consideration</t>
  </si>
  <si>
    <t>EU: 2.5%
US: 2.0%
APAC: 4.0%
MENA: 4.5%
LATAM: 3.5%
ROW: 3.0%</t>
  </si>
  <si>
    <t>EU: 3.0%
US: 2.5%
APAC: 5.0%
MENA: 4.5%
LATAM: 4.0%
ROW: 3.5%</t>
  </si>
  <si>
    <t>Fuel efficiency is expressed in tonnes of fuel per kilometre for the whole aircraft (not per seat). Each route is assigned an aircraft type from this table, and the base efficiency is multiplied by an annual improvement factor:
Eff(year) = Eff₂₀₂₅ × (1 − 0.015)^(year − 2025)
The 1.5% per annum improvement rate reflects average fleet-level efficiency gains from new-generation aircraft (A320neo, A350, B787) entering service and retiring older frames. This rate can be adjusted here to test more aggressive or conservative technology scenarios. Heavier widebody aircraft (A380, B777) have lower efficiency per km in absolute terms but typically serve longer routes, so their contribution to total fuel burn depends heavily on route distance.</t>
  </si>
  <si>
    <t>Blending target %</t>
  </si>
  <si>
    <t>The most conservative scenario. Based on demand driven by states/regions with existing SAF blending mandate and targets</t>
  </si>
  <si>
    <t>The central scenario. Based on demand driven by states/regions with existing SAF blending mandate and targets, and international airlines reporting to CORSIA</t>
  </si>
  <si>
    <t>The 'high' scenario considering higher % of SAF blending than the A&amp;M Policy-Driven Scenario for airlines  with no currently binding targets</t>
  </si>
  <si>
    <t>IATA case is considered the most ambitious scenario pushing for high level of decarbonisation for the international aviation sector, targeting ~57% SAF consumption from total jet fuel by 2050. A&amp;M has assumed ~50% SAF out of total international aviation jet fuel by 2050</t>
  </si>
  <si>
    <t>Fuel efficiency cases consideration</t>
  </si>
  <si>
    <t>No efficiency improvement</t>
  </si>
  <si>
    <t>1.5% efficiency improvement every year</t>
  </si>
  <si>
    <t>2.0% efficiency improvement every year</t>
  </si>
  <si>
    <t>Willingness to pay</t>
  </si>
  <si>
    <t>EU: 2600-3200 through 2050
US: 1500-2200 through 2050
APAC: 1300-1800 through 2050
MENA: 1000-1300 through 2050</t>
  </si>
  <si>
    <t>EU: 2800-3600 through 2050
US: 1700-2400 through 2050
APAC: 1500-2000 through 2050
MENA: 1100-1400 through 2050</t>
  </si>
  <si>
    <t>EU: 3000-4000 through 2050
US: 1700-2500 through 2050
APAC: 1600-2200 through 2050
MENA: 1200-1600 through 2050</t>
  </si>
  <si>
    <t>Carbon pricing</t>
  </si>
  <si>
    <t>2025: 30 USD
2050: 190 USD</t>
  </si>
  <si>
    <t>2025: 30 USD
2050: 250 USD</t>
  </si>
  <si>
    <t>2025: 30 USD
2050: 300 USD</t>
  </si>
  <si>
    <t>TRAFFIC GROWTH RATES — Net (pa, after efficiency) by Origin Region</t>
  </si>
  <si>
    <t>Scenarios</t>
  </si>
  <si>
    <t>reference</t>
  </si>
  <si>
    <t>~420 Mt in 2050</t>
  </si>
  <si>
    <t>SAF MANDATE % — Airport-Level Lookup (ROUTES cols Y &amp; AA reference this table)</t>
  </si>
  <si>
    <t>VLOOKUP key: Origin Airport Code (ROUTES col E).  Returns SAF blend % for 2025, 2030, 2035, 2040, 2045, 2050</t>
  </si>
  <si>
    <t>Airports not listed → formula returns the values below</t>
  </si>
  <si>
    <t>Fuel efficiency improvement (Annual % improvement)</t>
  </si>
  <si>
    <t>% Improvement (pa)</t>
  </si>
  <si>
    <t>Fleet level improvement</t>
  </si>
  <si>
    <t>GLOBAL MARKET REFERENCES — Jet Fuel Demand &amp; SAF Production (Mt/yr)</t>
  </si>
  <si>
    <t>FLIGHT ROUTES DATABASE — Comprehensive Route-Level Fuel &amp; CORSIA/SAF Analysis | 242 Routes (64 Passenger original + 53 Cargo + 125 Expanded Passenger)</t>
  </si>
  <si>
    <t>SAF in tonnes per annum - Region</t>
  </si>
  <si>
    <t>SAF in tonnes per annum - Airport</t>
  </si>
  <si>
    <t>SAF in tonnes per annum - Country</t>
  </si>
  <si>
    <t>Route ID</t>
  </si>
  <si>
    <t>Airline
ID</t>
  </si>
  <si>
    <t>Segment
(Pax/Cargo)</t>
  </si>
  <si>
    <t>Origin
Airport</t>
  </si>
  <si>
    <t>Origin Country</t>
  </si>
  <si>
    <t>Origin
Region</t>
  </si>
  <si>
    <t>Dest
Airport</t>
  </si>
  <si>
    <t>Dest Country</t>
  </si>
  <si>
    <t>Dest
Region</t>
  </si>
  <si>
    <t>Flight
Category</t>
  </si>
  <si>
    <t>Aircraft
Type</t>
  </si>
  <si>
    <t>Annual
Flights 2025</t>
  </si>
  <si>
    <t>Trips per
Day</t>
  </si>
  <si>
    <t>Distance
(km/trip)</t>
  </si>
  <si>
    <t>km Flown
per Year</t>
  </si>
  <si>
    <t>Growth
Rate</t>
  </si>
  <si>
    <t>Fuel Eff.
(t/km)</t>
  </si>
  <si>
    <t>Fuel per
Trip (t)</t>
  </si>
  <si>
    <t>Fuel per Year
2025 (t)</t>
  </si>
  <si>
    <t>Fuel per Year
2025 (L)</t>
  </si>
  <si>
    <t>CO₂ per Year
2025 (t)</t>
  </si>
  <si>
    <t>CORSIA
Phase 1</t>
  </si>
  <si>
    <t>CORSIA
Phase 2</t>
  </si>
  <si>
    <t>SAF%
2025</t>
  </si>
  <si>
    <t>SAF Demand
2025 (t)</t>
  </si>
  <si>
    <t>SAF%
2030</t>
  </si>
  <si>
    <t>SAF Demand
2030 (t)</t>
  </si>
  <si>
    <t>SAF%
2035</t>
  </si>
  <si>
    <t>SAF Demand
2035 (t)</t>
  </si>
  <si>
    <t>SAF%
2040</t>
  </si>
  <si>
    <t>SAF Demand
2040 (t)</t>
  </si>
  <si>
    <t>SAF%
2045</t>
  </si>
  <si>
    <t>SAF Demand
2045 (t)</t>
  </si>
  <si>
    <t>SAF%
2050</t>
  </si>
  <si>
    <t>SAF Demand
2050 (t)</t>
  </si>
  <si>
    <t>Reciprocal
in DB?</t>
  </si>
  <si>
    <t>2050 Global Jet Fuel demand</t>
  </si>
  <si>
    <t>R001</t>
  </si>
  <si>
    <t>Passenger</t>
  </si>
  <si>
    <t>United States</t>
  </si>
  <si>
    <t>international</t>
  </si>
  <si>
    <t>R002</t>
  </si>
  <si>
    <t>R003</t>
  </si>
  <si>
    <t>R004</t>
  </si>
  <si>
    <t>R005</t>
  </si>
  <si>
    <t>R006</t>
  </si>
  <si>
    <t>R007</t>
  </si>
  <si>
    <t>United Kingdom</t>
  </si>
  <si>
    <t>R008</t>
  </si>
  <si>
    <t>Total</t>
  </si>
  <si>
    <t>R009</t>
  </si>
  <si>
    <t>R010</t>
  </si>
  <si>
    <t>R011</t>
  </si>
  <si>
    <t>SAF in million tonnes per annum</t>
  </si>
  <si>
    <t>R012</t>
  </si>
  <si>
    <t>R013</t>
  </si>
  <si>
    <t>R014</t>
  </si>
  <si>
    <t>R015</t>
  </si>
  <si>
    <t>R016</t>
  </si>
  <si>
    <t>R017</t>
  </si>
  <si>
    <t>R018</t>
  </si>
  <si>
    <t>R019</t>
  </si>
  <si>
    <t>R020</t>
  </si>
  <si>
    <t>R021</t>
  </si>
  <si>
    <t>R022</t>
  </si>
  <si>
    <t>R023</t>
  </si>
  <si>
    <t>R024</t>
  </si>
  <si>
    <t>R025</t>
  </si>
  <si>
    <t>R026</t>
  </si>
  <si>
    <t>R027</t>
  </si>
  <si>
    <t>R028</t>
  </si>
  <si>
    <t>R029</t>
  </si>
  <si>
    <t>R030</t>
  </si>
  <si>
    <t>R031</t>
  </si>
  <si>
    <t>Bottom-up jet fuel demand</t>
  </si>
  <si>
    <t>R032</t>
  </si>
  <si>
    <t>R033</t>
  </si>
  <si>
    <t>2045</t>
  </si>
  <si>
    <t>R034</t>
  </si>
  <si>
    <t>R035</t>
  </si>
  <si>
    <t>R036</t>
  </si>
  <si>
    <t>R037</t>
  </si>
  <si>
    <t>R038</t>
  </si>
  <si>
    <t>R039</t>
  </si>
  <si>
    <t>R040</t>
  </si>
  <si>
    <t>R041</t>
  </si>
  <si>
    <t>R042</t>
  </si>
  <si>
    <t>% SAF</t>
  </si>
  <si>
    <t>R043</t>
  </si>
  <si>
    <t>R044</t>
  </si>
  <si>
    <t>R045</t>
  </si>
  <si>
    <t>R046</t>
  </si>
  <si>
    <t>R047</t>
  </si>
  <si>
    <t>R048</t>
  </si>
  <si>
    <t>R049</t>
  </si>
  <si>
    <t>R050</t>
  </si>
  <si>
    <t>R051</t>
  </si>
  <si>
    <t>Exempt-LDC</t>
  </si>
  <si>
    <t>R052</t>
  </si>
  <si>
    <t>R053</t>
  </si>
  <si>
    <t>R054</t>
  </si>
  <si>
    <t>R055</t>
  </si>
  <si>
    <t>R056</t>
  </si>
  <si>
    <t>R057</t>
  </si>
  <si>
    <t>R058</t>
  </si>
  <si>
    <t>R059</t>
  </si>
  <si>
    <t>R060</t>
  </si>
  <si>
    <t>R061</t>
  </si>
  <si>
    <t>R062</t>
  </si>
  <si>
    <t>R063</t>
  </si>
  <si>
    <t>R064</t>
  </si>
  <si>
    <t>R065</t>
  </si>
  <si>
    <t>R066</t>
  </si>
  <si>
    <t>R067</t>
  </si>
  <si>
    <t>R068</t>
  </si>
  <si>
    <t>R069</t>
  </si>
  <si>
    <t>R070</t>
  </si>
  <si>
    <t>R071</t>
  </si>
  <si>
    <t>IND</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</si>
  <si>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</si>
  <si>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</si>
  <si>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</si>
  <si>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</si>
  <si>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</si>
  <si>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</si>
  <si>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</si>
  <si>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</si>
  <si>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</si>
  <si>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</si>
  <si>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</si>
  <si>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</si>
  <si>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</si>
  <si>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</si>
  <si>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</si>
  <si>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</si>
  <si>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</si>
  <si>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</si>
  <si>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</si>
  <si>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</si>
  <si>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</si>
  <si>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</si>
  <si>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</si>
  <si>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</si>
  <si>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</si>
  <si>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</si>
  <si>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</si>
  <si>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</si>
  <si>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</si>
  <si>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</si>
  <si>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</si>
  <si>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</si>
  <si>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</si>
  <si>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</si>
  <si>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</si>
  <si>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</si>
  <si>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</si>
  <si>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</si>
  <si>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</si>
  <si>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</si>
  <si>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</si>
  <si>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</si>
  <si>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</si>
  <si>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</si>
  <si>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</si>
  <si>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</si>
  <si>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</si>
  <si>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</si>
  <si>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</si>
  <si>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</si>
  <si>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</si>
  <si>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</si>
  <si>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</si>
  <si>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</si>
  <si>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</si>
  <si>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</si>
  <si>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</si>
  <si>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</si>
  <si>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</si>
  <si>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check</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</si>
  <si>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</si>
  <si>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</si>
  <si>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</si>
  <si>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</si>
  <si>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</si>
  <si>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</si>
  <si>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</si>
  <si>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</si>
  <si>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</si>
  <si>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</si>
  <si>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</si>
  <si>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</si>
  <si>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</si>
  <si>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</si>
  <si>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</si>
  <si>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</si>
  <si>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</si>
  <si>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</si>
  <si>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</si>
  <si>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</si>
  <si>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</si>
  <si>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</si>
  <si>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</si>
  <si>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</si>
  <si>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</si>
  <si>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</si>
  <si>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</si>
  <si>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</si>
  <si>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</si>
  <si>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</si>
  <si>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</si>
  <si>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</si>
  <si>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</si>
  <si>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</si>
  <si>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</si>
  <si>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</si>
  <si>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</si>
  <si>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</si>
  <si>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</si>
  <si>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</si>
  <si>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</si>
  <si>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</si>
  <si>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</si>
  <si>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</si>
  <si>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</si>
  <si>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</si>
  <si>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</si>
  <si>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</si>
  <si>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</si>
  <si>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</si>
  <si>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</si>
  <si>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</si>
  <si>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</si>
  <si>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</si>
  <si>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</si>
  <si>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</si>
  <si>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</si>
  <si>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</si>
  <si>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</si>
  <si>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</si>
  <si>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</si>
  <si>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</si>
  <si>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</si>
  <si>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</si>
  <si>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</si>
  <si>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</si>
  <si>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</si>
  <si>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</si>
  <si>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</si>
  <si>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</si>
  <si>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</si>
  <si>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</si>
  <si>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</si>
  <si>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</si>
  <si>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</si>
  <si>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</si>
  <si>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R207</t>
  </si>
  <si>
    <t>R208</t>
  </si>
  <si>
    <t>R209</t>
  </si>
  <si>
    <t>R210</t>
  </si>
  <si>
    <t>R211</t>
  </si>
  <si>
    <t>R212</t>
  </si>
  <si>
    <t>R213</t>
  </si>
  <si>
    <t>YVR</t>
  </si>
  <si>
    <t>R214</t>
  </si>
  <si>
    <t>R215</t>
  </si>
  <si>
    <t>R216</t>
  </si>
  <si>
    <t>R217</t>
  </si>
  <si>
    <t>CUN</t>
  </si>
  <si>
    <t>R218</t>
  </si>
  <si>
    <t>R219</t>
  </si>
  <si>
    <t>GDL</t>
  </si>
  <si>
    <t>R220</t>
  </si>
  <si>
    <t>R221</t>
  </si>
  <si>
    <t>R222</t>
  </si>
  <si>
    <t>R223</t>
  </si>
  <si>
    <t>R224</t>
  </si>
  <si>
    <t>R225</t>
  </si>
  <si>
    <t>R226</t>
  </si>
  <si>
    <t>R227</t>
  </si>
  <si>
    <t>R228</t>
  </si>
  <si>
    <t>R229</t>
  </si>
  <si>
    <t>R230</t>
  </si>
  <si>
    <t>MVD</t>
  </si>
  <si>
    <t>Uruguay</t>
  </si>
  <si>
    <t>R231</t>
  </si>
  <si>
    <t>R232</t>
  </si>
  <si>
    <t>R233</t>
  </si>
  <si>
    <t>R234</t>
  </si>
  <si>
    <t>R235</t>
  </si>
  <si>
    <t>R236</t>
  </si>
  <si>
    <t>R237</t>
  </si>
  <si>
    <t>R238</t>
  </si>
  <si>
    <t>R239</t>
  </si>
  <si>
    <t>R240</t>
  </si>
  <si>
    <t>R241</t>
  </si>
  <si>
    <t>R242</t>
  </si>
  <si>
    <t>R243</t>
  </si>
  <si>
    <t>R244</t>
  </si>
  <si>
    <t>R245</t>
  </si>
  <si>
    <t>R246</t>
  </si>
  <si>
    <t>R247</t>
  </si>
  <si>
    <t>R248</t>
  </si>
  <si>
    <t>R249</t>
  </si>
  <si>
    <t>R250</t>
  </si>
  <si>
    <t>R251</t>
  </si>
  <si>
    <t>R252</t>
  </si>
  <si>
    <t>R253</t>
  </si>
  <si>
    <t>R254</t>
  </si>
  <si>
    <t>R255</t>
  </si>
  <si>
    <t>R256</t>
  </si>
  <si>
    <t>R257</t>
  </si>
  <si>
    <t>R258</t>
  </si>
  <si>
    <t>R259</t>
  </si>
  <si>
    <t>R260</t>
  </si>
  <si>
    <t>R261</t>
  </si>
  <si>
    <t>R262</t>
  </si>
  <si>
    <t>R263</t>
  </si>
  <si>
    <t>R264</t>
  </si>
  <si>
    <t>R265</t>
  </si>
  <si>
    <t>R266</t>
  </si>
  <si>
    <t>R267</t>
  </si>
  <si>
    <t>R268</t>
  </si>
  <si>
    <t>ACC</t>
  </si>
  <si>
    <t>Ghana</t>
  </si>
  <si>
    <t>R269</t>
  </si>
  <si>
    <t>LOS</t>
  </si>
  <si>
    <t>Nigeria</t>
  </si>
  <si>
    <t>R270</t>
  </si>
  <si>
    <t>R271</t>
  </si>
  <si>
    <t>R272</t>
  </si>
  <si>
    <t>R273</t>
  </si>
  <si>
    <t>R274</t>
  </si>
  <si>
    <t>R275</t>
  </si>
  <si>
    <t>R276</t>
  </si>
  <si>
    <t>R277</t>
  </si>
  <si>
    <t>R278</t>
  </si>
  <si>
    <t>R279</t>
  </si>
  <si>
    <t>R280</t>
  </si>
  <si>
    <t>R281</t>
  </si>
  <si>
    <t>R282</t>
  </si>
  <si>
    <t>R283</t>
  </si>
  <si>
    <t>R284</t>
  </si>
  <si>
    <t>R285</t>
  </si>
  <si>
    <t>R286</t>
  </si>
  <si>
    <t>R287</t>
  </si>
  <si>
    <t>R288</t>
  </si>
  <si>
    <t>R289</t>
  </si>
  <si>
    <t>R290</t>
  </si>
  <si>
    <t>R291</t>
  </si>
  <si>
    <t>R292</t>
  </si>
  <si>
    <t>R293</t>
  </si>
  <si>
    <t>R294</t>
  </si>
  <si>
    <t>R295</t>
  </si>
  <si>
    <t>R296</t>
  </si>
  <si>
    <t>R297</t>
  </si>
  <si>
    <t>R298</t>
  </si>
  <si>
    <t>R299</t>
  </si>
  <si>
    <t>LIM</t>
  </si>
  <si>
    <t>Peru</t>
  </si>
  <si>
    <t>R300</t>
  </si>
  <si>
    <t>R301</t>
  </si>
  <si>
    <t>R302</t>
  </si>
  <si>
    <t>R303</t>
  </si>
  <si>
    <t>R304</t>
  </si>
  <si>
    <t>R305</t>
  </si>
  <si>
    <t>R306</t>
  </si>
  <si>
    <t>R307</t>
  </si>
  <si>
    <t>R308</t>
  </si>
  <si>
    <t>R309</t>
  </si>
  <si>
    <t>R310</t>
  </si>
  <si>
    <t>R311</t>
  </si>
  <si>
    <t>ABJ</t>
  </si>
  <si>
    <t>Ivory Coast</t>
  </si>
  <si>
    <t>R312</t>
  </si>
  <si>
    <t>DKR</t>
  </si>
  <si>
    <t>Senegal</t>
  </si>
  <si>
    <t>R313</t>
  </si>
  <si>
    <t>R314</t>
  </si>
  <si>
    <t>R315</t>
  </si>
  <si>
    <t>R316</t>
  </si>
  <si>
    <t>R317</t>
  </si>
  <si>
    <t>R318</t>
  </si>
  <si>
    <t>R319</t>
  </si>
  <si>
    <t>R320</t>
  </si>
  <si>
    <t>R321</t>
  </si>
  <si>
    <t>R322</t>
  </si>
  <si>
    <t>R323</t>
  </si>
  <si>
    <t>R324</t>
  </si>
  <si>
    <t>R325</t>
  </si>
  <si>
    <t>R326</t>
  </si>
  <si>
    <t>R327</t>
  </si>
  <si>
    <t>R328</t>
  </si>
  <si>
    <t>R329</t>
  </si>
  <si>
    <t>R330</t>
  </si>
  <si>
    <t>R331</t>
  </si>
  <si>
    <t>R332</t>
  </si>
  <si>
    <t>R333</t>
  </si>
  <si>
    <t>R334</t>
  </si>
  <si>
    <t>R335</t>
  </si>
  <si>
    <t>R336</t>
  </si>
  <si>
    <t>R337</t>
  </si>
  <si>
    <t>R338</t>
  </si>
  <si>
    <t>R339</t>
  </si>
  <si>
    <t>R340</t>
  </si>
  <si>
    <t>R341</t>
  </si>
  <si>
    <t>R342</t>
  </si>
  <si>
    <t>R343</t>
  </si>
  <si>
    <t>R344</t>
  </si>
  <si>
    <t>R345</t>
  </si>
  <si>
    <t>R346</t>
  </si>
  <si>
    <t>CPT</t>
  </si>
  <si>
    <t>R347</t>
  </si>
  <si>
    <t>R348</t>
  </si>
  <si>
    <t>R349</t>
  </si>
  <si>
    <t>R350</t>
  </si>
  <si>
    <t>R351</t>
  </si>
  <si>
    <t>R352</t>
  </si>
  <si>
    <t>R353</t>
  </si>
  <si>
    <t>R354</t>
  </si>
  <si>
    <t>R355</t>
  </si>
  <si>
    <t>R356</t>
  </si>
  <si>
    <t>R357</t>
  </si>
  <si>
    <t>R358</t>
  </si>
  <si>
    <t>GYE</t>
  </si>
  <si>
    <t>Ecuador</t>
  </si>
  <si>
    <t>R359</t>
  </si>
  <si>
    <t>CCS</t>
  </si>
  <si>
    <t>Venezuela</t>
  </si>
  <si>
    <t>R360</t>
  </si>
  <si>
    <t>HAV</t>
  </si>
  <si>
    <t>Cuba</t>
  </si>
  <si>
    <t>R361</t>
  </si>
  <si>
    <t>R362</t>
  </si>
  <si>
    <t>R363</t>
  </si>
  <si>
    <t>R364</t>
  </si>
  <si>
    <t>R365</t>
  </si>
  <si>
    <t>R366</t>
  </si>
  <si>
    <t>R367</t>
  </si>
  <si>
    <t>R368</t>
  </si>
  <si>
    <t>R369</t>
  </si>
  <si>
    <t>R370</t>
  </si>
  <si>
    <t>R371</t>
  </si>
  <si>
    <t>R372</t>
  </si>
  <si>
    <t>R373</t>
  </si>
  <si>
    <t>R374</t>
  </si>
  <si>
    <t>R375</t>
  </si>
  <si>
    <t>R376</t>
  </si>
  <si>
    <t>R377</t>
  </si>
  <si>
    <t>R378</t>
  </si>
  <si>
    <t>R379</t>
  </si>
  <si>
    <t>R380</t>
  </si>
  <si>
    <t>R381</t>
  </si>
  <si>
    <t>FOR</t>
  </si>
  <si>
    <t>R382</t>
  </si>
  <si>
    <t>REC</t>
  </si>
  <si>
    <t>R383</t>
  </si>
  <si>
    <t>SSA</t>
  </si>
  <si>
    <t>R384</t>
  </si>
  <si>
    <t>CGH</t>
  </si>
  <si>
    <t>R385</t>
  </si>
  <si>
    <t>R386</t>
  </si>
  <si>
    <t>R387</t>
  </si>
  <si>
    <t>R388</t>
  </si>
  <si>
    <t>R389</t>
  </si>
  <si>
    <t>LAD</t>
  </si>
  <si>
    <t>Angola</t>
  </si>
  <si>
    <t>R390</t>
  </si>
  <si>
    <t>CPV</t>
  </si>
  <si>
    <t>Cape Verde</t>
  </si>
  <si>
    <t>R391</t>
  </si>
  <si>
    <t>MPM</t>
  </si>
  <si>
    <t>Mozambique</t>
  </si>
  <si>
    <t>R392</t>
  </si>
  <si>
    <t>R393</t>
  </si>
  <si>
    <t>R394</t>
  </si>
  <si>
    <t>R395</t>
  </si>
  <si>
    <t>R396</t>
  </si>
  <si>
    <t>R397</t>
  </si>
  <si>
    <t>R398</t>
  </si>
  <si>
    <t>R399</t>
  </si>
  <si>
    <t>R400</t>
  </si>
  <si>
    <t>R401</t>
  </si>
  <si>
    <t>R402</t>
  </si>
  <si>
    <t>R403</t>
  </si>
  <si>
    <t>R404</t>
  </si>
  <si>
    <t>R405</t>
  </si>
  <si>
    <t>R406</t>
  </si>
  <si>
    <t>R407</t>
  </si>
  <si>
    <t>R408</t>
  </si>
  <si>
    <t>R409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</si>
  <si>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</si>
  <si>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</si>
  <si>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</si>
  <si>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</si>
  <si>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</si>
  <si>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</si>
  <si>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</si>
  <si>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</si>
  <si>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</si>
  <si>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</si>
  <si>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</si>
  <si>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</si>
  <si>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</si>
  <si>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</si>
  <si>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</si>
  <si>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</si>
  <si>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</si>
  <si>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</si>
  <si>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</si>
  <si>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</si>
  <si>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</si>
  <si>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</si>
  <si>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</si>
  <si>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</si>
  <si>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</si>
  <si>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</si>
  <si>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</si>
  <si>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</si>
  <si>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</si>
  <si>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R439</t>
  </si>
  <si>
    <t>R440</t>
  </si>
  <si>
    <t>R441</t>
  </si>
  <si>
    <t>R442</t>
  </si>
  <si>
    <t>R443</t>
  </si>
  <si>
    <t>R444</t>
  </si>
  <si>
    <t>R445</t>
  </si>
  <si>
    <t>R446</t>
  </si>
  <si>
    <t>R447</t>
  </si>
  <si>
    <t>R448</t>
  </si>
  <si>
    <t>R449</t>
  </si>
  <si>
    <t>R450</t>
  </si>
  <si>
    <t>R451</t>
  </si>
  <si>
    <t>R452</t>
  </si>
  <si>
    <t>R453</t>
  </si>
  <si>
    <t>R454</t>
  </si>
  <si>
    <t>R455</t>
  </si>
  <si>
    <t>R456</t>
  </si>
  <si>
    <t>R457</t>
  </si>
  <si>
    <t>R458</t>
  </si>
  <si>
    <t>R459</t>
  </si>
  <si>
    <t>R460</t>
  </si>
  <si>
    <t>R461</t>
  </si>
  <si>
    <t>R462</t>
  </si>
  <si>
    <t>R463</t>
  </si>
  <si>
    <t>R464</t>
  </si>
  <si>
    <t>R465</t>
  </si>
  <si>
    <t>R466</t>
  </si>
  <si>
    <t>R467</t>
  </si>
  <si>
    <t>R468</t>
  </si>
  <si>
    <t>R469</t>
  </si>
  <si>
    <t>R470</t>
  </si>
  <si>
    <t>R471</t>
  </si>
  <si>
    <t>R472</t>
  </si>
  <si>
    <t>R473</t>
  </si>
  <si>
    <t>R474</t>
  </si>
  <si>
    <t>R475</t>
  </si>
  <si>
    <t>R476</t>
  </si>
  <si>
    <t>ARN</t>
  </si>
  <si>
    <t>Sweden</t>
  </si>
  <si>
    <t>R477</t>
  </si>
  <si>
    <t>R478</t>
  </si>
  <si>
    <t>R479</t>
  </si>
  <si>
    <t>R480</t>
  </si>
  <si>
    <t>R481</t>
  </si>
  <si>
    <t>R482</t>
  </si>
  <si>
    <t>R483</t>
  </si>
  <si>
    <t>R484</t>
  </si>
  <si>
    <t>R485</t>
  </si>
  <si>
    <t>R486</t>
  </si>
  <si>
    <t>R487</t>
  </si>
  <si>
    <t>R488</t>
  </si>
  <si>
    <t>R489</t>
  </si>
  <si>
    <t>R490</t>
  </si>
  <si>
    <t>R491</t>
  </si>
  <si>
    <t>R492</t>
  </si>
  <si>
    <t>R493</t>
  </si>
  <si>
    <t>R494</t>
  </si>
  <si>
    <t>R495</t>
  </si>
  <si>
    <t>R496</t>
  </si>
  <si>
    <t>R497</t>
  </si>
  <si>
    <t>R498</t>
  </si>
  <si>
    <t>R499</t>
  </si>
  <si>
    <t>R500</t>
  </si>
  <si>
    <t>R501</t>
  </si>
  <si>
    <t>R502</t>
  </si>
  <si>
    <t>R503</t>
  </si>
  <si>
    <t>R504</t>
  </si>
  <si>
    <t>R505</t>
  </si>
  <si>
    <t>R506</t>
  </si>
  <si>
    <t>R507</t>
  </si>
  <si>
    <t>R508</t>
  </si>
  <si>
    <t>R509</t>
  </si>
  <si>
    <t>R510</t>
  </si>
  <si>
    <t>R511</t>
  </si>
  <si>
    <t>R512</t>
  </si>
  <si>
    <t>R513</t>
  </si>
  <si>
    <t>R514</t>
  </si>
  <si>
    <t>R515</t>
  </si>
  <si>
    <t>R516</t>
  </si>
  <si>
    <t>R517</t>
  </si>
  <si>
    <t>R518</t>
  </si>
  <si>
    <t>R519</t>
  </si>
  <si>
    <t>R520</t>
  </si>
  <si>
    <t>R521</t>
  </si>
  <si>
    <t>R522</t>
  </si>
  <si>
    <t>R523</t>
  </si>
  <si>
    <t>R524</t>
  </si>
  <si>
    <t>R525</t>
  </si>
  <si>
    <t>R526</t>
  </si>
  <si>
    <t>R527</t>
  </si>
  <si>
    <t>R528</t>
  </si>
  <si>
    <t>R529</t>
  </si>
  <si>
    <t>R530</t>
  </si>
  <si>
    <t>R531</t>
  </si>
  <si>
    <t>R532</t>
  </si>
  <si>
    <t>R533</t>
  </si>
  <si>
    <t>R534</t>
  </si>
  <si>
    <t>R535</t>
  </si>
  <si>
    <t>R536</t>
  </si>
  <si>
    <t>R537</t>
  </si>
  <si>
    <t>R538</t>
  </si>
  <si>
    <t>R539</t>
  </si>
  <si>
    <t>R540</t>
  </si>
  <si>
    <t>A220-300</t>
  </si>
  <si>
    <t>R541</t>
  </si>
  <si>
    <t>R542</t>
  </si>
  <si>
    <t>R543</t>
  </si>
  <si>
    <t>R544</t>
  </si>
  <si>
    <t>MULTI</t>
  </si>
  <si>
    <t>international-fleet</t>
  </si>
  <si>
    <t>R545</t>
  </si>
  <si>
    <t>CIA</t>
  </si>
  <si>
    <t>R546</t>
  </si>
  <si>
    <t>BGY</t>
  </si>
  <si>
    <t>R547</t>
  </si>
  <si>
    <t>R548</t>
  </si>
  <si>
    <t>R549</t>
  </si>
  <si>
    <t>WRO</t>
  </si>
  <si>
    <t>R550</t>
  </si>
  <si>
    <t>R551</t>
  </si>
  <si>
    <t>R552</t>
  </si>
  <si>
    <t>R553</t>
  </si>
  <si>
    <t>R554</t>
  </si>
  <si>
    <t>MXP</t>
  </si>
  <si>
    <t>R555</t>
  </si>
  <si>
    <t>R556</t>
  </si>
  <si>
    <t>R557</t>
  </si>
  <si>
    <t>R558</t>
  </si>
  <si>
    <t>R559</t>
  </si>
  <si>
    <t>ABU</t>
  </si>
  <si>
    <t>R560</t>
  </si>
  <si>
    <t>R561</t>
  </si>
  <si>
    <t>R562</t>
  </si>
  <si>
    <t>R0563</t>
  </si>
  <si>
    <t>B767-300ER</t>
  </si>
  <si>
    <t>R0564</t>
  </si>
  <si>
    <t>R0565</t>
  </si>
  <si>
    <t>R0566</t>
  </si>
  <si>
    <t>R0567</t>
  </si>
  <si>
    <t>R0568</t>
  </si>
  <si>
    <t>R0569</t>
  </si>
  <si>
    <t>R0570</t>
  </si>
  <si>
    <t>R0571</t>
  </si>
  <si>
    <t>TLV</t>
  </si>
  <si>
    <t>Israel</t>
  </si>
  <si>
    <t>R0572</t>
  </si>
  <si>
    <t>R0573</t>
  </si>
  <si>
    <t>R0574</t>
  </si>
  <si>
    <t>R0575</t>
  </si>
  <si>
    <t>R0576</t>
  </si>
  <si>
    <t>R0577</t>
  </si>
  <si>
    <t>IAH</t>
  </si>
  <si>
    <t>R0578</t>
  </si>
  <si>
    <t>R0579</t>
  </si>
  <si>
    <t>R0580</t>
  </si>
  <si>
    <t>R0581</t>
  </si>
  <si>
    <t>B737-900ER</t>
  </si>
  <si>
    <t>R0582</t>
  </si>
  <si>
    <t>R0583</t>
  </si>
  <si>
    <t>R0584</t>
  </si>
  <si>
    <t>R0585</t>
  </si>
  <si>
    <t>R0586</t>
  </si>
  <si>
    <t>R0587</t>
  </si>
  <si>
    <t>R0588</t>
  </si>
  <si>
    <t>R0589</t>
  </si>
  <si>
    <t>R0590</t>
  </si>
  <si>
    <t>R0591</t>
  </si>
  <si>
    <t>R0592</t>
  </si>
  <si>
    <t>R0593</t>
  </si>
  <si>
    <t>R0594</t>
  </si>
  <si>
    <t>B777-200ER</t>
  </si>
  <si>
    <t>R0595</t>
  </si>
  <si>
    <t>R0596</t>
  </si>
  <si>
    <t>R0597</t>
  </si>
  <si>
    <t>R0598</t>
  </si>
  <si>
    <t>R0599</t>
  </si>
  <si>
    <t>R0600</t>
  </si>
  <si>
    <t>R0601</t>
  </si>
  <si>
    <t>R0602</t>
  </si>
  <si>
    <t>R0603</t>
  </si>
  <si>
    <t>R0604</t>
  </si>
  <si>
    <t>R0605</t>
  </si>
  <si>
    <t>R0606</t>
  </si>
  <si>
    <t>R0607</t>
  </si>
  <si>
    <t>R0608</t>
  </si>
  <si>
    <t>R0609</t>
  </si>
  <si>
    <t>R0610</t>
  </si>
  <si>
    <t>R0611</t>
  </si>
  <si>
    <t>B737 MAX 8</t>
  </si>
  <si>
    <t>R0612</t>
  </si>
  <si>
    <t>R0613</t>
  </si>
  <si>
    <t>R0614</t>
  </si>
  <si>
    <t>R0615</t>
  </si>
  <si>
    <t>R0616</t>
  </si>
  <si>
    <t>R0617</t>
  </si>
  <si>
    <t>GUA</t>
  </si>
  <si>
    <t>Guatemala</t>
  </si>
  <si>
    <t>R0618</t>
  </si>
  <si>
    <t>R0619</t>
  </si>
  <si>
    <t>R0620</t>
  </si>
  <si>
    <t>R0621</t>
  </si>
  <si>
    <t>R0622</t>
  </si>
  <si>
    <t>R0623</t>
  </si>
  <si>
    <t>R0624</t>
  </si>
  <si>
    <t>R0625</t>
  </si>
  <si>
    <t>R0626</t>
  </si>
  <si>
    <t>R0627</t>
  </si>
  <si>
    <t>R0628</t>
  </si>
  <si>
    <t>R0629</t>
  </si>
  <si>
    <t>Hong Kong SAR</t>
  </si>
  <si>
    <t>R0630</t>
  </si>
  <si>
    <t>R0631</t>
  </si>
  <si>
    <t>PHL</t>
  </si>
  <si>
    <t>R0632</t>
  </si>
  <si>
    <t>R0633</t>
  </si>
  <si>
    <t>R0634</t>
  </si>
  <si>
    <t>R0635</t>
  </si>
  <si>
    <t>A330-900neo</t>
  </si>
  <si>
    <t>R0636</t>
  </si>
  <si>
    <t>R0637</t>
  </si>
  <si>
    <t>R0638</t>
  </si>
  <si>
    <t>R0639</t>
  </si>
  <si>
    <t>R0640</t>
  </si>
  <si>
    <t>R0641</t>
  </si>
  <si>
    <t>R0642</t>
  </si>
  <si>
    <t>R0643</t>
  </si>
  <si>
    <t>R0644</t>
  </si>
  <si>
    <t>R0645</t>
  </si>
  <si>
    <t>R0646</t>
  </si>
  <si>
    <t>R0647</t>
  </si>
  <si>
    <t>R0648</t>
  </si>
  <si>
    <t>R0649</t>
  </si>
  <si>
    <t>R0650</t>
  </si>
  <si>
    <t>R0651</t>
  </si>
  <si>
    <t>R0652</t>
  </si>
  <si>
    <t>R0653</t>
  </si>
  <si>
    <t>R0654</t>
  </si>
  <si>
    <t>R0655</t>
  </si>
  <si>
    <t>R0656</t>
  </si>
  <si>
    <t>R0657</t>
  </si>
  <si>
    <t>R0658</t>
  </si>
  <si>
    <t>R0659</t>
  </si>
  <si>
    <t>R0660</t>
  </si>
  <si>
    <t>R0661</t>
  </si>
  <si>
    <t>R0662</t>
  </si>
  <si>
    <t>R0663</t>
  </si>
  <si>
    <t>R0664</t>
  </si>
  <si>
    <t>R0665</t>
  </si>
  <si>
    <t>R0666</t>
  </si>
  <si>
    <t>R0667</t>
  </si>
  <si>
    <t>R0668</t>
  </si>
  <si>
    <t>R0669</t>
  </si>
  <si>
    <t>R0670</t>
  </si>
  <si>
    <t>R0671</t>
  </si>
  <si>
    <t>R0672</t>
  </si>
  <si>
    <t>R0673</t>
  </si>
  <si>
    <t>R0674</t>
  </si>
  <si>
    <t>R0675</t>
  </si>
  <si>
    <t>R0676</t>
  </si>
  <si>
    <t>R0677</t>
  </si>
  <si>
    <t>R0678</t>
  </si>
  <si>
    <t>R0679</t>
  </si>
  <si>
    <t>R0680</t>
  </si>
  <si>
    <t>R0681</t>
  </si>
  <si>
    <t>R0682</t>
  </si>
  <si>
    <t>R0683</t>
  </si>
  <si>
    <t>A321XLR</t>
  </si>
  <si>
    <t>R0684</t>
  </si>
  <si>
    <t>R0685</t>
  </si>
  <si>
    <t>R0686</t>
  </si>
  <si>
    <t>R0687</t>
  </si>
  <si>
    <t>R0688</t>
  </si>
  <si>
    <t>R0689</t>
  </si>
  <si>
    <t>R0690</t>
  </si>
  <si>
    <t>R0691</t>
  </si>
  <si>
    <t>R0692</t>
  </si>
  <si>
    <t>A330-200</t>
  </si>
  <si>
    <t>R0693</t>
  </si>
  <si>
    <t>R0694</t>
  </si>
  <si>
    <t>R0695</t>
  </si>
  <si>
    <t>PPT</t>
  </si>
  <si>
    <t>French Polynesia</t>
  </si>
  <si>
    <t>R0696</t>
  </si>
  <si>
    <t>R0697</t>
  </si>
  <si>
    <t>R0698</t>
  </si>
  <si>
    <t>A380</t>
  </si>
  <si>
    <t>R0699</t>
  </si>
  <si>
    <t>R0700</t>
  </si>
  <si>
    <t>R0701</t>
  </si>
  <si>
    <t>NCE</t>
  </si>
  <si>
    <t>R0702</t>
  </si>
  <si>
    <t>R0703</t>
  </si>
  <si>
    <t>R0704</t>
  </si>
  <si>
    <t>R0705</t>
  </si>
  <si>
    <t>R0706</t>
  </si>
  <si>
    <t>R0707</t>
  </si>
  <si>
    <t>R0708</t>
  </si>
  <si>
    <t>R0709</t>
  </si>
  <si>
    <t>R0710</t>
  </si>
  <si>
    <t>R0711</t>
  </si>
  <si>
    <t>R0712</t>
  </si>
  <si>
    <t>R0713</t>
  </si>
  <si>
    <t>R0714</t>
  </si>
  <si>
    <t>R0715</t>
  </si>
  <si>
    <t>R0716</t>
  </si>
  <si>
    <t>R0717</t>
  </si>
  <si>
    <t>R0718</t>
  </si>
  <si>
    <t>R0719</t>
  </si>
  <si>
    <t>R0720</t>
  </si>
  <si>
    <t>R0721</t>
  </si>
  <si>
    <t>Czechia</t>
  </si>
  <si>
    <t>R0722</t>
  </si>
  <si>
    <t>R0723</t>
  </si>
  <si>
    <t>R0724</t>
  </si>
  <si>
    <t>R0725</t>
  </si>
  <si>
    <t>R0726</t>
  </si>
  <si>
    <t>R0727</t>
  </si>
  <si>
    <t>R0728</t>
  </si>
  <si>
    <t>R0729</t>
  </si>
  <si>
    <t>R0730</t>
  </si>
  <si>
    <t>DAR</t>
  </si>
  <si>
    <t>Tanzania</t>
  </si>
  <si>
    <t>R0731</t>
  </si>
  <si>
    <t>EBB</t>
  </si>
  <si>
    <t>Uganda</t>
  </si>
  <si>
    <t>R0732</t>
  </si>
  <si>
    <t>R0733</t>
  </si>
  <si>
    <t>R0734</t>
  </si>
  <si>
    <t>R0735</t>
  </si>
  <si>
    <t>BLR</t>
  </si>
  <si>
    <t>R0736</t>
  </si>
  <si>
    <t>MAA</t>
  </si>
  <si>
    <t>R0737</t>
  </si>
  <si>
    <t>HYD</t>
  </si>
  <si>
    <t>R0738</t>
  </si>
  <si>
    <t>CCU</t>
  </si>
  <si>
    <t>R0739</t>
  </si>
  <si>
    <t>R0740</t>
  </si>
  <si>
    <t>PNQ</t>
  </si>
  <si>
    <t>R0741</t>
  </si>
  <si>
    <t>R0742</t>
  </si>
  <si>
    <t>R0743</t>
  </si>
  <si>
    <t>R0744</t>
  </si>
  <si>
    <t>R0745</t>
  </si>
  <si>
    <t>R0746</t>
  </si>
  <si>
    <t>R0747</t>
  </si>
  <si>
    <t>R0748</t>
  </si>
  <si>
    <t>R0749</t>
  </si>
  <si>
    <t>B777-200LR</t>
  </si>
  <si>
    <t>R0750</t>
  </si>
  <si>
    <t>R0751</t>
  </si>
  <si>
    <t>R0752</t>
  </si>
  <si>
    <t>R0753</t>
  </si>
  <si>
    <t>R0754</t>
  </si>
  <si>
    <t>R0755</t>
  </si>
  <si>
    <t>R0756</t>
  </si>
  <si>
    <t>R0757</t>
  </si>
  <si>
    <t>R0758</t>
  </si>
  <si>
    <t>R0759</t>
  </si>
  <si>
    <t>R0760</t>
  </si>
  <si>
    <t>R0761</t>
  </si>
  <si>
    <t>R0762</t>
  </si>
  <si>
    <t>R0763</t>
  </si>
  <si>
    <t>R0764</t>
  </si>
  <si>
    <t>R0765</t>
  </si>
  <si>
    <t>R0766</t>
  </si>
  <si>
    <t>R0767</t>
  </si>
  <si>
    <t>R0768</t>
  </si>
  <si>
    <t>R0769</t>
  </si>
  <si>
    <t>R0770</t>
  </si>
  <si>
    <t>R0771</t>
  </si>
  <si>
    <t>R0772</t>
  </si>
  <si>
    <t>R0773</t>
  </si>
  <si>
    <t>R0774</t>
  </si>
  <si>
    <t>R0775</t>
  </si>
  <si>
    <t>R0776</t>
  </si>
  <si>
    <t>R0777</t>
  </si>
  <si>
    <t>R0778</t>
  </si>
  <si>
    <t>R0779</t>
  </si>
  <si>
    <t>R0780</t>
  </si>
  <si>
    <t>R0781</t>
  </si>
  <si>
    <t>R0782</t>
  </si>
  <si>
    <t>R0783</t>
  </si>
  <si>
    <t>R0784</t>
  </si>
  <si>
    <t>R0785</t>
  </si>
  <si>
    <t>R0786</t>
  </si>
  <si>
    <t>R0787</t>
  </si>
  <si>
    <t>R0788</t>
  </si>
  <si>
    <t>R0789</t>
  </si>
  <si>
    <t>R0790</t>
  </si>
  <si>
    <t>R0791</t>
  </si>
  <si>
    <t>R0792</t>
  </si>
  <si>
    <t>R0793</t>
  </si>
  <si>
    <t>R0794</t>
  </si>
  <si>
    <t>R0795</t>
  </si>
  <si>
    <t>R0796</t>
  </si>
  <si>
    <t>R0797</t>
  </si>
  <si>
    <t>R0798</t>
  </si>
  <si>
    <t>R0799</t>
  </si>
  <si>
    <t>R0800</t>
  </si>
  <si>
    <t>R0801</t>
  </si>
  <si>
    <t>R0802</t>
  </si>
  <si>
    <t>R0803</t>
  </si>
  <si>
    <t>R0804</t>
  </si>
  <si>
    <t>R0805</t>
  </si>
  <si>
    <t>R0806</t>
  </si>
  <si>
    <t>R0807</t>
  </si>
  <si>
    <t>R0808</t>
  </si>
  <si>
    <t>R0809</t>
  </si>
  <si>
    <t>R0810</t>
  </si>
  <si>
    <t>R0811</t>
  </si>
  <si>
    <t>R0812</t>
  </si>
  <si>
    <t>R0813</t>
  </si>
  <si>
    <t>R0814</t>
  </si>
  <si>
    <t>R0815</t>
  </si>
  <si>
    <t>R0816</t>
  </si>
  <si>
    <t>R0817</t>
  </si>
  <si>
    <t>R0818</t>
  </si>
  <si>
    <t>R0819</t>
  </si>
  <si>
    <t>R0820</t>
  </si>
  <si>
    <t>R0821</t>
  </si>
  <si>
    <t>R0822</t>
  </si>
  <si>
    <t>R0823</t>
  </si>
  <si>
    <t>R0824</t>
  </si>
  <si>
    <t>R0825</t>
  </si>
  <si>
    <t>R0826</t>
  </si>
  <si>
    <t>R0827</t>
  </si>
  <si>
    <t>R0828</t>
  </si>
  <si>
    <t>R0829</t>
  </si>
  <si>
    <t>R0830</t>
  </si>
  <si>
    <t>R0831</t>
  </si>
  <si>
    <t>R0832</t>
  </si>
  <si>
    <t>R0833</t>
  </si>
  <si>
    <t>R0834</t>
  </si>
  <si>
    <t>R0835</t>
  </si>
  <si>
    <t>R0836</t>
  </si>
  <si>
    <t>R0837</t>
  </si>
  <si>
    <t>R0838</t>
  </si>
  <si>
    <t>R0839</t>
  </si>
  <si>
    <t>R0840</t>
  </si>
  <si>
    <t>R0841</t>
  </si>
  <si>
    <t>Africa</t>
  </si>
  <si>
    <t>R0842</t>
  </si>
  <si>
    <t>R0843</t>
  </si>
  <si>
    <t>R0844</t>
  </si>
  <si>
    <t>R0845</t>
  </si>
  <si>
    <t>R0846</t>
  </si>
  <si>
    <t>R0847</t>
  </si>
  <si>
    <t>R0848</t>
  </si>
  <si>
    <t>R0849</t>
  </si>
  <si>
    <t>R0850</t>
  </si>
  <si>
    <t>R0851</t>
  </si>
  <si>
    <t>R0852</t>
  </si>
  <si>
    <t>R0853</t>
  </si>
  <si>
    <t>R0854</t>
  </si>
  <si>
    <t>R0855</t>
  </si>
  <si>
    <t>R0856</t>
  </si>
  <si>
    <t>R0857</t>
  </si>
  <si>
    <t>R0858</t>
  </si>
  <si>
    <t>R0859</t>
  </si>
  <si>
    <t>R0860</t>
  </si>
  <si>
    <t>R0861</t>
  </si>
  <si>
    <t>R0862</t>
  </si>
  <si>
    <t>R0863</t>
  </si>
  <si>
    <t>R0864</t>
  </si>
  <si>
    <t>R0865</t>
  </si>
  <si>
    <t>R0866</t>
  </si>
  <si>
    <t>R0867</t>
  </si>
  <si>
    <t>R0868</t>
  </si>
  <si>
    <t>R0869</t>
  </si>
  <si>
    <t>BEG</t>
  </si>
  <si>
    <t>Serbia</t>
  </si>
  <si>
    <t>R0870</t>
  </si>
  <si>
    <t>OTP</t>
  </si>
  <si>
    <t>Romania</t>
  </si>
  <si>
    <t>R0871</t>
  </si>
  <si>
    <t>SOF</t>
  </si>
  <si>
    <t>Bulgaria</t>
  </si>
  <si>
    <t>R0872</t>
  </si>
  <si>
    <t>R0873</t>
  </si>
  <si>
    <t>R0874</t>
  </si>
  <si>
    <t>MBA</t>
  </si>
  <si>
    <t>R0875</t>
  </si>
  <si>
    <t>R0876</t>
  </si>
  <si>
    <t>R0877</t>
  </si>
  <si>
    <t>R0878</t>
  </si>
  <si>
    <t>R0879</t>
  </si>
  <si>
    <t>R0880</t>
  </si>
  <si>
    <t>R0881</t>
  </si>
  <si>
    <t>R0882</t>
  </si>
  <si>
    <t>R0883</t>
  </si>
  <si>
    <t>R0884</t>
  </si>
  <si>
    <t>R0885</t>
  </si>
  <si>
    <t>R0886</t>
  </si>
  <si>
    <t>R0887</t>
  </si>
  <si>
    <t>R0888</t>
  </si>
  <si>
    <t>R0889</t>
  </si>
  <si>
    <t>R0890</t>
  </si>
  <si>
    <t>R0891</t>
  </si>
  <si>
    <t>R0892</t>
  </si>
  <si>
    <t>R0893</t>
  </si>
  <si>
    <t>R0894</t>
  </si>
  <si>
    <t>R0895</t>
  </si>
  <si>
    <t>B787-8</t>
  </si>
  <si>
    <t>R0896</t>
  </si>
  <si>
    <t>R0897</t>
  </si>
  <si>
    <t>R0898</t>
  </si>
  <si>
    <t>R0899</t>
  </si>
  <si>
    <t>R0900</t>
  </si>
  <si>
    <t>R0901</t>
  </si>
  <si>
    <t>R0902</t>
  </si>
  <si>
    <t>R0903</t>
  </si>
  <si>
    <t>R0904</t>
  </si>
  <si>
    <t>R0905</t>
  </si>
  <si>
    <t>R0906</t>
  </si>
  <si>
    <t>R0907</t>
  </si>
  <si>
    <t>R0908</t>
  </si>
  <si>
    <t>R0909</t>
  </si>
  <si>
    <t>R0910</t>
  </si>
  <si>
    <t>R0911</t>
  </si>
  <si>
    <t>R0912</t>
  </si>
  <si>
    <t>R0913</t>
  </si>
  <si>
    <t>R0914</t>
  </si>
  <si>
    <t>R0915</t>
  </si>
  <si>
    <t>R0916</t>
  </si>
  <si>
    <t>R0917</t>
  </si>
  <si>
    <t>R0918</t>
  </si>
  <si>
    <t>R0919</t>
  </si>
  <si>
    <t>R0920</t>
  </si>
  <si>
    <t>R0921</t>
  </si>
  <si>
    <t>R0922</t>
  </si>
  <si>
    <t>R0923</t>
  </si>
  <si>
    <t>R0924</t>
  </si>
  <si>
    <t>R0925</t>
  </si>
  <si>
    <t>R0926</t>
  </si>
  <si>
    <t>R0927</t>
  </si>
  <si>
    <t>R0928</t>
  </si>
  <si>
    <t>R0929</t>
  </si>
  <si>
    <t>R0930</t>
  </si>
  <si>
    <t>R0931</t>
  </si>
  <si>
    <t>R0932</t>
  </si>
  <si>
    <t>R0933</t>
  </si>
  <si>
    <t>R0934</t>
  </si>
  <si>
    <t>R0935</t>
  </si>
  <si>
    <t>R0936</t>
  </si>
  <si>
    <t>R0937</t>
  </si>
  <si>
    <t>R0938</t>
  </si>
  <si>
    <t>R0939</t>
  </si>
  <si>
    <t>R0940</t>
  </si>
  <si>
    <t>R0941</t>
  </si>
  <si>
    <t>R0942</t>
  </si>
  <si>
    <t>R0943</t>
  </si>
  <si>
    <t>R0944</t>
  </si>
  <si>
    <t>R0945</t>
  </si>
  <si>
    <t>R0946</t>
  </si>
  <si>
    <t>R0947</t>
  </si>
  <si>
    <t>R0948</t>
  </si>
  <si>
    <t>R0949</t>
  </si>
  <si>
    <t>R0950</t>
  </si>
  <si>
    <t>R0951</t>
  </si>
  <si>
    <t>R0952</t>
  </si>
  <si>
    <t>R0953</t>
  </si>
  <si>
    <t>R0954</t>
  </si>
  <si>
    <t>R0955</t>
  </si>
  <si>
    <t>R0956</t>
  </si>
  <si>
    <t>R0957</t>
  </si>
  <si>
    <t>R0958</t>
  </si>
  <si>
    <t>R0959</t>
  </si>
  <si>
    <t>R0960</t>
  </si>
  <si>
    <t>R0961</t>
  </si>
  <si>
    <t>R0962</t>
  </si>
  <si>
    <t>R0963</t>
  </si>
  <si>
    <t>R0964</t>
  </si>
  <si>
    <t>R0965</t>
  </si>
  <si>
    <t>R0966</t>
  </si>
  <si>
    <t>R0967</t>
  </si>
  <si>
    <t>R0968</t>
  </si>
  <si>
    <t>ZUR</t>
  </si>
  <si>
    <t>R0969</t>
  </si>
  <si>
    <t>R0970</t>
  </si>
  <si>
    <t>R0971</t>
  </si>
  <si>
    <t>R0972</t>
  </si>
  <si>
    <t>R0973</t>
  </si>
  <si>
    <t>R0974</t>
  </si>
  <si>
    <t>R0975</t>
  </si>
  <si>
    <t>R0976</t>
  </si>
  <si>
    <t>R0977</t>
  </si>
  <si>
    <t>R0978</t>
  </si>
  <si>
    <t>R0979</t>
  </si>
  <si>
    <t>R0980</t>
  </si>
  <si>
    <t>R0981</t>
  </si>
  <si>
    <t>R0982</t>
  </si>
  <si>
    <t>R0983</t>
  </si>
  <si>
    <t>R0984</t>
  </si>
  <si>
    <t>R0985</t>
  </si>
  <si>
    <t>R0986</t>
  </si>
  <si>
    <t>R0987</t>
  </si>
  <si>
    <t>R0988</t>
  </si>
  <si>
    <t>R0989</t>
  </si>
  <si>
    <t>R0990</t>
  </si>
  <si>
    <t>R0991</t>
  </si>
  <si>
    <t>R0992</t>
  </si>
  <si>
    <t>R0993</t>
  </si>
  <si>
    <t>R0994</t>
  </si>
  <si>
    <t>R0995</t>
  </si>
  <si>
    <t>R0996</t>
  </si>
  <si>
    <t>R0997</t>
  </si>
  <si>
    <t>R0998</t>
  </si>
  <si>
    <t>R0999</t>
  </si>
  <si>
    <t>R1000</t>
  </si>
  <si>
    <t>R1001</t>
  </si>
  <si>
    <t>R1002</t>
  </si>
  <si>
    <t>R1003</t>
  </si>
  <si>
    <t>R1004</t>
  </si>
  <si>
    <t>R1005</t>
  </si>
  <si>
    <t>R1006</t>
  </si>
  <si>
    <t>R1007</t>
  </si>
  <si>
    <t>R1008</t>
  </si>
  <si>
    <t>R1009</t>
  </si>
  <si>
    <t>R1010</t>
  </si>
  <si>
    <t>R1011</t>
  </si>
  <si>
    <t>R1012</t>
  </si>
  <si>
    <t>R1013</t>
  </si>
  <si>
    <t>R1014</t>
  </si>
  <si>
    <t>R1015</t>
  </si>
  <si>
    <t>R1016</t>
  </si>
  <si>
    <t>R1017</t>
  </si>
  <si>
    <t>R1018</t>
  </si>
  <si>
    <t>R1019</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</si>
  <si>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</si>
  <si>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</si>
  <si>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</si>
  <si>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</si>
  <si>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</si>
  <si>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</si>
  <si>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</si>
  <si>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</si>
  <si>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</si>
  <si>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</si>
  <si>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</si>
  <si>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</si>
  <si>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</si>
  <si>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</si>
  <si>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</si>
  <si>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</si>
  <si>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</si>
  <si>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</si>
  <si>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</si>
  <si>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</si>
  <si>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</si>
  <si>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</si>
  <si>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R1042</t>
  </si>
  <si>
    <t>R1043</t>
  </si>
  <si>
    <t>R1044</t>
  </si>
  <si>
    <t>R1045</t>
  </si>
  <si>
    <t>R1046</t>
  </si>
  <si>
    <t>R1047</t>
  </si>
  <si>
    <t>R1048</t>
  </si>
  <si>
    <t>R1049</t>
  </si>
  <si>
    <t>R1050</t>
  </si>
  <si>
    <t>R1051</t>
  </si>
  <si>
    <t>R1052</t>
  </si>
  <si>
    <t>R1053</t>
  </si>
  <si>
    <t>R1054</t>
  </si>
  <si>
    <t>R1055</t>
  </si>
  <si>
    <t>R1056</t>
  </si>
  <si>
    <t>R1057</t>
  </si>
  <si>
    <t>R1058</t>
  </si>
  <si>
    <t>R1059</t>
  </si>
  <si>
    <t>R1060</t>
  </si>
  <si>
    <t>R1061</t>
  </si>
  <si>
    <t>R1062</t>
  </si>
  <si>
    <t>R1063</t>
  </si>
  <si>
    <t>R1064</t>
  </si>
  <si>
    <t>R1065</t>
  </si>
  <si>
    <t>R1066</t>
  </si>
  <si>
    <t>R1067</t>
  </si>
  <si>
    <t>R1068</t>
  </si>
  <si>
    <t>R1069</t>
  </si>
  <si>
    <t>R1070</t>
  </si>
  <si>
    <t>R1071</t>
  </si>
  <si>
    <t>R1072</t>
  </si>
  <si>
    <t>R1073</t>
  </si>
  <si>
    <t>R1074</t>
  </si>
  <si>
    <t>R1075</t>
  </si>
  <si>
    <t>R1076</t>
  </si>
  <si>
    <t>R1077</t>
  </si>
  <si>
    <t>R1078</t>
  </si>
  <si>
    <t>R1079</t>
  </si>
  <si>
    <t>R1080</t>
  </si>
  <si>
    <t>R1081</t>
  </si>
  <si>
    <t>R1082</t>
  </si>
  <si>
    <t>R1083</t>
  </si>
  <si>
    <t>R1084</t>
  </si>
  <si>
    <t>R1085</t>
  </si>
  <si>
    <t>R1086</t>
  </si>
  <si>
    <t>R1087</t>
  </si>
  <si>
    <t>R1088</t>
  </si>
  <si>
    <t>R1089</t>
  </si>
  <si>
    <t>R1090</t>
  </si>
  <si>
    <t>R1091</t>
  </si>
  <si>
    <t>R1092</t>
  </si>
  <si>
    <t>R1093</t>
  </si>
  <si>
    <t>R1094</t>
  </si>
  <si>
    <t>R1095</t>
  </si>
  <si>
    <t>R1096</t>
  </si>
  <si>
    <t>R1097</t>
  </si>
  <si>
    <t>R1098</t>
  </si>
  <si>
    <t>R1099</t>
  </si>
  <si>
    <t>R1100</t>
  </si>
  <si>
    <t>R1101</t>
  </si>
  <si>
    <t>R1102</t>
  </si>
  <si>
    <t>R1103</t>
  </si>
  <si>
    <t>R1104</t>
  </si>
  <si>
    <t>R1105</t>
  </si>
  <si>
    <t>R1106</t>
  </si>
  <si>
    <t>R1107</t>
  </si>
  <si>
    <t>R1108</t>
  </si>
  <si>
    <t>PMC</t>
  </si>
  <si>
    <t>R1109</t>
  </si>
  <si>
    <t>R1110</t>
  </si>
  <si>
    <t>R1111</t>
  </si>
  <si>
    <t>R1112</t>
  </si>
  <si>
    <t>R1113</t>
  </si>
  <si>
    <t>R1114</t>
  </si>
  <si>
    <t>R1115</t>
  </si>
  <si>
    <t>R1116</t>
  </si>
  <si>
    <t>R1117</t>
  </si>
  <si>
    <t>R1118</t>
  </si>
  <si>
    <t>R1119</t>
  </si>
  <si>
    <t>R1120</t>
  </si>
  <si>
    <t>R1121</t>
  </si>
  <si>
    <t>R1122</t>
  </si>
  <si>
    <t>R1123</t>
  </si>
  <si>
    <t>R1124</t>
  </si>
  <si>
    <t>R1125</t>
  </si>
  <si>
    <t>GIG</t>
  </si>
  <si>
    <t>R1126</t>
  </si>
  <si>
    <t>CNF</t>
  </si>
  <si>
    <t>R1127</t>
  </si>
  <si>
    <t>BSB</t>
  </si>
  <si>
    <t>R1128</t>
  </si>
  <si>
    <t>R1129</t>
  </si>
  <si>
    <t>R1130</t>
  </si>
  <si>
    <t>BEL</t>
  </si>
  <si>
    <t>R1131</t>
  </si>
  <si>
    <t>MAO</t>
  </si>
  <si>
    <t>R1132</t>
  </si>
  <si>
    <t>CWB</t>
  </si>
  <si>
    <t>R1133</t>
  </si>
  <si>
    <t>R1134</t>
  </si>
  <si>
    <t>R1135</t>
  </si>
  <si>
    <t>R1136</t>
  </si>
  <si>
    <t>R1137</t>
  </si>
  <si>
    <t>MCO</t>
  </si>
  <si>
    <t>R1138</t>
  </si>
  <si>
    <t>R1139</t>
  </si>
  <si>
    <t>R1140</t>
  </si>
  <si>
    <t>R1141</t>
  </si>
  <si>
    <t>R1142</t>
  </si>
  <si>
    <t>R1143</t>
  </si>
  <si>
    <t>MCZ</t>
  </si>
  <si>
    <t>R1144</t>
  </si>
  <si>
    <t>R1145</t>
  </si>
  <si>
    <t>OPO</t>
  </si>
  <si>
    <t>R1146</t>
  </si>
  <si>
    <t>R1147</t>
  </si>
  <si>
    <t>R1148</t>
  </si>
  <si>
    <t>R1149</t>
  </si>
  <si>
    <t>R1150</t>
  </si>
  <si>
    <t>R1151</t>
  </si>
  <si>
    <t>R1152</t>
  </si>
  <si>
    <t>R1153</t>
  </si>
  <si>
    <t>R1154</t>
  </si>
  <si>
    <t>R1155</t>
  </si>
  <si>
    <t>R1156</t>
  </si>
  <si>
    <t>R1157</t>
  </si>
  <si>
    <t>R1158</t>
  </si>
  <si>
    <t>R1159</t>
  </si>
  <si>
    <t>R1160</t>
  </si>
  <si>
    <t>R1161</t>
  </si>
  <si>
    <t>R1162</t>
  </si>
  <si>
    <t>R1163</t>
  </si>
  <si>
    <t>R1164</t>
  </si>
  <si>
    <t>R1165</t>
  </si>
  <si>
    <t>R1166</t>
  </si>
  <si>
    <t>R1167</t>
  </si>
  <si>
    <t>R1168</t>
  </si>
  <si>
    <t>R1169</t>
  </si>
  <si>
    <t>R1170</t>
  </si>
  <si>
    <t>R1171</t>
  </si>
  <si>
    <t>DUR</t>
  </si>
  <si>
    <t>R1172</t>
  </si>
  <si>
    <t>PLZ</t>
  </si>
  <si>
    <t>R1173</t>
  </si>
  <si>
    <t>R1174</t>
  </si>
  <si>
    <t>R1175</t>
  </si>
  <si>
    <t>R1176</t>
  </si>
  <si>
    <t>R1177</t>
  </si>
  <si>
    <t>R1178</t>
  </si>
  <si>
    <t>R1179</t>
  </si>
  <si>
    <t>R1180</t>
  </si>
  <si>
    <t>R1181</t>
  </si>
  <si>
    <t>R1182</t>
  </si>
  <si>
    <t>R1183</t>
  </si>
  <si>
    <t>R1184</t>
  </si>
  <si>
    <t>R1185</t>
  </si>
  <si>
    <t>R1186</t>
  </si>
  <si>
    <t>R1187</t>
  </si>
  <si>
    <t>R1188</t>
  </si>
  <si>
    <t>R1189</t>
  </si>
  <si>
    <t>R1190</t>
  </si>
  <si>
    <t>R1191</t>
  </si>
  <si>
    <t>R1192</t>
  </si>
  <si>
    <t>R1193</t>
  </si>
  <si>
    <t>R1194</t>
  </si>
  <si>
    <t>BRS</t>
  </si>
  <si>
    <t>R1195</t>
  </si>
  <si>
    <t>R1196</t>
  </si>
  <si>
    <t>R1197</t>
  </si>
  <si>
    <t>R1198</t>
  </si>
  <si>
    <t>R1199</t>
  </si>
  <si>
    <t>R1200</t>
  </si>
  <si>
    <t>R1201</t>
  </si>
  <si>
    <t>B757-200</t>
  </si>
  <si>
    <t>R1202</t>
  </si>
  <si>
    <t>R1203</t>
  </si>
  <si>
    <t>R1204</t>
  </si>
  <si>
    <t>R1205</t>
  </si>
  <si>
    <t>R1206</t>
  </si>
  <si>
    <t>R1207</t>
  </si>
  <si>
    <t>R1208</t>
  </si>
  <si>
    <t>R1209</t>
  </si>
  <si>
    <t>R1210</t>
  </si>
  <si>
    <t>R1211</t>
  </si>
  <si>
    <t>R1212</t>
  </si>
  <si>
    <t>R1213</t>
  </si>
  <si>
    <t>R1214</t>
  </si>
  <si>
    <t>R1215</t>
  </si>
  <si>
    <t>R1216</t>
  </si>
  <si>
    <t>R1217</t>
  </si>
  <si>
    <t>R1218</t>
  </si>
  <si>
    <t>R1219</t>
  </si>
  <si>
    <t>R1220</t>
  </si>
  <si>
    <t>R1221</t>
  </si>
  <si>
    <t>R1222</t>
  </si>
  <si>
    <t>R1223</t>
  </si>
  <si>
    <t>R1224</t>
  </si>
  <si>
    <t>B717-200</t>
  </si>
  <si>
    <t>R1225</t>
  </si>
  <si>
    <t>R1226</t>
  </si>
  <si>
    <t>R1227</t>
  </si>
  <si>
    <t>R1228</t>
  </si>
  <si>
    <t>R1229</t>
  </si>
  <si>
    <t>R1230</t>
  </si>
  <si>
    <t>R1231</t>
  </si>
  <si>
    <t>R1232</t>
  </si>
  <si>
    <t>R1233</t>
  </si>
  <si>
    <t>R1234</t>
  </si>
  <si>
    <t>R1235</t>
  </si>
  <si>
    <t>R1236</t>
  </si>
  <si>
    <t>R1237</t>
  </si>
  <si>
    <t>R1238</t>
  </si>
  <si>
    <t>R1239</t>
  </si>
  <si>
    <t>R1240</t>
  </si>
  <si>
    <t>R1241</t>
  </si>
  <si>
    <t>R1242</t>
  </si>
  <si>
    <t>R1243</t>
  </si>
  <si>
    <t>R1244</t>
  </si>
  <si>
    <t>R1245</t>
  </si>
  <si>
    <t>R1246</t>
  </si>
  <si>
    <t>R1247</t>
  </si>
  <si>
    <t>R1248</t>
  </si>
  <si>
    <t>R1249</t>
  </si>
  <si>
    <t>R1250</t>
  </si>
  <si>
    <t>R1251</t>
  </si>
  <si>
    <t>WUH</t>
  </si>
  <si>
    <t>R1252</t>
  </si>
  <si>
    <t>TNA</t>
  </si>
  <si>
    <t>R1253</t>
  </si>
  <si>
    <t>R1254</t>
  </si>
  <si>
    <t>R1255</t>
  </si>
  <si>
    <t>R1256</t>
  </si>
  <si>
    <t>R1257</t>
  </si>
  <si>
    <t>R1258</t>
  </si>
  <si>
    <t>R1259</t>
  </si>
  <si>
    <t>R1260</t>
  </si>
  <si>
    <t>R1261</t>
  </si>
  <si>
    <t>R1262</t>
  </si>
  <si>
    <t>R1263</t>
  </si>
  <si>
    <t>R1264</t>
  </si>
  <si>
    <t>DAD</t>
  </si>
  <si>
    <t>R1265</t>
  </si>
  <si>
    <t>R1266</t>
  </si>
  <si>
    <t>R1267</t>
  </si>
  <si>
    <t>R1268</t>
  </si>
  <si>
    <t>R1269</t>
  </si>
  <si>
    <t>R1270</t>
  </si>
  <si>
    <t>R1271</t>
  </si>
  <si>
    <t>R1272</t>
  </si>
  <si>
    <t>R1273</t>
  </si>
  <si>
    <t>R1274</t>
  </si>
  <si>
    <t>TOTALS</t>
  </si>
  <si>
    <t>UN Stats (2023)</t>
  </si>
  <si>
    <t>Difference</t>
  </si>
  <si>
    <t>R563</t>
  </si>
  <si>
    <t>R564</t>
  </si>
  <si>
    <t>R565</t>
  </si>
  <si>
    <t>R566</t>
  </si>
  <si>
    <t>R567</t>
  </si>
  <si>
    <t>R568</t>
  </si>
  <si>
    <t>R569</t>
  </si>
  <si>
    <t>R570</t>
  </si>
  <si>
    <t>R571</t>
  </si>
  <si>
    <t>R572</t>
  </si>
  <si>
    <t>R573</t>
  </si>
  <si>
    <t>R574</t>
  </si>
  <si>
    <t>R575</t>
  </si>
  <si>
    <t>R576</t>
  </si>
  <si>
    <t>R577</t>
  </si>
  <si>
    <t>R578</t>
  </si>
  <si>
    <t>R579</t>
  </si>
  <si>
    <t>R580</t>
  </si>
  <si>
    <t>R581</t>
  </si>
  <si>
    <t>R582</t>
  </si>
  <si>
    <t>R583</t>
  </si>
  <si>
    <t>R584</t>
  </si>
  <si>
    <t>R585</t>
  </si>
  <si>
    <t>R586</t>
  </si>
  <si>
    <t>R587</t>
  </si>
  <si>
    <t>R588</t>
  </si>
  <si>
    <t>R589</t>
  </si>
  <si>
    <t>R590</t>
  </si>
  <si>
    <t>R591</t>
  </si>
  <si>
    <t>R592</t>
  </si>
  <si>
    <t>R593</t>
  </si>
  <si>
    <t>R594</t>
  </si>
  <si>
    <t>R595</t>
  </si>
  <si>
    <t>R596</t>
  </si>
  <si>
    <t>R597</t>
  </si>
  <si>
    <t>R598</t>
  </si>
  <si>
    <t>R599</t>
  </si>
  <si>
    <t>R600</t>
  </si>
  <si>
    <t>R601</t>
  </si>
  <si>
    <t>R602</t>
  </si>
  <si>
    <t>R603</t>
  </si>
  <si>
    <t>R604</t>
  </si>
  <si>
    <t>R605</t>
  </si>
  <si>
    <t>R606</t>
  </si>
  <si>
    <t>R607</t>
  </si>
  <si>
    <t>R608</t>
  </si>
  <si>
    <t>R609</t>
  </si>
  <si>
    <t>R610</t>
  </si>
  <si>
    <t>R611</t>
  </si>
  <si>
    <t>R612</t>
  </si>
  <si>
    <t>R613</t>
  </si>
  <si>
    <t>R614</t>
  </si>
  <si>
    <t>R615</t>
  </si>
  <si>
    <t>R616</t>
  </si>
  <si>
    <t>R617</t>
  </si>
  <si>
    <t>R618</t>
  </si>
  <si>
    <t>R619</t>
  </si>
  <si>
    <t>R620</t>
  </si>
  <si>
    <t>R621</t>
  </si>
  <si>
    <t>R622</t>
  </si>
  <si>
    <t>R623</t>
  </si>
  <si>
    <t>R624</t>
  </si>
  <si>
    <t>R625</t>
  </si>
  <si>
    <t>R626</t>
  </si>
  <si>
    <t>R627</t>
  </si>
  <si>
    <t>R628</t>
  </si>
  <si>
    <t>R629</t>
  </si>
  <si>
    <t>R630</t>
  </si>
  <si>
    <t>R631</t>
  </si>
  <si>
    <t>R632</t>
  </si>
  <si>
    <t>R633</t>
  </si>
  <si>
    <t>R634</t>
  </si>
  <si>
    <t>R635</t>
  </si>
  <si>
    <t>R636</t>
  </si>
  <si>
    <t>R637</t>
  </si>
  <si>
    <t>R638</t>
  </si>
  <si>
    <t>R639</t>
  </si>
  <si>
    <t>R640</t>
  </si>
  <si>
    <t>R641</t>
  </si>
  <si>
    <t>R642</t>
  </si>
  <si>
    <t>R643</t>
  </si>
  <si>
    <t>R644</t>
  </si>
  <si>
    <t>R645</t>
  </si>
  <si>
    <t>R646</t>
  </si>
  <si>
    <t>R647</t>
  </si>
  <si>
    <t>R648</t>
  </si>
  <si>
    <t>R649</t>
  </si>
  <si>
    <t>R650</t>
  </si>
  <si>
    <t>R651</t>
  </si>
  <si>
    <t>R652</t>
  </si>
  <si>
    <t>R653</t>
  </si>
  <si>
    <t>R654</t>
  </si>
  <si>
    <t>R655</t>
  </si>
  <si>
    <t>R656</t>
  </si>
  <si>
    <t>R657</t>
  </si>
  <si>
    <t>R658</t>
  </si>
  <si>
    <t>R659</t>
  </si>
  <si>
    <t>R660</t>
  </si>
  <si>
    <t>R661</t>
  </si>
  <si>
    <t>R662</t>
  </si>
  <si>
    <t>R663</t>
  </si>
  <si>
    <t>R664</t>
  </si>
  <si>
    <t>R665</t>
  </si>
  <si>
    <t>R666</t>
  </si>
  <si>
    <t>R667</t>
  </si>
  <si>
    <t>R668</t>
  </si>
  <si>
    <t>R669</t>
  </si>
  <si>
    <t>R670</t>
  </si>
  <si>
    <t>R671</t>
  </si>
  <si>
    <t>R672</t>
  </si>
  <si>
    <t>R673</t>
  </si>
  <si>
    <t>R674</t>
  </si>
  <si>
    <t>R675</t>
  </si>
  <si>
    <t>R676</t>
  </si>
  <si>
    <t>R677</t>
  </si>
  <si>
    <t>R678</t>
  </si>
  <si>
    <t>R679</t>
  </si>
  <si>
    <t>R680</t>
  </si>
  <si>
    <t>R681</t>
  </si>
  <si>
    <t>R682</t>
  </si>
  <si>
    <t>R683</t>
  </si>
  <si>
    <t>R684</t>
  </si>
  <si>
    <t>R685</t>
  </si>
  <si>
    <t>R686</t>
  </si>
  <si>
    <t>R687</t>
  </si>
  <si>
    <t>R688</t>
  </si>
  <si>
    <t>R689</t>
  </si>
  <si>
    <t>R690</t>
  </si>
  <si>
    <t>R691</t>
  </si>
  <si>
    <t>R692</t>
  </si>
  <si>
    <t>R693</t>
  </si>
  <si>
    <t>R694</t>
  </si>
  <si>
    <t>R695</t>
  </si>
  <si>
    <t>R696</t>
  </si>
  <si>
    <t>R697</t>
  </si>
  <si>
    <t>R698</t>
  </si>
  <si>
    <t>R699</t>
  </si>
  <si>
    <t>R700</t>
  </si>
  <si>
    <t>R701</t>
  </si>
  <si>
    <t>R702</t>
  </si>
  <si>
    <t>R703</t>
  </si>
  <si>
    <t>R704</t>
  </si>
  <si>
    <t>R705</t>
  </si>
  <si>
    <t>R706</t>
  </si>
  <si>
    <t>R707</t>
  </si>
  <si>
    <t>R708</t>
  </si>
  <si>
    <t>R709</t>
  </si>
  <si>
    <t>R710</t>
  </si>
  <si>
    <t>R711</t>
  </si>
  <si>
    <t>R712</t>
  </si>
  <si>
    <t>R713</t>
  </si>
  <si>
    <t>R714</t>
  </si>
  <si>
    <t>R715</t>
  </si>
  <si>
    <t>R716</t>
  </si>
  <si>
    <t>R717</t>
  </si>
  <si>
    <t>R718</t>
  </si>
  <si>
    <t>R719</t>
  </si>
  <si>
    <t>R720</t>
  </si>
  <si>
    <t>R721</t>
  </si>
  <si>
    <t>R722</t>
  </si>
  <si>
    <t>R723</t>
  </si>
  <si>
    <t>R724</t>
  </si>
  <si>
    <t>R725</t>
  </si>
  <si>
    <t>R726</t>
  </si>
  <si>
    <t>R727</t>
  </si>
  <si>
    <t>R728</t>
  </si>
  <si>
    <t>R729</t>
  </si>
  <si>
    <t>R730</t>
  </si>
  <si>
    <t>R731</t>
  </si>
  <si>
    <t>R732</t>
  </si>
  <si>
    <t>R733</t>
  </si>
  <si>
    <t>R734</t>
  </si>
  <si>
    <t>R735</t>
  </si>
  <si>
    <t>R736</t>
  </si>
  <si>
    <t>R737</t>
  </si>
  <si>
    <t>R738</t>
  </si>
  <si>
    <t>R739</t>
  </si>
  <si>
    <t>R740</t>
  </si>
  <si>
    <t>R741</t>
  </si>
  <si>
    <t>R742</t>
  </si>
  <si>
    <t>R743</t>
  </si>
  <si>
    <t>R744</t>
  </si>
  <si>
    <t>R745</t>
  </si>
  <si>
    <t>R746</t>
  </si>
  <si>
    <t>R747</t>
  </si>
  <si>
    <t>R748</t>
  </si>
  <si>
    <t>R749</t>
  </si>
  <si>
    <t>R750</t>
  </si>
  <si>
    <t>R751</t>
  </si>
  <si>
    <t>R752</t>
  </si>
  <si>
    <t>R753</t>
  </si>
  <si>
    <t>R754</t>
  </si>
  <si>
    <t>R755</t>
  </si>
  <si>
    <t>R756</t>
  </si>
  <si>
    <t>R757</t>
  </si>
  <si>
    <t>R758</t>
  </si>
  <si>
    <t>R759</t>
  </si>
  <si>
    <t>R760</t>
  </si>
  <si>
    <t>R761</t>
  </si>
  <si>
    <t>R762</t>
  </si>
  <si>
    <t>R763</t>
  </si>
  <si>
    <t>R764</t>
  </si>
  <si>
    <t>R765</t>
  </si>
  <si>
    <t>R766</t>
  </si>
  <si>
    <t>R767</t>
  </si>
  <si>
    <t>R768</t>
  </si>
  <si>
    <t>R769</t>
  </si>
  <si>
    <t>R770</t>
  </si>
  <si>
    <t>R771</t>
  </si>
  <si>
    <t>R772</t>
  </si>
  <si>
    <t>R773</t>
  </si>
  <si>
    <t>R774</t>
  </si>
  <si>
    <t>R775</t>
  </si>
  <si>
    <t>R776</t>
  </si>
  <si>
    <t>R777</t>
  </si>
  <si>
    <t>R778</t>
  </si>
  <si>
    <t>R779</t>
  </si>
  <si>
    <t>R780</t>
  </si>
  <si>
    <t>R781</t>
  </si>
  <si>
    <t>R782</t>
  </si>
  <si>
    <t>R783</t>
  </si>
  <si>
    <t>R784</t>
  </si>
  <si>
    <t>R785</t>
  </si>
  <si>
    <t>R786</t>
  </si>
  <si>
    <t>R787</t>
  </si>
  <si>
    <t>R788</t>
  </si>
  <si>
    <t>R789</t>
  </si>
  <si>
    <t>R790</t>
  </si>
  <si>
    <t>R791</t>
  </si>
  <si>
    <t>R792</t>
  </si>
  <si>
    <t>R793</t>
  </si>
  <si>
    <t>R794</t>
  </si>
  <si>
    <t>R795</t>
  </si>
  <si>
    <t>R796</t>
  </si>
  <si>
    <t>R797</t>
  </si>
  <si>
    <t>R798</t>
  </si>
  <si>
    <t>R799</t>
  </si>
  <si>
    <t>R800</t>
  </si>
  <si>
    <t>R801</t>
  </si>
  <si>
    <t>R802</t>
  </si>
  <si>
    <t>R803</t>
  </si>
  <si>
    <t>R804</t>
  </si>
  <si>
    <t>R805</t>
  </si>
  <si>
    <t>R806</t>
  </si>
  <si>
    <t>R807</t>
  </si>
  <si>
    <t>R808</t>
  </si>
  <si>
    <t>R809</t>
  </si>
  <si>
    <t>R810</t>
  </si>
  <si>
    <t>R811</t>
  </si>
  <si>
    <t>R812</t>
  </si>
  <si>
    <t>R813</t>
  </si>
  <si>
    <t>R814</t>
  </si>
  <si>
    <t>R815</t>
  </si>
  <si>
    <t>R816</t>
  </si>
  <si>
    <t>R817</t>
  </si>
  <si>
    <t>R818</t>
  </si>
  <si>
    <t>R819</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</si>
  <si>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</si>
  <si>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</si>
  <si>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</si>
  <si>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</si>
  <si>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</si>
  <si>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</si>
  <si>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</si>
  <si>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</si>
  <si>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</si>
  <si>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</si>
  <si>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</si>
  <si>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</si>
  <si>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</si>
  <si>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</si>
  <si>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</si>
  <si>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</si>
  <si>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</si>
  <si>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</si>
  <si>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</si>
  <si>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</si>
  <si>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</si>
  <si>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</si>
  <si>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</si>
  <si>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</si>
  <si>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</si>
  <si>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</si>
  <si>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</si>
  <si>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</si>
  <si>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</si>
  <si>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</si>
  <si>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</si>
  <si>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</si>
  <si>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</si>
  <si>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</si>
  <si>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</si>
  <si>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</si>
  <si>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</si>
  <si>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</si>
  <si>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</si>
  <si>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</si>
  <si>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</si>
  <si>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</si>
  <si>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</si>
  <si>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</si>
  <si>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</si>
  <si>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</si>
  <si>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</si>
  <si>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</si>
  <si>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</si>
  <si>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</si>
  <si>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</si>
  <si>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</si>
  <si>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</si>
  <si>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</si>
  <si>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</si>
  <si>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</si>
  <si>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</si>
  <si>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</si>
  <si>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</si>
  <si>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</si>
  <si>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R880</t>
  </si>
  <si>
    <t>R881</t>
  </si>
  <si>
    <t>R882</t>
  </si>
  <si>
    <t>R883</t>
  </si>
  <si>
    <t>R884</t>
  </si>
  <si>
    <t>R885</t>
  </si>
  <si>
    <t>R886</t>
  </si>
  <si>
    <t>R887</t>
  </si>
  <si>
    <t>R888</t>
  </si>
  <si>
    <t>R889</t>
  </si>
  <si>
    <t>R890</t>
  </si>
  <si>
    <t>R891</t>
  </si>
  <si>
    <t>R892</t>
  </si>
  <si>
    <t>R893</t>
  </si>
  <si>
    <t>R894</t>
  </si>
  <si>
    <t>R895</t>
  </si>
  <si>
    <t>R896</t>
  </si>
  <si>
    <t>R897</t>
  </si>
  <si>
    <t>R898</t>
  </si>
  <si>
    <t>R899</t>
  </si>
  <si>
    <t>R900</t>
  </si>
  <si>
    <t>R901</t>
  </si>
  <si>
    <t>R902</t>
  </si>
  <si>
    <t>R903</t>
  </si>
  <si>
    <t>R904</t>
  </si>
  <si>
    <t>R905</t>
  </si>
  <si>
    <t>R906</t>
  </si>
  <si>
    <t>R907</t>
  </si>
  <si>
    <t>R908</t>
  </si>
  <si>
    <t>R909</t>
  </si>
  <si>
    <t>R910</t>
  </si>
  <si>
    <t>R911</t>
  </si>
  <si>
    <t>R912</t>
  </si>
  <si>
    <t>R913</t>
  </si>
  <si>
    <t>R914</t>
  </si>
  <si>
    <t>R915</t>
  </si>
  <si>
    <t>R916</t>
  </si>
  <si>
    <t>R917</t>
  </si>
  <si>
    <t>R918</t>
  </si>
  <si>
    <t>R919</t>
  </si>
  <si>
    <t>R920</t>
  </si>
  <si>
    <t>R921</t>
  </si>
  <si>
    <t>R922</t>
  </si>
  <si>
    <t>R923</t>
  </si>
  <si>
    <t>R924</t>
  </si>
  <si>
    <t>R925</t>
  </si>
  <si>
    <t>R926</t>
  </si>
  <si>
    <t>R927</t>
  </si>
  <si>
    <t>R928</t>
  </si>
  <si>
    <t>R929</t>
  </si>
  <si>
    <t>R930</t>
  </si>
  <si>
    <t>R931</t>
  </si>
  <si>
    <t>R932</t>
  </si>
  <si>
    <t>R933</t>
  </si>
  <si>
    <t>R934</t>
  </si>
  <si>
    <t>R935</t>
  </si>
  <si>
    <t>R936</t>
  </si>
  <si>
    <t>R937</t>
  </si>
  <si>
    <t>R938</t>
  </si>
  <si>
    <t>R939</t>
  </si>
  <si>
    <t>R940</t>
  </si>
  <si>
    <t>R941</t>
  </si>
  <si>
    <t>R942</t>
  </si>
  <si>
    <t>R943</t>
  </si>
  <si>
    <t>R944</t>
  </si>
  <si>
    <t>R945</t>
  </si>
  <si>
    <t>R946</t>
  </si>
  <si>
    <t>R947</t>
  </si>
  <si>
    <t>R948</t>
  </si>
  <si>
    <t>R949</t>
  </si>
  <si>
    <t>R950</t>
  </si>
  <si>
    <t>R951</t>
  </si>
  <si>
    <t>R952</t>
  </si>
  <si>
    <t>R953</t>
  </si>
  <si>
    <t>R954</t>
  </si>
  <si>
    <t>R955</t>
  </si>
  <si>
    <t>R956</t>
  </si>
  <si>
    <t>R957</t>
  </si>
  <si>
    <t>R958</t>
  </si>
  <si>
    <t>R959</t>
  </si>
  <si>
    <t>R960</t>
  </si>
  <si>
    <t>R961</t>
  </si>
  <si>
    <t>R962</t>
  </si>
  <si>
    <t>R963</t>
  </si>
  <si>
    <t>R964</t>
  </si>
  <si>
    <t>R965</t>
  </si>
  <si>
    <t>R966</t>
  </si>
  <si>
    <t>R967</t>
  </si>
  <si>
    <t>R968</t>
  </si>
  <si>
    <t>R969</t>
  </si>
  <si>
    <t>R970</t>
  </si>
  <si>
    <t>R971</t>
  </si>
  <si>
    <t>R972</t>
  </si>
  <si>
    <t>R973</t>
  </si>
  <si>
    <t>R974</t>
  </si>
  <si>
    <t>R975</t>
  </si>
  <si>
    <t>R976</t>
  </si>
  <si>
    <t>R977</t>
  </si>
  <si>
    <t>R978</t>
  </si>
  <si>
    <t>R979</t>
  </si>
  <si>
    <t>R980</t>
  </si>
  <si>
    <t>R981</t>
  </si>
  <si>
    <t>R982</t>
  </si>
  <si>
    <t>R983</t>
  </si>
  <si>
    <t>R984</t>
  </si>
  <si>
    <t>R985</t>
  </si>
  <si>
    <t>R986</t>
  </si>
  <si>
    <t>R987</t>
  </si>
  <si>
    <t>R988</t>
  </si>
  <si>
    <t>R989</t>
  </si>
  <si>
    <t>R990</t>
  </si>
  <si>
    <t>R991</t>
  </si>
  <si>
    <t>R992</t>
  </si>
  <si>
    <t>R993</t>
  </si>
  <si>
    <t>R994</t>
  </si>
  <si>
    <t>R995</t>
  </si>
  <si>
    <t>R996</t>
  </si>
  <si>
    <t>R997</t>
  </si>
  <si>
    <t>R998</t>
  </si>
  <si>
    <t>R999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</si>
</sst>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_-;\-* #,##0_-;_-* &quot;-&quot;??_-;_-@_-"/>
    <numFmt numFmtId="177" formatCode="_-* #,##0.0_-;\-* #,##0.0_-;_-* &quot;-&quot;??_-;_-@_-"/>
    <numFmt numFmtId="178" formatCode="0.0000"/>
    <numFmt numFmtId="179" formatCode="#,##0.0"/>
    <numFmt numFmtId="180" formatCode="0.0%"/>
    <numFmt numFmtId="181" formatCode="0.000%"/>
    <numFmt numFmtId="182" formatCode="dd\-mmm\-yy"/>
  </numFmts>
  <fonts count="80">
    <font>
      <sz val="11"/>
      <color theme="1"/>
      <name val="Calibri"/>
      <charset val="1"/>
    </font>
    <font>
      <b/>
      <sz val="11"/>
      <color theme="1"/>
      <name val="Calibri"/>
      <charset val="134"/>
    </font>
    <font>
      <b/>
      <sz val="13"/>
      <color rgb="FFFFFFFF"/>
      <name val="Arial"/>
      <charset val="134"/>
    </font>
    <font>
      <b/>
      <sz val="10"/>
      <color rgb="FFFFFFFF"/>
      <name val="Arial"/>
      <charset val="134"/>
    </font>
    <font>
      <b/>
      <sz val="10"/>
      <color rgb="FF000000"/>
      <name val="Arial"/>
      <charset val="134"/>
    </font>
    <font>
      <sz val="10"/>
      <color rgb="FF0070C0"/>
      <name val="Arial"/>
      <charset val="134"/>
    </font>
    <font>
      <sz val="10"/>
      <color rgb="FF375623"/>
      <name val="Arial"/>
      <charset val="134"/>
    </font>
    <font>
      <sz val="10"/>
      <color rgb="FF000000"/>
      <name val="Arial"/>
      <charset val="134"/>
    </font>
    <font>
      <sz val="10"/>
      <name val="Arial"/>
      <charset val="134"/>
    </font>
    <font>
      <sz val="9"/>
      <color rgb="FF000000"/>
      <name val="Calibri"/>
      <charset val="134"/>
    </font>
    <font>
      <b/>
      <sz val="9"/>
      <color rgb="FF000000"/>
      <name val="Calibri"/>
      <charset val="134"/>
    </font>
    <font>
      <sz val="11"/>
      <color theme="1"/>
      <name val="Calibri"/>
      <charset val="134"/>
    </font>
    <font>
      <sz val="10"/>
      <color rgb="FFFF0000"/>
      <name val="Arial"/>
      <charset val="134"/>
    </font>
    <font>
      <b/>
      <sz val="10"/>
      <name val="Arial"/>
      <charset val="134"/>
    </font>
    <font>
      <b/>
      <sz val="26"/>
      <color rgb="FFFFFFFF"/>
      <name val="Calibri"/>
      <charset val="134"/>
    </font>
    <font>
      <b/>
      <sz val="13"/>
      <color rgb="FFFFFFFF"/>
      <name val="Calibri"/>
      <charset val="134"/>
    </font>
    <font>
      <b/>
      <sz val="10"/>
      <name val="Calibri"/>
      <charset val="134"/>
    </font>
    <font>
      <b/>
      <sz val="10"/>
      <color theme="1"/>
      <name val="Calibri"/>
      <charset val="134"/>
    </font>
    <font>
      <sz val="8"/>
      <color theme="1"/>
      <name val="Calibri"/>
      <charset val="134"/>
    </font>
    <font>
      <sz val="9"/>
      <color theme="1"/>
      <name val="Calibri"/>
      <charset val="134"/>
    </font>
    <font>
      <b/>
      <sz val="10"/>
      <color theme="0"/>
      <name val="Calibri"/>
      <charset val="134"/>
    </font>
    <font>
      <b/>
      <sz val="11"/>
      <color theme="0"/>
      <name val="Calibri"/>
      <charset val="134"/>
    </font>
    <font>
      <b/>
      <sz val="8"/>
      <color rgb="FFFFFFFF"/>
      <name val="Calibri"/>
      <charset val="134"/>
    </font>
    <font>
      <b/>
      <sz val="10"/>
      <color rgb="FFFFFFFF"/>
      <name val="Calibri"/>
      <charset val="134"/>
    </font>
    <font>
      <i/>
      <sz val="8"/>
      <color rgb="FF444444"/>
      <name val="Calibri"/>
      <charset val="134"/>
    </font>
    <font>
      <b/>
      <sz val="9"/>
      <name val="Calibri"/>
      <charset val="134"/>
    </font>
    <font>
      <sz val="9"/>
      <name val="Calibri"/>
      <charset val="134"/>
    </font>
    <font>
      <i/>
      <sz val="8"/>
      <color rgb="FF666666"/>
      <name val="Calibri"/>
      <charset val="134"/>
    </font>
    <font>
      <i/>
      <sz val="9"/>
      <color rgb="FF595959"/>
      <name val="Arial"/>
      <charset val="134"/>
    </font>
    <font>
      <b/>
      <sz val="8"/>
      <color rgb="FF000000"/>
      <name val="Calibri"/>
      <charset val="134"/>
    </font>
    <font>
      <sz val="8"/>
      <color rgb="FF000000"/>
      <name val="Calibri"/>
      <charset val="134"/>
    </font>
    <font>
      <sz val="10"/>
      <color theme="1"/>
      <name val="Arial Nova"/>
      <charset val="134"/>
    </font>
    <font>
      <sz val="11"/>
      <color theme="1"/>
      <name val="Arial Nova"/>
      <charset val="134"/>
    </font>
    <font>
      <sz val="11"/>
      <name val="Calibri"/>
      <charset val="134"/>
    </font>
    <font>
      <b/>
      <sz val="10"/>
      <color rgb="FFFFFFFF"/>
      <name val="Arial Nova"/>
      <charset val="134"/>
    </font>
    <font>
      <i/>
      <sz val="10"/>
      <color theme="1"/>
      <name val="Arial Nova"/>
      <charset val="134"/>
    </font>
    <font>
      <b/>
      <sz val="10"/>
      <name val="Arial Nova"/>
      <charset val="134"/>
    </font>
    <font>
      <b/>
      <sz val="10"/>
      <color rgb="FF000000"/>
      <name val="Arial Nova"/>
      <charset val="134"/>
    </font>
    <font>
      <b/>
      <sz val="10"/>
      <color theme="1"/>
      <name val="Arial Nova"/>
      <charset val="134"/>
    </font>
    <font>
      <b/>
      <sz val="11"/>
      <color rgb="FFFFFFFF"/>
      <name val="Calibri"/>
      <charset val="134"/>
    </font>
    <font>
      <b/>
      <sz val="14"/>
      <name val="Calibri"/>
      <charset val="134"/>
    </font>
    <font>
      <i/>
      <sz val="9"/>
      <name val="Calibri"/>
      <charset val="134"/>
    </font>
    <font>
      <b/>
      <sz val="9"/>
      <color rgb="FFFFFFFF"/>
      <name val="Calibri"/>
      <charset val="134"/>
    </font>
    <font>
      <b/>
      <sz val="8"/>
      <color rgb="FF2E75B6"/>
      <name val="Calibri"/>
      <charset val="134"/>
    </font>
    <font>
      <i/>
      <sz val="8"/>
      <color rgb="FFAAAAAA"/>
      <name val="Calibri"/>
      <charset val="134"/>
    </font>
    <font>
      <b/>
      <sz val="18"/>
      <color rgb="FFFFF2CC"/>
      <name val="Calibri"/>
      <charset val="134"/>
    </font>
    <font>
      <i/>
      <sz val="9"/>
      <color rgb="FF444444"/>
      <name val="Calibri"/>
      <charset val="134"/>
    </font>
    <font>
      <b/>
      <sz val="18"/>
      <color rgb="FFDEEAF1"/>
      <name val="Calibri"/>
      <charset val="134"/>
    </font>
    <font>
      <b/>
      <sz val="18"/>
      <color rgb="FFE2EFDA"/>
      <name val="Calibri"/>
      <charset val="134"/>
    </font>
    <font>
      <b/>
      <sz val="18"/>
      <color rgb="FFFCE4D6"/>
      <name val="Calibri"/>
      <charset val="134"/>
    </font>
    <font>
      <b/>
      <sz val="18"/>
      <color rgb="FF1F3864"/>
      <name val="Calibri"/>
      <charset val="134"/>
    </font>
    <font>
      <b/>
      <sz val="9"/>
      <color theme="0"/>
      <name val="Calibri"/>
      <charset val="134"/>
    </font>
    <font>
      <sz val="9"/>
      <color theme="0"/>
      <name val="Calibri"/>
      <charset val="134"/>
    </font>
    <font>
      <i/>
      <sz val="9"/>
      <color theme="0"/>
      <name val="Calibri"/>
      <charset val="134"/>
    </font>
    <font>
      <sz val="11"/>
      <color theme="0"/>
      <name val="Calibri"/>
      <charset val="134"/>
    </font>
    <font>
      <b/>
      <sz val="18"/>
      <color rgb="FF2E75B6"/>
      <name val="Calibri"/>
      <charset val="134"/>
    </font>
    <font>
      <b/>
      <sz val="18"/>
      <color rgb="FFD6E4F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sz val="11"/>
      <color theme="1"/>
      <name val="Calibri"/>
      <charset val="1"/>
    </font>
    <font>
      <sz val="10"/>
      <name val="SimSun"/>
      <charset val="134"/>
    </font>
  </fonts>
  <fills count="63">
    <fill>
      <patternFill patternType="none"/>
    </fill>
    <fill>
      <patternFill patternType="gray125"/>
    </fill>
    <fill>
      <patternFill patternType="solid">
        <fgColor theme="5" tint="0.799951170384838"/>
        <bgColor indexed="64"/>
      </patternFill>
    </fill>
    <fill>
      <patternFill patternType="solid">
        <fgColor rgb="FF1F3864"/>
        <bgColor rgb="FF444444"/>
      </patternFill>
    </fill>
    <fill>
      <patternFill patternType="solid">
        <fgColor rgb="FF2E75B6"/>
        <bgColor rgb="FF4472C4"/>
      </patternFill>
    </fill>
    <fill>
      <patternFill patternType="solid">
        <fgColor rgb="FFF5F5F5"/>
        <bgColor rgb="FFF2F7FB"/>
      </patternFill>
    </fill>
    <fill>
      <patternFill patternType="solid">
        <fgColor rgb="FFFCE4D6"/>
        <bgColor rgb="FFFFF2CC"/>
      </patternFill>
    </fill>
    <fill>
      <patternFill patternType="solid">
        <fgColor rgb="FFE2EFDA"/>
        <bgColor rgb="FFDEEAF1"/>
      </patternFill>
    </fill>
    <fill>
      <patternFill patternType="solid">
        <fgColor rgb="FFFFFFFF"/>
        <bgColor rgb="FFF2F7FB"/>
      </patternFill>
    </fill>
    <fill>
      <patternFill patternType="solid">
        <fgColor rgb="FFFFF2CC"/>
        <bgColor rgb="FFFFFACD"/>
      </patternFill>
    </fill>
    <fill>
      <patternFill patternType="solid">
        <fgColor rgb="FFE8D5F5"/>
        <bgColor rgb="FFEDE7F6"/>
      </patternFill>
    </fill>
    <fill>
      <patternFill patternType="solid">
        <fgColor theme="4" tint="0.799981688894314"/>
        <bgColor indexed="64"/>
      </patternFill>
    </fill>
    <fill>
      <patternFill patternType="solid">
        <fgColor theme="0" tint="-0.0499893185216834"/>
        <bgColor indexed="64"/>
      </patternFill>
    </fill>
    <fill>
      <patternFill patternType="solid">
        <fgColor rgb="FF2F5496"/>
        <bgColor rgb="FF2E75B6"/>
      </patternFill>
    </fill>
    <fill>
      <patternFill patternType="solid">
        <fgColor theme="3"/>
        <bgColor indexed="64"/>
      </patternFill>
    </fill>
    <fill>
      <patternFill patternType="solid">
        <fgColor theme="3"/>
        <bgColor rgb="FF444444"/>
      </patternFill>
    </fill>
    <fill>
      <patternFill patternType="solid">
        <fgColor theme="0" tint="-0.149998474074526"/>
        <bgColor indexed="64"/>
      </patternFill>
    </fill>
    <fill>
      <patternFill patternType="solid">
        <fgColor theme="3" tint="0.799981688894314"/>
        <bgColor indexed="64"/>
      </patternFill>
    </fill>
    <fill>
      <patternFill patternType="solid">
        <fgColor theme="0"/>
        <bgColor indexed="64"/>
      </patternFill>
    </fill>
    <fill>
      <patternFill patternType="solid">
        <fgColor theme="0" tint="-0.0499893185216834"/>
        <bgColor rgb="FF444444"/>
      </patternFill>
    </fill>
    <fill>
      <patternFill patternType="solid">
        <fgColor rgb="FFDDEEFF"/>
        <bgColor rgb="FFDEEAF1"/>
      </patternFill>
    </fill>
    <fill>
      <patternFill patternType="solid">
        <fgColor rgb="FFDEEAF1"/>
        <bgColor rgb="FFDDEEFF"/>
      </patternFill>
    </fill>
    <fill>
      <patternFill patternType="solid">
        <fgColor rgb="FFBF8F00"/>
        <bgColor rgb="FFF0A30A"/>
      </patternFill>
    </fill>
    <fill>
      <patternFill patternType="solid">
        <fgColor rgb="FF1F3864"/>
        <bgColor rgb="FF333333"/>
      </patternFill>
    </fill>
    <fill>
      <patternFill patternType="solid">
        <fgColor rgb="FF2E75B6"/>
        <bgColor rgb="FF0066CC"/>
      </patternFill>
    </fill>
    <fill>
      <patternFill patternType="solid">
        <fgColor rgb="FFFFFFFF"/>
        <bgColor rgb="FFF2F2F2"/>
      </patternFill>
    </fill>
    <fill>
      <patternFill patternType="solid">
        <fgColor theme="0"/>
        <bgColor rgb="FF0066CC"/>
      </patternFill>
    </fill>
    <fill>
      <patternFill patternType="solid">
        <fgColor rgb="FFD6E4F0"/>
        <bgColor rgb="FFDEEAF1"/>
      </patternFill>
    </fill>
    <fill>
      <patternFill patternType="solid">
        <fgColor rgb="FFEDE7F6"/>
        <bgColor rgb="FFDEEAF1"/>
      </patternFill>
    </fill>
    <fill>
      <patternFill patternType="solid">
        <fgColor rgb="FFFFFACD"/>
        <bgColor rgb="FFFFF2CC"/>
      </patternFill>
    </fill>
    <fill>
      <patternFill patternType="solid">
        <fgColor rgb="FFEBF5FB"/>
        <bgColor rgb="FFF2F7FB"/>
      </patternFill>
    </fill>
    <fill>
      <patternFill patternType="solid">
        <fgColor theme="0"/>
        <bgColor rgb="FF44444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DD7EE"/>
      </left>
      <right style="thin">
        <color rgb="FFBDD7EE"/>
      </right>
      <top style="thin">
        <color rgb="FFBDD7EE"/>
      </top>
      <bottom style="thin">
        <color rgb="FFBDD7EE"/>
      </bottom>
      <diagonal/>
    </border>
    <border>
      <left/>
      <right/>
      <top style="thin">
        <color auto="1"/>
      </top>
      <bottom style="double">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DD7EE"/>
      </left>
      <right style="thin">
        <color rgb="FFBDD7EE"/>
      </right>
      <top/>
      <bottom style="thin">
        <color rgb="FFBDD7EE"/>
      </bottom>
      <diagonal/>
    </border>
    <border>
      <left/>
      <right/>
      <top/>
      <bottom style="thin">
        <color rgb="FFBDD7EE"/>
      </bottom>
      <diagonal/>
    </border>
    <border>
      <left style="thin">
        <color rgb="FFBDD7EE"/>
      </left>
      <right style="thin">
        <color rgb="FFBDD7EE"/>
      </right>
      <top style="thin">
        <color rgb="FFBDD7EE"/>
      </top>
      <bottom/>
      <diagonal/>
    </border>
    <border>
      <left style="thin">
        <color rgb="FFBDD7EE"/>
      </left>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bottom/>
      <diagonal/>
    </border>
    <border>
      <left/>
      <right/>
      <top style="thin">
        <color auto="1"/>
      </top>
      <bottom style="thin">
        <color auto="1"/>
      </bottom>
      <diagonal/>
    </border>
    <border>
      <left/>
      <right/>
      <top style="thin">
        <color auto="1"/>
      </top>
      <bottom/>
      <diagonal/>
    </border>
    <border>
      <left/>
      <right/>
      <top style="thin">
        <color rgb="FFBDD7EE"/>
      </top>
      <bottom style="thin">
        <color rgb="FFBDD7E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8" fillId="0" borderId="0"/>
    <xf numFmtId="44" fontId="57" fillId="0" borderId="0" applyFont="0" applyFill="0" applyBorder="0" applyAlignment="0" applyProtection="0">
      <alignment vertical="center"/>
    </xf>
    <xf numFmtId="9" fontId="11" fillId="0" borderId="0" applyFont="0" applyFill="0" applyBorder="0" applyAlignment="0" applyProtection="0"/>
    <xf numFmtId="41" fontId="57" fillId="0" borderId="0" applyFont="0" applyFill="0" applyBorder="0" applyAlignment="0" applyProtection="0">
      <alignment vertical="center"/>
    </xf>
    <xf numFmtId="42" fontId="57"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7" fillId="32" borderId="22"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23" applyNumberFormat="0" applyFill="0" applyAlignment="0" applyProtection="0">
      <alignment vertical="center"/>
    </xf>
    <xf numFmtId="0" fontId="64" fillId="0" borderId="23" applyNumberFormat="0" applyFill="0" applyAlignment="0" applyProtection="0">
      <alignment vertical="center"/>
    </xf>
    <xf numFmtId="0" fontId="65" fillId="0" borderId="24" applyNumberFormat="0" applyFill="0" applyAlignment="0" applyProtection="0">
      <alignment vertical="center"/>
    </xf>
    <xf numFmtId="0" fontId="65" fillId="0" borderId="0" applyNumberFormat="0" applyFill="0" applyBorder="0" applyAlignment="0" applyProtection="0">
      <alignment vertical="center"/>
    </xf>
    <xf numFmtId="0" fontId="66" fillId="33" borderId="25" applyNumberFormat="0" applyAlignment="0" applyProtection="0">
      <alignment vertical="center"/>
    </xf>
    <xf numFmtId="0" fontId="67" fillId="34" borderId="26" applyNumberFormat="0" applyAlignment="0" applyProtection="0">
      <alignment vertical="center"/>
    </xf>
    <xf numFmtId="0" fontId="68" fillId="34" borderId="25" applyNumberFormat="0" applyAlignment="0" applyProtection="0">
      <alignment vertical="center"/>
    </xf>
    <xf numFmtId="0" fontId="69" fillId="35" borderId="27" applyNumberFormat="0" applyAlignment="0" applyProtection="0">
      <alignment vertical="center"/>
    </xf>
    <xf numFmtId="0" fontId="70" fillId="0" borderId="28" applyNumberFormat="0" applyFill="0" applyAlignment="0" applyProtection="0">
      <alignment vertical="center"/>
    </xf>
    <xf numFmtId="0" fontId="71" fillId="0" borderId="29" applyNumberFormat="0" applyFill="0" applyAlignment="0" applyProtection="0">
      <alignment vertical="center"/>
    </xf>
    <xf numFmtId="0" fontId="72" fillId="36" borderId="0" applyNumberFormat="0" applyBorder="0" applyAlignment="0" applyProtection="0">
      <alignment vertical="center"/>
    </xf>
    <xf numFmtId="0" fontId="73" fillId="37" borderId="0" applyNumberFormat="0" applyBorder="0" applyAlignment="0" applyProtection="0">
      <alignment vertical="center"/>
    </xf>
    <xf numFmtId="0" fontId="74" fillId="38" borderId="0" applyNumberFormat="0" applyBorder="0" applyAlignment="0" applyProtection="0">
      <alignment vertical="center"/>
    </xf>
    <xf numFmtId="0" fontId="75" fillId="39" borderId="0" applyNumberFormat="0" applyBorder="0" applyAlignment="0" applyProtection="0">
      <alignmen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75" fillId="42" borderId="0" applyNumberFormat="0" applyBorder="0" applyAlignment="0" applyProtection="0">
      <alignment vertical="center"/>
    </xf>
    <xf numFmtId="0" fontId="75"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5" fillId="46" borderId="0" applyNumberFormat="0" applyBorder="0" applyAlignment="0" applyProtection="0">
      <alignment vertical="center"/>
    </xf>
    <xf numFmtId="0" fontId="75"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5" fillId="50" borderId="0" applyNumberFormat="0" applyBorder="0" applyAlignment="0" applyProtection="0">
      <alignment vertical="center"/>
    </xf>
    <xf numFmtId="0" fontId="75" fillId="51" borderId="0" applyNumberFormat="0" applyBorder="0" applyAlignment="0" applyProtection="0">
      <alignment vertical="center"/>
    </xf>
    <xf numFmtId="0" fontId="76" fillId="52" borderId="0" applyNumberFormat="0" applyBorder="0" applyAlignment="0" applyProtection="0">
      <alignment vertical="center"/>
    </xf>
    <xf numFmtId="0" fontId="76" fillId="53" borderId="0" applyNumberFormat="0" applyBorder="0" applyAlignment="0" applyProtection="0">
      <alignment vertical="center"/>
    </xf>
    <xf numFmtId="0" fontId="75" fillId="54" borderId="0" applyNumberFormat="0" applyBorder="0" applyAlignment="0" applyProtection="0">
      <alignment vertical="center"/>
    </xf>
    <xf numFmtId="0" fontId="75" fillId="55" borderId="0" applyNumberFormat="0" applyBorder="0" applyAlignment="0" applyProtection="0">
      <alignment vertical="center"/>
    </xf>
    <xf numFmtId="0" fontId="76" fillId="56" borderId="0" applyNumberFormat="0" applyBorder="0" applyAlignment="0" applyProtection="0">
      <alignment vertical="center"/>
    </xf>
    <xf numFmtId="0" fontId="76" fillId="57" borderId="0" applyNumberFormat="0" applyBorder="0" applyAlignment="0" applyProtection="0">
      <alignment vertical="center"/>
    </xf>
    <xf numFmtId="0" fontId="75" fillId="58" borderId="0" applyNumberFormat="0" applyBorder="0" applyAlignment="0" applyProtection="0">
      <alignment vertical="center"/>
    </xf>
    <xf numFmtId="0" fontId="75" fillId="59" borderId="0" applyNumberFormat="0" applyBorder="0" applyAlignment="0" applyProtection="0">
      <alignment vertical="center"/>
    </xf>
    <xf numFmtId="0" fontId="76" fillId="60" borderId="0" applyNumberFormat="0" applyBorder="0" applyAlignment="0" applyProtection="0">
      <alignment vertical="center"/>
    </xf>
    <xf numFmtId="0" fontId="76" fillId="61" borderId="0" applyNumberFormat="0" applyBorder="0" applyAlignment="0" applyProtection="0">
      <alignment vertical="center"/>
    </xf>
    <xf numFmtId="0" fontId="75" fillId="62" borderId="0" applyNumberFormat="0" applyBorder="0" applyAlignment="0" applyProtection="0">
      <alignment vertical="center"/>
    </xf>
    <xf numFmtId="0" fontId="77" fillId="0" borderId="0"/>
    <xf numFmtId="0" fontId="78" fillId="0" borderId="0"/>
  </cellStyleXfs>
  <cellXfs count="263">
    <xf numFmtId="0" fontId="0" fillId="0" borderId="0" xfId="0"/>
    <xf numFmtId="0" fontId="0" fillId="2" borderId="0" xfId="0" applyFill="1"/>
    <xf numFmtId="0" fontId="1" fillId="0" borderId="0" xfId="0" applyFont="1"/>
    <xf numFmtId="0" fontId="2" fillId="3" borderId="0" xfId="0" applyFont="1" applyFill="1" applyAlignment="1">
      <alignmen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horizontal="left"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7" fillId="5" borderId="1" xfId="0" applyFont="1" applyFill="1" applyBorder="1" applyAlignment="1">
      <alignment horizontal="center" vertical="center"/>
    </xf>
    <xf numFmtId="49" fontId="0" fillId="0" borderId="1" xfId="0" applyNumberFormat="1" applyBorder="1"/>
    <xf numFmtId="0" fontId="7" fillId="5" borderId="1" xfId="0" applyFont="1" applyFill="1" applyBorder="1" applyAlignment="1">
      <alignment horizontal="left" vertical="center"/>
    </xf>
    <xf numFmtId="0" fontId="5" fillId="5" borderId="2" xfId="0" applyFont="1" applyFill="1" applyBorder="1" applyAlignment="1">
      <alignment horizontal="center" vertical="center"/>
    </xf>
    <xf numFmtId="176" fontId="8" fillId="0" borderId="1" xfId="1" applyNumberFormat="1" applyBorder="1"/>
    <xf numFmtId="177" fontId="8" fillId="0" borderId="3" xfId="1" applyNumberFormat="1" applyBorder="1"/>
    <xf numFmtId="176" fontId="8" fillId="0" borderId="0" xfId="1" applyNumberFormat="1"/>
    <xf numFmtId="10" fontId="9" fillId="6" borderId="1" xfId="3" applyNumberFormat="1" applyFont="1" applyFill="1" applyBorder="1" applyAlignment="1">
      <alignment horizontal="right" vertical="center"/>
    </xf>
    <xf numFmtId="178" fontId="6" fillId="6" borderId="1" xfId="0" applyNumberFormat="1" applyFont="1" applyFill="1" applyBorder="1" applyAlignment="1">
      <alignment horizontal="right" vertical="center"/>
    </xf>
    <xf numFmtId="179" fontId="7" fillId="5" borderId="1" xfId="0" applyNumberFormat="1" applyFont="1" applyFill="1" applyBorder="1" applyAlignment="1">
      <alignment horizontal="right" vertical="center"/>
    </xf>
    <xf numFmtId="0" fontId="5" fillId="7" borderId="1" xfId="0" applyFont="1" applyFill="1" applyBorder="1" applyAlignment="1">
      <alignment horizontal="right" vertical="center"/>
    </xf>
    <xf numFmtId="10" fontId="5" fillId="6" borderId="1" xfId="3" applyNumberFormat="1" applyFont="1" applyFill="1" applyBorder="1" applyAlignment="1">
      <alignment horizontal="right" vertical="center"/>
    </xf>
    <xf numFmtId="43" fontId="0" fillId="0" borderId="0" xfId="0" applyNumberFormat="1"/>
    <xf numFmtId="0" fontId="10" fillId="8" borderId="4" xfId="0" applyFont="1" applyFill="1" applyBorder="1" applyAlignment="1">
      <alignment horizontal="left" vertical="center"/>
    </xf>
    <xf numFmtId="43" fontId="8" fillId="0" borderId="0" xfId="1"/>
    <xf numFmtId="0" fontId="4" fillId="8" borderId="1" xfId="0" applyFont="1" applyFill="1" applyBorder="1" applyAlignment="1">
      <alignment horizontal="left" vertical="center"/>
    </xf>
    <xf numFmtId="0" fontId="5" fillId="8" borderId="1" xfId="0" applyFont="1" applyFill="1" applyBorder="1" applyAlignment="1">
      <alignment horizontal="center" vertical="center"/>
    </xf>
    <xf numFmtId="0" fontId="6" fillId="8" borderId="1" xfId="0" applyFont="1" applyFill="1" applyBorder="1" applyAlignment="1">
      <alignment horizontal="left" vertical="center"/>
    </xf>
    <xf numFmtId="0" fontId="7" fillId="8" borderId="1" xfId="0" applyFont="1" applyFill="1" applyBorder="1" applyAlignment="1">
      <alignment horizontal="center" vertical="center"/>
    </xf>
    <xf numFmtId="0" fontId="7" fillId="8" borderId="1" xfId="0" applyFont="1" applyFill="1" applyBorder="1" applyAlignment="1">
      <alignment horizontal="left" vertical="center"/>
    </xf>
    <xf numFmtId="0" fontId="5" fillId="8" borderId="2" xfId="0" applyFont="1" applyFill="1" applyBorder="1" applyAlignment="1">
      <alignment horizontal="center" vertical="center"/>
    </xf>
    <xf numFmtId="179" fontId="7" fillId="8" borderId="1" xfId="0" applyNumberFormat="1" applyFont="1" applyFill="1" applyBorder="1" applyAlignment="1">
      <alignment horizontal="right" vertical="center"/>
    </xf>
    <xf numFmtId="0" fontId="5" fillId="6" borderId="1" xfId="0" applyFont="1" applyFill="1" applyBorder="1" applyAlignment="1">
      <alignment horizontal="right" vertical="center"/>
    </xf>
    <xf numFmtId="0" fontId="1" fillId="0" borderId="5" xfId="0" applyFont="1" applyBorder="1"/>
    <xf numFmtId="43" fontId="1" fillId="0" borderId="5" xfId="0" applyNumberFormat="1" applyFont="1" applyBorder="1"/>
    <xf numFmtId="0" fontId="11" fillId="0" borderId="0" xfId="0" applyFont="1"/>
    <xf numFmtId="0" fontId="0" fillId="0" borderId="6" xfId="0" applyBorder="1"/>
    <xf numFmtId="0" fontId="1" fillId="0" borderId="6" xfId="0" applyFont="1" applyBorder="1" applyAlignment="1">
      <alignment horizontal="right"/>
    </xf>
    <xf numFmtId="0" fontId="1" fillId="0" borderId="6" xfId="0" applyFont="1" applyBorder="1"/>
    <xf numFmtId="0" fontId="1" fillId="0" borderId="0" xfId="0" applyFont="1" applyAlignment="1">
      <alignment horizontal="right"/>
    </xf>
    <xf numFmtId="180" fontId="0" fillId="0" borderId="0" xfId="3" applyNumberFormat="1" applyFont="1"/>
    <xf numFmtId="176" fontId="8" fillId="0" borderId="5" xfId="1" applyNumberFormat="1" applyBorder="1"/>
    <xf numFmtId="0" fontId="5" fillId="9" borderId="1" xfId="0" applyFont="1" applyFill="1" applyBorder="1" applyAlignment="1">
      <alignment horizontal="right" vertical="center"/>
    </xf>
    <xf numFmtId="181" fontId="0" fillId="0" borderId="0" xfId="3" applyNumberFormat="1" applyFont="1"/>
    <xf numFmtId="0" fontId="5"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7" fillId="10" borderId="1" xfId="0" applyFont="1" applyFill="1" applyBorder="1" applyAlignment="1">
      <alignment horizontal="center" vertical="center"/>
    </xf>
    <xf numFmtId="0" fontId="7" fillId="10" borderId="1" xfId="0" applyFont="1" applyFill="1" applyBorder="1" applyAlignment="1">
      <alignment horizontal="left" vertical="center"/>
    </xf>
    <xf numFmtId="0" fontId="5" fillId="10" borderId="2" xfId="0" applyFont="1" applyFill="1" applyBorder="1" applyAlignment="1">
      <alignment horizontal="center" vertical="center"/>
    </xf>
    <xf numFmtId="0" fontId="1" fillId="11" borderId="0" xfId="0" applyFont="1" applyFill="1"/>
    <xf numFmtId="176" fontId="8" fillId="11" borderId="0" xfId="1" applyNumberFormat="1" applyFill="1"/>
    <xf numFmtId="176" fontId="0" fillId="0" borderId="0" xfId="0" applyNumberFormat="1"/>
    <xf numFmtId="179" fontId="7" fillId="10" borderId="1" xfId="0" applyNumberFormat="1" applyFont="1" applyFill="1" applyBorder="1" applyAlignment="1">
      <alignment horizontal="right" vertical="center"/>
    </xf>
    <xf numFmtId="0" fontId="0" fillId="0" borderId="1" xfId="0" applyBorder="1"/>
    <xf numFmtId="0" fontId="0" fillId="0" borderId="2" xfId="0" applyBorder="1"/>
    <xf numFmtId="0" fontId="0" fillId="0" borderId="1" xfId="0" applyBorder="1" applyAlignment="1">
      <alignment horizontal="right"/>
    </xf>
    <xf numFmtId="49" fontId="11" fillId="0" borderId="1" xfId="0" applyNumberFormat="1" applyFont="1" applyBorder="1"/>
    <xf numFmtId="0" fontId="11" fillId="0" borderId="1" xfId="0" applyFont="1" applyBorder="1"/>
    <xf numFmtId="0" fontId="0" fillId="6" borderId="1" xfId="0" applyFill="1" applyBorder="1"/>
    <xf numFmtId="10" fontId="0" fillId="6" borderId="1" xfId="3" applyNumberFormat="1" applyFont="1" applyFill="1" applyBorder="1"/>
    <xf numFmtId="10" fontId="0" fillId="0" borderId="0" xfId="3" applyNumberFormat="1" applyFont="1"/>
    <xf numFmtId="0" fontId="1" fillId="12" borderId="7" xfId="0" applyFont="1" applyFill="1" applyBorder="1"/>
    <xf numFmtId="0" fontId="0" fillId="12" borderId="8" xfId="0" applyFill="1" applyBorder="1"/>
    <xf numFmtId="176" fontId="8" fillId="12" borderId="9" xfId="1" applyNumberFormat="1" applyFill="1" applyBorder="1"/>
    <xf numFmtId="176" fontId="8" fillId="12" borderId="10" xfId="1" applyNumberFormat="1" applyFill="1" applyBorder="1"/>
    <xf numFmtId="176" fontId="12" fillId="0" borderId="0" xfId="1" applyNumberFormat="1" applyFont="1"/>
    <xf numFmtId="176" fontId="12" fillId="12" borderId="9" xfId="1" applyNumberFormat="1" applyFont="1" applyFill="1" applyBorder="1"/>
    <xf numFmtId="9" fontId="0" fillId="0" borderId="0" xfId="3" applyFont="1"/>
    <xf numFmtId="10" fontId="0" fillId="0" borderId="1" xfId="3" applyNumberFormat="1" applyFont="1" applyBorder="1"/>
    <xf numFmtId="176" fontId="8" fillId="12" borderId="11" xfId="1" applyNumberFormat="1" applyFill="1" applyBorder="1"/>
    <xf numFmtId="176" fontId="8" fillId="12" borderId="12" xfId="1" applyNumberFormat="1" applyFill="1" applyBorder="1"/>
    <xf numFmtId="0" fontId="0" fillId="2" borderId="1" xfId="0" applyFill="1" applyBorder="1"/>
    <xf numFmtId="0" fontId="0" fillId="2" borderId="2" xfId="0" applyFill="1" applyBorder="1"/>
    <xf numFmtId="176" fontId="8" fillId="2" borderId="1" xfId="1" applyNumberFormat="1" applyFill="1" applyBorder="1"/>
    <xf numFmtId="0" fontId="0" fillId="2" borderId="1" xfId="0" applyFill="1" applyBorder="1" applyAlignment="1">
      <alignment horizontal="right"/>
    </xf>
    <xf numFmtId="10" fontId="0" fillId="2" borderId="1" xfId="3" applyNumberFormat="1" applyFont="1" applyFill="1" applyBorder="1"/>
    <xf numFmtId="0" fontId="11" fillId="2" borderId="1" xfId="0" applyFont="1" applyFill="1" applyBorder="1"/>
    <xf numFmtId="177" fontId="8" fillId="2" borderId="3" xfId="1" applyNumberFormat="1" applyFill="1" applyBorder="1"/>
    <xf numFmtId="0" fontId="1" fillId="2" borderId="0" xfId="0" applyFont="1" applyFill="1"/>
    <xf numFmtId="176" fontId="13" fillId="2" borderId="1" xfId="1" applyNumberFormat="1" applyFont="1" applyFill="1" applyBorder="1"/>
    <xf numFmtId="176" fontId="13" fillId="2" borderId="0" xfId="1" applyNumberFormat="1" applyFont="1" applyFill="1"/>
    <xf numFmtId="176" fontId="13" fillId="0" borderId="0" xfId="1" applyNumberFormat="1" applyFont="1"/>
    <xf numFmtId="176" fontId="12" fillId="0" borderId="1" xfId="1" applyNumberFormat="1" applyFont="1" applyBorder="1"/>
    <xf numFmtId="0" fontId="1" fillId="0" borderId="0" xfId="0" applyFont="1" applyFill="1"/>
    <xf numFmtId="176" fontId="12" fillId="2" borderId="1" xfId="1" applyNumberFormat="1" applyFont="1" applyFill="1" applyBorder="1"/>
    <xf numFmtId="49" fontId="0" fillId="0" borderId="0" xfId="0" applyNumberFormat="1"/>
    <xf numFmtId="49" fontId="2" fillId="3" borderId="0" xfId="0" applyNumberFormat="1" applyFont="1" applyFill="1" applyAlignment="1">
      <alignment vertical="center"/>
    </xf>
    <xf numFmtId="49" fontId="3" fillId="4" borderId="1" xfId="0" applyNumberFormat="1" applyFont="1" applyFill="1" applyBorder="1" applyAlignment="1">
      <alignment horizontal="center" vertical="center" wrapText="1"/>
    </xf>
    <xf numFmtId="0" fontId="4" fillId="10" borderId="1" xfId="0" applyFont="1" applyFill="1" applyBorder="1" applyAlignment="1">
      <alignment horizontal="left" vertical="center"/>
    </xf>
    <xf numFmtId="176" fontId="8" fillId="12" borderId="7" xfId="1" applyNumberFormat="1" applyFill="1" applyBorder="1"/>
    <xf numFmtId="176" fontId="8" fillId="12" borderId="8" xfId="1" applyNumberFormat="1" applyFill="1" applyBorder="1"/>
    <xf numFmtId="49" fontId="1" fillId="2" borderId="0" xfId="0" applyNumberFormat="1" applyFont="1" applyFill="1"/>
    <xf numFmtId="0" fontId="14" fillId="13" borderId="0" xfId="0" applyFont="1" applyFill="1" applyAlignment="1">
      <alignment horizontal="center" vertical="center"/>
    </xf>
    <xf numFmtId="0" fontId="0" fillId="14" borderId="0" xfId="0" applyFill="1"/>
    <xf numFmtId="0" fontId="0" fillId="0" borderId="0" xfId="0" applyAlignment="1">
      <alignment vertical="center"/>
    </xf>
    <xf numFmtId="0" fontId="15" fillId="15" borderId="0" xfId="0" applyFont="1" applyFill="1" applyAlignment="1">
      <alignment horizontal="center" vertical="center"/>
    </xf>
    <xf numFmtId="0" fontId="15" fillId="0" borderId="0" xfId="0" applyFont="1" applyAlignment="1">
      <alignment horizontal="center" vertical="center"/>
    </xf>
    <xf numFmtId="0" fontId="16" fillId="16" borderId="1" xfId="0" applyFont="1" applyFill="1" applyBorder="1" applyAlignment="1">
      <alignment horizontal="left" vertical="center"/>
    </xf>
    <xf numFmtId="0" fontId="16" fillId="17" borderId="1" xfId="0" applyFont="1" applyFill="1" applyBorder="1" applyAlignment="1">
      <alignment horizontal="center"/>
    </xf>
    <xf numFmtId="0" fontId="17" fillId="12" borderId="1" xfId="0" applyFont="1" applyFill="1" applyBorder="1" applyAlignment="1">
      <alignment horizontal="left" vertical="center"/>
    </xf>
    <xf numFmtId="0" fontId="18" fillId="0" borderId="1" xfId="0" applyFont="1" applyBorder="1" applyAlignment="1">
      <alignment vertical="center" wrapText="1"/>
    </xf>
    <xf numFmtId="0" fontId="19" fillId="11" borderId="0" xfId="0" applyFont="1" applyFill="1" applyAlignment="1">
      <alignment horizontal="center" vertical="center" wrapText="1"/>
    </xf>
    <xf numFmtId="0" fontId="18" fillId="0" borderId="0" xfId="0" applyFont="1" applyAlignment="1">
      <alignment vertical="center" wrapText="1"/>
    </xf>
    <xf numFmtId="0" fontId="16" fillId="12" borderId="1" xfId="0" applyFont="1" applyFill="1" applyBorder="1" applyAlignment="1">
      <alignment horizontal="left" vertical="center"/>
    </xf>
    <xf numFmtId="0" fontId="17" fillId="17" borderId="1" xfId="0" applyFont="1" applyFill="1" applyBorder="1" applyAlignment="1">
      <alignment horizontal="left" vertical="center"/>
    </xf>
    <xf numFmtId="0" fontId="18" fillId="18" borderId="1" xfId="0" applyFont="1" applyFill="1" applyBorder="1" applyAlignment="1">
      <alignment vertical="center" wrapText="1"/>
    </xf>
    <xf numFmtId="0" fontId="20" fillId="3" borderId="0" xfId="0" applyFont="1" applyFill="1" applyAlignment="1">
      <alignment horizontal="left" vertical="center"/>
    </xf>
    <xf numFmtId="0" fontId="21" fillId="0" borderId="0" xfId="0" applyFont="1"/>
    <xf numFmtId="0" fontId="16" fillId="19" borderId="0" xfId="0" applyFont="1" applyFill="1" applyAlignment="1">
      <alignment horizontal="left" vertical="center"/>
    </xf>
    <xf numFmtId="0" fontId="16" fillId="12" borderId="1" xfId="0" applyFont="1" applyFill="1" applyBorder="1" applyAlignment="1">
      <alignment horizontal="center"/>
    </xf>
    <xf numFmtId="0" fontId="22" fillId="4" borderId="4" xfId="0" applyFont="1" applyFill="1" applyBorder="1" applyAlignment="1">
      <alignment horizontal="center" vertical="center"/>
    </xf>
    <xf numFmtId="0" fontId="22" fillId="4" borderId="13" xfId="0" applyFont="1" applyFill="1" applyBorder="1" applyAlignment="1">
      <alignment horizontal="center" vertical="center"/>
    </xf>
    <xf numFmtId="0" fontId="22" fillId="4" borderId="0" xfId="0" applyFont="1" applyFill="1" applyAlignment="1">
      <alignment horizontal="center" vertical="center"/>
    </xf>
    <xf numFmtId="10" fontId="9" fillId="9" borderId="4" xfId="3" applyNumberFormat="1" applyFont="1" applyFill="1" applyBorder="1" applyAlignment="1">
      <alignment horizontal="center" vertical="center"/>
    </xf>
    <xf numFmtId="0" fontId="23" fillId="3" borderId="0" xfId="0" applyFont="1" applyFill="1" applyAlignment="1">
      <alignment horizontal="left" vertical="center"/>
    </xf>
    <xf numFmtId="0" fontId="24" fillId="0" borderId="14" xfId="0" applyFont="1" applyBorder="1" applyAlignment="1">
      <alignment horizontal="left" vertical="center" wrapText="1"/>
    </xf>
    <xf numFmtId="0" fontId="22" fillId="4" borderId="15" xfId="0" applyFont="1" applyFill="1" applyBorder="1" applyAlignment="1">
      <alignment horizontal="center" vertical="center"/>
    </xf>
    <xf numFmtId="9" fontId="9" fillId="9" borderId="4" xfId="3" applyFont="1" applyFill="1" applyBorder="1" applyAlignment="1">
      <alignment horizontal="center" vertical="center"/>
    </xf>
    <xf numFmtId="0" fontId="16" fillId="17" borderId="1" xfId="0" applyFont="1" applyFill="1" applyBorder="1"/>
    <xf numFmtId="180" fontId="9" fillId="9" borderId="1" xfId="3" applyNumberFormat="1" applyFont="1" applyFill="1" applyBorder="1" applyAlignment="1">
      <alignment horizontal="center" vertical="center"/>
    </xf>
    <xf numFmtId="0" fontId="22" fillId="4" borderId="4" xfId="0" applyFont="1" applyFill="1" applyBorder="1" applyAlignment="1">
      <alignment horizontal="left" vertical="center"/>
    </xf>
    <xf numFmtId="0" fontId="22" fillId="4" borderId="16" xfId="0" applyFont="1" applyFill="1" applyBorder="1" applyAlignment="1">
      <alignment horizontal="left" vertical="center"/>
    </xf>
    <xf numFmtId="0" fontId="22" fillId="4" borderId="17" xfId="0" applyFont="1" applyFill="1" applyBorder="1" applyAlignment="1">
      <alignment horizontal="left" vertical="center"/>
    </xf>
    <xf numFmtId="0" fontId="9" fillId="9" borderId="4" xfId="0" applyFont="1" applyFill="1" applyBorder="1" applyAlignment="1">
      <alignment horizontal="center" vertical="center"/>
    </xf>
    <xf numFmtId="0" fontId="9" fillId="9" borderId="4" xfId="0" applyFont="1" applyFill="1" applyBorder="1" applyAlignment="1">
      <alignment horizontal="left" vertical="center"/>
    </xf>
    <xf numFmtId="0" fontId="9" fillId="9" borderId="16" xfId="0" applyFont="1" applyFill="1" applyBorder="1" applyAlignment="1">
      <alignment horizontal="left" vertical="center"/>
    </xf>
    <xf numFmtId="0" fontId="9" fillId="9" borderId="17" xfId="0" applyFont="1" applyFill="1" applyBorder="1" applyAlignment="1">
      <alignment horizontal="left" vertical="center"/>
    </xf>
    <xf numFmtId="0" fontId="25" fillId="9" borderId="0" xfId="0" applyFont="1" applyFill="1" applyAlignment="1">
      <alignment horizontal="left" vertical="center"/>
    </xf>
    <xf numFmtId="2" fontId="26" fillId="9" borderId="4" xfId="0" applyNumberFormat="1" applyFont="1" applyFill="1" applyBorder="1" applyAlignment="1">
      <alignment horizontal="center"/>
    </xf>
    <xf numFmtId="0" fontId="27" fillId="0" borderId="18" xfId="0" applyFont="1" applyBorder="1"/>
    <xf numFmtId="0" fontId="27" fillId="0" borderId="0" xfId="0" applyFont="1"/>
    <xf numFmtId="10" fontId="26" fillId="9" borderId="4" xfId="3" applyNumberFormat="1" applyFont="1" applyFill="1" applyBorder="1" applyAlignment="1">
      <alignment horizontal="center"/>
    </xf>
    <xf numFmtId="0" fontId="2" fillId="3" borderId="0" xfId="0" applyFont="1" applyFill="1" applyAlignment="1">
      <alignment horizontal="center" vertical="center"/>
    </xf>
    <xf numFmtId="0" fontId="7" fillId="5" borderId="1" xfId="0" applyFont="1" applyFill="1" applyBorder="1" applyAlignment="1">
      <alignment horizontal="right" vertical="center"/>
    </xf>
    <xf numFmtId="0" fontId="4" fillId="7" borderId="1" xfId="0" applyFont="1" applyFill="1" applyBorder="1" applyAlignment="1">
      <alignment horizontal="center" vertical="center"/>
    </xf>
    <xf numFmtId="0" fontId="7" fillId="8" borderId="1" xfId="0" applyFont="1" applyFill="1" applyBorder="1" applyAlignment="1">
      <alignment horizontal="right" vertical="center"/>
    </xf>
    <xf numFmtId="0" fontId="4" fillId="9" borderId="1" xfId="0" applyFont="1" applyFill="1" applyBorder="1" applyAlignment="1">
      <alignment horizontal="center" vertical="center"/>
    </xf>
    <xf numFmtId="0" fontId="7" fillId="10" borderId="1" xfId="0" applyFont="1" applyFill="1" applyBorder="1" applyAlignment="1">
      <alignment horizontal="right" vertical="center"/>
    </xf>
    <xf numFmtId="0" fontId="4" fillId="6" borderId="1" xfId="0" applyFont="1" applyFill="1" applyBorder="1" applyAlignment="1">
      <alignment horizontal="center" vertical="center"/>
    </xf>
    <xf numFmtId="0" fontId="3" fillId="3" borderId="6" xfId="0" applyFont="1" applyFill="1" applyBorder="1" applyAlignment="1">
      <alignment horizontal="left" vertical="center"/>
    </xf>
    <xf numFmtId="0" fontId="4" fillId="9" borderId="2" xfId="0" applyFont="1" applyFill="1" applyBorder="1" applyAlignment="1">
      <alignment horizontal="left" vertical="center"/>
    </xf>
    <xf numFmtId="0" fontId="4" fillId="9" borderId="19" xfId="0" applyFont="1" applyFill="1" applyBorder="1" applyAlignment="1">
      <alignment horizontal="left" vertical="center"/>
    </xf>
    <xf numFmtId="0" fontId="4" fillId="9" borderId="3" xfId="0" applyFont="1" applyFill="1" applyBorder="1" applyAlignment="1">
      <alignment horizontal="left" vertical="center"/>
    </xf>
    <xf numFmtId="0" fontId="28" fillId="0" borderId="2" xfId="0" applyFont="1" applyBorder="1"/>
    <xf numFmtId="0" fontId="28" fillId="0" borderId="19" xfId="0" applyFont="1" applyBorder="1"/>
    <xf numFmtId="0" fontId="28" fillId="0" borderId="3" xfId="0" applyFont="1" applyBorder="1"/>
    <xf numFmtId="0" fontId="5" fillId="7" borderId="1" xfId="0" applyFont="1" applyFill="1" applyBorder="1" applyAlignment="1">
      <alignment horizontal="left" vertical="center"/>
    </xf>
    <xf numFmtId="178" fontId="5" fillId="7" borderId="1" xfId="0" applyNumberFormat="1" applyFont="1" applyFill="1" applyBorder="1" applyAlignment="1">
      <alignment horizontal="right" vertical="center"/>
    </xf>
    <xf numFmtId="0" fontId="7" fillId="7" borderId="1" xfId="0" applyFont="1" applyFill="1" applyBorder="1" applyAlignment="1">
      <alignment horizontal="center" vertical="center"/>
    </xf>
    <xf numFmtId="3" fontId="5" fillId="7" borderId="1" xfId="0" applyNumberFormat="1" applyFont="1" applyFill="1" applyBorder="1" applyAlignment="1">
      <alignment horizontal="right" vertical="center"/>
    </xf>
    <xf numFmtId="0" fontId="7" fillId="7" borderId="1" xfId="0" applyFont="1" applyFill="1" applyBorder="1" applyAlignment="1">
      <alignment horizontal="left" vertical="center"/>
    </xf>
    <xf numFmtId="0" fontId="5" fillId="20" borderId="1" xfId="0" applyFont="1" applyFill="1" applyBorder="1" applyAlignment="1">
      <alignment horizontal="left" vertical="center"/>
    </xf>
    <xf numFmtId="178" fontId="5" fillId="20" borderId="1" xfId="0" applyNumberFormat="1" applyFont="1" applyFill="1" applyBorder="1" applyAlignment="1">
      <alignment horizontal="right" vertical="center"/>
    </xf>
    <xf numFmtId="0" fontId="7" fillId="20" borderId="1" xfId="0" applyFont="1" applyFill="1" applyBorder="1" applyAlignment="1">
      <alignment horizontal="center" vertical="center"/>
    </xf>
    <xf numFmtId="3" fontId="5" fillId="20" borderId="1" xfId="0" applyNumberFormat="1" applyFont="1" applyFill="1" applyBorder="1" applyAlignment="1">
      <alignment horizontal="right" vertical="center"/>
    </xf>
    <xf numFmtId="0" fontId="7" fillId="20" borderId="1" xfId="0" applyFont="1" applyFill="1" applyBorder="1" applyAlignment="1">
      <alignment horizontal="left" vertical="center"/>
    </xf>
    <xf numFmtId="0" fontId="5" fillId="5" borderId="1" xfId="0" applyFont="1" applyFill="1" applyBorder="1" applyAlignment="1">
      <alignment horizontal="left" vertical="center"/>
    </xf>
    <xf numFmtId="178" fontId="5" fillId="5" borderId="1" xfId="0" applyNumberFormat="1" applyFont="1" applyFill="1" applyBorder="1" applyAlignment="1">
      <alignment horizontal="right" vertical="center"/>
    </xf>
    <xf numFmtId="3" fontId="5" fillId="5" borderId="1" xfId="0" applyNumberFormat="1" applyFont="1" applyFill="1" applyBorder="1" applyAlignment="1">
      <alignment horizontal="right" vertical="center"/>
    </xf>
    <xf numFmtId="0" fontId="3" fillId="3" borderId="0" xfId="0" applyFont="1" applyFill="1" applyAlignment="1">
      <alignment horizontal="left" vertical="center"/>
    </xf>
    <xf numFmtId="0" fontId="0" fillId="0" borderId="19" xfId="0" applyBorder="1"/>
    <xf numFmtId="0" fontId="15" fillId="3" borderId="0" xfId="0" applyFont="1" applyFill="1" applyAlignment="1">
      <alignment horizontal="center" vertical="center"/>
    </xf>
    <xf numFmtId="0" fontId="24" fillId="0" borderId="0" xfId="0" applyFont="1" applyAlignment="1">
      <alignment horizontal="left" vertical="center" wrapText="1"/>
    </xf>
    <xf numFmtId="0" fontId="9" fillId="21" borderId="4" xfId="0" applyFont="1" applyFill="1" applyBorder="1" applyAlignment="1">
      <alignment horizontal="center" vertical="center"/>
    </xf>
    <xf numFmtId="0" fontId="9" fillId="21" borderId="4" xfId="0" applyFont="1" applyFill="1" applyBorder="1" applyAlignment="1">
      <alignment horizontal="left" vertical="center"/>
    </xf>
    <xf numFmtId="0" fontId="9" fillId="21" borderId="16" xfId="0" applyFont="1" applyFill="1" applyBorder="1" applyAlignment="1">
      <alignment horizontal="left" vertical="center"/>
    </xf>
    <xf numFmtId="0" fontId="9" fillId="21" borderId="17" xfId="0" applyFont="1" applyFill="1" applyBorder="1" applyAlignment="1">
      <alignment horizontal="left" vertical="center"/>
    </xf>
    <xf numFmtId="0" fontId="22" fillId="4" borderId="16" xfId="0" applyFont="1" applyFill="1" applyBorder="1" applyAlignment="1">
      <alignment horizontal="center" vertical="center"/>
    </xf>
    <xf numFmtId="0" fontId="22" fillId="4" borderId="17" xfId="0" applyFont="1" applyFill="1" applyBorder="1" applyAlignment="1">
      <alignment horizontal="center" vertical="center"/>
    </xf>
    <xf numFmtId="0" fontId="9" fillId="9" borderId="16" xfId="0" applyFont="1" applyFill="1" applyBorder="1" applyAlignment="1">
      <alignment horizontal="center" vertical="center"/>
    </xf>
    <xf numFmtId="0" fontId="9" fillId="9" borderId="17" xfId="0" applyFont="1" applyFill="1" applyBorder="1" applyAlignment="1">
      <alignment horizontal="center" vertical="center"/>
    </xf>
    <xf numFmtId="0" fontId="29" fillId="9" borderId="4" xfId="0" applyFont="1" applyFill="1" applyBorder="1" applyAlignment="1">
      <alignment horizontal="left" vertical="center"/>
    </xf>
    <xf numFmtId="9" fontId="30" fillId="9" borderId="4" xfId="3" applyFont="1" applyFill="1" applyBorder="1" applyAlignment="1">
      <alignment horizontal="center" vertical="center"/>
    </xf>
    <xf numFmtId="0" fontId="14" fillId="22" borderId="0" xfId="0" applyFont="1" applyFill="1" applyAlignment="1">
      <alignment horizontal="center" vertical="center"/>
    </xf>
    <xf numFmtId="0" fontId="31" fillId="18" borderId="0" xfId="50" applyFont="1" applyFill="1"/>
    <xf numFmtId="0" fontId="32" fillId="18" borderId="6" xfId="50" applyFont="1" applyFill="1" applyBorder="1"/>
    <xf numFmtId="0" fontId="32" fillId="18" borderId="0" xfId="49" applyFont="1" applyFill="1"/>
    <xf numFmtId="0" fontId="33" fillId="18" borderId="0" xfId="0" applyFont="1" applyFill="1"/>
    <xf numFmtId="0" fontId="32" fillId="18" borderId="0" xfId="50" applyFont="1" applyFill="1"/>
    <xf numFmtId="0" fontId="32" fillId="0" borderId="0" xfId="50" applyFont="1"/>
    <xf numFmtId="0" fontId="34" fillId="23" borderId="0" xfId="50" applyFont="1" applyFill="1" applyAlignment="1">
      <alignment horizontal="left" vertical="center"/>
    </xf>
    <xf numFmtId="0" fontId="35" fillId="23" borderId="0" xfId="50" applyFont="1" applyFill="1"/>
    <xf numFmtId="0" fontId="31" fillId="23" borderId="0" xfId="50" applyFont="1" applyFill="1"/>
    <xf numFmtId="0" fontId="34" fillId="24" borderId="6" xfId="50" applyFont="1" applyFill="1" applyBorder="1" applyAlignment="1">
      <alignment horizontal="left" vertical="center"/>
    </xf>
    <xf numFmtId="58" fontId="34" fillId="24" borderId="6" xfId="50" applyNumberFormat="1" applyFont="1" applyFill="1" applyBorder="1" applyAlignment="1">
      <alignment horizontal="left" vertical="center"/>
    </xf>
    <xf numFmtId="0" fontId="36" fillId="0" borderId="0" xfId="50" applyFont="1" applyAlignment="1">
      <alignment horizontal="left" vertical="center"/>
    </xf>
    <xf numFmtId="0" fontId="31" fillId="0" borderId="0" xfId="50" applyFont="1" applyAlignment="1">
      <alignment horizontal="left"/>
    </xf>
    <xf numFmtId="0" fontId="31" fillId="0" borderId="0" xfId="50" applyFont="1"/>
    <xf numFmtId="0" fontId="37" fillId="25" borderId="0" xfId="50" applyFont="1" applyFill="1" applyAlignment="1">
      <alignment horizontal="left" vertical="center"/>
    </xf>
    <xf numFmtId="0" fontId="34" fillId="24" borderId="0" xfId="50" applyFont="1" applyFill="1" applyAlignment="1">
      <alignment horizontal="left" vertical="center"/>
    </xf>
    <xf numFmtId="58" fontId="34" fillId="24" borderId="0" xfId="50" applyNumberFormat="1" applyFont="1" applyFill="1" applyAlignment="1">
      <alignment horizontal="left" vertical="center"/>
    </xf>
    <xf numFmtId="0" fontId="34" fillId="26" borderId="0" xfId="50" applyFont="1" applyFill="1" applyAlignment="1">
      <alignment horizontal="left" vertical="center"/>
    </xf>
    <xf numFmtId="58" fontId="34" fillId="26" borderId="0" xfId="50" applyNumberFormat="1" applyFont="1" applyFill="1" applyAlignment="1">
      <alignment horizontal="left" vertical="center"/>
    </xf>
    <xf numFmtId="0" fontId="38" fillId="18" borderId="6" xfId="49" applyFont="1" applyFill="1" applyBorder="1"/>
    <xf numFmtId="0" fontId="31" fillId="18" borderId="6" xfId="49" applyFont="1" applyFill="1" applyBorder="1"/>
    <xf numFmtId="0" fontId="32" fillId="18" borderId="7" xfId="49" applyFont="1" applyFill="1" applyBorder="1" applyAlignment="1">
      <alignment vertical="top" wrapText="1"/>
    </xf>
    <xf numFmtId="0" fontId="32" fillId="18" borderId="20" xfId="49" applyFont="1" applyFill="1" applyBorder="1" applyAlignment="1">
      <alignment vertical="top" wrapText="1"/>
    </xf>
    <xf numFmtId="0" fontId="32" fillId="18" borderId="8" xfId="49" applyFont="1" applyFill="1" applyBorder="1" applyAlignment="1">
      <alignment vertical="top" wrapText="1"/>
    </xf>
    <xf numFmtId="0" fontId="32" fillId="18" borderId="9" xfId="49" applyFont="1" applyFill="1" applyBorder="1" applyAlignment="1">
      <alignment vertical="top" wrapText="1"/>
    </xf>
    <xf numFmtId="0" fontId="32" fillId="18" borderId="0" xfId="49" applyFont="1" applyFill="1" applyAlignment="1">
      <alignment vertical="top" wrapText="1"/>
    </xf>
    <xf numFmtId="0" fontId="32" fillId="18" borderId="10" xfId="49" applyFont="1" applyFill="1" applyBorder="1" applyAlignment="1">
      <alignment vertical="top" wrapText="1"/>
    </xf>
    <xf numFmtId="0" fontId="32" fillId="18" borderId="11" xfId="49" applyFont="1" applyFill="1" applyBorder="1" applyAlignment="1">
      <alignment vertical="top" wrapText="1"/>
    </xf>
    <xf numFmtId="0" fontId="32" fillId="18" borderId="6" xfId="49" applyFont="1" applyFill="1" applyBorder="1" applyAlignment="1">
      <alignment vertical="top" wrapText="1"/>
    </xf>
    <xf numFmtId="0" fontId="32" fillId="18" borderId="12" xfId="49" applyFont="1" applyFill="1" applyBorder="1" applyAlignment="1">
      <alignment vertical="top" wrapText="1"/>
    </xf>
    <xf numFmtId="0" fontId="38" fillId="18" borderId="0" xfId="49" applyFont="1" applyFill="1"/>
    <xf numFmtId="0" fontId="32" fillId="18" borderId="6" xfId="49" applyFont="1" applyFill="1" applyBorder="1"/>
    <xf numFmtId="0" fontId="32" fillId="18" borderId="0" xfId="49" applyFont="1" applyFill="1" applyAlignment="1">
      <alignment vertical="top"/>
    </xf>
    <xf numFmtId="182" fontId="32" fillId="18" borderId="0" xfId="49" applyNumberFormat="1" applyFont="1" applyFill="1" applyAlignment="1">
      <alignment horizontal="left" vertical="top"/>
    </xf>
    <xf numFmtId="182" fontId="32" fillId="18" borderId="0" xfId="49" applyNumberFormat="1" applyFont="1" applyFill="1" applyAlignment="1">
      <alignment horizontal="left"/>
    </xf>
    <xf numFmtId="0" fontId="39" fillId="3" borderId="0" xfId="0" applyFont="1" applyFill="1" applyAlignment="1">
      <alignment horizontal="center" vertical="center"/>
    </xf>
    <xf numFmtId="3" fontId="40" fillId="27" borderId="0" xfId="0" applyNumberFormat="1" applyFont="1" applyFill="1" applyAlignment="1">
      <alignment horizontal="center" vertical="center"/>
    </xf>
    <xf numFmtId="0" fontId="16" fillId="27" borderId="0" xfId="0" applyFont="1" applyFill="1" applyAlignment="1">
      <alignment vertical="center"/>
    </xf>
    <xf numFmtId="0" fontId="41" fillId="27" borderId="0" xfId="0" applyFont="1" applyFill="1" applyAlignment="1">
      <alignment horizontal="left" vertical="center" wrapText="1"/>
    </xf>
    <xf numFmtId="0" fontId="33" fillId="0" borderId="0" xfId="0" applyFont="1" applyAlignment="1">
      <alignment vertical="center"/>
    </xf>
    <xf numFmtId="0" fontId="40" fillId="8" borderId="0" xfId="0" applyFont="1" applyFill="1" applyAlignment="1">
      <alignment horizontal="center" vertical="center"/>
    </xf>
    <xf numFmtId="0" fontId="16" fillId="8" borderId="0" xfId="0" applyFont="1" applyFill="1" applyAlignment="1">
      <alignment vertical="center"/>
    </xf>
    <xf numFmtId="0" fontId="41" fillId="8" borderId="0" xfId="0" applyFont="1" applyFill="1" applyAlignment="1">
      <alignment horizontal="left" vertical="center" wrapText="1"/>
    </xf>
    <xf numFmtId="0" fontId="40" fillId="27" borderId="0" xfId="0" applyFont="1" applyFill="1" applyAlignment="1">
      <alignment horizontal="center" vertical="center"/>
    </xf>
    <xf numFmtId="0" fontId="0" fillId="18" borderId="0" xfId="0" applyFill="1"/>
    <xf numFmtId="0" fontId="42" fillId="3" borderId="0" xfId="0" applyFont="1" applyFill="1" applyAlignment="1">
      <alignment horizontal="center" vertical="center"/>
    </xf>
    <xf numFmtId="0" fontId="42" fillId="3" borderId="14" xfId="0" applyFont="1" applyFill="1" applyBorder="1" applyAlignment="1">
      <alignment vertical="top"/>
    </xf>
    <xf numFmtId="0" fontId="43" fillId="28" borderId="4" xfId="0" applyFont="1" applyFill="1" applyBorder="1" applyAlignment="1">
      <alignment horizontal="center" vertical="center"/>
    </xf>
    <xf numFmtId="0" fontId="10" fillId="28" borderId="4" xfId="0" applyFont="1" applyFill="1" applyBorder="1" applyAlignment="1">
      <alignment horizontal="left" vertical="center"/>
    </xf>
    <xf numFmtId="0" fontId="9" fillId="28" borderId="16" xfId="0" applyFont="1" applyFill="1" applyBorder="1" applyAlignment="1">
      <alignment horizontal="left" vertical="center" wrapText="1"/>
    </xf>
    <xf numFmtId="0" fontId="0" fillId="0" borderId="21" xfId="0" applyBorder="1"/>
    <xf numFmtId="0" fontId="22" fillId="3" borderId="0" xfId="0" applyFont="1" applyFill="1" applyAlignment="1">
      <alignment horizontal="center" vertical="center"/>
    </xf>
    <xf numFmtId="0" fontId="42" fillId="3" borderId="0" xfId="0" applyFont="1" applyFill="1" applyAlignment="1">
      <alignment horizontal="left" vertical="center"/>
    </xf>
    <xf numFmtId="0" fontId="44" fillId="3" borderId="0" xfId="0" applyFont="1" applyFill="1" applyAlignment="1">
      <alignment horizontal="left" vertical="center" wrapText="1"/>
    </xf>
    <xf numFmtId="0" fontId="43" fillId="29" borderId="4" xfId="0" applyFont="1" applyFill="1" applyBorder="1" applyAlignment="1">
      <alignment horizontal="center" vertical="center"/>
    </xf>
    <xf numFmtId="0" fontId="10" fillId="29" borderId="4" xfId="0" applyFont="1" applyFill="1" applyBorder="1" applyAlignment="1">
      <alignment horizontal="left" vertical="center"/>
    </xf>
    <xf numFmtId="0" fontId="9" fillId="29" borderId="16" xfId="0" applyFont="1" applyFill="1" applyBorder="1" applyAlignment="1">
      <alignment horizontal="left" vertical="center" wrapText="1"/>
    </xf>
    <xf numFmtId="0" fontId="43" fillId="30" borderId="4" xfId="0" applyFont="1" applyFill="1" applyBorder="1" applyAlignment="1">
      <alignment horizontal="center" vertical="center"/>
    </xf>
    <xf numFmtId="0" fontId="10" fillId="30" borderId="4" xfId="0" applyFont="1" applyFill="1" applyBorder="1" applyAlignment="1">
      <alignment horizontal="left" vertical="center"/>
    </xf>
    <xf numFmtId="0" fontId="9" fillId="30" borderId="16" xfId="0" applyFont="1" applyFill="1" applyBorder="1" applyAlignment="1">
      <alignment horizontal="left" vertical="center" wrapText="1"/>
    </xf>
    <xf numFmtId="0" fontId="39" fillId="31" borderId="0" xfId="0" applyFont="1" applyFill="1" applyAlignment="1">
      <alignment horizontal="center" vertical="center"/>
    </xf>
    <xf numFmtId="0" fontId="45" fillId="9" borderId="4" xfId="0" applyFont="1" applyFill="1" applyBorder="1" applyAlignment="1">
      <alignment horizontal="center" vertical="center"/>
    </xf>
    <xf numFmtId="0" fontId="10" fillId="9" borderId="4" xfId="0" applyFont="1" applyFill="1" applyBorder="1"/>
    <xf numFmtId="0" fontId="9" fillId="9" borderId="4" xfId="0" applyFont="1" applyFill="1" applyBorder="1"/>
    <xf numFmtId="0" fontId="46" fillId="9" borderId="16" xfId="0" applyFont="1" applyFill="1" applyBorder="1" applyAlignment="1">
      <alignment horizontal="left" vertical="center" wrapText="1"/>
    </xf>
    <xf numFmtId="0" fontId="47" fillId="21" borderId="4" xfId="0" applyFont="1" applyFill="1" applyBorder="1" applyAlignment="1">
      <alignment horizontal="center" vertical="center"/>
    </xf>
    <xf numFmtId="0" fontId="10" fillId="21" borderId="4" xfId="0" applyFont="1" applyFill="1" applyBorder="1"/>
    <xf numFmtId="0" fontId="9" fillId="21" borderId="4" xfId="0" applyFont="1" applyFill="1" applyBorder="1"/>
    <xf numFmtId="0" fontId="46" fillId="21" borderId="16" xfId="0" applyFont="1" applyFill="1" applyBorder="1" applyAlignment="1">
      <alignment horizontal="left" vertical="center" wrapText="1"/>
    </xf>
    <xf numFmtId="0" fontId="48" fillId="7" borderId="4" xfId="0" applyFont="1" applyFill="1" applyBorder="1" applyAlignment="1">
      <alignment horizontal="center" vertical="center"/>
    </xf>
    <xf numFmtId="0" fontId="10" fillId="7" borderId="4" xfId="0" applyFont="1" applyFill="1" applyBorder="1"/>
    <xf numFmtId="0" fontId="9" fillId="7" borderId="4" xfId="0" applyFont="1" applyFill="1" applyBorder="1"/>
    <xf numFmtId="0" fontId="46" fillId="7" borderId="16" xfId="0" applyFont="1" applyFill="1" applyBorder="1" applyAlignment="1">
      <alignment horizontal="left" vertical="center" wrapText="1"/>
    </xf>
    <xf numFmtId="0" fontId="49" fillId="6" borderId="4" xfId="0" applyFont="1" applyFill="1" applyBorder="1" applyAlignment="1">
      <alignment horizontal="center" vertical="center"/>
    </xf>
    <xf numFmtId="0" fontId="10" fillId="6" borderId="4" xfId="0" applyFont="1" applyFill="1" applyBorder="1"/>
    <xf numFmtId="0" fontId="9" fillId="6" borderId="4" xfId="0" applyFont="1" applyFill="1" applyBorder="1"/>
    <xf numFmtId="0" fontId="46" fillId="6" borderId="16" xfId="0" applyFont="1" applyFill="1" applyBorder="1" applyAlignment="1">
      <alignment horizontal="left" vertical="center" wrapText="1"/>
    </xf>
    <xf numFmtId="0" fontId="50" fillId="3" borderId="4" xfId="0" applyFont="1" applyFill="1" applyBorder="1" applyAlignment="1">
      <alignment horizontal="center" vertical="center"/>
    </xf>
    <xf numFmtId="0" fontId="51" fillId="3" borderId="4" xfId="0" applyFont="1" applyFill="1" applyBorder="1"/>
    <xf numFmtId="0" fontId="52" fillId="3" borderId="4" xfId="0" applyFont="1" applyFill="1" applyBorder="1"/>
    <xf numFmtId="0" fontId="53" fillId="3" borderId="16" xfId="0" applyFont="1" applyFill="1" applyBorder="1" applyAlignment="1">
      <alignment horizontal="left" vertical="center" wrapText="1"/>
    </xf>
    <xf numFmtId="0" fontId="54" fillId="0" borderId="21" xfId="0" applyFont="1" applyBorder="1"/>
    <xf numFmtId="0" fontId="55" fillId="4" borderId="4" xfId="0" applyFont="1" applyFill="1" applyBorder="1" applyAlignment="1">
      <alignment horizontal="center" vertical="center"/>
    </xf>
    <xf numFmtId="0" fontId="51" fillId="4" borderId="4" xfId="0" applyFont="1" applyFill="1" applyBorder="1"/>
    <xf numFmtId="0" fontId="52" fillId="4" borderId="4" xfId="0" applyFont="1" applyFill="1" applyBorder="1"/>
    <xf numFmtId="0" fontId="53" fillId="4" borderId="16" xfId="0" applyFont="1" applyFill="1" applyBorder="1" applyAlignment="1">
      <alignment horizontal="left" vertical="center" wrapText="1"/>
    </xf>
    <xf numFmtId="0" fontId="56" fillId="27" borderId="4" xfId="0" applyFont="1" applyFill="1" applyBorder="1" applyAlignment="1">
      <alignment horizontal="center" vertical="center"/>
    </xf>
    <xf numFmtId="0" fontId="10" fillId="27" borderId="4" xfId="0" applyFont="1" applyFill="1" applyBorder="1"/>
    <xf numFmtId="0" fontId="9" fillId="27" borderId="4" xfId="0" applyFont="1" applyFill="1" applyBorder="1"/>
    <xf numFmtId="0" fontId="46" fillId="27" borderId="16" xfId="0" applyFont="1" applyFill="1" applyBorder="1" applyAlignment="1">
      <alignment horizontal="left" vertical="center" wrapTex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dxfs count="4">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8000"/>
      <rgbColor rgb="00000080"/>
      <rgbColor rgb="007F6000"/>
      <rgbColor rgb="00800080"/>
      <rgbColor rgb="002E75B6"/>
      <rgbColor rgb="00E8D5F5"/>
      <rgbColor rgb="00808080"/>
      <rgbColor rgb="007F7F7F"/>
      <rgbColor rgb="007030A0"/>
      <rgbColor rgb="00FFFACD"/>
      <rgbColor rgb="00DDEEFF"/>
      <rgbColor rgb="00660066"/>
      <rgbColor rgb="00BF8F00"/>
      <rgbColor rgb="000070C0"/>
      <rgbColor rgb="00BDD7EE"/>
      <rgbColor rgb="00000080"/>
      <rgbColor rgb="00FF00FF"/>
      <rgbColor rgb="00F2F7FB"/>
      <rgbColor rgb="0000FFFF"/>
      <rgbColor rgb="00800080"/>
      <rgbColor rgb="00800000"/>
      <rgbColor rgb="00008080"/>
      <rgbColor rgb="000000FF"/>
      <rgbColor rgb="0000CCFF"/>
      <rgbColor rgb="00EAFAEA"/>
      <rgbColor rgb="00E2EFDA"/>
      <rgbColor rgb="00FFF2CC"/>
      <rgbColor rgb="00D6E4F0"/>
      <rgbColor rgb="00EDE7F6"/>
      <rgbColor rgb="00DEEAF1"/>
      <rgbColor rgb="00FCE4D6"/>
      <rgbColor rgb="004472C4"/>
      <rgbColor rgb="00EBF5FB"/>
      <rgbColor rgb="0070AD47"/>
      <rgbColor rgb="00FFC000"/>
      <rgbColor rgb="00F0A30A"/>
      <rgbColor rgb="00ED7D31"/>
      <rgbColor rgb="00666666"/>
      <rgbColor rgb="00AAAAAA"/>
      <rgbColor rgb="001F3864"/>
      <rgbColor rgb="002E8B57"/>
      <rgbColor rgb="001E5631"/>
      <rgbColor rgb="00375623"/>
      <rgbColor rgb="00993300"/>
      <rgbColor rgb="00595959"/>
      <rgbColor rgb="002F5496"/>
      <rgbColor rgb="00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tyles" Target="styles.xml"/><Relationship Id="rId45" Type="http://schemas.openxmlformats.org/officeDocument/2006/relationships/sheetMetadata" Target="metadata.xml"/><Relationship Id="rId44" Type="http://schemas.openxmlformats.org/officeDocument/2006/relationships/sharedStrings" Target="sharedStrings.xml"/><Relationship Id="rId43" Type="http://schemas.openxmlformats.org/officeDocument/2006/relationships/theme" Target="theme/theme1.xml"/><Relationship Id="rId42" Type="http://schemas.openxmlformats.org/officeDocument/2006/relationships/externalLink" Target="externalLinks/externalLink27.xml"/><Relationship Id="rId41" Type="http://schemas.openxmlformats.org/officeDocument/2006/relationships/externalLink" Target="externalLinks/externalLink26.xml"/><Relationship Id="rId40" Type="http://schemas.openxmlformats.org/officeDocument/2006/relationships/externalLink" Target="externalLinks/externalLink25.xml"/><Relationship Id="rId4" Type="http://schemas.openxmlformats.org/officeDocument/2006/relationships/worksheet" Target="worksheets/sheet4.xml"/><Relationship Id="rId39" Type="http://schemas.openxmlformats.org/officeDocument/2006/relationships/externalLink" Target="externalLinks/externalLink24.xml"/><Relationship Id="rId38" Type="http://schemas.openxmlformats.org/officeDocument/2006/relationships/externalLink" Target="externalLinks/externalLink23.xml"/><Relationship Id="rId37" Type="http://schemas.openxmlformats.org/officeDocument/2006/relationships/externalLink" Target="externalLinks/externalLink22.xml"/><Relationship Id="rId36" Type="http://schemas.openxmlformats.org/officeDocument/2006/relationships/externalLink" Target="externalLinks/externalLink21.xml"/><Relationship Id="rId35" Type="http://schemas.openxmlformats.org/officeDocument/2006/relationships/externalLink" Target="externalLinks/externalLink20.xml"/><Relationship Id="rId34" Type="http://schemas.openxmlformats.org/officeDocument/2006/relationships/externalLink" Target="externalLinks/externalLink19.xml"/><Relationship Id="rId33" Type="http://schemas.openxmlformats.org/officeDocument/2006/relationships/externalLink" Target="externalLinks/externalLink18.xml"/><Relationship Id="rId32" Type="http://schemas.openxmlformats.org/officeDocument/2006/relationships/externalLink" Target="externalLinks/externalLink17.xml"/><Relationship Id="rId31" Type="http://schemas.openxmlformats.org/officeDocument/2006/relationships/externalLink" Target="externalLinks/externalLink16.xml"/><Relationship Id="rId30" Type="http://schemas.openxmlformats.org/officeDocument/2006/relationships/externalLink" Target="externalLinks/externalLink15.xml"/><Relationship Id="rId3" Type="http://schemas.openxmlformats.org/officeDocument/2006/relationships/worksheet" Target="worksheets/sheet3.xml"/><Relationship Id="rId29" Type="http://schemas.openxmlformats.org/officeDocument/2006/relationships/externalLink" Target="externalLinks/externalLink14.xml"/><Relationship Id="rId28" Type="http://schemas.openxmlformats.org/officeDocument/2006/relationships/externalLink" Target="externalLinks/externalLink13.xml"/><Relationship Id="rId27" Type="http://schemas.openxmlformats.org/officeDocument/2006/relationships/externalLink" Target="externalLinks/externalLink12.xml"/><Relationship Id="rId26" Type="http://schemas.openxmlformats.org/officeDocument/2006/relationships/externalLink" Target="externalLinks/externalLink11.xml"/><Relationship Id="rId25" Type="http://schemas.openxmlformats.org/officeDocument/2006/relationships/externalLink" Target="externalLinks/externalLink10.xml"/><Relationship Id="rId24" Type="http://schemas.openxmlformats.org/officeDocument/2006/relationships/externalLink" Target="externalLinks/externalLink9.xml"/><Relationship Id="rId23" Type="http://schemas.openxmlformats.org/officeDocument/2006/relationships/externalLink" Target="externalLinks/externalLink8.xml"/><Relationship Id="rId22" Type="http://schemas.openxmlformats.org/officeDocument/2006/relationships/externalLink" Target="externalLinks/externalLink7.xml"/><Relationship Id="rId21" Type="http://schemas.openxmlformats.org/officeDocument/2006/relationships/externalLink" Target="externalLinks/externalLink6.xml"/><Relationship Id="rId20" Type="http://schemas.openxmlformats.org/officeDocument/2006/relationships/externalLink" Target="externalLinks/externalLink5.xml"/><Relationship Id="rId2" Type="http://schemas.openxmlformats.org/officeDocument/2006/relationships/worksheet" Target="worksheets/sheet2.xml"/><Relationship Id="rId19" Type="http://schemas.openxmlformats.org/officeDocument/2006/relationships/externalLink" Target="externalLinks/externalLink4.xml"/><Relationship Id="rId18" Type="http://schemas.openxmlformats.org/officeDocument/2006/relationships/externalLink" Target="externalLinks/externalLink3.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370069</xdr:colOff>
      <xdr:row>68</xdr:row>
      <xdr:rowOff>33617</xdr:rowOff>
    </xdr:from>
    <xdr:to>
      <xdr:col>5</xdr:col>
      <xdr:colOff>1447800</xdr:colOff>
      <xdr:row>101</xdr:row>
      <xdr:rowOff>33131</xdr:rowOff>
    </xdr:to>
    <xdr:sp>
      <xdr:nvSpPr>
        <xdr:cNvPr id="2" name="TextBox 1"/>
        <xdr:cNvSpPr txBox="1"/>
      </xdr:nvSpPr>
      <xdr:spPr>
        <a:xfrm>
          <a:off x="369570" y="18740120"/>
          <a:ext cx="9546590" cy="661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baseline="0">
              <a:solidFill>
                <a:sysClr val="windowText" lastClr="000000"/>
              </a:solidFill>
              <a:effectLst/>
              <a:latin typeface="Arial" panose="020B0604020202090204" pitchFamily="7" charset="0"/>
              <a:ea typeface="+mn-ea"/>
              <a:cs typeface="Arial" panose="020B0604020202090204" pitchFamily="7" charset="0"/>
            </a:rPr>
            <a:t>This Model (the “Model”) was prepared by Alvarez &amp; Marsal (“A&amp;M”) for informational purposes only and exclusively for the sole benefit and internal review of its recipient (the “Company”). Neither the Model nor any of its content may be copied, reproduced, disseminated, quoted or referred to in any presentation, agreement or document with or without attribution to A&amp;M, at any time or in any manner other than for the internal use of the Company, without the express, prior written consent of A&amp;M. No person other than the Company (a “Third Party”) is authorized to have access to the Model, unless the Third Party has received A&amp;M’s prior written consent and has signed and returned to A&amp;M an acceptable Non-Reliance Letter. The Model is not intended to be relied upon by anyone other than the Company, or induce action or forbearance by anyone other than the Company. Accordingly, no liability or responsibility whatsoever is accepted by A&amp;M and its employees, partners or affiliates for any loss whatsoever arising from or in connection with any unauthorized use of the Model. The Model is confidential and subject to the confidentiality provisions of the Agreement between A&amp;M and the Company. The information in the Model reflects conditions and the views of A&amp;M as of this date, all of which are subject to change. A&amp;M undertakes no obligation to update or provide any revisions to the Model to reflect events, circumstances or changes that occur after the date the Model was prepared. </a:t>
          </a:r>
          <a:endParaRPr lang="en-US" sz="1100" baseline="0">
            <a:solidFill>
              <a:sysClr val="windowText" lastClr="000000"/>
            </a:solidFill>
            <a:effectLst/>
            <a:latin typeface="Arial" panose="020B0604020202090204" pitchFamily="7" charset="0"/>
            <a:ea typeface="+mn-ea"/>
            <a:cs typeface="Arial" panose="020B0604020202090204" pitchFamily="7" charset="0"/>
          </a:endParaRPr>
        </a:p>
        <a:p>
          <a:pPr rtl="0" eaLnBrk="1" latinLnBrk="0" hangingPunct="1"/>
          <a:endParaRPr lang="en-SG">
            <a:solidFill>
              <a:sysClr val="windowText" lastClr="000000"/>
            </a:solidFill>
            <a:effectLst/>
            <a:latin typeface="Arial" panose="020B0604020202090204" pitchFamily="7" charset="0"/>
            <a:cs typeface="Arial" panose="020B0604020202090204" pitchFamily="7" charset="0"/>
          </a:endParaRPr>
        </a:p>
        <a:p>
          <a:pPr rtl="0" eaLnBrk="1" latinLnBrk="0" hangingPunct="1"/>
          <a:r>
            <a:rPr lang="en-US" sz="1100" baseline="0">
              <a:solidFill>
                <a:sysClr val="windowText" lastClr="000000"/>
              </a:solidFill>
              <a:effectLst/>
              <a:latin typeface="Arial" panose="020B0604020202090204" pitchFamily="7" charset="0"/>
              <a:ea typeface="+mn-ea"/>
              <a:cs typeface="Arial" panose="020B0604020202090204" pitchFamily="7" charset="0"/>
            </a:rPr>
            <a:t>The Model does not purport to contain all the information that may be required to evaluate all of the factors which would be relevant. Furthermore, the Model is incomplete without reference to, and should be viewed solely in conjunction with, the oral briefing provided by A&amp;M which forms part of the Model. Any analyses contained herein (as well as any suggestions or recommendations contained herein and / or derived from the content of the Model) are preliminary in nature and subject to reconsideration and modification. The Model shall in no way be considered a solicitation or recommendation to any party to participate or support a particular course of action. A&amp;M makes no representation or guarantee that any alternative in general or any action item in particular is the best course of action for the Company. Further A&amp;M assumes no responsibility for the selection and approval of any strategic, financial or operational alternative presented to the Company and / or the Company’s Board of Directors, whose determination shall rest with the Company and / or the Company’s Board of Directors. </a:t>
          </a:r>
          <a:endParaRPr lang="en-US" sz="1100" baseline="0">
            <a:solidFill>
              <a:sysClr val="windowText" lastClr="000000"/>
            </a:solidFill>
            <a:effectLst/>
            <a:latin typeface="Arial" panose="020B0604020202090204" pitchFamily="7" charset="0"/>
            <a:ea typeface="+mn-ea"/>
            <a:cs typeface="Arial" panose="020B0604020202090204" pitchFamily="7" charset="0"/>
          </a:endParaRPr>
        </a:p>
        <a:p>
          <a:pPr rtl="0" eaLnBrk="1" latinLnBrk="0" hangingPunct="1"/>
          <a:endParaRPr lang="en-SG">
            <a:solidFill>
              <a:sysClr val="windowText" lastClr="000000"/>
            </a:solidFill>
            <a:effectLst/>
            <a:latin typeface="Arial" panose="020B0604020202090204" pitchFamily="7" charset="0"/>
            <a:cs typeface="Arial" panose="020B0604020202090204" pitchFamily="7" charset="0"/>
          </a:endParaRPr>
        </a:p>
        <a:p>
          <a:pPr rtl="0" eaLnBrk="1" latinLnBrk="0" hangingPunct="1"/>
          <a:r>
            <a:rPr lang="en-US" sz="1100" baseline="0">
              <a:solidFill>
                <a:sysClr val="windowText" lastClr="000000"/>
              </a:solidFill>
              <a:effectLst/>
              <a:latin typeface="Arial" panose="020B0604020202090204" pitchFamily="7" charset="0"/>
              <a:ea typeface="+mn-ea"/>
              <a:cs typeface="Arial" panose="020B0604020202090204" pitchFamily="7" charset="0"/>
            </a:rPr>
            <a:t>In preparing the Model, A&amp;M has assumed, without any independent verification, the accuracy and completeness of all information available from public sources, from the Company or which was otherwise provided to us. A&amp;M is not responsible whatsoever for any misrepresentations made to A&amp;M during the course of its review. A&amp;M has not subjected the information contained herein to an examination in accordance with generally accepted auditing or attestation standards. Accordingly, A&amp;M cannot and does not express an opinion on the financial information and does not assume any responsibility for the accuracy or correctness of the projected financial or other data, information and assessments upon which the enclosed document is presented.</a:t>
          </a:r>
          <a:endParaRPr lang="en-SG">
            <a:solidFill>
              <a:sysClr val="windowText" lastClr="000000"/>
            </a:solidFill>
            <a:effectLst/>
            <a:latin typeface="Arial" panose="020B0604020202090204" pitchFamily="7" charset="0"/>
            <a:cs typeface="Arial" panose="020B0604020202090204" pitchFamily="7" charset="0"/>
          </a:endParaRPr>
        </a:p>
        <a:p>
          <a:endParaRPr lang="en-SG" sz="1100">
            <a:solidFill>
              <a:sysClr val="windowText" lastClr="000000"/>
            </a:solidFill>
            <a:latin typeface="Arial" panose="020B0604020202090204" pitchFamily="7" charset="0"/>
            <a:cs typeface="Arial" panose="020B0604020202090204" pitchFamily="7" charset="0"/>
          </a:endParaRPr>
        </a:p>
      </xdr:txBody>
    </xdr:sp>
    <xdr:clientData/>
  </xdr:twoCellAnchor>
  <xdr:twoCellAnchor editAs="oneCell">
    <xdr:from>
      <xdr:col>1</xdr:col>
      <xdr:colOff>247651</xdr:colOff>
      <xdr:row>0</xdr:row>
      <xdr:rowOff>158750</xdr:rowOff>
    </xdr:from>
    <xdr:to>
      <xdr:col>2</xdr:col>
      <xdr:colOff>980865</xdr:colOff>
      <xdr:row>4</xdr:row>
      <xdr:rowOff>144293</xdr:rowOff>
    </xdr:to>
    <xdr:pic>
      <xdr:nvPicPr>
        <xdr:cNvPr id="3" name="Imagem 15" descr="Logotipo&#10;&#10;Descrição gerada automaticamente com confiança média"/>
        <xdr:cNvPicPr>
          <a:picLocks noChangeAspect="1"/>
        </xdr:cNvPicPr>
      </xdr:nvPicPr>
      <xdr:blipFill>
        <a:blip r:embed="rId1" cstate="email"/>
        <a:stretch>
          <a:fillRect/>
        </a:stretch>
      </xdr:blipFill>
      <xdr:spPr>
        <a:xfrm>
          <a:off x="735330" y="158750"/>
          <a:ext cx="2404745" cy="83883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121026</xdr:colOff>
      <xdr:row>3</xdr:row>
      <xdr:rowOff>24093</xdr:rowOff>
    </xdr:from>
    <xdr:to>
      <xdr:col>8</xdr:col>
      <xdr:colOff>1320054</xdr:colOff>
      <xdr:row>7</xdr:row>
      <xdr:rowOff>518611</xdr:rowOff>
    </xdr:to>
    <xdr:pic>
      <xdr:nvPicPr>
        <xdr:cNvPr id="2" name="Picture 1"/>
        <xdr:cNvPicPr>
          <a:picLocks noChangeAspect="1"/>
        </xdr:cNvPicPr>
      </xdr:nvPicPr>
      <xdr:blipFill>
        <a:blip r:embed="rId1"/>
        <a:stretch>
          <a:fillRect/>
        </a:stretch>
      </xdr:blipFill>
      <xdr:spPr>
        <a:xfrm>
          <a:off x="11557000" y="1151255"/>
          <a:ext cx="4136390" cy="4333240"/>
        </a:xfrm>
        <a:prstGeom prst="rect">
          <a:avLst/>
        </a:prstGeom>
        <a:ln>
          <a:solidFill>
            <a:schemeClr val="bg1">
              <a:lumMod val="75000"/>
            </a:schemeClr>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mmadainuddin/Downloads/A:/WINDOWS/TEMP/221iq96r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ammadainuddin/Downloads/C:/Users/junainah.STATS/AppData/Local/Microsoft/Windows/Temporary%20Internet%20Files/Content.Outlook/D737M4LW/Penerbitan%202015/Compile/A%20GDP/A%20HOTEL%20&amp;%20RESTAURANTS/HOTEL/PENGIRAAN%20VA%20HOTEL%20SUKU%20TAHUNAN/HotelRest/222OCUP1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ammadainuddin/Downloads/C:/Users/junainah.STATS/AppData/Local/Microsoft/Windows/Temporary%20Internet%20Files/Content.Outlook/D737M4LW/Penerbitan%202015/Compile/A%20Yazid's%20Works/An%20Insurance/Ins%20Ann%201999%202000/241Ins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hammadainuddin/Downloads/C:/Users/junainah.STATS/AppData/Local/Microsoft/Windows/Temporary%20Internet%20Files/Content.Outlook/D737M4LW/Penerbitan%202015/Compile/A%20GDP/An%20Insurance/Annual%202002%202004/241Ins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ammadainuddin/Downloads/C:/Users/junainah.STATS/AppData/Local/Microsoft/Windows/Temporary%20Internet%20Files/Content.Outlook/D737M4LW/Penerbitan%202015/Compile/tanbb/QNA/HOTEL/222HR4A.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8. ALL_structur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tes/SEAInfra/Shared%20Documents/General/04%20Ongoing%20projects/2026/02%20Refly/04%20Working%20files/02%20LCOSAF/LCOSAF_Model_v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hammadainuddin/Downloads/C:/Users/9JB/Downloads/.ptmp414824/HS%202012%20to%20HS%202007%20Correlation%20and%20conversion%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hammadainuddin/Downloads/C:/Documents%20and%20Settings/aznita/Local%20Settings/Temp/2000%20IOTables_final/2000%20IO_Publication/DOCUME~1/ADMINI~1/LOCALS~1/Temp/Tab13a(based%20on%20IO%20revised-1603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hammadainuddin/Downloads/J:/Documents%20and%20Settings/khamsiahmz/Desktop/Documents%20and%20Settings/yatishuja/Local%20Settings/Temporary%20Internet%20Files/Content.Outlook/89BIBWGP/KAR%20(F)/soft_copy/input_output2000/unzipped/io%202000%20frame_92/IO%202000%20frame_18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hammadainuddin/Downloads/J:/Documents%20and%20Settings/khamsiahmz/Desktop/Documents%20and%20Settings/yatishuja/Local%20Settings/Temporary%20Internet%20Files/Content.Outlook/89BIBWGP/KAR%20(F)/soft_copy/input_output2000/unzipped/io%202000%20frame_92/IO%202000%20frame_9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hammadainuddin/Downloads/C:/Users/junainah.STATS/AppData/Local/Microsoft/Windows/Temporary%20Internet%20Files/Content.Outlook/D737M4LW/Penerbitan%202015/Compile/A%20Yazid's%20Works/Insurance/241Ins97Chella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hammadainuddin/Downloads/C:/Documents%20and%20Settings/uni/Application%20Data/Microsoft/Excel/Employment%20Matrix/Matriks%20Guna%20Tenaga%201991%20&amp;%202000/Employment%20Status/1991/My%20Documents/My%20Documents/2000%20IO%20Tables/2000%20IOTables_final/NLFP.TXT52-13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hammadainuddin/Downloads/Z:/WIOT/IO%20Indicators/By%20Economy/HKG/HKG_Internal%20Linkag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hammadainuddin/Downloads/J:/Documents%20and%20Settings/khamsiahmz/Desktop/Documents%20and%20Settings/yatishuja/Local%20Settings/Temporary%20Internet%20Files/Content.Outlook/89BIBWGP/KAR%20(F)/soft_copy/input_output2000/io2000_classification.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Classification_correspondence tabl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hammadainuddin/Downloads/C:/Documents%20and%20Settings/aznita/Local%20Settings/Temp/2000%20IOTables_final/2000%20IO_Publication/NLFP.TXT52-13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hammadainuddin/Downloads/C:/Documents%20and%20Settings/aznita/Local%20Settings/Temp/Employment%20Matrix_Final_ISIS%20Reque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hammadainuddin/Downloads/C:/Documents%20and%20Settings/uni/Application%20Data/Microsoft/Excel/Employment%20Matrix/Matriks%20Guna%20Tenaga%201991%20&amp;%202000/Education%20Level/LFS_Jad%20penduduk%20bekerja%20mengikut%20IND%205%20DIGIT%20dan%20pendidikan%202000%20PK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hammadainuddin/Downloads/C:/Documents%20and%20Settings/uni/Application%20Data/Microsoft/Excel/Matrik%20Guna%20Tenaga%206%20Julai/Data%20BTMS%202005%20(summar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hammadainuddin/Downloads/C:/kham/bpe/EMPLOYMENT%20MATRIX/EM_oktober%202012/2005/Employment%20Matrix/Matriks%20Guna%20Tenaga%201991%20&amp;%202000/Education%20Level/Education%20Level%20199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hammadainuddin/Downloads/C:/Documents%20and%20Settings/uni/Application%20Data/Microsoft/Excel/Employment%20Matrix/Matriks%20Guna%20Tenaga%201991%20&amp;%202000/Education%20Level/Educational%20Level%202000.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124"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hammadainuddin/Downloads/C:/Documents%20and%20Settings/Jabatan%20Pertanian/Desktop/excel06/Banci/BANCI_Employment%205%20digit%20-1991-2000%20(29-06-06)%20(version%2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hammadainuddin/Downloads/C:/Documents%20and%20Settings/uni/My%20Documents/Uni%20My%20Document/COMMODITY%20CODE%20TO%20BPE/COMMODITY%20CODE%20TO%20BPE/shawliah-16.8.07/Edaran-%20BE2005-Industri.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hammadainuddin/Downloads/C:/excel%20petroleum%20tr2007%20updated18021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hammadainuddin/Downloads/G:/ERDI-TA/WIOT/IO%20Indicators/By%20Region/South%20Asia/BAN/BAN%20Section%202.3%20to%203%20-%20valu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 (2)"/>
      <sheetName val="summ"/>
      <sheetName val="movers"/>
      <sheetName val="Sheet1"/>
      <sheetName val="ann(nocfco)"/>
      <sheetName val="nocfannhhc"/>
      <sheetName val="ann(nocf)"/>
      <sheetName val="ann-old(2)"/>
      <sheetName val="ann-old(1)"/>
      <sheetName val="ann-new"/>
      <sheetName val="Sheet2"/>
      <sheetName val="97q (3)"/>
      <sheetName val="97q (2)"/>
      <sheetName val="97q"/>
      <sheetName val="96q (2)"/>
      <sheetName val="96q"/>
      <sheetName val="95q"/>
      <sheetName val="94q"/>
      <sheetName val="93q"/>
      <sheetName val="92q"/>
      <sheetName val="91q"/>
      <sheetName val="ann_new"/>
      <sheetName val="BPP n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03occup"/>
      <sheetName val="A"/>
      <sheetName val="OCCUP"/>
    </sheetNames>
    <sheetDataSet>
      <sheetData sheetId="0"/>
      <sheetData sheetId="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 Indicators Sumr Linked"/>
      <sheetName val="Insurance Sumr-Compiled "/>
      <sheetName val="241INSG"/>
      <sheetName val="InsQ (2)"/>
      <sheetName val="Explanation"/>
      <sheetName val="InsQ"/>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s. Indicators Sumr Linked"/>
      <sheetName val="Insurance Sumr-Compiled "/>
      <sheetName val="241INSG"/>
      <sheetName val="InsQ (2)"/>
      <sheetName val="Explanation"/>
      <sheetName val="InsQ"/>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98 (2)"/>
      <sheetName val="tax"/>
      <sheetName val="CONS98"/>
      <sheetName val="98"/>
      <sheetName val="rev99"/>
      <sheetName val="SUMO-P"/>
      <sheetName val="sum(2)"/>
      <sheetName val="summ"/>
      <sheetName val="notes"/>
      <sheetName val="96study"/>
      <sheetName val="96rev2"/>
      <sheetName val="96rev1"/>
      <sheetName val="96"/>
      <sheetName val="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PCv1.0"/>
      <sheetName val="CPCv1.1"/>
      <sheetName val="COICOP"/>
      <sheetName val="COFOG"/>
      <sheetName val="COPNI"/>
      <sheetName val="CPA"/>
      <sheetName val="ISICrev3"/>
      <sheetName val="ISICrev3.1"/>
      <sheetName val="ICP"/>
      <sheetName val="ICP_CORRESPONDENC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ver"/>
      <sheetName val="LCO&gt;&gt;&gt;"/>
      <sheetName val="LCO - Inputs"/>
      <sheetName val="LCO - Build-Up"/>
      <sheetName val="LCO - Proj Req"/>
      <sheetName val="LCO - T&amp;F Calc"/>
      <sheetName val="LCO - CORSIA"/>
      <sheetName val="FM TS"/>
      <sheetName val="FM&gt;&gt;&gt;"/>
      <sheetName val="FM - Inputs"/>
      <sheetName val="FM - Cash Flow"/>
      <sheetName val="FM - Debt Schedule"/>
      <sheetName val="FM - Financial Statements"/>
      <sheetName val="FM - Dashboard"/>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rrelation HS2012-HS2007"/>
      <sheetName val="HS12-HS07"/>
      <sheetName val="HS07-BE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bv (2)"/>
      <sheetName val="USE_imp"/>
      <sheetName val="Sheet3"/>
      <sheetName val="Sheet1"/>
      <sheetName val="USE_dom"/>
      <sheetName val="ana"/>
      <sheetName val="bv"/>
      <sheetName val="tx"/>
      <sheetName val="trd"/>
      <sheetName val="trn"/>
      <sheetName val="bvin"/>
      <sheetName val="pv"/>
      <sheetName val="pv_latest"/>
      <sheetName val="NLFP.TXT49"/>
      <sheetName val="frmind92"/>
      <sheetName val="frm92"/>
      <sheetName val="com_desc"/>
      <sheetName val="ind_desc"/>
      <sheetName val="3digit"/>
      <sheetName val="bv (3)"/>
      <sheetName val="USE_bv"/>
    </sheetNames>
    <sheetDataSet>
      <sheetData sheetId="0" refreshError="1"/>
      <sheetData sheetId="1"/>
      <sheetData sheetId="2"/>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frm180"/>
      <sheetName val="desc_frm180"/>
    </sheetNames>
    <sheetDataSet>
      <sheetData sheetId="0" refreshError="1"/>
      <sheetData sheetId="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frm92"/>
      <sheetName val="desc_frm92"/>
    </sheetNames>
    <sheetDataSet>
      <sheetData sheetId="0"/>
      <sheetData sheetId="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hecklist for Ins"/>
      <sheetName val="Input setup Ann &amp; Qtr"/>
      <sheetName val="Qtr All Ins ip Set-up"/>
      <sheetName val="Ann All Ins ip Set-up"/>
      <sheetName val="BI ratios"/>
      <sheetName val="Bench-out"/>
      <sheetName val="Summary"/>
      <sheetName val="ind-outp"/>
      <sheetName val="Ann-outp"/>
      <sheetName val="Ins. Indicators Sumr Linked"/>
      <sheetName val="Ins op notes"/>
      <sheetName val="241INSG"/>
      <sheetName val="BNM general"/>
      <sheetName val="BNM life (2)"/>
      <sheetName val="BNM life"/>
      <sheetName val="rpt"/>
      <sheetName val="Insurance Sumr-Compiled "/>
      <sheetName val="InsQ (3) "/>
      <sheetName val="InsQ"/>
      <sheetName val="InsQ (2)"/>
      <sheetName val="Sheet2"/>
      <sheetName val="Explanation"/>
      <sheetName val="Calend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NLFP.TXT52"/>
      <sheetName val="Sheet2"/>
      <sheetName val="Sheet7"/>
      <sheetName val="Sheet8"/>
      <sheetName val="PV HH"/>
      <sheetName val="HH"/>
      <sheetName val="MSIC"/>
      <sheetName val="NLFP.TXT52 (2)"/>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hecklist"/>
      <sheetName val="append"/>
      <sheetName val="Internal Linkage"/>
      <sheetName val="Table1.1"/>
      <sheetName val="Table1.2"/>
      <sheetName val="Table1.3"/>
      <sheetName val="Table2.1"/>
      <sheetName val="Table2.2"/>
      <sheetName val="Fig2.1"/>
      <sheetName val="Fig2.2a"/>
      <sheetName val="Fig2.2b"/>
      <sheetName val="35-sector"/>
      <sheetName val="2000"/>
      <sheetName val="2010"/>
      <sheetName val="2011"/>
      <sheetName val="2012"/>
      <sheetName val="2013"/>
      <sheetName val="2014"/>
      <sheetName val="2015"/>
      <sheetName val="2016"/>
      <sheetName val="2017"/>
      <sheetName val="m1-3legend"/>
      <sheetName val="InterData"/>
      <sheetName val="5-sector"/>
      <sheetName val="Summary"/>
      <sheetName val="country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frmind92"/>
      <sheetName val="io_desc"/>
      <sheetName val="Sheet2"/>
      <sheetName val="Sheet1"/>
      <sheetName val="Table 2 (3)"/>
    </sheetNames>
    <sheetDataSet>
      <sheetData sheetId="0"/>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FOG_ISIC3.1"/>
      <sheetName val="ISIC3.1_CPC1.1"/>
      <sheetName val="COFOG_ISIC3.1_CPC1.1"/>
      <sheetName val="Sheet7"/>
      <sheetName val="COICOP_CPC1.0_CPC1.1"/>
      <sheetName val="Sheet6"/>
      <sheetName val="Sheet5"/>
      <sheetName val="Sheet4"/>
      <sheetName val="HS02_CPC1.1_SITC3_ISIC3.1 (2)"/>
      <sheetName val="HS02_CPC1.1_SITC3_ISIC3.1"/>
      <sheetName val="CPC1.1_CPC1.0"/>
      <sheetName val="CPC1.0_CPC1.1"/>
      <sheetName val="sheet"/>
      <sheetName val="ISIC3.0_ISIC3.1"/>
      <sheetName val="ICP_COICOP"/>
      <sheetName val="COICOP_CP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NLFP.TXT52"/>
      <sheetName val="Sheet2"/>
      <sheetName val="Sheet7"/>
      <sheetName val="Sheet8"/>
      <sheetName val="PV HH"/>
      <sheetName val="HH"/>
      <sheetName val="MSIC"/>
      <sheetName val="NLFP.TXT52 (2)"/>
    </sheetNames>
    <sheetDataSet>
      <sheetData sheetId="0"/>
      <sheetData sheetId="1"/>
      <sheetData sheetId="2"/>
      <sheetData sheetId="3"/>
      <sheetData sheetId="4"/>
      <sheetData sheetId="5"/>
      <sheetData sheetId="6"/>
      <sheetData sheetId="7"/>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frm92_nita"/>
      <sheetName val="dlfs2majikan"/>
      <sheetName val="dlfspekerja"/>
      <sheetName val="dlfskersendiri"/>
      <sheetName val="dlfskeluargatanpagaji"/>
      <sheetName val="Sheet1"/>
      <sheetName val="Sheet2"/>
      <sheetName val="Sheet3"/>
      <sheetName val="Sheet4"/>
      <sheetName val="data LFS2"/>
      <sheetName val="total_compare (2)"/>
      <sheetName val="total"/>
      <sheetName val="frm92"/>
      <sheetName val="dc_majikan"/>
      <sheetName val="dc_Pekerja"/>
      <sheetName val="dc_bekerjasendiri"/>
      <sheetName val="total data cencus"/>
      <sheetName val="dc_pekerja keluarga tanpa gaji"/>
      <sheetName val="tidak diketahui"/>
      <sheetName val="adjusted"/>
      <sheetName val="data census"/>
      <sheetName val="overall total adj (2)"/>
      <sheetName val="overall total adj"/>
      <sheetName val="overall total"/>
      <sheetName val="total dlf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Tiadapendidikanrasmi (2)"/>
      <sheetName val="Total_Adjusted"/>
      <sheetName val="adjusted"/>
      <sheetName val="Original_26Jan04_Query"/>
      <sheetName val="Tiadapendidikanrasmi"/>
      <sheetName val="Rendah"/>
      <sheetName val="Menengah"/>
      <sheetName val="Tertiari"/>
      <sheetName val="combine"/>
      <sheetName val="JADU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taraf gunatenaga-BTMS(2005)"/>
      <sheetName val="guna tenaga, 2000"/>
      <sheetName val="pendidikan-BTMS(2005)"/>
      <sheetName val="education,2000"/>
      <sheetName val="Input_curr_BV"/>
      <sheetName val="original_26jan04_Query"/>
      <sheetName val="SUMMARY (Emp. Matrix)"/>
      <sheetName val="Testing"/>
      <sheetName val="SUMMARY BPTMS"/>
      <sheetName val="Sheet1"/>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original_26jan04_Query"/>
      <sheetName val="frm92"/>
      <sheetName val="emp91"/>
      <sheetName val="combine"/>
      <sheetName val="final 91"/>
      <sheetName val="final 91 (2)"/>
      <sheetName val="adjust"/>
      <sheetName val="edu91"/>
      <sheetName val="primary"/>
      <sheetName val="secondary"/>
      <sheetName val="tertiary"/>
      <sheetName val="unknown"/>
      <sheetName val="neverattended"/>
      <sheetName val="jadual_edu9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ombine (3)"/>
      <sheetName val="combine (2)"/>
      <sheetName val="combine"/>
      <sheetName val="adjusted"/>
      <sheetName val="frm92"/>
      <sheetName val="original_26jan04_Query"/>
      <sheetName val="tiada rasmi"/>
      <sheetName val="rendah"/>
      <sheetName val="menengah"/>
      <sheetName val="tertiari"/>
      <sheetName val="Sheet5 (2)"/>
      <sheetName val="Sheet5"/>
      <sheetName val="JADUAL (2)"/>
      <sheetName val="JADUAL"/>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124"/>
    </sheetNames>
    <sheetDataSet>
      <sheetData sheetId="0"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riginal_26jan04_Query (2)"/>
      <sheetName val="frm92"/>
      <sheetName val="original_26jan04_Query"/>
      <sheetName val="majikan"/>
      <sheetName val="majikan91"/>
      <sheetName val="Pekerja91"/>
      <sheetName val="bekerjasendiri91"/>
      <sheetName val="tanpagaji91"/>
      <sheetName val="tidakdiketahui91"/>
      <sheetName val="Emp_1991 "/>
      <sheetName val="majikan00"/>
      <sheetName val="pekerja00"/>
      <sheetName val="bekerjasendiri00"/>
      <sheetName val="pekerjakeluargatanpagaji00"/>
      <sheetName val="tidakdiketahui00"/>
      <sheetName val="Emp_20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emua msic"/>
      <sheetName val="Pembahagian tugas-jangan buang "/>
      <sheetName val="Industri-asal"/>
      <sheetName val="TEST N1"/>
      <sheetName val="TEST N2"/>
    </sheetNames>
    <sheetDataSet>
      <sheetData sheetId="0" refreshError="1"/>
      <sheetData sheetId="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Q01"/>
      <sheetName val="Q02"/>
      <sheetName val="Q03"/>
      <sheetName val="Q04"/>
      <sheetName val="Q5A"/>
      <sheetName val="Q5B"/>
      <sheetName val="Q06"/>
      <sheetName val="Q07"/>
      <sheetName val="Q08"/>
      <sheetName val="Q09"/>
      <sheetName val="Q10"/>
      <sheetName val="Q11"/>
      <sheetName val="Q12"/>
      <sheetName val="Q13"/>
      <sheetName val="Q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2000"/>
      <sheetName val="2010"/>
      <sheetName val="2011"/>
      <sheetName val="2012"/>
      <sheetName val="2013"/>
      <sheetName val="2014"/>
      <sheetName val="2015"/>
      <sheetName val="2016"/>
      <sheetName val="2017"/>
      <sheetName val="sectors"/>
      <sheetName val="35-sector"/>
      <sheetName val="13-sector VAX_G_2010"/>
      <sheetName val="13-sector VAX_G_2011"/>
      <sheetName val="13-sector VAX_G_2012"/>
      <sheetName val="13-sector VAX_G_2013"/>
      <sheetName val="13-sector VAX_G_2014"/>
      <sheetName val="13-sector VAX_G_2015"/>
      <sheetName val="13-sector VAX_G_2016"/>
      <sheetName val="13-sector VAX_G_2017"/>
      <sheetName val="Countries_RCA_VAX_G"/>
      <sheetName val="RCA_VAX_G_All countries"/>
      <sheetName val="By country_RCA_VAX_G"/>
      <sheetName val="Colors"/>
      <sheetName val="HE select"/>
      <sheetName val="Fig. 1.2.3"/>
      <sheetName val="Fig. 1.2.3.a"/>
      <sheetName val="Fig. 1.2.3.b."/>
      <sheetName val="Fig. 1.2.4."/>
      <sheetName val="Fig. 1.2.4.a"/>
      <sheetName val="Fig. 1.2.4.b"/>
      <sheetName val="Fig. 1.3.1"/>
      <sheetName val="Fig 1.3.2"/>
      <sheetName val="Fig. 1.3.3"/>
      <sheetName val="Fig. 1.3.4"/>
      <sheetName val="Fig. 1.3.5"/>
      <sheetName val="Fig. 1.3.6"/>
      <sheetName val="Fig. 1.3.7"/>
      <sheetName val="Fig. 1.3.8"/>
      <sheetName val="Fig. 1.3.9"/>
      <sheetName val="Fig. 1.3.10"/>
      <sheetName val="Fig. 1.3.11"/>
      <sheetName val="Fig. 1.3.12"/>
      <sheetName val="Fig. 1.3.13"/>
      <sheetName val="Table 1.3.1"/>
      <sheetName val="Table 1.3.2"/>
      <sheetName val="Table 1.3.3"/>
      <sheetName val="Table 1.3.4"/>
      <sheetName val="Table 1.3.5"/>
      <sheetName val="Fig. 1.3.14"/>
      <sheetName val="Table 1.3.6"/>
      <sheetName val="Fig. 1.3.15"/>
      <sheetName val="Table 1.3.7"/>
      <sheetName val="countrycod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G122"/>
  <sheetViews>
    <sheetView showGridLines="0" topLeftCell="A18" workbookViewId="0">
      <selection activeCell="E32" sqref="E32"/>
    </sheetView>
  </sheetViews>
  <sheetFormatPr defaultColWidth="0" defaultRowHeight="16.8" customHeight="1" zeroHeight="1" outlineLevelCol="6"/>
  <cols>
    <col min="1" max="1" width="6" style="177" customWidth="1"/>
    <col min="2" max="2" width="20.5703125" style="178" customWidth="1"/>
    <col min="3" max="3" width="50.5703125" style="178" customWidth="1"/>
    <col min="4" max="4" width="17.4296875" style="178" customWidth="1"/>
    <col min="5" max="5" width="22.140625" style="178" customWidth="1"/>
    <col min="6" max="6" width="5.2890625" style="178" customWidth="1"/>
    <col min="7" max="7" width="10" style="178" customWidth="1"/>
    <col min="8" max="16382" width="8.7109375" style="177" hidden="1"/>
    <col min="16383" max="16384" width="2.140625" style="177" hidden="1"/>
  </cols>
  <sheetData>
    <row r="1"/>
    <row r="2"/>
    <row r="3"/>
    <row r="4"/>
    <row r="5"/>
    <row r="6"/>
    <row r="7" s="173" customFormat="1" ht="27.75" customHeight="1" spans="1:7">
      <c r="A7" s="179"/>
      <c r="B7" s="179" t="s">
        <v>0</v>
      </c>
      <c r="C7" s="180"/>
      <c r="D7" s="181"/>
      <c r="E7" s="181"/>
      <c r="F7" s="181"/>
      <c r="G7" s="181"/>
    </row>
    <row r="8" s="174" customFormat="1" spans="1:7">
      <c r="A8" s="182"/>
      <c r="B8" s="182" t="str">
        <f ca="1">"Model Name: "&amp;MID(CELL("filename"),FIND("[",CELL("filename"))+1,FIND("]",CELL("filename"))-FIND("[",CELL("filename"))-1)</f>
        <v>Model Name: SAF_CORSIA_Demand_Model_v2.3.xlsx</v>
      </c>
      <c r="C8" s="182"/>
      <c r="D8" s="182"/>
      <c r="E8" s="182"/>
      <c r="F8" s="183"/>
      <c r="G8" s="183">
        <f ca="1" t="shared" ref="G8" si="0">TODAY()</f>
        <v>46191</v>
      </c>
    </row>
    <row r="9" s="173" customFormat="1" ht="14.4" spans="1:7">
      <c r="B9" s="184" t="s">
        <v>1</v>
      </c>
      <c r="C9" s="185" t="s">
        <v>2</v>
      </c>
      <c r="D9" s="186"/>
      <c r="E9" s="186"/>
      <c r="F9" s="186"/>
      <c r="G9" s="186"/>
    </row>
    <row r="10" s="173" customFormat="1" ht="14.4" spans="1:7">
      <c r="B10" s="187" t="s">
        <v>3</v>
      </c>
      <c r="C10" s="185">
        <v>2.3</v>
      </c>
      <c r="D10" s="186"/>
      <c r="E10" s="186"/>
      <c r="F10" s="186"/>
      <c r="G10" s="186"/>
    </row>
    <row r="11" s="173" customFormat="1" ht="14.4" spans="1:7">
      <c r="B11" s="187" t="s">
        <v>4</v>
      </c>
      <c r="C11" s="185" t="s">
        <v>5</v>
      </c>
      <c r="D11" s="186"/>
      <c r="E11" s="186"/>
      <c r="F11" s="186"/>
      <c r="G11" s="186"/>
    </row>
    <row r="12" s="173" customFormat="1" ht="14.4" spans="1:7">
      <c r="B12" s="187" t="s">
        <v>6</v>
      </c>
      <c r="C12" s="185" t="s">
        <v>7</v>
      </c>
      <c r="D12" s="186"/>
      <c r="E12" s="186"/>
      <c r="F12" s="186"/>
      <c r="G12" s="186"/>
    </row>
    <row r="13" s="173" customFormat="1" ht="14.4" spans="1:7">
      <c r="B13" s="187" t="s">
        <v>8</v>
      </c>
      <c r="C13" s="185"/>
      <c r="D13" s="186"/>
      <c r="E13" s="186"/>
      <c r="F13" s="186"/>
      <c r="G13" s="186"/>
    </row>
    <row r="14" spans="1:7">
      <c r="A14" s="188"/>
      <c r="B14" s="188"/>
      <c r="C14" s="188"/>
      <c r="D14" s="188"/>
      <c r="E14" s="188"/>
      <c r="F14" s="189"/>
      <c r="G14" s="189"/>
    </row>
    <row r="15" spans="1:7">
      <c r="A15" s="173"/>
      <c r="B15" s="190"/>
      <c r="C15" s="190"/>
      <c r="D15" s="190"/>
      <c r="E15" s="190"/>
      <c r="F15" s="191"/>
      <c r="G15" s="191"/>
    </row>
    <row r="16" s="175" customFormat="1" spans="1:7">
      <c r="A16" s="173"/>
      <c r="B16" s="192" t="s">
        <v>9</v>
      </c>
      <c r="C16" s="193"/>
      <c r="D16" s="193"/>
      <c r="E16" s="193"/>
    </row>
    <row r="17" s="175" customFormat="1" ht="15" customHeight="1" spans="1:5">
      <c r="A17" s="173"/>
      <c r="B17" s="194" t="s">
        <v>10</v>
      </c>
      <c r="C17" s="195"/>
      <c r="D17" s="195"/>
      <c r="E17" s="196"/>
    </row>
    <row r="18" s="175" customFormat="1" spans="1:5">
      <c r="A18" s="173"/>
      <c r="B18" s="197"/>
      <c r="C18" s="198"/>
      <c r="D18" s="198"/>
      <c r="E18" s="199"/>
    </row>
    <row r="19" s="175" customFormat="1" spans="1:5">
      <c r="A19" s="173"/>
      <c r="B19" s="197"/>
      <c r="C19" s="198"/>
      <c r="D19" s="198"/>
      <c r="E19" s="199"/>
    </row>
    <row r="20" s="175" customFormat="1" spans="1:5">
      <c r="A20" s="173"/>
      <c r="B20" s="197"/>
      <c r="C20" s="198"/>
      <c r="D20" s="198"/>
      <c r="E20" s="199"/>
    </row>
    <row r="21" s="175" customFormat="1" spans="1:5">
      <c r="A21" s="173"/>
      <c r="B21" s="197"/>
      <c r="C21" s="198"/>
      <c r="D21" s="198"/>
      <c r="E21" s="199"/>
    </row>
    <row r="22" s="175" customFormat="1" spans="1:5">
      <c r="A22" s="173"/>
      <c r="B22" s="197"/>
      <c r="C22" s="198"/>
      <c r="D22" s="198"/>
      <c r="E22" s="199"/>
    </row>
    <row r="23" s="175" customFormat="1" spans="1:5">
      <c r="A23" s="173"/>
      <c r="B23" s="197"/>
      <c r="C23" s="198"/>
      <c r="D23" s="198"/>
      <c r="E23" s="199"/>
    </row>
    <row r="24" s="175" customFormat="1" ht="18.75" customHeight="1" spans="1:5">
      <c r="A24" s="173"/>
      <c r="B24" s="200"/>
      <c r="C24" s="201"/>
      <c r="D24" s="201"/>
      <c r="E24" s="202"/>
    </row>
    <row r="25" s="175" customFormat="1" spans="1:5">
      <c r="A25" s="173"/>
    </row>
    <row r="26" s="175" customFormat="1" spans="1:5">
      <c r="A26" s="173"/>
      <c r="B26" s="203" t="s">
        <v>11</v>
      </c>
    </row>
    <row r="27" s="175" customFormat="1"/>
    <row r="28" s="175" customFormat="1" spans="1:5">
      <c r="B28" s="204" t="s">
        <v>3</v>
      </c>
      <c r="C28" s="204" t="s">
        <v>12</v>
      </c>
      <c r="D28" s="204" t="s">
        <v>13</v>
      </c>
      <c r="E28" s="204" t="s">
        <v>14</v>
      </c>
    </row>
    <row r="29" s="175" customFormat="1" ht="34.5" customHeight="1" spans="1:5">
      <c r="B29" s="205" t="s">
        <v>15</v>
      </c>
      <c r="C29" s="198" t="s">
        <v>16</v>
      </c>
      <c r="D29" s="206">
        <v>46189</v>
      </c>
      <c r="E29" s="205" t="s">
        <v>17</v>
      </c>
    </row>
    <row r="30" s="175" customFormat="1" ht="29.25" customHeight="1" spans="1:5">
      <c r="B30" s="205" t="s">
        <v>18</v>
      </c>
      <c r="C30" s="198" t="s">
        <v>19</v>
      </c>
      <c r="D30" s="206">
        <v>46183</v>
      </c>
      <c r="E30" s="205" t="s">
        <v>17</v>
      </c>
    </row>
    <row r="31" s="175" customFormat="1" ht="29.25" customHeight="1" spans="1:5">
      <c r="B31" s="205" t="s">
        <v>20</v>
      </c>
      <c r="C31" s="198" t="s">
        <v>21</v>
      </c>
      <c r="D31" s="206">
        <v>46177</v>
      </c>
      <c r="E31" s="205" t="s">
        <v>17</v>
      </c>
    </row>
    <row r="32" s="175" customFormat="1" ht="29.25" customHeight="1" spans="1:5">
      <c r="B32" s="205" t="s">
        <v>22</v>
      </c>
      <c r="C32" s="198" t="s">
        <v>23</v>
      </c>
      <c r="D32" s="206">
        <v>46176</v>
      </c>
      <c r="E32" s="205" t="s">
        <v>17</v>
      </c>
    </row>
    <row r="33" s="175" customFormat="1" ht="29.25" customHeight="1" spans="2:7">
      <c r="B33" s="205" t="s">
        <v>24</v>
      </c>
      <c r="C33" s="198" t="s">
        <v>25</v>
      </c>
      <c r="D33" s="206">
        <v>46157</v>
      </c>
      <c r="E33" s="205" t="s">
        <v>17</v>
      </c>
    </row>
    <row r="34" s="175" customFormat="1" spans="2:7">
      <c r="D34" s="207"/>
    </row>
    <row r="35" s="175" customFormat="1" spans="2:7">
      <c r="B35" s="190"/>
    </row>
    <row r="36" s="176" customFormat="1" ht="21.75" customHeight="1" spans="2:7">
      <c r="B36" s="208" t="s">
        <v>26</v>
      </c>
      <c r="C36"/>
      <c r="D36"/>
      <c r="E36"/>
      <c r="F36"/>
    </row>
    <row r="37" s="176" customFormat="1" ht="33" customHeight="1" spans="2:7">
      <c r="B37" s="209">
        <v>1260</v>
      </c>
      <c r="C37" s="210" t="s">
        <v>27</v>
      </c>
      <c r="D37" s="211" t="s">
        <v>28</v>
      </c>
      <c r="E37" s="212"/>
      <c r="F37" s="212"/>
    </row>
    <row r="38" s="176" customFormat="1" ht="33" customHeight="1" spans="2:7">
      <c r="B38" s="213" t="s">
        <v>29</v>
      </c>
      <c r="C38" s="214" t="s">
        <v>30</v>
      </c>
      <c r="D38" s="215" t="s">
        <v>31</v>
      </c>
      <c r="E38" s="212"/>
      <c r="F38" s="212"/>
    </row>
    <row r="39" s="176" customFormat="1" ht="33" customHeight="1" spans="2:7">
      <c r="B39" s="216" t="s">
        <v>32</v>
      </c>
      <c r="C39" s="210" t="s">
        <v>33</v>
      </c>
      <c r="D39" s="211" t="s">
        <v>34</v>
      </c>
      <c r="E39" s="212"/>
      <c r="F39" s="212"/>
    </row>
    <row r="40" s="176" customFormat="1" ht="33" customHeight="1" spans="2:7">
      <c r="B40" s="213" t="s">
        <v>35</v>
      </c>
      <c r="C40" s="214" t="s">
        <v>36</v>
      </c>
      <c r="D40" s="215" t="s">
        <v>37</v>
      </c>
      <c r="E40" s="212"/>
      <c r="F40" s="212"/>
    </row>
    <row r="41" s="176" customFormat="1" ht="33" customHeight="1" spans="2:7">
      <c r="B41" s="216">
        <v>4</v>
      </c>
      <c r="C41" s="210" t="s">
        <v>38</v>
      </c>
      <c r="D41" s="211" t="s">
        <v>39</v>
      </c>
      <c r="E41" s="212"/>
      <c r="F41" s="212"/>
    </row>
    <row r="42" s="176" customFormat="1" ht="33" customHeight="1" spans="2:7">
      <c r="B42" s="213">
        <v>2</v>
      </c>
      <c r="C42" s="214" t="s">
        <v>40</v>
      </c>
      <c r="D42" s="215" t="s">
        <v>41</v>
      </c>
      <c r="E42" s="212"/>
      <c r="F42" s="212"/>
    </row>
    <row r="43" s="176" customFormat="1" ht="33" customHeight="1" spans="2:7">
      <c r="B43" s="216" t="s">
        <v>42</v>
      </c>
      <c r="C43" s="210" t="s">
        <v>43</v>
      </c>
      <c r="D43" s="211" t="s">
        <v>44</v>
      </c>
      <c r="E43" s="212"/>
      <c r="F43" s="212"/>
    </row>
    <row r="44" s="176" customFormat="1" ht="12" customHeight="1" spans="2:7">
      <c r="B44" s="217"/>
      <c r="C44" s="217"/>
      <c r="D44" s="217"/>
      <c r="E44" s="217"/>
      <c r="F44" s="217"/>
      <c r="G44" s="217"/>
    </row>
    <row r="45" s="176" customFormat="1" ht="21.75" customHeight="1" spans="2:7">
      <c r="B45" s="208" t="s">
        <v>45</v>
      </c>
      <c r="C45"/>
      <c r="D45"/>
      <c r="E45"/>
      <c r="F45"/>
    </row>
    <row r="46" s="176" customFormat="1" ht="19.5" customHeight="1" spans="2:7">
      <c r="B46" s="218" t="s">
        <v>46</v>
      </c>
      <c r="C46" s="218" t="s">
        <v>47</v>
      </c>
      <c r="D46" s="219" t="s">
        <v>9</v>
      </c>
      <c r="E46" s="219"/>
      <c r="F46" s="219"/>
    </row>
    <row r="47" s="176" customFormat="1" ht="18" customHeight="1" spans="2:7">
      <c r="B47" s="220" t="s">
        <v>48</v>
      </c>
      <c r="C47" s="221" t="s">
        <v>48</v>
      </c>
      <c r="D47" s="222" t="s">
        <v>49</v>
      </c>
      <c r="E47" s="223"/>
      <c r="F47" s="223"/>
    </row>
    <row r="48" s="176" customFormat="1" ht="18" customHeight="1" spans="2:7">
      <c r="B48" s="224" t="s">
        <v>50</v>
      </c>
      <c r="C48" s="225" t="s">
        <v>51</v>
      </c>
      <c r="D48" s="226" t="s">
        <v>52</v>
      </c>
      <c r="E48"/>
      <c r="F48"/>
    </row>
    <row r="49" s="176" customFormat="1" ht="27.75" customHeight="1" spans="2:7">
      <c r="B49" s="227" t="s">
        <v>50</v>
      </c>
      <c r="C49" s="228" t="s">
        <v>53</v>
      </c>
      <c r="D49" s="229" t="s">
        <v>54</v>
      </c>
      <c r="E49" s="223"/>
      <c r="F49" s="223"/>
    </row>
    <row r="50" s="176" customFormat="1" ht="27.75" customHeight="1" spans="2:7">
      <c r="B50" s="227" t="s">
        <v>50</v>
      </c>
      <c r="C50" s="228" t="s">
        <v>55</v>
      </c>
      <c r="D50" s="229" t="s">
        <v>56</v>
      </c>
      <c r="E50" s="223"/>
      <c r="F50" s="223"/>
    </row>
    <row r="51" s="176" customFormat="1" ht="27.75" customHeight="1" spans="2:7">
      <c r="B51" s="227" t="s">
        <v>50</v>
      </c>
      <c r="C51" s="228" t="s">
        <v>57</v>
      </c>
      <c r="D51" s="229" t="s">
        <v>58</v>
      </c>
      <c r="E51" s="223"/>
      <c r="F51" s="223"/>
    </row>
    <row r="52" s="176" customFormat="1" ht="27.75" customHeight="1" spans="2:7">
      <c r="B52" s="224" t="s">
        <v>59</v>
      </c>
      <c r="C52" s="225" t="s">
        <v>60</v>
      </c>
      <c r="D52" s="226" t="s">
        <v>61</v>
      </c>
      <c r="E52"/>
      <c r="F52"/>
    </row>
    <row r="53" s="176" customFormat="1" ht="27.75" customHeight="1" spans="2:7">
      <c r="B53" s="230" t="s">
        <v>59</v>
      </c>
      <c r="C53" s="231" t="s">
        <v>62</v>
      </c>
      <c r="D53" s="232" t="s">
        <v>63</v>
      </c>
      <c r="E53" s="223"/>
      <c r="F53" s="223"/>
    </row>
    <row r="54" s="176" customFormat="1" ht="27.75" customHeight="1" spans="2:7">
      <c r="B54" s="230" t="s">
        <v>59</v>
      </c>
      <c r="C54" s="231" t="s">
        <v>64</v>
      </c>
      <c r="D54" s="232" t="s">
        <v>65</v>
      </c>
      <c r="E54" s="223"/>
      <c r="F54" s="223"/>
    </row>
    <row r="55" s="176" customFormat="1" spans="2:7">
      <c r="B55" s="217"/>
      <c r="C55" s="217"/>
      <c r="D55" s="217"/>
      <c r="E55" s="217"/>
      <c r="F55" s="217"/>
      <c r="G55" s="217"/>
    </row>
    <row r="56" s="176" customFormat="1" ht="12" customHeight="1" spans="2:7">
      <c r="B56" s="217"/>
      <c r="C56" s="217"/>
      <c r="D56" s="217"/>
      <c r="E56" s="217"/>
      <c r="F56" s="217"/>
      <c r="G56" s="217"/>
    </row>
    <row r="57" s="176" customFormat="1" ht="21.75" customHeight="1" spans="2:7">
      <c r="B57" s="233" t="s">
        <v>66</v>
      </c>
      <c r="C57" s="217"/>
      <c r="D57" s="217"/>
      <c r="E57" s="217"/>
      <c r="F57" s="217"/>
    </row>
    <row r="58" s="176" customFormat="1" ht="19.5" customHeight="1" spans="2:7">
      <c r="B58" s="225" t="s">
        <v>67</v>
      </c>
      <c r="C58" s="225" t="s">
        <v>68</v>
      </c>
      <c r="D58" s="225" t="s">
        <v>69</v>
      </c>
      <c r="E58" s="225" t="s">
        <v>9</v>
      </c>
      <c r="F58" s="218"/>
    </row>
    <row r="59" s="176" customFormat="1" ht="27.75" customHeight="1" spans="2:7">
      <c r="B59" s="234" t="s">
        <v>70</v>
      </c>
      <c r="C59" s="235" t="s">
        <v>71</v>
      </c>
      <c r="D59" s="236" t="s">
        <v>72</v>
      </c>
      <c r="E59" s="237" t="s">
        <v>73</v>
      </c>
      <c r="F59" s="223"/>
    </row>
    <row r="60" s="176" customFormat="1" ht="27.75" customHeight="1" spans="2:7">
      <c r="B60" s="238" t="s">
        <v>70</v>
      </c>
      <c r="C60" s="239" t="s">
        <v>74</v>
      </c>
      <c r="D60" s="240" t="s">
        <v>75</v>
      </c>
      <c r="E60" s="241" t="s">
        <v>76</v>
      </c>
      <c r="F60" s="223"/>
    </row>
    <row r="61" s="176" customFormat="1" ht="27.75" customHeight="1" spans="2:7">
      <c r="B61" s="242" t="s">
        <v>70</v>
      </c>
      <c r="C61" s="243" t="s">
        <v>77</v>
      </c>
      <c r="D61" s="244" t="s">
        <v>78</v>
      </c>
      <c r="E61" s="245" t="s">
        <v>79</v>
      </c>
      <c r="F61" s="223"/>
    </row>
    <row r="62" s="176" customFormat="1" ht="27.75" customHeight="1" spans="2:7">
      <c r="B62" s="246" t="s">
        <v>70</v>
      </c>
      <c r="C62" s="247" t="s">
        <v>80</v>
      </c>
      <c r="D62" s="248" t="s">
        <v>81</v>
      </c>
      <c r="E62" s="249" t="s">
        <v>82</v>
      </c>
      <c r="F62" s="223"/>
    </row>
    <row r="63" s="176" customFormat="1" ht="27.75" customHeight="1" spans="2:7">
      <c r="B63" s="250" t="s">
        <v>70</v>
      </c>
      <c r="C63" s="251" t="s">
        <v>83</v>
      </c>
      <c r="D63" s="252" t="s">
        <v>84</v>
      </c>
      <c r="E63" s="253" t="s">
        <v>85</v>
      </c>
      <c r="F63" s="254"/>
    </row>
    <row r="64" s="176" customFormat="1" ht="27.75" customHeight="1" spans="2:7">
      <c r="B64" s="255" t="s">
        <v>70</v>
      </c>
      <c r="C64" s="256" t="s">
        <v>86</v>
      </c>
      <c r="D64" s="257" t="s">
        <v>75</v>
      </c>
      <c r="E64" s="258" t="s">
        <v>87</v>
      </c>
      <c r="F64" s="254"/>
    </row>
    <row r="65" s="176" customFormat="1" ht="27.75" customHeight="1" spans="2:7">
      <c r="B65" s="259" t="s">
        <v>70</v>
      </c>
      <c r="C65" s="260" t="s">
        <v>88</v>
      </c>
      <c r="D65" s="261" t="s">
        <v>89</v>
      </c>
      <c r="E65" s="262" t="s">
        <v>90</v>
      </c>
      <c r="F65" s="223"/>
    </row>
    <row r="66" s="176" customFormat="1" ht="12" customHeight="1" spans="2:7">
      <c r="B66" s="217"/>
      <c r="C66" s="217"/>
      <c r="D66" s="217"/>
      <c r="E66" s="217"/>
      <c r="F66" s="217"/>
      <c r="G66" s="217"/>
    </row>
    <row r="67" spans="2:7">
      <c r="B67" s="190"/>
      <c r="C67" s="190"/>
      <c r="D67" s="190"/>
      <c r="E67" s="190"/>
      <c r="F67" s="191"/>
      <c r="G67" s="191"/>
    </row>
    <row r="68"/>
    <row r="69"/>
    <row r="70"/>
    <row r="71"/>
    <row r="72"/>
    <row r="73"/>
    <row r="74"/>
    <row r="75"/>
    <row r="76"/>
    <row r="77"/>
    <row r="78"/>
    <row r="79"/>
    <row r="80"/>
    <row r="81"/>
    <row r="82"/>
    <row r="83"/>
    <row r="84"/>
    <row r="85"/>
    <row r="86"/>
    <row r="87"/>
    <row r="88"/>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sheetData>
  <mergeCells count="27">
    <mergeCell ref="B36:F36"/>
    <mergeCell ref="D37:F37"/>
    <mergeCell ref="D38:F38"/>
    <mergeCell ref="D39:F39"/>
    <mergeCell ref="D40:F40"/>
    <mergeCell ref="D41:F41"/>
    <mergeCell ref="D42:F42"/>
    <mergeCell ref="D43:F43"/>
    <mergeCell ref="B45:F45"/>
    <mergeCell ref="D46:F46"/>
    <mergeCell ref="D47:F47"/>
    <mergeCell ref="D48:F48"/>
    <mergeCell ref="D49:F49"/>
    <mergeCell ref="D50:F50"/>
    <mergeCell ref="D51:F51"/>
    <mergeCell ref="D52:F52"/>
    <mergeCell ref="D53:F53"/>
    <mergeCell ref="D54:F54"/>
    <mergeCell ref="B57:F57"/>
    <mergeCell ref="E59:F59"/>
    <mergeCell ref="E60:F60"/>
    <mergeCell ref="E61:F61"/>
    <mergeCell ref="E62:F62"/>
    <mergeCell ref="E63:F63"/>
    <mergeCell ref="E64:F64"/>
    <mergeCell ref="E65:F65"/>
    <mergeCell ref="B17:E24"/>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499984740745262"/>
  </sheetPr>
  <dimension ref="A1:H1"/>
  <sheetViews>
    <sheetView workbookViewId="0">
      <selection activeCell="A1" sqref="A1:H1"/>
    </sheetView>
  </sheetViews>
  <sheetFormatPr defaultColWidth="8.7109375" defaultRowHeight="16.8" outlineLevelCol="7"/>
  <cols>
    <col min="1" max="1" width="80" customWidth="1"/>
  </cols>
  <sheetData>
    <row r="1" ht="79.5" customHeight="1" spans="1:1">
      <c r="A1" s="172" t="s">
        <v>50</v>
      </c>
    </row>
  </sheetData>
  <mergeCells count="1">
    <mergeCell ref="A1:H1"/>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8F00"/>
  </sheetPr>
  <dimension ref="A1:K162"/>
  <sheetViews>
    <sheetView workbookViewId="0">
      <pane ySplit="2" topLeftCell="A3" activePane="bottomLeft" state="frozen"/>
      <selection/>
      <selection pane="bottomLeft" activeCell="H132" sqref="H132:I133"/>
    </sheetView>
  </sheetViews>
  <sheetFormatPr defaultColWidth="8.7109375" defaultRowHeight="16.8"/>
  <cols>
    <col min="1" max="1" width="34" customWidth="1"/>
    <col min="2" max="2" width="22.140625" customWidth="1"/>
    <col min="3" max="3" width="36" customWidth="1"/>
    <col min="4" max="4" width="32.859375" customWidth="1"/>
    <col min="5" max="5" width="21.4296875" customWidth="1"/>
    <col min="6" max="6" width="23.5703125" customWidth="1"/>
    <col min="7" max="7" width="20" customWidth="1"/>
    <col min="8" max="8" width="15.5703125" customWidth="1"/>
    <col min="9" max="9" width="23.5703125" customWidth="1"/>
    <col min="10" max="11" width="17.140625" customWidth="1"/>
    <col min="12" max="14" width="10" customWidth="1"/>
  </cols>
  <sheetData>
    <row r="1" ht="36" customHeight="1" spans="1:6">
      <c r="A1" s="160" t="s">
        <v>91</v>
      </c>
    </row>
    <row r="2" ht="27.75" customHeight="1" spans="1:6">
      <c r="A2" s="161" t="s">
        <v>92</v>
      </c>
    </row>
    <row r="4" ht="19.5" customHeight="1" spans="1:6">
      <c r="A4" s="113" t="s">
        <v>93</v>
      </c>
    </row>
    <row r="5" ht="19.5" customHeight="1" spans="1:6">
      <c r="A5" s="109" t="s">
        <v>94</v>
      </c>
      <c r="B5" s="109" t="s">
        <v>95</v>
      </c>
      <c r="C5" s="109" t="s">
        <v>96</v>
      </c>
      <c r="D5" s="119" t="s">
        <v>97</v>
      </c>
      <c r="E5" s="120" t="s">
        <v>98</v>
      </c>
      <c r="F5" s="121"/>
    </row>
    <row r="6" ht="15.75" customHeight="1" spans="1:6">
      <c r="A6" s="22" t="s">
        <v>99</v>
      </c>
      <c r="B6" s="122">
        <v>3.16</v>
      </c>
      <c r="C6" s="122" t="s">
        <v>100</v>
      </c>
      <c r="D6" s="123" t="s">
        <v>101</v>
      </c>
      <c r="E6" s="124" t="s">
        <v>102</v>
      </c>
      <c r="F6" s="125"/>
    </row>
    <row r="7" ht="15.75" customHeight="1" spans="1:6">
      <c r="A7" s="22" t="s">
        <v>103</v>
      </c>
      <c r="B7" s="122">
        <v>0.8</v>
      </c>
      <c r="C7" s="122" t="s">
        <v>104</v>
      </c>
      <c r="D7" s="123" t="s">
        <v>105</v>
      </c>
      <c r="E7" s="124" t="s">
        <v>106</v>
      </c>
      <c r="F7" s="125"/>
    </row>
    <row r="8" ht="15.75" customHeight="1" spans="1:6">
      <c r="A8" s="22" t="s">
        <v>107</v>
      </c>
      <c r="B8" s="122">
        <v>0.82</v>
      </c>
      <c r="C8" s="122" t="s">
        <v>108</v>
      </c>
      <c r="D8" s="123" t="s">
        <v>109</v>
      </c>
      <c r="E8" s="124" t="s">
        <v>110</v>
      </c>
      <c r="F8" s="125"/>
    </row>
    <row r="9" ht="15.75" customHeight="1" spans="1:6">
      <c r="A9" s="22" t="s">
        <v>111</v>
      </c>
      <c r="B9" s="122">
        <v>0.72</v>
      </c>
      <c r="C9" s="122" t="s">
        <v>108</v>
      </c>
      <c r="D9" s="123" t="s">
        <v>112</v>
      </c>
      <c r="E9" s="124" t="s">
        <v>113</v>
      </c>
      <c r="F9" s="125"/>
    </row>
    <row r="10" ht="15.75" customHeight="1" spans="1:6">
      <c r="A10" s="22" t="s">
        <v>114</v>
      </c>
      <c r="B10" s="122">
        <v>0.85</v>
      </c>
      <c r="C10" s="122" t="s">
        <v>108</v>
      </c>
      <c r="D10" s="123" t="s">
        <v>115</v>
      </c>
      <c r="E10" s="124" t="s">
        <v>116</v>
      </c>
      <c r="F10" s="125"/>
    </row>
    <row r="11" ht="15.75" customHeight="1" spans="1:6">
      <c r="A11" s="22" t="s">
        <v>117</v>
      </c>
      <c r="B11" s="122">
        <v>-0.013</v>
      </c>
      <c r="C11" s="122" t="s">
        <v>118</v>
      </c>
      <c r="D11" s="123" t="s">
        <v>119</v>
      </c>
      <c r="E11" s="124" t="s">
        <v>120</v>
      </c>
      <c r="F11" s="125"/>
    </row>
    <row r="12" ht="7.5" customHeight="1"/>
    <row r="13" ht="19.5" customHeight="1" spans="1:6">
      <c r="A13" s="113" t="s">
        <v>121</v>
      </c>
    </row>
    <row r="14" ht="19.5" customHeight="1" spans="1:6">
      <c r="A14" s="109" t="s">
        <v>94</v>
      </c>
      <c r="B14" s="109" t="s">
        <v>95</v>
      </c>
      <c r="C14" s="109" t="s">
        <v>96</v>
      </c>
      <c r="D14" s="119" t="s">
        <v>97</v>
      </c>
      <c r="E14" s="120" t="s">
        <v>98</v>
      </c>
      <c r="F14" s="121"/>
    </row>
    <row r="15" ht="15.75" customHeight="1" spans="1:6">
      <c r="A15" s="22" t="s">
        <v>122</v>
      </c>
      <c r="B15" s="122">
        <v>359.4</v>
      </c>
      <c r="C15" s="122" t="s">
        <v>123</v>
      </c>
      <c r="D15" s="123" t="s">
        <v>124</v>
      </c>
      <c r="E15" s="124" t="s">
        <v>125</v>
      </c>
      <c r="F15" s="125"/>
    </row>
    <row r="16" ht="15.75" customHeight="1" spans="1:6">
      <c r="A16" s="22" t="s">
        <v>126</v>
      </c>
      <c r="B16" s="122">
        <v>0.85</v>
      </c>
      <c r="C16" s="122" t="s">
        <v>108</v>
      </c>
      <c r="D16" s="123" t="s">
        <v>127</v>
      </c>
      <c r="E16" s="124" t="s">
        <v>128</v>
      </c>
      <c r="F16" s="125"/>
    </row>
    <row r="17" ht="15.75" customHeight="1" spans="1:6">
      <c r="A17" s="22" t="s">
        <v>129</v>
      </c>
      <c r="B17" s="162">
        <f>B15*B16</f>
        <v>305.49</v>
      </c>
      <c r="C17" s="162" t="s">
        <v>123</v>
      </c>
      <c r="D17" s="163" t="s">
        <v>130</v>
      </c>
      <c r="E17" s="164" t="s">
        <v>131</v>
      </c>
      <c r="F17" s="165"/>
    </row>
    <row r="18" ht="15.75" customHeight="1" spans="1:6">
      <c r="A18" s="22" t="s">
        <v>132</v>
      </c>
      <c r="B18" s="122">
        <v>900</v>
      </c>
      <c r="C18" s="122" t="s">
        <v>123</v>
      </c>
      <c r="D18" s="123" t="s">
        <v>133</v>
      </c>
      <c r="E18" s="124" t="s">
        <v>134</v>
      </c>
      <c r="F18" s="125"/>
    </row>
    <row r="19" ht="15.75" customHeight="1" spans="1:6">
      <c r="A19" s="22" t="s">
        <v>135</v>
      </c>
      <c r="B19" s="122">
        <v>2024</v>
      </c>
      <c r="C19" s="122" t="s">
        <v>136</v>
      </c>
      <c r="D19" s="123" t="s">
        <v>115</v>
      </c>
      <c r="E19" s="124" t="s">
        <v>137</v>
      </c>
      <c r="F19" s="125"/>
    </row>
    <row r="20" ht="15.75" customHeight="1" spans="1:6">
      <c r="A20" s="22" t="s">
        <v>138</v>
      </c>
      <c r="B20" s="122">
        <v>2026</v>
      </c>
      <c r="C20" s="122" t="s">
        <v>136</v>
      </c>
      <c r="D20" s="123" t="s">
        <v>115</v>
      </c>
      <c r="E20" s="124"/>
      <c r="F20" s="125"/>
    </row>
    <row r="21" ht="15.75" customHeight="1" spans="1:6">
      <c r="A21" s="22" t="s">
        <v>139</v>
      </c>
      <c r="B21" s="122">
        <v>2027</v>
      </c>
      <c r="C21" s="122" t="s">
        <v>136</v>
      </c>
      <c r="D21" s="123" t="s">
        <v>115</v>
      </c>
      <c r="E21" s="124" t="s">
        <v>140</v>
      </c>
      <c r="F21" s="125"/>
    </row>
    <row r="22" ht="15.75" customHeight="1" spans="1:6">
      <c r="A22" s="22" t="s">
        <v>141</v>
      </c>
      <c r="B22" s="122">
        <v>2035</v>
      </c>
      <c r="C22" s="122" t="s">
        <v>136</v>
      </c>
      <c r="D22" s="123" t="s">
        <v>115</v>
      </c>
      <c r="E22" s="124"/>
      <c r="F22" s="125"/>
    </row>
    <row r="23" ht="15.75" customHeight="1" spans="1:6">
      <c r="A23" s="22" t="s">
        <v>142</v>
      </c>
      <c r="B23" s="122">
        <v>0.8</v>
      </c>
      <c r="C23" s="122" t="s">
        <v>108</v>
      </c>
      <c r="D23" s="123" t="s">
        <v>143</v>
      </c>
      <c r="E23" s="124" t="s">
        <v>144</v>
      </c>
      <c r="F23" s="125"/>
    </row>
    <row r="24" ht="15.75" customHeight="1" spans="1:6">
      <c r="A24" s="22" t="s">
        <v>145</v>
      </c>
      <c r="B24" s="122">
        <v>0.95</v>
      </c>
      <c r="C24" s="122" t="s">
        <v>108</v>
      </c>
      <c r="D24" s="123" t="s">
        <v>146</v>
      </c>
      <c r="E24" s="124" t="s">
        <v>147</v>
      </c>
      <c r="F24" s="125"/>
    </row>
    <row r="25" ht="7.5" customHeight="1"/>
    <row r="26" ht="19.5" customHeight="1" spans="1:6">
      <c r="A26" s="113" t="s">
        <v>148</v>
      </c>
    </row>
    <row r="27" ht="19.5" customHeight="1" spans="1:6">
      <c r="A27" s="109" t="s">
        <v>149</v>
      </c>
      <c r="B27" s="109" t="s">
        <v>150</v>
      </c>
      <c r="C27" s="109" t="s">
        <v>151</v>
      </c>
      <c r="D27" s="109" t="s">
        <v>152</v>
      </c>
      <c r="E27" s="109" t="s">
        <v>153</v>
      </c>
    </row>
    <row r="28" ht="15.75" customHeight="1" spans="1:6">
      <c r="A28" s="22" t="s">
        <v>154</v>
      </c>
      <c r="B28" s="122" t="s">
        <v>155</v>
      </c>
      <c r="C28" s="122">
        <v>18</v>
      </c>
      <c r="D28" s="122">
        <v>35</v>
      </c>
      <c r="E28" s="122">
        <v>51</v>
      </c>
    </row>
    <row r="29" ht="15.75" customHeight="1" spans="1:6">
      <c r="A29" s="22" t="s">
        <v>156</v>
      </c>
      <c r="B29" s="122" t="s">
        <v>157</v>
      </c>
      <c r="C29" s="122">
        <v>27</v>
      </c>
      <c r="D29" s="122">
        <v>60</v>
      </c>
      <c r="E29" s="122">
        <v>91</v>
      </c>
    </row>
    <row r="30" ht="15.75" customHeight="1" spans="1:6">
      <c r="A30" s="22" t="s">
        <v>158</v>
      </c>
      <c r="B30" s="122" t="s">
        <v>159</v>
      </c>
      <c r="C30" s="122">
        <v>100</v>
      </c>
      <c r="D30" s="122">
        <v>150</v>
      </c>
      <c r="E30" s="122">
        <v>200</v>
      </c>
    </row>
    <row r="31" ht="7.5" customHeight="1"/>
    <row r="32" ht="19.5" customHeight="1" spans="1:6">
      <c r="A32" s="113" t="s">
        <v>160</v>
      </c>
    </row>
    <row r="33" ht="19.5" customHeight="1" spans="1:9">
      <c r="A33" s="109" t="s">
        <v>161</v>
      </c>
      <c r="B33" s="109" t="s">
        <v>162</v>
      </c>
      <c r="C33" s="119" t="s">
        <v>163</v>
      </c>
      <c r="D33" s="120" t="s">
        <v>164</v>
      </c>
      <c r="E33" s="121"/>
      <c r="F33" s="119" t="s">
        <v>98</v>
      </c>
    </row>
    <row r="34" ht="15.75" customHeight="1" spans="1:9">
      <c r="A34" s="22" t="s">
        <v>165</v>
      </c>
      <c r="B34" s="112">
        <v>0.025</v>
      </c>
      <c r="C34" s="123" t="s">
        <v>166</v>
      </c>
      <c r="D34" s="124" t="s">
        <v>167</v>
      </c>
      <c r="E34" s="125"/>
      <c r="F34" s="123" t="s">
        <v>168</v>
      </c>
    </row>
    <row r="35" ht="15.75" customHeight="1" spans="1:9">
      <c r="A35" s="22" t="s">
        <v>169</v>
      </c>
      <c r="B35" s="112">
        <v>0.02</v>
      </c>
      <c r="C35" s="123" t="s">
        <v>170</v>
      </c>
      <c r="D35" s="124" t="s">
        <v>171</v>
      </c>
      <c r="E35" s="125"/>
      <c r="F35" s="123" t="s">
        <v>172</v>
      </c>
    </row>
    <row r="36" ht="15.75" customHeight="1" spans="1:9">
      <c r="A36" s="22" t="s">
        <v>173</v>
      </c>
      <c r="B36" s="112">
        <v>0.04</v>
      </c>
      <c r="C36" s="123" t="s">
        <v>174</v>
      </c>
      <c r="D36" s="124" t="s">
        <v>175</v>
      </c>
      <c r="E36" s="125"/>
      <c r="F36" s="123" t="s">
        <v>176</v>
      </c>
    </row>
    <row r="37" ht="15.75" customHeight="1" spans="1:9">
      <c r="A37" s="22" t="s">
        <v>177</v>
      </c>
      <c r="B37" s="112">
        <v>0.045</v>
      </c>
      <c r="C37" s="123" t="s">
        <v>178</v>
      </c>
      <c r="D37" s="124" t="s">
        <v>179</v>
      </c>
      <c r="E37" s="125"/>
      <c r="F37" s="123" t="s">
        <v>180</v>
      </c>
    </row>
    <row r="38" ht="15.75" customHeight="1" spans="1:9">
      <c r="A38" s="22" t="s">
        <v>181</v>
      </c>
      <c r="B38" s="112">
        <v>0.035</v>
      </c>
      <c r="C38" s="123" t="s">
        <v>182</v>
      </c>
      <c r="D38" s="124" t="s">
        <v>183</v>
      </c>
      <c r="E38" s="125"/>
      <c r="F38" s="123" t="s">
        <v>184</v>
      </c>
    </row>
    <row r="39" ht="15.75" customHeight="1" spans="1:9">
      <c r="A39" s="22" t="s">
        <v>185</v>
      </c>
      <c r="B39" s="112">
        <v>0.03</v>
      </c>
      <c r="C39" s="123" t="s">
        <v>186</v>
      </c>
      <c r="D39" s="124" t="s">
        <v>187</v>
      </c>
      <c r="E39" s="125"/>
      <c r="F39" s="123" t="s">
        <v>188</v>
      </c>
    </row>
    <row r="40" ht="7.5" customHeight="1"/>
    <row r="41" ht="19.5" customHeight="1" spans="1:9">
      <c r="A41" s="113" t="s">
        <v>189</v>
      </c>
    </row>
    <row r="42" ht="24" customHeight="1" spans="1:9">
      <c r="A42" s="161" t="s">
        <v>190</v>
      </c>
    </row>
    <row r="43" ht="19.5" customHeight="1" spans="1:9">
      <c r="A43" s="109" t="s">
        <v>191</v>
      </c>
      <c r="B43" s="109" t="s">
        <v>192</v>
      </c>
      <c r="C43" s="109" t="s">
        <v>193</v>
      </c>
      <c r="D43" s="109" t="s">
        <v>194</v>
      </c>
      <c r="E43" s="109" t="s">
        <v>195</v>
      </c>
      <c r="F43" s="109" t="s">
        <v>196</v>
      </c>
      <c r="G43" s="109" t="s">
        <v>197</v>
      </c>
      <c r="H43" s="109" t="s">
        <v>198</v>
      </c>
      <c r="I43" s="109" t="s">
        <v>199</v>
      </c>
    </row>
    <row r="44" ht="15.75" customHeight="1" spans="1:9">
      <c r="A44" s="22" t="s">
        <v>200</v>
      </c>
      <c r="B44" s="116">
        <v>0.02</v>
      </c>
      <c r="C44" s="116">
        <v>0.06</v>
      </c>
      <c r="D44" s="116">
        <v>0.15</v>
      </c>
      <c r="E44" s="116">
        <v>0.3</v>
      </c>
      <c r="F44" s="116">
        <v>0.4</v>
      </c>
      <c r="G44" s="116">
        <v>0.5</v>
      </c>
      <c r="H44" s="122" t="s">
        <v>201</v>
      </c>
      <c r="I44" s="122" t="s">
        <v>202</v>
      </c>
    </row>
    <row r="45" ht="15.75" customHeight="1" spans="1:9">
      <c r="A45" s="22" t="s">
        <v>203</v>
      </c>
      <c r="B45" s="116">
        <v>0.02</v>
      </c>
      <c r="C45" s="116">
        <v>0.06</v>
      </c>
      <c r="D45" s="116">
        <v>0.15</v>
      </c>
      <c r="E45" s="116">
        <v>0.3</v>
      </c>
      <c r="F45" s="116">
        <v>0.4</v>
      </c>
      <c r="G45" s="116">
        <v>0.5</v>
      </c>
      <c r="H45" s="122" t="s">
        <v>201</v>
      </c>
      <c r="I45" s="122" t="s">
        <v>202</v>
      </c>
    </row>
    <row r="46" ht="15.75" customHeight="1" spans="1:9">
      <c r="A46" s="22" t="s">
        <v>204</v>
      </c>
      <c r="B46" s="116">
        <v>0.02</v>
      </c>
      <c r="C46" s="116">
        <v>0.06</v>
      </c>
      <c r="D46" s="116">
        <v>0.15</v>
      </c>
      <c r="E46" s="116">
        <v>0.3</v>
      </c>
      <c r="F46" s="116">
        <v>0.4</v>
      </c>
      <c r="G46" s="116">
        <v>0.5</v>
      </c>
      <c r="H46" s="122" t="s">
        <v>201</v>
      </c>
      <c r="I46" s="122" t="s">
        <v>202</v>
      </c>
    </row>
    <row r="47" ht="15.75" customHeight="1" spans="1:9">
      <c r="A47" s="22" t="s">
        <v>205</v>
      </c>
      <c r="B47" s="116">
        <v>0.02</v>
      </c>
      <c r="C47" s="116">
        <v>0.06</v>
      </c>
      <c r="D47" s="116">
        <v>0.15</v>
      </c>
      <c r="E47" s="116">
        <v>0.3</v>
      </c>
      <c r="F47" s="116">
        <v>0.4</v>
      </c>
      <c r="G47" s="116">
        <v>0.5</v>
      </c>
      <c r="H47" s="122" t="s">
        <v>201</v>
      </c>
      <c r="I47" s="122" t="s">
        <v>202</v>
      </c>
    </row>
    <row r="48" ht="15.75" customHeight="1" spans="1:9">
      <c r="A48" s="22" t="s">
        <v>206</v>
      </c>
      <c r="B48" s="116">
        <v>0.02</v>
      </c>
      <c r="C48" s="116">
        <v>0.06</v>
      </c>
      <c r="D48" s="116">
        <v>0.15</v>
      </c>
      <c r="E48" s="116">
        <v>0.3</v>
      </c>
      <c r="F48" s="116">
        <v>0.4</v>
      </c>
      <c r="G48" s="116">
        <v>0.5</v>
      </c>
      <c r="H48" s="122" t="s">
        <v>201</v>
      </c>
      <c r="I48" s="122" t="s">
        <v>202</v>
      </c>
    </row>
    <row r="49" ht="15.75" customHeight="1" spans="1:9">
      <c r="A49" s="22" t="s">
        <v>207</v>
      </c>
      <c r="B49" s="116">
        <v>0.02</v>
      </c>
      <c r="C49" s="116">
        <v>0.06</v>
      </c>
      <c r="D49" s="116">
        <v>0.15</v>
      </c>
      <c r="E49" s="116">
        <v>0.3</v>
      </c>
      <c r="F49" s="116">
        <v>0.4</v>
      </c>
      <c r="G49" s="116">
        <v>0.5</v>
      </c>
      <c r="H49" s="122" t="s">
        <v>201</v>
      </c>
      <c r="I49" s="122" t="s">
        <v>202</v>
      </c>
    </row>
    <row r="50" ht="15.75" customHeight="1" spans="1:9">
      <c r="A50" s="22" t="s">
        <v>208</v>
      </c>
      <c r="B50" s="116">
        <v>0.02</v>
      </c>
      <c r="C50" s="116">
        <v>0.06</v>
      </c>
      <c r="D50" s="116">
        <v>0.15</v>
      </c>
      <c r="E50" s="116">
        <v>0.3</v>
      </c>
      <c r="F50" s="116">
        <v>0.4</v>
      </c>
      <c r="G50" s="116">
        <v>0.5</v>
      </c>
      <c r="H50" s="122" t="s">
        <v>201</v>
      </c>
      <c r="I50" s="122" t="s">
        <v>202</v>
      </c>
    </row>
    <row r="51" ht="15.75" customHeight="1" spans="1:9">
      <c r="A51" s="22" t="s">
        <v>209</v>
      </c>
      <c r="B51" s="116">
        <v>0.02</v>
      </c>
      <c r="C51" s="116">
        <v>0.06</v>
      </c>
      <c r="D51" s="116">
        <v>0.15</v>
      </c>
      <c r="E51" s="116">
        <v>0.3</v>
      </c>
      <c r="F51" s="116">
        <v>0.4</v>
      </c>
      <c r="G51" s="116">
        <v>0.5</v>
      </c>
      <c r="H51" s="122" t="s">
        <v>201</v>
      </c>
      <c r="I51" s="122" t="s">
        <v>202</v>
      </c>
    </row>
    <row r="52" ht="15.75" customHeight="1" spans="1:9">
      <c r="A52" s="22" t="s">
        <v>210</v>
      </c>
      <c r="B52" s="116">
        <v>0.02</v>
      </c>
      <c r="C52" s="116">
        <v>0.06</v>
      </c>
      <c r="D52" s="116">
        <v>0.15</v>
      </c>
      <c r="E52" s="116">
        <v>0.3</v>
      </c>
      <c r="F52" s="116">
        <v>0.4</v>
      </c>
      <c r="G52" s="116">
        <v>0.5</v>
      </c>
      <c r="H52" s="122" t="s">
        <v>201</v>
      </c>
      <c r="I52" s="122" t="s">
        <v>202</v>
      </c>
    </row>
    <row r="53" ht="15.75" customHeight="1" spans="1:9">
      <c r="A53" s="22" t="s">
        <v>211</v>
      </c>
      <c r="B53" s="116">
        <v>0.02</v>
      </c>
      <c r="C53" s="116">
        <v>0.06</v>
      </c>
      <c r="D53" s="116">
        <v>0.15</v>
      </c>
      <c r="E53" s="116">
        <v>0.3</v>
      </c>
      <c r="F53" s="116">
        <v>0.4</v>
      </c>
      <c r="G53" s="116">
        <v>0.5</v>
      </c>
      <c r="H53" s="122" t="s">
        <v>201</v>
      </c>
      <c r="I53" s="122" t="s">
        <v>202</v>
      </c>
    </row>
    <row r="54" ht="15.75" customHeight="1" spans="1:9">
      <c r="A54" s="22" t="s">
        <v>212</v>
      </c>
      <c r="B54" s="116">
        <v>0.02</v>
      </c>
      <c r="C54" s="116">
        <v>0.06</v>
      </c>
      <c r="D54" s="116">
        <v>0.15</v>
      </c>
      <c r="E54" s="116">
        <v>0.3</v>
      </c>
      <c r="F54" s="116">
        <v>0.4</v>
      </c>
      <c r="G54" s="116">
        <v>0.5</v>
      </c>
      <c r="H54" s="122" t="s">
        <v>201</v>
      </c>
      <c r="I54" s="122" t="s">
        <v>202</v>
      </c>
    </row>
    <row r="55" ht="15.75" customHeight="1" spans="1:9">
      <c r="A55" s="22" t="s">
        <v>213</v>
      </c>
      <c r="B55" s="116">
        <v>0.02</v>
      </c>
      <c r="C55" s="116">
        <v>0.06</v>
      </c>
      <c r="D55" s="116">
        <v>0.15</v>
      </c>
      <c r="E55" s="116">
        <v>0.3</v>
      </c>
      <c r="F55" s="116">
        <v>0.4</v>
      </c>
      <c r="G55" s="116">
        <v>0.5</v>
      </c>
      <c r="H55" s="122" t="s">
        <v>201</v>
      </c>
      <c r="I55" s="122" t="s">
        <v>202</v>
      </c>
    </row>
    <row r="56" ht="15.75" customHeight="1" spans="1:9">
      <c r="A56" s="22" t="s">
        <v>214</v>
      </c>
      <c r="B56" s="116">
        <v>0.02</v>
      </c>
      <c r="C56" s="116">
        <v>0.06</v>
      </c>
      <c r="D56" s="116">
        <v>0.15</v>
      </c>
      <c r="E56" s="116">
        <v>0.3</v>
      </c>
      <c r="F56" s="116">
        <v>0.4</v>
      </c>
      <c r="G56" s="116">
        <v>0.5</v>
      </c>
      <c r="H56" s="122" t="s">
        <v>201</v>
      </c>
      <c r="I56" s="122" t="s">
        <v>202</v>
      </c>
    </row>
    <row r="57" ht="15.75" customHeight="1" spans="1:9">
      <c r="A57" s="22" t="s">
        <v>215</v>
      </c>
      <c r="B57" s="116">
        <v>0.02</v>
      </c>
      <c r="C57" s="116">
        <v>0.06</v>
      </c>
      <c r="D57" s="116">
        <v>0.15</v>
      </c>
      <c r="E57" s="116">
        <v>0.3</v>
      </c>
      <c r="F57" s="116">
        <v>0.4</v>
      </c>
      <c r="G57" s="116">
        <v>0.5</v>
      </c>
      <c r="H57" s="122" t="s">
        <v>201</v>
      </c>
      <c r="I57" s="122" t="s">
        <v>202</v>
      </c>
    </row>
    <row r="58" ht="15.75" customHeight="1" spans="1:9">
      <c r="A58" s="22" t="s">
        <v>216</v>
      </c>
      <c r="B58" s="116">
        <v>0.02</v>
      </c>
      <c r="C58" s="116">
        <v>0.06</v>
      </c>
      <c r="D58" s="116">
        <v>0.15</v>
      </c>
      <c r="E58" s="116">
        <v>0.3</v>
      </c>
      <c r="F58" s="116">
        <v>0.4</v>
      </c>
      <c r="G58" s="116">
        <v>0.5</v>
      </c>
      <c r="H58" s="122" t="s">
        <v>201</v>
      </c>
      <c r="I58" s="122" t="s">
        <v>202</v>
      </c>
    </row>
    <row r="59" ht="15.75" customHeight="1" spans="1:9">
      <c r="A59" s="22" t="s">
        <v>217</v>
      </c>
      <c r="B59" s="116">
        <v>0.02</v>
      </c>
      <c r="C59" s="116">
        <v>0.06</v>
      </c>
      <c r="D59" s="116">
        <v>0.15</v>
      </c>
      <c r="E59" s="116">
        <v>0.3</v>
      </c>
      <c r="F59" s="116">
        <v>0.4</v>
      </c>
      <c r="G59" s="116">
        <v>0.5</v>
      </c>
      <c r="H59" s="122" t="s">
        <v>201</v>
      </c>
      <c r="I59" s="122" t="s">
        <v>202</v>
      </c>
    </row>
    <row r="60" ht="15.75" customHeight="1" spans="1:9">
      <c r="A60" s="22" t="s">
        <v>218</v>
      </c>
      <c r="B60" s="116">
        <v>0.02</v>
      </c>
      <c r="C60" s="116">
        <v>0.06</v>
      </c>
      <c r="D60" s="116">
        <v>0.15</v>
      </c>
      <c r="E60" s="116">
        <v>0.3</v>
      </c>
      <c r="F60" s="116">
        <v>0.4</v>
      </c>
      <c r="G60" s="116">
        <v>0.5</v>
      </c>
      <c r="H60" s="122" t="s">
        <v>201</v>
      </c>
      <c r="I60" s="122" t="s">
        <v>202</v>
      </c>
    </row>
    <row r="61" ht="15.75" customHeight="1" spans="1:9">
      <c r="A61" s="22" t="s">
        <v>219</v>
      </c>
      <c r="B61" s="116">
        <v>0.02</v>
      </c>
      <c r="C61" s="116">
        <v>0.06</v>
      </c>
      <c r="D61" s="116">
        <v>0.15</v>
      </c>
      <c r="E61" s="116">
        <v>0.3</v>
      </c>
      <c r="F61" s="116">
        <v>0.4</v>
      </c>
      <c r="G61" s="116">
        <v>0.5</v>
      </c>
      <c r="H61" s="122" t="s">
        <v>201</v>
      </c>
      <c r="I61" s="122" t="s">
        <v>202</v>
      </c>
    </row>
    <row r="62" ht="15.75" customHeight="1" spans="1:9">
      <c r="A62" s="22" t="s">
        <v>220</v>
      </c>
      <c r="B62" s="116">
        <v>0.02</v>
      </c>
      <c r="C62" s="116">
        <v>0.06</v>
      </c>
      <c r="D62" s="116">
        <v>0.15</v>
      </c>
      <c r="E62" s="116">
        <v>0.3</v>
      </c>
      <c r="F62" s="116">
        <v>0.4</v>
      </c>
      <c r="G62" s="116">
        <v>0.5</v>
      </c>
      <c r="H62" s="122" t="s">
        <v>201</v>
      </c>
      <c r="I62" s="122" t="s">
        <v>202</v>
      </c>
    </row>
    <row r="63" ht="15.75" customHeight="1" spans="1:9">
      <c r="A63" s="22" t="s">
        <v>221</v>
      </c>
      <c r="B63" s="116">
        <v>0.02</v>
      </c>
      <c r="C63" s="116">
        <v>0.06</v>
      </c>
      <c r="D63" s="116">
        <v>0.15</v>
      </c>
      <c r="E63" s="116">
        <v>0.3</v>
      </c>
      <c r="F63" s="116">
        <v>0.4</v>
      </c>
      <c r="G63" s="116">
        <v>0.5</v>
      </c>
      <c r="H63" s="122" t="s">
        <v>201</v>
      </c>
      <c r="I63" s="122" t="s">
        <v>202</v>
      </c>
    </row>
    <row r="64" ht="15.75" customHeight="1" spans="1:9">
      <c r="A64" s="22" t="s">
        <v>222</v>
      </c>
      <c r="B64" s="116">
        <v>0.02</v>
      </c>
      <c r="C64" s="116">
        <v>0.06</v>
      </c>
      <c r="D64" s="116">
        <v>0.15</v>
      </c>
      <c r="E64" s="116">
        <v>0.3</v>
      </c>
      <c r="F64" s="116">
        <v>0.4</v>
      </c>
      <c r="G64" s="116">
        <v>0.5</v>
      </c>
      <c r="H64" s="122" t="s">
        <v>201</v>
      </c>
      <c r="I64" s="122" t="s">
        <v>202</v>
      </c>
    </row>
    <row r="65" ht="15.75" customHeight="1" spans="1:9">
      <c r="A65" s="22" t="s">
        <v>223</v>
      </c>
      <c r="B65" s="116">
        <v>0.02</v>
      </c>
      <c r="C65" s="116">
        <v>0.06</v>
      </c>
      <c r="D65" s="116">
        <v>0.15</v>
      </c>
      <c r="E65" s="116">
        <v>0.3</v>
      </c>
      <c r="F65" s="116">
        <v>0.4</v>
      </c>
      <c r="G65" s="116">
        <v>0.5</v>
      </c>
      <c r="H65" s="122" t="s">
        <v>201</v>
      </c>
      <c r="I65" s="122" t="s">
        <v>202</v>
      </c>
    </row>
    <row r="66" ht="15.75" customHeight="1" spans="1:9">
      <c r="A66" s="22" t="s">
        <v>224</v>
      </c>
      <c r="B66" s="116">
        <v>0.02</v>
      </c>
      <c r="C66" s="116">
        <v>0.1</v>
      </c>
      <c r="D66" s="116">
        <v>0.15</v>
      </c>
      <c r="E66" s="116">
        <v>0.3</v>
      </c>
      <c r="F66" s="116">
        <v>0.4</v>
      </c>
      <c r="G66" s="116">
        <v>0.5</v>
      </c>
      <c r="H66" s="122" t="s">
        <v>225</v>
      </c>
      <c r="I66" s="122" t="s">
        <v>226</v>
      </c>
    </row>
    <row r="67" ht="15.75" customHeight="1" spans="1:9">
      <c r="A67" s="22" t="s">
        <v>227</v>
      </c>
      <c r="B67" s="116">
        <v>0.02</v>
      </c>
      <c r="C67" s="116">
        <v>0.1</v>
      </c>
      <c r="D67" s="116">
        <v>0.15</v>
      </c>
      <c r="E67" s="116">
        <v>0.3</v>
      </c>
      <c r="F67" s="116">
        <v>0.4</v>
      </c>
      <c r="G67" s="116">
        <v>0.5</v>
      </c>
      <c r="H67" s="122" t="s">
        <v>225</v>
      </c>
      <c r="I67" s="122" t="s">
        <v>226</v>
      </c>
    </row>
    <row r="68" ht="15.75" customHeight="1" spans="1:9">
      <c r="A68" s="22" t="s">
        <v>228</v>
      </c>
      <c r="B68" s="116">
        <v>0.02</v>
      </c>
      <c r="C68" s="116">
        <v>0.1</v>
      </c>
      <c r="D68" s="116">
        <v>0.15</v>
      </c>
      <c r="E68" s="116">
        <v>0.3</v>
      </c>
      <c r="F68" s="116">
        <v>0.4</v>
      </c>
      <c r="G68" s="116">
        <v>0.5</v>
      </c>
      <c r="H68" s="122" t="s">
        <v>225</v>
      </c>
      <c r="I68" s="122" t="s">
        <v>226</v>
      </c>
    </row>
    <row r="69" ht="15.75" customHeight="1" spans="1:9">
      <c r="A69" s="22" t="s">
        <v>229</v>
      </c>
      <c r="B69" s="116">
        <v>0.02</v>
      </c>
      <c r="C69" s="116">
        <v>0.1</v>
      </c>
      <c r="D69" s="116">
        <v>0.15</v>
      </c>
      <c r="E69" s="116">
        <v>0.3</v>
      </c>
      <c r="F69" s="116">
        <v>0.4</v>
      </c>
      <c r="G69" s="116">
        <v>0.5</v>
      </c>
      <c r="H69" s="122" t="s">
        <v>225</v>
      </c>
      <c r="I69" s="122" t="s">
        <v>226</v>
      </c>
    </row>
    <row r="70" ht="15.75" customHeight="1" spans="1:9">
      <c r="A70" s="22" t="s">
        <v>230</v>
      </c>
      <c r="B70" s="116">
        <v>0.02</v>
      </c>
      <c r="C70" s="116">
        <v>0.1</v>
      </c>
      <c r="D70" s="116">
        <v>0.15</v>
      </c>
      <c r="E70" s="116">
        <v>0.3</v>
      </c>
      <c r="F70" s="116">
        <v>0.4</v>
      </c>
      <c r="G70" s="116">
        <v>0.5</v>
      </c>
      <c r="H70" s="122" t="s">
        <v>225</v>
      </c>
      <c r="I70" s="122" t="s">
        <v>226</v>
      </c>
    </row>
    <row r="71" ht="15.75" customHeight="1" spans="1:9">
      <c r="A71" s="22" t="s">
        <v>231</v>
      </c>
      <c r="B71" s="116">
        <v>0.02</v>
      </c>
      <c r="C71" s="116">
        <v>0.1</v>
      </c>
      <c r="D71" s="116">
        <v>0.15</v>
      </c>
      <c r="E71" s="116">
        <v>0.3</v>
      </c>
      <c r="F71" s="116">
        <v>0.4</v>
      </c>
      <c r="G71" s="116">
        <v>0.5</v>
      </c>
      <c r="H71" s="122" t="s">
        <v>225</v>
      </c>
      <c r="I71" s="122" t="s">
        <v>226</v>
      </c>
    </row>
    <row r="72" ht="15.75" customHeight="1" spans="1:9">
      <c r="A72" s="22" t="s">
        <v>232</v>
      </c>
      <c r="B72" s="116">
        <v>0.02</v>
      </c>
      <c r="C72" s="116">
        <v>0.1</v>
      </c>
      <c r="D72" s="116">
        <v>0.15</v>
      </c>
      <c r="E72" s="116">
        <v>0.3</v>
      </c>
      <c r="F72" s="116">
        <v>0.4</v>
      </c>
      <c r="G72" s="116">
        <v>0.5</v>
      </c>
      <c r="H72" s="122" t="s">
        <v>225</v>
      </c>
      <c r="I72" s="122" t="s">
        <v>226</v>
      </c>
    </row>
    <row r="73" ht="15.75" customHeight="1" spans="1:9">
      <c r="A73" s="22" t="s">
        <v>233</v>
      </c>
      <c r="B73" s="116">
        <v>0.02</v>
      </c>
      <c r="C73" s="116">
        <v>0.1</v>
      </c>
      <c r="D73" s="116">
        <v>0.15</v>
      </c>
      <c r="E73" s="116">
        <v>0.3</v>
      </c>
      <c r="F73" s="116">
        <v>0.4</v>
      </c>
      <c r="G73" s="116">
        <v>0.5</v>
      </c>
      <c r="H73" s="122" t="s">
        <v>225</v>
      </c>
      <c r="I73" s="122" t="s">
        <v>226</v>
      </c>
    </row>
    <row r="74" ht="15.75" customHeight="1" spans="1:9">
      <c r="A74" s="22" t="s">
        <v>234</v>
      </c>
      <c r="B74" s="116">
        <v>0</v>
      </c>
      <c r="C74" s="116">
        <v>0.1</v>
      </c>
      <c r="D74" s="116">
        <v>0.15</v>
      </c>
      <c r="E74" s="116">
        <v>0.3</v>
      </c>
      <c r="F74" s="116">
        <v>0.4</v>
      </c>
      <c r="G74" s="116">
        <v>0.5</v>
      </c>
      <c r="H74" s="122" t="s">
        <v>235</v>
      </c>
      <c r="I74" s="122" t="s">
        <v>236</v>
      </c>
    </row>
    <row r="75" ht="15.75" customHeight="1" spans="1:9">
      <c r="A75" s="22" t="s">
        <v>237</v>
      </c>
      <c r="B75" s="116">
        <v>0</v>
      </c>
      <c r="C75" s="116">
        <v>0.1</v>
      </c>
      <c r="D75" s="116">
        <v>0.15</v>
      </c>
      <c r="E75" s="116">
        <v>0.3</v>
      </c>
      <c r="F75" s="116">
        <v>0.4</v>
      </c>
      <c r="G75" s="116">
        <v>0.5</v>
      </c>
      <c r="H75" s="122" t="s">
        <v>235</v>
      </c>
      <c r="I75" s="122" t="s">
        <v>236</v>
      </c>
    </row>
    <row r="76" ht="15.75" customHeight="1" spans="1:9">
      <c r="A76" s="22" t="s">
        <v>238</v>
      </c>
      <c r="B76" s="116">
        <v>0</v>
      </c>
      <c r="C76" s="116">
        <v>0.1</v>
      </c>
      <c r="D76" s="116">
        <v>0.15</v>
      </c>
      <c r="E76" s="116">
        <v>0.3</v>
      </c>
      <c r="F76" s="116">
        <v>0.4</v>
      </c>
      <c r="G76" s="116">
        <v>0.5</v>
      </c>
      <c r="H76" s="122" t="s">
        <v>235</v>
      </c>
      <c r="I76" s="122" t="s">
        <v>236</v>
      </c>
    </row>
    <row r="77" ht="15.75" customHeight="1" spans="1:9">
      <c r="A77" s="22" t="s">
        <v>239</v>
      </c>
      <c r="B77" s="116">
        <v>0</v>
      </c>
      <c r="C77" s="116">
        <v>0.1</v>
      </c>
      <c r="D77" s="116">
        <v>0.15</v>
      </c>
      <c r="E77" s="116">
        <v>0.3</v>
      </c>
      <c r="F77" s="116">
        <v>0.4</v>
      </c>
      <c r="G77" s="116">
        <v>0.5</v>
      </c>
      <c r="H77" s="122" t="s">
        <v>235</v>
      </c>
      <c r="I77" s="122" t="s">
        <v>236</v>
      </c>
    </row>
    <row r="78" ht="15.75" customHeight="1" spans="1:9">
      <c r="A78" s="22" t="s">
        <v>240</v>
      </c>
      <c r="B78" s="116">
        <v>0</v>
      </c>
      <c r="C78" s="116">
        <v>0.1</v>
      </c>
      <c r="D78" s="116">
        <v>0.15</v>
      </c>
      <c r="E78" s="116">
        <v>0.3</v>
      </c>
      <c r="F78" s="116">
        <v>0.4</v>
      </c>
      <c r="G78" s="116">
        <v>0.5</v>
      </c>
      <c r="H78" s="122" t="s">
        <v>235</v>
      </c>
      <c r="I78" s="122" t="s">
        <v>236</v>
      </c>
    </row>
    <row r="79" ht="15.75" customHeight="1" spans="1:9">
      <c r="A79" s="22" t="s">
        <v>241</v>
      </c>
      <c r="B79" s="116">
        <v>0</v>
      </c>
      <c r="C79" s="116">
        <v>0.1</v>
      </c>
      <c r="D79" s="116">
        <v>0.15</v>
      </c>
      <c r="E79" s="116">
        <v>0.3</v>
      </c>
      <c r="F79" s="116">
        <v>0.4</v>
      </c>
      <c r="G79" s="116">
        <v>0.5</v>
      </c>
      <c r="H79" s="122" t="s">
        <v>235</v>
      </c>
      <c r="I79" s="122" t="s">
        <v>236</v>
      </c>
    </row>
    <row r="80" ht="15.75" customHeight="1" spans="1:9">
      <c r="A80" s="22" t="s">
        <v>242</v>
      </c>
      <c r="B80" s="116">
        <v>0</v>
      </c>
      <c r="C80" s="116">
        <v>0.03</v>
      </c>
      <c r="D80" s="116">
        <v>0.1</v>
      </c>
      <c r="E80" s="116">
        <v>0.2</v>
      </c>
      <c r="F80" s="116">
        <v>0.3</v>
      </c>
      <c r="G80" s="116">
        <v>0.4</v>
      </c>
      <c r="H80" s="122" t="s">
        <v>243</v>
      </c>
      <c r="I80" s="122" t="s">
        <v>244</v>
      </c>
    </row>
    <row r="81" ht="15.75" customHeight="1" spans="1:9">
      <c r="A81" s="22" t="s">
        <v>245</v>
      </c>
      <c r="B81" s="116">
        <v>0.005</v>
      </c>
      <c r="C81" s="116">
        <v>0.03</v>
      </c>
      <c r="D81" s="116">
        <v>0.1</v>
      </c>
      <c r="E81" s="116">
        <v>0.2</v>
      </c>
      <c r="F81" s="116">
        <v>0.3</v>
      </c>
      <c r="G81" s="116">
        <v>0.4</v>
      </c>
      <c r="H81" s="122" t="s">
        <v>246</v>
      </c>
      <c r="I81" s="122" t="s">
        <v>247</v>
      </c>
    </row>
    <row r="82" ht="15.75" customHeight="1" spans="1:9">
      <c r="A82" s="22" t="s">
        <v>248</v>
      </c>
      <c r="B82" s="116">
        <v>0.005</v>
      </c>
      <c r="C82" s="116">
        <v>0.03</v>
      </c>
      <c r="D82" s="116">
        <v>0.1</v>
      </c>
      <c r="E82" s="116">
        <v>0.2</v>
      </c>
      <c r="F82" s="116">
        <v>0.3</v>
      </c>
      <c r="G82" s="116">
        <v>0.4</v>
      </c>
      <c r="H82" s="122" t="s">
        <v>246</v>
      </c>
      <c r="I82" s="122" t="s">
        <v>247</v>
      </c>
    </row>
    <row r="83" ht="15.75" customHeight="1" spans="1:9">
      <c r="A83" s="22" t="s">
        <v>249</v>
      </c>
      <c r="B83" s="116">
        <v>0.005</v>
      </c>
      <c r="C83" s="116">
        <v>0.03</v>
      </c>
      <c r="D83" s="116">
        <v>0.1</v>
      </c>
      <c r="E83" s="116">
        <v>0.2</v>
      </c>
      <c r="F83" s="116">
        <v>0.3</v>
      </c>
      <c r="G83" s="116">
        <v>0.4</v>
      </c>
      <c r="H83" s="122" t="s">
        <v>246</v>
      </c>
      <c r="I83" s="122" t="s">
        <v>247</v>
      </c>
    </row>
    <row r="84" ht="15.75" customHeight="1" spans="1:9">
      <c r="A84" s="22" t="s">
        <v>250</v>
      </c>
      <c r="B84" s="116">
        <v>0.005</v>
      </c>
      <c r="C84" s="116">
        <v>0.03</v>
      </c>
      <c r="D84" s="116">
        <v>0.1</v>
      </c>
      <c r="E84" s="116">
        <v>0.2</v>
      </c>
      <c r="F84" s="116">
        <v>0.3</v>
      </c>
      <c r="G84" s="116">
        <v>0.4</v>
      </c>
      <c r="H84" s="122" t="s">
        <v>246</v>
      </c>
      <c r="I84" s="122" t="s">
        <v>247</v>
      </c>
    </row>
    <row r="85" ht="15.75" customHeight="1" spans="1:9">
      <c r="A85" s="22" t="s">
        <v>251</v>
      </c>
      <c r="B85" s="116">
        <v>0.005</v>
      </c>
      <c r="C85" s="116">
        <v>0.03</v>
      </c>
      <c r="D85" s="116">
        <v>0.1</v>
      </c>
      <c r="E85" s="116">
        <v>0.2</v>
      </c>
      <c r="F85" s="116">
        <v>0.3</v>
      </c>
      <c r="G85" s="116">
        <v>0.4</v>
      </c>
      <c r="H85" s="122" t="s">
        <v>246</v>
      </c>
      <c r="I85" s="122" t="s">
        <v>247</v>
      </c>
    </row>
    <row r="86" ht="15.75" customHeight="1" spans="1:9">
      <c r="A86" s="22" t="s">
        <v>252</v>
      </c>
      <c r="B86" s="116">
        <v>0.005</v>
      </c>
      <c r="C86" s="116">
        <v>0.03</v>
      </c>
      <c r="D86" s="116">
        <v>0.1</v>
      </c>
      <c r="E86" s="116">
        <v>0.2</v>
      </c>
      <c r="F86" s="116">
        <v>0.3</v>
      </c>
      <c r="G86" s="116">
        <v>0.4</v>
      </c>
      <c r="H86" s="122" t="s">
        <v>246</v>
      </c>
      <c r="I86" s="122" t="s">
        <v>247</v>
      </c>
    </row>
    <row r="87" ht="15.75" customHeight="1" spans="1:9">
      <c r="A87" s="22" t="s">
        <v>253</v>
      </c>
      <c r="B87" s="116">
        <v>0.005</v>
      </c>
      <c r="C87" s="116">
        <v>0.03</v>
      </c>
      <c r="D87" s="116">
        <v>0.1</v>
      </c>
      <c r="E87" s="116">
        <v>0.2</v>
      </c>
      <c r="F87" s="116">
        <v>0.3</v>
      </c>
      <c r="G87" s="116">
        <v>0.4</v>
      </c>
      <c r="H87" s="122" t="s">
        <v>246</v>
      </c>
      <c r="I87" s="122" t="s">
        <v>247</v>
      </c>
    </row>
    <row r="88" ht="15.75" customHeight="1" spans="1:9">
      <c r="A88" s="22" t="s">
        <v>254</v>
      </c>
      <c r="B88" s="116">
        <v>0.005</v>
      </c>
      <c r="C88" s="116">
        <v>0.03</v>
      </c>
      <c r="D88" s="116">
        <v>0.1</v>
      </c>
      <c r="E88" s="116">
        <v>0.2</v>
      </c>
      <c r="F88" s="116">
        <v>0.3</v>
      </c>
      <c r="G88" s="116">
        <v>0.4</v>
      </c>
      <c r="H88" s="122" t="s">
        <v>246</v>
      </c>
      <c r="I88" s="122" t="s">
        <v>247</v>
      </c>
    </row>
    <row r="89" ht="15.75" customHeight="1" spans="1:9">
      <c r="A89" s="22" t="s">
        <v>255</v>
      </c>
      <c r="B89" s="116">
        <v>0.005</v>
      </c>
      <c r="C89" s="116">
        <v>0.03</v>
      </c>
      <c r="D89" s="116">
        <v>0.1</v>
      </c>
      <c r="E89" s="116">
        <v>0.2</v>
      </c>
      <c r="F89" s="116">
        <v>0.3</v>
      </c>
      <c r="G89" s="116">
        <v>0.4</v>
      </c>
      <c r="H89" s="122" t="s">
        <v>246</v>
      </c>
      <c r="I89" s="122" t="s">
        <v>247</v>
      </c>
    </row>
    <row r="90" ht="15.75" customHeight="1" spans="1:9">
      <c r="A90" s="22" t="s">
        <v>256</v>
      </c>
      <c r="B90" s="116">
        <v>0.005</v>
      </c>
      <c r="C90" s="116">
        <v>0.03</v>
      </c>
      <c r="D90" s="116">
        <v>0.1</v>
      </c>
      <c r="E90" s="116">
        <v>0.2</v>
      </c>
      <c r="F90" s="116">
        <v>0.3</v>
      </c>
      <c r="G90" s="116">
        <v>0.4</v>
      </c>
      <c r="H90" s="122" t="s">
        <v>246</v>
      </c>
      <c r="I90" s="122" t="s">
        <v>247</v>
      </c>
    </row>
    <row r="91" ht="15.75" customHeight="1" spans="1:9">
      <c r="A91" s="22" t="s">
        <v>257</v>
      </c>
      <c r="B91" s="116">
        <v>0.005</v>
      </c>
      <c r="C91" s="116">
        <v>0.03</v>
      </c>
      <c r="D91" s="116">
        <v>0.1</v>
      </c>
      <c r="E91" s="116">
        <v>0.2</v>
      </c>
      <c r="F91" s="116">
        <v>0.3</v>
      </c>
      <c r="G91" s="116">
        <v>0.4</v>
      </c>
      <c r="H91" s="122" t="s">
        <v>246</v>
      </c>
      <c r="I91" s="122" t="s">
        <v>247</v>
      </c>
    </row>
    <row r="92" ht="15.75" customHeight="1" spans="1:9">
      <c r="A92" s="22" t="s">
        <v>258</v>
      </c>
      <c r="B92" s="116">
        <v>0.005</v>
      </c>
      <c r="C92" s="116">
        <v>0.03</v>
      </c>
      <c r="D92" s="116">
        <v>0.1</v>
      </c>
      <c r="E92" s="116">
        <v>0.2</v>
      </c>
      <c r="F92" s="116">
        <v>0.3</v>
      </c>
      <c r="G92" s="116">
        <v>0.4</v>
      </c>
      <c r="H92" s="122" t="s">
        <v>246</v>
      </c>
      <c r="I92" s="122" t="s">
        <v>247</v>
      </c>
    </row>
    <row r="93" ht="15.75" customHeight="1" spans="1:9">
      <c r="A93" s="22" t="s">
        <v>259</v>
      </c>
      <c r="B93" s="116">
        <v>0.005</v>
      </c>
      <c r="C93" s="116">
        <v>0.03</v>
      </c>
      <c r="D93" s="116">
        <v>0.1</v>
      </c>
      <c r="E93" s="116">
        <v>0.2</v>
      </c>
      <c r="F93" s="116">
        <v>0.3</v>
      </c>
      <c r="G93" s="116">
        <v>0.4</v>
      </c>
      <c r="H93" s="122" t="s">
        <v>246</v>
      </c>
      <c r="I93" s="122" t="s">
        <v>247</v>
      </c>
    </row>
    <row r="94" ht="15.75" customHeight="1" spans="1:9">
      <c r="A94" s="22" t="s">
        <v>260</v>
      </c>
      <c r="B94" s="116">
        <v>0.005</v>
      </c>
      <c r="C94" s="116">
        <v>0.03</v>
      </c>
      <c r="D94" s="116">
        <v>0.1</v>
      </c>
      <c r="E94" s="116">
        <v>0.2</v>
      </c>
      <c r="F94" s="116">
        <v>0.3</v>
      </c>
      <c r="G94" s="116">
        <v>0.4</v>
      </c>
      <c r="H94" s="122" t="s">
        <v>246</v>
      </c>
      <c r="I94" s="122" t="s">
        <v>247</v>
      </c>
    </row>
    <row r="95" ht="15.75" customHeight="1" spans="1:9">
      <c r="A95" s="22" t="s">
        <v>261</v>
      </c>
      <c r="B95" s="116">
        <v>0.005</v>
      </c>
      <c r="C95" s="116">
        <v>0.03</v>
      </c>
      <c r="D95" s="116">
        <v>0.1</v>
      </c>
      <c r="E95" s="116">
        <v>0.2</v>
      </c>
      <c r="F95" s="116">
        <v>0.3</v>
      </c>
      <c r="G95" s="116">
        <v>0.4</v>
      </c>
      <c r="H95" s="122" t="s">
        <v>246</v>
      </c>
      <c r="I95" s="122" t="s">
        <v>247</v>
      </c>
    </row>
    <row r="96" ht="15.75" customHeight="1" spans="1:9">
      <c r="A96" s="22" t="s">
        <v>262</v>
      </c>
      <c r="B96" s="116">
        <v>0.005</v>
      </c>
      <c r="C96" s="116">
        <v>0.03</v>
      </c>
      <c r="D96" s="116">
        <v>0.1</v>
      </c>
      <c r="E96" s="116">
        <v>0.2</v>
      </c>
      <c r="F96" s="116">
        <v>0.3</v>
      </c>
      <c r="G96" s="116">
        <v>0.4</v>
      </c>
      <c r="H96" s="122" t="s">
        <v>246</v>
      </c>
      <c r="I96" s="122" t="s">
        <v>247</v>
      </c>
    </row>
    <row r="97" ht="15.75" customHeight="1" spans="1:9">
      <c r="A97" s="22" t="s">
        <v>263</v>
      </c>
      <c r="B97" s="116">
        <v>0.005</v>
      </c>
      <c r="C97" s="116">
        <v>0.03</v>
      </c>
      <c r="D97" s="116">
        <v>0.1</v>
      </c>
      <c r="E97" s="116">
        <v>0.2</v>
      </c>
      <c r="F97" s="116">
        <v>0.3</v>
      </c>
      <c r="G97" s="116">
        <v>0.4</v>
      </c>
      <c r="H97" s="122" t="s">
        <v>246</v>
      </c>
      <c r="I97" s="122" t="s">
        <v>247</v>
      </c>
    </row>
    <row r="98" ht="15.75" customHeight="1" spans="1:9">
      <c r="A98" s="22" t="s">
        <v>264</v>
      </c>
      <c r="B98" s="116">
        <v>0</v>
      </c>
      <c r="C98" s="116">
        <v>0.05</v>
      </c>
      <c r="D98" s="116">
        <v>0.1</v>
      </c>
      <c r="E98" s="116">
        <v>0.2</v>
      </c>
      <c r="F98" s="116">
        <v>0.3</v>
      </c>
      <c r="G98" s="116">
        <v>0.4</v>
      </c>
      <c r="H98" s="122" t="s">
        <v>265</v>
      </c>
      <c r="I98" s="122" t="s">
        <v>266</v>
      </c>
    </row>
    <row r="99" ht="15.75" customHeight="1" spans="1:9">
      <c r="A99" s="22" t="s">
        <v>267</v>
      </c>
      <c r="B99" s="116">
        <v>0</v>
      </c>
      <c r="C99" s="116">
        <v>0.05</v>
      </c>
      <c r="D99" s="116">
        <v>0.1</v>
      </c>
      <c r="E99" s="116">
        <v>0.2</v>
      </c>
      <c r="F99" s="116">
        <v>0.3</v>
      </c>
      <c r="G99" s="116">
        <v>0.4</v>
      </c>
      <c r="H99" s="122" t="s">
        <v>265</v>
      </c>
      <c r="I99" s="122" t="s">
        <v>266</v>
      </c>
    </row>
    <row r="100" ht="15.75" customHeight="1" spans="1:9">
      <c r="A100" s="22" t="s">
        <v>268</v>
      </c>
      <c r="B100" s="116">
        <v>0</v>
      </c>
      <c r="C100" s="116">
        <v>0.05</v>
      </c>
      <c r="D100" s="116">
        <v>0.1</v>
      </c>
      <c r="E100" s="116">
        <v>0.2</v>
      </c>
      <c r="F100" s="116">
        <v>0.3</v>
      </c>
      <c r="G100" s="116">
        <v>0.4</v>
      </c>
      <c r="H100" s="122" t="s">
        <v>265</v>
      </c>
      <c r="I100" s="122" t="s">
        <v>266</v>
      </c>
    </row>
    <row r="101" ht="15.75" customHeight="1" spans="1:9">
      <c r="A101" s="22" t="s">
        <v>269</v>
      </c>
      <c r="B101" s="116">
        <v>0</v>
      </c>
      <c r="C101" s="116">
        <v>0.05</v>
      </c>
      <c r="D101" s="116">
        <v>0.1</v>
      </c>
      <c r="E101" s="116">
        <v>0.2</v>
      </c>
      <c r="F101" s="116">
        <v>0.3</v>
      </c>
      <c r="G101" s="116">
        <v>0.4</v>
      </c>
      <c r="H101" s="122" t="s">
        <v>265</v>
      </c>
      <c r="I101" s="122" t="s">
        <v>266</v>
      </c>
    </row>
    <row r="102" ht="15.75" customHeight="1" spans="1:9">
      <c r="A102" s="22" t="s">
        <v>270</v>
      </c>
      <c r="B102" s="116">
        <v>0</v>
      </c>
      <c r="C102" s="116">
        <v>0.05</v>
      </c>
      <c r="D102" s="116">
        <v>0.1</v>
      </c>
      <c r="E102" s="116">
        <v>0.2</v>
      </c>
      <c r="F102" s="116">
        <v>0.3</v>
      </c>
      <c r="G102" s="116">
        <v>0.4</v>
      </c>
      <c r="H102" s="122" t="s">
        <v>265</v>
      </c>
      <c r="I102" s="122" t="s">
        <v>266</v>
      </c>
    </row>
    <row r="103" ht="15.75" customHeight="1" spans="1:9">
      <c r="A103" s="22" t="s">
        <v>271</v>
      </c>
      <c r="B103" s="116">
        <v>0</v>
      </c>
      <c r="C103" s="116">
        <v>0.02</v>
      </c>
      <c r="D103" s="116">
        <v>0.05</v>
      </c>
      <c r="E103" s="116">
        <v>0.15</v>
      </c>
      <c r="F103" s="116">
        <v>0.2</v>
      </c>
      <c r="G103" s="116">
        <v>0.3</v>
      </c>
      <c r="H103" s="122" t="s">
        <v>272</v>
      </c>
      <c r="I103" s="122" t="s">
        <v>273</v>
      </c>
    </row>
    <row r="104" ht="7.5" customHeight="1"/>
    <row r="105" ht="19.5" customHeight="1" spans="1:9">
      <c r="A105" s="113" t="s">
        <v>274</v>
      </c>
    </row>
    <row r="106" ht="19.5" customHeight="1" spans="1:9">
      <c r="A106" s="109" t="s">
        <v>275</v>
      </c>
      <c r="B106" s="109" t="s">
        <v>276</v>
      </c>
      <c r="C106" s="109" t="s">
        <v>277</v>
      </c>
      <c r="D106" s="109" t="s">
        <v>278</v>
      </c>
      <c r="E106" s="166" t="s">
        <v>97</v>
      </c>
      <c r="F106" s="167"/>
    </row>
    <row r="107" ht="15.75" customHeight="1" spans="1:9">
      <c r="A107" s="22" t="s">
        <v>279</v>
      </c>
      <c r="B107" s="122">
        <v>0.0039</v>
      </c>
      <c r="C107" s="122">
        <v>6300</v>
      </c>
      <c r="D107" s="122" t="s">
        <v>280</v>
      </c>
      <c r="E107" s="168" t="s">
        <v>281</v>
      </c>
      <c r="F107" s="169"/>
    </row>
    <row r="108" ht="15.75" customHeight="1" spans="1:9">
      <c r="A108" s="22" t="s">
        <v>282</v>
      </c>
      <c r="B108" s="122">
        <v>0.0042</v>
      </c>
      <c r="C108" s="122">
        <v>7400</v>
      </c>
      <c r="D108" s="122" t="s">
        <v>280</v>
      </c>
      <c r="E108" s="168" t="s">
        <v>283</v>
      </c>
      <c r="F108" s="169"/>
    </row>
    <row r="109" ht="15.75" customHeight="1" spans="1:9">
      <c r="A109" s="22" t="s">
        <v>284</v>
      </c>
      <c r="B109" s="122">
        <v>0.0041</v>
      </c>
      <c r="C109" s="122">
        <v>5600</v>
      </c>
      <c r="D109" s="122" t="s">
        <v>280</v>
      </c>
      <c r="E109" s="168" t="s">
        <v>285</v>
      </c>
      <c r="F109" s="169"/>
    </row>
    <row r="110" ht="15.75" customHeight="1" spans="1:9">
      <c r="A110" s="22" t="s">
        <v>286</v>
      </c>
      <c r="B110" s="122">
        <v>0.0039</v>
      </c>
      <c r="C110" s="122">
        <v>6570</v>
      </c>
      <c r="D110" s="122" t="s">
        <v>280</v>
      </c>
      <c r="E110" s="168" t="s">
        <v>287</v>
      </c>
      <c r="F110" s="169"/>
    </row>
    <row r="111" ht="15.75" customHeight="1" spans="1:9">
      <c r="A111" s="22" t="s">
        <v>288</v>
      </c>
      <c r="B111" s="122">
        <v>0.0085</v>
      </c>
      <c r="C111" s="122">
        <v>11750</v>
      </c>
      <c r="D111" s="122" t="s">
        <v>289</v>
      </c>
      <c r="E111" s="168" t="s">
        <v>290</v>
      </c>
      <c r="F111" s="169"/>
    </row>
    <row r="112" ht="15.75" customHeight="1" spans="1:9">
      <c r="A112" s="22" t="s">
        <v>291</v>
      </c>
      <c r="B112" s="122">
        <v>0.0079</v>
      </c>
      <c r="C112" s="122">
        <v>14140</v>
      </c>
      <c r="D112" s="122" t="s">
        <v>289</v>
      </c>
      <c r="E112" s="168" t="s">
        <v>292</v>
      </c>
      <c r="F112" s="169"/>
    </row>
    <row r="113" ht="15.75" customHeight="1" spans="1:7">
      <c r="A113" s="22" t="s">
        <v>293</v>
      </c>
      <c r="B113" s="122">
        <v>0.0079</v>
      </c>
      <c r="C113" s="122">
        <v>15000</v>
      </c>
      <c r="D113" s="122" t="s">
        <v>289</v>
      </c>
      <c r="E113" s="168" t="s">
        <v>294</v>
      </c>
      <c r="F113" s="169"/>
    </row>
    <row r="114" ht="15.75" customHeight="1" spans="1:7">
      <c r="A114" s="22" t="s">
        <v>295</v>
      </c>
      <c r="B114" s="122">
        <v>0.0089</v>
      </c>
      <c r="C114" s="122">
        <v>13650</v>
      </c>
      <c r="D114" s="122" t="s">
        <v>289</v>
      </c>
      <c r="E114" s="168" t="s">
        <v>296</v>
      </c>
      <c r="F114" s="169"/>
    </row>
    <row r="115" ht="15.75" customHeight="1" spans="1:7">
      <c r="A115" s="22" t="s">
        <v>297</v>
      </c>
      <c r="B115" s="122">
        <v>0.0105</v>
      </c>
      <c r="C115" s="122">
        <v>15200</v>
      </c>
      <c r="D115" s="122" t="s">
        <v>298</v>
      </c>
      <c r="E115" s="168" t="s">
        <v>299</v>
      </c>
      <c r="F115" s="169"/>
    </row>
    <row r="116" ht="15.75" customHeight="1" spans="1:7">
      <c r="A116" s="22" t="s">
        <v>300</v>
      </c>
      <c r="B116" s="122">
        <v>0.01</v>
      </c>
      <c r="C116" s="122">
        <v>14800</v>
      </c>
      <c r="D116" s="122" t="s">
        <v>298</v>
      </c>
      <c r="E116" s="168" t="s">
        <v>301</v>
      </c>
      <c r="F116" s="169"/>
    </row>
    <row r="117" ht="15.75" customHeight="1" spans="1:7">
      <c r="A117" s="22" t="s">
        <v>302</v>
      </c>
      <c r="B117" s="122">
        <v>0.0082</v>
      </c>
      <c r="C117" s="122">
        <v>9200</v>
      </c>
      <c r="D117" s="122" t="s">
        <v>303</v>
      </c>
      <c r="E117" s="168" t="s">
        <v>304</v>
      </c>
      <c r="F117" s="169"/>
    </row>
    <row r="118" ht="15.75" customHeight="1" spans="1:7">
      <c r="A118" s="22" t="s">
        <v>305</v>
      </c>
      <c r="B118" s="122">
        <v>0.0096</v>
      </c>
      <c r="C118" s="122">
        <v>8130</v>
      </c>
      <c r="D118" s="122" t="s">
        <v>303</v>
      </c>
      <c r="E118" s="168" t="s">
        <v>306</v>
      </c>
      <c r="F118" s="169"/>
    </row>
    <row r="119" ht="15.75" customHeight="1" spans="1:7">
      <c r="A119" s="22" t="s">
        <v>307</v>
      </c>
      <c r="B119" s="122">
        <v>0.0068</v>
      </c>
      <c r="C119" s="122">
        <v>6025</v>
      </c>
      <c r="D119" s="122" t="s">
        <v>303</v>
      </c>
      <c r="E119" s="168" t="s">
        <v>308</v>
      </c>
      <c r="F119" s="169"/>
    </row>
    <row r="120" ht="15.75" customHeight="1" spans="1:7">
      <c r="A120" s="22" t="s">
        <v>309</v>
      </c>
      <c r="B120" s="122">
        <v>0.0046</v>
      </c>
      <c r="C120" s="122">
        <v>5850</v>
      </c>
      <c r="D120" s="122" t="s">
        <v>303</v>
      </c>
      <c r="E120" s="168" t="s">
        <v>310</v>
      </c>
      <c r="F120" s="169"/>
    </row>
    <row r="121" ht="7.5" customHeight="1"/>
    <row r="122" ht="19.5" customHeight="1" spans="1:7">
      <c r="A122" s="113" t="s">
        <v>311</v>
      </c>
    </row>
    <row r="123" ht="19.5" customHeight="1" spans="1:7">
      <c r="A123" s="109" t="s">
        <v>312</v>
      </c>
      <c r="B123" s="109" t="s">
        <v>313</v>
      </c>
      <c r="C123" s="109" t="s">
        <v>314</v>
      </c>
      <c r="D123" s="119" t="s">
        <v>315</v>
      </c>
      <c r="E123" s="120" t="s">
        <v>316</v>
      </c>
      <c r="F123" s="121"/>
    </row>
    <row r="124" ht="15.75" customHeight="1" spans="1:7">
      <c r="A124" s="22">
        <v>2025</v>
      </c>
      <c r="B124" s="122">
        <v>320</v>
      </c>
      <c r="C124" s="122">
        <v>1.9</v>
      </c>
      <c r="D124" s="123" t="s">
        <v>317</v>
      </c>
      <c r="E124" s="124" t="s">
        <v>318</v>
      </c>
      <c r="F124" s="125"/>
      <c r="G124" s="39">
        <f>C124/B124</f>
        <v>0.0059375</v>
      </c>
    </row>
    <row r="125" ht="15.75" customHeight="1" spans="1:7">
      <c r="A125" s="22">
        <v>2026</v>
      </c>
      <c r="B125" s="122">
        <v>326</v>
      </c>
      <c r="C125" s="122">
        <v>2.8</v>
      </c>
      <c r="D125" s="123" t="s">
        <v>319</v>
      </c>
      <c r="E125" s="124"/>
      <c r="F125" s="125"/>
      <c r="G125" s="39">
        <f t="shared" ref="G125:G133" si="0">C125/B125</f>
        <v>0.00858895705521472</v>
      </c>
    </row>
    <row r="126" ht="15.75" customHeight="1" spans="1:7">
      <c r="A126" s="22">
        <v>2027</v>
      </c>
      <c r="B126" s="122">
        <v>332</v>
      </c>
      <c r="C126" s="122">
        <v>4</v>
      </c>
      <c r="D126" s="123" t="s">
        <v>319</v>
      </c>
      <c r="E126" s="124" t="s">
        <v>320</v>
      </c>
      <c r="F126" s="125"/>
      <c r="G126" s="39">
        <f t="shared" si="0"/>
        <v>0.0120481927710843</v>
      </c>
    </row>
    <row r="127" ht="15.75" customHeight="1" spans="1:7">
      <c r="A127" s="22">
        <v>2028</v>
      </c>
      <c r="B127" s="122">
        <v>338</v>
      </c>
      <c r="C127" s="122">
        <v>5.5</v>
      </c>
      <c r="D127" s="123" t="s">
        <v>319</v>
      </c>
      <c r="E127" s="124"/>
      <c r="F127" s="125"/>
      <c r="G127" s="39">
        <f t="shared" si="0"/>
        <v>0.0162721893491124</v>
      </c>
    </row>
    <row r="128" ht="15.75" customHeight="1" spans="1:7">
      <c r="A128" s="22">
        <v>2029</v>
      </c>
      <c r="B128" s="122">
        <v>344</v>
      </c>
      <c r="C128" s="122">
        <v>7.5</v>
      </c>
      <c r="D128" s="123" t="s">
        <v>319</v>
      </c>
      <c r="E128" s="124"/>
      <c r="F128" s="125"/>
      <c r="G128" s="39">
        <f t="shared" si="0"/>
        <v>0.0218023255813953</v>
      </c>
    </row>
    <row r="129" ht="15.75" customHeight="1" spans="1:11">
      <c r="A129" s="22">
        <v>2030</v>
      </c>
      <c r="B129" s="122">
        <v>350</v>
      </c>
      <c r="C129" s="122">
        <v>10</v>
      </c>
      <c r="D129" s="123" t="s">
        <v>321</v>
      </c>
      <c r="E129" s="124" t="s">
        <v>322</v>
      </c>
      <c r="F129" s="125"/>
      <c r="G129" s="39">
        <f t="shared" si="0"/>
        <v>0.0285714285714286</v>
      </c>
    </row>
    <row r="130" ht="15.75" customHeight="1" spans="1:11">
      <c r="A130" s="22">
        <v>2035</v>
      </c>
      <c r="B130" s="122">
        <v>394</v>
      </c>
      <c r="C130" s="122">
        <v>42</v>
      </c>
      <c r="D130" s="123" t="s">
        <v>323</v>
      </c>
      <c r="E130" s="124" t="s">
        <v>324</v>
      </c>
      <c r="F130" s="125"/>
      <c r="G130" s="39">
        <f t="shared" si="0"/>
        <v>0.106598984771574</v>
      </c>
    </row>
    <row r="131" ht="15.75" customHeight="1" spans="1:11">
      <c r="A131" s="22">
        <v>2040</v>
      </c>
      <c r="B131" s="122">
        <v>438</v>
      </c>
      <c r="C131" s="122">
        <v>100</v>
      </c>
      <c r="D131" s="123" t="s">
        <v>325</v>
      </c>
      <c r="E131" s="124"/>
      <c r="F131" s="125"/>
      <c r="G131" s="39">
        <f t="shared" si="0"/>
        <v>0.228310502283105</v>
      </c>
    </row>
    <row r="132" ht="15.75" customHeight="1" spans="1:11">
      <c r="A132" s="22">
        <v>2045</v>
      </c>
      <c r="B132" s="122">
        <v>480</v>
      </c>
      <c r="C132" s="122">
        <v>175</v>
      </c>
      <c r="D132" s="123" t="s">
        <v>326</v>
      </c>
      <c r="E132" s="124"/>
      <c r="F132" s="125"/>
      <c r="G132" s="39">
        <f t="shared" si="0"/>
        <v>0.364583333333333</v>
      </c>
    </row>
    <row r="133" ht="15.75" customHeight="1" spans="1:11">
      <c r="A133" s="22">
        <v>2050</v>
      </c>
      <c r="B133" s="122">
        <v>525</v>
      </c>
      <c r="C133" s="122">
        <v>300</v>
      </c>
      <c r="D133" s="123" t="s">
        <v>327</v>
      </c>
      <c r="E133" s="124" t="s">
        <v>328</v>
      </c>
      <c r="F133" s="125"/>
      <c r="G133" s="39">
        <f t="shared" si="0"/>
        <v>0.571428571428571</v>
      </c>
    </row>
    <row r="135" ht="19.5" customHeight="1" spans="1:11">
      <c r="A135" s="113" t="s">
        <v>329</v>
      </c>
    </row>
    <row r="136" ht="19.5" customHeight="1" spans="1:11">
      <c r="A136" s="109" t="s">
        <v>330</v>
      </c>
      <c r="B136" s="109" t="s">
        <v>331</v>
      </c>
      <c r="C136" s="109" t="s">
        <v>332</v>
      </c>
      <c r="D136" s="109" t="s">
        <v>333</v>
      </c>
      <c r="E136" s="109" t="s">
        <v>334</v>
      </c>
      <c r="F136" s="109" t="s">
        <v>335</v>
      </c>
      <c r="G136" s="109" t="s">
        <v>336</v>
      </c>
      <c r="H136" s="109" t="s">
        <v>337</v>
      </c>
      <c r="I136" s="109" t="s">
        <v>338</v>
      </c>
      <c r="J136" s="109" t="s">
        <v>339</v>
      </c>
      <c r="K136" s="109" t="s">
        <v>340</v>
      </c>
    </row>
    <row r="137" ht="15" customHeight="1" spans="1:11">
      <c r="A137" s="170" t="s">
        <v>165</v>
      </c>
      <c r="B137" s="170" t="s">
        <v>341</v>
      </c>
      <c r="C137" s="171">
        <v>0.02</v>
      </c>
      <c r="D137" s="171">
        <v>0.02</v>
      </c>
      <c r="E137" s="171">
        <v>0.022</v>
      </c>
      <c r="F137" s="171">
        <v>0.025</v>
      </c>
      <c r="G137" s="171">
        <v>0.027</v>
      </c>
      <c r="H137" s="171">
        <v>0.03</v>
      </c>
      <c r="I137" s="171">
        <v>0.055</v>
      </c>
      <c r="J137" s="171">
        <v>0.085</v>
      </c>
      <c r="K137" s="171">
        <v>0.15</v>
      </c>
    </row>
    <row r="138" ht="15" customHeight="1" spans="1:11">
      <c r="A138" s="170" t="s">
        <v>165</v>
      </c>
      <c r="B138" s="170" t="s">
        <v>342</v>
      </c>
      <c r="C138" s="171">
        <v>0.02</v>
      </c>
      <c r="D138" s="171">
        <v>0.02</v>
      </c>
      <c r="E138" s="171">
        <v>0.03</v>
      </c>
      <c r="F138" s="171">
        <v>0.04</v>
      </c>
      <c r="G138" s="171">
        <v>0.05</v>
      </c>
      <c r="H138" s="171">
        <v>0.06</v>
      </c>
      <c r="I138" s="171">
        <v>0.2</v>
      </c>
      <c r="J138" s="171">
        <v>0.34</v>
      </c>
      <c r="K138" s="171">
        <v>0.7</v>
      </c>
    </row>
    <row r="139" ht="15" customHeight="1" spans="1:11">
      <c r="A139" s="170" t="s">
        <v>165</v>
      </c>
      <c r="B139" s="170" t="s">
        <v>343</v>
      </c>
      <c r="C139" s="171">
        <v>0.02</v>
      </c>
      <c r="D139" s="171">
        <v>0.03</v>
      </c>
      <c r="E139" s="171">
        <v>0.045</v>
      </c>
      <c r="F139" s="171">
        <v>0.06</v>
      </c>
      <c r="G139" s="171">
        <v>0.07</v>
      </c>
      <c r="H139" s="171">
        <v>0.08</v>
      </c>
      <c r="I139" s="171">
        <v>0.25</v>
      </c>
      <c r="J139" s="171">
        <v>0.5</v>
      </c>
      <c r="K139" s="171">
        <v>0.85</v>
      </c>
    </row>
    <row r="140" ht="15" customHeight="1" spans="1:11">
      <c r="A140" s="170" t="s">
        <v>169</v>
      </c>
      <c r="B140" s="170" t="s">
        <v>341</v>
      </c>
      <c r="C140" s="171">
        <v>0.005</v>
      </c>
      <c r="D140" s="171">
        <v>0.007</v>
      </c>
      <c r="E140" s="171">
        <v>0.009</v>
      </c>
      <c r="F140" s="171">
        <v>0.011</v>
      </c>
      <c r="G140" s="171">
        <v>0.013</v>
      </c>
      <c r="H140" s="171">
        <v>0.015</v>
      </c>
      <c r="I140" s="171">
        <v>0.03</v>
      </c>
      <c r="J140" s="171">
        <v>0.06</v>
      </c>
      <c r="K140" s="171">
        <v>0.12</v>
      </c>
    </row>
    <row r="141" ht="15" customHeight="1" spans="1:11">
      <c r="A141" s="170" t="s">
        <v>169</v>
      </c>
      <c r="B141" s="170" t="s">
        <v>342</v>
      </c>
      <c r="C141" s="171">
        <v>0.005</v>
      </c>
      <c r="D141" s="171">
        <v>0.01</v>
      </c>
      <c r="E141" s="171">
        <v>0.015</v>
      </c>
      <c r="F141" s="171">
        <v>0.02</v>
      </c>
      <c r="G141" s="171">
        <v>0.025</v>
      </c>
      <c r="H141" s="171">
        <v>0.03</v>
      </c>
      <c r="I141" s="171">
        <v>0.1</v>
      </c>
      <c r="J141" s="171">
        <v>0.18</v>
      </c>
      <c r="K141" s="171">
        <v>0.3</v>
      </c>
    </row>
    <row r="142" ht="15" customHeight="1" spans="1:11">
      <c r="A142" s="170" t="s">
        <v>169</v>
      </c>
      <c r="B142" s="170" t="s">
        <v>343</v>
      </c>
      <c r="C142" s="171">
        <v>0.01</v>
      </c>
      <c r="D142" s="171">
        <v>0.02</v>
      </c>
      <c r="E142" s="171">
        <v>0.03</v>
      </c>
      <c r="F142" s="171">
        <v>0.04</v>
      </c>
      <c r="G142" s="171">
        <v>0.045</v>
      </c>
      <c r="H142" s="171">
        <v>0.05</v>
      </c>
      <c r="I142" s="171">
        <v>0.15</v>
      </c>
      <c r="J142" s="171">
        <v>0.3</v>
      </c>
      <c r="K142" s="171">
        <v>0.45</v>
      </c>
    </row>
    <row r="143" ht="15" customHeight="1" spans="1:11">
      <c r="A143" s="170" t="s">
        <v>173</v>
      </c>
      <c r="B143" s="170" t="s">
        <v>341</v>
      </c>
      <c r="C143" s="171">
        <v>0.001</v>
      </c>
      <c r="D143" s="171">
        <v>0.003</v>
      </c>
      <c r="E143" s="171">
        <v>0.005</v>
      </c>
      <c r="F143" s="171">
        <v>0.006</v>
      </c>
      <c r="G143" s="171">
        <v>0.007</v>
      </c>
      <c r="H143" s="171">
        <v>0.01</v>
      </c>
      <c r="I143" s="171">
        <v>0.025</v>
      </c>
      <c r="J143" s="171">
        <v>0.045</v>
      </c>
      <c r="K143" s="171">
        <v>0.09</v>
      </c>
    </row>
    <row r="144" ht="15" customHeight="1" spans="1:11">
      <c r="A144" s="170" t="s">
        <v>173</v>
      </c>
      <c r="B144" s="170" t="s">
        <v>342</v>
      </c>
      <c r="C144" s="171">
        <v>0.003</v>
      </c>
      <c r="D144" s="171">
        <v>0.01</v>
      </c>
      <c r="E144" s="171">
        <v>0.018</v>
      </c>
      <c r="F144" s="171">
        <v>0.025</v>
      </c>
      <c r="G144" s="171">
        <v>0.03</v>
      </c>
      <c r="H144" s="171">
        <v>0.035</v>
      </c>
      <c r="I144" s="171">
        <v>0.1</v>
      </c>
      <c r="J144" s="171">
        <v>0.16</v>
      </c>
      <c r="K144" s="171">
        <v>0.25</v>
      </c>
    </row>
    <row r="145" ht="15" customHeight="1" spans="1:11">
      <c r="A145" s="170" t="s">
        <v>173</v>
      </c>
      <c r="B145" s="170" t="s">
        <v>343</v>
      </c>
      <c r="C145" s="171">
        <v>0.005</v>
      </c>
      <c r="D145" s="171">
        <v>0.015</v>
      </c>
      <c r="E145" s="171">
        <v>0.03</v>
      </c>
      <c r="F145" s="171">
        <v>0.045</v>
      </c>
      <c r="G145" s="171">
        <v>0.052</v>
      </c>
      <c r="H145" s="171">
        <v>0.06</v>
      </c>
      <c r="I145" s="171">
        <v>0.15</v>
      </c>
      <c r="J145" s="171">
        <v>0.28</v>
      </c>
      <c r="K145" s="171">
        <v>0.4</v>
      </c>
    </row>
    <row r="146" ht="15" customHeight="1" spans="1:11">
      <c r="A146" s="170" t="s">
        <v>177</v>
      </c>
      <c r="B146" s="170" t="s">
        <v>341</v>
      </c>
      <c r="C146" s="171">
        <v>0</v>
      </c>
      <c r="D146" s="171">
        <v>0.001</v>
      </c>
      <c r="E146" s="171">
        <v>0.002</v>
      </c>
      <c r="F146" s="171">
        <v>0.002</v>
      </c>
      <c r="G146" s="171">
        <v>0.003</v>
      </c>
      <c r="H146" s="171">
        <v>0.003</v>
      </c>
      <c r="I146" s="171">
        <v>0.01</v>
      </c>
      <c r="J146" s="171">
        <v>0.02</v>
      </c>
      <c r="K146" s="171">
        <v>0.04</v>
      </c>
    </row>
    <row r="147" ht="15" customHeight="1" spans="1:11">
      <c r="A147" s="170" t="s">
        <v>177</v>
      </c>
      <c r="B147" s="170" t="s">
        <v>342</v>
      </c>
      <c r="C147" s="171">
        <v>0</v>
      </c>
      <c r="D147" s="171">
        <v>0.002</v>
      </c>
      <c r="E147" s="171">
        <v>0.005</v>
      </c>
      <c r="F147" s="171">
        <v>0.007</v>
      </c>
      <c r="G147" s="171">
        <v>0.008</v>
      </c>
      <c r="H147" s="171">
        <v>0.01</v>
      </c>
      <c r="I147" s="171">
        <v>0.03</v>
      </c>
      <c r="J147" s="171">
        <v>0.06</v>
      </c>
      <c r="K147" s="171">
        <v>0.1</v>
      </c>
    </row>
    <row r="148" ht="15" customHeight="1" spans="1:11">
      <c r="A148" s="170" t="s">
        <v>177</v>
      </c>
      <c r="B148" s="170" t="s">
        <v>343</v>
      </c>
      <c r="C148" s="171">
        <v>0.005</v>
      </c>
      <c r="D148" s="171">
        <v>0.008</v>
      </c>
      <c r="E148" s="171">
        <v>0.012</v>
      </c>
      <c r="F148" s="171">
        <v>0.015</v>
      </c>
      <c r="G148" s="171">
        <v>0.018</v>
      </c>
      <c r="H148" s="171">
        <v>0.02</v>
      </c>
      <c r="I148" s="171">
        <v>0.06</v>
      </c>
      <c r="J148" s="171">
        <v>0.12</v>
      </c>
      <c r="K148" s="171">
        <v>0.18</v>
      </c>
    </row>
    <row r="149" ht="15" customHeight="1" spans="1:11">
      <c r="A149" s="170" t="s">
        <v>181</v>
      </c>
      <c r="B149" s="170" t="s">
        <v>341</v>
      </c>
      <c r="C149" s="171">
        <v>0</v>
      </c>
      <c r="D149" s="171">
        <v>0.001</v>
      </c>
      <c r="E149" s="171">
        <v>0.003</v>
      </c>
      <c r="F149" s="171">
        <v>0.004</v>
      </c>
      <c r="G149" s="171">
        <v>0.004</v>
      </c>
      <c r="H149" s="171">
        <v>0.005</v>
      </c>
      <c r="I149" s="171">
        <v>0.012</v>
      </c>
      <c r="J149" s="171">
        <v>0.025</v>
      </c>
      <c r="K149" s="171">
        <v>0.05</v>
      </c>
    </row>
    <row r="150" ht="15" customHeight="1" spans="1:11">
      <c r="A150" s="170" t="s">
        <v>181</v>
      </c>
      <c r="B150" s="170" t="s">
        <v>342</v>
      </c>
      <c r="C150" s="171">
        <v>0</v>
      </c>
      <c r="D150" s="171">
        <v>0.003</v>
      </c>
      <c r="E150" s="171">
        <v>0.006</v>
      </c>
      <c r="F150" s="171">
        <v>0.008</v>
      </c>
      <c r="G150" s="171">
        <v>0.009</v>
      </c>
      <c r="H150" s="171">
        <v>0.01</v>
      </c>
      <c r="I150" s="171">
        <v>0.03</v>
      </c>
      <c r="J150" s="171">
        <v>0.06</v>
      </c>
      <c r="K150" s="171">
        <v>0.1</v>
      </c>
    </row>
    <row r="151" ht="15" customHeight="1" spans="1:11">
      <c r="A151" s="170" t="s">
        <v>181</v>
      </c>
      <c r="B151" s="170" t="s">
        <v>343</v>
      </c>
      <c r="C151" s="171">
        <v>0.005</v>
      </c>
      <c r="D151" s="171">
        <v>0.008</v>
      </c>
      <c r="E151" s="171">
        <v>0.012</v>
      </c>
      <c r="F151" s="171">
        <v>0.015</v>
      </c>
      <c r="G151" s="171">
        <v>0.018</v>
      </c>
      <c r="H151" s="171">
        <v>0.02</v>
      </c>
      <c r="I151" s="171">
        <v>0.06</v>
      </c>
      <c r="J151" s="171">
        <v>0.12</v>
      </c>
      <c r="K151" s="171">
        <v>0.18</v>
      </c>
    </row>
    <row r="152" ht="15" customHeight="1" spans="1:11">
      <c r="A152" s="170" t="s">
        <v>185</v>
      </c>
      <c r="B152" s="170" t="s">
        <v>341</v>
      </c>
      <c r="C152" s="171">
        <v>0</v>
      </c>
      <c r="D152" s="171">
        <v>0.001</v>
      </c>
      <c r="E152" s="171">
        <v>0.002</v>
      </c>
      <c r="F152" s="171">
        <v>0.002</v>
      </c>
      <c r="G152" s="171">
        <v>0.003</v>
      </c>
      <c r="H152" s="171">
        <v>0.003</v>
      </c>
      <c r="I152" s="171">
        <v>0.01</v>
      </c>
      <c r="J152" s="171">
        <v>0.018</v>
      </c>
      <c r="K152" s="171">
        <v>0.035</v>
      </c>
    </row>
    <row r="153" ht="15" customHeight="1" spans="1:11">
      <c r="A153" s="170" t="s">
        <v>185</v>
      </c>
      <c r="B153" s="170" t="s">
        <v>342</v>
      </c>
      <c r="C153" s="171">
        <v>0</v>
      </c>
      <c r="D153" s="171">
        <v>0.002</v>
      </c>
      <c r="E153" s="171">
        <v>0.004</v>
      </c>
      <c r="F153" s="171">
        <v>0.004</v>
      </c>
      <c r="G153" s="171">
        <v>0.004</v>
      </c>
      <c r="H153" s="171">
        <v>0.005</v>
      </c>
      <c r="I153" s="171">
        <v>0.02</v>
      </c>
      <c r="J153" s="171">
        <v>0.04</v>
      </c>
      <c r="K153" s="171">
        <v>0.06</v>
      </c>
    </row>
    <row r="154" ht="15" customHeight="1" spans="1:11">
      <c r="A154" s="170" t="s">
        <v>185</v>
      </c>
      <c r="B154" s="170" t="s">
        <v>343</v>
      </c>
      <c r="C154" s="171">
        <v>0</v>
      </c>
      <c r="D154" s="171">
        <v>0.003</v>
      </c>
      <c r="E154" s="171">
        <v>0.007</v>
      </c>
      <c r="F154" s="171">
        <v>0.008</v>
      </c>
      <c r="G154" s="171">
        <v>0.009</v>
      </c>
      <c r="H154" s="171">
        <v>0.01</v>
      </c>
      <c r="I154" s="171">
        <v>0.04</v>
      </c>
      <c r="J154" s="171">
        <v>0.08</v>
      </c>
      <c r="K154" s="171">
        <v>0.12</v>
      </c>
    </row>
    <row r="157" ht="15" customHeight="1" spans="1:11">
      <c r="A157" s="113" t="s">
        <v>344</v>
      </c>
    </row>
    <row r="158" ht="15" customHeight="1" spans="1:11">
      <c r="A158" s="126" t="s">
        <v>345</v>
      </c>
      <c r="B158" s="127">
        <v>305.522071</v>
      </c>
      <c r="C158" s="129" t="s">
        <v>346</v>
      </c>
    </row>
    <row r="159" ht="15" customHeight="1" spans="1:11">
      <c r="A159" s="126" t="s">
        <v>347</v>
      </c>
      <c r="B159" s="127">
        <v>361.159641</v>
      </c>
      <c r="C159" s="129" t="s">
        <v>348</v>
      </c>
    </row>
    <row r="160" ht="15" customHeight="1" spans="1:11">
      <c r="A160" s="126" t="s">
        <v>349</v>
      </c>
      <c r="B160" s="130">
        <v>0.15405257</v>
      </c>
      <c r="C160" s="129" t="s">
        <v>350</v>
      </c>
    </row>
    <row r="161" ht="15" customHeight="1" spans="1:3">
      <c r="A161" s="126" t="s">
        <v>351</v>
      </c>
      <c r="B161" s="127">
        <v>55.6</v>
      </c>
      <c r="C161" s="129" t="s">
        <v>352</v>
      </c>
    </row>
    <row r="162" ht="15" customHeight="1" spans="1:3">
      <c r="A162" s="126" t="s">
        <v>353</v>
      </c>
      <c r="B162" s="127">
        <v>114.3</v>
      </c>
      <c r="C162" s="129" t="s">
        <v>354</v>
      </c>
    </row>
  </sheetData>
  <mergeCells count="63">
    <mergeCell ref="A1:E1"/>
    <mergeCell ref="A2:E2"/>
    <mergeCell ref="A4:E4"/>
    <mergeCell ref="E5:F5"/>
    <mergeCell ref="E6:F6"/>
    <mergeCell ref="E7:F7"/>
    <mergeCell ref="E8:F8"/>
    <mergeCell ref="E9:F9"/>
    <mergeCell ref="E10:F10"/>
    <mergeCell ref="E11:F11"/>
    <mergeCell ref="A13:E13"/>
    <mergeCell ref="E14:F14"/>
    <mergeCell ref="E15:F15"/>
    <mergeCell ref="E16:F16"/>
    <mergeCell ref="E17:F17"/>
    <mergeCell ref="E18:F18"/>
    <mergeCell ref="E19:F19"/>
    <mergeCell ref="E20:F20"/>
    <mergeCell ref="E21:F21"/>
    <mergeCell ref="E22:F22"/>
    <mergeCell ref="E23:F23"/>
    <mergeCell ref="E24:F24"/>
    <mergeCell ref="A26:E26"/>
    <mergeCell ref="A32:E32"/>
    <mergeCell ref="D33:E33"/>
    <mergeCell ref="D34:E34"/>
    <mergeCell ref="D35:E35"/>
    <mergeCell ref="D36:E36"/>
    <mergeCell ref="D37:E37"/>
    <mergeCell ref="D38:E38"/>
    <mergeCell ref="D39:E39"/>
    <mergeCell ref="A41:E41"/>
    <mergeCell ref="A42:E42"/>
    <mergeCell ref="A105:E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A122:E122"/>
    <mergeCell ref="E123:F123"/>
    <mergeCell ref="E124:F124"/>
    <mergeCell ref="E125:F125"/>
    <mergeCell ref="E126:F126"/>
    <mergeCell ref="E127:F127"/>
    <mergeCell ref="E128:F128"/>
    <mergeCell ref="E129:F129"/>
    <mergeCell ref="E130:F130"/>
    <mergeCell ref="E131:F131"/>
    <mergeCell ref="E132:F132"/>
    <mergeCell ref="E133:F133"/>
    <mergeCell ref="A135:E135"/>
    <mergeCell ref="A157:E157"/>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8F00"/>
  </sheetPr>
  <dimension ref="A1:F25"/>
  <sheetViews>
    <sheetView workbookViewId="0">
      <pane ySplit="3" topLeftCell="A4" activePane="bottomLeft" state="frozen"/>
      <selection/>
      <selection pane="bottomLeft" activeCell="F14" sqref="F14"/>
    </sheetView>
  </sheetViews>
  <sheetFormatPr defaultColWidth="8.7109375" defaultRowHeight="16.8" outlineLevelCol="5"/>
  <cols>
    <col min="1" max="1" width="14" customWidth="1"/>
    <col min="2" max="2" width="22" customWidth="1"/>
    <col min="3" max="3" width="33.4296875" customWidth="1"/>
    <col min="4" max="4" width="16.140625" customWidth="1"/>
    <col min="5" max="5" width="14.140625" customWidth="1"/>
    <col min="6" max="6" width="35" customWidth="1"/>
  </cols>
  <sheetData>
    <row r="1" ht="15.75" customHeight="1" spans="1:6">
      <c r="A1" s="131" t="s">
        <v>355</v>
      </c>
    </row>
    <row r="3" ht="34.5" customHeight="1" spans="1:6">
      <c r="A3" s="4" t="s">
        <v>275</v>
      </c>
      <c r="B3" s="4" t="s">
        <v>356</v>
      </c>
      <c r="C3" s="4" t="s">
        <v>278</v>
      </c>
      <c r="D3" s="4" t="s">
        <v>357</v>
      </c>
      <c r="E3" s="4" t="s">
        <v>358</v>
      </c>
      <c r="F3" s="4" t="s">
        <v>359</v>
      </c>
    </row>
    <row r="4" ht="15" customHeight="1" spans="1:6">
      <c r="A4" s="145" t="s">
        <v>279</v>
      </c>
      <c r="B4" s="146">
        <v>0.0039</v>
      </c>
      <c r="C4" s="147" t="s">
        <v>280</v>
      </c>
      <c r="D4" s="148">
        <v>150</v>
      </c>
      <c r="E4" s="148">
        <v>3500</v>
      </c>
      <c r="F4" s="149" t="s">
        <v>360</v>
      </c>
    </row>
    <row r="5" ht="15" customHeight="1" spans="1:6">
      <c r="A5" s="150" t="s">
        <v>282</v>
      </c>
      <c r="B5" s="151">
        <v>0.0042</v>
      </c>
      <c r="C5" s="152" t="s">
        <v>289</v>
      </c>
      <c r="D5" s="153">
        <v>300</v>
      </c>
      <c r="E5" s="153">
        <v>12000</v>
      </c>
      <c r="F5" s="154" t="s">
        <v>361</v>
      </c>
    </row>
    <row r="6" ht="15" customHeight="1" spans="1:6">
      <c r="A6" s="145" t="s">
        <v>284</v>
      </c>
      <c r="B6" s="146">
        <v>0.0041</v>
      </c>
      <c r="C6" s="147" t="s">
        <v>280</v>
      </c>
      <c r="D6" s="148">
        <v>150</v>
      </c>
      <c r="E6" s="148">
        <v>3500</v>
      </c>
      <c r="F6" s="149" t="s">
        <v>360</v>
      </c>
    </row>
    <row r="7" ht="15" customHeight="1" spans="1:6">
      <c r="A7" s="145" t="s">
        <v>286</v>
      </c>
      <c r="B7" s="146">
        <v>0.0039</v>
      </c>
      <c r="C7" s="147" t="s">
        <v>280</v>
      </c>
      <c r="D7" s="148">
        <v>150</v>
      </c>
      <c r="E7" s="148">
        <v>3500</v>
      </c>
      <c r="F7" s="149" t="s">
        <v>360</v>
      </c>
    </row>
    <row r="8" ht="15" customHeight="1" spans="1:6">
      <c r="A8" s="150" t="s">
        <v>288</v>
      </c>
      <c r="B8" s="151">
        <v>0.0085</v>
      </c>
      <c r="C8" s="152" t="s">
        <v>289</v>
      </c>
      <c r="D8" s="153">
        <v>300</v>
      </c>
      <c r="E8" s="153">
        <v>12000</v>
      </c>
      <c r="F8" s="154" t="s">
        <v>362</v>
      </c>
    </row>
    <row r="9" ht="15" customHeight="1" spans="1:6">
      <c r="A9" s="150" t="s">
        <v>291</v>
      </c>
      <c r="B9" s="151">
        <v>0.0079</v>
      </c>
      <c r="C9" s="152" t="s">
        <v>289</v>
      </c>
      <c r="D9" s="153">
        <v>300</v>
      </c>
      <c r="E9" s="153">
        <v>12000</v>
      </c>
      <c r="F9" s="154" t="s">
        <v>363</v>
      </c>
    </row>
    <row r="10" ht="15" customHeight="1" spans="1:6">
      <c r="A10" s="150" t="s">
        <v>293</v>
      </c>
      <c r="B10" s="151">
        <v>0.0079</v>
      </c>
      <c r="C10" s="152" t="s">
        <v>289</v>
      </c>
      <c r="D10" s="153">
        <v>300</v>
      </c>
      <c r="E10" s="153">
        <v>12000</v>
      </c>
      <c r="F10" s="154" t="s">
        <v>363</v>
      </c>
    </row>
    <row r="11" ht="15" customHeight="1" spans="1:6">
      <c r="A11" s="150" t="s">
        <v>295</v>
      </c>
      <c r="B11" s="151">
        <v>0.0089</v>
      </c>
      <c r="C11" s="152" t="s">
        <v>289</v>
      </c>
      <c r="D11" s="153">
        <v>300</v>
      </c>
      <c r="E11" s="153">
        <v>12000</v>
      </c>
      <c r="F11" s="154" t="s">
        <v>363</v>
      </c>
    </row>
    <row r="12" ht="15" customHeight="1" spans="1:6">
      <c r="A12" s="150" t="s">
        <v>297</v>
      </c>
      <c r="B12" s="151">
        <v>0.0105</v>
      </c>
      <c r="C12" s="152" t="s">
        <v>289</v>
      </c>
      <c r="D12" s="153">
        <v>555</v>
      </c>
      <c r="E12" s="153">
        <v>12000</v>
      </c>
      <c r="F12" s="154" t="s">
        <v>364</v>
      </c>
    </row>
    <row r="13" ht="15" customHeight="1" spans="1:6">
      <c r="A13" s="150" t="s">
        <v>300</v>
      </c>
      <c r="B13" s="151">
        <v>0.01</v>
      </c>
      <c r="C13" s="152" t="s">
        <v>289</v>
      </c>
      <c r="D13" s="153">
        <v>300</v>
      </c>
      <c r="E13" s="153">
        <v>12000</v>
      </c>
      <c r="F13" s="154" t="s">
        <v>364</v>
      </c>
    </row>
    <row r="14" ht="15" customHeight="1" spans="1:6">
      <c r="A14" s="155" t="s">
        <v>302</v>
      </c>
      <c r="B14" s="156">
        <v>0.0082</v>
      </c>
      <c r="C14" s="9" t="s">
        <v>365</v>
      </c>
      <c r="D14" s="157" t="s">
        <v>366</v>
      </c>
      <c r="E14" s="157">
        <v>102000</v>
      </c>
      <c r="F14" s="11">
        <v>9200</v>
      </c>
    </row>
    <row r="15" ht="15" customHeight="1" spans="1:6">
      <c r="A15" s="155" t="s">
        <v>305</v>
      </c>
      <c r="B15" s="156">
        <v>0.0096</v>
      </c>
      <c r="C15" s="9" t="s">
        <v>367</v>
      </c>
      <c r="D15" s="157" t="s">
        <v>366</v>
      </c>
      <c r="E15" s="157">
        <v>137800</v>
      </c>
      <c r="F15" s="11">
        <v>8130</v>
      </c>
    </row>
    <row r="16" ht="15" customHeight="1" spans="1:6">
      <c r="A16" s="155" t="s">
        <v>309</v>
      </c>
      <c r="B16" s="156">
        <v>0.0046</v>
      </c>
      <c r="C16" s="9" t="s">
        <v>368</v>
      </c>
      <c r="D16" s="157" t="s">
        <v>366</v>
      </c>
      <c r="E16" s="157">
        <v>22680</v>
      </c>
      <c r="F16" s="11">
        <v>5850</v>
      </c>
    </row>
    <row r="17" ht="15" customHeight="1" spans="1:6">
      <c r="A17" s="155" t="s">
        <v>307</v>
      </c>
      <c r="B17" s="156">
        <v>0.0068</v>
      </c>
      <c r="C17" s="9" t="s">
        <v>369</v>
      </c>
      <c r="D17" s="157" t="s">
        <v>366</v>
      </c>
      <c r="E17" s="157">
        <v>52163</v>
      </c>
      <c r="F17" s="11">
        <v>6025</v>
      </c>
    </row>
    <row r="20" ht="15" customHeight="1" spans="1:6">
      <c r="A20" s="158" t="s">
        <v>370</v>
      </c>
    </row>
    <row r="21" ht="15" customHeight="1" spans="1:6">
      <c r="A21" s="142" t="s">
        <v>371</v>
      </c>
      <c r="B21" s="159"/>
      <c r="C21" s="159"/>
      <c r="D21" s="159"/>
      <c r="E21" s="159"/>
      <c r="F21" s="159"/>
    </row>
    <row r="22" ht="15" customHeight="1" spans="1:6">
      <c r="A22" s="142" t="s">
        <v>372</v>
      </c>
      <c r="B22" s="159"/>
      <c r="C22" s="159"/>
      <c r="D22" s="159"/>
      <c r="E22" s="159"/>
      <c r="F22" s="159"/>
    </row>
    <row r="23" ht="15" customHeight="1" spans="1:6">
      <c r="A23" s="142" t="s">
        <v>373</v>
      </c>
      <c r="B23" s="159"/>
      <c r="C23" s="159"/>
      <c r="D23" s="159"/>
      <c r="E23" s="159"/>
      <c r="F23" s="159"/>
    </row>
    <row r="24" ht="15" customHeight="1" spans="1:6">
      <c r="A24" s="142" t="s">
        <v>374</v>
      </c>
      <c r="B24" s="159"/>
      <c r="C24" s="159"/>
      <c r="D24" s="159"/>
      <c r="E24" s="159"/>
      <c r="F24" s="159"/>
    </row>
    <row r="25" ht="15" customHeight="1" spans="1:6">
      <c r="A25" s="142" t="s">
        <v>375</v>
      </c>
      <c r="B25" s="159"/>
      <c r="C25" s="159"/>
      <c r="D25" s="159"/>
      <c r="E25" s="159"/>
      <c r="F25" s="159"/>
    </row>
  </sheetData>
  <mergeCells count="7">
    <mergeCell ref="A1:F1"/>
    <mergeCell ref="A20:F20"/>
    <mergeCell ref="A21:F21"/>
    <mergeCell ref="A22:F22"/>
    <mergeCell ref="A23:F23"/>
    <mergeCell ref="A24:F24"/>
    <mergeCell ref="A25:F25"/>
  </mergeCells>
  <pageMargins left="0.75" right="0.75" top="1" bottom="1" header="0.511811023622047" footer="0.511811023622047"/>
  <pageSetup paperSize="9"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F8F00"/>
  </sheetPr>
  <dimension ref="A1:M174"/>
  <sheetViews>
    <sheetView workbookViewId="0">
      <pane ySplit="3" topLeftCell="A148" activePane="bottomLeft" state="frozen"/>
      <selection/>
      <selection pane="bottomLeft" activeCell="B63" sqref="B63"/>
    </sheetView>
  </sheetViews>
  <sheetFormatPr defaultColWidth="8.7109375" defaultRowHeight="16.8"/>
  <cols>
    <col min="1" max="1" width="8" customWidth="1"/>
    <col min="2" max="2" width="28" customWidth="1"/>
    <col min="3" max="3" width="18" customWidth="1"/>
    <col min="4" max="5" width="8" customWidth="1"/>
    <col min="6" max="6" width="18" customWidth="1"/>
    <col min="7" max="7" width="8" customWidth="1"/>
    <col min="8" max="8" width="22" customWidth="1"/>
    <col min="9" max="9" width="10" customWidth="1"/>
    <col min="10" max="10" width="20" customWidth="1"/>
    <col min="11" max="11" width="28" customWidth="1"/>
    <col min="12" max="13" width="10" customWidth="1"/>
  </cols>
  <sheetData>
    <row r="1" ht="15.75" customHeight="1" spans="1:13">
      <c r="A1" s="131" t="s">
        <v>376</v>
      </c>
    </row>
    <row r="3" ht="23.25" customHeight="1" spans="1:13">
      <c r="A3" s="4" t="s">
        <v>377</v>
      </c>
      <c r="B3" s="4" t="s">
        <v>378</v>
      </c>
      <c r="C3" s="4" t="s">
        <v>379</v>
      </c>
      <c r="D3" s="4" t="s">
        <v>330</v>
      </c>
      <c r="E3" s="4" t="s">
        <v>380</v>
      </c>
      <c r="F3" s="4" t="s">
        <v>381</v>
      </c>
      <c r="G3" s="4" t="s">
        <v>382</v>
      </c>
      <c r="H3" s="4" t="s">
        <v>383</v>
      </c>
      <c r="I3" s="4" t="s">
        <v>384</v>
      </c>
      <c r="J3" s="4" t="s">
        <v>385</v>
      </c>
      <c r="K3" s="4" t="s">
        <v>386</v>
      </c>
      <c r="L3" s="4" t="s">
        <v>387</v>
      </c>
      <c r="M3" s="4" t="s">
        <v>388</v>
      </c>
    </row>
    <row r="4" ht="15" customHeight="1" spans="1:13">
      <c r="A4" s="6" t="s">
        <v>389</v>
      </c>
      <c r="B4" s="11" t="s">
        <v>390</v>
      </c>
      <c r="C4" s="11" t="s">
        <v>391</v>
      </c>
      <c r="D4" s="7" t="s">
        <v>165</v>
      </c>
      <c r="E4" s="11" t="s">
        <v>200</v>
      </c>
      <c r="F4" s="11" t="s">
        <v>391</v>
      </c>
      <c r="G4" s="11" t="s">
        <v>165</v>
      </c>
      <c r="H4" s="11" t="s">
        <v>392</v>
      </c>
      <c r="I4" s="132" t="s">
        <v>393</v>
      </c>
      <c r="J4" s="11" t="s">
        <v>394</v>
      </c>
      <c r="K4" s="11" t="s">
        <v>395</v>
      </c>
      <c r="L4" s="133" t="s">
        <v>396</v>
      </c>
      <c r="M4" s="133" t="s">
        <v>396</v>
      </c>
    </row>
    <row r="5" ht="15" customHeight="1" spans="1:13">
      <c r="A5" s="24" t="s">
        <v>397</v>
      </c>
      <c r="B5" s="28" t="s">
        <v>398</v>
      </c>
      <c r="C5" s="28" t="s">
        <v>399</v>
      </c>
      <c r="D5" s="25" t="s">
        <v>165</v>
      </c>
      <c r="E5" s="28" t="s">
        <v>203</v>
      </c>
      <c r="F5" s="28" t="s">
        <v>399</v>
      </c>
      <c r="G5" s="28" t="s">
        <v>165</v>
      </c>
      <c r="H5" s="28" t="s">
        <v>392</v>
      </c>
      <c r="I5" s="134" t="s">
        <v>393</v>
      </c>
      <c r="J5" s="28" t="s">
        <v>394</v>
      </c>
      <c r="K5" s="28" t="s">
        <v>395</v>
      </c>
      <c r="L5" s="133" t="s">
        <v>396</v>
      </c>
      <c r="M5" s="133" t="s">
        <v>396</v>
      </c>
    </row>
    <row r="6" ht="15" customHeight="1" spans="1:13">
      <c r="A6" s="6" t="s">
        <v>400</v>
      </c>
      <c r="B6" s="11" t="s">
        <v>401</v>
      </c>
      <c r="C6" s="11" t="s">
        <v>402</v>
      </c>
      <c r="D6" s="7" t="s">
        <v>165</v>
      </c>
      <c r="E6" s="11" t="s">
        <v>224</v>
      </c>
      <c r="F6" s="11" t="s">
        <v>402</v>
      </c>
      <c r="G6" s="11" t="s">
        <v>165</v>
      </c>
      <c r="H6" s="11" t="s">
        <v>392</v>
      </c>
      <c r="I6" s="132" t="s">
        <v>393</v>
      </c>
      <c r="J6" s="11" t="s">
        <v>394</v>
      </c>
      <c r="K6" s="11" t="s">
        <v>395</v>
      </c>
      <c r="L6" s="133" t="s">
        <v>396</v>
      </c>
      <c r="M6" s="133" t="s">
        <v>396</v>
      </c>
    </row>
    <row r="7" ht="15" customHeight="1" spans="1:13">
      <c r="A7" s="24" t="s">
        <v>403</v>
      </c>
      <c r="B7" s="28" t="s">
        <v>404</v>
      </c>
      <c r="C7" s="28" t="s">
        <v>405</v>
      </c>
      <c r="D7" s="25" t="s">
        <v>165</v>
      </c>
      <c r="E7" s="28" t="s">
        <v>204</v>
      </c>
      <c r="F7" s="28" t="s">
        <v>405</v>
      </c>
      <c r="G7" s="28" t="s">
        <v>165</v>
      </c>
      <c r="H7" s="28" t="s">
        <v>392</v>
      </c>
      <c r="I7" s="134" t="s">
        <v>393</v>
      </c>
      <c r="J7" s="28" t="s">
        <v>394</v>
      </c>
      <c r="K7" s="28" t="s">
        <v>395</v>
      </c>
      <c r="L7" s="133" t="s">
        <v>396</v>
      </c>
      <c r="M7" s="133" t="s">
        <v>396</v>
      </c>
    </row>
    <row r="8" ht="15" customHeight="1" spans="1:13">
      <c r="A8" s="6" t="s">
        <v>406</v>
      </c>
      <c r="B8" s="11" t="s">
        <v>407</v>
      </c>
      <c r="C8" s="11" t="s">
        <v>408</v>
      </c>
      <c r="D8" s="7" t="s">
        <v>165</v>
      </c>
      <c r="E8" s="11" t="s">
        <v>205</v>
      </c>
      <c r="F8" s="11" t="s">
        <v>408</v>
      </c>
      <c r="G8" s="11" t="s">
        <v>165</v>
      </c>
      <c r="H8" s="11" t="s">
        <v>392</v>
      </c>
      <c r="I8" s="132" t="s">
        <v>393</v>
      </c>
      <c r="J8" s="11" t="s">
        <v>394</v>
      </c>
      <c r="K8" s="11" t="s">
        <v>395</v>
      </c>
      <c r="L8" s="133" t="s">
        <v>396</v>
      </c>
      <c r="M8" s="133" t="s">
        <v>396</v>
      </c>
    </row>
    <row r="9" ht="15" customHeight="1" spans="1:13">
      <c r="A9" s="24" t="s">
        <v>409</v>
      </c>
      <c r="B9" s="28" t="s">
        <v>410</v>
      </c>
      <c r="C9" s="28" t="s">
        <v>411</v>
      </c>
      <c r="D9" s="25" t="s">
        <v>169</v>
      </c>
      <c r="E9" s="28" t="s">
        <v>255</v>
      </c>
      <c r="F9" s="28" t="s">
        <v>411</v>
      </c>
      <c r="G9" s="28" t="s">
        <v>169</v>
      </c>
      <c r="H9" s="28" t="s">
        <v>392</v>
      </c>
      <c r="I9" s="134" t="s">
        <v>393</v>
      </c>
      <c r="J9" s="28" t="s">
        <v>394</v>
      </c>
      <c r="K9" s="28" t="s">
        <v>395</v>
      </c>
      <c r="L9" s="133" t="s">
        <v>396</v>
      </c>
      <c r="M9" s="133" t="s">
        <v>396</v>
      </c>
    </row>
    <row r="10" ht="15" customHeight="1" spans="1:13">
      <c r="A10" s="6" t="s">
        <v>412</v>
      </c>
      <c r="B10" s="11" t="s">
        <v>413</v>
      </c>
      <c r="C10" s="11" t="s">
        <v>411</v>
      </c>
      <c r="D10" s="7" t="s">
        <v>169</v>
      </c>
      <c r="E10" s="11" t="s">
        <v>258</v>
      </c>
      <c r="F10" s="11" t="s">
        <v>411</v>
      </c>
      <c r="G10" s="11" t="s">
        <v>169</v>
      </c>
      <c r="H10" s="11" t="s">
        <v>392</v>
      </c>
      <c r="I10" s="132" t="s">
        <v>393</v>
      </c>
      <c r="J10" s="11" t="s">
        <v>394</v>
      </c>
      <c r="K10" s="11" t="s">
        <v>395</v>
      </c>
      <c r="L10" s="133" t="s">
        <v>396</v>
      </c>
      <c r="M10" s="133" t="s">
        <v>396</v>
      </c>
    </row>
    <row r="11" ht="15" customHeight="1" spans="1:13">
      <c r="A11" s="24" t="s">
        <v>414</v>
      </c>
      <c r="B11" s="28" t="s">
        <v>415</v>
      </c>
      <c r="C11" s="28" t="s">
        <v>411</v>
      </c>
      <c r="D11" s="25" t="s">
        <v>169</v>
      </c>
      <c r="E11" s="28" t="s">
        <v>250</v>
      </c>
      <c r="F11" s="28" t="s">
        <v>411</v>
      </c>
      <c r="G11" s="28" t="s">
        <v>169</v>
      </c>
      <c r="H11" s="28" t="s">
        <v>392</v>
      </c>
      <c r="I11" s="134" t="s">
        <v>393</v>
      </c>
      <c r="J11" s="28" t="s">
        <v>394</v>
      </c>
      <c r="K11" s="28" t="s">
        <v>395</v>
      </c>
      <c r="L11" s="133" t="s">
        <v>396</v>
      </c>
      <c r="M11" s="133" t="s">
        <v>396</v>
      </c>
    </row>
    <row r="12" ht="15" customHeight="1" spans="1:13">
      <c r="A12" s="6" t="s">
        <v>416</v>
      </c>
      <c r="B12" s="11" t="s">
        <v>417</v>
      </c>
      <c r="C12" s="11" t="s">
        <v>411</v>
      </c>
      <c r="D12" s="7" t="s">
        <v>169</v>
      </c>
      <c r="E12" s="11" t="s">
        <v>418</v>
      </c>
      <c r="F12" s="11" t="s">
        <v>411</v>
      </c>
      <c r="G12" s="11" t="s">
        <v>169</v>
      </c>
      <c r="H12" s="11" t="s">
        <v>392</v>
      </c>
      <c r="I12" s="132" t="s">
        <v>393</v>
      </c>
      <c r="J12" s="11" t="s">
        <v>394</v>
      </c>
      <c r="K12" s="11" t="s">
        <v>395</v>
      </c>
      <c r="L12" s="133" t="s">
        <v>396</v>
      </c>
      <c r="M12" s="133" t="s">
        <v>396</v>
      </c>
    </row>
    <row r="13" ht="15" customHeight="1" spans="1:13">
      <c r="A13" s="24" t="s">
        <v>419</v>
      </c>
      <c r="B13" s="28" t="s">
        <v>420</v>
      </c>
      <c r="C13" s="28" t="s">
        <v>421</v>
      </c>
      <c r="D13" s="25" t="s">
        <v>173</v>
      </c>
      <c r="E13" s="28" t="s">
        <v>242</v>
      </c>
      <c r="F13" s="28" t="s">
        <v>421</v>
      </c>
      <c r="G13" s="28" t="s">
        <v>173</v>
      </c>
      <c r="H13" s="28" t="s">
        <v>392</v>
      </c>
      <c r="I13" s="134" t="s">
        <v>393</v>
      </c>
      <c r="J13" s="28" t="s">
        <v>394</v>
      </c>
      <c r="K13" s="28" t="s">
        <v>395</v>
      </c>
      <c r="L13" s="133" t="s">
        <v>396</v>
      </c>
      <c r="M13" s="133" t="s">
        <v>396</v>
      </c>
    </row>
    <row r="14" ht="15" customHeight="1" spans="1:13">
      <c r="A14" s="6" t="s">
        <v>422</v>
      </c>
      <c r="B14" s="11" t="s">
        <v>423</v>
      </c>
      <c r="C14" s="11" t="s">
        <v>424</v>
      </c>
      <c r="D14" s="7" t="s">
        <v>173</v>
      </c>
      <c r="E14" s="11" t="s">
        <v>234</v>
      </c>
      <c r="F14" s="11" t="s">
        <v>424</v>
      </c>
      <c r="G14" s="11" t="s">
        <v>173</v>
      </c>
      <c r="H14" s="11" t="s">
        <v>392</v>
      </c>
      <c r="I14" s="132" t="s">
        <v>393</v>
      </c>
      <c r="J14" s="11" t="s">
        <v>394</v>
      </c>
      <c r="K14" s="11" t="s">
        <v>395</v>
      </c>
      <c r="L14" s="133" t="s">
        <v>396</v>
      </c>
      <c r="M14" s="133" t="s">
        <v>396</v>
      </c>
    </row>
    <row r="15" ht="15" customHeight="1" spans="1:13">
      <c r="A15" s="24" t="s">
        <v>425</v>
      </c>
      <c r="B15" s="28" t="s">
        <v>426</v>
      </c>
      <c r="C15" s="28" t="s">
        <v>427</v>
      </c>
      <c r="D15" s="25" t="s">
        <v>173</v>
      </c>
      <c r="E15" s="28" t="s">
        <v>428</v>
      </c>
      <c r="F15" s="28" t="s">
        <v>427</v>
      </c>
      <c r="G15" s="28" t="s">
        <v>173</v>
      </c>
      <c r="H15" s="28" t="s">
        <v>392</v>
      </c>
      <c r="I15" s="134" t="s">
        <v>393</v>
      </c>
      <c r="J15" s="28" t="s">
        <v>394</v>
      </c>
      <c r="K15" s="28" t="s">
        <v>395</v>
      </c>
      <c r="L15" s="133" t="s">
        <v>396</v>
      </c>
      <c r="M15" s="133" t="s">
        <v>396</v>
      </c>
    </row>
    <row r="16" ht="15" customHeight="1" spans="1:13">
      <c r="A16" s="6" t="s">
        <v>429</v>
      </c>
      <c r="B16" s="11" t="s">
        <v>430</v>
      </c>
      <c r="C16" s="11" t="s">
        <v>431</v>
      </c>
      <c r="D16" s="7" t="s">
        <v>173</v>
      </c>
      <c r="E16" s="11" t="s">
        <v>432</v>
      </c>
      <c r="F16" s="11" t="s">
        <v>431</v>
      </c>
      <c r="G16" s="11" t="s">
        <v>173</v>
      </c>
      <c r="H16" s="11" t="s">
        <v>392</v>
      </c>
      <c r="I16" s="132" t="s">
        <v>393</v>
      </c>
      <c r="J16" s="11" t="s">
        <v>394</v>
      </c>
      <c r="K16" s="11" t="s">
        <v>395</v>
      </c>
      <c r="L16" s="135" t="s">
        <v>433</v>
      </c>
      <c r="M16" s="133" t="s">
        <v>396</v>
      </c>
    </row>
    <row r="17" ht="15" customHeight="1" spans="1:13">
      <c r="A17" s="24" t="s">
        <v>434</v>
      </c>
      <c r="B17" s="28" t="s">
        <v>435</v>
      </c>
      <c r="C17" s="28" t="s">
        <v>436</v>
      </c>
      <c r="D17" s="25" t="s">
        <v>173</v>
      </c>
      <c r="E17" s="28" t="s">
        <v>264</v>
      </c>
      <c r="F17" s="28" t="s">
        <v>436</v>
      </c>
      <c r="G17" s="28" t="s">
        <v>173</v>
      </c>
      <c r="H17" s="28" t="s">
        <v>392</v>
      </c>
      <c r="I17" s="134" t="s">
        <v>393</v>
      </c>
      <c r="J17" s="28" t="s">
        <v>394</v>
      </c>
      <c r="K17" s="28" t="s">
        <v>395</v>
      </c>
      <c r="L17" s="133" t="s">
        <v>396</v>
      </c>
      <c r="M17" s="133" t="s">
        <v>396</v>
      </c>
    </row>
    <row r="18" ht="15" customHeight="1" spans="1:13">
      <c r="A18" s="6" t="s">
        <v>437</v>
      </c>
      <c r="B18" s="11" t="s">
        <v>438</v>
      </c>
      <c r="C18" s="11" t="s">
        <v>439</v>
      </c>
      <c r="D18" s="7" t="s">
        <v>177</v>
      </c>
      <c r="E18" s="11" t="s">
        <v>440</v>
      </c>
      <c r="F18" s="11" t="s">
        <v>439</v>
      </c>
      <c r="G18" s="11" t="s">
        <v>177</v>
      </c>
      <c r="H18" s="11" t="s">
        <v>392</v>
      </c>
      <c r="I18" s="132" t="s">
        <v>393</v>
      </c>
      <c r="J18" s="11" t="s">
        <v>394</v>
      </c>
      <c r="K18" s="11" t="s">
        <v>395</v>
      </c>
      <c r="L18" s="133" t="s">
        <v>396</v>
      </c>
      <c r="M18" s="133" t="s">
        <v>396</v>
      </c>
    </row>
    <row r="19" ht="15" customHeight="1" spans="1:13">
      <c r="A19" s="24" t="s">
        <v>441</v>
      </c>
      <c r="B19" s="28" t="s">
        <v>442</v>
      </c>
      <c r="C19" s="28" t="s">
        <v>443</v>
      </c>
      <c r="D19" s="25" t="s">
        <v>177</v>
      </c>
      <c r="E19" s="28" t="s">
        <v>444</v>
      </c>
      <c r="F19" s="28" t="s">
        <v>443</v>
      </c>
      <c r="G19" s="28" t="s">
        <v>177</v>
      </c>
      <c r="H19" s="28" t="s">
        <v>392</v>
      </c>
      <c r="I19" s="134" t="s">
        <v>393</v>
      </c>
      <c r="J19" s="28" t="s">
        <v>394</v>
      </c>
      <c r="K19" s="28" t="s">
        <v>395</v>
      </c>
      <c r="L19" s="133" t="s">
        <v>396</v>
      </c>
      <c r="M19" s="133" t="s">
        <v>396</v>
      </c>
    </row>
    <row r="20" ht="15" customHeight="1" spans="1:13">
      <c r="A20" s="6" t="s">
        <v>445</v>
      </c>
      <c r="B20" s="11" t="s">
        <v>446</v>
      </c>
      <c r="C20" s="11" t="s">
        <v>447</v>
      </c>
      <c r="D20" s="7" t="s">
        <v>177</v>
      </c>
      <c r="E20" s="11" t="s">
        <v>448</v>
      </c>
      <c r="F20" s="11" t="s">
        <v>447</v>
      </c>
      <c r="G20" s="11" t="s">
        <v>177</v>
      </c>
      <c r="H20" s="11" t="s">
        <v>392</v>
      </c>
      <c r="I20" s="132" t="s">
        <v>393</v>
      </c>
      <c r="J20" s="11" t="s">
        <v>394</v>
      </c>
      <c r="K20" s="11" t="s">
        <v>395</v>
      </c>
      <c r="L20" s="133" t="s">
        <v>396</v>
      </c>
      <c r="M20" s="133" t="s">
        <v>396</v>
      </c>
    </row>
    <row r="21" ht="15" customHeight="1" spans="1:13">
      <c r="A21" s="24" t="s">
        <v>449</v>
      </c>
      <c r="B21" s="28" t="s">
        <v>450</v>
      </c>
      <c r="C21" s="28" t="s">
        <v>451</v>
      </c>
      <c r="D21" s="25" t="s">
        <v>181</v>
      </c>
      <c r="E21" s="28" t="s">
        <v>452</v>
      </c>
      <c r="F21" s="28" t="s">
        <v>451</v>
      </c>
      <c r="G21" s="28" t="s">
        <v>181</v>
      </c>
      <c r="H21" s="28" t="s">
        <v>392</v>
      </c>
      <c r="I21" s="134" t="s">
        <v>393</v>
      </c>
      <c r="J21" s="28" t="s">
        <v>394</v>
      </c>
      <c r="K21" s="28" t="s">
        <v>395</v>
      </c>
      <c r="L21" s="133" t="s">
        <v>396</v>
      </c>
      <c r="M21" s="133" t="s">
        <v>396</v>
      </c>
    </row>
    <row r="22" ht="15" customHeight="1" spans="1:13">
      <c r="A22" s="6" t="s">
        <v>453</v>
      </c>
      <c r="B22" s="11" t="s">
        <v>454</v>
      </c>
      <c r="C22" s="11" t="s">
        <v>455</v>
      </c>
      <c r="D22" s="7" t="s">
        <v>185</v>
      </c>
      <c r="E22" s="11" t="s">
        <v>456</v>
      </c>
      <c r="F22" s="11" t="s">
        <v>455</v>
      </c>
      <c r="G22" s="11" t="s">
        <v>185</v>
      </c>
      <c r="H22" s="11" t="s">
        <v>392</v>
      </c>
      <c r="I22" s="132" t="s">
        <v>393</v>
      </c>
      <c r="J22" s="11" t="s">
        <v>394</v>
      </c>
      <c r="K22" s="11" t="s">
        <v>395</v>
      </c>
      <c r="L22" s="133" t="s">
        <v>396</v>
      </c>
      <c r="M22" s="133" t="s">
        <v>396</v>
      </c>
    </row>
    <row r="23" ht="15" customHeight="1" spans="1:13">
      <c r="A23" s="24" t="s">
        <v>457</v>
      </c>
      <c r="B23" s="28" t="s">
        <v>458</v>
      </c>
      <c r="C23" s="28" t="s">
        <v>459</v>
      </c>
      <c r="D23" s="25" t="s">
        <v>185</v>
      </c>
      <c r="E23" s="28" t="s">
        <v>460</v>
      </c>
      <c r="F23" s="28" t="s">
        <v>459</v>
      </c>
      <c r="G23" s="28" t="s">
        <v>185</v>
      </c>
      <c r="H23" s="28" t="s">
        <v>392</v>
      </c>
      <c r="I23" s="134" t="s">
        <v>393</v>
      </c>
      <c r="J23" s="28" t="s">
        <v>394</v>
      </c>
      <c r="K23" s="28" t="s">
        <v>395</v>
      </c>
      <c r="L23" s="133" t="s">
        <v>396</v>
      </c>
      <c r="M23" s="133" t="s">
        <v>396</v>
      </c>
    </row>
    <row r="24" ht="15" customHeight="1" spans="1:13">
      <c r="A24" s="87" t="s">
        <v>461</v>
      </c>
      <c r="B24" s="87" t="s">
        <v>462</v>
      </c>
      <c r="C24" s="46" t="s">
        <v>411</v>
      </c>
      <c r="D24" s="43" t="s">
        <v>169</v>
      </c>
      <c r="E24" s="46" t="s">
        <v>463</v>
      </c>
      <c r="F24" s="46" t="s">
        <v>411</v>
      </c>
      <c r="G24" s="46" t="s">
        <v>169</v>
      </c>
      <c r="H24" s="46" t="s">
        <v>464</v>
      </c>
      <c r="I24" s="136">
        <v>700</v>
      </c>
      <c r="J24" s="46" t="s">
        <v>394</v>
      </c>
      <c r="K24" s="46" t="s">
        <v>395</v>
      </c>
      <c r="L24" s="133" t="s">
        <v>396</v>
      </c>
      <c r="M24" s="133" t="s">
        <v>396</v>
      </c>
    </row>
    <row r="25" ht="15" customHeight="1" spans="1:13">
      <c r="A25" s="87" t="s">
        <v>465</v>
      </c>
      <c r="B25" s="87" t="s">
        <v>466</v>
      </c>
      <c r="C25" s="46" t="s">
        <v>411</v>
      </c>
      <c r="D25" s="43" t="s">
        <v>169</v>
      </c>
      <c r="E25" s="46" t="s">
        <v>259</v>
      </c>
      <c r="F25" s="46" t="s">
        <v>411</v>
      </c>
      <c r="G25" s="46" t="s">
        <v>169</v>
      </c>
      <c r="H25" s="46" t="s">
        <v>464</v>
      </c>
      <c r="I25" s="136">
        <v>291</v>
      </c>
      <c r="J25" s="46" t="s">
        <v>394</v>
      </c>
      <c r="K25" s="46" t="s">
        <v>395</v>
      </c>
      <c r="L25" s="133" t="s">
        <v>396</v>
      </c>
      <c r="M25" s="133" t="s">
        <v>396</v>
      </c>
    </row>
    <row r="26" ht="15" customHeight="1" spans="1:13">
      <c r="A26" s="87" t="s">
        <v>467</v>
      </c>
      <c r="B26" s="87" t="s">
        <v>468</v>
      </c>
      <c r="C26" s="46" t="s">
        <v>391</v>
      </c>
      <c r="D26" s="43" t="s">
        <v>165</v>
      </c>
      <c r="E26" s="46" t="s">
        <v>469</v>
      </c>
      <c r="F26" s="46" t="s">
        <v>391</v>
      </c>
      <c r="G26" s="46" t="s">
        <v>165</v>
      </c>
      <c r="H26" s="46" t="s">
        <v>470</v>
      </c>
      <c r="I26" s="136">
        <v>310</v>
      </c>
      <c r="J26" s="46" t="s">
        <v>471</v>
      </c>
      <c r="K26" s="46" t="s">
        <v>472</v>
      </c>
      <c r="L26" s="133" t="s">
        <v>396</v>
      </c>
      <c r="M26" s="133" t="s">
        <v>396</v>
      </c>
    </row>
    <row r="27" ht="15" customHeight="1" spans="1:13">
      <c r="A27" s="87" t="s">
        <v>473</v>
      </c>
      <c r="B27" s="87" t="s">
        <v>474</v>
      </c>
      <c r="C27" s="46" t="s">
        <v>411</v>
      </c>
      <c r="D27" s="43" t="s">
        <v>169</v>
      </c>
      <c r="E27" s="46" t="s">
        <v>475</v>
      </c>
      <c r="F27" s="46" t="s">
        <v>411</v>
      </c>
      <c r="G27" s="46" t="s">
        <v>169</v>
      </c>
      <c r="H27" s="46" t="s">
        <v>476</v>
      </c>
      <c r="I27" s="136">
        <v>90</v>
      </c>
      <c r="J27" s="46" t="s">
        <v>477</v>
      </c>
      <c r="K27" s="46" t="s">
        <v>478</v>
      </c>
      <c r="L27" s="133" t="s">
        <v>396</v>
      </c>
      <c r="M27" s="133" t="s">
        <v>396</v>
      </c>
    </row>
    <row r="28" ht="15" customHeight="1" spans="1:13">
      <c r="A28" s="87" t="s">
        <v>479</v>
      </c>
      <c r="B28" s="87" t="s">
        <v>480</v>
      </c>
      <c r="C28" s="46" t="s">
        <v>411</v>
      </c>
      <c r="D28" s="43" t="s">
        <v>169</v>
      </c>
      <c r="E28" s="46" t="s">
        <v>245</v>
      </c>
      <c r="F28" s="46" t="s">
        <v>411</v>
      </c>
      <c r="G28" s="46" t="s">
        <v>169</v>
      </c>
      <c r="H28" s="46" t="s">
        <v>481</v>
      </c>
      <c r="I28" s="136">
        <v>93</v>
      </c>
      <c r="J28" s="46" t="s">
        <v>482</v>
      </c>
      <c r="K28" s="46" t="s">
        <v>483</v>
      </c>
      <c r="L28" s="133" t="s">
        <v>396</v>
      </c>
      <c r="M28" s="133" t="s">
        <v>396</v>
      </c>
    </row>
    <row r="29" ht="15" customHeight="1" spans="1:13">
      <c r="A29" s="87" t="s">
        <v>484</v>
      </c>
      <c r="B29" s="87" t="s">
        <v>485</v>
      </c>
      <c r="C29" s="46" t="s">
        <v>411</v>
      </c>
      <c r="D29" s="43" t="s">
        <v>169</v>
      </c>
      <c r="E29" s="46" t="s">
        <v>486</v>
      </c>
      <c r="F29" s="46" t="s">
        <v>411</v>
      </c>
      <c r="G29" s="46" t="s">
        <v>169</v>
      </c>
      <c r="H29" s="46" t="s">
        <v>487</v>
      </c>
      <c r="I29" s="136">
        <v>40</v>
      </c>
      <c r="J29" s="46" t="s">
        <v>482</v>
      </c>
      <c r="K29" s="46" t="s">
        <v>483</v>
      </c>
      <c r="L29" s="133" t="s">
        <v>396</v>
      </c>
      <c r="M29" s="133" t="s">
        <v>396</v>
      </c>
    </row>
    <row r="30" ht="15" customHeight="1" spans="1:13">
      <c r="A30" s="87" t="s">
        <v>488</v>
      </c>
      <c r="B30" s="87" t="s">
        <v>489</v>
      </c>
      <c r="C30" s="46" t="s">
        <v>490</v>
      </c>
      <c r="D30" s="43" t="s">
        <v>165</v>
      </c>
      <c r="E30" s="46" t="s">
        <v>215</v>
      </c>
      <c r="F30" s="46" t="s">
        <v>490</v>
      </c>
      <c r="G30" s="46" t="s">
        <v>165</v>
      </c>
      <c r="H30" s="46" t="s">
        <v>481</v>
      </c>
      <c r="I30" s="136">
        <v>150</v>
      </c>
      <c r="J30" s="46" t="s">
        <v>482</v>
      </c>
      <c r="K30" s="46" t="s">
        <v>483</v>
      </c>
      <c r="L30" s="133" t="s">
        <v>396</v>
      </c>
      <c r="M30" s="133" t="s">
        <v>396</v>
      </c>
    </row>
    <row r="31" ht="15" customHeight="1" spans="1:13">
      <c r="A31" s="24" t="s">
        <v>491</v>
      </c>
      <c r="B31" s="28" t="s">
        <v>492</v>
      </c>
      <c r="C31" s="28" t="s">
        <v>493</v>
      </c>
      <c r="D31" s="25" t="s">
        <v>165</v>
      </c>
      <c r="E31" s="28" t="s">
        <v>494</v>
      </c>
      <c r="F31" s="28" t="s">
        <v>493</v>
      </c>
      <c r="G31" s="28" t="s">
        <v>165</v>
      </c>
      <c r="H31" s="28" t="s">
        <v>495</v>
      </c>
      <c r="I31" s="134">
        <v>30</v>
      </c>
      <c r="J31" s="28" t="s">
        <v>394</v>
      </c>
      <c r="K31" s="28" t="s">
        <v>395</v>
      </c>
      <c r="L31" s="133" t="s">
        <v>396</v>
      </c>
      <c r="M31" s="133" t="s">
        <v>396</v>
      </c>
    </row>
    <row r="32" ht="15" customHeight="1" spans="1:13">
      <c r="A32" s="6" t="s">
        <v>496</v>
      </c>
      <c r="B32" s="11" t="s">
        <v>497</v>
      </c>
      <c r="C32" s="11" t="s">
        <v>391</v>
      </c>
      <c r="D32" s="7" t="s">
        <v>165</v>
      </c>
      <c r="E32" s="11" t="s">
        <v>200</v>
      </c>
      <c r="F32" s="11" t="s">
        <v>391</v>
      </c>
      <c r="G32" s="11" t="s">
        <v>165</v>
      </c>
      <c r="H32" s="11" t="s">
        <v>495</v>
      </c>
      <c r="I32" s="132">
        <v>20</v>
      </c>
      <c r="J32" s="11" t="s">
        <v>394</v>
      </c>
      <c r="K32" s="11" t="s">
        <v>395</v>
      </c>
      <c r="L32" s="133" t="s">
        <v>396</v>
      </c>
      <c r="M32" s="133" t="s">
        <v>396</v>
      </c>
    </row>
    <row r="33" ht="15" customHeight="1" spans="1:13">
      <c r="A33" s="24" t="s">
        <v>498</v>
      </c>
      <c r="B33" s="28" t="s">
        <v>499</v>
      </c>
      <c r="C33" s="28" t="s">
        <v>447</v>
      </c>
      <c r="D33" s="25" t="s">
        <v>177</v>
      </c>
      <c r="E33" s="28" t="s">
        <v>448</v>
      </c>
      <c r="F33" s="28" t="s">
        <v>447</v>
      </c>
      <c r="G33" s="28" t="s">
        <v>177</v>
      </c>
      <c r="H33" s="28" t="s">
        <v>495</v>
      </c>
      <c r="I33" s="134">
        <v>30</v>
      </c>
      <c r="J33" s="28" t="s">
        <v>394</v>
      </c>
      <c r="K33" s="28" t="s">
        <v>395</v>
      </c>
      <c r="L33" s="133" t="s">
        <v>396</v>
      </c>
      <c r="M33" s="133" t="s">
        <v>396</v>
      </c>
    </row>
    <row r="34" ht="15" customHeight="1" spans="1:13">
      <c r="A34" s="6" t="s">
        <v>500</v>
      </c>
      <c r="B34" s="11" t="s">
        <v>501</v>
      </c>
      <c r="C34" s="11" t="s">
        <v>439</v>
      </c>
      <c r="D34" s="7" t="s">
        <v>177</v>
      </c>
      <c r="E34" s="11" t="s">
        <v>440</v>
      </c>
      <c r="F34" s="11" t="s">
        <v>439</v>
      </c>
      <c r="G34" s="11" t="s">
        <v>177</v>
      </c>
      <c r="H34" s="11" t="s">
        <v>495</v>
      </c>
      <c r="I34" s="132">
        <v>11</v>
      </c>
      <c r="J34" s="11" t="s">
        <v>394</v>
      </c>
      <c r="K34" s="11" t="s">
        <v>395</v>
      </c>
      <c r="L34" s="133" t="s">
        <v>396</v>
      </c>
      <c r="M34" s="133" t="s">
        <v>396</v>
      </c>
    </row>
    <row r="35" ht="15" customHeight="1" spans="1:13">
      <c r="A35" s="24" t="s">
        <v>502</v>
      </c>
      <c r="B35" s="28" t="s">
        <v>503</v>
      </c>
      <c r="C35" s="28" t="s">
        <v>504</v>
      </c>
      <c r="D35" s="25" t="s">
        <v>173</v>
      </c>
      <c r="E35" s="28" t="s">
        <v>505</v>
      </c>
      <c r="F35" s="28" t="s">
        <v>504</v>
      </c>
      <c r="G35" s="28" t="s">
        <v>173</v>
      </c>
      <c r="H35" s="28" t="s">
        <v>495</v>
      </c>
      <c r="I35" s="134">
        <v>20</v>
      </c>
      <c r="J35" s="28" t="s">
        <v>394</v>
      </c>
      <c r="K35" s="28" t="s">
        <v>395</v>
      </c>
      <c r="L35" s="133" t="s">
        <v>396</v>
      </c>
      <c r="M35" s="133" t="s">
        <v>396</v>
      </c>
    </row>
    <row r="36" ht="15" customHeight="1" spans="1:13">
      <c r="A36" s="6" t="s">
        <v>506</v>
      </c>
      <c r="B36" s="11" t="s">
        <v>507</v>
      </c>
      <c r="C36" s="11" t="s">
        <v>427</v>
      </c>
      <c r="D36" s="7" t="s">
        <v>173</v>
      </c>
      <c r="E36" s="11" t="s">
        <v>428</v>
      </c>
      <c r="F36" s="11" t="s">
        <v>427</v>
      </c>
      <c r="G36" s="11" t="s">
        <v>173</v>
      </c>
      <c r="H36" s="11" t="s">
        <v>495</v>
      </c>
      <c r="I36" s="132">
        <v>22</v>
      </c>
      <c r="J36" s="11" t="s">
        <v>394</v>
      </c>
      <c r="K36" s="11" t="s">
        <v>395</v>
      </c>
      <c r="L36" s="133" t="s">
        <v>396</v>
      </c>
      <c r="M36" s="133" t="s">
        <v>396</v>
      </c>
    </row>
    <row r="37" ht="15" customHeight="1" spans="1:13">
      <c r="A37" s="24" t="s">
        <v>508</v>
      </c>
      <c r="B37" s="28" t="s">
        <v>509</v>
      </c>
      <c r="C37" s="28" t="s">
        <v>424</v>
      </c>
      <c r="D37" s="25" t="s">
        <v>173</v>
      </c>
      <c r="E37" s="28" t="s">
        <v>234</v>
      </c>
      <c r="F37" s="28" t="s">
        <v>424</v>
      </c>
      <c r="G37" s="28" t="s">
        <v>173</v>
      </c>
      <c r="H37" s="28" t="s">
        <v>495</v>
      </c>
      <c r="I37" s="134">
        <v>7</v>
      </c>
      <c r="J37" s="28" t="s">
        <v>394</v>
      </c>
      <c r="K37" s="28" t="s">
        <v>395</v>
      </c>
      <c r="L37" s="133" t="s">
        <v>396</v>
      </c>
      <c r="M37" s="133" t="s">
        <v>396</v>
      </c>
    </row>
    <row r="38" ht="15" customHeight="1" spans="1:13">
      <c r="A38" s="6" t="s">
        <v>510</v>
      </c>
      <c r="B38" s="11" t="s">
        <v>511</v>
      </c>
      <c r="C38" s="11" t="s">
        <v>421</v>
      </c>
      <c r="D38" s="7" t="s">
        <v>173</v>
      </c>
      <c r="E38" s="11" t="s">
        <v>242</v>
      </c>
      <c r="F38" s="11" t="s">
        <v>421</v>
      </c>
      <c r="G38" s="11" t="s">
        <v>173</v>
      </c>
      <c r="H38" s="11" t="s">
        <v>495</v>
      </c>
      <c r="I38" s="132">
        <v>7</v>
      </c>
      <c r="J38" s="11" t="s">
        <v>394</v>
      </c>
      <c r="K38" s="11" t="s">
        <v>395</v>
      </c>
      <c r="L38" s="133" t="s">
        <v>396</v>
      </c>
      <c r="M38" s="133" t="s">
        <v>396</v>
      </c>
    </row>
    <row r="39" ht="15" customHeight="1" spans="1:13">
      <c r="A39" s="24" t="s">
        <v>512</v>
      </c>
      <c r="B39" s="28" t="s">
        <v>513</v>
      </c>
      <c r="C39" s="28" t="s">
        <v>514</v>
      </c>
      <c r="D39" s="25" t="s">
        <v>181</v>
      </c>
      <c r="E39" s="28" t="s">
        <v>515</v>
      </c>
      <c r="F39" s="28" t="s">
        <v>514</v>
      </c>
      <c r="G39" s="28" t="s">
        <v>181</v>
      </c>
      <c r="H39" s="28" t="s">
        <v>495</v>
      </c>
      <c r="I39" s="134">
        <v>6</v>
      </c>
      <c r="J39" s="28" t="s">
        <v>394</v>
      </c>
      <c r="K39" s="28" t="s">
        <v>395</v>
      </c>
      <c r="L39" s="133" t="s">
        <v>396</v>
      </c>
      <c r="M39" s="133" t="s">
        <v>396</v>
      </c>
    </row>
    <row r="40" ht="15" customHeight="1" spans="1:13">
      <c r="A40" s="6" t="s">
        <v>516</v>
      </c>
      <c r="B40" s="11" t="s">
        <v>517</v>
      </c>
      <c r="C40" s="11" t="s">
        <v>451</v>
      </c>
      <c r="D40" s="7" t="s">
        <v>181</v>
      </c>
      <c r="E40" s="11" t="s">
        <v>452</v>
      </c>
      <c r="F40" s="11" t="s">
        <v>451</v>
      </c>
      <c r="G40" s="11" t="s">
        <v>181</v>
      </c>
      <c r="H40" s="11" t="s">
        <v>495</v>
      </c>
      <c r="I40" s="132">
        <v>7</v>
      </c>
      <c r="J40" s="11" t="s">
        <v>394</v>
      </c>
      <c r="K40" s="11" t="s">
        <v>395</v>
      </c>
      <c r="L40" s="133" t="s">
        <v>396</v>
      </c>
      <c r="M40" s="133" t="s">
        <v>396</v>
      </c>
    </row>
    <row r="41" ht="15" customHeight="1" spans="1:13">
      <c r="A41" s="24" t="s">
        <v>518</v>
      </c>
      <c r="B41" s="28" t="s">
        <v>519</v>
      </c>
      <c r="C41" s="28" t="s">
        <v>455</v>
      </c>
      <c r="D41" s="25" t="s">
        <v>185</v>
      </c>
      <c r="E41" s="28" t="s">
        <v>456</v>
      </c>
      <c r="F41" s="28" t="s">
        <v>455</v>
      </c>
      <c r="G41" s="28" t="s">
        <v>185</v>
      </c>
      <c r="H41" s="28" t="s">
        <v>495</v>
      </c>
      <c r="I41" s="134">
        <v>10</v>
      </c>
      <c r="J41" s="28" t="s">
        <v>394</v>
      </c>
      <c r="K41" s="28" t="s">
        <v>520</v>
      </c>
      <c r="L41" s="137" t="s">
        <v>521</v>
      </c>
      <c r="M41" s="133" t="s">
        <v>396</v>
      </c>
    </row>
    <row r="42" ht="15" customHeight="1" spans="1:13">
      <c r="A42" s="6" t="s">
        <v>522</v>
      </c>
      <c r="B42" s="11" t="s">
        <v>523</v>
      </c>
      <c r="C42" s="11" t="s">
        <v>459</v>
      </c>
      <c r="D42" s="7" t="s">
        <v>185</v>
      </c>
      <c r="E42" s="11" t="s">
        <v>460</v>
      </c>
      <c r="F42" s="11" t="s">
        <v>459</v>
      </c>
      <c r="G42" s="11" t="s">
        <v>185</v>
      </c>
      <c r="H42" s="11" t="s">
        <v>495</v>
      </c>
      <c r="I42" s="132">
        <v>25</v>
      </c>
      <c r="J42" s="11" t="s">
        <v>394</v>
      </c>
      <c r="K42" s="11" t="s">
        <v>395</v>
      </c>
      <c r="L42" s="133" t="s">
        <v>396</v>
      </c>
      <c r="M42" s="133" t="s">
        <v>396</v>
      </c>
    </row>
    <row r="43" ht="15" customHeight="1" spans="1:13">
      <c r="A43" s="24" t="s">
        <v>524</v>
      </c>
      <c r="B43" s="28" t="s">
        <v>525</v>
      </c>
      <c r="C43" s="28" t="s">
        <v>424</v>
      </c>
      <c r="D43" s="25" t="s">
        <v>173</v>
      </c>
      <c r="E43" s="28" t="s">
        <v>234</v>
      </c>
      <c r="F43" s="28" t="s">
        <v>424</v>
      </c>
      <c r="G43" s="28" t="s">
        <v>173</v>
      </c>
      <c r="H43" s="28" t="s">
        <v>495</v>
      </c>
      <c r="I43" s="134">
        <v>7</v>
      </c>
      <c r="J43" s="28" t="s">
        <v>394</v>
      </c>
      <c r="K43" s="28" t="s">
        <v>395</v>
      </c>
      <c r="L43" s="133" t="s">
        <v>396</v>
      </c>
      <c r="M43" s="133" t="s">
        <v>396</v>
      </c>
    </row>
    <row r="44" ht="15.75" customHeight="1" spans="1:13">
      <c r="A44" s="24" t="s">
        <v>526</v>
      </c>
      <c r="B44" s="28" t="s">
        <v>527</v>
      </c>
      <c r="C44" s="28" t="s">
        <v>528</v>
      </c>
      <c r="D44" s="25" t="s">
        <v>173</v>
      </c>
      <c r="E44" s="28" t="s">
        <v>529</v>
      </c>
      <c r="F44" s="28" t="s">
        <v>528</v>
      </c>
      <c r="G44" s="28" t="s">
        <v>173</v>
      </c>
      <c r="H44" s="28" t="s">
        <v>392</v>
      </c>
      <c r="I44" s="134">
        <v>36</v>
      </c>
      <c r="J44" s="28" t="s">
        <v>394</v>
      </c>
      <c r="K44" s="28" t="s">
        <v>395</v>
      </c>
      <c r="L44" s="133" t="s">
        <v>396</v>
      </c>
      <c r="M44" s="133" t="s">
        <v>396</v>
      </c>
    </row>
    <row r="45" ht="15.75" customHeight="1" spans="1:13">
      <c r="A45" s="24" t="s">
        <v>530</v>
      </c>
      <c r="B45" s="28" t="s">
        <v>531</v>
      </c>
      <c r="C45" s="28" t="s">
        <v>528</v>
      </c>
      <c r="D45" s="25" t="s">
        <v>173</v>
      </c>
      <c r="E45" s="28" t="s">
        <v>529</v>
      </c>
      <c r="F45" s="28" t="s">
        <v>528</v>
      </c>
      <c r="G45" s="28" t="s">
        <v>173</v>
      </c>
      <c r="H45" s="28" t="s">
        <v>392</v>
      </c>
      <c r="I45" s="134">
        <v>220</v>
      </c>
      <c r="J45" s="28" t="s">
        <v>394</v>
      </c>
      <c r="K45" s="28" t="s">
        <v>395</v>
      </c>
      <c r="L45" s="133" t="s">
        <v>396</v>
      </c>
      <c r="M45" s="133" t="s">
        <v>396</v>
      </c>
    </row>
    <row r="46" ht="15.75" customHeight="1" spans="1:13">
      <c r="A46" s="24" t="s">
        <v>532</v>
      </c>
      <c r="B46" s="28" t="s">
        <v>533</v>
      </c>
      <c r="C46" s="28" t="s">
        <v>528</v>
      </c>
      <c r="D46" s="25" t="s">
        <v>173</v>
      </c>
      <c r="E46" s="28" t="s">
        <v>529</v>
      </c>
      <c r="F46" s="28" t="s">
        <v>528</v>
      </c>
      <c r="G46" s="28" t="s">
        <v>173</v>
      </c>
      <c r="H46" s="28" t="s">
        <v>392</v>
      </c>
      <c r="I46" s="134">
        <v>88</v>
      </c>
      <c r="J46" s="28" t="s">
        <v>394</v>
      </c>
      <c r="K46" s="28" t="s">
        <v>395</v>
      </c>
      <c r="L46" s="133" t="s">
        <v>396</v>
      </c>
      <c r="M46" s="133" t="s">
        <v>396</v>
      </c>
    </row>
    <row r="47" ht="15.75" customHeight="1" spans="1:13">
      <c r="A47" s="24" t="s">
        <v>534</v>
      </c>
      <c r="B47" s="28" t="s">
        <v>535</v>
      </c>
      <c r="C47" s="28" t="s">
        <v>536</v>
      </c>
      <c r="D47" s="25" t="s">
        <v>173</v>
      </c>
      <c r="E47" s="28" t="s">
        <v>537</v>
      </c>
      <c r="F47" s="28" t="s">
        <v>536</v>
      </c>
      <c r="G47" s="28" t="s">
        <v>173</v>
      </c>
      <c r="H47" s="28" t="s">
        <v>392</v>
      </c>
      <c r="I47" s="134">
        <v>72</v>
      </c>
      <c r="J47" s="28" t="s">
        <v>394</v>
      </c>
      <c r="K47" s="28" t="s">
        <v>395</v>
      </c>
      <c r="L47" s="133" t="s">
        <v>396</v>
      </c>
      <c r="M47" s="133" t="s">
        <v>396</v>
      </c>
    </row>
    <row r="48" ht="15.75" customHeight="1" spans="1:13">
      <c r="A48" s="24" t="s">
        <v>538</v>
      </c>
      <c r="B48" s="28" t="s">
        <v>539</v>
      </c>
      <c r="C48" s="28" t="s">
        <v>528</v>
      </c>
      <c r="D48" s="25" t="s">
        <v>173</v>
      </c>
      <c r="E48" s="28" t="s">
        <v>529</v>
      </c>
      <c r="F48" s="28" t="s">
        <v>528</v>
      </c>
      <c r="G48" s="28" t="s">
        <v>173</v>
      </c>
      <c r="H48" s="28" t="s">
        <v>392</v>
      </c>
      <c r="I48" s="134">
        <v>35</v>
      </c>
      <c r="J48" s="28" t="s">
        <v>394</v>
      </c>
      <c r="K48" s="28" t="s">
        <v>395</v>
      </c>
      <c r="L48" s="133" t="s">
        <v>396</v>
      </c>
      <c r="M48" s="133" t="s">
        <v>396</v>
      </c>
    </row>
    <row r="49" ht="15.75" customHeight="1" spans="1:13">
      <c r="A49" s="24" t="s">
        <v>540</v>
      </c>
      <c r="B49" s="28" t="s">
        <v>541</v>
      </c>
      <c r="C49" s="28" t="s">
        <v>421</v>
      </c>
      <c r="D49" s="25" t="s">
        <v>173</v>
      </c>
      <c r="E49" s="28" t="s">
        <v>242</v>
      </c>
      <c r="F49" s="28" t="s">
        <v>421</v>
      </c>
      <c r="G49" s="28" t="s">
        <v>173</v>
      </c>
      <c r="H49" s="28" t="s">
        <v>392</v>
      </c>
      <c r="I49" s="134">
        <v>49</v>
      </c>
      <c r="J49" s="28" t="s">
        <v>394</v>
      </c>
      <c r="K49" s="28" t="s">
        <v>395</v>
      </c>
      <c r="L49" s="133" t="s">
        <v>396</v>
      </c>
      <c r="M49" s="133" t="s">
        <v>396</v>
      </c>
    </row>
    <row r="50" ht="15.75" customHeight="1" spans="1:13">
      <c r="A50" s="24" t="s">
        <v>542</v>
      </c>
      <c r="B50" s="28" t="s">
        <v>543</v>
      </c>
      <c r="C50" s="28" t="s">
        <v>544</v>
      </c>
      <c r="D50" s="25" t="s">
        <v>173</v>
      </c>
      <c r="E50" s="28" t="s">
        <v>545</v>
      </c>
      <c r="F50" s="28" t="s">
        <v>544</v>
      </c>
      <c r="G50" s="28" t="s">
        <v>173</v>
      </c>
      <c r="H50" s="28" t="s">
        <v>392</v>
      </c>
      <c r="I50" s="134">
        <v>70</v>
      </c>
      <c r="J50" s="28" t="s">
        <v>394</v>
      </c>
      <c r="K50" s="28" t="s">
        <v>395</v>
      </c>
      <c r="L50" s="133" t="s">
        <v>396</v>
      </c>
      <c r="M50" s="133" t="s">
        <v>396</v>
      </c>
    </row>
    <row r="51" ht="15.75" customHeight="1" spans="1:13">
      <c r="A51" s="24" t="s">
        <v>546</v>
      </c>
      <c r="B51" s="28" t="s">
        <v>547</v>
      </c>
      <c r="C51" s="28" t="s">
        <v>548</v>
      </c>
      <c r="D51" s="25" t="s">
        <v>173</v>
      </c>
      <c r="E51" s="28" t="s">
        <v>549</v>
      </c>
      <c r="F51" s="28" t="s">
        <v>548</v>
      </c>
      <c r="G51" s="28" t="s">
        <v>173</v>
      </c>
      <c r="H51" s="28" t="s">
        <v>392</v>
      </c>
      <c r="I51" s="134">
        <v>100</v>
      </c>
      <c r="J51" s="28" t="s">
        <v>394</v>
      </c>
      <c r="K51" s="28" t="s">
        <v>395</v>
      </c>
      <c r="L51" s="133" t="s">
        <v>396</v>
      </c>
      <c r="M51" s="133" t="s">
        <v>396</v>
      </c>
    </row>
    <row r="52" ht="15.75" customHeight="1" spans="1:13">
      <c r="A52" s="24" t="s">
        <v>550</v>
      </c>
      <c r="B52" s="28" t="s">
        <v>551</v>
      </c>
      <c r="C52" s="28" t="s">
        <v>548</v>
      </c>
      <c r="D52" s="25" t="s">
        <v>173</v>
      </c>
      <c r="E52" s="28" t="s">
        <v>552</v>
      </c>
      <c r="F52" s="28" t="s">
        <v>548</v>
      </c>
      <c r="G52" s="28" t="s">
        <v>173</v>
      </c>
      <c r="H52" s="28" t="s">
        <v>392</v>
      </c>
      <c r="I52" s="134">
        <v>80</v>
      </c>
      <c r="J52" s="28" t="s">
        <v>394</v>
      </c>
      <c r="K52" s="28" t="s">
        <v>395</v>
      </c>
      <c r="L52" s="133" t="s">
        <v>396</v>
      </c>
      <c r="M52" s="133" t="s">
        <v>396</v>
      </c>
    </row>
    <row r="53" ht="15.75" customHeight="1" spans="1:13">
      <c r="A53" s="24" t="s">
        <v>553</v>
      </c>
      <c r="B53" s="28" t="s">
        <v>554</v>
      </c>
      <c r="C53" s="28" t="s">
        <v>555</v>
      </c>
      <c r="D53" s="25" t="s">
        <v>173</v>
      </c>
      <c r="E53" s="28" t="s">
        <v>556</v>
      </c>
      <c r="F53" s="28" t="s">
        <v>555</v>
      </c>
      <c r="G53" s="28" t="s">
        <v>173</v>
      </c>
      <c r="H53" s="28" t="s">
        <v>392</v>
      </c>
      <c r="I53" s="134">
        <v>85</v>
      </c>
      <c r="J53" s="28" t="s">
        <v>394</v>
      </c>
      <c r="K53" s="28" t="s">
        <v>395</v>
      </c>
      <c r="L53" s="133" t="s">
        <v>396</v>
      </c>
      <c r="M53" s="133" t="s">
        <v>396</v>
      </c>
    </row>
    <row r="54" ht="15.75" customHeight="1" spans="1:13">
      <c r="A54" s="24" t="s">
        <v>557</v>
      </c>
      <c r="B54" s="28" t="s">
        <v>558</v>
      </c>
      <c r="C54" s="28" t="s">
        <v>504</v>
      </c>
      <c r="D54" s="25" t="s">
        <v>173</v>
      </c>
      <c r="E54" s="28" t="s">
        <v>505</v>
      </c>
      <c r="F54" s="28" t="s">
        <v>504</v>
      </c>
      <c r="G54" s="28" t="s">
        <v>173</v>
      </c>
      <c r="H54" s="28" t="s">
        <v>392</v>
      </c>
      <c r="I54" s="134">
        <v>84</v>
      </c>
      <c r="J54" s="28" t="s">
        <v>394</v>
      </c>
      <c r="K54" s="28" t="s">
        <v>395</v>
      </c>
      <c r="L54" s="133" t="s">
        <v>396</v>
      </c>
      <c r="M54" s="133" t="s">
        <v>396</v>
      </c>
    </row>
    <row r="55" ht="15.75" customHeight="1" spans="1:13">
      <c r="A55" s="24" t="s">
        <v>559</v>
      </c>
      <c r="B55" s="28" t="s">
        <v>560</v>
      </c>
      <c r="C55" s="28" t="s">
        <v>561</v>
      </c>
      <c r="D55" s="25" t="s">
        <v>173</v>
      </c>
      <c r="E55" s="28" t="s">
        <v>562</v>
      </c>
      <c r="F55" s="28" t="s">
        <v>561</v>
      </c>
      <c r="G55" s="28" t="s">
        <v>173</v>
      </c>
      <c r="H55" s="28" t="s">
        <v>392</v>
      </c>
      <c r="I55" s="134">
        <v>90</v>
      </c>
      <c r="J55" s="28" t="s">
        <v>394</v>
      </c>
      <c r="K55" s="28" t="s">
        <v>395</v>
      </c>
      <c r="L55" s="133" t="s">
        <v>396</v>
      </c>
      <c r="M55" s="133" t="s">
        <v>396</v>
      </c>
    </row>
    <row r="56" ht="15.75" customHeight="1" spans="1:13">
      <c r="A56" s="24" t="s">
        <v>563</v>
      </c>
      <c r="B56" s="28" t="s">
        <v>564</v>
      </c>
      <c r="C56" s="28" t="s">
        <v>561</v>
      </c>
      <c r="D56" s="25" t="s">
        <v>173</v>
      </c>
      <c r="E56" s="28" t="s">
        <v>562</v>
      </c>
      <c r="F56" s="28" t="s">
        <v>561</v>
      </c>
      <c r="G56" s="28" t="s">
        <v>173</v>
      </c>
      <c r="H56" s="28" t="s">
        <v>392</v>
      </c>
      <c r="I56" s="134">
        <v>79</v>
      </c>
      <c r="J56" s="28" t="s">
        <v>394</v>
      </c>
      <c r="K56" s="28" t="s">
        <v>395</v>
      </c>
      <c r="L56" s="133" t="s">
        <v>396</v>
      </c>
      <c r="M56" s="133" t="s">
        <v>396</v>
      </c>
    </row>
    <row r="57" ht="15.75" customHeight="1" spans="1:13">
      <c r="A57" s="24" t="s">
        <v>565</v>
      </c>
      <c r="B57" s="28" t="s">
        <v>566</v>
      </c>
      <c r="C57" s="28" t="s">
        <v>431</v>
      </c>
      <c r="D57" s="25" t="s">
        <v>173</v>
      </c>
      <c r="E57" s="28" t="s">
        <v>567</v>
      </c>
      <c r="F57" s="28" t="s">
        <v>431</v>
      </c>
      <c r="G57" s="28" t="s">
        <v>173</v>
      </c>
      <c r="H57" s="28" t="s">
        <v>392</v>
      </c>
      <c r="I57" s="134">
        <v>650</v>
      </c>
      <c r="J57" s="28" t="s">
        <v>394</v>
      </c>
      <c r="K57" s="28" t="s">
        <v>395</v>
      </c>
      <c r="L57" s="133" t="s">
        <v>396</v>
      </c>
      <c r="M57" s="133" t="s">
        <v>396</v>
      </c>
    </row>
    <row r="58" ht="15.75" customHeight="1" spans="1:13">
      <c r="A58" s="24" t="s">
        <v>568</v>
      </c>
      <c r="B58" s="28" t="s">
        <v>569</v>
      </c>
      <c r="C58" s="28" t="s">
        <v>431</v>
      </c>
      <c r="D58" s="25" t="s">
        <v>173</v>
      </c>
      <c r="E58" s="28" t="s">
        <v>570</v>
      </c>
      <c r="F58" s="28" t="s">
        <v>431</v>
      </c>
      <c r="G58" s="28" t="s">
        <v>173</v>
      </c>
      <c r="H58" s="28" t="s">
        <v>392</v>
      </c>
      <c r="I58" s="134">
        <v>860</v>
      </c>
      <c r="J58" s="28" t="s">
        <v>394</v>
      </c>
      <c r="K58" s="28" t="s">
        <v>395</v>
      </c>
      <c r="L58" s="133" t="s">
        <v>396</v>
      </c>
      <c r="M58" s="133" t="s">
        <v>396</v>
      </c>
    </row>
    <row r="59" ht="15.75" customHeight="1" spans="1:13">
      <c r="A59" s="24" t="s">
        <v>571</v>
      </c>
      <c r="B59" s="28" t="s">
        <v>572</v>
      </c>
      <c r="C59" s="28" t="s">
        <v>431</v>
      </c>
      <c r="D59" s="25" t="s">
        <v>173</v>
      </c>
      <c r="E59" s="28" t="s">
        <v>432</v>
      </c>
      <c r="F59" s="28" t="s">
        <v>431</v>
      </c>
      <c r="G59" s="28" t="s">
        <v>173</v>
      </c>
      <c r="H59" s="28" t="s">
        <v>392</v>
      </c>
      <c r="I59" s="134">
        <v>100</v>
      </c>
      <c r="J59" s="28" t="s">
        <v>394</v>
      </c>
      <c r="K59" s="28" t="s">
        <v>395</v>
      </c>
      <c r="L59" s="133" t="s">
        <v>396</v>
      </c>
      <c r="M59" s="133" t="s">
        <v>396</v>
      </c>
    </row>
    <row r="60" ht="15.75" customHeight="1" spans="1:13">
      <c r="A60" s="24" t="s">
        <v>573</v>
      </c>
      <c r="B60" s="28" t="s">
        <v>574</v>
      </c>
      <c r="C60" s="28" t="s">
        <v>575</v>
      </c>
      <c r="D60" s="25" t="s">
        <v>173</v>
      </c>
      <c r="E60" s="28" t="s">
        <v>576</v>
      </c>
      <c r="F60" s="28" t="s">
        <v>575</v>
      </c>
      <c r="G60" s="28" t="s">
        <v>173</v>
      </c>
      <c r="H60" s="28" t="s">
        <v>392</v>
      </c>
      <c r="I60" s="134">
        <v>220</v>
      </c>
      <c r="J60" s="28" t="s">
        <v>394</v>
      </c>
      <c r="K60" s="28" t="s">
        <v>395</v>
      </c>
      <c r="L60" s="133" t="s">
        <v>396</v>
      </c>
      <c r="M60" s="133" t="s">
        <v>396</v>
      </c>
    </row>
    <row r="61" ht="15.75" customHeight="1" spans="1:13">
      <c r="A61" s="24" t="s">
        <v>577</v>
      </c>
      <c r="B61" s="28" t="s">
        <v>578</v>
      </c>
      <c r="C61" s="28" t="s">
        <v>575</v>
      </c>
      <c r="D61" s="25" t="s">
        <v>173</v>
      </c>
      <c r="E61" s="28" t="s">
        <v>576</v>
      </c>
      <c r="F61" s="28" t="s">
        <v>575</v>
      </c>
      <c r="G61" s="28" t="s">
        <v>173</v>
      </c>
      <c r="H61" s="28" t="s">
        <v>392</v>
      </c>
      <c r="I61" s="134">
        <v>360</v>
      </c>
      <c r="J61" s="28" t="s">
        <v>394</v>
      </c>
      <c r="K61" s="28" t="s">
        <v>395</v>
      </c>
      <c r="L61" s="133" t="s">
        <v>396</v>
      </c>
      <c r="M61" s="133" t="s">
        <v>396</v>
      </c>
    </row>
    <row r="62" ht="15.75" customHeight="1" spans="1:13">
      <c r="A62" s="24" t="s">
        <v>579</v>
      </c>
      <c r="B62" s="28" t="s">
        <v>580</v>
      </c>
      <c r="C62" s="28" t="s">
        <v>581</v>
      </c>
      <c r="D62" s="25" t="s">
        <v>173</v>
      </c>
      <c r="E62" s="28" t="s">
        <v>271</v>
      </c>
      <c r="F62" s="28" t="s">
        <v>581</v>
      </c>
      <c r="G62" s="28" t="s">
        <v>173</v>
      </c>
      <c r="H62" s="28" t="s">
        <v>392</v>
      </c>
      <c r="I62" s="134">
        <v>108</v>
      </c>
      <c r="J62" s="28" t="s">
        <v>394</v>
      </c>
      <c r="K62" s="28" t="s">
        <v>395</v>
      </c>
      <c r="L62" s="133" t="s">
        <v>396</v>
      </c>
      <c r="M62" s="133" t="s">
        <v>396</v>
      </c>
    </row>
    <row r="63" ht="15.75" customHeight="1" spans="1:13">
      <c r="A63" s="24" t="s">
        <v>582</v>
      </c>
      <c r="B63" s="28" t="s">
        <v>583</v>
      </c>
      <c r="C63" s="28" t="s">
        <v>490</v>
      </c>
      <c r="D63" s="25" t="s">
        <v>165</v>
      </c>
      <c r="E63" s="28" t="s">
        <v>215</v>
      </c>
      <c r="F63" s="28" t="s">
        <v>490</v>
      </c>
      <c r="G63" s="28" t="s">
        <v>165</v>
      </c>
      <c r="H63" s="28" t="s">
        <v>392</v>
      </c>
      <c r="I63" s="134">
        <v>585</v>
      </c>
      <c r="J63" s="28" t="s">
        <v>394</v>
      </c>
      <c r="K63" s="28" t="s">
        <v>395</v>
      </c>
      <c r="L63" s="133" t="s">
        <v>396</v>
      </c>
      <c r="M63" s="133" t="s">
        <v>396</v>
      </c>
    </row>
    <row r="64" ht="15.75" customHeight="1" spans="1:13">
      <c r="A64" s="24" t="s">
        <v>584</v>
      </c>
      <c r="B64" s="28" t="s">
        <v>585</v>
      </c>
      <c r="C64" s="28" t="s">
        <v>402</v>
      </c>
      <c r="D64" s="25" t="s">
        <v>165</v>
      </c>
      <c r="E64" s="28" t="s">
        <v>227</v>
      </c>
      <c r="F64" s="28" t="s">
        <v>402</v>
      </c>
      <c r="G64" s="28" t="s">
        <v>165</v>
      </c>
      <c r="H64" s="28" t="s">
        <v>392</v>
      </c>
      <c r="I64" s="134">
        <v>330</v>
      </c>
      <c r="J64" s="28" t="s">
        <v>394</v>
      </c>
      <c r="K64" s="28" t="s">
        <v>395</v>
      </c>
      <c r="L64" s="133" t="s">
        <v>396</v>
      </c>
      <c r="M64" s="133" t="s">
        <v>396</v>
      </c>
    </row>
    <row r="65" ht="15.75" customHeight="1" spans="1:13">
      <c r="A65" s="24" t="s">
        <v>586</v>
      </c>
      <c r="B65" s="28" t="s">
        <v>587</v>
      </c>
      <c r="C65" s="28" t="s">
        <v>588</v>
      </c>
      <c r="D65" s="25" t="s">
        <v>165</v>
      </c>
      <c r="E65" s="28" t="s">
        <v>216</v>
      </c>
      <c r="F65" s="28" t="s">
        <v>588</v>
      </c>
      <c r="G65" s="28" t="s">
        <v>165</v>
      </c>
      <c r="H65" s="28" t="s">
        <v>392</v>
      </c>
      <c r="I65" s="134">
        <v>200</v>
      </c>
      <c r="J65" s="28" t="s">
        <v>394</v>
      </c>
      <c r="K65" s="28" t="s">
        <v>395</v>
      </c>
      <c r="L65" s="133" t="s">
        <v>396</v>
      </c>
      <c r="M65" s="133" t="s">
        <v>396</v>
      </c>
    </row>
    <row r="66" ht="15.75" customHeight="1" spans="1:13">
      <c r="A66" s="24" t="s">
        <v>589</v>
      </c>
      <c r="B66" s="28" t="s">
        <v>590</v>
      </c>
      <c r="C66" s="28" t="s">
        <v>591</v>
      </c>
      <c r="D66" s="25" t="s">
        <v>165</v>
      </c>
      <c r="E66" s="28" t="s">
        <v>214</v>
      </c>
      <c r="F66" s="28" t="s">
        <v>591</v>
      </c>
      <c r="G66" s="28" t="s">
        <v>165</v>
      </c>
      <c r="H66" s="28" t="s">
        <v>392</v>
      </c>
      <c r="I66" s="134">
        <v>85</v>
      </c>
      <c r="J66" s="28" t="s">
        <v>394</v>
      </c>
      <c r="K66" s="28" t="s">
        <v>395</v>
      </c>
      <c r="L66" s="133" t="s">
        <v>396</v>
      </c>
      <c r="M66" s="133" t="s">
        <v>396</v>
      </c>
    </row>
    <row r="67" ht="15.75" customHeight="1" spans="1:13">
      <c r="A67" s="24" t="s">
        <v>592</v>
      </c>
      <c r="B67" s="28" t="s">
        <v>593</v>
      </c>
      <c r="C67" s="28" t="s">
        <v>594</v>
      </c>
      <c r="D67" s="25" t="s">
        <v>165</v>
      </c>
      <c r="E67" s="28" t="s">
        <v>211</v>
      </c>
      <c r="F67" s="28" t="s">
        <v>594</v>
      </c>
      <c r="G67" s="28" t="s">
        <v>165</v>
      </c>
      <c r="H67" s="28" t="s">
        <v>392</v>
      </c>
      <c r="I67" s="134">
        <v>150</v>
      </c>
      <c r="J67" s="28" t="s">
        <v>394</v>
      </c>
      <c r="K67" s="28" t="s">
        <v>395</v>
      </c>
      <c r="L67" s="133" t="s">
        <v>396</v>
      </c>
      <c r="M67" s="133" t="s">
        <v>396</v>
      </c>
    </row>
    <row r="68" ht="15.75" customHeight="1" spans="1:13">
      <c r="A68" s="24" t="s">
        <v>595</v>
      </c>
      <c r="B68" s="28" t="s">
        <v>596</v>
      </c>
      <c r="C68" s="28" t="s">
        <v>597</v>
      </c>
      <c r="D68" s="25" t="s">
        <v>165</v>
      </c>
      <c r="E68" s="28" t="s">
        <v>212</v>
      </c>
      <c r="F68" s="28" t="s">
        <v>597</v>
      </c>
      <c r="G68" s="28" t="s">
        <v>165</v>
      </c>
      <c r="H68" s="28" t="s">
        <v>392</v>
      </c>
      <c r="I68" s="134">
        <v>80</v>
      </c>
      <c r="J68" s="28" t="s">
        <v>394</v>
      </c>
      <c r="K68" s="28" t="s">
        <v>395</v>
      </c>
      <c r="L68" s="133" t="s">
        <v>396</v>
      </c>
      <c r="M68" s="133" t="s">
        <v>396</v>
      </c>
    </row>
    <row r="69" ht="15.75" customHeight="1" spans="1:13">
      <c r="A69" s="24" t="s">
        <v>598</v>
      </c>
      <c r="B69" s="28" t="s">
        <v>599</v>
      </c>
      <c r="C69" s="28" t="s">
        <v>600</v>
      </c>
      <c r="D69" s="25" t="s">
        <v>165</v>
      </c>
      <c r="E69" s="28" t="s">
        <v>209</v>
      </c>
      <c r="F69" s="28" t="s">
        <v>600</v>
      </c>
      <c r="G69" s="28" t="s">
        <v>165</v>
      </c>
      <c r="H69" s="28" t="s">
        <v>392</v>
      </c>
      <c r="I69" s="134">
        <v>95</v>
      </c>
      <c r="J69" s="28" t="s">
        <v>394</v>
      </c>
      <c r="K69" s="28" t="s">
        <v>395</v>
      </c>
      <c r="L69" s="133" t="s">
        <v>396</v>
      </c>
      <c r="M69" s="133" t="s">
        <v>396</v>
      </c>
    </row>
    <row r="70" ht="15.75" customHeight="1" spans="1:13">
      <c r="A70" s="24" t="s">
        <v>601</v>
      </c>
      <c r="B70" s="28" t="s">
        <v>602</v>
      </c>
      <c r="C70" s="28" t="s">
        <v>603</v>
      </c>
      <c r="D70" s="25" t="s">
        <v>165</v>
      </c>
      <c r="E70" s="28" t="s">
        <v>210</v>
      </c>
      <c r="F70" s="28" t="s">
        <v>603</v>
      </c>
      <c r="G70" s="28" t="s">
        <v>165</v>
      </c>
      <c r="H70" s="28" t="s">
        <v>392</v>
      </c>
      <c r="I70" s="134">
        <v>80</v>
      </c>
      <c r="J70" s="28" t="s">
        <v>394</v>
      </c>
      <c r="K70" s="28" t="s">
        <v>395</v>
      </c>
      <c r="L70" s="133" t="s">
        <v>396</v>
      </c>
      <c r="M70" s="133" t="s">
        <v>396</v>
      </c>
    </row>
    <row r="71" ht="15.75" customHeight="1" spans="1:13">
      <c r="A71" s="24" t="s">
        <v>604</v>
      </c>
      <c r="B71" s="28" t="s">
        <v>605</v>
      </c>
      <c r="C71" s="28" t="s">
        <v>606</v>
      </c>
      <c r="D71" s="25" t="s">
        <v>165</v>
      </c>
      <c r="E71" s="28" t="s">
        <v>213</v>
      </c>
      <c r="F71" s="28" t="s">
        <v>606</v>
      </c>
      <c r="G71" s="28" t="s">
        <v>165</v>
      </c>
      <c r="H71" s="28" t="s">
        <v>392</v>
      </c>
      <c r="I71" s="134">
        <v>100</v>
      </c>
      <c r="J71" s="28" t="s">
        <v>394</v>
      </c>
      <c r="K71" s="28" t="s">
        <v>395</v>
      </c>
      <c r="L71" s="133" t="s">
        <v>396</v>
      </c>
      <c r="M71" s="133" t="s">
        <v>396</v>
      </c>
    </row>
    <row r="72" ht="15.75" customHeight="1" spans="1:13">
      <c r="A72" s="24" t="s">
        <v>607</v>
      </c>
      <c r="B72" s="28" t="s">
        <v>608</v>
      </c>
      <c r="C72" s="28" t="s">
        <v>609</v>
      </c>
      <c r="D72" s="25" t="s">
        <v>165</v>
      </c>
      <c r="E72" s="28" t="s">
        <v>207</v>
      </c>
      <c r="F72" s="28" t="s">
        <v>609</v>
      </c>
      <c r="G72" s="28" t="s">
        <v>165</v>
      </c>
      <c r="H72" s="28" t="s">
        <v>392</v>
      </c>
      <c r="I72" s="134">
        <v>95</v>
      </c>
      <c r="J72" s="28" t="s">
        <v>394</v>
      </c>
      <c r="K72" s="28" t="s">
        <v>395</v>
      </c>
      <c r="L72" s="133" t="s">
        <v>396</v>
      </c>
      <c r="M72" s="133" t="s">
        <v>396</v>
      </c>
    </row>
    <row r="73" ht="15.75" customHeight="1" spans="1:13">
      <c r="A73" s="24" t="s">
        <v>610</v>
      </c>
      <c r="B73" s="28" t="s">
        <v>611</v>
      </c>
      <c r="C73" s="28" t="s">
        <v>402</v>
      </c>
      <c r="D73" s="25" t="s">
        <v>165</v>
      </c>
      <c r="E73" s="28" t="s">
        <v>224</v>
      </c>
      <c r="F73" s="28" t="s">
        <v>402</v>
      </c>
      <c r="G73" s="28" t="s">
        <v>165</v>
      </c>
      <c r="H73" s="28" t="s">
        <v>392</v>
      </c>
      <c r="I73" s="134">
        <v>40</v>
      </c>
      <c r="J73" s="28" t="s">
        <v>394</v>
      </c>
      <c r="K73" s="28" t="s">
        <v>395</v>
      </c>
      <c r="L73" s="133" t="s">
        <v>396</v>
      </c>
      <c r="M73" s="133" t="s">
        <v>396</v>
      </c>
    </row>
    <row r="74" ht="15.75" customHeight="1" spans="1:13">
      <c r="A74" s="24" t="s">
        <v>612</v>
      </c>
      <c r="B74" s="28" t="s">
        <v>613</v>
      </c>
      <c r="C74" s="28" t="s">
        <v>614</v>
      </c>
      <c r="D74" s="25" t="s">
        <v>169</v>
      </c>
      <c r="E74" s="28" t="s">
        <v>615</v>
      </c>
      <c r="F74" s="28" t="s">
        <v>614</v>
      </c>
      <c r="G74" s="28" t="s">
        <v>169</v>
      </c>
      <c r="H74" s="28" t="s">
        <v>392</v>
      </c>
      <c r="I74" s="134">
        <v>185</v>
      </c>
      <c r="J74" s="28" t="s">
        <v>394</v>
      </c>
      <c r="K74" s="28" t="s">
        <v>395</v>
      </c>
      <c r="L74" s="133" t="s">
        <v>396</v>
      </c>
      <c r="M74" s="133" t="s">
        <v>396</v>
      </c>
    </row>
    <row r="75" ht="15.75" customHeight="1" spans="1:13">
      <c r="A75" s="24" t="s">
        <v>616</v>
      </c>
      <c r="B75" s="28" t="s">
        <v>617</v>
      </c>
      <c r="C75" s="28" t="s">
        <v>411</v>
      </c>
      <c r="D75" s="25" t="s">
        <v>169</v>
      </c>
      <c r="E75" s="28" t="s">
        <v>245</v>
      </c>
      <c r="F75" s="28" t="s">
        <v>411</v>
      </c>
      <c r="G75" s="28" t="s">
        <v>169</v>
      </c>
      <c r="H75" s="28" t="s">
        <v>392</v>
      </c>
      <c r="I75" s="134">
        <v>290</v>
      </c>
      <c r="J75" s="28" t="s">
        <v>394</v>
      </c>
      <c r="K75" s="28" t="s">
        <v>395</v>
      </c>
      <c r="L75" s="133" t="s">
        <v>396</v>
      </c>
      <c r="M75" s="133" t="s">
        <v>396</v>
      </c>
    </row>
    <row r="76" ht="15.75" customHeight="1" spans="1:13">
      <c r="A76" s="24" t="s">
        <v>618</v>
      </c>
      <c r="B76" s="28" t="s">
        <v>619</v>
      </c>
      <c r="C76" s="28" t="s">
        <v>411</v>
      </c>
      <c r="D76" s="25" t="s">
        <v>169</v>
      </c>
      <c r="E76" s="28" t="s">
        <v>253</v>
      </c>
      <c r="F76" s="28" t="s">
        <v>411</v>
      </c>
      <c r="G76" s="28" t="s">
        <v>169</v>
      </c>
      <c r="H76" s="28" t="s">
        <v>392</v>
      </c>
      <c r="I76" s="134">
        <v>360</v>
      </c>
      <c r="J76" s="28" t="s">
        <v>394</v>
      </c>
      <c r="K76" s="28" t="s">
        <v>395</v>
      </c>
      <c r="L76" s="133" t="s">
        <v>396</v>
      </c>
      <c r="M76" s="133" t="s">
        <v>396</v>
      </c>
    </row>
    <row r="77" ht="15.75" customHeight="1" spans="1:13">
      <c r="A77" s="24" t="s">
        <v>620</v>
      </c>
      <c r="B77" s="28" t="s">
        <v>621</v>
      </c>
      <c r="C77" s="28" t="s">
        <v>622</v>
      </c>
      <c r="D77" s="25" t="s">
        <v>181</v>
      </c>
      <c r="E77" s="28" t="s">
        <v>623</v>
      </c>
      <c r="F77" s="28" t="s">
        <v>622</v>
      </c>
      <c r="G77" s="28" t="s">
        <v>181</v>
      </c>
      <c r="H77" s="28" t="s">
        <v>392</v>
      </c>
      <c r="I77" s="134">
        <v>115</v>
      </c>
      <c r="J77" s="28" t="s">
        <v>394</v>
      </c>
      <c r="K77" s="28" t="s">
        <v>395</v>
      </c>
      <c r="L77" s="133" t="s">
        <v>396</v>
      </c>
      <c r="M77" s="133" t="s">
        <v>396</v>
      </c>
    </row>
    <row r="78" ht="15.75" customHeight="1" spans="1:13">
      <c r="A78" s="24" t="s">
        <v>624</v>
      </c>
      <c r="B78" s="28" t="s">
        <v>625</v>
      </c>
      <c r="C78" s="28" t="s">
        <v>626</v>
      </c>
      <c r="D78" s="25" t="s">
        <v>181</v>
      </c>
      <c r="E78" s="28" t="s">
        <v>627</v>
      </c>
      <c r="F78" s="28" t="s">
        <v>626</v>
      </c>
      <c r="G78" s="28" t="s">
        <v>181</v>
      </c>
      <c r="H78" s="28" t="s">
        <v>392</v>
      </c>
      <c r="I78" s="134">
        <v>105</v>
      </c>
      <c r="J78" s="28" t="s">
        <v>394</v>
      </c>
      <c r="K78" s="28" t="s">
        <v>395</v>
      </c>
      <c r="L78" s="133" t="s">
        <v>396</v>
      </c>
      <c r="M78" s="133" t="s">
        <v>396</v>
      </c>
    </row>
    <row r="79" ht="15.75" customHeight="1" spans="1:13">
      <c r="A79" s="24" t="s">
        <v>628</v>
      </c>
      <c r="B79" s="28" t="s">
        <v>629</v>
      </c>
      <c r="C79" s="28" t="s">
        <v>451</v>
      </c>
      <c r="D79" s="25" t="s">
        <v>181</v>
      </c>
      <c r="E79" s="28" t="s">
        <v>630</v>
      </c>
      <c r="F79" s="28" t="s">
        <v>451</v>
      </c>
      <c r="G79" s="28" t="s">
        <v>181</v>
      </c>
      <c r="H79" s="28" t="s">
        <v>392</v>
      </c>
      <c r="I79" s="134">
        <v>180</v>
      </c>
      <c r="J79" s="28" t="s">
        <v>394</v>
      </c>
      <c r="K79" s="28" t="s">
        <v>395</v>
      </c>
      <c r="L79" s="133" t="s">
        <v>396</v>
      </c>
      <c r="M79" s="133" t="s">
        <v>396</v>
      </c>
    </row>
    <row r="80" ht="15.75" customHeight="1" spans="1:13">
      <c r="A80" s="24" t="s">
        <v>631</v>
      </c>
      <c r="B80" s="28" t="s">
        <v>632</v>
      </c>
      <c r="C80" s="28" t="s">
        <v>451</v>
      </c>
      <c r="D80" s="25" t="s">
        <v>181</v>
      </c>
      <c r="E80" s="28" t="s">
        <v>452</v>
      </c>
      <c r="F80" s="28" t="s">
        <v>451</v>
      </c>
      <c r="G80" s="28" t="s">
        <v>181</v>
      </c>
      <c r="H80" s="28" t="s">
        <v>392</v>
      </c>
      <c r="I80" s="134">
        <v>140</v>
      </c>
      <c r="J80" s="28" t="s">
        <v>394</v>
      </c>
      <c r="K80" s="28" t="s">
        <v>395</v>
      </c>
      <c r="L80" s="133" t="s">
        <v>396</v>
      </c>
      <c r="M80" s="133" t="s">
        <v>396</v>
      </c>
    </row>
    <row r="81" ht="15.75" customHeight="1" spans="1:13">
      <c r="A81" s="24" t="s">
        <v>633</v>
      </c>
      <c r="B81" s="28" t="s">
        <v>634</v>
      </c>
      <c r="C81" s="28" t="s">
        <v>635</v>
      </c>
      <c r="D81" s="25" t="s">
        <v>185</v>
      </c>
      <c r="E81" s="28" t="s">
        <v>636</v>
      </c>
      <c r="F81" s="28" t="s">
        <v>635</v>
      </c>
      <c r="G81" s="28" t="s">
        <v>185</v>
      </c>
      <c r="H81" s="28" t="s">
        <v>392</v>
      </c>
      <c r="I81" s="134">
        <v>80</v>
      </c>
      <c r="J81" s="28" t="s">
        <v>394</v>
      </c>
      <c r="K81" s="28" t="s">
        <v>395</v>
      </c>
      <c r="L81" s="133" t="s">
        <v>396</v>
      </c>
      <c r="M81" s="133" t="s">
        <v>396</v>
      </c>
    </row>
    <row r="82" ht="15.75" customHeight="1" spans="1:13">
      <c r="A82" s="24" t="s">
        <v>637</v>
      </c>
      <c r="B82" s="28" t="s">
        <v>638</v>
      </c>
      <c r="C82" s="28" t="s">
        <v>639</v>
      </c>
      <c r="D82" s="25" t="s">
        <v>185</v>
      </c>
      <c r="E82" s="28" t="s">
        <v>640</v>
      </c>
      <c r="F82" s="28" t="s">
        <v>639</v>
      </c>
      <c r="G82" s="28" t="s">
        <v>185</v>
      </c>
      <c r="H82" s="28" t="s">
        <v>392</v>
      </c>
      <c r="I82" s="134">
        <v>44</v>
      </c>
      <c r="J82" s="28" t="s">
        <v>394</v>
      </c>
      <c r="K82" s="28" t="s">
        <v>395</v>
      </c>
      <c r="L82" s="133" t="s">
        <v>396</v>
      </c>
      <c r="M82" s="133" t="s">
        <v>396</v>
      </c>
    </row>
    <row r="83" ht="15.75" customHeight="1" spans="1:13">
      <c r="A83" s="24" t="s">
        <v>641</v>
      </c>
      <c r="B83" s="28" t="s">
        <v>642</v>
      </c>
      <c r="C83" s="28" t="s">
        <v>643</v>
      </c>
      <c r="D83" s="25" t="s">
        <v>185</v>
      </c>
      <c r="E83" s="28" t="s">
        <v>644</v>
      </c>
      <c r="F83" s="28" t="s">
        <v>643</v>
      </c>
      <c r="G83" s="28" t="s">
        <v>185</v>
      </c>
      <c r="H83" s="28" t="s">
        <v>392</v>
      </c>
      <c r="I83" s="134">
        <v>23</v>
      </c>
      <c r="J83" s="28" t="s">
        <v>394</v>
      </c>
      <c r="K83" s="28" t="s">
        <v>395</v>
      </c>
      <c r="L83" s="133" t="s">
        <v>396</v>
      </c>
      <c r="M83" s="133" t="s">
        <v>396</v>
      </c>
    </row>
    <row r="84" ht="15.75" customHeight="1" spans="1:13">
      <c r="A84" s="24" t="s">
        <v>645</v>
      </c>
      <c r="B84" s="28" t="s">
        <v>646</v>
      </c>
      <c r="C84" s="28" t="s">
        <v>647</v>
      </c>
      <c r="D84" s="25" t="s">
        <v>185</v>
      </c>
      <c r="E84" s="28" t="s">
        <v>648</v>
      </c>
      <c r="F84" s="28" t="s">
        <v>647</v>
      </c>
      <c r="G84" s="28" t="s">
        <v>185</v>
      </c>
      <c r="H84" s="28" t="s">
        <v>392</v>
      </c>
      <c r="I84" s="134">
        <v>55</v>
      </c>
      <c r="J84" s="28" t="s">
        <v>394</v>
      </c>
      <c r="K84" s="28" t="s">
        <v>395</v>
      </c>
      <c r="L84" s="133" t="s">
        <v>396</v>
      </c>
      <c r="M84" s="133" t="s">
        <v>396</v>
      </c>
    </row>
    <row r="85" spans="1:13">
      <c r="A85" s="24" t="s">
        <v>649</v>
      </c>
      <c r="B85" s="28" t="s">
        <v>650</v>
      </c>
      <c r="C85" s="28" t="s">
        <v>490</v>
      </c>
      <c r="D85" s="25" t="s">
        <v>165</v>
      </c>
      <c r="E85" s="28" t="s">
        <v>215</v>
      </c>
      <c r="F85" s="28" t="s">
        <v>490</v>
      </c>
      <c r="G85" s="28" t="s">
        <v>165</v>
      </c>
      <c r="H85" s="28" t="s">
        <v>392</v>
      </c>
      <c r="I85" s="134">
        <v>67</v>
      </c>
      <c r="J85" s="28" t="s">
        <v>394</v>
      </c>
      <c r="K85" s="28" t="s">
        <v>395</v>
      </c>
      <c r="L85" s="133" t="s">
        <v>396</v>
      </c>
      <c r="M85" s="133" t="s">
        <v>396</v>
      </c>
    </row>
    <row r="86" spans="1:13">
      <c r="A86" s="24" t="s">
        <v>651</v>
      </c>
      <c r="B86" s="28" t="s">
        <v>652</v>
      </c>
      <c r="C86" s="28" t="s">
        <v>408</v>
      </c>
      <c r="D86" s="25" t="s">
        <v>165</v>
      </c>
      <c r="E86" s="28" t="s">
        <v>206</v>
      </c>
      <c r="F86" s="28" t="s">
        <v>408</v>
      </c>
      <c r="G86" s="28" t="s">
        <v>165</v>
      </c>
      <c r="H86" s="28" t="s">
        <v>392</v>
      </c>
      <c r="I86" s="134">
        <v>110</v>
      </c>
      <c r="J86" s="28" t="s">
        <v>394</v>
      </c>
      <c r="K86" s="28" t="s">
        <v>395</v>
      </c>
      <c r="L86" s="133" t="s">
        <v>396</v>
      </c>
      <c r="M86" s="133" t="s">
        <v>396</v>
      </c>
    </row>
    <row r="87" ht="15" customHeight="1" spans="1:13">
      <c r="A87" s="24" t="s">
        <v>653</v>
      </c>
      <c r="B87" s="28" t="s">
        <v>654</v>
      </c>
      <c r="C87" s="28" t="s">
        <v>655</v>
      </c>
      <c r="D87" s="25" t="s">
        <v>165</v>
      </c>
      <c r="E87" s="28" t="s">
        <v>222</v>
      </c>
      <c r="F87" s="28" t="s">
        <v>655</v>
      </c>
      <c r="G87" s="28" t="s">
        <v>165</v>
      </c>
      <c r="H87" s="28" t="s">
        <v>392</v>
      </c>
      <c r="I87" s="134">
        <v>47</v>
      </c>
      <c r="J87" s="28" t="s">
        <v>394</v>
      </c>
      <c r="K87" s="28" t="s">
        <v>395</v>
      </c>
      <c r="L87" s="133" t="s">
        <v>396</v>
      </c>
      <c r="M87" s="133" t="s">
        <v>396</v>
      </c>
    </row>
    <row r="88" ht="15" customHeight="1" spans="1:13">
      <c r="A88" s="24" t="s">
        <v>656</v>
      </c>
      <c r="B88" s="28" t="s">
        <v>657</v>
      </c>
      <c r="C88" s="28" t="s">
        <v>658</v>
      </c>
      <c r="D88" s="25" t="s">
        <v>165</v>
      </c>
      <c r="E88" s="28" t="s">
        <v>659</v>
      </c>
      <c r="F88" s="28" t="s">
        <v>658</v>
      </c>
      <c r="G88" s="28" t="s">
        <v>165</v>
      </c>
      <c r="H88" s="28" t="s">
        <v>392</v>
      </c>
      <c r="I88" s="134">
        <v>45</v>
      </c>
      <c r="J88" s="28" t="s">
        <v>394</v>
      </c>
      <c r="K88" s="28" t="s">
        <v>395</v>
      </c>
      <c r="L88" s="133" t="s">
        <v>396</v>
      </c>
      <c r="M88" s="133" t="s">
        <v>396</v>
      </c>
    </row>
    <row r="89" ht="15" customHeight="1" spans="1:13">
      <c r="A89" s="24" t="s">
        <v>660</v>
      </c>
      <c r="B89" s="28" t="s">
        <v>661</v>
      </c>
      <c r="C89" s="28" t="s">
        <v>662</v>
      </c>
      <c r="D89" s="25" t="s">
        <v>165</v>
      </c>
      <c r="E89" s="28" t="s">
        <v>221</v>
      </c>
      <c r="F89" s="28" t="s">
        <v>662</v>
      </c>
      <c r="G89" s="28" t="s">
        <v>165</v>
      </c>
      <c r="H89" s="28" t="s">
        <v>392</v>
      </c>
      <c r="I89" s="134">
        <v>90</v>
      </c>
      <c r="J89" s="28" t="s">
        <v>394</v>
      </c>
      <c r="K89" s="28" t="s">
        <v>395</v>
      </c>
      <c r="L89" s="133" t="s">
        <v>396</v>
      </c>
      <c r="M89" s="133" t="s">
        <v>396</v>
      </c>
    </row>
    <row r="90" ht="15" customHeight="1" spans="1:13">
      <c r="A90" s="24" t="s">
        <v>663</v>
      </c>
      <c r="B90" s="28" t="s">
        <v>664</v>
      </c>
      <c r="C90" s="28" t="s">
        <v>665</v>
      </c>
      <c r="D90" s="25" t="s">
        <v>165</v>
      </c>
      <c r="E90" s="28" t="s">
        <v>223</v>
      </c>
      <c r="F90" s="28" t="s">
        <v>665</v>
      </c>
      <c r="G90" s="28" t="s">
        <v>165</v>
      </c>
      <c r="H90" s="28" t="s">
        <v>392</v>
      </c>
      <c r="I90" s="134">
        <v>65</v>
      </c>
      <c r="J90" s="28" t="s">
        <v>394</v>
      </c>
      <c r="K90" s="28" t="s">
        <v>395</v>
      </c>
      <c r="L90" s="133" t="s">
        <v>396</v>
      </c>
      <c r="M90" s="133" t="s">
        <v>396</v>
      </c>
    </row>
    <row r="91" ht="15" customHeight="1" spans="1:13">
      <c r="A91" s="24" t="s">
        <v>666</v>
      </c>
      <c r="B91" s="28" t="s">
        <v>667</v>
      </c>
      <c r="C91" s="28" t="s">
        <v>614</v>
      </c>
      <c r="D91" s="25" t="s">
        <v>169</v>
      </c>
      <c r="E91" s="28" t="s">
        <v>668</v>
      </c>
      <c r="F91" s="28" t="s">
        <v>614</v>
      </c>
      <c r="G91" s="28" t="s">
        <v>169</v>
      </c>
      <c r="H91" s="28" t="s">
        <v>392</v>
      </c>
      <c r="I91" s="134">
        <v>180</v>
      </c>
      <c r="J91" s="28" t="s">
        <v>394</v>
      </c>
      <c r="K91" s="28" t="s">
        <v>395</v>
      </c>
      <c r="L91" s="133" t="s">
        <v>396</v>
      </c>
      <c r="M91" s="133" t="s">
        <v>396</v>
      </c>
    </row>
    <row r="92" ht="15" customHeight="1" spans="1:13">
      <c r="A92" s="24" t="s">
        <v>17</v>
      </c>
      <c r="B92" s="28" t="s">
        <v>669</v>
      </c>
      <c r="C92" s="28" t="s">
        <v>411</v>
      </c>
      <c r="D92" s="25" t="s">
        <v>169</v>
      </c>
      <c r="E92" s="28" t="s">
        <v>670</v>
      </c>
      <c r="F92" s="28" t="s">
        <v>411</v>
      </c>
      <c r="G92" s="28" t="s">
        <v>169</v>
      </c>
      <c r="H92" s="28" t="s">
        <v>392</v>
      </c>
      <c r="I92" s="134">
        <v>55</v>
      </c>
      <c r="J92" s="28" t="s">
        <v>394</v>
      </c>
      <c r="K92" s="28" t="s">
        <v>395</v>
      </c>
      <c r="L92" s="133" t="s">
        <v>396</v>
      </c>
      <c r="M92" s="133" t="s">
        <v>396</v>
      </c>
    </row>
    <row r="93" ht="15" customHeight="1" spans="1:13">
      <c r="A93" s="24" t="s">
        <v>671</v>
      </c>
      <c r="B93" s="28" t="s">
        <v>672</v>
      </c>
      <c r="C93" s="28" t="s">
        <v>439</v>
      </c>
      <c r="D93" s="25" t="s">
        <v>177</v>
      </c>
      <c r="E93" s="28" t="s">
        <v>673</v>
      </c>
      <c r="F93" s="28" t="s">
        <v>439</v>
      </c>
      <c r="G93" s="28" t="s">
        <v>177</v>
      </c>
      <c r="H93" s="28" t="s">
        <v>392</v>
      </c>
      <c r="I93" s="134">
        <v>90</v>
      </c>
      <c r="J93" s="28" t="s">
        <v>394</v>
      </c>
      <c r="K93" s="28" t="s">
        <v>395</v>
      </c>
      <c r="L93" s="133" t="s">
        <v>396</v>
      </c>
      <c r="M93" s="133" t="s">
        <v>396</v>
      </c>
    </row>
    <row r="94" ht="15" customHeight="1" spans="1:13">
      <c r="A94" s="24" t="s">
        <v>674</v>
      </c>
      <c r="B94" s="28" t="s">
        <v>675</v>
      </c>
      <c r="C94" s="28" t="s">
        <v>676</v>
      </c>
      <c r="D94" s="25" t="s">
        <v>177</v>
      </c>
      <c r="E94" s="28" t="s">
        <v>677</v>
      </c>
      <c r="F94" s="28" t="s">
        <v>676</v>
      </c>
      <c r="G94" s="28" t="s">
        <v>177</v>
      </c>
      <c r="H94" s="28" t="s">
        <v>392</v>
      </c>
      <c r="I94" s="134">
        <v>37</v>
      </c>
      <c r="J94" s="28" t="s">
        <v>394</v>
      </c>
      <c r="K94" s="28" t="s">
        <v>395</v>
      </c>
      <c r="L94" s="133" t="s">
        <v>396</v>
      </c>
      <c r="M94" s="133" t="s">
        <v>396</v>
      </c>
    </row>
    <row r="95" ht="15" customHeight="1" spans="1:13">
      <c r="A95" s="24" t="s">
        <v>678</v>
      </c>
      <c r="B95" s="28" t="s">
        <v>679</v>
      </c>
      <c r="C95" s="28" t="s">
        <v>439</v>
      </c>
      <c r="D95" s="25" t="s">
        <v>177</v>
      </c>
      <c r="E95" s="28" t="s">
        <v>440</v>
      </c>
      <c r="F95" s="28" t="s">
        <v>439</v>
      </c>
      <c r="G95" s="28" t="s">
        <v>177</v>
      </c>
      <c r="H95" s="28" t="s">
        <v>392</v>
      </c>
      <c r="I95" s="134">
        <v>65</v>
      </c>
      <c r="J95" s="28" t="s">
        <v>394</v>
      </c>
      <c r="K95" s="28" t="s">
        <v>395</v>
      </c>
      <c r="L95" s="133" t="s">
        <v>396</v>
      </c>
      <c r="M95" s="133" t="s">
        <v>396</v>
      </c>
    </row>
    <row r="96" ht="15" customHeight="1" spans="1:13">
      <c r="A96" s="24" t="s">
        <v>680</v>
      </c>
      <c r="B96" s="28" t="s">
        <v>681</v>
      </c>
      <c r="C96" s="28" t="s">
        <v>439</v>
      </c>
      <c r="D96" s="25" t="s">
        <v>177</v>
      </c>
      <c r="E96" s="28" t="s">
        <v>682</v>
      </c>
      <c r="F96" s="28" t="s">
        <v>439</v>
      </c>
      <c r="G96" s="28" t="s">
        <v>177</v>
      </c>
      <c r="H96" s="28" t="s">
        <v>392</v>
      </c>
      <c r="I96" s="134">
        <v>55</v>
      </c>
      <c r="J96" s="28" t="s">
        <v>394</v>
      </c>
      <c r="K96" s="28" t="s">
        <v>395</v>
      </c>
      <c r="L96" s="133" t="s">
        <v>396</v>
      </c>
      <c r="M96" s="133" t="s">
        <v>396</v>
      </c>
    </row>
    <row r="97" ht="15" customHeight="1" spans="1:13">
      <c r="A97" s="24" t="s">
        <v>683</v>
      </c>
      <c r="B97" s="28" t="s">
        <v>684</v>
      </c>
      <c r="C97" s="28" t="s">
        <v>685</v>
      </c>
      <c r="D97" s="25" t="s">
        <v>177</v>
      </c>
      <c r="E97" s="28" t="s">
        <v>686</v>
      </c>
      <c r="F97" s="28" t="s">
        <v>685</v>
      </c>
      <c r="G97" s="28" t="s">
        <v>177</v>
      </c>
      <c r="H97" s="28" t="s">
        <v>392</v>
      </c>
      <c r="I97" s="134">
        <v>30</v>
      </c>
      <c r="J97" s="28" t="s">
        <v>394</v>
      </c>
      <c r="K97" s="28" t="s">
        <v>395</v>
      </c>
      <c r="L97" s="133" t="s">
        <v>396</v>
      </c>
      <c r="M97" s="133" t="s">
        <v>396</v>
      </c>
    </row>
    <row r="98" ht="15" customHeight="1" spans="1:13">
      <c r="A98" s="24" t="s">
        <v>687</v>
      </c>
      <c r="B98" s="28" t="s">
        <v>688</v>
      </c>
      <c r="C98" s="28" t="s">
        <v>689</v>
      </c>
      <c r="D98" s="25" t="s">
        <v>177</v>
      </c>
      <c r="E98" s="28" t="s">
        <v>690</v>
      </c>
      <c r="F98" s="28" t="s">
        <v>689</v>
      </c>
      <c r="G98" s="28" t="s">
        <v>177</v>
      </c>
      <c r="H98" s="28" t="s">
        <v>392</v>
      </c>
      <c r="I98" s="134">
        <v>40</v>
      </c>
      <c r="J98" s="28" t="s">
        <v>394</v>
      </c>
      <c r="K98" s="28" t="s">
        <v>395</v>
      </c>
      <c r="L98" s="133" t="s">
        <v>396</v>
      </c>
      <c r="M98" s="133" t="s">
        <v>396</v>
      </c>
    </row>
    <row r="99" ht="15" customHeight="1" spans="1:13">
      <c r="A99" s="24" t="s">
        <v>691</v>
      </c>
      <c r="B99" s="28" t="s">
        <v>692</v>
      </c>
      <c r="C99" s="28" t="s">
        <v>693</v>
      </c>
      <c r="D99" s="25" t="s">
        <v>177</v>
      </c>
      <c r="E99" s="28" t="s">
        <v>694</v>
      </c>
      <c r="F99" s="28" t="s">
        <v>693</v>
      </c>
      <c r="G99" s="28" t="s">
        <v>177</v>
      </c>
      <c r="H99" s="28" t="s">
        <v>392</v>
      </c>
      <c r="I99" s="134">
        <v>25</v>
      </c>
      <c r="J99" s="28" t="s">
        <v>394</v>
      </c>
      <c r="K99" s="28" t="s">
        <v>395</v>
      </c>
      <c r="L99" s="133" t="s">
        <v>396</v>
      </c>
      <c r="M99" s="133" t="s">
        <v>396</v>
      </c>
    </row>
    <row r="100" ht="15" customHeight="1" spans="1:13">
      <c r="A100" s="24" t="s">
        <v>695</v>
      </c>
      <c r="B100" s="28" t="s">
        <v>696</v>
      </c>
      <c r="C100" s="28" t="s">
        <v>424</v>
      </c>
      <c r="D100" s="25" t="s">
        <v>173</v>
      </c>
      <c r="E100" s="28" t="s">
        <v>234</v>
      </c>
      <c r="F100" s="28" t="s">
        <v>424</v>
      </c>
      <c r="G100" s="28" t="s">
        <v>173</v>
      </c>
      <c r="H100" s="28" t="s">
        <v>392</v>
      </c>
      <c r="I100" s="134">
        <v>240</v>
      </c>
      <c r="J100" s="28" t="s">
        <v>394</v>
      </c>
      <c r="K100" s="28" t="s">
        <v>395</v>
      </c>
      <c r="L100" s="133" t="s">
        <v>396</v>
      </c>
      <c r="M100" s="133" t="s">
        <v>396</v>
      </c>
    </row>
    <row r="101" ht="15" customHeight="1" spans="1:13">
      <c r="A101" s="24" t="s">
        <v>697</v>
      </c>
      <c r="B101" s="28" t="s">
        <v>698</v>
      </c>
      <c r="C101" s="28" t="s">
        <v>514</v>
      </c>
      <c r="D101" s="25" t="s">
        <v>181</v>
      </c>
      <c r="E101" s="28" t="s">
        <v>515</v>
      </c>
      <c r="F101" s="28" t="s">
        <v>514</v>
      </c>
      <c r="G101" s="28" t="s">
        <v>181</v>
      </c>
      <c r="H101" s="28" t="s">
        <v>392</v>
      </c>
      <c r="I101" s="134">
        <v>175</v>
      </c>
      <c r="J101" s="28" t="s">
        <v>394</v>
      </c>
      <c r="K101" s="28" t="s">
        <v>395</v>
      </c>
      <c r="L101" s="133" t="s">
        <v>396</v>
      </c>
      <c r="M101" s="133" t="s">
        <v>396</v>
      </c>
    </row>
    <row r="102" ht="15" customHeight="1" spans="1:13">
      <c r="A102" s="24" t="s">
        <v>699</v>
      </c>
      <c r="B102" s="28" t="s">
        <v>700</v>
      </c>
      <c r="C102" s="28" t="s">
        <v>701</v>
      </c>
      <c r="D102" s="25" t="s">
        <v>181</v>
      </c>
      <c r="E102" s="28" t="s">
        <v>702</v>
      </c>
      <c r="F102" s="28" t="s">
        <v>701</v>
      </c>
      <c r="G102" s="28" t="s">
        <v>181</v>
      </c>
      <c r="H102" s="28" t="s">
        <v>392</v>
      </c>
      <c r="I102" s="134">
        <v>40</v>
      </c>
      <c r="J102" s="28" t="s">
        <v>394</v>
      </c>
      <c r="K102" s="28" t="s">
        <v>395</v>
      </c>
      <c r="L102" s="133" t="s">
        <v>396</v>
      </c>
      <c r="M102" s="133" t="s">
        <v>396</v>
      </c>
    </row>
    <row r="103" ht="15" customHeight="1" spans="1:13">
      <c r="A103" s="24" t="s">
        <v>703</v>
      </c>
      <c r="B103" s="28" t="s">
        <v>704</v>
      </c>
      <c r="C103" s="28" t="s">
        <v>705</v>
      </c>
      <c r="D103" s="25" t="s">
        <v>185</v>
      </c>
      <c r="E103" s="28" t="s">
        <v>706</v>
      </c>
      <c r="F103" s="28" t="s">
        <v>705</v>
      </c>
      <c r="G103" s="28" t="s">
        <v>185</v>
      </c>
      <c r="H103" s="28" t="s">
        <v>392</v>
      </c>
      <c r="I103" s="134">
        <v>12</v>
      </c>
      <c r="J103" s="28" t="s">
        <v>394</v>
      </c>
      <c r="K103" s="28" t="s">
        <v>395</v>
      </c>
      <c r="L103" s="133" t="s">
        <v>396</v>
      </c>
      <c r="M103" s="133" t="s">
        <v>396</v>
      </c>
    </row>
    <row r="104" ht="15" customHeight="1" spans="1:13">
      <c r="A104" s="24" t="s">
        <v>707</v>
      </c>
      <c r="B104" s="28" t="s">
        <v>708</v>
      </c>
      <c r="C104" s="28" t="s">
        <v>405</v>
      </c>
      <c r="D104" s="25" t="s">
        <v>165</v>
      </c>
      <c r="E104" s="28" t="s">
        <v>204</v>
      </c>
      <c r="F104" s="28" t="s">
        <v>405</v>
      </c>
      <c r="G104" s="28" t="s">
        <v>165</v>
      </c>
      <c r="H104" s="28" t="s">
        <v>392</v>
      </c>
      <c r="I104" s="134">
        <v>90</v>
      </c>
      <c r="J104" s="28" t="s">
        <v>394</v>
      </c>
      <c r="K104" s="28" t="s">
        <v>395</v>
      </c>
      <c r="L104" s="133" t="s">
        <v>396</v>
      </c>
      <c r="M104" s="133" t="s">
        <v>396</v>
      </c>
    </row>
    <row r="105" ht="15" customHeight="1" spans="1:13">
      <c r="A105" s="24" t="s">
        <v>709</v>
      </c>
      <c r="B105" s="28" t="s">
        <v>710</v>
      </c>
      <c r="C105" s="28" t="s">
        <v>591</v>
      </c>
      <c r="D105" s="25" t="s">
        <v>165</v>
      </c>
      <c r="E105" s="28" t="s">
        <v>214</v>
      </c>
      <c r="F105" s="28" t="s">
        <v>591</v>
      </c>
      <c r="G105" s="28" t="s">
        <v>165</v>
      </c>
      <c r="H105" s="28" t="s">
        <v>392</v>
      </c>
      <c r="I105" s="134">
        <v>170</v>
      </c>
      <c r="J105" s="28" t="s">
        <v>394</v>
      </c>
      <c r="K105" s="28" t="s">
        <v>395</v>
      </c>
      <c r="L105" s="133" t="s">
        <v>396</v>
      </c>
      <c r="M105" s="133" t="s">
        <v>396</v>
      </c>
    </row>
    <row r="106" ht="15" customHeight="1" spans="1:13">
      <c r="A106" s="24" t="s">
        <v>711</v>
      </c>
      <c r="B106" s="28" t="s">
        <v>712</v>
      </c>
      <c r="C106" s="28" t="s">
        <v>402</v>
      </c>
      <c r="D106" s="25" t="s">
        <v>165</v>
      </c>
      <c r="E106" s="28" t="s">
        <v>713</v>
      </c>
      <c r="F106" s="28" t="s">
        <v>402</v>
      </c>
      <c r="G106" s="28" t="s">
        <v>165</v>
      </c>
      <c r="H106" s="28" t="s">
        <v>392</v>
      </c>
      <c r="I106" s="134">
        <v>100</v>
      </c>
      <c r="J106" s="28" t="s">
        <v>394</v>
      </c>
      <c r="K106" s="28" t="s">
        <v>395</v>
      </c>
      <c r="L106" s="133" t="s">
        <v>396</v>
      </c>
      <c r="M106" s="133" t="s">
        <v>396</v>
      </c>
    </row>
    <row r="107" ht="15" customHeight="1" spans="1:13">
      <c r="A107" s="24" t="s">
        <v>714</v>
      </c>
      <c r="B107" s="28" t="s">
        <v>715</v>
      </c>
      <c r="C107" s="28" t="s">
        <v>459</v>
      </c>
      <c r="D107" s="25" t="s">
        <v>165</v>
      </c>
      <c r="E107" s="28" t="s">
        <v>716</v>
      </c>
      <c r="F107" s="28" t="s">
        <v>459</v>
      </c>
      <c r="G107" s="28" t="s">
        <v>165</v>
      </c>
      <c r="H107" s="28" t="s">
        <v>392</v>
      </c>
      <c r="I107" s="134">
        <v>100</v>
      </c>
      <c r="J107" s="28" t="s">
        <v>394</v>
      </c>
      <c r="K107" s="28" t="s">
        <v>395</v>
      </c>
      <c r="L107" s="133" t="s">
        <v>396</v>
      </c>
      <c r="M107" s="133" t="s">
        <v>396</v>
      </c>
    </row>
    <row r="108" ht="15" customHeight="1" spans="1:13">
      <c r="A108" s="24" t="s">
        <v>717</v>
      </c>
      <c r="B108" s="28" t="s">
        <v>608</v>
      </c>
      <c r="C108" s="28" t="s">
        <v>609</v>
      </c>
      <c r="D108" s="25" t="s">
        <v>165</v>
      </c>
      <c r="E108" s="28" t="s">
        <v>207</v>
      </c>
      <c r="F108" s="28" t="s">
        <v>609</v>
      </c>
      <c r="G108" s="28" t="s">
        <v>165</v>
      </c>
      <c r="H108" s="28" t="s">
        <v>392</v>
      </c>
      <c r="I108" s="134">
        <v>70</v>
      </c>
      <c r="J108" s="28" t="s">
        <v>394</v>
      </c>
      <c r="K108" s="28" t="s">
        <v>395</v>
      </c>
      <c r="L108" s="133" t="s">
        <v>396</v>
      </c>
      <c r="M108" s="133" t="s">
        <v>396</v>
      </c>
    </row>
    <row r="109" ht="15" customHeight="1" spans="1:13">
      <c r="A109" s="24" t="s">
        <v>718</v>
      </c>
      <c r="B109" s="28" t="s">
        <v>719</v>
      </c>
      <c r="C109" s="28" t="s">
        <v>720</v>
      </c>
      <c r="D109" s="25" t="s">
        <v>165</v>
      </c>
      <c r="E109" s="28" t="s">
        <v>721</v>
      </c>
      <c r="F109" s="28" t="s">
        <v>720</v>
      </c>
      <c r="G109" s="28" t="s">
        <v>165</v>
      </c>
      <c r="H109" s="28" t="s">
        <v>392</v>
      </c>
      <c r="I109" s="134">
        <v>45</v>
      </c>
      <c r="J109" s="28" t="s">
        <v>394</v>
      </c>
      <c r="K109" s="28" t="s">
        <v>395</v>
      </c>
      <c r="L109" s="133" t="s">
        <v>396</v>
      </c>
      <c r="M109" s="133" t="s">
        <v>396</v>
      </c>
    </row>
    <row r="110" ht="15" customHeight="1" spans="1:13">
      <c r="A110" s="24" t="s">
        <v>722</v>
      </c>
      <c r="B110" s="28" t="s">
        <v>723</v>
      </c>
      <c r="C110" s="28" t="s">
        <v>724</v>
      </c>
      <c r="D110" s="25" t="s">
        <v>165</v>
      </c>
      <c r="E110" s="28" t="s">
        <v>725</v>
      </c>
      <c r="F110" s="28" t="s">
        <v>724</v>
      </c>
      <c r="G110" s="28" t="s">
        <v>165</v>
      </c>
      <c r="H110" s="28" t="s">
        <v>392</v>
      </c>
      <c r="I110" s="134">
        <v>15</v>
      </c>
      <c r="J110" s="28" t="s">
        <v>394</v>
      </c>
      <c r="K110" s="28" t="s">
        <v>395</v>
      </c>
      <c r="L110" s="133" t="s">
        <v>396</v>
      </c>
      <c r="M110" s="133" t="s">
        <v>396</v>
      </c>
    </row>
    <row r="111" ht="15" customHeight="1" spans="1:13">
      <c r="A111" s="24" t="s">
        <v>726</v>
      </c>
      <c r="B111" s="28" t="s">
        <v>727</v>
      </c>
      <c r="C111" s="28" t="s">
        <v>391</v>
      </c>
      <c r="D111" s="25" t="s">
        <v>165</v>
      </c>
      <c r="E111" s="28" t="s">
        <v>728</v>
      </c>
      <c r="F111" s="28" t="s">
        <v>391</v>
      </c>
      <c r="G111" s="28" t="s">
        <v>165</v>
      </c>
      <c r="H111" s="28" t="s">
        <v>392</v>
      </c>
      <c r="I111" s="134">
        <v>130</v>
      </c>
      <c r="J111" s="28" t="s">
        <v>394</v>
      </c>
      <c r="K111" s="28" t="s">
        <v>395</v>
      </c>
      <c r="L111" s="133" t="s">
        <v>396</v>
      </c>
      <c r="M111" s="133" t="s">
        <v>396</v>
      </c>
    </row>
    <row r="112" ht="15" customHeight="1" spans="1:13">
      <c r="A112" s="24" t="s">
        <v>729</v>
      </c>
      <c r="B112" s="28" t="s">
        <v>730</v>
      </c>
      <c r="C112" s="28" t="s">
        <v>614</v>
      </c>
      <c r="D112" s="25" t="s">
        <v>169</v>
      </c>
      <c r="E112" s="28" t="s">
        <v>731</v>
      </c>
      <c r="F112" s="28" t="s">
        <v>614</v>
      </c>
      <c r="G112" s="28" t="s">
        <v>169</v>
      </c>
      <c r="H112" s="28" t="s">
        <v>392</v>
      </c>
      <c r="I112" s="134">
        <v>35</v>
      </c>
      <c r="J112" s="28" t="s">
        <v>394</v>
      </c>
      <c r="K112" s="28" t="s">
        <v>395</v>
      </c>
      <c r="L112" s="133" t="s">
        <v>396</v>
      </c>
      <c r="M112" s="133" t="s">
        <v>396</v>
      </c>
    </row>
    <row r="113" ht="15" customHeight="1" spans="1:13">
      <c r="A113" s="24" t="s">
        <v>732</v>
      </c>
      <c r="B113" s="28" t="s">
        <v>733</v>
      </c>
      <c r="C113" s="28" t="s">
        <v>614</v>
      </c>
      <c r="D113" s="25" t="s">
        <v>169</v>
      </c>
      <c r="E113" s="28" t="s">
        <v>734</v>
      </c>
      <c r="F113" s="28" t="s">
        <v>614</v>
      </c>
      <c r="G113" s="28" t="s">
        <v>169</v>
      </c>
      <c r="H113" s="28" t="s">
        <v>392</v>
      </c>
      <c r="I113" s="134">
        <v>30</v>
      </c>
      <c r="J113" s="28" t="s">
        <v>394</v>
      </c>
      <c r="K113" s="28" t="s">
        <v>395</v>
      </c>
      <c r="L113" s="133" t="s">
        <v>396</v>
      </c>
      <c r="M113" s="133" t="s">
        <v>396</v>
      </c>
    </row>
    <row r="114" ht="15" customHeight="1" spans="1:13">
      <c r="A114" s="24" t="s">
        <v>735</v>
      </c>
      <c r="B114" s="28" t="s">
        <v>736</v>
      </c>
      <c r="C114" s="28" t="s">
        <v>411</v>
      </c>
      <c r="D114" s="25" t="s">
        <v>169</v>
      </c>
      <c r="E114" s="28" t="s">
        <v>260</v>
      </c>
      <c r="F114" s="28" t="s">
        <v>411</v>
      </c>
      <c r="G114" s="28" t="s">
        <v>169</v>
      </c>
      <c r="H114" s="28" t="s">
        <v>392</v>
      </c>
      <c r="I114" s="134">
        <v>115</v>
      </c>
      <c r="J114" s="28" t="s">
        <v>394</v>
      </c>
      <c r="K114" s="28" t="s">
        <v>395</v>
      </c>
      <c r="L114" s="133" t="s">
        <v>396</v>
      </c>
      <c r="M114" s="133" t="s">
        <v>396</v>
      </c>
    </row>
    <row r="115" ht="15" customHeight="1" spans="1:13">
      <c r="A115" s="24" t="s">
        <v>737</v>
      </c>
      <c r="B115" s="28" t="s">
        <v>738</v>
      </c>
      <c r="C115" s="28" t="s">
        <v>411</v>
      </c>
      <c r="D115" s="25" t="s">
        <v>169</v>
      </c>
      <c r="E115" s="28" t="s">
        <v>257</v>
      </c>
      <c r="F115" s="28" t="s">
        <v>411</v>
      </c>
      <c r="G115" s="28" t="s">
        <v>169</v>
      </c>
      <c r="H115" s="28" t="s">
        <v>392</v>
      </c>
      <c r="I115" s="134">
        <v>185</v>
      </c>
      <c r="J115" s="28" t="s">
        <v>394</v>
      </c>
      <c r="K115" s="28" t="s">
        <v>395</v>
      </c>
      <c r="L115" s="133" t="s">
        <v>396</v>
      </c>
      <c r="M115" s="133" t="s">
        <v>396</v>
      </c>
    </row>
    <row r="116" ht="15" customHeight="1" spans="1:13">
      <c r="A116" s="24" t="s">
        <v>739</v>
      </c>
      <c r="B116" s="28" t="s">
        <v>740</v>
      </c>
      <c r="C116" s="28" t="s">
        <v>622</v>
      </c>
      <c r="D116" s="25" t="s">
        <v>181</v>
      </c>
      <c r="E116" s="28" t="s">
        <v>623</v>
      </c>
      <c r="F116" s="28" t="s">
        <v>622</v>
      </c>
      <c r="G116" s="28" t="s">
        <v>181</v>
      </c>
      <c r="H116" s="28" t="s">
        <v>392</v>
      </c>
      <c r="I116" s="134">
        <v>115</v>
      </c>
      <c r="J116" s="28" t="s">
        <v>394</v>
      </c>
      <c r="K116" s="28" t="s">
        <v>395</v>
      </c>
      <c r="L116" s="133" t="s">
        <v>396</v>
      </c>
      <c r="M116" s="133" t="s">
        <v>396</v>
      </c>
    </row>
    <row r="117" ht="15" customHeight="1" spans="1:13">
      <c r="A117" s="24" t="s">
        <v>741</v>
      </c>
      <c r="B117" s="28" t="s">
        <v>742</v>
      </c>
      <c r="C117" s="28" t="s">
        <v>622</v>
      </c>
      <c r="D117" s="25" t="s">
        <v>181</v>
      </c>
      <c r="E117" s="28" t="s">
        <v>743</v>
      </c>
      <c r="F117" s="28" t="s">
        <v>622</v>
      </c>
      <c r="G117" s="28" t="s">
        <v>181</v>
      </c>
      <c r="H117" s="28" t="s">
        <v>392</v>
      </c>
      <c r="I117" s="134">
        <v>50</v>
      </c>
      <c r="J117" s="28" t="s">
        <v>394</v>
      </c>
      <c r="K117" s="28" t="s">
        <v>395</v>
      </c>
      <c r="L117" s="133" t="s">
        <v>396</v>
      </c>
      <c r="M117" s="133" t="s">
        <v>396</v>
      </c>
    </row>
    <row r="118" ht="15" customHeight="1" spans="1:13">
      <c r="A118" s="24" t="s">
        <v>744</v>
      </c>
      <c r="B118" s="28" t="s">
        <v>745</v>
      </c>
      <c r="C118" s="28" t="s">
        <v>622</v>
      </c>
      <c r="D118" s="25" t="s">
        <v>181</v>
      </c>
      <c r="E118" s="28" t="s">
        <v>623</v>
      </c>
      <c r="F118" s="28" t="s">
        <v>622</v>
      </c>
      <c r="G118" s="28" t="s">
        <v>181</v>
      </c>
      <c r="H118" s="28" t="s">
        <v>392</v>
      </c>
      <c r="I118" s="134">
        <v>40</v>
      </c>
      <c r="J118" s="28" t="s">
        <v>394</v>
      </c>
      <c r="K118" s="28" t="s">
        <v>395</v>
      </c>
      <c r="L118" s="133" t="s">
        <v>396</v>
      </c>
      <c r="M118" s="133" t="s">
        <v>396</v>
      </c>
    </row>
    <row r="119" ht="15" customHeight="1" spans="1:13">
      <c r="A119" s="24" t="s">
        <v>746</v>
      </c>
      <c r="B119" s="28" t="s">
        <v>747</v>
      </c>
      <c r="C119" s="28" t="s">
        <v>701</v>
      </c>
      <c r="D119" s="25" t="s">
        <v>181</v>
      </c>
      <c r="E119" s="28" t="s">
        <v>702</v>
      </c>
      <c r="F119" s="28" t="s">
        <v>701</v>
      </c>
      <c r="G119" s="28" t="s">
        <v>181</v>
      </c>
      <c r="H119" s="28" t="s">
        <v>392</v>
      </c>
      <c r="I119" s="134">
        <v>80</v>
      </c>
      <c r="J119" s="28" t="s">
        <v>394</v>
      </c>
      <c r="K119" s="28" t="s">
        <v>395</v>
      </c>
      <c r="L119" s="133" t="s">
        <v>396</v>
      </c>
      <c r="M119" s="133" t="s">
        <v>396</v>
      </c>
    </row>
    <row r="120" ht="15" customHeight="1" spans="1:13">
      <c r="A120" s="24" t="s">
        <v>748</v>
      </c>
      <c r="B120" s="28" t="s">
        <v>749</v>
      </c>
      <c r="C120" s="28" t="s">
        <v>750</v>
      </c>
      <c r="D120" s="25" t="s">
        <v>181</v>
      </c>
      <c r="E120" s="28" t="s">
        <v>751</v>
      </c>
      <c r="F120" s="28" t="s">
        <v>750</v>
      </c>
      <c r="G120" s="28" t="s">
        <v>181</v>
      </c>
      <c r="H120" s="28" t="s">
        <v>392</v>
      </c>
      <c r="I120" s="134">
        <v>20</v>
      </c>
      <c r="J120" s="28" t="s">
        <v>394</v>
      </c>
      <c r="K120" s="28" t="s">
        <v>395</v>
      </c>
      <c r="L120" s="133" t="s">
        <v>396</v>
      </c>
      <c r="M120" s="133" t="s">
        <v>396</v>
      </c>
    </row>
    <row r="121" ht="15" customHeight="1" spans="1:13">
      <c r="A121" s="24" t="s">
        <v>752</v>
      </c>
      <c r="B121" s="28" t="s">
        <v>753</v>
      </c>
      <c r="C121" s="28" t="s">
        <v>750</v>
      </c>
      <c r="D121" s="25" t="s">
        <v>181</v>
      </c>
      <c r="E121" s="28" t="s">
        <v>751</v>
      </c>
      <c r="F121" s="28" t="s">
        <v>750</v>
      </c>
      <c r="G121" s="28" t="s">
        <v>181</v>
      </c>
      <c r="H121" s="28" t="s">
        <v>392</v>
      </c>
      <c r="I121" s="134">
        <v>70</v>
      </c>
      <c r="J121" s="28" t="s">
        <v>394</v>
      </c>
      <c r="K121" s="28" t="s">
        <v>395</v>
      </c>
      <c r="L121" s="133" t="s">
        <v>396</v>
      </c>
      <c r="M121" s="133" t="s">
        <v>396</v>
      </c>
    </row>
    <row r="122" ht="15" customHeight="1" spans="1:13">
      <c r="A122" s="24" t="s">
        <v>754</v>
      </c>
      <c r="B122" s="28" t="s">
        <v>755</v>
      </c>
      <c r="C122" s="28" t="s">
        <v>750</v>
      </c>
      <c r="D122" s="25" t="s">
        <v>181</v>
      </c>
      <c r="E122" s="28" t="s">
        <v>751</v>
      </c>
      <c r="F122" s="28" t="s">
        <v>750</v>
      </c>
      <c r="G122" s="28" t="s">
        <v>181</v>
      </c>
      <c r="H122" s="28" t="s">
        <v>392</v>
      </c>
      <c r="I122" s="134">
        <v>20</v>
      </c>
      <c r="J122" s="28" t="s">
        <v>394</v>
      </c>
      <c r="K122" s="28" t="s">
        <v>395</v>
      </c>
      <c r="L122" s="133" t="s">
        <v>396</v>
      </c>
      <c r="M122" s="133" t="s">
        <v>396</v>
      </c>
    </row>
    <row r="123" ht="15" customHeight="1" spans="1:13">
      <c r="A123" s="24" t="s">
        <v>756</v>
      </c>
      <c r="B123" s="28" t="s">
        <v>757</v>
      </c>
      <c r="C123" s="28" t="s">
        <v>561</v>
      </c>
      <c r="D123" s="25" t="s">
        <v>173</v>
      </c>
      <c r="E123" s="28" t="s">
        <v>562</v>
      </c>
      <c r="F123" s="28" t="s">
        <v>561</v>
      </c>
      <c r="G123" s="28" t="s">
        <v>173</v>
      </c>
      <c r="H123" s="28" t="s">
        <v>392</v>
      </c>
      <c r="I123" s="134">
        <v>20</v>
      </c>
      <c r="J123" s="28" t="s">
        <v>394</v>
      </c>
      <c r="K123" s="28" t="s">
        <v>395</v>
      </c>
      <c r="L123" s="133" t="s">
        <v>396</v>
      </c>
      <c r="M123" s="133" t="s">
        <v>396</v>
      </c>
    </row>
    <row r="124" ht="15" customHeight="1" spans="1:13">
      <c r="A124" s="24" t="s">
        <v>758</v>
      </c>
      <c r="B124" s="28" t="s">
        <v>759</v>
      </c>
      <c r="C124" s="28" t="s">
        <v>424</v>
      </c>
      <c r="D124" s="25" t="s">
        <v>173</v>
      </c>
      <c r="E124" s="28" t="s">
        <v>238</v>
      </c>
      <c r="F124" s="28" t="s">
        <v>424</v>
      </c>
      <c r="G124" s="28" t="s">
        <v>173</v>
      </c>
      <c r="H124" s="28" t="s">
        <v>392</v>
      </c>
      <c r="I124" s="134">
        <v>35</v>
      </c>
      <c r="J124" s="28" t="s">
        <v>394</v>
      </c>
      <c r="K124" s="28" t="s">
        <v>395</v>
      </c>
      <c r="L124" s="133" t="s">
        <v>396</v>
      </c>
      <c r="M124" s="133" t="s">
        <v>396</v>
      </c>
    </row>
    <row r="125" ht="15" customHeight="1" spans="1:13">
      <c r="A125" s="24" t="s">
        <v>760</v>
      </c>
      <c r="B125" s="28" t="s">
        <v>761</v>
      </c>
      <c r="C125" s="28" t="s">
        <v>424</v>
      </c>
      <c r="D125" s="25" t="s">
        <v>173</v>
      </c>
      <c r="E125" s="28" t="s">
        <v>234</v>
      </c>
      <c r="F125" s="28" t="s">
        <v>424</v>
      </c>
      <c r="G125" s="28" t="s">
        <v>173</v>
      </c>
      <c r="H125" s="28" t="s">
        <v>392</v>
      </c>
      <c r="I125" s="134">
        <v>25</v>
      </c>
      <c r="J125" s="28" t="s">
        <v>394</v>
      </c>
      <c r="K125" s="28" t="s">
        <v>395</v>
      </c>
      <c r="L125" s="133" t="s">
        <v>396</v>
      </c>
      <c r="M125" s="133" t="s">
        <v>396</v>
      </c>
    </row>
    <row r="126" ht="15" customHeight="1" spans="1:13">
      <c r="A126" s="24" t="s">
        <v>762</v>
      </c>
      <c r="B126" s="28" t="s">
        <v>763</v>
      </c>
      <c r="C126" s="28" t="s">
        <v>436</v>
      </c>
      <c r="D126" s="25" t="s">
        <v>173</v>
      </c>
      <c r="E126" s="28" t="s">
        <v>264</v>
      </c>
      <c r="F126" s="28" t="s">
        <v>436</v>
      </c>
      <c r="G126" s="28" t="s">
        <v>173</v>
      </c>
      <c r="H126" s="28" t="s">
        <v>392</v>
      </c>
      <c r="I126" s="134">
        <v>65</v>
      </c>
      <c r="J126" s="28" t="s">
        <v>394</v>
      </c>
      <c r="K126" s="28" t="s">
        <v>395</v>
      </c>
      <c r="L126" s="133" t="s">
        <v>396</v>
      </c>
      <c r="M126" s="133" t="s">
        <v>396</v>
      </c>
    </row>
    <row r="127" ht="15" customHeight="1" spans="1:13">
      <c r="A127" s="24" t="s">
        <v>764</v>
      </c>
      <c r="B127" s="28" t="s">
        <v>765</v>
      </c>
      <c r="C127" s="28" t="s">
        <v>436</v>
      </c>
      <c r="D127" s="25" t="s">
        <v>173</v>
      </c>
      <c r="E127" s="28" t="s">
        <v>267</v>
      </c>
      <c r="F127" s="28" t="s">
        <v>436</v>
      </c>
      <c r="G127" s="28" t="s">
        <v>173</v>
      </c>
      <c r="H127" s="28" t="s">
        <v>392</v>
      </c>
      <c r="I127" s="134">
        <v>130</v>
      </c>
      <c r="J127" s="28" t="s">
        <v>394</v>
      </c>
      <c r="K127" s="28" t="s">
        <v>395</v>
      </c>
      <c r="L127" s="133" t="s">
        <v>396</v>
      </c>
      <c r="M127" s="133" t="s">
        <v>396</v>
      </c>
    </row>
    <row r="128" ht="15" customHeight="1" spans="1:13">
      <c r="A128" s="24" t="s">
        <v>766</v>
      </c>
      <c r="B128" s="28" t="s">
        <v>767</v>
      </c>
      <c r="C128" s="28" t="s">
        <v>436</v>
      </c>
      <c r="D128" s="25" t="s">
        <v>173</v>
      </c>
      <c r="E128" s="28" t="s">
        <v>268</v>
      </c>
      <c r="F128" s="28" t="s">
        <v>436</v>
      </c>
      <c r="G128" s="28" t="s">
        <v>173</v>
      </c>
      <c r="H128" s="28" t="s">
        <v>392</v>
      </c>
      <c r="I128" s="134">
        <v>90</v>
      </c>
      <c r="J128" s="28" t="s">
        <v>394</v>
      </c>
      <c r="K128" s="28" t="s">
        <v>395</v>
      </c>
      <c r="L128" s="133" t="s">
        <v>396</v>
      </c>
      <c r="M128" s="133" t="s">
        <v>396</v>
      </c>
    </row>
    <row r="129" ht="15" customHeight="1" spans="1:13">
      <c r="A129" s="24" t="s">
        <v>768</v>
      </c>
      <c r="B129" s="28" t="s">
        <v>769</v>
      </c>
      <c r="C129" s="28" t="s">
        <v>544</v>
      </c>
      <c r="D129" s="25" t="s">
        <v>173</v>
      </c>
      <c r="E129" s="28" t="s">
        <v>770</v>
      </c>
      <c r="F129" s="28" t="s">
        <v>544</v>
      </c>
      <c r="G129" s="28" t="s">
        <v>173</v>
      </c>
      <c r="H129" s="28" t="s">
        <v>392</v>
      </c>
      <c r="I129" s="134">
        <v>65</v>
      </c>
      <c r="J129" s="28" t="s">
        <v>394</v>
      </c>
      <c r="K129" s="28" t="s">
        <v>395</v>
      </c>
      <c r="L129" s="133" t="s">
        <v>396</v>
      </c>
      <c r="M129" s="133" t="s">
        <v>396</v>
      </c>
    </row>
    <row r="130" ht="15" customHeight="1" spans="1:13">
      <c r="A130" s="24" t="s">
        <v>771</v>
      </c>
      <c r="B130" s="28" t="s">
        <v>772</v>
      </c>
      <c r="C130" s="28" t="s">
        <v>555</v>
      </c>
      <c r="D130" s="25" t="s">
        <v>173</v>
      </c>
      <c r="E130" s="28" t="s">
        <v>556</v>
      </c>
      <c r="F130" s="28" t="s">
        <v>555</v>
      </c>
      <c r="G130" s="28" t="s">
        <v>173</v>
      </c>
      <c r="H130" s="28" t="s">
        <v>392</v>
      </c>
      <c r="I130" s="134">
        <v>25</v>
      </c>
      <c r="J130" s="28" t="s">
        <v>394</v>
      </c>
      <c r="K130" s="28" t="s">
        <v>395</v>
      </c>
      <c r="L130" s="133" t="s">
        <v>396</v>
      </c>
      <c r="M130" s="133" t="s">
        <v>396</v>
      </c>
    </row>
    <row r="131" ht="15" customHeight="1" spans="1:13">
      <c r="A131" s="24" t="s">
        <v>773</v>
      </c>
      <c r="B131" s="28" t="s">
        <v>774</v>
      </c>
      <c r="C131" s="28" t="s">
        <v>544</v>
      </c>
      <c r="D131" s="25" t="s">
        <v>173</v>
      </c>
      <c r="E131" s="28" t="s">
        <v>770</v>
      </c>
      <c r="F131" s="28" t="s">
        <v>544</v>
      </c>
      <c r="G131" s="28" t="s">
        <v>173</v>
      </c>
      <c r="H131" s="28" t="s">
        <v>392</v>
      </c>
      <c r="I131" s="134">
        <v>15</v>
      </c>
      <c r="J131" s="28" t="s">
        <v>394</v>
      </c>
      <c r="K131" s="28" t="s">
        <v>395</v>
      </c>
      <c r="L131" s="133" t="s">
        <v>396</v>
      </c>
      <c r="M131" s="133" t="s">
        <v>396</v>
      </c>
    </row>
    <row r="132" ht="15" customHeight="1" spans="1:13">
      <c r="A132" s="24" t="s">
        <v>775</v>
      </c>
      <c r="B132" s="28" t="s">
        <v>776</v>
      </c>
      <c r="C132" s="28" t="s">
        <v>544</v>
      </c>
      <c r="D132" s="25" t="s">
        <v>173</v>
      </c>
      <c r="E132" s="28" t="s">
        <v>770</v>
      </c>
      <c r="F132" s="28" t="s">
        <v>544</v>
      </c>
      <c r="G132" s="28" t="s">
        <v>173</v>
      </c>
      <c r="H132" s="28" t="s">
        <v>392</v>
      </c>
      <c r="I132" s="134">
        <v>20</v>
      </c>
      <c r="J132" s="28" t="s">
        <v>394</v>
      </c>
      <c r="K132" s="28" t="s">
        <v>395</v>
      </c>
      <c r="L132" s="133" t="s">
        <v>396</v>
      </c>
      <c r="M132" s="133" t="s">
        <v>396</v>
      </c>
    </row>
    <row r="133" ht="15" customHeight="1" spans="1:13">
      <c r="A133" s="24" t="s">
        <v>777</v>
      </c>
      <c r="B133" s="28" t="s">
        <v>778</v>
      </c>
      <c r="C133" s="28" t="s">
        <v>421</v>
      </c>
      <c r="D133" s="25" t="s">
        <v>173</v>
      </c>
      <c r="E133" s="28" t="s">
        <v>242</v>
      </c>
      <c r="F133" s="28" t="s">
        <v>421</v>
      </c>
      <c r="G133" s="28" t="s">
        <v>173</v>
      </c>
      <c r="H133" s="28" t="s">
        <v>392</v>
      </c>
      <c r="I133" s="134">
        <v>35</v>
      </c>
      <c r="J133" s="28" t="s">
        <v>394</v>
      </c>
      <c r="K133" s="28" t="s">
        <v>395</v>
      </c>
      <c r="L133" s="133" t="s">
        <v>396</v>
      </c>
      <c r="M133" s="133" t="s">
        <v>396</v>
      </c>
    </row>
    <row r="134" ht="15" customHeight="1" spans="1:13">
      <c r="A134" s="24" t="s">
        <v>779</v>
      </c>
      <c r="B134" s="28" t="s">
        <v>780</v>
      </c>
      <c r="C134" s="28" t="s">
        <v>443</v>
      </c>
      <c r="D134" s="25" t="s">
        <v>177</v>
      </c>
      <c r="E134" s="28" t="s">
        <v>444</v>
      </c>
      <c r="F134" s="28" t="s">
        <v>443</v>
      </c>
      <c r="G134" s="28" t="s">
        <v>177</v>
      </c>
      <c r="H134" s="28" t="s">
        <v>392</v>
      </c>
      <c r="I134" s="134">
        <v>35</v>
      </c>
      <c r="J134" s="28" t="s">
        <v>394</v>
      </c>
      <c r="K134" s="28" t="s">
        <v>395</v>
      </c>
      <c r="L134" s="133" t="s">
        <v>396</v>
      </c>
      <c r="M134" s="133" t="s">
        <v>396</v>
      </c>
    </row>
    <row r="135" ht="15" customHeight="1" spans="1:13">
      <c r="A135" s="24" t="s">
        <v>781</v>
      </c>
      <c r="B135" s="28" t="s">
        <v>782</v>
      </c>
      <c r="C135" s="28" t="s">
        <v>443</v>
      </c>
      <c r="D135" s="25" t="s">
        <v>177</v>
      </c>
      <c r="E135" s="28" t="s">
        <v>783</v>
      </c>
      <c r="F135" s="28" t="s">
        <v>443</v>
      </c>
      <c r="G135" s="28" t="s">
        <v>177</v>
      </c>
      <c r="H135" s="28" t="s">
        <v>392</v>
      </c>
      <c r="I135" s="134">
        <v>30</v>
      </c>
      <c r="J135" s="28" t="s">
        <v>394</v>
      </c>
      <c r="K135" s="28" t="s">
        <v>395</v>
      </c>
      <c r="L135" s="133" t="s">
        <v>396</v>
      </c>
      <c r="M135" s="133" t="s">
        <v>396</v>
      </c>
    </row>
    <row r="136" ht="15" customHeight="1" spans="1:13">
      <c r="A136" s="24" t="s">
        <v>784</v>
      </c>
      <c r="B136" s="28" t="s">
        <v>785</v>
      </c>
      <c r="C136" s="28" t="s">
        <v>693</v>
      </c>
      <c r="D136" s="25" t="s">
        <v>177</v>
      </c>
      <c r="E136" s="28" t="s">
        <v>694</v>
      </c>
      <c r="F136" s="28" t="s">
        <v>693</v>
      </c>
      <c r="G136" s="28" t="s">
        <v>177</v>
      </c>
      <c r="H136" s="28" t="s">
        <v>392</v>
      </c>
      <c r="I136" s="134">
        <v>15</v>
      </c>
      <c r="J136" s="28" t="s">
        <v>394</v>
      </c>
      <c r="K136" s="28" t="s">
        <v>395</v>
      </c>
      <c r="L136" s="133" t="s">
        <v>396</v>
      </c>
      <c r="M136" s="133" t="s">
        <v>396</v>
      </c>
    </row>
    <row r="137" ht="15" customHeight="1" spans="1:13">
      <c r="A137" s="24" t="s">
        <v>786</v>
      </c>
      <c r="B137" s="28" t="s">
        <v>675</v>
      </c>
      <c r="C137" s="28" t="s">
        <v>676</v>
      </c>
      <c r="D137" s="25" t="s">
        <v>177</v>
      </c>
      <c r="E137" s="28" t="s">
        <v>677</v>
      </c>
      <c r="F137" s="28" t="s">
        <v>676</v>
      </c>
      <c r="G137" s="28" t="s">
        <v>177</v>
      </c>
      <c r="H137" s="28" t="s">
        <v>392</v>
      </c>
      <c r="I137" s="134">
        <v>20</v>
      </c>
      <c r="J137" s="28" t="s">
        <v>394</v>
      </c>
      <c r="K137" s="28" t="s">
        <v>395</v>
      </c>
      <c r="L137" s="133" t="s">
        <v>396</v>
      </c>
      <c r="M137" s="133" t="s">
        <v>396</v>
      </c>
    </row>
    <row r="138" ht="15" customHeight="1" spans="1:13">
      <c r="A138" s="24" t="s">
        <v>787</v>
      </c>
      <c r="B138" s="28" t="s">
        <v>788</v>
      </c>
      <c r="C138" s="28" t="s">
        <v>536</v>
      </c>
      <c r="D138" s="25" t="s">
        <v>173</v>
      </c>
      <c r="E138" s="28" t="s">
        <v>537</v>
      </c>
      <c r="F138" s="28" t="s">
        <v>536</v>
      </c>
      <c r="G138" s="28" t="s">
        <v>173</v>
      </c>
      <c r="H138" s="28" t="s">
        <v>392</v>
      </c>
      <c r="I138" s="134">
        <v>25</v>
      </c>
      <c r="J138" s="28" t="s">
        <v>394</v>
      </c>
      <c r="K138" s="28" t="s">
        <v>395</v>
      </c>
      <c r="L138" s="133" t="s">
        <v>396</v>
      </c>
      <c r="M138" s="133" t="s">
        <v>396</v>
      </c>
    </row>
    <row r="139" ht="15" customHeight="1" spans="1:13">
      <c r="A139" s="24" t="s">
        <v>789</v>
      </c>
      <c r="B139" s="28" t="s">
        <v>790</v>
      </c>
      <c r="C139" s="28" t="s">
        <v>536</v>
      </c>
      <c r="D139" s="25" t="s">
        <v>173</v>
      </c>
      <c r="E139" s="28" t="s">
        <v>537</v>
      </c>
      <c r="F139" s="28" t="s">
        <v>536</v>
      </c>
      <c r="G139" s="28" t="s">
        <v>173</v>
      </c>
      <c r="H139" s="28" t="s">
        <v>392</v>
      </c>
      <c r="I139" s="134">
        <v>40</v>
      </c>
      <c r="J139" s="28" t="s">
        <v>394</v>
      </c>
      <c r="K139" s="28" t="s">
        <v>395</v>
      </c>
      <c r="L139" s="133" t="s">
        <v>396</v>
      </c>
      <c r="M139" s="133" t="s">
        <v>396</v>
      </c>
    </row>
    <row r="140" ht="15" customHeight="1" spans="1:13">
      <c r="A140" s="24" t="s">
        <v>791</v>
      </c>
      <c r="B140" s="28" t="s">
        <v>792</v>
      </c>
      <c r="C140" s="28" t="s">
        <v>431</v>
      </c>
      <c r="D140" s="25" t="s">
        <v>173</v>
      </c>
      <c r="E140" s="28" t="s">
        <v>793</v>
      </c>
      <c r="F140" s="28" t="s">
        <v>431</v>
      </c>
      <c r="G140" s="28" t="s">
        <v>173</v>
      </c>
      <c r="H140" s="28" t="s">
        <v>392</v>
      </c>
      <c r="I140" s="134">
        <v>180</v>
      </c>
      <c r="J140" s="28" t="s">
        <v>394</v>
      </c>
      <c r="K140" s="28" t="s">
        <v>395</v>
      </c>
      <c r="L140" s="133" t="s">
        <v>396</v>
      </c>
      <c r="M140" s="133" t="s">
        <v>396</v>
      </c>
    </row>
    <row r="141" ht="15" customHeight="1" spans="1:13">
      <c r="A141" s="24" t="s">
        <v>794</v>
      </c>
      <c r="B141" s="28" t="s">
        <v>795</v>
      </c>
      <c r="C141" s="28" t="s">
        <v>431</v>
      </c>
      <c r="D141" s="25" t="s">
        <v>173</v>
      </c>
      <c r="E141" s="28" t="s">
        <v>796</v>
      </c>
      <c r="F141" s="28" t="s">
        <v>431</v>
      </c>
      <c r="G141" s="28" t="s">
        <v>173</v>
      </c>
      <c r="H141" s="28" t="s">
        <v>392</v>
      </c>
      <c r="I141" s="134">
        <v>120</v>
      </c>
      <c r="J141" s="28" t="s">
        <v>394</v>
      </c>
      <c r="K141" s="28" t="s">
        <v>395</v>
      </c>
      <c r="L141" s="133" t="s">
        <v>396</v>
      </c>
      <c r="M141" s="133" t="s">
        <v>396</v>
      </c>
    </row>
    <row r="142" ht="15" customHeight="1" spans="1:13">
      <c r="A142" s="24" t="s">
        <v>797</v>
      </c>
      <c r="B142" s="28" t="s">
        <v>798</v>
      </c>
      <c r="C142" s="28" t="s">
        <v>431</v>
      </c>
      <c r="D142" s="25" t="s">
        <v>173</v>
      </c>
      <c r="E142" s="28" t="s">
        <v>567</v>
      </c>
      <c r="F142" s="28" t="s">
        <v>431</v>
      </c>
      <c r="G142" s="28" t="s">
        <v>173</v>
      </c>
      <c r="H142" s="28" t="s">
        <v>392</v>
      </c>
      <c r="I142" s="134">
        <v>105</v>
      </c>
      <c r="J142" s="28" t="s">
        <v>394</v>
      </c>
      <c r="K142" s="28" t="s">
        <v>395</v>
      </c>
      <c r="L142" s="133" t="s">
        <v>396</v>
      </c>
      <c r="M142" s="133" t="s">
        <v>396</v>
      </c>
    </row>
    <row r="143" ht="15" customHeight="1" spans="1:13">
      <c r="A143" s="24" t="s">
        <v>799</v>
      </c>
      <c r="B143" s="28" t="s">
        <v>800</v>
      </c>
      <c r="C143" s="28" t="s">
        <v>431</v>
      </c>
      <c r="D143" s="25" t="s">
        <v>173</v>
      </c>
      <c r="E143" s="28" t="s">
        <v>801</v>
      </c>
      <c r="F143" s="28" t="s">
        <v>431</v>
      </c>
      <c r="G143" s="28" t="s">
        <v>173</v>
      </c>
      <c r="H143" s="28" t="s">
        <v>392</v>
      </c>
      <c r="I143" s="134">
        <v>30</v>
      </c>
      <c r="J143" s="28" t="s">
        <v>394</v>
      </c>
      <c r="K143" s="28" t="s">
        <v>395</v>
      </c>
      <c r="L143" s="133" t="s">
        <v>396</v>
      </c>
      <c r="M143" s="133" t="s">
        <v>396</v>
      </c>
    </row>
    <row r="144" ht="15" customHeight="1" spans="1:13">
      <c r="A144" s="24" t="s">
        <v>802</v>
      </c>
      <c r="B144" s="28" t="s">
        <v>803</v>
      </c>
      <c r="C144" s="28" t="s">
        <v>431</v>
      </c>
      <c r="D144" s="25" t="s">
        <v>173</v>
      </c>
      <c r="E144" s="28" t="s">
        <v>804</v>
      </c>
      <c r="F144" s="28" t="s">
        <v>431</v>
      </c>
      <c r="G144" s="28" t="s">
        <v>173</v>
      </c>
      <c r="H144" s="28" t="s">
        <v>392</v>
      </c>
      <c r="I144" s="134">
        <v>40</v>
      </c>
      <c r="J144" s="28" t="s">
        <v>394</v>
      </c>
      <c r="K144" s="28" t="s">
        <v>395</v>
      </c>
      <c r="L144" s="133" t="s">
        <v>396</v>
      </c>
      <c r="M144" s="133" t="s">
        <v>396</v>
      </c>
    </row>
    <row r="145" ht="15" customHeight="1" spans="1:13">
      <c r="A145" s="24" t="s">
        <v>805</v>
      </c>
      <c r="B145" s="28" t="s">
        <v>806</v>
      </c>
      <c r="C145" s="28" t="s">
        <v>431</v>
      </c>
      <c r="D145" s="25" t="s">
        <v>173</v>
      </c>
      <c r="E145" s="28" t="s">
        <v>432</v>
      </c>
      <c r="F145" s="28" t="s">
        <v>431</v>
      </c>
      <c r="G145" s="28" t="s">
        <v>173</v>
      </c>
      <c r="H145" s="28" t="s">
        <v>392</v>
      </c>
      <c r="I145" s="134">
        <v>55</v>
      </c>
      <c r="J145" s="28" t="s">
        <v>394</v>
      </c>
      <c r="K145" s="28" t="s">
        <v>395</v>
      </c>
      <c r="L145" s="133" t="s">
        <v>396</v>
      </c>
      <c r="M145" s="133" t="s">
        <v>396</v>
      </c>
    </row>
    <row r="146" ht="15" customHeight="1" spans="1:13">
      <c r="A146" s="24" t="s">
        <v>807</v>
      </c>
      <c r="B146" s="28" t="s">
        <v>808</v>
      </c>
      <c r="C146" s="28" t="s">
        <v>431</v>
      </c>
      <c r="D146" s="25" t="s">
        <v>173</v>
      </c>
      <c r="E146" s="28" t="s">
        <v>567</v>
      </c>
      <c r="F146" s="28" t="s">
        <v>431</v>
      </c>
      <c r="G146" s="28" t="s">
        <v>173</v>
      </c>
      <c r="H146" s="28" t="s">
        <v>392</v>
      </c>
      <c r="I146" s="134">
        <v>65</v>
      </c>
      <c r="J146" s="28" t="s">
        <v>394</v>
      </c>
      <c r="K146" s="28" t="s">
        <v>395</v>
      </c>
      <c r="L146" s="133" t="s">
        <v>396</v>
      </c>
      <c r="M146" s="133" t="s">
        <v>396</v>
      </c>
    </row>
    <row r="147" ht="15" customHeight="1" spans="1:13">
      <c r="A147" s="24" t="s">
        <v>809</v>
      </c>
      <c r="B147" s="28" t="s">
        <v>810</v>
      </c>
      <c r="C147" s="28" t="s">
        <v>431</v>
      </c>
      <c r="D147" s="25" t="s">
        <v>173</v>
      </c>
      <c r="E147" s="28" t="s">
        <v>811</v>
      </c>
      <c r="F147" s="28" t="s">
        <v>431</v>
      </c>
      <c r="G147" s="28" t="s">
        <v>173</v>
      </c>
      <c r="H147" s="28" t="s">
        <v>392</v>
      </c>
      <c r="I147" s="134">
        <v>100</v>
      </c>
      <c r="J147" s="28" t="s">
        <v>394</v>
      </c>
      <c r="K147" s="28" t="s">
        <v>395</v>
      </c>
      <c r="L147" s="133" t="s">
        <v>396</v>
      </c>
      <c r="M147" s="133" t="s">
        <v>396</v>
      </c>
    </row>
    <row r="148" ht="15" customHeight="1" spans="1:13">
      <c r="A148" s="24" t="s">
        <v>812</v>
      </c>
      <c r="B148" s="28" t="s">
        <v>813</v>
      </c>
      <c r="C148" s="28" t="s">
        <v>575</v>
      </c>
      <c r="D148" s="25" t="s">
        <v>173</v>
      </c>
      <c r="E148" s="28" t="s">
        <v>814</v>
      </c>
      <c r="F148" s="28" t="s">
        <v>575</v>
      </c>
      <c r="G148" s="28" t="s">
        <v>173</v>
      </c>
      <c r="H148" s="28" t="s">
        <v>392</v>
      </c>
      <c r="I148" s="134">
        <v>60</v>
      </c>
      <c r="J148" s="28" t="s">
        <v>394</v>
      </c>
      <c r="K148" s="28" t="s">
        <v>395</v>
      </c>
      <c r="L148" s="133" t="s">
        <v>396</v>
      </c>
      <c r="M148" s="133" t="s">
        <v>396</v>
      </c>
    </row>
    <row r="149" ht="15" customHeight="1" spans="1:13">
      <c r="A149" s="24" t="s">
        <v>815</v>
      </c>
      <c r="B149" s="28" t="s">
        <v>816</v>
      </c>
      <c r="C149" s="28" t="s">
        <v>575</v>
      </c>
      <c r="D149" s="25" t="s">
        <v>173</v>
      </c>
      <c r="E149" s="28" t="s">
        <v>576</v>
      </c>
      <c r="F149" s="28" t="s">
        <v>575</v>
      </c>
      <c r="G149" s="28" t="s">
        <v>173</v>
      </c>
      <c r="H149" s="28" t="s">
        <v>392</v>
      </c>
      <c r="I149" s="134">
        <v>90</v>
      </c>
      <c r="J149" s="28" t="s">
        <v>394</v>
      </c>
      <c r="K149" s="28" t="s">
        <v>395</v>
      </c>
      <c r="L149" s="133" t="s">
        <v>396</v>
      </c>
      <c r="M149" s="133" t="s">
        <v>396</v>
      </c>
    </row>
    <row r="150" ht="15" customHeight="1" spans="1:13">
      <c r="A150" s="24" t="s">
        <v>817</v>
      </c>
      <c r="B150" s="28" t="s">
        <v>818</v>
      </c>
      <c r="C150" s="28" t="s">
        <v>575</v>
      </c>
      <c r="D150" s="25" t="s">
        <v>173</v>
      </c>
      <c r="E150" s="28" t="s">
        <v>819</v>
      </c>
      <c r="F150" s="28" t="s">
        <v>575</v>
      </c>
      <c r="G150" s="28" t="s">
        <v>173</v>
      </c>
      <c r="H150" s="28" t="s">
        <v>392</v>
      </c>
      <c r="I150" s="134">
        <v>55</v>
      </c>
      <c r="J150" s="28" t="s">
        <v>394</v>
      </c>
      <c r="K150" s="28" t="s">
        <v>395</v>
      </c>
      <c r="L150" s="133" t="s">
        <v>396</v>
      </c>
      <c r="M150" s="133" t="s">
        <v>396</v>
      </c>
    </row>
    <row r="151" ht="15" customHeight="1" spans="1:13">
      <c r="A151" s="24" t="s">
        <v>820</v>
      </c>
      <c r="B151" s="28" t="s">
        <v>821</v>
      </c>
      <c r="C151" s="28" t="s">
        <v>575</v>
      </c>
      <c r="D151" s="25" t="s">
        <v>173</v>
      </c>
      <c r="E151" s="28" t="s">
        <v>819</v>
      </c>
      <c r="F151" s="28" t="s">
        <v>575</v>
      </c>
      <c r="G151" s="28" t="s">
        <v>173</v>
      </c>
      <c r="H151" s="28" t="s">
        <v>392</v>
      </c>
      <c r="I151" s="134">
        <v>20</v>
      </c>
      <c r="J151" s="28" t="s">
        <v>394</v>
      </c>
      <c r="K151" s="28" t="s">
        <v>395</v>
      </c>
      <c r="L151" s="133" t="s">
        <v>396</v>
      </c>
      <c r="M151" s="133" t="s">
        <v>396</v>
      </c>
    </row>
    <row r="152" ht="15" customHeight="1" spans="1:13">
      <c r="A152" s="24" t="s">
        <v>822</v>
      </c>
      <c r="B152" s="28" t="s">
        <v>823</v>
      </c>
      <c r="C152" s="28" t="s">
        <v>548</v>
      </c>
      <c r="D152" s="25" t="s">
        <v>173</v>
      </c>
      <c r="E152" s="28" t="s">
        <v>552</v>
      </c>
      <c r="F152" s="28" t="s">
        <v>548</v>
      </c>
      <c r="G152" s="28" t="s">
        <v>173</v>
      </c>
      <c r="H152" s="28" t="s">
        <v>392</v>
      </c>
      <c r="I152" s="134">
        <v>30</v>
      </c>
      <c r="J152" s="28" t="s">
        <v>394</v>
      </c>
      <c r="K152" s="28" t="s">
        <v>395</v>
      </c>
      <c r="L152" s="133" t="s">
        <v>396</v>
      </c>
      <c r="M152" s="133" t="s">
        <v>396</v>
      </c>
    </row>
    <row r="153" ht="15" customHeight="1" spans="1:13">
      <c r="A153" s="24" t="s">
        <v>824</v>
      </c>
      <c r="B153" s="28" t="s">
        <v>825</v>
      </c>
      <c r="C153" s="28" t="s">
        <v>548</v>
      </c>
      <c r="D153" s="25" t="s">
        <v>173</v>
      </c>
      <c r="E153" s="28" t="s">
        <v>549</v>
      </c>
      <c r="F153" s="28" t="s">
        <v>548</v>
      </c>
      <c r="G153" s="28" t="s">
        <v>173</v>
      </c>
      <c r="H153" s="28" t="s">
        <v>392</v>
      </c>
      <c r="I153" s="134">
        <v>30</v>
      </c>
      <c r="J153" s="28" t="s">
        <v>394</v>
      </c>
      <c r="K153" s="28" t="s">
        <v>395</v>
      </c>
      <c r="L153" s="133" t="s">
        <v>396</v>
      </c>
      <c r="M153" s="133" t="s">
        <v>396</v>
      </c>
    </row>
    <row r="154" ht="15" customHeight="1" spans="1:13">
      <c r="A154" s="24" t="s">
        <v>826</v>
      </c>
      <c r="B154" s="28" t="s">
        <v>827</v>
      </c>
      <c r="C154" s="28" t="s">
        <v>828</v>
      </c>
      <c r="D154" s="25" t="s">
        <v>185</v>
      </c>
      <c r="E154" s="28" t="s">
        <v>829</v>
      </c>
      <c r="F154" s="28" t="s">
        <v>828</v>
      </c>
      <c r="G154" s="28" t="s">
        <v>185</v>
      </c>
      <c r="H154" s="28" t="s">
        <v>392</v>
      </c>
      <c r="I154" s="134">
        <v>250</v>
      </c>
      <c r="J154" s="28" t="s">
        <v>394</v>
      </c>
      <c r="K154" s="28" t="s">
        <v>395</v>
      </c>
      <c r="L154" s="133" t="s">
        <v>521</v>
      </c>
      <c r="M154" s="133" t="s">
        <v>396</v>
      </c>
    </row>
    <row r="155" ht="15" customHeight="1" spans="1:13">
      <c r="A155" s="24" t="s">
        <v>830</v>
      </c>
      <c r="B155" s="28" t="s">
        <v>831</v>
      </c>
      <c r="C155" s="28" t="s">
        <v>828</v>
      </c>
      <c r="D155" s="25" t="s">
        <v>185</v>
      </c>
      <c r="E155" s="28" t="s">
        <v>832</v>
      </c>
      <c r="F155" s="28" t="s">
        <v>828</v>
      </c>
      <c r="G155" s="28" t="s">
        <v>185</v>
      </c>
      <c r="H155" s="28" t="s">
        <v>392</v>
      </c>
      <c r="I155" s="134">
        <v>50</v>
      </c>
      <c r="J155" s="28" t="s">
        <v>394</v>
      </c>
      <c r="K155" s="28" t="s">
        <v>395</v>
      </c>
      <c r="L155" s="133" t="s">
        <v>521</v>
      </c>
      <c r="M155" s="133" t="s">
        <v>396</v>
      </c>
    </row>
    <row r="156" ht="15" customHeight="1" spans="1:13">
      <c r="A156" s="24" t="s">
        <v>833</v>
      </c>
      <c r="B156" s="28" t="s">
        <v>834</v>
      </c>
      <c r="C156" s="28" t="s">
        <v>828</v>
      </c>
      <c r="D156" s="25" t="s">
        <v>185</v>
      </c>
      <c r="E156" s="28" t="s">
        <v>835</v>
      </c>
      <c r="F156" s="28" t="s">
        <v>828</v>
      </c>
      <c r="G156" s="28" t="s">
        <v>185</v>
      </c>
      <c r="H156" s="28" t="s">
        <v>392</v>
      </c>
      <c r="I156" s="134">
        <v>100</v>
      </c>
      <c r="J156" s="28" t="s">
        <v>394</v>
      </c>
      <c r="K156" s="28" t="s">
        <v>395</v>
      </c>
      <c r="L156" s="133" t="s">
        <v>521</v>
      </c>
      <c r="M156" s="133" t="s">
        <v>396</v>
      </c>
    </row>
    <row r="157" ht="15" customHeight="1" spans="1:13">
      <c r="A157" s="24" t="s">
        <v>836</v>
      </c>
      <c r="B157" s="28" t="s">
        <v>837</v>
      </c>
      <c r="C157" s="28" t="s">
        <v>828</v>
      </c>
      <c r="D157" s="25" t="s">
        <v>185</v>
      </c>
      <c r="E157" s="28" t="s">
        <v>838</v>
      </c>
      <c r="F157" s="28" t="s">
        <v>828</v>
      </c>
      <c r="G157" s="28" t="s">
        <v>185</v>
      </c>
      <c r="H157" s="28" t="s">
        <v>392</v>
      </c>
      <c r="I157" s="134">
        <v>40</v>
      </c>
      <c r="J157" s="28" t="s">
        <v>394</v>
      </c>
      <c r="K157" s="28" t="s">
        <v>395</v>
      </c>
      <c r="L157" s="133" t="s">
        <v>521</v>
      </c>
      <c r="M157" s="133" t="s">
        <v>396</v>
      </c>
    </row>
    <row r="158" ht="15" customHeight="1" spans="1:13">
      <c r="A158" s="24" t="s">
        <v>839</v>
      </c>
      <c r="B158" s="28" t="s">
        <v>840</v>
      </c>
      <c r="C158" s="28" t="s">
        <v>828</v>
      </c>
      <c r="D158" s="25" t="s">
        <v>185</v>
      </c>
      <c r="E158" s="28" t="s">
        <v>841</v>
      </c>
      <c r="F158" s="28" t="s">
        <v>828</v>
      </c>
      <c r="G158" s="28" t="s">
        <v>185</v>
      </c>
      <c r="H158" s="28" t="s">
        <v>392</v>
      </c>
      <c r="I158" s="134">
        <v>65</v>
      </c>
      <c r="J158" s="28" t="s">
        <v>394</v>
      </c>
      <c r="K158" s="28" t="s">
        <v>395</v>
      </c>
      <c r="L158" s="133" t="s">
        <v>521</v>
      </c>
      <c r="M158" s="133" t="s">
        <v>396</v>
      </c>
    </row>
    <row r="159" ht="15" customHeight="1" spans="1:13">
      <c r="A159" s="24" t="s">
        <v>820</v>
      </c>
      <c r="B159" s="28" t="s">
        <v>821</v>
      </c>
      <c r="C159" s="28" t="s">
        <v>575</v>
      </c>
      <c r="D159" s="25" t="s">
        <v>173</v>
      </c>
      <c r="E159" s="28" t="s">
        <v>819</v>
      </c>
      <c r="F159" s="28" t="s">
        <v>575</v>
      </c>
      <c r="G159" s="28" t="s">
        <v>173</v>
      </c>
      <c r="H159" s="28" t="s">
        <v>392</v>
      </c>
      <c r="I159" s="134">
        <v>20</v>
      </c>
      <c r="J159" s="28" t="s">
        <v>394</v>
      </c>
      <c r="K159" s="28" t="s">
        <v>395</v>
      </c>
      <c r="L159" s="133" t="s">
        <v>396</v>
      </c>
      <c r="M159" s="133" t="s">
        <v>396</v>
      </c>
    </row>
    <row r="160" ht="15" customHeight="1" spans="1:13">
      <c r="A160" s="24" t="s">
        <v>822</v>
      </c>
      <c r="B160" s="28" t="s">
        <v>823</v>
      </c>
      <c r="C160" s="28" t="s">
        <v>548</v>
      </c>
      <c r="D160" s="25" t="s">
        <v>173</v>
      </c>
      <c r="E160" s="28" t="s">
        <v>552</v>
      </c>
      <c r="F160" s="28" t="s">
        <v>548</v>
      </c>
      <c r="G160" s="28" t="s">
        <v>173</v>
      </c>
      <c r="H160" s="28" t="s">
        <v>392</v>
      </c>
      <c r="I160" s="134">
        <v>30</v>
      </c>
      <c r="J160" s="28" t="s">
        <v>394</v>
      </c>
      <c r="K160" s="28" t="s">
        <v>395</v>
      </c>
      <c r="L160" s="133" t="s">
        <v>396</v>
      </c>
      <c r="M160" s="133" t="s">
        <v>396</v>
      </c>
    </row>
    <row r="161" ht="15" customHeight="1" spans="1:13">
      <c r="A161" s="24" t="s">
        <v>824</v>
      </c>
      <c r="B161" s="28" t="s">
        <v>825</v>
      </c>
      <c r="C161" s="28" t="s">
        <v>548</v>
      </c>
      <c r="D161" s="25" t="s">
        <v>173</v>
      </c>
      <c r="E161" s="28" t="s">
        <v>549</v>
      </c>
      <c r="F161" s="28" t="s">
        <v>548</v>
      </c>
      <c r="G161" s="28" t="s">
        <v>173</v>
      </c>
      <c r="H161" s="28" t="s">
        <v>392</v>
      </c>
      <c r="I161" s="134">
        <v>30</v>
      </c>
      <c r="J161" s="28" t="s">
        <v>394</v>
      </c>
      <c r="K161" s="28" t="s">
        <v>395</v>
      </c>
      <c r="L161" s="133" t="s">
        <v>396</v>
      </c>
      <c r="M161" s="133" t="s">
        <v>396</v>
      </c>
    </row>
    <row r="162" ht="15" customHeight="1" spans="1:13">
      <c r="A162" s="24" t="s">
        <v>826</v>
      </c>
      <c r="B162" s="28" t="s">
        <v>827</v>
      </c>
      <c r="C162" s="28" t="s">
        <v>828</v>
      </c>
      <c r="D162" s="25" t="s">
        <v>185</v>
      </c>
      <c r="E162" s="28" t="s">
        <v>829</v>
      </c>
      <c r="F162" s="28" t="s">
        <v>828</v>
      </c>
      <c r="G162" s="28" t="s">
        <v>185</v>
      </c>
      <c r="H162" s="28" t="s">
        <v>392</v>
      </c>
      <c r="I162" s="134">
        <v>250</v>
      </c>
      <c r="J162" s="28" t="s">
        <v>394</v>
      </c>
      <c r="K162" s="28" t="s">
        <v>395</v>
      </c>
      <c r="L162" s="133" t="s">
        <v>521</v>
      </c>
      <c r="M162" s="133" t="s">
        <v>396</v>
      </c>
    </row>
    <row r="163" ht="15" customHeight="1" spans="1:13">
      <c r="A163" s="24" t="s">
        <v>830</v>
      </c>
      <c r="B163" s="28" t="s">
        <v>831</v>
      </c>
      <c r="C163" s="28" t="s">
        <v>828</v>
      </c>
      <c r="D163" s="25" t="s">
        <v>185</v>
      </c>
      <c r="E163" s="28" t="s">
        <v>832</v>
      </c>
      <c r="F163" s="28" t="s">
        <v>828</v>
      </c>
      <c r="G163" s="28" t="s">
        <v>185</v>
      </c>
      <c r="H163" s="28" t="s">
        <v>392</v>
      </c>
      <c r="I163" s="134">
        <v>50</v>
      </c>
      <c r="J163" s="28" t="s">
        <v>394</v>
      </c>
      <c r="K163" s="28" t="s">
        <v>395</v>
      </c>
      <c r="L163" s="133" t="s">
        <v>521</v>
      </c>
      <c r="M163" s="133" t="s">
        <v>396</v>
      </c>
    </row>
    <row r="164" ht="15" customHeight="1" spans="1:13">
      <c r="A164" s="24" t="s">
        <v>833</v>
      </c>
      <c r="B164" s="28" t="s">
        <v>834</v>
      </c>
      <c r="C164" s="28" t="s">
        <v>828</v>
      </c>
      <c r="D164" s="25" t="s">
        <v>185</v>
      </c>
      <c r="E164" s="28" t="s">
        <v>835</v>
      </c>
      <c r="F164" s="28" t="s">
        <v>828</v>
      </c>
      <c r="G164" s="28" t="s">
        <v>185</v>
      </c>
      <c r="H164" s="28" t="s">
        <v>392</v>
      </c>
      <c r="I164" s="134">
        <v>100</v>
      </c>
      <c r="J164" s="28" t="s">
        <v>394</v>
      </c>
      <c r="K164" s="28" t="s">
        <v>395</v>
      </c>
      <c r="L164" s="133" t="s">
        <v>521</v>
      </c>
      <c r="M164" s="133" t="s">
        <v>396</v>
      </c>
    </row>
    <row r="165" ht="15" customHeight="1" spans="1:13">
      <c r="A165" s="24" t="s">
        <v>836</v>
      </c>
      <c r="B165" s="28" t="s">
        <v>837</v>
      </c>
      <c r="C165" s="28" t="s">
        <v>828</v>
      </c>
      <c r="D165" s="25" t="s">
        <v>185</v>
      </c>
      <c r="E165" s="28" t="s">
        <v>838</v>
      </c>
      <c r="F165" s="28" t="s">
        <v>828</v>
      </c>
      <c r="G165" s="28" t="s">
        <v>185</v>
      </c>
      <c r="H165" s="28" t="s">
        <v>392</v>
      </c>
      <c r="I165" s="134">
        <v>40</v>
      </c>
      <c r="J165" s="28" t="s">
        <v>394</v>
      </c>
      <c r="K165" s="28" t="s">
        <v>395</v>
      </c>
      <c r="L165" s="133" t="s">
        <v>521</v>
      </c>
      <c r="M165" s="133" t="s">
        <v>396</v>
      </c>
    </row>
    <row r="166" ht="15" customHeight="1" spans="1:13">
      <c r="A166" s="24" t="s">
        <v>839</v>
      </c>
      <c r="B166" s="28" t="s">
        <v>840</v>
      </c>
      <c r="C166" s="28" t="s">
        <v>828</v>
      </c>
      <c r="D166" s="25" t="s">
        <v>185</v>
      </c>
      <c r="E166" s="28" t="s">
        <v>841</v>
      </c>
      <c r="F166" s="28" t="s">
        <v>828</v>
      </c>
      <c r="G166" s="28" t="s">
        <v>185</v>
      </c>
      <c r="H166" s="28" t="s">
        <v>392</v>
      </c>
      <c r="I166" s="134">
        <v>65</v>
      </c>
      <c r="J166" s="28" t="s">
        <v>394</v>
      </c>
      <c r="K166" s="28" t="s">
        <v>395</v>
      </c>
      <c r="L166" s="133" t="s">
        <v>521</v>
      </c>
      <c r="M166" s="133" t="s">
        <v>396</v>
      </c>
    </row>
    <row r="169" spans="1:13">
      <c r="A169" s="138" t="s">
        <v>842</v>
      </c>
      <c r="B169" s="138"/>
      <c r="C169" s="138"/>
      <c r="D169" s="138"/>
    </row>
    <row r="170" spans="1:13">
      <c r="A170" s="139" t="s">
        <v>395</v>
      </c>
      <c r="B170" s="140"/>
      <c r="C170" s="140"/>
      <c r="D170" s="141"/>
      <c r="E170" s="142" t="s">
        <v>843</v>
      </c>
      <c r="F170" s="143"/>
      <c r="G170" s="143"/>
      <c r="H170" s="143"/>
      <c r="I170" s="143"/>
      <c r="J170" s="143"/>
      <c r="K170" s="143"/>
      <c r="L170" s="143"/>
      <c r="M170" s="144"/>
    </row>
    <row r="171" spans="1:13">
      <c r="A171" s="139" t="s">
        <v>472</v>
      </c>
      <c r="B171" s="140"/>
      <c r="C171" s="140"/>
      <c r="D171" s="141"/>
      <c r="E171" s="142" t="s">
        <v>844</v>
      </c>
      <c r="F171" s="143"/>
      <c r="G171" s="143"/>
      <c r="H171" s="143"/>
      <c r="I171" s="143"/>
      <c r="J171" s="143"/>
      <c r="K171" s="143"/>
      <c r="L171" s="143"/>
      <c r="M171" s="144"/>
    </row>
    <row r="172" spans="1:13">
      <c r="A172" s="139" t="s">
        <v>478</v>
      </c>
      <c r="B172" s="140"/>
      <c r="C172" s="140"/>
      <c r="D172" s="141"/>
      <c r="E172" s="142" t="s">
        <v>845</v>
      </c>
      <c r="F172" s="143"/>
      <c r="G172" s="143"/>
      <c r="H172" s="143"/>
      <c r="I172" s="143"/>
      <c r="J172" s="143"/>
      <c r="K172" s="143"/>
      <c r="L172" s="143"/>
      <c r="M172" s="144"/>
    </row>
    <row r="173" spans="1:13">
      <c r="A173" s="139" t="s">
        <v>520</v>
      </c>
      <c r="B173" s="140"/>
      <c r="C173" s="140"/>
      <c r="D173" s="141"/>
      <c r="E173" s="142" t="s">
        <v>846</v>
      </c>
      <c r="F173" s="143"/>
      <c r="G173" s="143"/>
      <c r="H173" s="143"/>
      <c r="I173" s="143"/>
      <c r="J173" s="143"/>
      <c r="K173" s="143"/>
      <c r="L173" s="143"/>
      <c r="M173" s="144"/>
    </row>
    <row r="174" spans="1:13">
      <c r="A174" s="139" t="s">
        <v>433</v>
      </c>
      <c r="B174" s="140"/>
      <c r="C174" s="140"/>
      <c r="D174" s="141"/>
      <c r="E174" s="142" t="s">
        <v>847</v>
      </c>
      <c r="F174" s="143"/>
      <c r="G174" s="143"/>
      <c r="H174" s="143"/>
      <c r="I174" s="143"/>
      <c r="J174" s="143"/>
      <c r="K174" s="143"/>
      <c r="L174" s="143"/>
      <c r="M174" s="144"/>
    </row>
  </sheetData>
  <mergeCells count="12">
    <mergeCell ref="A1:M1"/>
    <mergeCell ref="A169:D169"/>
    <mergeCell ref="A170:D170"/>
    <mergeCell ref="E170:M170"/>
    <mergeCell ref="A171:D171"/>
    <mergeCell ref="E171:M171"/>
    <mergeCell ref="A172:D172"/>
    <mergeCell ref="E172:M172"/>
    <mergeCell ref="A173:D173"/>
    <mergeCell ref="E173:M173"/>
    <mergeCell ref="A174:D174"/>
    <mergeCell ref="E174:M174"/>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1:P109"/>
  <sheetViews>
    <sheetView tabSelected="1" zoomScale="85" zoomScaleNormal="85" workbookViewId="0">
      <pane ySplit="1" topLeftCell="A2" activePane="bottomLeft" state="frozen"/>
      <selection/>
      <selection pane="bottomLeft" activeCell="D8" sqref="D8"/>
    </sheetView>
  </sheetViews>
  <sheetFormatPr defaultColWidth="8.7109375" defaultRowHeight="16.8"/>
  <cols>
    <col min="1" max="1" width="28.140625" customWidth="1"/>
    <col min="2" max="4" width="23.140625" customWidth="1"/>
    <col min="5" max="5" width="24.140625" customWidth="1"/>
    <col min="6" max="7" width="19" customWidth="1"/>
    <col min="8" max="8" width="17.140625" customWidth="1"/>
    <col min="9" max="9" width="21.859375" customWidth="1"/>
    <col min="10" max="14" width="13.859375" customWidth="1"/>
  </cols>
  <sheetData>
    <row r="1" s="92" customFormat="1" ht="36" customHeight="1" spans="1:16">
      <c r="A1" s="94" t="s">
        <v>848</v>
      </c>
    </row>
    <row r="2" ht="36" customHeight="1" spans="1:16">
      <c r="A2" s="95"/>
    </row>
    <row r="3" spans="1:16">
      <c r="A3" s="96" t="s">
        <v>849</v>
      </c>
      <c r="B3" s="97" t="s">
        <v>850</v>
      </c>
      <c r="C3" s="97" t="s">
        <v>851</v>
      </c>
      <c r="D3" s="97" t="s">
        <v>852</v>
      </c>
      <c r="E3" s="97" t="s">
        <v>853</v>
      </c>
      <c r="G3" s="2" t="s">
        <v>854</v>
      </c>
    </row>
    <row r="4" ht="82.5" customHeight="1" spans="1:16">
      <c r="A4" s="98" t="s">
        <v>855</v>
      </c>
      <c r="B4" s="99" t="s">
        <v>856</v>
      </c>
      <c r="C4" s="99" t="s">
        <v>856</v>
      </c>
      <c r="D4" s="99" t="s">
        <v>856</v>
      </c>
      <c r="E4" s="99" t="s">
        <v>857</v>
      </c>
      <c r="J4" s="100" t="s">
        <v>858</v>
      </c>
      <c r="K4" s="100"/>
      <c r="L4" s="100"/>
      <c r="M4" s="101"/>
      <c r="N4" s="101"/>
      <c r="O4" s="101"/>
      <c r="P4" s="101"/>
    </row>
    <row r="5" s="93" customFormat="1" ht="101.25" customHeight="1" spans="1:16">
      <c r="A5" s="102" t="s">
        <v>859</v>
      </c>
      <c r="B5" s="99" t="s">
        <v>860</v>
      </c>
      <c r="C5" s="99" t="s">
        <v>861</v>
      </c>
      <c r="D5" s="99" t="s">
        <v>862</v>
      </c>
      <c r="E5" s="99" t="s">
        <v>863</v>
      </c>
      <c r="J5" s="100"/>
      <c r="K5" s="100"/>
      <c r="L5" s="100"/>
      <c r="M5" s="101"/>
      <c r="N5" s="101"/>
      <c r="O5" s="101"/>
      <c r="P5" s="101"/>
    </row>
    <row r="6" ht="39.75" customHeight="1" spans="1:16">
      <c r="A6" s="98" t="s">
        <v>864</v>
      </c>
      <c r="B6" s="99" t="s">
        <v>865</v>
      </c>
      <c r="C6" s="99" t="s">
        <v>866</v>
      </c>
      <c r="D6" s="99" t="s">
        <v>867</v>
      </c>
      <c r="E6" s="99" t="s">
        <v>865</v>
      </c>
      <c r="J6" s="100"/>
      <c r="K6" s="100"/>
      <c r="L6" s="100"/>
      <c r="M6" s="101"/>
      <c r="N6" s="101"/>
      <c r="O6" s="101"/>
      <c r="P6" s="101"/>
    </row>
    <row r="7" ht="78.75" customHeight="1" spans="1:16">
      <c r="A7" s="103" t="s">
        <v>868</v>
      </c>
      <c r="B7" s="104" t="s">
        <v>869</v>
      </c>
      <c r="C7" s="104" t="s">
        <v>870</v>
      </c>
      <c r="D7" s="104" t="s">
        <v>871</v>
      </c>
      <c r="E7" s="104" t="s">
        <v>871</v>
      </c>
      <c r="J7" s="100"/>
      <c r="K7" s="100"/>
      <c r="L7" s="100"/>
      <c r="M7" s="101"/>
      <c r="N7" s="101"/>
      <c r="O7" s="101"/>
      <c r="P7" s="101"/>
    </row>
    <row r="8" ht="44.25" customHeight="1" spans="1:16">
      <c r="A8" s="103" t="s">
        <v>872</v>
      </c>
      <c r="B8" s="104" t="s">
        <v>873</v>
      </c>
      <c r="C8" s="104" t="s">
        <v>874</v>
      </c>
      <c r="D8" s="104" t="s">
        <v>875</v>
      </c>
      <c r="E8" s="104" t="s">
        <v>875</v>
      </c>
      <c r="J8" s="100"/>
      <c r="K8" s="100"/>
      <c r="L8" s="100"/>
      <c r="M8" s="101"/>
      <c r="N8" s="101"/>
      <c r="O8" s="101"/>
      <c r="P8" s="101"/>
    </row>
    <row r="9" ht="16.5" customHeight="1"/>
    <row r="10" ht="19.5" customHeight="1" spans="1:16">
      <c r="A10" s="105" t="s">
        <v>876</v>
      </c>
      <c r="B10" s="106"/>
      <c r="C10" s="106"/>
      <c r="D10" s="106"/>
      <c r="E10" s="106"/>
    </row>
    <row r="11" ht="19.5" customHeight="1" spans="1:16">
      <c r="A11" s="107" t="s">
        <v>877</v>
      </c>
      <c r="B11" s="97" t="s">
        <v>850</v>
      </c>
      <c r="C11" s="97" t="s">
        <v>851</v>
      </c>
      <c r="D11" s="97" t="s">
        <v>852</v>
      </c>
      <c r="E11" s="97" t="s">
        <v>853</v>
      </c>
      <c r="H11" s="108" t="s">
        <v>878</v>
      </c>
    </row>
    <row r="12" ht="19.5" customHeight="1" spans="1:16">
      <c r="A12" s="109" t="s">
        <v>161</v>
      </c>
      <c r="B12" s="110" t="s">
        <v>162</v>
      </c>
      <c r="C12" s="110" t="s">
        <v>162</v>
      </c>
      <c r="D12" s="110" t="s">
        <v>162</v>
      </c>
      <c r="E12" s="110" t="s">
        <v>162</v>
      </c>
      <c r="H12" s="111" t="s">
        <v>879</v>
      </c>
    </row>
    <row r="13" ht="15.75" customHeight="1" spans="1:16">
      <c r="A13" s="22" t="s">
        <v>165</v>
      </c>
      <c r="B13" s="112">
        <v>0.025</v>
      </c>
      <c r="C13" s="112">
        <v>0.025</v>
      </c>
      <c r="D13" s="112">
        <v>0.025</v>
      </c>
      <c r="E13" s="112">
        <v>0.03</v>
      </c>
      <c r="H13" s="112">
        <v>0.03</v>
      </c>
    </row>
    <row r="14" ht="15.75" customHeight="1" spans="1:16">
      <c r="A14" s="22" t="s">
        <v>169</v>
      </c>
      <c r="B14" s="112">
        <v>0.02</v>
      </c>
      <c r="C14" s="112">
        <v>0.02</v>
      </c>
      <c r="D14" s="112">
        <v>0.02</v>
      </c>
      <c r="E14" s="112">
        <v>0.025</v>
      </c>
      <c r="H14" s="112">
        <v>0.025</v>
      </c>
    </row>
    <row r="15" ht="15.75" customHeight="1" spans="1:16">
      <c r="A15" s="22" t="s">
        <v>173</v>
      </c>
      <c r="B15" s="112">
        <v>0.04</v>
      </c>
      <c r="C15" s="112">
        <v>0.04</v>
      </c>
      <c r="D15" s="112">
        <v>0.04</v>
      </c>
      <c r="E15" s="112">
        <v>0.05</v>
      </c>
      <c r="H15" s="112">
        <v>0.05</v>
      </c>
    </row>
    <row r="16" ht="15.75" customHeight="1" spans="1:16">
      <c r="A16" s="22" t="s">
        <v>177</v>
      </c>
      <c r="B16" s="112">
        <v>0.045</v>
      </c>
      <c r="C16" s="112">
        <v>0.045</v>
      </c>
      <c r="D16" s="112">
        <v>0.045</v>
      </c>
      <c r="E16" s="112">
        <v>0.045</v>
      </c>
      <c r="H16" s="112">
        <v>0.045</v>
      </c>
    </row>
    <row r="17" ht="15.75" customHeight="1" spans="1:14">
      <c r="A17" s="22" t="s">
        <v>181</v>
      </c>
      <c r="B17" s="112">
        <v>0.035</v>
      </c>
      <c r="C17" s="112">
        <v>0.035</v>
      </c>
      <c r="D17" s="112">
        <v>0.035</v>
      </c>
      <c r="E17" s="112">
        <v>0.04</v>
      </c>
      <c r="H17" s="112">
        <v>0.04</v>
      </c>
    </row>
    <row r="18" ht="15.75" customHeight="1" spans="1:14">
      <c r="A18" s="22" t="s">
        <v>185</v>
      </c>
      <c r="B18" s="112">
        <v>0.03</v>
      </c>
      <c r="C18" s="112">
        <v>0.03</v>
      </c>
      <c r="D18" s="112">
        <v>0.03</v>
      </c>
      <c r="E18" s="112">
        <v>0.035</v>
      </c>
      <c r="H18" s="112">
        <v>0.035</v>
      </c>
    </row>
    <row r="19" ht="7.5" customHeight="1"/>
    <row r="20" ht="19.5" customHeight="1" spans="1:14">
      <c r="A20" s="113" t="s">
        <v>880</v>
      </c>
    </row>
    <row r="21" ht="24" customHeight="1" spans="1:14">
      <c r="A21" s="114" t="s">
        <v>881</v>
      </c>
      <c r="B21" s="114"/>
      <c r="C21" s="114"/>
      <c r="D21" s="114"/>
      <c r="E21" s="114"/>
      <c r="J21" s="34" t="s">
        <v>882</v>
      </c>
    </row>
    <row r="22" ht="19.5" customHeight="1" spans="1:14">
      <c r="A22" s="109" t="s">
        <v>191</v>
      </c>
      <c r="B22" s="109" t="s">
        <v>192</v>
      </c>
      <c r="C22" s="109" t="s">
        <v>193</v>
      </c>
      <c r="D22" s="109" t="s">
        <v>194</v>
      </c>
      <c r="E22" s="109" t="s">
        <v>195</v>
      </c>
      <c r="F22" s="109" t="s">
        <v>196</v>
      </c>
      <c r="G22" s="109" t="s">
        <v>197</v>
      </c>
      <c r="J22" s="115" t="s">
        <v>193</v>
      </c>
      <c r="K22" s="115" t="s">
        <v>194</v>
      </c>
      <c r="L22" s="115" t="s">
        <v>195</v>
      </c>
      <c r="M22" s="115" t="s">
        <v>196</v>
      </c>
      <c r="N22" s="115" t="s">
        <v>197</v>
      </c>
    </row>
    <row r="23" ht="15.75" customHeight="1" spans="1:14">
      <c r="A23" s="22" t="s">
        <v>200</v>
      </c>
      <c r="B23" s="116">
        <v>0.02</v>
      </c>
      <c r="C23" s="116">
        <v>0.06</v>
      </c>
      <c r="D23" s="116">
        <v>0.15</v>
      </c>
      <c r="E23" s="116">
        <v>0.3</v>
      </c>
      <c r="F23" s="116">
        <v>0.4</v>
      </c>
      <c r="G23" s="116">
        <v>0.5</v>
      </c>
      <c r="I23" s="117" t="s">
        <v>850</v>
      </c>
      <c r="J23" s="118">
        <v>0</v>
      </c>
      <c r="K23" s="118">
        <v>0</v>
      </c>
      <c r="L23" s="118">
        <v>0</v>
      </c>
      <c r="M23" s="118">
        <v>0</v>
      </c>
      <c r="N23" s="118">
        <v>0</v>
      </c>
    </row>
    <row r="24" ht="15.75" customHeight="1" spans="1:14">
      <c r="A24" s="22" t="s">
        <v>203</v>
      </c>
      <c r="B24" s="116">
        <v>0.02</v>
      </c>
      <c r="C24" s="116">
        <v>0.06</v>
      </c>
      <c r="D24" s="116">
        <v>0.15</v>
      </c>
      <c r="E24" s="116">
        <v>0.3</v>
      </c>
      <c r="F24" s="116">
        <v>0.4</v>
      </c>
      <c r="G24" s="116">
        <v>0.5</v>
      </c>
      <c r="I24" s="117" t="s">
        <v>851</v>
      </c>
      <c r="J24" s="118">
        <v>0.01</v>
      </c>
      <c r="K24" s="118">
        <v>0.05</v>
      </c>
      <c r="L24" s="118">
        <v>0.1</v>
      </c>
      <c r="M24" s="118">
        <v>0.2</v>
      </c>
      <c r="N24" s="118">
        <v>0.25</v>
      </c>
    </row>
    <row r="25" ht="15.75" customHeight="1" spans="1:14">
      <c r="A25" s="22" t="s">
        <v>204</v>
      </c>
      <c r="B25" s="116">
        <v>0.02</v>
      </c>
      <c r="C25" s="116">
        <v>0.06</v>
      </c>
      <c r="D25" s="116">
        <v>0.15</v>
      </c>
      <c r="E25" s="116">
        <v>0.3</v>
      </c>
      <c r="F25" s="116">
        <v>0.4</v>
      </c>
      <c r="G25" s="116">
        <v>0.5</v>
      </c>
      <c r="I25" s="117" t="s">
        <v>852</v>
      </c>
      <c r="J25" s="118">
        <v>0.015</v>
      </c>
      <c r="K25" s="118">
        <v>0.075</v>
      </c>
      <c r="L25" s="118">
        <v>0.15</v>
      </c>
      <c r="M25" s="118">
        <v>0.2</v>
      </c>
      <c r="N25" s="118">
        <v>0.3</v>
      </c>
    </row>
    <row r="26" ht="15.75" customHeight="1" spans="1:14">
      <c r="A26" s="22" t="s">
        <v>205</v>
      </c>
      <c r="B26" s="116">
        <v>0.02</v>
      </c>
      <c r="C26" s="116">
        <v>0.06</v>
      </c>
      <c r="D26" s="116">
        <v>0.15</v>
      </c>
      <c r="E26" s="116">
        <v>0.3</v>
      </c>
      <c r="F26" s="116">
        <v>0.4</v>
      </c>
      <c r="G26" s="116">
        <v>0.5</v>
      </c>
      <c r="I26" s="117" t="s">
        <v>853</v>
      </c>
      <c r="J26" s="118">
        <v>0.025</v>
      </c>
      <c r="K26" s="118">
        <v>0.1</v>
      </c>
      <c r="L26" s="118">
        <v>0.2</v>
      </c>
      <c r="M26" s="118">
        <v>0.3</v>
      </c>
      <c r="N26" s="118">
        <v>0.5</v>
      </c>
    </row>
    <row r="27" ht="15.75" customHeight="1" spans="1:14">
      <c r="A27" s="22" t="s">
        <v>206</v>
      </c>
      <c r="B27" s="116">
        <v>0.02</v>
      </c>
      <c r="C27" s="116">
        <v>0.06</v>
      </c>
      <c r="D27" s="116">
        <v>0.15</v>
      </c>
      <c r="E27" s="116">
        <v>0.3</v>
      </c>
      <c r="F27" s="116">
        <v>0.4</v>
      </c>
      <c r="G27" s="116">
        <v>0.5</v>
      </c>
    </row>
    <row r="28" ht="15.75" customHeight="1" spans="1:14">
      <c r="A28" s="22" t="s">
        <v>207</v>
      </c>
      <c r="B28" s="116">
        <v>0.02</v>
      </c>
      <c r="C28" s="116">
        <v>0.06</v>
      </c>
      <c r="D28" s="116">
        <v>0.15</v>
      </c>
      <c r="E28" s="116">
        <v>0.3</v>
      </c>
      <c r="F28" s="116">
        <v>0.4</v>
      </c>
      <c r="G28" s="116">
        <v>0.5</v>
      </c>
    </row>
    <row r="29" ht="15.75" customHeight="1" spans="1:14">
      <c r="A29" s="22" t="s">
        <v>208</v>
      </c>
      <c r="B29" s="116">
        <v>0.02</v>
      </c>
      <c r="C29" s="116">
        <v>0.06</v>
      </c>
      <c r="D29" s="116">
        <v>0.15</v>
      </c>
      <c r="E29" s="116">
        <v>0.3</v>
      </c>
      <c r="F29" s="116">
        <v>0.4</v>
      </c>
      <c r="G29" s="116">
        <v>0.5</v>
      </c>
    </row>
    <row r="30" ht="15.75" customHeight="1" spans="1:14">
      <c r="A30" s="22" t="s">
        <v>209</v>
      </c>
      <c r="B30" s="116">
        <v>0.02</v>
      </c>
      <c r="C30" s="116">
        <v>0.06</v>
      </c>
      <c r="D30" s="116">
        <v>0.15</v>
      </c>
      <c r="E30" s="116">
        <v>0.3</v>
      </c>
      <c r="F30" s="116">
        <v>0.4</v>
      </c>
      <c r="G30" s="116">
        <v>0.5</v>
      </c>
    </row>
    <row r="31" ht="15.75" customHeight="1" spans="1:14">
      <c r="A31" s="22" t="s">
        <v>210</v>
      </c>
      <c r="B31" s="116">
        <v>0.02</v>
      </c>
      <c r="C31" s="116">
        <v>0.06</v>
      </c>
      <c r="D31" s="116">
        <v>0.15</v>
      </c>
      <c r="E31" s="116">
        <v>0.3</v>
      </c>
      <c r="F31" s="116">
        <v>0.4</v>
      </c>
      <c r="G31" s="116">
        <v>0.5</v>
      </c>
    </row>
    <row r="32" ht="15.75" customHeight="1" spans="1:14">
      <c r="A32" s="22" t="s">
        <v>211</v>
      </c>
      <c r="B32" s="116">
        <v>0.02</v>
      </c>
      <c r="C32" s="116">
        <v>0.06</v>
      </c>
      <c r="D32" s="116">
        <v>0.15</v>
      </c>
      <c r="E32" s="116">
        <v>0.3</v>
      </c>
      <c r="F32" s="116">
        <v>0.4</v>
      </c>
      <c r="G32" s="116">
        <v>0.5</v>
      </c>
    </row>
    <row r="33" ht="15.75" customHeight="1" spans="1:7">
      <c r="A33" s="22" t="s">
        <v>212</v>
      </c>
      <c r="B33" s="116">
        <v>0.02</v>
      </c>
      <c r="C33" s="116">
        <v>0.06</v>
      </c>
      <c r="D33" s="116">
        <v>0.15</v>
      </c>
      <c r="E33" s="116">
        <v>0.3</v>
      </c>
      <c r="F33" s="116">
        <v>0.4</v>
      </c>
      <c r="G33" s="116">
        <v>0.5</v>
      </c>
    </row>
    <row r="34" ht="15.75" customHeight="1" spans="1:7">
      <c r="A34" s="22" t="s">
        <v>213</v>
      </c>
      <c r="B34" s="116">
        <v>0.02</v>
      </c>
      <c r="C34" s="116">
        <v>0.06</v>
      </c>
      <c r="D34" s="116">
        <v>0.15</v>
      </c>
      <c r="E34" s="116">
        <v>0.3</v>
      </c>
      <c r="F34" s="116">
        <v>0.4</v>
      </c>
      <c r="G34" s="116">
        <v>0.5</v>
      </c>
    </row>
    <row r="35" ht="15.75" customHeight="1" spans="1:7">
      <c r="A35" s="22" t="s">
        <v>214</v>
      </c>
      <c r="B35" s="116">
        <v>0.02</v>
      </c>
      <c r="C35" s="116">
        <v>0.06</v>
      </c>
      <c r="D35" s="116">
        <v>0.15</v>
      </c>
      <c r="E35" s="116">
        <v>0.3</v>
      </c>
      <c r="F35" s="116">
        <v>0.4</v>
      </c>
      <c r="G35" s="116">
        <v>0.5</v>
      </c>
    </row>
    <row r="36" ht="15.75" customHeight="1" spans="1:7">
      <c r="A36" s="22" t="s">
        <v>215</v>
      </c>
      <c r="B36" s="116">
        <v>0.02</v>
      </c>
      <c r="C36" s="116">
        <v>0.06</v>
      </c>
      <c r="D36" s="116">
        <v>0.15</v>
      </c>
      <c r="E36" s="116">
        <v>0.3</v>
      </c>
      <c r="F36" s="116">
        <v>0.4</v>
      </c>
      <c r="G36" s="116">
        <v>0.5</v>
      </c>
    </row>
    <row r="37" ht="15.75" customHeight="1" spans="1:7">
      <c r="A37" s="22" t="s">
        <v>216</v>
      </c>
      <c r="B37" s="116">
        <v>0.02</v>
      </c>
      <c r="C37" s="116">
        <v>0.06</v>
      </c>
      <c r="D37" s="116">
        <v>0.15</v>
      </c>
      <c r="E37" s="116">
        <v>0.3</v>
      </c>
      <c r="F37" s="116">
        <v>0.4</v>
      </c>
      <c r="G37" s="116">
        <v>0.5</v>
      </c>
    </row>
    <row r="38" ht="15.75" customHeight="1" spans="1:7">
      <c r="A38" s="22" t="s">
        <v>217</v>
      </c>
      <c r="B38" s="116">
        <v>0.02</v>
      </c>
      <c r="C38" s="116">
        <v>0.06</v>
      </c>
      <c r="D38" s="116">
        <v>0.15</v>
      </c>
      <c r="E38" s="116">
        <v>0.3</v>
      </c>
      <c r="F38" s="116">
        <v>0.4</v>
      </c>
      <c r="G38" s="116">
        <v>0.5</v>
      </c>
    </row>
    <row r="39" ht="15.75" customHeight="1" spans="1:7">
      <c r="A39" s="22" t="s">
        <v>218</v>
      </c>
      <c r="B39" s="116">
        <v>0.02</v>
      </c>
      <c r="C39" s="116">
        <v>0.06</v>
      </c>
      <c r="D39" s="116">
        <v>0.15</v>
      </c>
      <c r="E39" s="116">
        <v>0.3</v>
      </c>
      <c r="F39" s="116">
        <v>0.4</v>
      </c>
      <c r="G39" s="116">
        <v>0.5</v>
      </c>
    </row>
    <row r="40" ht="15.75" customHeight="1" spans="1:7">
      <c r="A40" s="22" t="s">
        <v>219</v>
      </c>
      <c r="B40" s="116">
        <v>0.02</v>
      </c>
      <c r="C40" s="116">
        <v>0.06</v>
      </c>
      <c r="D40" s="116">
        <v>0.15</v>
      </c>
      <c r="E40" s="116">
        <v>0.3</v>
      </c>
      <c r="F40" s="116">
        <v>0.4</v>
      </c>
      <c r="G40" s="116">
        <v>0.5</v>
      </c>
    </row>
    <row r="41" ht="15.75" customHeight="1" spans="1:7">
      <c r="A41" s="22" t="s">
        <v>220</v>
      </c>
      <c r="B41" s="116">
        <v>0.02</v>
      </c>
      <c r="C41" s="116">
        <v>0.06</v>
      </c>
      <c r="D41" s="116">
        <v>0.15</v>
      </c>
      <c r="E41" s="116">
        <v>0.3</v>
      </c>
      <c r="F41" s="116">
        <v>0.4</v>
      </c>
      <c r="G41" s="116">
        <v>0.5</v>
      </c>
    </row>
    <row r="42" ht="15.75" customHeight="1" spans="1:7">
      <c r="A42" s="22" t="s">
        <v>221</v>
      </c>
      <c r="B42" s="116">
        <v>0.02</v>
      </c>
      <c r="C42" s="116">
        <v>0.06</v>
      </c>
      <c r="D42" s="116">
        <v>0.15</v>
      </c>
      <c r="E42" s="116">
        <v>0.3</v>
      </c>
      <c r="F42" s="116">
        <v>0.4</v>
      </c>
      <c r="G42" s="116">
        <v>0.5</v>
      </c>
    </row>
    <row r="43" ht="15.75" customHeight="1" spans="1:7">
      <c r="A43" s="22" t="s">
        <v>222</v>
      </c>
      <c r="B43" s="116">
        <v>0.02</v>
      </c>
      <c r="C43" s="116">
        <v>0.06</v>
      </c>
      <c r="D43" s="116">
        <v>0.15</v>
      </c>
      <c r="E43" s="116">
        <v>0.3</v>
      </c>
      <c r="F43" s="116">
        <v>0.4</v>
      </c>
      <c r="G43" s="116">
        <v>0.5</v>
      </c>
    </row>
    <row r="44" ht="15.75" customHeight="1" spans="1:7">
      <c r="A44" s="22" t="s">
        <v>223</v>
      </c>
      <c r="B44" s="116">
        <v>0.02</v>
      </c>
      <c r="C44" s="116">
        <v>0.06</v>
      </c>
      <c r="D44" s="116">
        <v>0.15</v>
      </c>
      <c r="E44" s="116">
        <v>0.3</v>
      </c>
      <c r="F44" s="116">
        <v>0.4</v>
      </c>
      <c r="G44" s="116">
        <v>0.5</v>
      </c>
    </row>
    <row r="45" ht="15.75" customHeight="1" spans="1:7">
      <c r="A45" s="22" t="s">
        <v>224</v>
      </c>
      <c r="B45" s="116">
        <v>0.02</v>
      </c>
      <c r="C45" s="116">
        <v>0.1</v>
      </c>
      <c r="D45" s="116">
        <v>0.15</v>
      </c>
      <c r="E45" s="116">
        <v>0.3</v>
      </c>
      <c r="F45" s="116">
        <v>0.4</v>
      </c>
      <c r="G45" s="116">
        <v>0.5</v>
      </c>
    </row>
    <row r="46" ht="15.75" customHeight="1" spans="1:7">
      <c r="A46" s="22" t="s">
        <v>227</v>
      </c>
      <c r="B46" s="116">
        <v>0.02</v>
      </c>
      <c r="C46" s="116">
        <v>0.1</v>
      </c>
      <c r="D46" s="116">
        <v>0.15</v>
      </c>
      <c r="E46" s="116">
        <v>0.3</v>
      </c>
      <c r="F46" s="116">
        <v>0.4</v>
      </c>
      <c r="G46" s="116">
        <v>0.5</v>
      </c>
    </row>
    <row r="47" ht="15.75" customHeight="1" spans="1:7">
      <c r="A47" s="22" t="s">
        <v>228</v>
      </c>
      <c r="B47" s="116">
        <v>0.02</v>
      </c>
      <c r="C47" s="116">
        <v>0.1</v>
      </c>
      <c r="D47" s="116">
        <v>0.15</v>
      </c>
      <c r="E47" s="116">
        <v>0.3</v>
      </c>
      <c r="F47" s="116">
        <v>0.4</v>
      </c>
      <c r="G47" s="116">
        <v>0.5</v>
      </c>
    </row>
    <row r="48" ht="15.75" customHeight="1" spans="1:7">
      <c r="A48" s="22" t="s">
        <v>229</v>
      </c>
      <c r="B48" s="116">
        <v>0.02</v>
      </c>
      <c r="C48" s="116">
        <v>0.1</v>
      </c>
      <c r="D48" s="116">
        <v>0.15</v>
      </c>
      <c r="E48" s="116">
        <v>0.3</v>
      </c>
      <c r="F48" s="116">
        <v>0.4</v>
      </c>
      <c r="G48" s="116">
        <v>0.5</v>
      </c>
    </row>
    <row r="49" ht="15.75" customHeight="1" spans="1:7">
      <c r="A49" s="22" t="s">
        <v>230</v>
      </c>
      <c r="B49" s="116">
        <v>0.02</v>
      </c>
      <c r="C49" s="116">
        <v>0.1</v>
      </c>
      <c r="D49" s="116">
        <v>0.15</v>
      </c>
      <c r="E49" s="116">
        <v>0.3</v>
      </c>
      <c r="F49" s="116">
        <v>0.4</v>
      </c>
      <c r="G49" s="116">
        <v>0.5</v>
      </c>
    </row>
    <row r="50" ht="15.75" customHeight="1" spans="1:7">
      <c r="A50" s="22" t="s">
        <v>231</v>
      </c>
      <c r="B50" s="116">
        <v>0.02</v>
      </c>
      <c r="C50" s="116">
        <v>0.1</v>
      </c>
      <c r="D50" s="116">
        <v>0.15</v>
      </c>
      <c r="E50" s="116">
        <v>0.3</v>
      </c>
      <c r="F50" s="116">
        <v>0.4</v>
      </c>
      <c r="G50" s="116">
        <v>0.5</v>
      </c>
    </row>
    <row r="51" ht="15.75" customHeight="1" spans="1:7">
      <c r="A51" s="22" t="s">
        <v>232</v>
      </c>
      <c r="B51" s="116">
        <v>0.02</v>
      </c>
      <c r="C51" s="116">
        <v>0.1</v>
      </c>
      <c r="D51" s="116">
        <v>0.15</v>
      </c>
      <c r="E51" s="116">
        <v>0.3</v>
      </c>
      <c r="F51" s="116">
        <v>0.4</v>
      </c>
      <c r="G51" s="116">
        <v>0.5</v>
      </c>
    </row>
    <row r="52" ht="15.75" customHeight="1" spans="1:7">
      <c r="A52" s="22" t="s">
        <v>233</v>
      </c>
      <c r="B52" s="116">
        <v>0.02</v>
      </c>
      <c r="C52" s="116">
        <v>0.1</v>
      </c>
      <c r="D52" s="116">
        <v>0.15</v>
      </c>
      <c r="E52" s="116">
        <v>0.3</v>
      </c>
      <c r="F52" s="116">
        <v>0.4</v>
      </c>
      <c r="G52" s="116">
        <v>0.5</v>
      </c>
    </row>
    <row r="53" ht="15.75" customHeight="1" spans="1:7">
      <c r="A53" s="22" t="s">
        <v>234</v>
      </c>
      <c r="B53" s="116">
        <v>0</v>
      </c>
      <c r="C53" s="116">
        <v>0.1</v>
      </c>
      <c r="D53" s="116">
        <v>0.15</v>
      </c>
      <c r="E53" s="116">
        <v>0.3</v>
      </c>
      <c r="F53" s="116">
        <v>0.4</v>
      </c>
      <c r="G53" s="116">
        <v>0.5</v>
      </c>
    </row>
    <row r="54" ht="15.75" customHeight="1" spans="1:7">
      <c r="A54" s="22" t="s">
        <v>237</v>
      </c>
      <c r="B54" s="116">
        <v>0</v>
      </c>
      <c r="C54" s="116">
        <v>0.1</v>
      </c>
      <c r="D54" s="116">
        <v>0.15</v>
      </c>
      <c r="E54" s="116">
        <v>0.3</v>
      </c>
      <c r="F54" s="116">
        <v>0.4</v>
      </c>
      <c r="G54" s="116">
        <v>0.5</v>
      </c>
    </row>
    <row r="55" ht="15.75" customHeight="1" spans="1:7">
      <c r="A55" s="22" t="s">
        <v>238</v>
      </c>
      <c r="B55" s="116">
        <v>0</v>
      </c>
      <c r="C55" s="116">
        <v>0.1</v>
      </c>
      <c r="D55" s="116">
        <v>0.15</v>
      </c>
      <c r="E55" s="116">
        <v>0.3</v>
      </c>
      <c r="F55" s="116">
        <v>0.4</v>
      </c>
      <c r="G55" s="116">
        <v>0.5</v>
      </c>
    </row>
    <row r="56" ht="15.75" customHeight="1" spans="1:7">
      <c r="A56" s="22" t="s">
        <v>239</v>
      </c>
      <c r="B56" s="116">
        <v>0</v>
      </c>
      <c r="C56" s="116">
        <v>0.1</v>
      </c>
      <c r="D56" s="116">
        <v>0.15</v>
      </c>
      <c r="E56" s="116">
        <v>0.3</v>
      </c>
      <c r="F56" s="116">
        <v>0.4</v>
      </c>
      <c r="G56" s="116">
        <v>0.5</v>
      </c>
    </row>
    <row r="57" ht="15.75" customHeight="1" spans="1:7">
      <c r="A57" s="22" t="s">
        <v>240</v>
      </c>
      <c r="B57" s="116">
        <v>0</v>
      </c>
      <c r="C57" s="116">
        <v>0.1</v>
      </c>
      <c r="D57" s="116">
        <v>0.15</v>
      </c>
      <c r="E57" s="116">
        <v>0.3</v>
      </c>
      <c r="F57" s="116">
        <v>0.4</v>
      </c>
      <c r="G57" s="116">
        <v>0.5</v>
      </c>
    </row>
    <row r="58" ht="15.75" customHeight="1" spans="1:7">
      <c r="A58" s="22" t="s">
        <v>241</v>
      </c>
      <c r="B58" s="116">
        <v>0</v>
      </c>
      <c r="C58" s="116">
        <v>0.1</v>
      </c>
      <c r="D58" s="116">
        <v>0.15</v>
      </c>
      <c r="E58" s="116">
        <v>0.3</v>
      </c>
      <c r="F58" s="116">
        <v>0.4</v>
      </c>
      <c r="G58" s="116">
        <v>0.5</v>
      </c>
    </row>
    <row r="59" ht="15.75" customHeight="1" spans="1:7">
      <c r="A59" s="22" t="s">
        <v>242</v>
      </c>
      <c r="B59" s="116">
        <v>0</v>
      </c>
      <c r="C59" s="116">
        <v>0.03</v>
      </c>
      <c r="D59" s="116">
        <v>0.1</v>
      </c>
      <c r="E59" s="116">
        <v>0.2</v>
      </c>
      <c r="F59" s="116">
        <v>0.3</v>
      </c>
      <c r="G59" s="116">
        <v>0.4</v>
      </c>
    </row>
    <row r="60" ht="15.75" customHeight="1" spans="1:7">
      <c r="A60" s="22" t="s">
        <v>245</v>
      </c>
      <c r="B60" s="116">
        <v>0.005</v>
      </c>
      <c r="C60" s="116">
        <v>0.03</v>
      </c>
      <c r="D60" s="116">
        <v>0.1</v>
      </c>
      <c r="E60" s="116">
        <v>0.2</v>
      </c>
      <c r="F60" s="116">
        <v>0.3</v>
      </c>
      <c r="G60" s="116">
        <v>0.4</v>
      </c>
    </row>
    <row r="61" ht="15.75" customHeight="1" spans="1:7">
      <c r="A61" s="22" t="s">
        <v>248</v>
      </c>
      <c r="B61" s="116">
        <v>0.005</v>
      </c>
      <c r="C61" s="116">
        <v>0.03</v>
      </c>
      <c r="D61" s="116">
        <v>0.1</v>
      </c>
      <c r="E61" s="116">
        <v>0.2</v>
      </c>
      <c r="F61" s="116">
        <v>0.3</v>
      </c>
      <c r="G61" s="116">
        <v>0.4</v>
      </c>
    </row>
    <row r="62" ht="15.75" customHeight="1" spans="1:7">
      <c r="A62" s="22" t="s">
        <v>249</v>
      </c>
      <c r="B62" s="116">
        <v>0.005</v>
      </c>
      <c r="C62" s="116">
        <v>0.03</v>
      </c>
      <c r="D62" s="116">
        <v>0.1</v>
      </c>
      <c r="E62" s="116">
        <v>0.2</v>
      </c>
      <c r="F62" s="116">
        <v>0.3</v>
      </c>
      <c r="G62" s="116">
        <v>0.4</v>
      </c>
    </row>
    <row r="63" ht="15.75" customHeight="1" spans="1:7">
      <c r="A63" s="22" t="s">
        <v>250</v>
      </c>
      <c r="B63" s="116">
        <v>0.005</v>
      </c>
      <c r="C63" s="116">
        <v>0.03</v>
      </c>
      <c r="D63" s="116">
        <v>0.1</v>
      </c>
      <c r="E63" s="116">
        <v>0.2</v>
      </c>
      <c r="F63" s="116">
        <v>0.3</v>
      </c>
      <c r="G63" s="116">
        <v>0.4</v>
      </c>
    </row>
    <row r="64" ht="15.75" customHeight="1" spans="1:7">
      <c r="A64" s="22" t="s">
        <v>251</v>
      </c>
      <c r="B64" s="116">
        <v>0.005</v>
      </c>
      <c r="C64" s="116">
        <v>0.03</v>
      </c>
      <c r="D64" s="116">
        <v>0.1</v>
      </c>
      <c r="E64" s="116">
        <v>0.2</v>
      </c>
      <c r="F64" s="116">
        <v>0.3</v>
      </c>
      <c r="G64" s="116">
        <v>0.4</v>
      </c>
    </row>
    <row r="65" ht="15.75" customHeight="1" spans="1:7">
      <c r="A65" s="22" t="s">
        <v>252</v>
      </c>
      <c r="B65" s="116">
        <v>0.005</v>
      </c>
      <c r="C65" s="116">
        <v>0.03</v>
      </c>
      <c r="D65" s="116">
        <v>0.1</v>
      </c>
      <c r="E65" s="116">
        <v>0.2</v>
      </c>
      <c r="F65" s="116">
        <v>0.3</v>
      </c>
      <c r="G65" s="116">
        <v>0.4</v>
      </c>
    </row>
    <row r="66" ht="15.75" customHeight="1" spans="1:7">
      <c r="A66" s="22" t="s">
        <v>253</v>
      </c>
      <c r="B66" s="116">
        <v>0.005</v>
      </c>
      <c r="C66" s="116">
        <v>0.03</v>
      </c>
      <c r="D66" s="116">
        <v>0.1</v>
      </c>
      <c r="E66" s="116">
        <v>0.2</v>
      </c>
      <c r="F66" s="116">
        <v>0.3</v>
      </c>
      <c r="G66" s="116">
        <v>0.4</v>
      </c>
    </row>
    <row r="67" ht="15.75" customHeight="1" spans="1:7">
      <c r="A67" s="22" t="s">
        <v>254</v>
      </c>
      <c r="B67" s="116">
        <v>0.005</v>
      </c>
      <c r="C67" s="116">
        <v>0.03</v>
      </c>
      <c r="D67" s="116">
        <v>0.1</v>
      </c>
      <c r="E67" s="116">
        <v>0.2</v>
      </c>
      <c r="F67" s="116">
        <v>0.3</v>
      </c>
      <c r="G67" s="116">
        <v>0.4</v>
      </c>
    </row>
    <row r="68" ht="15.75" customHeight="1" spans="1:7">
      <c r="A68" s="22" t="s">
        <v>255</v>
      </c>
      <c r="B68" s="116">
        <v>0.005</v>
      </c>
      <c r="C68" s="116">
        <v>0.03</v>
      </c>
      <c r="D68" s="116">
        <v>0.1</v>
      </c>
      <c r="E68" s="116">
        <v>0.2</v>
      </c>
      <c r="F68" s="116">
        <v>0.3</v>
      </c>
      <c r="G68" s="116">
        <v>0.4</v>
      </c>
    </row>
    <row r="69" ht="15.75" customHeight="1" spans="1:7">
      <c r="A69" s="22" t="s">
        <v>256</v>
      </c>
      <c r="B69" s="116">
        <v>0.005</v>
      </c>
      <c r="C69" s="116">
        <v>0.03</v>
      </c>
      <c r="D69" s="116">
        <v>0.1</v>
      </c>
      <c r="E69" s="116">
        <v>0.2</v>
      </c>
      <c r="F69" s="116">
        <v>0.3</v>
      </c>
      <c r="G69" s="116">
        <v>0.4</v>
      </c>
    </row>
    <row r="70" ht="15.75" customHeight="1" spans="1:7">
      <c r="A70" s="22" t="s">
        <v>257</v>
      </c>
      <c r="B70" s="116">
        <v>0.005</v>
      </c>
      <c r="C70" s="116">
        <v>0.03</v>
      </c>
      <c r="D70" s="116">
        <v>0.1</v>
      </c>
      <c r="E70" s="116">
        <v>0.2</v>
      </c>
      <c r="F70" s="116">
        <v>0.3</v>
      </c>
      <c r="G70" s="116">
        <v>0.4</v>
      </c>
    </row>
    <row r="71" ht="15.75" customHeight="1" spans="1:7">
      <c r="A71" s="22" t="s">
        <v>258</v>
      </c>
      <c r="B71" s="116">
        <v>0.005</v>
      </c>
      <c r="C71" s="116">
        <v>0.03</v>
      </c>
      <c r="D71" s="116">
        <v>0.1</v>
      </c>
      <c r="E71" s="116">
        <v>0.2</v>
      </c>
      <c r="F71" s="116">
        <v>0.3</v>
      </c>
      <c r="G71" s="116">
        <v>0.4</v>
      </c>
    </row>
    <row r="72" ht="15.75" customHeight="1" spans="1:7">
      <c r="A72" s="22" t="s">
        <v>259</v>
      </c>
      <c r="B72" s="116">
        <v>0.005</v>
      </c>
      <c r="C72" s="116">
        <v>0.03</v>
      </c>
      <c r="D72" s="116">
        <v>0.1</v>
      </c>
      <c r="E72" s="116">
        <v>0.2</v>
      </c>
      <c r="F72" s="116">
        <v>0.3</v>
      </c>
      <c r="G72" s="116">
        <v>0.4</v>
      </c>
    </row>
    <row r="73" ht="15.75" customHeight="1" spans="1:7">
      <c r="A73" s="22" t="s">
        <v>260</v>
      </c>
      <c r="B73" s="116">
        <v>0.005</v>
      </c>
      <c r="C73" s="116">
        <v>0.03</v>
      </c>
      <c r="D73" s="116">
        <v>0.1</v>
      </c>
      <c r="E73" s="116">
        <v>0.2</v>
      </c>
      <c r="F73" s="116">
        <v>0.3</v>
      </c>
      <c r="G73" s="116">
        <v>0.4</v>
      </c>
    </row>
    <row r="74" ht="15.75" customHeight="1" spans="1:7">
      <c r="A74" s="22" t="s">
        <v>261</v>
      </c>
      <c r="B74" s="116">
        <v>0.005</v>
      </c>
      <c r="C74" s="116">
        <v>0.03</v>
      </c>
      <c r="D74" s="116">
        <v>0.1</v>
      </c>
      <c r="E74" s="116">
        <v>0.2</v>
      </c>
      <c r="F74" s="116">
        <v>0.3</v>
      </c>
      <c r="G74" s="116">
        <v>0.4</v>
      </c>
    </row>
    <row r="75" ht="15.75" customHeight="1" spans="1:7">
      <c r="A75" s="22" t="s">
        <v>262</v>
      </c>
      <c r="B75" s="116">
        <v>0.005</v>
      </c>
      <c r="C75" s="116">
        <v>0.03</v>
      </c>
      <c r="D75" s="116">
        <v>0.1</v>
      </c>
      <c r="E75" s="116">
        <v>0.2</v>
      </c>
      <c r="F75" s="116">
        <v>0.3</v>
      </c>
      <c r="G75" s="116">
        <v>0.4</v>
      </c>
    </row>
    <row r="76" ht="15.75" customHeight="1" spans="1:7">
      <c r="A76" s="22" t="s">
        <v>263</v>
      </c>
      <c r="B76" s="116">
        <v>0.005</v>
      </c>
      <c r="C76" s="116">
        <v>0.03</v>
      </c>
      <c r="D76" s="116">
        <v>0.1</v>
      </c>
      <c r="E76" s="116">
        <v>0.2</v>
      </c>
      <c r="F76" s="116">
        <v>0.3</v>
      </c>
      <c r="G76" s="116">
        <v>0.4</v>
      </c>
    </row>
    <row r="77" ht="15.75" customHeight="1" spans="1:7">
      <c r="A77" s="22" t="s">
        <v>264</v>
      </c>
      <c r="B77" s="116">
        <v>0</v>
      </c>
      <c r="C77" s="116">
        <v>0.05</v>
      </c>
      <c r="D77" s="116">
        <v>0.1</v>
      </c>
      <c r="E77" s="116">
        <v>0.2</v>
      </c>
      <c r="F77" s="116">
        <v>0.3</v>
      </c>
      <c r="G77" s="116">
        <v>0.4</v>
      </c>
    </row>
    <row r="78" ht="15.75" customHeight="1" spans="1:7">
      <c r="A78" s="22" t="s">
        <v>267</v>
      </c>
      <c r="B78" s="116">
        <v>0</v>
      </c>
      <c r="C78" s="116">
        <v>0.05</v>
      </c>
      <c r="D78" s="116">
        <v>0.1</v>
      </c>
      <c r="E78" s="116">
        <v>0.2</v>
      </c>
      <c r="F78" s="116">
        <v>0.3</v>
      </c>
      <c r="G78" s="116">
        <v>0.4</v>
      </c>
    </row>
    <row r="79" ht="15.75" customHeight="1" spans="1:7">
      <c r="A79" s="22" t="s">
        <v>268</v>
      </c>
      <c r="B79" s="116">
        <v>0</v>
      </c>
      <c r="C79" s="116">
        <v>0.05</v>
      </c>
      <c r="D79" s="116">
        <v>0.1</v>
      </c>
      <c r="E79" s="116">
        <v>0.2</v>
      </c>
      <c r="F79" s="116">
        <v>0.3</v>
      </c>
      <c r="G79" s="116">
        <v>0.4</v>
      </c>
    </row>
    <row r="80" ht="15.75" customHeight="1" spans="1:7">
      <c r="A80" s="22" t="s">
        <v>269</v>
      </c>
      <c r="B80" s="116">
        <v>0</v>
      </c>
      <c r="C80" s="116">
        <v>0.05</v>
      </c>
      <c r="D80" s="116">
        <v>0.1</v>
      </c>
      <c r="E80" s="116">
        <v>0.2</v>
      </c>
      <c r="F80" s="116">
        <v>0.3</v>
      </c>
      <c r="G80" s="116">
        <v>0.4</v>
      </c>
    </row>
    <row r="81" ht="15.75" customHeight="1" spans="1:7">
      <c r="A81" s="22" t="s">
        <v>270</v>
      </c>
      <c r="B81" s="116">
        <v>0</v>
      </c>
      <c r="C81" s="116">
        <v>0.05</v>
      </c>
      <c r="D81" s="116">
        <v>0.1</v>
      </c>
      <c r="E81" s="116">
        <v>0.2</v>
      </c>
      <c r="F81" s="116">
        <v>0.3</v>
      </c>
      <c r="G81" s="116">
        <v>0.4</v>
      </c>
    </row>
    <row r="82" ht="15.75" customHeight="1" spans="1:7">
      <c r="A82" s="22" t="s">
        <v>271</v>
      </c>
      <c r="B82" s="116">
        <v>0</v>
      </c>
      <c r="C82" s="116">
        <v>0.02</v>
      </c>
      <c r="D82" s="116">
        <v>0.05</v>
      </c>
      <c r="E82" s="116">
        <v>0.15</v>
      </c>
      <c r="F82" s="116">
        <v>0.2</v>
      </c>
      <c r="G82" s="116">
        <v>0.3</v>
      </c>
    </row>
    <row r="83" ht="15.75" customHeight="1"/>
    <row r="84" ht="15.75" customHeight="1" spans="1:7">
      <c r="A84" s="105" t="s">
        <v>883</v>
      </c>
      <c r="B84" s="106"/>
      <c r="C84" s="106"/>
      <c r="D84" s="106"/>
      <c r="E84" s="106"/>
    </row>
    <row r="85" ht="15.75" customHeight="1" spans="1:7">
      <c r="A85" s="107" t="s">
        <v>877</v>
      </c>
      <c r="B85" s="97" t="s">
        <v>850</v>
      </c>
      <c r="C85" s="97" t="s">
        <v>851</v>
      </c>
      <c r="D85" s="97" t="s">
        <v>852</v>
      </c>
      <c r="E85" s="97" t="s">
        <v>853</v>
      </c>
    </row>
    <row r="86" ht="15.75" customHeight="1" spans="1:7">
      <c r="A86" s="109"/>
      <c r="B86" s="110" t="s">
        <v>884</v>
      </c>
      <c r="C86" s="110" t="s">
        <v>884</v>
      </c>
      <c r="D86" s="110" t="s">
        <v>884</v>
      </c>
      <c r="E86" s="110" t="s">
        <v>884</v>
      </c>
    </row>
    <row r="87" ht="15.75" customHeight="1" spans="1:7">
      <c r="A87" s="22" t="s">
        <v>885</v>
      </c>
      <c r="B87" s="112">
        <v>0</v>
      </c>
      <c r="C87" s="112">
        <v>0.0025</v>
      </c>
      <c r="D87" s="112">
        <v>0.005</v>
      </c>
      <c r="E87" s="112">
        <v>0.025</v>
      </c>
    </row>
    <row r="88" ht="21.75" customHeight="1"/>
    <row r="89" ht="7.5" customHeight="1"/>
    <row r="90" ht="19.5" customHeight="1" spans="1:7">
      <c r="A90" s="113" t="s">
        <v>886</v>
      </c>
    </row>
    <row r="91" ht="19.5" customHeight="1" spans="1:7">
      <c r="A91" s="109" t="s">
        <v>312</v>
      </c>
      <c r="B91" s="109" t="s">
        <v>313</v>
      </c>
      <c r="C91" s="109" t="s">
        <v>314</v>
      </c>
      <c r="D91" s="119" t="s">
        <v>315</v>
      </c>
      <c r="E91" s="120" t="s">
        <v>316</v>
      </c>
      <c r="F91" s="121"/>
    </row>
    <row r="92" ht="15.75" customHeight="1" spans="1:7">
      <c r="A92" s="22">
        <v>2025</v>
      </c>
      <c r="B92" s="122">
        <v>320</v>
      </c>
      <c r="C92" s="122">
        <v>1.9</v>
      </c>
      <c r="D92" s="123" t="s">
        <v>317</v>
      </c>
      <c r="E92" s="124" t="s">
        <v>318</v>
      </c>
      <c r="F92" s="125"/>
      <c r="G92" s="39"/>
    </row>
    <row r="93" ht="15.75" customHeight="1" spans="1:7">
      <c r="A93" s="22">
        <v>2026</v>
      </c>
      <c r="B93" s="122">
        <v>326</v>
      </c>
      <c r="C93" s="122">
        <v>2.8</v>
      </c>
      <c r="D93" s="123" t="s">
        <v>319</v>
      </c>
      <c r="E93" s="124"/>
      <c r="F93" s="125"/>
      <c r="G93" s="39"/>
    </row>
    <row r="94" ht="15.75" customHeight="1" spans="1:7">
      <c r="A94" s="22">
        <v>2027</v>
      </c>
      <c r="B94" s="122">
        <v>332</v>
      </c>
      <c r="C94" s="122">
        <v>4</v>
      </c>
      <c r="D94" s="123" t="s">
        <v>319</v>
      </c>
      <c r="E94" s="124" t="s">
        <v>320</v>
      </c>
      <c r="F94" s="125"/>
      <c r="G94" s="39"/>
    </row>
    <row r="95" ht="15.75" customHeight="1" spans="1:7">
      <c r="A95" s="22">
        <v>2028</v>
      </c>
      <c r="B95" s="122">
        <v>338</v>
      </c>
      <c r="C95" s="122">
        <v>5.5</v>
      </c>
      <c r="D95" s="123" t="s">
        <v>319</v>
      </c>
      <c r="E95" s="124"/>
      <c r="F95" s="125"/>
      <c r="G95" s="39"/>
    </row>
    <row r="96" ht="15.75" customHeight="1" spans="1:7">
      <c r="A96" s="22">
        <v>2029</v>
      </c>
      <c r="B96" s="122">
        <v>344</v>
      </c>
      <c r="C96" s="122">
        <v>7.5</v>
      </c>
      <c r="D96" s="123" t="s">
        <v>319</v>
      </c>
      <c r="E96" s="124"/>
      <c r="F96" s="125"/>
      <c r="G96" s="39"/>
    </row>
    <row r="97" ht="15.75" customHeight="1" spans="1:7">
      <c r="A97" s="22">
        <v>2030</v>
      </c>
      <c r="B97" s="122">
        <v>350</v>
      </c>
      <c r="C97" s="122">
        <v>10</v>
      </c>
      <c r="D97" s="123" t="s">
        <v>321</v>
      </c>
      <c r="E97" s="124" t="s">
        <v>322</v>
      </c>
      <c r="F97" s="125"/>
      <c r="G97" s="39"/>
    </row>
    <row r="98" ht="15.75" customHeight="1" spans="1:7">
      <c r="A98" s="22">
        <v>2035</v>
      </c>
      <c r="B98" s="122">
        <v>394</v>
      </c>
      <c r="C98" s="122">
        <v>42</v>
      </c>
      <c r="D98" s="123" t="s">
        <v>323</v>
      </c>
      <c r="E98" s="124" t="s">
        <v>324</v>
      </c>
      <c r="F98" s="125"/>
      <c r="G98" s="39"/>
    </row>
    <row r="99" ht="15.75" customHeight="1" spans="1:7">
      <c r="A99" s="22">
        <v>2040</v>
      </c>
      <c r="B99" s="122">
        <v>438</v>
      </c>
      <c r="C99" s="122">
        <v>100</v>
      </c>
      <c r="D99" s="123" t="s">
        <v>325</v>
      </c>
      <c r="E99" s="124"/>
      <c r="F99" s="125"/>
      <c r="G99" s="39"/>
    </row>
    <row r="100" ht="15.75" customHeight="1" spans="1:7">
      <c r="A100" s="22">
        <v>2045</v>
      </c>
      <c r="B100" s="122">
        <v>480</v>
      </c>
      <c r="C100" s="122">
        <v>175</v>
      </c>
      <c r="D100" s="123" t="s">
        <v>326</v>
      </c>
      <c r="E100" s="124"/>
      <c r="F100" s="125"/>
      <c r="G100" s="39"/>
    </row>
    <row r="101" ht="15.75" customHeight="1" spans="1:7">
      <c r="A101" s="22">
        <v>2050</v>
      </c>
      <c r="B101" s="122">
        <v>525</v>
      </c>
      <c r="C101" s="122">
        <v>300</v>
      </c>
      <c r="D101" s="123" t="s">
        <v>327</v>
      </c>
      <c r="E101" s="124" t="s">
        <v>328</v>
      </c>
      <c r="F101" s="125"/>
      <c r="G101" s="39"/>
    </row>
    <row r="104" ht="15" customHeight="1" spans="1:7">
      <c r="A104" s="113" t="s">
        <v>344</v>
      </c>
    </row>
    <row r="105" ht="15" customHeight="1" spans="1:7">
      <c r="A105" s="126" t="s">
        <v>345</v>
      </c>
      <c r="B105" s="127">
        <v>305.522071</v>
      </c>
      <c r="C105" s="128" t="s">
        <v>346</v>
      </c>
      <c r="D105" s="129"/>
      <c r="E105" s="129"/>
    </row>
    <row r="106" ht="15" customHeight="1" spans="1:7">
      <c r="A106" s="126" t="s">
        <v>347</v>
      </c>
      <c r="B106" s="127">
        <v>361.159641</v>
      </c>
      <c r="C106" s="128" t="s">
        <v>348</v>
      </c>
      <c r="D106" s="129"/>
      <c r="E106" s="129"/>
    </row>
    <row r="107" ht="15" customHeight="1" spans="1:7">
      <c r="A107" s="126" t="s">
        <v>349</v>
      </c>
      <c r="B107" s="130">
        <v>0.15405257</v>
      </c>
      <c r="C107" s="128" t="s">
        <v>350</v>
      </c>
      <c r="D107" s="129"/>
      <c r="E107" s="129"/>
    </row>
    <row r="108" ht="15" customHeight="1" spans="1:7">
      <c r="A108" s="126" t="s">
        <v>351</v>
      </c>
      <c r="B108" s="127">
        <v>55.6</v>
      </c>
      <c r="C108" s="128" t="s">
        <v>352</v>
      </c>
      <c r="D108" s="129"/>
      <c r="E108" s="129"/>
    </row>
    <row r="109" ht="15" customHeight="1" spans="1:7">
      <c r="A109" s="126" t="s">
        <v>353</v>
      </c>
      <c r="B109" s="127">
        <v>114.3</v>
      </c>
      <c r="C109" s="128" t="s">
        <v>354</v>
      </c>
      <c r="D109" s="129"/>
      <c r="E109" s="129"/>
    </row>
  </sheetData>
  <mergeCells count="24">
    <mergeCell ref="A1:E1"/>
    <mergeCell ref="A10:E10"/>
    <mergeCell ref="A20:E20"/>
    <mergeCell ref="A21:E21"/>
    <mergeCell ref="A84:E84"/>
    <mergeCell ref="A90:E90"/>
    <mergeCell ref="E91:F91"/>
    <mergeCell ref="E92:F92"/>
    <mergeCell ref="E93:F93"/>
    <mergeCell ref="E94:F94"/>
    <mergeCell ref="E95:F95"/>
    <mergeCell ref="E96:F96"/>
    <mergeCell ref="E97:F97"/>
    <mergeCell ref="E98:F98"/>
    <mergeCell ref="E99:F99"/>
    <mergeCell ref="E100:F100"/>
    <mergeCell ref="E101:F101"/>
    <mergeCell ref="A104:E104"/>
    <mergeCell ref="C105:E105"/>
    <mergeCell ref="C106:E106"/>
    <mergeCell ref="C107:E107"/>
    <mergeCell ref="C108:E108"/>
    <mergeCell ref="C109:E109"/>
    <mergeCell ref="J4:L8"/>
  </mergeCells>
  <pageMargins left="0.75" right="0.75" top="1" bottom="1" header="0.511811023622047" footer="0.511811023622047"/>
  <pageSetup paperSize="9" orientation="portrait" horizontalDpi="300"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tint="0.499984740745262"/>
  </sheetPr>
  <dimension ref="A1:H1"/>
  <sheetViews>
    <sheetView workbookViewId="0">
      <selection activeCell="A1" sqref="A1:H1"/>
    </sheetView>
  </sheetViews>
  <sheetFormatPr defaultColWidth="8.7109375" defaultRowHeight="16.8" outlineLevelCol="7"/>
  <cols>
    <col min="1" max="1" width="80" customWidth="1"/>
  </cols>
  <sheetData>
    <row r="1" ht="79.5" customHeight="1" spans="1:1">
      <c r="A1" s="91" t="s">
        <v>59</v>
      </c>
    </row>
  </sheetData>
  <mergeCells count="1">
    <mergeCell ref="A1:H1"/>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BU1278"/>
  <sheetViews>
    <sheetView zoomScale="55" zoomScaleNormal="55" workbookViewId="0">
      <pane xSplit="3" ySplit="3" topLeftCell="D1195" activePane="bottomRight" state="frozen"/>
      <selection/>
      <selection pane="topRight"/>
      <selection pane="bottomLeft"/>
      <selection pane="bottomRight" activeCell="V1277" sqref="V1277"/>
    </sheetView>
  </sheetViews>
  <sheetFormatPr defaultColWidth="8.7109375" defaultRowHeight="16.8"/>
  <cols>
    <col min="1" max="1" width="13.859375" customWidth="1"/>
    <col min="2" max="2" width="8" customWidth="1"/>
    <col min="3" max="3" width="28.5703125" customWidth="1"/>
    <col min="4" max="4" width="16.4296875" customWidth="1"/>
    <col min="5" max="5" width="8" style="84" customWidth="1"/>
    <col min="6" max="6" width="16" customWidth="1"/>
    <col min="7" max="8" width="8" customWidth="1"/>
    <col min="9" max="9" width="21" customWidth="1"/>
    <col min="10" max="10" width="15.7109375" customWidth="1"/>
    <col min="11" max="11" width="18.859375" customWidth="1"/>
    <col min="12" max="12" width="12" customWidth="1"/>
    <col min="13" max="13" width="14" customWidth="1"/>
    <col min="14" max="15" width="12" customWidth="1"/>
    <col min="16" max="16" width="16" customWidth="1"/>
    <col min="17" max="17" width="8" customWidth="1"/>
    <col min="18" max="19" width="14" customWidth="1"/>
    <col min="20" max="20" width="16" customWidth="1"/>
    <col min="21" max="21" width="19" customWidth="1"/>
    <col min="22" max="22" width="16" customWidth="1"/>
    <col min="23" max="25" width="10" customWidth="1"/>
    <col min="26" max="26" width="14.859375" customWidth="1"/>
    <col min="27" max="27" width="10" customWidth="1"/>
    <col min="28" max="30" width="14" customWidth="1"/>
    <col min="31" max="31" width="8.7109375" customWidth="1"/>
    <col min="32" max="34" width="12.859375" customWidth="1"/>
    <col min="36" max="36" width="12.859375" customWidth="1"/>
    <col min="38" max="38" width="14" customWidth="1"/>
    <col min="39" max="39" width="18.859375" customWidth="1"/>
    <col min="46" max="46" width="11" customWidth="1"/>
    <col min="47" max="52" width="16.5703125" customWidth="1"/>
    <col min="54" max="54" width="11" customWidth="1"/>
    <col min="56" max="62" width="14" customWidth="1"/>
    <col min="65" max="65" width="21.7109375" customWidth="1"/>
    <col min="66" max="71" width="13.5703125" customWidth="1"/>
    <col min="72" max="72" width="13.4296875" customWidth="1"/>
  </cols>
  <sheetData>
    <row r="1" ht="15.75" customHeight="1" spans="1:71">
      <c r="A1" s="3" t="s">
        <v>887</v>
      </c>
      <c r="B1" s="3"/>
      <c r="C1" s="3"/>
      <c r="D1" s="3"/>
      <c r="E1" s="85"/>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BM1" s="2"/>
    </row>
    <row r="2" spans="1:71">
      <c r="AB2">
        <v>5</v>
      </c>
      <c r="AD2">
        <v>10</v>
      </c>
      <c r="AF2">
        <v>15</v>
      </c>
      <c r="AH2">
        <v>20</v>
      </c>
      <c r="AJ2">
        <v>25</v>
      </c>
      <c r="AT2" s="2" t="s">
        <v>888</v>
      </c>
      <c r="BC2" s="2" t="s">
        <v>889</v>
      </c>
      <c r="BM2" s="2" t="s">
        <v>890</v>
      </c>
    </row>
    <row r="3" ht="34.5" customHeight="1" spans="1:71">
      <c r="A3" s="4" t="s">
        <v>891</v>
      </c>
      <c r="B3" s="4" t="s">
        <v>892</v>
      </c>
      <c r="C3" s="4" t="s">
        <v>378</v>
      </c>
      <c r="D3" s="4" t="s">
        <v>893</v>
      </c>
      <c r="E3" s="86" t="s">
        <v>894</v>
      </c>
      <c r="F3" s="4" t="s">
        <v>895</v>
      </c>
      <c r="G3" s="4" t="s">
        <v>896</v>
      </c>
      <c r="H3" s="4" t="s">
        <v>897</v>
      </c>
      <c r="I3" s="4" t="s">
        <v>898</v>
      </c>
      <c r="J3" s="4" t="s">
        <v>899</v>
      </c>
      <c r="K3" s="4" t="s">
        <v>900</v>
      </c>
      <c r="L3" s="4" t="s">
        <v>901</v>
      </c>
      <c r="M3" s="4" t="s">
        <v>902</v>
      </c>
      <c r="N3" s="4" t="s">
        <v>903</v>
      </c>
      <c r="O3" s="4" t="s">
        <v>904</v>
      </c>
      <c r="P3" s="4" t="s">
        <v>905</v>
      </c>
      <c r="Q3" s="4" t="s">
        <v>906</v>
      </c>
      <c r="R3" s="4" t="s">
        <v>907</v>
      </c>
      <c r="S3" s="4" t="s">
        <v>908</v>
      </c>
      <c r="T3" s="4" t="s">
        <v>909</v>
      </c>
      <c r="U3" s="4" t="s">
        <v>910</v>
      </c>
      <c r="V3" s="4" t="s">
        <v>911</v>
      </c>
      <c r="W3" s="4" t="s">
        <v>912</v>
      </c>
      <c r="X3" s="4" t="s">
        <v>913</v>
      </c>
      <c r="Y3" s="4" t="s">
        <v>914</v>
      </c>
      <c r="Z3" s="4" t="s">
        <v>915</v>
      </c>
      <c r="AA3" s="4" t="s">
        <v>916</v>
      </c>
      <c r="AB3" s="4" t="s">
        <v>917</v>
      </c>
      <c r="AC3" s="4" t="s">
        <v>918</v>
      </c>
      <c r="AD3" s="4" t="s">
        <v>919</v>
      </c>
      <c r="AE3" s="4" t="s">
        <v>920</v>
      </c>
      <c r="AF3" s="4" t="s">
        <v>921</v>
      </c>
      <c r="AG3" s="4" t="s">
        <v>922</v>
      </c>
      <c r="AH3" s="4" t="s">
        <v>923</v>
      </c>
      <c r="AI3" s="4" t="s">
        <v>924</v>
      </c>
      <c r="AJ3" s="4" t="s">
        <v>925</v>
      </c>
      <c r="AL3" s="5" t="s">
        <v>926</v>
      </c>
      <c r="AM3" s="5" t="s">
        <v>927</v>
      </c>
      <c r="AU3" s="2">
        <v>2025</v>
      </c>
      <c r="AV3" s="2">
        <v>2030</v>
      </c>
      <c r="AW3" s="2">
        <v>2035</v>
      </c>
      <c r="AX3" s="2">
        <v>2040</v>
      </c>
      <c r="AY3" s="2">
        <v>2045</v>
      </c>
      <c r="AZ3" s="2">
        <v>2050</v>
      </c>
      <c r="BA3" s="2"/>
      <c r="BB3" s="2"/>
      <c r="BC3" s="2"/>
      <c r="BD3" s="2">
        <v>2025</v>
      </c>
      <c r="BE3" s="2">
        <v>2030</v>
      </c>
      <c r="BF3" s="2">
        <v>2035</v>
      </c>
      <c r="BG3" s="2">
        <v>2040</v>
      </c>
      <c r="BH3" s="2">
        <v>2045</v>
      </c>
      <c r="BI3" s="2">
        <v>2050</v>
      </c>
      <c r="BJ3" s="2"/>
      <c r="BK3" s="2"/>
      <c r="BL3" s="2"/>
      <c r="BM3" s="2"/>
      <c r="BN3" s="2">
        <v>2025</v>
      </c>
      <c r="BO3" s="2">
        <v>2030</v>
      </c>
      <c r="BP3" s="2">
        <v>2035</v>
      </c>
      <c r="BQ3" s="2">
        <v>2040</v>
      </c>
      <c r="BR3" s="2">
        <v>2045</v>
      </c>
      <c r="BS3" s="2">
        <v>2050</v>
      </c>
    </row>
    <row r="4" ht="15" customHeight="1" spans="1:71">
      <c r="A4" s="6" t="s">
        <v>928</v>
      </c>
      <c r="B4" s="7" t="s">
        <v>389</v>
      </c>
      <c r="C4" s="8" t="s">
        <v>390</v>
      </c>
      <c r="D4" s="9" t="s">
        <v>929</v>
      </c>
      <c r="E4" s="10" t="s">
        <v>200</v>
      </c>
      <c r="F4" s="11" t="s">
        <v>391</v>
      </c>
      <c r="G4" s="9" t="s">
        <v>165</v>
      </c>
      <c r="H4" s="9" t="s">
        <v>245</v>
      </c>
      <c r="I4" s="11" t="s">
        <v>930</v>
      </c>
      <c r="J4" s="9" t="s">
        <v>169</v>
      </c>
      <c r="K4" s="9" t="s">
        <v>931</v>
      </c>
      <c r="L4" s="12" t="s">
        <v>293</v>
      </c>
      <c r="M4" s="13">
        <v>730</v>
      </c>
      <c r="N4" s="14">
        <f t="shared" ref="N4:N67" si="0">M4/365</f>
        <v>2</v>
      </c>
      <c r="O4" s="15">
        <v>6200</v>
      </c>
      <c r="P4" s="15">
        <f t="shared" ref="P4:P67" si="1">M4*O4</f>
        <v>4526000</v>
      </c>
      <c r="Q4" s="16">
        <f>IFERROR(VLOOKUP(G4,SCENARIOS!$A$13:$E$18,2,0),0.025)</f>
        <v>0.025</v>
      </c>
      <c r="R4" s="17">
        <f>IFERROR(VLOOKUP(L4,INPUTS!$A$107:$B$120,2,0),0.0082)</f>
        <v>0.0079</v>
      </c>
      <c r="S4" s="18">
        <f t="shared" ref="S4:S67" si="2">O4*R4</f>
        <v>48.98</v>
      </c>
      <c r="T4" s="15">
        <f t="shared" ref="T4:T67" si="3">M4*S4</f>
        <v>35755.4</v>
      </c>
      <c r="U4" s="15">
        <f>T4/INPUTS!$B$7*1000</f>
        <v>44694250</v>
      </c>
      <c r="V4" s="15">
        <f>T4*INPUTS!$B$6</f>
        <v>112987.064</v>
      </c>
      <c r="W4" s="19" t="s">
        <v>396</v>
      </c>
      <c r="X4" s="19" t="s">
        <v>396</v>
      </c>
      <c r="Y4" s="20">
        <f>IFERROR(VLOOKUP(E4,INPUTS!$A$44:$B$103,2,0),0)</f>
        <v>0.02</v>
      </c>
      <c r="Z4" s="15">
        <f t="shared" ref="Z4:Z67" si="4">T4*Y4</f>
        <v>715.108</v>
      </c>
      <c r="AA4" s="20">
        <f>IFERROR(VLOOKUP(E4,INPUTS!$A$44:$C$103,3,0),SCENARIOS!$J$23)</f>
        <v>0.06</v>
      </c>
      <c r="AB4" s="15">
        <f>$T4*AA4*(1+$Q4)^AB$2</f>
        <v>2427.23719291137</v>
      </c>
      <c r="AC4" s="20">
        <f>IFERROR(VLOOKUP($E4,INPUTS!$A$44:$G$103,4,0),SCENARIOS!$K$23)</f>
        <v>0.15</v>
      </c>
      <c r="AD4" s="15">
        <f>$T4*AC4*(1+$Q4)^AD$2</f>
        <v>6865.49023673376</v>
      </c>
      <c r="AE4" s="20">
        <f>IFERROR(VLOOKUP($E4,INPUTS!$A$44:$G$103,5,0),SCENARIOS!$L$23)</f>
        <v>0.3</v>
      </c>
      <c r="AF4" s="15">
        <f>$T4*AE4*(1+$Q4)^AF$2</f>
        <v>15535.344078722</v>
      </c>
      <c r="AG4" s="20">
        <f>IFERROR(VLOOKUP($E4,INPUTS!$A$44:$G$103,6,0),SCENARIOS!$M$23)</f>
        <v>0.4</v>
      </c>
      <c r="AH4" s="15">
        <f>$T4*AG4*(1+$Q4)^AH$2</f>
        <v>23435.7545076637</v>
      </c>
      <c r="AI4" s="20">
        <f>IFERROR(VLOOKUP($E4,INPUTS!$A$44:$G$103,7,0),SCENARIOS!$N$23)</f>
        <v>0.5</v>
      </c>
      <c r="AJ4" s="15">
        <f>$T4*AI4*(1+$Q4)^AJ$2</f>
        <v>33144.256406574</v>
      </c>
      <c r="AL4" t="str">
        <f>IF(H4="MULTI","MULTI",IF(COUNTIFS($E$4:$E$1277,H4,$H$4:$H$1277,E4)&gt;0,"Y","N"))</f>
        <v>N</v>
      </c>
      <c r="AM4" s="21">
        <f>T4*((1+Q4)^25)</f>
        <v>66288.5128131479</v>
      </c>
      <c r="AT4" s="22" t="s">
        <v>165</v>
      </c>
      <c r="AU4" s="15">
        <f>SUMIF($G$4:$G$1277,$AT4,$Z$4:$Z$1277)</f>
        <v>761802.07402</v>
      </c>
      <c r="AV4" s="15">
        <f>SUMIF($G$4:$G$1277,$AT4,$AB$4:$AB$1277)</f>
        <v>3015006.9716891</v>
      </c>
      <c r="AW4" s="15">
        <f>SUMIF($G$4:$G$1277,$AT4,$AD$4:$AD$1277)</f>
        <v>7313782.95517298</v>
      </c>
      <c r="AX4" s="15">
        <f>SUMIF($G$4:$G$1277,$AT4,$AF$4:$AF$1277)</f>
        <v>16549748.2055644</v>
      </c>
      <c r="AY4" s="15">
        <f>SUMIF($G$4:$G$1277,$AT4,$AH$4:$AH$1277)</f>
        <v>24966028.0547299</v>
      </c>
      <c r="AZ4" s="15">
        <f>SUMIF($G$4:$G$1277,$AT4,$AJ$4:$AJ$1277)</f>
        <v>35308461.4804739</v>
      </c>
      <c r="BC4" s="2" t="str" cm="1">
        <f t="array" ref="BC4:BC125">_xlfn._xlws.SORT(_xlfn.UNIQUE(E$4:E$1277))</f>
        <v>ABU</v>
      </c>
      <c r="BD4" s="15">
        <f>SUMIF($E$4:$E$1277,$BC4,$Z$4:$Z$1277)</f>
        <v>0</v>
      </c>
      <c r="BE4" s="15">
        <f>SUMIF($E$4:$E$1277,$BC4,$AB$4:$AB$1277)</f>
        <v>0</v>
      </c>
      <c r="BF4" s="15">
        <f>SUMIF($E$4:$E$1277,$BC4,$AD$4:$AD$1277)</f>
        <v>0</v>
      </c>
      <c r="BG4" s="15">
        <f>SUMIF($E$4:$E$1277,$BC4,$AF$4:$AF$1277)</f>
        <v>0</v>
      </c>
      <c r="BH4" s="15">
        <f>SUMIF($E$4:$E$1277,$BC4,$AH$4:$AH$1277)</f>
        <v>0</v>
      </c>
      <c r="BI4" s="15">
        <f>SUMIF($E$4:$E$1277,$BC4,$AJ$4:$AJ$1277)</f>
        <v>0</v>
      </c>
      <c r="BJ4" s="23"/>
      <c r="BM4" s="2" t="str" cm="1">
        <f t="array" ref="BM4:BM64">_xlfn._xlws.SORT(_xlfn.UNIQUE(F$4:F$1277))</f>
        <v>Argentina</v>
      </c>
      <c r="BN4" s="15">
        <f>SUMIF($F$4:$F$1277,$BM4,$Z$4:$Z$1277)</f>
        <v>0</v>
      </c>
      <c r="BO4" s="15">
        <f>SUMIF($F$4:$F$1277,$BM4,$AB$4:$AB$1277)</f>
        <v>0</v>
      </c>
      <c r="BP4" s="15">
        <f>SUMIF($F$4:$F$1277,$BM4,$AD$4:$AD$1277)</f>
        <v>0</v>
      </c>
      <c r="BQ4" s="15">
        <f>SUMIF($F$4:$F$1277,$BM4,$AF$4:$AF$1277)</f>
        <v>0</v>
      </c>
      <c r="BR4" s="15">
        <f>SUMIF($F$4:$F$1277,$BM4,$AH$4:$AH$1277)</f>
        <v>0</v>
      </c>
      <c r="BS4" s="15">
        <f>SUMIF($F$4:$F$1277,$BM4,$AJ$4:$AJ$1277)</f>
        <v>0</v>
      </c>
    </row>
    <row r="5" ht="15" customHeight="1" spans="1:71">
      <c r="A5" s="24" t="s">
        <v>932</v>
      </c>
      <c r="B5" s="25" t="s">
        <v>389</v>
      </c>
      <c r="C5" s="26" t="s">
        <v>390</v>
      </c>
      <c r="D5" s="27" t="s">
        <v>929</v>
      </c>
      <c r="E5" s="10" t="s">
        <v>200</v>
      </c>
      <c r="F5" s="28" t="s">
        <v>391</v>
      </c>
      <c r="G5" s="27" t="s">
        <v>165</v>
      </c>
      <c r="H5" s="27" t="s">
        <v>432</v>
      </c>
      <c r="I5" s="28" t="s">
        <v>431</v>
      </c>
      <c r="J5" s="27" t="s">
        <v>173</v>
      </c>
      <c r="K5" s="27" t="s">
        <v>931</v>
      </c>
      <c r="L5" s="29" t="s">
        <v>293</v>
      </c>
      <c r="M5" s="13">
        <v>365</v>
      </c>
      <c r="N5" s="14">
        <f t="shared" si="0"/>
        <v>1</v>
      </c>
      <c r="O5" s="15">
        <v>9200</v>
      </c>
      <c r="P5" s="15">
        <f t="shared" si="1"/>
        <v>3358000</v>
      </c>
      <c r="Q5" s="16">
        <f>IFERROR(VLOOKUP(G5,SCENARIOS!$A$13:$E$18,2,0),0.025)</f>
        <v>0.025</v>
      </c>
      <c r="R5" s="17">
        <f>IFERROR(VLOOKUP(L5,INPUTS!$A$107:$B$120,2,0),0.0082)</f>
        <v>0.0079</v>
      </c>
      <c r="S5" s="30">
        <f t="shared" si="2"/>
        <v>72.68</v>
      </c>
      <c r="T5" s="15">
        <f t="shared" si="3"/>
        <v>26528.2</v>
      </c>
      <c r="U5" s="15">
        <f>T5/INPUTS!$B$7*1000</f>
        <v>33160250</v>
      </c>
      <c r="V5" s="15">
        <f>T5*INPUTS!$B$6</f>
        <v>83829.112</v>
      </c>
      <c r="W5" s="31" t="s">
        <v>521</v>
      </c>
      <c r="X5" s="19" t="s">
        <v>396</v>
      </c>
      <c r="Y5" s="20">
        <f>IFERROR(VLOOKUP(E5,INPUTS!$A$44:$B$103,2,0),0)</f>
        <v>0.02</v>
      </c>
      <c r="Z5" s="15">
        <f t="shared" si="4"/>
        <v>530.564</v>
      </c>
      <c r="AA5" s="20">
        <f>IFERROR(VLOOKUP(E5,INPUTS!$A$44:$C$103,3,0),SCENARIOS!$J$23)</f>
        <v>0.06</v>
      </c>
      <c r="AB5" s="15">
        <f t="shared" ref="AB5:AB68" si="5">$T5*AA5*(1+$Q5)^AB$2</f>
        <v>1800.8534011923</v>
      </c>
      <c r="AC5" s="20">
        <f>IFERROR(VLOOKUP($E5,INPUTS!$A$44:$G$103,4,0),SCENARIOS!$K$23)</f>
        <v>0.15</v>
      </c>
      <c r="AD5" s="15">
        <f t="shared" ref="AD5:AD68" si="6">$T5*AC5*(1+$Q5)^AD$2</f>
        <v>5093.75082080247</v>
      </c>
      <c r="AE5" s="20">
        <f>IFERROR(VLOOKUP($E5,INPUTS!$A$44:$G$103,5,0),SCENARIOS!$L$23)</f>
        <v>0.3</v>
      </c>
      <c r="AF5" s="15">
        <f t="shared" ref="AF5:AF68" si="7">$T5*AE5*(1+$Q5)^AF$2</f>
        <v>11526.2230261486</v>
      </c>
      <c r="AG5" s="20">
        <f>IFERROR(VLOOKUP($E5,INPUTS!$A$44:$G$103,6,0),SCENARIOS!$M$23)</f>
        <v>0.4</v>
      </c>
      <c r="AH5" s="15">
        <f t="shared" ref="AH5:AH68" si="8">$T5*AG5*(1+$Q5)^AH$2</f>
        <v>17387.8178605247</v>
      </c>
      <c r="AI5" s="20">
        <f>IFERROR(VLOOKUP($E5,INPUTS!$A$44:$G$103,7,0),SCENARIOS!$N$23)</f>
        <v>0.5</v>
      </c>
      <c r="AJ5" s="15">
        <f t="shared" ref="AJ5:AJ68" si="9">$T5*AI5*(1+$Q5)^AJ$2</f>
        <v>24590.8999145549</v>
      </c>
      <c r="AL5" t="str">
        <f t="shared" ref="AL5:AL68" si="10">IF(H5="MULTI","MULTI",IF(COUNTIFS($E$4:$E$1277,H5,$H$4:$H$1277,E5)&gt;0,"Y","N"))</f>
        <v>N</v>
      </c>
      <c r="AM5" s="21">
        <f t="shared" ref="AM5:AM68" si="11">T5*((1+Q5)^25)</f>
        <v>49181.7998291097</v>
      </c>
      <c r="AT5" s="22" t="s">
        <v>169</v>
      </c>
      <c r="AU5" s="15">
        <f t="shared" ref="AU5:AU9" si="12">SUMIF($G$4:$G$1277,$AT5,$Z$4:$Z$1277)</f>
        <v>22105.41679</v>
      </c>
      <c r="AV5" s="15">
        <f t="shared" ref="AV5:AV9" si="13">SUMIF($G$4:$G$1277,$AT5,$AB$4:$AB$1277)</f>
        <v>146436.997947444</v>
      </c>
      <c r="AW5" s="15">
        <f t="shared" ref="AW5:AW9" si="14">SUMIF($G$4:$G$1277,$AT5,$AD$4:$AD$1277)</f>
        <v>538927.594373368</v>
      </c>
      <c r="AX5" s="15">
        <f t="shared" ref="AX5:AX9" si="15">SUMIF($G$4:$G$1277,$AT5,$AF$4:$AF$1277)</f>
        <v>1190039.22252478</v>
      </c>
      <c r="AY5" s="15">
        <f t="shared" ref="AY5:AY9" si="16">SUMIF($G$4:$G$1277,$AT5,$AH$4:$AH$1277)</f>
        <v>1970849.190967</v>
      </c>
      <c r="AZ5" s="15">
        <f t="shared" ref="AZ5:AZ9" si="17">SUMIF($G$4:$G$1277,$AT5,$AJ$4:$AJ$1277)</f>
        <v>2901302.34366522</v>
      </c>
      <c r="BC5" s="2" t="str">
        <v>ADD</v>
      </c>
      <c r="BD5" s="15">
        <f t="shared" ref="BD5:BD68" si="18">SUMIF($E$4:$E$1277,$BC5,$Z$4:$Z$1277)</f>
        <v>0</v>
      </c>
      <c r="BE5" s="15">
        <f t="shared" ref="BE5:BE68" si="19">SUMIF($E$4:$E$1277,$BC5,$AB$4:$AB$1277)</f>
        <v>0</v>
      </c>
      <c r="BF5" s="15">
        <f t="shared" ref="BF5:BF68" si="20">SUMIF($E$4:$E$1277,$BC5,$AD$4:$AD$1277)</f>
        <v>0</v>
      </c>
      <c r="BG5" s="15">
        <f t="shared" ref="BG5:BG68" si="21">SUMIF($E$4:$E$1277,$BC5,$AF$4:$AF$1277)</f>
        <v>0</v>
      </c>
      <c r="BH5" s="15">
        <f t="shared" ref="BH5:BH68" si="22">SUMIF($E$4:$E$1277,$BC5,$AH$4:$AH$1277)</f>
        <v>0</v>
      </c>
      <c r="BI5" s="15">
        <f t="shared" ref="BI5:BI68" si="23">SUMIF($E$4:$E$1277,$BC5,$AJ$4:$AJ$1277)</f>
        <v>0</v>
      </c>
      <c r="BJ5" s="23"/>
      <c r="BM5" s="2" t="str">
        <v>Australia</v>
      </c>
      <c r="BN5" s="15">
        <f t="shared" ref="BN5:BN63" si="24">SUMIF($F$4:$F$1277,$BM5,$Z$4:$Z$1277)</f>
        <v>0</v>
      </c>
      <c r="BO5" s="15">
        <f t="shared" ref="BO5:BO63" si="25">SUMIF($F$4:$F$1277,$BM5,$AB$4:$AB$1277)</f>
        <v>366002.90406054</v>
      </c>
      <c r="BP5" s="15">
        <f t="shared" ref="BP5:BP63" si="26">SUMIF($F$4:$F$1277,$BM5,$AD$4:$AD$1277)</f>
        <v>890596.991024169</v>
      </c>
      <c r="BQ5" s="15">
        <f t="shared" ref="BQ5:BQ63" si="27">SUMIF($F$4:$F$1277,$BM5,$AF$4:$AF$1277)</f>
        <v>2167094.82799652</v>
      </c>
      <c r="BR5" s="15">
        <f t="shared" ref="BR5:BR63" si="28">SUMIF($F$4:$F$1277,$BM5,$AH$4:$AH$1277)</f>
        <v>3954903.318387</v>
      </c>
      <c r="BS5" s="15">
        <f t="shared" ref="BS5:BS63" si="29">SUMIF($F$4:$F$1277,$BM5,$AJ$4:$AJ$1277)</f>
        <v>6415659.46803592</v>
      </c>
    </row>
    <row r="6" ht="15" customHeight="1" spans="1:71">
      <c r="A6" s="6" t="s">
        <v>933</v>
      </c>
      <c r="B6" s="7" t="s">
        <v>389</v>
      </c>
      <c r="C6" s="8" t="s">
        <v>390</v>
      </c>
      <c r="D6" s="9" t="s">
        <v>929</v>
      </c>
      <c r="E6" s="10" t="s">
        <v>200</v>
      </c>
      <c r="F6" s="11" t="s">
        <v>391</v>
      </c>
      <c r="G6" s="9" t="s">
        <v>165</v>
      </c>
      <c r="H6" s="9" t="s">
        <v>440</v>
      </c>
      <c r="I6" s="11" t="s">
        <v>439</v>
      </c>
      <c r="J6" s="9" t="s">
        <v>177</v>
      </c>
      <c r="K6" s="9" t="s">
        <v>931</v>
      </c>
      <c r="L6" s="12" t="s">
        <v>291</v>
      </c>
      <c r="M6" s="13">
        <v>730</v>
      </c>
      <c r="N6" s="14">
        <f t="shared" si="0"/>
        <v>2</v>
      </c>
      <c r="O6" s="15">
        <v>5100</v>
      </c>
      <c r="P6" s="15">
        <f t="shared" si="1"/>
        <v>3723000</v>
      </c>
      <c r="Q6" s="16">
        <f>IFERROR(VLOOKUP(G6,SCENARIOS!$A$13:$E$18,2,0),0.025)</f>
        <v>0.025</v>
      </c>
      <c r="R6" s="17">
        <f>IFERROR(VLOOKUP(L6,INPUTS!$A$107:$B$120,2,0),0.0082)</f>
        <v>0.0079</v>
      </c>
      <c r="S6" s="18">
        <f t="shared" si="2"/>
        <v>40.29</v>
      </c>
      <c r="T6" s="15">
        <f t="shared" si="3"/>
        <v>29411.7</v>
      </c>
      <c r="U6" s="15">
        <f>T6/INPUTS!$B$7*1000</f>
        <v>36764625</v>
      </c>
      <c r="V6" s="15">
        <f>T6*INPUTS!$B$6</f>
        <v>92940.972</v>
      </c>
      <c r="W6" s="19" t="s">
        <v>396</v>
      </c>
      <c r="X6" s="19" t="s">
        <v>396</v>
      </c>
      <c r="Y6" s="20">
        <f>IFERROR(VLOOKUP(E6,INPUTS!$A$44:$B$103,2,0),0)</f>
        <v>0.02</v>
      </c>
      <c r="Z6" s="15">
        <f t="shared" si="4"/>
        <v>588.234</v>
      </c>
      <c r="AA6" s="20">
        <f>IFERROR(VLOOKUP(E6,INPUTS!$A$44:$C$103,3,0),SCENARIOS!$J$23)</f>
        <v>0.06</v>
      </c>
      <c r="AB6" s="15">
        <f t="shared" si="5"/>
        <v>1996.59833610451</v>
      </c>
      <c r="AC6" s="20">
        <f>IFERROR(VLOOKUP($E6,INPUTS!$A$44:$G$103,4,0),SCENARIOS!$K$23)</f>
        <v>0.15</v>
      </c>
      <c r="AD6" s="15">
        <f t="shared" si="6"/>
        <v>5647.419388281</v>
      </c>
      <c r="AE6" s="20">
        <f>IFERROR(VLOOKUP($E6,INPUTS!$A$44:$G$103,5,0),SCENARIOS!$L$23)</f>
        <v>0.3</v>
      </c>
      <c r="AF6" s="15">
        <f t="shared" si="7"/>
        <v>12779.0733550777</v>
      </c>
      <c r="AG6" s="20">
        <f>IFERROR(VLOOKUP($E6,INPUTS!$A$44:$G$103,6,0),SCENARIOS!$M$23)</f>
        <v>0.4</v>
      </c>
      <c r="AH6" s="15">
        <f t="shared" si="8"/>
        <v>19277.7980627556</v>
      </c>
      <c r="AI6" s="20">
        <f>IFERROR(VLOOKUP($E6,INPUTS!$A$44:$G$103,7,0),SCENARIOS!$N$23)</f>
        <v>0.5</v>
      </c>
      <c r="AJ6" s="15">
        <f t="shared" si="9"/>
        <v>27263.8238183108</v>
      </c>
      <c r="AL6" t="str">
        <f t="shared" si="10"/>
        <v>Y</v>
      </c>
      <c r="AM6" s="21">
        <f t="shared" si="11"/>
        <v>54527.6476366217</v>
      </c>
      <c r="AT6" s="22" t="s">
        <v>173</v>
      </c>
      <c r="AU6" s="15">
        <f t="shared" si="12"/>
        <v>0</v>
      </c>
      <c r="AV6" s="15">
        <f t="shared" si="13"/>
        <v>1197524.61554134</v>
      </c>
      <c r="AW6" s="15">
        <f t="shared" si="14"/>
        <v>2845899.29235243</v>
      </c>
      <c r="AX6" s="15">
        <f t="shared" si="15"/>
        <v>6974001.99648567</v>
      </c>
      <c r="AY6" s="15">
        <f t="shared" si="16"/>
        <v>12130968.3292478</v>
      </c>
      <c r="AZ6" s="15">
        <f t="shared" si="17"/>
        <v>19267747.957626</v>
      </c>
      <c r="BC6" s="2" t="str">
        <v>AKL</v>
      </c>
      <c r="BD6" s="15">
        <f t="shared" si="18"/>
        <v>0</v>
      </c>
      <c r="BE6" s="15">
        <f t="shared" si="19"/>
        <v>13256.9276647427</v>
      </c>
      <c r="BF6" s="15">
        <f t="shared" si="20"/>
        <v>40322.6988005403</v>
      </c>
      <c r="BG6" s="15">
        <f t="shared" si="21"/>
        <v>147176.185584835</v>
      </c>
      <c r="BH6" s="15">
        <f t="shared" si="22"/>
        <v>238749.777807934</v>
      </c>
      <c r="BI6" s="15">
        <f t="shared" si="23"/>
        <v>435713.415176067</v>
      </c>
      <c r="BJ6" s="23"/>
      <c r="BM6" s="2" t="str">
        <v>Austria</v>
      </c>
      <c r="BN6" s="15">
        <f t="shared" si="24"/>
        <v>39805.7584</v>
      </c>
      <c r="BO6" s="15">
        <f t="shared" si="25"/>
        <v>135109.6859223</v>
      </c>
      <c r="BP6" s="15">
        <f t="shared" si="26"/>
        <v>382160.520733907</v>
      </c>
      <c r="BQ6" s="15">
        <f t="shared" si="27"/>
        <v>864759.103601801</v>
      </c>
      <c r="BR6" s="15">
        <f t="shared" si="28"/>
        <v>1304527.40264935</v>
      </c>
      <c r="BS6" s="15">
        <f t="shared" si="29"/>
        <v>1844941.27162294</v>
      </c>
    </row>
    <row r="7" ht="15" customHeight="1" spans="1:71">
      <c r="A7" s="24" t="s">
        <v>934</v>
      </c>
      <c r="B7" s="25" t="s">
        <v>389</v>
      </c>
      <c r="C7" s="26" t="s">
        <v>390</v>
      </c>
      <c r="D7" s="27" t="s">
        <v>929</v>
      </c>
      <c r="E7" s="10" t="s">
        <v>200</v>
      </c>
      <c r="F7" s="28" t="s">
        <v>391</v>
      </c>
      <c r="G7" s="27" t="s">
        <v>165</v>
      </c>
      <c r="H7" s="27" t="s">
        <v>242</v>
      </c>
      <c r="I7" s="28" t="s">
        <v>421</v>
      </c>
      <c r="J7" s="27" t="s">
        <v>173</v>
      </c>
      <c r="K7" s="27" t="s">
        <v>931</v>
      </c>
      <c r="L7" s="29" t="s">
        <v>293</v>
      </c>
      <c r="M7" s="13">
        <v>365</v>
      </c>
      <c r="N7" s="14">
        <f t="shared" si="0"/>
        <v>1</v>
      </c>
      <c r="O7" s="15">
        <v>10600</v>
      </c>
      <c r="P7" s="15">
        <f t="shared" si="1"/>
        <v>3869000</v>
      </c>
      <c r="Q7" s="16">
        <f>IFERROR(VLOOKUP(G7,SCENARIOS!$A$13:$E$18,2,0),0.025)</f>
        <v>0.025</v>
      </c>
      <c r="R7" s="17">
        <f>IFERROR(VLOOKUP(L7,INPUTS!$A$107:$B$120,2,0),0.0082)</f>
        <v>0.0079</v>
      </c>
      <c r="S7" s="30">
        <f t="shared" si="2"/>
        <v>83.74</v>
      </c>
      <c r="T7" s="15">
        <f t="shared" si="3"/>
        <v>30565.1</v>
      </c>
      <c r="U7" s="15">
        <f>T7/INPUTS!$B$7*1000</f>
        <v>38206375</v>
      </c>
      <c r="V7" s="15">
        <f>T7*INPUTS!$B$6</f>
        <v>96585.716</v>
      </c>
      <c r="W7" s="19" t="s">
        <v>396</v>
      </c>
      <c r="X7" s="19" t="s">
        <v>396</v>
      </c>
      <c r="Y7" s="20">
        <f>IFERROR(VLOOKUP(E7,INPUTS!$A$44:$B$103,2,0),0)</f>
        <v>0.02</v>
      </c>
      <c r="Z7" s="15">
        <f t="shared" si="4"/>
        <v>611.302</v>
      </c>
      <c r="AA7" s="20">
        <f>IFERROR(VLOOKUP(E7,INPUTS!$A$44:$C$103,3,0),SCENARIOS!$J$23)</f>
        <v>0.06</v>
      </c>
      <c r="AB7" s="15">
        <f t="shared" si="5"/>
        <v>2074.89631006939</v>
      </c>
      <c r="AC7" s="20">
        <f>IFERROR(VLOOKUP($E7,INPUTS!$A$44:$G$103,4,0),SCENARIOS!$K$23)</f>
        <v>0.15</v>
      </c>
      <c r="AD7" s="15">
        <f t="shared" si="6"/>
        <v>5868.88681527241</v>
      </c>
      <c r="AE7" s="20">
        <f>IFERROR(VLOOKUP($E7,INPUTS!$A$44:$G$103,5,0),SCENARIOS!$L$23)</f>
        <v>0.3</v>
      </c>
      <c r="AF7" s="15">
        <f t="shared" si="7"/>
        <v>13280.2134866494</v>
      </c>
      <c r="AG7" s="20">
        <f>IFERROR(VLOOKUP($E7,INPUTS!$A$44:$G$103,6,0),SCENARIOS!$M$23)</f>
        <v>0.4</v>
      </c>
      <c r="AH7" s="15">
        <f t="shared" si="8"/>
        <v>20033.790143648</v>
      </c>
      <c r="AI7" s="20">
        <f>IFERROR(VLOOKUP($E7,INPUTS!$A$44:$G$103,7,0),SCENARIOS!$N$23)</f>
        <v>0.5</v>
      </c>
      <c r="AJ7" s="15">
        <f t="shared" si="9"/>
        <v>28332.9933798132</v>
      </c>
      <c r="AL7" t="str">
        <f t="shared" si="10"/>
        <v>Y</v>
      </c>
      <c r="AM7" s="21">
        <f t="shared" si="11"/>
        <v>56665.9867596265</v>
      </c>
      <c r="AT7" s="22" t="s">
        <v>177</v>
      </c>
      <c r="AU7" s="15">
        <f t="shared" si="12"/>
        <v>0</v>
      </c>
      <c r="AV7" s="15">
        <f t="shared" si="13"/>
        <v>0</v>
      </c>
      <c r="AW7" s="15">
        <f t="shared" si="14"/>
        <v>0</v>
      </c>
      <c r="AX7" s="15">
        <f t="shared" si="15"/>
        <v>0</v>
      </c>
      <c r="AY7" s="15">
        <f t="shared" si="16"/>
        <v>0</v>
      </c>
      <c r="AZ7" s="15">
        <f t="shared" si="17"/>
        <v>0</v>
      </c>
      <c r="BC7" s="2" t="str">
        <v>AMM</v>
      </c>
      <c r="BD7" s="15">
        <f t="shared" si="18"/>
        <v>0</v>
      </c>
      <c r="BE7" s="15">
        <f t="shared" si="19"/>
        <v>0</v>
      </c>
      <c r="BF7" s="15">
        <f t="shared" si="20"/>
        <v>0</v>
      </c>
      <c r="BG7" s="15">
        <f t="shared" si="21"/>
        <v>0</v>
      </c>
      <c r="BH7" s="15">
        <f t="shared" si="22"/>
        <v>0</v>
      </c>
      <c r="BI7" s="15">
        <f t="shared" si="23"/>
        <v>0</v>
      </c>
      <c r="BJ7" s="23"/>
      <c r="BM7" s="2" t="str">
        <v>Bahrain</v>
      </c>
      <c r="BN7" s="15">
        <f t="shared" si="24"/>
        <v>0</v>
      </c>
      <c r="BO7" s="15">
        <f t="shared" si="25"/>
        <v>0</v>
      </c>
      <c r="BP7" s="15">
        <f t="shared" si="26"/>
        <v>0</v>
      </c>
      <c r="BQ7" s="15">
        <f t="shared" si="27"/>
        <v>0</v>
      </c>
      <c r="BR7" s="15">
        <f t="shared" si="28"/>
        <v>0</v>
      </c>
      <c r="BS7" s="15">
        <f t="shared" si="29"/>
        <v>0</v>
      </c>
    </row>
    <row r="8" ht="15" customHeight="1" spans="1:71">
      <c r="A8" s="6" t="s">
        <v>935</v>
      </c>
      <c r="B8" s="7" t="s">
        <v>397</v>
      </c>
      <c r="C8" s="8" t="s">
        <v>398</v>
      </c>
      <c r="D8" s="9" t="s">
        <v>929</v>
      </c>
      <c r="E8" s="10" t="s">
        <v>203</v>
      </c>
      <c r="F8" s="11" t="s">
        <v>399</v>
      </c>
      <c r="G8" s="9" t="s">
        <v>165</v>
      </c>
      <c r="H8" s="9" t="s">
        <v>245</v>
      </c>
      <c r="I8" s="11" t="s">
        <v>930</v>
      </c>
      <c r="J8" s="9" t="s">
        <v>169</v>
      </c>
      <c r="K8" s="9" t="s">
        <v>931</v>
      </c>
      <c r="L8" s="12" t="s">
        <v>291</v>
      </c>
      <c r="M8" s="13">
        <v>730</v>
      </c>
      <c r="N8" s="14">
        <f t="shared" si="0"/>
        <v>2</v>
      </c>
      <c r="O8" s="15">
        <v>5830</v>
      </c>
      <c r="P8" s="15">
        <f t="shared" si="1"/>
        <v>4255900</v>
      </c>
      <c r="Q8" s="16">
        <f>IFERROR(VLOOKUP(G8,SCENARIOS!$A$13:$E$18,2,0),0.025)</f>
        <v>0.025</v>
      </c>
      <c r="R8" s="17">
        <f>IFERROR(VLOOKUP(L8,INPUTS!$A$107:$B$120,2,0),0.0082)</f>
        <v>0.0079</v>
      </c>
      <c r="S8" s="18">
        <f t="shared" si="2"/>
        <v>46.057</v>
      </c>
      <c r="T8" s="15">
        <f t="shared" si="3"/>
        <v>33621.61</v>
      </c>
      <c r="U8" s="15">
        <f>T8/INPUTS!$B$7*1000</f>
        <v>42027012.5</v>
      </c>
      <c r="V8" s="15">
        <f>T8*INPUTS!$B$6</f>
        <v>106244.2876</v>
      </c>
      <c r="W8" s="19" t="s">
        <v>396</v>
      </c>
      <c r="X8" s="19" t="s">
        <v>396</v>
      </c>
      <c r="Y8" s="20">
        <f>IFERROR(VLOOKUP(E8,INPUTS!$A$44:$B$103,2,0),0)</f>
        <v>0.02</v>
      </c>
      <c r="Z8" s="15">
        <f t="shared" si="4"/>
        <v>672.4322</v>
      </c>
      <c r="AA8" s="20">
        <f>IFERROR(VLOOKUP(E8,INPUTS!$A$44:$C$103,3,0),SCENARIOS!$J$23)</f>
        <v>0.06</v>
      </c>
      <c r="AB8" s="15">
        <f t="shared" si="5"/>
        <v>2282.38594107633</v>
      </c>
      <c r="AC8" s="20">
        <f>IFERROR(VLOOKUP($E8,INPUTS!$A$44:$G$103,4,0),SCENARIOS!$K$23)</f>
        <v>0.15</v>
      </c>
      <c r="AD8" s="15">
        <f t="shared" si="6"/>
        <v>6455.77549679965</v>
      </c>
      <c r="AE8" s="20">
        <f>IFERROR(VLOOKUP($E8,INPUTS!$A$44:$G$103,5,0),SCENARIOS!$L$23)</f>
        <v>0.3</v>
      </c>
      <c r="AF8" s="15">
        <f t="shared" si="7"/>
        <v>14608.2348353144</v>
      </c>
      <c r="AG8" s="20">
        <f>IFERROR(VLOOKUP($E8,INPUTS!$A$44:$G$103,6,0),SCENARIOS!$M$23)</f>
        <v>0.4</v>
      </c>
      <c r="AH8" s="15">
        <f t="shared" si="8"/>
        <v>22037.1691580128</v>
      </c>
      <c r="AI8" s="20">
        <f>IFERROR(VLOOKUP($E8,INPUTS!$A$44:$G$103,7,0),SCENARIOS!$N$23)</f>
        <v>0.5</v>
      </c>
      <c r="AJ8" s="15">
        <f t="shared" si="9"/>
        <v>31166.2927177945</v>
      </c>
      <c r="AL8" t="str">
        <f t="shared" si="10"/>
        <v>Y</v>
      </c>
      <c r="AM8" s="21">
        <f t="shared" si="11"/>
        <v>62332.5854355891</v>
      </c>
      <c r="AT8" s="22" t="s">
        <v>181</v>
      </c>
      <c r="AU8" s="15">
        <f t="shared" si="12"/>
        <v>0</v>
      </c>
      <c r="AV8" s="15">
        <f t="shared" si="13"/>
        <v>0</v>
      </c>
      <c r="AW8" s="15">
        <f t="shared" si="14"/>
        <v>0</v>
      </c>
      <c r="AX8" s="15">
        <f t="shared" si="15"/>
        <v>0</v>
      </c>
      <c r="AY8" s="15">
        <f t="shared" si="16"/>
        <v>0</v>
      </c>
      <c r="AZ8" s="15">
        <f t="shared" si="17"/>
        <v>0</v>
      </c>
      <c r="BC8" s="2" t="str">
        <v>AMS</v>
      </c>
      <c r="BD8" s="15">
        <f t="shared" si="18"/>
        <v>49783.24814</v>
      </c>
      <c r="BE8" s="15">
        <f t="shared" si="19"/>
        <v>168975.527429904</v>
      </c>
      <c r="BF8" s="15">
        <f t="shared" si="20"/>
        <v>477950.748779295</v>
      </c>
      <c r="BG8" s="15">
        <f t="shared" si="21"/>
        <v>1081514.80505224</v>
      </c>
      <c r="BH8" s="15">
        <f t="shared" si="22"/>
        <v>1631512.97706521</v>
      </c>
      <c r="BI8" s="15">
        <f t="shared" si="23"/>
        <v>2307383.97711151</v>
      </c>
      <c r="BJ8" s="23"/>
      <c r="BM8" s="2" t="str">
        <v>Belgium</v>
      </c>
      <c r="BN8" s="15">
        <f t="shared" si="24"/>
        <v>3959.6358</v>
      </c>
      <c r="BO8" s="15">
        <f t="shared" si="25"/>
        <v>13439.8933925272</v>
      </c>
      <c r="BP8" s="15">
        <f t="shared" si="26"/>
        <v>38015.0144116993</v>
      </c>
      <c r="BQ8" s="15">
        <f t="shared" si="27"/>
        <v>86020.9990371042</v>
      </c>
      <c r="BR8" s="15">
        <f t="shared" si="28"/>
        <v>129766.486388848</v>
      </c>
      <c r="BS8" s="15">
        <f t="shared" si="29"/>
        <v>183523.585572878</v>
      </c>
    </row>
    <row r="9" ht="15" customHeight="1" spans="1:71">
      <c r="A9" s="24" t="s">
        <v>936</v>
      </c>
      <c r="B9" s="25" t="s">
        <v>397</v>
      </c>
      <c r="C9" s="26" t="s">
        <v>398</v>
      </c>
      <c r="D9" s="27" t="s">
        <v>929</v>
      </c>
      <c r="E9" s="10" t="s">
        <v>203</v>
      </c>
      <c r="F9" s="28" t="s">
        <v>399</v>
      </c>
      <c r="G9" s="27" t="s">
        <v>165</v>
      </c>
      <c r="H9" s="27" t="s">
        <v>234</v>
      </c>
      <c r="I9" s="28" t="s">
        <v>424</v>
      </c>
      <c r="J9" s="27" t="s">
        <v>173</v>
      </c>
      <c r="K9" s="27" t="s">
        <v>931</v>
      </c>
      <c r="L9" s="29" t="s">
        <v>295</v>
      </c>
      <c r="M9" s="13">
        <v>365</v>
      </c>
      <c r="N9" s="14">
        <f t="shared" si="0"/>
        <v>1</v>
      </c>
      <c r="O9" s="15">
        <v>9730</v>
      </c>
      <c r="P9" s="15">
        <f t="shared" si="1"/>
        <v>3551450</v>
      </c>
      <c r="Q9" s="16">
        <f>IFERROR(VLOOKUP(G9,SCENARIOS!$A$13:$E$18,2,0),0.025)</f>
        <v>0.025</v>
      </c>
      <c r="R9" s="17">
        <f>IFERROR(VLOOKUP(L9,INPUTS!$A$107:$B$120,2,0),0.0082)</f>
        <v>0.0089</v>
      </c>
      <c r="S9" s="30">
        <f t="shared" si="2"/>
        <v>86.597</v>
      </c>
      <c r="T9" s="15">
        <f t="shared" si="3"/>
        <v>31607.905</v>
      </c>
      <c r="U9" s="15">
        <f>T9/INPUTS!$B$7*1000</f>
        <v>39509881.25</v>
      </c>
      <c r="V9" s="15">
        <f>T9*INPUTS!$B$6</f>
        <v>99880.9798</v>
      </c>
      <c r="W9" s="19" t="s">
        <v>396</v>
      </c>
      <c r="X9" s="19" t="s">
        <v>396</v>
      </c>
      <c r="Y9" s="20">
        <f>IFERROR(VLOOKUP(E9,INPUTS!$A$44:$B$103,2,0),0)</f>
        <v>0.02</v>
      </c>
      <c r="Z9" s="15">
        <f t="shared" si="4"/>
        <v>632.1581</v>
      </c>
      <c r="AA9" s="20">
        <f>IFERROR(VLOOKUP(E9,INPUTS!$A$44:$C$103,3,0),SCENARIOS!$J$23)</f>
        <v>0.06</v>
      </c>
      <c r="AB9" s="15">
        <f t="shared" si="5"/>
        <v>2145.686598556</v>
      </c>
      <c r="AC9" s="20">
        <f>IFERROR(VLOOKUP($E9,INPUTS!$A$44:$G$103,4,0),SCENARIOS!$K$23)</f>
        <v>0.15</v>
      </c>
      <c r="AD9" s="15">
        <f t="shared" si="6"/>
        <v>6069.11859973901</v>
      </c>
      <c r="AE9" s="20">
        <f>IFERROR(VLOOKUP($E9,INPUTS!$A$44:$G$103,5,0),SCENARIOS!$L$23)</f>
        <v>0.3</v>
      </c>
      <c r="AF9" s="15">
        <f t="shared" si="7"/>
        <v>13733.3012575039</v>
      </c>
      <c r="AG9" s="20">
        <f>IFERROR(VLOOKUP($E9,INPUTS!$A$44:$G$103,6,0),SCENARIOS!$M$23)</f>
        <v>0.4</v>
      </c>
      <c r="AH9" s="15">
        <f t="shared" si="8"/>
        <v>20717.2931104548</v>
      </c>
      <c r="AI9" s="20">
        <f>IFERROR(VLOOKUP($E9,INPUTS!$A$44:$G$103,7,0),SCENARIOS!$N$23)</f>
        <v>0.5</v>
      </c>
      <c r="AJ9" s="15">
        <f t="shared" si="9"/>
        <v>29299.6444675386</v>
      </c>
      <c r="AL9" t="str">
        <f t="shared" si="10"/>
        <v>Y</v>
      </c>
      <c r="AM9" s="21">
        <f t="shared" si="11"/>
        <v>58599.2889350773</v>
      </c>
      <c r="AT9" s="22" t="s">
        <v>185</v>
      </c>
      <c r="AU9" s="15">
        <f t="shared" si="12"/>
        <v>0</v>
      </c>
      <c r="AV9" s="15">
        <f t="shared" si="13"/>
        <v>0</v>
      </c>
      <c r="AW9" s="15">
        <f t="shared" si="14"/>
        <v>0</v>
      </c>
      <c r="AX9" s="15">
        <f t="shared" si="15"/>
        <v>0</v>
      </c>
      <c r="AY9" s="15">
        <f t="shared" si="16"/>
        <v>0</v>
      </c>
      <c r="AZ9" s="15">
        <f t="shared" si="17"/>
        <v>0</v>
      </c>
      <c r="BC9" s="2" t="str">
        <v>ANC</v>
      </c>
      <c r="BD9" s="15">
        <f t="shared" si="18"/>
        <v>197.976</v>
      </c>
      <c r="BE9" s="15">
        <f t="shared" si="19"/>
        <v>1311.48900656594</v>
      </c>
      <c r="BF9" s="15">
        <f t="shared" si="20"/>
        <v>4826.63278585764</v>
      </c>
      <c r="BG9" s="15">
        <f t="shared" si="21"/>
        <v>10657.9852059223</v>
      </c>
      <c r="BH9" s="15">
        <f t="shared" si="22"/>
        <v>17650.9152999726</v>
      </c>
      <c r="BI9" s="15">
        <f t="shared" si="23"/>
        <v>25984.0489888119</v>
      </c>
      <c r="BJ9" s="23"/>
      <c r="BM9" s="2" t="str">
        <v>Brazil</v>
      </c>
      <c r="BN9" s="15">
        <f t="shared" si="24"/>
        <v>0</v>
      </c>
      <c r="BO9" s="15">
        <f t="shared" si="25"/>
        <v>0</v>
      </c>
      <c r="BP9" s="15">
        <f t="shared" si="26"/>
        <v>0</v>
      </c>
      <c r="BQ9" s="15">
        <f t="shared" si="27"/>
        <v>0</v>
      </c>
      <c r="BR9" s="15">
        <f t="shared" si="28"/>
        <v>0</v>
      </c>
      <c r="BS9" s="15">
        <f t="shared" si="29"/>
        <v>0</v>
      </c>
    </row>
    <row r="10" ht="15" customHeight="1" spans="1:71">
      <c r="A10" s="6" t="s">
        <v>937</v>
      </c>
      <c r="B10" s="7" t="s">
        <v>400</v>
      </c>
      <c r="C10" s="8" t="s">
        <v>401</v>
      </c>
      <c r="D10" s="9" t="s">
        <v>929</v>
      </c>
      <c r="E10" s="10" t="s">
        <v>224</v>
      </c>
      <c r="F10" s="11" t="s">
        <v>938</v>
      </c>
      <c r="G10" s="9" t="s">
        <v>165</v>
      </c>
      <c r="H10" s="9" t="s">
        <v>245</v>
      </c>
      <c r="I10" s="11" t="s">
        <v>930</v>
      </c>
      <c r="J10" s="9" t="s">
        <v>169</v>
      </c>
      <c r="K10" s="9" t="s">
        <v>931</v>
      </c>
      <c r="L10" s="12" t="s">
        <v>295</v>
      </c>
      <c r="M10" s="13">
        <v>1460</v>
      </c>
      <c r="N10" s="14">
        <f t="shared" si="0"/>
        <v>4</v>
      </c>
      <c r="O10" s="15">
        <v>5555</v>
      </c>
      <c r="P10" s="15">
        <f t="shared" si="1"/>
        <v>8110300</v>
      </c>
      <c r="Q10" s="16">
        <f>IFERROR(VLOOKUP(G10,SCENARIOS!$A$13:$E$18,2,0),0.025)</f>
        <v>0.025</v>
      </c>
      <c r="R10" s="17">
        <f>IFERROR(VLOOKUP(L10,INPUTS!$A$107:$B$120,2,0),0.0082)</f>
        <v>0.0089</v>
      </c>
      <c r="S10" s="18">
        <f t="shared" si="2"/>
        <v>49.4395</v>
      </c>
      <c r="T10" s="15">
        <f t="shared" si="3"/>
        <v>72181.67</v>
      </c>
      <c r="U10" s="15">
        <f>T10/INPUTS!$B$7*1000</f>
        <v>90227087.5</v>
      </c>
      <c r="V10" s="15">
        <f>T10*INPUTS!$B$6</f>
        <v>228094.0772</v>
      </c>
      <c r="W10" s="19" t="s">
        <v>396</v>
      </c>
      <c r="X10" s="19" t="s">
        <v>396</v>
      </c>
      <c r="Y10" s="20">
        <f>IFERROR(VLOOKUP(E10,INPUTS!$A$44:$B$103,2,0),0)</f>
        <v>0.02</v>
      </c>
      <c r="Z10" s="15">
        <f t="shared" si="4"/>
        <v>1443.6334</v>
      </c>
      <c r="AA10" s="20">
        <f>IFERROR(VLOOKUP(E10,INPUTS!$A$44:$C$103,3,0),SCENARIOS!$J$23)</f>
        <v>0.1</v>
      </c>
      <c r="AB10" s="15">
        <f t="shared" si="5"/>
        <v>8166.69342581608</v>
      </c>
      <c r="AC10" s="20">
        <f>IFERROR(VLOOKUP($E10,INPUTS!$A$44:$G$103,4,0),SCENARIOS!$K$23)</f>
        <v>0.15</v>
      </c>
      <c r="AD10" s="15">
        <f t="shared" si="6"/>
        <v>13859.7960211923</v>
      </c>
      <c r="AE10" s="20">
        <f>IFERROR(VLOOKUP($E10,INPUTS!$A$44:$G$103,5,0),SCENARIOS!$L$23)</f>
        <v>0.3</v>
      </c>
      <c r="AF10" s="15">
        <f t="shared" si="7"/>
        <v>31362.1740947315</v>
      </c>
      <c r="AG10" s="20">
        <f>IFERROR(VLOOKUP($E10,INPUTS!$A$44:$G$103,6,0),SCENARIOS!$M$23)</f>
        <v>0.4</v>
      </c>
      <c r="AH10" s="15">
        <f t="shared" si="8"/>
        <v>47311.2284598464</v>
      </c>
      <c r="AI10" s="20">
        <f>IFERROR(VLOOKUP($E10,INPUTS!$A$44:$G$103,7,0),SCENARIOS!$N$23)</f>
        <v>0.5</v>
      </c>
      <c r="AJ10" s="15">
        <f t="shared" si="9"/>
        <v>66910.3905517686</v>
      </c>
      <c r="AL10" t="str">
        <f t="shared" si="10"/>
        <v>Y</v>
      </c>
      <c r="AM10" s="21">
        <f t="shared" si="11"/>
        <v>133820.781103537</v>
      </c>
      <c r="BC10" s="2" t="str">
        <v>ARN</v>
      </c>
      <c r="BD10" s="15">
        <f t="shared" si="18"/>
        <v>0</v>
      </c>
      <c r="BE10" s="15">
        <f t="shared" si="19"/>
        <v>0</v>
      </c>
      <c r="BF10" s="15">
        <f t="shared" si="20"/>
        <v>0</v>
      </c>
      <c r="BG10" s="15">
        <f t="shared" si="21"/>
        <v>0</v>
      </c>
      <c r="BH10" s="15">
        <f t="shared" si="22"/>
        <v>0</v>
      </c>
      <c r="BI10" s="15">
        <f t="shared" si="23"/>
        <v>0</v>
      </c>
      <c r="BJ10" s="23"/>
      <c r="BM10" s="2" t="str">
        <v>Canada</v>
      </c>
      <c r="BN10" s="15">
        <f t="shared" si="24"/>
        <v>0</v>
      </c>
      <c r="BO10" s="15">
        <f t="shared" si="25"/>
        <v>0</v>
      </c>
      <c r="BP10" s="15">
        <f t="shared" si="26"/>
        <v>0</v>
      </c>
      <c r="BQ10" s="15">
        <f t="shared" si="27"/>
        <v>0</v>
      </c>
      <c r="BR10" s="15">
        <f t="shared" si="28"/>
        <v>0</v>
      </c>
      <c r="BS10" s="15">
        <f t="shared" si="29"/>
        <v>0</v>
      </c>
    </row>
    <row r="11" ht="15" customHeight="1" spans="1:71">
      <c r="A11" s="24" t="s">
        <v>939</v>
      </c>
      <c r="B11" s="25" t="s">
        <v>400</v>
      </c>
      <c r="C11" s="26" t="s">
        <v>401</v>
      </c>
      <c r="D11" s="27" t="s">
        <v>929</v>
      </c>
      <c r="E11" s="10" t="s">
        <v>224</v>
      </c>
      <c r="F11" s="28" t="s">
        <v>938</v>
      </c>
      <c r="G11" s="27" t="s">
        <v>165</v>
      </c>
      <c r="H11" s="27" t="s">
        <v>440</v>
      </c>
      <c r="I11" s="28" t="s">
        <v>439</v>
      </c>
      <c r="J11" s="27" t="s">
        <v>177</v>
      </c>
      <c r="K11" s="27" t="s">
        <v>931</v>
      </c>
      <c r="L11" s="29" t="s">
        <v>295</v>
      </c>
      <c r="M11" s="13">
        <v>1460</v>
      </c>
      <c r="N11" s="14">
        <f t="shared" si="0"/>
        <v>4</v>
      </c>
      <c r="O11" s="15">
        <v>5490</v>
      </c>
      <c r="P11" s="15">
        <f t="shared" si="1"/>
        <v>8015400</v>
      </c>
      <c r="Q11" s="16">
        <f>IFERROR(VLOOKUP(G11,SCENARIOS!$A$13:$E$18,2,0),0.025)</f>
        <v>0.025</v>
      </c>
      <c r="R11" s="17">
        <f>IFERROR(VLOOKUP(L11,INPUTS!$A$107:$B$120,2,0),0.0082)</f>
        <v>0.0089</v>
      </c>
      <c r="S11" s="30">
        <f t="shared" si="2"/>
        <v>48.861</v>
      </c>
      <c r="T11" s="15">
        <f t="shared" si="3"/>
        <v>71337.06</v>
      </c>
      <c r="U11" s="15">
        <f>T11/INPUTS!$B$7*1000</f>
        <v>89171325</v>
      </c>
      <c r="V11" s="15">
        <f>T11*INPUTS!$B$6</f>
        <v>225425.1096</v>
      </c>
      <c r="W11" s="19" t="s">
        <v>396</v>
      </c>
      <c r="X11" s="19" t="s">
        <v>396</v>
      </c>
      <c r="Y11" s="20">
        <f>IFERROR(VLOOKUP(E11,INPUTS!$A$44:$B$103,2,0),0)</f>
        <v>0.02</v>
      </c>
      <c r="Z11" s="15">
        <f t="shared" si="4"/>
        <v>1426.7412</v>
      </c>
      <c r="AA11" s="20">
        <f>IFERROR(VLOOKUP(E11,INPUTS!$A$44:$C$103,3,0),SCENARIOS!$J$23)</f>
        <v>0.1</v>
      </c>
      <c r="AB11" s="15">
        <f t="shared" si="5"/>
        <v>8071.13355674713</v>
      </c>
      <c r="AC11" s="20">
        <f>IFERROR(VLOOKUP($E11,INPUTS!$A$44:$G$103,4,0),SCENARIOS!$K$23)</f>
        <v>0.15</v>
      </c>
      <c r="AD11" s="15">
        <f t="shared" si="6"/>
        <v>13697.6201901612</v>
      </c>
      <c r="AE11" s="20">
        <f>IFERROR(VLOOKUP($E11,INPUTS!$A$44:$G$103,5,0),SCENARIOS!$L$23)</f>
        <v>0.3</v>
      </c>
      <c r="AF11" s="15">
        <f t="shared" si="7"/>
        <v>30995.1999604097</v>
      </c>
      <c r="AG11" s="20">
        <f>IFERROR(VLOOKUP($E11,INPUTS!$A$44:$G$103,6,0),SCENARIOS!$M$23)</f>
        <v>0.4</v>
      </c>
      <c r="AH11" s="15">
        <f t="shared" si="8"/>
        <v>46757.6317271929</v>
      </c>
      <c r="AI11" s="20">
        <f>IFERROR(VLOOKUP($E11,INPUTS!$A$44:$G$103,7,0),SCENARIOS!$N$23)</f>
        <v>0.5</v>
      </c>
      <c r="AJ11" s="15">
        <f t="shared" si="9"/>
        <v>66127.4606893267</v>
      </c>
      <c r="AL11" t="str">
        <f t="shared" si="10"/>
        <v>Y</v>
      </c>
      <c r="AM11" s="21">
        <f t="shared" si="11"/>
        <v>132254.921378653</v>
      </c>
      <c r="AT11" s="32" t="s">
        <v>940</v>
      </c>
      <c r="AU11" s="33">
        <f>SUM(AU4:AU9)</f>
        <v>783907.49081</v>
      </c>
      <c r="AV11" s="33">
        <f t="shared" ref="AV11:AZ11" si="30">SUM(AV4:AV9)</f>
        <v>4358968.58517789</v>
      </c>
      <c r="AW11" s="33">
        <f t="shared" si="30"/>
        <v>10698609.8418988</v>
      </c>
      <c r="AX11" s="33">
        <f t="shared" si="30"/>
        <v>24713789.4245748</v>
      </c>
      <c r="AY11" s="33">
        <f t="shared" si="30"/>
        <v>39067845.5749447</v>
      </c>
      <c r="AZ11" s="33">
        <f t="shared" si="30"/>
        <v>57477511.7817651</v>
      </c>
      <c r="BC11" s="2" t="str">
        <v>ATH</v>
      </c>
      <c r="BD11" s="15">
        <f t="shared" si="18"/>
        <v>2623.5186</v>
      </c>
      <c r="BE11" s="15">
        <f t="shared" si="19"/>
        <v>8904.81147213394</v>
      </c>
      <c r="BF11" s="15">
        <f t="shared" si="20"/>
        <v>25187.4420845375</v>
      </c>
      <c r="BG11" s="15">
        <f t="shared" si="21"/>
        <v>56994.5576723053</v>
      </c>
      <c r="BH11" s="15">
        <f t="shared" si="22"/>
        <v>85978.8141873529</v>
      </c>
      <c r="BI11" s="15">
        <f t="shared" si="23"/>
        <v>121596.42063271</v>
      </c>
      <c r="BJ11" s="23"/>
      <c r="BM11" s="2" t="str">
        <v>Chile</v>
      </c>
      <c r="BN11" s="15">
        <f t="shared" si="24"/>
        <v>0</v>
      </c>
      <c r="BO11" s="15">
        <f t="shared" si="25"/>
        <v>0</v>
      </c>
      <c r="BP11" s="15">
        <f t="shared" si="26"/>
        <v>0</v>
      </c>
      <c r="BQ11" s="15">
        <f t="shared" si="27"/>
        <v>0</v>
      </c>
      <c r="BR11" s="15">
        <f t="shared" si="28"/>
        <v>0</v>
      </c>
      <c r="BS11" s="15">
        <f t="shared" si="29"/>
        <v>0</v>
      </c>
    </row>
    <row r="12" ht="15" customHeight="1" spans="1:71">
      <c r="A12" s="6" t="s">
        <v>941</v>
      </c>
      <c r="B12" s="7" t="s">
        <v>400</v>
      </c>
      <c r="C12" s="8" t="s">
        <v>401</v>
      </c>
      <c r="D12" s="9" t="s">
        <v>929</v>
      </c>
      <c r="E12" s="10" t="s">
        <v>224</v>
      </c>
      <c r="F12" s="11" t="s">
        <v>938</v>
      </c>
      <c r="G12" s="9" t="s">
        <v>165</v>
      </c>
      <c r="H12" s="9" t="s">
        <v>428</v>
      </c>
      <c r="I12" s="11" t="s">
        <v>427</v>
      </c>
      <c r="J12" s="9" t="s">
        <v>173</v>
      </c>
      <c r="K12" s="9" t="s">
        <v>931</v>
      </c>
      <c r="L12" s="12" t="s">
        <v>295</v>
      </c>
      <c r="M12" s="13">
        <v>730</v>
      </c>
      <c r="N12" s="14">
        <f t="shared" si="0"/>
        <v>2</v>
      </c>
      <c r="O12" s="15">
        <v>9630</v>
      </c>
      <c r="P12" s="15">
        <f t="shared" si="1"/>
        <v>7029900</v>
      </c>
      <c r="Q12" s="16">
        <f>IFERROR(VLOOKUP(G12,SCENARIOS!$A$13:$E$18,2,0),0.025)</f>
        <v>0.025</v>
      </c>
      <c r="R12" s="17">
        <f>IFERROR(VLOOKUP(L12,INPUTS!$A$107:$B$120,2,0),0.0082)</f>
        <v>0.0089</v>
      </c>
      <c r="S12" s="18">
        <f t="shared" si="2"/>
        <v>85.707</v>
      </c>
      <c r="T12" s="15">
        <f t="shared" si="3"/>
        <v>62566.11</v>
      </c>
      <c r="U12" s="15">
        <f>T12/INPUTS!$B$7*1000</f>
        <v>78207637.5</v>
      </c>
      <c r="V12" s="15">
        <f>T12*INPUTS!$B$6</f>
        <v>197708.9076</v>
      </c>
      <c r="W12" s="19" t="s">
        <v>396</v>
      </c>
      <c r="X12" s="19" t="s">
        <v>396</v>
      </c>
      <c r="Y12" s="20">
        <f>IFERROR(VLOOKUP(E12,INPUTS!$A$44:$B$103,2,0),0)</f>
        <v>0.02</v>
      </c>
      <c r="Z12" s="15">
        <f t="shared" si="4"/>
        <v>1251.3222</v>
      </c>
      <c r="AA12" s="20">
        <f>IFERROR(VLOOKUP(E12,INPUTS!$A$44:$C$103,3,0),SCENARIOS!$J$23)</f>
        <v>0.1</v>
      </c>
      <c r="AB12" s="15">
        <f t="shared" si="5"/>
        <v>7078.78107026182</v>
      </c>
      <c r="AC12" s="20">
        <f>IFERROR(VLOOKUP($E12,INPUTS!$A$44:$G$103,4,0),SCENARIOS!$K$23)</f>
        <v>0.15</v>
      </c>
      <c r="AD12" s="15">
        <f t="shared" si="6"/>
        <v>12013.4865602234</v>
      </c>
      <c r="AE12" s="20">
        <f>IFERROR(VLOOKUP($E12,INPUTS!$A$44:$G$103,5,0),SCENARIOS!$L$23)</f>
        <v>0.3</v>
      </c>
      <c r="AF12" s="15">
        <f t="shared" si="7"/>
        <v>27184.3147193757</v>
      </c>
      <c r="AG12" s="20">
        <f>IFERROR(VLOOKUP($E12,INPUTS!$A$44:$G$103,6,0),SCENARIOS!$M$23)</f>
        <v>0.4</v>
      </c>
      <c r="AH12" s="15">
        <f t="shared" si="8"/>
        <v>41008.7425804069</v>
      </c>
      <c r="AI12" s="20">
        <f>IFERROR(VLOOKUP($E12,INPUTS!$A$44:$G$103,7,0),SCENARIOS!$N$23)</f>
        <v>0.5</v>
      </c>
      <c r="AJ12" s="15">
        <f t="shared" si="9"/>
        <v>57997.0351947373</v>
      </c>
      <c r="AL12" t="str">
        <f t="shared" si="10"/>
        <v>Y</v>
      </c>
      <c r="AM12" s="21">
        <f t="shared" si="11"/>
        <v>115994.070389475</v>
      </c>
      <c r="BC12" s="2" t="str">
        <v>ATL</v>
      </c>
      <c r="BD12" s="15">
        <f t="shared" si="18"/>
        <v>923.472375</v>
      </c>
      <c r="BE12" s="15">
        <f t="shared" si="19"/>
        <v>6117.52872913807</v>
      </c>
      <c r="BF12" s="15">
        <f t="shared" si="20"/>
        <v>22514.1534428861</v>
      </c>
      <c r="BG12" s="15">
        <f t="shared" si="21"/>
        <v>49714.8892331795</v>
      </c>
      <c r="BH12" s="15">
        <f t="shared" si="22"/>
        <v>82333.8822533518</v>
      </c>
      <c r="BI12" s="15">
        <f t="shared" si="23"/>
        <v>121204.345131806</v>
      </c>
      <c r="BJ12" s="23"/>
      <c r="BM12" s="2" t="str">
        <v>China</v>
      </c>
      <c r="BN12" s="15">
        <f t="shared" si="24"/>
        <v>0</v>
      </c>
      <c r="BO12" s="15">
        <f t="shared" si="25"/>
        <v>0</v>
      </c>
      <c r="BP12" s="15">
        <f t="shared" si="26"/>
        <v>0</v>
      </c>
      <c r="BQ12" s="15">
        <f t="shared" si="27"/>
        <v>0</v>
      </c>
      <c r="BR12" s="15">
        <f t="shared" si="28"/>
        <v>0</v>
      </c>
      <c r="BS12" s="15">
        <f t="shared" si="29"/>
        <v>0</v>
      </c>
    </row>
    <row r="13" ht="15" customHeight="1" spans="1:71">
      <c r="A13" s="24" t="s">
        <v>942</v>
      </c>
      <c r="B13" s="25" t="s">
        <v>400</v>
      </c>
      <c r="C13" s="26" t="s">
        <v>401</v>
      </c>
      <c r="D13" s="27" t="s">
        <v>929</v>
      </c>
      <c r="E13" s="10" t="s">
        <v>224</v>
      </c>
      <c r="F13" s="28" t="s">
        <v>938</v>
      </c>
      <c r="G13" s="27" t="s">
        <v>165</v>
      </c>
      <c r="H13" s="27" t="s">
        <v>264</v>
      </c>
      <c r="I13" s="28" t="s">
        <v>436</v>
      </c>
      <c r="J13" s="27" t="s">
        <v>173</v>
      </c>
      <c r="K13" s="27" t="s">
        <v>931</v>
      </c>
      <c r="L13" s="29" t="s">
        <v>291</v>
      </c>
      <c r="M13" s="13">
        <v>365</v>
      </c>
      <c r="N13" s="14">
        <f t="shared" si="0"/>
        <v>1</v>
      </c>
      <c r="O13" s="15">
        <v>16990</v>
      </c>
      <c r="P13" s="15">
        <f t="shared" si="1"/>
        <v>6201350</v>
      </c>
      <c r="Q13" s="16">
        <f>IFERROR(VLOOKUP(G13,SCENARIOS!$A$13:$E$18,2,0),0.025)</f>
        <v>0.025</v>
      </c>
      <c r="R13" s="17">
        <f>IFERROR(VLOOKUP(L13,INPUTS!$A$107:$B$120,2,0),0.0082)</f>
        <v>0.0079</v>
      </c>
      <c r="S13" s="30">
        <f t="shared" si="2"/>
        <v>134.221</v>
      </c>
      <c r="T13" s="15">
        <f t="shared" si="3"/>
        <v>48990.665</v>
      </c>
      <c r="U13" s="15">
        <f>T13/INPUTS!$B$7*1000</f>
        <v>61238331.25</v>
      </c>
      <c r="V13" s="15">
        <f>T13*INPUTS!$B$6</f>
        <v>154810.5014</v>
      </c>
      <c r="W13" s="19" t="s">
        <v>396</v>
      </c>
      <c r="X13" s="19" t="s">
        <v>396</v>
      </c>
      <c r="Y13" s="20">
        <f>IFERROR(VLOOKUP(E13,INPUTS!$A$44:$B$103,2,0),0)</f>
        <v>0.02</v>
      </c>
      <c r="Z13" s="15">
        <f t="shared" si="4"/>
        <v>979.8133</v>
      </c>
      <c r="AA13" s="20">
        <f>IFERROR(VLOOKUP(E13,INPUTS!$A$44:$C$103,3,0),SCENARIOS!$J$23)</f>
        <v>0.1</v>
      </c>
      <c r="AB13" s="15">
        <f t="shared" si="5"/>
        <v>5542.84407359733</v>
      </c>
      <c r="AC13" s="20">
        <f>IFERROR(VLOOKUP($E13,INPUTS!$A$44:$G$103,4,0),SCENARIOS!$K$23)</f>
        <v>0.15</v>
      </c>
      <c r="AD13" s="15">
        <f t="shared" si="6"/>
        <v>9406.82896146021</v>
      </c>
      <c r="AE13" s="20">
        <f>IFERROR(VLOOKUP($E13,INPUTS!$A$44:$G$103,5,0),SCENARIOS!$L$23)</f>
        <v>0.3</v>
      </c>
      <c r="AF13" s="15">
        <f t="shared" si="7"/>
        <v>21285.9270885069</v>
      </c>
      <c r="AG13" s="20">
        <f>IFERROR(VLOOKUP($E13,INPUTS!$A$44:$G$103,6,0),SCENARIOS!$M$23)</f>
        <v>0.4</v>
      </c>
      <c r="AH13" s="15">
        <f t="shared" si="8"/>
        <v>32110.7636359037</v>
      </c>
      <c r="AI13" s="20">
        <f>IFERROR(VLOOKUP($E13,INPUTS!$A$44:$G$103,7,0),SCENARIOS!$N$23)</f>
        <v>0.5</v>
      </c>
      <c r="AJ13" s="15">
        <f t="shared" si="9"/>
        <v>45412.9771248138</v>
      </c>
      <c r="AL13" t="str">
        <f t="shared" si="10"/>
        <v>Y</v>
      </c>
      <c r="AM13" s="21">
        <f t="shared" si="11"/>
        <v>90825.9542496277</v>
      </c>
      <c r="BC13" s="2" t="str">
        <v>AUH</v>
      </c>
      <c r="BD13" s="15">
        <f t="shared" si="18"/>
        <v>0</v>
      </c>
      <c r="BE13" s="15">
        <f t="shared" si="19"/>
        <v>0</v>
      </c>
      <c r="BF13" s="15">
        <f t="shared" si="20"/>
        <v>0</v>
      </c>
      <c r="BG13" s="15">
        <f t="shared" si="21"/>
        <v>0</v>
      </c>
      <c r="BH13" s="15">
        <f t="shared" si="22"/>
        <v>0</v>
      </c>
      <c r="BI13" s="15">
        <f t="shared" si="23"/>
        <v>0</v>
      </c>
      <c r="BJ13" s="23"/>
      <c r="BM13" s="2" t="str">
        <v>Colombia</v>
      </c>
      <c r="BN13" s="15">
        <f t="shared" si="24"/>
        <v>0</v>
      </c>
      <c r="BO13" s="15">
        <f t="shared" si="25"/>
        <v>0</v>
      </c>
      <c r="BP13" s="15">
        <f t="shared" si="26"/>
        <v>0</v>
      </c>
      <c r="BQ13" s="15">
        <f t="shared" si="27"/>
        <v>0</v>
      </c>
      <c r="BR13" s="15">
        <f t="shared" si="28"/>
        <v>0</v>
      </c>
      <c r="BS13" s="15">
        <f t="shared" si="29"/>
        <v>0</v>
      </c>
    </row>
    <row r="14" ht="15" customHeight="1" spans="1:71">
      <c r="A14" s="6" t="s">
        <v>943</v>
      </c>
      <c r="B14" s="7" t="s">
        <v>403</v>
      </c>
      <c r="C14" s="8" t="s">
        <v>404</v>
      </c>
      <c r="D14" s="9" t="s">
        <v>929</v>
      </c>
      <c r="E14" s="10" t="s">
        <v>204</v>
      </c>
      <c r="F14" s="11" t="s">
        <v>405</v>
      </c>
      <c r="G14" s="9" t="s">
        <v>165</v>
      </c>
      <c r="H14" s="9" t="s">
        <v>452</v>
      </c>
      <c r="I14" s="11" t="s">
        <v>451</v>
      </c>
      <c r="J14" s="9" t="s">
        <v>181</v>
      </c>
      <c r="K14" s="9" t="s">
        <v>931</v>
      </c>
      <c r="L14" s="12" t="s">
        <v>291</v>
      </c>
      <c r="M14" s="13">
        <v>365</v>
      </c>
      <c r="N14" s="14">
        <f t="shared" si="0"/>
        <v>1</v>
      </c>
      <c r="O14" s="15">
        <v>9980</v>
      </c>
      <c r="P14" s="15">
        <f t="shared" si="1"/>
        <v>3642700</v>
      </c>
      <c r="Q14" s="16">
        <f>IFERROR(VLOOKUP(G14,SCENARIOS!$A$13:$E$18,2,0),0.025)</f>
        <v>0.025</v>
      </c>
      <c r="R14" s="17">
        <f>IFERROR(VLOOKUP(L14,INPUTS!$A$107:$B$120,2,0),0.0082)</f>
        <v>0.0079</v>
      </c>
      <c r="S14" s="18">
        <f t="shared" si="2"/>
        <v>78.842</v>
      </c>
      <c r="T14" s="15">
        <f t="shared" si="3"/>
        <v>28777.33</v>
      </c>
      <c r="U14" s="15">
        <f>T14/INPUTS!$B$7*1000</f>
        <v>35971662.5</v>
      </c>
      <c r="V14" s="15">
        <f>T14*INPUTS!$B$6</f>
        <v>90936.3628</v>
      </c>
      <c r="W14" s="19" t="s">
        <v>396</v>
      </c>
      <c r="X14" s="19" t="s">
        <v>396</v>
      </c>
      <c r="Y14" s="20">
        <f>IFERROR(VLOOKUP(E14,INPUTS!$A$44:$B$103,2,0),0)</f>
        <v>0.02</v>
      </c>
      <c r="Z14" s="15">
        <f t="shared" si="4"/>
        <v>575.5466</v>
      </c>
      <c r="AA14" s="20">
        <f>IFERROR(VLOOKUP(E14,INPUTS!$A$44:$C$103,3,0),SCENARIOS!$J$23)</f>
        <v>0.06</v>
      </c>
      <c r="AB14" s="15">
        <f t="shared" si="5"/>
        <v>1953.53445042383</v>
      </c>
      <c r="AC14" s="20">
        <f>IFERROR(VLOOKUP($E14,INPUTS!$A$44:$G$103,4,0),SCENARIOS!$K$23)</f>
        <v>0.15</v>
      </c>
      <c r="AD14" s="15">
        <f t="shared" si="6"/>
        <v>5525.61230343572</v>
      </c>
      <c r="AE14" s="20">
        <f>IFERROR(VLOOKUP($E14,INPUTS!$A$44:$G$103,5,0),SCENARIOS!$L$23)</f>
        <v>0.3</v>
      </c>
      <c r="AF14" s="15">
        <f t="shared" si="7"/>
        <v>12503.4462827133</v>
      </c>
      <c r="AG14" s="20">
        <f>IFERROR(VLOOKUP($E14,INPUTS!$A$44:$G$103,6,0),SCENARIOS!$M$23)</f>
        <v>0.4</v>
      </c>
      <c r="AH14" s="15">
        <f t="shared" si="8"/>
        <v>18862.0024182648</v>
      </c>
      <c r="AI14" s="20">
        <f>IFERROR(VLOOKUP($E14,INPUTS!$A$44:$G$103,7,0),SCENARIOS!$N$23)</f>
        <v>0.5</v>
      </c>
      <c r="AJ14" s="15">
        <f t="shared" si="9"/>
        <v>26675.7805594845</v>
      </c>
      <c r="AL14" t="str">
        <f t="shared" si="10"/>
        <v>N</v>
      </c>
      <c r="AM14" s="21">
        <f t="shared" si="11"/>
        <v>53351.5611189691</v>
      </c>
      <c r="AT14" s="34" t="s">
        <v>944</v>
      </c>
      <c r="BC14" s="2" t="str">
        <v>BAH</v>
      </c>
      <c r="BD14" s="15">
        <f t="shared" si="18"/>
        <v>0</v>
      </c>
      <c r="BE14" s="15">
        <f t="shared" si="19"/>
        <v>0</v>
      </c>
      <c r="BF14" s="15">
        <f t="shared" si="20"/>
        <v>0</v>
      </c>
      <c r="BG14" s="15">
        <f t="shared" si="21"/>
        <v>0</v>
      </c>
      <c r="BH14" s="15">
        <f t="shared" si="22"/>
        <v>0</v>
      </c>
      <c r="BI14" s="15">
        <f t="shared" si="23"/>
        <v>0</v>
      </c>
      <c r="BJ14" s="23"/>
      <c r="BM14" s="2" t="str">
        <v>Czechia</v>
      </c>
      <c r="BN14" s="15">
        <f t="shared" si="24"/>
        <v>0</v>
      </c>
      <c r="BO14" s="15">
        <f t="shared" si="25"/>
        <v>0</v>
      </c>
      <c r="BP14" s="15">
        <f t="shared" si="26"/>
        <v>0</v>
      </c>
      <c r="BQ14" s="15">
        <f t="shared" si="27"/>
        <v>0</v>
      </c>
      <c r="BR14" s="15">
        <f t="shared" si="28"/>
        <v>0</v>
      </c>
      <c r="BS14" s="15">
        <f t="shared" si="29"/>
        <v>0</v>
      </c>
    </row>
    <row r="15" ht="15" customHeight="1" spans="1:71">
      <c r="A15" s="24" t="s">
        <v>945</v>
      </c>
      <c r="B15" s="25" t="s">
        <v>406</v>
      </c>
      <c r="C15" s="26" t="s">
        <v>407</v>
      </c>
      <c r="D15" s="27" t="s">
        <v>929</v>
      </c>
      <c r="E15" s="10" t="s">
        <v>205</v>
      </c>
      <c r="F15" s="28" t="s">
        <v>408</v>
      </c>
      <c r="G15" s="27" t="s">
        <v>165</v>
      </c>
      <c r="H15" s="27" t="s">
        <v>452</v>
      </c>
      <c r="I15" s="28" t="s">
        <v>451</v>
      </c>
      <c r="J15" s="27" t="s">
        <v>181</v>
      </c>
      <c r="K15" s="27" t="s">
        <v>931</v>
      </c>
      <c r="L15" s="29" t="s">
        <v>293</v>
      </c>
      <c r="M15" s="13">
        <v>730</v>
      </c>
      <c r="N15" s="14">
        <f t="shared" si="0"/>
        <v>2</v>
      </c>
      <c r="O15" s="15">
        <v>10000</v>
      </c>
      <c r="P15" s="15">
        <f t="shared" si="1"/>
        <v>7300000</v>
      </c>
      <c r="Q15" s="16">
        <f>IFERROR(VLOOKUP(G15,SCENARIOS!$A$13:$E$18,2,0),0.025)</f>
        <v>0.025</v>
      </c>
      <c r="R15" s="17">
        <f>IFERROR(VLOOKUP(L15,INPUTS!$A$107:$B$120,2,0),0.0082)</f>
        <v>0.0079</v>
      </c>
      <c r="S15" s="30">
        <f t="shared" si="2"/>
        <v>79</v>
      </c>
      <c r="T15" s="15">
        <f t="shared" si="3"/>
        <v>57670</v>
      </c>
      <c r="U15" s="15">
        <f>T15/INPUTS!$B$7*1000</f>
        <v>72087500</v>
      </c>
      <c r="V15" s="15">
        <f>T15*INPUTS!$B$6</f>
        <v>182237.2</v>
      </c>
      <c r="W15" s="19" t="s">
        <v>396</v>
      </c>
      <c r="X15" s="19" t="s">
        <v>396</v>
      </c>
      <c r="Y15" s="20">
        <f>IFERROR(VLOOKUP(E15,INPUTS!$A$44:$B$103,2,0),0)</f>
        <v>0.02</v>
      </c>
      <c r="Z15" s="15">
        <f t="shared" si="4"/>
        <v>1153.4</v>
      </c>
      <c r="AA15" s="20">
        <f>IFERROR(VLOOKUP(E15,INPUTS!$A$44:$C$103,3,0),SCENARIOS!$J$23)</f>
        <v>0.06</v>
      </c>
      <c r="AB15" s="15">
        <f t="shared" si="5"/>
        <v>3914.89869824414</v>
      </c>
      <c r="AC15" s="20">
        <f>IFERROR(VLOOKUP($E15,INPUTS!$A$44:$G$103,4,0),SCENARIOS!$K$23)</f>
        <v>0.15</v>
      </c>
      <c r="AD15" s="15">
        <f t="shared" si="6"/>
        <v>11073.3713495706</v>
      </c>
      <c r="AE15" s="20">
        <f>IFERROR(VLOOKUP($E15,INPUTS!$A$44:$G$103,5,0),SCENARIOS!$L$23)</f>
        <v>0.3</v>
      </c>
      <c r="AF15" s="15">
        <f t="shared" si="7"/>
        <v>25057.0065785838</v>
      </c>
      <c r="AG15" s="20">
        <f>IFERROR(VLOOKUP($E15,INPUTS!$A$44:$G$103,6,0),SCENARIOS!$M$23)</f>
        <v>0.4</v>
      </c>
      <c r="AH15" s="15">
        <f t="shared" si="8"/>
        <v>37799.6040446188</v>
      </c>
      <c r="AI15" s="20">
        <f>IFERROR(VLOOKUP($E15,INPUTS!$A$44:$G$103,7,0),SCENARIOS!$N$23)</f>
        <v>0.5</v>
      </c>
      <c r="AJ15" s="15">
        <f t="shared" si="9"/>
        <v>53458.4780751193</v>
      </c>
      <c r="AL15" t="str">
        <f t="shared" si="10"/>
        <v>Y</v>
      </c>
      <c r="AM15" s="21">
        <f t="shared" si="11"/>
        <v>106916.956150239</v>
      </c>
      <c r="BC15" s="2" t="str">
        <v>BCN</v>
      </c>
      <c r="BD15" s="15">
        <f t="shared" si="18"/>
        <v>27991.031</v>
      </c>
      <c r="BE15" s="15">
        <f t="shared" si="19"/>
        <v>95007.8470820282</v>
      </c>
      <c r="BF15" s="15">
        <f t="shared" si="20"/>
        <v>268731.646194158</v>
      </c>
      <c r="BG15" s="15">
        <f t="shared" si="21"/>
        <v>608090.383135376</v>
      </c>
      <c r="BH15" s="15">
        <f t="shared" si="22"/>
        <v>917331.271545562</v>
      </c>
      <c r="BI15" s="15">
        <f t="shared" si="23"/>
        <v>1297345.16821006</v>
      </c>
      <c r="BJ15" s="23"/>
      <c r="BM15" s="2" t="str">
        <v>Denmark</v>
      </c>
      <c r="BN15" s="15">
        <f t="shared" si="24"/>
        <v>40816.1307</v>
      </c>
      <c r="BO15" s="15">
        <f t="shared" si="25"/>
        <v>138539.116477192</v>
      </c>
      <c r="BP15" s="15">
        <f t="shared" si="26"/>
        <v>391860.735472263</v>
      </c>
      <c r="BQ15" s="15">
        <f t="shared" si="27"/>
        <v>886708.908845359</v>
      </c>
      <c r="BR15" s="15">
        <f t="shared" si="28"/>
        <v>1337639.65588123</v>
      </c>
      <c r="BS15" s="15">
        <f t="shared" si="29"/>
        <v>1891770.61569027</v>
      </c>
    </row>
    <row r="16" ht="15" customHeight="1" spans="1:71">
      <c r="A16" s="6" t="s">
        <v>946</v>
      </c>
      <c r="B16" s="7" t="s">
        <v>389</v>
      </c>
      <c r="C16" s="8" t="s">
        <v>390</v>
      </c>
      <c r="D16" s="9" t="s">
        <v>929</v>
      </c>
      <c r="E16" s="10" t="s">
        <v>200</v>
      </c>
      <c r="F16" s="11" t="s">
        <v>391</v>
      </c>
      <c r="G16" s="9" t="s">
        <v>165</v>
      </c>
      <c r="H16" s="9" t="s">
        <v>203</v>
      </c>
      <c r="I16" s="11" t="s">
        <v>399</v>
      </c>
      <c r="J16" s="9" t="s">
        <v>165</v>
      </c>
      <c r="K16" s="9" t="s">
        <v>931</v>
      </c>
      <c r="L16" s="12" t="s">
        <v>279</v>
      </c>
      <c r="M16" s="13">
        <v>3650</v>
      </c>
      <c r="N16" s="14">
        <f t="shared" si="0"/>
        <v>10</v>
      </c>
      <c r="O16" s="15">
        <v>480</v>
      </c>
      <c r="P16" s="15">
        <f t="shared" si="1"/>
        <v>1752000</v>
      </c>
      <c r="Q16" s="16">
        <f>IFERROR(VLOOKUP(G16,SCENARIOS!$A$13:$E$18,2,0),0.025)</f>
        <v>0.025</v>
      </c>
      <c r="R16" s="17">
        <f>IFERROR(VLOOKUP(L16,INPUTS!$A$107:$B$120,2,0),0.0082)</f>
        <v>0.0039</v>
      </c>
      <c r="S16" s="18">
        <f t="shared" si="2"/>
        <v>1.872</v>
      </c>
      <c r="T16" s="15">
        <f t="shared" si="3"/>
        <v>6832.8</v>
      </c>
      <c r="U16" s="15">
        <f>T16/INPUTS!$B$7*1000</f>
        <v>8541000</v>
      </c>
      <c r="V16" s="15">
        <f>T16*INPUTS!$B$6</f>
        <v>21591.648</v>
      </c>
      <c r="W16" s="19" t="s">
        <v>396</v>
      </c>
      <c r="X16" s="19" t="s">
        <v>396</v>
      </c>
      <c r="Y16" s="20">
        <f>IFERROR(VLOOKUP(E16,INPUTS!$A$44:$B$103,2,0),0)</f>
        <v>0.02</v>
      </c>
      <c r="Z16" s="15">
        <f t="shared" si="4"/>
        <v>136.656</v>
      </c>
      <c r="AA16" s="20">
        <f>IFERROR(VLOOKUP(E16,INPUTS!$A$44:$C$103,3,0),SCENARIOS!$J$23)</f>
        <v>0.06</v>
      </c>
      <c r="AB16" s="15">
        <f t="shared" si="5"/>
        <v>463.841162222344</v>
      </c>
      <c r="AC16" s="20">
        <f>IFERROR(VLOOKUP($E16,INPUTS!$A$44:$G$103,4,0),SCENARIOS!$K$23)</f>
        <v>0.15</v>
      </c>
      <c r="AD16" s="15">
        <f t="shared" si="6"/>
        <v>1311.98425103773</v>
      </c>
      <c r="AE16" s="20">
        <f>IFERROR(VLOOKUP($E16,INPUTS!$A$44:$G$103,5,0),SCENARIOS!$L$23)</f>
        <v>0.3</v>
      </c>
      <c r="AF16" s="15">
        <f t="shared" si="7"/>
        <v>2968.77951361449</v>
      </c>
      <c r="AG16" s="20">
        <f>IFERROR(VLOOKUP($E16,INPUTS!$A$44:$G$103,6,0),SCENARIOS!$M$23)</f>
        <v>0.4</v>
      </c>
      <c r="AH16" s="15">
        <f t="shared" si="8"/>
        <v>4478.53536528649</v>
      </c>
      <c r="AI16" s="20">
        <f>IFERROR(VLOOKUP($E16,INPUTS!$A$44:$G$103,7,0),SCENARIOS!$N$23)</f>
        <v>0.5</v>
      </c>
      <c r="AJ16" s="15">
        <f t="shared" si="9"/>
        <v>6333.8146175078</v>
      </c>
      <c r="AL16" t="str">
        <f t="shared" si="10"/>
        <v>N</v>
      </c>
      <c r="AM16" s="21">
        <f t="shared" si="11"/>
        <v>12667.6292350156</v>
      </c>
      <c r="AT16" s="2" t="s">
        <v>165</v>
      </c>
      <c r="AU16" s="21">
        <f>AU4/1000000</f>
        <v>0.76180207402</v>
      </c>
      <c r="AV16" s="21">
        <f t="shared" ref="AV16:AZ16" si="31">AV4/1000000</f>
        <v>3.0150069716891</v>
      </c>
      <c r="AW16" s="21">
        <f t="shared" si="31"/>
        <v>7.31378295517298</v>
      </c>
      <c r="AX16" s="21">
        <f t="shared" si="31"/>
        <v>16.5497482055644</v>
      </c>
      <c r="AY16" s="21">
        <f t="shared" si="31"/>
        <v>24.9660280547299</v>
      </c>
      <c r="AZ16" s="21">
        <f t="shared" si="31"/>
        <v>35.3084614804739</v>
      </c>
      <c r="BC16" s="2" t="str">
        <v>BGY</v>
      </c>
      <c r="BD16" s="15">
        <f t="shared" si="18"/>
        <v>0</v>
      </c>
      <c r="BE16" s="15">
        <f t="shared" si="19"/>
        <v>0</v>
      </c>
      <c r="BF16" s="15">
        <f t="shared" si="20"/>
        <v>0</v>
      </c>
      <c r="BG16" s="15">
        <f t="shared" si="21"/>
        <v>0</v>
      </c>
      <c r="BH16" s="15">
        <f t="shared" si="22"/>
        <v>0</v>
      </c>
      <c r="BI16" s="15">
        <f t="shared" si="23"/>
        <v>0</v>
      </c>
      <c r="BJ16" s="23"/>
      <c r="BM16" s="2" t="str">
        <v>Egypt</v>
      </c>
      <c r="BN16" s="15">
        <f t="shared" si="24"/>
        <v>0</v>
      </c>
      <c r="BO16" s="15">
        <f t="shared" si="25"/>
        <v>0</v>
      </c>
      <c r="BP16" s="15">
        <f t="shared" si="26"/>
        <v>0</v>
      </c>
      <c r="BQ16" s="15">
        <f t="shared" si="27"/>
        <v>0</v>
      </c>
      <c r="BR16" s="15">
        <f t="shared" si="28"/>
        <v>0</v>
      </c>
      <c r="BS16" s="15">
        <f t="shared" si="29"/>
        <v>0</v>
      </c>
    </row>
    <row r="17" ht="15" customHeight="1" spans="1:71">
      <c r="A17" s="24" t="s">
        <v>947</v>
      </c>
      <c r="B17" s="25" t="s">
        <v>400</v>
      </c>
      <c r="C17" s="26" t="s">
        <v>401</v>
      </c>
      <c r="D17" s="27" t="s">
        <v>929</v>
      </c>
      <c r="E17" s="10" t="s">
        <v>224</v>
      </c>
      <c r="F17" s="28" t="s">
        <v>938</v>
      </c>
      <c r="G17" s="27" t="s">
        <v>165</v>
      </c>
      <c r="H17" s="27" t="s">
        <v>204</v>
      </c>
      <c r="I17" s="28" t="s">
        <v>405</v>
      </c>
      <c r="J17" s="27" t="s">
        <v>165</v>
      </c>
      <c r="K17" s="27" t="s">
        <v>931</v>
      </c>
      <c r="L17" s="29" t="s">
        <v>279</v>
      </c>
      <c r="M17" s="13">
        <v>3650</v>
      </c>
      <c r="N17" s="14">
        <f t="shared" si="0"/>
        <v>10</v>
      </c>
      <c r="O17" s="15">
        <v>370</v>
      </c>
      <c r="P17" s="15">
        <f t="shared" si="1"/>
        <v>1350500</v>
      </c>
      <c r="Q17" s="16">
        <f>IFERROR(VLOOKUP(G17,SCENARIOS!$A$13:$E$18,2,0),0.025)</f>
        <v>0.025</v>
      </c>
      <c r="R17" s="17">
        <f>IFERROR(VLOOKUP(L17,INPUTS!$A$107:$B$120,2,0),0.0082)</f>
        <v>0.0039</v>
      </c>
      <c r="S17" s="30">
        <f t="shared" si="2"/>
        <v>1.443</v>
      </c>
      <c r="T17" s="15">
        <f t="shared" si="3"/>
        <v>5266.95</v>
      </c>
      <c r="U17" s="15">
        <f>T17/INPUTS!$B$7*1000</f>
        <v>6583687.5</v>
      </c>
      <c r="V17" s="15">
        <f>T17*INPUTS!$B$6</f>
        <v>16643.562</v>
      </c>
      <c r="W17" s="19" t="s">
        <v>396</v>
      </c>
      <c r="X17" s="19" t="s">
        <v>396</v>
      </c>
      <c r="Y17" s="20">
        <f>IFERROR(VLOOKUP(E17,INPUTS!$A$44:$B$103,2,0),0)</f>
        <v>0.02</v>
      </c>
      <c r="Z17" s="15">
        <f t="shared" si="4"/>
        <v>105.339</v>
      </c>
      <c r="AA17" s="20">
        <f>IFERROR(VLOOKUP(E17,INPUTS!$A$44:$C$103,3,0),SCENARIOS!$J$23)</f>
        <v>0.1</v>
      </c>
      <c r="AB17" s="15">
        <f t="shared" si="5"/>
        <v>595.907048688428</v>
      </c>
      <c r="AC17" s="20">
        <f>IFERROR(VLOOKUP($E17,INPUTS!$A$44:$G$103,4,0),SCENARIOS!$K$23)</f>
        <v>0.15</v>
      </c>
      <c r="AD17" s="15">
        <f t="shared" si="6"/>
        <v>1011.32119350825</v>
      </c>
      <c r="AE17" s="20">
        <f>IFERROR(VLOOKUP($E17,INPUTS!$A$44:$G$103,5,0),SCENARIOS!$L$23)</f>
        <v>0.3</v>
      </c>
      <c r="AF17" s="15">
        <f t="shared" si="7"/>
        <v>2288.43420841117</v>
      </c>
      <c r="AG17" s="20">
        <f>IFERROR(VLOOKUP($E17,INPUTS!$A$44:$G$103,6,0),SCENARIOS!$M$23)</f>
        <v>0.4</v>
      </c>
      <c r="AH17" s="15">
        <f t="shared" si="8"/>
        <v>3452.204344075</v>
      </c>
      <c r="AI17" s="20">
        <f>IFERROR(VLOOKUP($E17,INPUTS!$A$44:$G$103,7,0),SCENARIOS!$N$23)</f>
        <v>0.5</v>
      </c>
      <c r="AJ17" s="15">
        <f t="shared" si="9"/>
        <v>4882.31543432893</v>
      </c>
      <c r="AL17" t="str">
        <f t="shared" si="10"/>
        <v>N</v>
      </c>
      <c r="AM17" s="21">
        <f t="shared" si="11"/>
        <v>9764.63086865786</v>
      </c>
      <c r="AT17" s="2" t="s">
        <v>169</v>
      </c>
      <c r="AU17" s="21">
        <f t="shared" ref="AU17:AZ21" si="32">AU5/1000000</f>
        <v>0.02210541679</v>
      </c>
      <c r="AV17" s="21">
        <f t="shared" si="32"/>
        <v>0.146436997947444</v>
      </c>
      <c r="AW17" s="21">
        <f t="shared" si="32"/>
        <v>0.538927594373368</v>
      </c>
      <c r="AX17" s="21">
        <f t="shared" si="32"/>
        <v>1.19003922252478</v>
      </c>
      <c r="AY17" s="21">
        <f t="shared" si="32"/>
        <v>1.970849190967</v>
      </c>
      <c r="AZ17" s="21">
        <f t="shared" si="32"/>
        <v>2.90130234366522</v>
      </c>
      <c r="BC17" s="2" t="str">
        <v>BKK</v>
      </c>
      <c r="BD17" s="15">
        <f t="shared" si="18"/>
        <v>0</v>
      </c>
      <c r="BE17" s="15">
        <f t="shared" si="19"/>
        <v>0</v>
      </c>
      <c r="BF17" s="15">
        <f t="shared" si="20"/>
        <v>0</v>
      </c>
      <c r="BG17" s="15">
        <f t="shared" si="21"/>
        <v>0</v>
      </c>
      <c r="BH17" s="15">
        <f t="shared" si="22"/>
        <v>0</v>
      </c>
      <c r="BI17" s="15">
        <f t="shared" si="23"/>
        <v>0</v>
      </c>
      <c r="BJ17" s="23"/>
      <c r="BM17" s="2" t="str">
        <v>Ethiopia</v>
      </c>
      <c r="BN17" s="15">
        <f t="shared" si="24"/>
        <v>0</v>
      </c>
      <c r="BO17" s="15">
        <f t="shared" si="25"/>
        <v>0</v>
      </c>
      <c r="BP17" s="15">
        <f t="shared" si="26"/>
        <v>0</v>
      </c>
      <c r="BQ17" s="15">
        <f t="shared" si="27"/>
        <v>0</v>
      </c>
      <c r="BR17" s="15">
        <f t="shared" si="28"/>
        <v>0</v>
      </c>
      <c r="BS17" s="15">
        <f t="shared" si="29"/>
        <v>0</v>
      </c>
    </row>
    <row r="18" ht="15" customHeight="1" spans="1:71">
      <c r="A18" s="6" t="s">
        <v>948</v>
      </c>
      <c r="B18" s="7"/>
      <c r="C18" s="8"/>
      <c r="D18" s="9"/>
      <c r="E18" s="10"/>
      <c r="F18" s="11"/>
      <c r="G18" s="9"/>
      <c r="H18" s="9"/>
      <c r="I18" s="11"/>
      <c r="J18" s="9"/>
      <c r="K18" s="9"/>
      <c r="L18" s="12"/>
      <c r="M18" s="13"/>
      <c r="N18" s="14"/>
      <c r="O18" s="15"/>
      <c r="P18" s="15"/>
      <c r="Q18" s="16"/>
      <c r="R18" s="17"/>
      <c r="S18" s="18"/>
      <c r="T18" s="15"/>
      <c r="U18" s="15"/>
      <c r="V18" s="15"/>
      <c r="W18" s="31"/>
      <c r="X18" s="41"/>
      <c r="Y18" s="20"/>
      <c r="Z18" s="15"/>
      <c r="AA18" s="20"/>
      <c r="AB18" s="15"/>
      <c r="AC18" s="20"/>
      <c r="AD18" s="15"/>
      <c r="AE18" s="20"/>
      <c r="AF18" s="15"/>
      <c r="AG18" s="20"/>
      <c r="AH18" s="15"/>
      <c r="AI18" s="20"/>
      <c r="AJ18" s="15"/>
      <c r="AM18" s="21"/>
      <c r="AT18" s="2" t="s">
        <v>173</v>
      </c>
      <c r="AU18" s="21">
        <f t="shared" si="32"/>
        <v>0</v>
      </c>
      <c r="AV18" s="21">
        <f t="shared" si="32"/>
        <v>1.19752461554134</v>
      </c>
      <c r="AW18" s="21">
        <f t="shared" si="32"/>
        <v>2.84589929235243</v>
      </c>
      <c r="AX18" s="21">
        <f t="shared" si="32"/>
        <v>6.97400199648567</v>
      </c>
      <c r="AY18" s="21">
        <f t="shared" si="32"/>
        <v>12.1309683292478</v>
      </c>
      <c r="AZ18" s="21">
        <f t="shared" si="32"/>
        <v>19.267747957626</v>
      </c>
      <c r="BC18" s="2" t="str">
        <v>BOG</v>
      </c>
      <c r="BD18" s="15">
        <f t="shared" si="18"/>
        <v>0</v>
      </c>
      <c r="BE18" s="15">
        <f t="shared" si="19"/>
        <v>0</v>
      </c>
      <c r="BF18" s="15">
        <f t="shared" si="20"/>
        <v>0</v>
      </c>
      <c r="BG18" s="15">
        <f t="shared" si="21"/>
        <v>0</v>
      </c>
      <c r="BH18" s="15">
        <f t="shared" si="22"/>
        <v>0</v>
      </c>
      <c r="BI18" s="15">
        <f t="shared" si="23"/>
        <v>0</v>
      </c>
      <c r="BJ18" s="23"/>
      <c r="BM18" s="2" t="str">
        <v>Finland</v>
      </c>
      <c r="BN18" s="15">
        <f t="shared" si="24"/>
        <v>44270.5032</v>
      </c>
      <c r="BO18" s="15">
        <f t="shared" si="25"/>
        <v>150264.032727842</v>
      </c>
      <c r="BP18" s="15">
        <f t="shared" si="26"/>
        <v>425024.901825865</v>
      </c>
      <c r="BQ18" s="15">
        <f t="shared" si="27"/>
        <v>961753.329217631</v>
      </c>
      <c r="BR18" s="15">
        <f t="shared" si="28"/>
        <v>1450847.48726897</v>
      </c>
      <c r="BS18" s="15">
        <f t="shared" si="29"/>
        <v>2051875.9534348</v>
      </c>
    </row>
    <row r="19" ht="15" customHeight="1" spans="1:71">
      <c r="A19" s="24" t="s">
        <v>949</v>
      </c>
      <c r="B19" s="25"/>
      <c r="C19" s="26"/>
      <c r="D19" s="27"/>
      <c r="E19" s="10"/>
      <c r="F19" s="28"/>
      <c r="G19" s="27"/>
      <c r="H19" s="27"/>
      <c r="I19" s="28"/>
      <c r="J19" s="27"/>
      <c r="K19" s="27"/>
      <c r="L19" s="29"/>
      <c r="M19" s="13"/>
      <c r="N19" s="14"/>
      <c r="O19" s="15"/>
      <c r="P19" s="15"/>
      <c r="Q19" s="16"/>
      <c r="R19" s="17"/>
      <c r="S19" s="30"/>
      <c r="T19" s="15"/>
      <c r="U19" s="15"/>
      <c r="V19" s="15"/>
      <c r="W19" s="31"/>
      <c r="X19" s="41"/>
      <c r="Y19" s="20"/>
      <c r="Z19" s="15"/>
      <c r="AA19" s="20"/>
      <c r="AB19" s="15"/>
      <c r="AC19" s="20"/>
      <c r="AD19" s="15"/>
      <c r="AE19" s="20"/>
      <c r="AF19" s="15"/>
      <c r="AG19" s="20"/>
      <c r="AH19" s="15"/>
      <c r="AI19" s="20"/>
      <c r="AJ19" s="15"/>
      <c r="AM19" s="21"/>
      <c r="AT19" s="2" t="s">
        <v>177</v>
      </c>
      <c r="AU19" s="21">
        <f t="shared" si="32"/>
        <v>0</v>
      </c>
      <c r="AV19" s="21">
        <f t="shared" si="32"/>
        <v>0</v>
      </c>
      <c r="AW19" s="21">
        <f t="shared" si="32"/>
        <v>0</v>
      </c>
      <c r="AX19" s="21">
        <f t="shared" si="32"/>
        <v>0</v>
      </c>
      <c r="AY19" s="21">
        <f t="shared" si="32"/>
        <v>0</v>
      </c>
      <c r="AZ19" s="21">
        <f t="shared" si="32"/>
        <v>0</v>
      </c>
      <c r="BC19" s="2" t="str">
        <v>BOM</v>
      </c>
      <c r="BD19" s="15">
        <f t="shared" si="18"/>
        <v>0</v>
      </c>
      <c r="BE19" s="15">
        <f t="shared" si="19"/>
        <v>0</v>
      </c>
      <c r="BF19" s="15">
        <f t="shared" si="20"/>
        <v>0</v>
      </c>
      <c r="BG19" s="15">
        <f t="shared" si="21"/>
        <v>0</v>
      </c>
      <c r="BH19" s="15">
        <f t="shared" si="22"/>
        <v>0</v>
      </c>
      <c r="BI19" s="15">
        <f t="shared" si="23"/>
        <v>0</v>
      </c>
      <c r="BJ19" s="23"/>
      <c r="BM19" s="2" t="str">
        <v>France</v>
      </c>
      <c r="BN19" s="15">
        <f t="shared" si="24"/>
        <v>44677.70396</v>
      </c>
      <c r="BO19" s="15">
        <f t="shared" si="25"/>
        <v>151646.16358032</v>
      </c>
      <c r="BP19" s="15">
        <f t="shared" si="26"/>
        <v>428934.287320323</v>
      </c>
      <c r="BQ19" s="15">
        <f t="shared" si="27"/>
        <v>970599.550929201</v>
      </c>
      <c r="BR19" s="15">
        <f t="shared" si="28"/>
        <v>1464192.40446567</v>
      </c>
      <c r="BS19" s="15">
        <f t="shared" si="29"/>
        <v>2070749.13958066</v>
      </c>
    </row>
    <row r="20" ht="15" customHeight="1" spans="1:71">
      <c r="A20" s="6" t="s">
        <v>950</v>
      </c>
      <c r="B20" s="7" t="s">
        <v>409</v>
      </c>
      <c r="C20" s="8" t="s">
        <v>410</v>
      </c>
      <c r="D20" s="9" t="s">
        <v>929</v>
      </c>
      <c r="E20" s="10" t="s">
        <v>255</v>
      </c>
      <c r="F20" s="11" t="s">
        <v>930</v>
      </c>
      <c r="G20" s="9" t="s">
        <v>169</v>
      </c>
      <c r="H20" s="9" t="s">
        <v>224</v>
      </c>
      <c r="I20" s="11" t="s">
        <v>938</v>
      </c>
      <c r="J20" s="9" t="s">
        <v>165</v>
      </c>
      <c r="K20" s="9" t="s">
        <v>931</v>
      </c>
      <c r="L20" s="12" t="s">
        <v>295</v>
      </c>
      <c r="M20" s="13">
        <v>1460</v>
      </c>
      <c r="N20" s="14">
        <f t="shared" si="0"/>
        <v>4</v>
      </c>
      <c r="O20" s="15">
        <v>5570</v>
      </c>
      <c r="P20" s="15">
        <f t="shared" si="1"/>
        <v>8132200</v>
      </c>
      <c r="Q20" s="16">
        <f>IFERROR(VLOOKUP(G20,SCENARIOS!$A$13:$E$18,2,0),0.025)</f>
        <v>0.02</v>
      </c>
      <c r="R20" s="17">
        <f>IFERROR(VLOOKUP(L20,INPUTS!$A$107:$B$120,2,0),0.0082)</f>
        <v>0.0089</v>
      </c>
      <c r="S20" s="18">
        <f t="shared" si="2"/>
        <v>49.573</v>
      </c>
      <c r="T20" s="15">
        <f t="shared" si="3"/>
        <v>72376.58</v>
      </c>
      <c r="U20" s="15">
        <f>T20/INPUTS!$B$7*1000</f>
        <v>90470725</v>
      </c>
      <c r="V20" s="15">
        <f>T20*INPUTS!$B$6</f>
        <v>228709.9928</v>
      </c>
      <c r="W20" s="19" t="s">
        <v>396</v>
      </c>
      <c r="X20" s="19" t="s">
        <v>396</v>
      </c>
      <c r="Y20" s="20">
        <f>IFERROR(VLOOKUP(E20,INPUTS!$A$44:$B$103,2,0),0)</f>
        <v>0.005</v>
      </c>
      <c r="Z20" s="15">
        <f t="shared" si="4"/>
        <v>361.8829</v>
      </c>
      <c r="AA20" s="20">
        <f>IFERROR(VLOOKUP(E20,INPUTS!$A$44:$C$103,3,0),SCENARIOS!$J$23)</f>
        <v>0.03</v>
      </c>
      <c r="AB20" s="15">
        <f t="shared" si="5"/>
        <v>2397.28777737807</v>
      </c>
      <c r="AC20" s="20">
        <f>IFERROR(VLOOKUP($E20,INPUTS!$A$44:$G$103,4,0),SCENARIOS!$K$23)</f>
        <v>0.1</v>
      </c>
      <c r="AD20" s="15">
        <f t="shared" si="6"/>
        <v>8822.66471583041</v>
      </c>
      <c r="AE20" s="20">
        <f>IFERROR(VLOOKUP($E20,INPUTS!$A$44:$G$103,5,0),SCENARIOS!$L$23)</f>
        <v>0.2</v>
      </c>
      <c r="AF20" s="15">
        <f t="shared" si="7"/>
        <v>19481.8694916367</v>
      </c>
      <c r="AG20" s="20">
        <f>IFERROR(VLOOKUP($E20,INPUTS!$A$44:$G$103,6,0),SCENARIOS!$M$23)</f>
        <v>0.3</v>
      </c>
      <c r="AH20" s="15">
        <f t="shared" si="8"/>
        <v>32264.3371742457</v>
      </c>
      <c r="AI20" s="20">
        <f>IFERROR(VLOOKUP($E20,INPUTS!$A$44:$G$103,7,0),SCENARIOS!$N$23)</f>
        <v>0.4</v>
      </c>
      <c r="AJ20" s="15">
        <f t="shared" si="9"/>
        <v>47496.5804027424</v>
      </c>
      <c r="AL20" t="str">
        <f t="shared" si="10"/>
        <v>N</v>
      </c>
      <c r="AM20" s="21">
        <f t="shared" si="11"/>
        <v>118741.451006856</v>
      </c>
      <c r="AT20" s="2" t="s">
        <v>181</v>
      </c>
      <c r="AU20" s="21">
        <f t="shared" si="32"/>
        <v>0</v>
      </c>
      <c r="AV20" s="21">
        <f t="shared" si="32"/>
        <v>0</v>
      </c>
      <c r="AW20" s="21">
        <f t="shared" si="32"/>
        <v>0</v>
      </c>
      <c r="AX20" s="21">
        <f t="shared" si="32"/>
        <v>0</v>
      </c>
      <c r="AY20" s="21">
        <f t="shared" si="32"/>
        <v>0</v>
      </c>
      <c r="AZ20" s="21">
        <f t="shared" si="32"/>
        <v>0</v>
      </c>
      <c r="BC20" s="2" t="str">
        <v>BOS</v>
      </c>
      <c r="BD20" s="15">
        <f t="shared" si="18"/>
        <v>519.329175</v>
      </c>
      <c r="BE20" s="15">
        <f t="shared" si="19"/>
        <v>3440.28823595516</v>
      </c>
      <c r="BF20" s="15">
        <f t="shared" si="20"/>
        <v>12661.1873293096</v>
      </c>
      <c r="BG20" s="15">
        <f t="shared" si="21"/>
        <v>27957.9477520196</v>
      </c>
      <c r="BH20" s="15">
        <f t="shared" si="22"/>
        <v>46301.7501148102</v>
      </c>
      <c r="BI20" s="15">
        <f t="shared" si="23"/>
        <v>68161.1646084338</v>
      </c>
      <c r="BJ20" s="23"/>
      <c r="BM20" s="2" t="str">
        <v>Germany</v>
      </c>
      <c r="BN20" s="15">
        <f t="shared" si="24"/>
        <v>28406.0058</v>
      </c>
      <c r="BO20" s="15">
        <f t="shared" si="25"/>
        <v>96416.3647726162</v>
      </c>
      <c r="BP20" s="15">
        <f t="shared" si="26"/>
        <v>272715.667401991</v>
      </c>
      <c r="BQ20" s="15">
        <f t="shared" si="27"/>
        <v>617105.491765121</v>
      </c>
      <c r="BR20" s="15">
        <f t="shared" si="28"/>
        <v>930930.962137287</v>
      </c>
      <c r="BS20" s="15">
        <f t="shared" si="29"/>
        <v>1316578.67024537</v>
      </c>
    </row>
    <row r="21" ht="15" customHeight="1" spans="1:71">
      <c r="A21" s="24" t="s">
        <v>951</v>
      </c>
      <c r="B21" s="25" t="s">
        <v>409</v>
      </c>
      <c r="C21" s="26" t="s">
        <v>410</v>
      </c>
      <c r="D21" s="27" t="s">
        <v>929</v>
      </c>
      <c r="E21" s="10" t="s">
        <v>249</v>
      </c>
      <c r="F21" s="28" t="s">
        <v>930</v>
      </c>
      <c r="G21" s="27" t="s">
        <v>169</v>
      </c>
      <c r="H21" s="27" t="s">
        <v>234</v>
      </c>
      <c r="I21" s="28" t="s">
        <v>424</v>
      </c>
      <c r="J21" s="27" t="s">
        <v>173</v>
      </c>
      <c r="K21" s="27" t="s">
        <v>931</v>
      </c>
      <c r="L21" s="29" t="s">
        <v>291</v>
      </c>
      <c r="M21" s="13">
        <v>730</v>
      </c>
      <c r="N21" s="14">
        <f t="shared" si="0"/>
        <v>2</v>
      </c>
      <c r="O21" s="15">
        <v>10130</v>
      </c>
      <c r="P21" s="15">
        <f t="shared" si="1"/>
        <v>7394900</v>
      </c>
      <c r="Q21" s="16">
        <f>IFERROR(VLOOKUP(G21,SCENARIOS!$A$13:$E$18,2,0),0.025)</f>
        <v>0.02</v>
      </c>
      <c r="R21" s="17">
        <f>IFERROR(VLOOKUP(L21,INPUTS!$A$107:$B$120,2,0),0.0082)</f>
        <v>0.0079</v>
      </c>
      <c r="S21" s="30">
        <f t="shared" si="2"/>
        <v>80.027</v>
      </c>
      <c r="T21" s="15">
        <f t="shared" si="3"/>
        <v>58419.71</v>
      </c>
      <c r="U21" s="15">
        <f>T21/INPUTS!$B$7*1000</f>
        <v>73024637.5</v>
      </c>
      <c r="V21" s="15">
        <f>T21*INPUTS!$B$6</f>
        <v>184606.2836</v>
      </c>
      <c r="W21" s="19" t="s">
        <v>396</v>
      </c>
      <c r="X21" s="19" t="s">
        <v>396</v>
      </c>
      <c r="Y21" s="20">
        <f>IFERROR(VLOOKUP(E21,INPUTS!$A$44:$B$103,2,0),0)</f>
        <v>0.005</v>
      </c>
      <c r="Z21" s="15">
        <f t="shared" si="4"/>
        <v>292.09855</v>
      </c>
      <c r="AA21" s="20">
        <f>IFERROR(VLOOKUP(E21,INPUTS!$A$44:$C$103,3,0),SCENARIOS!$J$23)</f>
        <v>0.03</v>
      </c>
      <c r="AB21" s="15">
        <f t="shared" si="5"/>
        <v>1935.00241018533</v>
      </c>
      <c r="AC21" s="20">
        <f>IFERROR(VLOOKUP($E21,INPUTS!$A$44:$G$103,4,0),SCENARIOS!$K$23)</f>
        <v>0.1</v>
      </c>
      <c r="AD21" s="15">
        <f t="shared" si="6"/>
        <v>7121.33005077119</v>
      </c>
      <c r="AE21" s="20">
        <f>IFERROR(VLOOKUP($E21,INPUTS!$A$44:$G$103,5,0),SCENARIOS!$L$23)</f>
        <v>0.2</v>
      </c>
      <c r="AF21" s="15">
        <f t="shared" si="7"/>
        <v>15725.0476046155</v>
      </c>
      <c r="AG21" s="20">
        <f>IFERROR(VLOOKUP($E21,INPUTS!$A$44:$G$103,6,0),SCENARIOS!$M$23)</f>
        <v>0.3</v>
      </c>
      <c r="AH21" s="15">
        <f t="shared" si="8"/>
        <v>26042.5847844932</v>
      </c>
      <c r="AI21" s="20">
        <f>IFERROR(VLOOKUP($E21,INPUTS!$A$44:$G$103,7,0),SCENARIOS!$N$23)</f>
        <v>0.4</v>
      </c>
      <c r="AJ21" s="15">
        <f t="shared" si="9"/>
        <v>38337.4905683564</v>
      </c>
      <c r="AL21" t="str">
        <f t="shared" si="10"/>
        <v>Y</v>
      </c>
      <c r="AM21" s="21">
        <f t="shared" si="11"/>
        <v>95843.7264208911</v>
      </c>
      <c r="AT21" s="2" t="s">
        <v>185</v>
      </c>
      <c r="AU21" s="21">
        <f t="shared" si="32"/>
        <v>0</v>
      </c>
      <c r="AV21" s="21">
        <f t="shared" si="32"/>
        <v>0</v>
      </c>
      <c r="AW21" s="21">
        <f t="shared" si="32"/>
        <v>0</v>
      </c>
      <c r="AX21" s="21">
        <f t="shared" si="32"/>
        <v>0</v>
      </c>
      <c r="AY21" s="21">
        <f t="shared" si="32"/>
        <v>0</v>
      </c>
      <c r="AZ21" s="21">
        <f t="shared" si="32"/>
        <v>0</v>
      </c>
      <c r="BC21" s="2" t="str">
        <v>BRS</v>
      </c>
      <c r="BD21" s="15">
        <f t="shared" si="18"/>
        <v>0</v>
      </c>
      <c r="BE21" s="15">
        <f t="shared" si="19"/>
        <v>0</v>
      </c>
      <c r="BF21" s="15">
        <f t="shared" si="20"/>
        <v>0</v>
      </c>
      <c r="BG21" s="15">
        <f t="shared" si="21"/>
        <v>0</v>
      </c>
      <c r="BH21" s="15">
        <f t="shared" si="22"/>
        <v>0</v>
      </c>
      <c r="BI21" s="15">
        <f t="shared" si="23"/>
        <v>0</v>
      </c>
      <c r="BJ21" s="23"/>
      <c r="BM21" s="2" t="str">
        <v>Greece</v>
      </c>
      <c r="BN21" s="15">
        <f t="shared" si="24"/>
        <v>2623.5186</v>
      </c>
      <c r="BO21" s="15">
        <f t="shared" si="25"/>
        <v>8904.81147213394</v>
      </c>
      <c r="BP21" s="15">
        <f t="shared" si="26"/>
        <v>25187.4420845375</v>
      </c>
      <c r="BQ21" s="15">
        <f t="shared" si="27"/>
        <v>56994.5576723053</v>
      </c>
      <c r="BR21" s="15">
        <f t="shared" si="28"/>
        <v>85978.8141873529</v>
      </c>
      <c r="BS21" s="15">
        <f t="shared" si="29"/>
        <v>121596.42063271</v>
      </c>
    </row>
    <row r="22" ht="15" customHeight="1" spans="1:71">
      <c r="A22" s="6" t="s">
        <v>952</v>
      </c>
      <c r="B22" s="7" t="s">
        <v>412</v>
      </c>
      <c r="C22" s="8" t="s">
        <v>413</v>
      </c>
      <c r="D22" s="9" t="s">
        <v>929</v>
      </c>
      <c r="E22" s="10" t="s">
        <v>258</v>
      </c>
      <c r="F22" s="11" t="s">
        <v>930</v>
      </c>
      <c r="G22" s="9" t="s">
        <v>169</v>
      </c>
      <c r="H22" s="9" t="s">
        <v>224</v>
      </c>
      <c r="I22" s="11" t="s">
        <v>938</v>
      </c>
      <c r="J22" s="9" t="s">
        <v>165</v>
      </c>
      <c r="K22" s="9" t="s">
        <v>931</v>
      </c>
      <c r="L22" s="12" t="s">
        <v>295</v>
      </c>
      <c r="M22" s="13">
        <v>730</v>
      </c>
      <c r="N22" s="14">
        <f t="shared" si="0"/>
        <v>2</v>
      </c>
      <c r="O22" s="15">
        <v>7640</v>
      </c>
      <c r="P22" s="15">
        <f t="shared" si="1"/>
        <v>5577200</v>
      </c>
      <c r="Q22" s="16">
        <f>IFERROR(VLOOKUP(G22,SCENARIOS!$A$13:$E$18,2,0),0.025)</f>
        <v>0.02</v>
      </c>
      <c r="R22" s="17">
        <f>IFERROR(VLOOKUP(L22,INPUTS!$A$107:$B$120,2,0),0.0082)</f>
        <v>0.0089</v>
      </c>
      <c r="S22" s="18">
        <f t="shared" si="2"/>
        <v>67.996</v>
      </c>
      <c r="T22" s="15">
        <f t="shared" si="3"/>
        <v>49637.08</v>
      </c>
      <c r="U22" s="15">
        <f>T22/INPUTS!$B$7*1000</f>
        <v>62046350</v>
      </c>
      <c r="V22" s="15">
        <f>T22*INPUTS!$B$6</f>
        <v>156853.1728</v>
      </c>
      <c r="W22" s="19" t="s">
        <v>396</v>
      </c>
      <c r="X22" s="19" t="s">
        <v>396</v>
      </c>
      <c r="Y22" s="20">
        <f>IFERROR(VLOOKUP(E22,INPUTS!$A$44:$B$103,2,0),0)</f>
        <v>0.005</v>
      </c>
      <c r="Z22" s="15">
        <f t="shared" si="4"/>
        <v>248.1854</v>
      </c>
      <c r="AA22" s="20">
        <f>IFERROR(VLOOKUP(E22,INPUTS!$A$44:$C$103,3,0),SCENARIOS!$J$23)</f>
        <v>0.03</v>
      </c>
      <c r="AB22" s="15">
        <f t="shared" si="5"/>
        <v>1644.10041464708</v>
      </c>
      <c r="AC22" s="20">
        <f>IFERROR(VLOOKUP($E22,INPUTS!$A$44:$G$103,4,0),SCENARIOS!$K$23)</f>
        <v>0.1</v>
      </c>
      <c r="AD22" s="15">
        <f t="shared" si="6"/>
        <v>6050.73235448334</v>
      </c>
      <c r="AE22" s="20">
        <f>IFERROR(VLOOKUP($E22,INPUTS!$A$44:$G$103,5,0),SCENARIOS!$L$23)</f>
        <v>0.2</v>
      </c>
      <c r="AF22" s="15">
        <f t="shared" si="7"/>
        <v>13360.9948757724</v>
      </c>
      <c r="AG22" s="20">
        <f>IFERROR(VLOOKUP($E22,INPUTS!$A$44:$G$103,6,0),SCENARIOS!$M$23)</f>
        <v>0.3</v>
      </c>
      <c r="AH22" s="15">
        <f t="shared" si="8"/>
        <v>22127.4269309908</v>
      </c>
      <c r="AI22" s="20">
        <f>IFERROR(VLOOKUP($E22,INPUTS!$A$44:$G$103,7,0),SCENARIOS!$N$23)</f>
        <v>0.4</v>
      </c>
      <c r="AJ22" s="15">
        <f t="shared" si="9"/>
        <v>32573.9563982901</v>
      </c>
      <c r="AL22" t="str">
        <f t="shared" si="10"/>
        <v>N</v>
      </c>
      <c r="AM22" s="21">
        <f t="shared" si="11"/>
        <v>81434.8909957253</v>
      </c>
      <c r="BC22" s="2" t="str">
        <v>BRU</v>
      </c>
      <c r="BD22" s="15">
        <f t="shared" si="18"/>
        <v>3959.6358</v>
      </c>
      <c r="BE22" s="15">
        <f t="shared" si="19"/>
        <v>13439.8933925272</v>
      </c>
      <c r="BF22" s="15">
        <f t="shared" si="20"/>
        <v>38015.0144116993</v>
      </c>
      <c r="BG22" s="15">
        <f t="shared" si="21"/>
        <v>86020.9990371042</v>
      </c>
      <c r="BH22" s="15">
        <f t="shared" si="22"/>
        <v>129766.486388848</v>
      </c>
      <c r="BI22" s="15">
        <f t="shared" si="23"/>
        <v>183523.585572878</v>
      </c>
      <c r="BJ22" s="23"/>
      <c r="BM22" s="2" t="str">
        <v>Hong Kong</v>
      </c>
      <c r="BN22" s="15">
        <f t="shared" si="24"/>
        <v>0</v>
      </c>
      <c r="BO22" s="15">
        <f t="shared" si="25"/>
        <v>0</v>
      </c>
      <c r="BP22" s="15">
        <f t="shared" si="26"/>
        <v>0</v>
      </c>
      <c r="BQ22" s="15">
        <f t="shared" si="27"/>
        <v>0</v>
      </c>
      <c r="BR22" s="15">
        <f t="shared" si="28"/>
        <v>0</v>
      </c>
      <c r="BS22" s="15">
        <f t="shared" si="29"/>
        <v>0</v>
      </c>
    </row>
    <row r="23" ht="15" customHeight="1" spans="1:71">
      <c r="A23" s="24" t="s">
        <v>953</v>
      </c>
      <c r="B23" s="25" t="s">
        <v>412</v>
      </c>
      <c r="C23" s="26" t="s">
        <v>413</v>
      </c>
      <c r="D23" s="27" t="s">
        <v>929</v>
      </c>
      <c r="E23" s="10" t="s">
        <v>245</v>
      </c>
      <c r="F23" s="28" t="s">
        <v>930</v>
      </c>
      <c r="G23" s="27" t="s">
        <v>169</v>
      </c>
      <c r="H23" s="27" t="s">
        <v>203</v>
      </c>
      <c r="I23" s="28" t="s">
        <v>399</v>
      </c>
      <c r="J23" s="27" t="s">
        <v>165</v>
      </c>
      <c r="K23" s="27" t="s">
        <v>931</v>
      </c>
      <c r="L23" s="29" t="s">
        <v>291</v>
      </c>
      <c r="M23" s="13">
        <v>730</v>
      </c>
      <c r="N23" s="14">
        <f t="shared" si="0"/>
        <v>2</v>
      </c>
      <c r="O23" s="15">
        <v>5850</v>
      </c>
      <c r="P23" s="15">
        <f t="shared" si="1"/>
        <v>4270500</v>
      </c>
      <c r="Q23" s="16">
        <f>IFERROR(VLOOKUP(G23,SCENARIOS!$A$13:$E$18,2,0),0.025)</f>
        <v>0.02</v>
      </c>
      <c r="R23" s="17">
        <f>IFERROR(VLOOKUP(L23,INPUTS!$A$107:$B$120,2,0),0.0082)</f>
        <v>0.0079</v>
      </c>
      <c r="S23" s="30">
        <f t="shared" si="2"/>
        <v>46.215</v>
      </c>
      <c r="T23" s="15">
        <f t="shared" si="3"/>
        <v>33736.95</v>
      </c>
      <c r="U23" s="15">
        <f>T23/INPUTS!$B$7*1000</f>
        <v>42171187.5</v>
      </c>
      <c r="V23" s="15">
        <f>T23*INPUTS!$B$6</f>
        <v>106608.762</v>
      </c>
      <c r="W23" s="19" t="s">
        <v>396</v>
      </c>
      <c r="X23" s="19" t="s">
        <v>396</v>
      </c>
      <c r="Y23" s="20">
        <f>IFERROR(VLOOKUP(E23,INPUTS!$A$44:$B$103,2,0),0)</f>
        <v>0.005</v>
      </c>
      <c r="Z23" s="15">
        <f t="shared" si="4"/>
        <v>168.68475</v>
      </c>
      <c r="AA23" s="20">
        <f>IFERROR(VLOOKUP(E23,INPUTS!$A$44:$C$103,3,0),SCENARIOS!$J$23)</f>
        <v>0.03</v>
      </c>
      <c r="AB23" s="15">
        <f t="shared" si="5"/>
        <v>1117.44956560555</v>
      </c>
      <c r="AC23" s="20">
        <f>IFERROR(VLOOKUP($E23,INPUTS!$A$44:$G$103,4,0),SCENARIOS!$K$23)</f>
        <v>0.1</v>
      </c>
      <c r="AD23" s="15">
        <f t="shared" si="6"/>
        <v>4112.51537976421</v>
      </c>
      <c r="AE23" s="20">
        <f>IFERROR(VLOOKUP($E23,INPUTS!$A$44:$G$103,5,0),SCENARIOS!$L$23)</f>
        <v>0.2</v>
      </c>
      <c r="AF23" s="15">
        <f t="shared" si="7"/>
        <v>9081.09856732485</v>
      </c>
      <c r="AG23" s="20">
        <f>IFERROR(VLOOKUP($E23,INPUTS!$A$44:$G$103,6,0),SCENARIOS!$M$23)</f>
        <v>0.3</v>
      </c>
      <c r="AH23" s="15">
        <f t="shared" si="8"/>
        <v>15039.3999002256</v>
      </c>
      <c r="AI23" s="20">
        <f>IFERROR(VLOOKUP($E23,INPUTS!$A$44:$G$103,7,0),SCENARIOS!$N$23)</f>
        <v>0.4</v>
      </c>
      <c r="AJ23" s="15">
        <f t="shared" si="9"/>
        <v>22139.6169619827</v>
      </c>
      <c r="AL23" t="str">
        <f t="shared" si="10"/>
        <v>Y</v>
      </c>
      <c r="AM23" s="21">
        <f t="shared" si="11"/>
        <v>55349.0424049569</v>
      </c>
      <c r="AT23" s="32" t="s">
        <v>940</v>
      </c>
      <c r="AU23" s="33">
        <f>SUM(AU16:AU21)</f>
        <v>0.78390749081</v>
      </c>
      <c r="AV23" s="33">
        <f t="shared" ref="AV23:AZ23" si="33">SUM(AV16:AV21)</f>
        <v>4.35896858517789</v>
      </c>
      <c r="AW23" s="33">
        <f t="shared" si="33"/>
        <v>10.6986098418988</v>
      </c>
      <c r="AX23" s="33">
        <f t="shared" si="33"/>
        <v>24.7137894245748</v>
      </c>
      <c r="AY23" s="33">
        <f t="shared" si="33"/>
        <v>39.0678455749447</v>
      </c>
      <c r="AZ23" s="33">
        <f t="shared" si="33"/>
        <v>57.4775117817651</v>
      </c>
      <c r="BC23" s="2" t="str">
        <v>BSB</v>
      </c>
      <c r="BD23" s="15">
        <f t="shared" si="18"/>
        <v>0</v>
      </c>
      <c r="BE23" s="15">
        <f t="shared" si="19"/>
        <v>0</v>
      </c>
      <c r="BF23" s="15">
        <f t="shared" si="20"/>
        <v>0</v>
      </c>
      <c r="BG23" s="15">
        <f t="shared" si="21"/>
        <v>0</v>
      </c>
      <c r="BH23" s="15">
        <f t="shared" si="22"/>
        <v>0</v>
      </c>
      <c r="BI23" s="15">
        <f t="shared" si="23"/>
        <v>0</v>
      </c>
      <c r="BJ23" s="23"/>
      <c r="BM23" s="2" t="str">
        <v>Hong Kong SAR</v>
      </c>
      <c r="BN23" s="15">
        <f t="shared" si="24"/>
        <v>0</v>
      </c>
      <c r="BO23" s="15">
        <f t="shared" si="25"/>
        <v>0</v>
      </c>
      <c r="BP23" s="15">
        <f t="shared" si="26"/>
        <v>0</v>
      </c>
      <c r="BQ23" s="15">
        <f t="shared" si="27"/>
        <v>0</v>
      </c>
      <c r="BR23" s="15">
        <f t="shared" si="28"/>
        <v>0</v>
      </c>
      <c r="BS23" s="15">
        <f t="shared" si="29"/>
        <v>0</v>
      </c>
    </row>
    <row r="24" ht="15" customHeight="1" spans="1:71">
      <c r="A24" s="6" t="s">
        <v>954</v>
      </c>
      <c r="B24" s="7" t="s">
        <v>414</v>
      </c>
      <c r="C24" s="8" t="s">
        <v>415</v>
      </c>
      <c r="D24" s="9" t="s">
        <v>929</v>
      </c>
      <c r="E24" s="10" t="s">
        <v>250</v>
      </c>
      <c r="F24" s="11" t="s">
        <v>930</v>
      </c>
      <c r="G24" s="9" t="s">
        <v>169</v>
      </c>
      <c r="H24" s="9" t="s">
        <v>203</v>
      </c>
      <c r="I24" s="11" t="s">
        <v>399</v>
      </c>
      <c r="J24" s="9" t="s">
        <v>165</v>
      </c>
      <c r="K24" s="9" t="s">
        <v>931</v>
      </c>
      <c r="L24" s="12" t="s">
        <v>293</v>
      </c>
      <c r="M24" s="13">
        <v>365</v>
      </c>
      <c r="N24" s="14">
        <f t="shared" si="0"/>
        <v>1</v>
      </c>
      <c r="O24" s="15">
        <v>7830</v>
      </c>
      <c r="P24" s="15">
        <f t="shared" si="1"/>
        <v>2857950</v>
      </c>
      <c r="Q24" s="16">
        <f>IFERROR(VLOOKUP(G24,SCENARIOS!$A$13:$E$18,2,0),0.025)</f>
        <v>0.02</v>
      </c>
      <c r="R24" s="17">
        <f>IFERROR(VLOOKUP(L24,INPUTS!$A$107:$B$120,2,0),0.0082)</f>
        <v>0.0079</v>
      </c>
      <c r="S24" s="18">
        <f t="shared" si="2"/>
        <v>61.857</v>
      </c>
      <c r="T24" s="15">
        <f t="shared" si="3"/>
        <v>22577.805</v>
      </c>
      <c r="U24" s="15">
        <f>T24/INPUTS!$B$7*1000</f>
        <v>28222256.25</v>
      </c>
      <c r="V24" s="15">
        <f>T24*INPUTS!$B$6</f>
        <v>71345.8638</v>
      </c>
      <c r="W24" s="19" t="s">
        <v>396</v>
      </c>
      <c r="X24" s="19" t="s">
        <v>396</v>
      </c>
      <c r="Y24" s="20">
        <f>IFERROR(VLOOKUP(E24,INPUTS!$A$44:$B$103,2,0),0)</f>
        <v>0.005</v>
      </c>
      <c r="Z24" s="15">
        <f t="shared" si="4"/>
        <v>112.889025</v>
      </c>
      <c r="AA24" s="20">
        <f>IFERROR(VLOOKUP(E24,INPUTS!$A$44:$C$103,3,0),SCENARIOS!$J$23)</f>
        <v>0.03</v>
      </c>
      <c r="AB24" s="15">
        <f t="shared" si="5"/>
        <v>747.831632366789</v>
      </c>
      <c r="AC24" s="20">
        <f>IFERROR(VLOOKUP($E24,INPUTS!$A$44:$G$103,4,0),SCENARIOS!$K$23)</f>
        <v>0.1</v>
      </c>
      <c r="AD24" s="15">
        <f t="shared" si="6"/>
        <v>2752.22183107297</v>
      </c>
      <c r="AE24" s="20">
        <f>IFERROR(VLOOKUP($E24,INPUTS!$A$44:$G$103,5,0),SCENARIOS!$L$23)</f>
        <v>0.2</v>
      </c>
      <c r="AF24" s="15">
        <f t="shared" si="7"/>
        <v>6077.35057967124</v>
      </c>
      <c r="AG24" s="20">
        <f>IFERROR(VLOOKUP($E24,INPUTS!$A$44:$G$103,6,0),SCENARIOS!$M$23)</f>
        <v>0.3</v>
      </c>
      <c r="AH24" s="15">
        <f t="shared" si="8"/>
        <v>10064.8291639971</v>
      </c>
      <c r="AI24" s="20">
        <f>IFERROR(VLOOKUP($E24,INPUTS!$A$44:$G$103,7,0),SCENARIOS!$N$23)</f>
        <v>0.4</v>
      </c>
      <c r="AJ24" s="15">
        <f t="shared" si="9"/>
        <v>14816.5128899423</v>
      </c>
      <c r="AL24" t="str">
        <f t="shared" si="10"/>
        <v>Y</v>
      </c>
      <c r="AM24" s="21">
        <f t="shared" si="11"/>
        <v>37041.2822248557</v>
      </c>
      <c r="BC24" s="2" t="str">
        <v>BUD</v>
      </c>
      <c r="BD24" s="15">
        <f t="shared" si="18"/>
        <v>40888.6116</v>
      </c>
      <c r="BE24" s="15">
        <f t="shared" si="19"/>
        <v>138785.132933805</v>
      </c>
      <c r="BF24" s="15">
        <f t="shared" si="20"/>
        <v>392556.598071059</v>
      </c>
      <c r="BG24" s="15">
        <f t="shared" si="21"/>
        <v>888283.518164001</v>
      </c>
      <c r="BH24" s="15">
        <f t="shared" si="22"/>
        <v>1340015.02376817</v>
      </c>
      <c r="BI24" s="15">
        <f t="shared" si="23"/>
        <v>1895130.00411017</v>
      </c>
      <c r="BJ24" s="23"/>
      <c r="BM24" s="2" t="str">
        <v>Hungary</v>
      </c>
      <c r="BN24" s="15">
        <f t="shared" si="24"/>
        <v>40888.6116</v>
      </c>
      <c r="BO24" s="15">
        <f t="shared" si="25"/>
        <v>138785.132933805</v>
      </c>
      <c r="BP24" s="15">
        <f t="shared" si="26"/>
        <v>392556.598071059</v>
      </c>
      <c r="BQ24" s="15">
        <f t="shared" si="27"/>
        <v>888283.518164001</v>
      </c>
      <c r="BR24" s="15">
        <f t="shared" si="28"/>
        <v>1340015.02376817</v>
      </c>
      <c r="BS24" s="15">
        <f t="shared" si="29"/>
        <v>1895130.00411017</v>
      </c>
    </row>
    <row r="25" ht="15" customHeight="1" spans="1:71">
      <c r="A25" s="24" t="s">
        <v>955</v>
      </c>
      <c r="B25" s="25" t="s">
        <v>414</v>
      </c>
      <c r="C25" s="26" t="s">
        <v>415</v>
      </c>
      <c r="D25" s="27" t="s">
        <v>929</v>
      </c>
      <c r="E25" s="10" t="s">
        <v>245</v>
      </c>
      <c r="F25" s="28" t="s">
        <v>930</v>
      </c>
      <c r="G25" s="27" t="s">
        <v>169</v>
      </c>
      <c r="H25" s="27" t="s">
        <v>234</v>
      </c>
      <c r="I25" s="28" t="s">
        <v>424</v>
      </c>
      <c r="J25" s="27" t="s">
        <v>173</v>
      </c>
      <c r="K25" s="27" t="s">
        <v>931</v>
      </c>
      <c r="L25" s="29" t="s">
        <v>291</v>
      </c>
      <c r="M25" s="13">
        <v>730</v>
      </c>
      <c r="N25" s="14">
        <f t="shared" si="0"/>
        <v>2</v>
      </c>
      <c r="O25" s="15">
        <v>10800</v>
      </c>
      <c r="P25" s="15">
        <f t="shared" si="1"/>
        <v>7884000</v>
      </c>
      <c r="Q25" s="16">
        <f>IFERROR(VLOOKUP(G25,SCENARIOS!$A$13:$E$18,2,0),0.025)</f>
        <v>0.02</v>
      </c>
      <c r="R25" s="17">
        <f>IFERROR(VLOOKUP(L25,INPUTS!$A$107:$B$120,2,0),0.0082)</f>
        <v>0.0079</v>
      </c>
      <c r="S25" s="30">
        <f t="shared" si="2"/>
        <v>85.32</v>
      </c>
      <c r="T25" s="15">
        <f t="shared" si="3"/>
        <v>62283.6</v>
      </c>
      <c r="U25" s="15">
        <f>T25/INPUTS!$B$7*1000</f>
        <v>77854500</v>
      </c>
      <c r="V25" s="15">
        <f>T25*INPUTS!$B$6</f>
        <v>196816.176</v>
      </c>
      <c r="W25" s="19" t="s">
        <v>396</v>
      </c>
      <c r="X25" s="19" t="s">
        <v>396</v>
      </c>
      <c r="Y25" s="20">
        <f>IFERROR(VLOOKUP(E25,INPUTS!$A$44:$B$103,2,0),0)</f>
        <v>0.005</v>
      </c>
      <c r="Z25" s="15">
        <f t="shared" si="4"/>
        <v>311.418</v>
      </c>
      <c r="AA25" s="20">
        <f>IFERROR(VLOOKUP(E25,INPUTS!$A$44:$C$103,3,0),SCENARIOS!$J$23)</f>
        <v>0.03</v>
      </c>
      <c r="AB25" s="15">
        <f t="shared" si="5"/>
        <v>2062.98381342563</v>
      </c>
      <c r="AC25" s="20">
        <f>IFERROR(VLOOKUP($E25,INPUTS!$A$44:$G$103,4,0),SCENARIOS!$K$23)</f>
        <v>0.1</v>
      </c>
      <c r="AD25" s="15">
        <f t="shared" si="6"/>
        <v>7592.33608571855</v>
      </c>
      <c r="AE25" s="20">
        <f>IFERROR(VLOOKUP($E25,INPUTS!$A$44:$G$103,5,0),SCENARIOS!$L$23)</f>
        <v>0.2</v>
      </c>
      <c r="AF25" s="15">
        <f t="shared" si="7"/>
        <v>16765.105047369</v>
      </c>
      <c r="AG25" s="20">
        <f>IFERROR(VLOOKUP($E25,INPUTS!$A$44:$G$103,6,0),SCENARIOS!$M$23)</f>
        <v>0.3</v>
      </c>
      <c r="AH25" s="15">
        <f t="shared" si="8"/>
        <v>27765.0459696472</v>
      </c>
      <c r="AI25" s="20">
        <f>IFERROR(VLOOKUP($E25,INPUTS!$A$44:$G$103,7,0),SCENARIOS!$N$23)</f>
        <v>0.4</v>
      </c>
      <c r="AJ25" s="15">
        <f t="shared" si="9"/>
        <v>40873.1390067374</v>
      </c>
      <c r="AL25" t="str">
        <f t="shared" si="10"/>
        <v>Y</v>
      </c>
      <c r="AM25" s="21">
        <f t="shared" si="11"/>
        <v>102182.847516843</v>
      </c>
      <c r="BC25" s="2" t="str">
        <v>CAI</v>
      </c>
      <c r="BD25" s="15">
        <f t="shared" si="18"/>
        <v>0</v>
      </c>
      <c r="BE25" s="15">
        <f t="shared" si="19"/>
        <v>0</v>
      </c>
      <c r="BF25" s="15">
        <f t="shared" si="20"/>
        <v>0</v>
      </c>
      <c r="BG25" s="15">
        <f t="shared" si="21"/>
        <v>0</v>
      </c>
      <c r="BH25" s="15">
        <f t="shared" si="22"/>
        <v>0</v>
      </c>
      <c r="BI25" s="15">
        <f t="shared" si="23"/>
        <v>0</v>
      </c>
      <c r="BJ25" s="23"/>
      <c r="BM25" s="2" t="str">
        <v>Iceland</v>
      </c>
      <c r="BN25" s="15">
        <f t="shared" si="24"/>
        <v>0</v>
      </c>
      <c r="BO25" s="15">
        <f t="shared" si="25"/>
        <v>0</v>
      </c>
      <c r="BP25" s="15">
        <f t="shared" si="26"/>
        <v>0</v>
      </c>
      <c r="BQ25" s="15">
        <f t="shared" si="27"/>
        <v>0</v>
      </c>
      <c r="BR25" s="15">
        <f t="shared" si="28"/>
        <v>0</v>
      </c>
      <c r="BS25" s="15">
        <f t="shared" si="29"/>
        <v>0</v>
      </c>
    </row>
    <row r="26" ht="15" customHeight="1" spans="1:71">
      <c r="A26" s="6" t="s">
        <v>956</v>
      </c>
      <c r="B26" s="7" t="s">
        <v>409</v>
      </c>
      <c r="C26" s="8" t="s">
        <v>410</v>
      </c>
      <c r="D26" s="9" t="s">
        <v>929</v>
      </c>
      <c r="E26" s="10" t="s">
        <v>255</v>
      </c>
      <c r="F26" s="11" t="s">
        <v>930</v>
      </c>
      <c r="G26" s="9" t="s">
        <v>169</v>
      </c>
      <c r="H26" s="9" t="s">
        <v>440</v>
      </c>
      <c r="I26" s="11" t="s">
        <v>439</v>
      </c>
      <c r="J26" s="9" t="s">
        <v>177</v>
      </c>
      <c r="K26" s="9" t="s">
        <v>931</v>
      </c>
      <c r="L26" s="12" t="s">
        <v>295</v>
      </c>
      <c r="M26" s="13">
        <v>365</v>
      </c>
      <c r="N26" s="14">
        <f t="shared" si="0"/>
        <v>1</v>
      </c>
      <c r="O26" s="15">
        <v>11560</v>
      </c>
      <c r="P26" s="15">
        <f t="shared" si="1"/>
        <v>4219400</v>
      </c>
      <c r="Q26" s="16">
        <f>IFERROR(VLOOKUP(G26,SCENARIOS!$A$13:$E$18,2,0),0.025)</f>
        <v>0.02</v>
      </c>
      <c r="R26" s="17">
        <f>IFERROR(VLOOKUP(L26,INPUTS!$A$107:$B$120,2,0),0.0082)</f>
        <v>0.0089</v>
      </c>
      <c r="S26" s="18">
        <f t="shared" si="2"/>
        <v>102.884</v>
      </c>
      <c r="T26" s="15">
        <f t="shared" si="3"/>
        <v>37552.66</v>
      </c>
      <c r="U26" s="15">
        <f>T26/INPUTS!$B$7*1000</f>
        <v>46940825</v>
      </c>
      <c r="V26" s="15">
        <f>T26*INPUTS!$B$6</f>
        <v>118666.4056</v>
      </c>
      <c r="W26" s="19" t="s">
        <v>396</v>
      </c>
      <c r="X26" s="19" t="s">
        <v>396</v>
      </c>
      <c r="Y26" s="20">
        <f>IFERROR(VLOOKUP(E26,INPUTS!$A$44:$B$103,2,0),0)</f>
        <v>0.005</v>
      </c>
      <c r="Z26" s="15">
        <f t="shared" si="4"/>
        <v>187.7633</v>
      </c>
      <c r="AA26" s="20">
        <f>IFERROR(VLOOKUP(E26,INPUTS!$A$44:$C$103,3,0),SCENARIOS!$J$23)</f>
        <v>0.03</v>
      </c>
      <c r="AB26" s="15">
        <f t="shared" si="5"/>
        <v>1243.8351304529</v>
      </c>
      <c r="AC26" s="20">
        <f>IFERROR(VLOOKUP($E26,INPUTS!$A$44:$G$103,4,0),SCENARIOS!$K$23)</f>
        <v>0.1</v>
      </c>
      <c r="AD26" s="15">
        <f t="shared" si="6"/>
        <v>4577.64829959603</v>
      </c>
      <c r="AE26" s="20">
        <f>IFERROR(VLOOKUP($E26,INPUTS!$A$44:$G$103,5,0),SCENARIOS!$L$23)</f>
        <v>0.2</v>
      </c>
      <c r="AF26" s="15">
        <f t="shared" si="7"/>
        <v>10108.1872227702</v>
      </c>
      <c r="AG26" s="20">
        <f>IFERROR(VLOOKUP($E26,INPUTS!$A$44:$G$103,6,0),SCENARIOS!$M$23)</f>
        <v>0.3</v>
      </c>
      <c r="AH26" s="15">
        <f t="shared" si="8"/>
        <v>16740.3832017182</v>
      </c>
      <c r="AI26" s="20">
        <f>IFERROR(VLOOKUP($E26,INPUTS!$A$44:$G$103,7,0),SCENARIOS!$N$23)</f>
        <v>0.4</v>
      </c>
      <c r="AJ26" s="15">
        <f t="shared" si="9"/>
        <v>24643.6476416384</v>
      </c>
      <c r="AL26" t="str">
        <f t="shared" si="10"/>
        <v>N</v>
      </c>
      <c r="AM26" s="21">
        <f t="shared" si="11"/>
        <v>61609.1191040959</v>
      </c>
      <c r="BC26" s="2" t="str">
        <v>CAN</v>
      </c>
      <c r="BD26" s="15">
        <f t="shared" si="18"/>
        <v>0</v>
      </c>
      <c r="BE26" s="15">
        <f t="shared" si="19"/>
        <v>0</v>
      </c>
      <c r="BF26" s="15">
        <f t="shared" si="20"/>
        <v>0</v>
      </c>
      <c r="BG26" s="15">
        <f t="shared" si="21"/>
        <v>0</v>
      </c>
      <c r="BH26" s="15">
        <f t="shared" si="22"/>
        <v>0</v>
      </c>
      <c r="BI26" s="15">
        <f t="shared" si="23"/>
        <v>0</v>
      </c>
      <c r="BJ26" s="23"/>
      <c r="BM26" s="2" t="str">
        <v>India</v>
      </c>
      <c r="BN26" s="15">
        <f t="shared" si="24"/>
        <v>0</v>
      </c>
      <c r="BO26" s="15">
        <f t="shared" si="25"/>
        <v>0</v>
      </c>
      <c r="BP26" s="15">
        <f t="shared" si="26"/>
        <v>0</v>
      </c>
      <c r="BQ26" s="15">
        <f t="shared" si="27"/>
        <v>0</v>
      </c>
      <c r="BR26" s="15">
        <f t="shared" si="28"/>
        <v>0</v>
      </c>
      <c r="BS26" s="15">
        <f t="shared" si="29"/>
        <v>0</v>
      </c>
    </row>
    <row r="27" ht="15" customHeight="1" spans="1:71">
      <c r="A27" s="24" t="s">
        <v>957</v>
      </c>
      <c r="B27" s="25"/>
      <c r="C27" s="26"/>
      <c r="D27" s="27"/>
      <c r="E27" s="10"/>
      <c r="F27" s="28"/>
      <c r="G27" s="27"/>
      <c r="H27" s="27"/>
      <c r="I27" s="28"/>
      <c r="J27" s="27"/>
      <c r="K27" s="27"/>
      <c r="L27" s="29"/>
      <c r="M27" s="13"/>
      <c r="N27" s="14"/>
      <c r="O27" s="15"/>
      <c r="P27" s="15"/>
      <c r="Q27" s="16"/>
      <c r="R27" s="17"/>
      <c r="S27" s="30"/>
      <c r="T27" s="15"/>
      <c r="U27" s="15"/>
      <c r="V27" s="15"/>
      <c r="W27" s="31"/>
      <c r="X27" s="41"/>
      <c r="Y27" s="20"/>
      <c r="Z27" s="15"/>
      <c r="AA27" s="20"/>
      <c r="AB27" s="15"/>
      <c r="AC27" s="20"/>
      <c r="AD27" s="15"/>
      <c r="AE27" s="20"/>
      <c r="AF27" s="15"/>
      <c r="AG27" s="20"/>
      <c r="AH27" s="15"/>
      <c r="AI27" s="20"/>
      <c r="AJ27" s="15"/>
      <c r="AM27" s="21"/>
      <c r="AR27" s="35"/>
      <c r="AS27" s="35"/>
      <c r="AT27" s="36" t="s">
        <v>312</v>
      </c>
      <c r="AU27" s="37">
        <v>2025</v>
      </c>
      <c r="AV27" s="37">
        <v>2030</v>
      </c>
      <c r="AW27" s="37">
        <v>2035</v>
      </c>
      <c r="AX27" s="37">
        <v>2040</v>
      </c>
      <c r="AY27" s="37">
        <v>2045</v>
      </c>
      <c r="AZ27" s="37">
        <v>2050</v>
      </c>
      <c r="BC27" s="2" t="str">
        <v>CDG</v>
      </c>
      <c r="BD27" s="15">
        <f t="shared" si="18"/>
        <v>44677.70396</v>
      </c>
      <c r="BE27" s="15">
        <f t="shared" si="19"/>
        <v>151646.16358032</v>
      </c>
      <c r="BF27" s="15">
        <f t="shared" si="20"/>
        <v>428934.287320323</v>
      </c>
      <c r="BG27" s="15">
        <f t="shared" si="21"/>
        <v>970599.550929201</v>
      </c>
      <c r="BH27" s="15">
        <f t="shared" si="22"/>
        <v>1464192.40446567</v>
      </c>
      <c r="BI27" s="15">
        <f t="shared" si="23"/>
        <v>2070749.13958066</v>
      </c>
      <c r="BJ27" s="23"/>
      <c r="BM27" s="2" t="str">
        <v>Indonesia</v>
      </c>
      <c r="BN27" s="15">
        <f t="shared" si="24"/>
        <v>0</v>
      </c>
      <c r="BO27" s="15">
        <f t="shared" si="25"/>
        <v>0</v>
      </c>
      <c r="BP27" s="15">
        <f t="shared" si="26"/>
        <v>0</v>
      </c>
      <c r="BQ27" s="15">
        <f t="shared" si="27"/>
        <v>0</v>
      </c>
      <c r="BR27" s="15">
        <f t="shared" si="28"/>
        <v>0</v>
      </c>
      <c r="BS27" s="15">
        <f t="shared" si="29"/>
        <v>0</v>
      </c>
    </row>
    <row r="28" ht="15" customHeight="1" spans="1:71">
      <c r="A28" s="6" t="s">
        <v>958</v>
      </c>
      <c r="B28" s="7"/>
      <c r="C28" s="8"/>
      <c r="D28" s="9"/>
      <c r="E28" s="10"/>
      <c r="F28" s="11"/>
      <c r="G28" s="9"/>
      <c r="H28" s="9"/>
      <c r="I28" s="11"/>
      <c r="J28" s="9"/>
      <c r="K28" s="9"/>
      <c r="L28" s="12"/>
      <c r="M28" s="13"/>
      <c r="N28" s="14"/>
      <c r="O28" s="15"/>
      <c r="P28" s="15"/>
      <c r="Q28" s="16"/>
      <c r="R28" s="17"/>
      <c r="S28" s="18"/>
      <c r="T28" s="15"/>
      <c r="U28" s="15"/>
      <c r="V28" s="15"/>
      <c r="W28" s="31"/>
      <c r="X28" s="41"/>
      <c r="Y28" s="20"/>
      <c r="Z28" s="15"/>
      <c r="AA28" s="20"/>
      <c r="AB28" s="15"/>
      <c r="AC28" s="20"/>
      <c r="AD28" s="15"/>
      <c r="AE28" s="20"/>
      <c r="AF28" s="15"/>
      <c r="AG28" s="20"/>
      <c r="AH28" s="15"/>
      <c r="AI28" s="20"/>
      <c r="AJ28" s="15"/>
      <c r="AM28" s="21"/>
      <c r="AT28" s="38" t="s">
        <v>313</v>
      </c>
      <c r="AU28">
        <v>320</v>
      </c>
      <c r="AV28">
        <v>350</v>
      </c>
      <c r="AW28">
        <v>394</v>
      </c>
      <c r="AX28">
        <v>438</v>
      </c>
      <c r="AY28">
        <v>480</v>
      </c>
      <c r="AZ28">
        <v>525</v>
      </c>
      <c r="BC28" s="2" t="str">
        <v>CGK</v>
      </c>
      <c r="BD28" s="15">
        <f t="shared" si="18"/>
        <v>0</v>
      </c>
      <c r="BE28" s="15">
        <f t="shared" si="19"/>
        <v>0</v>
      </c>
      <c r="BF28" s="15">
        <f t="shared" si="20"/>
        <v>0</v>
      </c>
      <c r="BG28" s="15">
        <f t="shared" si="21"/>
        <v>0</v>
      </c>
      <c r="BH28" s="15">
        <f t="shared" si="22"/>
        <v>0</v>
      </c>
      <c r="BI28" s="15">
        <f t="shared" si="23"/>
        <v>0</v>
      </c>
      <c r="BJ28" s="23"/>
      <c r="BM28" s="2" t="str">
        <v>Ireland</v>
      </c>
      <c r="BN28" s="15">
        <f t="shared" si="24"/>
        <v>29718.3642</v>
      </c>
      <c r="BO28" s="15">
        <f t="shared" si="25"/>
        <v>100870.803988664</v>
      </c>
      <c r="BP28" s="15">
        <f t="shared" si="26"/>
        <v>285315.140184138</v>
      </c>
      <c r="BQ28" s="15">
        <f t="shared" si="27"/>
        <v>645615.785732746</v>
      </c>
      <c r="BR28" s="15">
        <f t="shared" si="28"/>
        <v>973940.003133151</v>
      </c>
      <c r="BS28" s="15">
        <f t="shared" si="29"/>
        <v>1377404.64800946</v>
      </c>
    </row>
    <row r="29" ht="15" customHeight="1" spans="1:71">
      <c r="A29" s="24" t="s">
        <v>959</v>
      </c>
      <c r="B29" s="25"/>
      <c r="C29" s="26"/>
      <c r="D29" s="27"/>
      <c r="E29" s="10"/>
      <c r="F29" s="28"/>
      <c r="G29" s="27"/>
      <c r="H29" s="27"/>
      <c r="I29" s="28"/>
      <c r="J29" s="27"/>
      <c r="K29" s="27"/>
      <c r="L29" s="29"/>
      <c r="M29" s="13"/>
      <c r="N29" s="14"/>
      <c r="O29" s="15"/>
      <c r="P29" s="15"/>
      <c r="Q29" s="16"/>
      <c r="R29" s="17"/>
      <c r="S29" s="30"/>
      <c r="T29" s="15"/>
      <c r="U29" s="15"/>
      <c r="V29" s="15"/>
      <c r="W29" s="31"/>
      <c r="X29" s="41"/>
      <c r="Y29" s="20"/>
      <c r="Z29" s="15"/>
      <c r="AA29" s="20"/>
      <c r="AB29" s="15"/>
      <c r="AC29" s="20"/>
      <c r="AD29" s="15"/>
      <c r="AE29" s="20"/>
      <c r="AF29" s="15"/>
      <c r="AG29" s="20"/>
      <c r="AH29" s="15"/>
      <c r="AI29" s="20"/>
      <c r="AJ29" s="15"/>
      <c r="AM29" s="21"/>
      <c r="AT29" s="38" t="s">
        <v>314</v>
      </c>
      <c r="AU29">
        <v>1.9</v>
      </c>
      <c r="AV29">
        <v>10</v>
      </c>
      <c r="AW29">
        <v>42</v>
      </c>
      <c r="AX29">
        <v>100</v>
      </c>
      <c r="AY29">
        <v>175</v>
      </c>
      <c r="AZ29">
        <v>300</v>
      </c>
      <c r="BC29" s="2" t="str">
        <v>CGN</v>
      </c>
      <c r="BD29" s="15">
        <f t="shared" si="18"/>
        <v>0</v>
      </c>
      <c r="BE29" s="15">
        <f t="shared" si="19"/>
        <v>0</v>
      </c>
      <c r="BF29" s="15">
        <f t="shared" si="20"/>
        <v>0</v>
      </c>
      <c r="BG29" s="15">
        <f t="shared" si="21"/>
        <v>0</v>
      </c>
      <c r="BH29" s="15">
        <f t="shared" si="22"/>
        <v>0</v>
      </c>
      <c r="BI29" s="15">
        <f t="shared" si="23"/>
        <v>0</v>
      </c>
      <c r="BJ29" s="23"/>
      <c r="BM29" s="2" t="str">
        <v>Italy</v>
      </c>
      <c r="BN29" s="15">
        <f t="shared" si="24"/>
        <v>22012.2062</v>
      </c>
      <c r="BO29" s="15">
        <f t="shared" si="25"/>
        <v>74714.3726355658</v>
      </c>
      <c r="BP29" s="15">
        <f t="shared" si="26"/>
        <v>211331.137052124</v>
      </c>
      <c r="BQ29" s="15">
        <f t="shared" si="27"/>
        <v>478203.568200575</v>
      </c>
      <c r="BR29" s="15">
        <f t="shared" si="28"/>
        <v>721391.259327644</v>
      </c>
      <c r="BS29" s="15">
        <f t="shared" si="29"/>
        <v>1020234.99438851</v>
      </c>
    </row>
    <row r="30" ht="15" customHeight="1" spans="1:71">
      <c r="A30" s="6" t="s">
        <v>960</v>
      </c>
      <c r="B30" s="7" t="s">
        <v>419</v>
      </c>
      <c r="C30" s="8" t="s">
        <v>420</v>
      </c>
      <c r="D30" s="9" t="s">
        <v>929</v>
      </c>
      <c r="E30" s="10" t="s">
        <v>242</v>
      </c>
      <c r="F30" s="11" t="s">
        <v>421</v>
      </c>
      <c r="G30" s="9" t="s">
        <v>173</v>
      </c>
      <c r="H30" s="9" t="s">
        <v>224</v>
      </c>
      <c r="I30" s="11" t="s">
        <v>938</v>
      </c>
      <c r="J30" s="9" t="s">
        <v>165</v>
      </c>
      <c r="K30" s="9" t="s">
        <v>931</v>
      </c>
      <c r="L30" s="12" t="s">
        <v>293</v>
      </c>
      <c r="M30" s="13">
        <v>730</v>
      </c>
      <c r="N30" s="14">
        <f t="shared" si="0"/>
        <v>2</v>
      </c>
      <c r="O30" s="15">
        <v>10840</v>
      </c>
      <c r="P30" s="15">
        <f t="shared" si="1"/>
        <v>7913200</v>
      </c>
      <c r="Q30" s="16">
        <f>IFERROR(VLOOKUP(G30,SCENARIOS!$A$13:$E$18,2,0),0.025)</f>
        <v>0.04</v>
      </c>
      <c r="R30" s="17">
        <f>IFERROR(VLOOKUP(L30,INPUTS!$A$107:$B$120,2,0),0.0082)</f>
        <v>0.0079</v>
      </c>
      <c r="S30" s="18">
        <f t="shared" si="2"/>
        <v>85.636</v>
      </c>
      <c r="T30" s="15">
        <f t="shared" si="3"/>
        <v>62514.28</v>
      </c>
      <c r="U30" s="15">
        <f>T30/INPUTS!$B$7*1000</f>
        <v>78142850</v>
      </c>
      <c r="V30" s="15">
        <f>T30*INPUTS!$B$6</f>
        <v>197545.1248</v>
      </c>
      <c r="W30" s="19" t="s">
        <v>396</v>
      </c>
      <c r="X30" s="19" t="s">
        <v>396</v>
      </c>
      <c r="Y30" s="20">
        <f>IFERROR(VLOOKUP(E30,INPUTS!$A$44:$B$103,2,0),0)</f>
        <v>0</v>
      </c>
      <c r="Z30" s="15">
        <f t="shared" si="4"/>
        <v>0</v>
      </c>
      <c r="AA30" s="20">
        <f>IFERROR(VLOOKUP(E30,INPUTS!$A$44:$C$103,3,0),SCENARIOS!$J$23)</f>
        <v>0.03</v>
      </c>
      <c r="AB30" s="15">
        <f t="shared" si="5"/>
        <v>2281.74540610339</v>
      </c>
      <c r="AC30" s="20">
        <f>IFERROR(VLOOKUP($E30,INPUTS!$A$44:$G$103,4,0),SCENARIOS!$K$23)</f>
        <v>0.1</v>
      </c>
      <c r="AD30" s="15">
        <f t="shared" si="6"/>
        <v>9253.64056957852</v>
      </c>
      <c r="AE30" s="20">
        <f>IFERROR(VLOOKUP($E30,INPUTS!$A$44:$G$103,5,0),SCENARIOS!$L$23)</f>
        <v>0.2</v>
      </c>
      <c r="AF30" s="15">
        <f t="shared" si="7"/>
        <v>22516.9373134882</v>
      </c>
      <c r="AG30" s="20">
        <f>IFERROR(VLOOKUP($E30,INPUTS!$A$44:$G$103,6,0),SCENARIOS!$M$23)</f>
        <v>0.3</v>
      </c>
      <c r="AH30" s="15">
        <f t="shared" si="8"/>
        <v>41092.9457034214</v>
      </c>
      <c r="AI30" s="20">
        <f>IFERROR(VLOOKUP($E30,INPUTS!$A$44:$G$103,7,0),SCENARIOS!$N$23)</f>
        <v>0.4</v>
      </c>
      <c r="AJ30" s="15">
        <f t="shared" si="9"/>
        <v>66661.1355443111</v>
      </c>
      <c r="AL30" t="str">
        <f t="shared" si="10"/>
        <v>Y</v>
      </c>
      <c r="AM30" s="21">
        <f t="shared" si="11"/>
        <v>166652.838860778</v>
      </c>
      <c r="BC30" s="2" t="str">
        <v>CIA</v>
      </c>
      <c r="BD30" s="15">
        <f t="shared" si="18"/>
        <v>0</v>
      </c>
      <c r="BE30" s="15">
        <f t="shared" si="19"/>
        <v>0</v>
      </c>
      <c r="BF30" s="15">
        <f t="shared" si="20"/>
        <v>0</v>
      </c>
      <c r="BG30" s="15">
        <f t="shared" si="21"/>
        <v>0</v>
      </c>
      <c r="BH30" s="15">
        <f t="shared" si="22"/>
        <v>0</v>
      </c>
      <c r="BI30" s="15">
        <f t="shared" si="23"/>
        <v>0</v>
      </c>
      <c r="BJ30" s="23"/>
      <c r="BM30" s="2" t="str">
        <v>Japan</v>
      </c>
      <c r="BN30" s="15">
        <f t="shared" si="24"/>
        <v>0</v>
      </c>
      <c r="BO30" s="15">
        <f t="shared" si="25"/>
        <v>629223.073733498</v>
      </c>
      <c r="BP30" s="15">
        <f t="shared" si="26"/>
        <v>1148319.11837236</v>
      </c>
      <c r="BQ30" s="15">
        <f t="shared" si="27"/>
        <v>2794211.57649829</v>
      </c>
      <c r="BR30" s="15">
        <f t="shared" si="28"/>
        <v>4532780.83262177</v>
      </c>
      <c r="BS30" s="15">
        <f t="shared" si="29"/>
        <v>6893526.19494046</v>
      </c>
    </row>
    <row r="31" ht="15" customHeight="1" spans="1:71">
      <c r="A31" s="24" t="s">
        <v>961</v>
      </c>
      <c r="B31" s="25" t="s">
        <v>419</v>
      </c>
      <c r="C31" s="26" t="s">
        <v>420</v>
      </c>
      <c r="D31" s="27" t="s">
        <v>929</v>
      </c>
      <c r="E31" s="10" t="s">
        <v>242</v>
      </c>
      <c r="F31" s="28" t="s">
        <v>421</v>
      </c>
      <c r="G31" s="27" t="s">
        <v>173</v>
      </c>
      <c r="H31" s="27" t="s">
        <v>245</v>
      </c>
      <c r="I31" s="28" t="s">
        <v>930</v>
      </c>
      <c r="J31" s="27" t="s">
        <v>169</v>
      </c>
      <c r="K31" s="27" t="s">
        <v>931</v>
      </c>
      <c r="L31" s="29" t="s">
        <v>293</v>
      </c>
      <c r="M31" s="13">
        <v>365</v>
      </c>
      <c r="N31" s="14">
        <f t="shared" si="0"/>
        <v>1</v>
      </c>
      <c r="O31" s="15">
        <v>15340</v>
      </c>
      <c r="P31" s="15">
        <f t="shared" si="1"/>
        <v>5599100</v>
      </c>
      <c r="Q31" s="16">
        <f>IFERROR(VLOOKUP(G31,SCENARIOS!$A$13:$E$18,2,0),0.025)</f>
        <v>0.04</v>
      </c>
      <c r="R31" s="17">
        <f>IFERROR(VLOOKUP(L31,INPUTS!$A$107:$B$120,2,0),0.0082)</f>
        <v>0.0079</v>
      </c>
      <c r="S31" s="30">
        <f t="shared" si="2"/>
        <v>121.186</v>
      </c>
      <c r="T31" s="15">
        <f t="shared" si="3"/>
        <v>44232.89</v>
      </c>
      <c r="U31" s="15">
        <f>T31/INPUTS!$B$7*1000</f>
        <v>55291112.5</v>
      </c>
      <c r="V31" s="15">
        <f>T31*INPUTS!$B$6</f>
        <v>139775.9324</v>
      </c>
      <c r="W31" s="19" t="s">
        <v>396</v>
      </c>
      <c r="X31" s="19" t="s">
        <v>396</v>
      </c>
      <c r="Y31" s="20">
        <f>IFERROR(VLOOKUP(E31,INPUTS!$A$44:$B$103,2,0),0)</f>
        <v>0</v>
      </c>
      <c r="Z31" s="15">
        <f t="shared" si="4"/>
        <v>0</v>
      </c>
      <c r="AA31" s="20">
        <f>IFERROR(VLOOKUP(E31,INPUTS!$A$44:$C$103,3,0),SCENARIOS!$J$23)</f>
        <v>0.03</v>
      </c>
      <c r="AB31" s="15">
        <f t="shared" si="5"/>
        <v>1614.4822200012</v>
      </c>
      <c r="AC31" s="20">
        <f>IFERROR(VLOOKUP($E31,INPUTS!$A$44:$G$103,4,0),SCENARIOS!$K$23)</f>
        <v>0.1</v>
      </c>
      <c r="AD31" s="15">
        <f t="shared" si="6"/>
        <v>6547.54826279218</v>
      </c>
      <c r="AE31" s="20">
        <f>IFERROR(VLOOKUP($E31,INPUTS!$A$44:$G$103,5,0),SCENARIOS!$L$23)</f>
        <v>0.2</v>
      </c>
      <c r="AF31" s="15">
        <f t="shared" si="7"/>
        <v>15932.1871950604</v>
      </c>
      <c r="AG31" s="20">
        <f>IFERROR(VLOOKUP($E31,INPUTS!$A$44:$G$103,6,0),SCENARIOS!$M$23)</f>
        <v>0.3</v>
      </c>
      <c r="AH31" s="15">
        <f t="shared" si="8"/>
        <v>29075.9126886755</v>
      </c>
      <c r="AI31" s="20">
        <f>IFERROR(VLOOKUP($E31,INPUTS!$A$44:$G$103,7,0),SCENARIOS!$N$23)</f>
        <v>0.4</v>
      </c>
      <c r="AJ31" s="15">
        <f t="shared" si="9"/>
        <v>47167.0580834747</v>
      </c>
      <c r="AL31" t="str">
        <f t="shared" si="10"/>
        <v>N</v>
      </c>
      <c r="AM31" s="21">
        <f t="shared" si="11"/>
        <v>117917.645208687</v>
      </c>
      <c r="AU31" s="39">
        <f>AU29/AU28</f>
        <v>0.0059375</v>
      </c>
      <c r="AV31" s="39">
        <f t="shared" ref="AV31:AZ31" si="34">AV29/AV28</f>
        <v>0.0285714285714286</v>
      </c>
      <c r="AW31" s="39">
        <f t="shared" si="34"/>
        <v>0.106598984771574</v>
      </c>
      <c r="AX31" s="39">
        <f t="shared" si="34"/>
        <v>0.228310502283105</v>
      </c>
      <c r="AY31" s="39">
        <f t="shared" si="34"/>
        <v>0.364583333333333</v>
      </c>
      <c r="AZ31" s="39">
        <f t="shared" si="34"/>
        <v>0.571428571428571</v>
      </c>
      <c r="BC31" s="2" t="str">
        <v>CMN</v>
      </c>
      <c r="BD31" s="15">
        <f t="shared" si="18"/>
        <v>0</v>
      </c>
      <c r="BE31" s="15">
        <f t="shared" si="19"/>
        <v>0</v>
      </c>
      <c r="BF31" s="15">
        <f t="shared" si="20"/>
        <v>0</v>
      </c>
      <c r="BG31" s="15">
        <f t="shared" si="21"/>
        <v>0</v>
      </c>
      <c r="BH31" s="15">
        <f t="shared" si="22"/>
        <v>0</v>
      </c>
      <c r="BI31" s="15">
        <f t="shared" si="23"/>
        <v>0</v>
      </c>
      <c r="BJ31" s="23"/>
      <c r="BM31" s="2" t="str">
        <v>Jordan</v>
      </c>
      <c r="BN31" s="15">
        <f t="shared" si="24"/>
        <v>0</v>
      </c>
      <c r="BO31" s="15">
        <f t="shared" si="25"/>
        <v>0</v>
      </c>
      <c r="BP31" s="15">
        <f t="shared" si="26"/>
        <v>0</v>
      </c>
      <c r="BQ31" s="15">
        <f t="shared" si="27"/>
        <v>0</v>
      </c>
      <c r="BR31" s="15">
        <f t="shared" si="28"/>
        <v>0</v>
      </c>
      <c r="BS31" s="15">
        <f t="shared" si="29"/>
        <v>0</v>
      </c>
    </row>
    <row r="32" ht="15" customHeight="1" spans="1:71">
      <c r="A32" s="6" t="s">
        <v>962</v>
      </c>
      <c r="B32" s="7" t="s">
        <v>422</v>
      </c>
      <c r="C32" s="8" t="s">
        <v>423</v>
      </c>
      <c r="D32" s="9" t="s">
        <v>929</v>
      </c>
      <c r="E32" s="10" t="s">
        <v>234</v>
      </c>
      <c r="F32" s="11" t="s">
        <v>424</v>
      </c>
      <c r="G32" s="9" t="s">
        <v>173</v>
      </c>
      <c r="H32" s="9" t="s">
        <v>248</v>
      </c>
      <c r="I32" s="11" t="s">
        <v>930</v>
      </c>
      <c r="J32" s="9" t="s">
        <v>169</v>
      </c>
      <c r="K32" s="9" t="s">
        <v>931</v>
      </c>
      <c r="L32" s="12" t="s">
        <v>295</v>
      </c>
      <c r="M32" s="13">
        <v>1095</v>
      </c>
      <c r="N32" s="14">
        <f t="shared" si="0"/>
        <v>3</v>
      </c>
      <c r="O32" s="15">
        <v>9570</v>
      </c>
      <c r="P32" s="15">
        <f t="shared" si="1"/>
        <v>10479150</v>
      </c>
      <c r="Q32" s="16">
        <f>IFERROR(VLOOKUP(G32,SCENARIOS!$A$13:$E$18,2,0),0.025)</f>
        <v>0.04</v>
      </c>
      <c r="R32" s="17">
        <f>IFERROR(VLOOKUP(L32,INPUTS!$A$107:$B$120,2,0),0.0082)</f>
        <v>0.0089</v>
      </c>
      <c r="S32" s="18">
        <f t="shared" si="2"/>
        <v>85.173</v>
      </c>
      <c r="T32" s="15">
        <f t="shared" si="3"/>
        <v>93264.435</v>
      </c>
      <c r="U32" s="15">
        <f>T32/INPUTS!$B$7*1000</f>
        <v>116580543.75</v>
      </c>
      <c r="V32" s="15">
        <f>T32*INPUTS!$B$6</f>
        <v>294715.6146</v>
      </c>
      <c r="W32" s="19" t="s">
        <v>396</v>
      </c>
      <c r="X32" s="19" t="s">
        <v>396</v>
      </c>
      <c r="Y32" s="20">
        <f>IFERROR(VLOOKUP(E32,INPUTS!$A$44:$B$103,2,0),0)</f>
        <v>0</v>
      </c>
      <c r="Z32" s="15">
        <f t="shared" si="4"/>
        <v>0</v>
      </c>
      <c r="AA32" s="20">
        <f>IFERROR(VLOOKUP(E32,INPUTS!$A$44:$C$103,3,0),SCENARIOS!$J$23)</f>
        <v>0.1</v>
      </c>
      <c r="AB32" s="15">
        <f t="shared" si="5"/>
        <v>11347.0445533446</v>
      </c>
      <c r="AC32" s="20">
        <f>IFERROR(VLOOKUP($E32,INPUTS!$A$44:$G$103,4,0),SCENARIOS!$K$23)</f>
        <v>0.15</v>
      </c>
      <c r="AD32" s="15">
        <f t="shared" si="6"/>
        <v>20708.1220342333</v>
      </c>
      <c r="AE32" s="20">
        <f>IFERROR(VLOOKUP($E32,INPUTS!$A$44:$G$103,5,0),SCENARIOS!$L$23)</f>
        <v>0.3</v>
      </c>
      <c r="AF32" s="15">
        <f t="shared" si="7"/>
        <v>50389.1935524066</v>
      </c>
      <c r="AG32" s="20">
        <f>IFERROR(VLOOKUP($E32,INPUTS!$A$44:$G$103,6,0),SCENARIOS!$M$23)</f>
        <v>0.4</v>
      </c>
      <c r="AH32" s="15">
        <f t="shared" si="8"/>
        <v>81741.5447801745</v>
      </c>
      <c r="AI32" s="20">
        <f>IFERROR(VLOOKUP($E32,INPUTS!$A$44:$G$103,7,0),SCENARIOS!$N$23)</f>
        <v>0.5</v>
      </c>
      <c r="AJ32" s="15">
        <f t="shared" si="9"/>
        <v>124313.859629324</v>
      </c>
      <c r="AL32" t="str">
        <f t="shared" si="10"/>
        <v>Y</v>
      </c>
      <c r="AM32" s="21">
        <f t="shared" si="11"/>
        <v>248627.719258647</v>
      </c>
      <c r="BC32" s="2" t="str">
        <v>COK</v>
      </c>
      <c r="BD32" s="15">
        <f t="shared" si="18"/>
        <v>0</v>
      </c>
      <c r="BE32" s="15">
        <f t="shared" si="19"/>
        <v>0</v>
      </c>
      <c r="BF32" s="15">
        <f t="shared" si="20"/>
        <v>0</v>
      </c>
      <c r="BG32" s="15">
        <f t="shared" si="21"/>
        <v>0</v>
      </c>
      <c r="BH32" s="15">
        <f t="shared" si="22"/>
        <v>0</v>
      </c>
      <c r="BI32" s="15">
        <f t="shared" si="23"/>
        <v>0</v>
      </c>
      <c r="BJ32" s="23"/>
      <c r="BM32" s="2" t="str">
        <v>Kenya</v>
      </c>
      <c r="BN32" s="15">
        <f t="shared" si="24"/>
        <v>0</v>
      </c>
      <c r="BO32" s="15">
        <f t="shared" si="25"/>
        <v>0</v>
      </c>
      <c r="BP32" s="15">
        <f t="shared" si="26"/>
        <v>0</v>
      </c>
      <c r="BQ32" s="15">
        <f t="shared" si="27"/>
        <v>0</v>
      </c>
      <c r="BR32" s="15">
        <f t="shared" si="28"/>
        <v>0</v>
      </c>
      <c r="BS32" s="15">
        <f t="shared" si="29"/>
        <v>0</v>
      </c>
    </row>
    <row r="33" ht="15" customHeight="1" spans="1:71">
      <c r="A33" s="24" t="s">
        <v>963</v>
      </c>
      <c r="B33" s="25" t="s">
        <v>422</v>
      </c>
      <c r="C33" s="26" t="s">
        <v>423</v>
      </c>
      <c r="D33" s="27" t="s">
        <v>929</v>
      </c>
      <c r="E33" s="10" t="s">
        <v>234</v>
      </c>
      <c r="F33" s="28" t="s">
        <v>424</v>
      </c>
      <c r="G33" s="27" t="s">
        <v>173</v>
      </c>
      <c r="H33" s="27" t="s">
        <v>224</v>
      </c>
      <c r="I33" s="28" t="s">
        <v>938</v>
      </c>
      <c r="J33" s="27" t="s">
        <v>165</v>
      </c>
      <c r="K33" s="27" t="s">
        <v>931</v>
      </c>
      <c r="L33" s="29" t="s">
        <v>291</v>
      </c>
      <c r="M33" s="13">
        <v>730</v>
      </c>
      <c r="N33" s="14">
        <f t="shared" si="0"/>
        <v>2</v>
      </c>
      <c r="O33" s="15">
        <v>9570</v>
      </c>
      <c r="P33" s="15">
        <f t="shared" si="1"/>
        <v>6986100</v>
      </c>
      <c r="Q33" s="16">
        <f>IFERROR(VLOOKUP(G33,SCENARIOS!$A$13:$E$18,2,0),0.025)</f>
        <v>0.04</v>
      </c>
      <c r="R33" s="17">
        <f>IFERROR(VLOOKUP(L33,INPUTS!$A$107:$B$120,2,0),0.0082)</f>
        <v>0.0079</v>
      </c>
      <c r="S33" s="30">
        <f t="shared" si="2"/>
        <v>75.603</v>
      </c>
      <c r="T33" s="15">
        <f t="shared" si="3"/>
        <v>55190.19</v>
      </c>
      <c r="U33" s="15">
        <f>T33/INPUTS!$B$7*1000</f>
        <v>68987737.5</v>
      </c>
      <c r="V33" s="15">
        <f>T33*INPUTS!$B$6</f>
        <v>174401.0004</v>
      </c>
      <c r="W33" s="19" t="s">
        <v>396</v>
      </c>
      <c r="X33" s="19" t="s">
        <v>396</v>
      </c>
      <c r="Y33" s="20">
        <f>IFERROR(VLOOKUP(E33,INPUTS!$A$44:$B$103,2,0),0)</f>
        <v>0</v>
      </c>
      <c r="Z33" s="15">
        <f t="shared" si="4"/>
        <v>0</v>
      </c>
      <c r="AA33" s="20">
        <f>IFERROR(VLOOKUP(E33,INPUTS!$A$44:$C$103,3,0),SCENARIOS!$J$23)</f>
        <v>0.1</v>
      </c>
      <c r="AB33" s="15">
        <f t="shared" si="5"/>
        <v>6714.73048475075</v>
      </c>
      <c r="AC33" s="20">
        <f>IFERROR(VLOOKUP($E33,INPUTS!$A$44:$G$103,4,0),SCENARIOS!$K$23)</f>
        <v>0.15</v>
      </c>
      <c r="AD33" s="15">
        <f t="shared" si="6"/>
        <v>12254.2444996586</v>
      </c>
      <c r="AE33" s="20">
        <f>IFERROR(VLOOKUP($E33,INPUTS!$A$44:$G$103,5,0),SCENARIOS!$L$23)</f>
        <v>0.3</v>
      </c>
      <c r="AF33" s="15">
        <f t="shared" si="7"/>
        <v>29818.3242744578</v>
      </c>
      <c r="AG33" s="20">
        <f>IFERROR(VLOOKUP($E33,INPUTS!$A$44:$G$103,6,0),SCENARIOS!$M$23)</f>
        <v>0.4</v>
      </c>
      <c r="AH33" s="15">
        <f t="shared" si="8"/>
        <v>48371.4010309647</v>
      </c>
      <c r="AI33" s="20">
        <f>IFERROR(VLOOKUP($E33,INPUTS!$A$44:$G$103,7,0),SCENARIOS!$N$23)</f>
        <v>0.5</v>
      </c>
      <c r="AJ33" s="15">
        <f t="shared" si="9"/>
        <v>73564.006821847</v>
      </c>
      <c r="AL33" t="str">
        <f t="shared" si="10"/>
        <v>Y</v>
      </c>
      <c r="AM33" s="21">
        <f t="shared" si="11"/>
        <v>147128.013643694</v>
      </c>
      <c r="BC33" s="2" t="str">
        <v>CPH</v>
      </c>
      <c r="BD33" s="15">
        <f t="shared" si="18"/>
        <v>40816.1307</v>
      </c>
      <c r="BE33" s="15">
        <f t="shared" si="19"/>
        <v>138539.116477192</v>
      </c>
      <c r="BF33" s="15">
        <f t="shared" si="20"/>
        <v>391860.735472263</v>
      </c>
      <c r="BG33" s="15">
        <f t="shared" si="21"/>
        <v>886708.908845359</v>
      </c>
      <c r="BH33" s="15">
        <f t="shared" si="22"/>
        <v>1337639.65588123</v>
      </c>
      <c r="BI33" s="15">
        <f t="shared" si="23"/>
        <v>1891770.61569027</v>
      </c>
      <c r="BJ33" s="23"/>
      <c r="BM33" s="2" t="str">
        <v>Kuwait</v>
      </c>
      <c r="BN33" s="15">
        <f t="shared" si="24"/>
        <v>0</v>
      </c>
      <c r="BO33" s="15">
        <f t="shared" si="25"/>
        <v>0</v>
      </c>
      <c r="BP33" s="15">
        <f t="shared" si="26"/>
        <v>0</v>
      </c>
      <c r="BQ33" s="15">
        <f t="shared" si="27"/>
        <v>0</v>
      </c>
      <c r="BR33" s="15">
        <f t="shared" si="28"/>
        <v>0</v>
      </c>
      <c r="BS33" s="15">
        <f t="shared" si="29"/>
        <v>0</v>
      </c>
    </row>
    <row r="34" ht="15" customHeight="1" spans="1:71">
      <c r="A34" s="6" t="s">
        <v>964</v>
      </c>
      <c r="B34" s="7" t="s">
        <v>425</v>
      </c>
      <c r="C34" s="8" t="s">
        <v>426</v>
      </c>
      <c r="D34" s="9" t="s">
        <v>929</v>
      </c>
      <c r="E34" s="10" t="s">
        <v>428</v>
      </c>
      <c r="F34" s="11" t="s">
        <v>427</v>
      </c>
      <c r="G34" s="9" t="s">
        <v>173</v>
      </c>
      <c r="H34" s="9" t="s">
        <v>224</v>
      </c>
      <c r="I34" s="11" t="s">
        <v>938</v>
      </c>
      <c r="J34" s="9" t="s">
        <v>165</v>
      </c>
      <c r="K34" s="9" t="s">
        <v>931</v>
      </c>
      <c r="L34" s="12" t="s">
        <v>293</v>
      </c>
      <c r="M34" s="13">
        <v>1095</v>
      </c>
      <c r="N34" s="14">
        <f t="shared" si="0"/>
        <v>3</v>
      </c>
      <c r="O34" s="15">
        <v>9660</v>
      </c>
      <c r="P34" s="15">
        <f t="shared" si="1"/>
        <v>10577700</v>
      </c>
      <c r="Q34" s="16">
        <f>IFERROR(VLOOKUP(G34,SCENARIOS!$A$13:$E$18,2,0),0.025)</f>
        <v>0.04</v>
      </c>
      <c r="R34" s="17">
        <f>IFERROR(VLOOKUP(L34,INPUTS!$A$107:$B$120,2,0),0.0082)</f>
        <v>0.0079</v>
      </c>
      <c r="S34" s="18">
        <f t="shared" si="2"/>
        <v>76.314</v>
      </c>
      <c r="T34" s="15">
        <f t="shared" si="3"/>
        <v>83563.83</v>
      </c>
      <c r="U34" s="15">
        <f>T34/INPUTS!$B$7*1000</f>
        <v>104454787.5</v>
      </c>
      <c r="V34" s="15">
        <f>T34*INPUTS!$B$6</f>
        <v>264061.7028</v>
      </c>
      <c r="W34" s="19" t="s">
        <v>396</v>
      </c>
      <c r="X34" s="19" t="s">
        <v>396</v>
      </c>
      <c r="Y34" s="20">
        <f>IFERROR(VLOOKUP(E34,INPUTS!$A$44:$B$103,2,0),0)</f>
        <v>0</v>
      </c>
      <c r="Z34" s="15">
        <f t="shared" si="4"/>
        <v>0</v>
      </c>
      <c r="AA34" s="20">
        <f>IFERROR(VLOOKUP(E34,INPUTS!$A$44:$C$103,3,0),SCENARIOS!$J$23)</f>
        <v>0</v>
      </c>
      <c r="AB34" s="15">
        <f t="shared" si="5"/>
        <v>0</v>
      </c>
      <c r="AC34" s="20">
        <f>IFERROR(VLOOKUP($E34,INPUTS!$A$44:$G$103,4,0),SCENARIOS!$K$23)</f>
        <v>0</v>
      </c>
      <c r="AD34" s="15">
        <f t="shared" si="6"/>
        <v>0</v>
      </c>
      <c r="AE34" s="20">
        <f>IFERROR(VLOOKUP($E34,INPUTS!$A$44:$G$103,5,0),SCENARIOS!$L$23)</f>
        <v>0</v>
      </c>
      <c r="AF34" s="15">
        <f t="shared" si="7"/>
        <v>0</v>
      </c>
      <c r="AG34" s="20">
        <f>IFERROR(VLOOKUP($E34,INPUTS!$A$44:$G$103,6,0),SCENARIOS!$M$23)</f>
        <v>0</v>
      </c>
      <c r="AH34" s="15">
        <f t="shared" si="8"/>
        <v>0</v>
      </c>
      <c r="AI34" s="20">
        <f>IFERROR(VLOOKUP($E34,INPUTS!$A$44:$G$103,7,0),SCENARIOS!$N$23)</f>
        <v>0</v>
      </c>
      <c r="AJ34" s="15">
        <f t="shared" si="9"/>
        <v>0</v>
      </c>
      <c r="AL34" t="str">
        <f t="shared" si="10"/>
        <v>Y</v>
      </c>
      <c r="AM34" s="21">
        <f t="shared" si="11"/>
        <v>222767.494012239</v>
      </c>
      <c r="AT34" s="2" t="s">
        <v>965</v>
      </c>
      <c r="BC34" s="2" t="str">
        <v>CTU</v>
      </c>
      <c r="BD34" s="15">
        <f t="shared" si="18"/>
        <v>0</v>
      </c>
      <c r="BE34" s="15">
        <f t="shared" si="19"/>
        <v>0</v>
      </c>
      <c r="BF34" s="15">
        <f t="shared" si="20"/>
        <v>0</v>
      </c>
      <c r="BG34" s="15">
        <f t="shared" si="21"/>
        <v>0</v>
      </c>
      <c r="BH34" s="15">
        <f t="shared" si="22"/>
        <v>0</v>
      </c>
      <c r="BI34" s="15">
        <f t="shared" si="23"/>
        <v>0</v>
      </c>
      <c r="BJ34" s="23"/>
      <c r="BM34" s="2" t="str">
        <v>Latvia</v>
      </c>
      <c r="BN34" s="15">
        <f t="shared" si="24"/>
        <v>0</v>
      </c>
      <c r="BO34" s="15">
        <f t="shared" si="25"/>
        <v>0</v>
      </c>
      <c r="BP34" s="15">
        <f t="shared" si="26"/>
        <v>0</v>
      </c>
      <c r="BQ34" s="15">
        <f t="shared" si="27"/>
        <v>0</v>
      </c>
      <c r="BR34" s="15">
        <f t="shared" si="28"/>
        <v>0</v>
      </c>
      <c r="BS34" s="15">
        <f t="shared" si="29"/>
        <v>0</v>
      </c>
    </row>
    <row r="35" ht="15" customHeight="1" spans="1:71">
      <c r="A35" s="24" t="s">
        <v>966</v>
      </c>
      <c r="B35" s="25" t="s">
        <v>429</v>
      </c>
      <c r="C35" s="26" t="s">
        <v>430</v>
      </c>
      <c r="D35" s="27" t="s">
        <v>929</v>
      </c>
      <c r="E35" s="10" t="s">
        <v>432</v>
      </c>
      <c r="F35" s="28" t="s">
        <v>431</v>
      </c>
      <c r="G35" s="27" t="s">
        <v>173</v>
      </c>
      <c r="H35" s="27" t="s">
        <v>224</v>
      </c>
      <c r="I35" s="28" t="s">
        <v>938</v>
      </c>
      <c r="J35" s="27" t="s">
        <v>165</v>
      </c>
      <c r="K35" s="27" t="s">
        <v>931</v>
      </c>
      <c r="L35" s="29" t="s">
        <v>295</v>
      </c>
      <c r="M35" s="13">
        <v>730</v>
      </c>
      <c r="N35" s="14">
        <f t="shared" si="0"/>
        <v>2</v>
      </c>
      <c r="O35" s="15">
        <v>8150</v>
      </c>
      <c r="P35" s="15">
        <f t="shared" si="1"/>
        <v>5949500</v>
      </c>
      <c r="Q35" s="16">
        <f>IFERROR(VLOOKUP(G35,SCENARIOS!$A$13:$E$18,2,0),0.025)</f>
        <v>0.04</v>
      </c>
      <c r="R35" s="17">
        <f>IFERROR(VLOOKUP(L35,INPUTS!$A$107:$B$120,2,0),0.0082)</f>
        <v>0.0089</v>
      </c>
      <c r="S35" s="30">
        <f t="shared" si="2"/>
        <v>72.535</v>
      </c>
      <c r="T35" s="15">
        <f t="shared" si="3"/>
        <v>52950.55</v>
      </c>
      <c r="U35" s="15">
        <f>T35/INPUTS!$B$7*1000</f>
        <v>66188187.5</v>
      </c>
      <c r="V35" s="15">
        <f>T35*INPUTS!$B$6</f>
        <v>167323.738</v>
      </c>
      <c r="W35" s="31" t="s">
        <v>521</v>
      </c>
      <c r="X35" s="19" t="s">
        <v>396</v>
      </c>
      <c r="Y35" s="20">
        <f>IFERROR(VLOOKUP(E35,INPUTS!$A$44:$B$103,2,0),0)</f>
        <v>0</v>
      </c>
      <c r="Z35" s="15">
        <f t="shared" si="4"/>
        <v>0</v>
      </c>
      <c r="AA35" s="20">
        <f>IFERROR(VLOOKUP(E35,INPUTS!$A$44:$C$103,3,0),SCENARIOS!$J$23)</f>
        <v>0</v>
      </c>
      <c r="AB35" s="15">
        <f t="shared" si="5"/>
        <v>0</v>
      </c>
      <c r="AC35" s="20">
        <f>IFERROR(VLOOKUP($E35,INPUTS!$A$44:$G$103,4,0),SCENARIOS!$K$23)</f>
        <v>0</v>
      </c>
      <c r="AD35" s="15">
        <f t="shared" si="6"/>
        <v>0</v>
      </c>
      <c r="AE35" s="20">
        <f>IFERROR(VLOOKUP($E35,INPUTS!$A$44:$G$103,5,0),SCENARIOS!$L$23)</f>
        <v>0</v>
      </c>
      <c r="AF35" s="15">
        <f t="shared" si="7"/>
        <v>0</v>
      </c>
      <c r="AG35" s="20">
        <f>IFERROR(VLOOKUP($E35,INPUTS!$A$44:$G$103,6,0),SCENARIOS!$M$23)</f>
        <v>0</v>
      </c>
      <c r="AH35" s="15">
        <f t="shared" si="8"/>
        <v>0</v>
      </c>
      <c r="AI35" s="20">
        <f>IFERROR(VLOOKUP($E35,INPUTS!$A$44:$G$103,7,0),SCENARIOS!$N$23)</f>
        <v>0</v>
      </c>
      <c r="AJ35" s="15">
        <f t="shared" si="9"/>
        <v>0</v>
      </c>
      <c r="AL35" t="str">
        <f t="shared" si="10"/>
        <v>N</v>
      </c>
      <c r="AM35" s="21">
        <f t="shared" si="11"/>
        <v>141157.499962241</v>
      </c>
      <c r="AU35">
        <v>0</v>
      </c>
      <c r="AV35">
        <f>AU35+5</f>
        <v>5</v>
      </c>
      <c r="AW35">
        <f t="shared" ref="AW35:AZ35" si="35">AV35+5</f>
        <v>10</v>
      </c>
      <c r="AX35">
        <f t="shared" si="35"/>
        <v>15</v>
      </c>
      <c r="AY35">
        <f t="shared" si="35"/>
        <v>20</v>
      </c>
      <c r="AZ35">
        <f t="shared" si="35"/>
        <v>25</v>
      </c>
      <c r="BC35" s="2" t="str">
        <v>CVG</v>
      </c>
      <c r="BD35" s="15">
        <f t="shared" si="18"/>
        <v>0</v>
      </c>
      <c r="BE35" s="15">
        <f t="shared" si="19"/>
        <v>0</v>
      </c>
      <c r="BF35" s="15">
        <f t="shared" si="20"/>
        <v>0</v>
      </c>
      <c r="BG35" s="15">
        <f t="shared" si="21"/>
        <v>0</v>
      </c>
      <c r="BH35" s="15">
        <f t="shared" si="22"/>
        <v>0</v>
      </c>
      <c r="BI35" s="15">
        <f t="shared" si="23"/>
        <v>0</v>
      </c>
      <c r="BJ35" s="23"/>
      <c r="BM35" s="2" t="str">
        <v>Luxembourg</v>
      </c>
      <c r="BN35" s="15">
        <f t="shared" si="24"/>
        <v>0</v>
      </c>
      <c r="BO35" s="15">
        <f t="shared" si="25"/>
        <v>0</v>
      </c>
      <c r="BP35" s="15">
        <f t="shared" si="26"/>
        <v>0</v>
      </c>
      <c r="BQ35" s="15">
        <f t="shared" si="27"/>
        <v>0</v>
      </c>
      <c r="BR35" s="15">
        <f t="shared" si="28"/>
        <v>0</v>
      </c>
      <c r="BS35" s="15">
        <f t="shared" si="29"/>
        <v>0</v>
      </c>
    </row>
    <row r="36" ht="15" customHeight="1" spans="1:71">
      <c r="A36" s="6" t="s">
        <v>967</v>
      </c>
      <c r="B36" s="7" t="s">
        <v>434</v>
      </c>
      <c r="C36" s="8" t="s">
        <v>435</v>
      </c>
      <c r="D36" s="9" t="s">
        <v>929</v>
      </c>
      <c r="E36" s="10" t="s">
        <v>264</v>
      </c>
      <c r="F36" s="11" t="s">
        <v>436</v>
      </c>
      <c r="G36" s="9" t="s">
        <v>173</v>
      </c>
      <c r="H36" s="9" t="s">
        <v>224</v>
      </c>
      <c r="I36" s="11" t="s">
        <v>938</v>
      </c>
      <c r="J36" s="9" t="s">
        <v>165</v>
      </c>
      <c r="K36" s="9" t="s">
        <v>931</v>
      </c>
      <c r="L36" s="12" t="s">
        <v>291</v>
      </c>
      <c r="M36" s="13">
        <v>365</v>
      </c>
      <c r="N36" s="14">
        <f t="shared" si="0"/>
        <v>1</v>
      </c>
      <c r="O36" s="15">
        <v>16990</v>
      </c>
      <c r="P36" s="15">
        <f t="shared" si="1"/>
        <v>6201350</v>
      </c>
      <c r="Q36" s="16">
        <f>IFERROR(VLOOKUP(G36,SCENARIOS!$A$13:$E$18,2,0),0.025)</f>
        <v>0.04</v>
      </c>
      <c r="R36" s="17">
        <f>IFERROR(VLOOKUP(L36,INPUTS!$A$107:$B$120,2,0),0.0082)</f>
        <v>0.0079</v>
      </c>
      <c r="S36" s="18">
        <f t="shared" si="2"/>
        <v>134.221</v>
      </c>
      <c r="T36" s="15">
        <f t="shared" si="3"/>
        <v>48990.665</v>
      </c>
      <c r="U36" s="15">
        <f>T36/INPUTS!$B$7*1000</f>
        <v>61238331.25</v>
      </c>
      <c r="V36" s="15">
        <f>T36*INPUTS!$B$6</f>
        <v>154810.5014</v>
      </c>
      <c r="W36" s="19" t="s">
        <v>396</v>
      </c>
      <c r="X36" s="19" t="s">
        <v>396</v>
      </c>
      <c r="Y36" s="20">
        <f>IFERROR(VLOOKUP(E36,INPUTS!$A$44:$B$103,2,0),0)</f>
        <v>0</v>
      </c>
      <c r="Z36" s="15">
        <f t="shared" si="4"/>
        <v>0</v>
      </c>
      <c r="AA36" s="20">
        <f>IFERROR(VLOOKUP(E36,INPUTS!$A$44:$C$103,3,0),SCENARIOS!$J$23)</f>
        <v>0.05</v>
      </c>
      <c r="AB36" s="15">
        <f t="shared" si="5"/>
        <v>2980.23173813781</v>
      </c>
      <c r="AC36" s="20">
        <f>IFERROR(VLOOKUP($E36,INPUTS!$A$44:$G$103,4,0),SCENARIOS!$K$23)</f>
        <v>0.1</v>
      </c>
      <c r="AD36" s="15">
        <f t="shared" si="6"/>
        <v>7251.81518805992</v>
      </c>
      <c r="AE36" s="20">
        <f>IFERROR(VLOOKUP($E36,INPUTS!$A$44:$G$103,5,0),SCENARIOS!$L$23)</f>
        <v>0.2</v>
      </c>
      <c r="AF36" s="15">
        <f t="shared" si="7"/>
        <v>17645.883992443</v>
      </c>
      <c r="AG36" s="20">
        <f>IFERROR(VLOOKUP($E36,INPUTS!$A$44:$G$103,6,0),SCENARIOS!$M$23)</f>
        <v>0.3</v>
      </c>
      <c r="AH36" s="15">
        <f t="shared" si="8"/>
        <v>32203.3739622292</v>
      </c>
      <c r="AI36" s="20">
        <f>IFERROR(VLOOKUP($E36,INPUTS!$A$44:$G$103,7,0),SCENARIOS!$N$23)</f>
        <v>0.4</v>
      </c>
      <c r="AJ36" s="15">
        <f t="shared" si="9"/>
        <v>52240.4378642917</v>
      </c>
      <c r="AL36" t="str">
        <f t="shared" si="10"/>
        <v>Y</v>
      </c>
      <c r="AM36" s="21">
        <f t="shared" si="11"/>
        <v>130601.094660729</v>
      </c>
      <c r="AU36" s="2" t="s">
        <v>332</v>
      </c>
      <c r="AV36" s="2" t="s">
        <v>337</v>
      </c>
      <c r="AW36" s="2" t="s">
        <v>338</v>
      </c>
      <c r="AX36" s="2" t="s">
        <v>339</v>
      </c>
      <c r="AY36" s="2" t="s">
        <v>968</v>
      </c>
      <c r="AZ36" s="2" t="s">
        <v>340</v>
      </c>
      <c r="BC36" s="2" t="str">
        <v>DAD</v>
      </c>
      <c r="BD36" s="15">
        <f t="shared" si="18"/>
        <v>0</v>
      </c>
      <c r="BE36" s="15">
        <f t="shared" si="19"/>
        <v>0</v>
      </c>
      <c r="BF36" s="15">
        <f t="shared" si="20"/>
        <v>0</v>
      </c>
      <c r="BG36" s="15">
        <f t="shared" si="21"/>
        <v>0</v>
      </c>
      <c r="BH36" s="15">
        <f t="shared" si="22"/>
        <v>0</v>
      </c>
      <c r="BI36" s="15">
        <f t="shared" si="23"/>
        <v>0</v>
      </c>
      <c r="BJ36" s="23"/>
      <c r="BM36" s="2" t="str">
        <v>Malaysia</v>
      </c>
      <c r="BN36" s="15">
        <f t="shared" si="24"/>
        <v>0</v>
      </c>
      <c r="BO36" s="15">
        <f t="shared" si="25"/>
        <v>0</v>
      </c>
      <c r="BP36" s="15">
        <f t="shared" si="26"/>
        <v>0</v>
      </c>
      <c r="BQ36" s="15">
        <f t="shared" si="27"/>
        <v>0</v>
      </c>
      <c r="BR36" s="15">
        <f t="shared" si="28"/>
        <v>0</v>
      </c>
      <c r="BS36" s="15">
        <f t="shared" si="29"/>
        <v>0</v>
      </c>
    </row>
    <row r="37" ht="15" customHeight="1" spans="1:71">
      <c r="A37" s="24" t="s">
        <v>969</v>
      </c>
      <c r="B37" s="25" t="s">
        <v>419</v>
      </c>
      <c r="C37" s="26" t="s">
        <v>420</v>
      </c>
      <c r="D37" s="27" t="s">
        <v>929</v>
      </c>
      <c r="E37" s="10" t="s">
        <v>242</v>
      </c>
      <c r="F37" s="28" t="s">
        <v>421</v>
      </c>
      <c r="G37" s="27" t="s">
        <v>173</v>
      </c>
      <c r="H37" s="27" t="s">
        <v>440</v>
      </c>
      <c r="I37" s="28" t="s">
        <v>439</v>
      </c>
      <c r="J37" s="27" t="s">
        <v>177</v>
      </c>
      <c r="K37" s="27" t="s">
        <v>931</v>
      </c>
      <c r="L37" s="29" t="s">
        <v>293</v>
      </c>
      <c r="M37" s="13">
        <v>1095</v>
      </c>
      <c r="N37" s="14">
        <f t="shared" si="0"/>
        <v>3</v>
      </c>
      <c r="O37" s="15">
        <v>6350</v>
      </c>
      <c r="P37" s="15">
        <f t="shared" si="1"/>
        <v>6953250</v>
      </c>
      <c r="Q37" s="16">
        <f>IFERROR(VLOOKUP(G37,SCENARIOS!$A$13:$E$18,2,0),0.025)</f>
        <v>0.04</v>
      </c>
      <c r="R37" s="17">
        <f>IFERROR(VLOOKUP(L37,INPUTS!$A$107:$B$120,2,0),0.0082)</f>
        <v>0.0079</v>
      </c>
      <c r="S37" s="30">
        <f t="shared" si="2"/>
        <v>50.165</v>
      </c>
      <c r="T37" s="15">
        <f t="shared" si="3"/>
        <v>54930.675</v>
      </c>
      <c r="U37" s="15">
        <f>T37/INPUTS!$B$7*1000</f>
        <v>68663343.75</v>
      </c>
      <c r="V37" s="15">
        <f>T37*INPUTS!$B$6</f>
        <v>173580.933</v>
      </c>
      <c r="W37" s="19" t="s">
        <v>396</v>
      </c>
      <c r="X37" s="19" t="s">
        <v>396</v>
      </c>
      <c r="Y37" s="20">
        <f>IFERROR(VLOOKUP(E37,INPUTS!$A$44:$B$103,2,0),0)</f>
        <v>0</v>
      </c>
      <c r="Z37" s="15">
        <f t="shared" si="4"/>
        <v>0</v>
      </c>
      <c r="AA37" s="20">
        <f>IFERROR(VLOOKUP(E37,INPUTS!$A$44:$C$103,3,0),SCENARIOS!$J$23)</f>
        <v>0.03</v>
      </c>
      <c r="AB37" s="15">
        <f t="shared" si="5"/>
        <v>2004.94695508623</v>
      </c>
      <c r="AC37" s="20">
        <f>IFERROR(VLOOKUP($E37,INPUTS!$A$44:$G$103,4,0),SCENARIOS!$K$23)</f>
        <v>0.1</v>
      </c>
      <c r="AD37" s="15">
        <f t="shared" si="6"/>
        <v>8131.0817735457</v>
      </c>
      <c r="AE37" s="20">
        <f>IFERROR(VLOOKUP($E37,INPUTS!$A$44:$G$103,5,0),SCENARIOS!$L$23)</f>
        <v>0.2</v>
      </c>
      <c r="AF37" s="15">
        <f t="shared" si="7"/>
        <v>19785.4084788722</v>
      </c>
      <c r="AG37" s="20">
        <f>IFERROR(VLOOKUP($E37,INPUTS!$A$44:$G$103,6,0),SCENARIOS!$M$23)</f>
        <v>0.3</v>
      </c>
      <c r="AH37" s="15">
        <f t="shared" si="8"/>
        <v>36107.9619764842</v>
      </c>
      <c r="AI37" s="20">
        <f>IFERROR(VLOOKUP($E37,INPUTS!$A$44:$G$103,7,0),SCENARIOS!$N$23)</f>
        <v>0.4</v>
      </c>
      <c r="AJ37" s="15">
        <f t="shared" si="9"/>
        <v>58574.4756512512</v>
      </c>
      <c r="AL37" t="str">
        <f t="shared" si="10"/>
        <v>Y</v>
      </c>
      <c r="AM37" s="21">
        <f t="shared" si="11"/>
        <v>146436.189128128</v>
      </c>
      <c r="AT37" s="2" t="s">
        <v>165</v>
      </c>
      <c r="AU37" s="15">
        <f>SUMIF($G$4:$G$1277,$AT37,$T$4:$T$1277)*(1+SCENARIOS!$B13)^AU$35</f>
        <v>53878455.246</v>
      </c>
      <c r="AV37" s="15">
        <f>SUMIF($G$4:$G$1277,$AT37,$T$4:$T$1277)*(1+SCENARIOS!$B13)^AV$35</f>
        <v>60958526.7631844</v>
      </c>
      <c r="AW37" s="15">
        <f>SUMIF($G$4:$G$1277,$AT37,$T$4:$T$1277)*(1+SCENARIOS!$B13)^AW$35</f>
        <v>68968977.8255797</v>
      </c>
      <c r="AX37" s="15">
        <f>SUMIF($G$4:$G$1277,$AT37,$T$4:$T$1277)*(1+SCENARIOS!$B13)^AX$35</f>
        <v>78032067.9465323</v>
      </c>
      <c r="AY37" s="15">
        <f>SUMIF($G$4:$G$1277,$AT37,$T$4:$T$1277)*(1+SCENARIOS!$B13)^AY$35</f>
        <v>88286122.5435459</v>
      </c>
      <c r="AZ37" s="15">
        <f>SUMIF($G$4:$G$1277,$AT37,$T$4:$T$1277)*(1+SCENARIOS!$B13)^AZ$35</f>
        <v>99887644.130036</v>
      </c>
      <c r="BC37" s="2" t="str">
        <v>DAL</v>
      </c>
      <c r="BD37" s="15">
        <f t="shared" si="18"/>
        <v>0</v>
      </c>
      <c r="BE37" s="15">
        <f t="shared" si="19"/>
        <v>0</v>
      </c>
      <c r="BF37" s="15">
        <f t="shared" si="20"/>
        <v>0</v>
      </c>
      <c r="BG37" s="15">
        <f t="shared" si="21"/>
        <v>0</v>
      </c>
      <c r="BH37" s="15">
        <f t="shared" si="22"/>
        <v>0</v>
      </c>
      <c r="BI37" s="15">
        <f t="shared" si="23"/>
        <v>0</v>
      </c>
      <c r="BJ37" s="23"/>
      <c r="BM37" s="2" t="str">
        <v>Mexico</v>
      </c>
      <c r="BN37" s="15">
        <f t="shared" si="24"/>
        <v>0</v>
      </c>
      <c r="BO37" s="15">
        <f t="shared" si="25"/>
        <v>0</v>
      </c>
      <c r="BP37" s="15">
        <f t="shared" si="26"/>
        <v>0</v>
      </c>
      <c r="BQ37" s="15">
        <f t="shared" si="27"/>
        <v>0</v>
      </c>
      <c r="BR37" s="15">
        <f t="shared" si="28"/>
        <v>0</v>
      </c>
      <c r="BS37" s="15">
        <f t="shared" si="29"/>
        <v>0</v>
      </c>
    </row>
    <row r="38" ht="15" customHeight="1" spans="1:71">
      <c r="A38" s="6" t="s">
        <v>970</v>
      </c>
      <c r="B38" s="7"/>
      <c r="C38" s="8"/>
      <c r="D38" s="9"/>
      <c r="E38" s="10"/>
      <c r="F38" s="11"/>
      <c r="G38" s="9"/>
      <c r="H38" s="9"/>
      <c r="I38" s="11"/>
      <c r="J38" s="9"/>
      <c r="K38" s="9"/>
      <c r="L38" s="12"/>
      <c r="M38" s="13"/>
      <c r="N38" s="14"/>
      <c r="O38" s="15"/>
      <c r="P38" s="15"/>
      <c r="Q38" s="16"/>
      <c r="R38" s="17"/>
      <c r="S38" s="18"/>
      <c r="T38" s="15"/>
      <c r="U38" s="15"/>
      <c r="V38" s="15"/>
      <c r="W38" s="31"/>
      <c r="X38" s="41"/>
      <c r="Y38" s="20"/>
      <c r="Z38" s="15"/>
      <c r="AA38" s="20"/>
      <c r="AB38" s="15"/>
      <c r="AC38" s="20"/>
      <c r="AD38" s="15"/>
      <c r="AE38" s="20"/>
      <c r="AF38" s="15"/>
      <c r="AG38" s="20"/>
      <c r="AH38" s="15"/>
      <c r="AI38" s="20"/>
      <c r="AJ38" s="15"/>
      <c r="AM38" s="21"/>
      <c r="AT38" s="2" t="s">
        <v>169</v>
      </c>
      <c r="AU38" s="15">
        <f>SUMIF($G$4:$G$1277,$AT38,$T$4:$T$1277)*(1+SCENARIOS!$B14)^AU$35</f>
        <v>14640950.578</v>
      </c>
      <c r="AV38" s="15">
        <f>SUMIF($G$4:$G$1277,$AT38,$T$4:$T$1277)*(1+SCENARIOS!$B14)^AV$35</f>
        <v>16164792.4737697</v>
      </c>
      <c r="AW38" s="15">
        <f>SUMIF($G$4:$G$1277,$AT38,$T$4:$T$1277)*(1+SCENARIOS!$B14)^AW$35</f>
        <v>17847237.058001</v>
      </c>
      <c r="AX38" s="15">
        <f>SUMIF($G$4:$G$1277,$AT38,$T$4:$T$1277)*(1+SCENARIOS!$B14)^AX$35</f>
        <v>19704791.8258986</v>
      </c>
      <c r="AY38" s="15">
        <f>SUMIF($G$4:$G$1277,$AT38,$T$4:$T$1277)*(1+SCENARIOS!$B14)^AY$35</f>
        <v>21755682.3860269</v>
      </c>
      <c r="AZ38" s="15">
        <f>SUMIF($G$4:$G$1277,$AT38,$T$4:$T$1277)*(1+SCENARIOS!$B14)^AZ$35</f>
        <v>24020031.2829286</v>
      </c>
      <c r="BC38" s="2" t="str">
        <v>DEL</v>
      </c>
      <c r="BD38" s="15">
        <f t="shared" si="18"/>
        <v>0</v>
      </c>
      <c r="BE38" s="15">
        <f t="shared" si="19"/>
        <v>0</v>
      </c>
      <c r="BF38" s="15">
        <f t="shared" si="20"/>
        <v>0</v>
      </c>
      <c r="BG38" s="15">
        <f t="shared" si="21"/>
        <v>0</v>
      </c>
      <c r="BH38" s="15">
        <f t="shared" si="22"/>
        <v>0</v>
      </c>
      <c r="BI38" s="15">
        <f t="shared" si="23"/>
        <v>0</v>
      </c>
      <c r="BJ38" s="23"/>
      <c r="BM38" s="2" t="str">
        <v>Morocco</v>
      </c>
      <c r="BN38" s="15">
        <f t="shared" si="24"/>
        <v>0</v>
      </c>
      <c r="BO38" s="15">
        <f t="shared" si="25"/>
        <v>0</v>
      </c>
      <c r="BP38" s="15">
        <f t="shared" si="26"/>
        <v>0</v>
      </c>
      <c r="BQ38" s="15">
        <f t="shared" si="27"/>
        <v>0</v>
      </c>
      <c r="BR38" s="15">
        <f t="shared" si="28"/>
        <v>0</v>
      </c>
      <c r="BS38" s="15">
        <f t="shared" si="29"/>
        <v>0</v>
      </c>
    </row>
    <row r="39" ht="15" customHeight="1" spans="1:71">
      <c r="A39" s="24" t="s">
        <v>971</v>
      </c>
      <c r="B39" s="25"/>
      <c r="C39" s="26"/>
      <c r="D39" s="27"/>
      <c r="E39" s="10"/>
      <c r="F39" s="28"/>
      <c r="G39" s="27"/>
      <c r="H39" s="27"/>
      <c r="I39" s="28"/>
      <c r="J39" s="27"/>
      <c r="K39" s="27"/>
      <c r="L39" s="29"/>
      <c r="M39" s="13"/>
      <c r="N39" s="14"/>
      <c r="O39" s="15"/>
      <c r="P39" s="15"/>
      <c r="Q39" s="16"/>
      <c r="R39" s="17"/>
      <c r="S39" s="30"/>
      <c r="T39" s="15"/>
      <c r="U39" s="15"/>
      <c r="V39" s="15"/>
      <c r="W39" s="31"/>
      <c r="X39" s="41"/>
      <c r="Y39" s="20"/>
      <c r="Z39" s="15"/>
      <c r="AA39" s="20"/>
      <c r="AB39" s="15"/>
      <c r="AC39" s="20"/>
      <c r="AD39" s="15"/>
      <c r="AE39" s="20"/>
      <c r="AF39" s="15"/>
      <c r="AG39" s="20"/>
      <c r="AH39" s="15"/>
      <c r="AI39" s="20"/>
      <c r="AJ39" s="15"/>
      <c r="AM39" s="21"/>
      <c r="AT39" s="2" t="s">
        <v>173</v>
      </c>
      <c r="AU39" s="15">
        <f>SUMIF($G$4:$G$1277,$AT39,$T$4:$T$1277)*(1+SCENARIOS!$B15)^AU$35</f>
        <v>78584202.93</v>
      </c>
      <c r="AV39" s="15">
        <f>SUMIF($G$4:$G$1277,$AT39,$T$4:$T$1277)*(1+SCENARIOS!$B15)^AV$35</f>
        <v>95609698.5775751</v>
      </c>
      <c r="AW39" s="15">
        <f>SUMIF($G$4:$G$1277,$AT39,$T$4:$T$1277)*(1+SCENARIOS!$B15)^AW$35</f>
        <v>116323817.271996</v>
      </c>
      <c r="AX39" s="15">
        <f>SUMIF($G$4:$G$1277,$AT39,$T$4:$T$1277)*(1+SCENARIOS!$B15)^AX$35</f>
        <v>141525709.902221</v>
      </c>
      <c r="AY39" s="15">
        <f>SUMIF($G$4:$G$1277,$AT39,$T$4:$T$1277)*(1+SCENARIOS!$B15)^AY$35</f>
        <v>172187665.716758</v>
      </c>
      <c r="AZ39" s="15">
        <f>SUMIF($G$4:$G$1277,$AT39,$T$4:$T$1277)*(1+SCENARIOS!$B15)^AZ$35</f>
        <v>209492623.251774</v>
      </c>
      <c r="BC39" s="2" t="str">
        <v>DEN</v>
      </c>
      <c r="BD39" s="15">
        <f t="shared" si="18"/>
        <v>3432</v>
      </c>
      <c r="BE39" s="15">
        <f t="shared" si="19"/>
        <v>22735.2318994944</v>
      </c>
      <c r="BF39" s="15">
        <f t="shared" si="20"/>
        <v>83671.7769884401</v>
      </c>
      <c r="BG39" s="15">
        <f t="shared" si="21"/>
        <v>184760.805485136</v>
      </c>
      <c r="BH39" s="15">
        <f t="shared" si="22"/>
        <v>305986.287779863</v>
      </c>
      <c r="BI39" s="15">
        <f t="shared" si="23"/>
        <v>450444.781840236</v>
      </c>
      <c r="BJ39" s="23"/>
      <c r="BM39" s="2" t="str">
        <v>Netherlands</v>
      </c>
      <c r="BN39" s="15">
        <f t="shared" si="24"/>
        <v>49783.24814</v>
      </c>
      <c r="BO39" s="15">
        <f t="shared" si="25"/>
        <v>168975.527429904</v>
      </c>
      <c r="BP39" s="15">
        <f t="shared" si="26"/>
        <v>477950.748779295</v>
      </c>
      <c r="BQ39" s="15">
        <f t="shared" si="27"/>
        <v>1081514.80505224</v>
      </c>
      <c r="BR39" s="15">
        <f t="shared" si="28"/>
        <v>1631512.97706521</v>
      </c>
      <c r="BS39" s="15">
        <f t="shared" si="29"/>
        <v>2307383.97711151</v>
      </c>
    </row>
    <row r="40" ht="15" customHeight="1" spans="1:71">
      <c r="A40" s="6" t="s">
        <v>972</v>
      </c>
      <c r="B40" s="7" t="s">
        <v>437</v>
      </c>
      <c r="C40" s="8" t="s">
        <v>438</v>
      </c>
      <c r="D40" s="9" t="s">
        <v>929</v>
      </c>
      <c r="E40" s="10" t="s">
        <v>440</v>
      </c>
      <c r="F40" s="11" t="s">
        <v>439</v>
      </c>
      <c r="G40" s="9" t="s">
        <v>177</v>
      </c>
      <c r="H40" s="9" t="s">
        <v>224</v>
      </c>
      <c r="I40" s="11" t="s">
        <v>938</v>
      </c>
      <c r="J40" s="9" t="s">
        <v>165</v>
      </c>
      <c r="K40" s="9" t="s">
        <v>931</v>
      </c>
      <c r="L40" s="12" t="s">
        <v>297</v>
      </c>
      <c r="M40" s="13">
        <v>2190</v>
      </c>
      <c r="N40" s="14">
        <f t="shared" si="0"/>
        <v>6</v>
      </c>
      <c r="O40" s="15">
        <v>5490</v>
      </c>
      <c r="P40" s="15">
        <f t="shared" si="1"/>
        <v>12023100</v>
      </c>
      <c r="Q40" s="16">
        <f>IFERROR(VLOOKUP(G40,SCENARIOS!$A$13:$E$18,2,0),0.025)</f>
        <v>0.045</v>
      </c>
      <c r="R40" s="17">
        <f>IFERROR(VLOOKUP(L40,INPUTS!$A$107:$B$120,2,0),0.0082)</f>
        <v>0.0105</v>
      </c>
      <c r="S40" s="18">
        <f t="shared" si="2"/>
        <v>57.645</v>
      </c>
      <c r="T40" s="15">
        <f t="shared" si="3"/>
        <v>126242.55</v>
      </c>
      <c r="U40" s="15">
        <f>T40/INPUTS!$B$7*1000</f>
        <v>157803187.5</v>
      </c>
      <c r="V40" s="15">
        <f>T40*INPUTS!$B$6</f>
        <v>398926.458</v>
      </c>
      <c r="W40" s="19" t="s">
        <v>396</v>
      </c>
      <c r="X40" s="19" t="s">
        <v>396</v>
      </c>
      <c r="Y40" s="20">
        <f>IFERROR(VLOOKUP(E40,INPUTS!$A$44:$B$103,2,0),0)</f>
        <v>0</v>
      </c>
      <c r="Z40" s="15">
        <f t="shared" si="4"/>
        <v>0</v>
      </c>
      <c r="AA40" s="20">
        <f>IFERROR(VLOOKUP(E40,INPUTS!$A$44:$C$103,3,0),SCENARIOS!$J$23)</f>
        <v>0</v>
      </c>
      <c r="AB40" s="15">
        <f t="shared" si="5"/>
        <v>0</v>
      </c>
      <c r="AC40" s="20">
        <f>IFERROR(VLOOKUP($E40,INPUTS!$A$44:$G$103,4,0),SCENARIOS!$K$23)</f>
        <v>0</v>
      </c>
      <c r="AD40" s="15">
        <f t="shared" si="6"/>
        <v>0</v>
      </c>
      <c r="AE40" s="20">
        <f>IFERROR(VLOOKUP($E40,INPUTS!$A$44:$G$103,5,0),SCENARIOS!$L$23)</f>
        <v>0</v>
      </c>
      <c r="AF40" s="15">
        <f t="shared" si="7"/>
        <v>0</v>
      </c>
      <c r="AG40" s="20">
        <f>IFERROR(VLOOKUP($E40,INPUTS!$A$44:$G$103,6,0),SCENARIOS!$M$23)</f>
        <v>0</v>
      </c>
      <c r="AH40" s="15">
        <f t="shared" si="8"/>
        <v>0</v>
      </c>
      <c r="AI40" s="20">
        <f>IFERROR(VLOOKUP($E40,INPUTS!$A$44:$G$103,7,0),SCENARIOS!$N$23)</f>
        <v>0</v>
      </c>
      <c r="AJ40" s="15">
        <f t="shared" si="9"/>
        <v>0</v>
      </c>
      <c r="AL40" t="str">
        <f t="shared" si="10"/>
        <v>Y</v>
      </c>
      <c r="AM40" s="21">
        <f t="shared" si="11"/>
        <v>379413.709651107</v>
      </c>
      <c r="AT40" s="2" t="s">
        <v>177</v>
      </c>
      <c r="AU40" s="15">
        <f>SUMIF($G$4:$G$1277,$AT40,$T$4:$T$1277)*(1+SCENARIOS!$B16)^AU$35</f>
        <v>11275125.0325</v>
      </c>
      <c r="AV40" s="15">
        <f>SUMIF($G$4:$G$1277,$AT40,$T$4:$T$1277)*(1+SCENARIOS!$B16)^AV$35</f>
        <v>14050857.1602821</v>
      </c>
      <c r="AW40" s="15">
        <f>SUMIF($G$4:$G$1277,$AT40,$T$4:$T$1277)*(1+SCENARIOS!$B16)^AW$35</f>
        <v>17509924.4016876</v>
      </c>
      <c r="AX40" s="15">
        <f>SUMIF($G$4:$G$1277,$AT40,$T$4:$T$1277)*(1+SCENARIOS!$B16)^AX$35</f>
        <v>21820551.5190548</v>
      </c>
      <c r="AY40" s="15">
        <f>SUMIF($G$4:$G$1277,$AT40,$T$4:$T$1277)*(1+SCENARIOS!$B16)^AY$35</f>
        <v>27192377.1726755</v>
      </c>
      <c r="AZ40" s="15">
        <f>SUMIF($G$4:$G$1277,$AT40,$T$4:$T$1277)*(1+SCENARIOS!$B16)^AZ$35</f>
        <v>33886649.2744394</v>
      </c>
      <c r="BC40" s="2" t="str">
        <v>DFW</v>
      </c>
      <c r="BD40" s="15">
        <f t="shared" si="18"/>
        <v>1000.60689</v>
      </c>
      <c r="BE40" s="15">
        <f t="shared" si="19"/>
        <v>6628.50515279192</v>
      </c>
      <c r="BF40" s="15">
        <f t="shared" si="20"/>
        <v>24394.6843103662</v>
      </c>
      <c r="BG40" s="15">
        <f t="shared" si="21"/>
        <v>53867.405294399</v>
      </c>
      <c r="BH40" s="15">
        <f t="shared" si="22"/>
        <v>89210.95215561</v>
      </c>
      <c r="BI40" s="15">
        <f t="shared" si="23"/>
        <v>131328.132946937</v>
      </c>
      <c r="BJ40" s="23"/>
      <c r="BM40" s="2" t="str">
        <v>New Zealand</v>
      </c>
      <c r="BN40" s="15">
        <f t="shared" si="24"/>
        <v>0</v>
      </c>
      <c r="BO40" s="15">
        <f t="shared" si="25"/>
        <v>13256.9276647427</v>
      </c>
      <c r="BP40" s="15">
        <f t="shared" si="26"/>
        <v>40322.6988005403</v>
      </c>
      <c r="BQ40" s="15">
        <f t="shared" si="27"/>
        <v>147176.185584835</v>
      </c>
      <c r="BR40" s="15">
        <f t="shared" si="28"/>
        <v>238749.777807934</v>
      </c>
      <c r="BS40" s="15">
        <f t="shared" si="29"/>
        <v>435713.415176067</v>
      </c>
    </row>
    <row r="41" ht="15" customHeight="1" spans="1:71">
      <c r="A41" s="24" t="s">
        <v>973</v>
      </c>
      <c r="B41" s="25" t="s">
        <v>437</v>
      </c>
      <c r="C41" s="26" t="s">
        <v>438</v>
      </c>
      <c r="D41" s="27" t="s">
        <v>929</v>
      </c>
      <c r="E41" s="10" t="s">
        <v>440</v>
      </c>
      <c r="F41" s="28" t="s">
        <v>439</v>
      </c>
      <c r="G41" s="27" t="s">
        <v>177</v>
      </c>
      <c r="H41" s="27" t="s">
        <v>245</v>
      </c>
      <c r="I41" s="28" t="s">
        <v>930</v>
      </c>
      <c r="J41" s="27" t="s">
        <v>169</v>
      </c>
      <c r="K41" s="27" t="s">
        <v>931</v>
      </c>
      <c r="L41" s="29" t="s">
        <v>297</v>
      </c>
      <c r="M41" s="13">
        <v>1460</v>
      </c>
      <c r="N41" s="14">
        <f t="shared" si="0"/>
        <v>4</v>
      </c>
      <c r="O41" s="15">
        <v>11060</v>
      </c>
      <c r="P41" s="15">
        <f t="shared" si="1"/>
        <v>16147600</v>
      </c>
      <c r="Q41" s="16">
        <f>IFERROR(VLOOKUP(G41,SCENARIOS!$A$13:$E$18,2,0),0.025)</f>
        <v>0.045</v>
      </c>
      <c r="R41" s="17">
        <f>IFERROR(VLOOKUP(L41,INPUTS!$A$107:$B$120,2,0),0.0082)</f>
        <v>0.0105</v>
      </c>
      <c r="S41" s="30">
        <f t="shared" si="2"/>
        <v>116.13</v>
      </c>
      <c r="T41" s="15">
        <f t="shared" si="3"/>
        <v>169549.8</v>
      </c>
      <c r="U41" s="15">
        <f>T41/INPUTS!$B$7*1000</f>
        <v>211937250</v>
      </c>
      <c r="V41" s="15">
        <f>T41*INPUTS!$B$6</f>
        <v>535777.368</v>
      </c>
      <c r="W41" s="19" t="s">
        <v>396</v>
      </c>
      <c r="X41" s="19" t="s">
        <v>396</v>
      </c>
      <c r="Y41" s="20">
        <f>IFERROR(VLOOKUP(E41,INPUTS!$A$44:$B$103,2,0),0)</f>
        <v>0</v>
      </c>
      <c r="Z41" s="15">
        <f t="shared" si="4"/>
        <v>0</v>
      </c>
      <c r="AA41" s="20">
        <f>IFERROR(VLOOKUP(E41,INPUTS!$A$44:$C$103,3,0),SCENARIOS!$J$23)</f>
        <v>0</v>
      </c>
      <c r="AB41" s="15">
        <f t="shared" si="5"/>
        <v>0</v>
      </c>
      <c r="AC41" s="20">
        <f>IFERROR(VLOOKUP($E41,INPUTS!$A$44:$G$103,4,0),SCENARIOS!$K$23)</f>
        <v>0</v>
      </c>
      <c r="AD41" s="15">
        <f t="shared" si="6"/>
        <v>0</v>
      </c>
      <c r="AE41" s="20">
        <f>IFERROR(VLOOKUP($E41,INPUTS!$A$44:$G$103,5,0),SCENARIOS!$L$23)</f>
        <v>0</v>
      </c>
      <c r="AF41" s="15">
        <f t="shared" si="7"/>
        <v>0</v>
      </c>
      <c r="AG41" s="20">
        <f>IFERROR(VLOOKUP($E41,INPUTS!$A$44:$G$103,6,0),SCENARIOS!$M$23)</f>
        <v>0</v>
      </c>
      <c r="AH41" s="15">
        <f t="shared" si="8"/>
        <v>0</v>
      </c>
      <c r="AI41" s="20">
        <f>IFERROR(VLOOKUP($E41,INPUTS!$A$44:$G$103,7,0),SCENARIOS!$N$23)</f>
        <v>0</v>
      </c>
      <c r="AJ41" s="15">
        <f t="shared" si="9"/>
        <v>0</v>
      </c>
      <c r="AL41" t="str">
        <f t="shared" si="10"/>
        <v>N</v>
      </c>
      <c r="AM41" s="21">
        <f t="shared" si="11"/>
        <v>509570.811018972</v>
      </c>
      <c r="AT41" s="2" t="s">
        <v>181</v>
      </c>
      <c r="AU41" s="15">
        <f>SUMIF($G$4:$G$1277,$AT41,$T$4:$T$1277)*(1+SCENARIOS!$B17)^AU$35</f>
        <v>16099842.265</v>
      </c>
      <c r="AV41" s="15">
        <f>SUMIF($G$4:$G$1277,$AT41,$T$4:$T$1277)*(1+SCENARIOS!$B17)^AV$35</f>
        <v>19121562.1812153</v>
      </c>
      <c r="AW41" s="15">
        <f>SUMIF($G$4:$G$1277,$AT41,$T$4:$T$1277)*(1+SCENARIOS!$B17)^AW$35</f>
        <v>22710417.5452045</v>
      </c>
      <c r="AX41" s="15">
        <f>SUMIF($G$4:$G$1277,$AT41,$T$4:$T$1277)*(1+SCENARIOS!$B17)^AX$35</f>
        <v>26972851.9139619</v>
      </c>
      <c r="AY41" s="15">
        <f>SUMIF($G$4:$G$1277,$AT41,$T$4:$T$1277)*(1+SCENARIOS!$B17)^AY$35</f>
        <v>32035286.8424537</v>
      </c>
      <c r="AZ41" s="15">
        <f>SUMIF($G$4:$G$1277,$AT41,$T$4:$T$1277)*(1+SCENARIOS!$B17)^AZ$35</f>
        <v>38047871.4802518</v>
      </c>
      <c r="BC41" s="2" t="str">
        <v>DMK</v>
      </c>
      <c r="BD41" s="15">
        <f t="shared" si="18"/>
        <v>0</v>
      </c>
      <c r="BE41" s="15">
        <f t="shared" si="19"/>
        <v>0</v>
      </c>
      <c r="BF41" s="15">
        <f t="shared" si="20"/>
        <v>0</v>
      </c>
      <c r="BG41" s="15">
        <f t="shared" si="21"/>
        <v>0</v>
      </c>
      <c r="BH41" s="15">
        <f t="shared" si="22"/>
        <v>0</v>
      </c>
      <c r="BI41" s="15">
        <f t="shared" si="23"/>
        <v>0</v>
      </c>
      <c r="BJ41" s="23"/>
      <c r="BM41" s="2" t="str">
        <v>Norway</v>
      </c>
      <c r="BN41" s="15">
        <f t="shared" si="24"/>
        <v>25978.5485</v>
      </c>
      <c r="BO41" s="15">
        <f t="shared" si="25"/>
        <v>88177.0293956322</v>
      </c>
      <c r="BP41" s="15">
        <f t="shared" si="26"/>
        <v>249410.538116291</v>
      </c>
      <c r="BQ41" s="15">
        <f t="shared" si="27"/>
        <v>564370.262412484</v>
      </c>
      <c r="BR41" s="15">
        <f t="shared" si="28"/>
        <v>851377.533339628</v>
      </c>
      <c r="BS41" s="15">
        <f t="shared" si="29"/>
        <v>1204069.41686377</v>
      </c>
    </row>
    <row r="42" ht="15" customHeight="1" spans="1:71">
      <c r="A42" s="6" t="s">
        <v>974</v>
      </c>
      <c r="B42" s="7" t="s">
        <v>437</v>
      </c>
      <c r="C42" s="8" t="s">
        <v>438</v>
      </c>
      <c r="D42" s="9" t="s">
        <v>929</v>
      </c>
      <c r="E42" s="10" t="s">
        <v>440</v>
      </c>
      <c r="F42" s="11" t="s">
        <v>439</v>
      </c>
      <c r="G42" s="9" t="s">
        <v>177</v>
      </c>
      <c r="H42" s="9" t="s">
        <v>264</v>
      </c>
      <c r="I42" s="11" t="s">
        <v>436</v>
      </c>
      <c r="J42" s="9" t="s">
        <v>173</v>
      </c>
      <c r="K42" s="9" t="s">
        <v>931</v>
      </c>
      <c r="L42" s="12" t="s">
        <v>297</v>
      </c>
      <c r="M42" s="13">
        <v>1095</v>
      </c>
      <c r="N42" s="14">
        <f t="shared" si="0"/>
        <v>3</v>
      </c>
      <c r="O42" s="15">
        <v>12050</v>
      </c>
      <c r="P42" s="15">
        <f t="shared" si="1"/>
        <v>13194750</v>
      </c>
      <c r="Q42" s="16">
        <f>IFERROR(VLOOKUP(G42,SCENARIOS!$A$13:$E$18,2,0),0.025)</f>
        <v>0.045</v>
      </c>
      <c r="R42" s="17">
        <f>IFERROR(VLOOKUP(L42,INPUTS!$A$107:$B$120,2,0),0.0082)</f>
        <v>0.0105</v>
      </c>
      <c r="S42" s="18">
        <f t="shared" si="2"/>
        <v>126.525</v>
      </c>
      <c r="T42" s="15">
        <f t="shared" si="3"/>
        <v>138544.875</v>
      </c>
      <c r="U42" s="15">
        <f>T42/INPUTS!$B$7*1000</f>
        <v>173181093.75</v>
      </c>
      <c r="V42" s="15">
        <f>T42*INPUTS!$B$6</f>
        <v>437801.805</v>
      </c>
      <c r="W42" s="19" t="s">
        <v>396</v>
      </c>
      <c r="X42" s="19" t="s">
        <v>396</v>
      </c>
      <c r="Y42" s="20">
        <f>IFERROR(VLOOKUP(E42,INPUTS!$A$44:$B$103,2,0),0)</f>
        <v>0</v>
      </c>
      <c r="Z42" s="15">
        <f t="shared" si="4"/>
        <v>0</v>
      </c>
      <c r="AA42" s="20">
        <f>IFERROR(VLOOKUP(E42,INPUTS!$A$44:$C$103,3,0),SCENARIOS!$J$23)</f>
        <v>0</v>
      </c>
      <c r="AB42" s="15">
        <f t="shared" si="5"/>
        <v>0</v>
      </c>
      <c r="AC42" s="20">
        <f>IFERROR(VLOOKUP($E42,INPUTS!$A$44:$G$103,4,0),SCENARIOS!$K$23)</f>
        <v>0</v>
      </c>
      <c r="AD42" s="15">
        <f t="shared" si="6"/>
        <v>0</v>
      </c>
      <c r="AE42" s="20">
        <f>IFERROR(VLOOKUP($E42,INPUTS!$A$44:$G$103,5,0),SCENARIOS!$L$23)</f>
        <v>0</v>
      </c>
      <c r="AF42" s="15">
        <f t="shared" si="7"/>
        <v>0</v>
      </c>
      <c r="AG42" s="20">
        <f>IFERROR(VLOOKUP($E42,INPUTS!$A$44:$G$103,6,0),SCENARIOS!$M$23)</f>
        <v>0</v>
      </c>
      <c r="AH42" s="15">
        <f t="shared" si="8"/>
        <v>0</v>
      </c>
      <c r="AI42" s="20">
        <f>IFERROR(VLOOKUP($E42,INPUTS!$A$44:$G$103,7,0),SCENARIOS!$N$23)</f>
        <v>0</v>
      </c>
      <c r="AJ42" s="15">
        <f t="shared" si="9"/>
        <v>0</v>
      </c>
      <c r="AL42" t="str">
        <f t="shared" si="10"/>
        <v>Y</v>
      </c>
      <c r="AM42" s="21">
        <f t="shared" si="11"/>
        <v>416387.541101624</v>
      </c>
      <c r="AT42" s="2" t="s">
        <v>185</v>
      </c>
      <c r="AU42" s="15">
        <f>SUMIF($G$4:$G$1277,$AT42,$T$4:$T$1277)*(1+SCENARIOS!$B18)^AU$35</f>
        <v>3127682.081</v>
      </c>
      <c r="AV42" s="15">
        <f>SUMIF($G$4:$G$1277,$AT42,$T$4:$T$1277)*(1+SCENARIOS!$B18)^AV$35</f>
        <v>3625840.74915597</v>
      </c>
      <c r="AW42" s="15">
        <f>SUMIF($G$4:$G$1277,$AT42,$T$4:$T$1277)*(1+SCENARIOS!$B18)^AW$35</f>
        <v>4203343.17803701</v>
      </c>
      <c r="AX42" s="15">
        <f>SUMIF($G$4:$G$1277,$AT42,$T$4:$T$1277)*(1+SCENARIOS!$B18)^AX$35</f>
        <v>4872826.77168407</v>
      </c>
      <c r="AY42" s="15">
        <f>SUMIF($G$4:$G$1277,$AT42,$T$4:$T$1277)*(1+SCENARIOS!$B18)^AY$35</f>
        <v>5648941.74496831</v>
      </c>
      <c r="AZ42" s="15">
        <f>SUMIF($G$4:$G$1277,$AT42,$T$4:$T$1277)*(1+SCENARIOS!$B18)^AZ$35</f>
        <v>6548671.71217276</v>
      </c>
      <c r="BC42" s="2" t="str">
        <v>DOH</v>
      </c>
      <c r="BD42" s="15">
        <f t="shared" si="18"/>
        <v>0</v>
      </c>
      <c r="BE42" s="15">
        <f t="shared" si="19"/>
        <v>0</v>
      </c>
      <c r="BF42" s="15">
        <f t="shared" si="20"/>
        <v>0</v>
      </c>
      <c r="BG42" s="15">
        <f t="shared" si="21"/>
        <v>0</v>
      </c>
      <c r="BH42" s="15">
        <f t="shared" si="22"/>
        <v>0</v>
      </c>
      <c r="BI42" s="15">
        <f t="shared" si="23"/>
        <v>0</v>
      </c>
      <c r="BJ42" s="23"/>
      <c r="BM42" s="2" t="str">
        <v>Oman</v>
      </c>
      <c r="BN42" s="15">
        <f t="shared" si="24"/>
        <v>0</v>
      </c>
      <c r="BO42" s="15">
        <f t="shared" si="25"/>
        <v>0</v>
      </c>
      <c r="BP42" s="15">
        <f t="shared" si="26"/>
        <v>0</v>
      </c>
      <c r="BQ42" s="15">
        <f t="shared" si="27"/>
        <v>0</v>
      </c>
      <c r="BR42" s="15">
        <f t="shared" si="28"/>
        <v>0</v>
      </c>
      <c r="BS42" s="15">
        <f t="shared" si="29"/>
        <v>0</v>
      </c>
    </row>
    <row r="43" ht="15" customHeight="1" spans="1:71">
      <c r="A43" s="24" t="s">
        <v>975</v>
      </c>
      <c r="B43" s="25" t="s">
        <v>445</v>
      </c>
      <c r="C43" s="26" t="s">
        <v>446</v>
      </c>
      <c r="D43" s="27" t="s">
        <v>929</v>
      </c>
      <c r="E43" s="10" t="s">
        <v>448</v>
      </c>
      <c r="F43" s="28" t="s">
        <v>447</v>
      </c>
      <c r="G43" s="27" t="s">
        <v>177</v>
      </c>
      <c r="H43" s="27" t="s">
        <v>224</v>
      </c>
      <c r="I43" s="28" t="s">
        <v>938</v>
      </c>
      <c r="J43" s="27" t="s">
        <v>165</v>
      </c>
      <c r="K43" s="27" t="s">
        <v>931</v>
      </c>
      <c r="L43" s="29" t="s">
        <v>293</v>
      </c>
      <c r="M43" s="13">
        <v>1825</v>
      </c>
      <c r="N43" s="14">
        <f t="shared" si="0"/>
        <v>5</v>
      </c>
      <c r="O43" s="15">
        <v>5720</v>
      </c>
      <c r="P43" s="15">
        <f t="shared" si="1"/>
        <v>10439000</v>
      </c>
      <c r="Q43" s="16">
        <f>IFERROR(VLOOKUP(G43,SCENARIOS!$A$13:$E$18,2,0),0.025)</f>
        <v>0.045</v>
      </c>
      <c r="R43" s="17">
        <f>IFERROR(VLOOKUP(L43,INPUTS!$A$107:$B$120,2,0),0.0082)</f>
        <v>0.0079</v>
      </c>
      <c r="S43" s="30">
        <f t="shared" si="2"/>
        <v>45.188</v>
      </c>
      <c r="T43" s="15">
        <f t="shared" si="3"/>
        <v>82468.1</v>
      </c>
      <c r="U43" s="15">
        <f>T43/INPUTS!$B$7*1000</f>
        <v>103085125</v>
      </c>
      <c r="V43" s="15">
        <f>T43*INPUTS!$B$6</f>
        <v>260599.196</v>
      </c>
      <c r="W43" s="19" t="s">
        <v>396</v>
      </c>
      <c r="X43" s="19" t="s">
        <v>396</v>
      </c>
      <c r="Y43" s="20">
        <f>IFERROR(VLOOKUP(E43,INPUTS!$A$44:$B$103,2,0),0)</f>
        <v>0</v>
      </c>
      <c r="Z43" s="15">
        <f t="shared" si="4"/>
        <v>0</v>
      </c>
      <c r="AA43" s="20">
        <f>IFERROR(VLOOKUP(E43,INPUTS!$A$44:$C$103,3,0),SCENARIOS!$J$23)</f>
        <v>0</v>
      </c>
      <c r="AB43" s="15">
        <f t="shared" si="5"/>
        <v>0</v>
      </c>
      <c r="AC43" s="20">
        <f>IFERROR(VLOOKUP($E43,INPUTS!$A$44:$G$103,4,0),SCENARIOS!$K$23)</f>
        <v>0</v>
      </c>
      <c r="AD43" s="15">
        <f t="shared" si="6"/>
        <v>0</v>
      </c>
      <c r="AE43" s="20">
        <f>IFERROR(VLOOKUP($E43,INPUTS!$A$44:$G$103,5,0),SCENARIOS!$L$23)</f>
        <v>0</v>
      </c>
      <c r="AF43" s="15">
        <f t="shared" si="7"/>
        <v>0</v>
      </c>
      <c r="AG43" s="20">
        <f>IFERROR(VLOOKUP($E43,INPUTS!$A$44:$G$103,6,0),SCENARIOS!$M$23)</f>
        <v>0</v>
      </c>
      <c r="AH43" s="15">
        <f t="shared" si="8"/>
        <v>0</v>
      </c>
      <c r="AI43" s="20">
        <f>IFERROR(VLOOKUP($E43,INPUTS!$A$44:$G$103,7,0),SCENARIOS!$N$23)</f>
        <v>0</v>
      </c>
      <c r="AJ43" s="15">
        <f t="shared" si="9"/>
        <v>0</v>
      </c>
      <c r="AL43" t="str">
        <f t="shared" si="10"/>
        <v>Y</v>
      </c>
      <c r="AM43" s="21">
        <f t="shared" si="11"/>
        <v>247852.469305146</v>
      </c>
      <c r="AT43" s="32" t="s">
        <v>940</v>
      </c>
      <c r="AU43" s="40">
        <f>SUM(AU37:AU42)</f>
        <v>177606258.1325</v>
      </c>
      <c r="AV43" s="40">
        <f t="shared" ref="AV43:AZ43" si="36">SUM(AV37:AV42)</f>
        <v>209531277.905183</v>
      </c>
      <c r="AW43" s="40">
        <f t="shared" si="36"/>
        <v>247563717.280506</v>
      </c>
      <c r="AX43" s="40">
        <f t="shared" si="36"/>
        <v>292928799.879353</v>
      </c>
      <c r="AY43" s="40">
        <f t="shared" si="36"/>
        <v>347106076.406428</v>
      </c>
      <c r="AZ43" s="40">
        <f t="shared" si="36"/>
        <v>411883491.131603</v>
      </c>
      <c r="BC43" s="2" t="str">
        <v>DUB</v>
      </c>
      <c r="BD43" s="15">
        <f t="shared" si="18"/>
        <v>29718.3642</v>
      </c>
      <c r="BE43" s="15">
        <f t="shared" si="19"/>
        <v>100870.803988664</v>
      </c>
      <c r="BF43" s="15">
        <f t="shared" si="20"/>
        <v>285315.140184138</v>
      </c>
      <c r="BG43" s="15">
        <f t="shared" si="21"/>
        <v>645615.785732746</v>
      </c>
      <c r="BH43" s="15">
        <f t="shared" si="22"/>
        <v>973940.003133151</v>
      </c>
      <c r="BI43" s="15">
        <f t="shared" si="23"/>
        <v>1377404.64800946</v>
      </c>
      <c r="BJ43" s="23"/>
      <c r="BM43" s="2" t="str">
        <v>Panama</v>
      </c>
      <c r="BN43" s="15">
        <f t="shared" si="24"/>
        <v>0</v>
      </c>
      <c r="BO43" s="15">
        <f t="shared" si="25"/>
        <v>0</v>
      </c>
      <c r="BP43" s="15">
        <f t="shared" si="26"/>
        <v>0</v>
      </c>
      <c r="BQ43" s="15">
        <f t="shared" si="27"/>
        <v>0</v>
      </c>
      <c r="BR43" s="15">
        <f t="shared" si="28"/>
        <v>0</v>
      </c>
      <c r="BS43" s="15">
        <f t="shared" si="29"/>
        <v>0</v>
      </c>
    </row>
    <row r="44" ht="15" customHeight="1" spans="1:71">
      <c r="A44" s="6" t="s">
        <v>976</v>
      </c>
      <c r="B44" s="7" t="s">
        <v>445</v>
      </c>
      <c r="C44" s="8" t="s">
        <v>446</v>
      </c>
      <c r="D44" s="9" t="s">
        <v>929</v>
      </c>
      <c r="E44" s="10" t="s">
        <v>448</v>
      </c>
      <c r="F44" s="11" t="s">
        <v>447</v>
      </c>
      <c r="G44" s="9" t="s">
        <v>177</v>
      </c>
      <c r="H44" s="9" t="s">
        <v>245</v>
      </c>
      <c r="I44" s="11" t="s">
        <v>930</v>
      </c>
      <c r="J44" s="9" t="s">
        <v>169</v>
      </c>
      <c r="K44" s="9" t="s">
        <v>931</v>
      </c>
      <c r="L44" s="12" t="s">
        <v>295</v>
      </c>
      <c r="M44" s="13">
        <v>730</v>
      </c>
      <c r="N44" s="14">
        <f t="shared" si="0"/>
        <v>2</v>
      </c>
      <c r="O44" s="15">
        <v>11825</v>
      </c>
      <c r="P44" s="15">
        <f t="shared" si="1"/>
        <v>8632250</v>
      </c>
      <c r="Q44" s="16">
        <f>IFERROR(VLOOKUP(G44,SCENARIOS!$A$13:$E$18,2,0),0.025)</f>
        <v>0.045</v>
      </c>
      <c r="R44" s="17">
        <f>IFERROR(VLOOKUP(L44,INPUTS!$A$107:$B$120,2,0),0.0082)</f>
        <v>0.0089</v>
      </c>
      <c r="S44" s="18">
        <f t="shared" si="2"/>
        <v>105.2425</v>
      </c>
      <c r="T44" s="15">
        <f t="shared" si="3"/>
        <v>76827.025</v>
      </c>
      <c r="U44" s="15">
        <f>T44/INPUTS!$B$7*1000</f>
        <v>96033781.25</v>
      </c>
      <c r="V44" s="15">
        <f>T44*INPUTS!$B$6</f>
        <v>242773.399</v>
      </c>
      <c r="W44" s="19" t="s">
        <v>396</v>
      </c>
      <c r="X44" s="19" t="s">
        <v>396</v>
      </c>
      <c r="Y44" s="20">
        <f>IFERROR(VLOOKUP(E44,INPUTS!$A$44:$B$103,2,0),0)</f>
        <v>0</v>
      </c>
      <c r="Z44" s="15">
        <f t="shared" si="4"/>
        <v>0</v>
      </c>
      <c r="AA44" s="20">
        <f>IFERROR(VLOOKUP(E44,INPUTS!$A$44:$C$103,3,0),SCENARIOS!$J$23)</f>
        <v>0</v>
      </c>
      <c r="AB44" s="15">
        <f t="shared" si="5"/>
        <v>0</v>
      </c>
      <c r="AC44" s="20">
        <f>IFERROR(VLOOKUP($E44,INPUTS!$A$44:$G$103,4,0),SCENARIOS!$K$23)</f>
        <v>0</v>
      </c>
      <c r="AD44" s="15">
        <f t="shared" si="6"/>
        <v>0</v>
      </c>
      <c r="AE44" s="20">
        <f>IFERROR(VLOOKUP($E44,INPUTS!$A$44:$G$103,5,0),SCENARIOS!$L$23)</f>
        <v>0</v>
      </c>
      <c r="AF44" s="15">
        <f t="shared" si="7"/>
        <v>0</v>
      </c>
      <c r="AG44" s="20">
        <f>IFERROR(VLOOKUP($E44,INPUTS!$A$44:$G$103,6,0),SCENARIOS!$M$23)</f>
        <v>0</v>
      </c>
      <c r="AH44" s="15">
        <f t="shared" si="8"/>
        <v>0</v>
      </c>
      <c r="AI44" s="20">
        <f>IFERROR(VLOOKUP($E44,INPUTS!$A$44:$G$103,7,0),SCENARIOS!$N$23)</f>
        <v>0</v>
      </c>
      <c r="AJ44" s="15">
        <f t="shared" si="9"/>
        <v>0</v>
      </c>
      <c r="AL44" t="str">
        <f t="shared" si="10"/>
        <v>N</v>
      </c>
      <c r="AM44" s="21">
        <f t="shared" si="11"/>
        <v>230898.588128236</v>
      </c>
      <c r="BC44" s="2" t="str">
        <v>DUS</v>
      </c>
      <c r="BD44" s="15">
        <f t="shared" si="18"/>
        <v>0</v>
      </c>
      <c r="BE44" s="15">
        <f t="shared" si="19"/>
        <v>0</v>
      </c>
      <c r="BF44" s="15">
        <f t="shared" si="20"/>
        <v>0</v>
      </c>
      <c r="BG44" s="15">
        <f t="shared" si="21"/>
        <v>0</v>
      </c>
      <c r="BH44" s="15">
        <f t="shared" si="22"/>
        <v>0</v>
      </c>
      <c r="BI44" s="15">
        <f t="shared" si="23"/>
        <v>0</v>
      </c>
      <c r="BJ44" s="23"/>
      <c r="BM44" s="2" t="str">
        <v>Peru</v>
      </c>
      <c r="BN44" s="15">
        <f t="shared" si="24"/>
        <v>0</v>
      </c>
      <c r="BO44" s="15">
        <f t="shared" si="25"/>
        <v>0</v>
      </c>
      <c r="BP44" s="15">
        <f t="shared" si="26"/>
        <v>0</v>
      </c>
      <c r="BQ44" s="15">
        <f t="shared" si="27"/>
        <v>0</v>
      </c>
      <c r="BR44" s="15">
        <f t="shared" si="28"/>
        <v>0</v>
      </c>
      <c r="BS44" s="15">
        <f t="shared" si="29"/>
        <v>0</v>
      </c>
    </row>
    <row r="45" ht="15" customHeight="1" spans="1:71">
      <c r="A45" s="24" t="s">
        <v>977</v>
      </c>
      <c r="B45" s="25" t="s">
        <v>441</v>
      </c>
      <c r="C45" s="26" t="s">
        <v>442</v>
      </c>
      <c r="D45" s="27" t="s">
        <v>929</v>
      </c>
      <c r="E45" s="10" t="s">
        <v>444</v>
      </c>
      <c r="F45" s="28" t="s">
        <v>443</v>
      </c>
      <c r="G45" s="27" t="s">
        <v>177</v>
      </c>
      <c r="H45" s="27" t="s">
        <v>224</v>
      </c>
      <c r="I45" s="28" t="s">
        <v>938</v>
      </c>
      <c r="J45" s="27" t="s">
        <v>165</v>
      </c>
      <c r="K45" s="27" t="s">
        <v>931</v>
      </c>
      <c r="L45" s="29" t="s">
        <v>291</v>
      </c>
      <c r="M45" s="13">
        <v>730</v>
      </c>
      <c r="N45" s="14">
        <f t="shared" si="0"/>
        <v>2</v>
      </c>
      <c r="O45" s="15">
        <v>6760</v>
      </c>
      <c r="P45" s="15">
        <f t="shared" si="1"/>
        <v>4934800</v>
      </c>
      <c r="Q45" s="16">
        <f>IFERROR(VLOOKUP(G45,SCENARIOS!$A$13:$E$18,2,0),0.025)</f>
        <v>0.045</v>
      </c>
      <c r="R45" s="17">
        <f>IFERROR(VLOOKUP(L45,INPUTS!$A$107:$B$120,2,0),0.0082)</f>
        <v>0.0079</v>
      </c>
      <c r="S45" s="30">
        <f t="shared" si="2"/>
        <v>53.404</v>
      </c>
      <c r="T45" s="15">
        <f t="shared" si="3"/>
        <v>38984.92</v>
      </c>
      <c r="U45" s="15">
        <f>T45/INPUTS!$B$7*1000</f>
        <v>48731150</v>
      </c>
      <c r="V45" s="15">
        <f>T45*INPUTS!$B$6</f>
        <v>123192.3472</v>
      </c>
      <c r="W45" s="19" t="s">
        <v>396</v>
      </c>
      <c r="X45" s="19" t="s">
        <v>396</v>
      </c>
      <c r="Y45" s="20">
        <f>IFERROR(VLOOKUP(E45,INPUTS!$A$44:$B$103,2,0),0)</f>
        <v>0</v>
      </c>
      <c r="Z45" s="15">
        <f t="shared" si="4"/>
        <v>0</v>
      </c>
      <c r="AA45" s="20">
        <f>IFERROR(VLOOKUP(E45,INPUTS!$A$44:$C$103,3,0),SCENARIOS!$J$23)</f>
        <v>0</v>
      </c>
      <c r="AB45" s="15">
        <f t="shared" si="5"/>
        <v>0</v>
      </c>
      <c r="AC45" s="20">
        <f>IFERROR(VLOOKUP($E45,INPUTS!$A$44:$G$103,4,0),SCENARIOS!$K$23)</f>
        <v>0</v>
      </c>
      <c r="AD45" s="15">
        <f t="shared" si="6"/>
        <v>0</v>
      </c>
      <c r="AE45" s="20">
        <f>IFERROR(VLOOKUP($E45,INPUTS!$A$44:$G$103,5,0),SCENARIOS!$L$23)</f>
        <v>0</v>
      </c>
      <c r="AF45" s="15">
        <f t="shared" si="7"/>
        <v>0</v>
      </c>
      <c r="AG45" s="20">
        <f>IFERROR(VLOOKUP($E45,INPUTS!$A$44:$G$103,6,0),SCENARIOS!$M$23)</f>
        <v>0</v>
      </c>
      <c r="AH45" s="15">
        <f t="shared" si="8"/>
        <v>0</v>
      </c>
      <c r="AI45" s="20">
        <f>IFERROR(VLOOKUP($E45,INPUTS!$A$44:$G$103,7,0),SCENARIOS!$N$23)</f>
        <v>0</v>
      </c>
      <c r="AJ45" s="15">
        <f t="shared" si="9"/>
        <v>0</v>
      </c>
      <c r="AL45" t="str">
        <f t="shared" si="10"/>
        <v>Y</v>
      </c>
      <c r="AM45" s="21">
        <f t="shared" si="11"/>
        <v>117166.621853342</v>
      </c>
      <c r="AT45" s="34" t="s">
        <v>978</v>
      </c>
      <c r="AU45" s="39">
        <f t="shared" ref="AU45:AZ45" si="37">AU11/AU43</f>
        <v>0.00441373800142324</v>
      </c>
      <c r="AV45" s="39">
        <f t="shared" si="37"/>
        <v>0.0208034267187089</v>
      </c>
      <c r="AW45" s="39">
        <f t="shared" si="37"/>
        <v>0.0432155808590342</v>
      </c>
      <c r="AX45" s="39">
        <f t="shared" si="37"/>
        <v>0.0843679059032555</v>
      </c>
      <c r="AY45" s="39">
        <f t="shared" si="37"/>
        <v>0.112553044243455</v>
      </c>
      <c r="AZ45" s="39">
        <f t="shared" si="37"/>
        <v>0.139547986310042</v>
      </c>
      <c r="BC45" s="2" t="str">
        <v>DXB</v>
      </c>
      <c r="BD45" s="15">
        <f t="shared" si="18"/>
        <v>0</v>
      </c>
      <c r="BE45" s="15">
        <f t="shared" si="19"/>
        <v>0</v>
      </c>
      <c r="BF45" s="15">
        <f t="shared" si="20"/>
        <v>0</v>
      </c>
      <c r="BG45" s="15">
        <f t="shared" si="21"/>
        <v>0</v>
      </c>
      <c r="BH45" s="15">
        <f t="shared" si="22"/>
        <v>0</v>
      </c>
      <c r="BI45" s="15">
        <f t="shared" si="23"/>
        <v>0</v>
      </c>
      <c r="BJ45" s="23"/>
      <c r="BM45" s="2" t="str">
        <v>Philippines</v>
      </c>
      <c r="BN45" s="15">
        <f t="shared" si="24"/>
        <v>0</v>
      </c>
      <c r="BO45" s="15">
        <f t="shared" si="25"/>
        <v>0</v>
      </c>
      <c r="BP45" s="15">
        <f t="shared" si="26"/>
        <v>0</v>
      </c>
      <c r="BQ45" s="15">
        <f t="shared" si="27"/>
        <v>0</v>
      </c>
      <c r="BR45" s="15">
        <f t="shared" si="28"/>
        <v>0</v>
      </c>
      <c r="BS45" s="15">
        <f t="shared" si="29"/>
        <v>0</v>
      </c>
    </row>
    <row r="46" ht="15" customHeight="1" spans="1:71">
      <c r="A46" s="6" t="s">
        <v>979</v>
      </c>
      <c r="B46" s="7" t="s">
        <v>441</v>
      </c>
      <c r="C46" s="8" t="s">
        <v>442</v>
      </c>
      <c r="D46" s="9" t="s">
        <v>929</v>
      </c>
      <c r="E46" s="10" t="s">
        <v>783</v>
      </c>
      <c r="F46" s="11" t="s">
        <v>443</v>
      </c>
      <c r="G46" s="9" t="s">
        <v>177</v>
      </c>
      <c r="H46" s="9" t="s">
        <v>245</v>
      </c>
      <c r="I46" s="11" t="s">
        <v>930</v>
      </c>
      <c r="J46" s="9" t="s">
        <v>169</v>
      </c>
      <c r="K46" s="9" t="s">
        <v>931</v>
      </c>
      <c r="L46" s="12" t="s">
        <v>291</v>
      </c>
      <c r="M46" s="13">
        <v>365</v>
      </c>
      <c r="N46" s="14">
        <f t="shared" si="0"/>
        <v>1</v>
      </c>
      <c r="O46" s="15">
        <v>11430</v>
      </c>
      <c r="P46" s="15">
        <f t="shared" si="1"/>
        <v>4171950</v>
      </c>
      <c r="Q46" s="16">
        <f>IFERROR(VLOOKUP(G46,SCENARIOS!$A$13:$E$18,2,0),0.025)</f>
        <v>0.045</v>
      </c>
      <c r="R46" s="17">
        <f>IFERROR(VLOOKUP(L46,INPUTS!$A$107:$B$120,2,0),0.0082)</f>
        <v>0.0079</v>
      </c>
      <c r="S46" s="18">
        <f t="shared" si="2"/>
        <v>90.297</v>
      </c>
      <c r="T46" s="15">
        <f t="shared" si="3"/>
        <v>32958.405</v>
      </c>
      <c r="U46" s="15">
        <f>T46/INPUTS!$B$7*1000</f>
        <v>41198006.25</v>
      </c>
      <c r="V46" s="15">
        <f>T46*INPUTS!$B$6</f>
        <v>104148.5598</v>
      </c>
      <c r="W46" s="19" t="s">
        <v>396</v>
      </c>
      <c r="X46" s="19" t="s">
        <v>396</v>
      </c>
      <c r="Y46" s="20">
        <f>IFERROR(VLOOKUP(E46,INPUTS!$A$44:$B$103,2,0),0)</f>
        <v>0</v>
      </c>
      <c r="Z46" s="15">
        <f t="shared" si="4"/>
        <v>0</v>
      </c>
      <c r="AA46" s="20">
        <f>IFERROR(VLOOKUP(E46,INPUTS!$A$44:$C$103,3,0),SCENARIOS!$J$23)</f>
        <v>0</v>
      </c>
      <c r="AB46" s="15">
        <f t="shared" si="5"/>
        <v>0</v>
      </c>
      <c r="AC46" s="20">
        <f>IFERROR(VLOOKUP($E46,INPUTS!$A$44:$G$103,4,0),SCENARIOS!$K$23)</f>
        <v>0</v>
      </c>
      <c r="AD46" s="15">
        <f t="shared" si="6"/>
        <v>0</v>
      </c>
      <c r="AE46" s="20">
        <f>IFERROR(VLOOKUP($E46,INPUTS!$A$44:$G$103,5,0),SCENARIOS!$L$23)</f>
        <v>0</v>
      </c>
      <c r="AF46" s="15">
        <f t="shared" si="7"/>
        <v>0</v>
      </c>
      <c r="AG46" s="20">
        <f>IFERROR(VLOOKUP($E46,INPUTS!$A$44:$G$103,6,0),SCENARIOS!$M$23)</f>
        <v>0</v>
      </c>
      <c r="AH46" s="15">
        <f t="shared" si="8"/>
        <v>0</v>
      </c>
      <c r="AI46" s="20">
        <f>IFERROR(VLOOKUP($E46,INPUTS!$A$44:$G$103,7,0),SCENARIOS!$N$23)</f>
        <v>0</v>
      </c>
      <c r="AJ46" s="15">
        <f t="shared" si="9"/>
        <v>0</v>
      </c>
      <c r="AL46" t="str">
        <f t="shared" si="10"/>
        <v>N</v>
      </c>
      <c r="AM46" s="21">
        <f t="shared" si="11"/>
        <v>99054.3260195043</v>
      </c>
      <c r="BC46" s="2" t="str">
        <v>EWR</v>
      </c>
      <c r="BD46" s="15">
        <f t="shared" si="18"/>
        <v>1634.04038</v>
      </c>
      <c r="BE46" s="15">
        <f t="shared" si="19"/>
        <v>10824.6756912698</v>
      </c>
      <c r="BF46" s="15">
        <f t="shared" si="20"/>
        <v>39837.7221053223</v>
      </c>
      <c r="BG46" s="15">
        <f t="shared" si="21"/>
        <v>87968.1284394051</v>
      </c>
      <c r="BH46" s="15">
        <f t="shared" si="22"/>
        <v>145685.882855069</v>
      </c>
      <c r="BI46" s="15">
        <f t="shared" si="23"/>
        <v>214465.315410034</v>
      </c>
      <c r="BJ46" s="23"/>
      <c r="BM46" s="2" t="str">
        <v>Poland</v>
      </c>
      <c r="BN46" s="15">
        <f t="shared" si="24"/>
        <v>21623.5238</v>
      </c>
      <c r="BO46" s="15">
        <f t="shared" si="25"/>
        <v>73395.0972568677</v>
      </c>
      <c r="BP46" s="15">
        <f t="shared" si="26"/>
        <v>207599.539555816</v>
      </c>
      <c r="BQ46" s="15">
        <f t="shared" si="27"/>
        <v>469759.648091524</v>
      </c>
      <c r="BR46" s="15">
        <f t="shared" si="28"/>
        <v>708653.231913813</v>
      </c>
      <c r="BS46" s="15">
        <f t="shared" si="29"/>
        <v>1002220.10834847</v>
      </c>
    </row>
    <row r="47" ht="15" customHeight="1" spans="1:71">
      <c r="A47" s="24" t="s">
        <v>980</v>
      </c>
      <c r="B47" s="25"/>
      <c r="C47" s="26"/>
      <c r="D47" s="27"/>
      <c r="E47" s="10"/>
      <c r="F47" s="28"/>
      <c r="G47" s="27"/>
      <c r="H47" s="27"/>
      <c r="I47" s="28"/>
      <c r="J47" s="27"/>
      <c r="K47" s="27"/>
      <c r="L47" s="29"/>
      <c r="M47" s="13"/>
      <c r="N47" s="14"/>
      <c r="O47" s="15"/>
      <c r="P47" s="15"/>
      <c r="Q47" s="16"/>
      <c r="R47" s="17"/>
      <c r="S47" s="30"/>
      <c r="T47" s="15"/>
      <c r="U47" s="15"/>
      <c r="V47" s="15"/>
      <c r="W47" s="31"/>
      <c r="X47" s="41"/>
      <c r="Y47" s="20"/>
      <c r="Z47" s="15"/>
      <c r="AA47" s="20"/>
      <c r="AB47" s="15"/>
      <c r="AC47" s="20"/>
      <c r="AD47" s="15"/>
      <c r="AE47" s="20"/>
      <c r="AF47" s="15"/>
      <c r="AG47" s="20"/>
      <c r="AH47" s="15"/>
      <c r="AI47" s="20"/>
      <c r="AJ47" s="15"/>
      <c r="AM47" s="21"/>
      <c r="AT47" s="23"/>
      <c r="AU47" s="15"/>
      <c r="AV47" s="15"/>
      <c r="AW47" s="15"/>
      <c r="AX47" s="15"/>
      <c r="AY47" s="15"/>
      <c r="AZ47" s="15"/>
      <c r="BC47" s="2" t="str">
        <v>EZE</v>
      </c>
      <c r="BD47" s="15">
        <f t="shared" si="18"/>
        <v>0</v>
      </c>
      <c r="BE47" s="15">
        <f t="shared" si="19"/>
        <v>0</v>
      </c>
      <c r="BF47" s="15">
        <f t="shared" si="20"/>
        <v>0</v>
      </c>
      <c r="BG47" s="15">
        <f t="shared" si="21"/>
        <v>0</v>
      </c>
      <c r="BH47" s="15">
        <f t="shared" si="22"/>
        <v>0</v>
      </c>
      <c r="BI47" s="15">
        <f t="shared" si="23"/>
        <v>0</v>
      </c>
      <c r="BJ47" s="23"/>
      <c r="BM47" s="2" t="str">
        <v>Portugal</v>
      </c>
      <c r="BN47" s="15">
        <f t="shared" si="24"/>
        <v>51612.6305</v>
      </c>
      <c r="BO47" s="15">
        <f t="shared" si="25"/>
        <v>175184.862109767</v>
      </c>
      <c r="BP47" s="15">
        <f t="shared" si="26"/>
        <v>495513.979412756</v>
      </c>
      <c r="BQ47" s="15">
        <f t="shared" si="27"/>
        <v>1121257.17181942</v>
      </c>
      <c r="BR47" s="15">
        <f t="shared" si="28"/>
        <v>1691466.09727867</v>
      </c>
      <c r="BS47" s="15">
        <f t="shared" si="29"/>
        <v>2392173.29285892</v>
      </c>
    </row>
    <row r="48" ht="15" customHeight="1" spans="1:71">
      <c r="A48" s="6" t="s">
        <v>981</v>
      </c>
      <c r="B48" s="7" t="s">
        <v>449</v>
      </c>
      <c r="C48" s="8" t="s">
        <v>450</v>
      </c>
      <c r="D48" s="9" t="s">
        <v>929</v>
      </c>
      <c r="E48" s="10" t="s">
        <v>452</v>
      </c>
      <c r="F48" s="11" t="s">
        <v>451</v>
      </c>
      <c r="G48" s="9" t="s">
        <v>181</v>
      </c>
      <c r="H48" s="9" t="s">
        <v>245</v>
      </c>
      <c r="I48" s="11" t="s">
        <v>930</v>
      </c>
      <c r="J48" s="9" t="s">
        <v>169</v>
      </c>
      <c r="K48" s="9" t="s">
        <v>931</v>
      </c>
      <c r="L48" s="12" t="s">
        <v>291</v>
      </c>
      <c r="M48" s="13">
        <v>730</v>
      </c>
      <c r="N48" s="14">
        <f t="shared" si="0"/>
        <v>2</v>
      </c>
      <c r="O48" s="15">
        <v>7710</v>
      </c>
      <c r="P48" s="15">
        <f t="shared" si="1"/>
        <v>5628300</v>
      </c>
      <c r="Q48" s="16">
        <f>IFERROR(VLOOKUP(G48,SCENARIOS!$A$13:$E$18,2,0),0.025)</f>
        <v>0.035</v>
      </c>
      <c r="R48" s="17">
        <f>IFERROR(VLOOKUP(L48,INPUTS!$A$107:$B$120,2,0),0.0082)</f>
        <v>0.0079</v>
      </c>
      <c r="S48" s="18">
        <f t="shared" si="2"/>
        <v>60.909</v>
      </c>
      <c r="T48" s="15">
        <f t="shared" si="3"/>
        <v>44463.57</v>
      </c>
      <c r="U48" s="15">
        <f>T48/INPUTS!$B$7*1000</f>
        <v>55579462.5</v>
      </c>
      <c r="V48" s="15">
        <f>T48*INPUTS!$B$6</f>
        <v>140504.8812</v>
      </c>
      <c r="W48" s="19" t="s">
        <v>396</v>
      </c>
      <c r="X48" s="19" t="s">
        <v>396</v>
      </c>
      <c r="Y48" s="20">
        <f>IFERROR(VLOOKUP(E48,INPUTS!$A$44:$B$103,2,0),0)</f>
        <v>0</v>
      </c>
      <c r="Z48" s="15">
        <f t="shared" si="4"/>
        <v>0</v>
      </c>
      <c r="AA48" s="20">
        <f>IFERROR(VLOOKUP(E48,INPUTS!$A$44:$C$103,3,0),SCENARIOS!$J$23)</f>
        <v>0</v>
      </c>
      <c r="AB48" s="15">
        <f t="shared" si="5"/>
        <v>0</v>
      </c>
      <c r="AC48" s="20">
        <f>IFERROR(VLOOKUP($E48,INPUTS!$A$44:$G$103,4,0),SCENARIOS!$K$23)</f>
        <v>0</v>
      </c>
      <c r="AD48" s="15">
        <f t="shared" si="6"/>
        <v>0</v>
      </c>
      <c r="AE48" s="20">
        <f>IFERROR(VLOOKUP($E48,INPUTS!$A$44:$G$103,5,0),SCENARIOS!$L$23)</f>
        <v>0</v>
      </c>
      <c r="AF48" s="15">
        <f t="shared" si="7"/>
        <v>0</v>
      </c>
      <c r="AG48" s="20">
        <f>IFERROR(VLOOKUP($E48,INPUTS!$A$44:$G$103,6,0),SCENARIOS!$M$23)</f>
        <v>0</v>
      </c>
      <c r="AH48" s="15">
        <f t="shared" si="8"/>
        <v>0</v>
      </c>
      <c r="AI48" s="20">
        <f>IFERROR(VLOOKUP($E48,INPUTS!$A$44:$G$103,7,0),SCENARIOS!$N$23)</f>
        <v>0</v>
      </c>
      <c r="AJ48" s="15">
        <f t="shared" si="9"/>
        <v>0</v>
      </c>
      <c r="AL48" t="str">
        <f t="shared" si="10"/>
        <v>Y</v>
      </c>
      <c r="AM48" s="21">
        <f t="shared" si="11"/>
        <v>105078.308785106</v>
      </c>
      <c r="BC48" s="2" t="str">
        <v>FCO</v>
      </c>
      <c r="BD48" s="15">
        <f t="shared" si="18"/>
        <v>22012.2062</v>
      </c>
      <c r="BE48" s="15">
        <f t="shared" si="19"/>
        <v>74714.3726355658</v>
      </c>
      <c r="BF48" s="15">
        <f t="shared" si="20"/>
        <v>211331.137052124</v>
      </c>
      <c r="BG48" s="15">
        <f t="shared" si="21"/>
        <v>478203.568200575</v>
      </c>
      <c r="BH48" s="15">
        <f t="shared" si="22"/>
        <v>721391.259327644</v>
      </c>
      <c r="BI48" s="15">
        <f t="shared" si="23"/>
        <v>1020234.99438851</v>
      </c>
      <c r="BJ48" s="23"/>
      <c r="BM48" s="2" t="str">
        <v>Qatar</v>
      </c>
      <c r="BN48" s="15">
        <f t="shared" si="24"/>
        <v>0</v>
      </c>
      <c r="BO48" s="15">
        <f t="shared" si="25"/>
        <v>0</v>
      </c>
      <c r="BP48" s="15">
        <f t="shared" si="26"/>
        <v>0</v>
      </c>
      <c r="BQ48" s="15">
        <f t="shared" si="27"/>
        <v>0</v>
      </c>
      <c r="BR48" s="15">
        <f t="shared" si="28"/>
        <v>0</v>
      </c>
      <c r="BS48" s="15">
        <f t="shared" si="29"/>
        <v>0</v>
      </c>
    </row>
    <row r="49" ht="15" customHeight="1" spans="1:71">
      <c r="A49" s="24" t="s">
        <v>982</v>
      </c>
      <c r="B49" s="25" t="s">
        <v>449</v>
      </c>
      <c r="C49" s="26" t="s">
        <v>450</v>
      </c>
      <c r="D49" s="27" t="s">
        <v>929</v>
      </c>
      <c r="E49" s="10" t="s">
        <v>452</v>
      </c>
      <c r="F49" s="28" t="s">
        <v>451</v>
      </c>
      <c r="G49" s="27" t="s">
        <v>181</v>
      </c>
      <c r="H49" s="27" t="s">
        <v>205</v>
      </c>
      <c r="I49" s="28" t="s">
        <v>408</v>
      </c>
      <c r="J49" s="27" t="s">
        <v>165</v>
      </c>
      <c r="K49" s="27" t="s">
        <v>931</v>
      </c>
      <c r="L49" s="29" t="s">
        <v>291</v>
      </c>
      <c r="M49" s="13">
        <v>730</v>
      </c>
      <c r="N49" s="14">
        <f t="shared" si="0"/>
        <v>2</v>
      </c>
      <c r="O49" s="15">
        <v>9280</v>
      </c>
      <c r="P49" s="15">
        <f t="shared" si="1"/>
        <v>6774400</v>
      </c>
      <c r="Q49" s="16">
        <f>IFERROR(VLOOKUP(G49,SCENARIOS!$A$13:$E$18,2,0),0.025)</f>
        <v>0.035</v>
      </c>
      <c r="R49" s="17">
        <f>IFERROR(VLOOKUP(L49,INPUTS!$A$107:$B$120,2,0),0.0082)</f>
        <v>0.0079</v>
      </c>
      <c r="S49" s="30">
        <f t="shared" si="2"/>
        <v>73.312</v>
      </c>
      <c r="T49" s="15">
        <f t="shared" si="3"/>
        <v>53517.76</v>
      </c>
      <c r="U49" s="15">
        <f>T49/INPUTS!$B$7*1000</f>
        <v>66897200</v>
      </c>
      <c r="V49" s="15">
        <f>T49*INPUTS!$B$6</f>
        <v>169116.1216</v>
      </c>
      <c r="W49" s="19" t="s">
        <v>396</v>
      </c>
      <c r="X49" s="19" t="s">
        <v>396</v>
      </c>
      <c r="Y49" s="20">
        <f>IFERROR(VLOOKUP(E49,INPUTS!$A$44:$B$103,2,0),0)</f>
        <v>0</v>
      </c>
      <c r="Z49" s="15">
        <f t="shared" si="4"/>
        <v>0</v>
      </c>
      <c r="AA49" s="20">
        <f>IFERROR(VLOOKUP(E49,INPUTS!$A$44:$C$103,3,0),SCENARIOS!$J$23)</f>
        <v>0</v>
      </c>
      <c r="AB49" s="15">
        <f t="shared" si="5"/>
        <v>0</v>
      </c>
      <c r="AC49" s="20">
        <f>IFERROR(VLOOKUP($E49,INPUTS!$A$44:$G$103,4,0),SCENARIOS!$K$23)</f>
        <v>0</v>
      </c>
      <c r="AD49" s="15">
        <f t="shared" si="6"/>
        <v>0</v>
      </c>
      <c r="AE49" s="20">
        <f>IFERROR(VLOOKUP($E49,INPUTS!$A$44:$G$103,5,0),SCENARIOS!$L$23)</f>
        <v>0</v>
      </c>
      <c r="AF49" s="15">
        <f t="shared" si="7"/>
        <v>0</v>
      </c>
      <c r="AG49" s="20">
        <f>IFERROR(VLOOKUP($E49,INPUTS!$A$44:$G$103,6,0),SCENARIOS!$M$23)</f>
        <v>0</v>
      </c>
      <c r="AH49" s="15">
        <f t="shared" si="8"/>
        <v>0</v>
      </c>
      <c r="AI49" s="20">
        <f>IFERROR(VLOOKUP($E49,INPUTS!$A$44:$G$103,7,0),SCENARIOS!$N$23)</f>
        <v>0</v>
      </c>
      <c r="AJ49" s="15">
        <f t="shared" si="9"/>
        <v>0</v>
      </c>
      <c r="AL49" t="str">
        <f t="shared" si="10"/>
        <v>Y</v>
      </c>
      <c r="AM49" s="21">
        <f t="shared" si="11"/>
        <v>126475.577889207</v>
      </c>
      <c r="BC49" s="2" t="str">
        <v>FLL</v>
      </c>
      <c r="BD49" s="15">
        <f t="shared" si="18"/>
        <v>3352.6454</v>
      </c>
      <c r="BE49" s="15">
        <f t="shared" si="19"/>
        <v>22209.5485564607</v>
      </c>
      <c r="BF49" s="15">
        <f t="shared" si="20"/>
        <v>81737.1206964218</v>
      </c>
      <c r="BG49" s="15">
        <f t="shared" si="21"/>
        <v>180488.771739521</v>
      </c>
      <c r="BH49" s="15">
        <f t="shared" si="22"/>
        <v>298911.282106128</v>
      </c>
      <c r="BI49" s="15">
        <f t="shared" si="23"/>
        <v>440029.611244368</v>
      </c>
      <c r="BJ49" s="23"/>
      <c r="BM49" s="2" t="str">
        <v>Russia</v>
      </c>
      <c r="BN49" s="15">
        <f t="shared" si="24"/>
        <v>0</v>
      </c>
      <c r="BO49" s="15">
        <f t="shared" si="25"/>
        <v>0</v>
      </c>
      <c r="BP49" s="15">
        <f t="shared" si="26"/>
        <v>0</v>
      </c>
      <c r="BQ49" s="15">
        <f t="shared" si="27"/>
        <v>0</v>
      </c>
      <c r="BR49" s="15">
        <f t="shared" si="28"/>
        <v>0</v>
      </c>
      <c r="BS49" s="15">
        <f t="shared" si="29"/>
        <v>0</v>
      </c>
    </row>
    <row r="50" ht="15" customHeight="1" spans="1:71">
      <c r="A50" s="6" t="s">
        <v>983</v>
      </c>
      <c r="B50" s="7" t="s">
        <v>449</v>
      </c>
      <c r="C50" s="8" t="s">
        <v>450</v>
      </c>
      <c r="D50" s="9" t="s">
        <v>929</v>
      </c>
      <c r="E50" s="10" t="s">
        <v>751</v>
      </c>
      <c r="F50" s="11" t="s">
        <v>750</v>
      </c>
      <c r="G50" s="9" t="s">
        <v>181</v>
      </c>
      <c r="H50" s="9" t="s">
        <v>248</v>
      </c>
      <c r="I50" s="11" t="s">
        <v>930</v>
      </c>
      <c r="J50" s="9" t="s">
        <v>169</v>
      </c>
      <c r="K50" s="9" t="s">
        <v>931</v>
      </c>
      <c r="L50" s="12" t="s">
        <v>291</v>
      </c>
      <c r="M50" s="13">
        <v>365</v>
      </c>
      <c r="N50" s="14">
        <f t="shared" si="0"/>
        <v>1</v>
      </c>
      <c r="O50" s="15">
        <v>8870</v>
      </c>
      <c r="P50" s="15">
        <f t="shared" si="1"/>
        <v>3237550</v>
      </c>
      <c r="Q50" s="16">
        <f>IFERROR(VLOOKUP(G50,SCENARIOS!$A$13:$E$18,2,0),0.025)</f>
        <v>0.035</v>
      </c>
      <c r="R50" s="17">
        <f>IFERROR(VLOOKUP(L50,INPUTS!$A$107:$B$120,2,0),0.0082)</f>
        <v>0.0079</v>
      </c>
      <c r="S50" s="18">
        <f t="shared" si="2"/>
        <v>70.073</v>
      </c>
      <c r="T50" s="15">
        <f t="shared" si="3"/>
        <v>25576.645</v>
      </c>
      <c r="U50" s="15">
        <f>T50/INPUTS!$B$7*1000</f>
        <v>31970806.25</v>
      </c>
      <c r="V50" s="15">
        <f>T50*INPUTS!$B$6</f>
        <v>80822.1982</v>
      </c>
      <c r="W50" s="19" t="s">
        <v>396</v>
      </c>
      <c r="X50" s="19" t="s">
        <v>396</v>
      </c>
      <c r="Y50" s="20">
        <f>IFERROR(VLOOKUP(E50,INPUTS!$A$44:$B$103,2,0),0)</f>
        <v>0</v>
      </c>
      <c r="Z50" s="15">
        <f t="shared" si="4"/>
        <v>0</v>
      </c>
      <c r="AA50" s="20">
        <f>IFERROR(VLOOKUP(E50,INPUTS!$A$44:$C$103,3,0),SCENARIOS!$J$23)</f>
        <v>0</v>
      </c>
      <c r="AB50" s="15">
        <f t="shared" si="5"/>
        <v>0</v>
      </c>
      <c r="AC50" s="20">
        <f>IFERROR(VLOOKUP($E50,INPUTS!$A$44:$G$103,4,0),SCENARIOS!$K$23)</f>
        <v>0</v>
      </c>
      <c r="AD50" s="15">
        <f t="shared" si="6"/>
        <v>0</v>
      </c>
      <c r="AE50" s="20">
        <f>IFERROR(VLOOKUP($E50,INPUTS!$A$44:$G$103,5,0),SCENARIOS!$L$23)</f>
        <v>0</v>
      </c>
      <c r="AF50" s="15">
        <f t="shared" si="7"/>
        <v>0</v>
      </c>
      <c r="AG50" s="20">
        <f>IFERROR(VLOOKUP($E50,INPUTS!$A$44:$G$103,6,0),SCENARIOS!$M$23)</f>
        <v>0</v>
      </c>
      <c r="AH50" s="15">
        <f t="shared" si="8"/>
        <v>0</v>
      </c>
      <c r="AI50" s="20">
        <f>IFERROR(VLOOKUP($E50,INPUTS!$A$44:$G$103,7,0),SCENARIOS!$N$23)</f>
        <v>0</v>
      </c>
      <c r="AJ50" s="15">
        <f t="shared" si="9"/>
        <v>0</v>
      </c>
      <c r="AL50" t="str">
        <f t="shared" si="10"/>
        <v>N</v>
      </c>
      <c r="AM50" s="21">
        <f t="shared" si="11"/>
        <v>60443.8780106287</v>
      </c>
      <c r="AU50" s="42"/>
      <c r="AV50" s="42"/>
      <c r="AW50" s="42"/>
      <c r="AX50" s="42"/>
      <c r="AY50" s="42"/>
      <c r="AZ50" s="42"/>
      <c r="BC50" s="2" t="str">
        <v>FRA</v>
      </c>
      <c r="BD50" s="15">
        <f t="shared" si="18"/>
        <v>21068.4147</v>
      </c>
      <c r="BE50" s="15">
        <f t="shared" si="19"/>
        <v>71510.9322724967</v>
      </c>
      <c r="BF50" s="15">
        <f t="shared" si="20"/>
        <v>202270.14021142</v>
      </c>
      <c r="BG50" s="15">
        <f t="shared" si="21"/>
        <v>457700.195715478</v>
      </c>
      <c r="BH50" s="15">
        <f t="shared" si="22"/>
        <v>690461.013965517</v>
      </c>
      <c r="BI50" s="15">
        <f t="shared" si="23"/>
        <v>976491.577351718</v>
      </c>
      <c r="BJ50" s="23"/>
      <c r="BM50" s="2" t="str">
        <v>Saudi Arabia</v>
      </c>
      <c r="BN50" s="15">
        <f t="shared" si="24"/>
        <v>0</v>
      </c>
      <c r="BO50" s="15">
        <f t="shared" si="25"/>
        <v>0</v>
      </c>
      <c r="BP50" s="15">
        <f t="shared" si="26"/>
        <v>0</v>
      </c>
      <c r="BQ50" s="15">
        <f t="shared" si="27"/>
        <v>0</v>
      </c>
      <c r="BR50" s="15">
        <f t="shared" si="28"/>
        <v>0</v>
      </c>
      <c r="BS50" s="15">
        <f t="shared" si="29"/>
        <v>0</v>
      </c>
    </row>
    <row r="51" ht="15" customHeight="1" spans="1:71">
      <c r="A51" s="24" t="s">
        <v>984</v>
      </c>
      <c r="B51" s="25" t="s">
        <v>697</v>
      </c>
      <c r="C51" s="26" t="s">
        <v>698</v>
      </c>
      <c r="D51" s="27" t="s">
        <v>929</v>
      </c>
      <c r="E51" s="10" t="s">
        <v>515</v>
      </c>
      <c r="F51" s="28" t="s">
        <v>514</v>
      </c>
      <c r="G51" s="27" t="s">
        <v>181</v>
      </c>
      <c r="H51" s="27" t="s">
        <v>205</v>
      </c>
      <c r="I51" s="28" t="s">
        <v>408</v>
      </c>
      <c r="J51" s="27" t="s">
        <v>165</v>
      </c>
      <c r="K51" s="27" t="s">
        <v>931</v>
      </c>
      <c r="L51" s="29" t="s">
        <v>291</v>
      </c>
      <c r="M51" s="13">
        <v>365</v>
      </c>
      <c r="N51" s="14">
        <f t="shared" si="0"/>
        <v>1</v>
      </c>
      <c r="O51" s="15">
        <v>8810</v>
      </c>
      <c r="P51" s="15">
        <f t="shared" si="1"/>
        <v>3215650</v>
      </c>
      <c r="Q51" s="16">
        <f>IFERROR(VLOOKUP(G51,SCENARIOS!$A$13:$E$18,2,0),0.025)</f>
        <v>0.035</v>
      </c>
      <c r="R51" s="17">
        <f>IFERROR(VLOOKUP(L51,INPUTS!$A$107:$B$120,2,0),0.0082)</f>
        <v>0.0079</v>
      </c>
      <c r="S51" s="30">
        <f t="shared" si="2"/>
        <v>69.599</v>
      </c>
      <c r="T51" s="15">
        <f t="shared" si="3"/>
        <v>25403.635</v>
      </c>
      <c r="U51" s="15">
        <f>T51/INPUTS!$B$7*1000</f>
        <v>31754543.75</v>
      </c>
      <c r="V51" s="15">
        <f>T51*INPUTS!$B$6</f>
        <v>80275.4866</v>
      </c>
      <c r="W51" s="19" t="s">
        <v>396</v>
      </c>
      <c r="X51" s="19" t="s">
        <v>396</v>
      </c>
      <c r="Y51" s="20">
        <f>IFERROR(VLOOKUP(E51,INPUTS!$A$44:$B$103,2,0),0)</f>
        <v>0</v>
      </c>
      <c r="Z51" s="15">
        <f t="shared" si="4"/>
        <v>0</v>
      </c>
      <c r="AA51" s="20">
        <f>IFERROR(VLOOKUP(E51,INPUTS!$A$44:$C$103,3,0),SCENARIOS!$J$23)</f>
        <v>0</v>
      </c>
      <c r="AB51" s="15">
        <f t="shared" si="5"/>
        <v>0</v>
      </c>
      <c r="AC51" s="20">
        <f>IFERROR(VLOOKUP($E51,INPUTS!$A$44:$G$103,4,0),SCENARIOS!$K$23)</f>
        <v>0</v>
      </c>
      <c r="AD51" s="15">
        <f t="shared" si="6"/>
        <v>0</v>
      </c>
      <c r="AE51" s="20">
        <f>IFERROR(VLOOKUP($E51,INPUTS!$A$44:$G$103,5,0),SCENARIOS!$L$23)</f>
        <v>0</v>
      </c>
      <c r="AF51" s="15">
        <f t="shared" si="7"/>
        <v>0</v>
      </c>
      <c r="AG51" s="20">
        <f>IFERROR(VLOOKUP($E51,INPUTS!$A$44:$G$103,6,0),SCENARIOS!$M$23)</f>
        <v>0</v>
      </c>
      <c r="AH51" s="15">
        <f t="shared" si="8"/>
        <v>0</v>
      </c>
      <c r="AI51" s="20">
        <f>IFERROR(VLOOKUP($E51,INPUTS!$A$44:$G$103,7,0),SCENARIOS!$N$23)</f>
        <v>0</v>
      </c>
      <c r="AJ51" s="15">
        <f t="shared" si="9"/>
        <v>0</v>
      </c>
      <c r="AL51" t="str">
        <f t="shared" si="10"/>
        <v>Y</v>
      </c>
      <c r="AM51" s="21">
        <f t="shared" si="11"/>
        <v>60035.0129959006</v>
      </c>
      <c r="BC51" s="2" t="str">
        <v>GRU</v>
      </c>
      <c r="BD51" s="15">
        <f t="shared" si="18"/>
        <v>0</v>
      </c>
      <c r="BE51" s="15">
        <f t="shared" si="19"/>
        <v>0</v>
      </c>
      <c r="BF51" s="15">
        <f t="shared" si="20"/>
        <v>0</v>
      </c>
      <c r="BG51" s="15">
        <f t="shared" si="21"/>
        <v>0</v>
      </c>
      <c r="BH51" s="15">
        <f t="shared" si="22"/>
        <v>0</v>
      </c>
      <c r="BI51" s="15">
        <f t="shared" si="23"/>
        <v>0</v>
      </c>
      <c r="BJ51" s="23"/>
      <c r="BM51" s="2" t="str">
        <v>Singapore</v>
      </c>
      <c r="BN51" s="15">
        <f t="shared" si="24"/>
        <v>0</v>
      </c>
      <c r="BO51" s="15">
        <f t="shared" si="25"/>
        <v>189041.710082562</v>
      </c>
      <c r="BP51" s="15">
        <f t="shared" si="26"/>
        <v>766660.48415536</v>
      </c>
      <c r="BQ51" s="15">
        <f t="shared" si="27"/>
        <v>1865519.40640602</v>
      </c>
      <c r="BR51" s="15">
        <f t="shared" si="28"/>
        <v>3404534.40043111</v>
      </c>
      <c r="BS51" s="15">
        <f t="shared" si="29"/>
        <v>5522848.87947354</v>
      </c>
    </row>
    <row r="52" ht="15" customHeight="1" spans="1:71">
      <c r="A52" s="6" t="s">
        <v>985</v>
      </c>
      <c r="B52" s="7" t="s">
        <v>449</v>
      </c>
      <c r="C52" s="8" t="s">
        <v>450</v>
      </c>
      <c r="D52" s="9" t="s">
        <v>929</v>
      </c>
      <c r="E52" s="10" t="s">
        <v>452</v>
      </c>
      <c r="F52" s="11" t="s">
        <v>451</v>
      </c>
      <c r="G52" s="9" t="s">
        <v>181</v>
      </c>
      <c r="H52" s="9" t="s">
        <v>702</v>
      </c>
      <c r="I52" s="11" t="s">
        <v>701</v>
      </c>
      <c r="J52" s="9" t="s">
        <v>181</v>
      </c>
      <c r="K52" s="27" t="s">
        <v>931</v>
      </c>
      <c r="L52" s="12" t="s">
        <v>279</v>
      </c>
      <c r="M52" s="13"/>
      <c r="N52" s="14">
        <f t="shared" si="0"/>
        <v>0</v>
      </c>
      <c r="O52" s="15">
        <v>2430</v>
      </c>
      <c r="P52" s="15">
        <f t="shared" si="1"/>
        <v>0</v>
      </c>
      <c r="Q52" s="16">
        <f>IFERROR(VLOOKUP(G52,SCENARIOS!$A$13:$E$18,2,0),0.025)</f>
        <v>0.035</v>
      </c>
      <c r="R52" s="17">
        <f>IFERROR(VLOOKUP(L52,INPUTS!$A$107:$B$120,2,0),0.0082)</f>
        <v>0.0039</v>
      </c>
      <c r="S52" s="18">
        <f t="shared" si="2"/>
        <v>9.477</v>
      </c>
      <c r="T52" s="15">
        <f t="shared" si="3"/>
        <v>0</v>
      </c>
      <c r="U52" s="15">
        <f>T52/INPUTS!$B$7*1000</f>
        <v>0</v>
      </c>
      <c r="V52" s="15">
        <f>T52*INPUTS!$B$6</f>
        <v>0</v>
      </c>
      <c r="W52" s="31" t="s">
        <v>521</v>
      </c>
      <c r="X52" s="41" t="s">
        <v>521</v>
      </c>
      <c r="Y52" s="20">
        <f>IFERROR(VLOOKUP(E52,INPUTS!$A$44:$B$103,2,0),0)</f>
        <v>0</v>
      </c>
      <c r="Z52" s="15">
        <f t="shared" si="4"/>
        <v>0</v>
      </c>
      <c r="AA52" s="20">
        <f>IFERROR(VLOOKUP(E52,INPUTS!$A$44:$C$103,3,0),SCENARIOS!$J$23)</f>
        <v>0</v>
      </c>
      <c r="AB52" s="15">
        <f t="shared" si="5"/>
        <v>0</v>
      </c>
      <c r="AC52" s="20">
        <f>IFERROR(VLOOKUP($E52,INPUTS!$A$44:$G$103,4,0),SCENARIOS!$K$23)</f>
        <v>0</v>
      </c>
      <c r="AD52" s="15">
        <f t="shared" si="6"/>
        <v>0</v>
      </c>
      <c r="AE52" s="20">
        <f>IFERROR(VLOOKUP($E52,INPUTS!$A$44:$G$103,5,0),SCENARIOS!$L$23)</f>
        <v>0</v>
      </c>
      <c r="AF52" s="15">
        <f t="shared" si="7"/>
        <v>0</v>
      </c>
      <c r="AG52" s="20">
        <f>IFERROR(VLOOKUP($E52,INPUTS!$A$44:$G$103,6,0),SCENARIOS!$M$23)</f>
        <v>0</v>
      </c>
      <c r="AH52" s="15">
        <f t="shared" si="8"/>
        <v>0</v>
      </c>
      <c r="AI52" s="20">
        <f>IFERROR(VLOOKUP($E52,INPUTS!$A$44:$G$103,7,0),SCENARIOS!$N$23)</f>
        <v>0</v>
      </c>
      <c r="AJ52" s="15">
        <f t="shared" si="9"/>
        <v>0</v>
      </c>
      <c r="AL52" t="str">
        <f t="shared" si="10"/>
        <v>N</v>
      </c>
      <c r="AM52" s="21">
        <f t="shared" si="11"/>
        <v>0</v>
      </c>
      <c r="BC52" s="2" t="str">
        <v>HAN</v>
      </c>
      <c r="BD52" s="15">
        <f t="shared" si="18"/>
        <v>0</v>
      </c>
      <c r="BE52" s="15">
        <f t="shared" si="19"/>
        <v>0</v>
      </c>
      <c r="BF52" s="15">
        <f t="shared" si="20"/>
        <v>0</v>
      </c>
      <c r="BG52" s="15">
        <f t="shared" si="21"/>
        <v>0</v>
      </c>
      <c r="BH52" s="15">
        <f t="shared" si="22"/>
        <v>0</v>
      </c>
      <c r="BI52" s="15">
        <f t="shared" si="23"/>
        <v>0</v>
      </c>
      <c r="BJ52" s="23"/>
      <c r="BM52" s="2" t="str">
        <v>South Africa</v>
      </c>
      <c r="BN52" s="15">
        <f t="shared" si="24"/>
        <v>0</v>
      </c>
      <c r="BO52" s="15">
        <f t="shared" si="25"/>
        <v>0</v>
      </c>
      <c r="BP52" s="15">
        <f t="shared" si="26"/>
        <v>0</v>
      </c>
      <c r="BQ52" s="15">
        <f t="shared" si="27"/>
        <v>0</v>
      </c>
      <c r="BR52" s="15">
        <f t="shared" si="28"/>
        <v>0</v>
      </c>
      <c r="BS52" s="15">
        <f t="shared" si="29"/>
        <v>0</v>
      </c>
    </row>
    <row r="53" ht="15" customHeight="1" spans="1:71">
      <c r="A53" s="24" t="s">
        <v>986</v>
      </c>
      <c r="B53" s="25" t="s">
        <v>449</v>
      </c>
      <c r="C53" s="26" t="s">
        <v>450</v>
      </c>
      <c r="D53" s="27" t="s">
        <v>929</v>
      </c>
      <c r="E53" s="10" t="s">
        <v>452</v>
      </c>
      <c r="F53" s="28" t="s">
        <v>451</v>
      </c>
      <c r="G53" s="27" t="s">
        <v>181</v>
      </c>
      <c r="H53" s="27" t="s">
        <v>751</v>
      </c>
      <c r="I53" s="28" t="s">
        <v>750</v>
      </c>
      <c r="J53" s="27" t="s">
        <v>181</v>
      </c>
      <c r="K53" s="27" t="s">
        <v>931</v>
      </c>
      <c r="L53" s="29" t="s">
        <v>279</v>
      </c>
      <c r="M53" s="13"/>
      <c r="N53" s="14">
        <f t="shared" si="0"/>
        <v>0</v>
      </c>
      <c r="O53" s="15">
        <v>2640</v>
      </c>
      <c r="P53" s="15">
        <f t="shared" si="1"/>
        <v>0</v>
      </c>
      <c r="Q53" s="16">
        <f>IFERROR(VLOOKUP(G53,SCENARIOS!$A$13:$E$18,2,0),0.025)</f>
        <v>0.035</v>
      </c>
      <c r="R53" s="17">
        <f>IFERROR(VLOOKUP(L53,INPUTS!$A$107:$B$120,2,0),0.0082)</f>
        <v>0.0039</v>
      </c>
      <c r="S53" s="30">
        <f t="shared" si="2"/>
        <v>10.296</v>
      </c>
      <c r="T53" s="15">
        <f t="shared" si="3"/>
        <v>0</v>
      </c>
      <c r="U53" s="15">
        <f>T53/INPUTS!$B$7*1000</f>
        <v>0</v>
      </c>
      <c r="V53" s="15">
        <f>T53*INPUTS!$B$6</f>
        <v>0</v>
      </c>
      <c r="W53" s="31" t="s">
        <v>521</v>
      </c>
      <c r="X53" s="41" t="s">
        <v>521</v>
      </c>
      <c r="Y53" s="20">
        <f>IFERROR(VLOOKUP(E53,INPUTS!$A$44:$B$103,2,0),0)</f>
        <v>0</v>
      </c>
      <c r="Z53" s="15">
        <f t="shared" si="4"/>
        <v>0</v>
      </c>
      <c r="AA53" s="20">
        <f>IFERROR(VLOOKUP(E53,INPUTS!$A$44:$C$103,3,0),SCENARIOS!$J$23)</f>
        <v>0</v>
      </c>
      <c r="AB53" s="15">
        <f t="shared" si="5"/>
        <v>0</v>
      </c>
      <c r="AC53" s="20">
        <f>IFERROR(VLOOKUP($E53,INPUTS!$A$44:$G$103,4,0),SCENARIOS!$K$23)</f>
        <v>0</v>
      </c>
      <c r="AD53" s="15">
        <f t="shared" si="6"/>
        <v>0</v>
      </c>
      <c r="AE53" s="20">
        <f>IFERROR(VLOOKUP($E53,INPUTS!$A$44:$G$103,5,0),SCENARIOS!$L$23)</f>
        <v>0</v>
      </c>
      <c r="AF53" s="15">
        <f t="shared" si="7"/>
        <v>0</v>
      </c>
      <c r="AG53" s="20">
        <f>IFERROR(VLOOKUP($E53,INPUTS!$A$44:$G$103,6,0),SCENARIOS!$M$23)</f>
        <v>0</v>
      </c>
      <c r="AH53" s="15">
        <f t="shared" si="8"/>
        <v>0</v>
      </c>
      <c r="AI53" s="20">
        <f>IFERROR(VLOOKUP($E53,INPUTS!$A$44:$G$103,7,0),SCENARIOS!$N$23)</f>
        <v>0</v>
      </c>
      <c r="AJ53" s="15">
        <f t="shared" si="9"/>
        <v>0</v>
      </c>
      <c r="AL53" t="str">
        <f t="shared" si="10"/>
        <v>N</v>
      </c>
      <c r="AM53" s="21">
        <f t="shared" si="11"/>
        <v>0</v>
      </c>
      <c r="BC53" s="2" t="str">
        <v>HEL</v>
      </c>
      <c r="BD53" s="15">
        <f t="shared" si="18"/>
        <v>44270.5032</v>
      </c>
      <c r="BE53" s="15">
        <f t="shared" si="19"/>
        <v>150264.032727842</v>
      </c>
      <c r="BF53" s="15">
        <f t="shared" si="20"/>
        <v>425024.901825865</v>
      </c>
      <c r="BG53" s="15">
        <f t="shared" si="21"/>
        <v>961753.329217631</v>
      </c>
      <c r="BH53" s="15">
        <f t="shared" si="22"/>
        <v>1450847.48726897</v>
      </c>
      <c r="BI53" s="15">
        <f t="shared" si="23"/>
        <v>2051875.9534348</v>
      </c>
      <c r="BJ53" s="23"/>
      <c r="BM53" s="2" t="str">
        <v>South Korea</v>
      </c>
      <c r="BN53" s="15">
        <f t="shared" si="24"/>
        <v>0</v>
      </c>
      <c r="BO53" s="15">
        <f t="shared" si="25"/>
        <v>0</v>
      </c>
      <c r="BP53" s="15">
        <f t="shared" si="26"/>
        <v>0</v>
      </c>
      <c r="BQ53" s="15">
        <f t="shared" si="27"/>
        <v>0</v>
      </c>
      <c r="BR53" s="15">
        <f t="shared" si="28"/>
        <v>0</v>
      </c>
      <c r="BS53" s="15">
        <f t="shared" si="29"/>
        <v>0</v>
      </c>
    </row>
    <row r="54" ht="15" customHeight="1" spans="1:71">
      <c r="A54" s="6" t="s">
        <v>987</v>
      </c>
      <c r="B54" s="7" t="s">
        <v>453</v>
      </c>
      <c r="C54" s="8" t="s">
        <v>454</v>
      </c>
      <c r="D54" s="9" t="s">
        <v>929</v>
      </c>
      <c r="E54" s="10" t="s">
        <v>456</v>
      </c>
      <c r="F54" s="11" t="s">
        <v>455</v>
      </c>
      <c r="G54" s="9" t="s">
        <v>185</v>
      </c>
      <c r="H54" s="9" t="s">
        <v>224</v>
      </c>
      <c r="I54" s="11" t="s">
        <v>938</v>
      </c>
      <c r="J54" s="9" t="s">
        <v>165</v>
      </c>
      <c r="K54" s="9" t="s">
        <v>931</v>
      </c>
      <c r="L54" s="12" t="s">
        <v>291</v>
      </c>
      <c r="M54" s="13">
        <v>730</v>
      </c>
      <c r="N54" s="14">
        <f t="shared" si="0"/>
        <v>2</v>
      </c>
      <c r="O54" s="15">
        <v>6130</v>
      </c>
      <c r="P54" s="15">
        <f t="shared" si="1"/>
        <v>4474900</v>
      </c>
      <c r="Q54" s="16">
        <f>IFERROR(VLOOKUP(G54,SCENARIOS!$A$13:$E$18,2,0),0.025)</f>
        <v>0.03</v>
      </c>
      <c r="R54" s="17">
        <f>IFERROR(VLOOKUP(L54,INPUTS!$A$107:$B$120,2,0),0.0082)</f>
        <v>0.0079</v>
      </c>
      <c r="S54" s="18">
        <f t="shared" si="2"/>
        <v>48.427</v>
      </c>
      <c r="T54" s="15">
        <f t="shared" si="3"/>
        <v>35351.71</v>
      </c>
      <c r="U54" s="15">
        <f>T54/INPUTS!$B$7*1000</f>
        <v>44189637.5</v>
      </c>
      <c r="V54" s="15">
        <f>T54*INPUTS!$B$6</f>
        <v>111711.4036</v>
      </c>
      <c r="W54" s="41" t="s">
        <v>433</v>
      </c>
      <c r="X54" s="41" t="s">
        <v>988</v>
      </c>
      <c r="Y54" s="20">
        <f>IFERROR(VLOOKUP(E54,INPUTS!$A$44:$B$103,2,0),0)</f>
        <v>0</v>
      </c>
      <c r="Z54" s="15">
        <f t="shared" si="4"/>
        <v>0</v>
      </c>
      <c r="AA54" s="20">
        <f>IFERROR(VLOOKUP(E54,INPUTS!$A$44:$C$103,3,0),SCENARIOS!$J$23)</f>
        <v>0</v>
      </c>
      <c r="AB54" s="15">
        <f t="shared" si="5"/>
        <v>0</v>
      </c>
      <c r="AC54" s="20">
        <f>IFERROR(VLOOKUP($E54,INPUTS!$A$44:$G$103,4,0),SCENARIOS!$K$23)</f>
        <v>0</v>
      </c>
      <c r="AD54" s="15">
        <f t="shared" si="6"/>
        <v>0</v>
      </c>
      <c r="AE54" s="20">
        <f>IFERROR(VLOOKUP($E54,INPUTS!$A$44:$G$103,5,0),SCENARIOS!$L$23)</f>
        <v>0</v>
      </c>
      <c r="AF54" s="15">
        <f t="shared" si="7"/>
        <v>0</v>
      </c>
      <c r="AG54" s="20">
        <f>IFERROR(VLOOKUP($E54,INPUTS!$A$44:$G$103,6,0),SCENARIOS!$M$23)</f>
        <v>0</v>
      </c>
      <c r="AH54" s="15">
        <f t="shared" si="8"/>
        <v>0</v>
      </c>
      <c r="AI54" s="20">
        <f>IFERROR(VLOOKUP($E54,INPUTS!$A$44:$G$103,7,0),SCENARIOS!$N$23)</f>
        <v>0</v>
      </c>
      <c r="AJ54" s="15">
        <f t="shared" si="9"/>
        <v>0</v>
      </c>
      <c r="AL54" t="str">
        <f t="shared" si="10"/>
        <v>N</v>
      </c>
      <c r="AM54" s="21">
        <f t="shared" si="11"/>
        <v>74018.6301735362</v>
      </c>
      <c r="BC54" s="2" t="str">
        <v>HKG</v>
      </c>
      <c r="BD54" s="15">
        <f t="shared" si="18"/>
        <v>0</v>
      </c>
      <c r="BE54" s="15">
        <f t="shared" si="19"/>
        <v>0</v>
      </c>
      <c r="BF54" s="15">
        <f t="shared" si="20"/>
        <v>0</v>
      </c>
      <c r="BG54" s="15">
        <f t="shared" si="21"/>
        <v>0</v>
      </c>
      <c r="BH54" s="15">
        <f t="shared" si="22"/>
        <v>0</v>
      </c>
      <c r="BI54" s="15">
        <f t="shared" si="23"/>
        <v>0</v>
      </c>
      <c r="BJ54" s="23"/>
      <c r="BM54" s="2" t="str">
        <v>Spain</v>
      </c>
      <c r="BN54" s="15">
        <f t="shared" si="24"/>
        <v>79999.5966</v>
      </c>
      <c r="BO54" s="15">
        <f t="shared" si="25"/>
        <v>271536.601863531</v>
      </c>
      <c r="BP54" s="15">
        <f t="shared" si="26"/>
        <v>768046.853622026</v>
      </c>
      <c r="BQ54" s="15">
        <f t="shared" si="27"/>
        <v>1737949.03614553</v>
      </c>
      <c r="BR54" s="15">
        <f t="shared" si="28"/>
        <v>2621773.08410719</v>
      </c>
      <c r="BS54" s="15">
        <f t="shared" si="29"/>
        <v>3707869.49961808</v>
      </c>
    </row>
    <row r="55" ht="15" customHeight="1" spans="1:71">
      <c r="A55" s="24" t="s">
        <v>989</v>
      </c>
      <c r="B55" s="25" t="s">
        <v>453</v>
      </c>
      <c r="C55" s="26" t="s">
        <v>454</v>
      </c>
      <c r="D55" s="27" t="s">
        <v>929</v>
      </c>
      <c r="E55" s="10" t="s">
        <v>456</v>
      </c>
      <c r="F55" s="28" t="s">
        <v>455</v>
      </c>
      <c r="G55" s="27" t="s">
        <v>185</v>
      </c>
      <c r="H55" s="27" t="s">
        <v>245</v>
      </c>
      <c r="I55" s="28" t="s">
        <v>930</v>
      </c>
      <c r="J55" s="27" t="s">
        <v>169</v>
      </c>
      <c r="K55" s="27" t="s">
        <v>931</v>
      </c>
      <c r="L55" s="29" t="s">
        <v>291</v>
      </c>
      <c r="M55" s="13">
        <v>365</v>
      </c>
      <c r="N55" s="14">
        <f t="shared" si="0"/>
        <v>1</v>
      </c>
      <c r="O55" s="15">
        <v>12350</v>
      </c>
      <c r="P55" s="15">
        <f t="shared" si="1"/>
        <v>4507750</v>
      </c>
      <c r="Q55" s="16">
        <f>IFERROR(VLOOKUP(G55,SCENARIOS!$A$13:$E$18,2,0),0.025)</f>
        <v>0.03</v>
      </c>
      <c r="R55" s="17">
        <f>IFERROR(VLOOKUP(L55,INPUTS!$A$107:$B$120,2,0),0.0082)</f>
        <v>0.0079</v>
      </c>
      <c r="S55" s="30">
        <f t="shared" si="2"/>
        <v>97.565</v>
      </c>
      <c r="T55" s="15">
        <f t="shared" si="3"/>
        <v>35611.225</v>
      </c>
      <c r="U55" s="15">
        <f>T55/INPUTS!$B$7*1000</f>
        <v>44514031.25</v>
      </c>
      <c r="V55" s="15">
        <f>T55*INPUTS!$B$6</f>
        <v>112531.471</v>
      </c>
      <c r="W55" s="41" t="s">
        <v>433</v>
      </c>
      <c r="X55" s="41" t="s">
        <v>988</v>
      </c>
      <c r="Y55" s="20">
        <f>IFERROR(VLOOKUP(E55,INPUTS!$A$44:$B$103,2,0),0)</f>
        <v>0</v>
      </c>
      <c r="Z55" s="15">
        <f t="shared" si="4"/>
        <v>0</v>
      </c>
      <c r="AA55" s="20">
        <f>IFERROR(VLOOKUP(E55,INPUTS!$A$44:$C$103,3,0),SCENARIOS!$J$23)</f>
        <v>0</v>
      </c>
      <c r="AB55" s="15">
        <f t="shared" si="5"/>
        <v>0</v>
      </c>
      <c r="AC55" s="20">
        <f>IFERROR(VLOOKUP($E55,INPUTS!$A$44:$G$103,4,0),SCENARIOS!$K$23)</f>
        <v>0</v>
      </c>
      <c r="AD55" s="15">
        <f t="shared" si="6"/>
        <v>0</v>
      </c>
      <c r="AE55" s="20">
        <f>IFERROR(VLOOKUP($E55,INPUTS!$A$44:$G$103,5,0),SCENARIOS!$L$23)</f>
        <v>0</v>
      </c>
      <c r="AF55" s="15">
        <f t="shared" si="7"/>
        <v>0</v>
      </c>
      <c r="AG55" s="20">
        <f>IFERROR(VLOOKUP($E55,INPUTS!$A$44:$G$103,6,0),SCENARIOS!$M$23)</f>
        <v>0</v>
      </c>
      <c r="AH55" s="15">
        <f t="shared" si="8"/>
        <v>0</v>
      </c>
      <c r="AI55" s="20">
        <f>IFERROR(VLOOKUP($E55,INPUTS!$A$44:$G$103,7,0),SCENARIOS!$N$23)</f>
        <v>0</v>
      </c>
      <c r="AJ55" s="15">
        <f t="shared" si="9"/>
        <v>0</v>
      </c>
      <c r="AL55" t="str">
        <f t="shared" si="10"/>
        <v>N</v>
      </c>
      <c r="AM55" s="21">
        <f t="shared" si="11"/>
        <v>74561.9969529504</v>
      </c>
      <c r="BC55" s="2" t="str">
        <v>HND</v>
      </c>
      <c r="BD55" s="15">
        <f t="shared" si="18"/>
        <v>0</v>
      </c>
      <c r="BE55" s="15">
        <f t="shared" si="19"/>
        <v>37888.6725402985</v>
      </c>
      <c r="BF55" s="15">
        <f t="shared" si="20"/>
        <v>69146.045121356</v>
      </c>
      <c r="BG55" s="15">
        <f t="shared" si="21"/>
        <v>168253.472972758</v>
      </c>
      <c r="BH55" s="15">
        <f t="shared" si="22"/>
        <v>272941.434974915</v>
      </c>
      <c r="BI55" s="15">
        <f t="shared" si="23"/>
        <v>415093.736309314</v>
      </c>
      <c r="BJ55" s="23"/>
      <c r="BM55" s="2" t="str">
        <v>Sweden</v>
      </c>
      <c r="BN55" s="15">
        <f t="shared" si="24"/>
        <v>0</v>
      </c>
      <c r="BO55" s="15">
        <f t="shared" si="25"/>
        <v>0</v>
      </c>
      <c r="BP55" s="15">
        <f t="shared" si="26"/>
        <v>0</v>
      </c>
      <c r="BQ55" s="15">
        <f t="shared" si="27"/>
        <v>0</v>
      </c>
      <c r="BR55" s="15">
        <f t="shared" si="28"/>
        <v>0</v>
      </c>
      <c r="BS55" s="15">
        <f t="shared" si="29"/>
        <v>0</v>
      </c>
    </row>
    <row r="56" ht="15" customHeight="1" spans="1:71">
      <c r="A56" s="6" t="s">
        <v>990</v>
      </c>
      <c r="B56" s="7" t="s">
        <v>453</v>
      </c>
      <c r="C56" s="8" t="s">
        <v>454</v>
      </c>
      <c r="D56" s="9" t="s">
        <v>929</v>
      </c>
      <c r="E56" s="10" t="s">
        <v>456</v>
      </c>
      <c r="F56" s="11" t="s">
        <v>455</v>
      </c>
      <c r="G56" s="9" t="s">
        <v>185</v>
      </c>
      <c r="H56" s="9" t="s">
        <v>432</v>
      </c>
      <c r="I56" s="11" t="s">
        <v>431</v>
      </c>
      <c r="J56" s="9" t="s">
        <v>173</v>
      </c>
      <c r="K56" s="9" t="s">
        <v>931</v>
      </c>
      <c r="L56" s="12" t="s">
        <v>291</v>
      </c>
      <c r="M56" s="13">
        <v>365</v>
      </c>
      <c r="N56" s="14">
        <f t="shared" si="0"/>
        <v>1</v>
      </c>
      <c r="O56" s="15">
        <v>6740</v>
      </c>
      <c r="P56" s="15">
        <f t="shared" si="1"/>
        <v>2460100</v>
      </c>
      <c r="Q56" s="16">
        <f>IFERROR(VLOOKUP(G56,SCENARIOS!$A$13:$E$18,2,0),0.025)</f>
        <v>0.03</v>
      </c>
      <c r="R56" s="17">
        <f>IFERROR(VLOOKUP(L56,INPUTS!$A$107:$B$120,2,0),0.0082)</f>
        <v>0.0079</v>
      </c>
      <c r="S56" s="18">
        <f t="shared" si="2"/>
        <v>53.246</v>
      </c>
      <c r="T56" s="15">
        <f t="shared" si="3"/>
        <v>19434.79</v>
      </c>
      <c r="U56" s="15">
        <f>T56/INPUTS!$B$7*1000</f>
        <v>24293487.5</v>
      </c>
      <c r="V56" s="15">
        <f>T56*INPUTS!$B$6</f>
        <v>61413.9364</v>
      </c>
      <c r="W56" s="31" t="s">
        <v>521</v>
      </c>
      <c r="X56" s="41" t="s">
        <v>988</v>
      </c>
      <c r="Y56" s="20">
        <f>IFERROR(VLOOKUP(E56,INPUTS!$A$44:$B$103,2,0),0)</f>
        <v>0</v>
      </c>
      <c r="Z56" s="15">
        <f t="shared" si="4"/>
        <v>0</v>
      </c>
      <c r="AA56" s="20">
        <f>IFERROR(VLOOKUP(E56,INPUTS!$A$44:$C$103,3,0),SCENARIOS!$J$23)</f>
        <v>0</v>
      </c>
      <c r="AB56" s="15">
        <f t="shared" si="5"/>
        <v>0</v>
      </c>
      <c r="AC56" s="20">
        <f>IFERROR(VLOOKUP($E56,INPUTS!$A$44:$G$103,4,0),SCENARIOS!$K$23)</f>
        <v>0</v>
      </c>
      <c r="AD56" s="15">
        <f t="shared" si="6"/>
        <v>0</v>
      </c>
      <c r="AE56" s="20">
        <f>IFERROR(VLOOKUP($E56,INPUTS!$A$44:$G$103,5,0),SCENARIOS!$L$23)</f>
        <v>0</v>
      </c>
      <c r="AF56" s="15">
        <f t="shared" si="7"/>
        <v>0</v>
      </c>
      <c r="AG56" s="20">
        <f>IFERROR(VLOOKUP($E56,INPUTS!$A$44:$G$103,6,0),SCENARIOS!$M$23)</f>
        <v>0</v>
      </c>
      <c r="AH56" s="15">
        <f t="shared" si="8"/>
        <v>0</v>
      </c>
      <c r="AI56" s="20">
        <f>IFERROR(VLOOKUP($E56,INPUTS!$A$44:$G$103,7,0),SCENARIOS!$N$23)</f>
        <v>0</v>
      </c>
      <c r="AJ56" s="15">
        <f t="shared" si="9"/>
        <v>0</v>
      </c>
      <c r="AL56" t="str">
        <f t="shared" si="10"/>
        <v>N</v>
      </c>
      <c r="AM56" s="21">
        <f t="shared" si="11"/>
        <v>40692.1343694644</v>
      </c>
      <c r="BC56" s="2" t="str">
        <v>HNL</v>
      </c>
      <c r="BD56" s="15">
        <f t="shared" si="18"/>
        <v>0</v>
      </c>
      <c r="BE56" s="15">
        <f t="shared" si="19"/>
        <v>0</v>
      </c>
      <c r="BF56" s="15">
        <f t="shared" si="20"/>
        <v>0</v>
      </c>
      <c r="BG56" s="15">
        <f t="shared" si="21"/>
        <v>0</v>
      </c>
      <c r="BH56" s="15">
        <f t="shared" si="22"/>
        <v>0</v>
      </c>
      <c r="BI56" s="15">
        <f t="shared" si="23"/>
        <v>0</v>
      </c>
      <c r="BJ56" s="23"/>
      <c r="BM56" s="2" t="str">
        <v>Switzerland</v>
      </c>
      <c r="BN56" s="15">
        <f t="shared" si="24"/>
        <v>45915.7795</v>
      </c>
      <c r="BO56" s="15">
        <f t="shared" si="25"/>
        <v>155848.470082725</v>
      </c>
      <c r="BP56" s="15">
        <f t="shared" si="26"/>
        <v>440820.597545084</v>
      </c>
      <c r="BQ56" s="15">
        <f t="shared" si="27"/>
        <v>997496.088947723</v>
      </c>
      <c r="BR56" s="15">
        <f t="shared" si="28"/>
        <v>1504767.02314897</v>
      </c>
      <c r="BS56" s="15">
        <f t="shared" si="29"/>
        <v>2128132.21059716</v>
      </c>
    </row>
    <row r="57" ht="15" customHeight="1" spans="1:71">
      <c r="A57" s="24" t="s">
        <v>991</v>
      </c>
      <c r="B57" s="25" t="s">
        <v>457</v>
      </c>
      <c r="C57" s="26" t="s">
        <v>458</v>
      </c>
      <c r="D57" s="27" t="s">
        <v>929</v>
      </c>
      <c r="E57" s="10" t="s">
        <v>460</v>
      </c>
      <c r="F57" s="28" t="s">
        <v>459</v>
      </c>
      <c r="G57" s="27" t="s">
        <v>185</v>
      </c>
      <c r="H57" s="27" t="s">
        <v>245</v>
      </c>
      <c r="I57" s="28" t="s">
        <v>930</v>
      </c>
      <c r="J57" s="27" t="s">
        <v>169</v>
      </c>
      <c r="K57" s="27" t="s">
        <v>931</v>
      </c>
      <c r="L57" s="29" t="s">
        <v>295</v>
      </c>
      <c r="M57" s="13">
        <v>730</v>
      </c>
      <c r="N57" s="14">
        <f t="shared" si="0"/>
        <v>2</v>
      </c>
      <c r="O57" s="15">
        <v>9400</v>
      </c>
      <c r="P57" s="15">
        <f t="shared" si="1"/>
        <v>6862000</v>
      </c>
      <c r="Q57" s="16">
        <f>IFERROR(VLOOKUP(G57,SCENARIOS!$A$13:$E$18,2,0),0.025)</f>
        <v>0.03</v>
      </c>
      <c r="R57" s="17">
        <f>IFERROR(VLOOKUP(L57,INPUTS!$A$107:$B$120,2,0),0.0082)</f>
        <v>0.0089</v>
      </c>
      <c r="S57" s="30">
        <f t="shared" si="2"/>
        <v>83.66</v>
      </c>
      <c r="T57" s="15">
        <f t="shared" si="3"/>
        <v>61071.8</v>
      </c>
      <c r="U57" s="15">
        <f>T57/INPUTS!$B$7*1000</f>
        <v>76339750</v>
      </c>
      <c r="V57" s="15">
        <f>T57*INPUTS!$B$6</f>
        <v>192986.888</v>
      </c>
      <c r="W57" s="19" t="s">
        <v>396</v>
      </c>
      <c r="X57" s="19" t="s">
        <v>396</v>
      </c>
      <c r="Y57" s="20">
        <f>IFERROR(VLOOKUP(E57,INPUTS!$A$44:$B$103,2,0),0)</f>
        <v>0</v>
      </c>
      <c r="Z57" s="15">
        <f t="shared" si="4"/>
        <v>0</v>
      </c>
      <c r="AA57" s="20">
        <f>IFERROR(VLOOKUP(E57,INPUTS!$A$44:$C$103,3,0),SCENARIOS!$J$23)</f>
        <v>0</v>
      </c>
      <c r="AB57" s="15">
        <f t="shared" si="5"/>
        <v>0</v>
      </c>
      <c r="AC57" s="20">
        <f>IFERROR(VLOOKUP($E57,INPUTS!$A$44:$G$103,4,0),SCENARIOS!$K$23)</f>
        <v>0</v>
      </c>
      <c r="AD57" s="15">
        <f t="shared" si="6"/>
        <v>0</v>
      </c>
      <c r="AE57" s="20">
        <f>IFERROR(VLOOKUP($E57,INPUTS!$A$44:$G$103,5,0),SCENARIOS!$L$23)</f>
        <v>0</v>
      </c>
      <c r="AF57" s="15">
        <f t="shared" si="7"/>
        <v>0</v>
      </c>
      <c r="AG57" s="20">
        <f>IFERROR(VLOOKUP($E57,INPUTS!$A$44:$G$103,6,0),SCENARIOS!$M$23)</f>
        <v>0</v>
      </c>
      <c r="AH57" s="15">
        <f t="shared" si="8"/>
        <v>0</v>
      </c>
      <c r="AI57" s="20">
        <f>IFERROR(VLOOKUP($E57,INPUTS!$A$44:$G$103,7,0),SCENARIOS!$N$23)</f>
        <v>0</v>
      </c>
      <c r="AJ57" s="15">
        <f t="shared" si="9"/>
        <v>0</v>
      </c>
      <c r="AL57" t="str">
        <f t="shared" si="10"/>
        <v>N</v>
      </c>
      <c r="AM57" s="21">
        <f t="shared" si="11"/>
        <v>127870.786964256</v>
      </c>
      <c r="BC57" s="2" t="str">
        <v>IAH</v>
      </c>
      <c r="BD57" s="15">
        <f t="shared" si="18"/>
        <v>0</v>
      </c>
      <c r="BE57" s="15">
        <f t="shared" si="19"/>
        <v>0</v>
      </c>
      <c r="BF57" s="15">
        <f t="shared" si="20"/>
        <v>0</v>
      </c>
      <c r="BG57" s="15">
        <f t="shared" si="21"/>
        <v>0</v>
      </c>
      <c r="BH57" s="15">
        <f t="shared" si="22"/>
        <v>0</v>
      </c>
      <c r="BI57" s="15">
        <f t="shared" si="23"/>
        <v>0</v>
      </c>
      <c r="BJ57" s="23"/>
      <c r="BM57" s="2" t="str">
        <v>Taiwan</v>
      </c>
      <c r="BN57" s="15">
        <f t="shared" si="24"/>
        <v>0</v>
      </c>
      <c r="BO57" s="15">
        <f t="shared" si="25"/>
        <v>0</v>
      </c>
      <c r="BP57" s="15">
        <f t="shared" si="26"/>
        <v>0</v>
      </c>
      <c r="BQ57" s="15">
        <f t="shared" si="27"/>
        <v>0</v>
      </c>
      <c r="BR57" s="15">
        <f t="shared" si="28"/>
        <v>0</v>
      </c>
      <c r="BS57" s="15">
        <f t="shared" si="29"/>
        <v>0</v>
      </c>
    </row>
    <row r="58" ht="15" customHeight="1" spans="1:71">
      <c r="A58" s="6" t="s">
        <v>992</v>
      </c>
      <c r="B58" s="7" t="s">
        <v>457</v>
      </c>
      <c r="C58" s="8" t="s">
        <v>458</v>
      </c>
      <c r="D58" s="9" t="s">
        <v>929</v>
      </c>
      <c r="E58" s="10" t="s">
        <v>460</v>
      </c>
      <c r="F58" s="11" t="s">
        <v>459</v>
      </c>
      <c r="G58" s="9" t="s">
        <v>185</v>
      </c>
      <c r="H58" s="9" t="s">
        <v>224</v>
      </c>
      <c r="I58" s="11" t="s">
        <v>938</v>
      </c>
      <c r="J58" s="9" t="s">
        <v>165</v>
      </c>
      <c r="K58" s="9" t="s">
        <v>931</v>
      </c>
      <c r="L58" s="12" t="s">
        <v>291</v>
      </c>
      <c r="M58" s="13">
        <v>1460</v>
      </c>
      <c r="N58" s="14">
        <f t="shared" si="0"/>
        <v>4</v>
      </c>
      <c r="O58" s="15">
        <v>2860</v>
      </c>
      <c r="P58" s="15">
        <f t="shared" si="1"/>
        <v>4175600</v>
      </c>
      <c r="Q58" s="16">
        <f>IFERROR(VLOOKUP(G58,SCENARIOS!$A$13:$E$18,2,0),0.025)</f>
        <v>0.03</v>
      </c>
      <c r="R58" s="17">
        <f>IFERROR(VLOOKUP(L58,INPUTS!$A$107:$B$120,2,0),0.0082)</f>
        <v>0.0079</v>
      </c>
      <c r="S58" s="18">
        <f t="shared" si="2"/>
        <v>22.594</v>
      </c>
      <c r="T58" s="15">
        <f t="shared" si="3"/>
        <v>32987.24</v>
      </c>
      <c r="U58" s="15">
        <f>T58/INPUTS!$B$7*1000</f>
        <v>41234050</v>
      </c>
      <c r="V58" s="15">
        <f>T58*INPUTS!$B$6</f>
        <v>104239.6784</v>
      </c>
      <c r="W58" s="19" t="s">
        <v>396</v>
      </c>
      <c r="X58" s="19" t="s">
        <v>396</v>
      </c>
      <c r="Y58" s="20">
        <f>IFERROR(VLOOKUP(E58,INPUTS!$A$44:$B$103,2,0),0)</f>
        <v>0</v>
      </c>
      <c r="Z58" s="15">
        <f t="shared" si="4"/>
        <v>0</v>
      </c>
      <c r="AA58" s="20">
        <f>IFERROR(VLOOKUP(E58,INPUTS!$A$44:$C$103,3,0),SCENARIOS!$J$23)</f>
        <v>0</v>
      </c>
      <c r="AB58" s="15">
        <f t="shared" si="5"/>
        <v>0</v>
      </c>
      <c r="AC58" s="20">
        <f>IFERROR(VLOOKUP($E58,INPUTS!$A$44:$G$103,4,0),SCENARIOS!$K$23)</f>
        <v>0</v>
      </c>
      <c r="AD58" s="15">
        <f t="shared" si="6"/>
        <v>0</v>
      </c>
      <c r="AE58" s="20">
        <f>IFERROR(VLOOKUP($E58,INPUTS!$A$44:$G$103,5,0),SCENARIOS!$L$23)</f>
        <v>0</v>
      </c>
      <c r="AF58" s="15">
        <f t="shared" si="7"/>
        <v>0</v>
      </c>
      <c r="AG58" s="20">
        <f>IFERROR(VLOOKUP($E58,INPUTS!$A$44:$G$103,6,0),SCENARIOS!$M$23)</f>
        <v>0</v>
      </c>
      <c r="AH58" s="15">
        <f t="shared" si="8"/>
        <v>0</v>
      </c>
      <c r="AI58" s="20">
        <f>IFERROR(VLOOKUP($E58,INPUTS!$A$44:$G$103,7,0),SCENARIOS!$N$23)</f>
        <v>0</v>
      </c>
      <c r="AJ58" s="15">
        <f t="shared" si="9"/>
        <v>0</v>
      </c>
      <c r="AL58" t="str">
        <f t="shared" si="10"/>
        <v>N</v>
      </c>
      <c r="AM58" s="21">
        <f t="shared" si="11"/>
        <v>69067.9550722067</v>
      </c>
      <c r="BC58" s="2" t="str">
        <v>ICN</v>
      </c>
      <c r="BD58" s="15">
        <f t="shared" si="18"/>
        <v>0</v>
      </c>
      <c r="BE58" s="15">
        <f t="shared" si="19"/>
        <v>0</v>
      </c>
      <c r="BF58" s="15">
        <f t="shared" si="20"/>
        <v>0</v>
      </c>
      <c r="BG58" s="15">
        <f t="shared" si="21"/>
        <v>0</v>
      </c>
      <c r="BH58" s="15">
        <f t="shared" si="22"/>
        <v>0</v>
      </c>
      <c r="BI58" s="15">
        <f t="shared" si="23"/>
        <v>0</v>
      </c>
      <c r="BJ58" s="23"/>
      <c r="BM58" s="2" t="str">
        <v>Thailand</v>
      </c>
      <c r="BN58" s="15">
        <f t="shared" si="24"/>
        <v>0</v>
      </c>
      <c r="BO58" s="15">
        <f t="shared" si="25"/>
        <v>0</v>
      </c>
      <c r="BP58" s="15">
        <f t="shared" si="26"/>
        <v>0</v>
      </c>
      <c r="BQ58" s="15">
        <f t="shared" si="27"/>
        <v>0</v>
      </c>
      <c r="BR58" s="15">
        <f t="shared" si="28"/>
        <v>0</v>
      </c>
      <c r="BS58" s="15">
        <f t="shared" si="29"/>
        <v>0</v>
      </c>
    </row>
    <row r="59" ht="15" customHeight="1" spans="1:71">
      <c r="A59" s="24" t="s">
        <v>993</v>
      </c>
      <c r="B59" s="25" t="s">
        <v>457</v>
      </c>
      <c r="C59" s="26" t="s">
        <v>458</v>
      </c>
      <c r="D59" s="27" t="s">
        <v>929</v>
      </c>
      <c r="E59" s="10" t="s">
        <v>460</v>
      </c>
      <c r="F59" s="28" t="s">
        <v>459</v>
      </c>
      <c r="G59" s="27" t="s">
        <v>185</v>
      </c>
      <c r="H59" s="27" t="s">
        <v>440</v>
      </c>
      <c r="I59" s="28" t="s">
        <v>439</v>
      </c>
      <c r="J59" s="27" t="s">
        <v>177</v>
      </c>
      <c r="K59" s="27" t="s">
        <v>931</v>
      </c>
      <c r="L59" s="29" t="s">
        <v>284</v>
      </c>
      <c r="M59" s="13">
        <v>1825</v>
      </c>
      <c r="N59" s="14">
        <f t="shared" si="0"/>
        <v>5</v>
      </c>
      <c r="O59" s="15">
        <v>3400</v>
      </c>
      <c r="P59" s="15">
        <f t="shared" si="1"/>
        <v>6205000</v>
      </c>
      <c r="Q59" s="16">
        <f>IFERROR(VLOOKUP(G59,SCENARIOS!$A$13:$E$18,2,0),0.025)</f>
        <v>0.03</v>
      </c>
      <c r="R59" s="17">
        <f>IFERROR(VLOOKUP(L59,INPUTS!$A$107:$B$120,2,0),0.0082)</f>
        <v>0.0041</v>
      </c>
      <c r="S59" s="30">
        <f t="shared" si="2"/>
        <v>13.94</v>
      </c>
      <c r="T59" s="15">
        <f t="shared" si="3"/>
        <v>25440.5</v>
      </c>
      <c r="U59" s="15">
        <f>T59/INPUTS!$B$7*1000</f>
        <v>31800625</v>
      </c>
      <c r="V59" s="15">
        <f>T59*INPUTS!$B$6</f>
        <v>80391.98</v>
      </c>
      <c r="W59" s="19" t="s">
        <v>396</v>
      </c>
      <c r="X59" s="19" t="s">
        <v>396</v>
      </c>
      <c r="Y59" s="20">
        <f>IFERROR(VLOOKUP(E59,INPUTS!$A$44:$B$103,2,0),0)</f>
        <v>0</v>
      </c>
      <c r="Z59" s="15">
        <f t="shared" si="4"/>
        <v>0</v>
      </c>
      <c r="AA59" s="20">
        <f>IFERROR(VLOOKUP(E59,INPUTS!$A$44:$C$103,3,0),SCENARIOS!$J$23)</f>
        <v>0</v>
      </c>
      <c r="AB59" s="15">
        <f t="shared" si="5"/>
        <v>0</v>
      </c>
      <c r="AC59" s="20">
        <f>IFERROR(VLOOKUP($E59,INPUTS!$A$44:$G$103,4,0),SCENARIOS!$K$23)</f>
        <v>0</v>
      </c>
      <c r="AD59" s="15">
        <f t="shared" si="6"/>
        <v>0</v>
      </c>
      <c r="AE59" s="20">
        <f>IFERROR(VLOOKUP($E59,INPUTS!$A$44:$G$103,5,0),SCENARIOS!$L$23)</f>
        <v>0</v>
      </c>
      <c r="AF59" s="15">
        <f t="shared" si="7"/>
        <v>0</v>
      </c>
      <c r="AG59" s="20">
        <f>IFERROR(VLOOKUP($E59,INPUTS!$A$44:$G$103,6,0),SCENARIOS!$M$23)</f>
        <v>0</v>
      </c>
      <c r="AH59" s="15">
        <f t="shared" si="8"/>
        <v>0</v>
      </c>
      <c r="AI59" s="20">
        <f>IFERROR(VLOOKUP($E59,INPUTS!$A$44:$G$103,7,0),SCENARIOS!$N$23)</f>
        <v>0</v>
      </c>
      <c r="AJ59" s="15">
        <f t="shared" si="9"/>
        <v>0</v>
      </c>
      <c r="AL59" t="str">
        <f t="shared" si="10"/>
        <v>Y</v>
      </c>
      <c r="AM59" s="21">
        <f t="shared" si="11"/>
        <v>53266.757419368</v>
      </c>
      <c r="BC59" s="2" t="str">
        <v>IND</v>
      </c>
      <c r="BD59" s="15">
        <f t="shared" si="18"/>
        <v>0</v>
      </c>
      <c r="BE59" s="15">
        <f t="shared" si="19"/>
        <v>0</v>
      </c>
      <c r="BF59" s="15">
        <f t="shared" si="20"/>
        <v>0</v>
      </c>
      <c r="BG59" s="15">
        <f t="shared" si="21"/>
        <v>0</v>
      </c>
      <c r="BH59" s="15">
        <f t="shared" si="22"/>
        <v>0</v>
      </c>
      <c r="BI59" s="15">
        <f t="shared" si="23"/>
        <v>0</v>
      </c>
      <c r="BJ59" s="23"/>
      <c r="BM59" s="2" t="str">
        <v>Turkey</v>
      </c>
      <c r="BN59" s="15">
        <f t="shared" si="24"/>
        <v>0</v>
      </c>
      <c r="BO59" s="15">
        <f t="shared" si="25"/>
        <v>0</v>
      </c>
      <c r="BP59" s="15">
        <f t="shared" si="26"/>
        <v>0</v>
      </c>
      <c r="BQ59" s="15">
        <f t="shared" si="27"/>
        <v>0</v>
      </c>
      <c r="BR59" s="15">
        <f t="shared" si="28"/>
        <v>0</v>
      </c>
      <c r="BS59" s="15">
        <f t="shared" si="29"/>
        <v>0</v>
      </c>
    </row>
    <row r="60" ht="15" customHeight="1" spans="1:71">
      <c r="A60" s="6" t="s">
        <v>994</v>
      </c>
      <c r="B60" s="7"/>
      <c r="C60" s="8"/>
      <c r="D60" s="9"/>
      <c r="E60" s="10"/>
      <c r="F60" s="11"/>
      <c r="G60" s="9"/>
      <c r="H60" s="9"/>
      <c r="I60" s="11"/>
      <c r="J60" s="9"/>
      <c r="K60" s="9"/>
      <c r="L60" s="12"/>
      <c r="M60" s="13"/>
      <c r="N60" s="14"/>
      <c r="O60" s="15"/>
      <c r="P60" s="15"/>
      <c r="Q60" s="16"/>
      <c r="R60" s="17"/>
      <c r="S60" s="18"/>
      <c r="T60" s="15"/>
      <c r="U60" s="15"/>
      <c r="V60" s="15"/>
      <c r="W60" s="19"/>
      <c r="X60" s="19"/>
      <c r="Y60" s="20"/>
      <c r="Z60" s="15"/>
      <c r="AA60" s="20"/>
      <c r="AB60" s="15"/>
      <c r="AC60" s="20"/>
      <c r="AD60" s="15"/>
      <c r="AE60" s="20"/>
      <c r="AF60" s="15"/>
      <c r="AG60" s="20"/>
      <c r="AH60" s="15"/>
      <c r="AI60" s="20"/>
      <c r="AJ60" s="15"/>
      <c r="AM60" s="21"/>
      <c r="BC60" s="2" t="str">
        <v>IST</v>
      </c>
      <c r="BD60" s="15">
        <f t="shared" si="18"/>
        <v>0</v>
      </c>
      <c r="BE60" s="15">
        <f t="shared" si="19"/>
        <v>0</v>
      </c>
      <c r="BF60" s="15">
        <f t="shared" si="20"/>
        <v>0</v>
      </c>
      <c r="BG60" s="15">
        <f t="shared" si="21"/>
        <v>0</v>
      </c>
      <c r="BH60" s="15">
        <f t="shared" si="22"/>
        <v>0</v>
      </c>
      <c r="BI60" s="15">
        <f t="shared" si="23"/>
        <v>0</v>
      </c>
      <c r="BJ60" s="23"/>
      <c r="BM60" s="2" t="str">
        <v>UAE</v>
      </c>
      <c r="BN60" s="15">
        <f t="shared" si="24"/>
        <v>0</v>
      </c>
      <c r="BO60" s="15">
        <f t="shared" si="25"/>
        <v>0</v>
      </c>
      <c r="BP60" s="15">
        <f t="shared" si="26"/>
        <v>0</v>
      </c>
      <c r="BQ60" s="15">
        <f t="shared" si="27"/>
        <v>0</v>
      </c>
      <c r="BR60" s="15">
        <f t="shared" si="28"/>
        <v>0</v>
      </c>
      <c r="BS60" s="15">
        <f t="shared" si="29"/>
        <v>0</v>
      </c>
    </row>
    <row r="61" ht="15" customHeight="1" spans="1:71">
      <c r="A61" s="24" t="s">
        <v>995</v>
      </c>
      <c r="B61" s="25"/>
      <c r="C61" s="26"/>
      <c r="D61" s="27"/>
      <c r="E61" s="10"/>
      <c r="F61" s="28"/>
      <c r="G61" s="27"/>
      <c r="H61" s="27"/>
      <c r="I61" s="28"/>
      <c r="J61" s="27"/>
      <c r="K61" s="27"/>
      <c r="L61" s="29"/>
      <c r="M61" s="13"/>
      <c r="N61" s="14"/>
      <c r="O61" s="15"/>
      <c r="P61" s="15"/>
      <c r="Q61" s="16"/>
      <c r="R61" s="17"/>
      <c r="S61" s="30"/>
      <c r="T61" s="15"/>
      <c r="U61" s="15"/>
      <c r="V61" s="15"/>
      <c r="W61" s="31"/>
      <c r="X61" s="41"/>
      <c r="Y61" s="20"/>
      <c r="Z61" s="15"/>
      <c r="AA61" s="20"/>
      <c r="AB61" s="15"/>
      <c r="AC61" s="20"/>
      <c r="AD61" s="15"/>
      <c r="AE61" s="20"/>
      <c r="AF61" s="15"/>
      <c r="AG61" s="20"/>
      <c r="AH61" s="15"/>
      <c r="AI61" s="20"/>
      <c r="AJ61" s="15"/>
      <c r="AM61" s="21"/>
      <c r="BC61" s="2" t="str">
        <v>JED</v>
      </c>
      <c r="BD61" s="15">
        <f t="shared" si="18"/>
        <v>0</v>
      </c>
      <c r="BE61" s="15">
        <f t="shared" si="19"/>
        <v>0</v>
      </c>
      <c r="BF61" s="15">
        <f t="shared" si="20"/>
        <v>0</v>
      </c>
      <c r="BG61" s="15">
        <f t="shared" si="21"/>
        <v>0</v>
      </c>
      <c r="BH61" s="15">
        <f t="shared" si="22"/>
        <v>0</v>
      </c>
      <c r="BI61" s="15">
        <f t="shared" si="23"/>
        <v>0</v>
      </c>
      <c r="BJ61" s="23"/>
      <c r="BM61" s="2" t="str">
        <v>United Kingdom</v>
      </c>
      <c r="BN61" s="15">
        <f t="shared" si="24"/>
        <v>189710.30852</v>
      </c>
      <c r="BO61" s="15">
        <f t="shared" si="25"/>
        <v>1073199.00564771</v>
      </c>
      <c r="BP61" s="15">
        <f t="shared" si="26"/>
        <v>1821339.25358381</v>
      </c>
      <c r="BQ61" s="15">
        <f t="shared" si="27"/>
        <v>4121356.3799296</v>
      </c>
      <c r="BR61" s="15">
        <f t="shared" si="28"/>
        <v>6217248.6086687</v>
      </c>
      <c r="BS61" s="15">
        <f t="shared" si="29"/>
        <v>8792807.67178822</v>
      </c>
    </row>
    <row r="62" ht="15" customHeight="1" spans="1:71">
      <c r="A62" s="6" t="s">
        <v>996</v>
      </c>
      <c r="B62" s="7"/>
      <c r="C62" s="8"/>
      <c r="D62" s="9"/>
      <c r="E62" s="10"/>
      <c r="F62" s="11"/>
      <c r="G62" s="9"/>
      <c r="H62" s="9"/>
      <c r="I62" s="11"/>
      <c r="J62" s="9"/>
      <c r="K62" s="9"/>
      <c r="L62" s="12"/>
      <c r="M62" s="13"/>
      <c r="N62" s="14"/>
      <c r="O62" s="15"/>
      <c r="P62" s="15"/>
      <c r="Q62" s="16"/>
      <c r="R62" s="17"/>
      <c r="S62" s="18"/>
      <c r="T62" s="15"/>
      <c r="U62" s="15"/>
      <c r="V62" s="15"/>
      <c r="W62" s="31"/>
      <c r="X62" s="41"/>
      <c r="Y62" s="20"/>
      <c r="Z62" s="15"/>
      <c r="AA62" s="20"/>
      <c r="AB62" s="15"/>
      <c r="AC62" s="20"/>
      <c r="AD62" s="15"/>
      <c r="AE62" s="20"/>
      <c r="AF62" s="15"/>
      <c r="AG62" s="20"/>
      <c r="AH62" s="15"/>
      <c r="AI62" s="20"/>
      <c r="AJ62" s="15"/>
      <c r="AM62" s="21"/>
      <c r="BC62" s="2" t="str">
        <v>JFK</v>
      </c>
      <c r="BD62" s="15">
        <f t="shared" si="18"/>
        <v>2720.448455</v>
      </c>
      <c r="BE62" s="15">
        <f t="shared" si="19"/>
        <v>18021.5694915636</v>
      </c>
      <c r="BF62" s="15">
        <f t="shared" si="20"/>
        <v>66324.2297305672</v>
      </c>
      <c r="BG62" s="15">
        <f t="shared" si="21"/>
        <v>146454.617665092</v>
      </c>
      <c r="BH62" s="15">
        <f t="shared" si="22"/>
        <v>242546.597856035</v>
      </c>
      <c r="BI62" s="15">
        <f t="shared" si="23"/>
        <v>357054.723432425</v>
      </c>
      <c r="BJ62" s="23"/>
      <c r="BM62" s="2" t="str">
        <v>United States</v>
      </c>
      <c r="BN62" s="15">
        <f t="shared" si="24"/>
        <v>22105.41679</v>
      </c>
      <c r="BO62" s="15">
        <f t="shared" si="25"/>
        <v>146436.997947444</v>
      </c>
      <c r="BP62" s="15">
        <f t="shared" si="26"/>
        <v>538927.594373368</v>
      </c>
      <c r="BQ62" s="15">
        <f t="shared" si="27"/>
        <v>1190039.22252478</v>
      </c>
      <c r="BR62" s="15">
        <f t="shared" si="28"/>
        <v>1970849.190967</v>
      </c>
      <c r="BS62" s="15">
        <f t="shared" si="29"/>
        <v>2901302.34366522</v>
      </c>
    </row>
    <row r="63" ht="15" customHeight="1" spans="1:71">
      <c r="A63" s="24" t="s">
        <v>997</v>
      </c>
      <c r="B63" s="25" t="s">
        <v>397</v>
      </c>
      <c r="C63" s="26" t="s">
        <v>398</v>
      </c>
      <c r="D63" s="27" t="s">
        <v>929</v>
      </c>
      <c r="E63" s="10" t="s">
        <v>203</v>
      </c>
      <c r="F63" s="28" t="s">
        <v>399</v>
      </c>
      <c r="G63" s="27" t="s">
        <v>165</v>
      </c>
      <c r="H63" s="27" t="s">
        <v>242</v>
      </c>
      <c r="I63" s="28" t="s">
        <v>421</v>
      </c>
      <c r="J63" s="27" t="s">
        <v>173</v>
      </c>
      <c r="K63" s="27" t="s">
        <v>931</v>
      </c>
      <c r="L63" s="29" t="s">
        <v>291</v>
      </c>
      <c r="M63" s="13">
        <v>365</v>
      </c>
      <c r="N63" s="14">
        <f t="shared" si="0"/>
        <v>1</v>
      </c>
      <c r="O63" s="15">
        <v>10750</v>
      </c>
      <c r="P63" s="15">
        <f t="shared" si="1"/>
        <v>3923750</v>
      </c>
      <c r="Q63" s="16">
        <f>IFERROR(VLOOKUP(G63,SCENARIOS!$A$13:$E$18,2,0),0.025)</f>
        <v>0.025</v>
      </c>
      <c r="R63" s="17">
        <f>IFERROR(VLOOKUP(L63,INPUTS!$A$107:$B$120,2,0),0.0082)</f>
        <v>0.0079</v>
      </c>
      <c r="S63" s="30">
        <f t="shared" si="2"/>
        <v>84.925</v>
      </c>
      <c r="T63" s="15">
        <f t="shared" si="3"/>
        <v>30997.625</v>
      </c>
      <c r="U63" s="15">
        <f>T63/INPUTS!$B$7*1000</f>
        <v>38747031.25</v>
      </c>
      <c r="V63" s="15">
        <f>T63*INPUTS!$B$6</f>
        <v>97952.495</v>
      </c>
      <c r="W63" s="19" t="s">
        <v>396</v>
      </c>
      <c r="X63" s="19" t="s">
        <v>396</v>
      </c>
      <c r="Y63" s="20">
        <f>IFERROR(VLOOKUP(E63,INPUTS!$A$44:$B$103,2,0),0)</f>
        <v>0.02</v>
      </c>
      <c r="Z63" s="15">
        <f t="shared" si="4"/>
        <v>619.9525</v>
      </c>
      <c r="AA63" s="20">
        <f>IFERROR(VLOOKUP(E63,INPUTS!$A$44:$C$103,3,0),SCENARIOS!$J$23)</f>
        <v>0.06</v>
      </c>
      <c r="AB63" s="15">
        <f t="shared" si="5"/>
        <v>2104.25805030622</v>
      </c>
      <c r="AC63" s="20">
        <f>IFERROR(VLOOKUP($E63,INPUTS!$A$44:$G$103,4,0),SCENARIOS!$K$23)</f>
        <v>0.15</v>
      </c>
      <c r="AD63" s="15">
        <f t="shared" si="6"/>
        <v>5951.93710039419</v>
      </c>
      <c r="AE63" s="20">
        <f>IFERROR(VLOOKUP($E63,INPUTS!$A$44:$G$103,5,0),SCENARIOS!$L$23)</f>
        <v>0.3</v>
      </c>
      <c r="AF63" s="15">
        <f t="shared" si="7"/>
        <v>13468.1410359888</v>
      </c>
      <c r="AG63" s="20">
        <f>IFERROR(VLOOKUP($E63,INPUTS!$A$44:$G$103,6,0),SCENARIOS!$M$23)</f>
        <v>0.4</v>
      </c>
      <c r="AH63" s="15">
        <f t="shared" si="8"/>
        <v>20317.2871739826</v>
      </c>
      <c r="AI63" s="20">
        <f>IFERROR(VLOOKUP($E63,INPUTS!$A$44:$G$103,7,0),SCENARIOS!$N$23)</f>
        <v>0.5</v>
      </c>
      <c r="AJ63" s="15">
        <f t="shared" si="9"/>
        <v>28733.9319653766</v>
      </c>
      <c r="AL63" t="str">
        <f t="shared" si="10"/>
        <v>Y</v>
      </c>
      <c r="AM63" s="21">
        <f t="shared" si="11"/>
        <v>57467.8639307532</v>
      </c>
      <c r="BC63" s="2" t="str">
        <v>JNB</v>
      </c>
      <c r="BD63" s="15">
        <f t="shared" si="18"/>
        <v>0</v>
      </c>
      <c r="BE63" s="15">
        <f t="shared" si="19"/>
        <v>0</v>
      </c>
      <c r="BF63" s="15">
        <f t="shared" si="20"/>
        <v>0</v>
      </c>
      <c r="BG63" s="15">
        <f t="shared" si="21"/>
        <v>0</v>
      </c>
      <c r="BH63" s="15">
        <f t="shared" si="22"/>
        <v>0</v>
      </c>
      <c r="BI63" s="15">
        <f t="shared" si="23"/>
        <v>0</v>
      </c>
      <c r="BJ63" s="23"/>
      <c r="BM63" s="2" t="str">
        <v>Vietnam</v>
      </c>
      <c r="BN63" s="15">
        <f t="shared" si="24"/>
        <v>0</v>
      </c>
      <c r="BO63" s="15">
        <f t="shared" si="25"/>
        <v>0</v>
      </c>
      <c r="BP63" s="15">
        <f t="shared" si="26"/>
        <v>0</v>
      </c>
      <c r="BQ63" s="15">
        <f t="shared" si="27"/>
        <v>0</v>
      </c>
      <c r="BR63" s="15">
        <f t="shared" si="28"/>
        <v>0</v>
      </c>
      <c r="BS63" s="15">
        <f t="shared" si="29"/>
        <v>0</v>
      </c>
    </row>
    <row r="64" ht="15" customHeight="1" spans="1:71">
      <c r="A64" s="6" t="s">
        <v>998</v>
      </c>
      <c r="B64" s="7" t="s">
        <v>409</v>
      </c>
      <c r="C64" s="8" t="s">
        <v>410</v>
      </c>
      <c r="D64" s="9" t="s">
        <v>929</v>
      </c>
      <c r="E64" s="10" t="s">
        <v>255</v>
      </c>
      <c r="F64" s="11" t="s">
        <v>930</v>
      </c>
      <c r="G64" s="9" t="s">
        <v>169</v>
      </c>
      <c r="H64" s="9" t="s">
        <v>448</v>
      </c>
      <c r="I64" s="11" t="s">
        <v>447</v>
      </c>
      <c r="J64" s="9" t="s">
        <v>177</v>
      </c>
      <c r="K64" s="9" t="s">
        <v>931</v>
      </c>
      <c r="L64" s="12" t="s">
        <v>291</v>
      </c>
      <c r="M64" s="13">
        <v>365</v>
      </c>
      <c r="N64" s="14">
        <f t="shared" si="0"/>
        <v>1</v>
      </c>
      <c r="O64" s="15">
        <v>11490</v>
      </c>
      <c r="P64" s="15">
        <f t="shared" si="1"/>
        <v>4193850</v>
      </c>
      <c r="Q64" s="16">
        <f>IFERROR(VLOOKUP(G64,SCENARIOS!$A$13:$E$18,2,0),0.025)</f>
        <v>0.02</v>
      </c>
      <c r="R64" s="17">
        <f>IFERROR(VLOOKUP(L64,INPUTS!$A$107:$B$120,2,0),0.0082)</f>
        <v>0.0079</v>
      </c>
      <c r="S64" s="18">
        <f t="shared" si="2"/>
        <v>90.771</v>
      </c>
      <c r="T64" s="15">
        <f t="shared" si="3"/>
        <v>33131.415</v>
      </c>
      <c r="U64" s="15">
        <f>T64/INPUTS!$B$7*1000</f>
        <v>41414268.75</v>
      </c>
      <c r="V64" s="15">
        <f>T64*INPUTS!$B$6</f>
        <v>104695.2714</v>
      </c>
      <c r="W64" s="19" t="s">
        <v>396</v>
      </c>
      <c r="X64" s="19" t="s">
        <v>396</v>
      </c>
      <c r="Y64" s="20">
        <f>IFERROR(VLOOKUP(E64,INPUTS!$A$44:$B$103,2,0),0)</f>
        <v>0.005</v>
      </c>
      <c r="Z64" s="15">
        <f t="shared" si="4"/>
        <v>165.657075</v>
      </c>
      <c r="AA64" s="20">
        <f>IFERROR(VLOOKUP(E64,INPUTS!$A$44:$C$103,3,0),SCENARIOS!$J$23)</f>
        <v>0.03</v>
      </c>
      <c r="AB64" s="15">
        <f t="shared" si="5"/>
        <v>1097.39277853058</v>
      </c>
      <c r="AC64" s="20">
        <f>IFERROR(VLOOKUP($E64,INPUTS!$A$44:$G$103,4,0),SCENARIOS!$K$23)</f>
        <v>0.1</v>
      </c>
      <c r="AD64" s="15">
        <f t="shared" si="6"/>
        <v>4038.70100115306</v>
      </c>
      <c r="AE64" s="20">
        <f>IFERROR(VLOOKUP($E64,INPUTS!$A$44:$G$103,5,0),SCENARIOS!$L$23)</f>
        <v>0.2</v>
      </c>
      <c r="AF64" s="15">
        <f t="shared" si="7"/>
        <v>8918.10449047543</v>
      </c>
      <c r="AG64" s="20">
        <f>IFERROR(VLOOKUP($E64,INPUTS!$A$44:$G$103,6,0),SCENARIOS!$M$23)</f>
        <v>0.3</v>
      </c>
      <c r="AH64" s="15">
        <f t="shared" si="8"/>
        <v>14769.4619532985</v>
      </c>
      <c r="AI64" s="20">
        <f>IFERROR(VLOOKUP($E64,INPUTS!$A$44:$G$103,7,0),SCENARIOS!$N$23)</f>
        <v>0.4</v>
      </c>
      <c r="AJ64" s="15">
        <f t="shared" si="9"/>
        <v>21742.2392216395</v>
      </c>
      <c r="AL64" t="str">
        <f t="shared" si="10"/>
        <v>N</v>
      </c>
      <c r="AM64" s="21">
        <f t="shared" si="11"/>
        <v>54355.5980540987</v>
      </c>
      <c r="BC64" s="2" t="str">
        <v>KEF</v>
      </c>
      <c r="BD64" s="15">
        <f t="shared" si="18"/>
        <v>0</v>
      </c>
      <c r="BE64" s="15">
        <f t="shared" si="19"/>
        <v>0</v>
      </c>
      <c r="BF64" s="15">
        <f t="shared" si="20"/>
        <v>0</v>
      </c>
      <c r="BG64" s="15">
        <f t="shared" si="21"/>
        <v>0</v>
      </c>
      <c r="BH64" s="15">
        <f t="shared" si="22"/>
        <v>0</v>
      </c>
      <c r="BI64" s="15">
        <f t="shared" si="23"/>
        <v>0</v>
      </c>
      <c r="BJ64" s="23"/>
      <c r="BM64">
        <v>0</v>
      </c>
    </row>
    <row r="65" ht="15" customHeight="1" spans="1:71">
      <c r="A65" s="24" t="s">
        <v>999</v>
      </c>
      <c r="B65" s="25" t="s">
        <v>414</v>
      </c>
      <c r="C65" s="26" t="s">
        <v>415</v>
      </c>
      <c r="D65" s="27" t="s">
        <v>929</v>
      </c>
      <c r="E65" s="10" t="s">
        <v>250</v>
      </c>
      <c r="F65" s="28" t="s">
        <v>930</v>
      </c>
      <c r="G65" s="27" t="s">
        <v>169</v>
      </c>
      <c r="H65" s="27" t="s">
        <v>452</v>
      </c>
      <c r="I65" s="28" t="s">
        <v>451</v>
      </c>
      <c r="J65" s="27" t="s">
        <v>181</v>
      </c>
      <c r="K65" s="27" t="s">
        <v>931</v>
      </c>
      <c r="L65" s="29" t="s">
        <v>291</v>
      </c>
      <c r="M65" s="13">
        <v>365</v>
      </c>
      <c r="N65" s="14">
        <f t="shared" si="0"/>
        <v>1</v>
      </c>
      <c r="O65" s="15">
        <v>9650</v>
      </c>
      <c r="P65" s="15">
        <f t="shared" si="1"/>
        <v>3522250</v>
      </c>
      <c r="Q65" s="16">
        <f>IFERROR(VLOOKUP(G65,SCENARIOS!$A$13:$E$18,2,0),0.025)</f>
        <v>0.02</v>
      </c>
      <c r="R65" s="17">
        <f>IFERROR(VLOOKUP(L65,INPUTS!$A$107:$B$120,2,0),0.0082)</f>
        <v>0.0079</v>
      </c>
      <c r="S65" s="30">
        <f t="shared" si="2"/>
        <v>76.235</v>
      </c>
      <c r="T65" s="15">
        <f t="shared" si="3"/>
        <v>27825.775</v>
      </c>
      <c r="U65" s="15">
        <f>T65/INPUTS!$B$7*1000</f>
        <v>34782218.75</v>
      </c>
      <c r="V65" s="15">
        <f>T65*INPUTS!$B$6</f>
        <v>87929.449</v>
      </c>
      <c r="W65" s="19" t="s">
        <v>396</v>
      </c>
      <c r="X65" s="19" t="s">
        <v>396</v>
      </c>
      <c r="Y65" s="20">
        <f>IFERROR(VLOOKUP(E65,INPUTS!$A$44:$B$103,2,0),0)</f>
        <v>0.005</v>
      </c>
      <c r="Z65" s="15">
        <f t="shared" si="4"/>
        <v>139.128875</v>
      </c>
      <c r="AA65" s="20">
        <f>IFERROR(VLOOKUP(E65,INPUTS!$A$44:$C$103,3,0),SCENARIOS!$J$23)</f>
        <v>0.03</v>
      </c>
      <c r="AB65" s="15">
        <f t="shared" si="5"/>
        <v>921.657120349875</v>
      </c>
      <c r="AC65" s="20">
        <f>IFERROR(VLOOKUP($E65,INPUTS!$A$44:$G$103,4,0),SCENARIOS!$K$23)</f>
        <v>0.1</v>
      </c>
      <c r="AD65" s="15">
        <f t="shared" si="6"/>
        <v>3391.94644570296</v>
      </c>
      <c r="AE65" s="20">
        <f>IFERROR(VLOOKUP($E65,INPUTS!$A$44:$G$103,5,0),SCENARIOS!$L$23)</f>
        <v>0.2</v>
      </c>
      <c r="AF65" s="15">
        <f t="shared" si="7"/>
        <v>7489.96591236622</v>
      </c>
      <c r="AG65" s="20">
        <f>IFERROR(VLOOKUP($E65,INPUTS!$A$44:$G$103,6,0),SCENARIOS!$M$23)</f>
        <v>0.3</v>
      </c>
      <c r="AH65" s="15">
        <f t="shared" si="8"/>
        <v>12404.2913706989</v>
      </c>
      <c r="AI65" s="20">
        <f>IFERROR(VLOOKUP($E65,INPUTS!$A$44:$G$103,7,0),SCENARIOS!$N$23)</f>
        <v>0.4</v>
      </c>
      <c r="AJ65" s="15">
        <f t="shared" si="9"/>
        <v>18260.4533062507</v>
      </c>
      <c r="AL65" t="str">
        <f t="shared" si="10"/>
        <v>N</v>
      </c>
      <c r="AM65" s="21">
        <f t="shared" si="11"/>
        <v>45651.1332656268</v>
      </c>
      <c r="BC65" s="2" t="str">
        <v>KUL</v>
      </c>
      <c r="BD65" s="15">
        <f t="shared" si="18"/>
        <v>0</v>
      </c>
      <c r="BE65" s="15">
        <f t="shared" si="19"/>
        <v>0</v>
      </c>
      <c r="BF65" s="15">
        <f t="shared" si="20"/>
        <v>0</v>
      </c>
      <c r="BG65" s="15">
        <f t="shared" si="21"/>
        <v>0</v>
      </c>
      <c r="BH65" s="15">
        <f t="shared" si="22"/>
        <v>0</v>
      </c>
      <c r="BI65" s="15">
        <f t="shared" si="23"/>
        <v>0</v>
      </c>
      <c r="BJ65" s="23"/>
      <c r="BM65" s="2" t="s">
        <v>940</v>
      </c>
      <c r="BN65" s="50">
        <f>SUM(BN4:BN63)</f>
        <v>783907.49081</v>
      </c>
      <c r="BO65" s="50">
        <f t="shared" ref="BO65:BS65" si="38">SUM(BO4:BO63)</f>
        <v>4358968.58517789</v>
      </c>
      <c r="BP65" s="50">
        <f t="shared" si="38"/>
        <v>10698609.8418988</v>
      </c>
      <c r="BQ65" s="50">
        <f t="shared" si="38"/>
        <v>24713789.4245748</v>
      </c>
      <c r="BR65" s="50">
        <f t="shared" si="38"/>
        <v>39067845.5749447</v>
      </c>
      <c r="BS65" s="50">
        <f t="shared" si="38"/>
        <v>57477511.7817651</v>
      </c>
    </row>
    <row r="66" ht="15" customHeight="1" spans="1:71">
      <c r="A66" s="6" t="s">
        <v>1000</v>
      </c>
      <c r="B66" s="7" t="s">
        <v>437</v>
      </c>
      <c r="C66" s="8" t="s">
        <v>438</v>
      </c>
      <c r="D66" s="9" t="s">
        <v>929</v>
      </c>
      <c r="E66" s="10" t="s">
        <v>440</v>
      </c>
      <c r="F66" s="11" t="s">
        <v>439</v>
      </c>
      <c r="G66" s="9" t="s">
        <v>177</v>
      </c>
      <c r="H66" s="9" t="s">
        <v>234</v>
      </c>
      <c r="I66" s="11" t="s">
        <v>424</v>
      </c>
      <c r="J66" s="9" t="s">
        <v>173</v>
      </c>
      <c r="K66" s="9" t="s">
        <v>931</v>
      </c>
      <c r="L66" s="12" t="s">
        <v>297</v>
      </c>
      <c r="M66" s="13">
        <v>730</v>
      </c>
      <c r="N66" s="14">
        <f t="shared" si="0"/>
        <v>2</v>
      </c>
      <c r="O66" s="15">
        <v>7040</v>
      </c>
      <c r="P66" s="15">
        <f t="shared" si="1"/>
        <v>5139200</v>
      </c>
      <c r="Q66" s="16">
        <f>IFERROR(VLOOKUP(G66,SCENARIOS!$A$13:$E$18,2,0),0.025)</f>
        <v>0.045</v>
      </c>
      <c r="R66" s="17">
        <f>IFERROR(VLOOKUP(L66,INPUTS!$A$107:$B$120,2,0),0.0082)</f>
        <v>0.0105</v>
      </c>
      <c r="S66" s="18">
        <f t="shared" si="2"/>
        <v>73.92</v>
      </c>
      <c r="T66" s="15">
        <f t="shared" si="3"/>
        <v>53961.6</v>
      </c>
      <c r="U66" s="15">
        <f>T66/INPUTS!$B$7*1000</f>
        <v>67452000</v>
      </c>
      <c r="V66" s="15">
        <f>T66*INPUTS!$B$6</f>
        <v>170518.656</v>
      </c>
      <c r="W66" s="19" t="s">
        <v>396</v>
      </c>
      <c r="X66" s="19" t="s">
        <v>396</v>
      </c>
      <c r="Y66" s="20">
        <f>IFERROR(VLOOKUP(E66,INPUTS!$A$44:$B$103,2,0),0)</f>
        <v>0</v>
      </c>
      <c r="Z66" s="15">
        <f t="shared" si="4"/>
        <v>0</v>
      </c>
      <c r="AA66" s="20">
        <f>IFERROR(VLOOKUP(E66,INPUTS!$A$44:$C$103,3,0),SCENARIOS!$J$23)</f>
        <v>0</v>
      </c>
      <c r="AB66" s="15">
        <f t="shared" si="5"/>
        <v>0</v>
      </c>
      <c r="AC66" s="20">
        <f>IFERROR(VLOOKUP($E66,INPUTS!$A$44:$G$103,4,0),SCENARIOS!$K$23)</f>
        <v>0</v>
      </c>
      <c r="AD66" s="15">
        <f t="shared" si="6"/>
        <v>0</v>
      </c>
      <c r="AE66" s="20">
        <f>IFERROR(VLOOKUP($E66,INPUTS!$A$44:$G$103,5,0),SCENARIOS!$L$23)</f>
        <v>0</v>
      </c>
      <c r="AF66" s="15">
        <f t="shared" si="7"/>
        <v>0</v>
      </c>
      <c r="AG66" s="20">
        <f>IFERROR(VLOOKUP($E66,INPUTS!$A$44:$G$103,6,0),SCENARIOS!$M$23)</f>
        <v>0</v>
      </c>
      <c r="AH66" s="15">
        <f t="shared" si="8"/>
        <v>0</v>
      </c>
      <c r="AI66" s="20">
        <f>IFERROR(VLOOKUP($E66,INPUTS!$A$44:$G$103,7,0),SCENARIOS!$N$23)</f>
        <v>0</v>
      </c>
      <c r="AJ66" s="15">
        <f t="shared" si="9"/>
        <v>0</v>
      </c>
      <c r="AL66" t="str">
        <f t="shared" si="10"/>
        <v>N</v>
      </c>
      <c r="AM66" s="21">
        <f t="shared" si="11"/>
        <v>162178.051969872</v>
      </c>
      <c r="BC66" s="2" t="str">
        <v>KWI</v>
      </c>
      <c r="BD66" s="15">
        <f t="shared" si="18"/>
        <v>0</v>
      </c>
      <c r="BE66" s="15">
        <f t="shared" si="19"/>
        <v>0</v>
      </c>
      <c r="BF66" s="15">
        <f t="shared" si="20"/>
        <v>0</v>
      </c>
      <c r="BG66" s="15">
        <f t="shared" si="21"/>
        <v>0</v>
      </c>
      <c r="BH66" s="15">
        <f t="shared" si="22"/>
        <v>0</v>
      </c>
      <c r="BI66" s="15">
        <f t="shared" si="23"/>
        <v>0</v>
      </c>
      <c r="BJ66" s="23"/>
    </row>
    <row r="67" ht="15" customHeight="1" spans="1:71">
      <c r="A67" s="24" t="s">
        <v>1001</v>
      </c>
      <c r="B67" s="25" t="s">
        <v>449</v>
      </c>
      <c r="C67" s="26" t="s">
        <v>450</v>
      </c>
      <c r="D67" s="27" t="s">
        <v>929</v>
      </c>
      <c r="E67" s="10" t="s">
        <v>452</v>
      </c>
      <c r="F67" s="28" t="s">
        <v>451</v>
      </c>
      <c r="G67" s="27" t="s">
        <v>181</v>
      </c>
      <c r="H67" s="27" t="s">
        <v>224</v>
      </c>
      <c r="I67" s="28" t="s">
        <v>938</v>
      </c>
      <c r="J67" s="27" t="s">
        <v>165</v>
      </c>
      <c r="K67" s="27" t="s">
        <v>931</v>
      </c>
      <c r="L67" s="29" t="s">
        <v>291</v>
      </c>
      <c r="M67" s="13">
        <v>365</v>
      </c>
      <c r="N67" s="14">
        <f t="shared" si="0"/>
        <v>1</v>
      </c>
      <c r="O67" s="15">
        <v>10650</v>
      </c>
      <c r="P67" s="15">
        <f t="shared" si="1"/>
        <v>3887250</v>
      </c>
      <c r="Q67" s="16">
        <f>IFERROR(VLOOKUP(G67,SCENARIOS!$A$13:$E$18,2,0),0.025)</f>
        <v>0.035</v>
      </c>
      <c r="R67" s="17">
        <f>IFERROR(VLOOKUP(L67,INPUTS!$A$107:$B$120,2,0),0.0082)</f>
        <v>0.0079</v>
      </c>
      <c r="S67" s="30">
        <f t="shared" si="2"/>
        <v>84.135</v>
      </c>
      <c r="T67" s="15">
        <f t="shared" si="3"/>
        <v>30709.275</v>
      </c>
      <c r="U67" s="15">
        <f>T67/INPUTS!$B$7*1000</f>
        <v>38386593.75</v>
      </c>
      <c r="V67" s="15">
        <f>T67*INPUTS!$B$6</f>
        <v>97041.309</v>
      </c>
      <c r="W67" s="19" t="s">
        <v>396</v>
      </c>
      <c r="X67" s="19" t="s">
        <v>396</v>
      </c>
      <c r="Y67" s="20">
        <f>IFERROR(VLOOKUP(E67,INPUTS!$A$44:$B$103,2,0),0)</f>
        <v>0</v>
      </c>
      <c r="Z67" s="15">
        <f t="shared" si="4"/>
        <v>0</v>
      </c>
      <c r="AA67" s="20">
        <f>IFERROR(VLOOKUP(E67,INPUTS!$A$44:$C$103,3,0),SCENARIOS!$J$23)</f>
        <v>0</v>
      </c>
      <c r="AB67" s="15">
        <f t="shared" si="5"/>
        <v>0</v>
      </c>
      <c r="AC67" s="20">
        <f>IFERROR(VLOOKUP($E67,INPUTS!$A$44:$G$103,4,0),SCENARIOS!$K$23)</f>
        <v>0</v>
      </c>
      <c r="AD67" s="15">
        <f t="shared" si="6"/>
        <v>0</v>
      </c>
      <c r="AE67" s="20">
        <f>IFERROR(VLOOKUP($E67,INPUTS!$A$44:$G$103,5,0),SCENARIOS!$L$23)</f>
        <v>0</v>
      </c>
      <c r="AF67" s="15">
        <f t="shared" si="7"/>
        <v>0</v>
      </c>
      <c r="AG67" s="20">
        <f>IFERROR(VLOOKUP($E67,INPUTS!$A$44:$G$103,6,0),SCENARIOS!$M$23)</f>
        <v>0</v>
      </c>
      <c r="AH67" s="15">
        <f t="shared" si="8"/>
        <v>0</v>
      </c>
      <c r="AI67" s="20">
        <f>IFERROR(VLOOKUP($E67,INPUTS!$A$44:$G$103,7,0),SCENARIOS!$N$23)</f>
        <v>0</v>
      </c>
      <c r="AJ67" s="15">
        <f t="shared" si="9"/>
        <v>0</v>
      </c>
      <c r="AL67" t="str">
        <f t="shared" si="10"/>
        <v>Y</v>
      </c>
      <c r="AM67" s="21">
        <f t="shared" si="11"/>
        <v>72573.5401142272</v>
      </c>
      <c r="BC67" s="2" t="str">
        <v>LAX</v>
      </c>
      <c r="BD67" s="15">
        <f t="shared" si="18"/>
        <v>3086.03919</v>
      </c>
      <c r="BE67" s="15">
        <f t="shared" si="19"/>
        <v>20443.4197656113</v>
      </c>
      <c r="BF67" s="15">
        <f t="shared" si="20"/>
        <v>75237.2910499028</v>
      </c>
      <c r="BG67" s="15">
        <f t="shared" si="21"/>
        <v>166136.097465938</v>
      </c>
      <c r="BH67" s="15">
        <f t="shared" si="22"/>
        <v>275141.513896059</v>
      </c>
      <c r="BI67" s="15">
        <f t="shared" si="23"/>
        <v>405037.951541366</v>
      </c>
      <c r="BJ67" s="23"/>
    </row>
    <row r="68" ht="15" customHeight="1" spans="1:71">
      <c r="A68" s="87" t="s">
        <v>1002</v>
      </c>
      <c r="B68" s="43" t="s">
        <v>461</v>
      </c>
      <c r="C68" s="44" t="s">
        <v>462</v>
      </c>
      <c r="D68" s="45" t="s">
        <v>366</v>
      </c>
      <c r="E68" s="10" t="s">
        <v>463</v>
      </c>
      <c r="F68" s="46" t="s">
        <v>930</v>
      </c>
      <c r="G68" s="45" t="s">
        <v>169</v>
      </c>
      <c r="H68" s="45" t="s">
        <v>203</v>
      </c>
      <c r="I68" s="46" t="s">
        <v>399</v>
      </c>
      <c r="J68" s="45" t="s">
        <v>165</v>
      </c>
      <c r="K68" s="45" t="s">
        <v>931</v>
      </c>
      <c r="L68" s="47" t="s">
        <v>302</v>
      </c>
      <c r="M68" s="13">
        <v>365</v>
      </c>
      <c r="N68" s="14">
        <f t="shared" ref="N68:N131" si="39">M68/365</f>
        <v>1</v>
      </c>
      <c r="O68" s="15">
        <v>7480</v>
      </c>
      <c r="P68" s="15">
        <f t="shared" ref="P68:P131" si="40">M68*O68</f>
        <v>2730200</v>
      </c>
      <c r="Q68" s="16">
        <f>IFERROR(VLOOKUP(G68,SCENARIOS!$A$13:$E$18,2,0),0.025)</f>
        <v>0.02</v>
      </c>
      <c r="R68" s="17">
        <f>IFERROR(VLOOKUP(L68,INPUTS!$A$107:$B$120,2,0),0.0082)</f>
        <v>0.0082</v>
      </c>
      <c r="S68" s="51">
        <f t="shared" ref="S68:S131" si="41">O68*R68</f>
        <v>61.336</v>
      </c>
      <c r="T68" s="15">
        <f t="shared" ref="T68:T131" si="42">M68*S68</f>
        <v>22387.64</v>
      </c>
      <c r="U68" s="15">
        <f>T68/INPUTS!$B$7*1000</f>
        <v>27984550</v>
      </c>
      <c r="V68" s="15">
        <f>T68*INPUTS!$B$6</f>
        <v>70744.9424</v>
      </c>
      <c r="W68" s="19" t="s">
        <v>396</v>
      </c>
      <c r="X68" s="19" t="s">
        <v>396</v>
      </c>
      <c r="Y68" s="20">
        <f>IFERROR(VLOOKUP(E68,INPUTS!$A$44:$B$103,2,0),0)</f>
        <v>0</v>
      </c>
      <c r="Z68" s="15">
        <f t="shared" ref="Z68:Z131" si="43">T68*Y68</f>
        <v>0</v>
      </c>
      <c r="AA68" s="20">
        <f>IFERROR(VLOOKUP(E68,INPUTS!$A$44:$C$103,3,0),SCENARIOS!$J$23)</f>
        <v>0</v>
      </c>
      <c r="AB68" s="15">
        <f t="shared" si="5"/>
        <v>0</v>
      </c>
      <c r="AC68" s="20">
        <f>IFERROR(VLOOKUP($E68,INPUTS!$A$44:$G$103,4,0),SCENARIOS!$K$23)</f>
        <v>0</v>
      </c>
      <c r="AD68" s="15">
        <f t="shared" si="6"/>
        <v>0</v>
      </c>
      <c r="AE68" s="20">
        <f>IFERROR(VLOOKUP($E68,INPUTS!$A$44:$G$103,5,0),SCENARIOS!$L$23)</f>
        <v>0</v>
      </c>
      <c r="AF68" s="15">
        <f t="shared" si="7"/>
        <v>0</v>
      </c>
      <c r="AG68" s="20">
        <f>IFERROR(VLOOKUP($E68,INPUTS!$A$44:$G$103,6,0),SCENARIOS!$M$23)</f>
        <v>0</v>
      </c>
      <c r="AH68" s="15">
        <f t="shared" si="8"/>
        <v>0</v>
      </c>
      <c r="AI68" s="20">
        <f>IFERROR(VLOOKUP($E68,INPUTS!$A$44:$G$103,7,0),SCENARIOS!$N$23)</f>
        <v>0</v>
      </c>
      <c r="AJ68" s="15">
        <f t="shared" si="9"/>
        <v>0</v>
      </c>
      <c r="AL68" t="str">
        <f t="shared" si="10"/>
        <v>N</v>
      </c>
      <c r="AM68" s="21">
        <f t="shared" si="11"/>
        <v>36729.2963859184</v>
      </c>
      <c r="BC68" s="2" t="str">
        <v>LED</v>
      </c>
      <c r="BD68" s="15">
        <f t="shared" si="18"/>
        <v>0</v>
      </c>
      <c r="BE68" s="15">
        <f t="shared" si="19"/>
        <v>0</v>
      </c>
      <c r="BF68" s="15">
        <f t="shared" si="20"/>
        <v>0</v>
      </c>
      <c r="BG68" s="15">
        <f t="shared" si="21"/>
        <v>0</v>
      </c>
      <c r="BH68" s="15">
        <f t="shared" si="22"/>
        <v>0</v>
      </c>
      <c r="BI68" s="15">
        <f t="shared" si="23"/>
        <v>0</v>
      </c>
      <c r="BJ68" s="23"/>
    </row>
    <row r="69" ht="15" customHeight="1" spans="1:71">
      <c r="A69" s="87" t="s">
        <v>1003</v>
      </c>
      <c r="B69" s="43" t="s">
        <v>461</v>
      </c>
      <c r="C69" s="44" t="s">
        <v>462</v>
      </c>
      <c r="D69" s="45" t="s">
        <v>366</v>
      </c>
      <c r="E69" s="10" t="s">
        <v>463</v>
      </c>
      <c r="F69" s="46" t="s">
        <v>930</v>
      </c>
      <c r="G69" s="45" t="s">
        <v>169</v>
      </c>
      <c r="H69" s="45" t="s">
        <v>234</v>
      </c>
      <c r="I69" s="46" t="s">
        <v>424</v>
      </c>
      <c r="J69" s="45" t="s">
        <v>173</v>
      </c>
      <c r="K69" s="45" t="s">
        <v>931</v>
      </c>
      <c r="L69" s="47" t="s">
        <v>302</v>
      </c>
      <c r="M69" s="13">
        <v>365</v>
      </c>
      <c r="N69" s="14">
        <f t="shared" si="39"/>
        <v>1</v>
      </c>
      <c r="O69" s="15">
        <v>11200</v>
      </c>
      <c r="P69" s="15">
        <f t="shared" si="40"/>
        <v>4088000</v>
      </c>
      <c r="Q69" s="16">
        <f>IFERROR(VLOOKUP(G69,SCENARIOS!$A$13:$E$18,2,0),0.025)</f>
        <v>0.02</v>
      </c>
      <c r="R69" s="17">
        <f>IFERROR(VLOOKUP(L69,INPUTS!$A$107:$B$120,2,0),0.0082)</f>
        <v>0.0082</v>
      </c>
      <c r="S69" s="51">
        <f t="shared" si="41"/>
        <v>91.84</v>
      </c>
      <c r="T69" s="15">
        <f t="shared" si="42"/>
        <v>33521.6</v>
      </c>
      <c r="U69" s="15">
        <f>T69/INPUTS!$B$7*1000</f>
        <v>41902000</v>
      </c>
      <c r="V69" s="15">
        <f>T69*INPUTS!$B$6</f>
        <v>105928.256</v>
      </c>
      <c r="W69" s="19" t="s">
        <v>396</v>
      </c>
      <c r="X69" s="19" t="s">
        <v>396</v>
      </c>
      <c r="Y69" s="20">
        <f>IFERROR(VLOOKUP(E69,INPUTS!$A$44:$B$103,2,0),0)</f>
        <v>0</v>
      </c>
      <c r="Z69" s="15">
        <f t="shared" si="43"/>
        <v>0</v>
      </c>
      <c r="AA69" s="20">
        <f>IFERROR(VLOOKUP(E69,INPUTS!$A$44:$C$103,3,0),SCENARIOS!$J$23)</f>
        <v>0</v>
      </c>
      <c r="AB69" s="15">
        <f t="shared" ref="AB69:AB132" si="44">$T69*AA69*(1+$Q69)^AB$2</f>
        <v>0</v>
      </c>
      <c r="AC69" s="20">
        <f>IFERROR(VLOOKUP($E69,INPUTS!$A$44:$G$103,4,0),SCENARIOS!$K$23)</f>
        <v>0</v>
      </c>
      <c r="AD69" s="15">
        <f t="shared" ref="AD69:AD132" si="45">$T69*AC69*(1+$Q69)^AD$2</f>
        <v>0</v>
      </c>
      <c r="AE69" s="20">
        <f>IFERROR(VLOOKUP($E69,INPUTS!$A$44:$G$103,5,0),SCENARIOS!$L$23)</f>
        <v>0</v>
      </c>
      <c r="AF69" s="15">
        <f t="shared" ref="AF69:AF132" si="46">$T69*AE69*(1+$Q69)^AF$2</f>
        <v>0</v>
      </c>
      <c r="AG69" s="20">
        <f>IFERROR(VLOOKUP($E69,INPUTS!$A$44:$G$103,6,0),SCENARIOS!$M$23)</f>
        <v>0</v>
      </c>
      <c r="AH69" s="15">
        <f t="shared" ref="AH69:AH132" si="47">$T69*AG69*(1+$Q69)^AH$2</f>
        <v>0</v>
      </c>
      <c r="AI69" s="20">
        <f>IFERROR(VLOOKUP($E69,INPUTS!$A$44:$G$103,7,0),SCENARIOS!$N$23)</f>
        <v>0</v>
      </c>
      <c r="AJ69" s="15">
        <f t="shared" ref="AJ69:AJ132" si="48">$T69*AI69*(1+$Q69)^AJ$2</f>
        <v>0</v>
      </c>
      <c r="AL69" t="str">
        <f t="shared" ref="AL69:AL132" si="49">IF(H69="MULTI","MULTI",IF(COUNTIFS($E$4:$E$1277,H69,$H$4:$H$1277,E69)&gt;0,"Y","N"))</f>
        <v>N</v>
      </c>
      <c r="AM69" s="21">
        <f t="shared" ref="AM69:AM132" si="50">T69*((1+Q69)^25)</f>
        <v>54995.7379040489</v>
      </c>
      <c r="BC69" s="2" t="str">
        <v>LGW</v>
      </c>
      <c r="BD69" s="15">
        <f t="shared" ref="BD69:BD124" si="51">SUMIF($E$4:$E$1277,$BC69,$Z$4:$Z$1277)</f>
        <v>42989.427</v>
      </c>
      <c r="BE69" s="15">
        <f t="shared" ref="BE69:BE124" si="52">SUMIF($E$4:$E$1277,$BC69,$AB$4:$AB$1277)</f>
        <v>243192.95387631</v>
      </c>
      <c r="BF69" s="15">
        <f t="shared" ref="BF69:BF124" si="53">SUMIF($E$4:$E$1277,$BC69,$AD$4:$AD$1277)</f>
        <v>412725.757999182</v>
      </c>
      <c r="BG69" s="15">
        <f t="shared" ref="BG69:BG124" si="54">SUMIF($E$4:$E$1277,$BC69,$AF$4:$AF$1277)</f>
        <v>933922.624543566</v>
      </c>
      <c r="BH69" s="15">
        <f t="shared" ref="BH69:BH124" si="55">SUMIF($E$4:$E$1277,$BC69,$AH$4:$AH$1277)</f>
        <v>1408863.63681728</v>
      </c>
      <c r="BI69" s="15">
        <f t="shared" ref="BI69:BI124" si="56">SUMIF($E$4:$E$1277,$BC69,$AJ$4:$AJ$1277)</f>
        <v>1992499.86192253</v>
      </c>
      <c r="BJ69" s="23"/>
    </row>
    <row r="70" ht="15" customHeight="1" spans="1:71">
      <c r="A70" s="87" t="s">
        <v>1004</v>
      </c>
      <c r="B70" s="43" t="s">
        <v>461</v>
      </c>
      <c r="C70" s="44" t="s">
        <v>462</v>
      </c>
      <c r="D70" s="45" t="s">
        <v>366</v>
      </c>
      <c r="E70" s="10" t="s">
        <v>463</v>
      </c>
      <c r="F70" s="46" t="s">
        <v>930</v>
      </c>
      <c r="G70" s="45" t="s">
        <v>169</v>
      </c>
      <c r="H70" s="45" t="s">
        <v>242</v>
      </c>
      <c r="I70" s="46" t="s">
        <v>421</v>
      </c>
      <c r="J70" s="45" t="s">
        <v>173</v>
      </c>
      <c r="K70" s="45" t="s">
        <v>931</v>
      </c>
      <c r="L70" s="47" t="s">
        <v>302</v>
      </c>
      <c r="M70" s="13">
        <v>182</v>
      </c>
      <c r="N70" s="14">
        <f t="shared" si="39"/>
        <v>0.498630136986301</v>
      </c>
      <c r="O70" s="15">
        <v>14420</v>
      </c>
      <c r="P70" s="15">
        <f t="shared" si="40"/>
        <v>2624440</v>
      </c>
      <c r="Q70" s="16">
        <f>IFERROR(VLOOKUP(G70,SCENARIOS!$A$13:$E$18,2,0),0.025)</f>
        <v>0.02</v>
      </c>
      <c r="R70" s="17">
        <f>IFERROR(VLOOKUP(L70,INPUTS!$A$107:$B$120,2,0),0.0082)</f>
        <v>0.0082</v>
      </c>
      <c r="S70" s="51">
        <f t="shared" si="41"/>
        <v>118.244</v>
      </c>
      <c r="T70" s="15">
        <f t="shared" si="42"/>
        <v>21520.408</v>
      </c>
      <c r="U70" s="15">
        <f>T70/INPUTS!$B$7*1000</f>
        <v>26900510</v>
      </c>
      <c r="V70" s="15">
        <f>T70*INPUTS!$B$6</f>
        <v>68004.48928</v>
      </c>
      <c r="W70" s="19" t="s">
        <v>396</v>
      </c>
      <c r="X70" s="19" t="s">
        <v>396</v>
      </c>
      <c r="Y70" s="20">
        <f>IFERROR(VLOOKUP(E70,INPUTS!$A$44:$B$103,2,0),0)</f>
        <v>0</v>
      </c>
      <c r="Z70" s="15">
        <f t="shared" si="43"/>
        <v>0</v>
      </c>
      <c r="AA70" s="20">
        <f>IFERROR(VLOOKUP(E70,INPUTS!$A$44:$C$103,3,0),SCENARIOS!$J$23)</f>
        <v>0</v>
      </c>
      <c r="AB70" s="15">
        <f t="shared" si="44"/>
        <v>0</v>
      </c>
      <c r="AC70" s="20">
        <f>IFERROR(VLOOKUP($E70,INPUTS!$A$44:$G$103,4,0),SCENARIOS!$K$23)</f>
        <v>0</v>
      </c>
      <c r="AD70" s="15">
        <f t="shared" si="45"/>
        <v>0</v>
      </c>
      <c r="AE70" s="20">
        <f>IFERROR(VLOOKUP($E70,INPUTS!$A$44:$G$103,5,0),SCENARIOS!$L$23)</f>
        <v>0</v>
      </c>
      <c r="AF70" s="15">
        <f t="shared" si="46"/>
        <v>0</v>
      </c>
      <c r="AG70" s="20">
        <f>IFERROR(VLOOKUP($E70,INPUTS!$A$44:$G$103,6,0),SCENARIOS!$M$23)</f>
        <v>0</v>
      </c>
      <c r="AH70" s="15">
        <f t="shared" si="47"/>
        <v>0</v>
      </c>
      <c r="AI70" s="20">
        <f>IFERROR(VLOOKUP($E70,INPUTS!$A$44:$G$103,7,0),SCENARIOS!$N$23)</f>
        <v>0</v>
      </c>
      <c r="AJ70" s="15">
        <f t="shared" si="48"/>
        <v>0</v>
      </c>
      <c r="AL70" t="str">
        <f t="shared" si="49"/>
        <v>N</v>
      </c>
      <c r="AM70" s="21">
        <f t="shared" si="50"/>
        <v>35306.5103681267</v>
      </c>
      <c r="BC70" s="2" t="str">
        <v>LHR</v>
      </c>
      <c r="BD70" s="15">
        <f t="shared" si="51"/>
        <v>33272.88152</v>
      </c>
      <c r="BE70" s="15">
        <f t="shared" si="52"/>
        <v>188226.057091323</v>
      </c>
      <c r="BF70" s="15">
        <f t="shared" si="53"/>
        <v>319440.760309714</v>
      </c>
      <c r="BG70" s="15">
        <f t="shared" si="54"/>
        <v>722835.799492873</v>
      </c>
      <c r="BH70" s="15">
        <f t="shared" si="55"/>
        <v>1090429.81349013</v>
      </c>
      <c r="BI70" s="15">
        <f t="shared" si="56"/>
        <v>1542151.55820441</v>
      </c>
      <c r="BJ70" s="23"/>
    </row>
    <row r="71" ht="15" customHeight="1" spans="1:71">
      <c r="A71" s="87" t="s">
        <v>1005</v>
      </c>
      <c r="B71" s="43" t="s">
        <v>461</v>
      </c>
      <c r="C71" s="44" t="s">
        <v>462</v>
      </c>
      <c r="D71" s="45" t="s">
        <v>366</v>
      </c>
      <c r="E71" s="10" t="s">
        <v>463</v>
      </c>
      <c r="F71" s="46" t="s">
        <v>930</v>
      </c>
      <c r="G71" s="45" t="s">
        <v>169</v>
      </c>
      <c r="H71" s="45" t="s">
        <v>452</v>
      </c>
      <c r="I71" s="46" t="s">
        <v>451</v>
      </c>
      <c r="J71" s="45" t="s">
        <v>181</v>
      </c>
      <c r="K71" s="45" t="s">
        <v>931</v>
      </c>
      <c r="L71" s="47" t="s">
        <v>302</v>
      </c>
      <c r="M71" s="13">
        <v>365</v>
      </c>
      <c r="N71" s="14">
        <f t="shared" si="39"/>
        <v>1</v>
      </c>
      <c r="O71" s="15">
        <v>9700</v>
      </c>
      <c r="P71" s="15">
        <f t="shared" si="40"/>
        <v>3540500</v>
      </c>
      <c r="Q71" s="16">
        <f>IFERROR(VLOOKUP(G71,SCENARIOS!$A$13:$E$18,2,0),0.025)</f>
        <v>0.02</v>
      </c>
      <c r="R71" s="17">
        <f>IFERROR(VLOOKUP(L71,INPUTS!$A$107:$B$120,2,0),0.0082)</f>
        <v>0.0082</v>
      </c>
      <c r="S71" s="51">
        <f t="shared" si="41"/>
        <v>79.54</v>
      </c>
      <c r="T71" s="15">
        <f t="shared" si="42"/>
        <v>29032.1</v>
      </c>
      <c r="U71" s="15">
        <f>T71/INPUTS!$B$7*1000</f>
        <v>36290125</v>
      </c>
      <c r="V71" s="15">
        <f>T71*INPUTS!$B$6</f>
        <v>91741.436</v>
      </c>
      <c r="W71" s="19" t="s">
        <v>396</v>
      </c>
      <c r="X71" s="19" t="s">
        <v>396</v>
      </c>
      <c r="Y71" s="20">
        <f>IFERROR(VLOOKUP(E71,INPUTS!$A$44:$B$103,2,0),0)</f>
        <v>0</v>
      </c>
      <c r="Z71" s="15">
        <f t="shared" si="43"/>
        <v>0</v>
      </c>
      <c r="AA71" s="20">
        <f>IFERROR(VLOOKUP(E71,INPUTS!$A$44:$C$103,3,0),SCENARIOS!$J$23)</f>
        <v>0</v>
      </c>
      <c r="AB71" s="15">
        <f t="shared" si="44"/>
        <v>0</v>
      </c>
      <c r="AC71" s="20">
        <f>IFERROR(VLOOKUP($E71,INPUTS!$A$44:$G$103,4,0),SCENARIOS!$K$23)</f>
        <v>0</v>
      </c>
      <c r="AD71" s="15">
        <f t="shared" si="45"/>
        <v>0</v>
      </c>
      <c r="AE71" s="20">
        <f>IFERROR(VLOOKUP($E71,INPUTS!$A$44:$G$103,5,0),SCENARIOS!$L$23)</f>
        <v>0</v>
      </c>
      <c r="AF71" s="15">
        <f t="shared" si="46"/>
        <v>0</v>
      </c>
      <c r="AG71" s="20">
        <f>IFERROR(VLOOKUP($E71,INPUTS!$A$44:$G$103,6,0),SCENARIOS!$M$23)</f>
        <v>0</v>
      </c>
      <c r="AH71" s="15">
        <f t="shared" si="47"/>
        <v>0</v>
      </c>
      <c r="AI71" s="20">
        <f>IFERROR(VLOOKUP($E71,INPUTS!$A$44:$G$103,7,0),SCENARIOS!$N$23)</f>
        <v>0</v>
      </c>
      <c r="AJ71" s="15">
        <f t="shared" si="48"/>
        <v>0</v>
      </c>
      <c r="AL71" t="str">
        <f t="shared" si="49"/>
        <v>N</v>
      </c>
      <c r="AM71" s="21">
        <f t="shared" si="50"/>
        <v>47630.2372918995</v>
      </c>
      <c r="BC71" s="2" t="str">
        <v>LIM</v>
      </c>
      <c r="BD71" s="15">
        <f t="shared" si="51"/>
        <v>0</v>
      </c>
      <c r="BE71" s="15">
        <f t="shared" si="52"/>
        <v>0</v>
      </c>
      <c r="BF71" s="15">
        <f t="shared" si="53"/>
        <v>0</v>
      </c>
      <c r="BG71" s="15">
        <f t="shared" si="54"/>
        <v>0</v>
      </c>
      <c r="BH71" s="15">
        <f t="shared" si="55"/>
        <v>0</v>
      </c>
      <c r="BI71" s="15">
        <f t="shared" si="56"/>
        <v>0</v>
      </c>
      <c r="BJ71" s="23"/>
    </row>
    <row r="72" ht="15" customHeight="1" spans="1:71">
      <c r="A72" s="87" t="s">
        <v>1006</v>
      </c>
      <c r="B72" s="43" t="s">
        <v>461</v>
      </c>
      <c r="C72" s="44" t="s">
        <v>462</v>
      </c>
      <c r="D72" s="45" t="s">
        <v>366</v>
      </c>
      <c r="E72" s="10" t="s">
        <v>463</v>
      </c>
      <c r="F72" s="46" t="s">
        <v>930</v>
      </c>
      <c r="G72" s="45" t="s">
        <v>169</v>
      </c>
      <c r="H72" s="45" t="s">
        <v>440</v>
      </c>
      <c r="I72" s="46" t="s">
        <v>439</v>
      </c>
      <c r="J72" s="45" t="s">
        <v>177</v>
      </c>
      <c r="K72" s="45" t="s">
        <v>931</v>
      </c>
      <c r="L72" s="47" t="s">
        <v>302</v>
      </c>
      <c r="M72" s="13">
        <v>365</v>
      </c>
      <c r="N72" s="14">
        <f t="shared" si="39"/>
        <v>1</v>
      </c>
      <c r="O72" s="15">
        <v>12030</v>
      </c>
      <c r="P72" s="15">
        <f t="shared" si="40"/>
        <v>4390950</v>
      </c>
      <c r="Q72" s="16">
        <f>IFERROR(VLOOKUP(G72,SCENARIOS!$A$13:$E$18,2,0),0.025)</f>
        <v>0.02</v>
      </c>
      <c r="R72" s="17">
        <f>IFERROR(VLOOKUP(L72,INPUTS!$A$107:$B$120,2,0),0.0082)</f>
        <v>0.0082</v>
      </c>
      <c r="S72" s="51">
        <f t="shared" si="41"/>
        <v>98.646</v>
      </c>
      <c r="T72" s="15">
        <f t="shared" si="42"/>
        <v>36005.79</v>
      </c>
      <c r="U72" s="15">
        <f>T72/INPUTS!$B$7*1000</f>
        <v>45007237.5</v>
      </c>
      <c r="V72" s="15">
        <f>T72*INPUTS!$B$6</f>
        <v>113778.2964</v>
      </c>
      <c r="W72" s="19" t="s">
        <v>396</v>
      </c>
      <c r="X72" s="19" t="s">
        <v>396</v>
      </c>
      <c r="Y72" s="20">
        <f>IFERROR(VLOOKUP(E72,INPUTS!$A$44:$B$103,2,0),0)</f>
        <v>0</v>
      </c>
      <c r="Z72" s="15">
        <f t="shared" si="43"/>
        <v>0</v>
      </c>
      <c r="AA72" s="20">
        <f>IFERROR(VLOOKUP(E72,INPUTS!$A$44:$C$103,3,0),SCENARIOS!$J$23)</f>
        <v>0</v>
      </c>
      <c r="AB72" s="15">
        <f t="shared" si="44"/>
        <v>0</v>
      </c>
      <c r="AC72" s="20">
        <f>IFERROR(VLOOKUP($E72,INPUTS!$A$44:$G$103,4,0),SCENARIOS!$K$23)</f>
        <v>0</v>
      </c>
      <c r="AD72" s="15">
        <f t="shared" si="45"/>
        <v>0</v>
      </c>
      <c r="AE72" s="20">
        <f>IFERROR(VLOOKUP($E72,INPUTS!$A$44:$G$103,5,0),SCENARIOS!$L$23)</f>
        <v>0</v>
      </c>
      <c r="AF72" s="15">
        <f t="shared" si="46"/>
        <v>0</v>
      </c>
      <c r="AG72" s="20">
        <f>IFERROR(VLOOKUP($E72,INPUTS!$A$44:$G$103,6,0),SCENARIOS!$M$23)</f>
        <v>0</v>
      </c>
      <c r="AH72" s="15">
        <f t="shared" si="47"/>
        <v>0</v>
      </c>
      <c r="AI72" s="20">
        <f>IFERROR(VLOOKUP($E72,INPUTS!$A$44:$G$103,7,0),SCENARIOS!$N$23)</f>
        <v>0</v>
      </c>
      <c r="AJ72" s="15">
        <f t="shared" si="48"/>
        <v>0</v>
      </c>
      <c r="AL72" t="str">
        <f t="shared" si="49"/>
        <v>N</v>
      </c>
      <c r="AM72" s="21">
        <f t="shared" si="50"/>
        <v>59071.3149094382</v>
      </c>
      <c r="BC72" s="2" t="str">
        <v>LIS</v>
      </c>
      <c r="BD72" s="15">
        <f t="shared" si="51"/>
        <v>51612.6305</v>
      </c>
      <c r="BE72" s="15">
        <f t="shared" si="52"/>
        <v>175184.862109767</v>
      </c>
      <c r="BF72" s="15">
        <f t="shared" si="53"/>
        <v>495513.979412756</v>
      </c>
      <c r="BG72" s="15">
        <f t="shared" si="54"/>
        <v>1121257.17181942</v>
      </c>
      <c r="BH72" s="15">
        <f t="shared" si="55"/>
        <v>1691466.09727867</v>
      </c>
      <c r="BI72" s="15">
        <f t="shared" si="56"/>
        <v>2392173.29285892</v>
      </c>
      <c r="BJ72" s="23"/>
    </row>
    <row r="73" ht="15" customHeight="1" spans="1:71">
      <c r="A73" s="87" t="s">
        <v>1007</v>
      </c>
      <c r="B73" s="43" t="s">
        <v>461</v>
      </c>
      <c r="C73" s="44" t="s">
        <v>462</v>
      </c>
      <c r="D73" s="45" t="s">
        <v>366</v>
      </c>
      <c r="E73" s="10" t="s">
        <v>263</v>
      </c>
      <c r="F73" s="46" t="s">
        <v>930</v>
      </c>
      <c r="G73" s="45" t="s">
        <v>169</v>
      </c>
      <c r="H73" s="45" t="s">
        <v>234</v>
      </c>
      <c r="I73" s="46" t="s">
        <v>424</v>
      </c>
      <c r="J73" s="45" t="s">
        <v>173</v>
      </c>
      <c r="K73" s="45" t="s">
        <v>931</v>
      </c>
      <c r="L73" s="47" t="s">
        <v>305</v>
      </c>
      <c r="M73" s="13">
        <v>730</v>
      </c>
      <c r="N73" s="14">
        <f t="shared" si="39"/>
        <v>2</v>
      </c>
      <c r="O73" s="15">
        <v>5650</v>
      </c>
      <c r="P73" s="15">
        <f t="shared" si="40"/>
        <v>4124500</v>
      </c>
      <c r="Q73" s="16">
        <f>IFERROR(VLOOKUP(G73,SCENARIOS!$A$13:$E$18,2,0),0.025)</f>
        <v>0.02</v>
      </c>
      <c r="R73" s="17">
        <f>IFERROR(VLOOKUP(L73,INPUTS!$A$107:$B$120,2,0),0.0082)</f>
        <v>0.0096</v>
      </c>
      <c r="S73" s="51">
        <f t="shared" si="41"/>
        <v>54.24</v>
      </c>
      <c r="T73" s="15">
        <f t="shared" si="42"/>
        <v>39595.2</v>
      </c>
      <c r="U73" s="15">
        <f>T73/INPUTS!$B$7*1000</f>
        <v>49494000</v>
      </c>
      <c r="V73" s="15">
        <f>T73*INPUTS!$B$6</f>
        <v>125120.832</v>
      </c>
      <c r="W73" s="19" t="s">
        <v>396</v>
      </c>
      <c r="X73" s="19" t="s">
        <v>396</v>
      </c>
      <c r="Y73" s="20">
        <f>IFERROR(VLOOKUP(E73,INPUTS!$A$44:$B$103,2,0),0)</f>
        <v>0.005</v>
      </c>
      <c r="Z73" s="15">
        <f t="shared" si="43"/>
        <v>197.976</v>
      </c>
      <c r="AA73" s="20">
        <f>IFERROR(VLOOKUP(E73,INPUTS!$A$44:$C$103,3,0),SCENARIOS!$J$23)</f>
        <v>0.03</v>
      </c>
      <c r="AB73" s="15">
        <f t="shared" si="44"/>
        <v>1311.48900656594</v>
      </c>
      <c r="AC73" s="20">
        <f>IFERROR(VLOOKUP($E73,INPUTS!$A$44:$G$103,4,0),SCENARIOS!$K$23)</f>
        <v>0.1</v>
      </c>
      <c r="AD73" s="15">
        <f t="shared" si="45"/>
        <v>4826.63278585764</v>
      </c>
      <c r="AE73" s="20">
        <f>IFERROR(VLOOKUP($E73,INPUTS!$A$44:$G$103,5,0),SCENARIOS!$L$23)</f>
        <v>0.2</v>
      </c>
      <c r="AF73" s="15">
        <f t="shared" si="46"/>
        <v>10657.9852059223</v>
      </c>
      <c r="AG73" s="20">
        <f>IFERROR(VLOOKUP($E73,INPUTS!$A$44:$G$103,6,0),SCENARIOS!$M$23)</f>
        <v>0.3</v>
      </c>
      <c r="AH73" s="15">
        <f t="shared" si="47"/>
        <v>17650.9152999726</v>
      </c>
      <c r="AI73" s="20">
        <f>IFERROR(VLOOKUP($E73,INPUTS!$A$44:$G$103,7,0),SCENARIOS!$N$23)</f>
        <v>0.4</v>
      </c>
      <c r="AJ73" s="15">
        <f t="shared" si="48"/>
        <v>25984.0489888119</v>
      </c>
      <c r="AL73" t="str">
        <f t="shared" si="49"/>
        <v>N</v>
      </c>
      <c r="AM73" s="21">
        <f t="shared" si="50"/>
        <v>64960.1224720299</v>
      </c>
      <c r="BC73" s="2" t="str">
        <v>LTN</v>
      </c>
      <c r="BD73" s="15">
        <f t="shared" si="51"/>
        <v>48240</v>
      </c>
      <c r="BE73" s="15">
        <f t="shared" si="52"/>
        <v>272895.660949219</v>
      </c>
      <c r="BF73" s="15">
        <f t="shared" si="53"/>
        <v>463134.588090242</v>
      </c>
      <c r="BG73" s="15">
        <f t="shared" si="54"/>
        <v>1047988.55327803</v>
      </c>
      <c r="BH73" s="15">
        <f t="shared" si="55"/>
        <v>1580937.14159217</v>
      </c>
      <c r="BI73" s="15">
        <f t="shared" si="56"/>
        <v>2235856.58257652</v>
      </c>
      <c r="BJ73" s="23"/>
    </row>
    <row r="74" ht="15" customHeight="1" spans="1:71">
      <c r="A74" s="87" t="s">
        <v>1008</v>
      </c>
      <c r="B74" s="43" t="s">
        <v>461</v>
      </c>
      <c r="C74" s="44" t="s">
        <v>462</v>
      </c>
      <c r="D74" s="45" t="s">
        <v>366</v>
      </c>
      <c r="E74" s="10" t="s">
        <v>1009</v>
      </c>
      <c r="F74" s="46" t="s">
        <v>930</v>
      </c>
      <c r="G74" s="45" t="s">
        <v>169</v>
      </c>
      <c r="H74" s="45" t="s">
        <v>469</v>
      </c>
      <c r="I74" s="46" t="s">
        <v>391</v>
      </c>
      <c r="J74" s="45" t="s">
        <v>165</v>
      </c>
      <c r="K74" s="45" t="s">
        <v>931</v>
      </c>
      <c r="L74" s="47" t="s">
        <v>302</v>
      </c>
      <c r="M74" s="13">
        <v>365</v>
      </c>
      <c r="N74" s="14">
        <f t="shared" si="39"/>
        <v>1</v>
      </c>
      <c r="O74" s="15">
        <v>7580</v>
      </c>
      <c r="P74" s="15">
        <f t="shared" si="40"/>
        <v>2766700</v>
      </c>
      <c r="Q74" s="16">
        <f>IFERROR(VLOOKUP(G74,SCENARIOS!$A$13:$E$18,2,0),0.025)</f>
        <v>0.02</v>
      </c>
      <c r="R74" s="17">
        <f>IFERROR(VLOOKUP(L74,INPUTS!$A$107:$B$120,2,0),0.0082)</f>
        <v>0.0082</v>
      </c>
      <c r="S74" s="51">
        <f t="shared" si="41"/>
        <v>62.156</v>
      </c>
      <c r="T74" s="15">
        <f t="shared" si="42"/>
        <v>22686.94</v>
      </c>
      <c r="U74" s="15">
        <f>T74/INPUTS!$B$7*1000</f>
        <v>28358675</v>
      </c>
      <c r="V74" s="15">
        <f>T74*INPUTS!$B$6</f>
        <v>71690.7304</v>
      </c>
      <c r="W74" s="19" t="s">
        <v>396</v>
      </c>
      <c r="X74" s="19" t="s">
        <v>396</v>
      </c>
      <c r="Y74" s="20">
        <f>IFERROR(VLOOKUP(E74,INPUTS!$A$44:$B$103,2,0),0)</f>
        <v>0</v>
      </c>
      <c r="Z74" s="15">
        <f t="shared" si="43"/>
        <v>0</v>
      </c>
      <c r="AA74" s="20">
        <f>IFERROR(VLOOKUP(E74,INPUTS!$A$44:$C$103,3,0),SCENARIOS!$J$23)</f>
        <v>0</v>
      </c>
      <c r="AB74" s="15">
        <f t="shared" si="44"/>
        <v>0</v>
      </c>
      <c r="AC74" s="20">
        <f>IFERROR(VLOOKUP($E74,INPUTS!$A$44:$G$103,4,0),SCENARIOS!$K$23)</f>
        <v>0</v>
      </c>
      <c r="AD74" s="15">
        <f t="shared" si="45"/>
        <v>0</v>
      </c>
      <c r="AE74" s="20">
        <f>IFERROR(VLOOKUP($E74,INPUTS!$A$44:$G$103,5,0),SCENARIOS!$L$23)</f>
        <v>0</v>
      </c>
      <c r="AF74" s="15">
        <f t="shared" si="46"/>
        <v>0</v>
      </c>
      <c r="AG74" s="20">
        <f>IFERROR(VLOOKUP($E74,INPUTS!$A$44:$G$103,6,0),SCENARIOS!$M$23)</f>
        <v>0</v>
      </c>
      <c r="AH74" s="15">
        <f t="shared" si="47"/>
        <v>0</v>
      </c>
      <c r="AI74" s="20">
        <f>IFERROR(VLOOKUP($E74,INPUTS!$A$44:$G$103,7,0),SCENARIOS!$N$23)</f>
        <v>0</v>
      </c>
      <c r="AJ74" s="15">
        <f t="shared" si="48"/>
        <v>0</v>
      </c>
      <c r="AL74" t="str">
        <f t="shared" si="49"/>
        <v>N</v>
      </c>
      <c r="AM74" s="21">
        <f t="shared" si="50"/>
        <v>37220.3297600617</v>
      </c>
      <c r="BC74" s="2" t="str">
        <v>LUX</v>
      </c>
      <c r="BD74" s="15">
        <f t="shared" si="51"/>
        <v>0</v>
      </c>
      <c r="BE74" s="15">
        <f t="shared" si="52"/>
        <v>0</v>
      </c>
      <c r="BF74" s="15">
        <f t="shared" si="53"/>
        <v>0</v>
      </c>
      <c r="BG74" s="15">
        <f t="shared" si="54"/>
        <v>0</v>
      </c>
      <c r="BH74" s="15">
        <f t="shared" si="55"/>
        <v>0</v>
      </c>
      <c r="BI74" s="15">
        <f t="shared" si="56"/>
        <v>0</v>
      </c>
      <c r="BJ74" s="23"/>
    </row>
    <row r="75" ht="15" customHeight="1" spans="1:71">
      <c r="A75" s="87" t="s">
        <v>1010</v>
      </c>
      <c r="B75" s="43" t="s">
        <v>465</v>
      </c>
      <c r="C75" s="44" t="s">
        <v>466</v>
      </c>
      <c r="D75" s="45" t="s">
        <v>366</v>
      </c>
      <c r="E75" s="10" t="s">
        <v>259</v>
      </c>
      <c r="F75" s="46" t="s">
        <v>930</v>
      </c>
      <c r="G75" s="45" t="s">
        <v>169</v>
      </c>
      <c r="H75" s="45" t="s">
        <v>469</v>
      </c>
      <c r="I75" s="46" t="s">
        <v>391</v>
      </c>
      <c r="J75" s="45" t="s">
        <v>165</v>
      </c>
      <c r="K75" s="45" t="s">
        <v>931</v>
      </c>
      <c r="L75" s="47" t="s">
        <v>305</v>
      </c>
      <c r="M75" s="13">
        <v>365</v>
      </c>
      <c r="N75" s="14">
        <f t="shared" si="39"/>
        <v>1</v>
      </c>
      <c r="O75" s="15">
        <v>7390</v>
      </c>
      <c r="P75" s="15">
        <f t="shared" si="40"/>
        <v>2697350</v>
      </c>
      <c r="Q75" s="16">
        <f>IFERROR(VLOOKUP(G75,SCENARIOS!$A$13:$E$18,2,0),0.025)</f>
        <v>0.02</v>
      </c>
      <c r="R75" s="17">
        <f>IFERROR(VLOOKUP(L75,INPUTS!$A$107:$B$120,2,0),0.0082)</f>
        <v>0.0096</v>
      </c>
      <c r="S75" s="51">
        <f t="shared" si="41"/>
        <v>70.944</v>
      </c>
      <c r="T75" s="15">
        <f t="shared" si="42"/>
        <v>25894.56</v>
      </c>
      <c r="U75" s="15">
        <f>T75/INPUTS!$B$7*1000</f>
        <v>32368200</v>
      </c>
      <c r="V75" s="15">
        <f>T75*INPUTS!$B$6</f>
        <v>81826.8096</v>
      </c>
      <c r="W75" s="19" t="s">
        <v>396</v>
      </c>
      <c r="X75" s="19" t="s">
        <v>396</v>
      </c>
      <c r="Y75" s="20">
        <f>IFERROR(VLOOKUP(E75,INPUTS!$A$44:$B$103,2,0),0)</f>
        <v>0.005</v>
      </c>
      <c r="Z75" s="15">
        <f t="shared" si="43"/>
        <v>129.4728</v>
      </c>
      <c r="AA75" s="20">
        <f>IFERROR(VLOOKUP(E75,INPUTS!$A$44:$C$103,3,0),SCENARIOS!$J$23)</f>
        <v>0.03</v>
      </c>
      <c r="AB75" s="15">
        <f t="shared" si="44"/>
        <v>857.690598099318</v>
      </c>
      <c r="AC75" s="20">
        <f>IFERROR(VLOOKUP($E75,INPUTS!$A$44:$G$103,4,0),SCENARIOS!$K$23)</f>
        <v>0.1</v>
      </c>
      <c r="AD75" s="15">
        <f t="shared" si="45"/>
        <v>3156.53241482194</v>
      </c>
      <c r="AE75" s="20">
        <f>IFERROR(VLOOKUP($E75,INPUTS!$A$44:$G$103,5,0),SCENARIOS!$L$23)</f>
        <v>0.2</v>
      </c>
      <c r="AF75" s="15">
        <f t="shared" si="46"/>
        <v>6970.13368776689</v>
      </c>
      <c r="AG75" s="20">
        <f>IFERROR(VLOOKUP($E75,INPUTS!$A$44:$G$103,6,0),SCENARIOS!$M$23)</f>
        <v>0.3</v>
      </c>
      <c r="AH75" s="15">
        <f t="shared" si="47"/>
        <v>11543.3862006016</v>
      </c>
      <c r="AI75" s="20">
        <f>IFERROR(VLOOKUP($E75,INPUTS!$A$44:$G$103,7,0),SCENARIOS!$N$23)</f>
        <v>0.4</v>
      </c>
      <c r="AJ75" s="15">
        <f t="shared" si="48"/>
        <v>16993.1081440106</v>
      </c>
      <c r="AL75" t="str">
        <f t="shared" si="49"/>
        <v>N</v>
      </c>
      <c r="AM75" s="21">
        <f t="shared" si="50"/>
        <v>42482.7703600266</v>
      </c>
      <c r="BC75" s="2" t="str">
        <v>MAD</v>
      </c>
      <c r="BD75" s="15">
        <f t="shared" si="51"/>
        <v>52008.5656</v>
      </c>
      <c r="BE75" s="15">
        <f t="shared" si="52"/>
        <v>176528.754781502</v>
      </c>
      <c r="BF75" s="15">
        <f t="shared" si="53"/>
        <v>499315.207427868</v>
      </c>
      <c r="BG75" s="15">
        <f t="shared" si="54"/>
        <v>1129858.65301015</v>
      </c>
      <c r="BH75" s="15">
        <f t="shared" si="55"/>
        <v>1704441.81256163</v>
      </c>
      <c r="BI75" s="15">
        <f t="shared" si="56"/>
        <v>2410524.33140801</v>
      </c>
      <c r="BJ75" s="23"/>
    </row>
    <row r="76" ht="15" customHeight="1" spans="1:71">
      <c r="A76" s="87" t="s">
        <v>1011</v>
      </c>
      <c r="B76" s="43" t="s">
        <v>465</v>
      </c>
      <c r="C76" s="44" t="s">
        <v>466</v>
      </c>
      <c r="D76" s="45" t="s">
        <v>366</v>
      </c>
      <c r="E76" s="10" t="s">
        <v>259</v>
      </c>
      <c r="F76" s="46" t="s">
        <v>930</v>
      </c>
      <c r="G76" s="45" t="s">
        <v>169</v>
      </c>
      <c r="H76" s="45" t="s">
        <v>428</v>
      </c>
      <c r="I76" s="46" t="s">
        <v>427</v>
      </c>
      <c r="J76" s="45" t="s">
        <v>173</v>
      </c>
      <c r="K76" s="45" t="s">
        <v>931</v>
      </c>
      <c r="L76" s="47" t="s">
        <v>305</v>
      </c>
      <c r="M76" s="13">
        <v>365</v>
      </c>
      <c r="N76" s="14">
        <f t="shared" si="39"/>
        <v>1</v>
      </c>
      <c r="O76" s="15">
        <v>14200</v>
      </c>
      <c r="P76" s="15">
        <f t="shared" si="40"/>
        <v>5183000</v>
      </c>
      <c r="Q76" s="16">
        <f>IFERROR(VLOOKUP(G76,SCENARIOS!$A$13:$E$18,2,0),0.025)</f>
        <v>0.02</v>
      </c>
      <c r="R76" s="17">
        <f>IFERROR(VLOOKUP(L76,INPUTS!$A$107:$B$120,2,0),0.0082)</f>
        <v>0.0096</v>
      </c>
      <c r="S76" s="51">
        <f t="shared" si="41"/>
        <v>136.32</v>
      </c>
      <c r="T76" s="15">
        <f t="shared" si="42"/>
        <v>49756.8</v>
      </c>
      <c r="U76" s="15">
        <f>T76/INPUTS!$B$7*1000</f>
        <v>62196000</v>
      </c>
      <c r="V76" s="15">
        <f>T76*INPUTS!$B$6</f>
        <v>157231.488</v>
      </c>
      <c r="W76" s="19" t="s">
        <v>396</v>
      </c>
      <c r="X76" s="19" t="s">
        <v>396</v>
      </c>
      <c r="Y76" s="20">
        <f>IFERROR(VLOOKUP(E76,INPUTS!$A$44:$B$103,2,0),0)</f>
        <v>0.005</v>
      </c>
      <c r="Z76" s="15">
        <f t="shared" si="43"/>
        <v>248.784</v>
      </c>
      <c r="AA76" s="20">
        <f>IFERROR(VLOOKUP(E76,INPUTS!$A$44:$C$103,3,0),SCENARIOS!$J$23)</f>
        <v>0.03</v>
      </c>
      <c r="AB76" s="15">
        <f t="shared" si="44"/>
        <v>1648.06583125985</v>
      </c>
      <c r="AC76" s="20">
        <f>IFERROR(VLOOKUP($E76,INPUTS!$A$44:$G$103,4,0),SCENARIOS!$K$23)</f>
        <v>0.1</v>
      </c>
      <c r="AD76" s="15">
        <f t="shared" si="45"/>
        <v>6065.32615567951</v>
      </c>
      <c r="AE76" s="20">
        <f>IFERROR(VLOOKUP($E76,INPUTS!$A$44:$G$103,5,0),SCENARIOS!$L$23)</f>
        <v>0.2</v>
      </c>
      <c r="AF76" s="15">
        <f t="shared" si="46"/>
        <v>13393.2203472652</v>
      </c>
      <c r="AG76" s="20">
        <f>IFERROR(VLOOKUP($E76,INPUTS!$A$44:$G$103,6,0),SCENARIOS!$M$23)</f>
        <v>0.3</v>
      </c>
      <c r="AH76" s="15">
        <f t="shared" si="47"/>
        <v>22180.7962176647</v>
      </c>
      <c r="AI76" s="20">
        <f>IFERROR(VLOOKUP($E76,INPUTS!$A$44:$G$103,7,0),SCENARIOS!$N$23)</f>
        <v>0.4</v>
      </c>
      <c r="AJ76" s="15">
        <f t="shared" si="48"/>
        <v>32652.5217381531</v>
      </c>
      <c r="AL76" t="str">
        <f t="shared" si="49"/>
        <v>N</v>
      </c>
      <c r="AM76" s="21">
        <f t="shared" si="50"/>
        <v>81631.3043453827</v>
      </c>
      <c r="BC76" s="2" t="str">
        <v>MCT</v>
      </c>
      <c r="BD76" s="15">
        <f t="shared" si="51"/>
        <v>0</v>
      </c>
      <c r="BE76" s="15">
        <f t="shared" si="52"/>
        <v>0</v>
      </c>
      <c r="BF76" s="15">
        <f t="shared" si="53"/>
        <v>0</v>
      </c>
      <c r="BG76" s="15">
        <f t="shared" si="54"/>
        <v>0</v>
      </c>
      <c r="BH76" s="15">
        <f t="shared" si="55"/>
        <v>0</v>
      </c>
      <c r="BI76" s="15">
        <f t="shared" si="56"/>
        <v>0</v>
      </c>
      <c r="BJ76" s="23"/>
    </row>
    <row r="77" ht="15" customHeight="1" spans="1:71">
      <c r="A77" s="87" t="s">
        <v>1012</v>
      </c>
      <c r="B77" s="43" t="s">
        <v>465</v>
      </c>
      <c r="C77" s="44" t="s">
        <v>466</v>
      </c>
      <c r="D77" s="45" t="s">
        <v>366</v>
      </c>
      <c r="E77" s="10" t="s">
        <v>259</v>
      </c>
      <c r="F77" s="46" t="s">
        <v>930</v>
      </c>
      <c r="G77" s="45" t="s">
        <v>169</v>
      </c>
      <c r="H77" s="45" t="s">
        <v>234</v>
      </c>
      <c r="I77" s="46" t="s">
        <v>424</v>
      </c>
      <c r="J77" s="45" t="s">
        <v>173</v>
      </c>
      <c r="K77" s="45" t="s">
        <v>931</v>
      </c>
      <c r="L77" s="47" t="s">
        <v>305</v>
      </c>
      <c r="M77" s="13">
        <v>365</v>
      </c>
      <c r="N77" s="14">
        <f t="shared" si="39"/>
        <v>1</v>
      </c>
      <c r="O77" s="15">
        <v>11100</v>
      </c>
      <c r="P77" s="15">
        <f t="shared" si="40"/>
        <v>4051500</v>
      </c>
      <c r="Q77" s="16">
        <f>IFERROR(VLOOKUP(G77,SCENARIOS!$A$13:$E$18,2,0),0.025)</f>
        <v>0.02</v>
      </c>
      <c r="R77" s="17">
        <f>IFERROR(VLOOKUP(L77,INPUTS!$A$107:$B$120,2,0),0.0082)</f>
        <v>0.0096</v>
      </c>
      <c r="S77" s="51">
        <f t="shared" si="41"/>
        <v>106.56</v>
      </c>
      <c r="T77" s="15">
        <f t="shared" si="42"/>
        <v>38894.4</v>
      </c>
      <c r="U77" s="15">
        <f>T77/INPUTS!$B$7*1000</f>
        <v>48618000</v>
      </c>
      <c r="V77" s="15">
        <f>T77*INPUTS!$B$6</f>
        <v>122906.304</v>
      </c>
      <c r="W77" s="19" t="s">
        <v>396</v>
      </c>
      <c r="X77" s="19" t="s">
        <v>396</v>
      </c>
      <c r="Y77" s="20">
        <f>IFERROR(VLOOKUP(E77,INPUTS!$A$44:$B$103,2,0),0)</f>
        <v>0.005</v>
      </c>
      <c r="Z77" s="15">
        <f t="shared" si="43"/>
        <v>194.472</v>
      </c>
      <c r="AA77" s="20">
        <f>IFERROR(VLOOKUP(E77,INPUTS!$A$44:$C$103,3,0),SCENARIOS!$J$23)</f>
        <v>0.03</v>
      </c>
      <c r="AB77" s="15">
        <f t="shared" si="44"/>
        <v>1288.27681175946</v>
      </c>
      <c r="AC77" s="20">
        <f>IFERROR(VLOOKUP($E77,INPUTS!$A$44:$G$103,4,0),SCENARIOS!$K$23)</f>
        <v>0.1</v>
      </c>
      <c r="AD77" s="15">
        <f t="shared" si="45"/>
        <v>4741.20565690441</v>
      </c>
      <c r="AE77" s="20">
        <f>IFERROR(VLOOKUP($E77,INPUTS!$A$44:$G$103,5,0),SCENARIOS!$L$23)</f>
        <v>0.2</v>
      </c>
      <c r="AF77" s="15">
        <f t="shared" si="46"/>
        <v>10469.3482996228</v>
      </c>
      <c r="AG77" s="20">
        <f>IFERROR(VLOOKUP($E77,INPUTS!$A$44:$G$103,6,0),SCENARIOS!$M$23)</f>
        <v>0.3</v>
      </c>
      <c r="AH77" s="15">
        <f t="shared" si="47"/>
        <v>17338.5097194421</v>
      </c>
      <c r="AI77" s="20">
        <f>IFERROR(VLOOKUP($E77,INPUTS!$A$44:$G$103,7,0),SCENARIOS!$N$23)</f>
        <v>0.4</v>
      </c>
      <c r="AJ77" s="15">
        <f t="shared" si="48"/>
        <v>25524.1543164436</v>
      </c>
      <c r="AL77" t="str">
        <f t="shared" si="49"/>
        <v>N</v>
      </c>
      <c r="AM77" s="21">
        <f t="shared" si="50"/>
        <v>63810.385791109</v>
      </c>
      <c r="BC77" s="2" t="str">
        <v>MEL</v>
      </c>
      <c r="BD77" s="15">
        <f t="shared" si="51"/>
        <v>0</v>
      </c>
      <c r="BE77" s="15">
        <f t="shared" si="52"/>
        <v>237031.316886646</v>
      </c>
      <c r="BF77" s="15">
        <f t="shared" si="53"/>
        <v>576769.679299664</v>
      </c>
      <c r="BG77" s="15">
        <f t="shared" si="54"/>
        <v>1403457.00867251</v>
      </c>
      <c r="BH77" s="15">
        <f t="shared" si="55"/>
        <v>2561280.06449254</v>
      </c>
      <c r="BI77" s="15">
        <f t="shared" si="56"/>
        <v>4154918.43243215</v>
      </c>
      <c r="BJ77" s="23"/>
    </row>
    <row r="78" ht="15" customHeight="1" spans="1:71">
      <c r="A78" s="87" t="s">
        <v>1013</v>
      </c>
      <c r="B78" s="43" t="s">
        <v>465</v>
      </c>
      <c r="C78" s="44" t="s">
        <v>466</v>
      </c>
      <c r="D78" s="45" t="s">
        <v>366</v>
      </c>
      <c r="E78" s="10" t="s">
        <v>259</v>
      </c>
      <c r="F78" s="46" t="s">
        <v>930</v>
      </c>
      <c r="G78" s="45" t="s">
        <v>169</v>
      </c>
      <c r="H78" s="45" t="s">
        <v>242</v>
      </c>
      <c r="I78" s="46" t="s">
        <v>421</v>
      </c>
      <c r="J78" s="45" t="s">
        <v>173</v>
      </c>
      <c r="K78" s="45" t="s">
        <v>931</v>
      </c>
      <c r="L78" s="47" t="s">
        <v>305</v>
      </c>
      <c r="M78" s="13">
        <v>182</v>
      </c>
      <c r="N78" s="14">
        <f t="shared" si="39"/>
        <v>0.498630136986301</v>
      </c>
      <c r="O78" s="15">
        <v>16200</v>
      </c>
      <c r="P78" s="15">
        <f t="shared" si="40"/>
        <v>2948400</v>
      </c>
      <c r="Q78" s="16">
        <f>IFERROR(VLOOKUP(G78,SCENARIOS!$A$13:$E$18,2,0),0.025)</f>
        <v>0.02</v>
      </c>
      <c r="R78" s="17">
        <f>IFERROR(VLOOKUP(L78,INPUTS!$A$107:$B$120,2,0),0.0082)</f>
        <v>0.0096</v>
      </c>
      <c r="S78" s="51">
        <f t="shared" si="41"/>
        <v>155.52</v>
      </c>
      <c r="T78" s="15">
        <f t="shared" si="42"/>
        <v>28304.64</v>
      </c>
      <c r="U78" s="15">
        <f>T78/INPUTS!$B$7*1000</f>
        <v>35380800</v>
      </c>
      <c r="V78" s="15">
        <f>T78*INPUTS!$B$6</f>
        <v>89442.6624</v>
      </c>
      <c r="W78" s="19" t="s">
        <v>396</v>
      </c>
      <c r="X78" s="19" t="s">
        <v>396</v>
      </c>
      <c r="Y78" s="20">
        <f>IFERROR(VLOOKUP(E78,INPUTS!$A$44:$B$103,2,0),0)</f>
        <v>0.005</v>
      </c>
      <c r="Z78" s="15">
        <f t="shared" si="43"/>
        <v>141.5232</v>
      </c>
      <c r="AA78" s="20">
        <f>IFERROR(VLOOKUP(E78,INPUTS!$A$44:$C$103,3,0),SCENARIOS!$J$23)</f>
        <v>0.03</v>
      </c>
      <c r="AB78" s="15">
        <f t="shared" si="44"/>
        <v>937.518289964605</v>
      </c>
      <c r="AC78" s="20">
        <f>IFERROR(VLOOKUP($E78,INPUTS!$A$44:$G$103,4,0),SCENARIOS!$K$23)</f>
        <v>0.1</v>
      </c>
      <c r="AD78" s="15">
        <f t="shared" si="45"/>
        <v>3450.31982199604</v>
      </c>
      <c r="AE78" s="20">
        <f>IFERROR(VLOOKUP($E78,INPUTS!$A$44:$G$103,5,0),SCENARIOS!$L$23)</f>
        <v>0.2</v>
      </c>
      <c r="AF78" s="15">
        <f t="shared" si="46"/>
        <v>7618.86376073254</v>
      </c>
      <c r="AG78" s="20">
        <f>IFERROR(VLOOKUP($E78,INPUTS!$A$44:$G$103,6,0),SCENARIOS!$M$23)</f>
        <v>0.3</v>
      </c>
      <c r="AH78" s="15">
        <f t="shared" si="47"/>
        <v>12617.7618306314</v>
      </c>
      <c r="AI78" s="20">
        <f>IFERROR(VLOOKUP($E78,INPUTS!$A$44:$G$103,7,0),SCENARIOS!$N$23)</f>
        <v>0.4</v>
      </c>
      <c r="AJ78" s="15">
        <f t="shared" si="48"/>
        <v>18574.7048220665</v>
      </c>
      <c r="AL78" t="str">
        <f t="shared" si="49"/>
        <v>N</v>
      </c>
      <c r="AM78" s="21">
        <f t="shared" si="50"/>
        <v>46436.7620551662</v>
      </c>
      <c r="BC78" s="2" t="str">
        <v>MEM</v>
      </c>
      <c r="BD78" s="15">
        <f t="shared" si="51"/>
        <v>0</v>
      </c>
      <c r="BE78" s="15">
        <f t="shared" si="52"/>
        <v>0</v>
      </c>
      <c r="BF78" s="15">
        <f t="shared" si="53"/>
        <v>0</v>
      </c>
      <c r="BG78" s="15">
        <f t="shared" si="54"/>
        <v>0</v>
      </c>
      <c r="BH78" s="15">
        <f t="shared" si="55"/>
        <v>0</v>
      </c>
      <c r="BI78" s="15">
        <f t="shared" si="56"/>
        <v>0</v>
      </c>
      <c r="BJ78" s="23"/>
    </row>
    <row r="79" ht="15" customHeight="1" spans="1:71">
      <c r="A79" s="87" t="s">
        <v>1014</v>
      </c>
      <c r="B79" s="43" t="s">
        <v>467</v>
      </c>
      <c r="C79" s="44" t="s">
        <v>468</v>
      </c>
      <c r="D79" s="45" t="s">
        <v>366</v>
      </c>
      <c r="E79" s="10" t="s">
        <v>475</v>
      </c>
      <c r="F79" s="46" t="s">
        <v>930</v>
      </c>
      <c r="G79" s="45" t="s">
        <v>169</v>
      </c>
      <c r="H79" s="45" t="s">
        <v>469</v>
      </c>
      <c r="I79" s="46" t="s">
        <v>391</v>
      </c>
      <c r="J79" s="45" t="s">
        <v>165</v>
      </c>
      <c r="K79" s="45" t="s">
        <v>931</v>
      </c>
      <c r="L79" s="47" t="s">
        <v>302</v>
      </c>
      <c r="M79" s="13">
        <v>365</v>
      </c>
      <c r="N79" s="14">
        <f t="shared" si="39"/>
        <v>1</v>
      </c>
      <c r="O79" s="15">
        <v>7220</v>
      </c>
      <c r="P79" s="15">
        <f t="shared" si="40"/>
        <v>2635300</v>
      </c>
      <c r="Q79" s="16">
        <f>IFERROR(VLOOKUP(G79,SCENARIOS!$A$13:$E$18,2,0),0.025)</f>
        <v>0.02</v>
      </c>
      <c r="R79" s="17">
        <f>IFERROR(VLOOKUP(L79,INPUTS!$A$107:$B$120,2,0),0.0082)</f>
        <v>0.0082</v>
      </c>
      <c r="S79" s="51">
        <f t="shared" si="41"/>
        <v>59.204</v>
      </c>
      <c r="T79" s="15">
        <f t="shared" si="42"/>
        <v>21609.46</v>
      </c>
      <c r="U79" s="15">
        <f>T79/INPUTS!$B$7*1000</f>
        <v>27011825</v>
      </c>
      <c r="V79" s="15">
        <f>T79*INPUTS!$B$6</f>
        <v>68285.8936</v>
      </c>
      <c r="W79" s="19" t="s">
        <v>396</v>
      </c>
      <c r="X79" s="19" t="s">
        <v>396</v>
      </c>
      <c r="Y79" s="20">
        <f>IFERROR(VLOOKUP(E79,INPUTS!$A$44:$B$103,2,0),0)</f>
        <v>0</v>
      </c>
      <c r="Z79" s="15">
        <f t="shared" si="43"/>
        <v>0</v>
      </c>
      <c r="AA79" s="20">
        <f>IFERROR(VLOOKUP(E79,INPUTS!$A$44:$C$103,3,0),SCENARIOS!$J$23)</f>
        <v>0</v>
      </c>
      <c r="AB79" s="15">
        <f t="shared" si="44"/>
        <v>0</v>
      </c>
      <c r="AC79" s="20">
        <f>IFERROR(VLOOKUP($E79,INPUTS!$A$44:$G$103,4,0),SCENARIOS!$K$23)</f>
        <v>0</v>
      </c>
      <c r="AD79" s="15">
        <f t="shared" si="45"/>
        <v>0</v>
      </c>
      <c r="AE79" s="20">
        <f>IFERROR(VLOOKUP($E79,INPUTS!$A$44:$G$103,5,0),SCENARIOS!$L$23)</f>
        <v>0</v>
      </c>
      <c r="AF79" s="15">
        <f t="shared" si="46"/>
        <v>0</v>
      </c>
      <c r="AG79" s="20">
        <f>IFERROR(VLOOKUP($E79,INPUTS!$A$44:$G$103,6,0),SCENARIOS!$M$23)</f>
        <v>0</v>
      </c>
      <c r="AH79" s="15">
        <f t="shared" si="47"/>
        <v>0</v>
      </c>
      <c r="AI79" s="20">
        <f>IFERROR(VLOOKUP($E79,INPUTS!$A$44:$G$103,7,0),SCENARIOS!$N$23)</f>
        <v>0</v>
      </c>
      <c r="AJ79" s="15">
        <f t="shared" si="48"/>
        <v>0</v>
      </c>
      <c r="AL79" t="str">
        <f t="shared" si="49"/>
        <v>N</v>
      </c>
      <c r="AM79" s="21">
        <f t="shared" si="50"/>
        <v>35452.6096131458</v>
      </c>
      <c r="BC79" s="2" t="str">
        <v>MEX</v>
      </c>
      <c r="BD79" s="15">
        <f t="shared" si="51"/>
        <v>0</v>
      </c>
      <c r="BE79" s="15">
        <f t="shared" si="52"/>
        <v>0</v>
      </c>
      <c r="BF79" s="15">
        <f t="shared" si="53"/>
        <v>0</v>
      </c>
      <c r="BG79" s="15">
        <f t="shared" si="54"/>
        <v>0</v>
      </c>
      <c r="BH79" s="15">
        <f t="shared" si="55"/>
        <v>0</v>
      </c>
      <c r="BI79" s="15">
        <f t="shared" si="56"/>
        <v>0</v>
      </c>
      <c r="BJ79" s="23"/>
    </row>
    <row r="80" ht="15" customHeight="1" spans="1:71">
      <c r="A80" s="87" t="s">
        <v>1015</v>
      </c>
      <c r="B80" s="43" t="s">
        <v>467</v>
      </c>
      <c r="C80" s="44" t="s">
        <v>468</v>
      </c>
      <c r="D80" s="45" t="s">
        <v>366</v>
      </c>
      <c r="E80" s="10" t="s">
        <v>469</v>
      </c>
      <c r="F80" s="46" t="s">
        <v>391</v>
      </c>
      <c r="G80" s="45" t="s">
        <v>165</v>
      </c>
      <c r="H80" s="45" t="s">
        <v>567</v>
      </c>
      <c r="I80" s="46" t="s">
        <v>431</v>
      </c>
      <c r="J80" s="45" t="s">
        <v>173</v>
      </c>
      <c r="K80" s="45" t="s">
        <v>931</v>
      </c>
      <c r="L80" s="47" t="s">
        <v>302</v>
      </c>
      <c r="M80" s="13">
        <v>365</v>
      </c>
      <c r="N80" s="14">
        <f t="shared" si="39"/>
        <v>1</v>
      </c>
      <c r="O80" s="15">
        <v>9060</v>
      </c>
      <c r="P80" s="15">
        <f t="shared" si="40"/>
        <v>3306900</v>
      </c>
      <c r="Q80" s="16">
        <f>IFERROR(VLOOKUP(G80,SCENARIOS!$A$13:$E$18,2,0),0.025)</f>
        <v>0.025</v>
      </c>
      <c r="R80" s="17">
        <f>IFERROR(VLOOKUP(L80,INPUTS!$A$107:$B$120,2,0),0.0082)</f>
        <v>0.0082</v>
      </c>
      <c r="S80" s="51">
        <f t="shared" si="41"/>
        <v>74.292</v>
      </c>
      <c r="T80" s="15">
        <f t="shared" si="42"/>
        <v>27116.58</v>
      </c>
      <c r="U80" s="15">
        <f>T80/INPUTS!$B$7*1000</f>
        <v>33895725</v>
      </c>
      <c r="V80" s="15">
        <f>T80*INPUTS!$B$6</f>
        <v>85688.3928</v>
      </c>
      <c r="W80" s="31" t="s">
        <v>521</v>
      </c>
      <c r="X80" s="19" t="s">
        <v>396</v>
      </c>
      <c r="Y80" s="20">
        <f>IFERROR(VLOOKUP(E80,INPUTS!$A$44:$B$103,2,0),0)</f>
        <v>0</v>
      </c>
      <c r="Z80" s="15">
        <f t="shared" si="43"/>
        <v>0</v>
      </c>
      <c r="AA80" s="20">
        <f>IFERROR(VLOOKUP(E80,INPUTS!$A$44:$C$103,3,0),SCENARIOS!$J$23)</f>
        <v>0</v>
      </c>
      <c r="AB80" s="15">
        <f t="shared" si="44"/>
        <v>0</v>
      </c>
      <c r="AC80" s="20">
        <f>IFERROR(VLOOKUP($E80,INPUTS!$A$44:$G$103,4,0),SCENARIOS!$K$23)</f>
        <v>0</v>
      </c>
      <c r="AD80" s="15">
        <f t="shared" si="45"/>
        <v>0</v>
      </c>
      <c r="AE80" s="20">
        <f>IFERROR(VLOOKUP($E80,INPUTS!$A$44:$G$103,5,0),SCENARIOS!$L$23)</f>
        <v>0</v>
      </c>
      <c r="AF80" s="15">
        <f t="shared" si="46"/>
        <v>0</v>
      </c>
      <c r="AG80" s="20">
        <f>IFERROR(VLOOKUP($E80,INPUTS!$A$44:$G$103,6,0),SCENARIOS!$M$23)</f>
        <v>0</v>
      </c>
      <c r="AH80" s="15">
        <f t="shared" si="47"/>
        <v>0</v>
      </c>
      <c r="AI80" s="20">
        <f>IFERROR(VLOOKUP($E80,INPUTS!$A$44:$G$103,7,0),SCENARIOS!$N$23)</f>
        <v>0</v>
      </c>
      <c r="AJ80" s="15">
        <f t="shared" si="48"/>
        <v>0</v>
      </c>
      <c r="AL80" t="str">
        <f t="shared" si="49"/>
        <v>N</v>
      </c>
      <c r="AM80" s="21">
        <f t="shared" si="50"/>
        <v>50272.6234576805</v>
      </c>
      <c r="BC80" s="2" t="str">
        <v>MIA</v>
      </c>
      <c r="BD80" s="15">
        <f t="shared" si="51"/>
        <v>1291.74899</v>
      </c>
      <c r="BE80" s="15">
        <f t="shared" si="52"/>
        <v>8557.17157447193</v>
      </c>
      <c r="BF80" s="15">
        <f t="shared" si="53"/>
        <v>31492.6962168773</v>
      </c>
      <c r="BG80" s="15">
        <f t="shared" si="54"/>
        <v>69540.9626681269</v>
      </c>
      <c r="BH80" s="15">
        <f t="shared" si="55"/>
        <v>115168.26287689</v>
      </c>
      <c r="BI80" s="15">
        <f t="shared" si="56"/>
        <v>169540.090907021</v>
      </c>
      <c r="BJ80" s="23"/>
    </row>
    <row r="81" ht="15" customHeight="1" spans="1:62">
      <c r="A81" s="87" t="s">
        <v>1016</v>
      </c>
      <c r="B81" s="43" t="s">
        <v>467</v>
      </c>
      <c r="C81" s="44" t="s">
        <v>468</v>
      </c>
      <c r="D81" s="45" t="s">
        <v>366</v>
      </c>
      <c r="E81" s="10" t="s">
        <v>469</v>
      </c>
      <c r="F81" s="46" t="s">
        <v>391</v>
      </c>
      <c r="G81" s="45" t="s">
        <v>165</v>
      </c>
      <c r="H81" s="45" t="s">
        <v>428</v>
      </c>
      <c r="I81" s="46" t="s">
        <v>427</v>
      </c>
      <c r="J81" s="45" t="s">
        <v>173</v>
      </c>
      <c r="K81" s="45" t="s">
        <v>931</v>
      </c>
      <c r="L81" s="47" t="s">
        <v>302</v>
      </c>
      <c r="M81" s="13">
        <v>365</v>
      </c>
      <c r="N81" s="14">
        <f t="shared" si="39"/>
        <v>1</v>
      </c>
      <c r="O81" s="15">
        <v>9600</v>
      </c>
      <c r="P81" s="15">
        <f t="shared" si="40"/>
        <v>3504000</v>
      </c>
      <c r="Q81" s="16">
        <f>IFERROR(VLOOKUP(G81,SCENARIOS!$A$13:$E$18,2,0),0.025)</f>
        <v>0.025</v>
      </c>
      <c r="R81" s="17">
        <f>IFERROR(VLOOKUP(L81,INPUTS!$A$107:$B$120,2,0),0.0082)</f>
        <v>0.0082</v>
      </c>
      <c r="S81" s="51">
        <f t="shared" si="41"/>
        <v>78.72</v>
      </c>
      <c r="T81" s="15">
        <f t="shared" si="42"/>
        <v>28732.8</v>
      </c>
      <c r="U81" s="15">
        <f>T81/INPUTS!$B$7*1000</f>
        <v>35916000</v>
      </c>
      <c r="V81" s="15">
        <f>T81*INPUTS!$B$6</f>
        <v>90795.648</v>
      </c>
      <c r="W81" s="19" t="s">
        <v>396</v>
      </c>
      <c r="X81" s="19" t="s">
        <v>396</v>
      </c>
      <c r="Y81" s="20">
        <f>IFERROR(VLOOKUP(E81,INPUTS!$A$44:$B$103,2,0),0)</f>
        <v>0</v>
      </c>
      <c r="Z81" s="15">
        <f t="shared" si="43"/>
        <v>0</v>
      </c>
      <c r="AA81" s="20">
        <f>IFERROR(VLOOKUP(E81,INPUTS!$A$44:$C$103,3,0),SCENARIOS!$J$23)</f>
        <v>0</v>
      </c>
      <c r="AB81" s="15">
        <f t="shared" si="44"/>
        <v>0</v>
      </c>
      <c r="AC81" s="20">
        <f>IFERROR(VLOOKUP($E81,INPUTS!$A$44:$G$103,4,0),SCENARIOS!$K$23)</f>
        <v>0</v>
      </c>
      <c r="AD81" s="15">
        <f t="shared" si="45"/>
        <v>0</v>
      </c>
      <c r="AE81" s="20">
        <f>IFERROR(VLOOKUP($E81,INPUTS!$A$44:$G$103,5,0),SCENARIOS!$L$23)</f>
        <v>0</v>
      </c>
      <c r="AF81" s="15">
        <f t="shared" si="46"/>
        <v>0</v>
      </c>
      <c r="AG81" s="20">
        <f>IFERROR(VLOOKUP($E81,INPUTS!$A$44:$G$103,6,0),SCENARIOS!$M$23)</f>
        <v>0</v>
      </c>
      <c r="AH81" s="15">
        <f t="shared" si="47"/>
        <v>0</v>
      </c>
      <c r="AI81" s="20">
        <f>IFERROR(VLOOKUP($E81,INPUTS!$A$44:$G$103,7,0),SCENARIOS!$N$23)</f>
        <v>0</v>
      </c>
      <c r="AJ81" s="15">
        <f t="shared" si="48"/>
        <v>0</v>
      </c>
      <c r="AL81" t="str">
        <f t="shared" si="49"/>
        <v>N</v>
      </c>
      <c r="AM81" s="21">
        <f t="shared" si="50"/>
        <v>53269.0049882708</v>
      </c>
      <c r="BC81" s="2" t="str">
        <v>MNL</v>
      </c>
      <c r="BD81" s="15">
        <f t="shared" si="51"/>
        <v>0</v>
      </c>
      <c r="BE81" s="15">
        <f t="shared" si="52"/>
        <v>0</v>
      </c>
      <c r="BF81" s="15">
        <f t="shared" si="53"/>
        <v>0</v>
      </c>
      <c r="BG81" s="15">
        <f t="shared" si="54"/>
        <v>0</v>
      </c>
      <c r="BH81" s="15">
        <f t="shared" si="55"/>
        <v>0</v>
      </c>
      <c r="BI81" s="15">
        <f t="shared" si="56"/>
        <v>0</v>
      </c>
      <c r="BJ81" s="23"/>
    </row>
    <row r="82" ht="15" customHeight="1" spans="1:62">
      <c r="A82" s="87" t="s">
        <v>1017</v>
      </c>
      <c r="B82" s="43" t="s">
        <v>467</v>
      </c>
      <c r="C82" s="44" t="s">
        <v>468</v>
      </c>
      <c r="D82" s="45" t="s">
        <v>366</v>
      </c>
      <c r="E82" s="10" t="s">
        <v>469</v>
      </c>
      <c r="F82" s="46" t="s">
        <v>391</v>
      </c>
      <c r="G82" s="45" t="s">
        <v>165</v>
      </c>
      <c r="H82" s="45" t="s">
        <v>440</v>
      </c>
      <c r="I82" s="46" t="s">
        <v>439</v>
      </c>
      <c r="J82" s="45" t="s">
        <v>177</v>
      </c>
      <c r="K82" s="45" t="s">
        <v>931</v>
      </c>
      <c r="L82" s="47" t="s">
        <v>309</v>
      </c>
      <c r="M82" s="13">
        <v>730</v>
      </c>
      <c r="N82" s="14">
        <f t="shared" si="39"/>
        <v>2</v>
      </c>
      <c r="O82" s="15">
        <v>4750</v>
      </c>
      <c r="P82" s="15">
        <f t="shared" si="40"/>
        <v>3467500</v>
      </c>
      <c r="Q82" s="16">
        <f>IFERROR(VLOOKUP(G82,SCENARIOS!$A$13:$E$18,2,0),0.025)</f>
        <v>0.025</v>
      </c>
      <c r="R82" s="17">
        <f>IFERROR(VLOOKUP(L82,INPUTS!$A$107:$B$120,2,0),0.0082)</f>
        <v>0.0046</v>
      </c>
      <c r="S82" s="51">
        <f t="shared" si="41"/>
        <v>21.85</v>
      </c>
      <c r="T82" s="15">
        <f t="shared" si="42"/>
        <v>15950.5</v>
      </c>
      <c r="U82" s="15">
        <f>T82/INPUTS!$B$7*1000</f>
        <v>19938125</v>
      </c>
      <c r="V82" s="15">
        <f>T82*INPUTS!$B$6</f>
        <v>50403.58</v>
      </c>
      <c r="W82" s="19" t="s">
        <v>396</v>
      </c>
      <c r="X82" s="19" t="s">
        <v>396</v>
      </c>
      <c r="Y82" s="20">
        <f>IFERROR(VLOOKUP(E82,INPUTS!$A$44:$B$103,2,0),0)</f>
        <v>0</v>
      </c>
      <c r="Z82" s="15">
        <f t="shared" si="43"/>
        <v>0</v>
      </c>
      <c r="AA82" s="20">
        <f>IFERROR(VLOOKUP(E82,INPUTS!$A$44:$C$103,3,0),SCENARIOS!$J$23)</f>
        <v>0</v>
      </c>
      <c r="AB82" s="15">
        <f t="shared" si="44"/>
        <v>0</v>
      </c>
      <c r="AC82" s="20">
        <f>IFERROR(VLOOKUP($E82,INPUTS!$A$44:$G$103,4,0),SCENARIOS!$K$23)</f>
        <v>0</v>
      </c>
      <c r="AD82" s="15">
        <f t="shared" si="45"/>
        <v>0</v>
      </c>
      <c r="AE82" s="20">
        <f>IFERROR(VLOOKUP($E82,INPUTS!$A$44:$G$103,5,0),SCENARIOS!$L$23)</f>
        <v>0</v>
      </c>
      <c r="AF82" s="15">
        <f t="shared" si="46"/>
        <v>0</v>
      </c>
      <c r="AG82" s="20">
        <f>IFERROR(VLOOKUP($E82,INPUTS!$A$44:$G$103,6,0),SCENARIOS!$M$23)</f>
        <v>0</v>
      </c>
      <c r="AH82" s="15">
        <f t="shared" si="47"/>
        <v>0</v>
      </c>
      <c r="AI82" s="20">
        <f>IFERROR(VLOOKUP($E82,INPUTS!$A$44:$G$103,7,0),SCENARIOS!$N$23)</f>
        <v>0</v>
      </c>
      <c r="AJ82" s="15">
        <f t="shared" si="48"/>
        <v>0</v>
      </c>
      <c r="AL82" t="str">
        <f t="shared" si="49"/>
        <v>N</v>
      </c>
      <c r="AM82" s="21">
        <f t="shared" si="50"/>
        <v>29571.3353402875</v>
      </c>
      <c r="BC82" s="2" t="str">
        <v>MUC</v>
      </c>
      <c r="BD82" s="15">
        <f t="shared" si="51"/>
        <v>7337.5911</v>
      </c>
      <c r="BE82" s="15">
        <f t="shared" si="52"/>
        <v>24905.4325001195</v>
      </c>
      <c r="BF82" s="15">
        <f t="shared" si="53"/>
        <v>70445.5271905706</v>
      </c>
      <c r="BG82" s="15">
        <f t="shared" si="54"/>
        <v>159405.296049643</v>
      </c>
      <c r="BH82" s="15">
        <f t="shared" si="55"/>
        <v>240469.94817177</v>
      </c>
      <c r="BI82" s="15">
        <f t="shared" si="56"/>
        <v>340087.092893654</v>
      </c>
      <c r="BJ82" s="23"/>
    </row>
    <row r="83" ht="15" customHeight="1" spans="1:62">
      <c r="A83" s="87" t="s">
        <v>1018</v>
      </c>
      <c r="B83" s="43" t="s">
        <v>467</v>
      </c>
      <c r="C83" s="44" t="s">
        <v>468</v>
      </c>
      <c r="D83" s="45" t="s">
        <v>366</v>
      </c>
      <c r="E83" s="10" t="s">
        <v>469</v>
      </c>
      <c r="F83" s="46" t="s">
        <v>391</v>
      </c>
      <c r="G83" s="45" t="s">
        <v>165</v>
      </c>
      <c r="H83" s="45" t="s">
        <v>242</v>
      </c>
      <c r="I83" s="46" t="s">
        <v>421</v>
      </c>
      <c r="J83" s="45" t="s">
        <v>173</v>
      </c>
      <c r="K83" s="45" t="s">
        <v>931</v>
      </c>
      <c r="L83" s="47" t="s">
        <v>302</v>
      </c>
      <c r="M83" s="13">
        <v>365</v>
      </c>
      <c r="N83" s="14">
        <f t="shared" si="39"/>
        <v>1</v>
      </c>
      <c r="O83" s="15">
        <v>10700</v>
      </c>
      <c r="P83" s="15">
        <f t="shared" si="40"/>
        <v>3905500</v>
      </c>
      <c r="Q83" s="16">
        <f>IFERROR(VLOOKUP(G83,SCENARIOS!$A$13:$E$18,2,0),0.025)</f>
        <v>0.025</v>
      </c>
      <c r="R83" s="17">
        <f>IFERROR(VLOOKUP(L83,INPUTS!$A$107:$B$120,2,0),0.0082)</f>
        <v>0.0082</v>
      </c>
      <c r="S83" s="51">
        <f t="shared" si="41"/>
        <v>87.74</v>
      </c>
      <c r="T83" s="15">
        <f t="shared" si="42"/>
        <v>32025.1</v>
      </c>
      <c r="U83" s="15">
        <f>T83/INPUTS!$B$7*1000</f>
        <v>40031375</v>
      </c>
      <c r="V83" s="15">
        <f>T83*INPUTS!$B$6</f>
        <v>101199.316</v>
      </c>
      <c r="W83" s="19" t="s">
        <v>396</v>
      </c>
      <c r="X83" s="19" t="s">
        <v>396</v>
      </c>
      <c r="Y83" s="20">
        <f>IFERROR(VLOOKUP(E83,INPUTS!$A$44:$B$103,2,0),0)</f>
        <v>0</v>
      </c>
      <c r="Z83" s="15">
        <f t="shared" si="43"/>
        <v>0</v>
      </c>
      <c r="AA83" s="20">
        <f>IFERROR(VLOOKUP(E83,INPUTS!$A$44:$C$103,3,0),SCENARIOS!$J$23)</f>
        <v>0</v>
      </c>
      <c r="AB83" s="15">
        <f t="shared" si="44"/>
        <v>0</v>
      </c>
      <c r="AC83" s="20">
        <f>IFERROR(VLOOKUP($E83,INPUTS!$A$44:$G$103,4,0),SCENARIOS!$K$23)</f>
        <v>0</v>
      </c>
      <c r="AD83" s="15">
        <f t="shared" si="45"/>
        <v>0</v>
      </c>
      <c r="AE83" s="20">
        <f>IFERROR(VLOOKUP($E83,INPUTS!$A$44:$G$103,5,0),SCENARIOS!$L$23)</f>
        <v>0</v>
      </c>
      <c r="AF83" s="15">
        <f t="shared" si="46"/>
        <v>0</v>
      </c>
      <c r="AG83" s="20">
        <f>IFERROR(VLOOKUP($E83,INPUTS!$A$44:$G$103,6,0),SCENARIOS!$M$23)</f>
        <v>0</v>
      </c>
      <c r="AH83" s="15">
        <f t="shared" si="47"/>
        <v>0</v>
      </c>
      <c r="AI83" s="20">
        <f>IFERROR(VLOOKUP($E83,INPUTS!$A$44:$G$103,7,0),SCENARIOS!$N$23)</f>
        <v>0</v>
      </c>
      <c r="AJ83" s="15">
        <f t="shared" si="48"/>
        <v>0</v>
      </c>
      <c r="AL83" t="str">
        <f t="shared" si="49"/>
        <v>N</v>
      </c>
      <c r="AM83" s="21">
        <f t="shared" si="50"/>
        <v>59372.7451431768</v>
      </c>
      <c r="BC83" s="2" t="str">
        <v>MXP</v>
      </c>
      <c r="BD83" s="15">
        <f t="shared" si="51"/>
        <v>0</v>
      </c>
      <c r="BE83" s="15">
        <f t="shared" si="52"/>
        <v>0</v>
      </c>
      <c r="BF83" s="15">
        <f t="shared" si="53"/>
        <v>0</v>
      </c>
      <c r="BG83" s="15">
        <f t="shared" si="54"/>
        <v>0</v>
      </c>
      <c r="BH83" s="15">
        <f t="shared" si="55"/>
        <v>0</v>
      </c>
      <c r="BI83" s="15">
        <f t="shared" si="56"/>
        <v>0</v>
      </c>
      <c r="BJ83" s="23"/>
    </row>
    <row r="84" ht="15" customHeight="1" spans="1:62">
      <c r="A84" s="87" t="s">
        <v>1019</v>
      </c>
      <c r="B84" s="43" t="s">
        <v>479</v>
      </c>
      <c r="C84" s="44" t="s">
        <v>480</v>
      </c>
      <c r="D84" s="45" t="s">
        <v>366</v>
      </c>
      <c r="E84" s="10" t="s">
        <v>245</v>
      </c>
      <c r="F84" s="46" t="s">
        <v>930</v>
      </c>
      <c r="G84" s="45" t="s">
        <v>169</v>
      </c>
      <c r="H84" s="45" t="s">
        <v>428</v>
      </c>
      <c r="I84" s="46" t="s">
        <v>427</v>
      </c>
      <c r="J84" s="45" t="s">
        <v>173</v>
      </c>
      <c r="K84" s="45" t="s">
        <v>931</v>
      </c>
      <c r="L84" s="47" t="s">
        <v>305</v>
      </c>
      <c r="M84" s="13">
        <v>365</v>
      </c>
      <c r="N84" s="14">
        <f t="shared" si="39"/>
        <v>1</v>
      </c>
      <c r="O84" s="15">
        <v>13000</v>
      </c>
      <c r="P84" s="15">
        <f t="shared" si="40"/>
        <v>4745000</v>
      </c>
      <c r="Q84" s="16">
        <f>IFERROR(VLOOKUP(G84,SCENARIOS!$A$13:$E$18,2,0),0.025)</f>
        <v>0.02</v>
      </c>
      <c r="R84" s="17">
        <f>IFERROR(VLOOKUP(L84,INPUTS!$A$107:$B$120,2,0),0.0082)</f>
        <v>0.0096</v>
      </c>
      <c r="S84" s="51">
        <f t="shared" si="41"/>
        <v>124.8</v>
      </c>
      <c r="T84" s="15">
        <f t="shared" si="42"/>
        <v>45552</v>
      </c>
      <c r="U84" s="15">
        <f>T84/INPUTS!$B$7*1000</f>
        <v>56940000</v>
      </c>
      <c r="V84" s="15">
        <f>T84*INPUTS!$B$6</f>
        <v>143944.32</v>
      </c>
      <c r="W84" s="19" t="s">
        <v>396</v>
      </c>
      <c r="X84" s="19" t="s">
        <v>396</v>
      </c>
      <c r="Y84" s="20">
        <f>IFERROR(VLOOKUP(E84,INPUTS!$A$44:$B$103,2,0),0)</f>
        <v>0.005</v>
      </c>
      <c r="Z84" s="15">
        <f t="shared" si="43"/>
        <v>227.76</v>
      </c>
      <c r="AA84" s="20">
        <f>IFERROR(VLOOKUP(E84,INPUTS!$A$44:$C$103,3,0),SCENARIOS!$J$23)</f>
        <v>0.03</v>
      </c>
      <c r="AB84" s="15">
        <f t="shared" si="44"/>
        <v>1508.79266242099</v>
      </c>
      <c r="AC84" s="20">
        <f>IFERROR(VLOOKUP($E84,INPUTS!$A$44:$G$103,4,0),SCENARIOS!$K$23)</f>
        <v>0.1</v>
      </c>
      <c r="AD84" s="15">
        <f t="shared" si="45"/>
        <v>5552.76338196012</v>
      </c>
      <c r="AE84" s="20">
        <f>IFERROR(VLOOKUP($E84,INPUTS!$A$44:$G$103,5,0),SCENARIOS!$L$23)</f>
        <v>0.2</v>
      </c>
      <c r="AF84" s="15">
        <f t="shared" si="46"/>
        <v>12261.3989094681</v>
      </c>
      <c r="AG84" s="20">
        <f>IFERROR(VLOOKUP($E84,INPUTS!$A$44:$G$103,6,0),SCENARIOS!$M$23)</f>
        <v>0.3</v>
      </c>
      <c r="AH84" s="15">
        <f t="shared" si="47"/>
        <v>20306.3627344818</v>
      </c>
      <c r="AI84" s="20">
        <f>IFERROR(VLOOKUP($E84,INPUTS!$A$44:$G$103,7,0),SCENARIOS!$N$23)</f>
        <v>0.4</v>
      </c>
      <c r="AJ84" s="15">
        <f t="shared" si="48"/>
        <v>29893.1537039429</v>
      </c>
      <c r="AL84" t="str">
        <f t="shared" si="49"/>
        <v>Y</v>
      </c>
      <c r="AM84" s="21">
        <f t="shared" si="50"/>
        <v>74732.8842598574</v>
      </c>
      <c r="BC84" s="2" t="str">
        <v>NBO</v>
      </c>
      <c r="BD84" s="15">
        <f t="shared" si="51"/>
        <v>0</v>
      </c>
      <c r="BE84" s="15">
        <f t="shared" si="52"/>
        <v>0</v>
      </c>
      <c r="BF84" s="15">
        <f t="shared" si="53"/>
        <v>0</v>
      </c>
      <c r="BG84" s="15">
        <f t="shared" si="54"/>
        <v>0</v>
      </c>
      <c r="BH84" s="15">
        <f t="shared" si="55"/>
        <v>0</v>
      </c>
      <c r="BI84" s="15">
        <f t="shared" si="56"/>
        <v>0</v>
      </c>
      <c r="BJ84" s="23"/>
    </row>
    <row r="85" ht="15" customHeight="1" spans="1:62">
      <c r="A85" s="87" t="s">
        <v>1020</v>
      </c>
      <c r="B85" s="43" t="s">
        <v>479</v>
      </c>
      <c r="C85" s="44" t="s">
        <v>480</v>
      </c>
      <c r="D85" s="45" t="s">
        <v>366</v>
      </c>
      <c r="E85" s="10" t="s">
        <v>249</v>
      </c>
      <c r="F85" s="46" t="s">
        <v>930</v>
      </c>
      <c r="G85" s="45" t="s">
        <v>169</v>
      </c>
      <c r="H85" s="45" t="s">
        <v>234</v>
      </c>
      <c r="I85" s="46" t="s">
        <v>424</v>
      </c>
      <c r="J85" s="45" t="s">
        <v>173</v>
      </c>
      <c r="K85" s="45" t="s">
        <v>931</v>
      </c>
      <c r="L85" s="47" t="s">
        <v>305</v>
      </c>
      <c r="M85" s="13">
        <v>365</v>
      </c>
      <c r="N85" s="14">
        <f t="shared" si="39"/>
        <v>1</v>
      </c>
      <c r="O85" s="15">
        <v>10600</v>
      </c>
      <c r="P85" s="15">
        <f t="shared" si="40"/>
        <v>3869000</v>
      </c>
      <c r="Q85" s="16">
        <f>IFERROR(VLOOKUP(G85,SCENARIOS!$A$13:$E$18,2,0),0.025)</f>
        <v>0.02</v>
      </c>
      <c r="R85" s="17">
        <f>IFERROR(VLOOKUP(L85,INPUTS!$A$107:$B$120,2,0),0.0082)</f>
        <v>0.0096</v>
      </c>
      <c r="S85" s="51">
        <f t="shared" si="41"/>
        <v>101.76</v>
      </c>
      <c r="T85" s="15">
        <f t="shared" si="42"/>
        <v>37142.4</v>
      </c>
      <c r="U85" s="15">
        <f>T85/INPUTS!$B$7*1000</f>
        <v>46428000</v>
      </c>
      <c r="V85" s="15">
        <f>T85*INPUTS!$B$6</f>
        <v>117369.984</v>
      </c>
      <c r="W85" s="19" t="s">
        <v>396</v>
      </c>
      <c r="X85" s="19" t="s">
        <v>396</v>
      </c>
      <c r="Y85" s="20">
        <f>IFERROR(VLOOKUP(E85,INPUTS!$A$44:$B$103,2,0),0)</f>
        <v>0.005</v>
      </c>
      <c r="Z85" s="15">
        <f t="shared" si="43"/>
        <v>185.712</v>
      </c>
      <c r="AA85" s="20">
        <f>IFERROR(VLOOKUP(E85,INPUTS!$A$44:$C$103,3,0),SCENARIOS!$J$23)</f>
        <v>0.03</v>
      </c>
      <c r="AB85" s="15">
        <f t="shared" si="44"/>
        <v>1230.24632474327</v>
      </c>
      <c r="AC85" s="20">
        <f>IFERROR(VLOOKUP($E85,INPUTS!$A$44:$G$103,4,0),SCENARIOS!$K$23)</f>
        <v>0.1</v>
      </c>
      <c r="AD85" s="15">
        <f t="shared" si="45"/>
        <v>4527.63783452133</v>
      </c>
      <c r="AE85" s="20">
        <f>IFERROR(VLOOKUP($E85,INPUTS!$A$44:$G$103,5,0),SCENARIOS!$L$23)</f>
        <v>0.2</v>
      </c>
      <c r="AF85" s="15">
        <f t="shared" si="46"/>
        <v>9997.75603387403</v>
      </c>
      <c r="AG85" s="20">
        <f>IFERROR(VLOOKUP($E85,INPUTS!$A$44:$G$103,6,0),SCENARIOS!$M$23)</f>
        <v>0.3</v>
      </c>
      <c r="AH85" s="15">
        <f t="shared" si="47"/>
        <v>16557.4957681159</v>
      </c>
      <c r="AI85" s="20">
        <f>IFERROR(VLOOKUP($E85,INPUTS!$A$44:$G$103,7,0),SCENARIOS!$N$23)</f>
        <v>0.4</v>
      </c>
      <c r="AJ85" s="15">
        <f t="shared" si="48"/>
        <v>24374.4176355227</v>
      </c>
      <c r="AL85" t="str">
        <f t="shared" si="49"/>
        <v>Y</v>
      </c>
      <c r="AM85" s="21">
        <f t="shared" si="50"/>
        <v>60936.0440888068</v>
      </c>
      <c r="BC85" s="2" t="str">
        <v>NRT</v>
      </c>
      <c r="BD85" s="15">
        <f t="shared" si="51"/>
        <v>0</v>
      </c>
      <c r="BE85" s="15">
        <f t="shared" si="52"/>
        <v>591334.401193199</v>
      </c>
      <c r="BF85" s="15">
        <f t="shared" si="53"/>
        <v>1079173.07325101</v>
      </c>
      <c r="BG85" s="15">
        <f t="shared" si="54"/>
        <v>2625958.10352553</v>
      </c>
      <c r="BH85" s="15">
        <f t="shared" si="55"/>
        <v>4259839.39764686</v>
      </c>
      <c r="BI85" s="15">
        <f t="shared" si="56"/>
        <v>6478432.45863115</v>
      </c>
      <c r="BJ85" s="23"/>
    </row>
    <row r="86" ht="15" customHeight="1" spans="1:62">
      <c r="A86" s="87" t="s">
        <v>1021</v>
      </c>
      <c r="B86" s="43" t="s">
        <v>491</v>
      </c>
      <c r="C86" s="44" t="s">
        <v>492</v>
      </c>
      <c r="D86" s="45" t="s">
        <v>366</v>
      </c>
      <c r="E86" s="10" t="s">
        <v>494</v>
      </c>
      <c r="F86" s="46" t="s">
        <v>493</v>
      </c>
      <c r="G86" s="45" t="s">
        <v>165</v>
      </c>
      <c r="H86" s="45" t="s">
        <v>249</v>
      </c>
      <c r="I86" s="46" t="s">
        <v>930</v>
      </c>
      <c r="J86" s="45" t="s">
        <v>169</v>
      </c>
      <c r="K86" s="45" t="s">
        <v>931</v>
      </c>
      <c r="L86" s="47" t="s">
        <v>305</v>
      </c>
      <c r="M86" s="13">
        <v>365</v>
      </c>
      <c r="N86" s="14">
        <f t="shared" si="39"/>
        <v>1</v>
      </c>
      <c r="O86" s="15">
        <v>7300</v>
      </c>
      <c r="P86" s="15">
        <f t="shared" si="40"/>
        <v>2664500</v>
      </c>
      <c r="Q86" s="16">
        <f>IFERROR(VLOOKUP(G86,SCENARIOS!$A$13:$E$18,2,0),0.025)</f>
        <v>0.025</v>
      </c>
      <c r="R86" s="17">
        <f>IFERROR(VLOOKUP(L86,INPUTS!$A$107:$B$120,2,0),0.0082)</f>
        <v>0.0096</v>
      </c>
      <c r="S86" s="51">
        <f t="shared" si="41"/>
        <v>70.08</v>
      </c>
      <c r="T86" s="15">
        <f t="shared" si="42"/>
        <v>25579.2</v>
      </c>
      <c r="U86" s="15">
        <f>T86/INPUTS!$B$7*1000</f>
        <v>31974000</v>
      </c>
      <c r="V86" s="15">
        <f>T86*INPUTS!$B$6</f>
        <v>80830.272</v>
      </c>
      <c r="W86" s="19" t="s">
        <v>396</v>
      </c>
      <c r="X86" s="19" t="s">
        <v>396</v>
      </c>
      <c r="Y86" s="20">
        <f>IFERROR(VLOOKUP(E86,INPUTS!$A$44:$B$103,2,0),0)</f>
        <v>0</v>
      </c>
      <c r="Z86" s="15">
        <f t="shared" si="43"/>
        <v>0</v>
      </c>
      <c r="AA86" s="20">
        <f>IFERROR(VLOOKUP(E86,INPUTS!$A$44:$C$103,3,0),SCENARIOS!$J$23)</f>
        <v>0</v>
      </c>
      <c r="AB86" s="15">
        <f t="shared" si="44"/>
        <v>0</v>
      </c>
      <c r="AC86" s="20">
        <f>IFERROR(VLOOKUP($E86,INPUTS!$A$44:$G$103,4,0),SCENARIOS!$K$23)</f>
        <v>0</v>
      </c>
      <c r="AD86" s="15">
        <f t="shared" si="45"/>
        <v>0</v>
      </c>
      <c r="AE86" s="20">
        <f>IFERROR(VLOOKUP($E86,INPUTS!$A$44:$G$103,5,0),SCENARIOS!$L$23)</f>
        <v>0</v>
      </c>
      <c r="AF86" s="15">
        <f t="shared" si="46"/>
        <v>0</v>
      </c>
      <c r="AG86" s="20">
        <f>IFERROR(VLOOKUP($E86,INPUTS!$A$44:$G$103,6,0),SCENARIOS!$M$23)</f>
        <v>0</v>
      </c>
      <c r="AH86" s="15">
        <f t="shared" si="47"/>
        <v>0</v>
      </c>
      <c r="AI86" s="20">
        <f>IFERROR(VLOOKUP($E86,INPUTS!$A$44:$G$103,7,0),SCENARIOS!$N$23)</f>
        <v>0</v>
      </c>
      <c r="AJ86" s="15">
        <f t="shared" si="48"/>
        <v>0</v>
      </c>
      <c r="AL86" t="str">
        <f t="shared" si="49"/>
        <v>N</v>
      </c>
      <c r="AM86" s="21">
        <f t="shared" si="50"/>
        <v>47422.406879802</v>
      </c>
      <c r="BC86" s="2" t="str">
        <v>ORD</v>
      </c>
      <c r="BD86" s="15">
        <f t="shared" si="51"/>
        <v>1071.72473</v>
      </c>
      <c r="BE86" s="15">
        <f t="shared" si="52"/>
        <v>7099.62420424622</v>
      </c>
      <c r="BF86" s="15">
        <f t="shared" si="53"/>
        <v>26128.5293128078</v>
      </c>
      <c r="BG86" s="15">
        <f t="shared" si="54"/>
        <v>57696.015260239</v>
      </c>
      <c r="BH86" s="15">
        <f t="shared" si="55"/>
        <v>95551.5943049463</v>
      </c>
      <c r="BI86" s="15">
        <f t="shared" si="56"/>
        <v>140662.241316328</v>
      </c>
      <c r="BJ86" s="23"/>
    </row>
    <row r="87" ht="15" customHeight="1" spans="1:62">
      <c r="A87" s="87" t="s">
        <v>1022</v>
      </c>
      <c r="B87" s="43" t="s">
        <v>491</v>
      </c>
      <c r="C87" s="44" t="s">
        <v>492</v>
      </c>
      <c r="D87" s="45" t="s">
        <v>366</v>
      </c>
      <c r="E87" s="10" t="s">
        <v>494</v>
      </c>
      <c r="F87" s="46" t="s">
        <v>493</v>
      </c>
      <c r="G87" s="45" t="s">
        <v>165</v>
      </c>
      <c r="H87" s="45" t="s">
        <v>428</v>
      </c>
      <c r="I87" s="46" t="s">
        <v>427</v>
      </c>
      <c r="J87" s="45" t="s">
        <v>173</v>
      </c>
      <c r="K87" s="45" t="s">
        <v>931</v>
      </c>
      <c r="L87" s="47" t="s">
        <v>305</v>
      </c>
      <c r="M87" s="13">
        <v>730</v>
      </c>
      <c r="N87" s="14">
        <f t="shared" si="39"/>
        <v>2</v>
      </c>
      <c r="O87" s="15">
        <v>9400</v>
      </c>
      <c r="P87" s="15">
        <f t="shared" si="40"/>
        <v>6862000</v>
      </c>
      <c r="Q87" s="16">
        <f>IFERROR(VLOOKUP(G87,SCENARIOS!$A$13:$E$18,2,0),0.025)</f>
        <v>0.025</v>
      </c>
      <c r="R87" s="17">
        <f>IFERROR(VLOOKUP(L87,INPUTS!$A$107:$B$120,2,0),0.0082)</f>
        <v>0.0096</v>
      </c>
      <c r="S87" s="51">
        <f t="shared" si="41"/>
        <v>90.24</v>
      </c>
      <c r="T87" s="15">
        <f t="shared" si="42"/>
        <v>65875.2</v>
      </c>
      <c r="U87" s="15">
        <f>T87/INPUTS!$B$7*1000</f>
        <v>82344000</v>
      </c>
      <c r="V87" s="15">
        <f>T87*INPUTS!$B$6</f>
        <v>208165.632</v>
      </c>
      <c r="W87" s="19" t="s">
        <v>396</v>
      </c>
      <c r="X87" s="19" t="s">
        <v>396</v>
      </c>
      <c r="Y87" s="20">
        <f>IFERROR(VLOOKUP(E87,INPUTS!$A$44:$B$103,2,0),0)</f>
        <v>0</v>
      </c>
      <c r="Z87" s="15">
        <f t="shared" si="43"/>
        <v>0</v>
      </c>
      <c r="AA87" s="20">
        <f>IFERROR(VLOOKUP(E87,INPUTS!$A$44:$C$103,3,0),SCENARIOS!$J$23)</f>
        <v>0</v>
      </c>
      <c r="AB87" s="15">
        <f t="shared" si="44"/>
        <v>0</v>
      </c>
      <c r="AC87" s="20">
        <f>IFERROR(VLOOKUP($E87,INPUTS!$A$44:$G$103,4,0),SCENARIOS!$K$23)</f>
        <v>0</v>
      </c>
      <c r="AD87" s="15">
        <f t="shared" si="45"/>
        <v>0</v>
      </c>
      <c r="AE87" s="20">
        <f>IFERROR(VLOOKUP($E87,INPUTS!$A$44:$G$103,5,0),SCENARIOS!$L$23)</f>
        <v>0</v>
      </c>
      <c r="AF87" s="15">
        <f t="shared" si="46"/>
        <v>0</v>
      </c>
      <c r="AG87" s="20">
        <f>IFERROR(VLOOKUP($E87,INPUTS!$A$44:$G$103,6,0),SCENARIOS!$M$23)</f>
        <v>0</v>
      </c>
      <c r="AH87" s="15">
        <f t="shared" si="47"/>
        <v>0</v>
      </c>
      <c r="AI87" s="20">
        <f>IFERROR(VLOOKUP($E87,INPUTS!$A$44:$G$103,7,0),SCENARIOS!$N$23)</f>
        <v>0</v>
      </c>
      <c r="AJ87" s="15">
        <f t="shared" si="48"/>
        <v>0</v>
      </c>
      <c r="AL87" t="str">
        <f t="shared" si="49"/>
        <v>N</v>
      </c>
      <c r="AM87" s="21">
        <f t="shared" si="50"/>
        <v>122128.938265792</v>
      </c>
      <c r="BC87" s="2" t="str">
        <v>OSL</v>
      </c>
      <c r="BD87" s="15">
        <f t="shared" si="51"/>
        <v>25978.5485</v>
      </c>
      <c r="BE87" s="15">
        <f t="shared" si="52"/>
        <v>88177.0293956322</v>
      </c>
      <c r="BF87" s="15">
        <f t="shared" si="53"/>
        <v>249410.538116291</v>
      </c>
      <c r="BG87" s="15">
        <f t="shared" si="54"/>
        <v>564370.262412484</v>
      </c>
      <c r="BH87" s="15">
        <f t="shared" si="55"/>
        <v>851377.533339628</v>
      </c>
      <c r="BI87" s="15">
        <f t="shared" si="56"/>
        <v>1204069.41686377</v>
      </c>
      <c r="BJ87" s="23"/>
    </row>
    <row r="88" ht="15" customHeight="1" spans="1:62">
      <c r="A88" s="87" t="s">
        <v>1023</v>
      </c>
      <c r="B88" s="43" t="s">
        <v>491</v>
      </c>
      <c r="C88" s="44" t="s">
        <v>492</v>
      </c>
      <c r="D88" s="45" t="s">
        <v>366</v>
      </c>
      <c r="E88" s="10" t="s">
        <v>494</v>
      </c>
      <c r="F88" s="46" t="s">
        <v>493</v>
      </c>
      <c r="G88" s="45" t="s">
        <v>165</v>
      </c>
      <c r="H88" s="45" t="s">
        <v>234</v>
      </c>
      <c r="I88" s="46" t="s">
        <v>424</v>
      </c>
      <c r="J88" s="45" t="s">
        <v>173</v>
      </c>
      <c r="K88" s="45" t="s">
        <v>931</v>
      </c>
      <c r="L88" s="47" t="s">
        <v>305</v>
      </c>
      <c r="M88" s="13">
        <v>365</v>
      </c>
      <c r="N88" s="14">
        <f t="shared" si="39"/>
        <v>1</v>
      </c>
      <c r="O88" s="15">
        <v>9500</v>
      </c>
      <c r="P88" s="15">
        <f t="shared" si="40"/>
        <v>3467500</v>
      </c>
      <c r="Q88" s="16">
        <f>IFERROR(VLOOKUP(G88,SCENARIOS!$A$13:$E$18,2,0),0.025)</f>
        <v>0.025</v>
      </c>
      <c r="R88" s="17">
        <f>IFERROR(VLOOKUP(L88,INPUTS!$A$107:$B$120,2,0),0.0082)</f>
        <v>0.0096</v>
      </c>
      <c r="S88" s="51">
        <f t="shared" si="41"/>
        <v>91.2</v>
      </c>
      <c r="T88" s="15">
        <f t="shared" si="42"/>
        <v>33288</v>
      </c>
      <c r="U88" s="15">
        <f>T88/INPUTS!$B$7*1000</f>
        <v>41610000</v>
      </c>
      <c r="V88" s="15">
        <f>T88*INPUTS!$B$6</f>
        <v>105190.08</v>
      </c>
      <c r="W88" s="19" t="s">
        <v>396</v>
      </c>
      <c r="X88" s="19" t="s">
        <v>396</v>
      </c>
      <c r="Y88" s="20">
        <f>IFERROR(VLOOKUP(E88,INPUTS!$A$44:$B$103,2,0),0)</f>
        <v>0</v>
      </c>
      <c r="Z88" s="15">
        <f t="shared" si="43"/>
        <v>0</v>
      </c>
      <c r="AA88" s="20">
        <f>IFERROR(VLOOKUP(E88,INPUTS!$A$44:$C$103,3,0),SCENARIOS!$J$23)</f>
        <v>0</v>
      </c>
      <c r="AB88" s="15">
        <f t="shared" si="44"/>
        <v>0</v>
      </c>
      <c r="AC88" s="20">
        <f>IFERROR(VLOOKUP($E88,INPUTS!$A$44:$G$103,4,0),SCENARIOS!$K$23)</f>
        <v>0</v>
      </c>
      <c r="AD88" s="15">
        <f t="shared" si="45"/>
        <v>0</v>
      </c>
      <c r="AE88" s="20">
        <f>IFERROR(VLOOKUP($E88,INPUTS!$A$44:$G$103,5,0),SCENARIOS!$L$23)</f>
        <v>0</v>
      </c>
      <c r="AF88" s="15">
        <f t="shared" si="46"/>
        <v>0</v>
      </c>
      <c r="AG88" s="20">
        <f>IFERROR(VLOOKUP($E88,INPUTS!$A$44:$G$103,6,0),SCENARIOS!$M$23)</f>
        <v>0</v>
      </c>
      <c r="AH88" s="15">
        <f t="shared" si="47"/>
        <v>0</v>
      </c>
      <c r="AI88" s="20">
        <f>IFERROR(VLOOKUP($E88,INPUTS!$A$44:$G$103,7,0),SCENARIOS!$N$23)</f>
        <v>0</v>
      </c>
      <c r="AJ88" s="15">
        <f t="shared" si="48"/>
        <v>0</v>
      </c>
      <c r="AL88" t="str">
        <f t="shared" si="49"/>
        <v>N</v>
      </c>
      <c r="AM88" s="21">
        <f t="shared" si="50"/>
        <v>61714.0911449478</v>
      </c>
      <c r="BC88" s="2" t="str">
        <v>OVB</v>
      </c>
      <c r="BD88" s="15">
        <f t="shared" si="51"/>
        <v>0</v>
      </c>
      <c r="BE88" s="15">
        <f t="shared" si="52"/>
        <v>0</v>
      </c>
      <c r="BF88" s="15">
        <f t="shared" si="53"/>
        <v>0</v>
      </c>
      <c r="BG88" s="15">
        <f t="shared" si="54"/>
        <v>0</v>
      </c>
      <c r="BH88" s="15">
        <f t="shared" si="55"/>
        <v>0</v>
      </c>
      <c r="BI88" s="15">
        <f t="shared" si="56"/>
        <v>0</v>
      </c>
      <c r="BJ88" s="23"/>
    </row>
    <row r="89" ht="15" customHeight="1" spans="1:62">
      <c r="A89" s="87" t="s">
        <v>1024</v>
      </c>
      <c r="B89" s="43" t="s">
        <v>502</v>
      </c>
      <c r="C89" s="44" t="s">
        <v>503</v>
      </c>
      <c r="D89" s="45" t="s">
        <v>366</v>
      </c>
      <c r="E89" s="10" t="s">
        <v>505</v>
      </c>
      <c r="F89" s="46" t="s">
        <v>504</v>
      </c>
      <c r="G89" s="45" t="s">
        <v>173</v>
      </c>
      <c r="H89" s="45" t="s">
        <v>248</v>
      </c>
      <c r="I89" s="46" t="s">
        <v>930</v>
      </c>
      <c r="J89" s="45" t="s">
        <v>169</v>
      </c>
      <c r="K89" s="45" t="s">
        <v>931</v>
      </c>
      <c r="L89" s="47" t="s">
        <v>305</v>
      </c>
      <c r="M89" s="13">
        <v>730</v>
      </c>
      <c r="N89" s="14">
        <f t="shared" si="39"/>
        <v>2</v>
      </c>
      <c r="O89" s="15">
        <v>9700</v>
      </c>
      <c r="P89" s="15">
        <f t="shared" si="40"/>
        <v>7081000</v>
      </c>
      <c r="Q89" s="16">
        <f>IFERROR(VLOOKUP(G89,SCENARIOS!$A$13:$E$18,2,0),0.025)</f>
        <v>0.04</v>
      </c>
      <c r="R89" s="17">
        <f>IFERROR(VLOOKUP(L89,INPUTS!$A$107:$B$120,2,0),0.0082)</f>
        <v>0.0096</v>
      </c>
      <c r="S89" s="51">
        <f t="shared" si="41"/>
        <v>93.12</v>
      </c>
      <c r="T89" s="15">
        <f t="shared" si="42"/>
        <v>67977.6</v>
      </c>
      <c r="U89" s="15">
        <f>T89/INPUTS!$B$7*1000</f>
        <v>84972000</v>
      </c>
      <c r="V89" s="15">
        <f>T89*INPUTS!$B$6</f>
        <v>214809.216</v>
      </c>
      <c r="W89" s="19" t="s">
        <v>396</v>
      </c>
      <c r="X89" s="19" t="s">
        <v>396</v>
      </c>
      <c r="Y89" s="20">
        <f>IFERROR(VLOOKUP(E89,INPUTS!$A$44:$B$103,2,0),0)</f>
        <v>0</v>
      </c>
      <c r="Z89" s="15">
        <f t="shared" si="43"/>
        <v>0</v>
      </c>
      <c r="AA89" s="20">
        <f>IFERROR(VLOOKUP(E89,INPUTS!$A$44:$C$103,3,0),SCENARIOS!$J$23)</f>
        <v>0</v>
      </c>
      <c r="AB89" s="15">
        <f t="shared" si="44"/>
        <v>0</v>
      </c>
      <c r="AC89" s="20">
        <f>IFERROR(VLOOKUP($E89,INPUTS!$A$44:$G$103,4,0),SCENARIOS!$K$23)</f>
        <v>0</v>
      </c>
      <c r="AD89" s="15">
        <f t="shared" si="45"/>
        <v>0</v>
      </c>
      <c r="AE89" s="20">
        <f>IFERROR(VLOOKUP($E89,INPUTS!$A$44:$G$103,5,0),SCENARIOS!$L$23)</f>
        <v>0</v>
      </c>
      <c r="AF89" s="15">
        <f t="shared" si="46"/>
        <v>0</v>
      </c>
      <c r="AG89" s="20">
        <f>IFERROR(VLOOKUP($E89,INPUTS!$A$44:$G$103,6,0),SCENARIOS!$M$23)</f>
        <v>0</v>
      </c>
      <c r="AH89" s="15">
        <f t="shared" si="47"/>
        <v>0</v>
      </c>
      <c r="AI89" s="20">
        <f>IFERROR(VLOOKUP($E89,INPUTS!$A$44:$G$103,7,0),SCENARIOS!$N$23)</f>
        <v>0</v>
      </c>
      <c r="AJ89" s="15">
        <f t="shared" si="48"/>
        <v>0</v>
      </c>
      <c r="AL89" t="str">
        <f t="shared" si="49"/>
        <v>Y</v>
      </c>
      <c r="AM89" s="21">
        <f t="shared" si="50"/>
        <v>181217.155807319</v>
      </c>
      <c r="BC89" s="2" t="str">
        <v>PEK</v>
      </c>
      <c r="BD89" s="15">
        <f t="shared" si="51"/>
        <v>0</v>
      </c>
      <c r="BE89" s="15">
        <f t="shared" si="52"/>
        <v>0</v>
      </c>
      <c r="BF89" s="15">
        <f t="shared" si="53"/>
        <v>0</v>
      </c>
      <c r="BG89" s="15">
        <f t="shared" si="54"/>
        <v>0</v>
      </c>
      <c r="BH89" s="15">
        <f t="shared" si="55"/>
        <v>0</v>
      </c>
      <c r="BI89" s="15">
        <f t="shared" si="56"/>
        <v>0</v>
      </c>
      <c r="BJ89" s="23"/>
    </row>
    <row r="90" ht="15" customHeight="1" spans="1:62">
      <c r="A90" s="87" t="s">
        <v>1025</v>
      </c>
      <c r="B90" s="43" t="s">
        <v>506</v>
      </c>
      <c r="C90" s="44" t="s">
        <v>507</v>
      </c>
      <c r="D90" s="45" t="s">
        <v>366</v>
      </c>
      <c r="E90" s="10" t="s">
        <v>428</v>
      </c>
      <c r="F90" s="46" t="s">
        <v>427</v>
      </c>
      <c r="G90" s="45" t="s">
        <v>173</v>
      </c>
      <c r="H90" s="45" t="s">
        <v>224</v>
      </c>
      <c r="I90" s="46" t="s">
        <v>938</v>
      </c>
      <c r="J90" s="45" t="s">
        <v>165</v>
      </c>
      <c r="K90" s="45" t="s">
        <v>931</v>
      </c>
      <c r="L90" s="47" t="s">
        <v>305</v>
      </c>
      <c r="M90" s="13">
        <v>730</v>
      </c>
      <c r="N90" s="14">
        <f t="shared" si="39"/>
        <v>2</v>
      </c>
      <c r="O90" s="15">
        <v>9660</v>
      </c>
      <c r="P90" s="15">
        <f t="shared" si="40"/>
        <v>7051800</v>
      </c>
      <c r="Q90" s="16">
        <f>IFERROR(VLOOKUP(G90,SCENARIOS!$A$13:$E$18,2,0),0.025)</f>
        <v>0.04</v>
      </c>
      <c r="R90" s="17">
        <f>IFERROR(VLOOKUP(L90,INPUTS!$A$107:$B$120,2,0),0.0082)</f>
        <v>0.0096</v>
      </c>
      <c r="S90" s="51">
        <f t="shared" si="41"/>
        <v>92.736</v>
      </c>
      <c r="T90" s="15">
        <f t="shared" si="42"/>
        <v>67697.28</v>
      </c>
      <c r="U90" s="15">
        <f>T90/INPUTS!$B$7*1000</f>
        <v>84621600</v>
      </c>
      <c r="V90" s="15">
        <f>T90*INPUTS!$B$6</f>
        <v>213923.4048</v>
      </c>
      <c r="W90" s="19" t="s">
        <v>396</v>
      </c>
      <c r="X90" s="19" t="s">
        <v>396</v>
      </c>
      <c r="Y90" s="20">
        <f>IFERROR(VLOOKUP(E90,INPUTS!$A$44:$B$103,2,0),0)</f>
        <v>0</v>
      </c>
      <c r="Z90" s="15">
        <f t="shared" si="43"/>
        <v>0</v>
      </c>
      <c r="AA90" s="20">
        <f>IFERROR(VLOOKUP(E90,INPUTS!$A$44:$C$103,3,0),SCENARIOS!$J$23)</f>
        <v>0</v>
      </c>
      <c r="AB90" s="15">
        <f t="shared" si="44"/>
        <v>0</v>
      </c>
      <c r="AC90" s="20">
        <f>IFERROR(VLOOKUP($E90,INPUTS!$A$44:$G$103,4,0),SCENARIOS!$K$23)</f>
        <v>0</v>
      </c>
      <c r="AD90" s="15">
        <f t="shared" si="45"/>
        <v>0</v>
      </c>
      <c r="AE90" s="20">
        <f>IFERROR(VLOOKUP($E90,INPUTS!$A$44:$G$103,5,0),SCENARIOS!$L$23)</f>
        <v>0</v>
      </c>
      <c r="AF90" s="15">
        <f t="shared" si="46"/>
        <v>0</v>
      </c>
      <c r="AG90" s="20">
        <f>IFERROR(VLOOKUP($E90,INPUTS!$A$44:$G$103,6,0),SCENARIOS!$M$23)</f>
        <v>0</v>
      </c>
      <c r="AH90" s="15">
        <f t="shared" si="47"/>
        <v>0</v>
      </c>
      <c r="AI90" s="20">
        <f>IFERROR(VLOOKUP($E90,INPUTS!$A$44:$G$103,7,0),SCENARIOS!$N$23)</f>
        <v>0</v>
      </c>
      <c r="AJ90" s="15">
        <f t="shared" si="48"/>
        <v>0</v>
      </c>
      <c r="AL90" t="str">
        <f t="shared" si="49"/>
        <v>Y</v>
      </c>
      <c r="AM90" s="21">
        <f t="shared" si="50"/>
        <v>180469.868566877</v>
      </c>
      <c r="BC90" s="2" t="str">
        <v>PER</v>
      </c>
      <c r="BD90" s="15">
        <f t="shared" si="51"/>
        <v>0</v>
      </c>
      <c r="BE90" s="15">
        <f t="shared" si="52"/>
        <v>5083.40881525801</v>
      </c>
      <c r="BF90" s="15">
        <f t="shared" si="53"/>
        <v>12369.4881783388</v>
      </c>
      <c r="BG90" s="15">
        <f t="shared" si="54"/>
        <v>30098.7473867568</v>
      </c>
      <c r="BH90" s="15">
        <f t="shared" si="55"/>
        <v>54929.5925500532</v>
      </c>
      <c r="BI90" s="15">
        <f t="shared" si="56"/>
        <v>89106.9976048955</v>
      </c>
      <c r="BJ90" s="23"/>
    </row>
    <row r="91" ht="15" customHeight="1" spans="1:62">
      <c r="A91" s="87" t="s">
        <v>1026</v>
      </c>
      <c r="B91" s="43" t="s">
        <v>500</v>
      </c>
      <c r="C91" s="44" t="s">
        <v>501</v>
      </c>
      <c r="D91" s="45" t="s">
        <v>366</v>
      </c>
      <c r="E91" s="10" t="s">
        <v>440</v>
      </c>
      <c r="F91" s="46" t="s">
        <v>439</v>
      </c>
      <c r="G91" s="45" t="s">
        <v>177</v>
      </c>
      <c r="H91" s="45" t="s">
        <v>428</v>
      </c>
      <c r="I91" s="46" t="s">
        <v>427</v>
      </c>
      <c r="J91" s="45" t="s">
        <v>173</v>
      </c>
      <c r="K91" s="45" t="s">
        <v>931</v>
      </c>
      <c r="L91" s="47" t="s">
        <v>302</v>
      </c>
      <c r="M91" s="13">
        <v>730</v>
      </c>
      <c r="N91" s="14">
        <f t="shared" si="39"/>
        <v>2</v>
      </c>
      <c r="O91" s="15">
        <v>6340</v>
      </c>
      <c r="P91" s="15">
        <f t="shared" si="40"/>
        <v>4628200</v>
      </c>
      <c r="Q91" s="16">
        <f>IFERROR(VLOOKUP(G91,SCENARIOS!$A$13:$E$18,2,0),0.025)</f>
        <v>0.045</v>
      </c>
      <c r="R91" s="17">
        <f>IFERROR(VLOOKUP(L91,INPUTS!$A$107:$B$120,2,0),0.0082)</f>
        <v>0.0082</v>
      </c>
      <c r="S91" s="51">
        <f t="shared" si="41"/>
        <v>51.988</v>
      </c>
      <c r="T91" s="15">
        <f t="shared" si="42"/>
        <v>37951.24</v>
      </c>
      <c r="U91" s="15">
        <f>T91/INPUTS!$B$7*1000</f>
        <v>47439050</v>
      </c>
      <c r="V91" s="15">
        <f>T91*INPUTS!$B$6</f>
        <v>119925.9184</v>
      </c>
      <c r="W91" s="19" t="s">
        <v>396</v>
      </c>
      <c r="X91" s="19" t="s">
        <v>396</v>
      </c>
      <c r="Y91" s="20">
        <f>IFERROR(VLOOKUP(E91,INPUTS!$A$44:$B$103,2,0),0)</f>
        <v>0</v>
      </c>
      <c r="Z91" s="15">
        <f t="shared" si="43"/>
        <v>0</v>
      </c>
      <c r="AA91" s="20">
        <f>IFERROR(VLOOKUP(E91,INPUTS!$A$44:$C$103,3,0),SCENARIOS!$J$23)</f>
        <v>0</v>
      </c>
      <c r="AB91" s="15">
        <f t="shared" si="44"/>
        <v>0</v>
      </c>
      <c r="AC91" s="20">
        <f>IFERROR(VLOOKUP($E91,INPUTS!$A$44:$G$103,4,0),SCENARIOS!$K$23)</f>
        <v>0</v>
      </c>
      <c r="AD91" s="15">
        <f t="shared" si="45"/>
        <v>0</v>
      </c>
      <c r="AE91" s="20">
        <f>IFERROR(VLOOKUP($E91,INPUTS!$A$44:$G$103,5,0),SCENARIOS!$L$23)</f>
        <v>0</v>
      </c>
      <c r="AF91" s="15">
        <f t="shared" si="46"/>
        <v>0</v>
      </c>
      <c r="AG91" s="20">
        <f>IFERROR(VLOOKUP($E91,INPUTS!$A$44:$G$103,6,0),SCENARIOS!$M$23)</f>
        <v>0</v>
      </c>
      <c r="AH91" s="15">
        <f t="shared" si="47"/>
        <v>0</v>
      </c>
      <c r="AI91" s="20">
        <f>IFERROR(VLOOKUP($E91,INPUTS!$A$44:$G$103,7,0),SCENARIOS!$N$23)</f>
        <v>0</v>
      </c>
      <c r="AJ91" s="15">
        <f t="shared" si="48"/>
        <v>0</v>
      </c>
      <c r="AL91" t="str">
        <f t="shared" si="49"/>
        <v>Y</v>
      </c>
      <c r="AM91" s="21">
        <f t="shared" si="50"/>
        <v>114059.964364309</v>
      </c>
      <c r="BC91" s="2" t="str">
        <v>PHL</v>
      </c>
      <c r="BD91" s="15">
        <f t="shared" si="51"/>
        <v>0</v>
      </c>
      <c r="BE91" s="15">
        <f t="shared" si="52"/>
        <v>0</v>
      </c>
      <c r="BF91" s="15">
        <f t="shared" si="53"/>
        <v>0</v>
      </c>
      <c r="BG91" s="15">
        <f t="shared" si="54"/>
        <v>0</v>
      </c>
      <c r="BH91" s="15">
        <f t="shared" si="55"/>
        <v>0</v>
      </c>
      <c r="BI91" s="15">
        <f t="shared" si="56"/>
        <v>0</v>
      </c>
      <c r="BJ91" s="23"/>
    </row>
    <row r="92" ht="15" customHeight="1" spans="1:62">
      <c r="A92" s="87" t="s">
        <v>1027</v>
      </c>
      <c r="B92" s="43" t="s">
        <v>500</v>
      </c>
      <c r="C92" s="44" t="s">
        <v>501</v>
      </c>
      <c r="D92" s="45" t="s">
        <v>366</v>
      </c>
      <c r="E92" s="10" t="s">
        <v>440</v>
      </c>
      <c r="F92" s="46" t="s">
        <v>439</v>
      </c>
      <c r="G92" s="45" t="s">
        <v>177</v>
      </c>
      <c r="H92" s="45" t="s">
        <v>245</v>
      </c>
      <c r="I92" s="46" t="s">
        <v>930</v>
      </c>
      <c r="J92" s="45" t="s">
        <v>169</v>
      </c>
      <c r="K92" s="45" t="s">
        <v>931</v>
      </c>
      <c r="L92" s="47" t="s">
        <v>302</v>
      </c>
      <c r="M92" s="13">
        <v>730</v>
      </c>
      <c r="N92" s="14">
        <f t="shared" si="39"/>
        <v>2</v>
      </c>
      <c r="O92" s="15">
        <v>11060</v>
      </c>
      <c r="P92" s="15">
        <f t="shared" si="40"/>
        <v>8073800</v>
      </c>
      <c r="Q92" s="16">
        <f>IFERROR(VLOOKUP(G92,SCENARIOS!$A$13:$E$18,2,0),0.025)</f>
        <v>0.045</v>
      </c>
      <c r="R92" s="17">
        <f>IFERROR(VLOOKUP(L92,INPUTS!$A$107:$B$120,2,0),0.0082)</f>
        <v>0.0082</v>
      </c>
      <c r="S92" s="51">
        <f t="shared" si="41"/>
        <v>90.692</v>
      </c>
      <c r="T92" s="15">
        <f t="shared" si="42"/>
        <v>66205.16</v>
      </c>
      <c r="U92" s="15">
        <f>T92/INPUTS!$B$7*1000</f>
        <v>82756450</v>
      </c>
      <c r="V92" s="15">
        <f>T92*INPUTS!$B$6</f>
        <v>209208.3056</v>
      </c>
      <c r="W92" s="19" t="s">
        <v>396</v>
      </c>
      <c r="X92" s="19" t="s">
        <v>396</v>
      </c>
      <c r="Y92" s="20">
        <f>IFERROR(VLOOKUP(E92,INPUTS!$A$44:$B$103,2,0),0)</f>
        <v>0</v>
      </c>
      <c r="Z92" s="15">
        <f t="shared" si="43"/>
        <v>0</v>
      </c>
      <c r="AA92" s="20">
        <f>IFERROR(VLOOKUP(E92,INPUTS!$A$44:$C$103,3,0),SCENARIOS!$J$23)</f>
        <v>0</v>
      </c>
      <c r="AB92" s="15">
        <f t="shared" si="44"/>
        <v>0</v>
      </c>
      <c r="AC92" s="20">
        <f>IFERROR(VLOOKUP($E92,INPUTS!$A$44:$G$103,4,0),SCENARIOS!$K$23)</f>
        <v>0</v>
      </c>
      <c r="AD92" s="15">
        <f t="shared" si="45"/>
        <v>0</v>
      </c>
      <c r="AE92" s="20">
        <f>IFERROR(VLOOKUP($E92,INPUTS!$A$44:$G$103,5,0),SCENARIOS!$L$23)</f>
        <v>0</v>
      </c>
      <c r="AF92" s="15">
        <f t="shared" si="46"/>
        <v>0</v>
      </c>
      <c r="AG92" s="20">
        <f>IFERROR(VLOOKUP($E92,INPUTS!$A$44:$G$103,6,0),SCENARIOS!$M$23)</f>
        <v>0</v>
      </c>
      <c r="AH92" s="15">
        <f t="shared" si="47"/>
        <v>0</v>
      </c>
      <c r="AI92" s="20">
        <f>IFERROR(VLOOKUP($E92,INPUTS!$A$44:$G$103,7,0),SCENARIOS!$N$23)</f>
        <v>0</v>
      </c>
      <c r="AJ92" s="15">
        <f t="shared" si="48"/>
        <v>0</v>
      </c>
      <c r="AL92" t="str">
        <f t="shared" si="49"/>
        <v>N</v>
      </c>
      <c r="AM92" s="21">
        <f t="shared" si="50"/>
        <v>198975.269064551</v>
      </c>
      <c r="BC92" s="2" t="str">
        <v>PRG</v>
      </c>
      <c r="BD92" s="15">
        <f t="shared" si="51"/>
        <v>0</v>
      </c>
      <c r="BE92" s="15">
        <f t="shared" si="52"/>
        <v>0</v>
      </c>
      <c r="BF92" s="15">
        <f t="shared" si="53"/>
        <v>0</v>
      </c>
      <c r="BG92" s="15">
        <f t="shared" si="54"/>
        <v>0</v>
      </c>
      <c r="BH92" s="15">
        <f t="shared" si="55"/>
        <v>0</v>
      </c>
      <c r="BI92" s="15">
        <f t="shared" si="56"/>
        <v>0</v>
      </c>
      <c r="BJ92" s="23"/>
    </row>
    <row r="93" ht="15" customHeight="1" spans="1:62">
      <c r="A93" s="87" t="s">
        <v>1028</v>
      </c>
      <c r="B93" s="43" t="s">
        <v>522</v>
      </c>
      <c r="C93" s="44" t="s">
        <v>523</v>
      </c>
      <c r="D93" s="45" t="s">
        <v>366</v>
      </c>
      <c r="E93" s="10" t="s">
        <v>460</v>
      </c>
      <c r="F93" s="46" t="s">
        <v>459</v>
      </c>
      <c r="G93" s="45" t="s">
        <v>185</v>
      </c>
      <c r="H93" s="45" t="s">
        <v>567</v>
      </c>
      <c r="I93" s="46" t="s">
        <v>431</v>
      </c>
      <c r="J93" s="45" t="s">
        <v>173</v>
      </c>
      <c r="K93" s="45" t="s">
        <v>931</v>
      </c>
      <c r="L93" s="47" t="s">
        <v>302</v>
      </c>
      <c r="M93" s="13">
        <v>365</v>
      </c>
      <c r="N93" s="14">
        <f t="shared" si="39"/>
        <v>1</v>
      </c>
      <c r="O93" s="15">
        <v>7500</v>
      </c>
      <c r="P93" s="15">
        <f t="shared" si="40"/>
        <v>2737500</v>
      </c>
      <c r="Q93" s="16">
        <f>IFERROR(VLOOKUP(G93,SCENARIOS!$A$13:$E$18,2,0),0.025)</f>
        <v>0.03</v>
      </c>
      <c r="R93" s="17">
        <f>IFERROR(VLOOKUP(L93,INPUTS!$A$107:$B$120,2,0),0.0082)</f>
        <v>0.0082</v>
      </c>
      <c r="S93" s="51">
        <f t="shared" si="41"/>
        <v>61.5</v>
      </c>
      <c r="T93" s="15">
        <f t="shared" si="42"/>
        <v>22447.5</v>
      </c>
      <c r="U93" s="15">
        <f>T93/INPUTS!$B$7*1000</f>
        <v>28059375</v>
      </c>
      <c r="V93" s="15">
        <f>T93*INPUTS!$B$6</f>
        <v>70934.1</v>
      </c>
      <c r="W93" s="31" t="s">
        <v>521</v>
      </c>
      <c r="X93" s="19" t="s">
        <v>396</v>
      </c>
      <c r="Y93" s="20">
        <f>IFERROR(VLOOKUP(E93,INPUTS!$A$44:$B$103,2,0),0)</f>
        <v>0</v>
      </c>
      <c r="Z93" s="15">
        <f t="shared" si="43"/>
        <v>0</v>
      </c>
      <c r="AA93" s="20">
        <f>IFERROR(VLOOKUP(E93,INPUTS!$A$44:$C$103,3,0),SCENARIOS!$J$23)</f>
        <v>0</v>
      </c>
      <c r="AB93" s="15">
        <f t="shared" si="44"/>
        <v>0</v>
      </c>
      <c r="AC93" s="20">
        <f>IFERROR(VLOOKUP($E93,INPUTS!$A$44:$G$103,4,0),SCENARIOS!$K$23)</f>
        <v>0</v>
      </c>
      <c r="AD93" s="15">
        <f t="shared" si="45"/>
        <v>0</v>
      </c>
      <c r="AE93" s="20">
        <f>IFERROR(VLOOKUP($E93,INPUTS!$A$44:$G$103,5,0),SCENARIOS!$L$23)</f>
        <v>0</v>
      </c>
      <c r="AF93" s="15">
        <f t="shared" si="46"/>
        <v>0</v>
      </c>
      <c r="AG93" s="20">
        <f>IFERROR(VLOOKUP($E93,INPUTS!$A$44:$G$103,6,0),SCENARIOS!$M$23)</f>
        <v>0</v>
      </c>
      <c r="AH93" s="15">
        <f t="shared" si="47"/>
        <v>0</v>
      </c>
      <c r="AI93" s="20">
        <f>IFERROR(VLOOKUP($E93,INPUTS!$A$44:$G$103,7,0),SCENARIOS!$N$23)</f>
        <v>0</v>
      </c>
      <c r="AJ93" s="15">
        <f t="shared" si="48"/>
        <v>0</v>
      </c>
      <c r="AL93" t="str">
        <f t="shared" si="49"/>
        <v>N</v>
      </c>
      <c r="AM93" s="21">
        <f t="shared" si="50"/>
        <v>47000.080075913</v>
      </c>
      <c r="BC93" s="2" t="str">
        <v>PTY</v>
      </c>
      <c r="BD93" s="15">
        <f t="shared" si="51"/>
        <v>0</v>
      </c>
      <c r="BE93" s="15">
        <f t="shared" si="52"/>
        <v>0</v>
      </c>
      <c r="BF93" s="15">
        <f t="shared" si="53"/>
        <v>0</v>
      </c>
      <c r="BG93" s="15">
        <f t="shared" si="54"/>
        <v>0</v>
      </c>
      <c r="BH93" s="15">
        <f t="shared" si="55"/>
        <v>0</v>
      </c>
      <c r="BI93" s="15">
        <f t="shared" si="56"/>
        <v>0</v>
      </c>
      <c r="BJ93" s="23"/>
    </row>
    <row r="94" ht="15" customHeight="1" spans="1:62">
      <c r="A94" s="87" t="s">
        <v>1029</v>
      </c>
      <c r="B94" s="43"/>
      <c r="C94" s="44"/>
      <c r="D94" s="45"/>
      <c r="E94" s="10"/>
      <c r="F94" s="46"/>
      <c r="G94" s="45"/>
      <c r="H94" s="45"/>
      <c r="I94" s="46"/>
      <c r="J94" s="45"/>
      <c r="K94" s="45"/>
      <c r="L94" s="47"/>
      <c r="M94" s="13"/>
      <c r="N94" s="14"/>
      <c r="O94" s="15"/>
      <c r="P94" s="15"/>
      <c r="Q94" s="16"/>
      <c r="R94" s="17"/>
      <c r="S94" s="51"/>
      <c r="T94" s="15"/>
      <c r="U94" s="15"/>
      <c r="V94" s="15"/>
      <c r="W94" s="31"/>
      <c r="X94" s="19"/>
      <c r="Y94" s="20"/>
      <c r="Z94" s="15"/>
      <c r="AA94" s="20"/>
      <c r="AB94" s="15"/>
      <c r="AC94" s="20"/>
      <c r="AD94" s="15"/>
      <c r="AE94" s="20"/>
      <c r="AF94" s="15"/>
      <c r="AG94" s="20"/>
      <c r="AH94" s="15"/>
      <c r="AI94" s="20"/>
      <c r="AJ94" s="15"/>
      <c r="AM94" s="21"/>
      <c r="BC94" s="2" t="str">
        <v>PVG</v>
      </c>
      <c r="BD94" s="15">
        <f t="shared" si="51"/>
        <v>0</v>
      </c>
      <c r="BE94" s="15">
        <f t="shared" si="52"/>
        <v>0</v>
      </c>
      <c r="BF94" s="15">
        <f t="shared" si="53"/>
        <v>0</v>
      </c>
      <c r="BG94" s="15">
        <f t="shared" si="54"/>
        <v>0</v>
      </c>
      <c r="BH94" s="15">
        <f t="shared" si="55"/>
        <v>0</v>
      </c>
      <c r="BI94" s="15">
        <f t="shared" si="56"/>
        <v>0</v>
      </c>
      <c r="BJ94" s="23"/>
    </row>
    <row r="95" ht="15" customHeight="1" spans="1:62">
      <c r="A95" s="87" t="s">
        <v>1030</v>
      </c>
      <c r="B95" s="43"/>
      <c r="C95" s="44"/>
      <c r="D95" s="45"/>
      <c r="E95" s="10"/>
      <c r="F95" s="46"/>
      <c r="G95" s="45"/>
      <c r="H95" s="45"/>
      <c r="I95" s="46"/>
      <c r="J95" s="45"/>
      <c r="K95" s="45"/>
      <c r="L95" s="47"/>
      <c r="M95" s="13"/>
      <c r="N95" s="14"/>
      <c r="O95" s="15"/>
      <c r="P95" s="15"/>
      <c r="Q95" s="16"/>
      <c r="R95" s="17"/>
      <c r="S95" s="51"/>
      <c r="T95" s="15"/>
      <c r="U95" s="15"/>
      <c r="V95" s="15"/>
      <c r="W95" s="31"/>
      <c r="X95" s="19"/>
      <c r="Y95" s="20"/>
      <c r="Z95" s="15"/>
      <c r="AA95" s="20"/>
      <c r="AB95" s="15"/>
      <c r="AC95" s="20"/>
      <c r="AD95" s="15"/>
      <c r="AE95" s="20"/>
      <c r="AF95" s="15"/>
      <c r="AG95" s="20"/>
      <c r="AH95" s="15"/>
      <c r="AI95" s="20"/>
      <c r="AJ95" s="15"/>
      <c r="AM95" s="21"/>
      <c r="BC95" s="2" t="str">
        <v>RIX</v>
      </c>
      <c r="BD95" s="15">
        <f t="shared" si="51"/>
        <v>0</v>
      </c>
      <c r="BE95" s="15">
        <f t="shared" si="52"/>
        <v>0</v>
      </c>
      <c r="BF95" s="15">
        <f t="shared" si="53"/>
        <v>0</v>
      </c>
      <c r="BG95" s="15">
        <f t="shared" si="54"/>
        <v>0</v>
      </c>
      <c r="BH95" s="15">
        <f t="shared" si="55"/>
        <v>0</v>
      </c>
      <c r="BI95" s="15">
        <f t="shared" si="56"/>
        <v>0</v>
      </c>
      <c r="BJ95" s="23"/>
    </row>
    <row r="96" ht="15" customHeight="1" spans="1:62">
      <c r="A96" s="87" t="s">
        <v>1031</v>
      </c>
      <c r="B96" s="43"/>
      <c r="C96" s="44"/>
      <c r="D96" s="45"/>
      <c r="E96" s="10"/>
      <c r="F96" s="46"/>
      <c r="G96" s="45"/>
      <c r="H96" s="45"/>
      <c r="I96" s="46"/>
      <c r="J96" s="45"/>
      <c r="K96" s="45"/>
      <c r="L96" s="47"/>
      <c r="M96" s="13"/>
      <c r="N96" s="14"/>
      <c r="O96" s="15"/>
      <c r="P96" s="15"/>
      <c r="Q96" s="16"/>
      <c r="R96" s="17"/>
      <c r="S96" s="51"/>
      <c r="T96" s="15"/>
      <c r="U96" s="15"/>
      <c r="V96" s="15"/>
      <c r="W96" s="31"/>
      <c r="X96" s="19"/>
      <c r="Y96" s="20"/>
      <c r="Z96" s="15"/>
      <c r="AA96" s="20"/>
      <c r="AB96" s="15"/>
      <c r="AC96" s="20"/>
      <c r="AD96" s="15"/>
      <c r="AE96" s="20"/>
      <c r="AF96" s="15"/>
      <c r="AG96" s="20"/>
      <c r="AH96" s="15"/>
      <c r="AI96" s="20"/>
      <c r="AJ96" s="15"/>
      <c r="AM96" s="21"/>
      <c r="BC96" s="2" t="str">
        <v>RUH</v>
      </c>
      <c r="BD96" s="15">
        <f t="shared" si="51"/>
        <v>0</v>
      </c>
      <c r="BE96" s="15">
        <f t="shared" si="52"/>
        <v>0</v>
      </c>
      <c r="BF96" s="15">
        <f t="shared" si="53"/>
        <v>0</v>
      </c>
      <c r="BG96" s="15">
        <f t="shared" si="54"/>
        <v>0</v>
      </c>
      <c r="BH96" s="15">
        <f t="shared" si="55"/>
        <v>0</v>
      </c>
      <c r="BI96" s="15">
        <f t="shared" si="56"/>
        <v>0</v>
      </c>
      <c r="BJ96" s="23"/>
    </row>
    <row r="97" ht="15" customHeight="1" spans="1:62">
      <c r="A97" s="87" t="s">
        <v>1032</v>
      </c>
      <c r="B97" s="43" t="s">
        <v>484</v>
      </c>
      <c r="C97" s="44" t="s">
        <v>485</v>
      </c>
      <c r="D97" s="45" t="s">
        <v>366</v>
      </c>
      <c r="E97" s="10" t="s">
        <v>486</v>
      </c>
      <c r="F97" s="46" t="s">
        <v>930</v>
      </c>
      <c r="G97" s="45" t="s">
        <v>169</v>
      </c>
      <c r="H97" s="45" t="s">
        <v>505</v>
      </c>
      <c r="I97" s="46" t="s">
        <v>504</v>
      </c>
      <c r="J97" s="45" t="s">
        <v>173</v>
      </c>
      <c r="K97" s="45" t="s">
        <v>931</v>
      </c>
      <c r="L97" s="47" t="s">
        <v>305</v>
      </c>
      <c r="M97" s="13">
        <v>365</v>
      </c>
      <c r="N97" s="14">
        <f t="shared" si="39"/>
        <v>1</v>
      </c>
      <c r="O97" s="15">
        <v>10700</v>
      </c>
      <c r="P97" s="15">
        <f t="shared" si="40"/>
        <v>3905500</v>
      </c>
      <c r="Q97" s="16">
        <f>IFERROR(VLOOKUP(G97,SCENARIOS!$A$13:$E$18,2,0),0.025)</f>
        <v>0.02</v>
      </c>
      <c r="R97" s="17">
        <f>IFERROR(VLOOKUP(L97,INPUTS!$A$107:$B$120,2,0),0.0082)</f>
        <v>0.0096</v>
      </c>
      <c r="S97" s="51">
        <f t="shared" si="41"/>
        <v>102.72</v>
      </c>
      <c r="T97" s="15">
        <f t="shared" si="42"/>
        <v>37492.8</v>
      </c>
      <c r="U97" s="15">
        <f>T97/INPUTS!$B$7*1000</f>
        <v>46866000</v>
      </c>
      <c r="V97" s="15">
        <f>T97*INPUTS!$B$6</f>
        <v>118477.248</v>
      </c>
      <c r="W97" s="31" t="s">
        <v>396</v>
      </c>
      <c r="X97" s="19" t="s">
        <v>396</v>
      </c>
      <c r="Y97" s="20">
        <f>IFERROR(VLOOKUP(E97,INPUTS!$A$44:$B$103,2,0),0)</f>
        <v>0</v>
      </c>
      <c r="Z97" s="15">
        <f t="shared" si="43"/>
        <v>0</v>
      </c>
      <c r="AA97" s="20">
        <f>IFERROR(VLOOKUP(E97,INPUTS!$A$44:$C$103,3,0),SCENARIOS!$J$23)</f>
        <v>0</v>
      </c>
      <c r="AB97" s="15">
        <f t="shared" si="44"/>
        <v>0</v>
      </c>
      <c r="AC97" s="20">
        <f>IFERROR(VLOOKUP($E97,INPUTS!$A$44:$G$103,4,0),SCENARIOS!$K$23)</f>
        <v>0</v>
      </c>
      <c r="AD97" s="15">
        <f t="shared" si="45"/>
        <v>0</v>
      </c>
      <c r="AE97" s="20">
        <f>IFERROR(VLOOKUP($E97,INPUTS!$A$44:$G$103,5,0),SCENARIOS!$L$23)</f>
        <v>0</v>
      </c>
      <c r="AF97" s="15">
        <f t="shared" si="46"/>
        <v>0</v>
      </c>
      <c r="AG97" s="20">
        <f>IFERROR(VLOOKUP($E97,INPUTS!$A$44:$G$103,6,0),SCENARIOS!$M$23)</f>
        <v>0</v>
      </c>
      <c r="AH97" s="15">
        <f t="shared" si="47"/>
        <v>0</v>
      </c>
      <c r="AI97" s="20">
        <f>IFERROR(VLOOKUP($E97,INPUTS!$A$44:$G$103,7,0),SCENARIOS!$N$23)</f>
        <v>0</v>
      </c>
      <c r="AJ97" s="15">
        <f t="shared" si="48"/>
        <v>0</v>
      </c>
      <c r="AL97" t="str">
        <f t="shared" si="49"/>
        <v>N</v>
      </c>
      <c r="AM97" s="21">
        <f t="shared" si="50"/>
        <v>61510.9124292672</v>
      </c>
      <c r="BC97" s="2" t="str">
        <v>SAW</v>
      </c>
      <c r="BD97" s="15">
        <f t="shared" si="51"/>
        <v>0</v>
      </c>
      <c r="BE97" s="15">
        <f t="shared" si="52"/>
        <v>0</v>
      </c>
      <c r="BF97" s="15">
        <f t="shared" si="53"/>
        <v>0</v>
      </c>
      <c r="BG97" s="15">
        <f t="shared" si="54"/>
        <v>0</v>
      </c>
      <c r="BH97" s="15">
        <f t="shared" si="55"/>
        <v>0</v>
      </c>
      <c r="BI97" s="15">
        <f t="shared" si="56"/>
        <v>0</v>
      </c>
      <c r="BJ97" s="23"/>
    </row>
    <row r="98" ht="15" customHeight="1" spans="1:62">
      <c r="A98" s="87" t="s">
        <v>1033</v>
      </c>
      <c r="B98" s="43" t="s">
        <v>484</v>
      </c>
      <c r="C98" s="44" t="s">
        <v>485</v>
      </c>
      <c r="D98" s="45" t="s">
        <v>366</v>
      </c>
      <c r="E98" s="10" t="s">
        <v>486</v>
      </c>
      <c r="F98" s="46" t="s">
        <v>930</v>
      </c>
      <c r="G98" s="45" t="s">
        <v>169</v>
      </c>
      <c r="H98" s="45" t="s">
        <v>234</v>
      </c>
      <c r="I98" s="46" t="s">
        <v>424</v>
      </c>
      <c r="J98" s="45" t="s">
        <v>173</v>
      </c>
      <c r="K98" s="45" t="s">
        <v>931</v>
      </c>
      <c r="L98" s="47" t="s">
        <v>305</v>
      </c>
      <c r="M98" s="13">
        <v>365</v>
      </c>
      <c r="N98" s="14">
        <f t="shared" si="39"/>
        <v>1</v>
      </c>
      <c r="O98" s="15">
        <v>10500</v>
      </c>
      <c r="P98" s="15">
        <f t="shared" si="40"/>
        <v>3832500</v>
      </c>
      <c r="Q98" s="16">
        <f>IFERROR(VLOOKUP(G98,SCENARIOS!$A$13:$E$18,2,0),0.025)</f>
        <v>0.02</v>
      </c>
      <c r="R98" s="17">
        <f>IFERROR(VLOOKUP(L98,INPUTS!$A$107:$B$120,2,0),0.0082)</f>
        <v>0.0096</v>
      </c>
      <c r="S98" s="51">
        <f t="shared" si="41"/>
        <v>100.8</v>
      </c>
      <c r="T98" s="15">
        <f t="shared" si="42"/>
        <v>36792</v>
      </c>
      <c r="U98" s="15">
        <f>T98/INPUTS!$B$7*1000</f>
        <v>45990000</v>
      </c>
      <c r="V98" s="15">
        <f>T98*INPUTS!$B$6</f>
        <v>116262.72</v>
      </c>
      <c r="W98" s="31" t="s">
        <v>396</v>
      </c>
      <c r="X98" s="19" t="s">
        <v>396</v>
      </c>
      <c r="Y98" s="20">
        <f>IFERROR(VLOOKUP(E98,INPUTS!$A$44:$B$103,2,0),0)</f>
        <v>0</v>
      </c>
      <c r="Z98" s="15">
        <f t="shared" si="43"/>
        <v>0</v>
      </c>
      <c r="AA98" s="20">
        <f>IFERROR(VLOOKUP(E98,INPUTS!$A$44:$C$103,3,0),SCENARIOS!$J$23)</f>
        <v>0</v>
      </c>
      <c r="AB98" s="15">
        <f t="shared" si="44"/>
        <v>0</v>
      </c>
      <c r="AC98" s="20">
        <f>IFERROR(VLOOKUP($E98,INPUTS!$A$44:$G$103,4,0),SCENARIOS!$K$23)</f>
        <v>0</v>
      </c>
      <c r="AD98" s="15">
        <f t="shared" si="45"/>
        <v>0</v>
      </c>
      <c r="AE98" s="20">
        <f>IFERROR(VLOOKUP($E98,INPUTS!$A$44:$G$103,5,0),SCENARIOS!$L$23)</f>
        <v>0</v>
      </c>
      <c r="AF98" s="15">
        <f t="shared" si="46"/>
        <v>0</v>
      </c>
      <c r="AG98" s="20">
        <f>IFERROR(VLOOKUP($E98,INPUTS!$A$44:$G$103,6,0),SCENARIOS!$M$23)</f>
        <v>0</v>
      </c>
      <c r="AH98" s="15">
        <f t="shared" si="47"/>
        <v>0</v>
      </c>
      <c r="AI98" s="20">
        <f>IFERROR(VLOOKUP($E98,INPUTS!$A$44:$G$103,7,0),SCENARIOS!$N$23)</f>
        <v>0</v>
      </c>
      <c r="AJ98" s="15">
        <f t="shared" si="48"/>
        <v>0</v>
      </c>
      <c r="AL98" t="str">
        <f t="shared" si="49"/>
        <v>N</v>
      </c>
      <c r="AM98" s="21">
        <f t="shared" si="50"/>
        <v>60361.1757483463</v>
      </c>
      <c r="BC98" s="2" t="str">
        <v>SCL</v>
      </c>
      <c r="BD98" s="15">
        <f t="shared" si="51"/>
        <v>0</v>
      </c>
      <c r="BE98" s="15">
        <f t="shared" si="52"/>
        <v>0</v>
      </c>
      <c r="BF98" s="15">
        <f t="shared" si="53"/>
        <v>0</v>
      </c>
      <c r="BG98" s="15">
        <f t="shared" si="54"/>
        <v>0</v>
      </c>
      <c r="BH98" s="15">
        <f t="shared" si="55"/>
        <v>0</v>
      </c>
      <c r="BI98" s="15">
        <f t="shared" si="56"/>
        <v>0</v>
      </c>
      <c r="BJ98" s="23"/>
    </row>
    <row r="99" ht="15" customHeight="1" spans="1:62">
      <c r="A99" s="87" t="s">
        <v>1034</v>
      </c>
      <c r="B99" s="43" t="s">
        <v>488</v>
      </c>
      <c r="C99" s="44" t="s">
        <v>489</v>
      </c>
      <c r="D99" s="45" t="s">
        <v>366</v>
      </c>
      <c r="E99" s="10" t="s">
        <v>215</v>
      </c>
      <c r="F99" s="46" t="s">
        <v>490</v>
      </c>
      <c r="G99" s="45" t="s">
        <v>165</v>
      </c>
      <c r="H99" s="45" t="s">
        <v>203</v>
      </c>
      <c r="I99" s="46" t="s">
        <v>399</v>
      </c>
      <c r="J99" s="45" t="s">
        <v>165</v>
      </c>
      <c r="K99" s="45" t="s">
        <v>931</v>
      </c>
      <c r="L99" s="47" t="s">
        <v>284</v>
      </c>
      <c r="M99" s="13">
        <v>730</v>
      </c>
      <c r="N99" s="14">
        <f t="shared" si="39"/>
        <v>2</v>
      </c>
      <c r="O99" s="15">
        <v>780</v>
      </c>
      <c r="P99" s="15">
        <f t="shared" si="40"/>
        <v>569400</v>
      </c>
      <c r="Q99" s="16">
        <f>IFERROR(VLOOKUP(G99,SCENARIOS!$A$13:$E$18,2,0),0.025)</f>
        <v>0.025</v>
      </c>
      <c r="R99" s="17">
        <f>IFERROR(VLOOKUP(L99,INPUTS!$A$107:$B$120,2,0),0.0082)</f>
        <v>0.0041</v>
      </c>
      <c r="S99" s="51">
        <f t="shared" si="41"/>
        <v>3.198</v>
      </c>
      <c r="T99" s="15">
        <f t="shared" si="42"/>
        <v>2334.54</v>
      </c>
      <c r="U99" s="15">
        <f>T99/INPUTS!$B$7*1000</f>
        <v>2918175</v>
      </c>
      <c r="V99" s="15">
        <f>T99*INPUTS!$B$6</f>
        <v>7377.1464</v>
      </c>
      <c r="W99" s="31" t="s">
        <v>396</v>
      </c>
      <c r="X99" s="19" t="s">
        <v>396</v>
      </c>
      <c r="Y99" s="20">
        <f>IFERROR(VLOOKUP(E99,INPUTS!$A$44:$B$103,2,0),0)</f>
        <v>0.02</v>
      </c>
      <c r="Z99" s="15">
        <f t="shared" si="43"/>
        <v>46.6908</v>
      </c>
      <c r="AA99" s="20">
        <f>IFERROR(VLOOKUP(E99,INPUTS!$A$44:$C$103,3,0),SCENARIOS!$J$23)</f>
        <v>0.06</v>
      </c>
      <c r="AB99" s="15">
        <f t="shared" si="44"/>
        <v>158.479063759301</v>
      </c>
      <c r="AC99" s="20">
        <f>IFERROR(VLOOKUP($E99,INPUTS!$A$44:$G$103,4,0),SCENARIOS!$K$23)</f>
        <v>0.15</v>
      </c>
      <c r="AD99" s="15">
        <f t="shared" si="45"/>
        <v>448.261285771225</v>
      </c>
      <c r="AE99" s="20">
        <f>IFERROR(VLOOKUP($E99,INPUTS!$A$44:$G$103,5,0),SCENARIOS!$L$23)</f>
        <v>0.3</v>
      </c>
      <c r="AF99" s="15">
        <f t="shared" si="46"/>
        <v>1014.33300048495</v>
      </c>
      <c r="AG99" s="20">
        <f>IFERROR(VLOOKUP($E99,INPUTS!$A$44:$G$103,6,0),SCENARIOS!$M$23)</f>
        <v>0.4</v>
      </c>
      <c r="AH99" s="15">
        <f t="shared" si="47"/>
        <v>1530.16624980622</v>
      </c>
      <c r="AI99" s="20">
        <f>IFERROR(VLOOKUP($E99,INPUTS!$A$44:$G$103,7,0),SCENARIOS!$N$23)</f>
        <v>0.5</v>
      </c>
      <c r="AJ99" s="15">
        <f t="shared" si="48"/>
        <v>2164.0533276485</v>
      </c>
      <c r="AL99" t="str">
        <f t="shared" si="49"/>
        <v>N</v>
      </c>
      <c r="AM99" s="21">
        <f t="shared" si="50"/>
        <v>4328.106655297</v>
      </c>
      <c r="BC99" s="2" t="str">
        <v>SDF</v>
      </c>
      <c r="BD99" s="15">
        <f t="shared" si="51"/>
        <v>714.252</v>
      </c>
      <c r="BE99" s="15">
        <f t="shared" si="52"/>
        <v>4731.55153108324</v>
      </c>
      <c r="BF99" s="15">
        <f t="shared" si="53"/>
        <v>17413.3840494019</v>
      </c>
      <c r="BG99" s="15">
        <f t="shared" si="54"/>
        <v>38451.5660953874</v>
      </c>
      <c r="BH99" s="15">
        <f t="shared" si="55"/>
        <v>63680.4539683399</v>
      </c>
      <c r="BI99" s="15">
        <f t="shared" si="56"/>
        <v>93744.4890206738</v>
      </c>
      <c r="BJ99" s="23"/>
    </row>
    <row r="100" ht="15" customHeight="1" spans="1:62">
      <c r="A100" s="87" t="s">
        <v>1035</v>
      </c>
      <c r="B100" s="43" t="s">
        <v>488</v>
      </c>
      <c r="C100" s="44" t="s">
        <v>489</v>
      </c>
      <c r="D100" s="45" t="s">
        <v>366</v>
      </c>
      <c r="E100" s="10" t="s">
        <v>215</v>
      </c>
      <c r="F100" s="46" t="s">
        <v>490</v>
      </c>
      <c r="G100" s="45" t="s">
        <v>165</v>
      </c>
      <c r="H100" s="45" t="s">
        <v>469</v>
      </c>
      <c r="I100" s="46" t="s">
        <v>391</v>
      </c>
      <c r="J100" s="45" t="s">
        <v>165</v>
      </c>
      <c r="K100" s="45" t="s">
        <v>931</v>
      </c>
      <c r="L100" s="47" t="s">
        <v>284</v>
      </c>
      <c r="M100" s="13">
        <v>730</v>
      </c>
      <c r="N100" s="14">
        <f t="shared" si="39"/>
        <v>2</v>
      </c>
      <c r="O100" s="15">
        <v>1000</v>
      </c>
      <c r="P100" s="15">
        <f t="shared" si="40"/>
        <v>730000</v>
      </c>
      <c r="Q100" s="16">
        <f>IFERROR(VLOOKUP(G100,SCENARIOS!$A$13:$E$18,2,0),0.025)</f>
        <v>0.025</v>
      </c>
      <c r="R100" s="17">
        <f>IFERROR(VLOOKUP(L100,INPUTS!$A$107:$B$120,2,0),0.0082)</f>
        <v>0.0041</v>
      </c>
      <c r="S100" s="51">
        <f t="shared" si="41"/>
        <v>4.1</v>
      </c>
      <c r="T100" s="15">
        <f t="shared" si="42"/>
        <v>2993</v>
      </c>
      <c r="U100" s="15">
        <f>T100/INPUTS!$B$7*1000</f>
        <v>3741250</v>
      </c>
      <c r="V100" s="15">
        <f>T100*INPUTS!$B$6</f>
        <v>9457.88</v>
      </c>
      <c r="W100" s="31" t="s">
        <v>396</v>
      </c>
      <c r="X100" s="19" t="s">
        <v>396</v>
      </c>
      <c r="Y100" s="20">
        <f>IFERROR(VLOOKUP(E100,INPUTS!$A$44:$B$103,2,0),0)</f>
        <v>0.02</v>
      </c>
      <c r="Z100" s="15">
        <f t="shared" si="43"/>
        <v>59.86</v>
      </c>
      <c r="AA100" s="20">
        <f>IFERROR(VLOOKUP(E100,INPUTS!$A$44:$C$103,3,0),SCENARIOS!$J$23)</f>
        <v>0.06</v>
      </c>
      <c r="AB100" s="15">
        <f t="shared" si="44"/>
        <v>203.178286870898</v>
      </c>
      <c r="AC100" s="20">
        <f>IFERROR(VLOOKUP($E100,INPUTS!$A$44:$G$103,4,0),SCENARIOS!$K$23)</f>
        <v>0.15</v>
      </c>
      <c r="AD100" s="15">
        <f t="shared" si="45"/>
        <v>574.693956116955</v>
      </c>
      <c r="AE100" s="20">
        <f>IFERROR(VLOOKUP($E100,INPUTS!$A$44:$G$103,5,0),SCENARIOS!$L$23)</f>
        <v>0.3</v>
      </c>
      <c r="AF100" s="15">
        <f t="shared" si="46"/>
        <v>1300.42692369865</v>
      </c>
      <c r="AG100" s="20">
        <f>IFERROR(VLOOKUP($E100,INPUTS!$A$44:$G$103,6,0),SCENARIOS!$M$23)</f>
        <v>0.4</v>
      </c>
      <c r="AH100" s="15">
        <f t="shared" si="47"/>
        <v>1961.75160231566</v>
      </c>
      <c r="AI100" s="20">
        <f>IFERROR(VLOOKUP($E100,INPUTS!$A$44:$G$103,7,0),SCENARIOS!$N$23)</f>
        <v>0.5</v>
      </c>
      <c r="AJ100" s="15">
        <f t="shared" si="48"/>
        <v>2774.4273431391</v>
      </c>
      <c r="AL100" t="str">
        <f t="shared" si="49"/>
        <v>N</v>
      </c>
      <c r="AM100" s="21">
        <f t="shared" si="50"/>
        <v>5548.85468627821</v>
      </c>
      <c r="BC100" s="2" t="str">
        <v>SEA</v>
      </c>
      <c r="BD100" s="15">
        <f t="shared" si="51"/>
        <v>898.947505</v>
      </c>
      <c r="BE100" s="15">
        <f t="shared" si="52"/>
        <v>5955.06410013022</v>
      </c>
      <c r="BF100" s="15">
        <f t="shared" si="53"/>
        <v>21916.2398492642</v>
      </c>
      <c r="BG100" s="15">
        <f t="shared" si="54"/>
        <v>48394.5993917989</v>
      </c>
      <c r="BH100" s="15">
        <f t="shared" si="55"/>
        <v>80147.3222505593</v>
      </c>
      <c r="BI100" s="15">
        <f t="shared" si="56"/>
        <v>117985.493232969</v>
      </c>
      <c r="BJ100" s="23"/>
    </row>
    <row r="101" ht="15" customHeight="1" spans="1:62">
      <c r="A101" s="87" t="s">
        <v>1036</v>
      </c>
      <c r="B101" s="43" t="s">
        <v>488</v>
      </c>
      <c r="C101" s="44" t="s">
        <v>489</v>
      </c>
      <c r="D101" s="45" t="s">
        <v>366</v>
      </c>
      <c r="E101" s="10" t="s">
        <v>215</v>
      </c>
      <c r="F101" s="46" t="s">
        <v>490</v>
      </c>
      <c r="G101" s="45" t="s">
        <v>165</v>
      </c>
      <c r="H101" s="45" t="s">
        <v>224</v>
      </c>
      <c r="I101" s="46" t="s">
        <v>938</v>
      </c>
      <c r="J101" s="45" t="s">
        <v>165</v>
      </c>
      <c r="K101" s="45" t="s">
        <v>931</v>
      </c>
      <c r="L101" s="47" t="s">
        <v>309</v>
      </c>
      <c r="M101" s="13">
        <v>1095</v>
      </c>
      <c r="N101" s="14">
        <f t="shared" si="39"/>
        <v>3</v>
      </c>
      <c r="O101" s="15">
        <v>440</v>
      </c>
      <c r="P101" s="15">
        <f t="shared" si="40"/>
        <v>481800</v>
      </c>
      <c r="Q101" s="16">
        <f>IFERROR(VLOOKUP(G101,SCENARIOS!$A$13:$E$18,2,0),0.025)</f>
        <v>0.025</v>
      </c>
      <c r="R101" s="17">
        <f>IFERROR(VLOOKUP(L101,INPUTS!$A$107:$B$120,2,0),0.0082)</f>
        <v>0.0046</v>
      </c>
      <c r="S101" s="51">
        <f t="shared" si="41"/>
        <v>2.024</v>
      </c>
      <c r="T101" s="15">
        <f t="shared" si="42"/>
        <v>2216.28</v>
      </c>
      <c r="U101" s="15">
        <f>T101/INPUTS!$B$7*1000</f>
        <v>2770350</v>
      </c>
      <c r="V101" s="15">
        <f>T101*INPUTS!$B$6</f>
        <v>7003.4448</v>
      </c>
      <c r="W101" s="31" t="s">
        <v>396</v>
      </c>
      <c r="X101" s="19" t="s">
        <v>396</v>
      </c>
      <c r="Y101" s="20">
        <f>IFERROR(VLOOKUP(E101,INPUTS!$A$44:$B$103,2,0),0)</f>
        <v>0.02</v>
      </c>
      <c r="Z101" s="15">
        <f t="shared" si="43"/>
        <v>44.3256</v>
      </c>
      <c r="AA101" s="20">
        <f>IFERROR(VLOOKUP(E101,INPUTS!$A$44:$C$103,3,0),SCENARIOS!$J$23)</f>
        <v>0.06</v>
      </c>
      <c r="AB101" s="15">
        <f t="shared" si="44"/>
        <v>150.451043643914</v>
      </c>
      <c r="AC101" s="20">
        <f>IFERROR(VLOOKUP($E101,INPUTS!$A$44:$G$103,4,0),SCENARIOS!$K$23)</f>
        <v>0.15</v>
      </c>
      <c r="AD101" s="15">
        <f t="shared" si="45"/>
        <v>425.553866041725</v>
      </c>
      <c r="AE101" s="20">
        <f>IFERROR(VLOOKUP($E101,INPUTS!$A$44:$G$103,5,0),SCENARIOS!$L$23)</f>
        <v>0.3</v>
      </c>
      <c r="AF101" s="15">
        <f t="shared" si="46"/>
        <v>962.95027813393</v>
      </c>
      <c r="AG101" s="20">
        <f>IFERROR(VLOOKUP($E101,INPUTS!$A$44:$G$103,6,0),SCENARIOS!$M$23)</f>
        <v>0.4</v>
      </c>
      <c r="AH101" s="15">
        <f t="shared" si="47"/>
        <v>1452.65313771472</v>
      </c>
      <c r="AI101" s="20">
        <f>IFERROR(VLOOKUP($E101,INPUTS!$A$44:$G$103,7,0),SCENARIOS!$N$23)</f>
        <v>0.5</v>
      </c>
      <c r="AJ101" s="15">
        <f t="shared" si="48"/>
        <v>2054.42961311471</v>
      </c>
      <c r="AL101" t="str">
        <f t="shared" si="49"/>
        <v>N</v>
      </c>
      <c r="AM101" s="21">
        <f t="shared" si="50"/>
        <v>4108.85922622942</v>
      </c>
      <c r="BC101" s="2" t="str">
        <v>SFO</v>
      </c>
      <c r="BD101" s="15">
        <f t="shared" si="51"/>
        <v>1262.1857</v>
      </c>
      <c r="BE101" s="15">
        <f t="shared" si="52"/>
        <v>8361.33000866133</v>
      </c>
      <c r="BF101" s="15">
        <f t="shared" si="53"/>
        <v>30771.9465059435</v>
      </c>
      <c r="BG101" s="15">
        <f t="shared" si="54"/>
        <v>67949.4308286191</v>
      </c>
      <c r="BH101" s="15">
        <f t="shared" si="55"/>
        <v>112532.493249367</v>
      </c>
      <c r="BI101" s="15">
        <f t="shared" si="56"/>
        <v>165659.954043813</v>
      </c>
      <c r="BJ101" s="23"/>
    </row>
    <row r="102" ht="15" customHeight="1" spans="1:62">
      <c r="A102" s="87" t="s">
        <v>1037</v>
      </c>
      <c r="B102" s="43" t="s">
        <v>496</v>
      </c>
      <c r="C102" s="44" t="s">
        <v>497</v>
      </c>
      <c r="D102" s="45" t="s">
        <v>366</v>
      </c>
      <c r="E102" s="10" t="s">
        <v>200</v>
      </c>
      <c r="F102" s="46" t="s">
        <v>391</v>
      </c>
      <c r="G102" s="45" t="s">
        <v>165</v>
      </c>
      <c r="H102" s="45" t="s">
        <v>567</v>
      </c>
      <c r="I102" s="46" t="s">
        <v>431</v>
      </c>
      <c r="J102" s="45" t="s">
        <v>173</v>
      </c>
      <c r="K102" s="45" t="s">
        <v>931</v>
      </c>
      <c r="L102" s="47" t="s">
        <v>302</v>
      </c>
      <c r="M102" s="13">
        <v>365</v>
      </c>
      <c r="N102" s="14">
        <f t="shared" si="39"/>
        <v>1</v>
      </c>
      <c r="O102" s="15">
        <v>9200</v>
      </c>
      <c r="P102" s="15">
        <f t="shared" si="40"/>
        <v>3358000</v>
      </c>
      <c r="Q102" s="16">
        <f>IFERROR(VLOOKUP(G102,SCENARIOS!$A$13:$E$18,2,0),0.025)</f>
        <v>0.025</v>
      </c>
      <c r="R102" s="17">
        <f>IFERROR(VLOOKUP(L102,INPUTS!$A$107:$B$120,2,0),0.0082)</f>
        <v>0.0082</v>
      </c>
      <c r="S102" s="51">
        <f t="shared" si="41"/>
        <v>75.44</v>
      </c>
      <c r="T102" s="15">
        <f t="shared" si="42"/>
        <v>27535.6</v>
      </c>
      <c r="U102" s="15">
        <f>T102/INPUTS!$B$7*1000</f>
        <v>34419500</v>
      </c>
      <c r="V102" s="15">
        <f>T102*INPUTS!$B$6</f>
        <v>87012.496</v>
      </c>
      <c r="W102" s="31" t="s">
        <v>396</v>
      </c>
      <c r="X102" s="19" t="s">
        <v>396</v>
      </c>
      <c r="Y102" s="20">
        <f>IFERROR(VLOOKUP(E102,INPUTS!$A$44:$B$103,2,0),0)</f>
        <v>0.02</v>
      </c>
      <c r="Z102" s="15">
        <f t="shared" si="43"/>
        <v>550.712</v>
      </c>
      <c r="AA102" s="20">
        <f>IFERROR(VLOOKUP(E102,INPUTS!$A$44:$C$103,3,0),SCENARIOS!$J$23)</f>
        <v>0.06</v>
      </c>
      <c r="AB102" s="15">
        <f t="shared" si="44"/>
        <v>1869.24023921227</v>
      </c>
      <c r="AC102" s="20">
        <f>IFERROR(VLOOKUP($E102,INPUTS!$A$44:$G$103,4,0),SCENARIOS!$K$23)</f>
        <v>0.15</v>
      </c>
      <c r="AD102" s="15">
        <f t="shared" si="45"/>
        <v>5287.18439627598</v>
      </c>
      <c r="AE102" s="20">
        <f>IFERROR(VLOOKUP($E102,INPUTS!$A$44:$G$103,5,0),SCENARIOS!$L$23)</f>
        <v>0.3</v>
      </c>
      <c r="AF102" s="15">
        <f t="shared" si="46"/>
        <v>11963.9276980276</v>
      </c>
      <c r="AG102" s="20">
        <f>IFERROR(VLOOKUP($E102,INPUTS!$A$44:$G$103,6,0),SCENARIOS!$M$23)</f>
        <v>0.4</v>
      </c>
      <c r="AH102" s="15">
        <f t="shared" si="47"/>
        <v>18048.1147413041</v>
      </c>
      <c r="AI102" s="20">
        <f>IFERROR(VLOOKUP($E102,INPUTS!$A$44:$G$103,7,0),SCENARIOS!$N$23)</f>
        <v>0.5</v>
      </c>
      <c r="AJ102" s="15">
        <f t="shared" si="48"/>
        <v>25524.7315568797</v>
      </c>
      <c r="AL102" t="str">
        <f t="shared" si="49"/>
        <v>N</v>
      </c>
      <c r="AM102" s="21">
        <f t="shared" si="50"/>
        <v>51049.4631137595</v>
      </c>
      <c r="BC102" s="2" t="str">
        <v>SGN</v>
      </c>
      <c r="BD102" s="15">
        <f t="shared" si="51"/>
        <v>0</v>
      </c>
      <c r="BE102" s="15">
        <f t="shared" si="52"/>
        <v>0</v>
      </c>
      <c r="BF102" s="15">
        <f t="shared" si="53"/>
        <v>0</v>
      </c>
      <c r="BG102" s="15">
        <f t="shared" si="54"/>
        <v>0</v>
      </c>
      <c r="BH102" s="15">
        <f t="shared" si="55"/>
        <v>0</v>
      </c>
      <c r="BI102" s="15">
        <f t="shared" si="56"/>
        <v>0</v>
      </c>
      <c r="BJ102" s="23"/>
    </row>
    <row r="103" ht="15" customHeight="1" spans="1:62">
      <c r="A103" s="87" t="s">
        <v>1038</v>
      </c>
      <c r="B103" s="43" t="s">
        <v>496</v>
      </c>
      <c r="C103" s="44" t="s">
        <v>497</v>
      </c>
      <c r="D103" s="45" t="s">
        <v>366</v>
      </c>
      <c r="E103" s="10" t="s">
        <v>200</v>
      </c>
      <c r="F103" s="46" t="s">
        <v>391</v>
      </c>
      <c r="G103" s="45" t="s">
        <v>165</v>
      </c>
      <c r="H103" s="45" t="s">
        <v>234</v>
      </c>
      <c r="I103" s="46" t="s">
        <v>424</v>
      </c>
      <c r="J103" s="45" t="s">
        <v>173</v>
      </c>
      <c r="K103" s="45" t="s">
        <v>931</v>
      </c>
      <c r="L103" s="47" t="s">
        <v>302</v>
      </c>
      <c r="M103" s="13">
        <v>365</v>
      </c>
      <c r="N103" s="14">
        <f t="shared" si="39"/>
        <v>1</v>
      </c>
      <c r="O103" s="15">
        <v>9350</v>
      </c>
      <c r="P103" s="15">
        <f t="shared" si="40"/>
        <v>3412750</v>
      </c>
      <c r="Q103" s="16">
        <f>IFERROR(VLOOKUP(G103,SCENARIOS!$A$13:$E$18,2,0),0.025)</f>
        <v>0.025</v>
      </c>
      <c r="R103" s="17">
        <f>IFERROR(VLOOKUP(L103,INPUTS!$A$107:$B$120,2,0),0.0082)</f>
        <v>0.0082</v>
      </c>
      <c r="S103" s="51">
        <f t="shared" si="41"/>
        <v>76.67</v>
      </c>
      <c r="T103" s="15">
        <f t="shared" si="42"/>
        <v>27984.55</v>
      </c>
      <c r="U103" s="15">
        <f>T103/INPUTS!$B$7*1000</f>
        <v>34980687.5</v>
      </c>
      <c r="V103" s="15">
        <f>T103*INPUTS!$B$6</f>
        <v>88431.178</v>
      </c>
      <c r="W103" s="31" t="s">
        <v>396</v>
      </c>
      <c r="X103" s="19" t="s">
        <v>396</v>
      </c>
      <c r="Y103" s="20">
        <f>IFERROR(VLOOKUP(E103,INPUTS!$A$44:$B$103,2,0),0)</f>
        <v>0.02</v>
      </c>
      <c r="Z103" s="15">
        <f t="shared" si="43"/>
        <v>559.691</v>
      </c>
      <c r="AA103" s="20">
        <f>IFERROR(VLOOKUP(E103,INPUTS!$A$44:$C$103,3,0),SCENARIOS!$J$23)</f>
        <v>0.06</v>
      </c>
      <c r="AB103" s="15">
        <f t="shared" si="44"/>
        <v>1899.7169822429</v>
      </c>
      <c r="AC103" s="20">
        <f>IFERROR(VLOOKUP($E103,INPUTS!$A$44:$G$103,4,0),SCENARIOS!$K$23)</f>
        <v>0.15</v>
      </c>
      <c r="AD103" s="15">
        <f t="shared" si="45"/>
        <v>5373.38848969352</v>
      </c>
      <c r="AE103" s="20">
        <f>IFERROR(VLOOKUP($E103,INPUTS!$A$44:$G$103,5,0),SCENARIOS!$L$23)</f>
        <v>0.3</v>
      </c>
      <c r="AF103" s="15">
        <f t="shared" si="46"/>
        <v>12158.9917365824</v>
      </c>
      <c r="AG103" s="20">
        <f>IFERROR(VLOOKUP($E103,INPUTS!$A$44:$G$103,6,0),SCENARIOS!$M$23)</f>
        <v>0.4</v>
      </c>
      <c r="AH103" s="15">
        <f t="shared" si="47"/>
        <v>18342.3774816514</v>
      </c>
      <c r="AI103" s="20">
        <f>IFERROR(VLOOKUP($E103,INPUTS!$A$44:$G$103,7,0),SCENARIOS!$N$23)</f>
        <v>0.5</v>
      </c>
      <c r="AJ103" s="15">
        <f t="shared" si="48"/>
        <v>25940.8956583506</v>
      </c>
      <c r="AL103" t="str">
        <f t="shared" si="49"/>
        <v>Y</v>
      </c>
      <c r="AM103" s="21">
        <f t="shared" si="50"/>
        <v>51881.7913167012</v>
      </c>
      <c r="BC103" s="2" t="str">
        <v>SHJ</v>
      </c>
      <c r="BD103" s="15">
        <f t="shared" si="51"/>
        <v>0</v>
      </c>
      <c r="BE103" s="15">
        <f t="shared" si="52"/>
        <v>0</v>
      </c>
      <c r="BF103" s="15">
        <f t="shared" si="53"/>
        <v>0</v>
      </c>
      <c r="BG103" s="15">
        <f t="shared" si="54"/>
        <v>0</v>
      </c>
      <c r="BH103" s="15">
        <f t="shared" si="55"/>
        <v>0</v>
      </c>
      <c r="BI103" s="15">
        <f t="shared" si="56"/>
        <v>0</v>
      </c>
      <c r="BJ103" s="23"/>
    </row>
    <row r="104" ht="15" customHeight="1" spans="1:62">
      <c r="A104" s="87" t="s">
        <v>1039</v>
      </c>
      <c r="B104" s="43" t="s">
        <v>496</v>
      </c>
      <c r="C104" s="44" t="s">
        <v>497</v>
      </c>
      <c r="D104" s="45" t="s">
        <v>366</v>
      </c>
      <c r="E104" s="10" t="s">
        <v>200</v>
      </c>
      <c r="F104" s="46" t="s">
        <v>391</v>
      </c>
      <c r="G104" s="45" t="s">
        <v>165</v>
      </c>
      <c r="H104" s="45" t="s">
        <v>245</v>
      </c>
      <c r="I104" s="46" t="s">
        <v>930</v>
      </c>
      <c r="J104" s="45" t="s">
        <v>169</v>
      </c>
      <c r="K104" s="45" t="s">
        <v>931</v>
      </c>
      <c r="L104" s="47" t="s">
        <v>302</v>
      </c>
      <c r="M104" s="13">
        <v>730</v>
      </c>
      <c r="N104" s="14">
        <f t="shared" si="39"/>
        <v>2</v>
      </c>
      <c r="O104" s="15">
        <v>6200</v>
      </c>
      <c r="P104" s="15">
        <f t="shared" si="40"/>
        <v>4526000</v>
      </c>
      <c r="Q104" s="16">
        <f>IFERROR(VLOOKUP(G104,SCENARIOS!$A$13:$E$18,2,0),0.025)</f>
        <v>0.025</v>
      </c>
      <c r="R104" s="17">
        <f>IFERROR(VLOOKUP(L104,INPUTS!$A$107:$B$120,2,0),0.0082)</f>
        <v>0.0082</v>
      </c>
      <c r="S104" s="51">
        <f t="shared" si="41"/>
        <v>50.84</v>
      </c>
      <c r="T104" s="15">
        <f t="shared" si="42"/>
        <v>37113.2</v>
      </c>
      <c r="U104" s="15">
        <f>T104/INPUTS!$B$7*1000</f>
        <v>46391500</v>
      </c>
      <c r="V104" s="15">
        <f>T104*INPUTS!$B$6</f>
        <v>117277.712</v>
      </c>
      <c r="W104" s="31" t="s">
        <v>396</v>
      </c>
      <c r="X104" s="19" t="s">
        <v>396</v>
      </c>
      <c r="Y104" s="20">
        <f>IFERROR(VLOOKUP(E104,INPUTS!$A$44:$B$103,2,0),0)</f>
        <v>0.02</v>
      </c>
      <c r="Z104" s="15">
        <f t="shared" si="43"/>
        <v>742.264</v>
      </c>
      <c r="AA104" s="20">
        <f>IFERROR(VLOOKUP(E104,INPUTS!$A$44:$C$103,3,0),SCENARIOS!$J$23)</f>
        <v>0.06</v>
      </c>
      <c r="AB104" s="15">
        <f t="shared" si="44"/>
        <v>2519.41075719914</v>
      </c>
      <c r="AC104" s="20">
        <f>IFERROR(VLOOKUP($E104,INPUTS!$A$44:$G$103,4,0),SCENARIOS!$K$23)</f>
        <v>0.15</v>
      </c>
      <c r="AD104" s="15">
        <f t="shared" si="45"/>
        <v>7126.20505585024</v>
      </c>
      <c r="AE104" s="20">
        <f>IFERROR(VLOOKUP($E104,INPUTS!$A$44:$G$103,5,0),SCENARIOS!$L$23)</f>
        <v>0.3</v>
      </c>
      <c r="AF104" s="15">
        <f t="shared" si="46"/>
        <v>16125.2938538633</v>
      </c>
      <c r="AG104" s="20">
        <f>IFERROR(VLOOKUP($E104,INPUTS!$A$44:$G$103,6,0),SCENARIOS!$M$23)</f>
        <v>0.4</v>
      </c>
      <c r="AH104" s="15">
        <f t="shared" si="47"/>
        <v>24325.7198687142</v>
      </c>
      <c r="AI104" s="20">
        <f>IFERROR(VLOOKUP($E104,INPUTS!$A$44:$G$103,7,0),SCENARIOS!$N$23)</f>
        <v>0.5</v>
      </c>
      <c r="AJ104" s="15">
        <f t="shared" si="48"/>
        <v>34402.8990549249</v>
      </c>
      <c r="AL104" t="str">
        <f t="shared" si="49"/>
        <v>N</v>
      </c>
      <c r="AM104" s="21">
        <f t="shared" si="50"/>
        <v>68805.7981098498</v>
      </c>
      <c r="BC104" s="2" t="str">
        <v>SIN</v>
      </c>
      <c r="BD104" s="15">
        <f t="shared" si="51"/>
        <v>0</v>
      </c>
      <c r="BE104" s="15">
        <f t="shared" si="52"/>
        <v>189041.710082562</v>
      </c>
      <c r="BF104" s="15">
        <f t="shared" si="53"/>
        <v>766660.48415536</v>
      </c>
      <c r="BG104" s="15">
        <f t="shared" si="54"/>
        <v>1865519.40640602</v>
      </c>
      <c r="BH104" s="15">
        <f t="shared" si="55"/>
        <v>3404534.40043111</v>
      </c>
      <c r="BI104" s="15">
        <f t="shared" si="56"/>
        <v>5522848.87947354</v>
      </c>
      <c r="BJ104" s="23"/>
    </row>
    <row r="105" ht="15" customHeight="1" spans="1:62">
      <c r="A105" s="87" t="s">
        <v>1040</v>
      </c>
      <c r="B105" s="43" t="s">
        <v>498</v>
      </c>
      <c r="C105" s="44" t="s">
        <v>499</v>
      </c>
      <c r="D105" s="45" t="s">
        <v>366</v>
      </c>
      <c r="E105" s="10" t="s">
        <v>448</v>
      </c>
      <c r="F105" s="46" t="s">
        <v>447</v>
      </c>
      <c r="G105" s="45" t="s">
        <v>177</v>
      </c>
      <c r="H105" s="45" t="s">
        <v>200</v>
      </c>
      <c r="I105" s="46" t="s">
        <v>391</v>
      </c>
      <c r="J105" s="45" t="s">
        <v>165</v>
      </c>
      <c r="K105" s="45" t="s">
        <v>931</v>
      </c>
      <c r="L105" s="47" t="s">
        <v>302</v>
      </c>
      <c r="M105" s="13">
        <v>730</v>
      </c>
      <c r="N105" s="14">
        <f t="shared" si="39"/>
        <v>2</v>
      </c>
      <c r="O105" s="15">
        <v>4850</v>
      </c>
      <c r="P105" s="15">
        <f t="shared" si="40"/>
        <v>3540500</v>
      </c>
      <c r="Q105" s="16">
        <f>IFERROR(VLOOKUP(G105,SCENARIOS!$A$13:$E$18,2,0),0.025)</f>
        <v>0.045</v>
      </c>
      <c r="R105" s="17">
        <f>IFERROR(VLOOKUP(L105,INPUTS!$A$107:$B$120,2,0),0.0082)</f>
        <v>0.0082</v>
      </c>
      <c r="S105" s="51">
        <f t="shared" si="41"/>
        <v>39.77</v>
      </c>
      <c r="T105" s="15">
        <f t="shared" si="42"/>
        <v>29032.1</v>
      </c>
      <c r="U105" s="15">
        <f>T105/INPUTS!$B$7*1000</f>
        <v>36290125</v>
      </c>
      <c r="V105" s="15">
        <f>T105*INPUTS!$B$6</f>
        <v>91741.436</v>
      </c>
      <c r="W105" s="31" t="s">
        <v>396</v>
      </c>
      <c r="X105" s="19" t="s">
        <v>396</v>
      </c>
      <c r="Y105" s="20">
        <f>IFERROR(VLOOKUP(E105,INPUTS!$A$44:$B$103,2,0),0)</f>
        <v>0</v>
      </c>
      <c r="Z105" s="15">
        <f t="shared" si="43"/>
        <v>0</v>
      </c>
      <c r="AA105" s="20">
        <f>IFERROR(VLOOKUP(E105,INPUTS!$A$44:$C$103,3,0),SCENARIOS!$J$23)</f>
        <v>0</v>
      </c>
      <c r="AB105" s="15">
        <f t="shared" si="44"/>
        <v>0</v>
      </c>
      <c r="AC105" s="20">
        <f>IFERROR(VLOOKUP($E105,INPUTS!$A$44:$G$103,4,0),SCENARIOS!$K$23)</f>
        <v>0</v>
      </c>
      <c r="AD105" s="15">
        <f t="shared" si="45"/>
        <v>0</v>
      </c>
      <c r="AE105" s="20">
        <f>IFERROR(VLOOKUP($E105,INPUTS!$A$44:$G$103,5,0),SCENARIOS!$L$23)</f>
        <v>0</v>
      </c>
      <c r="AF105" s="15">
        <f t="shared" si="46"/>
        <v>0</v>
      </c>
      <c r="AG105" s="20">
        <f>IFERROR(VLOOKUP($E105,INPUTS!$A$44:$G$103,6,0),SCENARIOS!$M$23)</f>
        <v>0</v>
      </c>
      <c r="AH105" s="15">
        <f t="shared" si="47"/>
        <v>0</v>
      </c>
      <c r="AI105" s="20">
        <f>IFERROR(VLOOKUP($E105,INPUTS!$A$44:$G$103,7,0),SCENARIOS!$N$23)</f>
        <v>0</v>
      </c>
      <c r="AJ105" s="15">
        <f t="shared" si="48"/>
        <v>0</v>
      </c>
      <c r="AL105" t="str">
        <f t="shared" si="49"/>
        <v>Y</v>
      </c>
      <c r="AM105" s="21">
        <f t="shared" si="50"/>
        <v>87254.0736856305</v>
      </c>
      <c r="BC105" s="2" t="str">
        <v>STN</v>
      </c>
      <c r="BD105" s="15">
        <f t="shared" si="51"/>
        <v>65208</v>
      </c>
      <c r="BE105" s="15">
        <f t="shared" si="52"/>
        <v>368884.333730859</v>
      </c>
      <c r="BF105" s="15">
        <f t="shared" si="53"/>
        <v>626038.14718467</v>
      </c>
      <c r="BG105" s="15">
        <f t="shared" si="54"/>
        <v>1416609.40261513</v>
      </c>
      <c r="BH105" s="15">
        <f t="shared" si="55"/>
        <v>2137018.01676912</v>
      </c>
      <c r="BI105" s="15">
        <f t="shared" si="56"/>
        <v>3022299.66908477</v>
      </c>
      <c r="BJ105" s="23"/>
    </row>
    <row r="106" ht="15" customHeight="1" spans="1:62">
      <c r="A106" s="87" t="s">
        <v>1041</v>
      </c>
      <c r="B106" s="43" t="s">
        <v>498</v>
      </c>
      <c r="C106" s="44" t="s">
        <v>499</v>
      </c>
      <c r="D106" s="45" t="s">
        <v>366</v>
      </c>
      <c r="E106" s="10" t="s">
        <v>448</v>
      </c>
      <c r="F106" s="46" t="s">
        <v>447</v>
      </c>
      <c r="G106" s="45" t="s">
        <v>177</v>
      </c>
      <c r="H106" s="45" t="s">
        <v>567</v>
      </c>
      <c r="I106" s="46" t="s">
        <v>431</v>
      </c>
      <c r="J106" s="45" t="s">
        <v>173</v>
      </c>
      <c r="K106" s="45" t="s">
        <v>931</v>
      </c>
      <c r="L106" s="47" t="s">
        <v>302</v>
      </c>
      <c r="M106" s="13">
        <v>365</v>
      </c>
      <c r="N106" s="14">
        <f t="shared" si="39"/>
        <v>1</v>
      </c>
      <c r="O106" s="15">
        <v>6300</v>
      </c>
      <c r="P106" s="15">
        <f t="shared" si="40"/>
        <v>2299500</v>
      </c>
      <c r="Q106" s="16">
        <f>IFERROR(VLOOKUP(G106,SCENARIOS!$A$13:$E$18,2,0),0.025)</f>
        <v>0.045</v>
      </c>
      <c r="R106" s="17">
        <f>IFERROR(VLOOKUP(L106,INPUTS!$A$107:$B$120,2,0),0.0082)</f>
        <v>0.0082</v>
      </c>
      <c r="S106" s="51">
        <f t="shared" si="41"/>
        <v>51.66</v>
      </c>
      <c r="T106" s="15">
        <f t="shared" si="42"/>
        <v>18855.9</v>
      </c>
      <c r="U106" s="15">
        <f>T106/INPUTS!$B$7*1000</f>
        <v>23569875</v>
      </c>
      <c r="V106" s="15">
        <f>T106*INPUTS!$B$6</f>
        <v>59584.644</v>
      </c>
      <c r="W106" s="31" t="s">
        <v>396</v>
      </c>
      <c r="X106" s="19" t="s">
        <v>396</v>
      </c>
      <c r="Y106" s="20">
        <f>IFERROR(VLOOKUP(E106,INPUTS!$A$44:$B$103,2,0),0)</f>
        <v>0</v>
      </c>
      <c r="Z106" s="15">
        <f t="shared" si="43"/>
        <v>0</v>
      </c>
      <c r="AA106" s="20">
        <f>IFERROR(VLOOKUP(E106,INPUTS!$A$44:$C$103,3,0),SCENARIOS!$J$23)</f>
        <v>0</v>
      </c>
      <c r="AB106" s="15">
        <f t="shared" si="44"/>
        <v>0</v>
      </c>
      <c r="AC106" s="20">
        <f>IFERROR(VLOOKUP($E106,INPUTS!$A$44:$G$103,4,0),SCENARIOS!$K$23)</f>
        <v>0</v>
      </c>
      <c r="AD106" s="15">
        <f t="shared" si="45"/>
        <v>0</v>
      </c>
      <c r="AE106" s="20">
        <f>IFERROR(VLOOKUP($E106,INPUTS!$A$44:$G$103,5,0),SCENARIOS!$L$23)</f>
        <v>0</v>
      </c>
      <c r="AF106" s="15">
        <f t="shared" si="46"/>
        <v>0</v>
      </c>
      <c r="AG106" s="20">
        <f>IFERROR(VLOOKUP($E106,INPUTS!$A$44:$G$103,6,0),SCENARIOS!$M$23)</f>
        <v>0</v>
      </c>
      <c r="AH106" s="15">
        <f t="shared" si="47"/>
        <v>0</v>
      </c>
      <c r="AI106" s="20">
        <f>IFERROR(VLOOKUP($E106,INPUTS!$A$44:$G$103,7,0),SCENARIOS!$N$23)</f>
        <v>0</v>
      </c>
      <c r="AJ106" s="15">
        <f t="shared" si="48"/>
        <v>0</v>
      </c>
      <c r="AL106" t="str">
        <f t="shared" si="49"/>
        <v>N</v>
      </c>
      <c r="AM106" s="21">
        <f t="shared" si="50"/>
        <v>56670.1715690177</v>
      </c>
      <c r="BC106" s="2" t="str">
        <v>SVO</v>
      </c>
      <c r="BD106" s="15">
        <f t="shared" si="51"/>
        <v>0</v>
      </c>
      <c r="BE106" s="15">
        <f t="shared" si="52"/>
        <v>0</v>
      </c>
      <c r="BF106" s="15">
        <f t="shared" si="53"/>
        <v>0</v>
      </c>
      <c r="BG106" s="15">
        <f t="shared" si="54"/>
        <v>0</v>
      </c>
      <c r="BH106" s="15">
        <f t="shared" si="55"/>
        <v>0</v>
      </c>
      <c r="BI106" s="15">
        <f t="shared" si="56"/>
        <v>0</v>
      </c>
      <c r="BJ106" s="23"/>
    </row>
    <row r="107" ht="15" customHeight="1" spans="1:62">
      <c r="A107" s="87" t="s">
        <v>1042</v>
      </c>
      <c r="B107" s="43" t="s">
        <v>498</v>
      </c>
      <c r="C107" s="44" t="s">
        <v>499</v>
      </c>
      <c r="D107" s="45" t="s">
        <v>366</v>
      </c>
      <c r="E107" s="10" t="s">
        <v>448</v>
      </c>
      <c r="F107" s="46" t="s">
        <v>447</v>
      </c>
      <c r="G107" s="45" t="s">
        <v>177</v>
      </c>
      <c r="H107" s="45" t="s">
        <v>245</v>
      </c>
      <c r="I107" s="46" t="s">
        <v>930</v>
      </c>
      <c r="J107" s="45" t="s">
        <v>169</v>
      </c>
      <c r="K107" s="45" t="s">
        <v>931</v>
      </c>
      <c r="L107" s="47" t="s">
        <v>302</v>
      </c>
      <c r="M107" s="13">
        <v>365</v>
      </c>
      <c r="N107" s="14">
        <f t="shared" si="39"/>
        <v>1</v>
      </c>
      <c r="O107" s="15">
        <v>11000</v>
      </c>
      <c r="P107" s="15">
        <f t="shared" si="40"/>
        <v>4015000</v>
      </c>
      <c r="Q107" s="16">
        <f>IFERROR(VLOOKUP(G107,SCENARIOS!$A$13:$E$18,2,0),0.025)</f>
        <v>0.045</v>
      </c>
      <c r="R107" s="17">
        <f>IFERROR(VLOOKUP(L107,INPUTS!$A$107:$B$120,2,0),0.0082)</f>
        <v>0.0082</v>
      </c>
      <c r="S107" s="51">
        <f t="shared" si="41"/>
        <v>90.2</v>
      </c>
      <c r="T107" s="15">
        <f t="shared" si="42"/>
        <v>32923</v>
      </c>
      <c r="U107" s="15">
        <f>T107/INPUTS!$B$7*1000</f>
        <v>41153750</v>
      </c>
      <c r="V107" s="15">
        <f>T107*INPUTS!$B$6</f>
        <v>104036.68</v>
      </c>
      <c r="W107" s="31" t="s">
        <v>396</v>
      </c>
      <c r="X107" s="19" t="s">
        <v>396</v>
      </c>
      <c r="Y107" s="20">
        <f>IFERROR(VLOOKUP(E107,INPUTS!$A$44:$B$103,2,0),0)</f>
        <v>0</v>
      </c>
      <c r="Z107" s="15">
        <f t="shared" si="43"/>
        <v>0</v>
      </c>
      <c r="AA107" s="20">
        <f>IFERROR(VLOOKUP(E107,INPUTS!$A$44:$C$103,3,0),SCENARIOS!$J$23)</f>
        <v>0</v>
      </c>
      <c r="AB107" s="15">
        <f t="shared" si="44"/>
        <v>0</v>
      </c>
      <c r="AC107" s="20">
        <f>IFERROR(VLOOKUP($E107,INPUTS!$A$44:$G$103,4,0),SCENARIOS!$K$23)</f>
        <v>0</v>
      </c>
      <c r="AD107" s="15">
        <f t="shared" si="45"/>
        <v>0</v>
      </c>
      <c r="AE107" s="20">
        <f>IFERROR(VLOOKUP($E107,INPUTS!$A$44:$G$103,5,0),SCENARIOS!$L$23)</f>
        <v>0</v>
      </c>
      <c r="AF107" s="15">
        <f t="shared" si="46"/>
        <v>0</v>
      </c>
      <c r="AG107" s="20">
        <f>IFERROR(VLOOKUP($E107,INPUTS!$A$44:$G$103,6,0),SCENARIOS!$M$23)</f>
        <v>0</v>
      </c>
      <c r="AH107" s="15">
        <f t="shared" si="47"/>
        <v>0</v>
      </c>
      <c r="AI107" s="20">
        <f>IFERROR(VLOOKUP($E107,INPUTS!$A$44:$G$103,7,0),SCENARIOS!$N$23)</f>
        <v>0</v>
      </c>
      <c r="AJ107" s="15">
        <f t="shared" si="48"/>
        <v>0</v>
      </c>
      <c r="AL107" t="str">
        <f t="shared" si="49"/>
        <v>N</v>
      </c>
      <c r="AM107" s="21">
        <f t="shared" si="50"/>
        <v>98947.9186125706</v>
      </c>
      <c r="BC107" s="2" t="str">
        <v>SVX</v>
      </c>
      <c r="BD107" s="15">
        <f t="shared" si="51"/>
        <v>0</v>
      </c>
      <c r="BE107" s="15">
        <f t="shared" si="52"/>
        <v>0</v>
      </c>
      <c r="BF107" s="15">
        <f t="shared" si="53"/>
        <v>0</v>
      </c>
      <c r="BG107" s="15">
        <f t="shared" si="54"/>
        <v>0</v>
      </c>
      <c r="BH107" s="15">
        <f t="shared" si="55"/>
        <v>0</v>
      </c>
      <c r="BI107" s="15">
        <f t="shared" si="56"/>
        <v>0</v>
      </c>
      <c r="BJ107" s="23"/>
    </row>
    <row r="108" ht="15" customHeight="1" spans="1:62">
      <c r="A108" s="87" t="s">
        <v>1043</v>
      </c>
      <c r="B108" s="43" t="s">
        <v>508</v>
      </c>
      <c r="C108" s="44" t="s">
        <v>509</v>
      </c>
      <c r="D108" s="45" t="s">
        <v>366</v>
      </c>
      <c r="E108" s="10" t="s">
        <v>234</v>
      </c>
      <c r="F108" s="46" t="s">
        <v>424</v>
      </c>
      <c r="G108" s="45" t="s">
        <v>173</v>
      </c>
      <c r="H108" s="45" t="s">
        <v>248</v>
      </c>
      <c r="I108" s="46" t="s">
        <v>930</v>
      </c>
      <c r="J108" s="45" t="s">
        <v>169</v>
      </c>
      <c r="K108" s="45" t="s">
        <v>931</v>
      </c>
      <c r="L108" s="47" t="s">
        <v>307</v>
      </c>
      <c r="M108" s="13">
        <v>365</v>
      </c>
      <c r="N108" s="14">
        <f t="shared" si="39"/>
        <v>1</v>
      </c>
      <c r="O108" s="15">
        <v>8730</v>
      </c>
      <c r="P108" s="15">
        <f t="shared" si="40"/>
        <v>3186450</v>
      </c>
      <c r="Q108" s="16">
        <f>IFERROR(VLOOKUP(G108,SCENARIOS!$A$13:$E$18,2,0),0.025)</f>
        <v>0.04</v>
      </c>
      <c r="R108" s="17">
        <f>IFERROR(VLOOKUP(L108,INPUTS!$A$107:$B$120,2,0),0.0082)</f>
        <v>0.0068</v>
      </c>
      <c r="S108" s="51">
        <f t="shared" si="41"/>
        <v>59.364</v>
      </c>
      <c r="T108" s="15">
        <f t="shared" si="42"/>
        <v>21667.86</v>
      </c>
      <c r="U108" s="15">
        <f>T108/INPUTS!$B$7*1000</f>
        <v>27084825</v>
      </c>
      <c r="V108" s="15">
        <f>T108*INPUTS!$B$6</f>
        <v>68470.4376</v>
      </c>
      <c r="W108" s="31" t="s">
        <v>396</v>
      </c>
      <c r="X108" s="19" t="s">
        <v>396</v>
      </c>
      <c r="Y108" s="20">
        <f>IFERROR(VLOOKUP(E108,INPUTS!$A$44:$B$103,2,0),0)</f>
        <v>0</v>
      </c>
      <c r="Z108" s="15">
        <f t="shared" si="43"/>
        <v>0</v>
      </c>
      <c r="AA108" s="20">
        <f>IFERROR(VLOOKUP(E108,INPUTS!$A$44:$C$103,3,0),SCENARIOS!$J$23)</f>
        <v>0.1</v>
      </c>
      <c r="AB108" s="15">
        <f t="shared" si="44"/>
        <v>2636.22647577969</v>
      </c>
      <c r="AC108" s="20">
        <f>IFERROR(VLOOKUP($E108,INPUTS!$A$44:$G$103,4,0),SCENARIOS!$K$23)</f>
        <v>0.15</v>
      </c>
      <c r="AD108" s="15">
        <f t="shared" si="45"/>
        <v>4811.05888971162</v>
      </c>
      <c r="AE108" s="20">
        <f>IFERROR(VLOOKUP($E108,INPUTS!$A$44:$G$103,5,0),SCENARIOS!$L$23)</f>
        <v>0.3</v>
      </c>
      <c r="AF108" s="15">
        <f t="shared" si="46"/>
        <v>11706.7775235699</v>
      </c>
      <c r="AG108" s="20">
        <f>IFERROR(VLOOKUP($E108,INPUTS!$A$44:$G$103,6,0),SCENARIOS!$M$23)</f>
        <v>0.4</v>
      </c>
      <c r="AH108" s="15">
        <f t="shared" si="47"/>
        <v>18990.7798024033</v>
      </c>
      <c r="AI108" s="20">
        <f>IFERROR(VLOOKUP($E108,INPUTS!$A$44:$G$103,7,0),SCENARIOS!$N$23)</f>
        <v>0.5</v>
      </c>
      <c r="AJ108" s="15">
        <f t="shared" si="48"/>
        <v>28881.4842067915</v>
      </c>
      <c r="AL108" t="str">
        <f t="shared" si="49"/>
        <v>Y</v>
      </c>
      <c r="AM108" s="21">
        <f t="shared" si="50"/>
        <v>57762.9684135831</v>
      </c>
      <c r="BC108" s="2" t="str">
        <v>SYD</v>
      </c>
      <c r="BD108" s="15">
        <f t="shared" si="51"/>
        <v>0</v>
      </c>
      <c r="BE108" s="15">
        <f t="shared" si="52"/>
        <v>123888.178358636</v>
      </c>
      <c r="BF108" s="15">
        <f t="shared" si="53"/>
        <v>301457.823546166</v>
      </c>
      <c r="BG108" s="15">
        <f t="shared" si="54"/>
        <v>733539.07193726</v>
      </c>
      <c r="BH108" s="15">
        <f t="shared" si="55"/>
        <v>1338693.66134441</v>
      </c>
      <c r="BI108" s="15">
        <f t="shared" si="56"/>
        <v>2171634.03799887</v>
      </c>
      <c r="BJ108" s="23"/>
    </row>
    <row r="109" ht="15" customHeight="1" spans="1:62">
      <c r="A109" s="87" t="s">
        <v>1044</v>
      </c>
      <c r="B109" s="43" t="s">
        <v>508</v>
      </c>
      <c r="C109" s="44" t="s">
        <v>509</v>
      </c>
      <c r="D109" s="45" t="s">
        <v>366</v>
      </c>
      <c r="E109" s="10" t="s">
        <v>234</v>
      </c>
      <c r="F109" s="46" t="s">
        <v>424</v>
      </c>
      <c r="G109" s="45" t="s">
        <v>173</v>
      </c>
      <c r="H109" s="45" t="s">
        <v>200</v>
      </c>
      <c r="I109" s="46" t="s">
        <v>391</v>
      </c>
      <c r="J109" s="45" t="s">
        <v>165</v>
      </c>
      <c r="K109" s="45" t="s">
        <v>931</v>
      </c>
      <c r="L109" s="47" t="s">
        <v>307</v>
      </c>
      <c r="M109" s="13">
        <v>365</v>
      </c>
      <c r="N109" s="14">
        <f t="shared" si="39"/>
        <v>1</v>
      </c>
      <c r="O109" s="15">
        <v>9350</v>
      </c>
      <c r="P109" s="15">
        <f t="shared" si="40"/>
        <v>3412750</v>
      </c>
      <c r="Q109" s="16">
        <f>IFERROR(VLOOKUP(G109,SCENARIOS!$A$13:$E$18,2,0),0.025)</f>
        <v>0.04</v>
      </c>
      <c r="R109" s="17">
        <f>IFERROR(VLOOKUP(L109,INPUTS!$A$107:$B$120,2,0),0.0082)</f>
        <v>0.0068</v>
      </c>
      <c r="S109" s="51">
        <f t="shared" si="41"/>
        <v>63.58</v>
      </c>
      <c r="T109" s="15">
        <f t="shared" si="42"/>
        <v>23206.7</v>
      </c>
      <c r="U109" s="15">
        <f>T109/INPUTS!$B$7*1000</f>
        <v>29008375</v>
      </c>
      <c r="V109" s="15">
        <f>T109*INPUTS!$B$6</f>
        <v>73333.172</v>
      </c>
      <c r="W109" s="31" t="s">
        <v>396</v>
      </c>
      <c r="X109" s="19" t="s">
        <v>396</v>
      </c>
      <c r="Y109" s="20">
        <f>IFERROR(VLOOKUP(E109,INPUTS!$A$44:$B$103,2,0),0)</f>
        <v>0</v>
      </c>
      <c r="Z109" s="15">
        <f t="shared" si="43"/>
        <v>0</v>
      </c>
      <c r="AA109" s="20">
        <f>IFERROR(VLOOKUP(E109,INPUTS!$A$44:$C$103,3,0),SCENARIOS!$J$23)</f>
        <v>0.1</v>
      </c>
      <c r="AB109" s="15">
        <f t="shared" si="44"/>
        <v>2823.44989101261</v>
      </c>
      <c r="AC109" s="20">
        <f>IFERROR(VLOOKUP($E109,INPUTS!$A$44:$G$103,4,0),SCENARIOS!$K$23)</f>
        <v>0.15</v>
      </c>
      <c r="AD109" s="15">
        <f t="shared" si="45"/>
        <v>5152.73775702218</v>
      </c>
      <c r="AE109" s="20">
        <f>IFERROR(VLOOKUP($E109,INPUTS!$A$44:$G$103,5,0),SCENARIOS!$L$23)</f>
        <v>0.3</v>
      </c>
      <c r="AF109" s="15">
        <f t="shared" si="46"/>
        <v>12538.1866947742</v>
      </c>
      <c r="AG109" s="20">
        <f>IFERROR(VLOOKUP($E109,INPUTS!$A$44:$G$103,6,0),SCENARIOS!$M$23)</f>
        <v>0.4</v>
      </c>
      <c r="AH109" s="15">
        <f t="shared" si="47"/>
        <v>20339.4949773735</v>
      </c>
      <c r="AI109" s="20">
        <f>IFERROR(VLOOKUP($E109,INPUTS!$A$44:$G$103,7,0),SCENARIOS!$N$23)</f>
        <v>0.5</v>
      </c>
      <c r="AJ109" s="15">
        <f t="shared" si="48"/>
        <v>30932.6319969646</v>
      </c>
      <c r="AL109" t="str">
        <f t="shared" si="49"/>
        <v>Y</v>
      </c>
      <c r="AM109" s="21">
        <f t="shared" si="50"/>
        <v>61865.2639939292</v>
      </c>
      <c r="BC109" s="2" t="str">
        <v>SZX</v>
      </c>
      <c r="BD109" s="15">
        <f t="shared" si="51"/>
        <v>0</v>
      </c>
      <c r="BE109" s="15">
        <f t="shared" si="52"/>
        <v>0</v>
      </c>
      <c r="BF109" s="15">
        <f t="shared" si="53"/>
        <v>0</v>
      </c>
      <c r="BG109" s="15">
        <f t="shared" si="54"/>
        <v>0</v>
      </c>
      <c r="BH109" s="15">
        <f t="shared" si="55"/>
        <v>0</v>
      </c>
      <c r="BI109" s="15">
        <f t="shared" si="56"/>
        <v>0</v>
      </c>
      <c r="BJ109" s="23"/>
    </row>
    <row r="110" ht="15" customHeight="1" spans="1:62">
      <c r="A110" s="87" t="s">
        <v>1045</v>
      </c>
      <c r="B110" s="43" t="s">
        <v>510</v>
      </c>
      <c r="C110" s="44" t="s">
        <v>511</v>
      </c>
      <c r="D110" s="45" t="s">
        <v>366</v>
      </c>
      <c r="E110" s="10" t="s">
        <v>242</v>
      </c>
      <c r="F110" s="46" t="s">
        <v>421</v>
      </c>
      <c r="G110" s="45" t="s">
        <v>173</v>
      </c>
      <c r="H110" s="45" t="s">
        <v>200</v>
      </c>
      <c r="I110" s="46" t="s">
        <v>391</v>
      </c>
      <c r="J110" s="45" t="s">
        <v>165</v>
      </c>
      <c r="K110" s="45" t="s">
        <v>931</v>
      </c>
      <c r="L110" s="47" t="s">
        <v>302</v>
      </c>
      <c r="M110" s="13">
        <v>365</v>
      </c>
      <c r="N110" s="14">
        <f t="shared" si="39"/>
        <v>1</v>
      </c>
      <c r="O110" s="15">
        <v>10800</v>
      </c>
      <c r="P110" s="15">
        <f t="shared" si="40"/>
        <v>3942000</v>
      </c>
      <c r="Q110" s="16">
        <f>IFERROR(VLOOKUP(G110,SCENARIOS!$A$13:$E$18,2,0),0.025)</f>
        <v>0.04</v>
      </c>
      <c r="R110" s="17">
        <f>IFERROR(VLOOKUP(L110,INPUTS!$A$107:$B$120,2,0),0.0082)</f>
        <v>0.0082</v>
      </c>
      <c r="S110" s="51">
        <f t="shared" si="41"/>
        <v>88.56</v>
      </c>
      <c r="T110" s="15">
        <f t="shared" si="42"/>
        <v>32324.4</v>
      </c>
      <c r="U110" s="15">
        <f>T110/INPUTS!$B$7*1000</f>
        <v>40405500</v>
      </c>
      <c r="V110" s="15">
        <f>T110*INPUTS!$B$6</f>
        <v>102145.104</v>
      </c>
      <c r="W110" s="31" t="s">
        <v>396</v>
      </c>
      <c r="X110" s="19" t="s">
        <v>396</v>
      </c>
      <c r="Y110" s="20">
        <f>IFERROR(VLOOKUP(E110,INPUTS!$A$44:$B$103,2,0),0)</f>
        <v>0</v>
      </c>
      <c r="Z110" s="15">
        <f t="shared" si="43"/>
        <v>0</v>
      </c>
      <c r="AA110" s="20">
        <f>IFERROR(VLOOKUP(E110,INPUTS!$A$44:$C$103,3,0),SCENARIOS!$J$23)</f>
        <v>0.03</v>
      </c>
      <c r="AB110" s="15">
        <f t="shared" si="44"/>
        <v>1179.82725235016</v>
      </c>
      <c r="AC110" s="20">
        <f>IFERROR(VLOOKUP($E110,INPUTS!$A$44:$G$103,4,0),SCENARIOS!$K$23)</f>
        <v>0.1</v>
      </c>
      <c r="AD110" s="15">
        <f t="shared" si="45"/>
        <v>4784.80083634145</v>
      </c>
      <c r="AE110" s="20">
        <f>IFERROR(VLOOKUP($E110,INPUTS!$A$44:$G$103,5,0),SCENARIOS!$L$23)</f>
        <v>0.2</v>
      </c>
      <c r="AF110" s="15">
        <f t="shared" si="46"/>
        <v>11642.8836498816</v>
      </c>
      <c r="AG110" s="20">
        <f>IFERROR(VLOOKUP($E110,INPUTS!$A$44:$G$103,6,0),SCENARIOS!$M$23)</f>
        <v>0.3</v>
      </c>
      <c r="AH110" s="15">
        <f t="shared" si="47"/>
        <v>21248.0222774009</v>
      </c>
      <c r="AI110" s="20">
        <f>IFERROR(VLOOKUP($E110,INPUTS!$A$44:$G$103,7,0),SCENARIOS!$N$23)</f>
        <v>0.4</v>
      </c>
      <c r="AJ110" s="15">
        <f t="shared" si="48"/>
        <v>34468.6239654128</v>
      </c>
      <c r="AL110" t="str">
        <f t="shared" si="49"/>
        <v>Y</v>
      </c>
      <c r="AM110" s="21">
        <f t="shared" si="50"/>
        <v>86171.5599135321</v>
      </c>
      <c r="BC110" s="2" t="str">
        <v>TAO</v>
      </c>
      <c r="BD110" s="15">
        <f t="shared" si="51"/>
        <v>0</v>
      </c>
      <c r="BE110" s="15">
        <f t="shared" si="52"/>
        <v>0</v>
      </c>
      <c r="BF110" s="15">
        <f t="shared" si="53"/>
        <v>0</v>
      </c>
      <c r="BG110" s="15">
        <f t="shared" si="54"/>
        <v>0</v>
      </c>
      <c r="BH110" s="15">
        <f t="shared" si="55"/>
        <v>0</v>
      </c>
      <c r="BI110" s="15">
        <f t="shared" si="56"/>
        <v>0</v>
      </c>
      <c r="BJ110" s="23"/>
    </row>
    <row r="111" ht="15" customHeight="1" spans="1:62">
      <c r="A111" s="87" t="s">
        <v>1046</v>
      </c>
      <c r="B111" s="43" t="s">
        <v>510</v>
      </c>
      <c r="C111" s="44" t="s">
        <v>511</v>
      </c>
      <c r="D111" s="45" t="s">
        <v>366</v>
      </c>
      <c r="E111" s="10" t="s">
        <v>242</v>
      </c>
      <c r="F111" s="46" t="s">
        <v>421</v>
      </c>
      <c r="G111" s="45" t="s">
        <v>173</v>
      </c>
      <c r="H111" s="45" t="s">
        <v>248</v>
      </c>
      <c r="I111" s="46" t="s">
        <v>930</v>
      </c>
      <c r="J111" s="45" t="s">
        <v>169</v>
      </c>
      <c r="K111" s="45" t="s">
        <v>931</v>
      </c>
      <c r="L111" s="47" t="s">
        <v>302</v>
      </c>
      <c r="M111" s="13">
        <v>365</v>
      </c>
      <c r="N111" s="14">
        <f t="shared" si="39"/>
        <v>1</v>
      </c>
      <c r="O111" s="15">
        <v>14100</v>
      </c>
      <c r="P111" s="15">
        <f t="shared" si="40"/>
        <v>5146500</v>
      </c>
      <c r="Q111" s="16">
        <f>IFERROR(VLOOKUP(G111,SCENARIOS!$A$13:$E$18,2,0),0.025)</f>
        <v>0.04</v>
      </c>
      <c r="R111" s="17">
        <f>IFERROR(VLOOKUP(L111,INPUTS!$A$107:$B$120,2,0),0.0082)</f>
        <v>0.0082</v>
      </c>
      <c r="S111" s="51">
        <f t="shared" si="41"/>
        <v>115.62</v>
      </c>
      <c r="T111" s="15">
        <f t="shared" si="42"/>
        <v>42201.3</v>
      </c>
      <c r="U111" s="15">
        <f>T111/INPUTS!$B$7*1000</f>
        <v>52751625</v>
      </c>
      <c r="V111" s="15">
        <f>T111*INPUTS!$B$6</f>
        <v>133356.108</v>
      </c>
      <c r="W111" s="31" t="s">
        <v>396</v>
      </c>
      <c r="X111" s="19" t="s">
        <v>396</v>
      </c>
      <c r="Y111" s="20">
        <f>IFERROR(VLOOKUP(E111,INPUTS!$A$44:$B$103,2,0),0)</f>
        <v>0</v>
      </c>
      <c r="Z111" s="15">
        <f t="shared" si="43"/>
        <v>0</v>
      </c>
      <c r="AA111" s="20">
        <f>IFERROR(VLOOKUP(E111,INPUTS!$A$44:$C$103,3,0),SCENARIOS!$J$23)</f>
        <v>0.03</v>
      </c>
      <c r="AB111" s="15">
        <f t="shared" si="44"/>
        <v>1540.33002390159</v>
      </c>
      <c r="AC111" s="20">
        <f>IFERROR(VLOOKUP($E111,INPUTS!$A$44:$G$103,4,0),SCENARIOS!$K$23)</f>
        <v>0.1</v>
      </c>
      <c r="AD111" s="15">
        <f t="shared" si="45"/>
        <v>6246.82331411245</v>
      </c>
      <c r="AE111" s="20">
        <f>IFERROR(VLOOKUP($E111,INPUTS!$A$44:$G$103,5,0),SCENARIOS!$L$23)</f>
        <v>0.2</v>
      </c>
      <c r="AF111" s="15">
        <f t="shared" si="46"/>
        <v>15200.4314317898</v>
      </c>
      <c r="AG111" s="20">
        <f>IFERROR(VLOOKUP($E111,INPUTS!$A$44:$G$103,6,0),SCENARIOS!$M$23)</f>
        <v>0.3</v>
      </c>
      <c r="AH111" s="15">
        <f t="shared" si="47"/>
        <v>27740.4735288289</v>
      </c>
      <c r="AI111" s="20">
        <f>IFERROR(VLOOKUP($E111,INPUTS!$A$44:$G$103,7,0),SCENARIOS!$N$23)</f>
        <v>0.4</v>
      </c>
      <c r="AJ111" s="15">
        <f t="shared" si="48"/>
        <v>45000.7035104001</v>
      </c>
      <c r="AL111" t="str">
        <f t="shared" si="49"/>
        <v>Y</v>
      </c>
      <c r="AM111" s="21">
        <f t="shared" si="50"/>
        <v>112501.758776</v>
      </c>
      <c r="BC111" s="2" t="str">
        <v>TNA</v>
      </c>
      <c r="BD111" s="15">
        <f t="shared" si="51"/>
        <v>0</v>
      </c>
      <c r="BE111" s="15">
        <f t="shared" si="52"/>
        <v>0</v>
      </c>
      <c r="BF111" s="15">
        <f t="shared" si="53"/>
        <v>0</v>
      </c>
      <c r="BG111" s="15">
        <f t="shared" si="54"/>
        <v>0</v>
      </c>
      <c r="BH111" s="15">
        <f t="shared" si="55"/>
        <v>0</v>
      </c>
      <c r="BI111" s="15">
        <f t="shared" si="56"/>
        <v>0</v>
      </c>
      <c r="BJ111" s="23"/>
    </row>
    <row r="112" ht="15" customHeight="1" spans="1:62">
      <c r="A112" s="87" t="s">
        <v>1047</v>
      </c>
      <c r="B112" s="43" t="s">
        <v>512</v>
      </c>
      <c r="C112" s="44" t="s">
        <v>513</v>
      </c>
      <c r="D112" s="45" t="s">
        <v>366</v>
      </c>
      <c r="E112" s="10" t="s">
        <v>515</v>
      </c>
      <c r="F112" s="46" t="s">
        <v>514</v>
      </c>
      <c r="G112" s="45" t="s">
        <v>181</v>
      </c>
      <c r="H112" s="45" t="s">
        <v>251</v>
      </c>
      <c r="I112" s="46" t="s">
        <v>930</v>
      </c>
      <c r="J112" s="45" t="s">
        <v>169</v>
      </c>
      <c r="K112" s="45" t="s">
        <v>931</v>
      </c>
      <c r="L112" s="47" t="s">
        <v>307</v>
      </c>
      <c r="M112" s="13">
        <v>730</v>
      </c>
      <c r="N112" s="14">
        <f t="shared" si="39"/>
        <v>2</v>
      </c>
      <c r="O112" s="15">
        <v>2720</v>
      </c>
      <c r="P112" s="15">
        <f t="shared" si="40"/>
        <v>1985600</v>
      </c>
      <c r="Q112" s="16">
        <f>IFERROR(VLOOKUP(G112,SCENARIOS!$A$13:$E$18,2,0),0.025)</f>
        <v>0.035</v>
      </c>
      <c r="R112" s="17">
        <f>IFERROR(VLOOKUP(L112,INPUTS!$A$107:$B$120,2,0),0.0082)</f>
        <v>0.0068</v>
      </c>
      <c r="S112" s="51">
        <f t="shared" si="41"/>
        <v>18.496</v>
      </c>
      <c r="T112" s="15">
        <f t="shared" si="42"/>
        <v>13502.08</v>
      </c>
      <c r="U112" s="15">
        <f>T112/INPUTS!$B$7*1000</f>
        <v>16877600</v>
      </c>
      <c r="V112" s="15">
        <f>T112*INPUTS!$B$6</f>
        <v>42666.5728</v>
      </c>
      <c r="W112" s="31" t="s">
        <v>396</v>
      </c>
      <c r="X112" s="19" t="s">
        <v>396</v>
      </c>
      <c r="Y112" s="20">
        <f>IFERROR(VLOOKUP(E112,INPUTS!$A$44:$B$103,2,0),0)</f>
        <v>0</v>
      </c>
      <c r="Z112" s="15">
        <f t="shared" si="43"/>
        <v>0</v>
      </c>
      <c r="AA112" s="20">
        <f>IFERROR(VLOOKUP(E112,INPUTS!$A$44:$C$103,3,0),SCENARIOS!$J$23)</f>
        <v>0</v>
      </c>
      <c r="AB112" s="15">
        <f t="shared" si="44"/>
        <v>0</v>
      </c>
      <c r="AC112" s="20">
        <f>IFERROR(VLOOKUP($E112,INPUTS!$A$44:$G$103,4,0),SCENARIOS!$K$23)</f>
        <v>0</v>
      </c>
      <c r="AD112" s="15">
        <f t="shared" si="45"/>
        <v>0</v>
      </c>
      <c r="AE112" s="20">
        <f>IFERROR(VLOOKUP($E112,INPUTS!$A$44:$G$103,5,0),SCENARIOS!$L$23)</f>
        <v>0</v>
      </c>
      <c r="AF112" s="15">
        <f t="shared" si="46"/>
        <v>0</v>
      </c>
      <c r="AG112" s="20">
        <f>IFERROR(VLOOKUP($E112,INPUTS!$A$44:$G$103,6,0),SCENARIOS!$M$23)</f>
        <v>0</v>
      </c>
      <c r="AH112" s="15">
        <f t="shared" si="47"/>
        <v>0</v>
      </c>
      <c r="AI112" s="20">
        <f>IFERROR(VLOOKUP($E112,INPUTS!$A$44:$G$103,7,0),SCENARIOS!$N$23)</f>
        <v>0</v>
      </c>
      <c r="AJ112" s="15">
        <f t="shared" si="48"/>
        <v>0</v>
      </c>
      <c r="AL112" t="str">
        <f t="shared" si="49"/>
        <v>Y</v>
      </c>
      <c r="AM112" s="21">
        <f t="shared" si="50"/>
        <v>31908.7228371723</v>
      </c>
      <c r="BC112" s="2" t="str">
        <v>TPE</v>
      </c>
      <c r="BD112" s="15">
        <f t="shared" si="51"/>
        <v>0</v>
      </c>
      <c r="BE112" s="15">
        <f t="shared" si="52"/>
        <v>0</v>
      </c>
      <c r="BF112" s="15">
        <f t="shared" si="53"/>
        <v>0</v>
      </c>
      <c r="BG112" s="15">
        <f t="shared" si="54"/>
        <v>0</v>
      </c>
      <c r="BH112" s="15">
        <f t="shared" si="55"/>
        <v>0</v>
      </c>
      <c r="BI112" s="15">
        <f t="shared" si="56"/>
        <v>0</v>
      </c>
      <c r="BJ112" s="23"/>
    </row>
    <row r="113" ht="15" customHeight="1" spans="1:62">
      <c r="A113" s="87" t="s">
        <v>1048</v>
      </c>
      <c r="B113" s="43" t="s">
        <v>512</v>
      </c>
      <c r="C113" s="44" t="s">
        <v>513</v>
      </c>
      <c r="D113" s="45" t="s">
        <v>366</v>
      </c>
      <c r="E113" s="10" t="s">
        <v>515</v>
      </c>
      <c r="F113" s="46" t="s">
        <v>514</v>
      </c>
      <c r="G113" s="45" t="s">
        <v>181</v>
      </c>
      <c r="H113" s="45" t="s">
        <v>205</v>
      </c>
      <c r="I113" s="46" t="s">
        <v>408</v>
      </c>
      <c r="J113" s="45" t="s">
        <v>165</v>
      </c>
      <c r="K113" s="45" t="s">
        <v>931</v>
      </c>
      <c r="L113" s="47" t="s">
        <v>307</v>
      </c>
      <c r="M113" s="13">
        <v>365</v>
      </c>
      <c r="N113" s="14">
        <f t="shared" si="39"/>
        <v>1</v>
      </c>
      <c r="O113" s="15">
        <v>8810</v>
      </c>
      <c r="P113" s="15">
        <f t="shared" si="40"/>
        <v>3215650</v>
      </c>
      <c r="Q113" s="16">
        <f>IFERROR(VLOOKUP(G113,SCENARIOS!$A$13:$E$18,2,0),0.025)</f>
        <v>0.035</v>
      </c>
      <c r="R113" s="17">
        <f>IFERROR(VLOOKUP(L113,INPUTS!$A$107:$B$120,2,0),0.0082)</f>
        <v>0.0068</v>
      </c>
      <c r="S113" s="51">
        <f t="shared" si="41"/>
        <v>59.908</v>
      </c>
      <c r="T113" s="15">
        <f t="shared" si="42"/>
        <v>21866.42</v>
      </c>
      <c r="U113" s="15">
        <f>T113/INPUTS!$B$7*1000</f>
        <v>27333025</v>
      </c>
      <c r="V113" s="15">
        <f>T113*INPUTS!$B$6</f>
        <v>69097.8872</v>
      </c>
      <c r="W113" s="31" t="s">
        <v>396</v>
      </c>
      <c r="X113" s="19" t="s">
        <v>396</v>
      </c>
      <c r="Y113" s="20">
        <f>IFERROR(VLOOKUP(E113,INPUTS!$A$44:$B$103,2,0),0)</f>
        <v>0</v>
      </c>
      <c r="Z113" s="15">
        <f t="shared" si="43"/>
        <v>0</v>
      </c>
      <c r="AA113" s="20">
        <f>IFERROR(VLOOKUP(E113,INPUTS!$A$44:$C$103,3,0),SCENARIOS!$J$23)</f>
        <v>0</v>
      </c>
      <c r="AB113" s="15">
        <f t="shared" si="44"/>
        <v>0</v>
      </c>
      <c r="AC113" s="20">
        <f>IFERROR(VLOOKUP($E113,INPUTS!$A$44:$G$103,4,0),SCENARIOS!$K$23)</f>
        <v>0</v>
      </c>
      <c r="AD113" s="15">
        <f t="shared" si="45"/>
        <v>0</v>
      </c>
      <c r="AE113" s="20">
        <f>IFERROR(VLOOKUP($E113,INPUTS!$A$44:$G$103,5,0),SCENARIOS!$L$23)</f>
        <v>0</v>
      </c>
      <c r="AF113" s="15">
        <f t="shared" si="46"/>
        <v>0</v>
      </c>
      <c r="AG113" s="20">
        <f>IFERROR(VLOOKUP($E113,INPUTS!$A$44:$G$103,6,0),SCENARIOS!$M$23)</f>
        <v>0</v>
      </c>
      <c r="AH113" s="15">
        <f t="shared" si="47"/>
        <v>0</v>
      </c>
      <c r="AI113" s="20">
        <f>IFERROR(VLOOKUP($E113,INPUTS!$A$44:$G$103,7,0),SCENARIOS!$N$23)</f>
        <v>0</v>
      </c>
      <c r="AJ113" s="15">
        <f t="shared" si="48"/>
        <v>0</v>
      </c>
      <c r="AL113" t="str">
        <f t="shared" si="49"/>
        <v>Y</v>
      </c>
      <c r="AM113" s="21">
        <f t="shared" si="50"/>
        <v>51675.7073888765</v>
      </c>
      <c r="BC113" s="2" t="str">
        <v>VCP</v>
      </c>
      <c r="BD113" s="15">
        <f t="shared" si="51"/>
        <v>0</v>
      </c>
      <c r="BE113" s="15">
        <f t="shared" si="52"/>
        <v>0</v>
      </c>
      <c r="BF113" s="15">
        <f t="shared" si="53"/>
        <v>0</v>
      </c>
      <c r="BG113" s="15">
        <f t="shared" si="54"/>
        <v>0</v>
      </c>
      <c r="BH113" s="15">
        <f t="shared" si="55"/>
        <v>0</v>
      </c>
      <c r="BI113" s="15">
        <f t="shared" si="56"/>
        <v>0</v>
      </c>
      <c r="BJ113" s="23"/>
    </row>
    <row r="114" ht="15" customHeight="1" spans="1:62">
      <c r="A114" s="87" t="s">
        <v>1049</v>
      </c>
      <c r="B114" s="43" t="s">
        <v>516</v>
      </c>
      <c r="C114" s="44" t="s">
        <v>517</v>
      </c>
      <c r="D114" s="45" t="s">
        <v>366</v>
      </c>
      <c r="E114" s="10" t="s">
        <v>452</v>
      </c>
      <c r="F114" s="46" t="s">
        <v>451</v>
      </c>
      <c r="G114" s="45" t="s">
        <v>181</v>
      </c>
      <c r="H114" s="45" t="s">
        <v>251</v>
      </c>
      <c r="I114" s="46" t="s">
        <v>930</v>
      </c>
      <c r="J114" s="45" t="s">
        <v>169</v>
      </c>
      <c r="K114" s="45" t="s">
        <v>931</v>
      </c>
      <c r="L114" s="47" t="s">
        <v>307</v>
      </c>
      <c r="M114" s="13">
        <v>730</v>
      </c>
      <c r="N114" s="14">
        <f t="shared" si="39"/>
        <v>2</v>
      </c>
      <c r="O114" s="15">
        <v>7690</v>
      </c>
      <c r="P114" s="15">
        <f t="shared" si="40"/>
        <v>5613700</v>
      </c>
      <c r="Q114" s="16">
        <f>IFERROR(VLOOKUP(G114,SCENARIOS!$A$13:$E$18,2,0),0.025)</f>
        <v>0.035</v>
      </c>
      <c r="R114" s="17">
        <f>IFERROR(VLOOKUP(L114,INPUTS!$A$107:$B$120,2,0),0.0082)</f>
        <v>0.0068</v>
      </c>
      <c r="S114" s="51">
        <f t="shared" si="41"/>
        <v>52.292</v>
      </c>
      <c r="T114" s="15">
        <f t="shared" si="42"/>
        <v>38173.16</v>
      </c>
      <c r="U114" s="15">
        <f>T114/INPUTS!$B$7*1000</f>
        <v>47716450</v>
      </c>
      <c r="V114" s="15">
        <f>T114*INPUTS!$B$6</f>
        <v>120627.1856</v>
      </c>
      <c r="W114" s="31" t="s">
        <v>396</v>
      </c>
      <c r="X114" s="19" t="s">
        <v>396</v>
      </c>
      <c r="Y114" s="20">
        <f>IFERROR(VLOOKUP(E114,INPUTS!$A$44:$B$103,2,0),0)</f>
        <v>0</v>
      </c>
      <c r="Z114" s="15">
        <f t="shared" si="43"/>
        <v>0</v>
      </c>
      <c r="AA114" s="20">
        <f>IFERROR(VLOOKUP(E114,INPUTS!$A$44:$C$103,3,0),SCENARIOS!$J$23)</f>
        <v>0</v>
      </c>
      <c r="AB114" s="15">
        <f t="shared" si="44"/>
        <v>0</v>
      </c>
      <c r="AC114" s="20">
        <f>IFERROR(VLOOKUP($E114,INPUTS!$A$44:$G$103,4,0),SCENARIOS!$K$23)</f>
        <v>0</v>
      </c>
      <c r="AD114" s="15">
        <f t="shared" si="45"/>
        <v>0</v>
      </c>
      <c r="AE114" s="20">
        <f>IFERROR(VLOOKUP($E114,INPUTS!$A$44:$G$103,5,0),SCENARIOS!$L$23)</f>
        <v>0</v>
      </c>
      <c r="AF114" s="15">
        <f t="shared" si="46"/>
        <v>0</v>
      </c>
      <c r="AG114" s="20">
        <f>IFERROR(VLOOKUP($E114,INPUTS!$A$44:$G$103,6,0),SCENARIOS!$M$23)</f>
        <v>0</v>
      </c>
      <c r="AH114" s="15">
        <f t="shared" si="47"/>
        <v>0</v>
      </c>
      <c r="AI114" s="20">
        <f>IFERROR(VLOOKUP($E114,INPUTS!$A$44:$G$103,7,0),SCENARIOS!$N$23)</f>
        <v>0</v>
      </c>
      <c r="AJ114" s="15">
        <f t="shared" si="48"/>
        <v>0</v>
      </c>
      <c r="AL114" t="str">
        <f t="shared" si="49"/>
        <v>Y</v>
      </c>
      <c r="AM114" s="21">
        <f t="shared" si="50"/>
        <v>90212.5289036232</v>
      </c>
      <c r="BC114" s="2" t="str">
        <v>VIE</v>
      </c>
      <c r="BD114" s="15">
        <f t="shared" si="51"/>
        <v>39805.7584</v>
      </c>
      <c r="BE114" s="15">
        <f t="shared" si="52"/>
        <v>135109.6859223</v>
      </c>
      <c r="BF114" s="15">
        <f t="shared" si="53"/>
        <v>382160.520733907</v>
      </c>
      <c r="BG114" s="15">
        <f t="shared" si="54"/>
        <v>864759.103601801</v>
      </c>
      <c r="BH114" s="15">
        <f t="shared" si="55"/>
        <v>1304527.40264935</v>
      </c>
      <c r="BI114" s="15">
        <f t="shared" si="56"/>
        <v>1844941.27162294</v>
      </c>
      <c r="BJ114" s="23"/>
    </row>
    <row r="115" ht="15" customHeight="1" spans="1:62">
      <c r="A115" s="87" t="s">
        <v>1050</v>
      </c>
      <c r="B115" s="43" t="s">
        <v>516</v>
      </c>
      <c r="C115" s="44" t="s">
        <v>517</v>
      </c>
      <c r="D115" s="45" t="s">
        <v>366</v>
      </c>
      <c r="E115" s="10" t="s">
        <v>452</v>
      </c>
      <c r="F115" s="46" t="s">
        <v>451</v>
      </c>
      <c r="G115" s="45" t="s">
        <v>181</v>
      </c>
      <c r="H115" s="45" t="s">
        <v>205</v>
      </c>
      <c r="I115" s="46" t="s">
        <v>408</v>
      </c>
      <c r="J115" s="45" t="s">
        <v>165</v>
      </c>
      <c r="K115" s="45" t="s">
        <v>931</v>
      </c>
      <c r="L115" s="47" t="s">
        <v>307</v>
      </c>
      <c r="M115" s="13">
        <v>365</v>
      </c>
      <c r="N115" s="14">
        <f t="shared" si="39"/>
        <v>1</v>
      </c>
      <c r="O115" s="15">
        <v>9250</v>
      </c>
      <c r="P115" s="15">
        <f t="shared" si="40"/>
        <v>3376250</v>
      </c>
      <c r="Q115" s="16">
        <f>IFERROR(VLOOKUP(G115,SCENARIOS!$A$13:$E$18,2,0),0.025)</f>
        <v>0.035</v>
      </c>
      <c r="R115" s="17">
        <f>IFERROR(VLOOKUP(L115,INPUTS!$A$107:$B$120,2,0),0.0082)</f>
        <v>0.0068</v>
      </c>
      <c r="S115" s="51">
        <f t="shared" si="41"/>
        <v>62.9</v>
      </c>
      <c r="T115" s="15">
        <f t="shared" si="42"/>
        <v>22958.5</v>
      </c>
      <c r="U115" s="15">
        <f>T115/INPUTS!$B$7*1000</f>
        <v>28698125</v>
      </c>
      <c r="V115" s="15">
        <f>T115*INPUTS!$B$6</f>
        <v>72548.86</v>
      </c>
      <c r="W115" s="31" t="s">
        <v>396</v>
      </c>
      <c r="X115" s="19" t="s">
        <v>396</v>
      </c>
      <c r="Y115" s="20">
        <f>IFERROR(VLOOKUP(E115,INPUTS!$A$44:$B$103,2,0),0)</f>
        <v>0</v>
      </c>
      <c r="Z115" s="15">
        <f t="shared" si="43"/>
        <v>0</v>
      </c>
      <c r="AA115" s="20">
        <f>IFERROR(VLOOKUP(E115,INPUTS!$A$44:$C$103,3,0),SCENARIOS!$J$23)</f>
        <v>0</v>
      </c>
      <c r="AB115" s="15">
        <f t="shared" si="44"/>
        <v>0</v>
      </c>
      <c r="AC115" s="20">
        <f>IFERROR(VLOOKUP($E115,INPUTS!$A$44:$G$103,4,0),SCENARIOS!$K$23)</f>
        <v>0</v>
      </c>
      <c r="AD115" s="15">
        <f t="shared" si="45"/>
        <v>0</v>
      </c>
      <c r="AE115" s="20">
        <f>IFERROR(VLOOKUP($E115,INPUTS!$A$44:$G$103,5,0),SCENARIOS!$L$23)</f>
        <v>0</v>
      </c>
      <c r="AF115" s="15">
        <f t="shared" si="46"/>
        <v>0</v>
      </c>
      <c r="AG115" s="20">
        <f>IFERROR(VLOOKUP($E115,INPUTS!$A$44:$G$103,6,0),SCENARIOS!$M$23)</f>
        <v>0</v>
      </c>
      <c r="AH115" s="15">
        <f t="shared" si="47"/>
        <v>0</v>
      </c>
      <c r="AI115" s="20">
        <f>IFERROR(VLOOKUP($E115,INPUTS!$A$44:$G$103,7,0),SCENARIOS!$N$23)</f>
        <v>0</v>
      </c>
      <c r="AJ115" s="15">
        <f t="shared" si="48"/>
        <v>0</v>
      </c>
      <c r="AL115" t="str">
        <f t="shared" si="49"/>
        <v>Y</v>
      </c>
      <c r="AM115" s="21">
        <f t="shared" si="50"/>
        <v>54256.5599712948</v>
      </c>
      <c r="BC115" s="2" t="str">
        <v>VKO</v>
      </c>
      <c r="BD115" s="15">
        <f t="shared" si="51"/>
        <v>0</v>
      </c>
      <c r="BE115" s="15">
        <f t="shared" si="52"/>
        <v>0</v>
      </c>
      <c r="BF115" s="15">
        <f t="shared" si="53"/>
        <v>0</v>
      </c>
      <c r="BG115" s="15">
        <f t="shared" si="54"/>
        <v>0</v>
      </c>
      <c r="BH115" s="15">
        <f t="shared" si="55"/>
        <v>0</v>
      </c>
      <c r="BI115" s="15">
        <f t="shared" si="56"/>
        <v>0</v>
      </c>
      <c r="BJ115" s="23"/>
    </row>
    <row r="116" ht="15" customHeight="1" spans="1:62">
      <c r="A116" s="87" t="s">
        <v>1051</v>
      </c>
      <c r="B116" s="43" t="s">
        <v>518</v>
      </c>
      <c r="C116" s="44" t="s">
        <v>519</v>
      </c>
      <c r="D116" s="45" t="s">
        <v>366</v>
      </c>
      <c r="E116" s="10" t="s">
        <v>456</v>
      </c>
      <c r="F116" s="46" t="s">
        <v>455</v>
      </c>
      <c r="G116" s="45" t="s">
        <v>185</v>
      </c>
      <c r="H116" s="45" t="s">
        <v>203</v>
      </c>
      <c r="I116" s="46" t="s">
        <v>399</v>
      </c>
      <c r="J116" s="45" t="s">
        <v>165</v>
      </c>
      <c r="K116" s="45" t="s">
        <v>931</v>
      </c>
      <c r="L116" s="47" t="s">
        <v>302</v>
      </c>
      <c r="M116" s="13">
        <v>365</v>
      </c>
      <c r="N116" s="14">
        <f t="shared" si="39"/>
        <v>1</v>
      </c>
      <c r="O116" s="15">
        <v>5750</v>
      </c>
      <c r="P116" s="15">
        <f t="shared" si="40"/>
        <v>2098750</v>
      </c>
      <c r="Q116" s="16">
        <f>IFERROR(VLOOKUP(G116,SCENARIOS!$A$13:$E$18,2,0),0.025)</f>
        <v>0.03</v>
      </c>
      <c r="R116" s="17">
        <f>IFERROR(VLOOKUP(L116,INPUTS!$A$107:$B$120,2,0),0.0082)</f>
        <v>0.0082</v>
      </c>
      <c r="S116" s="51">
        <f t="shared" si="41"/>
        <v>47.15</v>
      </c>
      <c r="T116" s="15">
        <f t="shared" si="42"/>
        <v>17209.75</v>
      </c>
      <c r="U116" s="15">
        <f>T116/INPUTS!$B$7*1000</f>
        <v>21512187.5</v>
      </c>
      <c r="V116" s="15">
        <f>T116*INPUTS!$B$6</f>
        <v>54382.81</v>
      </c>
      <c r="W116" s="31" t="s">
        <v>521</v>
      </c>
      <c r="X116" s="19" t="s">
        <v>521</v>
      </c>
      <c r="Y116" s="20">
        <f>IFERROR(VLOOKUP(E116,INPUTS!$A$44:$B$103,2,0),0)</f>
        <v>0</v>
      </c>
      <c r="Z116" s="15">
        <f t="shared" si="43"/>
        <v>0</v>
      </c>
      <c r="AA116" s="20">
        <f>IFERROR(VLOOKUP(E116,INPUTS!$A$44:$C$103,3,0),SCENARIOS!$J$23)</f>
        <v>0</v>
      </c>
      <c r="AB116" s="15">
        <f t="shared" si="44"/>
        <v>0</v>
      </c>
      <c r="AC116" s="20">
        <f>IFERROR(VLOOKUP($E116,INPUTS!$A$44:$G$103,4,0),SCENARIOS!$K$23)</f>
        <v>0</v>
      </c>
      <c r="AD116" s="15">
        <f t="shared" si="45"/>
        <v>0</v>
      </c>
      <c r="AE116" s="20">
        <f>IFERROR(VLOOKUP($E116,INPUTS!$A$44:$G$103,5,0),SCENARIOS!$L$23)</f>
        <v>0</v>
      </c>
      <c r="AF116" s="15">
        <f t="shared" si="46"/>
        <v>0</v>
      </c>
      <c r="AG116" s="20">
        <f>IFERROR(VLOOKUP($E116,INPUTS!$A$44:$G$103,6,0),SCENARIOS!$M$23)</f>
        <v>0</v>
      </c>
      <c r="AH116" s="15">
        <f t="shared" si="47"/>
        <v>0</v>
      </c>
      <c r="AI116" s="20">
        <f>IFERROR(VLOOKUP($E116,INPUTS!$A$44:$G$103,7,0),SCENARIOS!$N$23)</f>
        <v>0</v>
      </c>
      <c r="AJ116" s="15">
        <f t="shared" si="48"/>
        <v>0</v>
      </c>
      <c r="AL116" t="str">
        <f t="shared" si="49"/>
        <v>Y</v>
      </c>
      <c r="AM116" s="21">
        <f t="shared" si="50"/>
        <v>36033.3947248666</v>
      </c>
      <c r="BC116" s="2" t="str">
        <v>WAW</v>
      </c>
      <c r="BD116" s="15">
        <f t="shared" si="51"/>
        <v>21623.5238</v>
      </c>
      <c r="BE116" s="15">
        <f t="shared" si="52"/>
        <v>73395.0972568677</v>
      </c>
      <c r="BF116" s="15">
        <f t="shared" si="53"/>
        <v>207599.539555816</v>
      </c>
      <c r="BG116" s="15">
        <f t="shared" si="54"/>
        <v>469759.648091524</v>
      </c>
      <c r="BH116" s="15">
        <f t="shared" si="55"/>
        <v>708653.231913813</v>
      </c>
      <c r="BI116" s="15">
        <f t="shared" si="56"/>
        <v>1002220.10834847</v>
      </c>
      <c r="BJ116" s="23"/>
    </row>
    <row r="117" ht="15" customHeight="1" spans="1:62">
      <c r="A117" s="87" t="s">
        <v>1052</v>
      </c>
      <c r="B117" s="43" t="s">
        <v>518</v>
      </c>
      <c r="C117" s="44" t="s">
        <v>519</v>
      </c>
      <c r="D117" s="45" t="s">
        <v>366</v>
      </c>
      <c r="E117" s="10" t="s">
        <v>456</v>
      </c>
      <c r="F117" s="46" t="s">
        <v>455</v>
      </c>
      <c r="G117" s="45" t="s">
        <v>185</v>
      </c>
      <c r="H117" s="45" t="s">
        <v>432</v>
      </c>
      <c r="I117" s="46" t="s">
        <v>431</v>
      </c>
      <c r="J117" s="45" t="s">
        <v>173</v>
      </c>
      <c r="K117" s="45" t="s">
        <v>931</v>
      </c>
      <c r="L117" s="47" t="s">
        <v>302</v>
      </c>
      <c r="M117" s="13">
        <v>365</v>
      </c>
      <c r="N117" s="14">
        <f t="shared" si="39"/>
        <v>1</v>
      </c>
      <c r="O117" s="15">
        <v>7900</v>
      </c>
      <c r="P117" s="15">
        <f t="shared" si="40"/>
        <v>2883500</v>
      </c>
      <c r="Q117" s="16">
        <f>IFERROR(VLOOKUP(G117,SCENARIOS!$A$13:$E$18,2,0),0.025)</f>
        <v>0.03</v>
      </c>
      <c r="R117" s="17">
        <f>IFERROR(VLOOKUP(L117,INPUTS!$A$107:$B$120,2,0),0.0082)</f>
        <v>0.0082</v>
      </c>
      <c r="S117" s="51">
        <f t="shared" si="41"/>
        <v>64.78</v>
      </c>
      <c r="T117" s="15">
        <f t="shared" si="42"/>
        <v>23644.7</v>
      </c>
      <c r="U117" s="15">
        <f>T117/INPUTS!$B$7*1000</f>
        <v>29555875</v>
      </c>
      <c r="V117" s="15">
        <f>T117*INPUTS!$B$6</f>
        <v>74717.252</v>
      </c>
      <c r="W117" s="31" t="s">
        <v>521</v>
      </c>
      <c r="X117" s="19" t="s">
        <v>521</v>
      </c>
      <c r="Y117" s="20">
        <f>IFERROR(VLOOKUP(E117,INPUTS!$A$44:$B$103,2,0),0)</f>
        <v>0</v>
      </c>
      <c r="Z117" s="15">
        <f t="shared" si="43"/>
        <v>0</v>
      </c>
      <c r="AA117" s="20">
        <f>IFERROR(VLOOKUP(E117,INPUTS!$A$44:$C$103,3,0),SCENARIOS!$J$23)</f>
        <v>0</v>
      </c>
      <c r="AB117" s="15">
        <f t="shared" si="44"/>
        <v>0</v>
      </c>
      <c r="AC117" s="20">
        <f>IFERROR(VLOOKUP($E117,INPUTS!$A$44:$G$103,4,0),SCENARIOS!$K$23)</f>
        <v>0</v>
      </c>
      <c r="AD117" s="15">
        <f t="shared" si="45"/>
        <v>0</v>
      </c>
      <c r="AE117" s="20">
        <f>IFERROR(VLOOKUP($E117,INPUTS!$A$44:$G$103,5,0),SCENARIOS!$L$23)</f>
        <v>0</v>
      </c>
      <c r="AF117" s="15">
        <f t="shared" si="46"/>
        <v>0</v>
      </c>
      <c r="AG117" s="20">
        <f>IFERROR(VLOOKUP($E117,INPUTS!$A$44:$G$103,6,0),SCENARIOS!$M$23)</f>
        <v>0</v>
      </c>
      <c r="AH117" s="15">
        <f t="shared" si="47"/>
        <v>0</v>
      </c>
      <c r="AI117" s="20">
        <f>IFERROR(VLOOKUP($E117,INPUTS!$A$44:$G$103,7,0),SCENARIOS!$N$23)</f>
        <v>0</v>
      </c>
      <c r="AJ117" s="15">
        <f t="shared" si="48"/>
        <v>0</v>
      </c>
      <c r="AL117" t="str">
        <f t="shared" si="49"/>
        <v>N</v>
      </c>
      <c r="AM117" s="21">
        <f t="shared" si="50"/>
        <v>49506.751013295</v>
      </c>
      <c r="BC117" s="2" t="str">
        <v>WRO</v>
      </c>
      <c r="BD117" s="15">
        <f t="shared" si="51"/>
        <v>0</v>
      </c>
      <c r="BE117" s="15">
        <f t="shared" si="52"/>
        <v>0</v>
      </c>
      <c r="BF117" s="15">
        <f t="shared" si="53"/>
        <v>0</v>
      </c>
      <c r="BG117" s="15">
        <f t="shared" si="54"/>
        <v>0</v>
      </c>
      <c r="BH117" s="15">
        <f t="shared" si="55"/>
        <v>0</v>
      </c>
      <c r="BI117" s="15">
        <f t="shared" si="56"/>
        <v>0</v>
      </c>
      <c r="BJ117" s="23"/>
    </row>
    <row r="118" ht="15" customHeight="1" spans="1:62">
      <c r="A118" s="87" t="s">
        <v>1053</v>
      </c>
      <c r="B118" s="43" t="s">
        <v>524</v>
      </c>
      <c r="C118" s="44" t="s">
        <v>525</v>
      </c>
      <c r="D118" s="45" t="s">
        <v>366</v>
      </c>
      <c r="E118" s="10" t="s">
        <v>234</v>
      </c>
      <c r="F118" s="46" t="s">
        <v>424</v>
      </c>
      <c r="G118" s="45" t="s">
        <v>173</v>
      </c>
      <c r="H118" s="45" t="s">
        <v>249</v>
      </c>
      <c r="I118" s="46" t="s">
        <v>930</v>
      </c>
      <c r="J118" s="45" t="s">
        <v>169</v>
      </c>
      <c r="K118" s="45" t="s">
        <v>931</v>
      </c>
      <c r="L118" s="47" t="s">
        <v>305</v>
      </c>
      <c r="M118" s="13">
        <v>365</v>
      </c>
      <c r="N118" s="14">
        <f t="shared" si="39"/>
        <v>1</v>
      </c>
      <c r="O118" s="15">
        <v>10100</v>
      </c>
      <c r="P118" s="15">
        <f t="shared" si="40"/>
        <v>3686500</v>
      </c>
      <c r="Q118" s="16">
        <f>IFERROR(VLOOKUP(G118,SCENARIOS!$A$13:$E$18,2,0),0.025)</f>
        <v>0.04</v>
      </c>
      <c r="R118" s="17">
        <f>IFERROR(VLOOKUP(L118,INPUTS!$A$107:$B$120,2,0),0.0082)</f>
        <v>0.0096</v>
      </c>
      <c r="S118" s="51">
        <f t="shared" si="41"/>
        <v>96.96</v>
      </c>
      <c r="T118" s="15">
        <f t="shared" si="42"/>
        <v>35390.4</v>
      </c>
      <c r="U118" s="15">
        <f>T118/INPUTS!$B$7*1000</f>
        <v>44238000</v>
      </c>
      <c r="V118" s="15">
        <f>T118*INPUTS!$B$6</f>
        <v>111833.664</v>
      </c>
      <c r="W118" s="31" t="s">
        <v>396</v>
      </c>
      <c r="X118" s="19" t="s">
        <v>396</v>
      </c>
      <c r="Y118" s="20">
        <f>IFERROR(VLOOKUP(E118,INPUTS!$A$44:$B$103,2,0),0)</f>
        <v>0</v>
      </c>
      <c r="Z118" s="15">
        <f t="shared" si="43"/>
        <v>0</v>
      </c>
      <c r="AA118" s="20">
        <f>IFERROR(VLOOKUP(E118,INPUTS!$A$44:$C$103,3,0),SCENARIOS!$J$23)</f>
        <v>0.1</v>
      </c>
      <c r="AB118" s="15">
        <f t="shared" si="44"/>
        <v>4305.7832877097</v>
      </c>
      <c r="AC118" s="20">
        <f>IFERROR(VLOOKUP($E118,INPUTS!$A$44:$G$103,4,0),SCENARIOS!$K$23)</f>
        <v>0.15</v>
      </c>
      <c r="AD118" s="15">
        <f t="shared" si="45"/>
        <v>7857.96560114613</v>
      </c>
      <c r="AE118" s="20">
        <f>IFERROR(VLOOKUP($E118,INPUTS!$A$44:$G$103,5,0),SCENARIOS!$L$23)</f>
        <v>0.3</v>
      </c>
      <c r="AF118" s="15">
        <f t="shared" si="46"/>
        <v>19120.8333111876</v>
      </c>
      <c r="AG118" s="20">
        <f>IFERROR(VLOOKUP($E118,INPUTS!$A$44:$G$103,6,0),SCENARIOS!$M$23)</f>
        <v>0.4</v>
      </c>
      <c r="AH118" s="15">
        <f t="shared" si="47"/>
        <v>31017.889792484</v>
      </c>
      <c r="AI118" s="20">
        <f>IFERROR(VLOOKUP($E118,INPUTS!$A$44:$G$103,7,0),SCENARIOS!$N$23)</f>
        <v>0.5</v>
      </c>
      <c r="AJ118" s="15">
        <f t="shared" si="48"/>
        <v>47172.5070529362</v>
      </c>
      <c r="AL118" t="str">
        <f t="shared" si="49"/>
        <v>Y</v>
      </c>
      <c r="AM118" s="21">
        <f t="shared" si="50"/>
        <v>94345.0141058725</v>
      </c>
      <c r="BC118" s="2" t="str">
        <v>WUH</v>
      </c>
      <c r="BD118" s="15">
        <f t="shared" si="51"/>
        <v>0</v>
      </c>
      <c r="BE118" s="15">
        <f t="shared" si="52"/>
        <v>0</v>
      </c>
      <c r="BF118" s="15">
        <f t="shared" si="53"/>
        <v>0</v>
      </c>
      <c r="BG118" s="15">
        <f t="shared" si="54"/>
        <v>0</v>
      </c>
      <c r="BH118" s="15">
        <f t="shared" si="55"/>
        <v>0</v>
      </c>
      <c r="BI118" s="15">
        <f t="shared" si="56"/>
        <v>0</v>
      </c>
      <c r="BJ118" s="23"/>
    </row>
    <row r="119" ht="15" customHeight="1" spans="1:62">
      <c r="A119" s="87" t="s">
        <v>1054</v>
      </c>
      <c r="B119" s="43" t="s">
        <v>524</v>
      </c>
      <c r="C119" s="44" t="s">
        <v>525</v>
      </c>
      <c r="D119" s="45" t="s">
        <v>366</v>
      </c>
      <c r="E119" s="10" t="s">
        <v>234</v>
      </c>
      <c r="F119" s="46" t="s">
        <v>424</v>
      </c>
      <c r="G119" s="45" t="s">
        <v>173</v>
      </c>
      <c r="H119" s="45" t="s">
        <v>200</v>
      </c>
      <c r="I119" s="46" t="s">
        <v>391</v>
      </c>
      <c r="J119" s="45" t="s">
        <v>165</v>
      </c>
      <c r="K119" s="45" t="s">
        <v>931</v>
      </c>
      <c r="L119" s="47" t="s">
        <v>305</v>
      </c>
      <c r="M119" s="13">
        <v>365</v>
      </c>
      <c r="N119" s="14">
        <f t="shared" si="39"/>
        <v>1</v>
      </c>
      <c r="O119" s="15">
        <v>9350</v>
      </c>
      <c r="P119" s="15">
        <f t="shared" si="40"/>
        <v>3412750</v>
      </c>
      <c r="Q119" s="16">
        <f>IFERROR(VLOOKUP(G119,SCENARIOS!$A$13:$E$18,2,0),0.025)</f>
        <v>0.04</v>
      </c>
      <c r="R119" s="17">
        <f>IFERROR(VLOOKUP(L119,INPUTS!$A$107:$B$120,2,0),0.0082)</f>
        <v>0.0096</v>
      </c>
      <c r="S119" s="51">
        <f t="shared" si="41"/>
        <v>89.76</v>
      </c>
      <c r="T119" s="15">
        <f t="shared" si="42"/>
        <v>32762.4</v>
      </c>
      <c r="U119" s="15">
        <f>T119/INPUTS!$B$7*1000</f>
        <v>40953000</v>
      </c>
      <c r="V119" s="15">
        <f>T119*INPUTS!$B$6</f>
        <v>103529.184</v>
      </c>
      <c r="W119" s="31" t="s">
        <v>396</v>
      </c>
      <c r="X119" s="19" t="s">
        <v>396</v>
      </c>
      <c r="Y119" s="20">
        <f>IFERROR(VLOOKUP(E119,INPUTS!$A$44:$B$103,2,0),0)</f>
        <v>0</v>
      </c>
      <c r="Z119" s="15">
        <f t="shared" si="43"/>
        <v>0</v>
      </c>
      <c r="AA119" s="20">
        <f>IFERROR(VLOOKUP(E119,INPUTS!$A$44:$C$103,3,0),SCENARIOS!$J$23)</f>
        <v>0.1</v>
      </c>
      <c r="AB119" s="15">
        <f t="shared" si="44"/>
        <v>3986.04690495898</v>
      </c>
      <c r="AC119" s="20">
        <f>IFERROR(VLOOKUP($E119,INPUTS!$A$44:$G$103,4,0),SCENARIOS!$K$23)</f>
        <v>0.15</v>
      </c>
      <c r="AD119" s="15">
        <f t="shared" si="45"/>
        <v>7274.45330403132</v>
      </c>
      <c r="AE119" s="20">
        <f>IFERROR(VLOOKUP($E119,INPUTS!$A$44:$G$103,5,0),SCENARIOS!$L$23)</f>
        <v>0.3</v>
      </c>
      <c r="AF119" s="15">
        <f t="shared" si="46"/>
        <v>17700.9694514459</v>
      </c>
      <c r="AG119" s="20">
        <f>IFERROR(VLOOKUP($E119,INPUTS!$A$44:$G$103,6,0),SCENARIOS!$M$23)</f>
        <v>0.4</v>
      </c>
      <c r="AH119" s="15">
        <f t="shared" si="47"/>
        <v>28714.5811445273</v>
      </c>
      <c r="AI119" s="20">
        <f>IFERROR(VLOOKUP($E119,INPUTS!$A$44:$G$103,7,0),SCENARIOS!$N$23)</f>
        <v>0.5</v>
      </c>
      <c r="AJ119" s="15">
        <f t="shared" si="48"/>
        <v>43669.5981133618</v>
      </c>
      <c r="AL119" t="str">
        <f t="shared" si="49"/>
        <v>Y</v>
      </c>
      <c r="AM119" s="21">
        <f t="shared" si="50"/>
        <v>87339.1962267236</v>
      </c>
      <c r="BC119" s="2" t="str">
        <v>YIP</v>
      </c>
      <c r="BD119" s="15">
        <f t="shared" si="51"/>
        <v>0</v>
      </c>
      <c r="BE119" s="15">
        <f t="shared" si="52"/>
        <v>0</v>
      </c>
      <c r="BF119" s="15">
        <f t="shared" si="53"/>
        <v>0</v>
      </c>
      <c r="BG119" s="15">
        <f t="shared" si="54"/>
        <v>0</v>
      </c>
      <c r="BH119" s="15">
        <f t="shared" si="55"/>
        <v>0</v>
      </c>
      <c r="BI119" s="15">
        <f t="shared" si="56"/>
        <v>0</v>
      </c>
      <c r="BJ119" s="23"/>
    </row>
    <row r="120" ht="15" customHeight="1" spans="1:62">
      <c r="A120" s="87" t="s">
        <v>1055</v>
      </c>
      <c r="B120" s="43" t="s">
        <v>524</v>
      </c>
      <c r="C120" s="44" t="s">
        <v>525</v>
      </c>
      <c r="D120" s="45" t="s">
        <v>366</v>
      </c>
      <c r="E120" s="10" t="s">
        <v>234</v>
      </c>
      <c r="F120" s="46" t="s">
        <v>424</v>
      </c>
      <c r="G120" s="45" t="s">
        <v>173</v>
      </c>
      <c r="H120" s="45" t="s">
        <v>245</v>
      </c>
      <c r="I120" s="46" t="s">
        <v>930</v>
      </c>
      <c r="J120" s="45" t="s">
        <v>169</v>
      </c>
      <c r="K120" s="45" t="s">
        <v>931</v>
      </c>
      <c r="L120" s="47" t="s">
        <v>305</v>
      </c>
      <c r="M120" s="13">
        <v>365</v>
      </c>
      <c r="N120" s="14">
        <f t="shared" si="39"/>
        <v>1</v>
      </c>
      <c r="O120" s="15">
        <v>10800</v>
      </c>
      <c r="P120" s="15">
        <f t="shared" si="40"/>
        <v>3942000</v>
      </c>
      <c r="Q120" s="16">
        <f>IFERROR(VLOOKUP(G120,SCENARIOS!$A$13:$E$18,2,0),0.025)</f>
        <v>0.04</v>
      </c>
      <c r="R120" s="17">
        <f>IFERROR(VLOOKUP(L120,INPUTS!$A$107:$B$120,2,0),0.0082)</f>
        <v>0.0096</v>
      </c>
      <c r="S120" s="51">
        <f t="shared" si="41"/>
        <v>103.68</v>
      </c>
      <c r="T120" s="15">
        <f t="shared" si="42"/>
        <v>37843.2</v>
      </c>
      <c r="U120" s="15">
        <f>T120/INPUTS!$B$7*1000</f>
        <v>47304000</v>
      </c>
      <c r="V120" s="15">
        <f>T120*INPUTS!$B$6</f>
        <v>119584.512</v>
      </c>
      <c r="W120" s="31" t="s">
        <v>396</v>
      </c>
      <c r="X120" s="19" t="s">
        <v>396</v>
      </c>
      <c r="Y120" s="20">
        <f>IFERROR(VLOOKUP(E120,INPUTS!$A$44:$B$103,2,0),0)</f>
        <v>0</v>
      </c>
      <c r="Z120" s="15">
        <f t="shared" si="43"/>
        <v>0</v>
      </c>
      <c r="AA120" s="20">
        <f>IFERROR(VLOOKUP(E120,INPUTS!$A$44:$C$103,3,0),SCENARIOS!$J$23)</f>
        <v>0.1</v>
      </c>
      <c r="AB120" s="15">
        <f t="shared" si="44"/>
        <v>4604.20391161037</v>
      </c>
      <c r="AC120" s="20">
        <f>IFERROR(VLOOKUP($E120,INPUTS!$A$44:$G$103,4,0),SCENARIOS!$K$23)</f>
        <v>0.15</v>
      </c>
      <c r="AD120" s="15">
        <f t="shared" si="45"/>
        <v>8402.57707845328</v>
      </c>
      <c r="AE120" s="20">
        <f>IFERROR(VLOOKUP($E120,INPUTS!$A$44:$G$103,5,0),SCENARIOS!$L$23)</f>
        <v>0.3</v>
      </c>
      <c r="AF120" s="15">
        <f t="shared" si="46"/>
        <v>20446.0395802798</v>
      </c>
      <c r="AG120" s="20">
        <f>IFERROR(VLOOKUP($E120,INPUTS!$A$44:$G$103,6,0),SCENARIOS!$M$23)</f>
        <v>0.4</v>
      </c>
      <c r="AH120" s="15">
        <f t="shared" si="47"/>
        <v>33167.6445305769</v>
      </c>
      <c r="AI120" s="20">
        <f>IFERROR(VLOOKUP($E120,INPUTS!$A$44:$G$103,7,0),SCENARIOS!$N$23)</f>
        <v>0.5</v>
      </c>
      <c r="AJ120" s="15">
        <f t="shared" si="48"/>
        <v>50441.8887298724</v>
      </c>
      <c r="AL120" t="str">
        <f t="shared" si="49"/>
        <v>Y</v>
      </c>
      <c r="AM120" s="21">
        <f t="shared" si="50"/>
        <v>100883.777459745</v>
      </c>
      <c r="BC120" s="2" t="str">
        <v>YUL</v>
      </c>
      <c r="BD120" s="15">
        <f t="shared" si="51"/>
        <v>0</v>
      </c>
      <c r="BE120" s="15">
        <f t="shared" si="52"/>
        <v>0</v>
      </c>
      <c r="BF120" s="15">
        <f t="shared" si="53"/>
        <v>0</v>
      </c>
      <c r="BG120" s="15">
        <f t="shared" si="54"/>
        <v>0</v>
      </c>
      <c r="BH120" s="15">
        <f t="shared" si="55"/>
        <v>0</v>
      </c>
      <c r="BI120" s="15">
        <f t="shared" si="56"/>
        <v>0</v>
      </c>
      <c r="BJ120" s="23"/>
    </row>
    <row r="121" ht="15" customHeight="1" spans="1:62">
      <c r="A121" s="52" t="s">
        <v>1056</v>
      </c>
      <c r="B121" s="52" t="s">
        <v>526</v>
      </c>
      <c r="C121" s="52" t="s">
        <v>527</v>
      </c>
      <c r="D121" s="52" t="s">
        <v>929</v>
      </c>
      <c r="E121" s="10" t="s">
        <v>529</v>
      </c>
      <c r="F121" s="52" t="s">
        <v>528</v>
      </c>
      <c r="G121" s="52" t="s">
        <v>173</v>
      </c>
      <c r="H121" s="52" t="s">
        <v>234</v>
      </c>
      <c r="I121" s="52" t="s">
        <v>424</v>
      </c>
      <c r="J121" s="52" t="s">
        <v>173</v>
      </c>
      <c r="K121" s="52" t="s">
        <v>931</v>
      </c>
      <c r="L121" s="53" t="s">
        <v>288</v>
      </c>
      <c r="M121" s="13">
        <v>730</v>
      </c>
      <c r="N121" s="14">
        <f t="shared" si="39"/>
        <v>2</v>
      </c>
      <c r="O121" s="15">
        <v>5440</v>
      </c>
      <c r="P121" s="15">
        <f t="shared" si="40"/>
        <v>3971200</v>
      </c>
      <c r="Q121" s="16">
        <f>IFERROR(VLOOKUP(G121,SCENARIOS!$A$13:$E$18,2,0),0.025)</f>
        <v>0.04</v>
      </c>
      <c r="R121" s="57">
        <f>IFERROR(VLOOKUP(L121,INPUTS!$A$107:$B$120,2,0),0.0082)</f>
        <v>0.0085</v>
      </c>
      <c r="S121" s="52">
        <f t="shared" si="41"/>
        <v>46.24</v>
      </c>
      <c r="T121" s="15">
        <f t="shared" si="42"/>
        <v>33755.2</v>
      </c>
      <c r="U121" s="15">
        <f>T121/INPUTS!$B$7*1000</f>
        <v>42194000</v>
      </c>
      <c r="V121" s="15">
        <f>T121*INPUTS!$B$6</f>
        <v>106666.432</v>
      </c>
      <c r="W121" s="54" t="s">
        <v>396</v>
      </c>
      <c r="X121" s="54" t="s">
        <v>396</v>
      </c>
      <c r="Y121" s="58">
        <f>IFERROR(VLOOKUP(E121,INPUTS!$A$44:$B$103,2,0),0)</f>
        <v>0</v>
      </c>
      <c r="Z121" s="15">
        <f t="shared" si="43"/>
        <v>0</v>
      </c>
      <c r="AA121" s="20">
        <f>IFERROR(VLOOKUP(E121,INPUTS!$A$44:$C$103,3,0),SCENARIOS!$J$23)</f>
        <v>0</v>
      </c>
      <c r="AB121" s="15">
        <f t="shared" si="44"/>
        <v>0</v>
      </c>
      <c r="AC121" s="20">
        <f>IFERROR(VLOOKUP($E121,INPUTS!$A$44:$G$103,4,0),SCENARIOS!$K$23)</f>
        <v>0</v>
      </c>
      <c r="AD121" s="15">
        <f t="shared" si="45"/>
        <v>0</v>
      </c>
      <c r="AE121" s="20">
        <f>IFERROR(VLOOKUP($E121,INPUTS!$A$44:$G$103,5,0),SCENARIOS!$L$23)</f>
        <v>0</v>
      </c>
      <c r="AF121" s="15">
        <f t="shared" si="46"/>
        <v>0</v>
      </c>
      <c r="AG121" s="20">
        <f>IFERROR(VLOOKUP($E121,INPUTS!$A$44:$G$103,6,0),SCENARIOS!$M$23)</f>
        <v>0</v>
      </c>
      <c r="AH121" s="15">
        <f t="shared" si="47"/>
        <v>0</v>
      </c>
      <c r="AI121" s="20">
        <f>IFERROR(VLOOKUP($E121,INPUTS!$A$44:$G$103,7,0),SCENARIOS!$N$23)</f>
        <v>0</v>
      </c>
      <c r="AJ121" s="15">
        <f t="shared" si="48"/>
        <v>0</v>
      </c>
      <c r="AL121" t="str">
        <f t="shared" si="49"/>
        <v>N</v>
      </c>
      <c r="AM121" s="21">
        <f t="shared" si="50"/>
        <v>89985.8385366243</v>
      </c>
      <c r="BC121" s="2" t="str">
        <v>YVR</v>
      </c>
      <c r="BD121" s="15">
        <f t="shared" si="51"/>
        <v>0</v>
      </c>
      <c r="BE121" s="15">
        <f t="shared" si="52"/>
        <v>0</v>
      </c>
      <c r="BF121" s="15">
        <f t="shared" si="53"/>
        <v>0</v>
      </c>
      <c r="BG121" s="15">
        <f t="shared" si="54"/>
        <v>0</v>
      </c>
      <c r="BH121" s="15">
        <f t="shared" si="55"/>
        <v>0</v>
      </c>
      <c r="BI121" s="15">
        <f t="shared" si="56"/>
        <v>0</v>
      </c>
      <c r="BJ121" s="23"/>
    </row>
    <row r="122" ht="15" customHeight="1" spans="1:62">
      <c r="A122" s="52" t="s">
        <v>1057</v>
      </c>
      <c r="B122" s="52" t="s">
        <v>526</v>
      </c>
      <c r="C122" s="52" t="s">
        <v>527</v>
      </c>
      <c r="D122" s="52" t="s">
        <v>929</v>
      </c>
      <c r="E122" s="55" t="s">
        <v>529</v>
      </c>
      <c r="F122" s="52" t="s">
        <v>528</v>
      </c>
      <c r="G122" s="52" t="s">
        <v>173</v>
      </c>
      <c r="H122" s="52" t="s">
        <v>264</v>
      </c>
      <c r="I122" s="52" t="s">
        <v>436</v>
      </c>
      <c r="J122" s="52" t="s">
        <v>173</v>
      </c>
      <c r="K122" s="52" t="s">
        <v>931</v>
      </c>
      <c r="L122" s="53" t="s">
        <v>288</v>
      </c>
      <c r="M122" s="13">
        <v>1095</v>
      </c>
      <c r="N122" s="14">
        <f t="shared" si="39"/>
        <v>3</v>
      </c>
      <c r="O122" s="15">
        <v>6600</v>
      </c>
      <c r="P122" s="15">
        <f t="shared" si="40"/>
        <v>7227000</v>
      </c>
      <c r="Q122" s="16">
        <f>IFERROR(VLOOKUP(G122,SCENARIOS!$A$13:$E$18,2,0),0.025)</f>
        <v>0.04</v>
      </c>
      <c r="R122" s="57">
        <f>IFERROR(VLOOKUP(L122,INPUTS!$A$107:$B$120,2,0),0.0082)</f>
        <v>0.0085</v>
      </c>
      <c r="S122" s="52">
        <f t="shared" si="41"/>
        <v>56.1</v>
      </c>
      <c r="T122" s="15">
        <f t="shared" si="42"/>
        <v>61429.5</v>
      </c>
      <c r="U122" s="15">
        <f>T122/INPUTS!$B$7*1000</f>
        <v>76786875</v>
      </c>
      <c r="V122" s="15">
        <f>T122*INPUTS!$B$6</f>
        <v>194117.22</v>
      </c>
      <c r="W122" s="54" t="s">
        <v>396</v>
      </c>
      <c r="X122" s="54" t="s">
        <v>396</v>
      </c>
      <c r="Y122" s="58">
        <f>IFERROR(VLOOKUP(E122,INPUTS!$A$44:$B$103,2,0),0)</f>
        <v>0</v>
      </c>
      <c r="Z122" s="15">
        <f t="shared" si="43"/>
        <v>0</v>
      </c>
      <c r="AA122" s="20">
        <f>IFERROR(VLOOKUP(E122,INPUTS!$A$44:$C$103,3,0),SCENARIOS!$J$23)</f>
        <v>0</v>
      </c>
      <c r="AB122" s="15">
        <f t="shared" si="44"/>
        <v>0</v>
      </c>
      <c r="AC122" s="20">
        <f>IFERROR(VLOOKUP($E122,INPUTS!$A$44:$G$103,4,0),SCENARIOS!$K$23)</f>
        <v>0</v>
      </c>
      <c r="AD122" s="15">
        <f t="shared" si="45"/>
        <v>0</v>
      </c>
      <c r="AE122" s="20">
        <f>IFERROR(VLOOKUP($E122,INPUTS!$A$44:$G$103,5,0),SCENARIOS!$L$23)</f>
        <v>0</v>
      </c>
      <c r="AF122" s="15">
        <f t="shared" si="46"/>
        <v>0</v>
      </c>
      <c r="AG122" s="20">
        <f>IFERROR(VLOOKUP($E122,INPUTS!$A$44:$G$103,6,0),SCENARIOS!$M$23)</f>
        <v>0</v>
      </c>
      <c r="AH122" s="15">
        <f t="shared" si="47"/>
        <v>0</v>
      </c>
      <c r="AI122" s="20">
        <f>IFERROR(VLOOKUP($E122,INPUTS!$A$44:$G$103,7,0),SCENARIOS!$N$23)</f>
        <v>0</v>
      </c>
      <c r="AJ122" s="15">
        <f t="shared" si="48"/>
        <v>0</v>
      </c>
      <c r="AL122" t="str">
        <f t="shared" si="49"/>
        <v>N</v>
      </c>
      <c r="AM122" s="21">
        <f t="shared" si="50"/>
        <v>163760.992925107</v>
      </c>
      <c r="BC122" s="2" t="str">
        <v>YYC</v>
      </c>
      <c r="BD122" s="15">
        <f t="shared" si="51"/>
        <v>0</v>
      </c>
      <c r="BE122" s="15">
        <f t="shared" si="52"/>
        <v>0</v>
      </c>
      <c r="BF122" s="15">
        <f t="shared" si="53"/>
        <v>0</v>
      </c>
      <c r="BG122" s="15">
        <f t="shared" si="54"/>
        <v>0</v>
      </c>
      <c r="BH122" s="15">
        <f t="shared" si="55"/>
        <v>0</v>
      </c>
      <c r="BI122" s="15">
        <f t="shared" si="56"/>
        <v>0</v>
      </c>
      <c r="BJ122" s="23"/>
    </row>
    <row r="123" ht="15" customHeight="1" spans="1:62">
      <c r="A123" s="52" t="s">
        <v>1058</v>
      </c>
      <c r="B123" s="52" t="s">
        <v>526</v>
      </c>
      <c r="C123" s="52" t="s">
        <v>527</v>
      </c>
      <c r="D123" s="52" t="s">
        <v>929</v>
      </c>
      <c r="E123" s="10" t="s">
        <v>529</v>
      </c>
      <c r="F123" s="52" t="s">
        <v>528</v>
      </c>
      <c r="G123" s="52" t="s">
        <v>173</v>
      </c>
      <c r="H123" s="52" t="s">
        <v>203</v>
      </c>
      <c r="I123" s="52" t="s">
        <v>399</v>
      </c>
      <c r="J123" s="52" t="s">
        <v>165</v>
      </c>
      <c r="K123" s="52" t="s">
        <v>931</v>
      </c>
      <c r="L123" s="53" t="s">
        <v>288</v>
      </c>
      <c r="M123" s="13">
        <v>365</v>
      </c>
      <c r="N123" s="14">
        <f t="shared" si="39"/>
        <v>1</v>
      </c>
      <c r="O123" s="15">
        <v>10700</v>
      </c>
      <c r="P123" s="15">
        <f t="shared" si="40"/>
        <v>3905500</v>
      </c>
      <c r="Q123" s="16">
        <f>IFERROR(VLOOKUP(G123,SCENARIOS!$A$13:$E$18,2,0),0.025)</f>
        <v>0.04</v>
      </c>
      <c r="R123" s="57">
        <f>IFERROR(VLOOKUP(L123,INPUTS!$A$107:$B$120,2,0),0.0082)</f>
        <v>0.0085</v>
      </c>
      <c r="S123" s="52">
        <f t="shared" si="41"/>
        <v>90.95</v>
      </c>
      <c r="T123" s="15">
        <f t="shared" si="42"/>
        <v>33196.75</v>
      </c>
      <c r="U123" s="15">
        <f>T123/INPUTS!$B$7*1000</f>
        <v>41495937.5</v>
      </c>
      <c r="V123" s="15">
        <f>T123*INPUTS!$B$6</f>
        <v>104901.73</v>
      </c>
      <c r="W123" s="54" t="s">
        <v>396</v>
      </c>
      <c r="X123" s="54" t="s">
        <v>396</v>
      </c>
      <c r="Y123" s="58">
        <f>IFERROR(VLOOKUP(E123,INPUTS!$A$44:$B$103,2,0),0)</f>
        <v>0</v>
      </c>
      <c r="Z123" s="15">
        <f t="shared" si="43"/>
        <v>0</v>
      </c>
      <c r="AA123" s="20">
        <f>IFERROR(VLOOKUP(E123,INPUTS!$A$44:$C$103,3,0),SCENARIOS!$J$23)</f>
        <v>0</v>
      </c>
      <c r="AB123" s="15">
        <f t="shared" si="44"/>
        <v>0</v>
      </c>
      <c r="AC123" s="20">
        <f>IFERROR(VLOOKUP($E123,INPUTS!$A$44:$G$103,4,0),SCENARIOS!$K$23)</f>
        <v>0</v>
      </c>
      <c r="AD123" s="15">
        <f t="shared" si="45"/>
        <v>0</v>
      </c>
      <c r="AE123" s="20">
        <f>IFERROR(VLOOKUP($E123,INPUTS!$A$44:$G$103,5,0),SCENARIOS!$L$23)</f>
        <v>0</v>
      </c>
      <c r="AF123" s="15">
        <f t="shared" si="46"/>
        <v>0</v>
      </c>
      <c r="AG123" s="20">
        <f>IFERROR(VLOOKUP($E123,INPUTS!$A$44:$G$103,6,0),SCENARIOS!$M$23)</f>
        <v>0</v>
      </c>
      <c r="AH123" s="15">
        <f t="shared" si="47"/>
        <v>0</v>
      </c>
      <c r="AI123" s="20">
        <f>IFERROR(VLOOKUP($E123,INPUTS!$A$44:$G$103,7,0),SCENARIOS!$N$23)</f>
        <v>0</v>
      </c>
      <c r="AJ123" s="15">
        <f t="shared" si="48"/>
        <v>0</v>
      </c>
      <c r="AL123" t="str">
        <f t="shared" si="49"/>
        <v>N</v>
      </c>
      <c r="AM123" s="21">
        <f t="shared" si="50"/>
        <v>88497.1022373051</v>
      </c>
      <c r="BC123" s="2" t="str">
        <v>YYZ</v>
      </c>
      <c r="BD123" s="15">
        <f t="shared" si="51"/>
        <v>0</v>
      </c>
      <c r="BE123" s="15">
        <f t="shared" si="52"/>
        <v>0</v>
      </c>
      <c r="BF123" s="15">
        <f t="shared" si="53"/>
        <v>0</v>
      </c>
      <c r="BG123" s="15">
        <f t="shared" si="54"/>
        <v>0</v>
      </c>
      <c r="BH123" s="15">
        <f t="shared" si="55"/>
        <v>0</v>
      </c>
      <c r="BI123" s="15">
        <f t="shared" si="56"/>
        <v>0</v>
      </c>
      <c r="BJ123" s="23"/>
    </row>
    <row r="124" ht="15" customHeight="1" spans="1:62">
      <c r="A124" s="52" t="s">
        <v>1059</v>
      </c>
      <c r="B124" s="52" t="s">
        <v>530</v>
      </c>
      <c r="C124" s="52" t="s">
        <v>531</v>
      </c>
      <c r="D124" s="52" t="s">
        <v>929</v>
      </c>
      <c r="E124" s="10" t="s">
        <v>529</v>
      </c>
      <c r="F124" s="52" t="s">
        <v>528</v>
      </c>
      <c r="G124" s="52" t="s">
        <v>173</v>
      </c>
      <c r="H124" s="52" t="s">
        <v>242</v>
      </c>
      <c r="I124" s="52" t="s">
        <v>421</v>
      </c>
      <c r="J124" s="52" t="s">
        <v>173</v>
      </c>
      <c r="K124" s="52" t="s">
        <v>931</v>
      </c>
      <c r="L124" s="53" t="s">
        <v>279</v>
      </c>
      <c r="M124" s="13">
        <v>5475</v>
      </c>
      <c r="N124" s="14">
        <f t="shared" si="39"/>
        <v>15</v>
      </c>
      <c r="O124" s="15">
        <v>297</v>
      </c>
      <c r="P124" s="15">
        <f t="shared" si="40"/>
        <v>1626075</v>
      </c>
      <c r="Q124" s="16">
        <f>IFERROR(VLOOKUP(G124,SCENARIOS!$A$13:$E$18,2,0),0.025)</f>
        <v>0.04</v>
      </c>
      <c r="R124" s="57">
        <f>IFERROR(VLOOKUP(L124,INPUTS!$A$107:$B$120,2,0),0.0082)</f>
        <v>0.0039</v>
      </c>
      <c r="S124" s="52">
        <f t="shared" si="41"/>
        <v>1.1583</v>
      </c>
      <c r="T124" s="15">
        <f t="shared" si="42"/>
        <v>6341.6925</v>
      </c>
      <c r="U124" s="15">
        <f>T124/INPUTS!$B$7*1000</f>
        <v>7927115.625</v>
      </c>
      <c r="V124" s="15">
        <f>T124*INPUTS!$B$6</f>
        <v>20039.7483</v>
      </c>
      <c r="W124" s="54" t="s">
        <v>396</v>
      </c>
      <c r="X124" s="54" t="s">
        <v>396</v>
      </c>
      <c r="Y124" s="58">
        <f>IFERROR(VLOOKUP(E124,INPUTS!$A$44:$B$103,2,0),0)</f>
        <v>0</v>
      </c>
      <c r="Z124" s="15">
        <f t="shared" si="43"/>
        <v>0</v>
      </c>
      <c r="AA124" s="20">
        <f>IFERROR(VLOOKUP(E124,INPUTS!$A$44:$C$103,3,0),SCENARIOS!$J$23)</f>
        <v>0</v>
      </c>
      <c r="AB124" s="15">
        <f t="shared" si="44"/>
        <v>0</v>
      </c>
      <c r="AC124" s="20">
        <f>IFERROR(VLOOKUP($E124,INPUTS!$A$44:$G$103,4,0),SCENARIOS!$K$23)</f>
        <v>0</v>
      </c>
      <c r="AD124" s="15">
        <f t="shared" si="45"/>
        <v>0</v>
      </c>
      <c r="AE124" s="20">
        <f>IFERROR(VLOOKUP($E124,INPUTS!$A$44:$G$103,5,0),SCENARIOS!$L$23)</f>
        <v>0</v>
      </c>
      <c r="AF124" s="15">
        <f t="shared" si="46"/>
        <v>0</v>
      </c>
      <c r="AG124" s="20">
        <f>IFERROR(VLOOKUP($E124,INPUTS!$A$44:$G$103,6,0),SCENARIOS!$M$23)</f>
        <v>0</v>
      </c>
      <c r="AH124" s="15">
        <f t="shared" si="47"/>
        <v>0</v>
      </c>
      <c r="AI124" s="20">
        <f>IFERROR(VLOOKUP($E124,INPUTS!$A$44:$G$103,7,0),SCENARIOS!$N$23)</f>
        <v>0</v>
      </c>
      <c r="AJ124" s="15">
        <f t="shared" si="48"/>
        <v>0</v>
      </c>
      <c r="AL124" t="str">
        <f t="shared" si="49"/>
        <v>Y</v>
      </c>
      <c r="AM124" s="21">
        <f t="shared" si="50"/>
        <v>16905.9142696213</v>
      </c>
      <c r="BC124" s="2" t="str">
        <v>ZRH</v>
      </c>
      <c r="BD124" s="15">
        <f t="shared" si="51"/>
        <v>45915.7795</v>
      </c>
      <c r="BE124" s="15">
        <f t="shared" si="52"/>
        <v>155848.470082725</v>
      </c>
      <c r="BF124" s="15">
        <f t="shared" si="53"/>
        <v>440820.597545084</v>
      </c>
      <c r="BG124" s="15">
        <f t="shared" si="54"/>
        <v>997496.088947723</v>
      </c>
      <c r="BH124" s="15">
        <f t="shared" si="55"/>
        <v>1504767.02314897</v>
      </c>
      <c r="BI124" s="15">
        <f t="shared" si="56"/>
        <v>2128132.21059716</v>
      </c>
      <c r="BJ124" s="23"/>
    </row>
    <row r="125" ht="15" customHeight="1" spans="1:62">
      <c r="A125" s="52" t="s">
        <v>1060</v>
      </c>
      <c r="B125" s="52" t="s">
        <v>530</v>
      </c>
      <c r="C125" s="52" t="s">
        <v>531</v>
      </c>
      <c r="D125" s="52" t="s">
        <v>929</v>
      </c>
      <c r="E125" s="10" t="s">
        <v>529</v>
      </c>
      <c r="F125" s="52" t="s">
        <v>528</v>
      </c>
      <c r="G125" s="52" t="s">
        <v>173</v>
      </c>
      <c r="H125" s="52" t="s">
        <v>545</v>
      </c>
      <c r="I125" s="52" t="s">
        <v>544</v>
      </c>
      <c r="J125" s="52" t="s">
        <v>173</v>
      </c>
      <c r="K125" s="52" t="s">
        <v>931</v>
      </c>
      <c r="L125" s="53" t="s">
        <v>279</v>
      </c>
      <c r="M125" s="13">
        <v>2190</v>
      </c>
      <c r="N125" s="14">
        <f t="shared" si="39"/>
        <v>6</v>
      </c>
      <c r="O125" s="15">
        <v>1200</v>
      </c>
      <c r="P125" s="15">
        <f t="shared" si="40"/>
        <v>2628000</v>
      </c>
      <c r="Q125" s="16">
        <f>IFERROR(VLOOKUP(G125,SCENARIOS!$A$13:$E$18,2,0),0.025)</f>
        <v>0.04</v>
      </c>
      <c r="R125" s="57">
        <f>IFERROR(VLOOKUP(L125,INPUTS!$A$107:$B$120,2,0),0.0082)</f>
        <v>0.0039</v>
      </c>
      <c r="S125" s="52">
        <f t="shared" si="41"/>
        <v>4.68</v>
      </c>
      <c r="T125" s="15">
        <f t="shared" si="42"/>
        <v>10249.2</v>
      </c>
      <c r="U125" s="15">
        <f>T125/INPUTS!$B$7*1000</f>
        <v>12811500</v>
      </c>
      <c r="V125" s="15">
        <f>T125*INPUTS!$B$6</f>
        <v>32387.472</v>
      </c>
      <c r="W125" s="54" t="s">
        <v>396</v>
      </c>
      <c r="X125" s="54" t="s">
        <v>396</v>
      </c>
      <c r="Y125" s="58">
        <f>IFERROR(VLOOKUP(E125,INPUTS!$A$44:$B$103,2,0),0)</f>
        <v>0</v>
      </c>
      <c r="Z125" s="15">
        <f t="shared" si="43"/>
        <v>0</v>
      </c>
      <c r="AA125" s="20">
        <f>IFERROR(VLOOKUP(E125,INPUTS!$A$44:$C$103,3,0),SCENARIOS!$J$23)</f>
        <v>0</v>
      </c>
      <c r="AB125" s="15">
        <f t="shared" si="44"/>
        <v>0</v>
      </c>
      <c r="AC125" s="20">
        <f>IFERROR(VLOOKUP($E125,INPUTS!$A$44:$G$103,4,0),SCENARIOS!$K$23)</f>
        <v>0</v>
      </c>
      <c r="AD125" s="15">
        <f t="shared" si="45"/>
        <v>0</v>
      </c>
      <c r="AE125" s="20">
        <f>IFERROR(VLOOKUP($E125,INPUTS!$A$44:$G$103,5,0),SCENARIOS!$L$23)</f>
        <v>0</v>
      </c>
      <c r="AF125" s="15">
        <f t="shared" si="46"/>
        <v>0</v>
      </c>
      <c r="AG125" s="20">
        <f>IFERROR(VLOOKUP($E125,INPUTS!$A$44:$G$103,6,0),SCENARIOS!$M$23)</f>
        <v>0</v>
      </c>
      <c r="AH125" s="15">
        <f t="shared" si="47"/>
        <v>0</v>
      </c>
      <c r="AI125" s="20">
        <f>IFERROR(VLOOKUP($E125,INPUTS!$A$44:$G$103,7,0),SCENARIOS!$N$23)</f>
        <v>0</v>
      </c>
      <c r="AJ125" s="15">
        <f t="shared" si="48"/>
        <v>0</v>
      </c>
      <c r="AL125" t="str">
        <f t="shared" si="49"/>
        <v>N</v>
      </c>
      <c r="AM125" s="21">
        <f t="shared" si="50"/>
        <v>27322.6897286809</v>
      </c>
      <c r="BC125">
        <v>0</v>
      </c>
    </row>
    <row r="126" ht="15" customHeight="1" spans="1:62">
      <c r="A126" s="52" t="s">
        <v>1061</v>
      </c>
      <c r="B126" s="52" t="s">
        <v>530</v>
      </c>
      <c r="C126" s="52" t="s">
        <v>531</v>
      </c>
      <c r="D126" s="52" t="s">
        <v>929</v>
      </c>
      <c r="E126" s="10" t="s">
        <v>529</v>
      </c>
      <c r="F126" s="52" t="s">
        <v>528</v>
      </c>
      <c r="G126" s="52" t="s">
        <v>173</v>
      </c>
      <c r="H126" s="52" t="s">
        <v>537</v>
      </c>
      <c r="I126" s="52" t="s">
        <v>536</v>
      </c>
      <c r="J126" s="56" t="s">
        <v>173</v>
      </c>
      <c r="K126" s="52" t="s">
        <v>931</v>
      </c>
      <c r="L126" s="53" t="s">
        <v>279</v>
      </c>
      <c r="M126" s="13">
        <v>2920</v>
      </c>
      <c r="N126" s="14">
        <f t="shared" si="39"/>
        <v>8</v>
      </c>
      <c r="O126" s="15">
        <v>1260</v>
      </c>
      <c r="P126" s="15">
        <f t="shared" si="40"/>
        <v>3679200</v>
      </c>
      <c r="Q126" s="16">
        <f>IFERROR(VLOOKUP(G126,SCENARIOS!$A$13:$E$18,2,0),0.025)</f>
        <v>0.04</v>
      </c>
      <c r="R126" s="57">
        <f>IFERROR(VLOOKUP(L126,INPUTS!$A$107:$B$120,2,0),0.0082)</f>
        <v>0.0039</v>
      </c>
      <c r="S126" s="52">
        <f t="shared" si="41"/>
        <v>4.914</v>
      </c>
      <c r="T126" s="15">
        <f t="shared" si="42"/>
        <v>14348.88</v>
      </c>
      <c r="U126" s="15">
        <f>T126/INPUTS!$B$7*1000</f>
        <v>17936100</v>
      </c>
      <c r="V126" s="15">
        <f>T126*INPUTS!$B$6</f>
        <v>45342.4608</v>
      </c>
      <c r="W126" s="54" t="s">
        <v>396</v>
      </c>
      <c r="X126" s="54" t="s">
        <v>396</v>
      </c>
      <c r="Y126" s="58">
        <f>IFERROR(VLOOKUP(E126,INPUTS!$A$44:$B$103,2,0),0)</f>
        <v>0</v>
      </c>
      <c r="Z126" s="15">
        <f t="shared" si="43"/>
        <v>0</v>
      </c>
      <c r="AA126" s="20">
        <f>IFERROR(VLOOKUP(E126,INPUTS!$A$44:$C$103,3,0),SCENARIOS!$J$23)</f>
        <v>0</v>
      </c>
      <c r="AB126" s="15">
        <f t="shared" si="44"/>
        <v>0</v>
      </c>
      <c r="AC126" s="20">
        <f>IFERROR(VLOOKUP($E126,INPUTS!$A$44:$G$103,4,0),SCENARIOS!$K$23)</f>
        <v>0</v>
      </c>
      <c r="AD126" s="15">
        <f t="shared" si="45"/>
        <v>0</v>
      </c>
      <c r="AE126" s="20">
        <f>IFERROR(VLOOKUP($E126,INPUTS!$A$44:$G$103,5,0),SCENARIOS!$L$23)</f>
        <v>0</v>
      </c>
      <c r="AF126" s="15">
        <f t="shared" si="46"/>
        <v>0</v>
      </c>
      <c r="AG126" s="20">
        <f>IFERROR(VLOOKUP($E126,INPUTS!$A$44:$G$103,6,0),SCENARIOS!$M$23)</f>
        <v>0</v>
      </c>
      <c r="AH126" s="15">
        <f t="shared" si="47"/>
        <v>0</v>
      </c>
      <c r="AI126" s="20">
        <f>IFERROR(VLOOKUP($E126,INPUTS!$A$44:$G$103,7,0),SCENARIOS!$N$23)</f>
        <v>0</v>
      </c>
      <c r="AJ126" s="15">
        <f t="shared" si="48"/>
        <v>0</v>
      </c>
      <c r="AL126" t="str">
        <f t="shared" si="49"/>
        <v>Y</v>
      </c>
      <c r="AM126" s="21">
        <f t="shared" si="50"/>
        <v>38251.7656201533</v>
      </c>
      <c r="BC126" s="2" t="s">
        <v>940</v>
      </c>
      <c r="BD126" s="50">
        <f>SUM(BD4:BD124)</f>
        <v>783907.49081</v>
      </c>
      <c r="BE126" s="50">
        <f t="shared" ref="BE126:BI126" si="57">SUM(BE4:BE124)</f>
        <v>4358968.58517789</v>
      </c>
      <c r="BF126" s="50">
        <f t="shared" si="57"/>
        <v>10698609.8418988</v>
      </c>
      <c r="BG126" s="50">
        <f t="shared" si="57"/>
        <v>24713789.4245748</v>
      </c>
      <c r="BH126" s="50">
        <f t="shared" si="57"/>
        <v>39067845.5749447</v>
      </c>
      <c r="BI126" s="50">
        <f t="shared" si="57"/>
        <v>57477511.7817651</v>
      </c>
    </row>
    <row r="127" ht="15" customHeight="1" spans="1:62">
      <c r="A127" s="52" t="s">
        <v>1062</v>
      </c>
      <c r="B127" s="52" t="s">
        <v>532</v>
      </c>
      <c r="C127" s="52" t="s">
        <v>533</v>
      </c>
      <c r="D127" s="52" t="s">
        <v>929</v>
      </c>
      <c r="E127" s="10" t="s">
        <v>529</v>
      </c>
      <c r="F127" s="52" t="s">
        <v>528</v>
      </c>
      <c r="G127" s="52" t="s">
        <v>173</v>
      </c>
      <c r="H127" s="52" t="s">
        <v>224</v>
      </c>
      <c r="I127" s="52" t="s">
        <v>938</v>
      </c>
      <c r="J127" s="52" t="s">
        <v>165</v>
      </c>
      <c r="K127" s="52" t="s">
        <v>931</v>
      </c>
      <c r="L127" s="53" t="s">
        <v>297</v>
      </c>
      <c r="M127" s="13">
        <v>730</v>
      </c>
      <c r="N127" s="14">
        <f t="shared" si="39"/>
        <v>2</v>
      </c>
      <c r="O127" s="15">
        <v>10580</v>
      </c>
      <c r="P127" s="15">
        <f t="shared" si="40"/>
        <v>7723400</v>
      </c>
      <c r="Q127" s="16">
        <f>IFERROR(VLOOKUP(G127,SCENARIOS!$A$13:$E$18,2,0),0.025)</f>
        <v>0.04</v>
      </c>
      <c r="R127" s="57">
        <f>IFERROR(VLOOKUP(L127,INPUTS!$A$107:$B$120,2,0),0.0082)</f>
        <v>0.0105</v>
      </c>
      <c r="S127" s="52">
        <f t="shared" si="41"/>
        <v>111.09</v>
      </c>
      <c r="T127" s="15">
        <f t="shared" si="42"/>
        <v>81095.7</v>
      </c>
      <c r="U127" s="15">
        <f>T127/INPUTS!$B$7*1000</f>
        <v>101369625</v>
      </c>
      <c r="V127" s="15">
        <f>T127*INPUTS!$B$6</f>
        <v>256262.412</v>
      </c>
      <c r="W127" s="54" t="s">
        <v>396</v>
      </c>
      <c r="X127" s="54" t="s">
        <v>396</v>
      </c>
      <c r="Y127" s="58">
        <f>IFERROR(VLOOKUP(E127,INPUTS!$A$44:$B$103,2,0),0)</f>
        <v>0</v>
      </c>
      <c r="Z127" s="15">
        <f t="shared" si="43"/>
        <v>0</v>
      </c>
      <c r="AA127" s="20">
        <f>IFERROR(VLOOKUP(E127,INPUTS!$A$44:$C$103,3,0),SCENARIOS!$J$23)</f>
        <v>0</v>
      </c>
      <c r="AB127" s="15">
        <f t="shared" si="44"/>
        <v>0</v>
      </c>
      <c r="AC127" s="20">
        <f>IFERROR(VLOOKUP($E127,INPUTS!$A$44:$G$103,4,0),SCENARIOS!$K$23)</f>
        <v>0</v>
      </c>
      <c r="AD127" s="15">
        <f t="shared" si="45"/>
        <v>0</v>
      </c>
      <c r="AE127" s="20">
        <f>IFERROR(VLOOKUP($E127,INPUTS!$A$44:$G$103,5,0),SCENARIOS!$L$23)</f>
        <v>0</v>
      </c>
      <c r="AF127" s="15">
        <f t="shared" si="46"/>
        <v>0</v>
      </c>
      <c r="AG127" s="20">
        <f>IFERROR(VLOOKUP($E127,INPUTS!$A$44:$G$103,6,0),SCENARIOS!$M$23)</f>
        <v>0</v>
      </c>
      <c r="AH127" s="15">
        <f t="shared" si="47"/>
        <v>0</v>
      </c>
      <c r="AI127" s="20">
        <f>IFERROR(VLOOKUP($E127,INPUTS!$A$44:$G$103,7,0),SCENARIOS!$N$23)</f>
        <v>0</v>
      </c>
      <c r="AJ127" s="15">
        <f t="shared" si="48"/>
        <v>0</v>
      </c>
      <c r="AL127" t="str">
        <f t="shared" si="49"/>
        <v>Y</v>
      </c>
      <c r="AM127" s="21">
        <f t="shared" si="50"/>
        <v>216187.863387405</v>
      </c>
    </row>
    <row r="128" ht="15" customHeight="1" spans="1:62">
      <c r="A128" s="52" t="s">
        <v>1063</v>
      </c>
      <c r="B128" s="52" t="s">
        <v>532</v>
      </c>
      <c r="C128" s="52" t="s">
        <v>533</v>
      </c>
      <c r="D128" s="52" t="s">
        <v>929</v>
      </c>
      <c r="E128" s="10" t="s">
        <v>529</v>
      </c>
      <c r="F128" s="52" t="s">
        <v>528</v>
      </c>
      <c r="G128" s="52" t="s">
        <v>173</v>
      </c>
      <c r="H128" s="52" t="s">
        <v>234</v>
      </c>
      <c r="I128" s="52" t="s">
        <v>424</v>
      </c>
      <c r="J128" s="52" t="s">
        <v>173</v>
      </c>
      <c r="K128" s="52" t="s">
        <v>931</v>
      </c>
      <c r="L128" s="53" t="s">
        <v>291</v>
      </c>
      <c r="M128" s="13">
        <v>1095</v>
      </c>
      <c r="N128" s="14">
        <f t="shared" si="39"/>
        <v>3</v>
      </c>
      <c r="O128" s="15">
        <v>5440</v>
      </c>
      <c r="P128" s="15">
        <f t="shared" si="40"/>
        <v>5956800</v>
      </c>
      <c r="Q128" s="16">
        <f>IFERROR(VLOOKUP(G128,SCENARIOS!$A$13:$E$18,2,0),0.025)</f>
        <v>0.04</v>
      </c>
      <c r="R128" s="57">
        <f>IFERROR(VLOOKUP(L128,INPUTS!$A$107:$B$120,2,0),0.0082)</f>
        <v>0.0079</v>
      </c>
      <c r="S128" s="52">
        <f t="shared" si="41"/>
        <v>42.976</v>
      </c>
      <c r="T128" s="15">
        <f t="shared" si="42"/>
        <v>47058.72</v>
      </c>
      <c r="U128" s="15">
        <f>T128/INPUTS!$B$7*1000</f>
        <v>58823400</v>
      </c>
      <c r="V128" s="15">
        <f>T128*INPUTS!$B$6</f>
        <v>148705.5552</v>
      </c>
      <c r="W128" s="54" t="s">
        <v>396</v>
      </c>
      <c r="X128" s="54" t="s">
        <v>396</v>
      </c>
      <c r="Y128" s="58">
        <f>IFERROR(VLOOKUP(E128,INPUTS!$A$44:$B$103,2,0),0)</f>
        <v>0</v>
      </c>
      <c r="Z128" s="15">
        <f t="shared" si="43"/>
        <v>0</v>
      </c>
      <c r="AA128" s="20">
        <f>IFERROR(VLOOKUP(E128,INPUTS!$A$44:$C$103,3,0),SCENARIOS!$J$23)</f>
        <v>0</v>
      </c>
      <c r="AB128" s="15">
        <f t="shared" si="44"/>
        <v>0</v>
      </c>
      <c r="AC128" s="20">
        <f>IFERROR(VLOOKUP($E128,INPUTS!$A$44:$G$103,4,0),SCENARIOS!$K$23)</f>
        <v>0</v>
      </c>
      <c r="AD128" s="15">
        <f t="shared" si="45"/>
        <v>0</v>
      </c>
      <c r="AE128" s="20">
        <f>IFERROR(VLOOKUP($E128,INPUTS!$A$44:$G$103,5,0),SCENARIOS!$L$23)</f>
        <v>0</v>
      </c>
      <c r="AF128" s="15">
        <f t="shared" si="46"/>
        <v>0</v>
      </c>
      <c r="AG128" s="20">
        <f>IFERROR(VLOOKUP($E128,INPUTS!$A$44:$G$103,6,0),SCENARIOS!$M$23)</f>
        <v>0</v>
      </c>
      <c r="AH128" s="15">
        <f t="shared" si="47"/>
        <v>0</v>
      </c>
      <c r="AI128" s="20">
        <f>IFERROR(VLOOKUP($E128,INPUTS!$A$44:$G$103,7,0),SCENARIOS!$N$23)</f>
        <v>0</v>
      </c>
      <c r="AJ128" s="15">
        <f t="shared" si="48"/>
        <v>0</v>
      </c>
      <c r="AL128" t="str">
        <f t="shared" si="49"/>
        <v>N</v>
      </c>
      <c r="AM128" s="21">
        <f t="shared" si="50"/>
        <v>125450.845489294</v>
      </c>
      <c r="BD128" s="59">
        <f>1-BD126/AU11</f>
        <v>0</v>
      </c>
      <c r="BE128" s="59">
        <f t="shared" ref="BE128:BI128" si="58">1-BE126/AV11</f>
        <v>0</v>
      </c>
      <c r="BF128" s="59">
        <f t="shared" si="58"/>
        <v>0</v>
      </c>
      <c r="BG128" s="59">
        <f t="shared" si="58"/>
        <v>0</v>
      </c>
      <c r="BH128" s="59">
        <f t="shared" si="58"/>
        <v>0</v>
      </c>
      <c r="BI128" s="59">
        <f t="shared" si="58"/>
        <v>0</v>
      </c>
    </row>
    <row r="129" ht="15" customHeight="1" spans="1:73">
      <c r="A129" s="52" t="s">
        <v>1064</v>
      </c>
      <c r="B129" s="52" t="s">
        <v>532</v>
      </c>
      <c r="C129" s="52" t="s">
        <v>533</v>
      </c>
      <c r="D129" s="52" t="s">
        <v>929</v>
      </c>
      <c r="E129" s="10" t="s">
        <v>529</v>
      </c>
      <c r="F129" s="52" t="s">
        <v>528</v>
      </c>
      <c r="G129" s="52" t="s">
        <v>173</v>
      </c>
      <c r="H129" s="52" t="s">
        <v>203</v>
      </c>
      <c r="I129" s="52" t="s">
        <v>399</v>
      </c>
      <c r="J129" s="52" t="s">
        <v>165</v>
      </c>
      <c r="K129" s="52" t="s">
        <v>931</v>
      </c>
      <c r="L129" s="53" t="s">
        <v>297</v>
      </c>
      <c r="M129" s="13">
        <v>365</v>
      </c>
      <c r="N129" s="14">
        <f t="shared" si="39"/>
        <v>1</v>
      </c>
      <c r="O129" s="15">
        <v>10700</v>
      </c>
      <c r="P129" s="15">
        <f t="shared" si="40"/>
        <v>3905500</v>
      </c>
      <c r="Q129" s="16">
        <f>IFERROR(VLOOKUP(G129,SCENARIOS!$A$13:$E$18,2,0),0.025)</f>
        <v>0.04</v>
      </c>
      <c r="R129" s="57">
        <f>IFERROR(VLOOKUP(L129,INPUTS!$A$107:$B$120,2,0),0.0082)</f>
        <v>0.0105</v>
      </c>
      <c r="S129" s="52">
        <f t="shared" si="41"/>
        <v>112.35</v>
      </c>
      <c r="T129" s="15">
        <f t="shared" si="42"/>
        <v>41007.75</v>
      </c>
      <c r="U129" s="15">
        <f>T129/INPUTS!$B$7*1000</f>
        <v>51259687.5</v>
      </c>
      <c r="V129" s="15">
        <f>T129*INPUTS!$B$6</f>
        <v>129584.49</v>
      </c>
      <c r="W129" s="54" t="s">
        <v>396</v>
      </c>
      <c r="X129" s="54" t="s">
        <v>396</v>
      </c>
      <c r="Y129" s="58">
        <f>IFERROR(VLOOKUP(E129,INPUTS!$A$44:$B$103,2,0),0)</f>
        <v>0</v>
      </c>
      <c r="Z129" s="15">
        <f t="shared" si="43"/>
        <v>0</v>
      </c>
      <c r="AA129" s="20">
        <f>IFERROR(VLOOKUP(E129,INPUTS!$A$44:$C$103,3,0),SCENARIOS!$J$23)</f>
        <v>0</v>
      </c>
      <c r="AB129" s="15">
        <f t="shared" si="44"/>
        <v>0</v>
      </c>
      <c r="AC129" s="20">
        <f>IFERROR(VLOOKUP($E129,INPUTS!$A$44:$G$103,4,0),SCENARIOS!$K$23)</f>
        <v>0</v>
      </c>
      <c r="AD129" s="15">
        <f t="shared" si="45"/>
        <v>0</v>
      </c>
      <c r="AE129" s="20">
        <f>IFERROR(VLOOKUP($E129,INPUTS!$A$44:$G$103,5,0),SCENARIOS!$L$23)</f>
        <v>0</v>
      </c>
      <c r="AF129" s="15">
        <f t="shared" si="46"/>
        <v>0</v>
      </c>
      <c r="AG129" s="20">
        <f>IFERROR(VLOOKUP($E129,INPUTS!$A$44:$G$103,6,0),SCENARIOS!$M$23)</f>
        <v>0</v>
      </c>
      <c r="AH129" s="15">
        <f t="shared" si="47"/>
        <v>0</v>
      </c>
      <c r="AI129" s="20">
        <f>IFERROR(VLOOKUP($E129,INPUTS!$A$44:$G$103,7,0),SCENARIOS!$N$23)</f>
        <v>0</v>
      </c>
      <c r="AJ129" s="15">
        <f t="shared" si="48"/>
        <v>0</v>
      </c>
      <c r="AL129" t="str">
        <f t="shared" si="49"/>
        <v>N</v>
      </c>
      <c r="AM129" s="21">
        <f t="shared" si="50"/>
        <v>109319.949822553</v>
      </c>
    </row>
    <row r="130" ht="15" customHeight="1" spans="1:73">
      <c r="A130" s="52" t="s">
        <v>1065</v>
      </c>
      <c r="B130" s="52" t="s">
        <v>534</v>
      </c>
      <c r="C130" s="52" t="s">
        <v>535</v>
      </c>
      <c r="D130" s="52" t="s">
        <v>929</v>
      </c>
      <c r="E130" s="10" t="s">
        <v>537</v>
      </c>
      <c r="F130" s="52" t="s">
        <v>536</v>
      </c>
      <c r="G130" s="52" t="s">
        <v>173</v>
      </c>
      <c r="H130" s="52" t="s">
        <v>234</v>
      </c>
      <c r="I130" s="52" t="s">
        <v>424</v>
      </c>
      <c r="J130" s="52" t="s">
        <v>173</v>
      </c>
      <c r="K130" s="52" t="s">
        <v>931</v>
      </c>
      <c r="L130" s="53" t="s">
        <v>295</v>
      </c>
      <c r="M130" s="13">
        <v>730</v>
      </c>
      <c r="N130" s="14">
        <f t="shared" si="39"/>
        <v>2</v>
      </c>
      <c r="O130" s="15">
        <v>5800</v>
      </c>
      <c r="P130" s="15">
        <f t="shared" si="40"/>
        <v>4234000</v>
      </c>
      <c r="Q130" s="16">
        <f>IFERROR(VLOOKUP(G130,SCENARIOS!$A$13:$E$18,2,0),0.025)</f>
        <v>0.04</v>
      </c>
      <c r="R130" s="57">
        <f>IFERROR(VLOOKUP(L130,INPUTS!$A$107:$B$120,2,0),0.0082)</f>
        <v>0.0089</v>
      </c>
      <c r="S130" s="52">
        <f t="shared" si="41"/>
        <v>51.62</v>
      </c>
      <c r="T130" s="15">
        <f t="shared" si="42"/>
        <v>37682.6</v>
      </c>
      <c r="U130" s="15">
        <f>T130/INPUTS!$B$7*1000</f>
        <v>47103250</v>
      </c>
      <c r="V130" s="15">
        <f>T130*INPUTS!$B$6</f>
        <v>119077.016</v>
      </c>
      <c r="W130" s="54" t="s">
        <v>396</v>
      </c>
      <c r="X130" s="54" t="s">
        <v>396</v>
      </c>
      <c r="Y130" s="58">
        <f>IFERROR(VLOOKUP(E130,INPUTS!$A$44:$B$103,2,0),0)</f>
        <v>0</v>
      </c>
      <c r="Z130" s="15">
        <f t="shared" si="43"/>
        <v>0</v>
      </c>
      <c r="AA130" s="20">
        <f>IFERROR(VLOOKUP(E130,INPUTS!$A$44:$C$103,3,0),SCENARIOS!$J$23)</f>
        <v>0</v>
      </c>
      <c r="AB130" s="15">
        <f t="shared" si="44"/>
        <v>0</v>
      </c>
      <c r="AC130" s="20">
        <f>IFERROR(VLOOKUP($E130,INPUTS!$A$44:$G$103,4,0),SCENARIOS!$K$23)</f>
        <v>0</v>
      </c>
      <c r="AD130" s="15">
        <f t="shared" si="45"/>
        <v>0</v>
      </c>
      <c r="AE130" s="20">
        <f>IFERROR(VLOOKUP($E130,INPUTS!$A$44:$G$103,5,0),SCENARIOS!$L$23)</f>
        <v>0</v>
      </c>
      <c r="AF130" s="15">
        <f t="shared" si="46"/>
        <v>0</v>
      </c>
      <c r="AG130" s="20">
        <f>IFERROR(VLOOKUP($E130,INPUTS!$A$44:$G$103,6,0),SCENARIOS!$M$23)</f>
        <v>0</v>
      </c>
      <c r="AH130" s="15">
        <f t="shared" si="47"/>
        <v>0</v>
      </c>
      <c r="AI130" s="20">
        <f>IFERROR(VLOOKUP($E130,INPUTS!$A$44:$G$103,7,0),SCENARIOS!$N$23)</f>
        <v>0</v>
      </c>
      <c r="AJ130" s="15">
        <f t="shared" si="48"/>
        <v>0</v>
      </c>
      <c r="AL130" t="str">
        <f t="shared" si="49"/>
        <v>N</v>
      </c>
      <c r="AM130" s="21">
        <f t="shared" si="50"/>
        <v>100455.644144908</v>
      </c>
    </row>
    <row r="131" ht="15" customHeight="1" spans="1:73">
      <c r="A131" s="52" t="s">
        <v>1066</v>
      </c>
      <c r="B131" s="52" t="s">
        <v>534</v>
      </c>
      <c r="C131" s="52" t="s">
        <v>535</v>
      </c>
      <c r="D131" s="52" t="s">
        <v>929</v>
      </c>
      <c r="E131" s="10" t="s">
        <v>537</v>
      </c>
      <c r="F131" s="52" t="s">
        <v>536</v>
      </c>
      <c r="G131" s="52" t="s">
        <v>173</v>
      </c>
      <c r="H131" s="52" t="s">
        <v>264</v>
      </c>
      <c r="I131" s="52" t="s">
        <v>436</v>
      </c>
      <c r="J131" s="52" t="s">
        <v>173</v>
      </c>
      <c r="K131" s="52" t="s">
        <v>931</v>
      </c>
      <c r="L131" s="53" t="s">
        <v>295</v>
      </c>
      <c r="M131" s="13">
        <v>1095</v>
      </c>
      <c r="N131" s="14">
        <f t="shared" si="39"/>
        <v>3</v>
      </c>
      <c r="O131" s="15">
        <v>5600</v>
      </c>
      <c r="P131" s="15">
        <f t="shared" si="40"/>
        <v>6132000</v>
      </c>
      <c r="Q131" s="16">
        <f>IFERROR(VLOOKUP(G131,SCENARIOS!$A$13:$E$18,2,0),0.025)</f>
        <v>0.04</v>
      </c>
      <c r="R131" s="57">
        <f>IFERROR(VLOOKUP(L131,INPUTS!$A$107:$B$120,2,0),0.0082)</f>
        <v>0.0089</v>
      </c>
      <c r="S131" s="52">
        <f t="shared" si="41"/>
        <v>49.84</v>
      </c>
      <c r="T131" s="15">
        <f t="shared" si="42"/>
        <v>54574.8</v>
      </c>
      <c r="U131" s="15">
        <f>T131/INPUTS!$B$7*1000</f>
        <v>68218500</v>
      </c>
      <c r="V131" s="15">
        <f>T131*INPUTS!$B$6</f>
        <v>172456.368</v>
      </c>
      <c r="W131" s="54" t="s">
        <v>396</v>
      </c>
      <c r="X131" s="54" t="s">
        <v>396</v>
      </c>
      <c r="Y131" s="58">
        <f>IFERROR(VLOOKUP(E131,INPUTS!$A$44:$B$103,2,0),0)</f>
        <v>0</v>
      </c>
      <c r="Z131" s="15">
        <f t="shared" si="43"/>
        <v>0</v>
      </c>
      <c r="AA131" s="20">
        <f>IFERROR(VLOOKUP(E131,INPUTS!$A$44:$C$103,3,0),SCENARIOS!$J$23)</f>
        <v>0</v>
      </c>
      <c r="AB131" s="15">
        <f t="shared" si="44"/>
        <v>0</v>
      </c>
      <c r="AC131" s="20">
        <f>IFERROR(VLOOKUP($E131,INPUTS!$A$44:$G$103,4,0),SCENARIOS!$K$23)</f>
        <v>0</v>
      </c>
      <c r="AD131" s="15">
        <f t="shared" si="45"/>
        <v>0</v>
      </c>
      <c r="AE131" s="20">
        <f>IFERROR(VLOOKUP($E131,INPUTS!$A$44:$G$103,5,0),SCENARIOS!$L$23)</f>
        <v>0</v>
      </c>
      <c r="AF131" s="15">
        <f t="shared" si="46"/>
        <v>0</v>
      </c>
      <c r="AG131" s="20">
        <f>IFERROR(VLOOKUP($E131,INPUTS!$A$44:$G$103,6,0),SCENARIOS!$M$23)</f>
        <v>0</v>
      </c>
      <c r="AH131" s="15">
        <f t="shared" si="47"/>
        <v>0</v>
      </c>
      <c r="AI131" s="20">
        <f>IFERROR(VLOOKUP($E131,INPUTS!$A$44:$G$103,7,0),SCENARIOS!$N$23)</f>
        <v>0</v>
      </c>
      <c r="AJ131" s="15">
        <f t="shared" si="48"/>
        <v>0</v>
      </c>
      <c r="AL131" t="str">
        <f t="shared" si="49"/>
        <v>N</v>
      </c>
      <c r="AM131" s="21">
        <f t="shared" si="50"/>
        <v>145487.48462366</v>
      </c>
      <c r="BC131" s="2" t="s">
        <v>965</v>
      </c>
      <c r="BM131" s="2" t="s">
        <v>965</v>
      </c>
    </row>
    <row r="132" ht="15" customHeight="1" spans="1:73">
      <c r="A132" s="52" t="s">
        <v>1067</v>
      </c>
      <c r="B132" s="52" t="s">
        <v>534</v>
      </c>
      <c r="C132" s="52" t="s">
        <v>535</v>
      </c>
      <c r="D132" s="52" t="s">
        <v>929</v>
      </c>
      <c r="E132" s="10" t="s">
        <v>537</v>
      </c>
      <c r="F132" s="52" t="s">
        <v>536</v>
      </c>
      <c r="G132" s="52" t="s">
        <v>173</v>
      </c>
      <c r="H132" s="52" t="s">
        <v>224</v>
      </c>
      <c r="I132" s="52" t="s">
        <v>938</v>
      </c>
      <c r="J132" s="52" t="s">
        <v>165</v>
      </c>
      <c r="K132" s="52" t="s">
        <v>931</v>
      </c>
      <c r="L132" s="53" t="s">
        <v>295</v>
      </c>
      <c r="M132" s="13">
        <v>365</v>
      </c>
      <c r="N132" s="14">
        <f t="shared" ref="N132:N195" si="59">M132/365</f>
        <v>1</v>
      </c>
      <c r="O132" s="15">
        <v>11800</v>
      </c>
      <c r="P132" s="15">
        <f t="shared" ref="P132:P195" si="60">M132*O132</f>
        <v>4307000</v>
      </c>
      <c r="Q132" s="16">
        <f>IFERROR(VLOOKUP(G132,SCENARIOS!$A$13:$E$18,2,0),0.025)</f>
        <v>0.04</v>
      </c>
      <c r="R132" s="57">
        <f>IFERROR(VLOOKUP(L132,INPUTS!$A$107:$B$120,2,0),0.0082)</f>
        <v>0.0089</v>
      </c>
      <c r="S132" s="52">
        <f t="shared" ref="S132:S195" si="61">O132*R132</f>
        <v>105.02</v>
      </c>
      <c r="T132" s="15">
        <f t="shared" ref="T132:T195" si="62">M132*S132</f>
        <v>38332.3</v>
      </c>
      <c r="U132" s="15">
        <f>T132/INPUTS!$B$7*1000</f>
        <v>47915375</v>
      </c>
      <c r="V132" s="15">
        <f>T132*INPUTS!$B$6</f>
        <v>121130.068</v>
      </c>
      <c r="W132" s="54" t="s">
        <v>396</v>
      </c>
      <c r="X132" s="54" t="s">
        <v>396</v>
      </c>
      <c r="Y132" s="58">
        <f>IFERROR(VLOOKUP(E132,INPUTS!$A$44:$B$103,2,0),0)</f>
        <v>0</v>
      </c>
      <c r="Z132" s="15">
        <f t="shared" ref="Z132:Z195" si="63">T132*Y132</f>
        <v>0</v>
      </c>
      <c r="AA132" s="20">
        <f>IFERROR(VLOOKUP(E132,INPUTS!$A$44:$C$103,3,0),SCENARIOS!$J$23)</f>
        <v>0</v>
      </c>
      <c r="AB132" s="15">
        <f t="shared" si="44"/>
        <v>0</v>
      </c>
      <c r="AC132" s="20">
        <f>IFERROR(VLOOKUP($E132,INPUTS!$A$44:$G$103,4,0),SCENARIOS!$K$23)</f>
        <v>0</v>
      </c>
      <c r="AD132" s="15">
        <f t="shared" si="45"/>
        <v>0</v>
      </c>
      <c r="AE132" s="20">
        <f>IFERROR(VLOOKUP($E132,INPUTS!$A$44:$G$103,5,0),SCENARIOS!$L$23)</f>
        <v>0</v>
      </c>
      <c r="AF132" s="15">
        <f t="shared" si="46"/>
        <v>0</v>
      </c>
      <c r="AG132" s="20">
        <f>IFERROR(VLOOKUP($E132,INPUTS!$A$44:$G$103,6,0),SCENARIOS!$M$23)</f>
        <v>0</v>
      </c>
      <c r="AH132" s="15">
        <f t="shared" si="47"/>
        <v>0</v>
      </c>
      <c r="AI132" s="20">
        <f>IFERROR(VLOOKUP($E132,INPUTS!$A$44:$G$103,7,0),SCENARIOS!$N$23)</f>
        <v>0</v>
      </c>
      <c r="AJ132" s="15">
        <f t="shared" si="48"/>
        <v>0</v>
      </c>
      <c r="AL132" t="str">
        <f t="shared" si="49"/>
        <v>N</v>
      </c>
      <c r="AM132" s="21">
        <f t="shared" si="50"/>
        <v>102187.638009475</v>
      </c>
      <c r="BD132">
        <v>0</v>
      </c>
      <c r="BE132">
        <f>BD132+5</f>
        <v>5</v>
      </c>
      <c r="BF132">
        <f t="shared" ref="BF132:BI132" si="64">BE132+5</f>
        <v>10</v>
      </c>
      <c r="BG132">
        <f t="shared" si="64"/>
        <v>15</v>
      </c>
      <c r="BH132">
        <f t="shared" si="64"/>
        <v>20</v>
      </c>
      <c r="BI132">
        <f t="shared" si="64"/>
        <v>25</v>
      </c>
      <c r="BN132">
        <v>0</v>
      </c>
      <c r="BO132">
        <f>BN132+5</f>
        <v>5</v>
      </c>
      <c r="BP132">
        <f t="shared" ref="BP132:BS132" si="65">BO132+5</f>
        <v>10</v>
      </c>
      <c r="BQ132">
        <f t="shared" si="65"/>
        <v>15</v>
      </c>
      <c r="BR132">
        <f t="shared" si="65"/>
        <v>20</v>
      </c>
      <c r="BS132">
        <f t="shared" si="65"/>
        <v>25</v>
      </c>
    </row>
    <row r="133" ht="15" customHeight="1" spans="1:73">
      <c r="A133" s="52" t="s">
        <v>1068</v>
      </c>
      <c r="B133" s="52" t="s">
        <v>538</v>
      </c>
      <c r="C133" s="52" t="s">
        <v>539</v>
      </c>
      <c r="D133" s="52" t="s">
        <v>929</v>
      </c>
      <c r="E133" s="10" t="s">
        <v>529</v>
      </c>
      <c r="F133" s="52" t="s">
        <v>528</v>
      </c>
      <c r="G133" s="52" t="s">
        <v>173</v>
      </c>
      <c r="H133" s="52" t="s">
        <v>537</v>
      </c>
      <c r="I133" s="52" t="s">
        <v>536</v>
      </c>
      <c r="J133" s="52" t="s">
        <v>173</v>
      </c>
      <c r="K133" s="52" t="s">
        <v>931</v>
      </c>
      <c r="L133" s="53" t="s">
        <v>284</v>
      </c>
      <c r="M133" s="13">
        <v>2920</v>
      </c>
      <c r="N133" s="14">
        <f t="shared" si="59"/>
        <v>8</v>
      </c>
      <c r="O133" s="15">
        <v>1260</v>
      </c>
      <c r="P133" s="15">
        <f t="shared" si="60"/>
        <v>3679200</v>
      </c>
      <c r="Q133" s="16">
        <f>IFERROR(VLOOKUP(G133,SCENARIOS!$A$13:$E$18,2,0),0.025)</f>
        <v>0.04</v>
      </c>
      <c r="R133" s="57">
        <f>IFERROR(VLOOKUP(L133,INPUTS!$A$107:$B$120,2,0),0.0082)</f>
        <v>0.0041</v>
      </c>
      <c r="S133" s="52">
        <f t="shared" si="61"/>
        <v>5.166</v>
      </c>
      <c r="T133" s="15">
        <f t="shared" si="62"/>
        <v>15084.72</v>
      </c>
      <c r="U133" s="15">
        <f>T133/INPUTS!$B$7*1000</f>
        <v>18855900</v>
      </c>
      <c r="V133" s="15">
        <f>T133*INPUTS!$B$6</f>
        <v>47667.7152</v>
      </c>
      <c r="W133" s="54" t="s">
        <v>396</v>
      </c>
      <c r="X133" s="54" t="s">
        <v>396</v>
      </c>
      <c r="Y133" s="58">
        <f>IFERROR(VLOOKUP(E133,INPUTS!$A$44:$B$103,2,0),0)</f>
        <v>0</v>
      </c>
      <c r="Z133" s="15">
        <f t="shared" si="63"/>
        <v>0</v>
      </c>
      <c r="AA133" s="20">
        <f>IFERROR(VLOOKUP(E133,INPUTS!$A$44:$C$103,3,0),SCENARIOS!$J$23)</f>
        <v>0</v>
      </c>
      <c r="AB133" s="15">
        <f t="shared" ref="AB133:AB196" si="66">$T133*AA133*(1+$Q133)^AB$2</f>
        <v>0</v>
      </c>
      <c r="AC133" s="20">
        <f>IFERROR(VLOOKUP($E133,INPUTS!$A$44:$G$103,4,0),SCENARIOS!$K$23)</f>
        <v>0</v>
      </c>
      <c r="AD133" s="15">
        <f t="shared" ref="AD133:AD196" si="67">$T133*AC133*(1+$Q133)^AD$2</f>
        <v>0</v>
      </c>
      <c r="AE133" s="20">
        <f>IFERROR(VLOOKUP($E133,INPUTS!$A$44:$G$103,5,0),SCENARIOS!$L$23)</f>
        <v>0</v>
      </c>
      <c r="AF133" s="15">
        <f t="shared" ref="AF133:AF196" si="68">$T133*AE133*(1+$Q133)^AF$2</f>
        <v>0</v>
      </c>
      <c r="AG133" s="20">
        <f>IFERROR(VLOOKUP($E133,INPUTS!$A$44:$G$103,6,0),SCENARIOS!$M$23)</f>
        <v>0</v>
      </c>
      <c r="AH133" s="15">
        <f t="shared" ref="AH133:AH196" si="69">$T133*AG133*(1+$Q133)^AH$2</f>
        <v>0</v>
      </c>
      <c r="AI133" s="20">
        <f>IFERROR(VLOOKUP($E133,INPUTS!$A$44:$G$103,7,0),SCENARIOS!$N$23)</f>
        <v>0</v>
      </c>
      <c r="AJ133" s="15">
        <f t="shared" ref="AJ133:AJ196" si="70">$T133*AI133*(1+$Q133)^AJ$2</f>
        <v>0</v>
      </c>
      <c r="AL133" t="str">
        <f t="shared" ref="AL133:AL196" si="71">IF(H133="MULTI","MULTI",IF(COUNTIFS($E$4:$E$1277,H133,$H$4:$H$1277,E133)&gt;0,"Y","N"))</f>
        <v>Y</v>
      </c>
      <c r="AM133" s="21">
        <f t="shared" ref="AM133:AM196" si="72">T133*((1+Q133)^25)</f>
        <v>40213.394626315</v>
      </c>
      <c r="BA133" s="34"/>
      <c r="BD133" s="2" t="s">
        <v>332</v>
      </c>
      <c r="BE133" s="2" t="s">
        <v>337</v>
      </c>
      <c r="BF133" s="2" t="s">
        <v>338</v>
      </c>
      <c r="BG133" s="2" t="s">
        <v>339</v>
      </c>
      <c r="BH133" s="2" t="s">
        <v>968</v>
      </c>
      <c r="BI133" s="2" t="s">
        <v>340</v>
      </c>
      <c r="BJ133" s="60" t="s">
        <v>1069</v>
      </c>
      <c r="BK133" s="61"/>
      <c r="BN133" s="2" t="s">
        <v>332</v>
      </c>
      <c r="BO133" s="2" t="s">
        <v>337</v>
      </c>
      <c r="BP133" s="2" t="s">
        <v>338</v>
      </c>
      <c r="BQ133" s="2" t="s">
        <v>339</v>
      </c>
      <c r="BR133" s="2" t="s">
        <v>968</v>
      </c>
      <c r="BS133" s="2" t="s">
        <v>340</v>
      </c>
      <c r="BT133" s="60" t="s">
        <v>1069</v>
      </c>
      <c r="BU133" s="61"/>
    </row>
    <row r="134" ht="15" customHeight="1" spans="1:73">
      <c r="A134" s="52" t="s">
        <v>1070</v>
      </c>
      <c r="B134" s="52" t="s">
        <v>538</v>
      </c>
      <c r="C134" s="52" t="s">
        <v>539</v>
      </c>
      <c r="D134" s="52" t="s">
        <v>929</v>
      </c>
      <c r="E134" s="10" t="s">
        <v>529</v>
      </c>
      <c r="F134" s="52" t="s">
        <v>528</v>
      </c>
      <c r="G134" s="52" t="s">
        <v>173</v>
      </c>
      <c r="H134" s="52" t="s">
        <v>242</v>
      </c>
      <c r="I134" s="52" t="s">
        <v>421</v>
      </c>
      <c r="J134" s="52" t="s">
        <v>173</v>
      </c>
      <c r="K134" s="52" t="s">
        <v>931</v>
      </c>
      <c r="L134" s="53" t="s">
        <v>284</v>
      </c>
      <c r="M134" s="13">
        <v>3650</v>
      </c>
      <c r="N134" s="14">
        <f t="shared" si="59"/>
        <v>10</v>
      </c>
      <c r="O134" s="15">
        <v>297</v>
      </c>
      <c r="P134" s="15">
        <f t="shared" si="60"/>
        <v>1084050</v>
      </c>
      <c r="Q134" s="16">
        <f>IFERROR(VLOOKUP(G134,SCENARIOS!$A$13:$E$18,2,0),0.025)</f>
        <v>0.04</v>
      </c>
      <c r="R134" s="57">
        <f>IFERROR(VLOOKUP(L134,INPUTS!$A$107:$B$120,2,0),0.0082)</f>
        <v>0.0041</v>
      </c>
      <c r="S134" s="52">
        <f t="shared" si="61"/>
        <v>1.2177</v>
      </c>
      <c r="T134" s="15">
        <f t="shared" si="62"/>
        <v>4444.605</v>
      </c>
      <c r="U134" s="15">
        <f>T134/INPUTS!$B$7*1000</f>
        <v>5555756.25</v>
      </c>
      <c r="V134" s="15">
        <f>T134*INPUTS!$B$6</f>
        <v>14044.9518</v>
      </c>
      <c r="W134" s="54" t="s">
        <v>396</v>
      </c>
      <c r="X134" s="54" t="s">
        <v>396</v>
      </c>
      <c r="Y134" s="58">
        <f>IFERROR(VLOOKUP(E134,INPUTS!$A$44:$B$103,2,0),0)</f>
        <v>0</v>
      </c>
      <c r="Z134" s="15">
        <f t="shared" si="63"/>
        <v>0</v>
      </c>
      <c r="AA134" s="20">
        <f>IFERROR(VLOOKUP(E134,INPUTS!$A$44:$C$103,3,0),SCENARIOS!$J$23)</f>
        <v>0</v>
      </c>
      <c r="AB134" s="15">
        <f t="shared" si="66"/>
        <v>0</v>
      </c>
      <c r="AC134" s="20">
        <f>IFERROR(VLOOKUP($E134,INPUTS!$A$44:$G$103,4,0),SCENARIOS!$K$23)</f>
        <v>0</v>
      </c>
      <c r="AD134" s="15">
        <f t="shared" si="67"/>
        <v>0</v>
      </c>
      <c r="AE134" s="20">
        <f>IFERROR(VLOOKUP($E134,INPUTS!$A$44:$G$103,5,0),SCENARIOS!$L$23)</f>
        <v>0</v>
      </c>
      <c r="AF134" s="15">
        <f t="shared" si="68"/>
        <v>0</v>
      </c>
      <c r="AG134" s="20">
        <f>IFERROR(VLOOKUP($E134,INPUTS!$A$44:$G$103,6,0),SCENARIOS!$M$23)</f>
        <v>0</v>
      </c>
      <c r="AH134" s="15">
        <f t="shared" si="69"/>
        <v>0</v>
      </c>
      <c r="AI134" s="20">
        <f>IFERROR(VLOOKUP($E134,INPUTS!$A$44:$G$103,7,0),SCENARIOS!$N$23)</f>
        <v>0</v>
      </c>
      <c r="AJ134" s="15">
        <f t="shared" si="70"/>
        <v>0</v>
      </c>
      <c r="AL134" t="str">
        <f t="shared" si="71"/>
        <v>Y</v>
      </c>
      <c r="AM134" s="21">
        <f t="shared" si="72"/>
        <v>11848.5894881107</v>
      </c>
      <c r="BA134" s="34"/>
      <c r="BB134" s="2"/>
      <c r="BC134" s="2" t="str" cm="1">
        <f t="array" ref="BC134:BC255">_xlfn._xlws.SORT(_xlfn.UNIQUE(E$4:E$1277))</f>
        <v>ABU</v>
      </c>
      <c r="BD134" s="15">
        <f>SUMIF($E$4:$E$1277,$BC134,$T$4:$T$1277)*(1+INDEX($Q$4:$Q$1277,MATCH($BC134,$E$4:$E1277,0)))^BD$132</f>
        <v>1436400</v>
      </c>
      <c r="BE134" s="15">
        <f>SUMIF($E$4:$E$1277,$BC134,$T$4:$T$1277)*(1+INDEX($Q$4:$Q$1277,MATCH($BC134,$E$4:$E1277,0)))^BE$132</f>
        <v>1790015.73524495</v>
      </c>
      <c r="BF134" s="15">
        <f>SUMIF($E$4:$E$1277,$BC134,$T$4:$T$1277)*(1+INDEX($Q$4:$Q$1277,MATCH($BC134,$E$4:$E1277,0)))^BF$132</f>
        <v>2230685.27737713</v>
      </c>
      <c r="BG134" s="15">
        <f>SUMIF($E$4:$E$1277,$BC134,$T$4:$T$1277)*(1+INDEX($Q$4:$Q$1277,MATCH($BC134,$E$4:$E1277,0)))^BG$132</f>
        <v>2779839.70125613</v>
      </c>
      <c r="BH134" s="15">
        <f>SUMIF($E$4:$E$1277,$BC134,$T$4:$T$1277)*(1+INDEX($Q$4:$Q$1277,MATCH($BC134,$E$4:$E1277,0)))^BH$132</f>
        <v>3464186.02527645</v>
      </c>
      <c r="BI134" s="15">
        <f>SUMIF($E$4:$E$1277,$BC134,$T$4:$T$1277)*(1+INDEX($Q$4:$Q$1277,MATCH($BC134,$E$4:$E1277,0)))^BI$132</f>
        <v>4317006.05336988</v>
      </c>
      <c r="BJ134" s="62">
        <f>SUMIF($E$4:$E$1277,$BC134,$AM$4:$AM$1277)</f>
        <v>4317006.05336988</v>
      </c>
      <c r="BK134" s="63" t="str">
        <f>IF(BJ134=BI134,"Y","N")</f>
        <v>Y</v>
      </c>
      <c r="BL134" s="15"/>
      <c r="BM134" s="2" t="str" cm="1">
        <f t="array" ref="BM134:BM194">_xlfn._xlws.SORT(_xlfn.UNIQUE(F$4:F$1277))</f>
        <v>Argentina</v>
      </c>
      <c r="BN134" s="15">
        <f>SUMIF($F$4:$F$1277,$BM134,$T$4:$T$1277)*(1+INDEX($Q$4:$Q$1277,MATCH($BM134,$F$4:$F1277,0)))^BN$132</f>
        <v>1396200</v>
      </c>
      <c r="BO134" s="15">
        <f>SUMIF($F$4:$F$1277,$BM134,$T$4:$T$1277)*(1+INDEX($Q$4:$Q$1277,MATCH($BM134,$F$4:$F1277,0)))^BO$132</f>
        <v>1658247.61994417</v>
      </c>
      <c r="BP134" s="15">
        <f>SUMIF($F$4:$F$1277,$BM134,$T$4:$T$1277)*(1+INDEX($Q$4:$Q$1277,MATCH($BM134,$F$4:$F1277,0)))^BP$132</f>
        <v>1969477.98957921</v>
      </c>
      <c r="BQ134" s="15">
        <f>SUMIF($F$4:$F$1277,$BM134,$T$4:$T$1277)*(1+INDEX($Q$4:$Q$1277,MATCH($BM134,$F$4:$F1277,0)))^BQ$132</f>
        <v>2339122.03749616</v>
      </c>
      <c r="BR134" s="15">
        <f>SUMIF($F$4:$F$1277,$BM134,$T$4:$T$1277)*(1+INDEX($Q$4:$Q$1277,MATCH($BM134,$F$4:$F1277,0)))^BR$132</f>
        <v>2778143.21117101</v>
      </c>
      <c r="BS134" s="15">
        <f>SUMIF($F$4:$F$1277,$BM134,$T$4:$T$1277)*(1+INDEX($Q$4:$Q$1277,MATCH($BM134,$F$4:$F1277,0)))^BS$132</f>
        <v>3299562.64703364</v>
      </c>
      <c r="BT134" s="88">
        <f>SUMIF($F$4:$F$1277,$BM134,$AM$4:$AM$1277)</f>
        <v>3299562.64703364</v>
      </c>
      <c r="BU134" s="89" t="str">
        <f>IF(BT134=BS134,"Y","N")</f>
        <v>Y</v>
      </c>
    </row>
    <row r="135" ht="15" customHeight="1" spans="1:73">
      <c r="A135" s="52" t="s">
        <v>1071</v>
      </c>
      <c r="B135" s="52" t="s">
        <v>538</v>
      </c>
      <c r="C135" s="52" t="s">
        <v>539</v>
      </c>
      <c r="D135" s="52" t="s">
        <v>929</v>
      </c>
      <c r="E135" s="10" t="s">
        <v>529</v>
      </c>
      <c r="F135" s="52" t="s">
        <v>528</v>
      </c>
      <c r="G135" s="52" t="s">
        <v>173</v>
      </c>
      <c r="H135" s="52" t="s">
        <v>576</v>
      </c>
      <c r="I135" s="52" t="s">
        <v>575</v>
      </c>
      <c r="J135" s="52" t="s">
        <v>173</v>
      </c>
      <c r="K135" s="52" t="s">
        <v>931</v>
      </c>
      <c r="L135" s="53" t="s">
        <v>284</v>
      </c>
      <c r="M135" s="13">
        <v>730</v>
      </c>
      <c r="N135" s="14">
        <f t="shared" si="59"/>
        <v>2</v>
      </c>
      <c r="O135" s="15">
        <v>5900</v>
      </c>
      <c r="P135" s="15">
        <f t="shared" si="60"/>
        <v>4307000</v>
      </c>
      <c r="Q135" s="16">
        <f>IFERROR(VLOOKUP(G135,SCENARIOS!$A$13:$E$18,2,0),0.025)</f>
        <v>0.04</v>
      </c>
      <c r="R135" s="57">
        <f>IFERROR(VLOOKUP(L135,INPUTS!$A$107:$B$120,2,0),0.0082)</f>
        <v>0.0041</v>
      </c>
      <c r="S135" s="52">
        <f t="shared" si="61"/>
        <v>24.19</v>
      </c>
      <c r="T135" s="15">
        <f t="shared" si="62"/>
        <v>17658.7</v>
      </c>
      <c r="U135" s="15">
        <f>T135/INPUTS!$B$7*1000</f>
        <v>22073375</v>
      </c>
      <c r="V135" s="15">
        <f>T135*INPUTS!$B$6</f>
        <v>55801.492</v>
      </c>
      <c r="W135" s="54" t="s">
        <v>396</v>
      </c>
      <c r="X135" s="54" t="s">
        <v>396</v>
      </c>
      <c r="Y135" s="58">
        <f>IFERROR(VLOOKUP(E135,INPUTS!$A$44:$B$103,2,0),0)</f>
        <v>0</v>
      </c>
      <c r="Z135" s="15">
        <f t="shared" si="63"/>
        <v>0</v>
      </c>
      <c r="AA135" s="20">
        <f>IFERROR(VLOOKUP(E135,INPUTS!$A$44:$C$103,3,0),SCENARIOS!$J$23)</f>
        <v>0</v>
      </c>
      <c r="AB135" s="15">
        <f t="shared" si="66"/>
        <v>0</v>
      </c>
      <c r="AC135" s="20">
        <f>IFERROR(VLOOKUP($E135,INPUTS!$A$44:$G$103,4,0),SCENARIOS!$K$23)</f>
        <v>0</v>
      </c>
      <c r="AD135" s="15">
        <f t="shared" si="67"/>
        <v>0</v>
      </c>
      <c r="AE135" s="20">
        <f>IFERROR(VLOOKUP($E135,INPUTS!$A$44:$G$103,5,0),SCENARIOS!$L$23)</f>
        <v>0</v>
      </c>
      <c r="AF135" s="15">
        <f t="shared" si="68"/>
        <v>0</v>
      </c>
      <c r="AG135" s="20">
        <f>IFERROR(VLOOKUP($E135,INPUTS!$A$44:$G$103,6,0),SCENARIOS!$M$23)</f>
        <v>0</v>
      </c>
      <c r="AH135" s="15">
        <f t="shared" si="69"/>
        <v>0</v>
      </c>
      <c r="AI135" s="20">
        <f>IFERROR(VLOOKUP($E135,INPUTS!$A$44:$G$103,7,0),SCENARIOS!$N$23)</f>
        <v>0</v>
      </c>
      <c r="AJ135" s="15">
        <f t="shared" si="70"/>
        <v>0</v>
      </c>
      <c r="AL135" t="str">
        <f t="shared" si="71"/>
        <v>N</v>
      </c>
      <c r="AM135" s="21">
        <f t="shared" si="72"/>
        <v>47075.204026837</v>
      </c>
      <c r="BB135" s="2"/>
      <c r="BC135" s="2" t="str">
        <v>ADD</v>
      </c>
      <c r="BD135" s="15">
        <f>SUMIF($E$4:$E$1277,$BC135,$T$4:$T$1277)*(1+INDEX($Q$4:$Q$1277,MATCH($BC135,$E$4:$E1278,0)))^BD$132</f>
        <v>350647.835</v>
      </c>
      <c r="BE135" s="15">
        <f>SUMIF($E$4:$E$1277,$BC135,$T$4:$T$1277)*(1+INDEX($Q$4:$Q$1277,MATCH($BC135,$E$4:$E1278,0)))^BE$132</f>
        <v>406496.944324924</v>
      </c>
      <c r="BF135" s="15">
        <f>SUMIF($E$4:$E$1277,$BC135,$T$4:$T$1277)*(1+INDEX($Q$4:$Q$1277,MATCH($BC135,$E$4:$E1278,0)))^BF$132</f>
        <v>471241.368838055</v>
      </c>
      <c r="BG135" s="15">
        <f>SUMIF($E$4:$E$1277,$BC135,$T$4:$T$1277)*(1+INDEX($Q$4:$Q$1277,MATCH($BC135,$E$4:$E1278,0)))^BG$132</f>
        <v>546297.901631601</v>
      </c>
      <c r="BH135" s="15">
        <f>SUMIF($E$4:$E$1277,$BC135,$T$4:$T$1277)*(1+INDEX($Q$4:$Q$1277,MATCH($BC135,$E$4:$E1278,0)))^BH$132</f>
        <v>633308.994206007</v>
      </c>
      <c r="BI135" s="15">
        <f>SUMIF($E$4:$E$1277,$BC135,$T$4:$T$1277)*(1+INDEX($Q$4:$Q$1277,MATCH($BC135,$E$4:$E1278,0)))^BI$132</f>
        <v>734178.698004032</v>
      </c>
      <c r="BJ135" s="62">
        <f t="shared" ref="BJ135:BJ198" si="73">SUMIF($E$4:$E$1277,$BC135,$AM$4:$AM$1277)</f>
        <v>734178.698004032</v>
      </c>
      <c r="BK135" s="63" t="str">
        <f t="shared" ref="BK135:BK198" si="74">IF(BJ135=BI135,"Y","N")</f>
        <v>Y</v>
      </c>
      <c r="BL135" s="15"/>
      <c r="BM135" s="2" t="str">
        <v>Australia</v>
      </c>
      <c r="BN135" s="15">
        <f>SUMIF($F$4:$F$1277,$BM135,$T$4:$T$1277)*(1+INDEX($Q$4:$Q$1277,MATCH($BM135,$F$4:$F1278,0)))^BN$132</f>
        <v>6016554.16</v>
      </c>
      <c r="BO135" s="15">
        <f>SUMIF($F$4:$F$1277,$BM135,$T$4:$T$1277)*(1+INDEX($Q$4:$Q$1277,MATCH($BM135,$F$4:$F1278,0)))^BO$132</f>
        <v>7320058.0812108</v>
      </c>
      <c r="BP135" s="15">
        <f>SUMIF($F$4:$F$1277,$BM135,$T$4:$T$1277)*(1+INDEX($Q$4:$Q$1277,MATCH($BM135,$F$4:$F1278,0)))^BP$132</f>
        <v>8905969.91024169</v>
      </c>
      <c r="BQ135" s="15">
        <f>SUMIF($F$4:$F$1277,$BM135,$T$4:$T$1277)*(1+INDEX($Q$4:$Q$1277,MATCH($BM135,$F$4:$F1278,0)))^BQ$132</f>
        <v>10835474.1399826</v>
      </c>
      <c r="BR135" s="15">
        <f>SUMIF($F$4:$F$1277,$BM135,$T$4:$T$1277)*(1+INDEX($Q$4:$Q$1277,MATCH($BM135,$F$4:$F1278,0)))^BR$132</f>
        <v>13183011.06129</v>
      </c>
      <c r="BS135" s="15">
        <f>SUMIF($F$4:$F$1277,$BM135,$T$4:$T$1277)*(1+INDEX($Q$4:$Q$1277,MATCH($BM135,$F$4:$F1278,0)))^BS$132</f>
        <v>16039148.6700898</v>
      </c>
      <c r="BT135" s="62">
        <f t="shared" ref="BT135:BT193" si="75">SUMIF($F$4:$F$1277,$BM135,$AM$4:$AM$1277)</f>
        <v>16039148.6700898</v>
      </c>
      <c r="BU135" s="63" t="str">
        <f t="shared" ref="BU135:BU193" si="76">IF(BT135=BS135,"Y","N")</f>
        <v>Y</v>
      </c>
    </row>
    <row r="136" ht="15" customHeight="1" spans="1:73">
      <c r="A136" s="52" t="s">
        <v>1072</v>
      </c>
      <c r="B136" s="52" t="s">
        <v>540</v>
      </c>
      <c r="C136" s="52" t="s">
        <v>541</v>
      </c>
      <c r="D136" s="52" t="s">
        <v>929</v>
      </c>
      <c r="E136" s="10" t="s">
        <v>242</v>
      </c>
      <c r="F136" s="52" t="s">
        <v>421</v>
      </c>
      <c r="G136" s="52" t="s">
        <v>173</v>
      </c>
      <c r="H136" s="52" t="s">
        <v>234</v>
      </c>
      <c r="I136" s="52" t="s">
        <v>424</v>
      </c>
      <c r="J136" s="52" t="s">
        <v>173</v>
      </c>
      <c r="K136" s="52" t="s">
        <v>931</v>
      </c>
      <c r="L136" s="53" t="s">
        <v>291</v>
      </c>
      <c r="M136" s="13">
        <v>730</v>
      </c>
      <c r="N136" s="14">
        <f t="shared" si="59"/>
        <v>2</v>
      </c>
      <c r="O136" s="15">
        <v>5350</v>
      </c>
      <c r="P136" s="15">
        <f t="shared" si="60"/>
        <v>3905500</v>
      </c>
      <c r="Q136" s="16">
        <f>IFERROR(VLOOKUP(G136,SCENARIOS!$A$13:$E$18,2,0),0.025)</f>
        <v>0.04</v>
      </c>
      <c r="R136" s="57">
        <f>IFERROR(VLOOKUP(L136,INPUTS!$A$107:$B$120,2,0),0.0082)</f>
        <v>0.0079</v>
      </c>
      <c r="S136" s="52">
        <f t="shared" si="61"/>
        <v>42.265</v>
      </c>
      <c r="T136" s="15">
        <f t="shared" si="62"/>
        <v>30853.45</v>
      </c>
      <c r="U136" s="15">
        <f>T136/INPUTS!$B$7*1000</f>
        <v>38566812.5</v>
      </c>
      <c r="V136" s="15">
        <f>T136*INPUTS!$B$6</f>
        <v>97496.902</v>
      </c>
      <c r="W136" s="54" t="s">
        <v>396</v>
      </c>
      <c r="X136" s="54" t="s">
        <v>396</v>
      </c>
      <c r="Y136" s="58">
        <f>IFERROR(VLOOKUP(E136,INPUTS!$A$44:$B$103,2,0),0)</f>
        <v>0</v>
      </c>
      <c r="Z136" s="15">
        <f t="shared" si="63"/>
        <v>0</v>
      </c>
      <c r="AA136" s="20">
        <f>IFERROR(VLOOKUP(E136,INPUTS!$A$44:$C$103,3,0),SCENARIOS!$J$23)</f>
        <v>0.03</v>
      </c>
      <c r="AB136" s="15">
        <f t="shared" si="66"/>
        <v>1126.1381847466</v>
      </c>
      <c r="AC136" s="20">
        <f>IFERROR(VLOOKUP($E136,INPUTS!$A$44:$G$103,4,0),SCENARIOS!$K$23)</f>
        <v>0.1</v>
      </c>
      <c r="AD136" s="15">
        <f t="shared" si="67"/>
        <v>4567.06430325139</v>
      </c>
      <c r="AE136" s="20">
        <f>IFERROR(VLOOKUP($E136,INPUTS!$A$44:$G$103,5,0),SCENARIOS!$L$23)</f>
        <v>0.2</v>
      </c>
      <c r="AF136" s="15">
        <f t="shared" si="68"/>
        <v>11113.0640799965</v>
      </c>
      <c r="AG136" s="20">
        <f>IFERROR(VLOOKUP($E136,INPUTS!$A$44:$G$103,6,0),SCENARIOS!$M$23)</f>
        <v>0.3</v>
      </c>
      <c r="AH136" s="15">
        <f t="shared" si="69"/>
        <v>20281.1125012274</v>
      </c>
      <c r="AI136" s="20">
        <f>IFERROR(VLOOKUP($E136,INPUTS!$A$44:$G$103,7,0),SCENARIOS!$N$23)</f>
        <v>0.4</v>
      </c>
      <c r="AJ136" s="15">
        <f t="shared" si="70"/>
        <v>32900.0991846923</v>
      </c>
      <c r="AL136" t="str">
        <f t="shared" si="71"/>
        <v>Y</v>
      </c>
      <c r="AM136" s="21">
        <f t="shared" si="72"/>
        <v>82250.2479617307</v>
      </c>
      <c r="BB136" s="2"/>
      <c r="BC136" s="2" t="str">
        <v>AKL</v>
      </c>
      <c r="BD136" s="15">
        <f>SUMIF($E$4:$E$1277,$BC136,$T$4:$T$1277)*(1+INDEX($Q$4:$Q$1277,MATCH($BC136,$E$4:$E1279,0)))^BD$132</f>
        <v>544811.41</v>
      </c>
      <c r="BE136" s="15">
        <f>SUMIF($E$4:$E$1277,$BC136,$T$4:$T$1277)*(1+INDEX($Q$4:$Q$1277,MATCH($BC136,$E$4:$E1279,0)))^BE$132</f>
        <v>662846.383237137</v>
      </c>
      <c r="BF136" s="15">
        <f>SUMIF($E$4:$E$1277,$BC136,$T$4:$T$1277)*(1+INDEX($Q$4:$Q$1277,MATCH($BC136,$E$4:$E1279,0)))^BF$132</f>
        <v>806453.976010805</v>
      </c>
      <c r="BG136" s="15">
        <f>SUMIF($E$4:$E$1277,$BC136,$T$4:$T$1277)*(1+INDEX($Q$4:$Q$1277,MATCH($BC136,$E$4:$E1279,0)))^BG$132</f>
        <v>981174.570565566</v>
      </c>
      <c r="BH136" s="15">
        <f>SUMIF($E$4:$E$1277,$BC136,$T$4:$T$1277)*(1+INDEX($Q$4:$Q$1277,MATCH($BC136,$E$4:$E1279,0)))^BH$132</f>
        <v>1193748.88903967</v>
      </c>
      <c r="BI136" s="15">
        <f>SUMIF($E$4:$E$1277,$BC136,$T$4:$T$1277)*(1+INDEX($Q$4:$Q$1277,MATCH($BC136,$E$4:$E1279,0)))^BI$132</f>
        <v>1452378.05058689</v>
      </c>
      <c r="BJ136" s="62">
        <f t="shared" si="73"/>
        <v>1452378.05058689</v>
      </c>
      <c r="BK136" s="63" t="str">
        <f t="shared" si="74"/>
        <v>Y</v>
      </c>
      <c r="BL136" s="15"/>
      <c r="BM136" s="2" t="str">
        <v>Austria</v>
      </c>
      <c r="BN136" s="15">
        <f>SUMIF($F$4:$F$1277,$BM136,$T$4:$T$1277)*(1+INDEX($Q$4:$Q$1277,MATCH($BM136,$F$4:$F1279,0)))^BN$132</f>
        <v>1990287.92</v>
      </c>
      <c r="BO136" s="15">
        <f>SUMIF($F$4:$F$1277,$BM136,$T$4:$T$1277)*(1+INDEX($Q$4:$Q$1277,MATCH($BM136,$F$4:$F1279,0)))^BO$132</f>
        <v>2251828.098705</v>
      </c>
      <c r="BP136" s="15">
        <f>SUMIF($F$4:$F$1277,$BM136,$T$4:$T$1277)*(1+INDEX($Q$4:$Q$1277,MATCH($BM136,$F$4:$F1279,0)))^BP$132</f>
        <v>2547736.80489272</v>
      </c>
      <c r="BQ136" s="15">
        <f>SUMIF($F$4:$F$1277,$BM136,$T$4:$T$1277)*(1+INDEX($Q$4:$Q$1277,MATCH($BM136,$F$4:$F1279,0)))^BQ$132</f>
        <v>2882530.34533934</v>
      </c>
      <c r="BR136" s="15">
        <f>SUMIF($F$4:$F$1277,$BM136,$T$4:$T$1277)*(1+INDEX($Q$4:$Q$1277,MATCH($BM136,$F$4:$F1279,0)))^BR$132</f>
        <v>3261318.50662338</v>
      </c>
      <c r="BS136" s="15">
        <f>SUMIF($F$4:$F$1277,$BM136,$T$4:$T$1277)*(1+INDEX($Q$4:$Q$1277,MATCH($BM136,$F$4:$F1279,0)))^BS$132</f>
        <v>3689882.54324587</v>
      </c>
      <c r="BT136" s="62">
        <f t="shared" si="75"/>
        <v>3689882.54324587</v>
      </c>
      <c r="BU136" s="63" t="str">
        <f t="shared" si="76"/>
        <v>Y</v>
      </c>
    </row>
    <row r="137" ht="15" customHeight="1" spans="1:73">
      <c r="A137" s="52" t="s">
        <v>1073</v>
      </c>
      <c r="B137" s="52" t="s">
        <v>540</v>
      </c>
      <c r="C137" s="52" t="s">
        <v>541</v>
      </c>
      <c r="D137" s="52" t="s">
        <v>929</v>
      </c>
      <c r="E137" s="10" t="s">
        <v>242</v>
      </c>
      <c r="F137" s="52" t="s">
        <v>421</v>
      </c>
      <c r="G137" s="52" t="s">
        <v>173</v>
      </c>
      <c r="H137" s="52" t="s">
        <v>264</v>
      </c>
      <c r="I137" s="52" t="s">
        <v>436</v>
      </c>
      <c r="J137" s="52" t="s">
        <v>173</v>
      </c>
      <c r="K137" s="52" t="s">
        <v>931</v>
      </c>
      <c r="L137" s="53" t="s">
        <v>291</v>
      </c>
      <c r="M137" s="13">
        <v>730</v>
      </c>
      <c r="N137" s="14">
        <f t="shared" si="59"/>
        <v>2</v>
      </c>
      <c r="O137" s="15">
        <v>6300</v>
      </c>
      <c r="P137" s="15">
        <f t="shared" si="60"/>
        <v>4599000</v>
      </c>
      <c r="Q137" s="16">
        <f>IFERROR(VLOOKUP(G137,SCENARIOS!$A$13:$E$18,2,0),0.025)</f>
        <v>0.04</v>
      </c>
      <c r="R137" s="57">
        <f>IFERROR(VLOOKUP(L137,INPUTS!$A$107:$B$120,2,0),0.0082)</f>
        <v>0.0079</v>
      </c>
      <c r="S137" s="52">
        <f t="shared" si="61"/>
        <v>49.77</v>
      </c>
      <c r="T137" s="15">
        <f t="shared" si="62"/>
        <v>36332.1</v>
      </c>
      <c r="U137" s="15">
        <f>T137/INPUTS!$B$7*1000</f>
        <v>45415125</v>
      </c>
      <c r="V137" s="15">
        <f>T137*INPUTS!$B$6</f>
        <v>114809.436</v>
      </c>
      <c r="W137" s="54" t="s">
        <v>396</v>
      </c>
      <c r="X137" s="54" t="s">
        <v>396</v>
      </c>
      <c r="Y137" s="58">
        <f>IFERROR(VLOOKUP(E137,INPUTS!$A$44:$B$103,2,0),0)</f>
        <v>0</v>
      </c>
      <c r="Z137" s="15">
        <f t="shared" si="63"/>
        <v>0</v>
      </c>
      <c r="AA137" s="20">
        <f>IFERROR(VLOOKUP(E137,INPUTS!$A$44:$C$103,3,0),SCENARIOS!$J$23)</f>
        <v>0.03</v>
      </c>
      <c r="AB137" s="15">
        <f t="shared" si="66"/>
        <v>1326.10664745861</v>
      </c>
      <c r="AC137" s="20">
        <f>IFERROR(VLOOKUP($E137,INPUTS!$A$44:$G$103,4,0),SCENARIOS!$K$23)</f>
        <v>0.1</v>
      </c>
      <c r="AD137" s="15">
        <f t="shared" si="67"/>
        <v>5378.03833840818</v>
      </c>
      <c r="AE137" s="20">
        <f>IFERROR(VLOOKUP($E137,INPUTS!$A$44:$G$103,5,0),SCENARIOS!$L$23)</f>
        <v>0.2</v>
      </c>
      <c r="AF137" s="15">
        <f t="shared" si="68"/>
        <v>13086.4119072856</v>
      </c>
      <c r="AG137" s="20">
        <f>IFERROR(VLOOKUP($E137,INPUTS!$A$44:$G$103,6,0),SCENARIOS!$M$23)</f>
        <v>0.3</v>
      </c>
      <c r="AH137" s="15">
        <f t="shared" si="69"/>
        <v>23882.4315435014</v>
      </c>
      <c r="AI137" s="20">
        <f>IFERROR(VLOOKUP($E137,INPUTS!$A$44:$G$103,7,0),SCENARIOS!$N$23)</f>
        <v>0.4</v>
      </c>
      <c r="AJ137" s="15">
        <f t="shared" si="70"/>
        <v>38742.1728716937</v>
      </c>
      <c r="AL137" t="str">
        <f t="shared" si="71"/>
        <v>Y</v>
      </c>
      <c r="AM137" s="21">
        <f t="shared" si="72"/>
        <v>96855.4321792342</v>
      </c>
      <c r="BB137" s="2"/>
      <c r="BC137" s="2" t="str">
        <v>AMM</v>
      </c>
      <c r="BD137" s="15">
        <f>SUMIF($E$4:$E$1277,$BC137,$T$4:$T$1277)*(1+INDEX($Q$4:$Q$1277,MATCH($BC137,$E$4:$E1280,0)))^BD$132</f>
        <v>72679.9</v>
      </c>
      <c r="BE137" s="15">
        <f>SUMIF($E$4:$E$1277,$BC137,$T$4:$T$1277)*(1+INDEX($Q$4:$Q$1277,MATCH($BC137,$E$4:$E1280,0)))^BE$132</f>
        <v>90572.3786104353</v>
      </c>
      <c r="BF137" s="15">
        <f>SUMIF($E$4:$E$1277,$BC137,$T$4:$T$1277)*(1+INDEX($Q$4:$Q$1277,MATCH($BC137,$E$4:$E1280,0)))^BF$132</f>
        <v>112869.662274605</v>
      </c>
      <c r="BG137" s="15">
        <f>SUMIF($E$4:$E$1277,$BC137,$T$4:$T$1277)*(1+INDEX($Q$4:$Q$1277,MATCH($BC137,$E$4:$E1280,0)))^BG$132</f>
        <v>140656.134435621</v>
      </c>
      <c r="BH137" s="15">
        <f>SUMIF($E$4:$E$1277,$BC137,$T$4:$T$1277)*(1+INDEX($Q$4:$Q$1277,MATCH($BC137,$E$4:$E1280,0)))^BH$132</f>
        <v>175283.13415378</v>
      </c>
      <c r="BI137" s="15">
        <f>SUMIF($E$4:$E$1277,$BC137,$T$4:$T$1277)*(1+INDEX($Q$4:$Q$1277,MATCH($BC137,$E$4:$E1280,0)))^BI$132</f>
        <v>218434.67575767</v>
      </c>
      <c r="BJ137" s="62">
        <f t="shared" si="73"/>
        <v>218434.67575767</v>
      </c>
      <c r="BK137" s="63" t="str">
        <f t="shared" si="74"/>
        <v>Y</v>
      </c>
      <c r="BL137" s="15"/>
      <c r="BM137" s="2" t="str">
        <v>Bahrain</v>
      </c>
      <c r="BN137" s="15">
        <f>SUMIF($F$4:$F$1277,$BM137,$T$4:$T$1277)*(1+INDEX($Q$4:$Q$1277,MATCH($BM137,$F$4:$F1280,0)))^BN$132</f>
        <v>558942.194</v>
      </c>
      <c r="BO137" s="15">
        <f>SUMIF($F$4:$F$1277,$BM137,$T$4:$T$1277)*(1+INDEX($Q$4:$Q$1277,MATCH($BM137,$F$4:$F1280,0)))^BO$132</f>
        <v>696543.666355009</v>
      </c>
      <c r="BP137" s="15">
        <f>SUMIF($F$4:$F$1277,$BM137,$T$4:$T$1277)*(1+INDEX($Q$4:$Q$1277,MATCH($BM137,$F$4:$F1280,0)))^BP$132</f>
        <v>868020.135798296</v>
      </c>
      <c r="BQ137" s="15">
        <f>SUMIF($F$4:$F$1277,$BM137,$T$4:$T$1277)*(1+INDEX($Q$4:$Q$1277,MATCH($BM137,$F$4:$F1280,0)))^BQ$132</f>
        <v>1081711.01475105</v>
      </c>
      <c r="BR137" s="15">
        <f>SUMIF($F$4:$F$1277,$BM137,$T$4:$T$1277)*(1+INDEX($Q$4:$Q$1277,MATCH($BM137,$F$4:$F1280,0)))^BR$132</f>
        <v>1348008.72834319</v>
      </c>
      <c r="BS137" s="15">
        <f>SUMIF($F$4:$F$1277,$BM137,$T$4:$T$1277)*(1+INDEX($Q$4:$Q$1277,MATCH($BM137,$F$4:$F1280,0)))^BS$132</f>
        <v>1679864.12906004</v>
      </c>
      <c r="BT137" s="62">
        <f t="shared" si="75"/>
        <v>1679864.12906004</v>
      </c>
      <c r="BU137" s="63" t="str">
        <f t="shared" si="76"/>
        <v>Y</v>
      </c>
    </row>
    <row r="138" ht="15" customHeight="1" spans="1:73">
      <c r="A138" s="52" t="s">
        <v>1074</v>
      </c>
      <c r="B138" s="52" t="s">
        <v>540</v>
      </c>
      <c r="C138" s="52" t="s">
        <v>541</v>
      </c>
      <c r="D138" s="52" t="s">
        <v>929</v>
      </c>
      <c r="E138" s="10" t="s">
        <v>242</v>
      </c>
      <c r="F138" s="52" t="s">
        <v>421</v>
      </c>
      <c r="G138" s="52" t="s">
        <v>173</v>
      </c>
      <c r="H138" s="52" t="s">
        <v>576</v>
      </c>
      <c r="I138" s="52" t="s">
        <v>575</v>
      </c>
      <c r="J138" s="52" t="s">
        <v>173</v>
      </c>
      <c r="K138" s="52" t="s">
        <v>931</v>
      </c>
      <c r="L138" s="53" t="s">
        <v>279</v>
      </c>
      <c r="M138" s="13">
        <v>1095</v>
      </c>
      <c r="N138" s="14">
        <f t="shared" si="59"/>
        <v>3</v>
      </c>
      <c r="O138" s="15">
        <v>5600</v>
      </c>
      <c r="P138" s="15">
        <f t="shared" si="60"/>
        <v>6132000</v>
      </c>
      <c r="Q138" s="16">
        <f>IFERROR(VLOOKUP(G138,SCENARIOS!$A$13:$E$18,2,0),0.025)</f>
        <v>0.04</v>
      </c>
      <c r="R138" s="57">
        <f>IFERROR(VLOOKUP(L138,INPUTS!$A$107:$B$120,2,0),0.0082)</f>
        <v>0.0039</v>
      </c>
      <c r="S138" s="52">
        <f t="shared" si="61"/>
        <v>21.84</v>
      </c>
      <c r="T138" s="15">
        <f t="shared" si="62"/>
        <v>23914.8</v>
      </c>
      <c r="U138" s="15">
        <f>T138/INPUTS!$B$7*1000</f>
        <v>29893500</v>
      </c>
      <c r="V138" s="15">
        <f>T138*INPUTS!$B$6</f>
        <v>75570.768</v>
      </c>
      <c r="W138" s="54" t="s">
        <v>396</v>
      </c>
      <c r="X138" s="54" t="s">
        <v>396</v>
      </c>
      <c r="Y138" s="58">
        <f>IFERROR(VLOOKUP(E138,INPUTS!$A$44:$B$103,2,0),0)</f>
        <v>0</v>
      </c>
      <c r="Z138" s="15">
        <f t="shared" si="63"/>
        <v>0</v>
      </c>
      <c r="AA138" s="20">
        <f>IFERROR(VLOOKUP(E138,INPUTS!$A$44:$C$103,3,0),SCENARIOS!$J$23)</f>
        <v>0.03</v>
      </c>
      <c r="AB138" s="15">
        <f t="shared" si="66"/>
        <v>872.880324909466</v>
      </c>
      <c r="AC138" s="20">
        <f>IFERROR(VLOOKUP($E138,INPUTS!$A$44:$G$103,4,0),SCENARIOS!$K$23)</f>
        <v>0.1</v>
      </c>
      <c r="AD138" s="15">
        <f t="shared" si="67"/>
        <v>3539.97460249652</v>
      </c>
      <c r="AE138" s="20">
        <f>IFERROR(VLOOKUP($E138,INPUTS!$A$44:$G$103,5,0),SCENARIOS!$L$23)</f>
        <v>0.2</v>
      </c>
      <c r="AF138" s="15">
        <f t="shared" si="68"/>
        <v>8613.84074909936</v>
      </c>
      <c r="AG138" s="20">
        <f>IFERROR(VLOOKUP($E138,INPUTS!$A$44:$G$103,6,0),SCENARIOS!$M$23)</f>
        <v>0.3</v>
      </c>
      <c r="AH138" s="15">
        <f t="shared" si="69"/>
        <v>15720.0815223047</v>
      </c>
      <c r="AI138" s="20">
        <f>IFERROR(VLOOKUP($E138,INPUTS!$A$44:$G$103,7,0),SCENARIOS!$N$23)</f>
        <v>0.4</v>
      </c>
      <c r="AJ138" s="15">
        <f t="shared" si="70"/>
        <v>25501.1770801022</v>
      </c>
      <c r="AL138" t="str">
        <f t="shared" si="71"/>
        <v>Y</v>
      </c>
      <c r="AM138" s="21">
        <f t="shared" si="72"/>
        <v>63752.9427002554</v>
      </c>
      <c r="BB138" s="2"/>
      <c r="BC138" s="2" t="str">
        <v>AMS</v>
      </c>
      <c r="BD138" s="15">
        <f>SUMIF($E$4:$E$1277,$BC138,$T$4:$T$1277)*(1+INDEX($Q$4:$Q$1277,MATCH($BC138,$E$4:$E1281,0)))^BD$132</f>
        <v>2489162.407</v>
      </c>
      <c r="BE138" s="15">
        <f>SUMIF($E$4:$E$1277,$BC138,$T$4:$T$1277)*(1+INDEX($Q$4:$Q$1277,MATCH($BC138,$E$4:$E1281,0)))^BE$132</f>
        <v>2816258.7904984</v>
      </c>
      <c r="BF138" s="15">
        <f>SUMIF($E$4:$E$1277,$BC138,$T$4:$T$1277)*(1+INDEX($Q$4:$Q$1277,MATCH($BC138,$E$4:$E1281,0)))^BF$132</f>
        <v>3186338.3251953</v>
      </c>
      <c r="BG138" s="15">
        <f>SUMIF($E$4:$E$1277,$BC138,$T$4:$T$1277)*(1+INDEX($Q$4:$Q$1277,MATCH($BC138,$E$4:$E1281,0)))^BG$132</f>
        <v>3605049.35017412</v>
      </c>
      <c r="BH138" s="15">
        <f>SUMIF($E$4:$E$1277,$BC138,$T$4:$T$1277)*(1+INDEX($Q$4:$Q$1277,MATCH($BC138,$E$4:$E1281,0)))^BH$132</f>
        <v>4078782.44266301</v>
      </c>
      <c r="BI138" s="15">
        <f>SUMIF($E$4:$E$1277,$BC138,$T$4:$T$1277)*(1+INDEX($Q$4:$Q$1277,MATCH($BC138,$E$4:$E1281,0)))^BI$132</f>
        <v>4614767.95422302</v>
      </c>
      <c r="BJ138" s="62">
        <f t="shared" si="73"/>
        <v>4614767.95422302</v>
      </c>
      <c r="BK138" s="63" t="str">
        <f t="shared" si="74"/>
        <v>Y</v>
      </c>
      <c r="BL138" s="15"/>
      <c r="BM138" s="2" t="str">
        <v>Belgium</v>
      </c>
      <c r="BN138" s="15">
        <f>SUMIF($F$4:$F$1277,$BM138,$T$4:$T$1277)*(1+INDEX($Q$4:$Q$1277,MATCH($BM138,$F$4:$F1281,0)))^BN$132</f>
        <v>197981.79</v>
      </c>
      <c r="BO138" s="15">
        <f>SUMIF($F$4:$F$1277,$BM138,$T$4:$T$1277)*(1+INDEX($Q$4:$Q$1277,MATCH($BM138,$F$4:$F1281,0)))^BO$132</f>
        <v>223998.223208787</v>
      </c>
      <c r="BP138" s="15">
        <f>SUMIF($F$4:$F$1277,$BM138,$T$4:$T$1277)*(1+INDEX($Q$4:$Q$1277,MATCH($BM138,$F$4:$F1281,0)))^BP$132</f>
        <v>253433.429411329</v>
      </c>
      <c r="BQ138" s="15">
        <f>SUMIF($F$4:$F$1277,$BM138,$T$4:$T$1277)*(1+INDEX($Q$4:$Q$1277,MATCH($BM138,$F$4:$F1281,0)))^BQ$132</f>
        <v>286736.663457014</v>
      </c>
      <c r="BR138" s="15">
        <f>SUMIF($F$4:$F$1277,$BM138,$T$4:$T$1277)*(1+INDEX($Q$4:$Q$1277,MATCH($BM138,$F$4:$F1281,0)))^BR$132</f>
        <v>324416.215972121</v>
      </c>
      <c r="BS138" s="15">
        <f>SUMIF($F$4:$F$1277,$BM138,$T$4:$T$1277)*(1+INDEX($Q$4:$Q$1277,MATCH($BM138,$F$4:$F1281,0)))^BS$132</f>
        <v>367047.171145756</v>
      </c>
      <c r="BT138" s="62">
        <f t="shared" si="75"/>
        <v>367047.171145756</v>
      </c>
      <c r="BU138" s="63" t="str">
        <f t="shared" si="76"/>
        <v>Y</v>
      </c>
    </row>
    <row r="139" ht="15" customHeight="1" spans="1:73">
      <c r="A139" s="52" t="s">
        <v>1075</v>
      </c>
      <c r="B139" s="52" t="s">
        <v>542</v>
      </c>
      <c r="C139" s="52" t="s">
        <v>543</v>
      </c>
      <c r="D139" s="52" t="s">
        <v>929</v>
      </c>
      <c r="E139" s="10" t="s">
        <v>545</v>
      </c>
      <c r="F139" s="52" t="s">
        <v>544</v>
      </c>
      <c r="G139" s="52" t="s">
        <v>173</v>
      </c>
      <c r="H139" s="52" t="s">
        <v>224</v>
      </c>
      <c r="I139" s="52" t="s">
        <v>938</v>
      </c>
      <c r="J139" s="52" t="s">
        <v>165</v>
      </c>
      <c r="K139" s="52" t="s">
        <v>931</v>
      </c>
      <c r="L139" s="53" t="s">
        <v>297</v>
      </c>
      <c r="M139" s="13">
        <v>730</v>
      </c>
      <c r="N139" s="14">
        <f t="shared" si="59"/>
        <v>2</v>
      </c>
      <c r="O139" s="15">
        <v>9500</v>
      </c>
      <c r="P139" s="15">
        <f t="shared" si="60"/>
        <v>6935000</v>
      </c>
      <c r="Q139" s="16">
        <f>IFERROR(VLOOKUP(G139,SCENARIOS!$A$13:$E$18,2,0),0.025)</f>
        <v>0.04</v>
      </c>
      <c r="R139" s="57">
        <f>IFERROR(VLOOKUP(L139,INPUTS!$A$107:$B$120,2,0),0.0082)</f>
        <v>0.0105</v>
      </c>
      <c r="S139" s="52">
        <f t="shared" si="61"/>
        <v>99.75</v>
      </c>
      <c r="T139" s="15">
        <f t="shared" si="62"/>
        <v>72817.5</v>
      </c>
      <c r="U139" s="15">
        <f>T139/INPUTS!$B$7*1000</f>
        <v>91021875</v>
      </c>
      <c r="V139" s="15">
        <f>T139*INPUTS!$B$6</f>
        <v>230103.3</v>
      </c>
      <c r="W139" s="54" t="s">
        <v>396</v>
      </c>
      <c r="X139" s="54" t="s">
        <v>396</v>
      </c>
      <c r="Y139" s="58">
        <f>IFERROR(VLOOKUP(E139,INPUTS!$A$44:$B$103,2,0),0)</f>
        <v>0</v>
      </c>
      <c r="Z139" s="15">
        <f t="shared" si="63"/>
        <v>0</v>
      </c>
      <c r="AA139" s="20">
        <f>IFERROR(VLOOKUP(E139,INPUTS!$A$44:$C$103,3,0),SCENARIOS!$J$23)</f>
        <v>0</v>
      </c>
      <c r="AB139" s="15">
        <f t="shared" si="66"/>
        <v>0</v>
      </c>
      <c r="AC139" s="20">
        <f>IFERROR(VLOOKUP($E139,INPUTS!$A$44:$G$103,4,0),SCENARIOS!$K$23)</f>
        <v>0</v>
      </c>
      <c r="AD139" s="15">
        <f t="shared" si="67"/>
        <v>0</v>
      </c>
      <c r="AE139" s="20">
        <f>IFERROR(VLOOKUP($E139,INPUTS!$A$44:$G$103,5,0),SCENARIOS!$L$23)</f>
        <v>0</v>
      </c>
      <c r="AF139" s="15">
        <f t="shared" si="68"/>
        <v>0</v>
      </c>
      <c r="AG139" s="20">
        <f>IFERROR(VLOOKUP($E139,INPUTS!$A$44:$G$103,6,0),SCENARIOS!$M$23)</f>
        <v>0</v>
      </c>
      <c r="AH139" s="15">
        <f t="shared" si="69"/>
        <v>0</v>
      </c>
      <c r="AI139" s="20">
        <f>IFERROR(VLOOKUP($E139,INPUTS!$A$44:$G$103,7,0),SCENARIOS!$N$23)</f>
        <v>0</v>
      </c>
      <c r="AJ139" s="15">
        <f t="shared" si="70"/>
        <v>0</v>
      </c>
      <c r="AL139" t="str">
        <f t="shared" si="71"/>
        <v>Y</v>
      </c>
      <c r="AM139" s="21">
        <f t="shared" si="72"/>
        <v>194119.537068085</v>
      </c>
      <c r="BB139" s="2"/>
      <c r="BC139" s="2" t="str">
        <v>ANC</v>
      </c>
      <c r="BD139" s="15">
        <f>SUMIF($E$4:$E$1277,$BC139,$T$4:$T$1277)*(1+INDEX($Q$4:$Q$1277,MATCH($BC139,$E$4:$E1282,0)))^BD$132</f>
        <v>39595.2</v>
      </c>
      <c r="BE139" s="15">
        <f>SUMIF($E$4:$E$1277,$BC139,$T$4:$T$1277)*(1+INDEX($Q$4:$Q$1277,MATCH($BC139,$E$4:$E1282,0)))^BE$132</f>
        <v>43716.3002188646</v>
      </c>
      <c r="BF139" s="15">
        <f>SUMIF($E$4:$E$1277,$BC139,$T$4:$T$1277)*(1+INDEX($Q$4:$Q$1277,MATCH($BC139,$E$4:$E1282,0)))^BF$132</f>
        <v>48266.3278585764</v>
      </c>
      <c r="BG139" s="15">
        <f>SUMIF($E$4:$E$1277,$BC139,$T$4:$T$1277)*(1+INDEX($Q$4:$Q$1277,MATCH($BC139,$E$4:$E1282,0)))^BG$132</f>
        <v>53289.9260296116</v>
      </c>
      <c r="BH139" s="15">
        <f>SUMIF($E$4:$E$1277,$BC139,$T$4:$T$1277)*(1+INDEX($Q$4:$Q$1277,MATCH($BC139,$E$4:$E1282,0)))^BH$132</f>
        <v>58836.3843332421</v>
      </c>
      <c r="BI139" s="15">
        <f>SUMIF($E$4:$E$1277,$BC139,$T$4:$T$1277)*(1+INDEX($Q$4:$Q$1277,MATCH($BC139,$E$4:$E1282,0)))^BI$132</f>
        <v>64960.1224720299</v>
      </c>
      <c r="BJ139" s="62">
        <f t="shared" si="73"/>
        <v>64960.1224720299</v>
      </c>
      <c r="BK139" s="63" t="str">
        <f t="shared" si="74"/>
        <v>Y</v>
      </c>
      <c r="BL139" s="15"/>
      <c r="BM139" s="2" t="str">
        <v>Brazil</v>
      </c>
      <c r="BN139" s="15">
        <f>SUMIF($F$4:$F$1277,$BM139,$T$4:$T$1277)*(1+INDEX($Q$4:$Q$1277,MATCH($BM139,$F$4:$F1282,0)))^BN$132</f>
        <v>6617866.555</v>
      </c>
      <c r="BO139" s="15">
        <f>SUMIF($F$4:$F$1277,$BM139,$T$4:$T$1277)*(1+INDEX($Q$4:$Q$1277,MATCH($BM139,$F$4:$F1282,0)))^BO$132</f>
        <v>7859949.47997196</v>
      </c>
      <c r="BP139" s="15">
        <f>SUMIF($F$4:$F$1277,$BM139,$T$4:$T$1277)*(1+INDEX($Q$4:$Q$1277,MATCH($BM139,$F$4:$F1282,0)))^BP$132</f>
        <v>9335154.36043897</v>
      </c>
      <c r="BQ139" s="15">
        <f>SUMIF($F$4:$F$1277,$BM139,$T$4:$T$1277)*(1+INDEX($Q$4:$Q$1277,MATCH($BM139,$F$4:$F1282,0)))^BQ$132</f>
        <v>11087234.9949931</v>
      </c>
      <c r="BR139" s="15">
        <f>SUMIF($F$4:$F$1277,$BM139,$T$4:$T$1277)*(1+INDEX($Q$4:$Q$1277,MATCH($BM139,$F$4:$F1282,0)))^BR$132</f>
        <v>13168157.1710421</v>
      </c>
      <c r="BS139" s="15">
        <f>SUMIF($F$4:$F$1277,$BM139,$T$4:$T$1277)*(1+INDEX($Q$4:$Q$1277,MATCH($BM139,$F$4:$F1282,0)))^BS$132</f>
        <v>15639639.9426523</v>
      </c>
      <c r="BT139" s="62">
        <f t="shared" si="75"/>
        <v>15639639.9426523</v>
      </c>
      <c r="BU139" s="63" t="str">
        <f t="shared" si="76"/>
        <v>Y</v>
      </c>
    </row>
    <row r="140" ht="15" customHeight="1" spans="1:73">
      <c r="A140" s="52" t="s">
        <v>1076</v>
      </c>
      <c r="B140" s="52" t="s">
        <v>542</v>
      </c>
      <c r="C140" s="52" t="s">
        <v>543</v>
      </c>
      <c r="D140" s="52" t="s">
        <v>929</v>
      </c>
      <c r="E140" s="10" t="s">
        <v>545</v>
      </c>
      <c r="F140" s="52" t="s">
        <v>544</v>
      </c>
      <c r="G140" s="52" t="s">
        <v>173</v>
      </c>
      <c r="H140" s="52" t="s">
        <v>234</v>
      </c>
      <c r="I140" s="52" t="s">
        <v>424</v>
      </c>
      <c r="J140" s="52" t="s">
        <v>173</v>
      </c>
      <c r="K140" s="52" t="s">
        <v>931</v>
      </c>
      <c r="L140" s="53" t="s">
        <v>295</v>
      </c>
      <c r="M140" s="13">
        <v>1460</v>
      </c>
      <c r="N140" s="14">
        <f t="shared" si="59"/>
        <v>4</v>
      </c>
      <c r="O140" s="15">
        <v>4600</v>
      </c>
      <c r="P140" s="15">
        <f t="shared" si="60"/>
        <v>6716000</v>
      </c>
      <c r="Q140" s="16">
        <f>IFERROR(VLOOKUP(G140,SCENARIOS!$A$13:$E$18,2,0),0.025)</f>
        <v>0.04</v>
      </c>
      <c r="R140" s="57">
        <f>IFERROR(VLOOKUP(L140,INPUTS!$A$107:$B$120,2,0),0.0082)</f>
        <v>0.0089</v>
      </c>
      <c r="S140" s="52">
        <f t="shared" si="61"/>
        <v>40.94</v>
      </c>
      <c r="T140" s="15">
        <f t="shared" si="62"/>
        <v>59772.4</v>
      </c>
      <c r="U140" s="15">
        <f>T140/INPUTS!$B$7*1000</f>
        <v>74715500</v>
      </c>
      <c r="V140" s="15">
        <f>T140*INPUTS!$B$6</f>
        <v>188880.784</v>
      </c>
      <c r="W140" s="54" t="s">
        <v>396</v>
      </c>
      <c r="X140" s="54" t="s">
        <v>396</v>
      </c>
      <c r="Y140" s="58">
        <f>IFERROR(VLOOKUP(E140,INPUTS!$A$44:$B$103,2,0),0)</f>
        <v>0</v>
      </c>
      <c r="Z140" s="15">
        <f t="shared" si="63"/>
        <v>0</v>
      </c>
      <c r="AA140" s="20">
        <f>IFERROR(VLOOKUP(E140,INPUTS!$A$44:$C$103,3,0),SCENARIOS!$J$23)</f>
        <v>0</v>
      </c>
      <c r="AB140" s="15">
        <f t="shared" si="66"/>
        <v>0</v>
      </c>
      <c r="AC140" s="20">
        <f>IFERROR(VLOOKUP($E140,INPUTS!$A$44:$G$103,4,0),SCENARIOS!$K$23)</f>
        <v>0</v>
      </c>
      <c r="AD140" s="15">
        <f t="shared" si="67"/>
        <v>0</v>
      </c>
      <c r="AE140" s="20">
        <f>IFERROR(VLOOKUP($E140,INPUTS!$A$44:$G$103,5,0),SCENARIOS!$L$23)</f>
        <v>0</v>
      </c>
      <c r="AF140" s="15">
        <f t="shared" si="68"/>
        <v>0</v>
      </c>
      <c r="AG140" s="20">
        <f>IFERROR(VLOOKUP($E140,INPUTS!$A$44:$G$103,6,0),SCENARIOS!$M$23)</f>
        <v>0</v>
      </c>
      <c r="AH140" s="15">
        <f t="shared" si="69"/>
        <v>0</v>
      </c>
      <c r="AI140" s="20">
        <f>IFERROR(VLOOKUP($E140,INPUTS!$A$44:$G$103,7,0),SCENARIOS!$N$23)</f>
        <v>0</v>
      </c>
      <c r="AJ140" s="15">
        <f t="shared" si="70"/>
        <v>0</v>
      </c>
      <c r="AL140" t="str">
        <f t="shared" si="71"/>
        <v>Y</v>
      </c>
      <c r="AM140" s="21">
        <f t="shared" si="72"/>
        <v>159343.435540199</v>
      </c>
      <c r="BB140" s="2"/>
      <c r="BC140" s="2" t="str">
        <v>ARN</v>
      </c>
      <c r="BD140" s="15">
        <f>SUMIF($E$4:$E$1277,$BC140,$T$4:$T$1277)*(1+INDEX($Q$4:$Q$1277,MATCH($BC140,$E$4:$E1283,0)))^BD$132</f>
        <v>104399.125</v>
      </c>
      <c r="BE140" s="15">
        <f>SUMIF($E$4:$E$1277,$BC140,$T$4:$T$1277)*(1+INDEX($Q$4:$Q$1277,MATCH($BC140,$E$4:$E1283,0)))^BE$132</f>
        <v>118118.027443595</v>
      </c>
      <c r="BF140" s="15">
        <f>SUMIF($E$4:$E$1277,$BC140,$T$4:$T$1277)*(1+INDEX($Q$4:$Q$1277,MATCH($BC140,$E$4:$E1283,0)))^BF$132</f>
        <v>133639.706340124</v>
      </c>
      <c r="BG140" s="15">
        <f>SUMIF($E$4:$E$1277,$BC140,$T$4:$T$1277)*(1+INDEX($Q$4:$Q$1277,MATCH($BC140,$E$4:$E1283,0)))^BG$132</f>
        <v>151201.061321507</v>
      </c>
      <c r="BH140" s="15">
        <f>SUMIF($E$4:$E$1277,$BC140,$T$4:$T$1277)*(1+INDEX($Q$4:$Q$1277,MATCH($BC140,$E$4:$E1283,0)))^BH$132</f>
        <v>171070.122576932</v>
      </c>
      <c r="BI140" s="15">
        <f>SUMIF($E$4:$E$1277,$BC140,$T$4:$T$1277)*(1+INDEX($Q$4:$Q$1277,MATCH($BC140,$E$4:$E1283,0)))^BI$132</f>
        <v>193550.141663747</v>
      </c>
      <c r="BJ140" s="62">
        <f t="shared" si="73"/>
        <v>193550.141663747</v>
      </c>
      <c r="BK140" s="63" t="str">
        <f t="shared" si="74"/>
        <v>Y</v>
      </c>
      <c r="BL140" s="15"/>
      <c r="BM140" s="2" t="str">
        <v>Canada</v>
      </c>
      <c r="BN140" s="15">
        <f>SUMIF($F$4:$F$1277,$BM140,$T$4:$T$1277)*(1+INDEX($Q$4:$Q$1277,MATCH($BM140,$F$4:$F1283,0)))^BN$132</f>
        <v>8449700.516</v>
      </c>
      <c r="BO140" s="15">
        <f>SUMIF($F$4:$F$1277,$BM140,$T$4:$T$1277)*(1+INDEX($Q$4:$Q$1277,MATCH($BM140,$F$4:$F1283,0)))^BO$132</f>
        <v>9329152.13250473</v>
      </c>
      <c r="BP140" s="15">
        <f>SUMIF($F$4:$F$1277,$BM140,$T$4:$T$1277)*(1+INDEX($Q$4:$Q$1277,MATCH($BM140,$F$4:$F1283,0)))^BP$132</f>
        <v>10300137.7796308</v>
      </c>
      <c r="BQ140" s="15">
        <f>SUMIF($F$4:$F$1277,$BM140,$T$4:$T$1277)*(1+INDEX($Q$4:$Q$1277,MATCH($BM140,$F$4:$F1283,0)))^BQ$132</f>
        <v>11372184.3928055</v>
      </c>
      <c r="BR140" s="15">
        <f>SUMIF($F$4:$F$1277,$BM140,$T$4:$T$1277)*(1+INDEX($Q$4:$Q$1277,MATCH($BM140,$F$4:$F1283,0)))^BR$132</f>
        <v>12555810.4785472</v>
      </c>
      <c r="BS140" s="15">
        <f>SUMIF($F$4:$F$1277,$BM140,$T$4:$T$1277)*(1+INDEX($Q$4:$Q$1277,MATCH($BM140,$F$4:$F1283,0)))^BS$132</f>
        <v>13862629.3179813</v>
      </c>
      <c r="BT140" s="62">
        <f t="shared" si="75"/>
        <v>13862629.3179813</v>
      </c>
      <c r="BU140" s="63" t="str">
        <f t="shared" si="76"/>
        <v>Y</v>
      </c>
    </row>
    <row r="141" ht="15" customHeight="1" spans="1:73">
      <c r="A141" s="52" t="s">
        <v>1077</v>
      </c>
      <c r="B141" s="52" t="s">
        <v>542</v>
      </c>
      <c r="C141" s="52" t="s">
        <v>543</v>
      </c>
      <c r="D141" s="52" t="s">
        <v>929</v>
      </c>
      <c r="E141" s="10" t="s">
        <v>545</v>
      </c>
      <c r="F141" s="52" t="s">
        <v>544</v>
      </c>
      <c r="G141" s="52" t="s">
        <v>173</v>
      </c>
      <c r="H141" s="52" t="s">
        <v>200</v>
      </c>
      <c r="I141" s="52" t="s">
        <v>391</v>
      </c>
      <c r="J141" s="52" t="s">
        <v>165</v>
      </c>
      <c r="K141" s="52" t="s">
        <v>931</v>
      </c>
      <c r="L141" s="53" t="s">
        <v>293</v>
      </c>
      <c r="M141" s="13">
        <v>730</v>
      </c>
      <c r="N141" s="14">
        <f t="shared" si="59"/>
        <v>2</v>
      </c>
      <c r="O141" s="15">
        <v>9300</v>
      </c>
      <c r="P141" s="15">
        <f t="shared" si="60"/>
        <v>6789000</v>
      </c>
      <c r="Q141" s="16">
        <f>IFERROR(VLOOKUP(G141,SCENARIOS!$A$13:$E$18,2,0),0.025)</f>
        <v>0.04</v>
      </c>
      <c r="R141" s="57">
        <f>IFERROR(VLOOKUP(L141,INPUTS!$A$107:$B$120,2,0),0.0082)</f>
        <v>0.0079</v>
      </c>
      <c r="S141" s="52">
        <f t="shared" si="61"/>
        <v>73.47</v>
      </c>
      <c r="T141" s="15">
        <f t="shared" si="62"/>
        <v>53633.1</v>
      </c>
      <c r="U141" s="15">
        <f>T141/INPUTS!$B$7*1000</f>
        <v>67041375</v>
      </c>
      <c r="V141" s="15">
        <f>T141*INPUTS!$B$6</f>
        <v>169480.596</v>
      </c>
      <c r="W141" s="54" t="s">
        <v>396</v>
      </c>
      <c r="X141" s="54" t="s">
        <v>396</v>
      </c>
      <c r="Y141" s="58">
        <f>IFERROR(VLOOKUP(E141,INPUTS!$A$44:$B$103,2,0),0)</f>
        <v>0</v>
      </c>
      <c r="Z141" s="15">
        <f t="shared" si="63"/>
        <v>0</v>
      </c>
      <c r="AA141" s="20">
        <f>IFERROR(VLOOKUP(E141,INPUTS!$A$44:$C$103,3,0),SCENARIOS!$J$23)</f>
        <v>0</v>
      </c>
      <c r="AB141" s="15">
        <f t="shared" si="66"/>
        <v>0</v>
      </c>
      <c r="AC141" s="20">
        <f>IFERROR(VLOOKUP($E141,INPUTS!$A$44:$G$103,4,0),SCENARIOS!$K$23)</f>
        <v>0</v>
      </c>
      <c r="AD141" s="15">
        <f t="shared" si="67"/>
        <v>0</v>
      </c>
      <c r="AE141" s="20">
        <f>IFERROR(VLOOKUP($E141,INPUTS!$A$44:$G$103,5,0),SCENARIOS!$L$23)</f>
        <v>0</v>
      </c>
      <c r="AF141" s="15">
        <f t="shared" si="68"/>
        <v>0</v>
      </c>
      <c r="AG141" s="20">
        <f>IFERROR(VLOOKUP($E141,INPUTS!$A$44:$G$103,6,0),SCENARIOS!$M$23)</f>
        <v>0</v>
      </c>
      <c r="AH141" s="15">
        <f t="shared" si="69"/>
        <v>0</v>
      </c>
      <c r="AI141" s="20">
        <f>IFERROR(VLOOKUP($E141,INPUTS!$A$44:$G$103,7,0),SCENARIOS!$N$23)</f>
        <v>0</v>
      </c>
      <c r="AJ141" s="15">
        <f t="shared" si="70"/>
        <v>0</v>
      </c>
      <c r="AL141" t="str">
        <f t="shared" si="71"/>
        <v>Y</v>
      </c>
      <c r="AM141" s="21">
        <f t="shared" si="72"/>
        <v>142977.066550298</v>
      </c>
      <c r="BB141" s="2"/>
      <c r="BC141" s="2" t="str">
        <v>ATH</v>
      </c>
      <c r="BD141" s="15">
        <f>SUMIF($E$4:$E$1277,$BC141,$T$4:$T$1277)*(1+INDEX($Q$4:$Q$1277,MATCH($BC141,$E$4:$E1284,0)))^BD$132</f>
        <v>131175.93</v>
      </c>
      <c r="BE141" s="15">
        <f>SUMIF($E$4:$E$1277,$BC141,$T$4:$T$1277)*(1+INDEX($Q$4:$Q$1277,MATCH($BC141,$E$4:$E1284,0)))^BE$132</f>
        <v>148413.524535566</v>
      </c>
      <c r="BF141" s="15">
        <f>SUMIF($E$4:$E$1277,$BC141,$T$4:$T$1277)*(1+INDEX($Q$4:$Q$1277,MATCH($BC141,$E$4:$E1284,0)))^BF$132</f>
        <v>167916.280563583</v>
      </c>
      <c r="BG141" s="15">
        <f>SUMIF($E$4:$E$1277,$BC141,$T$4:$T$1277)*(1+INDEX($Q$4:$Q$1277,MATCH($BC141,$E$4:$E1284,0)))^BG$132</f>
        <v>189981.858907685</v>
      </c>
      <c r="BH141" s="15">
        <f>SUMIF($E$4:$E$1277,$BC141,$T$4:$T$1277)*(1+INDEX($Q$4:$Q$1277,MATCH($BC141,$E$4:$E1284,0)))^BH$132</f>
        <v>214947.035468382</v>
      </c>
      <c r="BI141" s="15">
        <f>SUMIF($E$4:$E$1277,$BC141,$T$4:$T$1277)*(1+INDEX($Q$4:$Q$1277,MATCH($BC141,$E$4:$E1284,0)))^BI$132</f>
        <v>243192.84126542</v>
      </c>
      <c r="BJ141" s="62">
        <f t="shared" si="73"/>
        <v>243192.84126542</v>
      </c>
      <c r="BK141" s="63" t="str">
        <f t="shared" si="74"/>
        <v>Y</v>
      </c>
      <c r="BL141" s="15"/>
      <c r="BM141" s="2" t="str">
        <v>Chile</v>
      </c>
      <c r="BN141" s="15">
        <f>SUMIF($F$4:$F$1277,$BM141,$T$4:$T$1277)*(1+INDEX($Q$4:$Q$1277,MATCH($BM141,$F$4:$F1284,0)))^BN$132</f>
        <v>1258202.37</v>
      </c>
      <c r="BO141" s="15">
        <f>SUMIF($F$4:$F$1277,$BM141,$T$4:$T$1277)*(1+INDEX($Q$4:$Q$1277,MATCH($BM141,$F$4:$F1284,0)))^BO$132</f>
        <v>1494349.72458144</v>
      </c>
      <c r="BP141" s="15">
        <f>SUMIF($F$4:$F$1277,$BM141,$T$4:$T$1277)*(1+INDEX($Q$4:$Q$1277,MATCH($BM141,$F$4:$F1284,0)))^BP$132</f>
        <v>1774818.70373256</v>
      </c>
      <c r="BQ141" s="15">
        <f>SUMIF($F$4:$F$1277,$BM141,$T$4:$T$1277)*(1+INDEX($Q$4:$Q$1277,MATCH($BM141,$F$4:$F1284,0)))^BQ$132</f>
        <v>2107927.8694291</v>
      </c>
      <c r="BR141" s="15">
        <f>SUMIF($F$4:$F$1277,$BM141,$T$4:$T$1277)*(1+INDEX($Q$4:$Q$1277,MATCH($BM141,$F$4:$F1284,0)))^BR$132</f>
        <v>2503557.06381233</v>
      </c>
      <c r="BS141" s="15">
        <f>SUMIF($F$4:$F$1277,$BM141,$T$4:$T$1277)*(1+INDEX($Q$4:$Q$1277,MATCH($BM141,$F$4:$F1284,0)))^BS$132</f>
        <v>2973440.4400954</v>
      </c>
      <c r="BT141" s="62">
        <f t="shared" si="75"/>
        <v>2973440.4400954</v>
      </c>
      <c r="BU141" s="63" t="str">
        <f t="shared" si="76"/>
        <v>Y</v>
      </c>
    </row>
    <row r="142" ht="15" customHeight="1" spans="1:73">
      <c r="A142" s="52" t="s">
        <v>1078</v>
      </c>
      <c r="B142" s="52" t="s">
        <v>546</v>
      </c>
      <c r="C142" s="52" t="s">
        <v>547</v>
      </c>
      <c r="D142" s="52" t="s">
        <v>929</v>
      </c>
      <c r="E142" s="10" t="s">
        <v>549</v>
      </c>
      <c r="F142" s="52" t="s">
        <v>548</v>
      </c>
      <c r="G142" s="52" t="s">
        <v>173</v>
      </c>
      <c r="H142" s="52" t="s">
        <v>203</v>
      </c>
      <c r="I142" s="52" t="s">
        <v>399</v>
      </c>
      <c r="J142" s="52" t="s">
        <v>165</v>
      </c>
      <c r="K142" s="52" t="s">
        <v>931</v>
      </c>
      <c r="L142" s="53" t="s">
        <v>291</v>
      </c>
      <c r="M142" s="13">
        <v>365</v>
      </c>
      <c r="N142" s="14">
        <f t="shared" si="59"/>
        <v>1</v>
      </c>
      <c r="O142" s="15">
        <v>9100</v>
      </c>
      <c r="P142" s="15">
        <f t="shared" si="60"/>
        <v>3321500</v>
      </c>
      <c r="Q142" s="16">
        <f>IFERROR(VLOOKUP(G142,SCENARIOS!$A$13:$E$18,2,0),0.025)</f>
        <v>0.04</v>
      </c>
      <c r="R142" s="57">
        <f>IFERROR(VLOOKUP(L142,INPUTS!$A$107:$B$120,2,0),0.0082)</f>
        <v>0.0079</v>
      </c>
      <c r="S142" s="52">
        <f t="shared" si="61"/>
        <v>71.89</v>
      </c>
      <c r="T142" s="15">
        <f t="shared" si="62"/>
        <v>26239.85</v>
      </c>
      <c r="U142" s="15">
        <f>T142/INPUTS!$B$7*1000</f>
        <v>32799812.5</v>
      </c>
      <c r="V142" s="15">
        <f>T142*INPUTS!$B$6</f>
        <v>82917.926</v>
      </c>
      <c r="W142" s="54" t="s">
        <v>396</v>
      </c>
      <c r="X142" s="54" t="s">
        <v>396</v>
      </c>
      <c r="Y142" s="58">
        <f>IFERROR(VLOOKUP(E142,INPUTS!$A$44:$B$103,2,0),0)</f>
        <v>0</v>
      </c>
      <c r="Z142" s="15">
        <f t="shared" si="63"/>
        <v>0</v>
      </c>
      <c r="AA142" s="20">
        <f>IFERROR(VLOOKUP(E142,INPUTS!$A$44:$C$103,3,0),SCENARIOS!$J$23)</f>
        <v>0</v>
      </c>
      <c r="AB142" s="15">
        <f t="shared" si="66"/>
        <v>0</v>
      </c>
      <c r="AC142" s="20">
        <f>IFERROR(VLOOKUP($E142,INPUTS!$A$44:$G$103,4,0),SCENARIOS!$K$23)</f>
        <v>0</v>
      </c>
      <c r="AD142" s="15">
        <f t="shared" si="67"/>
        <v>0</v>
      </c>
      <c r="AE142" s="20">
        <f>IFERROR(VLOOKUP($E142,INPUTS!$A$44:$G$103,5,0),SCENARIOS!$L$23)</f>
        <v>0</v>
      </c>
      <c r="AF142" s="15">
        <f t="shared" si="68"/>
        <v>0</v>
      </c>
      <c r="AG142" s="20">
        <f>IFERROR(VLOOKUP($E142,INPUTS!$A$44:$G$103,6,0),SCENARIOS!$M$23)</f>
        <v>0</v>
      </c>
      <c r="AH142" s="15">
        <f t="shared" si="69"/>
        <v>0</v>
      </c>
      <c r="AI142" s="20">
        <f>IFERROR(VLOOKUP($E142,INPUTS!$A$44:$G$103,7,0),SCENARIOS!$N$23)</f>
        <v>0</v>
      </c>
      <c r="AJ142" s="15">
        <f t="shared" si="70"/>
        <v>0</v>
      </c>
      <c r="AL142" t="str">
        <f t="shared" si="71"/>
        <v>N</v>
      </c>
      <c r="AM142" s="21">
        <f t="shared" si="72"/>
        <v>69951.1454627803</v>
      </c>
      <c r="BB142" s="2"/>
      <c r="BC142" s="2" t="str">
        <v>ATL</v>
      </c>
      <c r="BD142" s="15">
        <f>SUMIF($E$4:$E$1277,$BC142,$T$4:$T$1277)*(1+INDEX($Q$4:$Q$1277,MATCH($BC142,$E$4:$E1285,0)))^BD$132</f>
        <v>184694.475</v>
      </c>
      <c r="BE142" s="15">
        <f>SUMIF($E$4:$E$1277,$BC142,$T$4:$T$1277)*(1+INDEX($Q$4:$Q$1277,MATCH($BC142,$E$4:$E1285,0)))^BE$132</f>
        <v>203917.624304602</v>
      </c>
      <c r="BF142" s="15">
        <f>SUMIF($E$4:$E$1277,$BC142,$T$4:$T$1277)*(1+INDEX($Q$4:$Q$1277,MATCH($BC142,$E$4:$E1285,0)))^BF$132</f>
        <v>225141.534428861</v>
      </c>
      <c r="BG142" s="15">
        <f>SUMIF($E$4:$E$1277,$BC142,$T$4:$T$1277)*(1+INDEX($Q$4:$Q$1277,MATCH($BC142,$E$4:$E1285,0)))^BG$132</f>
        <v>248574.446165897</v>
      </c>
      <c r="BH142" s="15">
        <f>SUMIF($E$4:$E$1277,$BC142,$T$4:$T$1277)*(1+INDEX($Q$4:$Q$1277,MATCH($BC142,$E$4:$E1285,0)))^BH$132</f>
        <v>274446.274177839</v>
      </c>
      <c r="BI142" s="15">
        <f>SUMIF($E$4:$E$1277,$BC142,$T$4:$T$1277)*(1+INDEX($Q$4:$Q$1277,MATCH($BC142,$E$4:$E1285,0)))^BI$132</f>
        <v>303010.862829516</v>
      </c>
      <c r="BJ142" s="62">
        <f t="shared" si="73"/>
        <v>303010.862829516</v>
      </c>
      <c r="BK142" s="63" t="str">
        <f t="shared" si="74"/>
        <v>Y</v>
      </c>
      <c r="BL142" s="15"/>
      <c r="BM142" s="2" t="str">
        <v>China</v>
      </c>
      <c r="BN142" s="15">
        <f>SUMIF($F$4:$F$1277,$BM142,$T$4:$T$1277)*(1+INDEX($Q$4:$Q$1277,MATCH($BM142,$F$4:$F1285,0)))^BN$132</f>
        <v>24335100.3</v>
      </c>
      <c r="BO142" s="15">
        <f>SUMIF($F$4:$F$1277,$BM142,$T$4:$T$1277)*(1+INDEX($Q$4:$Q$1277,MATCH($BM142,$F$4:$F1285,0)))^BO$132</f>
        <v>29607370.4101901</v>
      </c>
      <c r="BP142" s="15">
        <f>SUMIF($F$4:$F$1277,$BM142,$T$4:$T$1277)*(1+INDEX($Q$4:$Q$1277,MATCH($BM142,$F$4:$F1285,0)))^BP$132</f>
        <v>36021893.1419897</v>
      </c>
      <c r="BQ142" s="15">
        <f>SUMIF($F$4:$F$1277,$BM142,$T$4:$T$1277)*(1+INDEX($Q$4:$Q$1277,MATCH($BM142,$F$4:$F1285,0)))^BQ$132</f>
        <v>43826140.8411444</v>
      </c>
      <c r="BR142" s="15">
        <f>SUMIF($F$4:$F$1277,$BM142,$T$4:$T$1277)*(1+INDEX($Q$4:$Q$1277,MATCH($BM142,$F$4:$F1285,0)))^BR$132</f>
        <v>53321201.4553696</v>
      </c>
      <c r="BS142" s="15">
        <f>SUMIF($F$4:$F$1277,$BM142,$T$4:$T$1277)*(1+INDEX($Q$4:$Q$1277,MATCH($BM142,$F$4:$F1285,0)))^BS$132</f>
        <v>64873394.5101305</v>
      </c>
      <c r="BT142" s="62">
        <f t="shared" si="75"/>
        <v>64873394.5101305</v>
      </c>
      <c r="BU142" s="63" t="str">
        <f t="shared" si="76"/>
        <v>Y</v>
      </c>
    </row>
    <row r="143" ht="15" customHeight="1" spans="1:73">
      <c r="A143" s="52" t="s">
        <v>1079</v>
      </c>
      <c r="B143" s="52" t="s">
        <v>546</v>
      </c>
      <c r="C143" s="52" t="s">
        <v>547</v>
      </c>
      <c r="D143" s="52" t="s">
        <v>929</v>
      </c>
      <c r="E143" s="10" t="s">
        <v>549</v>
      </c>
      <c r="F143" s="52" t="s">
        <v>548</v>
      </c>
      <c r="G143" s="52" t="s">
        <v>173</v>
      </c>
      <c r="H143" s="52" t="s">
        <v>234</v>
      </c>
      <c r="I143" s="52" t="s">
        <v>424</v>
      </c>
      <c r="J143" s="52" t="s">
        <v>173</v>
      </c>
      <c r="K143" s="52" t="s">
        <v>931</v>
      </c>
      <c r="L143" s="53" t="s">
        <v>293</v>
      </c>
      <c r="M143" s="13">
        <v>730</v>
      </c>
      <c r="N143" s="14">
        <f t="shared" si="59"/>
        <v>2</v>
      </c>
      <c r="O143" s="15">
        <v>3800</v>
      </c>
      <c r="P143" s="15">
        <f t="shared" si="60"/>
        <v>2774000</v>
      </c>
      <c r="Q143" s="16">
        <f>IFERROR(VLOOKUP(G143,SCENARIOS!$A$13:$E$18,2,0),0.025)</f>
        <v>0.04</v>
      </c>
      <c r="R143" s="57">
        <f>IFERROR(VLOOKUP(L143,INPUTS!$A$107:$B$120,2,0),0.0082)</f>
        <v>0.0079</v>
      </c>
      <c r="S143" s="52">
        <f t="shared" si="61"/>
        <v>30.02</v>
      </c>
      <c r="T143" s="15">
        <f t="shared" si="62"/>
        <v>21914.6</v>
      </c>
      <c r="U143" s="15">
        <f>T143/INPUTS!$B$7*1000</f>
        <v>27393250</v>
      </c>
      <c r="V143" s="15">
        <f>T143*INPUTS!$B$6</f>
        <v>69250.136</v>
      </c>
      <c r="W143" s="54" t="s">
        <v>396</v>
      </c>
      <c r="X143" s="54" t="s">
        <v>396</v>
      </c>
      <c r="Y143" s="58">
        <f>IFERROR(VLOOKUP(E143,INPUTS!$A$44:$B$103,2,0),0)</f>
        <v>0</v>
      </c>
      <c r="Z143" s="15">
        <f t="shared" si="63"/>
        <v>0</v>
      </c>
      <c r="AA143" s="20">
        <f>IFERROR(VLOOKUP(E143,INPUTS!$A$44:$C$103,3,0),SCENARIOS!$J$23)</f>
        <v>0</v>
      </c>
      <c r="AB143" s="15">
        <f t="shared" si="66"/>
        <v>0</v>
      </c>
      <c r="AC143" s="20">
        <f>IFERROR(VLOOKUP($E143,INPUTS!$A$44:$G$103,4,0),SCENARIOS!$K$23)</f>
        <v>0</v>
      </c>
      <c r="AD143" s="15">
        <f t="shared" si="67"/>
        <v>0</v>
      </c>
      <c r="AE143" s="20">
        <f>IFERROR(VLOOKUP($E143,INPUTS!$A$44:$G$103,5,0),SCENARIOS!$L$23)</f>
        <v>0</v>
      </c>
      <c r="AF143" s="15">
        <f t="shared" si="68"/>
        <v>0</v>
      </c>
      <c r="AG143" s="20">
        <f>IFERROR(VLOOKUP($E143,INPUTS!$A$44:$G$103,6,0),SCENARIOS!$M$23)</f>
        <v>0</v>
      </c>
      <c r="AH143" s="15">
        <f t="shared" si="69"/>
        <v>0</v>
      </c>
      <c r="AI143" s="20">
        <f>IFERROR(VLOOKUP($E143,INPUTS!$A$44:$G$103,7,0),SCENARIOS!$N$23)</f>
        <v>0</v>
      </c>
      <c r="AJ143" s="15">
        <f t="shared" si="70"/>
        <v>0</v>
      </c>
      <c r="AL143" t="str">
        <f t="shared" si="71"/>
        <v>N</v>
      </c>
      <c r="AM143" s="21">
        <f t="shared" si="72"/>
        <v>58420.7368700143</v>
      </c>
      <c r="BB143" s="2"/>
      <c r="BC143" s="2" t="str">
        <v>AUH</v>
      </c>
      <c r="BD143" s="15">
        <f>SUMIF($E$4:$E$1277,$BC143,$T$4:$T$1277)*(1+INDEX($Q$4:$Q$1277,MATCH($BC143,$E$4:$E1286,0)))^BD$132</f>
        <v>713244.354</v>
      </c>
      <c r="BE143" s="15">
        <f>SUMIF($E$4:$E$1277,$BC143,$T$4:$T$1277)*(1+INDEX($Q$4:$Q$1277,MATCH($BC143,$E$4:$E1286,0)))^BE$132</f>
        <v>888832.231087871</v>
      </c>
      <c r="BF143" s="15">
        <f>SUMIF($E$4:$E$1277,$BC143,$T$4:$T$1277)*(1+INDEX($Q$4:$Q$1277,MATCH($BC143,$E$4:$E1286,0)))^BF$132</f>
        <v>1107646.67198563</v>
      </c>
      <c r="BG143" s="15">
        <f>SUMIF($E$4:$E$1277,$BC143,$T$4:$T$1277)*(1+INDEX($Q$4:$Q$1277,MATCH($BC143,$E$4:$E1286,0)))^BG$132</f>
        <v>1380329.27593009</v>
      </c>
      <c r="BH143" s="15">
        <f>SUMIF($E$4:$E$1277,$BC143,$T$4:$T$1277)*(1+INDEX($Q$4:$Q$1277,MATCH($BC143,$E$4:$E1286,0)))^BH$132</f>
        <v>1720141.41167789</v>
      </c>
      <c r="BI143" s="15">
        <f>SUMIF($E$4:$E$1277,$BC143,$T$4:$T$1277)*(1+INDEX($Q$4:$Q$1277,MATCH($BC143,$E$4:$E1286,0)))^BI$132</f>
        <v>2143609.15744214</v>
      </c>
      <c r="BJ143" s="62">
        <f t="shared" si="73"/>
        <v>2143609.15744214</v>
      </c>
      <c r="BK143" s="63" t="str">
        <f t="shared" si="74"/>
        <v>Y</v>
      </c>
      <c r="BL143" s="15"/>
      <c r="BM143" s="2" t="str">
        <v>Colombia</v>
      </c>
      <c r="BN143" s="15">
        <f>SUMIF($F$4:$F$1277,$BM143,$T$4:$T$1277)*(1+INDEX($Q$4:$Q$1277,MATCH($BM143,$F$4:$F1286,0)))^BN$132</f>
        <v>341947.695</v>
      </c>
      <c r="BO143" s="15">
        <f>SUMIF($F$4:$F$1277,$BM143,$T$4:$T$1277)*(1+INDEX($Q$4:$Q$1277,MATCH($BM143,$F$4:$F1286,0)))^BO$132</f>
        <v>406126.594599014</v>
      </c>
      <c r="BP143" s="15">
        <f>SUMIF($F$4:$F$1277,$BM143,$T$4:$T$1277)*(1+INDEX($Q$4:$Q$1277,MATCH($BM143,$F$4:$F1286,0)))^BP$132</f>
        <v>482350.994764249</v>
      </c>
      <c r="BQ143" s="15">
        <f>SUMIF($F$4:$F$1277,$BM143,$T$4:$T$1277)*(1+INDEX($Q$4:$Q$1277,MATCH($BM143,$F$4:$F1286,0)))^BQ$132</f>
        <v>572881.670996646</v>
      </c>
      <c r="BR143" s="15">
        <f>SUMIF($F$4:$F$1277,$BM143,$T$4:$T$1277)*(1+INDEX($Q$4:$Q$1277,MATCH($BM143,$F$4:$F1286,0)))^BR$132</f>
        <v>680403.715398815</v>
      </c>
      <c r="BS143" s="15">
        <f>SUMIF($F$4:$F$1277,$BM143,$T$4:$T$1277)*(1+INDEX($Q$4:$Q$1277,MATCH($BM143,$F$4:$F1286,0)))^BS$132</f>
        <v>808106.175090425</v>
      </c>
      <c r="BT143" s="62">
        <f t="shared" si="75"/>
        <v>808106.175090426</v>
      </c>
      <c r="BU143" s="63" t="str">
        <f t="shared" si="76"/>
        <v>N</v>
      </c>
    </row>
    <row r="144" ht="15" customHeight="1" spans="1:73">
      <c r="A144" s="52" t="s">
        <v>1080</v>
      </c>
      <c r="B144" s="52" t="s">
        <v>546</v>
      </c>
      <c r="C144" s="52" t="s">
        <v>547</v>
      </c>
      <c r="D144" s="52" t="s">
        <v>929</v>
      </c>
      <c r="E144" s="10" t="s">
        <v>549</v>
      </c>
      <c r="F144" s="52" t="s">
        <v>548</v>
      </c>
      <c r="G144" s="52" t="s">
        <v>173</v>
      </c>
      <c r="H144" s="52" t="s">
        <v>264</v>
      </c>
      <c r="I144" s="52" t="s">
        <v>436</v>
      </c>
      <c r="J144" s="52" t="s">
        <v>173</v>
      </c>
      <c r="K144" s="52" t="s">
        <v>931</v>
      </c>
      <c r="L144" s="53" t="s">
        <v>291</v>
      </c>
      <c r="M144" s="13">
        <v>365</v>
      </c>
      <c r="N144" s="14">
        <f t="shared" si="59"/>
        <v>1</v>
      </c>
      <c r="O144" s="15">
        <v>8300</v>
      </c>
      <c r="P144" s="15">
        <f t="shared" si="60"/>
        <v>3029500</v>
      </c>
      <c r="Q144" s="16">
        <f>IFERROR(VLOOKUP(G144,SCENARIOS!$A$13:$E$18,2,0),0.025)</f>
        <v>0.04</v>
      </c>
      <c r="R144" s="57">
        <f>IFERROR(VLOOKUP(L144,INPUTS!$A$107:$B$120,2,0),0.0082)</f>
        <v>0.0079</v>
      </c>
      <c r="S144" s="52">
        <f t="shared" si="61"/>
        <v>65.57</v>
      </c>
      <c r="T144" s="15">
        <f t="shared" si="62"/>
        <v>23933.05</v>
      </c>
      <c r="U144" s="15">
        <f>T144/INPUTS!$B$7*1000</f>
        <v>29916312.5</v>
      </c>
      <c r="V144" s="15">
        <f>T144*INPUTS!$B$6</f>
        <v>75628.438</v>
      </c>
      <c r="W144" s="54" t="s">
        <v>396</v>
      </c>
      <c r="X144" s="54" t="s">
        <v>396</v>
      </c>
      <c r="Y144" s="58">
        <f>IFERROR(VLOOKUP(E144,INPUTS!$A$44:$B$103,2,0),0)</f>
        <v>0</v>
      </c>
      <c r="Z144" s="15">
        <f t="shared" si="63"/>
        <v>0</v>
      </c>
      <c r="AA144" s="20">
        <f>IFERROR(VLOOKUP(E144,INPUTS!$A$44:$C$103,3,0),SCENARIOS!$J$23)</f>
        <v>0</v>
      </c>
      <c r="AB144" s="15">
        <f t="shared" si="66"/>
        <v>0</v>
      </c>
      <c r="AC144" s="20">
        <f>IFERROR(VLOOKUP($E144,INPUTS!$A$44:$G$103,4,0),SCENARIOS!$K$23)</f>
        <v>0</v>
      </c>
      <c r="AD144" s="15">
        <f t="shared" si="67"/>
        <v>0</v>
      </c>
      <c r="AE144" s="20">
        <f>IFERROR(VLOOKUP($E144,INPUTS!$A$44:$G$103,5,0),SCENARIOS!$L$23)</f>
        <v>0</v>
      </c>
      <c r="AF144" s="15">
        <f t="shared" si="68"/>
        <v>0</v>
      </c>
      <c r="AG144" s="20">
        <f>IFERROR(VLOOKUP($E144,INPUTS!$A$44:$G$103,6,0),SCENARIOS!$M$23)</f>
        <v>0</v>
      </c>
      <c r="AH144" s="15">
        <f t="shared" si="69"/>
        <v>0</v>
      </c>
      <c r="AI144" s="20">
        <f>IFERROR(VLOOKUP($E144,INPUTS!$A$44:$G$103,7,0),SCENARIOS!$N$23)</f>
        <v>0</v>
      </c>
      <c r="AJ144" s="15">
        <f t="shared" si="70"/>
        <v>0</v>
      </c>
      <c r="AL144" t="str">
        <f t="shared" si="71"/>
        <v>N</v>
      </c>
      <c r="AM144" s="21">
        <f t="shared" si="72"/>
        <v>63801.5942133051</v>
      </c>
      <c r="BB144" s="2"/>
      <c r="BC144" s="2" t="str">
        <v>BAH</v>
      </c>
      <c r="BD144" s="15">
        <f>SUMIF($E$4:$E$1277,$BC144,$T$4:$T$1277)*(1+INDEX($Q$4:$Q$1277,MATCH($BC144,$E$4:$E1287,0)))^BD$132</f>
        <v>558942.194</v>
      </c>
      <c r="BE144" s="15">
        <f>SUMIF($E$4:$E$1277,$BC144,$T$4:$T$1277)*(1+INDEX($Q$4:$Q$1277,MATCH($BC144,$E$4:$E1287,0)))^BE$132</f>
        <v>696543.666355009</v>
      </c>
      <c r="BF144" s="15">
        <f>SUMIF($E$4:$E$1277,$BC144,$T$4:$T$1277)*(1+INDEX($Q$4:$Q$1277,MATCH($BC144,$E$4:$E1287,0)))^BF$132</f>
        <v>868020.135798296</v>
      </c>
      <c r="BG144" s="15">
        <f>SUMIF($E$4:$E$1277,$BC144,$T$4:$T$1277)*(1+INDEX($Q$4:$Q$1277,MATCH($BC144,$E$4:$E1287,0)))^BG$132</f>
        <v>1081711.01475105</v>
      </c>
      <c r="BH144" s="15">
        <f>SUMIF($E$4:$E$1277,$BC144,$T$4:$T$1277)*(1+INDEX($Q$4:$Q$1277,MATCH($BC144,$E$4:$E1287,0)))^BH$132</f>
        <v>1348008.72834319</v>
      </c>
      <c r="BI144" s="15">
        <f>SUMIF($E$4:$E$1277,$BC144,$T$4:$T$1277)*(1+INDEX($Q$4:$Q$1277,MATCH($BC144,$E$4:$E1287,0)))^BI$132</f>
        <v>1679864.12906004</v>
      </c>
      <c r="BJ144" s="62">
        <f t="shared" si="73"/>
        <v>1679864.12906004</v>
      </c>
      <c r="BK144" s="63" t="str">
        <f t="shared" si="74"/>
        <v>Y</v>
      </c>
      <c r="BL144" s="15"/>
      <c r="BM144" s="2" t="str">
        <v>Czechia</v>
      </c>
      <c r="BN144" s="15">
        <f>SUMIF($F$4:$F$1277,$BM144,$T$4:$T$1277)*(1+INDEX($Q$4:$Q$1277,MATCH($BM144,$F$4:$F1287,0)))^BN$132</f>
        <v>390000</v>
      </c>
      <c r="BO144" s="15">
        <f>SUMIF($F$4:$F$1277,$BM144,$T$4:$T$1277)*(1+INDEX($Q$4:$Q$1277,MATCH($BM144,$F$4:$F1287,0)))^BO$132</f>
        <v>441249.203027344</v>
      </c>
      <c r="BP144" s="15">
        <f>SUMIF($F$4:$F$1277,$BM144,$T$4:$T$1277)*(1+INDEX($Q$4:$Q$1277,MATCH($BM144,$F$4:$F1287,0)))^BP$132</f>
        <v>499232.972236579</v>
      </c>
      <c r="BQ144" s="15">
        <f>SUMIF($F$4:$F$1277,$BM144,$T$4:$T$1277)*(1+INDEX($Q$4:$Q$1277,MATCH($BM144,$F$4:$F1287,0)))^BQ$132</f>
        <v>564836.284934263</v>
      </c>
      <c r="BR144" s="15">
        <f>SUMIF($F$4:$F$1277,$BM144,$T$4:$T$1277)*(1+INDEX($Q$4:$Q$1277,MATCH($BM144,$F$4:$F1287,0)))^BR$132</f>
        <v>639060.411713254</v>
      </c>
      <c r="BS144" s="15">
        <f>SUMIF($F$4:$F$1277,$BM144,$T$4:$T$1277)*(1+INDEX($Q$4:$Q$1277,MATCH($BM144,$F$4:$F1287,0)))^BS$132</f>
        <v>723038.19834564</v>
      </c>
      <c r="BT144" s="62">
        <f t="shared" si="75"/>
        <v>723038.19834564</v>
      </c>
      <c r="BU144" s="63" t="str">
        <f t="shared" si="76"/>
        <v>Y</v>
      </c>
    </row>
    <row r="145" ht="15" customHeight="1" spans="1:73">
      <c r="A145" s="52" t="s">
        <v>1081</v>
      </c>
      <c r="B145" s="52" t="s">
        <v>550</v>
      </c>
      <c r="C145" s="52" t="s">
        <v>551</v>
      </c>
      <c r="D145" s="52" t="s">
        <v>929</v>
      </c>
      <c r="E145" s="10" t="s">
        <v>552</v>
      </c>
      <c r="F145" s="52" t="s">
        <v>548</v>
      </c>
      <c r="G145" s="52" t="s">
        <v>173</v>
      </c>
      <c r="H145" s="52" t="s">
        <v>234</v>
      </c>
      <c r="I145" s="52" t="s">
        <v>424</v>
      </c>
      <c r="J145" s="52" t="s">
        <v>173</v>
      </c>
      <c r="K145" s="52" t="s">
        <v>931</v>
      </c>
      <c r="L145" s="53" t="s">
        <v>282</v>
      </c>
      <c r="M145" s="13">
        <v>730</v>
      </c>
      <c r="N145" s="14">
        <f t="shared" si="59"/>
        <v>2</v>
      </c>
      <c r="O145" s="15">
        <v>4300</v>
      </c>
      <c r="P145" s="15">
        <f t="shared" si="60"/>
        <v>3139000</v>
      </c>
      <c r="Q145" s="16">
        <f>IFERROR(VLOOKUP(G145,SCENARIOS!$A$13:$E$18,2,0),0.025)</f>
        <v>0.04</v>
      </c>
      <c r="R145" s="57">
        <f>IFERROR(VLOOKUP(L145,INPUTS!$A$107:$B$120,2,0),0.0082)</f>
        <v>0.0042</v>
      </c>
      <c r="S145" s="52">
        <f t="shared" si="61"/>
        <v>18.06</v>
      </c>
      <c r="T145" s="15">
        <f t="shared" si="62"/>
        <v>13183.8</v>
      </c>
      <c r="U145" s="15">
        <f>T145/INPUTS!$B$7*1000</f>
        <v>16479750</v>
      </c>
      <c r="V145" s="15">
        <f>T145*INPUTS!$B$6</f>
        <v>41660.808</v>
      </c>
      <c r="W145" s="54" t="s">
        <v>396</v>
      </c>
      <c r="X145" s="54" t="s">
        <v>396</v>
      </c>
      <c r="Y145" s="58">
        <f>IFERROR(VLOOKUP(E145,INPUTS!$A$44:$B$103,2,0),0)</f>
        <v>0</v>
      </c>
      <c r="Z145" s="15">
        <f t="shared" si="63"/>
        <v>0</v>
      </c>
      <c r="AA145" s="20">
        <f>IFERROR(VLOOKUP(E145,INPUTS!$A$44:$C$103,3,0),SCENARIOS!$J$23)</f>
        <v>0</v>
      </c>
      <c r="AB145" s="15">
        <f t="shared" si="66"/>
        <v>0</v>
      </c>
      <c r="AC145" s="20">
        <f>IFERROR(VLOOKUP($E145,INPUTS!$A$44:$G$103,4,0),SCENARIOS!$K$23)</f>
        <v>0</v>
      </c>
      <c r="AD145" s="15">
        <f t="shared" si="67"/>
        <v>0</v>
      </c>
      <c r="AE145" s="20">
        <f>IFERROR(VLOOKUP($E145,INPUTS!$A$44:$G$103,5,0),SCENARIOS!$L$23)</f>
        <v>0</v>
      </c>
      <c r="AF145" s="15">
        <f t="shared" si="68"/>
        <v>0</v>
      </c>
      <c r="AG145" s="20">
        <f>IFERROR(VLOOKUP($E145,INPUTS!$A$44:$G$103,6,0),SCENARIOS!$M$23)</f>
        <v>0</v>
      </c>
      <c r="AH145" s="15">
        <f t="shared" si="69"/>
        <v>0</v>
      </c>
      <c r="AI145" s="20">
        <f>IFERROR(VLOOKUP($E145,INPUTS!$A$44:$G$103,7,0),SCENARIOS!$N$23)</f>
        <v>0</v>
      </c>
      <c r="AJ145" s="15">
        <f t="shared" si="70"/>
        <v>0</v>
      </c>
      <c r="AL145" t="str">
        <f t="shared" si="71"/>
        <v>N</v>
      </c>
      <c r="AM145" s="21">
        <f t="shared" si="72"/>
        <v>35145.8530270639</v>
      </c>
      <c r="BB145" s="2"/>
      <c r="BC145" s="2" t="str">
        <v>BCN</v>
      </c>
      <c r="BD145" s="15">
        <f>SUMIF($E$4:$E$1277,$BC145,$T$4:$T$1277)*(1+INDEX($Q$4:$Q$1277,MATCH($BC145,$E$4:$E1288,0)))^BD$132</f>
        <v>1399551.55</v>
      </c>
      <c r="BE145" s="15">
        <f>SUMIF($E$4:$E$1277,$BC145,$T$4:$T$1277)*(1+INDEX($Q$4:$Q$1277,MATCH($BC145,$E$4:$E1288,0)))^BE$132</f>
        <v>1583464.1180338</v>
      </c>
      <c r="BF145" s="15">
        <f>SUMIF($E$4:$E$1277,$BC145,$T$4:$T$1277)*(1+INDEX($Q$4:$Q$1277,MATCH($BC145,$E$4:$E1288,0)))^BF$132</f>
        <v>1791544.30796106</v>
      </c>
      <c r="BG145" s="15">
        <f>SUMIF($E$4:$E$1277,$BC145,$T$4:$T$1277)*(1+INDEX($Q$4:$Q$1277,MATCH($BC145,$E$4:$E1288,0)))^BG$132</f>
        <v>2026967.94378459</v>
      </c>
      <c r="BH145" s="15">
        <f>SUMIF($E$4:$E$1277,$BC145,$T$4:$T$1277)*(1+INDEX($Q$4:$Q$1277,MATCH($BC145,$E$4:$E1288,0)))^BH$132</f>
        <v>2293328.17886391</v>
      </c>
      <c r="BI145" s="15">
        <f>SUMIF($E$4:$E$1277,$BC145,$T$4:$T$1277)*(1+INDEX($Q$4:$Q$1277,MATCH($BC145,$E$4:$E1288,0)))^BI$132</f>
        <v>2594690.33642012</v>
      </c>
      <c r="BJ145" s="62">
        <f t="shared" si="73"/>
        <v>2594690.33642012</v>
      </c>
      <c r="BK145" s="63" t="str">
        <f t="shared" si="74"/>
        <v>Y</v>
      </c>
      <c r="BL145" s="15"/>
      <c r="BM145" s="2" t="str">
        <v>Denmark</v>
      </c>
      <c r="BN145" s="15">
        <f>SUMIF($F$4:$F$1277,$BM145,$T$4:$T$1277)*(1+INDEX($Q$4:$Q$1277,MATCH($BM145,$F$4:$F1288,0)))^BN$132</f>
        <v>2040806.535</v>
      </c>
      <c r="BO145" s="15">
        <f>SUMIF($F$4:$F$1277,$BM145,$T$4:$T$1277)*(1+INDEX($Q$4:$Q$1277,MATCH($BM145,$F$4:$F1288,0)))^BO$132</f>
        <v>2308985.27461986</v>
      </c>
      <c r="BP145" s="15">
        <f>SUMIF($F$4:$F$1277,$BM145,$T$4:$T$1277)*(1+INDEX($Q$4:$Q$1277,MATCH($BM145,$F$4:$F1288,0)))^BP$132</f>
        <v>2612404.90314842</v>
      </c>
      <c r="BQ145" s="15">
        <f>SUMIF($F$4:$F$1277,$BM145,$T$4:$T$1277)*(1+INDEX($Q$4:$Q$1277,MATCH($BM145,$F$4:$F1288,0)))^BQ$132</f>
        <v>2955696.36281786</v>
      </c>
      <c r="BR145" s="15">
        <f>SUMIF($F$4:$F$1277,$BM145,$T$4:$T$1277)*(1+INDEX($Q$4:$Q$1277,MATCH($BM145,$F$4:$F1288,0)))^BR$132</f>
        <v>3344099.13970308</v>
      </c>
      <c r="BS145" s="15">
        <f>SUMIF($F$4:$F$1277,$BM145,$T$4:$T$1277)*(1+INDEX($Q$4:$Q$1277,MATCH($BM145,$F$4:$F1288,0)))^BS$132</f>
        <v>3783541.23138053</v>
      </c>
      <c r="BT145" s="62">
        <f t="shared" si="75"/>
        <v>3783541.23138053</v>
      </c>
      <c r="BU145" s="63" t="str">
        <f t="shared" si="76"/>
        <v>Y</v>
      </c>
    </row>
    <row r="146" ht="15" customHeight="1" spans="1:73">
      <c r="A146" s="52" t="s">
        <v>1082</v>
      </c>
      <c r="B146" s="52" t="s">
        <v>550</v>
      </c>
      <c r="C146" s="52" t="s">
        <v>551</v>
      </c>
      <c r="D146" s="52" t="s">
        <v>929</v>
      </c>
      <c r="E146" s="10" t="s">
        <v>552</v>
      </c>
      <c r="F146" s="52" t="s">
        <v>548</v>
      </c>
      <c r="G146" s="52" t="s">
        <v>173</v>
      </c>
      <c r="H146" s="52" t="s">
        <v>505</v>
      </c>
      <c r="I146" s="52" t="s">
        <v>504</v>
      </c>
      <c r="J146" s="52" t="s">
        <v>173</v>
      </c>
      <c r="K146" s="52" t="s">
        <v>931</v>
      </c>
      <c r="L146" s="53" t="s">
        <v>282</v>
      </c>
      <c r="M146" s="13">
        <v>730</v>
      </c>
      <c r="N146" s="14">
        <f t="shared" si="59"/>
        <v>2</v>
      </c>
      <c r="O146" s="15">
        <v>4200</v>
      </c>
      <c r="P146" s="15">
        <f t="shared" si="60"/>
        <v>3066000</v>
      </c>
      <c r="Q146" s="16">
        <f>IFERROR(VLOOKUP(G146,SCENARIOS!$A$13:$E$18,2,0),0.025)</f>
        <v>0.04</v>
      </c>
      <c r="R146" s="57">
        <f>IFERROR(VLOOKUP(L146,INPUTS!$A$107:$B$120,2,0),0.0082)</f>
        <v>0.0042</v>
      </c>
      <c r="S146" s="52">
        <f t="shared" si="61"/>
        <v>17.64</v>
      </c>
      <c r="T146" s="15">
        <f t="shared" si="62"/>
        <v>12877.2</v>
      </c>
      <c r="U146" s="15">
        <f>T146/INPUTS!$B$7*1000</f>
        <v>16096500</v>
      </c>
      <c r="V146" s="15">
        <f>T146*INPUTS!$B$6</f>
        <v>40691.952</v>
      </c>
      <c r="W146" s="54" t="s">
        <v>396</v>
      </c>
      <c r="X146" s="54" t="s">
        <v>396</v>
      </c>
      <c r="Y146" s="58">
        <f>IFERROR(VLOOKUP(E146,INPUTS!$A$44:$B$103,2,0),0)</f>
        <v>0</v>
      </c>
      <c r="Z146" s="15">
        <f t="shared" si="63"/>
        <v>0</v>
      </c>
      <c r="AA146" s="20">
        <f>IFERROR(VLOOKUP(E146,INPUTS!$A$44:$C$103,3,0),SCENARIOS!$J$23)</f>
        <v>0</v>
      </c>
      <c r="AB146" s="15">
        <f t="shared" si="66"/>
        <v>0</v>
      </c>
      <c r="AC146" s="20">
        <f>IFERROR(VLOOKUP($E146,INPUTS!$A$44:$G$103,4,0),SCENARIOS!$K$23)</f>
        <v>0</v>
      </c>
      <c r="AD146" s="15">
        <f t="shared" si="67"/>
        <v>0</v>
      </c>
      <c r="AE146" s="20">
        <f>IFERROR(VLOOKUP($E146,INPUTS!$A$44:$G$103,5,0),SCENARIOS!$L$23)</f>
        <v>0</v>
      </c>
      <c r="AF146" s="15">
        <f t="shared" si="68"/>
        <v>0</v>
      </c>
      <c r="AG146" s="20">
        <f>IFERROR(VLOOKUP($E146,INPUTS!$A$44:$G$103,6,0),SCENARIOS!$M$23)</f>
        <v>0</v>
      </c>
      <c r="AH146" s="15">
        <f t="shared" si="69"/>
        <v>0</v>
      </c>
      <c r="AI146" s="20">
        <f>IFERROR(VLOOKUP($E146,INPUTS!$A$44:$G$103,7,0),SCENARIOS!$N$23)</f>
        <v>0</v>
      </c>
      <c r="AJ146" s="15">
        <f t="shared" si="70"/>
        <v>0</v>
      </c>
      <c r="AL146" t="str">
        <f t="shared" si="71"/>
        <v>N</v>
      </c>
      <c r="AM146" s="21">
        <f t="shared" si="72"/>
        <v>34328.5076078299</v>
      </c>
      <c r="BB146" s="2"/>
      <c r="BC146" s="2" t="str">
        <v>BGY</v>
      </c>
      <c r="BD146" s="15">
        <f>SUMIF($E$4:$E$1277,$BC146,$T$4:$T$1277)*(1+INDEX($Q$4:$Q$1277,MATCH($BC146,$E$4:$E1289,0)))^BD$132</f>
        <v>1977300</v>
      </c>
      <c r="BE146" s="15">
        <f>SUMIF($E$4:$E$1277,$BC146,$T$4:$T$1277)*(1+INDEX($Q$4:$Q$1277,MATCH($BC146,$E$4:$E1289,0)))^BE$132</f>
        <v>2237133.45934863</v>
      </c>
      <c r="BF146" s="15">
        <f>SUMIF($E$4:$E$1277,$BC146,$T$4:$T$1277)*(1+INDEX($Q$4:$Q$1277,MATCH($BC146,$E$4:$E1289,0)))^BF$132</f>
        <v>2531111.16923946</v>
      </c>
      <c r="BG146" s="15">
        <f>SUMIF($E$4:$E$1277,$BC146,$T$4:$T$1277)*(1+INDEX($Q$4:$Q$1277,MATCH($BC146,$E$4:$E1289,0)))^BG$132</f>
        <v>2863719.96461671</v>
      </c>
      <c r="BH146" s="15">
        <f>SUMIF($E$4:$E$1277,$BC146,$T$4:$T$1277)*(1+INDEX($Q$4:$Q$1277,MATCH($BC146,$E$4:$E1289,0)))^BH$132</f>
        <v>3240036.2873862</v>
      </c>
      <c r="BI146" s="15">
        <f>SUMIF($E$4:$E$1277,$BC146,$T$4:$T$1277)*(1+INDEX($Q$4:$Q$1277,MATCH($BC146,$E$4:$E1289,0)))^BI$132</f>
        <v>3665803.66561239</v>
      </c>
      <c r="BJ146" s="62">
        <f t="shared" si="73"/>
        <v>3665803.66561239</v>
      </c>
      <c r="BK146" s="63" t="str">
        <f t="shared" si="74"/>
        <v>Y</v>
      </c>
      <c r="BL146" s="15"/>
      <c r="BM146" s="2" t="str">
        <v>Egypt</v>
      </c>
      <c r="BN146" s="15">
        <f>SUMIF($F$4:$F$1277,$BM146,$T$4:$T$1277)*(1+INDEX($Q$4:$Q$1277,MATCH($BM146,$F$4:$F1289,0)))^BN$132</f>
        <v>304600.2375</v>
      </c>
      <c r="BO146" s="15">
        <f>SUMIF($F$4:$F$1277,$BM146,$T$4:$T$1277)*(1+INDEX($Q$4:$Q$1277,MATCH($BM146,$F$4:$F1289,0)))^BO$132</f>
        <v>379587.314177352</v>
      </c>
      <c r="BP146" s="15">
        <f>SUMIF($F$4:$F$1277,$BM146,$T$4:$T$1277)*(1+INDEX($Q$4:$Q$1277,MATCH($BM146,$F$4:$F1289,0)))^BP$132</f>
        <v>473034.854690078</v>
      </c>
      <c r="BQ146" s="15">
        <f>SUMIF($F$4:$F$1277,$BM146,$T$4:$T$1277)*(1+INDEX($Q$4:$Q$1277,MATCH($BM146,$F$4:$F1289,0)))^BQ$132</f>
        <v>589487.491795145</v>
      </c>
      <c r="BR146" s="15">
        <f>SUMIF($F$4:$F$1277,$BM146,$T$4:$T$1277)*(1+INDEX($Q$4:$Q$1277,MATCH($BM146,$F$4:$F1289,0)))^BR$132</f>
        <v>734608.664747554</v>
      </c>
      <c r="BS146" s="15">
        <f>SUMIF($F$4:$F$1277,$BM146,$T$4:$T$1277)*(1+INDEX($Q$4:$Q$1277,MATCH($BM146,$F$4:$F1289,0)))^BS$132</f>
        <v>915456.049251881</v>
      </c>
      <c r="BT146" s="62">
        <f t="shared" si="75"/>
        <v>915456.049251881</v>
      </c>
      <c r="BU146" s="63" t="str">
        <f t="shared" si="76"/>
        <v>Y</v>
      </c>
    </row>
    <row r="147" ht="15" customHeight="1" spans="1:73">
      <c r="A147" s="52" t="s">
        <v>1083</v>
      </c>
      <c r="B147" s="52" t="s">
        <v>550</v>
      </c>
      <c r="C147" s="52" t="s">
        <v>551</v>
      </c>
      <c r="D147" s="52" t="s">
        <v>929</v>
      </c>
      <c r="E147" s="10" t="s">
        <v>552</v>
      </c>
      <c r="F147" s="52" t="s">
        <v>548</v>
      </c>
      <c r="G147" s="52" t="s">
        <v>173</v>
      </c>
      <c r="H147" s="52" t="s">
        <v>242</v>
      </c>
      <c r="I147" s="52" t="s">
        <v>421</v>
      </c>
      <c r="J147" s="52" t="s">
        <v>173</v>
      </c>
      <c r="K147" s="52" t="s">
        <v>931</v>
      </c>
      <c r="L147" s="53" t="s">
        <v>282</v>
      </c>
      <c r="M147" s="13">
        <v>2190</v>
      </c>
      <c r="N147" s="14">
        <f t="shared" si="59"/>
        <v>6</v>
      </c>
      <c r="O147" s="15">
        <v>1150</v>
      </c>
      <c r="P147" s="15">
        <f t="shared" si="60"/>
        <v>2518500</v>
      </c>
      <c r="Q147" s="16">
        <f>IFERROR(VLOOKUP(G147,SCENARIOS!$A$13:$E$18,2,0),0.025)</f>
        <v>0.04</v>
      </c>
      <c r="R147" s="57">
        <f>IFERROR(VLOOKUP(L147,INPUTS!$A$107:$B$120,2,0),0.0082)</f>
        <v>0.0042</v>
      </c>
      <c r="S147" s="52">
        <f t="shared" si="61"/>
        <v>4.83</v>
      </c>
      <c r="T147" s="15">
        <f t="shared" si="62"/>
        <v>10577.7</v>
      </c>
      <c r="U147" s="15">
        <f>T147/INPUTS!$B$7*1000</f>
        <v>13222125</v>
      </c>
      <c r="V147" s="15">
        <f>T147*INPUTS!$B$6</f>
        <v>33425.532</v>
      </c>
      <c r="W147" s="54" t="s">
        <v>396</v>
      </c>
      <c r="X147" s="54" t="s">
        <v>396</v>
      </c>
      <c r="Y147" s="58">
        <f>IFERROR(VLOOKUP(E147,INPUTS!$A$44:$B$103,2,0),0)</f>
        <v>0</v>
      </c>
      <c r="Z147" s="15">
        <f t="shared" si="63"/>
        <v>0</v>
      </c>
      <c r="AA147" s="20">
        <f>IFERROR(VLOOKUP(E147,INPUTS!$A$44:$C$103,3,0),SCENARIOS!$J$23)</f>
        <v>0</v>
      </c>
      <c r="AB147" s="15">
        <f t="shared" si="66"/>
        <v>0</v>
      </c>
      <c r="AC147" s="20">
        <f>IFERROR(VLOOKUP($E147,INPUTS!$A$44:$G$103,4,0),SCENARIOS!$K$23)</f>
        <v>0</v>
      </c>
      <c r="AD147" s="15">
        <f t="shared" si="67"/>
        <v>0</v>
      </c>
      <c r="AE147" s="20">
        <f>IFERROR(VLOOKUP($E147,INPUTS!$A$44:$G$103,5,0),SCENARIOS!$L$23)</f>
        <v>0</v>
      </c>
      <c r="AF147" s="15">
        <f t="shared" si="68"/>
        <v>0</v>
      </c>
      <c r="AG147" s="20">
        <f>IFERROR(VLOOKUP($E147,INPUTS!$A$44:$G$103,6,0),SCENARIOS!$M$23)</f>
        <v>0</v>
      </c>
      <c r="AH147" s="15">
        <f t="shared" si="69"/>
        <v>0</v>
      </c>
      <c r="AI147" s="20">
        <f>IFERROR(VLOOKUP($E147,INPUTS!$A$44:$G$103,7,0),SCENARIOS!$N$23)</f>
        <v>0</v>
      </c>
      <c r="AJ147" s="15">
        <f t="shared" si="70"/>
        <v>0</v>
      </c>
      <c r="AL147" t="str">
        <f t="shared" si="71"/>
        <v>N</v>
      </c>
      <c r="AM147" s="21">
        <f t="shared" si="72"/>
        <v>28198.4169635745</v>
      </c>
      <c r="BB147" s="2"/>
      <c r="BC147" s="2" t="str">
        <v>BKK</v>
      </c>
      <c r="BD147" s="15">
        <f>SUMIF($E$4:$E$1277,$BC147,$T$4:$T$1277)*(1+INDEX($Q$4:$Q$1277,MATCH($BC147,$E$4:$E1290,0)))^BD$132</f>
        <v>2149801.44</v>
      </c>
      <c r="BE147" s="15">
        <f>SUMIF($E$4:$E$1277,$BC147,$T$4:$T$1277)*(1+INDEX($Q$4:$Q$1277,MATCH($BC147,$E$4:$E1290,0)))^BE$132</f>
        <v>2615562.1615597</v>
      </c>
      <c r="BF147" s="15">
        <f>SUMIF($E$4:$E$1277,$BC147,$T$4:$T$1277)*(1+INDEX($Q$4:$Q$1277,MATCH($BC147,$E$4:$E1290,0)))^BF$132</f>
        <v>3182231.29526923</v>
      </c>
      <c r="BG147" s="15">
        <f>SUMIF($E$4:$E$1277,$BC147,$T$4:$T$1277)*(1+INDEX($Q$4:$Q$1277,MATCH($BC147,$E$4:$E1290,0)))^BG$132</f>
        <v>3871670.94149742</v>
      </c>
      <c r="BH147" s="15">
        <f>SUMIF($E$4:$E$1277,$BC147,$T$4:$T$1277)*(1+INDEX($Q$4:$Q$1277,MATCH($BC147,$E$4:$E1290,0)))^BH$132</f>
        <v>4710479.68811058</v>
      </c>
      <c r="BI147" s="15">
        <f>SUMIF($E$4:$E$1277,$BC147,$T$4:$T$1277)*(1+INDEX($Q$4:$Q$1277,MATCH($BC147,$E$4:$E1290,0)))^BI$132</f>
        <v>5731018.78423598</v>
      </c>
      <c r="BJ147" s="62">
        <f t="shared" si="73"/>
        <v>5731018.78423598</v>
      </c>
      <c r="BK147" s="63" t="str">
        <f t="shared" si="74"/>
        <v>Y</v>
      </c>
      <c r="BL147" s="15"/>
      <c r="BM147" s="2" t="str">
        <v>Ethiopia</v>
      </c>
      <c r="BN147" s="15">
        <f>SUMIF($F$4:$F$1277,$BM147,$T$4:$T$1277)*(1+INDEX($Q$4:$Q$1277,MATCH($BM147,$F$4:$F1290,0)))^BN$132</f>
        <v>350647.835</v>
      </c>
      <c r="BO147" s="15">
        <f>SUMIF($F$4:$F$1277,$BM147,$T$4:$T$1277)*(1+INDEX($Q$4:$Q$1277,MATCH($BM147,$F$4:$F1290,0)))^BO$132</f>
        <v>406496.944324924</v>
      </c>
      <c r="BP147" s="15">
        <f>SUMIF($F$4:$F$1277,$BM147,$T$4:$T$1277)*(1+INDEX($Q$4:$Q$1277,MATCH($BM147,$F$4:$F1290,0)))^BP$132</f>
        <v>471241.368838055</v>
      </c>
      <c r="BQ147" s="15">
        <f>SUMIF($F$4:$F$1277,$BM147,$T$4:$T$1277)*(1+INDEX($Q$4:$Q$1277,MATCH($BM147,$F$4:$F1290,0)))^BQ$132</f>
        <v>546297.901631601</v>
      </c>
      <c r="BR147" s="15">
        <f>SUMIF($F$4:$F$1277,$BM147,$T$4:$T$1277)*(1+INDEX($Q$4:$Q$1277,MATCH($BM147,$F$4:$F1290,0)))^BR$132</f>
        <v>633308.994206007</v>
      </c>
      <c r="BS147" s="15">
        <f>SUMIF($F$4:$F$1277,$BM147,$T$4:$T$1277)*(1+INDEX($Q$4:$Q$1277,MATCH($BM147,$F$4:$F1290,0)))^BS$132</f>
        <v>734178.698004032</v>
      </c>
      <c r="BT147" s="62">
        <f t="shared" si="75"/>
        <v>734178.698004032</v>
      </c>
      <c r="BU147" s="63" t="str">
        <f t="shared" si="76"/>
        <v>Y</v>
      </c>
    </row>
    <row r="148" ht="15" customHeight="1" spans="1:73">
      <c r="A148" s="52" t="s">
        <v>1084</v>
      </c>
      <c r="B148" s="52" t="s">
        <v>553</v>
      </c>
      <c r="C148" s="52" t="s">
        <v>554</v>
      </c>
      <c r="D148" s="52" t="s">
        <v>929</v>
      </c>
      <c r="E148" s="10" t="s">
        <v>556</v>
      </c>
      <c r="F148" s="52" t="s">
        <v>555</v>
      </c>
      <c r="G148" s="52" t="s">
        <v>173</v>
      </c>
      <c r="H148" s="52" t="s">
        <v>234</v>
      </c>
      <c r="I148" s="52" t="s">
        <v>424</v>
      </c>
      <c r="J148" s="52" t="s">
        <v>173</v>
      </c>
      <c r="K148" s="52" t="s">
        <v>931</v>
      </c>
      <c r="L148" s="53" t="s">
        <v>293</v>
      </c>
      <c r="M148" s="13">
        <v>1460</v>
      </c>
      <c r="N148" s="14">
        <f t="shared" si="59"/>
        <v>4</v>
      </c>
      <c r="O148" s="15">
        <v>3000</v>
      </c>
      <c r="P148" s="15">
        <f t="shared" si="60"/>
        <v>4380000</v>
      </c>
      <c r="Q148" s="16">
        <f>IFERROR(VLOOKUP(G148,SCENARIOS!$A$13:$E$18,2,0),0.025)</f>
        <v>0.04</v>
      </c>
      <c r="R148" s="57">
        <f>IFERROR(VLOOKUP(L148,INPUTS!$A$107:$B$120,2,0),0.0082)</f>
        <v>0.0079</v>
      </c>
      <c r="S148" s="52">
        <f t="shared" si="61"/>
        <v>23.7</v>
      </c>
      <c r="T148" s="15">
        <f t="shared" si="62"/>
        <v>34602</v>
      </c>
      <c r="U148" s="15">
        <f>T148/INPUTS!$B$7*1000</f>
        <v>43252500</v>
      </c>
      <c r="V148" s="15">
        <f>T148*INPUTS!$B$6</f>
        <v>109342.32</v>
      </c>
      <c r="W148" s="54" t="s">
        <v>396</v>
      </c>
      <c r="X148" s="54" t="s">
        <v>396</v>
      </c>
      <c r="Y148" s="58">
        <f>IFERROR(VLOOKUP(E148,INPUTS!$A$44:$B$103,2,0),0)</f>
        <v>0</v>
      </c>
      <c r="Z148" s="15">
        <f t="shared" si="63"/>
        <v>0</v>
      </c>
      <c r="AA148" s="20">
        <f>IFERROR(VLOOKUP(E148,INPUTS!$A$44:$C$103,3,0),SCENARIOS!$J$23)</f>
        <v>0</v>
      </c>
      <c r="AB148" s="15">
        <f t="shared" si="66"/>
        <v>0</v>
      </c>
      <c r="AC148" s="20">
        <f>IFERROR(VLOOKUP($E148,INPUTS!$A$44:$G$103,4,0),SCENARIOS!$K$23)</f>
        <v>0</v>
      </c>
      <c r="AD148" s="15">
        <f t="shared" si="67"/>
        <v>0</v>
      </c>
      <c r="AE148" s="20">
        <f>IFERROR(VLOOKUP($E148,INPUTS!$A$44:$G$103,5,0),SCENARIOS!$L$23)</f>
        <v>0</v>
      </c>
      <c r="AF148" s="15">
        <f t="shared" si="68"/>
        <v>0</v>
      </c>
      <c r="AG148" s="20">
        <f>IFERROR(VLOOKUP($E148,INPUTS!$A$44:$G$103,6,0),SCENARIOS!$M$23)</f>
        <v>0</v>
      </c>
      <c r="AH148" s="15">
        <f t="shared" si="69"/>
        <v>0</v>
      </c>
      <c r="AI148" s="20">
        <f>IFERROR(VLOOKUP($E148,INPUTS!$A$44:$G$103,7,0),SCENARIOS!$N$23)</f>
        <v>0</v>
      </c>
      <c r="AJ148" s="15">
        <f t="shared" si="70"/>
        <v>0</v>
      </c>
      <c r="AL148" t="str">
        <f t="shared" si="71"/>
        <v>N</v>
      </c>
      <c r="AM148" s="21">
        <f t="shared" si="72"/>
        <v>92243.2687421278</v>
      </c>
      <c r="BB148" s="2"/>
      <c r="BC148" s="2" t="str">
        <v>BOG</v>
      </c>
      <c r="BD148" s="15">
        <f>SUMIF($E$4:$E$1277,$BC148,$T$4:$T$1277)*(1+INDEX($Q$4:$Q$1277,MATCH($BC148,$E$4:$E1291,0)))^BD$132</f>
        <v>341947.695</v>
      </c>
      <c r="BE148" s="15">
        <f>SUMIF($E$4:$E$1277,$BC148,$T$4:$T$1277)*(1+INDEX($Q$4:$Q$1277,MATCH($BC148,$E$4:$E1291,0)))^BE$132</f>
        <v>406126.594599014</v>
      </c>
      <c r="BF148" s="15">
        <f>SUMIF($E$4:$E$1277,$BC148,$T$4:$T$1277)*(1+INDEX($Q$4:$Q$1277,MATCH($BC148,$E$4:$E1291,0)))^BF$132</f>
        <v>482350.994764249</v>
      </c>
      <c r="BG148" s="15">
        <f>SUMIF($E$4:$E$1277,$BC148,$T$4:$T$1277)*(1+INDEX($Q$4:$Q$1277,MATCH($BC148,$E$4:$E1291,0)))^BG$132</f>
        <v>572881.670996646</v>
      </c>
      <c r="BH148" s="15">
        <f>SUMIF($E$4:$E$1277,$BC148,$T$4:$T$1277)*(1+INDEX($Q$4:$Q$1277,MATCH($BC148,$E$4:$E1291,0)))^BH$132</f>
        <v>680403.715398815</v>
      </c>
      <c r="BI148" s="64">
        <f>SUMIF($E$4:$E$1277,$BC148,$T$4:$T$1277)*(1+INDEX($Q$4:$Q$1277,MATCH($BC148,$E$4:$E1291,0)))^BI$132</f>
        <v>808106.175090425</v>
      </c>
      <c r="BJ148" s="65">
        <f t="shared" si="73"/>
        <v>808106.175090426</v>
      </c>
      <c r="BK148" s="63" t="str">
        <f t="shared" si="74"/>
        <v>N</v>
      </c>
      <c r="BL148" s="15"/>
      <c r="BM148" s="2" t="str">
        <v>Finland</v>
      </c>
      <c r="BN148" s="15">
        <f>SUMIF($F$4:$F$1277,$BM148,$T$4:$T$1277)*(1+INDEX($Q$4:$Q$1277,MATCH($BM148,$F$4:$F1291,0)))^BN$132</f>
        <v>2213525.16</v>
      </c>
      <c r="BO148" s="15">
        <f>SUMIF($F$4:$F$1277,$BM148,$T$4:$T$1277)*(1+INDEX($Q$4:$Q$1277,MATCH($BM148,$F$4:$F1291,0)))^BO$132</f>
        <v>2504400.54546403</v>
      </c>
      <c r="BP148" s="15">
        <f>SUMIF($F$4:$F$1277,$BM148,$T$4:$T$1277)*(1+INDEX($Q$4:$Q$1277,MATCH($BM148,$F$4:$F1291,0)))^BP$132</f>
        <v>2833499.34550577</v>
      </c>
      <c r="BQ148" s="15">
        <f>SUMIF($F$4:$F$1277,$BM148,$T$4:$T$1277)*(1+INDEX($Q$4:$Q$1277,MATCH($BM148,$F$4:$F1291,0)))^BQ$132</f>
        <v>3205844.43072544</v>
      </c>
      <c r="BR148" s="15">
        <f>SUMIF($F$4:$F$1277,$BM148,$T$4:$T$1277)*(1+INDEX($Q$4:$Q$1277,MATCH($BM148,$F$4:$F1291,0)))^BR$132</f>
        <v>3627118.71817243</v>
      </c>
      <c r="BS148" s="15">
        <f>SUMIF($F$4:$F$1277,$BM148,$T$4:$T$1277)*(1+INDEX($Q$4:$Q$1277,MATCH($BM148,$F$4:$F1291,0)))^BS$132</f>
        <v>4103751.9068696</v>
      </c>
      <c r="BT148" s="62">
        <f t="shared" si="75"/>
        <v>4103751.9068696</v>
      </c>
      <c r="BU148" s="63" t="str">
        <f t="shared" si="76"/>
        <v>Y</v>
      </c>
    </row>
    <row r="149" ht="15" customHeight="1" spans="1:73">
      <c r="A149" s="52" t="s">
        <v>1085</v>
      </c>
      <c r="B149" s="52" t="s">
        <v>553</v>
      </c>
      <c r="C149" s="52" t="s">
        <v>554</v>
      </c>
      <c r="D149" s="52" t="s">
        <v>929</v>
      </c>
      <c r="E149" s="10" t="s">
        <v>556</v>
      </c>
      <c r="F149" s="52" t="s">
        <v>555</v>
      </c>
      <c r="G149" s="52" t="s">
        <v>173</v>
      </c>
      <c r="H149" s="52" t="s">
        <v>248</v>
      </c>
      <c r="I149" s="52" t="s">
        <v>930</v>
      </c>
      <c r="J149" s="52" t="s">
        <v>169</v>
      </c>
      <c r="K149" s="52" t="s">
        <v>931</v>
      </c>
      <c r="L149" s="53" t="s">
        <v>295</v>
      </c>
      <c r="M149" s="13">
        <v>365</v>
      </c>
      <c r="N149" s="14">
        <f t="shared" si="59"/>
        <v>1</v>
      </c>
      <c r="O149" s="15">
        <v>11600</v>
      </c>
      <c r="P149" s="15">
        <f t="shared" si="60"/>
        <v>4234000</v>
      </c>
      <c r="Q149" s="16">
        <f>IFERROR(VLOOKUP(G149,SCENARIOS!$A$13:$E$18,2,0),0.025)</f>
        <v>0.04</v>
      </c>
      <c r="R149" s="57">
        <f>IFERROR(VLOOKUP(L149,INPUTS!$A$107:$B$120,2,0),0.0082)</f>
        <v>0.0089</v>
      </c>
      <c r="S149" s="52">
        <f t="shared" si="61"/>
        <v>103.24</v>
      </c>
      <c r="T149" s="15">
        <f t="shared" si="62"/>
        <v>37682.6</v>
      </c>
      <c r="U149" s="15">
        <f>T149/INPUTS!$B$7*1000</f>
        <v>47103250</v>
      </c>
      <c r="V149" s="15">
        <f>T149*INPUTS!$B$6</f>
        <v>119077.016</v>
      </c>
      <c r="W149" s="54" t="s">
        <v>396</v>
      </c>
      <c r="X149" s="54" t="s">
        <v>396</v>
      </c>
      <c r="Y149" s="58">
        <f>IFERROR(VLOOKUP(E149,INPUTS!$A$44:$B$103,2,0),0)</f>
        <v>0</v>
      </c>
      <c r="Z149" s="15">
        <f t="shared" si="63"/>
        <v>0</v>
      </c>
      <c r="AA149" s="20">
        <f>IFERROR(VLOOKUP(E149,INPUTS!$A$44:$C$103,3,0),SCENARIOS!$J$23)</f>
        <v>0</v>
      </c>
      <c r="AB149" s="15">
        <f t="shared" si="66"/>
        <v>0</v>
      </c>
      <c r="AC149" s="20">
        <f>IFERROR(VLOOKUP($E149,INPUTS!$A$44:$G$103,4,0),SCENARIOS!$K$23)</f>
        <v>0</v>
      </c>
      <c r="AD149" s="15">
        <f t="shared" si="67"/>
        <v>0</v>
      </c>
      <c r="AE149" s="20">
        <f>IFERROR(VLOOKUP($E149,INPUTS!$A$44:$G$103,5,0),SCENARIOS!$L$23)</f>
        <v>0</v>
      </c>
      <c r="AF149" s="15">
        <f t="shared" si="68"/>
        <v>0</v>
      </c>
      <c r="AG149" s="20">
        <f>IFERROR(VLOOKUP($E149,INPUTS!$A$44:$G$103,6,0),SCENARIOS!$M$23)</f>
        <v>0</v>
      </c>
      <c r="AH149" s="15">
        <f t="shared" si="69"/>
        <v>0</v>
      </c>
      <c r="AI149" s="20">
        <f>IFERROR(VLOOKUP($E149,INPUTS!$A$44:$G$103,7,0),SCENARIOS!$N$23)</f>
        <v>0</v>
      </c>
      <c r="AJ149" s="15">
        <f t="shared" si="70"/>
        <v>0</v>
      </c>
      <c r="AL149" t="str">
        <f t="shared" si="71"/>
        <v>N</v>
      </c>
      <c r="AM149" s="21">
        <f t="shared" si="72"/>
        <v>100455.644144908</v>
      </c>
      <c r="BB149" s="2"/>
      <c r="BC149" s="2" t="str">
        <v>BOM</v>
      </c>
      <c r="BD149" s="15">
        <f>SUMIF($E$4:$E$1277,$BC149,$T$4:$T$1277)*(1+INDEX($Q$4:$Q$1277,MATCH($BC149,$E$4:$E1292,0)))^BD$132</f>
        <v>3255000</v>
      </c>
      <c r="BE149" s="15">
        <f>SUMIF($E$4:$E$1277,$BC149,$T$4:$T$1277)*(1+INDEX($Q$4:$Q$1277,MATCH($BC149,$E$4:$E1292,0)))^BE$132</f>
        <v>3960205.197312</v>
      </c>
      <c r="BF149" s="15">
        <f>SUMIF($E$4:$E$1277,$BC149,$T$4:$T$1277)*(1+INDEX($Q$4:$Q$1277,MATCH($BC149,$E$4:$E1292,0)))^BF$132</f>
        <v>4818195.14740921</v>
      </c>
      <c r="BG149" s="15">
        <f>SUMIF($E$4:$E$1277,$BC149,$T$4:$T$1277)*(1+INDEX($Q$4:$Q$1277,MATCH($BC149,$E$4:$E1292,0)))^BG$132</f>
        <v>5862071.11042501</v>
      </c>
      <c r="BH149" s="15">
        <f>SUMIF($E$4:$E$1277,$BC149,$T$4:$T$1277)*(1+INDEX($Q$4:$Q$1277,MATCH($BC149,$E$4:$E1292,0)))^BH$132</f>
        <v>7132105.83057379</v>
      </c>
      <c r="BI149" s="15">
        <f>SUMIF($E$4:$E$1277,$BC149,$T$4:$T$1277)*(1+INDEX($Q$4:$Q$1277,MATCH($BC149,$E$4:$E1292,0)))^BI$132</f>
        <v>8677297.25899156</v>
      </c>
      <c r="BJ149" s="62">
        <f t="shared" si="73"/>
        <v>8677297.25899156</v>
      </c>
      <c r="BK149" s="63" t="str">
        <f t="shared" si="74"/>
        <v>Y</v>
      </c>
      <c r="BL149" s="15"/>
      <c r="BM149" s="2" t="str">
        <v>France</v>
      </c>
      <c r="BN149" s="15">
        <f>SUMIF($F$4:$F$1277,$BM149,$T$4:$T$1277)*(1+INDEX($Q$4:$Q$1277,MATCH($BM149,$F$4:$F1292,0)))^BN$132</f>
        <v>2233885.198</v>
      </c>
      <c r="BO149" s="15">
        <f>SUMIF($F$4:$F$1277,$BM149,$T$4:$T$1277)*(1+INDEX($Q$4:$Q$1277,MATCH($BM149,$F$4:$F1292,0)))^BO$132</f>
        <v>2527436.059672</v>
      </c>
      <c r="BP149" s="15">
        <f>SUMIF($F$4:$F$1277,$BM149,$T$4:$T$1277)*(1+INDEX($Q$4:$Q$1277,MATCH($BM149,$F$4:$F1292,0)))^BP$132</f>
        <v>2859561.91546882</v>
      </c>
      <c r="BQ149" s="15">
        <f>SUMIF($F$4:$F$1277,$BM149,$T$4:$T$1277)*(1+INDEX($Q$4:$Q$1277,MATCH($BM149,$F$4:$F1292,0)))^BQ$132</f>
        <v>3235331.83643067</v>
      </c>
      <c r="BR149" s="15">
        <f>SUMIF($F$4:$F$1277,$BM149,$T$4:$T$1277)*(1+INDEX($Q$4:$Q$1277,MATCH($BM149,$F$4:$F1292,0)))^BR$132</f>
        <v>3660481.01116417</v>
      </c>
      <c r="BS149" s="15">
        <f>SUMIF($F$4:$F$1277,$BM149,$T$4:$T$1277)*(1+INDEX($Q$4:$Q$1277,MATCH($BM149,$F$4:$F1292,0)))^BS$132</f>
        <v>4141498.27916131</v>
      </c>
      <c r="BT149" s="62">
        <f t="shared" si="75"/>
        <v>4141498.27916131</v>
      </c>
      <c r="BU149" s="63" t="str">
        <f t="shared" si="76"/>
        <v>Y</v>
      </c>
    </row>
    <row r="150" ht="15" customHeight="1" spans="1:73">
      <c r="A150" s="52" t="s">
        <v>1086</v>
      </c>
      <c r="B150" s="52" t="s">
        <v>553</v>
      </c>
      <c r="C150" s="52" t="s">
        <v>554</v>
      </c>
      <c r="D150" s="52" t="s">
        <v>929</v>
      </c>
      <c r="E150" s="10" t="s">
        <v>556</v>
      </c>
      <c r="F150" s="52" t="s">
        <v>555</v>
      </c>
      <c r="G150" s="52" t="s">
        <v>173</v>
      </c>
      <c r="H150" s="52" t="s">
        <v>224</v>
      </c>
      <c r="I150" s="52" t="s">
        <v>938</v>
      </c>
      <c r="J150" s="52" t="s">
        <v>165</v>
      </c>
      <c r="K150" s="52" t="s">
        <v>931</v>
      </c>
      <c r="L150" s="53" t="s">
        <v>295</v>
      </c>
      <c r="M150" s="13">
        <v>365</v>
      </c>
      <c r="N150" s="14">
        <f t="shared" si="59"/>
        <v>1</v>
      </c>
      <c r="O150" s="15">
        <v>10800</v>
      </c>
      <c r="P150" s="15">
        <f t="shared" si="60"/>
        <v>3942000</v>
      </c>
      <c r="Q150" s="16">
        <f>IFERROR(VLOOKUP(G150,SCENARIOS!$A$13:$E$18,2,0),0.025)</f>
        <v>0.04</v>
      </c>
      <c r="R150" s="57">
        <f>IFERROR(VLOOKUP(L150,INPUTS!$A$107:$B$120,2,0),0.0082)</f>
        <v>0.0089</v>
      </c>
      <c r="S150" s="52">
        <f t="shared" si="61"/>
        <v>96.12</v>
      </c>
      <c r="T150" s="15">
        <f t="shared" si="62"/>
        <v>35083.8</v>
      </c>
      <c r="U150" s="15">
        <f>T150/INPUTS!$B$7*1000</f>
        <v>43854750</v>
      </c>
      <c r="V150" s="15">
        <f>T150*INPUTS!$B$6</f>
        <v>110864.808</v>
      </c>
      <c r="W150" s="54" t="s">
        <v>396</v>
      </c>
      <c r="X150" s="54" t="s">
        <v>396</v>
      </c>
      <c r="Y150" s="58">
        <f>IFERROR(VLOOKUP(E150,INPUTS!$A$44:$B$103,2,0),0)</f>
        <v>0</v>
      </c>
      <c r="Z150" s="15">
        <f t="shared" si="63"/>
        <v>0</v>
      </c>
      <c r="AA150" s="20">
        <f>IFERROR(VLOOKUP(E150,INPUTS!$A$44:$C$103,3,0),SCENARIOS!$J$23)</f>
        <v>0</v>
      </c>
      <c r="AB150" s="15">
        <f t="shared" si="66"/>
        <v>0</v>
      </c>
      <c r="AC150" s="20">
        <f>IFERROR(VLOOKUP($E150,INPUTS!$A$44:$G$103,4,0),SCENARIOS!$K$23)</f>
        <v>0</v>
      </c>
      <c r="AD150" s="15">
        <f t="shared" si="67"/>
        <v>0</v>
      </c>
      <c r="AE150" s="20">
        <f>IFERROR(VLOOKUP($E150,INPUTS!$A$44:$G$103,5,0),SCENARIOS!$L$23)</f>
        <v>0</v>
      </c>
      <c r="AF150" s="15">
        <f t="shared" si="68"/>
        <v>0</v>
      </c>
      <c r="AG150" s="20">
        <f>IFERROR(VLOOKUP($E150,INPUTS!$A$44:$G$103,6,0),SCENARIOS!$M$23)</f>
        <v>0</v>
      </c>
      <c r="AH150" s="15">
        <f t="shared" si="69"/>
        <v>0</v>
      </c>
      <c r="AI150" s="20">
        <f>IFERROR(VLOOKUP($E150,INPUTS!$A$44:$G$103,7,0),SCENARIOS!$N$23)</f>
        <v>0</v>
      </c>
      <c r="AJ150" s="15">
        <f t="shared" si="70"/>
        <v>0</v>
      </c>
      <c r="AL150" t="str">
        <f t="shared" si="71"/>
        <v>N</v>
      </c>
      <c r="AM150" s="21">
        <f t="shared" si="72"/>
        <v>93527.6686866385</v>
      </c>
      <c r="BB150" s="2"/>
      <c r="BC150" s="2" t="str">
        <v>BOS</v>
      </c>
      <c r="BD150" s="15">
        <f>SUMIF($E$4:$E$1277,$BC150,$T$4:$T$1277)*(1+INDEX($Q$4:$Q$1277,MATCH($BC150,$E$4:$E1293,0)))^BD$132</f>
        <v>103865.835</v>
      </c>
      <c r="BE150" s="15">
        <f>SUMIF($E$4:$E$1277,$BC150,$T$4:$T$1277)*(1+INDEX($Q$4:$Q$1277,MATCH($BC150,$E$4:$E1293,0)))^BE$132</f>
        <v>114676.274531839</v>
      </c>
      <c r="BF150" s="15">
        <f>SUMIF($E$4:$E$1277,$BC150,$T$4:$T$1277)*(1+INDEX($Q$4:$Q$1277,MATCH($BC150,$E$4:$E1293,0)))^BF$132</f>
        <v>126611.873293096</v>
      </c>
      <c r="BG150" s="15">
        <f>SUMIF($E$4:$E$1277,$BC150,$T$4:$T$1277)*(1+INDEX($Q$4:$Q$1277,MATCH($BC150,$E$4:$E1293,0)))^BG$132</f>
        <v>139789.738760098</v>
      </c>
      <c r="BH150" s="15">
        <f>SUMIF($E$4:$E$1277,$BC150,$T$4:$T$1277)*(1+INDEX($Q$4:$Q$1277,MATCH($BC150,$E$4:$E1293,0)))^BH$132</f>
        <v>154339.167049367</v>
      </c>
      <c r="BI150" s="15">
        <f>SUMIF($E$4:$E$1277,$BC150,$T$4:$T$1277)*(1+INDEX($Q$4:$Q$1277,MATCH($BC150,$E$4:$E1293,0)))^BI$132</f>
        <v>170402.911521085</v>
      </c>
      <c r="BJ150" s="62">
        <f t="shared" si="73"/>
        <v>170402.911521085</v>
      </c>
      <c r="BK150" s="63" t="str">
        <f t="shared" si="74"/>
        <v>Y</v>
      </c>
      <c r="BL150" s="15"/>
      <c r="BM150" s="2" t="str">
        <v>Germany</v>
      </c>
      <c r="BN150" s="15">
        <f>SUMIF($F$4:$F$1277,$BM150,$T$4:$T$1277)*(1+INDEX($Q$4:$Q$1277,MATCH($BM150,$F$4:$F1293,0)))^BN$132</f>
        <v>2116925.27</v>
      </c>
      <c r="BO150" s="15">
        <f>SUMIF($F$4:$F$1277,$BM150,$T$4:$T$1277)*(1+INDEX($Q$4:$Q$1277,MATCH($BM150,$F$4:$F1293,0)))^BO$132</f>
        <v>2395106.6365537</v>
      </c>
      <c r="BP150" s="15">
        <f>SUMIF($F$4:$F$1277,$BM150,$T$4:$T$1277)*(1+INDEX($Q$4:$Q$1277,MATCH($BM150,$F$4:$F1293,0)))^BP$132</f>
        <v>2709843.3193457</v>
      </c>
      <c r="BQ150" s="15">
        <f>SUMIF($F$4:$F$1277,$BM150,$T$4:$T$1277)*(1+INDEX($Q$4:$Q$1277,MATCH($BM150,$F$4:$F1293,0)))^BQ$132</f>
        <v>3065938.98715452</v>
      </c>
      <c r="BR150" s="15">
        <f>SUMIF($F$4:$F$1277,$BM150,$T$4:$T$1277)*(1+INDEX($Q$4:$Q$1277,MATCH($BM150,$F$4:$F1293,0)))^BR$132</f>
        <v>3468828.55028818</v>
      </c>
      <c r="BS150" s="15">
        <f>SUMIF($F$4:$F$1277,$BM150,$T$4:$T$1277)*(1+INDEX($Q$4:$Q$1277,MATCH($BM150,$F$4:$F1293,0)))^BS$132</f>
        <v>3924661.11090553</v>
      </c>
      <c r="BT150" s="62">
        <f t="shared" si="75"/>
        <v>3924661.11090553</v>
      </c>
      <c r="BU150" s="63" t="str">
        <f t="shared" si="76"/>
        <v>Y</v>
      </c>
    </row>
    <row r="151" ht="15" customHeight="1" spans="1:73">
      <c r="A151" s="52" t="s">
        <v>1087</v>
      </c>
      <c r="B151" s="52" t="s">
        <v>502</v>
      </c>
      <c r="C151" s="52" t="s">
        <v>503</v>
      </c>
      <c r="D151" s="52" t="s">
        <v>929</v>
      </c>
      <c r="E151" s="10" t="s">
        <v>505</v>
      </c>
      <c r="F151" s="52" t="s">
        <v>504</v>
      </c>
      <c r="G151" s="52" t="s">
        <v>173</v>
      </c>
      <c r="H151" s="52" t="s">
        <v>245</v>
      </c>
      <c r="I151" s="52" t="s">
        <v>930</v>
      </c>
      <c r="J151" s="52" t="s">
        <v>169</v>
      </c>
      <c r="K151" s="52" t="s">
        <v>931</v>
      </c>
      <c r="L151" s="53" t="s">
        <v>300</v>
      </c>
      <c r="M151" s="13">
        <v>1095</v>
      </c>
      <c r="N151" s="14">
        <f t="shared" si="59"/>
        <v>3</v>
      </c>
      <c r="O151" s="15">
        <v>11100</v>
      </c>
      <c r="P151" s="15">
        <f t="shared" si="60"/>
        <v>12154500</v>
      </c>
      <c r="Q151" s="16">
        <f>IFERROR(VLOOKUP(G151,SCENARIOS!$A$13:$E$18,2,0),0.025)</f>
        <v>0.04</v>
      </c>
      <c r="R151" s="57">
        <f>IFERROR(VLOOKUP(L151,INPUTS!$A$107:$B$120,2,0),0.0082)</f>
        <v>0.01</v>
      </c>
      <c r="S151" s="52">
        <f t="shared" si="61"/>
        <v>111</v>
      </c>
      <c r="T151" s="15">
        <f t="shared" si="62"/>
        <v>121545</v>
      </c>
      <c r="U151" s="15">
        <f>T151/INPUTS!$B$7*1000</f>
        <v>151931250</v>
      </c>
      <c r="V151" s="15">
        <f>T151*INPUTS!$B$6</f>
        <v>384082.2</v>
      </c>
      <c r="W151" s="54" t="s">
        <v>396</v>
      </c>
      <c r="X151" s="54" t="s">
        <v>396</v>
      </c>
      <c r="Y151" s="58">
        <f>IFERROR(VLOOKUP(E151,INPUTS!$A$44:$B$103,2,0),0)</f>
        <v>0</v>
      </c>
      <c r="Z151" s="15">
        <f t="shared" si="63"/>
        <v>0</v>
      </c>
      <c r="AA151" s="20">
        <f>IFERROR(VLOOKUP(E151,INPUTS!$A$44:$C$103,3,0),SCENARIOS!$J$23)</f>
        <v>0</v>
      </c>
      <c r="AB151" s="15">
        <f t="shared" si="66"/>
        <v>0</v>
      </c>
      <c r="AC151" s="20">
        <f>IFERROR(VLOOKUP($E151,INPUTS!$A$44:$G$103,4,0),SCENARIOS!$K$23)</f>
        <v>0</v>
      </c>
      <c r="AD151" s="15">
        <f t="shared" si="67"/>
        <v>0</v>
      </c>
      <c r="AE151" s="20">
        <f>IFERROR(VLOOKUP($E151,INPUTS!$A$44:$G$103,5,0),SCENARIOS!$L$23)</f>
        <v>0</v>
      </c>
      <c r="AF151" s="15">
        <f t="shared" si="68"/>
        <v>0</v>
      </c>
      <c r="AG151" s="20">
        <f>IFERROR(VLOOKUP($E151,INPUTS!$A$44:$G$103,6,0),SCENARIOS!$M$23)</f>
        <v>0</v>
      </c>
      <c r="AH151" s="15">
        <f t="shared" si="69"/>
        <v>0</v>
      </c>
      <c r="AI151" s="20">
        <f>IFERROR(VLOOKUP($E151,INPUTS!$A$44:$G$103,7,0),SCENARIOS!$N$23)</f>
        <v>0</v>
      </c>
      <c r="AJ151" s="15">
        <f t="shared" si="70"/>
        <v>0</v>
      </c>
      <c r="AL151" t="str">
        <f t="shared" si="71"/>
        <v>N</v>
      </c>
      <c r="AM151" s="21">
        <f t="shared" si="72"/>
        <v>324019.076910639</v>
      </c>
      <c r="BB151" s="2"/>
      <c r="BC151" s="2" t="str">
        <v>BRS</v>
      </c>
      <c r="BD151" s="15">
        <f>SUMIF($E$4:$E$1277,$BC151,$T$4:$T$1277)*(1+INDEX($Q$4:$Q$1277,MATCH($BC151,$E$4:$E1294,0)))^BD$132</f>
        <v>655200</v>
      </c>
      <c r="BE151" s="15">
        <f>SUMIF($E$4:$E$1277,$BC151,$T$4:$T$1277)*(1+INDEX($Q$4:$Q$1277,MATCH($BC151,$E$4:$E1294,0)))^BE$132</f>
        <v>741298.661085937</v>
      </c>
      <c r="BF151" s="15">
        <f>SUMIF($E$4:$E$1277,$BC151,$T$4:$T$1277)*(1+INDEX($Q$4:$Q$1277,MATCH($BC151,$E$4:$E1294,0)))^BF$132</f>
        <v>838711.393357453</v>
      </c>
      <c r="BG151" s="15">
        <f>SUMIF($E$4:$E$1277,$BC151,$T$4:$T$1277)*(1+INDEX($Q$4:$Q$1277,MATCH($BC151,$E$4:$E1294,0)))^BG$132</f>
        <v>948924.958689562</v>
      </c>
      <c r="BH151" s="15">
        <f>SUMIF($E$4:$E$1277,$BC151,$T$4:$T$1277)*(1+INDEX($Q$4:$Q$1277,MATCH($BC151,$E$4:$E1294,0)))^BH$132</f>
        <v>1073621.49167827</v>
      </c>
      <c r="BI151" s="15">
        <f>SUMIF($E$4:$E$1277,$BC151,$T$4:$T$1277)*(1+INDEX($Q$4:$Q$1277,MATCH($BC151,$E$4:$E1294,0)))^BI$132</f>
        <v>1214704.17322067</v>
      </c>
      <c r="BJ151" s="62">
        <f t="shared" si="73"/>
        <v>1214704.17322067</v>
      </c>
      <c r="BK151" s="63" t="str">
        <f t="shared" si="74"/>
        <v>Y</v>
      </c>
      <c r="BL151" s="15"/>
      <c r="BM151" s="2" t="str">
        <v>Greece</v>
      </c>
      <c r="BN151" s="15">
        <f>SUMIF($F$4:$F$1277,$BM151,$T$4:$T$1277)*(1+INDEX($Q$4:$Q$1277,MATCH($BM151,$F$4:$F1294,0)))^BN$132</f>
        <v>131175.93</v>
      </c>
      <c r="BO151" s="15">
        <f>SUMIF($F$4:$F$1277,$BM151,$T$4:$T$1277)*(1+INDEX($Q$4:$Q$1277,MATCH($BM151,$F$4:$F1294,0)))^BO$132</f>
        <v>148413.524535566</v>
      </c>
      <c r="BP151" s="15">
        <f>SUMIF($F$4:$F$1277,$BM151,$T$4:$T$1277)*(1+INDEX($Q$4:$Q$1277,MATCH($BM151,$F$4:$F1294,0)))^BP$132</f>
        <v>167916.280563583</v>
      </c>
      <c r="BQ151" s="15">
        <f>SUMIF($F$4:$F$1277,$BM151,$T$4:$T$1277)*(1+INDEX($Q$4:$Q$1277,MATCH($BM151,$F$4:$F1294,0)))^BQ$132</f>
        <v>189981.858907685</v>
      </c>
      <c r="BR151" s="15">
        <f>SUMIF($F$4:$F$1277,$BM151,$T$4:$T$1277)*(1+INDEX($Q$4:$Q$1277,MATCH($BM151,$F$4:$F1294,0)))^BR$132</f>
        <v>214947.035468382</v>
      </c>
      <c r="BS151" s="15">
        <f>SUMIF($F$4:$F$1277,$BM151,$T$4:$T$1277)*(1+INDEX($Q$4:$Q$1277,MATCH($BM151,$F$4:$F1294,0)))^BS$132</f>
        <v>243192.84126542</v>
      </c>
      <c r="BT151" s="62">
        <f t="shared" si="75"/>
        <v>243192.84126542</v>
      </c>
      <c r="BU151" s="63" t="str">
        <f t="shared" si="76"/>
        <v>Y</v>
      </c>
    </row>
    <row r="152" ht="15" customHeight="1" spans="1:73">
      <c r="A152" s="52" t="s">
        <v>1088</v>
      </c>
      <c r="B152" s="52" t="s">
        <v>502</v>
      </c>
      <c r="C152" s="52" t="s">
        <v>503</v>
      </c>
      <c r="D152" s="52" t="s">
        <v>929</v>
      </c>
      <c r="E152" s="10" t="s">
        <v>505</v>
      </c>
      <c r="F152" s="52" t="s">
        <v>504</v>
      </c>
      <c r="G152" s="52" t="s">
        <v>173</v>
      </c>
      <c r="H152" s="52" t="s">
        <v>224</v>
      </c>
      <c r="I152" s="52" t="s">
        <v>938</v>
      </c>
      <c r="J152" s="52" t="s">
        <v>165</v>
      </c>
      <c r="K152" s="52" t="s">
        <v>931</v>
      </c>
      <c r="L152" s="53" t="s">
        <v>297</v>
      </c>
      <c r="M152" s="13">
        <v>730</v>
      </c>
      <c r="N152" s="14">
        <f t="shared" si="59"/>
        <v>2</v>
      </c>
      <c r="O152" s="15">
        <v>8800</v>
      </c>
      <c r="P152" s="15">
        <f t="shared" si="60"/>
        <v>6424000</v>
      </c>
      <c r="Q152" s="16">
        <f>IFERROR(VLOOKUP(G152,SCENARIOS!$A$13:$E$18,2,0),0.025)</f>
        <v>0.04</v>
      </c>
      <c r="R152" s="57">
        <f>IFERROR(VLOOKUP(L152,INPUTS!$A$107:$B$120,2,0),0.0082)</f>
        <v>0.0105</v>
      </c>
      <c r="S152" s="52">
        <f t="shared" si="61"/>
        <v>92.4</v>
      </c>
      <c r="T152" s="15">
        <f t="shared" si="62"/>
        <v>67452</v>
      </c>
      <c r="U152" s="15">
        <f>T152/INPUTS!$B$7*1000</f>
        <v>84315000</v>
      </c>
      <c r="V152" s="15">
        <f>T152*INPUTS!$B$6</f>
        <v>213148.32</v>
      </c>
      <c r="W152" s="54" t="s">
        <v>396</v>
      </c>
      <c r="X152" s="54" t="s">
        <v>396</v>
      </c>
      <c r="Y152" s="58">
        <f>IFERROR(VLOOKUP(E152,INPUTS!$A$44:$B$103,2,0),0)</f>
        <v>0</v>
      </c>
      <c r="Z152" s="15">
        <f t="shared" si="63"/>
        <v>0</v>
      </c>
      <c r="AA152" s="20">
        <f>IFERROR(VLOOKUP(E152,INPUTS!$A$44:$C$103,3,0),SCENARIOS!$J$23)</f>
        <v>0</v>
      </c>
      <c r="AB152" s="15">
        <f t="shared" si="66"/>
        <v>0</v>
      </c>
      <c r="AC152" s="20">
        <f>IFERROR(VLOOKUP($E152,INPUTS!$A$44:$G$103,4,0),SCENARIOS!$K$23)</f>
        <v>0</v>
      </c>
      <c r="AD152" s="15">
        <f t="shared" si="67"/>
        <v>0</v>
      </c>
      <c r="AE152" s="20">
        <f>IFERROR(VLOOKUP($E152,INPUTS!$A$44:$G$103,5,0),SCENARIOS!$L$23)</f>
        <v>0</v>
      </c>
      <c r="AF152" s="15">
        <f t="shared" si="68"/>
        <v>0</v>
      </c>
      <c r="AG152" s="20">
        <f>IFERROR(VLOOKUP($E152,INPUTS!$A$44:$G$103,6,0),SCENARIOS!$M$23)</f>
        <v>0</v>
      </c>
      <c r="AH152" s="15">
        <f t="shared" si="69"/>
        <v>0</v>
      </c>
      <c r="AI152" s="20">
        <f>IFERROR(VLOOKUP($E152,INPUTS!$A$44:$G$103,7,0),SCENARIOS!$N$23)</f>
        <v>0</v>
      </c>
      <c r="AJ152" s="15">
        <f t="shared" si="70"/>
        <v>0</v>
      </c>
      <c r="AL152" t="str">
        <f t="shared" si="71"/>
        <v>Y</v>
      </c>
      <c r="AM152" s="21">
        <f t="shared" si="72"/>
        <v>179815.99223149</v>
      </c>
      <c r="BB152" s="2"/>
      <c r="BC152" s="2" t="str">
        <v>BRU</v>
      </c>
      <c r="BD152" s="15">
        <f>SUMIF($E$4:$E$1277,$BC152,$T$4:$T$1277)*(1+INDEX($Q$4:$Q$1277,MATCH($BC152,$E$4:$E1295,0)))^BD$132</f>
        <v>197981.79</v>
      </c>
      <c r="BE152" s="15">
        <f>SUMIF($E$4:$E$1277,$BC152,$T$4:$T$1277)*(1+INDEX($Q$4:$Q$1277,MATCH($BC152,$E$4:$E1295,0)))^BE$132</f>
        <v>223998.223208787</v>
      </c>
      <c r="BF152" s="15">
        <f>SUMIF($E$4:$E$1277,$BC152,$T$4:$T$1277)*(1+INDEX($Q$4:$Q$1277,MATCH($BC152,$E$4:$E1295,0)))^BF$132</f>
        <v>253433.429411329</v>
      </c>
      <c r="BG152" s="15">
        <f>SUMIF($E$4:$E$1277,$BC152,$T$4:$T$1277)*(1+INDEX($Q$4:$Q$1277,MATCH($BC152,$E$4:$E1295,0)))^BG$132</f>
        <v>286736.663457014</v>
      </c>
      <c r="BH152" s="15">
        <f>SUMIF($E$4:$E$1277,$BC152,$T$4:$T$1277)*(1+INDEX($Q$4:$Q$1277,MATCH($BC152,$E$4:$E1295,0)))^BH$132</f>
        <v>324416.215972121</v>
      </c>
      <c r="BI152" s="15">
        <f>SUMIF($E$4:$E$1277,$BC152,$T$4:$T$1277)*(1+INDEX($Q$4:$Q$1277,MATCH($BC152,$E$4:$E1295,0)))^BI$132</f>
        <v>367047.171145756</v>
      </c>
      <c r="BJ152" s="62">
        <f t="shared" si="73"/>
        <v>367047.171145756</v>
      </c>
      <c r="BK152" s="63" t="str">
        <f t="shared" si="74"/>
        <v>Y</v>
      </c>
      <c r="BL152" s="15"/>
      <c r="BM152" s="2" t="str">
        <v>Hong Kong</v>
      </c>
      <c r="BN152" s="15">
        <f>SUMIF($F$4:$F$1277,$BM152,$T$4:$T$1277)*(1+INDEX($Q$4:$Q$1277,MATCH($BM152,$F$4:$F1295,0)))^BN$132</f>
        <v>151261.11</v>
      </c>
      <c r="BO152" s="15">
        <f>SUMIF($F$4:$F$1277,$BM152,$T$4:$T$1277)*(1+INDEX($Q$4:$Q$1277,MATCH($BM152,$F$4:$F1295,0)))^BO$132</f>
        <v>184032.268501746</v>
      </c>
      <c r="BP152" s="15">
        <f>SUMIF($F$4:$F$1277,$BM152,$T$4:$T$1277)*(1+INDEX($Q$4:$Q$1277,MATCH($BM152,$F$4:$F1295,0)))^BP$132</f>
        <v>223903.393607905</v>
      </c>
      <c r="BQ152" s="15">
        <f>SUMIF($F$4:$F$1277,$BM152,$T$4:$T$1277)*(1+INDEX($Q$4:$Q$1277,MATCH($BM152,$F$4:$F1295,0)))^BQ$132</f>
        <v>272412.713690267</v>
      </c>
      <c r="BR152" s="15">
        <f>SUMIF($F$4:$F$1277,$BM152,$T$4:$T$1277)*(1+INDEX($Q$4:$Q$1277,MATCH($BM152,$F$4:$F1295,0)))^BR$132</f>
        <v>331431.718761924</v>
      </c>
      <c r="BS152" s="15">
        <f>SUMIF($F$4:$F$1277,$BM152,$T$4:$T$1277)*(1+INDEX($Q$4:$Q$1277,MATCH($BM152,$F$4:$F1295,0)))^BS$132</f>
        <v>403237.362579116</v>
      </c>
      <c r="BT152" s="62">
        <f t="shared" si="75"/>
        <v>403237.362579116</v>
      </c>
      <c r="BU152" s="63" t="str">
        <f t="shared" si="76"/>
        <v>Y</v>
      </c>
    </row>
    <row r="153" ht="15" customHeight="1" spans="1:73">
      <c r="A153" s="52" t="s">
        <v>1089</v>
      </c>
      <c r="B153" s="52" t="s">
        <v>502</v>
      </c>
      <c r="C153" s="52" t="s">
        <v>503</v>
      </c>
      <c r="D153" s="52" t="s">
        <v>929</v>
      </c>
      <c r="E153" s="10" t="s">
        <v>505</v>
      </c>
      <c r="F153" s="52" t="s">
        <v>504</v>
      </c>
      <c r="G153" s="52" t="s">
        <v>173</v>
      </c>
      <c r="H153" s="52" t="s">
        <v>264</v>
      </c>
      <c r="I153" s="52" t="s">
        <v>436</v>
      </c>
      <c r="J153" s="52" t="s">
        <v>173</v>
      </c>
      <c r="K153" s="52" t="s">
        <v>931</v>
      </c>
      <c r="L153" s="53" t="s">
        <v>291</v>
      </c>
      <c r="M153" s="13">
        <v>730</v>
      </c>
      <c r="N153" s="14">
        <f t="shared" si="59"/>
        <v>2</v>
      </c>
      <c r="O153" s="15">
        <v>8300</v>
      </c>
      <c r="P153" s="15">
        <f t="shared" si="60"/>
        <v>6059000</v>
      </c>
      <c r="Q153" s="16">
        <f>IFERROR(VLOOKUP(G153,SCENARIOS!$A$13:$E$18,2,0),0.025)</f>
        <v>0.04</v>
      </c>
      <c r="R153" s="57">
        <f>IFERROR(VLOOKUP(L153,INPUTS!$A$107:$B$120,2,0),0.0082)</f>
        <v>0.0079</v>
      </c>
      <c r="S153" s="52">
        <f t="shared" si="61"/>
        <v>65.57</v>
      </c>
      <c r="T153" s="15">
        <f t="shared" si="62"/>
        <v>47866.1</v>
      </c>
      <c r="U153" s="15">
        <f>T153/INPUTS!$B$7*1000</f>
        <v>59832625</v>
      </c>
      <c r="V153" s="15">
        <f>T153*INPUTS!$B$6</f>
        <v>151256.876</v>
      </c>
      <c r="W153" s="54" t="s">
        <v>396</v>
      </c>
      <c r="X153" s="54" t="s">
        <v>396</v>
      </c>
      <c r="Y153" s="58">
        <f>IFERROR(VLOOKUP(E153,INPUTS!$A$44:$B$103,2,0),0)</f>
        <v>0</v>
      </c>
      <c r="Z153" s="15">
        <f t="shared" si="63"/>
        <v>0</v>
      </c>
      <c r="AA153" s="20">
        <f>IFERROR(VLOOKUP(E153,INPUTS!$A$44:$C$103,3,0),SCENARIOS!$J$23)</f>
        <v>0</v>
      </c>
      <c r="AB153" s="15">
        <f t="shared" si="66"/>
        <v>0</v>
      </c>
      <c r="AC153" s="20">
        <f>IFERROR(VLOOKUP($E153,INPUTS!$A$44:$G$103,4,0),SCENARIOS!$K$23)</f>
        <v>0</v>
      </c>
      <c r="AD153" s="15">
        <f t="shared" si="67"/>
        <v>0</v>
      </c>
      <c r="AE153" s="20">
        <f>IFERROR(VLOOKUP($E153,INPUTS!$A$44:$G$103,5,0),SCENARIOS!$L$23)</f>
        <v>0</v>
      </c>
      <c r="AF153" s="15">
        <f t="shared" si="68"/>
        <v>0</v>
      </c>
      <c r="AG153" s="20">
        <f>IFERROR(VLOOKUP($E153,INPUTS!$A$44:$G$103,6,0),SCENARIOS!$M$23)</f>
        <v>0</v>
      </c>
      <c r="AH153" s="15">
        <f t="shared" si="69"/>
        <v>0</v>
      </c>
      <c r="AI153" s="20">
        <f>IFERROR(VLOOKUP($E153,INPUTS!$A$44:$G$103,7,0),SCENARIOS!$N$23)</f>
        <v>0</v>
      </c>
      <c r="AJ153" s="15">
        <f t="shared" si="70"/>
        <v>0</v>
      </c>
      <c r="AL153" t="str">
        <f t="shared" si="71"/>
        <v>N</v>
      </c>
      <c r="AM153" s="21">
        <f t="shared" si="72"/>
        <v>127603.18842661</v>
      </c>
      <c r="BB153" s="2"/>
      <c r="BC153" s="2" t="str">
        <v>BSB</v>
      </c>
      <c r="BD153" s="15">
        <f>SUMIF($E$4:$E$1277,$BC153,$T$4:$T$1277)*(1+INDEX($Q$4:$Q$1277,MATCH($BC153,$E$4:$E1296,0)))^BD$132</f>
        <v>35929.14</v>
      </c>
      <c r="BE153" s="15">
        <f>SUMIF($E$4:$E$1277,$BC153,$T$4:$T$1277)*(1+INDEX($Q$4:$Q$1277,MATCH($BC153,$E$4:$E1296,0)))^BE$132</f>
        <v>42672.5475516693</v>
      </c>
      <c r="BF153" s="15">
        <f>SUMIF($E$4:$E$1277,$BC153,$T$4:$T$1277)*(1+INDEX($Q$4:$Q$1277,MATCH($BC153,$E$4:$E1296,0)))^BF$132</f>
        <v>50681.6003541827</v>
      </c>
      <c r="BG153" s="15">
        <f>SUMIF($E$4:$E$1277,$BC153,$T$4:$T$1277)*(1+INDEX($Q$4:$Q$1277,MATCH($BC153,$E$4:$E1296,0)))^BG$132</f>
        <v>60193.8426889306</v>
      </c>
      <c r="BH153" s="15">
        <f>SUMIF($E$4:$E$1277,$BC153,$T$4:$T$1277)*(1+INDEX($Q$4:$Q$1277,MATCH($BC153,$E$4:$E1296,0)))^BH$132</f>
        <v>71491.4026459052</v>
      </c>
      <c r="BI153" s="15">
        <f>SUMIF($E$4:$E$1277,$BC153,$T$4:$T$1277)*(1+INDEX($Q$4:$Q$1277,MATCH($BC153,$E$4:$E1296,0)))^BI$132</f>
        <v>84909.3598940283</v>
      </c>
      <c r="BJ153" s="62">
        <f t="shared" si="73"/>
        <v>84909.3598940283</v>
      </c>
      <c r="BK153" s="63" t="str">
        <f t="shared" si="74"/>
        <v>Y</v>
      </c>
      <c r="BL153" s="15"/>
      <c r="BM153" s="2" t="str">
        <v>Hong Kong SAR</v>
      </c>
      <c r="BN153" s="15">
        <f>SUMIF($F$4:$F$1277,$BM153,$T$4:$T$1277)*(1+INDEX($Q$4:$Q$1277,MATCH($BM153,$F$4:$F1296,0)))^BN$132</f>
        <v>1180666.4125</v>
      </c>
      <c r="BO153" s="15">
        <f>SUMIF($F$4:$F$1277,$BM153,$T$4:$T$1277)*(1+INDEX($Q$4:$Q$1277,MATCH($BM153,$F$4:$F1296,0)))^BO$132</f>
        <v>1436461.21753432</v>
      </c>
      <c r="BP153" s="15">
        <f>SUMIF($F$4:$F$1277,$BM153,$T$4:$T$1277)*(1+INDEX($Q$4:$Q$1277,MATCH($BM153,$F$4:$F1296,0)))^BP$132</f>
        <v>1747674.70949817</v>
      </c>
      <c r="BQ153" s="15">
        <f>SUMIF($F$4:$F$1277,$BM153,$T$4:$T$1277)*(1+INDEX($Q$4:$Q$1277,MATCH($BM153,$F$4:$F1296,0)))^BQ$132</f>
        <v>2126313.50776203</v>
      </c>
      <c r="BR153" s="15">
        <f>SUMIF($F$4:$F$1277,$BM153,$T$4:$T$1277)*(1+INDEX($Q$4:$Q$1277,MATCH($BM153,$F$4:$F1296,0)))^BR$132</f>
        <v>2586985.50063099</v>
      </c>
      <c r="BS153" s="15">
        <f>SUMIF($F$4:$F$1277,$BM153,$T$4:$T$1277)*(1+INDEX($Q$4:$Q$1277,MATCH($BM153,$F$4:$F1296,0)))^BS$132</f>
        <v>3147463.41780942</v>
      </c>
      <c r="BT153" s="62">
        <f t="shared" si="75"/>
        <v>3147463.41780942</v>
      </c>
      <c r="BU153" s="63" t="str">
        <f t="shared" si="76"/>
        <v>Y</v>
      </c>
    </row>
    <row r="154" ht="15" customHeight="1" spans="1:73">
      <c r="A154" s="52" t="s">
        <v>1090</v>
      </c>
      <c r="B154" s="52" t="s">
        <v>557</v>
      </c>
      <c r="C154" s="52" t="s">
        <v>558</v>
      </c>
      <c r="D154" s="52" t="s">
        <v>929</v>
      </c>
      <c r="E154" s="10" t="s">
        <v>505</v>
      </c>
      <c r="F154" s="52" t="s">
        <v>504</v>
      </c>
      <c r="G154" s="52" t="s">
        <v>173</v>
      </c>
      <c r="H154" s="52" t="s">
        <v>248</v>
      </c>
      <c r="I154" s="52" t="s">
        <v>930</v>
      </c>
      <c r="J154" s="52" t="s">
        <v>169</v>
      </c>
      <c r="K154" s="52" t="s">
        <v>931</v>
      </c>
      <c r="L154" s="53" t="s">
        <v>295</v>
      </c>
      <c r="M154" s="13">
        <v>730</v>
      </c>
      <c r="N154" s="14">
        <f t="shared" si="59"/>
        <v>2</v>
      </c>
      <c r="O154" s="15">
        <v>9600</v>
      </c>
      <c r="P154" s="15">
        <f t="shared" si="60"/>
        <v>7008000</v>
      </c>
      <c r="Q154" s="16">
        <f>IFERROR(VLOOKUP(G154,SCENARIOS!$A$13:$E$18,2,0),0.025)</f>
        <v>0.04</v>
      </c>
      <c r="R154" s="57">
        <f>IFERROR(VLOOKUP(L154,INPUTS!$A$107:$B$120,2,0),0.0082)</f>
        <v>0.0089</v>
      </c>
      <c r="S154" s="52">
        <f t="shared" si="61"/>
        <v>85.44</v>
      </c>
      <c r="T154" s="15">
        <f t="shared" si="62"/>
        <v>62371.2</v>
      </c>
      <c r="U154" s="15">
        <f>T154/INPUTS!$B$7*1000</f>
        <v>77964000</v>
      </c>
      <c r="V154" s="15">
        <f>T154*INPUTS!$B$6</f>
        <v>197092.992</v>
      </c>
      <c r="W154" s="54" t="s">
        <v>396</v>
      </c>
      <c r="X154" s="54" t="s">
        <v>396</v>
      </c>
      <c r="Y154" s="58">
        <f>IFERROR(VLOOKUP(E154,INPUTS!$A$44:$B$103,2,0),0)</f>
        <v>0</v>
      </c>
      <c r="Z154" s="15">
        <f t="shared" si="63"/>
        <v>0</v>
      </c>
      <c r="AA154" s="20">
        <f>IFERROR(VLOOKUP(E154,INPUTS!$A$44:$C$103,3,0),SCENARIOS!$J$23)</f>
        <v>0</v>
      </c>
      <c r="AB154" s="15">
        <f t="shared" si="66"/>
        <v>0</v>
      </c>
      <c r="AC154" s="20">
        <f>IFERROR(VLOOKUP($E154,INPUTS!$A$44:$G$103,4,0),SCENARIOS!$K$23)</f>
        <v>0</v>
      </c>
      <c r="AD154" s="15">
        <f t="shared" si="67"/>
        <v>0</v>
      </c>
      <c r="AE154" s="20">
        <f>IFERROR(VLOOKUP($E154,INPUTS!$A$44:$G$103,5,0),SCENARIOS!$L$23)</f>
        <v>0</v>
      </c>
      <c r="AF154" s="15">
        <f t="shared" si="68"/>
        <v>0</v>
      </c>
      <c r="AG154" s="20">
        <f>IFERROR(VLOOKUP($E154,INPUTS!$A$44:$G$103,6,0),SCENARIOS!$M$23)</f>
        <v>0</v>
      </c>
      <c r="AH154" s="15">
        <f t="shared" si="69"/>
        <v>0</v>
      </c>
      <c r="AI154" s="20">
        <f>IFERROR(VLOOKUP($E154,INPUTS!$A$44:$G$103,7,0),SCENARIOS!$N$23)</f>
        <v>0</v>
      </c>
      <c r="AJ154" s="15">
        <f t="shared" si="70"/>
        <v>0</v>
      </c>
      <c r="AL154" t="str">
        <f t="shared" si="71"/>
        <v>Y</v>
      </c>
      <c r="AM154" s="21">
        <f t="shared" si="72"/>
        <v>166271.410998468</v>
      </c>
      <c r="BB154" s="2"/>
      <c r="BC154" s="2" t="str">
        <v>BUD</v>
      </c>
      <c r="BD154" s="15">
        <f>SUMIF($E$4:$E$1277,$BC154,$T$4:$T$1277)*(1+INDEX($Q$4:$Q$1277,MATCH($BC154,$E$4:$E1297,0)))^BD$132</f>
        <v>2044430.58</v>
      </c>
      <c r="BE154" s="15">
        <f>SUMIF($E$4:$E$1277,$BC154,$T$4:$T$1277)*(1+INDEX($Q$4:$Q$1277,MATCH($BC154,$E$4:$E1297,0)))^BE$132</f>
        <v>2313085.54889674</v>
      </c>
      <c r="BF154" s="15">
        <f>SUMIF($E$4:$E$1277,$BC154,$T$4:$T$1277)*(1+INDEX($Q$4:$Q$1277,MATCH($BC154,$E$4:$E1297,0)))^BF$132</f>
        <v>2617043.98714039</v>
      </c>
      <c r="BG154" s="15">
        <f>SUMIF($E$4:$E$1277,$BC154,$T$4:$T$1277)*(1+INDEX($Q$4:$Q$1277,MATCH($BC154,$E$4:$E1297,0)))^BG$132</f>
        <v>2960945.06054667</v>
      </c>
      <c r="BH154" s="15">
        <f>SUMIF($E$4:$E$1277,$BC154,$T$4:$T$1277)*(1+INDEX($Q$4:$Q$1277,MATCH($BC154,$E$4:$E1297,0)))^BH$132</f>
        <v>3350037.55942043</v>
      </c>
      <c r="BI154" s="15">
        <f>SUMIF($E$4:$E$1277,$BC154,$T$4:$T$1277)*(1+INDEX($Q$4:$Q$1277,MATCH($BC154,$E$4:$E1297,0)))^BI$132</f>
        <v>3790260.00822034</v>
      </c>
      <c r="BJ154" s="62">
        <f t="shared" si="73"/>
        <v>3790260.00822034</v>
      </c>
      <c r="BK154" s="63" t="str">
        <f t="shared" si="74"/>
        <v>Y</v>
      </c>
      <c r="BL154" s="15"/>
      <c r="BM154" s="2" t="str">
        <v>Hungary</v>
      </c>
      <c r="BN154" s="15">
        <f>SUMIF($F$4:$F$1277,$BM154,$T$4:$T$1277)*(1+INDEX($Q$4:$Q$1277,MATCH($BM154,$F$4:$F1297,0)))^BN$132</f>
        <v>2044430.58</v>
      </c>
      <c r="BO154" s="15">
        <f>SUMIF($F$4:$F$1277,$BM154,$T$4:$T$1277)*(1+INDEX($Q$4:$Q$1277,MATCH($BM154,$F$4:$F1297,0)))^BO$132</f>
        <v>2313085.54889674</v>
      </c>
      <c r="BP154" s="15">
        <f>SUMIF($F$4:$F$1277,$BM154,$T$4:$T$1277)*(1+INDEX($Q$4:$Q$1277,MATCH($BM154,$F$4:$F1297,0)))^BP$132</f>
        <v>2617043.98714039</v>
      </c>
      <c r="BQ154" s="15">
        <f>SUMIF($F$4:$F$1277,$BM154,$T$4:$T$1277)*(1+INDEX($Q$4:$Q$1277,MATCH($BM154,$F$4:$F1297,0)))^BQ$132</f>
        <v>2960945.06054667</v>
      </c>
      <c r="BR154" s="15">
        <f>SUMIF($F$4:$F$1277,$BM154,$T$4:$T$1277)*(1+INDEX($Q$4:$Q$1277,MATCH($BM154,$F$4:$F1297,0)))^BR$132</f>
        <v>3350037.55942043</v>
      </c>
      <c r="BS154" s="15">
        <f>SUMIF($F$4:$F$1277,$BM154,$T$4:$T$1277)*(1+INDEX($Q$4:$Q$1277,MATCH($BM154,$F$4:$F1297,0)))^BS$132</f>
        <v>3790260.00822034</v>
      </c>
      <c r="BT154" s="62">
        <f t="shared" si="75"/>
        <v>3790260.00822034</v>
      </c>
      <c r="BU154" s="63" t="str">
        <f t="shared" si="76"/>
        <v>Y</v>
      </c>
    </row>
    <row r="155" ht="15" customHeight="1" spans="1:73">
      <c r="A155" s="52" t="s">
        <v>1091</v>
      </c>
      <c r="B155" s="52" t="s">
        <v>557</v>
      </c>
      <c r="C155" s="52" t="s">
        <v>558</v>
      </c>
      <c r="D155" s="52" t="s">
        <v>929</v>
      </c>
      <c r="E155" s="10" t="s">
        <v>505</v>
      </c>
      <c r="F155" s="52" t="s">
        <v>504</v>
      </c>
      <c r="G155" s="52" t="s">
        <v>173</v>
      </c>
      <c r="H155" s="52" t="s">
        <v>200</v>
      </c>
      <c r="I155" s="52" t="s">
        <v>391</v>
      </c>
      <c r="J155" s="52" t="s">
        <v>165</v>
      </c>
      <c r="K155" s="52" t="s">
        <v>931</v>
      </c>
      <c r="L155" s="53" t="s">
        <v>297</v>
      </c>
      <c r="M155" s="13">
        <v>365</v>
      </c>
      <c r="N155" s="14">
        <f t="shared" si="59"/>
        <v>1</v>
      </c>
      <c r="O155" s="15">
        <v>8700</v>
      </c>
      <c r="P155" s="15">
        <f t="shared" si="60"/>
        <v>3175500</v>
      </c>
      <c r="Q155" s="16">
        <f>IFERROR(VLOOKUP(G155,SCENARIOS!$A$13:$E$18,2,0),0.025)</f>
        <v>0.04</v>
      </c>
      <c r="R155" s="57">
        <f>IFERROR(VLOOKUP(L155,INPUTS!$A$107:$B$120,2,0),0.0082)</f>
        <v>0.0105</v>
      </c>
      <c r="S155" s="52">
        <f t="shared" si="61"/>
        <v>91.35</v>
      </c>
      <c r="T155" s="15">
        <f t="shared" si="62"/>
        <v>33342.75</v>
      </c>
      <c r="U155" s="15">
        <f>T155/INPUTS!$B$7*1000</f>
        <v>41678437.5</v>
      </c>
      <c r="V155" s="15">
        <f>T155*INPUTS!$B$6</f>
        <v>105363.09</v>
      </c>
      <c r="W155" s="54" t="s">
        <v>396</v>
      </c>
      <c r="X155" s="54" t="s">
        <v>396</v>
      </c>
      <c r="Y155" s="58">
        <f>IFERROR(VLOOKUP(E155,INPUTS!$A$44:$B$103,2,0),0)</f>
        <v>0</v>
      </c>
      <c r="Z155" s="15">
        <f t="shared" si="63"/>
        <v>0</v>
      </c>
      <c r="AA155" s="20">
        <f>IFERROR(VLOOKUP(E155,INPUTS!$A$44:$C$103,3,0),SCENARIOS!$J$23)</f>
        <v>0</v>
      </c>
      <c r="AB155" s="15">
        <f t="shared" si="66"/>
        <v>0</v>
      </c>
      <c r="AC155" s="20">
        <f>IFERROR(VLOOKUP($E155,INPUTS!$A$44:$G$103,4,0),SCENARIOS!$K$23)</f>
        <v>0</v>
      </c>
      <c r="AD155" s="15">
        <f t="shared" si="67"/>
        <v>0</v>
      </c>
      <c r="AE155" s="20">
        <f>IFERROR(VLOOKUP($E155,INPUTS!$A$44:$G$103,5,0),SCENARIOS!$L$23)</f>
        <v>0</v>
      </c>
      <c r="AF155" s="15">
        <f t="shared" si="68"/>
        <v>0</v>
      </c>
      <c r="AG155" s="20">
        <f>IFERROR(VLOOKUP($E155,INPUTS!$A$44:$G$103,6,0),SCENARIOS!$M$23)</f>
        <v>0</v>
      </c>
      <c r="AH155" s="15">
        <f t="shared" si="69"/>
        <v>0</v>
      </c>
      <c r="AI155" s="20">
        <f>IFERROR(VLOOKUP($E155,INPUTS!$A$44:$G$103,7,0),SCENARIOS!$N$23)</f>
        <v>0</v>
      </c>
      <c r="AJ155" s="15">
        <f t="shared" si="70"/>
        <v>0</v>
      </c>
      <c r="AL155" t="str">
        <f t="shared" si="71"/>
        <v>Y</v>
      </c>
      <c r="AM155" s="21">
        <f t="shared" si="72"/>
        <v>88886.3143417023</v>
      </c>
      <c r="BB155" s="2"/>
      <c r="BC155" s="2" t="str">
        <v>CAI</v>
      </c>
      <c r="BD155" s="15">
        <f>SUMIF($E$4:$E$1277,$BC155,$T$4:$T$1277)*(1+INDEX($Q$4:$Q$1277,MATCH($BC155,$E$4:$E1298,0)))^BD$132</f>
        <v>304600.2375</v>
      </c>
      <c r="BE155" s="15">
        <f>SUMIF($E$4:$E$1277,$BC155,$T$4:$T$1277)*(1+INDEX($Q$4:$Q$1277,MATCH($BC155,$E$4:$E1298,0)))^BE$132</f>
        <v>379587.314177352</v>
      </c>
      <c r="BF155" s="15">
        <f>SUMIF($E$4:$E$1277,$BC155,$T$4:$T$1277)*(1+INDEX($Q$4:$Q$1277,MATCH($BC155,$E$4:$E1298,0)))^BF$132</f>
        <v>473034.854690078</v>
      </c>
      <c r="BG155" s="15">
        <f>SUMIF($E$4:$E$1277,$BC155,$T$4:$T$1277)*(1+INDEX($Q$4:$Q$1277,MATCH($BC155,$E$4:$E1298,0)))^BG$132</f>
        <v>589487.491795145</v>
      </c>
      <c r="BH155" s="15">
        <f>SUMIF($E$4:$E$1277,$BC155,$T$4:$T$1277)*(1+INDEX($Q$4:$Q$1277,MATCH($BC155,$E$4:$E1298,0)))^BH$132</f>
        <v>734608.664747554</v>
      </c>
      <c r="BI155" s="64">
        <f>SUMIF($E$4:$E$1277,$BC155,$T$4:$T$1277)*(1+INDEX($Q$4:$Q$1277,MATCH($BC155,$E$4:$E1298,0)))^BI$132</f>
        <v>915456.049251881</v>
      </c>
      <c r="BJ155" s="65">
        <f t="shared" si="73"/>
        <v>915456.049251881</v>
      </c>
      <c r="BK155" s="63" t="str">
        <f t="shared" si="74"/>
        <v>Y</v>
      </c>
      <c r="BL155" s="15"/>
      <c r="BM155" s="2" t="str">
        <v>Iceland</v>
      </c>
      <c r="BN155" s="15">
        <f>SUMIF($F$4:$F$1277,$BM155,$T$4:$T$1277)*(1+INDEX($Q$4:$Q$1277,MATCH($BM155,$F$4:$F1298,0)))^BN$132</f>
        <v>1607200</v>
      </c>
      <c r="BO155" s="15">
        <f>SUMIF($F$4:$F$1277,$BM155,$T$4:$T$1277)*(1+INDEX($Q$4:$Q$1277,MATCH($BM155,$F$4:$F1298,0)))^BO$132</f>
        <v>1818399.27975781</v>
      </c>
      <c r="BP155" s="15">
        <f>SUMIF($F$4:$F$1277,$BM155,$T$4:$T$1277)*(1+INDEX($Q$4:$Q$1277,MATCH($BM155,$F$4:$F1298,0)))^BP$132</f>
        <v>2057351.87943239</v>
      </c>
      <c r="BQ155" s="15">
        <f>SUMIF($F$4:$F$1277,$BM155,$T$4:$T$1277)*(1+INDEX($Q$4:$Q$1277,MATCH($BM155,$F$4:$F1298,0)))^BQ$132</f>
        <v>2327704.81319576</v>
      </c>
      <c r="BR155" s="15">
        <f>SUMIF($F$4:$F$1277,$BM155,$T$4:$T$1277)*(1+INDEX($Q$4:$Q$1277,MATCH($BM155,$F$4:$F1298,0)))^BR$132</f>
        <v>2633584.34283472</v>
      </c>
      <c r="BS155" s="15">
        <f>SUMIF($F$4:$F$1277,$BM155,$T$4:$T$1277)*(1+INDEX($Q$4:$Q$1277,MATCH($BM155,$F$4:$F1298,0)))^BS$132</f>
        <v>2979658.95482336</v>
      </c>
      <c r="BT155" s="62">
        <f t="shared" si="75"/>
        <v>2979658.95482336</v>
      </c>
      <c r="BU155" s="63" t="str">
        <f t="shared" si="76"/>
        <v>Y</v>
      </c>
    </row>
    <row r="156" ht="15" customHeight="1" spans="1:73">
      <c r="A156" s="52" t="s">
        <v>1092</v>
      </c>
      <c r="B156" s="52" t="s">
        <v>557</v>
      </c>
      <c r="C156" s="52" t="s">
        <v>558</v>
      </c>
      <c r="D156" s="52" t="s">
        <v>929</v>
      </c>
      <c r="E156" s="10" t="s">
        <v>505</v>
      </c>
      <c r="F156" s="52" t="s">
        <v>504</v>
      </c>
      <c r="G156" s="52" t="s">
        <v>173</v>
      </c>
      <c r="H156" s="52" t="s">
        <v>224</v>
      </c>
      <c r="I156" s="52" t="s">
        <v>938</v>
      </c>
      <c r="J156" s="52" t="s">
        <v>165</v>
      </c>
      <c r="K156" s="52" t="s">
        <v>931</v>
      </c>
      <c r="L156" s="53" t="s">
        <v>295</v>
      </c>
      <c r="M156" s="13">
        <v>730</v>
      </c>
      <c r="N156" s="14">
        <f t="shared" si="59"/>
        <v>2</v>
      </c>
      <c r="O156" s="15">
        <v>8800</v>
      </c>
      <c r="P156" s="15">
        <f t="shared" si="60"/>
        <v>6424000</v>
      </c>
      <c r="Q156" s="16">
        <f>IFERROR(VLOOKUP(G156,SCENARIOS!$A$13:$E$18,2,0),0.025)</f>
        <v>0.04</v>
      </c>
      <c r="R156" s="57">
        <f>IFERROR(VLOOKUP(L156,INPUTS!$A$107:$B$120,2,0),0.0082)</f>
        <v>0.0089</v>
      </c>
      <c r="S156" s="52">
        <f t="shared" si="61"/>
        <v>78.32</v>
      </c>
      <c r="T156" s="15">
        <f t="shared" si="62"/>
        <v>57173.6</v>
      </c>
      <c r="U156" s="15">
        <f>T156/INPUTS!$B$7*1000</f>
        <v>71467000</v>
      </c>
      <c r="V156" s="15">
        <f>T156*INPUTS!$B$6</f>
        <v>180668.576</v>
      </c>
      <c r="W156" s="54" t="s">
        <v>396</v>
      </c>
      <c r="X156" s="54" t="s">
        <v>396</v>
      </c>
      <c r="Y156" s="58">
        <f>IFERROR(VLOOKUP(E156,INPUTS!$A$44:$B$103,2,0),0)</f>
        <v>0</v>
      </c>
      <c r="Z156" s="15">
        <f t="shared" si="63"/>
        <v>0</v>
      </c>
      <c r="AA156" s="20">
        <f>IFERROR(VLOOKUP(E156,INPUTS!$A$44:$C$103,3,0),SCENARIOS!$J$23)</f>
        <v>0</v>
      </c>
      <c r="AB156" s="15">
        <f t="shared" si="66"/>
        <v>0</v>
      </c>
      <c r="AC156" s="20">
        <f>IFERROR(VLOOKUP($E156,INPUTS!$A$44:$G$103,4,0),SCENARIOS!$K$23)</f>
        <v>0</v>
      </c>
      <c r="AD156" s="15">
        <f t="shared" si="67"/>
        <v>0</v>
      </c>
      <c r="AE156" s="20">
        <f>IFERROR(VLOOKUP($E156,INPUTS!$A$44:$G$103,5,0),SCENARIOS!$L$23)</f>
        <v>0</v>
      </c>
      <c r="AF156" s="15">
        <f t="shared" si="68"/>
        <v>0</v>
      </c>
      <c r="AG156" s="20">
        <f>IFERROR(VLOOKUP($E156,INPUTS!$A$44:$G$103,6,0),SCENARIOS!$M$23)</f>
        <v>0</v>
      </c>
      <c r="AH156" s="15">
        <f t="shared" si="69"/>
        <v>0</v>
      </c>
      <c r="AI156" s="20">
        <f>IFERROR(VLOOKUP($E156,INPUTS!$A$44:$G$103,7,0),SCENARIOS!$N$23)</f>
        <v>0</v>
      </c>
      <c r="AJ156" s="15">
        <f t="shared" si="70"/>
        <v>0</v>
      </c>
      <c r="AL156" t="str">
        <f t="shared" si="71"/>
        <v>Y</v>
      </c>
      <c r="AM156" s="21">
        <f t="shared" si="72"/>
        <v>152415.460081929</v>
      </c>
      <c r="BB156" s="2"/>
      <c r="BC156" s="2" t="str">
        <v>CAN</v>
      </c>
      <c r="BD156" s="15">
        <f>SUMIF($E$4:$E$1277,$BC156,$T$4:$T$1277)*(1+INDEX($Q$4:$Q$1277,MATCH($BC156,$E$4:$E1299,0)))^BD$132</f>
        <v>4849649.1</v>
      </c>
      <c r="BE156" s="15">
        <f>SUMIF($E$4:$E$1277,$BC156,$T$4:$T$1277)*(1+INDEX($Q$4:$Q$1277,MATCH($BC156,$E$4:$E1299,0)))^BE$132</f>
        <v>5900339.65313655</v>
      </c>
      <c r="BF156" s="15">
        <f>SUMIF($E$4:$E$1277,$BC156,$T$4:$T$1277)*(1+INDEX($Q$4:$Q$1277,MATCH($BC156,$E$4:$E1299,0)))^BF$132</f>
        <v>7178665.36413439</v>
      </c>
      <c r="BG156" s="15">
        <f>SUMIF($E$4:$E$1277,$BC156,$T$4:$T$1277)*(1+INDEX($Q$4:$Q$1277,MATCH($BC156,$E$4:$E1299,0)))^BG$132</f>
        <v>8733944.05063246</v>
      </c>
      <c r="BH156" s="15">
        <f>SUMIF($E$4:$E$1277,$BC156,$T$4:$T$1277)*(1+INDEX($Q$4:$Q$1277,MATCH($BC156,$E$4:$E1299,0)))^BH$132</f>
        <v>10626178.3786012</v>
      </c>
      <c r="BI156" s="15">
        <f>SUMIF($E$4:$E$1277,$BC156,$T$4:$T$1277)*(1+INDEX($Q$4:$Q$1277,MATCH($BC156,$E$4:$E1299,0)))^BI$132</f>
        <v>12928370.7657453</v>
      </c>
      <c r="BJ156" s="62">
        <f t="shared" si="73"/>
        <v>12928370.7657453</v>
      </c>
      <c r="BK156" s="63" t="str">
        <f t="shared" si="74"/>
        <v>Y</v>
      </c>
      <c r="BL156" s="15"/>
      <c r="BM156" s="2" t="str">
        <v>India</v>
      </c>
      <c r="BN156" s="15">
        <f>SUMIF($F$4:$F$1277,$BM156,$T$4:$T$1277)*(1+INDEX($Q$4:$Q$1277,MATCH($BM156,$F$4:$F1299,0)))^BN$132</f>
        <v>9806908.3</v>
      </c>
      <c r="BO156" s="15">
        <f>SUMIF($F$4:$F$1277,$BM156,$T$4:$T$1277)*(1+INDEX($Q$4:$Q$1277,MATCH($BM156,$F$4:$F1299,0)))^BO$132</f>
        <v>11931603.4467657</v>
      </c>
      <c r="BP156" s="15">
        <f>SUMIF($F$4:$F$1277,$BM156,$T$4:$T$1277)*(1+INDEX($Q$4:$Q$1277,MATCH($BM156,$F$4:$F1299,0)))^BP$132</f>
        <v>14516619.9637933</v>
      </c>
      <c r="BQ156" s="15">
        <f>SUMIF($F$4:$F$1277,$BM156,$T$4:$T$1277)*(1+INDEX($Q$4:$Q$1277,MATCH($BM156,$F$4:$F1299,0)))^BQ$132</f>
        <v>17661687.8119869</v>
      </c>
      <c r="BR156" s="15">
        <f>SUMIF($F$4:$F$1277,$BM156,$T$4:$T$1277)*(1+INDEX($Q$4:$Q$1277,MATCH($BM156,$F$4:$F1299,0)))^BR$132</f>
        <v>21488143.7377365</v>
      </c>
      <c r="BS156" s="15">
        <f>SUMIF($F$4:$F$1277,$BM156,$T$4:$T$1277)*(1+INDEX($Q$4:$Q$1277,MATCH($BM156,$F$4:$F1299,0)))^BS$132</f>
        <v>26143612.4457056</v>
      </c>
      <c r="BT156" s="62">
        <f t="shared" si="75"/>
        <v>26143612.4457056</v>
      </c>
      <c r="BU156" s="63" t="str">
        <f t="shared" si="76"/>
        <v>Y</v>
      </c>
    </row>
    <row r="157" ht="15" customHeight="1" spans="1:73">
      <c r="A157" s="52" t="s">
        <v>1093</v>
      </c>
      <c r="B157" s="52" t="s">
        <v>559</v>
      </c>
      <c r="C157" s="52" t="s">
        <v>560</v>
      </c>
      <c r="D157" s="52" t="s">
        <v>929</v>
      </c>
      <c r="E157" s="10" t="s">
        <v>562</v>
      </c>
      <c r="F157" s="52" t="s">
        <v>561</v>
      </c>
      <c r="G157" s="52" t="s">
        <v>173</v>
      </c>
      <c r="H157" s="52" t="s">
        <v>248</v>
      </c>
      <c r="I157" s="52" t="s">
        <v>930</v>
      </c>
      <c r="J157" s="52" t="s">
        <v>169</v>
      </c>
      <c r="K157" s="52" t="s">
        <v>931</v>
      </c>
      <c r="L157" s="53" t="s">
        <v>295</v>
      </c>
      <c r="M157" s="13">
        <v>730</v>
      </c>
      <c r="N157" s="14">
        <f t="shared" si="59"/>
        <v>2</v>
      </c>
      <c r="O157" s="15">
        <v>10800</v>
      </c>
      <c r="P157" s="15">
        <f t="shared" si="60"/>
        <v>7884000</v>
      </c>
      <c r="Q157" s="16">
        <f>IFERROR(VLOOKUP(G157,SCENARIOS!$A$13:$E$18,2,0),0.025)</f>
        <v>0.04</v>
      </c>
      <c r="R157" s="57">
        <f>IFERROR(VLOOKUP(L157,INPUTS!$A$107:$B$120,2,0),0.0082)</f>
        <v>0.0089</v>
      </c>
      <c r="S157" s="52">
        <f t="shared" si="61"/>
        <v>96.12</v>
      </c>
      <c r="T157" s="15">
        <f t="shared" si="62"/>
        <v>70167.6</v>
      </c>
      <c r="U157" s="15">
        <f>T157/INPUTS!$B$7*1000</f>
        <v>87709500</v>
      </c>
      <c r="V157" s="15">
        <f>T157*INPUTS!$B$6</f>
        <v>221729.616</v>
      </c>
      <c r="W157" s="54" t="s">
        <v>396</v>
      </c>
      <c r="X157" s="54" t="s">
        <v>396</v>
      </c>
      <c r="Y157" s="58">
        <f>IFERROR(VLOOKUP(E157,INPUTS!$A$44:$B$103,2,0),0)</f>
        <v>0</v>
      </c>
      <c r="Z157" s="15">
        <f t="shared" si="63"/>
        <v>0</v>
      </c>
      <c r="AA157" s="20">
        <f>IFERROR(VLOOKUP(E157,INPUTS!$A$44:$C$103,3,0),SCENARIOS!$J$23)</f>
        <v>0</v>
      </c>
      <c r="AB157" s="15">
        <f t="shared" si="66"/>
        <v>0</v>
      </c>
      <c r="AC157" s="20">
        <f>IFERROR(VLOOKUP($E157,INPUTS!$A$44:$G$103,4,0),SCENARIOS!$K$23)</f>
        <v>0</v>
      </c>
      <c r="AD157" s="15">
        <f t="shared" si="67"/>
        <v>0</v>
      </c>
      <c r="AE157" s="20">
        <f>IFERROR(VLOOKUP($E157,INPUTS!$A$44:$G$103,5,0),SCENARIOS!$L$23)</f>
        <v>0</v>
      </c>
      <c r="AF157" s="15">
        <f t="shared" si="68"/>
        <v>0</v>
      </c>
      <c r="AG157" s="20">
        <f>IFERROR(VLOOKUP($E157,INPUTS!$A$44:$G$103,6,0),SCENARIOS!$M$23)</f>
        <v>0</v>
      </c>
      <c r="AH157" s="15">
        <f t="shared" si="69"/>
        <v>0</v>
      </c>
      <c r="AI157" s="20">
        <f>IFERROR(VLOOKUP($E157,INPUTS!$A$44:$G$103,7,0),SCENARIOS!$N$23)</f>
        <v>0</v>
      </c>
      <c r="AJ157" s="15">
        <f t="shared" si="70"/>
        <v>0</v>
      </c>
      <c r="AL157" t="str">
        <f t="shared" si="71"/>
        <v>N</v>
      </c>
      <c r="AM157" s="21">
        <f t="shared" si="72"/>
        <v>187055.337373277</v>
      </c>
      <c r="BB157" s="2"/>
      <c r="BC157" s="2" t="str">
        <v>CDG</v>
      </c>
      <c r="BD157" s="15">
        <f>SUMIF($E$4:$E$1277,$BC157,$T$4:$T$1277)*(1+INDEX($Q$4:$Q$1277,MATCH($BC157,$E$4:$E1300,0)))^BD$132</f>
        <v>2233885.198</v>
      </c>
      <c r="BE157" s="15">
        <f>SUMIF($E$4:$E$1277,$BC157,$T$4:$T$1277)*(1+INDEX($Q$4:$Q$1277,MATCH($BC157,$E$4:$E1300,0)))^BE$132</f>
        <v>2527436.059672</v>
      </c>
      <c r="BF157" s="15">
        <f>SUMIF($E$4:$E$1277,$BC157,$T$4:$T$1277)*(1+INDEX($Q$4:$Q$1277,MATCH($BC157,$E$4:$E1300,0)))^BF$132</f>
        <v>2859561.91546882</v>
      </c>
      <c r="BG157" s="15">
        <f>SUMIF($E$4:$E$1277,$BC157,$T$4:$T$1277)*(1+INDEX($Q$4:$Q$1277,MATCH($BC157,$E$4:$E1300,0)))^BG$132</f>
        <v>3235331.83643067</v>
      </c>
      <c r="BH157" s="15">
        <f>SUMIF($E$4:$E$1277,$BC157,$T$4:$T$1277)*(1+INDEX($Q$4:$Q$1277,MATCH($BC157,$E$4:$E1300,0)))^BH$132</f>
        <v>3660481.01116417</v>
      </c>
      <c r="BI157" s="15">
        <f>SUMIF($E$4:$E$1277,$BC157,$T$4:$T$1277)*(1+INDEX($Q$4:$Q$1277,MATCH($BC157,$E$4:$E1300,0)))^BI$132</f>
        <v>4141498.27916131</v>
      </c>
      <c r="BJ157" s="62">
        <f t="shared" si="73"/>
        <v>4141498.27916131</v>
      </c>
      <c r="BK157" s="63" t="str">
        <f t="shared" si="74"/>
        <v>Y</v>
      </c>
      <c r="BL157" s="15"/>
      <c r="BM157" s="2" t="str">
        <v>Indonesia</v>
      </c>
      <c r="BN157" s="15">
        <f>SUMIF($F$4:$F$1277,$BM157,$T$4:$T$1277)*(1+INDEX($Q$4:$Q$1277,MATCH($BM157,$F$4:$F1300,0)))^BN$132</f>
        <v>5289499.605</v>
      </c>
      <c r="BO157" s="15">
        <f>SUMIF($F$4:$F$1277,$BM157,$T$4:$T$1277)*(1+INDEX($Q$4:$Q$1277,MATCH($BM157,$F$4:$F1300,0)))^BO$132</f>
        <v>6435485.04666691</v>
      </c>
      <c r="BP157" s="15">
        <f>SUMIF($F$4:$F$1277,$BM157,$T$4:$T$1277)*(1+INDEX($Q$4:$Q$1277,MATCH($BM157,$F$4:$F1300,0)))^BP$132</f>
        <v>7829751.56037909</v>
      </c>
      <c r="BQ157" s="15">
        <f>SUMIF($F$4:$F$1277,$BM157,$T$4:$T$1277)*(1+INDEX($Q$4:$Q$1277,MATCH($BM157,$F$4:$F1300,0)))^BQ$132</f>
        <v>9526089.96100615</v>
      </c>
      <c r="BR157" s="15">
        <f>SUMIF($F$4:$F$1277,$BM157,$T$4:$T$1277)*(1+INDEX($Q$4:$Q$1277,MATCH($BM157,$F$4:$F1300,0)))^BR$132</f>
        <v>11589944.9995816</v>
      </c>
      <c r="BS157" s="15">
        <f>SUMIF($F$4:$F$1277,$BM157,$T$4:$T$1277)*(1+INDEX($Q$4:$Q$1277,MATCH($BM157,$F$4:$F1300,0)))^BS$132</f>
        <v>14100940.2223974</v>
      </c>
      <c r="BT157" s="62">
        <f t="shared" si="75"/>
        <v>14100940.2223974</v>
      </c>
      <c r="BU157" s="63" t="str">
        <f t="shared" si="76"/>
        <v>Y</v>
      </c>
    </row>
    <row r="158" ht="15" customHeight="1" spans="1:73">
      <c r="A158" s="52" t="s">
        <v>1094</v>
      </c>
      <c r="B158" s="52" t="s">
        <v>559</v>
      </c>
      <c r="C158" s="52" t="s">
        <v>560</v>
      </c>
      <c r="D158" s="52" t="s">
        <v>929</v>
      </c>
      <c r="E158" s="10" t="s">
        <v>562</v>
      </c>
      <c r="F158" s="52" t="s">
        <v>561</v>
      </c>
      <c r="G158" s="52" t="s">
        <v>173</v>
      </c>
      <c r="H158" s="52" t="s">
        <v>234</v>
      </c>
      <c r="I158" s="52" t="s">
        <v>424</v>
      </c>
      <c r="J158" s="52" t="s">
        <v>173</v>
      </c>
      <c r="K158" s="52" t="s">
        <v>931</v>
      </c>
      <c r="L158" s="53" t="s">
        <v>286</v>
      </c>
      <c r="M158" s="13">
        <v>2920</v>
      </c>
      <c r="N158" s="14">
        <f t="shared" si="59"/>
        <v>8</v>
      </c>
      <c r="O158" s="15">
        <v>2140</v>
      </c>
      <c r="P158" s="15">
        <f t="shared" si="60"/>
        <v>6248800</v>
      </c>
      <c r="Q158" s="16">
        <f>IFERROR(VLOOKUP(G158,SCENARIOS!$A$13:$E$18,2,0),0.025)</f>
        <v>0.04</v>
      </c>
      <c r="R158" s="57">
        <f>IFERROR(VLOOKUP(L158,INPUTS!$A$107:$B$120,2,0),0.0082)</f>
        <v>0.0039</v>
      </c>
      <c r="S158" s="52">
        <f t="shared" si="61"/>
        <v>8.346</v>
      </c>
      <c r="T158" s="15">
        <f t="shared" si="62"/>
        <v>24370.32</v>
      </c>
      <c r="U158" s="15">
        <f>T158/INPUTS!$B$7*1000</f>
        <v>30462900</v>
      </c>
      <c r="V158" s="15">
        <f>T158*INPUTS!$B$6</f>
        <v>77010.2112</v>
      </c>
      <c r="W158" s="54" t="s">
        <v>396</v>
      </c>
      <c r="X158" s="54" t="s">
        <v>396</v>
      </c>
      <c r="Y158" s="58">
        <f>IFERROR(VLOOKUP(E158,INPUTS!$A$44:$B$103,2,0),0)</f>
        <v>0</v>
      </c>
      <c r="Z158" s="15">
        <f t="shared" si="63"/>
        <v>0</v>
      </c>
      <c r="AA158" s="20">
        <f>IFERROR(VLOOKUP(E158,INPUTS!$A$44:$C$103,3,0),SCENARIOS!$J$23)</f>
        <v>0</v>
      </c>
      <c r="AB158" s="15">
        <f t="shared" si="66"/>
        <v>0</v>
      </c>
      <c r="AC158" s="20">
        <f>IFERROR(VLOOKUP($E158,INPUTS!$A$44:$G$103,4,0),SCENARIOS!$K$23)</f>
        <v>0</v>
      </c>
      <c r="AD158" s="15">
        <f t="shared" si="67"/>
        <v>0</v>
      </c>
      <c r="AE158" s="20">
        <f>IFERROR(VLOOKUP($E158,INPUTS!$A$44:$G$103,5,0),SCENARIOS!$L$23)</f>
        <v>0</v>
      </c>
      <c r="AF158" s="15">
        <f t="shared" si="68"/>
        <v>0</v>
      </c>
      <c r="AG158" s="20">
        <f>IFERROR(VLOOKUP($E158,INPUTS!$A$44:$G$103,6,0),SCENARIOS!$M$23)</f>
        <v>0</v>
      </c>
      <c r="AH158" s="15">
        <f t="shared" si="69"/>
        <v>0</v>
      </c>
      <c r="AI158" s="20">
        <f>IFERROR(VLOOKUP($E158,INPUTS!$A$44:$G$103,7,0),SCENARIOS!$N$23)</f>
        <v>0</v>
      </c>
      <c r="AJ158" s="15">
        <f t="shared" si="70"/>
        <v>0</v>
      </c>
      <c r="AL158" t="str">
        <f t="shared" si="71"/>
        <v>N</v>
      </c>
      <c r="AM158" s="21">
        <f t="shared" si="72"/>
        <v>64967.2844659746</v>
      </c>
      <c r="BB158" s="2"/>
      <c r="BC158" s="2" t="str">
        <v>CGK</v>
      </c>
      <c r="BD158" s="15">
        <f>SUMIF($E$4:$E$1277,$BC158,$T$4:$T$1277)*(1+INDEX($Q$4:$Q$1277,MATCH($BC158,$E$4:$E1301,0)))^BD$132</f>
        <v>5289499.605</v>
      </c>
      <c r="BE158" s="15">
        <f>SUMIF($E$4:$E$1277,$BC158,$T$4:$T$1277)*(1+INDEX($Q$4:$Q$1277,MATCH($BC158,$E$4:$E1301,0)))^BE$132</f>
        <v>6435485.04666691</v>
      </c>
      <c r="BF158" s="15">
        <f>SUMIF($E$4:$E$1277,$BC158,$T$4:$T$1277)*(1+INDEX($Q$4:$Q$1277,MATCH($BC158,$E$4:$E1301,0)))^BF$132</f>
        <v>7829751.56037909</v>
      </c>
      <c r="BG158" s="15">
        <f>SUMIF($E$4:$E$1277,$BC158,$T$4:$T$1277)*(1+INDEX($Q$4:$Q$1277,MATCH($BC158,$E$4:$E1301,0)))^BG$132</f>
        <v>9526089.96100615</v>
      </c>
      <c r="BH158" s="15">
        <f>SUMIF($E$4:$E$1277,$BC158,$T$4:$T$1277)*(1+INDEX($Q$4:$Q$1277,MATCH($BC158,$E$4:$E1301,0)))^BH$132</f>
        <v>11589944.9995816</v>
      </c>
      <c r="BI158" s="15">
        <f>SUMIF($E$4:$E$1277,$BC158,$T$4:$T$1277)*(1+INDEX($Q$4:$Q$1277,MATCH($BC158,$E$4:$E1301,0)))^BI$132</f>
        <v>14100940.2223974</v>
      </c>
      <c r="BJ158" s="62">
        <f t="shared" si="73"/>
        <v>14100940.2223974</v>
      </c>
      <c r="BK158" s="63" t="str">
        <f t="shared" si="74"/>
        <v>Y</v>
      </c>
      <c r="BL158" s="15"/>
      <c r="BM158" s="2" t="str">
        <v>Ireland</v>
      </c>
      <c r="BN158" s="15">
        <f>SUMIF($F$4:$F$1277,$BM158,$T$4:$T$1277)*(1+INDEX($Q$4:$Q$1277,MATCH($BM158,$F$4:$F1301,0)))^BN$132</f>
        <v>1485918.21</v>
      </c>
      <c r="BO158" s="15">
        <f>SUMIF($F$4:$F$1277,$BM158,$T$4:$T$1277)*(1+INDEX($Q$4:$Q$1277,MATCH($BM158,$F$4:$F1301,0)))^BO$132</f>
        <v>1681180.06647774</v>
      </c>
      <c r="BP158" s="15">
        <f>SUMIF($F$4:$F$1277,$BM158,$T$4:$T$1277)*(1+INDEX($Q$4:$Q$1277,MATCH($BM158,$F$4:$F1301,0)))^BP$132</f>
        <v>1902100.93456092</v>
      </c>
      <c r="BQ158" s="15">
        <f>SUMIF($F$4:$F$1277,$BM158,$T$4:$T$1277)*(1+INDEX($Q$4:$Q$1277,MATCH($BM158,$F$4:$F1301,0)))^BQ$132</f>
        <v>2152052.61910915</v>
      </c>
      <c r="BR158" s="15">
        <f>SUMIF($F$4:$F$1277,$BM158,$T$4:$T$1277)*(1+INDEX($Q$4:$Q$1277,MATCH($BM158,$F$4:$F1301,0)))^BR$132</f>
        <v>2434850.00783288</v>
      </c>
      <c r="BS158" s="15">
        <f>SUMIF($F$4:$F$1277,$BM158,$T$4:$T$1277)*(1+INDEX($Q$4:$Q$1277,MATCH($BM158,$F$4:$F1301,0)))^BS$132</f>
        <v>2754809.29601892</v>
      </c>
      <c r="BT158" s="62">
        <f t="shared" si="75"/>
        <v>2754809.29601892</v>
      </c>
      <c r="BU158" s="63" t="str">
        <f t="shared" si="76"/>
        <v>Y</v>
      </c>
    </row>
    <row r="159" ht="15" customHeight="1" spans="1:73">
      <c r="A159" s="52" t="s">
        <v>1095</v>
      </c>
      <c r="B159" s="52" t="s">
        <v>559</v>
      </c>
      <c r="C159" s="52" t="s">
        <v>560</v>
      </c>
      <c r="D159" s="52" t="s">
        <v>929</v>
      </c>
      <c r="E159" s="10" t="s">
        <v>562</v>
      </c>
      <c r="F159" s="52" t="s">
        <v>561</v>
      </c>
      <c r="G159" s="52" t="s">
        <v>173</v>
      </c>
      <c r="H159" s="52" t="s">
        <v>200</v>
      </c>
      <c r="I159" s="52" t="s">
        <v>391</v>
      </c>
      <c r="J159" s="52" t="s">
        <v>165</v>
      </c>
      <c r="K159" s="52" t="s">
        <v>931</v>
      </c>
      <c r="L159" s="53" t="s">
        <v>295</v>
      </c>
      <c r="M159" s="13">
        <v>365</v>
      </c>
      <c r="N159" s="14">
        <f t="shared" si="59"/>
        <v>1</v>
      </c>
      <c r="O159" s="15">
        <v>9800</v>
      </c>
      <c r="P159" s="15">
        <f t="shared" si="60"/>
        <v>3577000</v>
      </c>
      <c r="Q159" s="16">
        <f>IFERROR(VLOOKUP(G159,SCENARIOS!$A$13:$E$18,2,0),0.025)</f>
        <v>0.04</v>
      </c>
      <c r="R159" s="57">
        <f>IFERROR(VLOOKUP(L159,INPUTS!$A$107:$B$120,2,0),0.0082)</f>
        <v>0.0089</v>
      </c>
      <c r="S159" s="52">
        <f t="shared" si="61"/>
        <v>87.22</v>
      </c>
      <c r="T159" s="15">
        <f t="shared" si="62"/>
        <v>31835.3</v>
      </c>
      <c r="U159" s="15">
        <f>T159/INPUTS!$B$7*1000</f>
        <v>39794125</v>
      </c>
      <c r="V159" s="15">
        <f>T159*INPUTS!$B$6</f>
        <v>100599.548</v>
      </c>
      <c r="W159" s="54" t="s">
        <v>396</v>
      </c>
      <c r="X159" s="54" t="s">
        <v>396</v>
      </c>
      <c r="Y159" s="58">
        <f>IFERROR(VLOOKUP(E159,INPUTS!$A$44:$B$103,2,0),0)</f>
        <v>0</v>
      </c>
      <c r="Z159" s="15">
        <f t="shared" si="63"/>
        <v>0</v>
      </c>
      <c r="AA159" s="20">
        <f>IFERROR(VLOOKUP(E159,INPUTS!$A$44:$C$103,3,0),SCENARIOS!$J$23)</f>
        <v>0</v>
      </c>
      <c r="AB159" s="15">
        <f t="shared" si="66"/>
        <v>0</v>
      </c>
      <c r="AC159" s="20">
        <f>IFERROR(VLOOKUP($E159,INPUTS!$A$44:$G$103,4,0),SCENARIOS!$K$23)</f>
        <v>0</v>
      </c>
      <c r="AD159" s="15">
        <f t="shared" si="67"/>
        <v>0</v>
      </c>
      <c r="AE159" s="20">
        <f>IFERROR(VLOOKUP($E159,INPUTS!$A$44:$G$103,5,0),SCENARIOS!$L$23)</f>
        <v>0</v>
      </c>
      <c r="AF159" s="15">
        <f t="shared" si="68"/>
        <v>0</v>
      </c>
      <c r="AG159" s="20">
        <f>IFERROR(VLOOKUP($E159,INPUTS!$A$44:$G$103,6,0),SCENARIOS!$M$23)</f>
        <v>0</v>
      </c>
      <c r="AH159" s="15">
        <f t="shared" si="69"/>
        <v>0</v>
      </c>
      <c r="AI159" s="20">
        <f>IFERROR(VLOOKUP($E159,INPUTS!$A$44:$G$103,7,0),SCENARIOS!$N$23)</f>
        <v>0</v>
      </c>
      <c r="AJ159" s="15">
        <f t="shared" si="70"/>
        <v>0</v>
      </c>
      <c r="AL159" t="str">
        <f t="shared" si="71"/>
        <v>N</v>
      </c>
      <c r="AM159" s="21">
        <f t="shared" si="72"/>
        <v>84867.6993638016</v>
      </c>
      <c r="BB159" s="2"/>
      <c r="BC159" s="2" t="str">
        <v>CGN</v>
      </c>
      <c r="BD159" s="15">
        <f>SUMIF($E$4:$E$1277,$BC159,$T$4:$T$1277)*(1+INDEX($Q$4:$Q$1277,MATCH($BC159,$E$4:$E1302,0)))^BD$132</f>
        <v>103824.98</v>
      </c>
      <c r="BE159" s="15">
        <f>SUMIF($E$4:$E$1277,$BC159,$T$4:$T$1277)*(1+INDEX($Q$4:$Q$1277,MATCH($BC159,$E$4:$E1302,0)))^BE$132</f>
        <v>117468.435075205</v>
      </c>
      <c r="BF159" s="15">
        <f>SUMIF($E$4:$E$1277,$BC159,$T$4:$T$1277)*(1+INDEX($Q$4:$Q$1277,MATCH($BC159,$E$4:$E1302,0)))^BF$132</f>
        <v>132904.752199496</v>
      </c>
      <c r="BG159" s="15">
        <f>SUMIF($E$4:$E$1277,$BC159,$T$4:$T$1277)*(1+INDEX($Q$4:$Q$1277,MATCH($BC159,$E$4:$E1302,0)))^BG$132</f>
        <v>150369.528170703</v>
      </c>
      <c r="BH159" s="15">
        <f>SUMIF($E$4:$E$1277,$BC159,$T$4:$T$1277)*(1+INDEX($Q$4:$Q$1277,MATCH($BC159,$E$4:$E1302,0)))^BH$132</f>
        <v>170129.319140822</v>
      </c>
      <c r="BI159" s="15">
        <f>SUMIF($E$4:$E$1277,$BC159,$T$4:$T$1277)*(1+INDEX($Q$4:$Q$1277,MATCH($BC159,$E$4:$E1302,0)))^BI$132</f>
        <v>192485.708929416</v>
      </c>
      <c r="BJ159" s="62">
        <f t="shared" si="73"/>
        <v>192485.708929416</v>
      </c>
      <c r="BK159" s="63" t="str">
        <f t="shared" si="74"/>
        <v>Y</v>
      </c>
      <c r="BL159" s="15"/>
      <c r="BM159" s="2" t="str">
        <v>Italy</v>
      </c>
      <c r="BN159" s="15">
        <f>SUMIF($F$4:$F$1277,$BM159,$T$4:$T$1277)*(1+INDEX($Q$4:$Q$1277,MATCH($BM159,$F$4:$F1302,0)))^BN$132</f>
        <v>6041910.31</v>
      </c>
      <c r="BO159" s="15">
        <f>SUMIF($F$4:$F$1277,$BM159,$T$4:$T$1277)*(1+INDEX($Q$4:$Q$1277,MATCH($BM159,$F$4:$F1302,0)))^BO$132</f>
        <v>6835866.94628254</v>
      </c>
      <c r="BP159" s="15">
        <f>SUMIF($F$4:$F$1277,$BM159,$T$4:$T$1277)*(1+INDEX($Q$4:$Q$1277,MATCH($BM159,$F$4:$F1302,0)))^BP$132</f>
        <v>7734156.00525162</v>
      </c>
      <c r="BQ159" s="15">
        <f>SUMIF($F$4:$F$1277,$BM159,$T$4:$T$1277)*(1+INDEX($Q$4:$Q$1277,MATCH($BM159,$F$4:$F1302,0)))^BQ$132</f>
        <v>8750487.62411903</v>
      </c>
      <c r="BR159" s="15">
        <f>SUMIF($F$4:$F$1277,$BM159,$T$4:$T$1277)*(1+INDEX($Q$4:$Q$1277,MATCH($BM159,$F$4:$F1302,0)))^BR$132</f>
        <v>9900373.56472604</v>
      </c>
      <c r="BS159" s="15">
        <f>SUMIF($F$4:$F$1277,$BM159,$T$4:$T$1277)*(1+INDEX($Q$4:$Q$1277,MATCH($BM159,$F$4:$F1302,0)))^BS$132</f>
        <v>11201363.9618163</v>
      </c>
      <c r="BT159" s="62">
        <f t="shared" si="75"/>
        <v>11201363.9618163</v>
      </c>
      <c r="BU159" s="63" t="str">
        <f t="shared" si="76"/>
        <v>Y</v>
      </c>
    </row>
    <row r="160" ht="15" customHeight="1" spans="1:73">
      <c r="A160" s="52" t="s">
        <v>1096</v>
      </c>
      <c r="B160" s="52" t="s">
        <v>563</v>
      </c>
      <c r="C160" s="52" t="s">
        <v>564</v>
      </c>
      <c r="D160" s="52" t="s">
        <v>929</v>
      </c>
      <c r="E160" s="10" t="s">
        <v>562</v>
      </c>
      <c r="F160" s="52" t="s">
        <v>561</v>
      </c>
      <c r="G160" s="52" t="s">
        <v>173</v>
      </c>
      <c r="H160" s="52" t="s">
        <v>245</v>
      </c>
      <c r="I160" s="52" t="s">
        <v>930</v>
      </c>
      <c r="J160" s="52" t="s">
        <v>169</v>
      </c>
      <c r="K160" s="52" t="s">
        <v>931</v>
      </c>
      <c r="L160" s="53" t="s">
        <v>295</v>
      </c>
      <c r="M160" s="13">
        <v>365</v>
      </c>
      <c r="N160" s="14">
        <f t="shared" si="59"/>
        <v>1</v>
      </c>
      <c r="O160" s="15">
        <v>12800</v>
      </c>
      <c r="P160" s="15">
        <f t="shared" si="60"/>
        <v>4672000</v>
      </c>
      <c r="Q160" s="16">
        <f>IFERROR(VLOOKUP(G160,SCENARIOS!$A$13:$E$18,2,0),0.025)</f>
        <v>0.04</v>
      </c>
      <c r="R160" s="57">
        <f>IFERROR(VLOOKUP(L160,INPUTS!$A$107:$B$120,2,0),0.0082)</f>
        <v>0.0089</v>
      </c>
      <c r="S160" s="52">
        <f t="shared" si="61"/>
        <v>113.92</v>
      </c>
      <c r="T160" s="15">
        <f t="shared" si="62"/>
        <v>41580.8</v>
      </c>
      <c r="U160" s="15">
        <f>T160/INPUTS!$B$7*1000</f>
        <v>51976000</v>
      </c>
      <c r="V160" s="15">
        <f>T160*INPUTS!$B$6</f>
        <v>131395.328</v>
      </c>
      <c r="W160" s="54" t="s">
        <v>396</v>
      </c>
      <c r="X160" s="54" t="s">
        <v>396</v>
      </c>
      <c r="Y160" s="58">
        <f>IFERROR(VLOOKUP(E160,INPUTS!$A$44:$B$103,2,0),0)</f>
        <v>0</v>
      </c>
      <c r="Z160" s="15">
        <f t="shared" si="63"/>
        <v>0</v>
      </c>
      <c r="AA160" s="20">
        <f>IFERROR(VLOOKUP(E160,INPUTS!$A$44:$C$103,3,0),SCENARIOS!$J$23)</f>
        <v>0</v>
      </c>
      <c r="AB160" s="15">
        <f t="shared" si="66"/>
        <v>0</v>
      </c>
      <c r="AC160" s="20">
        <f>IFERROR(VLOOKUP($E160,INPUTS!$A$44:$G$103,4,0),SCENARIOS!$K$23)</f>
        <v>0</v>
      </c>
      <c r="AD160" s="15">
        <f t="shared" si="67"/>
        <v>0</v>
      </c>
      <c r="AE160" s="20">
        <f>IFERROR(VLOOKUP($E160,INPUTS!$A$44:$G$103,5,0),SCENARIOS!$L$23)</f>
        <v>0</v>
      </c>
      <c r="AF160" s="15">
        <f t="shared" si="68"/>
        <v>0</v>
      </c>
      <c r="AG160" s="20">
        <f>IFERROR(VLOOKUP($E160,INPUTS!$A$44:$G$103,6,0),SCENARIOS!$M$23)</f>
        <v>0</v>
      </c>
      <c r="AH160" s="15">
        <f t="shared" si="69"/>
        <v>0</v>
      </c>
      <c r="AI160" s="20">
        <f>IFERROR(VLOOKUP($E160,INPUTS!$A$44:$G$103,7,0),SCENARIOS!$N$23)</f>
        <v>0</v>
      </c>
      <c r="AJ160" s="15">
        <f t="shared" si="70"/>
        <v>0</v>
      </c>
      <c r="AL160" t="str">
        <f t="shared" si="71"/>
        <v>N</v>
      </c>
      <c r="AM160" s="21">
        <f t="shared" si="72"/>
        <v>110847.607332312</v>
      </c>
      <c r="BB160" s="2"/>
      <c r="BC160" s="2" t="str">
        <v>CIA</v>
      </c>
      <c r="BD160" s="15">
        <f>SUMIF($E$4:$E$1277,$BC160,$T$4:$T$1277)*(1+INDEX($Q$4:$Q$1277,MATCH($BC160,$E$4:$E1303,0)))^BD$132</f>
        <v>2184000</v>
      </c>
      <c r="BE160" s="15">
        <f>SUMIF($E$4:$E$1277,$BC160,$T$4:$T$1277)*(1+INDEX($Q$4:$Q$1277,MATCH($BC160,$E$4:$E1303,0)))^BE$132</f>
        <v>2470995.53695312</v>
      </c>
      <c r="BF160" s="15">
        <f>SUMIF($E$4:$E$1277,$BC160,$T$4:$T$1277)*(1+INDEX($Q$4:$Q$1277,MATCH($BC160,$E$4:$E1303,0)))^BF$132</f>
        <v>2795704.64452484</v>
      </c>
      <c r="BG160" s="15">
        <f>SUMIF($E$4:$E$1277,$BC160,$T$4:$T$1277)*(1+INDEX($Q$4:$Q$1277,MATCH($BC160,$E$4:$E1303,0)))^BG$132</f>
        <v>3163083.19563187</v>
      </c>
      <c r="BH160" s="15">
        <f>SUMIF($E$4:$E$1277,$BC160,$T$4:$T$1277)*(1+INDEX($Q$4:$Q$1277,MATCH($BC160,$E$4:$E1303,0)))^BH$132</f>
        <v>3578738.30559422</v>
      </c>
      <c r="BI160" s="15">
        <f>SUMIF($E$4:$E$1277,$BC160,$T$4:$T$1277)*(1+INDEX($Q$4:$Q$1277,MATCH($BC160,$E$4:$E1303,0)))^BI$132</f>
        <v>4049013.91073558</v>
      </c>
      <c r="BJ160" s="62">
        <f t="shared" si="73"/>
        <v>4049013.91073558</v>
      </c>
      <c r="BK160" s="63" t="str">
        <f t="shared" si="74"/>
        <v>Y</v>
      </c>
      <c r="BL160" s="15"/>
      <c r="BM160" s="2" t="str">
        <v>Japan</v>
      </c>
      <c r="BN160" s="15">
        <f>SUMIF($F$4:$F$1277,$BM160,$T$4:$T$1277)*(1+INDEX($Q$4:$Q$1277,MATCH($BM160,$F$4:$F1303,0)))^BN$132</f>
        <v>5171755.005</v>
      </c>
      <c r="BO160" s="15">
        <f>SUMIF($F$4:$F$1277,$BM160,$T$4:$T$1277)*(1+INDEX($Q$4:$Q$1277,MATCH($BM160,$F$4:$F1303,0)))^BO$132</f>
        <v>6292230.73733498</v>
      </c>
      <c r="BP160" s="15">
        <f>SUMIF($F$4:$F$1277,$BM160,$T$4:$T$1277)*(1+INDEX($Q$4:$Q$1277,MATCH($BM160,$F$4:$F1303,0)))^BP$132</f>
        <v>7655460.78914909</v>
      </c>
      <c r="BQ160" s="15">
        <f>SUMIF($F$4:$F$1277,$BM160,$T$4:$T$1277)*(1+INDEX($Q$4:$Q$1277,MATCH($BM160,$F$4:$F1303,0)))^BQ$132</f>
        <v>9314038.58832764</v>
      </c>
      <c r="BR160" s="15">
        <f>SUMIF($F$4:$F$1277,$BM160,$T$4:$T$1277)*(1+INDEX($Q$4:$Q$1277,MATCH($BM160,$F$4:$F1303,0)))^BR$132</f>
        <v>11331952.0815544</v>
      </c>
      <c r="BS160" s="15">
        <f>SUMIF($F$4:$F$1277,$BM160,$T$4:$T$1277)*(1+INDEX($Q$4:$Q$1277,MATCH($BM160,$F$4:$F1303,0)))^BS$132</f>
        <v>13787052.3898809</v>
      </c>
      <c r="BT160" s="62">
        <f t="shared" si="75"/>
        <v>13787052.3898809</v>
      </c>
      <c r="BU160" s="63" t="str">
        <f t="shared" si="76"/>
        <v>Y</v>
      </c>
    </row>
    <row r="161" ht="15" customHeight="1" spans="1:73">
      <c r="A161" s="52" t="s">
        <v>1097</v>
      </c>
      <c r="B161" s="52" t="s">
        <v>563</v>
      </c>
      <c r="C161" s="52" t="s">
        <v>564</v>
      </c>
      <c r="D161" s="52" t="s">
        <v>929</v>
      </c>
      <c r="E161" s="10" t="s">
        <v>562</v>
      </c>
      <c r="F161" s="52" t="s">
        <v>561</v>
      </c>
      <c r="G161" s="52" t="s">
        <v>173</v>
      </c>
      <c r="H161" s="52" t="s">
        <v>224</v>
      </c>
      <c r="I161" s="52" t="s">
        <v>938</v>
      </c>
      <c r="J161" s="52" t="s">
        <v>165</v>
      </c>
      <c r="K161" s="52" t="s">
        <v>931</v>
      </c>
      <c r="L161" s="53" t="s">
        <v>291</v>
      </c>
      <c r="M161" s="13">
        <v>730</v>
      </c>
      <c r="N161" s="14">
        <f t="shared" si="59"/>
        <v>2</v>
      </c>
      <c r="O161" s="15">
        <v>9800</v>
      </c>
      <c r="P161" s="15">
        <f t="shared" si="60"/>
        <v>7154000</v>
      </c>
      <c r="Q161" s="16">
        <f>IFERROR(VLOOKUP(G161,SCENARIOS!$A$13:$E$18,2,0),0.025)</f>
        <v>0.04</v>
      </c>
      <c r="R161" s="57">
        <f>IFERROR(VLOOKUP(L161,INPUTS!$A$107:$B$120,2,0),0.0082)</f>
        <v>0.0079</v>
      </c>
      <c r="S161" s="52">
        <f t="shared" si="61"/>
        <v>77.42</v>
      </c>
      <c r="T161" s="15">
        <f t="shared" si="62"/>
        <v>56516.6</v>
      </c>
      <c r="U161" s="15">
        <f>T161/INPUTS!$B$7*1000</f>
        <v>70645750</v>
      </c>
      <c r="V161" s="15">
        <f>T161*INPUTS!$B$6</f>
        <v>178592.456</v>
      </c>
      <c r="W161" s="54" t="s">
        <v>396</v>
      </c>
      <c r="X161" s="54" t="s">
        <v>396</v>
      </c>
      <c r="Y161" s="58">
        <f>IFERROR(VLOOKUP(E161,INPUTS!$A$44:$B$103,2,0),0)</f>
        <v>0</v>
      </c>
      <c r="Z161" s="15">
        <f t="shared" si="63"/>
        <v>0</v>
      </c>
      <c r="AA161" s="20">
        <f>IFERROR(VLOOKUP(E161,INPUTS!$A$44:$C$103,3,0),SCENARIOS!$J$23)</f>
        <v>0</v>
      </c>
      <c r="AB161" s="15">
        <f t="shared" si="66"/>
        <v>0</v>
      </c>
      <c r="AC161" s="20">
        <f>IFERROR(VLOOKUP($E161,INPUTS!$A$44:$G$103,4,0),SCENARIOS!$K$23)</f>
        <v>0</v>
      </c>
      <c r="AD161" s="15">
        <f t="shared" si="67"/>
        <v>0</v>
      </c>
      <c r="AE161" s="20">
        <f>IFERROR(VLOOKUP($E161,INPUTS!$A$44:$G$103,5,0),SCENARIOS!$L$23)</f>
        <v>0</v>
      </c>
      <c r="AF161" s="15">
        <f t="shared" si="68"/>
        <v>0</v>
      </c>
      <c r="AG161" s="20">
        <f>IFERROR(VLOOKUP($E161,INPUTS!$A$44:$G$103,6,0),SCENARIOS!$M$23)</f>
        <v>0</v>
      </c>
      <c r="AH161" s="15">
        <f t="shared" si="69"/>
        <v>0</v>
      </c>
      <c r="AI161" s="20">
        <f>IFERROR(VLOOKUP($E161,INPUTS!$A$44:$G$103,7,0),SCENARIOS!$N$23)</f>
        <v>0</v>
      </c>
      <c r="AJ161" s="15">
        <f t="shared" si="70"/>
        <v>0</v>
      </c>
      <c r="AL161" t="str">
        <f t="shared" si="71"/>
        <v>N</v>
      </c>
      <c r="AM161" s="21">
        <f t="shared" si="72"/>
        <v>150664.005612142</v>
      </c>
      <c r="BB161" s="2"/>
      <c r="BC161" s="2" t="str">
        <v>CMN</v>
      </c>
      <c r="BD161" s="15">
        <f>SUMIF($E$4:$E$1277,$BC161,$T$4:$T$1277)*(1+INDEX($Q$4:$Q$1277,MATCH($BC161,$E$4:$E1304,0)))^BD$132</f>
        <v>216413.245</v>
      </c>
      <c r="BE161" s="15">
        <f>SUMIF($E$4:$E$1277,$BC161,$T$4:$T$1277)*(1+INDEX($Q$4:$Q$1277,MATCH($BC161,$E$4:$E1304,0)))^BE$132</f>
        <v>269690.2769879</v>
      </c>
      <c r="BF161" s="15">
        <f>SUMIF($E$4:$E$1277,$BC161,$T$4:$T$1277)*(1+INDEX($Q$4:$Q$1277,MATCH($BC161,$E$4:$E1304,0)))^BF$132</f>
        <v>336083.151942989</v>
      </c>
      <c r="BG161" s="15">
        <f>SUMIF($E$4:$E$1277,$BC161,$T$4:$T$1277)*(1+INDEX($Q$4:$Q$1277,MATCH($BC161,$E$4:$E1304,0)))^BG$132</f>
        <v>418820.753500884</v>
      </c>
      <c r="BH161" s="15">
        <f>SUMIF($E$4:$E$1277,$BC161,$T$4:$T$1277)*(1+INDEX($Q$4:$Q$1277,MATCH($BC161,$E$4:$E1304,0)))^BH$132</f>
        <v>521926.858127073</v>
      </c>
      <c r="BI161" s="15">
        <f>SUMIF($E$4:$E$1277,$BC161,$T$4:$T$1277)*(1+INDEX($Q$4:$Q$1277,MATCH($BC161,$E$4:$E1304,0)))^BI$132</f>
        <v>650415.823374003</v>
      </c>
      <c r="BJ161" s="62">
        <f t="shared" si="73"/>
        <v>650415.823374003</v>
      </c>
      <c r="BK161" s="63" t="str">
        <f t="shared" si="74"/>
        <v>Y</v>
      </c>
      <c r="BL161" s="15"/>
      <c r="BM161" s="2" t="str">
        <v>Jordan</v>
      </c>
      <c r="BN161" s="15">
        <f>SUMIF($F$4:$F$1277,$BM161,$T$4:$T$1277)*(1+INDEX($Q$4:$Q$1277,MATCH($BM161,$F$4:$F1304,0)))^BN$132</f>
        <v>72679.9</v>
      </c>
      <c r="BO161" s="15">
        <f>SUMIF($F$4:$F$1277,$BM161,$T$4:$T$1277)*(1+INDEX($Q$4:$Q$1277,MATCH($BM161,$F$4:$F1304,0)))^BO$132</f>
        <v>90572.3786104353</v>
      </c>
      <c r="BP161" s="15">
        <f>SUMIF($F$4:$F$1277,$BM161,$T$4:$T$1277)*(1+INDEX($Q$4:$Q$1277,MATCH($BM161,$F$4:$F1304,0)))^BP$132</f>
        <v>112869.662274605</v>
      </c>
      <c r="BQ161" s="15">
        <f>SUMIF($F$4:$F$1277,$BM161,$T$4:$T$1277)*(1+INDEX($Q$4:$Q$1277,MATCH($BM161,$F$4:$F1304,0)))^BQ$132</f>
        <v>140656.134435621</v>
      </c>
      <c r="BR161" s="15">
        <f>SUMIF($F$4:$F$1277,$BM161,$T$4:$T$1277)*(1+INDEX($Q$4:$Q$1277,MATCH($BM161,$F$4:$F1304,0)))^BR$132</f>
        <v>175283.13415378</v>
      </c>
      <c r="BS161" s="15">
        <f>SUMIF($F$4:$F$1277,$BM161,$T$4:$T$1277)*(1+INDEX($Q$4:$Q$1277,MATCH($BM161,$F$4:$F1304,0)))^BS$132</f>
        <v>218434.67575767</v>
      </c>
      <c r="BT161" s="62">
        <f t="shared" si="75"/>
        <v>218434.67575767</v>
      </c>
      <c r="BU161" s="63" t="str">
        <f t="shared" si="76"/>
        <v>Y</v>
      </c>
    </row>
    <row r="162" ht="15" customHeight="1" spans="1:73">
      <c r="A162" s="52" t="s">
        <v>1098</v>
      </c>
      <c r="B162" s="52" t="s">
        <v>563</v>
      </c>
      <c r="C162" s="52" t="s">
        <v>564</v>
      </c>
      <c r="D162" s="52" t="s">
        <v>929</v>
      </c>
      <c r="E162" s="10" t="s">
        <v>562</v>
      </c>
      <c r="F162" s="52" t="s">
        <v>561</v>
      </c>
      <c r="G162" s="52" t="s">
        <v>173</v>
      </c>
      <c r="H162" s="52" t="s">
        <v>248</v>
      </c>
      <c r="I162" s="52" t="s">
        <v>930</v>
      </c>
      <c r="J162" s="52" t="s">
        <v>169</v>
      </c>
      <c r="K162" s="52" t="s">
        <v>931</v>
      </c>
      <c r="L162" s="53" t="s">
        <v>295</v>
      </c>
      <c r="M162" s="13">
        <v>730</v>
      </c>
      <c r="N162" s="14">
        <f t="shared" si="59"/>
        <v>2</v>
      </c>
      <c r="O162" s="15">
        <v>10800</v>
      </c>
      <c r="P162" s="15">
        <f t="shared" si="60"/>
        <v>7884000</v>
      </c>
      <c r="Q162" s="16">
        <f>IFERROR(VLOOKUP(G162,SCENARIOS!$A$13:$E$18,2,0),0.025)</f>
        <v>0.04</v>
      </c>
      <c r="R162" s="57">
        <f>IFERROR(VLOOKUP(L162,INPUTS!$A$107:$B$120,2,0),0.0082)</f>
        <v>0.0089</v>
      </c>
      <c r="S162" s="52">
        <f t="shared" si="61"/>
        <v>96.12</v>
      </c>
      <c r="T162" s="15">
        <f t="shared" si="62"/>
        <v>70167.6</v>
      </c>
      <c r="U162" s="15">
        <f>T162/INPUTS!$B$7*1000</f>
        <v>87709500</v>
      </c>
      <c r="V162" s="15">
        <f>T162*INPUTS!$B$6</f>
        <v>221729.616</v>
      </c>
      <c r="W162" s="54" t="s">
        <v>396</v>
      </c>
      <c r="X162" s="54" t="s">
        <v>396</v>
      </c>
      <c r="Y162" s="58">
        <f>IFERROR(VLOOKUP(E162,INPUTS!$A$44:$B$103,2,0),0)</f>
        <v>0</v>
      </c>
      <c r="Z162" s="15">
        <f t="shared" si="63"/>
        <v>0</v>
      </c>
      <c r="AA162" s="20">
        <f>IFERROR(VLOOKUP(E162,INPUTS!$A$44:$C$103,3,0),SCENARIOS!$J$23)</f>
        <v>0</v>
      </c>
      <c r="AB162" s="15">
        <f t="shared" si="66"/>
        <v>0</v>
      </c>
      <c r="AC162" s="20">
        <f>IFERROR(VLOOKUP($E162,INPUTS!$A$44:$G$103,4,0),SCENARIOS!$K$23)</f>
        <v>0</v>
      </c>
      <c r="AD162" s="15">
        <f t="shared" si="67"/>
        <v>0</v>
      </c>
      <c r="AE162" s="20">
        <f>IFERROR(VLOOKUP($E162,INPUTS!$A$44:$G$103,5,0),SCENARIOS!$L$23)</f>
        <v>0</v>
      </c>
      <c r="AF162" s="15">
        <f t="shared" si="68"/>
        <v>0</v>
      </c>
      <c r="AG162" s="20">
        <f>IFERROR(VLOOKUP($E162,INPUTS!$A$44:$G$103,6,0),SCENARIOS!$M$23)</f>
        <v>0</v>
      </c>
      <c r="AH162" s="15">
        <f t="shared" si="69"/>
        <v>0</v>
      </c>
      <c r="AI162" s="20">
        <f>IFERROR(VLOOKUP($E162,INPUTS!$A$44:$G$103,7,0),SCENARIOS!$N$23)</f>
        <v>0</v>
      </c>
      <c r="AJ162" s="15">
        <f t="shared" si="70"/>
        <v>0</v>
      </c>
      <c r="AL162" t="str">
        <f t="shared" si="71"/>
        <v>N</v>
      </c>
      <c r="AM162" s="21">
        <f t="shared" si="72"/>
        <v>187055.337373277</v>
      </c>
      <c r="BB162" s="2"/>
      <c r="BC162" s="2" t="str">
        <v>COK</v>
      </c>
      <c r="BD162" s="15">
        <f>SUMIF($E$4:$E$1277,$BC162,$T$4:$T$1277)*(1+INDEX($Q$4:$Q$1277,MATCH($BC162,$E$4:$E1305,0)))^BD$132</f>
        <v>998400</v>
      </c>
      <c r="BE162" s="15">
        <f>SUMIF($E$4:$E$1277,$BC162,$T$4:$T$1277)*(1+INDEX($Q$4:$Q$1277,MATCH($BC162,$E$4:$E1305,0)))^BE$132</f>
        <v>1214706.25775616</v>
      </c>
      <c r="BF162" s="15">
        <f>SUMIF($E$4:$E$1277,$BC162,$T$4:$T$1277)*(1+INDEX($Q$4:$Q$1277,MATCH($BC162,$E$4:$E1305,0)))^BF$132</f>
        <v>1477875.89406248</v>
      </c>
      <c r="BG162" s="15">
        <f>SUMIF($E$4:$E$1277,$BC162,$T$4:$T$1277)*(1+INDEX($Q$4:$Q$1277,MATCH($BC162,$E$4:$E1305,0)))^BG$132</f>
        <v>1798061.99589811</v>
      </c>
      <c r="BH162" s="15">
        <f>SUMIF($E$4:$E$1277,$BC162,$T$4:$T$1277)*(1+INDEX($Q$4:$Q$1277,MATCH($BC162,$E$4:$E1305,0)))^BH$132</f>
        <v>2187617.34600457</v>
      </c>
      <c r="BI162" s="15">
        <f>SUMIF($E$4:$E$1277,$BC162,$T$4:$T$1277)*(1+INDEX($Q$4:$Q$1277,MATCH($BC162,$E$4:$E1305,0)))^BI$132</f>
        <v>2661570.99335704</v>
      </c>
      <c r="BJ162" s="62">
        <f t="shared" si="73"/>
        <v>2661570.99335704</v>
      </c>
      <c r="BK162" s="63" t="str">
        <f t="shared" si="74"/>
        <v>Y</v>
      </c>
      <c r="BL162" s="15"/>
      <c r="BM162" s="2" t="str">
        <v>Kenya</v>
      </c>
      <c r="BN162" s="15">
        <f>SUMIF($F$4:$F$1277,$BM162,$T$4:$T$1277)*(1+INDEX($Q$4:$Q$1277,MATCH($BM162,$F$4:$F1305,0)))^BN$132</f>
        <v>260384.065</v>
      </c>
      <c r="BO162" s="15">
        <f>SUMIF($F$4:$F$1277,$BM162,$T$4:$T$1277)*(1+INDEX($Q$4:$Q$1277,MATCH($BM162,$F$4:$F1305,0)))^BO$132</f>
        <v>301856.495915346</v>
      </c>
      <c r="BP162" s="15">
        <f>SUMIF($F$4:$F$1277,$BM162,$T$4:$T$1277)*(1+INDEX($Q$4:$Q$1277,MATCH($BM162,$F$4:$F1305,0)))^BP$132</f>
        <v>349934.409873704</v>
      </c>
      <c r="BQ162" s="15">
        <f>SUMIF($F$4:$F$1277,$BM162,$T$4:$T$1277)*(1+INDEX($Q$4:$Q$1277,MATCH($BM162,$F$4:$F1305,0)))^BQ$132</f>
        <v>405669.889072056</v>
      </c>
      <c r="BR162" s="15">
        <f>SUMIF($F$4:$F$1277,$BM162,$T$4:$T$1277)*(1+INDEX($Q$4:$Q$1277,MATCH($BM162,$F$4:$F1305,0)))^BR$132</f>
        <v>470282.585125391</v>
      </c>
      <c r="BS162" s="15">
        <f>SUMIF($F$4:$F$1277,$BM162,$T$4:$T$1277)*(1+INDEX($Q$4:$Q$1277,MATCH($BM162,$F$4:$F1305,0)))^BS$132</f>
        <v>545186.408530648</v>
      </c>
      <c r="BT162" s="62">
        <f t="shared" si="75"/>
        <v>545186.408530648</v>
      </c>
      <c r="BU162" s="63" t="str">
        <f t="shared" si="76"/>
        <v>Y</v>
      </c>
    </row>
    <row r="163" ht="15" customHeight="1" spans="1:73">
      <c r="A163" s="52" t="s">
        <v>1099</v>
      </c>
      <c r="B163" s="52" t="s">
        <v>565</v>
      </c>
      <c r="C163" s="52" t="s">
        <v>566</v>
      </c>
      <c r="D163" s="52" t="s">
        <v>929</v>
      </c>
      <c r="E163" s="10" t="s">
        <v>567</v>
      </c>
      <c r="F163" s="52" t="s">
        <v>431</v>
      </c>
      <c r="G163" s="52" t="s">
        <v>173</v>
      </c>
      <c r="H163" s="52" t="s">
        <v>248</v>
      </c>
      <c r="I163" s="52" t="s">
        <v>930</v>
      </c>
      <c r="J163" s="52" t="s">
        <v>169</v>
      </c>
      <c r="K163" s="52" t="s">
        <v>931</v>
      </c>
      <c r="L163" s="53" t="s">
        <v>295</v>
      </c>
      <c r="M163" s="13">
        <v>730</v>
      </c>
      <c r="N163" s="14">
        <f t="shared" si="59"/>
        <v>2</v>
      </c>
      <c r="O163" s="15">
        <v>10100</v>
      </c>
      <c r="P163" s="15">
        <f t="shared" si="60"/>
        <v>7373000</v>
      </c>
      <c r="Q163" s="16">
        <f>IFERROR(VLOOKUP(G163,SCENARIOS!$A$13:$E$18,2,0),0.025)</f>
        <v>0.04</v>
      </c>
      <c r="R163" s="57">
        <f>IFERROR(VLOOKUP(L163,INPUTS!$A$107:$B$120,2,0),0.0082)</f>
        <v>0.0089</v>
      </c>
      <c r="S163" s="52">
        <f t="shared" si="61"/>
        <v>89.89</v>
      </c>
      <c r="T163" s="15">
        <f t="shared" si="62"/>
        <v>65619.7</v>
      </c>
      <c r="U163" s="15">
        <f>T163/INPUTS!$B$7*1000</f>
        <v>82024625</v>
      </c>
      <c r="V163" s="15">
        <f>T163*INPUTS!$B$6</f>
        <v>207358.252</v>
      </c>
      <c r="W163" s="54" t="s">
        <v>396</v>
      </c>
      <c r="X163" s="54" t="s">
        <v>396</v>
      </c>
      <c r="Y163" s="58">
        <f>IFERROR(VLOOKUP(E163,INPUTS!$A$44:$B$103,2,0),0)</f>
        <v>0</v>
      </c>
      <c r="Z163" s="15">
        <f t="shared" si="63"/>
        <v>0</v>
      </c>
      <c r="AA163" s="20">
        <f>IFERROR(VLOOKUP(E163,INPUTS!$A$44:$C$103,3,0),SCENARIOS!$J$23)</f>
        <v>0</v>
      </c>
      <c r="AB163" s="15">
        <f t="shared" si="66"/>
        <v>0</v>
      </c>
      <c r="AC163" s="20">
        <f>IFERROR(VLOOKUP($E163,INPUTS!$A$44:$G$103,4,0),SCENARIOS!$K$23)</f>
        <v>0</v>
      </c>
      <c r="AD163" s="15">
        <f t="shared" si="67"/>
        <v>0</v>
      </c>
      <c r="AE163" s="20">
        <f>IFERROR(VLOOKUP($E163,INPUTS!$A$44:$G$103,5,0),SCENARIOS!$L$23)</f>
        <v>0</v>
      </c>
      <c r="AF163" s="15">
        <f t="shared" si="68"/>
        <v>0</v>
      </c>
      <c r="AG163" s="20">
        <f>IFERROR(VLOOKUP($E163,INPUTS!$A$44:$G$103,6,0),SCENARIOS!$M$23)</f>
        <v>0</v>
      </c>
      <c r="AH163" s="15">
        <f t="shared" si="69"/>
        <v>0</v>
      </c>
      <c r="AI163" s="20">
        <f>IFERROR(VLOOKUP($E163,INPUTS!$A$44:$G$103,7,0),SCENARIOS!$N$23)</f>
        <v>0</v>
      </c>
      <c r="AJ163" s="15">
        <f t="shared" si="70"/>
        <v>0</v>
      </c>
      <c r="AL163" t="str">
        <f t="shared" si="71"/>
        <v>N</v>
      </c>
      <c r="AM163" s="21">
        <f t="shared" si="72"/>
        <v>174931.380321305</v>
      </c>
      <c r="BB163" s="2"/>
      <c r="BC163" s="2" t="str">
        <v>CPH</v>
      </c>
      <c r="BD163" s="15">
        <f>SUMIF($E$4:$E$1277,$BC163,$T$4:$T$1277)*(1+INDEX($Q$4:$Q$1277,MATCH($BC163,$E$4:$E1306,0)))^BD$132</f>
        <v>2040806.535</v>
      </c>
      <c r="BE163" s="15">
        <f>SUMIF($E$4:$E$1277,$BC163,$T$4:$T$1277)*(1+INDEX($Q$4:$Q$1277,MATCH($BC163,$E$4:$E1306,0)))^BE$132</f>
        <v>2308985.27461986</v>
      </c>
      <c r="BF163" s="15">
        <f>SUMIF($E$4:$E$1277,$BC163,$T$4:$T$1277)*(1+INDEX($Q$4:$Q$1277,MATCH($BC163,$E$4:$E1306,0)))^BF$132</f>
        <v>2612404.90314842</v>
      </c>
      <c r="BG163" s="15">
        <f>SUMIF($E$4:$E$1277,$BC163,$T$4:$T$1277)*(1+INDEX($Q$4:$Q$1277,MATCH($BC163,$E$4:$E1306,0)))^BG$132</f>
        <v>2955696.36281786</v>
      </c>
      <c r="BH163" s="15">
        <f>SUMIF($E$4:$E$1277,$BC163,$T$4:$T$1277)*(1+INDEX($Q$4:$Q$1277,MATCH($BC163,$E$4:$E1306,0)))^BH$132</f>
        <v>3344099.13970308</v>
      </c>
      <c r="BI163" s="15">
        <f>SUMIF($E$4:$E$1277,$BC163,$T$4:$T$1277)*(1+INDEX($Q$4:$Q$1277,MATCH($BC163,$E$4:$E1306,0)))^BI$132</f>
        <v>3783541.23138053</v>
      </c>
      <c r="BJ163" s="62">
        <f t="shared" si="73"/>
        <v>3783541.23138053</v>
      </c>
      <c r="BK163" s="63" t="str">
        <f t="shared" si="74"/>
        <v>Y</v>
      </c>
      <c r="BL163" s="15"/>
      <c r="BM163" s="2" t="str">
        <v>Kuwait</v>
      </c>
      <c r="BN163" s="15">
        <f>SUMIF($F$4:$F$1277,$BM163,$T$4:$T$1277)*(1+INDEX($Q$4:$Q$1277,MATCH($BM163,$F$4:$F1306,0)))^BN$132</f>
        <v>819000</v>
      </c>
      <c r="BO163" s="15">
        <f>SUMIF($F$4:$F$1277,$BM163,$T$4:$T$1277)*(1+INDEX($Q$4:$Q$1277,MATCH($BM163,$F$4:$F1306,0)))^BO$132</f>
        <v>1020623.00693791</v>
      </c>
      <c r="BP163" s="15">
        <f>SUMIF($F$4:$F$1277,$BM163,$T$4:$T$1277)*(1+INDEX($Q$4:$Q$1277,MATCH($BM163,$F$4:$F1306,0)))^BP$132</f>
        <v>1271881.95639924</v>
      </c>
      <c r="BQ163" s="15">
        <f>SUMIF($F$4:$F$1277,$BM163,$T$4:$T$1277)*(1+INDEX($Q$4:$Q$1277,MATCH($BM163,$F$4:$F1306,0)))^BQ$132</f>
        <v>1584996.32089165</v>
      </c>
      <c r="BR163" s="15">
        <f>SUMIF($F$4:$F$1277,$BM163,$T$4:$T$1277)*(1+INDEX($Q$4:$Q$1277,MATCH($BM163,$F$4:$F1306,0)))^BR$132</f>
        <v>1975193.78634183</v>
      </c>
      <c r="BS163" s="15">
        <f>SUMIF($F$4:$F$1277,$BM163,$T$4:$T$1277)*(1+INDEX($Q$4:$Q$1277,MATCH($BM163,$F$4:$F1306,0)))^BS$132</f>
        <v>2461450.81990388</v>
      </c>
      <c r="BT163" s="62">
        <f t="shared" si="75"/>
        <v>2461450.81990388</v>
      </c>
      <c r="BU163" s="63" t="str">
        <f t="shared" si="76"/>
        <v>Y</v>
      </c>
    </row>
    <row r="164" ht="15" customHeight="1" spans="1:73">
      <c r="A164" s="52" t="s">
        <v>1100</v>
      </c>
      <c r="B164" s="52" t="s">
        <v>565</v>
      </c>
      <c r="C164" s="52" t="s">
        <v>566</v>
      </c>
      <c r="D164" s="52" t="s">
        <v>929</v>
      </c>
      <c r="E164" s="10" t="s">
        <v>567</v>
      </c>
      <c r="F164" s="52" t="s">
        <v>431</v>
      </c>
      <c r="G164" s="52" t="s">
        <v>173</v>
      </c>
      <c r="H164" s="52" t="s">
        <v>224</v>
      </c>
      <c r="I164" s="52" t="s">
        <v>938</v>
      </c>
      <c r="J164" s="52" t="s">
        <v>165</v>
      </c>
      <c r="K164" s="52" t="s">
        <v>931</v>
      </c>
      <c r="L164" s="53" t="s">
        <v>293</v>
      </c>
      <c r="M164" s="13">
        <v>730</v>
      </c>
      <c r="N164" s="14">
        <f t="shared" si="59"/>
        <v>2</v>
      </c>
      <c r="O164" s="15">
        <v>9200</v>
      </c>
      <c r="P164" s="15">
        <f t="shared" si="60"/>
        <v>6716000</v>
      </c>
      <c r="Q164" s="16">
        <f>IFERROR(VLOOKUP(G164,SCENARIOS!$A$13:$E$18,2,0),0.025)</f>
        <v>0.04</v>
      </c>
      <c r="R164" s="57">
        <f>IFERROR(VLOOKUP(L164,INPUTS!$A$107:$B$120,2,0),0.0082)</f>
        <v>0.0079</v>
      </c>
      <c r="S164" s="52">
        <f t="shared" si="61"/>
        <v>72.68</v>
      </c>
      <c r="T164" s="15">
        <f t="shared" si="62"/>
        <v>53056.4</v>
      </c>
      <c r="U164" s="15">
        <f>T164/INPUTS!$B$7*1000</f>
        <v>66320500</v>
      </c>
      <c r="V164" s="15">
        <f>T164*INPUTS!$B$6</f>
        <v>167658.224</v>
      </c>
      <c r="W164" s="54" t="s">
        <v>396</v>
      </c>
      <c r="X164" s="54" t="s">
        <v>396</v>
      </c>
      <c r="Y164" s="58">
        <f>IFERROR(VLOOKUP(E164,INPUTS!$A$44:$B$103,2,0),0)</f>
        <v>0</v>
      </c>
      <c r="Z164" s="15">
        <f t="shared" si="63"/>
        <v>0</v>
      </c>
      <c r="AA164" s="20">
        <f>IFERROR(VLOOKUP(E164,INPUTS!$A$44:$C$103,3,0),SCENARIOS!$J$23)</f>
        <v>0</v>
      </c>
      <c r="AB164" s="15">
        <f t="shared" si="66"/>
        <v>0</v>
      </c>
      <c r="AC164" s="20">
        <f>IFERROR(VLOOKUP($E164,INPUTS!$A$44:$G$103,4,0),SCENARIOS!$K$23)</f>
        <v>0</v>
      </c>
      <c r="AD164" s="15">
        <f t="shared" si="67"/>
        <v>0</v>
      </c>
      <c r="AE164" s="20">
        <f>IFERROR(VLOOKUP($E164,INPUTS!$A$44:$G$103,5,0),SCENARIOS!$L$23)</f>
        <v>0</v>
      </c>
      <c r="AF164" s="15">
        <f t="shared" si="68"/>
        <v>0</v>
      </c>
      <c r="AG164" s="20">
        <f>IFERROR(VLOOKUP($E164,INPUTS!$A$44:$G$103,6,0),SCENARIOS!$M$23)</f>
        <v>0</v>
      </c>
      <c r="AH164" s="15">
        <f t="shared" si="69"/>
        <v>0</v>
      </c>
      <c r="AI164" s="20">
        <f>IFERROR(VLOOKUP($E164,INPUTS!$A$44:$G$103,7,0),SCENARIOS!$N$23)</f>
        <v>0</v>
      </c>
      <c r="AJ164" s="15">
        <f t="shared" si="70"/>
        <v>0</v>
      </c>
      <c r="AL164" t="str">
        <f t="shared" si="71"/>
        <v>N</v>
      </c>
      <c r="AM164" s="21">
        <f t="shared" si="72"/>
        <v>141439.678737929</v>
      </c>
      <c r="BB164" s="2"/>
      <c r="BC164" s="2" t="str">
        <v>CTU</v>
      </c>
      <c r="BD164" s="15">
        <f>SUMIF($E$4:$E$1277,$BC164,$T$4:$T$1277)*(1+INDEX($Q$4:$Q$1277,MATCH($BC164,$E$4:$E1307,0)))^BD$132</f>
        <v>842400</v>
      </c>
      <c r="BE164" s="15">
        <f>SUMIF($E$4:$E$1277,$BC164,$T$4:$T$1277)*(1+INDEX($Q$4:$Q$1277,MATCH($BC164,$E$4:$E1307,0)))^BE$132</f>
        <v>1024908.40498176</v>
      </c>
      <c r="BF164" s="15">
        <f>SUMIF($E$4:$E$1277,$BC164,$T$4:$T$1277)*(1+INDEX($Q$4:$Q$1277,MATCH($BC164,$E$4:$E1307,0)))^BF$132</f>
        <v>1246957.78561521</v>
      </c>
      <c r="BG164" s="15">
        <f>SUMIF($E$4:$E$1277,$BC164,$T$4:$T$1277)*(1+INDEX($Q$4:$Q$1277,MATCH($BC164,$E$4:$E1307,0)))^BG$132</f>
        <v>1517114.80903903</v>
      </c>
      <c r="BH164" s="15">
        <f>SUMIF($E$4:$E$1277,$BC164,$T$4:$T$1277)*(1+INDEX($Q$4:$Q$1277,MATCH($BC164,$E$4:$E1307,0)))^BH$132</f>
        <v>1845802.13569135</v>
      </c>
      <c r="BI164" s="15">
        <f>SUMIF($E$4:$E$1277,$BC164,$T$4:$T$1277)*(1+INDEX($Q$4:$Q$1277,MATCH($BC164,$E$4:$E1307,0)))^BI$132</f>
        <v>2245700.52564501</v>
      </c>
      <c r="BJ164" s="62">
        <f t="shared" si="73"/>
        <v>2245700.52564501</v>
      </c>
      <c r="BK164" s="63" t="str">
        <f t="shared" si="74"/>
        <v>Y</v>
      </c>
      <c r="BL164" s="15"/>
      <c r="BM164" s="2" t="str">
        <v>Latvia</v>
      </c>
      <c r="BN164" s="15">
        <f>SUMIF($F$4:$F$1277,$BM164,$T$4:$T$1277)*(1+INDEX($Q$4:$Q$1277,MATCH($BM164,$F$4:$F1307,0)))^BN$132</f>
        <v>598085.04</v>
      </c>
      <c r="BO164" s="15">
        <f>SUMIF($F$4:$F$1277,$BM164,$T$4:$T$1277)*(1+INDEX($Q$4:$Q$1277,MATCH($BM164,$F$4:$F1307,0)))^BO$132</f>
        <v>676678.326263018</v>
      </c>
      <c r="BP164" s="15">
        <f>SUMIF($F$4:$F$1277,$BM164,$T$4:$T$1277)*(1+INDEX($Q$4:$Q$1277,MATCH($BM164,$F$4:$F1307,0)))^BP$132</f>
        <v>765599.41581906</v>
      </c>
      <c r="BQ164" s="15">
        <f>SUMIF($F$4:$F$1277,$BM164,$T$4:$T$1277)*(1+INDEX($Q$4:$Q$1277,MATCH($BM164,$F$4:$F1307,0)))^BQ$132</f>
        <v>866205.466841949</v>
      </c>
      <c r="BR164" s="15">
        <f>SUMIF($F$4:$F$1277,$BM164,$T$4:$T$1277)*(1+INDEX($Q$4:$Q$1277,MATCH($BM164,$F$4:$F1307,0)))^BR$132</f>
        <v>980031.979235739</v>
      </c>
      <c r="BS164" s="15">
        <f>SUMIF($F$4:$F$1277,$BM164,$T$4:$T$1277)*(1+INDEX($Q$4:$Q$1277,MATCH($BM164,$F$4:$F1307,0)))^BS$132</f>
        <v>1108816.23020277</v>
      </c>
      <c r="BT164" s="62">
        <f t="shared" si="75"/>
        <v>1108816.23020277</v>
      </c>
      <c r="BU164" s="63" t="str">
        <f t="shared" si="76"/>
        <v>Y</v>
      </c>
    </row>
    <row r="165" ht="15" customHeight="1" spans="1:73">
      <c r="A165" s="52" t="s">
        <v>1101</v>
      </c>
      <c r="B165" s="52" t="s">
        <v>565</v>
      </c>
      <c r="C165" s="52" t="s">
        <v>566</v>
      </c>
      <c r="D165" s="52" t="s">
        <v>929</v>
      </c>
      <c r="E165" s="10" t="s">
        <v>567</v>
      </c>
      <c r="F165" s="52" t="s">
        <v>431</v>
      </c>
      <c r="G165" s="52" t="s">
        <v>173</v>
      </c>
      <c r="H165" s="52" t="s">
        <v>203</v>
      </c>
      <c r="I165" s="52" t="s">
        <v>399</v>
      </c>
      <c r="J165" s="52" t="s">
        <v>165</v>
      </c>
      <c r="K165" s="52" t="s">
        <v>931</v>
      </c>
      <c r="L165" s="53" t="s">
        <v>293</v>
      </c>
      <c r="M165" s="13">
        <v>730</v>
      </c>
      <c r="N165" s="14">
        <f t="shared" si="59"/>
        <v>2</v>
      </c>
      <c r="O165" s="15">
        <v>9200</v>
      </c>
      <c r="P165" s="15">
        <f t="shared" si="60"/>
        <v>6716000</v>
      </c>
      <c r="Q165" s="16">
        <f>IFERROR(VLOOKUP(G165,SCENARIOS!$A$13:$E$18,2,0),0.025)</f>
        <v>0.04</v>
      </c>
      <c r="R165" s="57">
        <f>IFERROR(VLOOKUP(L165,INPUTS!$A$107:$B$120,2,0),0.0082)</f>
        <v>0.0079</v>
      </c>
      <c r="S165" s="52">
        <f t="shared" si="61"/>
        <v>72.68</v>
      </c>
      <c r="T165" s="15">
        <f t="shared" si="62"/>
        <v>53056.4</v>
      </c>
      <c r="U165" s="15">
        <f>T165/INPUTS!$B$7*1000</f>
        <v>66320500</v>
      </c>
      <c r="V165" s="15">
        <f>T165*INPUTS!$B$6</f>
        <v>167658.224</v>
      </c>
      <c r="W165" s="54" t="s">
        <v>396</v>
      </c>
      <c r="X165" s="54" t="s">
        <v>396</v>
      </c>
      <c r="Y165" s="58">
        <f>IFERROR(VLOOKUP(E165,INPUTS!$A$44:$B$103,2,0),0)</f>
        <v>0</v>
      </c>
      <c r="Z165" s="15">
        <f t="shared" si="63"/>
        <v>0</v>
      </c>
      <c r="AA165" s="20">
        <f>IFERROR(VLOOKUP(E165,INPUTS!$A$44:$C$103,3,0),SCENARIOS!$J$23)</f>
        <v>0</v>
      </c>
      <c r="AB165" s="15">
        <f t="shared" si="66"/>
        <v>0</v>
      </c>
      <c r="AC165" s="20">
        <f>IFERROR(VLOOKUP($E165,INPUTS!$A$44:$G$103,4,0),SCENARIOS!$K$23)</f>
        <v>0</v>
      </c>
      <c r="AD165" s="15">
        <f t="shared" si="67"/>
        <v>0</v>
      </c>
      <c r="AE165" s="20">
        <f>IFERROR(VLOOKUP($E165,INPUTS!$A$44:$G$103,5,0),SCENARIOS!$L$23)</f>
        <v>0</v>
      </c>
      <c r="AF165" s="15">
        <f t="shared" si="68"/>
        <v>0</v>
      </c>
      <c r="AG165" s="20">
        <f>IFERROR(VLOOKUP($E165,INPUTS!$A$44:$G$103,6,0),SCENARIOS!$M$23)</f>
        <v>0</v>
      </c>
      <c r="AH165" s="15">
        <f t="shared" si="69"/>
        <v>0</v>
      </c>
      <c r="AI165" s="20">
        <f>IFERROR(VLOOKUP($E165,INPUTS!$A$44:$G$103,7,0),SCENARIOS!$N$23)</f>
        <v>0</v>
      </c>
      <c r="AJ165" s="15">
        <f t="shared" si="70"/>
        <v>0</v>
      </c>
      <c r="AL165" t="str">
        <f t="shared" si="71"/>
        <v>N</v>
      </c>
      <c r="AM165" s="21">
        <f t="shared" si="72"/>
        <v>141439.678737929</v>
      </c>
      <c r="BB165" s="2"/>
      <c r="BC165" s="2" t="str">
        <v>CVG</v>
      </c>
      <c r="BD165" s="15">
        <f>SUMIF($E$4:$E$1277,$BC165,$T$4:$T$1277)*(1+INDEX($Q$4:$Q$1277,MATCH($BC165,$E$4:$E1308,0)))^BD$132</f>
        <v>21609.46</v>
      </c>
      <c r="BE165" s="15">
        <f>SUMIF($E$4:$E$1277,$BC165,$T$4:$T$1277)*(1+INDEX($Q$4:$Q$1277,MATCH($BC165,$E$4:$E1308,0)))^BE$132</f>
        <v>23858.5899535183</v>
      </c>
      <c r="BF165" s="15">
        <f>SUMIF($E$4:$E$1277,$BC165,$T$4:$T$1277)*(1+INDEX($Q$4:$Q$1277,MATCH($BC165,$E$4:$E1308,0)))^BF$132</f>
        <v>26341.8111590999</v>
      </c>
      <c r="BG165" s="15">
        <f>SUMIF($E$4:$E$1277,$BC165,$T$4:$T$1277)*(1+INDEX($Q$4:$Q$1277,MATCH($BC165,$E$4:$E1308,0)))^BG$132</f>
        <v>29083.4880222817</v>
      </c>
      <c r="BH165" s="15">
        <f>SUMIF($E$4:$E$1277,$BC165,$T$4:$T$1277)*(1+INDEX($Q$4:$Q$1277,MATCH($BC165,$E$4:$E1308,0)))^BH$132</f>
        <v>32110.5208154984</v>
      </c>
      <c r="BI165" s="15">
        <f>SUMIF($E$4:$E$1277,$BC165,$T$4:$T$1277)*(1+INDEX($Q$4:$Q$1277,MATCH($BC165,$E$4:$E1308,0)))^BI$132</f>
        <v>35452.6096131458</v>
      </c>
      <c r="BJ165" s="62">
        <f t="shared" si="73"/>
        <v>35452.6096131458</v>
      </c>
      <c r="BK165" s="63" t="str">
        <f t="shared" si="74"/>
        <v>Y</v>
      </c>
      <c r="BL165" s="15"/>
      <c r="BM165" s="2" t="str">
        <v>Luxembourg</v>
      </c>
      <c r="BN165" s="15">
        <f>SUMIF($F$4:$F$1277,$BM165,$T$4:$T$1277)*(1+INDEX($Q$4:$Q$1277,MATCH($BM165,$F$4:$F1308,0)))^BN$132</f>
        <v>124742.4</v>
      </c>
      <c r="BO165" s="15">
        <f>SUMIF($F$4:$F$1277,$BM165,$T$4:$T$1277)*(1+INDEX($Q$4:$Q$1277,MATCH($BM165,$F$4:$F1308,0)))^BO$132</f>
        <v>141134.575855687</v>
      </c>
      <c r="BP165" s="15">
        <f>SUMIF($F$4:$F$1277,$BM165,$T$4:$T$1277)*(1+INDEX($Q$4:$Q$1277,MATCH($BM165,$F$4:$F1308,0)))^BP$132</f>
        <v>159680.81824596</v>
      </c>
      <c r="BQ165" s="15">
        <f>SUMIF($F$4:$F$1277,$BM165,$T$4:$T$1277)*(1+INDEX($Q$4:$Q$1277,MATCH($BM165,$F$4:$F1308,0)))^BQ$132</f>
        <v>180664.189204574</v>
      </c>
      <c r="BR165" s="15">
        <f>SUMIF($F$4:$F$1277,$BM165,$T$4:$T$1277)*(1+INDEX($Q$4:$Q$1277,MATCH($BM165,$F$4:$F1308,0)))^BR$132</f>
        <v>204404.947441281</v>
      </c>
      <c r="BS165" s="15">
        <f>SUMIF($F$4:$F$1277,$BM165,$T$4:$T$1277)*(1+INDEX($Q$4:$Q$1277,MATCH($BM165,$F$4:$F1308,0)))^BS$132</f>
        <v>231265.436290541</v>
      </c>
      <c r="BT165" s="62">
        <f t="shared" si="75"/>
        <v>231265.436290541</v>
      </c>
      <c r="BU165" s="63" t="str">
        <f t="shared" si="76"/>
        <v>Y</v>
      </c>
    </row>
    <row r="166" ht="15" customHeight="1" spans="1:73">
      <c r="A166" s="52" t="s">
        <v>1102</v>
      </c>
      <c r="B166" s="52" t="s">
        <v>568</v>
      </c>
      <c r="C166" s="52" t="s">
        <v>569</v>
      </c>
      <c r="D166" s="52" t="s">
        <v>929</v>
      </c>
      <c r="E166" s="10" t="s">
        <v>570</v>
      </c>
      <c r="F166" s="52" t="s">
        <v>431</v>
      </c>
      <c r="G166" s="52" t="s">
        <v>173</v>
      </c>
      <c r="H166" s="52" t="s">
        <v>248</v>
      </c>
      <c r="I166" s="52" t="s">
        <v>930</v>
      </c>
      <c r="J166" s="52" t="s">
        <v>169</v>
      </c>
      <c r="K166" s="52" t="s">
        <v>931</v>
      </c>
      <c r="L166" s="53" t="s">
        <v>297</v>
      </c>
      <c r="M166" s="13">
        <v>730</v>
      </c>
      <c r="N166" s="14">
        <f t="shared" si="59"/>
        <v>2</v>
      </c>
      <c r="O166" s="15">
        <v>11700</v>
      </c>
      <c r="P166" s="15">
        <f t="shared" si="60"/>
        <v>8541000</v>
      </c>
      <c r="Q166" s="16">
        <f>IFERROR(VLOOKUP(G166,SCENARIOS!$A$13:$E$18,2,0),0.025)</f>
        <v>0.04</v>
      </c>
      <c r="R166" s="57">
        <f>IFERROR(VLOOKUP(L166,INPUTS!$A$107:$B$120,2,0),0.0082)</f>
        <v>0.0105</v>
      </c>
      <c r="S166" s="52">
        <f t="shared" si="61"/>
        <v>122.85</v>
      </c>
      <c r="T166" s="15">
        <f t="shared" si="62"/>
        <v>89680.5</v>
      </c>
      <c r="U166" s="15">
        <f>T166/INPUTS!$B$7*1000</f>
        <v>112100625</v>
      </c>
      <c r="V166" s="15">
        <f>T166*INPUTS!$B$6</f>
        <v>283390.38</v>
      </c>
      <c r="W166" s="54" t="s">
        <v>396</v>
      </c>
      <c r="X166" s="54" t="s">
        <v>396</v>
      </c>
      <c r="Y166" s="58">
        <f>IFERROR(VLOOKUP(E166,INPUTS!$A$44:$B$103,2,0),0)</f>
        <v>0</v>
      </c>
      <c r="Z166" s="15">
        <f t="shared" si="63"/>
        <v>0</v>
      </c>
      <c r="AA166" s="20">
        <f>IFERROR(VLOOKUP(E166,INPUTS!$A$44:$C$103,3,0),SCENARIOS!$J$23)</f>
        <v>0</v>
      </c>
      <c r="AB166" s="15">
        <f t="shared" si="66"/>
        <v>0</v>
      </c>
      <c r="AC166" s="20">
        <f>IFERROR(VLOOKUP($E166,INPUTS!$A$44:$G$103,4,0),SCENARIOS!$K$23)</f>
        <v>0</v>
      </c>
      <c r="AD166" s="15">
        <f t="shared" si="67"/>
        <v>0</v>
      </c>
      <c r="AE166" s="20">
        <f>IFERROR(VLOOKUP($E166,INPUTS!$A$44:$G$103,5,0),SCENARIOS!$L$23)</f>
        <v>0</v>
      </c>
      <c r="AF166" s="15">
        <f t="shared" si="68"/>
        <v>0</v>
      </c>
      <c r="AG166" s="20">
        <f>IFERROR(VLOOKUP($E166,INPUTS!$A$44:$G$103,6,0),SCENARIOS!$M$23)</f>
        <v>0</v>
      </c>
      <c r="AH166" s="15">
        <f t="shared" si="69"/>
        <v>0</v>
      </c>
      <c r="AI166" s="20">
        <f>IFERROR(VLOOKUP($E166,INPUTS!$A$44:$G$103,7,0),SCENARIOS!$N$23)</f>
        <v>0</v>
      </c>
      <c r="AJ166" s="15">
        <f t="shared" si="70"/>
        <v>0</v>
      </c>
      <c r="AL166" t="str">
        <f t="shared" si="71"/>
        <v>N</v>
      </c>
      <c r="AM166" s="21">
        <f t="shared" si="72"/>
        <v>239073.535125958</v>
      </c>
      <c r="BB166" s="2"/>
      <c r="BC166" s="2" t="str">
        <v>DAD</v>
      </c>
      <c r="BD166" s="15">
        <f>SUMIF($E$4:$E$1277,$BC166,$T$4:$T$1277)*(1+INDEX($Q$4:$Q$1277,MATCH($BC166,$E$4:$E1309,0)))^BD$132</f>
        <v>561600</v>
      </c>
      <c r="BE166" s="15">
        <f>SUMIF($E$4:$E$1277,$BC166,$T$4:$T$1277)*(1+INDEX($Q$4:$Q$1277,MATCH($BC166,$E$4:$E1309,0)))^BE$132</f>
        <v>683272.26998784</v>
      </c>
      <c r="BF166" s="15">
        <f>SUMIF($E$4:$E$1277,$BC166,$T$4:$T$1277)*(1+INDEX($Q$4:$Q$1277,MATCH($BC166,$E$4:$E1309,0)))^BF$132</f>
        <v>831305.190410142</v>
      </c>
      <c r="BG166" s="15">
        <f>SUMIF($E$4:$E$1277,$BC166,$T$4:$T$1277)*(1+INDEX($Q$4:$Q$1277,MATCH($BC166,$E$4:$E1309,0)))^BG$132</f>
        <v>1011409.87269268</v>
      </c>
      <c r="BH166" s="15">
        <f>SUMIF($E$4:$E$1277,$BC166,$T$4:$T$1277)*(1+INDEX($Q$4:$Q$1277,MATCH($BC166,$E$4:$E1309,0)))^BH$132</f>
        <v>1230534.75712757</v>
      </c>
      <c r="BI166" s="15">
        <f>SUMIF($E$4:$E$1277,$BC166,$T$4:$T$1277)*(1+INDEX($Q$4:$Q$1277,MATCH($BC166,$E$4:$E1309,0)))^BI$132</f>
        <v>1497133.68376334</v>
      </c>
      <c r="BJ166" s="62">
        <f t="shared" si="73"/>
        <v>1497133.68376334</v>
      </c>
      <c r="BK166" s="63" t="str">
        <f t="shared" si="74"/>
        <v>Y</v>
      </c>
      <c r="BL166" s="15"/>
      <c r="BM166" s="2" t="str">
        <v>Malaysia</v>
      </c>
      <c r="BN166" s="15">
        <f>SUMIF($F$4:$F$1277,$BM166,$T$4:$T$1277)*(1+INDEX($Q$4:$Q$1277,MATCH($BM166,$F$4:$F1309,0)))^BN$132</f>
        <v>9163058.095</v>
      </c>
      <c r="BO166" s="15">
        <f>SUMIF($F$4:$F$1277,$BM166,$T$4:$T$1277)*(1+INDEX($Q$4:$Q$1277,MATCH($BM166,$F$4:$F1309,0)))^BO$132</f>
        <v>11148261.2261416</v>
      </c>
      <c r="BP166" s="15">
        <f>SUMIF($F$4:$F$1277,$BM166,$T$4:$T$1277)*(1+INDEX($Q$4:$Q$1277,MATCH($BM166,$F$4:$F1309,0)))^BP$132</f>
        <v>13563564.3774985</v>
      </c>
      <c r="BQ166" s="15">
        <f>SUMIF($F$4:$F$1277,$BM166,$T$4:$T$1277)*(1+INDEX($Q$4:$Q$1277,MATCH($BM166,$F$4:$F1309,0)))^BQ$132</f>
        <v>16502149.9667728</v>
      </c>
      <c r="BR166" s="15">
        <f>SUMIF($F$4:$F$1277,$BM166,$T$4:$T$1277)*(1+INDEX($Q$4:$Q$1277,MATCH($BM166,$F$4:$F1309,0)))^BR$132</f>
        <v>20077388.6529142</v>
      </c>
      <c r="BS166" s="15">
        <f>SUMIF($F$4:$F$1277,$BM166,$T$4:$T$1277)*(1+INDEX($Q$4:$Q$1277,MATCH($BM166,$F$4:$F1309,0)))^BS$132</f>
        <v>24427213.1771809</v>
      </c>
      <c r="BT166" s="62">
        <f t="shared" si="75"/>
        <v>24427213.1771809</v>
      </c>
      <c r="BU166" s="63" t="str">
        <f t="shared" si="76"/>
        <v>Y</v>
      </c>
    </row>
    <row r="167" ht="15" customHeight="1" spans="1:73">
      <c r="A167" s="52" t="s">
        <v>1103</v>
      </c>
      <c r="B167" s="52" t="s">
        <v>568</v>
      </c>
      <c r="C167" s="52" t="s">
        <v>569</v>
      </c>
      <c r="D167" s="52" t="s">
        <v>929</v>
      </c>
      <c r="E167" s="10" t="s">
        <v>570</v>
      </c>
      <c r="F167" s="52" t="s">
        <v>431</v>
      </c>
      <c r="G167" s="52" t="s">
        <v>173</v>
      </c>
      <c r="H167" s="52" t="s">
        <v>264</v>
      </c>
      <c r="I167" s="52" t="s">
        <v>436</v>
      </c>
      <c r="J167" s="52" t="s">
        <v>173</v>
      </c>
      <c r="K167" s="52" t="s">
        <v>931</v>
      </c>
      <c r="L167" s="53" t="s">
        <v>297</v>
      </c>
      <c r="M167" s="13">
        <v>730</v>
      </c>
      <c r="N167" s="14">
        <f t="shared" si="59"/>
        <v>2</v>
      </c>
      <c r="O167" s="15">
        <v>7800</v>
      </c>
      <c r="P167" s="15">
        <f t="shared" si="60"/>
        <v>5694000</v>
      </c>
      <c r="Q167" s="16">
        <f>IFERROR(VLOOKUP(G167,SCENARIOS!$A$13:$E$18,2,0),0.025)</f>
        <v>0.04</v>
      </c>
      <c r="R167" s="57">
        <f>IFERROR(VLOOKUP(L167,INPUTS!$A$107:$B$120,2,0),0.0082)</f>
        <v>0.0105</v>
      </c>
      <c r="S167" s="52">
        <f t="shared" si="61"/>
        <v>81.9</v>
      </c>
      <c r="T167" s="15">
        <f t="shared" si="62"/>
        <v>59787</v>
      </c>
      <c r="U167" s="15">
        <f>T167/INPUTS!$B$7*1000</f>
        <v>74733750</v>
      </c>
      <c r="V167" s="15">
        <f>T167*INPUTS!$B$6</f>
        <v>188926.92</v>
      </c>
      <c r="W167" s="54" t="s">
        <v>396</v>
      </c>
      <c r="X167" s="54" t="s">
        <v>396</v>
      </c>
      <c r="Y167" s="58">
        <f>IFERROR(VLOOKUP(E167,INPUTS!$A$44:$B$103,2,0),0)</f>
        <v>0</v>
      </c>
      <c r="Z167" s="15">
        <f t="shared" si="63"/>
        <v>0</v>
      </c>
      <c r="AA167" s="20">
        <f>IFERROR(VLOOKUP(E167,INPUTS!$A$44:$C$103,3,0),SCENARIOS!$J$23)</f>
        <v>0</v>
      </c>
      <c r="AB167" s="15">
        <f t="shared" si="66"/>
        <v>0</v>
      </c>
      <c r="AC167" s="20">
        <f>IFERROR(VLOOKUP($E167,INPUTS!$A$44:$G$103,4,0),SCENARIOS!$K$23)</f>
        <v>0</v>
      </c>
      <c r="AD167" s="15">
        <f t="shared" si="67"/>
        <v>0</v>
      </c>
      <c r="AE167" s="20">
        <f>IFERROR(VLOOKUP($E167,INPUTS!$A$44:$G$103,5,0),SCENARIOS!$L$23)</f>
        <v>0</v>
      </c>
      <c r="AF167" s="15">
        <f t="shared" si="68"/>
        <v>0</v>
      </c>
      <c r="AG167" s="20">
        <f>IFERROR(VLOOKUP($E167,INPUTS!$A$44:$G$103,6,0),SCENARIOS!$M$23)</f>
        <v>0</v>
      </c>
      <c r="AH167" s="15">
        <f t="shared" si="69"/>
        <v>0</v>
      </c>
      <c r="AI167" s="20">
        <f>IFERROR(VLOOKUP($E167,INPUTS!$A$44:$G$103,7,0),SCENARIOS!$N$23)</f>
        <v>0</v>
      </c>
      <c r="AJ167" s="15">
        <f t="shared" si="70"/>
        <v>0</v>
      </c>
      <c r="AL167" t="str">
        <f t="shared" si="71"/>
        <v>N</v>
      </c>
      <c r="AM167" s="21">
        <f t="shared" si="72"/>
        <v>159382.356750639</v>
      </c>
      <c r="BB167" s="2"/>
      <c r="BC167" s="2" t="str">
        <v>DAL</v>
      </c>
      <c r="BD167" s="15">
        <f>SUMIF($E$4:$E$1277,$BC167,$T$4:$T$1277)*(1+INDEX($Q$4:$Q$1277,MATCH($BC167,$E$4:$E1310,0)))^BD$132</f>
        <v>1170000</v>
      </c>
      <c r="BE167" s="15">
        <f>SUMIF($E$4:$E$1277,$BC167,$T$4:$T$1277)*(1+INDEX($Q$4:$Q$1277,MATCH($BC167,$E$4:$E1310,0)))^BE$132</f>
        <v>1291774.539744</v>
      </c>
      <c r="BF167" s="15">
        <f>SUMIF($E$4:$E$1277,$BC167,$T$4:$T$1277)*(1+INDEX($Q$4:$Q$1277,MATCH($BC167,$E$4:$E1310,0)))^BF$132</f>
        <v>1426223.47139387</v>
      </c>
      <c r="BG167" s="15">
        <f>SUMIF($E$4:$E$1277,$BC167,$T$4:$T$1277)*(1+INDEX($Q$4:$Q$1277,MATCH($BC167,$E$4:$E1310,0)))^BG$132</f>
        <v>1574665.95583923</v>
      </c>
      <c r="BH167" s="15">
        <f>SUMIF($E$4:$E$1277,$BC167,$T$4:$T$1277)*(1+INDEX($Q$4:$Q$1277,MATCH($BC167,$E$4:$E1310,0)))^BH$132</f>
        <v>1738558.45329467</v>
      </c>
      <c r="BI167" s="15">
        <f>SUMIF($E$4:$E$1277,$BC167,$T$4:$T$1277)*(1+INDEX($Q$4:$Q$1277,MATCH($BC167,$E$4:$E1310,0)))^BI$132</f>
        <v>1919509.01352373</v>
      </c>
      <c r="BJ167" s="62">
        <f t="shared" si="73"/>
        <v>1919509.01352373</v>
      </c>
      <c r="BK167" s="63" t="str">
        <f t="shared" si="74"/>
        <v>Y</v>
      </c>
      <c r="BL167" s="15"/>
      <c r="BM167" s="2" t="str">
        <v>Mexico</v>
      </c>
      <c r="BN167" s="15">
        <f>SUMIF($F$4:$F$1277,$BM167,$T$4:$T$1277)*(1+INDEX($Q$4:$Q$1277,MATCH($BM167,$F$4:$F1310,0)))^BN$132</f>
        <v>6180269.2</v>
      </c>
      <c r="BO167" s="15">
        <f>SUMIF($F$4:$F$1277,$BM167,$T$4:$T$1277)*(1+INDEX($Q$4:$Q$1277,MATCH($BM167,$F$4:$F1310,0)))^BO$132</f>
        <v>7340221.09405117</v>
      </c>
      <c r="BP167" s="15">
        <f>SUMIF($F$4:$F$1277,$BM167,$T$4:$T$1277)*(1+INDEX($Q$4:$Q$1277,MATCH($BM167,$F$4:$F1310,0)))^BP$132</f>
        <v>8717880.07382489</v>
      </c>
      <c r="BQ167" s="15">
        <f>SUMIF($F$4:$F$1277,$BM167,$T$4:$T$1277)*(1+INDEX($Q$4:$Q$1277,MATCH($BM167,$F$4:$F1310,0)))^BQ$132</f>
        <v>10354106.7779536</v>
      </c>
      <c r="BR167" s="15">
        <f>SUMIF($F$4:$F$1277,$BM167,$T$4:$T$1277)*(1+INDEX($Q$4:$Q$1277,MATCH($BM167,$F$4:$F1310,0)))^BR$132</f>
        <v>12297430.827381</v>
      </c>
      <c r="BS167" s="15">
        <f>SUMIF($F$4:$F$1277,$BM167,$T$4:$T$1277)*(1+INDEX($Q$4:$Q$1277,MATCH($BM167,$F$4:$F1310,0)))^BS$132</f>
        <v>14605490.1883201</v>
      </c>
      <c r="BT167" s="62">
        <f t="shared" si="75"/>
        <v>14605490.1883201</v>
      </c>
      <c r="BU167" s="63" t="str">
        <f t="shared" si="76"/>
        <v>Y</v>
      </c>
    </row>
    <row r="168" ht="15" customHeight="1" spans="1:73">
      <c r="A168" s="52" t="s">
        <v>1104</v>
      </c>
      <c r="B168" s="52" t="s">
        <v>568</v>
      </c>
      <c r="C168" s="52" t="s">
        <v>569</v>
      </c>
      <c r="D168" s="52" t="s">
        <v>929</v>
      </c>
      <c r="E168" s="10" t="s">
        <v>570</v>
      </c>
      <c r="F168" s="52" t="s">
        <v>431</v>
      </c>
      <c r="G168" s="52" t="s">
        <v>173</v>
      </c>
      <c r="H168" s="52" t="s">
        <v>224</v>
      </c>
      <c r="I168" s="52" t="s">
        <v>938</v>
      </c>
      <c r="J168" s="52" t="s">
        <v>165</v>
      </c>
      <c r="K168" s="52" t="s">
        <v>931</v>
      </c>
      <c r="L168" s="53" t="s">
        <v>291</v>
      </c>
      <c r="M168" s="13">
        <v>365</v>
      </c>
      <c r="N168" s="14">
        <f t="shared" si="59"/>
        <v>1</v>
      </c>
      <c r="O168" s="15">
        <v>9600</v>
      </c>
      <c r="P168" s="15">
        <f t="shared" si="60"/>
        <v>3504000</v>
      </c>
      <c r="Q168" s="16">
        <f>IFERROR(VLOOKUP(G168,SCENARIOS!$A$13:$E$18,2,0),0.025)</f>
        <v>0.04</v>
      </c>
      <c r="R168" s="57">
        <f>IFERROR(VLOOKUP(L168,INPUTS!$A$107:$B$120,2,0),0.0082)</f>
        <v>0.0079</v>
      </c>
      <c r="S168" s="52">
        <f t="shared" si="61"/>
        <v>75.84</v>
      </c>
      <c r="T168" s="15">
        <f t="shared" si="62"/>
        <v>27681.6</v>
      </c>
      <c r="U168" s="15">
        <f>T168/INPUTS!$B$7*1000</f>
        <v>34602000</v>
      </c>
      <c r="V168" s="15">
        <f>T168*INPUTS!$B$6</f>
        <v>87473.856</v>
      </c>
      <c r="W168" s="54" t="s">
        <v>396</v>
      </c>
      <c r="X168" s="54" t="s">
        <v>396</v>
      </c>
      <c r="Y168" s="58">
        <f>IFERROR(VLOOKUP(E168,INPUTS!$A$44:$B$103,2,0),0)</f>
        <v>0</v>
      </c>
      <c r="Z168" s="15">
        <f t="shared" si="63"/>
        <v>0</v>
      </c>
      <c r="AA168" s="20">
        <f>IFERROR(VLOOKUP(E168,INPUTS!$A$44:$C$103,3,0),SCENARIOS!$J$23)</f>
        <v>0</v>
      </c>
      <c r="AB168" s="15">
        <f t="shared" si="66"/>
        <v>0</v>
      </c>
      <c r="AC168" s="20">
        <f>IFERROR(VLOOKUP($E168,INPUTS!$A$44:$G$103,4,0),SCENARIOS!$K$23)</f>
        <v>0</v>
      </c>
      <c r="AD168" s="15">
        <f t="shared" si="67"/>
        <v>0</v>
      </c>
      <c r="AE168" s="20">
        <f>IFERROR(VLOOKUP($E168,INPUTS!$A$44:$G$103,5,0),SCENARIOS!$L$23)</f>
        <v>0</v>
      </c>
      <c r="AF168" s="15">
        <f t="shared" si="68"/>
        <v>0</v>
      </c>
      <c r="AG168" s="20">
        <f>IFERROR(VLOOKUP($E168,INPUTS!$A$44:$G$103,6,0),SCENARIOS!$M$23)</f>
        <v>0</v>
      </c>
      <c r="AH168" s="15">
        <f t="shared" si="69"/>
        <v>0</v>
      </c>
      <c r="AI168" s="20">
        <f>IFERROR(VLOOKUP($E168,INPUTS!$A$44:$G$103,7,0),SCENARIOS!$N$23)</f>
        <v>0</v>
      </c>
      <c r="AJ168" s="15">
        <f t="shared" si="70"/>
        <v>0</v>
      </c>
      <c r="AL168" t="str">
        <f t="shared" si="71"/>
        <v>N</v>
      </c>
      <c r="AM168" s="21">
        <f t="shared" si="72"/>
        <v>73794.6149937023</v>
      </c>
      <c r="BB168" s="2"/>
      <c r="BC168" s="2" t="str">
        <v>DEL</v>
      </c>
      <c r="BD168" s="15">
        <f>SUMIF($E$4:$E$1277,$BC168,$T$4:$T$1277)*(1+INDEX($Q$4:$Q$1277,MATCH($BC168,$E$4:$E1311,0)))^BD$132</f>
        <v>5553508.3</v>
      </c>
      <c r="BE168" s="15">
        <f>SUMIF($E$4:$E$1277,$BC168,$T$4:$T$1277)*(1+INDEX($Q$4:$Q$1277,MATCH($BC168,$E$4:$E1311,0)))^BE$132</f>
        <v>6756691.99169749</v>
      </c>
      <c r="BF168" s="15">
        <f>SUMIF($E$4:$E$1277,$BC168,$T$4:$T$1277)*(1+INDEX($Q$4:$Q$1277,MATCH($BC168,$E$4:$E1311,0)))^BF$132</f>
        <v>8220548.92232159</v>
      </c>
      <c r="BG168" s="15">
        <f>SUMIF($E$4:$E$1277,$BC168,$T$4:$T$1277)*(1+INDEX($Q$4:$Q$1277,MATCH($BC168,$E$4:$E1311,0)))^BG$132</f>
        <v>10001554.7056638</v>
      </c>
      <c r="BH168" s="15">
        <f>SUMIF($E$4:$E$1277,$BC168,$T$4:$T$1277)*(1+INDEX($Q$4:$Q$1277,MATCH($BC168,$E$4:$E1311,0)))^BH$132</f>
        <v>12168420.5611582</v>
      </c>
      <c r="BI168" s="15">
        <f>SUMIF($E$4:$E$1277,$BC168,$T$4:$T$1277)*(1+INDEX($Q$4:$Q$1277,MATCH($BC168,$E$4:$E1311,0)))^BI$132</f>
        <v>14804744.193357</v>
      </c>
      <c r="BJ168" s="62">
        <f t="shared" si="73"/>
        <v>14804744.193357</v>
      </c>
      <c r="BK168" s="63" t="str">
        <f t="shared" si="74"/>
        <v>Y</v>
      </c>
      <c r="BL168" s="15"/>
      <c r="BM168" s="2" t="str">
        <v>Morocco</v>
      </c>
      <c r="BN168" s="15">
        <f>SUMIF($F$4:$F$1277,$BM168,$T$4:$T$1277)*(1+INDEX($Q$4:$Q$1277,MATCH($BM168,$F$4:$F1311,0)))^BN$132</f>
        <v>216413.245</v>
      </c>
      <c r="BO168" s="15">
        <f>SUMIF($F$4:$F$1277,$BM168,$T$4:$T$1277)*(1+INDEX($Q$4:$Q$1277,MATCH($BM168,$F$4:$F1311,0)))^BO$132</f>
        <v>269690.2769879</v>
      </c>
      <c r="BP168" s="15">
        <f>SUMIF($F$4:$F$1277,$BM168,$T$4:$T$1277)*(1+INDEX($Q$4:$Q$1277,MATCH($BM168,$F$4:$F1311,0)))^BP$132</f>
        <v>336083.151942989</v>
      </c>
      <c r="BQ168" s="15">
        <f>SUMIF($F$4:$F$1277,$BM168,$T$4:$T$1277)*(1+INDEX($Q$4:$Q$1277,MATCH($BM168,$F$4:$F1311,0)))^BQ$132</f>
        <v>418820.753500884</v>
      </c>
      <c r="BR168" s="15">
        <f>SUMIF($F$4:$F$1277,$BM168,$T$4:$T$1277)*(1+INDEX($Q$4:$Q$1277,MATCH($BM168,$F$4:$F1311,0)))^BR$132</f>
        <v>521926.858127073</v>
      </c>
      <c r="BS168" s="15">
        <f>SUMIF($F$4:$F$1277,$BM168,$T$4:$T$1277)*(1+INDEX($Q$4:$Q$1277,MATCH($BM168,$F$4:$F1311,0)))^BS$132</f>
        <v>650415.823374003</v>
      </c>
      <c r="BT168" s="62">
        <f t="shared" si="75"/>
        <v>650415.823374003</v>
      </c>
      <c r="BU168" s="63" t="str">
        <f t="shared" si="76"/>
        <v>Y</v>
      </c>
    </row>
    <row r="169" ht="15" customHeight="1" spans="1:73">
      <c r="A169" s="52" t="s">
        <v>1105</v>
      </c>
      <c r="B169" s="52" t="s">
        <v>571</v>
      </c>
      <c r="C169" s="52" t="s">
        <v>572</v>
      </c>
      <c r="D169" s="52" t="s">
        <v>929</v>
      </c>
      <c r="E169" s="10" t="s">
        <v>432</v>
      </c>
      <c r="F169" s="52" t="s">
        <v>431</v>
      </c>
      <c r="G169" s="52" t="s">
        <v>173</v>
      </c>
      <c r="H169" s="52" t="s">
        <v>248</v>
      </c>
      <c r="I169" s="52" t="s">
        <v>930</v>
      </c>
      <c r="J169" s="52" t="s">
        <v>169</v>
      </c>
      <c r="K169" s="52" t="s">
        <v>931</v>
      </c>
      <c r="L169" s="53" t="s">
        <v>291</v>
      </c>
      <c r="M169" s="13">
        <v>730</v>
      </c>
      <c r="N169" s="14">
        <f t="shared" si="59"/>
        <v>2</v>
      </c>
      <c r="O169" s="15">
        <v>9900</v>
      </c>
      <c r="P169" s="15">
        <f t="shared" si="60"/>
        <v>7227000</v>
      </c>
      <c r="Q169" s="16">
        <f>IFERROR(VLOOKUP(G169,SCENARIOS!$A$13:$E$18,2,0),0.025)</f>
        <v>0.04</v>
      </c>
      <c r="R169" s="57">
        <f>IFERROR(VLOOKUP(L169,INPUTS!$A$107:$B$120,2,0),0.0082)</f>
        <v>0.0079</v>
      </c>
      <c r="S169" s="52">
        <f t="shared" si="61"/>
        <v>78.21</v>
      </c>
      <c r="T169" s="15">
        <f t="shared" si="62"/>
        <v>57093.3</v>
      </c>
      <c r="U169" s="15">
        <f>T169/INPUTS!$B$7*1000</f>
        <v>71366625</v>
      </c>
      <c r="V169" s="15">
        <f>T169*INPUTS!$B$6</f>
        <v>180414.828</v>
      </c>
      <c r="W169" s="54" t="s">
        <v>396</v>
      </c>
      <c r="X169" s="54" t="s">
        <v>396</v>
      </c>
      <c r="Y169" s="58">
        <f>IFERROR(VLOOKUP(E169,INPUTS!$A$44:$B$103,2,0),0)</f>
        <v>0</v>
      </c>
      <c r="Z169" s="15">
        <f t="shared" si="63"/>
        <v>0</v>
      </c>
      <c r="AA169" s="20">
        <f>IFERROR(VLOOKUP(E169,INPUTS!$A$44:$C$103,3,0),SCENARIOS!$J$23)</f>
        <v>0</v>
      </c>
      <c r="AB169" s="15">
        <f t="shared" si="66"/>
        <v>0</v>
      </c>
      <c r="AC169" s="20">
        <f>IFERROR(VLOOKUP($E169,INPUTS!$A$44:$G$103,4,0),SCENARIOS!$K$23)</f>
        <v>0</v>
      </c>
      <c r="AD169" s="15">
        <f t="shared" si="67"/>
        <v>0</v>
      </c>
      <c r="AE169" s="20">
        <f>IFERROR(VLOOKUP($E169,INPUTS!$A$44:$G$103,5,0),SCENARIOS!$L$23)</f>
        <v>0</v>
      </c>
      <c r="AF169" s="15">
        <f t="shared" si="68"/>
        <v>0</v>
      </c>
      <c r="AG169" s="20">
        <f>IFERROR(VLOOKUP($E169,INPUTS!$A$44:$G$103,6,0),SCENARIOS!$M$23)</f>
        <v>0</v>
      </c>
      <c r="AH169" s="15">
        <f t="shared" si="69"/>
        <v>0</v>
      </c>
      <c r="AI169" s="20">
        <f>IFERROR(VLOOKUP($E169,INPUTS!$A$44:$G$103,7,0),SCENARIOS!$N$23)</f>
        <v>0</v>
      </c>
      <c r="AJ169" s="15">
        <f t="shared" si="70"/>
        <v>0</v>
      </c>
      <c r="AL169" t="str">
        <f t="shared" si="71"/>
        <v>N</v>
      </c>
      <c r="AM169" s="21">
        <f t="shared" si="72"/>
        <v>152201.393424511</v>
      </c>
      <c r="BB169" s="2"/>
      <c r="BC169" s="2" t="str">
        <v>DEN</v>
      </c>
      <c r="BD169" s="15">
        <f>SUMIF($E$4:$E$1277,$BC169,$T$4:$T$1277)*(1+INDEX($Q$4:$Q$1277,MATCH($BC169,$E$4:$E1312,0)))^BD$132</f>
        <v>686400</v>
      </c>
      <c r="BE169" s="15">
        <f>SUMIF($E$4:$E$1277,$BC169,$T$4:$T$1277)*(1+INDEX($Q$4:$Q$1277,MATCH($BC169,$E$4:$E1312,0)))^BE$132</f>
        <v>757841.06331648</v>
      </c>
      <c r="BF169" s="15">
        <f>SUMIF($E$4:$E$1277,$BC169,$T$4:$T$1277)*(1+INDEX($Q$4:$Q$1277,MATCH($BC169,$E$4:$E1312,0)))^BF$132</f>
        <v>836717.769884401</v>
      </c>
      <c r="BG169" s="15">
        <f>SUMIF($E$4:$E$1277,$BC169,$T$4:$T$1277)*(1+INDEX($Q$4:$Q$1277,MATCH($BC169,$E$4:$E1312,0)))^BG$132</f>
        <v>923804.027425682</v>
      </c>
      <c r="BH169" s="15">
        <f>SUMIF($E$4:$E$1277,$BC169,$T$4:$T$1277)*(1+INDEX($Q$4:$Q$1277,MATCH($BC169,$E$4:$E1312,0)))^BH$132</f>
        <v>1019954.29259954</v>
      </c>
      <c r="BI169" s="15">
        <f>SUMIF($E$4:$E$1277,$BC169,$T$4:$T$1277)*(1+INDEX($Q$4:$Q$1277,MATCH($BC169,$E$4:$E1312,0)))^BI$132</f>
        <v>1126111.95460059</v>
      </c>
      <c r="BJ169" s="62">
        <f t="shared" si="73"/>
        <v>1126111.95460059</v>
      </c>
      <c r="BK169" s="63" t="str">
        <f t="shared" si="74"/>
        <v>Y</v>
      </c>
      <c r="BL169" s="15"/>
      <c r="BM169" s="2" t="str">
        <v>Netherlands</v>
      </c>
      <c r="BN169" s="15">
        <f>SUMIF($F$4:$F$1277,$BM169,$T$4:$T$1277)*(1+INDEX($Q$4:$Q$1277,MATCH($BM169,$F$4:$F1312,0)))^BN$132</f>
        <v>2489162.407</v>
      </c>
      <c r="BO169" s="15">
        <f>SUMIF($F$4:$F$1277,$BM169,$T$4:$T$1277)*(1+INDEX($Q$4:$Q$1277,MATCH($BM169,$F$4:$F1312,0)))^BO$132</f>
        <v>2816258.7904984</v>
      </c>
      <c r="BP169" s="15">
        <f>SUMIF($F$4:$F$1277,$BM169,$T$4:$T$1277)*(1+INDEX($Q$4:$Q$1277,MATCH($BM169,$F$4:$F1312,0)))^BP$132</f>
        <v>3186338.3251953</v>
      </c>
      <c r="BQ169" s="15">
        <f>SUMIF($F$4:$F$1277,$BM169,$T$4:$T$1277)*(1+INDEX($Q$4:$Q$1277,MATCH($BM169,$F$4:$F1312,0)))^BQ$132</f>
        <v>3605049.35017412</v>
      </c>
      <c r="BR169" s="15">
        <f>SUMIF($F$4:$F$1277,$BM169,$T$4:$T$1277)*(1+INDEX($Q$4:$Q$1277,MATCH($BM169,$F$4:$F1312,0)))^BR$132</f>
        <v>4078782.44266301</v>
      </c>
      <c r="BS169" s="15">
        <f>SUMIF($F$4:$F$1277,$BM169,$T$4:$T$1277)*(1+INDEX($Q$4:$Q$1277,MATCH($BM169,$F$4:$F1312,0)))^BS$132</f>
        <v>4614767.95422302</v>
      </c>
      <c r="BT169" s="62">
        <f t="shared" si="75"/>
        <v>4614767.95422302</v>
      </c>
      <c r="BU169" s="63" t="str">
        <f t="shared" si="76"/>
        <v>Y</v>
      </c>
    </row>
    <row r="170" ht="15" customHeight="1" spans="1:73">
      <c r="A170" s="52" t="s">
        <v>1106</v>
      </c>
      <c r="B170" s="52" t="s">
        <v>571</v>
      </c>
      <c r="C170" s="52" t="s">
        <v>572</v>
      </c>
      <c r="D170" s="52" t="s">
        <v>929</v>
      </c>
      <c r="E170" s="10" t="s">
        <v>432</v>
      </c>
      <c r="F170" s="52" t="s">
        <v>431</v>
      </c>
      <c r="G170" s="52" t="s">
        <v>173</v>
      </c>
      <c r="H170" s="52" t="s">
        <v>245</v>
      </c>
      <c r="I170" s="52" t="s">
        <v>930</v>
      </c>
      <c r="J170" s="52" t="s">
        <v>169</v>
      </c>
      <c r="K170" s="52" t="s">
        <v>931</v>
      </c>
      <c r="L170" s="53" t="s">
        <v>291</v>
      </c>
      <c r="M170" s="13">
        <v>365</v>
      </c>
      <c r="N170" s="14">
        <f t="shared" si="59"/>
        <v>1</v>
      </c>
      <c r="O170" s="15">
        <v>11000</v>
      </c>
      <c r="P170" s="15">
        <f t="shared" si="60"/>
        <v>4015000</v>
      </c>
      <c r="Q170" s="16">
        <f>IFERROR(VLOOKUP(G170,SCENARIOS!$A$13:$E$18,2,0),0.025)</f>
        <v>0.04</v>
      </c>
      <c r="R170" s="57">
        <f>IFERROR(VLOOKUP(L170,INPUTS!$A$107:$B$120,2,0),0.0082)</f>
        <v>0.0079</v>
      </c>
      <c r="S170" s="52">
        <f t="shared" si="61"/>
        <v>86.9</v>
      </c>
      <c r="T170" s="15">
        <f t="shared" si="62"/>
        <v>31718.5</v>
      </c>
      <c r="U170" s="15">
        <f>T170/INPUTS!$B$7*1000</f>
        <v>39648125</v>
      </c>
      <c r="V170" s="15">
        <f>T170*INPUTS!$B$6</f>
        <v>100230.46</v>
      </c>
      <c r="W170" s="54" t="s">
        <v>396</v>
      </c>
      <c r="X170" s="54" t="s">
        <v>396</v>
      </c>
      <c r="Y170" s="58">
        <f>IFERROR(VLOOKUP(E170,INPUTS!$A$44:$B$103,2,0),0)</f>
        <v>0</v>
      </c>
      <c r="Z170" s="15">
        <f t="shared" si="63"/>
        <v>0</v>
      </c>
      <c r="AA170" s="20">
        <f>IFERROR(VLOOKUP(E170,INPUTS!$A$44:$C$103,3,0),SCENARIOS!$J$23)</f>
        <v>0</v>
      </c>
      <c r="AB170" s="15">
        <f t="shared" si="66"/>
        <v>0</v>
      </c>
      <c r="AC170" s="20">
        <f>IFERROR(VLOOKUP($E170,INPUTS!$A$44:$G$103,4,0),SCENARIOS!$K$23)</f>
        <v>0</v>
      </c>
      <c r="AD170" s="15">
        <f t="shared" si="67"/>
        <v>0</v>
      </c>
      <c r="AE170" s="20">
        <f>IFERROR(VLOOKUP($E170,INPUTS!$A$44:$G$103,5,0),SCENARIOS!$L$23)</f>
        <v>0</v>
      </c>
      <c r="AF170" s="15">
        <f t="shared" si="68"/>
        <v>0</v>
      </c>
      <c r="AG170" s="20">
        <f>IFERROR(VLOOKUP($E170,INPUTS!$A$44:$G$103,6,0),SCENARIOS!$M$23)</f>
        <v>0</v>
      </c>
      <c r="AH170" s="15">
        <f t="shared" si="69"/>
        <v>0</v>
      </c>
      <c r="AI170" s="20">
        <f>IFERROR(VLOOKUP($E170,INPUTS!$A$44:$G$103,7,0),SCENARIOS!$N$23)</f>
        <v>0</v>
      </c>
      <c r="AJ170" s="15">
        <f t="shared" si="70"/>
        <v>0</v>
      </c>
      <c r="AL170" t="str">
        <f t="shared" si="71"/>
        <v>N</v>
      </c>
      <c r="AM170" s="21">
        <f t="shared" si="72"/>
        <v>84556.3296802838</v>
      </c>
      <c r="BB170" s="2"/>
      <c r="BC170" s="2" t="str">
        <v>DFW</v>
      </c>
      <c r="BD170" s="15">
        <f>SUMIF($E$4:$E$1277,$BC170,$T$4:$T$1277)*(1+INDEX($Q$4:$Q$1277,MATCH($BC170,$E$4:$E1313,0)))^BD$132</f>
        <v>200121.378</v>
      </c>
      <c r="BE170" s="15">
        <f>SUMIF($E$4:$E$1277,$BC170,$T$4:$T$1277)*(1+INDEX($Q$4:$Q$1277,MATCH($BC170,$E$4:$E1313,0)))^BE$132</f>
        <v>220950.171759731</v>
      </c>
      <c r="BF170" s="15">
        <f>SUMIF($E$4:$E$1277,$BC170,$T$4:$T$1277)*(1+INDEX($Q$4:$Q$1277,MATCH($BC170,$E$4:$E1313,0)))^BF$132</f>
        <v>243946.843103662</v>
      </c>
      <c r="BG170" s="15">
        <f>SUMIF($E$4:$E$1277,$BC170,$T$4:$T$1277)*(1+INDEX($Q$4:$Q$1277,MATCH($BC170,$E$4:$E1313,0)))^BG$132</f>
        <v>269337.026471995</v>
      </c>
      <c r="BH170" s="15">
        <f>SUMIF($E$4:$E$1277,$BC170,$T$4:$T$1277)*(1+INDEX($Q$4:$Q$1277,MATCH($BC170,$E$4:$E1313,0)))^BH$132</f>
        <v>297369.8405187</v>
      </c>
      <c r="BI170" s="15">
        <f>SUMIF($E$4:$E$1277,$BC170,$T$4:$T$1277)*(1+INDEX($Q$4:$Q$1277,MATCH($BC170,$E$4:$E1313,0)))^BI$132</f>
        <v>328320.332367342</v>
      </c>
      <c r="BJ170" s="62">
        <f t="shared" si="73"/>
        <v>328320.332367342</v>
      </c>
      <c r="BK170" s="63" t="str">
        <f t="shared" si="74"/>
        <v>Y</v>
      </c>
      <c r="BL170" s="15"/>
      <c r="BM170" s="2" t="str">
        <v>New Zealand</v>
      </c>
      <c r="BN170" s="15">
        <f>SUMIF($F$4:$F$1277,$BM170,$T$4:$T$1277)*(1+INDEX($Q$4:$Q$1277,MATCH($BM170,$F$4:$F1313,0)))^BN$132</f>
        <v>544811.41</v>
      </c>
      <c r="BO170" s="15">
        <f>SUMIF($F$4:$F$1277,$BM170,$T$4:$T$1277)*(1+INDEX($Q$4:$Q$1277,MATCH($BM170,$F$4:$F1313,0)))^BO$132</f>
        <v>662846.383237137</v>
      </c>
      <c r="BP170" s="15">
        <f>SUMIF($F$4:$F$1277,$BM170,$T$4:$T$1277)*(1+INDEX($Q$4:$Q$1277,MATCH($BM170,$F$4:$F1313,0)))^BP$132</f>
        <v>806453.976010805</v>
      </c>
      <c r="BQ170" s="15">
        <f>SUMIF($F$4:$F$1277,$BM170,$T$4:$T$1277)*(1+INDEX($Q$4:$Q$1277,MATCH($BM170,$F$4:$F1313,0)))^BQ$132</f>
        <v>981174.570565566</v>
      </c>
      <c r="BR170" s="15">
        <f>SUMIF($F$4:$F$1277,$BM170,$T$4:$T$1277)*(1+INDEX($Q$4:$Q$1277,MATCH($BM170,$F$4:$F1313,0)))^BR$132</f>
        <v>1193748.88903967</v>
      </c>
      <c r="BS170" s="15">
        <f>SUMIF($F$4:$F$1277,$BM170,$T$4:$T$1277)*(1+INDEX($Q$4:$Q$1277,MATCH($BM170,$F$4:$F1313,0)))^BS$132</f>
        <v>1452378.05058689</v>
      </c>
      <c r="BT170" s="62">
        <f t="shared" si="75"/>
        <v>1452378.05058689</v>
      </c>
      <c r="BU170" s="63" t="str">
        <f t="shared" si="76"/>
        <v>Y</v>
      </c>
    </row>
    <row r="171" ht="15" customHeight="1" spans="1:73">
      <c r="A171" s="52" t="s">
        <v>1107</v>
      </c>
      <c r="B171" s="52" t="s">
        <v>571</v>
      </c>
      <c r="C171" s="52" t="s">
        <v>572</v>
      </c>
      <c r="D171" s="52" t="s">
        <v>929</v>
      </c>
      <c r="E171" s="10" t="s">
        <v>432</v>
      </c>
      <c r="F171" s="52" t="s">
        <v>431</v>
      </c>
      <c r="G171" s="52" t="s">
        <v>173</v>
      </c>
      <c r="H171" s="52" t="s">
        <v>224</v>
      </c>
      <c r="I171" s="52" t="s">
        <v>938</v>
      </c>
      <c r="J171" s="52" t="s">
        <v>165</v>
      </c>
      <c r="K171" s="52" t="s">
        <v>931</v>
      </c>
      <c r="L171" s="53" t="s">
        <v>291</v>
      </c>
      <c r="M171" s="13">
        <v>365</v>
      </c>
      <c r="N171" s="14">
        <f t="shared" si="59"/>
        <v>1</v>
      </c>
      <c r="O171" s="15">
        <v>8100</v>
      </c>
      <c r="P171" s="15">
        <f t="shared" si="60"/>
        <v>2956500</v>
      </c>
      <c r="Q171" s="16">
        <f>IFERROR(VLOOKUP(G171,SCENARIOS!$A$13:$E$18,2,0),0.025)</f>
        <v>0.04</v>
      </c>
      <c r="R171" s="57">
        <f>IFERROR(VLOOKUP(L171,INPUTS!$A$107:$B$120,2,0),0.0082)</f>
        <v>0.0079</v>
      </c>
      <c r="S171" s="52">
        <f t="shared" si="61"/>
        <v>63.99</v>
      </c>
      <c r="T171" s="15">
        <f t="shared" si="62"/>
        <v>23356.35</v>
      </c>
      <c r="U171" s="15">
        <f>T171/INPUTS!$B$7*1000</f>
        <v>29195437.5</v>
      </c>
      <c r="V171" s="15">
        <f>T171*INPUTS!$B$6</f>
        <v>73806.066</v>
      </c>
      <c r="W171" s="54" t="s">
        <v>396</v>
      </c>
      <c r="X171" s="54" t="s">
        <v>396</v>
      </c>
      <c r="Y171" s="58">
        <f>IFERROR(VLOOKUP(E171,INPUTS!$A$44:$B$103,2,0),0)</f>
        <v>0</v>
      </c>
      <c r="Z171" s="15">
        <f t="shared" si="63"/>
        <v>0</v>
      </c>
      <c r="AA171" s="20">
        <f>IFERROR(VLOOKUP(E171,INPUTS!$A$44:$C$103,3,0),SCENARIOS!$J$23)</f>
        <v>0</v>
      </c>
      <c r="AB171" s="15">
        <f t="shared" si="66"/>
        <v>0</v>
      </c>
      <c r="AC171" s="20">
        <f>IFERROR(VLOOKUP($E171,INPUTS!$A$44:$G$103,4,0),SCENARIOS!$K$23)</f>
        <v>0</v>
      </c>
      <c r="AD171" s="15">
        <f t="shared" si="67"/>
        <v>0</v>
      </c>
      <c r="AE171" s="20">
        <f>IFERROR(VLOOKUP($E171,INPUTS!$A$44:$G$103,5,0),SCENARIOS!$L$23)</f>
        <v>0</v>
      </c>
      <c r="AF171" s="15">
        <f t="shared" si="68"/>
        <v>0</v>
      </c>
      <c r="AG171" s="20">
        <f>IFERROR(VLOOKUP($E171,INPUTS!$A$44:$G$103,6,0),SCENARIOS!$M$23)</f>
        <v>0</v>
      </c>
      <c r="AH171" s="15">
        <f t="shared" si="69"/>
        <v>0</v>
      </c>
      <c r="AI171" s="20">
        <f>IFERROR(VLOOKUP($E171,INPUTS!$A$44:$G$103,7,0),SCENARIOS!$N$23)</f>
        <v>0</v>
      </c>
      <c r="AJ171" s="15">
        <f t="shared" si="70"/>
        <v>0</v>
      </c>
      <c r="AL171" t="str">
        <f t="shared" si="71"/>
        <v>N</v>
      </c>
      <c r="AM171" s="21">
        <f t="shared" si="72"/>
        <v>62264.2064009363</v>
      </c>
      <c r="BB171" s="2"/>
      <c r="BC171" s="2" t="str">
        <v>DMK</v>
      </c>
      <c r="BD171" s="15">
        <f>SUMIF($E$4:$E$1277,$BC171,$T$4:$T$1277)*(1+INDEX($Q$4:$Q$1277,MATCH($BC171,$E$4:$E1314,0)))^BD$132</f>
        <v>1267500</v>
      </c>
      <c r="BE171" s="15">
        <f>SUMIF($E$4:$E$1277,$BC171,$T$4:$T$1277)*(1+INDEX($Q$4:$Q$1277,MATCH($BC171,$E$4:$E1314,0)))^BE$132</f>
        <v>1542107.553792</v>
      </c>
      <c r="BF171" s="15">
        <f>SUMIF($E$4:$E$1277,$BC171,$T$4:$T$1277)*(1+INDEX($Q$4:$Q$1277,MATCH($BC171,$E$4:$E1314,0)))^BF$132</f>
        <v>1876209.631134</v>
      </c>
      <c r="BG171" s="15">
        <f>SUMIF($E$4:$E$1277,$BC171,$T$4:$T$1277)*(1+INDEX($Q$4:$Q$1277,MATCH($BC171,$E$4:$E1314,0)))^BG$132</f>
        <v>2282695.89323002</v>
      </c>
      <c r="BH171" s="15">
        <f>SUMIF($E$4:$E$1277,$BC171,$T$4:$T$1277)*(1+INDEX($Q$4:$Q$1277,MATCH($BC171,$E$4:$E1314,0)))^BH$132</f>
        <v>2777248.58379486</v>
      </c>
      <c r="BI171" s="15">
        <f>SUMIF($E$4:$E$1277,$BC171,$T$4:$T$1277)*(1+INDEX($Q$4:$Q$1277,MATCH($BC171,$E$4:$E1314,0)))^BI$132</f>
        <v>3378947.55016031</v>
      </c>
      <c r="BJ171" s="62">
        <f t="shared" si="73"/>
        <v>3378947.55016031</v>
      </c>
      <c r="BK171" s="63" t="str">
        <f t="shared" si="74"/>
        <v>Y</v>
      </c>
      <c r="BL171" s="15"/>
      <c r="BM171" s="2" t="str">
        <v>Norway</v>
      </c>
      <c r="BN171" s="15">
        <f>SUMIF($F$4:$F$1277,$BM171,$T$4:$T$1277)*(1+INDEX($Q$4:$Q$1277,MATCH($BM171,$F$4:$F1314,0)))^BN$132</f>
        <v>1298927.425</v>
      </c>
      <c r="BO171" s="15">
        <f>SUMIF($F$4:$F$1277,$BM171,$T$4:$T$1277)*(1+INDEX($Q$4:$Q$1277,MATCH($BM171,$F$4:$F1314,0)))^BO$132</f>
        <v>1469617.15659387</v>
      </c>
      <c r="BP171" s="15">
        <f>SUMIF($F$4:$F$1277,$BM171,$T$4:$T$1277)*(1+INDEX($Q$4:$Q$1277,MATCH($BM171,$F$4:$F1314,0)))^BP$132</f>
        <v>1662736.92077527</v>
      </c>
      <c r="BQ171" s="15">
        <f>SUMIF($F$4:$F$1277,$BM171,$T$4:$T$1277)*(1+INDEX($Q$4:$Q$1277,MATCH($BM171,$F$4:$F1314,0)))^BQ$132</f>
        <v>1881234.20804161</v>
      </c>
      <c r="BR171" s="15">
        <f>SUMIF($F$4:$F$1277,$BM171,$T$4:$T$1277)*(1+INDEX($Q$4:$Q$1277,MATCH($BM171,$F$4:$F1314,0)))^BR$132</f>
        <v>2128443.83334907</v>
      </c>
      <c r="BS171" s="15">
        <f>SUMIF($F$4:$F$1277,$BM171,$T$4:$T$1277)*(1+INDEX($Q$4:$Q$1277,MATCH($BM171,$F$4:$F1314,0)))^BS$132</f>
        <v>2408138.83372754</v>
      </c>
      <c r="BT171" s="62">
        <f t="shared" si="75"/>
        <v>2408138.83372754</v>
      </c>
      <c r="BU171" s="63" t="str">
        <f t="shared" si="76"/>
        <v>Y</v>
      </c>
    </row>
    <row r="172" ht="15" customHeight="1" spans="1:73">
      <c r="A172" s="52" t="s">
        <v>1108</v>
      </c>
      <c r="B172" s="52" t="s">
        <v>573</v>
      </c>
      <c r="C172" s="52" t="s">
        <v>574</v>
      </c>
      <c r="D172" s="52" t="s">
        <v>929</v>
      </c>
      <c r="E172" s="10" t="s">
        <v>576</v>
      </c>
      <c r="F172" s="52" t="s">
        <v>575</v>
      </c>
      <c r="G172" s="52" t="s">
        <v>173</v>
      </c>
      <c r="H172" s="52" t="s">
        <v>224</v>
      </c>
      <c r="I172" s="52" t="s">
        <v>938</v>
      </c>
      <c r="J172" s="52" t="s">
        <v>165</v>
      </c>
      <c r="K172" s="52" t="s">
        <v>931</v>
      </c>
      <c r="L172" s="53" t="s">
        <v>291</v>
      </c>
      <c r="M172" s="13">
        <v>1460</v>
      </c>
      <c r="N172" s="14">
        <f t="shared" si="59"/>
        <v>4</v>
      </c>
      <c r="O172" s="15">
        <v>6700</v>
      </c>
      <c r="P172" s="15">
        <f t="shared" si="60"/>
        <v>9782000</v>
      </c>
      <c r="Q172" s="16">
        <f>IFERROR(VLOOKUP(G172,SCENARIOS!$A$13:$E$18,2,0),0.025)</f>
        <v>0.04</v>
      </c>
      <c r="R172" s="57">
        <f>IFERROR(VLOOKUP(L172,INPUTS!$A$107:$B$120,2,0),0.0082)</f>
        <v>0.0079</v>
      </c>
      <c r="S172" s="52">
        <f t="shared" si="61"/>
        <v>52.93</v>
      </c>
      <c r="T172" s="15">
        <f t="shared" si="62"/>
        <v>77277.8</v>
      </c>
      <c r="U172" s="15">
        <f>T172/INPUTS!$B$7*1000</f>
        <v>96597250</v>
      </c>
      <c r="V172" s="15">
        <f>T172*INPUTS!$B$6</f>
        <v>244197.848</v>
      </c>
      <c r="W172" s="54" t="s">
        <v>396</v>
      </c>
      <c r="X172" s="54" t="s">
        <v>396</v>
      </c>
      <c r="Y172" s="58">
        <f>IFERROR(VLOOKUP(E172,INPUTS!$A$44:$B$103,2,0),0)</f>
        <v>0</v>
      </c>
      <c r="Z172" s="15">
        <f t="shared" si="63"/>
        <v>0</v>
      </c>
      <c r="AA172" s="20">
        <f>IFERROR(VLOOKUP(E172,INPUTS!$A$44:$C$103,3,0),SCENARIOS!$J$23)</f>
        <v>0</v>
      </c>
      <c r="AB172" s="15">
        <f t="shared" si="66"/>
        <v>0</v>
      </c>
      <c r="AC172" s="20">
        <f>IFERROR(VLOOKUP($E172,INPUTS!$A$44:$G$103,4,0),SCENARIOS!$K$23)</f>
        <v>0</v>
      </c>
      <c r="AD172" s="15">
        <f t="shared" si="67"/>
        <v>0</v>
      </c>
      <c r="AE172" s="20">
        <f>IFERROR(VLOOKUP($E172,INPUTS!$A$44:$G$103,5,0),SCENARIOS!$L$23)</f>
        <v>0</v>
      </c>
      <c r="AF172" s="15">
        <f t="shared" si="68"/>
        <v>0</v>
      </c>
      <c r="AG172" s="20">
        <f>IFERROR(VLOOKUP($E172,INPUTS!$A$44:$G$103,6,0),SCENARIOS!$M$23)</f>
        <v>0</v>
      </c>
      <c r="AH172" s="15">
        <f t="shared" si="69"/>
        <v>0</v>
      </c>
      <c r="AI172" s="20">
        <f>IFERROR(VLOOKUP($E172,INPUTS!$A$44:$G$103,7,0),SCENARIOS!$N$23)</f>
        <v>0</v>
      </c>
      <c r="AJ172" s="15">
        <f t="shared" si="70"/>
        <v>0</v>
      </c>
      <c r="AL172" t="str">
        <f t="shared" si="71"/>
        <v>N</v>
      </c>
      <c r="AM172" s="21">
        <f t="shared" si="72"/>
        <v>206009.966857419</v>
      </c>
      <c r="BB172" s="2"/>
      <c r="BC172" s="2" t="str">
        <v>DOH</v>
      </c>
      <c r="BD172" s="15">
        <f>SUMIF($E$4:$E$1277,$BC172,$T$4:$T$1277)*(1+INDEX($Q$4:$Q$1277,MATCH($BC172,$E$4:$E1315,0)))^BD$132</f>
        <v>1601119.141</v>
      </c>
      <c r="BE172" s="15">
        <f>SUMIF($E$4:$E$1277,$BC172,$T$4:$T$1277)*(1+INDEX($Q$4:$Q$1277,MATCH($BC172,$E$4:$E1315,0)))^BE$132</f>
        <v>1995285.75354489</v>
      </c>
      <c r="BF172" s="15">
        <f>SUMIF($E$4:$E$1277,$BC172,$T$4:$T$1277)*(1+INDEX($Q$4:$Q$1277,MATCH($BC172,$E$4:$E1315,0)))^BF$132</f>
        <v>2486489.06652424</v>
      </c>
      <c r="BG172" s="15">
        <f>SUMIF($E$4:$E$1277,$BC172,$T$4:$T$1277)*(1+INDEX($Q$4:$Q$1277,MATCH($BC172,$E$4:$E1315,0)))^BG$132</f>
        <v>3098617.76287449</v>
      </c>
      <c r="BH172" s="15">
        <f>SUMIF($E$4:$E$1277,$BC172,$T$4:$T$1277)*(1+INDEX($Q$4:$Q$1277,MATCH($BC172,$E$4:$E1315,0)))^BH$132</f>
        <v>3861441.48778532</v>
      </c>
      <c r="BI172" s="15">
        <f>SUMIF($E$4:$E$1277,$BC172,$T$4:$T$1277)*(1+INDEX($Q$4:$Q$1277,MATCH($BC172,$E$4:$E1315,0)))^BI$132</f>
        <v>4812058.63538247</v>
      </c>
      <c r="BJ172" s="62">
        <f t="shared" si="73"/>
        <v>4812058.63538247</v>
      </c>
      <c r="BK172" s="63" t="str">
        <f t="shared" si="74"/>
        <v>Y</v>
      </c>
      <c r="BL172" s="15"/>
      <c r="BM172" s="2" t="str">
        <v>Oman</v>
      </c>
      <c r="BN172" s="15">
        <f>SUMIF($F$4:$F$1277,$BM172,$T$4:$T$1277)*(1+INDEX($Q$4:$Q$1277,MATCH($BM172,$F$4:$F1315,0)))^BN$132</f>
        <v>117616.279</v>
      </c>
      <c r="BO172" s="15">
        <f>SUMIF($F$4:$F$1277,$BM172,$T$4:$T$1277)*(1+INDEX($Q$4:$Q$1277,MATCH($BM172,$F$4:$F1315,0)))^BO$132</f>
        <v>146571.282463771</v>
      </c>
      <c r="BP172" s="15">
        <f>SUMIF($F$4:$F$1277,$BM172,$T$4:$T$1277)*(1+INDEX($Q$4:$Q$1277,MATCH($BM172,$F$4:$F1315,0)))^BP$132</f>
        <v>182654.484785005</v>
      </c>
      <c r="BQ172" s="15">
        <f>SUMIF($F$4:$F$1277,$BM172,$T$4:$T$1277)*(1+INDEX($Q$4:$Q$1277,MATCH($BM172,$F$4:$F1315,0)))^BQ$132</f>
        <v>227620.719770411</v>
      </c>
      <c r="BR172" s="15">
        <f>SUMIF($F$4:$F$1277,$BM172,$T$4:$T$1277)*(1+INDEX($Q$4:$Q$1277,MATCH($BM172,$F$4:$F1315,0)))^BR$132</f>
        <v>283656.829613489</v>
      </c>
      <c r="BS172" s="15">
        <f>SUMIF($F$4:$F$1277,$BM172,$T$4:$T$1277)*(1+INDEX($Q$4:$Q$1277,MATCH($BM172,$F$4:$F1315,0)))^BS$132</f>
        <v>353488.01755628</v>
      </c>
      <c r="BT172" s="62">
        <f t="shared" si="75"/>
        <v>353488.01755628</v>
      </c>
      <c r="BU172" s="63" t="str">
        <f t="shared" si="76"/>
        <v>Y</v>
      </c>
    </row>
    <row r="173" ht="15" customHeight="1" spans="1:73">
      <c r="A173" s="52" t="s">
        <v>1109</v>
      </c>
      <c r="B173" s="52" t="s">
        <v>573</v>
      </c>
      <c r="C173" s="52" t="s">
        <v>574</v>
      </c>
      <c r="D173" s="52" t="s">
        <v>929</v>
      </c>
      <c r="E173" s="10" t="s">
        <v>576</v>
      </c>
      <c r="F173" s="52" t="s">
        <v>575</v>
      </c>
      <c r="G173" s="52" t="s">
        <v>173</v>
      </c>
      <c r="H173" s="52" t="s">
        <v>245</v>
      </c>
      <c r="I173" s="52" t="s">
        <v>930</v>
      </c>
      <c r="J173" s="52" t="s">
        <v>169</v>
      </c>
      <c r="K173" s="52" t="s">
        <v>931</v>
      </c>
      <c r="L173" s="53" t="s">
        <v>295</v>
      </c>
      <c r="M173" s="13">
        <v>730</v>
      </c>
      <c r="N173" s="14">
        <f t="shared" si="59"/>
        <v>2</v>
      </c>
      <c r="O173" s="15">
        <v>11700</v>
      </c>
      <c r="P173" s="15">
        <f t="shared" si="60"/>
        <v>8541000</v>
      </c>
      <c r="Q173" s="16">
        <f>IFERROR(VLOOKUP(G173,SCENARIOS!$A$13:$E$18,2,0),0.025)</f>
        <v>0.04</v>
      </c>
      <c r="R173" s="57">
        <f>IFERROR(VLOOKUP(L173,INPUTS!$A$107:$B$120,2,0),0.0082)</f>
        <v>0.0089</v>
      </c>
      <c r="S173" s="52">
        <f t="shared" si="61"/>
        <v>104.13</v>
      </c>
      <c r="T173" s="15">
        <f t="shared" si="62"/>
        <v>76014.9</v>
      </c>
      <c r="U173" s="15">
        <f>T173/INPUTS!$B$7*1000</f>
        <v>95018625</v>
      </c>
      <c r="V173" s="15">
        <f>T173*INPUTS!$B$6</f>
        <v>240207.084</v>
      </c>
      <c r="W173" s="54" t="s">
        <v>396</v>
      </c>
      <c r="X173" s="54" t="s">
        <v>396</v>
      </c>
      <c r="Y173" s="58">
        <f>IFERROR(VLOOKUP(E173,INPUTS!$A$44:$B$103,2,0),0)</f>
        <v>0</v>
      </c>
      <c r="Z173" s="15">
        <f t="shared" si="63"/>
        <v>0</v>
      </c>
      <c r="AA173" s="20">
        <f>IFERROR(VLOOKUP(E173,INPUTS!$A$44:$C$103,3,0),SCENARIOS!$J$23)</f>
        <v>0</v>
      </c>
      <c r="AB173" s="15">
        <f t="shared" si="66"/>
        <v>0</v>
      </c>
      <c r="AC173" s="20">
        <f>IFERROR(VLOOKUP($E173,INPUTS!$A$44:$G$103,4,0),SCENARIOS!$K$23)</f>
        <v>0</v>
      </c>
      <c r="AD173" s="15">
        <f t="shared" si="67"/>
        <v>0</v>
      </c>
      <c r="AE173" s="20">
        <f>IFERROR(VLOOKUP($E173,INPUTS!$A$44:$G$103,5,0),SCENARIOS!$L$23)</f>
        <v>0</v>
      </c>
      <c r="AF173" s="15">
        <f t="shared" si="68"/>
        <v>0</v>
      </c>
      <c r="AG173" s="20">
        <f>IFERROR(VLOOKUP($E173,INPUTS!$A$44:$G$103,6,0),SCENARIOS!$M$23)</f>
        <v>0</v>
      </c>
      <c r="AH173" s="15">
        <f t="shared" si="69"/>
        <v>0</v>
      </c>
      <c r="AI173" s="20">
        <f>IFERROR(VLOOKUP($E173,INPUTS!$A$44:$G$103,7,0),SCENARIOS!$N$23)</f>
        <v>0</v>
      </c>
      <c r="AJ173" s="15">
        <f t="shared" si="70"/>
        <v>0</v>
      </c>
      <c r="AL173" t="str">
        <f t="shared" si="71"/>
        <v>N</v>
      </c>
      <c r="AM173" s="21">
        <f t="shared" si="72"/>
        <v>202643.282154383</v>
      </c>
      <c r="BB173" s="2"/>
      <c r="BC173" s="2" t="str">
        <v>DUB</v>
      </c>
      <c r="BD173" s="15">
        <f>SUMIF($E$4:$E$1277,$BC173,$T$4:$T$1277)*(1+INDEX($Q$4:$Q$1277,MATCH($BC173,$E$4:$E1316,0)))^BD$132</f>
        <v>1485918.21</v>
      </c>
      <c r="BE173" s="15">
        <f>SUMIF($E$4:$E$1277,$BC173,$T$4:$T$1277)*(1+INDEX($Q$4:$Q$1277,MATCH($BC173,$E$4:$E1316,0)))^BE$132</f>
        <v>1681180.06647774</v>
      </c>
      <c r="BF173" s="15">
        <f>SUMIF($E$4:$E$1277,$BC173,$T$4:$T$1277)*(1+INDEX($Q$4:$Q$1277,MATCH($BC173,$E$4:$E1316,0)))^BF$132</f>
        <v>1902100.93456092</v>
      </c>
      <c r="BG173" s="15">
        <f>SUMIF($E$4:$E$1277,$BC173,$T$4:$T$1277)*(1+INDEX($Q$4:$Q$1277,MATCH($BC173,$E$4:$E1316,0)))^BG$132</f>
        <v>2152052.61910915</v>
      </c>
      <c r="BH173" s="15">
        <f>SUMIF($E$4:$E$1277,$BC173,$T$4:$T$1277)*(1+INDEX($Q$4:$Q$1277,MATCH($BC173,$E$4:$E1316,0)))^BH$132</f>
        <v>2434850.00783288</v>
      </c>
      <c r="BI173" s="15">
        <f>SUMIF($E$4:$E$1277,$BC173,$T$4:$T$1277)*(1+INDEX($Q$4:$Q$1277,MATCH($BC173,$E$4:$E1316,0)))^BI$132</f>
        <v>2754809.29601892</v>
      </c>
      <c r="BJ173" s="62">
        <f t="shared" si="73"/>
        <v>2754809.29601892</v>
      </c>
      <c r="BK173" s="63" t="str">
        <f t="shared" si="74"/>
        <v>Y</v>
      </c>
      <c r="BL173" s="15"/>
      <c r="BM173" s="2" t="str">
        <v>Panama</v>
      </c>
      <c r="BN173" s="15">
        <f>SUMIF($F$4:$F$1277,$BM173,$T$4:$T$1277)*(1+INDEX($Q$4:$Q$1277,MATCH($BM173,$F$4:$F1316,0)))^BN$132</f>
        <v>193988.01</v>
      </c>
      <c r="BO173" s="15">
        <f>SUMIF($F$4:$F$1277,$BM173,$T$4:$T$1277)*(1+INDEX($Q$4:$Q$1277,MATCH($BM173,$F$4:$F1316,0)))^BO$132</f>
        <v>230396.902936689</v>
      </c>
      <c r="BP173" s="15">
        <f>SUMIF($F$4:$F$1277,$BM173,$T$4:$T$1277)*(1+INDEX($Q$4:$Q$1277,MATCH($BM173,$F$4:$F1316,0)))^BP$132</f>
        <v>273639.246481358</v>
      </c>
      <c r="BQ173" s="15">
        <f>SUMIF($F$4:$F$1277,$BM173,$T$4:$T$1277)*(1+INDEX($Q$4:$Q$1277,MATCH($BM173,$F$4:$F1316,0)))^BQ$132</f>
        <v>324997.585733438</v>
      </c>
      <c r="BR173" s="15">
        <f>SUMIF($F$4:$F$1277,$BM173,$T$4:$T$1277)*(1+INDEX($Q$4:$Q$1277,MATCH($BM173,$F$4:$F1316,0)))^BR$132</f>
        <v>385995.181943901</v>
      </c>
      <c r="BS173" s="15">
        <f>SUMIF($F$4:$F$1277,$BM173,$T$4:$T$1277)*(1+INDEX($Q$4:$Q$1277,MATCH($BM173,$F$4:$F1316,0)))^BS$132</f>
        <v>458441.191640444</v>
      </c>
      <c r="BT173" s="62">
        <f t="shared" si="75"/>
        <v>458441.191640444</v>
      </c>
      <c r="BU173" s="63" t="str">
        <f t="shared" si="76"/>
        <v>Y</v>
      </c>
    </row>
    <row r="174" ht="15" customHeight="1" spans="1:73">
      <c r="A174" s="52" t="s">
        <v>1110</v>
      </c>
      <c r="B174" s="52" t="s">
        <v>573</v>
      </c>
      <c r="C174" s="52" t="s">
        <v>574</v>
      </c>
      <c r="D174" s="52" t="s">
        <v>929</v>
      </c>
      <c r="E174" s="10" t="s">
        <v>576</v>
      </c>
      <c r="F174" s="52" t="s">
        <v>575</v>
      </c>
      <c r="G174" s="52" t="s">
        <v>173</v>
      </c>
      <c r="H174" s="52" t="s">
        <v>242</v>
      </c>
      <c r="I174" s="52" t="s">
        <v>421</v>
      </c>
      <c r="J174" s="52" t="s">
        <v>173</v>
      </c>
      <c r="K174" s="52" t="s">
        <v>931</v>
      </c>
      <c r="L174" s="53" t="s">
        <v>291</v>
      </c>
      <c r="M174" s="13">
        <v>1095</v>
      </c>
      <c r="N174" s="14">
        <f t="shared" si="59"/>
        <v>3</v>
      </c>
      <c r="O174" s="15">
        <v>5600</v>
      </c>
      <c r="P174" s="15">
        <f t="shared" si="60"/>
        <v>6132000</v>
      </c>
      <c r="Q174" s="16">
        <f>IFERROR(VLOOKUP(G174,SCENARIOS!$A$13:$E$18,2,0),0.025)</f>
        <v>0.04</v>
      </c>
      <c r="R174" s="57">
        <f>IFERROR(VLOOKUP(L174,INPUTS!$A$107:$B$120,2,0),0.0082)</f>
        <v>0.0079</v>
      </c>
      <c r="S174" s="52">
        <f t="shared" si="61"/>
        <v>44.24</v>
      </c>
      <c r="T174" s="15">
        <f t="shared" si="62"/>
        <v>48442.8</v>
      </c>
      <c r="U174" s="15">
        <f>T174/INPUTS!$B$7*1000</f>
        <v>60553500</v>
      </c>
      <c r="V174" s="15">
        <f>T174*INPUTS!$B$6</f>
        <v>153079.248</v>
      </c>
      <c r="W174" s="54" t="s">
        <v>396</v>
      </c>
      <c r="X174" s="54" t="s">
        <v>396</v>
      </c>
      <c r="Y174" s="58">
        <f>IFERROR(VLOOKUP(E174,INPUTS!$A$44:$B$103,2,0),0)</f>
        <v>0</v>
      </c>
      <c r="Z174" s="15">
        <f t="shared" si="63"/>
        <v>0</v>
      </c>
      <c r="AA174" s="20">
        <f>IFERROR(VLOOKUP(E174,INPUTS!$A$44:$C$103,3,0),SCENARIOS!$J$23)</f>
        <v>0</v>
      </c>
      <c r="AB174" s="15">
        <f t="shared" si="66"/>
        <v>0</v>
      </c>
      <c r="AC174" s="20">
        <f>IFERROR(VLOOKUP($E174,INPUTS!$A$44:$G$103,4,0),SCENARIOS!$K$23)</f>
        <v>0</v>
      </c>
      <c r="AD174" s="15">
        <f t="shared" si="67"/>
        <v>0</v>
      </c>
      <c r="AE174" s="20">
        <f>IFERROR(VLOOKUP($E174,INPUTS!$A$44:$G$103,5,0),SCENARIOS!$L$23)</f>
        <v>0</v>
      </c>
      <c r="AF174" s="15">
        <f t="shared" si="68"/>
        <v>0</v>
      </c>
      <c r="AG174" s="20">
        <f>IFERROR(VLOOKUP($E174,INPUTS!$A$44:$G$103,6,0),SCENARIOS!$M$23)</f>
        <v>0</v>
      </c>
      <c r="AH174" s="15">
        <f t="shared" si="69"/>
        <v>0</v>
      </c>
      <c r="AI174" s="20">
        <f>IFERROR(VLOOKUP($E174,INPUTS!$A$44:$G$103,7,0),SCENARIOS!$N$23)</f>
        <v>0</v>
      </c>
      <c r="AJ174" s="15">
        <f t="shared" si="70"/>
        <v>0</v>
      </c>
      <c r="AL174" t="str">
        <f t="shared" si="71"/>
        <v>Y</v>
      </c>
      <c r="AM174" s="21">
        <f t="shared" si="72"/>
        <v>129140.576238979</v>
      </c>
      <c r="BB174" s="2"/>
      <c r="BC174" s="2" t="str">
        <v>DUS</v>
      </c>
      <c r="BD174" s="15">
        <f>SUMIF($E$4:$E$1277,$BC174,$T$4:$T$1277)*(1+INDEX($Q$4:$Q$1277,MATCH($BC174,$E$4:$E1317,0)))^BD$132</f>
        <v>592800</v>
      </c>
      <c r="BE174" s="15">
        <f>SUMIF($E$4:$E$1277,$BC174,$T$4:$T$1277)*(1+INDEX($Q$4:$Q$1277,MATCH($BC174,$E$4:$E1317,0)))^BE$132</f>
        <v>670698.788601562</v>
      </c>
      <c r="BF174" s="15">
        <f>SUMIF($E$4:$E$1277,$BC174,$T$4:$T$1277)*(1+INDEX($Q$4:$Q$1277,MATCH($BC174,$E$4:$E1317,0)))^BF$132</f>
        <v>758834.1177996</v>
      </c>
      <c r="BG174" s="15">
        <f>SUMIF($E$4:$E$1277,$BC174,$T$4:$T$1277)*(1+INDEX($Q$4:$Q$1277,MATCH($BC174,$E$4:$E1317,0)))^BG$132</f>
        <v>858551.15310008</v>
      </c>
      <c r="BH174" s="15">
        <f>SUMIF($E$4:$E$1277,$BC174,$T$4:$T$1277)*(1+INDEX($Q$4:$Q$1277,MATCH($BC174,$E$4:$E1317,0)))^BH$132</f>
        <v>971371.825804146</v>
      </c>
      <c r="BI174" s="15">
        <f>SUMIF($E$4:$E$1277,$BC174,$T$4:$T$1277)*(1+INDEX($Q$4:$Q$1277,MATCH($BC174,$E$4:$E1317,0)))^BI$132</f>
        <v>1099018.06148537</v>
      </c>
      <c r="BJ174" s="62">
        <f t="shared" si="73"/>
        <v>1099018.06148537</v>
      </c>
      <c r="BK174" s="63" t="str">
        <f t="shared" si="74"/>
        <v>Y</v>
      </c>
      <c r="BL174" s="15"/>
      <c r="BM174" s="2" t="str">
        <v>Peru</v>
      </c>
      <c r="BN174" s="15">
        <f>SUMIF($F$4:$F$1277,$BM174,$T$4:$T$1277)*(1+INDEX($Q$4:$Q$1277,MATCH($BM174,$F$4:$F1317,0)))^BN$132</f>
        <v>111368.435</v>
      </c>
      <c r="BO174" s="15">
        <f>SUMIF($F$4:$F$1277,$BM174,$T$4:$T$1277)*(1+INDEX($Q$4:$Q$1277,MATCH($BM174,$F$4:$F1317,0)))^BO$132</f>
        <v>132270.765130824</v>
      </c>
      <c r="BP174" s="15">
        <f>SUMIF($F$4:$F$1277,$BM174,$T$4:$T$1277)*(1+INDEX($Q$4:$Q$1277,MATCH($BM174,$F$4:$F1317,0)))^BP$132</f>
        <v>157096.176383314</v>
      </c>
      <c r="BQ174" s="15">
        <f>SUMIF($F$4:$F$1277,$BM174,$T$4:$T$1277)*(1+INDEX($Q$4:$Q$1277,MATCH($BM174,$F$4:$F1317,0)))^BQ$132</f>
        <v>186580.977359948</v>
      </c>
      <c r="BR174" s="15">
        <f>SUMIF($F$4:$F$1277,$BM174,$T$4:$T$1277)*(1+INDEX($Q$4:$Q$1277,MATCH($BM174,$F$4:$F1317,0)))^BR$132</f>
        <v>221599.67170462</v>
      </c>
      <c r="BS174" s="15">
        <f>SUMIF($F$4:$F$1277,$BM174,$T$4:$T$1277)*(1+INDEX($Q$4:$Q$1277,MATCH($BM174,$F$4:$F1317,0)))^BS$132</f>
        <v>263190.89541942</v>
      </c>
      <c r="BT174" s="62">
        <f t="shared" si="75"/>
        <v>263190.89541942</v>
      </c>
      <c r="BU174" s="63" t="str">
        <f t="shared" si="76"/>
        <v>Y</v>
      </c>
    </row>
    <row r="175" ht="15" customHeight="1" spans="1:73">
      <c r="A175" s="52" t="s">
        <v>1111</v>
      </c>
      <c r="B175" s="52" t="s">
        <v>577</v>
      </c>
      <c r="C175" s="52" t="s">
        <v>578</v>
      </c>
      <c r="D175" s="52" t="s">
        <v>929</v>
      </c>
      <c r="E175" s="10" t="s">
        <v>576</v>
      </c>
      <c r="F175" s="52" t="s">
        <v>575</v>
      </c>
      <c r="G175" s="52" t="s">
        <v>173</v>
      </c>
      <c r="H175" s="52" t="s">
        <v>440</v>
      </c>
      <c r="I175" s="52" t="s">
        <v>439</v>
      </c>
      <c r="J175" s="52" t="s">
        <v>177</v>
      </c>
      <c r="K175" s="52" t="s">
        <v>931</v>
      </c>
      <c r="L175" s="53" t="s">
        <v>282</v>
      </c>
      <c r="M175" s="13">
        <v>2190</v>
      </c>
      <c r="N175" s="14">
        <f t="shared" si="59"/>
        <v>6</v>
      </c>
      <c r="O175" s="15">
        <v>2200</v>
      </c>
      <c r="P175" s="15">
        <f t="shared" si="60"/>
        <v>4818000</v>
      </c>
      <c r="Q175" s="16">
        <f>IFERROR(VLOOKUP(G175,SCENARIOS!$A$13:$E$18,2,0),0.025)</f>
        <v>0.04</v>
      </c>
      <c r="R175" s="57">
        <f>IFERROR(VLOOKUP(L175,INPUTS!$A$107:$B$120,2,0),0.0082)</f>
        <v>0.0042</v>
      </c>
      <c r="S175" s="52">
        <f t="shared" si="61"/>
        <v>9.24</v>
      </c>
      <c r="T175" s="15">
        <f t="shared" si="62"/>
        <v>20235.6</v>
      </c>
      <c r="U175" s="15">
        <f>T175/INPUTS!$B$7*1000</f>
        <v>25294500</v>
      </c>
      <c r="V175" s="15">
        <f>T175*INPUTS!$B$6</f>
        <v>63944.496</v>
      </c>
      <c r="W175" s="54" t="s">
        <v>396</v>
      </c>
      <c r="X175" s="54" t="s">
        <v>396</v>
      </c>
      <c r="Y175" s="58">
        <f>IFERROR(VLOOKUP(E175,INPUTS!$A$44:$B$103,2,0),0)</f>
        <v>0</v>
      </c>
      <c r="Z175" s="15">
        <f t="shared" si="63"/>
        <v>0</v>
      </c>
      <c r="AA175" s="20">
        <f>IFERROR(VLOOKUP(E175,INPUTS!$A$44:$C$103,3,0),SCENARIOS!$J$23)</f>
        <v>0</v>
      </c>
      <c r="AB175" s="15">
        <f t="shared" si="66"/>
        <v>0</v>
      </c>
      <c r="AC175" s="20">
        <f>IFERROR(VLOOKUP($E175,INPUTS!$A$44:$G$103,4,0),SCENARIOS!$K$23)</f>
        <v>0</v>
      </c>
      <c r="AD175" s="15">
        <f t="shared" si="67"/>
        <v>0</v>
      </c>
      <c r="AE175" s="20">
        <f>IFERROR(VLOOKUP($E175,INPUTS!$A$44:$G$103,5,0),SCENARIOS!$L$23)</f>
        <v>0</v>
      </c>
      <c r="AF175" s="15">
        <f t="shared" si="68"/>
        <v>0</v>
      </c>
      <c r="AG175" s="20">
        <f>IFERROR(VLOOKUP($E175,INPUTS!$A$44:$G$103,6,0),SCENARIOS!$M$23)</f>
        <v>0</v>
      </c>
      <c r="AH175" s="15">
        <f t="shared" si="69"/>
        <v>0</v>
      </c>
      <c r="AI175" s="20">
        <f>IFERROR(VLOOKUP($E175,INPUTS!$A$44:$G$103,7,0),SCENARIOS!$N$23)</f>
        <v>0</v>
      </c>
      <c r="AJ175" s="15">
        <f t="shared" si="70"/>
        <v>0</v>
      </c>
      <c r="AL175" t="str">
        <f t="shared" si="71"/>
        <v>Y</v>
      </c>
      <c r="AM175" s="21">
        <f t="shared" si="72"/>
        <v>53944.7976694469</v>
      </c>
      <c r="BB175" s="2"/>
      <c r="BC175" s="2" t="str">
        <v>DXB</v>
      </c>
      <c r="BD175" s="15">
        <f>SUMIF($E$4:$E$1277,$BC175,$T$4:$T$1277)*(1+INDEX($Q$4:$Q$1277,MATCH($BC175,$E$4:$E1318,0)))^BD$132</f>
        <v>2984847.095</v>
      </c>
      <c r="BE175" s="15">
        <f>SUMIF($E$4:$E$1277,$BC175,$T$4:$T$1277)*(1+INDEX($Q$4:$Q$1277,MATCH($BC175,$E$4:$E1318,0)))^BE$132</f>
        <v>3719662.5364454</v>
      </c>
      <c r="BF175" s="15">
        <f>SUMIF($E$4:$E$1277,$BC175,$T$4:$T$1277)*(1+INDEX($Q$4:$Q$1277,MATCH($BC175,$E$4:$E1318,0)))^BF$132</f>
        <v>4635376.26708326</v>
      </c>
      <c r="BG175" s="15">
        <f>SUMIF($E$4:$E$1277,$BC175,$T$4:$T$1277)*(1+INDEX($Q$4:$Q$1277,MATCH($BC175,$E$4:$E1318,0)))^BG$132</f>
        <v>5776522.17826513</v>
      </c>
      <c r="BH175" s="15">
        <f>SUMIF($E$4:$E$1277,$BC175,$T$4:$T$1277)*(1+INDEX($Q$4:$Q$1277,MATCH($BC175,$E$4:$E1318,0)))^BH$132</f>
        <v>7198597.60100668</v>
      </c>
      <c r="BI175" s="15">
        <f>SUMIF($E$4:$E$1277,$BC175,$T$4:$T$1277)*(1+INDEX($Q$4:$Q$1277,MATCH($BC175,$E$4:$E1318,0)))^BI$132</f>
        <v>8970762.30680764</v>
      </c>
      <c r="BJ175" s="62">
        <f t="shared" si="73"/>
        <v>8970762.30680764</v>
      </c>
      <c r="BK175" s="63" t="str">
        <f t="shared" si="74"/>
        <v>Y</v>
      </c>
      <c r="BL175" s="15"/>
      <c r="BM175" s="2" t="str">
        <v>Philippines</v>
      </c>
      <c r="BN175" s="15">
        <f>SUMIF($F$4:$F$1277,$BM175,$T$4:$T$1277)*(1+INDEX($Q$4:$Q$1277,MATCH($BM175,$F$4:$F1318,0)))^BN$132</f>
        <v>1358956.255</v>
      </c>
      <c r="BO175" s="15">
        <f>SUMIF($F$4:$F$1277,$BM175,$T$4:$T$1277)*(1+INDEX($Q$4:$Q$1277,MATCH($BM175,$F$4:$F1318,0)))^BO$132</f>
        <v>1653378.07188038</v>
      </c>
      <c r="BP175" s="15">
        <f>SUMIF($F$4:$F$1277,$BM175,$T$4:$T$1277)*(1+INDEX($Q$4:$Q$1277,MATCH($BM175,$F$4:$F1318,0)))^BP$132</f>
        <v>2011587.22991779</v>
      </c>
      <c r="BQ175" s="15">
        <f>SUMIF($F$4:$F$1277,$BM175,$T$4:$T$1277)*(1+INDEX($Q$4:$Q$1277,MATCH($BM175,$F$4:$F1318,0)))^BQ$132</f>
        <v>2447403.44171025</v>
      </c>
      <c r="BR175" s="15">
        <f>SUMIF($F$4:$F$1277,$BM175,$T$4:$T$1277)*(1+INDEX($Q$4:$Q$1277,MATCH($BM175,$F$4:$F1318,0)))^BR$132</f>
        <v>2977640.50070053</v>
      </c>
      <c r="BS175" s="15">
        <f>SUMIF($F$4:$F$1277,$BM175,$T$4:$T$1277)*(1+INDEX($Q$4:$Q$1277,MATCH($BM175,$F$4:$F1318,0)))^BS$132</f>
        <v>3622754.95748109</v>
      </c>
      <c r="BT175" s="62">
        <f t="shared" si="75"/>
        <v>3622754.95748109</v>
      </c>
      <c r="BU175" s="63" t="str">
        <f t="shared" si="76"/>
        <v>Y</v>
      </c>
    </row>
    <row r="176" ht="15" customHeight="1" spans="1:73">
      <c r="A176" s="52" t="s">
        <v>1112</v>
      </c>
      <c r="B176" s="52" t="s">
        <v>577</v>
      </c>
      <c r="C176" s="52" t="s">
        <v>578</v>
      </c>
      <c r="D176" s="52" t="s">
        <v>929</v>
      </c>
      <c r="E176" s="10" t="s">
        <v>576</v>
      </c>
      <c r="F176" s="52" t="s">
        <v>575</v>
      </c>
      <c r="G176" s="52" t="s">
        <v>173</v>
      </c>
      <c r="H176" s="52" t="s">
        <v>242</v>
      </c>
      <c r="I176" s="52" t="s">
        <v>421</v>
      </c>
      <c r="J176" s="52" t="s">
        <v>173</v>
      </c>
      <c r="K176" s="52" t="s">
        <v>931</v>
      </c>
      <c r="L176" s="53" t="s">
        <v>282</v>
      </c>
      <c r="M176" s="13">
        <v>1095</v>
      </c>
      <c r="N176" s="14">
        <f t="shared" si="59"/>
        <v>3</v>
      </c>
      <c r="O176" s="15">
        <v>5600</v>
      </c>
      <c r="P176" s="15">
        <f t="shared" si="60"/>
        <v>6132000</v>
      </c>
      <c r="Q176" s="16">
        <f>IFERROR(VLOOKUP(G176,SCENARIOS!$A$13:$E$18,2,0),0.025)</f>
        <v>0.04</v>
      </c>
      <c r="R176" s="57">
        <f>IFERROR(VLOOKUP(L176,INPUTS!$A$107:$B$120,2,0),0.0082)</f>
        <v>0.0042</v>
      </c>
      <c r="S176" s="52">
        <f t="shared" si="61"/>
        <v>23.52</v>
      </c>
      <c r="T176" s="15">
        <f t="shared" si="62"/>
        <v>25754.4</v>
      </c>
      <c r="U176" s="15">
        <f>T176/INPUTS!$B$7*1000</f>
        <v>32193000</v>
      </c>
      <c r="V176" s="15">
        <f>T176*INPUTS!$B$6</f>
        <v>81383.904</v>
      </c>
      <c r="W176" s="54" t="s">
        <v>396</v>
      </c>
      <c r="X176" s="54" t="s">
        <v>396</v>
      </c>
      <c r="Y176" s="58">
        <f>IFERROR(VLOOKUP(E176,INPUTS!$A$44:$B$103,2,0),0)</f>
        <v>0</v>
      </c>
      <c r="Z176" s="15">
        <f t="shared" si="63"/>
        <v>0</v>
      </c>
      <c r="AA176" s="20">
        <f>IFERROR(VLOOKUP(E176,INPUTS!$A$44:$C$103,3,0),SCENARIOS!$J$23)</f>
        <v>0</v>
      </c>
      <c r="AB176" s="15">
        <f t="shared" si="66"/>
        <v>0</v>
      </c>
      <c r="AC176" s="20">
        <f>IFERROR(VLOOKUP($E176,INPUTS!$A$44:$G$103,4,0),SCENARIOS!$K$23)</f>
        <v>0</v>
      </c>
      <c r="AD176" s="15">
        <f t="shared" si="67"/>
        <v>0</v>
      </c>
      <c r="AE176" s="20">
        <f>IFERROR(VLOOKUP($E176,INPUTS!$A$44:$G$103,5,0),SCENARIOS!$L$23)</f>
        <v>0</v>
      </c>
      <c r="AF176" s="15">
        <f t="shared" si="68"/>
        <v>0</v>
      </c>
      <c r="AG176" s="20">
        <f>IFERROR(VLOOKUP($E176,INPUTS!$A$44:$G$103,6,0),SCENARIOS!$M$23)</f>
        <v>0</v>
      </c>
      <c r="AH176" s="15">
        <f t="shared" si="69"/>
        <v>0</v>
      </c>
      <c r="AI176" s="20">
        <f>IFERROR(VLOOKUP($E176,INPUTS!$A$44:$G$103,7,0),SCENARIOS!$N$23)</f>
        <v>0</v>
      </c>
      <c r="AJ176" s="15">
        <f t="shared" si="70"/>
        <v>0</v>
      </c>
      <c r="AL176" t="str">
        <f t="shared" si="71"/>
        <v>Y</v>
      </c>
      <c r="AM176" s="21">
        <f t="shared" si="72"/>
        <v>68657.0152156597</v>
      </c>
      <c r="BB176" s="2"/>
      <c r="BC176" s="2" t="str">
        <v>EWR</v>
      </c>
      <c r="BD176" s="15">
        <f>SUMIF($E$4:$E$1277,$BC176,$T$4:$T$1277)*(1+INDEX($Q$4:$Q$1277,MATCH($BC176,$E$4:$E1319,0)))^BD$132</f>
        <v>326808.076</v>
      </c>
      <c r="BE176" s="15">
        <f>SUMIF($E$4:$E$1277,$BC176,$T$4:$T$1277)*(1+INDEX($Q$4:$Q$1277,MATCH($BC176,$E$4:$E1319,0)))^BE$132</f>
        <v>360822.523042327</v>
      </c>
      <c r="BF176" s="15">
        <f>SUMIF($E$4:$E$1277,$BC176,$T$4:$T$1277)*(1+INDEX($Q$4:$Q$1277,MATCH($BC176,$E$4:$E1319,0)))^BF$132</f>
        <v>398377.221053223</v>
      </c>
      <c r="BG176" s="15">
        <f>SUMIF($E$4:$E$1277,$BC176,$T$4:$T$1277)*(1+INDEX($Q$4:$Q$1277,MATCH($BC176,$E$4:$E1319,0)))^BG$132</f>
        <v>439840.642197026</v>
      </c>
      <c r="BH176" s="15">
        <f>SUMIF($E$4:$E$1277,$BC176,$T$4:$T$1277)*(1+INDEX($Q$4:$Q$1277,MATCH($BC176,$E$4:$E1319,0)))^BH$132</f>
        <v>485619.609516896</v>
      </c>
      <c r="BI176" s="15">
        <f>SUMIF($E$4:$E$1277,$BC176,$T$4:$T$1277)*(1+INDEX($Q$4:$Q$1277,MATCH($BC176,$E$4:$E1319,0)))^BI$132</f>
        <v>536163.288525085</v>
      </c>
      <c r="BJ176" s="62">
        <f t="shared" si="73"/>
        <v>536163.288525085</v>
      </c>
      <c r="BK176" s="63" t="str">
        <f t="shared" si="74"/>
        <v>Y</v>
      </c>
      <c r="BL176" s="15"/>
      <c r="BM176" s="2" t="str">
        <v>Poland</v>
      </c>
      <c r="BN176" s="15">
        <f>SUMIF($F$4:$F$1277,$BM176,$T$4:$T$1277)*(1+INDEX($Q$4:$Q$1277,MATCH($BM176,$F$4:$F1319,0)))^BN$132</f>
        <v>1572576.19</v>
      </c>
      <c r="BO176" s="15">
        <f>SUMIF($F$4:$F$1277,$BM176,$T$4:$T$1277)*(1+INDEX($Q$4:$Q$1277,MATCH($BM176,$F$4:$F1319,0)))^BO$132</f>
        <v>1779225.61676225</v>
      </c>
      <c r="BP176" s="15">
        <f>SUMIF($F$4:$F$1277,$BM176,$T$4:$T$1277)*(1+INDEX($Q$4:$Q$1277,MATCH($BM176,$F$4:$F1319,0)))^BP$132</f>
        <v>2013030.47539019</v>
      </c>
      <c r="BQ176" s="15">
        <f>SUMIF($F$4:$F$1277,$BM176,$T$4:$T$1277)*(1+INDEX($Q$4:$Q$1277,MATCH($BM176,$F$4:$F1319,0)))^BQ$132</f>
        <v>2277559.21265558</v>
      </c>
      <c r="BR176" s="15">
        <f>SUMIF($F$4:$F$1277,$BM176,$T$4:$T$1277)*(1+INDEX($Q$4:$Q$1277,MATCH($BM176,$F$4:$F1319,0)))^BR$132</f>
        <v>2576849.19854323</v>
      </c>
      <c r="BS176" s="15">
        <f>SUMIF($F$4:$F$1277,$BM176,$T$4:$T$1277)*(1+INDEX($Q$4:$Q$1277,MATCH($BM176,$F$4:$F1319,0)))^BS$132</f>
        <v>2915468.34661244</v>
      </c>
      <c r="BT176" s="62">
        <f t="shared" si="75"/>
        <v>2915468.34661244</v>
      </c>
      <c r="BU176" s="63" t="str">
        <f t="shared" si="76"/>
        <v>Y</v>
      </c>
    </row>
    <row r="177" ht="15" customHeight="1" spans="1:73">
      <c r="A177" s="52" t="s">
        <v>1113</v>
      </c>
      <c r="B177" s="52" t="s">
        <v>577</v>
      </c>
      <c r="C177" s="52" t="s">
        <v>578</v>
      </c>
      <c r="D177" s="52" t="s">
        <v>929</v>
      </c>
      <c r="E177" s="10" t="s">
        <v>576</v>
      </c>
      <c r="F177" s="52" t="s">
        <v>575</v>
      </c>
      <c r="G177" s="52" t="s">
        <v>173</v>
      </c>
      <c r="H177" s="52" t="s">
        <v>545</v>
      </c>
      <c r="I177" s="52" t="s">
        <v>544</v>
      </c>
      <c r="J177" s="52" t="s">
        <v>173</v>
      </c>
      <c r="K177" s="52" t="s">
        <v>931</v>
      </c>
      <c r="L177" s="53" t="s">
        <v>282</v>
      </c>
      <c r="M177" s="13">
        <v>1460</v>
      </c>
      <c r="N177" s="14">
        <f t="shared" si="59"/>
        <v>4</v>
      </c>
      <c r="O177" s="15">
        <v>2900</v>
      </c>
      <c r="P177" s="15">
        <f t="shared" si="60"/>
        <v>4234000</v>
      </c>
      <c r="Q177" s="16">
        <f>IFERROR(VLOOKUP(G177,SCENARIOS!$A$13:$E$18,2,0),0.025)</f>
        <v>0.04</v>
      </c>
      <c r="R177" s="57">
        <f>IFERROR(VLOOKUP(L177,INPUTS!$A$107:$B$120,2,0),0.0082)</f>
        <v>0.0042</v>
      </c>
      <c r="S177" s="52">
        <f t="shared" si="61"/>
        <v>12.18</v>
      </c>
      <c r="T177" s="15">
        <f t="shared" si="62"/>
        <v>17782.8</v>
      </c>
      <c r="U177" s="15">
        <f>T177/INPUTS!$B$7*1000</f>
        <v>22228500</v>
      </c>
      <c r="V177" s="15">
        <f>T177*INPUTS!$B$6</f>
        <v>56193.648</v>
      </c>
      <c r="W177" s="54" t="s">
        <v>396</v>
      </c>
      <c r="X177" s="54" t="s">
        <v>396</v>
      </c>
      <c r="Y177" s="58">
        <f>IFERROR(VLOOKUP(E177,INPUTS!$A$44:$B$103,2,0),0)</f>
        <v>0</v>
      </c>
      <c r="Z177" s="15">
        <f t="shared" si="63"/>
        <v>0</v>
      </c>
      <c r="AA177" s="20">
        <f>IFERROR(VLOOKUP(E177,INPUTS!$A$44:$C$103,3,0),SCENARIOS!$J$23)</f>
        <v>0</v>
      </c>
      <c r="AB177" s="15">
        <f t="shared" si="66"/>
        <v>0</v>
      </c>
      <c r="AC177" s="20">
        <f>IFERROR(VLOOKUP($E177,INPUTS!$A$44:$G$103,4,0),SCENARIOS!$K$23)</f>
        <v>0</v>
      </c>
      <c r="AD177" s="15">
        <f t="shared" si="67"/>
        <v>0</v>
      </c>
      <c r="AE177" s="20">
        <f>IFERROR(VLOOKUP($E177,INPUTS!$A$44:$G$103,5,0),SCENARIOS!$L$23)</f>
        <v>0</v>
      </c>
      <c r="AF177" s="15">
        <f t="shared" si="68"/>
        <v>0</v>
      </c>
      <c r="AG177" s="20">
        <f>IFERROR(VLOOKUP($E177,INPUTS!$A$44:$G$103,6,0),SCENARIOS!$M$23)</f>
        <v>0</v>
      </c>
      <c r="AH177" s="15">
        <f t="shared" si="69"/>
        <v>0</v>
      </c>
      <c r="AI177" s="20">
        <f>IFERROR(VLOOKUP($E177,INPUTS!$A$44:$G$103,7,0),SCENARIOS!$N$23)</f>
        <v>0</v>
      </c>
      <c r="AJ177" s="15">
        <f t="shared" si="70"/>
        <v>0</v>
      </c>
      <c r="AL177" t="str">
        <f t="shared" si="71"/>
        <v>Y</v>
      </c>
      <c r="AM177" s="21">
        <f t="shared" si="72"/>
        <v>47406.0343155746</v>
      </c>
      <c r="BB177" s="2"/>
      <c r="BC177" s="2" t="str">
        <v>EZE</v>
      </c>
      <c r="BD177" s="15">
        <f>SUMIF($E$4:$E$1277,$BC177,$T$4:$T$1277)*(1+INDEX($Q$4:$Q$1277,MATCH($BC177,$E$4:$E1320,0)))^BD$132</f>
        <v>1396200</v>
      </c>
      <c r="BE177" s="15">
        <f>SUMIF($E$4:$E$1277,$BC177,$T$4:$T$1277)*(1+INDEX($Q$4:$Q$1277,MATCH($BC177,$E$4:$E1320,0)))^BE$132</f>
        <v>1658247.61994417</v>
      </c>
      <c r="BF177" s="15">
        <f>SUMIF($E$4:$E$1277,$BC177,$T$4:$T$1277)*(1+INDEX($Q$4:$Q$1277,MATCH($BC177,$E$4:$E1320,0)))^BF$132</f>
        <v>1969477.98957921</v>
      </c>
      <c r="BG177" s="15">
        <f>SUMIF($E$4:$E$1277,$BC177,$T$4:$T$1277)*(1+INDEX($Q$4:$Q$1277,MATCH($BC177,$E$4:$E1320,0)))^BG$132</f>
        <v>2339122.03749616</v>
      </c>
      <c r="BH177" s="15">
        <f>SUMIF($E$4:$E$1277,$BC177,$T$4:$T$1277)*(1+INDEX($Q$4:$Q$1277,MATCH($BC177,$E$4:$E1320,0)))^BH$132</f>
        <v>2778143.21117101</v>
      </c>
      <c r="BI177" s="15">
        <f>SUMIF($E$4:$E$1277,$BC177,$T$4:$T$1277)*(1+INDEX($Q$4:$Q$1277,MATCH($BC177,$E$4:$E1320,0)))^BI$132</f>
        <v>3299562.64703364</v>
      </c>
      <c r="BJ177" s="62">
        <f t="shared" si="73"/>
        <v>3299562.64703364</v>
      </c>
      <c r="BK177" s="63" t="str">
        <f t="shared" si="74"/>
        <v>Y</v>
      </c>
      <c r="BL177" s="15"/>
      <c r="BM177" s="2" t="str">
        <v>Portugal</v>
      </c>
      <c r="BN177" s="15">
        <f>SUMIF($F$4:$F$1277,$BM177,$T$4:$T$1277)*(1+INDEX($Q$4:$Q$1277,MATCH($BM177,$F$4:$F1320,0)))^BN$132</f>
        <v>2580631.525</v>
      </c>
      <c r="BO177" s="15">
        <f>SUMIF($F$4:$F$1277,$BM177,$T$4:$T$1277)*(1+INDEX($Q$4:$Q$1277,MATCH($BM177,$F$4:$F1320,0)))^BO$132</f>
        <v>2919747.70182946</v>
      </c>
      <c r="BP177" s="15">
        <f>SUMIF($F$4:$F$1277,$BM177,$T$4:$T$1277)*(1+INDEX($Q$4:$Q$1277,MATCH($BM177,$F$4:$F1320,0)))^BP$132</f>
        <v>3303426.52941838</v>
      </c>
      <c r="BQ177" s="15">
        <f>SUMIF($F$4:$F$1277,$BM177,$T$4:$T$1277)*(1+INDEX($Q$4:$Q$1277,MATCH($BM177,$F$4:$F1320,0)))^BQ$132</f>
        <v>3737523.90606472</v>
      </c>
      <c r="BR177" s="15">
        <f>SUMIF($F$4:$F$1277,$BM177,$T$4:$T$1277)*(1+INDEX($Q$4:$Q$1277,MATCH($BM177,$F$4:$F1320,0)))^BR$132</f>
        <v>4228665.24319668</v>
      </c>
      <c r="BS177" s="15">
        <f>SUMIF($F$4:$F$1277,$BM177,$T$4:$T$1277)*(1+INDEX($Q$4:$Q$1277,MATCH($BM177,$F$4:$F1320,0)))^BS$132</f>
        <v>4784346.58571785</v>
      </c>
      <c r="BT177" s="62">
        <f t="shared" si="75"/>
        <v>4784346.58571785</v>
      </c>
      <c r="BU177" s="63" t="str">
        <f t="shared" si="76"/>
        <v>Y</v>
      </c>
    </row>
    <row r="178" ht="15" customHeight="1" spans="1:73">
      <c r="A178" s="52" t="s">
        <v>1114</v>
      </c>
      <c r="B178" s="52" t="s">
        <v>579</v>
      </c>
      <c r="C178" s="52" t="s">
        <v>580</v>
      </c>
      <c r="D178" s="52" t="s">
        <v>929</v>
      </c>
      <c r="E178" s="10" t="s">
        <v>271</v>
      </c>
      <c r="F178" s="52" t="s">
        <v>581</v>
      </c>
      <c r="G178" s="52" t="s">
        <v>173</v>
      </c>
      <c r="H178" s="52" t="s">
        <v>248</v>
      </c>
      <c r="I178" s="52" t="s">
        <v>930</v>
      </c>
      <c r="J178" s="52" t="s">
        <v>169</v>
      </c>
      <c r="K178" s="52" t="s">
        <v>931</v>
      </c>
      <c r="L178" s="53" t="s">
        <v>291</v>
      </c>
      <c r="M178" s="13">
        <v>1095</v>
      </c>
      <c r="N178" s="14">
        <f t="shared" si="59"/>
        <v>3</v>
      </c>
      <c r="O178" s="15">
        <v>10500</v>
      </c>
      <c r="P178" s="15">
        <f t="shared" si="60"/>
        <v>11497500</v>
      </c>
      <c r="Q178" s="16">
        <f>IFERROR(VLOOKUP(G178,SCENARIOS!$A$13:$E$18,2,0),0.025)</f>
        <v>0.04</v>
      </c>
      <c r="R178" s="57">
        <f>IFERROR(VLOOKUP(L178,INPUTS!$A$107:$B$120,2,0),0.0082)</f>
        <v>0.0079</v>
      </c>
      <c r="S178" s="52">
        <f t="shared" si="61"/>
        <v>82.95</v>
      </c>
      <c r="T178" s="15">
        <f t="shared" si="62"/>
        <v>90830.25</v>
      </c>
      <c r="U178" s="15">
        <f>T178/INPUTS!$B$7*1000</f>
        <v>113537812.5</v>
      </c>
      <c r="V178" s="15">
        <f>T178*INPUTS!$B$6</f>
        <v>287023.59</v>
      </c>
      <c r="W178" s="54" t="s">
        <v>396</v>
      </c>
      <c r="X178" s="54" t="s">
        <v>396</v>
      </c>
      <c r="Y178" s="58">
        <f>IFERROR(VLOOKUP(E178,INPUTS!$A$44:$B$103,2,0),0)</f>
        <v>0</v>
      </c>
      <c r="Z178" s="15">
        <f t="shared" si="63"/>
        <v>0</v>
      </c>
      <c r="AA178" s="20">
        <f>IFERROR(VLOOKUP(E178,INPUTS!$A$44:$C$103,3,0),SCENARIOS!$J$23)</f>
        <v>0.02</v>
      </c>
      <c r="AB178" s="15">
        <f t="shared" si="66"/>
        <v>2210.17774576435</v>
      </c>
      <c r="AC178" s="20">
        <f>IFERROR(VLOOKUP($E178,INPUTS!$A$44:$G$103,4,0),SCENARIOS!$K$23)</f>
        <v>0.05</v>
      </c>
      <c r="AD178" s="15">
        <f t="shared" si="67"/>
        <v>6722.54792301022</v>
      </c>
      <c r="AE178" s="20">
        <f>IFERROR(VLOOKUP($E178,INPUTS!$A$44:$G$103,5,0),SCENARIOS!$L$23)</f>
        <v>0.15</v>
      </c>
      <c r="AF178" s="15">
        <f t="shared" si="68"/>
        <v>24537.0223261604</v>
      </c>
      <c r="AG178" s="20">
        <f>IFERROR(VLOOKUP($E178,INPUTS!$A$44:$G$103,6,0),SCENARIOS!$M$23)</f>
        <v>0.2</v>
      </c>
      <c r="AH178" s="15">
        <f t="shared" si="69"/>
        <v>39804.0525725023</v>
      </c>
      <c r="AI178" s="20">
        <f>IFERROR(VLOOKUP($E178,INPUTS!$A$44:$G$103,7,0),SCENARIOS!$N$23)</f>
        <v>0.3</v>
      </c>
      <c r="AJ178" s="15">
        <f t="shared" si="70"/>
        <v>72641.5741344257</v>
      </c>
      <c r="AL178" t="str">
        <f t="shared" si="71"/>
        <v>N</v>
      </c>
      <c r="AM178" s="21">
        <f t="shared" si="72"/>
        <v>242138.580448086</v>
      </c>
      <c r="BB178" s="2"/>
      <c r="BC178" s="2" t="str">
        <v>FCO</v>
      </c>
      <c r="BD178" s="15">
        <f>SUMIF($E$4:$E$1277,$BC178,$T$4:$T$1277)*(1+INDEX($Q$4:$Q$1277,MATCH($BC178,$E$4:$E1321,0)))^BD$132</f>
        <v>1100610.31</v>
      </c>
      <c r="BE178" s="15">
        <f>SUMIF($E$4:$E$1277,$BC178,$T$4:$T$1277)*(1+INDEX($Q$4:$Q$1277,MATCH($BC178,$E$4:$E1321,0)))^BE$132</f>
        <v>1245239.5439261</v>
      </c>
      <c r="BF178" s="15">
        <f>SUMIF($E$4:$E$1277,$BC178,$T$4:$T$1277)*(1+INDEX($Q$4:$Q$1277,MATCH($BC178,$E$4:$E1321,0)))^BF$132</f>
        <v>1408874.24701416</v>
      </c>
      <c r="BG178" s="15">
        <f>SUMIF($E$4:$E$1277,$BC178,$T$4:$T$1277)*(1+INDEX($Q$4:$Q$1277,MATCH($BC178,$E$4:$E1321,0)))^BG$132</f>
        <v>1594011.89400192</v>
      </c>
      <c r="BH178" s="15">
        <f>SUMIF($E$4:$E$1277,$BC178,$T$4:$T$1277)*(1+INDEX($Q$4:$Q$1277,MATCH($BC178,$E$4:$E1321,0)))^BH$132</f>
        <v>1803478.14831911</v>
      </c>
      <c r="BI178" s="15">
        <f>SUMIF($E$4:$E$1277,$BC178,$T$4:$T$1277)*(1+INDEX($Q$4:$Q$1277,MATCH($BC178,$E$4:$E1321,0)))^BI$132</f>
        <v>2040469.98877702</v>
      </c>
      <c r="BJ178" s="62">
        <f t="shared" si="73"/>
        <v>2040469.98877702</v>
      </c>
      <c r="BK178" s="63" t="str">
        <f t="shared" si="74"/>
        <v>Y</v>
      </c>
      <c r="BL178" s="15"/>
      <c r="BM178" s="2" t="str">
        <v>Qatar</v>
      </c>
      <c r="BN178" s="15">
        <f>SUMIF($F$4:$F$1277,$BM178,$T$4:$T$1277)*(1+INDEX($Q$4:$Q$1277,MATCH($BM178,$F$4:$F1321,0)))^BN$132</f>
        <v>1601119.141</v>
      </c>
      <c r="BO178" s="15">
        <f>SUMIF($F$4:$F$1277,$BM178,$T$4:$T$1277)*(1+INDEX($Q$4:$Q$1277,MATCH($BM178,$F$4:$F1321,0)))^BO$132</f>
        <v>1995285.75354489</v>
      </c>
      <c r="BP178" s="15">
        <f>SUMIF($F$4:$F$1277,$BM178,$T$4:$T$1277)*(1+INDEX($Q$4:$Q$1277,MATCH($BM178,$F$4:$F1321,0)))^BP$132</f>
        <v>2486489.06652424</v>
      </c>
      <c r="BQ178" s="15">
        <f>SUMIF($F$4:$F$1277,$BM178,$T$4:$T$1277)*(1+INDEX($Q$4:$Q$1277,MATCH($BM178,$F$4:$F1321,0)))^BQ$132</f>
        <v>3098617.76287449</v>
      </c>
      <c r="BR178" s="15">
        <f>SUMIF($F$4:$F$1277,$BM178,$T$4:$T$1277)*(1+INDEX($Q$4:$Q$1277,MATCH($BM178,$F$4:$F1321,0)))^BR$132</f>
        <v>3861441.48778532</v>
      </c>
      <c r="BS178" s="15">
        <f>SUMIF($F$4:$F$1277,$BM178,$T$4:$T$1277)*(1+INDEX($Q$4:$Q$1277,MATCH($BM178,$F$4:$F1321,0)))^BS$132</f>
        <v>4812058.63538247</v>
      </c>
      <c r="BT178" s="62">
        <f t="shared" si="75"/>
        <v>4812058.63538247</v>
      </c>
      <c r="BU178" s="63" t="str">
        <f t="shared" si="76"/>
        <v>Y</v>
      </c>
    </row>
    <row r="179" ht="15" customHeight="1" spans="1:73">
      <c r="A179" s="52" t="s">
        <v>1115</v>
      </c>
      <c r="B179" s="52" t="s">
        <v>579</v>
      </c>
      <c r="C179" s="52" t="s">
        <v>580</v>
      </c>
      <c r="D179" s="52" t="s">
        <v>929</v>
      </c>
      <c r="E179" s="10" t="s">
        <v>271</v>
      </c>
      <c r="F179" s="52" t="s">
        <v>581</v>
      </c>
      <c r="G179" s="52" t="s">
        <v>173</v>
      </c>
      <c r="H179" s="52" t="s">
        <v>252</v>
      </c>
      <c r="I179" s="52" t="s">
        <v>930</v>
      </c>
      <c r="J179" s="52" t="s">
        <v>169</v>
      </c>
      <c r="K179" s="52" t="s">
        <v>931</v>
      </c>
      <c r="L179" s="53" t="s">
        <v>291</v>
      </c>
      <c r="M179" s="13">
        <v>730</v>
      </c>
      <c r="N179" s="14">
        <f t="shared" si="59"/>
        <v>2</v>
      </c>
      <c r="O179" s="15">
        <v>10600</v>
      </c>
      <c r="P179" s="15">
        <f t="shared" si="60"/>
        <v>7738000</v>
      </c>
      <c r="Q179" s="16">
        <f>IFERROR(VLOOKUP(G179,SCENARIOS!$A$13:$E$18,2,0),0.025)</f>
        <v>0.04</v>
      </c>
      <c r="R179" s="57">
        <f>IFERROR(VLOOKUP(L179,INPUTS!$A$107:$B$120,2,0),0.0082)</f>
        <v>0.0079</v>
      </c>
      <c r="S179" s="52">
        <f t="shared" si="61"/>
        <v>83.74</v>
      </c>
      <c r="T179" s="15">
        <f t="shared" si="62"/>
        <v>61130.2</v>
      </c>
      <c r="U179" s="15">
        <f>T179/INPUTS!$B$7*1000</f>
        <v>76412750</v>
      </c>
      <c r="V179" s="15">
        <f>T179*INPUTS!$B$6</f>
        <v>193171.432</v>
      </c>
      <c r="W179" s="54" t="s">
        <v>396</v>
      </c>
      <c r="X179" s="54" t="s">
        <v>396</v>
      </c>
      <c r="Y179" s="58">
        <f>IFERROR(VLOOKUP(E179,INPUTS!$A$44:$B$103,2,0),0)</f>
        <v>0</v>
      </c>
      <c r="Z179" s="15">
        <f t="shared" si="63"/>
        <v>0</v>
      </c>
      <c r="AA179" s="20">
        <f>IFERROR(VLOOKUP(E179,INPUTS!$A$44:$C$103,3,0),SCENARIOS!$J$23)</f>
        <v>0.02</v>
      </c>
      <c r="AB179" s="15">
        <f t="shared" si="66"/>
        <v>1487.48470508585</v>
      </c>
      <c r="AC179" s="20">
        <f>IFERROR(VLOOKUP($E179,INPUTS!$A$44:$G$103,4,0),SCENARIOS!$K$23)</f>
        <v>0.05</v>
      </c>
      <c r="AD179" s="15">
        <f t="shared" si="67"/>
        <v>4524.38145929577</v>
      </c>
      <c r="AE179" s="20">
        <f>IFERROR(VLOOKUP($E179,INPUTS!$A$44:$G$103,5,0),SCENARIOS!$L$23)</f>
        <v>0.15</v>
      </c>
      <c r="AF179" s="15">
        <f t="shared" si="68"/>
        <v>16513.8055020508</v>
      </c>
      <c r="AG179" s="20">
        <f>IFERROR(VLOOKUP($E179,INPUTS!$A$44:$G$103,6,0),SCENARIOS!$M$23)</f>
        <v>0.2</v>
      </c>
      <c r="AH179" s="15">
        <f t="shared" si="69"/>
        <v>26788.7591916523</v>
      </c>
      <c r="AI179" s="20">
        <f>IFERROR(VLOOKUP($E179,INPUTS!$A$44:$G$103,7,0),SCENARIOS!$N$23)</f>
        <v>0.3</v>
      </c>
      <c r="AJ179" s="15">
        <f t="shared" si="70"/>
        <v>48888.9324333277</v>
      </c>
      <c r="AL179" t="str">
        <f t="shared" si="71"/>
        <v>N</v>
      </c>
      <c r="AM179" s="21">
        <f t="shared" si="72"/>
        <v>162963.108111093</v>
      </c>
      <c r="BB179" s="2"/>
      <c r="BC179" s="2" t="str">
        <v>FLL</v>
      </c>
      <c r="BD179" s="15">
        <f>SUMIF($E$4:$E$1277,$BC179,$T$4:$T$1277)*(1+INDEX($Q$4:$Q$1277,MATCH($BC179,$E$4:$E1322,0)))^BD$132</f>
        <v>670529.08</v>
      </c>
      <c r="BE179" s="15">
        <f>SUMIF($E$4:$E$1277,$BC179,$T$4:$T$1277)*(1+INDEX($Q$4:$Q$1277,MATCH($BC179,$E$4:$E1322,0)))^BE$132</f>
        <v>740318.285215357</v>
      </c>
      <c r="BF179" s="15">
        <f>SUMIF($E$4:$E$1277,$BC179,$T$4:$T$1277)*(1+INDEX($Q$4:$Q$1277,MATCH($BC179,$E$4:$E1322,0)))^BF$132</f>
        <v>817371.206964218</v>
      </c>
      <c r="BG179" s="15">
        <f>SUMIF($E$4:$E$1277,$BC179,$T$4:$T$1277)*(1+INDEX($Q$4:$Q$1277,MATCH($BC179,$E$4:$E1322,0)))^BG$132</f>
        <v>902443.858697607</v>
      </c>
      <c r="BH179" s="15">
        <f>SUMIF($E$4:$E$1277,$BC179,$T$4:$T$1277)*(1+INDEX($Q$4:$Q$1277,MATCH($BC179,$E$4:$E1322,0)))^BH$132</f>
        <v>996370.940353762</v>
      </c>
      <c r="BI179" s="15">
        <f>SUMIF($E$4:$E$1277,$BC179,$T$4:$T$1277)*(1+INDEX($Q$4:$Q$1277,MATCH($BC179,$E$4:$E1322,0)))^BI$132</f>
        <v>1100074.02811092</v>
      </c>
      <c r="BJ179" s="62">
        <f t="shared" si="73"/>
        <v>1100074.02811092</v>
      </c>
      <c r="BK179" s="63" t="str">
        <f t="shared" si="74"/>
        <v>Y</v>
      </c>
      <c r="BL179" s="15"/>
      <c r="BM179" s="2" t="str">
        <v>Russia</v>
      </c>
      <c r="BN179" s="15">
        <f>SUMIF($F$4:$F$1277,$BM179,$T$4:$T$1277)*(1+INDEX($Q$4:$Q$1277,MATCH($BM179,$F$4:$F1322,0)))^BN$132</f>
        <v>6179400</v>
      </c>
      <c r="BO179" s="15">
        <f>SUMIF($F$4:$F$1277,$BM179,$T$4:$T$1277)*(1+INDEX($Q$4:$Q$1277,MATCH($BM179,$F$4:$F1322,0)))^BO$132</f>
        <v>6991423.91073633</v>
      </c>
      <c r="BP179" s="15">
        <f>SUMIF($F$4:$F$1277,$BM179,$T$4:$T$1277)*(1+INDEX($Q$4:$Q$1277,MATCH($BM179,$F$4:$F1322,0)))^BP$132</f>
        <v>7910154.43240697</v>
      </c>
      <c r="BQ179" s="15">
        <f>SUMIF($F$4:$F$1277,$BM179,$T$4:$T$1277)*(1+INDEX($Q$4:$Q$1277,MATCH($BM179,$F$4:$F1322,0)))^BQ$132</f>
        <v>8949613.69005842</v>
      </c>
      <c r="BR179" s="15">
        <f>SUMIF($F$4:$F$1277,$BM179,$T$4:$T$1277)*(1+INDEX($Q$4:$Q$1277,MATCH($BM179,$F$4:$F1322,0)))^BR$132</f>
        <v>10125666.4311305</v>
      </c>
      <c r="BS179" s="15">
        <f>SUMIF($F$4:$F$1277,$BM179,$T$4:$T$1277)*(1+INDEX($Q$4:$Q$1277,MATCH($BM179,$F$4:$F1322,0)))^BS$132</f>
        <v>11456262.1611719</v>
      </c>
      <c r="BT179" s="62">
        <f t="shared" si="75"/>
        <v>11456262.1611719</v>
      </c>
      <c r="BU179" s="63" t="str">
        <f t="shared" si="76"/>
        <v>Y</v>
      </c>
    </row>
    <row r="180" ht="15" customHeight="1" spans="1:73">
      <c r="A180" s="52" t="s">
        <v>1116</v>
      </c>
      <c r="B180" s="52" t="s">
        <v>579</v>
      </c>
      <c r="C180" s="52" t="s">
        <v>580</v>
      </c>
      <c r="D180" s="52" t="s">
        <v>929</v>
      </c>
      <c r="E180" s="10" t="s">
        <v>271</v>
      </c>
      <c r="F180" s="52" t="s">
        <v>581</v>
      </c>
      <c r="G180" s="52" t="s">
        <v>173</v>
      </c>
      <c r="H180" s="52" t="s">
        <v>242</v>
      </c>
      <c r="I180" s="52" t="s">
        <v>421</v>
      </c>
      <c r="J180" s="52" t="s">
        <v>173</v>
      </c>
      <c r="K180" s="52" t="s">
        <v>931</v>
      </c>
      <c r="L180" s="53" t="s">
        <v>291</v>
      </c>
      <c r="M180" s="13">
        <v>1095</v>
      </c>
      <c r="N180" s="14">
        <f t="shared" si="59"/>
        <v>3</v>
      </c>
      <c r="O180" s="15">
        <v>8800</v>
      </c>
      <c r="P180" s="15">
        <f t="shared" si="60"/>
        <v>9636000</v>
      </c>
      <c r="Q180" s="16">
        <f>IFERROR(VLOOKUP(G180,SCENARIOS!$A$13:$E$18,2,0),0.025)</f>
        <v>0.04</v>
      </c>
      <c r="R180" s="57">
        <f>IFERROR(VLOOKUP(L180,INPUTS!$A$107:$B$120,2,0),0.0082)</f>
        <v>0.0079</v>
      </c>
      <c r="S180" s="52">
        <f t="shared" si="61"/>
        <v>69.52</v>
      </c>
      <c r="T180" s="15">
        <f t="shared" si="62"/>
        <v>76124.4</v>
      </c>
      <c r="U180" s="15">
        <f>T180/INPUTS!$B$7*1000</f>
        <v>95155500</v>
      </c>
      <c r="V180" s="15">
        <f>T180*INPUTS!$B$6</f>
        <v>240553.104</v>
      </c>
      <c r="W180" s="54" t="s">
        <v>396</v>
      </c>
      <c r="X180" s="54" t="s">
        <v>396</v>
      </c>
      <c r="Y180" s="58">
        <f>IFERROR(VLOOKUP(E180,INPUTS!$A$44:$B$103,2,0),0)</f>
        <v>0</v>
      </c>
      <c r="Z180" s="15">
        <f t="shared" si="63"/>
        <v>0</v>
      </c>
      <c r="AA180" s="20">
        <f>IFERROR(VLOOKUP(E180,INPUTS!$A$44:$C$103,3,0),SCENARIOS!$J$23)</f>
        <v>0.02</v>
      </c>
      <c r="AB180" s="15">
        <f t="shared" si="66"/>
        <v>1852.33944406917</v>
      </c>
      <c r="AC180" s="20">
        <f>IFERROR(VLOOKUP($E180,INPUTS!$A$44:$G$103,4,0),SCENARIOS!$K$23)</f>
        <v>0.05</v>
      </c>
      <c r="AD180" s="15">
        <f t="shared" si="67"/>
        <v>5634.1354021419</v>
      </c>
      <c r="AE180" s="20">
        <f>IFERROR(VLOOKUP($E180,INPUTS!$A$44:$G$103,5,0),SCENARIOS!$L$23)</f>
        <v>0.15</v>
      </c>
      <c r="AF180" s="15">
        <f t="shared" si="68"/>
        <v>20564.3615685916</v>
      </c>
      <c r="AG180" s="20">
        <f>IFERROR(VLOOKUP($E180,INPUTS!$A$44:$G$103,6,0),SCENARIOS!$M$23)</f>
        <v>0.2</v>
      </c>
      <c r="AH180" s="15">
        <f t="shared" si="69"/>
        <v>33359.5869179067</v>
      </c>
      <c r="AI180" s="20">
        <f>IFERROR(VLOOKUP($E180,INPUTS!$A$44:$G$103,7,0),SCENARIOS!$N$23)</f>
        <v>0.3</v>
      </c>
      <c r="AJ180" s="15">
        <f t="shared" si="70"/>
        <v>60880.5573698044</v>
      </c>
      <c r="AL180" t="str">
        <f t="shared" si="71"/>
        <v>Y</v>
      </c>
      <c r="AM180" s="21">
        <f t="shared" si="72"/>
        <v>202935.191232681</v>
      </c>
      <c r="BB180" s="2"/>
      <c r="BC180" s="2" t="str">
        <v>FRA</v>
      </c>
      <c r="BD180" s="15">
        <f>SUMIF($E$4:$E$1277,$BC180,$T$4:$T$1277)*(1+INDEX($Q$4:$Q$1277,MATCH($BC180,$E$4:$E1323,0)))^BD$132</f>
        <v>1053420.735</v>
      </c>
      <c r="BE180" s="15">
        <f>SUMIF($E$4:$E$1277,$BC180,$T$4:$T$1277)*(1+INDEX($Q$4:$Q$1277,MATCH($BC180,$E$4:$E1323,0)))^BE$132</f>
        <v>1191848.87120828</v>
      </c>
      <c r="BF180" s="15">
        <f>SUMIF($E$4:$E$1277,$BC180,$T$4:$T$1277)*(1+INDEX($Q$4:$Q$1277,MATCH($BC180,$E$4:$E1323,0)))^BF$132</f>
        <v>1348467.60140947</v>
      </c>
      <c r="BG180" s="15">
        <f>SUMIF($E$4:$E$1277,$BC180,$T$4:$T$1277)*(1+INDEX($Q$4:$Q$1277,MATCH($BC180,$E$4:$E1323,0)))^BG$132</f>
        <v>1525667.31905159</v>
      </c>
      <c r="BH180" s="15">
        <f>SUMIF($E$4:$E$1277,$BC180,$T$4:$T$1277)*(1+INDEX($Q$4:$Q$1277,MATCH($BC180,$E$4:$E1323,0)))^BH$132</f>
        <v>1726152.53491379</v>
      </c>
      <c r="BI180" s="15">
        <f>SUMIF($E$4:$E$1277,$BC180,$T$4:$T$1277)*(1+INDEX($Q$4:$Q$1277,MATCH($BC180,$E$4:$E1323,0)))^BI$132</f>
        <v>1952983.15470344</v>
      </c>
      <c r="BJ180" s="62">
        <f t="shared" si="73"/>
        <v>1952983.15470344</v>
      </c>
      <c r="BK180" s="63" t="str">
        <f t="shared" si="74"/>
        <v>Y</v>
      </c>
      <c r="BL180" s="15"/>
      <c r="BM180" s="2" t="str">
        <v>Saudi Arabia</v>
      </c>
      <c r="BN180" s="15">
        <f>SUMIF($F$4:$F$1277,$BM180,$T$4:$T$1277)*(1+INDEX($Q$4:$Q$1277,MATCH($BM180,$F$4:$F1323,0)))^BN$132</f>
        <v>2417232.746</v>
      </c>
      <c r="BO180" s="15">
        <f>SUMIF($F$4:$F$1277,$BM180,$T$4:$T$1277)*(1+INDEX($Q$4:$Q$1277,MATCH($BM180,$F$4:$F1323,0)))^BO$132</f>
        <v>3012311.78716886</v>
      </c>
      <c r="BP180" s="15">
        <f>SUMIF($F$4:$F$1277,$BM180,$T$4:$T$1277)*(1+INDEX($Q$4:$Q$1277,MATCH($BM180,$F$4:$F1323,0)))^BP$132</f>
        <v>3753888.53974944</v>
      </c>
      <c r="BQ180" s="15">
        <f>SUMIF($F$4:$F$1277,$BM180,$T$4:$T$1277)*(1+INDEX($Q$4:$Q$1277,MATCH($BM180,$F$4:$F1323,0)))^BQ$132</f>
        <v>4678028.09419881</v>
      </c>
      <c r="BR180" s="15">
        <f>SUMIF($F$4:$F$1277,$BM180,$T$4:$T$1277)*(1+INDEX($Q$4:$Q$1277,MATCH($BM180,$F$4:$F1323,0)))^BR$132</f>
        <v>5829674.11482443</v>
      </c>
      <c r="BS180" s="15">
        <f>SUMIF($F$4:$F$1277,$BM180,$T$4:$T$1277)*(1+INDEX($Q$4:$Q$1277,MATCH($BM180,$F$4:$F1323,0)))^BS$132</f>
        <v>7264834.58429817</v>
      </c>
      <c r="BT180" s="62">
        <f t="shared" si="75"/>
        <v>7264834.58429817</v>
      </c>
      <c r="BU180" s="63" t="str">
        <f t="shared" si="76"/>
        <v>Y</v>
      </c>
    </row>
    <row r="181" ht="15" customHeight="1" spans="1:73">
      <c r="A181" s="52" t="s">
        <v>1117</v>
      </c>
      <c r="B181" s="52" t="s">
        <v>582</v>
      </c>
      <c r="C181" s="52" t="s">
        <v>583</v>
      </c>
      <c r="D181" s="52" t="s">
        <v>929</v>
      </c>
      <c r="E181" s="10" t="s">
        <v>215</v>
      </c>
      <c r="F181" s="52" t="s">
        <v>490</v>
      </c>
      <c r="G181" s="52" t="s">
        <v>165</v>
      </c>
      <c r="H181" s="52" t="s">
        <v>206</v>
      </c>
      <c r="I181" s="52" t="s">
        <v>408</v>
      </c>
      <c r="J181" s="52" t="s">
        <v>165</v>
      </c>
      <c r="K181" s="52" t="s">
        <v>931</v>
      </c>
      <c r="L181" s="53" t="s">
        <v>286</v>
      </c>
      <c r="M181" s="13">
        <v>2190</v>
      </c>
      <c r="N181" s="14">
        <f t="shared" si="59"/>
        <v>6</v>
      </c>
      <c r="O181" s="15">
        <v>1630</v>
      </c>
      <c r="P181" s="15">
        <f t="shared" si="60"/>
        <v>3569700</v>
      </c>
      <c r="Q181" s="16">
        <f>IFERROR(VLOOKUP(G181,SCENARIOS!$A$13:$E$18,2,0),0.025)</f>
        <v>0.025</v>
      </c>
      <c r="R181" s="57">
        <f>IFERROR(VLOOKUP(L181,INPUTS!$A$107:$B$120,2,0),0.0082)</f>
        <v>0.0039</v>
      </c>
      <c r="S181" s="52">
        <f t="shared" si="61"/>
        <v>6.357</v>
      </c>
      <c r="T181" s="15">
        <f t="shared" si="62"/>
        <v>13921.83</v>
      </c>
      <c r="U181" s="15">
        <f>T181/INPUTS!$B$7*1000</f>
        <v>17402287.5</v>
      </c>
      <c r="V181" s="15">
        <f>T181*INPUTS!$B$6</f>
        <v>43992.9828</v>
      </c>
      <c r="W181" s="54" t="s">
        <v>396</v>
      </c>
      <c r="X181" s="54" t="s">
        <v>396</v>
      </c>
      <c r="Y181" s="58">
        <f>IFERROR(VLOOKUP(E181,INPUTS!$A$44:$B$103,2,0),0)</f>
        <v>0.02</v>
      </c>
      <c r="Z181" s="15">
        <f t="shared" si="63"/>
        <v>278.4366</v>
      </c>
      <c r="AA181" s="20">
        <f>IFERROR(VLOOKUP(E181,INPUTS!$A$44:$C$103,3,0),SCENARIOS!$J$23)</f>
        <v>0.06</v>
      </c>
      <c r="AB181" s="15">
        <f t="shared" si="66"/>
        <v>945.076368028025</v>
      </c>
      <c r="AC181" s="20">
        <f>IFERROR(VLOOKUP($E181,INPUTS!$A$44:$G$103,4,0),SCENARIOS!$K$23)</f>
        <v>0.15</v>
      </c>
      <c r="AD181" s="15">
        <f t="shared" si="67"/>
        <v>2673.16791148938</v>
      </c>
      <c r="AE181" s="20">
        <f>IFERROR(VLOOKUP($E181,INPUTS!$A$44:$G$103,5,0),SCENARIOS!$L$23)</f>
        <v>0.3</v>
      </c>
      <c r="AF181" s="15">
        <f t="shared" si="68"/>
        <v>6048.88825898952</v>
      </c>
      <c r="AG181" s="20">
        <f>IFERROR(VLOOKUP($E181,INPUTS!$A$44:$G$103,6,0),SCENARIOS!$M$23)</f>
        <v>0.4</v>
      </c>
      <c r="AH181" s="15">
        <f t="shared" si="69"/>
        <v>9125.01580677121</v>
      </c>
      <c r="AI181" s="20">
        <f>IFERROR(VLOOKUP($E181,INPUTS!$A$44:$G$103,7,0),SCENARIOS!$N$23)</f>
        <v>0.5</v>
      </c>
      <c r="AJ181" s="15">
        <f t="shared" si="70"/>
        <v>12905.1472831721</v>
      </c>
      <c r="AL181" t="str">
        <f t="shared" si="71"/>
        <v>N</v>
      </c>
      <c r="AM181" s="21">
        <f t="shared" si="72"/>
        <v>25810.2945663443</v>
      </c>
      <c r="BB181" s="2"/>
      <c r="BC181" s="2" t="str">
        <v>GRU</v>
      </c>
      <c r="BD181" s="15">
        <f>SUMIF($E$4:$E$1277,$BC181,$T$4:$T$1277)*(1+INDEX($Q$4:$Q$1277,MATCH($BC181,$E$4:$E1324,0)))^BD$132</f>
        <v>4564045.02</v>
      </c>
      <c r="BE181" s="15">
        <f>SUMIF($E$4:$E$1277,$BC181,$T$4:$T$1277)*(1+INDEX($Q$4:$Q$1277,MATCH($BC181,$E$4:$E1324,0)))^BE$132</f>
        <v>5420653.76860982</v>
      </c>
      <c r="BF181" s="15">
        <f>SUMIF($E$4:$E$1277,$BC181,$T$4:$T$1277)*(1+INDEX($Q$4:$Q$1277,MATCH($BC181,$E$4:$E1324,0)))^BF$132</f>
        <v>6438036.248631</v>
      </c>
      <c r="BG181" s="15">
        <f>SUMIF($E$4:$E$1277,$BC181,$T$4:$T$1277)*(1+INDEX($Q$4:$Q$1277,MATCH($BC181,$E$4:$E1324,0)))^BG$132</f>
        <v>7646367.48775722</v>
      </c>
      <c r="BH181" s="15">
        <f>SUMIF($E$4:$E$1277,$BC181,$T$4:$T$1277)*(1+INDEX($Q$4:$Q$1277,MATCH($BC181,$E$4:$E1324,0)))^BH$132</f>
        <v>9081485.95315274</v>
      </c>
      <c r="BI181" s="15">
        <f>SUMIF($E$4:$E$1277,$BC181,$T$4:$T$1277)*(1+INDEX($Q$4:$Q$1277,MATCH($BC181,$E$4:$E1324,0)))^BI$132</f>
        <v>10785956.501484</v>
      </c>
      <c r="BJ181" s="62">
        <f t="shared" si="73"/>
        <v>10785956.501484</v>
      </c>
      <c r="BK181" s="63" t="str">
        <f t="shared" si="74"/>
        <v>Y</v>
      </c>
      <c r="BL181" s="15"/>
      <c r="BM181" s="2" t="str">
        <v>Singapore</v>
      </c>
      <c r="BN181" s="15">
        <f>SUMIF($F$4:$F$1277,$BM181,$T$4:$T$1277)*(1+INDEX($Q$4:$Q$1277,MATCH($BM181,$F$4:$F1324,0)))^BN$132</f>
        <v>5179283.5275</v>
      </c>
      <c r="BO181" s="15">
        <f>SUMIF($F$4:$F$1277,$BM181,$T$4:$T$1277)*(1+INDEX($Q$4:$Q$1277,MATCH($BM181,$F$4:$F1324,0)))^BO$132</f>
        <v>6301390.33608539</v>
      </c>
      <c r="BP181" s="15">
        <f>SUMIF($F$4:$F$1277,$BM181,$T$4:$T$1277)*(1+INDEX($Q$4:$Q$1277,MATCH($BM181,$F$4:$F1324,0)))^BP$132</f>
        <v>7666604.8415536</v>
      </c>
      <c r="BQ181" s="15">
        <f>SUMIF($F$4:$F$1277,$BM181,$T$4:$T$1277)*(1+INDEX($Q$4:$Q$1277,MATCH($BM181,$F$4:$F1324,0)))^BQ$132</f>
        <v>9327597.03203008</v>
      </c>
      <c r="BR181" s="15">
        <f>SUMIF($F$4:$F$1277,$BM181,$T$4:$T$1277)*(1+INDEX($Q$4:$Q$1277,MATCH($BM181,$F$4:$F1324,0)))^BR$132</f>
        <v>11348448.001437</v>
      </c>
      <c r="BS181" s="15">
        <f>SUMIF($F$4:$F$1277,$BM181,$T$4:$T$1277)*(1+INDEX($Q$4:$Q$1277,MATCH($BM181,$F$4:$F1324,0)))^BS$132</f>
        <v>13807122.1986838</v>
      </c>
      <c r="BT181" s="62">
        <f t="shared" si="75"/>
        <v>13807122.1986838</v>
      </c>
      <c r="BU181" s="63" t="str">
        <f t="shared" si="76"/>
        <v>Y</v>
      </c>
    </row>
    <row r="182" ht="15" customHeight="1" spans="1:73">
      <c r="A182" s="52" t="s">
        <v>1118</v>
      </c>
      <c r="B182" s="52" t="s">
        <v>582</v>
      </c>
      <c r="C182" s="52" t="s">
        <v>583</v>
      </c>
      <c r="D182" s="52" t="s">
        <v>929</v>
      </c>
      <c r="E182" s="10" t="s">
        <v>215</v>
      </c>
      <c r="F182" s="52" t="s">
        <v>490</v>
      </c>
      <c r="G182" s="52" t="s">
        <v>165</v>
      </c>
      <c r="H182" s="52" t="s">
        <v>205</v>
      </c>
      <c r="I182" s="52" t="s">
        <v>408</v>
      </c>
      <c r="J182" s="52" t="s">
        <v>165</v>
      </c>
      <c r="K182" s="52" t="s">
        <v>931</v>
      </c>
      <c r="L182" s="53" t="s">
        <v>286</v>
      </c>
      <c r="M182" s="13">
        <v>1460</v>
      </c>
      <c r="N182" s="14">
        <f t="shared" si="59"/>
        <v>4</v>
      </c>
      <c r="O182" s="15">
        <v>1740</v>
      </c>
      <c r="P182" s="15">
        <f t="shared" si="60"/>
        <v>2540400</v>
      </c>
      <c r="Q182" s="16">
        <f>IFERROR(VLOOKUP(G182,SCENARIOS!$A$13:$E$18,2,0),0.025)</f>
        <v>0.025</v>
      </c>
      <c r="R182" s="57">
        <f>IFERROR(VLOOKUP(L182,INPUTS!$A$107:$B$120,2,0),0.0082)</f>
        <v>0.0039</v>
      </c>
      <c r="S182" s="52">
        <f t="shared" si="61"/>
        <v>6.786</v>
      </c>
      <c r="T182" s="15">
        <f t="shared" si="62"/>
        <v>9907.56</v>
      </c>
      <c r="U182" s="15">
        <f>T182/INPUTS!$B$7*1000</f>
        <v>12384450</v>
      </c>
      <c r="V182" s="15">
        <f>T182*INPUTS!$B$6</f>
        <v>31307.8896</v>
      </c>
      <c r="W182" s="54" t="s">
        <v>396</v>
      </c>
      <c r="X182" s="54" t="s">
        <v>396</v>
      </c>
      <c r="Y182" s="58">
        <f>IFERROR(VLOOKUP(E182,INPUTS!$A$44:$B$103,2,0),0)</f>
        <v>0.02</v>
      </c>
      <c r="Z182" s="15">
        <f t="shared" si="63"/>
        <v>198.1512</v>
      </c>
      <c r="AA182" s="20">
        <f>IFERROR(VLOOKUP(E182,INPUTS!$A$44:$C$103,3,0),SCENARIOS!$J$23)</f>
        <v>0.06</v>
      </c>
      <c r="AB182" s="15">
        <f t="shared" si="66"/>
        <v>672.569685222398</v>
      </c>
      <c r="AC182" s="20">
        <f>IFERROR(VLOOKUP($E182,INPUTS!$A$44:$G$103,4,0),SCENARIOS!$K$23)</f>
        <v>0.15</v>
      </c>
      <c r="AD182" s="15">
        <f t="shared" si="67"/>
        <v>1902.37716400471</v>
      </c>
      <c r="AE182" s="20">
        <f>IFERROR(VLOOKUP($E182,INPUTS!$A$44:$G$103,5,0),SCENARIOS!$L$23)</f>
        <v>0.3</v>
      </c>
      <c r="AF182" s="15">
        <f t="shared" si="68"/>
        <v>4304.73029474101</v>
      </c>
      <c r="AG182" s="20">
        <f>IFERROR(VLOOKUP($E182,INPUTS!$A$44:$G$103,6,0),SCENARIOS!$M$23)</f>
        <v>0.4</v>
      </c>
      <c r="AH182" s="15">
        <f t="shared" si="69"/>
        <v>6493.8762796654</v>
      </c>
      <c r="AI182" s="20">
        <f>IFERROR(VLOOKUP($E182,INPUTS!$A$44:$G$103,7,0),SCENARIOS!$N$23)</f>
        <v>0.5</v>
      </c>
      <c r="AJ182" s="15">
        <f t="shared" si="70"/>
        <v>9184.03119538632</v>
      </c>
      <c r="AL182" t="str">
        <f t="shared" si="71"/>
        <v>N</v>
      </c>
      <c r="AM182" s="21">
        <f t="shared" si="72"/>
        <v>18368.0623907726</v>
      </c>
      <c r="BB182" s="2"/>
      <c r="BC182" s="2" t="str">
        <v>HAN</v>
      </c>
      <c r="BD182" s="15">
        <f>SUMIF($E$4:$E$1277,$BC182,$T$4:$T$1277)*(1+INDEX($Q$4:$Q$1277,MATCH($BC182,$E$4:$E1325,0)))^BD$132</f>
        <v>1883282.485</v>
      </c>
      <c r="BE182" s="15">
        <f>SUMIF($E$4:$E$1277,$BC182,$T$4:$T$1277)*(1+INDEX($Q$4:$Q$1277,MATCH($BC182,$E$4:$E1325,0)))^BE$132</f>
        <v>2291301.10141433</v>
      </c>
      <c r="BF182" s="15">
        <f>SUMIF($E$4:$E$1277,$BC182,$T$4:$T$1277)*(1+INDEX($Q$4:$Q$1277,MATCH($BC182,$E$4:$E1325,0)))^BF$132</f>
        <v>2787718.13530807</v>
      </c>
      <c r="BG182" s="15">
        <f>SUMIF($E$4:$E$1277,$BC182,$T$4:$T$1277)*(1+INDEX($Q$4:$Q$1277,MATCH($BC182,$E$4:$E1325,0)))^BG$132</f>
        <v>3391685.36039568</v>
      </c>
      <c r="BH182" s="15">
        <f>SUMIF($E$4:$E$1277,$BC182,$T$4:$T$1277)*(1+INDEX($Q$4:$Q$1277,MATCH($BC182,$E$4:$E1325,0)))^BH$132</f>
        <v>4126503.83775299</v>
      </c>
      <c r="BI182" s="15">
        <f>SUMIF($E$4:$E$1277,$BC182,$T$4:$T$1277)*(1+INDEX($Q$4:$Q$1277,MATCH($BC182,$E$4:$E1325,0)))^BI$132</f>
        <v>5020522.87096692</v>
      </c>
      <c r="BJ182" s="62">
        <f t="shared" si="73"/>
        <v>5020522.87096692</v>
      </c>
      <c r="BK182" s="63" t="str">
        <f t="shared" si="74"/>
        <v>Y</v>
      </c>
      <c r="BL182" s="15"/>
      <c r="BM182" s="2" t="str">
        <v>South Africa</v>
      </c>
      <c r="BN182" s="15">
        <f>SUMIF($F$4:$F$1277,$BM182,$T$4:$T$1277)*(1+INDEX($Q$4:$Q$1277,MATCH($BM182,$F$4:$F1325,0)))^BN$132</f>
        <v>359477.915</v>
      </c>
      <c r="BO182" s="15">
        <f>SUMIF($F$4:$F$1277,$BM182,$T$4:$T$1277)*(1+INDEX($Q$4:$Q$1277,MATCH($BM182,$F$4:$F1325,0)))^BO$132</f>
        <v>416733.427142919</v>
      </c>
      <c r="BP182" s="15">
        <f>SUMIF($F$4:$F$1277,$BM182,$T$4:$T$1277)*(1+INDEX($Q$4:$Q$1277,MATCH($BM182,$F$4:$F1325,0)))^BP$132</f>
        <v>483108.257980974</v>
      </c>
      <c r="BQ182" s="15">
        <f>SUMIF($F$4:$F$1277,$BM182,$T$4:$T$1277)*(1+INDEX($Q$4:$Q$1277,MATCH($BM182,$F$4:$F1325,0)))^BQ$132</f>
        <v>560054.878557579</v>
      </c>
      <c r="BR182" s="15">
        <f>SUMIF($F$4:$F$1277,$BM182,$T$4:$T$1277)*(1+INDEX($Q$4:$Q$1277,MATCH($BM182,$F$4:$F1325,0)))^BR$132</f>
        <v>649257.100897036</v>
      </c>
      <c r="BS182" s="15">
        <f>SUMIF($F$4:$F$1277,$BM182,$T$4:$T$1277)*(1+INDEX($Q$4:$Q$1277,MATCH($BM182,$F$4:$F1325,0)))^BS$132</f>
        <v>752666.924625113</v>
      </c>
      <c r="BT182" s="62">
        <f t="shared" si="75"/>
        <v>752666.924625113</v>
      </c>
      <c r="BU182" s="63" t="str">
        <f t="shared" si="76"/>
        <v>Y</v>
      </c>
    </row>
    <row r="183" ht="15" customHeight="1" spans="1:73">
      <c r="A183" s="52" t="s">
        <v>1119</v>
      </c>
      <c r="B183" s="52" t="s">
        <v>582</v>
      </c>
      <c r="C183" s="52" t="s">
        <v>583</v>
      </c>
      <c r="D183" s="52" t="s">
        <v>929</v>
      </c>
      <c r="E183" s="10" t="s">
        <v>215</v>
      </c>
      <c r="F183" s="52" t="s">
        <v>490</v>
      </c>
      <c r="G183" s="52" t="s">
        <v>165</v>
      </c>
      <c r="H183" s="52" t="s">
        <v>207</v>
      </c>
      <c r="I183" s="52" t="s">
        <v>609</v>
      </c>
      <c r="J183" s="52" t="s">
        <v>165</v>
      </c>
      <c r="K183" s="52" t="s">
        <v>931</v>
      </c>
      <c r="L183" s="53" t="s">
        <v>286</v>
      </c>
      <c r="M183" s="13">
        <v>1460</v>
      </c>
      <c r="N183" s="14">
        <f t="shared" si="59"/>
        <v>4</v>
      </c>
      <c r="O183" s="15">
        <v>1890</v>
      </c>
      <c r="P183" s="15">
        <f t="shared" si="60"/>
        <v>2759400</v>
      </c>
      <c r="Q183" s="16">
        <f>IFERROR(VLOOKUP(G183,SCENARIOS!$A$13:$E$18,2,0),0.025)</f>
        <v>0.025</v>
      </c>
      <c r="R183" s="57">
        <f>IFERROR(VLOOKUP(L183,INPUTS!$A$107:$B$120,2,0),0.0082)</f>
        <v>0.0039</v>
      </c>
      <c r="S183" s="52">
        <f t="shared" si="61"/>
        <v>7.371</v>
      </c>
      <c r="T183" s="15">
        <f t="shared" si="62"/>
        <v>10761.66</v>
      </c>
      <c r="U183" s="15">
        <f>T183/INPUTS!$B$7*1000</f>
        <v>13452075</v>
      </c>
      <c r="V183" s="15">
        <f>T183*INPUTS!$B$6</f>
        <v>34006.8456</v>
      </c>
      <c r="W183" s="54" t="s">
        <v>396</v>
      </c>
      <c r="X183" s="54" t="s">
        <v>396</v>
      </c>
      <c r="Y183" s="58">
        <f>IFERROR(VLOOKUP(E183,INPUTS!$A$44:$B$103,2,0),0)</f>
        <v>0.02</v>
      </c>
      <c r="Z183" s="15">
        <f t="shared" si="63"/>
        <v>215.2332</v>
      </c>
      <c r="AA183" s="20">
        <f>IFERROR(VLOOKUP(E183,INPUTS!$A$44:$C$103,3,0),SCENARIOS!$J$23)</f>
        <v>0.06</v>
      </c>
      <c r="AB183" s="15">
        <f t="shared" si="66"/>
        <v>730.549830500191</v>
      </c>
      <c r="AC183" s="20">
        <f>IFERROR(VLOOKUP($E183,INPUTS!$A$44:$G$103,4,0),SCENARIOS!$K$23)</f>
        <v>0.15</v>
      </c>
      <c r="AD183" s="15">
        <f t="shared" si="67"/>
        <v>2066.37519538443</v>
      </c>
      <c r="AE183" s="20">
        <f>IFERROR(VLOOKUP($E183,INPUTS!$A$44:$G$103,5,0),SCENARIOS!$L$23)</f>
        <v>0.3</v>
      </c>
      <c r="AF183" s="15">
        <f t="shared" si="68"/>
        <v>4675.82773394282</v>
      </c>
      <c r="AG183" s="20">
        <f>IFERROR(VLOOKUP($E183,INPUTS!$A$44:$G$103,6,0),SCENARIOS!$M$23)</f>
        <v>0.4</v>
      </c>
      <c r="AH183" s="15">
        <f t="shared" si="69"/>
        <v>7053.69320032621</v>
      </c>
      <c r="AI183" s="20">
        <f>IFERROR(VLOOKUP($E183,INPUTS!$A$44:$G$103,7,0),SCENARIOS!$N$23)</f>
        <v>0.5</v>
      </c>
      <c r="AJ183" s="15">
        <f t="shared" si="70"/>
        <v>9975.75802257479</v>
      </c>
      <c r="AL183" t="str">
        <f t="shared" si="71"/>
        <v>N</v>
      </c>
      <c r="AM183" s="21">
        <f t="shared" si="72"/>
        <v>19951.5160451496</v>
      </c>
      <c r="BB183" s="2"/>
      <c r="BC183" s="2" t="str">
        <v>HEL</v>
      </c>
      <c r="BD183" s="15">
        <f>SUMIF($E$4:$E$1277,$BC183,$T$4:$T$1277)*(1+INDEX($Q$4:$Q$1277,MATCH($BC183,$E$4:$E1326,0)))^BD$132</f>
        <v>2213525.16</v>
      </c>
      <c r="BE183" s="15">
        <f>SUMIF($E$4:$E$1277,$BC183,$T$4:$T$1277)*(1+INDEX($Q$4:$Q$1277,MATCH($BC183,$E$4:$E1326,0)))^BE$132</f>
        <v>2504400.54546403</v>
      </c>
      <c r="BF183" s="15">
        <f>SUMIF($E$4:$E$1277,$BC183,$T$4:$T$1277)*(1+INDEX($Q$4:$Q$1277,MATCH($BC183,$E$4:$E1326,0)))^BF$132</f>
        <v>2833499.34550577</v>
      </c>
      <c r="BG183" s="15">
        <f>SUMIF($E$4:$E$1277,$BC183,$T$4:$T$1277)*(1+INDEX($Q$4:$Q$1277,MATCH($BC183,$E$4:$E1326,0)))^BG$132</f>
        <v>3205844.43072544</v>
      </c>
      <c r="BH183" s="15">
        <f>SUMIF($E$4:$E$1277,$BC183,$T$4:$T$1277)*(1+INDEX($Q$4:$Q$1277,MATCH($BC183,$E$4:$E1326,0)))^BH$132</f>
        <v>3627118.71817243</v>
      </c>
      <c r="BI183" s="15">
        <f>SUMIF($E$4:$E$1277,$BC183,$T$4:$T$1277)*(1+INDEX($Q$4:$Q$1277,MATCH($BC183,$E$4:$E1326,0)))^BI$132</f>
        <v>4103751.9068696</v>
      </c>
      <c r="BJ183" s="62">
        <f t="shared" si="73"/>
        <v>4103751.9068696</v>
      </c>
      <c r="BK183" s="63" t="str">
        <f t="shared" si="74"/>
        <v>Y</v>
      </c>
      <c r="BL183" s="15"/>
      <c r="BM183" s="2" t="str">
        <v>South Korea</v>
      </c>
      <c r="BN183" s="15">
        <f>SUMIF($F$4:$F$1277,$BM183,$T$4:$T$1277)*(1+INDEX($Q$4:$Q$1277,MATCH($BM183,$F$4:$F1326,0)))^BN$132</f>
        <v>1244387.2</v>
      </c>
      <c r="BO183" s="15">
        <f>SUMIF($F$4:$F$1277,$BM183,$T$4:$T$1277)*(1+INDEX($Q$4:$Q$1277,MATCH($BM183,$F$4:$F1326,0)))^BO$132</f>
        <v>1513987.29858941</v>
      </c>
      <c r="BP183" s="15">
        <f>SUMIF($F$4:$F$1277,$BM183,$T$4:$T$1277)*(1+INDEX($Q$4:$Q$1277,MATCH($BM183,$F$4:$F1326,0)))^BP$132</f>
        <v>1841997.04102554</v>
      </c>
      <c r="BQ183" s="15">
        <f>SUMIF($F$4:$F$1277,$BM183,$T$4:$T$1277)*(1+INDEX($Q$4:$Q$1277,MATCH($BM183,$F$4:$F1326,0)))^BQ$132</f>
        <v>2241071.04617594</v>
      </c>
      <c r="BR183" s="15">
        <f>SUMIF($F$4:$F$1277,$BM183,$T$4:$T$1277)*(1+INDEX($Q$4:$Q$1277,MATCH($BM183,$F$4:$F1326,0)))^BR$132</f>
        <v>2726605.59281456</v>
      </c>
      <c r="BS183" s="15">
        <f>SUMIF($F$4:$F$1277,$BM183,$T$4:$T$1277)*(1+INDEX($Q$4:$Q$1277,MATCH($BM183,$F$4:$F1326,0)))^BS$132</f>
        <v>3317332.60819791</v>
      </c>
      <c r="BT183" s="62">
        <f t="shared" si="75"/>
        <v>3317332.60819791</v>
      </c>
      <c r="BU183" s="63" t="str">
        <f t="shared" si="76"/>
        <v>Y</v>
      </c>
    </row>
    <row r="184" ht="15" customHeight="1" spans="1:73">
      <c r="A184" s="52" t="s">
        <v>1120</v>
      </c>
      <c r="B184" s="52" t="s">
        <v>584</v>
      </c>
      <c r="C184" s="52" t="s">
        <v>585</v>
      </c>
      <c r="D184" s="52" t="s">
        <v>929</v>
      </c>
      <c r="E184" s="10" t="s">
        <v>227</v>
      </c>
      <c r="F184" s="52" t="s">
        <v>938</v>
      </c>
      <c r="G184" s="52" t="s">
        <v>165</v>
      </c>
      <c r="H184" s="52" t="s">
        <v>206</v>
      </c>
      <c r="I184" s="52" t="s">
        <v>408</v>
      </c>
      <c r="J184" s="52" t="s">
        <v>165</v>
      </c>
      <c r="K184" s="52" t="s">
        <v>931</v>
      </c>
      <c r="L184" s="53" t="s">
        <v>279</v>
      </c>
      <c r="M184" s="13">
        <v>2190</v>
      </c>
      <c r="N184" s="14">
        <f t="shared" si="59"/>
        <v>6</v>
      </c>
      <c r="O184" s="15">
        <v>1640</v>
      </c>
      <c r="P184" s="15">
        <f t="shared" si="60"/>
        <v>3591600</v>
      </c>
      <c r="Q184" s="16">
        <f>IFERROR(VLOOKUP(G184,SCENARIOS!$A$13:$E$18,2,0),0.025)</f>
        <v>0.025</v>
      </c>
      <c r="R184" s="57">
        <f>IFERROR(VLOOKUP(L184,INPUTS!$A$107:$B$120,2,0),0.0082)</f>
        <v>0.0039</v>
      </c>
      <c r="S184" s="52">
        <f t="shared" si="61"/>
        <v>6.396</v>
      </c>
      <c r="T184" s="15">
        <f t="shared" si="62"/>
        <v>14007.24</v>
      </c>
      <c r="U184" s="15">
        <f>T184/INPUTS!$B$7*1000</f>
        <v>17509050</v>
      </c>
      <c r="V184" s="15">
        <f>T184*INPUTS!$B$6</f>
        <v>44262.8784</v>
      </c>
      <c r="W184" s="54" t="s">
        <v>396</v>
      </c>
      <c r="X184" s="54" t="s">
        <v>396</v>
      </c>
      <c r="Y184" s="58">
        <f>IFERROR(VLOOKUP(E184,INPUTS!$A$44:$B$103,2,0),0)</f>
        <v>0.02</v>
      </c>
      <c r="Z184" s="15">
        <f t="shared" si="63"/>
        <v>280.1448</v>
      </c>
      <c r="AA184" s="20">
        <f>IFERROR(VLOOKUP(E184,INPUTS!$A$44:$C$103,3,0),SCENARIOS!$J$23)</f>
        <v>0.1</v>
      </c>
      <c r="AB184" s="15">
        <f t="shared" si="66"/>
        <v>1584.79063759301</v>
      </c>
      <c r="AC184" s="20">
        <f>IFERROR(VLOOKUP($E184,INPUTS!$A$44:$G$103,4,0),SCENARIOS!$K$23)</f>
        <v>0.15</v>
      </c>
      <c r="AD184" s="15">
        <f t="shared" si="67"/>
        <v>2689.56771462735</v>
      </c>
      <c r="AE184" s="20">
        <f>IFERROR(VLOOKUP($E184,INPUTS!$A$44:$G$103,5,0),SCENARIOS!$L$23)</f>
        <v>0.3</v>
      </c>
      <c r="AF184" s="15">
        <f t="shared" si="68"/>
        <v>6085.9980029097</v>
      </c>
      <c r="AG184" s="20">
        <f>IFERROR(VLOOKUP($E184,INPUTS!$A$44:$G$103,6,0),SCENARIOS!$M$23)</f>
        <v>0.4</v>
      </c>
      <c r="AH184" s="15">
        <f t="shared" si="69"/>
        <v>9180.9974988373</v>
      </c>
      <c r="AI184" s="20">
        <f>IFERROR(VLOOKUP($E184,INPUTS!$A$44:$G$103,7,0),SCENARIOS!$N$23)</f>
        <v>0.5</v>
      </c>
      <c r="AJ184" s="15">
        <f t="shared" si="70"/>
        <v>12984.319965891</v>
      </c>
      <c r="AL184" t="str">
        <f t="shared" si="71"/>
        <v>N</v>
      </c>
      <c r="AM184" s="21">
        <f t="shared" si="72"/>
        <v>25968.639931782</v>
      </c>
      <c r="BB184" s="2"/>
      <c r="BC184" s="2" t="str">
        <v>HKG</v>
      </c>
      <c r="BD184" s="15">
        <f>SUMIF($E$4:$E$1277,$BC184,$T$4:$T$1277)*(1+INDEX($Q$4:$Q$1277,MATCH($BC184,$E$4:$E1327,0)))^BD$132</f>
        <v>1331927.5225</v>
      </c>
      <c r="BE184" s="15">
        <f>SUMIF($E$4:$E$1277,$BC184,$T$4:$T$1277)*(1+INDEX($Q$4:$Q$1277,MATCH($BC184,$E$4:$E1327,0)))^BE$132</f>
        <v>1620493.48603607</v>
      </c>
      <c r="BF184" s="15">
        <f>SUMIF($E$4:$E$1277,$BC184,$T$4:$T$1277)*(1+INDEX($Q$4:$Q$1277,MATCH($BC184,$E$4:$E1327,0)))^BF$132</f>
        <v>1971578.10310608</v>
      </c>
      <c r="BG184" s="15">
        <f>SUMIF($E$4:$E$1277,$BC184,$T$4:$T$1277)*(1+INDEX($Q$4:$Q$1277,MATCH($BC184,$E$4:$E1327,0)))^BG$132</f>
        <v>2398726.22145229</v>
      </c>
      <c r="BH184" s="15">
        <f>SUMIF($E$4:$E$1277,$BC184,$T$4:$T$1277)*(1+INDEX($Q$4:$Q$1277,MATCH($BC184,$E$4:$E1327,0)))^BH$132</f>
        <v>2918417.21939292</v>
      </c>
      <c r="BI184" s="15">
        <f>SUMIF($E$4:$E$1277,$BC184,$T$4:$T$1277)*(1+INDEX($Q$4:$Q$1277,MATCH($BC184,$E$4:$E1327,0)))^BI$132</f>
        <v>3550700.78038853</v>
      </c>
      <c r="BJ184" s="62">
        <f t="shared" si="73"/>
        <v>3550700.78038853</v>
      </c>
      <c r="BK184" s="63" t="str">
        <f t="shared" si="74"/>
        <v>Y</v>
      </c>
      <c r="BL184" s="15"/>
      <c r="BM184" s="2" t="str">
        <v>Spain</v>
      </c>
      <c r="BN184" s="15">
        <f>SUMIF($F$4:$F$1277,$BM184,$T$4:$T$1277)*(1+INDEX($Q$4:$Q$1277,MATCH($BM184,$F$4:$F1327,0)))^BN$132</f>
        <v>3999979.83</v>
      </c>
      <c r="BO184" s="15">
        <f>SUMIF($F$4:$F$1277,$BM184,$T$4:$T$1277)*(1+INDEX($Q$4:$Q$1277,MATCH($BM184,$F$4:$F1327,0)))^BO$132</f>
        <v>4525610.03105885</v>
      </c>
      <c r="BP184" s="15">
        <f>SUMIF($F$4:$F$1277,$BM184,$T$4:$T$1277)*(1+INDEX($Q$4:$Q$1277,MATCH($BM184,$F$4:$F1327,0)))^BP$132</f>
        <v>5120312.35748017</v>
      </c>
      <c r="BQ184" s="15">
        <f>SUMIF($F$4:$F$1277,$BM184,$T$4:$T$1277)*(1+INDEX($Q$4:$Q$1277,MATCH($BM184,$F$4:$F1327,0)))^BQ$132</f>
        <v>5793163.45381842</v>
      </c>
      <c r="BR184" s="15">
        <f>SUMIF($F$4:$F$1277,$BM184,$T$4:$T$1277)*(1+INDEX($Q$4:$Q$1277,MATCH($BM184,$F$4:$F1327,0)))^BR$132</f>
        <v>6554432.71026798</v>
      </c>
      <c r="BS184" s="15">
        <f>SUMIF($F$4:$F$1277,$BM184,$T$4:$T$1277)*(1+INDEX($Q$4:$Q$1277,MATCH($BM184,$F$4:$F1327,0)))^BS$132</f>
        <v>7415738.99923615</v>
      </c>
      <c r="BT184" s="62">
        <f t="shared" si="75"/>
        <v>7415738.99923615</v>
      </c>
      <c r="BU184" s="63" t="str">
        <f t="shared" si="76"/>
        <v>Y</v>
      </c>
    </row>
    <row r="185" ht="15" customHeight="1" spans="1:73">
      <c r="A185" s="52" t="s">
        <v>1121</v>
      </c>
      <c r="B185" s="52" t="s">
        <v>584</v>
      </c>
      <c r="C185" s="52" t="s">
        <v>585</v>
      </c>
      <c r="D185" s="52" t="s">
        <v>929</v>
      </c>
      <c r="E185" s="10" t="s">
        <v>227</v>
      </c>
      <c r="F185" s="52" t="s">
        <v>938</v>
      </c>
      <c r="G185" s="52" t="s">
        <v>165</v>
      </c>
      <c r="H185" s="52" t="s">
        <v>204</v>
      </c>
      <c r="I185" s="52" t="s">
        <v>405</v>
      </c>
      <c r="J185" s="52" t="s">
        <v>165</v>
      </c>
      <c r="K185" s="52" t="s">
        <v>931</v>
      </c>
      <c r="L185" s="53" t="s">
        <v>279</v>
      </c>
      <c r="M185" s="13">
        <v>2190</v>
      </c>
      <c r="N185" s="14">
        <f t="shared" si="59"/>
        <v>6</v>
      </c>
      <c r="O185" s="15">
        <v>370</v>
      </c>
      <c r="P185" s="15">
        <f t="shared" si="60"/>
        <v>810300</v>
      </c>
      <c r="Q185" s="16">
        <f>IFERROR(VLOOKUP(G185,SCENARIOS!$A$13:$E$18,2,0),0.025)</f>
        <v>0.025</v>
      </c>
      <c r="R185" s="57">
        <f>IFERROR(VLOOKUP(L185,INPUTS!$A$107:$B$120,2,0),0.0082)</f>
        <v>0.0039</v>
      </c>
      <c r="S185" s="52">
        <f t="shared" si="61"/>
        <v>1.443</v>
      </c>
      <c r="T185" s="15">
        <f t="shared" si="62"/>
        <v>3160.17</v>
      </c>
      <c r="U185" s="15">
        <f>T185/INPUTS!$B$7*1000</f>
        <v>3950212.5</v>
      </c>
      <c r="V185" s="15">
        <f>T185*INPUTS!$B$6</f>
        <v>9986.1372</v>
      </c>
      <c r="W185" s="54" t="s">
        <v>396</v>
      </c>
      <c r="X185" s="54" t="s">
        <v>396</v>
      </c>
      <c r="Y185" s="58">
        <f>IFERROR(VLOOKUP(E185,INPUTS!$A$44:$B$103,2,0),0)</f>
        <v>0.02</v>
      </c>
      <c r="Z185" s="15">
        <f t="shared" si="63"/>
        <v>63.2034</v>
      </c>
      <c r="AA185" s="20">
        <f>IFERROR(VLOOKUP(E185,INPUTS!$A$44:$C$103,3,0),SCENARIOS!$J$23)</f>
        <v>0.1</v>
      </c>
      <c r="AB185" s="15">
        <f t="shared" si="66"/>
        <v>357.544229213057</v>
      </c>
      <c r="AC185" s="20">
        <f>IFERROR(VLOOKUP($E185,INPUTS!$A$44:$G$103,4,0),SCENARIOS!$K$23)</f>
        <v>0.15</v>
      </c>
      <c r="AD185" s="15">
        <f t="shared" si="67"/>
        <v>606.79271610495</v>
      </c>
      <c r="AE185" s="20">
        <f>IFERROR(VLOOKUP($E185,INPUTS!$A$44:$G$103,5,0),SCENARIOS!$L$23)</f>
        <v>0.3</v>
      </c>
      <c r="AF185" s="15">
        <f t="shared" si="68"/>
        <v>1373.0605250467</v>
      </c>
      <c r="AG185" s="20">
        <f>IFERROR(VLOOKUP($E185,INPUTS!$A$44:$G$103,6,0),SCENARIOS!$M$23)</f>
        <v>0.4</v>
      </c>
      <c r="AH185" s="15">
        <f t="shared" si="69"/>
        <v>2071.322606445</v>
      </c>
      <c r="AI185" s="20">
        <f>IFERROR(VLOOKUP($E185,INPUTS!$A$44:$G$103,7,0),SCENARIOS!$N$23)</f>
        <v>0.5</v>
      </c>
      <c r="AJ185" s="15">
        <f t="shared" si="70"/>
        <v>2929.38926059736</v>
      </c>
      <c r="AL185" t="str">
        <f t="shared" si="71"/>
        <v>N</v>
      </c>
      <c r="AM185" s="21">
        <f t="shared" si="72"/>
        <v>5858.77852119472</v>
      </c>
      <c r="BB185" s="2"/>
      <c r="BC185" s="2" t="str">
        <v>HND</v>
      </c>
      <c r="BD185" s="15">
        <f>SUMIF($E$4:$E$1277,$BC185,$T$4:$T$1277)*(1+INDEX($Q$4:$Q$1277,MATCH($BC185,$E$4:$E1328,0)))^BD$132</f>
        <v>311417.27</v>
      </c>
      <c r="BE185" s="15">
        <f>SUMIF($E$4:$E$1277,$BC185,$T$4:$T$1277)*(1+INDEX($Q$4:$Q$1277,MATCH($BC185,$E$4:$E1328,0)))^BE$132</f>
        <v>378886.725402985</v>
      </c>
      <c r="BF185" s="15">
        <f>SUMIF($E$4:$E$1277,$BC185,$T$4:$T$1277)*(1+INDEX($Q$4:$Q$1277,MATCH($BC185,$E$4:$E1328,0)))^BF$132</f>
        <v>460973.634142373</v>
      </c>
      <c r="BG185" s="15">
        <f>SUMIF($E$4:$E$1277,$BC185,$T$4:$T$1277)*(1+INDEX($Q$4:$Q$1277,MATCH($BC185,$E$4:$E1328,0)))^BG$132</f>
        <v>560844.909909194</v>
      </c>
      <c r="BH185" s="15">
        <f>SUMIF($E$4:$E$1277,$BC185,$T$4:$T$1277)*(1+INDEX($Q$4:$Q$1277,MATCH($BC185,$E$4:$E1328,0)))^BH$132</f>
        <v>682353.587437288</v>
      </c>
      <c r="BI185" s="15">
        <f>SUMIF($E$4:$E$1277,$BC185,$T$4:$T$1277)*(1+INDEX($Q$4:$Q$1277,MATCH($BC185,$E$4:$E1328,0)))^BI$132</f>
        <v>830187.472618629</v>
      </c>
      <c r="BJ185" s="62">
        <f t="shared" si="73"/>
        <v>830187.472618629</v>
      </c>
      <c r="BK185" s="63" t="str">
        <f t="shared" si="74"/>
        <v>Y</v>
      </c>
      <c r="BL185" s="15"/>
      <c r="BM185" s="2" t="str">
        <v>Sweden</v>
      </c>
      <c r="BN185" s="15">
        <f>SUMIF($F$4:$F$1277,$BM185,$T$4:$T$1277)*(1+INDEX($Q$4:$Q$1277,MATCH($BM185,$F$4:$F1328,0)))^BN$132</f>
        <v>104399.125</v>
      </c>
      <c r="BO185" s="15">
        <f>SUMIF($F$4:$F$1277,$BM185,$T$4:$T$1277)*(1+INDEX($Q$4:$Q$1277,MATCH($BM185,$F$4:$F1328,0)))^BO$132</f>
        <v>118118.027443595</v>
      </c>
      <c r="BP185" s="15">
        <f>SUMIF($F$4:$F$1277,$BM185,$T$4:$T$1277)*(1+INDEX($Q$4:$Q$1277,MATCH($BM185,$F$4:$F1328,0)))^BP$132</f>
        <v>133639.706340124</v>
      </c>
      <c r="BQ185" s="15">
        <f>SUMIF($F$4:$F$1277,$BM185,$T$4:$T$1277)*(1+INDEX($Q$4:$Q$1277,MATCH($BM185,$F$4:$F1328,0)))^BQ$132</f>
        <v>151201.061321507</v>
      </c>
      <c r="BR185" s="15">
        <f>SUMIF($F$4:$F$1277,$BM185,$T$4:$T$1277)*(1+INDEX($Q$4:$Q$1277,MATCH($BM185,$F$4:$F1328,0)))^BR$132</f>
        <v>171070.122576932</v>
      </c>
      <c r="BS185" s="15">
        <f>SUMIF($F$4:$F$1277,$BM185,$T$4:$T$1277)*(1+INDEX($Q$4:$Q$1277,MATCH($BM185,$F$4:$F1328,0)))^BS$132</f>
        <v>193550.141663747</v>
      </c>
      <c r="BT185" s="62">
        <f t="shared" si="75"/>
        <v>193550.141663747</v>
      </c>
      <c r="BU185" s="63" t="str">
        <f t="shared" si="76"/>
        <v>Y</v>
      </c>
    </row>
    <row r="186" ht="15" customHeight="1" spans="1:73">
      <c r="A186" s="52" t="s">
        <v>1122</v>
      </c>
      <c r="B186" s="52" t="s">
        <v>584</v>
      </c>
      <c r="C186" s="52" t="s">
        <v>585</v>
      </c>
      <c r="D186" s="52" t="s">
        <v>929</v>
      </c>
      <c r="E186" s="10" t="s">
        <v>227</v>
      </c>
      <c r="F186" s="52" t="s">
        <v>938</v>
      </c>
      <c r="G186" s="52" t="s">
        <v>165</v>
      </c>
      <c r="H186" s="52" t="s">
        <v>203</v>
      </c>
      <c r="I186" s="52" t="s">
        <v>399</v>
      </c>
      <c r="J186" s="52" t="s">
        <v>165</v>
      </c>
      <c r="K186" s="52" t="s">
        <v>931</v>
      </c>
      <c r="L186" s="53" t="s">
        <v>279</v>
      </c>
      <c r="M186" s="13">
        <v>2190</v>
      </c>
      <c r="N186" s="14">
        <f t="shared" si="59"/>
        <v>6</v>
      </c>
      <c r="O186" s="15">
        <v>340</v>
      </c>
      <c r="P186" s="15">
        <f t="shared" si="60"/>
        <v>744600</v>
      </c>
      <c r="Q186" s="16">
        <f>IFERROR(VLOOKUP(G186,SCENARIOS!$A$13:$E$18,2,0),0.025)</f>
        <v>0.025</v>
      </c>
      <c r="R186" s="57">
        <f>IFERROR(VLOOKUP(L186,INPUTS!$A$107:$B$120,2,0),0.0082)</f>
        <v>0.0039</v>
      </c>
      <c r="S186" s="52">
        <f t="shared" si="61"/>
        <v>1.326</v>
      </c>
      <c r="T186" s="15">
        <f t="shared" si="62"/>
        <v>2903.94</v>
      </c>
      <c r="U186" s="15">
        <f>T186/INPUTS!$B$7*1000</f>
        <v>3629925</v>
      </c>
      <c r="V186" s="15">
        <f>T186*INPUTS!$B$6</f>
        <v>9176.4504</v>
      </c>
      <c r="W186" s="54" t="s">
        <v>396</v>
      </c>
      <c r="X186" s="54" t="s">
        <v>396</v>
      </c>
      <c r="Y186" s="58">
        <f>IFERROR(VLOOKUP(E186,INPUTS!$A$44:$B$103,2,0),0)</f>
        <v>0.02</v>
      </c>
      <c r="Z186" s="15">
        <f t="shared" si="63"/>
        <v>58.0788</v>
      </c>
      <c r="AA186" s="20">
        <f>IFERROR(VLOOKUP(E186,INPUTS!$A$44:$C$103,3,0),SCENARIOS!$J$23)</f>
        <v>0.1</v>
      </c>
      <c r="AB186" s="15">
        <f t="shared" si="66"/>
        <v>328.55415657416</v>
      </c>
      <c r="AC186" s="20">
        <f>IFERROR(VLOOKUP($E186,INPUTS!$A$44:$G$103,4,0),SCENARIOS!$K$23)</f>
        <v>0.15</v>
      </c>
      <c r="AD186" s="15">
        <f t="shared" si="67"/>
        <v>557.593306691035</v>
      </c>
      <c r="AE186" s="20">
        <f>IFERROR(VLOOKUP($E186,INPUTS!$A$44:$G$103,5,0),SCENARIOS!$L$23)</f>
        <v>0.3</v>
      </c>
      <c r="AF186" s="15">
        <f t="shared" si="68"/>
        <v>1261.73129328616</v>
      </c>
      <c r="AG186" s="20">
        <f>IFERROR(VLOOKUP($E186,INPUTS!$A$44:$G$103,6,0),SCENARIOS!$M$23)</f>
        <v>0.4</v>
      </c>
      <c r="AH186" s="15">
        <f t="shared" si="69"/>
        <v>1903.37753024676</v>
      </c>
      <c r="AI186" s="20">
        <f>IFERROR(VLOOKUP($E186,INPUTS!$A$44:$G$103,7,0),SCENARIOS!$N$23)</f>
        <v>0.5</v>
      </c>
      <c r="AJ186" s="15">
        <f t="shared" si="70"/>
        <v>2691.87121244082</v>
      </c>
      <c r="AL186" t="str">
        <f t="shared" si="71"/>
        <v>N</v>
      </c>
      <c r="AM186" s="21">
        <f t="shared" si="72"/>
        <v>5383.74242488163</v>
      </c>
      <c r="BB186" s="2"/>
      <c r="BC186" s="2" t="str">
        <v>HNL</v>
      </c>
      <c r="BD186" s="15">
        <f>SUMIF($E$4:$E$1277,$BC186,$T$4:$T$1277)*(1+INDEX($Q$4:$Q$1277,MATCH($BC186,$E$4:$E1329,0)))^BD$132</f>
        <v>98381.714</v>
      </c>
      <c r="BE186" s="15">
        <f>SUMIF($E$4:$E$1277,$BC186,$T$4:$T$1277)*(1+INDEX($Q$4:$Q$1277,MATCH($BC186,$E$4:$E1329,0)))^BE$132</f>
        <v>108621.361813313</v>
      </c>
      <c r="BF186" s="15">
        <f>SUMIF($E$4:$E$1277,$BC186,$T$4:$T$1277)*(1+INDEX($Q$4:$Q$1277,MATCH($BC186,$E$4:$E1329,0)))^BF$132</f>
        <v>119926.76039552</v>
      </c>
      <c r="BG186" s="15">
        <f>SUMIF($E$4:$E$1277,$BC186,$T$4:$T$1277)*(1+INDEX($Q$4:$Q$1277,MATCH($BC186,$E$4:$E1329,0)))^BG$132</f>
        <v>132408.83394266</v>
      </c>
      <c r="BH186" s="15">
        <f>SUMIF($E$4:$E$1277,$BC186,$T$4:$T$1277)*(1+INDEX($Q$4:$Q$1277,MATCH($BC186,$E$4:$E1329,0)))^BH$132</f>
        <v>146190.051730187</v>
      </c>
      <c r="BI186" s="15">
        <f>SUMIF($E$4:$E$1277,$BC186,$T$4:$T$1277)*(1+INDEX($Q$4:$Q$1277,MATCH($BC186,$E$4:$E1329,0)))^BI$132</f>
        <v>161405.629734115</v>
      </c>
      <c r="BJ186" s="62">
        <f t="shared" si="73"/>
        <v>161405.629734115</v>
      </c>
      <c r="BK186" s="63" t="str">
        <f t="shared" si="74"/>
        <v>Y</v>
      </c>
      <c r="BL186" s="15"/>
      <c r="BM186" s="2" t="str">
        <v>Switzerland</v>
      </c>
      <c r="BN186" s="15">
        <f>SUMIF($F$4:$F$1277,$BM186,$T$4:$T$1277)*(1+INDEX($Q$4:$Q$1277,MATCH($BM186,$F$4:$F1329,0)))^BN$132</f>
        <v>2295788.975</v>
      </c>
      <c r="BO186" s="15">
        <f>SUMIF($F$4:$F$1277,$BM186,$T$4:$T$1277)*(1+INDEX($Q$4:$Q$1277,MATCH($BM186,$F$4:$F1329,0)))^BO$132</f>
        <v>2597474.50137875</v>
      </c>
      <c r="BP186" s="15">
        <f>SUMIF($F$4:$F$1277,$BM186,$T$4:$T$1277)*(1+INDEX($Q$4:$Q$1277,MATCH($BM186,$F$4:$F1329,0)))^BP$132</f>
        <v>2938803.9836339</v>
      </c>
      <c r="BQ186" s="15">
        <f>SUMIF($F$4:$F$1277,$BM186,$T$4:$T$1277)*(1+INDEX($Q$4:$Q$1277,MATCH($BM186,$F$4:$F1329,0)))^BQ$132</f>
        <v>3324986.96315908</v>
      </c>
      <c r="BR186" s="15">
        <f>SUMIF($F$4:$F$1277,$BM186,$T$4:$T$1277)*(1+INDEX($Q$4:$Q$1277,MATCH($BM186,$F$4:$F1329,0)))^BR$132</f>
        <v>3761917.55787244</v>
      </c>
      <c r="BS186" s="15">
        <f>SUMIF($F$4:$F$1277,$BM186,$T$4:$T$1277)*(1+INDEX($Q$4:$Q$1277,MATCH($BM186,$F$4:$F1329,0)))^BS$132</f>
        <v>4256264.42119431</v>
      </c>
      <c r="BT186" s="62">
        <f t="shared" si="75"/>
        <v>4256264.42119431</v>
      </c>
      <c r="BU186" s="63" t="str">
        <f t="shared" si="76"/>
        <v>Y</v>
      </c>
    </row>
    <row r="187" ht="15" customHeight="1" spans="1:73">
      <c r="A187" s="52" t="s">
        <v>1123</v>
      </c>
      <c r="B187" s="52" t="s">
        <v>586</v>
      </c>
      <c r="C187" s="52" t="s">
        <v>587</v>
      </c>
      <c r="D187" s="52" t="s">
        <v>929</v>
      </c>
      <c r="E187" s="10" t="s">
        <v>216</v>
      </c>
      <c r="F187" s="52" t="s">
        <v>588</v>
      </c>
      <c r="G187" s="52" t="s">
        <v>165</v>
      </c>
      <c r="H187" s="52" t="s">
        <v>224</v>
      </c>
      <c r="I187" s="52" t="s">
        <v>938</v>
      </c>
      <c r="J187" s="52" t="s">
        <v>165</v>
      </c>
      <c r="K187" s="52" t="s">
        <v>931</v>
      </c>
      <c r="L187" s="53" t="s">
        <v>279</v>
      </c>
      <c r="M187" s="13">
        <v>1460</v>
      </c>
      <c r="N187" s="14">
        <f t="shared" si="59"/>
        <v>4</v>
      </c>
      <c r="O187" s="15">
        <v>1460</v>
      </c>
      <c r="P187" s="15">
        <f t="shared" si="60"/>
        <v>2131600</v>
      </c>
      <c r="Q187" s="16">
        <f>IFERROR(VLOOKUP(G187,SCENARIOS!$A$13:$E$18,2,0),0.025)</f>
        <v>0.025</v>
      </c>
      <c r="R187" s="57">
        <f>IFERROR(VLOOKUP(L187,INPUTS!$A$107:$B$120,2,0),0.0082)</f>
        <v>0.0039</v>
      </c>
      <c r="S187" s="52">
        <f t="shared" si="61"/>
        <v>5.694</v>
      </c>
      <c r="T187" s="15">
        <f t="shared" si="62"/>
        <v>8313.24</v>
      </c>
      <c r="U187" s="15">
        <f>T187/INPUTS!$B$7*1000</f>
        <v>10391550</v>
      </c>
      <c r="V187" s="15">
        <f>T187*INPUTS!$B$6</f>
        <v>26269.8384</v>
      </c>
      <c r="W187" s="54" t="s">
        <v>396</v>
      </c>
      <c r="X187" s="54" t="s">
        <v>396</v>
      </c>
      <c r="Y187" s="58">
        <f>IFERROR(VLOOKUP(E187,INPUTS!$A$44:$B$103,2,0),0)</f>
        <v>0.02</v>
      </c>
      <c r="Z187" s="15">
        <f t="shared" si="63"/>
        <v>166.2648</v>
      </c>
      <c r="AA187" s="20">
        <f>IFERROR(VLOOKUP(E187,INPUTS!$A$44:$C$103,3,0),SCENARIOS!$J$23)</f>
        <v>0.06</v>
      </c>
      <c r="AB187" s="15">
        <f t="shared" si="66"/>
        <v>564.340080703851</v>
      </c>
      <c r="AC187" s="20">
        <f>IFERROR(VLOOKUP($E187,INPUTS!$A$44:$G$103,4,0),SCENARIOS!$K$23)</f>
        <v>0.15</v>
      </c>
      <c r="AD187" s="15">
        <f t="shared" si="67"/>
        <v>1596.24750542924</v>
      </c>
      <c r="AE187" s="20">
        <f>IFERROR(VLOOKUP($E187,INPUTS!$A$44:$G$103,5,0),SCENARIOS!$L$23)</f>
        <v>0.3</v>
      </c>
      <c r="AF187" s="15">
        <f t="shared" si="68"/>
        <v>3612.01507489763</v>
      </c>
      <c r="AG187" s="20">
        <f>IFERROR(VLOOKUP($E187,INPUTS!$A$44:$G$103,6,0),SCENARIOS!$M$23)</f>
        <v>0.4</v>
      </c>
      <c r="AH187" s="15">
        <f t="shared" si="69"/>
        <v>5448.88469443189</v>
      </c>
      <c r="AI187" s="20">
        <f>IFERROR(VLOOKUP($E187,INPUTS!$A$44:$G$103,7,0),SCENARIOS!$N$23)</f>
        <v>0.5</v>
      </c>
      <c r="AJ187" s="15">
        <f t="shared" si="70"/>
        <v>7706.14111796783</v>
      </c>
      <c r="AL187" t="str">
        <f t="shared" si="71"/>
        <v>N</v>
      </c>
      <c r="AM187" s="21">
        <f t="shared" si="72"/>
        <v>15412.2822359357</v>
      </c>
      <c r="BB187" s="2"/>
      <c r="BC187" s="2" t="str">
        <v>IAH</v>
      </c>
      <c r="BD187" s="15">
        <f>SUMIF($E$4:$E$1277,$BC187,$T$4:$T$1277)*(1+INDEX($Q$4:$Q$1277,MATCH($BC187,$E$4:$E1330,0)))^BD$132</f>
        <v>169615.602</v>
      </c>
      <c r="BE187" s="15">
        <f>SUMIF($E$4:$E$1277,$BC187,$T$4:$T$1277)*(1+INDEX($Q$4:$Q$1277,MATCH($BC187,$E$4:$E1330,0)))^BE$132</f>
        <v>187269.330091412</v>
      </c>
      <c r="BF187" s="15">
        <f>SUMIF($E$4:$E$1277,$BC187,$T$4:$T$1277)*(1+INDEX($Q$4:$Q$1277,MATCH($BC187,$E$4:$E1330,0)))^BF$132</f>
        <v>206760.472382052</v>
      </c>
      <c r="BG187" s="15">
        <f>SUMIF($E$4:$E$1277,$BC187,$T$4:$T$1277)*(1+INDEX($Q$4:$Q$1277,MATCH($BC187,$E$4:$E1330,0)))^BG$132</f>
        <v>228280.268417587</v>
      </c>
      <c r="BH187" s="15">
        <f>SUMIF($E$4:$E$1277,$BC187,$T$4:$T$1277)*(1+INDEX($Q$4:$Q$1277,MATCH($BC187,$E$4:$E1330,0)))^BH$132</f>
        <v>252039.862109201</v>
      </c>
      <c r="BI187" s="15">
        <f>SUMIF($E$4:$E$1277,$BC187,$T$4:$T$1277)*(1+INDEX($Q$4:$Q$1277,MATCH($BC187,$E$4:$E1330,0)))^BI$132</f>
        <v>278272.373395944</v>
      </c>
      <c r="BJ187" s="62">
        <f t="shared" si="73"/>
        <v>278272.373395944</v>
      </c>
      <c r="BK187" s="63" t="str">
        <f t="shared" si="74"/>
        <v>Y</v>
      </c>
      <c r="BL187" s="15"/>
      <c r="BM187" s="2" t="str">
        <v>Taiwan</v>
      </c>
      <c r="BN187" s="15">
        <f>SUMIF($F$4:$F$1277,$BM187,$T$4:$T$1277)*(1+INDEX($Q$4:$Q$1277,MATCH($BM187,$F$4:$F1330,0)))^BN$132</f>
        <v>2207311.84</v>
      </c>
      <c r="BO187" s="15">
        <f>SUMIF($F$4:$F$1277,$BM187,$T$4:$T$1277)*(1+INDEX($Q$4:$Q$1277,MATCH($BM187,$F$4:$F1330,0)))^BO$132</f>
        <v>2685532.35663788</v>
      </c>
      <c r="BP187" s="15">
        <f>SUMIF($F$4:$F$1277,$BM187,$T$4:$T$1277)*(1+INDEX($Q$4:$Q$1277,MATCH($BM187,$F$4:$F1330,0)))^BP$132</f>
        <v>3267360.7361926</v>
      </c>
      <c r="BQ187" s="15">
        <f>SUMIF($F$4:$F$1277,$BM187,$T$4:$T$1277)*(1+INDEX($Q$4:$Q$1277,MATCH($BM187,$F$4:$F1330,0)))^BQ$132</f>
        <v>3975243.92287652</v>
      </c>
      <c r="BR187" s="15">
        <f>SUMIF($F$4:$F$1277,$BM187,$T$4:$T$1277)*(1+INDEX($Q$4:$Q$1277,MATCH($BM187,$F$4:$F1330,0)))^BR$132</f>
        <v>4836492.05651568</v>
      </c>
      <c r="BS187" s="15">
        <f>SUMIF($F$4:$F$1277,$BM187,$T$4:$T$1277)*(1+INDEX($Q$4:$Q$1277,MATCH($BM187,$F$4:$F1330,0)))^BS$132</f>
        <v>5884332.09799435</v>
      </c>
      <c r="BT187" s="62">
        <f t="shared" si="75"/>
        <v>5884332.09799435</v>
      </c>
      <c r="BU187" s="63" t="str">
        <f t="shared" si="76"/>
        <v>Y</v>
      </c>
    </row>
    <row r="188" ht="15" customHeight="1" spans="1:73">
      <c r="A188" s="52" t="s">
        <v>1124</v>
      </c>
      <c r="B188" s="52" t="s">
        <v>586</v>
      </c>
      <c r="C188" s="52" t="s">
        <v>587</v>
      </c>
      <c r="D188" s="52" t="s">
        <v>929</v>
      </c>
      <c r="E188" s="10" t="s">
        <v>216</v>
      </c>
      <c r="F188" s="52" t="s">
        <v>588</v>
      </c>
      <c r="G188" s="52" t="s">
        <v>165</v>
      </c>
      <c r="H188" s="52" t="s">
        <v>203</v>
      </c>
      <c r="I188" s="52" t="s">
        <v>399</v>
      </c>
      <c r="J188" s="52" t="s">
        <v>165</v>
      </c>
      <c r="K188" s="52" t="s">
        <v>931</v>
      </c>
      <c r="L188" s="53" t="s">
        <v>279</v>
      </c>
      <c r="M188" s="13">
        <v>1095</v>
      </c>
      <c r="N188" s="14">
        <f t="shared" si="59"/>
        <v>3</v>
      </c>
      <c r="O188" s="15">
        <v>1480</v>
      </c>
      <c r="P188" s="15">
        <f t="shared" si="60"/>
        <v>1620600</v>
      </c>
      <c r="Q188" s="16">
        <f>IFERROR(VLOOKUP(G188,SCENARIOS!$A$13:$E$18,2,0),0.025)</f>
        <v>0.025</v>
      </c>
      <c r="R188" s="57">
        <f>IFERROR(VLOOKUP(L188,INPUTS!$A$107:$B$120,2,0),0.0082)</f>
        <v>0.0039</v>
      </c>
      <c r="S188" s="52">
        <f t="shared" si="61"/>
        <v>5.772</v>
      </c>
      <c r="T188" s="15">
        <f t="shared" si="62"/>
        <v>6320.34</v>
      </c>
      <c r="U188" s="15">
        <f>T188/INPUTS!$B$7*1000</f>
        <v>7900425</v>
      </c>
      <c r="V188" s="15">
        <f>T188*INPUTS!$B$6</f>
        <v>19972.2744</v>
      </c>
      <c r="W188" s="54" t="s">
        <v>396</v>
      </c>
      <c r="X188" s="54" t="s">
        <v>396</v>
      </c>
      <c r="Y188" s="58">
        <f>IFERROR(VLOOKUP(E188,INPUTS!$A$44:$B$103,2,0),0)</f>
        <v>0.02</v>
      </c>
      <c r="Z188" s="15">
        <f t="shared" si="63"/>
        <v>126.4068</v>
      </c>
      <c r="AA188" s="20">
        <f>IFERROR(VLOOKUP(E188,INPUTS!$A$44:$C$103,3,0),SCENARIOS!$J$23)</f>
        <v>0.06</v>
      </c>
      <c r="AB188" s="15">
        <f t="shared" si="66"/>
        <v>429.053075055668</v>
      </c>
      <c r="AC188" s="20">
        <f>IFERROR(VLOOKUP($E188,INPUTS!$A$44:$G$103,4,0),SCENARIOS!$K$23)</f>
        <v>0.15</v>
      </c>
      <c r="AD188" s="15">
        <f t="shared" si="67"/>
        <v>1213.5854322099</v>
      </c>
      <c r="AE188" s="20">
        <f>IFERROR(VLOOKUP($E188,INPUTS!$A$44:$G$103,5,0),SCENARIOS!$L$23)</f>
        <v>0.3</v>
      </c>
      <c r="AF188" s="15">
        <f t="shared" si="68"/>
        <v>2746.1210500934</v>
      </c>
      <c r="AG188" s="20">
        <f>IFERROR(VLOOKUP($E188,INPUTS!$A$44:$G$103,6,0),SCENARIOS!$M$23)</f>
        <v>0.4</v>
      </c>
      <c r="AH188" s="15">
        <f t="shared" si="69"/>
        <v>4142.64521289</v>
      </c>
      <c r="AI188" s="20">
        <f>IFERROR(VLOOKUP($E188,INPUTS!$A$44:$G$103,7,0),SCENARIOS!$N$23)</f>
        <v>0.5</v>
      </c>
      <c r="AJ188" s="15">
        <f t="shared" si="70"/>
        <v>5858.77852119472</v>
      </c>
      <c r="AL188" t="str">
        <f t="shared" si="71"/>
        <v>N</v>
      </c>
      <c r="AM188" s="21">
        <f t="shared" si="72"/>
        <v>11717.5570423894</v>
      </c>
      <c r="BB188" s="2"/>
      <c r="BC188" s="2" t="str">
        <v>ICN</v>
      </c>
      <c r="BD188" s="15">
        <f>SUMIF($E$4:$E$1277,$BC188,$T$4:$T$1277)*(1+INDEX($Q$4:$Q$1277,MATCH($BC188,$E$4:$E1331,0)))^BD$132</f>
        <v>1244387.2</v>
      </c>
      <c r="BE188" s="15">
        <f>SUMIF($E$4:$E$1277,$BC188,$T$4:$T$1277)*(1+INDEX($Q$4:$Q$1277,MATCH($BC188,$E$4:$E1331,0)))^BE$132</f>
        <v>1513987.29858941</v>
      </c>
      <c r="BF188" s="15">
        <f>SUMIF($E$4:$E$1277,$BC188,$T$4:$T$1277)*(1+INDEX($Q$4:$Q$1277,MATCH($BC188,$E$4:$E1331,0)))^BF$132</f>
        <v>1841997.04102554</v>
      </c>
      <c r="BG188" s="15">
        <f>SUMIF($E$4:$E$1277,$BC188,$T$4:$T$1277)*(1+INDEX($Q$4:$Q$1277,MATCH($BC188,$E$4:$E1331,0)))^BG$132</f>
        <v>2241071.04617594</v>
      </c>
      <c r="BH188" s="15">
        <f>SUMIF($E$4:$E$1277,$BC188,$T$4:$T$1277)*(1+INDEX($Q$4:$Q$1277,MATCH($BC188,$E$4:$E1331,0)))^BH$132</f>
        <v>2726605.59281456</v>
      </c>
      <c r="BI188" s="15">
        <f>SUMIF($E$4:$E$1277,$BC188,$T$4:$T$1277)*(1+INDEX($Q$4:$Q$1277,MATCH($BC188,$E$4:$E1331,0)))^BI$132</f>
        <v>3317332.60819791</v>
      </c>
      <c r="BJ188" s="62">
        <f t="shared" si="73"/>
        <v>3317332.60819791</v>
      </c>
      <c r="BK188" s="63" t="str">
        <f t="shared" si="74"/>
        <v>Y</v>
      </c>
      <c r="BL188" s="15"/>
      <c r="BM188" s="2" t="str">
        <v>Thailand</v>
      </c>
      <c r="BN188" s="15">
        <f>SUMIF($F$4:$F$1277,$BM188,$T$4:$T$1277)*(1+INDEX($Q$4:$Q$1277,MATCH($BM188,$F$4:$F1331,0)))^BN$132</f>
        <v>3417301.44</v>
      </c>
      <c r="BO188" s="15">
        <f>SUMIF($F$4:$F$1277,$BM188,$T$4:$T$1277)*(1+INDEX($Q$4:$Q$1277,MATCH($BM188,$F$4:$F1331,0)))^BO$132</f>
        <v>4157669.7153517</v>
      </c>
      <c r="BP188" s="15">
        <f>SUMIF($F$4:$F$1277,$BM188,$T$4:$T$1277)*(1+INDEX($Q$4:$Q$1277,MATCH($BM188,$F$4:$F1331,0)))^BP$132</f>
        <v>5058440.92640323</v>
      </c>
      <c r="BQ188" s="15">
        <f>SUMIF($F$4:$F$1277,$BM188,$T$4:$T$1277)*(1+INDEX($Q$4:$Q$1277,MATCH($BM188,$F$4:$F1331,0)))^BQ$132</f>
        <v>6154366.83472743</v>
      </c>
      <c r="BR188" s="15">
        <f>SUMIF($F$4:$F$1277,$BM188,$T$4:$T$1277)*(1+INDEX($Q$4:$Q$1277,MATCH($BM188,$F$4:$F1331,0)))^BR$132</f>
        <v>7487728.27190544</v>
      </c>
      <c r="BS188" s="15">
        <f>SUMIF($F$4:$F$1277,$BM188,$T$4:$T$1277)*(1+INDEX($Q$4:$Q$1277,MATCH($BM188,$F$4:$F1331,0)))^BS$132</f>
        <v>9109966.33439629</v>
      </c>
      <c r="BT188" s="62">
        <f t="shared" si="75"/>
        <v>9109966.33439629</v>
      </c>
      <c r="BU188" s="63" t="str">
        <f t="shared" si="76"/>
        <v>Y</v>
      </c>
    </row>
    <row r="189" ht="15" customHeight="1" spans="1:73">
      <c r="A189" s="52" t="s">
        <v>1125</v>
      </c>
      <c r="B189" s="52" t="s">
        <v>586</v>
      </c>
      <c r="C189" s="52" t="s">
        <v>587</v>
      </c>
      <c r="D189" s="52" t="s">
        <v>929</v>
      </c>
      <c r="E189" s="10" t="s">
        <v>216</v>
      </c>
      <c r="F189" s="52" t="s">
        <v>588</v>
      </c>
      <c r="G189" s="52" t="s">
        <v>165</v>
      </c>
      <c r="H189" s="52" t="s">
        <v>440</v>
      </c>
      <c r="I189" s="52" t="s">
        <v>439</v>
      </c>
      <c r="J189" s="52" t="s">
        <v>177</v>
      </c>
      <c r="K189" s="52" t="s">
        <v>931</v>
      </c>
      <c r="L189" s="53" t="s">
        <v>282</v>
      </c>
      <c r="M189" s="13">
        <v>730</v>
      </c>
      <c r="N189" s="14">
        <f t="shared" si="59"/>
        <v>2</v>
      </c>
      <c r="O189" s="15">
        <v>4500</v>
      </c>
      <c r="P189" s="15">
        <f t="shared" si="60"/>
        <v>3285000</v>
      </c>
      <c r="Q189" s="16">
        <f>IFERROR(VLOOKUP(G189,SCENARIOS!$A$13:$E$18,2,0),0.025)</f>
        <v>0.025</v>
      </c>
      <c r="R189" s="57">
        <f>IFERROR(VLOOKUP(L189,INPUTS!$A$107:$B$120,2,0),0.0082)</f>
        <v>0.0042</v>
      </c>
      <c r="S189" s="52">
        <f t="shared" si="61"/>
        <v>18.9</v>
      </c>
      <c r="T189" s="15">
        <f t="shared" si="62"/>
        <v>13797</v>
      </c>
      <c r="U189" s="15">
        <f>T189/INPUTS!$B$7*1000</f>
        <v>17246250</v>
      </c>
      <c r="V189" s="15">
        <f>T189*INPUTS!$B$6</f>
        <v>43598.52</v>
      </c>
      <c r="W189" s="54" t="s">
        <v>396</v>
      </c>
      <c r="X189" s="54" t="s">
        <v>396</v>
      </c>
      <c r="Y189" s="58">
        <f>IFERROR(VLOOKUP(E189,INPUTS!$A$44:$B$103,2,0),0)</f>
        <v>0.02</v>
      </c>
      <c r="Z189" s="15">
        <f t="shared" si="63"/>
        <v>275.94</v>
      </c>
      <c r="AA189" s="20">
        <f>IFERROR(VLOOKUP(E189,INPUTS!$A$44:$C$103,3,0),SCENARIOS!$J$23)</f>
        <v>0.06</v>
      </c>
      <c r="AB189" s="15">
        <f t="shared" si="66"/>
        <v>936.602346795117</v>
      </c>
      <c r="AC189" s="20">
        <f>IFERROR(VLOOKUP($E189,INPUTS!$A$44:$G$103,4,0),SCENARIOS!$K$23)</f>
        <v>0.15</v>
      </c>
      <c r="AD189" s="15">
        <f t="shared" si="67"/>
        <v>2649.19896844157</v>
      </c>
      <c r="AE189" s="20">
        <f>IFERROR(VLOOKUP($E189,INPUTS!$A$44:$G$103,5,0),SCENARIOS!$L$23)</f>
        <v>0.3</v>
      </c>
      <c r="AF189" s="15">
        <f t="shared" si="68"/>
        <v>5994.65094095233</v>
      </c>
      <c r="AG189" s="20">
        <f>IFERROR(VLOOKUP($E189,INPUTS!$A$44:$G$103,6,0),SCENARIOS!$M$23)</f>
        <v>0.4</v>
      </c>
      <c r="AH189" s="15">
        <f t="shared" si="69"/>
        <v>9043.19641067463</v>
      </c>
      <c r="AI189" s="20">
        <f>IFERROR(VLOOKUP($E189,INPUTS!$A$44:$G$103,7,0),SCENARIOS!$N$23)</f>
        <v>0.5</v>
      </c>
      <c r="AJ189" s="15">
        <f t="shared" si="70"/>
        <v>12789.4333622754</v>
      </c>
      <c r="AL189" t="str">
        <f t="shared" si="71"/>
        <v>Y</v>
      </c>
      <c r="AM189" s="21">
        <f t="shared" si="72"/>
        <v>25578.8667245507</v>
      </c>
      <c r="BB189" s="2"/>
      <c r="BC189" s="2" t="str">
        <v>IND</v>
      </c>
      <c r="BD189" s="15">
        <f>SUMIF($E$4:$E$1277,$BC189,$T$4:$T$1277)*(1+INDEX($Q$4:$Q$1277,MATCH($BC189,$E$4:$E1332,0)))^BD$132</f>
        <v>22686.94</v>
      </c>
      <c r="BE189" s="15">
        <f>SUMIF($E$4:$E$1277,$BC189,$T$4:$T$1277)*(1+INDEX($Q$4:$Q$1277,MATCH($BC189,$E$4:$E1332,0)))^BE$132</f>
        <v>25048.2149373502</v>
      </c>
      <c r="BF189" s="15">
        <f>SUMIF($E$4:$E$1277,$BC189,$T$4:$T$1277)*(1+INDEX($Q$4:$Q$1277,MATCH($BC189,$E$4:$E1332,0)))^BF$132</f>
        <v>27655.2532667559</v>
      </c>
      <c r="BG189" s="15">
        <f>SUMIF($E$4:$E$1277,$BC189,$T$4:$T$1277)*(1+INDEX($Q$4:$Q$1277,MATCH($BC189,$E$4:$E1332,0)))^BG$132</f>
        <v>30533.6342394592</v>
      </c>
      <c r="BH189" s="15">
        <f>SUMIF($E$4:$E$1277,$BC189,$T$4:$T$1277)*(1+INDEX($Q$4:$Q$1277,MATCH($BC189,$E$4:$E1332,0)))^BH$132</f>
        <v>33711.5994157172</v>
      </c>
      <c r="BI189" s="15">
        <f>SUMIF($E$4:$E$1277,$BC189,$T$4:$T$1277)*(1+INDEX($Q$4:$Q$1277,MATCH($BC189,$E$4:$E1332,0)))^BI$132</f>
        <v>37220.3297600617</v>
      </c>
      <c r="BJ189" s="62">
        <f t="shared" si="73"/>
        <v>37220.3297600617</v>
      </c>
      <c r="BK189" s="63" t="str">
        <f t="shared" si="74"/>
        <v>Y</v>
      </c>
      <c r="BL189" s="15"/>
      <c r="BM189" s="2" t="str">
        <v>Turkey</v>
      </c>
      <c r="BN189" s="15">
        <f>SUMIF($F$4:$F$1277,$BM189,$T$4:$T$1277)*(1+INDEX($Q$4:$Q$1277,MATCH($BM189,$F$4:$F1332,0)))^BN$132</f>
        <v>2157172.266</v>
      </c>
      <c r="BO189" s="15">
        <f>SUMIF($F$4:$F$1277,$BM189,$T$4:$T$1277)*(1+INDEX($Q$4:$Q$1277,MATCH($BM189,$F$4:$F1332,0)))^BO$132</f>
        <v>2500753.88177278</v>
      </c>
      <c r="BP189" s="15">
        <f>SUMIF($F$4:$F$1277,$BM189,$T$4:$T$1277)*(1+INDEX($Q$4:$Q$1277,MATCH($BM189,$F$4:$F1332,0)))^BP$132</f>
        <v>2899059.14134427</v>
      </c>
      <c r="BQ189" s="15">
        <f>SUMIF($F$4:$F$1277,$BM189,$T$4:$T$1277)*(1+INDEX($Q$4:$Q$1277,MATCH($BM189,$F$4:$F1332,0)))^BQ$132</f>
        <v>3360804.10242284</v>
      </c>
      <c r="BR189" s="15">
        <f>SUMIF($F$4:$F$1277,$BM189,$T$4:$T$1277)*(1+INDEX($Q$4:$Q$1277,MATCH($BM189,$F$4:$F1332,0)))^BR$132</f>
        <v>3896093.06473988</v>
      </c>
      <c r="BS189" s="15">
        <f>SUMIF($F$4:$F$1277,$BM189,$T$4:$T$1277)*(1+INDEX($Q$4:$Q$1277,MATCH($BM189,$F$4:$F1332,0)))^BS$132</f>
        <v>4516639.68101297</v>
      </c>
      <c r="BT189" s="62">
        <f t="shared" si="75"/>
        <v>4516639.68101297</v>
      </c>
      <c r="BU189" s="63" t="str">
        <f t="shared" si="76"/>
        <v>Y</v>
      </c>
    </row>
    <row r="190" ht="15" customHeight="1" spans="1:73">
      <c r="A190" s="52" t="s">
        <v>1126</v>
      </c>
      <c r="B190" s="52" t="s">
        <v>589</v>
      </c>
      <c r="C190" s="52" t="s">
        <v>590</v>
      </c>
      <c r="D190" s="52" t="s">
        <v>929</v>
      </c>
      <c r="E190" s="10" t="s">
        <v>214</v>
      </c>
      <c r="F190" s="52" t="s">
        <v>591</v>
      </c>
      <c r="G190" s="52" t="s">
        <v>165</v>
      </c>
      <c r="H190" s="52" t="s">
        <v>224</v>
      </c>
      <c r="I190" s="52" t="s">
        <v>938</v>
      </c>
      <c r="J190" s="52" t="s">
        <v>165</v>
      </c>
      <c r="K190" s="52" t="s">
        <v>931</v>
      </c>
      <c r="L190" s="53" t="s">
        <v>286</v>
      </c>
      <c r="M190" s="13">
        <v>1825</v>
      </c>
      <c r="N190" s="14">
        <f t="shared" si="59"/>
        <v>5</v>
      </c>
      <c r="O190" s="15">
        <v>1150</v>
      </c>
      <c r="P190" s="15">
        <f t="shared" si="60"/>
        <v>2098750</v>
      </c>
      <c r="Q190" s="16">
        <f>IFERROR(VLOOKUP(G190,SCENARIOS!$A$13:$E$18,2,0),0.025)</f>
        <v>0.025</v>
      </c>
      <c r="R190" s="57">
        <f>IFERROR(VLOOKUP(L190,INPUTS!$A$107:$B$120,2,0),0.0082)</f>
        <v>0.0039</v>
      </c>
      <c r="S190" s="52">
        <f t="shared" si="61"/>
        <v>4.485</v>
      </c>
      <c r="T190" s="15">
        <f t="shared" si="62"/>
        <v>8185.125</v>
      </c>
      <c r="U190" s="15">
        <f>T190/INPUTS!$B$7*1000</f>
        <v>10231406.25</v>
      </c>
      <c r="V190" s="15">
        <f>T190*INPUTS!$B$6</f>
        <v>25864.995</v>
      </c>
      <c r="W190" s="54" t="s">
        <v>396</v>
      </c>
      <c r="X190" s="54" t="s">
        <v>396</v>
      </c>
      <c r="Y190" s="58">
        <f>IFERROR(VLOOKUP(E190,INPUTS!$A$44:$B$103,2,0),0)</f>
        <v>0.02</v>
      </c>
      <c r="Z190" s="15">
        <f t="shared" si="63"/>
        <v>163.7025</v>
      </c>
      <c r="AA190" s="20">
        <f>IFERROR(VLOOKUP(E190,INPUTS!$A$44:$C$103,3,0),SCENARIOS!$J$23)</f>
        <v>0.06</v>
      </c>
      <c r="AB190" s="15">
        <f t="shared" si="66"/>
        <v>555.643058912182</v>
      </c>
      <c r="AC190" s="20">
        <f>IFERROR(VLOOKUP($E190,INPUTS!$A$44:$G$103,4,0),SCENARIOS!$K$23)</f>
        <v>0.15</v>
      </c>
      <c r="AD190" s="15">
        <f t="shared" si="67"/>
        <v>1571.64780072228</v>
      </c>
      <c r="AE190" s="20">
        <f>IFERROR(VLOOKUP($E190,INPUTS!$A$44:$G$103,5,0),SCENARIOS!$L$23)</f>
        <v>0.3</v>
      </c>
      <c r="AF190" s="15">
        <f t="shared" si="68"/>
        <v>3556.35045901735</v>
      </c>
      <c r="AG190" s="20">
        <f>IFERROR(VLOOKUP($E190,INPUTS!$A$44:$G$103,6,0),SCENARIOS!$M$23)</f>
        <v>0.4</v>
      </c>
      <c r="AH190" s="15">
        <f t="shared" si="69"/>
        <v>5364.91215633277</v>
      </c>
      <c r="AI190" s="20">
        <f>IFERROR(VLOOKUP($E190,INPUTS!$A$44:$G$103,7,0),SCENARIOS!$N$23)</f>
        <v>0.5</v>
      </c>
      <c r="AJ190" s="15">
        <f t="shared" si="70"/>
        <v>7587.38209388956</v>
      </c>
      <c r="AL190" t="str">
        <f t="shared" si="71"/>
        <v>N</v>
      </c>
      <c r="AM190" s="21">
        <f t="shared" si="72"/>
        <v>15174.7641877791</v>
      </c>
      <c r="BB190" s="2"/>
      <c r="BC190" s="2" t="str">
        <v>IST</v>
      </c>
      <c r="BD190" s="15">
        <f>SUMIF($E$4:$E$1277,$BC190,$T$4:$T$1277)*(1+INDEX($Q$4:$Q$1277,MATCH($BC190,$E$4:$E1333,0)))^BD$132</f>
        <v>940372.266</v>
      </c>
      <c r="BE190" s="15">
        <f>SUMIF($E$4:$E$1277,$BC190,$T$4:$T$1277)*(1+INDEX($Q$4:$Q$1277,MATCH($BC190,$E$4:$E1333,0)))^BE$132</f>
        <v>1090149.18816454</v>
      </c>
      <c r="BF190" s="15">
        <f>SUMIF($E$4:$E$1277,$BC190,$T$4:$T$1277)*(1+INDEX($Q$4:$Q$1277,MATCH($BC190,$E$4:$E1333,0)))^BF$132</f>
        <v>1263781.69095835</v>
      </c>
      <c r="BG190" s="15">
        <f>SUMIF($E$4:$E$1277,$BC190,$T$4:$T$1277)*(1+INDEX($Q$4:$Q$1277,MATCH($BC190,$E$4:$E1333,0)))^BG$132</f>
        <v>1465069.34990303</v>
      </c>
      <c r="BH190" s="15">
        <f>SUMIF($E$4:$E$1277,$BC190,$T$4:$T$1277)*(1+INDEX($Q$4:$Q$1277,MATCH($BC190,$E$4:$E1333,0)))^BH$132</f>
        <v>1698416.91439413</v>
      </c>
      <c r="BI190" s="64">
        <f>SUMIF($E$4:$E$1277,$BC190,$T$4:$T$1277)*(1+INDEX($Q$4:$Q$1277,MATCH($BC190,$E$4:$E1333,0)))^BI$132</f>
        <v>1968930.69620972</v>
      </c>
      <c r="BJ190" s="65">
        <f t="shared" si="73"/>
        <v>1968930.69620972</v>
      </c>
      <c r="BK190" s="63" t="str">
        <f t="shared" si="74"/>
        <v>Y</v>
      </c>
      <c r="BL190" s="15"/>
      <c r="BM190" s="2" t="str">
        <v>UAE</v>
      </c>
      <c r="BN190" s="15">
        <f>SUMIF($F$4:$F$1277,$BM190,$T$4:$T$1277)*(1+INDEX($Q$4:$Q$1277,MATCH($BM190,$F$4:$F1333,0)))^BN$132</f>
        <v>5167521.29</v>
      </c>
      <c r="BO190" s="15">
        <f>SUMIF($F$4:$F$1277,$BM190,$T$4:$T$1277)*(1+INDEX($Q$4:$Q$1277,MATCH($BM190,$F$4:$F1333,0)))^BO$132</f>
        <v>6439671.69403597</v>
      </c>
      <c r="BP190" s="15">
        <f>SUMIF($F$4:$F$1277,$BM190,$T$4:$T$1277)*(1+INDEX($Q$4:$Q$1277,MATCH($BM190,$F$4:$F1333,0)))^BP$132</f>
        <v>8025002.54952373</v>
      </c>
      <c r="BQ190" s="15">
        <f>SUMIF($F$4:$F$1277,$BM190,$T$4:$T$1277)*(1+INDEX($Q$4:$Q$1277,MATCH($BM190,$F$4:$F1333,0)))^BQ$132</f>
        <v>10000613.2268367</v>
      </c>
      <c r="BR190" s="15">
        <f>SUMIF($F$4:$F$1277,$BM190,$T$4:$T$1277)*(1+INDEX($Q$4:$Q$1277,MATCH($BM190,$F$4:$F1333,0)))^BR$132</f>
        <v>12462583.5687389</v>
      </c>
      <c r="BS190" s="15">
        <f>SUMIF($F$4:$F$1277,$BM190,$T$4:$T$1277)*(1+INDEX($Q$4:$Q$1277,MATCH($BM190,$F$4:$F1333,0)))^BS$132</f>
        <v>15530646.539855</v>
      </c>
      <c r="BT190" s="62">
        <f t="shared" si="75"/>
        <v>15530646.539855</v>
      </c>
      <c r="BU190" s="63" t="str">
        <f t="shared" si="76"/>
        <v>Y</v>
      </c>
    </row>
    <row r="191" ht="15" customHeight="1" spans="1:73">
      <c r="A191" s="52" t="s">
        <v>1127</v>
      </c>
      <c r="B191" s="52" t="s">
        <v>589</v>
      </c>
      <c r="C191" s="52" t="s">
        <v>590</v>
      </c>
      <c r="D191" s="52" t="s">
        <v>929</v>
      </c>
      <c r="E191" s="10" t="s">
        <v>214</v>
      </c>
      <c r="F191" s="52" t="s">
        <v>591</v>
      </c>
      <c r="G191" s="52" t="s">
        <v>165</v>
      </c>
      <c r="H191" s="52" t="s">
        <v>203</v>
      </c>
      <c r="I191" s="52" t="s">
        <v>399</v>
      </c>
      <c r="J191" s="52" t="s">
        <v>165</v>
      </c>
      <c r="K191" s="52" t="s">
        <v>931</v>
      </c>
      <c r="L191" s="53" t="s">
        <v>286</v>
      </c>
      <c r="M191" s="13">
        <v>1825</v>
      </c>
      <c r="N191" s="14">
        <f t="shared" si="59"/>
        <v>5</v>
      </c>
      <c r="O191" s="15">
        <v>1300</v>
      </c>
      <c r="P191" s="15">
        <f t="shared" si="60"/>
        <v>2372500</v>
      </c>
      <c r="Q191" s="16">
        <f>IFERROR(VLOOKUP(G191,SCENARIOS!$A$13:$E$18,2,0),0.025)</f>
        <v>0.025</v>
      </c>
      <c r="R191" s="57">
        <f>IFERROR(VLOOKUP(L191,INPUTS!$A$107:$B$120,2,0),0.0082)</f>
        <v>0.0039</v>
      </c>
      <c r="S191" s="52">
        <f t="shared" si="61"/>
        <v>5.07</v>
      </c>
      <c r="T191" s="15">
        <f t="shared" si="62"/>
        <v>9252.75</v>
      </c>
      <c r="U191" s="15">
        <f>T191/INPUTS!$B$7*1000</f>
        <v>11565937.5</v>
      </c>
      <c r="V191" s="15">
        <f>T191*INPUTS!$B$6</f>
        <v>29238.69</v>
      </c>
      <c r="W191" s="54" t="s">
        <v>396</v>
      </c>
      <c r="X191" s="54" t="s">
        <v>396</v>
      </c>
      <c r="Y191" s="58">
        <f>IFERROR(VLOOKUP(E191,INPUTS!$A$44:$B$103,2,0),0)</f>
        <v>0.02</v>
      </c>
      <c r="Z191" s="15">
        <f t="shared" si="63"/>
        <v>185.055</v>
      </c>
      <c r="AA191" s="20">
        <f>IFERROR(VLOOKUP(E191,INPUTS!$A$44:$C$103,3,0),SCENARIOS!$J$23)</f>
        <v>0.06</v>
      </c>
      <c r="AB191" s="15">
        <f t="shared" si="66"/>
        <v>628.118240509423</v>
      </c>
      <c r="AC191" s="20">
        <f>IFERROR(VLOOKUP($E191,INPUTS!$A$44:$G$103,4,0),SCENARIOS!$K$23)</f>
        <v>0.15</v>
      </c>
      <c r="AD191" s="15">
        <f t="shared" si="67"/>
        <v>1776.64533994693</v>
      </c>
      <c r="AE191" s="20">
        <f>IFERROR(VLOOKUP($E191,INPUTS!$A$44:$G$103,5,0),SCENARIOS!$L$23)</f>
        <v>0.3</v>
      </c>
      <c r="AF191" s="15">
        <f t="shared" si="68"/>
        <v>4020.22225801962</v>
      </c>
      <c r="AG191" s="20">
        <f>IFERROR(VLOOKUP($E191,INPUTS!$A$44:$G$103,6,0),SCENARIOS!$M$23)</f>
        <v>0.4</v>
      </c>
      <c r="AH191" s="15">
        <f t="shared" si="69"/>
        <v>6064.68330715878</v>
      </c>
      <c r="AI191" s="20">
        <f>IFERROR(VLOOKUP($E191,INPUTS!$A$44:$G$103,7,0),SCENARIOS!$N$23)</f>
        <v>0.5</v>
      </c>
      <c r="AJ191" s="15">
        <f t="shared" si="70"/>
        <v>8577.04062787515</v>
      </c>
      <c r="AL191" t="str">
        <f t="shared" si="71"/>
        <v>N</v>
      </c>
      <c r="AM191" s="21">
        <f t="shared" si="72"/>
        <v>17154.0812557503</v>
      </c>
      <c r="BB191" s="2"/>
      <c r="BC191" s="2" t="str">
        <v>JED</v>
      </c>
      <c r="BD191" s="15">
        <f>SUMIF($E$4:$E$1277,$BC191,$T$4:$T$1277)*(1+INDEX($Q$4:$Q$1277,MATCH($BC191,$E$4:$E1334,0)))^BD$132</f>
        <v>181792.413</v>
      </c>
      <c r="BE191" s="15">
        <f>SUMIF($E$4:$E$1277,$BC191,$T$4:$T$1277)*(1+INDEX($Q$4:$Q$1277,MATCH($BC191,$E$4:$E1334,0)))^BE$132</f>
        <v>226546.421482977</v>
      </c>
      <c r="BF191" s="15">
        <f>SUMIF($E$4:$E$1277,$BC191,$T$4:$T$1277)*(1+INDEX($Q$4:$Q$1277,MATCH($BC191,$E$4:$E1334,0)))^BF$132</f>
        <v>282318.058492038</v>
      </c>
      <c r="BG191" s="15">
        <f>SUMIF($E$4:$E$1277,$BC191,$T$4:$T$1277)*(1+INDEX($Q$4:$Q$1277,MATCH($BC191,$E$4:$E1334,0)))^BG$132</f>
        <v>351819.665166076</v>
      </c>
      <c r="BH191" s="15">
        <f>SUMIF($E$4:$E$1277,$BC191,$T$4:$T$1277)*(1+INDEX($Q$4:$Q$1277,MATCH($BC191,$E$4:$E1334,0)))^BH$132</f>
        <v>438431.312041133</v>
      </c>
      <c r="BI191" s="15">
        <f>SUMIF($E$4:$E$1277,$BC191,$T$4:$T$1277)*(1+INDEX($Q$4:$Q$1277,MATCH($BC191,$E$4:$E1334,0)))^BI$132</f>
        <v>546365.181967221</v>
      </c>
      <c r="BJ191" s="62">
        <f t="shared" si="73"/>
        <v>546365.181967221</v>
      </c>
      <c r="BK191" s="63" t="str">
        <f t="shared" si="74"/>
        <v>Y</v>
      </c>
      <c r="BL191" s="15"/>
      <c r="BM191" s="2" t="str">
        <v>United Kingdom</v>
      </c>
      <c r="BN191" s="15">
        <f>SUMIF($F$4:$F$1277,$BM191,$T$4:$T$1277)*(1+INDEX($Q$4:$Q$1277,MATCH($BM191,$F$4:$F1334,0)))^BN$132</f>
        <v>10140715.426</v>
      </c>
      <c r="BO191" s="15">
        <f>SUMIF($F$4:$F$1277,$BM191,$T$4:$T$1277)*(1+INDEX($Q$4:$Q$1277,MATCH($BM191,$F$4:$F1334,0)))^BO$132</f>
        <v>11473288.717563</v>
      </c>
      <c r="BP191" s="15">
        <f>SUMIF($F$4:$F$1277,$BM191,$T$4:$T$1277)*(1+INDEX($Q$4:$Q$1277,MATCH($BM191,$F$4:$F1334,0)))^BP$132</f>
        <v>12980973.0839162</v>
      </c>
      <c r="BQ191" s="15">
        <f>SUMIF($F$4:$F$1277,$BM191,$T$4:$T$1277)*(1+INDEX($Q$4:$Q$1277,MATCH($BM191,$F$4:$F1334,0)))^BQ$132</f>
        <v>14686779.5584549</v>
      </c>
      <c r="BR191" s="15">
        <f>SUMIF($F$4:$F$1277,$BM191,$T$4:$T$1277)*(1+INDEX($Q$4:$Q$1277,MATCH($BM191,$F$4:$F1334,0)))^BR$132</f>
        <v>16616743.01335</v>
      </c>
      <c r="BS191" s="15">
        <f>SUMIF($F$4:$F$1277,$BM191,$T$4:$T$1277)*(1+INDEX($Q$4:$Q$1277,MATCH($BM191,$F$4:$F1334,0)))^BS$132</f>
        <v>18800319.5167971</v>
      </c>
      <c r="BT191" s="62">
        <f t="shared" si="75"/>
        <v>18800319.5167971</v>
      </c>
      <c r="BU191" s="63" t="str">
        <f t="shared" si="76"/>
        <v>Y</v>
      </c>
    </row>
    <row r="192" ht="15" customHeight="1" spans="1:73">
      <c r="A192" s="52" t="s">
        <v>1128</v>
      </c>
      <c r="B192" s="52" t="s">
        <v>589</v>
      </c>
      <c r="C192" s="52" t="s">
        <v>590</v>
      </c>
      <c r="D192" s="52" t="s">
        <v>929</v>
      </c>
      <c r="E192" s="10" t="s">
        <v>214</v>
      </c>
      <c r="F192" s="52" t="s">
        <v>591</v>
      </c>
      <c r="G192" s="52" t="s">
        <v>165</v>
      </c>
      <c r="H192" s="52" t="s">
        <v>206</v>
      </c>
      <c r="I192" s="52" t="s">
        <v>408</v>
      </c>
      <c r="J192" s="52" t="s">
        <v>165</v>
      </c>
      <c r="K192" s="52" t="s">
        <v>931</v>
      </c>
      <c r="L192" s="53" t="s">
        <v>286</v>
      </c>
      <c r="M192" s="13">
        <v>1095</v>
      </c>
      <c r="N192" s="14">
        <f t="shared" si="59"/>
        <v>3</v>
      </c>
      <c r="O192" s="15">
        <v>2900</v>
      </c>
      <c r="P192" s="15">
        <f t="shared" si="60"/>
        <v>3175500</v>
      </c>
      <c r="Q192" s="16">
        <f>IFERROR(VLOOKUP(G192,SCENARIOS!$A$13:$E$18,2,0),0.025)</f>
        <v>0.025</v>
      </c>
      <c r="R192" s="57">
        <f>IFERROR(VLOOKUP(L192,INPUTS!$A$107:$B$120,2,0),0.0082)</f>
        <v>0.0039</v>
      </c>
      <c r="S192" s="52">
        <f t="shared" si="61"/>
        <v>11.31</v>
      </c>
      <c r="T192" s="15">
        <f t="shared" si="62"/>
        <v>12384.45</v>
      </c>
      <c r="U192" s="15">
        <f>T192/INPUTS!$B$7*1000</f>
        <v>15480562.5</v>
      </c>
      <c r="V192" s="15">
        <f>T192*INPUTS!$B$6</f>
        <v>39134.862</v>
      </c>
      <c r="W192" s="54" t="s">
        <v>396</v>
      </c>
      <c r="X192" s="54" t="s">
        <v>396</v>
      </c>
      <c r="Y192" s="58">
        <f>IFERROR(VLOOKUP(E192,INPUTS!$A$44:$B$103,2,0),0)</f>
        <v>0.02</v>
      </c>
      <c r="Z192" s="15">
        <f t="shared" si="63"/>
        <v>247.689</v>
      </c>
      <c r="AA192" s="20">
        <f>IFERROR(VLOOKUP(E192,INPUTS!$A$44:$C$103,3,0),SCENARIOS!$J$23)</f>
        <v>0.06</v>
      </c>
      <c r="AB192" s="15">
        <f t="shared" si="66"/>
        <v>840.712106527998</v>
      </c>
      <c r="AC192" s="20">
        <f>IFERROR(VLOOKUP($E192,INPUTS!$A$44:$G$103,4,0),SCENARIOS!$K$23)</f>
        <v>0.15</v>
      </c>
      <c r="AD192" s="15">
        <f t="shared" si="67"/>
        <v>2377.97145500589</v>
      </c>
      <c r="AE192" s="20">
        <f>IFERROR(VLOOKUP($E192,INPUTS!$A$44:$G$103,5,0),SCENARIOS!$L$23)</f>
        <v>0.3</v>
      </c>
      <c r="AF192" s="15">
        <f t="shared" si="68"/>
        <v>5380.91286842626</v>
      </c>
      <c r="AG192" s="20">
        <f>IFERROR(VLOOKUP($E192,INPUTS!$A$44:$G$103,6,0),SCENARIOS!$M$23)</f>
        <v>0.4</v>
      </c>
      <c r="AH192" s="15">
        <f t="shared" si="69"/>
        <v>8117.34534958175</v>
      </c>
      <c r="AI192" s="20">
        <f>IFERROR(VLOOKUP($E192,INPUTS!$A$44:$G$103,7,0),SCENARIOS!$N$23)</f>
        <v>0.5</v>
      </c>
      <c r="AJ192" s="15">
        <f t="shared" si="70"/>
        <v>11480.0389942329</v>
      </c>
      <c r="AL192" t="str">
        <f t="shared" si="71"/>
        <v>N</v>
      </c>
      <c r="AM192" s="21">
        <f t="shared" si="72"/>
        <v>22960.0779884658</v>
      </c>
      <c r="BB192" s="2"/>
      <c r="BC192" s="2" t="str">
        <v>JFK</v>
      </c>
      <c r="BD192" s="15">
        <f>SUMIF($E$4:$E$1277,$BC192,$T$4:$T$1277)*(1+INDEX($Q$4:$Q$1277,MATCH($BC192,$E$4:$E1335,0)))^BD$132</f>
        <v>544089.691</v>
      </c>
      <c r="BE192" s="15">
        <f>SUMIF($E$4:$E$1277,$BC192,$T$4:$T$1277)*(1+INDEX($Q$4:$Q$1277,MATCH($BC192,$E$4:$E1335,0)))^BE$132</f>
        <v>600718.98305212</v>
      </c>
      <c r="BF192" s="15">
        <f>SUMIF($E$4:$E$1277,$BC192,$T$4:$T$1277)*(1+INDEX($Q$4:$Q$1277,MATCH($BC192,$E$4:$E1335,0)))^BF$132</f>
        <v>663242.297305672</v>
      </c>
      <c r="BG192" s="15">
        <f>SUMIF($E$4:$E$1277,$BC192,$T$4:$T$1277)*(1+INDEX($Q$4:$Q$1277,MATCH($BC192,$E$4:$E1335,0)))^BG$132</f>
        <v>732273.088325459</v>
      </c>
      <c r="BH192" s="15">
        <f>SUMIF($E$4:$E$1277,$BC192,$T$4:$T$1277)*(1+INDEX($Q$4:$Q$1277,MATCH($BC192,$E$4:$E1335,0)))^BH$132</f>
        <v>808488.659520117</v>
      </c>
      <c r="BI192" s="15">
        <f>SUMIF($E$4:$E$1277,$BC192,$T$4:$T$1277)*(1+INDEX($Q$4:$Q$1277,MATCH($BC192,$E$4:$E1335,0)))^BI$132</f>
        <v>892636.808581062</v>
      </c>
      <c r="BJ192" s="62">
        <f t="shared" si="73"/>
        <v>892636.808581062</v>
      </c>
      <c r="BK192" s="63" t="str">
        <f t="shared" si="74"/>
        <v>Y</v>
      </c>
      <c r="BL192" s="15"/>
      <c r="BM192" s="2" t="str">
        <v>United States</v>
      </c>
      <c r="BN192" s="15">
        <f>SUMIF($F$4:$F$1277,$BM192,$T$4:$T$1277)*(1+INDEX($Q$4:$Q$1277,MATCH($BM192,$F$4:$F1335,0)))^BN$132</f>
        <v>6191250.062</v>
      </c>
      <c r="BO192" s="15">
        <f>SUMIF($F$4:$F$1277,$BM192,$T$4:$T$1277)*(1+INDEX($Q$4:$Q$1277,MATCH($BM192,$F$4:$F1335,0)))^BO$132</f>
        <v>6835640.34126501</v>
      </c>
      <c r="BP192" s="15">
        <f>SUMIF($F$4:$F$1277,$BM192,$T$4:$T$1277)*(1+INDEX($Q$4:$Q$1277,MATCH($BM192,$F$4:$F1335,0)))^BP$132</f>
        <v>7547099.2783702</v>
      </c>
      <c r="BQ192" s="15">
        <f>SUMIF($F$4:$F$1277,$BM192,$T$4:$T$1277)*(1+INDEX($Q$4:$Q$1277,MATCH($BM192,$F$4:$F1335,0)))^BQ$132</f>
        <v>8332607.4330931</v>
      </c>
      <c r="BR192" s="15">
        <f>SUMIF($F$4:$F$1277,$BM192,$T$4:$T$1277)*(1+INDEX($Q$4:$Q$1277,MATCH($BM192,$F$4:$F1335,0)))^BR$132</f>
        <v>9199871.90747973</v>
      </c>
      <c r="BS192" s="15">
        <f>SUMIF($F$4:$F$1277,$BM192,$T$4:$T$1277)*(1+INDEX($Q$4:$Q$1277,MATCH($BM192,$F$4:$F1335,0)))^BS$132</f>
        <v>10157401.9649473</v>
      </c>
      <c r="BT192" s="62">
        <f t="shared" si="75"/>
        <v>10157401.9649473</v>
      </c>
      <c r="BU192" s="63" t="str">
        <f t="shared" si="76"/>
        <v>Y</v>
      </c>
    </row>
    <row r="193" ht="15" customHeight="1" spans="1:73">
      <c r="A193" s="52" t="s">
        <v>1129</v>
      </c>
      <c r="B193" s="52" t="s">
        <v>592</v>
      </c>
      <c r="C193" s="52" t="s">
        <v>593</v>
      </c>
      <c r="D193" s="52" t="s">
        <v>929</v>
      </c>
      <c r="E193" s="10" t="s">
        <v>211</v>
      </c>
      <c r="F193" s="52" t="s">
        <v>594</v>
      </c>
      <c r="G193" s="52" t="s">
        <v>165</v>
      </c>
      <c r="H193" s="52" t="s">
        <v>245</v>
      </c>
      <c r="I193" s="52" t="s">
        <v>930</v>
      </c>
      <c r="J193" s="52" t="s">
        <v>169</v>
      </c>
      <c r="K193" s="52" t="s">
        <v>931</v>
      </c>
      <c r="L193" s="53" t="s">
        <v>288</v>
      </c>
      <c r="M193" s="13">
        <v>730</v>
      </c>
      <c r="N193" s="14">
        <f t="shared" si="59"/>
        <v>2</v>
      </c>
      <c r="O193" s="15">
        <v>6600</v>
      </c>
      <c r="P193" s="15">
        <f t="shared" si="60"/>
        <v>4818000</v>
      </c>
      <c r="Q193" s="16">
        <f>IFERROR(VLOOKUP(G193,SCENARIOS!$A$13:$E$18,2,0),0.025)</f>
        <v>0.025</v>
      </c>
      <c r="R193" s="57">
        <f>IFERROR(VLOOKUP(L193,INPUTS!$A$107:$B$120,2,0),0.0082)</f>
        <v>0.0085</v>
      </c>
      <c r="S193" s="52">
        <f t="shared" si="61"/>
        <v>56.1</v>
      </c>
      <c r="T193" s="15">
        <f t="shared" si="62"/>
        <v>40953</v>
      </c>
      <c r="U193" s="15">
        <f>T193/INPUTS!$B$7*1000</f>
        <v>51191250</v>
      </c>
      <c r="V193" s="15">
        <f>T193*INPUTS!$B$6</f>
        <v>129411.48</v>
      </c>
      <c r="W193" s="54" t="s">
        <v>396</v>
      </c>
      <c r="X193" s="54" t="s">
        <v>396</v>
      </c>
      <c r="Y193" s="58">
        <f>IFERROR(VLOOKUP(E193,INPUTS!$A$44:$B$103,2,0),0)</f>
        <v>0.02</v>
      </c>
      <c r="Z193" s="15">
        <f t="shared" si="63"/>
        <v>819.06</v>
      </c>
      <c r="AA193" s="20">
        <f>IFERROR(VLOOKUP(E193,INPUTS!$A$44:$C$103,3,0),SCENARIOS!$J$23)</f>
        <v>0.06</v>
      </c>
      <c r="AB193" s="15">
        <f t="shared" si="66"/>
        <v>2780.07363255058</v>
      </c>
      <c r="AC193" s="20">
        <f>IFERROR(VLOOKUP($E193,INPUTS!$A$44:$G$103,4,0),SCENARIOS!$K$23)</f>
        <v>0.15</v>
      </c>
      <c r="AD193" s="15">
        <f t="shared" si="67"/>
        <v>7863.49535077101</v>
      </c>
      <c r="AE193" s="20">
        <f>IFERROR(VLOOKUP($E193,INPUTS!$A$44:$G$103,5,0),SCENARIOS!$L$23)</f>
        <v>0.3</v>
      </c>
      <c r="AF193" s="15">
        <f t="shared" si="68"/>
        <v>17793.6464437791</v>
      </c>
      <c r="AG193" s="20">
        <f>IFERROR(VLOOKUP($E193,INPUTS!$A$44:$G$103,6,0),SCENARIOS!$M$23)</f>
        <v>0.4</v>
      </c>
      <c r="AH193" s="15">
        <f t="shared" si="69"/>
        <v>26842.503631685</v>
      </c>
      <c r="AI193" s="20">
        <f>IFERROR(VLOOKUP($E193,INPUTS!$A$44:$G$103,7,0),SCENARIOS!$N$23)</f>
        <v>0.5</v>
      </c>
      <c r="AJ193" s="15">
        <f t="shared" si="70"/>
        <v>37962.2863292936</v>
      </c>
      <c r="AL193" t="str">
        <f t="shared" si="71"/>
        <v>N</v>
      </c>
      <c r="AM193" s="21">
        <f t="shared" si="72"/>
        <v>75924.5726585871</v>
      </c>
      <c r="BB193" s="2"/>
      <c r="BC193" s="2" t="str">
        <v>JNB</v>
      </c>
      <c r="BD193" s="15">
        <f>SUMIF($E$4:$E$1277,$BC193,$T$4:$T$1277)*(1+INDEX($Q$4:$Q$1277,MATCH($BC193,$E$4:$E1336,0)))^BD$132</f>
        <v>359477.915</v>
      </c>
      <c r="BE193" s="15">
        <f>SUMIF($E$4:$E$1277,$BC193,$T$4:$T$1277)*(1+INDEX($Q$4:$Q$1277,MATCH($BC193,$E$4:$E1336,0)))^BE$132</f>
        <v>416733.427142919</v>
      </c>
      <c r="BF193" s="15">
        <f>SUMIF($E$4:$E$1277,$BC193,$T$4:$T$1277)*(1+INDEX($Q$4:$Q$1277,MATCH($BC193,$E$4:$E1336,0)))^BF$132</f>
        <v>483108.257980974</v>
      </c>
      <c r="BG193" s="15">
        <f>SUMIF($E$4:$E$1277,$BC193,$T$4:$T$1277)*(1+INDEX($Q$4:$Q$1277,MATCH($BC193,$E$4:$E1336,0)))^BG$132</f>
        <v>560054.878557579</v>
      </c>
      <c r="BH193" s="15">
        <f>SUMIF($E$4:$E$1277,$BC193,$T$4:$T$1277)*(1+INDEX($Q$4:$Q$1277,MATCH($BC193,$E$4:$E1336,0)))^BH$132</f>
        <v>649257.100897036</v>
      </c>
      <c r="BI193" s="15">
        <f>SUMIF($E$4:$E$1277,$BC193,$T$4:$T$1277)*(1+INDEX($Q$4:$Q$1277,MATCH($BC193,$E$4:$E1336,0)))^BI$132</f>
        <v>752666.924625113</v>
      </c>
      <c r="BJ193" s="62">
        <f t="shared" si="73"/>
        <v>752666.924625113</v>
      </c>
      <c r="BK193" s="63" t="str">
        <f t="shared" si="74"/>
        <v>Y</v>
      </c>
      <c r="BL193" s="15"/>
      <c r="BM193" s="2" t="str">
        <v>Vietnam</v>
      </c>
      <c r="BN193" s="15">
        <f>SUMIF($F$4:$F$1277,$BM193,$T$4:$T$1277)*(1+INDEX($Q$4:$Q$1277,MATCH($BM193,$F$4:$F1336,0)))^BN$132</f>
        <v>3517348.27</v>
      </c>
      <c r="BO193" s="15">
        <f>SUMIF($F$4:$F$1277,$BM193,$T$4:$T$1277)*(1+INDEX($Q$4:$Q$1277,MATCH($BM193,$F$4:$F1336,0)))^BO$132</f>
        <v>4279391.98144712</v>
      </c>
      <c r="BP193" s="15">
        <f>SUMIF($F$4:$F$1277,$BM193,$T$4:$T$1277)*(1+INDEX($Q$4:$Q$1277,MATCH($BM193,$F$4:$F1336,0)))^BP$132</f>
        <v>5206534.67473493</v>
      </c>
      <c r="BQ193" s="15">
        <f>SUMIF($F$4:$F$1277,$BM193,$T$4:$T$1277)*(1+INDEX($Q$4:$Q$1277,MATCH($BM193,$F$4:$F1336,0)))^BQ$132</f>
        <v>6334545.52346249</v>
      </c>
      <c r="BR193" s="15">
        <f>SUMIF($F$4:$F$1277,$BM193,$T$4:$T$1277)*(1+INDEX($Q$4:$Q$1277,MATCH($BM193,$F$4:$F1336,0)))^BR$132</f>
        <v>7706943.19650557</v>
      </c>
      <c r="BS193" s="15">
        <f>SUMIF($F$4:$F$1277,$BM193,$T$4:$T$1277)*(1+INDEX($Q$4:$Q$1277,MATCH($BM193,$F$4:$F1336,0)))^BS$132</f>
        <v>9376674.80866043</v>
      </c>
      <c r="BT193" s="68">
        <f t="shared" si="75"/>
        <v>9376674.80866043</v>
      </c>
      <c r="BU193" s="69" t="str">
        <f t="shared" si="76"/>
        <v>Y</v>
      </c>
    </row>
    <row r="194" ht="15" customHeight="1" spans="1:73">
      <c r="A194" s="52" t="s">
        <v>1130</v>
      </c>
      <c r="B194" s="52" t="s">
        <v>592</v>
      </c>
      <c r="C194" s="52" t="s">
        <v>593</v>
      </c>
      <c r="D194" s="52" t="s">
        <v>929</v>
      </c>
      <c r="E194" s="10" t="s">
        <v>211</v>
      </c>
      <c r="F194" s="52" t="s">
        <v>594</v>
      </c>
      <c r="G194" s="52" t="s">
        <v>165</v>
      </c>
      <c r="H194" s="52" t="s">
        <v>224</v>
      </c>
      <c r="I194" s="52" t="s">
        <v>938</v>
      </c>
      <c r="J194" s="52" t="s">
        <v>165</v>
      </c>
      <c r="K194" s="52" t="s">
        <v>931</v>
      </c>
      <c r="L194" s="53" t="s">
        <v>279</v>
      </c>
      <c r="M194" s="13">
        <v>3650</v>
      </c>
      <c r="N194" s="14">
        <f t="shared" si="59"/>
        <v>10</v>
      </c>
      <c r="O194" s="15">
        <v>1000</v>
      </c>
      <c r="P194" s="15">
        <f t="shared" si="60"/>
        <v>3650000</v>
      </c>
      <c r="Q194" s="16">
        <f>IFERROR(VLOOKUP(G194,SCENARIOS!$A$13:$E$18,2,0),0.025)</f>
        <v>0.025</v>
      </c>
      <c r="R194" s="57">
        <f>IFERROR(VLOOKUP(L194,INPUTS!$A$107:$B$120,2,0),0.0082)</f>
        <v>0.0039</v>
      </c>
      <c r="S194" s="52">
        <f t="shared" si="61"/>
        <v>3.9</v>
      </c>
      <c r="T194" s="15">
        <f t="shared" si="62"/>
        <v>14235</v>
      </c>
      <c r="U194" s="15">
        <f>T194/INPUTS!$B$7*1000</f>
        <v>17793750</v>
      </c>
      <c r="V194" s="15">
        <f>T194*INPUTS!$B$6</f>
        <v>44982.6</v>
      </c>
      <c r="W194" s="54" t="s">
        <v>396</v>
      </c>
      <c r="X194" s="54" t="s">
        <v>396</v>
      </c>
      <c r="Y194" s="58">
        <f>IFERROR(VLOOKUP(E194,INPUTS!$A$44:$B$103,2,0),0)</f>
        <v>0.02</v>
      </c>
      <c r="Z194" s="15">
        <f t="shared" si="63"/>
        <v>284.7</v>
      </c>
      <c r="AA194" s="20">
        <f>IFERROR(VLOOKUP(E194,INPUTS!$A$44:$C$103,3,0),SCENARIOS!$J$23)</f>
        <v>0.06</v>
      </c>
      <c r="AB194" s="15">
        <f t="shared" si="66"/>
        <v>966.335754629883</v>
      </c>
      <c r="AC194" s="20">
        <f>IFERROR(VLOOKUP($E194,INPUTS!$A$44:$G$103,4,0),SCENARIOS!$K$23)</f>
        <v>0.15</v>
      </c>
      <c r="AD194" s="15">
        <f t="shared" si="67"/>
        <v>2733.30052299527</v>
      </c>
      <c r="AE194" s="20">
        <f>IFERROR(VLOOKUP($E194,INPUTS!$A$44:$G$103,5,0),SCENARIOS!$L$23)</f>
        <v>0.3</v>
      </c>
      <c r="AF194" s="15">
        <f t="shared" si="68"/>
        <v>6184.95732003018</v>
      </c>
      <c r="AG194" s="20">
        <f>IFERROR(VLOOKUP($E194,INPUTS!$A$44:$G$103,6,0),SCENARIOS!$M$23)</f>
        <v>0.4</v>
      </c>
      <c r="AH194" s="15">
        <f t="shared" si="69"/>
        <v>9330.28201101351</v>
      </c>
      <c r="AI194" s="20">
        <f>IFERROR(VLOOKUP($E194,INPUTS!$A$44:$G$103,7,0),SCENARIOS!$N$23)</f>
        <v>0.5</v>
      </c>
      <c r="AJ194" s="15">
        <f t="shared" si="70"/>
        <v>13195.4471198079</v>
      </c>
      <c r="AL194" t="str">
        <f t="shared" si="71"/>
        <v>N</v>
      </c>
      <c r="AM194" s="21">
        <f t="shared" si="72"/>
        <v>26390.8942396159</v>
      </c>
      <c r="BB194" s="2"/>
      <c r="BC194" s="2" t="str">
        <v>KEF</v>
      </c>
      <c r="BD194" s="15">
        <f>SUMIF($E$4:$E$1277,$BC194,$T$4:$T$1277)*(1+INDEX($Q$4:$Q$1277,MATCH($BC194,$E$4:$E1337,0)))^BD$132</f>
        <v>1607200</v>
      </c>
      <c r="BE194" s="15">
        <f>SUMIF($E$4:$E$1277,$BC194,$T$4:$T$1277)*(1+INDEX($Q$4:$Q$1277,MATCH($BC194,$E$4:$E1337,0)))^BE$132</f>
        <v>1818399.27975781</v>
      </c>
      <c r="BF194" s="15">
        <f>SUMIF($E$4:$E$1277,$BC194,$T$4:$T$1277)*(1+INDEX($Q$4:$Q$1277,MATCH($BC194,$E$4:$E1337,0)))^BF$132</f>
        <v>2057351.87943239</v>
      </c>
      <c r="BG194" s="15">
        <f>SUMIF($E$4:$E$1277,$BC194,$T$4:$T$1277)*(1+INDEX($Q$4:$Q$1277,MATCH($BC194,$E$4:$E1337,0)))^BG$132</f>
        <v>2327704.81319576</v>
      </c>
      <c r="BH194" s="15">
        <f>SUMIF($E$4:$E$1277,$BC194,$T$4:$T$1277)*(1+INDEX($Q$4:$Q$1277,MATCH($BC194,$E$4:$E1337,0)))^BH$132</f>
        <v>2633584.34283472</v>
      </c>
      <c r="BI194" s="15">
        <f>SUMIF($E$4:$E$1277,$BC194,$T$4:$T$1277)*(1+INDEX($Q$4:$Q$1277,MATCH($BC194,$E$4:$E1337,0)))^BI$132</f>
        <v>2979658.95482336</v>
      </c>
      <c r="BJ194" s="62">
        <f t="shared" si="73"/>
        <v>2979658.95482336</v>
      </c>
      <c r="BK194" s="63" t="str">
        <f t="shared" si="74"/>
        <v>Y</v>
      </c>
      <c r="BL194" s="15"/>
      <c r="BM194" s="2">
        <v>0</v>
      </c>
    </row>
    <row r="195" ht="15" customHeight="1" spans="1:73">
      <c r="A195" s="52" t="s">
        <v>1131</v>
      </c>
      <c r="B195" s="52" t="s">
        <v>592</v>
      </c>
      <c r="C195" s="52" t="s">
        <v>593</v>
      </c>
      <c r="D195" s="52" t="s">
        <v>929</v>
      </c>
      <c r="E195" s="10" t="s">
        <v>211</v>
      </c>
      <c r="F195" s="52" t="s">
        <v>594</v>
      </c>
      <c r="G195" s="52" t="s">
        <v>165</v>
      </c>
      <c r="H195" s="52" t="s">
        <v>249</v>
      </c>
      <c r="I195" s="52" t="s">
        <v>930</v>
      </c>
      <c r="J195" s="52" t="s">
        <v>169</v>
      </c>
      <c r="K195" s="52" t="s">
        <v>931</v>
      </c>
      <c r="L195" s="53" t="s">
        <v>288</v>
      </c>
      <c r="M195" s="13">
        <v>365</v>
      </c>
      <c r="N195" s="14">
        <f t="shared" si="59"/>
        <v>1</v>
      </c>
      <c r="O195" s="15">
        <v>7200</v>
      </c>
      <c r="P195" s="15">
        <f t="shared" si="60"/>
        <v>2628000</v>
      </c>
      <c r="Q195" s="16">
        <f>IFERROR(VLOOKUP(G195,SCENARIOS!$A$13:$E$18,2,0),0.025)</f>
        <v>0.025</v>
      </c>
      <c r="R195" s="57">
        <f>IFERROR(VLOOKUP(L195,INPUTS!$A$107:$B$120,2,0),0.0082)</f>
        <v>0.0085</v>
      </c>
      <c r="S195" s="52">
        <f t="shared" si="61"/>
        <v>61.2</v>
      </c>
      <c r="T195" s="15">
        <f t="shared" si="62"/>
        <v>22338</v>
      </c>
      <c r="U195" s="15">
        <f>T195/INPUTS!$B$7*1000</f>
        <v>27922500</v>
      </c>
      <c r="V195" s="15">
        <f>T195*INPUTS!$B$6</f>
        <v>70588.08</v>
      </c>
      <c r="W195" s="54" t="s">
        <v>396</v>
      </c>
      <c r="X195" s="54" t="s">
        <v>396</v>
      </c>
      <c r="Y195" s="58">
        <f>IFERROR(VLOOKUP(E195,INPUTS!$A$44:$B$103,2,0),0)</f>
        <v>0.02</v>
      </c>
      <c r="Z195" s="15">
        <f t="shared" si="63"/>
        <v>446.76</v>
      </c>
      <c r="AA195" s="20">
        <f>IFERROR(VLOOKUP(E195,INPUTS!$A$44:$C$103,3,0),SCENARIOS!$J$23)</f>
        <v>0.06</v>
      </c>
      <c r="AB195" s="15">
        <f t="shared" si="66"/>
        <v>1516.40379957305</v>
      </c>
      <c r="AC195" s="20">
        <f>IFERROR(VLOOKUP($E195,INPUTS!$A$44:$G$103,4,0),SCENARIOS!$K$23)</f>
        <v>0.15</v>
      </c>
      <c r="AD195" s="15">
        <f t="shared" si="67"/>
        <v>4289.17928223873</v>
      </c>
      <c r="AE195" s="20">
        <f>IFERROR(VLOOKUP($E195,INPUTS!$A$44:$G$103,5,0),SCENARIOS!$L$23)</f>
        <v>0.3</v>
      </c>
      <c r="AF195" s="15">
        <f t="shared" si="68"/>
        <v>9705.62533297044</v>
      </c>
      <c r="AG195" s="20">
        <f>IFERROR(VLOOKUP($E195,INPUTS!$A$44:$G$103,6,0),SCENARIOS!$M$23)</f>
        <v>0.4</v>
      </c>
      <c r="AH195" s="15">
        <f t="shared" si="69"/>
        <v>14641.3656172827</v>
      </c>
      <c r="AI195" s="20">
        <f>IFERROR(VLOOKUP($E195,INPUTS!$A$44:$G$103,7,0),SCENARIOS!$N$23)</f>
        <v>0.5</v>
      </c>
      <c r="AJ195" s="15">
        <f t="shared" si="70"/>
        <v>20706.7016341601</v>
      </c>
      <c r="AL195" t="str">
        <f t="shared" si="71"/>
        <v>N</v>
      </c>
      <c r="AM195" s="21">
        <f t="shared" si="72"/>
        <v>41413.4032683203</v>
      </c>
      <c r="BB195" s="2"/>
      <c r="BC195" s="2" t="str">
        <v>KUL</v>
      </c>
      <c r="BD195" s="15">
        <f>SUMIF($E$4:$E$1277,$BC195,$T$4:$T$1277)*(1+INDEX($Q$4:$Q$1277,MATCH($BC195,$E$4:$E1338,0)))^BD$132</f>
        <v>9163058.095</v>
      </c>
      <c r="BE195" s="15">
        <f>SUMIF($E$4:$E$1277,$BC195,$T$4:$T$1277)*(1+INDEX($Q$4:$Q$1277,MATCH($BC195,$E$4:$E1338,0)))^BE$132</f>
        <v>11148261.2261416</v>
      </c>
      <c r="BF195" s="15">
        <f>SUMIF($E$4:$E$1277,$BC195,$T$4:$T$1277)*(1+INDEX($Q$4:$Q$1277,MATCH($BC195,$E$4:$E1338,0)))^BF$132</f>
        <v>13563564.3774985</v>
      </c>
      <c r="BG195" s="15">
        <f>SUMIF($E$4:$E$1277,$BC195,$T$4:$T$1277)*(1+INDEX($Q$4:$Q$1277,MATCH($BC195,$E$4:$E1338,0)))^BG$132</f>
        <v>16502149.9667728</v>
      </c>
      <c r="BH195" s="15">
        <f>SUMIF($E$4:$E$1277,$BC195,$T$4:$T$1277)*(1+INDEX($Q$4:$Q$1277,MATCH($BC195,$E$4:$E1338,0)))^BH$132</f>
        <v>20077388.6529142</v>
      </c>
      <c r="BI195" s="15">
        <f>SUMIF($E$4:$E$1277,$BC195,$T$4:$T$1277)*(1+INDEX($Q$4:$Q$1277,MATCH($BC195,$E$4:$E1338,0)))^BI$132</f>
        <v>24427213.1771809</v>
      </c>
      <c r="BJ195" s="62">
        <f t="shared" si="73"/>
        <v>24427213.1771809</v>
      </c>
      <c r="BK195" s="63" t="str">
        <f t="shared" si="74"/>
        <v>Y</v>
      </c>
      <c r="BL195" s="15"/>
      <c r="BM195" s="2" t="s">
        <v>940</v>
      </c>
      <c r="BN195" s="15">
        <f>SUM(BN134:BN193)</f>
        <v>177606258.1325</v>
      </c>
      <c r="BO195" s="15">
        <f t="shared" ref="BO195:BS195" si="77">SUM(BO134:BO193)</f>
        <v>209531277.905183</v>
      </c>
      <c r="BP195" s="15">
        <f t="shared" si="77"/>
        <v>247563717.280506</v>
      </c>
      <c r="BQ195" s="15">
        <f t="shared" si="77"/>
        <v>292928799.879353</v>
      </c>
      <c r="BR195" s="15">
        <f t="shared" si="77"/>
        <v>347106076.406428</v>
      </c>
      <c r="BS195" s="15">
        <f t="shared" si="77"/>
        <v>411883491.131603</v>
      </c>
    </row>
    <row r="196" ht="15" customHeight="1" spans="1:73">
      <c r="A196" s="52" t="s">
        <v>1132</v>
      </c>
      <c r="B196" s="52" t="s">
        <v>595</v>
      </c>
      <c r="C196" s="52" t="s">
        <v>596</v>
      </c>
      <c r="D196" s="52" t="s">
        <v>929</v>
      </c>
      <c r="E196" s="10" t="s">
        <v>212</v>
      </c>
      <c r="F196" s="52" t="s">
        <v>597</v>
      </c>
      <c r="G196" s="52" t="s">
        <v>165</v>
      </c>
      <c r="H196" s="52" t="s">
        <v>545</v>
      </c>
      <c r="I196" s="52" t="s">
        <v>544</v>
      </c>
      <c r="J196" s="52" t="s">
        <v>173</v>
      </c>
      <c r="K196" s="52" t="s">
        <v>931</v>
      </c>
      <c r="L196" s="53" t="s">
        <v>293</v>
      </c>
      <c r="M196" s="13">
        <v>730</v>
      </c>
      <c r="N196" s="14">
        <f t="shared" ref="N196:N259" si="78">M196/365</f>
        <v>2</v>
      </c>
      <c r="O196" s="15">
        <v>7800</v>
      </c>
      <c r="P196" s="15">
        <f t="shared" ref="P196:P259" si="79">M196*O196</f>
        <v>5694000</v>
      </c>
      <c r="Q196" s="16">
        <f>IFERROR(VLOOKUP(G196,SCENARIOS!$A$13:$E$18,2,0),0.025)</f>
        <v>0.025</v>
      </c>
      <c r="R196" s="57">
        <f>IFERROR(VLOOKUP(L196,INPUTS!$A$107:$B$120,2,0),0.0082)</f>
        <v>0.0079</v>
      </c>
      <c r="S196" s="52">
        <f t="shared" ref="S196:S259" si="80">O196*R196</f>
        <v>61.62</v>
      </c>
      <c r="T196" s="15">
        <f t="shared" ref="T196:T259" si="81">M196*S196</f>
        <v>44982.6</v>
      </c>
      <c r="U196" s="15">
        <f>T196/INPUTS!$B$7*1000</f>
        <v>56228250</v>
      </c>
      <c r="V196" s="15">
        <f>T196*INPUTS!$B$6</f>
        <v>142145.016</v>
      </c>
      <c r="W196" s="54" t="s">
        <v>396</v>
      </c>
      <c r="X196" s="54" t="s">
        <v>396</v>
      </c>
      <c r="Y196" s="58">
        <f>IFERROR(VLOOKUP(E196,INPUTS!$A$44:$B$103,2,0),0)</f>
        <v>0.02</v>
      </c>
      <c r="Z196" s="15">
        <f t="shared" ref="Z196:Z259" si="82">T196*Y196</f>
        <v>899.652</v>
      </c>
      <c r="AA196" s="20">
        <f>IFERROR(VLOOKUP(E196,INPUTS!$A$44:$C$103,3,0),SCENARIOS!$J$23)</f>
        <v>0.06</v>
      </c>
      <c r="AB196" s="15">
        <f t="shared" si="66"/>
        <v>3053.62098463043</v>
      </c>
      <c r="AC196" s="20">
        <f>IFERROR(VLOOKUP($E196,INPUTS!$A$44:$G$103,4,0),SCENARIOS!$K$23)</f>
        <v>0.15</v>
      </c>
      <c r="AD196" s="15">
        <f t="shared" si="67"/>
        <v>8637.22965266506</v>
      </c>
      <c r="AE196" s="20">
        <f>IFERROR(VLOOKUP($E196,INPUTS!$A$44:$G$103,5,0),SCENARIOS!$L$23)</f>
        <v>0.3</v>
      </c>
      <c r="AF196" s="15">
        <f t="shared" si="68"/>
        <v>19544.4651312954</v>
      </c>
      <c r="AG196" s="20">
        <f>IFERROR(VLOOKUP($E196,INPUTS!$A$44:$G$103,6,0),SCENARIOS!$M$23)</f>
        <v>0.4</v>
      </c>
      <c r="AH196" s="15">
        <f t="shared" si="69"/>
        <v>29483.6911548027</v>
      </c>
      <c r="AI196" s="20">
        <f>IFERROR(VLOOKUP($E196,INPUTS!$A$44:$G$103,7,0),SCENARIOS!$N$23)</f>
        <v>0.5</v>
      </c>
      <c r="AJ196" s="15">
        <f t="shared" si="70"/>
        <v>41697.6128985931</v>
      </c>
      <c r="AL196" t="str">
        <f t="shared" si="71"/>
        <v>N</v>
      </c>
      <c r="AM196" s="21">
        <f t="shared" si="72"/>
        <v>83395.2257971861</v>
      </c>
      <c r="BB196" s="2"/>
      <c r="BC196" s="2" t="str">
        <v>KWI</v>
      </c>
      <c r="BD196" s="15">
        <f>SUMIF($E$4:$E$1277,$BC196,$T$4:$T$1277)*(1+INDEX($Q$4:$Q$1277,MATCH($BC196,$E$4:$E1339,0)))^BD$132</f>
        <v>819000</v>
      </c>
      <c r="BE196" s="15">
        <f>SUMIF($E$4:$E$1277,$BC196,$T$4:$T$1277)*(1+INDEX($Q$4:$Q$1277,MATCH($BC196,$E$4:$E1339,0)))^BE$132</f>
        <v>1020623.00693791</v>
      </c>
      <c r="BF196" s="15">
        <f>SUMIF($E$4:$E$1277,$BC196,$T$4:$T$1277)*(1+INDEX($Q$4:$Q$1277,MATCH($BC196,$E$4:$E1339,0)))^BF$132</f>
        <v>1271881.95639924</v>
      </c>
      <c r="BG196" s="15">
        <f>SUMIF($E$4:$E$1277,$BC196,$T$4:$T$1277)*(1+INDEX($Q$4:$Q$1277,MATCH($BC196,$E$4:$E1339,0)))^BG$132</f>
        <v>1584996.32089165</v>
      </c>
      <c r="BH196" s="15">
        <f>SUMIF($E$4:$E$1277,$BC196,$T$4:$T$1277)*(1+INDEX($Q$4:$Q$1277,MATCH($BC196,$E$4:$E1339,0)))^BH$132</f>
        <v>1975193.78634183</v>
      </c>
      <c r="BI196" s="15">
        <f>SUMIF($E$4:$E$1277,$BC196,$T$4:$T$1277)*(1+INDEX($Q$4:$Q$1277,MATCH($BC196,$E$4:$E1339,0)))^BI$132</f>
        <v>2461450.81990388</v>
      </c>
      <c r="BJ196" s="62">
        <f t="shared" si="73"/>
        <v>2461450.81990388</v>
      </c>
      <c r="BK196" s="63" t="str">
        <f t="shared" si="74"/>
        <v>Y</v>
      </c>
      <c r="BL196" s="15"/>
      <c r="BM196" s="2"/>
    </row>
    <row r="197" ht="15" customHeight="1" spans="1:73">
      <c r="A197" s="52" t="s">
        <v>1133</v>
      </c>
      <c r="B197" s="52" t="s">
        <v>595</v>
      </c>
      <c r="C197" s="52" t="s">
        <v>596</v>
      </c>
      <c r="D197" s="52" t="s">
        <v>929</v>
      </c>
      <c r="E197" s="10" t="s">
        <v>212</v>
      </c>
      <c r="F197" s="52" t="s">
        <v>597</v>
      </c>
      <c r="G197" s="52" t="s">
        <v>165</v>
      </c>
      <c r="H197" s="52" t="s">
        <v>245</v>
      </c>
      <c r="I197" s="52" t="s">
        <v>930</v>
      </c>
      <c r="J197" s="52" t="s">
        <v>169</v>
      </c>
      <c r="K197" s="52" t="s">
        <v>931</v>
      </c>
      <c r="L197" s="53" t="s">
        <v>293</v>
      </c>
      <c r="M197" s="13">
        <v>730</v>
      </c>
      <c r="N197" s="14">
        <f t="shared" si="78"/>
        <v>2</v>
      </c>
      <c r="O197" s="15">
        <v>6800</v>
      </c>
      <c r="P197" s="15">
        <f t="shared" si="79"/>
        <v>4964000</v>
      </c>
      <c r="Q197" s="16">
        <f>IFERROR(VLOOKUP(G197,SCENARIOS!$A$13:$E$18,2,0),0.025)</f>
        <v>0.025</v>
      </c>
      <c r="R197" s="57">
        <f>IFERROR(VLOOKUP(L197,INPUTS!$A$107:$B$120,2,0),0.0082)</f>
        <v>0.0079</v>
      </c>
      <c r="S197" s="52">
        <f t="shared" si="80"/>
        <v>53.72</v>
      </c>
      <c r="T197" s="15">
        <f t="shared" si="81"/>
        <v>39215.6</v>
      </c>
      <c r="U197" s="15">
        <f>T197/INPUTS!$B$7*1000</f>
        <v>49019500</v>
      </c>
      <c r="V197" s="15">
        <f>T197*INPUTS!$B$6</f>
        <v>123921.296</v>
      </c>
      <c r="W197" s="54" t="s">
        <v>396</v>
      </c>
      <c r="X197" s="54" t="s">
        <v>396</v>
      </c>
      <c r="Y197" s="58">
        <f>IFERROR(VLOOKUP(E197,INPUTS!$A$44:$B$103,2,0),0)</f>
        <v>0.02</v>
      </c>
      <c r="Z197" s="15">
        <f t="shared" si="82"/>
        <v>784.312</v>
      </c>
      <c r="AA197" s="20">
        <f>IFERROR(VLOOKUP(E197,INPUTS!$A$44:$C$103,3,0),SCENARIOS!$J$23)</f>
        <v>0.06</v>
      </c>
      <c r="AB197" s="15">
        <f t="shared" ref="AB197:AB260" si="83">$T197*AA197*(1+$Q197)^AB$2</f>
        <v>2662.13111480601</v>
      </c>
      <c r="AC197" s="20">
        <f>IFERROR(VLOOKUP($E197,INPUTS!$A$44:$G$103,4,0),SCENARIOS!$K$23)</f>
        <v>0.15</v>
      </c>
      <c r="AD197" s="15">
        <f t="shared" ref="AD197:AD260" si="84">$T197*AC197*(1+$Q197)^AD$2</f>
        <v>7529.892517708</v>
      </c>
      <c r="AE197" s="20">
        <f>IFERROR(VLOOKUP($E197,INPUTS!$A$44:$G$103,5,0),SCENARIOS!$L$23)</f>
        <v>0.3</v>
      </c>
      <c r="AF197" s="15">
        <f t="shared" ref="AF197:AF260" si="85">$T197*AE197*(1+$Q197)^AF$2</f>
        <v>17038.764473437</v>
      </c>
      <c r="AG197" s="20">
        <f>IFERROR(VLOOKUP($E197,INPUTS!$A$44:$G$103,6,0),SCENARIOS!$M$23)</f>
        <v>0.4</v>
      </c>
      <c r="AH197" s="15">
        <f t="shared" ref="AH197:AH260" si="86">$T197*AG197*(1+$Q197)^AH$2</f>
        <v>25703.7307503408</v>
      </c>
      <c r="AI197" s="20">
        <f>IFERROR(VLOOKUP($E197,INPUTS!$A$44:$G$103,7,0),SCENARIOS!$N$23)</f>
        <v>0.5</v>
      </c>
      <c r="AJ197" s="15">
        <f t="shared" ref="AJ197:AJ260" si="87">$T197*AI197*(1+$Q197)^AJ$2</f>
        <v>36351.7650910811</v>
      </c>
      <c r="AL197" t="str">
        <f t="shared" ref="AL197:AL260" si="88">IF(H197="MULTI","MULTI",IF(COUNTIFS($E$4:$E$1277,H197,$H$4:$H$1277,E197)&gt;0,"Y","N"))</f>
        <v>N</v>
      </c>
      <c r="AM197" s="21">
        <f t="shared" ref="AM197:AM260" si="89">T197*((1+Q197)^25)</f>
        <v>72703.5301821622</v>
      </c>
      <c r="BB197" s="2"/>
      <c r="BC197" s="2" t="str">
        <v>LAX</v>
      </c>
      <c r="BD197" s="15">
        <f>SUMIF($E$4:$E$1277,$BC197,$T$4:$T$1277)*(1+INDEX($Q$4:$Q$1277,MATCH($BC197,$E$4:$E1340,0)))^BD$132</f>
        <v>617207.838</v>
      </c>
      <c r="BE197" s="15">
        <f>SUMIF($E$4:$E$1277,$BC197,$T$4:$T$1277)*(1+INDEX($Q$4:$Q$1277,MATCH($BC197,$E$4:$E1340,0)))^BE$132</f>
        <v>681447.325520376</v>
      </c>
      <c r="BF197" s="15">
        <f>SUMIF($E$4:$E$1277,$BC197,$T$4:$T$1277)*(1+INDEX($Q$4:$Q$1277,MATCH($BC197,$E$4:$E1340,0)))^BF$132</f>
        <v>752372.910499028</v>
      </c>
      <c r="BG197" s="15">
        <f>SUMIF($E$4:$E$1277,$BC197,$T$4:$T$1277)*(1+INDEX($Q$4:$Q$1277,MATCH($BC197,$E$4:$E1340,0)))^BG$132</f>
        <v>830680.487329688</v>
      </c>
      <c r="BH197" s="15">
        <f>SUMIF($E$4:$E$1277,$BC197,$T$4:$T$1277)*(1+INDEX($Q$4:$Q$1277,MATCH($BC197,$E$4:$E1340,0)))^BH$132</f>
        <v>917138.37965353</v>
      </c>
      <c r="BI197" s="15">
        <f>SUMIF($E$4:$E$1277,$BC197,$T$4:$T$1277)*(1+INDEX($Q$4:$Q$1277,MATCH($BC197,$E$4:$E1340,0)))^BI$132</f>
        <v>1012594.87885342</v>
      </c>
      <c r="BJ197" s="62">
        <f t="shared" si="73"/>
        <v>1012594.87885342</v>
      </c>
      <c r="BK197" s="63" t="str">
        <f t="shared" si="74"/>
        <v>Y</v>
      </c>
      <c r="BL197" s="15"/>
      <c r="BM197" s="2"/>
      <c r="BN197" s="66">
        <f t="shared" ref="BN197:BS197" si="90">BN195-AU43</f>
        <v>0</v>
      </c>
      <c r="BO197" s="66">
        <f t="shared" si="90"/>
        <v>0</v>
      </c>
      <c r="BP197" s="66">
        <f t="shared" si="90"/>
        <v>0</v>
      </c>
      <c r="BQ197" s="66">
        <f t="shared" si="90"/>
        <v>0</v>
      </c>
      <c r="BR197" s="66">
        <f t="shared" si="90"/>
        <v>0</v>
      </c>
      <c r="BS197" s="66">
        <f t="shared" si="90"/>
        <v>0</v>
      </c>
    </row>
    <row r="198" ht="15" customHeight="1" spans="1:73">
      <c r="A198" s="52" t="s">
        <v>1134</v>
      </c>
      <c r="B198" s="52" t="s">
        <v>595</v>
      </c>
      <c r="C198" s="52" t="s">
        <v>596</v>
      </c>
      <c r="D198" s="52" t="s">
        <v>929</v>
      </c>
      <c r="E198" s="10" t="s">
        <v>212</v>
      </c>
      <c r="F198" s="52" t="s">
        <v>597</v>
      </c>
      <c r="G198" s="52" t="s">
        <v>165</v>
      </c>
      <c r="H198" s="52" t="s">
        <v>234</v>
      </c>
      <c r="I198" s="52" t="s">
        <v>424</v>
      </c>
      <c r="J198" s="52" t="s">
        <v>173</v>
      </c>
      <c r="K198" s="52" t="s">
        <v>931</v>
      </c>
      <c r="L198" s="53" t="s">
        <v>293</v>
      </c>
      <c r="M198" s="13">
        <v>365</v>
      </c>
      <c r="N198" s="14">
        <f t="shared" si="78"/>
        <v>1</v>
      </c>
      <c r="O198" s="15">
        <v>8000</v>
      </c>
      <c r="P198" s="15">
        <f t="shared" si="79"/>
        <v>2920000</v>
      </c>
      <c r="Q198" s="16">
        <f>IFERROR(VLOOKUP(G198,SCENARIOS!$A$13:$E$18,2,0),0.025)</f>
        <v>0.025</v>
      </c>
      <c r="R198" s="57">
        <f>IFERROR(VLOOKUP(L198,INPUTS!$A$107:$B$120,2,0),0.0082)</f>
        <v>0.0079</v>
      </c>
      <c r="S198" s="52">
        <f t="shared" si="80"/>
        <v>63.2</v>
      </c>
      <c r="T198" s="15">
        <f t="shared" si="81"/>
        <v>23068</v>
      </c>
      <c r="U198" s="15">
        <f>T198/INPUTS!$B$7*1000</f>
        <v>28835000</v>
      </c>
      <c r="V198" s="15">
        <f>T198*INPUTS!$B$6</f>
        <v>72894.88</v>
      </c>
      <c r="W198" s="54" t="s">
        <v>396</v>
      </c>
      <c r="X198" s="54" t="s">
        <v>396</v>
      </c>
      <c r="Y198" s="58">
        <f>IFERROR(VLOOKUP(E198,INPUTS!$A$44:$B$103,2,0),0)</f>
        <v>0.02</v>
      </c>
      <c r="Z198" s="15">
        <f t="shared" si="82"/>
        <v>461.36</v>
      </c>
      <c r="AA198" s="20">
        <f>IFERROR(VLOOKUP(E198,INPUTS!$A$44:$C$103,3,0),SCENARIOS!$J$23)</f>
        <v>0.06</v>
      </c>
      <c r="AB198" s="15">
        <f t="shared" si="83"/>
        <v>1565.95947929766</v>
      </c>
      <c r="AC198" s="20">
        <f>IFERROR(VLOOKUP($E198,INPUTS!$A$44:$G$103,4,0),SCENARIOS!$K$23)</f>
        <v>0.15</v>
      </c>
      <c r="AD198" s="15">
        <f t="shared" si="84"/>
        <v>4429.34853982823</v>
      </c>
      <c r="AE198" s="20">
        <f>IFERROR(VLOOKUP($E198,INPUTS!$A$44:$G$103,5,0),SCENARIOS!$L$23)</f>
        <v>0.3</v>
      </c>
      <c r="AF198" s="15">
        <f t="shared" si="85"/>
        <v>10022.8026314335</v>
      </c>
      <c r="AG198" s="20">
        <f>IFERROR(VLOOKUP($E198,INPUTS!$A$44:$G$103,6,0),SCENARIOS!$M$23)</f>
        <v>0.4</v>
      </c>
      <c r="AH198" s="15">
        <f t="shared" si="86"/>
        <v>15119.8416178475</v>
      </c>
      <c r="AI198" s="20">
        <f>IFERROR(VLOOKUP($E198,INPUTS!$A$44:$G$103,7,0),SCENARIOS!$N$23)</f>
        <v>0.5</v>
      </c>
      <c r="AJ198" s="15">
        <f t="shared" si="87"/>
        <v>21383.3912300477</v>
      </c>
      <c r="AL198" t="str">
        <f t="shared" si="88"/>
        <v>N</v>
      </c>
      <c r="AM198" s="21">
        <f t="shared" si="89"/>
        <v>42766.7824600954</v>
      </c>
      <c r="BB198" s="2"/>
      <c r="BC198" s="2" t="str">
        <v>LED</v>
      </c>
      <c r="BD198" s="15">
        <f>SUMIF($E$4:$E$1277,$BC198,$T$4:$T$1277)*(1+INDEX($Q$4:$Q$1277,MATCH($BC198,$E$4:$E1341,0)))^BD$132</f>
        <v>514800</v>
      </c>
      <c r="BE198" s="15">
        <f>SUMIF($E$4:$E$1277,$BC198,$T$4:$T$1277)*(1+INDEX($Q$4:$Q$1277,MATCH($BC198,$E$4:$E1341,0)))^BE$132</f>
        <v>582448.947996094</v>
      </c>
      <c r="BF198" s="15">
        <f>SUMIF($E$4:$E$1277,$BC198,$T$4:$T$1277)*(1+INDEX($Q$4:$Q$1277,MATCH($BC198,$E$4:$E1341,0)))^BF$132</f>
        <v>658987.523352285</v>
      </c>
      <c r="BG198" s="15">
        <f>SUMIF($E$4:$E$1277,$BC198,$T$4:$T$1277)*(1+INDEX($Q$4:$Q$1277,MATCH($BC198,$E$4:$E1341,0)))^BG$132</f>
        <v>745583.896113227</v>
      </c>
      <c r="BH198" s="15">
        <f>SUMIF($E$4:$E$1277,$BC198,$T$4:$T$1277)*(1+INDEX($Q$4:$Q$1277,MATCH($BC198,$E$4:$E1341,0)))^BH$132</f>
        <v>843559.743461496</v>
      </c>
      <c r="BI198" s="15">
        <f>SUMIF($E$4:$E$1277,$BC198,$T$4:$T$1277)*(1+INDEX($Q$4:$Q$1277,MATCH($BC198,$E$4:$E1341,0)))^BI$132</f>
        <v>954410.421816244</v>
      </c>
      <c r="BJ198" s="62">
        <f t="shared" si="73"/>
        <v>954410.421816244</v>
      </c>
      <c r="BK198" s="63" t="str">
        <f t="shared" si="74"/>
        <v>Y</v>
      </c>
      <c r="BL198" s="15"/>
      <c r="BM198" s="2"/>
    </row>
    <row r="199" ht="15" customHeight="1" spans="1:73">
      <c r="A199" s="52" t="s">
        <v>1135</v>
      </c>
      <c r="B199" s="52" t="s">
        <v>598</v>
      </c>
      <c r="C199" s="52" t="s">
        <v>599</v>
      </c>
      <c r="D199" s="52" t="s">
        <v>929</v>
      </c>
      <c r="E199" s="10" t="s">
        <v>209</v>
      </c>
      <c r="F199" s="52" t="s">
        <v>600</v>
      </c>
      <c r="G199" s="52" t="s">
        <v>165</v>
      </c>
      <c r="H199" s="52" t="s">
        <v>245</v>
      </c>
      <c r="I199" s="52" t="s">
        <v>930</v>
      </c>
      <c r="J199" s="52" t="s">
        <v>169</v>
      </c>
      <c r="K199" s="52" t="s">
        <v>931</v>
      </c>
      <c r="L199" s="53" t="s">
        <v>295</v>
      </c>
      <c r="M199" s="13">
        <v>1095</v>
      </c>
      <c r="N199" s="14">
        <f t="shared" si="78"/>
        <v>3</v>
      </c>
      <c r="O199" s="15">
        <v>6300</v>
      </c>
      <c r="P199" s="15">
        <f t="shared" si="79"/>
        <v>6898500</v>
      </c>
      <c r="Q199" s="16">
        <f>IFERROR(VLOOKUP(G199,SCENARIOS!$A$13:$E$18,2,0),0.025)</f>
        <v>0.025</v>
      </c>
      <c r="R199" s="57">
        <f>IFERROR(VLOOKUP(L199,INPUTS!$A$107:$B$120,2,0),0.0082)</f>
        <v>0.0089</v>
      </c>
      <c r="S199" s="52">
        <f t="shared" si="80"/>
        <v>56.07</v>
      </c>
      <c r="T199" s="15">
        <f t="shared" si="81"/>
        <v>61396.65</v>
      </c>
      <c r="U199" s="15">
        <f>T199/INPUTS!$B$7*1000</f>
        <v>76745812.5</v>
      </c>
      <c r="V199" s="15">
        <f>T199*INPUTS!$B$6</f>
        <v>194013.414</v>
      </c>
      <c r="W199" s="54" t="s">
        <v>396</v>
      </c>
      <c r="X199" s="54" t="s">
        <v>396</v>
      </c>
      <c r="Y199" s="58">
        <f>IFERROR(VLOOKUP(E199,INPUTS!$A$44:$B$103,2,0),0)</f>
        <v>0.02</v>
      </c>
      <c r="Z199" s="15">
        <f t="shared" si="82"/>
        <v>1227.933</v>
      </c>
      <c r="AA199" s="20">
        <f>IFERROR(VLOOKUP(E199,INPUTS!$A$44:$C$103,3,0),SCENARIOS!$J$23)</f>
        <v>0.06</v>
      </c>
      <c r="AB199" s="15">
        <f t="shared" si="83"/>
        <v>4167.88044323827</v>
      </c>
      <c r="AC199" s="20">
        <f>IFERROR(VLOOKUP($E199,INPUTS!$A$44:$G$103,4,0),SCENARIOS!$K$23)</f>
        <v>0.15</v>
      </c>
      <c r="AD199" s="15">
        <f t="shared" si="84"/>
        <v>11788.935409565</v>
      </c>
      <c r="AE199" s="20">
        <f>IFERROR(VLOOKUP($E199,INPUTS!$A$44:$G$103,5,0),SCENARIOS!$L$23)</f>
        <v>0.3</v>
      </c>
      <c r="AF199" s="15">
        <f t="shared" si="85"/>
        <v>26676.1966872379</v>
      </c>
      <c r="AG199" s="20">
        <f>IFERROR(VLOOKUP($E199,INPUTS!$A$44:$G$103,6,0),SCENARIOS!$M$23)</f>
        <v>0.4</v>
      </c>
      <c r="AH199" s="15">
        <f t="shared" si="86"/>
        <v>40242.2240275021</v>
      </c>
      <c r="AI199" s="20">
        <f>IFERROR(VLOOKUP($E199,INPUTS!$A$44:$G$103,7,0),SCENARIOS!$N$23)</f>
        <v>0.5</v>
      </c>
      <c r="AJ199" s="15">
        <f t="shared" si="87"/>
        <v>56912.9784621254</v>
      </c>
      <c r="AL199" t="str">
        <f t="shared" si="88"/>
        <v>N</v>
      </c>
      <c r="AM199" s="21">
        <f t="shared" si="89"/>
        <v>113825.956924251</v>
      </c>
      <c r="BB199" s="2"/>
      <c r="BC199" s="2" t="str">
        <v>LGW</v>
      </c>
      <c r="BD199" s="15">
        <f>SUMIF($E$4:$E$1277,$BC199,$T$4:$T$1277)*(1+INDEX($Q$4:$Q$1277,MATCH($BC199,$E$4:$E1342,0)))^BD$132</f>
        <v>2149471.35</v>
      </c>
      <c r="BE199" s="15">
        <f>SUMIF($E$4:$E$1277,$BC199,$T$4:$T$1277)*(1+INDEX($Q$4:$Q$1277,MATCH($BC199,$E$4:$E1342,0)))^BE$132</f>
        <v>2431929.5387631</v>
      </c>
      <c r="BF199" s="15">
        <f>SUMIF($E$4:$E$1277,$BC199,$T$4:$T$1277)*(1+INDEX($Q$4:$Q$1277,MATCH($BC199,$E$4:$E1342,0)))^BF$132</f>
        <v>2751505.05332788</v>
      </c>
      <c r="BG199" s="15">
        <f>SUMIF($E$4:$E$1277,$BC199,$T$4:$T$1277)*(1+INDEX($Q$4:$Q$1277,MATCH($BC199,$E$4:$E1342,0)))^BG$132</f>
        <v>3113075.41514522</v>
      </c>
      <c r="BH199" s="15">
        <f>SUMIF($E$4:$E$1277,$BC199,$T$4:$T$1277)*(1+INDEX($Q$4:$Q$1277,MATCH($BC199,$E$4:$E1342,0)))^BH$132</f>
        <v>3522159.09204319</v>
      </c>
      <c r="BI199" s="15">
        <f>SUMIF($E$4:$E$1277,$BC199,$T$4:$T$1277)*(1+INDEX($Q$4:$Q$1277,MATCH($BC199,$E$4:$E1342,0)))^BI$132</f>
        <v>3984999.72384505</v>
      </c>
      <c r="BJ199" s="62">
        <f t="shared" ref="BJ199:BJ254" si="91">SUMIF($E$4:$E$1277,$BC199,$AM$4:$AM$1277)</f>
        <v>3984999.72384505</v>
      </c>
      <c r="BK199" s="63" t="str">
        <f t="shared" ref="BK199:BK254" si="92">IF(BJ199=BI199,"Y","N")</f>
        <v>Y</v>
      </c>
      <c r="BL199" s="15"/>
    </row>
    <row r="200" ht="15" customHeight="1" spans="1:73">
      <c r="A200" s="52" t="s">
        <v>1136</v>
      </c>
      <c r="B200" s="52" t="s">
        <v>598</v>
      </c>
      <c r="C200" s="52" t="s">
        <v>599</v>
      </c>
      <c r="D200" s="52" t="s">
        <v>929</v>
      </c>
      <c r="E200" s="10" t="s">
        <v>209</v>
      </c>
      <c r="F200" s="52" t="s">
        <v>600</v>
      </c>
      <c r="G200" s="52" t="s">
        <v>165</v>
      </c>
      <c r="H200" s="52" t="s">
        <v>242</v>
      </c>
      <c r="I200" s="52" t="s">
        <v>421</v>
      </c>
      <c r="J200" s="52" t="s">
        <v>173</v>
      </c>
      <c r="K200" s="52" t="s">
        <v>931</v>
      </c>
      <c r="L200" s="53" t="s">
        <v>295</v>
      </c>
      <c r="M200" s="13">
        <v>365</v>
      </c>
      <c r="N200" s="14">
        <f t="shared" si="78"/>
        <v>1</v>
      </c>
      <c r="O200" s="15">
        <v>10200</v>
      </c>
      <c r="P200" s="15">
        <f t="shared" si="79"/>
        <v>3723000</v>
      </c>
      <c r="Q200" s="16">
        <f>IFERROR(VLOOKUP(G200,SCENARIOS!$A$13:$E$18,2,0),0.025)</f>
        <v>0.025</v>
      </c>
      <c r="R200" s="57">
        <f>IFERROR(VLOOKUP(L200,INPUTS!$A$107:$B$120,2,0),0.0082)</f>
        <v>0.0089</v>
      </c>
      <c r="S200" s="52">
        <f t="shared" si="80"/>
        <v>90.78</v>
      </c>
      <c r="T200" s="15">
        <f t="shared" si="81"/>
        <v>33134.7</v>
      </c>
      <c r="U200" s="15">
        <f>T200/INPUTS!$B$7*1000</f>
        <v>41418375</v>
      </c>
      <c r="V200" s="15">
        <f>T200*INPUTS!$B$6</f>
        <v>104705.652</v>
      </c>
      <c r="W200" s="54" t="s">
        <v>396</v>
      </c>
      <c r="X200" s="54" t="s">
        <v>396</v>
      </c>
      <c r="Y200" s="58">
        <f>IFERROR(VLOOKUP(E200,INPUTS!$A$44:$B$103,2,0),0)</f>
        <v>0.02</v>
      </c>
      <c r="Z200" s="15">
        <f t="shared" si="82"/>
        <v>662.694</v>
      </c>
      <c r="AA200" s="20">
        <f>IFERROR(VLOOKUP(E200,INPUTS!$A$44:$C$103,3,0),SCENARIOS!$J$23)</f>
        <v>0.06</v>
      </c>
      <c r="AB200" s="15">
        <f t="shared" si="83"/>
        <v>2249.33230270002</v>
      </c>
      <c r="AC200" s="20">
        <f>IFERROR(VLOOKUP($E200,INPUTS!$A$44:$G$103,4,0),SCENARIOS!$K$23)</f>
        <v>0.15</v>
      </c>
      <c r="AD200" s="15">
        <f t="shared" si="84"/>
        <v>6362.28260198745</v>
      </c>
      <c r="AE200" s="20">
        <f>IFERROR(VLOOKUP($E200,INPUTS!$A$44:$G$103,5,0),SCENARIOS!$L$23)</f>
        <v>0.3</v>
      </c>
      <c r="AF200" s="15">
        <f t="shared" si="85"/>
        <v>14396.6775772395</v>
      </c>
      <c r="AG200" s="20">
        <f>IFERROR(VLOOKUP($E200,INPUTS!$A$44:$G$103,6,0),SCENARIOS!$M$23)</f>
        <v>0.4</v>
      </c>
      <c r="AH200" s="15">
        <f t="shared" si="86"/>
        <v>21718.0256656361</v>
      </c>
      <c r="AI200" s="20">
        <f>IFERROR(VLOOKUP($E200,INPUTS!$A$44:$G$103,7,0),SCENARIOS!$N$23)</f>
        <v>0.5</v>
      </c>
      <c r="AJ200" s="15">
        <f t="shared" si="87"/>
        <v>30714.9407573375</v>
      </c>
      <c r="AL200" t="str">
        <f t="shared" si="88"/>
        <v>N</v>
      </c>
      <c r="AM200" s="21">
        <f t="shared" si="89"/>
        <v>61429.881514675</v>
      </c>
      <c r="BB200" s="2"/>
      <c r="BC200" s="2" t="str">
        <v>LHR</v>
      </c>
      <c r="BD200" s="15">
        <f>SUMIF($E$4:$E$1277,$BC200,$T$4:$T$1277)*(1+INDEX($Q$4:$Q$1277,MATCH($BC200,$E$4:$E1343,0)))^BD$132</f>
        <v>1663644.076</v>
      </c>
      <c r="BE200" s="15">
        <f>SUMIF($E$4:$E$1277,$BC200,$T$4:$T$1277)*(1+INDEX($Q$4:$Q$1277,MATCH($BC200,$E$4:$E1343,0)))^BE$132</f>
        <v>1882260.57091323</v>
      </c>
      <c r="BF200" s="15">
        <f>SUMIF($E$4:$E$1277,$BC200,$T$4:$T$1277)*(1+INDEX($Q$4:$Q$1277,MATCH($BC200,$E$4:$E1343,0)))^BF$132</f>
        <v>2129605.06873143</v>
      </c>
      <c r="BG200" s="15">
        <f>SUMIF($E$4:$E$1277,$BC200,$T$4:$T$1277)*(1+INDEX($Q$4:$Q$1277,MATCH($BC200,$E$4:$E1343,0)))^BG$132</f>
        <v>2409452.66497624</v>
      </c>
      <c r="BH200" s="15">
        <f>SUMIF($E$4:$E$1277,$BC200,$T$4:$T$1277)*(1+INDEX($Q$4:$Q$1277,MATCH($BC200,$E$4:$E1343,0)))^BH$132</f>
        <v>2726074.53372532</v>
      </c>
      <c r="BI200" s="15">
        <f>SUMIF($E$4:$E$1277,$BC200,$T$4:$T$1277)*(1+INDEX($Q$4:$Q$1277,MATCH($BC200,$E$4:$E1343,0)))^BI$132</f>
        <v>3084303.11640881</v>
      </c>
      <c r="BJ200" s="62">
        <f t="shared" si="91"/>
        <v>3084303.11640881</v>
      </c>
      <c r="BK200" s="63" t="str">
        <f t="shared" si="92"/>
        <v>Y</v>
      </c>
      <c r="BL200" s="15"/>
    </row>
    <row r="201" ht="15" customHeight="1" spans="1:73">
      <c r="A201" s="52" t="s">
        <v>1137</v>
      </c>
      <c r="B201" s="52" t="s">
        <v>598</v>
      </c>
      <c r="C201" s="52" t="s">
        <v>599</v>
      </c>
      <c r="D201" s="52" t="s">
        <v>929</v>
      </c>
      <c r="E201" s="10" t="s">
        <v>209</v>
      </c>
      <c r="F201" s="52" t="s">
        <v>600</v>
      </c>
      <c r="G201" s="52" t="s">
        <v>165</v>
      </c>
      <c r="H201" s="52" t="s">
        <v>234</v>
      </c>
      <c r="I201" s="52" t="s">
        <v>424</v>
      </c>
      <c r="J201" s="52" t="s">
        <v>173</v>
      </c>
      <c r="K201" s="52" t="s">
        <v>931</v>
      </c>
      <c r="L201" s="53" t="s">
        <v>295</v>
      </c>
      <c r="M201" s="13">
        <v>365</v>
      </c>
      <c r="N201" s="14">
        <f t="shared" si="78"/>
        <v>1</v>
      </c>
      <c r="O201" s="15">
        <v>9700</v>
      </c>
      <c r="P201" s="15">
        <f t="shared" si="79"/>
        <v>3540500</v>
      </c>
      <c r="Q201" s="16">
        <f>IFERROR(VLOOKUP(G201,SCENARIOS!$A$13:$E$18,2,0),0.025)</f>
        <v>0.025</v>
      </c>
      <c r="R201" s="57">
        <f>IFERROR(VLOOKUP(L201,INPUTS!$A$107:$B$120,2,0),0.0082)</f>
        <v>0.0089</v>
      </c>
      <c r="S201" s="52">
        <f t="shared" si="80"/>
        <v>86.33</v>
      </c>
      <c r="T201" s="15">
        <f t="shared" si="81"/>
        <v>31510.45</v>
      </c>
      <c r="U201" s="15">
        <f>T201/INPUTS!$B$7*1000</f>
        <v>39388062.5</v>
      </c>
      <c r="V201" s="15">
        <f>T201*INPUTS!$B$6</f>
        <v>99573.022</v>
      </c>
      <c r="W201" s="54" t="s">
        <v>396</v>
      </c>
      <c r="X201" s="54" t="s">
        <v>396</v>
      </c>
      <c r="Y201" s="58">
        <f>IFERROR(VLOOKUP(E201,INPUTS!$A$44:$B$103,2,0),0)</f>
        <v>0.02</v>
      </c>
      <c r="Z201" s="15">
        <f t="shared" si="82"/>
        <v>630.209</v>
      </c>
      <c r="AA201" s="20">
        <f>IFERROR(VLOOKUP(E201,INPUTS!$A$44:$C$103,3,0),SCENARIOS!$J$23)</f>
        <v>0.06</v>
      </c>
      <c r="AB201" s="15">
        <f t="shared" si="83"/>
        <v>2139.07091531276</v>
      </c>
      <c r="AC201" s="20">
        <f>IFERROR(VLOOKUP($E201,INPUTS!$A$44:$G$103,4,0),SCENARIOS!$K$23)</f>
        <v>0.15</v>
      </c>
      <c r="AD201" s="15">
        <f t="shared" si="84"/>
        <v>6050.40600385082</v>
      </c>
      <c r="AE201" s="20">
        <f>IFERROR(VLOOKUP($E201,INPUTS!$A$44:$G$103,5,0),SCENARIOS!$L$23)</f>
        <v>0.3</v>
      </c>
      <c r="AF201" s="15">
        <f t="shared" si="85"/>
        <v>13690.9580881591</v>
      </c>
      <c r="AG201" s="20">
        <f>IFERROR(VLOOKUP($E201,INPUTS!$A$44:$G$103,6,0),SCENARIOS!$M$23)</f>
        <v>0.4</v>
      </c>
      <c r="AH201" s="15">
        <f t="shared" si="86"/>
        <v>20653.4165643794</v>
      </c>
      <c r="AI201" s="20">
        <f>IFERROR(VLOOKUP($E201,INPUTS!$A$44:$G$103,7,0),SCENARIOS!$N$23)</f>
        <v>0.5</v>
      </c>
      <c r="AJ201" s="15">
        <f t="shared" si="87"/>
        <v>29209.3064064876</v>
      </c>
      <c r="AL201" t="str">
        <f t="shared" si="88"/>
        <v>N</v>
      </c>
      <c r="AM201" s="21">
        <f t="shared" si="89"/>
        <v>58418.6128129753</v>
      </c>
      <c r="BB201" s="2"/>
      <c r="BC201" s="2" t="str">
        <v>LIM</v>
      </c>
      <c r="BD201" s="15">
        <f>SUMIF($E$4:$E$1277,$BC201,$T$4:$T$1277)*(1+INDEX($Q$4:$Q$1277,MATCH($BC201,$E$4:$E1344,0)))^BD$132</f>
        <v>111368.435</v>
      </c>
      <c r="BE201" s="15">
        <f>SUMIF($E$4:$E$1277,$BC201,$T$4:$T$1277)*(1+INDEX($Q$4:$Q$1277,MATCH($BC201,$E$4:$E1344,0)))^BE$132</f>
        <v>132270.765130824</v>
      </c>
      <c r="BF201" s="15">
        <f>SUMIF($E$4:$E$1277,$BC201,$T$4:$T$1277)*(1+INDEX($Q$4:$Q$1277,MATCH($BC201,$E$4:$E1344,0)))^BF$132</f>
        <v>157096.176383314</v>
      </c>
      <c r="BG201" s="15">
        <f>SUMIF($E$4:$E$1277,$BC201,$T$4:$T$1277)*(1+INDEX($Q$4:$Q$1277,MATCH($BC201,$E$4:$E1344,0)))^BG$132</f>
        <v>186580.977359948</v>
      </c>
      <c r="BH201" s="15">
        <f>SUMIF($E$4:$E$1277,$BC201,$T$4:$T$1277)*(1+INDEX($Q$4:$Q$1277,MATCH($BC201,$E$4:$E1344,0)))^BH$132</f>
        <v>221599.67170462</v>
      </c>
      <c r="BI201" s="15">
        <f>SUMIF($E$4:$E$1277,$BC201,$T$4:$T$1277)*(1+INDEX($Q$4:$Q$1277,MATCH($BC201,$E$4:$E1344,0)))^BI$132</f>
        <v>263190.89541942</v>
      </c>
      <c r="BJ201" s="62">
        <f t="shared" si="91"/>
        <v>263190.89541942</v>
      </c>
      <c r="BK201" s="63" t="str">
        <f t="shared" si="92"/>
        <v>Y</v>
      </c>
      <c r="BL201" s="15"/>
    </row>
    <row r="202" ht="15" customHeight="1" spans="1:73">
      <c r="A202" s="52" t="s">
        <v>1138</v>
      </c>
      <c r="B202" s="52" t="s">
        <v>601</v>
      </c>
      <c r="C202" s="52" t="s">
        <v>602</v>
      </c>
      <c r="D202" s="52" t="s">
        <v>929</v>
      </c>
      <c r="E202" s="10" t="s">
        <v>210</v>
      </c>
      <c r="F202" s="52" t="s">
        <v>603</v>
      </c>
      <c r="G202" s="52" t="s">
        <v>165</v>
      </c>
      <c r="H202" s="52" t="s">
        <v>245</v>
      </c>
      <c r="I202" s="52" t="s">
        <v>930</v>
      </c>
      <c r="J202" s="52" t="s">
        <v>169</v>
      </c>
      <c r="K202" s="52" t="s">
        <v>931</v>
      </c>
      <c r="L202" s="53" t="s">
        <v>295</v>
      </c>
      <c r="M202" s="13">
        <v>730</v>
      </c>
      <c r="N202" s="14">
        <f t="shared" si="78"/>
        <v>2</v>
      </c>
      <c r="O202" s="15">
        <v>6900</v>
      </c>
      <c r="P202" s="15">
        <f t="shared" si="79"/>
        <v>5037000</v>
      </c>
      <c r="Q202" s="16">
        <f>IFERROR(VLOOKUP(G202,SCENARIOS!$A$13:$E$18,2,0),0.025)</f>
        <v>0.025</v>
      </c>
      <c r="R202" s="57">
        <f>IFERROR(VLOOKUP(L202,INPUTS!$A$107:$B$120,2,0),0.0082)</f>
        <v>0.0089</v>
      </c>
      <c r="S202" s="52">
        <f t="shared" si="80"/>
        <v>61.41</v>
      </c>
      <c r="T202" s="15">
        <f t="shared" si="81"/>
        <v>44829.3</v>
      </c>
      <c r="U202" s="15">
        <f>T202/INPUTS!$B$7*1000</f>
        <v>56036625</v>
      </c>
      <c r="V202" s="15">
        <f>T202*INPUTS!$B$6</f>
        <v>141660.588</v>
      </c>
      <c r="W202" s="54" t="s">
        <v>396</v>
      </c>
      <c r="X202" s="54" t="s">
        <v>396</v>
      </c>
      <c r="Y202" s="58">
        <f>IFERROR(VLOOKUP(E202,INPUTS!$A$44:$B$103,2,0),0)</f>
        <v>0.02</v>
      </c>
      <c r="Z202" s="15">
        <f t="shared" si="82"/>
        <v>896.586</v>
      </c>
      <c r="AA202" s="20">
        <f>IFERROR(VLOOKUP(E202,INPUTS!$A$44:$C$103,3,0),SCENARIOS!$J$23)</f>
        <v>0.06</v>
      </c>
      <c r="AB202" s="15">
        <f t="shared" si="83"/>
        <v>3043.21429188826</v>
      </c>
      <c r="AC202" s="20">
        <f>IFERROR(VLOOKUP($E202,INPUTS!$A$44:$G$103,4,0),SCENARIOS!$K$23)</f>
        <v>0.15</v>
      </c>
      <c r="AD202" s="15">
        <f t="shared" si="84"/>
        <v>8607.79410857126</v>
      </c>
      <c r="AE202" s="20">
        <f>IFERROR(VLOOKUP($E202,INPUTS!$A$44:$G$103,5,0),SCENARIOS!$L$23)</f>
        <v>0.3</v>
      </c>
      <c r="AF202" s="15">
        <f t="shared" si="85"/>
        <v>19477.8578986181</v>
      </c>
      <c r="AG202" s="20">
        <f>IFERROR(VLOOKUP($E202,INPUTS!$A$44:$G$103,6,0),SCENARIOS!$M$23)</f>
        <v>0.4</v>
      </c>
      <c r="AH202" s="15">
        <f t="shared" si="86"/>
        <v>29383.2111946841</v>
      </c>
      <c r="AI202" s="20">
        <f>IFERROR(VLOOKUP($E202,INPUTS!$A$44:$G$103,7,0),SCENARIOS!$N$23)</f>
        <v>0.5</v>
      </c>
      <c r="AJ202" s="15">
        <f t="shared" si="87"/>
        <v>41555.5080834566</v>
      </c>
      <c r="AL202" t="str">
        <f t="shared" si="88"/>
        <v>N</v>
      </c>
      <c r="AM202" s="21">
        <f t="shared" si="89"/>
        <v>83111.0161669133</v>
      </c>
      <c r="BB202" s="2"/>
      <c r="BC202" s="2" t="str">
        <v>LIS</v>
      </c>
      <c r="BD202" s="15">
        <f>SUMIF($E$4:$E$1277,$BC202,$T$4:$T$1277)*(1+INDEX($Q$4:$Q$1277,MATCH($BC202,$E$4:$E1345,0)))^BD$132</f>
        <v>2580631.525</v>
      </c>
      <c r="BE202" s="15">
        <f>SUMIF($E$4:$E$1277,$BC202,$T$4:$T$1277)*(1+INDEX($Q$4:$Q$1277,MATCH($BC202,$E$4:$E1345,0)))^BE$132</f>
        <v>2919747.70182946</v>
      </c>
      <c r="BF202" s="15">
        <f>SUMIF($E$4:$E$1277,$BC202,$T$4:$T$1277)*(1+INDEX($Q$4:$Q$1277,MATCH($BC202,$E$4:$E1345,0)))^BF$132</f>
        <v>3303426.52941838</v>
      </c>
      <c r="BG202" s="15">
        <f>SUMIF($E$4:$E$1277,$BC202,$T$4:$T$1277)*(1+INDEX($Q$4:$Q$1277,MATCH($BC202,$E$4:$E1345,0)))^BG$132</f>
        <v>3737523.90606472</v>
      </c>
      <c r="BH202" s="15">
        <f>SUMIF($E$4:$E$1277,$BC202,$T$4:$T$1277)*(1+INDEX($Q$4:$Q$1277,MATCH($BC202,$E$4:$E1345,0)))^BH$132</f>
        <v>4228665.24319668</v>
      </c>
      <c r="BI202" s="15">
        <f>SUMIF($E$4:$E$1277,$BC202,$T$4:$T$1277)*(1+INDEX($Q$4:$Q$1277,MATCH($BC202,$E$4:$E1345,0)))^BI$132</f>
        <v>4784346.58571785</v>
      </c>
      <c r="BJ202" s="62">
        <f t="shared" si="91"/>
        <v>4784346.58571785</v>
      </c>
      <c r="BK202" s="63" t="str">
        <f t="shared" si="92"/>
        <v>Y</v>
      </c>
      <c r="BL202" s="15"/>
    </row>
    <row r="203" ht="15" customHeight="1" spans="1:73">
      <c r="A203" s="52" t="s">
        <v>1139</v>
      </c>
      <c r="B203" s="52" t="s">
        <v>601</v>
      </c>
      <c r="C203" s="52" t="s">
        <v>602</v>
      </c>
      <c r="D203" s="52" t="s">
        <v>929</v>
      </c>
      <c r="E203" s="10" t="s">
        <v>210</v>
      </c>
      <c r="F203" s="52" t="s">
        <v>603</v>
      </c>
      <c r="G203" s="52" t="s">
        <v>165</v>
      </c>
      <c r="H203" s="52" t="s">
        <v>545</v>
      </c>
      <c r="I203" s="52" t="s">
        <v>544</v>
      </c>
      <c r="J203" s="52" t="s">
        <v>173</v>
      </c>
      <c r="K203" s="52" t="s">
        <v>931</v>
      </c>
      <c r="L203" s="53" t="s">
        <v>295</v>
      </c>
      <c r="M203" s="13">
        <v>730</v>
      </c>
      <c r="N203" s="14">
        <f t="shared" si="78"/>
        <v>2</v>
      </c>
      <c r="O203" s="15">
        <v>8600</v>
      </c>
      <c r="P203" s="15">
        <f t="shared" si="79"/>
        <v>6278000</v>
      </c>
      <c r="Q203" s="16">
        <f>IFERROR(VLOOKUP(G203,SCENARIOS!$A$13:$E$18,2,0),0.025)</f>
        <v>0.025</v>
      </c>
      <c r="R203" s="57">
        <f>IFERROR(VLOOKUP(L203,INPUTS!$A$107:$B$120,2,0),0.0082)</f>
        <v>0.0089</v>
      </c>
      <c r="S203" s="52">
        <f t="shared" si="80"/>
        <v>76.54</v>
      </c>
      <c r="T203" s="15">
        <f t="shared" si="81"/>
        <v>55874.2</v>
      </c>
      <c r="U203" s="15">
        <f>T203/INPUTS!$B$7*1000</f>
        <v>69842750</v>
      </c>
      <c r="V203" s="15">
        <f>T203*INPUTS!$B$6</f>
        <v>176562.472</v>
      </c>
      <c r="W203" s="54" t="s">
        <v>396</v>
      </c>
      <c r="X203" s="54" t="s">
        <v>396</v>
      </c>
      <c r="Y203" s="58">
        <f>IFERROR(VLOOKUP(E203,INPUTS!$A$44:$B$103,2,0),0)</f>
        <v>0.02</v>
      </c>
      <c r="Z203" s="15">
        <f t="shared" si="82"/>
        <v>1117.484</v>
      </c>
      <c r="AA203" s="20">
        <f>IFERROR(VLOOKUP(E203,INPUTS!$A$44:$C$103,3,0),SCENARIOS!$J$23)</f>
        <v>0.06</v>
      </c>
      <c r="AB203" s="15">
        <f t="shared" si="83"/>
        <v>3792.9917261216</v>
      </c>
      <c r="AC203" s="20">
        <f>IFERROR(VLOOKUP($E203,INPUTS!$A$44:$G$103,4,0),SCENARIOS!$K$23)</f>
        <v>0.15</v>
      </c>
      <c r="AD203" s="15">
        <f t="shared" si="84"/>
        <v>10728.5549759004</v>
      </c>
      <c r="AE203" s="20">
        <f>IFERROR(VLOOKUP($E203,INPUTS!$A$44:$G$103,5,0),SCENARIOS!$L$23)</f>
        <v>0.3</v>
      </c>
      <c r="AF203" s="15">
        <f t="shared" si="85"/>
        <v>24276.7504243646</v>
      </c>
      <c r="AG203" s="20">
        <f>IFERROR(VLOOKUP($E203,INPUTS!$A$44:$G$103,6,0),SCENARIOS!$M$23)</f>
        <v>0.4</v>
      </c>
      <c r="AH203" s="15">
        <f t="shared" si="86"/>
        <v>36622.5530832295</v>
      </c>
      <c r="AI203" s="20">
        <f>IFERROR(VLOOKUP($E203,INPUTS!$A$44:$G$103,7,0),SCENARIOS!$N$23)</f>
        <v>0.5</v>
      </c>
      <c r="AJ203" s="15">
        <f t="shared" si="87"/>
        <v>51793.8216692358</v>
      </c>
      <c r="AL203" t="str">
        <f t="shared" si="88"/>
        <v>N</v>
      </c>
      <c r="AM203" s="21">
        <f t="shared" si="89"/>
        <v>103587.643338472</v>
      </c>
      <c r="BB203" s="2"/>
      <c r="BC203" s="2" t="str">
        <v>LTN</v>
      </c>
      <c r="BD203" s="15">
        <f>SUMIF($E$4:$E$1277,$BC203,$T$4:$T$1277)*(1+INDEX($Q$4:$Q$1277,MATCH($BC203,$E$4:$E1346,0)))^BD$132</f>
        <v>2412000</v>
      </c>
      <c r="BE203" s="15">
        <f>SUMIF($E$4:$E$1277,$BC203,$T$4:$T$1277)*(1+INDEX($Q$4:$Q$1277,MATCH($BC203,$E$4:$E1346,0)))^BE$132</f>
        <v>2728956.60949219</v>
      </c>
      <c r="BF203" s="15">
        <f>SUMIF($E$4:$E$1277,$BC203,$T$4:$T$1277)*(1+INDEX($Q$4:$Q$1277,MATCH($BC203,$E$4:$E1346,0)))^BF$132</f>
        <v>3087563.92060161</v>
      </c>
      <c r="BG203" s="15">
        <f>SUMIF($E$4:$E$1277,$BC203,$T$4:$T$1277)*(1+INDEX($Q$4:$Q$1277,MATCH($BC203,$E$4:$E1346,0)))^BG$132</f>
        <v>3493295.17759344</v>
      </c>
      <c r="BH203" s="15">
        <f>SUMIF($E$4:$E$1277,$BC203,$T$4:$T$1277)*(1+INDEX($Q$4:$Q$1277,MATCH($BC203,$E$4:$E1346,0)))^BH$132</f>
        <v>3952342.85398043</v>
      </c>
      <c r="BI203" s="15">
        <f>SUMIF($E$4:$E$1277,$BC203,$T$4:$T$1277)*(1+INDEX($Q$4:$Q$1277,MATCH($BC203,$E$4:$E1346,0)))^BI$132</f>
        <v>4471713.16515303</v>
      </c>
      <c r="BJ203" s="62">
        <f t="shared" si="91"/>
        <v>4471713.16515303</v>
      </c>
      <c r="BK203" s="63" t="str">
        <f t="shared" si="92"/>
        <v>Y</v>
      </c>
      <c r="BL203" s="15"/>
    </row>
    <row r="204" ht="15" customHeight="1" spans="1:73">
      <c r="A204" s="52" t="s">
        <v>1140</v>
      </c>
      <c r="B204" s="52" t="s">
        <v>601</v>
      </c>
      <c r="C204" s="52" t="s">
        <v>602</v>
      </c>
      <c r="D204" s="52" t="s">
        <v>929</v>
      </c>
      <c r="E204" s="10" t="s">
        <v>210</v>
      </c>
      <c r="F204" s="52" t="s">
        <v>603</v>
      </c>
      <c r="G204" s="52" t="s">
        <v>165</v>
      </c>
      <c r="H204" s="52" t="s">
        <v>234</v>
      </c>
      <c r="I204" s="52" t="s">
        <v>424</v>
      </c>
      <c r="J204" s="52" t="s">
        <v>173</v>
      </c>
      <c r="K204" s="52" t="s">
        <v>931</v>
      </c>
      <c r="L204" s="53" t="s">
        <v>295</v>
      </c>
      <c r="M204" s="13">
        <v>365</v>
      </c>
      <c r="N204" s="14">
        <f t="shared" si="78"/>
        <v>1</v>
      </c>
      <c r="O204" s="15">
        <v>9400</v>
      </c>
      <c r="P204" s="15">
        <f t="shared" si="79"/>
        <v>3431000</v>
      </c>
      <c r="Q204" s="16">
        <f>IFERROR(VLOOKUP(G204,SCENARIOS!$A$13:$E$18,2,0),0.025)</f>
        <v>0.025</v>
      </c>
      <c r="R204" s="57">
        <f>IFERROR(VLOOKUP(L204,INPUTS!$A$107:$B$120,2,0),0.0082)</f>
        <v>0.0089</v>
      </c>
      <c r="S204" s="52">
        <f t="shared" si="80"/>
        <v>83.66</v>
      </c>
      <c r="T204" s="15">
        <f t="shared" si="81"/>
        <v>30535.9</v>
      </c>
      <c r="U204" s="15">
        <f>T204/INPUTS!$B$7*1000</f>
        <v>38169875</v>
      </c>
      <c r="V204" s="15">
        <f>T204*INPUTS!$B$6</f>
        <v>96493.444</v>
      </c>
      <c r="W204" s="54" t="s">
        <v>396</v>
      </c>
      <c r="X204" s="54" t="s">
        <v>396</v>
      </c>
      <c r="Y204" s="58">
        <f>IFERROR(VLOOKUP(E204,INPUTS!$A$44:$B$103,2,0),0)</f>
        <v>0.02</v>
      </c>
      <c r="Z204" s="15">
        <f t="shared" si="82"/>
        <v>610.718</v>
      </c>
      <c r="AA204" s="20">
        <f>IFERROR(VLOOKUP(E204,INPUTS!$A$44:$C$103,3,0),SCENARIOS!$J$23)</f>
        <v>0.06</v>
      </c>
      <c r="AB204" s="15">
        <f t="shared" si="83"/>
        <v>2072.91408288041</v>
      </c>
      <c r="AC204" s="20">
        <f>IFERROR(VLOOKUP($E204,INPUTS!$A$44:$G$103,4,0),SCENARIOS!$K$23)</f>
        <v>0.15</v>
      </c>
      <c r="AD204" s="15">
        <f t="shared" si="84"/>
        <v>5863.28004496883</v>
      </c>
      <c r="AE204" s="20">
        <f>IFERROR(VLOOKUP($E204,INPUTS!$A$44:$G$103,5,0),SCENARIOS!$L$23)</f>
        <v>0.3</v>
      </c>
      <c r="AF204" s="15">
        <f t="shared" si="85"/>
        <v>13267.5263947109</v>
      </c>
      <c r="AG204" s="20">
        <f>IFERROR(VLOOKUP($E204,INPUTS!$A$44:$G$103,6,0),SCENARIOS!$M$23)</f>
        <v>0.4</v>
      </c>
      <c r="AH204" s="15">
        <f t="shared" si="86"/>
        <v>20014.6511036254</v>
      </c>
      <c r="AI204" s="20">
        <f>IFERROR(VLOOKUP($E204,INPUTS!$A$44:$G$103,7,0),SCENARIOS!$N$23)</f>
        <v>0.5</v>
      </c>
      <c r="AJ204" s="15">
        <f t="shared" si="87"/>
        <v>28305.9257959777</v>
      </c>
      <c r="AL204" t="str">
        <f t="shared" si="88"/>
        <v>N</v>
      </c>
      <c r="AM204" s="21">
        <f t="shared" si="89"/>
        <v>56611.8515919554</v>
      </c>
      <c r="BB204" s="2"/>
      <c r="BC204" s="2" t="str">
        <v>LUX</v>
      </c>
      <c r="BD204" s="15">
        <f>SUMIF($E$4:$E$1277,$BC204,$T$4:$T$1277)*(1+INDEX($Q$4:$Q$1277,MATCH($BC204,$E$4:$E1347,0)))^BD$132</f>
        <v>124742.4</v>
      </c>
      <c r="BE204" s="15">
        <f>SUMIF($E$4:$E$1277,$BC204,$T$4:$T$1277)*(1+INDEX($Q$4:$Q$1277,MATCH($BC204,$E$4:$E1347,0)))^BE$132</f>
        <v>141134.575855687</v>
      </c>
      <c r="BF204" s="15">
        <f>SUMIF($E$4:$E$1277,$BC204,$T$4:$T$1277)*(1+INDEX($Q$4:$Q$1277,MATCH($BC204,$E$4:$E1347,0)))^BF$132</f>
        <v>159680.81824596</v>
      </c>
      <c r="BG204" s="15">
        <f>SUMIF($E$4:$E$1277,$BC204,$T$4:$T$1277)*(1+INDEX($Q$4:$Q$1277,MATCH($BC204,$E$4:$E1347,0)))^BG$132</f>
        <v>180664.189204574</v>
      </c>
      <c r="BH204" s="15">
        <f>SUMIF($E$4:$E$1277,$BC204,$T$4:$T$1277)*(1+INDEX($Q$4:$Q$1277,MATCH($BC204,$E$4:$E1347,0)))^BH$132</f>
        <v>204404.947441281</v>
      </c>
      <c r="BI204" s="15">
        <f>SUMIF($E$4:$E$1277,$BC204,$T$4:$T$1277)*(1+INDEX($Q$4:$Q$1277,MATCH($BC204,$E$4:$E1347,0)))^BI$132</f>
        <v>231265.436290541</v>
      </c>
      <c r="BJ204" s="62">
        <f t="shared" si="91"/>
        <v>231265.436290541</v>
      </c>
      <c r="BK204" s="63" t="str">
        <f t="shared" si="92"/>
        <v>Y</v>
      </c>
      <c r="BL204" s="15"/>
    </row>
    <row r="205" ht="15" customHeight="1" spans="1:73">
      <c r="A205" s="52" t="s">
        <v>1141</v>
      </c>
      <c r="B205" s="52" t="s">
        <v>604</v>
      </c>
      <c r="C205" s="52" t="s">
        <v>605</v>
      </c>
      <c r="D205" s="52" t="s">
        <v>929</v>
      </c>
      <c r="E205" s="10" t="s">
        <v>213</v>
      </c>
      <c r="F205" s="52" t="s">
        <v>606</v>
      </c>
      <c r="G205" s="52" t="s">
        <v>165</v>
      </c>
      <c r="H205" s="52" t="s">
        <v>245</v>
      </c>
      <c r="I205" s="52" t="s">
        <v>930</v>
      </c>
      <c r="J205" s="52" t="s">
        <v>169</v>
      </c>
      <c r="K205" s="52" t="s">
        <v>931</v>
      </c>
      <c r="L205" s="53" t="s">
        <v>288</v>
      </c>
      <c r="M205" s="13">
        <v>1095</v>
      </c>
      <c r="N205" s="14">
        <f t="shared" si="78"/>
        <v>3</v>
      </c>
      <c r="O205" s="15">
        <v>5400</v>
      </c>
      <c r="P205" s="15">
        <f t="shared" si="79"/>
        <v>5913000</v>
      </c>
      <c r="Q205" s="16">
        <f>IFERROR(VLOOKUP(G205,SCENARIOS!$A$13:$E$18,2,0),0.025)</f>
        <v>0.025</v>
      </c>
      <c r="R205" s="57">
        <f>IFERROR(VLOOKUP(L205,INPUTS!$A$107:$B$120,2,0),0.0082)</f>
        <v>0.0085</v>
      </c>
      <c r="S205" s="52">
        <f t="shared" si="80"/>
        <v>45.9</v>
      </c>
      <c r="T205" s="15">
        <f t="shared" si="81"/>
        <v>50260.5</v>
      </c>
      <c r="U205" s="15">
        <f>T205/INPUTS!$B$7*1000</f>
        <v>62825625</v>
      </c>
      <c r="V205" s="15">
        <f>T205*INPUTS!$B$6</f>
        <v>158823.18</v>
      </c>
      <c r="W205" s="54" t="s">
        <v>396</v>
      </c>
      <c r="X205" s="54" t="s">
        <v>396</v>
      </c>
      <c r="Y205" s="58">
        <f>IFERROR(VLOOKUP(E205,INPUTS!$A$44:$B$103,2,0),0)</f>
        <v>0.02</v>
      </c>
      <c r="Z205" s="15">
        <f t="shared" si="82"/>
        <v>1005.21</v>
      </c>
      <c r="AA205" s="20">
        <f>IFERROR(VLOOKUP(E205,INPUTS!$A$44:$C$103,3,0),SCENARIOS!$J$23)</f>
        <v>0.06</v>
      </c>
      <c r="AB205" s="15">
        <f t="shared" si="83"/>
        <v>3411.90854903935</v>
      </c>
      <c r="AC205" s="20">
        <f>IFERROR(VLOOKUP($E205,INPUTS!$A$44:$G$103,4,0),SCENARIOS!$K$23)</f>
        <v>0.15</v>
      </c>
      <c r="AD205" s="15">
        <f t="shared" si="84"/>
        <v>9650.65338503715</v>
      </c>
      <c r="AE205" s="20">
        <f>IFERROR(VLOOKUP($E205,INPUTS!$A$44:$G$103,5,0),SCENARIOS!$L$23)</f>
        <v>0.3</v>
      </c>
      <c r="AF205" s="15">
        <f t="shared" si="85"/>
        <v>21837.6569991835</v>
      </c>
      <c r="AG205" s="20">
        <f>IFERROR(VLOOKUP($E205,INPUTS!$A$44:$G$103,6,0),SCENARIOS!$M$23)</f>
        <v>0.4</v>
      </c>
      <c r="AH205" s="15">
        <f t="shared" si="86"/>
        <v>32943.0726388862</v>
      </c>
      <c r="AI205" s="20">
        <f>IFERROR(VLOOKUP($E205,INPUTS!$A$44:$G$103,7,0),SCENARIOS!$N$23)</f>
        <v>0.5</v>
      </c>
      <c r="AJ205" s="15">
        <f t="shared" si="87"/>
        <v>46590.0786768603</v>
      </c>
      <c r="AL205" t="str">
        <f t="shared" si="88"/>
        <v>N</v>
      </c>
      <c r="AM205" s="21">
        <f t="shared" si="89"/>
        <v>93180.1573537206</v>
      </c>
      <c r="BB205" s="2"/>
      <c r="BC205" s="2" t="str">
        <v>MAD</v>
      </c>
      <c r="BD205" s="15">
        <f>SUMIF($E$4:$E$1277,$BC205,$T$4:$T$1277)*(1+INDEX($Q$4:$Q$1277,MATCH($BC205,$E$4:$E1348,0)))^BD$132</f>
        <v>2600428.28</v>
      </c>
      <c r="BE205" s="15">
        <f>SUMIF($E$4:$E$1277,$BC205,$T$4:$T$1277)*(1+INDEX($Q$4:$Q$1277,MATCH($BC205,$E$4:$E1348,0)))^BE$132</f>
        <v>2942145.91302504</v>
      </c>
      <c r="BF205" s="15">
        <f>SUMIF($E$4:$E$1277,$BC205,$T$4:$T$1277)*(1+INDEX($Q$4:$Q$1277,MATCH($BC205,$E$4:$E1348,0)))^BF$132</f>
        <v>3328768.04951912</v>
      </c>
      <c r="BG205" s="15">
        <f>SUMIF($E$4:$E$1277,$BC205,$T$4:$T$1277)*(1+INDEX($Q$4:$Q$1277,MATCH($BC205,$E$4:$E1348,0)))^BG$132</f>
        <v>3766195.51003384</v>
      </c>
      <c r="BH205" s="15">
        <f>SUMIF($E$4:$E$1277,$BC205,$T$4:$T$1277)*(1+INDEX($Q$4:$Q$1277,MATCH($BC205,$E$4:$E1348,0)))^BH$132</f>
        <v>4261104.53140408</v>
      </c>
      <c r="BI205" s="15">
        <f>SUMIF($E$4:$E$1277,$BC205,$T$4:$T$1277)*(1+INDEX($Q$4:$Q$1277,MATCH($BC205,$E$4:$E1348,0)))^BI$132</f>
        <v>4821048.66281603</v>
      </c>
      <c r="BJ205" s="62">
        <f t="shared" si="91"/>
        <v>4821048.66281603</v>
      </c>
      <c r="BK205" s="63" t="str">
        <f t="shared" si="92"/>
        <v>Y</v>
      </c>
      <c r="BL205" s="15"/>
    </row>
    <row r="206" ht="15" customHeight="1" spans="1:73">
      <c r="A206" s="52" t="s">
        <v>1142</v>
      </c>
      <c r="B206" s="52" t="s">
        <v>604</v>
      </c>
      <c r="C206" s="52" t="s">
        <v>605</v>
      </c>
      <c r="D206" s="52" t="s">
        <v>929</v>
      </c>
      <c r="E206" s="10" t="s">
        <v>213</v>
      </c>
      <c r="F206" s="52" t="s">
        <v>606</v>
      </c>
      <c r="G206" s="52" t="s">
        <v>165</v>
      </c>
      <c r="H206" s="52" t="s">
        <v>452</v>
      </c>
      <c r="I206" s="52" t="s">
        <v>451</v>
      </c>
      <c r="J206" s="52" t="s">
        <v>181</v>
      </c>
      <c r="K206" s="52" t="s">
        <v>931</v>
      </c>
      <c r="L206" s="53" t="s">
        <v>288</v>
      </c>
      <c r="M206" s="13">
        <v>730</v>
      </c>
      <c r="N206" s="14">
        <f t="shared" si="78"/>
        <v>2</v>
      </c>
      <c r="O206" s="15">
        <v>7600</v>
      </c>
      <c r="P206" s="15">
        <f t="shared" si="79"/>
        <v>5548000</v>
      </c>
      <c r="Q206" s="16">
        <f>IFERROR(VLOOKUP(G206,SCENARIOS!$A$13:$E$18,2,0),0.025)</f>
        <v>0.025</v>
      </c>
      <c r="R206" s="57">
        <f>IFERROR(VLOOKUP(L206,INPUTS!$A$107:$B$120,2,0),0.0082)</f>
        <v>0.0085</v>
      </c>
      <c r="S206" s="52">
        <f t="shared" si="80"/>
        <v>64.6</v>
      </c>
      <c r="T206" s="15">
        <f t="shared" si="81"/>
        <v>47158</v>
      </c>
      <c r="U206" s="15">
        <f>T206/INPUTS!$B$7*1000</f>
        <v>58947500</v>
      </c>
      <c r="V206" s="15">
        <f>T206*INPUTS!$B$6</f>
        <v>149019.28</v>
      </c>
      <c r="W206" s="54" t="s">
        <v>396</v>
      </c>
      <c r="X206" s="54" t="s">
        <v>396</v>
      </c>
      <c r="Y206" s="58">
        <f>IFERROR(VLOOKUP(E206,INPUTS!$A$44:$B$103,2,0),0)</f>
        <v>0.02</v>
      </c>
      <c r="Z206" s="15">
        <f t="shared" si="82"/>
        <v>943.16</v>
      </c>
      <c r="AA206" s="20">
        <f>IFERROR(VLOOKUP(E206,INPUTS!$A$44:$C$103,3,0),SCENARIOS!$J$23)</f>
        <v>0.06</v>
      </c>
      <c r="AB206" s="15">
        <f t="shared" si="83"/>
        <v>3201.29691020976</v>
      </c>
      <c r="AC206" s="20">
        <f>IFERROR(VLOOKUP($E206,INPUTS!$A$44:$G$103,4,0),SCENARIOS!$K$23)</f>
        <v>0.15</v>
      </c>
      <c r="AD206" s="15">
        <f t="shared" si="84"/>
        <v>9054.93404028177</v>
      </c>
      <c r="AE206" s="20">
        <f>IFERROR(VLOOKUP($E206,INPUTS!$A$44:$G$103,5,0),SCENARIOS!$L$23)</f>
        <v>0.3</v>
      </c>
      <c r="AF206" s="15">
        <f t="shared" si="85"/>
        <v>20489.6534807154</v>
      </c>
      <c r="AG206" s="20">
        <f>IFERROR(VLOOKUP($E206,INPUTS!$A$44:$G$103,6,0),SCENARIOS!$M$23)</f>
        <v>0.4</v>
      </c>
      <c r="AH206" s="15">
        <f t="shared" si="86"/>
        <v>30909.5496364858</v>
      </c>
      <c r="AI206" s="20">
        <f>IFERROR(VLOOKUP($E206,INPUTS!$A$44:$G$103,7,0),SCENARIOS!$N$23)</f>
        <v>0.5</v>
      </c>
      <c r="AJ206" s="15">
        <f t="shared" si="87"/>
        <v>43714.1478943381</v>
      </c>
      <c r="AL206" t="str">
        <f t="shared" si="88"/>
        <v>N</v>
      </c>
      <c r="AM206" s="21">
        <f t="shared" si="89"/>
        <v>87428.2957886761</v>
      </c>
      <c r="BB206" s="2"/>
      <c r="BC206" s="2" t="str">
        <v>MCT</v>
      </c>
      <c r="BD206" s="15">
        <f>SUMIF($E$4:$E$1277,$BC206,$T$4:$T$1277)*(1+INDEX($Q$4:$Q$1277,MATCH($BC206,$E$4:$E1349,0)))^BD$132</f>
        <v>117616.279</v>
      </c>
      <c r="BE206" s="15">
        <f>SUMIF($E$4:$E$1277,$BC206,$T$4:$T$1277)*(1+INDEX($Q$4:$Q$1277,MATCH($BC206,$E$4:$E1349,0)))^BE$132</f>
        <v>146571.282463771</v>
      </c>
      <c r="BF206" s="15">
        <f>SUMIF($E$4:$E$1277,$BC206,$T$4:$T$1277)*(1+INDEX($Q$4:$Q$1277,MATCH($BC206,$E$4:$E1349,0)))^BF$132</f>
        <v>182654.484785005</v>
      </c>
      <c r="BG206" s="15">
        <f>SUMIF($E$4:$E$1277,$BC206,$T$4:$T$1277)*(1+INDEX($Q$4:$Q$1277,MATCH($BC206,$E$4:$E1349,0)))^BG$132</f>
        <v>227620.719770411</v>
      </c>
      <c r="BH206" s="15">
        <f>SUMIF($E$4:$E$1277,$BC206,$T$4:$T$1277)*(1+INDEX($Q$4:$Q$1277,MATCH($BC206,$E$4:$E1349,0)))^BH$132</f>
        <v>283656.829613489</v>
      </c>
      <c r="BI206" s="15">
        <f>SUMIF($E$4:$E$1277,$BC206,$T$4:$T$1277)*(1+INDEX($Q$4:$Q$1277,MATCH($BC206,$E$4:$E1349,0)))^BI$132</f>
        <v>353488.01755628</v>
      </c>
      <c r="BJ206" s="62">
        <f t="shared" si="91"/>
        <v>353488.01755628</v>
      </c>
      <c r="BK206" s="63" t="str">
        <f t="shared" si="92"/>
        <v>Y</v>
      </c>
      <c r="BL206" s="15"/>
    </row>
    <row r="207" ht="15" customHeight="1" spans="1:73">
      <c r="A207" s="52" t="s">
        <v>1143</v>
      </c>
      <c r="B207" s="52" t="s">
        <v>604</v>
      </c>
      <c r="C207" s="52" t="s">
        <v>605</v>
      </c>
      <c r="D207" s="52" t="s">
        <v>929</v>
      </c>
      <c r="E207" s="10" t="s">
        <v>213</v>
      </c>
      <c r="F207" s="52" t="s">
        <v>606</v>
      </c>
      <c r="G207" s="52" t="s">
        <v>165</v>
      </c>
      <c r="H207" s="52" t="s">
        <v>251</v>
      </c>
      <c r="I207" s="52" t="s">
        <v>930</v>
      </c>
      <c r="J207" s="52" t="s">
        <v>169</v>
      </c>
      <c r="K207" s="52" t="s">
        <v>931</v>
      </c>
      <c r="L207" s="53" t="s">
        <v>288</v>
      </c>
      <c r="M207" s="13">
        <v>730</v>
      </c>
      <c r="N207" s="14">
        <f t="shared" si="78"/>
        <v>2</v>
      </c>
      <c r="O207" s="15">
        <v>7200</v>
      </c>
      <c r="P207" s="15">
        <f t="shared" si="79"/>
        <v>5256000</v>
      </c>
      <c r="Q207" s="16">
        <f>IFERROR(VLOOKUP(G207,SCENARIOS!$A$13:$E$18,2,0),0.025)</f>
        <v>0.025</v>
      </c>
      <c r="R207" s="57">
        <f>IFERROR(VLOOKUP(L207,INPUTS!$A$107:$B$120,2,0),0.0082)</f>
        <v>0.0085</v>
      </c>
      <c r="S207" s="52">
        <f t="shared" si="80"/>
        <v>61.2</v>
      </c>
      <c r="T207" s="15">
        <f t="shared" si="81"/>
        <v>44676</v>
      </c>
      <c r="U207" s="15">
        <f>T207/INPUTS!$B$7*1000</f>
        <v>55845000</v>
      </c>
      <c r="V207" s="15">
        <f>T207*INPUTS!$B$6</f>
        <v>141176.16</v>
      </c>
      <c r="W207" s="54" t="s">
        <v>396</v>
      </c>
      <c r="X207" s="54" t="s">
        <v>396</v>
      </c>
      <c r="Y207" s="58">
        <f>IFERROR(VLOOKUP(E207,INPUTS!$A$44:$B$103,2,0),0)</f>
        <v>0.02</v>
      </c>
      <c r="Z207" s="15">
        <f t="shared" si="82"/>
        <v>893.52</v>
      </c>
      <c r="AA207" s="20">
        <f>IFERROR(VLOOKUP(E207,INPUTS!$A$44:$C$103,3,0),SCENARIOS!$J$23)</f>
        <v>0.06</v>
      </c>
      <c r="AB207" s="15">
        <f t="shared" si="83"/>
        <v>3032.80759914609</v>
      </c>
      <c r="AC207" s="20">
        <f>IFERROR(VLOOKUP($E207,INPUTS!$A$44:$G$103,4,0),SCENARIOS!$K$23)</f>
        <v>0.15</v>
      </c>
      <c r="AD207" s="15">
        <f t="shared" si="84"/>
        <v>8578.35856447747</v>
      </c>
      <c r="AE207" s="20">
        <f>IFERROR(VLOOKUP($E207,INPUTS!$A$44:$G$103,5,0),SCENARIOS!$L$23)</f>
        <v>0.3</v>
      </c>
      <c r="AF207" s="15">
        <f t="shared" si="85"/>
        <v>19411.2506659409</v>
      </c>
      <c r="AG207" s="20">
        <f>IFERROR(VLOOKUP($E207,INPUTS!$A$44:$G$103,6,0),SCENARIOS!$M$23)</f>
        <v>0.4</v>
      </c>
      <c r="AH207" s="15">
        <f t="shared" si="86"/>
        <v>29282.7312345655</v>
      </c>
      <c r="AI207" s="20">
        <f>IFERROR(VLOOKUP($E207,INPUTS!$A$44:$G$103,7,0),SCENARIOS!$N$23)</f>
        <v>0.5</v>
      </c>
      <c r="AJ207" s="15">
        <f t="shared" si="87"/>
        <v>41413.4032683203</v>
      </c>
      <c r="AL207" t="str">
        <f t="shared" si="88"/>
        <v>N</v>
      </c>
      <c r="AM207" s="21">
        <f t="shared" si="89"/>
        <v>82826.8065366405</v>
      </c>
      <c r="BB207" s="2"/>
      <c r="BC207" s="2" t="str">
        <v>MEL</v>
      </c>
      <c r="BD207" s="15">
        <f>SUMIF($E$4:$E$1277,$BC207,$T$4:$T$1277)*(1+INDEX($Q$4:$Q$1277,MATCH($BC207,$E$4:$E1350,0)))^BD$132</f>
        <v>3896449.29</v>
      </c>
      <c r="BE207" s="15">
        <f>SUMIF($E$4:$E$1277,$BC207,$T$4:$T$1277)*(1+INDEX($Q$4:$Q$1277,MATCH($BC207,$E$4:$E1350,0)))^BE$132</f>
        <v>4740626.33773292</v>
      </c>
      <c r="BF207" s="15">
        <f>SUMIF($E$4:$E$1277,$BC207,$T$4:$T$1277)*(1+INDEX($Q$4:$Q$1277,MATCH($BC207,$E$4:$E1350,0)))^BF$132</f>
        <v>5767696.79299664</v>
      </c>
      <c r="BG207" s="15">
        <f>SUMIF($E$4:$E$1277,$BC207,$T$4:$T$1277)*(1+INDEX($Q$4:$Q$1277,MATCH($BC207,$E$4:$E1350,0)))^BG$132</f>
        <v>7017285.04336254</v>
      </c>
      <c r="BH207" s="15">
        <f>SUMIF($E$4:$E$1277,$BC207,$T$4:$T$1277)*(1+INDEX($Q$4:$Q$1277,MATCH($BC207,$E$4:$E1350,0)))^BH$132</f>
        <v>8537600.21497514</v>
      </c>
      <c r="BI207" s="15">
        <f>SUMIF($E$4:$E$1277,$BC207,$T$4:$T$1277)*(1+INDEX($Q$4:$Q$1277,MATCH($BC207,$E$4:$E1350,0)))^BI$132</f>
        <v>10387296.0810804</v>
      </c>
      <c r="BJ207" s="62">
        <f t="shared" si="91"/>
        <v>10387296.0810804</v>
      </c>
      <c r="BK207" s="63" t="str">
        <f t="shared" si="92"/>
        <v>Y</v>
      </c>
      <c r="BL207" s="15"/>
    </row>
    <row r="208" ht="15" customHeight="1" spans="1:73">
      <c r="A208" s="52" t="s">
        <v>1144</v>
      </c>
      <c r="B208" s="52" t="s">
        <v>607</v>
      </c>
      <c r="C208" s="52" t="s">
        <v>608</v>
      </c>
      <c r="D208" s="52" t="s">
        <v>929</v>
      </c>
      <c r="E208" s="10" t="s">
        <v>207</v>
      </c>
      <c r="F208" s="52" t="s">
        <v>609</v>
      </c>
      <c r="G208" s="52" t="s">
        <v>165</v>
      </c>
      <c r="H208" s="52" t="s">
        <v>245</v>
      </c>
      <c r="I208" s="52" t="s">
        <v>930</v>
      </c>
      <c r="J208" s="52" t="s">
        <v>169</v>
      </c>
      <c r="K208" s="52" t="s">
        <v>931</v>
      </c>
      <c r="L208" s="53" t="s">
        <v>288</v>
      </c>
      <c r="M208" s="13">
        <v>730</v>
      </c>
      <c r="N208" s="14">
        <f t="shared" si="78"/>
        <v>2</v>
      </c>
      <c r="O208" s="15">
        <v>6900</v>
      </c>
      <c r="P208" s="15">
        <f t="shared" si="79"/>
        <v>5037000</v>
      </c>
      <c r="Q208" s="16">
        <f>IFERROR(VLOOKUP(G208,SCENARIOS!$A$13:$E$18,2,0),0.025)</f>
        <v>0.025</v>
      </c>
      <c r="R208" s="57">
        <f>IFERROR(VLOOKUP(L208,INPUTS!$A$107:$B$120,2,0),0.0082)</f>
        <v>0.0085</v>
      </c>
      <c r="S208" s="52">
        <f t="shared" si="80"/>
        <v>58.65</v>
      </c>
      <c r="T208" s="15">
        <f t="shared" si="81"/>
        <v>42814.5</v>
      </c>
      <c r="U208" s="15">
        <f>T208/INPUTS!$B$7*1000</f>
        <v>53518125</v>
      </c>
      <c r="V208" s="15">
        <f>T208*INPUTS!$B$6</f>
        <v>135293.82</v>
      </c>
      <c r="W208" s="54" t="s">
        <v>396</v>
      </c>
      <c r="X208" s="54" t="s">
        <v>396</v>
      </c>
      <c r="Y208" s="58">
        <f>IFERROR(VLOOKUP(E208,INPUTS!$A$44:$B$103,2,0),0)</f>
        <v>0.02</v>
      </c>
      <c r="Z208" s="15">
        <f t="shared" si="82"/>
        <v>856.29</v>
      </c>
      <c r="AA208" s="20">
        <f>IFERROR(VLOOKUP(E208,INPUTS!$A$44:$C$103,3,0),SCENARIOS!$J$23)</f>
        <v>0.06</v>
      </c>
      <c r="AB208" s="15">
        <f t="shared" si="83"/>
        <v>2906.44061584834</v>
      </c>
      <c r="AC208" s="20">
        <f>IFERROR(VLOOKUP($E208,INPUTS!$A$44:$G$103,4,0),SCENARIOS!$K$23)</f>
        <v>0.15</v>
      </c>
      <c r="AD208" s="15">
        <f t="shared" si="84"/>
        <v>8220.92695762424</v>
      </c>
      <c r="AE208" s="20">
        <f>IFERROR(VLOOKUP($E208,INPUTS!$A$44:$G$103,5,0),SCENARIOS!$L$23)</f>
        <v>0.3</v>
      </c>
      <c r="AF208" s="15">
        <f t="shared" si="85"/>
        <v>18602.44855486</v>
      </c>
      <c r="AG208" s="20">
        <f>IFERROR(VLOOKUP($E208,INPUTS!$A$44:$G$103,6,0),SCENARIOS!$M$23)</f>
        <v>0.4</v>
      </c>
      <c r="AH208" s="15">
        <f t="shared" si="86"/>
        <v>28062.6174331253</v>
      </c>
      <c r="AI208" s="20">
        <f>IFERROR(VLOOKUP($E208,INPUTS!$A$44:$G$103,7,0),SCENARIOS!$N$23)</f>
        <v>0.5</v>
      </c>
      <c r="AJ208" s="15">
        <f t="shared" si="87"/>
        <v>39687.8447988069</v>
      </c>
      <c r="AL208" t="str">
        <f t="shared" si="88"/>
        <v>Y</v>
      </c>
      <c r="AM208" s="21">
        <f t="shared" si="89"/>
        <v>79375.6895976138</v>
      </c>
      <c r="BB208" s="2"/>
      <c r="BC208" s="2" t="str">
        <v>MEM</v>
      </c>
      <c r="BD208" s="15">
        <f>SUMIF($E$4:$E$1277,$BC208,$T$4:$T$1277)*(1+INDEX($Q$4:$Q$1277,MATCH($BC208,$E$4:$E1351,0)))^BD$132</f>
        <v>142467.538</v>
      </c>
      <c r="BE208" s="15">
        <f>SUMIF($E$4:$E$1277,$BC208,$T$4:$T$1277)*(1+INDEX($Q$4:$Q$1277,MATCH($BC208,$E$4:$E1351,0)))^BE$132</f>
        <v>157295.673784967</v>
      </c>
      <c r="BF208" s="15">
        <f>SUMIF($E$4:$E$1277,$BC208,$T$4:$T$1277)*(1+INDEX($Q$4:$Q$1277,MATCH($BC208,$E$4:$E1351,0)))^BF$132</f>
        <v>173667.133852391</v>
      </c>
      <c r="BG208" s="15">
        <f>SUMIF($E$4:$E$1277,$BC208,$T$4:$T$1277)*(1+INDEX($Q$4:$Q$1277,MATCH($BC208,$E$4:$E1351,0)))^BG$132</f>
        <v>191742.54863319</v>
      </c>
      <c r="BH208" s="15">
        <f>SUMIF($E$4:$E$1277,$BC208,$T$4:$T$1277)*(1+INDEX($Q$4:$Q$1277,MATCH($BC208,$E$4:$E1351,0)))^BH$132</f>
        <v>211699.267102547</v>
      </c>
      <c r="BI208" s="15">
        <f>SUMIF($E$4:$E$1277,$BC208,$T$4:$T$1277)*(1+INDEX($Q$4:$Q$1277,MATCH($BC208,$E$4:$E1351,0)))^BI$132</f>
        <v>233733.096859432</v>
      </c>
      <c r="BJ208" s="62">
        <f t="shared" si="91"/>
        <v>233733.096859432</v>
      </c>
      <c r="BK208" s="63" t="str">
        <f t="shared" si="92"/>
        <v>Y</v>
      </c>
      <c r="BL208" s="15"/>
    </row>
    <row r="209" ht="15" customHeight="1" spans="1:64">
      <c r="A209" s="52" t="s">
        <v>1145</v>
      </c>
      <c r="B209" s="52" t="s">
        <v>607</v>
      </c>
      <c r="C209" s="52" t="s">
        <v>608</v>
      </c>
      <c r="D209" s="52" t="s">
        <v>929</v>
      </c>
      <c r="E209" s="10" t="s">
        <v>207</v>
      </c>
      <c r="F209" s="52" t="s">
        <v>609</v>
      </c>
      <c r="G209" s="52" t="s">
        <v>165</v>
      </c>
      <c r="H209" s="52" t="s">
        <v>248</v>
      </c>
      <c r="I209" s="52" t="s">
        <v>930</v>
      </c>
      <c r="J209" s="52" t="s">
        <v>169</v>
      </c>
      <c r="K209" s="52" t="s">
        <v>931</v>
      </c>
      <c r="L209" s="53" t="s">
        <v>293</v>
      </c>
      <c r="M209" s="13">
        <v>365</v>
      </c>
      <c r="N209" s="14">
        <f t="shared" si="78"/>
        <v>1</v>
      </c>
      <c r="O209" s="15">
        <v>9800</v>
      </c>
      <c r="P209" s="15">
        <f t="shared" si="79"/>
        <v>3577000</v>
      </c>
      <c r="Q209" s="16">
        <f>IFERROR(VLOOKUP(G209,SCENARIOS!$A$13:$E$18,2,0),0.025)</f>
        <v>0.025</v>
      </c>
      <c r="R209" s="57">
        <f>IFERROR(VLOOKUP(L209,INPUTS!$A$107:$B$120,2,0),0.0082)</f>
        <v>0.0079</v>
      </c>
      <c r="S209" s="52">
        <f t="shared" si="80"/>
        <v>77.42</v>
      </c>
      <c r="T209" s="15">
        <f t="shared" si="81"/>
        <v>28258.3</v>
      </c>
      <c r="U209" s="15">
        <f>T209/INPUTS!$B$7*1000</f>
        <v>35322875</v>
      </c>
      <c r="V209" s="15">
        <f>T209*INPUTS!$B$6</f>
        <v>89296.228</v>
      </c>
      <c r="W209" s="54" t="s">
        <v>396</v>
      </c>
      <c r="X209" s="54" t="s">
        <v>396</v>
      </c>
      <c r="Y209" s="58">
        <f>IFERROR(VLOOKUP(E209,INPUTS!$A$44:$B$103,2,0),0)</f>
        <v>0.02</v>
      </c>
      <c r="Z209" s="15">
        <f t="shared" si="82"/>
        <v>565.166</v>
      </c>
      <c r="AA209" s="20">
        <f>IFERROR(VLOOKUP(E209,INPUTS!$A$44:$C$103,3,0),SCENARIOS!$J$23)</f>
        <v>0.06</v>
      </c>
      <c r="AB209" s="15">
        <f t="shared" si="83"/>
        <v>1918.30036213963</v>
      </c>
      <c r="AC209" s="20">
        <f>IFERROR(VLOOKUP($E209,INPUTS!$A$44:$G$103,4,0),SCENARIOS!$K$23)</f>
        <v>0.15</v>
      </c>
      <c r="AD209" s="15">
        <f t="shared" si="84"/>
        <v>5425.95196128959</v>
      </c>
      <c r="AE209" s="20">
        <f>IFERROR(VLOOKUP($E209,INPUTS!$A$44:$G$103,5,0),SCENARIOS!$L$23)</f>
        <v>0.3</v>
      </c>
      <c r="AF209" s="15">
        <f t="shared" si="85"/>
        <v>12277.9332235061</v>
      </c>
      <c r="AG209" s="20">
        <f>IFERROR(VLOOKUP($E209,INPUTS!$A$44:$G$103,6,0),SCENARIOS!$M$23)</f>
        <v>0.4</v>
      </c>
      <c r="AH209" s="15">
        <f t="shared" si="86"/>
        <v>18521.8059818632</v>
      </c>
      <c r="AI209" s="20">
        <f>IFERROR(VLOOKUP($E209,INPUTS!$A$44:$G$103,7,0),SCENARIOS!$N$23)</f>
        <v>0.5</v>
      </c>
      <c r="AJ209" s="15">
        <f t="shared" si="87"/>
        <v>26194.6542568085</v>
      </c>
      <c r="AL209" t="str">
        <f t="shared" si="88"/>
        <v>N</v>
      </c>
      <c r="AM209" s="21">
        <f t="shared" si="89"/>
        <v>52389.3085136169</v>
      </c>
      <c r="BB209" s="2"/>
      <c r="BC209" s="2" t="str">
        <v>MEX</v>
      </c>
      <c r="BD209" s="15">
        <f>SUMIF($E$4:$E$1277,$BC209,$T$4:$T$1277)*(1+INDEX($Q$4:$Q$1277,MATCH($BC209,$E$4:$E1352,0)))^BD$132</f>
        <v>6180269.2</v>
      </c>
      <c r="BE209" s="15">
        <f>SUMIF($E$4:$E$1277,$BC209,$T$4:$T$1277)*(1+INDEX($Q$4:$Q$1277,MATCH($BC209,$E$4:$E1352,0)))^BE$132</f>
        <v>7340221.09405117</v>
      </c>
      <c r="BF209" s="15">
        <f>SUMIF($E$4:$E$1277,$BC209,$T$4:$T$1277)*(1+INDEX($Q$4:$Q$1277,MATCH($BC209,$E$4:$E1352,0)))^BF$132</f>
        <v>8717880.07382489</v>
      </c>
      <c r="BG209" s="15">
        <f>SUMIF($E$4:$E$1277,$BC209,$T$4:$T$1277)*(1+INDEX($Q$4:$Q$1277,MATCH($BC209,$E$4:$E1352,0)))^BG$132</f>
        <v>10354106.7779536</v>
      </c>
      <c r="BH209" s="15">
        <f>SUMIF($E$4:$E$1277,$BC209,$T$4:$T$1277)*(1+INDEX($Q$4:$Q$1277,MATCH($BC209,$E$4:$E1352,0)))^BH$132</f>
        <v>12297430.827381</v>
      </c>
      <c r="BI209" s="64">
        <f>SUMIF($E$4:$E$1277,$BC209,$T$4:$T$1277)*(1+INDEX($Q$4:$Q$1277,MATCH($BC209,$E$4:$E1352,0)))^BI$132</f>
        <v>14605490.1883201</v>
      </c>
      <c r="BJ209" s="65">
        <f t="shared" si="91"/>
        <v>14605490.1883201</v>
      </c>
      <c r="BK209" s="63" t="str">
        <f t="shared" si="92"/>
        <v>Y</v>
      </c>
      <c r="BL209" s="15"/>
    </row>
    <row r="210" ht="15" customHeight="1" spans="1:64">
      <c r="A210" s="52" t="s">
        <v>1146</v>
      </c>
      <c r="B210" s="52" t="s">
        <v>607</v>
      </c>
      <c r="C210" s="52" t="s">
        <v>608</v>
      </c>
      <c r="D210" s="52" t="s">
        <v>929</v>
      </c>
      <c r="E210" s="10" t="s">
        <v>207</v>
      </c>
      <c r="F210" s="52" t="s">
        <v>609</v>
      </c>
      <c r="G210" s="52" t="s">
        <v>165</v>
      </c>
      <c r="H210" s="52" t="s">
        <v>234</v>
      </c>
      <c r="I210" s="52" t="s">
        <v>424</v>
      </c>
      <c r="J210" s="52" t="s">
        <v>173</v>
      </c>
      <c r="K210" s="52" t="s">
        <v>931</v>
      </c>
      <c r="L210" s="53" t="s">
        <v>291</v>
      </c>
      <c r="M210" s="13">
        <v>365</v>
      </c>
      <c r="N210" s="14">
        <f t="shared" si="78"/>
        <v>1</v>
      </c>
      <c r="O210" s="15">
        <v>9900</v>
      </c>
      <c r="P210" s="15">
        <f t="shared" si="79"/>
        <v>3613500</v>
      </c>
      <c r="Q210" s="16">
        <f>IFERROR(VLOOKUP(G210,SCENARIOS!$A$13:$E$18,2,0),0.025)</f>
        <v>0.025</v>
      </c>
      <c r="R210" s="57">
        <f>IFERROR(VLOOKUP(L210,INPUTS!$A$107:$B$120,2,0),0.0082)</f>
        <v>0.0079</v>
      </c>
      <c r="S210" s="52">
        <f t="shared" si="80"/>
        <v>78.21</v>
      </c>
      <c r="T210" s="15">
        <f t="shared" si="81"/>
        <v>28546.65</v>
      </c>
      <c r="U210" s="15">
        <f>T210/INPUTS!$B$7*1000</f>
        <v>35683312.5</v>
      </c>
      <c r="V210" s="15">
        <f>T210*INPUTS!$B$6</f>
        <v>90207.414</v>
      </c>
      <c r="W210" s="54" t="s">
        <v>396</v>
      </c>
      <c r="X210" s="54" t="s">
        <v>396</v>
      </c>
      <c r="Y210" s="58">
        <f>IFERROR(VLOOKUP(E210,INPUTS!$A$44:$B$103,2,0),0)</f>
        <v>0.02</v>
      </c>
      <c r="Z210" s="15">
        <f t="shared" si="82"/>
        <v>570.933</v>
      </c>
      <c r="AA210" s="20">
        <f>IFERROR(VLOOKUP(E210,INPUTS!$A$44:$C$103,3,0),SCENARIOS!$J$23)</f>
        <v>0.06</v>
      </c>
      <c r="AB210" s="15">
        <f t="shared" si="83"/>
        <v>1937.87485563085</v>
      </c>
      <c r="AC210" s="20">
        <f>IFERROR(VLOOKUP($E210,INPUTS!$A$44:$G$103,4,0),SCENARIOS!$K$23)</f>
        <v>0.15</v>
      </c>
      <c r="AD210" s="15">
        <f t="shared" si="84"/>
        <v>5481.31881803744</v>
      </c>
      <c r="AE210" s="20">
        <f>IFERROR(VLOOKUP($E210,INPUTS!$A$44:$G$103,5,0),SCENARIOS!$L$23)</f>
        <v>0.3</v>
      </c>
      <c r="AF210" s="15">
        <f t="shared" si="85"/>
        <v>12403.218256399</v>
      </c>
      <c r="AG210" s="20">
        <f>IFERROR(VLOOKUP($E210,INPUTS!$A$44:$G$103,6,0),SCENARIOS!$M$23)</f>
        <v>0.4</v>
      </c>
      <c r="AH210" s="15">
        <f t="shared" si="86"/>
        <v>18710.8040020863</v>
      </c>
      <c r="AI210" s="20">
        <f>IFERROR(VLOOKUP($E210,INPUTS!$A$44:$G$103,7,0),SCENARIOS!$N$23)</f>
        <v>0.5</v>
      </c>
      <c r="AJ210" s="15">
        <f t="shared" si="87"/>
        <v>26461.946647184</v>
      </c>
      <c r="AL210" t="str">
        <f t="shared" si="88"/>
        <v>N</v>
      </c>
      <c r="AM210" s="21">
        <f t="shared" si="89"/>
        <v>52923.8932943681</v>
      </c>
      <c r="BB210" s="2"/>
      <c r="BC210" s="2" t="str">
        <v>MIA</v>
      </c>
      <c r="BD210" s="15">
        <f>SUMIF($E$4:$E$1277,$BC210,$T$4:$T$1277)*(1+INDEX($Q$4:$Q$1277,MATCH($BC210,$E$4:$E1353,0)))^BD$132</f>
        <v>258349.798</v>
      </c>
      <c r="BE210" s="15">
        <f>SUMIF($E$4:$E$1277,$BC210,$T$4:$T$1277)*(1+INDEX($Q$4:$Q$1277,MATCH($BC210,$E$4:$E1353,0)))^BE$132</f>
        <v>285239.052482398</v>
      </c>
      <c r="BF210" s="15">
        <f>SUMIF($E$4:$E$1277,$BC210,$T$4:$T$1277)*(1+INDEX($Q$4:$Q$1277,MATCH($BC210,$E$4:$E1353,0)))^BF$132</f>
        <v>314926.962168773</v>
      </c>
      <c r="BG210" s="15">
        <f>SUMIF($E$4:$E$1277,$BC210,$T$4:$T$1277)*(1+INDEX($Q$4:$Q$1277,MATCH($BC210,$E$4:$E1353,0)))^BG$132</f>
        <v>347704.813340634</v>
      </c>
      <c r="BH210" s="15">
        <f>SUMIF($E$4:$E$1277,$BC210,$T$4:$T$1277)*(1+INDEX($Q$4:$Q$1277,MATCH($BC210,$E$4:$E1353,0)))^BH$132</f>
        <v>383894.209589634</v>
      </c>
      <c r="BI210" s="15">
        <f>SUMIF($E$4:$E$1277,$BC210,$T$4:$T$1277)*(1+INDEX($Q$4:$Q$1277,MATCH($BC210,$E$4:$E1353,0)))^BI$132</f>
        <v>423850.227267552</v>
      </c>
      <c r="BJ210" s="62">
        <f t="shared" si="91"/>
        <v>423850.227267552</v>
      </c>
      <c r="BK210" s="63" t="str">
        <f t="shared" si="92"/>
        <v>Y</v>
      </c>
      <c r="BL210" s="15"/>
    </row>
    <row r="211" ht="15" customHeight="1" spans="1:64">
      <c r="A211" s="52" t="s">
        <v>1147</v>
      </c>
      <c r="B211" s="52" t="s">
        <v>610</v>
      </c>
      <c r="C211" s="52" t="s">
        <v>611</v>
      </c>
      <c r="D211" s="52" t="s">
        <v>929</v>
      </c>
      <c r="E211" s="10" t="s">
        <v>224</v>
      </c>
      <c r="F211" s="52" t="s">
        <v>938</v>
      </c>
      <c r="G211" s="52" t="s">
        <v>165</v>
      </c>
      <c r="H211" s="52" t="s">
        <v>245</v>
      </c>
      <c r="I211" s="52" t="s">
        <v>930</v>
      </c>
      <c r="J211" s="52" t="s">
        <v>169</v>
      </c>
      <c r="K211" s="52" t="s">
        <v>931</v>
      </c>
      <c r="L211" s="53" t="s">
        <v>293</v>
      </c>
      <c r="M211" s="13">
        <v>2190</v>
      </c>
      <c r="N211" s="14">
        <f t="shared" si="78"/>
        <v>6</v>
      </c>
      <c r="O211" s="15">
        <v>5600</v>
      </c>
      <c r="P211" s="15">
        <f t="shared" si="79"/>
        <v>12264000</v>
      </c>
      <c r="Q211" s="16">
        <f>IFERROR(VLOOKUP(G211,SCENARIOS!$A$13:$E$18,2,0),0.025)</f>
        <v>0.025</v>
      </c>
      <c r="R211" s="57">
        <f>IFERROR(VLOOKUP(L211,INPUTS!$A$107:$B$120,2,0),0.0082)</f>
        <v>0.0079</v>
      </c>
      <c r="S211" s="52">
        <f t="shared" si="80"/>
        <v>44.24</v>
      </c>
      <c r="T211" s="15">
        <f t="shared" si="81"/>
        <v>96885.6</v>
      </c>
      <c r="U211" s="15">
        <f>T211/INPUTS!$B$7*1000</f>
        <v>121107000</v>
      </c>
      <c r="V211" s="15">
        <f>T211*INPUTS!$B$6</f>
        <v>306158.496</v>
      </c>
      <c r="W211" s="54" t="s">
        <v>396</v>
      </c>
      <c r="X211" s="54" t="s">
        <v>396</v>
      </c>
      <c r="Y211" s="58">
        <f>IFERROR(VLOOKUP(E211,INPUTS!$A$44:$B$103,2,0),0)</f>
        <v>0.02</v>
      </c>
      <c r="Z211" s="15">
        <f t="shared" si="82"/>
        <v>1937.712</v>
      </c>
      <c r="AA211" s="20">
        <f>IFERROR(VLOOKUP(E211,INPUTS!$A$44:$C$103,3,0),SCENARIOS!$J$23)</f>
        <v>0.1</v>
      </c>
      <c r="AB211" s="15">
        <f t="shared" si="83"/>
        <v>10961.7163550836</v>
      </c>
      <c r="AC211" s="20">
        <f>IFERROR(VLOOKUP($E211,INPUTS!$A$44:$G$103,4,0),SCENARIOS!$K$23)</f>
        <v>0.15</v>
      </c>
      <c r="AD211" s="15">
        <f t="shared" si="84"/>
        <v>18603.2638672786</v>
      </c>
      <c r="AE211" s="20">
        <f>IFERROR(VLOOKUP($E211,INPUTS!$A$44:$G$103,5,0),SCENARIOS!$L$23)</f>
        <v>0.3</v>
      </c>
      <c r="AF211" s="15">
        <f t="shared" si="85"/>
        <v>42095.7710520208</v>
      </c>
      <c r="AG211" s="20">
        <f>IFERROR(VLOOKUP($E211,INPUTS!$A$44:$G$103,6,0),SCENARIOS!$M$23)</f>
        <v>0.4</v>
      </c>
      <c r="AH211" s="15">
        <f t="shared" si="86"/>
        <v>63503.3347949597</v>
      </c>
      <c r="AI211" s="20">
        <f>IFERROR(VLOOKUP($E211,INPUTS!$A$44:$G$103,7,0),SCENARIOS!$N$23)</f>
        <v>0.5</v>
      </c>
      <c r="AJ211" s="15">
        <f t="shared" si="87"/>
        <v>89810.2431662004</v>
      </c>
      <c r="AL211" t="str">
        <f t="shared" si="88"/>
        <v>Y</v>
      </c>
      <c r="AM211" s="21">
        <f t="shared" si="89"/>
        <v>179620.486332401</v>
      </c>
      <c r="BB211" s="2"/>
      <c r="BC211" s="2" t="str">
        <v>MNL</v>
      </c>
      <c r="BD211" s="15">
        <f>SUMIF($E$4:$E$1277,$BC211,$T$4:$T$1277)*(1+INDEX($Q$4:$Q$1277,MATCH($BC211,$E$4:$E1354,0)))^BD$132</f>
        <v>1358956.255</v>
      </c>
      <c r="BE211" s="15">
        <f>SUMIF($E$4:$E$1277,$BC211,$T$4:$T$1277)*(1+INDEX($Q$4:$Q$1277,MATCH($BC211,$E$4:$E1354,0)))^BE$132</f>
        <v>1653378.07188038</v>
      </c>
      <c r="BF211" s="15">
        <f>SUMIF($E$4:$E$1277,$BC211,$T$4:$T$1277)*(1+INDEX($Q$4:$Q$1277,MATCH($BC211,$E$4:$E1354,0)))^BF$132</f>
        <v>2011587.22991779</v>
      </c>
      <c r="BG211" s="15">
        <f>SUMIF($E$4:$E$1277,$BC211,$T$4:$T$1277)*(1+INDEX($Q$4:$Q$1277,MATCH($BC211,$E$4:$E1354,0)))^BG$132</f>
        <v>2447403.44171025</v>
      </c>
      <c r="BH211" s="15">
        <f>SUMIF($E$4:$E$1277,$BC211,$T$4:$T$1277)*(1+INDEX($Q$4:$Q$1277,MATCH($BC211,$E$4:$E1354,0)))^BH$132</f>
        <v>2977640.50070053</v>
      </c>
      <c r="BI211" s="15">
        <f>SUMIF($E$4:$E$1277,$BC211,$T$4:$T$1277)*(1+INDEX($Q$4:$Q$1277,MATCH($BC211,$E$4:$E1354,0)))^BI$132</f>
        <v>3622754.95748109</v>
      </c>
      <c r="BJ211" s="62">
        <f t="shared" si="91"/>
        <v>3622754.95748109</v>
      </c>
      <c r="BK211" s="63" t="str">
        <f t="shared" si="92"/>
        <v>Y</v>
      </c>
      <c r="BL211" s="15"/>
    </row>
    <row r="212" ht="15" customHeight="1" spans="1:64">
      <c r="A212" s="52" t="s">
        <v>1148</v>
      </c>
      <c r="B212" s="52" t="s">
        <v>610</v>
      </c>
      <c r="C212" s="52" t="s">
        <v>611</v>
      </c>
      <c r="D212" s="52" t="s">
        <v>929</v>
      </c>
      <c r="E212" s="10" t="s">
        <v>224</v>
      </c>
      <c r="F212" s="52" t="s">
        <v>938</v>
      </c>
      <c r="G212" s="52" t="s">
        <v>165</v>
      </c>
      <c r="H212" s="52" t="s">
        <v>248</v>
      </c>
      <c r="I212" s="52" t="s">
        <v>930</v>
      </c>
      <c r="J212" s="52" t="s">
        <v>169</v>
      </c>
      <c r="K212" s="52" t="s">
        <v>931</v>
      </c>
      <c r="L212" s="53" t="s">
        <v>288</v>
      </c>
      <c r="M212" s="13">
        <v>730</v>
      </c>
      <c r="N212" s="14">
        <f t="shared" si="78"/>
        <v>2</v>
      </c>
      <c r="O212" s="15">
        <v>8700</v>
      </c>
      <c r="P212" s="15">
        <f t="shared" si="79"/>
        <v>6351000</v>
      </c>
      <c r="Q212" s="16">
        <f>IFERROR(VLOOKUP(G212,SCENARIOS!$A$13:$E$18,2,0),0.025)</f>
        <v>0.025</v>
      </c>
      <c r="R212" s="57">
        <f>IFERROR(VLOOKUP(L212,INPUTS!$A$107:$B$120,2,0),0.0082)</f>
        <v>0.0085</v>
      </c>
      <c r="S212" s="52">
        <f t="shared" si="80"/>
        <v>73.95</v>
      </c>
      <c r="T212" s="15">
        <f t="shared" si="81"/>
        <v>53983.5</v>
      </c>
      <c r="U212" s="15">
        <f>T212/INPUTS!$B$7*1000</f>
        <v>67479375</v>
      </c>
      <c r="V212" s="15">
        <f>T212*INPUTS!$B$6</f>
        <v>170587.86</v>
      </c>
      <c r="W212" s="54" t="s">
        <v>396</v>
      </c>
      <c r="X212" s="54" t="s">
        <v>396</v>
      </c>
      <c r="Y212" s="58">
        <f>IFERROR(VLOOKUP(E212,INPUTS!$A$44:$B$103,2,0),0)</f>
        <v>0.02</v>
      </c>
      <c r="Z212" s="15">
        <f t="shared" si="82"/>
        <v>1079.67</v>
      </c>
      <c r="AA212" s="20">
        <f>IFERROR(VLOOKUP(E212,INPUTS!$A$44:$C$103,3,0),SCENARIOS!$J$23)</f>
        <v>0.1</v>
      </c>
      <c r="AB212" s="15">
        <f t="shared" si="83"/>
        <v>6107.7375260581</v>
      </c>
      <c r="AC212" s="20">
        <f>IFERROR(VLOOKUP($E212,INPUTS!$A$44:$G$103,4,0),SCENARIOS!$K$23)</f>
        <v>0.15</v>
      </c>
      <c r="AD212" s="15">
        <f t="shared" si="84"/>
        <v>10365.5165987436</v>
      </c>
      <c r="AE212" s="20">
        <f>IFERROR(VLOOKUP($E212,INPUTS!$A$44:$G$103,5,0),SCENARIOS!$L$23)</f>
        <v>0.3</v>
      </c>
      <c r="AF212" s="15">
        <f t="shared" si="85"/>
        <v>23455.2612213452</v>
      </c>
      <c r="AG212" s="20">
        <f>IFERROR(VLOOKUP($E212,INPUTS!$A$44:$G$103,6,0),SCENARIOS!$M$23)</f>
        <v>0.4</v>
      </c>
      <c r="AH212" s="15">
        <f t="shared" si="86"/>
        <v>35383.3002417666</v>
      </c>
      <c r="AI212" s="20">
        <f>IFERROR(VLOOKUP($E212,INPUTS!$A$44:$G$103,7,0),SCENARIOS!$N$23)</f>
        <v>0.5</v>
      </c>
      <c r="AJ212" s="15">
        <f t="shared" si="87"/>
        <v>50041.195615887</v>
      </c>
      <c r="AL212" t="str">
        <f t="shared" si="88"/>
        <v>Y</v>
      </c>
      <c r="AM212" s="21">
        <f t="shared" si="89"/>
        <v>100082.391231774</v>
      </c>
      <c r="BB212" s="2"/>
      <c r="BC212" s="2" t="str">
        <v>MUC</v>
      </c>
      <c r="BD212" s="15">
        <f>SUMIF($E$4:$E$1277,$BC212,$T$4:$T$1277)*(1+INDEX($Q$4:$Q$1277,MATCH($BC212,$E$4:$E1355,0)))^BD$132</f>
        <v>366879.555</v>
      </c>
      <c r="BE212" s="15">
        <f>SUMIF($E$4:$E$1277,$BC212,$T$4:$T$1277)*(1+INDEX($Q$4:$Q$1277,MATCH($BC212,$E$4:$E1355,0)))^BE$132</f>
        <v>415090.541668658</v>
      </c>
      <c r="BF212" s="15">
        <f>SUMIF($E$4:$E$1277,$BC212,$T$4:$T$1277)*(1+INDEX($Q$4:$Q$1277,MATCH($BC212,$E$4:$E1355,0)))^BF$132</f>
        <v>469636.847937137</v>
      </c>
      <c r="BG212" s="15">
        <f>SUMIF($E$4:$E$1277,$BC212,$T$4:$T$1277)*(1+INDEX($Q$4:$Q$1277,MATCH($BC212,$E$4:$E1355,0)))^BG$132</f>
        <v>531350.986832143</v>
      </c>
      <c r="BH212" s="15">
        <f>SUMIF($E$4:$E$1277,$BC212,$T$4:$T$1277)*(1+INDEX($Q$4:$Q$1277,MATCH($BC212,$E$4:$E1355,0)))^BH$132</f>
        <v>601174.870429424</v>
      </c>
      <c r="BI212" s="15">
        <f>SUMIF($E$4:$E$1277,$BC212,$T$4:$T$1277)*(1+INDEX($Q$4:$Q$1277,MATCH($BC212,$E$4:$E1355,0)))^BI$132</f>
        <v>680174.185787308</v>
      </c>
      <c r="BJ212" s="62">
        <f t="shared" si="91"/>
        <v>680174.185787308</v>
      </c>
      <c r="BK212" s="63" t="str">
        <f t="shared" si="92"/>
        <v>Y</v>
      </c>
      <c r="BL212" s="15"/>
    </row>
    <row r="213" ht="15" customHeight="1" spans="1:64">
      <c r="A213" s="52" t="s">
        <v>1149</v>
      </c>
      <c r="B213" s="52" t="s">
        <v>610</v>
      </c>
      <c r="C213" s="52" t="s">
        <v>611</v>
      </c>
      <c r="D213" s="52" t="s">
        <v>929</v>
      </c>
      <c r="E213" s="10" t="s">
        <v>224</v>
      </c>
      <c r="F213" s="52" t="s">
        <v>938</v>
      </c>
      <c r="G213" s="52" t="s">
        <v>165</v>
      </c>
      <c r="H213" s="52" t="s">
        <v>250</v>
      </c>
      <c r="I213" s="52" t="s">
        <v>930</v>
      </c>
      <c r="J213" s="52" t="s">
        <v>169</v>
      </c>
      <c r="K213" s="52" t="s">
        <v>931</v>
      </c>
      <c r="L213" s="53" t="s">
        <v>288</v>
      </c>
      <c r="M213" s="13">
        <v>730</v>
      </c>
      <c r="N213" s="14">
        <f t="shared" si="78"/>
        <v>2</v>
      </c>
      <c r="O213" s="15">
        <v>7100</v>
      </c>
      <c r="P213" s="15">
        <f t="shared" si="79"/>
        <v>5183000</v>
      </c>
      <c r="Q213" s="16">
        <f>IFERROR(VLOOKUP(G213,SCENARIOS!$A$13:$E$18,2,0),0.025)</f>
        <v>0.025</v>
      </c>
      <c r="R213" s="57">
        <f>IFERROR(VLOOKUP(L213,INPUTS!$A$107:$B$120,2,0),0.0082)</f>
        <v>0.0085</v>
      </c>
      <c r="S213" s="52">
        <f t="shared" si="80"/>
        <v>60.35</v>
      </c>
      <c r="T213" s="15">
        <f t="shared" si="81"/>
        <v>44055.5</v>
      </c>
      <c r="U213" s="15">
        <f>T213/INPUTS!$B$7*1000</f>
        <v>55069375</v>
      </c>
      <c r="V213" s="15">
        <f>T213*INPUTS!$B$6</f>
        <v>139215.38</v>
      </c>
      <c r="W213" s="54" t="s">
        <v>396</v>
      </c>
      <c r="X213" s="54" t="s">
        <v>396</v>
      </c>
      <c r="Y213" s="58">
        <f>IFERROR(VLOOKUP(E213,INPUTS!$A$44:$B$103,2,0),0)</f>
        <v>0.02</v>
      </c>
      <c r="Z213" s="15">
        <f t="shared" si="82"/>
        <v>881.11</v>
      </c>
      <c r="AA213" s="20">
        <f>IFERROR(VLOOKUP(E213,INPUTS!$A$44:$C$103,3,0),SCENARIOS!$J$23)</f>
        <v>0.1</v>
      </c>
      <c r="AB213" s="15">
        <f t="shared" si="83"/>
        <v>4984.47545230029</v>
      </c>
      <c r="AC213" s="20">
        <f>IFERROR(VLOOKUP($E213,INPUTS!$A$44:$G$103,4,0),SCENARIOS!$K$23)</f>
        <v>0.15</v>
      </c>
      <c r="AD213" s="15">
        <f t="shared" si="84"/>
        <v>8459.21469552639</v>
      </c>
      <c r="AE213" s="20">
        <f>IFERROR(VLOOKUP($E213,INPUTS!$A$44:$G$103,5,0),SCENARIOS!$L$23)</f>
        <v>0.3</v>
      </c>
      <c r="AF213" s="15">
        <f t="shared" si="85"/>
        <v>19141.6499622473</v>
      </c>
      <c r="AG213" s="20">
        <f>IFERROR(VLOOKUP($E213,INPUTS!$A$44:$G$103,6,0),SCENARIOS!$M$23)</f>
        <v>0.4</v>
      </c>
      <c r="AH213" s="15">
        <f t="shared" si="86"/>
        <v>28876.0266340854</v>
      </c>
      <c r="AI213" s="20">
        <f>IFERROR(VLOOKUP($E213,INPUTS!$A$44:$G$103,7,0),SCENARIOS!$N$23)</f>
        <v>0.5</v>
      </c>
      <c r="AJ213" s="15">
        <f t="shared" si="87"/>
        <v>40838.2171118158</v>
      </c>
      <c r="AL213" t="str">
        <f t="shared" si="88"/>
        <v>Y</v>
      </c>
      <c r="AM213" s="21">
        <f t="shared" si="89"/>
        <v>81676.4342236316</v>
      </c>
      <c r="BB213" s="2"/>
      <c r="BC213" s="2" t="str">
        <v>MXP</v>
      </c>
      <c r="BD213" s="15">
        <f>SUMIF($E$4:$E$1277,$BC213,$T$4:$T$1277)*(1+INDEX($Q$4:$Q$1277,MATCH($BC213,$E$4:$E1356,0)))^BD$132</f>
        <v>780000</v>
      </c>
      <c r="BE213" s="15">
        <f>SUMIF($E$4:$E$1277,$BC213,$T$4:$T$1277)*(1+INDEX($Q$4:$Q$1277,MATCH($BC213,$E$4:$E1356,0)))^BE$132</f>
        <v>882498.406054687</v>
      </c>
      <c r="BF213" s="15">
        <f>SUMIF($E$4:$E$1277,$BC213,$T$4:$T$1277)*(1+INDEX($Q$4:$Q$1277,MATCH($BC213,$E$4:$E1356,0)))^BF$132</f>
        <v>998465.944473159</v>
      </c>
      <c r="BG213" s="15">
        <f>SUMIF($E$4:$E$1277,$BC213,$T$4:$T$1277)*(1+INDEX($Q$4:$Q$1277,MATCH($BC213,$E$4:$E1356,0)))^BG$132</f>
        <v>1129672.56986853</v>
      </c>
      <c r="BH213" s="15">
        <f>SUMIF($E$4:$E$1277,$BC213,$T$4:$T$1277)*(1+INDEX($Q$4:$Q$1277,MATCH($BC213,$E$4:$E1356,0)))^BH$132</f>
        <v>1278120.82342651</v>
      </c>
      <c r="BI213" s="15">
        <f>SUMIF($E$4:$E$1277,$BC213,$T$4:$T$1277)*(1+INDEX($Q$4:$Q$1277,MATCH($BC213,$E$4:$E1356,0)))^BI$132</f>
        <v>1446076.39669128</v>
      </c>
      <c r="BJ213" s="62">
        <f t="shared" si="91"/>
        <v>1446076.39669128</v>
      </c>
      <c r="BK213" s="63" t="str">
        <f t="shared" si="92"/>
        <v>Y</v>
      </c>
      <c r="BL213" s="15"/>
    </row>
    <row r="214" ht="15" customHeight="1" spans="1:64">
      <c r="A214" s="52" t="s">
        <v>1150</v>
      </c>
      <c r="B214" s="52" t="s">
        <v>612</v>
      </c>
      <c r="C214" s="52" t="s">
        <v>613</v>
      </c>
      <c r="D214" s="52" t="s">
        <v>929</v>
      </c>
      <c r="E214" s="10" t="s">
        <v>615</v>
      </c>
      <c r="F214" s="52" t="s">
        <v>614</v>
      </c>
      <c r="G214" s="52" t="s">
        <v>169</v>
      </c>
      <c r="H214" s="52" t="s">
        <v>224</v>
      </c>
      <c r="I214" s="52" t="s">
        <v>938</v>
      </c>
      <c r="J214" s="52" t="s">
        <v>165</v>
      </c>
      <c r="K214" s="52" t="s">
        <v>931</v>
      </c>
      <c r="L214" s="53" t="s">
        <v>291</v>
      </c>
      <c r="M214" s="13">
        <v>1460</v>
      </c>
      <c r="N214" s="14">
        <f t="shared" si="78"/>
        <v>4</v>
      </c>
      <c r="O214" s="15">
        <v>5700</v>
      </c>
      <c r="P214" s="15">
        <f t="shared" si="79"/>
        <v>8322000</v>
      </c>
      <c r="Q214" s="16">
        <f>IFERROR(VLOOKUP(G214,SCENARIOS!$A$13:$E$18,2,0),0.025)</f>
        <v>0.02</v>
      </c>
      <c r="R214" s="57">
        <f>IFERROR(VLOOKUP(L214,INPUTS!$A$107:$B$120,2,0),0.0082)</f>
        <v>0.0079</v>
      </c>
      <c r="S214" s="52">
        <f t="shared" si="80"/>
        <v>45.03</v>
      </c>
      <c r="T214" s="15">
        <f t="shared" si="81"/>
        <v>65743.8</v>
      </c>
      <c r="U214" s="15">
        <f>T214/INPUTS!$B$7*1000</f>
        <v>82179750</v>
      </c>
      <c r="V214" s="15">
        <f>T214*INPUTS!$B$6</f>
        <v>207750.408</v>
      </c>
      <c r="W214" s="54" t="s">
        <v>396</v>
      </c>
      <c r="X214" s="54" t="s">
        <v>396</v>
      </c>
      <c r="Y214" s="58">
        <f>IFERROR(VLOOKUP(E214,INPUTS!$A$44:$B$103,2,0),0)</f>
        <v>0</v>
      </c>
      <c r="Z214" s="15">
        <f t="shared" si="82"/>
        <v>0</v>
      </c>
      <c r="AA214" s="20">
        <f>IFERROR(VLOOKUP(E214,INPUTS!$A$44:$C$103,3,0),SCENARIOS!$J$23)</f>
        <v>0</v>
      </c>
      <c r="AB214" s="15">
        <f t="shared" si="83"/>
        <v>0</v>
      </c>
      <c r="AC214" s="20">
        <f>IFERROR(VLOOKUP($E214,INPUTS!$A$44:$G$103,4,0),SCENARIOS!$K$23)</f>
        <v>0</v>
      </c>
      <c r="AD214" s="15">
        <f t="shared" si="84"/>
        <v>0</v>
      </c>
      <c r="AE214" s="20">
        <f>IFERROR(VLOOKUP($E214,INPUTS!$A$44:$G$103,5,0),SCENARIOS!$L$23)</f>
        <v>0</v>
      </c>
      <c r="AF214" s="15">
        <f t="shared" si="85"/>
        <v>0</v>
      </c>
      <c r="AG214" s="20">
        <f>IFERROR(VLOOKUP($E214,INPUTS!$A$44:$G$103,6,0),SCENARIOS!$M$23)</f>
        <v>0</v>
      </c>
      <c r="AH214" s="15">
        <f t="shared" si="86"/>
        <v>0</v>
      </c>
      <c r="AI214" s="20">
        <f>IFERROR(VLOOKUP($E214,INPUTS!$A$44:$G$103,7,0),SCENARIOS!$N$23)</f>
        <v>0</v>
      </c>
      <c r="AJ214" s="15">
        <f t="shared" si="87"/>
        <v>0</v>
      </c>
      <c r="AL214" t="str">
        <f t="shared" si="88"/>
        <v>Y</v>
      </c>
      <c r="AM214" s="21">
        <f t="shared" si="89"/>
        <v>107859.67237889</v>
      </c>
      <c r="BB214" s="2"/>
      <c r="BC214" s="2" t="str">
        <v>NBO</v>
      </c>
      <c r="BD214" s="15">
        <f>SUMIF($E$4:$E$1277,$BC214,$T$4:$T$1277)*(1+INDEX($Q$4:$Q$1277,MATCH($BC214,$E$4:$E1357,0)))^BD$132</f>
        <v>260384.065</v>
      </c>
      <c r="BE214" s="15">
        <f>SUMIF($E$4:$E$1277,$BC214,$T$4:$T$1277)*(1+INDEX($Q$4:$Q$1277,MATCH($BC214,$E$4:$E1357,0)))^BE$132</f>
        <v>301856.495915346</v>
      </c>
      <c r="BF214" s="15">
        <f>SUMIF($E$4:$E$1277,$BC214,$T$4:$T$1277)*(1+INDEX($Q$4:$Q$1277,MATCH($BC214,$E$4:$E1357,0)))^BF$132</f>
        <v>349934.409873704</v>
      </c>
      <c r="BG214" s="15">
        <f>SUMIF($E$4:$E$1277,$BC214,$T$4:$T$1277)*(1+INDEX($Q$4:$Q$1277,MATCH($BC214,$E$4:$E1357,0)))^BG$132</f>
        <v>405669.889072056</v>
      </c>
      <c r="BH214" s="15">
        <f>SUMIF($E$4:$E$1277,$BC214,$T$4:$T$1277)*(1+INDEX($Q$4:$Q$1277,MATCH($BC214,$E$4:$E1357,0)))^BH$132</f>
        <v>470282.585125391</v>
      </c>
      <c r="BI214" s="15">
        <f>SUMIF($E$4:$E$1277,$BC214,$T$4:$T$1277)*(1+INDEX($Q$4:$Q$1277,MATCH($BC214,$E$4:$E1357,0)))^BI$132</f>
        <v>545186.408530648</v>
      </c>
      <c r="BJ214" s="62">
        <f t="shared" si="91"/>
        <v>545186.408530648</v>
      </c>
      <c r="BK214" s="63" t="str">
        <f t="shared" si="92"/>
        <v>Y</v>
      </c>
      <c r="BL214" s="15"/>
    </row>
    <row r="215" ht="15" customHeight="1" spans="1:64">
      <c r="A215" s="52" t="s">
        <v>1151</v>
      </c>
      <c r="B215" s="52" t="s">
        <v>612</v>
      </c>
      <c r="C215" s="52" t="s">
        <v>613</v>
      </c>
      <c r="D215" s="52" t="s">
        <v>929</v>
      </c>
      <c r="E215" s="10" t="s">
        <v>615</v>
      </c>
      <c r="F215" s="52" t="s">
        <v>614</v>
      </c>
      <c r="G215" s="52" t="s">
        <v>169</v>
      </c>
      <c r="H215" s="52" t="s">
        <v>203</v>
      </c>
      <c r="I215" s="52" t="s">
        <v>399</v>
      </c>
      <c r="J215" s="52" t="s">
        <v>165</v>
      </c>
      <c r="K215" s="52" t="s">
        <v>931</v>
      </c>
      <c r="L215" s="53" t="s">
        <v>291</v>
      </c>
      <c r="M215" s="13">
        <v>1095</v>
      </c>
      <c r="N215" s="14">
        <f t="shared" si="78"/>
        <v>3</v>
      </c>
      <c r="O215" s="15">
        <v>6000</v>
      </c>
      <c r="P215" s="15">
        <f t="shared" si="79"/>
        <v>6570000</v>
      </c>
      <c r="Q215" s="16">
        <f>IFERROR(VLOOKUP(G215,SCENARIOS!$A$13:$E$18,2,0),0.025)</f>
        <v>0.02</v>
      </c>
      <c r="R215" s="57">
        <f>IFERROR(VLOOKUP(L215,INPUTS!$A$107:$B$120,2,0),0.0082)</f>
        <v>0.0079</v>
      </c>
      <c r="S215" s="52">
        <f t="shared" si="80"/>
        <v>47.4</v>
      </c>
      <c r="T215" s="15">
        <f t="shared" si="81"/>
        <v>51903</v>
      </c>
      <c r="U215" s="15">
        <f>T215/INPUTS!$B$7*1000</f>
        <v>64878750</v>
      </c>
      <c r="V215" s="15">
        <f>T215*INPUTS!$B$6</f>
        <v>164013.48</v>
      </c>
      <c r="W215" s="54" t="s">
        <v>396</v>
      </c>
      <c r="X215" s="54" t="s">
        <v>396</v>
      </c>
      <c r="Y215" s="58">
        <f>IFERROR(VLOOKUP(E215,INPUTS!$A$44:$B$103,2,0),0)</f>
        <v>0</v>
      </c>
      <c r="Z215" s="15">
        <f t="shared" si="82"/>
        <v>0</v>
      </c>
      <c r="AA215" s="20">
        <f>IFERROR(VLOOKUP(E215,INPUTS!$A$44:$C$103,3,0),SCENARIOS!$J$23)</f>
        <v>0</v>
      </c>
      <c r="AB215" s="15">
        <f t="shared" si="83"/>
        <v>0</v>
      </c>
      <c r="AC215" s="20">
        <f>IFERROR(VLOOKUP($E215,INPUTS!$A$44:$G$103,4,0),SCENARIOS!$K$23)</f>
        <v>0</v>
      </c>
      <c r="AD215" s="15">
        <f t="shared" si="84"/>
        <v>0</v>
      </c>
      <c r="AE215" s="20">
        <f>IFERROR(VLOOKUP($E215,INPUTS!$A$44:$G$103,5,0),SCENARIOS!$L$23)</f>
        <v>0</v>
      </c>
      <c r="AF215" s="15">
        <f t="shared" si="85"/>
        <v>0</v>
      </c>
      <c r="AG215" s="20">
        <f>IFERROR(VLOOKUP($E215,INPUTS!$A$44:$G$103,6,0),SCENARIOS!$M$23)</f>
        <v>0</v>
      </c>
      <c r="AH215" s="15">
        <f t="shared" si="86"/>
        <v>0</v>
      </c>
      <c r="AI215" s="20">
        <f>IFERROR(VLOOKUP($E215,INPUTS!$A$44:$G$103,7,0),SCENARIOS!$N$23)</f>
        <v>0</v>
      </c>
      <c r="AJ215" s="15">
        <f t="shared" si="87"/>
        <v>0</v>
      </c>
      <c r="AL215" t="str">
        <f t="shared" si="88"/>
        <v>Y</v>
      </c>
      <c r="AM215" s="21">
        <f t="shared" si="89"/>
        <v>85152.3729307029</v>
      </c>
      <c r="BB215" s="2"/>
      <c r="BC215" s="2" t="str">
        <v>NRT</v>
      </c>
      <c r="BD215" s="15">
        <f>SUMIF($E$4:$E$1277,$BC215,$T$4:$T$1277)*(1+INDEX($Q$4:$Q$1277,MATCH($BC215,$E$4:$E1358,0)))^BD$132</f>
        <v>4860337.735</v>
      </c>
      <c r="BE215" s="15">
        <f>SUMIF($E$4:$E$1277,$BC215,$T$4:$T$1277)*(1+INDEX($Q$4:$Q$1277,MATCH($BC215,$E$4:$E1358,0)))^BE$132</f>
        <v>5913344.01193199</v>
      </c>
      <c r="BF215" s="15">
        <f>SUMIF($E$4:$E$1277,$BC215,$T$4:$T$1277)*(1+INDEX($Q$4:$Q$1277,MATCH($BC215,$E$4:$E1358,0)))^BF$132</f>
        <v>7194487.15500672</v>
      </c>
      <c r="BG215" s="15">
        <f>SUMIF($E$4:$E$1277,$BC215,$T$4:$T$1277)*(1+INDEX($Q$4:$Q$1277,MATCH($BC215,$E$4:$E1358,0)))^BG$132</f>
        <v>8753193.67841845</v>
      </c>
      <c r="BH215" s="15">
        <f>SUMIF($E$4:$E$1277,$BC215,$T$4:$T$1277)*(1+INDEX($Q$4:$Q$1277,MATCH($BC215,$E$4:$E1358,0)))^BH$132</f>
        <v>10649598.4941171</v>
      </c>
      <c r="BI215" s="15">
        <f>SUMIF($E$4:$E$1277,$BC215,$T$4:$T$1277)*(1+INDEX($Q$4:$Q$1277,MATCH($BC215,$E$4:$E1358,0)))^BI$132</f>
        <v>12956864.9172623</v>
      </c>
      <c r="BJ215" s="62">
        <f t="shared" si="91"/>
        <v>12956864.9172623</v>
      </c>
      <c r="BK215" s="63" t="str">
        <f t="shared" si="92"/>
        <v>Y</v>
      </c>
      <c r="BL215" s="15"/>
    </row>
    <row r="216" ht="15" customHeight="1" spans="1:64">
      <c r="A216" s="52" t="s">
        <v>1152</v>
      </c>
      <c r="B216" s="52" t="s">
        <v>612</v>
      </c>
      <c r="C216" s="52" t="s">
        <v>613</v>
      </c>
      <c r="D216" s="52" t="s">
        <v>929</v>
      </c>
      <c r="E216" s="10" t="s">
        <v>1153</v>
      </c>
      <c r="F216" s="52" t="s">
        <v>614</v>
      </c>
      <c r="G216" s="52" t="s">
        <v>169</v>
      </c>
      <c r="H216" s="52" t="s">
        <v>234</v>
      </c>
      <c r="I216" s="52" t="s">
        <v>424</v>
      </c>
      <c r="J216" s="52" t="s">
        <v>173</v>
      </c>
      <c r="K216" s="52" t="s">
        <v>931</v>
      </c>
      <c r="L216" s="53" t="s">
        <v>291</v>
      </c>
      <c r="M216" s="13">
        <v>730</v>
      </c>
      <c r="N216" s="14">
        <f t="shared" si="78"/>
        <v>2</v>
      </c>
      <c r="O216" s="15">
        <v>8200</v>
      </c>
      <c r="P216" s="15">
        <f t="shared" si="79"/>
        <v>5986000</v>
      </c>
      <c r="Q216" s="16">
        <f>IFERROR(VLOOKUP(G216,SCENARIOS!$A$13:$E$18,2,0),0.025)</f>
        <v>0.02</v>
      </c>
      <c r="R216" s="57">
        <f>IFERROR(VLOOKUP(L216,INPUTS!$A$107:$B$120,2,0),0.0082)</f>
        <v>0.0079</v>
      </c>
      <c r="S216" s="52">
        <f t="shared" si="80"/>
        <v>64.78</v>
      </c>
      <c r="T216" s="15">
        <f t="shared" si="81"/>
        <v>47289.4</v>
      </c>
      <c r="U216" s="15">
        <f>T216/INPUTS!$B$7*1000</f>
        <v>59111750</v>
      </c>
      <c r="V216" s="15">
        <f>T216*INPUTS!$B$6</f>
        <v>149434.504</v>
      </c>
      <c r="W216" s="54" t="s">
        <v>396</v>
      </c>
      <c r="X216" s="54" t="s">
        <v>396</v>
      </c>
      <c r="Y216" s="58">
        <f>IFERROR(VLOOKUP(E216,INPUTS!$A$44:$B$103,2,0),0)</f>
        <v>0</v>
      </c>
      <c r="Z216" s="15">
        <f t="shared" si="82"/>
        <v>0</v>
      </c>
      <c r="AA216" s="20">
        <f>IFERROR(VLOOKUP(E216,INPUTS!$A$44:$C$103,3,0),SCENARIOS!$J$23)</f>
        <v>0</v>
      </c>
      <c r="AB216" s="15">
        <f t="shared" si="83"/>
        <v>0</v>
      </c>
      <c r="AC216" s="20">
        <f>IFERROR(VLOOKUP($E216,INPUTS!$A$44:$G$103,4,0),SCENARIOS!$K$23)</f>
        <v>0</v>
      </c>
      <c r="AD216" s="15">
        <f t="shared" si="84"/>
        <v>0</v>
      </c>
      <c r="AE216" s="20">
        <f>IFERROR(VLOOKUP($E216,INPUTS!$A$44:$G$103,5,0),SCENARIOS!$L$23)</f>
        <v>0</v>
      </c>
      <c r="AF216" s="15">
        <f t="shared" si="85"/>
        <v>0</v>
      </c>
      <c r="AG216" s="20">
        <f>IFERROR(VLOOKUP($E216,INPUTS!$A$44:$G$103,6,0),SCENARIOS!$M$23)</f>
        <v>0</v>
      </c>
      <c r="AH216" s="15">
        <f t="shared" si="86"/>
        <v>0</v>
      </c>
      <c r="AI216" s="20">
        <f>IFERROR(VLOOKUP($E216,INPUTS!$A$44:$G$103,7,0),SCENARIOS!$N$23)</f>
        <v>0</v>
      </c>
      <c r="AJ216" s="15">
        <f t="shared" si="87"/>
        <v>0</v>
      </c>
      <c r="AL216" t="str">
        <f t="shared" si="88"/>
        <v>N</v>
      </c>
      <c r="AM216" s="21">
        <f t="shared" si="89"/>
        <v>77583.2731146404</v>
      </c>
      <c r="BB216" s="2"/>
      <c r="BC216" s="2" t="str">
        <v>ORD</v>
      </c>
      <c r="BD216" s="15">
        <f>SUMIF($E$4:$E$1277,$BC216,$T$4:$T$1277)*(1+INDEX($Q$4:$Q$1277,MATCH($BC216,$E$4:$E1359,0)))^BD$132</f>
        <v>214344.946</v>
      </c>
      <c r="BE216" s="15">
        <f>SUMIF($E$4:$E$1277,$BC216,$T$4:$T$1277)*(1+INDEX($Q$4:$Q$1277,MATCH($BC216,$E$4:$E1359,0)))^BE$132</f>
        <v>236654.140141541</v>
      </c>
      <c r="BF216" s="15">
        <f>SUMIF($E$4:$E$1277,$BC216,$T$4:$T$1277)*(1+INDEX($Q$4:$Q$1277,MATCH($BC216,$E$4:$E1359,0)))^BF$132</f>
        <v>261285.293128077</v>
      </c>
      <c r="BG216" s="15">
        <f>SUMIF($E$4:$E$1277,$BC216,$T$4:$T$1277)*(1+INDEX($Q$4:$Q$1277,MATCH($BC216,$E$4:$E1359,0)))^BG$132</f>
        <v>288480.076301195</v>
      </c>
      <c r="BH216" s="15">
        <f>SUMIF($E$4:$E$1277,$BC216,$T$4:$T$1277)*(1+INDEX($Q$4:$Q$1277,MATCH($BC216,$E$4:$E1359,0)))^BH$132</f>
        <v>318505.314349821</v>
      </c>
      <c r="BI216" s="15">
        <f>SUMIF($E$4:$E$1277,$BC216,$T$4:$T$1277)*(1+INDEX($Q$4:$Q$1277,MATCH($BC216,$E$4:$E1359,0)))^BI$132</f>
        <v>351655.603290819</v>
      </c>
      <c r="BJ216" s="62">
        <f t="shared" si="91"/>
        <v>351655.603290819</v>
      </c>
      <c r="BK216" s="63" t="str">
        <f t="shared" si="92"/>
        <v>Y</v>
      </c>
      <c r="BL216" s="15"/>
    </row>
    <row r="217" ht="15" customHeight="1" spans="1:64">
      <c r="A217" s="52" t="s">
        <v>1154</v>
      </c>
      <c r="B217" s="52" t="s">
        <v>616</v>
      </c>
      <c r="C217" s="52" t="s">
        <v>617</v>
      </c>
      <c r="D217" s="52" t="s">
        <v>929</v>
      </c>
      <c r="E217" s="10" t="s">
        <v>245</v>
      </c>
      <c r="F217" s="52" t="s">
        <v>930</v>
      </c>
      <c r="G217" s="52" t="s">
        <v>169</v>
      </c>
      <c r="H217" s="52" t="s">
        <v>227</v>
      </c>
      <c r="I217" s="52" t="s">
        <v>938</v>
      </c>
      <c r="J217" s="52" t="s">
        <v>165</v>
      </c>
      <c r="K217" s="52" t="s">
        <v>931</v>
      </c>
      <c r="L217" s="53" t="s">
        <v>282</v>
      </c>
      <c r="M217" s="13">
        <v>730</v>
      </c>
      <c r="N217" s="14">
        <f t="shared" si="78"/>
        <v>2</v>
      </c>
      <c r="O217" s="15">
        <v>5600</v>
      </c>
      <c r="P217" s="15">
        <f t="shared" si="79"/>
        <v>4088000</v>
      </c>
      <c r="Q217" s="16">
        <f>IFERROR(VLOOKUP(G217,SCENARIOS!$A$13:$E$18,2,0),0.025)</f>
        <v>0.02</v>
      </c>
      <c r="R217" s="57">
        <f>IFERROR(VLOOKUP(L217,INPUTS!$A$107:$B$120,2,0),0.0082)</f>
        <v>0.0042</v>
      </c>
      <c r="S217" s="52">
        <f t="shared" si="80"/>
        <v>23.52</v>
      </c>
      <c r="T217" s="15">
        <f t="shared" si="81"/>
        <v>17169.6</v>
      </c>
      <c r="U217" s="15">
        <f>T217/INPUTS!$B$7*1000</f>
        <v>21462000</v>
      </c>
      <c r="V217" s="15">
        <f>T217*INPUTS!$B$6</f>
        <v>54255.936</v>
      </c>
      <c r="W217" s="54" t="s">
        <v>396</v>
      </c>
      <c r="X217" s="54" t="s">
        <v>396</v>
      </c>
      <c r="Y217" s="58">
        <f>IFERROR(VLOOKUP(E217,INPUTS!$A$44:$B$103,2,0),0)</f>
        <v>0.005</v>
      </c>
      <c r="Z217" s="15">
        <f t="shared" si="82"/>
        <v>85.848</v>
      </c>
      <c r="AA217" s="20">
        <f>IFERROR(VLOOKUP(E217,INPUTS!$A$44:$C$103,3,0),SCENARIOS!$J$23)</f>
        <v>0.03</v>
      </c>
      <c r="AB217" s="15">
        <f t="shared" si="83"/>
        <v>568.698772758682</v>
      </c>
      <c r="AC217" s="20">
        <f>IFERROR(VLOOKUP($E217,INPUTS!$A$44:$G$103,4,0),SCENARIOS!$K$23)</f>
        <v>0.1</v>
      </c>
      <c r="AD217" s="15">
        <f t="shared" si="84"/>
        <v>2092.9646593542</v>
      </c>
      <c r="AE217" s="20">
        <f>IFERROR(VLOOKUP($E217,INPUTS!$A$44:$G$103,5,0),SCENARIOS!$L$23)</f>
        <v>0.2</v>
      </c>
      <c r="AF217" s="15">
        <f t="shared" si="85"/>
        <v>4621.60420433799</v>
      </c>
      <c r="AG217" s="20">
        <f>IFERROR(VLOOKUP($E217,INPUTS!$A$44:$G$103,6,0),SCENARIOS!$M$23)</f>
        <v>0.3</v>
      </c>
      <c r="AH217" s="15">
        <f t="shared" si="86"/>
        <v>7653.93672299698</v>
      </c>
      <c r="AI217" s="20">
        <f>IFERROR(VLOOKUP($E217,INPUTS!$A$44:$G$103,7,0),SCENARIOS!$N$23)</f>
        <v>0.4</v>
      </c>
      <c r="AJ217" s="15">
        <f t="shared" si="87"/>
        <v>11267.4194730246</v>
      </c>
      <c r="AL217" t="str">
        <f t="shared" si="88"/>
        <v>N</v>
      </c>
      <c r="AM217" s="21">
        <f t="shared" si="89"/>
        <v>28168.5486825616</v>
      </c>
      <c r="BB217" s="2"/>
      <c r="BC217" s="2" t="str">
        <v>OSL</v>
      </c>
      <c r="BD217" s="15">
        <f>SUMIF($E$4:$E$1277,$BC217,$T$4:$T$1277)*(1+INDEX($Q$4:$Q$1277,MATCH($BC217,$E$4:$E1360,0)))^BD$132</f>
        <v>1298927.425</v>
      </c>
      <c r="BE217" s="15">
        <f>SUMIF($E$4:$E$1277,$BC217,$T$4:$T$1277)*(1+INDEX($Q$4:$Q$1277,MATCH($BC217,$E$4:$E1360,0)))^BE$132</f>
        <v>1469617.15659387</v>
      </c>
      <c r="BF217" s="15">
        <f>SUMIF($E$4:$E$1277,$BC217,$T$4:$T$1277)*(1+INDEX($Q$4:$Q$1277,MATCH($BC217,$E$4:$E1360,0)))^BF$132</f>
        <v>1662736.92077527</v>
      </c>
      <c r="BG217" s="15">
        <f>SUMIF($E$4:$E$1277,$BC217,$T$4:$T$1277)*(1+INDEX($Q$4:$Q$1277,MATCH($BC217,$E$4:$E1360,0)))^BG$132</f>
        <v>1881234.20804161</v>
      </c>
      <c r="BH217" s="15">
        <f>SUMIF($E$4:$E$1277,$BC217,$T$4:$T$1277)*(1+INDEX($Q$4:$Q$1277,MATCH($BC217,$E$4:$E1360,0)))^BH$132</f>
        <v>2128443.83334907</v>
      </c>
      <c r="BI217" s="15">
        <f>SUMIF($E$4:$E$1277,$BC217,$T$4:$T$1277)*(1+INDEX($Q$4:$Q$1277,MATCH($BC217,$E$4:$E1360,0)))^BI$132</f>
        <v>2408138.83372754</v>
      </c>
      <c r="BJ217" s="62">
        <f t="shared" si="91"/>
        <v>2408138.83372754</v>
      </c>
      <c r="BK217" s="63" t="str">
        <f t="shared" si="92"/>
        <v>Y</v>
      </c>
      <c r="BL217" s="15"/>
    </row>
    <row r="218" ht="15" customHeight="1" spans="1:64">
      <c r="A218" s="52" t="s">
        <v>1155</v>
      </c>
      <c r="B218" s="52" t="s">
        <v>616</v>
      </c>
      <c r="C218" s="52" t="s">
        <v>617</v>
      </c>
      <c r="D218" s="52" t="s">
        <v>929</v>
      </c>
      <c r="E218" s="10" t="s">
        <v>245</v>
      </c>
      <c r="F218" s="52" t="s">
        <v>930</v>
      </c>
      <c r="G218" s="52" t="s">
        <v>169</v>
      </c>
      <c r="H218" s="52" t="s">
        <v>203</v>
      </c>
      <c r="I218" s="52" t="s">
        <v>399</v>
      </c>
      <c r="J218" s="52" t="s">
        <v>165</v>
      </c>
      <c r="K218" s="52" t="s">
        <v>931</v>
      </c>
      <c r="L218" s="53" t="s">
        <v>282</v>
      </c>
      <c r="M218" s="13">
        <v>365</v>
      </c>
      <c r="N218" s="14">
        <f t="shared" si="78"/>
        <v>1</v>
      </c>
      <c r="O218" s="15">
        <v>5800</v>
      </c>
      <c r="P218" s="15">
        <f t="shared" si="79"/>
        <v>2117000</v>
      </c>
      <c r="Q218" s="16">
        <f>IFERROR(VLOOKUP(G218,SCENARIOS!$A$13:$E$18,2,0),0.025)</f>
        <v>0.02</v>
      </c>
      <c r="R218" s="57">
        <f>IFERROR(VLOOKUP(L218,INPUTS!$A$107:$B$120,2,0),0.0082)</f>
        <v>0.0042</v>
      </c>
      <c r="S218" s="52">
        <f t="shared" si="80"/>
        <v>24.36</v>
      </c>
      <c r="T218" s="15">
        <f t="shared" si="81"/>
        <v>8891.4</v>
      </c>
      <c r="U218" s="15">
        <f>T218/INPUTS!$B$7*1000</f>
        <v>11114250</v>
      </c>
      <c r="V218" s="15">
        <f>T218*INPUTS!$B$6</f>
        <v>28096.824</v>
      </c>
      <c r="W218" s="54" t="s">
        <v>396</v>
      </c>
      <c r="X218" s="54" t="s">
        <v>396</v>
      </c>
      <c r="Y218" s="58">
        <f>IFERROR(VLOOKUP(E218,INPUTS!$A$44:$B$103,2,0),0)</f>
        <v>0.005</v>
      </c>
      <c r="Z218" s="15">
        <f t="shared" si="82"/>
        <v>44.457</v>
      </c>
      <c r="AA218" s="20">
        <f>IFERROR(VLOOKUP(E218,INPUTS!$A$44:$C$103,3,0),SCENARIOS!$J$23)</f>
        <v>0.03</v>
      </c>
      <c r="AB218" s="15">
        <f t="shared" si="83"/>
        <v>294.504721607174</v>
      </c>
      <c r="AC218" s="20">
        <f>IFERROR(VLOOKUP($E218,INPUTS!$A$44:$G$103,4,0),SCENARIOS!$K$23)</f>
        <v>0.1</v>
      </c>
      <c r="AD218" s="15">
        <f t="shared" si="84"/>
        <v>1083.85669859414</v>
      </c>
      <c r="AE218" s="20">
        <f>IFERROR(VLOOKUP($E218,INPUTS!$A$44:$G$103,5,0),SCENARIOS!$L$23)</f>
        <v>0.2</v>
      </c>
      <c r="AF218" s="15">
        <f t="shared" si="85"/>
        <v>2393.33074867503</v>
      </c>
      <c r="AG218" s="20">
        <f>IFERROR(VLOOKUP($E218,INPUTS!$A$44:$G$103,6,0),SCENARIOS!$M$23)</f>
        <v>0.3</v>
      </c>
      <c r="AH218" s="15">
        <f t="shared" si="86"/>
        <v>3963.64580298058</v>
      </c>
      <c r="AI218" s="20">
        <f>IFERROR(VLOOKUP($E218,INPUTS!$A$44:$G$103,7,0),SCENARIOS!$N$23)</f>
        <v>0.4</v>
      </c>
      <c r="AJ218" s="15">
        <f t="shared" si="87"/>
        <v>5834.91365567348</v>
      </c>
      <c r="AL218" t="str">
        <f t="shared" si="88"/>
        <v>Y</v>
      </c>
      <c r="AM218" s="21">
        <f t="shared" si="89"/>
        <v>14587.2841391837</v>
      </c>
      <c r="BB218" s="2"/>
      <c r="BC218" s="2" t="str">
        <v>OVB</v>
      </c>
      <c r="BD218" s="15">
        <f>SUMIF($E$4:$E$1277,$BC218,$T$4:$T$1277)*(1+INDEX($Q$4:$Q$1277,MATCH($BC218,$E$4:$E1361,0)))^BD$132</f>
        <v>1497600</v>
      </c>
      <c r="BE218" s="15">
        <f>SUMIF($E$4:$E$1277,$BC218,$T$4:$T$1277)*(1+INDEX($Q$4:$Q$1277,MATCH($BC218,$E$4:$E1361,0)))^BE$132</f>
        <v>1694396.939625</v>
      </c>
      <c r="BF218" s="15">
        <f>SUMIF($E$4:$E$1277,$BC218,$T$4:$T$1277)*(1+INDEX($Q$4:$Q$1277,MATCH($BC218,$E$4:$E1361,0)))^BF$132</f>
        <v>1917054.61338846</v>
      </c>
      <c r="BG218" s="15">
        <f>SUMIF($E$4:$E$1277,$BC218,$T$4:$T$1277)*(1+INDEX($Q$4:$Q$1277,MATCH($BC218,$E$4:$E1361,0)))^BG$132</f>
        <v>2168971.33414757</v>
      </c>
      <c r="BH218" s="15">
        <f>SUMIF($E$4:$E$1277,$BC218,$T$4:$T$1277)*(1+INDEX($Q$4:$Q$1277,MATCH($BC218,$E$4:$E1361,0)))^BH$132</f>
        <v>2453991.9809789</v>
      </c>
      <c r="BI218" s="15">
        <f>SUMIF($E$4:$E$1277,$BC218,$T$4:$T$1277)*(1+INDEX($Q$4:$Q$1277,MATCH($BC218,$E$4:$E1361,0)))^BI$132</f>
        <v>2776466.68164726</v>
      </c>
      <c r="BJ218" s="62">
        <f t="shared" si="91"/>
        <v>2776466.68164726</v>
      </c>
      <c r="BK218" s="63" t="str">
        <f t="shared" si="92"/>
        <v>Y</v>
      </c>
      <c r="BL218" s="15"/>
    </row>
    <row r="219" ht="15" customHeight="1" spans="1:64">
      <c r="A219" s="52" t="s">
        <v>1156</v>
      </c>
      <c r="B219" s="52" t="s">
        <v>616</v>
      </c>
      <c r="C219" s="52" t="s">
        <v>617</v>
      </c>
      <c r="D219" s="52" t="s">
        <v>929</v>
      </c>
      <c r="E219" s="10" t="s">
        <v>245</v>
      </c>
      <c r="F219" s="52" t="s">
        <v>930</v>
      </c>
      <c r="G219" s="52" t="s">
        <v>169</v>
      </c>
      <c r="H219" s="52" t="s">
        <v>204</v>
      </c>
      <c r="I219" s="52" t="s">
        <v>405</v>
      </c>
      <c r="J219" s="52" t="s">
        <v>165</v>
      </c>
      <c r="K219" s="52" t="s">
        <v>931</v>
      </c>
      <c r="L219" s="53" t="s">
        <v>282</v>
      </c>
      <c r="M219" s="13">
        <v>365</v>
      </c>
      <c r="N219" s="14">
        <f t="shared" si="78"/>
        <v>1</v>
      </c>
      <c r="O219" s="15">
        <v>5870</v>
      </c>
      <c r="P219" s="15">
        <f t="shared" si="79"/>
        <v>2142550</v>
      </c>
      <c r="Q219" s="16">
        <f>IFERROR(VLOOKUP(G219,SCENARIOS!$A$13:$E$18,2,0),0.025)</f>
        <v>0.02</v>
      </c>
      <c r="R219" s="57">
        <f>IFERROR(VLOOKUP(L219,INPUTS!$A$107:$B$120,2,0),0.0082)</f>
        <v>0.0042</v>
      </c>
      <c r="S219" s="52">
        <f t="shared" si="80"/>
        <v>24.654</v>
      </c>
      <c r="T219" s="15">
        <f t="shared" si="81"/>
        <v>8998.71</v>
      </c>
      <c r="U219" s="15">
        <f>T219/INPUTS!$B$7*1000</f>
        <v>11248387.5</v>
      </c>
      <c r="V219" s="15">
        <f>T219*INPUTS!$B$6</f>
        <v>28435.9236</v>
      </c>
      <c r="W219" s="54" t="s">
        <v>396</v>
      </c>
      <c r="X219" s="54" t="s">
        <v>396</v>
      </c>
      <c r="Y219" s="58">
        <f>IFERROR(VLOOKUP(E219,INPUTS!$A$44:$B$103,2,0),0)</f>
        <v>0.005</v>
      </c>
      <c r="Z219" s="15">
        <f t="shared" si="82"/>
        <v>44.99355</v>
      </c>
      <c r="AA219" s="20">
        <f>IFERROR(VLOOKUP(E219,INPUTS!$A$44:$C$103,3,0),SCENARIOS!$J$23)</f>
        <v>0.03</v>
      </c>
      <c r="AB219" s="15">
        <f t="shared" si="83"/>
        <v>298.059088936916</v>
      </c>
      <c r="AC219" s="20">
        <f>IFERROR(VLOOKUP($E219,INPUTS!$A$44:$G$103,4,0),SCENARIOS!$K$23)</f>
        <v>0.1</v>
      </c>
      <c r="AD219" s="15">
        <f t="shared" si="84"/>
        <v>1096.9377277151</v>
      </c>
      <c r="AE219" s="20">
        <f>IFERROR(VLOOKUP($E219,INPUTS!$A$44:$G$103,5,0),SCENARIOS!$L$23)</f>
        <v>0.2</v>
      </c>
      <c r="AF219" s="15">
        <f t="shared" si="85"/>
        <v>2422.21577495214</v>
      </c>
      <c r="AG219" s="20">
        <f>IFERROR(VLOOKUP($E219,INPUTS!$A$44:$G$103,6,0),SCENARIOS!$M$23)</f>
        <v>0.3</v>
      </c>
      <c r="AH219" s="15">
        <f t="shared" si="86"/>
        <v>4011.48290749931</v>
      </c>
      <c r="AI219" s="20">
        <f>IFERROR(VLOOKUP($E219,INPUTS!$A$44:$G$103,7,0),SCENARIOS!$N$23)</f>
        <v>0.4</v>
      </c>
      <c r="AJ219" s="15">
        <f t="shared" si="87"/>
        <v>5905.33502737988</v>
      </c>
      <c r="AL219" t="str">
        <f t="shared" si="88"/>
        <v>Y</v>
      </c>
      <c r="AM219" s="21">
        <f t="shared" si="89"/>
        <v>14763.3375684497</v>
      </c>
      <c r="BB219" s="2"/>
      <c r="BC219" s="2" t="str">
        <v>PEK</v>
      </c>
      <c r="BD219" s="15">
        <f>SUMIF($E$4:$E$1277,$BC219,$T$4:$T$1277)*(1+INDEX($Q$4:$Q$1277,MATCH($BC219,$E$4:$E1362,0)))^BD$132</f>
        <v>8928018.7</v>
      </c>
      <c r="BE219" s="15">
        <f>SUMIF($E$4:$E$1277,$BC219,$T$4:$T$1277)*(1+INDEX($Q$4:$Q$1277,MATCH($BC219,$E$4:$E1362,0)))^BE$132</f>
        <v>10862299.8640365</v>
      </c>
      <c r="BF219" s="15">
        <f>SUMIF($E$4:$E$1277,$BC219,$T$4:$T$1277)*(1+INDEX($Q$4:$Q$1277,MATCH($BC219,$E$4:$E1362,0)))^BF$132</f>
        <v>13215648.6563191</v>
      </c>
      <c r="BG219" s="15">
        <f>SUMIF($E$4:$E$1277,$BC219,$T$4:$T$1277)*(1+INDEX($Q$4:$Q$1277,MATCH($BC219,$E$4:$E1362,0)))^BG$132</f>
        <v>16078857.2948093</v>
      </c>
      <c r="BH219" s="15">
        <f>SUMIF($E$4:$E$1277,$BC219,$T$4:$T$1277)*(1+INDEX($Q$4:$Q$1277,MATCH($BC219,$E$4:$E1362,0)))^BH$132</f>
        <v>19562388.3950052</v>
      </c>
      <c r="BI219" s="15">
        <f>SUMIF($E$4:$E$1277,$BC219,$T$4:$T$1277)*(1+INDEX($Q$4:$Q$1277,MATCH($BC219,$E$4:$E1362,0)))^BI$132</f>
        <v>23800636.6186591</v>
      </c>
      <c r="BJ219" s="62">
        <f t="shared" si="91"/>
        <v>23800636.6186591</v>
      </c>
      <c r="BK219" s="63" t="str">
        <f t="shared" si="92"/>
        <v>Y</v>
      </c>
      <c r="BL219" s="15"/>
    </row>
    <row r="220" ht="15" customHeight="1" spans="1:64">
      <c r="A220" s="52" t="s">
        <v>1157</v>
      </c>
      <c r="B220" s="52" t="s">
        <v>618</v>
      </c>
      <c r="C220" s="52" t="s">
        <v>619</v>
      </c>
      <c r="D220" s="52" t="s">
        <v>929</v>
      </c>
      <c r="E220" s="10" t="s">
        <v>253</v>
      </c>
      <c r="F220" s="52" t="s">
        <v>930</v>
      </c>
      <c r="G220" s="52" t="s">
        <v>169</v>
      </c>
      <c r="H220" s="52" t="s">
        <v>1158</v>
      </c>
      <c r="I220" s="52" t="s">
        <v>622</v>
      </c>
      <c r="J220" s="52" t="s">
        <v>181</v>
      </c>
      <c r="K220" s="52" t="s">
        <v>931</v>
      </c>
      <c r="L220" s="53" t="s">
        <v>286</v>
      </c>
      <c r="M220" s="13">
        <v>730</v>
      </c>
      <c r="N220" s="14">
        <f t="shared" si="78"/>
        <v>2</v>
      </c>
      <c r="O220" s="15">
        <v>3900</v>
      </c>
      <c r="P220" s="15">
        <f t="shared" si="79"/>
        <v>2847000</v>
      </c>
      <c r="Q220" s="16">
        <f>IFERROR(VLOOKUP(G220,SCENARIOS!$A$13:$E$18,2,0),0.025)</f>
        <v>0.02</v>
      </c>
      <c r="R220" s="57">
        <f>IFERROR(VLOOKUP(L220,INPUTS!$A$107:$B$120,2,0),0.0082)</f>
        <v>0.0039</v>
      </c>
      <c r="S220" s="52">
        <f t="shared" si="80"/>
        <v>15.21</v>
      </c>
      <c r="T220" s="15">
        <f t="shared" si="81"/>
        <v>11103.3</v>
      </c>
      <c r="U220" s="15">
        <f>T220/INPUTS!$B$7*1000</f>
        <v>13879125</v>
      </c>
      <c r="V220" s="15">
        <f>T220*INPUTS!$B$6</f>
        <v>35086.428</v>
      </c>
      <c r="W220" s="54" t="s">
        <v>396</v>
      </c>
      <c r="X220" s="54" t="s">
        <v>396</v>
      </c>
      <c r="Y220" s="58">
        <f>IFERROR(VLOOKUP(E220,INPUTS!$A$44:$B$103,2,0),0)</f>
        <v>0.005</v>
      </c>
      <c r="Z220" s="15">
        <f t="shared" si="82"/>
        <v>55.5165</v>
      </c>
      <c r="AA220" s="20">
        <f>IFERROR(VLOOKUP(E220,INPUTS!$A$44:$C$103,3,0),SCENARIOS!$J$23)</f>
        <v>0.03</v>
      </c>
      <c r="AB220" s="15">
        <f t="shared" si="83"/>
        <v>367.768211465117</v>
      </c>
      <c r="AC220" s="20">
        <f>IFERROR(VLOOKUP($E220,INPUTS!$A$44:$G$103,4,0),SCENARIOS!$K$23)</f>
        <v>0.1</v>
      </c>
      <c r="AD220" s="15">
        <f t="shared" si="84"/>
        <v>1353.48607435278</v>
      </c>
      <c r="AE220" s="20">
        <f>IFERROR(VLOOKUP($E220,INPUTS!$A$44:$G$103,5,0),SCENARIOS!$L$23)</f>
        <v>0.2</v>
      </c>
      <c r="AF220" s="15">
        <f t="shared" si="85"/>
        <v>2988.71598418286</v>
      </c>
      <c r="AG220" s="20">
        <f>IFERROR(VLOOKUP($E220,INPUTS!$A$44:$G$103,6,0),SCENARIOS!$M$23)</f>
        <v>0.3</v>
      </c>
      <c r="AH220" s="15">
        <f t="shared" si="86"/>
        <v>4949.67591652994</v>
      </c>
      <c r="AI220" s="20">
        <f>IFERROR(VLOOKUP($E220,INPUTS!$A$44:$G$103,7,0),SCENARIOS!$N$23)</f>
        <v>0.4</v>
      </c>
      <c r="AJ220" s="15">
        <f t="shared" si="87"/>
        <v>7286.45621533609</v>
      </c>
      <c r="AL220" t="str">
        <f t="shared" si="88"/>
        <v>N</v>
      </c>
      <c r="AM220" s="21">
        <f t="shared" si="89"/>
        <v>18216.1405383402</v>
      </c>
      <c r="BB220" s="2"/>
      <c r="BC220" s="2" t="str">
        <v>PER</v>
      </c>
      <c r="BD220" s="15">
        <f>SUMIF($E$4:$E$1277,$BC220,$T$4:$T$1277)*(1+INDEX($Q$4:$Q$1277,MATCH($BC220,$E$4:$E1363,0)))^BD$132</f>
        <v>83563.83</v>
      </c>
      <c r="BE220" s="15">
        <f>SUMIF($E$4:$E$1277,$BC220,$T$4:$T$1277)*(1+INDEX($Q$4:$Q$1277,MATCH($BC220,$E$4:$E1363,0)))^BE$132</f>
        <v>101668.17630516</v>
      </c>
      <c r="BF220" s="15">
        <f>SUMIF($E$4:$E$1277,$BC220,$T$4:$T$1277)*(1+INDEX($Q$4:$Q$1277,MATCH($BC220,$E$4:$E1363,0)))^BF$132</f>
        <v>123694.881783388</v>
      </c>
      <c r="BG220" s="15">
        <f>SUMIF($E$4:$E$1277,$BC220,$T$4:$T$1277)*(1+INDEX($Q$4:$Q$1277,MATCH($BC220,$E$4:$E1363,0)))^BG$132</f>
        <v>150493.736933784</v>
      </c>
      <c r="BH220" s="15">
        <f>SUMIF($E$4:$E$1277,$BC220,$T$4:$T$1277)*(1+INDEX($Q$4:$Q$1277,MATCH($BC220,$E$4:$E1363,0)))^BH$132</f>
        <v>183098.641833511</v>
      </c>
      <c r="BI220" s="15">
        <f>SUMIF($E$4:$E$1277,$BC220,$T$4:$T$1277)*(1+INDEX($Q$4:$Q$1277,MATCH($BC220,$E$4:$E1363,0)))^BI$132</f>
        <v>222767.494012239</v>
      </c>
      <c r="BJ220" s="62">
        <f t="shared" si="91"/>
        <v>222767.494012239</v>
      </c>
      <c r="BK220" s="63" t="str">
        <f t="shared" si="92"/>
        <v>Y</v>
      </c>
      <c r="BL220" s="15"/>
    </row>
    <row r="221" ht="15" customHeight="1" spans="1:64">
      <c r="A221" s="52" t="s">
        <v>1159</v>
      </c>
      <c r="B221" s="52" t="s">
        <v>618</v>
      </c>
      <c r="C221" s="52" t="s">
        <v>619</v>
      </c>
      <c r="D221" s="52" t="s">
        <v>929</v>
      </c>
      <c r="E221" s="10" t="s">
        <v>253</v>
      </c>
      <c r="F221" s="52" t="s">
        <v>930</v>
      </c>
      <c r="G221" s="52" t="s">
        <v>169</v>
      </c>
      <c r="H221" s="52" t="s">
        <v>623</v>
      </c>
      <c r="I221" s="52" t="s">
        <v>622</v>
      </c>
      <c r="J221" s="52" t="s">
        <v>181</v>
      </c>
      <c r="K221" s="52" t="s">
        <v>931</v>
      </c>
      <c r="L221" s="53" t="s">
        <v>286</v>
      </c>
      <c r="M221" s="13">
        <v>365</v>
      </c>
      <c r="N221" s="14">
        <f t="shared" si="78"/>
        <v>1</v>
      </c>
      <c r="O221" s="15">
        <v>3700</v>
      </c>
      <c r="P221" s="15">
        <f t="shared" si="79"/>
        <v>1350500</v>
      </c>
      <c r="Q221" s="16">
        <f>IFERROR(VLOOKUP(G221,SCENARIOS!$A$13:$E$18,2,0),0.025)</f>
        <v>0.02</v>
      </c>
      <c r="R221" s="57">
        <f>IFERROR(VLOOKUP(L221,INPUTS!$A$107:$B$120,2,0),0.0082)</f>
        <v>0.0039</v>
      </c>
      <c r="S221" s="52">
        <f t="shared" si="80"/>
        <v>14.43</v>
      </c>
      <c r="T221" s="15">
        <f t="shared" si="81"/>
        <v>5266.95</v>
      </c>
      <c r="U221" s="15">
        <f>T221/INPUTS!$B$7*1000</f>
        <v>6583687.5</v>
      </c>
      <c r="V221" s="15">
        <f>T221*INPUTS!$B$6</f>
        <v>16643.562</v>
      </c>
      <c r="W221" s="54" t="s">
        <v>396</v>
      </c>
      <c r="X221" s="54" t="s">
        <v>396</v>
      </c>
      <c r="Y221" s="58">
        <f>IFERROR(VLOOKUP(E221,INPUTS!$A$44:$B$103,2,0),0)</f>
        <v>0.005</v>
      </c>
      <c r="Z221" s="15">
        <f t="shared" si="82"/>
        <v>26.33475</v>
      </c>
      <c r="AA221" s="20">
        <f>IFERROR(VLOOKUP(E221,INPUTS!$A$44:$C$103,3,0),SCENARIOS!$J$23)</f>
        <v>0.03</v>
      </c>
      <c r="AB221" s="15">
        <f t="shared" si="83"/>
        <v>174.454151592427</v>
      </c>
      <c r="AC221" s="20">
        <f>IFERROR(VLOOKUP($E221,INPUTS!$A$44:$G$103,4,0),SCENARIOS!$K$23)</f>
        <v>0.1</v>
      </c>
      <c r="AD221" s="15">
        <f t="shared" si="84"/>
        <v>642.038266039139</v>
      </c>
      <c r="AE221" s="20">
        <f>IFERROR(VLOOKUP($E221,INPUTS!$A$44:$G$103,5,0),SCENARIOS!$L$23)</f>
        <v>0.2</v>
      </c>
      <c r="AF221" s="15">
        <f t="shared" si="85"/>
        <v>1417.72424890725</v>
      </c>
      <c r="AG221" s="20">
        <f>IFERROR(VLOOKUP($E221,INPUTS!$A$44:$G$103,6,0),SCENARIOS!$M$23)</f>
        <v>0.3</v>
      </c>
      <c r="AH221" s="15">
        <f t="shared" si="86"/>
        <v>2347.92319117446</v>
      </c>
      <c r="AI221" s="20">
        <f>IFERROR(VLOOKUP($E221,INPUTS!$A$44:$G$103,7,0),SCENARIOS!$N$23)</f>
        <v>0.4</v>
      </c>
      <c r="AJ221" s="15">
        <f t="shared" si="87"/>
        <v>3456.3958970184</v>
      </c>
      <c r="AL221" t="str">
        <f t="shared" si="88"/>
        <v>N</v>
      </c>
      <c r="AM221" s="21">
        <f t="shared" si="89"/>
        <v>8640.98974254601</v>
      </c>
      <c r="BB221" s="2"/>
      <c r="BC221" s="2" t="str">
        <v>PHL</v>
      </c>
      <c r="BD221" s="15">
        <f>SUMIF($E$4:$E$1277,$BC221,$T$4:$T$1277)*(1+INDEX($Q$4:$Q$1277,MATCH($BC221,$E$4:$E1364,0)))^BD$132</f>
        <v>71120.65</v>
      </c>
      <c r="BE221" s="15">
        <f>SUMIF($E$4:$E$1277,$BC221,$T$4:$T$1277)*(1+INDEX($Q$4:$Q$1277,MATCH($BC221,$E$4:$E1364,0)))^BE$132</f>
        <v>78522.9443761061</v>
      </c>
      <c r="BF221" s="15">
        <f>SUMIF($E$4:$E$1277,$BC221,$T$4:$T$1277)*(1+INDEX($Q$4:$Q$1277,MATCH($BC221,$E$4:$E1364,0)))^BF$132</f>
        <v>86695.6754964001</v>
      </c>
      <c r="BG221" s="15">
        <f>SUMIF($E$4:$E$1277,$BC221,$T$4:$T$1277)*(1+INDEX($Q$4:$Q$1277,MATCH($BC221,$E$4:$E1364,0)))^BG$132</f>
        <v>95719.031036032</v>
      </c>
      <c r="BH221" s="15">
        <f>SUMIF($E$4:$E$1277,$BC221,$T$4:$T$1277)*(1+INDEX($Q$4:$Q$1277,MATCH($BC221,$E$4:$E1364,0)))^BH$132</f>
        <v>105681.544667788</v>
      </c>
      <c r="BI221" s="15">
        <f>SUMIF($E$4:$E$1277,$BC221,$T$4:$T$1277)*(1+INDEX($Q$4:$Q$1277,MATCH($BC221,$E$4:$E1364,0)))^BI$132</f>
        <v>116680.964720228</v>
      </c>
      <c r="BJ221" s="62">
        <f t="shared" si="91"/>
        <v>116680.964720228</v>
      </c>
      <c r="BK221" s="63" t="str">
        <f t="shared" si="92"/>
        <v>Y</v>
      </c>
      <c r="BL221" s="15"/>
    </row>
    <row r="222" ht="15" customHeight="1" spans="1:64">
      <c r="A222" s="52" t="s">
        <v>1160</v>
      </c>
      <c r="B222" s="52" t="s">
        <v>618</v>
      </c>
      <c r="C222" s="52" t="s">
        <v>619</v>
      </c>
      <c r="D222" s="52" t="s">
        <v>929</v>
      </c>
      <c r="E222" s="10" t="s">
        <v>253</v>
      </c>
      <c r="F222" s="52" t="s">
        <v>930</v>
      </c>
      <c r="G222" s="52" t="s">
        <v>169</v>
      </c>
      <c r="H222" s="52" t="s">
        <v>1161</v>
      </c>
      <c r="I222" s="52" t="s">
        <v>622</v>
      </c>
      <c r="J222" s="52" t="s">
        <v>181</v>
      </c>
      <c r="K222" s="52" t="s">
        <v>931</v>
      </c>
      <c r="L222" s="53" t="s">
        <v>286</v>
      </c>
      <c r="M222" s="13">
        <v>365</v>
      </c>
      <c r="N222" s="14">
        <f t="shared" si="78"/>
        <v>1</v>
      </c>
      <c r="O222" s="15">
        <v>3200</v>
      </c>
      <c r="P222" s="15">
        <f t="shared" si="79"/>
        <v>1168000</v>
      </c>
      <c r="Q222" s="16">
        <f>IFERROR(VLOOKUP(G222,SCENARIOS!$A$13:$E$18,2,0),0.025)</f>
        <v>0.02</v>
      </c>
      <c r="R222" s="57">
        <f>IFERROR(VLOOKUP(L222,INPUTS!$A$107:$B$120,2,0),0.0082)</f>
        <v>0.0039</v>
      </c>
      <c r="S222" s="52">
        <f t="shared" si="80"/>
        <v>12.48</v>
      </c>
      <c r="T222" s="15">
        <f t="shared" si="81"/>
        <v>4555.2</v>
      </c>
      <c r="U222" s="15">
        <f>T222/INPUTS!$B$7*1000</f>
        <v>5694000</v>
      </c>
      <c r="V222" s="15">
        <f>T222*INPUTS!$B$6</f>
        <v>14394.432</v>
      </c>
      <c r="W222" s="54" t="s">
        <v>396</v>
      </c>
      <c r="X222" s="54" t="s">
        <v>396</v>
      </c>
      <c r="Y222" s="58">
        <f>IFERROR(VLOOKUP(E222,INPUTS!$A$44:$B$103,2,0),0)</f>
        <v>0.005</v>
      </c>
      <c r="Z222" s="15">
        <f t="shared" si="82"/>
        <v>22.776</v>
      </c>
      <c r="AA222" s="20">
        <f>IFERROR(VLOOKUP(E222,INPUTS!$A$44:$C$103,3,0),SCENARIOS!$J$23)</f>
        <v>0.03</v>
      </c>
      <c r="AB222" s="15">
        <f t="shared" si="83"/>
        <v>150.879266242099</v>
      </c>
      <c r="AC222" s="20">
        <f>IFERROR(VLOOKUP($E222,INPUTS!$A$44:$G$103,4,0),SCENARIOS!$K$23)</f>
        <v>0.1</v>
      </c>
      <c r="AD222" s="15">
        <f t="shared" si="84"/>
        <v>555.276338196012</v>
      </c>
      <c r="AE222" s="20">
        <f>IFERROR(VLOOKUP($E222,INPUTS!$A$44:$G$103,5,0),SCENARIOS!$L$23)</f>
        <v>0.2</v>
      </c>
      <c r="AF222" s="15">
        <f t="shared" si="85"/>
        <v>1226.13989094681</v>
      </c>
      <c r="AG222" s="20">
        <f>IFERROR(VLOOKUP($E222,INPUTS!$A$44:$G$103,6,0),SCENARIOS!$M$23)</f>
        <v>0.3</v>
      </c>
      <c r="AH222" s="15">
        <f t="shared" si="86"/>
        <v>2030.63627344818</v>
      </c>
      <c r="AI222" s="20">
        <f>IFERROR(VLOOKUP($E222,INPUTS!$A$44:$G$103,7,0),SCENARIOS!$N$23)</f>
        <v>0.4</v>
      </c>
      <c r="AJ222" s="15">
        <f t="shared" si="87"/>
        <v>2989.31537039429</v>
      </c>
      <c r="AL222" t="str">
        <f t="shared" si="88"/>
        <v>N</v>
      </c>
      <c r="AM222" s="21">
        <f t="shared" si="89"/>
        <v>7473.28842598574</v>
      </c>
      <c r="BB222" s="2"/>
      <c r="BC222" s="2" t="str">
        <v>PRG</v>
      </c>
      <c r="BD222" s="15">
        <f>SUMIF($E$4:$E$1277,$BC222,$T$4:$T$1277)*(1+INDEX($Q$4:$Q$1277,MATCH($BC222,$E$4:$E1365,0)))^BD$132</f>
        <v>390000</v>
      </c>
      <c r="BE222" s="15">
        <f>SUMIF($E$4:$E$1277,$BC222,$T$4:$T$1277)*(1+INDEX($Q$4:$Q$1277,MATCH($BC222,$E$4:$E1365,0)))^BE$132</f>
        <v>441249.203027344</v>
      </c>
      <c r="BF222" s="15">
        <f>SUMIF($E$4:$E$1277,$BC222,$T$4:$T$1277)*(1+INDEX($Q$4:$Q$1277,MATCH($BC222,$E$4:$E1365,0)))^BF$132</f>
        <v>499232.972236579</v>
      </c>
      <c r="BG222" s="15">
        <f>SUMIF($E$4:$E$1277,$BC222,$T$4:$T$1277)*(1+INDEX($Q$4:$Q$1277,MATCH($BC222,$E$4:$E1365,0)))^BG$132</f>
        <v>564836.284934263</v>
      </c>
      <c r="BH222" s="15">
        <f>SUMIF($E$4:$E$1277,$BC222,$T$4:$T$1277)*(1+INDEX($Q$4:$Q$1277,MATCH($BC222,$E$4:$E1365,0)))^BH$132</f>
        <v>639060.411713254</v>
      </c>
      <c r="BI222" s="15">
        <f>SUMIF($E$4:$E$1277,$BC222,$T$4:$T$1277)*(1+INDEX($Q$4:$Q$1277,MATCH($BC222,$E$4:$E1365,0)))^BI$132</f>
        <v>723038.19834564</v>
      </c>
      <c r="BJ222" s="62">
        <f t="shared" si="91"/>
        <v>723038.19834564</v>
      </c>
      <c r="BK222" s="63" t="str">
        <f t="shared" si="92"/>
        <v>Y</v>
      </c>
      <c r="BL222" s="15"/>
    </row>
    <row r="223" ht="15" customHeight="1" spans="1:64">
      <c r="A223" s="52" t="s">
        <v>1162</v>
      </c>
      <c r="B223" s="52" t="s">
        <v>620</v>
      </c>
      <c r="C223" s="52" t="s">
        <v>621</v>
      </c>
      <c r="D223" s="52" t="s">
        <v>929</v>
      </c>
      <c r="E223" s="10" t="s">
        <v>623</v>
      </c>
      <c r="F223" s="52" t="s">
        <v>622</v>
      </c>
      <c r="G223" s="52" t="s">
        <v>181</v>
      </c>
      <c r="H223" s="52" t="s">
        <v>205</v>
      </c>
      <c r="I223" s="52" t="s">
        <v>408</v>
      </c>
      <c r="J223" s="52" t="s">
        <v>165</v>
      </c>
      <c r="K223" s="52" t="s">
        <v>931</v>
      </c>
      <c r="L223" s="53" t="s">
        <v>291</v>
      </c>
      <c r="M223" s="13">
        <v>730</v>
      </c>
      <c r="N223" s="14">
        <f t="shared" si="78"/>
        <v>2</v>
      </c>
      <c r="O223" s="15">
        <v>9000</v>
      </c>
      <c r="P223" s="15">
        <f t="shared" si="79"/>
        <v>6570000</v>
      </c>
      <c r="Q223" s="16">
        <f>IFERROR(VLOOKUP(G223,SCENARIOS!$A$13:$E$18,2,0),0.025)</f>
        <v>0.035</v>
      </c>
      <c r="R223" s="57">
        <f>IFERROR(VLOOKUP(L223,INPUTS!$A$107:$B$120,2,0),0.0082)</f>
        <v>0.0079</v>
      </c>
      <c r="S223" s="52">
        <f t="shared" si="80"/>
        <v>71.1</v>
      </c>
      <c r="T223" s="15">
        <f t="shared" si="81"/>
        <v>51903</v>
      </c>
      <c r="U223" s="15">
        <f>T223/INPUTS!$B$7*1000</f>
        <v>64878750</v>
      </c>
      <c r="V223" s="15">
        <f>T223*INPUTS!$B$6</f>
        <v>164013.48</v>
      </c>
      <c r="W223" s="54" t="s">
        <v>396</v>
      </c>
      <c r="X223" s="54" t="s">
        <v>396</v>
      </c>
      <c r="Y223" s="58">
        <f>IFERROR(VLOOKUP(E223,INPUTS!$A$44:$B$103,2,0),0)</f>
        <v>0</v>
      </c>
      <c r="Z223" s="15">
        <f t="shared" si="82"/>
        <v>0</v>
      </c>
      <c r="AA223" s="20">
        <f>IFERROR(VLOOKUP(E223,INPUTS!$A$44:$C$103,3,0),SCENARIOS!$J$23)</f>
        <v>0</v>
      </c>
      <c r="AB223" s="15">
        <f t="shared" si="83"/>
        <v>0</v>
      </c>
      <c r="AC223" s="20">
        <f>IFERROR(VLOOKUP($E223,INPUTS!$A$44:$G$103,4,0),SCENARIOS!$K$23)</f>
        <v>0</v>
      </c>
      <c r="AD223" s="15">
        <f t="shared" si="84"/>
        <v>0</v>
      </c>
      <c r="AE223" s="20">
        <f>IFERROR(VLOOKUP($E223,INPUTS!$A$44:$G$103,5,0),SCENARIOS!$L$23)</f>
        <v>0</v>
      </c>
      <c r="AF223" s="15">
        <f t="shared" si="85"/>
        <v>0</v>
      </c>
      <c r="AG223" s="20">
        <f>IFERROR(VLOOKUP($E223,INPUTS!$A$44:$G$103,6,0),SCENARIOS!$M$23)</f>
        <v>0</v>
      </c>
      <c r="AH223" s="15">
        <f t="shared" si="86"/>
        <v>0</v>
      </c>
      <c r="AI223" s="20">
        <f>IFERROR(VLOOKUP($E223,INPUTS!$A$44:$G$103,7,0),SCENARIOS!$N$23)</f>
        <v>0</v>
      </c>
      <c r="AJ223" s="15">
        <f t="shared" si="87"/>
        <v>0</v>
      </c>
      <c r="AL223" t="str">
        <f t="shared" si="88"/>
        <v>Y</v>
      </c>
      <c r="AM223" s="21">
        <f t="shared" si="89"/>
        <v>122659.504418412</v>
      </c>
      <c r="BB223" s="2"/>
      <c r="BC223" s="2" t="str">
        <v>PTY</v>
      </c>
      <c r="BD223" s="15">
        <f>SUMIF($E$4:$E$1277,$BC223,$T$4:$T$1277)*(1+INDEX($Q$4:$Q$1277,MATCH($BC223,$E$4:$E1366,0)))^BD$132</f>
        <v>193988.01</v>
      </c>
      <c r="BE223" s="15">
        <f>SUMIF($E$4:$E$1277,$BC223,$T$4:$T$1277)*(1+INDEX($Q$4:$Q$1277,MATCH($BC223,$E$4:$E1366,0)))^BE$132</f>
        <v>230396.902936689</v>
      </c>
      <c r="BF223" s="15">
        <f>SUMIF($E$4:$E$1277,$BC223,$T$4:$T$1277)*(1+INDEX($Q$4:$Q$1277,MATCH($BC223,$E$4:$E1366,0)))^BF$132</f>
        <v>273639.246481358</v>
      </c>
      <c r="BG223" s="15">
        <f>SUMIF($E$4:$E$1277,$BC223,$T$4:$T$1277)*(1+INDEX($Q$4:$Q$1277,MATCH($BC223,$E$4:$E1366,0)))^BG$132</f>
        <v>324997.585733438</v>
      </c>
      <c r="BH223" s="15">
        <f>SUMIF($E$4:$E$1277,$BC223,$T$4:$T$1277)*(1+INDEX($Q$4:$Q$1277,MATCH($BC223,$E$4:$E1366,0)))^BH$132</f>
        <v>385995.181943901</v>
      </c>
      <c r="BI223" s="64">
        <f>SUMIF($E$4:$E$1277,$BC223,$T$4:$T$1277)*(1+INDEX($Q$4:$Q$1277,MATCH($BC223,$E$4:$E1366,0)))^BI$132</f>
        <v>458441.191640444</v>
      </c>
      <c r="BJ223" s="65">
        <f t="shared" si="91"/>
        <v>458441.191640444</v>
      </c>
      <c r="BK223" s="63" t="str">
        <f t="shared" si="92"/>
        <v>Y</v>
      </c>
      <c r="BL223" s="15"/>
    </row>
    <row r="224" ht="15" customHeight="1" spans="1:64">
      <c r="A224" s="52" t="s">
        <v>1163</v>
      </c>
      <c r="B224" s="52" t="s">
        <v>620</v>
      </c>
      <c r="C224" s="52" t="s">
        <v>621</v>
      </c>
      <c r="D224" s="52" t="s">
        <v>929</v>
      </c>
      <c r="E224" s="10" t="s">
        <v>623</v>
      </c>
      <c r="F224" s="52" t="s">
        <v>622</v>
      </c>
      <c r="G224" s="52" t="s">
        <v>181</v>
      </c>
      <c r="H224" s="52" t="s">
        <v>245</v>
      </c>
      <c r="I224" s="52" t="s">
        <v>930</v>
      </c>
      <c r="J224" s="52" t="s">
        <v>169</v>
      </c>
      <c r="K224" s="52" t="s">
        <v>931</v>
      </c>
      <c r="L224" s="53" t="s">
        <v>286</v>
      </c>
      <c r="M224" s="13">
        <v>1460</v>
      </c>
      <c r="N224" s="14">
        <f t="shared" si="78"/>
        <v>4</v>
      </c>
      <c r="O224" s="15">
        <v>3400</v>
      </c>
      <c r="P224" s="15">
        <f t="shared" si="79"/>
        <v>4964000</v>
      </c>
      <c r="Q224" s="16">
        <f>IFERROR(VLOOKUP(G224,SCENARIOS!$A$13:$E$18,2,0),0.025)</f>
        <v>0.035</v>
      </c>
      <c r="R224" s="57">
        <f>IFERROR(VLOOKUP(L224,INPUTS!$A$107:$B$120,2,0),0.0082)</f>
        <v>0.0039</v>
      </c>
      <c r="S224" s="52">
        <f t="shared" si="80"/>
        <v>13.26</v>
      </c>
      <c r="T224" s="15">
        <f t="shared" si="81"/>
        <v>19359.6</v>
      </c>
      <c r="U224" s="15">
        <f>T224/INPUTS!$B$7*1000</f>
        <v>24199500</v>
      </c>
      <c r="V224" s="15">
        <f>T224*INPUTS!$B$6</f>
        <v>61176.336</v>
      </c>
      <c r="W224" s="54" t="s">
        <v>396</v>
      </c>
      <c r="X224" s="54" t="s">
        <v>396</v>
      </c>
      <c r="Y224" s="58">
        <f>IFERROR(VLOOKUP(E224,INPUTS!$A$44:$B$103,2,0),0)</f>
        <v>0</v>
      </c>
      <c r="Z224" s="15">
        <f t="shared" si="82"/>
        <v>0</v>
      </c>
      <c r="AA224" s="20">
        <f>IFERROR(VLOOKUP(E224,INPUTS!$A$44:$C$103,3,0),SCENARIOS!$J$23)</f>
        <v>0</v>
      </c>
      <c r="AB224" s="15">
        <f t="shared" si="83"/>
        <v>0</v>
      </c>
      <c r="AC224" s="20">
        <f>IFERROR(VLOOKUP($E224,INPUTS!$A$44:$G$103,4,0),SCENARIOS!$K$23)</f>
        <v>0</v>
      </c>
      <c r="AD224" s="15">
        <f t="shared" si="84"/>
        <v>0</v>
      </c>
      <c r="AE224" s="20">
        <f>IFERROR(VLOOKUP($E224,INPUTS!$A$44:$G$103,5,0),SCENARIOS!$L$23)</f>
        <v>0</v>
      </c>
      <c r="AF224" s="15">
        <f t="shared" si="85"/>
        <v>0</v>
      </c>
      <c r="AG224" s="20">
        <f>IFERROR(VLOOKUP($E224,INPUTS!$A$44:$G$103,6,0),SCENARIOS!$M$23)</f>
        <v>0</v>
      </c>
      <c r="AH224" s="15">
        <f t="shared" si="86"/>
        <v>0</v>
      </c>
      <c r="AI224" s="20">
        <f>IFERROR(VLOOKUP($E224,INPUTS!$A$44:$G$103,7,0),SCENARIOS!$N$23)</f>
        <v>0</v>
      </c>
      <c r="AJ224" s="15">
        <f t="shared" si="87"/>
        <v>0</v>
      </c>
      <c r="AL224" t="str">
        <f t="shared" si="88"/>
        <v>N</v>
      </c>
      <c r="AM224" s="21">
        <f t="shared" si="89"/>
        <v>45751.4775974162</v>
      </c>
      <c r="BB224" s="2"/>
      <c r="BC224" s="2" t="str">
        <v>PVG</v>
      </c>
      <c r="BD224" s="15">
        <f>SUMIF($E$4:$E$1277,$BC224,$T$4:$T$1277)*(1+INDEX($Q$4:$Q$1277,MATCH($BC224,$E$4:$E1367,0)))^BD$132</f>
        <v>7207332.5</v>
      </c>
      <c r="BE224" s="15">
        <f>SUMIF($E$4:$E$1277,$BC224,$T$4:$T$1277)*(1+INDEX($Q$4:$Q$1277,MATCH($BC224,$E$4:$E1367,0)))^BE$132</f>
        <v>8768822.00468685</v>
      </c>
      <c r="BF224" s="15">
        <f>SUMIF($E$4:$E$1277,$BC224,$T$4:$T$1277)*(1+INDEX($Q$4:$Q$1277,MATCH($BC224,$E$4:$E1367,0)))^BF$132</f>
        <v>10668612.7426312</v>
      </c>
      <c r="BG224" s="15">
        <f>SUMIF($E$4:$E$1277,$BC224,$T$4:$T$1277)*(1+INDEX($Q$4:$Q$1277,MATCH($BC224,$E$4:$E1367,0)))^BG$132</f>
        <v>12979998.6579039</v>
      </c>
      <c r="BH224" s="15">
        <f>SUMIF($E$4:$E$1277,$BC224,$T$4:$T$1277)*(1+INDEX($Q$4:$Q$1277,MATCH($BC224,$E$4:$E1367,0)))^BH$132</f>
        <v>15792153.0402869</v>
      </c>
      <c r="BI224" s="15">
        <f>SUMIF($E$4:$E$1277,$BC224,$T$4:$T$1277)*(1+INDEX($Q$4:$Q$1277,MATCH($BC224,$E$4:$E1367,0)))^BI$132</f>
        <v>19213568.8316101</v>
      </c>
      <c r="BJ224" s="62">
        <f t="shared" si="91"/>
        <v>19213568.8316101</v>
      </c>
      <c r="BK224" s="63" t="str">
        <f t="shared" si="92"/>
        <v>Y</v>
      </c>
      <c r="BL224" s="15"/>
    </row>
    <row r="225" ht="15" customHeight="1" spans="1:64">
      <c r="A225" s="52" t="s">
        <v>1164</v>
      </c>
      <c r="B225" s="52" t="s">
        <v>620</v>
      </c>
      <c r="C225" s="52" t="s">
        <v>621</v>
      </c>
      <c r="D225" s="52" t="s">
        <v>929</v>
      </c>
      <c r="E225" s="10" t="s">
        <v>623</v>
      </c>
      <c r="F225" s="52" t="s">
        <v>622</v>
      </c>
      <c r="G225" s="52" t="s">
        <v>181</v>
      </c>
      <c r="H225" s="52" t="s">
        <v>248</v>
      </c>
      <c r="I225" s="52" t="s">
        <v>930</v>
      </c>
      <c r="J225" s="52" t="s">
        <v>169</v>
      </c>
      <c r="K225" s="52" t="s">
        <v>931</v>
      </c>
      <c r="L225" s="53" t="s">
        <v>286</v>
      </c>
      <c r="M225" s="13">
        <v>2190</v>
      </c>
      <c r="N225" s="14">
        <f t="shared" si="78"/>
        <v>6</v>
      </c>
      <c r="O225" s="15">
        <v>2600</v>
      </c>
      <c r="P225" s="15">
        <f t="shared" si="79"/>
        <v>5694000</v>
      </c>
      <c r="Q225" s="16">
        <f>IFERROR(VLOOKUP(G225,SCENARIOS!$A$13:$E$18,2,0),0.025)</f>
        <v>0.035</v>
      </c>
      <c r="R225" s="57">
        <f>IFERROR(VLOOKUP(L225,INPUTS!$A$107:$B$120,2,0),0.0082)</f>
        <v>0.0039</v>
      </c>
      <c r="S225" s="52">
        <f t="shared" si="80"/>
        <v>10.14</v>
      </c>
      <c r="T225" s="15">
        <f t="shared" si="81"/>
        <v>22206.6</v>
      </c>
      <c r="U225" s="15">
        <f>T225/INPUTS!$B$7*1000</f>
        <v>27758250</v>
      </c>
      <c r="V225" s="15">
        <f>T225*INPUTS!$B$6</f>
        <v>70172.856</v>
      </c>
      <c r="W225" s="54" t="s">
        <v>396</v>
      </c>
      <c r="X225" s="54" t="s">
        <v>396</v>
      </c>
      <c r="Y225" s="58">
        <f>IFERROR(VLOOKUP(E225,INPUTS!$A$44:$B$103,2,0),0)</f>
        <v>0</v>
      </c>
      <c r="Z225" s="15">
        <f t="shared" si="82"/>
        <v>0</v>
      </c>
      <c r="AA225" s="20">
        <f>IFERROR(VLOOKUP(E225,INPUTS!$A$44:$C$103,3,0),SCENARIOS!$J$23)</f>
        <v>0</v>
      </c>
      <c r="AB225" s="15">
        <f t="shared" si="83"/>
        <v>0</v>
      </c>
      <c r="AC225" s="20">
        <f>IFERROR(VLOOKUP($E225,INPUTS!$A$44:$G$103,4,0),SCENARIOS!$K$23)</f>
        <v>0</v>
      </c>
      <c r="AD225" s="15">
        <f t="shared" si="84"/>
        <v>0</v>
      </c>
      <c r="AE225" s="20">
        <f>IFERROR(VLOOKUP($E225,INPUTS!$A$44:$G$103,5,0),SCENARIOS!$L$23)</f>
        <v>0</v>
      </c>
      <c r="AF225" s="15">
        <f t="shared" si="85"/>
        <v>0</v>
      </c>
      <c r="AG225" s="20">
        <f>IFERROR(VLOOKUP($E225,INPUTS!$A$44:$G$103,6,0),SCENARIOS!$M$23)</f>
        <v>0</v>
      </c>
      <c r="AH225" s="15">
        <f t="shared" si="86"/>
        <v>0</v>
      </c>
      <c r="AI225" s="20">
        <f>IFERROR(VLOOKUP($E225,INPUTS!$A$44:$G$103,7,0),SCENARIOS!$N$23)</f>
        <v>0</v>
      </c>
      <c r="AJ225" s="15">
        <f t="shared" si="87"/>
        <v>0</v>
      </c>
      <c r="AL225" t="str">
        <f t="shared" si="88"/>
        <v>Y</v>
      </c>
      <c r="AM225" s="21">
        <f t="shared" si="89"/>
        <v>52479.6360676244</v>
      </c>
      <c r="BB225" s="2"/>
      <c r="BC225" s="2" t="str">
        <v>RIX</v>
      </c>
      <c r="BD225" s="15">
        <f>SUMIF($E$4:$E$1277,$BC225,$T$4:$T$1277)*(1+INDEX($Q$4:$Q$1277,MATCH($BC225,$E$4:$E1368,0)))^BD$132</f>
        <v>598085.04</v>
      </c>
      <c r="BE225" s="15">
        <f>SUMIF($E$4:$E$1277,$BC225,$T$4:$T$1277)*(1+INDEX($Q$4:$Q$1277,MATCH($BC225,$E$4:$E1368,0)))^BE$132</f>
        <v>676678.326263018</v>
      </c>
      <c r="BF225" s="15">
        <f>SUMIF($E$4:$E$1277,$BC225,$T$4:$T$1277)*(1+INDEX($Q$4:$Q$1277,MATCH($BC225,$E$4:$E1368,0)))^BF$132</f>
        <v>765599.41581906</v>
      </c>
      <c r="BG225" s="15">
        <f>SUMIF($E$4:$E$1277,$BC225,$T$4:$T$1277)*(1+INDEX($Q$4:$Q$1277,MATCH($BC225,$E$4:$E1368,0)))^BG$132</f>
        <v>866205.466841949</v>
      </c>
      <c r="BH225" s="15">
        <f>SUMIF($E$4:$E$1277,$BC225,$T$4:$T$1277)*(1+INDEX($Q$4:$Q$1277,MATCH($BC225,$E$4:$E1368,0)))^BH$132</f>
        <v>980031.979235739</v>
      </c>
      <c r="BI225" s="15">
        <f>SUMIF($E$4:$E$1277,$BC225,$T$4:$T$1277)*(1+INDEX($Q$4:$Q$1277,MATCH($BC225,$E$4:$E1368,0)))^BI$132</f>
        <v>1108816.23020277</v>
      </c>
      <c r="BJ225" s="62">
        <f t="shared" si="91"/>
        <v>1108816.23020277</v>
      </c>
      <c r="BK225" s="63" t="str">
        <f t="shared" si="92"/>
        <v>Y</v>
      </c>
      <c r="BL225" s="15"/>
    </row>
    <row r="226" ht="15" customHeight="1" spans="1:64">
      <c r="A226" s="52" t="s">
        <v>1165</v>
      </c>
      <c r="B226" s="52" t="s">
        <v>624</v>
      </c>
      <c r="C226" s="52" t="s">
        <v>625</v>
      </c>
      <c r="D226" s="52" t="s">
        <v>929</v>
      </c>
      <c r="E226" s="10" t="s">
        <v>627</v>
      </c>
      <c r="F226" s="52" t="s">
        <v>626</v>
      </c>
      <c r="G226" s="52" t="s">
        <v>181</v>
      </c>
      <c r="H226" s="52" t="s">
        <v>245</v>
      </c>
      <c r="I226" s="52" t="s">
        <v>930</v>
      </c>
      <c r="J226" s="52" t="s">
        <v>169</v>
      </c>
      <c r="K226" s="52" t="s">
        <v>931</v>
      </c>
      <c r="L226" s="53" t="s">
        <v>286</v>
      </c>
      <c r="M226" s="13">
        <v>1095</v>
      </c>
      <c r="N226" s="14">
        <f t="shared" si="78"/>
        <v>3</v>
      </c>
      <c r="O226" s="15">
        <v>3400</v>
      </c>
      <c r="P226" s="15">
        <f t="shared" si="79"/>
        <v>3723000</v>
      </c>
      <c r="Q226" s="16">
        <f>IFERROR(VLOOKUP(G226,SCENARIOS!$A$13:$E$18,2,0),0.025)</f>
        <v>0.035</v>
      </c>
      <c r="R226" s="57">
        <f>IFERROR(VLOOKUP(L226,INPUTS!$A$107:$B$120,2,0),0.0082)</f>
        <v>0.0039</v>
      </c>
      <c r="S226" s="52">
        <f t="shared" si="80"/>
        <v>13.26</v>
      </c>
      <c r="T226" s="15">
        <f t="shared" si="81"/>
        <v>14519.7</v>
      </c>
      <c r="U226" s="15">
        <f>T226/INPUTS!$B$7*1000</f>
        <v>18149625</v>
      </c>
      <c r="V226" s="15">
        <f>T226*INPUTS!$B$6</f>
        <v>45882.252</v>
      </c>
      <c r="W226" s="54" t="s">
        <v>396</v>
      </c>
      <c r="X226" s="54" t="s">
        <v>396</v>
      </c>
      <c r="Y226" s="58">
        <f>IFERROR(VLOOKUP(E226,INPUTS!$A$44:$B$103,2,0),0)</f>
        <v>0</v>
      </c>
      <c r="Z226" s="15">
        <f t="shared" si="82"/>
        <v>0</v>
      </c>
      <c r="AA226" s="20">
        <f>IFERROR(VLOOKUP(E226,INPUTS!$A$44:$C$103,3,0),SCENARIOS!$J$23)</f>
        <v>0</v>
      </c>
      <c r="AB226" s="15">
        <f t="shared" si="83"/>
        <v>0</v>
      </c>
      <c r="AC226" s="20">
        <f>IFERROR(VLOOKUP($E226,INPUTS!$A$44:$G$103,4,0),SCENARIOS!$K$23)</f>
        <v>0</v>
      </c>
      <c r="AD226" s="15">
        <f t="shared" si="84"/>
        <v>0</v>
      </c>
      <c r="AE226" s="20">
        <f>IFERROR(VLOOKUP($E226,INPUTS!$A$44:$G$103,5,0),SCENARIOS!$L$23)</f>
        <v>0</v>
      </c>
      <c r="AF226" s="15">
        <f t="shared" si="85"/>
        <v>0</v>
      </c>
      <c r="AG226" s="20">
        <f>IFERROR(VLOOKUP($E226,INPUTS!$A$44:$G$103,6,0),SCENARIOS!$M$23)</f>
        <v>0</v>
      </c>
      <c r="AH226" s="15">
        <f t="shared" si="86"/>
        <v>0</v>
      </c>
      <c r="AI226" s="20">
        <f>IFERROR(VLOOKUP($E226,INPUTS!$A$44:$G$103,7,0),SCENARIOS!$N$23)</f>
        <v>0</v>
      </c>
      <c r="AJ226" s="15">
        <f t="shared" si="87"/>
        <v>0</v>
      </c>
      <c r="AL226" t="str">
        <f t="shared" si="88"/>
        <v>N</v>
      </c>
      <c r="AM226" s="21">
        <f t="shared" si="89"/>
        <v>34313.6081980621</v>
      </c>
      <c r="BB226" s="2"/>
      <c r="BC226" s="2" t="str">
        <v>RUH</v>
      </c>
      <c r="BD226" s="15">
        <f>SUMIF($E$4:$E$1277,$BC226,$T$4:$T$1277)*(1+INDEX($Q$4:$Q$1277,MATCH($BC226,$E$4:$E1369,0)))^BD$132</f>
        <v>2235440.333</v>
      </c>
      <c r="BE226" s="15">
        <f>SUMIF($E$4:$E$1277,$BC226,$T$4:$T$1277)*(1+INDEX($Q$4:$Q$1277,MATCH($BC226,$E$4:$E1369,0)))^BE$132</f>
        <v>2785765.36568589</v>
      </c>
      <c r="BF226" s="15">
        <f>SUMIF($E$4:$E$1277,$BC226,$T$4:$T$1277)*(1+INDEX($Q$4:$Q$1277,MATCH($BC226,$E$4:$E1369,0)))^BF$132</f>
        <v>3471570.4812574</v>
      </c>
      <c r="BG226" s="15">
        <f>SUMIF($E$4:$E$1277,$BC226,$T$4:$T$1277)*(1+INDEX($Q$4:$Q$1277,MATCH($BC226,$E$4:$E1369,0)))^BG$132</f>
        <v>4326208.42903274</v>
      </c>
      <c r="BH226" s="15">
        <f>SUMIF($E$4:$E$1277,$BC226,$T$4:$T$1277)*(1+INDEX($Q$4:$Q$1277,MATCH($BC226,$E$4:$E1369,0)))^BH$132</f>
        <v>5391242.80278329</v>
      </c>
      <c r="BI226" s="15">
        <f>SUMIF($E$4:$E$1277,$BC226,$T$4:$T$1277)*(1+INDEX($Q$4:$Q$1277,MATCH($BC226,$E$4:$E1369,0)))^BI$132</f>
        <v>6718469.40233095</v>
      </c>
      <c r="BJ226" s="62">
        <f t="shared" si="91"/>
        <v>6718469.40233095</v>
      </c>
      <c r="BK226" s="63" t="str">
        <f t="shared" si="92"/>
        <v>Y</v>
      </c>
      <c r="BL226" s="15"/>
    </row>
    <row r="227" ht="15" customHeight="1" spans="1:64">
      <c r="A227" s="52" t="s">
        <v>1166</v>
      </c>
      <c r="B227" s="52" t="s">
        <v>624</v>
      </c>
      <c r="C227" s="52" t="s">
        <v>625</v>
      </c>
      <c r="D227" s="52" t="s">
        <v>929</v>
      </c>
      <c r="E227" s="10" t="s">
        <v>627</v>
      </c>
      <c r="F227" s="52" t="s">
        <v>626</v>
      </c>
      <c r="G227" s="52" t="s">
        <v>181</v>
      </c>
      <c r="H227" s="52" t="s">
        <v>205</v>
      </c>
      <c r="I227" s="52" t="s">
        <v>408</v>
      </c>
      <c r="J227" s="52" t="s">
        <v>165</v>
      </c>
      <c r="K227" s="52" t="s">
        <v>931</v>
      </c>
      <c r="L227" s="53" t="s">
        <v>291</v>
      </c>
      <c r="M227" s="13">
        <v>365</v>
      </c>
      <c r="N227" s="14">
        <f t="shared" si="78"/>
        <v>1</v>
      </c>
      <c r="O227" s="15">
        <v>8500</v>
      </c>
      <c r="P227" s="15">
        <f t="shared" si="79"/>
        <v>3102500</v>
      </c>
      <c r="Q227" s="16">
        <f>IFERROR(VLOOKUP(G227,SCENARIOS!$A$13:$E$18,2,0),0.025)</f>
        <v>0.035</v>
      </c>
      <c r="R227" s="57">
        <f>IFERROR(VLOOKUP(L227,INPUTS!$A$107:$B$120,2,0),0.0082)</f>
        <v>0.0079</v>
      </c>
      <c r="S227" s="52">
        <f t="shared" si="80"/>
        <v>67.15</v>
      </c>
      <c r="T227" s="15">
        <f t="shared" si="81"/>
        <v>24509.75</v>
      </c>
      <c r="U227" s="15">
        <f>T227/INPUTS!$B$7*1000</f>
        <v>30637187.5</v>
      </c>
      <c r="V227" s="15">
        <f>T227*INPUTS!$B$6</f>
        <v>77450.81</v>
      </c>
      <c r="W227" s="54" t="s">
        <v>396</v>
      </c>
      <c r="X227" s="54" t="s">
        <v>396</v>
      </c>
      <c r="Y227" s="58">
        <f>IFERROR(VLOOKUP(E227,INPUTS!$A$44:$B$103,2,0),0)</f>
        <v>0</v>
      </c>
      <c r="Z227" s="15">
        <f t="shared" si="82"/>
        <v>0</v>
      </c>
      <c r="AA227" s="20">
        <f>IFERROR(VLOOKUP(E227,INPUTS!$A$44:$C$103,3,0),SCENARIOS!$J$23)</f>
        <v>0</v>
      </c>
      <c r="AB227" s="15">
        <f t="shared" si="83"/>
        <v>0</v>
      </c>
      <c r="AC227" s="20">
        <f>IFERROR(VLOOKUP($E227,INPUTS!$A$44:$G$103,4,0),SCENARIOS!$K$23)</f>
        <v>0</v>
      </c>
      <c r="AD227" s="15">
        <f t="shared" si="84"/>
        <v>0</v>
      </c>
      <c r="AE227" s="20">
        <f>IFERROR(VLOOKUP($E227,INPUTS!$A$44:$G$103,5,0),SCENARIOS!$L$23)</f>
        <v>0</v>
      </c>
      <c r="AF227" s="15">
        <f t="shared" si="85"/>
        <v>0</v>
      </c>
      <c r="AG227" s="20">
        <f>IFERROR(VLOOKUP($E227,INPUTS!$A$44:$G$103,6,0),SCENARIOS!$M$23)</f>
        <v>0</v>
      </c>
      <c r="AH227" s="15">
        <f t="shared" si="86"/>
        <v>0</v>
      </c>
      <c r="AI227" s="20">
        <f>IFERROR(VLOOKUP($E227,INPUTS!$A$44:$G$103,7,0),SCENARIOS!$N$23)</f>
        <v>0</v>
      </c>
      <c r="AJ227" s="15">
        <f t="shared" si="87"/>
        <v>0</v>
      </c>
      <c r="AL227" t="str">
        <f t="shared" si="88"/>
        <v>N</v>
      </c>
      <c r="AM227" s="21">
        <f t="shared" si="89"/>
        <v>57922.5437531391</v>
      </c>
      <c r="BB227" s="2"/>
      <c r="BC227" s="2" t="str">
        <v>SAW</v>
      </c>
      <c r="BD227" s="15">
        <f>SUMIF($E$4:$E$1277,$BC227,$T$4:$T$1277)*(1+INDEX($Q$4:$Q$1277,MATCH($BC227,$E$4:$E1370,0)))^BD$132</f>
        <v>1216800</v>
      </c>
      <c r="BE227" s="15">
        <f>SUMIF($E$4:$E$1277,$BC227,$T$4:$T$1277)*(1+INDEX($Q$4:$Q$1277,MATCH($BC227,$E$4:$E1370,0)))^BE$132</f>
        <v>1410604.69360824</v>
      </c>
      <c r="BF227" s="15">
        <f>SUMIF($E$4:$E$1277,$BC227,$T$4:$T$1277)*(1+INDEX($Q$4:$Q$1277,MATCH($BC227,$E$4:$E1370,0)))^BF$132</f>
        <v>1635277.45038593</v>
      </c>
      <c r="BG227" s="15">
        <f>SUMIF($E$4:$E$1277,$BC227,$T$4:$T$1277)*(1+INDEX($Q$4:$Q$1277,MATCH($BC227,$E$4:$E1370,0)))^BG$132</f>
        <v>1895734.75251981</v>
      </c>
      <c r="BH227" s="15">
        <f>SUMIF($E$4:$E$1277,$BC227,$T$4:$T$1277)*(1+INDEX($Q$4:$Q$1277,MATCH($BC227,$E$4:$E1370,0)))^BH$132</f>
        <v>2197676.15034574</v>
      </c>
      <c r="BI227" s="15">
        <f>SUMIF($E$4:$E$1277,$BC227,$T$4:$T$1277)*(1+INDEX($Q$4:$Q$1277,MATCH($BC227,$E$4:$E1370,0)))^BI$132</f>
        <v>2547708.98480325</v>
      </c>
      <c r="BJ227" s="62">
        <f t="shared" si="91"/>
        <v>2547708.98480325</v>
      </c>
      <c r="BK227" s="63" t="str">
        <f t="shared" si="92"/>
        <v>Y</v>
      </c>
      <c r="BL227" s="15"/>
    </row>
    <row r="228" ht="15" customHeight="1" spans="1:64">
      <c r="A228" s="52" t="s">
        <v>1167</v>
      </c>
      <c r="B228" s="52" t="s">
        <v>624</v>
      </c>
      <c r="C228" s="52" t="s">
        <v>625</v>
      </c>
      <c r="D228" s="52" t="s">
        <v>929</v>
      </c>
      <c r="E228" s="10" t="s">
        <v>627</v>
      </c>
      <c r="F228" s="52" t="s">
        <v>626</v>
      </c>
      <c r="G228" s="52" t="s">
        <v>181</v>
      </c>
      <c r="H228" s="52" t="s">
        <v>452</v>
      </c>
      <c r="I228" s="52" t="s">
        <v>451</v>
      </c>
      <c r="J228" s="52" t="s">
        <v>181</v>
      </c>
      <c r="K228" s="52" t="s">
        <v>931</v>
      </c>
      <c r="L228" s="53" t="s">
        <v>286</v>
      </c>
      <c r="M228" s="13">
        <v>730</v>
      </c>
      <c r="N228" s="14">
        <f t="shared" si="78"/>
        <v>2</v>
      </c>
      <c r="O228" s="15">
        <v>5800</v>
      </c>
      <c r="P228" s="15">
        <f t="shared" si="79"/>
        <v>4234000</v>
      </c>
      <c r="Q228" s="16">
        <f>IFERROR(VLOOKUP(G228,SCENARIOS!$A$13:$E$18,2,0),0.025)</f>
        <v>0.035</v>
      </c>
      <c r="R228" s="57">
        <f>IFERROR(VLOOKUP(L228,INPUTS!$A$107:$B$120,2,0),0.0082)</f>
        <v>0.0039</v>
      </c>
      <c r="S228" s="52">
        <f t="shared" si="80"/>
        <v>22.62</v>
      </c>
      <c r="T228" s="15">
        <f t="shared" si="81"/>
        <v>16512.6</v>
      </c>
      <c r="U228" s="15">
        <f>T228/INPUTS!$B$7*1000</f>
        <v>20640750</v>
      </c>
      <c r="V228" s="15">
        <f>T228*INPUTS!$B$6</f>
        <v>52179.816</v>
      </c>
      <c r="W228" s="54" t="s">
        <v>396</v>
      </c>
      <c r="X228" s="54" t="s">
        <v>396</v>
      </c>
      <c r="Y228" s="58">
        <f>IFERROR(VLOOKUP(E228,INPUTS!$A$44:$B$103,2,0),0)</f>
        <v>0</v>
      </c>
      <c r="Z228" s="15">
        <f t="shared" si="82"/>
        <v>0</v>
      </c>
      <c r="AA228" s="20">
        <f>IFERROR(VLOOKUP(E228,INPUTS!$A$44:$C$103,3,0),SCENARIOS!$J$23)</f>
        <v>0</v>
      </c>
      <c r="AB228" s="15">
        <f t="shared" si="83"/>
        <v>0</v>
      </c>
      <c r="AC228" s="20">
        <f>IFERROR(VLOOKUP($E228,INPUTS!$A$44:$G$103,4,0),SCENARIOS!$K$23)</f>
        <v>0</v>
      </c>
      <c r="AD228" s="15">
        <f t="shared" si="84"/>
        <v>0</v>
      </c>
      <c r="AE228" s="20">
        <f>IFERROR(VLOOKUP($E228,INPUTS!$A$44:$G$103,5,0),SCENARIOS!$L$23)</f>
        <v>0</v>
      </c>
      <c r="AF228" s="15">
        <f t="shared" si="85"/>
        <v>0</v>
      </c>
      <c r="AG228" s="20">
        <f>IFERROR(VLOOKUP($E228,INPUTS!$A$44:$G$103,6,0),SCENARIOS!$M$23)</f>
        <v>0</v>
      </c>
      <c r="AH228" s="15">
        <f t="shared" si="86"/>
        <v>0</v>
      </c>
      <c r="AI228" s="20">
        <f>IFERROR(VLOOKUP($E228,INPUTS!$A$44:$G$103,7,0),SCENARIOS!$N$23)</f>
        <v>0</v>
      </c>
      <c r="AJ228" s="15">
        <f t="shared" si="87"/>
        <v>0</v>
      </c>
      <c r="AL228" t="str">
        <f t="shared" si="88"/>
        <v>N</v>
      </c>
      <c r="AM228" s="21">
        <f t="shared" si="89"/>
        <v>39023.3191272079</v>
      </c>
      <c r="BB228" s="2"/>
      <c r="BC228" s="2" t="str">
        <v>SCL</v>
      </c>
      <c r="BD228" s="15">
        <f>SUMIF($E$4:$E$1277,$BC228,$T$4:$T$1277)*(1+INDEX($Q$4:$Q$1277,MATCH($BC228,$E$4:$E1371,0)))^BD$132</f>
        <v>1258202.37</v>
      </c>
      <c r="BE228" s="15">
        <f>SUMIF($E$4:$E$1277,$BC228,$T$4:$T$1277)*(1+INDEX($Q$4:$Q$1277,MATCH($BC228,$E$4:$E1371,0)))^BE$132</f>
        <v>1494349.72458144</v>
      </c>
      <c r="BF228" s="15">
        <f>SUMIF($E$4:$E$1277,$BC228,$T$4:$T$1277)*(1+INDEX($Q$4:$Q$1277,MATCH($BC228,$E$4:$E1371,0)))^BF$132</f>
        <v>1774818.70373256</v>
      </c>
      <c r="BG228" s="15">
        <f>SUMIF($E$4:$E$1277,$BC228,$T$4:$T$1277)*(1+INDEX($Q$4:$Q$1277,MATCH($BC228,$E$4:$E1371,0)))^BG$132</f>
        <v>2107927.8694291</v>
      </c>
      <c r="BH228" s="15">
        <f>SUMIF($E$4:$E$1277,$BC228,$T$4:$T$1277)*(1+INDEX($Q$4:$Q$1277,MATCH($BC228,$E$4:$E1371,0)))^BH$132</f>
        <v>2503557.06381233</v>
      </c>
      <c r="BI228" s="15">
        <f>SUMIF($E$4:$E$1277,$BC228,$T$4:$T$1277)*(1+INDEX($Q$4:$Q$1277,MATCH($BC228,$E$4:$E1371,0)))^BI$132</f>
        <v>2973440.4400954</v>
      </c>
      <c r="BJ228" s="62">
        <f t="shared" si="91"/>
        <v>2973440.4400954</v>
      </c>
      <c r="BK228" s="63" t="str">
        <f t="shared" si="92"/>
        <v>Y</v>
      </c>
      <c r="BL228" s="15"/>
    </row>
    <row r="229" ht="15" customHeight="1" spans="1:64">
      <c r="A229" s="52" t="s">
        <v>1168</v>
      </c>
      <c r="B229" s="52" t="s">
        <v>628</v>
      </c>
      <c r="C229" s="52" t="s">
        <v>629</v>
      </c>
      <c r="D229" s="52" t="s">
        <v>929</v>
      </c>
      <c r="E229" s="10" t="s">
        <v>630</v>
      </c>
      <c r="F229" s="52" t="s">
        <v>451</v>
      </c>
      <c r="G229" s="52" t="s">
        <v>181</v>
      </c>
      <c r="H229" s="52" t="s">
        <v>213</v>
      </c>
      <c r="I229" s="52" t="s">
        <v>606</v>
      </c>
      <c r="J229" s="52" t="s">
        <v>165</v>
      </c>
      <c r="K229" s="52" t="s">
        <v>931</v>
      </c>
      <c r="L229" s="53" t="s">
        <v>288</v>
      </c>
      <c r="M229" s="13">
        <v>730</v>
      </c>
      <c r="N229" s="14">
        <f t="shared" si="78"/>
        <v>2</v>
      </c>
      <c r="O229" s="15">
        <v>8400</v>
      </c>
      <c r="P229" s="15">
        <f t="shared" si="79"/>
        <v>6132000</v>
      </c>
      <c r="Q229" s="16">
        <f>IFERROR(VLOOKUP(G229,SCENARIOS!$A$13:$E$18,2,0),0.025)</f>
        <v>0.035</v>
      </c>
      <c r="R229" s="57">
        <f>IFERROR(VLOOKUP(L229,INPUTS!$A$107:$B$120,2,0),0.0082)</f>
        <v>0.0085</v>
      </c>
      <c r="S229" s="52">
        <f t="shared" si="80"/>
        <v>71.4</v>
      </c>
      <c r="T229" s="15">
        <f t="shared" si="81"/>
        <v>52122</v>
      </c>
      <c r="U229" s="15">
        <f>T229/INPUTS!$B$7*1000</f>
        <v>65152500</v>
      </c>
      <c r="V229" s="15">
        <f>T229*INPUTS!$B$6</f>
        <v>164705.52</v>
      </c>
      <c r="W229" s="54" t="s">
        <v>396</v>
      </c>
      <c r="X229" s="54" t="s">
        <v>396</v>
      </c>
      <c r="Y229" s="58">
        <f>IFERROR(VLOOKUP(E229,INPUTS!$A$44:$B$103,2,0),0)</f>
        <v>0</v>
      </c>
      <c r="Z229" s="15">
        <f t="shared" si="82"/>
        <v>0</v>
      </c>
      <c r="AA229" s="20">
        <f>IFERROR(VLOOKUP(E229,INPUTS!$A$44:$C$103,3,0),SCENARIOS!$J$23)</f>
        <v>0</v>
      </c>
      <c r="AB229" s="15">
        <f t="shared" si="83"/>
        <v>0</v>
      </c>
      <c r="AC229" s="20">
        <f>IFERROR(VLOOKUP($E229,INPUTS!$A$44:$G$103,4,0),SCENARIOS!$K$23)</f>
        <v>0</v>
      </c>
      <c r="AD229" s="15">
        <f t="shared" si="84"/>
        <v>0</v>
      </c>
      <c r="AE229" s="20">
        <f>IFERROR(VLOOKUP($E229,INPUTS!$A$44:$G$103,5,0),SCENARIOS!$L$23)</f>
        <v>0</v>
      </c>
      <c r="AF229" s="15">
        <f t="shared" si="85"/>
        <v>0</v>
      </c>
      <c r="AG229" s="20">
        <f>IFERROR(VLOOKUP($E229,INPUTS!$A$44:$G$103,6,0),SCENARIOS!$M$23)</f>
        <v>0</v>
      </c>
      <c r="AH229" s="15">
        <f t="shared" si="86"/>
        <v>0</v>
      </c>
      <c r="AI229" s="20">
        <f>IFERROR(VLOOKUP($E229,INPUTS!$A$44:$G$103,7,0),SCENARIOS!$N$23)</f>
        <v>0</v>
      </c>
      <c r="AJ229" s="15">
        <f t="shared" si="87"/>
        <v>0</v>
      </c>
      <c r="AL229" t="str">
        <f t="shared" si="88"/>
        <v>N</v>
      </c>
      <c r="AM229" s="21">
        <f t="shared" si="89"/>
        <v>123177.055069967</v>
      </c>
      <c r="BB229" s="2"/>
      <c r="BC229" s="2" t="str">
        <v>SDF</v>
      </c>
      <c r="BD229" s="15">
        <f>SUMIF($E$4:$E$1277,$BC229,$T$4:$T$1277)*(1+INDEX($Q$4:$Q$1277,MATCH($BC229,$E$4:$E1372,0)))^BD$132</f>
        <v>142850.4</v>
      </c>
      <c r="BE229" s="15">
        <f>SUMIF($E$4:$E$1277,$BC229,$T$4:$T$1277)*(1+INDEX($Q$4:$Q$1277,MATCH($BC229,$E$4:$E1372,0)))^BE$132</f>
        <v>157718.384369441</v>
      </c>
      <c r="BF229" s="15">
        <f>SUMIF($E$4:$E$1277,$BC229,$T$4:$T$1277)*(1+INDEX($Q$4:$Q$1277,MATCH($BC229,$E$4:$E1372,0)))^BF$132</f>
        <v>174133.840494019</v>
      </c>
      <c r="BG229" s="15">
        <f>SUMIF($E$4:$E$1277,$BC229,$T$4:$T$1277)*(1+INDEX($Q$4:$Q$1277,MATCH($BC229,$E$4:$E1372,0)))^BG$132</f>
        <v>192257.830476937</v>
      </c>
      <c r="BH229" s="15">
        <f>SUMIF($E$4:$E$1277,$BC229,$T$4:$T$1277)*(1+INDEX($Q$4:$Q$1277,MATCH($BC229,$E$4:$E1372,0)))^BH$132</f>
        <v>212268.179894466</v>
      </c>
      <c r="BI229" s="15">
        <f>SUMIF($E$4:$E$1277,$BC229,$T$4:$T$1277)*(1+INDEX($Q$4:$Q$1277,MATCH($BC229,$E$4:$E1372,0)))^BI$132</f>
        <v>234361.222551684</v>
      </c>
      <c r="BJ229" s="62">
        <f t="shared" si="91"/>
        <v>234361.222551684</v>
      </c>
      <c r="BK229" s="63" t="str">
        <f t="shared" si="92"/>
        <v>Y</v>
      </c>
      <c r="BL229" s="15"/>
    </row>
    <row r="230" ht="15" customHeight="1" spans="1:64">
      <c r="A230" s="52" t="s">
        <v>1169</v>
      </c>
      <c r="B230" s="52" t="s">
        <v>628</v>
      </c>
      <c r="C230" s="52" t="s">
        <v>629</v>
      </c>
      <c r="D230" s="52" t="s">
        <v>929</v>
      </c>
      <c r="E230" s="10" t="s">
        <v>630</v>
      </c>
      <c r="F230" s="52" t="s">
        <v>451</v>
      </c>
      <c r="G230" s="52" t="s">
        <v>181</v>
      </c>
      <c r="H230" s="52" t="s">
        <v>257</v>
      </c>
      <c r="I230" s="52" t="s">
        <v>930</v>
      </c>
      <c r="J230" s="52" t="s">
        <v>169</v>
      </c>
      <c r="K230" s="52" t="s">
        <v>931</v>
      </c>
      <c r="L230" s="53" t="s">
        <v>282</v>
      </c>
      <c r="M230" s="13">
        <v>1095</v>
      </c>
      <c r="N230" s="14">
        <f t="shared" si="78"/>
        <v>3</v>
      </c>
      <c r="O230" s="15">
        <v>6700</v>
      </c>
      <c r="P230" s="15">
        <f t="shared" si="79"/>
        <v>7336500</v>
      </c>
      <c r="Q230" s="16">
        <f>IFERROR(VLOOKUP(G230,SCENARIOS!$A$13:$E$18,2,0),0.025)</f>
        <v>0.035</v>
      </c>
      <c r="R230" s="57">
        <f>IFERROR(VLOOKUP(L230,INPUTS!$A$107:$B$120,2,0),0.0082)</f>
        <v>0.0042</v>
      </c>
      <c r="S230" s="52">
        <f t="shared" si="80"/>
        <v>28.14</v>
      </c>
      <c r="T230" s="15">
        <f t="shared" si="81"/>
        <v>30813.3</v>
      </c>
      <c r="U230" s="15">
        <f>T230/INPUTS!$B$7*1000</f>
        <v>38516625</v>
      </c>
      <c r="V230" s="15">
        <f>T230*INPUTS!$B$6</f>
        <v>97370.028</v>
      </c>
      <c r="W230" s="54" t="s">
        <v>396</v>
      </c>
      <c r="X230" s="54" t="s">
        <v>396</v>
      </c>
      <c r="Y230" s="58">
        <f>IFERROR(VLOOKUP(E230,INPUTS!$A$44:$B$103,2,0),0)</f>
        <v>0</v>
      </c>
      <c r="Z230" s="15">
        <f t="shared" si="82"/>
        <v>0</v>
      </c>
      <c r="AA230" s="20">
        <f>IFERROR(VLOOKUP(E230,INPUTS!$A$44:$C$103,3,0),SCENARIOS!$J$23)</f>
        <v>0</v>
      </c>
      <c r="AB230" s="15">
        <f t="shared" si="83"/>
        <v>0</v>
      </c>
      <c r="AC230" s="20">
        <f>IFERROR(VLOOKUP($E230,INPUTS!$A$44:$G$103,4,0),SCENARIOS!$K$23)</f>
        <v>0</v>
      </c>
      <c r="AD230" s="15">
        <f t="shared" si="84"/>
        <v>0</v>
      </c>
      <c r="AE230" s="20">
        <f>IFERROR(VLOOKUP($E230,INPUTS!$A$44:$G$103,5,0),SCENARIOS!$L$23)</f>
        <v>0</v>
      </c>
      <c r="AF230" s="15">
        <f t="shared" si="85"/>
        <v>0</v>
      </c>
      <c r="AG230" s="20">
        <f>IFERROR(VLOOKUP($E230,INPUTS!$A$44:$G$103,6,0),SCENARIOS!$M$23)</f>
        <v>0</v>
      </c>
      <c r="AH230" s="15">
        <f t="shared" si="86"/>
        <v>0</v>
      </c>
      <c r="AI230" s="20">
        <f>IFERROR(VLOOKUP($E230,INPUTS!$A$44:$G$103,7,0),SCENARIOS!$N$23)</f>
        <v>0</v>
      </c>
      <c r="AJ230" s="15">
        <f t="shared" si="87"/>
        <v>0</v>
      </c>
      <c r="AL230" t="str">
        <f t="shared" si="88"/>
        <v>N</v>
      </c>
      <c r="AM230" s="21">
        <f t="shared" si="89"/>
        <v>72819.3766737156</v>
      </c>
      <c r="BB230" s="2"/>
      <c r="BC230" s="2" t="str">
        <v>SEA</v>
      </c>
      <c r="BD230" s="15">
        <f>SUMIF($E$4:$E$1277,$BC230,$T$4:$T$1277)*(1+INDEX($Q$4:$Q$1277,MATCH($BC230,$E$4:$E1373,0)))^BD$132</f>
        <v>179789.501</v>
      </c>
      <c r="BE230" s="15">
        <f>SUMIF($E$4:$E$1277,$BC230,$T$4:$T$1277)*(1+INDEX($Q$4:$Q$1277,MATCH($BC230,$E$4:$E1373,0)))^BE$132</f>
        <v>198502.136671007</v>
      </c>
      <c r="BF230" s="15">
        <f>SUMIF($E$4:$E$1277,$BC230,$T$4:$T$1277)*(1+INDEX($Q$4:$Q$1277,MATCH($BC230,$E$4:$E1373,0)))^BF$132</f>
        <v>219162.398492642</v>
      </c>
      <c r="BG230" s="15">
        <f>SUMIF($E$4:$E$1277,$BC230,$T$4:$T$1277)*(1+INDEX($Q$4:$Q$1277,MATCH($BC230,$E$4:$E1373,0)))^BG$132</f>
        <v>241972.996958994</v>
      </c>
      <c r="BH230" s="15">
        <f>SUMIF($E$4:$E$1277,$BC230,$T$4:$T$1277)*(1+INDEX($Q$4:$Q$1277,MATCH($BC230,$E$4:$E1373,0)))^BH$132</f>
        <v>267157.740835198</v>
      </c>
      <c r="BI230" s="15">
        <f>SUMIF($E$4:$E$1277,$BC230,$T$4:$T$1277)*(1+INDEX($Q$4:$Q$1277,MATCH($BC230,$E$4:$E1373,0)))^BI$132</f>
        <v>294963.733082423</v>
      </c>
      <c r="BJ230" s="62">
        <f t="shared" si="91"/>
        <v>294963.733082423</v>
      </c>
      <c r="BK230" s="63" t="str">
        <f t="shared" si="92"/>
        <v>Y</v>
      </c>
      <c r="BL230" s="15"/>
    </row>
    <row r="231" ht="15" customHeight="1" spans="1:64">
      <c r="A231" s="52" t="s">
        <v>1170</v>
      </c>
      <c r="B231" s="52" t="s">
        <v>631</v>
      </c>
      <c r="C231" s="52" t="s">
        <v>632</v>
      </c>
      <c r="D231" s="52" t="s">
        <v>929</v>
      </c>
      <c r="E231" s="10" t="s">
        <v>452</v>
      </c>
      <c r="F231" s="52" t="s">
        <v>451</v>
      </c>
      <c r="G231" s="52" t="s">
        <v>181</v>
      </c>
      <c r="H231" s="52" t="s">
        <v>702</v>
      </c>
      <c r="I231" s="52" t="s">
        <v>701</v>
      </c>
      <c r="J231" s="52" t="s">
        <v>181</v>
      </c>
      <c r="K231" s="52" t="s">
        <v>931</v>
      </c>
      <c r="L231" s="53" t="s">
        <v>284</v>
      </c>
      <c r="M231" s="13">
        <v>1460</v>
      </c>
      <c r="N231" s="14">
        <f t="shared" si="78"/>
        <v>4</v>
      </c>
      <c r="O231" s="15">
        <v>2200</v>
      </c>
      <c r="P231" s="15">
        <f t="shared" si="79"/>
        <v>3212000</v>
      </c>
      <c r="Q231" s="16">
        <f>IFERROR(VLOOKUP(G231,SCENARIOS!$A$13:$E$18,2,0),0.025)</f>
        <v>0.035</v>
      </c>
      <c r="R231" s="57">
        <f>IFERROR(VLOOKUP(L231,INPUTS!$A$107:$B$120,2,0),0.0082)</f>
        <v>0.0041</v>
      </c>
      <c r="S231" s="52">
        <f t="shared" si="80"/>
        <v>9.02</v>
      </c>
      <c r="T231" s="15">
        <f t="shared" si="81"/>
        <v>13169.2</v>
      </c>
      <c r="U231" s="15">
        <f>T231/INPUTS!$B$7*1000</f>
        <v>16461500</v>
      </c>
      <c r="V231" s="15">
        <f>T231*INPUTS!$B$6</f>
        <v>41614.672</v>
      </c>
      <c r="W231" s="54" t="s">
        <v>396</v>
      </c>
      <c r="X231" s="54" t="s">
        <v>396</v>
      </c>
      <c r="Y231" s="58">
        <f>IFERROR(VLOOKUP(E231,INPUTS!$A$44:$B$103,2,0),0)</f>
        <v>0</v>
      </c>
      <c r="Z231" s="15">
        <f t="shared" si="82"/>
        <v>0</v>
      </c>
      <c r="AA231" s="20">
        <f>IFERROR(VLOOKUP(E231,INPUTS!$A$44:$C$103,3,0),SCENARIOS!$J$23)</f>
        <v>0</v>
      </c>
      <c r="AB231" s="15">
        <f t="shared" si="83"/>
        <v>0</v>
      </c>
      <c r="AC231" s="20">
        <f>IFERROR(VLOOKUP($E231,INPUTS!$A$44:$G$103,4,0),SCENARIOS!$K$23)</f>
        <v>0</v>
      </c>
      <c r="AD231" s="15">
        <f t="shared" si="84"/>
        <v>0</v>
      </c>
      <c r="AE231" s="20">
        <f>IFERROR(VLOOKUP($E231,INPUTS!$A$44:$G$103,5,0),SCENARIOS!$L$23)</f>
        <v>0</v>
      </c>
      <c r="AF231" s="15">
        <f t="shared" si="85"/>
        <v>0</v>
      </c>
      <c r="AG231" s="20">
        <f>IFERROR(VLOOKUP($E231,INPUTS!$A$44:$G$103,6,0),SCENARIOS!$M$23)</f>
        <v>0</v>
      </c>
      <c r="AH231" s="15">
        <f t="shared" si="86"/>
        <v>0</v>
      </c>
      <c r="AI231" s="20">
        <f>IFERROR(VLOOKUP($E231,INPUTS!$A$44:$G$103,7,0),SCENARIOS!$N$23)</f>
        <v>0</v>
      </c>
      <c r="AJ231" s="15">
        <f t="shared" si="87"/>
        <v>0</v>
      </c>
      <c r="AL231" t="str">
        <f t="shared" si="88"/>
        <v>N</v>
      </c>
      <c r="AM231" s="21">
        <f t="shared" si="89"/>
        <v>31122.0458468095</v>
      </c>
      <c r="BB231" s="2"/>
      <c r="BC231" s="2" t="str">
        <v>SFO</v>
      </c>
      <c r="BD231" s="15">
        <f>SUMIF($E$4:$E$1277,$BC231,$T$4:$T$1277)*(1+INDEX($Q$4:$Q$1277,MATCH($BC231,$E$4:$E1374,0)))^BD$132</f>
        <v>252437.14</v>
      </c>
      <c r="BE231" s="15">
        <f>SUMIF($E$4:$E$1277,$BC231,$T$4:$T$1277)*(1+INDEX($Q$4:$Q$1277,MATCH($BC231,$E$4:$E1374,0)))^BE$132</f>
        <v>278711.000288711</v>
      </c>
      <c r="BF231" s="15">
        <f>SUMIF($E$4:$E$1277,$BC231,$T$4:$T$1277)*(1+INDEX($Q$4:$Q$1277,MATCH($BC231,$E$4:$E1374,0)))^BF$132</f>
        <v>307719.465059435</v>
      </c>
      <c r="BG231" s="15">
        <f>SUMIF($E$4:$E$1277,$BC231,$T$4:$T$1277)*(1+INDEX($Q$4:$Q$1277,MATCH($BC231,$E$4:$E1374,0)))^BG$132</f>
        <v>339747.154143096</v>
      </c>
      <c r="BH231" s="15">
        <f>SUMIF($E$4:$E$1277,$BC231,$T$4:$T$1277)*(1+INDEX($Q$4:$Q$1277,MATCH($BC231,$E$4:$E1374,0)))^BH$132</f>
        <v>375108.310831223</v>
      </c>
      <c r="BI231" s="15">
        <f>SUMIF($E$4:$E$1277,$BC231,$T$4:$T$1277)*(1+INDEX($Q$4:$Q$1277,MATCH($BC231,$E$4:$E1374,0)))^BI$132</f>
        <v>414149.885109532</v>
      </c>
      <c r="BJ231" s="62">
        <f t="shared" si="91"/>
        <v>414149.885109532</v>
      </c>
      <c r="BK231" s="63" t="str">
        <f t="shared" si="92"/>
        <v>Y</v>
      </c>
      <c r="BL231" s="15"/>
    </row>
    <row r="232" ht="15" customHeight="1" spans="1:64">
      <c r="A232" s="52" t="s">
        <v>1171</v>
      </c>
      <c r="B232" s="52" t="s">
        <v>631</v>
      </c>
      <c r="C232" s="52" t="s">
        <v>632</v>
      </c>
      <c r="D232" s="52" t="s">
        <v>929</v>
      </c>
      <c r="E232" s="10" t="s">
        <v>452</v>
      </c>
      <c r="F232" s="52" t="s">
        <v>451</v>
      </c>
      <c r="G232" s="52" t="s">
        <v>181</v>
      </c>
      <c r="H232" s="52" t="s">
        <v>751</v>
      </c>
      <c r="I232" s="52" t="s">
        <v>750</v>
      </c>
      <c r="J232" s="52" t="s">
        <v>181</v>
      </c>
      <c r="K232" s="52" t="s">
        <v>931</v>
      </c>
      <c r="L232" s="53" t="s">
        <v>284</v>
      </c>
      <c r="M232" s="13">
        <v>730</v>
      </c>
      <c r="N232" s="14">
        <f t="shared" si="78"/>
        <v>2</v>
      </c>
      <c r="O232" s="15">
        <v>2600</v>
      </c>
      <c r="P232" s="15">
        <f t="shared" si="79"/>
        <v>1898000</v>
      </c>
      <c r="Q232" s="16">
        <f>IFERROR(VLOOKUP(G232,SCENARIOS!$A$13:$E$18,2,0),0.025)</f>
        <v>0.035</v>
      </c>
      <c r="R232" s="57">
        <f>IFERROR(VLOOKUP(L232,INPUTS!$A$107:$B$120,2,0),0.0082)</f>
        <v>0.0041</v>
      </c>
      <c r="S232" s="52">
        <f t="shared" si="80"/>
        <v>10.66</v>
      </c>
      <c r="T232" s="15">
        <f t="shared" si="81"/>
        <v>7781.8</v>
      </c>
      <c r="U232" s="15">
        <f>T232/INPUTS!$B$7*1000</f>
        <v>9727250</v>
      </c>
      <c r="V232" s="15">
        <f>T232*INPUTS!$B$6</f>
        <v>24590.488</v>
      </c>
      <c r="W232" s="54" t="s">
        <v>396</v>
      </c>
      <c r="X232" s="54" t="s">
        <v>396</v>
      </c>
      <c r="Y232" s="58">
        <f>IFERROR(VLOOKUP(E232,INPUTS!$A$44:$B$103,2,0),0)</f>
        <v>0</v>
      </c>
      <c r="Z232" s="15">
        <f t="shared" si="82"/>
        <v>0</v>
      </c>
      <c r="AA232" s="20">
        <f>IFERROR(VLOOKUP(E232,INPUTS!$A$44:$C$103,3,0),SCENARIOS!$J$23)</f>
        <v>0</v>
      </c>
      <c r="AB232" s="15">
        <f t="shared" si="83"/>
        <v>0</v>
      </c>
      <c r="AC232" s="20">
        <f>IFERROR(VLOOKUP($E232,INPUTS!$A$44:$G$103,4,0),SCENARIOS!$K$23)</f>
        <v>0</v>
      </c>
      <c r="AD232" s="15">
        <f t="shared" si="84"/>
        <v>0</v>
      </c>
      <c r="AE232" s="20">
        <f>IFERROR(VLOOKUP($E232,INPUTS!$A$44:$G$103,5,0),SCENARIOS!$L$23)</f>
        <v>0</v>
      </c>
      <c r="AF232" s="15">
        <f t="shared" si="85"/>
        <v>0</v>
      </c>
      <c r="AG232" s="20">
        <f>IFERROR(VLOOKUP($E232,INPUTS!$A$44:$G$103,6,0),SCENARIOS!$M$23)</f>
        <v>0</v>
      </c>
      <c r="AH232" s="15">
        <f t="shared" si="86"/>
        <v>0</v>
      </c>
      <c r="AI232" s="20">
        <f>IFERROR(VLOOKUP($E232,INPUTS!$A$44:$G$103,7,0),SCENARIOS!$N$23)</f>
        <v>0</v>
      </c>
      <c r="AJ232" s="15">
        <f t="shared" si="87"/>
        <v>0</v>
      </c>
      <c r="AL232" t="str">
        <f t="shared" si="88"/>
        <v>N</v>
      </c>
      <c r="AM232" s="21">
        <f t="shared" si="89"/>
        <v>18390.2998185693</v>
      </c>
      <c r="BB232" s="2"/>
      <c r="BC232" s="2" t="str">
        <v>SGN</v>
      </c>
      <c r="BD232" s="15">
        <f>SUMIF($E$4:$E$1277,$BC232,$T$4:$T$1277)*(1+INDEX($Q$4:$Q$1277,MATCH($BC232,$E$4:$E1375,0)))^BD$132</f>
        <v>1072465.785</v>
      </c>
      <c r="BE232" s="15">
        <f>SUMIF($E$4:$E$1277,$BC232,$T$4:$T$1277)*(1+INDEX($Q$4:$Q$1277,MATCH($BC232,$E$4:$E1375,0)))^BE$132</f>
        <v>1304818.61004494</v>
      </c>
      <c r="BF232" s="15">
        <f>SUMIF($E$4:$E$1277,$BC232,$T$4:$T$1277)*(1+INDEX($Q$4:$Q$1277,MATCH($BC232,$E$4:$E1375,0)))^BF$132</f>
        <v>1587511.34901672</v>
      </c>
      <c r="BG232" s="15">
        <f>SUMIF($E$4:$E$1277,$BC232,$T$4:$T$1277)*(1+INDEX($Q$4:$Q$1277,MATCH($BC232,$E$4:$E1375,0)))^BG$132</f>
        <v>1931450.29037413</v>
      </c>
      <c r="BH232" s="15">
        <f>SUMIF($E$4:$E$1277,$BC232,$T$4:$T$1277)*(1+INDEX($Q$4:$Q$1277,MATCH($BC232,$E$4:$E1375,0)))^BH$132</f>
        <v>2349904.60162501</v>
      </c>
      <c r="BI232" s="15">
        <f>SUMIF($E$4:$E$1277,$BC232,$T$4:$T$1277)*(1+INDEX($Q$4:$Q$1277,MATCH($BC232,$E$4:$E1375,0)))^BI$132</f>
        <v>2859018.25393018</v>
      </c>
      <c r="BJ232" s="62">
        <f t="shared" si="91"/>
        <v>2859018.25393018</v>
      </c>
      <c r="BK232" s="63" t="str">
        <f t="shared" si="92"/>
        <v>Y</v>
      </c>
      <c r="BL232" s="15"/>
    </row>
    <row r="233" ht="15" customHeight="1" spans="1:64">
      <c r="A233" s="52" t="s">
        <v>1172</v>
      </c>
      <c r="B233" s="52" t="s">
        <v>631</v>
      </c>
      <c r="C233" s="52" t="s">
        <v>632</v>
      </c>
      <c r="D233" s="52" t="s">
        <v>929</v>
      </c>
      <c r="E233" s="10" t="s">
        <v>452</v>
      </c>
      <c r="F233" s="52" t="s">
        <v>451</v>
      </c>
      <c r="G233" s="52" t="s">
        <v>181</v>
      </c>
      <c r="H233" s="52" t="s">
        <v>1173</v>
      </c>
      <c r="I233" s="52" t="s">
        <v>1174</v>
      </c>
      <c r="J233" s="52" t="s">
        <v>181</v>
      </c>
      <c r="K233" s="52" t="s">
        <v>931</v>
      </c>
      <c r="L233" s="53" t="s">
        <v>284</v>
      </c>
      <c r="M233" s="13">
        <v>730</v>
      </c>
      <c r="N233" s="14">
        <f t="shared" si="78"/>
        <v>2</v>
      </c>
      <c r="O233" s="15">
        <v>2000</v>
      </c>
      <c r="P233" s="15">
        <f t="shared" si="79"/>
        <v>1460000</v>
      </c>
      <c r="Q233" s="16">
        <f>IFERROR(VLOOKUP(G233,SCENARIOS!$A$13:$E$18,2,0),0.025)</f>
        <v>0.035</v>
      </c>
      <c r="R233" s="57">
        <f>IFERROR(VLOOKUP(L233,INPUTS!$A$107:$B$120,2,0),0.0082)</f>
        <v>0.0041</v>
      </c>
      <c r="S233" s="52">
        <f t="shared" si="80"/>
        <v>8.2</v>
      </c>
      <c r="T233" s="15">
        <f t="shared" si="81"/>
        <v>5986</v>
      </c>
      <c r="U233" s="15">
        <f>T233/INPUTS!$B$7*1000</f>
        <v>7482500</v>
      </c>
      <c r="V233" s="15">
        <f>T233*INPUTS!$B$6</f>
        <v>18915.76</v>
      </c>
      <c r="W233" s="54" t="s">
        <v>396</v>
      </c>
      <c r="X233" s="54" t="s">
        <v>396</v>
      </c>
      <c r="Y233" s="58">
        <f>IFERROR(VLOOKUP(E233,INPUTS!$A$44:$B$103,2,0),0)</f>
        <v>0</v>
      </c>
      <c r="Z233" s="15">
        <f t="shared" si="82"/>
        <v>0</v>
      </c>
      <c r="AA233" s="20">
        <f>IFERROR(VLOOKUP(E233,INPUTS!$A$44:$C$103,3,0),SCENARIOS!$J$23)</f>
        <v>0</v>
      </c>
      <c r="AB233" s="15">
        <f t="shared" si="83"/>
        <v>0</v>
      </c>
      <c r="AC233" s="20">
        <f>IFERROR(VLOOKUP($E233,INPUTS!$A$44:$G$103,4,0),SCENARIOS!$K$23)</f>
        <v>0</v>
      </c>
      <c r="AD233" s="15">
        <f t="shared" si="84"/>
        <v>0</v>
      </c>
      <c r="AE233" s="20">
        <f>IFERROR(VLOOKUP($E233,INPUTS!$A$44:$G$103,5,0),SCENARIOS!$L$23)</f>
        <v>0</v>
      </c>
      <c r="AF233" s="15">
        <f t="shared" si="85"/>
        <v>0</v>
      </c>
      <c r="AG233" s="20">
        <f>IFERROR(VLOOKUP($E233,INPUTS!$A$44:$G$103,6,0),SCENARIOS!$M$23)</f>
        <v>0</v>
      </c>
      <c r="AH233" s="15">
        <f t="shared" si="86"/>
        <v>0</v>
      </c>
      <c r="AI233" s="20">
        <f>IFERROR(VLOOKUP($E233,INPUTS!$A$44:$G$103,7,0),SCENARIOS!$N$23)</f>
        <v>0</v>
      </c>
      <c r="AJ233" s="15">
        <f t="shared" si="87"/>
        <v>0</v>
      </c>
      <c r="AL233" t="str">
        <f t="shared" si="88"/>
        <v>N</v>
      </c>
      <c r="AM233" s="21">
        <f t="shared" si="89"/>
        <v>14146.3844758225</v>
      </c>
      <c r="BB233" s="2"/>
      <c r="BC233" s="2" t="str">
        <v>SHJ</v>
      </c>
      <c r="BD233" s="15">
        <f>SUMIF($E$4:$E$1277,$BC233,$T$4:$T$1277)*(1+INDEX($Q$4:$Q$1277,MATCH($BC233,$E$4:$E1376,0)))^BD$132</f>
        <v>33029.841</v>
      </c>
      <c r="BE233" s="15">
        <f>SUMIF($E$4:$E$1277,$BC233,$T$4:$T$1277)*(1+INDEX($Q$4:$Q$1277,MATCH($BC233,$E$4:$E1376,0)))^BE$132</f>
        <v>41161.1912577546</v>
      </c>
      <c r="BF233" s="15">
        <f>SUMIF($E$4:$E$1277,$BC233,$T$4:$T$1277)*(1+INDEX($Q$4:$Q$1277,MATCH($BC233,$E$4:$E1376,0)))^BF$132</f>
        <v>51294.3330776995</v>
      </c>
      <c r="BG233" s="15">
        <f>SUMIF($E$4:$E$1277,$BC233,$T$4:$T$1277)*(1+INDEX($Q$4:$Q$1277,MATCH($BC233,$E$4:$E1376,0)))^BG$132</f>
        <v>63922.0713853923</v>
      </c>
      <c r="BH233" s="15">
        <f>SUMIF($E$4:$E$1277,$BC233,$T$4:$T$1277)*(1+INDEX($Q$4:$Q$1277,MATCH($BC233,$E$4:$E1376,0)))^BH$132</f>
        <v>79658.5307778495</v>
      </c>
      <c r="BI233" s="15">
        <f>SUMIF($E$4:$E$1277,$BC233,$T$4:$T$1277)*(1+INDEX($Q$4:$Q$1277,MATCH($BC233,$E$4:$E1376,0)))^BI$132</f>
        <v>99269.0222353415</v>
      </c>
      <c r="BJ233" s="62">
        <f t="shared" si="91"/>
        <v>99269.0222353415</v>
      </c>
      <c r="BK233" s="63" t="str">
        <f t="shared" si="92"/>
        <v>Y</v>
      </c>
      <c r="BL233" s="15"/>
    </row>
    <row r="234" ht="15" customHeight="1" spans="1:64">
      <c r="A234" s="52" t="s">
        <v>1175</v>
      </c>
      <c r="B234" s="52" t="s">
        <v>633</v>
      </c>
      <c r="C234" s="52" t="s">
        <v>634</v>
      </c>
      <c r="D234" s="52" t="s">
        <v>929</v>
      </c>
      <c r="E234" s="10" t="s">
        <v>636</v>
      </c>
      <c r="F234" s="52" t="s">
        <v>635</v>
      </c>
      <c r="G234" s="56" t="s">
        <v>177</v>
      </c>
      <c r="H234" s="52" t="s">
        <v>224</v>
      </c>
      <c r="I234" s="52" t="s">
        <v>938</v>
      </c>
      <c r="J234" s="52" t="s">
        <v>165</v>
      </c>
      <c r="K234" s="52" t="s">
        <v>931</v>
      </c>
      <c r="L234" s="53" t="s">
        <v>295</v>
      </c>
      <c r="M234" s="13">
        <v>1095</v>
      </c>
      <c r="N234" s="14">
        <f t="shared" si="78"/>
        <v>3</v>
      </c>
      <c r="O234" s="15">
        <v>3500</v>
      </c>
      <c r="P234" s="15">
        <f t="shared" si="79"/>
        <v>3832500</v>
      </c>
      <c r="Q234" s="16">
        <f>IFERROR(VLOOKUP(G234,SCENARIOS!$A$13:$E$18,2,0),0.025)</f>
        <v>0.045</v>
      </c>
      <c r="R234" s="57">
        <f>IFERROR(VLOOKUP(L234,INPUTS!$A$107:$B$120,2,0),0.0082)</f>
        <v>0.0089</v>
      </c>
      <c r="S234" s="52">
        <f t="shared" si="80"/>
        <v>31.15</v>
      </c>
      <c r="T234" s="15">
        <f t="shared" si="81"/>
        <v>34109.25</v>
      </c>
      <c r="U234" s="15">
        <f>T234/INPUTS!$B$7*1000</f>
        <v>42636562.5</v>
      </c>
      <c r="V234" s="15">
        <f>T234*INPUTS!$B$6</f>
        <v>107785.23</v>
      </c>
      <c r="W234" s="54" t="s">
        <v>396</v>
      </c>
      <c r="X234" s="54" t="s">
        <v>396</v>
      </c>
      <c r="Y234" s="58">
        <f>IFERROR(VLOOKUP(E234,INPUTS!$A$44:$B$103,2,0),0)</f>
        <v>0</v>
      </c>
      <c r="Z234" s="15">
        <f t="shared" si="82"/>
        <v>0</v>
      </c>
      <c r="AA234" s="20">
        <f>IFERROR(VLOOKUP(E234,INPUTS!$A$44:$C$103,3,0),SCENARIOS!$J$23)</f>
        <v>0</v>
      </c>
      <c r="AB234" s="15">
        <f t="shared" si="83"/>
        <v>0</v>
      </c>
      <c r="AC234" s="20">
        <f>IFERROR(VLOOKUP($E234,INPUTS!$A$44:$G$103,4,0),SCENARIOS!$K$23)</f>
        <v>0</v>
      </c>
      <c r="AD234" s="15">
        <f t="shared" si="84"/>
        <v>0</v>
      </c>
      <c r="AE234" s="20">
        <f>IFERROR(VLOOKUP($E234,INPUTS!$A$44:$G$103,5,0),SCENARIOS!$L$23)</f>
        <v>0</v>
      </c>
      <c r="AF234" s="15">
        <f t="shared" si="85"/>
        <v>0</v>
      </c>
      <c r="AG234" s="20">
        <f>IFERROR(VLOOKUP($E234,INPUTS!$A$44:$G$103,6,0),SCENARIOS!$M$23)</f>
        <v>0</v>
      </c>
      <c r="AH234" s="15">
        <f t="shared" si="86"/>
        <v>0</v>
      </c>
      <c r="AI234" s="20">
        <f>IFERROR(VLOOKUP($E234,INPUTS!$A$44:$G$103,7,0),SCENARIOS!$N$23)</f>
        <v>0</v>
      </c>
      <c r="AJ234" s="15">
        <f t="shared" si="87"/>
        <v>0</v>
      </c>
      <c r="AL234" t="str">
        <f t="shared" si="88"/>
        <v>Y</v>
      </c>
      <c r="AM234" s="21">
        <f t="shared" si="89"/>
        <v>102513.115236638</v>
      </c>
      <c r="BB234" s="2"/>
      <c r="BC234" s="2" t="str">
        <v>SIN</v>
      </c>
      <c r="BD234" s="15">
        <f>SUMIF($E$4:$E$1277,$BC234,$T$4:$T$1277)*(1+INDEX($Q$4:$Q$1277,MATCH($BC234,$E$4:$E1377,0)))^BD$132</f>
        <v>5179283.5275</v>
      </c>
      <c r="BE234" s="15">
        <f>SUMIF($E$4:$E$1277,$BC234,$T$4:$T$1277)*(1+INDEX($Q$4:$Q$1277,MATCH($BC234,$E$4:$E1377,0)))^BE$132</f>
        <v>6301390.33608539</v>
      </c>
      <c r="BF234" s="15">
        <f>SUMIF($E$4:$E$1277,$BC234,$T$4:$T$1277)*(1+INDEX($Q$4:$Q$1277,MATCH($BC234,$E$4:$E1377,0)))^BF$132</f>
        <v>7666604.8415536</v>
      </c>
      <c r="BG234" s="15">
        <f>SUMIF($E$4:$E$1277,$BC234,$T$4:$T$1277)*(1+INDEX($Q$4:$Q$1277,MATCH($BC234,$E$4:$E1377,0)))^BG$132</f>
        <v>9327597.03203008</v>
      </c>
      <c r="BH234" s="15">
        <f>SUMIF($E$4:$E$1277,$BC234,$T$4:$T$1277)*(1+INDEX($Q$4:$Q$1277,MATCH($BC234,$E$4:$E1377,0)))^BH$132</f>
        <v>11348448.001437</v>
      </c>
      <c r="BI234" s="15">
        <f>SUMIF($E$4:$E$1277,$BC234,$T$4:$T$1277)*(1+INDEX($Q$4:$Q$1277,MATCH($BC234,$E$4:$E1377,0)))^BI$132</f>
        <v>13807122.1986838</v>
      </c>
      <c r="BJ234" s="62">
        <f t="shared" si="91"/>
        <v>13807122.1986838</v>
      </c>
      <c r="BK234" s="63" t="str">
        <f t="shared" si="92"/>
        <v>Y</v>
      </c>
      <c r="BL234" s="15"/>
    </row>
    <row r="235" ht="15" customHeight="1" spans="1:64">
      <c r="A235" s="52" t="s">
        <v>1176</v>
      </c>
      <c r="B235" s="52" t="s">
        <v>633</v>
      </c>
      <c r="C235" s="52" t="s">
        <v>634</v>
      </c>
      <c r="D235" s="52" t="s">
        <v>929</v>
      </c>
      <c r="E235" s="10" t="s">
        <v>636</v>
      </c>
      <c r="F235" s="52" t="s">
        <v>635</v>
      </c>
      <c r="G235" s="56" t="s">
        <v>177</v>
      </c>
      <c r="H235" s="52" t="s">
        <v>245</v>
      </c>
      <c r="I235" s="52" t="s">
        <v>930</v>
      </c>
      <c r="J235" s="52" t="s">
        <v>169</v>
      </c>
      <c r="K235" s="52" t="s">
        <v>931</v>
      </c>
      <c r="L235" s="53" t="s">
        <v>295</v>
      </c>
      <c r="M235" s="13">
        <v>365</v>
      </c>
      <c r="N235" s="14">
        <f t="shared" si="78"/>
        <v>1</v>
      </c>
      <c r="O235" s="15">
        <v>9000</v>
      </c>
      <c r="P235" s="15">
        <f t="shared" si="79"/>
        <v>3285000</v>
      </c>
      <c r="Q235" s="16">
        <f>IFERROR(VLOOKUP(G235,SCENARIOS!$A$13:$E$18,2,0),0.025)</f>
        <v>0.045</v>
      </c>
      <c r="R235" s="57">
        <f>IFERROR(VLOOKUP(L235,INPUTS!$A$107:$B$120,2,0),0.0082)</f>
        <v>0.0089</v>
      </c>
      <c r="S235" s="52">
        <f t="shared" si="80"/>
        <v>80.1</v>
      </c>
      <c r="T235" s="15">
        <f t="shared" si="81"/>
        <v>29236.5</v>
      </c>
      <c r="U235" s="15">
        <f>T235/INPUTS!$B$7*1000</f>
        <v>36545625</v>
      </c>
      <c r="V235" s="15">
        <f>T235*INPUTS!$B$6</f>
        <v>92387.34</v>
      </c>
      <c r="W235" s="54" t="s">
        <v>396</v>
      </c>
      <c r="X235" s="54" t="s">
        <v>396</v>
      </c>
      <c r="Y235" s="58">
        <f>IFERROR(VLOOKUP(E235,INPUTS!$A$44:$B$103,2,0),0)</f>
        <v>0</v>
      </c>
      <c r="Z235" s="15">
        <f t="shared" si="82"/>
        <v>0</v>
      </c>
      <c r="AA235" s="20">
        <f>IFERROR(VLOOKUP(E235,INPUTS!$A$44:$C$103,3,0),SCENARIOS!$J$23)</f>
        <v>0</v>
      </c>
      <c r="AB235" s="15">
        <f t="shared" si="83"/>
        <v>0</v>
      </c>
      <c r="AC235" s="20">
        <f>IFERROR(VLOOKUP($E235,INPUTS!$A$44:$G$103,4,0),SCENARIOS!$K$23)</f>
        <v>0</v>
      </c>
      <c r="AD235" s="15">
        <f t="shared" si="84"/>
        <v>0</v>
      </c>
      <c r="AE235" s="20">
        <f>IFERROR(VLOOKUP($E235,INPUTS!$A$44:$G$103,5,0),SCENARIOS!$L$23)</f>
        <v>0</v>
      </c>
      <c r="AF235" s="15">
        <f t="shared" si="85"/>
        <v>0</v>
      </c>
      <c r="AG235" s="20">
        <f>IFERROR(VLOOKUP($E235,INPUTS!$A$44:$G$103,6,0),SCENARIOS!$M$23)</f>
        <v>0</v>
      </c>
      <c r="AH235" s="15">
        <f t="shared" si="86"/>
        <v>0</v>
      </c>
      <c r="AI235" s="20">
        <f>IFERROR(VLOOKUP($E235,INPUTS!$A$44:$G$103,7,0),SCENARIOS!$N$23)</f>
        <v>0</v>
      </c>
      <c r="AJ235" s="15">
        <f t="shared" si="87"/>
        <v>0</v>
      </c>
      <c r="AL235" t="str">
        <f t="shared" si="88"/>
        <v>N</v>
      </c>
      <c r="AM235" s="21">
        <f t="shared" si="89"/>
        <v>87868.3844885466</v>
      </c>
      <c r="BB235" s="2"/>
      <c r="BC235" s="2" t="str">
        <v>STN</v>
      </c>
      <c r="BD235" s="15">
        <f>SUMIF($E$4:$E$1277,$BC235,$T$4:$T$1277)*(1+INDEX($Q$4:$Q$1277,MATCH($BC235,$E$4:$E1378,0)))^BD$132</f>
        <v>3260400</v>
      </c>
      <c r="BE235" s="15">
        <f>SUMIF($E$4:$E$1277,$BC235,$T$4:$T$1277)*(1+INDEX($Q$4:$Q$1277,MATCH($BC235,$E$4:$E1378,0)))^BE$132</f>
        <v>3688843.33730859</v>
      </c>
      <c r="BF235" s="15">
        <f>SUMIF($E$4:$E$1277,$BC235,$T$4:$T$1277)*(1+INDEX($Q$4:$Q$1277,MATCH($BC235,$E$4:$E1378,0)))^BF$132</f>
        <v>4173587.6478978</v>
      </c>
      <c r="BG235" s="15">
        <f>SUMIF($E$4:$E$1277,$BC235,$T$4:$T$1277)*(1+INDEX($Q$4:$Q$1277,MATCH($BC235,$E$4:$E1378,0)))^BG$132</f>
        <v>4722031.34205044</v>
      </c>
      <c r="BH235" s="15">
        <f>SUMIF($E$4:$E$1277,$BC235,$T$4:$T$1277)*(1+INDEX($Q$4:$Q$1277,MATCH($BC235,$E$4:$E1378,0)))^BH$132</f>
        <v>5342545.04192281</v>
      </c>
      <c r="BI235" s="15">
        <f>SUMIF($E$4:$E$1277,$BC235,$T$4:$T$1277)*(1+INDEX($Q$4:$Q$1277,MATCH($BC235,$E$4:$E1378,0)))^BI$132</f>
        <v>6044599.33816955</v>
      </c>
      <c r="BJ235" s="62">
        <f t="shared" si="91"/>
        <v>6044599.33816955</v>
      </c>
      <c r="BK235" s="63" t="str">
        <f t="shared" si="92"/>
        <v>Y</v>
      </c>
      <c r="BL235" s="15"/>
    </row>
    <row r="236" ht="15" customHeight="1" spans="1:64">
      <c r="A236" s="52" t="s">
        <v>1177</v>
      </c>
      <c r="B236" s="52" t="s">
        <v>633</v>
      </c>
      <c r="C236" s="52" t="s">
        <v>634</v>
      </c>
      <c r="D236" s="52" t="s">
        <v>929</v>
      </c>
      <c r="E236" s="10" t="s">
        <v>636</v>
      </c>
      <c r="F236" s="52" t="s">
        <v>635</v>
      </c>
      <c r="G236" s="56" t="s">
        <v>177</v>
      </c>
      <c r="H236" s="52" t="s">
        <v>432</v>
      </c>
      <c r="I236" s="52" t="s">
        <v>431</v>
      </c>
      <c r="J236" s="52" t="s">
        <v>173</v>
      </c>
      <c r="K236" s="52" t="s">
        <v>931</v>
      </c>
      <c r="L236" s="53" t="s">
        <v>295</v>
      </c>
      <c r="M236" s="13">
        <v>365</v>
      </c>
      <c r="N236" s="14">
        <f t="shared" si="78"/>
        <v>1</v>
      </c>
      <c r="O236" s="15">
        <v>7200</v>
      </c>
      <c r="P236" s="15">
        <f t="shared" si="79"/>
        <v>2628000</v>
      </c>
      <c r="Q236" s="16">
        <f>IFERROR(VLOOKUP(G236,SCENARIOS!$A$13:$E$18,2,0),0.025)</f>
        <v>0.045</v>
      </c>
      <c r="R236" s="57">
        <f>IFERROR(VLOOKUP(L236,INPUTS!$A$107:$B$120,2,0),0.0082)</f>
        <v>0.0089</v>
      </c>
      <c r="S236" s="52">
        <f t="shared" si="80"/>
        <v>64.08</v>
      </c>
      <c r="T236" s="15">
        <f t="shared" si="81"/>
        <v>23389.2</v>
      </c>
      <c r="U236" s="15">
        <f>T236/INPUTS!$B$7*1000</f>
        <v>29236500</v>
      </c>
      <c r="V236" s="15">
        <f>T236*INPUTS!$B$6</f>
        <v>73909.872</v>
      </c>
      <c r="W236" s="54" t="s">
        <v>396</v>
      </c>
      <c r="X236" s="54" t="s">
        <v>396</v>
      </c>
      <c r="Y236" s="58">
        <f>IFERROR(VLOOKUP(E236,INPUTS!$A$44:$B$103,2,0),0)</f>
        <v>0</v>
      </c>
      <c r="Z236" s="15">
        <f t="shared" si="82"/>
        <v>0</v>
      </c>
      <c r="AA236" s="20">
        <f>IFERROR(VLOOKUP(E236,INPUTS!$A$44:$C$103,3,0),SCENARIOS!$J$23)</f>
        <v>0</v>
      </c>
      <c r="AB236" s="15">
        <f t="shared" si="83"/>
        <v>0</v>
      </c>
      <c r="AC236" s="20">
        <f>IFERROR(VLOOKUP($E236,INPUTS!$A$44:$G$103,4,0),SCENARIOS!$K$23)</f>
        <v>0</v>
      </c>
      <c r="AD236" s="15">
        <f t="shared" si="84"/>
        <v>0</v>
      </c>
      <c r="AE236" s="20">
        <f>IFERROR(VLOOKUP($E236,INPUTS!$A$44:$G$103,5,0),SCENARIOS!$L$23)</f>
        <v>0</v>
      </c>
      <c r="AF236" s="15">
        <f t="shared" si="85"/>
        <v>0</v>
      </c>
      <c r="AG236" s="20">
        <f>IFERROR(VLOOKUP($E236,INPUTS!$A$44:$G$103,6,0),SCENARIOS!$M$23)</f>
        <v>0</v>
      </c>
      <c r="AH236" s="15">
        <f t="shared" si="86"/>
        <v>0</v>
      </c>
      <c r="AI236" s="20">
        <f>IFERROR(VLOOKUP($E236,INPUTS!$A$44:$G$103,7,0),SCENARIOS!$N$23)</f>
        <v>0</v>
      </c>
      <c r="AJ236" s="15">
        <f t="shared" si="87"/>
        <v>0</v>
      </c>
      <c r="AL236" t="str">
        <f t="shared" si="88"/>
        <v>N</v>
      </c>
      <c r="AM236" s="21">
        <f t="shared" si="89"/>
        <v>70294.7075908373</v>
      </c>
      <c r="BB236" s="2"/>
      <c r="BC236" s="2" t="str">
        <v>SVO</v>
      </c>
      <c r="BD236" s="15">
        <f>SUMIF($E$4:$E$1277,$BC236,$T$4:$T$1277)*(1+INDEX($Q$4:$Q$1277,MATCH($BC236,$E$4:$E1379,0)))^BD$132</f>
        <v>2295000</v>
      </c>
      <c r="BE236" s="15">
        <f>SUMIF($E$4:$E$1277,$BC236,$T$4:$T$1277)*(1+INDEX($Q$4:$Q$1277,MATCH($BC236,$E$4:$E1379,0)))^BE$132</f>
        <v>2596581.84858398</v>
      </c>
      <c r="BF236" s="15">
        <f>SUMIF($E$4:$E$1277,$BC236,$T$4:$T$1277)*(1+INDEX($Q$4:$Q$1277,MATCH($BC236,$E$4:$E1379,0)))^BF$132</f>
        <v>2937794.02893064</v>
      </c>
      <c r="BG236" s="15">
        <f>SUMIF($E$4:$E$1277,$BC236,$T$4:$T$1277)*(1+INDEX($Q$4:$Q$1277,MATCH($BC236,$E$4:$E1379,0)))^BG$132</f>
        <v>3323844.29211316</v>
      </c>
      <c r="BH236" s="15">
        <f>SUMIF($E$4:$E$1277,$BC236,$T$4:$T$1277)*(1+INDEX($Q$4:$Q$1277,MATCH($BC236,$E$4:$E1379,0)))^BH$132</f>
        <v>3760624.73046646</v>
      </c>
      <c r="BI236" s="15">
        <f>SUMIF($E$4:$E$1277,$BC236,$T$4:$T$1277)*(1+INDEX($Q$4:$Q$1277,MATCH($BC236,$E$4:$E1379,0)))^BI$132</f>
        <v>4254801.70564934</v>
      </c>
      <c r="BJ236" s="62">
        <f t="shared" si="91"/>
        <v>4254801.70564934</v>
      </c>
      <c r="BK236" s="63" t="str">
        <f t="shared" si="92"/>
        <v>Y</v>
      </c>
      <c r="BL236" s="15"/>
    </row>
    <row r="237" ht="15" customHeight="1" spans="1:64">
      <c r="A237" s="52" t="s">
        <v>1178</v>
      </c>
      <c r="B237" s="52" t="s">
        <v>637</v>
      </c>
      <c r="C237" s="52" t="s">
        <v>638</v>
      </c>
      <c r="D237" s="52" t="s">
        <v>929</v>
      </c>
      <c r="E237" s="10" t="s">
        <v>640</v>
      </c>
      <c r="F237" s="52" t="s">
        <v>639</v>
      </c>
      <c r="G237" s="52" t="s">
        <v>185</v>
      </c>
      <c r="H237" s="52" t="s">
        <v>224</v>
      </c>
      <c r="I237" s="52" t="s">
        <v>938</v>
      </c>
      <c r="J237" s="52" t="s">
        <v>165</v>
      </c>
      <c r="K237" s="52" t="s">
        <v>931</v>
      </c>
      <c r="L237" s="53" t="s">
        <v>291</v>
      </c>
      <c r="M237" s="13">
        <v>1095</v>
      </c>
      <c r="N237" s="14">
        <f t="shared" si="78"/>
        <v>3</v>
      </c>
      <c r="O237" s="15">
        <v>6800</v>
      </c>
      <c r="P237" s="15">
        <f t="shared" si="79"/>
        <v>7446000</v>
      </c>
      <c r="Q237" s="16">
        <f>IFERROR(VLOOKUP(G237,SCENARIOS!$A$13:$E$18,2,0),0.025)</f>
        <v>0.03</v>
      </c>
      <c r="R237" s="57">
        <f>IFERROR(VLOOKUP(L237,INPUTS!$A$107:$B$120,2,0),0.0082)</f>
        <v>0.0079</v>
      </c>
      <c r="S237" s="52">
        <f t="shared" si="80"/>
        <v>53.72</v>
      </c>
      <c r="T237" s="15">
        <f t="shared" si="81"/>
        <v>58823.4</v>
      </c>
      <c r="U237" s="15">
        <f>T237/INPUTS!$B$7*1000</f>
        <v>73529250</v>
      </c>
      <c r="V237" s="15">
        <f>T237*INPUTS!$B$6</f>
        <v>185881.944</v>
      </c>
      <c r="W237" s="54" t="s">
        <v>396</v>
      </c>
      <c r="X237" s="54" t="s">
        <v>396</v>
      </c>
      <c r="Y237" s="58">
        <f>IFERROR(VLOOKUP(E237,INPUTS!$A$44:$B$103,2,0),0)</f>
        <v>0</v>
      </c>
      <c r="Z237" s="15">
        <f t="shared" si="82"/>
        <v>0</v>
      </c>
      <c r="AA237" s="20">
        <f>IFERROR(VLOOKUP(E237,INPUTS!$A$44:$C$103,3,0),SCENARIOS!$J$23)</f>
        <v>0</v>
      </c>
      <c r="AB237" s="15">
        <f t="shared" si="83"/>
        <v>0</v>
      </c>
      <c r="AC237" s="20">
        <f>IFERROR(VLOOKUP($E237,INPUTS!$A$44:$G$103,4,0),SCENARIOS!$K$23)</f>
        <v>0</v>
      </c>
      <c r="AD237" s="15">
        <f t="shared" si="84"/>
        <v>0</v>
      </c>
      <c r="AE237" s="20">
        <f>IFERROR(VLOOKUP($E237,INPUTS!$A$44:$G$103,5,0),SCENARIOS!$L$23)</f>
        <v>0</v>
      </c>
      <c r="AF237" s="15">
        <f t="shared" si="85"/>
        <v>0</v>
      </c>
      <c r="AG237" s="20">
        <f>IFERROR(VLOOKUP($E237,INPUTS!$A$44:$G$103,6,0),SCENARIOS!$M$23)</f>
        <v>0</v>
      </c>
      <c r="AH237" s="15">
        <f t="shared" si="86"/>
        <v>0</v>
      </c>
      <c r="AI237" s="20">
        <f>IFERROR(VLOOKUP($E237,INPUTS!$A$44:$G$103,7,0),SCENARIOS!$N$23)</f>
        <v>0</v>
      </c>
      <c r="AJ237" s="15">
        <f t="shared" si="87"/>
        <v>0</v>
      </c>
      <c r="AL237" t="str">
        <f t="shared" si="88"/>
        <v>Y</v>
      </c>
      <c r="AM237" s="21">
        <f t="shared" si="89"/>
        <v>123163.136667222</v>
      </c>
      <c r="BB237" s="2"/>
      <c r="BC237" s="2" t="str">
        <v>SVX</v>
      </c>
      <c r="BD237" s="15">
        <f>SUMIF($E$4:$E$1277,$BC237,$T$4:$T$1277)*(1+INDEX($Q$4:$Q$1277,MATCH($BC237,$E$4:$E1380,0)))^BD$132</f>
        <v>1092000</v>
      </c>
      <c r="BE237" s="15">
        <f>SUMIF($E$4:$E$1277,$BC237,$T$4:$T$1277)*(1+INDEX($Q$4:$Q$1277,MATCH($BC237,$E$4:$E1380,0)))^BE$132</f>
        <v>1235497.76847656</v>
      </c>
      <c r="BF237" s="15">
        <f>SUMIF($E$4:$E$1277,$BC237,$T$4:$T$1277)*(1+INDEX($Q$4:$Q$1277,MATCH($BC237,$E$4:$E1380,0)))^BF$132</f>
        <v>1397852.32226242</v>
      </c>
      <c r="BG237" s="15">
        <f>SUMIF($E$4:$E$1277,$BC237,$T$4:$T$1277)*(1+INDEX($Q$4:$Q$1277,MATCH($BC237,$E$4:$E1380,0)))^BG$132</f>
        <v>1581541.59781594</v>
      </c>
      <c r="BH237" s="15">
        <f>SUMIF($E$4:$E$1277,$BC237,$T$4:$T$1277)*(1+INDEX($Q$4:$Q$1277,MATCH($BC237,$E$4:$E1380,0)))^BH$132</f>
        <v>1789369.15279711</v>
      </c>
      <c r="BI237" s="15">
        <f>SUMIF($E$4:$E$1277,$BC237,$T$4:$T$1277)*(1+INDEX($Q$4:$Q$1277,MATCH($BC237,$E$4:$E1380,0)))^BI$132</f>
        <v>2024506.95536779</v>
      </c>
      <c r="BJ237" s="62">
        <f t="shared" si="91"/>
        <v>2024506.95536779</v>
      </c>
      <c r="BK237" s="63" t="str">
        <f t="shared" si="92"/>
        <v>Y</v>
      </c>
      <c r="BL237" s="15"/>
    </row>
    <row r="238" ht="15" customHeight="1" spans="1:64">
      <c r="A238" s="52" t="s">
        <v>1179</v>
      </c>
      <c r="B238" s="52" t="s">
        <v>637</v>
      </c>
      <c r="C238" s="52" t="s">
        <v>638</v>
      </c>
      <c r="D238" s="52" t="s">
        <v>929</v>
      </c>
      <c r="E238" s="10" t="s">
        <v>640</v>
      </c>
      <c r="F238" s="52" t="s">
        <v>639</v>
      </c>
      <c r="G238" s="52" t="s">
        <v>185</v>
      </c>
      <c r="H238" s="52" t="s">
        <v>203</v>
      </c>
      <c r="I238" s="52" t="s">
        <v>399</v>
      </c>
      <c r="J238" s="52" t="s">
        <v>165</v>
      </c>
      <c r="K238" s="52" t="s">
        <v>931</v>
      </c>
      <c r="L238" s="53" t="s">
        <v>291</v>
      </c>
      <c r="M238" s="13">
        <v>730</v>
      </c>
      <c r="N238" s="14">
        <f t="shared" si="78"/>
        <v>2</v>
      </c>
      <c r="O238" s="15">
        <v>6300</v>
      </c>
      <c r="P238" s="15">
        <f t="shared" si="79"/>
        <v>4599000</v>
      </c>
      <c r="Q238" s="16">
        <f>IFERROR(VLOOKUP(G238,SCENARIOS!$A$13:$E$18,2,0),0.025)</f>
        <v>0.03</v>
      </c>
      <c r="R238" s="57">
        <f>IFERROR(VLOOKUP(L238,INPUTS!$A$107:$B$120,2,0),0.0082)</f>
        <v>0.0079</v>
      </c>
      <c r="S238" s="52">
        <f t="shared" si="80"/>
        <v>49.77</v>
      </c>
      <c r="T238" s="15">
        <f t="shared" si="81"/>
        <v>36332.1</v>
      </c>
      <c r="U238" s="15">
        <f>T238/INPUTS!$B$7*1000</f>
        <v>45415125</v>
      </c>
      <c r="V238" s="15">
        <f>T238*INPUTS!$B$6</f>
        <v>114809.436</v>
      </c>
      <c r="W238" s="54" t="s">
        <v>396</v>
      </c>
      <c r="X238" s="54" t="s">
        <v>396</v>
      </c>
      <c r="Y238" s="58">
        <f>IFERROR(VLOOKUP(E238,INPUTS!$A$44:$B$103,2,0),0)</f>
        <v>0</v>
      </c>
      <c r="Z238" s="15">
        <f t="shared" si="82"/>
        <v>0</v>
      </c>
      <c r="AA238" s="20">
        <f>IFERROR(VLOOKUP(E238,INPUTS!$A$44:$C$103,3,0),SCENARIOS!$J$23)</f>
        <v>0</v>
      </c>
      <c r="AB238" s="15">
        <f t="shared" si="83"/>
        <v>0</v>
      </c>
      <c r="AC238" s="20">
        <f>IFERROR(VLOOKUP($E238,INPUTS!$A$44:$G$103,4,0),SCENARIOS!$K$23)</f>
        <v>0</v>
      </c>
      <c r="AD238" s="15">
        <f t="shared" si="84"/>
        <v>0</v>
      </c>
      <c r="AE238" s="20">
        <f>IFERROR(VLOOKUP($E238,INPUTS!$A$44:$G$103,5,0),SCENARIOS!$L$23)</f>
        <v>0</v>
      </c>
      <c r="AF238" s="15">
        <f t="shared" si="85"/>
        <v>0</v>
      </c>
      <c r="AG238" s="20">
        <f>IFERROR(VLOOKUP($E238,INPUTS!$A$44:$G$103,6,0),SCENARIOS!$M$23)</f>
        <v>0</v>
      </c>
      <c r="AH238" s="15">
        <f t="shared" si="86"/>
        <v>0</v>
      </c>
      <c r="AI238" s="20">
        <f>IFERROR(VLOOKUP($E238,INPUTS!$A$44:$G$103,7,0),SCENARIOS!$N$23)</f>
        <v>0</v>
      </c>
      <c r="AJ238" s="15">
        <f t="shared" si="87"/>
        <v>0</v>
      </c>
      <c r="AL238" t="str">
        <f t="shared" si="88"/>
        <v>Y</v>
      </c>
      <c r="AM238" s="21">
        <f t="shared" si="89"/>
        <v>76071.3491179899</v>
      </c>
      <c r="BB238" s="2"/>
      <c r="BC238" s="2" t="str">
        <v>SYD</v>
      </c>
      <c r="BD238" s="15">
        <f>SUMIF($E$4:$E$1277,$BC238,$T$4:$T$1277)*(1+INDEX($Q$4:$Q$1277,MATCH($BC238,$E$4:$E1381,0)))^BD$132</f>
        <v>2036541.04</v>
      </c>
      <c r="BE238" s="15">
        <f>SUMIF($E$4:$E$1277,$BC238,$T$4:$T$1277)*(1+INDEX($Q$4:$Q$1277,MATCH($BC238,$E$4:$E1381,0)))^BE$132</f>
        <v>2477763.56717272</v>
      </c>
      <c r="BF238" s="15">
        <f>SUMIF($E$4:$E$1277,$BC238,$T$4:$T$1277)*(1+INDEX($Q$4:$Q$1277,MATCH($BC238,$E$4:$E1381,0)))^BF$132</f>
        <v>3014578.23546166</v>
      </c>
      <c r="BG238" s="15">
        <f>SUMIF($E$4:$E$1277,$BC238,$T$4:$T$1277)*(1+INDEX($Q$4:$Q$1277,MATCH($BC238,$E$4:$E1381,0)))^BG$132</f>
        <v>3667695.3596863</v>
      </c>
      <c r="BH238" s="15">
        <f>SUMIF($E$4:$E$1277,$BC238,$T$4:$T$1277)*(1+INDEX($Q$4:$Q$1277,MATCH($BC238,$E$4:$E1381,0)))^BH$132</f>
        <v>4462312.20448135</v>
      </c>
      <c r="BI238" s="15">
        <f>SUMIF($E$4:$E$1277,$BC238,$T$4:$T$1277)*(1+INDEX($Q$4:$Q$1277,MATCH($BC238,$E$4:$E1381,0)))^BI$132</f>
        <v>5429085.09499718</v>
      </c>
      <c r="BJ238" s="62">
        <f t="shared" si="91"/>
        <v>5429085.09499718</v>
      </c>
      <c r="BK238" s="63" t="str">
        <f t="shared" si="92"/>
        <v>Y</v>
      </c>
      <c r="BL238" s="15"/>
    </row>
    <row r="239" ht="15" customHeight="1" spans="1:64">
      <c r="A239" s="52" t="s">
        <v>1180</v>
      </c>
      <c r="B239" s="52" t="s">
        <v>637</v>
      </c>
      <c r="C239" s="52" t="s">
        <v>638</v>
      </c>
      <c r="D239" s="52" t="s">
        <v>929</v>
      </c>
      <c r="E239" s="10" t="s">
        <v>640</v>
      </c>
      <c r="F239" s="52" t="s">
        <v>639</v>
      </c>
      <c r="G239" s="52" t="s">
        <v>185</v>
      </c>
      <c r="H239" s="52" t="s">
        <v>245</v>
      </c>
      <c r="I239" s="52" t="s">
        <v>930</v>
      </c>
      <c r="J239" s="52" t="s">
        <v>169</v>
      </c>
      <c r="K239" s="52" t="s">
        <v>931</v>
      </c>
      <c r="L239" s="53" t="s">
        <v>291</v>
      </c>
      <c r="M239" s="13">
        <v>365</v>
      </c>
      <c r="N239" s="14">
        <f t="shared" si="78"/>
        <v>1</v>
      </c>
      <c r="O239" s="15">
        <v>11500</v>
      </c>
      <c r="P239" s="15">
        <f t="shared" si="79"/>
        <v>4197500</v>
      </c>
      <c r="Q239" s="16">
        <f>IFERROR(VLOOKUP(G239,SCENARIOS!$A$13:$E$18,2,0),0.025)</f>
        <v>0.03</v>
      </c>
      <c r="R239" s="57">
        <f>IFERROR(VLOOKUP(L239,INPUTS!$A$107:$B$120,2,0),0.0082)</f>
        <v>0.0079</v>
      </c>
      <c r="S239" s="52">
        <f t="shared" si="80"/>
        <v>90.85</v>
      </c>
      <c r="T239" s="15">
        <f t="shared" si="81"/>
        <v>33160.25</v>
      </c>
      <c r="U239" s="15">
        <f>T239/INPUTS!$B$7*1000</f>
        <v>41450312.5</v>
      </c>
      <c r="V239" s="15">
        <f>T239*INPUTS!$B$6</f>
        <v>104786.39</v>
      </c>
      <c r="W239" s="54" t="s">
        <v>396</v>
      </c>
      <c r="X239" s="54" t="s">
        <v>396</v>
      </c>
      <c r="Y239" s="58">
        <f>IFERROR(VLOOKUP(E239,INPUTS!$A$44:$B$103,2,0),0)</f>
        <v>0</v>
      </c>
      <c r="Z239" s="15">
        <f t="shared" si="82"/>
        <v>0</v>
      </c>
      <c r="AA239" s="20">
        <f>IFERROR(VLOOKUP(E239,INPUTS!$A$44:$C$103,3,0),SCENARIOS!$J$23)</f>
        <v>0</v>
      </c>
      <c r="AB239" s="15">
        <f t="shared" si="83"/>
        <v>0</v>
      </c>
      <c r="AC239" s="20">
        <f>IFERROR(VLOOKUP($E239,INPUTS!$A$44:$G$103,4,0),SCENARIOS!$K$23)</f>
        <v>0</v>
      </c>
      <c r="AD239" s="15">
        <f t="shared" si="84"/>
        <v>0</v>
      </c>
      <c r="AE239" s="20">
        <f>IFERROR(VLOOKUP($E239,INPUTS!$A$44:$G$103,5,0),SCENARIOS!$L$23)</f>
        <v>0</v>
      </c>
      <c r="AF239" s="15">
        <f t="shared" si="85"/>
        <v>0</v>
      </c>
      <c r="AG239" s="20">
        <f>IFERROR(VLOOKUP($E239,INPUTS!$A$44:$G$103,6,0),SCENARIOS!$M$23)</f>
        <v>0</v>
      </c>
      <c r="AH239" s="15">
        <f t="shared" si="86"/>
        <v>0</v>
      </c>
      <c r="AI239" s="20">
        <f>IFERROR(VLOOKUP($E239,INPUTS!$A$44:$G$103,7,0),SCENARIOS!$N$23)</f>
        <v>0</v>
      </c>
      <c r="AJ239" s="15">
        <f t="shared" si="87"/>
        <v>0</v>
      </c>
      <c r="AL239" t="str">
        <f t="shared" si="88"/>
        <v>N</v>
      </c>
      <c r="AM239" s="21">
        <f t="shared" si="89"/>
        <v>69430.1995918161</v>
      </c>
      <c r="BB239" s="2"/>
      <c r="BC239" s="2" t="str">
        <v>SZX</v>
      </c>
      <c r="BD239" s="15">
        <f>SUMIF($E$4:$E$1277,$BC239,$T$4:$T$1277)*(1+INDEX($Q$4:$Q$1277,MATCH($BC239,$E$4:$E1382,0)))^BD$132</f>
        <v>624000</v>
      </c>
      <c r="BE239" s="15">
        <f>SUMIF($E$4:$E$1277,$BC239,$T$4:$T$1277)*(1+INDEX($Q$4:$Q$1277,MATCH($BC239,$E$4:$E1382,0)))^BE$132</f>
        <v>759191.4110976</v>
      </c>
      <c r="BF239" s="15">
        <f>SUMIF($E$4:$E$1277,$BC239,$T$4:$T$1277)*(1+INDEX($Q$4:$Q$1277,MATCH($BC239,$E$4:$E1382,0)))^BF$132</f>
        <v>923672.433789047</v>
      </c>
      <c r="BG239" s="15">
        <f>SUMIF($E$4:$E$1277,$BC239,$T$4:$T$1277)*(1+INDEX($Q$4:$Q$1277,MATCH($BC239,$E$4:$E1382,0)))^BG$132</f>
        <v>1123788.74743632</v>
      </c>
      <c r="BH239" s="15">
        <f>SUMIF($E$4:$E$1277,$BC239,$T$4:$T$1277)*(1+INDEX($Q$4:$Q$1277,MATCH($BC239,$E$4:$E1382,0)))^BH$132</f>
        <v>1367260.84125285</v>
      </c>
      <c r="BI239" s="15">
        <f>SUMIF($E$4:$E$1277,$BC239,$T$4:$T$1277)*(1+INDEX($Q$4:$Q$1277,MATCH($BC239,$E$4:$E1382,0)))^BI$132</f>
        <v>1663481.87084815</v>
      </c>
      <c r="BJ239" s="62">
        <f t="shared" si="91"/>
        <v>1663481.87084815</v>
      </c>
      <c r="BK239" s="63" t="str">
        <f t="shared" si="92"/>
        <v>Y</v>
      </c>
      <c r="BL239" s="15"/>
    </row>
    <row r="240" ht="15" customHeight="1" spans="1:64">
      <c r="A240" s="52" t="s">
        <v>1181</v>
      </c>
      <c r="B240" s="52" t="s">
        <v>641</v>
      </c>
      <c r="C240" s="52" t="s">
        <v>642</v>
      </c>
      <c r="D240" s="52" t="s">
        <v>929</v>
      </c>
      <c r="E240" s="10" t="s">
        <v>644</v>
      </c>
      <c r="F240" s="52" t="s">
        <v>643</v>
      </c>
      <c r="G240" s="52" t="s">
        <v>185</v>
      </c>
      <c r="H240" s="52" t="s">
        <v>224</v>
      </c>
      <c r="I240" s="52" t="s">
        <v>938</v>
      </c>
      <c r="J240" s="52" t="s">
        <v>165</v>
      </c>
      <c r="K240" s="52" t="s">
        <v>931</v>
      </c>
      <c r="L240" s="53" t="s">
        <v>288</v>
      </c>
      <c r="M240" s="13">
        <v>730</v>
      </c>
      <c r="N240" s="14">
        <f t="shared" si="78"/>
        <v>2</v>
      </c>
      <c r="O240" s="15">
        <v>9000</v>
      </c>
      <c r="P240" s="15">
        <f t="shared" si="79"/>
        <v>6570000</v>
      </c>
      <c r="Q240" s="16">
        <f>IFERROR(VLOOKUP(G240,SCENARIOS!$A$13:$E$18,2,0),0.025)</f>
        <v>0.03</v>
      </c>
      <c r="R240" s="57">
        <f>IFERROR(VLOOKUP(L240,INPUTS!$A$107:$B$120,2,0),0.0082)</f>
        <v>0.0085</v>
      </c>
      <c r="S240" s="52">
        <f t="shared" si="80"/>
        <v>76.5</v>
      </c>
      <c r="T240" s="15">
        <f t="shared" si="81"/>
        <v>55845</v>
      </c>
      <c r="U240" s="15">
        <f>T240/INPUTS!$B$7*1000</f>
        <v>69806250</v>
      </c>
      <c r="V240" s="15">
        <f>T240*INPUTS!$B$6</f>
        <v>176470.2</v>
      </c>
      <c r="W240" s="54" t="s">
        <v>396</v>
      </c>
      <c r="X240" s="54" t="s">
        <v>396</v>
      </c>
      <c r="Y240" s="58">
        <f>IFERROR(VLOOKUP(E240,INPUTS!$A$44:$B$103,2,0),0)</f>
        <v>0</v>
      </c>
      <c r="Z240" s="15">
        <f t="shared" si="82"/>
        <v>0</v>
      </c>
      <c r="AA240" s="20">
        <f>IFERROR(VLOOKUP(E240,INPUTS!$A$44:$C$103,3,0),SCENARIOS!$J$23)</f>
        <v>0</v>
      </c>
      <c r="AB240" s="15">
        <f t="shared" si="83"/>
        <v>0</v>
      </c>
      <c r="AC240" s="20">
        <f>IFERROR(VLOOKUP($E240,INPUTS!$A$44:$G$103,4,0),SCENARIOS!$K$23)</f>
        <v>0</v>
      </c>
      <c r="AD240" s="15">
        <f t="shared" si="84"/>
        <v>0</v>
      </c>
      <c r="AE240" s="20">
        <f>IFERROR(VLOOKUP($E240,INPUTS!$A$44:$G$103,5,0),SCENARIOS!$L$23)</f>
        <v>0</v>
      </c>
      <c r="AF240" s="15">
        <f t="shared" si="85"/>
        <v>0</v>
      </c>
      <c r="AG240" s="20">
        <f>IFERROR(VLOOKUP($E240,INPUTS!$A$44:$G$103,6,0),SCENARIOS!$M$23)</f>
        <v>0</v>
      </c>
      <c r="AH240" s="15">
        <f t="shared" si="86"/>
        <v>0</v>
      </c>
      <c r="AI240" s="20">
        <f>IFERROR(VLOOKUP($E240,INPUTS!$A$44:$G$103,7,0),SCENARIOS!$N$23)</f>
        <v>0</v>
      </c>
      <c r="AJ240" s="15">
        <f t="shared" si="87"/>
        <v>0</v>
      </c>
      <c r="AL240" t="str">
        <f t="shared" si="88"/>
        <v>Y</v>
      </c>
      <c r="AM240" s="21">
        <f t="shared" si="89"/>
        <v>116927.02848154</v>
      </c>
      <c r="BB240" s="2"/>
      <c r="BC240" s="2" t="str">
        <v>TAO</v>
      </c>
      <c r="BD240" s="15">
        <f>SUMIF($E$4:$E$1277,$BC240,$T$4:$T$1277)*(1+INDEX($Q$4:$Q$1277,MATCH($BC240,$E$4:$E1383,0)))^BD$132</f>
        <v>518700</v>
      </c>
      <c r="BE240" s="15">
        <f>SUMIF($E$4:$E$1277,$BC240,$T$4:$T$1277)*(1+INDEX($Q$4:$Q$1277,MATCH($BC240,$E$4:$E1383,0)))^BE$132</f>
        <v>631077.86047488</v>
      </c>
      <c r="BF240" s="15">
        <f>SUMIF($E$4:$E$1277,$BC240,$T$4:$T$1277)*(1+INDEX($Q$4:$Q$1277,MATCH($BC240,$E$4:$E1383,0)))^BF$132</f>
        <v>767802.710587145</v>
      </c>
      <c r="BG240" s="15">
        <f>SUMIF($E$4:$E$1277,$BC240,$T$4:$T$1277)*(1+INDEX($Q$4:$Q$1277,MATCH($BC240,$E$4:$E1383,0)))^BG$132</f>
        <v>934149.396306438</v>
      </c>
      <c r="BH240" s="15">
        <f>SUMIF($E$4:$E$1277,$BC240,$T$4:$T$1277)*(1+INDEX($Q$4:$Q$1277,MATCH($BC240,$E$4:$E1383,0)))^BH$132</f>
        <v>1136535.57429144</v>
      </c>
      <c r="BI240" s="15">
        <f>SUMIF($E$4:$E$1277,$BC240,$T$4:$T$1277)*(1+INDEX($Q$4:$Q$1277,MATCH($BC240,$E$4:$E1383,0)))^BI$132</f>
        <v>1382769.30514253</v>
      </c>
      <c r="BJ240" s="62">
        <f t="shared" si="91"/>
        <v>1382769.30514253</v>
      </c>
      <c r="BK240" s="63" t="str">
        <f t="shared" si="92"/>
        <v>Y</v>
      </c>
      <c r="BL240" s="15"/>
    </row>
    <row r="241" ht="15" customHeight="1" spans="1:64">
      <c r="A241" s="52" t="s">
        <v>1182</v>
      </c>
      <c r="B241" s="52" t="s">
        <v>641</v>
      </c>
      <c r="C241" s="52" t="s">
        <v>642</v>
      </c>
      <c r="D241" s="52" t="s">
        <v>929</v>
      </c>
      <c r="E241" s="10" t="s">
        <v>644</v>
      </c>
      <c r="F241" s="52" t="s">
        <v>643</v>
      </c>
      <c r="G241" s="52" t="s">
        <v>185</v>
      </c>
      <c r="H241" s="52" t="s">
        <v>256</v>
      </c>
      <c r="I241" s="52" t="s">
        <v>930</v>
      </c>
      <c r="J241" s="52" t="s">
        <v>169</v>
      </c>
      <c r="K241" s="52" t="s">
        <v>931</v>
      </c>
      <c r="L241" s="53" t="s">
        <v>288</v>
      </c>
      <c r="M241" s="13">
        <v>365</v>
      </c>
      <c r="N241" s="14">
        <f t="shared" si="78"/>
        <v>1</v>
      </c>
      <c r="O241" s="15">
        <v>12600</v>
      </c>
      <c r="P241" s="15">
        <f t="shared" si="79"/>
        <v>4599000</v>
      </c>
      <c r="Q241" s="16">
        <f>IFERROR(VLOOKUP(G241,SCENARIOS!$A$13:$E$18,2,0),0.025)</f>
        <v>0.03</v>
      </c>
      <c r="R241" s="57">
        <f>IFERROR(VLOOKUP(L241,INPUTS!$A$107:$B$120,2,0),0.0082)</f>
        <v>0.0085</v>
      </c>
      <c r="S241" s="52">
        <f t="shared" si="80"/>
        <v>107.1</v>
      </c>
      <c r="T241" s="15">
        <f t="shared" si="81"/>
        <v>39091.5</v>
      </c>
      <c r="U241" s="15">
        <f>T241/INPUTS!$B$7*1000</f>
        <v>48864375</v>
      </c>
      <c r="V241" s="15">
        <f>T241*INPUTS!$B$6</f>
        <v>123529.14</v>
      </c>
      <c r="W241" s="54" t="s">
        <v>396</v>
      </c>
      <c r="X241" s="54" t="s">
        <v>396</v>
      </c>
      <c r="Y241" s="58">
        <f>IFERROR(VLOOKUP(E241,INPUTS!$A$44:$B$103,2,0),0)</f>
        <v>0</v>
      </c>
      <c r="Z241" s="15">
        <f t="shared" si="82"/>
        <v>0</v>
      </c>
      <c r="AA241" s="20">
        <f>IFERROR(VLOOKUP(E241,INPUTS!$A$44:$C$103,3,0),SCENARIOS!$J$23)</f>
        <v>0</v>
      </c>
      <c r="AB241" s="15">
        <f t="shared" si="83"/>
        <v>0</v>
      </c>
      <c r="AC241" s="20">
        <f>IFERROR(VLOOKUP($E241,INPUTS!$A$44:$G$103,4,0),SCENARIOS!$K$23)</f>
        <v>0</v>
      </c>
      <c r="AD241" s="15">
        <f t="shared" si="84"/>
        <v>0</v>
      </c>
      <c r="AE241" s="20">
        <f>IFERROR(VLOOKUP($E241,INPUTS!$A$44:$G$103,5,0),SCENARIOS!$L$23)</f>
        <v>0</v>
      </c>
      <c r="AF241" s="15">
        <f t="shared" si="85"/>
        <v>0</v>
      </c>
      <c r="AG241" s="20">
        <f>IFERROR(VLOOKUP($E241,INPUTS!$A$44:$G$103,6,0),SCENARIOS!$M$23)</f>
        <v>0</v>
      </c>
      <c r="AH241" s="15">
        <f t="shared" si="86"/>
        <v>0</v>
      </c>
      <c r="AI241" s="20">
        <f>IFERROR(VLOOKUP($E241,INPUTS!$A$44:$G$103,7,0),SCENARIOS!$N$23)</f>
        <v>0</v>
      </c>
      <c r="AJ241" s="15">
        <f t="shared" si="87"/>
        <v>0</v>
      </c>
      <c r="AL241" t="str">
        <f t="shared" si="88"/>
        <v>N</v>
      </c>
      <c r="AM241" s="21">
        <f t="shared" si="89"/>
        <v>81848.9199370777</v>
      </c>
      <c r="BB241" s="2"/>
      <c r="BC241" s="2" t="str">
        <v>TNA</v>
      </c>
      <c r="BD241" s="15">
        <f>SUMIF($E$4:$E$1277,$BC241,$T$4:$T$1277)*(1+INDEX($Q$4:$Q$1277,MATCH($BC241,$E$4:$E1384,0)))^BD$132</f>
        <v>397800</v>
      </c>
      <c r="BE241" s="15">
        <f>SUMIF($E$4:$E$1277,$BC241,$T$4:$T$1277)*(1+INDEX($Q$4:$Q$1277,MATCH($BC241,$E$4:$E1384,0)))^BE$132</f>
        <v>483984.52457472</v>
      </c>
      <c r="BF241" s="15">
        <f>SUMIF($E$4:$E$1277,$BC241,$T$4:$T$1277)*(1+INDEX($Q$4:$Q$1277,MATCH($BC241,$E$4:$E1384,0)))^BF$132</f>
        <v>588841.176540517</v>
      </c>
      <c r="BG241" s="15">
        <f>SUMIF($E$4:$E$1277,$BC241,$T$4:$T$1277)*(1+INDEX($Q$4:$Q$1277,MATCH($BC241,$E$4:$E1384,0)))^BG$132</f>
        <v>716415.326490651</v>
      </c>
      <c r="BH241" s="15">
        <f>SUMIF($E$4:$E$1277,$BC241,$T$4:$T$1277)*(1+INDEX($Q$4:$Q$1277,MATCH($BC241,$E$4:$E1384,0)))^BH$132</f>
        <v>871628.786298695</v>
      </c>
      <c r="BI241" s="15">
        <f>SUMIF($E$4:$E$1277,$BC241,$T$4:$T$1277)*(1+INDEX($Q$4:$Q$1277,MATCH($BC241,$E$4:$E1384,0)))^BI$132</f>
        <v>1060469.6926657</v>
      </c>
      <c r="BJ241" s="62">
        <f t="shared" si="91"/>
        <v>1060469.6926657</v>
      </c>
      <c r="BK241" s="63" t="str">
        <f t="shared" si="92"/>
        <v>Y</v>
      </c>
      <c r="BL241" s="15"/>
    </row>
    <row r="242" ht="15" customHeight="1" spans="1:64">
      <c r="A242" s="52" t="s">
        <v>1183</v>
      </c>
      <c r="B242" s="52" t="s">
        <v>641</v>
      </c>
      <c r="C242" s="52" t="s">
        <v>642</v>
      </c>
      <c r="D242" s="52" t="s">
        <v>929</v>
      </c>
      <c r="E242" s="10" t="s">
        <v>644</v>
      </c>
      <c r="F242" s="52" t="s">
        <v>643</v>
      </c>
      <c r="G242" s="52" t="s">
        <v>185</v>
      </c>
      <c r="H242" s="52" t="s">
        <v>242</v>
      </c>
      <c r="I242" s="52" t="s">
        <v>421</v>
      </c>
      <c r="J242" s="52" t="s">
        <v>173</v>
      </c>
      <c r="K242" s="52" t="s">
        <v>931</v>
      </c>
      <c r="L242" s="53" t="s">
        <v>288</v>
      </c>
      <c r="M242" s="13">
        <v>365</v>
      </c>
      <c r="N242" s="14">
        <f t="shared" si="78"/>
        <v>1</v>
      </c>
      <c r="O242" s="15">
        <v>9700</v>
      </c>
      <c r="P242" s="15">
        <f t="shared" si="79"/>
        <v>3540500</v>
      </c>
      <c r="Q242" s="16">
        <f>IFERROR(VLOOKUP(G242,SCENARIOS!$A$13:$E$18,2,0),0.025)</f>
        <v>0.03</v>
      </c>
      <c r="R242" s="57">
        <f>IFERROR(VLOOKUP(L242,INPUTS!$A$107:$B$120,2,0),0.0082)</f>
        <v>0.0085</v>
      </c>
      <c r="S242" s="52">
        <f t="shared" si="80"/>
        <v>82.45</v>
      </c>
      <c r="T242" s="15">
        <f t="shared" si="81"/>
        <v>30094.25</v>
      </c>
      <c r="U242" s="15">
        <f>T242/INPUTS!$B$7*1000</f>
        <v>37617812.5</v>
      </c>
      <c r="V242" s="15">
        <f>T242*INPUTS!$B$6</f>
        <v>95097.83</v>
      </c>
      <c r="W242" s="54" t="s">
        <v>396</v>
      </c>
      <c r="X242" s="54" t="s">
        <v>396</v>
      </c>
      <c r="Y242" s="58">
        <f>IFERROR(VLOOKUP(E242,INPUTS!$A$44:$B$103,2,0),0)</f>
        <v>0</v>
      </c>
      <c r="Z242" s="15">
        <f t="shared" si="82"/>
        <v>0</v>
      </c>
      <c r="AA242" s="20">
        <f>IFERROR(VLOOKUP(E242,INPUTS!$A$44:$C$103,3,0),SCENARIOS!$J$23)</f>
        <v>0</v>
      </c>
      <c r="AB242" s="15">
        <f t="shared" si="83"/>
        <v>0</v>
      </c>
      <c r="AC242" s="20">
        <f>IFERROR(VLOOKUP($E242,INPUTS!$A$44:$G$103,4,0),SCENARIOS!$K$23)</f>
        <v>0</v>
      </c>
      <c r="AD242" s="15">
        <f t="shared" si="84"/>
        <v>0</v>
      </c>
      <c r="AE242" s="20">
        <f>IFERROR(VLOOKUP($E242,INPUTS!$A$44:$G$103,5,0),SCENARIOS!$L$23)</f>
        <v>0</v>
      </c>
      <c r="AF242" s="15">
        <f t="shared" si="85"/>
        <v>0</v>
      </c>
      <c r="AG242" s="20">
        <f>IFERROR(VLOOKUP($E242,INPUTS!$A$44:$G$103,6,0),SCENARIOS!$M$23)</f>
        <v>0</v>
      </c>
      <c r="AH242" s="15">
        <f t="shared" si="86"/>
        <v>0</v>
      </c>
      <c r="AI242" s="20">
        <f>IFERROR(VLOOKUP($E242,INPUTS!$A$44:$G$103,7,0),SCENARIOS!$N$23)</f>
        <v>0</v>
      </c>
      <c r="AJ242" s="15">
        <f t="shared" si="87"/>
        <v>0</v>
      </c>
      <c r="AL242" t="str">
        <f t="shared" si="88"/>
        <v>Y</v>
      </c>
      <c r="AM242" s="21">
        <f t="shared" si="89"/>
        <v>63010.6764594963</v>
      </c>
      <c r="BB242" s="2"/>
      <c r="BC242" s="2" t="str">
        <v>TPE</v>
      </c>
      <c r="BD242" s="15">
        <f>SUMIF($E$4:$E$1277,$BC242,$T$4:$T$1277)*(1+INDEX($Q$4:$Q$1277,MATCH($BC242,$E$4:$E1385,0)))^BD$132</f>
        <v>2207311.84</v>
      </c>
      <c r="BE242" s="15">
        <f>SUMIF($E$4:$E$1277,$BC242,$T$4:$T$1277)*(1+INDEX($Q$4:$Q$1277,MATCH($BC242,$E$4:$E1385,0)))^BE$132</f>
        <v>2685532.35663788</v>
      </c>
      <c r="BF242" s="15">
        <f>SUMIF($E$4:$E$1277,$BC242,$T$4:$T$1277)*(1+INDEX($Q$4:$Q$1277,MATCH($BC242,$E$4:$E1385,0)))^BF$132</f>
        <v>3267360.7361926</v>
      </c>
      <c r="BG242" s="15">
        <f>SUMIF($E$4:$E$1277,$BC242,$T$4:$T$1277)*(1+INDEX($Q$4:$Q$1277,MATCH($BC242,$E$4:$E1385,0)))^BG$132</f>
        <v>3975243.92287652</v>
      </c>
      <c r="BH242" s="15">
        <f>SUMIF($E$4:$E$1277,$BC242,$T$4:$T$1277)*(1+INDEX($Q$4:$Q$1277,MATCH($BC242,$E$4:$E1385,0)))^BH$132</f>
        <v>4836492.05651568</v>
      </c>
      <c r="BI242" s="15">
        <f>SUMIF($E$4:$E$1277,$BC242,$T$4:$T$1277)*(1+INDEX($Q$4:$Q$1277,MATCH($BC242,$E$4:$E1385,0)))^BI$132</f>
        <v>5884332.09799435</v>
      </c>
      <c r="BJ242" s="62">
        <f t="shared" si="91"/>
        <v>5884332.09799435</v>
      </c>
      <c r="BK242" s="63" t="str">
        <f t="shared" si="92"/>
        <v>Y</v>
      </c>
      <c r="BL242" s="15"/>
    </row>
    <row r="243" ht="15" customHeight="1" spans="1:64">
      <c r="A243" s="52" t="s">
        <v>1184</v>
      </c>
      <c r="B243" s="52" t="s">
        <v>645</v>
      </c>
      <c r="C243" s="52" t="s">
        <v>646</v>
      </c>
      <c r="D243" s="52" t="s">
        <v>929</v>
      </c>
      <c r="E243" s="10" t="s">
        <v>648</v>
      </c>
      <c r="F243" s="52" t="s">
        <v>647</v>
      </c>
      <c r="G243" s="56" t="s">
        <v>177</v>
      </c>
      <c r="H243" s="52" t="s">
        <v>203</v>
      </c>
      <c r="I243" s="52" t="s">
        <v>399</v>
      </c>
      <c r="J243" s="52" t="s">
        <v>165</v>
      </c>
      <c r="K243" s="52" t="s">
        <v>931</v>
      </c>
      <c r="L243" s="53" t="s">
        <v>286</v>
      </c>
      <c r="M243" s="13">
        <v>2190</v>
      </c>
      <c r="N243" s="14">
        <f t="shared" si="78"/>
        <v>6</v>
      </c>
      <c r="O243" s="15">
        <v>2100</v>
      </c>
      <c r="P243" s="15">
        <f t="shared" si="79"/>
        <v>4599000</v>
      </c>
      <c r="Q243" s="16">
        <f>IFERROR(VLOOKUP(G243,SCENARIOS!$A$13:$E$18,2,0),0.025)</f>
        <v>0.045</v>
      </c>
      <c r="R243" s="57">
        <f>IFERROR(VLOOKUP(L243,INPUTS!$A$107:$B$120,2,0),0.0082)</f>
        <v>0.0039</v>
      </c>
      <c r="S243" s="52">
        <f t="shared" si="80"/>
        <v>8.19</v>
      </c>
      <c r="T243" s="15">
        <f t="shared" si="81"/>
        <v>17936.1</v>
      </c>
      <c r="U243" s="15">
        <f>T243/INPUTS!$B$7*1000</f>
        <v>22420125</v>
      </c>
      <c r="V243" s="15">
        <f>T243*INPUTS!$B$6</f>
        <v>56678.076</v>
      </c>
      <c r="W243" s="54" t="s">
        <v>396</v>
      </c>
      <c r="X243" s="54" t="s">
        <v>396</v>
      </c>
      <c r="Y243" s="58">
        <f>IFERROR(VLOOKUP(E243,INPUTS!$A$44:$B$103,2,0),0)</f>
        <v>0</v>
      </c>
      <c r="Z243" s="15">
        <f t="shared" si="82"/>
        <v>0</v>
      </c>
      <c r="AA243" s="20">
        <f>IFERROR(VLOOKUP(E243,INPUTS!$A$44:$C$103,3,0),SCENARIOS!$J$23)</f>
        <v>0</v>
      </c>
      <c r="AB243" s="15">
        <f t="shared" si="83"/>
        <v>0</v>
      </c>
      <c r="AC243" s="20">
        <f>IFERROR(VLOOKUP($E243,INPUTS!$A$44:$G$103,4,0),SCENARIOS!$K$23)</f>
        <v>0</v>
      </c>
      <c r="AD243" s="15">
        <f t="shared" si="84"/>
        <v>0</v>
      </c>
      <c r="AE243" s="20">
        <f>IFERROR(VLOOKUP($E243,INPUTS!$A$44:$G$103,5,0),SCENARIOS!$L$23)</f>
        <v>0</v>
      </c>
      <c r="AF243" s="15">
        <f t="shared" si="85"/>
        <v>0</v>
      </c>
      <c r="AG243" s="20">
        <f>IFERROR(VLOOKUP($E243,INPUTS!$A$44:$G$103,6,0),SCENARIOS!$M$23)</f>
        <v>0</v>
      </c>
      <c r="AH243" s="15">
        <f t="shared" si="86"/>
        <v>0</v>
      </c>
      <c r="AI243" s="20">
        <f>IFERROR(VLOOKUP($E243,INPUTS!$A$44:$G$103,7,0),SCENARIOS!$N$23)</f>
        <v>0</v>
      </c>
      <c r="AJ243" s="15">
        <f t="shared" si="87"/>
        <v>0</v>
      </c>
      <c r="AL243" t="str">
        <f t="shared" si="88"/>
        <v>Y</v>
      </c>
      <c r="AM243" s="21">
        <f t="shared" si="89"/>
        <v>53905.7729558949</v>
      </c>
      <c r="BB243" s="2"/>
      <c r="BC243" s="2" t="str">
        <v>VCP</v>
      </c>
      <c r="BD243" s="15">
        <f>SUMIF($E$4:$E$1277,$BC243,$T$4:$T$1277)*(1+INDEX($Q$4:$Q$1277,MATCH($BC243,$E$4:$E1386,0)))^BD$132</f>
        <v>2017892.395</v>
      </c>
      <c r="BE243" s="15">
        <f>SUMIF($E$4:$E$1277,$BC243,$T$4:$T$1277)*(1+INDEX($Q$4:$Q$1277,MATCH($BC243,$E$4:$E1386,0)))^BE$132</f>
        <v>2396623.16381047</v>
      </c>
      <c r="BF243" s="15">
        <f>SUMIF($E$4:$E$1277,$BC243,$T$4:$T$1277)*(1+INDEX($Q$4:$Q$1277,MATCH($BC243,$E$4:$E1386,0)))^BF$132</f>
        <v>2846436.51145379</v>
      </c>
      <c r="BG243" s="15">
        <f>SUMIF($E$4:$E$1277,$BC243,$T$4:$T$1277)*(1+INDEX($Q$4:$Q$1277,MATCH($BC243,$E$4:$E1386,0)))^BG$132</f>
        <v>3380673.66454692</v>
      </c>
      <c r="BH243" s="15">
        <f>SUMIF($E$4:$E$1277,$BC243,$T$4:$T$1277)*(1+INDEX($Q$4:$Q$1277,MATCH($BC243,$E$4:$E1386,0)))^BH$132</f>
        <v>4015179.81524342</v>
      </c>
      <c r="BI243" s="15">
        <f>SUMIF($E$4:$E$1277,$BC243,$T$4:$T$1277)*(1+INDEX($Q$4:$Q$1277,MATCH($BC243,$E$4:$E1386,0)))^BI$132</f>
        <v>4768774.08127435</v>
      </c>
      <c r="BJ243" s="62">
        <f t="shared" si="91"/>
        <v>4768774.08127435</v>
      </c>
      <c r="BK243" s="63" t="str">
        <f t="shared" si="92"/>
        <v>Y</v>
      </c>
      <c r="BL243" s="15"/>
    </row>
    <row r="244" ht="15" customHeight="1" spans="1:64">
      <c r="A244" s="52" t="s">
        <v>1185</v>
      </c>
      <c r="B244" s="52" t="s">
        <v>645</v>
      </c>
      <c r="C244" s="52" t="s">
        <v>646</v>
      </c>
      <c r="D244" s="52" t="s">
        <v>929</v>
      </c>
      <c r="E244" s="10" t="s">
        <v>648</v>
      </c>
      <c r="F244" s="52" t="s">
        <v>647</v>
      </c>
      <c r="G244" s="56" t="s">
        <v>177</v>
      </c>
      <c r="H244" s="52" t="s">
        <v>245</v>
      </c>
      <c r="I244" s="52" t="s">
        <v>930</v>
      </c>
      <c r="J244" s="52" t="s">
        <v>169</v>
      </c>
      <c r="K244" s="52" t="s">
        <v>931</v>
      </c>
      <c r="L244" s="53" t="s">
        <v>291</v>
      </c>
      <c r="M244" s="13">
        <v>730</v>
      </c>
      <c r="N244" s="14">
        <f t="shared" si="78"/>
        <v>2</v>
      </c>
      <c r="O244" s="15">
        <v>5800</v>
      </c>
      <c r="P244" s="15">
        <f t="shared" si="79"/>
        <v>4234000</v>
      </c>
      <c r="Q244" s="16">
        <f>IFERROR(VLOOKUP(G244,SCENARIOS!$A$13:$E$18,2,0),0.025)</f>
        <v>0.045</v>
      </c>
      <c r="R244" s="57">
        <f>IFERROR(VLOOKUP(L244,INPUTS!$A$107:$B$120,2,0),0.0082)</f>
        <v>0.0079</v>
      </c>
      <c r="S244" s="52">
        <f t="shared" si="80"/>
        <v>45.82</v>
      </c>
      <c r="T244" s="15">
        <f t="shared" si="81"/>
        <v>33448.6</v>
      </c>
      <c r="U244" s="15">
        <f>T244/INPUTS!$B$7*1000</f>
        <v>41810750</v>
      </c>
      <c r="V244" s="15">
        <f>T244*INPUTS!$B$6</f>
        <v>105697.576</v>
      </c>
      <c r="W244" s="54" t="s">
        <v>396</v>
      </c>
      <c r="X244" s="54" t="s">
        <v>396</v>
      </c>
      <c r="Y244" s="58">
        <f>IFERROR(VLOOKUP(E244,INPUTS!$A$44:$B$103,2,0),0)</f>
        <v>0</v>
      </c>
      <c r="Z244" s="15">
        <f t="shared" si="82"/>
        <v>0</v>
      </c>
      <c r="AA244" s="20">
        <f>IFERROR(VLOOKUP(E244,INPUTS!$A$44:$C$103,3,0),SCENARIOS!$J$23)</f>
        <v>0</v>
      </c>
      <c r="AB244" s="15">
        <f t="shared" si="83"/>
        <v>0</v>
      </c>
      <c r="AC244" s="20">
        <f>IFERROR(VLOOKUP($E244,INPUTS!$A$44:$G$103,4,0),SCENARIOS!$K$23)</f>
        <v>0</v>
      </c>
      <c r="AD244" s="15">
        <f t="shared" si="84"/>
        <v>0</v>
      </c>
      <c r="AE244" s="20">
        <f>IFERROR(VLOOKUP($E244,INPUTS!$A$44:$G$103,5,0),SCENARIOS!$L$23)</f>
        <v>0</v>
      </c>
      <c r="AF244" s="15">
        <f t="shared" si="85"/>
        <v>0</v>
      </c>
      <c r="AG244" s="20">
        <f>IFERROR(VLOOKUP($E244,INPUTS!$A$44:$G$103,6,0),SCENARIOS!$M$23)</f>
        <v>0</v>
      </c>
      <c r="AH244" s="15">
        <f t="shared" si="86"/>
        <v>0</v>
      </c>
      <c r="AI244" s="20">
        <f>IFERROR(VLOOKUP($E244,INPUTS!$A$44:$G$103,7,0),SCENARIOS!$N$23)</f>
        <v>0</v>
      </c>
      <c r="AJ244" s="15">
        <f t="shared" si="87"/>
        <v>0</v>
      </c>
      <c r="AL244" t="str">
        <f t="shared" si="88"/>
        <v>N</v>
      </c>
      <c r="AM244" s="21">
        <f t="shared" si="89"/>
        <v>100527.574962927</v>
      </c>
      <c r="BB244" s="2"/>
      <c r="BC244" s="2" t="str">
        <v>VIE</v>
      </c>
      <c r="BD244" s="15">
        <f>SUMIF($E$4:$E$1277,$BC244,$T$4:$T$1277)*(1+INDEX($Q$4:$Q$1277,MATCH($BC244,$E$4:$E1387,0)))^BD$132</f>
        <v>1990287.92</v>
      </c>
      <c r="BE244" s="15">
        <f>SUMIF($E$4:$E$1277,$BC244,$T$4:$T$1277)*(1+INDEX($Q$4:$Q$1277,MATCH($BC244,$E$4:$E1387,0)))^BE$132</f>
        <v>2251828.098705</v>
      </c>
      <c r="BF244" s="15">
        <f>SUMIF($E$4:$E$1277,$BC244,$T$4:$T$1277)*(1+INDEX($Q$4:$Q$1277,MATCH($BC244,$E$4:$E1387,0)))^BF$132</f>
        <v>2547736.80489272</v>
      </c>
      <c r="BG244" s="15">
        <f>SUMIF($E$4:$E$1277,$BC244,$T$4:$T$1277)*(1+INDEX($Q$4:$Q$1277,MATCH($BC244,$E$4:$E1387,0)))^BG$132</f>
        <v>2882530.34533934</v>
      </c>
      <c r="BH244" s="15">
        <f>SUMIF($E$4:$E$1277,$BC244,$T$4:$T$1277)*(1+INDEX($Q$4:$Q$1277,MATCH($BC244,$E$4:$E1387,0)))^BH$132</f>
        <v>3261318.50662338</v>
      </c>
      <c r="BI244" s="15">
        <f>SUMIF($E$4:$E$1277,$BC244,$T$4:$T$1277)*(1+INDEX($Q$4:$Q$1277,MATCH($BC244,$E$4:$E1387,0)))^BI$132</f>
        <v>3689882.54324587</v>
      </c>
      <c r="BJ244" s="62">
        <f t="shared" si="91"/>
        <v>3689882.54324587</v>
      </c>
      <c r="BK244" s="63" t="str">
        <f t="shared" si="92"/>
        <v>Y</v>
      </c>
      <c r="BL244" s="15"/>
    </row>
    <row r="245" ht="15" customHeight="1" spans="1:64">
      <c r="A245" s="52" t="s">
        <v>1186</v>
      </c>
      <c r="B245" s="52" t="s">
        <v>645</v>
      </c>
      <c r="C245" s="52" t="s">
        <v>646</v>
      </c>
      <c r="D245" s="52" t="s">
        <v>929</v>
      </c>
      <c r="E245" s="10" t="s">
        <v>648</v>
      </c>
      <c r="F245" s="52" t="s">
        <v>647</v>
      </c>
      <c r="G245" s="56" t="s">
        <v>177</v>
      </c>
      <c r="H245" s="52" t="s">
        <v>636</v>
      </c>
      <c r="I245" s="52" t="s">
        <v>635</v>
      </c>
      <c r="J245" s="52" t="s">
        <v>185</v>
      </c>
      <c r="K245" s="52" t="s">
        <v>931</v>
      </c>
      <c r="L245" s="53" t="s">
        <v>286</v>
      </c>
      <c r="M245" s="13">
        <v>730</v>
      </c>
      <c r="N245" s="14">
        <f t="shared" si="78"/>
        <v>2</v>
      </c>
      <c r="O245" s="15">
        <v>3700</v>
      </c>
      <c r="P245" s="15">
        <f t="shared" si="79"/>
        <v>2701000</v>
      </c>
      <c r="Q245" s="16">
        <f>IFERROR(VLOOKUP(G245,SCENARIOS!$A$13:$E$18,2,0),0.025)</f>
        <v>0.045</v>
      </c>
      <c r="R245" s="57">
        <f>IFERROR(VLOOKUP(L245,INPUTS!$A$107:$B$120,2,0),0.0082)</f>
        <v>0.0039</v>
      </c>
      <c r="S245" s="52">
        <f t="shared" si="80"/>
        <v>14.43</v>
      </c>
      <c r="T245" s="15">
        <f t="shared" si="81"/>
        <v>10533.9</v>
      </c>
      <c r="U245" s="15">
        <f>T245/INPUTS!$B$7*1000</f>
        <v>13167375</v>
      </c>
      <c r="V245" s="15">
        <f>T245*INPUTS!$B$6</f>
        <v>33287.124</v>
      </c>
      <c r="W245" s="54" t="s">
        <v>396</v>
      </c>
      <c r="X245" s="54" t="s">
        <v>396</v>
      </c>
      <c r="Y245" s="58">
        <f>IFERROR(VLOOKUP(E245,INPUTS!$A$44:$B$103,2,0),0)</f>
        <v>0</v>
      </c>
      <c r="Z245" s="15">
        <f t="shared" si="82"/>
        <v>0</v>
      </c>
      <c r="AA245" s="20">
        <f>IFERROR(VLOOKUP(E245,INPUTS!$A$44:$C$103,3,0),SCENARIOS!$J$23)</f>
        <v>0</v>
      </c>
      <c r="AB245" s="15">
        <f t="shared" si="83"/>
        <v>0</v>
      </c>
      <c r="AC245" s="20">
        <f>IFERROR(VLOOKUP($E245,INPUTS!$A$44:$G$103,4,0),SCENARIOS!$K$23)</f>
        <v>0</v>
      </c>
      <c r="AD245" s="15">
        <f t="shared" si="84"/>
        <v>0</v>
      </c>
      <c r="AE245" s="20">
        <f>IFERROR(VLOOKUP($E245,INPUTS!$A$44:$G$103,5,0),SCENARIOS!$L$23)</f>
        <v>0</v>
      </c>
      <c r="AF245" s="15">
        <f t="shared" si="85"/>
        <v>0</v>
      </c>
      <c r="AG245" s="20">
        <f>IFERROR(VLOOKUP($E245,INPUTS!$A$44:$G$103,6,0),SCENARIOS!$M$23)</f>
        <v>0</v>
      </c>
      <c r="AH245" s="15">
        <f t="shared" si="86"/>
        <v>0</v>
      </c>
      <c r="AI245" s="20">
        <f>IFERROR(VLOOKUP($E245,INPUTS!$A$44:$G$103,7,0),SCENARIOS!$N$23)</f>
        <v>0</v>
      </c>
      <c r="AJ245" s="15">
        <f t="shared" si="87"/>
        <v>0</v>
      </c>
      <c r="AL245" t="str">
        <f t="shared" si="88"/>
        <v>N</v>
      </c>
      <c r="AM245" s="21">
        <f t="shared" si="89"/>
        <v>31658.9460217161</v>
      </c>
      <c r="BB245" s="2"/>
      <c r="BC245" s="2" t="str">
        <v>VKO</v>
      </c>
      <c r="BD245" s="15">
        <f>SUMIF($E$4:$E$1277,$BC245,$T$4:$T$1277)*(1+INDEX($Q$4:$Q$1277,MATCH($BC245,$E$4:$E1388,0)))^BD$132</f>
        <v>780000</v>
      </c>
      <c r="BE245" s="15">
        <f>SUMIF($E$4:$E$1277,$BC245,$T$4:$T$1277)*(1+INDEX($Q$4:$Q$1277,MATCH($BC245,$E$4:$E1388,0)))^BE$132</f>
        <v>882498.406054687</v>
      </c>
      <c r="BF245" s="15">
        <f>SUMIF($E$4:$E$1277,$BC245,$T$4:$T$1277)*(1+INDEX($Q$4:$Q$1277,MATCH($BC245,$E$4:$E1388,0)))^BF$132</f>
        <v>998465.944473159</v>
      </c>
      <c r="BG245" s="15">
        <f>SUMIF($E$4:$E$1277,$BC245,$T$4:$T$1277)*(1+INDEX($Q$4:$Q$1277,MATCH($BC245,$E$4:$E1388,0)))^BG$132</f>
        <v>1129672.56986853</v>
      </c>
      <c r="BH245" s="15">
        <f>SUMIF($E$4:$E$1277,$BC245,$T$4:$T$1277)*(1+INDEX($Q$4:$Q$1277,MATCH($BC245,$E$4:$E1388,0)))^BH$132</f>
        <v>1278120.82342651</v>
      </c>
      <c r="BI245" s="15">
        <f>SUMIF($E$4:$E$1277,$BC245,$T$4:$T$1277)*(1+INDEX($Q$4:$Q$1277,MATCH($BC245,$E$4:$E1388,0)))^BI$132</f>
        <v>1446076.39669128</v>
      </c>
      <c r="BJ245" s="62">
        <f t="shared" si="91"/>
        <v>1446076.39669128</v>
      </c>
      <c r="BK245" s="63" t="str">
        <f t="shared" si="92"/>
        <v>Y</v>
      </c>
      <c r="BL245" s="15"/>
    </row>
    <row r="246" ht="15" customHeight="1" spans="1:64">
      <c r="A246" s="52" t="s">
        <v>1187</v>
      </c>
      <c r="B246" s="52" t="s">
        <v>389</v>
      </c>
      <c r="C246" s="52" t="s">
        <v>390</v>
      </c>
      <c r="D246" s="52" t="s">
        <v>929</v>
      </c>
      <c r="E246" s="10" t="s">
        <v>200</v>
      </c>
      <c r="F246" s="52" t="s">
        <v>391</v>
      </c>
      <c r="G246" s="52" t="s">
        <v>165</v>
      </c>
      <c r="H246" s="52" t="s">
        <v>249</v>
      </c>
      <c r="I246" s="52" t="s">
        <v>930</v>
      </c>
      <c r="J246" s="52" t="s">
        <v>169</v>
      </c>
      <c r="K246" s="52" t="s">
        <v>931</v>
      </c>
      <c r="L246" s="53" t="s">
        <v>291</v>
      </c>
      <c r="M246" s="13">
        <v>730</v>
      </c>
      <c r="N246" s="14">
        <f t="shared" si="78"/>
        <v>2</v>
      </c>
      <c r="O246" s="15">
        <v>7400</v>
      </c>
      <c r="P246" s="15">
        <f t="shared" si="79"/>
        <v>5402000</v>
      </c>
      <c r="Q246" s="16">
        <f>IFERROR(VLOOKUP(G246,SCENARIOS!$A$13:$E$18,2,0),0.025)</f>
        <v>0.025</v>
      </c>
      <c r="R246" s="52">
        <f>IFERROR(VLOOKUP(L246,INPUTS!$A$107:$B$120,2,0),0.0082)</f>
        <v>0.0079</v>
      </c>
      <c r="S246" s="52">
        <f t="shared" si="80"/>
        <v>58.46</v>
      </c>
      <c r="T246" s="15">
        <f t="shared" si="81"/>
        <v>42675.8</v>
      </c>
      <c r="U246" s="15">
        <f>T246/INPUTS!$B$7*1000</f>
        <v>53344750</v>
      </c>
      <c r="V246" s="15">
        <f>T246*INPUTS!$B$6</f>
        <v>134855.528</v>
      </c>
      <c r="W246" s="54" t="s">
        <v>396</v>
      </c>
      <c r="X246" s="54" t="s">
        <v>396</v>
      </c>
      <c r="Y246" s="67">
        <f>IFERROR(VLOOKUP(E246,INPUTS!$A$44:$B$103,2,0),0)</f>
        <v>0.02</v>
      </c>
      <c r="Z246" s="15">
        <f t="shared" si="82"/>
        <v>853.516</v>
      </c>
      <c r="AA246" s="20">
        <f>IFERROR(VLOOKUP(E246,INPUTS!$A$44:$C$103,3,0),SCENARIOS!$J$23)</f>
        <v>0.06</v>
      </c>
      <c r="AB246" s="15">
        <f t="shared" si="83"/>
        <v>2897.02503670066</v>
      </c>
      <c r="AC246" s="20">
        <f>IFERROR(VLOOKUP($E246,INPUTS!$A$44:$G$103,4,0),SCENARIOS!$K$23)</f>
        <v>0.15</v>
      </c>
      <c r="AD246" s="15">
        <f t="shared" si="84"/>
        <v>8194.29479868223</v>
      </c>
      <c r="AE246" s="20">
        <f>IFERROR(VLOOKUP($E246,INPUTS!$A$44:$G$103,5,0),SCENARIOS!$L$23)</f>
        <v>0.3</v>
      </c>
      <c r="AF246" s="15">
        <f t="shared" si="85"/>
        <v>18542.184868152</v>
      </c>
      <c r="AG246" s="20">
        <f>IFERROR(VLOOKUP($E246,INPUTS!$A$44:$G$103,6,0),SCENARIOS!$M$23)</f>
        <v>0.4</v>
      </c>
      <c r="AH246" s="15">
        <f t="shared" si="86"/>
        <v>27971.7069930179</v>
      </c>
      <c r="AI246" s="20">
        <f>IFERROR(VLOOKUP($E246,INPUTS!$A$44:$G$103,7,0),SCENARIOS!$N$23)</f>
        <v>0.5</v>
      </c>
      <c r="AJ246" s="15">
        <f t="shared" si="87"/>
        <v>39559.2737755883</v>
      </c>
      <c r="AL246" t="str">
        <f t="shared" si="88"/>
        <v>Y</v>
      </c>
      <c r="AM246" s="21">
        <f t="shared" si="89"/>
        <v>79118.5475511766</v>
      </c>
      <c r="BB246" s="2"/>
      <c r="BC246" s="2" t="str">
        <v>WAW</v>
      </c>
      <c r="BD246" s="15">
        <f>SUMIF($E$4:$E$1277,$BC246,$T$4:$T$1277)*(1+INDEX($Q$4:$Q$1277,MATCH($BC246,$E$4:$E1389,0)))^BD$132</f>
        <v>1081176.19</v>
      </c>
      <c r="BE246" s="15">
        <f>SUMIF($E$4:$E$1277,$BC246,$T$4:$T$1277)*(1+INDEX($Q$4:$Q$1277,MATCH($BC246,$E$4:$E1389,0)))^BE$132</f>
        <v>1223251.62094779</v>
      </c>
      <c r="BF246" s="15">
        <f>SUMIF($E$4:$E$1277,$BC246,$T$4:$T$1277)*(1+INDEX($Q$4:$Q$1277,MATCH($BC246,$E$4:$E1389,0)))^BF$132</f>
        <v>1383996.9303721</v>
      </c>
      <c r="BG246" s="15">
        <f>SUMIF($E$4:$E$1277,$BC246,$T$4:$T$1277)*(1+INDEX($Q$4:$Q$1277,MATCH($BC246,$E$4:$E1389,0)))^BG$132</f>
        <v>1565865.49363841</v>
      </c>
      <c r="BH246" s="15">
        <f>SUMIF($E$4:$E$1277,$BC246,$T$4:$T$1277)*(1+INDEX($Q$4:$Q$1277,MATCH($BC246,$E$4:$E1389,0)))^BH$132</f>
        <v>1771633.07978453</v>
      </c>
      <c r="BI246" s="15">
        <f>SUMIF($E$4:$E$1277,$BC246,$T$4:$T$1277)*(1+INDEX($Q$4:$Q$1277,MATCH($BC246,$E$4:$E1389,0)))^BI$132</f>
        <v>2004440.21669693</v>
      </c>
      <c r="BJ246" s="62">
        <f t="shared" si="91"/>
        <v>2004440.21669693</v>
      </c>
      <c r="BK246" s="63" t="str">
        <f t="shared" si="92"/>
        <v>Y</v>
      </c>
      <c r="BL246" s="15"/>
    </row>
    <row r="247" ht="15" customHeight="1" spans="1:64">
      <c r="A247" s="52" t="s">
        <v>1188</v>
      </c>
      <c r="B247" s="52" t="s">
        <v>389</v>
      </c>
      <c r="C247" s="52" t="s">
        <v>390</v>
      </c>
      <c r="D247" s="52" t="s">
        <v>929</v>
      </c>
      <c r="E247" s="10" t="s">
        <v>200</v>
      </c>
      <c r="F247" s="52" t="s">
        <v>391</v>
      </c>
      <c r="G247" s="52" t="s">
        <v>165</v>
      </c>
      <c r="H247" s="52" t="s">
        <v>256</v>
      </c>
      <c r="I247" s="52" t="s">
        <v>930</v>
      </c>
      <c r="J247" s="52" t="s">
        <v>169</v>
      </c>
      <c r="K247" s="52" t="s">
        <v>931</v>
      </c>
      <c r="L247" s="53" t="s">
        <v>291</v>
      </c>
      <c r="M247" s="13">
        <v>548</v>
      </c>
      <c r="N247" s="14">
        <f t="shared" si="78"/>
        <v>1.5013698630137</v>
      </c>
      <c r="O247" s="15">
        <v>6900</v>
      </c>
      <c r="P247" s="15">
        <f t="shared" si="79"/>
        <v>3781200</v>
      </c>
      <c r="Q247" s="16">
        <f>IFERROR(VLOOKUP(G247,SCENARIOS!$A$13:$E$18,2,0),0.025)</f>
        <v>0.025</v>
      </c>
      <c r="R247" s="52">
        <f>IFERROR(VLOOKUP(L247,INPUTS!$A$107:$B$120,2,0),0.0082)</f>
        <v>0.0079</v>
      </c>
      <c r="S247" s="52">
        <f t="shared" si="80"/>
        <v>54.51</v>
      </c>
      <c r="T247" s="15">
        <f t="shared" si="81"/>
        <v>29871.48</v>
      </c>
      <c r="U247" s="15">
        <f>T247/INPUTS!$B$7*1000</f>
        <v>37339350</v>
      </c>
      <c r="V247" s="15">
        <f>T247*INPUTS!$B$6</f>
        <v>94393.8768</v>
      </c>
      <c r="W247" s="54" t="s">
        <v>396</v>
      </c>
      <c r="X247" s="54" t="s">
        <v>396</v>
      </c>
      <c r="Y247" s="67">
        <f>IFERROR(VLOOKUP(E247,INPUTS!$A$44:$B$103,2,0),0)</f>
        <v>0.02</v>
      </c>
      <c r="Z247" s="15">
        <f t="shared" si="82"/>
        <v>597.4296</v>
      </c>
      <c r="AA247" s="20">
        <f>IFERROR(VLOOKUP(E247,INPUTS!$A$44:$C$103,3,0),SCENARIOS!$J$23)</f>
        <v>0.06</v>
      </c>
      <c r="AB247" s="15">
        <f t="shared" si="83"/>
        <v>2027.81026819188</v>
      </c>
      <c r="AC247" s="20">
        <f>IFERROR(VLOOKUP($E247,INPUTS!$A$44:$G$103,4,0),SCENARIOS!$K$23)</f>
        <v>0.15</v>
      </c>
      <c r="AD247" s="15">
        <f t="shared" si="84"/>
        <v>5735.70297904059</v>
      </c>
      <c r="AE247" s="20">
        <f>IFERROR(VLOOKUP($E247,INPUTS!$A$44:$G$103,5,0),SCENARIOS!$L$23)</f>
        <v>0.3</v>
      </c>
      <c r="AF247" s="15">
        <f t="shared" si="85"/>
        <v>12978.8429143755</v>
      </c>
      <c r="AG247" s="20">
        <f>IFERROR(VLOOKUP($E247,INPUTS!$A$44:$G$103,6,0),SCENARIOS!$M$23)</f>
        <v>0.4</v>
      </c>
      <c r="AH247" s="15">
        <f t="shared" si="86"/>
        <v>19579.1592895223</v>
      </c>
      <c r="AI247" s="20">
        <f>IFERROR(VLOOKUP($E247,INPUTS!$A$44:$G$103,7,0),SCENARIOS!$N$23)</f>
        <v>0.5</v>
      </c>
      <c r="AJ247" s="15">
        <f t="shared" si="87"/>
        <v>27690.0270270741</v>
      </c>
      <c r="AL247" t="str">
        <f t="shared" si="88"/>
        <v>N</v>
      </c>
      <c r="AM247" s="21">
        <f t="shared" si="89"/>
        <v>55380.0540541482</v>
      </c>
      <c r="BB247" s="2"/>
      <c r="BC247" s="2" t="str">
        <v>WRO</v>
      </c>
      <c r="BD247" s="15">
        <f>SUMIF($E$4:$E$1277,$BC247,$T$4:$T$1277)*(1+INDEX($Q$4:$Q$1277,MATCH($BC247,$E$4:$E1390,0)))^BD$132</f>
        <v>491400</v>
      </c>
      <c r="BE247" s="15">
        <f>SUMIF($E$4:$E$1277,$BC247,$T$4:$T$1277)*(1+INDEX($Q$4:$Q$1277,MATCH($BC247,$E$4:$E1390,0)))^BE$132</f>
        <v>555973.995814453</v>
      </c>
      <c r="BF247" s="15">
        <f>SUMIF($E$4:$E$1277,$BC247,$T$4:$T$1277)*(1+INDEX($Q$4:$Q$1277,MATCH($BC247,$E$4:$E1390,0)))^BF$132</f>
        <v>629033.54501809</v>
      </c>
      <c r="BG247" s="15">
        <f>SUMIF($E$4:$E$1277,$BC247,$T$4:$T$1277)*(1+INDEX($Q$4:$Q$1277,MATCH($BC247,$E$4:$E1390,0)))^BG$132</f>
        <v>711693.719017171</v>
      </c>
      <c r="BH247" s="15">
        <f>SUMIF($E$4:$E$1277,$BC247,$T$4:$T$1277)*(1+INDEX($Q$4:$Q$1277,MATCH($BC247,$E$4:$E1390,0)))^BH$132</f>
        <v>805216.1187587</v>
      </c>
      <c r="BI247" s="15">
        <f>SUMIF($E$4:$E$1277,$BC247,$T$4:$T$1277)*(1+INDEX($Q$4:$Q$1277,MATCH($BC247,$E$4:$E1390,0)))^BI$132</f>
        <v>911028.129915506</v>
      </c>
      <c r="BJ247" s="62">
        <f t="shared" si="91"/>
        <v>911028.129915506</v>
      </c>
      <c r="BK247" s="63" t="str">
        <f t="shared" si="92"/>
        <v>Y</v>
      </c>
      <c r="BL247" s="15"/>
    </row>
    <row r="248" ht="15" customHeight="1" spans="1:64">
      <c r="A248" s="52" t="s">
        <v>1189</v>
      </c>
      <c r="B248" s="52" t="s">
        <v>389</v>
      </c>
      <c r="C248" s="52" t="s">
        <v>390</v>
      </c>
      <c r="D248" s="52" t="s">
        <v>929</v>
      </c>
      <c r="E248" s="10" t="s">
        <v>200</v>
      </c>
      <c r="F248" s="52" t="s">
        <v>391</v>
      </c>
      <c r="G248" s="52" t="s">
        <v>165</v>
      </c>
      <c r="H248" s="52" t="s">
        <v>255</v>
      </c>
      <c r="I248" s="52" t="s">
        <v>930</v>
      </c>
      <c r="J248" s="52" t="s">
        <v>169</v>
      </c>
      <c r="K248" s="52" t="s">
        <v>931</v>
      </c>
      <c r="L248" s="53" t="s">
        <v>291</v>
      </c>
      <c r="M248" s="13">
        <v>548</v>
      </c>
      <c r="N248" s="14">
        <f t="shared" si="78"/>
        <v>1.5013698630137</v>
      </c>
      <c r="O248" s="15">
        <v>6350</v>
      </c>
      <c r="P248" s="15">
        <f t="shared" si="79"/>
        <v>3479800</v>
      </c>
      <c r="Q248" s="16">
        <f>IFERROR(VLOOKUP(G248,SCENARIOS!$A$13:$E$18,2,0),0.025)</f>
        <v>0.025</v>
      </c>
      <c r="R248" s="52">
        <f>IFERROR(VLOOKUP(L248,INPUTS!$A$107:$B$120,2,0),0.0082)</f>
        <v>0.0079</v>
      </c>
      <c r="S248" s="52">
        <f t="shared" si="80"/>
        <v>50.165</v>
      </c>
      <c r="T248" s="15">
        <f t="shared" si="81"/>
        <v>27490.42</v>
      </c>
      <c r="U248" s="15">
        <f>T248/INPUTS!$B$7*1000</f>
        <v>34363025</v>
      </c>
      <c r="V248" s="15">
        <f>T248*INPUTS!$B$6</f>
        <v>86869.7272</v>
      </c>
      <c r="W248" s="54" t="s">
        <v>396</v>
      </c>
      <c r="X248" s="54" t="s">
        <v>396</v>
      </c>
      <c r="Y248" s="67">
        <f>IFERROR(VLOOKUP(E248,INPUTS!$A$44:$B$103,2,0),0)</f>
        <v>0.02</v>
      </c>
      <c r="Z248" s="15">
        <f t="shared" si="82"/>
        <v>549.8084</v>
      </c>
      <c r="AA248" s="20">
        <f>IFERROR(VLOOKUP(E248,INPUTS!$A$44:$C$103,3,0),SCENARIOS!$J$23)</f>
        <v>0.06</v>
      </c>
      <c r="AB248" s="15">
        <f t="shared" si="83"/>
        <v>1866.17321782876</v>
      </c>
      <c r="AC248" s="20">
        <f>IFERROR(VLOOKUP($E248,INPUTS!$A$44:$G$103,4,0),SCENARIOS!$K$23)</f>
        <v>0.15</v>
      </c>
      <c r="AD248" s="15">
        <f t="shared" si="84"/>
        <v>5278.50926331996</v>
      </c>
      <c r="AE248" s="20">
        <f>IFERROR(VLOOKUP($E248,INPUTS!$A$44:$G$103,5,0),SCENARIOS!$L$23)</f>
        <v>0.3</v>
      </c>
      <c r="AF248" s="15">
        <f t="shared" si="85"/>
        <v>11944.2974646789</v>
      </c>
      <c r="AG248" s="20">
        <f>IFERROR(VLOOKUP($E248,INPUTS!$A$44:$G$103,6,0),SCENARIOS!$M$23)</f>
        <v>0.4</v>
      </c>
      <c r="AH248" s="15">
        <f t="shared" si="86"/>
        <v>18018.5016649952</v>
      </c>
      <c r="AI248" s="20">
        <f>IFERROR(VLOOKUP($E248,INPUTS!$A$44:$G$103,7,0),SCENARIOS!$N$23)</f>
        <v>0.5</v>
      </c>
      <c r="AJ248" s="15">
        <f t="shared" si="87"/>
        <v>25482.8509596986</v>
      </c>
      <c r="AL248" t="str">
        <f t="shared" si="88"/>
        <v>Y</v>
      </c>
      <c r="AM248" s="21">
        <f t="shared" si="89"/>
        <v>50965.7019193973</v>
      </c>
      <c r="BB248" s="2"/>
      <c r="BC248" s="2" t="str">
        <v>WUH</v>
      </c>
      <c r="BD248" s="15">
        <f>SUMIF($E$4:$E$1277,$BC248,$T$4:$T$1277)*(1+INDEX($Q$4:$Q$1277,MATCH($BC248,$E$4:$E1391,0)))^BD$132</f>
        <v>967200</v>
      </c>
      <c r="BE248" s="15">
        <f>SUMIF($E$4:$E$1277,$BC248,$T$4:$T$1277)*(1+INDEX($Q$4:$Q$1277,MATCH($BC248,$E$4:$E1391,0)))^BE$132</f>
        <v>1176746.68720128</v>
      </c>
      <c r="BF248" s="15">
        <f>SUMIF($E$4:$E$1277,$BC248,$T$4:$T$1277)*(1+INDEX($Q$4:$Q$1277,MATCH($BC248,$E$4:$E1391,0)))^BF$132</f>
        <v>1431692.27237302</v>
      </c>
      <c r="BG248" s="15">
        <f>SUMIF($E$4:$E$1277,$BC248,$T$4:$T$1277)*(1+INDEX($Q$4:$Q$1277,MATCH($BC248,$E$4:$E1391,0)))^BG$132</f>
        <v>1741872.55852629</v>
      </c>
      <c r="BH248" s="15">
        <f>SUMIF($E$4:$E$1277,$BC248,$T$4:$T$1277)*(1+INDEX($Q$4:$Q$1277,MATCH($BC248,$E$4:$E1391,0)))^BH$132</f>
        <v>2119254.30394193</v>
      </c>
      <c r="BI248" s="15">
        <f>SUMIF($E$4:$E$1277,$BC248,$T$4:$T$1277)*(1+INDEX($Q$4:$Q$1277,MATCH($BC248,$E$4:$E1391,0)))^BI$132</f>
        <v>2578396.89981464</v>
      </c>
      <c r="BJ248" s="62">
        <f t="shared" si="91"/>
        <v>2578396.89981464</v>
      </c>
      <c r="BK248" s="63" t="str">
        <f t="shared" si="92"/>
        <v>Y</v>
      </c>
      <c r="BL248" s="15"/>
    </row>
    <row r="249" ht="15" customHeight="1" spans="1:64">
      <c r="A249" s="52" t="s">
        <v>1190</v>
      </c>
      <c r="B249" s="52" t="s">
        <v>389</v>
      </c>
      <c r="C249" s="52" t="s">
        <v>390</v>
      </c>
      <c r="D249" s="52" t="s">
        <v>929</v>
      </c>
      <c r="E249" s="10" t="s">
        <v>200</v>
      </c>
      <c r="F249" s="52" t="s">
        <v>391</v>
      </c>
      <c r="G249" s="52" t="s">
        <v>165</v>
      </c>
      <c r="H249" s="52" t="s">
        <v>251</v>
      </c>
      <c r="I249" s="52" t="s">
        <v>930</v>
      </c>
      <c r="J249" s="52" t="s">
        <v>169</v>
      </c>
      <c r="K249" s="52" t="s">
        <v>931</v>
      </c>
      <c r="L249" s="53" t="s">
        <v>291</v>
      </c>
      <c r="M249" s="13">
        <v>548</v>
      </c>
      <c r="N249" s="14">
        <f t="shared" si="78"/>
        <v>1.5013698630137</v>
      </c>
      <c r="O249" s="15">
        <v>8750</v>
      </c>
      <c r="P249" s="15">
        <f t="shared" si="79"/>
        <v>4795000</v>
      </c>
      <c r="Q249" s="16">
        <f>IFERROR(VLOOKUP(G249,SCENARIOS!$A$13:$E$18,2,0),0.025)</f>
        <v>0.025</v>
      </c>
      <c r="R249" s="52">
        <f>IFERROR(VLOOKUP(L249,INPUTS!$A$107:$B$120,2,0),0.0082)</f>
        <v>0.0079</v>
      </c>
      <c r="S249" s="52">
        <f t="shared" si="80"/>
        <v>69.125</v>
      </c>
      <c r="T249" s="15">
        <f t="shared" si="81"/>
        <v>37880.5</v>
      </c>
      <c r="U249" s="15">
        <f>T249/INPUTS!$B$7*1000</f>
        <v>47350625</v>
      </c>
      <c r="V249" s="15">
        <f>T249*INPUTS!$B$6</f>
        <v>119702.38</v>
      </c>
      <c r="W249" s="54" t="s">
        <v>396</v>
      </c>
      <c r="X249" s="54" t="s">
        <v>396</v>
      </c>
      <c r="Y249" s="67">
        <f>IFERROR(VLOOKUP(E249,INPUTS!$A$44:$B$103,2,0),0)</f>
        <v>0.02</v>
      </c>
      <c r="Z249" s="15">
        <f t="shared" si="82"/>
        <v>757.61</v>
      </c>
      <c r="AA249" s="20">
        <f>IFERROR(VLOOKUP(E249,INPUTS!$A$44:$C$103,3,0),SCENARIOS!$J$23)</f>
        <v>0.06</v>
      </c>
      <c r="AB249" s="15">
        <f t="shared" si="83"/>
        <v>2571.4985285042</v>
      </c>
      <c r="AC249" s="20">
        <f>IFERROR(VLOOKUP($E249,INPUTS!$A$44:$G$103,4,0),SCENARIOS!$K$23)</f>
        <v>0.15</v>
      </c>
      <c r="AD249" s="15">
        <f t="shared" si="84"/>
        <v>7273.53638646452</v>
      </c>
      <c r="AE249" s="20">
        <f>IFERROR(VLOOKUP($E249,INPUTS!$A$44:$G$103,5,0),SCENARIOS!$L$23)</f>
        <v>0.3</v>
      </c>
      <c r="AF249" s="15">
        <f t="shared" si="85"/>
        <v>16458.6776088095</v>
      </c>
      <c r="AG249" s="20">
        <f>IFERROR(VLOOKUP($E249,INPUTS!$A$44:$G$103,6,0),SCENARIOS!$M$23)</f>
        <v>0.4</v>
      </c>
      <c r="AH249" s="15">
        <f t="shared" si="86"/>
        <v>24828.6440265681</v>
      </c>
      <c r="AI249" s="20">
        <f>IFERROR(VLOOKUP($E249,INPUTS!$A$44:$G$103,7,0),SCENARIOS!$N$23)</f>
        <v>0.5</v>
      </c>
      <c r="AJ249" s="15">
        <f t="shared" si="87"/>
        <v>35114.1647082462</v>
      </c>
      <c r="AL249" t="str">
        <f t="shared" si="88"/>
        <v>N</v>
      </c>
      <c r="AM249" s="21">
        <f t="shared" si="89"/>
        <v>70228.3294164923</v>
      </c>
      <c r="BB249" s="2"/>
      <c r="BC249" s="2" t="str">
        <v>YIP</v>
      </c>
      <c r="BD249" s="15">
        <f>SUMIF($E$4:$E$1277,$BC249,$T$4:$T$1277)*(1+INDEX($Q$4:$Q$1277,MATCH($BC249,$E$4:$E1392,0)))^BD$132</f>
        <v>74284.8</v>
      </c>
      <c r="BE249" s="15">
        <f>SUMIF($E$4:$E$1277,$BC249,$T$4:$T$1277)*(1+INDEX($Q$4:$Q$1277,MATCH($BC249,$E$4:$E1392,0)))^BE$132</f>
        <v>82016.4216495514</v>
      </c>
      <c r="BF249" s="15">
        <f>SUMIF($E$4:$E$1277,$BC249,$T$4:$T$1277)*(1+INDEX($Q$4:$Q$1277,MATCH($BC249,$E$4:$E1392,0)))^BF$132</f>
        <v>90552.7566904265</v>
      </c>
      <c r="BG249" s="15">
        <f>SUMIF($E$4:$E$1277,$BC249,$T$4:$T$1277)*(1+INDEX($Q$4:$Q$1277,MATCH($BC249,$E$4:$E1392,0)))^BG$132</f>
        <v>99977.5603387403</v>
      </c>
      <c r="BH249" s="15">
        <f>SUMIF($E$4:$E$1277,$BC249,$T$4:$T$1277)*(1+INDEX($Q$4:$Q$1277,MATCH($BC249,$E$4:$E1392,0)))^BH$132</f>
        <v>110383.305120773</v>
      </c>
      <c r="BI249" s="15">
        <f>SUMIF($E$4:$E$1277,$BC249,$T$4:$T$1277)*(1+INDEX($Q$4:$Q$1277,MATCH($BC249,$E$4:$E1392,0)))^BI$132</f>
        <v>121872.088177614</v>
      </c>
      <c r="BJ249" s="62">
        <f t="shared" si="91"/>
        <v>121872.088177614</v>
      </c>
      <c r="BK249" s="63" t="str">
        <f t="shared" si="92"/>
        <v>Y</v>
      </c>
      <c r="BL249" s="15"/>
    </row>
    <row r="250" ht="15" customHeight="1" spans="1:64">
      <c r="A250" s="52" t="s">
        <v>1191</v>
      </c>
      <c r="B250" s="52" t="s">
        <v>389</v>
      </c>
      <c r="C250" s="52" t="s">
        <v>390</v>
      </c>
      <c r="D250" s="52" t="s">
        <v>929</v>
      </c>
      <c r="E250" s="10" t="s">
        <v>200</v>
      </c>
      <c r="F250" s="52" t="s">
        <v>391</v>
      </c>
      <c r="G250" s="52" t="s">
        <v>165</v>
      </c>
      <c r="H250" s="52" t="s">
        <v>248</v>
      </c>
      <c r="I250" s="52" t="s">
        <v>930</v>
      </c>
      <c r="J250" s="52" t="s">
        <v>169</v>
      </c>
      <c r="K250" s="52" t="s">
        <v>931</v>
      </c>
      <c r="L250" s="53" t="s">
        <v>293</v>
      </c>
      <c r="M250" s="13">
        <v>548</v>
      </c>
      <c r="N250" s="14">
        <f t="shared" si="78"/>
        <v>1.5013698630137</v>
      </c>
      <c r="O250" s="15">
        <v>9350</v>
      </c>
      <c r="P250" s="15">
        <f t="shared" si="79"/>
        <v>5123800</v>
      </c>
      <c r="Q250" s="16">
        <f>IFERROR(VLOOKUP(G250,SCENARIOS!$A$13:$E$18,2,0),0.025)</f>
        <v>0.025</v>
      </c>
      <c r="R250" s="52">
        <f>IFERROR(VLOOKUP(L250,INPUTS!$A$107:$B$120,2,0),0.0082)</f>
        <v>0.0079</v>
      </c>
      <c r="S250" s="52">
        <f t="shared" si="80"/>
        <v>73.865</v>
      </c>
      <c r="T250" s="15">
        <f t="shared" si="81"/>
        <v>40478.02</v>
      </c>
      <c r="U250" s="15">
        <f>T250/INPUTS!$B$7*1000</f>
        <v>50597525</v>
      </c>
      <c r="V250" s="15">
        <f>T250*INPUTS!$B$6</f>
        <v>127910.5432</v>
      </c>
      <c r="W250" s="54" t="s">
        <v>396</v>
      </c>
      <c r="X250" s="54" t="s">
        <v>396</v>
      </c>
      <c r="Y250" s="67">
        <f>IFERROR(VLOOKUP(E250,INPUTS!$A$44:$B$103,2,0),0)</f>
        <v>0.02</v>
      </c>
      <c r="Z250" s="15">
        <f t="shared" si="82"/>
        <v>809.5604</v>
      </c>
      <c r="AA250" s="20">
        <f>IFERROR(VLOOKUP(E250,INPUTS!$A$44:$C$103,3,0),SCENARIOS!$J$23)</f>
        <v>0.06</v>
      </c>
      <c r="AB250" s="15">
        <f t="shared" si="83"/>
        <v>2747.82985617306</v>
      </c>
      <c r="AC250" s="20">
        <f>IFERROR(VLOOKUP($E250,INPUTS!$A$44:$G$103,4,0),SCENARIOS!$K$23)</f>
        <v>0.15</v>
      </c>
      <c r="AD250" s="15">
        <f t="shared" si="84"/>
        <v>7772.29316725065</v>
      </c>
      <c r="AE250" s="20">
        <f>IFERROR(VLOOKUP($E250,INPUTS!$A$44:$G$103,5,0),SCENARIOS!$L$23)</f>
        <v>0.3</v>
      </c>
      <c r="AF250" s="15">
        <f t="shared" si="85"/>
        <v>17587.2726448422</v>
      </c>
      <c r="AG250" s="20">
        <f>IFERROR(VLOOKUP($E250,INPUTS!$A$44:$G$103,6,0),SCENARIOS!$M$23)</f>
        <v>0.4</v>
      </c>
      <c r="AH250" s="15">
        <f t="shared" si="86"/>
        <v>26531.1796169614</v>
      </c>
      <c r="AI250" s="20">
        <f>IFERROR(VLOOKUP($E250,INPUTS!$A$44:$G$103,7,0),SCENARIOS!$N$23)</f>
        <v>0.5</v>
      </c>
      <c r="AJ250" s="15">
        <f t="shared" si="87"/>
        <v>37521.9931453831</v>
      </c>
      <c r="AL250" t="str">
        <f t="shared" si="88"/>
        <v>N</v>
      </c>
      <c r="AM250" s="21">
        <f t="shared" si="89"/>
        <v>75043.9862907661</v>
      </c>
      <c r="BB250" s="2"/>
      <c r="BC250" s="2" t="str">
        <v>YUL</v>
      </c>
      <c r="BD250" s="15">
        <f>SUMIF($E$4:$E$1277,$BC250,$T$4:$T$1277)*(1+INDEX($Q$4:$Q$1277,MATCH($BC250,$E$4:$E1393,0)))^BD$132</f>
        <v>76018.9</v>
      </c>
      <c r="BE250" s="15">
        <f>SUMIF($E$4:$E$1277,$BC250,$T$4:$T$1277)*(1+INDEX($Q$4:$Q$1277,MATCH($BC250,$E$4:$E1393,0)))^BE$132</f>
        <v>83931.0081703805</v>
      </c>
      <c r="BF250" s="15">
        <f>SUMIF($E$4:$E$1277,$BC250,$T$4:$T$1277)*(1+INDEX($Q$4:$Q$1277,MATCH($BC250,$E$4:$E1393,0)))^BF$132</f>
        <v>92666.6149141395</v>
      </c>
      <c r="BG250" s="15">
        <f>SUMIF($E$4:$E$1277,$BC250,$T$4:$T$1277)*(1+INDEX($Q$4:$Q$1277,MATCH($BC250,$E$4:$E1393,0)))^BG$132</f>
        <v>102311.430624228</v>
      </c>
      <c r="BH250" s="15">
        <f>SUMIF($E$4:$E$1277,$BC250,$T$4:$T$1277)*(1+INDEX($Q$4:$Q$1277,MATCH($BC250,$E$4:$E1393,0)))^BH$132</f>
        <v>112960.086500139</v>
      </c>
      <c r="BI250" s="15">
        <f>SUMIF($E$4:$E$1277,$BC250,$T$4:$T$1277)*(1+INDEX($Q$4:$Q$1277,MATCH($BC250,$E$4:$E1393,0)))^BI$132</f>
        <v>124717.063032615</v>
      </c>
      <c r="BJ250" s="62">
        <f t="shared" si="91"/>
        <v>124717.063032615</v>
      </c>
      <c r="BK250" s="63" t="str">
        <f t="shared" si="92"/>
        <v>Y</v>
      </c>
      <c r="BL250" s="15"/>
    </row>
    <row r="251" ht="15" customHeight="1" spans="1:64">
      <c r="A251" s="52" t="s">
        <v>1192</v>
      </c>
      <c r="B251" s="52" t="s">
        <v>389</v>
      </c>
      <c r="C251" s="52" t="s">
        <v>390</v>
      </c>
      <c r="D251" s="52" t="s">
        <v>929</v>
      </c>
      <c r="E251" s="10" t="s">
        <v>200</v>
      </c>
      <c r="F251" s="52" t="s">
        <v>391</v>
      </c>
      <c r="G251" s="52" t="s">
        <v>165</v>
      </c>
      <c r="H251" s="52" t="s">
        <v>252</v>
      </c>
      <c r="I251" s="52" t="s">
        <v>930</v>
      </c>
      <c r="J251" s="52" t="s">
        <v>169</v>
      </c>
      <c r="K251" s="52" t="s">
        <v>931</v>
      </c>
      <c r="L251" s="53" t="s">
        <v>293</v>
      </c>
      <c r="M251" s="13">
        <v>365</v>
      </c>
      <c r="N251" s="14">
        <f t="shared" si="78"/>
        <v>1</v>
      </c>
      <c r="O251" s="15">
        <v>9500</v>
      </c>
      <c r="P251" s="15">
        <f t="shared" si="79"/>
        <v>3467500</v>
      </c>
      <c r="Q251" s="16">
        <f>IFERROR(VLOOKUP(G251,SCENARIOS!$A$13:$E$18,2,0),0.025)</f>
        <v>0.025</v>
      </c>
      <c r="R251" s="52">
        <f>IFERROR(VLOOKUP(L251,INPUTS!$A$107:$B$120,2,0),0.0082)</f>
        <v>0.0079</v>
      </c>
      <c r="S251" s="52">
        <f t="shared" si="80"/>
        <v>75.05</v>
      </c>
      <c r="T251" s="15">
        <f t="shared" si="81"/>
        <v>27393.25</v>
      </c>
      <c r="U251" s="15">
        <f>T251/INPUTS!$B$7*1000</f>
        <v>34241562.5</v>
      </c>
      <c r="V251" s="15">
        <f>T251*INPUTS!$B$6</f>
        <v>86562.67</v>
      </c>
      <c r="W251" s="54" t="s">
        <v>396</v>
      </c>
      <c r="X251" s="54" t="s">
        <v>396</v>
      </c>
      <c r="Y251" s="67">
        <f>IFERROR(VLOOKUP(E251,INPUTS!$A$44:$B$103,2,0),0)</f>
        <v>0.02</v>
      </c>
      <c r="Z251" s="15">
        <f t="shared" si="82"/>
        <v>547.865</v>
      </c>
      <c r="AA251" s="20">
        <f>IFERROR(VLOOKUP(E251,INPUTS!$A$44:$C$103,3,0),SCENARIOS!$J$23)</f>
        <v>0.06</v>
      </c>
      <c r="AB251" s="15">
        <f t="shared" si="83"/>
        <v>1859.57688166597</v>
      </c>
      <c r="AC251" s="20">
        <f>IFERROR(VLOOKUP($E251,INPUTS!$A$44:$G$103,4,0),SCENARIOS!$K$23)</f>
        <v>0.15</v>
      </c>
      <c r="AD251" s="15">
        <f t="shared" si="84"/>
        <v>5259.85139104603</v>
      </c>
      <c r="AE251" s="20">
        <f>IFERROR(VLOOKUP($E251,INPUTS!$A$44:$G$103,5,0),SCENARIOS!$L$23)</f>
        <v>0.3</v>
      </c>
      <c r="AF251" s="15">
        <f t="shared" si="85"/>
        <v>11902.0781248273</v>
      </c>
      <c r="AG251" s="20">
        <f>IFERROR(VLOOKUP($E251,INPUTS!$A$44:$G$103,6,0),SCENARIOS!$M$23)</f>
        <v>0.4</v>
      </c>
      <c r="AH251" s="15">
        <f t="shared" si="86"/>
        <v>17954.811921194</v>
      </c>
      <c r="AI251" s="20">
        <f>IFERROR(VLOOKUP($E251,INPUTS!$A$44:$G$103,7,0),SCENARIOS!$N$23)</f>
        <v>0.5</v>
      </c>
      <c r="AJ251" s="15">
        <f t="shared" si="87"/>
        <v>25392.7770856817</v>
      </c>
      <c r="AL251" t="str">
        <f t="shared" si="88"/>
        <v>Y</v>
      </c>
      <c r="AM251" s="21">
        <f t="shared" si="89"/>
        <v>50785.5541713633</v>
      </c>
      <c r="BB251" s="2"/>
      <c r="BC251" s="2" t="str">
        <v>YVR</v>
      </c>
      <c r="BD251" s="15">
        <f>SUMIF($E$4:$E$1277,$BC251,$T$4:$T$1277)*(1+INDEX($Q$4:$Q$1277,MATCH($BC251,$E$4:$E1394,0)))^BD$132</f>
        <v>967006.08</v>
      </c>
      <c r="BE251" s="15">
        <f>SUMIF($E$4:$E$1277,$BC251,$T$4:$T$1277)*(1+INDEX($Q$4:$Q$1277,MATCH($BC251,$E$4:$E1394,0)))^BE$132</f>
        <v>1067652.84950568</v>
      </c>
      <c r="BF251" s="15">
        <f>SUMIF($E$4:$E$1277,$BC251,$T$4:$T$1277)*(1+INDEX($Q$4:$Q$1277,MATCH($BC251,$E$4:$E1394,0)))^BF$132</f>
        <v>1178775.015621</v>
      </c>
      <c r="BG251" s="15">
        <f>SUMIF($E$4:$E$1277,$BC251,$T$4:$T$1277)*(1+INDEX($Q$4:$Q$1277,MATCH($BC251,$E$4:$E1394,0)))^BG$132</f>
        <v>1301462.86603893</v>
      </c>
      <c r="BH251" s="15">
        <f>SUMIF($E$4:$E$1277,$BC251,$T$4:$T$1277)*(1+INDEX($Q$4:$Q$1277,MATCH($BC251,$E$4:$E1394,0)))^BH$132</f>
        <v>1436920.16647124</v>
      </c>
      <c r="BI251" s="15">
        <f>SUMIF($E$4:$E$1277,$BC251,$T$4:$T$1277)*(1+INDEX($Q$4:$Q$1277,MATCH($BC251,$E$4:$E1394,0)))^BI$132</f>
        <v>1586475.97153184</v>
      </c>
      <c r="BJ251" s="62">
        <f t="shared" si="91"/>
        <v>1586475.97153184</v>
      </c>
      <c r="BK251" s="63" t="str">
        <f t="shared" si="92"/>
        <v>Y</v>
      </c>
      <c r="BL251" s="15"/>
    </row>
    <row r="252" ht="15" customHeight="1" spans="1:64">
      <c r="A252" s="52" t="s">
        <v>1193</v>
      </c>
      <c r="B252" s="52" t="s">
        <v>389</v>
      </c>
      <c r="C252" s="52" t="s">
        <v>390</v>
      </c>
      <c r="D252" s="52" t="s">
        <v>929</v>
      </c>
      <c r="E252" s="10" t="s">
        <v>200</v>
      </c>
      <c r="F252" s="52" t="s">
        <v>391</v>
      </c>
      <c r="G252" s="52" t="s">
        <v>165</v>
      </c>
      <c r="H252" s="52" t="s">
        <v>615</v>
      </c>
      <c r="I252" s="52" t="s">
        <v>614</v>
      </c>
      <c r="J252" s="52" t="s">
        <v>169</v>
      </c>
      <c r="K252" s="52" t="s">
        <v>931</v>
      </c>
      <c r="L252" s="53" t="s">
        <v>291</v>
      </c>
      <c r="M252" s="13">
        <v>548</v>
      </c>
      <c r="N252" s="14">
        <f t="shared" si="78"/>
        <v>1.5013698630137</v>
      </c>
      <c r="O252" s="15">
        <v>6400</v>
      </c>
      <c r="P252" s="15">
        <f t="shared" si="79"/>
        <v>3507200</v>
      </c>
      <c r="Q252" s="16">
        <f>IFERROR(VLOOKUP(G252,SCENARIOS!$A$13:$E$18,2,0),0.025)</f>
        <v>0.025</v>
      </c>
      <c r="R252" s="52">
        <f>IFERROR(VLOOKUP(L252,INPUTS!$A$107:$B$120,2,0),0.0082)</f>
        <v>0.0079</v>
      </c>
      <c r="S252" s="52">
        <f t="shared" si="80"/>
        <v>50.56</v>
      </c>
      <c r="T252" s="15">
        <f t="shared" si="81"/>
        <v>27706.88</v>
      </c>
      <c r="U252" s="15">
        <f>T252/INPUTS!$B$7*1000</f>
        <v>34633600</v>
      </c>
      <c r="V252" s="15">
        <f>T252*INPUTS!$B$6</f>
        <v>87553.7408</v>
      </c>
      <c r="W252" s="54" t="s">
        <v>396</v>
      </c>
      <c r="X252" s="54" t="s">
        <v>396</v>
      </c>
      <c r="Y252" s="67">
        <f>IFERROR(VLOOKUP(E252,INPUTS!$A$44:$B$103,2,0),0)</f>
        <v>0.02</v>
      </c>
      <c r="Z252" s="15">
        <f t="shared" si="82"/>
        <v>554.1376</v>
      </c>
      <c r="AA252" s="20">
        <f>IFERROR(VLOOKUP(E252,INPUTS!$A$44:$C$103,3,0),SCENARIOS!$J$23)</f>
        <v>0.06</v>
      </c>
      <c r="AB252" s="15">
        <f t="shared" si="83"/>
        <v>1880.8674951345</v>
      </c>
      <c r="AC252" s="20">
        <f>IFERROR(VLOOKUP($E252,INPUTS!$A$44:$G$103,4,0),SCENARIOS!$K$23)</f>
        <v>0.15</v>
      </c>
      <c r="AD252" s="15">
        <f t="shared" si="84"/>
        <v>5320.07232838547</v>
      </c>
      <c r="AE252" s="20">
        <f>IFERROR(VLOOKUP($E252,INPUTS!$A$44:$G$103,5,0),SCENARIOS!$L$23)</f>
        <v>0.3</v>
      </c>
      <c r="AF252" s="15">
        <f t="shared" si="85"/>
        <v>12038.347051015</v>
      </c>
      <c r="AG252" s="20">
        <f>IFERROR(VLOOKUP($E252,INPUTS!$A$44:$G$103,6,0),SCENARIOS!$M$23)</f>
        <v>0.4</v>
      </c>
      <c r="AH252" s="15">
        <f t="shared" si="86"/>
        <v>18160.3796308613</v>
      </c>
      <c r="AI252" s="20">
        <f>IFERROR(VLOOKUP($E252,INPUTS!$A$44:$G$103,7,0),SCENARIOS!$N$23)</f>
        <v>0.5</v>
      </c>
      <c r="AJ252" s="15">
        <f t="shared" si="87"/>
        <v>25683.5033294601</v>
      </c>
      <c r="AL252" t="str">
        <f t="shared" si="88"/>
        <v>Y</v>
      </c>
      <c r="AM252" s="21">
        <f t="shared" si="89"/>
        <v>51367.0066589201</v>
      </c>
      <c r="BB252" s="2"/>
      <c r="BC252" s="2" t="str">
        <v>YYC</v>
      </c>
      <c r="BD252" s="15">
        <f>SUMIF($E$4:$E$1277,$BC252,$T$4:$T$1277)*(1+INDEX($Q$4:$Q$1277,MATCH($BC252,$E$4:$E1395,0)))^BD$132</f>
        <v>2417878.32</v>
      </c>
      <c r="BE252" s="15">
        <f>SUMIF($E$4:$E$1277,$BC252,$T$4:$T$1277)*(1+INDEX($Q$4:$Q$1277,MATCH($BC252,$E$4:$E1395,0)))^BE$132</f>
        <v>2669533.03758547</v>
      </c>
      <c r="BF252" s="15">
        <f>SUMIF($E$4:$E$1277,$BC252,$T$4:$T$1277)*(1+INDEX($Q$4:$Q$1277,MATCH($BC252,$E$4:$E1395,0)))^BF$132</f>
        <v>2947380.1803063</v>
      </c>
      <c r="BG252" s="15">
        <f>SUMIF($E$4:$E$1277,$BC252,$T$4:$T$1277)*(1+INDEX($Q$4:$Q$1277,MATCH($BC252,$E$4:$E1395,0)))^BG$132</f>
        <v>3254145.87680834</v>
      </c>
      <c r="BH252" s="15">
        <f>SUMIF($E$4:$E$1277,$BC252,$T$4:$T$1277)*(1+INDEX($Q$4:$Q$1277,MATCH($BC252,$E$4:$E1395,0)))^BH$132</f>
        <v>3592839.99339652</v>
      </c>
      <c r="BI252" s="15">
        <f>SUMIF($E$4:$E$1277,$BC252,$T$4:$T$1277)*(1+INDEX($Q$4:$Q$1277,MATCH($BC252,$E$4:$E1395,0)))^BI$132</f>
        <v>3966785.66567831</v>
      </c>
      <c r="BJ252" s="62">
        <f t="shared" si="91"/>
        <v>3966785.66567831</v>
      </c>
      <c r="BK252" s="63" t="str">
        <f t="shared" si="92"/>
        <v>Y</v>
      </c>
      <c r="BL252" s="15"/>
    </row>
    <row r="253" ht="15" customHeight="1" spans="1:64">
      <c r="A253" s="52" t="s">
        <v>1194</v>
      </c>
      <c r="B253" s="52" t="s">
        <v>389</v>
      </c>
      <c r="C253" s="52" t="s">
        <v>390</v>
      </c>
      <c r="D253" s="52" t="s">
        <v>929</v>
      </c>
      <c r="E253" s="10" t="s">
        <v>200</v>
      </c>
      <c r="F253" s="52" t="s">
        <v>391</v>
      </c>
      <c r="G253" s="52" t="s">
        <v>165</v>
      </c>
      <c r="H253" s="52" t="s">
        <v>452</v>
      </c>
      <c r="I253" s="52" t="s">
        <v>451</v>
      </c>
      <c r="J253" s="52" t="s">
        <v>181</v>
      </c>
      <c r="K253" s="52" t="s">
        <v>931</v>
      </c>
      <c r="L253" s="53" t="s">
        <v>291</v>
      </c>
      <c r="M253" s="13">
        <v>548</v>
      </c>
      <c r="N253" s="14">
        <f t="shared" si="78"/>
        <v>1.5013698630137</v>
      </c>
      <c r="O253" s="15">
        <v>10000</v>
      </c>
      <c r="P253" s="15">
        <f t="shared" si="79"/>
        <v>5480000</v>
      </c>
      <c r="Q253" s="16">
        <f>IFERROR(VLOOKUP(G253,SCENARIOS!$A$13:$E$18,2,0),0.025)</f>
        <v>0.025</v>
      </c>
      <c r="R253" s="52">
        <f>IFERROR(VLOOKUP(L253,INPUTS!$A$107:$B$120,2,0),0.0082)</f>
        <v>0.0079</v>
      </c>
      <c r="S253" s="52">
        <f t="shared" si="80"/>
        <v>79</v>
      </c>
      <c r="T253" s="15">
        <f t="shared" si="81"/>
        <v>43292</v>
      </c>
      <c r="U253" s="15">
        <f>T253/INPUTS!$B$7*1000</f>
        <v>54115000</v>
      </c>
      <c r="V253" s="15">
        <f>T253*INPUTS!$B$6</f>
        <v>136802.72</v>
      </c>
      <c r="W253" s="54" t="s">
        <v>521</v>
      </c>
      <c r="X253" s="54" t="s">
        <v>396</v>
      </c>
      <c r="Y253" s="67">
        <f>IFERROR(VLOOKUP(E253,INPUTS!$A$44:$B$103,2,0),0)</f>
        <v>0.02</v>
      </c>
      <c r="Z253" s="15">
        <f t="shared" si="82"/>
        <v>865.84</v>
      </c>
      <c r="AA253" s="20">
        <f>IFERROR(VLOOKUP(E253,INPUTS!$A$44:$C$103,3,0),SCENARIOS!$J$23)</f>
        <v>0.06</v>
      </c>
      <c r="AB253" s="15">
        <f t="shared" si="83"/>
        <v>2938.85546114766</v>
      </c>
      <c r="AC253" s="20">
        <f>IFERROR(VLOOKUP($E253,INPUTS!$A$44:$G$103,4,0),SCENARIOS!$K$23)</f>
        <v>0.15</v>
      </c>
      <c r="AD253" s="15">
        <f t="shared" si="84"/>
        <v>8312.61301310231</v>
      </c>
      <c r="AE253" s="20">
        <f>IFERROR(VLOOKUP($E253,INPUTS!$A$44:$G$103,5,0),SCENARIOS!$L$23)</f>
        <v>0.3</v>
      </c>
      <c r="AF253" s="15">
        <f t="shared" si="85"/>
        <v>18809.9172672109</v>
      </c>
      <c r="AG253" s="20">
        <f>IFERROR(VLOOKUP($E253,INPUTS!$A$44:$G$103,6,0),SCENARIOS!$M$23)</f>
        <v>0.4</v>
      </c>
      <c r="AH253" s="15">
        <f t="shared" si="86"/>
        <v>28375.5931732207</v>
      </c>
      <c r="AI253" s="20">
        <f>IFERROR(VLOOKUP($E253,INPUTS!$A$44:$G$103,7,0),SCENARIOS!$N$23)</f>
        <v>0.5</v>
      </c>
      <c r="AJ253" s="15">
        <f t="shared" si="87"/>
        <v>40130.4739522813</v>
      </c>
      <c r="AL253" t="str">
        <f t="shared" si="88"/>
        <v>Y</v>
      </c>
      <c r="AM253" s="21">
        <f t="shared" si="89"/>
        <v>80260.9479045627</v>
      </c>
      <c r="BB253" s="2"/>
      <c r="BC253" s="2" t="str">
        <v>YYZ</v>
      </c>
      <c r="BD253" s="15">
        <f>SUMIF($E$4:$E$1277,$BC253,$T$4:$T$1277)*(1+INDEX($Q$4:$Q$1277,MATCH($BC253,$E$4:$E1396,0)))^BD$132</f>
        <v>4988797.216</v>
      </c>
      <c r="BE253" s="15">
        <f>SUMIF($E$4:$E$1277,$BC253,$T$4:$T$1277)*(1+INDEX($Q$4:$Q$1277,MATCH($BC253,$E$4:$E1396,0)))^BE$132</f>
        <v>5508035.2372432</v>
      </c>
      <c r="BF253" s="15">
        <f>SUMIF($E$4:$E$1277,$BC253,$T$4:$T$1277)*(1+INDEX($Q$4:$Q$1277,MATCH($BC253,$E$4:$E1396,0)))^BF$132</f>
        <v>6081315.96878938</v>
      </c>
      <c r="BG253" s="15">
        <f>SUMIF($E$4:$E$1277,$BC253,$T$4:$T$1277)*(1+INDEX($Q$4:$Q$1277,MATCH($BC253,$E$4:$E1396,0)))^BG$132</f>
        <v>6714264.21933396</v>
      </c>
      <c r="BH253" s="15">
        <f>SUMIF($E$4:$E$1277,$BC253,$T$4:$T$1277)*(1+INDEX($Q$4:$Q$1277,MATCH($BC253,$E$4:$E1396,0)))^BH$132</f>
        <v>7413090.23217926</v>
      </c>
      <c r="BI253" s="15">
        <f>SUMIF($E$4:$E$1277,$BC253,$T$4:$T$1277)*(1+INDEX($Q$4:$Q$1277,MATCH($BC253,$E$4:$E1396,0)))^BI$132</f>
        <v>8184650.61773855</v>
      </c>
      <c r="BJ253" s="62">
        <f t="shared" si="91"/>
        <v>8184650.61773855</v>
      </c>
      <c r="BK253" s="63" t="str">
        <f t="shared" si="92"/>
        <v>Y</v>
      </c>
      <c r="BL253" s="15"/>
    </row>
    <row r="254" ht="15" customHeight="1" spans="1:64">
      <c r="A254" s="52" t="s">
        <v>1195</v>
      </c>
      <c r="B254" s="52" t="s">
        <v>389</v>
      </c>
      <c r="C254" s="52" t="s">
        <v>390</v>
      </c>
      <c r="D254" s="52" t="s">
        <v>929</v>
      </c>
      <c r="E254" s="10" t="s">
        <v>200</v>
      </c>
      <c r="F254" s="52" t="s">
        <v>391</v>
      </c>
      <c r="G254" s="52" t="s">
        <v>165</v>
      </c>
      <c r="H254" s="52" t="s">
        <v>702</v>
      </c>
      <c r="I254" s="52" t="s">
        <v>701</v>
      </c>
      <c r="J254" s="52" t="s">
        <v>181</v>
      </c>
      <c r="K254" s="52" t="s">
        <v>931</v>
      </c>
      <c r="L254" s="53" t="s">
        <v>291</v>
      </c>
      <c r="M254" s="13">
        <v>365</v>
      </c>
      <c r="N254" s="14">
        <f t="shared" si="78"/>
        <v>1</v>
      </c>
      <c r="O254" s="15">
        <v>11900</v>
      </c>
      <c r="P254" s="15">
        <f t="shared" si="79"/>
        <v>4343500</v>
      </c>
      <c r="Q254" s="16">
        <f>IFERROR(VLOOKUP(G254,SCENARIOS!$A$13:$E$18,2,0),0.025)</f>
        <v>0.025</v>
      </c>
      <c r="R254" s="52">
        <f>IFERROR(VLOOKUP(L254,INPUTS!$A$107:$B$120,2,0),0.0082)</f>
        <v>0.0079</v>
      </c>
      <c r="S254" s="52">
        <f t="shared" si="80"/>
        <v>94.01</v>
      </c>
      <c r="T254" s="15">
        <f t="shared" si="81"/>
        <v>34313.65</v>
      </c>
      <c r="U254" s="15">
        <f>T254/INPUTS!$B$7*1000</f>
        <v>42892062.5</v>
      </c>
      <c r="V254" s="15">
        <f>T254*INPUTS!$B$6</f>
        <v>108431.134</v>
      </c>
      <c r="W254" s="54" t="s">
        <v>396</v>
      </c>
      <c r="X254" s="54" t="s">
        <v>396</v>
      </c>
      <c r="Y254" s="67">
        <f>IFERROR(VLOOKUP(E254,INPUTS!$A$44:$B$103,2,0),0)</f>
        <v>0.02</v>
      </c>
      <c r="Z254" s="15">
        <f t="shared" si="82"/>
        <v>686.273</v>
      </c>
      <c r="AA254" s="20">
        <f>IFERROR(VLOOKUP(E254,INPUTS!$A$44:$C$103,3,0),SCENARIOS!$J$23)</f>
        <v>0.06</v>
      </c>
      <c r="AB254" s="15">
        <f t="shared" si="83"/>
        <v>2329.36472545526</v>
      </c>
      <c r="AC254" s="20">
        <f>IFERROR(VLOOKUP($E254,INPUTS!$A$44:$G$103,4,0),SCENARIOS!$K$23)</f>
        <v>0.15</v>
      </c>
      <c r="AD254" s="15">
        <f t="shared" si="84"/>
        <v>6588.6559529945</v>
      </c>
      <c r="AE254" s="20">
        <f>IFERROR(VLOOKUP($E254,INPUTS!$A$44:$G$103,5,0),SCENARIOS!$L$23)</f>
        <v>0.3</v>
      </c>
      <c r="AF254" s="15">
        <f t="shared" si="85"/>
        <v>14908.9189142574</v>
      </c>
      <c r="AG254" s="20">
        <f>IFERROR(VLOOKUP($E254,INPUTS!$A$44:$G$103,6,0),SCENARIOS!$M$23)</f>
        <v>0.4</v>
      </c>
      <c r="AH254" s="15">
        <f t="shared" si="86"/>
        <v>22490.7644065482</v>
      </c>
      <c r="AI254" s="20">
        <f>IFERROR(VLOOKUP($E254,INPUTS!$A$44:$G$103,7,0),SCENARIOS!$N$23)</f>
        <v>0.5</v>
      </c>
      <c r="AJ254" s="15">
        <f t="shared" si="87"/>
        <v>31807.794454696</v>
      </c>
      <c r="AL254" t="str">
        <f t="shared" si="88"/>
        <v>N</v>
      </c>
      <c r="AM254" s="21">
        <f t="shared" si="89"/>
        <v>63615.588909392</v>
      </c>
      <c r="BB254" s="2"/>
      <c r="BC254" s="2" t="str">
        <v>ZRH</v>
      </c>
      <c r="BD254" s="15">
        <f>SUMIF($E$4:$E$1277,$BC254,$T$4:$T$1277)*(1+INDEX($Q$4:$Q$1277,MATCH($BC254,$E$4:$E1397,0)))^BD$132</f>
        <v>2295788.975</v>
      </c>
      <c r="BE254" s="15">
        <f>SUMIF($E$4:$E$1277,$BC254,$T$4:$T$1277)*(1+INDEX($Q$4:$Q$1277,MATCH($BC254,$E$4:$E1397,0)))^BE$132</f>
        <v>2597474.50137875</v>
      </c>
      <c r="BF254" s="15">
        <f>SUMIF($E$4:$E$1277,$BC254,$T$4:$T$1277)*(1+INDEX($Q$4:$Q$1277,MATCH($BC254,$E$4:$E1397,0)))^BF$132</f>
        <v>2938803.9836339</v>
      </c>
      <c r="BG254" s="15">
        <f>SUMIF($E$4:$E$1277,$BC254,$T$4:$T$1277)*(1+INDEX($Q$4:$Q$1277,MATCH($BC254,$E$4:$E1397,0)))^BG$132</f>
        <v>3324986.96315908</v>
      </c>
      <c r="BH254" s="15">
        <f>SUMIF($E$4:$E$1277,$BC254,$T$4:$T$1277)*(1+INDEX($Q$4:$Q$1277,MATCH($BC254,$E$4:$E1397,0)))^BH$132</f>
        <v>3761917.55787244</v>
      </c>
      <c r="BI254" s="15">
        <f>SUMIF($E$4:$E$1277,$BC254,$T$4:$T$1277)*(1+INDEX($Q$4:$Q$1277,MATCH($BC254,$E$4:$E1397,0)))^BI$132</f>
        <v>4256264.42119431</v>
      </c>
      <c r="BJ254" s="68">
        <f t="shared" si="91"/>
        <v>4256264.42119431</v>
      </c>
      <c r="BK254" s="69" t="str">
        <f t="shared" si="92"/>
        <v>Y</v>
      </c>
      <c r="BL254" s="15"/>
    </row>
    <row r="255" ht="15" customHeight="1" spans="1:64">
      <c r="A255" s="52" t="s">
        <v>1196</v>
      </c>
      <c r="B255" s="52" t="s">
        <v>389</v>
      </c>
      <c r="C255" s="52" t="s">
        <v>390</v>
      </c>
      <c r="D255" s="52" t="s">
        <v>929</v>
      </c>
      <c r="E255" s="10" t="s">
        <v>200</v>
      </c>
      <c r="F255" s="52" t="s">
        <v>391</v>
      </c>
      <c r="G255" s="52" t="s">
        <v>165</v>
      </c>
      <c r="H255" s="52" t="s">
        <v>515</v>
      </c>
      <c r="I255" s="52" t="s">
        <v>514</v>
      </c>
      <c r="J255" s="52" t="s">
        <v>181</v>
      </c>
      <c r="K255" s="52" t="s">
        <v>931</v>
      </c>
      <c r="L255" s="53" t="s">
        <v>291</v>
      </c>
      <c r="M255" s="13">
        <v>365</v>
      </c>
      <c r="N255" s="14">
        <f t="shared" si="78"/>
        <v>1</v>
      </c>
      <c r="O255" s="15">
        <v>9600</v>
      </c>
      <c r="P255" s="15">
        <f t="shared" si="79"/>
        <v>3504000</v>
      </c>
      <c r="Q255" s="16">
        <f>IFERROR(VLOOKUP(G255,SCENARIOS!$A$13:$E$18,2,0),0.025)</f>
        <v>0.025</v>
      </c>
      <c r="R255" s="52">
        <f>IFERROR(VLOOKUP(L255,INPUTS!$A$107:$B$120,2,0),0.0082)</f>
        <v>0.0079</v>
      </c>
      <c r="S255" s="52">
        <f t="shared" si="80"/>
        <v>75.84</v>
      </c>
      <c r="T255" s="15">
        <f t="shared" si="81"/>
        <v>27681.6</v>
      </c>
      <c r="U255" s="15">
        <f>T255/INPUTS!$B$7*1000</f>
        <v>34602000</v>
      </c>
      <c r="V255" s="15">
        <f>T255*INPUTS!$B$6</f>
        <v>87473.856</v>
      </c>
      <c r="W255" s="54" t="s">
        <v>396</v>
      </c>
      <c r="X255" s="54" t="s">
        <v>396</v>
      </c>
      <c r="Y255" s="67">
        <f>IFERROR(VLOOKUP(E255,INPUTS!$A$44:$B$103,2,0),0)</f>
        <v>0.02</v>
      </c>
      <c r="Z255" s="15">
        <f t="shared" si="82"/>
        <v>553.632</v>
      </c>
      <c r="AA255" s="20">
        <f>IFERROR(VLOOKUP(E255,INPUTS!$A$44:$C$103,3,0),SCENARIOS!$J$23)</f>
        <v>0.06</v>
      </c>
      <c r="AB255" s="15">
        <f t="shared" si="83"/>
        <v>1879.15137515719</v>
      </c>
      <c r="AC255" s="20">
        <f>IFERROR(VLOOKUP($E255,INPUTS!$A$44:$G$103,4,0),SCENARIOS!$K$23)</f>
        <v>0.15</v>
      </c>
      <c r="AD255" s="15">
        <f t="shared" si="84"/>
        <v>5315.21824779388</v>
      </c>
      <c r="AE255" s="20">
        <f>IFERROR(VLOOKUP($E255,INPUTS!$A$44:$G$103,5,0),SCENARIOS!$L$23)</f>
        <v>0.3</v>
      </c>
      <c r="AF255" s="15">
        <f t="shared" si="85"/>
        <v>12027.3631577202</v>
      </c>
      <c r="AG255" s="20">
        <f>IFERROR(VLOOKUP($E255,INPUTS!$A$44:$G$103,6,0),SCENARIOS!$M$23)</f>
        <v>0.4</v>
      </c>
      <c r="AH255" s="15">
        <f t="shared" si="86"/>
        <v>18143.809941417</v>
      </c>
      <c r="AI255" s="20">
        <f>IFERROR(VLOOKUP($E255,INPUTS!$A$44:$G$103,7,0),SCENARIOS!$N$23)</f>
        <v>0.5</v>
      </c>
      <c r="AJ255" s="15">
        <f t="shared" si="87"/>
        <v>25660.0694760573</v>
      </c>
      <c r="AL255" t="str">
        <f t="shared" si="88"/>
        <v>N</v>
      </c>
      <c r="AM255" s="21">
        <f t="shared" si="89"/>
        <v>51320.1389521145</v>
      </c>
      <c r="BC255" s="2">
        <v>0</v>
      </c>
    </row>
    <row r="256" ht="15" customHeight="1" spans="1:64">
      <c r="A256" s="52" t="s">
        <v>1197</v>
      </c>
      <c r="B256" s="52" t="s">
        <v>389</v>
      </c>
      <c r="C256" s="52" t="s">
        <v>390</v>
      </c>
      <c r="D256" s="52" t="s">
        <v>929</v>
      </c>
      <c r="E256" s="10" t="s">
        <v>200</v>
      </c>
      <c r="F256" s="52" t="s">
        <v>391</v>
      </c>
      <c r="G256" s="52" t="s">
        <v>165</v>
      </c>
      <c r="H256" s="52" t="s">
        <v>623</v>
      </c>
      <c r="I256" s="52" t="s">
        <v>622</v>
      </c>
      <c r="J256" s="52" t="s">
        <v>181</v>
      </c>
      <c r="K256" s="52" t="s">
        <v>931</v>
      </c>
      <c r="L256" s="53" t="s">
        <v>291</v>
      </c>
      <c r="M256" s="13">
        <v>365</v>
      </c>
      <c r="N256" s="14">
        <f t="shared" si="78"/>
        <v>1</v>
      </c>
      <c r="O256" s="15">
        <v>9600</v>
      </c>
      <c r="P256" s="15">
        <f t="shared" si="79"/>
        <v>3504000</v>
      </c>
      <c r="Q256" s="16">
        <f>IFERROR(VLOOKUP(G256,SCENARIOS!$A$13:$E$18,2,0),0.025)</f>
        <v>0.025</v>
      </c>
      <c r="R256" s="52">
        <f>IFERROR(VLOOKUP(L256,INPUTS!$A$107:$B$120,2,0),0.0082)</f>
        <v>0.0079</v>
      </c>
      <c r="S256" s="52">
        <f t="shared" si="80"/>
        <v>75.84</v>
      </c>
      <c r="T256" s="15">
        <f t="shared" si="81"/>
        <v>27681.6</v>
      </c>
      <c r="U256" s="15">
        <f>T256/INPUTS!$B$7*1000</f>
        <v>34602000</v>
      </c>
      <c r="V256" s="15">
        <f>T256*INPUTS!$B$6</f>
        <v>87473.856</v>
      </c>
      <c r="W256" s="54" t="s">
        <v>396</v>
      </c>
      <c r="X256" s="54" t="s">
        <v>396</v>
      </c>
      <c r="Y256" s="67">
        <f>IFERROR(VLOOKUP(E256,INPUTS!$A$44:$B$103,2,0),0)</f>
        <v>0.02</v>
      </c>
      <c r="Z256" s="15">
        <f t="shared" si="82"/>
        <v>553.632</v>
      </c>
      <c r="AA256" s="20">
        <f>IFERROR(VLOOKUP(E256,INPUTS!$A$44:$C$103,3,0),SCENARIOS!$J$23)</f>
        <v>0.06</v>
      </c>
      <c r="AB256" s="15">
        <f t="shared" si="83"/>
        <v>1879.15137515719</v>
      </c>
      <c r="AC256" s="20">
        <f>IFERROR(VLOOKUP($E256,INPUTS!$A$44:$G$103,4,0),SCENARIOS!$K$23)</f>
        <v>0.15</v>
      </c>
      <c r="AD256" s="15">
        <f t="shared" si="84"/>
        <v>5315.21824779388</v>
      </c>
      <c r="AE256" s="20">
        <f>IFERROR(VLOOKUP($E256,INPUTS!$A$44:$G$103,5,0),SCENARIOS!$L$23)</f>
        <v>0.3</v>
      </c>
      <c r="AF256" s="15">
        <f t="shared" si="85"/>
        <v>12027.3631577202</v>
      </c>
      <c r="AG256" s="20">
        <f>IFERROR(VLOOKUP($E256,INPUTS!$A$44:$G$103,6,0),SCENARIOS!$M$23)</f>
        <v>0.4</v>
      </c>
      <c r="AH256" s="15">
        <f t="shared" si="86"/>
        <v>18143.809941417</v>
      </c>
      <c r="AI256" s="20">
        <f>IFERROR(VLOOKUP($E256,INPUTS!$A$44:$G$103,7,0),SCENARIOS!$N$23)</f>
        <v>0.5</v>
      </c>
      <c r="AJ256" s="15">
        <f t="shared" si="87"/>
        <v>25660.0694760573</v>
      </c>
      <c r="AL256" t="str">
        <f t="shared" si="88"/>
        <v>N</v>
      </c>
      <c r="AM256" s="21">
        <f t="shared" si="89"/>
        <v>51320.1389521145</v>
      </c>
      <c r="BC256" s="2" t="s">
        <v>940</v>
      </c>
      <c r="BD256" s="15">
        <f>SUM(BD134:BD254)</f>
        <v>177606258.1325</v>
      </c>
      <c r="BE256" s="15">
        <f t="shared" ref="BE256:BI256" si="93">SUM(BE134:BE254)</f>
        <v>209531277.905183</v>
      </c>
      <c r="BF256" s="15">
        <f t="shared" si="93"/>
        <v>247563717.280506</v>
      </c>
      <c r="BG256" s="15">
        <f t="shared" si="93"/>
        <v>292928799.879353</v>
      </c>
      <c r="BH256" s="15">
        <f t="shared" si="93"/>
        <v>347106076.406428</v>
      </c>
      <c r="BI256" s="15">
        <f t="shared" si="93"/>
        <v>411883491.131603</v>
      </c>
    </row>
    <row r="257" ht="15" customHeight="1" spans="1:61">
      <c r="A257" s="52" t="s">
        <v>1198</v>
      </c>
      <c r="B257" s="52" t="s">
        <v>389</v>
      </c>
      <c r="C257" s="52" t="s">
        <v>390</v>
      </c>
      <c r="D257" s="52" t="s">
        <v>929</v>
      </c>
      <c r="E257" s="10" t="s">
        <v>200</v>
      </c>
      <c r="F257" s="52" t="s">
        <v>391</v>
      </c>
      <c r="G257" s="52" t="s">
        <v>165</v>
      </c>
      <c r="H257" s="52" t="s">
        <v>234</v>
      </c>
      <c r="I257" s="52" t="s">
        <v>424</v>
      </c>
      <c r="J257" s="52" t="s">
        <v>173</v>
      </c>
      <c r="K257" s="52" t="s">
        <v>931</v>
      </c>
      <c r="L257" s="53" t="s">
        <v>291</v>
      </c>
      <c r="M257" s="13">
        <v>548</v>
      </c>
      <c r="N257" s="14">
        <f t="shared" si="78"/>
        <v>1.5013698630137</v>
      </c>
      <c r="O257" s="15">
        <v>9400</v>
      </c>
      <c r="P257" s="15">
        <f t="shared" si="79"/>
        <v>5151200</v>
      </c>
      <c r="Q257" s="16">
        <f>IFERROR(VLOOKUP(G257,SCENARIOS!$A$13:$E$18,2,0),0.025)</f>
        <v>0.025</v>
      </c>
      <c r="R257" s="52">
        <f>IFERROR(VLOOKUP(L257,INPUTS!$A$107:$B$120,2,0),0.0082)</f>
        <v>0.0079</v>
      </c>
      <c r="S257" s="52">
        <f t="shared" si="80"/>
        <v>74.26</v>
      </c>
      <c r="T257" s="15">
        <f t="shared" si="81"/>
        <v>40694.48</v>
      </c>
      <c r="U257" s="15">
        <f>T257/INPUTS!$B$7*1000</f>
        <v>50868100</v>
      </c>
      <c r="V257" s="15">
        <f>T257*INPUTS!$B$6</f>
        <v>128594.5568</v>
      </c>
      <c r="W257" s="54" t="s">
        <v>396</v>
      </c>
      <c r="X257" s="54" t="s">
        <v>396</v>
      </c>
      <c r="Y257" s="67">
        <f>IFERROR(VLOOKUP(E257,INPUTS!$A$44:$B$103,2,0),0)</f>
        <v>0.02</v>
      </c>
      <c r="Z257" s="15">
        <f t="shared" si="82"/>
        <v>813.8896</v>
      </c>
      <c r="AA257" s="20">
        <f>IFERROR(VLOOKUP(E257,INPUTS!$A$44:$C$103,3,0),SCENARIOS!$J$23)</f>
        <v>0.06</v>
      </c>
      <c r="AB257" s="15">
        <f t="shared" si="83"/>
        <v>2762.5241334788</v>
      </c>
      <c r="AC257" s="20">
        <f>IFERROR(VLOOKUP($E257,INPUTS!$A$44:$G$103,4,0),SCENARIOS!$K$23)</f>
        <v>0.15</v>
      </c>
      <c r="AD257" s="15">
        <f t="shared" si="84"/>
        <v>7813.85623231617</v>
      </c>
      <c r="AE257" s="20">
        <f>IFERROR(VLOOKUP($E257,INPUTS!$A$44:$G$103,5,0),SCENARIOS!$L$23)</f>
        <v>0.3</v>
      </c>
      <c r="AF257" s="15">
        <f t="shared" si="85"/>
        <v>17681.3222311782</v>
      </c>
      <c r="AG257" s="20">
        <f>IFERROR(VLOOKUP($E257,INPUTS!$A$44:$G$103,6,0),SCENARIOS!$M$23)</f>
        <v>0.4</v>
      </c>
      <c r="AH257" s="15">
        <f t="shared" si="86"/>
        <v>26673.0575828275</v>
      </c>
      <c r="AI257" s="20">
        <f>IFERROR(VLOOKUP($E257,INPUTS!$A$44:$G$103,7,0),SCENARIOS!$N$23)</f>
        <v>0.5</v>
      </c>
      <c r="AJ257" s="15">
        <f t="shared" si="87"/>
        <v>37722.6455151445</v>
      </c>
      <c r="AL257" t="str">
        <f t="shared" si="88"/>
        <v>Y</v>
      </c>
      <c r="AM257" s="21">
        <f t="shared" si="89"/>
        <v>75445.2910302889</v>
      </c>
      <c r="BC257" s="2"/>
    </row>
    <row r="258" ht="15" customHeight="1" spans="1:61">
      <c r="A258" s="52" t="s">
        <v>1199</v>
      </c>
      <c r="B258" s="52" t="s">
        <v>389</v>
      </c>
      <c r="C258" s="52" t="s">
        <v>390</v>
      </c>
      <c r="D258" s="52" t="s">
        <v>929</v>
      </c>
      <c r="E258" s="10" t="s">
        <v>200</v>
      </c>
      <c r="F258" s="52" t="s">
        <v>391</v>
      </c>
      <c r="G258" s="52" t="s">
        <v>165</v>
      </c>
      <c r="H258" s="52" t="s">
        <v>237</v>
      </c>
      <c r="I258" s="52" t="s">
        <v>424</v>
      </c>
      <c r="J258" s="52" t="s">
        <v>173</v>
      </c>
      <c r="K258" s="52" t="s">
        <v>931</v>
      </c>
      <c r="L258" s="53" t="s">
        <v>291</v>
      </c>
      <c r="M258" s="13">
        <v>365</v>
      </c>
      <c r="N258" s="14">
        <f t="shared" si="78"/>
        <v>1</v>
      </c>
      <c r="O258" s="15">
        <v>9400</v>
      </c>
      <c r="P258" s="15">
        <f t="shared" si="79"/>
        <v>3431000</v>
      </c>
      <c r="Q258" s="16">
        <f>IFERROR(VLOOKUP(G258,SCENARIOS!$A$13:$E$18,2,0),0.025)</f>
        <v>0.025</v>
      </c>
      <c r="R258" s="52">
        <f>IFERROR(VLOOKUP(L258,INPUTS!$A$107:$B$120,2,0),0.0082)</f>
        <v>0.0079</v>
      </c>
      <c r="S258" s="52">
        <f t="shared" si="80"/>
        <v>74.26</v>
      </c>
      <c r="T258" s="15">
        <f t="shared" si="81"/>
        <v>27104.9</v>
      </c>
      <c r="U258" s="15">
        <f>T258/INPUTS!$B$7*1000</f>
        <v>33881125</v>
      </c>
      <c r="V258" s="15">
        <f>T258*INPUTS!$B$6</f>
        <v>85651.484</v>
      </c>
      <c r="W258" s="54" t="s">
        <v>396</v>
      </c>
      <c r="X258" s="54" t="s">
        <v>396</v>
      </c>
      <c r="Y258" s="67">
        <f>IFERROR(VLOOKUP(E258,INPUTS!$A$44:$B$103,2,0),0)</f>
        <v>0.02</v>
      </c>
      <c r="Z258" s="15">
        <f t="shared" si="82"/>
        <v>542.098</v>
      </c>
      <c r="AA258" s="20">
        <f>IFERROR(VLOOKUP(E258,INPUTS!$A$44:$C$103,3,0),SCENARIOS!$J$23)</f>
        <v>0.06</v>
      </c>
      <c r="AB258" s="15">
        <f t="shared" si="83"/>
        <v>1840.00238817475</v>
      </c>
      <c r="AC258" s="20">
        <f>IFERROR(VLOOKUP($E258,INPUTS!$A$44:$G$103,4,0),SCENARIOS!$K$23)</f>
        <v>0.15</v>
      </c>
      <c r="AD258" s="15">
        <f t="shared" si="84"/>
        <v>5204.48453429818</v>
      </c>
      <c r="AE258" s="20">
        <f>IFERROR(VLOOKUP($E258,INPUTS!$A$44:$G$103,5,0),SCENARIOS!$L$23)</f>
        <v>0.3</v>
      </c>
      <c r="AF258" s="15">
        <f t="shared" si="85"/>
        <v>11776.7930919344</v>
      </c>
      <c r="AG258" s="20">
        <f>IFERROR(VLOOKUP($E258,INPUTS!$A$44:$G$103,6,0),SCENARIOS!$M$23)</f>
        <v>0.4</v>
      </c>
      <c r="AH258" s="15">
        <f t="shared" si="86"/>
        <v>17765.8139009709</v>
      </c>
      <c r="AI258" s="20">
        <f>IFERROR(VLOOKUP($E258,INPUTS!$A$44:$G$103,7,0),SCENARIOS!$N$23)</f>
        <v>0.5</v>
      </c>
      <c r="AJ258" s="15">
        <f t="shared" si="87"/>
        <v>25125.4846953061</v>
      </c>
      <c r="AL258" t="str">
        <f t="shared" si="88"/>
        <v>N</v>
      </c>
      <c r="AM258" s="21">
        <f t="shared" si="89"/>
        <v>50250.9693906121</v>
      </c>
      <c r="BC258" s="2"/>
      <c r="BD258" s="59">
        <f>1-BD256/AU43</f>
        <v>0</v>
      </c>
      <c r="BE258" s="59">
        <f t="shared" ref="BE258:BI258" si="94">1-BE256/AV43</f>
        <v>0</v>
      </c>
      <c r="BF258" s="59">
        <f t="shared" si="94"/>
        <v>0</v>
      </c>
      <c r="BG258" s="59">
        <f t="shared" si="94"/>
        <v>0</v>
      </c>
      <c r="BH258" s="59">
        <f t="shared" si="94"/>
        <v>0</v>
      </c>
      <c r="BI258" s="59">
        <f t="shared" si="94"/>
        <v>0</v>
      </c>
    </row>
    <row r="259" ht="15" customHeight="1" spans="1:61">
      <c r="A259" s="52" t="s">
        <v>1200</v>
      </c>
      <c r="B259" s="52" t="s">
        <v>389</v>
      </c>
      <c r="C259" s="52" t="s">
        <v>390</v>
      </c>
      <c r="D259" s="52" t="s">
        <v>929</v>
      </c>
      <c r="E259" s="10" t="s">
        <v>200</v>
      </c>
      <c r="F259" s="52" t="s">
        <v>391</v>
      </c>
      <c r="G259" s="52" t="s">
        <v>165</v>
      </c>
      <c r="H259" s="52" t="s">
        <v>505</v>
      </c>
      <c r="I259" s="52" t="s">
        <v>504</v>
      </c>
      <c r="J259" s="52" t="s">
        <v>173</v>
      </c>
      <c r="K259" s="52" t="s">
        <v>931</v>
      </c>
      <c r="L259" s="53" t="s">
        <v>291</v>
      </c>
      <c r="M259" s="13">
        <v>548</v>
      </c>
      <c r="N259" s="14">
        <f t="shared" si="78"/>
        <v>1.5013698630137</v>
      </c>
      <c r="O259" s="15">
        <v>8900</v>
      </c>
      <c r="P259" s="15">
        <f t="shared" si="79"/>
        <v>4877200</v>
      </c>
      <c r="Q259" s="16">
        <f>IFERROR(VLOOKUP(G259,SCENARIOS!$A$13:$E$18,2,0),0.025)</f>
        <v>0.025</v>
      </c>
      <c r="R259" s="52">
        <f>IFERROR(VLOOKUP(L259,INPUTS!$A$107:$B$120,2,0),0.0082)</f>
        <v>0.0079</v>
      </c>
      <c r="S259" s="52">
        <f t="shared" si="80"/>
        <v>70.31</v>
      </c>
      <c r="T259" s="15">
        <f t="shared" si="81"/>
        <v>38529.88</v>
      </c>
      <c r="U259" s="15">
        <f>T259/INPUTS!$B$7*1000</f>
        <v>48162350</v>
      </c>
      <c r="V259" s="15">
        <f>T259*INPUTS!$B$6</f>
        <v>121754.4208</v>
      </c>
      <c r="W259" s="54" t="s">
        <v>396</v>
      </c>
      <c r="X259" s="54" t="s">
        <v>396</v>
      </c>
      <c r="Y259" s="67">
        <f>IFERROR(VLOOKUP(E259,INPUTS!$A$44:$B$103,2,0),0)</f>
        <v>0.02</v>
      </c>
      <c r="Z259" s="15">
        <f t="shared" si="82"/>
        <v>770.5976</v>
      </c>
      <c r="AA259" s="20">
        <f>IFERROR(VLOOKUP(E259,INPUTS!$A$44:$C$103,3,0),SCENARIOS!$J$23)</f>
        <v>0.06</v>
      </c>
      <c r="AB259" s="15">
        <f t="shared" si="83"/>
        <v>2615.58136042141</v>
      </c>
      <c r="AC259" s="20">
        <f>IFERROR(VLOOKUP($E259,INPUTS!$A$44:$G$103,4,0),SCENARIOS!$K$23)</f>
        <v>0.15</v>
      </c>
      <c r="AD259" s="15">
        <f t="shared" si="84"/>
        <v>7398.22558166105</v>
      </c>
      <c r="AE259" s="20">
        <f>IFERROR(VLOOKUP($E259,INPUTS!$A$44:$G$103,5,0),SCENARIOS!$L$23)</f>
        <v>0.3</v>
      </c>
      <c r="AF259" s="15">
        <f t="shared" si="85"/>
        <v>16740.8263678177</v>
      </c>
      <c r="AG259" s="20">
        <f>IFERROR(VLOOKUP($E259,INPUTS!$A$44:$G$103,6,0),SCENARIOS!$M$23)</f>
        <v>0.4</v>
      </c>
      <c r="AH259" s="15">
        <f t="shared" si="86"/>
        <v>25254.2779241664</v>
      </c>
      <c r="AI259" s="20">
        <f>IFERROR(VLOOKUP($E259,INPUTS!$A$44:$G$103,7,0),SCENARIOS!$N$23)</f>
        <v>0.5</v>
      </c>
      <c r="AJ259" s="15">
        <f t="shared" si="87"/>
        <v>35716.1218175304</v>
      </c>
      <c r="AL259" t="str">
        <f t="shared" si="88"/>
        <v>Y</v>
      </c>
      <c r="AM259" s="21">
        <f t="shared" si="89"/>
        <v>71432.2436350608</v>
      </c>
      <c r="BC259" s="2"/>
    </row>
    <row r="260" ht="15" customHeight="1" spans="1:61">
      <c r="A260" s="52" t="s">
        <v>1201</v>
      </c>
      <c r="B260" s="52" t="s">
        <v>389</v>
      </c>
      <c r="C260" s="52" t="s">
        <v>390</v>
      </c>
      <c r="D260" s="52" t="s">
        <v>929</v>
      </c>
      <c r="E260" s="10" t="s">
        <v>200</v>
      </c>
      <c r="F260" s="52" t="s">
        <v>391</v>
      </c>
      <c r="G260" s="52" t="s">
        <v>165</v>
      </c>
      <c r="H260" s="52" t="s">
        <v>264</v>
      </c>
      <c r="I260" s="52" t="s">
        <v>436</v>
      </c>
      <c r="J260" s="52" t="s">
        <v>173</v>
      </c>
      <c r="K260" s="52" t="s">
        <v>931</v>
      </c>
      <c r="L260" s="53" t="s">
        <v>293</v>
      </c>
      <c r="M260" s="13">
        <v>365</v>
      </c>
      <c r="N260" s="14">
        <f t="shared" ref="N260:N323" si="95">M260/365</f>
        <v>1</v>
      </c>
      <c r="O260" s="15">
        <v>16500</v>
      </c>
      <c r="P260" s="15">
        <f t="shared" ref="P260:P323" si="96">M260*O260</f>
        <v>6022500</v>
      </c>
      <c r="Q260" s="16">
        <f>IFERROR(VLOOKUP(G260,SCENARIOS!$A$13:$E$18,2,0),0.025)</f>
        <v>0.025</v>
      </c>
      <c r="R260" s="52">
        <f>IFERROR(VLOOKUP(L260,INPUTS!$A$107:$B$120,2,0),0.0082)</f>
        <v>0.0079</v>
      </c>
      <c r="S260" s="52">
        <f t="shared" ref="S260:S323" si="97">O260*R260</f>
        <v>130.35</v>
      </c>
      <c r="T260" s="15">
        <f t="shared" ref="T260:T323" si="98">M260*S260</f>
        <v>47577.75</v>
      </c>
      <c r="U260" s="15">
        <f>T260/INPUTS!$B$7*1000</f>
        <v>59472187.5</v>
      </c>
      <c r="V260" s="15">
        <f>T260*INPUTS!$B$6</f>
        <v>150345.69</v>
      </c>
      <c r="W260" s="54" t="s">
        <v>396</v>
      </c>
      <c r="X260" s="54" t="s">
        <v>396</v>
      </c>
      <c r="Y260" s="67">
        <f>IFERROR(VLOOKUP(E260,INPUTS!$A$44:$B$103,2,0),0)</f>
        <v>0.02</v>
      </c>
      <c r="Z260" s="15">
        <f t="shared" ref="Z260:Z323" si="99">T260*Y260</f>
        <v>951.555</v>
      </c>
      <c r="AA260" s="20">
        <f>IFERROR(VLOOKUP(E260,INPUTS!$A$44:$C$103,3,0),SCENARIOS!$J$23)</f>
        <v>0.06</v>
      </c>
      <c r="AB260" s="15">
        <f t="shared" si="83"/>
        <v>3229.79142605142</v>
      </c>
      <c r="AC260" s="20">
        <f>IFERROR(VLOOKUP($E260,INPUTS!$A$44:$G$103,4,0),SCENARIOS!$K$23)</f>
        <v>0.15</v>
      </c>
      <c r="AD260" s="15">
        <f t="shared" si="84"/>
        <v>9135.53136339574</v>
      </c>
      <c r="AE260" s="20">
        <f>IFERROR(VLOOKUP($E260,INPUTS!$A$44:$G$103,5,0),SCENARIOS!$L$23)</f>
        <v>0.3</v>
      </c>
      <c r="AF260" s="15">
        <f t="shared" si="85"/>
        <v>20672.0304273316</v>
      </c>
      <c r="AG260" s="20">
        <f>IFERROR(VLOOKUP($E260,INPUTS!$A$44:$G$103,6,0),SCENARIOS!$M$23)</f>
        <v>0.4</v>
      </c>
      <c r="AH260" s="15">
        <f t="shared" si="86"/>
        <v>31184.6733368105</v>
      </c>
      <c r="AI260" s="20">
        <f>IFERROR(VLOOKUP($E260,INPUTS!$A$44:$G$103,7,0),SCENARIOS!$N$23)</f>
        <v>0.5</v>
      </c>
      <c r="AJ260" s="15">
        <f t="shared" si="87"/>
        <v>44103.2444119734</v>
      </c>
      <c r="AL260" t="str">
        <f t="shared" si="88"/>
        <v>N</v>
      </c>
      <c r="AM260" s="21">
        <f t="shared" si="89"/>
        <v>88206.4888239468</v>
      </c>
      <c r="BC260" s="2"/>
    </row>
    <row r="261" ht="15" customHeight="1" spans="1:61">
      <c r="A261" s="52" t="s">
        <v>1202</v>
      </c>
      <c r="B261" s="52" t="s">
        <v>389</v>
      </c>
      <c r="C261" s="52" t="s">
        <v>390</v>
      </c>
      <c r="D261" s="52" t="s">
        <v>929</v>
      </c>
      <c r="E261" s="10" t="s">
        <v>200</v>
      </c>
      <c r="F261" s="52" t="s">
        <v>391</v>
      </c>
      <c r="G261" s="52" t="s">
        <v>165</v>
      </c>
      <c r="H261" s="52" t="s">
        <v>267</v>
      </c>
      <c r="I261" s="52" t="s">
        <v>436</v>
      </c>
      <c r="J261" s="52" t="s">
        <v>173</v>
      </c>
      <c r="K261" s="52" t="s">
        <v>931</v>
      </c>
      <c r="L261" s="53" t="s">
        <v>293</v>
      </c>
      <c r="M261" s="13">
        <v>365</v>
      </c>
      <c r="N261" s="14">
        <f t="shared" si="95"/>
        <v>1</v>
      </c>
      <c r="O261" s="15">
        <v>16700</v>
      </c>
      <c r="P261" s="15">
        <f t="shared" si="96"/>
        <v>6095500</v>
      </c>
      <c r="Q261" s="16">
        <f>IFERROR(VLOOKUP(G261,SCENARIOS!$A$13:$E$18,2,0),0.025)</f>
        <v>0.025</v>
      </c>
      <c r="R261" s="52">
        <f>IFERROR(VLOOKUP(L261,INPUTS!$A$107:$B$120,2,0),0.0082)</f>
        <v>0.0079</v>
      </c>
      <c r="S261" s="52">
        <f t="shared" si="97"/>
        <v>131.93</v>
      </c>
      <c r="T261" s="15">
        <f t="shared" si="98"/>
        <v>48154.45</v>
      </c>
      <c r="U261" s="15">
        <f>T261/INPUTS!$B$7*1000</f>
        <v>60193062.5</v>
      </c>
      <c r="V261" s="15">
        <f>T261*INPUTS!$B$6</f>
        <v>152168.062</v>
      </c>
      <c r="W261" s="54" t="s">
        <v>396</v>
      </c>
      <c r="X261" s="54" t="s">
        <v>396</v>
      </c>
      <c r="Y261" s="67">
        <f>IFERROR(VLOOKUP(E261,INPUTS!$A$44:$B$103,2,0),0)</f>
        <v>0.02</v>
      </c>
      <c r="Z261" s="15">
        <f t="shared" si="99"/>
        <v>963.089</v>
      </c>
      <c r="AA261" s="20">
        <f>IFERROR(VLOOKUP(E261,INPUTS!$A$44:$C$103,3,0),SCENARIOS!$J$23)</f>
        <v>0.06</v>
      </c>
      <c r="AB261" s="15">
        <f t="shared" ref="AB261:AB324" si="100">$T261*AA261*(1+$Q261)^AB$2</f>
        <v>3268.94041303386</v>
      </c>
      <c r="AC261" s="20">
        <f>IFERROR(VLOOKUP($E261,INPUTS!$A$44:$G$103,4,0),SCENARIOS!$K$23)</f>
        <v>0.15</v>
      </c>
      <c r="AD261" s="15">
        <f t="shared" ref="AD261:AD324" si="101">$T261*AC261*(1+$Q261)^AD$2</f>
        <v>9246.26507689144</v>
      </c>
      <c r="AE261" s="20">
        <f>IFERROR(VLOOKUP($E261,INPUTS!$A$44:$G$103,5,0),SCENARIOS!$L$23)</f>
        <v>0.3</v>
      </c>
      <c r="AF261" s="15">
        <f t="shared" ref="AF261:AF324" si="102">$T261*AE261*(1+$Q261)^AF$2</f>
        <v>20922.6004931175</v>
      </c>
      <c r="AG261" s="20">
        <f>IFERROR(VLOOKUP($E261,INPUTS!$A$44:$G$103,6,0),SCENARIOS!$M$23)</f>
        <v>0.4</v>
      </c>
      <c r="AH261" s="15">
        <f t="shared" ref="AH261:AH324" si="103">$T261*AG261*(1+$Q261)^AH$2</f>
        <v>31562.6693772567</v>
      </c>
      <c r="AI261" s="20">
        <f>IFERROR(VLOOKUP($E261,INPUTS!$A$44:$G$103,7,0),SCENARIOS!$N$23)</f>
        <v>0.5</v>
      </c>
      <c r="AJ261" s="15">
        <f t="shared" ref="AJ261:AJ324" si="104">$T261*AI261*(1+$Q261)^AJ$2</f>
        <v>44637.8291927246</v>
      </c>
      <c r="AL261" t="str">
        <f t="shared" ref="AL261:AL324" si="105">IF(H261="MULTI","MULTI",IF(COUNTIFS($E$4:$E$1277,H261,$H$4:$H$1277,E261)&gt;0,"Y","N"))</f>
        <v>N</v>
      </c>
      <c r="AM261" s="21">
        <f t="shared" ref="AM261:AM324" si="106">T261*((1+Q261)^25)</f>
        <v>89275.6583854492</v>
      </c>
      <c r="BC261" s="2"/>
    </row>
    <row r="262" ht="15" customHeight="1" spans="1:61">
      <c r="A262" s="52" t="s">
        <v>1203</v>
      </c>
      <c r="B262" s="52" t="s">
        <v>389</v>
      </c>
      <c r="C262" s="52" t="s">
        <v>390</v>
      </c>
      <c r="D262" s="52" t="s">
        <v>929</v>
      </c>
      <c r="E262" s="10" t="s">
        <v>200</v>
      </c>
      <c r="F262" s="52" t="s">
        <v>391</v>
      </c>
      <c r="G262" s="52" t="s">
        <v>165</v>
      </c>
      <c r="H262" s="52" t="s">
        <v>545</v>
      </c>
      <c r="I262" s="52" t="s">
        <v>544</v>
      </c>
      <c r="J262" s="52" t="s">
        <v>173</v>
      </c>
      <c r="K262" s="52" t="s">
        <v>931</v>
      </c>
      <c r="L262" s="53" t="s">
        <v>291</v>
      </c>
      <c r="M262" s="13">
        <v>548</v>
      </c>
      <c r="N262" s="14">
        <f t="shared" si="95"/>
        <v>1.5013698630137</v>
      </c>
      <c r="O262" s="15">
        <v>9100</v>
      </c>
      <c r="P262" s="15">
        <f t="shared" si="96"/>
        <v>4986800</v>
      </c>
      <c r="Q262" s="16">
        <f>IFERROR(VLOOKUP(G262,SCENARIOS!$A$13:$E$18,2,0),0.025)</f>
        <v>0.025</v>
      </c>
      <c r="R262" s="52">
        <f>IFERROR(VLOOKUP(L262,INPUTS!$A$107:$B$120,2,0),0.0082)</f>
        <v>0.0079</v>
      </c>
      <c r="S262" s="52">
        <f t="shared" si="97"/>
        <v>71.89</v>
      </c>
      <c r="T262" s="15">
        <f t="shared" si="98"/>
        <v>39395.72</v>
      </c>
      <c r="U262" s="15">
        <f>T262/INPUTS!$B$7*1000</f>
        <v>49244650</v>
      </c>
      <c r="V262" s="15">
        <f>T262*INPUTS!$B$6</f>
        <v>124490.4752</v>
      </c>
      <c r="W262" s="54" t="s">
        <v>396</v>
      </c>
      <c r="X262" s="54" t="s">
        <v>396</v>
      </c>
      <c r="Y262" s="67">
        <f>IFERROR(VLOOKUP(E262,INPUTS!$A$44:$B$103,2,0),0)</f>
        <v>0.02</v>
      </c>
      <c r="Z262" s="15">
        <f t="shared" si="99"/>
        <v>787.9144</v>
      </c>
      <c r="AA262" s="20">
        <f>IFERROR(VLOOKUP(E262,INPUTS!$A$44:$C$103,3,0),SCENARIOS!$J$23)</f>
        <v>0.06</v>
      </c>
      <c r="AB262" s="15">
        <f t="shared" si="100"/>
        <v>2674.35846964437</v>
      </c>
      <c r="AC262" s="20">
        <f>IFERROR(VLOOKUP($E262,INPUTS!$A$44:$G$103,4,0),SCENARIOS!$K$23)</f>
        <v>0.15</v>
      </c>
      <c r="AD262" s="15">
        <f t="shared" si="101"/>
        <v>7564.4778419231</v>
      </c>
      <c r="AE262" s="20">
        <f>IFERROR(VLOOKUP($E262,INPUTS!$A$44:$G$103,5,0),SCENARIOS!$L$23)</f>
        <v>0.3</v>
      </c>
      <c r="AF262" s="15">
        <f t="shared" si="102"/>
        <v>17117.0247131619</v>
      </c>
      <c r="AG262" s="20">
        <f>IFERROR(VLOOKUP($E262,INPUTS!$A$44:$G$103,6,0),SCENARIOS!$M$23)</f>
        <v>0.4</v>
      </c>
      <c r="AH262" s="15">
        <f t="shared" si="103"/>
        <v>25821.7897876309</v>
      </c>
      <c r="AI262" s="20">
        <f>IFERROR(VLOOKUP($E262,INPUTS!$A$44:$G$103,7,0),SCENARIOS!$N$23)</f>
        <v>0.5</v>
      </c>
      <c r="AJ262" s="15">
        <f t="shared" si="104"/>
        <v>36518.731296576</v>
      </c>
      <c r="AL262" t="str">
        <f t="shared" si="105"/>
        <v>Y</v>
      </c>
      <c r="AM262" s="21">
        <f t="shared" si="106"/>
        <v>73037.462593152</v>
      </c>
      <c r="BC262" s="2"/>
    </row>
    <row r="263" ht="15" customHeight="1" spans="1:61">
      <c r="A263" s="52" t="s">
        <v>1204</v>
      </c>
      <c r="B263" s="52" t="s">
        <v>389</v>
      </c>
      <c r="C263" s="52" t="s">
        <v>390</v>
      </c>
      <c r="D263" s="52" t="s">
        <v>929</v>
      </c>
      <c r="E263" s="10" t="s">
        <v>200</v>
      </c>
      <c r="F263" s="52" t="s">
        <v>391</v>
      </c>
      <c r="G263" s="52" t="s">
        <v>165</v>
      </c>
      <c r="H263" s="52" t="s">
        <v>529</v>
      </c>
      <c r="I263" s="52" t="s">
        <v>528</v>
      </c>
      <c r="J263" s="52" t="s">
        <v>173</v>
      </c>
      <c r="K263" s="52" t="s">
        <v>931</v>
      </c>
      <c r="L263" s="53" t="s">
        <v>293</v>
      </c>
      <c r="M263" s="13">
        <v>365</v>
      </c>
      <c r="N263" s="14">
        <f t="shared" si="95"/>
        <v>1</v>
      </c>
      <c r="O263" s="15">
        <v>10600</v>
      </c>
      <c r="P263" s="15">
        <f t="shared" si="96"/>
        <v>3869000</v>
      </c>
      <c r="Q263" s="16">
        <f>IFERROR(VLOOKUP(G263,SCENARIOS!$A$13:$E$18,2,0),0.025)</f>
        <v>0.025</v>
      </c>
      <c r="R263" s="52">
        <f>IFERROR(VLOOKUP(L263,INPUTS!$A$107:$B$120,2,0),0.0082)</f>
        <v>0.0079</v>
      </c>
      <c r="S263" s="52">
        <f t="shared" si="97"/>
        <v>83.74</v>
      </c>
      <c r="T263" s="15">
        <f t="shared" si="98"/>
        <v>30565.1</v>
      </c>
      <c r="U263" s="15">
        <f>T263/INPUTS!$B$7*1000</f>
        <v>38206375</v>
      </c>
      <c r="V263" s="15">
        <f>T263*INPUTS!$B$6</f>
        <v>96585.716</v>
      </c>
      <c r="W263" s="54" t="s">
        <v>396</v>
      </c>
      <c r="X263" s="54" t="s">
        <v>396</v>
      </c>
      <c r="Y263" s="67">
        <f>IFERROR(VLOOKUP(E263,INPUTS!$A$44:$B$103,2,0),0)</f>
        <v>0.02</v>
      </c>
      <c r="Z263" s="15">
        <f t="shared" si="99"/>
        <v>611.302</v>
      </c>
      <c r="AA263" s="20">
        <f>IFERROR(VLOOKUP(E263,INPUTS!$A$44:$C$103,3,0),SCENARIOS!$J$23)</f>
        <v>0.06</v>
      </c>
      <c r="AB263" s="15">
        <f t="shared" si="100"/>
        <v>2074.89631006939</v>
      </c>
      <c r="AC263" s="20">
        <f>IFERROR(VLOOKUP($E263,INPUTS!$A$44:$G$103,4,0),SCENARIOS!$K$23)</f>
        <v>0.15</v>
      </c>
      <c r="AD263" s="15">
        <f t="shared" si="101"/>
        <v>5868.88681527241</v>
      </c>
      <c r="AE263" s="20">
        <f>IFERROR(VLOOKUP($E263,INPUTS!$A$44:$G$103,5,0),SCENARIOS!$L$23)</f>
        <v>0.3</v>
      </c>
      <c r="AF263" s="15">
        <f t="shared" si="102"/>
        <v>13280.2134866494</v>
      </c>
      <c r="AG263" s="20">
        <f>IFERROR(VLOOKUP($E263,INPUTS!$A$44:$G$103,6,0),SCENARIOS!$M$23)</f>
        <v>0.4</v>
      </c>
      <c r="AH263" s="15">
        <f t="shared" si="103"/>
        <v>20033.790143648</v>
      </c>
      <c r="AI263" s="20">
        <f>IFERROR(VLOOKUP($E263,INPUTS!$A$44:$G$103,7,0),SCENARIOS!$N$23)</f>
        <v>0.5</v>
      </c>
      <c r="AJ263" s="15">
        <f t="shared" si="104"/>
        <v>28332.9933798132</v>
      </c>
      <c r="AL263" t="str">
        <f t="shared" si="105"/>
        <v>N</v>
      </c>
      <c r="AM263" s="21">
        <f t="shared" si="106"/>
        <v>56665.9867596265</v>
      </c>
      <c r="BC263" s="2"/>
    </row>
    <row r="264" ht="15" customHeight="1" spans="1:61">
      <c r="A264" s="52" t="s">
        <v>1205</v>
      </c>
      <c r="B264" s="52" t="s">
        <v>389</v>
      </c>
      <c r="C264" s="52" t="s">
        <v>390</v>
      </c>
      <c r="D264" s="52" t="s">
        <v>929</v>
      </c>
      <c r="E264" s="10" t="s">
        <v>200</v>
      </c>
      <c r="F264" s="52" t="s">
        <v>391</v>
      </c>
      <c r="G264" s="52" t="s">
        <v>165</v>
      </c>
      <c r="H264" s="52" t="s">
        <v>673</v>
      </c>
      <c r="I264" s="52" t="s">
        <v>439</v>
      </c>
      <c r="J264" s="52" t="s">
        <v>177</v>
      </c>
      <c r="K264" s="52" t="s">
        <v>931</v>
      </c>
      <c r="L264" s="53" t="s">
        <v>291</v>
      </c>
      <c r="M264" s="13">
        <v>365</v>
      </c>
      <c r="N264" s="14">
        <f t="shared" si="95"/>
        <v>1</v>
      </c>
      <c r="O264" s="15">
        <v>5000</v>
      </c>
      <c r="P264" s="15">
        <f t="shared" si="96"/>
        <v>1825000</v>
      </c>
      <c r="Q264" s="16">
        <f>IFERROR(VLOOKUP(G264,SCENARIOS!$A$13:$E$18,2,0),0.025)</f>
        <v>0.025</v>
      </c>
      <c r="R264" s="52">
        <f>IFERROR(VLOOKUP(L264,INPUTS!$A$107:$B$120,2,0),0.0082)</f>
        <v>0.0079</v>
      </c>
      <c r="S264" s="52">
        <f t="shared" si="97"/>
        <v>39.5</v>
      </c>
      <c r="T264" s="15">
        <f t="shared" si="98"/>
        <v>14417.5</v>
      </c>
      <c r="U264" s="15">
        <f>T264/INPUTS!$B$7*1000</f>
        <v>18021875</v>
      </c>
      <c r="V264" s="15">
        <f>T264*INPUTS!$B$6</f>
        <v>45559.3</v>
      </c>
      <c r="W264" s="54" t="s">
        <v>396</v>
      </c>
      <c r="X264" s="54" t="s">
        <v>396</v>
      </c>
      <c r="Y264" s="67">
        <f>IFERROR(VLOOKUP(E264,INPUTS!$A$44:$B$103,2,0),0)</f>
        <v>0.02</v>
      </c>
      <c r="Z264" s="15">
        <f t="shared" si="99"/>
        <v>288.35</v>
      </c>
      <c r="AA264" s="20">
        <f>IFERROR(VLOOKUP(E264,INPUTS!$A$44:$C$103,3,0),SCENARIOS!$J$23)</f>
        <v>0.06</v>
      </c>
      <c r="AB264" s="15">
        <f t="shared" si="100"/>
        <v>978.724674561035</v>
      </c>
      <c r="AC264" s="20">
        <f>IFERROR(VLOOKUP($E264,INPUTS!$A$44:$G$103,4,0),SCENARIOS!$K$23)</f>
        <v>0.15</v>
      </c>
      <c r="AD264" s="15">
        <f t="shared" si="101"/>
        <v>2768.34283739265</v>
      </c>
      <c r="AE264" s="20">
        <f>IFERROR(VLOOKUP($E264,INPUTS!$A$44:$G$103,5,0),SCENARIOS!$L$23)</f>
        <v>0.3</v>
      </c>
      <c r="AF264" s="15">
        <f t="shared" si="102"/>
        <v>6264.25164464595</v>
      </c>
      <c r="AG264" s="20">
        <f>IFERROR(VLOOKUP($E264,INPUTS!$A$44:$G$103,6,0),SCENARIOS!$M$23)</f>
        <v>0.4</v>
      </c>
      <c r="AH264" s="15">
        <f t="shared" si="103"/>
        <v>9449.90101115471</v>
      </c>
      <c r="AI264" s="20">
        <f>IFERROR(VLOOKUP($E264,INPUTS!$A$44:$G$103,7,0),SCENARIOS!$N$23)</f>
        <v>0.5</v>
      </c>
      <c r="AJ264" s="15">
        <f t="shared" si="104"/>
        <v>13364.6195187798</v>
      </c>
      <c r="AL264" t="str">
        <f t="shared" si="105"/>
        <v>Y</v>
      </c>
      <c r="AM264" s="21">
        <f t="shared" si="106"/>
        <v>26729.2390375596</v>
      </c>
      <c r="BC264" s="2"/>
    </row>
    <row r="265" ht="15" customHeight="1" spans="1:61">
      <c r="A265" s="52" t="s">
        <v>1206</v>
      </c>
      <c r="B265" s="52" t="s">
        <v>389</v>
      </c>
      <c r="C265" s="52" t="s">
        <v>390</v>
      </c>
      <c r="D265" s="52" t="s">
        <v>929</v>
      </c>
      <c r="E265" s="10" t="s">
        <v>200</v>
      </c>
      <c r="F265" s="52" t="s">
        <v>391</v>
      </c>
      <c r="G265" s="52" t="s">
        <v>165</v>
      </c>
      <c r="H265" s="52" t="s">
        <v>448</v>
      </c>
      <c r="I265" s="52" t="s">
        <v>447</v>
      </c>
      <c r="J265" s="52" t="s">
        <v>177</v>
      </c>
      <c r="K265" s="52" t="s">
        <v>931</v>
      </c>
      <c r="L265" s="53" t="s">
        <v>291</v>
      </c>
      <c r="M265" s="13">
        <v>548</v>
      </c>
      <c r="N265" s="14">
        <f t="shared" si="95"/>
        <v>1.5013698630137</v>
      </c>
      <c r="O265" s="15">
        <v>4900</v>
      </c>
      <c r="P265" s="15">
        <f t="shared" si="96"/>
        <v>2685200</v>
      </c>
      <c r="Q265" s="16">
        <f>IFERROR(VLOOKUP(G265,SCENARIOS!$A$13:$E$18,2,0),0.025)</f>
        <v>0.025</v>
      </c>
      <c r="R265" s="52">
        <f>IFERROR(VLOOKUP(L265,INPUTS!$A$107:$B$120,2,0),0.0082)</f>
        <v>0.0079</v>
      </c>
      <c r="S265" s="52">
        <f t="shared" si="97"/>
        <v>38.71</v>
      </c>
      <c r="T265" s="15">
        <f t="shared" si="98"/>
        <v>21213.08</v>
      </c>
      <c r="U265" s="15">
        <f>T265/INPUTS!$B$7*1000</f>
        <v>26516350</v>
      </c>
      <c r="V265" s="15">
        <f>T265*INPUTS!$B$6</f>
        <v>67033.3328</v>
      </c>
      <c r="W265" s="54" t="s">
        <v>396</v>
      </c>
      <c r="X265" s="54" t="s">
        <v>396</v>
      </c>
      <c r="Y265" s="67">
        <f>IFERROR(VLOOKUP(E265,INPUTS!$A$44:$B$103,2,0),0)</f>
        <v>0.02</v>
      </c>
      <c r="Z265" s="15">
        <f t="shared" si="99"/>
        <v>424.2616</v>
      </c>
      <c r="AA265" s="20">
        <f>IFERROR(VLOOKUP(E265,INPUTS!$A$44:$C$103,3,0),SCENARIOS!$J$23)</f>
        <v>0.06</v>
      </c>
      <c r="AB265" s="15">
        <f t="shared" si="100"/>
        <v>1440.03917596235</v>
      </c>
      <c r="AC265" s="20">
        <f>IFERROR(VLOOKUP($E265,INPUTS!$A$44:$G$103,4,0),SCENARIOS!$K$23)</f>
        <v>0.15</v>
      </c>
      <c r="AD265" s="15">
        <f t="shared" si="101"/>
        <v>4073.18037642013</v>
      </c>
      <c r="AE265" s="20">
        <f>IFERROR(VLOOKUP($E265,INPUTS!$A$44:$G$103,5,0),SCENARIOS!$L$23)</f>
        <v>0.3</v>
      </c>
      <c r="AF265" s="15">
        <f t="shared" si="102"/>
        <v>9216.85946093332</v>
      </c>
      <c r="AG265" s="20">
        <f>IFERROR(VLOOKUP($E265,INPUTS!$A$44:$G$103,6,0),SCENARIOS!$M$23)</f>
        <v>0.4</v>
      </c>
      <c r="AH265" s="15">
        <f t="shared" si="103"/>
        <v>13904.0406548782</v>
      </c>
      <c r="AI265" s="20">
        <f>IFERROR(VLOOKUP($E265,INPUTS!$A$44:$G$103,7,0),SCENARIOS!$N$23)</f>
        <v>0.5</v>
      </c>
      <c r="AJ265" s="15">
        <f t="shared" si="104"/>
        <v>19663.9322366179</v>
      </c>
      <c r="AL265" t="str">
        <f t="shared" si="105"/>
        <v>Y</v>
      </c>
      <c r="AM265" s="21">
        <f t="shared" si="106"/>
        <v>39327.8644732357</v>
      </c>
      <c r="BC265" s="2"/>
    </row>
    <row r="266" ht="15" customHeight="1" spans="1:61">
      <c r="A266" s="52" t="s">
        <v>1207</v>
      </c>
      <c r="B266" s="52" t="s">
        <v>389</v>
      </c>
      <c r="C266" s="52" t="s">
        <v>390</v>
      </c>
      <c r="D266" s="52" t="s">
        <v>929</v>
      </c>
      <c r="E266" s="10" t="s">
        <v>200</v>
      </c>
      <c r="F266" s="52" t="s">
        <v>391</v>
      </c>
      <c r="G266" s="52" t="s">
        <v>165</v>
      </c>
      <c r="H266" s="52" t="s">
        <v>444</v>
      </c>
      <c r="I266" s="52" t="s">
        <v>443</v>
      </c>
      <c r="J266" s="52" t="s">
        <v>177</v>
      </c>
      <c r="K266" s="52" t="s">
        <v>931</v>
      </c>
      <c r="L266" s="53" t="s">
        <v>291</v>
      </c>
      <c r="M266" s="13">
        <v>548</v>
      </c>
      <c r="N266" s="14">
        <f t="shared" si="95"/>
        <v>1.5013698630137</v>
      </c>
      <c r="O266" s="15">
        <v>4800</v>
      </c>
      <c r="P266" s="15">
        <f t="shared" si="96"/>
        <v>2630400</v>
      </c>
      <c r="Q266" s="16">
        <f>IFERROR(VLOOKUP(G266,SCENARIOS!$A$13:$E$18,2,0),0.025)</f>
        <v>0.025</v>
      </c>
      <c r="R266" s="52">
        <f>IFERROR(VLOOKUP(L266,INPUTS!$A$107:$B$120,2,0),0.0082)</f>
        <v>0.0079</v>
      </c>
      <c r="S266" s="52">
        <f t="shared" si="97"/>
        <v>37.92</v>
      </c>
      <c r="T266" s="15">
        <f t="shared" si="98"/>
        <v>20780.16</v>
      </c>
      <c r="U266" s="15">
        <f>T266/INPUTS!$B$7*1000</f>
        <v>25975200</v>
      </c>
      <c r="V266" s="15">
        <f>T266*INPUTS!$B$6</f>
        <v>65665.3056</v>
      </c>
      <c r="W266" s="54" t="s">
        <v>396</v>
      </c>
      <c r="X266" s="54" t="s">
        <v>396</v>
      </c>
      <c r="Y266" s="67">
        <f>IFERROR(VLOOKUP(E266,INPUTS!$A$44:$B$103,2,0),0)</f>
        <v>0.02</v>
      </c>
      <c r="Z266" s="15">
        <f t="shared" si="99"/>
        <v>415.6032</v>
      </c>
      <c r="AA266" s="20">
        <f>IFERROR(VLOOKUP(E266,INPUTS!$A$44:$C$103,3,0),SCENARIOS!$J$23)</f>
        <v>0.06</v>
      </c>
      <c r="AB266" s="15">
        <f t="shared" si="100"/>
        <v>1410.65062135087</v>
      </c>
      <c r="AC266" s="20">
        <f>IFERROR(VLOOKUP($E266,INPUTS!$A$44:$G$103,4,0),SCENARIOS!$K$23)</f>
        <v>0.15</v>
      </c>
      <c r="AD266" s="15">
        <f t="shared" si="101"/>
        <v>3990.05424628911</v>
      </c>
      <c r="AE266" s="20">
        <f>IFERROR(VLOOKUP($E266,INPUTS!$A$44:$G$103,5,0),SCENARIOS!$L$23)</f>
        <v>0.3</v>
      </c>
      <c r="AF266" s="15">
        <f t="shared" si="102"/>
        <v>9028.76028826121</v>
      </c>
      <c r="AG266" s="20">
        <f>IFERROR(VLOOKUP($E266,INPUTS!$A$44:$G$103,6,0),SCENARIOS!$M$23)</f>
        <v>0.4</v>
      </c>
      <c r="AH266" s="15">
        <f t="shared" si="103"/>
        <v>13620.2847231459</v>
      </c>
      <c r="AI266" s="20">
        <f>IFERROR(VLOOKUP($E266,INPUTS!$A$44:$G$103,7,0),SCENARIOS!$N$23)</f>
        <v>0.5</v>
      </c>
      <c r="AJ266" s="15">
        <f t="shared" si="104"/>
        <v>19262.627497095</v>
      </c>
      <c r="AL266" t="str">
        <f t="shared" si="105"/>
        <v>Y</v>
      </c>
      <c r="AM266" s="21">
        <f t="shared" si="106"/>
        <v>38525.2549941901</v>
      </c>
      <c r="BC266" s="2"/>
    </row>
    <row r="267" ht="15" customHeight="1" spans="1:61">
      <c r="A267" s="52" t="s">
        <v>1208</v>
      </c>
      <c r="B267" s="52" t="s">
        <v>389</v>
      </c>
      <c r="C267" s="52" t="s">
        <v>390</v>
      </c>
      <c r="D267" s="52" t="s">
        <v>929</v>
      </c>
      <c r="E267" s="10" t="s">
        <v>200</v>
      </c>
      <c r="F267" s="52" t="s">
        <v>391</v>
      </c>
      <c r="G267" s="52" t="s">
        <v>165</v>
      </c>
      <c r="H267" s="52" t="s">
        <v>783</v>
      </c>
      <c r="I267" s="52" t="s">
        <v>443</v>
      </c>
      <c r="J267" s="52" t="s">
        <v>177</v>
      </c>
      <c r="K267" s="52" t="s">
        <v>931</v>
      </c>
      <c r="L267" s="53" t="s">
        <v>291</v>
      </c>
      <c r="M267" s="13">
        <v>365</v>
      </c>
      <c r="N267" s="14">
        <f t="shared" si="95"/>
        <v>1</v>
      </c>
      <c r="O267" s="15">
        <v>5200</v>
      </c>
      <c r="P267" s="15">
        <f t="shared" si="96"/>
        <v>1898000</v>
      </c>
      <c r="Q267" s="16">
        <f>IFERROR(VLOOKUP(G267,SCENARIOS!$A$13:$E$18,2,0),0.025)</f>
        <v>0.025</v>
      </c>
      <c r="R267" s="52">
        <f>IFERROR(VLOOKUP(L267,INPUTS!$A$107:$B$120,2,0),0.0082)</f>
        <v>0.0079</v>
      </c>
      <c r="S267" s="52">
        <f t="shared" si="97"/>
        <v>41.08</v>
      </c>
      <c r="T267" s="15">
        <f t="shared" si="98"/>
        <v>14994.2</v>
      </c>
      <c r="U267" s="15">
        <f>T267/INPUTS!$B$7*1000</f>
        <v>18742750</v>
      </c>
      <c r="V267" s="15">
        <f>T267*INPUTS!$B$6</f>
        <v>47381.672</v>
      </c>
      <c r="W267" s="54" t="s">
        <v>396</v>
      </c>
      <c r="X267" s="54" t="s">
        <v>396</v>
      </c>
      <c r="Y267" s="67">
        <f>IFERROR(VLOOKUP(E267,INPUTS!$A$44:$B$103,2,0),0)</f>
        <v>0.02</v>
      </c>
      <c r="Z267" s="15">
        <f t="shared" si="99"/>
        <v>299.884</v>
      </c>
      <c r="AA267" s="20">
        <f>IFERROR(VLOOKUP(E267,INPUTS!$A$44:$C$103,3,0),SCENARIOS!$J$23)</f>
        <v>0.06</v>
      </c>
      <c r="AB267" s="15">
        <f t="shared" si="100"/>
        <v>1017.87366154348</v>
      </c>
      <c r="AC267" s="20">
        <f>IFERROR(VLOOKUP($E267,INPUTS!$A$44:$G$103,4,0),SCENARIOS!$K$23)</f>
        <v>0.15</v>
      </c>
      <c r="AD267" s="15">
        <f t="shared" si="101"/>
        <v>2879.07655088835</v>
      </c>
      <c r="AE267" s="20">
        <f>IFERROR(VLOOKUP($E267,INPUTS!$A$44:$G$103,5,0),SCENARIOS!$L$23)</f>
        <v>0.3</v>
      </c>
      <c r="AF267" s="15">
        <f t="shared" si="102"/>
        <v>6514.82171043179</v>
      </c>
      <c r="AG267" s="20">
        <f>IFERROR(VLOOKUP($E267,INPUTS!$A$44:$G$103,6,0),SCENARIOS!$M$23)</f>
        <v>0.4</v>
      </c>
      <c r="AH267" s="15">
        <f t="shared" si="103"/>
        <v>9827.8970516009</v>
      </c>
      <c r="AI267" s="20">
        <f>IFERROR(VLOOKUP($E267,INPUTS!$A$44:$G$103,7,0),SCENARIOS!$N$23)</f>
        <v>0.5</v>
      </c>
      <c r="AJ267" s="15">
        <f t="shared" si="104"/>
        <v>13899.204299531</v>
      </c>
      <c r="AL267" t="str">
        <f t="shared" si="105"/>
        <v>Y</v>
      </c>
      <c r="AM267" s="21">
        <f t="shared" si="106"/>
        <v>27798.408599062</v>
      </c>
      <c r="BC267" s="2"/>
    </row>
    <row r="268" ht="15" customHeight="1" spans="1:61">
      <c r="A268" s="52" t="s">
        <v>1209</v>
      </c>
      <c r="B268" s="52" t="s">
        <v>389</v>
      </c>
      <c r="C268" s="52" t="s">
        <v>390</v>
      </c>
      <c r="D268" s="52" t="s">
        <v>929</v>
      </c>
      <c r="E268" s="10" t="s">
        <v>200</v>
      </c>
      <c r="F268" s="52" t="s">
        <v>391</v>
      </c>
      <c r="G268" s="52" t="s">
        <v>165</v>
      </c>
      <c r="H268" s="52" t="s">
        <v>636</v>
      </c>
      <c r="I268" s="52" t="s">
        <v>635</v>
      </c>
      <c r="J268" s="52" t="s">
        <v>177</v>
      </c>
      <c r="K268" s="52" t="s">
        <v>931</v>
      </c>
      <c r="L268" s="53" t="s">
        <v>282</v>
      </c>
      <c r="M268" s="13">
        <v>548</v>
      </c>
      <c r="N268" s="14">
        <f t="shared" si="95"/>
        <v>1.5013698630137</v>
      </c>
      <c r="O268" s="15">
        <v>2900</v>
      </c>
      <c r="P268" s="15">
        <f t="shared" si="96"/>
        <v>1589200</v>
      </c>
      <c r="Q268" s="16">
        <f>IFERROR(VLOOKUP(G268,SCENARIOS!$A$13:$E$18,2,0),0.025)</f>
        <v>0.025</v>
      </c>
      <c r="R268" s="52">
        <f>IFERROR(VLOOKUP(L268,INPUTS!$A$107:$B$120,2,0),0.0082)</f>
        <v>0.0042</v>
      </c>
      <c r="S268" s="52">
        <f t="shared" si="97"/>
        <v>12.18</v>
      </c>
      <c r="T268" s="15">
        <f t="shared" si="98"/>
        <v>6674.64</v>
      </c>
      <c r="U268" s="15">
        <f>T268/INPUTS!$B$7*1000</f>
        <v>8343300</v>
      </c>
      <c r="V268" s="15">
        <f>T268*INPUTS!$B$6</f>
        <v>21091.8624</v>
      </c>
      <c r="W268" s="54" t="s">
        <v>396</v>
      </c>
      <c r="X268" s="54" t="s">
        <v>396</v>
      </c>
      <c r="Y268" s="67">
        <f>IFERROR(VLOOKUP(E268,INPUTS!$A$44:$B$103,2,0),0)</f>
        <v>0.02</v>
      </c>
      <c r="Z268" s="15">
        <f t="shared" si="99"/>
        <v>133.4928</v>
      </c>
      <c r="AA268" s="20">
        <f>IFERROR(VLOOKUP(E268,INPUTS!$A$44:$C$103,3,0),SCENARIOS!$J$23)</f>
        <v>0.06</v>
      </c>
      <c r="AB268" s="15">
        <f t="shared" si="100"/>
        <v>453.104550845297</v>
      </c>
      <c r="AC268" s="20">
        <f>IFERROR(VLOOKUP($E268,INPUTS!$A$44:$G$103,4,0),SCENARIOS!$K$23)</f>
        <v>0.15</v>
      </c>
      <c r="AD268" s="15">
        <f t="shared" si="101"/>
        <v>1281.61552531122</v>
      </c>
      <c r="AE268" s="20">
        <f>IFERROR(VLOOKUP($E268,INPUTS!$A$44:$G$103,5,0),SCENARIOS!$L$23)</f>
        <v>0.3</v>
      </c>
      <c r="AF268" s="15">
        <f t="shared" si="102"/>
        <v>2900.06066221048</v>
      </c>
      <c r="AG268" s="20">
        <f>IFERROR(VLOOKUP($E268,INPUTS!$A$44:$G$103,6,0),SCENARIOS!$M$23)</f>
        <v>0.4</v>
      </c>
      <c r="AH268" s="15">
        <f t="shared" si="103"/>
        <v>4374.86993480795</v>
      </c>
      <c r="AI268" s="20">
        <f>IFERROR(VLOOKUP($E268,INPUTS!$A$44:$G$103,7,0),SCENARIOS!$N$23)</f>
        <v>0.5</v>
      </c>
      <c r="AJ268" s="15">
        <f t="shared" si="104"/>
        <v>6187.20471821249</v>
      </c>
      <c r="AL268" t="str">
        <f t="shared" si="105"/>
        <v>Y</v>
      </c>
      <c r="AM268" s="21">
        <f t="shared" si="106"/>
        <v>12374.409436425</v>
      </c>
      <c r="BC268" s="2"/>
    </row>
    <row r="269" ht="15" customHeight="1" spans="1:61">
      <c r="A269" s="52" t="s">
        <v>1210</v>
      </c>
      <c r="B269" s="52" t="s">
        <v>389</v>
      </c>
      <c r="C269" s="52" t="s">
        <v>390</v>
      </c>
      <c r="D269" s="52" t="s">
        <v>929</v>
      </c>
      <c r="E269" s="10" t="s">
        <v>200</v>
      </c>
      <c r="F269" s="52" t="s">
        <v>391</v>
      </c>
      <c r="G269" s="52" t="s">
        <v>165</v>
      </c>
      <c r="H269" s="52" t="s">
        <v>640</v>
      </c>
      <c r="I269" s="52" t="s">
        <v>639</v>
      </c>
      <c r="J269" s="52" t="s">
        <v>185</v>
      </c>
      <c r="K269" s="52" t="s">
        <v>931</v>
      </c>
      <c r="L269" s="53" t="s">
        <v>291</v>
      </c>
      <c r="M269" s="13">
        <v>365</v>
      </c>
      <c r="N269" s="14">
        <f t="shared" si="95"/>
        <v>1</v>
      </c>
      <c r="O269" s="15">
        <v>6550</v>
      </c>
      <c r="P269" s="15">
        <f t="shared" si="96"/>
        <v>2390750</v>
      </c>
      <c r="Q269" s="16">
        <f>IFERROR(VLOOKUP(G269,SCENARIOS!$A$13:$E$18,2,0),0.025)</f>
        <v>0.025</v>
      </c>
      <c r="R269" s="52">
        <f>IFERROR(VLOOKUP(L269,INPUTS!$A$107:$B$120,2,0),0.0082)</f>
        <v>0.0079</v>
      </c>
      <c r="S269" s="52">
        <f t="shared" si="97"/>
        <v>51.745</v>
      </c>
      <c r="T269" s="15">
        <f t="shared" si="98"/>
        <v>18886.925</v>
      </c>
      <c r="U269" s="15">
        <f>T269/INPUTS!$B$7*1000</f>
        <v>23608656.25</v>
      </c>
      <c r="V269" s="15">
        <f>T269*INPUTS!$B$6</f>
        <v>59682.683</v>
      </c>
      <c r="W269" s="54" t="s">
        <v>396</v>
      </c>
      <c r="X269" s="54" t="s">
        <v>396</v>
      </c>
      <c r="Y269" s="67">
        <f>IFERROR(VLOOKUP(E269,INPUTS!$A$44:$B$103,2,0),0)</f>
        <v>0.02</v>
      </c>
      <c r="Z269" s="15">
        <f t="shared" si="99"/>
        <v>377.7385</v>
      </c>
      <c r="AA269" s="20">
        <f>IFERROR(VLOOKUP(E269,INPUTS!$A$44:$C$103,3,0),SCENARIOS!$J$23)</f>
        <v>0.06</v>
      </c>
      <c r="AB269" s="15">
        <f t="shared" si="100"/>
        <v>1282.12932367496</v>
      </c>
      <c r="AC269" s="20">
        <f>IFERROR(VLOOKUP($E269,INPUTS!$A$44:$G$103,4,0),SCENARIOS!$K$23)</f>
        <v>0.15</v>
      </c>
      <c r="AD269" s="15">
        <f t="shared" si="101"/>
        <v>3626.52911698437</v>
      </c>
      <c r="AE269" s="20">
        <f>IFERROR(VLOOKUP($E269,INPUTS!$A$44:$G$103,5,0),SCENARIOS!$L$23)</f>
        <v>0.3</v>
      </c>
      <c r="AF269" s="15">
        <f t="shared" si="102"/>
        <v>8206.1696544862</v>
      </c>
      <c r="AG269" s="20">
        <f>IFERROR(VLOOKUP($E269,INPUTS!$A$44:$G$103,6,0),SCENARIOS!$M$23)</f>
        <v>0.4</v>
      </c>
      <c r="AH269" s="15">
        <f t="shared" si="103"/>
        <v>12379.3703246127</v>
      </c>
      <c r="AI269" s="20">
        <f>IFERROR(VLOOKUP($E269,INPUTS!$A$44:$G$103,7,0),SCENARIOS!$N$23)</f>
        <v>0.5</v>
      </c>
      <c r="AJ269" s="15">
        <f t="shared" si="104"/>
        <v>17507.6515696016</v>
      </c>
      <c r="AL269" t="str">
        <f t="shared" si="105"/>
        <v>N</v>
      </c>
      <c r="AM269" s="21">
        <f t="shared" si="106"/>
        <v>35015.3031392031</v>
      </c>
      <c r="BC269" s="2"/>
    </row>
    <row r="270" ht="15" customHeight="1" spans="1:61">
      <c r="A270" s="52" t="s">
        <v>1211</v>
      </c>
      <c r="B270" s="52" t="s">
        <v>389</v>
      </c>
      <c r="C270" s="52" t="s">
        <v>390</v>
      </c>
      <c r="D270" s="52" t="s">
        <v>929</v>
      </c>
      <c r="E270" s="10" t="s">
        <v>200</v>
      </c>
      <c r="F270" s="52" t="s">
        <v>391</v>
      </c>
      <c r="G270" s="52" t="s">
        <v>165</v>
      </c>
      <c r="H270" s="52" t="s">
        <v>644</v>
      </c>
      <c r="I270" s="52" t="s">
        <v>643</v>
      </c>
      <c r="J270" s="52" t="s">
        <v>185</v>
      </c>
      <c r="K270" s="52" t="s">
        <v>931</v>
      </c>
      <c r="L270" s="53" t="s">
        <v>291</v>
      </c>
      <c r="M270" s="13">
        <v>548</v>
      </c>
      <c r="N270" s="14">
        <f t="shared" si="95"/>
        <v>1.5013698630137</v>
      </c>
      <c r="O270" s="15">
        <v>9000</v>
      </c>
      <c r="P270" s="15">
        <f t="shared" si="96"/>
        <v>4932000</v>
      </c>
      <c r="Q270" s="16">
        <f>IFERROR(VLOOKUP(G270,SCENARIOS!$A$13:$E$18,2,0),0.025)</f>
        <v>0.025</v>
      </c>
      <c r="R270" s="52">
        <f>IFERROR(VLOOKUP(L270,INPUTS!$A$107:$B$120,2,0),0.0082)</f>
        <v>0.0079</v>
      </c>
      <c r="S270" s="52">
        <f t="shared" si="97"/>
        <v>71.1</v>
      </c>
      <c r="T270" s="15">
        <f t="shared" si="98"/>
        <v>38962.8</v>
      </c>
      <c r="U270" s="15">
        <f>T270/INPUTS!$B$7*1000</f>
        <v>48703500</v>
      </c>
      <c r="V270" s="15">
        <f>T270*INPUTS!$B$6</f>
        <v>123122.448</v>
      </c>
      <c r="W270" s="54" t="s">
        <v>396</v>
      </c>
      <c r="X270" s="54" t="s">
        <v>396</v>
      </c>
      <c r="Y270" s="67">
        <f>IFERROR(VLOOKUP(E270,INPUTS!$A$44:$B$103,2,0),0)</f>
        <v>0.02</v>
      </c>
      <c r="Z270" s="15">
        <f t="shared" si="99"/>
        <v>779.256</v>
      </c>
      <c r="AA270" s="20">
        <f>IFERROR(VLOOKUP(E270,INPUTS!$A$44:$C$103,3,0),SCENARIOS!$J$23)</f>
        <v>0.06</v>
      </c>
      <c r="AB270" s="15">
        <f t="shared" si="100"/>
        <v>2644.96991503289</v>
      </c>
      <c r="AC270" s="20">
        <f>IFERROR(VLOOKUP($E270,INPUTS!$A$44:$G$103,4,0),SCENARIOS!$K$23)</f>
        <v>0.15</v>
      </c>
      <c r="AD270" s="15">
        <f t="shared" si="101"/>
        <v>7481.35171179207</v>
      </c>
      <c r="AE270" s="20">
        <f>IFERROR(VLOOKUP($E270,INPUTS!$A$44:$G$103,5,0),SCENARIOS!$L$23)</f>
        <v>0.3</v>
      </c>
      <c r="AF270" s="15">
        <f t="shared" si="102"/>
        <v>16928.9255404898</v>
      </c>
      <c r="AG270" s="20">
        <f>IFERROR(VLOOKUP($E270,INPUTS!$A$44:$G$103,6,0),SCENARIOS!$M$23)</f>
        <v>0.4</v>
      </c>
      <c r="AH270" s="15">
        <f t="shared" si="103"/>
        <v>25538.0338558987</v>
      </c>
      <c r="AI270" s="20">
        <f>IFERROR(VLOOKUP($E270,INPUTS!$A$44:$G$103,7,0),SCENARIOS!$N$23)</f>
        <v>0.5</v>
      </c>
      <c r="AJ270" s="15">
        <f t="shared" si="104"/>
        <v>36117.4265570532</v>
      </c>
      <c r="AL270" t="str">
        <f t="shared" si="105"/>
        <v>Y</v>
      </c>
      <c r="AM270" s="21">
        <f t="shared" si="106"/>
        <v>72234.8531141064</v>
      </c>
      <c r="BC270" s="2"/>
    </row>
    <row r="271" ht="15" customHeight="1" spans="1:61">
      <c r="A271" s="52" t="s">
        <v>1212</v>
      </c>
      <c r="B271" s="52" t="s">
        <v>389</v>
      </c>
      <c r="C271" s="52" t="s">
        <v>390</v>
      </c>
      <c r="D271" s="52" t="s">
        <v>929</v>
      </c>
      <c r="E271" s="10" t="s">
        <v>200</v>
      </c>
      <c r="F271" s="52" t="s">
        <v>391</v>
      </c>
      <c r="G271" s="52" t="s">
        <v>165</v>
      </c>
      <c r="H271" s="52" t="s">
        <v>1213</v>
      </c>
      <c r="I271" s="52" t="s">
        <v>1214</v>
      </c>
      <c r="J271" s="52" t="s">
        <v>185</v>
      </c>
      <c r="K271" s="52" t="s">
        <v>931</v>
      </c>
      <c r="L271" s="53" t="s">
        <v>288</v>
      </c>
      <c r="M271" s="13">
        <v>365</v>
      </c>
      <c r="N271" s="14">
        <f t="shared" si="95"/>
        <v>1</v>
      </c>
      <c r="O271" s="15">
        <v>5600</v>
      </c>
      <c r="P271" s="15">
        <f t="shared" si="96"/>
        <v>2044000</v>
      </c>
      <c r="Q271" s="16">
        <f>IFERROR(VLOOKUP(G271,SCENARIOS!$A$13:$E$18,2,0),0.025)</f>
        <v>0.025</v>
      </c>
      <c r="R271" s="52">
        <f>IFERROR(VLOOKUP(L271,INPUTS!$A$107:$B$120,2,0),0.0082)</f>
        <v>0.0085</v>
      </c>
      <c r="S271" s="52">
        <f t="shared" si="97"/>
        <v>47.6</v>
      </c>
      <c r="T271" s="15">
        <f t="shared" si="98"/>
        <v>17374</v>
      </c>
      <c r="U271" s="15">
        <f>T271/INPUTS!$B$7*1000</f>
        <v>21717500</v>
      </c>
      <c r="V271" s="15">
        <f>T271*INPUTS!$B$6</f>
        <v>54901.84</v>
      </c>
      <c r="W271" s="54" t="s">
        <v>396</v>
      </c>
      <c r="X271" s="54" t="s">
        <v>396</v>
      </c>
      <c r="Y271" s="67">
        <f>IFERROR(VLOOKUP(E271,INPUTS!$A$44:$B$103,2,0),0)</f>
        <v>0.02</v>
      </c>
      <c r="Z271" s="15">
        <f t="shared" si="99"/>
        <v>347.48</v>
      </c>
      <c r="AA271" s="20">
        <f>IFERROR(VLOOKUP(E271,INPUTS!$A$44:$C$103,3,0),SCENARIOS!$J$23)</f>
        <v>0.06</v>
      </c>
      <c r="AB271" s="15">
        <f t="shared" si="100"/>
        <v>1179.4251774457</v>
      </c>
      <c r="AC271" s="20">
        <f>IFERROR(VLOOKUP($E271,INPUTS!$A$44:$G$103,4,0),SCENARIOS!$K$23)</f>
        <v>0.15</v>
      </c>
      <c r="AD271" s="15">
        <f t="shared" si="101"/>
        <v>3336.02833063013</v>
      </c>
      <c r="AE271" s="20">
        <f>IFERROR(VLOOKUP($E271,INPUTS!$A$44:$G$103,5,0),SCENARIOS!$L$23)</f>
        <v>0.3</v>
      </c>
      <c r="AF271" s="15">
        <f t="shared" si="102"/>
        <v>7548.81970342145</v>
      </c>
      <c r="AG271" s="20">
        <f>IFERROR(VLOOKUP($E271,INPUTS!$A$44:$G$103,6,0),SCENARIOS!$M$23)</f>
        <v>0.4</v>
      </c>
      <c r="AH271" s="15">
        <f t="shared" si="103"/>
        <v>11387.7288134421</v>
      </c>
      <c r="AI271" s="20">
        <f>IFERROR(VLOOKUP($E271,INPUTS!$A$44:$G$103,7,0),SCENARIOS!$N$23)</f>
        <v>0.5</v>
      </c>
      <c r="AJ271" s="15">
        <f t="shared" si="104"/>
        <v>16105.2123821245</v>
      </c>
      <c r="AL271" t="str">
        <f t="shared" si="105"/>
        <v>N</v>
      </c>
      <c r="AM271" s="21">
        <f t="shared" si="106"/>
        <v>32210.4247642491</v>
      </c>
      <c r="BC271" s="2"/>
    </row>
    <row r="272" ht="15" customHeight="1" spans="1:61">
      <c r="A272" s="52" t="s">
        <v>1215</v>
      </c>
      <c r="B272" s="52" t="s">
        <v>389</v>
      </c>
      <c r="C272" s="52" t="s">
        <v>390</v>
      </c>
      <c r="D272" s="52" t="s">
        <v>929</v>
      </c>
      <c r="E272" s="10" t="s">
        <v>200</v>
      </c>
      <c r="F272" s="52" t="s">
        <v>391</v>
      </c>
      <c r="G272" s="52" t="s">
        <v>165</v>
      </c>
      <c r="H272" s="52" t="s">
        <v>1216</v>
      </c>
      <c r="I272" s="52" t="s">
        <v>1217</v>
      </c>
      <c r="J272" s="52" t="s">
        <v>185</v>
      </c>
      <c r="K272" s="52" t="s">
        <v>931</v>
      </c>
      <c r="L272" s="53" t="s">
        <v>288</v>
      </c>
      <c r="M272" s="13">
        <v>548</v>
      </c>
      <c r="N272" s="14">
        <f t="shared" si="95"/>
        <v>1.5013698630137</v>
      </c>
      <c r="O272" s="15">
        <v>5100</v>
      </c>
      <c r="P272" s="15">
        <f t="shared" si="96"/>
        <v>2794800</v>
      </c>
      <c r="Q272" s="16">
        <f>IFERROR(VLOOKUP(G272,SCENARIOS!$A$13:$E$18,2,0),0.025)</f>
        <v>0.025</v>
      </c>
      <c r="R272" s="52">
        <f>IFERROR(VLOOKUP(L272,INPUTS!$A$107:$B$120,2,0),0.0082)</f>
        <v>0.0085</v>
      </c>
      <c r="S272" s="52">
        <f t="shared" si="97"/>
        <v>43.35</v>
      </c>
      <c r="T272" s="15">
        <f t="shared" si="98"/>
        <v>23755.8</v>
      </c>
      <c r="U272" s="15">
        <f>T272/INPUTS!$B$7*1000</f>
        <v>29694750</v>
      </c>
      <c r="V272" s="15">
        <f>T272*INPUTS!$B$6</f>
        <v>75068.328</v>
      </c>
      <c r="W272" s="54" t="s">
        <v>396</v>
      </c>
      <c r="X272" s="54" t="s">
        <v>396</v>
      </c>
      <c r="Y272" s="67">
        <f>IFERROR(VLOOKUP(E272,INPUTS!$A$44:$B$103,2,0),0)</f>
        <v>0.02</v>
      </c>
      <c r="Z272" s="15">
        <f t="shared" si="99"/>
        <v>475.116</v>
      </c>
      <c r="AA272" s="20">
        <f>IFERROR(VLOOKUP(E272,INPUTS!$A$44:$C$103,3,0),SCENARIOS!$J$23)</f>
        <v>0.06</v>
      </c>
      <c r="AB272" s="15">
        <f t="shared" si="100"/>
        <v>1612.65043342723</v>
      </c>
      <c r="AC272" s="20">
        <f>IFERROR(VLOOKUP($E272,INPUTS!$A$44:$G$103,4,0),SCENARIOS!$K$23)</f>
        <v>0.15</v>
      </c>
      <c r="AD272" s="15">
        <f t="shared" si="101"/>
        <v>4561.41486225297</v>
      </c>
      <c r="AE272" s="20">
        <f>IFERROR(VLOOKUP($E272,INPUTS!$A$44:$G$103,5,0),SCENARIOS!$L$23)</f>
        <v>0.3</v>
      </c>
      <c r="AF272" s="15">
        <f t="shared" si="102"/>
        <v>10321.6444751087</v>
      </c>
      <c r="AG272" s="20">
        <f>IFERROR(VLOOKUP($E272,INPUTS!$A$44:$G$103,6,0),SCENARIOS!$M$23)</f>
        <v>0.4</v>
      </c>
      <c r="AH272" s="15">
        <f t="shared" si="103"/>
        <v>15570.6577729002</v>
      </c>
      <c r="AI272" s="20">
        <f>IFERROR(VLOOKUP($E272,INPUTS!$A$44:$G$103,7,0),SCENARIOS!$N$23)</f>
        <v>0.5</v>
      </c>
      <c r="AJ272" s="15">
        <f t="shared" si="104"/>
        <v>22020.9626054607</v>
      </c>
      <c r="AL272" t="str">
        <f t="shared" si="105"/>
        <v>N</v>
      </c>
      <c r="AM272" s="21">
        <f t="shared" si="106"/>
        <v>44041.9252109214</v>
      </c>
      <c r="BC272" s="2"/>
    </row>
    <row r="273" ht="15" customHeight="1" spans="1:55">
      <c r="A273" s="52" t="s">
        <v>1218</v>
      </c>
      <c r="B273" s="52" t="s">
        <v>389</v>
      </c>
      <c r="C273" s="52" t="s">
        <v>390</v>
      </c>
      <c r="D273" s="52" t="s">
        <v>929</v>
      </c>
      <c r="E273" s="10" t="s">
        <v>200</v>
      </c>
      <c r="F273" s="52" t="s">
        <v>391</v>
      </c>
      <c r="G273" s="52" t="s">
        <v>165</v>
      </c>
      <c r="H273" s="52" t="s">
        <v>456</v>
      </c>
      <c r="I273" s="52" t="s">
        <v>455</v>
      </c>
      <c r="J273" s="52" t="s">
        <v>185</v>
      </c>
      <c r="K273" s="52" t="s">
        <v>931</v>
      </c>
      <c r="L273" s="53" t="s">
        <v>291</v>
      </c>
      <c r="M273" s="13">
        <v>365</v>
      </c>
      <c r="N273" s="14">
        <f t="shared" si="95"/>
        <v>1</v>
      </c>
      <c r="O273" s="15">
        <v>5600</v>
      </c>
      <c r="P273" s="15">
        <f t="shared" si="96"/>
        <v>2044000</v>
      </c>
      <c r="Q273" s="16">
        <f>IFERROR(VLOOKUP(G273,SCENARIOS!$A$13:$E$18,2,0),0.025)</f>
        <v>0.025</v>
      </c>
      <c r="R273" s="52">
        <f>IFERROR(VLOOKUP(L273,INPUTS!$A$107:$B$120,2,0),0.0082)</f>
        <v>0.0079</v>
      </c>
      <c r="S273" s="52">
        <f t="shared" si="97"/>
        <v>44.24</v>
      </c>
      <c r="T273" s="15">
        <f t="shared" si="98"/>
        <v>16147.6</v>
      </c>
      <c r="U273" s="15">
        <f>T273/INPUTS!$B$7*1000</f>
        <v>20184500</v>
      </c>
      <c r="V273" s="15">
        <f>T273*INPUTS!$B$6</f>
        <v>51026.416</v>
      </c>
      <c r="W273" s="54" t="s">
        <v>396</v>
      </c>
      <c r="X273" s="54" t="s">
        <v>396</v>
      </c>
      <c r="Y273" s="67">
        <f>IFERROR(VLOOKUP(E273,INPUTS!$A$44:$B$103,2,0),0)</f>
        <v>0.02</v>
      </c>
      <c r="Z273" s="15">
        <f t="shared" si="99"/>
        <v>322.952</v>
      </c>
      <c r="AA273" s="20">
        <f>IFERROR(VLOOKUP(E273,INPUTS!$A$44:$C$103,3,0),SCENARIOS!$J$23)</f>
        <v>0.06</v>
      </c>
      <c r="AB273" s="15">
        <f t="shared" si="100"/>
        <v>1096.17163550836</v>
      </c>
      <c r="AC273" s="20">
        <f>IFERROR(VLOOKUP($E273,INPUTS!$A$44:$G$103,4,0),SCENARIOS!$K$23)</f>
        <v>0.15</v>
      </c>
      <c r="AD273" s="15">
        <f t="shared" si="101"/>
        <v>3100.54397787976</v>
      </c>
      <c r="AE273" s="20">
        <f>IFERROR(VLOOKUP($E273,INPUTS!$A$44:$G$103,5,0),SCENARIOS!$L$23)</f>
        <v>0.3</v>
      </c>
      <c r="AF273" s="15">
        <f t="shared" si="102"/>
        <v>7015.96184200347</v>
      </c>
      <c r="AG273" s="20">
        <f>IFERROR(VLOOKUP($E273,INPUTS!$A$44:$G$103,6,0),SCENARIOS!$M$23)</f>
        <v>0.4</v>
      </c>
      <c r="AH273" s="15">
        <f t="shared" si="103"/>
        <v>10583.8891324933</v>
      </c>
      <c r="AI273" s="20">
        <f>IFERROR(VLOOKUP($E273,INPUTS!$A$44:$G$103,7,0),SCENARIOS!$N$23)</f>
        <v>0.5</v>
      </c>
      <c r="AJ273" s="15">
        <f t="shared" si="104"/>
        <v>14968.3738610334</v>
      </c>
      <c r="AL273" t="str">
        <f t="shared" si="105"/>
        <v>N</v>
      </c>
      <c r="AM273" s="21">
        <f t="shared" si="106"/>
        <v>29936.7477220668</v>
      </c>
      <c r="BC273" s="2"/>
    </row>
    <row r="274" ht="15" customHeight="1" spans="1:55">
      <c r="A274" s="52" t="s">
        <v>1219</v>
      </c>
      <c r="B274" s="52" t="s">
        <v>389</v>
      </c>
      <c r="C274" s="52" t="s">
        <v>390</v>
      </c>
      <c r="D274" s="52" t="s">
        <v>929</v>
      </c>
      <c r="E274" s="10" t="s">
        <v>208</v>
      </c>
      <c r="F274" s="52" t="s">
        <v>391</v>
      </c>
      <c r="G274" s="52" t="s">
        <v>165</v>
      </c>
      <c r="H274" s="52" t="s">
        <v>245</v>
      </c>
      <c r="I274" s="52" t="s">
        <v>930</v>
      </c>
      <c r="J274" s="52" t="s">
        <v>169</v>
      </c>
      <c r="K274" s="52" t="s">
        <v>931</v>
      </c>
      <c r="L274" s="53" t="s">
        <v>291</v>
      </c>
      <c r="M274" s="13">
        <v>730</v>
      </c>
      <c r="N274" s="14">
        <f t="shared" si="95"/>
        <v>2</v>
      </c>
      <c r="O274" s="15">
        <v>8200</v>
      </c>
      <c r="P274" s="15">
        <f t="shared" si="96"/>
        <v>5986000</v>
      </c>
      <c r="Q274" s="16">
        <f>IFERROR(VLOOKUP(G274,SCENARIOS!$A$13:$E$18,2,0),0.025)</f>
        <v>0.025</v>
      </c>
      <c r="R274" s="52">
        <f>IFERROR(VLOOKUP(L274,INPUTS!$A$107:$B$120,2,0),0.0082)</f>
        <v>0.0079</v>
      </c>
      <c r="S274" s="52">
        <f t="shared" si="97"/>
        <v>64.78</v>
      </c>
      <c r="T274" s="15">
        <f t="shared" si="98"/>
        <v>47289.4</v>
      </c>
      <c r="U274" s="15">
        <f>T274/INPUTS!$B$7*1000</f>
        <v>59111750</v>
      </c>
      <c r="V274" s="15">
        <f>T274*INPUTS!$B$6</f>
        <v>149434.504</v>
      </c>
      <c r="W274" s="54" t="s">
        <v>396</v>
      </c>
      <c r="X274" s="54" t="s">
        <v>396</v>
      </c>
      <c r="Y274" s="67">
        <f>IFERROR(VLOOKUP(E274,INPUTS!$A$44:$B$103,2,0),0)</f>
        <v>0.02</v>
      </c>
      <c r="Z274" s="15">
        <f t="shared" si="99"/>
        <v>945.788</v>
      </c>
      <c r="AA274" s="20">
        <f>IFERROR(VLOOKUP(E274,INPUTS!$A$44:$C$103,3,0),SCENARIOS!$J$23)</f>
        <v>0.06</v>
      </c>
      <c r="AB274" s="15">
        <f t="shared" si="100"/>
        <v>3210.21693256019</v>
      </c>
      <c r="AC274" s="20">
        <f>IFERROR(VLOOKUP($E274,INPUTS!$A$44:$G$103,4,0),SCENARIOS!$K$23)</f>
        <v>0.15</v>
      </c>
      <c r="AD274" s="15">
        <f t="shared" si="101"/>
        <v>9080.16450664788</v>
      </c>
      <c r="AE274" s="20">
        <f>IFERROR(VLOOKUP($E274,INPUTS!$A$44:$G$103,5,0),SCENARIOS!$L$23)</f>
        <v>0.3</v>
      </c>
      <c r="AF274" s="15">
        <f t="shared" si="102"/>
        <v>20546.7453944387</v>
      </c>
      <c r="AG274" s="20">
        <f>IFERROR(VLOOKUP($E274,INPUTS!$A$44:$G$103,6,0),SCENARIOS!$M$23)</f>
        <v>0.4</v>
      </c>
      <c r="AH274" s="15">
        <f t="shared" si="103"/>
        <v>30995.6753165875</v>
      </c>
      <c r="AI274" s="20">
        <f>IFERROR(VLOOKUP($E274,INPUTS!$A$44:$G$103,7,0),SCENARIOS!$N$23)</f>
        <v>0.5</v>
      </c>
      <c r="AJ274" s="15">
        <f t="shared" si="104"/>
        <v>43835.9520215978</v>
      </c>
      <c r="AL274" t="str">
        <f t="shared" si="105"/>
        <v>N</v>
      </c>
      <c r="AM274" s="21">
        <f t="shared" si="106"/>
        <v>87671.9040431956</v>
      </c>
      <c r="BC274" s="2"/>
    </row>
    <row r="275" ht="15" customHeight="1" spans="1:55">
      <c r="A275" s="52" t="s">
        <v>1220</v>
      </c>
      <c r="B275" s="52" t="s">
        <v>389</v>
      </c>
      <c r="C275" s="52" t="s">
        <v>390</v>
      </c>
      <c r="D275" s="52" t="s">
        <v>929</v>
      </c>
      <c r="E275" s="10" t="s">
        <v>208</v>
      </c>
      <c r="F275" s="52" t="s">
        <v>391</v>
      </c>
      <c r="G275" s="52" t="s">
        <v>165</v>
      </c>
      <c r="H275" s="52" t="s">
        <v>249</v>
      </c>
      <c r="I275" s="52" t="s">
        <v>930</v>
      </c>
      <c r="J275" s="52" t="s">
        <v>169</v>
      </c>
      <c r="K275" s="52" t="s">
        <v>931</v>
      </c>
      <c r="L275" s="53" t="s">
        <v>291</v>
      </c>
      <c r="M275" s="13">
        <v>548</v>
      </c>
      <c r="N275" s="14">
        <f t="shared" si="95"/>
        <v>1.5013698630137</v>
      </c>
      <c r="O275" s="15">
        <v>8000</v>
      </c>
      <c r="P275" s="15">
        <f t="shared" si="96"/>
        <v>4384000</v>
      </c>
      <c r="Q275" s="16">
        <f>IFERROR(VLOOKUP(G275,SCENARIOS!$A$13:$E$18,2,0),0.025)</f>
        <v>0.025</v>
      </c>
      <c r="R275" s="52">
        <f>IFERROR(VLOOKUP(L275,INPUTS!$A$107:$B$120,2,0),0.0082)</f>
        <v>0.0079</v>
      </c>
      <c r="S275" s="52">
        <f t="shared" si="97"/>
        <v>63.2</v>
      </c>
      <c r="T275" s="15">
        <f t="shared" si="98"/>
        <v>34633.6</v>
      </c>
      <c r="U275" s="15">
        <f>T275/INPUTS!$B$7*1000</f>
        <v>43292000</v>
      </c>
      <c r="V275" s="15">
        <f>T275*INPUTS!$B$6</f>
        <v>109442.176</v>
      </c>
      <c r="W275" s="54" t="s">
        <v>396</v>
      </c>
      <c r="X275" s="54" t="s">
        <v>396</v>
      </c>
      <c r="Y275" s="67">
        <f>IFERROR(VLOOKUP(E275,INPUTS!$A$44:$B$103,2,0),0)</f>
        <v>0.02</v>
      </c>
      <c r="Z275" s="15">
        <f t="shared" si="99"/>
        <v>692.672</v>
      </c>
      <c r="AA275" s="20">
        <f>IFERROR(VLOOKUP(E275,INPUTS!$A$44:$C$103,3,0),SCENARIOS!$J$23)</f>
        <v>0.06</v>
      </c>
      <c r="AB275" s="15">
        <f t="shared" si="100"/>
        <v>2351.08436891812</v>
      </c>
      <c r="AC275" s="20">
        <f>IFERROR(VLOOKUP($E275,INPUTS!$A$44:$G$103,4,0),SCENARIOS!$K$23)</f>
        <v>0.15</v>
      </c>
      <c r="AD275" s="15">
        <f t="shared" si="101"/>
        <v>6650.09041048184</v>
      </c>
      <c r="AE275" s="20">
        <f>IFERROR(VLOOKUP($E275,INPUTS!$A$44:$G$103,5,0),SCENARIOS!$L$23)</f>
        <v>0.3</v>
      </c>
      <c r="AF275" s="15">
        <f t="shared" si="102"/>
        <v>15047.9338137687</v>
      </c>
      <c r="AG275" s="20">
        <f>IFERROR(VLOOKUP($E275,INPUTS!$A$44:$G$103,6,0),SCENARIOS!$M$23)</f>
        <v>0.4</v>
      </c>
      <c r="AH275" s="15">
        <f t="shared" si="103"/>
        <v>22700.4745385766</v>
      </c>
      <c r="AI275" s="20">
        <f>IFERROR(VLOOKUP($E275,INPUTS!$A$44:$G$103,7,0),SCENARIOS!$N$23)</f>
        <v>0.5</v>
      </c>
      <c r="AJ275" s="15">
        <f t="shared" si="104"/>
        <v>32104.3791618251</v>
      </c>
      <c r="AL275" t="str">
        <f t="shared" si="105"/>
        <v>N</v>
      </c>
      <c r="AM275" s="21">
        <f t="shared" si="106"/>
        <v>64208.7583236501</v>
      </c>
      <c r="BC275" s="2"/>
    </row>
    <row r="276" ht="15" customHeight="1" spans="1:55">
      <c r="A276" s="52" t="s">
        <v>1221</v>
      </c>
      <c r="B276" s="52" t="s">
        <v>389</v>
      </c>
      <c r="C276" s="52" t="s">
        <v>390</v>
      </c>
      <c r="D276" s="52" t="s">
        <v>929</v>
      </c>
      <c r="E276" s="10" t="s">
        <v>208</v>
      </c>
      <c r="F276" s="52" t="s">
        <v>391</v>
      </c>
      <c r="G276" s="52" t="s">
        <v>165</v>
      </c>
      <c r="H276" s="52" t="s">
        <v>256</v>
      </c>
      <c r="I276" s="52" t="s">
        <v>930</v>
      </c>
      <c r="J276" s="52" t="s">
        <v>169</v>
      </c>
      <c r="K276" s="52" t="s">
        <v>931</v>
      </c>
      <c r="L276" s="53" t="s">
        <v>291</v>
      </c>
      <c r="M276" s="13">
        <v>548</v>
      </c>
      <c r="N276" s="14">
        <f t="shared" si="95"/>
        <v>1.5013698630137</v>
      </c>
      <c r="O276" s="15">
        <v>7600</v>
      </c>
      <c r="P276" s="15">
        <f t="shared" si="96"/>
        <v>4164800</v>
      </c>
      <c r="Q276" s="16">
        <f>IFERROR(VLOOKUP(G276,SCENARIOS!$A$13:$E$18,2,0),0.025)</f>
        <v>0.025</v>
      </c>
      <c r="R276" s="52">
        <f>IFERROR(VLOOKUP(L276,INPUTS!$A$107:$B$120,2,0),0.0082)</f>
        <v>0.0079</v>
      </c>
      <c r="S276" s="52">
        <f t="shared" si="97"/>
        <v>60.04</v>
      </c>
      <c r="T276" s="15">
        <f t="shared" si="98"/>
        <v>32901.92</v>
      </c>
      <c r="U276" s="15">
        <f>T276/INPUTS!$B$7*1000</f>
        <v>41127400</v>
      </c>
      <c r="V276" s="15">
        <f>T276*INPUTS!$B$6</f>
        <v>103970.0672</v>
      </c>
      <c r="W276" s="54" t="s">
        <v>396</v>
      </c>
      <c r="X276" s="54" t="s">
        <v>396</v>
      </c>
      <c r="Y276" s="67">
        <f>IFERROR(VLOOKUP(E276,INPUTS!$A$44:$B$103,2,0),0)</f>
        <v>0.02</v>
      </c>
      <c r="Z276" s="15">
        <f t="shared" si="99"/>
        <v>658.0384</v>
      </c>
      <c r="AA276" s="20">
        <f>IFERROR(VLOOKUP(E276,INPUTS!$A$44:$C$103,3,0),SCENARIOS!$J$23)</f>
        <v>0.06</v>
      </c>
      <c r="AB276" s="15">
        <f t="shared" si="100"/>
        <v>2233.53015047222</v>
      </c>
      <c r="AC276" s="20">
        <f>IFERROR(VLOOKUP($E276,INPUTS!$A$44:$G$103,4,0),SCENARIOS!$K$23)</f>
        <v>0.15</v>
      </c>
      <c r="AD276" s="15">
        <f t="shared" si="101"/>
        <v>6317.58588995775</v>
      </c>
      <c r="AE276" s="20">
        <f>IFERROR(VLOOKUP($E276,INPUTS!$A$44:$G$103,5,0),SCENARIOS!$L$23)</f>
        <v>0.3</v>
      </c>
      <c r="AF276" s="15">
        <f t="shared" si="102"/>
        <v>14295.5371230803</v>
      </c>
      <c r="AG276" s="20">
        <f>IFERROR(VLOOKUP($E276,INPUTS!$A$44:$G$103,6,0),SCENARIOS!$M$23)</f>
        <v>0.4</v>
      </c>
      <c r="AH276" s="15">
        <f t="shared" si="103"/>
        <v>21565.4508116478</v>
      </c>
      <c r="AI276" s="20">
        <f>IFERROR(VLOOKUP($E276,INPUTS!$A$44:$G$103,7,0),SCENARIOS!$N$23)</f>
        <v>0.5</v>
      </c>
      <c r="AJ276" s="15">
        <f t="shared" si="104"/>
        <v>30499.1602037338</v>
      </c>
      <c r="AL276" t="str">
        <f t="shared" si="105"/>
        <v>N</v>
      </c>
      <c r="AM276" s="21">
        <f t="shared" si="106"/>
        <v>60998.3204074676</v>
      </c>
      <c r="BC276" s="2"/>
    </row>
    <row r="277" ht="15" customHeight="1" spans="1:55">
      <c r="A277" s="52" t="s">
        <v>1222</v>
      </c>
      <c r="B277" s="52" t="s">
        <v>389</v>
      </c>
      <c r="C277" s="52" t="s">
        <v>390</v>
      </c>
      <c r="D277" s="52" t="s">
        <v>929</v>
      </c>
      <c r="E277" s="10" t="s">
        <v>208</v>
      </c>
      <c r="F277" s="52" t="s">
        <v>391</v>
      </c>
      <c r="G277" s="52" t="s">
        <v>165</v>
      </c>
      <c r="H277" s="52" t="s">
        <v>248</v>
      </c>
      <c r="I277" s="52" t="s">
        <v>930</v>
      </c>
      <c r="J277" s="52" t="s">
        <v>169</v>
      </c>
      <c r="K277" s="52" t="s">
        <v>931</v>
      </c>
      <c r="L277" s="53" t="s">
        <v>293</v>
      </c>
      <c r="M277" s="13">
        <v>365</v>
      </c>
      <c r="N277" s="14">
        <f t="shared" si="95"/>
        <v>1</v>
      </c>
      <c r="O277" s="15">
        <v>9800</v>
      </c>
      <c r="P277" s="15">
        <f t="shared" si="96"/>
        <v>3577000</v>
      </c>
      <c r="Q277" s="16">
        <f>IFERROR(VLOOKUP(G277,SCENARIOS!$A$13:$E$18,2,0),0.025)</f>
        <v>0.025</v>
      </c>
      <c r="R277" s="52">
        <f>IFERROR(VLOOKUP(L277,INPUTS!$A$107:$B$120,2,0),0.0082)</f>
        <v>0.0079</v>
      </c>
      <c r="S277" s="52">
        <f t="shared" si="97"/>
        <v>77.42</v>
      </c>
      <c r="T277" s="15">
        <f t="shared" si="98"/>
        <v>28258.3</v>
      </c>
      <c r="U277" s="15">
        <f>T277/INPUTS!$B$7*1000</f>
        <v>35322875</v>
      </c>
      <c r="V277" s="15">
        <f>T277*INPUTS!$B$6</f>
        <v>89296.228</v>
      </c>
      <c r="W277" s="54" t="s">
        <v>396</v>
      </c>
      <c r="X277" s="54" t="s">
        <v>396</v>
      </c>
      <c r="Y277" s="67">
        <f>IFERROR(VLOOKUP(E277,INPUTS!$A$44:$B$103,2,0),0)</f>
        <v>0.02</v>
      </c>
      <c r="Z277" s="15">
        <f t="shared" si="99"/>
        <v>565.166</v>
      </c>
      <c r="AA277" s="20">
        <f>IFERROR(VLOOKUP(E277,INPUTS!$A$44:$C$103,3,0),SCENARIOS!$J$23)</f>
        <v>0.06</v>
      </c>
      <c r="AB277" s="15">
        <f t="shared" si="100"/>
        <v>1918.30036213963</v>
      </c>
      <c r="AC277" s="20">
        <f>IFERROR(VLOOKUP($E277,INPUTS!$A$44:$G$103,4,0),SCENARIOS!$K$23)</f>
        <v>0.15</v>
      </c>
      <c r="AD277" s="15">
        <f t="shared" si="101"/>
        <v>5425.95196128959</v>
      </c>
      <c r="AE277" s="20">
        <f>IFERROR(VLOOKUP($E277,INPUTS!$A$44:$G$103,5,0),SCENARIOS!$L$23)</f>
        <v>0.3</v>
      </c>
      <c r="AF277" s="15">
        <f t="shared" si="102"/>
        <v>12277.9332235061</v>
      </c>
      <c r="AG277" s="20">
        <f>IFERROR(VLOOKUP($E277,INPUTS!$A$44:$G$103,6,0),SCENARIOS!$M$23)</f>
        <v>0.4</v>
      </c>
      <c r="AH277" s="15">
        <f t="shared" si="103"/>
        <v>18521.8059818632</v>
      </c>
      <c r="AI277" s="20">
        <f>IFERROR(VLOOKUP($E277,INPUTS!$A$44:$G$103,7,0),SCENARIOS!$N$23)</f>
        <v>0.5</v>
      </c>
      <c r="AJ277" s="15">
        <f t="shared" si="104"/>
        <v>26194.6542568085</v>
      </c>
      <c r="AL277" t="str">
        <f t="shared" si="105"/>
        <v>N</v>
      </c>
      <c r="AM277" s="21">
        <f t="shared" si="106"/>
        <v>52389.3085136169</v>
      </c>
      <c r="BC277" s="2"/>
    </row>
    <row r="278" ht="15" customHeight="1" spans="1:55">
      <c r="A278" s="52" t="s">
        <v>1223</v>
      </c>
      <c r="B278" s="52" t="s">
        <v>389</v>
      </c>
      <c r="C278" s="52" t="s">
        <v>390</v>
      </c>
      <c r="D278" s="52" t="s">
        <v>929</v>
      </c>
      <c r="E278" s="10" t="s">
        <v>208</v>
      </c>
      <c r="F278" s="52" t="s">
        <v>391</v>
      </c>
      <c r="G278" s="52" t="s">
        <v>165</v>
      </c>
      <c r="H278" s="52" t="s">
        <v>252</v>
      </c>
      <c r="I278" s="52" t="s">
        <v>930</v>
      </c>
      <c r="J278" s="52" t="s">
        <v>169</v>
      </c>
      <c r="K278" s="52" t="s">
        <v>931</v>
      </c>
      <c r="L278" s="53" t="s">
        <v>293</v>
      </c>
      <c r="M278" s="13">
        <v>365</v>
      </c>
      <c r="N278" s="14">
        <f t="shared" si="95"/>
        <v>1</v>
      </c>
      <c r="O278" s="15">
        <v>9900</v>
      </c>
      <c r="P278" s="15">
        <f t="shared" si="96"/>
        <v>3613500</v>
      </c>
      <c r="Q278" s="16">
        <f>IFERROR(VLOOKUP(G278,SCENARIOS!$A$13:$E$18,2,0),0.025)</f>
        <v>0.025</v>
      </c>
      <c r="R278" s="52">
        <f>IFERROR(VLOOKUP(L278,INPUTS!$A$107:$B$120,2,0),0.0082)</f>
        <v>0.0079</v>
      </c>
      <c r="S278" s="52">
        <f t="shared" si="97"/>
        <v>78.21</v>
      </c>
      <c r="T278" s="15">
        <f t="shared" si="98"/>
        <v>28546.65</v>
      </c>
      <c r="U278" s="15">
        <f>T278/INPUTS!$B$7*1000</f>
        <v>35683312.5</v>
      </c>
      <c r="V278" s="15">
        <f>T278*INPUTS!$B$6</f>
        <v>90207.414</v>
      </c>
      <c r="W278" s="54" t="s">
        <v>396</v>
      </c>
      <c r="X278" s="54" t="s">
        <v>396</v>
      </c>
      <c r="Y278" s="67">
        <f>IFERROR(VLOOKUP(E278,INPUTS!$A$44:$B$103,2,0),0)</f>
        <v>0.02</v>
      </c>
      <c r="Z278" s="15">
        <f t="shared" si="99"/>
        <v>570.933</v>
      </c>
      <c r="AA278" s="20">
        <f>IFERROR(VLOOKUP(E278,INPUTS!$A$44:$C$103,3,0),SCENARIOS!$J$23)</f>
        <v>0.06</v>
      </c>
      <c r="AB278" s="15">
        <f t="shared" si="100"/>
        <v>1937.87485563085</v>
      </c>
      <c r="AC278" s="20">
        <f>IFERROR(VLOOKUP($E278,INPUTS!$A$44:$G$103,4,0),SCENARIOS!$K$23)</f>
        <v>0.15</v>
      </c>
      <c r="AD278" s="15">
        <f t="shared" si="101"/>
        <v>5481.31881803744</v>
      </c>
      <c r="AE278" s="20">
        <f>IFERROR(VLOOKUP($E278,INPUTS!$A$44:$G$103,5,0),SCENARIOS!$L$23)</f>
        <v>0.3</v>
      </c>
      <c r="AF278" s="15">
        <f t="shared" si="102"/>
        <v>12403.218256399</v>
      </c>
      <c r="AG278" s="20">
        <f>IFERROR(VLOOKUP($E278,INPUTS!$A$44:$G$103,6,0),SCENARIOS!$M$23)</f>
        <v>0.4</v>
      </c>
      <c r="AH278" s="15">
        <f t="shared" si="103"/>
        <v>18710.8040020863</v>
      </c>
      <c r="AI278" s="20">
        <f>IFERROR(VLOOKUP($E278,INPUTS!$A$44:$G$103,7,0),SCENARIOS!$N$23)</f>
        <v>0.5</v>
      </c>
      <c r="AJ278" s="15">
        <f t="shared" si="104"/>
        <v>26461.946647184</v>
      </c>
      <c r="AL278" t="str">
        <f t="shared" si="105"/>
        <v>N</v>
      </c>
      <c r="AM278" s="21">
        <f t="shared" si="106"/>
        <v>52923.8932943681</v>
      </c>
      <c r="BC278" s="2"/>
    </row>
    <row r="279" ht="15" customHeight="1" spans="1:55">
      <c r="A279" s="52" t="s">
        <v>1224</v>
      </c>
      <c r="B279" s="52" t="s">
        <v>389</v>
      </c>
      <c r="C279" s="52" t="s">
        <v>390</v>
      </c>
      <c r="D279" s="52" t="s">
        <v>929</v>
      </c>
      <c r="E279" s="10" t="s">
        <v>208</v>
      </c>
      <c r="F279" s="52" t="s">
        <v>391</v>
      </c>
      <c r="G279" s="52" t="s">
        <v>165</v>
      </c>
      <c r="H279" s="52" t="s">
        <v>615</v>
      </c>
      <c r="I279" s="52" t="s">
        <v>614</v>
      </c>
      <c r="J279" s="52" t="s">
        <v>169</v>
      </c>
      <c r="K279" s="52" t="s">
        <v>931</v>
      </c>
      <c r="L279" s="53" t="s">
        <v>291</v>
      </c>
      <c r="M279" s="13">
        <v>365</v>
      </c>
      <c r="N279" s="14">
        <f t="shared" si="95"/>
        <v>1</v>
      </c>
      <c r="O279" s="15">
        <v>7100</v>
      </c>
      <c r="P279" s="15">
        <f t="shared" si="96"/>
        <v>2591500</v>
      </c>
      <c r="Q279" s="16">
        <f>IFERROR(VLOOKUP(G279,SCENARIOS!$A$13:$E$18,2,0),0.025)</f>
        <v>0.025</v>
      </c>
      <c r="R279" s="52">
        <f>IFERROR(VLOOKUP(L279,INPUTS!$A$107:$B$120,2,0),0.0082)</f>
        <v>0.0079</v>
      </c>
      <c r="S279" s="52">
        <f t="shared" si="97"/>
        <v>56.09</v>
      </c>
      <c r="T279" s="15">
        <f t="shared" si="98"/>
        <v>20472.85</v>
      </c>
      <c r="U279" s="15">
        <f>T279/INPUTS!$B$7*1000</f>
        <v>25591062.5</v>
      </c>
      <c r="V279" s="15">
        <f>T279*INPUTS!$B$6</f>
        <v>64694.206</v>
      </c>
      <c r="W279" s="54" t="s">
        <v>396</v>
      </c>
      <c r="X279" s="54" t="s">
        <v>396</v>
      </c>
      <c r="Y279" s="67">
        <f>IFERROR(VLOOKUP(E279,INPUTS!$A$44:$B$103,2,0),0)</f>
        <v>0.02</v>
      </c>
      <c r="Z279" s="15">
        <f t="shared" si="99"/>
        <v>409.457</v>
      </c>
      <c r="AA279" s="20">
        <f>IFERROR(VLOOKUP(E279,INPUTS!$A$44:$C$103,3,0),SCENARIOS!$J$23)</f>
        <v>0.06</v>
      </c>
      <c r="AB279" s="15">
        <f t="shared" si="100"/>
        <v>1389.78903787667</v>
      </c>
      <c r="AC279" s="20">
        <f>IFERROR(VLOOKUP($E279,INPUTS!$A$44:$G$103,4,0),SCENARIOS!$K$23)</f>
        <v>0.15</v>
      </c>
      <c r="AD279" s="15">
        <f t="shared" si="101"/>
        <v>3931.04682909756</v>
      </c>
      <c r="AE279" s="20">
        <f>IFERROR(VLOOKUP($E279,INPUTS!$A$44:$G$103,5,0),SCENARIOS!$L$23)</f>
        <v>0.3</v>
      </c>
      <c r="AF279" s="15">
        <f t="shared" si="102"/>
        <v>8895.23733539725</v>
      </c>
      <c r="AG279" s="20">
        <f>IFERROR(VLOOKUP($E279,INPUTS!$A$44:$G$103,6,0),SCENARIOS!$M$23)</f>
        <v>0.4</v>
      </c>
      <c r="AH279" s="15">
        <f t="shared" si="103"/>
        <v>13418.8594358397</v>
      </c>
      <c r="AI279" s="20">
        <f>IFERROR(VLOOKUP($E279,INPUTS!$A$44:$G$103,7,0),SCENARIOS!$N$23)</f>
        <v>0.5</v>
      </c>
      <c r="AJ279" s="15">
        <f t="shared" si="104"/>
        <v>18977.7597166674</v>
      </c>
      <c r="AL279" t="str">
        <f t="shared" si="105"/>
        <v>N</v>
      </c>
      <c r="AM279" s="21">
        <f t="shared" si="106"/>
        <v>37955.5194333347</v>
      </c>
      <c r="BC279" s="2"/>
    </row>
    <row r="280" ht="15" customHeight="1" spans="1:55">
      <c r="A280" s="52" t="s">
        <v>1225</v>
      </c>
      <c r="B280" s="52" t="s">
        <v>389</v>
      </c>
      <c r="C280" s="52" t="s">
        <v>390</v>
      </c>
      <c r="D280" s="52" t="s">
        <v>929</v>
      </c>
      <c r="E280" s="10" t="s">
        <v>208</v>
      </c>
      <c r="F280" s="52" t="s">
        <v>391</v>
      </c>
      <c r="G280" s="52" t="s">
        <v>165</v>
      </c>
      <c r="H280" s="52" t="s">
        <v>234</v>
      </c>
      <c r="I280" s="52" t="s">
        <v>424</v>
      </c>
      <c r="J280" s="52" t="s">
        <v>173</v>
      </c>
      <c r="K280" s="52" t="s">
        <v>931</v>
      </c>
      <c r="L280" s="53" t="s">
        <v>291</v>
      </c>
      <c r="M280" s="13">
        <v>548</v>
      </c>
      <c r="N280" s="14">
        <f t="shared" si="95"/>
        <v>1.5013698630137</v>
      </c>
      <c r="O280" s="15">
        <v>9300</v>
      </c>
      <c r="P280" s="15">
        <f t="shared" si="96"/>
        <v>5096400</v>
      </c>
      <c r="Q280" s="16">
        <f>IFERROR(VLOOKUP(G280,SCENARIOS!$A$13:$E$18,2,0),0.025)</f>
        <v>0.025</v>
      </c>
      <c r="R280" s="52">
        <f>IFERROR(VLOOKUP(L280,INPUTS!$A$107:$B$120,2,0),0.0082)</f>
        <v>0.0079</v>
      </c>
      <c r="S280" s="52">
        <f t="shared" si="97"/>
        <v>73.47</v>
      </c>
      <c r="T280" s="15">
        <f t="shared" si="98"/>
        <v>40261.56</v>
      </c>
      <c r="U280" s="15">
        <f>T280/INPUTS!$B$7*1000</f>
        <v>50326950</v>
      </c>
      <c r="V280" s="15">
        <f>T280*INPUTS!$B$6</f>
        <v>127226.5296</v>
      </c>
      <c r="W280" s="54" t="s">
        <v>396</v>
      </c>
      <c r="X280" s="54" t="s">
        <v>396</v>
      </c>
      <c r="Y280" s="67">
        <f>IFERROR(VLOOKUP(E280,INPUTS!$A$44:$B$103,2,0),0)</f>
        <v>0.02</v>
      </c>
      <c r="Z280" s="15">
        <f t="shared" si="99"/>
        <v>805.2312</v>
      </c>
      <c r="AA280" s="20">
        <f>IFERROR(VLOOKUP(E280,INPUTS!$A$44:$C$103,3,0),SCENARIOS!$J$23)</f>
        <v>0.06</v>
      </c>
      <c r="AB280" s="15">
        <f t="shared" si="100"/>
        <v>2733.13557886732</v>
      </c>
      <c r="AC280" s="20">
        <f>IFERROR(VLOOKUP($E280,INPUTS!$A$44:$G$103,4,0),SCENARIOS!$K$23)</f>
        <v>0.15</v>
      </c>
      <c r="AD280" s="15">
        <f t="shared" si="101"/>
        <v>7730.73010218514</v>
      </c>
      <c r="AE280" s="20">
        <f>IFERROR(VLOOKUP($E280,INPUTS!$A$44:$G$103,5,0),SCENARIOS!$L$23)</f>
        <v>0.3</v>
      </c>
      <c r="AF280" s="15">
        <f t="shared" si="102"/>
        <v>17493.2230585061</v>
      </c>
      <c r="AG280" s="20">
        <f>IFERROR(VLOOKUP($E280,INPUTS!$A$44:$G$103,6,0),SCENARIOS!$M$23)</f>
        <v>0.4</v>
      </c>
      <c r="AH280" s="15">
        <f t="shared" si="103"/>
        <v>26389.3016510953</v>
      </c>
      <c r="AI280" s="20">
        <f>IFERROR(VLOOKUP($E280,INPUTS!$A$44:$G$103,7,0),SCENARIOS!$N$23)</f>
        <v>0.5</v>
      </c>
      <c r="AJ280" s="15">
        <f t="shared" si="104"/>
        <v>37321.3407756216</v>
      </c>
      <c r="AL280" t="str">
        <f t="shared" si="105"/>
        <v>Y</v>
      </c>
      <c r="AM280" s="21">
        <f t="shared" si="106"/>
        <v>74642.6815512433</v>
      </c>
      <c r="BC280" s="2"/>
    </row>
    <row r="281" ht="15" customHeight="1" spans="1:55">
      <c r="A281" s="52" t="s">
        <v>1226</v>
      </c>
      <c r="B281" s="52" t="s">
        <v>389</v>
      </c>
      <c r="C281" s="52" t="s">
        <v>390</v>
      </c>
      <c r="D281" s="52" t="s">
        <v>929</v>
      </c>
      <c r="E281" s="10" t="s">
        <v>208</v>
      </c>
      <c r="F281" s="52" t="s">
        <v>391</v>
      </c>
      <c r="G281" s="52" t="s">
        <v>165</v>
      </c>
      <c r="H281" s="52" t="s">
        <v>505</v>
      </c>
      <c r="I281" s="52" t="s">
        <v>504</v>
      </c>
      <c r="J281" s="52" t="s">
        <v>173</v>
      </c>
      <c r="K281" s="52" t="s">
        <v>931</v>
      </c>
      <c r="L281" s="53" t="s">
        <v>291</v>
      </c>
      <c r="M281" s="13">
        <v>365</v>
      </c>
      <c r="N281" s="14">
        <f t="shared" si="95"/>
        <v>1</v>
      </c>
      <c r="O281" s="15">
        <v>8750</v>
      </c>
      <c r="P281" s="15">
        <f t="shared" si="96"/>
        <v>3193750</v>
      </c>
      <c r="Q281" s="16">
        <f>IFERROR(VLOOKUP(G281,SCENARIOS!$A$13:$E$18,2,0),0.025)</f>
        <v>0.025</v>
      </c>
      <c r="R281" s="52">
        <f>IFERROR(VLOOKUP(L281,INPUTS!$A$107:$B$120,2,0),0.0082)</f>
        <v>0.0079</v>
      </c>
      <c r="S281" s="52">
        <f t="shared" si="97"/>
        <v>69.125</v>
      </c>
      <c r="T281" s="15">
        <f t="shared" si="98"/>
        <v>25230.625</v>
      </c>
      <c r="U281" s="15">
        <f>T281/INPUTS!$B$7*1000</f>
        <v>31538281.25</v>
      </c>
      <c r="V281" s="15">
        <f>T281*INPUTS!$B$6</f>
        <v>79728.775</v>
      </c>
      <c r="W281" s="54" t="s">
        <v>396</v>
      </c>
      <c r="X281" s="54" t="s">
        <v>396</v>
      </c>
      <c r="Y281" s="67">
        <f>IFERROR(VLOOKUP(E281,INPUTS!$A$44:$B$103,2,0),0)</f>
        <v>0.02</v>
      </c>
      <c r="Z281" s="15">
        <f t="shared" si="99"/>
        <v>504.6125</v>
      </c>
      <c r="AA281" s="20">
        <f>IFERROR(VLOOKUP(E281,INPUTS!$A$44:$C$103,3,0),SCENARIOS!$J$23)</f>
        <v>0.06</v>
      </c>
      <c r="AB281" s="15">
        <f t="shared" si="100"/>
        <v>1712.76818048181</v>
      </c>
      <c r="AC281" s="20">
        <f>IFERROR(VLOOKUP($E281,INPUTS!$A$44:$G$103,4,0),SCENARIOS!$K$23)</f>
        <v>0.15</v>
      </c>
      <c r="AD281" s="15">
        <f t="shared" si="101"/>
        <v>4844.59996543713</v>
      </c>
      <c r="AE281" s="20">
        <f>IFERROR(VLOOKUP($E281,INPUTS!$A$44:$G$103,5,0),SCENARIOS!$L$23)</f>
        <v>0.3</v>
      </c>
      <c r="AF281" s="15">
        <f t="shared" si="102"/>
        <v>10962.4403781304</v>
      </c>
      <c r="AG281" s="20">
        <f>IFERROR(VLOOKUP($E281,INPUTS!$A$44:$G$103,6,0),SCENARIOS!$M$23)</f>
        <v>0.4</v>
      </c>
      <c r="AH281" s="15">
        <f t="shared" si="103"/>
        <v>16537.3267695207</v>
      </c>
      <c r="AI281" s="20">
        <f>IFERROR(VLOOKUP($E281,INPUTS!$A$44:$G$103,7,0),SCENARIOS!$N$23)</f>
        <v>0.5</v>
      </c>
      <c r="AJ281" s="15">
        <f t="shared" si="104"/>
        <v>23388.0841578647</v>
      </c>
      <c r="AL281" t="str">
        <f t="shared" si="105"/>
        <v>N</v>
      </c>
      <c r="AM281" s="21">
        <f t="shared" si="106"/>
        <v>46776.1683157294</v>
      </c>
      <c r="BC281" s="2"/>
    </row>
    <row r="282" ht="15" customHeight="1" spans="1:55">
      <c r="A282" s="52" t="s">
        <v>1227</v>
      </c>
      <c r="B282" s="52" t="s">
        <v>389</v>
      </c>
      <c r="C282" s="52" t="s">
        <v>390</v>
      </c>
      <c r="D282" s="52" t="s">
        <v>929</v>
      </c>
      <c r="E282" s="10" t="s">
        <v>208</v>
      </c>
      <c r="F282" s="52" t="s">
        <v>391</v>
      </c>
      <c r="G282" s="52" t="s">
        <v>165</v>
      </c>
      <c r="H282" s="52" t="s">
        <v>242</v>
      </c>
      <c r="I282" s="52" t="s">
        <v>421</v>
      </c>
      <c r="J282" s="52" t="s">
        <v>173</v>
      </c>
      <c r="K282" s="52" t="s">
        <v>931</v>
      </c>
      <c r="L282" s="53" t="s">
        <v>293</v>
      </c>
      <c r="M282" s="13">
        <v>365</v>
      </c>
      <c r="N282" s="14">
        <f t="shared" si="95"/>
        <v>1</v>
      </c>
      <c r="O282" s="15">
        <v>10100</v>
      </c>
      <c r="P282" s="15">
        <f t="shared" si="96"/>
        <v>3686500</v>
      </c>
      <c r="Q282" s="16">
        <f>IFERROR(VLOOKUP(G282,SCENARIOS!$A$13:$E$18,2,0),0.025)</f>
        <v>0.025</v>
      </c>
      <c r="R282" s="52">
        <f>IFERROR(VLOOKUP(L282,INPUTS!$A$107:$B$120,2,0),0.0082)</f>
        <v>0.0079</v>
      </c>
      <c r="S282" s="52">
        <f t="shared" si="97"/>
        <v>79.79</v>
      </c>
      <c r="T282" s="15">
        <f t="shared" si="98"/>
        <v>29123.35</v>
      </c>
      <c r="U282" s="15">
        <f>T282/INPUTS!$B$7*1000</f>
        <v>36404187.5</v>
      </c>
      <c r="V282" s="15">
        <f>T282*INPUTS!$B$6</f>
        <v>92029.786</v>
      </c>
      <c r="W282" s="54" t="s">
        <v>396</v>
      </c>
      <c r="X282" s="54" t="s">
        <v>396</v>
      </c>
      <c r="Y282" s="67">
        <f>IFERROR(VLOOKUP(E282,INPUTS!$A$44:$B$103,2,0),0)</f>
        <v>0.02</v>
      </c>
      <c r="Z282" s="15">
        <f t="shared" si="99"/>
        <v>582.467</v>
      </c>
      <c r="AA282" s="20">
        <f>IFERROR(VLOOKUP(E282,INPUTS!$A$44:$C$103,3,0),SCENARIOS!$J$23)</f>
        <v>0.06</v>
      </c>
      <c r="AB282" s="15">
        <f t="shared" si="100"/>
        <v>1977.02384261329</v>
      </c>
      <c r="AC282" s="20">
        <f>IFERROR(VLOOKUP($E282,INPUTS!$A$44:$G$103,4,0),SCENARIOS!$K$23)</f>
        <v>0.15</v>
      </c>
      <c r="AD282" s="15">
        <f t="shared" si="101"/>
        <v>5592.05253153315</v>
      </c>
      <c r="AE282" s="20">
        <f>IFERROR(VLOOKUP($E282,INPUTS!$A$44:$G$103,5,0),SCENARIOS!$L$23)</f>
        <v>0.3</v>
      </c>
      <c r="AF282" s="15">
        <f t="shared" si="102"/>
        <v>12653.7883221848</v>
      </c>
      <c r="AG282" s="20">
        <f>IFERROR(VLOOKUP($E282,INPUTS!$A$44:$G$103,6,0),SCENARIOS!$M$23)</f>
        <v>0.4</v>
      </c>
      <c r="AH282" s="15">
        <f t="shared" si="103"/>
        <v>19088.8000425325</v>
      </c>
      <c r="AI282" s="20">
        <f>IFERROR(VLOOKUP($E282,INPUTS!$A$44:$G$103,7,0),SCENARIOS!$N$23)</f>
        <v>0.5</v>
      </c>
      <c r="AJ282" s="15">
        <f t="shared" si="104"/>
        <v>26996.5314279352</v>
      </c>
      <c r="AL282" t="str">
        <f t="shared" si="105"/>
        <v>N</v>
      </c>
      <c r="AM282" s="21">
        <f t="shared" si="106"/>
        <v>53993.0628558705</v>
      </c>
      <c r="BC282" s="2"/>
    </row>
    <row r="283" ht="15" customHeight="1" spans="1:55">
      <c r="A283" s="52" t="s">
        <v>1228</v>
      </c>
      <c r="B283" s="52" t="s">
        <v>389</v>
      </c>
      <c r="C283" s="52" t="s">
        <v>390</v>
      </c>
      <c r="D283" s="52" t="s">
        <v>929</v>
      </c>
      <c r="E283" s="10" t="s">
        <v>208</v>
      </c>
      <c r="F283" s="52" t="s">
        <v>391</v>
      </c>
      <c r="G283" s="52" t="s">
        <v>165</v>
      </c>
      <c r="H283" s="52" t="s">
        <v>440</v>
      </c>
      <c r="I283" s="52" t="s">
        <v>439</v>
      </c>
      <c r="J283" s="52" t="s">
        <v>177</v>
      </c>
      <c r="K283" s="52" t="s">
        <v>931</v>
      </c>
      <c r="L283" s="53" t="s">
        <v>291</v>
      </c>
      <c r="M283" s="13">
        <v>730</v>
      </c>
      <c r="N283" s="14">
        <f t="shared" si="95"/>
        <v>2</v>
      </c>
      <c r="O283" s="15">
        <v>4800</v>
      </c>
      <c r="P283" s="15">
        <f t="shared" si="96"/>
        <v>3504000</v>
      </c>
      <c r="Q283" s="16">
        <f>IFERROR(VLOOKUP(G283,SCENARIOS!$A$13:$E$18,2,0),0.025)</f>
        <v>0.025</v>
      </c>
      <c r="R283" s="52">
        <f>IFERROR(VLOOKUP(L283,INPUTS!$A$107:$B$120,2,0),0.0082)</f>
        <v>0.0079</v>
      </c>
      <c r="S283" s="52">
        <f t="shared" si="97"/>
        <v>37.92</v>
      </c>
      <c r="T283" s="15">
        <f t="shared" si="98"/>
        <v>27681.6</v>
      </c>
      <c r="U283" s="15">
        <f>T283/INPUTS!$B$7*1000</f>
        <v>34602000</v>
      </c>
      <c r="V283" s="15">
        <f>T283*INPUTS!$B$6</f>
        <v>87473.856</v>
      </c>
      <c r="W283" s="54" t="s">
        <v>396</v>
      </c>
      <c r="X283" s="54" t="s">
        <v>396</v>
      </c>
      <c r="Y283" s="67">
        <f>IFERROR(VLOOKUP(E283,INPUTS!$A$44:$B$103,2,0),0)</f>
        <v>0.02</v>
      </c>
      <c r="Z283" s="15">
        <f t="shared" si="99"/>
        <v>553.632</v>
      </c>
      <c r="AA283" s="20">
        <f>IFERROR(VLOOKUP(E283,INPUTS!$A$44:$C$103,3,0),SCENARIOS!$J$23)</f>
        <v>0.06</v>
      </c>
      <c r="AB283" s="15">
        <f t="shared" si="100"/>
        <v>1879.15137515719</v>
      </c>
      <c r="AC283" s="20">
        <f>IFERROR(VLOOKUP($E283,INPUTS!$A$44:$G$103,4,0),SCENARIOS!$K$23)</f>
        <v>0.15</v>
      </c>
      <c r="AD283" s="15">
        <f t="shared" si="101"/>
        <v>5315.21824779388</v>
      </c>
      <c r="AE283" s="20">
        <f>IFERROR(VLOOKUP($E283,INPUTS!$A$44:$G$103,5,0),SCENARIOS!$L$23)</f>
        <v>0.3</v>
      </c>
      <c r="AF283" s="15">
        <f t="shared" si="102"/>
        <v>12027.3631577202</v>
      </c>
      <c r="AG283" s="20">
        <f>IFERROR(VLOOKUP($E283,INPUTS!$A$44:$G$103,6,0),SCENARIOS!$M$23)</f>
        <v>0.4</v>
      </c>
      <c r="AH283" s="15">
        <f t="shared" si="103"/>
        <v>18143.809941417</v>
      </c>
      <c r="AI283" s="20">
        <f>IFERROR(VLOOKUP($E283,INPUTS!$A$44:$G$103,7,0),SCENARIOS!$N$23)</f>
        <v>0.5</v>
      </c>
      <c r="AJ283" s="15">
        <f t="shared" si="104"/>
        <v>25660.0694760573</v>
      </c>
      <c r="AL283" t="str">
        <f t="shared" si="105"/>
        <v>Y</v>
      </c>
      <c r="AM283" s="21">
        <f t="shared" si="106"/>
        <v>51320.1389521145</v>
      </c>
      <c r="BC283" s="2"/>
    </row>
    <row r="284" ht="15" customHeight="1" spans="1:55">
      <c r="A284" s="52" t="s">
        <v>1229</v>
      </c>
      <c r="B284" s="52" t="s">
        <v>389</v>
      </c>
      <c r="C284" s="52" t="s">
        <v>390</v>
      </c>
      <c r="D284" s="52" t="s">
        <v>929</v>
      </c>
      <c r="E284" s="10" t="s">
        <v>208</v>
      </c>
      <c r="F284" s="52" t="s">
        <v>391</v>
      </c>
      <c r="G284" s="52" t="s">
        <v>165</v>
      </c>
      <c r="H284" s="52" t="s">
        <v>448</v>
      </c>
      <c r="I284" s="52" t="s">
        <v>447</v>
      </c>
      <c r="J284" s="52" t="s">
        <v>177</v>
      </c>
      <c r="K284" s="52" t="s">
        <v>931</v>
      </c>
      <c r="L284" s="53" t="s">
        <v>291</v>
      </c>
      <c r="M284" s="13">
        <v>365</v>
      </c>
      <c r="N284" s="14">
        <f t="shared" si="95"/>
        <v>1</v>
      </c>
      <c r="O284" s="15">
        <v>4700</v>
      </c>
      <c r="P284" s="15">
        <f t="shared" si="96"/>
        <v>1715500</v>
      </c>
      <c r="Q284" s="16">
        <f>IFERROR(VLOOKUP(G284,SCENARIOS!$A$13:$E$18,2,0),0.025)</f>
        <v>0.025</v>
      </c>
      <c r="R284" s="52">
        <f>IFERROR(VLOOKUP(L284,INPUTS!$A$107:$B$120,2,0),0.0082)</f>
        <v>0.0079</v>
      </c>
      <c r="S284" s="52">
        <f t="shared" si="97"/>
        <v>37.13</v>
      </c>
      <c r="T284" s="15">
        <f t="shared" si="98"/>
        <v>13552.45</v>
      </c>
      <c r="U284" s="15">
        <f>T284/INPUTS!$B$7*1000</f>
        <v>16940562.5</v>
      </c>
      <c r="V284" s="15">
        <f>T284*INPUTS!$B$6</f>
        <v>42825.742</v>
      </c>
      <c r="W284" s="54" t="s">
        <v>396</v>
      </c>
      <c r="X284" s="54" t="s">
        <v>396</v>
      </c>
      <c r="Y284" s="67">
        <f>IFERROR(VLOOKUP(E284,INPUTS!$A$44:$B$103,2,0),0)</f>
        <v>0.02</v>
      </c>
      <c r="Z284" s="15">
        <f t="shared" si="99"/>
        <v>271.049</v>
      </c>
      <c r="AA284" s="20">
        <f>IFERROR(VLOOKUP(E284,INPUTS!$A$44:$C$103,3,0),SCENARIOS!$J$23)</f>
        <v>0.06</v>
      </c>
      <c r="AB284" s="15">
        <f t="shared" si="100"/>
        <v>920.001194087373</v>
      </c>
      <c r="AC284" s="20">
        <f>IFERROR(VLOOKUP($E284,INPUTS!$A$44:$G$103,4,0),SCENARIOS!$K$23)</f>
        <v>0.15</v>
      </c>
      <c r="AD284" s="15">
        <f t="shared" si="101"/>
        <v>2602.24226714909</v>
      </c>
      <c r="AE284" s="20">
        <f>IFERROR(VLOOKUP($E284,INPUTS!$A$44:$G$103,5,0),SCENARIOS!$L$23)</f>
        <v>0.3</v>
      </c>
      <c r="AF284" s="15">
        <f t="shared" si="102"/>
        <v>5888.3965459672</v>
      </c>
      <c r="AG284" s="20">
        <f>IFERROR(VLOOKUP($E284,INPUTS!$A$44:$G$103,6,0),SCENARIOS!$M$23)</f>
        <v>0.4</v>
      </c>
      <c r="AH284" s="15">
        <f t="shared" si="103"/>
        <v>8882.90695048543</v>
      </c>
      <c r="AI284" s="20">
        <f>IFERROR(VLOOKUP($E284,INPUTS!$A$44:$G$103,7,0),SCENARIOS!$N$23)</f>
        <v>0.5</v>
      </c>
      <c r="AJ284" s="15">
        <f t="shared" si="104"/>
        <v>12562.742347653</v>
      </c>
      <c r="AL284" t="str">
        <f t="shared" si="105"/>
        <v>Y</v>
      </c>
      <c r="AM284" s="21">
        <f t="shared" si="106"/>
        <v>25125.4846953061</v>
      </c>
      <c r="BC284" s="2"/>
    </row>
    <row r="285" ht="15" customHeight="1" spans="1:55">
      <c r="A285" s="52" t="s">
        <v>1230</v>
      </c>
      <c r="B285" s="52" t="s">
        <v>389</v>
      </c>
      <c r="C285" s="52" t="s">
        <v>390</v>
      </c>
      <c r="D285" s="52" t="s">
        <v>929</v>
      </c>
      <c r="E285" s="10" t="s">
        <v>208</v>
      </c>
      <c r="F285" s="52" t="s">
        <v>391</v>
      </c>
      <c r="G285" s="52" t="s">
        <v>165</v>
      </c>
      <c r="H285" s="52" t="s">
        <v>673</v>
      </c>
      <c r="I285" s="52" t="s">
        <v>439</v>
      </c>
      <c r="J285" s="52" t="s">
        <v>177</v>
      </c>
      <c r="K285" s="52" t="s">
        <v>931</v>
      </c>
      <c r="L285" s="53" t="s">
        <v>291</v>
      </c>
      <c r="M285" s="13">
        <v>365</v>
      </c>
      <c r="N285" s="14">
        <f t="shared" si="95"/>
        <v>1</v>
      </c>
      <c r="O285" s="15">
        <v>4800</v>
      </c>
      <c r="P285" s="15">
        <f t="shared" si="96"/>
        <v>1752000</v>
      </c>
      <c r="Q285" s="16">
        <f>IFERROR(VLOOKUP(G285,SCENARIOS!$A$13:$E$18,2,0),0.025)</f>
        <v>0.025</v>
      </c>
      <c r="R285" s="52">
        <f>IFERROR(VLOOKUP(L285,INPUTS!$A$107:$B$120,2,0),0.0082)</f>
        <v>0.0079</v>
      </c>
      <c r="S285" s="52">
        <f t="shared" si="97"/>
        <v>37.92</v>
      </c>
      <c r="T285" s="15">
        <f t="shared" si="98"/>
        <v>13840.8</v>
      </c>
      <c r="U285" s="15">
        <f>T285/INPUTS!$B$7*1000</f>
        <v>17301000</v>
      </c>
      <c r="V285" s="15">
        <f>T285*INPUTS!$B$6</f>
        <v>43736.928</v>
      </c>
      <c r="W285" s="54" t="s">
        <v>396</v>
      </c>
      <c r="X285" s="54" t="s">
        <v>396</v>
      </c>
      <c r="Y285" s="67">
        <f>IFERROR(VLOOKUP(E285,INPUTS!$A$44:$B$103,2,0),0)</f>
        <v>0.02</v>
      </c>
      <c r="Z285" s="15">
        <f t="shared" si="99"/>
        <v>276.816</v>
      </c>
      <c r="AA285" s="20">
        <f>IFERROR(VLOOKUP(E285,INPUTS!$A$44:$C$103,3,0),SCENARIOS!$J$23)</f>
        <v>0.06</v>
      </c>
      <c r="AB285" s="15">
        <f t="shared" si="100"/>
        <v>939.575687578593</v>
      </c>
      <c r="AC285" s="20">
        <f>IFERROR(VLOOKUP($E285,INPUTS!$A$44:$G$103,4,0),SCENARIOS!$K$23)</f>
        <v>0.15</v>
      </c>
      <c r="AD285" s="15">
        <f t="shared" si="101"/>
        <v>2657.60912389694</v>
      </c>
      <c r="AE285" s="20">
        <f>IFERROR(VLOOKUP($E285,INPUTS!$A$44:$G$103,5,0),SCENARIOS!$L$23)</f>
        <v>0.3</v>
      </c>
      <c r="AF285" s="15">
        <f t="shared" si="102"/>
        <v>6013.68157886011</v>
      </c>
      <c r="AG285" s="20">
        <f>IFERROR(VLOOKUP($E285,INPUTS!$A$44:$G$103,6,0),SCENARIOS!$M$23)</f>
        <v>0.4</v>
      </c>
      <c r="AH285" s="15">
        <f t="shared" si="103"/>
        <v>9071.90497070852</v>
      </c>
      <c r="AI285" s="20">
        <f>IFERROR(VLOOKUP($E285,INPUTS!$A$44:$G$103,7,0),SCENARIOS!$N$23)</f>
        <v>0.5</v>
      </c>
      <c r="AJ285" s="15">
        <f t="shared" si="104"/>
        <v>12830.0347380286</v>
      </c>
      <c r="AL285" t="str">
        <f t="shared" si="105"/>
        <v>Y</v>
      </c>
      <c r="AM285" s="21">
        <f t="shared" si="106"/>
        <v>25660.0694760573</v>
      </c>
      <c r="BC285" s="2"/>
    </row>
    <row r="286" ht="15" customHeight="1" spans="1:55">
      <c r="A286" s="52" t="s">
        <v>1231</v>
      </c>
      <c r="B286" s="52" t="s">
        <v>389</v>
      </c>
      <c r="C286" s="52" t="s">
        <v>390</v>
      </c>
      <c r="D286" s="52" t="s">
        <v>929</v>
      </c>
      <c r="E286" s="10" t="s">
        <v>208</v>
      </c>
      <c r="F286" s="52" t="s">
        <v>391</v>
      </c>
      <c r="G286" s="52" t="s">
        <v>165</v>
      </c>
      <c r="H286" s="52" t="s">
        <v>644</v>
      </c>
      <c r="I286" s="52" t="s">
        <v>643</v>
      </c>
      <c r="J286" s="52" t="s">
        <v>185</v>
      </c>
      <c r="K286" s="52" t="s">
        <v>931</v>
      </c>
      <c r="L286" s="53" t="s">
        <v>291</v>
      </c>
      <c r="M286" s="13">
        <v>365</v>
      </c>
      <c r="N286" s="14">
        <f t="shared" si="95"/>
        <v>1</v>
      </c>
      <c r="O286" s="15">
        <v>8700</v>
      </c>
      <c r="P286" s="15">
        <f t="shared" si="96"/>
        <v>3175500</v>
      </c>
      <c r="Q286" s="16">
        <f>IFERROR(VLOOKUP(G286,SCENARIOS!$A$13:$E$18,2,0),0.025)</f>
        <v>0.025</v>
      </c>
      <c r="R286" s="52">
        <f>IFERROR(VLOOKUP(L286,INPUTS!$A$107:$B$120,2,0),0.0082)</f>
        <v>0.0079</v>
      </c>
      <c r="S286" s="52">
        <f t="shared" si="97"/>
        <v>68.73</v>
      </c>
      <c r="T286" s="15">
        <f t="shared" si="98"/>
        <v>25086.45</v>
      </c>
      <c r="U286" s="15">
        <f>T286/INPUTS!$B$7*1000</f>
        <v>31358062.5</v>
      </c>
      <c r="V286" s="15">
        <f>T286*INPUTS!$B$6</f>
        <v>79273.182</v>
      </c>
      <c r="W286" s="54" t="s">
        <v>396</v>
      </c>
      <c r="X286" s="54" t="s">
        <v>396</v>
      </c>
      <c r="Y286" s="67">
        <f>IFERROR(VLOOKUP(E286,INPUTS!$A$44:$B$103,2,0),0)</f>
        <v>0.02</v>
      </c>
      <c r="Z286" s="15">
        <f t="shared" si="99"/>
        <v>501.729</v>
      </c>
      <c r="AA286" s="20">
        <f>IFERROR(VLOOKUP(E286,INPUTS!$A$44:$C$103,3,0),SCENARIOS!$J$23)</f>
        <v>0.06</v>
      </c>
      <c r="AB286" s="15">
        <f t="shared" si="100"/>
        <v>1702.9809337362</v>
      </c>
      <c r="AC286" s="20">
        <f>IFERROR(VLOOKUP($E286,INPUTS!$A$44:$G$103,4,0),SCENARIOS!$K$23)</f>
        <v>0.15</v>
      </c>
      <c r="AD286" s="15">
        <f t="shared" si="101"/>
        <v>4816.91653706321</v>
      </c>
      <c r="AE286" s="20">
        <f>IFERROR(VLOOKUP($E286,INPUTS!$A$44:$G$103,5,0),SCENARIOS!$L$23)</f>
        <v>0.3</v>
      </c>
      <c r="AF286" s="15">
        <f t="shared" si="102"/>
        <v>10899.797861684</v>
      </c>
      <c r="AG286" s="20">
        <f>IFERROR(VLOOKUP($E286,INPUTS!$A$44:$G$103,6,0),SCENARIOS!$M$23)</f>
        <v>0.4</v>
      </c>
      <c r="AH286" s="15">
        <f t="shared" si="103"/>
        <v>16442.8277594092</v>
      </c>
      <c r="AI286" s="20">
        <f>IFERROR(VLOOKUP($E286,INPUTS!$A$44:$G$103,7,0),SCENARIOS!$N$23)</f>
        <v>0.5</v>
      </c>
      <c r="AJ286" s="15">
        <f t="shared" si="104"/>
        <v>23254.4379626769</v>
      </c>
      <c r="AL286" t="str">
        <f t="shared" si="105"/>
        <v>N</v>
      </c>
      <c r="AM286" s="21">
        <f t="shared" si="106"/>
        <v>46508.8759253538</v>
      </c>
      <c r="BC286" s="2"/>
    </row>
    <row r="287" ht="15" customHeight="1" spans="1:55">
      <c r="A287" s="52" t="s">
        <v>1232</v>
      </c>
      <c r="B287" s="52" t="s">
        <v>397</v>
      </c>
      <c r="C287" s="52" t="s">
        <v>398</v>
      </c>
      <c r="D287" s="52" t="s">
        <v>929</v>
      </c>
      <c r="E287" s="10" t="s">
        <v>203</v>
      </c>
      <c r="F287" s="52" t="s">
        <v>399</v>
      </c>
      <c r="G287" s="52" t="s">
        <v>165</v>
      </c>
      <c r="H287" s="52" t="s">
        <v>249</v>
      </c>
      <c r="I287" s="52" t="s">
        <v>930</v>
      </c>
      <c r="J287" s="52" t="s">
        <v>169</v>
      </c>
      <c r="K287" s="52" t="s">
        <v>931</v>
      </c>
      <c r="L287" s="53" t="s">
        <v>291</v>
      </c>
      <c r="M287" s="13">
        <v>730</v>
      </c>
      <c r="N287" s="14">
        <f t="shared" si="95"/>
        <v>2</v>
      </c>
      <c r="O287" s="15">
        <v>7340</v>
      </c>
      <c r="P287" s="15">
        <f t="shared" si="96"/>
        <v>5358200</v>
      </c>
      <c r="Q287" s="16">
        <f>IFERROR(VLOOKUP(G287,SCENARIOS!$A$13:$E$18,2,0),0.025)</f>
        <v>0.025</v>
      </c>
      <c r="R287" s="52">
        <f>IFERROR(VLOOKUP(L287,INPUTS!$A$107:$B$120,2,0),0.0082)</f>
        <v>0.0079</v>
      </c>
      <c r="S287" s="52">
        <f t="shared" si="97"/>
        <v>57.986</v>
      </c>
      <c r="T287" s="15">
        <f t="shared" si="98"/>
        <v>42329.78</v>
      </c>
      <c r="U287" s="15">
        <f>T287/INPUTS!$B$7*1000</f>
        <v>52912225</v>
      </c>
      <c r="V287" s="15">
        <f>T287*INPUTS!$B$6</f>
        <v>133762.1048</v>
      </c>
      <c r="W287" s="54" t="s">
        <v>396</v>
      </c>
      <c r="X287" s="54" t="s">
        <v>396</v>
      </c>
      <c r="Y287" s="67">
        <f>IFERROR(VLOOKUP(E287,INPUTS!$A$44:$B$103,2,0),0)</f>
        <v>0.02</v>
      </c>
      <c r="Z287" s="15">
        <f t="shared" si="99"/>
        <v>846.5956</v>
      </c>
      <c r="AA287" s="20">
        <f>IFERROR(VLOOKUP(E287,INPUTS!$A$44:$C$103,3,0),SCENARIOS!$J$23)</f>
        <v>0.06</v>
      </c>
      <c r="AB287" s="15">
        <f t="shared" si="100"/>
        <v>2873.5356445112</v>
      </c>
      <c r="AC287" s="20">
        <f>IFERROR(VLOOKUP($E287,INPUTS!$A$44:$G$103,4,0),SCENARIOS!$K$23)</f>
        <v>0.15</v>
      </c>
      <c r="AD287" s="15">
        <f t="shared" si="101"/>
        <v>8127.85457058481</v>
      </c>
      <c r="AE287" s="20">
        <f>IFERROR(VLOOKUP($E287,INPUTS!$A$44:$G$103,5,0),SCENARIOS!$L$23)</f>
        <v>0.3</v>
      </c>
      <c r="AF287" s="15">
        <f t="shared" si="102"/>
        <v>18391.8428286805</v>
      </c>
      <c r="AG287" s="20">
        <f>IFERROR(VLOOKUP($E287,INPUTS!$A$44:$G$103,6,0),SCENARIOS!$M$23)</f>
        <v>0.4</v>
      </c>
      <c r="AH287" s="15">
        <f t="shared" si="103"/>
        <v>27744.9093687502</v>
      </c>
      <c r="AI287" s="20">
        <f>IFERROR(VLOOKUP($E287,INPUTS!$A$44:$G$103,7,0),SCENARIOS!$N$23)</f>
        <v>0.5</v>
      </c>
      <c r="AJ287" s="15">
        <f t="shared" si="104"/>
        <v>39238.5229071376</v>
      </c>
      <c r="AL287" t="str">
        <f t="shared" si="105"/>
        <v>Y</v>
      </c>
      <c r="AM287" s="21">
        <f t="shared" si="106"/>
        <v>78477.0458142751</v>
      </c>
      <c r="BC287" s="2"/>
    </row>
    <row r="288" ht="15" customHeight="1" spans="1:55">
      <c r="A288" s="52" t="s">
        <v>1233</v>
      </c>
      <c r="B288" s="52" t="s">
        <v>397</v>
      </c>
      <c r="C288" s="52" t="s">
        <v>398</v>
      </c>
      <c r="D288" s="52" t="s">
        <v>929</v>
      </c>
      <c r="E288" s="10" t="s">
        <v>203</v>
      </c>
      <c r="F288" s="52" t="s">
        <v>399</v>
      </c>
      <c r="G288" s="52" t="s">
        <v>165</v>
      </c>
      <c r="H288" s="52" t="s">
        <v>256</v>
      </c>
      <c r="I288" s="52" t="s">
        <v>930</v>
      </c>
      <c r="J288" s="52" t="s">
        <v>169</v>
      </c>
      <c r="K288" s="52" t="s">
        <v>931</v>
      </c>
      <c r="L288" s="53" t="s">
        <v>291</v>
      </c>
      <c r="M288" s="13">
        <v>548</v>
      </c>
      <c r="N288" s="14">
        <f t="shared" si="95"/>
        <v>1.5013698630137</v>
      </c>
      <c r="O288" s="15">
        <v>6850</v>
      </c>
      <c r="P288" s="15">
        <f t="shared" si="96"/>
        <v>3753800</v>
      </c>
      <c r="Q288" s="16">
        <f>IFERROR(VLOOKUP(G288,SCENARIOS!$A$13:$E$18,2,0),0.025)</f>
        <v>0.025</v>
      </c>
      <c r="R288" s="52">
        <f>IFERROR(VLOOKUP(L288,INPUTS!$A$107:$B$120,2,0),0.0082)</f>
        <v>0.0079</v>
      </c>
      <c r="S288" s="52">
        <f t="shared" si="97"/>
        <v>54.115</v>
      </c>
      <c r="T288" s="15">
        <f t="shared" si="98"/>
        <v>29655.02</v>
      </c>
      <c r="U288" s="15">
        <f>T288/INPUTS!$B$7*1000</f>
        <v>37068775</v>
      </c>
      <c r="V288" s="15">
        <f>T288*INPUTS!$B$6</f>
        <v>93709.8632</v>
      </c>
      <c r="W288" s="54" t="s">
        <v>396</v>
      </c>
      <c r="X288" s="54" t="s">
        <v>396</v>
      </c>
      <c r="Y288" s="67">
        <f>IFERROR(VLOOKUP(E288,INPUTS!$A$44:$B$103,2,0),0)</f>
        <v>0.02</v>
      </c>
      <c r="Z288" s="15">
        <f t="shared" si="99"/>
        <v>593.1004</v>
      </c>
      <c r="AA288" s="20">
        <f>IFERROR(VLOOKUP(E288,INPUTS!$A$44:$C$103,3,0),SCENARIOS!$J$23)</f>
        <v>0.06</v>
      </c>
      <c r="AB288" s="15">
        <f t="shared" si="100"/>
        <v>2013.11599088614</v>
      </c>
      <c r="AC288" s="20">
        <f>IFERROR(VLOOKUP($E288,INPUTS!$A$44:$G$103,4,0),SCENARIOS!$K$23)</f>
        <v>0.15</v>
      </c>
      <c r="AD288" s="15">
        <f t="shared" si="101"/>
        <v>5694.13991397508</v>
      </c>
      <c r="AE288" s="20">
        <f>IFERROR(VLOOKUP($E288,INPUTS!$A$44:$G$103,5,0),SCENARIOS!$L$23)</f>
        <v>0.3</v>
      </c>
      <c r="AF288" s="15">
        <f t="shared" si="102"/>
        <v>12884.7933280394</v>
      </c>
      <c r="AG288" s="20">
        <f>IFERROR(VLOOKUP($E288,INPUTS!$A$44:$G$103,6,0),SCENARIOS!$M$23)</f>
        <v>0.4</v>
      </c>
      <c r="AH288" s="15">
        <f t="shared" si="103"/>
        <v>19437.2813236562</v>
      </c>
      <c r="AI288" s="20">
        <f>IFERROR(VLOOKUP($E288,INPUTS!$A$44:$G$103,7,0),SCENARIOS!$N$23)</f>
        <v>0.5</v>
      </c>
      <c r="AJ288" s="15">
        <f t="shared" si="104"/>
        <v>27489.3746573127</v>
      </c>
      <c r="AL288" t="str">
        <f t="shared" si="105"/>
        <v>N</v>
      </c>
      <c r="AM288" s="21">
        <f t="shared" si="106"/>
        <v>54978.7493146254</v>
      </c>
      <c r="BC288" s="2"/>
    </row>
    <row r="289" ht="15" customHeight="1" spans="1:55">
      <c r="A289" s="52" t="s">
        <v>1234</v>
      </c>
      <c r="B289" s="52" t="s">
        <v>397</v>
      </c>
      <c r="C289" s="52" t="s">
        <v>398</v>
      </c>
      <c r="D289" s="52" t="s">
        <v>929</v>
      </c>
      <c r="E289" s="10" t="s">
        <v>203</v>
      </c>
      <c r="F289" s="52" t="s">
        <v>399</v>
      </c>
      <c r="G289" s="52" t="s">
        <v>165</v>
      </c>
      <c r="H289" s="52" t="s">
        <v>255</v>
      </c>
      <c r="I289" s="52" t="s">
        <v>930</v>
      </c>
      <c r="J289" s="52" t="s">
        <v>169</v>
      </c>
      <c r="K289" s="52" t="s">
        <v>931</v>
      </c>
      <c r="L289" s="53" t="s">
        <v>291</v>
      </c>
      <c r="M289" s="13">
        <v>730</v>
      </c>
      <c r="N289" s="14">
        <f t="shared" si="95"/>
        <v>2</v>
      </c>
      <c r="O289" s="15">
        <v>5830</v>
      </c>
      <c r="P289" s="15">
        <f t="shared" si="96"/>
        <v>4255900</v>
      </c>
      <c r="Q289" s="16">
        <f>IFERROR(VLOOKUP(G289,SCENARIOS!$A$13:$E$18,2,0),0.025)</f>
        <v>0.025</v>
      </c>
      <c r="R289" s="52">
        <f>IFERROR(VLOOKUP(L289,INPUTS!$A$107:$B$120,2,0),0.0082)</f>
        <v>0.0079</v>
      </c>
      <c r="S289" s="52">
        <f t="shared" si="97"/>
        <v>46.057</v>
      </c>
      <c r="T289" s="15">
        <f t="shared" si="98"/>
        <v>33621.61</v>
      </c>
      <c r="U289" s="15">
        <f>T289/INPUTS!$B$7*1000</f>
        <v>42027012.5</v>
      </c>
      <c r="V289" s="15">
        <f>T289*INPUTS!$B$6</f>
        <v>106244.2876</v>
      </c>
      <c r="W289" s="54" t="s">
        <v>396</v>
      </c>
      <c r="X289" s="54" t="s">
        <v>396</v>
      </c>
      <c r="Y289" s="67">
        <f>IFERROR(VLOOKUP(E289,INPUTS!$A$44:$B$103,2,0),0)</f>
        <v>0.02</v>
      </c>
      <c r="Z289" s="15">
        <f t="shared" si="99"/>
        <v>672.4322</v>
      </c>
      <c r="AA289" s="20">
        <f>IFERROR(VLOOKUP(E289,INPUTS!$A$44:$C$103,3,0),SCENARIOS!$J$23)</f>
        <v>0.06</v>
      </c>
      <c r="AB289" s="15">
        <f t="shared" si="100"/>
        <v>2282.38594107633</v>
      </c>
      <c r="AC289" s="20">
        <f>IFERROR(VLOOKUP($E289,INPUTS!$A$44:$G$103,4,0),SCENARIOS!$K$23)</f>
        <v>0.15</v>
      </c>
      <c r="AD289" s="15">
        <f t="shared" si="101"/>
        <v>6455.77549679965</v>
      </c>
      <c r="AE289" s="20">
        <f>IFERROR(VLOOKUP($E289,INPUTS!$A$44:$G$103,5,0),SCENARIOS!$L$23)</f>
        <v>0.3</v>
      </c>
      <c r="AF289" s="15">
        <f t="shared" si="102"/>
        <v>14608.2348353144</v>
      </c>
      <c r="AG289" s="20">
        <f>IFERROR(VLOOKUP($E289,INPUTS!$A$44:$G$103,6,0),SCENARIOS!$M$23)</f>
        <v>0.4</v>
      </c>
      <c r="AH289" s="15">
        <f t="shared" si="103"/>
        <v>22037.1691580128</v>
      </c>
      <c r="AI289" s="20">
        <f>IFERROR(VLOOKUP($E289,INPUTS!$A$44:$G$103,7,0),SCENARIOS!$N$23)</f>
        <v>0.5</v>
      </c>
      <c r="AJ289" s="15">
        <f t="shared" si="104"/>
        <v>31166.2927177945</v>
      </c>
      <c r="AL289" t="str">
        <f t="shared" si="105"/>
        <v>Y</v>
      </c>
      <c r="AM289" s="21">
        <f t="shared" si="106"/>
        <v>62332.5854355891</v>
      </c>
      <c r="BC289" s="2"/>
    </row>
    <row r="290" ht="15" customHeight="1" spans="1:55">
      <c r="A290" s="52" t="s">
        <v>1235</v>
      </c>
      <c r="B290" s="52" t="s">
        <v>397</v>
      </c>
      <c r="C290" s="52" t="s">
        <v>398</v>
      </c>
      <c r="D290" s="52" t="s">
        <v>929</v>
      </c>
      <c r="E290" s="10" t="s">
        <v>203</v>
      </c>
      <c r="F290" s="52" t="s">
        <v>399</v>
      </c>
      <c r="G290" s="52" t="s">
        <v>165</v>
      </c>
      <c r="H290" s="52" t="s">
        <v>248</v>
      </c>
      <c r="I290" s="52" t="s">
        <v>930</v>
      </c>
      <c r="J290" s="52" t="s">
        <v>169</v>
      </c>
      <c r="K290" s="52" t="s">
        <v>931</v>
      </c>
      <c r="L290" s="53" t="s">
        <v>293</v>
      </c>
      <c r="M290" s="13">
        <v>548</v>
      </c>
      <c r="N290" s="14">
        <f t="shared" si="95"/>
        <v>1.5013698630137</v>
      </c>
      <c r="O290" s="15">
        <v>9100</v>
      </c>
      <c r="P290" s="15">
        <f t="shared" si="96"/>
        <v>4986800</v>
      </c>
      <c r="Q290" s="16">
        <f>IFERROR(VLOOKUP(G290,SCENARIOS!$A$13:$E$18,2,0),0.025)</f>
        <v>0.025</v>
      </c>
      <c r="R290" s="52">
        <f>IFERROR(VLOOKUP(L290,INPUTS!$A$107:$B$120,2,0),0.0082)</f>
        <v>0.0079</v>
      </c>
      <c r="S290" s="52">
        <f t="shared" si="97"/>
        <v>71.89</v>
      </c>
      <c r="T290" s="15">
        <f t="shared" si="98"/>
        <v>39395.72</v>
      </c>
      <c r="U290" s="15">
        <f>T290/INPUTS!$B$7*1000</f>
        <v>49244650</v>
      </c>
      <c r="V290" s="15">
        <f>T290*INPUTS!$B$6</f>
        <v>124490.4752</v>
      </c>
      <c r="W290" s="54" t="s">
        <v>396</v>
      </c>
      <c r="X290" s="54" t="s">
        <v>396</v>
      </c>
      <c r="Y290" s="67">
        <f>IFERROR(VLOOKUP(E290,INPUTS!$A$44:$B$103,2,0),0)</f>
        <v>0.02</v>
      </c>
      <c r="Z290" s="15">
        <f t="shared" si="99"/>
        <v>787.9144</v>
      </c>
      <c r="AA290" s="20">
        <f>IFERROR(VLOOKUP(E290,INPUTS!$A$44:$C$103,3,0),SCENARIOS!$J$23)</f>
        <v>0.06</v>
      </c>
      <c r="AB290" s="15">
        <f t="shared" si="100"/>
        <v>2674.35846964437</v>
      </c>
      <c r="AC290" s="20">
        <f>IFERROR(VLOOKUP($E290,INPUTS!$A$44:$G$103,4,0),SCENARIOS!$K$23)</f>
        <v>0.15</v>
      </c>
      <c r="AD290" s="15">
        <f t="shared" si="101"/>
        <v>7564.4778419231</v>
      </c>
      <c r="AE290" s="20">
        <f>IFERROR(VLOOKUP($E290,INPUTS!$A$44:$G$103,5,0),SCENARIOS!$L$23)</f>
        <v>0.3</v>
      </c>
      <c r="AF290" s="15">
        <f t="shared" si="102"/>
        <v>17117.0247131619</v>
      </c>
      <c r="AG290" s="20">
        <f>IFERROR(VLOOKUP($E290,INPUTS!$A$44:$G$103,6,0),SCENARIOS!$M$23)</f>
        <v>0.4</v>
      </c>
      <c r="AH290" s="15">
        <f t="shared" si="103"/>
        <v>25821.7897876309</v>
      </c>
      <c r="AI290" s="20">
        <f>IFERROR(VLOOKUP($E290,INPUTS!$A$44:$G$103,7,0),SCENARIOS!$N$23)</f>
        <v>0.5</v>
      </c>
      <c r="AJ290" s="15">
        <f t="shared" si="104"/>
        <v>36518.731296576</v>
      </c>
      <c r="AL290" t="str">
        <f t="shared" si="105"/>
        <v>N</v>
      </c>
      <c r="AM290" s="21">
        <f t="shared" si="106"/>
        <v>73037.462593152</v>
      </c>
      <c r="BC290" s="2"/>
    </row>
    <row r="291" ht="15" customHeight="1" spans="1:55">
      <c r="A291" s="52" t="s">
        <v>1236</v>
      </c>
      <c r="B291" s="52" t="s">
        <v>397</v>
      </c>
      <c r="C291" s="52" t="s">
        <v>398</v>
      </c>
      <c r="D291" s="52" t="s">
        <v>929</v>
      </c>
      <c r="E291" s="10" t="s">
        <v>203</v>
      </c>
      <c r="F291" s="52" t="s">
        <v>399</v>
      </c>
      <c r="G291" s="52" t="s">
        <v>165</v>
      </c>
      <c r="H291" s="52" t="s">
        <v>252</v>
      </c>
      <c r="I291" s="52" t="s">
        <v>930</v>
      </c>
      <c r="J291" s="52" t="s">
        <v>169</v>
      </c>
      <c r="K291" s="52" t="s">
        <v>931</v>
      </c>
      <c r="L291" s="53" t="s">
        <v>293</v>
      </c>
      <c r="M291" s="13">
        <v>365</v>
      </c>
      <c r="N291" s="14">
        <f t="shared" si="95"/>
        <v>1</v>
      </c>
      <c r="O291" s="15">
        <v>9000</v>
      </c>
      <c r="P291" s="15">
        <f t="shared" si="96"/>
        <v>3285000</v>
      </c>
      <c r="Q291" s="16">
        <f>IFERROR(VLOOKUP(G291,SCENARIOS!$A$13:$E$18,2,0),0.025)</f>
        <v>0.025</v>
      </c>
      <c r="R291" s="52">
        <f>IFERROR(VLOOKUP(L291,INPUTS!$A$107:$B$120,2,0),0.0082)</f>
        <v>0.0079</v>
      </c>
      <c r="S291" s="52">
        <f t="shared" si="97"/>
        <v>71.1</v>
      </c>
      <c r="T291" s="15">
        <f t="shared" si="98"/>
        <v>25951.5</v>
      </c>
      <c r="U291" s="15">
        <f>T291/INPUTS!$B$7*1000</f>
        <v>32439375</v>
      </c>
      <c r="V291" s="15">
        <f>T291*INPUTS!$B$6</f>
        <v>82006.74</v>
      </c>
      <c r="W291" s="54" t="s">
        <v>396</v>
      </c>
      <c r="X291" s="54" t="s">
        <v>396</v>
      </c>
      <c r="Y291" s="67">
        <f>IFERROR(VLOOKUP(E291,INPUTS!$A$44:$B$103,2,0),0)</f>
        <v>0.02</v>
      </c>
      <c r="Z291" s="15">
        <f t="shared" si="99"/>
        <v>519.03</v>
      </c>
      <c r="AA291" s="20">
        <f>IFERROR(VLOOKUP(E291,INPUTS!$A$44:$C$103,3,0),SCENARIOS!$J$23)</f>
        <v>0.06</v>
      </c>
      <c r="AB291" s="15">
        <f t="shared" si="100"/>
        <v>1761.70441420986</v>
      </c>
      <c r="AC291" s="20">
        <f>IFERROR(VLOOKUP($E291,INPUTS!$A$44:$G$103,4,0),SCENARIOS!$K$23)</f>
        <v>0.15</v>
      </c>
      <c r="AD291" s="15">
        <f t="shared" si="101"/>
        <v>4983.01710730676</v>
      </c>
      <c r="AE291" s="20">
        <f>IFERROR(VLOOKUP($E291,INPUTS!$A$44:$G$103,5,0),SCENARIOS!$L$23)</f>
        <v>0.3</v>
      </c>
      <c r="AF291" s="15">
        <f t="shared" si="102"/>
        <v>11275.6529603627</v>
      </c>
      <c r="AG291" s="20">
        <f>IFERROR(VLOOKUP($E291,INPUTS!$A$44:$G$103,6,0),SCENARIOS!$M$23)</f>
        <v>0.4</v>
      </c>
      <c r="AH291" s="15">
        <f t="shared" si="103"/>
        <v>17009.8218200785</v>
      </c>
      <c r="AI291" s="20">
        <f>IFERROR(VLOOKUP($E291,INPUTS!$A$44:$G$103,7,0),SCENARIOS!$N$23)</f>
        <v>0.5</v>
      </c>
      <c r="AJ291" s="15">
        <f t="shared" si="104"/>
        <v>24056.3151338037</v>
      </c>
      <c r="AL291" t="str">
        <f t="shared" si="105"/>
        <v>Y</v>
      </c>
      <c r="AM291" s="21">
        <f t="shared" si="106"/>
        <v>48112.6302676074</v>
      </c>
      <c r="BC291" s="2"/>
    </row>
    <row r="292" ht="15" customHeight="1" spans="1:55">
      <c r="A292" s="52" t="s">
        <v>1237</v>
      </c>
      <c r="B292" s="52" t="s">
        <v>397</v>
      </c>
      <c r="C292" s="52" t="s">
        <v>398</v>
      </c>
      <c r="D292" s="52" t="s">
        <v>929</v>
      </c>
      <c r="E292" s="10" t="s">
        <v>203</v>
      </c>
      <c r="F292" s="52" t="s">
        <v>399</v>
      </c>
      <c r="G292" s="52" t="s">
        <v>165</v>
      </c>
      <c r="H292" s="52" t="s">
        <v>251</v>
      </c>
      <c r="I292" s="52" t="s">
        <v>930</v>
      </c>
      <c r="J292" s="52" t="s">
        <v>169</v>
      </c>
      <c r="K292" s="52" t="s">
        <v>931</v>
      </c>
      <c r="L292" s="53" t="s">
        <v>291</v>
      </c>
      <c r="M292" s="13">
        <v>548</v>
      </c>
      <c r="N292" s="14">
        <f t="shared" si="95"/>
        <v>1.5013698630137</v>
      </c>
      <c r="O292" s="15">
        <v>8750</v>
      </c>
      <c r="P292" s="15">
        <f t="shared" si="96"/>
        <v>4795000</v>
      </c>
      <c r="Q292" s="16">
        <f>IFERROR(VLOOKUP(G292,SCENARIOS!$A$13:$E$18,2,0),0.025)</f>
        <v>0.025</v>
      </c>
      <c r="R292" s="52">
        <f>IFERROR(VLOOKUP(L292,INPUTS!$A$107:$B$120,2,0),0.0082)</f>
        <v>0.0079</v>
      </c>
      <c r="S292" s="52">
        <f t="shared" si="97"/>
        <v>69.125</v>
      </c>
      <c r="T292" s="15">
        <f t="shared" si="98"/>
        <v>37880.5</v>
      </c>
      <c r="U292" s="15">
        <f>T292/INPUTS!$B$7*1000</f>
        <v>47350625</v>
      </c>
      <c r="V292" s="15">
        <f>T292*INPUTS!$B$6</f>
        <v>119702.38</v>
      </c>
      <c r="W292" s="54" t="s">
        <v>396</v>
      </c>
      <c r="X292" s="54" t="s">
        <v>396</v>
      </c>
      <c r="Y292" s="67">
        <f>IFERROR(VLOOKUP(E292,INPUTS!$A$44:$B$103,2,0),0)</f>
        <v>0.02</v>
      </c>
      <c r="Z292" s="15">
        <f t="shared" si="99"/>
        <v>757.61</v>
      </c>
      <c r="AA292" s="20">
        <f>IFERROR(VLOOKUP(E292,INPUTS!$A$44:$C$103,3,0),SCENARIOS!$J$23)</f>
        <v>0.06</v>
      </c>
      <c r="AB292" s="15">
        <f t="shared" si="100"/>
        <v>2571.4985285042</v>
      </c>
      <c r="AC292" s="20">
        <f>IFERROR(VLOOKUP($E292,INPUTS!$A$44:$G$103,4,0),SCENARIOS!$K$23)</f>
        <v>0.15</v>
      </c>
      <c r="AD292" s="15">
        <f t="shared" si="101"/>
        <v>7273.53638646452</v>
      </c>
      <c r="AE292" s="20">
        <f>IFERROR(VLOOKUP($E292,INPUTS!$A$44:$G$103,5,0),SCENARIOS!$L$23)</f>
        <v>0.3</v>
      </c>
      <c r="AF292" s="15">
        <f t="shared" si="102"/>
        <v>16458.6776088095</v>
      </c>
      <c r="AG292" s="20">
        <f>IFERROR(VLOOKUP($E292,INPUTS!$A$44:$G$103,6,0),SCENARIOS!$M$23)</f>
        <v>0.4</v>
      </c>
      <c r="AH292" s="15">
        <f t="shared" si="103"/>
        <v>24828.6440265681</v>
      </c>
      <c r="AI292" s="20">
        <f>IFERROR(VLOOKUP($E292,INPUTS!$A$44:$G$103,7,0),SCENARIOS!$N$23)</f>
        <v>0.5</v>
      </c>
      <c r="AJ292" s="15">
        <f t="shared" si="104"/>
        <v>35114.1647082462</v>
      </c>
      <c r="AL292" t="str">
        <f t="shared" si="105"/>
        <v>N</v>
      </c>
      <c r="AM292" s="21">
        <f t="shared" si="106"/>
        <v>70228.3294164923</v>
      </c>
      <c r="BC292" s="2"/>
    </row>
    <row r="293" ht="15" customHeight="1" spans="1:55">
      <c r="A293" s="52" t="s">
        <v>1238</v>
      </c>
      <c r="B293" s="52" t="s">
        <v>397</v>
      </c>
      <c r="C293" s="52" t="s">
        <v>398</v>
      </c>
      <c r="D293" s="52" t="s">
        <v>929</v>
      </c>
      <c r="E293" s="10" t="s">
        <v>203</v>
      </c>
      <c r="F293" s="52" t="s">
        <v>399</v>
      </c>
      <c r="G293" s="52" t="s">
        <v>165</v>
      </c>
      <c r="H293" s="52" t="s">
        <v>615</v>
      </c>
      <c r="I293" s="52" t="s">
        <v>614</v>
      </c>
      <c r="J293" s="52" t="s">
        <v>169</v>
      </c>
      <c r="K293" s="52" t="s">
        <v>931</v>
      </c>
      <c r="L293" s="53" t="s">
        <v>291</v>
      </c>
      <c r="M293" s="13">
        <v>548</v>
      </c>
      <c r="N293" s="14">
        <f t="shared" si="95"/>
        <v>1.5013698630137</v>
      </c>
      <c r="O293" s="15">
        <v>6580</v>
      </c>
      <c r="P293" s="15">
        <f t="shared" si="96"/>
        <v>3605840</v>
      </c>
      <c r="Q293" s="16">
        <f>IFERROR(VLOOKUP(G293,SCENARIOS!$A$13:$E$18,2,0),0.025)</f>
        <v>0.025</v>
      </c>
      <c r="R293" s="52">
        <f>IFERROR(VLOOKUP(L293,INPUTS!$A$107:$B$120,2,0),0.0082)</f>
        <v>0.0079</v>
      </c>
      <c r="S293" s="52">
        <f t="shared" si="97"/>
        <v>51.982</v>
      </c>
      <c r="T293" s="15">
        <f t="shared" si="98"/>
        <v>28486.136</v>
      </c>
      <c r="U293" s="15">
        <f>T293/INPUTS!$B$7*1000</f>
        <v>35607670</v>
      </c>
      <c r="V293" s="15">
        <f>T293*INPUTS!$B$6</f>
        <v>90016.18976</v>
      </c>
      <c r="W293" s="54" t="s">
        <v>396</v>
      </c>
      <c r="X293" s="54" t="s">
        <v>396</v>
      </c>
      <c r="Y293" s="67">
        <f>IFERROR(VLOOKUP(E293,INPUTS!$A$44:$B$103,2,0),0)</f>
        <v>0.02</v>
      </c>
      <c r="Z293" s="15">
        <f t="shared" si="99"/>
        <v>569.72272</v>
      </c>
      <c r="AA293" s="20">
        <f>IFERROR(VLOOKUP(E293,INPUTS!$A$44:$C$103,3,0),SCENARIOS!$J$23)</f>
        <v>0.06</v>
      </c>
      <c r="AB293" s="15">
        <f t="shared" si="100"/>
        <v>1933.76689343516</v>
      </c>
      <c r="AC293" s="20">
        <f>IFERROR(VLOOKUP($E293,INPUTS!$A$44:$G$103,4,0),SCENARIOS!$K$23)</f>
        <v>0.15</v>
      </c>
      <c r="AD293" s="15">
        <f t="shared" si="101"/>
        <v>5469.69936262132</v>
      </c>
      <c r="AE293" s="20">
        <f>IFERROR(VLOOKUP($E293,INPUTS!$A$44:$G$103,5,0),SCENARIOS!$L$23)</f>
        <v>0.3</v>
      </c>
      <c r="AF293" s="15">
        <f t="shared" si="102"/>
        <v>12376.9255618247</v>
      </c>
      <c r="AG293" s="20">
        <f>IFERROR(VLOOKUP($E293,INPUTS!$A$44:$G$103,6,0),SCENARIOS!$M$23)</f>
        <v>0.4</v>
      </c>
      <c r="AH293" s="15">
        <f t="shared" si="103"/>
        <v>18671.1403079792</v>
      </c>
      <c r="AI293" s="20">
        <f>IFERROR(VLOOKUP($E293,INPUTS!$A$44:$G$103,7,0),SCENARIOS!$N$23)</f>
        <v>0.5</v>
      </c>
      <c r="AJ293" s="15">
        <f t="shared" si="104"/>
        <v>26405.8518606011</v>
      </c>
      <c r="AL293" t="str">
        <f t="shared" si="105"/>
        <v>Y</v>
      </c>
      <c r="AM293" s="21">
        <f t="shared" si="106"/>
        <v>52811.7037212022</v>
      </c>
      <c r="BC293" s="2"/>
    </row>
    <row r="294" ht="15" customHeight="1" spans="1:55">
      <c r="A294" s="52" t="s">
        <v>1239</v>
      </c>
      <c r="B294" s="52" t="s">
        <v>397</v>
      </c>
      <c r="C294" s="52" t="s">
        <v>398</v>
      </c>
      <c r="D294" s="52" t="s">
        <v>929</v>
      </c>
      <c r="E294" s="10" t="s">
        <v>203</v>
      </c>
      <c r="F294" s="52" t="s">
        <v>399</v>
      </c>
      <c r="G294" s="52" t="s">
        <v>165</v>
      </c>
      <c r="H294" s="52" t="s">
        <v>731</v>
      </c>
      <c r="I294" s="52" t="s">
        <v>614</v>
      </c>
      <c r="J294" s="52" t="s">
        <v>169</v>
      </c>
      <c r="K294" s="52" t="s">
        <v>931</v>
      </c>
      <c r="L294" s="53" t="s">
        <v>291</v>
      </c>
      <c r="M294" s="13">
        <v>548</v>
      </c>
      <c r="N294" s="14">
        <f t="shared" si="95"/>
        <v>1.5013698630137</v>
      </c>
      <c r="O294" s="15">
        <v>5500</v>
      </c>
      <c r="P294" s="15">
        <f t="shared" si="96"/>
        <v>3014000</v>
      </c>
      <c r="Q294" s="16">
        <f>IFERROR(VLOOKUP(G294,SCENARIOS!$A$13:$E$18,2,0),0.025)</f>
        <v>0.025</v>
      </c>
      <c r="R294" s="52">
        <f>IFERROR(VLOOKUP(L294,INPUTS!$A$107:$B$120,2,0),0.0082)</f>
        <v>0.0079</v>
      </c>
      <c r="S294" s="52">
        <f t="shared" si="97"/>
        <v>43.45</v>
      </c>
      <c r="T294" s="15">
        <f t="shared" si="98"/>
        <v>23810.6</v>
      </c>
      <c r="U294" s="15">
        <f>T294/INPUTS!$B$7*1000</f>
        <v>29763250</v>
      </c>
      <c r="V294" s="15">
        <f>T294*INPUTS!$B$6</f>
        <v>75241.496</v>
      </c>
      <c r="W294" s="54" t="s">
        <v>396</v>
      </c>
      <c r="X294" s="54" t="s">
        <v>396</v>
      </c>
      <c r="Y294" s="67">
        <f>IFERROR(VLOOKUP(E294,INPUTS!$A$44:$B$103,2,0),0)</f>
        <v>0.02</v>
      </c>
      <c r="Z294" s="15">
        <f t="shared" si="99"/>
        <v>476.212</v>
      </c>
      <c r="AA294" s="20">
        <f>IFERROR(VLOOKUP(E294,INPUTS!$A$44:$C$103,3,0),SCENARIOS!$J$23)</f>
        <v>0.06</v>
      </c>
      <c r="AB294" s="15">
        <f t="shared" si="100"/>
        <v>1616.37050363121</v>
      </c>
      <c r="AC294" s="20">
        <f>IFERROR(VLOOKUP($E294,INPUTS!$A$44:$G$103,4,0),SCENARIOS!$K$23)</f>
        <v>0.15</v>
      </c>
      <c r="AD294" s="15">
        <f t="shared" si="101"/>
        <v>4571.93715720627</v>
      </c>
      <c r="AE294" s="20">
        <f>IFERROR(VLOOKUP($E294,INPUTS!$A$44:$G$103,5,0),SCENARIOS!$L$23)</f>
        <v>0.3</v>
      </c>
      <c r="AF294" s="15">
        <f t="shared" si="102"/>
        <v>10345.454496966</v>
      </c>
      <c r="AG294" s="20">
        <f>IFERROR(VLOOKUP($E294,INPUTS!$A$44:$G$103,6,0),SCENARIOS!$M$23)</f>
        <v>0.4</v>
      </c>
      <c r="AH294" s="15">
        <f t="shared" si="103"/>
        <v>15606.5762452714</v>
      </c>
      <c r="AI294" s="20">
        <f>IFERROR(VLOOKUP($E294,INPUTS!$A$44:$G$103,7,0),SCENARIOS!$N$23)</f>
        <v>0.5</v>
      </c>
      <c r="AJ294" s="15">
        <f t="shared" si="104"/>
        <v>22071.7606737547</v>
      </c>
      <c r="AL294" t="str">
        <f t="shared" si="105"/>
        <v>Y</v>
      </c>
      <c r="AM294" s="21">
        <f t="shared" si="106"/>
        <v>44143.5213475095</v>
      </c>
      <c r="BC294" s="2"/>
    </row>
    <row r="295" ht="15" customHeight="1" spans="1:55">
      <c r="A295" s="52" t="s">
        <v>1240</v>
      </c>
      <c r="B295" s="52" t="s">
        <v>397</v>
      </c>
      <c r="C295" s="52" t="s">
        <v>398</v>
      </c>
      <c r="D295" s="52" t="s">
        <v>929</v>
      </c>
      <c r="E295" s="10" t="s">
        <v>203</v>
      </c>
      <c r="F295" s="52" t="s">
        <v>399</v>
      </c>
      <c r="G295" s="52" t="s">
        <v>165</v>
      </c>
      <c r="H295" s="52" t="s">
        <v>250</v>
      </c>
      <c r="I295" s="52" t="s">
        <v>930</v>
      </c>
      <c r="J295" s="52" t="s">
        <v>169</v>
      </c>
      <c r="K295" s="52" t="s">
        <v>931</v>
      </c>
      <c r="L295" s="53" t="s">
        <v>291</v>
      </c>
      <c r="M295" s="13">
        <v>548</v>
      </c>
      <c r="N295" s="14">
        <f t="shared" si="95"/>
        <v>1.5013698630137</v>
      </c>
      <c r="O295" s="15">
        <v>8060</v>
      </c>
      <c r="P295" s="15">
        <f t="shared" si="96"/>
        <v>4416880</v>
      </c>
      <c r="Q295" s="16">
        <f>IFERROR(VLOOKUP(G295,SCENARIOS!$A$13:$E$18,2,0),0.025)</f>
        <v>0.025</v>
      </c>
      <c r="R295" s="52">
        <f>IFERROR(VLOOKUP(L295,INPUTS!$A$107:$B$120,2,0),0.0082)</f>
        <v>0.0079</v>
      </c>
      <c r="S295" s="52">
        <f t="shared" si="97"/>
        <v>63.674</v>
      </c>
      <c r="T295" s="15">
        <f t="shared" si="98"/>
        <v>34893.352</v>
      </c>
      <c r="U295" s="15">
        <f>T295/INPUTS!$B$7*1000</f>
        <v>43616690</v>
      </c>
      <c r="V295" s="15">
        <f>T295*INPUTS!$B$6</f>
        <v>110262.99232</v>
      </c>
      <c r="W295" s="54" t="s">
        <v>396</v>
      </c>
      <c r="X295" s="54" t="s">
        <v>396</v>
      </c>
      <c r="Y295" s="67">
        <f>IFERROR(VLOOKUP(E295,INPUTS!$A$44:$B$103,2,0),0)</f>
        <v>0.02</v>
      </c>
      <c r="Z295" s="15">
        <f t="shared" si="99"/>
        <v>697.86704</v>
      </c>
      <c r="AA295" s="20">
        <f>IFERROR(VLOOKUP(E295,INPUTS!$A$44:$C$103,3,0),SCENARIOS!$J$23)</f>
        <v>0.06</v>
      </c>
      <c r="AB295" s="15">
        <f t="shared" si="100"/>
        <v>2368.71750168501</v>
      </c>
      <c r="AC295" s="20">
        <f>IFERROR(VLOOKUP($E295,INPUTS!$A$44:$G$103,4,0),SCENARIOS!$K$23)</f>
        <v>0.15</v>
      </c>
      <c r="AD295" s="15">
        <f t="shared" si="101"/>
        <v>6699.96608856046</v>
      </c>
      <c r="AE295" s="20">
        <f>IFERROR(VLOOKUP($E295,INPUTS!$A$44:$G$103,5,0),SCENARIOS!$L$23)</f>
        <v>0.3</v>
      </c>
      <c r="AF295" s="15">
        <f t="shared" si="102"/>
        <v>15160.793317372</v>
      </c>
      <c r="AG295" s="20">
        <f>IFERROR(VLOOKUP($E295,INPUTS!$A$44:$G$103,6,0),SCENARIOS!$M$23)</f>
        <v>0.4</v>
      </c>
      <c r="AH295" s="15">
        <f t="shared" si="103"/>
        <v>22870.7280976159</v>
      </c>
      <c r="AI295" s="20">
        <f>IFERROR(VLOOKUP($E295,INPUTS!$A$44:$G$103,7,0),SCENARIOS!$N$23)</f>
        <v>0.5</v>
      </c>
      <c r="AJ295" s="15">
        <f t="shared" si="104"/>
        <v>32345.1620055388</v>
      </c>
      <c r="AL295" t="str">
        <f t="shared" si="105"/>
        <v>Y</v>
      </c>
      <c r="AM295" s="21">
        <f t="shared" si="106"/>
        <v>64690.3240110775</v>
      </c>
      <c r="BC295" s="2"/>
    </row>
    <row r="296" ht="15" customHeight="1" spans="1:55">
      <c r="A296" s="52" t="s">
        <v>1241</v>
      </c>
      <c r="B296" s="52" t="s">
        <v>397</v>
      </c>
      <c r="C296" s="52" t="s">
        <v>398</v>
      </c>
      <c r="D296" s="52" t="s">
        <v>929</v>
      </c>
      <c r="E296" s="10" t="s">
        <v>203</v>
      </c>
      <c r="F296" s="52" t="s">
        <v>399</v>
      </c>
      <c r="G296" s="52" t="s">
        <v>165</v>
      </c>
      <c r="H296" s="52" t="s">
        <v>254</v>
      </c>
      <c r="I296" s="52" t="s">
        <v>930</v>
      </c>
      <c r="J296" s="52" t="s">
        <v>169</v>
      </c>
      <c r="K296" s="52" t="s">
        <v>931</v>
      </c>
      <c r="L296" s="53" t="s">
        <v>291</v>
      </c>
      <c r="M296" s="13">
        <v>548</v>
      </c>
      <c r="N296" s="14">
        <f t="shared" si="95"/>
        <v>1.5013698630137</v>
      </c>
      <c r="O296" s="15">
        <v>5500</v>
      </c>
      <c r="P296" s="15">
        <f t="shared" si="96"/>
        <v>3014000</v>
      </c>
      <c r="Q296" s="16">
        <f>IFERROR(VLOOKUP(G296,SCENARIOS!$A$13:$E$18,2,0),0.025)</f>
        <v>0.025</v>
      </c>
      <c r="R296" s="52">
        <f>IFERROR(VLOOKUP(L296,INPUTS!$A$107:$B$120,2,0),0.0082)</f>
        <v>0.0079</v>
      </c>
      <c r="S296" s="52">
        <f t="shared" si="97"/>
        <v>43.45</v>
      </c>
      <c r="T296" s="15">
        <f t="shared" si="98"/>
        <v>23810.6</v>
      </c>
      <c r="U296" s="15">
        <f>T296/INPUTS!$B$7*1000</f>
        <v>29763250</v>
      </c>
      <c r="V296" s="15">
        <f>T296*INPUTS!$B$6</f>
        <v>75241.496</v>
      </c>
      <c r="W296" s="54" t="s">
        <v>396</v>
      </c>
      <c r="X296" s="54" t="s">
        <v>396</v>
      </c>
      <c r="Y296" s="67">
        <f>IFERROR(VLOOKUP(E296,INPUTS!$A$44:$B$103,2,0),0)</f>
        <v>0.02</v>
      </c>
      <c r="Z296" s="15">
        <f t="shared" si="99"/>
        <v>476.212</v>
      </c>
      <c r="AA296" s="20">
        <f>IFERROR(VLOOKUP(E296,INPUTS!$A$44:$C$103,3,0),SCENARIOS!$J$23)</f>
        <v>0.06</v>
      </c>
      <c r="AB296" s="15">
        <f t="shared" si="100"/>
        <v>1616.37050363121</v>
      </c>
      <c r="AC296" s="20">
        <f>IFERROR(VLOOKUP($E296,INPUTS!$A$44:$G$103,4,0),SCENARIOS!$K$23)</f>
        <v>0.15</v>
      </c>
      <c r="AD296" s="15">
        <f t="shared" si="101"/>
        <v>4571.93715720627</v>
      </c>
      <c r="AE296" s="20">
        <f>IFERROR(VLOOKUP($E296,INPUTS!$A$44:$G$103,5,0),SCENARIOS!$L$23)</f>
        <v>0.3</v>
      </c>
      <c r="AF296" s="15">
        <f t="shared" si="102"/>
        <v>10345.454496966</v>
      </c>
      <c r="AG296" s="20">
        <f>IFERROR(VLOOKUP($E296,INPUTS!$A$44:$G$103,6,0),SCENARIOS!$M$23)</f>
        <v>0.4</v>
      </c>
      <c r="AH296" s="15">
        <f t="shared" si="103"/>
        <v>15606.5762452714</v>
      </c>
      <c r="AI296" s="20">
        <f>IFERROR(VLOOKUP($E296,INPUTS!$A$44:$G$103,7,0),SCENARIOS!$N$23)</f>
        <v>0.5</v>
      </c>
      <c r="AJ296" s="15">
        <f t="shared" si="104"/>
        <v>22071.7606737547</v>
      </c>
      <c r="AL296" t="str">
        <f t="shared" si="105"/>
        <v>Y</v>
      </c>
      <c r="AM296" s="21">
        <f t="shared" si="106"/>
        <v>44143.5213475095</v>
      </c>
      <c r="BC296" s="2"/>
    </row>
    <row r="297" ht="15" customHeight="1" spans="1:55">
      <c r="A297" s="52" t="s">
        <v>1242</v>
      </c>
      <c r="B297" s="52" t="s">
        <v>397</v>
      </c>
      <c r="C297" s="52" t="s">
        <v>398</v>
      </c>
      <c r="D297" s="52" t="s">
        <v>929</v>
      </c>
      <c r="E297" s="10" t="s">
        <v>203</v>
      </c>
      <c r="F297" s="52" t="s">
        <v>399</v>
      </c>
      <c r="G297" s="52" t="s">
        <v>165</v>
      </c>
      <c r="H297" s="52" t="s">
        <v>253</v>
      </c>
      <c r="I297" s="52" t="s">
        <v>930</v>
      </c>
      <c r="J297" s="52" t="s">
        <v>169</v>
      </c>
      <c r="K297" s="52" t="s">
        <v>931</v>
      </c>
      <c r="L297" s="53" t="s">
        <v>291</v>
      </c>
      <c r="M297" s="13">
        <v>365</v>
      </c>
      <c r="N297" s="14">
        <f t="shared" si="95"/>
        <v>1</v>
      </c>
      <c r="O297" s="15">
        <v>8450</v>
      </c>
      <c r="P297" s="15">
        <f t="shared" si="96"/>
        <v>3084250</v>
      </c>
      <c r="Q297" s="16">
        <f>IFERROR(VLOOKUP(G297,SCENARIOS!$A$13:$E$18,2,0),0.025)</f>
        <v>0.025</v>
      </c>
      <c r="R297" s="52">
        <f>IFERROR(VLOOKUP(L297,INPUTS!$A$107:$B$120,2,0),0.0082)</f>
        <v>0.0079</v>
      </c>
      <c r="S297" s="52">
        <f t="shared" si="97"/>
        <v>66.755</v>
      </c>
      <c r="T297" s="15">
        <f t="shared" si="98"/>
        <v>24365.575</v>
      </c>
      <c r="U297" s="15">
        <f>T297/INPUTS!$B$7*1000</f>
        <v>30456968.75</v>
      </c>
      <c r="V297" s="15">
        <f>T297*INPUTS!$B$6</f>
        <v>76995.217</v>
      </c>
      <c r="W297" s="54" t="s">
        <v>396</v>
      </c>
      <c r="X297" s="54" t="s">
        <v>396</v>
      </c>
      <c r="Y297" s="67">
        <f>IFERROR(VLOOKUP(E297,INPUTS!$A$44:$B$103,2,0),0)</f>
        <v>0.02</v>
      </c>
      <c r="Z297" s="15">
        <f t="shared" si="99"/>
        <v>487.3115</v>
      </c>
      <c r="AA297" s="20">
        <f>IFERROR(VLOOKUP(E297,INPUTS!$A$44:$C$103,3,0),SCENARIOS!$J$23)</f>
        <v>0.06</v>
      </c>
      <c r="AB297" s="15">
        <f t="shared" si="100"/>
        <v>1654.04470000815</v>
      </c>
      <c r="AC297" s="20">
        <f>IFERROR(VLOOKUP($E297,INPUTS!$A$44:$G$103,4,0),SCENARIOS!$K$23)</f>
        <v>0.15</v>
      </c>
      <c r="AD297" s="15">
        <f t="shared" si="101"/>
        <v>4678.49939519357</v>
      </c>
      <c r="AE297" s="20">
        <f>IFERROR(VLOOKUP($E297,INPUTS!$A$44:$G$103,5,0),SCENARIOS!$L$23)</f>
        <v>0.3</v>
      </c>
      <c r="AF297" s="15">
        <f t="shared" si="102"/>
        <v>10586.5852794517</v>
      </c>
      <c r="AG297" s="20">
        <f>IFERROR(VLOOKUP($E297,INPUTS!$A$44:$G$103,6,0),SCENARIOS!$M$23)</f>
        <v>0.4</v>
      </c>
      <c r="AH297" s="15">
        <f t="shared" si="103"/>
        <v>15970.3327088515</v>
      </c>
      <c r="AI297" s="20">
        <f>IFERROR(VLOOKUP($E297,INPUTS!$A$44:$G$103,7,0),SCENARIOS!$N$23)</f>
        <v>0.5</v>
      </c>
      <c r="AJ297" s="15">
        <f t="shared" si="104"/>
        <v>22586.2069867379</v>
      </c>
      <c r="AL297" t="str">
        <f t="shared" si="105"/>
        <v>Y</v>
      </c>
      <c r="AM297" s="21">
        <f t="shared" si="106"/>
        <v>45172.4139734758</v>
      </c>
      <c r="BC297" s="2"/>
    </row>
    <row r="298" ht="15" customHeight="1" spans="1:55">
      <c r="A298" s="52" t="s">
        <v>1243</v>
      </c>
      <c r="B298" s="52" t="s">
        <v>397</v>
      </c>
      <c r="C298" s="52" t="s">
        <v>398</v>
      </c>
      <c r="D298" s="52" t="s">
        <v>929</v>
      </c>
      <c r="E298" s="10" t="s">
        <v>203</v>
      </c>
      <c r="F298" s="52" t="s">
        <v>399</v>
      </c>
      <c r="G298" s="52" t="s">
        <v>165</v>
      </c>
      <c r="H298" s="52" t="s">
        <v>452</v>
      </c>
      <c r="I298" s="52" t="s">
        <v>451</v>
      </c>
      <c r="J298" s="52" t="s">
        <v>181</v>
      </c>
      <c r="K298" s="52" t="s">
        <v>931</v>
      </c>
      <c r="L298" s="53" t="s">
        <v>291</v>
      </c>
      <c r="M298" s="13">
        <v>730</v>
      </c>
      <c r="N298" s="14">
        <f t="shared" si="95"/>
        <v>2</v>
      </c>
      <c r="O298" s="15">
        <v>9400</v>
      </c>
      <c r="P298" s="15">
        <f t="shared" si="96"/>
        <v>6862000</v>
      </c>
      <c r="Q298" s="16">
        <f>IFERROR(VLOOKUP(G298,SCENARIOS!$A$13:$E$18,2,0),0.025)</f>
        <v>0.025</v>
      </c>
      <c r="R298" s="52">
        <f>IFERROR(VLOOKUP(L298,INPUTS!$A$107:$B$120,2,0),0.0082)</f>
        <v>0.0079</v>
      </c>
      <c r="S298" s="52">
        <f t="shared" si="97"/>
        <v>74.26</v>
      </c>
      <c r="T298" s="15">
        <f t="shared" si="98"/>
        <v>54209.8</v>
      </c>
      <c r="U298" s="15">
        <f>T298/INPUTS!$B$7*1000</f>
        <v>67762250</v>
      </c>
      <c r="V298" s="15">
        <f>T298*INPUTS!$B$6</f>
        <v>171302.968</v>
      </c>
      <c r="W298" s="54" t="s">
        <v>521</v>
      </c>
      <c r="X298" s="54" t="s">
        <v>396</v>
      </c>
      <c r="Y298" s="67">
        <f>IFERROR(VLOOKUP(E298,INPUTS!$A$44:$B$103,2,0),0)</f>
        <v>0.02</v>
      </c>
      <c r="Z298" s="15">
        <f t="shared" si="99"/>
        <v>1084.196</v>
      </c>
      <c r="AA298" s="20">
        <f>IFERROR(VLOOKUP(E298,INPUTS!$A$44:$C$103,3,0),SCENARIOS!$J$23)</f>
        <v>0.06</v>
      </c>
      <c r="AB298" s="15">
        <f t="shared" si="100"/>
        <v>3680.00477634949</v>
      </c>
      <c r="AC298" s="20">
        <f>IFERROR(VLOOKUP($E298,INPUTS!$A$44:$G$103,4,0),SCENARIOS!$K$23)</f>
        <v>0.15</v>
      </c>
      <c r="AD298" s="15">
        <f t="shared" si="101"/>
        <v>10408.9690685964</v>
      </c>
      <c r="AE298" s="20">
        <f>IFERROR(VLOOKUP($E298,INPUTS!$A$44:$G$103,5,0),SCENARIOS!$L$23)</f>
        <v>0.3</v>
      </c>
      <c r="AF298" s="15">
        <f t="shared" si="102"/>
        <v>23553.5861838688</v>
      </c>
      <c r="AG298" s="20">
        <f>IFERROR(VLOOKUP($E298,INPUTS!$A$44:$G$103,6,0),SCENARIOS!$M$23)</f>
        <v>0.4</v>
      </c>
      <c r="AH298" s="15">
        <f t="shared" si="103"/>
        <v>35531.6278019417</v>
      </c>
      <c r="AI298" s="20">
        <f>IFERROR(VLOOKUP($E298,INPUTS!$A$44:$G$103,7,0),SCENARIOS!$N$23)</f>
        <v>0.5</v>
      </c>
      <c r="AJ298" s="15">
        <f t="shared" si="104"/>
        <v>50250.9693906121</v>
      </c>
      <c r="AL298" t="str">
        <f t="shared" si="105"/>
        <v>Y</v>
      </c>
      <c r="AM298" s="21">
        <f t="shared" si="106"/>
        <v>100501.938781224</v>
      </c>
      <c r="BC298" s="2"/>
    </row>
    <row r="299" ht="15" customHeight="1" spans="1:55">
      <c r="A299" s="52" t="s">
        <v>1244</v>
      </c>
      <c r="B299" s="52" t="s">
        <v>397</v>
      </c>
      <c r="C299" s="52" t="s">
        <v>398</v>
      </c>
      <c r="D299" s="52" t="s">
        <v>929</v>
      </c>
      <c r="E299" s="10" t="s">
        <v>203</v>
      </c>
      <c r="F299" s="52" t="s">
        <v>399</v>
      </c>
      <c r="G299" s="52" t="s">
        <v>165</v>
      </c>
      <c r="H299" s="52" t="s">
        <v>702</v>
      </c>
      <c r="I299" s="52" t="s">
        <v>701</v>
      </c>
      <c r="J299" s="52" t="s">
        <v>181</v>
      </c>
      <c r="K299" s="52" t="s">
        <v>931</v>
      </c>
      <c r="L299" s="53" t="s">
        <v>293</v>
      </c>
      <c r="M299" s="13">
        <v>365</v>
      </c>
      <c r="N299" s="14">
        <f t="shared" si="95"/>
        <v>1</v>
      </c>
      <c r="O299" s="15">
        <v>11200</v>
      </c>
      <c r="P299" s="15">
        <f t="shared" si="96"/>
        <v>4088000</v>
      </c>
      <c r="Q299" s="16">
        <f>IFERROR(VLOOKUP(G299,SCENARIOS!$A$13:$E$18,2,0),0.025)</f>
        <v>0.025</v>
      </c>
      <c r="R299" s="52">
        <f>IFERROR(VLOOKUP(L299,INPUTS!$A$107:$B$120,2,0),0.0082)</f>
        <v>0.0079</v>
      </c>
      <c r="S299" s="52">
        <f t="shared" si="97"/>
        <v>88.48</v>
      </c>
      <c r="T299" s="15">
        <f t="shared" si="98"/>
        <v>32295.2</v>
      </c>
      <c r="U299" s="15">
        <f>T299/INPUTS!$B$7*1000</f>
        <v>40369000</v>
      </c>
      <c r="V299" s="15">
        <f>T299*INPUTS!$B$6</f>
        <v>102052.832</v>
      </c>
      <c r="W299" s="54" t="s">
        <v>396</v>
      </c>
      <c r="X299" s="54" t="s">
        <v>396</v>
      </c>
      <c r="Y299" s="67">
        <f>IFERROR(VLOOKUP(E299,INPUTS!$A$44:$B$103,2,0),0)</f>
        <v>0.02</v>
      </c>
      <c r="Z299" s="15">
        <f t="shared" si="99"/>
        <v>645.904</v>
      </c>
      <c r="AA299" s="20">
        <f>IFERROR(VLOOKUP(E299,INPUTS!$A$44:$C$103,3,0),SCENARIOS!$J$23)</f>
        <v>0.06</v>
      </c>
      <c r="AB299" s="15">
        <f t="shared" si="100"/>
        <v>2192.34327101672</v>
      </c>
      <c r="AC299" s="20">
        <f>IFERROR(VLOOKUP($E299,INPUTS!$A$44:$G$103,4,0),SCENARIOS!$K$23)</f>
        <v>0.15</v>
      </c>
      <c r="AD299" s="15">
        <f t="shared" si="101"/>
        <v>6201.08795575953</v>
      </c>
      <c r="AE299" s="20">
        <f>IFERROR(VLOOKUP($E299,INPUTS!$A$44:$G$103,5,0),SCENARIOS!$L$23)</f>
        <v>0.3</v>
      </c>
      <c r="AF299" s="15">
        <f t="shared" si="102"/>
        <v>14031.9236840069</v>
      </c>
      <c r="AG299" s="20">
        <f>IFERROR(VLOOKUP($E299,INPUTS!$A$44:$G$103,6,0),SCENARIOS!$M$23)</f>
        <v>0.4</v>
      </c>
      <c r="AH299" s="15">
        <f t="shared" si="103"/>
        <v>21167.7782649866</v>
      </c>
      <c r="AI299" s="20">
        <f>IFERROR(VLOOKUP($E299,INPUTS!$A$44:$G$103,7,0),SCENARIOS!$N$23)</f>
        <v>0.5</v>
      </c>
      <c r="AJ299" s="15">
        <f t="shared" si="104"/>
        <v>29936.7477220668</v>
      </c>
      <c r="AL299" t="str">
        <f t="shared" si="105"/>
        <v>N</v>
      </c>
      <c r="AM299" s="21">
        <f t="shared" si="106"/>
        <v>59873.4954441336</v>
      </c>
      <c r="BC299" s="2"/>
    </row>
    <row r="300" ht="15" customHeight="1" spans="1:55">
      <c r="A300" s="52" t="s">
        <v>1245</v>
      </c>
      <c r="B300" s="52" t="s">
        <v>397</v>
      </c>
      <c r="C300" s="52" t="s">
        <v>398</v>
      </c>
      <c r="D300" s="52" t="s">
        <v>929</v>
      </c>
      <c r="E300" s="10" t="s">
        <v>203</v>
      </c>
      <c r="F300" s="52" t="s">
        <v>399</v>
      </c>
      <c r="G300" s="52" t="s">
        <v>165</v>
      </c>
      <c r="H300" s="52" t="s">
        <v>515</v>
      </c>
      <c r="I300" s="52" t="s">
        <v>514</v>
      </c>
      <c r="J300" s="52" t="s">
        <v>181</v>
      </c>
      <c r="K300" s="52" t="s">
        <v>931</v>
      </c>
      <c r="L300" s="53" t="s">
        <v>291</v>
      </c>
      <c r="M300" s="13">
        <v>548</v>
      </c>
      <c r="N300" s="14">
        <f t="shared" si="95"/>
        <v>1.5013698630137</v>
      </c>
      <c r="O300" s="15">
        <v>9050</v>
      </c>
      <c r="P300" s="15">
        <f t="shared" si="96"/>
        <v>4959400</v>
      </c>
      <c r="Q300" s="16">
        <f>IFERROR(VLOOKUP(G300,SCENARIOS!$A$13:$E$18,2,0),0.025)</f>
        <v>0.025</v>
      </c>
      <c r="R300" s="52">
        <f>IFERROR(VLOOKUP(L300,INPUTS!$A$107:$B$120,2,0),0.0082)</f>
        <v>0.0079</v>
      </c>
      <c r="S300" s="52">
        <f t="shared" si="97"/>
        <v>71.495</v>
      </c>
      <c r="T300" s="15">
        <f t="shared" si="98"/>
        <v>39179.26</v>
      </c>
      <c r="U300" s="15">
        <f>T300/INPUTS!$B$7*1000</f>
        <v>48974075</v>
      </c>
      <c r="V300" s="15">
        <f>T300*INPUTS!$B$6</f>
        <v>123806.4616</v>
      </c>
      <c r="W300" s="54" t="s">
        <v>396</v>
      </c>
      <c r="X300" s="54" t="s">
        <v>396</v>
      </c>
      <c r="Y300" s="67">
        <f>IFERROR(VLOOKUP(E300,INPUTS!$A$44:$B$103,2,0),0)</f>
        <v>0.02</v>
      </c>
      <c r="Z300" s="15">
        <f t="shared" si="99"/>
        <v>783.5852</v>
      </c>
      <c r="AA300" s="20">
        <f>IFERROR(VLOOKUP(E300,INPUTS!$A$44:$C$103,3,0),SCENARIOS!$J$23)</f>
        <v>0.06</v>
      </c>
      <c r="AB300" s="15">
        <f t="shared" si="100"/>
        <v>2659.66419233863</v>
      </c>
      <c r="AC300" s="20">
        <f>IFERROR(VLOOKUP($E300,INPUTS!$A$44:$G$103,4,0),SCENARIOS!$K$23)</f>
        <v>0.15</v>
      </c>
      <c r="AD300" s="15">
        <f t="shared" si="101"/>
        <v>7522.91477685758</v>
      </c>
      <c r="AE300" s="20">
        <f>IFERROR(VLOOKUP($E300,INPUTS!$A$44:$G$103,5,0),SCENARIOS!$L$23)</f>
        <v>0.3</v>
      </c>
      <c r="AF300" s="15">
        <f t="shared" si="102"/>
        <v>17022.9751268258</v>
      </c>
      <c r="AG300" s="20">
        <f>IFERROR(VLOOKUP($E300,INPUTS!$A$44:$G$103,6,0),SCENARIOS!$M$23)</f>
        <v>0.4</v>
      </c>
      <c r="AH300" s="15">
        <f t="shared" si="103"/>
        <v>25679.9118217648</v>
      </c>
      <c r="AI300" s="20">
        <f>IFERROR(VLOOKUP($E300,INPUTS!$A$44:$G$103,7,0),SCENARIOS!$N$23)</f>
        <v>0.5</v>
      </c>
      <c r="AJ300" s="15">
        <f t="shared" si="104"/>
        <v>36318.0789268146</v>
      </c>
      <c r="AL300" t="str">
        <f t="shared" si="105"/>
        <v>N</v>
      </c>
      <c r="AM300" s="21">
        <f t="shared" si="106"/>
        <v>72636.1578536292</v>
      </c>
      <c r="BC300" s="2"/>
    </row>
    <row r="301" ht="15" customHeight="1" spans="1:55">
      <c r="A301" s="52" t="s">
        <v>1246</v>
      </c>
      <c r="B301" s="52" t="s">
        <v>397</v>
      </c>
      <c r="C301" s="52" t="s">
        <v>398</v>
      </c>
      <c r="D301" s="52" t="s">
        <v>929</v>
      </c>
      <c r="E301" s="10" t="s">
        <v>203</v>
      </c>
      <c r="F301" s="52" t="s">
        <v>399</v>
      </c>
      <c r="G301" s="52" t="s">
        <v>165</v>
      </c>
      <c r="H301" s="52" t="s">
        <v>623</v>
      </c>
      <c r="I301" s="52" t="s">
        <v>622</v>
      </c>
      <c r="J301" s="52" t="s">
        <v>181</v>
      </c>
      <c r="K301" s="52" t="s">
        <v>931</v>
      </c>
      <c r="L301" s="53" t="s">
        <v>291</v>
      </c>
      <c r="M301" s="13">
        <v>365</v>
      </c>
      <c r="N301" s="14">
        <f t="shared" si="95"/>
        <v>1</v>
      </c>
      <c r="O301" s="15">
        <v>9400</v>
      </c>
      <c r="P301" s="15">
        <f t="shared" si="96"/>
        <v>3431000</v>
      </c>
      <c r="Q301" s="16">
        <f>IFERROR(VLOOKUP(G301,SCENARIOS!$A$13:$E$18,2,0),0.025)</f>
        <v>0.025</v>
      </c>
      <c r="R301" s="52">
        <f>IFERROR(VLOOKUP(L301,INPUTS!$A$107:$B$120,2,0),0.0082)</f>
        <v>0.0079</v>
      </c>
      <c r="S301" s="52">
        <f t="shared" si="97"/>
        <v>74.26</v>
      </c>
      <c r="T301" s="15">
        <f t="shared" si="98"/>
        <v>27104.9</v>
      </c>
      <c r="U301" s="15">
        <f>T301/INPUTS!$B$7*1000</f>
        <v>33881125</v>
      </c>
      <c r="V301" s="15">
        <f>T301*INPUTS!$B$6</f>
        <v>85651.484</v>
      </c>
      <c r="W301" s="54" t="s">
        <v>396</v>
      </c>
      <c r="X301" s="54" t="s">
        <v>396</v>
      </c>
      <c r="Y301" s="67">
        <f>IFERROR(VLOOKUP(E301,INPUTS!$A$44:$B$103,2,0),0)</f>
        <v>0.02</v>
      </c>
      <c r="Z301" s="15">
        <f t="shared" si="99"/>
        <v>542.098</v>
      </c>
      <c r="AA301" s="20">
        <f>IFERROR(VLOOKUP(E301,INPUTS!$A$44:$C$103,3,0),SCENARIOS!$J$23)</f>
        <v>0.06</v>
      </c>
      <c r="AB301" s="15">
        <f t="shared" si="100"/>
        <v>1840.00238817475</v>
      </c>
      <c r="AC301" s="20">
        <f>IFERROR(VLOOKUP($E301,INPUTS!$A$44:$G$103,4,0),SCENARIOS!$K$23)</f>
        <v>0.15</v>
      </c>
      <c r="AD301" s="15">
        <f t="shared" si="101"/>
        <v>5204.48453429818</v>
      </c>
      <c r="AE301" s="20">
        <f>IFERROR(VLOOKUP($E301,INPUTS!$A$44:$G$103,5,0),SCENARIOS!$L$23)</f>
        <v>0.3</v>
      </c>
      <c r="AF301" s="15">
        <f t="shared" si="102"/>
        <v>11776.7930919344</v>
      </c>
      <c r="AG301" s="20">
        <f>IFERROR(VLOOKUP($E301,INPUTS!$A$44:$G$103,6,0),SCENARIOS!$M$23)</f>
        <v>0.4</v>
      </c>
      <c r="AH301" s="15">
        <f t="shared" si="103"/>
        <v>17765.8139009709</v>
      </c>
      <c r="AI301" s="20">
        <f>IFERROR(VLOOKUP($E301,INPUTS!$A$44:$G$103,7,0),SCENARIOS!$N$23)</f>
        <v>0.5</v>
      </c>
      <c r="AJ301" s="15">
        <f t="shared" si="104"/>
        <v>25125.4846953061</v>
      </c>
      <c r="AL301" t="str">
        <f t="shared" si="105"/>
        <v>N</v>
      </c>
      <c r="AM301" s="21">
        <f t="shared" si="106"/>
        <v>50250.9693906121</v>
      </c>
      <c r="BC301" s="2"/>
    </row>
    <row r="302" ht="15" customHeight="1" spans="1:55">
      <c r="A302" s="52" t="s">
        <v>1247</v>
      </c>
      <c r="B302" s="52" t="s">
        <v>397</v>
      </c>
      <c r="C302" s="52" t="s">
        <v>398</v>
      </c>
      <c r="D302" s="52" t="s">
        <v>929</v>
      </c>
      <c r="E302" s="10" t="s">
        <v>203</v>
      </c>
      <c r="F302" s="52" t="s">
        <v>399</v>
      </c>
      <c r="G302" s="52" t="s">
        <v>165</v>
      </c>
      <c r="H302" s="52" t="s">
        <v>1248</v>
      </c>
      <c r="I302" s="52" t="s">
        <v>1249</v>
      </c>
      <c r="J302" s="52" t="s">
        <v>181</v>
      </c>
      <c r="K302" s="52" t="s">
        <v>931</v>
      </c>
      <c r="L302" s="53" t="s">
        <v>291</v>
      </c>
      <c r="M302" s="13">
        <v>365</v>
      </c>
      <c r="N302" s="14">
        <f t="shared" si="95"/>
        <v>1</v>
      </c>
      <c r="O302" s="15">
        <v>10500</v>
      </c>
      <c r="P302" s="15">
        <f t="shared" si="96"/>
        <v>3832500</v>
      </c>
      <c r="Q302" s="16">
        <f>IFERROR(VLOOKUP(G302,SCENARIOS!$A$13:$E$18,2,0),0.025)</f>
        <v>0.025</v>
      </c>
      <c r="R302" s="52">
        <f>IFERROR(VLOOKUP(L302,INPUTS!$A$107:$B$120,2,0),0.0082)</f>
        <v>0.0079</v>
      </c>
      <c r="S302" s="52">
        <f t="shared" si="97"/>
        <v>82.95</v>
      </c>
      <c r="T302" s="15">
        <f t="shared" si="98"/>
        <v>30276.75</v>
      </c>
      <c r="U302" s="15">
        <f>T302/INPUTS!$B$7*1000</f>
        <v>37845937.5</v>
      </c>
      <c r="V302" s="15">
        <f>T302*INPUTS!$B$6</f>
        <v>95674.53</v>
      </c>
      <c r="W302" s="54" t="s">
        <v>396</v>
      </c>
      <c r="X302" s="54" t="s">
        <v>396</v>
      </c>
      <c r="Y302" s="67">
        <f>IFERROR(VLOOKUP(E302,INPUTS!$A$44:$B$103,2,0),0)</f>
        <v>0.02</v>
      </c>
      <c r="Z302" s="15">
        <f t="shared" si="99"/>
        <v>605.535</v>
      </c>
      <c r="AA302" s="20">
        <f>IFERROR(VLOOKUP(E302,INPUTS!$A$44:$C$103,3,0),SCENARIOS!$J$23)</f>
        <v>0.06</v>
      </c>
      <c r="AB302" s="15">
        <f t="shared" si="100"/>
        <v>2055.32181657817</v>
      </c>
      <c r="AC302" s="20">
        <f>IFERROR(VLOOKUP($E302,INPUTS!$A$44:$G$103,4,0),SCENARIOS!$K$23)</f>
        <v>0.15</v>
      </c>
      <c r="AD302" s="15">
        <f t="shared" si="101"/>
        <v>5813.51995852456</v>
      </c>
      <c r="AE302" s="20">
        <f>IFERROR(VLOOKUP($E302,INPUTS!$A$44:$G$103,5,0),SCENARIOS!$L$23)</f>
        <v>0.3</v>
      </c>
      <c r="AF302" s="15">
        <f t="shared" si="102"/>
        <v>13154.9284537565</v>
      </c>
      <c r="AG302" s="20">
        <f>IFERROR(VLOOKUP($E302,INPUTS!$A$44:$G$103,6,0),SCENARIOS!$M$23)</f>
        <v>0.4</v>
      </c>
      <c r="AH302" s="15">
        <f t="shared" si="103"/>
        <v>19844.7921234249</v>
      </c>
      <c r="AI302" s="20">
        <f>IFERROR(VLOOKUP($E302,INPUTS!$A$44:$G$103,7,0),SCENARIOS!$N$23)</f>
        <v>0.5</v>
      </c>
      <c r="AJ302" s="15">
        <f t="shared" si="104"/>
        <v>28065.7009894376</v>
      </c>
      <c r="AL302" t="str">
        <f t="shared" si="105"/>
        <v>N</v>
      </c>
      <c r="AM302" s="21">
        <f t="shared" si="106"/>
        <v>56131.4019788753</v>
      </c>
      <c r="BC302" s="2"/>
    </row>
    <row r="303" ht="15" customHeight="1" spans="1:55">
      <c r="A303" s="52" t="s">
        <v>1250</v>
      </c>
      <c r="B303" s="52" t="s">
        <v>397</v>
      </c>
      <c r="C303" s="52" t="s">
        <v>398</v>
      </c>
      <c r="D303" s="52" t="s">
        <v>929</v>
      </c>
      <c r="E303" s="10" t="s">
        <v>203</v>
      </c>
      <c r="F303" s="52" t="s">
        <v>399</v>
      </c>
      <c r="G303" s="52" t="s">
        <v>165</v>
      </c>
      <c r="H303" s="52" t="s">
        <v>237</v>
      </c>
      <c r="I303" s="52" t="s">
        <v>424</v>
      </c>
      <c r="J303" s="52" t="s">
        <v>173</v>
      </c>
      <c r="K303" s="52" t="s">
        <v>931</v>
      </c>
      <c r="L303" s="53" t="s">
        <v>291</v>
      </c>
      <c r="M303" s="13">
        <v>730</v>
      </c>
      <c r="N303" s="14">
        <f t="shared" si="95"/>
        <v>2</v>
      </c>
      <c r="O303" s="15">
        <v>9720</v>
      </c>
      <c r="P303" s="15">
        <f t="shared" si="96"/>
        <v>7095600</v>
      </c>
      <c r="Q303" s="16">
        <f>IFERROR(VLOOKUP(G303,SCENARIOS!$A$13:$E$18,2,0),0.025)</f>
        <v>0.025</v>
      </c>
      <c r="R303" s="52">
        <f>IFERROR(VLOOKUP(L303,INPUTS!$A$107:$B$120,2,0),0.0082)</f>
        <v>0.0079</v>
      </c>
      <c r="S303" s="52">
        <f t="shared" si="97"/>
        <v>76.788</v>
      </c>
      <c r="T303" s="15">
        <f t="shared" si="98"/>
        <v>56055.24</v>
      </c>
      <c r="U303" s="15">
        <f>T303/INPUTS!$B$7*1000</f>
        <v>70069050</v>
      </c>
      <c r="V303" s="15">
        <f>T303*INPUTS!$B$6</f>
        <v>177134.5584</v>
      </c>
      <c r="W303" s="54" t="s">
        <v>396</v>
      </c>
      <c r="X303" s="54" t="s">
        <v>396</v>
      </c>
      <c r="Y303" s="67">
        <f>IFERROR(VLOOKUP(E303,INPUTS!$A$44:$B$103,2,0),0)</f>
        <v>0.02</v>
      </c>
      <c r="Z303" s="15">
        <f t="shared" si="99"/>
        <v>1121.1048</v>
      </c>
      <c r="AA303" s="20">
        <f>IFERROR(VLOOKUP(E303,INPUTS!$A$44:$C$103,3,0),SCENARIOS!$J$23)</f>
        <v>0.06</v>
      </c>
      <c r="AB303" s="15">
        <f t="shared" si="100"/>
        <v>3805.2815346933</v>
      </c>
      <c r="AC303" s="20">
        <f>IFERROR(VLOOKUP($E303,INPUTS!$A$44:$G$103,4,0),SCENARIOS!$K$23)</f>
        <v>0.15</v>
      </c>
      <c r="AD303" s="15">
        <f t="shared" si="101"/>
        <v>10763.3169517826</v>
      </c>
      <c r="AE303" s="20">
        <f>IFERROR(VLOOKUP($E303,INPUTS!$A$44:$G$103,5,0),SCENARIOS!$L$23)</f>
        <v>0.3</v>
      </c>
      <c r="AF303" s="15">
        <f t="shared" si="102"/>
        <v>24355.4103943835</v>
      </c>
      <c r="AG303" s="20">
        <f>IFERROR(VLOOKUP($E303,INPUTS!$A$44:$G$103,6,0),SCENARIOS!$M$23)</f>
        <v>0.4</v>
      </c>
      <c r="AH303" s="15">
        <f t="shared" si="103"/>
        <v>36741.2151313695</v>
      </c>
      <c r="AI303" s="20">
        <f>IFERROR(VLOOKUP($E303,INPUTS!$A$44:$G$103,7,0),SCENARIOS!$N$23)</f>
        <v>0.5</v>
      </c>
      <c r="AJ303" s="15">
        <f t="shared" si="104"/>
        <v>51961.640689016</v>
      </c>
      <c r="AL303" t="str">
        <f t="shared" si="105"/>
        <v>Y</v>
      </c>
      <c r="AM303" s="21">
        <f t="shared" si="106"/>
        <v>103923.281378032</v>
      </c>
      <c r="BC303" s="2"/>
    </row>
    <row r="304" ht="15" customHeight="1" spans="1:55">
      <c r="A304" s="52" t="s">
        <v>1251</v>
      </c>
      <c r="B304" s="52" t="s">
        <v>397</v>
      </c>
      <c r="C304" s="52" t="s">
        <v>398</v>
      </c>
      <c r="D304" s="52" t="s">
        <v>929</v>
      </c>
      <c r="E304" s="10" t="s">
        <v>203</v>
      </c>
      <c r="F304" s="52" t="s">
        <v>399</v>
      </c>
      <c r="G304" s="52" t="s">
        <v>165</v>
      </c>
      <c r="H304" s="52" t="s">
        <v>505</v>
      </c>
      <c r="I304" s="52" t="s">
        <v>504</v>
      </c>
      <c r="J304" s="52" t="s">
        <v>173</v>
      </c>
      <c r="K304" s="52" t="s">
        <v>931</v>
      </c>
      <c r="L304" s="53" t="s">
        <v>291</v>
      </c>
      <c r="M304" s="13">
        <v>548</v>
      </c>
      <c r="N304" s="14">
        <f t="shared" si="95"/>
        <v>1.5013698630137</v>
      </c>
      <c r="O304" s="15">
        <v>9200</v>
      </c>
      <c r="P304" s="15">
        <f t="shared" si="96"/>
        <v>5041600</v>
      </c>
      <c r="Q304" s="16">
        <f>IFERROR(VLOOKUP(G304,SCENARIOS!$A$13:$E$18,2,0),0.025)</f>
        <v>0.025</v>
      </c>
      <c r="R304" s="52">
        <f>IFERROR(VLOOKUP(L304,INPUTS!$A$107:$B$120,2,0),0.0082)</f>
        <v>0.0079</v>
      </c>
      <c r="S304" s="52">
        <f t="shared" si="97"/>
        <v>72.68</v>
      </c>
      <c r="T304" s="15">
        <f t="shared" si="98"/>
        <v>39828.64</v>
      </c>
      <c r="U304" s="15">
        <f>T304/INPUTS!$B$7*1000</f>
        <v>49785800</v>
      </c>
      <c r="V304" s="15">
        <f>T304*INPUTS!$B$6</f>
        <v>125858.5024</v>
      </c>
      <c r="W304" s="54" t="s">
        <v>396</v>
      </c>
      <c r="X304" s="54" t="s">
        <v>396</v>
      </c>
      <c r="Y304" s="67">
        <f>IFERROR(VLOOKUP(E304,INPUTS!$A$44:$B$103,2,0),0)</f>
        <v>0.02</v>
      </c>
      <c r="Z304" s="15">
        <f t="shared" si="99"/>
        <v>796.5728</v>
      </c>
      <c r="AA304" s="20">
        <f>IFERROR(VLOOKUP(E304,INPUTS!$A$44:$C$103,3,0),SCENARIOS!$J$23)</f>
        <v>0.06</v>
      </c>
      <c r="AB304" s="15">
        <f t="shared" si="100"/>
        <v>2703.74702425584</v>
      </c>
      <c r="AC304" s="20">
        <f>IFERROR(VLOOKUP($E304,INPUTS!$A$44:$G$103,4,0),SCENARIOS!$K$23)</f>
        <v>0.15</v>
      </c>
      <c r="AD304" s="15">
        <f t="shared" si="101"/>
        <v>7647.60397205412</v>
      </c>
      <c r="AE304" s="20">
        <f>IFERROR(VLOOKUP($E304,INPUTS!$A$44:$G$103,5,0),SCENARIOS!$L$23)</f>
        <v>0.3</v>
      </c>
      <c r="AF304" s="15">
        <f t="shared" si="102"/>
        <v>17305.123885834</v>
      </c>
      <c r="AG304" s="20">
        <f>IFERROR(VLOOKUP($E304,INPUTS!$A$44:$G$103,6,0),SCENARIOS!$M$23)</f>
        <v>0.4</v>
      </c>
      <c r="AH304" s="15">
        <f t="shared" si="103"/>
        <v>26105.5457193631</v>
      </c>
      <c r="AI304" s="20">
        <f>IFERROR(VLOOKUP($E304,INPUTS!$A$44:$G$103,7,0),SCENARIOS!$N$23)</f>
        <v>0.5</v>
      </c>
      <c r="AJ304" s="15">
        <f t="shared" si="104"/>
        <v>36920.0360360988</v>
      </c>
      <c r="AL304" t="str">
        <f t="shared" si="105"/>
        <v>Y</v>
      </c>
      <c r="AM304" s="21">
        <f t="shared" si="106"/>
        <v>73840.0720721977</v>
      </c>
      <c r="BC304" s="2"/>
    </row>
    <row r="305" ht="15" customHeight="1" spans="1:55">
      <c r="A305" s="52" t="s">
        <v>1252</v>
      </c>
      <c r="B305" s="52" t="s">
        <v>397</v>
      </c>
      <c r="C305" s="52" t="s">
        <v>398</v>
      </c>
      <c r="D305" s="52" t="s">
        <v>929</v>
      </c>
      <c r="E305" s="10" t="s">
        <v>203</v>
      </c>
      <c r="F305" s="52" t="s">
        <v>399</v>
      </c>
      <c r="G305" s="52" t="s">
        <v>165</v>
      </c>
      <c r="H305" s="52" t="s">
        <v>264</v>
      </c>
      <c r="I305" s="52" t="s">
        <v>436</v>
      </c>
      <c r="J305" s="52" t="s">
        <v>173</v>
      </c>
      <c r="K305" s="52" t="s">
        <v>931</v>
      </c>
      <c r="L305" s="53" t="s">
        <v>293</v>
      </c>
      <c r="M305" s="13">
        <v>365</v>
      </c>
      <c r="N305" s="14">
        <f t="shared" si="95"/>
        <v>1</v>
      </c>
      <c r="O305" s="15">
        <v>16900</v>
      </c>
      <c r="P305" s="15">
        <f t="shared" si="96"/>
        <v>6168500</v>
      </c>
      <c r="Q305" s="16">
        <f>IFERROR(VLOOKUP(G305,SCENARIOS!$A$13:$E$18,2,0),0.025)</f>
        <v>0.025</v>
      </c>
      <c r="R305" s="52">
        <f>IFERROR(VLOOKUP(L305,INPUTS!$A$107:$B$120,2,0),0.0082)</f>
        <v>0.0079</v>
      </c>
      <c r="S305" s="52">
        <f t="shared" si="97"/>
        <v>133.51</v>
      </c>
      <c r="T305" s="15">
        <f t="shared" si="98"/>
        <v>48731.15</v>
      </c>
      <c r="U305" s="15">
        <f>T305/INPUTS!$B$7*1000</f>
        <v>60913937.5</v>
      </c>
      <c r="V305" s="15">
        <f>T305*INPUTS!$B$6</f>
        <v>153990.434</v>
      </c>
      <c r="W305" s="54" t="s">
        <v>396</v>
      </c>
      <c r="X305" s="54" t="s">
        <v>396</v>
      </c>
      <c r="Y305" s="67">
        <f>IFERROR(VLOOKUP(E305,INPUTS!$A$44:$B$103,2,0),0)</f>
        <v>0.02</v>
      </c>
      <c r="Z305" s="15">
        <f t="shared" si="99"/>
        <v>974.623</v>
      </c>
      <c r="AA305" s="20">
        <f>IFERROR(VLOOKUP(E305,INPUTS!$A$44:$C$103,3,0),SCENARIOS!$J$23)</f>
        <v>0.06</v>
      </c>
      <c r="AB305" s="15">
        <f t="shared" si="100"/>
        <v>3308.0894000163</v>
      </c>
      <c r="AC305" s="20">
        <f>IFERROR(VLOOKUP($E305,INPUTS!$A$44:$G$103,4,0),SCENARIOS!$K$23)</f>
        <v>0.15</v>
      </c>
      <c r="AD305" s="15">
        <f t="shared" si="101"/>
        <v>9356.99879038715</v>
      </c>
      <c r="AE305" s="20">
        <f>IFERROR(VLOOKUP($E305,INPUTS!$A$44:$G$103,5,0),SCENARIOS!$L$23)</f>
        <v>0.3</v>
      </c>
      <c r="AF305" s="15">
        <f t="shared" si="102"/>
        <v>21173.1705589033</v>
      </c>
      <c r="AG305" s="20">
        <f>IFERROR(VLOOKUP($E305,INPUTS!$A$44:$G$103,6,0),SCENARIOS!$M$23)</f>
        <v>0.4</v>
      </c>
      <c r="AH305" s="15">
        <f t="shared" si="103"/>
        <v>31940.6654177029</v>
      </c>
      <c r="AI305" s="20">
        <f>IFERROR(VLOOKUP($E305,INPUTS!$A$44:$G$103,7,0),SCENARIOS!$N$23)</f>
        <v>0.5</v>
      </c>
      <c r="AJ305" s="15">
        <f t="shared" si="104"/>
        <v>45172.4139734758</v>
      </c>
      <c r="AL305" t="str">
        <f t="shared" si="105"/>
        <v>N</v>
      </c>
      <c r="AM305" s="21">
        <f t="shared" si="106"/>
        <v>90344.8279469516</v>
      </c>
      <c r="BC305" s="2"/>
    </row>
    <row r="306" ht="15" customHeight="1" spans="1:55">
      <c r="A306" s="52" t="s">
        <v>1253</v>
      </c>
      <c r="B306" s="52" t="s">
        <v>397</v>
      </c>
      <c r="C306" s="52" t="s">
        <v>398</v>
      </c>
      <c r="D306" s="52" t="s">
        <v>929</v>
      </c>
      <c r="E306" s="10" t="s">
        <v>203</v>
      </c>
      <c r="F306" s="52" t="s">
        <v>399</v>
      </c>
      <c r="G306" s="52" t="s">
        <v>165</v>
      </c>
      <c r="H306" s="52" t="s">
        <v>545</v>
      </c>
      <c r="I306" s="52" t="s">
        <v>544</v>
      </c>
      <c r="J306" s="52" t="s">
        <v>173</v>
      </c>
      <c r="K306" s="52" t="s">
        <v>931</v>
      </c>
      <c r="L306" s="53" t="s">
        <v>291</v>
      </c>
      <c r="M306" s="13">
        <v>548</v>
      </c>
      <c r="N306" s="14">
        <f t="shared" si="95"/>
        <v>1.5013698630137</v>
      </c>
      <c r="O306" s="15">
        <v>9600</v>
      </c>
      <c r="P306" s="15">
        <f t="shared" si="96"/>
        <v>5260800</v>
      </c>
      <c r="Q306" s="16">
        <f>IFERROR(VLOOKUP(G306,SCENARIOS!$A$13:$E$18,2,0),0.025)</f>
        <v>0.025</v>
      </c>
      <c r="R306" s="52">
        <f>IFERROR(VLOOKUP(L306,INPUTS!$A$107:$B$120,2,0),0.0082)</f>
        <v>0.0079</v>
      </c>
      <c r="S306" s="52">
        <f t="shared" si="97"/>
        <v>75.84</v>
      </c>
      <c r="T306" s="15">
        <f t="shared" si="98"/>
        <v>41560.32</v>
      </c>
      <c r="U306" s="15">
        <f>T306/INPUTS!$B$7*1000</f>
        <v>51950400</v>
      </c>
      <c r="V306" s="15">
        <f>T306*INPUTS!$B$6</f>
        <v>131330.6112</v>
      </c>
      <c r="W306" s="54" t="s">
        <v>396</v>
      </c>
      <c r="X306" s="54" t="s">
        <v>396</v>
      </c>
      <c r="Y306" s="67">
        <f>IFERROR(VLOOKUP(E306,INPUTS!$A$44:$B$103,2,0),0)</f>
        <v>0.02</v>
      </c>
      <c r="Z306" s="15">
        <f t="shared" si="99"/>
        <v>831.2064</v>
      </c>
      <c r="AA306" s="20">
        <f>IFERROR(VLOOKUP(E306,INPUTS!$A$44:$C$103,3,0),SCENARIOS!$J$23)</f>
        <v>0.06</v>
      </c>
      <c r="AB306" s="15">
        <f t="shared" si="100"/>
        <v>2821.30124270175</v>
      </c>
      <c r="AC306" s="20">
        <f>IFERROR(VLOOKUP($E306,INPUTS!$A$44:$G$103,4,0),SCENARIOS!$K$23)</f>
        <v>0.15</v>
      </c>
      <c r="AD306" s="15">
        <f t="shared" si="101"/>
        <v>7980.10849257821</v>
      </c>
      <c r="AE306" s="20">
        <f>IFERROR(VLOOKUP($E306,INPUTS!$A$44:$G$103,5,0),SCENARIOS!$L$23)</f>
        <v>0.3</v>
      </c>
      <c r="AF306" s="15">
        <f t="shared" si="102"/>
        <v>18057.5205765224</v>
      </c>
      <c r="AG306" s="20">
        <f>IFERROR(VLOOKUP($E306,INPUTS!$A$44:$G$103,6,0),SCENARIOS!$M$23)</f>
        <v>0.4</v>
      </c>
      <c r="AH306" s="15">
        <f t="shared" si="103"/>
        <v>27240.5694462919</v>
      </c>
      <c r="AI306" s="20">
        <f>IFERROR(VLOOKUP($E306,INPUTS!$A$44:$G$103,7,0),SCENARIOS!$N$23)</f>
        <v>0.5</v>
      </c>
      <c r="AJ306" s="15">
        <f t="shared" si="104"/>
        <v>38525.2549941901</v>
      </c>
      <c r="AL306" t="str">
        <f t="shared" si="105"/>
        <v>Y</v>
      </c>
      <c r="AM306" s="21">
        <f t="shared" si="106"/>
        <v>77050.5099883802</v>
      </c>
      <c r="BC306" s="2"/>
    </row>
    <row r="307" ht="15" customHeight="1" spans="1:55">
      <c r="A307" s="52" t="s">
        <v>1254</v>
      </c>
      <c r="B307" s="52" t="s">
        <v>397</v>
      </c>
      <c r="C307" s="52" t="s">
        <v>398</v>
      </c>
      <c r="D307" s="52" t="s">
        <v>929</v>
      </c>
      <c r="E307" s="10" t="s">
        <v>203</v>
      </c>
      <c r="F307" s="52" t="s">
        <v>399</v>
      </c>
      <c r="G307" s="52" t="s">
        <v>165</v>
      </c>
      <c r="H307" s="52" t="s">
        <v>440</v>
      </c>
      <c r="I307" s="52" t="s">
        <v>439</v>
      </c>
      <c r="J307" s="52" t="s">
        <v>177</v>
      </c>
      <c r="K307" s="52" t="s">
        <v>931</v>
      </c>
      <c r="L307" s="53" t="s">
        <v>291</v>
      </c>
      <c r="M307" s="13">
        <v>730</v>
      </c>
      <c r="N307" s="14">
        <f t="shared" si="95"/>
        <v>2</v>
      </c>
      <c r="O307" s="15">
        <v>5200</v>
      </c>
      <c r="P307" s="15">
        <f t="shared" si="96"/>
        <v>3796000</v>
      </c>
      <c r="Q307" s="16">
        <f>IFERROR(VLOOKUP(G307,SCENARIOS!$A$13:$E$18,2,0),0.025)</f>
        <v>0.025</v>
      </c>
      <c r="R307" s="52">
        <f>IFERROR(VLOOKUP(L307,INPUTS!$A$107:$B$120,2,0),0.0082)</f>
        <v>0.0079</v>
      </c>
      <c r="S307" s="52">
        <f t="shared" si="97"/>
        <v>41.08</v>
      </c>
      <c r="T307" s="15">
        <f t="shared" si="98"/>
        <v>29988.4</v>
      </c>
      <c r="U307" s="15">
        <f>T307/INPUTS!$B$7*1000</f>
        <v>37485500</v>
      </c>
      <c r="V307" s="15">
        <f>T307*INPUTS!$B$6</f>
        <v>94763.344</v>
      </c>
      <c r="W307" s="54" t="s">
        <v>396</v>
      </c>
      <c r="X307" s="54" t="s">
        <v>396</v>
      </c>
      <c r="Y307" s="67">
        <f>IFERROR(VLOOKUP(E307,INPUTS!$A$44:$B$103,2,0),0)</f>
        <v>0.02</v>
      </c>
      <c r="Z307" s="15">
        <f t="shared" si="99"/>
        <v>599.768</v>
      </c>
      <c r="AA307" s="20">
        <f>IFERROR(VLOOKUP(E307,INPUTS!$A$44:$C$103,3,0),SCENARIOS!$J$23)</f>
        <v>0.06</v>
      </c>
      <c r="AB307" s="15">
        <f t="shared" si="100"/>
        <v>2035.74732308695</v>
      </c>
      <c r="AC307" s="20">
        <f>IFERROR(VLOOKUP($E307,INPUTS!$A$44:$G$103,4,0),SCENARIOS!$K$23)</f>
        <v>0.15</v>
      </c>
      <c r="AD307" s="15">
        <f t="shared" si="101"/>
        <v>5758.15310177671</v>
      </c>
      <c r="AE307" s="20">
        <f>IFERROR(VLOOKUP($E307,INPUTS!$A$44:$G$103,5,0),SCENARIOS!$L$23)</f>
        <v>0.3</v>
      </c>
      <c r="AF307" s="15">
        <f t="shared" si="102"/>
        <v>13029.6434208636</v>
      </c>
      <c r="AG307" s="20">
        <f>IFERROR(VLOOKUP($E307,INPUTS!$A$44:$G$103,6,0),SCENARIOS!$M$23)</f>
        <v>0.4</v>
      </c>
      <c r="AH307" s="15">
        <f t="shared" si="103"/>
        <v>19655.7941032018</v>
      </c>
      <c r="AI307" s="20">
        <f>IFERROR(VLOOKUP($E307,INPUTS!$A$44:$G$103,7,0),SCENARIOS!$N$23)</f>
        <v>0.5</v>
      </c>
      <c r="AJ307" s="15">
        <f t="shared" si="104"/>
        <v>27798.408599062</v>
      </c>
      <c r="AL307" t="str">
        <f t="shared" si="105"/>
        <v>Y</v>
      </c>
      <c r="AM307" s="21">
        <f t="shared" si="106"/>
        <v>55596.8171981241</v>
      </c>
      <c r="BC307" s="2"/>
    </row>
    <row r="308" ht="15" customHeight="1" spans="1:55">
      <c r="A308" s="52" t="s">
        <v>1255</v>
      </c>
      <c r="B308" s="52" t="s">
        <v>397</v>
      </c>
      <c r="C308" s="52" t="s">
        <v>398</v>
      </c>
      <c r="D308" s="52" t="s">
        <v>929</v>
      </c>
      <c r="E308" s="10" t="s">
        <v>203</v>
      </c>
      <c r="F308" s="52" t="s">
        <v>399</v>
      </c>
      <c r="G308" s="52" t="s">
        <v>165</v>
      </c>
      <c r="H308" s="52" t="s">
        <v>448</v>
      </c>
      <c r="I308" s="52" t="s">
        <v>447</v>
      </c>
      <c r="J308" s="52" t="s">
        <v>177</v>
      </c>
      <c r="K308" s="52" t="s">
        <v>931</v>
      </c>
      <c r="L308" s="53" t="s">
        <v>291</v>
      </c>
      <c r="M308" s="13">
        <v>548</v>
      </c>
      <c r="N308" s="14">
        <f t="shared" si="95"/>
        <v>1.5013698630137</v>
      </c>
      <c r="O308" s="15">
        <v>5100</v>
      </c>
      <c r="P308" s="15">
        <f t="shared" si="96"/>
        <v>2794800</v>
      </c>
      <c r="Q308" s="16">
        <f>IFERROR(VLOOKUP(G308,SCENARIOS!$A$13:$E$18,2,0),0.025)</f>
        <v>0.025</v>
      </c>
      <c r="R308" s="52">
        <f>IFERROR(VLOOKUP(L308,INPUTS!$A$107:$B$120,2,0),0.0082)</f>
        <v>0.0079</v>
      </c>
      <c r="S308" s="52">
        <f t="shared" si="97"/>
        <v>40.29</v>
      </c>
      <c r="T308" s="15">
        <f t="shared" si="98"/>
        <v>22078.92</v>
      </c>
      <c r="U308" s="15">
        <f>T308/INPUTS!$B$7*1000</f>
        <v>27598650</v>
      </c>
      <c r="V308" s="15">
        <f>T308*INPUTS!$B$6</f>
        <v>69769.3872</v>
      </c>
      <c r="W308" s="54" t="s">
        <v>396</v>
      </c>
      <c r="X308" s="54" t="s">
        <v>396</v>
      </c>
      <c r="Y308" s="67">
        <f>IFERROR(VLOOKUP(E308,INPUTS!$A$44:$B$103,2,0),0)</f>
        <v>0.02</v>
      </c>
      <c r="Z308" s="15">
        <f t="shared" si="99"/>
        <v>441.5784</v>
      </c>
      <c r="AA308" s="20">
        <f>IFERROR(VLOOKUP(E308,INPUTS!$A$44:$C$103,3,0),SCENARIOS!$J$23)</f>
        <v>0.06</v>
      </c>
      <c r="AB308" s="15">
        <f t="shared" si="100"/>
        <v>1498.8162851853</v>
      </c>
      <c r="AC308" s="20">
        <f>IFERROR(VLOOKUP($E308,INPUTS!$A$44:$G$103,4,0),SCENARIOS!$K$23)</f>
        <v>0.15</v>
      </c>
      <c r="AD308" s="15">
        <f t="shared" si="101"/>
        <v>4239.43263668218</v>
      </c>
      <c r="AE308" s="20">
        <f>IFERROR(VLOOKUP($E308,INPUTS!$A$44:$G$103,5,0),SCENARIOS!$L$23)</f>
        <v>0.3</v>
      </c>
      <c r="AF308" s="15">
        <f t="shared" si="102"/>
        <v>9593.05780627754</v>
      </c>
      <c r="AG308" s="20">
        <f>IFERROR(VLOOKUP($E308,INPUTS!$A$44:$G$103,6,0),SCENARIOS!$M$23)</f>
        <v>0.4</v>
      </c>
      <c r="AH308" s="15">
        <f t="shared" si="103"/>
        <v>14471.5525183426</v>
      </c>
      <c r="AI308" s="20">
        <f>IFERROR(VLOOKUP($E308,INPUTS!$A$44:$G$103,7,0),SCENARIOS!$N$23)</f>
        <v>0.5</v>
      </c>
      <c r="AJ308" s="15">
        <f t="shared" si="104"/>
        <v>20466.5417156635</v>
      </c>
      <c r="AL308" t="str">
        <f t="shared" si="105"/>
        <v>Y</v>
      </c>
      <c r="AM308" s="21">
        <f t="shared" si="106"/>
        <v>40933.083431327</v>
      </c>
      <c r="BC308" s="2"/>
    </row>
    <row r="309" ht="15" customHeight="1" spans="1:55">
      <c r="A309" s="52" t="s">
        <v>1256</v>
      </c>
      <c r="B309" s="52" t="s">
        <v>397</v>
      </c>
      <c r="C309" s="52" t="s">
        <v>398</v>
      </c>
      <c r="D309" s="52" t="s">
        <v>929</v>
      </c>
      <c r="E309" s="10" t="s">
        <v>203</v>
      </c>
      <c r="F309" s="52" t="s">
        <v>399</v>
      </c>
      <c r="G309" s="52" t="s">
        <v>165</v>
      </c>
      <c r="H309" s="52" t="s">
        <v>673</v>
      </c>
      <c r="I309" s="52" t="s">
        <v>439</v>
      </c>
      <c r="J309" s="52" t="s">
        <v>177</v>
      </c>
      <c r="K309" s="52" t="s">
        <v>931</v>
      </c>
      <c r="L309" s="53" t="s">
        <v>291</v>
      </c>
      <c r="M309" s="13">
        <v>365</v>
      </c>
      <c r="N309" s="14">
        <f t="shared" si="95"/>
        <v>1</v>
      </c>
      <c r="O309" s="15">
        <v>5150</v>
      </c>
      <c r="P309" s="15">
        <f t="shared" si="96"/>
        <v>1879750</v>
      </c>
      <c r="Q309" s="16">
        <f>IFERROR(VLOOKUP(G309,SCENARIOS!$A$13:$E$18,2,0),0.025)</f>
        <v>0.025</v>
      </c>
      <c r="R309" s="52">
        <f>IFERROR(VLOOKUP(L309,INPUTS!$A$107:$B$120,2,0),0.0082)</f>
        <v>0.0079</v>
      </c>
      <c r="S309" s="52">
        <f t="shared" si="97"/>
        <v>40.685</v>
      </c>
      <c r="T309" s="15">
        <f t="shared" si="98"/>
        <v>14850.025</v>
      </c>
      <c r="U309" s="15">
        <f>T309/INPUTS!$B$7*1000</f>
        <v>18562531.25</v>
      </c>
      <c r="V309" s="15">
        <f>T309*INPUTS!$B$6</f>
        <v>46926.079</v>
      </c>
      <c r="W309" s="54" t="s">
        <v>396</v>
      </c>
      <c r="X309" s="54" t="s">
        <v>396</v>
      </c>
      <c r="Y309" s="67">
        <f>IFERROR(VLOOKUP(E309,INPUTS!$A$44:$B$103,2,0),0)</f>
        <v>0.02</v>
      </c>
      <c r="Z309" s="15">
        <f t="shared" si="99"/>
        <v>297.0005</v>
      </c>
      <c r="AA309" s="20">
        <f>IFERROR(VLOOKUP(E309,INPUTS!$A$44:$C$103,3,0),SCENARIOS!$J$23)</f>
        <v>0.06</v>
      </c>
      <c r="AB309" s="15">
        <f t="shared" si="100"/>
        <v>1008.08641479787</v>
      </c>
      <c r="AC309" s="20">
        <f>IFERROR(VLOOKUP($E309,INPUTS!$A$44:$G$103,4,0),SCENARIOS!$K$23)</f>
        <v>0.15</v>
      </c>
      <c r="AD309" s="15">
        <f t="shared" si="101"/>
        <v>2851.39312251443</v>
      </c>
      <c r="AE309" s="20">
        <f>IFERROR(VLOOKUP($E309,INPUTS!$A$44:$G$103,5,0),SCENARIOS!$L$23)</f>
        <v>0.3</v>
      </c>
      <c r="AF309" s="15">
        <f t="shared" si="102"/>
        <v>6452.17919398533</v>
      </c>
      <c r="AG309" s="20">
        <f>IFERROR(VLOOKUP($E309,INPUTS!$A$44:$G$103,6,0),SCENARIOS!$M$23)</f>
        <v>0.4</v>
      </c>
      <c r="AH309" s="15">
        <f t="shared" si="103"/>
        <v>9733.39804148935</v>
      </c>
      <c r="AI309" s="20">
        <f>IFERROR(VLOOKUP($E309,INPUTS!$A$44:$G$103,7,0),SCENARIOS!$N$23)</f>
        <v>0.5</v>
      </c>
      <c r="AJ309" s="15">
        <f t="shared" si="104"/>
        <v>13765.5581043432</v>
      </c>
      <c r="AL309" t="str">
        <f t="shared" si="105"/>
        <v>Y</v>
      </c>
      <c r="AM309" s="21">
        <f t="shared" si="106"/>
        <v>27531.1162086864</v>
      </c>
      <c r="BC309" s="2"/>
    </row>
    <row r="310" ht="15" customHeight="1" spans="1:55">
      <c r="A310" s="52" t="s">
        <v>1257</v>
      </c>
      <c r="B310" s="52" t="s">
        <v>397</v>
      </c>
      <c r="C310" s="52" t="s">
        <v>398</v>
      </c>
      <c r="D310" s="52" t="s">
        <v>929</v>
      </c>
      <c r="E310" s="10" t="s">
        <v>203</v>
      </c>
      <c r="F310" s="52" t="s">
        <v>399</v>
      </c>
      <c r="G310" s="52" t="s">
        <v>165</v>
      </c>
      <c r="H310" s="52" t="s">
        <v>636</v>
      </c>
      <c r="I310" s="52" t="s">
        <v>635</v>
      </c>
      <c r="J310" s="52" t="s">
        <v>177</v>
      </c>
      <c r="K310" s="52" t="s">
        <v>931</v>
      </c>
      <c r="L310" s="53" t="s">
        <v>282</v>
      </c>
      <c r="M310" s="13">
        <v>548</v>
      </c>
      <c r="N310" s="14">
        <f t="shared" si="95"/>
        <v>1.5013698630137</v>
      </c>
      <c r="O310" s="15">
        <v>3200</v>
      </c>
      <c r="P310" s="15">
        <f t="shared" si="96"/>
        <v>1753600</v>
      </c>
      <c r="Q310" s="16">
        <f>IFERROR(VLOOKUP(G310,SCENARIOS!$A$13:$E$18,2,0),0.025)</f>
        <v>0.025</v>
      </c>
      <c r="R310" s="52">
        <f>IFERROR(VLOOKUP(L310,INPUTS!$A$107:$B$120,2,0),0.0082)</f>
        <v>0.0042</v>
      </c>
      <c r="S310" s="52">
        <f t="shared" si="97"/>
        <v>13.44</v>
      </c>
      <c r="T310" s="15">
        <f t="shared" si="98"/>
        <v>7365.12</v>
      </c>
      <c r="U310" s="15">
        <f>T310/INPUTS!$B$7*1000</f>
        <v>9206400</v>
      </c>
      <c r="V310" s="15">
        <f>T310*INPUTS!$B$6</f>
        <v>23273.7792</v>
      </c>
      <c r="W310" s="54" t="s">
        <v>396</v>
      </c>
      <c r="X310" s="54" t="s">
        <v>396</v>
      </c>
      <c r="Y310" s="67">
        <f>IFERROR(VLOOKUP(E310,INPUTS!$A$44:$B$103,2,0),0)</f>
        <v>0.02</v>
      </c>
      <c r="Z310" s="15">
        <f t="shared" si="99"/>
        <v>147.3024</v>
      </c>
      <c r="AA310" s="20">
        <f>IFERROR(VLOOKUP(E310,INPUTS!$A$44:$C$103,3,0),SCENARIOS!$J$23)</f>
        <v>0.06</v>
      </c>
      <c r="AB310" s="15">
        <f t="shared" si="100"/>
        <v>499.9774354155</v>
      </c>
      <c r="AC310" s="20">
        <f>IFERROR(VLOOKUP($E310,INPUTS!$A$44:$G$103,4,0),SCENARIOS!$K$23)</f>
        <v>0.15</v>
      </c>
      <c r="AD310" s="15">
        <f t="shared" si="101"/>
        <v>1414.19644172272</v>
      </c>
      <c r="AE310" s="20">
        <f>IFERROR(VLOOKUP($E310,INPUTS!$A$44:$G$103,5,0),SCENARIOS!$L$23)</f>
        <v>0.3</v>
      </c>
      <c r="AF310" s="15">
        <f t="shared" si="102"/>
        <v>3200.06693761157</v>
      </c>
      <c r="AG310" s="20">
        <f>IFERROR(VLOOKUP($E310,INPUTS!$A$44:$G$103,6,0),SCENARIOS!$M$23)</f>
        <v>0.4</v>
      </c>
      <c r="AH310" s="15">
        <f t="shared" si="103"/>
        <v>4827.44268668464</v>
      </c>
      <c r="AI310" s="20">
        <f>IFERROR(VLOOKUP($E310,INPUTS!$A$44:$G$103,7,0),SCENARIOS!$N$23)</f>
        <v>0.5</v>
      </c>
      <c r="AJ310" s="15">
        <f t="shared" si="104"/>
        <v>6827.26037871723</v>
      </c>
      <c r="AL310" t="str">
        <f t="shared" si="105"/>
        <v>Y</v>
      </c>
      <c r="AM310" s="21">
        <f t="shared" si="106"/>
        <v>13654.5207574345</v>
      </c>
      <c r="BC310" s="2"/>
    </row>
    <row r="311" ht="15" customHeight="1" spans="1:55">
      <c r="A311" s="52" t="s">
        <v>1258</v>
      </c>
      <c r="B311" s="52" t="s">
        <v>397</v>
      </c>
      <c r="C311" s="52" t="s">
        <v>398</v>
      </c>
      <c r="D311" s="52" t="s">
        <v>929</v>
      </c>
      <c r="E311" s="10" t="s">
        <v>203</v>
      </c>
      <c r="F311" s="52" t="s">
        <v>399</v>
      </c>
      <c r="G311" s="52" t="s">
        <v>165</v>
      </c>
      <c r="H311" s="52" t="s">
        <v>444</v>
      </c>
      <c r="I311" s="52" t="s">
        <v>443</v>
      </c>
      <c r="J311" s="52" t="s">
        <v>177</v>
      </c>
      <c r="K311" s="52" t="s">
        <v>931</v>
      </c>
      <c r="L311" s="53" t="s">
        <v>291</v>
      </c>
      <c r="M311" s="13">
        <v>548</v>
      </c>
      <c r="N311" s="14">
        <f t="shared" si="95"/>
        <v>1.5013698630137</v>
      </c>
      <c r="O311" s="15">
        <v>5300</v>
      </c>
      <c r="P311" s="15">
        <f t="shared" si="96"/>
        <v>2904400</v>
      </c>
      <c r="Q311" s="16">
        <f>IFERROR(VLOOKUP(G311,SCENARIOS!$A$13:$E$18,2,0),0.025)</f>
        <v>0.025</v>
      </c>
      <c r="R311" s="52">
        <f>IFERROR(VLOOKUP(L311,INPUTS!$A$107:$B$120,2,0),0.0082)</f>
        <v>0.0079</v>
      </c>
      <c r="S311" s="52">
        <f t="shared" si="97"/>
        <v>41.87</v>
      </c>
      <c r="T311" s="15">
        <f t="shared" si="98"/>
        <v>22944.76</v>
      </c>
      <c r="U311" s="15">
        <f>T311/INPUTS!$B$7*1000</f>
        <v>28680950</v>
      </c>
      <c r="V311" s="15">
        <f>T311*INPUTS!$B$6</f>
        <v>72505.4416</v>
      </c>
      <c r="W311" s="54" t="s">
        <v>396</v>
      </c>
      <c r="X311" s="54" t="s">
        <v>396</v>
      </c>
      <c r="Y311" s="67">
        <f>IFERROR(VLOOKUP(E311,INPUTS!$A$44:$B$103,2,0),0)</f>
        <v>0.02</v>
      </c>
      <c r="Z311" s="15">
        <f t="shared" si="99"/>
        <v>458.8952</v>
      </c>
      <c r="AA311" s="20">
        <f>IFERROR(VLOOKUP(E311,INPUTS!$A$44:$C$103,3,0),SCENARIOS!$J$23)</f>
        <v>0.06</v>
      </c>
      <c r="AB311" s="15">
        <f t="shared" si="100"/>
        <v>1557.59339440826</v>
      </c>
      <c r="AC311" s="20">
        <f>IFERROR(VLOOKUP($E311,INPUTS!$A$44:$G$103,4,0),SCENARIOS!$K$23)</f>
        <v>0.15</v>
      </c>
      <c r="AD311" s="15">
        <f t="shared" si="101"/>
        <v>4405.68489694422</v>
      </c>
      <c r="AE311" s="20">
        <f>IFERROR(VLOOKUP($E311,INPUTS!$A$44:$G$103,5,0),SCENARIOS!$L$23)</f>
        <v>0.3</v>
      </c>
      <c r="AF311" s="15">
        <f t="shared" si="102"/>
        <v>9969.25615162176</v>
      </c>
      <c r="AG311" s="20">
        <f>IFERROR(VLOOKUP($E311,INPUTS!$A$44:$G$103,6,0),SCENARIOS!$M$23)</f>
        <v>0.4</v>
      </c>
      <c r="AH311" s="15">
        <f t="shared" si="103"/>
        <v>15039.064381807</v>
      </c>
      <c r="AI311" s="20">
        <f>IFERROR(VLOOKUP($E311,INPUTS!$A$44:$G$103,7,0),SCENARIOS!$N$23)</f>
        <v>0.5</v>
      </c>
      <c r="AJ311" s="15">
        <f t="shared" si="104"/>
        <v>21269.1511947091</v>
      </c>
      <c r="AL311" t="str">
        <f t="shared" si="105"/>
        <v>Y</v>
      </c>
      <c r="AM311" s="21">
        <f t="shared" si="106"/>
        <v>42538.3023894182</v>
      </c>
      <c r="BC311" s="2"/>
    </row>
    <row r="312" ht="15" customHeight="1" spans="1:55">
      <c r="A312" s="52" t="s">
        <v>1259</v>
      </c>
      <c r="B312" s="52" t="s">
        <v>397</v>
      </c>
      <c r="C312" s="52" t="s">
        <v>398</v>
      </c>
      <c r="D312" s="52" t="s">
        <v>929</v>
      </c>
      <c r="E312" s="10" t="s">
        <v>203</v>
      </c>
      <c r="F312" s="52" t="s">
        <v>399</v>
      </c>
      <c r="G312" s="52" t="s">
        <v>165</v>
      </c>
      <c r="H312" s="52" t="s">
        <v>640</v>
      </c>
      <c r="I312" s="52" t="s">
        <v>639</v>
      </c>
      <c r="J312" s="52" t="s">
        <v>185</v>
      </c>
      <c r="K312" s="52" t="s">
        <v>931</v>
      </c>
      <c r="L312" s="53" t="s">
        <v>291</v>
      </c>
      <c r="M312" s="13">
        <v>548</v>
      </c>
      <c r="N312" s="14">
        <f t="shared" si="95"/>
        <v>1.5013698630137</v>
      </c>
      <c r="O312" s="15">
        <v>6450</v>
      </c>
      <c r="P312" s="15">
        <f t="shared" si="96"/>
        <v>3534600</v>
      </c>
      <c r="Q312" s="16">
        <f>IFERROR(VLOOKUP(G312,SCENARIOS!$A$13:$E$18,2,0),0.025)</f>
        <v>0.025</v>
      </c>
      <c r="R312" s="52">
        <f>IFERROR(VLOOKUP(L312,INPUTS!$A$107:$B$120,2,0),0.0082)</f>
        <v>0.0079</v>
      </c>
      <c r="S312" s="52">
        <f t="shared" si="97"/>
        <v>50.955</v>
      </c>
      <c r="T312" s="15">
        <f t="shared" si="98"/>
        <v>27923.34</v>
      </c>
      <c r="U312" s="15">
        <f>T312/INPUTS!$B$7*1000</f>
        <v>34904175</v>
      </c>
      <c r="V312" s="15">
        <f>T312*INPUTS!$B$6</f>
        <v>88237.7544</v>
      </c>
      <c r="W312" s="54" t="s">
        <v>396</v>
      </c>
      <c r="X312" s="54" t="s">
        <v>396</v>
      </c>
      <c r="Y312" s="67">
        <f>IFERROR(VLOOKUP(E312,INPUTS!$A$44:$B$103,2,0),0)</f>
        <v>0.02</v>
      </c>
      <c r="Z312" s="15">
        <f t="shared" si="99"/>
        <v>558.4668</v>
      </c>
      <c r="AA312" s="20">
        <f>IFERROR(VLOOKUP(E312,INPUTS!$A$44:$C$103,3,0),SCENARIOS!$J$23)</f>
        <v>0.06</v>
      </c>
      <c r="AB312" s="15">
        <f t="shared" si="100"/>
        <v>1895.56177244024</v>
      </c>
      <c r="AC312" s="20">
        <f>IFERROR(VLOOKUP($E312,INPUTS!$A$44:$G$103,4,0),SCENARIOS!$K$23)</f>
        <v>0.15</v>
      </c>
      <c r="AD312" s="15">
        <f t="shared" si="101"/>
        <v>5361.63539345099</v>
      </c>
      <c r="AE312" s="20">
        <f>IFERROR(VLOOKUP($E312,INPUTS!$A$44:$G$103,5,0),SCENARIOS!$L$23)</f>
        <v>0.3</v>
      </c>
      <c r="AF312" s="15">
        <f t="shared" si="102"/>
        <v>12132.396637351</v>
      </c>
      <c r="AG312" s="20">
        <f>IFERROR(VLOOKUP($E312,INPUTS!$A$44:$G$103,6,0),SCENARIOS!$M$23)</f>
        <v>0.4</v>
      </c>
      <c r="AH312" s="15">
        <f t="shared" si="103"/>
        <v>18302.2575967274</v>
      </c>
      <c r="AI312" s="20">
        <f>IFERROR(VLOOKUP($E312,INPUTS!$A$44:$G$103,7,0),SCENARIOS!$N$23)</f>
        <v>0.5</v>
      </c>
      <c r="AJ312" s="15">
        <f t="shared" si="104"/>
        <v>25884.1556992215</v>
      </c>
      <c r="AL312" t="str">
        <f t="shared" si="105"/>
        <v>Y</v>
      </c>
      <c r="AM312" s="21">
        <f t="shared" si="106"/>
        <v>51768.3113984429</v>
      </c>
      <c r="BC312" s="2"/>
    </row>
    <row r="313" ht="15" customHeight="1" spans="1:55">
      <c r="A313" s="52" t="s">
        <v>1260</v>
      </c>
      <c r="B313" s="52" t="s">
        <v>397</v>
      </c>
      <c r="C313" s="52" t="s">
        <v>398</v>
      </c>
      <c r="D313" s="52" t="s">
        <v>929</v>
      </c>
      <c r="E313" s="10" t="s">
        <v>203</v>
      </c>
      <c r="F313" s="52" t="s">
        <v>399</v>
      </c>
      <c r="G313" s="52" t="s">
        <v>165</v>
      </c>
      <c r="H313" s="52" t="s">
        <v>644</v>
      </c>
      <c r="I313" s="52" t="s">
        <v>643</v>
      </c>
      <c r="J313" s="52" t="s">
        <v>185</v>
      </c>
      <c r="K313" s="52" t="s">
        <v>931</v>
      </c>
      <c r="L313" s="53" t="s">
        <v>291</v>
      </c>
      <c r="M313" s="13">
        <v>548</v>
      </c>
      <c r="N313" s="14">
        <f t="shared" si="95"/>
        <v>1.5013698630137</v>
      </c>
      <c r="O313" s="15">
        <v>9000</v>
      </c>
      <c r="P313" s="15">
        <f t="shared" si="96"/>
        <v>4932000</v>
      </c>
      <c r="Q313" s="16">
        <f>IFERROR(VLOOKUP(G313,SCENARIOS!$A$13:$E$18,2,0),0.025)</f>
        <v>0.025</v>
      </c>
      <c r="R313" s="52">
        <f>IFERROR(VLOOKUP(L313,INPUTS!$A$107:$B$120,2,0),0.0082)</f>
        <v>0.0079</v>
      </c>
      <c r="S313" s="52">
        <f t="shared" si="97"/>
        <v>71.1</v>
      </c>
      <c r="T313" s="15">
        <f t="shared" si="98"/>
        <v>38962.8</v>
      </c>
      <c r="U313" s="15">
        <f>T313/INPUTS!$B$7*1000</f>
        <v>48703500</v>
      </c>
      <c r="V313" s="15">
        <f>T313*INPUTS!$B$6</f>
        <v>123122.448</v>
      </c>
      <c r="W313" s="54" t="s">
        <v>396</v>
      </c>
      <c r="X313" s="54" t="s">
        <v>396</v>
      </c>
      <c r="Y313" s="67">
        <f>IFERROR(VLOOKUP(E313,INPUTS!$A$44:$B$103,2,0),0)</f>
        <v>0.02</v>
      </c>
      <c r="Z313" s="15">
        <f t="shared" si="99"/>
        <v>779.256</v>
      </c>
      <c r="AA313" s="20">
        <f>IFERROR(VLOOKUP(E313,INPUTS!$A$44:$C$103,3,0),SCENARIOS!$J$23)</f>
        <v>0.06</v>
      </c>
      <c r="AB313" s="15">
        <f t="shared" si="100"/>
        <v>2644.96991503289</v>
      </c>
      <c r="AC313" s="20">
        <f>IFERROR(VLOOKUP($E313,INPUTS!$A$44:$G$103,4,0),SCENARIOS!$K$23)</f>
        <v>0.15</v>
      </c>
      <c r="AD313" s="15">
        <f t="shared" si="101"/>
        <v>7481.35171179207</v>
      </c>
      <c r="AE313" s="20">
        <f>IFERROR(VLOOKUP($E313,INPUTS!$A$44:$G$103,5,0),SCENARIOS!$L$23)</f>
        <v>0.3</v>
      </c>
      <c r="AF313" s="15">
        <f t="shared" si="102"/>
        <v>16928.9255404898</v>
      </c>
      <c r="AG313" s="20">
        <f>IFERROR(VLOOKUP($E313,INPUTS!$A$44:$G$103,6,0),SCENARIOS!$M$23)</f>
        <v>0.4</v>
      </c>
      <c r="AH313" s="15">
        <f t="shared" si="103"/>
        <v>25538.0338558987</v>
      </c>
      <c r="AI313" s="20">
        <f>IFERROR(VLOOKUP($E313,INPUTS!$A$44:$G$103,7,0),SCENARIOS!$N$23)</f>
        <v>0.5</v>
      </c>
      <c r="AJ313" s="15">
        <f t="shared" si="104"/>
        <v>36117.4265570532</v>
      </c>
      <c r="AL313" t="str">
        <f t="shared" si="105"/>
        <v>N</v>
      </c>
      <c r="AM313" s="21">
        <f t="shared" si="106"/>
        <v>72234.8531141064</v>
      </c>
      <c r="BC313" s="2"/>
    </row>
    <row r="314" ht="15" customHeight="1" spans="1:55">
      <c r="A314" s="52" t="s">
        <v>1261</v>
      </c>
      <c r="B314" s="52" t="s">
        <v>397</v>
      </c>
      <c r="C314" s="52" t="s">
        <v>398</v>
      </c>
      <c r="D314" s="52" t="s">
        <v>929</v>
      </c>
      <c r="E314" s="10" t="s">
        <v>203</v>
      </c>
      <c r="F314" s="52" t="s">
        <v>399</v>
      </c>
      <c r="G314" s="52" t="s">
        <v>165</v>
      </c>
      <c r="H314" s="52" t="s">
        <v>1262</v>
      </c>
      <c r="I314" s="52" t="s">
        <v>1263</v>
      </c>
      <c r="J314" s="52" t="s">
        <v>185</v>
      </c>
      <c r="K314" s="52" t="s">
        <v>931</v>
      </c>
      <c r="L314" s="53" t="s">
        <v>291</v>
      </c>
      <c r="M314" s="13">
        <v>548</v>
      </c>
      <c r="N314" s="14">
        <f t="shared" si="95"/>
        <v>1.5013698630137</v>
      </c>
      <c r="O314" s="15">
        <v>5000</v>
      </c>
      <c r="P314" s="15">
        <f t="shared" si="96"/>
        <v>2740000</v>
      </c>
      <c r="Q314" s="16">
        <f>IFERROR(VLOOKUP(G314,SCENARIOS!$A$13:$E$18,2,0),0.025)</f>
        <v>0.025</v>
      </c>
      <c r="R314" s="52">
        <f>IFERROR(VLOOKUP(L314,INPUTS!$A$107:$B$120,2,0),0.0082)</f>
        <v>0.0079</v>
      </c>
      <c r="S314" s="52">
        <f t="shared" si="97"/>
        <v>39.5</v>
      </c>
      <c r="T314" s="15">
        <f t="shared" si="98"/>
        <v>21646</v>
      </c>
      <c r="U314" s="15">
        <f>T314/INPUTS!$B$7*1000</f>
        <v>27057500</v>
      </c>
      <c r="V314" s="15">
        <f>T314*INPUTS!$B$6</f>
        <v>68401.36</v>
      </c>
      <c r="W314" s="54" t="s">
        <v>396</v>
      </c>
      <c r="X314" s="54" t="s">
        <v>396</v>
      </c>
      <c r="Y314" s="67">
        <f>IFERROR(VLOOKUP(E314,INPUTS!$A$44:$B$103,2,0),0)</f>
        <v>0.02</v>
      </c>
      <c r="Z314" s="15">
        <f t="shared" si="99"/>
        <v>432.92</v>
      </c>
      <c r="AA314" s="20">
        <f>IFERROR(VLOOKUP(E314,INPUTS!$A$44:$C$103,3,0),SCENARIOS!$J$23)</f>
        <v>0.06</v>
      </c>
      <c r="AB314" s="15">
        <f t="shared" si="100"/>
        <v>1469.42773057383</v>
      </c>
      <c r="AC314" s="20">
        <f>IFERROR(VLOOKUP($E314,INPUTS!$A$44:$G$103,4,0),SCENARIOS!$K$23)</f>
        <v>0.15</v>
      </c>
      <c r="AD314" s="15">
        <f t="shared" si="101"/>
        <v>4156.30650655115</v>
      </c>
      <c r="AE314" s="20">
        <f>IFERROR(VLOOKUP($E314,INPUTS!$A$44:$G$103,5,0),SCENARIOS!$L$23)</f>
        <v>0.3</v>
      </c>
      <c r="AF314" s="15">
        <f t="shared" si="102"/>
        <v>9404.95863360543</v>
      </c>
      <c r="AG314" s="20">
        <f>IFERROR(VLOOKUP($E314,INPUTS!$A$44:$G$103,6,0),SCENARIOS!$M$23)</f>
        <v>0.4</v>
      </c>
      <c r="AH314" s="15">
        <f t="shared" si="103"/>
        <v>14187.7965866104</v>
      </c>
      <c r="AI314" s="20">
        <f>IFERROR(VLOOKUP($E314,INPUTS!$A$44:$G$103,7,0),SCENARIOS!$N$23)</f>
        <v>0.5</v>
      </c>
      <c r="AJ314" s="15">
        <f t="shared" si="104"/>
        <v>20065.2369761407</v>
      </c>
      <c r="AL314" t="str">
        <f t="shared" si="105"/>
        <v>N</v>
      </c>
      <c r="AM314" s="21">
        <f t="shared" si="106"/>
        <v>40130.4739522813</v>
      </c>
      <c r="BC314" s="2"/>
    </row>
    <row r="315" ht="15" customHeight="1" spans="1:55">
      <c r="A315" s="52" t="s">
        <v>1264</v>
      </c>
      <c r="B315" s="52" t="s">
        <v>397</v>
      </c>
      <c r="C315" s="52" t="s">
        <v>398</v>
      </c>
      <c r="D315" s="52" t="s">
        <v>929</v>
      </c>
      <c r="E315" s="10" t="s">
        <v>203</v>
      </c>
      <c r="F315" s="52" t="s">
        <v>399</v>
      </c>
      <c r="G315" s="52" t="s">
        <v>165</v>
      </c>
      <c r="H315" s="52" t="s">
        <v>1265</v>
      </c>
      <c r="I315" s="52" t="s">
        <v>1266</v>
      </c>
      <c r="J315" s="52" t="s">
        <v>185</v>
      </c>
      <c r="K315" s="52" t="s">
        <v>931</v>
      </c>
      <c r="L315" s="53" t="s">
        <v>288</v>
      </c>
      <c r="M315" s="13">
        <v>548</v>
      </c>
      <c r="N315" s="14">
        <f t="shared" si="95"/>
        <v>1.5013698630137</v>
      </c>
      <c r="O315" s="15">
        <v>4200</v>
      </c>
      <c r="P315" s="15">
        <f t="shared" si="96"/>
        <v>2301600</v>
      </c>
      <c r="Q315" s="16">
        <f>IFERROR(VLOOKUP(G315,SCENARIOS!$A$13:$E$18,2,0),0.025)</f>
        <v>0.025</v>
      </c>
      <c r="R315" s="52">
        <f>IFERROR(VLOOKUP(L315,INPUTS!$A$107:$B$120,2,0),0.0082)</f>
        <v>0.0085</v>
      </c>
      <c r="S315" s="52">
        <f t="shared" si="97"/>
        <v>35.7</v>
      </c>
      <c r="T315" s="15">
        <f t="shared" si="98"/>
        <v>19563.6</v>
      </c>
      <c r="U315" s="15">
        <f>T315/INPUTS!$B$7*1000</f>
        <v>24454500</v>
      </c>
      <c r="V315" s="15">
        <f>T315*INPUTS!$B$6</f>
        <v>61820.976</v>
      </c>
      <c r="W315" s="54" t="s">
        <v>396</v>
      </c>
      <c r="X315" s="54" t="s">
        <v>396</v>
      </c>
      <c r="Y315" s="67">
        <f>IFERROR(VLOOKUP(E315,INPUTS!$A$44:$B$103,2,0),0)</f>
        <v>0.02</v>
      </c>
      <c r="Z315" s="15">
        <f t="shared" si="99"/>
        <v>391.272</v>
      </c>
      <c r="AA315" s="20">
        <f>IFERROR(VLOOKUP(E315,INPUTS!$A$44:$C$103,3,0),SCENARIOS!$J$23)</f>
        <v>0.06</v>
      </c>
      <c r="AB315" s="15">
        <f t="shared" si="100"/>
        <v>1328.06506282242</v>
      </c>
      <c r="AC315" s="20">
        <f>IFERROR(VLOOKUP($E315,INPUTS!$A$44:$G$103,4,0),SCENARIOS!$K$23)</f>
        <v>0.15</v>
      </c>
      <c r="AD315" s="15">
        <f t="shared" si="101"/>
        <v>3756.45929832598</v>
      </c>
      <c r="AE315" s="20">
        <f>IFERROR(VLOOKUP($E315,INPUTS!$A$44:$G$103,5,0),SCENARIOS!$L$23)</f>
        <v>0.3</v>
      </c>
      <c r="AF315" s="15">
        <f t="shared" si="102"/>
        <v>8500.17780303073</v>
      </c>
      <c r="AG315" s="20">
        <f>IFERROR(VLOOKUP($E315,INPUTS!$A$44:$G$103,6,0),SCENARIOS!$M$23)</f>
        <v>0.4</v>
      </c>
      <c r="AH315" s="15">
        <f t="shared" si="103"/>
        <v>12822.8946365061</v>
      </c>
      <c r="AI315" s="20">
        <f>IFERROR(VLOOKUP($E315,INPUTS!$A$44:$G$103,7,0),SCENARIOS!$N$23)</f>
        <v>0.5</v>
      </c>
      <c r="AJ315" s="15">
        <f t="shared" si="104"/>
        <v>18134.9103809676</v>
      </c>
      <c r="AL315" t="str">
        <f t="shared" si="105"/>
        <v>N</v>
      </c>
      <c r="AM315" s="21">
        <f t="shared" si="106"/>
        <v>36269.8207619353</v>
      </c>
      <c r="BC315" s="2"/>
    </row>
    <row r="316" ht="15" customHeight="1" spans="1:55">
      <c r="A316" s="52" t="s">
        <v>1267</v>
      </c>
      <c r="B316" s="52" t="s">
        <v>397</v>
      </c>
      <c r="C316" s="52" t="s">
        <v>398</v>
      </c>
      <c r="D316" s="52" t="s">
        <v>929</v>
      </c>
      <c r="E316" s="10" t="s">
        <v>203</v>
      </c>
      <c r="F316" s="52" t="s">
        <v>399</v>
      </c>
      <c r="G316" s="52" t="s">
        <v>165</v>
      </c>
      <c r="H316" s="52" t="s">
        <v>648</v>
      </c>
      <c r="I316" s="52" t="s">
        <v>647</v>
      </c>
      <c r="J316" s="52" t="s">
        <v>177</v>
      </c>
      <c r="K316" s="52" t="s">
        <v>931</v>
      </c>
      <c r="L316" s="53" t="s">
        <v>282</v>
      </c>
      <c r="M316" s="13">
        <v>730</v>
      </c>
      <c r="N316" s="14">
        <f t="shared" si="95"/>
        <v>2</v>
      </c>
      <c r="O316" s="15">
        <v>2140</v>
      </c>
      <c r="P316" s="15">
        <f t="shared" si="96"/>
        <v>1562200</v>
      </c>
      <c r="Q316" s="16">
        <f>IFERROR(VLOOKUP(G316,SCENARIOS!$A$13:$E$18,2,0),0.025)</f>
        <v>0.025</v>
      </c>
      <c r="R316" s="52">
        <f>IFERROR(VLOOKUP(L316,INPUTS!$A$107:$B$120,2,0),0.0082)</f>
        <v>0.0042</v>
      </c>
      <c r="S316" s="52">
        <f t="shared" si="97"/>
        <v>8.988</v>
      </c>
      <c r="T316" s="15">
        <f t="shared" si="98"/>
        <v>6561.24</v>
      </c>
      <c r="U316" s="15">
        <f>T316/INPUTS!$B$7*1000</f>
        <v>8201550</v>
      </c>
      <c r="V316" s="15">
        <f>T316*INPUTS!$B$6</f>
        <v>20733.5184</v>
      </c>
      <c r="W316" s="54" t="s">
        <v>396</v>
      </c>
      <c r="X316" s="54" t="s">
        <v>396</v>
      </c>
      <c r="Y316" s="67">
        <f>IFERROR(VLOOKUP(E316,INPUTS!$A$44:$B$103,2,0),0)</f>
        <v>0.02</v>
      </c>
      <c r="Z316" s="15">
        <f t="shared" si="99"/>
        <v>131.2248</v>
      </c>
      <c r="AA316" s="20">
        <f>IFERROR(VLOOKUP(E316,INPUTS!$A$44:$C$103,3,0),SCENARIOS!$J$23)</f>
        <v>0.06</v>
      </c>
      <c r="AB316" s="15">
        <f t="shared" si="100"/>
        <v>445.406449364789</v>
      </c>
      <c r="AC316" s="20">
        <f>IFERROR(VLOOKUP($E316,INPUTS!$A$44:$G$103,4,0),SCENARIOS!$K$23)</f>
        <v>0.15</v>
      </c>
      <c r="AD316" s="15">
        <f t="shared" si="101"/>
        <v>1259.84128721444</v>
      </c>
      <c r="AE316" s="20">
        <f>IFERROR(VLOOKUP($E316,INPUTS!$A$44:$G$103,5,0),SCENARIOS!$L$23)</f>
        <v>0.3</v>
      </c>
      <c r="AF316" s="15">
        <f t="shared" si="102"/>
        <v>2850.78955858622</v>
      </c>
      <c r="AG316" s="20">
        <f>IFERROR(VLOOKUP($E316,INPUTS!$A$44:$G$103,6,0),SCENARIOS!$M$23)</f>
        <v>0.4</v>
      </c>
      <c r="AH316" s="15">
        <f t="shared" si="103"/>
        <v>4300.54229307638</v>
      </c>
      <c r="AI316" s="20">
        <f>IFERROR(VLOOKUP($E316,INPUTS!$A$44:$G$103,7,0),SCENARIOS!$N$23)</f>
        <v>0.5</v>
      </c>
      <c r="AJ316" s="15">
        <f t="shared" si="104"/>
        <v>6082.08608783762</v>
      </c>
      <c r="AL316" t="str">
        <f t="shared" si="105"/>
        <v>Y</v>
      </c>
      <c r="AM316" s="21">
        <f t="shared" si="106"/>
        <v>12164.1721756752</v>
      </c>
      <c r="BC316" s="2"/>
    </row>
    <row r="317" ht="15" customHeight="1" spans="1:55">
      <c r="A317" s="52" t="s">
        <v>1268</v>
      </c>
      <c r="B317" s="52" t="s">
        <v>397</v>
      </c>
      <c r="C317" s="52" t="s">
        <v>398</v>
      </c>
      <c r="D317" s="52" t="s">
        <v>929</v>
      </c>
      <c r="E317" s="10" t="s">
        <v>203</v>
      </c>
      <c r="F317" s="52" t="s">
        <v>399</v>
      </c>
      <c r="G317" s="52" t="s">
        <v>165</v>
      </c>
      <c r="H317" s="52" t="s">
        <v>1216</v>
      </c>
      <c r="I317" s="52" t="s">
        <v>1217</v>
      </c>
      <c r="J317" s="52" t="s">
        <v>185</v>
      </c>
      <c r="K317" s="52" t="s">
        <v>931</v>
      </c>
      <c r="L317" s="53" t="s">
        <v>288</v>
      </c>
      <c r="M317" s="13">
        <v>548</v>
      </c>
      <c r="N317" s="14">
        <f t="shared" si="95"/>
        <v>1.5013698630137</v>
      </c>
      <c r="O317" s="15">
        <v>5250</v>
      </c>
      <c r="P317" s="15">
        <f t="shared" si="96"/>
        <v>2877000</v>
      </c>
      <c r="Q317" s="16">
        <f>IFERROR(VLOOKUP(G317,SCENARIOS!$A$13:$E$18,2,0),0.025)</f>
        <v>0.025</v>
      </c>
      <c r="R317" s="52">
        <f>IFERROR(VLOOKUP(L317,INPUTS!$A$107:$B$120,2,0),0.0082)</f>
        <v>0.0085</v>
      </c>
      <c r="S317" s="52">
        <f t="shared" si="97"/>
        <v>44.625</v>
      </c>
      <c r="T317" s="15">
        <f t="shared" si="98"/>
        <v>24454.5</v>
      </c>
      <c r="U317" s="15">
        <f>T317/INPUTS!$B$7*1000</f>
        <v>30568125</v>
      </c>
      <c r="V317" s="15">
        <f>T317*INPUTS!$B$6</f>
        <v>77276.22</v>
      </c>
      <c r="W317" s="54" t="s">
        <v>396</v>
      </c>
      <c r="X317" s="54" t="s">
        <v>396</v>
      </c>
      <c r="Y317" s="67">
        <f>IFERROR(VLOOKUP(E317,INPUTS!$A$44:$B$103,2,0),0)</f>
        <v>0.02</v>
      </c>
      <c r="Z317" s="15">
        <f t="shared" si="99"/>
        <v>489.09</v>
      </c>
      <c r="AA317" s="20">
        <f>IFERROR(VLOOKUP(E317,INPUTS!$A$44:$C$103,3,0),SCENARIOS!$J$23)</f>
        <v>0.06</v>
      </c>
      <c r="AB317" s="15">
        <f t="shared" si="100"/>
        <v>1660.08132852803</v>
      </c>
      <c r="AC317" s="20">
        <f>IFERROR(VLOOKUP($E317,INPUTS!$A$44:$G$103,4,0),SCENARIOS!$K$23)</f>
        <v>0.15</v>
      </c>
      <c r="AD317" s="15">
        <f t="shared" si="101"/>
        <v>4695.57412290747</v>
      </c>
      <c r="AE317" s="20">
        <f>IFERROR(VLOOKUP($E317,INPUTS!$A$44:$G$103,5,0),SCENARIOS!$L$23)</f>
        <v>0.3</v>
      </c>
      <c r="AF317" s="15">
        <f t="shared" si="102"/>
        <v>10625.2222537884</v>
      </c>
      <c r="AG317" s="20">
        <f>IFERROR(VLOOKUP($E317,INPUTS!$A$44:$G$103,6,0),SCENARIOS!$M$23)</f>
        <v>0.4</v>
      </c>
      <c r="AH317" s="15">
        <f t="shared" si="103"/>
        <v>16028.6182956326</v>
      </c>
      <c r="AI317" s="20">
        <f>IFERROR(VLOOKUP($E317,INPUTS!$A$44:$G$103,7,0),SCENARIOS!$N$23)</f>
        <v>0.5</v>
      </c>
      <c r="AJ317" s="15">
        <f t="shared" si="104"/>
        <v>22668.6379762095</v>
      </c>
      <c r="AL317" t="str">
        <f t="shared" si="105"/>
        <v>N</v>
      </c>
      <c r="AM317" s="21">
        <f t="shared" si="106"/>
        <v>45337.2759524191</v>
      </c>
      <c r="BC317" s="2"/>
    </row>
    <row r="318" ht="15" customHeight="1" spans="1:55">
      <c r="A318" s="52" t="s">
        <v>1269</v>
      </c>
      <c r="B318" s="52" t="s">
        <v>397</v>
      </c>
      <c r="C318" s="52" t="s">
        <v>398</v>
      </c>
      <c r="D318" s="52" t="s">
        <v>929</v>
      </c>
      <c r="E318" s="10" t="s">
        <v>203</v>
      </c>
      <c r="F318" s="52" t="s">
        <v>399</v>
      </c>
      <c r="G318" s="52" t="s">
        <v>165</v>
      </c>
      <c r="H318" s="52" t="s">
        <v>456</v>
      </c>
      <c r="I318" s="52" t="s">
        <v>455</v>
      </c>
      <c r="J318" s="52" t="s">
        <v>185</v>
      </c>
      <c r="K318" s="52" t="s">
        <v>931</v>
      </c>
      <c r="L318" s="53" t="s">
        <v>291</v>
      </c>
      <c r="M318" s="13">
        <v>365</v>
      </c>
      <c r="N318" s="14">
        <f t="shared" si="95"/>
        <v>1</v>
      </c>
      <c r="O318" s="15">
        <v>6200</v>
      </c>
      <c r="P318" s="15">
        <f t="shared" si="96"/>
        <v>2263000</v>
      </c>
      <c r="Q318" s="16">
        <f>IFERROR(VLOOKUP(G318,SCENARIOS!$A$13:$E$18,2,0),0.025)</f>
        <v>0.025</v>
      </c>
      <c r="R318" s="52">
        <f>IFERROR(VLOOKUP(L318,INPUTS!$A$107:$B$120,2,0),0.0082)</f>
        <v>0.0079</v>
      </c>
      <c r="S318" s="52">
        <f t="shared" si="97"/>
        <v>48.98</v>
      </c>
      <c r="T318" s="15">
        <f t="shared" si="98"/>
        <v>17877.7</v>
      </c>
      <c r="U318" s="15">
        <f>T318/INPUTS!$B$7*1000</f>
        <v>22347125</v>
      </c>
      <c r="V318" s="15">
        <f>T318*INPUTS!$B$6</f>
        <v>56493.532</v>
      </c>
      <c r="W318" s="54" t="s">
        <v>396</v>
      </c>
      <c r="X318" s="54" t="s">
        <v>396</v>
      </c>
      <c r="Y318" s="67">
        <f>IFERROR(VLOOKUP(E318,INPUTS!$A$44:$B$103,2,0),0)</f>
        <v>0.02</v>
      </c>
      <c r="Z318" s="15">
        <f t="shared" si="99"/>
        <v>357.554</v>
      </c>
      <c r="AA318" s="20">
        <f>IFERROR(VLOOKUP(E318,INPUTS!$A$44:$C$103,3,0),SCENARIOS!$J$23)</f>
        <v>0.06</v>
      </c>
      <c r="AB318" s="15">
        <f t="shared" si="100"/>
        <v>1213.61859645568</v>
      </c>
      <c r="AC318" s="20">
        <f>IFERROR(VLOOKUP($E318,INPUTS!$A$44:$G$103,4,0),SCENARIOS!$K$23)</f>
        <v>0.15</v>
      </c>
      <c r="AD318" s="15">
        <f t="shared" si="101"/>
        <v>3432.74511836688</v>
      </c>
      <c r="AE318" s="20">
        <f>IFERROR(VLOOKUP($E318,INPUTS!$A$44:$G$103,5,0),SCENARIOS!$L$23)</f>
        <v>0.3</v>
      </c>
      <c r="AF318" s="15">
        <f t="shared" si="102"/>
        <v>7767.67203936098</v>
      </c>
      <c r="AG318" s="20">
        <f>IFERROR(VLOOKUP($E318,INPUTS!$A$44:$G$103,6,0),SCENARIOS!$M$23)</f>
        <v>0.4</v>
      </c>
      <c r="AH318" s="15">
        <f t="shared" si="103"/>
        <v>11717.8772538318</v>
      </c>
      <c r="AI318" s="20">
        <f>IFERROR(VLOOKUP($E318,INPUTS!$A$44:$G$103,7,0),SCENARIOS!$N$23)</f>
        <v>0.5</v>
      </c>
      <c r="AJ318" s="15">
        <f t="shared" si="104"/>
        <v>16572.128203287</v>
      </c>
      <c r="AL318" t="str">
        <f t="shared" si="105"/>
        <v>Y</v>
      </c>
      <c r="AM318" s="21">
        <f t="shared" si="106"/>
        <v>33144.256406574</v>
      </c>
      <c r="BC318" s="2"/>
    </row>
    <row r="319" ht="15" customHeight="1" spans="1:55">
      <c r="A319" s="52" t="s">
        <v>1270</v>
      </c>
      <c r="B319" s="52" t="s">
        <v>400</v>
      </c>
      <c r="C319" s="52" t="s">
        <v>401</v>
      </c>
      <c r="D319" s="52" t="s">
        <v>929</v>
      </c>
      <c r="E319" s="10" t="s">
        <v>224</v>
      </c>
      <c r="F319" s="52" t="s">
        <v>938</v>
      </c>
      <c r="G319" s="52" t="s">
        <v>165</v>
      </c>
      <c r="H319" s="52" t="s">
        <v>249</v>
      </c>
      <c r="I319" s="52" t="s">
        <v>930</v>
      </c>
      <c r="J319" s="52" t="s">
        <v>169</v>
      </c>
      <c r="K319" s="52" t="s">
        <v>931</v>
      </c>
      <c r="L319" s="53" t="s">
        <v>291</v>
      </c>
      <c r="M319" s="13">
        <v>1095</v>
      </c>
      <c r="N319" s="14">
        <f t="shared" si="95"/>
        <v>3</v>
      </c>
      <c r="O319" s="15">
        <v>6350</v>
      </c>
      <c r="P319" s="15">
        <f t="shared" si="96"/>
        <v>6953250</v>
      </c>
      <c r="Q319" s="16">
        <f>IFERROR(VLOOKUP(G319,SCENARIOS!$A$13:$E$18,2,0),0.025)</f>
        <v>0.025</v>
      </c>
      <c r="R319" s="52">
        <f>IFERROR(VLOOKUP(L319,INPUTS!$A$107:$B$120,2,0),0.0082)</f>
        <v>0.0079</v>
      </c>
      <c r="S319" s="52">
        <f t="shared" si="97"/>
        <v>50.165</v>
      </c>
      <c r="T319" s="15">
        <f t="shared" si="98"/>
        <v>54930.675</v>
      </c>
      <c r="U319" s="15">
        <f>T319/INPUTS!$B$7*1000</f>
        <v>68663343.75</v>
      </c>
      <c r="V319" s="15">
        <f>T319*INPUTS!$B$6</f>
        <v>173580.933</v>
      </c>
      <c r="W319" s="54" t="s">
        <v>396</v>
      </c>
      <c r="X319" s="54" t="s">
        <v>396</v>
      </c>
      <c r="Y319" s="67">
        <f>IFERROR(VLOOKUP(E319,INPUTS!$A$44:$B$103,2,0),0)</f>
        <v>0.02</v>
      </c>
      <c r="Z319" s="15">
        <f t="shared" si="99"/>
        <v>1098.6135</v>
      </c>
      <c r="AA319" s="20">
        <f>IFERROR(VLOOKUP(E319,INPUTS!$A$44:$C$103,3,0),SCENARIOS!$J$23)</f>
        <v>0.1</v>
      </c>
      <c r="AB319" s="15">
        <f t="shared" si="100"/>
        <v>6214.90168346257</v>
      </c>
      <c r="AC319" s="20">
        <f>IFERROR(VLOOKUP($E319,INPUTS!$A$44:$G$103,4,0),SCENARIOS!$K$23)</f>
        <v>0.15</v>
      </c>
      <c r="AD319" s="15">
        <f t="shared" si="101"/>
        <v>10547.386210466</v>
      </c>
      <c r="AE319" s="20">
        <f>IFERROR(VLOOKUP($E319,INPUTS!$A$44:$G$103,5,0),SCENARIOS!$L$23)</f>
        <v>0.3</v>
      </c>
      <c r="AF319" s="15">
        <f t="shared" si="102"/>
        <v>23866.7987661011</v>
      </c>
      <c r="AG319" s="20">
        <f>IFERROR(VLOOKUP($E319,INPUTS!$A$44:$G$103,6,0),SCENARIOS!$M$23)</f>
        <v>0.4</v>
      </c>
      <c r="AH319" s="15">
        <f t="shared" si="103"/>
        <v>36004.1228524995</v>
      </c>
      <c r="AI319" s="20">
        <f>IFERROR(VLOOKUP($E319,INPUTS!$A$44:$G$103,7,0),SCENARIOS!$N$23)</f>
        <v>0.5</v>
      </c>
      <c r="AJ319" s="15">
        <f t="shared" si="104"/>
        <v>50919.2003665511</v>
      </c>
      <c r="AL319" t="str">
        <f t="shared" si="105"/>
        <v>Y</v>
      </c>
      <c r="AM319" s="21">
        <f t="shared" si="106"/>
        <v>101838.400733102</v>
      </c>
      <c r="BC319" s="2"/>
    </row>
    <row r="320" ht="15" customHeight="1" spans="1:55">
      <c r="A320" s="52" t="s">
        <v>1271</v>
      </c>
      <c r="B320" s="52" t="s">
        <v>400</v>
      </c>
      <c r="C320" s="52" t="s">
        <v>401</v>
      </c>
      <c r="D320" s="52" t="s">
        <v>929</v>
      </c>
      <c r="E320" s="10" t="s">
        <v>224</v>
      </c>
      <c r="F320" s="52" t="s">
        <v>938</v>
      </c>
      <c r="G320" s="52" t="s">
        <v>165</v>
      </c>
      <c r="H320" s="52" t="s">
        <v>248</v>
      </c>
      <c r="I320" s="52" t="s">
        <v>930</v>
      </c>
      <c r="J320" s="52" t="s">
        <v>169</v>
      </c>
      <c r="K320" s="52" t="s">
        <v>931</v>
      </c>
      <c r="L320" s="53" t="s">
        <v>293</v>
      </c>
      <c r="M320" s="13">
        <v>730</v>
      </c>
      <c r="N320" s="14">
        <f t="shared" si="95"/>
        <v>2</v>
      </c>
      <c r="O320" s="15">
        <v>8760</v>
      </c>
      <c r="P320" s="15">
        <f t="shared" si="96"/>
        <v>6394800</v>
      </c>
      <c r="Q320" s="16">
        <f>IFERROR(VLOOKUP(G320,SCENARIOS!$A$13:$E$18,2,0),0.025)</f>
        <v>0.025</v>
      </c>
      <c r="R320" s="52">
        <f>IFERROR(VLOOKUP(L320,INPUTS!$A$107:$B$120,2,0),0.0082)</f>
        <v>0.0079</v>
      </c>
      <c r="S320" s="52">
        <f t="shared" si="97"/>
        <v>69.204</v>
      </c>
      <c r="T320" s="15">
        <f t="shared" si="98"/>
        <v>50518.92</v>
      </c>
      <c r="U320" s="15">
        <f>T320/INPUTS!$B$7*1000</f>
        <v>63148650</v>
      </c>
      <c r="V320" s="15">
        <f>T320*INPUTS!$B$6</f>
        <v>159639.7872</v>
      </c>
      <c r="W320" s="54" t="s">
        <v>396</v>
      </c>
      <c r="X320" s="54" t="s">
        <v>396</v>
      </c>
      <c r="Y320" s="67">
        <f>IFERROR(VLOOKUP(E320,INPUTS!$A$44:$B$103,2,0),0)</f>
        <v>0.02</v>
      </c>
      <c r="Z320" s="15">
        <f t="shared" si="99"/>
        <v>1010.3784</v>
      </c>
      <c r="AA320" s="20">
        <f>IFERROR(VLOOKUP(E320,INPUTS!$A$44:$C$103,3,0),SCENARIOS!$J$23)</f>
        <v>0.1</v>
      </c>
      <c r="AB320" s="15">
        <f t="shared" si="100"/>
        <v>5715.75209943644</v>
      </c>
      <c r="AC320" s="20">
        <f>IFERROR(VLOOKUP($E320,INPUTS!$A$44:$G$103,4,0),SCENARIOS!$K$23)</f>
        <v>0.15</v>
      </c>
      <c r="AD320" s="15">
        <f t="shared" si="101"/>
        <v>9700.27330222384</v>
      </c>
      <c r="AE320" s="20">
        <f>IFERROR(VLOOKUP($E320,INPUTS!$A$44:$G$103,5,0),SCENARIOS!$L$23)</f>
        <v>0.3</v>
      </c>
      <c r="AF320" s="15">
        <f t="shared" si="102"/>
        <v>21949.9377628394</v>
      </c>
      <c r="AG320" s="20">
        <f>IFERROR(VLOOKUP($E320,INPUTS!$A$44:$G$103,6,0),SCENARIOS!$M$23)</f>
        <v>0.4</v>
      </c>
      <c r="AH320" s="15">
        <f t="shared" si="103"/>
        <v>33112.4531430861</v>
      </c>
      <c r="AI320" s="20">
        <f>IFERROR(VLOOKUP($E320,INPUTS!$A$44:$G$103,7,0),SCENARIOS!$N$23)</f>
        <v>0.5</v>
      </c>
      <c r="AJ320" s="15">
        <f t="shared" si="104"/>
        <v>46829.6267938045</v>
      </c>
      <c r="AL320" t="str">
        <f t="shared" si="105"/>
        <v>Y</v>
      </c>
      <c r="AM320" s="21">
        <f t="shared" si="106"/>
        <v>93659.253587609</v>
      </c>
      <c r="BC320" s="2"/>
    </row>
    <row r="321" ht="15" customHeight="1" spans="1:55">
      <c r="A321" s="52" t="s">
        <v>1272</v>
      </c>
      <c r="B321" s="52" t="s">
        <v>400</v>
      </c>
      <c r="C321" s="52" t="s">
        <v>401</v>
      </c>
      <c r="D321" s="52" t="s">
        <v>929</v>
      </c>
      <c r="E321" s="10" t="s">
        <v>224</v>
      </c>
      <c r="F321" s="52" t="s">
        <v>938</v>
      </c>
      <c r="G321" s="52" t="s">
        <v>165</v>
      </c>
      <c r="H321" s="52" t="s">
        <v>252</v>
      </c>
      <c r="I321" s="52" t="s">
        <v>930</v>
      </c>
      <c r="J321" s="52" t="s">
        <v>169</v>
      </c>
      <c r="K321" s="52" t="s">
        <v>931</v>
      </c>
      <c r="L321" s="53" t="s">
        <v>291</v>
      </c>
      <c r="M321" s="13">
        <v>548</v>
      </c>
      <c r="N321" s="14">
        <f t="shared" si="95"/>
        <v>1.5013698630137</v>
      </c>
      <c r="O321" s="15">
        <v>8630</v>
      </c>
      <c r="P321" s="15">
        <f t="shared" si="96"/>
        <v>4729240</v>
      </c>
      <c r="Q321" s="16">
        <f>IFERROR(VLOOKUP(G321,SCENARIOS!$A$13:$E$18,2,0),0.025)</f>
        <v>0.025</v>
      </c>
      <c r="R321" s="52">
        <f>IFERROR(VLOOKUP(L321,INPUTS!$A$107:$B$120,2,0),0.0082)</f>
        <v>0.0079</v>
      </c>
      <c r="S321" s="52">
        <f t="shared" si="97"/>
        <v>68.177</v>
      </c>
      <c r="T321" s="15">
        <f t="shared" si="98"/>
        <v>37360.996</v>
      </c>
      <c r="U321" s="15">
        <f>T321/INPUTS!$B$7*1000</f>
        <v>46701245</v>
      </c>
      <c r="V321" s="15">
        <f>T321*INPUTS!$B$6</f>
        <v>118060.74736</v>
      </c>
      <c r="W321" s="54" t="s">
        <v>396</v>
      </c>
      <c r="X321" s="54" t="s">
        <v>396</v>
      </c>
      <c r="Y321" s="67">
        <f>IFERROR(VLOOKUP(E321,INPUTS!$A$44:$B$103,2,0),0)</f>
        <v>0.02</v>
      </c>
      <c r="Z321" s="15">
        <f t="shared" si="99"/>
        <v>747.21992</v>
      </c>
      <c r="AA321" s="20">
        <f>IFERROR(VLOOKUP(E321,INPUTS!$A$44:$C$103,3,0),SCENARIOS!$J$23)</f>
        <v>0.1</v>
      </c>
      <c r="AB321" s="15">
        <f t="shared" si="100"/>
        <v>4227.05377161738</v>
      </c>
      <c r="AC321" s="20">
        <f>IFERROR(VLOOKUP($E321,INPUTS!$A$44:$G$103,4,0),SCENARIOS!$K$23)</f>
        <v>0.15</v>
      </c>
      <c r="AD321" s="15">
        <f t="shared" si="101"/>
        <v>7173.78503030729</v>
      </c>
      <c r="AE321" s="20">
        <f>IFERROR(VLOOKUP($E321,INPUTS!$A$44:$G$103,5,0),SCENARIOS!$L$23)</f>
        <v>0.3</v>
      </c>
      <c r="AF321" s="15">
        <f t="shared" si="102"/>
        <v>16232.958601603</v>
      </c>
      <c r="AG321" s="20">
        <f>IFERROR(VLOOKUP($E321,INPUTS!$A$44:$G$103,6,0),SCENARIOS!$M$23)</f>
        <v>0.4</v>
      </c>
      <c r="AH321" s="15">
        <f t="shared" si="103"/>
        <v>24488.1369084895</v>
      </c>
      <c r="AI321" s="20">
        <f>IFERROR(VLOOKUP($E321,INPUTS!$A$44:$G$103,7,0),SCENARIOS!$N$23)</f>
        <v>0.5</v>
      </c>
      <c r="AJ321" s="15">
        <f t="shared" si="104"/>
        <v>34632.5990208188</v>
      </c>
      <c r="AL321" t="str">
        <f t="shared" si="105"/>
        <v>Y</v>
      </c>
      <c r="AM321" s="21">
        <f t="shared" si="106"/>
        <v>69265.1980416376</v>
      </c>
      <c r="BC321" s="2"/>
    </row>
    <row r="322" ht="15" customHeight="1" spans="1:55">
      <c r="A322" s="52" t="s">
        <v>1273</v>
      </c>
      <c r="B322" s="52" t="s">
        <v>400</v>
      </c>
      <c r="C322" s="52" t="s">
        <v>401</v>
      </c>
      <c r="D322" s="52" t="s">
        <v>929</v>
      </c>
      <c r="E322" s="10" t="s">
        <v>224</v>
      </c>
      <c r="F322" s="52" t="s">
        <v>938</v>
      </c>
      <c r="G322" s="52" t="s">
        <v>165</v>
      </c>
      <c r="H322" s="52" t="s">
        <v>251</v>
      </c>
      <c r="I322" s="52" t="s">
        <v>930</v>
      </c>
      <c r="J322" s="52" t="s">
        <v>169</v>
      </c>
      <c r="K322" s="52" t="s">
        <v>931</v>
      </c>
      <c r="L322" s="53" t="s">
        <v>291</v>
      </c>
      <c r="M322" s="13">
        <v>548</v>
      </c>
      <c r="N322" s="14">
        <f t="shared" si="95"/>
        <v>1.5013698630137</v>
      </c>
      <c r="O322" s="15">
        <v>7120</v>
      </c>
      <c r="P322" s="15">
        <f t="shared" si="96"/>
        <v>3901760</v>
      </c>
      <c r="Q322" s="16">
        <f>IFERROR(VLOOKUP(G322,SCENARIOS!$A$13:$E$18,2,0),0.025)</f>
        <v>0.025</v>
      </c>
      <c r="R322" s="52">
        <f>IFERROR(VLOOKUP(L322,INPUTS!$A$107:$B$120,2,0),0.0082)</f>
        <v>0.0079</v>
      </c>
      <c r="S322" s="52">
        <f t="shared" si="97"/>
        <v>56.248</v>
      </c>
      <c r="T322" s="15">
        <f t="shared" si="98"/>
        <v>30823.904</v>
      </c>
      <c r="U322" s="15">
        <f>T322/INPUTS!$B$7*1000</f>
        <v>38529880</v>
      </c>
      <c r="V322" s="15">
        <f>T322*INPUTS!$B$6</f>
        <v>97403.53664</v>
      </c>
      <c r="W322" s="54" t="s">
        <v>396</v>
      </c>
      <c r="X322" s="54" t="s">
        <v>396</v>
      </c>
      <c r="Y322" s="67">
        <f>IFERROR(VLOOKUP(E322,INPUTS!$A$44:$B$103,2,0),0)</f>
        <v>0.02</v>
      </c>
      <c r="Z322" s="15">
        <f t="shared" si="99"/>
        <v>616.47808</v>
      </c>
      <c r="AA322" s="20">
        <f>IFERROR(VLOOKUP(E322,INPUTS!$A$44:$C$103,3,0),SCENARIOS!$J$23)</f>
        <v>0.1</v>
      </c>
      <c r="AB322" s="15">
        <f t="shared" si="100"/>
        <v>3487.44181389522</v>
      </c>
      <c r="AC322" s="20">
        <f>IFERROR(VLOOKUP($E322,INPUTS!$A$44:$G$103,4,0),SCENARIOS!$K$23)</f>
        <v>0.15</v>
      </c>
      <c r="AD322" s="15">
        <f t="shared" si="101"/>
        <v>5918.58046532884</v>
      </c>
      <c r="AE322" s="20">
        <f>IFERROR(VLOOKUP($E322,INPUTS!$A$44:$G$103,5,0),SCENARIOS!$L$23)</f>
        <v>0.3</v>
      </c>
      <c r="AF322" s="15">
        <f t="shared" si="102"/>
        <v>13392.6610942541</v>
      </c>
      <c r="AG322" s="20">
        <f>IFERROR(VLOOKUP($E322,INPUTS!$A$44:$G$103,6,0),SCENARIOS!$M$23)</f>
        <v>0.4</v>
      </c>
      <c r="AH322" s="15">
        <f t="shared" si="103"/>
        <v>20203.4223393332</v>
      </c>
      <c r="AI322" s="20">
        <f>IFERROR(VLOOKUP($E322,INPUTS!$A$44:$G$103,7,0),SCENARIOS!$N$23)</f>
        <v>0.5</v>
      </c>
      <c r="AJ322" s="15">
        <f t="shared" si="104"/>
        <v>28572.8974540243</v>
      </c>
      <c r="AL322" t="str">
        <f t="shared" si="105"/>
        <v>Y</v>
      </c>
      <c r="AM322" s="21">
        <f t="shared" si="106"/>
        <v>57145.7949080486</v>
      </c>
      <c r="BC322" s="2"/>
    </row>
    <row r="323" ht="15" customHeight="1" spans="1:55">
      <c r="A323" s="52" t="s">
        <v>1274</v>
      </c>
      <c r="B323" s="52" t="s">
        <v>400</v>
      </c>
      <c r="C323" s="52" t="s">
        <v>401</v>
      </c>
      <c r="D323" s="52" t="s">
        <v>929</v>
      </c>
      <c r="E323" s="10" t="s">
        <v>224</v>
      </c>
      <c r="F323" s="52" t="s">
        <v>938</v>
      </c>
      <c r="G323" s="52" t="s">
        <v>165</v>
      </c>
      <c r="H323" s="52" t="s">
        <v>254</v>
      </c>
      <c r="I323" s="52" t="s">
        <v>930</v>
      </c>
      <c r="J323" s="52" t="s">
        <v>169</v>
      </c>
      <c r="K323" s="52" t="s">
        <v>931</v>
      </c>
      <c r="L323" s="53" t="s">
        <v>291</v>
      </c>
      <c r="M323" s="13">
        <v>730</v>
      </c>
      <c r="N323" s="14">
        <f t="shared" si="95"/>
        <v>2</v>
      </c>
      <c r="O323" s="15">
        <v>5240</v>
      </c>
      <c r="P323" s="15">
        <f t="shared" si="96"/>
        <v>3825200</v>
      </c>
      <c r="Q323" s="16">
        <f>IFERROR(VLOOKUP(G323,SCENARIOS!$A$13:$E$18,2,0),0.025)</f>
        <v>0.025</v>
      </c>
      <c r="R323" s="52">
        <f>IFERROR(VLOOKUP(L323,INPUTS!$A$107:$B$120,2,0),0.0082)</f>
        <v>0.0079</v>
      </c>
      <c r="S323" s="52">
        <f t="shared" si="97"/>
        <v>41.396</v>
      </c>
      <c r="T323" s="15">
        <f t="shared" si="98"/>
        <v>30219.08</v>
      </c>
      <c r="U323" s="15">
        <f>T323/INPUTS!$B$7*1000</f>
        <v>37773850</v>
      </c>
      <c r="V323" s="15">
        <f>T323*INPUTS!$B$6</f>
        <v>95492.2928</v>
      </c>
      <c r="W323" s="54" t="s">
        <v>396</v>
      </c>
      <c r="X323" s="54" t="s">
        <v>396</v>
      </c>
      <c r="Y323" s="67">
        <f>IFERROR(VLOOKUP(E323,INPUTS!$A$44:$B$103,2,0),0)</f>
        <v>0.02</v>
      </c>
      <c r="Z323" s="15">
        <f t="shared" si="99"/>
        <v>604.3816</v>
      </c>
      <c r="AA323" s="20">
        <f>IFERROR(VLOOKUP(E323,INPUTS!$A$44:$C$103,3,0),SCENARIOS!$J$23)</f>
        <v>0.1</v>
      </c>
      <c r="AB323" s="15">
        <f t="shared" si="100"/>
        <v>3419.01152979988</v>
      </c>
      <c r="AC323" s="20">
        <f>IFERROR(VLOOKUP($E323,INPUTS!$A$44:$G$103,4,0),SCENARIOS!$K$23)</f>
        <v>0.15</v>
      </c>
      <c r="AD323" s="15">
        <f t="shared" si="101"/>
        <v>5802.44658717499</v>
      </c>
      <c r="AE323" s="20">
        <f>IFERROR(VLOOKUP($E323,INPUTS!$A$44:$G$103,5,0),SCENARIOS!$L$23)</f>
        <v>0.3</v>
      </c>
      <c r="AF323" s="15">
        <f t="shared" si="102"/>
        <v>13129.8714471779</v>
      </c>
      <c r="AG323" s="20">
        <f>IFERROR(VLOOKUP($E323,INPUTS!$A$44:$G$103,6,0),SCENARIOS!$M$23)</f>
        <v>0.4</v>
      </c>
      <c r="AH323" s="15">
        <f t="shared" si="103"/>
        <v>19806.9925193803</v>
      </c>
      <c r="AI323" s="20">
        <f>IFERROR(VLOOKUP($E323,INPUTS!$A$44:$G$103,7,0),SCENARIOS!$N$23)</f>
        <v>0.5</v>
      </c>
      <c r="AJ323" s="15">
        <f t="shared" si="104"/>
        <v>28012.2425113625</v>
      </c>
      <c r="AL323" t="str">
        <f t="shared" si="105"/>
        <v>Y</v>
      </c>
      <c r="AM323" s="21">
        <f t="shared" si="106"/>
        <v>56024.485022725</v>
      </c>
      <c r="BC323" s="2"/>
    </row>
    <row r="324" ht="15" customHeight="1" spans="1:55">
      <c r="A324" s="52" t="s">
        <v>1275</v>
      </c>
      <c r="B324" s="52" t="s">
        <v>400</v>
      </c>
      <c r="C324" s="52" t="s">
        <v>401</v>
      </c>
      <c r="D324" s="52" t="s">
        <v>929</v>
      </c>
      <c r="E324" s="10" t="s">
        <v>224</v>
      </c>
      <c r="F324" s="52" t="s">
        <v>938</v>
      </c>
      <c r="G324" s="52" t="s">
        <v>165</v>
      </c>
      <c r="H324" s="52" t="s">
        <v>250</v>
      </c>
      <c r="I324" s="52" t="s">
        <v>930</v>
      </c>
      <c r="J324" s="52" t="s">
        <v>169</v>
      </c>
      <c r="K324" s="52" t="s">
        <v>931</v>
      </c>
      <c r="L324" s="53" t="s">
        <v>291</v>
      </c>
      <c r="M324" s="13">
        <v>730</v>
      </c>
      <c r="N324" s="14">
        <f t="shared" ref="N324:N387" si="107">M324/365</f>
        <v>2</v>
      </c>
      <c r="O324" s="15">
        <v>7120</v>
      </c>
      <c r="P324" s="15">
        <f t="shared" ref="P324:P387" si="108">M324*O324</f>
        <v>5197600</v>
      </c>
      <c r="Q324" s="16">
        <f>IFERROR(VLOOKUP(G324,SCENARIOS!$A$13:$E$18,2,0),0.025)</f>
        <v>0.025</v>
      </c>
      <c r="R324" s="52">
        <f>IFERROR(VLOOKUP(L324,INPUTS!$A$107:$B$120,2,0),0.0082)</f>
        <v>0.0079</v>
      </c>
      <c r="S324" s="52">
        <f t="shared" ref="S324:S387" si="109">O324*R324</f>
        <v>56.248</v>
      </c>
      <c r="T324" s="15">
        <f t="shared" ref="T324:T387" si="110">M324*S324</f>
        <v>41061.04</v>
      </c>
      <c r="U324" s="15">
        <f>T324/INPUTS!$B$7*1000</f>
        <v>51326300</v>
      </c>
      <c r="V324" s="15">
        <f>T324*INPUTS!$B$6</f>
        <v>129752.8864</v>
      </c>
      <c r="W324" s="54" t="s">
        <v>396</v>
      </c>
      <c r="X324" s="54" t="s">
        <v>396</v>
      </c>
      <c r="Y324" s="67">
        <f>IFERROR(VLOOKUP(E324,INPUTS!$A$44:$B$103,2,0),0)</f>
        <v>0.02</v>
      </c>
      <c r="Z324" s="15">
        <f t="shared" ref="Z324:Z387" si="111">T324*Y324</f>
        <v>821.2208</v>
      </c>
      <c r="AA324" s="20">
        <f>IFERROR(VLOOKUP(E324,INPUTS!$A$44:$C$103,3,0),SCENARIOS!$J$23)</f>
        <v>0.1</v>
      </c>
      <c r="AB324" s="15">
        <f t="shared" si="100"/>
        <v>4645.67978858305</v>
      </c>
      <c r="AC324" s="20">
        <f>IFERROR(VLOOKUP($E324,INPUTS!$A$44:$G$103,4,0),SCENARIOS!$K$23)</f>
        <v>0.15</v>
      </c>
      <c r="AD324" s="15">
        <f t="shared" si="101"/>
        <v>7884.24040089426</v>
      </c>
      <c r="AE324" s="20">
        <f>IFERROR(VLOOKUP($E324,INPUTS!$A$44:$G$103,5,0),SCENARIOS!$L$23)</f>
        <v>0.3</v>
      </c>
      <c r="AF324" s="15">
        <f t="shared" si="102"/>
        <v>17840.5886839517</v>
      </c>
      <c r="AG324" s="20">
        <f>IFERROR(VLOOKUP($E324,INPUTS!$A$44:$G$103,6,0),SCENARIOS!$M$23)</f>
        <v>0.4</v>
      </c>
      <c r="AH324" s="15">
        <f t="shared" si="103"/>
        <v>26913.3180797686</v>
      </c>
      <c r="AI324" s="20">
        <f>IFERROR(VLOOKUP($E324,INPUTS!$A$44:$G$103,7,0),SCENARIOS!$N$23)</f>
        <v>0.5</v>
      </c>
      <c r="AJ324" s="15">
        <f t="shared" si="104"/>
        <v>38062.4363894849</v>
      </c>
      <c r="AL324" t="str">
        <f t="shared" si="105"/>
        <v>Y</v>
      </c>
      <c r="AM324" s="21">
        <f t="shared" si="106"/>
        <v>76124.8727789699</v>
      </c>
      <c r="BC324" s="2"/>
    </row>
    <row r="325" ht="15" customHeight="1" spans="1:55">
      <c r="A325" s="52" t="s">
        <v>1276</v>
      </c>
      <c r="B325" s="52" t="s">
        <v>400</v>
      </c>
      <c r="C325" s="52" t="s">
        <v>401</v>
      </c>
      <c r="D325" s="52" t="s">
        <v>929</v>
      </c>
      <c r="E325" s="10" t="s">
        <v>224</v>
      </c>
      <c r="F325" s="52" t="s">
        <v>938</v>
      </c>
      <c r="G325" s="52" t="s">
        <v>165</v>
      </c>
      <c r="H325" s="52" t="s">
        <v>256</v>
      </c>
      <c r="I325" s="52" t="s">
        <v>930</v>
      </c>
      <c r="J325" s="52" t="s">
        <v>169</v>
      </c>
      <c r="K325" s="52" t="s">
        <v>931</v>
      </c>
      <c r="L325" s="53" t="s">
        <v>291</v>
      </c>
      <c r="M325" s="13">
        <v>730</v>
      </c>
      <c r="N325" s="14">
        <f t="shared" si="107"/>
        <v>2</v>
      </c>
      <c r="O325" s="15">
        <v>5770</v>
      </c>
      <c r="P325" s="15">
        <f t="shared" si="108"/>
        <v>4212100</v>
      </c>
      <c r="Q325" s="16">
        <f>IFERROR(VLOOKUP(G325,SCENARIOS!$A$13:$E$18,2,0),0.025)</f>
        <v>0.025</v>
      </c>
      <c r="R325" s="52">
        <f>IFERROR(VLOOKUP(L325,INPUTS!$A$107:$B$120,2,0),0.0082)</f>
        <v>0.0079</v>
      </c>
      <c r="S325" s="52">
        <f t="shared" si="109"/>
        <v>45.583</v>
      </c>
      <c r="T325" s="15">
        <f t="shared" si="110"/>
        <v>33275.59</v>
      </c>
      <c r="U325" s="15">
        <f>T325/INPUTS!$B$7*1000</f>
        <v>41594487.5</v>
      </c>
      <c r="V325" s="15">
        <f>T325*INPUTS!$B$6</f>
        <v>105150.8644</v>
      </c>
      <c r="W325" s="54" t="s">
        <v>396</v>
      </c>
      <c r="X325" s="54" t="s">
        <v>396</v>
      </c>
      <c r="Y325" s="67">
        <f>IFERROR(VLOOKUP(E325,INPUTS!$A$44:$B$103,2,0),0)</f>
        <v>0.02</v>
      </c>
      <c r="Z325" s="15">
        <f t="shared" si="111"/>
        <v>665.5118</v>
      </c>
      <c r="AA325" s="20">
        <f>IFERROR(VLOOKUP(E325,INPUTS!$A$44:$C$103,3,0),SCENARIOS!$J$23)</f>
        <v>0.1</v>
      </c>
      <c r="AB325" s="15">
        <f t="shared" ref="AB325:AB388" si="112">$T325*AA325*(1+$Q325)^AB$2</f>
        <v>3764.82758147812</v>
      </c>
      <c r="AC325" s="20">
        <f>IFERROR(VLOOKUP($E325,INPUTS!$A$44:$G$103,4,0),SCENARIOS!$K$23)</f>
        <v>0.15</v>
      </c>
      <c r="AD325" s="15">
        <f t="shared" ref="AD325:AD388" si="113">$T325*AC325*(1+$Q325)^AD$2</f>
        <v>6389.33526870223</v>
      </c>
      <c r="AE325" s="20">
        <f>IFERROR(VLOOKUP($E325,INPUTS!$A$44:$G$103,5,0),SCENARIOS!$L$23)</f>
        <v>0.3</v>
      </c>
      <c r="AF325" s="15">
        <f t="shared" ref="AF325:AF388" si="114">$T325*AE325*(1+$Q325)^AF$2</f>
        <v>14457.8927958429</v>
      </c>
      <c r="AG325" s="20">
        <f>IFERROR(VLOOKUP($E325,INPUTS!$A$44:$G$103,6,0),SCENARIOS!$M$23)</f>
        <v>0.4</v>
      </c>
      <c r="AH325" s="15">
        <f t="shared" ref="AH325:AH388" si="115">$T325*AG325*(1+$Q325)^AH$2</f>
        <v>21810.3715337451</v>
      </c>
      <c r="AI325" s="20">
        <f>IFERROR(VLOOKUP($E325,INPUTS!$A$44:$G$103,7,0),SCENARIOS!$N$23)</f>
        <v>0.5</v>
      </c>
      <c r="AJ325" s="15">
        <f t="shared" ref="AJ325:AJ388" si="116">$T325*AI325*(1+$Q325)^AJ$2</f>
        <v>30845.5418493438</v>
      </c>
      <c r="AL325" t="str">
        <f t="shared" ref="AL325:AL388" si="117">IF(H325="MULTI","MULTI",IF(COUNTIFS($E$4:$E$1277,H325,$H$4:$H$1277,E325)&gt;0,"Y","N"))</f>
        <v>N</v>
      </c>
      <c r="AM325" s="21">
        <f t="shared" ref="AM325:AM388" si="118">T325*((1+Q325)^25)</f>
        <v>61691.0836986877</v>
      </c>
      <c r="BC325" s="2"/>
    </row>
    <row r="326" ht="15" customHeight="1" spans="1:55">
      <c r="A326" s="52" t="s">
        <v>1277</v>
      </c>
      <c r="B326" s="52" t="s">
        <v>400</v>
      </c>
      <c r="C326" s="52" t="s">
        <v>401</v>
      </c>
      <c r="D326" s="52" t="s">
        <v>929</v>
      </c>
      <c r="E326" s="10" t="s">
        <v>224</v>
      </c>
      <c r="F326" s="52" t="s">
        <v>938</v>
      </c>
      <c r="G326" s="52" t="s">
        <v>165</v>
      </c>
      <c r="H326" s="52" t="s">
        <v>253</v>
      </c>
      <c r="I326" s="52" t="s">
        <v>930</v>
      </c>
      <c r="J326" s="52" t="s">
        <v>169</v>
      </c>
      <c r="K326" s="52" t="s">
        <v>931</v>
      </c>
      <c r="L326" s="53" t="s">
        <v>291</v>
      </c>
      <c r="M326" s="13">
        <v>365</v>
      </c>
      <c r="N326" s="14">
        <f t="shared" si="107"/>
        <v>1</v>
      </c>
      <c r="O326" s="15">
        <v>7830</v>
      </c>
      <c r="P326" s="15">
        <f t="shared" si="108"/>
        <v>2857950</v>
      </c>
      <c r="Q326" s="16">
        <f>IFERROR(VLOOKUP(G326,SCENARIOS!$A$13:$E$18,2,0),0.025)</f>
        <v>0.025</v>
      </c>
      <c r="R326" s="52">
        <f>IFERROR(VLOOKUP(L326,INPUTS!$A$107:$B$120,2,0),0.0082)</f>
        <v>0.0079</v>
      </c>
      <c r="S326" s="52">
        <f t="shared" si="109"/>
        <v>61.857</v>
      </c>
      <c r="T326" s="15">
        <f t="shared" si="110"/>
        <v>22577.805</v>
      </c>
      <c r="U326" s="15">
        <f>T326/INPUTS!$B$7*1000</f>
        <v>28222256.25</v>
      </c>
      <c r="V326" s="15">
        <f>T326*INPUTS!$B$6</f>
        <v>71345.8638</v>
      </c>
      <c r="W326" s="54" t="s">
        <v>396</v>
      </c>
      <c r="X326" s="54" t="s">
        <v>396</v>
      </c>
      <c r="Y326" s="67">
        <f>IFERROR(VLOOKUP(E326,INPUTS!$A$44:$B$103,2,0),0)</f>
        <v>0.02</v>
      </c>
      <c r="Z326" s="15">
        <f t="shared" si="111"/>
        <v>451.5561</v>
      </c>
      <c r="AA326" s="20">
        <f>IFERROR(VLOOKUP(E326,INPUTS!$A$44:$C$103,3,0),SCENARIOS!$J$23)</f>
        <v>0.1</v>
      </c>
      <c r="AB326" s="15">
        <f t="shared" si="112"/>
        <v>2554.4714006043</v>
      </c>
      <c r="AC326" s="20">
        <f>IFERROR(VLOOKUP($E326,INPUTS!$A$44:$G$103,4,0),SCENARIOS!$K$23)</f>
        <v>0.15</v>
      </c>
      <c r="AD326" s="15">
        <f t="shared" si="113"/>
        <v>4335.22488335689</v>
      </c>
      <c r="AE326" s="20">
        <f>IFERROR(VLOOKUP($E326,INPUTS!$A$44:$G$103,5,0),SCENARIOS!$L$23)</f>
        <v>0.3</v>
      </c>
      <c r="AF326" s="15">
        <f t="shared" si="114"/>
        <v>9809.81807551556</v>
      </c>
      <c r="AG326" s="20">
        <f>IFERROR(VLOOKUP($E326,INPUTS!$A$44:$G$103,6,0),SCENARIOS!$M$23)</f>
        <v>0.4</v>
      </c>
      <c r="AH326" s="15">
        <f t="shared" si="115"/>
        <v>14798.5449834683</v>
      </c>
      <c r="AI326" s="20">
        <f>IFERROR(VLOOKUP($E326,INPUTS!$A$44:$G$103,7,0),SCENARIOS!$N$23)</f>
        <v>0.5</v>
      </c>
      <c r="AJ326" s="15">
        <f t="shared" si="116"/>
        <v>20928.9941664092</v>
      </c>
      <c r="AL326" t="str">
        <f t="shared" si="117"/>
        <v>Y</v>
      </c>
      <c r="AM326" s="21">
        <f t="shared" si="118"/>
        <v>41857.9883328184</v>
      </c>
      <c r="BC326" s="2"/>
    </row>
    <row r="327" ht="15" customHeight="1" spans="1:55">
      <c r="A327" s="52" t="s">
        <v>1278</v>
      </c>
      <c r="B327" s="52" t="s">
        <v>400</v>
      </c>
      <c r="C327" s="52" t="s">
        <v>401</v>
      </c>
      <c r="D327" s="52" t="s">
        <v>929</v>
      </c>
      <c r="E327" s="10" t="s">
        <v>224</v>
      </c>
      <c r="F327" s="52" t="s">
        <v>938</v>
      </c>
      <c r="G327" s="52" t="s">
        <v>165</v>
      </c>
      <c r="H327" s="52" t="s">
        <v>615</v>
      </c>
      <c r="I327" s="52" t="s">
        <v>614</v>
      </c>
      <c r="J327" s="52" t="s">
        <v>169</v>
      </c>
      <c r="K327" s="52" t="s">
        <v>931</v>
      </c>
      <c r="L327" s="53" t="s">
        <v>291</v>
      </c>
      <c r="M327" s="13">
        <v>548</v>
      </c>
      <c r="N327" s="14">
        <f t="shared" si="107"/>
        <v>1.5013698630137</v>
      </c>
      <c r="O327" s="15">
        <v>5730</v>
      </c>
      <c r="P327" s="15">
        <f t="shared" si="108"/>
        <v>3140040</v>
      </c>
      <c r="Q327" s="16">
        <f>IFERROR(VLOOKUP(G327,SCENARIOS!$A$13:$E$18,2,0),0.025)</f>
        <v>0.025</v>
      </c>
      <c r="R327" s="52">
        <f>IFERROR(VLOOKUP(L327,INPUTS!$A$107:$B$120,2,0),0.0082)</f>
        <v>0.0079</v>
      </c>
      <c r="S327" s="52">
        <f t="shared" si="109"/>
        <v>45.267</v>
      </c>
      <c r="T327" s="15">
        <f t="shared" si="110"/>
        <v>24806.316</v>
      </c>
      <c r="U327" s="15">
        <f>T327/INPUTS!$B$7*1000</f>
        <v>31007895</v>
      </c>
      <c r="V327" s="15">
        <f>T327*INPUTS!$B$6</f>
        <v>78387.95856</v>
      </c>
      <c r="W327" s="54" t="s">
        <v>396</v>
      </c>
      <c r="X327" s="54" t="s">
        <v>396</v>
      </c>
      <c r="Y327" s="67">
        <f>IFERROR(VLOOKUP(E327,INPUTS!$A$44:$B$103,2,0),0)</f>
        <v>0.02</v>
      </c>
      <c r="Z327" s="15">
        <f t="shared" si="111"/>
        <v>496.12632</v>
      </c>
      <c r="AA327" s="20">
        <f>IFERROR(VLOOKUP(E327,INPUTS!$A$44:$C$103,3,0),SCENARIOS!$J$23)</f>
        <v>0.1</v>
      </c>
      <c r="AB327" s="15">
        <f t="shared" si="112"/>
        <v>2806.60696539601</v>
      </c>
      <c r="AC327" s="20">
        <f>IFERROR(VLOOKUP($E327,INPUTS!$A$44:$G$103,4,0),SCENARIOS!$K$23)</f>
        <v>0.15</v>
      </c>
      <c r="AD327" s="15">
        <f t="shared" si="113"/>
        <v>4763.12725650762</v>
      </c>
      <c r="AE327" s="20">
        <f>IFERROR(VLOOKUP($E327,INPUTS!$A$44:$G$103,5,0),SCENARIOS!$L$23)</f>
        <v>0.3</v>
      </c>
      <c r="AF327" s="15">
        <f t="shared" si="114"/>
        <v>10778.0825941118</v>
      </c>
      <c r="AG327" s="20">
        <f>IFERROR(VLOOKUP($E327,INPUTS!$A$44:$G$103,6,0),SCENARIOS!$M$23)</f>
        <v>0.4</v>
      </c>
      <c r="AH327" s="15">
        <f t="shared" si="115"/>
        <v>16259.2148882555</v>
      </c>
      <c r="AI327" s="20">
        <f>IFERROR(VLOOKUP($E327,INPUTS!$A$44:$G$103,7,0),SCENARIOS!$N$23)</f>
        <v>0.5</v>
      </c>
      <c r="AJ327" s="15">
        <f t="shared" si="116"/>
        <v>22994.7615746572</v>
      </c>
      <c r="AL327" t="str">
        <f t="shared" si="117"/>
        <v>Y</v>
      </c>
      <c r="AM327" s="21">
        <f t="shared" si="118"/>
        <v>45989.5231493144</v>
      </c>
      <c r="BC327" s="2"/>
    </row>
    <row r="328" ht="15" customHeight="1" spans="1:55">
      <c r="A328" s="52" t="s">
        <v>1279</v>
      </c>
      <c r="B328" s="52" t="s">
        <v>400</v>
      </c>
      <c r="C328" s="52" t="s">
        <v>401</v>
      </c>
      <c r="D328" s="52" t="s">
        <v>929</v>
      </c>
      <c r="E328" s="10" t="s">
        <v>224</v>
      </c>
      <c r="F328" s="52" t="s">
        <v>938</v>
      </c>
      <c r="G328" s="52" t="s">
        <v>165</v>
      </c>
      <c r="H328" s="52" t="s">
        <v>1153</v>
      </c>
      <c r="I328" s="52" t="s">
        <v>614</v>
      </c>
      <c r="J328" s="52" t="s">
        <v>169</v>
      </c>
      <c r="K328" s="52" t="s">
        <v>931</v>
      </c>
      <c r="L328" s="53" t="s">
        <v>291</v>
      </c>
      <c r="M328" s="13">
        <v>365</v>
      </c>
      <c r="N328" s="14">
        <f t="shared" si="107"/>
        <v>1</v>
      </c>
      <c r="O328" s="15">
        <v>7590</v>
      </c>
      <c r="P328" s="15">
        <f t="shared" si="108"/>
        <v>2770350</v>
      </c>
      <c r="Q328" s="16">
        <f>IFERROR(VLOOKUP(G328,SCENARIOS!$A$13:$E$18,2,0),0.025)</f>
        <v>0.025</v>
      </c>
      <c r="R328" s="52">
        <f>IFERROR(VLOOKUP(L328,INPUTS!$A$107:$B$120,2,0),0.0082)</f>
        <v>0.0079</v>
      </c>
      <c r="S328" s="52">
        <f t="shared" si="109"/>
        <v>59.961</v>
      </c>
      <c r="T328" s="15">
        <f t="shared" si="110"/>
        <v>21885.765</v>
      </c>
      <c r="U328" s="15">
        <f>T328/INPUTS!$B$7*1000</f>
        <v>27357206.25</v>
      </c>
      <c r="V328" s="15">
        <f>T328*INPUTS!$B$6</f>
        <v>69159.0174</v>
      </c>
      <c r="W328" s="54" t="s">
        <v>396</v>
      </c>
      <c r="X328" s="54" t="s">
        <v>396</v>
      </c>
      <c r="Y328" s="67">
        <f>IFERROR(VLOOKUP(E328,INPUTS!$A$44:$B$103,2,0),0)</f>
        <v>0.02</v>
      </c>
      <c r="Z328" s="15">
        <f t="shared" si="111"/>
        <v>437.7153</v>
      </c>
      <c r="AA328" s="20">
        <f>IFERROR(VLOOKUP(E328,INPUTS!$A$44:$C$103,3,0),SCENARIOS!$J$23)</f>
        <v>0.1</v>
      </c>
      <c r="AB328" s="15">
        <f t="shared" si="112"/>
        <v>2476.17342663942</v>
      </c>
      <c r="AC328" s="20">
        <f>IFERROR(VLOOKUP($E328,INPUTS!$A$44:$G$103,4,0),SCENARIOS!$K$23)</f>
        <v>0.15</v>
      </c>
      <c r="AD328" s="15">
        <f t="shared" si="113"/>
        <v>4202.34442716204</v>
      </c>
      <c r="AE328" s="20">
        <f>IFERROR(VLOOKUP($E328,INPUTS!$A$44:$G$103,5,0),SCENARIOS!$L$23)</f>
        <v>0.3</v>
      </c>
      <c r="AF328" s="15">
        <f t="shared" si="114"/>
        <v>9509.13399657256</v>
      </c>
      <c r="AG328" s="20">
        <f>IFERROR(VLOOKUP($E328,INPUTS!$A$44:$G$103,6,0),SCENARIOS!$M$23)</f>
        <v>0.4</v>
      </c>
      <c r="AH328" s="15">
        <f t="shared" si="115"/>
        <v>14344.9497349329</v>
      </c>
      <c r="AI328" s="20">
        <f>IFERROR(VLOOKUP($E328,INPUTS!$A$44:$G$103,7,0),SCENARIOS!$N$23)</f>
        <v>0.5</v>
      </c>
      <c r="AJ328" s="15">
        <f t="shared" si="116"/>
        <v>20287.4924295078</v>
      </c>
      <c r="AL328" t="str">
        <f t="shared" si="117"/>
        <v>Y</v>
      </c>
      <c r="AM328" s="21">
        <f t="shared" si="118"/>
        <v>40574.9848590155</v>
      </c>
      <c r="BC328" s="2"/>
    </row>
    <row r="329" ht="15" customHeight="1" spans="1:55">
      <c r="A329" s="52" t="s">
        <v>1280</v>
      </c>
      <c r="B329" s="52" t="s">
        <v>400</v>
      </c>
      <c r="C329" s="52" t="s">
        <v>401</v>
      </c>
      <c r="D329" s="52" t="s">
        <v>929</v>
      </c>
      <c r="E329" s="10" t="s">
        <v>224</v>
      </c>
      <c r="F329" s="52" t="s">
        <v>938</v>
      </c>
      <c r="G329" s="52" t="s">
        <v>165</v>
      </c>
      <c r="H329" s="52" t="s">
        <v>731</v>
      </c>
      <c r="I329" s="52" t="s">
        <v>614</v>
      </c>
      <c r="J329" s="52" t="s">
        <v>169</v>
      </c>
      <c r="K329" s="52" t="s">
        <v>931</v>
      </c>
      <c r="L329" s="53" t="s">
        <v>291</v>
      </c>
      <c r="M329" s="13">
        <v>365</v>
      </c>
      <c r="N329" s="14">
        <f t="shared" si="107"/>
        <v>1</v>
      </c>
      <c r="O329" s="15">
        <v>5250</v>
      </c>
      <c r="P329" s="15">
        <f t="shared" si="108"/>
        <v>1916250</v>
      </c>
      <c r="Q329" s="16">
        <f>IFERROR(VLOOKUP(G329,SCENARIOS!$A$13:$E$18,2,0),0.025)</f>
        <v>0.025</v>
      </c>
      <c r="R329" s="52">
        <f>IFERROR(VLOOKUP(L329,INPUTS!$A$107:$B$120,2,0),0.0082)</f>
        <v>0.0079</v>
      </c>
      <c r="S329" s="52">
        <f t="shared" si="109"/>
        <v>41.475</v>
      </c>
      <c r="T329" s="15">
        <f t="shared" si="110"/>
        <v>15138.375</v>
      </c>
      <c r="U329" s="15">
        <f>T329/INPUTS!$B$7*1000</f>
        <v>18922968.75</v>
      </c>
      <c r="V329" s="15">
        <f>T329*INPUTS!$B$6</f>
        <v>47837.265</v>
      </c>
      <c r="W329" s="54" t="s">
        <v>396</v>
      </c>
      <c r="X329" s="54" t="s">
        <v>396</v>
      </c>
      <c r="Y329" s="67">
        <f>IFERROR(VLOOKUP(E329,INPUTS!$A$44:$B$103,2,0),0)</f>
        <v>0.02</v>
      </c>
      <c r="Z329" s="15">
        <f t="shared" si="111"/>
        <v>302.7675</v>
      </c>
      <c r="AA329" s="20">
        <f>IFERROR(VLOOKUP(E329,INPUTS!$A$44:$C$103,3,0),SCENARIOS!$J$23)</f>
        <v>0.1</v>
      </c>
      <c r="AB329" s="15">
        <f t="shared" si="112"/>
        <v>1712.76818048181</v>
      </c>
      <c r="AC329" s="20">
        <f>IFERROR(VLOOKUP($E329,INPUTS!$A$44:$G$103,4,0),SCENARIOS!$K$23)</f>
        <v>0.15</v>
      </c>
      <c r="AD329" s="15">
        <f t="shared" si="113"/>
        <v>2906.75997926228</v>
      </c>
      <c r="AE329" s="20">
        <f>IFERROR(VLOOKUP($E329,INPUTS!$A$44:$G$103,5,0),SCENARIOS!$L$23)</f>
        <v>0.3</v>
      </c>
      <c r="AF329" s="15">
        <f t="shared" si="114"/>
        <v>6577.46422687825</v>
      </c>
      <c r="AG329" s="20">
        <f>IFERROR(VLOOKUP($E329,INPUTS!$A$44:$G$103,6,0),SCENARIOS!$M$23)</f>
        <v>0.4</v>
      </c>
      <c r="AH329" s="15">
        <f t="shared" si="115"/>
        <v>9922.39606171245</v>
      </c>
      <c r="AI329" s="20">
        <f>IFERROR(VLOOKUP($E329,INPUTS!$A$44:$G$103,7,0),SCENARIOS!$N$23)</f>
        <v>0.5</v>
      </c>
      <c r="AJ329" s="15">
        <f t="shared" si="116"/>
        <v>14032.8504947188</v>
      </c>
      <c r="AL329" t="str">
        <f t="shared" si="117"/>
        <v>Y</v>
      </c>
      <c r="AM329" s="21">
        <f t="shared" si="118"/>
        <v>28065.7009894376</v>
      </c>
      <c r="BC329" s="2"/>
    </row>
    <row r="330" ht="15" customHeight="1" spans="1:55">
      <c r="A330" s="52" t="s">
        <v>1281</v>
      </c>
      <c r="B330" s="52" t="s">
        <v>400</v>
      </c>
      <c r="C330" s="52" t="s">
        <v>401</v>
      </c>
      <c r="D330" s="52" t="s">
        <v>929</v>
      </c>
      <c r="E330" s="10" t="s">
        <v>224</v>
      </c>
      <c r="F330" s="52" t="s">
        <v>938</v>
      </c>
      <c r="G330" s="52" t="s">
        <v>165</v>
      </c>
      <c r="H330" s="52" t="s">
        <v>452</v>
      </c>
      <c r="I330" s="52" t="s">
        <v>451</v>
      </c>
      <c r="J330" s="52" t="s">
        <v>181</v>
      </c>
      <c r="K330" s="52" t="s">
        <v>931</v>
      </c>
      <c r="L330" s="53" t="s">
        <v>291</v>
      </c>
      <c r="M330" s="13">
        <v>548</v>
      </c>
      <c r="N330" s="14">
        <f t="shared" si="107"/>
        <v>1.5013698630137</v>
      </c>
      <c r="O330" s="15">
        <v>9450</v>
      </c>
      <c r="P330" s="15">
        <f t="shared" si="108"/>
        <v>5178600</v>
      </c>
      <c r="Q330" s="16">
        <f>IFERROR(VLOOKUP(G330,SCENARIOS!$A$13:$E$18,2,0),0.025)</f>
        <v>0.025</v>
      </c>
      <c r="R330" s="52">
        <f>IFERROR(VLOOKUP(L330,INPUTS!$A$107:$B$120,2,0),0.0082)</f>
        <v>0.0079</v>
      </c>
      <c r="S330" s="52">
        <f t="shared" si="109"/>
        <v>74.655</v>
      </c>
      <c r="T330" s="15">
        <f t="shared" si="110"/>
        <v>40910.94</v>
      </c>
      <c r="U330" s="15">
        <f>T330/INPUTS!$B$7*1000</f>
        <v>51138675</v>
      </c>
      <c r="V330" s="15">
        <f>T330*INPUTS!$B$6</f>
        <v>129278.5704</v>
      </c>
      <c r="W330" s="54" t="s">
        <v>521</v>
      </c>
      <c r="X330" s="54" t="s">
        <v>396</v>
      </c>
      <c r="Y330" s="67">
        <f>IFERROR(VLOOKUP(E330,INPUTS!$A$44:$B$103,2,0),0)</f>
        <v>0.02</v>
      </c>
      <c r="Z330" s="15">
        <f t="shared" si="111"/>
        <v>818.2188</v>
      </c>
      <c r="AA330" s="20">
        <f>IFERROR(VLOOKUP(E330,INPUTS!$A$44:$C$103,3,0),SCENARIOS!$J$23)</f>
        <v>0.1</v>
      </c>
      <c r="AB330" s="15">
        <f t="shared" si="112"/>
        <v>4628.69735130756</v>
      </c>
      <c r="AC330" s="20">
        <f>IFERROR(VLOOKUP($E330,INPUTS!$A$44:$G$103,4,0),SCENARIOS!$K$23)</f>
        <v>0.15</v>
      </c>
      <c r="AD330" s="15">
        <f t="shared" si="113"/>
        <v>7855.41929738168</v>
      </c>
      <c r="AE330" s="20">
        <f>IFERROR(VLOOKUP($E330,INPUTS!$A$44:$G$103,5,0),SCENARIOS!$L$23)</f>
        <v>0.3</v>
      </c>
      <c r="AF330" s="15">
        <f t="shared" si="114"/>
        <v>17775.3718175143</v>
      </c>
      <c r="AG330" s="20">
        <f>IFERROR(VLOOKUP($E330,INPUTS!$A$44:$G$103,6,0),SCENARIOS!$M$23)</f>
        <v>0.4</v>
      </c>
      <c r="AH330" s="15">
        <f t="shared" si="115"/>
        <v>26814.9355486936</v>
      </c>
      <c r="AI330" s="20">
        <f>IFERROR(VLOOKUP($E330,INPUTS!$A$44:$G$103,7,0),SCENARIOS!$N$23)</f>
        <v>0.5</v>
      </c>
      <c r="AJ330" s="15">
        <f t="shared" si="116"/>
        <v>37923.2978849059</v>
      </c>
      <c r="AL330" t="str">
        <f t="shared" si="117"/>
        <v>Y</v>
      </c>
      <c r="AM330" s="21">
        <f t="shared" si="118"/>
        <v>75846.5957698117</v>
      </c>
      <c r="BC330" s="2"/>
    </row>
    <row r="331" ht="15" customHeight="1" spans="1:55">
      <c r="A331" s="52" t="s">
        <v>1282</v>
      </c>
      <c r="B331" s="52" t="s">
        <v>400</v>
      </c>
      <c r="C331" s="52" t="s">
        <v>401</v>
      </c>
      <c r="D331" s="52" t="s">
        <v>929</v>
      </c>
      <c r="E331" s="10" t="s">
        <v>224</v>
      </c>
      <c r="F331" s="52" t="s">
        <v>938</v>
      </c>
      <c r="G331" s="52" t="s">
        <v>165</v>
      </c>
      <c r="H331" s="52" t="s">
        <v>702</v>
      </c>
      <c r="I331" s="52" t="s">
        <v>701</v>
      </c>
      <c r="J331" s="52" t="s">
        <v>181</v>
      </c>
      <c r="K331" s="52" t="s">
        <v>931</v>
      </c>
      <c r="L331" s="53" t="s">
        <v>293</v>
      </c>
      <c r="M331" s="13">
        <v>548</v>
      </c>
      <c r="N331" s="14">
        <f t="shared" si="107"/>
        <v>1.5013698630137</v>
      </c>
      <c r="O331" s="15">
        <v>11650</v>
      </c>
      <c r="P331" s="15">
        <f t="shared" si="108"/>
        <v>6384200</v>
      </c>
      <c r="Q331" s="16">
        <f>IFERROR(VLOOKUP(G331,SCENARIOS!$A$13:$E$18,2,0),0.025)</f>
        <v>0.025</v>
      </c>
      <c r="R331" s="52">
        <f>IFERROR(VLOOKUP(L331,INPUTS!$A$107:$B$120,2,0),0.0082)</f>
        <v>0.0079</v>
      </c>
      <c r="S331" s="52">
        <f t="shared" si="109"/>
        <v>92.035</v>
      </c>
      <c r="T331" s="15">
        <f t="shared" si="110"/>
        <v>50435.18</v>
      </c>
      <c r="U331" s="15">
        <f>T331/INPUTS!$B$7*1000</f>
        <v>63043975</v>
      </c>
      <c r="V331" s="15">
        <f>T331*INPUTS!$B$6</f>
        <v>159375.1688</v>
      </c>
      <c r="W331" s="54" t="s">
        <v>396</v>
      </c>
      <c r="X331" s="54" t="s">
        <v>396</v>
      </c>
      <c r="Y331" s="67">
        <f>IFERROR(VLOOKUP(E331,INPUTS!$A$44:$B$103,2,0),0)</f>
        <v>0.02</v>
      </c>
      <c r="Z331" s="15">
        <f t="shared" si="111"/>
        <v>1008.7036</v>
      </c>
      <c r="AA331" s="20">
        <f>IFERROR(VLOOKUP(E331,INPUTS!$A$44:$C$103,3,0),SCENARIOS!$J$23)</f>
        <v>0.1</v>
      </c>
      <c r="AB331" s="15">
        <f t="shared" si="112"/>
        <v>5706.2776870617</v>
      </c>
      <c r="AC331" s="20">
        <f>IFERROR(VLOOKUP($E331,INPUTS!$A$44:$G$103,4,0),SCENARIOS!$K$23)</f>
        <v>0.15</v>
      </c>
      <c r="AD331" s="15">
        <f t="shared" si="113"/>
        <v>9684.19416026419</v>
      </c>
      <c r="AE331" s="20">
        <f>IFERROR(VLOOKUP($E331,INPUTS!$A$44:$G$103,5,0),SCENARIOS!$L$23)</f>
        <v>0.3</v>
      </c>
      <c r="AF331" s="15">
        <f t="shared" si="114"/>
        <v>21913.5536163007</v>
      </c>
      <c r="AG331" s="20">
        <f>IFERROR(VLOOKUP($E331,INPUTS!$A$44:$G$103,6,0),SCENARIOS!$M$23)</f>
        <v>0.4</v>
      </c>
      <c r="AH331" s="15">
        <f t="shared" si="115"/>
        <v>33057.5660468021</v>
      </c>
      <c r="AI331" s="20">
        <f>IFERROR(VLOOKUP($E331,INPUTS!$A$44:$G$103,7,0),SCENARIOS!$N$23)</f>
        <v>0.5</v>
      </c>
      <c r="AJ331" s="15">
        <f t="shared" si="116"/>
        <v>46752.0021544078</v>
      </c>
      <c r="AL331" t="str">
        <f t="shared" si="117"/>
        <v>N</v>
      </c>
      <c r="AM331" s="21">
        <f t="shared" si="118"/>
        <v>93504.0043088155</v>
      </c>
      <c r="BC331" s="2"/>
    </row>
    <row r="332" ht="15" customHeight="1" spans="1:55">
      <c r="A332" s="52" t="s">
        <v>1283</v>
      </c>
      <c r="B332" s="52" t="s">
        <v>400</v>
      </c>
      <c r="C332" s="52" t="s">
        <v>401</v>
      </c>
      <c r="D332" s="52" t="s">
        <v>929</v>
      </c>
      <c r="E332" s="10" t="s">
        <v>224</v>
      </c>
      <c r="F332" s="52" t="s">
        <v>938</v>
      </c>
      <c r="G332" s="52" t="s">
        <v>165</v>
      </c>
      <c r="H332" s="52" t="s">
        <v>515</v>
      </c>
      <c r="I332" s="52" t="s">
        <v>514</v>
      </c>
      <c r="J332" s="52" t="s">
        <v>181</v>
      </c>
      <c r="K332" s="52" t="s">
        <v>931</v>
      </c>
      <c r="L332" s="53" t="s">
        <v>291</v>
      </c>
      <c r="M332" s="13">
        <v>365</v>
      </c>
      <c r="N332" s="14">
        <f t="shared" si="107"/>
        <v>1</v>
      </c>
      <c r="O332" s="15">
        <v>9050</v>
      </c>
      <c r="P332" s="15">
        <f t="shared" si="108"/>
        <v>3303250</v>
      </c>
      <c r="Q332" s="16">
        <f>IFERROR(VLOOKUP(G332,SCENARIOS!$A$13:$E$18,2,0),0.025)</f>
        <v>0.025</v>
      </c>
      <c r="R332" s="52">
        <f>IFERROR(VLOOKUP(L332,INPUTS!$A$107:$B$120,2,0),0.0082)</f>
        <v>0.0079</v>
      </c>
      <c r="S332" s="52">
        <f t="shared" si="109"/>
        <v>71.495</v>
      </c>
      <c r="T332" s="15">
        <f t="shared" si="110"/>
        <v>26095.675</v>
      </c>
      <c r="U332" s="15">
        <f>T332/INPUTS!$B$7*1000</f>
        <v>32619593.75</v>
      </c>
      <c r="V332" s="15">
        <f>T332*INPUTS!$B$6</f>
        <v>82462.333</v>
      </c>
      <c r="W332" s="54" t="s">
        <v>396</v>
      </c>
      <c r="X332" s="54" t="s">
        <v>396</v>
      </c>
      <c r="Y332" s="67">
        <f>IFERROR(VLOOKUP(E332,INPUTS!$A$44:$B$103,2,0),0)</f>
        <v>0.02</v>
      </c>
      <c r="Z332" s="15">
        <f t="shared" si="111"/>
        <v>521.9135</v>
      </c>
      <c r="AA332" s="20">
        <f>IFERROR(VLOOKUP(E332,INPUTS!$A$44:$C$103,3,0),SCENARIOS!$J$23)</f>
        <v>0.1</v>
      </c>
      <c r="AB332" s="15">
        <f t="shared" si="112"/>
        <v>2952.48610159246</v>
      </c>
      <c r="AC332" s="20">
        <f>IFERROR(VLOOKUP($E332,INPUTS!$A$44:$G$103,4,0),SCENARIOS!$K$23)</f>
        <v>0.15</v>
      </c>
      <c r="AD332" s="15">
        <f t="shared" si="113"/>
        <v>5010.70053568069</v>
      </c>
      <c r="AE332" s="20">
        <f>IFERROR(VLOOKUP($E332,INPUTS!$A$44:$G$103,5,0),SCENARIOS!$L$23)</f>
        <v>0.3</v>
      </c>
      <c r="AF332" s="15">
        <f t="shared" si="114"/>
        <v>11338.2954768092</v>
      </c>
      <c r="AG332" s="20">
        <f>IFERROR(VLOOKUP($E332,INPUTS!$A$44:$G$103,6,0),SCENARIOS!$M$23)</f>
        <v>0.4</v>
      </c>
      <c r="AH332" s="15">
        <f t="shared" si="115"/>
        <v>17104.32083019</v>
      </c>
      <c r="AI332" s="20">
        <f>IFERROR(VLOOKUP($E332,INPUTS!$A$44:$G$103,7,0),SCENARIOS!$N$23)</f>
        <v>0.5</v>
      </c>
      <c r="AJ332" s="15">
        <f t="shared" si="116"/>
        <v>24189.9613289915</v>
      </c>
      <c r="AL332" t="str">
        <f t="shared" si="117"/>
        <v>Y</v>
      </c>
      <c r="AM332" s="21">
        <f t="shared" si="118"/>
        <v>48379.922657983</v>
      </c>
      <c r="BC332" s="2"/>
    </row>
    <row r="333" ht="15" customHeight="1" spans="1:55">
      <c r="A333" s="52" t="s">
        <v>1284</v>
      </c>
      <c r="B333" s="52" t="s">
        <v>400</v>
      </c>
      <c r="C333" s="52" t="s">
        <v>401</v>
      </c>
      <c r="D333" s="52" t="s">
        <v>929</v>
      </c>
      <c r="E333" s="10" t="s">
        <v>224</v>
      </c>
      <c r="F333" s="52" t="s">
        <v>938</v>
      </c>
      <c r="G333" s="52" t="s">
        <v>165</v>
      </c>
      <c r="H333" s="52" t="s">
        <v>623</v>
      </c>
      <c r="I333" s="52" t="s">
        <v>622</v>
      </c>
      <c r="J333" s="52" t="s">
        <v>181</v>
      </c>
      <c r="K333" s="52" t="s">
        <v>931</v>
      </c>
      <c r="L333" s="53" t="s">
        <v>291</v>
      </c>
      <c r="M333" s="13">
        <v>365</v>
      </c>
      <c r="N333" s="14">
        <f t="shared" si="107"/>
        <v>1</v>
      </c>
      <c r="O333" s="15">
        <v>9020</v>
      </c>
      <c r="P333" s="15">
        <f t="shared" si="108"/>
        <v>3292300</v>
      </c>
      <c r="Q333" s="16">
        <f>IFERROR(VLOOKUP(G333,SCENARIOS!$A$13:$E$18,2,0),0.025)</f>
        <v>0.025</v>
      </c>
      <c r="R333" s="52">
        <f>IFERROR(VLOOKUP(L333,INPUTS!$A$107:$B$120,2,0),0.0082)</f>
        <v>0.0079</v>
      </c>
      <c r="S333" s="52">
        <f t="shared" si="109"/>
        <v>71.258</v>
      </c>
      <c r="T333" s="15">
        <f t="shared" si="110"/>
        <v>26009.17</v>
      </c>
      <c r="U333" s="15">
        <f>T333/INPUTS!$B$7*1000</f>
        <v>32511462.5</v>
      </c>
      <c r="V333" s="15">
        <f>T333*INPUTS!$B$6</f>
        <v>82188.9772</v>
      </c>
      <c r="W333" s="54" t="s">
        <v>396</v>
      </c>
      <c r="X333" s="54" t="s">
        <v>396</v>
      </c>
      <c r="Y333" s="67">
        <f>IFERROR(VLOOKUP(E333,INPUTS!$A$44:$B$103,2,0),0)</f>
        <v>0.02</v>
      </c>
      <c r="Z333" s="15">
        <f t="shared" si="111"/>
        <v>520.1834</v>
      </c>
      <c r="AA333" s="20">
        <f>IFERROR(VLOOKUP(E333,INPUTS!$A$44:$C$103,3,0),SCENARIOS!$J$23)</f>
        <v>0.1</v>
      </c>
      <c r="AB333" s="15">
        <f t="shared" si="112"/>
        <v>2942.69885484685</v>
      </c>
      <c r="AC333" s="20">
        <f>IFERROR(VLOOKUP($E333,INPUTS!$A$44:$G$103,4,0),SCENARIOS!$K$23)</f>
        <v>0.15</v>
      </c>
      <c r="AD333" s="15">
        <f t="shared" si="113"/>
        <v>4994.09047865634</v>
      </c>
      <c r="AE333" s="20">
        <f>IFERROR(VLOOKUP($E333,INPUTS!$A$44:$G$103,5,0),SCENARIOS!$L$23)</f>
        <v>0.3</v>
      </c>
      <c r="AF333" s="15">
        <f t="shared" si="114"/>
        <v>11300.7099669413</v>
      </c>
      <c r="AG333" s="20">
        <f>IFERROR(VLOOKUP($E333,INPUTS!$A$44:$G$103,6,0),SCENARIOS!$M$23)</f>
        <v>0.4</v>
      </c>
      <c r="AH333" s="15">
        <f t="shared" si="115"/>
        <v>17047.6214241231</v>
      </c>
      <c r="AI333" s="20">
        <f>IFERROR(VLOOKUP($E333,INPUTS!$A$44:$G$103,7,0),SCENARIOS!$N$23)</f>
        <v>0.5</v>
      </c>
      <c r="AJ333" s="15">
        <f t="shared" si="116"/>
        <v>24109.7736118788</v>
      </c>
      <c r="AL333" t="str">
        <f t="shared" si="117"/>
        <v>N</v>
      </c>
      <c r="AM333" s="21">
        <f t="shared" si="118"/>
        <v>48219.5472237576</v>
      </c>
      <c r="BC333" s="2"/>
    </row>
    <row r="334" ht="15" customHeight="1" spans="1:55">
      <c r="A334" s="52" t="s">
        <v>1285</v>
      </c>
      <c r="B334" s="52" t="s">
        <v>400</v>
      </c>
      <c r="C334" s="52" t="s">
        <v>401</v>
      </c>
      <c r="D334" s="52" t="s">
        <v>929</v>
      </c>
      <c r="E334" s="10" t="s">
        <v>224</v>
      </c>
      <c r="F334" s="52" t="s">
        <v>938</v>
      </c>
      <c r="G334" s="52" t="s">
        <v>165</v>
      </c>
      <c r="H334" s="52" t="s">
        <v>234</v>
      </c>
      <c r="I334" s="52" t="s">
        <v>424</v>
      </c>
      <c r="J334" s="52" t="s">
        <v>173</v>
      </c>
      <c r="K334" s="52" t="s">
        <v>931</v>
      </c>
      <c r="L334" s="53" t="s">
        <v>291</v>
      </c>
      <c r="M334" s="13">
        <v>730</v>
      </c>
      <c r="N334" s="14">
        <f t="shared" si="107"/>
        <v>2</v>
      </c>
      <c r="O334" s="15">
        <v>9600</v>
      </c>
      <c r="P334" s="15">
        <f t="shared" si="108"/>
        <v>7008000</v>
      </c>
      <c r="Q334" s="16">
        <f>IFERROR(VLOOKUP(G334,SCENARIOS!$A$13:$E$18,2,0),0.025)</f>
        <v>0.025</v>
      </c>
      <c r="R334" s="52">
        <f>IFERROR(VLOOKUP(L334,INPUTS!$A$107:$B$120,2,0),0.0082)</f>
        <v>0.0079</v>
      </c>
      <c r="S334" s="52">
        <f t="shared" si="109"/>
        <v>75.84</v>
      </c>
      <c r="T334" s="15">
        <f t="shared" si="110"/>
        <v>55363.2</v>
      </c>
      <c r="U334" s="15">
        <f>T334/INPUTS!$B$7*1000</f>
        <v>69204000</v>
      </c>
      <c r="V334" s="15">
        <f>T334*INPUTS!$B$6</f>
        <v>174947.712</v>
      </c>
      <c r="W334" s="54" t="s">
        <v>396</v>
      </c>
      <c r="X334" s="54" t="s">
        <v>396</v>
      </c>
      <c r="Y334" s="67">
        <f>IFERROR(VLOOKUP(E334,INPUTS!$A$44:$B$103,2,0),0)</f>
        <v>0.02</v>
      </c>
      <c r="Z334" s="15">
        <f t="shared" si="111"/>
        <v>1107.264</v>
      </c>
      <c r="AA334" s="20">
        <f>IFERROR(VLOOKUP(E334,INPUTS!$A$44:$C$103,3,0),SCENARIOS!$J$23)</f>
        <v>0.1</v>
      </c>
      <c r="AB334" s="15">
        <f t="shared" si="112"/>
        <v>6263.83791719062</v>
      </c>
      <c r="AC334" s="20">
        <f>IFERROR(VLOOKUP($E334,INPUTS!$A$44:$G$103,4,0),SCENARIOS!$K$23)</f>
        <v>0.15</v>
      </c>
      <c r="AD334" s="15">
        <f t="shared" si="113"/>
        <v>10630.4364955878</v>
      </c>
      <c r="AE334" s="20">
        <f>IFERROR(VLOOKUP($E334,INPUTS!$A$44:$G$103,5,0),SCENARIOS!$L$23)</f>
        <v>0.3</v>
      </c>
      <c r="AF334" s="15">
        <f t="shared" si="114"/>
        <v>24054.7263154405</v>
      </c>
      <c r="AG334" s="20">
        <f>IFERROR(VLOOKUP($E334,INPUTS!$A$44:$G$103,6,0),SCENARIOS!$M$23)</f>
        <v>0.4</v>
      </c>
      <c r="AH334" s="15">
        <f t="shared" si="115"/>
        <v>36287.6198828341</v>
      </c>
      <c r="AI334" s="20">
        <f>IFERROR(VLOOKUP($E334,INPUTS!$A$44:$G$103,7,0),SCENARIOS!$N$23)</f>
        <v>0.5</v>
      </c>
      <c r="AJ334" s="15">
        <f t="shared" si="116"/>
        <v>51320.1389521145</v>
      </c>
      <c r="AL334" t="str">
        <f t="shared" si="117"/>
        <v>Y</v>
      </c>
      <c r="AM334" s="21">
        <f t="shared" si="118"/>
        <v>102640.277904229</v>
      </c>
      <c r="BC334" s="2"/>
    </row>
    <row r="335" ht="15" customHeight="1" spans="1:55">
      <c r="A335" s="52" t="s">
        <v>1286</v>
      </c>
      <c r="B335" s="52" t="s">
        <v>400</v>
      </c>
      <c r="C335" s="52" t="s">
        <v>401</v>
      </c>
      <c r="D335" s="52" t="s">
        <v>929</v>
      </c>
      <c r="E335" s="10" t="s">
        <v>224</v>
      </c>
      <c r="F335" s="52" t="s">
        <v>938</v>
      </c>
      <c r="G335" s="52" t="s">
        <v>165</v>
      </c>
      <c r="H335" s="52" t="s">
        <v>505</v>
      </c>
      <c r="I335" s="52" t="s">
        <v>504</v>
      </c>
      <c r="J335" s="52" t="s">
        <v>173</v>
      </c>
      <c r="K335" s="52" t="s">
        <v>931</v>
      </c>
      <c r="L335" s="53" t="s">
        <v>291</v>
      </c>
      <c r="M335" s="13">
        <v>548</v>
      </c>
      <c r="N335" s="14">
        <f t="shared" si="107"/>
        <v>1.5013698630137</v>
      </c>
      <c r="O335" s="15">
        <v>9100</v>
      </c>
      <c r="P335" s="15">
        <f t="shared" si="108"/>
        <v>4986800</v>
      </c>
      <c r="Q335" s="16">
        <f>IFERROR(VLOOKUP(G335,SCENARIOS!$A$13:$E$18,2,0),0.025)</f>
        <v>0.025</v>
      </c>
      <c r="R335" s="52">
        <f>IFERROR(VLOOKUP(L335,INPUTS!$A$107:$B$120,2,0),0.0082)</f>
        <v>0.0079</v>
      </c>
      <c r="S335" s="52">
        <f t="shared" si="109"/>
        <v>71.89</v>
      </c>
      <c r="T335" s="15">
        <f t="shared" si="110"/>
        <v>39395.72</v>
      </c>
      <c r="U335" s="15">
        <f>T335/INPUTS!$B$7*1000</f>
        <v>49244650</v>
      </c>
      <c r="V335" s="15">
        <f>T335*INPUTS!$B$6</f>
        <v>124490.4752</v>
      </c>
      <c r="W335" s="54" t="s">
        <v>396</v>
      </c>
      <c r="X335" s="54" t="s">
        <v>396</v>
      </c>
      <c r="Y335" s="67">
        <f>IFERROR(VLOOKUP(E335,INPUTS!$A$44:$B$103,2,0),0)</f>
        <v>0.02</v>
      </c>
      <c r="Z335" s="15">
        <f t="shared" si="111"/>
        <v>787.9144</v>
      </c>
      <c r="AA335" s="20">
        <f>IFERROR(VLOOKUP(E335,INPUTS!$A$44:$C$103,3,0),SCENARIOS!$J$23)</f>
        <v>0.1</v>
      </c>
      <c r="AB335" s="15">
        <f t="shared" si="112"/>
        <v>4457.26411607394</v>
      </c>
      <c r="AC335" s="20">
        <f>IFERROR(VLOOKUP($E335,INPUTS!$A$44:$G$103,4,0),SCENARIOS!$K$23)</f>
        <v>0.15</v>
      </c>
      <c r="AD335" s="15">
        <f t="shared" si="113"/>
        <v>7564.4778419231</v>
      </c>
      <c r="AE335" s="20">
        <f>IFERROR(VLOOKUP($E335,INPUTS!$A$44:$G$103,5,0),SCENARIOS!$L$23)</f>
        <v>0.3</v>
      </c>
      <c r="AF335" s="15">
        <f t="shared" si="114"/>
        <v>17117.0247131619</v>
      </c>
      <c r="AG335" s="20">
        <f>IFERROR(VLOOKUP($E335,INPUTS!$A$44:$G$103,6,0),SCENARIOS!$M$23)</f>
        <v>0.4</v>
      </c>
      <c r="AH335" s="15">
        <f t="shared" si="115"/>
        <v>25821.7897876309</v>
      </c>
      <c r="AI335" s="20">
        <f>IFERROR(VLOOKUP($E335,INPUTS!$A$44:$G$103,7,0),SCENARIOS!$N$23)</f>
        <v>0.5</v>
      </c>
      <c r="AJ335" s="15">
        <f t="shared" si="116"/>
        <v>36518.731296576</v>
      </c>
      <c r="AL335" t="str">
        <f t="shared" si="117"/>
        <v>Y</v>
      </c>
      <c r="AM335" s="21">
        <f t="shared" si="118"/>
        <v>73037.462593152</v>
      </c>
      <c r="BC335" s="2"/>
    </row>
    <row r="336" ht="15" customHeight="1" spans="1:55">
      <c r="A336" s="52" t="s">
        <v>1287</v>
      </c>
      <c r="B336" s="52" t="s">
        <v>400</v>
      </c>
      <c r="C336" s="52" t="s">
        <v>401</v>
      </c>
      <c r="D336" s="52" t="s">
        <v>929</v>
      </c>
      <c r="E336" s="10" t="s">
        <v>224</v>
      </c>
      <c r="F336" s="52" t="s">
        <v>938</v>
      </c>
      <c r="G336" s="52" t="s">
        <v>165</v>
      </c>
      <c r="H336" s="52" t="s">
        <v>242</v>
      </c>
      <c r="I336" s="52" t="s">
        <v>421</v>
      </c>
      <c r="J336" s="52" t="s">
        <v>173</v>
      </c>
      <c r="K336" s="52" t="s">
        <v>931</v>
      </c>
      <c r="L336" s="53" t="s">
        <v>291</v>
      </c>
      <c r="M336" s="13">
        <v>730</v>
      </c>
      <c r="N336" s="14">
        <f t="shared" si="107"/>
        <v>2</v>
      </c>
      <c r="O336" s="15">
        <v>10850</v>
      </c>
      <c r="P336" s="15">
        <f t="shared" si="108"/>
        <v>7920500</v>
      </c>
      <c r="Q336" s="16">
        <f>IFERROR(VLOOKUP(G336,SCENARIOS!$A$13:$E$18,2,0),0.025)</f>
        <v>0.025</v>
      </c>
      <c r="R336" s="52">
        <f>IFERROR(VLOOKUP(L336,INPUTS!$A$107:$B$120,2,0),0.0082)</f>
        <v>0.0079</v>
      </c>
      <c r="S336" s="52">
        <f t="shared" si="109"/>
        <v>85.715</v>
      </c>
      <c r="T336" s="15">
        <f t="shared" si="110"/>
        <v>62571.95</v>
      </c>
      <c r="U336" s="15">
        <f>T336/INPUTS!$B$7*1000</f>
        <v>78214937.5</v>
      </c>
      <c r="V336" s="15">
        <f>T336*INPUTS!$B$6</f>
        <v>197727.362</v>
      </c>
      <c r="W336" s="54" t="s">
        <v>396</v>
      </c>
      <c r="X336" s="54" t="s">
        <v>396</v>
      </c>
      <c r="Y336" s="67">
        <f>IFERROR(VLOOKUP(E336,INPUTS!$A$44:$B$103,2,0),0)</f>
        <v>0.02</v>
      </c>
      <c r="Z336" s="15">
        <f t="shared" si="111"/>
        <v>1251.439</v>
      </c>
      <c r="AA336" s="20">
        <f>IFERROR(VLOOKUP(E336,INPUTS!$A$44:$C$103,3,0),SCENARIOS!$J$23)</f>
        <v>0.1</v>
      </c>
      <c r="AB336" s="15">
        <f t="shared" si="112"/>
        <v>7079.44181265815</v>
      </c>
      <c r="AC336" s="20">
        <f>IFERROR(VLOOKUP($E336,INPUTS!$A$44:$G$103,4,0),SCENARIOS!$K$23)</f>
        <v>0.15</v>
      </c>
      <c r="AD336" s="15">
        <f t="shared" si="113"/>
        <v>12014.6079142841</v>
      </c>
      <c r="AE336" s="20">
        <f>IFERROR(VLOOKUP($E336,INPUTS!$A$44:$G$103,5,0),SCENARIOS!$L$23)</f>
        <v>0.3</v>
      </c>
      <c r="AF336" s="15">
        <f t="shared" si="114"/>
        <v>27186.8521377634</v>
      </c>
      <c r="AG336" s="20">
        <f>IFERROR(VLOOKUP($E336,INPUTS!$A$44:$G$103,6,0),SCENARIOS!$M$23)</f>
        <v>0.4</v>
      </c>
      <c r="AH336" s="15">
        <f t="shared" si="115"/>
        <v>41012.5703884114</v>
      </c>
      <c r="AI336" s="20">
        <f>IFERROR(VLOOKUP($E336,INPUTS!$A$44:$G$103,7,0),SCENARIOS!$N$23)</f>
        <v>0.5</v>
      </c>
      <c r="AJ336" s="15">
        <f t="shared" si="116"/>
        <v>58002.4487115044</v>
      </c>
      <c r="AL336" t="str">
        <f t="shared" si="117"/>
        <v>Y</v>
      </c>
      <c r="AM336" s="21">
        <f t="shared" si="118"/>
        <v>116004.897423009</v>
      </c>
      <c r="BC336" s="2"/>
    </row>
    <row r="337" ht="15" customHeight="1" spans="1:55">
      <c r="A337" s="52" t="s">
        <v>1288</v>
      </c>
      <c r="B337" s="52" t="s">
        <v>400</v>
      </c>
      <c r="C337" s="52" t="s">
        <v>401</v>
      </c>
      <c r="D337" s="52" t="s">
        <v>929</v>
      </c>
      <c r="E337" s="10" t="s">
        <v>224</v>
      </c>
      <c r="F337" s="52" t="s">
        <v>938</v>
      </c>
      <c r="G337" s="52" t="s">
        <v>165</v>
      </c>
      <c r="H337" s="52" t="s">
        <v>545</v>
      </c>
      <c r="I337" s="52" t="s">
        <v>544</v>
      </c>
      <c r="J337" s="52" t="s">
        <v>173</v>
      </c>
      <c r="K337" s="52" t="s">
        <v>931</v>
      </c>
      <c r="L337" s="53" t="s">
        <v>291</v>
      </c>
      <c r="M337" s="13">
        <v>548</v>
      </c>
      <c r="N337" s="14">
        <f t="shared" si="107"/>
        <v>1.5013698630137</v>
      </c>
      <c r="O337" s="15">
        <v>9540</v>
      </c>
      <c r="P337" s="15">
        <f t="shared" si="108"/>
        <v>5227920</v>
      </c>
      <c r="Q337" s="16">
        <f>IFERROR(VLOOKUP(G337,SCENARIOS!$A$13:$E$18,2,0),0.025)</f>
        <v>0.025</v>
      </c>
      <c r="R337" s="52">
        <f>IFERROR(VLOOKUP(L337,INPUTS!$A$107:$B$120,2,0),0.0082)</f>
        <v>0.0079</v>
      </c>
      <c r="S337" s="52">
        <f t="shared" si="109"/>
        <v>75.366</v>
      </c>
      <c r="T337" s="15">
        <f t="shared" si="110"/>
        <v>41300.568</v>
      </c>
      <c r="U337" s="15">
        <f>T337/INPUTS!$B$7*1000</f>
        <v>51625710</v>
      </c>
      <c r="V337" s="15">
        <f>T337*INPUTS!$B$6</f>
        <v>130509.79488</v>
      </c>
      <c r="W337" s="54" t="s">
        <v>396</v>
      </c>
      <c r="X337" s="54" t="s">
        <v>396</v>
      </c>
      <c r="Y337" s="67">
        <f>IFERROR(VLOOKUP(E337,INPUTS!$A$44:$B$103,2,0),0)</f>
        <v>0.02</v>
      </c>
      <c r="Z337" s="15">
        <f t="shared" si="111"/>
        <v>826.01136</v>
      </c>
      <c r="AA337" s="20">
        <f>IFERROR(VLOOKUP(E337,INPUTS!$A$44:$C$103,3,0),SCENARIOS!$J$23)</f>
        <v>0.1</v>
      </c>
      <c r="AB337" s="15">
        <f t="shared" si="112"/>
        <v>4672.78018322477</v>
      </c>
      <c r="AC337" s="20">
        <f>IFERROR(VLOOKUP($E337,INPUTS!$A$44:$G$103,4,0),SCENARIOS!$K$23)</f>
        <v>0.15</v>
      </c>
      <c r="AD337" s="15">
        <f t="shared" si="113"/>
        <v>7930.2328144996</v>
      </c>
      <c r="AE337" s="20">
        <f>IFERROR(VLOOKUP($E337,INPUTS!$A$44:$G$103,5,0),SCENARIOS!$L$23)</f>
        <v>0.3</v>
      </c>
      <c r="AF337" s="15">
        <f t="shared" si="114"/>
        <v>17944.6610729192</v>
      </c>
      <c r="AG337" s="20">
        <f>IFERROR(VLOOKUP($E337,INPUTS!$A$44:$G$103,6,0),SCENARIOS!$M$23)</f>
        <v>0.4</v>
      </c>
      <c r="AH337" s="15">
        <f t="shared" si="115"/>
        <v>27070.3158872526</v>
      </c>
      <c r="AI337" s="20">
        <f>IFERROR(VLOOKUP($E337,INPUTS!$A$44:$G$103,7,0),SCENARIOS!$N$23)</f>
        <v>0.5</v>
      </c>
      <c r="AJ337" s="15">
        <f t="shared" si="116"/>
        <v>38284.4721504764</v>
      </c>
      <c r="AL337" t="str">
        <f t="shared" si="117"/>
        <v>Y</v>
      </c>
      <c r="AM337" s="21">
        <f t="shared" si="118"/>
        <v>76568.9443009528</v>
      </c>
      <c r="BC337" s="2"/>
    </row>
    <row r="338" ht="15" customHeight="1" spans="1:55">
      <c r="A338" s="52" t="s">
        <v>1289</v>
      </c>
      <c r="B338" s="52" t="s">
        <v>400</v>
      </c>
      <c r="C338" s="52" t="s">
        <v>401</v>
      </c>
      <c r="D338" s="52" t="s">
        <v>929</v>
      </c>
      <c r="E338" s="10" t="s">
        <v>224</v>
      </c>
      <c r="F338" s="52" t="s">
        <v>938</v>
      </c>
      <c r="G338" s="52" t="s">
        <v>165</v>
      </c>
      <c r="H338" s="52" t="s">
        <v>529</v>
      </c>
      <c r="I338" s="52" t="s">
        <v>528</v>
      </c>
      <c r="J338" s="52" t="s">
        <v>173</v>
      </c>
      <c r="K338" s="52" t="s">
        <v>931</v>
      </c>
      <c r="L338" s="53" t="s">
        <v>291</v>
      </c>
      <c r="M338" s="13">
        <v>365</v>
      </c>
      <c r="N338" s="14">
        <f t="shared" si="107"/>
        <v>1</v>
      </c>
      <c r="O338" s="15">
        <v>10580</v>
      </c>
      <c r="P338" s="15">
        <f t="shared" si="108"/>
        <v>3861700</v>
      </c>
      <c r="Q338" s="16">
        <f>IFERROR(VLOOKUP(G338,SCENARIOS!$A$13:$E$18,2,0),0.025)</f>
        <v>0.025</v>
      </c>
      <c r="R338" s="52">
        <f>IFERROR(VLOOKUP(L338,INPUTS!$A$107:$B$120,2,0),0.0082)</f>
        <v>0.0079</v>
      </c>
      <c r="S338" s="52">
        <f t="shared" si="109"/>
        <v>83.582</v>
      </c>
      <c r="T338" s="15">
        <f t="shared" si="110"/>
        <v>30507.43</v>
      </c>
      <c r="U338" s="15">
        <f>T338/INPUTS!$B$7*1000</f>
        <v>38134287.5</v>
      </c>
      <c r="V338" s="15">
        <f>T338*INPUTS!$B$6</f>
        <v>96403.4788</v>
      </c>
      <c r="W338" s="54" t="s">
        <v>396</v>
      </c>
      <c r="X338" s="54" t="s">
        <v>396</v>
      </c>
      <c r="Y338" s="67">
        <f>IFERROR(VLOOKUP(E338,INPUTS!$A$44:$B$103,2,0),0)</f>
        <v>0.02</v>
      </c>
      <c r="Z338" s="15">
        <f t="shared" si="111"/>
        <v>610.1486</v>
      </c>
      <c r="AA338" s="20">
        <f>IFERROR(VLOOKUP(E338,INPUTS!$A$44:$C$103,3,0),SCENARIOS!$J$23)</f>
        <v>0.1</v>
      </c>
      <c r="AB338" s="15">
        <f t="shared" si="112"/>
        <v>3451.63568561858</v>
      </c>
      <c r="AC338" s="20">
        <f>IFERROR(VLOOKUP($E338,INPUTS!$A$44:$G$103,4,0),SCENARIOS!$K$23)</f>
        <v>0.15</v>
      </c>
      <c r="AD338" s="15">
        <f t="shared" si="113"/>
        <v>5857.81344392284</v>
      </c>
      <c r="AE338" s="20">
        <f>IFERROR(VLOOKUP($E338,INPUTS!$A$44:$G$103,5,0),SCENARIOS!$L$23)</f>
        <v>0.3</v>
      </c>
      <c r="AF338" s="15">
        <f t="shared" si="114"/>
        <v>13255.1564800708</v>
      </c>
      <c r="AG338" s="20">
        <f>IFERROR(VLOOKUP($E338,INPUTS!$A$44:$G$103,6,0),SCENARIOS!$M$23)</f>
        <v>0.4</v>
      </c>
      <c r="AH338" s="15">
        <f t="shared" si="115"/>
        <v>19995.9905396034</v>
      </c>
      <c r="AI338" s="20">
        <f>IFERROR(VLOOKUP($E338,INPUTS!$A$44:$G$103,7,0),SCENARIOS!$N$23)</f>
        <v>0.5</v>
      </c>
      <c r="AJ338" s="15">
        <f t="shared" si="116"/>
        <v>28279.5349017381</v>
      </c>
      <c r="AL338" t="str">
        <f t="shared" si="117"/>
        <v>Y</v>
      </c>
      <c r="AM338" s="21">
        <f t="shared" si="118"/>
        <v>56559.0698034762</v>
      </c>
      <c r="BC338" s="2"/>
    </row>
    <row r="339" ht="15" customHeight="1" spans="1:55">
      <c r="A339" s="52" t="s">
        <v>1290</v>
      </c>
      <c r="B339" s="52" t="s">
        <v>400</v>
      </c>
      <c r="C339" s="52" t="s">
        <v>401</v>
      </c>
      <c r="D339" s="52" t="s">
        <v>929</v>
      </c>
      <c r="E339" s="10" t="s">
        <v>224</v>
      </c>
      <c r="F339" s="52" t="s">
        <v>938</v>
      </c>
      <c r="G339" s="52" t="s">
        <v>165</v>
      </c>
      <c r="H339" s="52" t="s">
        <v>448</v>
      </c>
      <c r="I339" s="52" t="s">
        <v>447</v>
      </c>
      <c r="J339" s="52" t="s">
        <v>177</v>
      </c>
      <c r="K339" s="52" t="s">
        <v>931</v>
      </c>
      <c r="L339" s="53" t="s">
        <v>291</v>
      </c>
      <c r="M339" s="13">
        <v>730</v>
      </c>
      <c r="N339" s="14">
        <f t="shared" si="107"/>
        <v>2</v>
      </c>
      <c r="O339" s="15">
        <v>5200</v>
      </c>
      <c r="P339" s="15">
        <f t="shared" si="108"/>
        <v>3796000</v>
      </c>
      <c r="Q339" s="16">
        <f>IFERROR(VLOOKUP(G339,SCENARIOS!$A$13:$E$18,2,0),0.025)</f>
        <v>0.025</v>
      </c>
      <c r="R339" s="52">
        <f>IFERROR(VLOOKUP(L339,INPUTS!$A$107:$B$120,2,0),0.0082)</f>
        <v>0.0079</v>
      </c>
      <c r="S339" s="52">
        <f t="shared" si="109"/>
        <v>41.08</v>
      </c>
      <c r="T339" s="15">
        <f t="shared" si="110"/>
        <v>29988.4</v>
      </c>
      <c r="U339" s="15">
        <f>T339/INPUTS!$B$7*1000</f>
        <v>37485500</v>
      </c>
      <c r="V339" s="15">
        <f>T339*INPUTS!$B$6</f>
        <v>94763.344</v>
      </c>
      <c r="W339" s="54" t="s">
        <v>396</v>
      </c>
      <c r="X339" s="54" t="s">
        <v>396</v>
      </c>
      <c r="Y339" s="67">
        <f>IFERROR(VLOOKUP(E339,INPUTS!$A$44:$B$103,2,0),0)</f>
        <v>0.02</v>
      </c>
      <c r="Z339" s="15">
        <f t="shared" si="111"/>
        <v>599.768</v>
      </c>
      <c r="AA339" s="20">
        <f>IFERROR(VLOOKUP(E339,INPUTS!$A$44:$C$103,3,0),SCENARIOS!$J$23)</f>
        <v>0.1</v>
      </c>
      <c r="AB339" s="15">
        <f t="shared" si="112"/>
        <v>3392.91220514492</v>
      </c>
      <c r="AC339" s="20">
        <f>IFERROR(VLOOKUP($E339,INPUTS!$A$44:$G$103,4,0),SCENARIOS!$K$23)</f>
        <v>0.15</v>
      </c>
      <c r="AD339" s="15">
        <f t="shared" si="113"/>
        <v>5758.15310177671</v>
      </c>
      <c r="AE339" s="20">
        <f>IFERROR(VLOOKUP($E339,INPUTS!$A$44:$G$103,5,0),SCENARIOS!$L$23)</f>
        <v>0.3</v>
      </c>
      <c r="AF339" s="15">
        <f t="shared" si="114"/>
        <v>13029.6434208636</v>
      </c>
      <c r="AG339" s="20">
        <f>IFERROR(VLOOKUP($E339,INPUTS!$A$44:$G$103,6,0),SCENARIOS!$M$23)</f>
        <v>0.4</v>
      </c>
      <c r="AH339" s="15">
        <f t="shared" si="115"/>
        <v>19655.7941032018</v>
      </c>
      <c r="AI339" s="20">
        <f>IFERROR(VLOOKUP($E339,INPUTS!$A$44:$G$103,7,0),SCENARIOS!$N$23)</f>
        <v>0.5</v>
      </c>
      <c r="AJ339" s="15">
        <f t="shared" si="116"/>
        <v>27798.408599062</v>
      </c>
      <c r="AL339" t="str">
        <f t="shared" si="117"/>
        <v>Y</v>
      </c>
      <c r="AM339" s="21">
        <f t="shared" si="118"/>
        <v>55596.8171981241</v>
      </c>
      <c r="BC339" s="2"/>
    </row>
    <row r="340" ht="15" customHeight="1" spans="1:55">
      <c r="A340" s="52" t="s">
        <v>1291</v>
      </c>
      <c r="B340" s="52" t="s">
        <v>400</v>
      </c>
      <c r="C340" s="52" t="s">
        <v>401</v>
      </c>
      <c r="D340" s="52" t="s">
        <v>929</v>
      </c>
      <c r="E340" s="10" t="s">
        <v>224</v>
      </c>
      <c r="F340" s="52" t="s">
        <v>938</v>
      </c>
      <c r="G340" s="52" t="s">
        <v>165</v>
      </c>
      <c r="H340" s="52" t="s">
        <v>673</v>
      </c>
      <c r="I340" s="52" t="s">
        <v>439</v>
      </c>
      <c r="J340" s="52" t="s">
        <v>177</v>
      </c>
      <c r="K340" s="52" t="s">
        <v>931</v>
      </c>
      <c r="L340" s="53" t="s">
        <v>291</v>
      </c>
      <c r="M340" s="13">
        <v>730</v>
      </c>
      <c r="N340" s="14">
        <f t="shared" si="107"/>
        <v>2</v>
      </c>
      <c r="O340" s="15">
        <v>5500</v>
      </c>
      <c r="P340" s="15">
        <f t="shared" si="108"/>
        <v>4015000</v>
      </c>
      <c r="Q340" s="16">
        <f>IFERROR(VLOOKUP(G340,SCENARIOS!$A$13:$E$18,2,0),0.025)</f>
        <v>0.025</v>
      </c>
      <c r="R340" s="52">
        <f>IFERROR(VLOOKUP(L340,INPUTS!$A$107:$B$120,2,0),0.0082)</f>
        <v>0.0079</v>
      </c>
      <c r="S340" s="52">
        <f t="shared" si="109"/>
        <v>43.45</v>
      </c>
      <c r="T340" s="15">
        <f t="shared" si="110"/>
        <v>31718.5</v>
      </c>
      <c r="U340" s="15">
        <f>T340/INPUTS!$B$7*1000</f>
        <v>39648125</v>
      </c>
      <c r="V340" s="15">
        <f>T340*INPUTS!$B$6</f>
        <v>100230.46</v>
      </c>
      <c r="W340" s="54" t="s">
        <v>396</v>
      </c>
      <c r="X340" s="54" t="s">
        <v>396</v>
      </c>
      <c r="Y340" s="67">
        <f>IFERROR(VLOOKUP(E340,INPUTS!$A$44:$B$103,2,0),0)</f>
        <v>0.02</v>
      </c>
      <c r="Z340" s="15">
        <f t="shared" si="111"/>
        <v>634.37</v>
      </c>
      <c r="AA340" s="20">
        <f>IFERROR(VLOOKUP(E340,INPUTS!$A$44:$C$103,3,0),SCENARIOS!$J$23)</f>
        <v>0.1</v>
      </c>
      <c r="AB340" s="15">
        <f t="shared" si="112"/>
        <v>3588.65714005713</v>
      </c>
      <c r="AC340" s="20">
        <f>IFERROR(VLOOKUP($E340,INPUTS!$A$44:$G$103,4,0),SCENARIOS!$K$23)</f>
        <v>0.15</v>
      </c>
      <c r="AD340" s="15">
        <f t="shared" si="113"/>
        <v>6090.35424226382</v>
      </c>
      <c r="AE340" s="20">
        <f>IFERROR(VLOOKUP($E340,INPUTS!$A$44:$G$103,5,0),SCENARIOS!$L$23)</f>
        <v>0.3</v>
      </c>
      <c r="AF340" s="15">
        <f t="shared" si="114"/>
        <v>13781.3536182211</v>
      </c>
      <c r="AG340" s="20">
        <f>IFERROR(VLOOKUP($E340,INPUTS!$A$44:$G$103,6,0),SCENARIOS!$M$23)</f>
        <v>0.4</v>
      </c>
      <c r="AH340" s="15">
        <f t="shared" si="115"/>
        <v>20789.7822245404</v>
      </c>
      <c r="AI340" s="20">
        <f>IFERROR(VLOOKUP($E340,INPUTS!$A$44:$G$103,7,0),SCENARIOS!$N$23)</f>
        <v>0.5</v>
      </c>
      <c r="AJ340" s="15">
        <f t="shared" si="116"/>
        <v>29402.1629413156</v>
      </c>
      <c r="AL340" t="str">
        <f t="shared" si="117"/>
        <v>Y</v>
      </c>
      <c r="AM340" s="21">
        <f t="shared" si="118"/>
        <v>58804.3258826312</v>
      </c>
      <c r="BC340" s="2"/>
    </row>
    <row r="341" ht="15" customHeight="1" spans="1:55">
      <c r="A341" s="52" t="s">
        <v>1292</v>
      </c>
      <c r="B341" s="52" t="s">
        <v>400</v>
      </c>
      <c r="C341" s="52" t="s">
        <v>401</v>
      </c>
      <c r="D341" s="52" t="s">
        <v>929</v>
      </c>
      <c r="E341" s="10" t="s">
        <v>224</v>
      </c>
      <c r="F341" s="52" t="s">
        <v>938</v>
      </c>
      <c r="G341" s="52" t="s">
        <v>165</v>
      </c>
      <c r="H341" s="52" t="s">
        <v>444</v>
      </c>
      <c r="I341" s="52" t="s">
        <v>443</v>
      </c>
      <c r="J341" s="52" t="s">
        <v>177</v>
      </c>
      <c r="K341" s="52" t="s">
        <v>931</v>
      </c>
      <c r="L341" s="53" t="s">
        <v>291</v>
      </c>
      <c r="M341" s="13">
        <v>548</v>
      </c>
      <c r="N341" s="14">
        <f t="shared" si="107"/>
        <v>1.5013698630137</v>
      </c>
      <c r="O341" s="15">
        <v>5100</v>
      </c>
      <c r="P341" s="15">
        <f t="shared" si="108"/>
        <v>2794800</v>
      </c>
      <c r="Q341" s="16">
        <f>IFERROR(VLOOKUP(G341,SCENARIOS!$A$13:$E$18,2,0),0.025)</f>
        <v>0.025</v>
      </c>
      <c r="R341" s="52">
        <f>IFERROR(VLOOKUP(L341,INPUTS!$A$107:$B$120,2,0),0.0082)</f>
        <v>0.0079</v>
      </c>
      <c r="S341" s="52">
        <f t="shared" si="109"/>
        <v>40.29</v>
      </c>
      <c r="T341" s="15">
        <f t="shared" si="110"/>
        <v>22078.92</v>
      </c>
      <c r="U341" s="15">
        <f>T341/INPUTS!$B$7*1000</f>
        <v>27598650</v>
      </c>
      <c r="V341" s="15">
        <f>T341*INPUTS!$B$6</f>
        <v>69769.3872</v>
      </c>
      <c r="W341" s="54" t="s">
        <v>396</v>
      </c>
      <c r="X341" s="54" t="s">
        <v>396</v>
      </c>
      <c r="Y341" s="67">
        <f>IFERROR(VLOOKUP(E341,INPUTS!$A$44:$B$103,2,0),0)</f>
        <v>0.02</v>
      </c>
      <c r="Z341" s="15">
        <f t="shared" si="111"/>
        <v>441.5784</v>
      </c>
      <c r="AA341" s="20">
        <f>IFERROR(VLOOKUP(E341,INPUTS!$A$44:$C$103,3,0),SCENARIOS!$J$23)</f>
        <v>0.1</v>
      </c>
      <c r="AB341" s="15">
        <f t="shared" si="112"/>
        <v>2498.02714197551</v>
      </c>
      <c r="AC341" s="20">
        <f>IFERROR(VLOOKUP($E341,INPUTS!$A$44:$G$103,4,0),SCENARIOS!$K$23)</f>
        <v>0.15</v>
      </c>
      <c r="AD341" s="15">
        <f t="shared" si="113"/>
        <v>4239.43263668218</v>
      </c>
      <c r="AE341" s="20">
        <f>IFERROR(VLOOKUP($E341,INPUTS!$A$44:$G$103,5,0),SCENARIOS!$L$23)</f>
        <v>0.3</v>
      </c>
      <c r="AF341" s="15">
        <f t="shared" si="114"/>
        <v>9593.05780627754</v>
      </c>
      <c r="AG341" s="20">
        <f>IFERROR(VLOOKUP($E341,INPUTS!$A$44:$G$103,6,0),SCENARIOS!$M$23)</f>
        <v>0.4</v>
      </c>
      <c r="AH341" s="15">
        <f t="shared" si="115"/>
        <v>14471.5525183426</v>
      </c>
      <c r="AI341" s="20">
        <f>IFERROR(VLOOKUP($E341,INPUTS!$A$44:$G$103,7,0),SCENARIOS!$N$23)</f>
        <v>0.5</v>
      </c>
      <c r="AJ341" s="15">
        <f t="shared" si="116"/>
        <v>20466.5417156635</v>
      </c>
      <c r="AL341" t="str">
        <f t="shared" si="117"/>
        <v>Y</v>
      </c>
      <c r="AM341" s="21">
        <f t="shared" si="118"/>
        <v>40933.083431327</v>
      </c>
      <c r="BC341" s="2"/>
    </row>
    <row r="342" ht="15" customHeight="1" spans="1:55">
      <c r="A342" s="52" t="s">
        <v>1293</v>
      </c>
      <c r="B342" s="52" t="s">
        <v>400</v>
      </c>
      <c r="C342" s="52" t="s">
        <v>401</v>
      </c>
      <c r="D342" s="52" t="s">
        <v>929</v>
      </c>
      <c r="E342" s="10" t="s">
        <v>224</v>
      </c>
      <c r="F342" s="52" t="s">
        <v>938</v>
      </c>
      <c r="G342" s="52" t="s">
        <v>165</v>
      </c>
      <c r="H342" s="52" t="s">
        <v>783</v>
      </c>
      <c r="I342" s="52" t="s">
        <v>443</v>
      </c>
      <c r="J342" s="52" t="s">
        <v>177</v>
      </c>
      <c r="K342" s="52" t="s">
        <v>931</v>
      </c>
      <c r="L342" s="53" t="s">
        <v>291</v>
      </c>
      <c r="M342" s="13">
        <v>365</v>
      </c>
      <c r="N342" s="14">
        <f t="shared" si="107"/>
        <v>1</v>
      </c>
      <c r="O342" s="15">
        <v>5330</v>
      </c>
      <c r="P342" s="15">
        <f t="shared" si="108"/>
        <v>1945450</v>
      </c>
      <c r="Q342" s="16">
        <f>IFERROR(VLOOKUP(G342,SCENARIOS!$A$13:$E$18,2,0),0.025)</f>
        <v>0.025</v>
      </c>
      <c r="R342" s="52">
        <f>IFERROR(VLOOKUP(L342,INPUTS!$A$107:$B$120,2,0),0.0082)</f>
        <v>0.0079</v>
      </c>
      <c r="S342" s="52">
        <f t="shared" si="109"/>
        <v>42.107</v>
      </c>
      <c r="T342" s="15">
        <f t="shared" si="110"/>
        <v>15369.055</v>
      </c>
      <c r="U342" s="15">
        <f>T342/INPUTS!$B$7*1000</f>
        <v>19211318.75</v>
      </c>
      <c r="V342" s="15">
        <f>T342*INPUTS!$B$6</f>
        <v>48566.2138</v>
      </c>
      <c r="W342" s="54" t="s">
        <v>396</v>
      </c>
      <c r="X342" s="54" t="s">
        <v>396</v>
      </c>
      <c r="Y342" s="67">
        <f>IFERROR(VLOOKUP(E342,INPUTS!$A$44:$B$103,2,0),0)</f>
        <v>0.02</v>
      </c>
      <c r="Z342" s="15">
        <f t="shared" si="111"/>
        <v>307.3811</v>
      </c>
      <c r="AA342" s="20">
        <f>IFERROR(VLOOKUP(E342,INPUTS!$A$44:$C$103,3,0),SCENARIOS!$J$23)</f>
        <v>0.1</v>
      </c>
      <c r="AB342" s="15">
        <f t="shared" si="112"/>
        <v>1738.86750513677</v>
      </c>
      <c r="AC342" s="20">
        <f>IFERROR(VLOOKUP($E342,INPUTS!$A$44:$G$103,4,0),SCENARIOS!$K$23)</f>
        <v>0.15</v>
      </c>
      <c r="AD342" s="15">
        <f t="shared" si="113"/>
        <v>2951.05346466056</v>
      </c>
      <c r="AE342" s="20">
        <f>IFERROR(VLOOKUP($E342,INPUTS!$A$44:$G$103,5,0),SCENARIOS!$L$23)</f>
        <v>0.3</v>
      </c>
      <c r="AF342" s="15">
        <f t="shared" si="114"/>
        <v>6677.69225319259</v>
      </c>
      <c r="AG342" s="20">
        <f>IFERROR(VLOOKUP($E342,INPUTS!$A$44:$G$103,6,0),SCENARIOS!$M$23)</f>
        <v>0.4</v>
      </c>
      <c r="AH342" s="15">
        <f t="shared" si="115"/>
        <v>10073.5944778909</v>
      </c>
      <c r="AI342" s="20">
        <f>IFERROR(VLOOKUP($E342,INPUTS!$A$44:$G$103,7,0),SCENARIOS!$N$23)</f>
        <v>0.5</v>
      </c>
      <c r="AJ342" s="15">
        <f t="shared" si="116"/>
        <v>14246.6844070193</v>
      </c>
      <c r="AL342" t="str">
        <f t="shared" si="117"/>
        <v>Y</v>
      </c>
      <c r="AM342" s="21">
        <f t="shared" si="118"/>
        <v>28493.3688140386</v>
      </c>
      <c r="BC342" s="2"/>
    </row>
    <row r="343" ht="15" customHeight="1" spans="1:55">
      <c r="A343" s="52" t="s">
        <v>1294</v>
      </c>
      <c r="B343" s="52" t="s">
        <v>400</v>
      </c>
      <c r="C343" s="52" t="s">
        <v>401</v>
      </c>
      <c r="D343" s="52" t="s">
        <v>929</v>
      </c>
      <c r="E343" s="10" t="s">
        <v>224</v>
      </c>
      <c r="F343" s="52" t="s">
        <v>938</v>
      </c>
      <c r="G343" s="52" t="s">
        <v>165</v>
      </c>
      <c r="H343" s="52" t="s">
        <v>636</v>
      </c>
      <c r="I343" s="52" t="s">
        <v>635</v>
      </c>
      <c r="J343" s="52" t="s">
        <v>177</v>
      </c>
      <c r="K343" s="52" t="s">
        <v>931</v>
      </c>
      <c r="L343" s="53" t="s">
        <v>282</v>
      </c>
      <c r="M343" s="13">
        <v>548</v>
      </c>
      <c r="N343" s="14">
        <f t="shared" si="107"/>
        <v>1.5013698630137</v>
      </c>
      <c r="O343" s="15">
        <v>3500</v>
      </c>
      <c r="P343" s="15">
        <f t="shared" si="108"/>
        <v>1918000</v>
      </c>
      <c r="Q343" s="16">
        <f>IFERROR(VLOOKUP(G343,SCENARIOS!$A$13:$E$18,2,0),0.025)</f>
        <v>0.025</v>
      </c>
      <c r="R343" s="52">
        <f>IFERROR(VLOOKUP(L343,INPUTS!$A$107:$B$120,2,0),0.0082)</f>
        <v>0.0042</v>
      </c>
      <c r="S343" s="52">
        <f t="shared" si="109"/>
        <v>14.7</v>
      </c>
      <c r="T343" s="15">
        <f t="shared" si="110"/>
        <v>8055.6</v>
      </c>
      <c r="U343" s="15">
        <f>T343/INPUTS!$B$7*1000</f>
        <v>10069500</v>
      </c>
      <c r="V343" s="15">
        <f>T343*INPUTS!$B$6</f>
        <v>25455.696</v>
      </c>
      <c r="W343" s="54" t="s">
        <v>396</v>
      </c>
      <c r="X343" s="54" t="s">
        <v>396</v>
      </c>
      <c r="Y343" s="67">
        <f>IFERROR(VLOOKUP(E343,INPUTS!$A$44:$B$103,2,0),0)</f>
        <v>0.02</v>
      </c>
      <c r="Z343" s="15">
        <f t="shared" si="111"/>
        <v>161.112</v>
      </c>
      <c r="AA343" s="20">
        <f>IFERROR(VLOOKUP(E343,INPUTS!$A$44:$C$103,3,0),SCENARIOS!$J$23)</f>
        <v>0.1</v>
      </c>
      <c r="AB343" s="15">
        <f t="shared" si="112"/>
        <v>911.417199976172</v>
      </c>
      <c r="AC343" s="20">
        <f>IFERROR(VLOOKUP($E343,INPUTS!$A$44:$G$103,4,0),SCENARIOS!$K$23)</f>
        <v>0.15</v>
      </c>
      <c r="AD343" s="15">
        <f t="shared" si="113"/>
        <v>1546.77735813423</v>
      </c>
      <c r="AE343" s="20">
        <f>IFERROR(VLOOKUP($E343,INPUTS!$A$44:$G$103,5,0),SCENARIOS!$L$23)</f>
        <v>0.3</v>
      </c>
      <c r="AF343" s="15">
        <f t="shared" si="114"/>
        <v>3500.07321301265</v>
      </c>
      <c r="AG343" s="20">
        <f>IFERROR(VLOOKUP($E343,INPUTS!$A$44:$G$103,6,0),SCENARIOS!$M$23)</f>
        <v>0.4</v>
      </c>
      <c r="AH343" s="15">
        <f t="shared" si="115"/>
        <v>5280.01543856132</v>
      </c>
      <c r="AI343" s="20">
        <f>IFERROR(VLOOKUP($E343,INPUTS!$A$44:$G$103,7,0),SCENARIOS!$N$23)</f>
        <v>0.5</v>
      </c>
      <c r="AJ343" s="15">
        <f t="shared" si="116"/>
        <v>7467.31603922197</v>
      </c>
      <c r="AL343" t="str">
        <f t="shared" si="117"/>
        <v>Y</v>
      </c>
      <c r="AM343" s="21">
        <f t="shared" si="118"/>
        <v>14934.6320784439</v>
      </c>
      <c r="BC343" s="2"/>
    </row>
    <row r="344" ht="15" customHeight="1" spans="1:55">
      <c r="A344" s="52" t="s">
        <v>1295</v>
      </c>
      <c r="B344" s="52" t="s">
        <v>400</v>
      </c>
      <c r="C344" s="52" t="s">
        <v>401</v>
      </c>
      <c r="D344" s="52" t="s">
        <v>929</v>
      </c>
      <c r="E344" s="10" t="s">
        <v>224</v>
      </c>
      <c r="F344" s="52" t="s">
        <v>938</v>
      </c>
      <c r="G344" s="52" t="s">
        <v>165</v>
      </c>
      <c r="H344" s="52" t="s">
        <v>648</v>
      </c>
      <c r="I344" s="52" t="s">
        <v>647</v>
      </c>
      <c r="J344" s="52" t="s">
        <v>177</v>
      </c>
      <c r="K344" s="52" t="s">
        <v>931</v>
      </c>
      <c r="L344" s="53" t="s">
        <v>279</v>
      </c>
      <c r="M344" s="13">
        <v>548</v>
      </c>
      <c r="N344" s="14">
        <f t="shared" si="107"/>
        <v>1.5013698630137</v>
      </c>
      <c r="O344" s="15">
        <v>2100</v>
      </c>
      <c r="P344" s="15">
        <f t="shared" si="108"/>
        <v>1150800</v>
      </c>
      <c r="Q344" s="16">
        <f>IFERROR(VLOOKUP(G344,SCENARIOS!$A$13:$E$18,2,0),0.025)</f>
        <v>0.025</v>
      </c>
      <c r="R344" s="52">
        <f>IFERROR(VLOOKUP(L344,INPUTS!$A$107:$B$120,2,0),0.0082)</f>
        <v>0.0039</v>
      </c>
      <c r="S344" s="52">
        <f t="shared" si="109"/>
        <v>8.19</v>
      </c>
      <c r="T344" s="15">
        <f t="shared" si="110"/>
        <v>4488.12</v>
      </c>
      <c r="U344" s="15">
        <f>T344/INPUTS!$B$7*1000</f>
        <v>5610150</v>
      </c>
      <c r="V344" s="15">
        <f>T344*INPUTS!$B$6</f>
        <v>14182.4592</v>
      </c>
      <c r="W344" s="54" t="s">
        <v>396</v>
      </c>
      <c r="X344" s="54" t="s">
        <v>396</v>
      </c>
      <c r="Y344" s="67">
        <f>IFERROR(VLOOKUP(E344,INPUTS!$A$44:$B$103,2,0),0)</f>
        <v>0.02</v>
      </c>
      <c r="Z344" s="15">
        <f t="shared" si="111"/>
        <v>89.7624</v>
      </c>
      <c r="AA344" s="20">
        <f>IFERROR(VLOOKUP(E344,INPUTS!$A$44:$C$103,3,0),SCENARIOS!$J$23)</f>
        <v>0.1</v>
      </c>
      <c r="AB344" s="15">
        <f t="shared" si="112"/>
        <v>507.789582843867</v>
      </c>
      <c r="AC344" s="20">
        <f>IFERROR(VLOOKUP($E344,INPUTS!$A$44:$G$103,4,0),SCENARIOS!$K$23)</f>
        <v>0.15</v>
      </c>
      <c r="AD344" s="15">
        <f t="shared" si="113"/>
        <v>861.775956674783</v>
      </c>
      <c r="AE344" s="20">
        <f>IFERROR(VLOOKUP($E344,INPUTS!$A$44:$G$103,5,0),SCENARIOS!$L$23)</f>
        <v>0.3</v>
      </c>
      <c r="AF344" s="15">
        <f t="shared" si="114"/>
        <v>1950.04079010705</v>
      </c>
      <c r="AG344" s="20">
        <f>IFERROR(VLOOKUP($E344,INPUTS!$A$44:$G$103,6,0),SCENARIOS!$M$23)</f>
        <v>0.4</v>
      </c>
      <c r="AH344" s="15">
        <f t="shared" si="115"/>
        <v>2941.72288719845</v>
      </c>
      <c r="AI344" s="20">
        <f>IFERROR(VLOOKUP($E344,INPUTS!$A$44:$G$103,7,0),SCENARIOS!$N$23)</f>
        <v>0.5</v>
      </c>
      <c r="AJ344" s="15">
        <f t="shared" si="116"/>
        <v>4160.36179328081</v>
      </c>
      <c r="AL344" t="str">
        <f t="shared" si="117"/>
        <v>Y</v>
      </c>
      <c r="AM344" s="21">
        <f t="shared" si="118"/>
        <v>8320.72358656162</v>
      </c>
      <c r="BC344" s="2"/>
    </row>
    <row r="345" ht="15" customHeight="1" spans="1:55">
      <c r="A345" s="52" t="s">
        <v>1296</v>
      </c>
      <c r="B345" s="52" t="s">
        <v>400</v>
      </c>
      <c r="C345" s="52" t="s">
        <v>401</v>
      </c>
      <c r="D345" s="52" t="s">
        <v>929</v>
      </c>
      <c r="E345" s="10" t="s">
        <v>224</v>
      </c>
      <c r="F345" s="52" t="s">
        <v>938</v>
      </c>
      <c r="G345" s="52" t="s">
        <v>165</v>
      </c>
      <c r="H345" s="52" t="s">
        <v>644</v>
      </c>
      <c r="I345" s="52" t="s">
        <v>643</v>
      </c>
      <c r="J345" s="52" t="s">
        <v>185</v>
      </c>
      <c r="K345" s="52" t="s">
        <v>931</v>
      </c>
      <c r="L345" s="53" t="s">
        <v>291</v>
      </c>
      <c r="M345" s="13">
        <v>548</v>
      </c>
      <c r="N345" s="14">
        <f t="shared" si="107"/>
        <v>1.5013698630137</v>
      </c>
      <c r="O345" s="15">
        <v>9060</v>
      </c>
      <c r="P345" s="15">
        <f t="shared" si="108"/>
        <v>4964880</v>
      </c>
      <c r="Q345" s="16">
        <f>IFERROR(VLOOKUP(G345,SCENARIOS!$A$13:$E$18,2,0),0.025)</f>
        <v>0.025</v>
      </c>
      <c r="R345" s="52">
        <f>IFERROR(VLOOKUP(L345,INPUTS!$A$107:$B$120,2,0),0.0082)</f>
        <v>0.0079</v>
      </c>
      <c r="S345" s="52">
        <f t="shared" si="109"/>
        <v>71.574</v>
      </c>
      <c r="T345" s="15">
        <f t="shared" si="110"/>
        <v>39222.552</v>
      </c>
      <c r="U345" s="15">
        <f>T345/INPUTS!$B$7*1000</f>
        <v>49028190</v>
      </c>
      <c r="V345" s="15">
        <f>T345*INPUTS!$B$6</f>
        <v>123943.26432</v>
      </c>
      <c r="W345" s="54" t="s">
        <v>396</v>
      </c>
      <c r="X345" s="54" t="s">
        <v>396</v>
      </c>
      <c r="Y345" s="67">
        <f>IFERROR(VLOOKUP(E345,INPUTS!$A$44:$B$103,2,0),0)</f>
        <v>0.02</v>
      </c>
      <c r="Z345" s="15">
        <f t="shared" si="111"/>
        <v>784.45104</v>
      </c>
      <c r="AA345" s="20">
        <f>IFERROR(VLOOKUP(E345,INPUTS!$A$44:$C$103,3,0),SCENARIOS!$J$23)</f>
        <v>0.1</v>
      </c>
      <c r="AB345" s="15">
        <f t="shared" si="112"/>
        <v>4437.67174633296</v>
      </c>
      <c r="AC345" s="20">
        <f>IFERROR(VLOOKUP($E345,INPUTS!$A$44:$G$103,4,0),SCENARIOS!$K$23)</f>
        <v>0.15</v>
      </c>
      <c r="AD345" s="15">
        <f t="shared" si="113"/>
        <v>7531.22738987069</v>
      </c>
      <c r="AE345" s="20">
        <f>IFERROR(VLOOKUP($E345,INPUTS!$A$44:$G$103,5,0),SCENARIOS!$L$23)</f>
        <v>0.3</v>
      </c>
      <c r="AF345" s="15">
        <f t="shared" si="114"/>
        <v>17041.785044093</v>
      </c>
      <c r="AG345" s="20">
        <f>IFERROR(VLOOKUP($E345,INPUTS!$A$44:$G$103,6,0),SCENARIOS!$M$23)</f>
        <v>0.4</v>
      </c>
      <c r="AH345" s="15">
        <f t="shared" si="115"/>
        <v>25708.287414938</v>
      </c>
      <c r="AI345" s="20">
        <f>IFERROR(VLOOKUP($E345,INPUTS!$A$44:$G$103,7,0),SCENARIOS!$N$23)</f>
        <v>0.5</v>
      </c>
      <c r="AJ345" s="15">
        <f t="shared" si="116"/>
        <v>36358.2094007669</v>
      </c>
      <c r="AL345" t="str">
        <f t="shared" si="117"/>
        <v>Y</v>
      </c>
      <c r="AM345" s="21">
        <f t="shared" si="118"/>
        <v>72716.4188015338</v>
      </c>
      <c r="BC345" s="2"/>
    </row>
    <row r="346" ht="15" customHeight="1" spans="1:55">
      <c r="A346" s="52" t="s">
        <v>1297</v>
      </c>
      <c r="B346" s="52" t="s">
        <v>400</v>
      </c>
      <c r="C346" s="52" t="s">
        <v>401</v>
      </c>
      <c r="D346" s="52" t="s">
        <v>929</v>
      </c>
      <c r="E346" s="10" t="s">
        <v>224</v>
      </c>
      <c r="F346" s="52" t="s">
        <v>938</v>
      </c>
      <c r="G346" s="52" t="s">
        <v>165</v>
      </c>
      <c r="H346" s="52" t="s">
        <v>640</v>
      </c>
      <c r="I346" s="52" t="s">
        <v>639</v>
      </c>
      <c r="J346" s="52" t="s">
        <v>185</v>
      </c>
      <c r="K346" s="52" t="s">
        <v>931</v>
      </c>
      <c r="L346" s="53" t="s">
        <v>291</v>
      </c>
      <c r="M346" s="13">
        <v>548</v>
      </c>
      <c r="N346" s="14">
        <f t="shared" si="107"/>
        <v>1.5013698630137</v>
      </c>
      <c r="O346" s="15">
        <v>6820</v>
      </c>
      <c r="P346" s="15">
        <f t="shared" si="108"/>
        <v>3737360</v>
      </c>
      <c r="Q346" s="16">
        <f>IFERROR(VLOOKUP(G346,SCENARIOS!$A$13:$E$18,2,0),0.025)</f>
        <v>0.025</v>
      </c>
      <c r="R346" s="52">
        <f>IFERROR(VLOOKUP(L346,INPUTS!$A$107:$B$120,2,0),0.0082)</f>
        <v>0.0079</v>
      </c>
      <c r="S346" s="52">
        <f t="shared" si="109"/>
        <v>53.878</v>
      </c>
      <c r="T346" s="15">
        <f t="shared" si="110"/>
        <v>29525.144</v>
      </c>
      <c r="U346" s="15">
        <f>T346/INPUTS!$B$7*1000</f>
        <v>36906430</v>
      </c>
      <c r="V346" s="15">
        <f>T346*INPUTS!$B$6</f>
        <v>93299.45504</v>
      </c>
      <c r="W346" s="54" t="s">
        <v>396</v>
      </c>
      <c r="X346" s="54" t="s">
        <v>396</v>
      </c>
      <c r="Y346" s="67">
        <f>IFERROR(VLOOKUP(E346,INPUTS!$A$44:$B$103,2,0),0)</f>
        <v>0.02</v>
      </c>
      <c r="Z346" s="15">
        <f t="shared" si="111"/>
        <v>590.50288</v>
      </c>
      <c r="AA346" s="20">
        <f>IFERROR(VLOOKUP(E346,INPUTS!$A$44:$C$103,3,0),SCENARIOS!$J$23)</f>
        <v>0.1</v>
      </c>
      <c r="AB346" s="15">
        <f t="shared" si="112"/>
        <v>3340.49904083784</v>
      </c>
      <c r="AC346" s="20">
        <f>IFERROR(VLOOKUP($E346,INPUTS!$A$44:$G$103,4,0),SCENARIOS!$K$23)</f>
        <v>0.15</v>
      </c>
      <c r="AD346" s="15">
        <f t="shared" si="113"/>
        <v>5669.20207493577</v>
      </c>
      <c r="AE346" s="20">
        <f>IFERROR(VLOOKUP($E346,INPUTS!$A$44:$G$103,5,0),SCENARIOS!$L$23)</f>
        <v>0.3</v>
      </c>
      <c r="AF346" s="15">
        <f t="shared" si="114"/>
        <v>12828.3635762378</v>
      </c>
      <c r="AG346" s="20">
        <f>IFERROR(VLOOKUP($E346,INPUTS!$A$44:$G$103,6,0),SCENARIOS!$M$23)</f>
        <v>0.4</v>
      </c>
      <c r="AH346" s="15">
        <f t="shared" si="115"/>
        <v>19352.1545441365</v>
      </c>
      <c r="AI346" s="20">
        <f>IFERROR(VLOOKUP($E346,INPUTS!$A$44:$G$103,7,0),SCENARIOS!$N$23)</f>
        <v>0.5</v>
      </c>
      <c r="AJ346" s="15">
        <f t="shared" si="116"/>
        <v>27368.9832354559</v>
      </c>
      <c r="AL346" t="str">
        <f t="shared" si="117"/>
        <v>Y</v>
      </c>
      <c r="AM346" s="21">
        <f t="shared" si="118"/>
        <v>54737.9664709117</v>
      </c>
      <c r="BC346" s="2"/>
    </row>
    <row r="347" ht="15" customHeight="1" spans="1:55">
      <c r="A347" s="52" t="s">
        <v>1298</v>
      </c>
      <c r="B347" s="52" t="s">
        <v>400</v>
      </c>
      <c r="C347" s="52" t="s">
        <v>401</v>
      </c>
      <c r="D347" s="52" t="s">
        <v>929</v>
      </c>
      <c r="E347" s="10" t="s">
        <v>224</v>
      </c>
      <c r="F347" s="52" t="s">
        <v>938</v>
      </c>
      <c r="G347" s="52" t="s">
        <v>165</v>
      </c>
      <c r="H347" s="52" t="s">
        <v>1216</v>
      </c>
      <c r="I347" s="52" t="s">
        <v>1217</v>
      </c>
      <c r="J347" s="52" t="s">
        <v>185</v>
      </c>
      <c r="K347" s="52" t="s">
        <v>931</v>
      </c>
      <c r="L347" s="53" t="s">
        <v>291</v>
      </c>
      <c r="M347" s="13">
        <v>548</v>
      </c>
      <c r="N347" s="14">
        <f t="shared" si="107"/>
        <v>1.5013698630137</v>
      </c>
      <c r="O347" s="15">
        <v>5140</v>
      </c>
      <c r="P347" s="15">
        <f t="shared" si="108"/>
        <v>2816720</v>
      </c>
      <c r="Q347" s="16">
        <f>IFERROR(VLOOKUP(G347,SCENARIOS!$A$13:$E$18,2,0),0.025)</f>
        <v>0.025</v>
      </c>
      <c r="R347" s="52">
        <f>IFERROR(VLOOKUP(L347,INPUTS!$A$107:$B$120,2,0),0.0082)</f>
        <v>0.0079</v>
      </c>
      <c r="S347" s="52">
        <f t="shared" si="109"/>
        <v>40.606</v>
      </c>
      <c r="T347" s="15">
        <f t="shared" si="110"/>
        <v>22252.088</v>
      </c>
      <c r="U347" s="15">
        <f>T347/INPUTS!$B$7*1000</f>
        <v>27815110</v>
      </c>
      <c r="V347" s="15">
        <f>T347*INPUTS!$B$6</f>
        <v>70316.59808</v>
      </c>
      <c r="W347" s="54" t="s">
        <v>396</v>
      </c>
      <c r="X347" s="54" t="s">
        <v>396</v>
      </c>
      <c r="Y347" s="67">
        <f>IFERROR(VLOOKUP(E347,INPUTS!$A$44:$B$103,2,0),0)</f>
        <v>0.02</v>
      </c>
      <c r="Z347" s="15">
        <f t="shared" si="111"/>
        <v>445.04176</v>
      </c>
      <c r="AA347" s="20">
        <f>IFERROR(VLOOKUP(E347,INPUTS!$A$44:$C$103,3,0),SCENARIOS!$J$23)</f>
        <v>0.1</v>
      </c>
      <c r="AB347" s="15">
        <f t="shared" si="112"/>
        <v>2517.61951171649</v>
      </c>
      <c r="AC347" s="20">
        <f>IFERROR(VLOOKUP($E347,INPUTS!$A$44:$G$103,4,0),SCENARIOS!$K$23)</f>
        <v>0.15</v>
      </c>
      <c r="AD347" s="15">
        <f t="shared" si="113"/>
        <v>4272.68308873458</v>
      </c>
      <c r="AE347" s="20">
        <f>IFERROR(VLOOKUP($E347,INPUTS!$A$44:$G$103,5,0),SCENARIOS!$L$23)</f>
        <v>0.3</v>
      </c>
      <c r="AF347" s="15">
        <f t="shared" si="114"/>
        <v>9668.29747534638</v>
      </c>
      <c r="AG347" s="20">
        <f>IFERROR(VLOOKUP($E347,INPUTS!$A$44:$G$103,6,0),SCENARIOS!$M$23)</f>
        <v>0.4</v>
      </c>
      <c r="AH347" s="15">
        <f t="shared" si="115"/>
        <v>14585.0548910355</v>
      </c>
      <c r="AI347" s="20">
        <f>IFERROR(VLOOKUP($E347,INPUTS!$A$44:$G$103,7,0),SCENARIOS!$N$23)</f>
        <v>0.5</v>
      </c>
      <c r="AJ347" s="15">
        <f t="shared" si="116"/>
        <v>20627.0636114726</v>
      </c>
      <c r="AL347" t="str">
        <f t="shared" si="117"/>
        <v>N</v>
      </c>
      <c r="AM347" s="21">
        <f t="shared" si="118"/>
        <v>41254.1272229452</v>
      </c>
      <c r="BC347" s="2"/>
    </row>
    <row r="348" ht="15" customHeight="1" spans="1:55">
      <c r="A348" s="52" t="s">
        <v>1299</v>
      </c>
      <c r="B348" s="52" t="s">
        <v>400</v>
      </c>
      <c r="C348" s="52" t="s">
        <v>401</v>
      </c>
      <c r="D348" s="52" t="s">
        <v>929</v>
      </c>
      <c r="E348" s="10" t="s">
        <v>224</v>
      </c>
      <c r="F348" s="52" t="s">
        <v>938</v>
      </c>
      <c r="G348" s="52" t="s">
        <v>165</v>
      </c>
      <c r="H348" s="52" t="s">
        <v>1213</v>
      </c>
      <c r="I348" s="52" t="s">
        <v>1214</v>
      </c>
      <c r="J348" s="52" t="s">
        <v>185</v>
      </c>
      <c r="K348" s="52" t="s">
        <v>931</v>
      </c>
      <c r="L348" s="53" t="s">
        <v>288</v>
      </c>
      <c r="M348" s="13">
        <v>365</v>
      </c>
      <c r="N348" s="14">
        <f t="shared" si="107"/>
        <v>1</v>
      </c>
      <c r="O348" s="15">
        <v>5280</v>
      </c>
      <c r="P348" s="15">
        <f t="shared" si="108"/>
        <v>1927200</v>
      </c>
      <c r="Q348" s="16">
        <f>IFERROR(VLOOKUP(G348,SCENARIOS!$A$13:$E$18,2,0),0.025)</f>
        <v>0.025</v>
      </c>
      <c r="R348" s="52">
        <f>IFERROR(VLOOKUP(L348,INPUTS!$A$107:$B$120,2,0),0.0082)</f>
        <v>0.0085</v>
      </c>
      <c r="S348" s="52">
        <f t="shared" si="109"/>
        <v>44.88</v>
      </c>
      <c r="T348" s="15">
        <f t="shared" si="110"/>
        <v>16381.2</v>
      </c>
      <c r="U348" s="15">
        <f>T348/INPUTS!$B$7*1000</f>
        <v>20476500</v>
      </c>
      <c r="V348" s="15">
        <f>T348*INPUTS!$B$6</f>
        <v>51764.592</v>
      </c>
      <c r="W348" s="54" t="s">
        <v>396</v>
      </c>
      <c r="X348" s="54" t="s">
        <v>396</v>
      </c>
      <c r="Y348" s="67">
        <f>IFERROR(VLOOKUP(E348,INPUTS!$A$44:$B$103,2,0),0)</f>
        <v>0.02</v>
      </c>
      <c r="Z348" s="15">
        <f t="shared" si="111"/>
        <v>327.624</v>
      </c>
      <c r="AA348" s="20">
        <f>IFERROR(VLOOKUP(E348,INPUTS!$A$44:$C$103,3,0),SCENARIOS!$J$23)</f>
        <v>0.1</v>
      </c>
      <c r="AB348" s="15">
        <f t="shared" si="112"/>
        <v>1853.38242170039</v>
      </c>
      <c r="AC348" s="20">
        <f>IFERROR(VLOOKUP($E348,INPUTS!$A$44:$G$103,4,0),SCENARIOS!$K$23)</f>
        <v>0.15</v>
      </c>
      <c r="AD348" s="15">
        <f t="shared" si="113"/>
        <v>3145.3981403084</v>
      </c>
      <c r="AE348" s="20">
        <f>IFERROR(VLOOKUP($E348,INPUTS!$A$44:$G$103,5,0),SCENARIOS!$L$23)</f>
        <v>0.3</v>
      </c>
      <c r="AF348" s="15">
        <f t="shared" si="114"/>
        <v>7117.45857751165</v>
      </c>
      <c r="AG348" s="20">
        <f>IFERROR(VLOOKUP($E348,INPUTS!$A$44:$G$103,6,0),SCENARIOS!$M$23)</f>
        <v>0.4</v>
      </c>
      <c r="AH348" s="15">
        <f t="shared" si="115"/>
        <v>10737.001452674</v>
      </c>
      <c r="AI348" s="20">
        <f>IFERROR(VLOOKUP($E348,INPUTS!$A$44:$G$103,7,0),SCENARIOS!$N$23)</f>
        <v>0.5</v>
      </c>
      <c r="AJ348" s="15">
        <f t="shared" si="116"/>
        <v>15184.9145317174</v>
      </c>
      <c r="AL348" t="str">
        <f t="shared" si="117"/>
        <v>N</v>
      </c>
      <c r="AM348" s="21">
        <f t="shared" si="118"/>
        <v>30369.8290634349</v>
      </c>
      <c r="BC348" s="2"/>
    </row>
    <row r="349" ht="15" customHeight="1" spans="1:55">
      <c r="A349" s="52" t="s">
        <v>1300</v>
      </c>
      <c r="B349" s="52" t="s">
        <v>400</v>
      </c>
      <c r="C349" s="52" t="s">
        <v>401</v>
      </c>
      <c r="D349" s="52" t="s">
        <v>929</v>
      </c>
      <c r="E349" s="10" t="s">
        <v>224</v>
      </c>
      <c r="F349" s="52" t="s">
        <v>938</v>
      </c>
      <c r="G349" s="52" t="s">
        <v>165</v>
      </c>
      <c r="H349" s="52" t="s">
        <v>1301</v>
      </c>
      <c r="I349" s="52" t="s">
        <v>643</v>
      </c>
      <c r="J349" s="52" t="s">
        <v>185</v>
      </c>
      <c r="K349" s="52" t="s">
        <v>931</v>
      </c>
      <c r="L349" s="53" t="s">
        <v>291</v>
      </c>
      <c r="M349" s="13">
        <v>365</v>
      </c>
      <c r="N349" s="14">
        <f t="shared" si="107"/>
        <v>1</v>
      </c>
      <c r="O349" s="15">
        <v>9700</v>
      </c>
      <c r="P349" s="15">
        <f t="shared" si="108"/>
        <v>3540500</v>
      </c>
      <c r="Q349" s="16">
        <f>IFERROR(VLOOKUP(G349,SCENARIOS!$A$13:$E$18,2,0),0.025)</f>
        <v>0.025</v>
      </c>
      <c r="R349" s="52">
        <f>IFERROR(VLOOKUP(L349,INPUTS!$A$107:$B$120,2,0),0.0082)</f>
        <v>0.0079</v>
      </c>
      <c r="S349" s="52">
        <f t="shared" si="109"/>
        <v>76.63</v>
      </c>
      <c r="T349" s="15">
        <f t="shared" si="110"/>
        <v>27969.95</v>
      </c>
      <c r="U349" s="15">
        <f>T349/INPUTS!$B$7*1000</f>
        <v>34962437.5</v>
      </c>
      <c r="V349" s="15">
        <f>T349*INPUTS!$B$6</f>
        <v>88385.042</v>
      </c>
      <c r="W349" s="54" t="s">
        <v>396</v>
      </c>
      <c r="X349" s="54" t="s">
        <v>396</v>
      </c>
      <c r="Y349" s="67">
        <f>IFERROR(VLOOKUP(E349,INPUTS!$A$44:$B$103,2,0),0)</f>
        <v>0.02</v>
      </c>
      <c r="Z349" s="15">
        <f t="shared" si="111"/>
        <v>559.399</v>
      </c>
      <c r="AA349" s="20">
        <f>IFERROR(VLOOKUP(E349,INPUTS!$A$44:$C$103,3,0),SCENARIOS!$J$23)</f>
        <v>0.1</v>
      </c>
      <c r="AB349" s="15">
        <f t="shared" si="112"/>
        <v>3164.54311441401</v>
      </c>
      <c r="AC349" s="20">
        <f>IFERROR(VLOOKUP($E349,INPUTS!$A$44:$G$103,4,0),SCENARIOS!$K$23)</f>
        <v>0.15</v>
      </c>
      <c r="AD349" s="15">
        <f t="shared" si="113"/>
        <v>5370.58510454173</v>
      </c>
      <c r="AE349" s="20">
        <f>IFERROR(VLOOKUP($E349,INPUTS!$A$44:$G$103,5,0),SCENARIOS!$L$23)</f>
        <v>0.3</v>
      </c>
      <c r="AF349" s="15">
        <f t="shared" si="114"/>
        <v>12152.6481906131</v>
      </c>
      <c r="AG349" s="20">
        <f>IFERROR(VLOOKUP($E349,INPUTS!$A$44:$G$103,6,0),SCENARIOS!$M$23)</f>
        <v>0.4</v>
      </c>
      <c r="AH349" s="15">
        <f t="shared" si="115"/>
        <v>18332.8079616401</v>
      </c>
      <c r="AI349" s="20">
        <f>IFERROR(VLOOKUP($E349,INPUTS!$A$44:$G$103,7,0),SCENARIOS!$N$23)</f>
        <v>0.5</v>
      </c>
      <c r="AJ349" s="15">
        <f t="shared" si="116"/>
        <v>25927.3618664329</v>
      </c>
      <c r="AL349" t="str">
        <f t="shared" si="117"/>
        <v>N</v>
      </c>
      <c r="AM349" s="21">
        <f t="shared" si="118"/>
        <v>51854.7237328657</v>
      </c>
      <c r="BC349" s="2"/>
    </row>
    <row r="350" ht="15" customHeight="1" spans="1:55">
      <c r="A350" s="52" t="s">
        <v>1302</v>
      </c>
      <c r="B350" s="52" t="s">
        <v>406</v>
      </c>
      <c r="C350" s="52" t="s">
        <v>407</v>
      </c>
      <c r="D350" s="52" t="s">
        <v>929</v>
      </c>
      <c r="E350" s="10" t="s">
        <v>205</v>
      </c>
      <c r="F350" s="52" t="s">
        <v>408</v>
      </c>
      <c r="G350" s="52" t="s">
        <v>165</v>
      </c>
      <c r="H350" s="52" t="s">
        <v>245</v>
      </c>
      <c r="I350" s="52" t="s">
        <v>930</v>
      </c>
      <c r="J350" s="52" t="s">
        <v>169</v>
      </c>
      <c r="K350" s="52" t="s">
        <v>931</v>
      </c>
      <c r="L350" s="53" t="s">
        <v>293</v>
      </c>
      <c r="M350" s="13">
        <v>730</v>
      </c>
      <c r="N350" s="14">
        <f t="shared" si="107"/>
        <v>2</v>
      </c>
      <c r="O350" s="15">
        <v>5760</v>
      </c>
      <c r="P350" s="15">
        <f t="shared" si="108"/>
        <v>4204800</v>
      </c>
      <c r="Q350" s="16">
        <f>IFERROR(VLOOKUP(G350,SCENARIOS!$A$13:$E$18,2,0),0.025)</f>
        <v>0.025</v>
      </c>
      <c r="R350" s="52">
        <f>IFERROR(VLOOKUP(L350,INPUTS!$A$107:$B$120,2,0),0.0082)</f>
        <v>0.0079</v>
      </c>
      <c r="S350" s="52">
        <f t="shared" si="109"/>
        <v>45.504</v>
      </c>
      <c r="T350" s="15">
        <f t="shared" si="110"/>
        <v>33217.92</v>
      </c>
      <c r="U350" s="15">
        <f>T350/INPUTS!$B$7*1000</f>
        <v>41522400</v>
      </c>
      <c r="V350" s="15">
        <f>T350*INPUTS!$B$6</f>
        <v>104968.6272</v>
      </c>
      <c r="W350" s="54" t="s">
        <v>396</v>
      </c>
      <c r="X350" s="54" t="s">
        <v>396</v>
      </c>
      <c r="Y350" s="67">
        <f>IFERROR(VLOOKUP(E350,INPUTS!$A$44:$B$103,2,0),0)</f>
        <v>0.02</v>
      </c>
      <c r="Z350" s="15">
        <f t="shared" si="111"/>
        <v>664.3584</v>
      </c>
      <c r="AA350" s="20">
        <f>IFERROR(VLOOKUP(E350,INPUTS!$A$44:$C$103,3,0),SCENARIOS!$J$23)</f>
        <v>0.06</v>
      </c>
      <c r="AB350" s="15">
        <f t="shared" si="112"/>
        <v>2254.98165018862</v>
      </c>
      <c r="AC350" s="20">
        <f>IFERROR(VLOOKUP($E350,INPUTS!$A$44:$G$103,4,0),SCENARIOS!$K$23)</f>
        <v>0.15</v>
      </c>
      <c r="AD350" s="15">
        <f t="shared" si="113"/>
        <v>6378.26189735266</v>
      </c>
      <c r="AE350" s="20">
        <f>IFERROR(VLOOKUP($E350,INPUTS!$A$44:$G$103,5,0),SCENARIOS!$L$23)</f>
        <v>0.3</v>
      </c>
      <c r="AF350" s="15">
        <f t="shared" si="114"/>
        <v>14432.8357892643</v>
      </c>
      <c r="AG350" s="20">
        <f>IFERROR(VLOOKUP($E350,INPUTS!$A$44:$G$103,6,0),SCENARIOS!$M$23)</f>
        <v>0.4</v>
      </c>
      <c r="AH350" s="15">
        <f t="shared" si="115"/>
        <v>21772.5719297005</v>
      </c>
      <c r="AI350" s="20">
        <f>IFERROR(VLOOKUP($E350,INPUTS!$A$44:$G$103,7,0),SCENARIOS!$N$23)</f>
        <v>0.5</v>
      </c>
      <c r="AJ350" s="15">
        <f t="shared" si="116"/>
        <v>30792.0833712687</v>
      </c>
      <c r="AL350" t="str">
        <f t="shared" si="117"/>
        <v>Y</v>
      </c>
      <c r="AM350" s="21">
        <f t="shared" si="118"/>
        <v>61584.1667425374</v>
      </c>
      <c r="BC350" s="2"/>
    </row>
    <row r="351" ht="15" customHeight="1" spans="1:55">
      <c r="A351" s="52" t="s">
        <v>1303</v>
      </c>
      <c r="B351" s="52" t="s">
        <v>406</v>
      </c>
      <c r="C351" s="52" t="s">
        <v>407</v>
      </c>
      <c r="D351" s="52" t="s">
        <v>929</v>
      </c>
      <c r="E351" s="10" t="s">
        <v>205</v>
      </c>
      <c r="F351" s="52" t="s">
        <v>408</v>
      </c>
      <c r="G351" s="52" t="s">
        <v>165</v>
      </c>
      <c r="H351" s="52" t="s">
        <v>251</v>
      </c>
      <c r="I351" s="52" t="s">
        <v>930</v>
      </c>
      <c r="J351" s="52" t="s">
        <v>169</v>
      </c>
      <c r="K351" s="52" t="s">
        <v>931</v>
      </c>
      <c r="L351" s="53" t="s">
        <v>293</v>
      </c>
      <c r="M351" s="13">
        <v>730</v>
      </c>
      <c r="N351" s="14">
        <f t="shared" si="107"/>
        <v>2</v>
      </c>
      <c r="O351" s="15">
        <v>7900</v>
      </c>
      <c r="P351" s="15">
        <f t="shared" si="108"/>
        <v>5767000</v>
      </c>
      <c r="Q351" s="16">
        <f>IFERROR(VLOOKUP(G351,SCENARIOS!$A$13:$E$18,2,0),0.025)</f>
        <v>0.025</v>
      </c>
      <c r="R351" s="52">
        <f>IFERROR(VLOOKUP(L351,INPUTS!$A$107:$B$120,2,0),0.0082)</f>
        <v>0.0079</v>
      </c>
      <c r="S351" s="52">
        <f t="shared" si="109"/>
        <v>62.41</v>
      </c>
      <c r="T351" s="15">
        <f t="shared" si="110"/>
        <v>45559.3</v>
      </c>
      <c r="U351" s="15">
        <f>T351/INPUTS!$B$7*1000</f>
        <v>56949125</v>
      </c>
      <c r="V351" s="15">
        <f>T351*INPUTS!$B$6</f>
        <v>143967.388</v>
      </c>
      <c r="W351" s="54" t="s">
        <v>396</v>
      </c>
      <c r="X351" s="54" t="s">
        <v>396</v>
      </c>
      <c r="Y351" s="67">
        <f>IFERROR(VLOOKUP(E351,INPUTS!$A$44:$B$103,2,0),0)</f>
        <v>0.02</v>
      </c>
      <c r="Z351" s="15">
        <f t="shared" si="111"/>
        <v>911.186</v>
      </c>
      <c r="AA351" s="20">
        <f>IFERROR(VLOOKUP(E351,INPUTS!$A$44:$C$103,3,0),SCENARIOS!$J$23)</f>
        <v>0.06</v>
      </c>
      <c r="AB351" s="15">
        <f t="shared" si="112"/>
        <v>3092.76997161287</v>
      </c>
      <c r="AC351" s="20">
        <f>IFERROR(VLOOKUP($E351,INPUTS!$A$44:$G$103,4,0),SCENARIOS!$K$23)</f>
        <v>0.15</v>
      </c>
      <c r="AD351" s="15">
        <f t="shared" si="113"/>
        <v>8747.96336616076</v>
      </c>
      <c r="AE351" s="20">
        <f>IFERROR(VLOOKUP($E351,INPUTS!$A$44:$G$103,5,0),SCENARIOS!$L$23)</f>
        <v>0.3</v>
      </c>
      <c r="AF351" s="15">
        <f t="shared" si="114"/>
        <v>19795.0351970812</v>
      </c>
      <c r="AG351" s="20">
        <f>IFERROR(VLOOKUP($E351,INPUTS!$A$44:$G$103,6,0),SCENARIOS!$M$23)</f>
        <v>0.4</v>
      </c>
      <c r="AH351" s="15">
        <f t="shared" si="115"/>
        <v>29861.6871952489</v>
      </c>
      <c r="AI351" s="20">
        <f>IFERROR(VLOOKUP($E351,INPUTS!$A$44:$G$103,7,0),SCENARIOS!$N$23)</f>
        <v>0.5</v>
      </c>
      <c r="AJ351" s="15">
        <f t="shared" si="116"/>
        <v>42232.1976793442</v>
      </c>
      <c r="AL351" t="str">
        <f t="shared" si="117"/>
        <v>Y</v>
      </c>
      <c r="AM351" s="21">
        <f t="shared" si="118"/>
        <v>84464.3953586885</v>
      </c>
      <c r="BC351" s="2"/>
    </row>
    <row r="352" ht="15" customHeight="1" spans="1:55">
      <c r="A352" s="52" t="s">
        <v>1304</v>
      </c>
      <c r="B352" s="52" t="s">
        <v>406</v>
      </c>
      <c r="C352" s="52" t="s">
        <v>407</v>
      </c>
      <c r="D352" s="52" t="s">
        <v>929</v>
      </c>
      <c r="E352" s="10" t="s">
        <v>205</v>
      </c>
      <c r="F352" s="52" t="s">
        <v>408</v>
      </c>
      <c r="G352" s="52" t="s">
        <v>165</v>
      </c>
      <c r="H352" s="52" t="s">
        <v>249</v>
      </c>
      <c r="I352" s="52" t="s">
        <v>930</v>
      </c>
      <c r="J352" s="52" t="s">
        <v>169</v>
      </c>
      <c r="K352" s="52" t="s">
        <v>931</v>
      </c>
      <c r="L352" s="53" t="s">
        <v>288</v>
      </c>
      <c r="M352" s="13">
        <v>548</v>
      </c>
      <c r="N352" s="14">
        <f t="shared" si="107"/>
        <v>1.5013698630137</v>
      </c>
      <c r="O352" s="15">
        <v>8100</v>
      </c>
      <c r="P352" s="15">
        <f t="shared" si="108"/>
        <v>4438800</v>
      </c>
      <c r="Q352" s="16">
        <f>IFERROR(VLOOKUP(G352,SCENARIOS!$A$13:$E$18,2,0),0.025)</f>
        <v>0.025</v>
      </c>
      <c r="R352" s="52">
        <f>IFERROR(VLOOKUP(L352,INPUTS!$A$107:$B$120,2,0),0.0082)</f>
        <v>0.0085</v>
      </c>
      <c r="S352" s="52">
        <f t="shared" si="109"/>
        <v>68.85</v>
      </c>
      <c r="T352" s="15">
        <f t="shared" si="110"/>
        <v>37729.8</v>
      </c>
      <c r="U352" s="15">
        <f>T352/INPUTS!$B$7*1000</f>
        <v>47162250</v>
      </c>
      <c r="V352" s="15">
        <f>T352*INPUTS!$B$6</f>
        <v>119226.168</v>
      </c>
      <c r="W352" s="54" t="s">
        <v>396</v>
      </c>
      <c r="X352" s="54" t="s">
        <v>396</v>
      </c>
      <c r="Y352" s="67">
        <f>IFERROR(VLOOKUP(E352,INPUTS!$A$44:$B$103,2,0),0)</f>
        <v>0.02</v>
      </c>
      <c r="Z352" s="15">
        <f t="shared" si="111"/>
        <v>754.596</v>
      </c>
      <c r="AA352" s="20">
        <f>IFERROR(VLOOKUP(E352,INPUTS!$A$44:$C$103,3,0),SCENARIOS!$J$23)</f>
        <v>0.06</v>
      </c>
      <c r="AB352" s="15">
        <f t="shared" si="112"/>
        <v>2561.26833544324</v>
      </c>
      <c r="AC352" s="20">
        <f>IFERROR(VLOOKUP($E352,INPUTS!$A$44:$G$103,4,0),SCENARIOS!$K$23)</f>
        <v>0.15</v>
      </c>
      <c r="AD352" s="15">
        <f t="shared" si="113"/>
        <v>7244.60007534296</v>
      </c>
      <c r="AE352" s="20">
        <f>IFERROR(VLOOKUP($E352,INPUTS!$A$44:$G$103,5,0),SCENARIOS!$L$23)</f>
        <v>0.3</v>
      </c>
      <c r="AF352" s="15">
        <f t="shared" si="114"/>
        <v>16393.2000487021</v>
      </c>
      <c r="AG352" s="20">
        <f>IFERROR(VLOOKUP($E352,INPUTS!$A$44:$G$103,6,0),SCENARIOS!$M$23)</f>
        <v>0.4</v>
      </c>
      <c r="AH352" s="15">
        <f t="shared" si="115"/>
        <v>24729.8682275474</v>
      </c>
      <c r="AI352" s="20">
        <f>IFERROR(VLOOKUP($E352,INPUTS!$A$44:$G$103,7,0),SCENARIOS!$N$23)</f>
        <v>0.5</v>
      </c>
      <c r="AJ352" s="15">
        <f t="shared" si="116"/>
        <v>34974.4700204376</v>
      </c>
      <c r="AL352" t="str">
        <f t="shared" si="117"/>
        <v>N</v>
      </c>
      <c r="AM352" s="21">
        <f t="shared" si="118"/>
        <v>69948.9400408752</v>
      </c>
      <c r="BC352" s="2"/>
    </row>
    <row r="353" ht="15" customHeight="1" spans="1:55">
      <c r="A353" s="52" t="s">
        <v>1305</v>
      </c>
      <c r="B353" s="52" t="s">
        <v>406</v>
      </c>
      <c r="C353" s="52" t="s">
        <v>407</v>
      </c>
      <c r="D353" s="52" t="s">
        <v>929</v>
      </c>
      <c r="E353" s="10" t="s">
        <v>205</v>
      </c>
      <c r="F353" s="52" t="s">
        <v>408</v>
      </c>
      <c r="G353" s="52" t="s">
        <v>165</v>
      </c>
      <c r="H353" s="52" t="s">
        <v>248</v>
      </c>
      <c r="I353" s="52" t="s">
        <v>930</v>
      </c>
      <c r="J353" s="52" t="s">
        <v>169</v>
      </c>
      <c r="K353" s="52" t="s">
        <v>931</v>
      </c>
      <c r="L353" s="53" t="s">
        <v>293</v>
      </c>
      <c r="M353" s="13">
        <v>365</v>
      </c>
      <c r="N353" s="14">
        <f t="shared" si="107"/>
        <v>1</v>
      </c>
      <c r="O353" s="15">
        <v>9300</v>
      </c>
      <c r="P353" s="15">
        <f t="shared" si="108"/>
        <v>3394500</v>
      </c>
      <c r="Q353" s="16">
        <f>IFERROR(VLOOKUP(G353,SCENARIOS!$A$13:$E$18,2,0),0.025)</f>
        <v>0.025</v>
      </c>
      <c r="R353" s="52">
        <f>IFERROR(VLOOKUP(L353,INPUTS!$A$107:$B$120,2,0),0.0082)</f>
        <v>0.0079</v>
      </c>
      <c r="S353" s="52">
        <f t="shared" si="109"/>
        <v>73.47</v>
      </c>
      <c r="T353" s="15">
        <f t="shared" si="110"/>
        <v>26816.55</v>
      </c>
      <c r="U353" s="15">
        <f>T353/INPUTS!$B$7*1000</f>
        <v>33520687.5</v>
      </c>
      <c r="V353" s="15">
        <f>T353*INPUTS!$B$6</f>
        <v>84740.298</v>
      </c>
      <c r="W353" s="54" t="s">
        <v>396</v>
      </c>
      <c r="X353" s="54" t="s">
        <v>396</v>
      </c>
      <c r="Y353" s="67">
        <f>IFERROR(VLOOKUP(E353,INPUTS!$A$44:$B$103,2,0),0)</f>
        <v>0.02</v>
      </c>
      <c r="Z353" s="15">
        <f t="shared" si="111"/>
        <v>536.331</v>
      </c>
      <c r="AA353" s="20">
        <f>IFERROR(VLOOKUP(E353,INPUTS!$A$44:$C$103,3,0),SCENARIOS!$J$23)</f>
        <v>0.06</v>
      </c>
      <c r="AB353" s="15">
        <f t="shared" si="112"/>
        <v>1820.42789468353</v>
      </c>
      <c r="AC353" s="20">
        <f>IFERROR(VLOOKUP($E353,INPUTS!$A$44:$G$103,4,0),SCENARIOS!$K$23)</f>
        <v>0.15</v>
      </c>
      <c r="AD353" s="15">
        <f t="shared" si="113"/>
        <v>5149.11767755032</v>
      </c>
      <c r="AE353" s="20">
        <f>IFERROR(VLOOKUP($E353,INPUTS!$A$44:$G$103,5,0),SCENARIOS!$L$23)</f>
        <v>0.3</v>
      </c>
      <c r="AF353" s="15">
        <f t="shared" si="114"/>
        <v>11651.5080590415</v>
      </c>
      <c r="AG353" s="20">
        <f>IFERROR(VLOOKUP($E353,INPUTS!$A$44:$G$103,6,0),SCENARIOS!$M$23)</f>
        <v>0.4</v>
      </c>
      <c r="AH353" s="15">
        <f t="shared" si="115"/>
        <v>17576.8158807478</v>
      </c>
      <c r="AI353" s="20">
        <f>IFERROR(VLOOKUP($E353,INPUTS!$A$44:$G$103,7,0),SCENARIOS!$N$23)</f>
        <v>0.5</v>
      </c>
      <c r="AJ353" s="15">
        <f t="shared" si="116"/>
        <v>24858.1923049305</v>
      </c>
      <c r="AL353" t="str">
        <f t="shared" si="117"/>
        <v>N</v>
      </c>
      <c r="AM353" s="21">
        <f t="shared" si="118"/>
        <v>49716.384609861</v>
      </c>
      <c r="BC353" s="2"/>
    </row>
    <row r="354" ht="15" customHeight="1" spans="1:55">
      <c r="A354" s="52" t="s">
        <v>1306</v>
      </c>
      <c r="B354" s="52" t="s">
        <v>406</v>
      </c>
      <c r="C354" s="52" t="s">
        <v>407</v>
      </c>
      <c r="D354" s="52" t="s">
        <v>929</v>
      </c>
      <c r="E354" s="10" t="s">
        <v>205</v>
      </c>
      <c r="F354" s="52" t="s">
        <v>408</v>
      </c>
      <c r="G354" s="52" t="s">
        <v>165</v>
      </c>
      <c r="H354" s="52" t="s">
        <v>254</v>
      </c>
      <c r="I354" s="52" t="s">
        <v>930</v>
      </c>
      <c r="J354" s="52" t="s">
        <v>169</v>
      </c>
      <c r="K354" s="52" t="s">
        <v>931</v>
      </c>
      <c r="L354" s="53" t="s">
        <v>288</v>
      </c>
      <c r="M354" s="13">
        <v>365</v>
      </c>
      <c r="N354" s="14">
        <f t="shared" si="107"/>
        <v>1</v>
      </c>
      <c r="O354" s="15">
        <v>5800</v>
      </c>
      <c r="P354" s="15">
        <f t="shared" si="108"/>
        <v>2117000</v>
      </c>
      <c r="Q354" s="16">
        <f>IFERROR(VLOOKUP(G354,SCENARIOS!$A$13:$E$18,2,0),0.025)</f>
        <v>0.025</v>
      </c>
      <c r="R354" s="52">
        <f>IFERROR(VLOOKUP(L354,INPUTS!$A$107:$B$120,2,0),0.0082)</f>
        <v>0.0085</v>
      </c>
      <c r="S354" s="52">
        <f t="shared" si="109"/>
        <v>49.3</v>
      </c>
      <c r="T354" s="15">
        <f t="shared" si="110"/>
        <v>17994.5</v>
      </c>
      <c r="U354" s="15">
        <f>T354/INPUTS!$B$7*1000</f>
        <v>22493125</v>
      </c>
      <c r="V354" s="15">
        <f>T354*INPUTS!$B$6</f>
        <v>56862.62</v>
      </c>
      <c r="W354" s="54" t="s">
        <v>396</v>
      </c>
      <c r="X354" s="54" t="s">
        <v>396</v>
      </c>
      <c r="Y354" s="67">
        <f>IFERROR(VLOOKUP(E354,INPUTS!$A$44:$B$103,2,0),0)</f>
        <v>0.02</v>
      </c>
      <c r="Z354" s="15">
        <f t="shared" si="111"/>
        <v>359.89</v>
      </c>
      <c r="AA354" s="20">
        <f>IFERROR(VLOOKUP(E354,INPUTS!$A$44:$C$103,3,0),SCENARIOS!$J$23)</f>
        <v>0.06</v>
      </c>
      <c r="AB354" s="15">
        <f t="shared" si="112"/>
        <v>1221.54750521162</v>
      </c>
      <c r="AC354" s="20">
        <f>IFERROR(VLOOKUP($E354,INPUTS!$A$44:$G$103,4,0),SCENARIOS!$K$23)</f>
        <v>0.15</v>
      </c>
      <c r="AD354" s="15">
        <f t="shared" si="113"/>
        <v>3455.1721995812</v>
      </c>
      <c r="AE354" s="20">
        <f>IFERROR(VLOOKUP($E354,INPUTS!$A$44:$G$103,5,0),SCENARIOS!$L$23)</f>
        <v>0.3</v>
      </c>
      <c r="AF354" s="15">
        <f t="shared" si="114"/>
        <v>7818.42040711507</v>
      </c>
      <c r="AG354" s="20">
        <f>IFERROR(VLOOKUP($E354,INPUTS!$A$44:$G$103,6,0),SCENARIOS!$M$23)</f>
        <v>0.4</v>
      </c>
      <c r="AH354" s="15">
        <f t="shared" si="115"/>
        <v>11794.4334139222</v>
      </c>
      <c r="AI354" s="20">
        <f>IFERROR(VLOOKUP($E354,INPUTS!$A$44:$G$103,7,0),SCENARIOS!$N$23)</f>
        <v>0.5</v>
      </c>
      <c r="AJ354" s="15">
        <f t="shared" si="116"/>
        <v>16680.398538629</v>
      </c>
      <c r="AL354" t="str">
        <f t="shared" si="117"/>
        <v>N</v>
      </c>
      <c r="AM354" s="21">
        <f t="shared" si="118"/>
        <v>33360.797077258</v>
      </c>
      <c r="BC354" s="2"/>
    </row>
    <row r="355" ht="15" customHeight="1" spans="1:55">
      <c r="A355" s="52" t="s">
        <v>1307</v>
      </c>
      <c r="B355" s="52" t="s">
        <v>406</v>
      </c>
      <c r="C355" s="52" t="s">
        <v>407</v>
      </c>
      <c r="D355" s="52" t="s">
        <v>929</v>
      </c>
      <c r="E355" s="10" t="s">
        <v>205</v>
      </c>
      <c r="F355" s="52" t="s">
        <v>408</v>
      </c>
      <c r="G355" s="52" t="s">
        <v>165</v>
      </c>
      <c r="H355" s="52" t="s">
        <v>615</v>
      </c>
      <c r="I355" s="52" t="s">
        <v>614</v>
      </c>
      <c r="J355" s="52" t="s">
        <v>169</v>
      </c>
      <c r="K355" s="52" t="s">
        <v>931</v>
      </c>
      <c r="L355" s="53" t="s">
        <v>288</v>
      </c>
      <c r="M355" s="13">
        <v>365</v>
      </c>
      <c r="N355" s="14">
        <f t="shared" si="107"/>
        <v>1</v>
      </c>
      <c r="O355" s="15">
        <v>6500</v>
      </c>
      <c r="P355" s="15">
        <f t="shared" si="108"/>
        <v>2372500</v>
      </c>
      <c r="Q355" s="16">
        <f>IFERROR(VLOOKUP(G355,SCENARIOS!$A$13:$E$18,2,0),0.025)</f>
        <v>0.025</v>
      </c>
      <c r="R355" s="52">
        <f>IFERROR(VLOOKUP(L355,INPUTS!$A$107:$B$120,2,0),0.0082)</f>
        <v>0.0085</v>
      </c>
      <c r="S355" s="52">
        <f t="shared" si="109"/>
        <v>55.25</v>
      </c>
      <c r="T355" s="15">
        <f t="shared" si="110"/>
        <v>20166.25</v>
      </c>
      <c r="U355" s="15">
        <f>T355/INPUTS!$B$7*1000</f>
        <v>25207812.5</v>
      </c>
      <c r="V355" s="15">
        <f>T355*INPUTS!$B$6</f>
        <v>63725.35</v>
      </c>
      <c r="W355" s="54" t="s">
        <v>396</v>
      </c>
      <c r="X355" s="54" t="s">
        <v>396</v>
      </c>
      <c r="Y355" s="67">
        <f>IFERROR(VLOOKUP(E355,INPUTS!$A$44:$B$103,2,0),0)</f>
        <v>0.02</v>
      </c>
      <c r="Z355" s="15">
        <f t="shared" si="111"/>
        <v>403.325</v>
      </c>
      <c r="AA355" s="20">
        <f>IFERROR(VLOOKUP(E355,INPUTS!$A$44:$C$103,3,0),SCENARIOS!$J$23)</f>
        <v>0.06</v>
      </c>
      <c r="AB355" s="15">
        <f t="shared" si="112"/>
        <v>1368.97565239233</v>
      </c>
      <c r="AC355" s="20">
        <f>IFERROR(VLOOKUP($E355,INPUTS!$A$44:$G$103,4,0),SCENARIOS!$K$23)</f>
        <v>0.15</v>
      </c>
      <c r="AD355" s="15">
        <f t="shared" si="113"/>
        <v>3872.17574090997</v>
      </c>
      <c r="AE355" s="20">
        <f>IFERROR(VLOOKUP($E355,INPUTS!$A$44:$G$103,5,0),SCENARIOS!$L$23)</f>
        <v>0.3</v>
      </c>
      <c r="AF355" s="15">
        <f t="shared" si="114"/>
        <v>8762.02287004276</v>
      </c>
      <c r="AG355" s="20">
        <f>IFERROR(VLOOKUP($E355,INPUTS!$A$44:$G$103,6,0),SCENARIOS!$M$23)</f>
        <v>0.4</v>
      </c>
      <c r="AH355" s="15">
        <f t="shared" si="115"/>
        <v>13217.8995156025</v>
      </c>
      <c r="AI355" s="20">
        <f>IFERROR(VLOOKUP($E355,INPUTS!$A$44:$G$103,7,0),SCENARIOS!$N$23)</f>
        <v>0.5</v>
      </c>
      <c r="AJ355" s="15">
        <f t="shared" si="116"/>
        <v>18693.5500863946</v>
      </c>
      <c r="AL355" t="str">
        <f t="shared" si="117"/>
        <v>N</v>
      </c>
      <c r="AM355" s="21">
        <f t="shared" si="118"/>
        <v>37387.1001727891</v>
      </c>
      <c r="BC355" s="2"/>
    </row>
    <row r="356" ht="15" customHeight="1" spans="1:55">
      <c r="A356" s="52" t="s">
        <v>1308</v>
      </c>
      <c r="B356" s="52" t="s">
        <v>406</v>
      </c>
      <c r="C356" s="52" t="s">
        <v>407</v>
      </c>
      <c r="D356" s="52" t="s">
        <v>929</v>
      </c>
      <c r="E356" s="10" t="s">
        <v>205</v>
      </c>
      <c r="F356" s="52" t="s">
        <v>408</v>
      </c>
      <c r="G356" s="52" t="s">
        <v>165</v>
      </c>
      <c r="H356" s="52" t="s">
        <v>702</v>
      </c>
      <c r="I356" s="52" t="s">
        <v>701</v>
      </c>
      <c r="J356" s="52" t="s">
        <v>181</v>
      </c>
      <c r="K356" s="52" t="s">
        <v>931</v>
      </c>
      <c r="L356" s="53" t="s">
        <v>293</v>
      </c>
      <c r="M356" s="13">
        <v>730</v>
      </c>
      <c r="N356" s="14">
        <f t="shared" si="107"/>
        <v>2</v>
      </c>
      <c r="O356" s="15">
        <v>10400</v>
      </c>
      <c r="P356" s="15">
        <f t="shared" si="108"/>
        <v>7592000</v>
      </c>
      <c r="Q356" s="16">
        <f>IFERROR(VLOOKUP(G356,SCENARIOS!$A$13:$E$18,2,0),0.025)</f>
        <v>0.025</v>
      </c>
      <c r="R356" s="52">
        <f>IFERROR(VLOOKUP(L356,INPUTS!$A$107:$B$120,2,0),0.0082)</f>
        <v>0.0079</v>
      </c>
      <c r="S356" s="52">
        <f t="shared" si="109"/>
        <v>82.16</v>
      </c>
      <c r="T356" s="15">
        <f t="shared" si="110"/>
        <v>59976.8</v>
      </c>
      <c r="U356" s="15">
        <f>T356/INPUTS!$B$7*1000</f>
        <v>74971000</v>
      </c>
      <c r="V356" s="15">
        <f>T356*INPUTS!$B$6</f>
        <v>189526.688</v>
      </c>
      <c r="W356" s="54" t="s">
        <v>396</v>
      </c>
      <c r="X356" s="54" t="s">
        <v>396</v>
      </c>
      <c r="Y356" s="67">
        <f>IFERROR(VLOOKUP(E356,INPUTS!$A$44:$B$103,2,0),0)</f>
        <v>0.02</v>
      </c>
      <c r="Z356" s="15">
        <f t="shared" si="111"/>
        <v>1199.536</v>
      </c>
      <c r="AA356" s="20">
        <f>IFERROR(VLOOKUP(E356,INPUTS!$A$44:$C$103,3,0),SCENARIOS!$J$23)</f>
        <v>0.06</v>
      </c>
      <c r="AB356" s="15">
        <f t="shared" si="112"/>
        <v>4071.49464617391</v>
      </c>
      <c r="AC356" s="20">
        <f>IFERROR(VLOOKUP($E356,INPUTS!$A$44:$G$103,4,0),SCENARIOS!$K$23)</f>
        <v>0.15</v>
      </c>
      <c r="AD356" s="15">
        <f t="shared" si="113"/>
        <v>11516.3062035534</v>
      </c>
      <c r="AE356" s="20">
        <f>IFERROR(VLOOKUP($E356,INPUTS!$A$44:$G$103,5,0),SCENARIOS!$L$23)</f>
        <v>0.3</v>
      </c>
      <c r="AF356" s="15">
        <f t="shared" si="114"/>
        <v>26059.2868417272</v>
      </c>
      <c r="AG356" s="20">
        <f>IFERROR(VLOOKUP($E356,INPUTS!$A$44:$G$103,6,0),SCENARIOS!$M$23)</f>
        <v>0.4</v>
      </c>
      <c r="AH356" s="15">
        <f t="shared" si="115"/>
        <v>39311.5882064036</v>
      </c>
      <c r="AI356" s="20">
        <f>IFERROR(VLOOKUP($E356,INPUTS!$A$44:$G$103,7,0),SCENARIOS!$N$23)</f>
        <v>0.5</v>
      </c>
      <c r="AJ356" s="15">
        <f t="shared" si="116"/>
        <v>55596.8171981241</v>
      </c>
      <c r="AL356" t="str">
        <f t="shared" si="117"/>
        <v>N</v>
      </c>
      <c r="AM356" s="21">
        <f t="shared" si="118"/>
        <v>111193.634396248</v>
      </c>
      <c r="BC356" s="2"/>
    </row>
    <row r="357" ht="15" customHeight="1" spans="1:55">
      <c r="A357" s="52" t="s">
        <v>1309</v>
      </c>
      <c r="B357" s="52" t="s">
        <v>406</v>
      </c>
      <c r="C357" s="52" t="s">
        <v>407</v>
      </c>
      <c r="D357" s="52" t="s">
        <v>929</v>
      </c>
      <c r="E357" s="10" t="s">
        <v>205</v>
      </c>
      <c r="F357" s="52" t="s">
        <v>408</v>
      </c>
      <c r="G357" s="52" t="s">
        <v>165</v>
      </c>
      <c r="H357" s="52" t="s">
        <v>515</v>
      </c>
      <c r="I357" s="52" t="s">
        <v>514</v>
      </c>
      <c r="J357" s="52" t="s">
        <v>181</v>
      </c>
      <c r="K357" s="52" t="s">
        <v>931</v>
      </c>
      <c r="L357" s="53" t="s">
        <v>293</v>
      </c>
      <c r="M357" s="13">
        <v>730</v>
      </c>
      <c r="N357" s="14">
        <f t="shared" si="107"/>
        <v>2</v>
      </c>
      <c r="O357" s="15">
        <v>8700</v>
      </c>
      <c r="P357" s="15">
        <f t="shared" si="108"/>
        <v>6351000</v>
      </c>
      <c r="Q357" s="16">
        <f>IFERROR(VLOOKUP(G357,SCENARIOS!$A$13:$E$18,2,0),0.025)</f>
        <v>0.025</v>
      </c>
      <c r="R357" s="52">
        <f>IFERROR(VLOOKUP(L357,INPUTS!$A$107:$B$120,2,0),0.0082)</f>
        <v>0.0079</v>
      </c>
      <c r="S357" s="52">
        <f t="shared" si="109"/>
        <v>68.73</v>
      </c>
      <c r="T357" s="15">
        <f t="shared" si="110"/>
        <v>50172.9</v>
      </c>
      <c r="U357" s="15">
        <f>T357/INPUTS!$B$7*1000</f>
        <v>62716125</v>
      </c>
      <c r="V357" s="15">
        <f>T357*INPUTS!$B$6</f>
        <v>158546.364</v>
      </c>
      <c r="W357" s="54" t="s">
        <v>396</v>
      </c>
      <c r="X357" s="54" t="s">
        <v>396</v>
      </c>
      <c r="Y357" s="67">
        <f>IFERROR(VLOOKUP(E357,INPUTS!$A$44:$B$103,2,0),0)</f>
        <v>0.02</v>
      </c>
      <c r="Z357" s="15">
        <f t="shared" si="111"/>
        <v>1003.458</v>
      </c>
      <c r="AA357" s="20">
        <f>IFERROR(VLOOKUP(E357,INPUTS!$A$44:$C$103,3,0),SCENARIOS!$J$23)</f>
        <v>0.06</v>
      </c>
      <c r="AB357" s="15">
        <f t="shared" si="112"/>
        <v>3405.9618674724</v>
      </c>
      <c r="AC357" s="20">
        <f>IFERROR(VLOOKUP($E357,INPUTS!$A$44:$G$103,4,0),SCENARIOS!$K$23)</f>
        <v>0.15</v>
      </c>
      <c r="AD357" s="15">
        <f t="shared" si="113"/>
        <v>9633.83307412641</v>
      </c>
      <c r="AE357" s="20">
        <f>IFERROR(VLOOKUP($E357,INPUTS!$A$44:$G$103,5,0),SCENARIOS!$L$23)</f>
        <v>0.3</v>
      </c>
      <c r="AF357" s="15">
        <f t="shared" si="114"/>
        <v>21799.5957233679</v>
      </c>
      <c r="AG357" s="20">
        <f>IFERROR(VLOOKUP($E357,INPUTS!$A$44:$G$103,6,0),SCENARIOS!$M$23)</f>
        <v>0.4</v>
      </c>
      <c r="AH357" s="15">
        <f t="shared" si="115"/>
        <v>32885.6555188184</v>
      </c>
      <c r="AI357" s="20">
        <f>IFERROR(VLOOKUP($E357,INPUTS!$A$44:$G$103,7,0),SCENARIOS!$N$23)</f>
        <v>0.5</v>
      </c>
      <c r="AJ357" s="15">
        <f t="shared" si="116"/>
        <v>46508.8759253538</v>
      </c>
      <c r="AL357" t="str">
        <f t="shared" si="117"/>
        <v>Y</v>
      </c>
      <c r="AM357" s="21">
        <f t="shared" si="118"/>
        <v>93017.7518507076</v>
      </c>
      <c r="BC357" s="2"/>
    </row>
    <row r="358" ht="15" customHeight="1" spans="1:55">
      <c r="A358" s="52" t="s">
        <v>1310</v>
      </c>
      <c r="B358" s="52" t="s">
        <v>406</v>
      </c>
      <c r="C358" s="52" t="s">
        <v>407</v>
      </c>
      <c r="D358" s="52" t="s">
        <v>929</v>
      </c>
      <c r="E358" s="10" t="s">
        <v>205</v>
      </c>
      <c r="F358" s="52" t="s">
        <v>408</v>
      </c>
      <c r="G358" s="52" t="s">
        <v>165</v>
      </c>
      <c r="H358" s="52" t="s">
        <v>623</v>
      </c>
      <c r="I358" s="52" t="s">
        <v>622</v>
      </c>
      <c r="J358" s="52" t="s">
        <v>181</v>
      </c>
      <c r="K358" s="52" t="s">
        <v>931</v>
      </c>
      <c r="L358" s="53" t="s">
        <v>293</v>
      </c>
      <c r="M358" s="13">
        <v>730</v>
      </c>
      <c r="N358" s="14">
        <f t="shared" si="107"/>
        <v>2</v>
      </c>
      <c r="O358" s="15">
        <v>9200</v>
      </c>
      <c r="P358" s="15">
        <f t="shared" si="108"/>
        <v>6716000</v>
      </c>
      <c r="Q358" s="16">
        <f>IFERROR(VLOOKUP(G358,SCENARIOS!$A$13:$E$18,2,0),0.025)</f>
        <v>0.025</v>
      </c>
      <c r="R358" s="52">
        <f>IFERROR(VLOOKUP(L358,INPUTS!$A$107:$B$120,2,0),0.0082)</f>
        <v>0.0079</v>
      </c>
      <c r="S358" s="52">
        <f t="shared" si="109"/>
        <v>72.68</v>
      </c>
      <c r="T358" s="15">
        <f t="shared" si="110"/>
        <v>53056.4</v>
      </c>
      <c r="U358" s="15">
        <f>T358/INPUTS!$B$7*1000</f>
        <v>66320500</v>
      </c>
      <c r="V358" s="15">
        <f>T358*INPUTS!$B$6</f>
        <v>167658.224</v>
      </c>
      <c r="W358" s="54" t="s">
        <v>396</v>
      </c>
      <c r="X358" s="54" t="s">
        <v>396</v>
      </c>
      <c r="Y358" s="67">
        <f>IFERROR(VLOOKUP(E358,INPUTS!$A$44:$B$103,2,0),0)</f>
        <v>0.02</v>
      </c>
      <c r="Z358" s="15">
        <f t="shared" si="111"/>
        <v>1061.128</v>
      </c>
      <c r="AA358" s="20">
        <f>IFERROR(VLOOKUP(E358,INPUTS!$A$44:$C$103,3,0),SCENARIOS!$J$23)</f>
        <v>0.06</v>
      </c>
      <c r="AB358" s="15">
        <f t="shared" si="112"/>
        <v>3601.70680238461</v>
      </c>
      <c r="AC358" s="20">
        <f>IFERROR(VLOOKUP($E358,INPUTS!$A$44:$G$103,4,0),SCENARIOS!$K$23)</f>
        <v>0.15</v>
      </c>
      <c r="AD358" s="15">
        <f t="shared" si="113"/>
        <v>10187.5016416049</v>
      </c>
      <c r="AE358" s="20">
        <f>IFERROR(VLOOKUP($E358,INPUTS!$A$44:$G$103,5,0),SCENARIOS!$L$23)</f>
        <v>0.3</v>
      </c>
      <c r="AF358" s="15">
        <f t="shared" si="114"/>
        <v>23052.4460522971</v>
      </c>
      <c r="AG358" s="20">
        <f>IFERROR(VLOOKUP($E358,INPUTS!$A$44:$G$103,6,0),SCENARIOS!$M$23)</f>
        <v>0.4</v>
      </c>
      <c r="AH358" s="15">
        <f t="shared" si="115"/>
        <v>34775.6357210493</v>
      </c>
      <c r="AI358" s="20">
        <f>IFERROR(VLOOKUP($E358,INPUTS!$A$44:$G$103,7,0),SCENARIOS!$N$23)</f>
        <v>0.5</v>
      </c>
      <c r="AJ358" s="15">
        <f t="shared" si="116"/>
        <v>49181.7998291097</v>
      </c>
      <c r="AL358" t="str">
        <f t="shared" si="117"/>
        <v>Y</v>
      </c>
      <c r="AM358" s="21">
        <f t="shared" si="118"/>
        <v>98363.5996582195</v>
      </c>
      <c r="BC358" s="2"/>
    </row>
    <row r="359" ht="15" customHeight="1" spans="1:55">
      <c r="A359" s="52" t="s">
        <v>1311</v>
      </c>
      <c r="B359" s="52" t="s">
        <v>406</v>
      </c>
      <c r="C359" s="52" t="s">
        <v>407</v>
      </c>
      <c r="D359" s="52" t="s">
        <v>929</v>
      </c>
      <c r="E359" s="10" t="s">
        <v>205</v>
      </c>
      <c r="F359" s="52" t="s">
        <v>408</v>
      </c>
      <c r="G359" s="52" t="s">
        <v>165</v>
      </c>
      <c r="H359" s="52" t="s">
        <v>1248</v>
      </c>
      <c r="I359" s="52" t="s">
        <v>1249</v>
      </c>
      <c r="J359" s="52" t="s">
        <v>181</v>
      </c>
      <c r="K359" s="52" t="s">
        <v>931</v>
      </c>
      <c r="L359" s="53" t="s">
        <v>293</v>
      </c>
      <c r="M359" s="13">
        <v>548</v>
      </c>
      <c r="N359" s="14">
        <f t="shared" si="107"/>
        <v>1.5013698630137</v>
      </c>
      <c r="O359" s="15">
        <v>10300</v>
      </c>
      <c r="P359" s="15">
        <f t="shared" si="108"/>
        <v>5644400</v>
      </c>
      <c r="Q359" s="16">
        <f>IFERROR(VLOOKUP(G359,SCENARIOS!$A$13:$E$18,2,0),0.025)</f>
        <v>0.025</v>
      </c>
      <c r="R359" s="52">
        <f>IFERROR(VLOOKUP(L359,INPUTS!$A$107:$B$120,2,0),0.0082)</f>
        <v>0.0079</v>
      </c>
      <c r="S359" s="52">
        <f t="shared" si="109"/>
        <v>81.37</v>
      </c>
      <c r="T359" s="15">
        <f t="shared" si="110"/>
        <v>44590.76</v>
      </c>
      <c r="U359" s="15">
        <f>T359/INPUTS!$B$7*1000</f>
        <v>55738450</v>
      </c>
      <c r="V359" s="15">
        <f>T359*INPUTS!$B$6</f>
        <v>140906.8016</v>
      </c>
      <c r="W359" s="54" t="s">
        <v>396</v>
      </c>
      <c r="X359" s="54" t="s">
        <v>396</v>
      </c>
      <c r="Y359" s="67">
        <f>IFERROR(VLOOKUP(E359,INPUTS!$A$44:$B$103,2,0),0)</f>
        <v>0.02</v>
      </c>
      <c r="Z359" s="15">
        <f t="shared" si="111"/>
        <v>891.8152</v>
      </c>
      <c r="AA359" s="20">
        <f>IFERROR(VLOOKUP(E359,INPUTS!$A$44:$C$103,3,0),SCENARIOS!$J$23)</f>
        <v>0.06</v>
      </c>
      <c r="AB359" s="15">
        <f t="shared" si="112"/>
        <v>3027.02112498208</v>
      </c>
      <c r="AC359" s="20">
        <f>IFERROR(VLOOKUP($E359,INPUTS!$A$44:$G$103,4,0),SCENARIOS!$K$23)</f>
        <v>0.15</v>
      </c>
      <c r="AD359" s="15">
        <f t="shared" si="113"/>
        <v>8561.99140349537</v>
      </c>
      <c r="AE359" s="20">
        <f>IFERROR(VLOOKUP($E359,INPUTS!$A$44:$G$103,5,0),SCENARIOS!$L$23)</f>
        <v>0.3</v>
      </c>
      <c r="AF359" s="15">
        <f t="shared" si="114"/>
        <v>19374.2147852272</v>
      </c>
      <c r="AG359" s="20">
        <f>IFERROR(VLOOKUP($E359,INPUTS!$A$44:$G$103,6,0),SCENARIOS!$M$23)</f>
        <v>0.4</v>
      </c>
      <c r="AH359" s="15">
        <f t="shared" si="115"/>
        <v>29226.8609684173</v>
      </c>
      <c r="AI359" s="20">
        <f>IFERROR(VLOOKUP($E359,INPUTS!$A$44:$G$103,7,0),SCENARIOS!$N$23)</f>
        <v>0.5</v>
      </c>
      <c r="AJ359" s="15">
        <f t="shared" si="116"/>
        <v>41334.3881708498</v>
      </c>
      <c r="AL359" t="str">
        <f t="shared" si="117"/>
        <v>N</v>
      </c>
      <c r="AM359" s="21">
        <f t="shared" si="118"/>
        <v>82668.7763416995</v>
      </c>
      <c r="BC359" s="2"/>
    </row>
    <row r="360" ht="15" customHeight="1" spans="1:55">
      <c r="A360" s="52" t="s">
        <v>1312</v>
      </c>
      <c r="B360" s="52" t="s">
        <v>406</v>
      </c>
      <c r="C360" s="52" t="s">
        <v>407</v>
      </c>
      <c r="D360" s="52" t="s">
        <v>929</v>
      </c>
      <c r="E360" s="10" t="s">
        <v>205</v>
      </c>
      <c r="F360" s="52" t="s">
        <v>408</v>
      </c>
      <c r="G360" s="52" t="s">
        <v>165</v>
      </c>
      <c r="H360" s="52" t="s">
        <v>751</v>
      </c>
      <c r="I360" s="52" t="s">
        <v>750</v>
      </c>
      <c r="J360" s="52" t="s">
        <v>181</v>
      </c>
      <c r="K360" s="52" t="s">
        <v>931</v>
      </c>
      <c r="L360" s="53" t="s">
        <v>293</v>
      </c>
      <c r="M360" s="13">
        <v>548</v>
      </c>
      <c r="N360" s="14">
        <f t="shared" si="107"/>
        <v>1.5013698630137</v>
      </c>
      <c r="O360" s="15">
        <v>11600</v>
      </c>
      <c r="P360" s="15">
        <f t="shared" si="108"/>
        <v>6356800</v>
      </c>
      <c r="Q360" s="16">
        <f>IFERROR(VLOOKUP(G360,SCENARIOS!$A$13:$E$18,2,0),0.025)</f>
        <v>0.025</v>
      </c>
      <c r="R360" s="52">
        <f>IFERROR(VLOOKUP(L360,INPUTS!$A$107:$B$120,2,0),0.0082)</f>
        <v>0.0079</v>
      </c>
      <c r="S360" s="52">
        <f t="shared" si="109"/>
        <v>91.64</v>
      </c>
      <c r="T360" s="15">
        <f t="shared" si="110"/>
        <v>50218.72</v>
      </c>
      <c r="U360" s="15">
        <f>T360/INPUTS!$B$7*1000</f>
        <v>62773400</v>
      </c>
      <c r="V360" s="15">
        <f>T360*INPUTS!$B$6</f>
        <v>158691.1552</v>
      </c>
      <c r="W360" s="54" t="s">
        <v>396</v>
      </c>
      <c r="X360" s="54" t="s">
        <v>396</v>
      </c>
      <c r="Y360" s="67">
        <f>IFERROR(VLOOKUP(E360,INPUTS!$A$44:$B$103,2,0),0)</f>
        <v>0.02</v>
      </c>
      <c r="Z360" s="15">
        <f t="shared" si="111"/>
        <v>1004.3744</v>
      </c>
      <c r="AA360" s="20">
        <f>IFERROR(VLOOKUP(E360,INPUTS!$A$44:$C$103,3,0),SCENARIOS!$J$23)</f>
        <v>0.06</v>
      </c>
      <c r="AB360" s="15">
        <f t="shared" si="112"/>
        <v>3409.07233493128</v>
      </c>
      <c r="AC360" s="20">
        <f>IFERROR(VLOOKUP($E360,INPUTS!$A$44:$G$103,4,0),SCENARIOS!$K$23)</f>
        <v>0.15</v>
      </c>
      <c r="AD360" s="15">
        <f t="shared" si="113"/>
        <v>9642.63109519867</v>
      </c>
      <c r="AE360" s="20">
        <f>IFERROR(VLOOKUP($E360,INPUTS!$A$44:$G$103,5,0),SCENARIOS!$L$23)</f>
        <v>0.3</v>
      </c>
      <c r="AF360" s="15">
        <f t="shared" si="114"/>
        <v>21819.5040299646</v>
      </c>
      <c r="AG360" s="20">
        <f>IFERROR(VLOOKUP($E360,INPUTS!$A$44:$G$103,6,0),SCENARIOS!$M$23)</f>
        <v>0.4</v>
      </c>
      <c r="AH360" s="15">
        <f t="shared" si="115"/>
        <v>32915.688080936</v>
      </c>
      <c r="AI360" s="20">
        <f>IFERROR(VLOOKUP($E360,INPUTS!$A$44:$G$103,7,0),SCENARIOS!$N$23)</f>
        <v>0.5</v>
      </c>
      <c r="AJ360" s="15">
        <f t="shared" si="116"/>
        <v>46551.3497846464</v>
      </c>
      <c r="AL360" t="str">
        <f t="shared" si="117"/>
        <v>N</v>
      </c>
      <c r="AM360" s="21">
        <f t="shared" si="118"/>
        <v>93102.6995692927</v>
      </c>
      <c r="BC360" s="2"/>
    </row>
    <row r="361" ht="15" customHeight="1" spans="1:55">
      <c r="A361" s="52" t="s">
        <v>1313</v>
      </c>
      <c r="B361" s="52" t="s">
        <v>406</v>
      </c>
      <c r="C361" s="52" t="s">
        <v>407</v>
      </c>
      <c r="D361" s="52" t="s">
        <v>929</v>
      </c>
      <c r="E361" s="10" t="s">
        <v>205</v>
      </c>
      <c r="F361" s="52" t="s">
        <v>408</v>
      </c>
      <c r="G361" s="52" t="s">
        <v>165</v>
      </c>
      <c r="H361" s="52" t="s">
        <v>1314</v>
      </c>
      <c r="I361" s="52" t="s">
        <v>1315</v>
      </c>
      <c r="J361" s="52" t="s">
        <v>181</v>
      </c>
      <c r="K361" s="52" t="s">
        <v>931</v>
      </c>
      <c r="L361" s="53" t="s">
        <v>288</v>
      </c>
      <c r="M361" s="13">
        <v>365</v>
      </c>
      <c r="N361" s="14">
        <f t="shared" si="107"/>
        <v>1</v>
      </c>
      <c r="O361" s="15">
        <v>9300</v>
      </c>
      <c r="P361" s="15">
        <f t="shared" si="108"/>
        <v>3394500</v>
      </c>
      <c r="Q361" s="16">
        <f>IFERROR(VLOOKUP(G361,SCENARIOS!$A$13:$E$18,2,0),0.025)</f>
        <v>0.025</v>
      </c>
      <c r="R361" s="52">
        <f>IFERROR(VLOOKUP(L361,INPUTS!$A$107:$B$120,2,0),0.0082)</f>
        <v>0.0085</v>
      </c>
      <c r="S361" s="52">
        <f t="shared" si="109"/>
        <v>79.05</v>
      </c>
      <c r="T361" s="15">
        <f t="shared" si="110"/>
        <v>28853.25</v>
      </c>
      <c r="U361" s="15">
        <f>T361/INPUTS!$B$7*1000</f>
        <v>36066562.5</v>
      </c>
      <c r="V361" s="15">
        <f>T361*INPUTS!$B$6</f>
        <v>91176.27</v>
      </c>
      <c r="W361" s="54" t="s">
        <v>396</v>
      </c>
      <c r="X361" s="54" t="s">
        <v>396</v>
      </c>
      <c r="Y361" s="67">
        <f>IFERROR(VLOOKUP(E361,INPUTS!$A$44:$B$103,2,0),0)</f>
        <v>0.02</v>
      </c>
      <c r="Z361" s="15">
        <f t="shared" si="111"/>
        <v>577.065</v>
      </c>
      <c r="AA361" s="20">
        <f>IFERROR(VLOOKUP(E361,INPUTS!$A$44:$C$103,3,0),SCENARIOS!$J$23)</f>
        <v>0.06</v>
      </c>
      <c r="AB361" s="15">
        <f t="shared" si="112"/>
        <v>1958.68824111519</v>
      </c>
      <c r="AC361" s="20">
        <f>IFERROR(VLOOKUP($E361,INPUTS!$A$44:$G$103,4,0),SCENARIOS!$K$23)</f>
        <v>0.15</v>
      </c>
      <c r="AD361" s="15">
        <f t="shared" si="113"/>
        <v>5540.18990622503</v>
      </c>
      <c r="AE361" s="20">
        <f>IFERROR(VLOOKUP($E361,INPUTS!$A$44:$G$103,5,0),SCENARIOS!$L$23)</f>
        <v>0.3</v>
      </c>
      <c r="AF361" s="15">
        <f t="shared" si="114"/>
        <v>12536.4327217535</v>
      </c>
      <c r="AG361" s="20">
        <f>IFERROR(VLOOKUP($E361,INPUTS!$A$44:$G$103,6,0),SCENARIOS!$M$23)</f>
        <v>0.4</v>
      </c>
      <c r="AH361" s="15">
        <f t="shared" si="115"/>
        <v>18911.7639223235</v>
      </c>
      <c r="AI361" s="20">
        <f>IFERROR(VLOOKUP($E361,INPUTS!$A$44:$G$103,7,0),SCENARIOS!$N$23)</f>
        <v>0.5</v>
      </c>
      <c r="AJ361" s="15">
        <f t="shared" si="116"/>
        <v>26746.1562774568</v>
      </c>
      <c r="AL361" t="str">
        <f t="shared" si="117"/>
        <v>N</v>
      </c>
      <c r="AM361" s="21">
        <f t="shared" si="118"/>
        <v>53492.3125549137</v>
      </c>
      <c r="BC361" s="2"/>
    </row>
    <row r="362" ht="15" customHeight="1" spans="1:55">
      <c r="A362" s="52" t="s">
        <v>1316</v>
      </c>
      <c r="B362" s="52" t="s">
        <v>406</v>
      </c>
      <c r="C362" s="52" t="s">
        <v>407</v>
      </c>
      <c r="D362" s="52" t="s">
        <v>929</v>
      </c>
      <c r="E362" s="10" t="s">
        <v>205</v>
      </c>
      <c r="F362" s="52" t="s">
        <v>408</v>
      </c>
      <c r="G362" s="52" t="s">
        <v>165</v>
      </c>
      <c r="H362" s="52" t="s">
        <v>1317</v>
      </c>
      <c r="I362" s="52" t="s">
        <v>1318</v>
      </c>
      <c r="J362" s="52" t="s">
        <v>181</v>
      </c>
      <c r="K362" s="52" t="s">
        <v>931</v>
      </c>
      <c r="L362" s="53" t="s">
        <v>288</v>
      </c>
      <c r="M362" s="13">
        <v>365</v>
      </c>
      <c r="N362" s="14">
        <f t="shared" si="107"/>
        <v>1</v>
      </c>
      <c r="O362" s="15">
        <v>8600</v>
      </c>
      <c r="P362" s="15">
        <f t="shared" si="108"/>
        <v>3139000</v>
      </c>
      <c r="Q362" s="16">
        <f>IFERROR(VLOOKUP(G362,SCENARIOS!$A$13:$E$18,2,0),0.025)</f>
        <v>0.025</v>
      </c>
      <c r="R362" s="52">
        <f>IFERROR(VLOOKUP(L362,INPUTS!$A$107:$B$120,2,0),0.0082)</f>
        <v>0.0085</v>
      </c>
      <c r="S362" s="52">
        <f t="shared" si="109"/>
        <v>73.1</v>
      </c>
      <c r="T362" s="15">
        <f t="shared" si="110"/>
        <v>26681.5</v>
      </c>
      <c r="U362" s="15">
        <f>T362/INPUTS!$B$7*1000</f>
        <v>33351875</v>
      </c>
      <c r="V362" s="15">
        <f>T362*INPUTS!$B$6</f>
        <v>84313.54</v>
      </c>
      <c r="W362" s="54" t="s">
        <v>396</v>
      </c>
      <c r="X362" s="54" t="s">
        <v>396</v>
      </c>
      <c r="Y362" s="67">
        <f>IFERROR(VLOOKUP(E362,INPUTS!$A$44:$B$103,2,0),0)</f>
        <v>0.02</v>
      </c>
      <c r="Z362" s="15">
        <f t="shared" si="111"/>
        <v>533.63</v>
      </c>
      <c r="AA362" s="20">
        <f>IFERROR(VLOOKUP(E362,INPUTS!$A$44:$C$103,3,0),SCENARIOS!$J$23)</f>
        <v>0.06</v>
      </c>
      <c r="AB362" s="15">
        <f t="shared" si="112"/>
        <v>1811.26009393447</v>
      </c>
      <c r="AC362" s="20">
        <f>IFERROR(VLOOKUP($E362,INPUTS!$A$44:$G$103,4,0),SCENARIOS!$K$23)</f>
        <v>0.15</v>
      </c>
      <c r="AD362" s="15">
        <f t="shared" si="113"/>
        <v>5123.18636489627</v>
      </c>
      <c r="AE362" s="20">
        <f>IFERROR(VLOOKUP($E362,INPUTS!$A$44:$G$103,5,0),SCENARIOS!$L$23)</f>
        <v>0.3</v>
      </c>
      <c r="AF362" s="15">
        <f t="shared" si="114"/>
        <v>11592.8302588258</v>
      </c>
      <c r="AG362" s="20">
        <f>IFERROR(VLOOKUP($E362,INPUTS!$A$44:$G$103,6,0),SCENARIOS!$M$23)</f>
        <v>0.4</v>
      </c>
      <c r="AH362" s="15">
        <f t="shared" si="115"/>
        <v>17488.2978206433</v>
      </c>
      <c r="AI362" s="20">
        <f>IFERROR(VLOOKUP($E362,INPUTS!$A$44:$G$103,7,0),SCENARIOS!$N$23)</f>
        <v>0.5</v>
      </c>
      <c r="AJ362" s="15">
        <f t="shared" si="116"/>
        <v>24733.0047296913</v>
      </c>
      <c r="AL362" t="str">
        <f t="shared" si="117"/>
        <v>N</v>
      </c>
      <c r="AM362" s="21">
        <f t="shared" si="118"/>
        <v>49466.0094593825</v>
      </c>
      <c r="BC362" s="2"/>
    </row>
    <row r="363" ht="15" customHeight="1" spans="1:55">
      <c r="A363" s="52" t="s">
        <v>1319</v>
      </c>
      <c r="B363" s="52" t="s">
        <v>406</v>
      </c>
      <c r="C363" s="52" t="s">
        <v>407</v>
      </c>
      <c r="D363" s="52" t="s">
        <v>929</v>
      </c>
      <c r="E363" s="10" t="s">
        <v>205</v>
      </c>
      <c r="F363" s="52" t="s">
        <v>408</v>
      </c>
      <c r="G363" s="52" t="s">
        <v>165</v>
      </c>
      <c r="H363" s="52" t="s">
        <v>1320</v>
      </c>
      <c r="I363" s="52" t="s">
        <v>1321</v>
      </c>
      <c r="J363" s="52" t="s">
        <v>181</v>
      </c>
      <c r="K363" s="52" t="s">
        <v>931</v>
      </c>
      <c r="L363" s="53" t="s">
        <v>288</v>
      </c>
      <c r="M363" s="13">
        <v>365</v>
      </c>
      <c r="N363" s="14">
        <f t="shared" si="107"/>
        <v>1</v>
      </c>
      <c r="O363" s="15">
        <v>8700</v>
      </c>
      <c r="P363" s="15">
        <f t="shared" si="108"/>
        <v>3175500</v>
      </c>
      <c r="Q363" s="16">
        <f>IFERROR(VLOOKUP(G363,SCENARIOS!$A$13:$E$18,2,0),0.025)</f>
        <v>0.025</v>
      </c>
      <c r="R363" s="52">
        <f>IFERROR(VLOOKUP(L363,INPUTS!$A$107:$B$120,2,0),0.0082)</f>
        <v>0.0085</v>
      </c>
      <c r="S363" s="52">
        <f t="shared" si="109"/>
        <v>73.95</v>
      </c>
      <c r="T363" s="15">
        <f t="shared" si="110"/>
        <v>26991.75</v>
      </c>
      <c r="U363" s="15">
        <f>T363/INPUTS!$B$7*1000</f>
        <v>33739687.5</v>
      </c>
      <c r="V363" s="15">
        <f>T363*INPUTS!$B$6</f>
        <v>85293.93</v>
      </c>
      <c r="W363" s="54" t="s">
        <v>396</v>
      </c>
      <c r="X363" s="54" t="s">
        <v>396</v>
      </c>
      <c r="Y363" s="67">
        <f>IFERROR(VLOOKUP(E363,INPUTS!$A$44:$B$103,2,0),0)</f>
        <v>0.02</v>
      </c>
      <c r="Z363" s="15">
        <f t="shared" si="111"/>
        <v>539.835</v>
      </c>
      <c r="AA363" s="20">
        <f>IFERROR(VLOOKUP(E363,INPUTS!$A$44:$C$103,3,0),SCENARIOS!$J$23)</f>
        <v>0.06</v>
      </c>
      <c r="AB363" s="15">
        <f t="shared" si="112"/>
        <v>1832.32125781743</v>
      </c>
      <c r="AC363" s="20">
        <f>IFERROR(VLOOKUP($E363,INPUTS!$A$44:$G$103,4,0),SCENARIOS!$K$23)</f>
        <v>0.15</v>
      </c>
      <c r="AD363" s="15">
        <f t="shared" si="113"/>
        <v>5182.7582993718</v>
      </c>
      <c r="AE363" s="20">
        <f>IFERROR(VLOOKUP($E363,INPUTS!$A$44:$G$103,5,0),SCENARIOS!$L$23)</f>
        <v>0.3</v>
      </c>
      <c r="AF363" s="15">
        <f t="shared" si="114"/>
        <v>11727.6306106726</v>
      </c>
      <c r="AG363" s="20">
        <f>IFERROR(VLOOKUP($E363,INPUTS!$A$44:$G$103,6,0),SCENARIOS!$M$23)</f>
        <v>0.4</v>
      </c>
      <c r="AH363" s="15">
        <f t="shared" si="115"/>
        <v>17691.6501208833</v>
      </c>
      <c r="AI363" s="20">
        <f>IFERROR(VLOOKUP($E363,INPUTS!$A$44:$G$103,7,0),SCENARIOS!$N$23)</f>
        <v>0.5</v>
      </c>
      <c r="AJ363" s="15">
        <f t="shared" si="116"/>
        <v>25020.5978079435</v>
      </c>
      <c r="AL363" t="str">
        <f t="shared" si="117"/>
        <v>N</v>
      </c>
      <c r="AM363" s="21">
        <f t="shared" si="118"/>
        <v>50041.195615887</v>
      </c>
      <c r="BC363" s="2"/>
    </row>
    <row r="364" ht="15" customHeight="1" spans="1:55">
      <c r="A364" s="52" t="s">
        <v>1322</v>
      </c>
      <c r="B364" s="52" t="s">
        <v>406</v>
      </c>
      <c r="C364" s="52" t="s">
        <v>407</v>
      </c>
      <c r="D364" s="52" t="s">
        <v>929</v>
      </c>
      <c r="E364" s="10" t="s">
        <v>205</v>
      </c>
      <c r="F364" s="52" t="s">
        <v>408</v>
      </c>
      <c r="G364" s="52" t="s">
        <v>165</v>
      </c>
      <c r="H364" s="52" t="s">
        <v>440</v>
      </c>
      <c r="I364" s="52" t="s">
        <v>439</v>
      </c>
      <c r="J364" s="52" t="s">
        <v>177</v>
      </c>
      <c r="K364" s="52" t="s">
        <v>931</v>
      </c>
      <c r="L364" s="53" t="s">
        <v>288</v>
      </c>
      <c r="M364" s="13">
        <v>548</v>
      </c>
      <c r="N364" s="14">
        <f t="shared" si="107"/>
        <v>1.5013698630137</v>
      </c>
      <c r="O364" s="15">
        <v>5700</v>
      </c>
      <c r="P364" s="15">
        <f t="shared" si="108"/>
        <v>3123600</v>
      </c>
      <c r="Q364" s="16">
        <f>IFERROR(VLOOKUP(G364,SCENARIOS!$A$13:$E$18,2,0),0.025)</f>
        <v>0.025</v>
      </c>
      <c r="R364" s="52">
        <f>IFERROR(VLOOKUP(L364,INPUTS!$A$107:$B$120,2,0),0.0082)</f>
        <v>0.0085</v>
      </c>
      <c r="S364" s="52">
        <f t="shared" si="109"/>
        <v>48.45</v>
      </c>
      <c r="T364" s="15">
        <f t="shared" si="110"/>
        <v>26550.6</v>
      </c>
      <c r="U364" s="15">
        <f>T364/INPUTS!$B$7*1000</f>
        <v>33188250</v>
      </c>
      <c r="V364" s="15">
        <f>T364*INPUTS!$B$6</f>
        <v>83899.896</v>
      </c>
      <c r="W364" s="54" t="s">
        <v>396</v>
      </c>
      <c r="X364" s="54" t="s">
        <v>396</v>
      </c>
      <c r="Y364" s="67">
        <f>IFERROR(VLOOKUP(E364,INPUTS!$A$44:$B$103,2,0),0)</f>
        <v>0.02</v>
      </c>
      <c r="Z364" s="15">
        <f t="shared" si="111"/>
        <v>531.012</v>
      </c>
      <c r="AA364" s="20">
        <f>IFERROR(VLOOKUP(E364,INPUTS!$A$44:$C$103,3,0),SCENARIOS!$J$23)</f>
        <v>0.06</v>
      </c>
      <c r="AB364" s="15">
        <f t="shared" si="112"/>
        <v>1802.37401383043</v>
      </c>
      <c r="AC364" s="20">
        <f>IFERROR(VLOOKUP($E364,INPUTS!$A$44:$G$103,4,0),SCENARIOS!$K$23)</f>
        <v>0.15</v>
      </c>
      <c r="AD364" s="15">
        <f t="shared" si="113"/>
        <v>5098.05190487097</v>
      </c>
      <c r="AE364" s="20">
        <f>IFERROR(VLOOKUP($E364,INPUTS!$A$44:$G$103,5,0),SCENARIOS!$L$23)</f>
        <v>0.3</v>
      </c>
      <c r="AF364" s="15">
        <f t="shared" si="114"/>
        <v>11535.9555898274</v>
      </c>
      <c r="AG364" s="20">
        <f>IFERROR(VLOOKUP($E364,INPUTS!$A$44:$G$103,6,0),SCENARIOS!$M$23)</f>
        <v>0.4</v>
      </c>
      <c r="AH364" s="15">
        <f t="shared" si="115"/>
        <v>17402.4998638297</v>
      </c>
      <c r="AI364" s="20">
        <f>IFERROR(VLOOKUP($E364,INPUTS!$A$44:$G$103,7,0),SCENARIOS!$N$23)</f>
        <v>0.5</v>
      </c>
      <c r="AJ364" s="15">
        <f t="shared" si="116"/>
        <v>24611.6640884561</v>
      </c>
      <c r="AL364" t="str">
        <f t="shared" si="117"/>
        <v>Y</v>
      </c>
      <c r="AM364" s="21">
        <f t="shared" si="118"/>
        <v>49223.3281769122</v>
      </c>
      <c r="BC364" s="2"/>
    </row>
    <row r="365" ht="15" customHeight="1" spans="1:55">
      <c r="A365" s="52" t="s">
        <v>1323</v>
      </c>
      <c r="B365" s="52" t="s">
        <v>406</v>
      </c>
      <c r="C365" s="52" t="s">
        <v>407</v>
      </c>
      <c r="D365" s="52" t="s">
        <v>929</v>
      </c>
      <c r="E365" s="10" t="s">
        <v>205</v>
      </c>
      <c r="F365" s="52" t="s">
        <v>408</v>
      </c>
      <c r="G365" s="52" t="s">
        <v>165</v>
      </c>
      <c r="H365" s="52" t="s">
        <v>448</v>
      </c>
      <c r="I365" s="52" t="s">
        <v>447</v>
      </c>
      <c r="J365" s="52" t="s">
        <v>177</v>
      </c>
      <c r="K365" s="52" t="s">
        <v>931</v>
      </c>
      <c r="L365" s="53" t="s">
        <v>288</v>
      </c>
      <c r="M365" s="13">
        <v>365</v>
      </c>
      <c r="N365" s="14">
        <f t="shared" si="107"/>
        <v>1</v>
      </c>
      <c r="O365" s="15">
        <v>5600</v>
      </c>
      <c r="P365" s="15">
        <f t="shared" si="108"/>
        <v>2044000</v>
      </c>
      <c r="Q365" s="16">
        <f>IFERROR(VLOOKUP(G365,SCENARIOS!$A$13:$E$18,2,0),0.025)</f>
        <v>0.025</v>
      </c>
      <c r="R365" s="52">
        <f>IFERROR(VLOOKUP(L365,INPUTS!$A$107:$B$120,2,0),0.0082)</f>
        <v>0.0085</v>
      </c>
      <c r="S365" s="52">
        <f t="shared" si="109"/>
        <v>47.6</v>
      </c>
      <c r="T365" s="15">
        <f t="shared" si="110"/>
        <v>17374</v>
      </c>
      <c r="U365" s="15">
        <f>T365/INPUTS!$B$7*1000</f>
        <v>21717500</v>
      </c>
      <c r="V365" s="15">
        <f>T365*INPUTS!$B$6</f>
        <v>54901.84</v>
      </c>
      <c r="W365" s="54" t="s">
        <v>396</v>
      </c>
      <c r="X365" s="54" t="s">
        <v>396</v>
      </c>
      <c r="Y365" s="67">
        <f>IFERROR(VLOOKUP(E365,INPUTS!$A$44:$B$103,2,0),0)</f>
        <v>0.02</v>
      </c>
      <c r="Z365" s="15">
        <f t="shared" si="111"/>
        <v>347.48</v>
      </c>
      <c r="AA365" s="20">
        <f>IFERROR(VLOOKUP(E365,INPUTS!$A$44:$C$103,3,0),SCENARIOS!$J$23)</f>
        <v>0.06</v>
      </c>
      <c r="AB365" s="15">
        <f t="shared" si="112"/>
        <v>1179.4251774457</v>
      </c>
      <c r="AC365" s="20">
        <f>IFERROR(VLOOKUP($E365,INPUTS!$A$44:$G$103,4,0),SCENARIOS!$K$23)</f>
        <v>0.15</v>
      </c>
      <c r="AD365" s="15">
        <f t="shared" si="113"/>
        <v>3336.02833063013</v>
      </c>
      <c r="AE365" s="20">
        <f>IFERROR(VLOOKUP($E365,INPUTS!$A$44:$G$103,5,0),SCENARIOS!$L$23)</f>
        <v>0.3</v>
      </c>
      <c r="AF365" s="15">
        <f t="shared" si="114"/>
        <v>7548.81970342145</v>
      </c>
      <c r="AG365" s="20">
        <f>IFERROR(VLOOKUP($E365,INPUTS!$A$44:$G$103,6,0),SCENARIOS!$M$23)</f>
        <v>0.4</v>
      </c>
      <c r="AH365" s="15">
        <f t="shared" si="115"/>
        <v>11387.7288134421</v>
      </c>
      <c r="AI365" s="20">
        <f>IFERROR(VLOOKUP($E365,INPUTS!$A$44:$G$103,7,0),SCENARIOS!$N$23)</f>
        <v>0.5</v>
      </c>
      <c r="AJ365" s="15">
        <f t="shared" si="116"/>
        <v>16105.2123821245</v>
      </c>
      <c r="AL365" t="str">
        <f t="shared" si="117"/>
        <v>Y</v>
      </c>
      <c r="AM365" s="21">
        <f t="shared" si="118"/>
        <v>32210.4247642491</v>
      </c>
      <c r="BC365" s="2"/>
    </row>
    <row r="366" ht="15" customHeight="1" spans="1:55">
      <c r="A366" s="52" t="s">
        <v>1324</v>
      </c>
      <c r="B366" s="52" t="s">
        <v>406</v>
      </c>
      <c r="C366" s="52" t="s">
        <v>407</v>
      </c>
      <c r="D366" s="52" t="s">
        <v>929</v>
      </c>
      <c r="E366" s="10" t="s">
        <v>205</v>
      </c>
      <c r="F366" s="52" t="s">
        <v>408</v>
      </c>
      <c r="G366" s="52" t="s">
        <v>165</v>
      </c>
      <c r="H366" s="52" t="s">
        <v>636</v>
      </c>
      <c r="I366" s="52" t="s">
        <v>635</v>
      </c>
      <c r="J366" s="52" t="s">
        <v>177</v>
      </c>
      <c r="K366" s="52" t="s">
        <v>931</v>
      </c>
      <c r="L366" s="53" t="s">
        <v>282</v>
      </c>
      <c r="M366" s="13">
        <v>548</v>
      </c>
      <c r="N366" s="14">
        <f t="shared" si="107"/>
        <v>1.5013698630137</v>
      </c>
      <c r="O366" s="15">
        <v>3600</v>
      </c>
      <c r="P366" s="15">
        <f t="shared" si="108"/>
        <v>1972800</v>
      </c>
      <c r="Q366" s="16">
        <f>IFERROR(VLOOKUP(G366,SCENARIOS!$A$13:$E$18,2,0),0.025)</f>
        <v>0.025</v>
      </c>
      <c r="R366" s="52">
        <f>IFERROR(VLOOKUP(L366,INPUTS!$A$107:$B$120,2,0),0.0082)</f>
        <v>0.0042</v>
      </c>
      <c r="S366" s="52">
        <f t="shared" si="109"/>
        <v>15.12</v>
      </c>
      <c r="T366" s="15">
        <f t="shared" si="110"/>
        <v>8285.76</v>
      </c>
      <c r="U366" s="15">
        <f>T366/INPUTS!$B$7*1000</f>
        <v>10357200</v>
      </c>
      <c r="V366" s="15">
        <f>T366*INPUTS!$B$6</f>
        <v>26183.0016</v>
      </c>
      <c r="W366" s="54" t="s">
        <v>396</v>
      </c>
      <c r="X366" s="54" t="s">
        <v>396</v>
      </c>
      <c r="Y366" s="67">
        <f>IFERROR(VLOOKUP(E366,INPUTS!$A$44:$B$103,2,0),0)</f>
        <v>0.02</v>
      </c>
      <c r="Z366" s="15">
        <f t="shared" si="111"/>
        <v>165.7152</v>
      </c>
      <c r="AA366" s="20">
        <f>IFERROR(VLOOKUP(E366,INPUTS!$A$44:$C$103,3,0),SCENARIOS!$J$23)</f>
        <v>0.06</v>
      </c>
      <c r="AB366" s="15">
        <f t="shared" si="112"/>
        <v>562.474614842437</v>
      </c>
      <c r="AC366" s="20">
        <f>IFERROR(VLOOKUP($E366,INPUTS!$A$44:$G$103,4,0),SCENARIOS!$K$23)</f>
        <v>0.15</v>
      </c>
      <c r="AD366" s="15">
        <f t="shared" si="113"/>
        <v>1590.97099693806</v>
      </c>
      <c r="AE366" s="20">
        <f>IFERROR(VLOOKUP($E366,INPUTS!$A$44:$G$103,5,0),SCENARIOS!$L$23)</f>
        <v>0.3</v>
      </c>
      <c r="AF366" s="15">
        <f t="shared" si="114"/>
        <v>3600.07530481302</v>
      </c>
      <c r="AG366" s="20">
        <f>IFERROR(VLOOKUP($E366,INPUTS!$A$44:$G$103,6,0),SCENARIOS!$M$23)</f>
        <v>0.4</v>
      </c>
      <c r="AH366" s="15">
        <f t="shared" si="115"/>
        <v>5430.87302252022</v>
      </c>
      <c r="AI366" s="20">
        <f>IFERROR(VLOOKUP($E366,INPUTS!$A$44:$G$103,7,0),SCENARIOS!$N$23)</f>
        <v>0.5</v>
      </c>
      <c r="AJ366" s="15">
        <f t="shared" si="116"/>
        <v>7680.66792605688</v>
      </c>
      <c r="AL366" t="str">
        <f t="shared" si="117"/>
        <v>N</v>
      </c>
      <c r="AM366" s="21">
        <f t="shared" si="118"/>
        <v>15361.3358521138</v>
      </c>
      <c r="BC366" s="2"/>
    </row>
    <row r="367" ht="15" customHeight="1" spans="1:55">
      <c r="A367" s="52" t="s">
        <v>1325</v>
      </c>
      <c r="B367" s="52" t="s">
        <v>406</v>
      </c>
      <c r="C367" s="52" t="s">
        <v>407</v>
      </c>
      <c r="D367" s="52" t="s">
        <v>929</v>
      </c>
      <c r="E367" s="10" t="s">
        <v>205</v>
      </c>
      <c r="F367" s="52" t="s">
        <v>408</v>
      </c>
      <c r="G367" s="52" t="s">
        <v>165</v>
      </c>
      <c r="H367" s="52" t="s">
        <v>648</v>
      </c>
      <c r="I367" s="52" t="s">
        <v>647</v>
      </c>
      <c r="J367" s="52" t="s">
        <v>177</v>
      </c>
      <c r="K367" s="52" t="s">
        <v>931</v>
      </c>
      <c r="L367" s="53" t="s">
        <v>279</v>
      </c>
      <c r="M367" s="13">
        <v>548</v>
      </c>
      <c r="N367" s="14">
        <f t="shared" si="107"/>
        <v>1.5013698630137</v>
      </c>
      <c r="O367" s="15">
        <v>1600</v>
      </c>
      <c r="P367" s="15">
        <f t="shared" si="108"/>
        <v>876800</v>
      </c>
      <c r="Q367" s="16">
        <f>IFERROR(VLOOKUP(G367,SCENARIOS!$A$13:$E$18,2,0),0.025)</f>
        <v>0.025</v>
      </c>
      <c r="R367" s="52">
        <f>IFERROR(VLOOKUP(L367,INPUTS!$A$107:$B$120,2,0),0.0082)</f>
        <v>0.0039</v>
      </c>
      <c r="S367" s="52">
        <f t="shared" si="109"/>
        <v>6.24</v>
      </c>
      <c r="T367" s="15">
        <f t="shared" si="110"/>
        <v>3419.52</v>
      </c>
      <c r="U367" s="15">
        <f>T367/INPUTS!$B$7*1000</f>
        <v>4274400</v>
      </c>
      <c r="V367" s="15">
        <f>T367*INPUTS!$B$6</f>
        <v>10805.6832</v>
      </c>
      <c r="W367" s="54" t="s">
        <v>396</v>
      </c>
      <c r="X367" s="54" t="s">
        <v>396</v>
      </c>
      <c r="Y367" s="67">
        <f>IFERROR(VLOOKUP(E367,INPUTS!$A$44:$B$103,2,0),0)</f>
        <v>0.02</v>
      </c>
      <c r="Z367" s="15">
        <f t="shared" si="111"/>
        <v>68.3904</v>
      </c>
      <c r="AA367" s="20">
        <f>IFERROR(VLOOKUP(E367,INPUTS!$A$44:$C$103,3,0),SCENARIOS!$J$23)</f>
        <v>0.06</v>
      </c>
      <c r="AB367" s="15">
        <f t="shared" si="112"/>
        <v>232.132380728625</v>
      </c>
      <c r="AC367" s="20">
        <f>IFERROR(VLOOKUP($E367,INPUTS!$A$44:$G$103,4,0),SCENARIOS!$K$23)</f>
        <v>0.15</v>
      </c>
      <c r="AD367" s="15">
        <f t="shared" si="113"/>
        <v>656.591205085549</v>
      </c>
      <c r="AE367" s="20">
        <f>IFERROR(VLOOKUP($E367,INPUTS!$A$44:$G$103,5,0),SCENARIOS!$L$23)</f>
        <v>0.3</v>
      </c>
      <c r="AF367" s="15">
        <f t="shared" si="114"/>
        <v>1485.74536389109</v>
      </c>
      <c r="AG367" s="20">
        <f>IFERROR(VLOOKUP($E367,INPUTS!$A$44:$G$103,6,0),SCENARIOS!$M$23)</f>
        <v>0.4</v>
      </c>
      <c r="AH367" s="15">
        <f t="shared" si="115"/>
        <v>2241.31267596073</v>
      </c>
      <c r="AI367" s="20">
        <f>IFERROR(VLOOKUP($E367,INPUTS!$A$44:$G$103,7,0),SCENARIOS!$N$23)</f>
        <v>0.5</v>
      </c>
      <c r="AJ367" s="15">
        <f t="shared" si="116"/>
        <v>3169.79946154728</v>
      </c>
      <c r="AL367" t="str">
        <f t="shared" si="117"/>
        <v>Y</v>
      </c>
      <c r="AM367" s="21">
        <f t="shared" si="118"/>
        <v>6339.59892309457</v>
      </c>
      <c r="BC367" s="2"/>
    </row>
    <row r="368" ht="15" customHeight="1" spans="1:55">
      <c r="A368" s="52" t="s">
        <v>1326</v>
      </c>
      <c r="B368" s="52" t="s">
        <v>406</v>
      </c>
      <c r="C368" s="52" t="s">
        <v>407</v>
      </c>
      <c r="D368" s="52" t="s">
        <v>929</v>
      </c>
      <c r="E368" s="10" t="s">
        <v>205</v>
      </c>
      <c r="F368" s="52" t="s">
        <v>408</v>
      </c>
      <c r="G368" s="52" t="s">
        <v>165</v>
      </c>
      <c r="H368" s="52" t="s">
        <v>234</v>
      </c>
      <c r="I368" s="52" t="s">
        <v>424</v>
      </c>
      <c r="J368" s="52" t="s">
        <v>173</v>
      </c>
      <c r="K368" s="52" t="s">
        <v>931</v>
      </c>
      <c r="L368" s="53" t="s">
        <v>293</v>
      </c>
      <c r="M368" s="13">
        <v>365</v>
      </c>
      <c r="N368" s="14">
        <f t="shared" si="107"/>
        <v>1</v>
      </c>
      <c r="O368" s="15">
        <v>12000</v>
      </c>
      <c r="P368" s="15">
        <f t="shared" si="108"/>
        <v>4380000</v>
      </c>
      <c r="Q368" s="16">
        <f>IFERROR(VLOOKUP(G368,SCENARIOS!$A$13:$E$18,2,0),0.025)</f>
        <v>0.025</v>
      </c>
      <c r="R368" s="52">
        <f>IFERROR(VLOOKUP(L368,INPUTS!$A$107:$B$120,2,0),0.0082)</f>
        <v>0.0079</v>
      </c>
      <c r="S368" s="52">
        <f t="shared" si="109"/>
        <v>94.8</v>
      </c>
      <c r="T368" s="15">
        <f t="shared" si="110"/>
        <v>34602</v>
      </c>
      <c r="U368" s="15">
        <f>T368/INPUTS!$B$7*1000</f>
        <v>43252500</v>
      </c>
      <c r="V368" s="15">
        <f>T368*INPUTS!$B$6</f>
        <v>109342.32</v>
      </c>
      <c r="W368" s="54" t="s">
        <v>396</v>
      </c>
      <c r="X368" s="54" t="s">
        <v>396</v>
      </c>
      <c r="Y368" s="67">
        <f>IFERROR(VLOOKUP(E368,INPUTS!$A$44:$B$103,2,0),0)</f>
        <v>0.02</v>
      </c>
      <c r="Z368" s="15">
        <f t="shared" si="111"/>
        <v>692.04</v>
      </c>
      <c r="AA368" s="20">
        <f>IFERROR(VLOOKUP(E368,INPUTS!$A$44:$C$103,3,0),SCENARIOS!$J$23)</f>
        <v>0.06</v>
      </c>
      <c r="AB368" s="15">
        <f t="shared" si="112"/>
        <v>2348.93921894648</v>
      </c>
      <c r="AC368" s="20">
        <f>IFERROR(VLOOKUP($E368,INPUTS!$A$44:$G$103,4,0),SCENARIOS!$K$23)</f>
        <v>0.15</v>
      </c>
      <c r="AD368" s="15">
        <f t="shared" si="113"/>
        <v>6644.02280974235</v>
      </c>
      <c r="AE368" s="20">
        <f>IFERROR(VLOOKUP($E368,INPUTS!$A$44:$G$103,5,0),SCENARIOS!$L$23)</f>
        <v>0.3</v>
      </c>
      <c r="AF368" s="15">
        <f t="shared" si="114"/>
        <v>15034.2039471503</v>
      </c>
      <c r="AG368" s="20">
        <f>IFERROR(VLOOKUP($E368,INPUTS!$A$44:$G$103,6,0),SCENARIOS!$M$23)</f>
        <v>0.4</v>
      </c>
      <c r="AH368" s="15">
        <f t="shared" si="115"/>
        <v>22679.7624267713</v>
      </c>
      <c r="AI368" s="20">
        <f>IFERROR(VLOOKUP($E368,INPUTS!$A$44:$G$103,7,0),SCENARIOS!$N$23)</f>
        <v>0.5</v>
      </c>
      <c r="AJ368" s="15">
        <f t="shared" si="116"/>
        <v>32075.0868450716</v>
      </c>
      <c r="AL368" t="str">
        <f t="shared" si="117"/>
        <v>N</v>
      </c>
      <c r="AM368" s="21">
        <f t="shared" si="118"/>
        <v>64150.1736901432</v>
      </c>
      <c r="BC368" s="2"/>
    </row>
    <row r="369" ht="15" customHeight="1" spans="1:55">
      <c r="A369" s="52" t="s">
        <v>1327</v>
      </c>
      <c r="B369" s="52" t="s">
        <v>406</v>
      </c>
      <c r="C369" s="52" t="s">
        <v>407</v>
      </c>
      <c r="D369" s="52" t="s">
        <v>929</v>
      </c>
      <c r="E369" s="10" t="s">
        <v>206</v>
      </c>
      <c r="F369" s="52" t="s">
        <v>408</v>
      </c>
      <c r="G369" s="52" t="s">
        <v>165</v>
      </c>
      <c r="H369" s="52" t="s">
        <v>245</v>
      </c>
      <c r="I369" s="52" t="s">
        <v>930</v>
      </c>
      <c r="J369" s="52" t="s">
        <v>169</v>
      </c>
      <c r="K369" s="52" t="s">
        <v>931</v>
      </c>
      <c r="L369" s="53" t="s">
        <v>288</v>
      </c>
      <c r="M369" s="13">
        <v>365</v>
      </c>
      <c r="N369" s="14">
        <f t="shared" si="107"/>
        <v>1</v>
      </c>
      <c r="O369" s="15">
        <v>6420</v>
      </c>
      <c r="P369" s="15">
        <f t="shared" si="108"/>
        <v>2343300</v>
      </c>
      <c r="Q369" s="16">
        <f>IFERROR(VLOOKUP(G369,SCENARIOS!$A$13:$E$18,2,0),0.025)</f>
        <v>0.025</v>
      </c>
      <c r="R369" s="52">
        <f>IFERROR(VLOOKUP(L369,INPUTS!$A$107:$B$120,2,0),0.0082)</f>
        <v>0.0085</v>
      </c>
      <c r="S369" s="52">
        <f t="shared" si="109"/>
        <v>54.57</v>
      </c>
      <c r="T369" s="15">
        <f t="shared" si="110"/>
        <v>19918.05</v>
      </c>
      <c r="U369" s="15">
        <f>T369/INPUTS!$B$7*1000</f>
        <v>24897562.5</v>
      </c>
      <c r="V369" s="15">
        <f>T369*INPUTS!$B$6</f>
        <v>62941.038</v>
      </c>
      <c r="W369" s="54" t="s">
        <v>396</v>
      </c>
      <c r="X369" s="54" t="s">
        <v>396</v>
      </c>
      <c r="Y369" s="67">
        <f>IFERROR(VLOOKUP(E369,INPUTS!$A$44:$B$103,2,0),0)</f>
        <v>0.02</v>
      </c>
      <c r="Z369" s="15">
        <f t="shared" si="111"/>
        <v>398.361</v>
      </c>
      <c r="AA369" s="20">
        <f>IFERROR(VLOOKUP(E369,INPUTS!$A$44:$C$103,3,0),SCENARIOS!$J$23)</f>
        <v>0.06</v>
      </c>
      <c r="AB369" s="15">
        <f t="shared" si="112"/>
        <v>1352.12672128597</v>
      </c>
      <c r="AC369" s="20">
        <f>IFERROR(VLOOKUP($E369,INPUTS!$A$44:$G$103,4,0),SCENARIOS!$K$23)</f>
        <v>0.15</v>
      </c>
      <c r="AD369" s="15">
        <f t="shared" si="113"/>
        <v>3824.51819332954</v>
      </c>
      <c r="AE369" s="20">
        <f>IFERROR(VLOOKUP($E369,INPUTS!$A$44:$G$103,5,0),SCENARIOS!$L$23)</f>
        <v>0.3</v>
      </c>
      <c r="AF369" s="15">
        <f t="shared" si="114"/>
        <v>8654.18258856531</v>
      </c>
      <c r="AG369" s="20">
        <f>IFERROR(VLOOKUP($E369,INPUTS!$A$44:$G$103,6,0),SCENARIOS!$M$23)</f>
        <v>0.4</v>
      </c>
      <c r="AH369" s="15">
        <f t="shared" si="115"/>
        <v>13055.2176754104</v>
      </c>
      <c r="AI369" s="20">
        <f>IFERROR(VLOOKUP($E369,INPUTS!$A$44:$G$103,7,0),SCENARIOS!$N$23)</f>
        <v>0.5</v>
      </c>
      <c r="AJ369" s="15">
        <f t="shared" si="116"/>
        <v>18463.4756237928</v>
      </c>
      <c r="AL369" t="str">
        <f t="shared" si="117"/>
        <v>Y</v>
      </c>
      <c r="AM369" s="21">
        <f t="shared" si="118"/>
        <v>36926.9512475856</v>
      </c>
      <c r="BC369" s="2"/>
    </row>
    <row r="370" ht="15" customHeight="1" spans="1:55">
      <c r="A370" s="52" t="s">
        <v>1328</v>
      </c>
      <c r="B370" s="52" t="s">
        <v>406</v>
      </c>
      <c r="C370" s="52" t="s">
        <v>407</v>
      </c>
      <c r="D370" s="52" t="s">
        <v>929</v>
      </c>
      <c r="E370" s="10" t="s">
        <v>206</v>
      </c>
      <c r="F370" s="52" t="s">
        <v>408</v>
      </c>
      <c r="G370" s="52" t="s">
        <v>165</v>
      </c>
      <c r="H370" s="52" t="s">
        <v>251</v>
      </c>
      <c r="I370" s="52" t="s">
        <v>930</v>
      </c>
      <c r="J370" s="52" t="s">
        <v>169</v>
      </c>
      <c r="K370" s="52" t="s">
        <v>931</v>
      </c>
      <c r="L370" s="53" t="s">
        <v>288</v>
      </c>
      <c r="M370" s="13">
        <v>365</v>
      </c>
      <c r="N370" s="14">
        <f t="shared" si="107"/>
        <v>1</v>
      </c>
      <c r="O370" s="15">
        <v>8220</v>
      </c>
      <c r="P370" s="15">
        <f t="shared" si="108"/>
        <v>3000300</v>
      </c>
      <c r="Q370" s="16">
        <f>IFERROR(VLOOKUP(G370,SCENARIOS!$A$13:$E$18,2,0),0.025)</f>
        <v>0.025</v>
      </c>
      <c r="R370" s="52">
        <f>IFERROR(VLOOKUP(L370,INPUTS!$A$107:$B$120,2,0),0.0082)</f>
        <v>0.0085</v>
      </c>
      <c r="S370" s="52">
        <f t="shared" si="109"/>
        <v>69.87</v>
      </c>
      <c r="T370" s="15">
        <f t="shared" si="110"/>
        <v>25502.55</v>
      </c>
      <c r="U370" s="15">
        <f>T370/INPUTS!$B$7*1000</f>
        <v>31878187.5</v>
      </c>
      <c r="V370" s="15">
        <f>T370*INPUTS!$B$6</f>
        <v>80588.058</v>
      </c>
      <c r="W370" s="54" t="s">
        <v>396</v>
      </c>
      <c r="X370" s="54" t="s">
        <v>396</v>
      </c>
      <c r="Y370" s="67">
        <f>IFERROR(VLOOKUP(E370,INPUTS!$A$44:$B$103,2,0),0)</f>
        <v>0.02</v>
      </c>
      <c r="Z370" s="15">
        <f t="shared" si="111"/>
        <v>510.051</v>
      </c>
      <c r="AA370" s="20">
        <f>IFERROR(VLOOKUP(E370,INPUTS!$A$44:$C$103,3,0),SCENARIOS!$J$23)</f>
        <v>0.06</v>
      </c>
      <c r="AB370" s="15">
        <f t="shared" si="112"/>
        <v>1731.22767117923</v>
      </c>
      <c r="AC370" s="20">
        <f>IFERROR(VLOOKUP($E370,INPUTS!$A$44:$G$103,4,0),SCENARIOS!$K$23)</f>
        <v>0.15</v>
      </c>
      <c r="AD370" s="15">
        <f t="shared" si="113"/>
        <v>4896.81301388922</v>
      </c>
      <c r="AE370" s="20">
        <f>IFERROR(VLOOKUP($E370,INPUTS!$A$44:$G$103,5,0),SCENARIOS!$L$23)</f>
        <v>0.3</v>
      </c>
      <c r="AF370" s="15">
        <f t="shared" si="114"/>
        <v>11080.5889218079</v>
      </c>
      <c r="AG370" s="20">
        <f>IFERROR(VLOOKUP($E370,INPUTS!$A$44:$G$103,6,0),SCENARIOS!$M$23)</f>
        <v>0.4</v>
      </c>
      <c r="AH370" s="15">
        <f t="shared" si="115"/>
        <v>16715.5590797311</v>
      </c>
      <c r="AI370" s="20">
        <f>IFERROR(VLOOKUP($E370,INPUTS!$A$44:$G$103,7,0),SCENARIOS!$N$23)</f>
        <v>0.5</v>
      </c>
      <c r="AJ370" s="15">
        <f t="shared" si="116"/>
        <v>23640.1510323328</v>
      </c>
      <c r="AL370" t="str">
        <f t="shared" si="117"/>
        <v>N</v>
      </c>
      <c r="AM370" s="21">
        <f t="shared" si="118"/>
        <v>47280.3020646656</v>
      </c>
      <c r="BC370" s="2"/>
    </row>
    <row r="371" ht="15" customHeight="1" spans="1:55">
      <c r="A371" s="52" t="s">
        <v>1329</v>
      </c>
      <c r="B371" s="52" t="s">
        <v>406</v>
      </c>
      <c r="C371" s="52" t="s">
        <v>407</v>
      </c>
      <c r="D371" s="52" t="s">
        <v>929</v>
      </c>
      <c r="E371" s="10" t="s">
        <v>206</v>
      </c>
      <c r="F371" s="52" t="s">
        <v>408</v>
      </c>
      <c r="G371" s="52" t="s">
        <v>165</v>
      </c>
      <c r="H371" s="52" t="s">
        <v>702</v>
      </c>
      <c r="I371" s="52" t="s">
        <v>701</v>
      </c>
      <c r="J371" s="52" t="s">
        <v>181</v>
      </c>
      <c r="K371" s="52" t="s">
        <v>931</v>
      </c>
      <c r="L371" s="53" t="s">
        <v>288</v>
      </c>
      <c r="M371" s="13">
        <v>365</v>
      </c>
      <c r="N371" s="14">
        <f t="shared" si="107"/>
        <v>1</v>
      </c>
      <c r="O371" s="15">
        <v>10600</v>
      </c>
      <c r="P371" s="15">
        <f t="shared" si="108"/>
        <v>3869000</v>
      </c>
      <c r="Q371" s="16">
        <f>IFERROR(VLOOKUP(G371,SCENARIOS!$A$13:$E$18,2,0),0.025)</f>
        <v>0.025</v>
      </c>
      <c r="R371" s="52">
        <f>IFERROR(VLOOKUP(L371,INPUTS!$A$107:$B$120,2,0),0.0082)</f>
        <v>0.0085</v>
      </c>
      <c r="S371" s="52">
        <f t="shared" si="109"/>
        <v>90.1</v>
      </c>
      <c r="T371" s="15">
        <f t="shared" si="110"/>
        <v>32886.5</v>
      </c>
      <c r="U371" s="15">
        <f>T371/INPUTS!$B$7*1000</f>
        <v>41108125</v>
      </c>
      <c r="V371" s="15">
        <f>T371*INPUTS!$B$6</f>
        <v>103921.34</v>
      </c>
      <c r="W371" s="54" t="s">
        <v>396</v>
      </c>
      <c r="X371" s="54" t="s">
        <v>396</v>
      </c>
      <c r="Y371" s="67">
        <f>IFERROR(VLOOKUP(E371,INPUTS!$A$44:$B$103,2,0),0)</f>
        <v>0.02</v>
      </c>
      <c r="Z371" s="15">
        <f t="shared" si="111"/>
        <v>657.73</v>
      </c>
      <c r="AA371" s="20">
        <f>IFERROR(VLOOKUP(E371,INPUTS!$A$44:$C$103,3,0),SCENARIOS!$J$23)</f>
        <v>0.06</v>
      </c>
      <c r="AB371" s="15">
        <f t="shared" si="112"/>
        <v>2232.48337159365</v>
      </c>
      <c r="AC371" s="20">
        <f>IFERROR(VLOOKUP($E371,INPUTS!$A$44:$G$103,4,0),SCENARIOS!$K$23)</f>
        <v>0.15</v>
      </c>
      <c r="AD371" s="15">
        <f t="shared" si="113"/>
        <v>6314.62505440702</v>
      </c>
      <c r="AE371" s="20">
        <f>IFERROR(VLOOKUP($E371,INPUTS!$A$44:$G$103,5,0),SCENARIOS!$L$23)</f>
        <v>0.3</v>
      </c>
      <c r="AF371" s="15">
        <f t="shared" si="114"/>
        <v>14288.837295762</v>
      </c>
      <c r="AG371" s="20">
        <f>IFERROR(VLOOKUP($E371,INPUTS!$A$44:$G$103,6,0),SCENARIOS!$M$23)</f>
        <v>0.4</v>
      </c>
      <c r="AH371" s="15">
        <f t="shared" si="115"/>
        <v>21555.343825444</v>
      </c>
      <c r="AI371" s="20">
        <f>IFERROR(VLOOKUP($E371,INPUTS!$A$44:$G$103,7,0),SCENARIOS!$N$23)</f>
        <v>0.5</v>
      </c>
      <c r="AJ371" s="15">
        <f t="shared" si="116"/>
        <v>30484.8662947357</v>
      </c>
      <c r="AL371" t="str">
        <f t="shared" si="117"/>
        <v>N</v>
      </c>
      <c r="AM371" s="21">
        <f t="shared" si="118"/>
        <v>60969.7325894715</v>
      </c>
      <c r="BC371" s="2"/>
    </row>
    <row r="372" ht="15" customHeight="1" spans="1:55">
      <c r="A372" s="52" t="s">
        <v>1330</v>
      </c>
      <c r="B372" s="52" t="s">
        <v>406</v>
      </c>
      <c r="C372" s="52" t="s">
        <v>407</v>
      </c>
      <c r="D372" s="52" t="s">
        <v>929</v>
      </c>
      <c r="E372" s="10" t="s">
        <v>206</v>
      </c>
      <c r="F372" s="52" t="s">
        <v>408</v>
      </c>
      <c r="G372" s="52" t="s">
        <v>165</v>
      </c>
      <c r="H372" s="52" t="s">
        <v>515</v>
      </c>
      <c r="I372" s="52" t="s">
        <v>514</v>
      </c>
      <c r="J372" s="52" t="s">
        <v>181</v>
      </c>
      <c r="K372" s="52" t="s">
        <v>931</v>
      </c>
      <c r="L372" s="53" t="s">
        <v>288</v>
      </c>
      <c r="M372" s="13">
        <v>365</v>
      </c>
      <c r="N372" s="14">
        <f t="shared" si="107"/>
        <v>1</v>
      </c>
      <c r="O372" s="15">
        <v>8980</v>
      </c>
      <c r="P372" s="15">
        <f t="shared" si="108"/>
        <v>3277700</v>
      </c>
      <c r="Q372" s="16">
        <f>IFERROR(VLOOKUP(G372,SCENARIOS!$A$13:$E$18,2,0),0.025)</f>
        <v>0.025</v>
      </c>
      <c r="R372" s="52">
        <f>IFERROR(VLOOKUP(L372,INPUTS!$A$107:$B$120,2,0),0.0082)</f>
        <v>0.0085</v>
      </c>
      <c r="S372" s="52">
        <f t="shared" si="109"/>
        <v>76.33</v>
      </c>
      <c r="T372" s="15">
        <f t="shared" si="110"/>
        <v>27860.45</v>
      </c>
      <c r="U372" s="15">
        <f>T372/INPUTS!$B$7*1000</f>
        <v>34825562.5</v>
      </c>
      <c r="V372" s="15">
        <f>T372*INPUTS!$B$6</f>
        <v>88039.022</v>
      </c>
      <c r="W372" s="54" t="s">
        <v>396</v>
      </c>
      <c r="X372" s="54" t="s">
        <v>396</v>
      </c>
      <c r="Y372" s="67">
        <f>IFERROR(VLOOKUP(E372,INPUTS!$A$44:$B$103,2,0),0)</f>
        <v>0.02</v>
      </c>
      <c r="Z372" s="15">
        <f t="shared" si="111"/>
        <v>557.209</v>
      </c>
      <c r="AA372" s="20">
        <f>IFERROR(VLOOKUP(E372,INPUTS!$A$44:$C$103,3,0),SCENARIOS!$J$23)</f>
        <v>0.06</v>
      </c>
      <c r="AB372" s="15">
        <f t="shared" si="112"/>
        <v>1891.29251668972</v>
      </c>
      <c r="AC372" s="20">
        <f>IFERROR(VLOOKUP($E372,INPUTS!$A$44:$G$103,4,0),SCENARIOS!$K$23)</f>
        <v>0.15</v>
      </c>
      <c r="AD372" s="15">
        <f t="shared" si="113"/>
        <v>5349.55971590331</v>
      </c>
      <c r="AE372" s="20">
        <f>IFERROR(VLOOKUP($E372,INPUTS!$A$44:$G$103,5,0),SCENARIOS!$L$23)</f>
        <v>0.3</v>
      </c>
      <c r="AF372" s="15">
        <f t="shared" si="114"/>
        <v>12105.0715958437</v>
      </c>
      <c r="AG372" s="20">
        <f>IFERROR(VLOOKUP($E372,INPUTS!$A$44:$G$103,6,0),SCENARIOS!$M$23)</f>
        <v>0.4</v>
      </c>
      <c r="AH372" s="15">
        <f t="shared" si="115"/>
        <v>18261.0365615554</v>
      </c>
      <c r="AI372" s="20">
        <f>IFERROR(VLOOKUP($E372,INPUTS!$A$44:$G$103,7,0),SCENARIOS!$N$23)</f>
        <v>0.5</v>
      </c>
      <c r="AJ372" s="15">
        <f t="shared" si="116"/>
        <v>25825.8584270497</v>
      </c>
      <c r="AL372" t="str">
        <f t="shared" si="117"/>
        <v>N</v>
      </c>
      <c r="AM372" s="21">
        <f t="shared" si="118"/>
        <v>51651.7168540994</v>
      </c>
      <c r="BC372" s="2"/>
    </row>
    <row r="373" ht="15" customHeight="1" spans="1:55">
      <c r="A373" s="52" t="s">
        <v>1331</v>
      </c>
      <c r="B373" s="52" t="s">
        <v>406</v>
      </c>
      <c r="C373" s="52" t="s">
        <v>407</v>
      </c>
      <c r="D373" s="52" t="s">
        <v>929</v>
      </c>
      <c r="E373" s="10" t="s">
        <v>206</v>
      </c>
      <c r="F373" s="52" t="s">
        <v>408</v>
      </c>
      <c r="G373" s="52" t="s">
        <v>165</v>
      </c>
      <c r="H373" s="52" t="s">
        <v>452</v>
      </c>
      <c r="I373" s="52" t="s">
        <v>451</v>
      </c>
      <c r="J373" s="52" t="s">
        <v>181</v>
      </c>
      <c r="K373" s="52" t="s">
        <v>931</v>
      </c>
      <c r="L373" s="53" t="s">
        <v>288</v>
      </c>
      <c r="M373" s="13">
        <v>365</v>
      </c>
      <c r="N373" s="14">
        <f t="shared" si="107"/>
        <v>1</v>
      </c>
      <c r="O373" s="15">
        <v>9600</v>
      </c>
      <c r="P373" s="15">
        <f t="shared" si="108"/>
        <v>3504000</v>
      </c>
      <c r="Q373" s="16">
        <f>IFERROR(VLOOKUP(G373,SCENARIOS!$A$13:$E$18,2,0),0.025)</f>
        <v>0.025</v>
      </c>
      <c r="R373" s="52">
        <f>IFERROR(VLOOKUP(L373,INPUTS!$A$107:$B$120,2,0),0.0082)</f>
        <v>0.0085</v>
      </c>
      <c r="S373" s="52">
        <f t="shared" si="109"/>
        <v>81.6</v>
      </c>
      <c r="T373" s="15">
        <f t="shared" si="110"/>
        <v>29784</v>
      </c>
      <c r="U373" s="15">
        <f>T373/INPUTS!$B$7*1000</f>
        <v>37230000</v>
      </c>
      <c r="V373" s="15">
        <f>T373*INPUTS!$B$6</f>
        <v>94117.44</v>
      </c>
      <c r="W373" s="54" t="s">
        <v>521</v>
      </c>
      <c r="X373" s="54" t="s">
        <v>396</v>
      </c>
      <c r="Y373" s="67">
        <f>IFERROR(VLOOKUP(E373,INPUTS!$A$44:$B$103,2,0),0)</f>
        <v>0.02</v>
      </c>
      <c r="Z373" s="15">
        <f t="shared" si="111"/>
        <v>595.68</v>
      </c>
      <c r="AA373" s="20">
        <f>IFERROR(VLOOKUP(E373,INPUTS!$A$44:$C$103,3,0),SCENARIOS!$J$23)</f>
        <v>0.06</v>
      </c>
      <c r="AB373" s="15">
        <f t="shared" si="112"/>
        <v>2021.87173276406</v>
      </c>
      <c r="AC373" s="20">
        <f>IFERROR(VLOOKUP($E373,INPUTS!$A$44:$G$103,4,0),SCENARIOS!$K$23)</f>
        <v>0.15</v>
      </c>
      <c r="AD373" s="15">
        <f t="shared" si="113"/>
        <v>5718.90570965165</v>
      </c>
      <c r="AE373" s="20">
        <f>IFERROR(VLOOKUP($E373,INPUTS!$A$44:$G$103,5,0),SCENARIOS!$L$23)</f>
        <v>0.3</v>
      </c>
      <c r="AF373" s="15">
        <f t="shared" si="114"/>
        <v>12940.8337772939</v>
      </c>
      <c r="AG373" s="20">
        <f>IFERROR(VLOOKUP($E373,INPUTS!$A$44:$G$103,6,0),SCENARIOS!$M$23)</f>
        <v>0.4</v>
      </c>
      <c r="AH373" s="15">
        <f t="shared" si="115"/>
        <v>19521.8208230437</v>
      </c>
      <c r="AI373" s="20">
        <f>IFERROR(VLOOKUP($E373,INPUTS!$A$44:$G$103,7,0),SCENARIOS!$N$23)</f>
        <v>0.5</v>
      </c>
      <c r="AJ373" s="15">
        <f t="shared" si="116"/>
        <v>27608.9355122135</v>
      </c>
      <c r="AL373" t="str">
        <f t="shared" si="117"/>
        <v>N</v>
      </c>
      <c r="AM373" s="21">
        <f t="shared" si="118"/>
        <v>55217.871024427</v>
      </c>
      <c r="BC373" s="2"/>
    </row>
    <row r="374" ht="15" customHeight="1" spans="1:55">
      <c r="A374" s="52" t="s">
        <v>1332</v>
      </c>
      <c r="B374" s="52" t="s">
        <v>604</v>
      </c>
      <c r="C374" s="52" t="s">
        <v>605</v>
      </c>
      <c r="D374" s="52" t="s">
        <v>929</v>
      </c>
      <c r="E374" s="10" t="s">
        <v>213</v>
      </c>
      <c r="F374" s="52" t="s">
        <v>606</v>
      </c>
      <c r="G374" s="52" t="s">
        <v>165</v>
      </c>
      <c r="H374" s="52" t="s">
        <v>249</v>
      </c>
      <c r="I374" s="52" t="s">
        <v>930</v>
      </c>
      <c r="J374" s="52" t="s">
        <v>169</v>
      </c>
      <c r="K374" s="52" t="s">
        <v>931</v>
      </c>
      <c r="L374" s="53" t="s">
        <v>288</v>
      </c>
      <c r="M374" s="13">
        <v>548</v>
      </c>
      <c r="N374" s="14">
        <f t="shared" si="107"/>
        <v>1.5013698630137</v>
      </c>
      <c r="O374" s="15">
        <v>7130</v>
      </c>
      <c r="P374" s="15">
        <f t="shared" si="108"/>
        <v>3907240</v>
      </c>
      <c r="Q374" s="16">
        <f>IFERROR(VLOOKUP(G374,SCENARIOS!$A$13:$E$18,2,0),0.025)</f>
        <v>0.025</v>
      </c>
      <c r="R374" s="52">
        <f>IFERROR(VLOOKUP(L374,INPUTS!$A$107:$B$120,2,0),0.0082)</f>
        <v>0.0085</v>
      </c>
      <c r="S374" s="52">
        <f t="shared" si="109"/>
        <v>60.605</v>
      </c>
      <c r="T374" s="15">
        <f t="shared" si="110"/>
        <v>33211.54</v>
      </c>
      <c r="U374" s="15">
        <f>T374/INPUTS!$B$7*1000</f>
        <v>41514425</v>
      </c>
      <c r="V374" s="15">
        <f>T374*INPUTS!$B$6</f>
        <v>104948.4664</v>
      </c>
      <c r="W374" s="54" t="s">
        <v>396</v>
      </c>
      <c r="X374" s="54" t="s">
        <v>396</v>
      </c>
      <c r="Y374" s="67">
        <f>IFERROR(VLOOKUP(E374,INPUTS!$A$44:$B$103,2,0),0)</f>
        <v>0.02</v>
      </c>
      <c r="Z374" s="15">
        <f t="shared" si="111"/>
        <v>664.2308</v>
      </c>
      <c r="AA374" s="20">
        <f>IFERROR(VLOOKUP(E374,INPUTS!$A$44:$C$103,3,0),SCENARIOS!$J$23)</f>
        <v>0.06</v>
      </c>
      <c r="AB374" s="15">
        <f t="shared" si="112"/>
        <v>2254.54854712473</v>
      </c>
      <c r="AC374" s="20">
        <f>IFERROR(VLOOKUP($E374,INPUTS!$A$44:$G$103,4,0),SCENARIOS!$K$23)</f>
        <v>0.15</v>
      </c>
      <c r="AD374" s="15">
        <f t="shared" si="113"/>
        <v>6377.03685644386</v>
      </c>
      <c r="AE374" s="20">
        <f>IFERROR(VLOOKUP($E374,INPUTS!$A$44:$G$103,5,0),SCENARIOS!$L$23)</f>
        <v>0.3</v>
      </c>
      <c r="AF374" s="15">
        <f t="shared" si="114"/>
        <v>14430.0637465736</v>
      </c>
      <c r="AG374" s="20">
        <f>IFERROR(VLOOKUP($E374,INPUTS!$A$44:$G$103,6,0),SCENARIOS!$M$23)</f>
        <v>0.4</v>
      </c>
      <c r="AH374" s="15">
        <f t="shared" si="115"/>
        <v>21768.3901805448</v>
      </c>
      <c r="AI374" s="20">
        <f>IFERROR(VLOOKUP($E374,INPUTS!$A$44:$G$103,7,0),SCENARIOS!$N$23)</f>
        <v>0.5</v>
      </c>
      <c r="AJ374" s="15">
        <f t="shared" si="116"/>
        <v>30786.1692895951</v>
      </c>
      <c r="AL374" t="str">
        <f t="shared" si="117"/>
        <v>N</v>
      </c>
      <c r="AM374" s="21">
        <f t="shared" si="118"/>
        <v>61572.3385791901</v>
      </c>
      <c r="BC374" s="2"/>
    </row>
    <row r="375" ht="15" customHeight="1" spans="1:55">
      <c r="A375" s="52" t="s">
        <v>1333</v>
      </c>
      <c r="B375" s="52" t="s">
        <v>604</v>
      </c>
      <c r="C375" s="52" t="s">
        <v>605</v>
      </c>
      <c r="D375" s="52" t="s">
        <v>929</v>
      </c>
      <c r="E375" s="10" t="s">
        <v>213</v>
      </c>
      <c r="F375" s="52" t="s">
        <v>606</v>
      </c>
      <c r="G375" s="52" t="s">
        <v>165</v>
      </c>
      <c r="H375" s="52" t="s">
        <v>254</v>
      </c>
      <c r="I375" s="52" t="s">
        <v>930</v>
      </c>
      <c r="J375" s="52" t="s">
        <v>169</v>
      </c>
      <c r="K375" s="52" t="s">
        <v>931</v>
      </c>
      <c r="L375" s="53" t="s">
        <v>288</v>
      </c>
      <c r="M375" s="13">
        <v>548</v>
      </c>
      <c r="N375" s="14">
        <f t="shared" si="107"/>
        <v>1.5013698630137</v>
      </c>
      <c r="O375" s="15">
        <v>5400</v>
      </c>
      <c r="P375" s="15">
        <f t="shared" si="108"/>
        <v>2959200</v>
      </c>
      <c r="Q375" s="16">
        <f>IFERROR(VLOOKUP(G375,SCENARIOS!$A$13:$E$18,2,0),0.025)</f>
        <v>0.025</v>
      </c>
      <c r="R375" s="52">
        <f>IFERROR(VLOOKUP(L375,INPUTS!$A$107:$B$120,2,0),0.0082)</f>
        <v>0.0085</v>
      </c>
      <c r="S375" s="52">
        <f t="shared" si="109"/>
        <v>45.9</v>
      </c>
      <c r="T375" s="15">
        <f t="shared" si="110"/>
        <v>25153.2</v>
      </c>
      <c r="U375" s="15">
        <f>T375/INPUTS!$B$7*1000</f>
        <v>31441500</v>
      </c>
      <c r="V375" s="15">
        <f>T375*INPUTS!$B$6</f>
        <v>79484.112</v>
      </c>
      <c r="W375" s="54" t="s">
        <v>396</v>
      </c>
      <c r="X375" s="54" t="s">
        <v>396</v>
      </c>
      <c r="Y375" s="67">
        <f>IFERROR(VLOOKUP(E375,INPUTS!$A$44:$B$103,2,0),0)</f>
        <v>0.02</v>
      </c>
      <c r="Z375" s="15">
        <f t="shared" si="111"/>
        <v>503.064</v>
      </c>
      <c r="AA375" s="20">
        <f>IFERROR(VLOOKUP(E375,INPUTS!$A$44:$C$103,3,0),SCENARIOS!$J$23)</f>
        <v>0.06</v>
      </c>
      <c r="AB375" s="15">
        <f t="shared" si="112"/>
        <v>1707.51222362883</v>
      </c>
      <c r="AC375" s="20">
        <f>IFERROR(VLOOKUP($E375,INPUTS!$A$44:$G$103,4,0),SCENARIOS!$K$23)</f>
        <v>0.15</v>
      </c>
      <c r="AD375" s="15">
        <f t="shared" si="113"/>
        <v>4829.73338356197</v>
      </c>
      <c r="AE375" s="20">
        <f>IFERROR(VLOOKUP($E375,INPUTS!$A$44:$G$103,5,0),SCENARIOS!$L$23)</f>
        <v>0.3</v>
      </c>
      <c r="AF375" s="15">
        <f t="shared" si="114"/>
        <v>10928.8000324681</v>
      </c>
      <c r="AG375" s="20">
        <f>IFERROR(VLOOKUP($E375,INPUTS!$A$44:$G$103,6,0),SCENARIOS!$M$23)</f>
        <v>0.4</v>
      </c>
      <c r="AH375" s="15">
        <f t="shared" si="115"/>
        <v>16486.578818365</v>
      </c>
      <c r="AI375" s="20">
        <f>IFERROR(VLOOKUP($E375,INPUTS!$A$44:$G$103,7,0),SCENARIOS!$N$23)</f>
        <v>0.5</v>
      </c>
      <c r="AJ375" s="15">
        <f t="shared" si="116"/>
        <v>23316.3133469584</v>
      </c>
      <c r="AL375" t="str">
        <f t="shared" si="117"/>
        <v>Y</v>
      </c>
      <c r="AM375" s="21">
        <f t="shared" si="118"/>
        <v>46632.6266939168</v>
      </c>
      <c r="BC375" s="2"/>
    </row>
    <row r="376" ht="15" customHeight="1" spans="1:55">
      <c r="A376" s="52" t="s">
        <v>1334</v>
      </c>
      <c r="B376" s="52" t="s">
        <v>604</v>
      </c>
      <c r="C376" s="52" t="s">
        <v>605</v>
      </c>
      <c r="D376" s="52" t="s">
        <v>929</v>
      </c>
      <c r="E376" s="10" t="s">
        <v>213</v>
      </c>
      <c r="F376" s="52" t="s">
        <v>606</v>
      </c>
      <c r="G376" s="52" t="s">
        <v>165</v>
      </c>
      <c r="H376" s="52" t="s">
        <v>255</v>
      </c>
      <c r="I376" s="52" t="s">
        <v>930</v>
      </c>
      <c r="J376" s="52" t="s">
        <v>169</v>
      </c>
      <c r="K376" s="52" t="s">
        <v>931</v>
      </c>
      <c r="L376" s="53" t="s">
        <v>288</v>
      </c>
      <c r="M376" s="13">
        <v>548</v>
      </c>
      <c r="N376" s="14">
        <f t="shared" si="107"/>
        <v>1.5013698630137</v>
      </c>
      <c r="O376" s="15">
        <v>5710</v>
      </c>
      <c r="P376" s="15">
        <f t="shared" si="108"/>
        <v>3129080</v>
      </c>
      <c r="Q376" s="16">
        <f>IFERROR(VLOOKUP(G376,SCENARIOS!$A$13:$E$18,2,0),0.025)</f>
        <v>0.025</v>
      </c>
      <c r="R376" s="52">
        <f>IFERROR(VLOOKUP(L376,INPUTS!$A$107:$B$120,2,0),0.0082)</f>
        <v>0.0085</v>
      </c>
      <c r="S376" s="52">
        <f t="shared" si="109"/>
        <v>48.535</v>
      </c>
      <c r="T376" s="15">
        <f t="shared" si="110"/>
        <v>26597.18</v>
      </c>
      <c r="U376" s="15">
        <f>T376/INPUTS!$B$7*1000</f>
        <v>33246475</v>
      </c>
      <c r="V376" s="15">
        <f>T376*INPUTS!$B$6</f>
        <v>84047.0888</v>
      </c>
      <c r="W376" s="54" t="s">
        <v>396</v>
      </c>
      <c r="X376" s="54" t="s">
        <v>396</v>
      </c>
      <c r="Y376" s="67">
        <f>IFERROR(VLOOKUP(E376,INPUTS!$A$44:$B$103,2,0),0)</f>
        <v>0.02</v>
      </c>
      <c r="Z376" s="15">
        <f t="shared" si="111"/>
        <v>531.9436</v>
      </c>
      <c r="AA376" s="20">
        <f>IFERROR(VLOOKUP(E376,INPUTS!$A$44:$C$103,3,0),SCENARIOS!$J$23)</f>
        <v>0.06</v>
      </c>
      <c r="AB376" s="15">
        <f t="shared" si="112"/>
        <v>1805.53607350382</v>
      </c>
      <c r="AC376" s="20">
        <f>IFERROR(VLOOKUP($E376,INPUTS!$A$44:$G$103,4,0),SCENARIOS!$K$23)</f>
        <v>0.15</v>
      </c>
      <c r="AD376" s="15">
        <f t="shared" si="113"/>
        <v>5106.99585558127</v>
      </c>
      <c r="AE376" s="20">
        <f>IFERROR(VLOOKUP($E376,INPUTS!$A$44:$G$103,5,0),SCENARIOS!$L$23)</f>
        <v>0.3</v>
      </c>
      <c r="AF376" s="15">
        <f t="shared" si="114"/>
        <v>11556.1941084061</v>
      </c>
      <c r="AG376" s="20">
        <f>IFERROR(VLOOKUP($E376,INPUTS!$A$44:$G$103,6,0),SCENARIOS!$M$23)</f>
        <v>0.4</v>
      </c>
      <c r="AH376" s="15">
        <f t="shared" si="115"/>
        <v>17433.0305653452</v>
      </c>
      <c r="AI376" s="20">
        <f>IFERROR(VLOOKUP($E376,INPUTS!$A$44:$G$103,7,0),SCENARIOS!$N$23)</f>
        <v>0.5</v>
      </c>
      <c r="AJ376" s="15">
        <f t="shared" si="116"/>
        <v>24654.842446506</v>
      </c>
      <c r="AL376" t="str">
        <f t="shared" si="117"/>
        <v>Y</v>
      </c>
      <c r="AM376" s="21">
        <f t="shared" si="118"/>
        <v>49309.684893012</v>
      </c>
      <c r="BC376" s="2"/>
    </row>
    <row r="377" ht="15" customHeight="1" spans="1:55">
      <c r="A377" s="52" t="s">
        <v>1335</v>
      </c>
      <c r="B377" s="52" t="s">
        <v>604</v>
      </c>
      <c r="C377" s="52" t="s">
        <v>605</v>
      </c>
      <c r="D377" s="52" t="s">
        <v>929</v>
      </c>
      <c r="E377" s="10" t="s">
        <v>213</v>
      </c>
      <c r="F377" s="52" t="s">
        <v>606</v>
      </c>
      <c r="G377" s="52" t="s">
        <v>165</v>
      </c>
      <c r="H377" s="52" t="s">
        <v>615</v>
      </c>
      <c r="I377" s="52" t="s">
        <v>614</v>
      </c>
      <c r="J377" s="52" t="s">
        <v>169</v>
      </c>
      <c r="K377" s="52" t="s">
        <v>931</v>
      </c>
      <c r="L377" s="53" t="s">
        <v>288</v>
      </c>
      <c r="M377" s="13">
        <v>365</v>
      </c>
      <c r="N377" s="14">
        <f t="shared" si="107"/>
        <v>1</v>
      </c>
      <c r="O377" s="15">
        <v>5800</v>
      </c>
      <c r="P377" s="15">
        <f t="shared" si="108"/>
        <v>2117000</v>
      </c>
      <c r="Q377" s="16">
        <f>IFERROR(VLOOKUP(G377,SCENARIOS!$A$13:$E$18,2,0),0.025)</f>
        <v>0.025</v>
      </c>
      <c r="R377" s="52">
        <f>IFERROR(VLOOKUP(L377,INPUTS!$A$107:$B$120,2,0),0.0082)</f>
        <v>0.0085</v>
      </c>
      <c r="S377" s="52">
        <f t="shared" si="109"/>
        <v>49.3</v>
      </c>
      <c r="T377" s="15">
        <f t="shared" si="110"/>
        <v>17994.5</v>
      </c>
      <c r="U377" s="15">
        <f>T377/INPUTS!$B$7*1000</f>
        <v>22493125</v>
      </c>
      <c r="V377" s="15">
        <f>T377*INPUTS!$B$6</f>
        <v>56862.62</v>
      </c>
      <c r="W377" s="54" t="s">
        <v>396</v>
      </c>
      <c r="X377" s="54" t="s">
        <v>396</v>
      </c>
      <c r="Y377" s="67">
        <f>IFERROR(VLOOKUP(E377,INPUTS!$A$44:$B$103,2,0),0)</f>
        <v>0.02</v>
      </c>
      <c r="Z377" s="15">
        <f t="shared" si="111"/>
        <v>359.89</v>
      </c>
      <c r="AA377" s="20">
        <f>IFERROR(VLOOKUP(E377,INPUTS!$A$44:$C$103,3,0),SCENARIOS!$J$23)</f>
        <v>0.06</v>
      </c>
      <c r="AB377" s="15">
        <f t="shared" si="112"/>
        <v>1221.54750521162</v>
      </c>
      <c r="AC377" s="20">
        <f>IFERROR(VLOOKUP($E377,INPUTS!$A$44:$G$103,4,0),SCENARIOS!$K$23)</f>
        <v>0.15</v>
      </c>
      <c r="AD377" s="15">
        <f t="shared" si="113"/>
        <v>3455.1721995812</v>
      </c>
      <c r="AE377" s="20">
        <f>IFERROR(VLOOKUP($E377,INPUTS!$A$44:$G$103,5,0),SCENARIOS!$L$23)</f>
        <v>0.3</v>
      </c>
      <c r="AF377" s="15">
        <f t="shared" si="114"/>
        <v>7818.42040711507</v>
      </c>
      <c r="AG377" s="20">
        <f>IFERROR(VLOOKUP($E377,INPUTS!$A$44:$G$103,6,0),SCENARIOS!$M$23)</f>
        <v>0.4</v>
      </c>
      <c r="AH377" s="15">
        <f t="shared" si="115"/>
        <v>11794.4334139222</v>
      </c>
      <c r="AI377" s="20">
        <f>IFERROR(VLOOKUP($E377,INPUTS!$A$44:$G$103,7,0),SCENARIOS!$N$23)</f>
        <v>0.5</v>
      </c>
      <c r="AJ377" s="15">
        <f t="shared" si="116"/>
        <v>16680.398538629</v>
      </c>
      <c r="AL377" t="str">
        <f t="shared" si="117"/>
        <v>N</v>
      </c>
      <c r="AM377" s="21">
        <f t="shared" si="118"/>
        <v>33360.797077258</v>
      </c>
      <c r="BC377" s="2"/>
    </row>
    <row r="378" ht="15" customHeight="1" spans="1:55">
      <c r="A378" s="52" t="s">
        <v>1336</v>
      </c>
      <c r="B378" s="52" t="s">
        <v>604</v>
      </c>
      <c r="C378" s="52" t="s">
        <v>605</v>
      </c>
      <c r="D378" s="52" t="s">
        <v>929</v>
      </c>
      <c r="E378" s="10" t="s">
        <v>213</v>
      </c>
      <c r="F378" s="52" t="s">
        <v>606</v>
      </c>
      <c r="G378" s="52" t="s">
        <v>165</v>
      </c>
      <c r="H378" s="52" t="s">
        <v>731</v>
      </c>
      <c r="I378" s="52" t="s">
        <v>614</v>
      </c>
      <c r="J378" s="52" t="s">
        <v>169</v>
      </c>
      <c r="K378" s="52" t="s">
        <v>931</v>
      </c>
      <c r="L378" s="53" t="s">
        <v>288</v>
      </c>
      <c r="M378" s="13">
        <v>365</v>
      </c>
      <c r="N378" s="14">
        <f t="shared" si="107"/>
        <v>1</v>
      </c>
      <c r="O378" s="15">
        <v>5400</v>
      </c>
      <c r="P378" s="15">
        <f t="shared" si="108"/>
        <v>1971000</v>
      </c>
      <c r="Q378" s="16">
        <f>IFERROR(VLOOKUP(G378,SCENARIOS!$A$13:$E$18,2,0),0.025)</f>
        <v>0.025</v>
      </c>
      <c r="R378" s="52">
        <f>IFERROR(VLOOKUP(L378,INPUTS!$A$107:$B$120,2,0),0.0082)</f>
        <v>0.0085</v>
      </c>
      <c r="S378" s="52">
        <f t="shared" si="109"/>
        <v>45.9</v>
      </c>
      <c r="T378" s="15">
        <f t="shared" si="110"/>
        <v>16753.5</v>
      </c>
      <c r="U378" s="15">
        <f>T378/INPUTS!$B$7*1000</f>
        <v>20941875</v>
      </c>
      <c r="V378" s="15">
        <f>T378*INPUTS!$B$6</f>
        <v>52941.06</v>
      </c>
      <c r="W378" s="54" t="s">
        <v>396</v>
      </c>
      <c r="X378" s="54" t="s">
        <v>396</v>
      </c>
      <c r="Y378" s="67">
        <f>IFERROR(VLOOKUP(E378,INPUTS!$A$44:$B$103,2,0),0)</f>
        <v>0.02</v>
      </c>
      <c r="Z378" s="15">
        <f t="shared" si="111"/>
        <v>335.07</v>
      </c>
      <c r="AA378" s="20">
        <f>IFERROR(VLOOKUP(E378,INPUTS!$A$44:$C$103,3,0),SCENARIOS!$J$23)</f>
        <v>0.06</v>
      </c>
      <c r="AB378" s="15">
        <f t="shared" si="112"/>
        <v>1137.30284967978</v>
      </c>
      <c r="AC378" s="20">
        <f>IFERROR(VLOOKUP($E378,INPUTS!$A$44:$G$103,4,0),SCENARIOS!$K$23)</f>
        <v>0.15</v>
      </c>
      <c r="AD378" s="15">
        <f t="shared" si="113"/>
        <v>3216.88446167905</v>
      </c>
      <c r="AE378" s="20">
        <f>IFERROR(VLOOKUP($E378,INPUTS!$A$44:$G$103,5,0),SCENARIOS!$L$23)</f>
        <v>0.3</v>
      </c>
      <c r="AF378" s="15">
        <f t="shared" si="114"/>
        <v>7279.21899972783</v>
      </c>
      <c r="AG378" s="20">
        <f>IFERROR(VLOOKUP($E378,INPUTS!$A$44:$G$103,6,0),SCENARIOS!$M$23)</f>
        <v>0.4</v>
      </c>
      <c r="AH378" s="15">
        <f t="shared" si="115"/>
        <v>10981.0242129621</v>
      </c>
      <c r="AI378" s="20">
        <f>IFERROR(VLOOKUP($E378,INPUTS!$A$44:$G$103,7,0),SCENARIOS!$N$23)</f>
        <v>0.5</v>
      </c>
      <c r="AJ378" s="15">
        <f t="shared" si="116"/>
        <v>15530.0262256201</v>
      </c>
      <c r="AL378" t="str">
        <f t="shared" si="117"/>
        <v>Y</v>
      </c>
      <c r="AM378" s="21">
        <f t="shared" si="118"/>
        <v>31060.0524512402</v>
      </c>
      <c r="BC378" s="2"/>
    </row>
    <row r="379" ht="15" customHeight="1" spans="1:55">
      <c r="A379" s="52" t="s">
        <v>1337</v>
      </c>
      <c r="B379" s="52" t="s">
        <v>604</v>
      </c>
      <c r="C379" s="52" t="s">
        <v>605</v>
      </c>
      <c r="D379" s="52" t="s">
        <v>929</v>
      </c>
      <c r="E379" s="10" t="s">
        <v>213</v>
      </c>
      <c r="F379" s="52" t="s">
        <v>606</v>
      </c>
      <c r="G379" s="52" t="s">
        <v>165</v>
      </c>
      <c r="H379" s="52" t="s">
        <v>702</v>
      </c>
      <c r="I379" s="52" t="s">
        <v>701</v>
      </c>
      <c r="J379" s="52" t="s">
        <v>181</v>
      </c>
      <c r="K379" s="52" t="s">
        <v>931</v>
      </c>
      <c r="L379" s="53" t="s">
        <v>288</v>
      </c>
      <c r="M379" s="13">
        <v>548</v>
      </c>
      <c r="N379" s="14">
        <f t="shared" si="107"/>
        <v>1.5013698630137</v>
      </c>
      <c r="O379" s="15">
        <v>10200</v>
      </c>
      <c r="P379" s="15">
        <f t="shared" si="108"/>
        <v>5589600</v>
      </c>
      <c r="Q379" s="16">
        <f>IFERROR(VLOOKUP(G379,SCENARIOS!$A$13:$E$18,2,0),0.025)</f>
        <v>0.025</v>
      </c>
      <c r="R379" s="52">
        <f>IFERROR(VLOOKUP(L379,INPUTS!$A$107:$B$120,2,0),0.0082)</f>
        <v>0.0085</v>
      </c>
      <c r="S379" s="52">
        <f t="shared" si="109"/>
        <v>86.7</v>
      </c>
      <c r="T379" s="15">
        <f t="shared" si="110"/>
        <v>47511.6</v>
      </c>
      <c r="U379" s="15">
        <f>T379/INPUTS!$B$7*1000</f>
        <v>59389500</v>
      </c>
      <c r="V379" s="15">
        <f>T379*INPUTS!$B$6</f>
        <v>150136.656</v>
      </c>
      <c r="W379" s="54" t="s">
        <v>396</v>
      </c>
      <c r="X379" s="54" t="s">
        <v>396</v>
      </c>
      <c r="Y379" s="67">
        <f>IFERROR(VLOOKUP(E379,INPUTS!$A$44:$B$103,2,0),0)</f>
        <v>0.02</v>
      </c>
      <c r="Z379" s="15">
        <f t="shared" si="111"/>
        <v>950.232</v>
      </c>
      <c r="AA379" s="20">
        <f>IFERROR(VLOOKUP(E379,INPUTS!$A$44:$C$103,3,0),SCENARIOS!$J$23)</f>
        <v>0.06</v>
      </c>
      <c r="AB379" s="15">
        <f t="shared" si="112"/>
        <v>3225.30086685445</v>
      </c>
      <c r="AC379" s="20">
        <f>IFERROR(VLOOKUP($E379,INPUTS!$A$44:$G$103,4,0),SCENARIOS!$K$23)</f>
        <v>0.15</v>
      </c>
      <c r="AD379" s="15">
        <f t="shared" si="113"/>
        <v>9122.82972450595</v>
      </c>
      <c r="AE379" s="20">
        <f>IFERROR(VLOOKUP($E379,INPUTS!$A$44:$G$103,5,0),SCENARIOS!$L$23)</f>
        <v>0.3</v>
      </c>
      <c r="AF379" s="15">
        <f t="shared" si="114"/>
        <v>20643.2889502175</v>
      </c>
      <c r="AG379" s="20">
        <f>IFERROR(VLOOKUP($E379,INPUTS!$A$44:$G$103,6,0),SCENARIOS!$M$23)</f>
        <v>0.4</v>
      </c>
      <c r="AH379" s="15">
        <f t="shared" si="115"/>
        <v>31141.3155458005</v>
      </c>
      <c r="AI379" s="20">
        <f>IFERROR(VLOOKUP($E379,INPUTS!$A$44:$G$103,7,0),SCENARIOS!$N$23)</f>
        <v>0.5</v>
      </c>
      <c r="AJ379" s="15">
        <f t="shared" si="116"/>
        <v>44041.9252109214</v>
      </c>
      <c r="AL379" t="str">
        <f t="shared" si="117"/>
        <v>N</v>
      </c>
      <c r="AM379" s="21">
        <f t="shared" si="118"/>
        <v>88083.8504218428</v>
      </c>
      <c r="BC379" s="2"/>
    </row>
    <row r="380" ht="15" customHeight="1" spans="1:55">
      <c r="A380" s="52" t="s">
        <v>1338</v>
      </c>
      <c r="B380" s="52" t="s">
        <v>604</v>
      </c>
      <c r="C380" s="52" t="s">
        <v>605</v>
      </c>
      <c r="D380" s="52" t="s">
        <v>929</v>
      </c>
      <c r="E380" s="10" t="s">
        <v>213</v>
      </c>
      <c r="F380" s="52" t="s">
        <v>606</v>
      </c>
      <c r="G380" s="52" t="s">
        <v>165</v>
      </c>
      <c r="H380" s="52" t="s">
        <v>751</v>
      </c>
      <c r="I380" s="52" t="s">
        <v>750</v>
      </c>
      <c r="J380" s="52" t="s">
        <v>181</v>
      </c>
      <c r="K380" s="52" t="s">
        <v>931</v>
      </c>
      <c r="L380" s="53" t="s">
        <v>288</v>
      </c>
      <c r="M380" s="13">
        <v>365</v>
      </c>
      <c r="N380" s="14">
        <f t="shared" si="107"/>
        <v>1</v>
      </c>
      <c r="O380" s="15">
        <v>10650</v>
      </c>
      <c r="P380" s="15">
        <f t="shared" si="108"/>
        <v>3887250</v>
      </c>
      <c r="Q380" s="16">
        <f>IFERROR(VLOOKUP(G380,SCENARIOS!$A$13:$E$18,2,0),0.025)</f>
        <v>0.025</v>
      </c>
      <c r="R380" s="52">
        <f>IFERROR(VLOOKUP(L380,INPUTS!$A$107:$B$120,2,0),0.0082)</f>
        <v>0.0085</v>
      </c>
      <c r="S380" s="52">
        <f t="shared" si="109"/>
        <v>90.525</v>
      </c>
      <c r="T380" s="15">
        <f t="shared" si="110"/>
        <v>33041.625</v>
      </c>
      <c r="U380" s="15">
        <f>T380/INPUTS!$B$7*1000</f>
        <v>41302031.25</v>
      </c>
      <c r="V380" s="15">
        <f>T380*INPUTS!$B$6</f>
        <v>104411.535</v>
      </c>
      <c r="W380" s="54" t="s">
        <v>396</v>
      </c>
      <c r="X380" s="54" t="s">
        <v>396</v>
      </c>
      <c r="Y380" s="67">
        <f>IFERROR(VLOOKUP(E380,INPUTS!$A$44:$B$103,2,0),0)</f>
        <v>0.02</v>
      </c>
      <c r="Z380" s="15">
        <f t="shared" si="111"/>
        <v>660.8325</v>
      </c>
      <c r="AA380" s="20">
        <f>IFERROR(VLOOKUP(E380,INPUTS!$A$44:$C$103,3,0),SCENARIOS!$J$23)</f>
        <v>0.06</v>
      </c>
      <c r="AB380" s="15">
        <f t="shared" si="112"/>
        <v>2243.01395353513</v>
      </c>
      <c r="AC380" s="20">
        <f>IFERROR(VLOOKUP($E380,INPUTS!$A$44:$G$103,4,0),SCENARIOS!$K$23)</f>
        <v>0.15</v>
      </c>
      <c r="AD380" s="15">
        <f t="shared" si="113"/>
        <v>6344.41102164479</v>
      </c>
      <c r="AE380" s="20">
        <f>IFERROR(VLOOKUP($E380,INPUTS!$A$44:$G$103,5,0),SCENARIOS!$L$23)</f>
        <v>0.3</v>
      </c>
      <c r="AF380" s="15">
        <f t="shared" si="114"/>
        <v>14356.2374716854</v>
      </c>
      <c r="AG380" s="20">
        <f>IFERROR(VLOOKUP($E380,INPUTS!$A$44:$G$103,6,0),SCENARIOS!$M$23)</f>
        <v>0.4</v>
      </c>
      <c r="AH380" s="15">
        <f t="shared" si="115"/>
        <v>21657.0199755641</v>
      </c>
      <c r="AI380" s="20">
        <f>IFERROR(VLOOKUP($E380,INPUTS!$A$44:$G$103,7,0),SCENARIOS!$N$23)</f>
        <v>0.5</v>
      </c>
      <c r="AJ380" s="15">
        <f t="shared" si="116"/>
        <v>30628.6628338619</v>
      </c>
      <c r="AL380" t="str">
        <f t="shared" si="117"/>
        <v>N</v>
      </c>
      <c r="AM380" s="21">
        <f t="shared" si="118"/>
        <v>61257.3256677237</v>
      </c>
      <c r="BC380" s="2"/>
    </row>
    <row r="381" ht="15" customHeight="1" spans="1:55">
      <c r="A381" s="52" t="s">
        <v>1339</v>
      </c>
      <c r="B381" s="52" t="s">
        <v>604</v>
      </c>
      <c r="C381" s="52" t="s">
        <v>605</v>
      </c>
      <c r="D381" s="52" t="s">
        <v>929</v>
      </c>
      <c r="E381" s="10" t="s">
        <v>213</v>
      </c>
      <c r="F381" s="52" t="s">
        <v>606</v>
      </c>
      <c r="G381" s="52" t="s">
        <v>165</v>
      </c>
      <c r="H381" s="52" t="s">
        <v>515</v>
      </c>
      <c r="I381" s="52" t="s">
        <v>514</v>
      </c>
      <c r="J381" s="52" t="s">
        <v>181</v>
      </c>
      <c r="K381" s="52" t="s">
        <v>931</v>
      </c>
      <c r="L381" s="53" t="s">
        <v>288</v>
      </c>
      <c r="M381" s="13">
        <v>548</v>
      </c>
      <c r="N381" s="14">
        <f t="shared" si="107"/>
        <v>1.5013698630137</v>
      </c>
      <c r="O381" s="15">
        <v>8300</v>
      </c>
      <c r="P381" s="15">
        <f t="shared" si="108"/>
        <v>4548400</v>
      </c>
      <c r="Q381" s="16">
        <f>IFERROR(VLOOKUP(G381,SCENARIOS!$A$13:$E$18,2,0),0.025)</f>
        <v>0.025</v>
      </c>
      <c r="R381" s="52">
        <f>IFERROR(VLOOKUP(L381,INPUTS!$A$107:$B$120,2,0),0.0082)</f>
        <v>0.0085</v>
      </c>
      <c r="S381" s="52">
        <f t="shared" si="109"/>
        <v>70.55</v>
      </c>
      <c r="T381" s="15">
        <f t="shared" si="110"/>
        <v>38661.4</v>
      </c>
      <c r="U381" s="15">
        <f>T381/INPUTS!$B$7*1000</f>
        <v>48326750</v>
      </c>
      <c r="V381" s="15">
        <f>T381*INPUTS!$B$6</f>
        <v>122170.024</v>
      </c>
      <c r="W381" s="54" t="s">
        <v>396</v>
      </c>
      <c r="X381" s="54" t="s">
        <v>396</v>
      </c>
      <c r="Y381" s="67">
        <f>IFERROR(VLOOKUP(E381,INPUTS!$A$44:$B$103,2,0),0)</f>
        <v>0.02</v>
      </c>
      <c r="Z381" s="15">
        <f t="shared" si="111"/>
        <v>773.228</v>
      </c>
      <c r="AA381" s="20">
        <f>IFERROR(VLOOKUP(E381,INPUTS!$A$44:$C$103,3,0),SCENARIOS!$J$23)</f>
        <v>0.06</v>
      </c>
      <c r="AB381" s="15">
        <f t="shared" si="112"/>
        <v>2624.50952891098</v>
      </c>
      <c r="AC381" s="20">
        <f>IFERROR(VLOOKUP($E381,INPUTS!$A$44:$G$103,4,0),SCENARIOS!$K$23)</f>
        <v>0.15</v>
      </c>
      <c r="AD381" s="15">
        <f t="shared" si="113"/>
        <v>7423.47908954896</v>
      </c>
      <c r="AE381" s="20">
        <f>IFERROR(VLOOKUP($E381,INPUTS!$A$44:$G$103,5,0),SCENARIOS!$L$23)</f>
        <v>0.3</v>
      </c>
      <c r="AF381" s="15">
        <f t="shared" si="114"/>
        <v>16797.970420275</v>
      </c>
      <c r="AG381" s="20">
        <f>IFERROR(VLOOKUP($E381,INPUTS!$A$44:$G$103,6,0),SCENARIOS!$M$23)</f>
        <v>0.4</v>
      </c>
      <c r="AH381" s="15">
        <f t="shared" si="115"/>
        <v>25340.4822578572</v>
      </c>
      <c r="AI381" s="20">
        <f>IFERROR(VLOOKUP($E381,INPUTS!$A$44:$G$103,7,0),SCENARIOS!$N$23)</f>
        <v>0.5</v>
      </c>
      <c r="AJ381" s="15">
        <f t="shared" si="116"/>
        <v>35838.0371814361</v>
      </c>
      <c r="AL381" t="str">
        <f t="shared" si="117"/>
        <v>N</v>
      </c>
      <c r="AM381" s="21">
        <f t="shared" si="118"/>
        <v>71676.0743628721</v>
      </c>
      <c r="BC381" s="2"/>
    </row>
    <row r="382" ht="15" customHeight="1" spans="1:55">
      <c r="A382" s="52" t="s">
        <v>1340</v>
      </c>
      <c r="B382" s="52" t="s">
        <v>604</v>
      </c>
      <c r="C382" s="52" t="s">
        <v>605</v>
      </c>
      <c r="D382" s="52" t="s">
        <v>929</v>
      </c>
      <c r="E382" s="10" t="s">
        <v>213</v>
      </c>
      <c r="F382" s="52" t="s">
        <v>606</v>
      </c>
      <c r="G382" s="52" t="s">
        <v>165</v>
      </c>
      <c r="H382" s="52" t="s">
        <v>623</v>
      </c>
      <c r="I382" s="52" t="s">
        <v>622</v>
      </c>
      <c r="J382" s="52" t="s">
        <v>181</v>
      </c>
      <c r="K382" s="52" t="s">
        <v>931</v>
      </c>
      <c r="L382" s="53" t="s">
        <v>288</v>
      </c>
      <c r="M382" s="13">
        <v>365</v>
      </c>
      <c r="N382" s="14">
        <f t="shared" si="107"/>
        <v>1</v>
      </c>
      <c r="O382" s="15">
        <v>9100</v>
      </c>
      <c r="P382" s="15">
        <f t="shared" si="108"/>
        <v>3321500</v>
      </c>
      <c r="Q382" s="16">
        <f>IFERROR(VLOOKUP(G382,SCENARIOS!$A$13:$E$18,2,0),0.025)</f>
        <v>0.025</v>
      </c>
      <c r="R382" s="52">
        <f>IFERROR(VLOOKUP(L382,INPUTS!$A$107:$B$120,2,0),0.0082)</f>
        <v>0.0085</v>
      </c>
      <c r="S382" s="52">
        <f t="shared" si="109"/>
        <v>77.35</v>
      </c>
      <c r="T382" s="15">
        <f t="shared" si="110"/>
        <v>28232.75</v>
      </c>
      <c r="U382" s="15">
        <f>T382/INPUTS!$B$7*1000</f>
        <v>35290937.5</v>
      </c>
      <c r="V382" s="15">
        <f>T382*INPUTS!$B$6</f>
        <v>89215.49</v>
      </c>
      <c r="W382" s="54" t="s">
        <v>396</v>
      </c>
      <c r="X382" s="54" t="s">
        <v>396</v>
      </c>
      <c r="Y382" s="67">
        <f>IFERROR(VLOOKUP(E382,INPUTS!$A$44:$B$103,2,0),0)</f>
        <v>0.02</v>
      </c>
      <c r="Z382" s="15">
        <f t="shared" si="111"/>
        <v>564.655</v>
      </c>
      <c r="AA382" s="20">
        <f>IFERROR(VLOOKUP(E382,INPUTS!$A$44:$C$103,3,0),SCENARIOS!$J$23)</f>
        <v>0.06</v>
      </c>
      <c r="AB382" s="15">
        <f t="shared" si="112"/>
        <v>1916.56591334927</v>
      </c>
      <c r="AC382" s="20">
        <f>IFERROR(VLOOKUP($E382,INPUTS!$A$44:$G$103,4,0),SCENARIOS!$K$23)</f>
        <v>0.15</v>
      </c>
      <c r="AD382" s="15">
        <f t="shared" si="113"/>
        <v>5421.04603727396</v>
      </c>
      <c r="AE382" s="20">
        <f>IFERROR(VLOOKUP($E382,INPUTS!$A$44:$G$103,5,0),SCENARIOS!$L$23)</f>
        <v>0.3</v>
      </c>
      <c r="AF382" s="15">
        <f t="shared" si="114"/>
        <v>12266.8320180599</v>
      </c>
      <c r="AG382" s="20">
        <f>IFERROR(VLOOKUP($E382,INPUTS!$A$44:$G$103,6,0),SCENARIOS!$M$23)</f>
        <v>0.4</v>
      </c>
      <c r="AH382" s="15">
        <f t="shared" si="115"/>
        <v>18505.0593218435</v>
      </c>
      <c r="AI382" s="20">
        <f>IFERROR(VLOOKUP($E382,INPUTS!$A$44:$G$103,7,0),SCENARIOS!$N$23)</f>
        <v>0.5</v>
      </c>
      <c r="AJ382" s="15">
        <f t="shared" si="116"/>
        <v>26170.9701209524</v>
      </c>
      <c r="AL382" t="str">
        <f t="shared" si="117"/>
        <v>N</v>
      </c>
      <c r="AM382" s="21">
        <f t="shared" si="118"/>
        <v>52341.9402419048</v>
      </c>
      <c r="BC382" s="2"/>
    </row>
    <row r="383" ht="15" customHeight="1" spans="1:55">
      <c r="A383" s="52" t="s">
        <v>1341</v>
      </c>
      <c r="B383" s="52" t="s">
        <v>604</v>
      </c>
      <c r="C383" s="52" t="s">
        <v>605</v>
      </c>
      <c r="D383" s="52" t="s">
        <v>929</v>
      </c>
      <c r="E383" s="10" t="s">
        <v>213</v>
      </c>
      <c r="F383" s="52" t="s">
        <v>606</v>
      </c>
      <c r="G383" s="52" t="s">
        <v>165</v>
      </c>
      <c r="H383" s="52" t="s">
        <v>1248</v>
      </c>
      <c r="I383" s="52" t="s">
        <v>1249</v>
      </c>
      <c r="J383" s="52" t="s">
        <v>181</v>
      </c>
      <c r="K383" s="52" t="s">
        <v>931</v>
      </c>
      <c r="L383" s="53" t="s">
        <v>288</v>
      </c>
      <c r="M383" s="13">
        <v>365</v>
      </c>
      <c r="N383" s="14">
        <f t="shared" si="107"/>
        <v>1</v>
      </c>
      <c r="O383" s="15">
        <v>9500</v>
      </c>
      <c r="P383" s="15">
        <f t="shared" si="108"/>
        <v>3467500</v>
      </c>
      <c r="Q383" s="16">
        <f>IFERROR(VLOOKUP(G383,SCENARIOS!$A$13:$E$18,2,0),0.025)</f>
        <v>0.025</v>
      </c>
      <c r="R383" s="52">
        <f>IFERROR(VLOOKUP(L383,INPUTS!$A$107:$B$120,2,0),0.0082)</f>
        <v>0.0085</v>
      </c>
      <c r="S383" s="52">
        <f t="shared" si="109"/>
        <v>80.75</v>
      </c>
      <c r="T383" s="15">
        <f t="shared" si="110"/>
        <v>29473.75</v>
      </c>
      <c r="U383" s="15">
        <f>T383/INPUTS!$B$7*1000</f>
        <v>36842187.5</v>
      </c>
      <c r="V383" s="15">
        <f>T383*INPUTS!$B$6</f>
        <v>93137.05</v>
      </c>
      <c r="W383" s="54" t="s">
        <v>396</v>
      </c>
      <c r="X383" s="54" t="s">
        <v>396</v>
      </c>
      <c r="Y383" s="67">
        <f>IFERROR(VLOOKUP(E383,INPUTS!$A$44:$B$103,2,0),0)</f>
        <v>0.02</v>
      </c>
      <c r="Z383" s="15">
        <f t="shared" si="111"/>
        <v>589.475</v>
      </c>
      <c r="AA383" s="20">
        <f>IFERROR(VLOOKUP(E383,INPUTS!$A$44:$C$103,3,0),SCENARIOS!$J$23)</f>
        <v>0.06</v>
      </c>
      <c r="AB383" s="15">
        <f t="shared" si="112"/>
        <v>2000.8105688811</v>
      </c>
      <c r="AC383" s="20">
        <f>IFERROR(VLOOKUP($E383,INPUTS!$A$44:$G$103,4,0),SCENARIOS!$K$23)</f>
        <v>0.15</v>
      </c>
      <c r="AD383" s="15">
        <f t="shared" si="113"/>
        <v>5659.33377517611</v>
      </c>
      <c r="AE383" s="20">
        <f>IFERROR(VLOOKUP($E383,INPUTS!$A$44:$G$103,5,0),SCENARIOS!$L$23)</f>
        <v>0.3</v>
      </c>
      <c r="AF383" s="15">
        <f t="shared" si="114"/>
        <v>12806.0334254471</v>
      </c>
      <c r="AG383" s="20">
        <f>IFERROR(VLOOKUP($E383,INPUTS!$A$44:$G$103,6,0),SCENARIOS!$M$23)</f>
        <v>0.4</v>
      </c>
      <c r="AH383" s="15">
        <f t="shared" si="115"/>
        <v>19318.4685228036</v>
      </c>
      <c r="AI383" s="20">
        <f>IFERROR(VLOOKUP($E383,INPUTS!$A$44:$G$103,7,0),SCENARIOS!$N$23)</f>
        <v>0.5</v>
      </c>
      <c r="AJ383" s="15">
        <f t="shared" si="116"/>
        <v>27321.3424339613</v>
      </c>
      <c r="AL383" t="str">
        <f t="shared" si="117"/>
        <v>N</v>
      </c>
      <c r="AM383" s="21">
        <f t="shared" si="118"/>
        <v>54642.6848679226</v>
      </c>
      <c r="BC383" s="2"/>
    </row>
    <row r="384" ht="15" customHeight="1" spans="1:55">
      <c r="A384" s="52" t="s">
        <v>1342</v>
      </c>
      <c r="B384" s="52" t="s">
        <v>604</v>
      </c>
      <c r="C384" s="52" t="s">
        <v>605</v>
      </c>
      <c r="D384" s="52" t="s">
        <v>929</v>
      </c>
      <c r="E384" s="10" t="s">
        <v>213</v>
      </c>
      <c r="F384" s="52" t="s">
        <v>606</v>
      </c>
      <c r="G384" s="52" t="s">
        <v>165</v>
      </c>
      <c r="H384" s="52" t="s">
        <v>1343</v>
      </c>
      <c r="I384" s="52" t="s">
        <v>451</v>
      </c>
      <c r="J384" s="52" t="s">
        <v>181</v>
      </c>
      <c r="K384" s="52" t="s">
        <v>931</v>
      </c>
      <c r="L384" s="53" t="s">
        <v>288</v>
      </c>
      <c r="M384" s="13">
        <v>365</v>
      </c>
      <c r="N384" s="14">
        <f t="shared" si="107"/>
        <v>1</v>
      </c>
      <c r="O384" s="15">
        <v>6000</v>
      </c>
      <c r="P384" s="15">
        <f t="shared" si="108"/>
        <v>2190000</v>
      </c>
      <c r="Q384" s="16">
        <f>IFERROR(VLOOKUP(G384,SCENARIOS!$A$13:$E$18,2,0),0.025)</f>
        <v>0.025</v>
      </c>
      <c r="R384" s="52">
        <f>IFERROR(VLOOKUP(L384,INPUTS!$A$107:$B$120,2,0),0.0082)</f>
        <v>0.0085</v>
      </c>
      <c r="S384" s="52">
        <f t="shared" si="109"/>
        <v>51</v>
      </c>
      <c r="T384" s="15">
        <f t="shared" si="110"/>
        <v>18615</v>
      </c>
      <c r="U384" s="15">
        <f>T384/INPUTS!$B$7*1000</f>
        <v>23268750</v>
      </c>
      <c r="V384" s="15">
        <f>T384*INPUTS!$B$6</f>
        <v>58823.4</v>
      </c>
      <c r="W384" s="54" t="s">
        <v>521</v>
      </c>
      <c r="X384" s="54" t="s">
        <v>396</v>
      </c>
      <c r="Y384" s="67">
        <f>IFERROR(VLOOKUP(E384,INPUTS!$A$44:$B$103,2,0),0)</f>
        <v>0.02</v>
      </c>
      <c r="Z384" s="15">
        <f t="shared" si="111"/>
        <v>372.3</v>
      </c>
      <c r="AA384" s="20">
        <f>IFERROR(VLOOKUP(E384,INPUTS!$A$44:$C$103,3,0),SCENARIOS!$J$23)</f>
        <v>0.06</v>
      </c>
      <c r="AB384" s="15">
        <f t="shared" si="112"/>
        <v>1263.66983297754</v>
      </c>
      <c r="AC384" s="20">
        <f>IFERROR(VLOOKUP($E384,INPUTS!$A$44:$G$103,4,0),SCENARIOS!$K$23)</f>
        <v>0.15</v>
      </c>
      <c r="AD384" s="15">
        <f t="shared" si="113"/>
        <v>3574.31606853228</v>
      </c>
      <c r="AE384" s="20">
        <f>IFERROR(VLOOKUP($E384,INPUTS!$A$44:$G$103,5,0),SCENARIOS!$L$23)</f>
        <v>0.3</v>
      </c>
      <c r="AF384" s="15">
        <f t="shared" si="114"/>
        <v>8088.0211108087</v>
      </c>
      <c r="AG384" s="20">
        <f>IFERROR(VLOOKUP($E384,INPUTS!$A$44:$G$103,6,0),SCENARIOS!$M$23)</f>
        <v>0.4</v>
      </c>
      <c r="AH384" s="15">
        <f t="shared" si="115"/>
        <v>12201.1380144023</v>
      </c>
      <c r="AI384" s="20">
        <f>IFERROR(VLOOKUP($E384,INPUTS!$A$44:$G$103,7,0),SCENARIOS!$N$23)</f>
        <v>0.5</v>
      </c>
      <c r="AJ384" s="15">
        <f t="shared" si="116"/>
        <v>17255.5846951334</v>
      </c>
      <c r="AL384" t="str">
        <f t="shared" si="117"/>
        <v>N</v>
      </c>
      <c r="AM384" s="21">
        <f t="shared" si="118"/>
        <v>34511.1693902669</v>
      </c>
      <c r="BC384" s="2"/>
    </row>
    <row r="385" ht="15" customHeight="1" spans="1:39">
      <c r="A385" s="52" t="s">
        <v>1344</v>
      </c>
      <c r="B385" s="52" t="s">
        <v>604</v>
      </c>
      <c r="C385" s="52" t="s">
        <v>605</v>
      </c>
      <c r="D385" s="52" t="s">
        <v>929</v>
      </c>
      <c r="E385" s="10" t="s">
        <v>213</v>
      </c>
      <c r="F385" s="52" t="s">
        <v>606</v>
      </c>
      <c r="G385" s="52" t="s">
        <v>165</v>
      </c>
      <c r="H385" s="52" t="s">
        <v>1345</v>
      </c>
      <c r="I385" s="52" t="s">
        <v>451</v>
      </c>
      <c r="J385" s="52" t="s">
        <v>181</v>
      </c>
      <c r="K385" s="52" t="s">
        <v>931</v>
      </c>
      <c r="L385" s="53" t="s">
        <v>288</v>
      </c>
      <c r="M385" s="13">
        <v>548</v>
      </c>
      <c r="N385" s="14">
        <f t="shared" si="107"/>
        <v>1.5013698630137</v>
      </c>
      <c r="O385" s="15">
        <v>6300</v>
      </c>
      <c r="P385" s="15">
        <f t="shared" si="108"/>
        <v>3452400</v>
      </c>
      <c r="Q385" s="16">
        <f>IFERROR(VLOOKUP(G385,SCENARIOS!$A$13:$E$18,2,0),0.025)</f>
        <v>0.025</v>
      </c>
      <c r="R385" s="52">
        <f>IFERROR(VLOOKUP(L385,INPUTS!$A$107:$B$120,2,0),0.0082)</f>
        <v>0.0085</v>
      </c>
      <c r="S385" s="52">
        <f t="shared" si="109"/>
        <v>53.55</v>
      </c>
      <c r="T385" s="15">
        <f t="shared" si="110"/>
        <v>29345.4</v>
      </c>
      <c r="U385" s="15">
        <f>T385/INPUTS!$B$7*1000</f>
        <v>36681750</v>
      </c>
      <c r="V385" s="15">
        <f>T385*INPUTS!$B$6</f>
        <v>92731.464</v>
      </c>
      <c r="W385" s="54" t="s">
        <v>521</v>
      </c>
      <c r="X385" s="54" t="s">
        <v>396</v>
      </c>
      <c r="Y385" s="67">
        <f>IFERROR(VLOOKUP(E385,INPUTS!$A$44:$B$103,2,0),0)</f>
        <v>0.02</v>
      </c>
      <c r="Z385" s="15">
        <f t="shared" si="111"/>
        <v>586.908</v>
      </c>
      <c r="AA385" s="20">
        <f>IFERROR(VLOOKUP(E385,INPUTS!$A$44:$C$103,3,0),SCENARIOS!$J$23)</f>
        <v>0.06</v>
      </c>
      <c r="AB385" s="15">
        <f t="shared" si="112"/>
        <v>1992.09759423363</v>
      </c>
      <c r="AC385" s="20">
        <f>IFERROR(VLOOKUP($E385,INPUTS!$A$44:$G$103,4,0),SCENARIOS!$K$23)</f>
        <v>0.15</v>
      </c>
      <c r="AD385" s="15">
        <f t="shared" si="113"/>
        <v>5634.68894748897</v>
      </c>
      <c r="AE385" s="20">
        <f>IFERROR(VLOOKUP($E385,INPUTS!$A$44:$G$103,5,0),SCENARIOS!$L$23)</f>
        <v>0.3</v>
      </c>
      <c r="AF385" s="15">
        <f t="shared" si="114"/>
        <v>12750.2667045461</v>
      </c>
      <c r="AG385" s="20">
        <f>IFERROR(VLOOKUP($E385,INPUTS!$A$44:$G$103,6,0),SCENARIOS!$M$23)</f>
        <v>0.4</v>
      </c>
      <c r="AH385" s="15">
        <f t="shared" si="115"/>
        <v>19234.3419547591</v>
      </c>
      <c r="AI385" s="20">
        <f>IFERROR(VLOOKUP($E385,INPUTS!$A$44:$G$103,7,0),SCENARIOS!$N$23)</f>
        <v>0.5</v>
      </c>
      <c r="AJ385" s="15">
        <f t="shared" si="116"/>
        <v>27202.3655714515</v>
      </c>
      <c r="AL385" t="str">
        <f t="shared" si="117"/>
        <v>N</v>
      </c>
      <c r="AM385" s="21">
        <f t="shared" si="118"/>
        <v>54404.7311429029</v>
      </c>
    </row>
    <row r="386" ht="15" customHeight="1" spans="1:39">
      <c r="A386" s="52" t="s">
        <v>1346</v>
      </c>
      <c r="B386" s="52" t="s">
        <v>604</v>
      </c>
      <c r="C386" s="52" t="s">
        <v>605</v>
      </c>
      <c r="D386" s="52" t="s">
        <v>929</v>
      </c>
      <c r="E386" s="10" t="s">
        <v>213</v>
      </c>
      <c r="F386" s="52" t="s">
        <v>606</v>
      </c>
      <c r="G386" s="52" t="s">
        <v>165</v>
      </c>
      <c r="H386" s="52" t="s">
        <v>1347</v>
      </c>
      <c r="I386" s="52" t="s">
        <v>451</v>
      </c>
      <c r="J386" s="52" t="s">
        <v>181</v>
      </c>
      <c r="K386" s="52" t="s">
        <v>931</v>
      </c>
      <c r="L386" s="53" t="s">
        <v>288</v>
      </c>
      <c r="M386" s="13">
        <v>365</v>
      </c>
      <c r="N386" s="14">
        <f t="shared" si="107"/>
        <v>1</v>
      </c>
      <c r="O386" s="15">
        <v>7100</v>
      </c>
      <c r="P386" s="15">
        <f t="shared" si="108"/>
        <v>2591500</v>
      </c>
      <c r="Q386" s="16">
        <f>IFERROR(VLOOKUP(G386,SCENARIOS!$A$13:$E$18,2,0),0.025)</f>
        <v>0.025</v>
      </c>
      <c r="R386" s="52">
        <f>IFERROR(VLOOKUP(L386,INPUTS!$A$107:$B$120,2,0),0.0082)</f>
        <v>0.0085</v>
      </c>
      <c r="S386" s="52">
        <f t="shared" si="109"/>
        <v>60.35</v>
      </c>
      <c r="T386" s="15">
        <f t="shared" si="110"/>
        <v>22027.75</v>
      </c>
      <c r="U386" s="15">
        <f>T386/INPUTS!$B$7*1000</f>
        <v>27534687.5</v>
      </c>
      <c r="V386" s="15">
        <f>T386*INPUTS!$B$6</f>
        <v>69607.69</v>
      </c>
      <c r="W386" s="54" t="s">
        <v>521</v>
      </c>
      <c r="X386" s="54" t="s">
        <v>396</v>
      </c>
      <c r="Y386" s="67">
        <f>IFERROR(VLOOKUP(E386,INPUTS!$A$44:$B$103,2,0),0)</f>
        <v>0.02</v>
      </c>
      <c r="Z386" s="15">
        <f t="shared" si="111"/>
        <v>440.555</v>
      </c>
      <c r="AA386" s="20">
        <f>IFERROR(VLOOKUP(E386,INPUTS!$A$44:$C$103,3,0),SCENARIOS!$J$23)</f>
        <v>0.06</v>
      </c>
      <c r="AB386" s="15">
        <f t="shared" si="112"/>
        <v>1495.34263569009</v>
      </c>
      <c r="AC386" s="20">
        <f>IFERROR(VLOOKUP($E386,INPUTS!$A$44:$G$103,4,0),SCENARIOS!$K$23)</f>
        <v>0.15</v>
      </c>
      <c r="AD386" s="15">
        <f t="shared" si="113"/>
        <v>4229.6073477632</v>
      </c>
      <c r="AE386" s="20">
        <f>IFERROR(VLOOKUP($E386,INPUTS!$A$44:$G$103,5,0),SCENARIOS!$L$23)</f>
        <v>0.3</v>
      </c>
      <c r="AF386" s="15">
        <f t="shared" si="114"/>
        <v>9570.82498112363</v>
      </c>
      <c r="AG386" s="20">
        <f>IFERROR(VLOOKUP($E386,INPUTS!$A$44:$G$103,6,0),SCENARIOS!$M$23)</f>
        <v>0.4</v>
      </c>
      <c r="AH386" s="15">
        <f t="shared" si="115"/>
        <v>14438.0133170427</v>
      </c>
      <c r="AI386" s="20">
        <f>IFERROR(VLOOKUP($E386,INPUTS!$A$44:$G$103,7,0),SCENARIOS!$N$23)</f>
        <v>0.5</v>
      </c>
      <c r="AJ386" s="15">
        <f t="shared" si="116"/>
        <v>20419.1085559079</v>
      </c>
      <c r="AL386" t="str">
        <f t="shared" si="117"/>
        <v>N</v>
      </c>
      <c r="AM386" s="21">
        <f t="shared" si="118"/>
        <v>40838.2171118158</v>
      </c>
    </row>
    <row r="387" ht="15" customHeight="1" spans="1:39">
      <c r="A387" s="52" t="s">
        <v>1348</v>
      </c>
      <c r="B387" s="52" t="s">
        <v>604</v>
      </c>
      <c r="C387" s="52" t="s">
        <v>605</v>
      </c>
      <c r="D387" s="52" t="s">
        <v>929</v>
      </c>
      <c r="E387" s="10" t="s">
        <v>213</v>
      </c>
      <c r="F387" s="52" t="s">
        <v>606</v>
      </c>
      <c r="G387" s="52" t="s">
        <v>165</v>
      </c>
      <c r="H387" s="52" t="s">
        <v>1349</v>
      </c>
      <c r="I387" s="52" t="s">
        <v>451</v>
      </c>
      <c r="J387" s="52" t="s">
        <v>181</v>
      </c>
      <c r="K387" s="52" t="s">
        <v>931</v>
      </c>
      <c r="L387" s="53" t="s">
        <v>288</v>
      </c>
      <c r="M387" s="13">
        <v>548</v>
      </c>
      <c r="N387" s="14">
        <f t="shared" si="107"/>
        <v>1.5013698630137</v>
      </c>
      <c r="O387" s="15">
        <v>9100</v>
      </c>
      <c r="P387" s="15">
        <f t="shared" si="108"/>
        <v>4986800</v>
      </c>
      <c r="Q387" s="16">
        <f>IFERROR(VLOOKUP(G387,SCENARIOS!$A$13:$E$18,2,0),0.025)</f>
        <v>0.025</v>
      </c>
      <c r="R387" s="52">
        <f>IFERROR(VLOOKUP(L387,INPUTS!$A$107:$B$120,2,0),0.0082)</f>
        <v>0.0085</v>
      </c>
      <c r="S387" s="52">
        <f t="shared" si="109"/>
        <v>77.35</v>
      </c>
      <c r="T387" s="15">
        <f t="shared" si="110"/>
        <v>42387.8</v>
      </c>
      <c r="U387" s="15">
        <f>T387/INPUTS!$B$7*1000</f>
        <v>52984750</v>
      </c>
      <c r="V387" s="15">
        <f>T387*INPUTS!$B$6</f>
        <v>133945.448</v>
      </c>
      <c r="W387" s="54" t="s">
        <v>521</v>
      </c>
      <c r="X387" s="54" t="s">
        <v>396</v>
      </c>
      <c r="Y387" s="67">
        <f>IFERROR(VLOOKUP(E387,INPUTS!$A$44:$B$103,2,0),0)</f>
        <v>0.02</v>
      </c>
      <c r="Z387" s="15">
        <f t="shared" si="111"/>
        <v>847.756</v>
      </c>
      <c r="AA387" s="20">
        <f>IFERROR(VLOOKUP(E387,INPUTS!$A$44:$C$103,3,0),SCENARIOS!$J$23)</f>
        <v>0.06</v>
      </c>
      <c r="AB387" s="15">
        <f t="shared" si="112"/>
        <v>2877.47430278191</v>
      </c>
      <c r="AC387" s="20">
        <f>IFERROR(VLOOKUP($E387,INPUTS!$A$44:$G$103,4,0),SCENARIOS!$K$23)</f>
        <v>0.15</v>
      </c>
      <c r="AD387" s="15">
        <f t="shared" si="113"/>
        <v>8138.99514637295</v>
      </c>
      <c r="AE387" s="20">
        <f>IFERROR(VLOOKUP($E387,INPUTS!$A$44:$G$103,5,0),SCENARIOS!$L$23)</f>
        <v>0.3</v>
      </c>
      <c r="AF387" s="15">
        <f t="shared" si="114"/>
        <v>18417.0519065666</v>
      </c>
      <c r="AG387" s="20">
        <f>IFERROR(VLOOKUP($E387,INPUTS!$A$44:$G$103,6,0),SCENARIOS!$M$23)</f>
        <v>0.4</v>
      </c>
      <c r="AH387" s="15">
        <f t="shared" si="115"/>
        <v>27782.9383790965</v>
      </c>
      <c r="AI387" s="20">
        <f>IFERROR(VLOOKUP($E387,INPUTS!$A$44:$G$103,7,0),SCENARIOS!$N$23)</f>
        <v>0.5</v>
      </c>
      <c r="AJ387" s="15">
        <f t="shared" si="116"/>
        <v>39292.3058254299</v>
      </c>
      <c r="AL387" t="str">
        <f t="shared" si="117"/>
        <v>N</v>
      </c>
      <c r="AM387" s="21">
        <f t="shared" si="118"/>
        <v>78584.6116508598</v>
      </c>
    </row>
    <row r="388" ht="15" customHeight="1" spans="1:39">
      <c r="A388" s="52" t="s">
        <v>1350</v>
      </c>
      <c r="B388" s="52" t="s">
        <v>604</v>
      </c>
      <c r="C388" s="52" t="s">
        <v>605</v>
      </c>
      <c r="D388" s="52" t="s">
        <v>929</v>
      </c>
      <c r="E388" s="10" t="s">
        <v>213</v>
      </c>
      <c r="F388" s="52" t="s">
        <v>606</v>
      </c>
      <c r="G388" s="52" t="s">
        <v>165</v>
      </c>
      <c r="H388" s="52" t="s">
        <v>636</v>
      </c>
      <c r="I388" s="52" t="s">
        <v>635</v>
      </c>
      <c r="J388" s="52" t="s">
        <v>177</v>
      </c>
      <c r="K388" s="52" t="s">
        <v>931</v>
      </c>
      <c r="L388" s="53" t="s">
        <v>282</v>
      </c>
      <c r="M388" s="13">
        <v>365</v>
      </c>
      <c r="N388" s="14">
        <f t="shared" ref="N388:N451" si="119">M388/365</f>
        <v>1</v>
      </c>
      <c r="O388" s="15">
        <v>3900</v>
      </c>
      <c r="P388" s="15">
        <f t="shared" ref="P388:P451" si="120">M388*O388</f>
        <v>1423500</v>
      </c>
      <c r="Q388" s="16">
        <f>IFERROR(VLOOKUP(G388,SCENARIOS!$A$13:$E$18,2,0),0.025)</f>
        <v>0.025</v>
      </c>
      <c r="R388" s="52">
        <f>IFERROR(VLOOKUP(L388,INPUTS!$A$107:$B$120,2,0),0.0082)</f>
        <v>0.0042</v>
      </c>
      <c r="S388" s="52">
        <f t="shared" ref="S388:S451" si="121">O388*R388</f>
        <v>16.38</v>
      </c>
      <c r="T388" s="15">
        <f t="shared" ref="T388:T451" si="122">M388*S388</f>
        <v>5978.7</v>
      </c>
      <c r="U388" s="15">
        <f>T388/INPUTS!$B$7*1000</f>
        <v>7473375</v>
      </c>
      <c r="V388" s="15">
        <f>T388*INPUTS!$B$6</f>
        <v>18892.692</v>
      </c>
      <c r="W388" s="54" t="s">
        <v>396</v>
      </c>
      <c r="X388" s="54" t="s">
        <v>396</v>
      </c>
      <c r="Y388" s="67">
        <f>IFERROR(VLOOKUP(E388,INPUTS!$A$44:$B$103,2,0),0)</f>
        <v>0.02</v>
      </c>
      <c r="Z388" s="15">
        <f t="shared" ref="Z388:Z451" si="123">T388*Y388</f>
        <v>119.574</v>
      </c>
      <c r="AA388" s="20">
        <f>IFERROR(VLOOKUP(E388,INPUTS!$A$44:$C$103,3,0),SCENARIOS!$J$23)</f>
        <v>0.06</v>
      </c>
      <c r="AB388" s="15">
        <f t="shared" si="112"/>
        <v>405.861016944551</v>
      </c>
      <c r="AC388" s="20">
        <f>IFERROR(VLOOKUP($E388,INPUTS!$A$44:$G$103,4,0),SCENARIOS!$K$23)</f>
        <v>0.15</v>
      </c>
      <c r="AD388" s="15">
        <f t="shared" si="113"/>
        <v>1147.98621965801</v>
      </c>
      <c r="AE388" s="20">
        <f>IFERROR(VLOOKUP($E388,INPUTS!$A$44:$G$103,5,0),SCENARIOS!$L$23)</f>
        <v>0.3</v>
      </c>
      <c r="AF388" s="15">
        <f t="shared" si="114"/>
        <v>2597.68207441268</v>
      </c>
      <c r="AG388" s="20">
        <f>IFERROR(VLOOKUP($E388,INPUTS!$A$44:$G$103,6,0),SCENARIOS!$M$23)</f>
        <v>0.4</v>
      </c>
      <c r="AH388" s="15">
        <f t="shared" si="115"/>
        <v>3918.71844462568</v>
      </c>
      <c r="AI388" s="20">
        <f>IFERROR(VLOOKUP($E388,INPUTS!$A$44:$G$103,7,0),SCENARIOS!$N$23)</f>
        <v>0.5</v>
      </c>
      <c r="AJ388" s="15">
        <f t="shared" si="116"/>
        <v>5542.08779031933</v>
      </c>
      <c r="AL388" t="str">
        <f t="shared" si="117"/>
        <v>N</v>
      </c>
      <c r="AM388" s="21">
        <f t="shared" si="118"/>
        <v>11084.1755806387</v>
      </c>
    </row>
    <row r="389" ht="15" customHeight="1" spans="1:39">
      <c r="A389" s="52" t="s">
        <v>1351</v>
      </c>
      <c r="B389" s="52" t="s">
        <v>604</v>
      </c>
      <c r="C389" s="52" t="s">
        <v>605</v>
      </c>
      <c r="D389" s="52" t="s">
        <v>929</v>
      </c>
      <c r="E389" s="10" t="s">
        <v>213</v>
      </c>
      <c r="F389" s="52" t="s">
        <v>606</v>
      </c>
      <c r="G389" s="52" t="s">
        <v>165</v>
      </c>
      <c r="H389" s="52" t="s">
        <v>648</v>
      </c>
      <c r="I389" s="52" t="s">
        <v>647</v>
      </c>
      <c r="J389" s="52" t="s">
        <v>177</v>
      </c>
      <c r="K389" s="52" t="s">
        <v>931</v>
      </c>
      <c r="L389" s="53" t="s">
        <v>279</v>
      </c>
      <c r="M389" s="13">
        <v>548</v>
      </c>
      <c r="N389" s="14">
        <f t="shared" si="119"/>
        <v>1.5013698630137</v>
      </c>
      <c r="O389" s="15">
        <v>1600</v>
      </c>
      <c r="P389" s="15">
        <f t="shared" si="120"/>
        <v>876800</v>
      </c>
      <c r="Q389" s="16">
        <f>IFERROR(VLOOKUP(G389,SCENARIOS!$A$13:$E$18,2,0),0.025)</f>
        <v>0.025</v>
      </c>
      <c r="R389" s="52">
        <f>IFERROR(VLOOKUP(L389,INPUTS!$A$107:$B$120,2,0),0.0082)</f>
        <v>0.0039</v>
      </c>
      <c r="S389" s="52">
        <f t="shared" si="121"/>
        <v>6.24</v>
      </c>
      <c r="T389" s="15">
        <f t="shared" si="122"/>
        <v>3419.52</v>
      </c>
      <c r="U389" s="15">
        <f>T389/INPUTS!$B$7*1000</f>
        <v>4274400</v>
      </c>
      <c r="V389" s="15">
        <f>T389*INPUTS!$B$6</f>
        <v>10805.6832</v>
      </c>
      <c r="W389" s="54" t="s">
        <v>396</v>
      </c>
      <c r="X389" s="54" t="s">
        <v>396</v>
      </c>
      <c r="Y389" s="67">
        <f>IFERROR(VLOOKUP(E389,INPUTS!$A$44:$B$103,2,0),0)</f>
        <v>0.02</v>
      </c>
      <c r="Z389" s="15">
        <f t="shared" si="123"/>
        <v>68.3904</v>
      </c>
      <c r="AA389" s="20">
        <f>IFERROR(VLOOKUP(E389,INPUTS!$A$44:$C$103,3,0),SCENARIOS!$J$23)</f>
        <v>0.06</v>
      </c>
      <c r="AB389" s="15">
        <f t="shared" ref="AB389:AB452" si="124">$T389*AA389*(1+$Q389)^AB$2</f>
        <v>232.132380728625</v>
      </c>
      <c r="AC389" s="20">
        <f>IFERROR(VLOOKUP($E389,INPUTS!$A$44:$G$103,4,0),SCENARIOS!$K$23)</f>
        <v>0.15</v>
      </c>
      <c r="AD389" s="15">
        <f t="shared" ref="AD389:AD452" si="125">$T389*AC389*(1+$Q389)^AD$2</f>
        <v>656.591205085549</v>
      </c>
      <c r="AE389" s="20">
        <f>IFERROR(VLOOKUP($E389,INPUTS!$A$44:$G$103,5,0),SCENARIOS!$L$23)</f>
        <v>0.3</v>
      </c>
      <c r="AF389" s="15">
        <f t="shared" ref="AF389:AF452" si="126">$T389*AE389*(1+$Q389)^AF$2</f>
        <v>1485.74536389109</v>
      </c>
      <c r="AG389" s="20">
        <f>IFERROR(VLOOKUP($E389,INPUTS!$A$44:$G$103,6,0),SCENARIOS!$M$23)</f>
        <v>0.4</v>
      </c>
      <c r="AH389" s="15">
        <f t="shared" ref="AH389:AH452" si="127">$T389*AG389*(1+$Q389)^AH$2</f>
        <v>2241.31267596073</v>
      </c>
      <c r="AI389" s="20">
        <f>IFERROR(VLOOKUP($E389,INPUTS!$A$44:$G$103,7,0),SCENARIOS!$N$23)</f>
        <v>0.5</v>
      </c>
      <c r="AJ389" s="15">
        <f t="shared" ref="AJ389:AJ452" si="128">$T389*AI389*(1+$Q389)^AJ$2</f>
        <v>3169.79946154728</v>
      </c>
      <c r="AL389" t="str">
        <f t="shared" ref="AL389:AL452" si="129">IF(H389="MULTI","MULTI",IF(COUNTIFS($E$4:$E$1277,H389,$H$4:$H$1277,E389)&gt;0,"Y","N"))</f>
        <v>N</v>
      </c>
      <c r="AM389" s="21">
        <f t="shared" ref="AM389:AM452" si="130">T389*((1+Q389)^25)</f>
        <v>6339.59892309457</v>
      </c>
    </row>
    <row r="390" ht="15" customHeight="1" spans="1:39">
      <c r="A390" s="52" t="s">
        <v>1352</v>
      </c>
      <c r="B390" s="52" t="s">
        <v>604</v>
      </c>
      <c r="C390" s="52" t="s">
        <v>605</v>
      </c>
      <c r="D390" s="52" t="s">
        <v>929</v>
      </c>
      <c r="E390" s="10" t="s">
        <v>213</v>
      </c>
      <c r="F390" s="52" t="s">
        <v>606</v>
      </c>
      <c r="G390" s="52" t="s">
        <v>165</v>
      </c>
      <c r="H390" s="52" t="s">
        <v>1216</v>
      </c>
      <c r="I390" s="52" t="s">
        <v>1217</v>
      </c>
      <c r="J390" s="52" t="s">
        <v>185</v>
      </c>
      <c r="K390" s="52" t="s">
        <v>931</v>
      </c>
      <c r="L390" s="53" t="s">
        <v>288</v>
      </c>
      <c r="M390" s="13">
        <v>365</v>
      </c>
      <c r="N390" s="14">
        <f t="shared" si="119"/>
        <v>1</v>
      </c>
      <c r="O390" s="15">
        <v>5700</v>
      </c>
      <c r="P390" s="15">
        <f t="shared" si="120"/>
        <v>2080500</v>
      </c>
      <c r="Q390" s="16">
        <f>IFERROR(VLOOKUP(G390,SCENARIOS!$A$13:$E$18,2,0),0.025)</f>
        <v>0.025</v>
      </c>
      <c r="R390" s="52">
        <f>IFERROR(VLOOKUP(L390,INPUTS!$A$107:$B$120,2,0),0.0082)</f>
        <v>0.0085</v>
      </c>
      <c r="S390" s="52">
        <f t="shared" si="121"/>
        <v>48.45</v>
      </c>
      <c r="T390" s="15">
        <f t="shared" si="122"/>
        <v>17684.25</v>
      </c>
      <c r="U390" s="15">
        <f>T390/INPUTS!$B$7*1000</f>
        <v>22105312.5</v>
      </c>
      <c r="V390" s="15">
        <f>T390*INPUTS!$B$6</f>
        <v>55882.23</v>
      </c>
      <c r="W390" s="54" t="s">
        <v>396</v>
      </c>
      <c r="X390" s="54" t="s">
        <v>396</v>
      </c>
      <c r="Y390" s="67">
        <f>IFERROR(VLOOKUP(E390,INPUTS!$A$44:$B$103,2,0),0)</f>
        <v>0.02</v>
      </c>
      <c r="Z390" s="15">
        <f t="shared" si="123"/>
        <v>353.685</v>
      </c>
      <c r="AA390" s="20">
        <f>IFERROR(VLOOKUP(E390,INPUTS!$A$44:$C$103,3,0),SCENARIOS!$J$23)</f>
        <v>0.06</v>
      </c>
      <c r="AB390" s="15">
        <f t="shared" si="124"/>
        <v>1200.48634132866</v>
      </c>
      <c r="AC390" s="20">
        <f>IFERROR(VLOOKUP($E390,INPUTS!$A$44:$G$103,4,0),SCENARIOS!$K$23)</f>
        <v>0.15</v>
      </c>
      <c r="AD390" s="15">
        <f t="shared" si="125"/>
        <v>3395.60026510566</v>
      </c>
      <c r="AE390" s="20">
        <f>IFERROR(VLOOKUP($E390,INPUTS!$A$44:$G$103,5,0),SCENARIOS!$L$23)</f>
        <v>0.3</v>
      </c>
      <c r="AF390" s="15">
        <f t="shared" si="126"/>
        <v>7683.62005526826</v>
      </c>
      <c r="AG390" s="20">
        <f>IFERROR(VLOOKUP($E390,INPUTS!$A$44:$G$103,6,0),SCENARIOS!$M$23)</f>
        <v>0.4</v>
      </c>
      <c r="AH390" s="15">
        <f t="shared" si="127"/>
        <v>11591.0811136822</v>
      </c>
      <c r="AI390" s="20">
        <f>IFERROR(VLOOKUP($E390,INPUTS!$A$44:$G$103,7,0),SCENARIOS!$N$23)</f>
        <v>0.5</v>
      </c>
      <c r="AJ390" s="15">
        <f t="shared" si="128"/>
        <v>16392.8054603768</v>
      </c>
      <c r="AL390" t="str">
        <f t="shared" si="129"/>
        <v>N</v>
      </c>
      <c r="AM390" s="21">
        <f t="shared" si="130"/>
        <v>32785.6109207535</v>
      </c>
    </row>
    <row r="391" ht="15" customHeight="1" spans="1:39">
      <c r="A391" s="52" t="s">
        <v>1353</v>
      </c>
      <c r="B391" s="52" t="s">
        <v>604</v>
      </c>
      <c r="C391" s="52" t="s">
        <v>605</v>
      </c>
      <c r="D391" s="52" t="s">
        <v>929</v>
      </c>
      <c r="E391" s="10" t="s">
        <v>213</v>
      </c>
      <c r="F391" s="52" t="s">
        <v>606</v>
      </c>
      <c r="G391" s="52" t="s">
        <v>165</v>
      </c>
      <c r="H391" s="52" t="s">
        <v>1265</v>
      </c>
      <c r="I391" s="52" t="s">
        <v>1266</v>
      </c>
      <c r="J391" s="52" t="s">
        <v>185</v>
      </c>
      <c r="K391" s="52" t="s">
        <v>931</v>
      </c>
      <c r="L391" s="53" t="s">
        <v>282</v>
      </c>
      <c r="M391" s="13">
        <v>548</v>
      </c>
      <c r="N391" s="14">
        <f t="shared" si="119"/>
        <v>1.5013698630137</v>
      </c>
      <c r="O391" s="15">
        <v>3100</v>
      </c>
      <c r="P391" s="15">
        <f t="shared" si="120"/>
        <v>1698800</v>
      </c>
      <c r="Q391" s="16">
        <f>IFERROR(VLOOKUP(G391,SCENARIOS!$A$13:$E$18,2,0),0.025)</f>
        <v>0.025</v>
      </c>
      <c r="R391" s="52">
        <f>IFERROR(VLOOKUP(L391,INPUTS!$A$107:$B$120,2,0),0.0082)</f>
        <v>0.0042</v>
      </c>
      <c r="S391" s="52">
        <f t="shared" si="121"/>
        <v>13.02</v>
      </c>
      <c r="T391" s="15">
        <f t="shared" si="122"/>
        <v>7134.96</v>
      </c>
      <c r="U391" s="15">
        <f>T391/INPUTS!$B$7*1000</f>
        <v>8918700</v>
      </c>
      <c r="V391" s="15">
        <f>T391*INPUTS!$B$6</f>
        <v>22546.4736</v>
      </c>
      <c r="W391" s="54" t="s">
        <v>396</v>
      </c>
      <c r="X391" s="54" t="s">
        <v>396</v>
      </c>
      <c r="Y391" s="67">
        <f>IFERROR(VLOOKUP(E391,INPUTS!$A$44:$B$103,2,0),0)</f>
        <v>0.02</v>
      </c>
      <c r="Z391" s="15">
        <f t="shared" si="123"/>
        <v>142.6992</v>
      </c>
      <c r="AA391" s="20">
        <f>IFERROR(VLOOKUP(E391,INPUTS!$A$44:$C$103,3,0),SCENARIOS!$J$23)</f>
        <v>0.06</v>
      </c>
      <c r="AB391" s="15">
        <f t="shared" si="124"/>
        <v>484.353140558765</v>
      </c>
      <c r="AC391" s="20">
        <f>IFERROR(VLOOKUP($E391,INPUTS!$A$44:$G$103,4,0),SCENARIOS!$K$23)</f>
        <v>0.15</v>
      </c>
      <c r="AD391" s="15">
        <f t="shared" si="125"/>
        <v>1370.00280291889</v>
      </c>
      <c r="AE391" s="20">
        <f>IFERROR(VLOOKUP($E391,INPUTS!$A$44:$G$103,5,0),SCENARIOS!$L$23)</f>
        <v>0.3</v>
      </c>
      <c r="AF391" s="15">
        <f t="shared" si="126"/>
        <v>3100.06484581121</v>
      </c>
      <c r="AG391" s="20">
        <f>IFERROR(VLOOKUP($E391,INPUTS!$A$44:$G$103,6,0),SCENARIOS!$M$23)</f>
        <v>0.4</v>
      </c>
      <c r="AH391" s="15">
        <f t="shared" si="127"/>
        <v>4676.58510272574</v>
      </c>
      <c r="AI391" s="20">
        <f>IFERROR(VLOOKUP($E391,INPUTS!$A$44:$G$103,7,0),SCENARIOS!$N$23)</f>
        <v>0.5</v>
      </c>
      <c r="AJ391" s="15">
        <f t="shared" si="128"/>
        <v>6613.90849188232</v>
      </c>
      <c r="AL391" t="str">
        <f t="shared" si="129"/>
        <v>N</v>
      </c>
      <c r="AM391" s="21">
        <f t="shared" si="130"/>
        <v>13227.8169837646</v>
      </c>
    </row>
    <row r="392" ht="15" customHeight="1" spans="1:39">
      <c r="A392" s="52" t="s">
        <v>1354</v>
      </c>
      <c r="B392" s="52" t="s">
        <v>604</v>
      </c>
      <c r="C392" s="52" t="s">
        <v>605</v>
      </c>
      <c r="D392" s="52" t="s">
        <v>929</v>
      </c>
      <c r="E392" s="10" t="s">
        <v>213</v>
      </c>
      <c r="F392" s="52" t="s">
        <v>606</v>
      </c>
      <c r="G392" s="52" t="s">
        <v>165</v>
      </c>
      <c r="H392" s="52" t="s">
        <v>1355</v>
      </c>
      <c r="I392" s="52" t="s">
        <v>1356</v>
      </c>
      <c r="J392" s="52" t="s">
        <v>185</v>
      </c>
      <c r="K392" s="52" t="s">
        <v>931</v>
      </c>
      <c r="L392" s="53" t="s">
        <v>288</v>
      </c>
      <c r="M392" s="13">
        <v>548</v>
      </c>
      <c r="N392" s="14">
        <f t="shared" si="119"/>
        <v>1.5013698630137</v>
      </c>
      <c r="O392" s="15">
        <v>7100</v>
      </c>
      <c r="P392" s="15">
        <f t="shared" si="120"/>
        <v>3890800</v>
      </c>
      <c r="Q392" s="16">
        <f>IFERROR(VLOOKUP(G392,SCENARIOS!$A$13:$E$18,2,0),0.025)</f>
        <v>0.025</v>
      </c>
      <c r="R392" s="52">
        <f>IFERROR(VLOOKUP(L392,INPUTS!$A$107:$B$120,2,0),0.0082)</f>
        <v>0.0085</v>
      </c>
      <c r="S392" s="52">
        <f t="shared" si="121"/>
        <v>60.35</v>
      </c>
      <c r="T392" s="15">
        <f t="shared" si="122"/>
        <v>33071.8</v>
      </c>
      <c r="U392" s="15">
        <f>T392/INPUTS!$B$7*1000</f>
        <v>41339750</v>
      </c>
      <c r="V392" s="15">
        <f>T392*INPUTS!$B$6</f>
        <v>104506.888</v>
      </c>
      <c r="W392" s="54" t="s">
        <v>396</v>
      </c>
      <c r="X392" s="54" t="s">
        <v>396</v>
      </c>
      <c r="Y392" s="67">
        <f>IFERROR(VLOOKUP(E392,INPUTS!$A$44:$B$103,2,0),0)</f>
        <v>0.02</v>
      </c>
      <c r="Z392" s="15">
        <f t="shared" si="123"/>
        <v>661.436</v>
      </c>
      <c r="AA392" s="20">
        <f>IFERROR(VLOOKUP(E392,INPUTS!$A$44:$C$103,3,0),SCENARIOS!$J$23)</f>
        <v>0.06</v>
      </c>
      <c r="AB392" s="15">
        <f t="shared" si="124"/>
        <v>2245.06236810457</v>
      </c>
      <c r="AC392" s="20">
        <f>IFERROR(VLOOKUP($E392,INPUTS!$A$44:$G$103,4,0),SCENARIOS!$K$23)</f>
        <v>0.15</v>
      </c>
      <c r="AD392" s="15">
        <f t="shared" si="125"/>
        <v>6350.20500431296</v>
      </c>
      <c r="AE392" s="20">
        <f>IFERROR(VLOOKUP($E392,INPUTS!$A$44:$G$103,5,0),SCENARIOS!$L$23)</f>
        <v>0.3</v>
      </c>
      <c r="AF392" s="15">
        <f t="shared" si="126"/>
        <v>14369.3481908377</v>
      </c>
      <c r="AG392" s="20">
        <f>IFERROR(VLOOKUP($E392,INPUTS!$A$44:$G$103,6,0),SCENARIOS!$M$23)</f>
        <v>0.4</v>
      </c>
      <c r="AH392" s="15">
        <f t="shared" si="127"/>
        <v>21676.7980759984</v>
      </c>
      <c r="AI392" s="20">
        <f>IFERROR(VLOOKUP($E392,INPUTS!$A$44:$G$103,7,0),SCENARIOS!$N$23)</f>
        <v>0.5</v>
      </c>
      <c r="AJ392" s="15">
        <f t="shared" si="128"/>
        <v>30656.6342154453</v>
      </c>
      <c r="AL392" t="str">
        <f t="shared" si="129"/>
        <v>N</v>
      </c>
      <c r="AM392" s="21">
        <f t="shared" si="130"/>
        <v>61313.2684308906</v>
      </c>
    </row>
    <row r="393" ht="15" customHeight="1" spans="1:39">
      <c r="A393" s="52" t="s">
        <v>1357</v>
      </c>
      <c r="B393" s="52" t="s">
        <v>604</v>
      </c>
      <c r="C393" s="52" t="s">
        <v>605</v>
      </c>
      <c r="D393" s="52" t="s">
        <v>929</v>
      </c>
      <c r="E393" s="10" t="s">
        <v>213</v>
      </c>
      <c r="F393" s="52" t="s">
        <v>606</v>
      </c>
      <c r="G393" s="52" t="s">
        <v>165</v>
      </c>
      <c r="H393" s="52" t="s">
        <v>1358</v>
      </c>
      <c r="I393" s="52" t="s">
        <v>1359</v>
      </c>
      <c r="J393" s="52" t="s">
        <v>185</v>
      </c>
      <c r="K393" s="52" t="s">
        <v>931</v>
      </c>
      <c r="L393" s="53" t="s">
        <v>282</v>
      </c>
      <c r="M393" s="13">
        <v>365</v>
      </c>
      <c r="N393" s="14">
        <f t="shared" si="119"/>
        <v>1</v>
      </c>
      <c r="O393" s="15">
        <v>2600</v>
      </c>
      <c r="P393" s="15">
        <f t="shared" si="120"/>
        <v>949000</v>
      </c>
      <c r="Q393" s="16">
        <f>IFERROR(VLOOKUP(G393,SCENARIOS!$A$13:$E$18,2,0),0.025)</f>
        <v>0.025</v>
      </c>
      <c r="R393" s="52">
        <f>IFERROR(VLOOKUP(L393,INPUTS!$A$107:$B$120,2,0),0.0082)</f>
        <v>0.0042</v>
      </c>
      <c r="S393" s="52">
        <f t="shared" si="121"/>
        <v>10.92</v>
      </c>
      <c r="T393" s="15">
        <f t="shared" si="122"/>
        <v>3985.8</v>
      </c>
      <c r="U393" s="15">
        <f>T393/INPUTS!$B$7*1000</f>
        <v>4982250</v>
      </c>
      <c r="V393" s="15">
        <f>T393*INPUTS!$B$6</f>
        <v>12595.128</v>
      </c>
      <c r="W393" s="54" t="s">
        <v>396</v>
      </c>
      <c r="X393" s="54" t="s">
        <v>396</v>
      </c>
      <c r="Y393" s="67">
        <f>IFERROR(VLOOKUP(E393,INPUTS!$A$44:$B$103,2,0),0)</f>
        <v>0.02</v>
      </c>
      <c r="Z393" s="15">
        <f t="shared" si="123"/>
        <v>79.716</v>
      </c>
      <c r="AA393" s="20">
        <f>IFERROR(VLOOKUP(E393,INPUTS!$A$44:$C$103,3,0),SCENARIOS!$J$23)</f>
        <v>0.06</v>
      </c>
      <c r="AB393" s="15">
        <f t="shared" si="124"/>
        <v>270.574011296367</v>
      </c>
      <c r="AC393" s="20">
        <f>IFERROR(VLOOKUP($E393,INPUTS!$A$44:$G$103,4,0),SCENARIOS!$K$23)</f>
        <v>0.15</v>
      </c>
      <c r="AD393" s="15">
        <f t="shared" si="125"/>
        <v>765.324146438676</v>
      </c>
      <c r="AE393" s="20">
        <f>IFERROR(VLOOKUP($E393,INPUTS!$A$44:$G$103,5,0),SCENARIOS!$L$23)</f>
        <v>0.3</v>
      </c>
      <c r="AF393" s="15">
        <f t="shared" si="126"/>
        <v>1731.78804960845</v>
      </c>
      <c r="AG393" s="20">
        <f>IFERROR(VLOOKUP($E393,INPUTS!$A$44:$G$103,6,0),SCENARIOS!$M$23)</f>
        <v>0.4</v>
      </c>
      <c r="AH393" s="15">
        <f t="shared" si="127"/>
        <v>2612.47896308378</v>
      </c>
      <c r="AI393" s="20">
        <f>IFERROR(VLOOKUP($E393,INPUTS!$A$44:$G$103,7,0),SCENARIOS!$N$23)</f>
        <v>0.5</v>
      </c>
      <c r="AJ393" s="15">
        <f t="shared" si="128"/>
        <v>3694.72519354622</v>
      </c>
      <c r="AL393" t="str">
        <f t="shared" si="129"/>
        <v>N</v>
      </c>
      <c r="AM393" s="21">
        <f t="shared" si="130"/>
        <v>7389.45038709244</v>
      </c>
    </row>
    <row r="394" ht="15" customHeight="1" spans="1:39">
      <c r="A394" s="52" t="s">
        <v>1360</v>
      </c>
      <c r="B394" s="52" t="s">
        <v>604</v>
      </c>
      <c r="C394" s="52" t="s">
        <v>605</v>
      </c>
      <c r="D394" s="52" t="s">
        <v>929</v>
      </c>
      <c r="E394" s="10" t="s">
        <v>213</v>
      </c>
      <c r="F394" s="52" t="s">
        <v>606</v>
      </c>
      <c r="G394" s="52" t="s">
        <v>165</v>
      </c>
      <c r="H394" s="52" t="s">
        <v>1361</v>
      </c>
      <c r="I394" s="52" t="s">
        <v>1362</v>
      </c>
      <c r="J394" s="52" t="s">
        <v>185</v>
      </c>
      <c r="K394" s="52" t="s">
        <v>931</v>
      </c>
      <c r="L394" s="53" t="s">
        <v>288</v>
      </c>
      <c r="M394" s="13">
        <v>365</v>
      </c>
      <c r="N394" s="14">
        <f t="shared" si="119"/>
        <v>1</v>
      </c>
      <c r="O394" s="15">
        <v>9700</v>
      </c>
      <c r="P394" s="15">
        <f t="shared" si="120"/>
        <v>3540500</v>
      </c>
      <c r="Q394" s="16">
        <f>IFERROR(VLOOKUP(G394,SCENARIOS!$A$13:$E$18,2,0),0.025)</f>
        <v>0.025</v>
      </c>
      <c r="R394" s="52">
        <f>IFERROR(VLOOKUP(L394,INPUTS!$A$107:$B$120,2,0),0.0082)</f>
        <v>0.0085</v>
      </c>
      <c r="S394" s="52">
        <f t="shared" si="121"/>
        <v>82.45</v>
      </c>
      <c r="T394" s="15">
        <f t="shared" si="122"/>
        <v>30094.25</v>
      </c>
      <c r="U394" s="15">
        <f>T394/INPUTS!$B$7*1000</f>
        <v>37617812.5</v>
      </c>
      <c r="V394" s="15">
        <f>T394*INPUTS!$B$6</f>
        <v>95097.83</v>
      </c>
      <c r="W394" s="54" t="s">
        <v>396</v>
      </c>
      <c r="X394" s="54" t="s">
        <v>396</v>
      </c>
      <c r="Y394" s="67">
        <f>IFERROR(VLOOKUP(E394,INPUTS!$A$44:$B$103,2,0),0)</f>
        <v>0.02</v>
      </c>
      <c r="Z394" s="15">
        <f t="shared" si="123"/>
        <v>601.885</v>
      </c>
      <c r="AA394" s="20">
        <f>IFERROR(VLOOKUP(E394,INPUTS!$A$44:$C$103,3,0),SCENARIOS!$J$23)</f>
        <v>0.06</v>
      </c>
      <c r="AB394" s="15">
        <f t="shared" si="124"/>
        <v>2042.93289664702</v>
      </c>
      <c r="AC394" s="20">
        <f>IFERROR(VLOOKUP($E394,INPUTS!$A$44:$G$103,4,0),SCENARIOS!$K$23)</f>
        <v>0.15</v>
      </c>
      <c r="AD394" s="15">
        <f t="shared" si="125"/>
        <v>5778.47764412718</v>
      </c>
      <c r="AE394" s="20">
        <f>IFERROR(VLOOKUP($E394,INPUTS!$A$44:$G$103,5,0),SCENARIOS!$L$23)</f>
        <v>0.3</v>
      </c>
      <c r="AF394" s="15">
        <f t="shared" si="126"/>
        <v>13075.6341291407</v>
      </c>
      <c r="AG394" s="20">
        <f>IFERROR(VLOOKUP($E394,INPUTS!$A$44:$G$103,6,0),SCENARIOS!$M$23)</f>
        <v>0.4</v>
      </c>
      <c r="AH394" s="15">
        <f t="shared" si="127"/>
        <v>19725.1731232837</v>
      </c>
      <c r="AI394" s="20">
        <f>IFERROR(VLOOKUP($E394,INPUTS!$A$44:$G$103,7,0),SCENARIOS!$N$23)</f>
        <v>0.5</v>
      </c>
      <c r="AJ394" s="15">
        <f t="shared" si="128"/>
        <v>27896.5285904657</v>
      </c>
      <c r="AL394" t="str">
        <f t="shared" si="129"/>
        <v>N</v>
      </c>
      <c r="AM394" s="21">
        <f t="shared" si="130"/>
        <v>55793.0571809315</v>
      </c>
    </row>
    <row r="395" ht="15" customHeight="1" spans="1:39">
      <c r="A395" s="52" t="s">
        <v>1363</v>
      </c>
      <c r="B395" s="52" t="s">
        <v>604</v>
      </c>
      <c r="C395" s="52" t="s">
        <v>605</v>
      </c>
      <c r="D395" s="52" t="s">
        <v>929</v>
      </c>
      <c r="E395" s="10" t="s">
        <v>213</v>
      </c>
      <c r="F395" s="52" t="s">
        <v>606</v>
      </c>
      <c r="G395" s="52" t="s">
        <v>165</v>
      </c>
      <c r="H395" s="52" t="s">
        <v>234</v>
      </c>
      <c r="I395" s="52" t="s">
        <v>424</v>
      </c>
      <c r="J395" s="52" t="s">
        <v>173</v>
      </c>
      <c r="K395" s="52" t="s">
        <v>931</v>
      </c>
      <c r="L395" s="53" t="s">
        <v>288</v>
      </c>
      <c r="M395" s="13">
        <v>365</v>
      </c>
      <c r="N395" s="14">
        <f t="shared" si="119"/>
        <v>1</v>
      </c>
      <c r="O395" s="15">
        <v>12300</v>
      </c>
      <c r="P395" s="15">
        <f t="shared" si="120"/>
        <v>4489500</v>
      </c>
      <c r="Q395" s="16">
        <f>IFERROR(VLOOKUP(G395,SCENARIOS!$A$13:$E$18,2,0),0.025)</f>
        <v>0.025</v>
      </c>
      <c r="R395" s="52">
        <f>IFERROR(VLOOKUP(L395,INPUTS!$A$107:$B$120,2,0),0.0082)</f>
        <v>0.0085</v>
      </c>
      <c r="S395" s="52">
        <f t="shared" si="121"/>
        <v>104.55</v>
      </c>
      <c r="T395" s="15">
        <f t="shared" si="122"/>
        <v>38160.75</v>
      </c>
      <c r="U395" s="15">
        <f>T395/INPUTS!$B$7*1000</f>
        <v>47700937.5</v>
      </c>
      <c r="V395" s="15">
        <f>T395*INPUTS!$B$6</f>
        <v>120587.97</v>
      </c>
      <c r="W395" s="54" t="s">
        <v>396</v>
      </c>
      <c r="X395" s="54" t="s">
        <v>396</v>
      </c>
      <c r="Y395" s="67">
        <f>IFERROR(VLOOKUP(E395,INPUTS!$A$44:$B$103,2,0),0)</f>
        <v>0.02</v>
      </c>
      <c r="Z395" s="15">
        <f t="shared" si="123"/>
        <v>763.215</v>
      </c>
      <c r="AA395" s="20">
        <f>IFERROR(VLOOKUP(E395,INPUTS!$A$44:$C$103,3,0),SCENARIOS!$J$23)</f>
        <v>0.06</v>
      </c>
      <c r="AB395" s="15">
        <f t="shared" si="124"/>
        <v>2590.52315760395</v>
      </c>
      <c r="AC395" s="20">
        <f>IFERROR(VLOOKUP($E395,INPUTS!$A$44:$G$103,4,0),SCENARIOS!$K$23)</f>
        <v>0.15</v>
      </c>
      <c r="AD395" s="15">
        <f t="shared" si="125"/>
        <v>7327.34794049117</v>
      </c>
      <c r="AE395" s="20">
        <f>IFERROR(VLOOKUP($E395,INPUTS!$A$44:$G$103,5,0),SCENARIOS!$L$23)</f>
        <v>0.3</v>
      </c>
      <c r="AF395" s="15">
        <f t="shared" si="126"/>
        <v>16580.4432771578</v>
      </c>
      <c r="AG395" s="20">
        <f>IFERROR(VLOOKUP($E395,INPUTS!$A$44:$G$103,6,0),SCENARIOS!$M$23)</f>
        <v>0.4</v>
      </c>
      <c r="AH395" s="15">
        <f t="shared" si="127"/>
        <v>25012.3329295247</v>
      </c>
      <c r="AI395" s="20">
        <f>IFERROR(VLOOKUP($E395,INPUTS!$A$44:$G$103,7,0),SCENARIOS!$N$23)</f>
        <v>0.5</v>
      </c>
      <c r="AJ395" s="15">
        <f t="shared" si="128"/>
        <v>35373.9486250236</v>
      </c>
      <c r="AL395" t="str">
        <f t="shared" si="129"/>
        <v>N</v>
      </c>
      <c r="AM395" s="21">
        <f t="shared" si="130"/>
        <v>70747.8972500471</v>
      </c>
    </row>
    <row r="396" ht="15" customHeight="1" spans="1:39">
      <c r="A396" s="52" t="s">
        <v>1364</v>
      </c>
      <c r="B396" s="52" t="s">
        <v>403</v>
      </c>
      <c r="C396" s="52" t="s">
        <v>404</v>
      </c>
      <c r="D396" s="52" t="s">
        <v>929</v>
      </c>
      <c r="E396" s="10" t="s">
        <v>204</v>
      </c>
      <c r="F396" s="52" t="s">
        <v>405</v>
      </c>
      <c r="G396" s="52" t="s">
        <v>165</v>
      </c>
      <c r="H396" s="52" t="s">
        <v>245</v>
      </c>
      <c r="I396" s="52" t="s">
        <v>930</v>
      </c>
      <c r="J396" s="52" t="s">
        <v>169</v>
      </c>
      <c r="K396" s="52" t="s">
        <v>931</v>
      </c>
      <c r="L396" s="53" t="s">
        <v>291</v>
      </c>
      <c r="M396" s="13">
        <v>730</v>
      </c>
      <c r="N396" s="14">
        <f t="shared" si="119"/>
        <v>2</v>
      </c>
      <c r="O396" s="15">
        <v>5850</v>
      </c>
      <c r="P396" s="15">
        <f t="shared" si="120"/>
        <v>4270500</v>
      </c>
      <c r="Q396" s="16">
        <f>IFERROR(VLOOKUP(G396,SCENARIOS!$A$13:$E$18,2,0),0.025)</f>
        <v>0.025</v>
      </c>
      <c r="R396" s="52">
        <f>IFERROR(VLOOKUP(L396,INPUTS!$A$107:$B$120,2,0),0.0082)</f>
        <v>0.0079</v>
      </c>
      <c r="S396" s="52">
        <f t="shared" si="121"/>
        <v>46.215</v>
      </c>
      <c r="T396" s="15">
        <f t="shared" si="122"/>
        <v>33736.95</v>
      </c>
      <c r="U396" s="15">
        <f>T396/INPUTS!$B$7*1000</f>
        <v>42171187.5</v>
      </c>
      <c r="V396" s="15">
        <f>T396*INPUTS!$B$6</f>
        <v>106608.762</v>
      </c>
      <c r="W396" s="54" t="s">
        <v>396</v>
      </c>
      <c r="X396" s="54" t="s">
        <v>396</v>
      </c>
      <c r="Y396" s="67">
        <f>IFERROR(VLOOKUP(E396,INPUTS!$A$44:$B$103,2,0),0)</f>
        <v>0.02</v>
      </c>
      <c r="Z396" s="15">
        <f t="shared" si="123"/>
        <v>674.739</v>
      </c>
      <c r="AA396" s="20">
        <f>IFERROR(VLOOKUP(E396,INPUTS!$A$44:$C$103,3,0),SCENARIOS!$J$23)</f>
        <v>0.06</v>
      </c>
      <c r="AB396" s="15">
        <f t="shared" si="124"/>
        <v>2290.21573847282</v>
      </c>
      <c r="AC396" s="20">
        <f>IFERROR(VLOOKUP($E396,INPUTS!$A$44:$G$103,4,0),SCENARIOS!$K$23)</f>
        <v>0.15</v>
      </c>
      <c r="AD396" s="15">
        <f t="shared" si="125"/>
        <v>6477.92223949879</v>
      </c>
      <c r="AE396" s="20">
        <f>IFERROR(VLOOKUP($E396,INPUTS!$A$44:$G$103,5,0),SCENARIOS!$L$23)</f>
        <v>0.3</v>
      </c>
      <c r="AF396" s="15">
        <f t="shared" si="126"/>
        <v>14658.3488484715</v>
      </c>
      <c r="AG396" s="20">
        <f>IFERROR(VLOOKUP($E396,INPUTS!$A$44:$G$103,6,0),SCENARIOS!$M$23)</f>
        <v>0.4</v>
      </c>
      <c r="AH396" s="15">
        <f t="shared" si="127"/>
        <v>22112.768366102</v>
      </c>
      <c r="AI396" s="20">
        <f>IFERROR(VLOOKUP($E396,INPUTS!$A$44:$G$103,7,0),SCENARIOS!$N$23)</f>
        <v>0.5</v>
      </c>
      <c r="AJ396" s="15">
        <f t="shared" si="128"/>
        <v>31273.2096739448</v>
      </c>
      <c r="AL396" t="str">
        <f t="shared" si="129"/>
        <v>Y</v>
      </c>
      <c r="AM396" s="21">
        <f t="shared" si="130"/>
        <v>62546.4193478896</v>
      </c>
    </row>
    <row r="397" ht="15" customHeight="1" spans="1:39">
      <c r="A397" s="52" t="s">
        <v>1365</v>
      </c>
      <c r="B397" s="52" t="s">
        <v>403</v>
      </c>
      <c r="C397" s="52" t="s">
        <v>404</v>
      </c>
      <c r="D397" s="52" t="s">
        <v>929</v>
      </c>
      <c r="E397" s="10" t="s">
        <v>204</v>
      </c>
      <c r="F397" s="52" t="s">
        <v>405</v>
      </c>
      <c r="G397" s="52" t="s">
        <v>165</v>
      </c>
      <c r="H397" s="52" t="s">
        <v>255</v>
      </c>
      <c r="I397" s="52" t="s">
        <v>930</v>
      </c>
      <c r="J397" s="52" t="s">
        <v>169</v>
      </c>
      <c r="K397" s="52" t="s">
        <v>931</v>
      </c>
      <c r="L397" s="53" t="s">
        <v>291</v>
      </c>
      <c r="M397" s="13">
        <v>730</v>
      </c>
      <c r="N397" s="14">
        <f t="shared" si="119"/>
        <v>2</v>
      </c>
      <c r="O397" s="15">
        <v>5880</v>
      </c>
      <c r="P397" s="15">
        <f t="shared" si="120"/>
        <v>4292400</v>
      </c>
      <c r="Q397" s="16">
        <f>IFERROR(VLOOKUP(G397,SCENARIOS!$A$13:$E$18,2,0),0.025)</f>
        <v>0.025</v>
      </c>
      <c r="R397" s="52">
        <f>IFERROR(VLOOKUP(L397,INPUTS!$A$107:$B$120,2,0),0.0082)</f>
        <v>0.0079</v>
      </c>
      <c r="S397" s="52">
        <f t="shared" si="121"/>
        <v>46.452</v>
      </c>
      <c r="T397" s="15">
        <f t="shared" si="122"/>
        <v>33909.96</v>
      </c>
      <c r="U397" s="15">
        <f>T397/INPUTS!$B$7*1000</f>
        <v>42387450</v>
      </c>
      <c r="V397" s="15">
        <f>T397*INPUTS!$B$6</f>
        <v>107155.4736</v>
      </c>
      <c r="W397" s="54" t="s">
        <v>396</v>
      </c>
      <c r="X397" s="54" t="s">
        <v>396</v>
      </c>
      <c r="Y397" s="67">
        <f>IFERROR(VLOOKUP(E397,INPUTS!$A$44:$B$103,2,0),0)</f>
        <v>0.02</v>
      </c>
      <c r="Z397" s="15">
        <f t="shared" si="123"/>
        <v>678.1992</v>
      </c>
      <c r="AA397" s="20">
        <f>IFERROR(VLOOKUP(E397,INPUTS!$A$44:$C$103,3,0),SCENARIOS!$J$23)</f>
        <v>0.06</v>
      </c>
      <c r="AB397" s="15">
        <f t="shared" si="124"/>
        <v>2301.96043456755</v>
      </c>
      <c r="AC397" s="20">
        <f>IFERROR(VLOOKUP($E397,INPUTS!$A$44:$G$103,4,0),SCENARIOS!$K$23)</f>
        <v>0.15</v>
      </c>
      <c r="AD397" s="15">
        <f t="shared" si="125"/>
        <v>6511.14235354751</v>
      </c>
      <c r="AE397" s="20">
        <f>IFERROR(VLOOKUP($E397,INPUTS!$A$44:$G$103,5,0),SCENARIOS!$L$23)</f>
        <v>0.3</v>
      </c>
      <c r="AF397" s="15">
        <f t="shared" si="126"/>
        <v>14733.5198682073</v>
      </c>
      <c r="AG397" s="20">
        <f>IFERROR(VLOOKUP($E397,INPUTS!$A$44:$G$103,6,0),SCENARIOS!$M$23)</f>
        <v>0.4</v>
      </c>
      <c r="AH397" s="15">
        <f t="shared" si="127"/>
        <v>22226.1671782359</v>
      </c>
      <c r="AI397" s="20">
        <f>IFERROR(VLOOKUP($E397,INPUTS!$A$44:$G$103,7,0),SCENARIOS!$N$23)</f>
        <v>0.5</v>
      </c>
      <c r="AJ397" s="15">
        <f t="shared" si="128"/>
        <v>31433.5851081702</v>
      </c>
      <c r="AL397" t="str">
        <f t="shared" si="129"/>
        <v>Y</v>
      </c>
      <c r="AM397" s="21">
        <f t="shared" si="130"/>
        <v>62867.1702163403</v>
      </c>
    </row>
    <row r="398" ht="15" customHeight="1" spans="1:39">
      <c r="A398" s="52" t="s">
        <v>1366</v>
      </c>
      <c r="B398" s="52" t="s">
        <v>403</v>
      </c>
      <c r="C398" s="52" t="s">
        <v>404</v>
      </c>
      <c r="D398" s="52" t="s">
        <v>929</v>
      </c>
      <c r="E398" s="10" t="s">
        <v>204</v>
      </c>
      <c r="F398" s="52" t="s">
        <v>405</v>
      </c>
      <c r="G398" s="52" t="s">
        <v>165</v>
      </c>
      <c r="H398" s="52" t="s">
        <v>256</v>
      </c>
      <c r="I398" s="52" t="s">
        <v>930</v>
      </c>
      <c r="J398" s="52" t="s">
        <v>169</v>
      </c>
      <c r="K398" s="52" t="s">
        <v>931</v>
      </c>
      <c r="L398" s="53" t="s">
        <v>291</v>
      </c>
      <c r="M398" s="13">
        <v>548</v>
      </c>
      <c r="N398" s="14">
        <f t="shared" si="119"/>
        <v>1.5013698630137</v>
      </c>
      <c r="O398" s="15">
        <v>6000</v>
      </c>
      <c r="P398" s="15">
        <f t="shared" si="120"/>
        <v>3288000</v>
      </c>
      <c r="Q398" s="16">
        <f>IFERROR(VLOOKUP(G398,SCENARIOS!$A$13:$E$18,2,0),0.025)</f>
        <v>0.025</v>
      </c>
      <c r="R398" s="52">
        <f>IFERROR(VLOOKUP(L398,INPUTS!$A$107:$B$120,2,0),0.0082)</f>
        <v>0.0079</v>
      </c>
      <c r="S398" s="52">
        <f t="shared" si="121"/>
        <v>47.4</v>
      </c>
      <c r="T398" s="15">
        <f t="shared" si="122"/>
        <v>25975.2</v>
      </c>
      <c r="U398" s="15">
        <f>T398/INPUTS!$B$7*1000</f>
        <v>32469000</v>
      </c>
      <c r="V398" s="15">
        <f>T398*INPUTS!$B$6</f>
        <v>82081.632</v>
      </c>
      <c r="W398" s="54" t="s">
        <v>396</v>
      </c>
      <c r="X398" s="54" t="s">
        <v>396</v>
      </c>
      <c r="Y398" s="67">
        <f>IFERROR(VLOOKUP(E398,INPUTS!$A$44:$B$103,2,0),0)</f>
        <v>0.02</v>
      </c>
      <c r="Z398" s="15">
        <f t="shared" si="123"/>
        <v>519.504</v>
      </c>
      <c r="AA398" s="20">
        <f>IFERROR(VLOOKUP(E398,INPUTS!$A$44:$C$103,3,0),SCENARIOS!$J$23)</f>
        <v>0.06</v>
      </c>
      <c r="AB398" s="15">
        <f t="shared" si="124"/>
        <v>1763.31327668859</v>
      </c>
      <c r="AC398" s="20">
        <f>IFERROR(VLOOKUP($E398,INPUTS!$A$44:$G$103,4,0),SCENARIOS!$K$23)</f>
        <v>0.15</v>
      </c>
      <c r="AD398" s="15">
        <f t="shared" si="125"/>
        <v>4987.56780786138</v>
      </c>
      <c r="AE398" s="20">
        <f>IFERROR(VLOOKUP($E398,INPUTS!$A$44:$G$103,5,0),SCENARIOS!$L$23)</f>
        <v>0.3</v>
      </c>
      <c r="AF398" s="15">
        <f t="shared" si="126"/>
        <v>11285.9503603265</v>
      </c>
      <c r="AG398" s="20">
        <f>IFERROR(VLOOKUP($E398,INPUTS!$A$44:$G$103,6,0),SCENARIOS!$M$23)</f>
        <v>0.4</v>
      </c>
      <c r="AH398" s="15">
        <f t="shared" si="127"/>
        <v>17025.3559039324</v>
      </c>
      <c r="AI398" s="20">
        <f>IFERROR(VLOOKUP($E398,INPUTS!$A$44:$G$103,7,0),SCENARIOS!$N$23)</f>
        <v>0.5</v>
      </c>
      <c r="AJ398" s="15">
        <f t="shared" si="128"/>
        <v>24078.2843713688</v>
      </c>
      <c r="AL398" t="str">
        <f t="shared" si="129"/>
        <v>N</v>
      </c>
      <c r="AM398" s="21">
        <f t="shared" si="130"/>
        <v>48156.5687427376</v>
      </c>
    </row>
    <row r="399" ht="15" customHeight="1" spans="1:39">
      <c r="A399" s="52" t="s">
        <v>1367</v>
      </c>
      <c r="B399" s="52" t="s">
        <v>403</v>
      </c>
      <c r="C399" s="52" t="s">
        <v>404</v>
      </c>
      <c r="D399" s="52" t="s">
        <v>929</v>
      </c>
      <c r="E399" s="10" t="s">
        <v>204</v>
      </c>
      <c r="F399" s="52" t="s">
        <v>405</v>
      </c>
      <c r="G399" s="52" t="s">
        <v>165</v>
      </c>
      <c r="H399" s="52" t="s">
        <v>249</v>
      </c>
      <c r="I399" s="52" t="s">
        <v>930</v>
      </c>
      <c r="J399" s="52" t="s">
        <v>169</v>
      </c>
      <c r="K399" s="52" t="s">
        <v>931</v>
      </c>
      <c r="L399" s="53" t="s">
        <v>291</v>
      </c>
      <c r="M399" s="13">
        <v>548</v>
      </c>
      <c r="N399" s="14">
        <f t="shared" si="119"/>
        <v>1.5013698630137</v>
      </c>
      <c r="O399" s="15">
        <v>7400</v>
      </c>
      <c r="P399" s="15">
        <f t="shared" si="120"/>
        <v>4055200</v>
      </c>
      <c r="Q399" s="16">
        <f>IFERROR(VLOOKUP(G399,SCENARIOS!$A$13:$E$18,2,0),0.025)</f>
        <v>0.025</v>
      </c>
      <c r="R399" s="52">
        <f>IFERROR(VLOOKUP(L399,INPUTS!$A$107:$B$120,2,0),0.0082)</f>
        <v>0.0079</v>
      </c>
      <c r="S399" s="52">
        <f t="shared" si="121"/>
        <v>58.46</v>
      </c>
      <c r="T399" s="15">
        <f t="shared" si="122"/>
        <v>32036.08</v>
      </c>
      <c r="U399" s="15">
        <f>T399/INPUTS!$B$7*1000</f>
        <v>40045100</v>
      </c>
      <c r="V399" s="15">
        <f>T399*INPUTS!$B$6</f>
        <v>101234.0128</v>
      </c>
      <c r="W399" s="54" t="s">
        <v>396</v>
      </c>
      <c r="X399" s="54" t="s">
        <v>396</v>
      </c>
      <c r="Y399" s="67">
        <f>IFERROR(VLOOKUP(E399,INPUTS!$A$44:$B$103,2,0),0)</f>
        <v>0.02</v>
      </c>
      <c r="Z399" s="15">
        <f t="shared" si="123"/>
        <v>640.7216</v>
      </c>
      <c r="AA399" s="20">
        <f>IFERROR(VLOOKUP(E399,INPUTS!$A$44:$C$103,3,0),SCENARIOS!$J$23)</f>
        <v>0.06</v>
      </c>
      <c r="AB399" s="15">
        <f t="shared" si="124"/>
        <v>2174.75304124927</v>
      </c>
      <c r="AC399" s="20">
        <f>IFERROR(VLOOKUP($E399,INPUTS!$A$44:$G$103,4,0),SCENARIOS!$K$23)</f>
        <v>0.15</v>
      </c>
      <c r="AD399" s="15">
        <f t="shared" si="125"/>
        <v>6151.3336296957</v>
      </c>
      <c r="AE399" s="20">
        <f>IFERROR(VLOOKUP($E399,INPUTS!$A$44:$G$103,5,0),SCENARIOS!$L$23)</f>
        <v>0.3</v>
      </c>
      <c r="AF399" s="15">
        <f t="shared" si="126"/>
        <v>13919.338777736</v>
      </c>
      <c r="AG399" s="20">
        <f>IFERROR(VLOOKUP($E399,INPUTS!$A$44:$G$103,6,0),SCENARIOS!$M$23)</f>
        <v>0.4</v>
      </c>
      <c r="AH399" s="15">
        <f t="shared" si="127"/>
        <v>20997.9389481833</v>
      </c>
      <c r="AI399" s="20">
        <f>IFERROR(VLOOKUP($E399,INPUTS!$A$44:$G$103,7,0),SCENARIOS!$N$23)</f>
        <v>0.5</v>
      </c>
      <c r="AJ399" s="15">
        <f t="shared" si="128"/>
        <v>29696.5507246882</v>
      </c>
      <c r="AL399" t="str">
        <f t="shared" si="129"/>
        <v>N</v>
      </c>
      <c r="AM399" s="21">
        <f t="shared" si="130"/>
        <v>59393.1014493764</v>
      </c>
    </row>
    <row r="400" ht="15" customHeight="1" spans="1:39">
      <c r="A400" s="52" t="s">
        <v>1368</v>
      </c>
      <c r="B400" s="52" t="s">
        <v>403</v>
      </c>
      <c r="C400" s="52" t="s">
        <v>404</v>
      </c>
      <c r="D400" s="52" t="s">
        <v>929</v>
      </c>
      <c r="E400" s="10" t="s">
        <v>204</v>
      </c>
      <c r="F400" s="52" t="s">
        <v>405</v>
      </c>
      <c r="G400" s="52" t="s">
        <v>165</v>
      </c>
      <c r="H400" s="52" t="s">
        <v>248</v>
      </c>
      <c r="I400" s="52" t="s">
        <v>930</v>
      </c>
      <c r="J400" s="52" t="s">
        <v>169</v>
      </c>
      <c r="K400" s="52" t="s">
        <v>931</v>
      </c>
      <c r="L400" s="53" t="s">
        <v>291</v>
      </c>
      <c r="M400" s="13">
        <v>365</v>
      </c>
      <c r="N400" s="14">
        <f t="shared" si="119"/>
        <v>1</v>
      </c>
      <c r="O400" s="15">
        <v>8870</v>
      </c>
      <c r="P400" s="15">
        <f t="shared" si="120"/>
        <v>3237550</v>
      </c>
      <c r="Q400" s="16">
        <f>IFERROR(VLOOKUP(G400,SCENARIOS!$A$13:$E$18,2,0),0.025)</f>
        <v>0.025</v>
      </c>
      <c r="R400" s="52">
        <f>IFERROR(VLOOKUP(L400,INPUTS!$A$107:$B$120,2,0),0.0082)</f>
        <v>0.0079</v>
      </c>
      <c r="S400" s="52">
        <f t="shared" si="121"/>
        <v>70.073</v>
      </c>
      <c r="T400" s="15">
        <f t="shared" si="122"/>
        <v>25576.645</v>
      </c>
      <c r="U400" s="15">
        <f>T400/INPUTS!$B$7*1000</f>
        <v>31970806.25</v>
      </c>
      <c r="V400" s="15">
        <f>T400*INPUTS!$B$6</f>
        <v>80822.1982</v>
      </c>
      <c r="W400" s="54" t="s">
        <v>396</v>
      </c>
      <c r="X400" s="54" t="s">
        <v>396</v>
      </c>
      <c r="Y400" s="67">
        <f>IFERROR(VLOOKUP(E400,INPUTS!$A$44:$B$103,2,0),0)</f>
        <v>0.02</v>
      </c>
      <c r="Z400" s="15">
        <f t="shared" si="123"/>
        <v>511.5329</v>
      </c>
      <c r="AA400" s="20">
        <f>IFERROR(VLOOKUP(E400,INPUTS!$A$44:$C$103,3,0),SCENARIOS!$J$23)</f>
        <v>0.06</v>
      </c>
      <c r="AB400" s="15">
        <f t="shared" si="124"/>
        <v>1736.25757267128</v>
      </c>
      <c r="AC400" s="20">
        <f>IFERROR(VLOOKUP($E400,INPUTS!$A$44:$G$103,4,0),SCENARIOS!$K$23)</f>
        <v>0.15</v>
      </c>
      <c r="AD400" s="15">
        <f t="shared" si="125"/>
        <v>4911.04019353456</v>
      </c>
      <c r="AE400" s="20">
        <f>IFERROR(VLOOKUP($E400,INPUTS!$A$44:$G$103,5,0),SCENARIOS!$L$23)</f>
        <v>0.3</v>
      </c>
      <c r="AF400" s="15">
        <f t="shared" si="126"/>
        <v>11112.7824176019</v>
      </c>
      <c r="AG400" s="20">
        <f>IFERROR(VLOOKUP($E400,INPUTS!$A$44:$G$103,6,0),SCENARIOS!$M$23)</f>
        <v>0.4</v>
      </c>
      <c r="AH400" s="15">
        <f t="shared" si="127"/>
        <v>16764.1243937885</v>
      </c>
      <c r="AI400" s="20">
        <f>IFERROR(VLOOKUP($E400,INPUTS!$A$44:$G$103,7,0),SCENARIOS!$N$23)</f>
        <v>0.5</v>
      </c>
      <c r="AJ400" s="15">
        <f t="shared" si="128"/>
        <v>23708.8350263154</v>
      </c>
      <c r="AL400" t="str">
        <f t="shared" si="129"/>
        <v>N</v>
      </c>
      <c r="AM400" s="21">
        <f t="shared" si="130"/>
        <v>47417.6700526308</v>
      </c>
    </row>
    <row r="401" ht="15" customHeight="1" spans="1:39">
      <c r="A401" s="52" t="s">
        <v>1369</v>
      </c>
      <c r="B401" s="52" t="s">
        <v>403</v>
      </c>
      <c r="C401" s="52" t="s">
        <v>404</v>
      </c>
      <c r="D401" s="52" t="s">
        <v>929</v>
      </c>
      <c r="E401" s="10" t="s">
        <v>204</v>
      </c>
      <c r="F401" s="52" t="s">
        <v>405</v>
      </c>
      <c r="G401" s="52" t="s">
        <v>165</v>
      </c>
      <c r="H401" s="52" t="s">
        <v>252</v>
      </c>
      <c r="I401" s="52" t="s">
        <v>930</v>
      </c>
      <c r="J401" s="52" t="s">
        <v>169</v>
      </c>
      <c r="K401" s="52" t="s">
        <v>931</v>
      </c>
      <c r="L401" s="53" t="s">
        <v>291</v>
      </c>
      <c r="M401" s="13">
        <v>365</v>
      </c>
      <c r="N401" s="14">
        <f t="shared" si="119"/>
        <v>1</v>
      </c>
      <c r="O401" s="15">
        <v>8950</v>
      </c>
      <c r="P401" s="15">
        <f t="shared" si="120"/>
        <v>3266750</v>
      </c>
      <c r="Q401" s="16">
        <f>IFERROR(VLOOKUP(G401,SCENARIOS!$A$13:$E$18,2,0),0.025)</f>
        <v>0.025</v>
      </c>
      <c r="R401" s="52">
        <f>IFERROR(VLOOKUP(L401,INPUTS!$A$107:$B$120,2,0),0.0082)</f>
        <v>0.0079</v>
      </c>
      <c r="S401" s="52">
        <f t="shared" si="121"/>
        <v>70.705</v>
      </c>
      <c r="T401" s="15">
        <f t="shared" si="122"/>
        <v>25807.325</v>
      </c>
      <c r="U401" s="15">
        <f>T401/INPUTS!$B$7*1000</f>
        <v>32259156.25</v>
      </c>
      <c r="V401" s="15">
        <f>T401*INPUTS!$B$6</f>
        <v>81551.147</v>
      </c>
      <c r="W401" s="54" t="s">
        <v>396</v>
      </c>
      <c r="X401" s="54" t="s">
        <v>396</v>
      </c>
      <c r="Y401" s="67">
        <f>IFERROR(VLOOKUP(E401,INPUTS!$A$44:$B$103,2,0),0)</f>
        <v>0.02</v>
      </c>
      <c r="Z401" s="15">
        <f t="shared" si="123"/>
        <v>516.1465</v>
      </c>
      <c r="AA401" s="20">
        <f>IFERROR(VLOOKUP(E401,INPUTS!$A$44:$C$103,3,0),SCENARIOS!$J$23)</f>
        <v>0.06</v>
      </c>
      <c r="AB401" s="15">
        <f t="shared" si="124"/>
        <v>1751.91716746425</v>
      </c>
      <c r="AC401" s="20">
        <f>IFERROR(VLOOKUP($E401,INPUTS!$A$44:$G$103,4,0),SCENARIOS!$K$23)</f>
        <v>0.15</v>
      </c>
      <c r="AD401" s="15">
        <f t="shared" si="125"/>
        <v>4955.33367893284</v>
      </c>
      <c r="AE401" s="20">
        <f>IFERROR(VLOOKUP($E401,INPUTS!$A$44:$G$103,5,0),SCENARIOS!$L$23)</f>
        <v>0.3</v>
      </c>
      <c r="AF401" s="15">
        <f t="shared" si="126"/>
        <v>11213.0104439163</v>
      </c>
      <c r="AG401" s="20">
        <f>IFERROR(VLOOKUP($E401,INPUTS!$A$44:$G$103,6,0),SCENARIOS!$M$23)</f>
        <v>0.4</v>
      </c>
      <c r="AH401" s="15">
        <f t="shared" si="127"/>
        <v>16915.3228099669</v>
      </c>
      <c r="AI401" s="20">
        <f>IFERROR(VLOOKUP($E401,INPUTS!$A$44:$G$103,7,0),SCENARIOS!$N$23)</f>
        <v>0.5</v>
      </c>
      <c r="AJ401" s="15">
        <f t="shared" si="128"/>
        <v>23922.6689386159</v>
      </c>
      <c r="AL401" t="str">
        <f t="shared" si="129"/>
        <v>N</v>
      </c>
      <c r="AM401" s="21">
        <f t="shared" si="130"/>
        <v>47845.3378772318</v>
      </c>
    </row>
    <row r="402" ht="15" customHeight="1" spans="1:39">
      <c r="A402" s="52" t="s">
        <v>1370</v>
      </c>
      <c r="B402" s="52" t="s">
        <v>403</v>
      </c>
      <c r="C402" s="52" t="s">
        <v>404</v>
      </c>
      <c r="D402" s="52" t="s">
        <v>929</v>
      </c>
      <c r="E402" s="10" t="s">
        <v>204</v>
      </c>
      <c r="F402" s="52" t="s">
        <v>405</v>
      </c>
      <c r="G402" s="52" t="s">
        <v>165</v>
      </c>
      <c r="H402" s="52" t="s">
        <v>250</v>
      </c>
      <c r="I402" s="52" t="s">
        <v>930</v>
      </c>
      <c r="J402" s="52" t="s">
        <v>169</v>
      </c>
      <c r="K402" s="52" t="s">
        <v>931</v>
      </c>
      <c r="L402" s="53" t="s">
        <v>291</v>
      </c>
      <c r="M402" s="13">
        <v>365</v>
      </c>
      <c r="N402" s="14">
        <f t="shared" si="119"/>
        <v>1</v>
      </c>
      <c r="O402" s="15">
        <v>7610</v>
      </c>
      <c r="P402" s="15">
        <f t="shared" si="120"/>
        <v>2777650</v>
      </c>
      <c r="Q402" s="16">
        <f>IFERROR(VLOOKUP(G402,SCENARIOS!$A$13:$E$18,2,0),0.025)</f>
        <v>0.025</v>
      </c>
      <c r="R402" s="52">
        <f>IFERROR(VLOOKUP(L402,INPUTS!$A$107:$B$120,2,0),0.0082)</f>
        <v>0.0079</v>
      </c>
      <c r="S402" s="52">
        <f t="shared" si="121"/>
        <v>60.119</v>
      </c>
      <c r="T402" s="15">
        <f t="shared" si="122"/>
        <v>21943.435</v>
      </c>
      <c r="U402" s="15">
        <f>T402/INPUTS!$B$7*1000</f>
        <v>27429293.75</v>
      </c>
      <c r="V402" s="15">
        <f>T402*INPUTS!$B$6</f>
        <v>69341.2546</v>
      </c>
      <c r="W402" s="54" t="s">
        <v>396</v>
      </c>
      <c r="X402" s="54" t="s">
        <v>396</v>
      </c>
      <c r="Y402" s="67">
        <f>IFERROR(VLOOKUP(E402,INPUTS!$A$44:$B$103,2,0),0)</f>
        <v>0.02</v>
      </c>
      <c r="Z402" s="15">
        <f t="shared" si="123"/>
        <v>438.8687</v>
      </c>
      <c r="AA402" s="20">
        <f>IFERROR(VLOOKUP(E402,INPUTS!$A$44:$C$103,3,0),SCENARIOS!$J$23)</f>
        <v>0.06</v>
      </c>
      <c r="AB402" s="15">
        <f t="shared" si="124"/>
        <v>1489.6189546819</v>
      </c>
      <c r="AC402" s="20">
        <f>IFERROR(VLOOKUP($E402,INPUTS!$A$44:$G$103,4,0),SCENARIOS!$K$23)</f>
        <v>0.15</v>
      </c>
      <c r="AD402" s="15">
        <f t="shared" si="125"/>
        <v>4213.41779851161</v>
      </c>
      <c r="AE402" s="20">
        <f>IFERROR(VLOOKUP($E402,INPUTS!$A$44:$G$103,5,0),SCENARIOS!$L$23)</f>
        <v>0.3</v>
      </c>
      <c r="AF402" s="15">
        <f t="shared" si="126"/>
        <v>9534.19100315114</v>
      </c>
      <c r="AG402" s="20">
        <f>IFERROR(VLOOKUP($E402,INPUTS!$A$44:$G$103,6,0),SCENARIOS!$M$23)</f>
        <v>0.4</v>
      </c>
      <c r="AH402" s="15">
        <f t="shared" si="127"/>
        <v>14382.7493389775</v>
      </c>
      <c r="AI402" s="20">
        <f>IFERROR(VLOOKUP($E402,INPUTS!$A$44:$G$103,7,0),SCENARIOS!$N$23)</f>
        <v>0.5</v>
      </c>
      <c r="AJ402" s="15">
        <f t="shared" si="128"/>
        <v>20340.9509075829</v>
      </c>
      <c r="AL402" t="str">
        <f t="shared" si="129"/>
        <v>Y</v>
      </c>
      <c r="AM402" s="21">
        <f t="shared" si="130"/>
        <v>40681.9018151658</v>
      </c>
    </row>
    <row r="403" ht="15" customHeight="1" spans="1:39">
      <c r="A403" s="52" t="s">
        <v>1371</v>
      </c>
      <c r="B403" s="52" t="s">
        <v>403</v>
      </c>
      <c r="C403" s="52" t="s">
        <v>404</v>
      </c>
      <c r="D403" s="52" t="s">
        <v>929</v>
      </c>
      <c r="E403" s="10" t="s">
        <v>204</v>
      </c>
      <c r="F403" s="52" t="s">
        <v>405</v>
      </c>
      <c r="G403" s="52" t="s">
        <v>165</v>
      </c>
      <c r="H403" s="52" t="s">
        <v>251</v>
      </c>
      <c r="I403" s="52" t="s">
        <v>930</v>
      </c>
      <c r="J403" s="52" t="s">
        <v>169</v>
      </c>
      <c r="K403" s="52" t="s">
        <v>931</v>
      </c>
      <c r="L403" s="53" t="s">
        <v>291</v>
      </c>
      <c r="M403" s="13">
        <v>548</v>
      </c>
      <c r="N403" s="14">
        <f t="shared" si="119"/>
        <v>1.5013698630137</v>
      </c>
      <c r="O403" s="15">
        <v>8100</v>
      </c>
      <c r="P403" s="15">
        <f t="shared" si="120"/>
        <v>4438800</v>
      </c>
      <c r="Q403" s="16">
        <f>IFERROR(VLOOKUP(G403,SCENARIOS!$A$13:$E$18,2,0),0.025)</f>
        <v>0.025</v>
      </c>
      <c r="R403" s="52">
        <f>IFERROR(VLOOKUP(L403,INPUTS!$A$107:$B$120,2,0),0.0082)</f>
        <v>0.0079</v>
      </c>
      <c r="S403" s="52">
        <f t="shared" si="121"/>
        <v>63.99</v>
      </c>
      <c r="T403" s="15">
        <f t="shared" si="122"/>
        <v>35066.52</v>
      </c>
      <c r="U403" s="15">
        <f>T403/INPUTS!$B$7*1000</f>
        <v>43833150</v>
      </c>
      <c r="V403" s="15">
        <f>T403*INPUTS!$B$6</f>
        <v>110810.2032</v>
      </c>
      <c r="W403" s="54" t="s">
        <v>396</v>
      </c>
      <c r="X403" s="54" t="s">
        <v>396</v>
      </c>
      <c r="Y403" s="67">
        <f>IFERROR(VLOOKUP(E403,INPUTS!$A$44:$B$103,2,0),0)</f>
        <v>0.02</v>
      </c>
      <c r="Z403" s="15">
        <f t="shared" si="123"/>
        <v>701.3304</v>
      </c>
      <c r="AA403" s="20">
        <f>IFERROR(VLOOKUP(E403,INPUTS!$A$44:$C$103,3,0),SCENARIOS!$J$23)</f>
        <v>0.06</v>
      </c>
      <c r="AB403" s="15">
        <f t="shared" si="124"/>
        <v>2380.4729235296</v>
      </c>
      <c r="AC403" s="20">
        <f>IFERROR(VLOOKUP($E403,INPUTS!$A$44:$G$103,4,0),SCENARIOS!$K$23)</f>
        <v>0.15</v>
      </c>
      <c r="AD403" s="15">
        <f t="shared" si="125"/>
        <v>6733.21654061287</v>
      </c>
      <c r="AE403" s="20">
        <f>IFERROR(VLOOKUP($E403,INPUTS!$A$44:$G$103,5,0),SCENARIOS!$L$23)</f>
        <v>0.3</v>
      </c>
      <c r="AF403" s="15">
        <f t="shared" si="126"/>
        <v>15236.0329864408</v>
      </c>
      <c r="AG403" s="20">
        <f>IFERROR(VLOOKUP($E403,INPUTS!$A$44:$G$103,6,0),SCENARIOS!$M$23)</f>
        <v>0.4</v>
      </c>
      <c r="AH403" s="15">
        <f t="shared" si="127"/>
        <v>22984.2304703088</v>
      </c>
      <c r="AI403" s="20">
        <f>IFERROR(VLOOKUP($E403,INPUTS!$A$44:$G$103,7,0),SCENARIOS!$N$23)</f>
        <v>0.5</v>
      </c>
      <c r="AJ403" s="15">
        <f t="shared" si="128"/>
        <v>32505.6839013479</v>
      </c>
      <c r="AL403" t="str">
        <f t="shared" si="129"/>
        <v>N</v>
      </c>
      <c r="AM403" s="21">
        <f t="shared" si="130"/>
        <v>65011.3678026958</v>
      </c>
    </row>
    <row r="404" ht="15" customHeight="1" spans="1:39">
      <c r="A404" s="52" t="s">
        <v>1372</v>
      </c>
      <c r="B404" s="52" t="s">
        <v>403</v>
      </c>
      <c r="C404" s="52" t="s">
        <v>404</v>
      </c>
      <c r="D404" s="52" t="s">
        <v>929</v>
      </c>
      <c r="E404" s="10" t="s">
        <v>204</v>
      </c>
      <c r="F404" s="52" t="s">
        <v>405</v>
      </c>
      <c r="G404" s="52" t="s">
        <v>165</v>
      </c>
      <c r="H404" s="52" t="s">
        <v>254</v>
      </c>
      <c r="I404" s="52" t="s">
        <v>930</v>
      </c>
      <c r="J404" s="52" t="s">
        <v>169</v>
      </c>
      <c r="K404" s="52" t="s">
        <v>931</v>
      </c>
      <c r="L404" s="53" t="s">
        <v>291</v>
      </c>
      <c r="M404" s="13">
        <v>548</v>
      </c>
      <c r="N404" s="14">
        <f t="shared" si="119"/>
        <v>1.5013698630137</v>
      </c>
      <c r="O404" s="15">
        <v>5400</v>
      </c>
      <c r="P404" s="15">
        <f t="shared" si="120"/>
        <v>2959200</v>
      </c>
      <c r="Q404" s="16">
        <f>IFERROR(VLOOKUP(G404,SCENARIOS!$A$13:$E$18,2,0),0.025)</f>
        <v>0.025</v>
      </c>
      <c r="R404" s="52">
        <f>IFERROR(VLOOKUP(L404,INPUTS!$A$107:$B$120,2,0),0.0082)</f>
        <v>0.0079</v>
      </c>
      <c r="S404" s="52">
        <f t="shared" si="121"/>
        <v>42.66</v>
      </c>
      <c r="T404" s="15">
        <f t="shared" si="122"/>
        <v>23377.68</v>
      </c>
      <c r="U404" s="15">
        <f>T404/INPUTS!$B$7*1000</f>
        <v>29222100</v>
      </c>
      <c r="V404" s="15">
        <f>T404*INPUTS!$B$6</f>
        <v>73873.4688</v>
      </c>
      <c r="W404" s="54" t="s">
        <v>396</v>
      </c>
      <c r="X404" s="54" t="s">
        <v>396</v>
      </c>
      <c r="Y404" s="67">
        <f>IFERROR(VLOOKUP(E404,INPUTS!$A$44:$B$103,2,0),0)</f>
        <v>0.02</v>
      </c>
      <c r="Z404" s="15">
        <f t="shared" si="123"/>
        <v>467.5536</v>
      </c>
      <c r="AA404" s="20">
        <f>IFERROR(VLOOKUP(E404,INPUTS!$A$44:$C$103,3,0),SCENARIOS!$J$23)</f>
        <v>0.06</v>
      </c>
      <c r="AB404" s="15">
        <f t="shared" si="124"/>
        <v>1586.98194901973</v>
      </c>
      <c r="AC404" s="20">
        <f>IFERROR(VLOOKUP($E404,INPUTS!$A$44:$G$103,4,0),SCENARIOS!$K$23)</f>
        <v>0.15</v>
      </c>
      <c r="AD404" s="15">
        <f t="shared" si="125"/>
        <v>4488.81102707524</v>
      </c>
      <c r="AE404" s="20">
        <f>IFERROR(VLOOKUP($E404,INPUTS!$A$44:$G$103,5,0),SCENARIOS!$L$23)</f>
        <v>0.3</v>
      </c>
      <c r="AF404" s="15">
        <f t="shared" si="126"/>
        <v>10157.3553242939</v>
      </c>
      <c r="AG404" s="20">
        <f>IFERROR(VLOOKUP($E404,INPUTS!$A$44:$G$103,6,0),SCENARIOS!$M$23)</f>
        <v>0.4</v>
      </c>
      <c r="AH404" s="15">
        <f t="shared" si="127"/>
        <v>15322.8203135392</v>
      </c>
      <c r="AI404" s="20">
        <f>IFERROR(VLOOKUP($E404,INPUTS!$A$44:$G$103,7,0),SCENARIOS!$N$23)</f>
        <v>0.5</v>
      </c>
      <c r="AJ404" s="15">
        <f t="shared" si="128"/>
        <v>21670.4559342319</v>
      </c>
      <c r="AL404" t="str">
        <f t="shared" si="129"/>
        <v>Y</v>
      </c>
      <c r="AM404" s="21">
        <f t="shared" si="130"/>
        <v>43340.9118684638</v>
      </c>
    </row>
    <row r="405" ht="15" customHeight="1" spans="1:39">
      <c r="A405" s="52" t="s">
        <v>1373</v>
      </c>
      <c r="B405" s="52" t="s">
        <v>403</v>
      </c>
      <c r="C405" s="52" t="s">
        <v>404</v>
      </c>
      <c r="D405" s="52" t="s">
        <v>929</v>
      </c>
      <c r="E405" s="10" t="s">
        <v>204</v>
      </c>
      <c r="F405" s="52" t="s">
        <v>405</v>
      </c>
      <c r="G405" s="52" t="s">
        <v>165</v>
      </c>
      <c r="H405" s="52" t="s">
        <v>615</v>
      </c>
      <c r="I405" s="52" t="s">
        <v>614</v>
      </c>
      <c r="J405" s="52" t="s">
        <v>169</v>
      </c>
      <c r="K405" s="52" t="s">
        <v>931</v>
      </c>
      <c r="L405" s="53" t="s">
        <v>291</v>
      </c>
      <c r="M405" s="13">
        <v>548</v>
      </c>
      <c r="N405" s="14">
        <f t="shared" si="119"/>
        <v>1.5013698630137</v>
      </c>
      <c r="O405" s="15">
        <v>5880</v>
      </c>
      <c r="P405" s="15">
        <f t="shared" si="120"/>
        <v>3222240</v>
      </c>
      <c r="Q405" s="16">
        <f>IFERROR(VLOOKUP(G405,SCENARIOS!$A$13:$E$18,2,0),0.025)</f>
        <v>0.025</v>
      </c>
      <c r="R405" s="52">
        <f>IFERROR(VLOOKUP(L405,INPUTS!$A$107:$B$120,2,0),0.0082)</f>
        <v>0.0079</v>
      </c>
      <c r="S405" s="52">
        <f t="shared" si="121"/>
        <v>46.452</v>
      </c>
      <c r="T405" s="15">
        <f t="shared" si="122"/>
        <v>25455.696</v>
      </c>
      <c r="U405" s="15">
        <f>T405/INPUTS!$B$7*1000</f>
        <v>31819620</v>
      </c>
      <c r="V405" s="15">
        <f>T405*INPUTS!$B$6</f>
        <v>80439.99936</v>
      </c>
      <c r="W405" s="54" t="s">
        <v>396</v>
      </c>
      <c r="X405" s="54" t="s">
        <v>396</v>
      </c>
      <c r="Y405" s="67">
        <f>IFERROR(VLOOKUP(E405,INPUTS!$A$44:$B$103,2,0),0)</f>
        <v>0.02</v>
      </c>
      <c r="Z405" s="15">
        <f t="shared" si="123"/>
        <v>509.11392</v>
      </c>
      <c r="AA405" s="20">
        <f>IFERROR(VLOOKUP(E405,INPUTS!$A$44:$C$103,3,0),SCENARIOS!$J$23)</f>
        <v>0.06</v>
      </c>
      <c r="AB405" s="15">
        <f t="shared" si="124"/>
        <v>1728.04701115482</v>
      </c>
      <c r="AC405" s="20">
        <f>IFERROR(VLOOKUP($E405,INPUTS!$A$44:$G$103,4,0),SCENARIOS!$K$23)</f>
        <v>0.15</v>
      </c>
      <c r="AD405" s="15">
        <f t="shared" si="125"/>
        <v>4887.81645170416</v>
      </c>
      <c r="AE405" s="20">
        <f>IFERROR(VLOOKUP($E405,INPUTS!$A$44:$G$103,5,0),SCENARIOS!$L$23)</f>
        <v>0.3</v>
      </c>
      <c r="AF405" s="15">
        <f t="shared" si="126"/>
        <v>11060.23135312</v>
      </c>
      <c r="AG405" s="20">
        <f>IFERROR(VLOOKUP($E405,INPUTS!$A$44:$G$103,6,0),SCENARIOS!$M$23)</f>
        <v>0.4</v>
      </c>
      <c r="AH405" s="15">
        <f t="shared" si="127"/>
        <v>16684.8487858538</v>
      </c>
      <c r="AI405" s="20">
        <f>IFERROR(VLOOKUP($E405,INPUTS!$A$44:$G$103,7,0),SCENARIOS!$N$23)</f>
        <v>0.5</v>
      </c>
      <c r="AJ405" s="15">
        <f t="shared" si="128"/>
        <v>23596.7186839414</v>
      </c>
      <c r="AL405" t="str">
        <f t="shared" si="129"/>
        <v>Y</v>
      </c>
      <c r="AM405" s="21">
        <f t="shared" si="130"/>
        <v>47193.4373678828</v>
      </c>
    </row>
    <row r="406" ht="15" customHeight="1" spans="1:39">
      <c r="A406" s="52" t="s">
        <v>1374</v>
      </c>
      <c r="B406" s="52" t="s">
        <v>403</v>
      </c>
      <c r="C406" s="52" t="s">
        <v>404</v>
      </c>
      <c r="D406" s="52" t="s">
        <v>929</v>
      </c>
      <c r="E406" s="10" t="s">
        <v>204</v>
      </c>
      <c r="F406" s="52" t="s">
        <v>405</v>
      </c>
      <c r="G406" s="52" t="s">
        <v>165</v>
      </c>
      <c r="H406" s="52" t="s">
        <v>1153</v>
      </c>
      <c r="I406" s="52" t="s">
        <v>614</v>
      </c>
      <c r="J406" s="52" t="s">
        <v>169</v>
      </c>
      <c r="K406" s="52" t="s">
        <v>931</v>
      </c>
      <c r="L406" s="53" t="s">
        <v>291</v>
      </c>
      <c r="M406" s="13">
        <v>365</v>
      </c>
      <c r="N406" s="14">
        <f t="shared" si="119"/>
        <v>1</v>
      </c>
      <c r="O406" s="15">
        <v>8000</v>
      </c>
      <c r="P406" s="15">
        <f t="shared" si="120"/>
        <v>2920000</v>
      </c>
      <c r="Q406" s="16">
        <f>IFERROR(VLOOKUP(G406,SCENARIOS!$A$13:$E$18,2,0),0.025)</f>
        <v>0.025</v>
      </c>
      <c r="R406" s="52">
        <f>IFERROR(VLOOKUP(L406,INPUTS!$A$107:$B$120,2,0),0.0082)</f>
        <v>0.0079</v>
      </c>
      <c r="S406" s="52">
        <f t="shared" si="121"/>
        <v>63.2</v>
      </c>
      <c r="T406" s="15">
        <f t="shared" si="122"/>
        <v>23068</v>
      </c>
      <c r="U406" s="15">
        <f>T406/INPUTS!$B$7*1000</f>
        <v>28835000</v>
      </c>
      <c r="V406" s="15">
        <f>T406*INPUTS!$B$6</f>
        <v>72894.88</v>
      </c>
      <c r="W406" s="54" t="s">
        <v>396</v>
      </c>
      <c r="X406" s="54" t="s">
        <v>396</v>
      </c>
      <c r="Y406" s="67">
        <f>IFERROR(VLOOKUP(E406,INPUTS!$A$44:$B$103,2,0),0)</f>
        <v>0.02</v>
      </c>
      <c r="Z406" s="15">
        <f t="shared" si="123"/>
        <v>461.36</v>
      </c>
      <c r="AA406" s="20">
        <f>IFERROR(VLOOKUP(E406,INPUTS!$A$44:$C$103,3,0),SCENARIOS!$J$23)</f>
        <v>0.06</v>
      </c>
      <c r="AB406" s="15">
        <f t="shared" si="124"/>
        <v>1565.95947929766</v>
      </c>
      <c r="AC406" s="20">
        <f>IFERROR(VLOOKUP($E406,INPUTS!$A$44:$G$103,4,0),SCENARIOS!$K$23)</f>
        <v>0.15</v>
      </c>
      <c r="AD406" s="15">
        <f t="shared" si="125"/>
        <v>4429.34853982823</v>
      </c>
      <c r="AE406" s="20">
        <f>IFERROR(VLOOKUP($E406,INPUTS!$A$44:$G$103,5,0),SCENARIOS!$L$23)</f>
        <v>0.3</v>
      </c>
      <c r="AF406" s="15">
        <f t="shared" si="126"/>
        <v>10022.8026314335</v>
      </c>
      <c r="AG406" s="20">
        <f>IFERROR(VLOOKUP($E406,INPUTS!$A$44:$G$103,6,0),SCENARIOS!$M$23)</f>
        <v>0.4</v>
      </c>
      <c r="AH406" s="15">
        <f t="shared" si="127"/>
        <v>15119.8416178475</v>
      </c>
      <c r="AI406" s="20">
        <f>IFERROR(VLOOKUP($E406,INPUTS!$A$44:$G$103,7,0),SCENARIOS!$N$23)</f>
        <v>0.5</v>
      </c>
      <c r="AJ406" s="15">
        <f t="shared" si="128"/>
        <v>21383.3912300477</v>
      </c>
      <c r="AL406" t="str">
        <f t="shared" si="129"/>
        <v>N</v>
      </c>
      <c r="AM406" s="21">
        <f t="shared" si="130"/>
        <v>42766.7824600954</v>
      </c>
    </row>
    <row r="407" ht="15" customHeight="1" spans="1:39">
      <c r="A407" s="52" t="s">
        <v>1375</v>
      </c>
      <c r="B407" s="52" t="s">
        <v>403</v>
      </c>
      <c r="C407" s="52" t="s">
        <v>404</v>
      </c>
      <c r="D407" s="52" t="s">
        <v>929</v>
      </c>
      <c r="E407" s="10" t="s">
        <v>204</v>
      </c>
      <c r="F407" s="52" t="s">
        <v>405</v>
      </c>
      <c r="G407" s="52" t="s">
        <v>165</v>
      </c>
      <c r="H407" s="52" t="s">
        <v>234</v>
      </c>
      <c r="I407" s="52" t="s">
        <v>424</v>
      </c>
      <c r="J407" s="52" t="s">
        <v>173</v>
      </c>
      <c r="K407" s="52" t="s">
        <v>931</v>
      </c>
      <c r="L407" s="53" t="s">
        <v>291</v>
      </c>
      <c r="M407" s="13">
        <v>548</v>
      </c>
      <c r="N407" s="14">
        <f t="shared" si="119"/>
        <v>1.5013698630137</v>
      </c>
      <c r="O407" s="15">
        <v>9200</v>
      </c>
      <c r="P407" s="15">
        <f t="shared" si="120"/>
        <v>5041600</v>
      </c>
      <c r="Q407" s="16">
        <f>IFERROR(VLOOKUP(G407,SCENARIOS!$A$13:$E$18,2,0),0.025)</f>
        <v>0.025</v>
      </c>
      <c r="R407" s="52">
        <f>IFERROR(VLOOKUP(L407,INPUTS!$A$107:$B$120,2,0),0.0082)</f>
        <v>0.0079</v>
      </c>
      <c r="S407" s="52">
        <f t="shared" si="121"/>
        <v>72.68</v>
      </c>
      <c r="T407" s="15">
        <f t="shared" si="122"/>
        <v>39828.64</v>
      </c>
      <c r="U407" s="15">
        <f>T407/INPUTS!$B$7*1000</f>
        <v>49785800</v>
      </c>
      <c r="V407" s="15">
        <f>T407*INPUTS!$B$6</f>
        <v>125858.5024</v>
      </c>
      <c r="W407" s="54" t="s">
        <v>396</v>
      </c>
      <c r="X407" s="54" t="s">
        <v>396</v>
      </c>
      <c r="Y407" s="67">
        <f>IFERROR(VLOOKUP(E407,INPUTS!$A$44:$B$103,2,0),0)</f>
        <v>0.02</v>
      </c>
      <c r="Z407" s="15">
        <f t="shared" si="123"/>
        <v>796.5728</v>
      </c>
      <c r="AA407" s="20">
        <f>IFERROR(VLOOKUP(E407,INPUTS!$A$44:$C$103,3,0),SCENARIOS!$J$23)</f>
        <v>0.06</v>
      </c>
      <c r="AB407" s="15">
        <f t="shared" si="124"/>
        <v>2703.74702425584</v>
      </c>
      <c r="AC407" s="20">
        <f>IFERROR(VLOOKUP($E407,INPUTS!$A$44:$G$103,4,0),SCENARIOS!$K$23)</f>
        <v>0.15</v>
      </c>
      <c r="AD407" s="15">
        <f t="shared" si="125"/>
        <v>7647.60397205412</v>
      </c>
      <c r="AE407" s="20">
        <f>IFERROR(VLOOKUP($E407,INPUTS!$A$44:$G$103,5,0),SCENARIOS!$L$23)</f>
        <v>0.3</v>
      </c>
      <c r="AF407" s="15">
        <f t="shared" si="126"/>
        <v>17305.123885834</v>
      </c>
      <c r="AG407" s="20">
        <f>IFERROR(VLOOKUP($E407,INPUTS!$A$44:$G$103,6,0),SCENARIOS!$M$23)</f>
        <v>0.4</v>
      </c>
      <c r="AH407" s="15">
        <f t="shared" si="127"/>
        <v>26105.5457193631</v>
      </c>
      <c r="AI407" s="20">
        <f>IFERROR(VLOOKUP($E407,INPUTS!$A$44:$G$103,7,0),SCENARIOS!$N$23)</f>
        <v>0.5</v>
      </c>
      <c r="AJ407" s="15">
        <f t="shared" si="128"/>
        <v>36920.0360360988</v>
      </c>
      <c r="AL407" t="str">
        <f t="shared" si="129"/>
        <v>N</v>
      </c>
      <c r="AM407" s="21">
        <f t="shared" si="130"/>
        <v>73840.0720721977</v>
      </c>
    </row>
    <row r="408" ht="15" customHeight="1" spans="1:39">
      <c r="A408" s="52" t="s">
        <v>1376</v>
      </c>
      <c r="B408" s="52" t="s">
        <v>403</v>
      </c>
      <c r="C408" s="52" t="s">
        <v>404</v>
      </c>
      <c r="D408" s="52" t="s">
        <v>929</v>
      </c>
      <c r="E408" s="10" t="s">
        <v>204</v>
      </c>
      <c r="F408" s="52" t="s">
        <v>405</v>
      </c>
      <c r="G408" s="52" t="s">
        <v>165</v>
      </c>
      <c r="H408" s="52" t="s">
        <v>505</v>
      </c>
      <c r="I408" s="52" t="s">
        <v>504</v>
      </c>
      <c r="J408" s="52" t="s">
        <v>173</v>
      </c>
      <c r="K408" s="52" t="s">
        <v>931</v>
      </c>
      <c r="L408" s="53" t="s">
        <v>291</v>
      </c>
      <c r="M408" s="13">
        <v>548</v>
      </c>
      <c r="N408" s="14">
        <f t="shared" si="119"/>
        <v>1.5013698630137</v>
      </c>
      <c r="O408" s="15">
        <v>8850</v>
      </c>
      <c r="P408" s="15">
        <f t="shared" si="120"/>
        <v>4849800</v>
      </c>
      <c r="Q408" s="16">
        <f>IFERROR(VLOOKUP(G408,SCENARIOS!$A$13:$E$18,2,0),0.025)</f>
        <v>0.025</v>
      </c>
      <c r="R408" s="52">
        <f>IFERROR(VLOOKUP(L408,INPUTS!$A$107:$B$120,2,0),0.0082)</f>
        <v>0.0079</v>
      </c>
      <c r="S408" s="52">
        <f t="shared" si="121"/>
        <v>69.915</v>
      </c>
      <c r="T408" s="15">
        <f t="shared" si="122"/>
        <v>38313.42</v>
      </c>
      <c r="U408" s="15">
        <f>T408/INPUTS!$B$7*1000</f>
        <v>47891775</v>
      </c>
      <c r="V408" s="15">
        <f>T408*INPUTS!$B$6</f>
        <v>121070.4072</v>
      </c>
      <c r="W408" s="54" t="s">
        <v>396</v>
      </c>
      <c r="X408" s="54" t="s">
        <v>396</v>
      </c>
      <c r="Y408" s="67">
        <f>IFERROR(VLOOKUP(E408,INPUTS!$A$44:$B$103,2,0),0)</f>
        <v>0.02</v>
      </c>
      <c r="Z408" s="15">
        <f t="shared" si="123"/>
        <v>766.2684</v>
      </c>
      <c r="AA408" s="20">
        <f>IFERROR(VLOOKUP(E408,INPUTS!$A$44:$C$103,3,0),SCENARIOS!$J$23)</f>
        <v>0.06</v>
      </c>
      <c r="AB408" s="15">
        <f t="shared" si="124"/>
        <v>2600.88708311568</v>
      </c>
      <c r="AC408" s="20">
        <f>IFERROR(VLOOKUP($E408,INPUTS!$A$44:$G$103,4,0),SCENARIOS!$K$23)</f>
        <v>0.15</v>
      </c>
      <c r="AD408" s="15">
        <f t="shared" si="125"/>
        <v>7356.66251659554</v>
      </c>
      <c r="AE408" s="20">
        <f>IFERROR(VLOOKUP($E408,INPUTS!$A$44:$G$103,5,0),SCENARIOS!$L$23)</f>
        <v>0.3</v>
      </c>
      <c r="AF408" s="15">
        <f t="shared" si="126"/>
        <v>16646.7767814816</v>
      </c>
      <c r="AG408" s="20">
        <f>IFERROR(VLOOKUP($E408,INPUTS!$A$44:$G$103,6,0),SCENARIOS!$M$23)</f>
        <v>0.4</v>
      </c>
      <c r="AH408" s="15">
        <f t="shared" si="127"/>
        <v>25112.3999583003</v>
      </c>
      <c r="AI408" s="20">
        <f>IFERROR(VLOOKUP($E408,INPUTS!$A$44:$G$103,7,0),SCENARIOS!$N$23)</f>
        <v>0.5</v>
      </c>
      <c r="AJ408" s="15">
        <f t="shared" si="128"/>
        <v>35515.469447769</v>
      </c>
      <c r="AL408" t="str">
        <f t="shared" si="129"/>
        <v>Y</v>
      </c>
      <c r="AM408" s="21">
        <f t="shared" si="130"/>
        <v>71030.938895538</v>
      </c>
    </row>
    <row r="409" ht="15" customHeight="1" spans="1:39">
      <c r="A409" s="52" t="s">
        <v>1377</v>
      </c>
      <c r="B409" s="52" t="s">
        <v>403</v>
      </c>
      <c r="C409" s="52" t="s">
        <v>404</v>
      </c>
      <c r="D409" s="52" t="s">
        <v>929</v>
      </c>
      <c r="E409" s="10" t="s">
        <v>204</v>
      </c>
      <c r="F409" s="52" t="s">
        <v>405</v>
      </c>
      <c r="G409" s="52" t="s">
        <v>165</v>
      </c>
      <c r="H409" s="52" t="s">
        <v>242</v>
      </c>
      <c r="I409" s="52" t="s">
        <v>421</v>
      </c>
      <c r="J409" s="52" t="s">
        <v>173</v>
      </c>
      <c r="K409" s="52" t="s">
        <v>931</v>
      </c>
      <c r="L409" s="53" t="s">
        <v>291</v>
      </c>
      <c r="M409" s="13">
        <v>548</v>
      </c>
      <c r="N409" s="14">
        <f t="shared" si="119"/>
        <v>1.5013698630137</v>
      </c>
      <c r="O409" s="15">
        <v>10700</v>
      </c>
      <c r="P409" s="15">
        <f t="shared" si="120"/>
        <v>5863600</v>
      </c>
      <c r="Q409" s="16">
        <f>IFERROR(VLOOKUP(G409,SCENARIOS!$A$13:$E$18,2,0),0.025)</f>
        <v>0.025</v>
      </c>
      <c r="R409" s="52">
        <f>IFERROR(VLOOKUP(L409,INPUTS!$A$107:$B$120,2,0),0.0082)</f>
        <v>0.0079</v>
      </c>
      <c r="S409" s="52">
        <f t="shared" si="121"/>
        <v>84.53</v>
      </c>
      <c r="T409" s="15">
        <f t="shared" si="122"/>
        <v>46322.44</v>
      </c>
      <c r="U409" s="15">
        <f>T409/INPUTS!$B$7*1000</f>
        <v>57903050</v>
      </c>
      <c r="V409" s="15">
        <f>T409*INPUTS!$B$6</f>
        <v>146378.9104</v>
      </c>
      <c r="W409" s="54" t="s">
        <v>396</v>
      </c>
      <c r="X409" s="54" t="s">
        <v>396</v>
      </c>
      <c r="Y409" s="67">
        <f>IFERROR(VLOOKUP(E409,INPUTS!$A$44:$B$103,2,0),0)</f>
        <v>0.02</v>
      </c>
      <c r="Z409" s="15">
        <f t="shared" si="123"/>
        <v>926.4488</v>
      </c>
      <c r="AA409" s="20">
        <f>IFERROR(VLOOKUP(E409,INPUTS!$A$44:$C$103,3,0),SCENARIOS!$J$23)</f>
        <v>0.06</v>
      </c>
      <c r="AB409" s="15">
        <f t="shared" si="124"/>
        <v>3144.57534342799</v>
      </c>
      <c r="AC409" s="20">
        <f>IFERROR(VLOOKUP($E409,INPUTS!$A$44:$G$103,4,0),SCENARIOS!$K$23)</f>
        <v>0.15</v>
      </c>
      <c r="AD409" s="15">
        <f t="shared" si="125"/>
        <v>8894.49592401947</v>
      </c>
      <c r="AE409" s="20">
        <f>IFERROR(VLOOKUP($E409,INPUTS!$A$44:$G$103,5,0),SCENARIOS!$L$23)</f>
        <v>0.3</v>
      </c>
      <c r="AF409" s="15">
        <f t="shared" si="126"/>
        <v>20126.6114759156</v>
      </c>
      <c r="AG409" s="20">
        <f>IFERROR(VLOOKUP($E409,INPUTS!$A$44:$G$103,6,0),SCENARIOS!$M$23)</f>
        <v>0.4</v>
      </c>
      <c r="AH409" s="15">
        <f t="shared" si="127"/>
        <v>30361.8846953462</v>
      </c>
      <c r="AI409" s="20">
        <f>IFERROR(VLOOKUP($E409,INPUTS!$A$44:$G$103,7,0),SCENARIOS!$N$23)</f>
        <v>0.5</v>
      </c>
      <c r="AJ409" s="15">
        <f t="shared" si="128"/>
        <v>42939.607128941</v>
      </c>
      <c r="AL409" t="str">
        <f t="shared" si="129"/>
        <v>Y</v>
      </c>
      <c r="AM409" s="21">
        <f t="shared" si="130"/>
        <v>85879.2142578821</v>
      </c>
    </row>
    <row r="410" ht="15" customHeight="1" spans="1:39">
      <c r="A410" s="52" t="s">
        <v>1378</v>
      </c>
      <c r="B410" s="52" t="s">
        <v>403</v>
      </c>
      <c r="C410" s="52" t="s">
        <v>404</v>
      </c>
      <c r="D410" s="52" t="s">
        <v>929</v>
      </c>
      <c r="E410" s="10" t="s">
        <v>204</v>
      </c>
      <c r="F410" s="52" t="s">
        <v>405</v>
      </c>
      <c r="G410" s="52" t="s">
        <v>165</v>
      </c>
      <c r="H410" s="52" t="s">
        <v>529</v>
      </c>
      <c r="I410" s="52" t="s">
        <v>528</v>
      </c>
      <c r="J410" s="52" t="s">
        <v>173</v>
      </c>
      <c r="K410" s="52" t="s">
        <v>931</v>
      </c>
      <c r="L410" s="53" t="s">
        <v>291</v>
      </c>
      <c r="M410" s="13">
        <v>365</v>
      </c>
      <c r="N410" s="14">
        <f t="shared" si="119"/>
        <v>1</v>
      </c>
      <c r="O410" s="15">
        <v>10900</v>
      </c>
      <c r="P410" s="15">
        <f t="shared" si="120"/>
        <v>3978500</v>
      </c>
      <c r="Q410" s="16">
        <f>IFERROR(VLOOKUP(G410,SCENARIOS!$A$13:$E$18,2,0),0.025)</f>
        <v>0.025</v>
      </c>
      <c r="R410" s="52">
        <f>IFERROR(VLOOKUP(L410,INPUTS!$A$107:$B$120,2,0),0.0082)</f>
        <v>0.0079</v>
      </c>
      <c r="S410" s="52">
        <f t="shared" si="121"/>
        <v>86.11</v>
      </c>
      <c r="T410" s="15">
        <f t="shared" si="122"/>
        <v>31430.15</v>
      </c>
      <c r="U410" s="15">
        <f>T410/INPUTS!$B$7*1000</f>
        <v>39287687.5</v>
      </c>
      <c r="V410" s="15">
        <f>T410*INPUTS!$B$6</f>
        <v>99319.274</v>
      </c>
      <c r="W410" s="54" t="s">
        <v>396</v>
      </c>
      <c r="X410" s="54" t="s">
        <v>396</v>
      </c>
      <c r="Y410" s="67">
        <f>IFERROR(VLOOKUP(E410,INPUTS!$A$44:$B$103,2,0),0)</f>
        <v>0.02</v>
      </c>
      <c r="Z410" s="15">
        <f t="shared" si="123"/>
        <v>628.603</v>
      </c>
      <c r="AA410" s="20">
        <f>IFERROR(VLOOKUP(E410,INPUTS!$A$44:$C$103,3,0),SCENARIOS!$J$23)</f>
        <v>0.06</v>
      </c>
      <c r="AB410" s="15">
        <f t="shared" si="124"/>
        <v>2133.61979054306</v>
      </c>
      <c r="AC410" s="20">
        <f>IFERROR(VLOOKUP($E410,INPUTS!$A$44:$G$103,4,0),SCENARIOS!$K$23)</f>
        <v>0.15</v>
      </c>
      <c r="AD410" s="15">
        <f t="shared" si="125"/>
        <v>6034.98738551597</v>
      </c>
      <c r="AE410" s="20">
        <f>IFERROR(VLOOKUP($E410,INPUTS!$A$44:$G$103,5,0),SCENARIOS!$L$23)</f>
        <v>0.3</v>
      </c>
      <c r="AF410" s="15">
        <f t="shared" si="126"/>
        <v>13656.0685853282</v>
      </c>
      <c r="AG410" s="20">
        <f>IFERROR(VLOOKUP($E410,INPUTS!$A$44:$G$103,6,0),SCENARIOS!$M$23)</f>
        <v>0.4</v>
      </c>
      <c r="AH410" s="15">
        <f t="shared" si="127"/>
        <v>20600.7842043173</v>
      </c>
      <c r="AI410" s="20">
        <f>IFERROR(VLOOKUP($E410,INPUTS!$A$44:$G$103,7,0),SCENARIOS!$N$23)</f>
        <v>0.5</v>
      </c>
      <c r="AJ410" s="15">
        <f t="shared" si="128"/>
        <v>29134.87055094</v>
      </c>
      <c r="AL410" t="str">
        <f t="shared" si="129"/>
        <v>Y</v>
      </c>
      <c r="AM410" s="21">
        <f t="shared" si="130"/>
        <v>58269.74110188</v>
      </c>
    </row>
    <row r="411" ht="15" customHeight="1" spans="1:39">
      <c r="A411" s="52" t="s">
        <v>1379</v>
      </c>
      <c r="B411" s="52" t="s">
        <v>403</v>
      </c>
      <c r="C411" s="52" t="s">
        <v>404</v>
      </c>
      <c r="D411" s="52" t="s">
        <v>929</v>
      </c>
      <c r="E411" s="10" t="s">
        <v>204</v>
      </c>
      <c r="F411" s="52" t="s">
        <v>405</v>
      </c>
      <c r="G411" s="52" t="s">
        <v>165</v>
      </c>
      <c r="H411" s="52" t="s">
        <v>264</v>
      </c>
      <c r="I411" s="52" t="s">
        <v>436</v>
      </c>
      <c r="J411" s="52" t="s">
        <v>173</v>
      </c>
      <c r="K411" s="52" t="s">
        <v>931</v>
      </c>
      <c r="L411" s="53" t="s">
        <v>291</v>
      </c>
      <c r="M411" s="13">
        <v>365</v>
      </c>
      <c r="N411" s="14">
        <f t="shared" si="119"/>
        <v>1</v>
      </c>
      <c r="O411" s="15">
        <v>16700</v>
      </c>
      <c r="P411" s="15">
        <f t="shared" si="120"/>
        <v>6095500</v>
      </c>
      <c r="Q411" s="16">
        <f>IFERROR(VLOOKUP(G411,SCENARIOS!$A$13:$E$18,2,0),0.025)</f>
        <v>0.025</v>
      </c>
      <c r="R411" s="52">
        <f>IFERROR(VLOOKUP(L411,INPUTS!$A$107:$B$120,2,0),0.0082)</f>
        <v>0.0079</v>
      </c>
      <c r="S411" s="52">
        <f t="shared" si="121"/>
        <v>131.93</v>
      </c>
      <c r="T411" s="15">
        <f t="shared" si="122"/>
        <v>48154.45</v>
      </c>
      <c r="U411" s="15">
        <f>T411/INPUTS!$B$7*1000</f>
        <v>60193062.5</v>
      </c>
      <c r="V411" s="15">
        <f>T411*INPUTS!$B$6</f>
        <v>152168.062</v>
      </c>
      <c r="W411" s="54" t="s">
        <v>396</v>
      </c>
      <c r="X411" s="54" t="s">
        <v>396</v>
      </c>
      <c r="Y411" s="67">
        <f>IFERROR(VLOOKUP(E411,INPUTS!$A$44:$B$103,2,0),0)</f>
        <v>0.02</v>
      </c>
      <c r="Z411" s="15">
        <f t="shared" si="123"/>
        <v>963.089</v>
      </c>
      <c r="AA411" s="20">
        <f>IFERROR(VLOOKUP(E411,INPUTS!$A$44:$C$103,3,0),SCENARIOS!$J$23)</f>
        <v>0.06</v>
      </c>
      <c r="AB411" s="15">
        <f t="shared" si="124"/>
        <v>3268.94041303386</v>
      </c>
      <c r="AC411" s="20">
        <f>IFERROR(VLOOKUP($E411,INPUTS!$A$44:$G$103,4,0),SCENARIOS!$K$23)</f>
        <v>0.15</v>
      </c>
      <c r="AD411" s="15">
        <f t="shared" si="125"/>
        <v>9246.26507689144</v>
      </c>
      <c r="AE411" s="20">
        <f>IFERROR(VLOOKUP($E411,INPUTS!$A$44:$G$103,5,0),SCENARIOS!$L$23)</f>
        <v>0.3</v>
      </c>
      <c r="AF411" s="15">
        <f t="shared" si="126"/>
        <v>20922.6004931175</v>
      </c>
      <c r="AG411" s="20">
        <f>IFERROR(VLOOKUP($E411,INPUTS!$A$44:$G$103,6,0),SCENARIOS!$M$23)</f>
        <v>0.4</v>
      </c>
      <c r="AH411" s="15">
        <f t="shared" si="127"/>
        <v>31562.6693772567</v>
      </c>
      <c r="AI411" s="20">
        <f>IFERROR(VLOOKUP($E411,INPUTS!$A$44:$G$103,7,0),SCENARIOS!$N$23)</f>
        <v>0.5</v>
      </c>
      <c r="AJ411" s="15">
        <f t="shared" si="128"/>
        <v>44637.8291927246</v>
      </c>
      <c r="AL411" t="str">
        <f t="shared" si="129"/>
        <v>N</v>
      </c>
      <c r="AM411" s="21">
        <f t="shared" si="130"/>
        <v>89275.6583854492</v>
      </c>
    </row>
    <row r="412" ht="15" customHeight="1" spans="1:39">
      <c r="A412" s="52" t="s">
        <v>1380</v>
      </c>
      <c r="B412" s="52" t="s">
        <v>403</v>
      </c>
      <c r="C412" s="52" t="s">
        <v>404</v>
      </c>
      <c r="D412" s="52" t="s">
        <v>929</v>
      </c>
      <c r="E412" s="10" t="s">
        <v>204</v>
      </c>
      <c r="F412" s="52" t="s">
        <v>405</v>
      </c>
      <c r="G412" s="52" t="s">
        <v>165</v>
      </c>
      <c r="H412" s="52" t="s">
        <v>545</v>
      </c>
      <c r="I412" s="52" t="s">
        <v>544</v>
      </c>
      <c r="J412" s="52" t="s">
        <v>173</v>
      </c>
      <c r="K412" s="52" t="s">
        <v>931</v>
      </c>
      <c r="L412" s="53" t="s">
        <v>291</v>
      </c>
      <c r="M412" s="13">
        <v>548</v>
      </c>
      <c r="N412" s="14">
        <f t="shared" si="119"/>
        <v>1.5013698630137</v>
      </c>
      <c r="O412" s="15">
        <v>9350</v>
      </c>
      <c r="P412" s="15">
        <f t="shared" si="120"/>
        <v>5123800</v>
      </c>
      <c r="Q412" s="16">
        <f>IFERROR(VLOOKUP(G412,SCENARIOS!$A$13:$E$18,2,0),0.025)</f>
        <v>0.025</v>
      </c>
      <c r="R412" s="52">
        <f>IFERROR(VLOOKUP(L412,INPUTS!$A$107:$B$120,2,0),0.0082)</f>
        <v>0.0079</v>
      </c>
      <c r="S412" s="52">
        <f t="shared" si="121"/>
        <v>73.865</v>
      </c>
      <c r="T412" s="15">
        <f t="shared" si="122"/>
        <v>40478.02</v>
      </c>
      <c r="U412" s="15">
        <f>T412/INPUTS!$B$7*1000</f>
        <v>50597525</v>
      </c>
      <c r="V412" s="15">
        <f>T412*INPUTS!$B$6</f>
        <v>127910.5432</v>
      </c>
      <c r="W412" s="54" t="s">
        <v>396</v>
      </c>
      <c r="X412" s="54" t="s">
        <v>396</v>
      </c>
      <c r="Y412" s="67">
        <f>IFERROR(VLOOKUP(E412,INPUTS!$A$44:$B$103,2,0),0)</f>
        <v>0.02</v>
      </c>
      <c r="Z412" s="15">
        <f t="shared" si="123"/>
        <v>809.5604</v>
      </c>
      <c r="AA412" s="20">
        <f>IFERROR(VLOOKUP(E412,INPUTS!$A$44:$C$103,3,0),SCENARIOS!$J$23)</f>
        <v>0.06</v>
      </c>
      <c r="AB412" s="15">
        <f t="shared" si="124"/>
        <v>2747.82985617306</v>
      </c>
      <c r="AC412" s="20">
        <f>IFERROR(VLOOKUP($E412,INPUTS!$A$44:$G$103,4,0),SCENARIOS!$K$23)</f>
        <v>0.15</v>
      </c>
      <c r="AD412" s="15">
        <f t="shared" si="125"/>
        <v>7772.29316725065</v>
      </c>
      <c r="AE412" s="20">
        <f>IFERROR(VLOOKUP($E412,INPUTS!$A$44:$G$103,5,0),SCENARIOS!$L$23)</f>
        <v>0.3</v>
      </c>
      <c r="AF412" s="15">
        <f t="shared" si="126"/>
        <v>17587.2726448422</v>
      </c>
      <c r="AG412" s="20">
        <f>IFERROR(VLOOKUP($E412,INPUTS!$A$44:$G$103,6,0),SCENARIOS!$M$23)</f>
        <v>0.4</v>
      </c>
      <c r="AH412" s="15">
        <f t="shared" si="127"/>
        <v>26531.1796169614</v>
      </c>
      <c r="AI412" s="20">
        <f>IFERROR(VLOOKUP($E412,INPUTS!$A$44:$G$103,7,0),SCENARIOS!$N$23)</f>
        <v>0.5</v>
      </c>
      <c r="AJ412" s="15">
        <f t="shared" si="128"/>
        <v>37521.9931453831</v>
      </c>
      <c r="AL412" t="str">
        <f t="shared" si="129"/>
        <v>N</v>
      </c>
      <c r="AM412" s="21">
        <f t="shared" si="130"/>
        <v>75043.9862907661</v>
      </c>
    </row>
    <row r="413" ht="15" customHeight="1" spans="1:39">
      <c r="A413" s="52" t="s">
        <v>1381</v>
      </c>
      <c r="B413" s="52" t="s">
        <v>403</v>
      </c>
      <c r="C413" s="52" t="s">
        <v>404</v>
      </c>
      <c r="D413" s="52" t="s">
        <v>929</v>
      </c>
      <c r="E413" s="10" t="s">
        <v>204</v>
      </c>
      <c r="F413" s="52" t="s">
        <v>405</v>
      </c>
      <c r="G413" s="52" t="s">
        <v>165</v>
      </c>
      <c r="H413" s="52" t="s">
        <v>440</v>
      </c>
      <c r="I413" s="52" t="s">
        <v>439</v>
      </c>
      <c r="J413" s="52" t="s">
        <v>177</v>
      </c>
      <c r="K413" s="52" t="s">
        <v>931</v>
      </c>
      <c r="L413" s="53" t="s">
        <v>291</v>
      </c>
      <c r="M413" s="13">
        <v>730</v>
      </c>
      <c r="N413" s="14">
        <f t="shared" si="119"/>
        <v>2</v>
      </c>
      <c r="O413" s="15">
        <v>5100</v>
      </c>
      <c r="P413" s="15">
        <f t="shared" si="120"/>
        <v>3723000</v>
      </c>
      <c r="Q413" s="16">
        <f>IFERROR(VLOOKUP(G413,SCENARIOS!$A$13:$E$18,2,0),0.025)</f>
        <v>0.025</v>
      </c>
      <c r="R413" s="52">
        <f>IFERROR(VLOOKUP(L413,INPUTS!$A$107:$B$120,2,0),0.0082)</f>
        <v>0.0079</v>
      </c>
      <c r="S413" s="52">
        <f t="shared" si="121"/>
        <v>40.29</v>
      </c>
      <c r="T413" s="15">
        <f t="shared" si="122"/>
        <v>29411.7</v>
      </c>
      <c r="U413" s="15">
        <f>T413/INPUTS!$B$7*1000</f>
        <v>36764625</v>
      </c>
      <c r="V413" s="15">
        <f>T413*INPUTS!$B$6</f>
        <v>92940.972</v>
      </c>
      <c r="W413" s="54" t="s">
        <v>396</v>
      </c>
      <c r="X413" s="54" t="s">
        <v>396</v>
      </c>
      <c r="Y413" s="67">
        <f>IFERROR(VLOOKUP(E413,INPUTS!$A$44:$B$103,2,0),0)</f>
        <v>0.02</v>
      </c>
      <c r="Z413" s="15">
        <f t="shared" si="123"/>
        <v>588.234</v>
      </c>
      <c r="AA413" s="20">
        <f>IFERROR(VLOOKUP(E413,INPUTS!$A$44:$C$103,3,0),SCENARIOS!$J$23)</f>
        <v>0.06</v>
      </c>
      <c r="AB413" s="15">
        <f t="shared" si="124"/>
        <v>1996.59833610451</v>
      </c>
      <c r="AC413" s="20">
        <f>IFERROR(VLOOKUP($E413,INPUTS!$A$44:$G$103,4,0),SCENARIOS!$K$23)</f>
        <v>0.15</v>
      </c>
      <c r="AD413" s="15">
        <f t="shared" si="125"/>
        <v>5647.419388281</v>
      </c>
      <c r="AE413" s="20">
        <f>IFERROR(VLOOKUP($E413,INPUTS!$A$44:$G$103,5,0),SCENARIOS!$L$23)</f>
        <v>0.3</v>
      </c>
      <c r="AF413" s="15">
        <f t="shared" si="126"/>
        <v>12779.0733550777</v>
      </c>
      <c r="AG413" s="20">
        <f>IFERROR(VLOOKUP($E413,INPUTS!$A$44:$G$103,6,0),SCENARIOS!$M$23)</f>
        <v>0.4</v>
      </c>
      <c r="AH413" s="15">
        <f t="shared" si="127"/>
        <v>19277.7980627556</v>
      </c>
      <c r="AI413" s="20">
        <f>IFERROR(VLOOKUP($E413,INPUTS!$A$44:$G$103,7,0),SCENARIOS!$N$23)</f>
        <v>0.5</v>
      </c>
      <c r="AJ413" s="15">
        <f t="shared" si="128"/>
        <v>27263.8238183108</v>
      </c>
      <c r="AL413" t="str">
        <f t="shared" si="129"/>
        <v>Y</v>
      </c>
      <c r="AM413" s="21">
        <f t="shared" si="130"/>
        <v>54527.6476366217</v>
      </c>
    </row>
    <row r="414" ht="15" customHeight="1" spans="1:39">
      <c r="A414" s="52" t="s">
        <v>1382</v>
      </c>
      <c r="B414" s="52" t="s">
        <v>403</v>
      </c>
      <c r="C414" s="52" t="s">
        <v>404</v>
      </c>
      <c r="D414" s="52" t="s">
        <v>929</v>
      </c>
      <c r="E414" s="10" t="s">
        <v>204</v>
      </c>
      <c r="F414" s="52" t="s">
        <v>405</v>
      </c>
      <c r="G414" s="52" t="s">
        <v>165</v>
      </c>
      <c r="H414" s="52" t="s">
        <v>448</v>
      </c>
      <c r="I414" s="52" t="s">
        <v>447</v>
      </c>
      <c r="J414" s="52" t="s">
        <v>177</v>
      </c>
      <c r="K414" s="52" t="s">
        <v>931</v>
      </c>
      <c r="L414" s="53" t="s">
        <v>291</v>
      </c>
      <c r="M414" s="13">
        <v>548</v>
      </c>
      <c r="N414" s="14">
        <f t="shared" si="119"/>
        <v>1.5013698630137</v>
      </c>
      <c r="O414" s="15">
        <v>5000</v>
      </c>
      <c r="P414" s="15">
        <f t="shared" si="120"/>
        <v>2740000</v>
      </c>
      <c r="Q414" s="16">
        <f>IFERROR(VLOOKUP(G414,SCENARIOS!$A$13:$E$18,2,0),0.025)</f>
        <v>0.025</v>
      </c>
      <c r="R414" s="52">
        <f>IFERROR(VLOOKUP(L414,INPUTS!$A$107:$B$120,2,0),0.0082)</f>
        <v>0.0079</v>
      </c>
      <c r="S414" s="52">
        <f t="shared" si="121"/>
        <v>39.5</v>
      </c>
      <c r="T414" s="15">
        <f t="shared" si="122"/>
        <v>21646</v>
      </c>
      <c r="U414" s="15">
        <f>T414/INPUTS!$B$7*1000</f>
        <v>27057500</v>
      </c>
      <c r="V414" s="15">
        <f>T414*INPUTS!$B$6</f>
        <v>68401.36</v>
      </c>
      <c r="W414" s="54" t="s">
        <v>396</v>
      </c>
      <c r="X414" s="54" t="s">
        <v>396</v>
      </c>
      <c r="Y414" s="67">
        <f>IFERROR(VLOOKUP(E414,INPUTS!$A$44:$B$103,2,0),0)</f>
        <v>0.02</v>
      </c>
      <c r="Z414" s="15">
        <f t="shared" si="123"/>
        <v>432.92</v>
      </c>
      <c r="AA414" s="20">
        <f>IFERROR(VLOOKUP(E414,INPUTS!$A$44:$C$103,3,0),SCENARIOS!$J$23)</f>
        <v>0.06</v>
      </c>
      <c r="AB414" s="15">
        <f t="shared" si="124"/>
        <v>1469.42773057383</v>
      </c>
      <c r="AC414" s="20">
        <f>IFERROR(VLOOKUP($E414,INPUTS!$A$44:$G$103,4,0),SCENARIOS!$K$23)</f>
        <v>0.15</v>
      </c>
      <c r="AD414" s="15">
        <f t="shared" si="125"/>
        <v>4156.30650655115</v>
      </c>
      <c r="AE414" s="20">
        <f>IFERROR(VLOOKUP($E414,INPUTS!$A$44:$G$103,5,0),SCENARIOS!$L$23)</f>
        <v>0.3</v>
      </c>
      <c r="AF414" s="15">
        <f t="shared" si="126"/>
        <v>9404.95863360543</v>
      </c>
      <c r="AG414" s="20">
        <f>IFERROR(VLOOKUP($E414,INPUTS!$A$44:$G$103,6,0),SCENARIOS!$M$23)</f>
        <v>0.4</v>
      </c>
      <c r="AH414" s="15">
        <f t="shared" si="127"/>
        <v>14187.7965866104</v>
      </c>
      <c r="AI414" s="20">
        <f>IFERROR(VLOOKUP($E414,INPUTS!$A$44:$G$103,7,0),SCENARIOS!$N$23)</f>
        <v>0.5</v>
      </c>
      <c r="AJ414" s="15">
        <f t="shared" si="128"/>
        <v>20065.2369761407</v>
      </c>
      <c r="AL414" t="str">
        <f t="shared" si="129"/>
        <v>Y</v>
      </c>
      <c r="AM414" s="21">
        <f t="shared" si="130"/>
        <v>40130.4739522813</v>
      </c>
    </row>
    <row r="415" ht="15" customHeight="1" spans="1:39">
      <c r="A415" s="52" t="s">
        <v>1383</v>
      </c>
      <c r="B415" s="52" t="s">
        <v>403</v>
      </c>
      <c r="C415" s="52" t="s">
        <v>404</v>
      </c>
      <c r="D415" s="52" t="s">
        <v>929</v>
      </c>
      <c r="E415" s="10" t="s">
        <v>204</v>
      </c>
      <c r="F415" s="52" t="s">
        <v>405</v>
      </c>
      <c r="G415" s="52" t="s">
        <v>165</v>
      </c>
      <c r="H415" s="52" t="s">
        <v>640</v>
      </c>
      <c r="I415" s="52" t="s">
        <v>639</v>
      </c>
      <c r="J415" s="52" t="s">
        <v>185</v>
      </c>
      <c r="K415" s="52" t="s">
        <v>931</v>
      </c>
      <c r="L415" s="53" t="s">
        <v>291</v>
      </c>
      <c r="M415" s="13">
        <v>548</v>
      </c>
      <c r="N415" s="14">
        <f t="shared" si="119"/>
        <v>1.5013698630137</v>
      </c>
      <c r="O415" s="15">
        <v>6530</v>
      </c>
      <c r="P415" s="15">
        <f t="shared" si="120"/>
        <v>3578440</v>
      </c>
      <c r="Q415" s="16">
        <f>IFERROR(VLOOKUP(G415,SCENARIOS!$A$13:$E$18,2,0),0.025)</f>
        <v>0.025</v>
      </c>
      <c r="R415" s="52">
        <f>IFERROR(VLOOKUP(L415,INPUTS!$A$107:$B$120,2,0),0.0082)</f>
        <v>0.0079</v>
      </c>
      <c r="S415" s="52">
        <f t="shared" si="121"/>
        <v>51.587</v>
      </c>
      <c r="T415" s="15">
        <f t="shared" si="122"/>
        <v>28269.676</v>
      </c>
      <c r="U415" s="15">
        <f>T415/INPUTS!$B$7*1000</f>
        <v>35337095</v>
      </c>
      <c r="V415" s="15">
        <f>T415*INPUTS!$B$6</f>
        <v>89332.17616</v>
      </c>
      <c r="W415" s="54" t="s">
        <v>396</v>
      </c>
      <c r="X415" s="54" t="s">
        <v>396</v>
      </c>
      <c r="Y415" s="67">
        <f>IFERROR(VLOOKUP(E415,INPUTS!$A$44:$B$103,2,0),0)</f>
        <v>0.02</v>
      </c>
      <c r="Z415" s="15">
        <f t="shared" si="123"/>
        <v>565.39352</v>
      </c>
      <c r="AA415" s="20">
        <f>IFERROR(VLOOKUP(E415,INPUTS!$A$44:$C$103,3,0),SCENARIOS!$J$23)</f>
        <v>0.06</v>
      </c>
      <c r="AB415" s="15">
        <f t="shared" si="124"/>
        <v>1919.07261612942</v>
      </c>
      <c r="AC415" s="20">
        <f>IFERROR(VLOOKUP($E415,INPUTS!$A$44:$G$103,4,0),SCENARIOS!$K$23)</f>
        <v>0.15</v>
      </c>
      <c r="AD415" s="15">
        <f t="shared" si="125"/>
        <v>5428.1362975558</v>
      </c>
      <c r="AE415" s="20">
        <f>IFERROR(VLOOKUP($E415,INPUTS!$A$44:$G$103,5,0),SCENARIOS!$L$23)</f>
        <v>0.3</v>
      </c>
      <c r="AF415" s="15">
        <f t="shared" si="126"/>
        <v>12282.8759754887</v>
      </c>
      <c r="AG415" s="20">
        <f>IFERROR(VLOOKUP($E415,INPUTS!$A$44:$G$103,6,0),SCENARIOS!$M$23)</f>
        <v>0.4</v>
      </c>
      <c r="AH415" s="15">
        <f t="shared" si="127"/>
        <v>18529.2623421131</v>
      </c>
      <c r="AI415" s="20">
        <f>IFERROR(VLOOKUP($E415,INPUTS!$A$44:$G$103,7,0),SCENARIOS!$N$23)</f>
        <v>0.5</v>
      </c>
      <c r="AJ415" s="15">
        <f t="shared" si="128"/>
        <v>26205.1994908397</v>
      </c>
      <c r="AL415" t="str">
        <f t="shared" si="129"/>
        <v>N</v>
      </c>
      <c r="AM415" s="21">
        <f t="shared" si="130"/>
        <v>52410.3989816794</v>
      </c>
    </row>
    <row r="416" ht="15" customHeight="1" spans="1:39">
      <c r="A416" s="52" t="s">
        <v>1384</v>
      </c>
      <c r="B416" s="52" t="s">
        <v>403</v>
      </c>
      <c r="C416" s="52" t="s">
        <v>404</v>
      </c>
      <c r="D416" s="52" t="s">
        <v>929</v>
      </c>
      <c r="E416" s="10" t="s">
        <v>204</v>
      </c>
      <c r="F416" s="52" t="s">
        <v>405</v>
      </c>
      <c r="G416" s="52" t="s">
        <v>165</v>
      </c>
      <c r="H416" s="52" t="s">
        <v>644</v>
      </c>
      <c r="I416" s="52" t="s">
        <v>643</v>
      </c>
      <c r="J416" s="52" t="s">
        <v>185</v>
      </c>
      <c r="K416" s="52" t="s">
        <v>931</v>
      </c>
      <c r="L416" s="53" t="s">
        <v>291</v>
      </c>
      <c r="M416" s="13">
        <v>548</v>
      </c>
      <c r="N416" s="14">
        <f t="shared" si="119"/>
        <v>1.5013698630137</v>
      </c>
      <c r="O416" s="15">
        <v>9100</v>
      </c>
      <c r="P416" s="15">
        <f t="shared" si="120"/>
        <v>4986800</v>
      </c>
      <c r="Q416" s="16">
        <f>IFERROR(VLOOKUP(G416,SCENARIOS!$A$13:$E$18,2,0),0.025)</f>
        <v>0.025</v>
      </c>
      <c r="R416" s="52">
        <f>IFERROR(VLOOKUP(L416,INPUTS!$A$107:$B$120,2,0),0.0082)</f>
        <v>0.0079</v>
      </c>
      <c r="S416" s="52">
        <f t="shared" si="121"/>
        <v>71.89</v>
      </c>
      <c r="T416" s="15">
        <f t="shared" si="122"/>
        <v>39395.72</v>
      </c>
      <c r="U416" s="15">
        <f>T416/INPUTS!$B$7*1000</f>
        <v>49244650</v>
      </c>
      <c r="V416" s="15">
        <f>T416*INPUTS!$B$6</f>
        <v>124490.4752</v>
      </c>
      <c r="W416" s="54" t="s">
        <v>396</v>
      </c>
      <c r="X416" s="54" t="s">
        <v>396</v>
      </c>
      <c r="Y416" s="67">
        <f>IFERROR(VLOOKUP(E416,INPUTS!$A$44:$B$103,2,0),0)</f>
        <v>0.02</v>
      </c>
      <c r="Z416" s="15">
        <f t="shared" si="123"/>
        <v>787.9144</v>
      </c>
      <c r="AA416" s="20">
        <f>IFERROR(VLOOKUP(E416,INPUTS!$A$44:$C$103,3,0),SCENARIOS!$J$23)</f>
        <v>0.06</v>
      </c>
      <c r="AB416" s="15">
        <f t="shared" si="124"/>
        <v>2674.35846964437</v>
      </c>
      <c r="AC416" s="20">
        <f>IFERROR(VLOOKUP($E416,INPUTS!$A$44:$G$103,4,0),SCENARIOS!$K$23)</f>
        <v>0.15</v>
      </c>
      <c r="AD416" s="15">
        <f t="shared" si="125"/>
        <v>7564.4778419231</v>
      </c>
      <c r="AE416" s="20">
        <f>IFERROR(VLOOKUP($E416,INPUTS!$A$44:$G$103,5,0),SCENARIOS!$L$23)</f>
        <v>0.3</v>
      </c>
      <c r="AF416" s="15">
        <f t="shared" si="126"/>
        <v>17117.0247131619</v>
      </c>
      <c r="AG416" s="20">
        <f>IFERROR(VLOOKUP($E416,INPUTS!$A$44:$G$103,6,0),SCENARIOS!$M$23)</f>
        <v>0.4</v>
      </c>
      <c r="AH416" s="15">
        <f t="shared" si="127"/>
        <v>25821.7897876309</v>
      </c>
      <c r="AI416" s="20">
        <f>IFERROR(VLOOKUP($E416,INPUTS!$A$44:$G$103,7,0),SCENARIOS!$N$23)</f>
        <v>0.5</v>
      </c>
      <c r="AJ416" s="15">
        <f t="shared" si="128"/>
        <v>36518.731296576</v>
      </c>
      <c r="AL416" t="str">
        <f t="shared" si="129"/>
        <v>Y</v>
      </c>
      <c r="AM416" s="21">
        <f t="shared" si="130"/>
        <v>73037.462593152</v>
      </c>
    </row>
    <row r="417" ht="15" customHeight="1" spans="1:39">
      <c r="A417" s="52" t="s">
        <v>1385</v>
      </c>
      <c r="B417" s="52" t="s">
        <v>403</v>
      </c>
      <c r="C417" s="52" t="s">
        <v>404</v>
      </c>
      <c r="D417" s="52" t="s">
        <v>929</v>
      </c>
      <c r="E417" s="10" t="s">
        <v>204</v>
      </c>
      <c r="F417" s="52" t="s">
        <v>405</v>
      </c>
      <c r="G417" s="52" t="s">
        <v>165</v>
      </c>
      <c r="H417" s="52" t="s">
        <v>1216</v>
      </c>
      <c r="I417" s="52" t="s">
        <v>1217</v>
      </c>
      <c r="J417" s="52" t="s">
        <v>185</v>
      </c>
      <c r="K417" s="52" t="s">
        <v>931</v>
      </c>
      <c r="L417" s="53" t="s">
        <v>291</v>
      </c>
      <c r="M417" s="13">
        <v>365</v>
      </c>
      <c r="N417" s="14">
        <f t="shared" si="119"/>
        <v>1</v>
      </c>
      <c r="O417" s="15">
        <v>5200</v>
      </c>
      <c r="P417" s="15">
        <f t="shared" si="120"/>
        <v>1898000</v>
      </c>
      <c r="Q417" s="16">
        <f>IFERROR(VLOOKUP(G417,SCENARIOS!$A$13:$E$18,2,0),0.025)</f>
        <v>0.025</v>
      </c>
      <c r="R417" s="52">
        <f>IFERROR(VLOOKUP(L417,INPUTS!$A$107:$B$120,2,0),0.0082)</f>
        <v>0.0079</v>
      </c>
      <c r="S417" s="52">
        <f t="shared" si="121"/>
        <v>41.08</v>
      </c>
      <c r="T417" s="15">
        <f t="shared" si="122"/>
        <v>14994.2</v>
      </c>
      <c r="U417" s="15">
        <f>T417/INPUTS!$B$7*1000</f>
        <v>18742750</v>
      </c>
      <c r="V417" s="15">
        <f>T417*INPUTS!$B$6</f>
        <v>47381.672</v>
      </c>
      <c r="W417" s="54" t="s">
        <v>396</v>
      </c>
      <c r="X417" s="54" t="s">
        <v>396</v>
      </c>
      <c r="Y417" s="67">
        <f>IFERROR(VLOOKUP(E417,INPUTS!$A$44:$B$103,2,0),0)</f>
        <v>0.02</v>
      </c>
      <c r="Z417" s="15">
        <f t="shared" si="123"/>
        <v>299.884</v>
      </c>
      <c r="AA417" s="20">
        <f>IFERROR(VLOOKUP(E417,INPUTS!$A$44:$C$103,3,0),SCENARIOS!$J$23)</f>
        <v>0.06</v>
      </c>
      <c r="AB417" s="15">
        <f t="shared" si="124"/>
        <v>1017.87366154348</v>
      </c>
      <c r="AC417" s="20">
        <f>IFERROR(VLOOKUP($E417,INPUTS!$A$44:$G$103,4,0),SCENARIOS!$K$23)</f>
        <v>0.15</v>
      </c>
      <c r="AD417" s="15">
        <f t="shared" si="125"/>
        <v>2879.07655088835</v>
      </c>
      <c r="AE417" s="20">
        <f>IFERROR(VLOOKUP($E417,INPUTS!$A$44:$G$103,5,0),SCENARIOS!$L$23)</f>
        <v>0.3</v>
      </c>
      <c r="AF417" s="15">
        <f t="shared" si="126"/>
        <v>6514.82171043179</v>
      </c>
      <c r="AG417" s="20">
        <f>IFERROR(VLOOKUP($E417,INPUTS!$A$44:$G$103,6,0),SCENARIOS!$M$23)</f>
        <v>0.4</v>
      </c>
      <c r="AH417" s="15">
        <f t="shared" si="127"/>
        <v>9827.8970516009</v>
      </c>
      <c r="AI417" s="20">
        <f>IFERROR(VLOOKUP($E417,INPUTS!$A$44:$G$103,7,0),SCENARIOS!$N$23)</f>
        <v>0.5</v>
      </c>
      <c r="AJ417" s="15">
        <f t="shared" si="128"/>
        <v>13899.204299531</v>
      </c>
      <c r="AL417" t="str">
        <f t="shared" si="129"/>
        <v>N</v>
      </c>
      <c r="AM417" s="21">
        <f t="shared" si="130"/>
        <v>27798.408599062</v>
      </c>
    </row>
    <row r="418" ht="15" customHeight="1" spans="1:39">
      <c r="A418" s="52" t="s">
        <v>1386</v>
      </c>
      <c r="B418" s="52" t="s">
        <v>403</v>
      </c>
      <c r="C418" s="52" t="s">
        <v>404</v>
      </c>
      <c r="D418" s="52" t="s">
        <v>929</v>
      </c>
      <c r="E418" s="10" t="s">
        <v>204</v>
      </c>
      <c r="F418" s="52" t="s">
        <v>405</v>
      </c>
      <c r="G418" s="52" t="s">
        <v>165</v>
      </c>
      <c r="H418" s="52" t="s">
        <v>1213</v>
      </c>
      <c r="I418" s="52" t="s">
        <v>1214</v>
      </c>
      <c r="J418" s="52" t="s">
        <v>185</v>
      </c>
      <c r="K418" s="52" t="s">
        <v>931</v>
      </c>
      <c r="L418" s="53" t="s">
        <v>288</v>
      </c>
      <c r="M418" s="13">
        <v>365</v>
      </c>
      <c r="N418" s="14">
        <f t="shared" si="119"/>
        <v>1</v>
      </c>
      <c r="O418" s="15">
        <v>5400</v>
      </c>
      <c r="P418" s="15">
        <f t="shared" si="120"/>
        <v>1971000</v>
      </c>
      <c r="Q418" s="16">
        <f>IFERROR(VLOOKUP(G418,SCENARIOS!$A$13:$E$18,2,0),0.025)</f>
        <v>0.025</v>
      </c>
      <c r="R418" s="52">
        <f>IFERROR(VLOOKUP(L418,INPUTS!$A$107:$B$120,2,0),0.0082)</f>
        <v>0.0085</v>
      </c>
      <c r="S418" s="52">
        <f t="shared" si="121"/>
        <v>45.9</v>
      </c>
      <c r="T418" s="15">
        <f t="shared" si="122"/>
        <v>16753.5</v>
      </c>
      <c r="U418" s="15">
        <f>T418/INPUTS!$B$7*1000</f>
        <v>20941875</v>
      </c>
      <c r="V418" s="15">
        <f>T418*INPUTS!$B$6</f>
        <v>52941.06</v>
      </c>
      <c r="W418" s="54" t="s">
        <v>396</v>
      </c>
      <c r="X418" s="54" t="s">
        <v>396</v>
      </c>
      <c r="Y418" s="67">
        <f>IFERROR(VLOOKUP(E418,INPUTS!$A$44:$B$103,2,0),0)</f>
        <v>0.02</v>
      </c>
      <c r="Z418" s="15">
        <f t="shared" si="123"/>
        <v>335.07</v>
      </c>
      <c r="AA418" s="20">
        <f>IFERROR(VLOOKUP(E418,INPUTS!$A$44:$C$103,3,0),SCENARIOS!$J$23)</f>
        <v>0.06</v>
      </c>
      <c r="AB418" s="15">
        <f t="shared" si="124"/>
        <v>1137.30284967978</v>
      </c>
      <c r="AC418" s="20">
        <f>IFERROR(VLOOKUP($E418,INPUTS!$A$44:$G$103,4,0),SCENARIOS!$K$23)</f>
        <v>0.15</v>
      </c>
      <c r="AD418" s="15">
        <f t="shared" si="125"/>
        <v>3216.88446167905</v>
      </c>
      <c r="AE418" s="20">
        <f>IFERROR(VLOOKUP($E418,INPUTS!$A$44:$G$103,5,0),SCENARIOS!$L$23)</f>
        <v>0.3</v>
      </c>
      <c r="AF418" s="15">
        <f t="shared" si="126"/>
        <v>7279.21899972783</v>
      </c>
      <c r="AG418" s="20">
        <f>IFERROR(VLOOKUP($E418,INPUTS!$A$44:$G$103,6,0),SCENARIOS!$M$23)</f>
        <v>0.4</v>
      </c>
      <c r="AH418" s="15">
        <f t="shared" si="127"/>
        <v>10981.0242129621</v>
      </c>
      <c r="AI418" s="20">
        <f>IFERROR(VLOOKUP($E418,INPUTS!$A$44:$G$103,7,0),SCENARIOS!$N$23)</f>
        <v>0.5</v>
      </c>
      <c r="AJ418" s="15">
        <f t="shared" si="128"/>
        <v>15530.0262256201</v>
      </c>
      <c r="AL418" t="str">
        <f t="shared" si="129"/>
        <v>N</v>
      </c>
      <c r="AM418" s="21">
        <f t="shared" si="130"/>
        <v>31060.0524512402</v>
      </c>
    </row>
    <row r="419" ht="15" customHeight="1" spans="1:39">
      <c r="A419" s="52" t="s">
        <v>1387</v>
      </c>
      <c r="B419" s="52" t="s">
        <v>403</v>
      </c>
      <c r="C419" s="52" t="s">
        <v>404</v>
      </c>
      <c r="D419" s="52" t="s">
        <v>929</v>
      </c>
      <c r="E419" s="10" t="s">
        <v>204</v>
      </c>
      <c r="F419" s="52" t="s">
        <v>405</v>
      </c>
      <c r="G419" s="52" t="s">
        <v>165</v>
      </c>
      <c r="H419" s="52" t="s">
        <v>702</v>
      </c>
      <c r="I419" s="52" t="s">
        <v>701</v>
      </c>
      <c r="J419" s="52" t="s">
        <v>181</v>
      </c>
      <c r="K419" s="52" t="s">
        <v>931</v>
      </c>
      <c r="L419" s="53" t="s">
        <v>291</v>
      </c>
      <c r="M419" s="13">
        <v>365</v>
      </c>
      <c r="N419" s="14">
        <f t="shared" si="119"/>
        <v>1</v>
      </c>
      <c r="O419" s="15">
        <v>12000</v>
      </c>
      <c r="P419" s="15">
        <f t="shared" si="120"/>
        <v>4380000</v>
      </c>
      <c r="Q419" s="16">
        <f>IFERROR(VLOOKUP(G419,SCENARIOS!$A$13:$E$18,2,0),0.025)</f>
        <v>0.025</v>
      </c>
      <c r="R419" s="52">
        <f>IFERROR(VLOOKUP(L419,INPUTS!$A$107:$B$120,2,0),0.0082)</f>
        <v>0.0079</v>
      </c>
      <c r="S419" s="52">
        <f t="shared" si="121"/>
        <v>94.8</v>
      </c>
      <c r="T419" s="15">
        <f t="shared" si="122"/>
        <v>34602</v>
      </c>
      <c r="U419" s="15">
        <f>T419/INPUTS!$B$7*1000</f>
        <v>43252500</v>
      </c>
      <c r="V419" s="15">
        <f>T419*INPUTS!$B$6</f>
        <v>109342.32</v>
      </c>
      <c r="W419" s="54" t="s">
        <v>396</v>
      </c>
      <c r="X419" s="54" t="s">
        <v>396</v>
      </c>
      <c r="Y419" s="67">
        <f>IFERROR(VLOOKUP(E419,INPUTS!$A$44:$B$103,2,0),0)</f>
        <v>0.02</v>
      </c>
      <c r="Z419" s="15">
        <f t="shared" si="123"/>
        <v>692.04</v>
      </c>
      <c r="AA419" s="20">
        <f>IFERROR(VLOOKUP(E419,INPUTS!$A$44:$C$103,3,0),SCENARIOS!$J$23)</f>
        <v>0.06</v>
      </c>
      <c r="AB419" s="15">
        <f t="shared" si="124"/>
        <v>2348.93921894648</v>
      </c>
      <c r="AC419" s="20">
        <f>IFERROR(VLOOKUP($E419,INPUTS!$A$44:$G$103,4,0),SCENARIOS!$K$23)</f>
        <v>0.15</v>
      </c>
      <c r="AD419" s="15">
        <f t="shared" si="125"/>
        <v>6644.02280974235</v>
      </c>
      <c r="AE419" s="20">
        <f>IFERROR(VLOOKUP($E419,INPUTS!$A$44:$G$103,5,0),SCENARIOS!$L$23)</f>
        <v>0.3</v>
      </c>
      <c r="AF419" s="15">
        <f t="shared" si="126"/>
        <v>15034.2039471503</v>
      </c>
      <c r="AG419" s="20">
        <f>IFERROR(VLOOKUP($E419,INPUTS!$A$44:$G$103,6,0),SCENARIOS!$M$23)</f>
        <v>0.4</v>
      </c>
      <c r="AH419" s="15">
        <f t="shared" si="127"/>
        <v>22679.7624267713</v>
      </c>
      <c r="AI419" s="20">
        <f>IFERROR(VLOOKUP($E419,INPUTS!$A$44:$G$103,7,0),SCENARIOS!$N$23)</f>
        <v>0.5</v>
      </c>
      <c r="AJ419" s="15">
        <f t="shared" si="128"/>
        <v>32075.0868450716</v>
      </c>
      <c r="AL419" t="str">
        <f t="shared" si="129"/>
        <v>N</v>
      </c>
      <c r="AM419" s="21">
        <f t="shared" si="130"/>
        <v>64150.1736901432</v>
      </c>
    </row>
    <row r="420" ht="15" customHeight="1" spans="1:39">
      <c r="A420" s="52" t="s">
        <v>1388</v>
      </c>
      <c r="B420" s="52" t="s">
        <v>403</v>
      </c>
      <c r="C420" s="52" t="s">
        <v>404</v>
      </c>
      <c r="D420" s="52" t="s">
        <v>929</v>
      </c>
      <c r="E420" s="10" t="s">
        <v>204</v>
      </c>
      <c r="F420" s="52" t="s">
        <v>405</v>
      </c>
      <c r="G420" s="52" t="s">
        <v>165</v>
      </c>
      <c r="H420" s="52" t="s">
        <v>515</v>
      </c>
      <c r="I420" s="52" t="s">
        <v>514</v>
      </c>
      <c r="J420" s="52" t="s">
        <v>181</v>
      </c>
      <c r="K420" s="52" t="s">
        <v>931</v>
      </c>
      <c r="L420" s="53" t="s">
        <v>291</v>
      </c>
      <c r="M420" s="13">
        <v>365</v>
      </c>
      <c r="N420" s="14">
        <f t="shared" si="119"/>
        <v>1</v>
      </c>
      <c r="O420" s="15">
        <v>9300</v>
      </c>
      <c r="P420" s="15">
        <f t="shared" si="120"/>
        <v>3394500</v>
      </c>
      <c r="Q420" s="16">
        <f>IFERROR(VLOOKUP(G420,SCENARIOS!$A$13:$E$18,2,0),0.025)</f>
        <v>0.025</v>
      </c>
      <c r="R420" s="52">
        <f>IFERROR(VLOOKUP(L420,INPUTS!$A$107:$B$120,2,0),0.0082)</f>
        <v>0.0079</v>
      </c>
      <c r="S420" s="52">
        <f t="shared" si="121"/>
        <v>73.47</v>
      </c>
      <c r="T420" s="15">
        <f t="shared" si="122"/>
        <v>26816.55</v>
      </c>
      <c r="U420" s="15">
        <f>T420/INPUTS!$B$7*1000</f>
        <v>33520687.5</v>
      </c>
      <c r="V420" s="15">
        <f>T420*INPUTS!$B$6</f>
        <v>84740.298</v>
      </c>
      <c r="W420" s="54" t="s">
        <v>396</v>
      </c>
      <c r="X420" s="54" t="s">
        <v>396</v>
      </c>
      <c r="Y420" s="67">
        <f>IFERROR(VLOOKUP(E420,INPUTS!$A$44:$B$103,2,0),0)</f>
        <v>0.02</v>
      </c>
      <c r="Z420" s="15">
        <f t="shared" si="123"/>
        <v>536.331</v>
      </c>
      <c r="AA420" s="20">
        <f>IFERROR(VLOOKUP(E420,INPUTS!$A$44:$C$103,3,0),SCENARIOS!$J$23)</f>
        <v>0.06</v>
      </c>
      <c r="AB420" s="15">
        <f t="shared" si="124"/>
        <v>1820.42789468353</v>
      </c>
      <c r="AC420" s="20">
        <f>IFERROR(VLOOKUP($E420,INPUTS!$A$44:$G$103,4,0),SCENARIOS!$K$23)</f>
        <v>0.15</v>
      </c>
      <c r="AD420" s="15">
        <f t="shared" si="125"/>
        <v>5149.11767755032</v>
      </c>
      <c r="AE420" s="20">
        <f>IFERROR(VLOOKUP($E420,INPUTS!$A$44:$G$103,5,0),SCENARIOS!$L$23)</f>
        <v>0.3</v>
      </c>
      <c r="AF420" s="15">
        <f t="shared" si="126"/>
        <v>11651.5080590415</v>
      </c>
      <c r="AG420" s="20">
        <f>IFERROR(VLOOKUP($E420,INPUTS!$A$44:$G$103,6,0),SCENARIOS!$M$23)</f>
        <v>0.4</v>
      </c>
      <c r="AH420" s="15">
        <f t="shared" si="127"/>
        <v>17576.8158807478</v>
      </c>
      <c r="AI420" s="20">
        <f>IFERROR(VLOOKUP($E420,INPUTS!$A$44:$G$103,7,0),SCENARIOS!$N$23)</f>
        <v>0.5</v>
      </c>
      <c r="AJ420" s="15">
        <f t="shared" si="128"/>
        <v>24858.1923049305</v>
      </c>
      <c r="AL420" t="str">
        <f t="shared" si="129"/>
        <v>N</v>
      </c>
      <c r="AM420" s="21">
        <f t="shared" si="130"/>
        <v>49716.384609861</v>
      </c>
    </row>
    <row r="421" ht="15" customHeight="1" spans="1:39">
      <c r="A421" s="52" t="s">
        <v>1389</v>
      </c>
      <c r="B421" s="52" t="s">
        <v>403</v>
      </c>
      <c r="C421" s="52" t="s">
        <v>404</v>
      </c>
      <c r="D421" s="52" t="s">
        <v>929</v>
      </c>
      <c r="E421" s="10" t="s">
        <v>204</v>
      </c>
      <c r="F421" s="52" t="s">
        <v>405</v>
      </c>
      <c r="G421" s="52" t="s">
        <v>165</v>
      </c>
      <c r="H421" s="52" t="s">
        <v>636</v>
      </c>
      <c r="I421" s="52" t="s">
        <v>635</v>
      </c>
      <c r="J421" s="52" t="s">
        <v>177</v>
      </c>
      <c r="K421" s="52" t="s">
        <v>931</v>
      </c>
      <c r="L421" s="53" t="s">
        <v>282</v>
      </c>
      <c r="M421" s="13">
        <v>548</v>
      </c>
      <c r="N421" s="14">
        <f t="shared" si="119"/>
        <v>1.5013698630137</v>
      </c>
      <c r="O421" s="15">
        <v>3200</v>
      </c>
      <c r="P421" s="15">
        <f t="shared" si="120"/>
        <v>1753600</v>
      </c>
      <c r="Q421" s="16">
        <f>IFERROR(VLOOKUP(G421,SCENARIOS!$A$13:$E$18,2,0),0.025)</f>
        <v>0.025</v>
      </c>
      <c r="R421" s="52">
        <f>IFERROR(VLOOKUP(L421,INPUTS!$A$107:$B$120,2,0),0.0082)</f>
        <v>0.0042</v>
      </c>
      <c r="S421" s="52">
        <f t="shared" si="121"/>
        <v>13.44</v>
      </c>
      <c r="T421" s="15">
        <f t="shared" si="122"/>
        <v>7365.12</v>
      </c>
      <c r="U421" s="15">
        <f>T421/INPUTS!$B$7*1000</f>
        <v>9206400</v>
      </c>
      <c r="V421" s="15">
        <f>T421*INPUTS!$B$6</f>
        <v>23273.7792</v>
      </c>
      <c r="W421" s="54" t="s">
        <v>396</v>
      </c>
      <c r="X421" s="54" t="s">
        <v>396</v>
      </c>
      <c r="Y421" s="67">
        <f>IFERROR(VLOOKUP(E421,INPUTS!$A$44:$B$103,2,0),0)</f>
        <v>0.02</v>
      </c>
      <c r="Z421" s="15">
        <f t="shared" si="123"/>
        <v>147.3024</v>
      </c>
      <c r="AA421" s="20">
        <f>IFERROR(VLOOKUP(E421,INPUTS!$A$44:$C$103,3,0),SCENARIOS!$J$23)</f>
        <v>0.06</v>
      </c>
      <c r="AB421" s="15">
        <f t="shared" si="124"/>
        <v>499.9774354155</v>
      </c>
      <c r="AC421" s="20">
        <f>IFERROR(VLOOKUP($E421,INPUTS!$A$44:$G$103,4,0),SCENARIOS!$K$23)</f>
        <v>0.15</v>
      </c>
      <c r="AD421" s="15">
        <f t="shared" si="125"/>
        <v>1414.19644172272</v>
      </c>
      <c r="AE421" s="20">
        <f>IFERROR(VLOOKUP($E421,INPUTS!$A$44:$G$103,5,0),SCENARIOS!$L$23)</f>
        <v>0.3</v>
      </c>
      <c r="AF421" s="15">
        <f t="shared" si="126"/>
        <v>3200.06693761157</v>
      </c>
      <c r="AG421" s="20">
        <f>IFERROR(VLOOKUP($E421,INPUTS!$A$44:$G$103,6,0),SCENARIOS!$M$23)</f>
        <v>0.4</v>
      </c>
      <c r="AH421" s="15">
        <f t="shared" si="127"/>
        <v>4827.44268668464</v>
      </c>
      <c r="AI421" s="20">
        <f>IFERROR(VLOOKUP($E421,INPUTS!$A$44:$G$103,7,0),SCENARIOS!$N$23)</f>
        <v>0.5</v>
      </c>
      <c r="AJ421" s="15">
        <f t="shared" si="128"/>
        <v>6827.26037871723</v>
      </c>
      <c r="AL421" t="str">
        <f t="shared" si="129"/>
        <v>N</v>
      </c>
      <c r="AM421" s="21">
        <f t="shared" si="130"/>
        <v>13654.5207574345</v>
      </c>
    </row>
    <row r="422" ht="15" customHeight="1" spans="1:39">
      <c r="A422" s="52" t="s">
        <v>1390</v>
      </c>
      <c r="B422" s="52" t="s">
        <v>457</v>
      </c>
      <c r="C422" s="52" t="s">
        <v>458</v>
      </c>
      <c r="D422" s="52" t="s">
        <v>929</v>
      </c>
      <c r="E422" s="10" t="s">
        <v>460</v>
      </c>
      <c r="F422" s="52" t="s">
        <v>459</v>
      </c>
      <c r="G422" s="56" t="s">
        <v>185</v>
      </c>
      <c r="H422" s="52" t="s">
        <v>249</v>
      </c>
      <c r="I422" s="52" t="s">
        <v>930</v>
      </c>
      <c r="J422" s="52" t="s">
        <v>169</v>
      </c>
      <c r="K422" s="52" t="s">
        <v>931</v>
      </c>
      <c r="L422" s="53" t="s">
        <v>291</v>
      </c>
      <c r="M422" s="13">
        <v>548</v>
      </c>
      <c r="N422" s="14">
        <f t="shared" si="119"/>
        <v>1.5013698630137</v>
      </c>
      <c r="O422" s="15">
        <v>10130</v>
      </c>
      <c r="P422" s="15">
        <f t="shared" si="120"/>
        <v>5551240</v>
      </c>
      <c r="Q422" s="16">
        <f>IFERROR(VLOOKUP(G422,SCENARIOS!$A$13:$E$18,2,0),0.025)</f>
        <v>0.03</v>
      </c>
      <c r="R422" s="52">
        <f>IFERROR(VLOOKUP(L422,INPUTS!$A$107:$B$120,2,0),0.0082)</f>
        <v>0.0079</v>
      </c>
      <c r="S422" s="52">
        <f t="shared" si="121"/>
        <v>80.027</v>
      </c>
      <c r="T422" s="15">
        <f t="shared" si="122"/>
        <v>43854.796</v>
      </c>
      <c r="U422" s="15">
        <f>T422/INPUTS!$B$7*1000</f>
        <v>54818495</v>
      </c>
      <c r="V422" s="15">
        <f>T422*INPUTS!$B$6</f>
        <v>138581.15536</v>
      </c>
      <c r="W422" s="54" t="s">
        <v>396</v>
      </c>
      <c r="X422" s="54" t="s">
        <v>396</v>
      </c>
      <c r="Y422" s="67">
        <f>IFERROR(VLOOKUP(E422,INPUTS!$A$44:$B$103,2,0),0)</f>
        <v>0</v>
      </c>
      <c r="Z422" s="15">
        <f t="shared" si="123"/>
        <v>0</v>
      </c>
      <c r="AA422" s="20">
        <f>IFERROR(VLOOKUP(E422,INPUTS!$A$44:$C$103,3,0),SCENARIOS!$J$23)</f>
        <v>0</v>
      </c>
      <c r="AB422" s="15">
        <f t="shared" si="124"/>
        <v>0</v>
      </c>
      <c r="AC422" s="20">
        <f>IFERROR(VLOOKUP($E422,INPUTS!$A$44:$G$103,4,0),SCENARIOS!$K$23)</f>
        <v>0</v>
      </c>
      <c r="AD422" s="15">
        <f t="shared" si="125"/>
        <v>0</v>
      </c>
      <c r="AE422" s="20">
        <f>IFERROR(VLOOKUP($E422,INPUTS!$A$44:$G$103,5,0),SCENARIOS!$L$23)</f>
        <v>0</v>
      </c>
      <c r="AF422" s="15">
        <f t="shared" si="126"/>
        <v>0</v>
      </c>
      <c r="AG422" s="20">
        <f>IFERROR(VLOOKUP($E422,INPUTS!$A$44:$G$103,6,0),SCENARIOS!$M$23)</f>
        <v>0</v>
      </c>
      <c r="AH422" s="15">
        <f t="shared" si="127"/>
        <v>0</v>
      </c>
      <c r="AI422" s="20">
        <f>IFERROR(VLOOKUP($E422,INPUTS!$A$44:$G$103,7,0),SCENARIOS!$N$23)</f>
        <v>0</v>
      </c>
      <c r="AJ422" s="15">
        <f t="shared" si="128"/>
        <v>0</v>
      </c>
      <c r="AL422" t="str">
        <f t="shared" si="129"/>
        <v>N</v>
      </c>
      <c r="AM422" s="21">
        <f t="shared" si="130"/>
        <v>91822.2039742879</v>
      </c>
    </row>
    <row r="423" ht="15" customHeight="1" spans="1:39">
      <c r="A423" s="52" t="s">
        <v>1391</v>
      </c>
      <c r="B423" s="52" t="s">
        <v>457</v>
      </c>
      <c r="C423" s="52" t="s">
        <v>458</v>
      </c>
      <c r="D423" s="52" t="s">
        <v>929</v>
      </c>
      <c r="E423" s="10" t="s">
        <v>460</v>
      </c>
      <c r="F423" s="52" t="s">
        <v>459</v>
      </c>
      <c r="G423" s="56" t="s">
        <v>185</v>
      </c>
      <c r="H423" s="52" t="s">
        <v>256</v>
      </c>
      <c r="I423" s="52" t="s">
        <v>930</v>
      </c>
      <c r="J423" s="52" t="s">
        <v>169</v>
      </c>
      <c r="K423" s="52" t="s">
        <v>931</v>
      </c>
      <c r="L423" s="53" t="s">
        <v>291</v>
      </c>
      <c r="M423" s="13">
        <v>548</v>
      </c>
      <c r="N423" s="14">
        <f t="shared" si="119"/>
        <v>1.5013698630137</v>
      </c>
      <c r="O423" s="15">
        <v>9750</v>
      </c>
      <c r="P423" s="15">
        <f t="shared" si="120"/>
        <v>5343000</v>
      </c>
      <c r="Q423" s="16">
        <f>IFERROR(VLOOKUP(G423,SCENARIOS!$A$13:$E$18,2,0),0.025)</f>
        <v>0.03</v>
      </c>
      <c r="R423" s="52">
        <f>IFERROR(VLOOKUP(L423,INPUTS!$A$107:$B$120,2,0),0.0082)</f>
        <v>0.0079</v>
      </c>
      <c r="S423" s="52">
        <f t="shared" si="121"/>
        <v>77.025</v>
      </c>
      <c r="T423" s="15">
        <f t="shared" si="122"/>
        <v>42209.7</v>
      </c>
      <c r="U423" s="15">
        <f>T423/INPUTS!$B$7*1000</f>
        <v>52762125</v>
      </c>
      <c r="V423" s="15">
        <f>T423*INPUTS!$B$6</f>
        <v>133382.652</v>
      </c>
      <c r="W423" s="54" t="s">
        <v>396</v>
      </c>
      <c r="X423" s="54" t="s">
        <v>396</v>
      </c>
      <c r="Y423" s="67">
        <f>IFERROR(VLOOKUP(E423,INPUTS!$A$44:$B$103,2,0),0)</f>
        <v>0</v>
      </c>
      <c r="Z423" s="15">
        <f t="shared" si="123"/>
        <v>0</v>
      </c>
      <c r="AA423" s="20">
        <f>IFERROR(VLOOKUP(E423,INPUTS!$A$44:$C$103,3,0),SCENARIOS!$J$23)</f>
        <v>0</v>
      </c>
      <c r="AB423" s="15">
        <f t="shared" si="124"/>
        <v>0</v>
      </c>
      <c r="AC423" s="20">
        <f>IFERROR(VLOOKUP($E423,INPUTS!$A$44:$G$103,4,0),SCENARIOS!$K$23)</f>
        <v>0</v>
      </c>
      <c r="AD423" s="15">
        <f t="shared" si="125"/>
        <v>0</v>
      </c>
      <c r="AE423" s="20">
        <f>IFERROR(VLOOKUP($E423,INPUTS!$A$44:$G$103,5,0),SCENARIOS!$L$23)</f>
        <v>0</v>
      </c>
      <c r="AF423" s="15">
        <f t="shared" si="126"/>
        <v>0</v>
      </c>
      <c r="AG423" s="20">
        <f>IFERROR(VLOOKUP($E423,INPUTS!$A$44:$G$103,6,0),SCENARIOS!$M$23)</f>
        <v>0</v>
      </c>
      <c r="AH423" s="15">
        <f t="shared" si="127"/>
        <v>0</v>
      </c>
      <c r="AI423" s="20">
        <f>IFERROR(VLOOKUP($E423,INPUTS!$A$44:$G$103,7,0),SCENARIOS!$N$23)</f>
        <v>0</v>
      </c>
      <c r="AJ423" s="15">
        <f t="shared" si="128"/>
        <v>0</v>
      </c>
      <c r="AL423" t="str">
        <f t="shared" si="129"/>
        <v>N</v>
      </c>
      <c r="AM423" s="21">
        <f t="shared" si="130"/>
        <v>88377.7382773255</v>
      </c>
    </row>
    <row r="424" ht="15" customHeight="1" spans="1:39">
      <c r="A424" s="52" t="s">
        <v>1392</v>
      </c>
      <c r="B424" s="52" t="s">
        <v>457</v>
      </c>
      <c r="C424" s="52" t="s">
        <v>458</v>
      </c>
      <c r="D424" s="52" t="s">
        <v>929</v>
      </c>
      <c r="E424" s="10" t="s">
        <v>460</v>
      </c>
      <c r="F424" s="52" t="s">
        <v>459</v>
      </c>
      <c r="G424" s="56" t="s">
        <v>185</v>
      </c>
      <c r="H424" s="52" t="s">
        <v>255</v>
      </c>
      <c r="I424" s="52" t="s">
        <v>930</v>
      </c>
      <c r="J424" s="52" t="s">
        <v>169</v>
      </c>
      <c r="K424" s="52" t="s">
        <v>931</v>
      </c>
      <c r="L424" s="53" t="s">
        <v>291</v>
      </c>
      <c r="M424" s="13">
        <v>730</v>
      </c>
      <c r="N424" s="14">
        <f t="shared" si="119"/>
        <v>2</v>
      </c>
      <c r="O424" s="15">
        <v>9380</v>
      </c>
      <c r="P424" s="15">
        <f t="shared" si="120"/>
        <v>6847400</v>
      </c>
      <c r="Q424" s="16">
        <f>IFERROR(VLOOKUP(G424,SCENARIOS!$A$13:$E$18,2,0),0.025)</f>
        <v>0.03</v>
      </c>
      <c r="R424" s="52">
        <f>IFERROR(VLOOKUP(L424,INPUTS!$A$107:$B$120,2,0),0.0082)</f>
        <v>0.0079</v>
      </c>
      <c r="S424" s="52">
        <f t="shared" si="121"/>
        <v>74.102</v>
      </c>
      <c r="T424" s="15">
        <f t="shared" si="122"/>
        <v>54094.46</v>
      </c>
      <c r="U424" s="15">
        <f>T424/INPUTS!$B$7*1000</f>
        <v>67618075</v>
      </c>
      <c r="V424" s="15">
        <f>T424*INPUTS!$B$6</f>
        <v>170938.4936</v>
      </c>
      <c r="W424" s="54" t="s">
        <v>396</v>
      </c>
      <c r="X424" s="54" t="s">
        <v>396</v>
      </c>
      <c r="Y424" s="67">
        <f>IFERROR(VLOOKUP(E424,INPUTS!$A$44:$B$103,2,0),0)</f>
        <v>0</v>
      </c>
      <c r="Z424" s="15">
        <f t="shared" si="123"/>
        <v>0</v>
      </c>
      <c r="AA424" s="20">
        <f>IFERROR(VLOOKUP(E424,INPUTS!$A$44:$C$103,3,0),SCENARIOS!$J$23)</f>
        <v>0</v>
      </c>
      <c r="AB424" s="15">
        <f t="shared" si="124"/>
        <v>0</v>
      </c>
      <c r="AC424" s="20">
        <f>IFERROR(VLOOKUP($E424,INPUTS!$A$44:$G$103,4,0),SCENARIOS!$K$23)</f>
        <v>0</v>
      </c>
      <c r="AD424" s="15">
        <f t="shared" si="125"/>
        <v>0</v>
      </c>
      <c r="AE424" s="20">
        <f>IFERROR(VLOOKUP($E424,INPUTS!$A$44:$G$103,5,0),SCENARIOS!$L$23)</f>
        <v>0</v>
      </c>
      <c r="AF424" s="15">
        <f t="shared" si="126"/>
        <v>0</v>
      </c>
      <c r="AG424" s="20">
        <f>IFERROR(VLOOKUP($E424,INPUTS!$A$44:$G$103,6,0),SCENARIOS!$M$23)</f>
        <v>0</v>
      </c>
      <c r="AH424" s="15">
        <f t="shared" si="127"/>
        <v>0</v>
      </c>
      <c r="AI424" s="20">
        <f>IFERROR(VLOOKUP($E424,INPUTS!$A$44:$G$103,7,0),SCENARIOS!$N$23)</f>
        <v>0</v>
      </c>
      <c r="AJ424" s="15">
        <f t="shared" si="128"/>
        <v>0</v>
      </c>
      <c r="AL424" t="str">
        <f t="shared" si="129"/>
        <v>N</v>
      </c>
      <c r="AM424" s="21">
        <f t="shared" si="130"/>
        <v>113261.786464563</v>
      </c>
    </row>
    <row r="425" ht="15" customHeight="1" spans="1:39">
      <c r="A425" s="52" t="s">
        <v>1393</v>
      </c>
      <c r="B425" s="52" t="s">
        <v>457</v>
      </c>
      <c r="C425" s="52" t="s">
        <v>458</v>
      </c>
      <c r="D425" s="52" t="s">
        <v>929</v>
      </c>
      <c r="E425" s="10" t="s">
        <v>460</v>
      </c>
      <c r="F425" s="52" t="s">
        <v>459</v>
      </c>
      <c r="G425" s="56" t="s">
        <v>185</v>
      </c>
      <c r="H425" s="52" t="s">
        <v>248</v>
      </c>
      <c r="I425" s="52" t="s">
        <v>930</v>
      </c>
      <c r="J425" s="52" t="s">
        <v>169</v>
      </c>
      <c r="K425" s="52" t="s">
        <v>931</v>
      </c>
      <c r="L425" s="53" t="s">
        <v>291</v>
      </c>
      <c r="M425" s="13">
        <v>365</v>
      </c>
      <c r="N425" s="14">
        <f t="shared" si="119"/>
        <v>1</v>
      </c>
      <c r="O425" s="15">
        <v>11300</v>
      </c>
      <c r="P425" s="15">
        <f t="shared" si="120"/>
        <v>4124500</v>
      </c>
      <c r="Q425" s="16">
        <f>IFERROR(VLOOKUP(G425,SCENARIOS!$A$13:$E$18,2,0),0.025)</f>
        <v>0.03</v>
      </c>
      <c r="R425" s="52">
        <f>IFERROR(VLOOKUP(L425,INPUTS!$A$107:$B$120,2,0),0.0082)</f>
        <v>0.0079</v>
      </c>
      <c r="S425" s="52">
        <f t="shared" si="121"/>
        <v>89.27</v>
      </c>
      <c r="T425" s="15">
        <f t="shared" si="122"/>
        <v>32583.55</v>
      </c>
      <c r="U425" s="15">
        <f>T425/INPUTS!$B$7*1000</f>
        <v>40729437.5</v>
      </c>
      <c r="V425" s="15">
        <f>T425*INPUTS!$B$6</f>
        <v>102964.018</v>
      </c>
      <c r="W425" s="54" t="s">
        <v>396</v>
      </c>
      <c r="X425" s="54" t="s">
        <v>396</v>
      </c>
      <c r="Y425" s="67">
        <f>IFERROR(VLOOKUP(E425,INPUTS!$A$44:$B$103,2,0),0)</f>
        <v>0</v>
      </c>
      <c r="Z425" s="15">
        <f t="shared" si="123"/>
        <v>0</v>
      </c>
      <c r="AA425" s="20">
        <f>IFERROR(VLOOKUP(E425,INPUTS!$A$44:$C$103,3,0),SCENARIOS!$J$23)</f>
        <v>0</v>
      </c>
      <c r="AB425" s="15">
        <f t="shared" si="124"/>
        <v>0</v>
      </c>
      <c r="AC425" s="20">
        <f>IFERROR(VLOOKUP($E425,INPUTS!$A$44:$G$103,4,0),SCENARIOS!$K$23)</f>
        <v>0</v>
      </c>
      <c r="AD425" s="15">
        <f t="shared" si="125"/>
        <v>0</v>
      </c>
      <c r="AE425" s="20">
        <f>IFERROR(VLOOKUP($E425,INPUTS!$A$44:$G$103,5,0),SCENARIOS!$L$23)</f>
        <v>0</v>
      </c>
      <c r="AF425" s="15">
        <f t="shared" si="126"/>
        <v>0</v>
      </c>
      <c r="AG425" s="20">
        <f>IFERROR(VLOOKUP($E425,INPUTS!$A$44:$G$103,6,0),SCENARIOS!$M$23)</f>
        <v>0</v>
      </c>
      <c r="AH425" s="15">
        <f t="shared" si="127"/>
        <v>0</v>
      </c>
      <c r="AI425" s="20">
        <f>IFERROR(VLOOKUP($E425,INPUTS!$A$44:$G$103,7,0),SCENARIOS!$N$23)</f>
        <v>0</v>
      </c>
      <c r="AJ425" s="15">
        <f t="shared" si="128"/>
        <v>0</v>
      </c>
      <c r="AL425" t="str">
        <f t="shared" si="129"/>
        <v>N</v>
      </c>
      <c r="AM425" s="21">
        <f t="shared" si="130"/>
        <v>68222.7178597846</v>
      </c>
    </row>
    <row r="426" ht="15" customHeight="1" spans="1:39">
      <c r="A426" s="52" t="s">
        <v>1394</v>
      </c>
      <c r="B426" s="52" t="s">
        <v>457</v>
      </c>
      <c r="C426" s="52" t="s">
        <v>458</v>
      </c>
      <c r="D426" s="52" t="s">
        <v>929</v>
      </c>
      <c r="E426" s="10" t="s">
        <v>460</v>
      </c>
      <c r="F426" s="52" t="s">
        <v>459</v>
      </c>
      <c r="G426" s="56" t="s">
        <v>185</v>
      </c>
      <c r="H426" s="52" t="s">
        <v>251</v>
      </c>
      <c r="I426" s="52" t="s">
        <v>930</v>
      </c>
      <c r="J426" s="52" t="s">
        <v>169</v>
      </c>
      <c r="K426" s="52" t="s">
        <v>931</v>
      </c>
      <c r="L426" s="53" t="s">
        <v>291</v>
      </c>
      <c r="M426" s="13">
        <v>365</v>
      </c>
      <c r="N426" s="14">
        <f t="shared" si="119"/>
        <v>1</v>
      </c>
      <c r="O426" s="15">
        <v>11250</v>
      </c>
      <c r="P426" s="15">
        <f t="shared" si="120"/>
        <v>4106250</v>
      </c>
      <c r="Q426" s="16">
        <f>IFERROR(VLOOKUP(G426,SCENARIOS!$A$13:$E$18,2,0),0.025)</f>
        <v>0.03</v>
      </c>
      <c r="R426" s="52">
        <f>IFERROR(VLOOKUP(L426,INPUTS!$A$107:$B$120,2,0),0.0082)</f>
        <v>0.0079</v>
      </c>
      <c r="S426" s="52">
        <f t="shared" si="121"/>
        <v>88.875</v>
      </c>
      <c r="T426" s="15">
        <f t="shared" si="122"/>
        <v>32439.375</v>
      </c>
      <c r="U426" s="15">
        <f>T426/INPUTS!$B$7*1000</f>
        <v>40549218.75</v>
      </c>
      <c r="V426" s="15">
        <f>T426*INPUTS!$B$6</f>
        <v>102508.425</v>
      </c>
      <c r="W426" s="54" t="s">
        <v>396</v>
      </c>
      <c r="X426" s="54" t="s">
        <v>396</v>
      </c>
      <c r="Y426" s="67">
        <f>IFERROR(VLOOKUP(E426,INPUTS!$A$44:$B$103,2,0),0)</f>
        <v>0</v>
      </c>
      <c r="Z426" s="15">
        <f t="shared" si="123"/>
        <v>0</v>
      </c>
      <c r="AA426" s="20">
        <f>IFERROR(VLOOKUP(E426,INPUTS!$A$44:$C$103,3,0),SCENARIOS!$J$23)</f>
        <v>0</v>
      </c>
      <c r="AB426" s="15">
        <f t="shared" si="124"/>
        <v>0</v>
      </c>
      <c r="AC426" s="20">
        <f>IFERROR(VLOOKUP($E426,INPUTS!$A$44:$G$103,4,0),SCENARIOS!$K$23)</f>
        <v>0</v>
      </c>
      <c r="AD426" s="15">
        <f t="shared" si="125"/>
        <v>0</v>
      </c>
      <c r="AE426" s="20">
        <f>IFERROR(VLOOKUP($E426,INPUTS!$A$44:$G$103,5,0),SCENARIOS!$L$23)</f>
        <v>0</v>
      </c>
      <c r="AF426" s="15">
        <f t="shared" si="126"/>
        <v>0</v>
      </c>
      <c r="AG426" s="20">
        <f>IFERROR(VLOOKUP($E426,INPUTS!$A$44:$G$103,6,0),SCENARIOS!$M$23)</f>
        <v>0</v>
      </c>
      <c r="AH426" s="15">
        <f t="shared" si="127"/>
        <v>0</v>
      </c>
      <c r="AI426" s="20">
        <f>IFERROR(VLOOKUP($E426,INPUTS!$A$44:$G$103,7,0),SCENARIOS!$N$23)</f>
        <v>0</v>
      </c>
      <c r="AJ426" s="15">
        <f t="shared" si="128"/>
        <v>0</v>
      </c>
      <c r="AL426" t="str">
        <f t="shared" si="129"/>
        <v>N</v>
      </c>
      <c r="AM426" s="21">
        <f t="shared" si="130"/>
        <v>67920.8474267767</v>
      </c>
    </row>
    <row r="427" ht="15" customHeight="1" spans="1:39">
      <c r="A427" s="52" t="s">
        <v>1395</v>
      </c>
      <c r="B427" s="52" t="s">
        <v>457</v>
      </c>
      <c r="C427" s="52" t="s">
        <v>458</v>
      </c>
      <c r="D427" s="52" t="s">
        <v>929</v>
      </c>
      <c r="E427" s="10" t="s">
        <v>460</v>
      </c>
      <c r="F427" s="52" t="s">
        <v>459</v>
      </c>
      <c r="G427" s="56" t="s">
        <v>185</v>
      </c>
      <c r="H427" s="52" t="s">
        <v>254</v>
      </c>
      <c r="I427" s="52" t="s">
        <v>930</v>
      </c>
      <c r="J427" s="52" t="s">
        <v>169</v>
      </c>
      <c r="K427" s="52" t="s">
        <v>931</v>
      </c>
      <c r="L427" s="53" t="s">
        <v>291</v>
      </c>
      <c r="M427" s="13">
        <v>365</v>
      </c>
      <c r="N427" s="14">
        <f t="shared" si="119"/>
        <v>1</v>
      </c>
      <c r="O427" s="15">
        <v>9000</v>
      </c>
      <c r="P427" s="15">
        <f t="shared" si="120"/>
        <v>3285000</v>
      </c>
      <c r="Q427" s="16">
        <f>IFERROR(VLOOKUP(G427,SCENARIOS!$A$13:$E$18,2,0),0.025)</f>
        <v>0.03</v>
      </c>
      <c r="R427" s="52">
        <f>IFERROR(VLOOKUP(L427,INPUTS!$A$107:$B$120,2,0),0.0082)</f>
        <v>0.0079</v>
      </c>
      <c r="S427" s="52">
        <f t="shared" si="121"/>
        <v>71.1</v>
      </c>
      <c r="T427" s="15">
        <f t="shared" si="122"/>
        <v>25951.5</v>
      </c>
      <c r="U427" s="15">
        <f>T427/INPUTS!$B$7*1000</f>
        <v>32439375</v>
      </c>
      <c r="V427" s="15">
        <f>T427*INPUTS!$B$6</f>
        <v>82006.74</v>
      </c>
      <c r="W427" s="54" t="s">
        <v>396</v>
      </c>
      <c r="X427" s="54" t="s">
        <v>396</v>
      </c>
      <c r="Y427" s="67">
        <f>IFERROR(VLOOKUP(E427,INPUTS!$A$44:$B$103,2,0),0)</f>
        <v>0</v>
      </c>
      <c r="Z427" s="15">
        <f t="shared" si="123"/>
        <v>0</v>
      </c>
      <c r="AA427" s="20">
        <f>IFERROR(VLOOKUP(E427,INPUTS!$A$44:$C$103,3,0),SCENARIOS!$J$23)</f>
        <v>0</v>
      </c>
      <c r="AB427" s="15">
        <f t="shared" si="124"/>
        <v>0</v>
      </c>
      <c r="AC427" s="20">
        <f>IFERROR(VLOOKUP($E427,INPUTS!$A$44:$G$103,4,0),SCENARIOS!$K$23)</f>
        <v>0</v>
      </c>
      <c r="AD427" s="15">
        <f t="shared" si="125"/>
        <v>0</v>
      </c>
      <c r="AE427" s="20">
        <f>IFERROR(VLOOKUP($E427,INPUTS!$A$44:$G$103,5,0),SCENARIOS!$L$23)</f>
        <v>0</v>
      </c>
      <c r="AF427" s="15">
        <f t="shared" si="126"/>
        <v>0</v>
      </c>
      <c r="AG427" s="20">
        <f>IFERROR(VLOOKUP($E427,INPUTS!$A$44:$G$103,6,0),SCENARIOS!$M$23)</f>
        <v>0</v>
      </c>
      <c r="AH427" s="15">
        <f t="shared" si="127"/>
        <v>0</v>
      </c>
      <c r="AI427" s="20">
        <f>IFERROR(VLOOKUP($E427,INPUTS!$A$44:$G$103,7,0),SCENARIOS!$N$23)</f>
        <v>0</v>
      </c>
      <c r="AJ427" s="15">
        <f t="shared" si="128"/>
        <v>0</v>
      </c>
      <c r="AL427" t="str">
        <f t="shared" si="129"/>
        <v>N</v>
      </c>
      <c r="AM427" s="21">
        <f t="shared" si="130"/>
        <v>54336.6779414213</v>
      </c>
    </row>
    <row r="428" ht="15" customHeight="1" spans="1:39">
      <c r="A428" s="52" t="s">
        <v>1396</v>
      </c>
      <c r="B428" s="52" t="s">
        <v>457</v>
      </c>
      <c r="C428" s="52" t="s">
        <v>458</v>
      </c>
      <c r="D428" s="52" t="s">
        <v>929</v>
      </c>
      <c r="E428" s="10" t="s">
        <v>460</v>
      </c>
      <c r="F428" s="52" t="s">
        <v>459</v>
      </c>
      <c r="G428" s="56" t="s">
        <v>185</v>
      </c>
      <c r="H428" s="52" t="s">
        <v>615</v>
      </c>
      <c r="I428" s="52" t="s">
        <v>614</v>
      </c>
      <c r="J428" s="52" t="s">
        <v>169</v>
      </c>
      <c r="K428" s="52" t="s">
        <v>931</v>
      </c>
      <c r="L428" s="53" t="s">
        <v>291</v>
      </c>
      <c r="M428" s="13">
        <v>365</v>
      </c>
      <c r="N428" s="14">
        <f t="shared" si="119"/>
        <v>1</v>
      </c>
      <c r="O428" s="15">
        <v>9660</v>
      </c>
      <c r="P428" s="15">
        <f t="shared" si="120"/>
        <v>3525900</v>
      </c>
      <c r="Q428" s="16">
        <f>IFERROR(VLOOKUP(G428,SCENARIOS!$A$13:$E$18,2,0),0.025)</f>
        <v>0.03</v>
      </c>
      <c r="R428" s="52">
        <f>IFERROR(VLOOKUP(L428,INPUTS!$A$107:$B$120,2,0),0.0082)</f>
        <v>0.0079</v>
      </c>
      <c r="S428" s="52">
        <f t="shared" si="121"/>
        <v>76.314</v>
      </c>
      <c r="T428" s="15">
        <f t="shared" si="122"/>
        <v>27854.61</v>
      </c>
      <c r="U428" s="15">
        <f>T428/INPUTS!$B$7*1000</f>
        <v>34818262.5</v>
      </c>
      <c r="V428" s="15">
        <f>T428*INPUTS!$B$6</f>
        <v>88020.5676</v>
      </c>
      <c r="W428" s="54" t="s">
        <v>396</v>
      </c>
      <c r="X428" s="54" t="s">
        <v>396</v>
      </c>
      <c r="Y428" s="67">
        <f>IFERROR(VLOOKUP(E428,INPUTS!$A$44:$B$103,2,0),0)</f>
        <v>0</v>
      </c>
      <c r="Z428" s="15">
        <f t="shared" si="123"/>
        <v>0</v>
      </c>
      <c r="AA428" s="20">
        <f>IFERROR(VLOOKUP(E428,INPUTS!$A$44:$C$103,3,0),SCENARIOS!$J$23)</f>
        <v>0</v>
      </c>
      <c r="AB428" s="15">
        <f t="shared" si="124"/>
        <v>0</v>
      </c>
      <c r="AC428" s="20">
        <f>IFERROR(VLOOKUP($E428,INPUTS!$A$44:$G$103,4,0),SCENARIOS!$K$23)</f>
        <v>0</v>
      </c>
      <c r="AD428" s="15">
        <f t="shared" si="125"/>
        <v>0</v>
      </c>
      <c r="AE428" s="20">
        <f>IFERROR(VLOOKUP($E428,INPUTS!$A$44:$G$103,5,0),SCENARIOS!$L$23)</f>
        <v>0</v>
      </c>
      <c r="AF428" s="15">
        <f t="shared" si="126"/>
        <v>0</v>
      </c>
      <c r="AG428" s="20">
        <f>IFERROR(VLOOKUP($E428,INPUTS!$A$44:$G$103,6,0),SCENARIOS!$M$23)</f>
        <v>0</v>
      </c>
      <c r="AH428" s="15">
        <f t="shared" si="127"/>
        <v>0</v>
      </c>
      <c r="AI428" s="20">
        <f>IFERROR(VLOOKUP($E428,INPUTS!$A$44:$G$103,7,0),SCENARIOS!$N$23)</f>
        <v>0</v>
      </c>
      <c r="AJ428" s="15">
        <f t="shared" si="128"/>
        <v>0</v>
      </c>
      <c r="AL428" t="str">
        <f t="shared" si="129"/>
        <v>N</v>
      </c>
      <c r="AM428" s="21">
        <f t="shared" si="130"/>
        <v>58321.3676571256</v>
      </c>
    </row>
    <row r="429" ht="15" customHeight="1" spans="1:39">
      <c r="A429" s="52" t="s">
        <v>1397</v>
      </c>
      <c r="B429" s="52" t="s">
        <v>457</v>
      </c>
      <c r="C429" s="52" t="s">
        <v>458</v>
      </c>
      <c r="D429" s="52" t="s">
        <v>929</v>
      </c>
      <c r="E429" s="10" t="s">
        <v>460</v>
      </c>
      <c r="F429" s="52" t="s">
        <v>459</v>
      </c>
      <c r="G429" s="56" t="s">
        <v>185</v>
      </c>
      <c r="H429" s="52" t="s">
        <v>452</v>
      </c>
      <c r="I429" s="52" t="s">
        <v>451</v>
      </c>
      <c r="J429" s="52" t="s">
        <v>181</v>
      </c>
      <c r="K429" s="52" t="s">
        <v>931</v>
      </c>
      <c r="L429" s="53" t="s">
        <v>291</v>
      </c>
      <c r="M429" s="13">
        <v>365</v>
      </c>
      <c r="N429" s="14">
        <f t="shared" si="119"/>
        <v>1</v>
      </c>
      <c r="O429" s="15">
        <v>11000</v>
      </c>
      <c r="P429" s="15">
        <f t="shared" si="120"/>
        <v>4015000</v>
      </c>
      <c r="Q429" s="16">
        <f>IFERROR(VLOOKUP(G429,SCENARIOS!$A$13:$E$18,2,0),0.025)</f>
        <v>0.03</v>
      </c>
      <c r="R429" s="52">
        <f>IFERROR(VLOOKUP(L429,INPUTS!$A$107:$B$120,2,0),0.0082)</f>
        <v>0.0079</v>
      </c>
      <c r="S429" s="52">
        <f t="shared" si="121"/>
        <v>86.9</v>
      </c>
      <c r="T429" s="15">
        <f t="shared" si="122"/>
        <v>31718.5</v>
      </c>
      <c r="U429" s="15">
        <f>T429/INPUTS!$B$7*1000</f>
        <v>39648125</v>
      </c>
      <c r="V429" s="15">
        <f>T429*INPUTS!$B$6</f>
        <v>100230.46</v>
      </c>
      <c r="W429" s="54" t="s">
        <v>521</v>
      </c>
      <c r="X429" s="54" t="s">
        <v>396</v>
      </c>
      <c r="Y429" s="67">
        <f>IFERROR(VLOOKUP(E429,INPUTS!$A$44:$B$103,2,0),0)</f>
        <v>0</v>
      </c>
      <c r="Z429" s="15">
        <f t="shared" si="123"/>
        <v>0</v>
      </c>
      <c r="AA429" s="20">
        <f>IFERROR(VLOOKUP(E429,INPUTS!$A$44:$C$103,3,0),SCENARIOS!$J$23)</f>
        <v>0</v>
      </c>
      <c r="AB429" s="15">
        <f t="shared" si="124"/>
        <v>0</v>
      </c>
      <c r="AC429" s="20">
        <f>IFERROR(VLOOKUP($E429,INPUTS!$A$44:$G$103,4,0),SCENARIOS!$K$23)</f>
        <v>0</v>
      </c>
      <c r="AD429" s="15">
        <f t="shared" si="125"/>
        <v>0</v>
      </c>
      <c r="AE429" s="20">
        <f>IFERROR(VLOOKUP($E429,INPUTS!$A$44:$G$103,5,0),SCENARIOS!$L$23)</f>
        <v>0</v>
      </c>
      <c r="AF429" s="15">
        <f t="shared" si="126"/>
        <v>0</v>
      </c>
      <c r="AG429" s="20">
        <f>IFERROR(VLOOKUP($E429,INPUTS!$A$44:$G$103,6,0),SCENARIOS!$M$23)</f>
        <v>0</v>
      </c>
      <c r="AH429" s="15">
        <f t="shared" si="127"/>
        <v>0</v>
      </c>
      <c r="AI429" s="20">
        <f>IFERROR(VLOOKUP($E429,INPUTS!$A$44:$G$103,7,0),SCENARIOS!$N$23)</f>
        <v>0</v>
      </c>
      <c r="AJ429" s="15">
        <f t="shared" si="128"/>
        <v>0</v>
      </c>
      <c r="AL429" t="str">
        <f t="shared" si="129"/>
        <v>N</v>
      </c>
      <c r="AM429" s="21">
        <f t="shared" si="130"/>
        <v>66411.4952617372</v>
      </c>
    </row>
    <row r="430" ht="15" customHeight="1" spans="1:39">
      <c r="A430" s="52" t="s">
        <v>1398</v>
      </c>
      <c r="B430" s="52" t="s">
        <v>457</v>
      </c>
      <c r="C430" s="52" t="s">
        <v>458</v>
      </c>
      <c r="D430" s="52" t="s">
        <v>929</v>
      </c>
      <c r="E430" s="10" t="s">
        <v>460</v>
      </c>
      <c r="F430" s="52" t="s">
        <v>459</v>
      </c>
      <c r="G430" s="56" t="s">
        <v>185</v>
      </c>
      <c r="H430" s="52" t="s">
        <v>702</v>
      </c>
      <c r="I430" s="52" t="s">
        <v>701</v>
      </c>
      <c r="J430" s="52" t="s">
        <v>181</v>
      </c>
      <c r="K430" s="52" t="s">
        <v>931</v>
      </c>
      <c r="L430" s="53" t="s">
        <v>291</v>
      </c>
      <c r="M430" s="13">
        <v>365</v>
      </c>
      <c r="N430" s="14">
        <f t="shared" si="119"/>
        <v>1</v>
      </c>
      <c r="O430" s="15">
        <v>13200</v>
      </c>
      <c r="P430" s="15">
        <f t="shared" si="120"/>
        <v>4818000</v>
      </c>
      <c r="Q430" s="16">
        <f>IFERROR(VLOOKUP(G430,SCENARIOS!$A$13:$E$18,2,0),0.025)</f>
        <v>0.03</v>
      </c>
      <c r="R430" s="52">
        <f>IFERROR(VLOOKUP(L430,INPUTS!$A$107:$B$120,2,0),0.0082)</f>
        <v>0.0079</v>
      </c>
      <c r="S430" s="52">
        <f t="shared" si="121"/>
        <v>104.28</v>
      </c>
      <c r="T430" s="15">
        <f t="shared" si="122"/>
        <v>38062.2</v>
      </c>
      <c r="U430" s="15">
        <f>T430/INPUTS!$B$7*1000</f>
        <v>47577750</v>
      </c>
      <c r="V430" s="15">
        <f>T430*INPUTS!$B$6</f>
        <v>120276.552</v>
      </c>
      <c r="W430" s="54" t="s">
        <v>396</v>
      </c>
      <c r="X430" s="54" t="s">
        <v>396</v>
      </c>
      <c r="Y430" s="67">
        <f>IFERROR(VLOOKUP(E430,INPUTS!$A$44:$B$103,2,0),0)</f>
        <v>0</v>
      </c>
      <c r="Z430" s="15">
        <f t="shared" si="123"/>
        <v>0</v>
      </c>
      <c r="AA430" s="20">
        <f>IFERROR(VLOOKUP(E430,INPUTS!$A$44:$C$103,3,0),SCENARIOS!$J$23)</f>
        <v>0</v>
      </c>
      <c r="AB430" s="15">
        <f t="shared" si="124"/>
        <v>0</v>
      </c>
      <c r="AC430" s="20">
        <f>IFERROR(VLOOKUP($E430,INPUTS!$A$44:$G$103,4,0),SCENARIOS!$K$23)</f>
        <v>0</v>
      </c>
      <c r="AD430" s="15">
        <f t="shared" si="125"/>
        <v>0</v>
      </c>
      <c r="AE430" s="20">
        <f>IFERROR(VLOOKUP($E430,INPUTS!$A$44:$G$103,5,0),SCENARIOS!$L$23)</f>
        <v>0</v>
      </c>
      <c r="AF430" s="15">
        <f t="shared" si="126"/>
        <v>0</v>
      </c>
      <c r="AG430" s="20">
        <f>IFERROR(VLOOKUP($E430,INPUTS!$A$44:$G$103,6,0),SCENARIOS!$M$23)</f>
        <v>0</v>
      </c>
      <c r="AH430" s="15">
        <f t="shared" si="127"/>
        <v>0</v>
      </c>
      <c r="AI430" s="20">
        <f>IFERROR(VLOOKUP($E430,INPUTS!$A$44:$G$103,7,0),SCENARIOS!$N$23)</f>
        <v>0</v>
      </c>
      <c r="AJ430" s="15">
        <f t="shared" si="128"/>
        <v>0</v>
      </c>
      <c r="AL430" t="str">
        <f t="shared" si="129"/>
        <v>N</v>
      </c>
      <c r="AM430" s="21">
        <f t="shared" si="130"/>
        <v>79693.7943140846</v>
      </c>
    </row>
    <row r="431" ht="15" customHeight="1" spans="1:39">
      <c r="A431" s="52" t="s">
        <v>1399</v>
      </c>
      <c r="B431" s="52" t="s">
        <v>457</v>
      </c>
      <c r="C431" s="52" t="s">
        <v>458</v>
      </c>
      <c r="D431" s="52" t="s">
        <v>929</v>
      </c>
      <c r="E431" s="10" t="s">
        <v>460</v>
      </c>
      <c r="F431" s="52" t="s">
        <v>459</v>
      </c>
      <c r="G431" s="56" t="s">
        <v>185</v>
      </c>
      <c r="H431" s="52" t="s">
        <v>515</v>
      </c>
      <c r="I431" s="52" t="s">
        <v>514</v>
      </c>
      <c r="J431" s="52" t="s">
        <v>181</v>
      </c>
      <c r="K431" s="52" t="s">
        <v>931</v>
      </c>
      <c r="L431" s="53" t="s">
        <v>291</v>
      </c>
      <c r="M431" s="13">
        <v>365</v>
      </c>
      <c r="N431" s="14">
        <f t="shared" si="119"/>
        <v>1</v>
      </c>
      <c r="O431" s="15">
        <v>11200</v>
      </c>
      <c r="P431" s="15">
        <f t="shared" si="120"/>
        <v>4088000</v>
      </c>
      <c r="Q431" s="16">
        <f>IFERROR(VLOOKUP(G431,SCENARIOS!$A$13:$E$18,2,0),0.025)</f>
        <v>0.03</v>
      </c>
      <c r="R431" s="52">
        <f>IFERROR(VLOOKUP(L431,INPUTS!$A$107:$B$120,2,0),0.0082)</f>
        <v>0.0079</v>
      </c>
      <c r="S431" s="52">
        <f t="shared" si="121"/>
        <v>88.48</v>
      </c>
      <c r="T431" s="15">
        <f t="shared" si="122"/>
        <v>32295.2</v>
      </c>
      <c r="U431" s="15">
        <f>T431/INPUTS!$B$7*1000</f>
        <v>40369000</v>
      </c>
      <c r="V431" s="15">
        <f>T431*INPUTS!$B$6</f>
        <v>102052.832</v>
      </c>
      <c r="W431" s="54" t="s">
        <v>396</v>
      </c>
      <c r="X431" s="54" t="s">
        <v>396</v>
      </c>
      <c r="Y431" s="67">
        <f>IFERROR(VLOOKUP(E431,INPUTS!$A$44:$B$103,2,0),0)</f>
        <v>0</v>
      </c>
      <c r="Z431" s="15">
        <f t="shared" si="123"/>
        <v>0</v>
      </c>
      <c r="AA431" s="20">
        <f>IFERROR(VLOOKUP(E431,INPUTS!$A$44:$C$103,3,0),SCENARIOS!$J$23)</f>
        <v>0</v>
      </c>
      <c r="AB431" s="15">
        <f t="shared" si="124"/>
        <v>0</v>
      </c>
      <c r="AC431" s="20">
        <f>IFERROR(VLOOKUP($E431,INPUTS!$A$44:$G$103,4,0),SCENARIOS!$K$23)</f>
        <v>0</v>
      </c>
      <c r="AD431" s="15">
        <f t="shared" si="125"/>
        <v>0</v>
      </c>
      <c r="AE431" s="20">
        <f>IFERROR(VLOOKUP($E431,INPUTS!$A$44:$G$103,5,0),SCENARIOS!$L$23)</f>
        <v>0</v>
      </c>
      <c r="AF431" s="15">
        <f t="shared" si="126"/>
        <v>0</v>
      </c>
      <c r="AG431" s="20">
        <f>IFERROR(VLOOKUP($E431,INPUTS!$A$44:$G$103,6,0),SCENARIOS!$M$23)</f>
        <v>0</v>
      </c>
      <c r="AH431" s="15">
        <f t="shared" si="127"/>
        <v>0</v>
      </c>
      <c r="AI431" s="20">
        <f>IFERROR(VLOOKUP($E431,INPUTS!$A$44:$G$103,7,0),SCENARIOS!$N$23)</f>
        <v>0</v>
      </c>
      <c r="AJ431" s="15">
        <f t="shared" si="128"/>
        <v>0</v>
      </c>
      <c r="AL431" t="str">
        <f t="shared" si="129"/>
        <v>N</v>
      </c>
      <c r="AM431" s="21">
        <f t="shared" si="130"/>
        <v>67618.9769937688</v>
      </c>
    </row>
    <row r="432" ht="15" customHeight="1" spans="1:39">
      <c r="A432" s="52" t="s">
        <v>1400</v>
      </c>
      <c r="B432" s="52" t="s">
        <v>457</v>
      </c>
      <c r="C432" s="52" t="s">
        <v>458</v>
      </c>
      <c r="D432" s="52" t="s">
        <v>929</v>
      </c>
      <c r="E432" s="10" t="s">
        <v>460</v>
      </c>
      <c r="F432" s="52" t="s">
        <v>459</v>
      </c>
      <c r="G432" s="56" t="s">
        <v>185</v>
      </c>
      <c r="H432" s="52" t="s">
        <v>623</v>
      </c>
      <c r="I432" s="52" t="s">
        <v>622</v>
      </c>
      <c r="J432" s="52" t="s">
        <v>181</v>
      </c>
      <c r="K432" s="52" t="s">
        <v>931</v>
      </c>
      <c r="L432" s="53" t="s">
        <v>291</v>
      </c>
      <c r="M432" s="13">
        <v>365</v>
      </c>
      <c r="N432" s="14">
        <f t="shared" si="119"/>
        <v>1</v>
      </c>
      <c r="O432" s="15">
        <v>11500</v>
      </c>
      <c r="P432" s="15">
        <f t="shared" si="120"/>
        <v>4197500</v>
      </c>
      <c r="Q432" s="16">
        <f>IFERROR(VLOOKUP(G432,SCENARIOS!$A$13:$E$18,2,0),0.025)</f>
        <v>0.03</v>
      </c>
      <c r="R432" s="52">
        <f>IFERROR(VLOOKUP(L432,INPUTS!$A$107:$B$120,2,0),0.0082)</f>
        <v>0.0079</v>
      </c>
      <c r="S432" s="52">
        <f t="shared" si="121"/>
        <v>90.85</v>
      </c>
      <c r="T432" s="15">
        <f t="shared" si="122"/>
        <v>33160.25</v>
      </c>
      <c r="U432" s="15">
        <f>T432/INPUTS!$B$7*1000</f>
        <v>41450312.5</v>
      </c>
      <c r="V432" s="15">
        <f>T432*INPUTS!$B$6</f>
        <v>104786.39</v>
      </c>
      <c r="W432" s="54" t="s">
        <v>396</v>
      </c>
      <c r="X432" s="54" t="s">
        <v>396</v>
      </c>
      <c r="Y432" s="67">
        <f>IFERROR(VLOOKUP(E432,INPUTS!$A$44:$B$103,2,0),0)</f>
        <v>0</v>
      </c>
      <c r="Z432" s="15">
        <f t="shared" si="123"/>
        <v>0</v>
      </c>
      <c r="AA432" s="20">
        <f>IFERROR(VLOOKUP(E432,INPUTS!$A$44:$C$103,3,0),SCENARIOS!$J$23)</f>
        <v>0</v>
      </c>
      <c r="AB432" s="15">
        <f t="shared" si="124"/>
        <v>0</v>
      </c>
      <c r="AC432" s="20">
        <f>IFERROR(VLOOKUP($E432,INPUTS!$A$44:$G$103,4,0),SCENARIOS!$K$23)</f>
        <v>0</v>
      </c>
      <c r="AD432" s="15">
        <f t="shared" si="125"/>
        <v>0</v>
      </c>
      <c r="AE432" s="20">
        <f>IFERROR(VLOOKUP($E432,INPUTS!$A$44:$G$103,5,0),SCENARIOS!$L$23)</f>
        <v>0</v>
      </c>
      <c r="AF432" s="15">
        <f t="shared" si="126"/>
        <v>0</v>
      </c>
      <c r="AG432" s="20">
        <f>IFERROR(VLOOKUP($E432,INPUTS!$A$44:$G$103,6,0),SCENARIOS!$M$23)</f>
        <v>0</v>
      </c>
      <c r="AH432" s="15">
        <f t="shared" si="127"/>
        <v>0</v>
      </c>
      <c r="AI432" s="20">
        <f>IFERROR(VLOOKUP($E432,INPUTS!$A$44:$G$103,7,0),SCENARIOS!$N$23)</f>
        <v>0</v>
      </c>
      <c r="AJ432" s="15">
        <f t="shared" si="128"/>
        <v>0</v>
      </c>
      <c r="AL432" t="str">
        <f t="shared" si="129"/>
        <v>N</v>
      </c>
      <c r="AM432" s="21">
        <f t="shared" si="130"/>
        <v>69430.1995918161</v>
      </c>
    </row>
    <row r="433" ht="15" customHeight="1" spans="1:39">
      <c r="A433" s="52" t="s">
        <v>1401</v>
      </c>
      <c r="B433" s="52" t="s">
        <v>457</v>
      </c>
      <c r="C433" s="52" t="s">
        <v>458</v>
      </c>
      <c r="D433" s="52" t="s">
        <v>929</v>
      </c>
      <c r="E433" s="10" t="s">
        <v>460</v>
      </c>
      <c r="F433" s="52" t="s">
        <v>459</v>
      </c>
      <c r="G433" s="56" t="s">
        <v>185</v>
      </c>
      <c r="H433" s="52" t="s">
        <v>234</v>
      </c>
      <c r="I433" s="52" t="s">
        <v>424</v>
      </c>
      <c r="J433" s="52" t="s">
        <v>173</v>
      </c>
      <c r="K433" s="52" t="s">
        <v>931</v>
      </c>
      <c r="L433" s="53" t="s">
        <v>291</v>
      </c>
      <c r="M433" s="13">
        <v>548</v>
      </c>
      <c r="N433" s="14">
        <f t="shared" si="119"/>
        <v>1.5013698630137</v>
      </c>
      <c r="O433" s="15">
        <v>9500</v>
      </c>
      <c r="P433" s="15">
        <f t="shared" si="120"/>
        <v>5206000</v>
      </c>
      <c r="Q433" s="16">
        <f>IFERROR(VLOOKUP(G433,SCENARIOS!$A$13:$E$18,2,0),0.025)</f>
        <v>0.03</v>
      </c>
      <c r="R433" s="52">
        <f>IFERROR(VLOOKUP(L433,INPUTS!$A$107:$B$120,2,0),0.0082)</f>
        <v>0.0079</v>
      </c>
      <c r="S433" s="52">
        <f t="shared" si="121"/>
        <v>75.05</v>
      </c>
      <c r="T433" s="15">
        <f t="shared" si="122"/>
        <v>41127.4</v>
      </c>
      <c r="U433" s="15">
        <f>T433/INPUTS!$B$7*1000</f>
        <v>51409250</v>
      </c>
      <c r="V433" s="15">
        <f>T433*INPUTS!$B$6</f>
        <v>129962.584</v>
      </c>
      <c r="W433" s="54" t="s">
        <v>396</v>
      </c>
      <c r="X433" s="54" t="s">
        <v>396</v>
      </c>
      <c r="Y433" s="67">
        <f>IFERROR(VLOOKUP(E433,INPUTS!$A$44:$B$103,2,0),0)</f>
        <v>0</v>
      </c>
      <c r="Z433" s="15">
        <f t="shared" si="123"/>
        <v>0</v>
      </c>
      <c r="AA433" s="20">
        <f>IFERROR(VLOOKUP(E433,INPUTS!$A$44:$C$103,3,0),SCENARIOS!$J$23)</f>
        <v>0</v>
      </c>
      <c r="AB433" s="15">
        <f t="shared" si="124"/>
        <v>0</v>
      </c>
      <c r="AC433" s="20">
        <f>IFERROR(VLOOKUP($E433,INPUTS!$A$44:$G$103,4,0),SCENARIOS!$K$23)</f>
        <v>0</v>
      </c>
      <c r="AD433" s="15">
        <f t="shared" si="125"/>
        <v>0</v>
      </c>
      <c r="AE433" s="20">
        <f>IFERROR(VLOOKUP($E433,INPUTS!$A$44:$G$103,5,0),SCENARIOS!$L$23)</f>
        <v>0</v>
      </c>
      <c r="AF433" s="15">
        <f t="shared" si="126"/>
        <v>0</v>
      </c>
      <c r="AG433" s="20">
        <f>IFERROR(VLOOKUP($E433,INPUTS!$A$44:$G$103,6,0),SCENARIOS!$M$23)</f>
        <v>0</v>
      </c>
      <c r="AH433" s="15">
        <f t="shared" si="127"/>
        <v>0</v>
      </c>
      <c r="AI433" s="20">
        <f>IFERROR(VLOOKUP($E433,INPUTS!$A$44:$G$103,7,0),SCENARIOS!$N$23)</f>
        <v>0</v>
      </c>
      <c r="AJ433" s="15">
        <f t="shared" si="128"/>
        <v>0</v>
      </c>
      <c r="AL433" t="str">
        <f t="shared" si="129"/>
        <v>N</v>
      </c>
      <c r="AM433" s="21">
        <f t="shared" si="130"/>
        <v>86111.6424240607</v>
      </c>
    </row>
    <row r="434" ht="15" customHeight="1" spans="1:39">
      <c r="A434" s="52" t="s">
        <v>1402</v>
      </c>
      <c r="B434" s="52" t="s">
        <v>457</v>
      </c>
      <c r="C434" s="52" t="s">
        <v>458</v>
      </c>
      <c r="D434" s="52" t="s">
        <v>929</v>
      </c>
      <c r="E434" s="10" t="s">
        <v>460</v>
      </c>
      <c r="F434" s="52" t="s">
        <v>459</v>
      </c>
      <c r="G434" s="56" t="s">
        <v>185</v>
      </c>
      <c r="H434" s="52" t="s">
        <v>237</v>
      </c>
      <c r="I434" s="52" t="s">
        <v>424</v>
      </c>
      <c r="J434" s="52" t="s">
        <v>173</v>
      </c>
      <c r="K434" s="52" t="s">
        <v>931</v>
      </c>
      <c r="L434" s="53" t="s">
        <v>291</v>
      </c>
      <c r="M434" s="13">
        <v>365</v>
      </c>
      <c r="N434" s="14">
        <f t="shared" si="119"/>
        <v>1</v>
      </c>
      <c r="O434" s="15">
        <v>9500</v>
      </c>
      <c r="P434" s="15">
        <f t="shared" si="120"/>
        <v>3467500</v>
      </c>
      <c r="Q434" s="16">
        <f>IFERROR(VLOOKUP(G434,SCENARIOS!$A$13:$E$18,2,0),0.025)</f>
        <v>0.03</v>
      </c>
      <c r="R434" s="52">
        <f>IFERROR(VLOOKUP(L434,INPUTS!$A$107:$B$120,2,0),0.0082)</f>
        <v>0.0079</v>
      </c>
      <c r="S434" s="52">
        <f t="shared" si="121"/>
        <v>75.05</v>
      </c>
      <c r="T434" s="15">
        <f t="shared" si="122"/>
        <v>27393.25</v>
      </c>
      <c r="U434" s="15">
        <f>T434/INPUTS!$B$7*1000</f>
        <v>34241562.5</v>
      </c>
      <c r="V434" s="15">
        <f>T434*INPUTS!$B$6</f>
        <v>86562.67</v>
      </c>
      <c r="W434" s="54" t="s">
        <v>396</v>
      </c>
      <c r="X434" s="54" t="s">
        <v>396</v>
      </c>
      <c r="Y434" s="67">
        <f>IFERROR(VLOOKUP(E434,INPUTS!$A$44:$B$103,2,0),0)</f>
        <v>0</v>
      </c>
      <c r="Z434" s="15">
        <f t="shared" si="123"/>
        <v>0</v>
      </c>
      <c r="AA434" s="20">
        <f>IFERROR(VLOOKUP(E434,INPUTS!$A$44:$C$103,3,0),SCENARIOS!$J$23)</f>
        <v>0</v>
      </c>
      <c r="AB434" s="15">
        <f t="shared" si="124"/>
        <v>0</v>
      </c>
      <c r="AC434" s="20">
        <f>IFERROR(VLOOKUP($E434,INPUTS!$A$44:$G$103,4,0),SCENARIOS!$K$23)</f>
        <v>0</v>
      </c>
      <c r="AD434" s="15">
        <f t="shared" si="125"/>
        <v>0</v>
      </c>
      <c r="AE434" s="20">
        <f>IFERROR(VLOOKUP($E434,INPUTS!$A$44:$G$103,5,0),SCENARIOS!$L$23)</f>
        <v>0</v>
      </c>
      <c r="AF434" s="15">
        <f t="shared" si="126"/>
        <v>0</v>
      </c>
      <c r="AG434" s="20">
        <f>IFERROR(VLOOKUP($E434,INPUTS!$A$44:$G$103,6,0),SCENARIOS!$M$23)</f>
        <v>0</v>
      </c>
      <c r="AH434" s="15">
        <f t="shared" si="127"/>
        <v>0</v>
      </c>
      <c r="AI434" s="20">
        <f>IFERROR(VLOOKUP($E434,INPUTS!$A$44:$G$103,7,0),SCENARIOS!$N$23)</f>
        <v>0</v>
      </c>
      <c r="AJ434" s="15">
        <f t="shared" si="128"/>
        <v>0</v>
      </c>
      <c r="AL434" t="str">
        <f t="shared" si="129"/>
        <v>N</v>
      </c>
      <c r="AM434" s="21">
        <f t="shared" si="130"/>
        <v>57355.3822715003</v>
      </c>
    </row>
    <row r="435" ht="15" customHeight="1" spans="1:39">
      <c r="A435" s="52" t="s">
        <v>1403</v>
      </c>
      <c r="B435" s="52" t="s">
        <v>457</v>
      </c>
      <c r="C435" s="52" t="s">
        <v>458</v>
      </c>
      <c r="D435" s="52" t="s">
        <v>929</v>
      </c>
      <c r="E435" s="10" t="s">
        <v>460</v>
      </c>
      <c r="F435" s="52" t="s">
        <v>459</v>
      </c>
      <c r="G435" s="56" t="s">
        <v>185</v>
      </c>
      <c r="H435" s="52" t="s">
        <v>505</v>
      </c>
      <c r="I435" s="52" t="s">
        <v>504</v>
      </c>
      <c r="J435" s="52" t="s">
        <v>173</v>
      </c>
      <c r="K435" s="52" t="s">
        <v>931</v>
      </c>
      <c r="L435" s="53" t="s">
        <v>291</v>
      </c>
      <c r="M435" s="13">
        <v>548</v>
      </c>
      <c r="N435" s="14">
        <f t="shared" si="119"/>
        <v>1.5013698630137</v>
      </c>
      <c r="O435" s="15">
        <v>8800</v>
      </c>
      <c r="P435" s="15">
        <f t="shared" si="120"/>
        <v>4822400</v>
      </c>
      <c r="Q435" s="16">
        <f>IFERROR(VLOOKUP(G435,SCENARIOS!$A$13:$E$18,2,0),0.025)</f>
        <v>0.03</v>
      </c>
      <c r="R435" s="52">
        <f>IFERROR(VLOOKUP(L435,INPUTS!$A$107:$B$120,2,0),0.0082)</f>
        <v>0.0079</v>
      </c>
      <c r="S435" s="52">
        <f t="shared" si="121"/>
        <v>69.52</v>
      </c>
      <c r="T435" s="15">
        <f t="shared" si="122"/>
        <v>38096.96</v>
      </c>
      <c r="U435" s="15">
        <f>T435/INPUTS!$B$7*1000</f>
        <v>47621200</v>
      </c>
      <c r="V435" s="15">
        <f>T435*INPUTS!$B$6</f>
        <v>120386.3936</v>
      </c>
      <c r="W435" s="54" t="s">
        <v>396</v>
      </c>
      <c r="X435" s="54" t="s">
        <v>396</v>
      </c>
      <c r="Y435" s="67">
        <f>IFERROR(VLOOKUP(E435,INPUTS!$A$44:$B$103,2,0),0)</f>
        <v>0</v>
      </c>
      <c r="Z435" s="15">
        <f t="shared" si="123"/>
        <v>0</v>
      </c>
      <c r="AA435" s="20">
        <f>IFERROR(VLOOKUP(E435,INPUTS!$A$44:$C$103,3,0),SCENARIOS!$J$23)</f>
        <v>0</v>
      </c>
      <c r="AB435" s="15">
        <f t="shared" si="124"/>
        <v>0</v>
      </c>
      <c r="AC435" s="20">
        <f>IFERROR(VLOOKUP($E435,INPUTS!$A$44:$G$103,4,0),SCENARIOS!$K$23)</f>
        <v>0</v>
      </c>
      <c r="AD435" s="15">
        <f t="shared" si="125"/>
        <v>0</v>
      </c>
      <c r="AE435" s="20">
        <f>IFERROR(VLOOKUP($E435,INPUTS!$A$44:$G$103,5,0),SCENARIOS!$L$23)</f>
        <v>0</v>
      </c>
      <c r="AF435" s="15">
        <f t="shared" si="126"/>
        <v>0</v>
      </c>
      <c r="AG435" s="20">
        <f>IFERROR(VLOOKUP($E435,INPUTS!$A$44:$G$103,6,0),SCENARIOS!$M$23)</f>
        <v>0</v>
      </c>
      <c r="AH435" s="15">
        <f t="shared" si="127"/>
        <v>0</v>
      </c>
      <c r="AI435" s="20">
        <f>IFERROR(VLOOKUP($E435,INPUTS!$A$44:$G$103,7,0),SCENARIOS!$N$23)</f>
        <v>0</v>
      </c>
      <c r="AJ435" s="15">
        <f t="shared" si="128"/>
        <v>0</v>
      </c>
      <c r="AL435" t="str">
        <f t="shared" si="129"/>
        <v>N</v>
      </c>
      <c r="AM435" s="21">
        <f t="shared" si="130"/>
        <v>79766.5740349194</v>
      </c>
    </row>
    <row r="436" ht="15" customHeight="1" spans="1:39">
      <c r="A436" s="52" t="s">
        <v>1404</v>
      </c>
      <c r="B436" s="52" t="s">
        <v>457</v>
      </c>
      <c r="C436" s="52" t="s">
        <v>458</v>
      </c>
      <c r="D436" s="52" t="s">
        <v>929</v>
      </c>
      <c r="E436" s="10" t="s">
        <v>460</v>
      </c>
      <c r="F436" s="52" t="s">
        <v>459</v>
      </c>
      <c r="G436" s="56" t="s">
        <v>185</v>
      </c>
      <c r="H436" s="52" t="s">
        <v>242</v>
      </c>
      <c r="I436" s="52" t="s">
        <v>421</v>
      </c>
      <c r="J436" s="52" t="s">
        <v>173</v>
      </c>
      <c r="K436" s="52" t="s">
        <v>931</v>
      </c>
      <c r="L436" s="53" t="s">
        <v>291</v>
      </c>
      <c r="M436" s="13">
        <v>548</v>
      </c>
      <c r="N436" s="14">
        <f t="shared" si="119"/>
        <v>1.5013698630137</v>
      </c>
      <c r="O436" s="15">
        <v>8300</v>
      </c>
      <c r="P436" s="15">
        <f t="shared" si="120"/>
        <v>4548400</v>
      </c>
      <c r="Q436" s="16">
        <f>IFERROR(VLOOKUP(G436,SCENARIOS!$A$13:$E$18,2,0),0.025)</f>
        <v>0.03</v>
      </c>
      <c r="R436" s="52">
        <f>IFERROR(VLOOKUP(L436,INPUTS!$A$107:$B$120,2,0),0.0082)</f>
        <v>0.0079</v>
      </c>
      <c r="S436" s="52">
        <f t="shared" si="121"/>
        <v>65.57</v>
      </c>
      <c r="T436" s="15">
        <f t="shared" si="122"/>
        <v>35932.36</v>
      </c>
      <c r="U436" s="15">
        <f>T436/INPUTS!$B$7*1000</f>
        <v>44915450</v>
      </c>
      <c r="V436" s="15">
        <f>T436*INPUTS!$B$6</f>
        <v>113546.2576</v>
      </c>
      <c r="W436" s="54" t="s">
        <v>396</v>
      </c>
      <c r="X436" s="54" t="s">
        <v>396</v>
      </c>
      <c r="Y436" s="67">
        <f>IFERROR(VLOOKUP(E436,INPUTS!$A$44:$B$103,2,0),0)</f>
        <v>0</v>
      </c>
      <c r="Z436" s="15">
        <f t="shared" si="123"/>
        <v>0</v>
      </c>
      <c r="AA436" s="20">
        <f>IFERROR(VLOOKUP(E436,INPUTS!$A$44:$C$103,3,0),SCENARIOS!$J$23)</f>
        <v>0</v>
      </c>
      <c r="AB436" s="15">
        <f t="shared" si="124"/>
        <v>0</v>
      </c>
      <c r="AC436" s="20">
        <f>IFERROR(VLOOKUP($E436,INPUTS!$A$44:$G$103,4,0),SCENARIOS!$K$23)</f>
        <v>0</v>
      </c>
      <c r="AD436" s="15">
        <f t="shared" si="125"/>
        <v>0</v>
      </c>
      <c r="AE436" s="20">
        <f>IFERROR(VLOOKUP($E436,INPUTS!$A$44:$G$103,5,0),SCENARIOS!$L$23)</f>
        <v>0</v>
      </c>
      <c r="AF436" s="15">
        <f t="shared" si="126"/>
        <v>0</v>
      </c>
      <c r="AG436" s="20">
        <f>IFERROR(VLOOKUP($E436,INPUTS!$A$44:$G$103,6,0),SCENARIOS!$M$23)</f>
        <v>0</v>
      </c>
      <c r="AH436" s="15">
        <f t="shared" si="127"/>
        <v>0</v>
      </c>
      <c r="AI436" s="20">
        <f>IFERROR(VLOOKUP($E436,INPUTS!$A$44:$G$103,7,0),SCENARIOS!$N$23)</f>
        <v>0</v>
      </c>
      <c r="AJ436" s="15">
        <f t="shared" si="128"/>
        <v>0</v>
      </c>
      <c r="AL436" t="str">
        <f t="shared" si="129"/>
        <v>N</v>
      </c>
      <c r="AM436" s="21">
        <f t="shared" si="130"/>
        <v>75234.3823283899</v>
      </c>
    </row>
    <row r="437" ht="15" customHeight="1" spans="1:39">
      <c r="A437" s="52" t="s">
        <v>1405</v>
      </c>
      <c r="B437" s="52" t="s">
        <v>457</v>
      </c>
      <c r="C437" s="52" t="s">
        <v>458</v>
      </c>
      <c r="D437" s="52" t="s">
        <v>929</v>
      </c>
      <c r="E437" s="10" t="s">
        <v>460</v>
      </c>
      <c r="F437" s="52" t="s">
        <v>459</v>
      </c>
      <c r="G437" s="56" t="s">
        <v>185</v>
      </c>
      <c r="H437" s="52" t="s">
        <v>545</v>
      </c>
      <c r="I437" s="52" t="s">
        <v>544</v>
      </c>
      <c r="J437" s="52" t="s">
        <v>173</v>
      </c>
      <c r="K437" s="52" t="s">
        <v>931</v>
      </c>
      <c r="L437" s="53" t="s">
        <v>291</v>
      </c>
      <c r="M437" s="13">
        <v>548</v>
      </c>
      <c r="N437" s="14">
        <f t="shared" si="119"/>
        <v>1.5013698630137</v>
      </c>
      <c r="O437" s="15">
        <v>7100</v>
      </c>
      <c r="P437" s="15">
        <f t="shared" si="120"/>
        <v>3890800</v>
      </c>
      <c r="Q437" s="16">
        <f>IFERROR(VLOOKUP(G437,SCENARIOS!$A$13:$E$18,2,0),0.025)</f>
        <v>0.03</v>
      </c>
      <c r="R437" s="52">
        <f>IFERROR(VLOOKUP(L437,INPUTS!$A$107:$B$120,2,0),0.0082)</f>
        <v>0.0079</v>
      </c>
      <c r="S437" s="52">
        <f t="shared" si="121"/>
        <v>56.09</v>
      </c>
      <c r="T437" s="15">
        <f t="shared" si="122"/>
        <v>30737.32</v>
      </c>
      <c r="U437" s="15">
        <f>T437/INPUTS!$B$7*1000</f>
        <v>38421650</v>
      </c>
      <c r="V437" s="15">
        <f>T437*INPUTS!$B$6</f>
        <v>97129.9312</v>
      </c>
      <c r="W437" s="54" t="s">
        <v>396</v>
      </c>
      <c r="X437" s="54" t="s">
        <v>396</v>
      </c>
      <c r="Y437" s="67">
        <f>IFERROR(VLOOKUP(E437,INPUTS!$A$44:$B$103,2,0),0)</f>
        <v>0</v>
      </c>
      <c r="Z437" s="15">
        <f t="shared" si="123"/>
        <v>0</v>
      </c>
      <c r="AA437" s="20">
        <f>IFERROR(VLOOKUP(E437,INPUTS!$A$44:$C$103,3,0),SCENARIOS!$J$23)</f>
        <v>0</v>
      </c>
      <c r="AB437" s="15">
        <f t="shared" si="124"/>
        <v>0</v>
      </c>
      <c r="AC437" s="20">
        <f>IFERROR(VLOOKUP($E437,INPUTS!$A$44:$G$103,4,0),SCENARIOS!$K$23)</f>
        <v>0</v>
      </c>
      <c r="AD437" s="15">
        <f t="shared" si="125"/>
        <v>0</v>
      </c>
      <c r="AE437" s="20">
        <f>IFERROR(VLOOKUP($E437,INPUTS!$A$44:$G$103,5,0),SCENARIOS!$L$23)</f>
        <v>0</v>
      </c>
      <c r="AF437" s="15">
        <f t="shared" si="126"/>
        <v>0</v>
      </c>
      <c r="AG437" s="20">
        <f>IFERROR(VLOOKUP($E437,INPUTS!$A$44:$G$103,6,0),SCENARIOS!$M$23)</f>
        <v>0</v>
      </c>
      <c r="AH437" s="15">
        <f t="shared" si="127"/>
        <v>0</v>
      </c>
      <c r="AI437" s="20">
        <f>IFERROR(VLOOKUP($E437,INPUTS!$A$44:$G$103,7,0),SCENARIOS!$N$23)</f>
        <v>0</v>
      </c>
      <c r="AJ437" s="15">
        <f t="shared" si="128"/>
        <v>0</v>
      </c>
      <c r="AL437" t="str">
        <f t="shared" si="129"/>
        <v>N</v>
      </c>
      <c r="AM437" s="21">
        <f t="shared" si="130"/>
        <v>64357.1222327191</v>
      </c>
    </row>
    <row r="438" ht="15" customHeight="1" spans="1:39">
      <c r="A438" s="52" t="s">
        <v>1406</v>
      </c>
      <c r="B438" s="52" t="s">
        <v>457</v>
      </c>
      <c r="C438" s="52" t="s">
        <v>458</v>
      </c>
      <c r="D438" s="52" t="s">
        <v>929</v>
      </c>
      <c r="E438" s="10" t="s">
        <v>460</v>
      </c>
      <c r="F438" s="52" t="s">
        <v>459</v>
      </c>
      <c r="G438" s="56" t="s">
        <v>185</v>
      </c>
      <c r="H438" s="52" t="s">
        <v>529</v>
      </c>
      <c r="I438" s="52" t="s">
        <v>528</v>
      </c>
      <c r="J438" s="52" t="s">
        <v>173</v>
      </c>
      <c r="K438" s="52" t="s">
        <v>931</v>
      </c>
      <c r="L438" s="53" t="s">
        <v>291</v>
      </c>
      <c r="M438" s="13">
        <v>548</v>
      </c>
      <c r="N438" s="14">
        <f t="shared" si="119"/>
        <v>1.5013698630137</v>
      </c>
      <c r="O438" s="15">
        <v>8200</v>
      </c>
      <c r="P438" s="15">
        <f t="shared" si="120"/>
        <v>4493600</v>
      </c>
      <c r="Q438" s="16">
        <f>IFERROR(VLOOKUP(G438,SCENARIOS!$A$13:$E$18,2,0),0.025)</f>
        <v>0.03</v>
      </c>
      <c r="R438" s="52">
        <f>IFERROR(VLOOKUP(L438,INPUTS!$A$107:$B$120,2,0),0.0082)</f>
        <v>0.0079</v>
      </c>
      <c r="S438" s="52">
        <f t="shared" si="121"/>
        <v>64.78</v>
      </c>
      <c r="T438" s="15">
        <f t="shared" si="122"/>
        <v>35499.44</v>
      </c>
      <c r="U438" s="15">
        <f>T438/INPUTS!$B$7*1000</f>
        <v>44374300</v>
      </c>
      <c r="V438" s="15">
        <f>T438*INPUTS!$B$6</f>
        <v>112178.2304</v>
      </c>
      <c r="W438" s="54" t="s">
        <v>396</v>
      </c>
      <c r="X438" s="54" t="s">
        <v>396</v>
      </c>
      <c r="Y438" s="67">
        <f>IFERROR(VLOOKUP(E438,INPUTS!$A$44:$B$103,2,0),0)</f>
        <v>0</v>
      </c>
      <c r="Z438" s="15">
        <f t="shared" si="123"/>
        <v>0</v>
      </c>
      <c r="AA438" s="20">
        <f>IFERROR(VLOOKUP(E438,INPUTS!$A$44:$C$103,3,0),SCENARIOS!$J$23)</f>
        <v>0</v>
      </c>
      <c r="AB438" s="15">
        <f t="shared" si="124"/>
        <v>0</v>
      </c>
      <c r="AC438" s="20">
        <f>IFERROR(VLOOKUP($E438,INPUTS!$A$44:$G$103,4,0),SCENARIOS!$K$23)</f>
        <v>0</v>
      </c>
      <c r="AD438" s="15">
        <f t="shared" si="125"/>
        <v>0</v>
      </c>
      <c r="AE438" s="20">
        <f>IFERROR(VLOOKUP($E438,INPUTS!$A$44:$G$103,5,0),SCENARIOS!$L$23)</f>
        <v>0</v>
      </c>
      <c r="AF438" s="15">
        <f t="shared" si="126"/>
        <v>0</v>
      </c>
      <c r="AG438" s="20">
        <f>IFERROR(VLOOKUP($E438,INPUTS!$A$44:$G$103,6,0),SCENARIOS!$M$23)</f>
        <v>0</v>
      </c>
      <c r="AH438" s="15">
        <f t="shared" si="127"/>
        <v>0</v>
      </c>
      <c r="AI438" s="20">
        <f>IFERROR(VLOOKUP($E438,INPUTS!$A$44:$G$103,7,0),SCENARIOS!$N$23)</f>
        <v>0</v>
      </c>
      <c r="AJ438" s="15">
        <f t="shared" si="128"/>
        <v>0</v>
      </c>
      <c r="AL438" t="str">
        <f t="shared" si="129"/>
        <v>N</v>
      </c>
      <c r="AM438" s="21">
        <f t="shared" si="130"/>
        <v>74327.943987084</v>
      </c>
    </row>
    <row r="439" ht="15" customHeight="1" spans="1:39">
      <c r="A439" s="52" t="s">
        <v>1407</v>
      </c>
      <c r="B439" s="52" t="s">
        <v>457</v>
      </c>
      <c r="C439" s="52" t="s">
        <v>458</v>
      </c>
      <c r="D439" s="52" t="s">
        <v>929</v>
      </c>
      <c r="E439" s="10" t="s">
        <v>460</v>
      </c>
      <c r="F439" s="52" t="s">
        <v>459</v>
      </c>
      <c r="G439" s="56" t="s">
        <v>185</v>
      </c>
      <c r="H439" s="52" t="s">
        <v>264</v>
      </c>
      <c r="I439" s="52" t="s">
        <v>436</v>
      </c>
      <c r="J439" s="52" t="s">
        <v>173</v>
      </c>
      <c r="K439" s="52" t="s">
        <v>931</v>
      </c>
      <c r="L439" s="53" t="s">
        <v>293</v>
      </c>
      <c r="M439" s="13">
        <v>365</v>
      </c>
      <c r="N439" s="14">
        <f t="shared" si="119"/>
        <v>1</v>
      </c>
      <c r="O439" s="15">
        <v>15200</v>
      </c>
      <c r="P439" s="15">
        <f t="shared" si="120"/>
        <v>5548000</v>
      </c>
      <c r="Q439" s="16">
        <f>IFERROR(VLOOKUP(G439,SCENARIOS!$A$13:$E$18,2,0),0.025)</f>
        <v>0.03</v>
      </c>
      <c r="R439" s="52">
        <f>IFERROR(VLOOKUP(L439,INPUTS!$A$107:$B$120,2,0),0.0082)</f>
        <v>0.0079</v>
      </c>
      <c r="S439" s="52">
        <f t="shared" si="121"/>
        <v>120.08</v>
      </c>
      <c r="T439" s="15">
        <f t="shared" si="122"/>
        <v>43829.2</v>
      </c>
      <c r="U439" s="15">
        <f>T439/INPUTS!$B$7*1000</f>
        <v>54786500</v>
      </c>
      <c r="V439" s="15">
        <f>T439*INPUTS!$B$6</f>
        <v>138500.272</v>
      </c>
      <c r="W439" s="54" t="s">
        <v>396</v>
      </c>
      <c r="X439" s="54" t="s">
        <v>396</v>
      </c>
      <c r="Y439" s="67">
        <f>IFERROR(VLOOKUP(E439,INPUTS!$A$44:$B$103,2,0),0)</f>
        <v>0</v>
      </c>
      <c r="Z439" s="15">
        <f t="shared" si="123"/>
        <v>0</v>
      </c>
      <c r="AA439" s="20">
        <f>IFERROR(VLOOKUP(E439,INPUTS!$A$44:$C$103,3,0),SCENARIOS!$J$23)</f>
        <v>0</v>
      </c>
      <c r="AB439" s="15">
        <f t="shared" si="124"/>
        <v>0</v>
      </c>
      <c r="AC439" s="20">
        <f>IFERROR(VLOOKUP($E439,INPUTS!$A$44:$G$103,4,0),SCENARIOS!$K$23)</f>
        <v>0</v>
      </c>
      <c r="AD439" s="15">
        <f t="shared" si="125"/>
        <v>0</v>
      </c>
      <c r="AE439" s="20">
        <f>IFERROR(VLOOKUP($E439,INPUTS!$A$44:$G$103,5,0),SCENARIOS!$L$23)</f>
        <v>0</v>
      </c>
      <c r="AF439" s="15">
        <f t="shared" si="126"/>
        <v>0</v>
      </c>
      <c r="AG439" s="20">
        <f>IFERROR(VLOOKUP($E439,INPUTS!$A$44:$G$103,6,0),SCENARIOS!$M$23)</f>
        <v>0</v>
      </c>
      <c r="AH439" s="15">
        <f t="shared" si="127"/>
        <v>0</v>
      </c>
      <c r="AI439" s="20">
        <f>IFERROR(VLOOKUP($E439,INPUTS!$A$44:$G$103,7,0),SCENARIOS!$N$23)</f>
        <v>0</v>
      </c>
      <c r="AJ439" s="15">
        <f t="shared" si="128"/>
        <v>0</v>
      </c>
      <c r="AL439" t="str">
        <f t="shared" si="129"/>
        <v>N</v>
      </c>
      <c r="AM439" s="21">
        <f t="shared" si="130"/>
        <v>91768.6116344005</v>
      </c>
    </row>
    <row r="440" ht="15" customHeight="1" spans="1:39">
      <c r="A440" s="52" t="s">
        <v>1408</v>
      </c>
      <c r="B440" s="52" t="s">
        <v>457</v>
      </c>
      <c r="C440" s="52" t="s">
        <v>458</v>
      </c>
      <c r="D440" s="52" t="s">
        <v>929</v>
      </c>
      <c r="E440" s="10" t="s">
        <v>460</v>
      </c>
      <c r="F440" s="52" t="s">
        <v>459</v>
      </c>
      <c r="G440" s="56" t="s">
        <v>185</v>
      </c>
      <c r="H440" s="52" t="s">
        <v>640</v>
      </c>
      <c r="I440" s="52" t="s">
        <v>639</v>
      </c>
      <c r="J440" s="52" t="s">
        <v>185</v>
      </c>
      <c r="K440" s="52" t="s">
        <v>931</v>
      </c>
      <c r="L440" s="53" t="s">
        <v>291</v>
      </c>
      <c r="M440" s="13">
        <v>365</v>
      </c>
      <c r="N440" s="14">
        <f t="shared" si="119"/>
        <v>1</v>
      </c>
      <c r="O440" s="15">
        <v>4850</v>
      </c>
      <c r="P440" s="15">
        <f t="shared" si="120"/>
        <v>1770250</v>
      </c>
      <c r="Q440" s="16">
        <f>IFERROR(VLOOKUP(G440,SCENARIOS!$A$13:$E$18,2,0),0.025)</f>
        <v>0.03</v>
      </c>
      <c r="R440" s="52">
        <f>IFERROR(VLOOKUP(L440,INPUTS!$A$107:$B$120,2,0),0.0082)</f>
        <v>0.0079</v>
      </c>
      <c r="S440" s="52">
        <f t="shared" si="121"/>
        <v>38.315</v>
      </c>
      <c r="T440" s="15">
        <f t="shared" si="122"/>
        <v>13984.975</v>
      </c>
      <c r="U440" s="15">
        <f>T440/INPUTS!$B$7*1000</f>
        <v>17481218.75</v>
      </c>
      <c r="V440" s="15">
        <f>T440*INPUTS!$B$6</f>
        <v>44192.521</v>
      </c>
      <c r="W440" s="54" t="s">
        <v>396</v>
      </c>
      <c r="X440" s="54" t="s">
        <v>396</v>
      </c>
      <c r="Y440" s="67">
        <f>IFERROR(VLOOKUP(E440,INPUTS!$A$44:$B$103,2,0),0)</f>
        <v>0</v>
      </c>
      <c r="Z440" s="15">
        <f t="shared" si="123"/>
        <v>0</v>
      </c>
      <c r="AA440" s="20">
        <f>IFERROR(VLOOKUP(E440,INPUTS!$A$44:$C$103,3,0),SCENARIOS!$J$23)</f>
        <v>0</v>
      </c>
      <c r="AB440" s="15">
        <f t="shared" si="124"/>
        <v>0</v>
      </c>
      <c r="AC440" s="20">
        <f>IFERROR(VLOOKUP($E440,INPUTS!$A$44:$G$103,4,0),SCENARIOS!$K$23)</f>
        <v>0</v>
      </c>
      <c r="AD440" s="15">
        <f t="shared" si="125"/>
        <v>0</v>
      </c>
      <c r="AE440" s="20">
        <f>IFERROR(VLOOKUP($E440,INPUTS!$A$44:$G$103,5,0),SCENARIOS!$L$23)</f>
        <v>0</v>
      </c>
      <c r="AF440" s="15">
        <f t="shared" si="126"/>
        <v>0</v>
      </c>
      <c r="AG440" s="20">
        <f>IFERROR(VLOOKUP($E440,INPUTS!$A$44:$G$103,6,0),SCENARIOS!$M$23)</f>
        <v>0</v>
      </c>
      <c r="AH440" s="15">
        <f t="shared" si="127"/>
        <v>0</v>
      </c>
      <c r="AI440" s="20">
        <f>IFERROR(VLOOKUP($E440,INPUTS!$A$44:$G$103,7,0),SCENARIOS!$N$23)</f>
        <v>0</v>
      </c>
      <c r="AJ440" s="15">
        <f t="shared" si="128"/>
        <v>0</v>
      </c>
      <c r="AL440" t="str">
        <f t="shared" si="129"/>
        <v>N</v>
      </c>
      <c r="AM440" s="21">
        <f t="shared" si="130"/>
        <v>29281.4320017659</v>
      </c>
    </row>
    <row r="441" ht="15" customHeight="1" spans="1:39">
      <c r="A441" s="52" t="s">
        <v>1409</v>
      </c>
      <c r="B441" s="52" t="s">
        <v>457</v>
      </c>
      <c r="C441" s="52" t="s">
        <v>458</v>
      </c>
      <c r="D441" s="52" t="s">
        <v>929</v>
      </c>
      <c r="E441" s="10" t="s">
        <v>460</v>
      </c>
      <c r="F441" s="52" t="s">
        <v>459</v>
      </c>
      <c r="G441" s="56" t="s">
        <v>185</v>
      </c>
      <c r="H441" s="52" t="s">
        <v>644</v>
      </c>
      <c r="I441" s="52" t="s">
        <v>643</v>
      </c>
      <c r="J441" s="52" t="s">
        <v>185</v>
      </c>
      <c r="K441" s="52" t="s">
        <v>931</v>
      </c>
      <c r="L441" s="53" t="s">
        <v>291</v>
      </c>
      <c r="M441" s="13">
        <v>548</v>
      </c>
      <c r="N441" s="14">
        <f t="shared" si="119"/>
        <v>1.5013698630137</v>
      </c>
      <c r="O441" s="15">
        <v>7100</v>
      </c>
      <c r="P441" s="15">
        <f t="shared" si="120"/>
        <v>3890800</v>
      </c>
      <c r="Q441" s="16">
        <f>IFERROR(VLOOKUP(G441,SCENARIOS!$A$13:$E$18,2,0),0.025)</f>
        <v>0.03</v>
      </c>
      <c r="R441" s="52">
        <f>IFERROR(VLOOKUP(L441,INPUTS!$A$107:$B$120,2,0),0.0082)</f>
        <v>0.0079</v>
      </c>
      <c r="S441" s="52">
        <f t="shared" si="121"/>
        <v>56.09</v>
      </c>
      <c r="T441" s="15">
        <f t="shared" si="122"/>
        <v>30737.32</v>
      </c>
      <c r="U441" s="15">
        <f>T441/INPUTS!$B$7*1000</f>
        <v>38421650</v>
      </c>
      <c r="V441" s="15">
        <f>T441*INPUTS!$B$6</f>
        <v>97129.9312</v>
      </c>
      <c r="W441" s="54" t="s">
        <v>396</v>
      </c>
      <c r="X441" s="54" t="s">
        <v>396</v>
      </c>
      <c r="Y441" s="67">
        <f>IFERROR(VLOOKUP(E441,INPUTS!$A$44:$B$103,2,0),0)</f>
        <v>0</v>
      </c>
      <c r="Z441" s="15">
        <f t="shared" si="123"/>
        <v>0</v>
      </c>
      <c r="AA441" s="20">
        <f>IFERROR(VLOOKUP(E441,INPUTS!$A$44:$C$103,3,0),SCENARIOS!$J$23)</f>
        <v>0</v>
      </c>
      <c r="AB441" s="15">
        <f t="shared" si="124"/>
        <v>0</v>
      </c>
      <c r="AC441" s="20">
        <f>IFERROR(VLOOKUP($E441,INPUTS!$A$44:$G$103,4,0),SCENARIOS!$K$23)</f>
        <v>0</v>
      </c>
      <c r="AD441" s="15">
        <f t="shared" si="125"/>
        <v>0</v>
      </c>
      <c r="AE441" s="20">
        <f>IFERROR(VLOOKUP($E441,INPUTS!$A$44:$G$103,5,0),SCENARIOS!$L$23)</f>
        <v>0</v>
      </c>
      <c r="AF441" s="15">
        <f t="shared" si="126"/>
        <v>0</v>
      </c>
      <c r="AG441" s="20">
        <f>IFERROR(VLOOKUP($E441,INPUTS!$A$44:$G$103,6,0),SCENARIOS!$M$23)</f>
        <v>0</v>
      </c>
      <c r="AH441" s="15">
        <f t="shared" si="127"/>
        <v>0</v>
      </c>
      <c r="AI441" s="20">
        <f>IFERROR(VLOOKUP($E441,INPUTS!$A$44:$G$103,7,0),SCENARIOS!$N$23)</f>
        <v>0</v>
      </c>
      <c r="AJ441" s="15">
        <f t="shared" si="128"/>
        <v>0</v>
      </c>
      <c r="AL441" t="str">
        <f t="shared" si="129"/>
        <v>N</v>
      </c>
      <c r="AM441" s="21">
        <f t="shared" si="130"/>
        <v>64357.1222327191</v>
      </c>
    </row>
    <row r="442" ht="15" customHeight="1" spans="1:39">
      <c r="A442" s="52" t="s">
        <v>1410</v>
      </c>
      <c r="B442" s="52" t="s">
        <v>457</v>
      </c>
      <c r="C442" s="52" t="s">
        <v>458</v>
      </c>
      <c r="D442" s="52" t="s">
        <v>929</v>
      </c>
      <c r="E442" s="10" t="s">
        <v>460</v>
      </c>
      <c r="F442" s="52" t="s">
        <v>459</v>
      </c>
      <c r="G442" s="56" t="s">
        <v>185</v>
      </c>
      <c r="H442" s="52" t="s">
        <v>1216</v>
      </c>
      <c r="I442" s="52" t="s">
        <v>1217</v>
      </c>
      <c r="J442" s="52" t="s">
        <v>185</v>
      </c>
      <c r="K442" s="52" t="s">
        <v>931</v>
      </c>
      <c r="L442" s="53" t="s">
        <v>288</v>
      </c>
      <c r="M442" s="13">
        <v>548</v>
      </c>
      <c r="N442" s="14">
        <f t="shared" si="119"/>
        <v>1.5013698630137</v>
      </c>
      <c r="O442" s="15">
        <v>4900</v>
      </c>
      <c r="P442" s="15">
        <f t="shared" si="120"/>
        <v>2685200</v>
      </c>
      <c r="Q442" s="16">
        <f>IFERROR(VLOOKUP(G442,SCENARIOS!$A$13:$E$18,2,0),0.025)</f>
        <v>0.03</v>
      </c>
      <c r="R442" s="52">
        <f>IFERROR(VLOOKUP(L442,INPUTS!$A$107:$B$120,2,0),0.0082)</f>
        <v>0.0085</v>
      </c>
      <c r="S442" s="52">
        <f t="shared" si="121"/>
        <v>41.65</v>
      </c>
      <c r="T442" s="15">
        <f t="shared" si="122"/>
        <v>22824.2</v>
      </c>
      <c r="U442" s="15">
        <f>T442/INPUTS!$B$7*1000</f>
        <v>28530250</v>
      </c>
      <c r="V442" s="15">
        <f>T442*INPUTS!$B$6</f>
        <v>72124.472</v>
      </c>
      <c r="W442" s="54" t="s">
        <v>396</v>
      </c>
      <c r="X442" s="54" t="s">
        <v>396</v>
      </c>
      <c r="Y442" s="67">
        <f>IFERROR(VLOOKUP(E442,INPUTS!$A$44:$B$103,2,0),0)</f>
        <v>0</v>
      </c>
      <c r="Z442" s="15">
        <f t="shared" si="123"/>
        <v>0</v>
      </c>
      <c r="AA442" s="20">
        <f>IFERROR(VLOOKUP(E442,INPUTS!$A$44:$C$103,3,0),SCENARIOS!$J$23)</f>
        <v>0</v>
      </c>
      <c r="AB442" s="15">
        <f t="shared" si="124"/>
        <v>0</v>
      </c>
      <c r="AC442" s="20">
        <f>IFERROR(VLOOKUP($E442,INPUTS!$A$44:$G$103,4,0),SCENARIOS!$K$23)</f>
        <v>0</v>
      </c>
      <c r="AD442" s="15">
        <f t="shared" si="125"/>
        <v>0</v>
      </c>
      <c r="AE442" s="20">
        <f>IFERROR(VLOOKUP($E442,INPUTS!$A$44:$G$103,5,0),SCENARIOS!$L$23)</f>
        <v>0</v>
      </c>
      <c r="AF442" s="15">
        <f t="shared" si="126"/>
        <v>0</v>
      </c>
      <c r="AG442" s="20">
        <f>IFERROR(VLOOKUP($E442,INPUTS!$A$44:$G$103,6,0),SCENARIOS!$M$23)</f>
        <v>0</v>
      </c>
      <c r="AH442" s="15">
        <f t="shared" si="127"/>
        <v>0</v>
      </c>
      <c r="AI442" s="20">
        <f>IFERROR(VLOOKUP($E442,INPUTS!$A$44:$G$103,7,0),SCENARIOS!$N$23)</f>
        <v>0</v>
      </c>
      <c r="AJ442" s="15">
        <f t="shared" si="128"/>
        <v>0</v>
      </c>
      <c r="AL442" t="str">
        <f t="shared" si="129"/>
        <v>N</v>
      </c>
      <c r="AM442" s="21">
        <f t="shared" si="130"/>
        <v>47788.8062220137</v>
      </c>
    </row>
    <row r="443" ht="15" customHeight="1" spans="1:39">
      <c r="A443" s="52" t="s">
        <v>1411</v>
      </c>
      <c r="B443" s="52" t="s">
        <v>457</v>
      </c>
      <c r="C443" s="52" t="s">
        <v>458</v>
      </c>
      <c r="D443" s="52" t="s">
        <v>929</v>
      </c>
      <c r="E443" s="10" t="s">
        <v>460</v>
      </c>
      <c r="F443" s="52" t="s">
        <v>459</v>
      </c>
      <c r="G443" s="56" t="s">
        <v>185</v>
      </c>
      <c r="H443" s="52" t="s">
        <v>1213</v>
      </c>
      <c r="I443" s="52" t="s">
        <v>1214</v>
      </c>
      <c r="J443" s="52" t="s">
        <v>185</v>
      </c>
      <c r="K443" s="52" t="s">
        <v>931</v>
      </c>
      <c r="L443" s="53" t="s">
        <v>288</v>
      </c>
      <c r="M443" s="13">
        <v>365</v>
      </c>
      <c r="N443" s="14">
        <f t="shared" si="119"/>
        <v>1</v>
      </c>
      <c r="O443" s="15">
        <v>5200</v>
      </c>
      <c r="P443" s="15">
        <f t="shared" si="120"/>
        <v>1898000</v>
      </c>
      <c r="Q443" s="16">
        <f>IFERROR(VLOOKUP(G443,SCENARIOS!$A$13:$E$18,2,0),0.025)</f>
        <v>0.03</v>
      </c>
      <c r="R443" s="52">
        <f>IFERROR(VLOOKUP(L443,INPUTS!$A$107:$B$120,2,0),0.0082)</f>
        <v>0.0085</v>
      </c>
      <c r="S443" s="52">
        <f t="shared" si="121"/>
        <v>44.2</v>
      </c>
      <c r="T443" s="15">
        <f t="shared" si="122"/>
        <v>16133</v>
      </c>
      <c r="U443" s="15">
        <f>T443/INPUTS!$B$7*1000</f>
        <v>20166250</v>
      </c>
      <c r="V443" s="15">
        <f>T443*INPUTS!$B$6</f>
        <v>50980.28</v>
      </c>
      <c r="W443" s="54" t="s">
        <v>396</v>
      </c>
      <c r="X443" s="54" t="s">
        <v>396</v>
      </c>
      <c r="Y443" s="67">
        <f>IFERROR(VLOOKUP(E443,INPUTS!$A$44:$B$103,2,0),0)</f>
        <v>0</v>
      </c>
      <c r="Z443" s="15">
        <f t="shared" si="123"/>
        <v>0</v>
      </c>
      <c r="AA443" s="20">
        <f>IFERROR(VLOOKUP(E443,INPUTS!$A$44:$C$103,3,0),SCENARIOS!$J$23)</f>
        <v>0</v>
      </c>
      <c r="AB443" s="15">
        <f t="shared" si="124"/>
        <v>0</v>
      </c>
      <c r="AC443" s="20">
        <f>IFERROR(VLOOKUP($E443,INPUTS!$A$44:$G$103,4,0),SCENARIOS!$K$23)</f>
        <v>0</v>
      </c>
      <c r="AD443" s="15">
        <f t="shared" si="125"/>
        <v>0</v>
      </c>
      <c r="AE443" s="20">
        <f>IFERROR(VLOOKUP($E443,INPUTS!$A$44:$G$103,5,0),SCENARIOS!$L$23)</f>
        <v>0</v>
      </c>
      <c r="AF443" s="15">
        <f t="shared" si="126"/>
        <v>0</v>
      </c>
      <c r="AG443" s="20">
        <f>IFERROR(VLOOKUP($E443,INPUTS!$A$44:$G$103,6,0),SCENARIOS!$M$23)</f>
        <v>0</v>
      </c>
      <c r="AH443" s="15">
        <f t="shared" si="127"/>
        <v>0</v>
      </c>
      <c r="AI443" s="20">
        <f>IFERROR(VLOOKUP($E443,INPUTS!$A$44:$G$103,7,0),SCENARIOS!$N$23)</f>
        <v>0</v>
      </c>
      <c r="AJ443" s="15">
        <f t="shared" si="128"/>
        <v>0</v>
      </c>
      <c r="AL443" t="str">
        <f t="shared" si="129"/>
        <v>N</v>
      </c>
      <c r="AM443" s="21">
        <f t="shared" si="130"/>
        <v>33778.9193391114</v>
      </c>
    </row>
    <row r="444" ht="15" customHeight="1" spans="1:39">
      <c r="A444" s="52" t="s">
        <v>1412</v>
      </c>
      <c r="B444" s="52" t="s">
        <v>457</v>
      </c>
      <c r="C444" s="52" t="s">
        <v>458</v>
      </c>
      <c r="D444" s="52" t="s">
        <v>929</v>
      </c>
      <c r="E444" s="10" t="s">
        <v>460</v>
      </c>
      <c r="F444" s="52" t="s">
        <v>459</v>
      </c>
      <c r="G444" s="56" t="s">
        <v>185</v>
      </c>
      <c r="H444" s="52" t="s">
        <v>456</v>
      </c>
      <c r="I444" s="52" t="s">
        <v>455</v>
      </c>
      <c r="J444" s="52" t="s">
        <v>185</v>
      </c>
      <c r="K444" s="52" t="s">
        <v>931</v>
      </c>
      <c r="L444" s="53" t="s">
        <v>291</v>
      </c>
      <c r="M444" s="13">
        <v>548</v>
      </c>
      <c r="N444" s="14">
        <f t="shared" si="119"/>
        <v>1.5013698630137</v>
      </c>
      <c r="O444" s="15">
        <v>3400</v>
      </c>
      <c r="P444" s="15">
        <f t="shared" si="120"/>
        <v>1863200</v>
      </c>
      <c r="Q444" s="16">
        <f>IFERROR(VLOOKUP(G444,SCENARIOS!$A$13:$E$18,2,0),0.025)</f>
        <v>0.03</v>
      </c>
      <c r="R444" s="52">
        <f>IFERROR(VLOOKUP(L444,INPUTS!$A$107:$B$120,2,0),0.0082)</f>
        <v>0.0079</v>
      </c>
      <c r="S444" s="52">
        <f t="shared" si="121"/>
        <v>26.86</v>
      </c>
      <c r="T444" s="15">
        <f t="shared" si="122"/>
        <v>14719.28</v>
      </c>
      <c r="U444" s="15">
        <f>T444/INPUTS!$B$7*1000</f>
        <v>18399100</v>
      </c>
      <c r="V444" s="15">
        <f>T444*INPUTS!$B$6</f>
        <v>46512.9248</v>
      </c>
      <c r="W444" s="54" t="s">
        <v>396</v>
      </c>
      <c r="X444" s="54" t="s">
        <v>396</v>
      </c>
      <c r="Y444" s="67">
        <f>IFERROR(VLOOKUP(E444,INPUTS!$A$44:$B$103,2,0),0)</f>
        <v>0</v>
      </c>
      <c r="Z444" s="15">
        <f t="shared" si="123"/>
        <v>0</v>
      </c>
      <c r="AA444" s="20">
        <f>IFERROR(VLOOKUP(E444,INPUTS!$A$44:$C$103,3,0),SCENARIOS!$J$23)</f>
        <v>0</v>
      </c>
      <c r="AB444" s="15">
        <f t="shared" si="124"/>
        <v>0</v>
      </c>
      <c r="AC444" s="20">
        <f>IFERROR(VLOOKUP($E444,INPUTS!$A$44:$G$103,4,0),SCENARIOS!$K$23)</f>
        <v>0</v>
      </c>
      <c r="AD444" s="15">
        <f t="shared" si="125"/>
        <v>0</v>
      </c>
      <c r="AE444" s="20">
        <f>IFERROR(VLOOKUP($E444,INPUTS!$A$44:$G$103,5,0),SCENARIOS!$L$23)</f>
        <v>0</v>
      </c>
      <c r="AF444" s="15">
        <f t="shared" si="126"/>
        <v>0</v>
      </c>
      <c r="AG444" s="20">
        <f>IFERROR(VLOOKUP($E444,INPUTS!$A$44:$G$103,6,0),SCENARIOS!$M$23)</f>
        <v>0</v>
      </c>
      <c r="AH444" s="15">
        <f t="shared" si="127"/>
        <v>0</v>
      </c>
      <c r="AI444" s="20">
        <f>IFERROR(VLOOKUP($E444,INPUTS!$A$44:$G$103,7,0),SCENARIOS!$N$23)</f>
        <v>0</v>
      </c>
      <c r="AJ444" s="15">
        <f t="shared" si="128"/>
        <v>0</v>
      </c>
      <c r="AL444" t="str">
        <f t="shared" si="129"/>
        <v>N</v>
      </c>
      <c r="AM444" s="21">
        <f t="shared" si="130"/>
        <v>30818.9036044007</v>
      </c>
    </row>
    <row r="445" ht="15" customHeight="1" spans="1:39">
      <c r="A445" s="52" t="s">
        <v>1413</v>
      </c>
      <c r="B445" s="52" t="s">
        <v>457</v>
      </c>
      <c r="C445" s="52" t="s">
        <v>458</v>
      </c>
      <c r="D445" s="52" t="s">
        <v>929</v>
      </c>
      <c r="E445" s="10" t="s">
        <v>460</v>
      </c>
      <c r="F445" s="52" t="s">
        <v>459</v>
      </c>
      <c r="G445" s="56" t="s">
        <v>185</v>
      </c>
      <c r="H445" s="52" t="s">
        <v>648</v>
      </c>
      <c r="I445" s="52" t="s">
        <v>647</v>
      </c>
      <c r="J445" s="52" t="s">
        <v>177</v>
      </c>
      <c r="K445" s="52" t="s">
        <v>931</v>
      </c>
      <c r="L445" s="53" t="s">
        <v>282</v>
      </c>
      <c r="M445" s="13">
        <v>548</v>
      </c>
      <c r="N445" s="14">
        <f t="shared" si="119"/>
        <v>1.5013698630137</v>
      </c>
      <c r="O445" s="15">
        <v>2900</v>
      </c>
      <c r="P445" s="15">
        <f t="shared" si="120"/>
        <v>1589200</v>
      </c>
      <c r="Q445" s="16">
        <f>IFERROR(VLOOKUP(G445,SCENARIOS!$A$13:$E$18,2,0),0.025)</f>
        <v>0.03</v>
      </c>
      <c r="R445" s="52">
        <f>IFERROR(VLOOKUP(L445,INPUTS!$A$107:$B$120,2,0),0.0082)</f>
        <v>0.0042</v>
      </c>
      <c r="S445" s="52">
        <f t="shared" si="121"/>
        <v>12.18</v>
      </c>
      <c r="T445" s="15">
        <f t="shared" si="122"/>
        <v>6674.64</v>
      </c>
      <c r="U445" s="15">
        <f>T445/INPUTS!$B$7*1000</f>
        <v>8343300</v>
      </c>
      <c r="V445" s="15">
        <f>T445*INPUTS!$B$6</f>
        <v>21091.8624</v>
      </c>
      <c r="W445" s="54" t="s">
        <v>396</v>
      </c>
      <c r="X445" s="54" t="s">
        <v>396</v>
      </c>
      <c r="Y445" s="67">
        <f>IFERROR(VLOOKUP(E445,INPUTS!$A$44:$B$103,2,0),0)</f>
        <v>0</v>
      </c>
      <c r="Z445" s="15">
        <f t="shared" si="123"/>
        <v>0</v>
      </c>
      <c r="AA445" s="20">
        <f>IFERROR(VLOOKUP(E445,INPUTS!$A$44:$C$103,3,0),SCENARIOS!$J$23)</f>
        <v>0</v>
      </c>
      <c r="AB445" s="15">
        <f t="shared" si="124"/>
        <v>0</v>
      </c>
      <c r="AC445" s="20">
        <f>IFERROR(VLOOKUP($E445,INPUTS!$A$44:$G$103,4,0),SCENARIOS!$K$23)</f>
        <v>0</v>
      </c>
      <c r="AD445" s="15">
        <f t="shared" si="125"/>
        <v>0</v>
      </c>
      <c r="AE445" s="20">
        <f>IFERROR(VLOOKUP($E445,INPUTS!$A$44:$G$103,5,0),SCENARIOS!$L$23)</f>
        <v>0</v>
      </c>
      <c r="AF445" s="15">
        <f t="shared" si="126"/>
        <v>0</v>
      </c>
      <c r="AG445" s="20">
        <f>IFERROR(VLOOKUP($E445,INPUTS!$A$44:$G$103,6,0),SCENARIOS!$M$23)</f>
        <v>0</v>
      </c>
      <c r="AH445" s="15">
        <f t="shared" si="127"/>
        <v>0</v>
      </c>
      <c r="AI445" s="20">
        <f>IFERROR(VLOOKUP($E445,INPUTS!$A$44:$G$103,7,0),SCENARIOS!$N$23)</f>
        <v>0</v>
      </c>
      <c r="AJ445" s="15">
        <f t="shared" si="128"/>
        <v>0</v>
      </c>
      <c r="AL445" t="str">
        <f t="shared" si="129"/>
        <v>N</v>
      </c>
      <c r="AM445" s="21">
        <f t="shared" si="130"/>
        <v>13975.2139203872</v>
      </c>
    </row>
    <row r="446" ht="15" customHeight="1" spans="1:39">
      <c r="A446" s="52" t="s">
        <v>1414</v>
      </c>
      <c r="B446" s="52" t="s">
        <v>457</v>
      </c>
      <c r="C446" s="52" t="s">
        <v>458</v>
      </c>
      <c r="D446" s="52" t="s">
        <v>929</v>
      </c>
      <c r="E446" s="10" t="s">
        <v>460</v>
      </c>
      <c r="F446" s="52" t="s">
        <v>459</v>
      </c>
      <c r="G446" s="56" t="s">
        <v>185</v>
      </c>
      <c r="H446" s="52" t="s">
        <v>636</v>
      </c>
      <c r="I446" s="52" t="s">
        <v>635</v>
      </c>
      <c r="J446" s="52" t="s">
        <v>177</v>
      </c>
      <c r="K446" s="52" t="s">
        <v>931</v>
      </c>
      <c r="L446" s="53" t="s">
        <v>282</v>
      </c>
      <c r="M446" s="13">
        <v>730</v>
      </c>
      <c r="N446" s="14">
        <f t="shared" si="119"/>
        <v>2</v>
      </c>
      <c r="O446" s="15">
        <v>1600</v>
      </c>
      <c r="P446" s="15">
        <f t="shared" si="120"/>
        <v>1168000</v>
      </c>
      <c r="Q446" s="16">
        <f>IFERROR(VLOOKUP(G446,SCENARIOS!$A$13:$E$18,2,0),0.025)</f>
        <v>0.03</v>
      </c>
      <c r="R446" s="52">
        <f>IFERROR(VLOOKUP(L446,INPUTS!$A$107:$B$120,2,0),0.0082)</f>
        <v>0.0042</v>
      </c>
      <c r="S446" s="52">
        <f t="shared" si="121"/>
        <v>6.72</v>
      </c>
      <c r="T446" s="15">
        <f t="shared" si="122"/>
        <v>4905.6</v>
      </c>
      <c r="U446" s="15">
        <f>T446/INPUTS!$B$7*1000</f>
        <v>6132000</v>
      </c>
      <c r="V446" s="15">
        <f>T446*INPUTS!$B$6</f>
        <v>15501.696</v>
      </c>
      <c r="W446" s="54" t="s">
        <v>396</v>
      </c>
      <c r="X446" s="54" t="s">
        <v>396</v>
      </c>
      <c r="Y446" s="67">
        <f>IFERROR(VLOOKUP(E446,INPUTS!$A$44:$B$103,2,0),0)</f>
        <v>0</v>
      </c>
      <c r="Z446" s="15">
        <f t="shared" si="123"/>
        <v>0</v>
      </c>
      <c r="AA446" s="20">
        <f>IFERROR(VLOOKUP(E446,INPUTS!$A$44:$C$103,3,0),SCENARIOS!$J$23)</f>
        <v>0</v>
      </c>
      <c r="AB446" s="15">
        <f t="shared" si="124"/>
        <v>0</v>
      </c>
      <c r="AC446" s="20">
        <f>IFERROR(VLOOKUP($E446,INPUTS!$A$44:$G$103,4,0),SCENARIOS!$K$23)</f>
        <v>0</v>
      </c>
      <c r="AD446" s="15">
        <f t="shared" si="125"/>
        <v>0</v>
      </c>
      <c r="AE446" s="20">
        <f>IFERROR(VLOOKUP($E446,INPUTS!$A$44:$G$103,5,0),SCENARIOS!$L$23)</f>
        <v>0</v>
      </c>
      <c r="AF446" s="15">
        <f t="shared" si="126"/>
        <v>0</v>
      </c>
      <c r="AG446" s="20">
        <f>IFERROR(VLOOKUP($E446,INPUTS!$A$44:$G$103,6,0),SCENARIOS!$M$23)</f>
        <v>0</v>
      </c>
      <c r="AH446" s="15">
        <f t="shared" si="127"/>
        <v>0</v>
      </c>
      <c r="AI446" s="20">
        <f>IFERROR(VLOOKUP($E446,INPUTS!$A$44:$G$103,7,0),SCENARIOS!$N$23)</f>
        <v>0</v>
      </c>
      <c r="AJ446" s="15">
        <f t="shared" si="128"/>
        <v>0</v>
      </c>
      <c r="AL446" t="str">
        <f t="shared" si="129"/>
        <v>N</v>
      </c>
      <c r="AM446" s="21">
        <f t="shared" si="130"/>
        <v>10271.2370117117</v>
      </c>
    </row>
    <row r="447" ht="15" customHeight="1" spans="1:39">
      <c r="A447" s="52" t="s">
        <v>1415</v>
      </c>
      <c r="B447" s="52" t="s">
        <v>457</v>
      </c>
      <c r="C447" s="52" t="s">
        <v>458</v>
      </c>
      <c r="D447" s="52" t="s">
        <v>929</v>
      </c>
      <c r="E447" s="10" t="s">
        <v>460</v>
      </c>
      <c r="F447" s="52" t="s">
        <v>459</v>
      </c>
      <c r="G447" s="56" t="s">
        <v>185</v>
      </c>
      <c r="H447" s="52" t="s">
        <v>448</v>
      </c>
      <c r="I447" s="52" t="s">
        <v>447</v>
      </c>
      <c r="J447" s="52" t="s">
        <v>177</v>
      </c>
      <c r="K447" s="52" t="s">
        <v>931</v>
      </c>
      <c r="L447" s="53" t="s">
        <v>291</v>
      </c>
      <c r="M447" s="13">
        <v>548</v>
      </c>
      <c r="N447" s="14">
        <f t="shared" si="119"/>
        <v>1.5013698630137</v>
      </c>
      <c r="O447" s="15">
        <v>2950</v>
      </c>
      <c r="P447" s="15">
        <f t="shared" si="120"/>
        <v>1616600</v>
      </c>
      <c r="Q447" s="16">
        <f>IFERROR(VLOOKUP(G447,SCENARIOS!$A$13:$E$18,2,0),0.025)</f>
        <v>0.03</v>
      </c>
      <c r="R447" s="52">
        <f>IFERROR(VLOOKUP(L447,INPUTS!$A$107:$B$120,2,0),0.0082)</f>
        <v>0.0079</v>
      </c>
      <c r="S447" s="52">
        <f t="shared" si="121"/>
        <v>23.305</v>
      </c>
      <c r="T447" s="15">
        <f t="shared" si="122"/>
        <v>12771.14</v>
      </c>
      <c r="U447" s="15">
        <f>T447/INPUTS!$B$7*1000</f>
        <v>15963925</v>
      </c>
      <c r="V447" s="15">
        <f>T447*INPUTS!$B$6</f>
        <v>40356.8024</v>
      </c>
      <c r="W447" s="54" t="s">
        <v>396</v>
      </c>
      <c r="X447" s="54" t="s">
        <v>396</v>
      </c>
      <c r="Y447" s="67">
        <f>IFERROR(VLOOKUP(E447,INPUTS!$A$44:$B$103,2,0),0)</f>
        <v>0</v>
      </c>
      <c r="Z447" s="15">
        <f t="shared" si="123"/>
        <v>0</v>
      </c>
      <c r="AA447" s="20">
        <f>IFERROR(VLOOKUP(E447,INPUTS!$A$44:$C$103,3,0),SCENARIOS!$J$23)</f>
        <v>0</v>
      </c>
      <c r="AB447" s="15">
        <f t="shared" si="124"/>
        <v>0</v>
      </c>
      <c r="AC447" s="20">
        <f>IFERROR(VLOOKUP($E447,INPUTS!$A$44:$G$103,4,0),SCENARIOS!$K$23)</f>
        <v>0</v>
      </c>
      <c r="AD447" s="15">
        <f t="shared" si="125"/>
        <v>0</v>
      </c>
      <c r="AE447" s="20">
        <f>IFERROR(VLOOKUP($E447,INPUTS!$A$44:$G$103,5,0),SCENARIOS!$L$23)</f>
        <v>0</v>
      </c>
      <c r="AF447" s="15">
        <f t="shared" si="126"/>
        <v>0</v>
      </c>
      <c r="AG447" s="20">
        <f>IFERROR(VLOOKUP($E447,INPUTS!$A$44:$G$103,6,0),SCENARIOS!$M$23)</f>
        <v>0</v>
      </c>
      <c r="AH447" s="15">
        <f t="shared" si="127"/>
        <v>0</v>
      </c>
      <c r="AI447" s="20">
        <f>IFERROR(VLOOKUP($E447,INPUTS!$A$44:$G$103,7,0),SCENARIOS!$N$23)</f>
        <v>0</v>
      </c>
      <c r="AJ447" s="15">
        <f t="shared" si="128"/>
        <v>0</v>
      </c>
      <c r="AL447" t="str">
        <f t="shared" si="129"/>
        <v>Y</v>
      </c>
      <c r="AM447" s="21">
        <f t="shared" si="130"/>
        <v>26739.9310685241</v>
      </c>
    </row>
    <row r="448" ht="15" customHeight="1" spans="1:39">
      <c r="A448" s="52" t="s">
        <v>1416</v>
      </c>
      <c r="B448" s="52" t="s">
        <v>457</v>
      </c>
      <c r="C448" s="52" t="s">
        <v>458</v>
      </c>
      <c r="D448" s="52" t="s">
        <v>929</v>
      </c>
      <c r="E448" s="10" t="s">
        <v>460</v>
      </c>
      <c r="F448" s="52" t="s">
        <v>459</v>
      </c>
      <c r="G448" s="56" t="s">
        <v>185</v>
      </c>
      <c r="H448" s="52" t="s">
        <v>444</v>
      </c>
      <c r="I448" s="52" t="s">
        <v>443</v>
      </c>
      <c r="J448" s="52" t="s">
        <v>177</v>
      </c>
      <c r="K448" s="52" t="s">
        <v>931</v>
      </c>
      <c r="L448" s="53" t="s">
        <v>291</v>
      </c>
      <c r="M448" s="13">
        <v>730</v>
      </c>
      <c r="N448" s="14">
        <f t="shared" si="119"/>
        <v>2</v>
      </c>
      <c r="O448" s="15">
        <v>2400</v>
      </c>
      <c r="P448" s="15">
        <f t="shared" si="120"/>
        <v>1752000</v>
      </c>
      <c r="Q448" s="16">
        <f>IFERROR(VLOOKUP(G448,SCENARIOS!$A$13:$E$18,2,0),0.025)</f>
        <v>0.03</v>
      </c>
      <c r="R448" s="52">
        <f>IFERROR(VLOOKUP(L448,INPUTS!$A$107:$B$120,2,0),0.0082)</f>
        <v>0.0079</v>
      </c>
      <c r="S448" s="52">
        <f t="shared" si="121"/>
        <v>18.96</v>
      </c>
      <c r="T448" s="15">
        <f t="shared" si="122"/>
        <v>13840.8</v>
      </c>
      <c r="U448" s="15">
        <f>T448/INPUTS!$B$7*1000</f>
        <v>17301000</v>
      </c>
      <c r="V448" s="15">
        <f>T448*INPUTS!$B$6</f>
        <v>43736.928</v>
      </c>
      <c r="W448" s="54" t="s">
        <v>396</v>
      </c>
      <c r="X448" s="54" t="s">
        <v>396</v>
      </c>
      <c r="Y448" s="67">
        <f>IFERROR(VLOOKUP(E448,INPUTS!$A$44:$B$103,2,0),0)</f>
        <v>0</v>
      </c>
      <c r="Z448" s="15">
        <f t="shared" si="123"/>
        <v>0</v>
      </c>
      <c r="AA448" s="20">
        <f>IFERROR(VLOOKUP(E448,INPUTS!$A$44:$C$103,3,0),SCENARIOS!$J$23)</f>
        <v>0</v>
      </c>
      <c r="AB448" s="15">
        <f t="shared" si="124"/>
        <v>0</v>
      </c>
      <c r="AC448" s="20">
        <f>IFERROR(VLOOKUP($E448,INPUTS!$A$44:$G$103,4,0),SCENARIOS!$K$23)</f>
        <v>0</v>
      </c>
      <c r="AD448" s="15">
        <f t="shared" si="125"/>
        <v>0</v>
      </c>
      <c r="AE448" s="20">
        <f>IFERROR(VLOOKUP($E448,INPUTS!$A$44:$G$103,5,0),SCENARIOS!$L$23)</f>
        <v>0</v>
      </c>
      <c r="AF448" s="15">
        <f t="shared" si="126"/>
        <v>0</v>
      </c>
      <c r="AG448" s="20">
        <f>IFERROR(VLOOKUP($E448,INPUTS!$A$44:$G$103,6,0),SCENARIOS!$M$23)</f>
        <v>0</v>
      </c>
      <c r="AH448" s="15">
        <f t="shared" si="127"/>
        <v>0</v>
      </c>
      <c r="AI448" s="20">
        <f>IFERROR(VLOOKUP($E448,INPUTS!$A$44:$G$103,7,0),SCENARIOS!$N$23)</f>
        <v>0</v>
      </c>
      <c r="AJ448" s="15">
        <f t="shared" si="128"/>
        <v>0</v>
      </c>
      <c r="AL448" t="str">
        <f t="shared" si="129"/>
        <v>N</v>
      </c>
      <c r="AM448" s="21">
        <f t="shared" si="130"/>
        <v>28979.561568758</v>
      </c>
    </row>
    <row r="449" ht="15" customHeight="1" spans="1:39">
      <c r="A449" s="52" t="s">
        <v>1417</v>
      </c>
      <c r="B449" s="52" t="s">
        <v>457</v>
      </c>
      <c r="C449" s="52" t="s">
        <v>458</v>
      </c>
      <c r="D449" s="52" t="s">
        <v>929</v>
      </c>
      <c r="E449" s="10" t="s">
        <v>460</v>
      </c>
      <c r="F449" s="52" t="s">
        <v>459</v>
      </c>
      <c r="G449" s="56" t="s">
        <v>185</v>
      </c>
      <c r="H449" s="52" t="s">
        <v>783</v>
      </c>
      <c r="I449" s="52" t="s">
        <v>443</v>
      </c>
      <c r="J449" s="52" t="s">
        <v>177</v>
      </c>
      <c r="K449" s="52" t="s">
        <v>931</v>
      </c>
      <c r="L449" s="53" t="s">
        <v>291</v>
      </c>
      <c r="M449" s="13">
        <v>730</v>
      </c>
      <c r="N449" s="14">
        <f t="shared" si="119"/>
        <v>2</v>
      </c>
      <c r="O449" s="15">
        <v>2600</v>
      </c>
      <c r="P449" s="15">
        <f t="shared" si="120"/>
        <v>1898000</v>
      </c>
      <c r="Q449" s="16">
        <f>IFERROR(VLOOKUP(G449,SCENARIOS!$A$13:$E$18,2,0),0.025)</f>
        <v>0.03</v>
      </c>
      <c r="R449" s="52">
        <f>IFERROR(VLOOKUP(L449,INPUTS!$A$107:$B$120,2,0),0.0082)</f>
        <v>0.0079</v>
      </c>
      <c r="S449" s="52">
        <f t="shared" si="121"/>
        <v>20.54</v>
      </c>
      <c r="T449" s="15">
        <f t="shared" si="122"/>
        <v>14994.2</v>
      </c>
      <c r="U449" s="15">
        <f>T449/INPUTS!$B$7*1000</f>
        <v>18742750</v>
      </c>
      <c r="V449" s="15">
        <f>T449*INPUTS!$B$6</f>
        <v>47381.672</v>
      </c>
      <c r="W449" s="54" t="s">
        <v>396</v>
      </c>
      <c r="X449" s="54" t="s">
        <v>396</v>
      </c>
      <c r="Y449" s="67">
        <f>IFERROR(VLOOKUP(E449,INPUTS!$A$44:$B$103,2,0),0)</f>
        <v>0</v>
      </c>
      <c r="Z449" s="15">
        <f t="shared" si="123"/>
        <v>0</v>
      </c>
      <c r="AA449" s="20">
        <f>IFERROR(VLOOKUP(E449,INPUTS!$A$44:$C$103,3,0),SCENARIOS!$J$23)</f>
        <v>0</v>
      </c>
      <c r="AB449" s="15">
        <f t="shared" si="124"/>
        <v>0</v>
      </c>
      <c r="AC449" s="20">
        <f>IFERROR(VLOOKUP($E449,INPUTS!$A$44:$G$103,4,0),SCENARIOS!$K$23)</f>
        <v>0</v>
      </c>
      <c r="AD449" s="15">
        <f t="shared" si="125"/>
        <v>0</v>
      </c>
      <c r="AE449" s="20">
        <f>IFERROR(VLOOKUP($E449,INPUTS!$A$44:$G$103,5,0),SCENARIOS!$L$23)</f>
        <v>0</v>
      </c>
      <c r="AF449" s="15">
        <f t="shared" si="126"/>
        <v>0</v>
      </c>
      <c r="AG449" s="20">
        <f>IFERROR(VLOOKUP($E449,INPUTS!$A$44:$G$103,6,0),SCENARIOS!$M$23)</f>
        <v>0</v>
      </c>
      <c r="AH449" s="15">
        <f t="shared" si="127"/>
        <v>0</v>
      </c>
      <c r="AI449" s="20">
        <f>IFERROR(VLOOKUP($E449,INPUTS!$A$44:$G$103,7,0),SCENARIOS!$N$23)</f>
        <v>0</v>
      </c>
      <c r="AJ449" s="15">
        <f t="shared" si="128"/>
        <v>0</v>
      </c>
      <c r="AL449" t="str">
        <f t="shared" si="129"/>
        <v>Y</v>
      </c>
      <c r="AM449" s="21">
        <f t="shared" si="130"/>
        <v>31394.5250328212</v>
      </c>
    </row>
    <row r="450" ht="15" customHeight="1" spans="1:39">
      <c r="A450" s="52" t="s">
        <v>1418</v>
      </c>
      <c r="B450" s="52" t="s">
        <v>595</v>
      </c>
      <c r="C450" s="52" t="s">
        <v>596</v>
      </c>
      <c r="D450" s="52" t="s">
        <v>929</v>
      </c>
      <c r="E450" s="10" t="s">
        <v>212</v>
      </c>
      <c r="F450" s="52" t="s">
        <v>597</v>
      </c>
      <c r="G450" s="52" t="s">
        <v>165</v>
      </c>
      <c r="H450" s="52" t="s">
        <v>249</v>
      </c>
      <c r="I450" s="52" t="s">
        <v>930</v>
      </c>
      <c r="J450" s="52" t="s">
        <v>169</v>
      </c>
      <c r="K450" s="52" t="s">
        <v>931</v>
      </c>
      <c r="L450" s="53" t="s">
        <v>293</v>
      </c>
      <c r="M450" s="13">
        <v>365</v>
      </c>
      <c r="N450" s="14">
        <f t="shared" si="119"/>
        <v>1</v>
      </c>
      <c r="O450" s="15">
        <v>8100</v>
      </c>
      <c r="P450" s="15">
        <f t="shared" si="120"/>
        <v>2956500</v>
      </c>
      <c r="Q450" s="16">
        <f>IFERROR(VLOOKUP(G450,SCENARIOS!$A$13:$E$18,2,0),0.025)</f>
        <v>0.025</v>
      </c>
      <c r="R450" s="52">
        <f>IFERROR(VLOOKUP(L450,INPUTS!$A$107:$B$120,2,0),0.0082)</f>
        <v>0.0079</v>
      </c>
      <c r="S450" s="52">
        <f t="shared" si="121"/>
        <v>63.99</v>
      </c>
      <c r="T450" s="15">
        <f t="shared" si="122"/>
        <v>23356.35</v>
      </c>
      <c r="U450" s="15">
        <f>T450/INPUTS!$B$7*1000</f>
        <v>29195437.5</v>
      </c>
      <c r="V450" s="15">
        <f>T450*INPUTS!$B$6</f>
        <v>73806.066</v>
      </c>
      <c r="W450" s="54" t="s">
        <v>396</v>
      </c>
      <c r="X450" s="54" t="s">
        <v>396</v>
      </c>
      <c r="Y450" s="67">
        <f>IFERROR(VLOOKUP(E450,INPUTS!$A$44:$B$103,2,0),0)</f>
        <v>0.02</v>
      </c>
      <c r="Z450" s="15">
        <f t="shared" si="123"/>
        <v>467.127</v>
      </c>
      <c r="AA450" s="20">
        <f>IFERROR(VLOOKUP(E450,INPUTS!$A$44:$C$103,3,0),SCENARIOS!$J$23)</f>
        <v>0.06</v>
      </c>
      <c r="AB450" s="15">
        <f t="shared" si="124"/>
        <v>1585.53397278888</v>
      </c>
      <c r="AC450" s="20">
        <f>IFERROR(VLOOKUP($E450,INPUTS!$A$44:$G$103,4,0),SCENARIOS!$K$23)</f>
        <v>0.15</v>
      </c>
      <c r="AD450" s="15">
        <f t="shared" si="125"/>
        <v>4484.71539657609</v>
      </c>
      <c r="AE450" s="20">
        <f>IFERROR(VLOOKUP($E450,INPUTS!$A$44:$G$103,5,0),SCENARIOS!$L$23)</f>
        <v>0.3</v>
      </c>
      <c r="AF450" s="15">
        <f t="shared" si="126"/>
        <v>10148.0876643264</v>
      </c>
      <c r="AG450" s="20">
        <f>IFERROR(VLOOKUP($E450,INPUTS!$A$44:$G$103,6,0),SCENARIOS!$M$23)</f>
        <v>0.4</v>
      </c>
      <c r="AH450" s="15">
        <f t="shared" si="127"/>
        <v>15308.8396380706</v>
      </c>
      <c r="AI450" s="20">
        <f>IFERROR(VLOOKUP($E450,INPUTS!$A$44:$G$103,7,0),SCENARIOS!$N$23)</f>
        <v>0.5</v>
      </c>
      <c r="AJ450" s="15">
        <f t="shared" si="128"/>
        <v>21650.6836204233</v>
      </c>
      <c r="AL450" t="str">
        <f t="shared" si="129"/>
        <v>N</v>
      </c>
      <c r="AM450" s="21">
        <f t="shared" si="130"/>
        <v>43301.3672408466</v>
      </c>
    </row>
    <row r="451" ht="15" customHeight="1" spans="1:39">
      <c r="A451" s="52" t="s">
        <v>1419</v>
      </c>
      <c r="B451" s="52" t="s">
        <v>595</v>
      </c>
      <c r="C451" s="52" t="s">
        <v>596</v>
      </c>
      <c r="D451" s="52" t="s">
        <v>929</v>
      </c>
      <c r="E451" s="10" t="s">
        <v>212</v>
      </c>
      <c r="F451" s="52" t="s">
        <v>597</v>
      </c>
      <c r="G451" s="52" t="s">
        <v>165</v>
      </c>
      <c r="H451" s="52" t="s">
        <v>248</v>
      </c>
      <c r="I451" s="52" t="s">
        <v>930</v>
      </c>
      <c r="J451" s="52" t="s">
        <v>169</v>
      </c>
      <c r="K451" s="52" t="s">
        <v>931</v>
      </c>
      <c r="L451" s="53" t="s">
        <v>293</v>
      </c>
      <c r="M451" s="13">
        <v>365</v>
      </c>
      <c r="N451" s="14">
        <f t="shared" si="119"/>
        <v>1</v>
      </c>
      <c r="O451" s="15">
        <v>9500</v>
      </c>
      <c r="P451" s="15">
        <f t="shared" si="120"/>
        <v>3467500</v>
      </c>
      <c r="Q451" s="16">
        <f>IFERROR(VLOOKUP(G451,SCENARIOS!$A$13:$E$18,2,0),0.025)</f>
        <v>0.025</v>
      </c>
      <c r="R451" s="52">
        <f>IFERROR(VLOOKUP(L451,INPUTS!$A$107:$B$120,2,0),0.0082)</f>
        <v>0.0079</v>
      </c>
      <c r="S451" s="52">
        <f t="shared" si="121"/>
        <v>75.05</v>
      </c>
      <c r="T451" s="15">
        <f t="shared" si="122"/>
        <v>27393.25</v>
      </c>
      <c r="U451" s="15">
        <f>T451/INPUTS!$B$7*1000</f>
        <v>34241562.5</v>
      </c>
      <c r="V451" s="15">
        <f>T451*INPUTS!$B$6</f>
        <v>86562.67</v>
      </c>
      <c r="W451" s="54" t="s">
        <v>396</v>
      </c>
      <c r="X451" s="54" t="s">
        <v>396</v>
      </c>
      <c r="Y451" s="67">
        <f>IFERROR(VLOOKUP(E451,INPUTS!$A$44:$B$103,2,0),0)</f>
        <v>0.02</v>
      </c>
      <c r="Z451" s="15">
        <f t="shared" si="123"/>
        <v>547.865</v>
      </c>
      <c r="AA451" s="20">
        <f>IFERROR(VLOOKUP(E451,INPUTS!$A$44:$C$103,3,0),SCENARIOS!$J$23)</f>
        <v>0.06</v>
      </c>
      <c r="AB451" s="15">
        <f t="shared" si="124"/>
        <v>1859.57688166597</v>
      </c>
      <c r="AC451" s="20">
        <f>IFERROR(VLOOKUP($E451,INPUTS!$A$44:$G$103,4,0),SCENARIOS!$K$23)</f>
        <v>0.15</v>
      </c>
      <c r="AD451" s="15">
        <f t="shared" si="125"/>
        <v>5259.85139104603</v>
      </c>
      <c r="AE451" s="20">
        <f>IFERROR(VLOOKUP($E451,INPUTS!$A$44:$G$103,5,0),SCENARIOS!$L$23)</f>
        <v>0.3</v>
      </c>
      <c r="AF451" s="15">
        <f t="shared" si="126"/>
        <v>11902.0781248273</v>
      </c>
      <c r="AG451" s="20">
        <f>IFERROR(VLOOKUP($E451,INPUTS!$A$44:$G$103,6,0),SCENARIOS!$M$23)</f>
        <v>0.4</v>
      </c>
      <c r="AH451" s="15">
        <f t="shared" si="127"/>
        <v>17954.811921194</v>
      </c>
      <c r="AI451" s="20">
        <f>IFERROR(VLOOKUP($E451,INPUTS!$A$44:$G$103,7,0),SCENARIOS!$N$23)</f>
        <v>0.5</v>
      </c>
      <c r="AJ451" s="15">
        <f t="shared" si="128"/>
        <v>25392.7770856817</v>
      </c>
      <c r="AL451" t="str">
        <f t="shared" si="129"/>
        <v>N</v>
      </c>
      <c r="AM451" s="21">
        <f t="shared" si="130"/>
        <v>50785.5541713633</v>
      </c>
    </row>
    <row r="452" ht="15" customHeight="1" spans="1:39">
      <c r="A452" s="52" t="s">
        <v>1420</v>
      </c>
      <c r="B452" s="52" t="s">
        <v>595</v>
      </c>
      <c r="C452" s="52" t="s">
        <v>596</v>
      </c>
      <c r="D452" s="52" t="s">
        <v>929</v>
      </c>
      <c r="E452" s="10" t="s">
        <v>212</v>
      </c>
      <c r="F452" s="52" t="s">
        <v>597</v>
      </c>
      <c r="G452" s="52" t="s">
        <v>165</v>
      </c>
      <c r="H452" s="52" t="s">
        <v>237</v>
      </c>
      <c r="I452" s="52" t="s">
        <v>424</v>
      </c>
      <c r="J452" s="52" t="s">
        <v>173</v>
      </c>
      <c r="K452" s="52" t="s">
        <v>931</v>
      </c>
      <c r="L452" s="53" t="s">
        <v>293</v>
      </c>
      <c r="M452" s="13">
        <v>548</v>
      </c>
      <c r="N452" s="14">
        <f t="shared" ref="N452:N515" si="131">M452/365</f>
        <v>1.5013698630137</v>
      </c>
      <c r="O452" s="15">
        <v>9100</v>
      </c>
      <c r="P452" s="15">
        <f t="shared" ref="P452:P515" si="132">M452*O452</f>
        <v>4986800</v>
      </c>
      <c r="Q452" s="16">
        <f>IFERROR(VLOOKUP(G452,SCENARIOS!$A$13:$E$18,2,0),0.025)</f>
        <v>0.025</v>
      </c>
      <c r="R452" s="52">
        <f>IFERROR(VLOOKUP(L452,INPUTS!$A$107:$B$120,2,0),0.0082)</f>
        <v>0.0079</v>
      </c>
      <c r="S452" s="52">
        <f t="shared" ref="S452:S515" si="133">O452*R452</f>
        <v>71.89</v>
      </c>
      <c r="T452" s="15">
        <f t="shared" ref="T452:T515" si="134">M452*S452</f>
        <v>39395.72</v>
      </c>
      <c r="U452" s="15">
        <f>T452/INPUTS!$B$7*1000</f>
        <v>49244650</v>
      </c>
      <c r="V452" s="15">
        <f>T452*INPUTS!$B$6</f>
        <v>124490.4752</v>
      </c>
      <c r="W452" s="54" t="s">
        <v>396</v>
      </c>
      <c r="X452" s="54" t="s">
        <v>396</v>
      </c>
      <c r="Y452" s="67">
        <f>IFERROR(VLOOKUP(E452,INPUTS!$A$44:$B$103,2,0),0)</f>
        <v>0.02</v>
      </c>
      <c r="Z452" s="15">
        <f t="shared" ref="Z452:Z515" si="135">T452*Y452</f>
        <v>787.9144</v>
      </c>
      <c r="AA452" s="20">
        <f>IFERROR(VLOOKUP(E452,INPUTS!$A$44:$C$103,3,0),SCENARIOS!$J$23)</f>
        <v>0.06</v>
      </c>
      <c r="AB452" s="15">
        <f t="shared" si="124"/>
        <v>2674.35846964437</v>
      </c>
      <c r="AC452" s="20">
        <f>IFERROR(VLOOKUP($E452,INPUTS!$A$44:$G$103,4,0),SCENARIOS!$K$23)</f>
        <v>0.15</v>
      </c>
      <c r="AD452" s="15">
        <f t="shared" si="125"/>
        <v>7564.4778419231</v>
      </c>
      <c r="AE452" s="20">
        <f>IFERROR(VLOOKUP($E452,INPUTS!$A$44:$G$103,5,0),SCENARIOS!$L$23)</f>
        <v>0.3</v>
      </c>
      <c r="AF452" s="15">
        <f t="shared" si="126"/>
        <v>17117.0247131619</v>
      </c>
      <c r="AG452" s="20">
        <f>IFERROR(VLOOKUP($E452,INPUTS!$A$44:$G$103,6,0),SCENARIOS!$M$23)</f>
        <v>0.4</v>
      </c>
      <c r="AH452" s="15">
        <f t="shared" si="127"/>
        <v>25821.7897876309</v>
      </c>
      <c r="AI452" s="20">
        <f>IFERROR(VLOOKUP($E452,INPUTS!$A$44:$G$103,7,0),SCENARIOS!$N$23)</f>
        <v>0.5</v>
      </c>
      <c r="AJ452" s="15">
        <f t="shared" si="128"/>
        <v>36518.731296576</v>
      </c>
      <c r="AL452" t="str">
        <f t="shared" si="129"/>
        <v>N</v>
      </c>
      <c r="AM452" s="21">
        <f t="shared" si="130"/>
        <v>73037.462593152</v>
      </c>
    </row>
    <row r="453" ht="15" customHeight="1" spans="1:39">
      <c r="A453" s="52" t="s">
        <v>1421</v>
      </c>
      <c r="B453" s="52" t="s">
        <v>595</v>
      </c>
      <c r="C453" s="52" t="s">
        <v>596</v>
      </c>
      <c r="D453" s="52" t="s">
        <v>929</v>
      </c>
      <c r="E453" s="10" t="s">
        <v>212</v>
      </c>
      <c r="F453" s="52" t="s">
        <v>597</v>
      </c>
      <c r="G453" s="52" t="s">
        <v>165</v>
      </c>
      <c r="H453" s="52" t="s">
        <v>505</v>
      </c>
      <c r="I453" s="52" t="s">
        <v>504</v>
      </c>
      <c r="J453" s="52" t="s">
        <v>173</v>
      </c>
      <c r="K453" s="52" t="s">
        <v>931</v>
      </c>
      <c r="L453" s="53" t="s">
        <v>293</v>
      </c>
      <c r="M453" s="13">
        <v>548</v>
      </c>
      <c r="N453" s="14">
        <f t="shared" si="131"/>
        <v>1.5013698630137</v>
      </c>
      <c r="O453" s="15">
        <v>8500</v>
      </c>
      <c r="P453" s="15">
        <f t="shared" si="132"/>
        <v>4658000</v>
      </c>
      <c r="Q453" s="16">
        <f>IFERROR(VLOOKUP(G453,SCENARIOS!$A$13:$E$18,2,0),0.025)</f>
        <v>0.025</v>
      </c>
      <c r="R453" s="52">
        <f>IFERROR(VLOOKUP(L453,INPUTS!$A$107:$B$120,2,0),0.0082)</f>
        <v>0.0079</v>
      </c>
      <c r="S453" s="52">
        <f t="shared" si="133"/>
        <v>67.15</v>
      </c>
      <c r="T453" s="15">
        <f t="shared" si="134"/>
        <v>36798.2</v>
      </c>
      <c r="U453" s="15">
        <f>T453/INPUTS!$B$7*1000</f>
        <v>45997750</v>
      </c>
      <c r="V453" s="15">
        <f>T453*INPUTS!$B$6</f>
        <v>116282.312</v>
      </c>
      <c r="W453" s="54" t="s">
        <v>396</v>
      </c>
      <c r="X453" s="54" t="s">
        <v>396</v>
      </c>
      <c r="Y453" s="67">
        <f>IFERROR(VLOOKUP(E453,INPUTS!$A$44:$B$103,2,0),0)</f>
        <v>0.02</v>
      </c>
      <c r="Z453" s="15">
        <f t="shared" si="135"/>
        <v>735.964</v>
      </c>
      <c r="AA453" s="20">
        <f>IFERROR(VLOOKUP(E453,INPUTS!$A$44:$C$103,3,0),SCENARIOS!$J$23)</f>
        <v>0.06</v>
      </c>
      <c r="AB453" s="15">
        <f t="shared" ref="AB453:AB516" si="136">$T453*AA453*(1+$Q453)^AB$2</f>
        <v>2498.02714197551</v>
      </c>
      <c r="AC453" s="20">
        <f>IFERROR(VLOOKUP($E453,INPUTS!$A$44:$G$103,4,0),SCENARIOS!$K$23)</f>
        <v>0.15</v>
      </c>
      <c r="AD453" s="15">
        <f t="shared" ref="AD453:AD516" si="137">$T453*AC453*(1+$Q453)^AD$2</f>
        <v>7065.72106113696</v>
      </c>
      <c r="AE453" s="20">
        <f>IFERROR(VLOOKUP($E453,INPUTS!$A$44:$G$103,5,0),SCENARIOS!$L$23)</f>
        <v>0.3</v>
      </c>
      <c r="AF453" s="15">
        <f t="shared" ref="AF453:AF516" si="138">$T453*AE453*(1+$Q453)^AF$2</f>
        <v>15988.4296771292</v>
      </c>
      <c r="AG453" s="20">
        <f>IFERROR(VLOOKUP($E453,INPUTS!$A$44:$G$103,6,0),SCENARIOS!$M$23)</f>
        <v>0.4</v>
      </c>
      <c r="AH453" s="15">
        <f t="shared" ref="AH453:AH516" si="139">$T453*AG453*(1+$Q453)^AH$2</f>
        <v>24119.2541972376</v>
      </c>
      <c r="AI453" s="20">
        <f>IFERROR(VLOOKUP($E453,INPUTS!$A$44:$G$103,7,0),SCENARIOS!$N$23)</f>
        <v>0.5</v>
      </c>
      <c r="AJ453" s="15">
        <f t="shared" ref="AJ453:AJ516" si="140">$T453*AI453*(1+$Q453)^AJ$2</f>
        <v>34110.9028594391</v>
      </c>
      <c r="AL453" t="str">
        <f t="shared" ref="AL453:AL516" si="141">IF(H453="MULTI","MULTI",IF(COUNTIFS($E$4:$E$1277,H453,$H$4:$H$1277,E453)&gt;0,"Y","N"))</f>
        <v>N</v>
      </c>
      <c r="AM453" s="21">
        <f t="shared" ref="AM453:AM516" si="142">T453*((1+Q453)^25)</f>
        <v>68221.8057188783</v>
      </c>
    </row>
    <row r="454" ht="15" customHeight="1" spans="1:39">
      <c r="A454" s="52" t="s">
        <v>1422</v>
      </c>
      <c r="B454" s="52" t="s">
        <v>595</v>
      </c>
      <c r="C454" s="52" t="s">
        <v>596</v>
      </c>
      <c r="D454" s="52" t="s">
        <v>929</v>
      </c>
      <c r="E454" s="10" t="s">
        <v>212</v>
      </c>
      <c r="F454" s="52" t="s">
        <v>597</v>
      </c>
      <c r="G454" s="52" t="s">
        <v>165</v>
      </c>
      <c r="H454" s="52" t="s">
        <v>242</v>
      </c>
      <c r="I454" s="52" t="s">
        <v>421</v>
      </c>
      <c r="J454" s="52" t="s">
        <v>173</v>
      </c>
      <c r="K454" s="52" t="s">
        <v>931</v>
      </c>
      <c r="L454" s="53" t="s">
        <v>293</v>
      </c>
      <c r="M454" s="13">
        <v>548</v>
      </c>
      <c r="N454" s="14">
        <f t="shared" si="131"/>
        <v>1.5013698630137</v>
      </c>
      <c r="O454" s="15">
        <v>9300</v>
      </c>
      <c r="P454" s="15">
        <f t="shared" si="132"/>
        <v>5096400</v>
      </c>
      <c r="Q454" s="16">
        <f>IFERROR(VLOOKUP(G454,SCENARIOS!$A$13:$E$18,2,0),0.025)</f>
        <v>0.025</v>
      </c>
      <c r="R454" s="52">
        <f>IFERROR(VLOOKUP(L454,INPUTS!$A$107:$B$120,2,0),0.0082)</f>
        <v>0.0079</v>
      </c>
      <c r="S454" s="52">
        <f t="shared" si="133"/>
        <v>73.47</v>
      </c>
      <c r="T454" s="15">
        <f t="shared" si="134"/>
        <v>40261.56</v>
      </c>
      <c r="U454" s="15">
        <f>T454/INPUTS!$B$7*1000</f>
        <v>50326950</v>
      </c>
      <c r="V454" s="15">
        <f>T454*INPUTS!$B$6</f>
        <v>127226.5296</v>
      </c>
      <c r="W454" s="54" t="s">
        <v>396</v>
      </c>
      <c r="X454" s="54" t="s">
        <v>396</v>
      </c>
      <c r="Y454" s="67">
        <f>IFERROR(VLOOKUP(E454,INPUTS!$A$44:$B$103,2,0),0)</f>
        <v>0.02</v>
      </c>
      <c r="Z454" s="15">
        <f t="shared" si="135"/>
        <v>805.2312</v>
      </c>
      <c r="AA454" s="20">
        <f>IFERROR(VLOOKUP(E454,INPUTS!$A$44:$C$103,3,0),SCENARIOS!$J$23)</f>
        <v>0.06</v>
      </c>
      <c r="AB454" s="15">
        <f t="shared" si="136"/>
        <v>2733.13557886732</v>
      </c>
      <c r="AC454" s="20">
        <f>IFERROR(VLOOKUP($E454,INPUTS!$A$44:$G$103,4,0),SCENARIOS!$K$23)</f>
        <v>0.15</v>
      </c>
      <c r="AD454" s="15">
        <f t="shared" si="137"/>
        <v>7730.73010218514</v>
      </c>
      <c r="AE454" s="20">
        <f>IFERROR(VLOOKUP($E454,INPUTS!$A$44:$G$103,5,0),SCENARIOS!$L$23)</f>
        <v>0.3</v>
      </c>
      <c r="AF454" s="15">
        <f t="shared" si="138"/>
        <v>17493.2230585061</v>
      </c>
      <c r="AG454" s="20">
        <f>IFERROR(VLOOKUP($E454,INPUTS!$A$44:$G$103,6,0),SCENARIOS!$M$23)</f>
        <v>0.4</v>
      </c>
      <c r="AH454" s="15">
        <f t="shared" si="139"/>
        <v>26389.3016510953</v>
      </c>
      <c r="AI454" s="20">
        <f>IFERROR(VLOOKUP($E454,INPUTS!$A$44:$G$103,7,0),SCENARIOS!$N$23)</f>
        <v>0.5</v>
      </c>
      <c r="AJ454" s="15">
        <f t="shared" si="140"/>
        <v>37321.3407756216</v>
      </c>
      <c r="AL454" t="str">
        <f t="shared" si="141"/>
        <v>N</v>
      </c>
      <c r="AM454" s="21">
        <f t="shared" si="142"/>
        <v>74642.6815512433</v>
      </c>
    </row>
    <row r="455" ht="15" customHeight="1" spans="1:39">
      <c r="A455" s="52" t="s">
        <v>1423</v>
      </c>
      <c r="B455" s="52" t="s">
        <v>595</v>
      </c>
      <c r="C455" s="52" t="s">
        <v>596</v>
      </c>
      <c r="D455" s="52" t="s">
        <v>929</v>
      </c>
      <c r="E455" s="10" t="s">
        <v>212</v>
      </c>
      <c r="F455" s="52" t="s">
        <v>597</v>
      </c>
      <c r="G455" s="52" t="s">
        <v>165</v>
      </c>
      <c r="H455" s="52" t="s">
        <v>440</v>
      </c>
      <c r="I455" s="52" t="s">
        <v>439</v>
      </c>
      <c r="J455" s="52" t="s">
        <v>177</v>
      </c>
      <c r="K455" s="52" t="s">
        <v>931</v>
      </c>
      <c r="L455" s="53" t="s">
        <v>293</v>
      </c>
      <c r="M455" s="13">
        <v>548</v>
      </c>
      <c r="N455" s="14">
        <f t="shared" si="131"/>
        <v>1.5013698630137</v>
      </c>
      <c r="O455" s="15">
        <v>4900</v>
      </c>
      <c r="P455" s="15">
        <f t="shared" si="132"/>
        <v>2685200</v>
      </c>
      <c r="Q455" s="16">
        <f>IFERROR(VLOOKUP(G455,SCENARIOS!$A$13:$E$18,2,0),0.025)</f>
        <v>0.025</v>
      </c>
      <c r="R455" s="52">
        <f>IFERROR(VLOOKUP(L455,INPUTS!$A$107:$B$120,2,0),0.0082)</f>
        <v>0.0079</v>
      </c>
      <c r="S455" s="52">
        <f t="shared" si="133"/>
        <v>38.71</v>
      </c>
      <c r="T455" s="15">
        <f t="shared" si="134"/>
        <v>21213.08</v>
      </c>
      <c r="U455" s="15">
        <f>T455/INPUTS!$B$7*1000</f>
        <v>26516350</v>
      </c>
      <c r="V455" s="15">
        <f>T455*INPUTS!$B$6</f>
        <v>67033.3328</v>
      </c>
      <c r="W455" s="54" t="s">
        <v>396</v>
      </c>
      <c r="X455" s="54" t="s">
        <v>396</v>
      </c>
      <c r="Y455" s="67">
        <f>IFERROR(VLOOKUP(E455,INPUTS!$A$44:$B$103,2,0),0)</f>
        <v>0.02</v>
      </c>
      <c r="Z455" s="15">
        <f t="shared" si="135"/>
        <v>424.2616</v>
      </c>
      <c r="AA455" s="20">
        <f>IFERROR(VLOOKUP(E455,INPUTS!$A$44:$C$103,3,0),SCENARIOS!$J$23)</f>
        <v>0.06</v>
      </c>
      <c r="AB455" s="15">
        <f t="shared" si="136"/>
        <v>1440.03917596235</v>
      </c>
      <c r="AC455" s="20">
        <f>IFERROR(VLOOKUP($E455,INPUTS!$A$44:$G$103,4,0),SCENARIOS!$K$23)</f>
        <v>0.15</v>
      </c>
      <c r="AD455" s="15">
        <f t="shared" si="137"/>
        <v>4073.18037642013</v>
      </c>
      <c r="AE455" s="20">
        <f>IFERROR(VLOOKUP($E455,INPUTS!$A$44:$G$103,5,0),SCENARIOS!$L$23)</f>
        <v>0.3</v>
      </c>
      <c r="AF455" s="15">
        <f t="shared" si="138"/>
        <v>9216.85946093332</v>
      </c>
      <c r="AG455" s="20">
        <f>IFERROR(VLOOKUP($E455,INPUTS!$A$44:$G$103,6,0),SCENARIOS!$M$23)</f>
        <v>0.4</v>
      </c>
      <c r="AH455" s="15">
        <f t="shared" si="139"/>
        <v>13904.0406548782</v>
      </c>
      <c r="AI455" s="20">
        <f>IFERROR(VLOOKUP($E455,INPUTS!$A$44:$G$103,7,0),SCENARIOS!$N$23)</f>
        <v>0.5</v>
      </c>
      <c r="AJ455" s="15">
        <f t="shared" si="140"/>
        <v>19663.9322366179</v>
      </c>
      <c r="AL455" t="str">
        <f t="shared" si="141"/>
        <v>Y</v>
      </c>
      <c r="AM455" s="21">
        <f t="shared" si="142"/>
        <v>39327.8644732357</v>
      </c>
    </row>
    <row r="456" ht="15" customHeight="1" spans="1:39">
      <c r="A456" s="52" t="s">
        <v>1424</v>
      </c>
      <c r="B456" s="52" t="s">
        <v>595</v>
      </c>
      <c r="C456" s="52" t="s">
        <v>596</v>
      </c>
      <c r="D456" s="52" t="s">
        <v>929</v>
      </c>
      <c r="E456" s="10" t="s">
        <v>212</v>
      </c>
      <c r="F456" s="52" t="s">
        <v>597</v>
      </c>
      <c r="G456" s="52" t="s">
        <v>165</v>
      </c>
      <c r="H456" s="52" t="s">
        <v>448</v>
      </c>
      <c r="I456" s="52" t="s">
        <v>447</v>
      </c>
      <c r="J456" s="52" t="s">
        <v>177</v>
      </c>
      <c r="K456" s="52" t="s">
        <v>931</v>
      </c>
      <c r="L456" s="53" t="s">
        <v>293</v>
      </c>
      <c r="M456" s="13">
        <v>365</v>
      </c>
      <c r="N456" s="14">
        <f t="shared" si="131"/>
        <v>1</v>
      </c>
      <c r="O456" s="15">
        <v>4800</v>
      </c>
      <c r="P456" s="15">
        <f t="shared" si="132"/>
        <v>1752000</v>
      </c>
      <c r="Q456" s="16">
        <f>IFERROR(VLOOKUP(G456,SCENARIOS!$A$13:$E$18,2,0),0.025)</f>
        <v>0.025</v>
      </c>
      <c r="R456" s="52">
        <f>IFERROR(VLOOKUP(L456,INPUTS!$A$107:$B$120,2,0),0.0082)</f>
        <v>0.0079</v>
      </c>
      <c r="S456" s="52">
        <f t="shared" si="133"/>
        <v>37.92</v>
      </c>
      <c r="T456" s="15">
        <f t="shared" si="134"/>
        <v>13840.8</v>
      </c>
      <c r="U456" s="15">
        <f>T456/INPUTS!$B$7*1000</f>
        <v>17301000</v>
      </c>
      <c r="V456" s="15">
        <f>T456*INPUTS!$B$6</f>
        <v>43736.928</v>
      </c>
      <c r="W456" s="54" t="s">
        <v>396</v>
      </c>
      <c r="X456" s="54" t="s">
        <v>396</v>
      </c>
      <c r="Y456" s="67">
        <f>IFERROR(VLOOKUP(E456,INPUTS!$A$44:$B$103,2,0),0)</f>
        <v>0.02</v>
      </c>
      <c r="Z456" s="15">
        <f t="shared" si="135"/>
        <v>276.816</v>
      </c>
      <c r="AA456" s="20">
        <f>IFERROR(VLOOKUP(E456,INPUTS!$A$44:$C$103,3,0),SCENARIOS!$J$23)</f>
        <v>0.06</v>
      </c>
      <c r="AB456" s="15">
        <f t="shared" si="136"/>
        <v>939.575687578593</v>
      </c>
      <c r="AC456" s="20">
        <f>IFERROR(VLOOKUP($E456,INPUTS!$A$44:$G$103,4,0),SCENARIOS!$K$23)</f>
        <v>0.15</v>
      </c>
      <c r="AD456" s="15">
        <f t="shared" si="137"/>
        <v>2657.60912389694</v>
      </c>
      <c r="AE456" s="20">
        <f>IFERROR(VLOOKUP($E456,INPUTS!$A$44:$G$103,5,0),SCENARIOS!$L$23)</f>
        <v>0.3</v>
      </c>
      <c r="AF456" s="15">
        <f t="shared" si="138"/>
        <v>6013.68157886011</v>
      </c>
      <c r="AG456" s="20">
        <f>IFERROR(VLOOKUP($E456,INPUTS!$A$44:$G$103,6,0),SCENARIOS!$M$23)</f>
        <v>0.4</v>
      </c>
      <c r="AH456" s="15">
        <f t="shared" si="139"/>
        <v>9071.90497070852</v>
      </c>
      <c r="AI456" s="20">
        <f>IFERROR(VLOOKUP($E456,INPUTS!$A$44:$G$103,7,0),SCENARIOS!$N$23)</f>
        <v>0.5</v>
      </c>
      <c r="AJ456" s="15">
        <f t="shared" si="140"/>
        <v>12830.0347380286</v>
      </c>
      <c r="AL456" t="str">
        <f t="shared" si="141"/>
        <v>Y</v>
      </c>
      <c r="AM456" s="21">
        <f t="shared" si="142"/>
        <v>25660.0694760573</v>
      </c>
    </row>
    <row r="457" ht="15" customHeight="1" spans="1:39">
      <c r="A457" s="52" t="s">
        <v>1425</v>
      </c>
      <c r="B457" s="52" t="s">
        <v>598</v>
      </c>
      <c r="C457" s="52" t="s">
        <v>599</v>
      </c>
      <c r="D457" s="52" t="s">
        <v>929</v>
      </c>
      <c r="E457" s="10" t="s">
        <v>209</v>
      </c>
      <c r="F457" s="52" t="s">
        <v>600</v>
      </c>
      <c r="G457" s="52" t="s">
        <v>165</v>
      </c>
      <c r="H457" s="52" t="s">
        <v>256</v>
      </c>
      <c r="I457" s="52" t="s">
        <v>930</v>
      </c>
      <c r="J457" s="52" t="s">
        <v>169</v>
      </c>
      <c r="K457" s="52" t="s">
        <v>931</v>
      </c>
      <c r="L457" s="53" t="s">
        <v>293</v>
      </c>
      <c r="M457" s="13">
        <v>548</v>
      </c>
      <c r="N457" s="14">
        <f t="shared" si="131"/>
        <v>1.5013698630137</v>
      </c>
      <c r="O457" s="15">
        <v>7700</v>
      </c>
      <c r="P457" s="15">
        <f t="shared" si="132"/>
        <v>4219600</v>
      </c>
      <c r="Q457" s="16">
        <f>IFERROR(VLOOKUP(G457,SCENARIOS!$A$13:$E$18,2,0),0.025)</f>
        <v>0.025</v>
      </c>
      <c r="R457" s="52">
        <f>IFERROR(VLOOKUP(L457,INPUTS!$A$107:$B$120,2,0),0.0082)</f>
        <v>0.0079</v>
      </c>
      <c r="S457" s="52">
        <f t="shared" si="133"/>
        <v>60.83</v>
      </c>
      <c r="T457" s="15">
        <f t="shared" si="134"/>
        <v>33334.84</v>
      </c>
      <c r="U457" s="15">
        <f>T457/INPUTS!$B$7*1000</f>
        <v>41668550</v>
      </c>
      <c r="V457" s="15">
        <f>T457*INPUTS!$B$6</f>
        <v>105338.0944</v>
      </c>
      <c r="W457" s="54" t="s">
        <v>396</v>
      </c>
      <c r="X457" s="54" t="s">
        <v>396</v>
      </c>
      <c r="Y457" s="67">
        <f>IFERROR(VLOOKUP(E457,INPUTS!$A$44:$B$103,2,0),0)</f>
        <v>0.02</v>
      </c>
      <c r="Z457" s="15">
        <f t="shared" si="135"/>
        <v>666.6968</v>
      </c>
      <c r="AA457" s="20">
        <f>IFERROR(VLOOKUP(E457,INPUTS!$A$44:$C$103,3,0),SCENARIOS!$J$23)</f>
        <v>0.06</v>
      </c>
      <c r="AB457" s="15">
        <f t="shared" si="136"/>
        <v>2262.91870508369</v>
      </c>
      <c r="AC457" s="20">
        <f>IFERROR(VLOOKUP($E457,INPUTS!$A$44:$G$103,4,0),SCENARIOS!$K$23)</f>
        <v>0.15</v>
      </c>
      <c r="AD457" s="15">
        <f t="shared" si="137"/>
        <v>6400.71202008877</v>
      </c>
      <c r="AE457" s="20">
        <f>IFERROR(VLOOKUP($E457,INPUTS!$A$44:$G$103,5,0),SCENARIOS!$L$23)</f>
        <v>0.3</v>
      </c>
      <c r="AF457" s="15">
        <f t="shared" si="138"/>
        <v>14483.6362957524</v>
      </c>
      <c r="AG457" s="20">
        <f>IFERROR(VLOOKUP($E457,INPUTS!$A$44:$G$103,6,0),SCENARIOS!$M$23)</f>
        <v>0.4</v>
      </c>
      <c r="AH457" s="15">
        <f t="shared" si="139"/>
        <v>21849.20674338</v>
      </c>
      <c r="AI457" s="20">
        <f>IFERROR(VLOOKUP($E457,INPUTS!$A$44:$G$103,7,0),SCENARIOS!$N$23)</f>
        <v>0.5</v>
      </c>
      <c r="AJ457" s="15">
        <f t="shared" si="140"/>
        <v>30900.4649432566</v>
      </c>
      <c r="AL457" t="str">
        <f t="shared" si="141"/>
        <v>N</v>
      </c>
      <c r="AM457" s="21">
        <f t="shared" si="142"/>
        <v>61800.9298865133</v>
      </c>
    </row>
    <row r="458" ht="15" customHeight="1" spans="1:39">
      <c r="A458" s="52" t="s">
        <v>1426</v>
      </c>
      <c r="B458" s="52" t="s">
        <v>598</v>
      </c>
      <c r="C458" s="52" t="s">
        <v>599</v>
      </c>
      <c r="D458" s="52" t="s">
        <v>929</v>
      </c>
      <c r="E458" s="10" t="s">
        <v>209</v>
      </c>
      <c r="F458" s="52" t="s">
        <v>600</v>
      </c>
      <c r="G458" s="52" t="s">
        <v>165</v>
      </c>
      <c r="H458" s="52" t="s">
        <v>249</v>
      </c>
      <c r="I458" s="52" t="s">
        <v>930</v>
      </c>
      <c r="J458" s="52" t="s">
        <v>169</v>
      </c>
      <c r="K458" s="52" t="s">
        <v>931</v>
      </c>
      <c r="L458" s="53" t="s">
        <v>293</v>
      </c>
      <c r="M458" s="13">
        <v>548</v>
      </c>
      <c r="N458" s="14">
        <f t="shared" si="131"/>
        <v>1.5013698630137</v>
      </c>
      <c r="O458" s="15">
        <v>7900</v>
      </c>
      <c r="P458" s="15">
        <f t="shared" si="132"/>
        <v>4329200</v>
      </c>
      <c r="Q458" s="16">
        <f>IFERROR(VLOOKUP(G458,SCENARIOS!$A$13:$E$18,2,0),0.025)</f>
        <v>0.025</v>
      </c>
      <c r="R458" s="52">
        <f>IFERROR(VLOOKUP(L458,INPUTS!$A$107:$B$120,2,0),0.0082)</f>
        <v>0.0079</v>
      </c>
      <c r="S458" s="52">
        <f t="shared" si="133"/>
        <v>62.41</v>
      </c>
      <c r="T458" s="15">
        <f t="shared" si="134"/>
        <v>34200.68</v>
      </c>
      <c r="U458" s="15">
        <f>T458/INPUTS!$B$7*1000</f>
        <v>42750850</v>
      </c>
      <c r="V458" s="15">
        <f>T458*INPUTS!$B$6</f>
        <v>108074.1488</v>
      </c>
      <c r="W458" s="54" t="s">
        <v>396</v>
      </c>
      <c r="X458" s="54" t="s">
        <v>396</v>
      </c>
      <c r="Y458" s="67">
        <f>IFERROR(VLOOKUP(E458,INPUTS!$A$44:$B$103,2,0),0)</f>
        <v>0.02</v>
      </c>
      <c r="Z458" s="15">
        <f t="shared" si="135"/>
        <v>684.0136</v>
      </c>
      <c r="AA458" s="20">
        <f>IFERROR(VLOOKUP(E458,INPUTS!$A$44:$C$103,3,0),SCENARIOS!$J$23)</f>
        <v>0.06</v>
      </c>
      <c r="AB458" s="15">
        <f t="shared" si="136"/>
        <v>2321.69581430665</v>
      </c>
      <c r="AC458" s="20">
        <f>IFERROR(VLOOKUP($E458,INPUTS!$A$44:$G$103,4,0),SCENARIOS!$K$23)</f>
        <v>0.15</v>
      </c>
      <c r="AD458" s="15">
        <f t="shared" si="137"/>
        <v>6566.96428035082</v>
      </c>
      <c r="AE458" s="20">
        <f>IFERROR(VLOOKUP($E458,INPUTS!$A$44:$G$103,5,0),SCENARIOS!$L$23)</f>
        <v>0.3</v>
      </c>
      <c r="AF458" s="15">
        <f t="shared" si="138"/>
        <v>14859.8346410966</v>
      </c>
      <c r="AG458" s="20">
        <f>IFERROR(VLOOKUP($E458,INPUTS!$A$44:$G$103,6,0),SCENARIOS!$M$23)</f>
        <v>0.4</v>
      </c>
      <c r="AH458" s="15">
        <f t="shared" si="139"/>
        <v>22416.7186068444</v>
      </c>
      <c r="AI458" s="20">
        <f>IFERROR(VLOOKUP($E458,INPUTS!$A$44:$G$103,7,0),SCENARIOS!$N$23)</f>
        <v>0.5</v>
      </c>
      <c r="AJ458" s="15">
        <f t="shared" si="140"/>
        <v>31703.0744223023</v>
      </c>
      <c r="AL458" t="str">
        <f t="shared" si="141"/>
        <v>N</v>
      </c>
      <c r="AM458" s="21">
        <f t="shared" si="142"/>
        <v>63406.1488446045</v>
      </c>
    </row>
    <row r="459" ht="15" customHeight="1" spans="1:39">
      <c r="A459" s="52" t="s">
        <v>1427</v>
      </c>
      <c r="B459" s="52" t="s">
        <v>598</v>
      </c>
      <c r="C459" s="52" t="s">
        <v>599</v>
      </c>
      <c r="D459" s="52" t="s">
        <v>929</v>
      </c>
      <c r="E459" s="10" t="s">
        <v>209</v>
      </c>
      <c r="F459" s="52" t="s">
        <v>600</v>
      </c>
      <c r="G459" s="52" t="s">
        <v>165</v>
      </c>
      <c r="H459" s="52" t="s">
        <v>248</v>
      </c>
      <c r="I459" s="52" t="s">
        <v>930</v>
      </c>
      <c r="J459" s="52" t="s">
        <v>169</v>
      </c>
      <c r="K459" s="52" t="s">
        <v>931</v>
      </c>
      <c r="L459" s="53" t="s">
        <v>293</v>
      </c>
      <c r="M459" s="13">
        <v>365</v>
      </c>
      <c r="N459" s="14">
        <f t="shared" si="131"/>
        <v>1</v>
      </c>
      <c r="O459" s="15">
        <v>9650</v>
      </c>
      <c r="P459" s="15">
        <f t="shared" si="132"/>
        <v>3522250</v>
      </c>
      <c r="Q459" s="16">
        <f>IFERROR(VLOOKUP(G459,SCENARIOS!$A$13:$E$18,2,0),0.025)</f>
        <v>0.025</v>
      </c>
      <c r="R459" s="52">
        <f>IFERROR(VLOOKUP(L459,INPUTS!$A$107:$B$120,2,0),0.0082)</f>
        <v>0.0079</v>
      </c>
      <c r="S459" s="52">
        <f t="shared" si="133"/>
        <v>76.235</v>
      </c>
      <c r="T459" s="15">
        <f t="shared" si="134"/>
        <v>27825.775</v>
      </c>
      <c r="U459" s="15">
        <f>T459/INPUTS!$B$7*1000</f>
        <v>34782218.75</v>
      </c>
      <c r="V459" s="15">
        <f>T459*INPUTS!$B$6</f>
        <v>87929.449</v>
      </c>
      <c r="W459" s="54" t="s">
        <v>396</v>
      </c>
      <c r="X459" s="54" t="s">
        <v>396</v>
      </c>
      <c r="Y459" s="67">
        <f>IFERROR(VLOOKUP(E459,INPUTS!$A$44:$B$103,2,0),0)</f>
        <v>0.02</v>
      </c>
      <c r="Z459" s="15">
        <f t="shared" si="135"/>
        <v>556.5155</v>
      </c>
      <c r="AA459" s="20">
        <f>IFERROR(VLOOKUP(E459,INPUTS!$A$44:$C$103,3,0),SCENARIOS!$J$23)</f>
        <v>0.06</v>
      </c>
      <c r="AB459" s="15">
        <f t="shared" si="136"/>
        <v>1888.9386219028</v>
      </c>
      <c r="AC459" s="20">
        <f>IFERROR(VLOOKUP($E459,INPUTS!$A$44:$G$103,4,0),SCENARIOS!$K$23)</f>
        <v>0.15</v>
      </c>
      <c r="AD459" s="15">
        <f t="shared" si="137"/>
        <v>5342.90167616781</v>
      </c>
      <c r="AE459" s="20">
        <f>IFERROR(VLOOKUP($E459,INPUTS!$A$44:$G$103,5,0),SCENARIOS!$L$23)</f>
        <v>0.3</v>
      </c>
      <c r="AF459" s="15">
        <f t="shared" si="138"/>
        <v>12090.0056741667</v>
      </c>
      <c r="AG459" s="20">
        <f>IFERROR(VLOOKUP($E459,INPUTS!$A$44:$G$103,6,0),SCENARIOS!$M$23)</f>
        <v>0.4</v>
      </c>
      <c r="AH459" s="15">
        <f t="shared" si="139"/>
        <v>18238.3089515286</v>
      </c>
      <c r="AI459" s="20">
        <f>IFERROR(VLOOKUP($E459,INPUTS!$A$44:$G$103,7,0),SCENARIOS!$N$23)</f>
        <v>0.5</v>
      </c>
      <c r="AJ459" s="15">
        <f t="shared" si="140"/>
        <v>25793.7156712451</v>
      </c>
      <c r="AL459" t="str">
        <f t="shared" si="141"/>
        <v>N</v>
      </c>
      <c r="AM459" s="21">
        <f t="shared" si="142"/>
        <v>51587.4313424901</v>
      </c>
    </row>
    <row r="460" ht="15" customHeight="1" spans="1:39">
      <c r="A460" s="52" t="s">
        <v>1428</v>
      </c>
      <c r="B460" s="52" t="s">
        <v>598</v>
      </c>
      <c r="C460" s="52" t="s">
        <v>599</v>
      </c>
      <c r="D460" s="52" t="s">
        <v>929</v>
      </c>
      <c r="E460" s="10" t="s">
        <v>209</v>
      </c>
      <c r="F460" s="52" t="s">
        <v>600</v>
      </c>
      <c r="G460" s="52" t="s">
        <v>165</v>
      </c>
      <c r="H460" s="52" t="s">
        <v>252</v>
      </c>
      <c r="I460" s="52" t="s">
        <v>930</v>
      </c>
      <c r="J460" s="52" t="s">
        <v>169</v>
      </c>
      <c r="K460" s="52" t="s">
        <v>931</v>
      </c>
      <c r="L460" s="53" t="s">
        <v>293</v>
      </c>
      <c r="M460" s="13">
        <v>365</v>
      </c>
      <c r="N460" s="14">
        <f t="shared" si="131"/>
        <v>1</v>
      </c>
      <c r="O460" s="15">
        <v>9600</v>
      </c>
      <c r="P460" s="15">
        <f t="shared" si="132"/>
        <v>3504000</v>
      </c>
      <c r="Q460" s="16">
        <f>IFERROR(VLOOKUP(G460,SCENARIOS!$A$13:$E$18,2,0),0.025)</f>
        <v>0.025</v>
      </c>
      <c r="R460" s="52">
        <f>IFERROR(VLOOKUP(L460,INPUTS!$A$107:$B$120,2,0),0.0082)</f>
        <v>0.0079</v>
      </c>
      <c r="S460" s="52">
        <f t="shared" si="133"/>
        <v>75.84</v>
      </c>
      <c r="T460" s="15">
        <f t="shared" si="134"/>
        <v>27681.6</v>
      </c>
      <c r="U460" s="15">
        <f>T460/INPUTS!$B$7*1000</f>
        <v>34602000</v>
      </c>
      <c r="V460" s="15">
        <f>T460*INPUTS!$B$6</f>
        <v>87473.856</v>
      </c>
      <c r="W460" s="54" t="s">
        <v>396</v>
      </c>
      <c r="X460" s="54" t="s">
        <v>396</v>
      </c>
      <c r="Y460" s="67">
        <f>IFERROR(VLOOKUP(E460,INPUTS!$A$44:$B$103,2,0),0)</f>
        <v>0.02</v>
      </c>
      <c r="Z460" s="15">
        <f t="shared" si="135"/>
        <v>553.632</v>
      </c>
      <c r="AA460" s="20">
        <f>IFERROR(VLOOKUP(E460,INPUTS!$A$44:$C$103,3,0),SCENARIOS!$J$23)</f>
        <v>0.06</v>
      </c>
      <c r="AB460" s="15">
        <f t="shared" si="136"/>
        <v>1879.15137515719</v>
      </c>
      <c r="AC460" s="20">
        <f>IFERROR(VLOOKUP($E460,INPUTS!$A$44:$G$103,4,0),SCENARIOS!$K$23)</f>
        <v>0.15</v>
      </c>
      <c r="AD460" s="15">
        <f t="shared" si="137"/>
        <v>5315.21824779388</v>
      </c>
      <c r="AE460" s="20">
        <f>IFERROR(VLOOKUP($E460,INPUTS!$A$44:$G$103,5,0),SCENARIOS!$L$23)</f>
        <v>0.3</v>
      </c>
      <c r="AF460" s="15">
        <f t="shared" si="138"/>
        <v>12027.3631577202</v>
      </c>
      <c r="AG460" s="20">
        <f>IFERROR(VLOOKUP($E460,INPUTS!$A$44:$G$103,6,0),SCENARIOS!$M$23)</f>
        <v>0.4</v>
      </c>
      <c r="AH460" s="15">
        <f t="shared" si="139"/>
        <v>18143.809941417</v>
      </c>
      <c r="AI460" s="20">
        <f>IFERROR(VLOOKUP($E460,INPUTS!$A$44:$G$103,7,0),SCENARIOS!$N$23)</f>
        <v>0.5</v>
      </c>
      <c r="AJ460" s="15">
        <f t="shared" si="140"/>
        <v>25660.0694760573</v>
      </c>
      <c r="AL460" t="str">
        <f t="shared" si="141"/>
        <v>N</v>
      </c>
      <c r="AM460" s="21">
        <f t="shared" si="142"/>
        <v>51320.1389521145</v>
      </c>
    </row>
    <row r="461" ht="15" customHeight="1" spans="1:39">
      <c r="A461" s="52" t="s">
        <v>1429</v>
      </c>
      <c r="B461" s="52" t="s">
        <v>598</v>
      </c>
      <c r="C461" s="52" t="s">
        <v>599</v>
      </c>
      <c r="D461" s="52" t="s">
        <v>929</v>
      </c>
      <c r="E461" s="10" t="s">
        <v>209</v>
      </c>
      <c r="F461" s="52" t="s">
        <v>600</v>
      </c>
      <c r="G461" s="52" t="s">
        <v>165</v>
      </c>
      <c r="H461" s="52" t="s">
        <v>615</v>
      </c>
      <c r="I461" s="52" t="s">
        <v>614</v>
      </c>
      <c r="J461" s="52" t="s">
        <v>169</v>
      </c>
      <c r="K461" s="52" t="s">
        <v>931</v>
      </c>
      <c r="L461" s="53" t="s">
        <v>288</v>
      </c>
      <c r="M461" s="13">
        <v>365</v>
      </c>
      <c r="N461" s="14">
        <f t="shared" si="131"/>
        <v>1</v>
      </c>
      <c r="O461" s="15">
        <v>6700</v>
      </c>
      <c r="P461" s="15">
        <f t="shared" si="132"/>
        <v>2445500</v>
      </c>
      <c r="Q461" s="16">
        <f>IFERROR(VLOOKUP(G461,SCENARIOS!$A$13:$E$18,2,0),0.025)</f>
        <v>0.025</v>
      </c>
      <c r="R461" s="52">
        <f>IFERROR(VLOOKUP(L461,INPUTS!$A$107:$B$120,2,0),0.0082)</f>
        <v>0.0085</v>
      </c>
      <c r="S461" s="52">
        <f t="shared" si="133"/>
        <v>56.95</v>
      </c>
      <c r="T461" s="15">
        <f t="shared" si="134"/>
        <v>20786.75</v>
      </c>
      <c r="U461" s="15">
        <f>T461/INPUTS!$B$7*1000</f>
        <v>25983437.5</v>
      </c>
      <c r="V461" s="15">
        <f>T461*INPUTS!$B$6</f>
        <v>65686.13</v>
      </c>
      <c r="W461" s="54" t="s">
        <v>396</v>
      </c>
      <c r="X461" s="54" t="s">
        <v>396</v>
      </c>
      <c r="Y461" s="67">
        <f>IFERROR(VLOOKUP(E461,INPUTS!$A$44:$B$103,2,0),0)</f>
        <v>0.02</v>
      </c>
      <c r="Z461" s="15">
        <f t="shared" si="135"/>
        <v>415.735</v>
      </c>
      <c r="AA461" s="20">
        <f>IFERROR(VLOOKUP(E461,INPUTS!$A$44:$C$103,3,0),SCENARIOS!$J$23)</f>
        <v>0.06</v>
      </c>
      <c r="AB461" s="15">
        <f t="shared" si="136"/>
        <v>1411.09798015825</v>
      </c>
      <c r="AC461" s="20">
        <f>IFERROR(VLOOKUP($E461,INPUTS!$A$44:$G$103,4,0),SCENARIOS!$K$23)</f>
        <v>0.15</v>
      </c>
      <c r="AD461" s="15">
        <f t="shared" si="137"/>
        <v>3991.31960986104</v>
      </c>
      <c r="AE461" s="20">
        <f>IFERROR(VLOOKUP($E461,INPUTS!$A$44:$G$103,5,0),SCENARIOS!$L$23)</f>
        <v>0.3</v>
      </c>
      <c r="AF461" s="15">
        <f t="shared" si="138"/>
        <v>9031.62357373638</v>
      </c>
      <c r="AG461" s="20">
        <f>IFERROR(VLOOKUP($E461,INPUTS!$A$44:$G$103,6,0),SCENARIOS!$M$23)</f>
        <v>0.4</v>
      </c>
      <c r="AH461" s="15">
        <f t="shared" si="139"/>
        <v>13624.6041160826</v>
      </c>
      <c r="AI461" s="20">
        <f>IFERROR(VLOOKUP($E461,INPUTS!$A$44:$G$103,7,0),SCENARIOS!$N$23)</f>
        <v>0.5</v>
      </c>
      <c r="AJ461" s="15">
        <f t="shared" si="140"/>
        <v>19268.736242899</v>
      </c>
      <c r="AL461" t="str">
        <f t="shared" si="141"/>
        <v>Y</v>
      </c>
      <c r="AM461" s="21">
        <f t="shared" si="142"/>
        <v>38537.472485798</v>
      </c>
    </row>
    <row r="462" ht="15" customHeight="1" spans="1:39">
      <c r="A462" s="52" t="s">
        <v>1430</v>
      </c>
      <c r="B462" s="52" t="s">
        <v>598</v>
      </c>
      <c r="C462" s="52" t="s">
        <v>599</v>
      </c>
      <c r="D462" s="52" t="s">
        <v>929</v>
      </c>
      <c r="E462" s="10" t="s">
        <v>209</v>
      </c>
      <c r="F462" s="52" t="s">
        <v>600</v>
      </c>
      <c r="G462" s="52" t="s">
        <v>165</v>
      </c>
      <c r="H462" s="52" t="s">
        <v>452</v>
      </c>
      <c r="I462" s="52" t="s">
        <v>451</v>
      </c>
      <c r="J462" s="52" t="s">
        <v>181</v>
      </c>
      <c r="K462" s="52" t="s">
        <v>931</v>
      </c>
      <c r="L462" s="53" t="s">
        <v>293</v>
      </c>
      <c r="M462" s="13">
        <v>548</v>
      </c>
      <c r="N462" s="14">
        <f t="shared" si="131"/>
        <v>1.5013698630137</v>
      </c>
      <c r="O462" s="15">
        <v>9750</v>
      </c>
      <c r="P462" s="15">
        <f t="shared" si="132"/>
        <v>5343000</v>
      </c>
      <c r="Q462" s="16">
        <f>IFERROR(VLOOKUP(G462,SCENARIOS!$A$13:$E$18,2,0),0.025)</f>
        <v>0.025</v>
      </c>
      <c r="R462" s="52">
        <f>IFERROR(VLOOKUP(L462,INPUTS!$A$107:$B$120,2,0),0.0082)</f>
        <v>0.0079</v>
      </c>
      <c r="S462" s="52">
        <f t="shared" si="133"/>
        <v>77.025</v>
      </c>
      <c r="T462" s="15">
        <f t="shared" si="134"/>
        <v>42209.7</v>
      </c>
      <c r="U462" s="15">
        <f>T462/INPUTS!$B$7*1000</f>
        <v>52762125</v>
      </c>
      <c r="V462" s="15">
        <f>T462*INPUTS!$B$6</f>
        <v>133382.652</v>
      </c>
      <c r="W462" s="54" t="s">
        <v>521</v>
      </c>
      <c r="X462" s="54" t="s">
        <v>396</v>
      </c>
      <c r="Y462" s="67">
        <f>IFERROR(VLOOKUP(E462,INPUTS!$A$44:$B$103,2,0),0)</f>
        <v>0.02</v>
      </c>
      <c r="Z462" s="15">
        <f t="shared" si="135"/>
        <v>844.194</v>
      </c>
      <c r="AA462" s="20">
        <f>IFERROR(VLOOKUP(E462,INPUTS!$A$44:$C$103,3,0),SCENARIOS!$J$23)</f>
        <v>0.06</v>
      </c>
      <c r="AB462" s="15">
        <f t="shared" si="136"/>
        <v>2865.38407461896</v>
      </c>
      <c r="AC462" s="20">
        <f>IFERROR(VLOOKUP($E462,INPUTS!$A$44:$G$103,4,0),SCENARIOS!$K$23)</f>
        <v>0.15</v>
      </c>
      <c r="AD462" s="15">
        <f t="shared" si="137"/>
        <v>8104.79768777475</v>
      </c>
      <c r="AE462" s="20">
        <f>IFERROR(VLOOKUP($E462,INPUTS!$A$44:$G$103,5,0),SCENARIOS!$L$23)</f>
        <v>0.3</v>
      </c>
      <c r="AF462" s="15">
        <f t="shared" si="138"/>
        <v>18339.6693355306</v>
      </c>
      <c r="AG462" s="20">
        <f>IFERROR(VLOOKUP($E462,INPUTS!$A$44:$G$103,6,0),SCENARIOS!$M$23)</f>
        <v>0.4</v>
      </c>
      <c r="AH462" s="15">
        <f t="shared" si="139"/>
        <v>27666.2033438902</v>
      </c>
      <c r="AI462" s="20">
        <f>IFERROR(VLOOKUP($E462,INPUTS!$A$44:$G$103,7,0),SCENARIOS!$N$23)</f>
        <v>0.5</v>
      </c>
      <c r="AJ462" s="15">
        <f t="shared" si="140"/>
        <v>39127.2121034743</v>
      </c>
      <c r="AL462" t="str">
        <f t="shared" si="141"/>
        <v>N</v>
      </c>
      <c r="AM462" s="21">
        <f t="shared" si="142"/>
        <v>78254.4242069486</v>
      </c>
    </row>
    <row r="463" ht="15" customHeight="1" spans="1:39">
      <c r="A463" s="52" t="s">
        <v>1431</v>
      </c>
      <c r="B463" s="52" t="s">
        <v>598</v>
      </c>
      <c r="C463" s="52" t="s">
        <v>599</v>
      </c>
      <c r="D463" s="52" t="s">
        <v>929</v>
      </c>
      <c r="E463" s="10" t="s">
        <v>209</v>
      </c>
      <c r="F463" s="52" t="s">
        <v>600</v>
      </c>
      <c r="G463" s="52" t="s">
        <v>165</v>
      </c>
      <c r="H463" s="52" t="s">
        <v>702</v>
      </c>
      <c r="I463" s="52" t="s">
        <v>701</v>
      </c>
      <c r="J463" s="52" t="s">
        <v>181</v>
      </c>
      <c r="K463" s="52" t="s">
        <v>931</v>
      </c>
      <c r="L463" s="53" t="s">
        <v>293</v>
      </c>
      <c r="M463" s="13">
        <v>365</v>
      </c>
      <c r="N463" s="14">
        <f t="shared" si="131"/>
        <v>1</v>
      </c>
      <c r="O463" s="15">
        <v>11500</v>
      </c>
      <c r="P463" s="15">
        <f t="shared" si="132"/>
        <v>4197500</v>
      </c>
      <c r="Q463" s="16">
        <f>IFERROR(VLOOKUP(G463,SCENARIOS!$A$13:$E$18,2,0),0.025)</f>
        <v>0.025</v>
      </c>
      <c r="R463" s="52">
        <f>IFERROR(VLOOKUP(L463,INPUTS!$A$107:$B$120,2,0),0.0082)</f>
        <v>0.0079</v>
      </c>
      <c r="S463" s="52">
        <f t="shared" si="133"/>
        <v>90.85</v>
      </c>
      <c r="T463" s="15">
        <f t="shared" si="134"/>
        <v>33160.25</v>
      </c>
      <c r="U463" s="15">
        <f>T463/INPUTS!$B$7*1000</f>
        <v>41450312.5</v>
      </c>
      <c r="V463" s="15">
        <f>T463*INPUTS!$B$6</f>
        <v>104786.39</v>
      </c>
      <c r="W463" s="54" t="s">
        <v>396</v>
      </c>
      <c r="X463" s="54" t="s">
        <v>396</v>
      </c>
      <c r="Y463" s="67">
        <f>IFERROR(VLOOKUP(E463,INPUTS!$A$44:$B$103,2,0),0)</f>
        <v>0.02</v>
      </c>
      <c r="Z463" s="15">
        <f t="shared" si="135"/>
        <v>663.205</v>
      </c>
      <c r="AA463" s="20">
        <f>IFERROR(VLOOKUP(E463,INPUTS!$A$44:$C$103,3,0),SCENARIOS!$J$23)</f>
        <v>0.06</v>
      </c>
      <c r="AB463" s="15">
        <f t="shared" si="136"/>
        <v>2251.06675149038</v>
      </c>
      <c r="AC463" s="20">
        <f>IFERROR(VLOOKUP($E463,INPUTS!$A$44:$G$103,4,0),SCENARIOS!$K$23)</f>
        <v>0.15</v>
      </c>
      <c r="AD463" s="15">
        <f t="shared" si="137"/>
        <v>6367.18852600309</v>
      </c>
      <c r="AE463" s="20">
        <f>IFERROR(VLOOKUP($E463,INPUTS!$A$44:$G$103,5,0),SCENARIOS!$L$23)</f>
        <v>0.3</v>
      </c>
      <c r="AF463" s="15">
        <f t="shared" si="138"/>
        <v>14407.7787826857</v>
      </c>
      <c r="AG463" s="20">
        <f>IFERROR(VLOOKUP($E463,INPUTS!$A$44:$G$103,6,0),SCENARIOS!$M$23)</f>
        <v>0.4</v>
      </c>
      <c r="AH463" s="15">
        <f t="shared" si="139"/>
        <v>21734.7723256558</v>
      </c>
      <c r="AI463" s="20">
        <f>IFERROR(VLOOKUP($E463,INPUTS!$A$44:$G$103,7,0),SCENARIOS!$N$23)</f>
        <v>0.5</v>
      </c>
      <c r="AJ463" s="15">
        <f t="shared" si="140"/>
        <v>30738.6248931936</v>
      </c>
      <c r="AL463" t="str">
        <f t="shared" si="141"/>
        <v>N</v>
      </c>
      <c r="AM463" s="21">
        <f t="shared" si="142"/>
        <v>61477.2497863872</v>
      </c>
    </row>
    <row r="464" ht="15" customHeight="1" spans="1:39">
      <c r="A464" s="52" t="s">
        <v>1432</v>
      </c>
      <c r="B464" s="52" t="s">
        <v>598</v>
      </c>
      <c r="C464" s="52" t="s">
        <v>599</v>
      </c>
      <c r="D464" s="52" t="s">
        <v>929</v>
      </c>
      <c r="E464" s="10" t="s">
        <v>209</v>
      </c>
      <c r="F464" s="52" t="s">
        <v>600</v>
      </c>
      <c r="G464" s="52" t="s">
        <v>165</v>
      </c>
      <c r="H464" s="52" t="s">
        <v>515</v>
      </c>
      <c r="I464" s="52" t="s">
        <v>514</v>
      </c>
      <c r="J464" s="52" t="s">
        <v>181</v>
      </c>
      <c r="K464" s="52" t="s">
        <v>931</v>
      </c>
      <c r="L464" s="53" t="s">
        <v>288</v>
      </c>
      <c r="M464" s="13">
        <v>365</v>
      </c>
      <c r="N464" s="14">
        <f t="shared" si="131"/>
        <v>1</v>
      </c>
      <c r="O464" s="15">
        <v>9400</v>
      </c>
      <c r="P464" s="15">
        <f t="shared" si="132"/>
        <v>3431000</v>
      </c>
      <c r="Q464" s="16">
        <f>IFERROR(VLOOKUP(G464,SCENARIOS!$A$13:$E$18,2,0),0.025)</f>
        <v>0.025</v>
      </c>
      <c r="R464" s="52">
        <f>IFERROR(VLOOKUP(L464,INPUTS!$A$107:$B$120,2,0),0.0082)</f>
        <v>0.0085</v>
      </c>
      <c r="S464" s="52">
        <f t="shared" si="133"/>
        <v>79.9</v>
      </c>
      <c r="T464" s="15">
        <f t="shared" si="134"/>
        <v>29163.5</v>
      </c>
      <c r="U464" s="15">
        <f>T464/INPUTS!$B$7*1000</f>
        <v>36454375</v>
      </c>
      <c r="V464" s="15">
        <f>T464*INPUTS!$B$6</f>
        <v>92156.66</v>
      </c>
      <c r="W464" s="54" t="s">
        <v>396</v>
      </c>
      <c r="X464" s="54" t="s">
        <v>396</v>
      </c>
      <c r="Y464" s="67">
        <f>IFERROR(VLOOKUP(E464,INPUTS!$A$44:$B$103,2,0),0)</f>
        <v>0.02</v>
      </c>
      <c r="Z464" s="15">
        <f t="shared" si="135"/>
        <v>583.27</v>
      </c>
      <c r="AA464" s="20">
        <f>IFERROR(VLOOKUP(E464,INPUTS!$A$44:$C$103,3,0),SCENARIOS!$J$23)</f>
        <v>0.06</v>
      </c>
      <c r="AB464" s="15">
        <f t="shared" si="136"/>
        <v>1979.74940499814</v>
      </c>
      <c r="AC464" s="20">
        <f>IFERROR(VLOOKUP($E464,INPUTS!$A$44:$G$103,4,0),SCENARIOS!$K$23)</f>
        <v>0.15</v>
      </c>
      <c r="AD464" s="15">
        <f t="shared" si="137"/>
        <v>5599.76184070057</v>
      </c>
      <c r="AE464" s="20">
        <f>IFERROR(VLOOKUP($E464,INPUTS!$A$44:$G$103,5,0),SCENARIOS!$L$23)</f>
        <v>0.3</v>
      </c>
      <c r="AF464" s="15">
        <f t="shared" si="138"/>
        <v>12671.2330736003</v>
      </c>
      <c r="AG464" s="20">
        <f>IFERROR(VLOOKUP($E464,INPUTS!$A$44:$G$103,6,0),SCENARIOS!$M$23)</f>
        <v>0.4</v>
      </c>
      <c r="AH464" s="15">
        <f t="shared" si="139"/>
        <v>19115.1162225636</v>
      </c>
      <c r="AI464" s="20">
        <f>IFERROR(VLOOKUP($E464,INPUTS!$A$44:$G$103,7,0),SCENARIOS!$N$23)</f>
        <v>0.5</v>
      </c>
      <c r="AJ464" s="15">
        <f t="shared" si="140"/>
        <v>27033.7493557091</v>
      </c>
      <c r="AL464" t="str">
        <f t="shared" si="141"/>
        <v>N</v>
      </c>
      <c r="AM464" s="21">
        <f t="shared" si="142"/>
        <v>54067.4987114181</v>
      </c>
    </row>
    <row r="465" ht="15" customHeight="1" spans="1:39">
      <c r="A465" s="52" t="s">
        <v>1433</v>
      </c>
      <c r="B465" s="52" t="s">
        <v>598</v>
      </c>
      <c r="C465" s="52" t="s">
        <v>599</v>
      </c>
      <c r="D465" s="52" t="s">
        <v>929</v>
      </c>
      <c r="E465" s="10" t="s">
        <v>209</v>
      </c>
      <c r="F465" s="52" t="s">
        <v>600</v>
      </c>
      <c r="G465" s="52" t="s">
        <v>165</v>
      </c>
      <c r="H465" s="52" t="s">
        <v>440</v>
      </c>
      <c r="I465" s="52" t="s">
        <v>439</v>
      </c>
      <c r="J465" s="52" t="s">
        <v>177</v>
      </c>
      <c r="K465" s="52" t="s">
        <v>931</v>
      </c>
      <c r="L465" s="53" t="s">
        <v>291</v>
      </c>
      <c r="M465" s="13">
        <v>730</v>
      </c>
      <c r="N465" s="14">
        <f t="shared" si="131"/>
        <v>2</v>
      </c>
      <c r="O465" s="15">
        <v>5000</v>
      </c>
      <c r="P465" s="15">
        <f t="shared" si="132"/>
        <v>3650000</v>
      </c>
      <c r="Q465" s="16">
        <f>IFERROR(VLOOKUP(G465,SCENARIOS!$A$13:$E$18,2,0),0.025)</f>
        <v>0.025</v>
      </c>
      <c r="R465" s="52">
        <f>IFERROR(VLOOKUP(L465,INPUTS!$A$107:$B$120,2,0),0.0082)</f>
        <v>0.0079</v>
      </c>
      <c r="S465" s="52">
        <f t="shared" si="133"/>
        <v>39.5</v>
      </c>
      <c r="T465" s="15">
        <f t="shared" si="134"/>
        <v>28835</v>
      </c>
      <c r="U465" s="15">
        <f>T465/INPUTS!$B$7*1000</f>
        <v>36043750</v>
      </c>
      <c r="V465" s="15">
        <f>T465*INPUTS!$B$6</f>
        <v>91118.6</v>
      </c>
      <c r="W465" s="54" t="s">
        <v>396</v>
      </c>
      <c r="X465" s="54" t="s">
        <v>396</v>
      </c>
      <c r="Y465" s="67">
        <f>IFERROR(VLOOKUP(E465,INPUTS!$A$44:$B$103,2,0),0)</f>
        <v>0.02</v>
      </c>
      <c r="Z465" s="15">
        <f t="shared" si="135"/>
        <v>576.7</v>
      </c>
      <c r="AA465" s="20">
        <f>IFERROR(VLOOKUP(E465,INPUTS!$A$44:$C$103,3,0),SCENARIOS!$J$23)</f>
        <v>0.06</v>
      </c>
      <c r="AB465" s="15">
        <f t="shared" si="136"/>
        <v>1957.44934912207</v>
      </c>
      <c r="AC465" s="20">
        <f>IFERROR(VLOOKUP($E465,INPUTS!$A$44:$G$103,4,0),SCENARIOS!$K$23)</f>
        <v>0.15</v>
      </c>
      <c r="AD465" s="15">
        <f t="shared" si="137"/>
        <v>5536.68567478529</v>
      </c>
      <c r="AE465" s="20">
        <f>IFERROR(VLOOKUP($E465,INPUTS!$A$44:$G$103,5,0),SCENARIOS!$L$23)</f>
        <v>0.3</v>
      </c>
      <c r="AF465" s="15">
        <f t="shared" si="138"/>
        <v>12528.5032892919</v>
      </c>
      <c r="AG465" s="20">
        <f>IFERROR(VLOOKUP($E465,INPUTS!$A$44:$G$103,6,0),SCENARIOS!$M$23)</f>
        <v>0.4</v>
      </c>
      <c r="AH465" s="15">
        <f t="shared" si="139"/>
        <v>18899.8020223094</v>
      </c>
      <c r="AI465" s="20">
        <f>IFERROR(VLOOKUP($E465,INPUTS!$A$44:$G$103,7,0),SCENARIOS!$N$23)</f>
        <v>0.5</v>
      </c>
      <c r="AJ465" s="15">
        <f t="shared" si="140"/>
        <v>26729.2390375596</v>
      </c>
      <c r="AL465" t="str">
        <f t="shared" si="141"/>
        <v>Y</v>
      </c>
      <c r="AM465" s="21">
        <f t="shared" si="142"/>
        <v>53458.4780751193</v>
      </c>
    </row>
    <row r="466" ht="15" customHeight="1" spans="1:39">
      <c r="A466" s="52" t="s">
        <v>1434</v>
      </c>
      <c r="B466" s="52" t="s">
        <v>598</v>
      </c>
      <c r="C466" s="52" t="s">
        <v>599</v>
      </c>
      <c r="D466" s="52" t="s">
        <v>929</v>
      </c>
      <c r="E466" s="10" t="s">
        <v>209</v>
      </c>
      <c r="F466" s="52" t="s">
        <v>600</v>
      </c>
      <c r="G466" s="52" t="s">
        <v>165</v>
      </c>
      <c r="H466" s="52" t="s">
        <v>448</v>
      </c>
      <c r="I466" s="52" t="s">
        <v>447</v>
      </c>
      <c r="J466" s="52" t="s">
        <v>177</v>
      </c>
      <c r="K466" s="52" t="s">
        <v>931</v>
      </c>
      <c r="L466" s="53" t="s">
        <v>291</v>
      </c>
      <c r="M466" s="13">
        <v>548</v>
      </c>
      <c r="N466" s="14">
        <f t="shared" si="131"/>
        <v>1.5013698630137</v>
      </c>
      <c r="O466" s="15">
        <v>4900</v>
      </c>
      <c r="P466" s="15">
        <f t="shared" si="132"/>
        <v>2685200</v>
      </c>
      <c r="Q466" s="16">
        <f>IFERROR(VLOOKUP(G466,SCENARIOS!$A$13:$E$18,2,0),0.025)</f>
        <v>0.025</v>
      </c>
      <c r="R466" s="52">
        <f>IFERROR(VLOOKUP(L466,INPUTS!$A$107:$B$120,2,0),0.0082)</f>
        <v>0.0079</v>
      </c>
      <c r="S466" s="52">
        <f t="shared" si="133"/>
        <v>38.71</v>
      </c>
      <c r="T466" s="15">
        <f t="shared" si="134"/>
        <v>21213.08</v>
      </c>
      <c r="U466" s="15">
        <f>T466/INPUTS!$B$7*1000</f>
        <v>26516350</v>
      </c>
      <c r="V466" s="15">
        <f>T466*INPUTS!$B$6</f>
        <v>67033.3328</v>
      </c>
      <c r="W466" s="54" t="s">
        <v>396</v>
      </c>
      <c r="X466" s="54" t="s">
        <v>396</v>
      </c>
      <c r="Y466" s="67">
        <f>IFERROR(VLOOKUP(E466,INPUTS!$A$44:$B$103,2,0),0)</f>
        <v>0.02</v>
      </c>
      <c r="Z466" s="15">
        <f t="shared" si="135"/>
        <v>424.2616</v>
      </c>
      <c r="AA466" s="20">
        <f>IFERROR(VLOOKUP(E466,INPUTS!$A$44:$C$103,3,0),SCENARIOS!$J$23)</f>
        <v>0.06</v>
      </c>
      <c r="AB466" s="15">
        <f t="shared" si="136"/>
        <v>1440.03917596235</v>
      </c>
      <c r="AC466" s="20">
        <f>IFERROR(VLOOKUP($E466,INPUTS!$A$44:$G$103,4,0),SCENARIOS!$K$23)</f>
        <v>0.15</v>
      </c>
      <c r="AD466" s="15">
        <f t="shared" si="137"/>
        <v>4073.18037642013</v>
      </c>
      <c r="AE466" s="20">
        <f>IFERROR(VLOOKUP($E466,INPUTS!$A$44:$G$103,5,0),SCENARIOS!$L$23)</f>
        <v>0.3</v>
      </c>
      <c r="AF466" s="15">
        <f t="shared" si="138"/>
        <v>9216.85946093332</v>
      </c>
      <c r="AG466" s="20">
        <f>IFERROR(VLOOKUP($E466,INPUTS!$A$44:$G$103,6,0),SCENARIOS!$M$23)</f>
        <v>0.4</v>
      </c>
      <c r="AH466" s="15">
        <f t="shared" si="139"/>
        <v>13904.0406548782</v>
      </c>
      <c r="AI466" s="20">
        <f>IFERROR(VLOOKUP($E466,INPUTS!$A$44:$G$103,7,0),SCENARIOS!$N$23)</f>
        <v>0.5</v>
      </c>
      <c r="AJ466" s="15">
        <f t="shared" si="140"/>
        <v>19663.9322366179</v>
      </c>
      <c r="AL466" t="str">
        <f t="shared" si="141"/>
        <v>Y</v>
      </c>
      <c r="AM466" s="21">
        <f t="shared" si="142"/>
        <v>39327.8644732357</v>
      </c>
    </row>
    <row r="467" ht="15" customHeight="1" spans="1:39">
      <c r="A467" s="52" t="s">
        <v>1435</v>
      </c>
      <c r="B467" s="52" t="s">
        <v>598</v>
      </c>
      <c r="C467" s="52" t="s">
        <v>599</v>
      </c>
      <c r="D467" s="52" t="s">
        <v>929</v>
      </c>
      <c r="E467" s="10" t="s">
        <v>209</v>
      </c>
      <c r="F467" s="52" t="s">
        <v>600</v>
      </c>
      <c r="G467" s="52" t="s">
        <v>165</v>
      </c>
      <c r="H467" s="52" t="s">
        <v>644</v>
      </c>
      <c r="I467" s="52" t="s">
        <v>643</v>
      </c>
      <c r="J467" s="52" t="s">
        <v>185</v>
      </c>
      <c r="K467" s="52" t="s">
        <v>931</v>
      </c>
      <c r="L467" s="53" t="s">
        <v>291</v>
      </c>
      <c r="M467" s="13">
        <v>365</v>
      </c>
      <c r="N467" s="14">
        <f t="shared" si="131"/>
        <v>1</v>
      </c>
      <c r="O467" s="15">
        <v>9400</v>
      </c>
      <c r="P467" s="15">
        <f t="shared" si="132"/>
        <v>3431000</v>
      </c>
      <c r="Q467" s="16">
        <f>IFERROR(VLOOKUP(G467,SCENARIOS!$A$13:$E$18,2,0),0.025)</f>
        <v>0.025</v>
      </c>
      <c r="R467" s="52">
        <f>IFERROR(VLOOKUP(L467,INPUTS!$A$107:$B$120,2,0),0.0082)</f>
        <v>0.0079</v>
      </c>
      <c r="S467" s="52">
        <f t="shared" si="133"/>
        <v>74.26</v>
      </c>
      <c r="T467" s="15">
        <f t="shared" si="134"/>
        <v>27104.9</v>
      </c>
      <c r="U467" s="15">
        <f>T467/INPUTS!$B$7*1000</f>
        <v>33881125</v>
      </c>
      <c r="V467" s="15">
        <f>T467*INPUTS!$B$6</f>
        <v>85651.484</v>
      </c>
      <c r="W467" s="54" t="s">
        <v>396</v>
      </c>
      <c r="X467" s="54" t="s">
        <v>396</v>
      </c>
      <c r="Y467" s="67">
        <f>IFERROR(VLOOKUP(E467,INPUTS!$A$44:$B$103,2,0),0)</f>
        <v>0.02</v>
      </c>
      <c r="Z467" s="15">
        <f t="shared" si="135"/>
        <v>542.098</v>
      </c>
      <c r="AA467" s="20">
        <f>IFERROR(VLOOKUP(E467,INPUTS!$A$44:$C$103,3,0),SCENARIOS!$J$23)</f>
        <v>0.06</v>
      </c>
      <c r="AB467" s="15">
        <f t="shared" si="136"/>
        <v>1840.00238817475</v>
      </c>
      <c r="AC467" s="20">
        <f>IFERROR(VLOOKUP($E467,INPUTS!$A$44:$G$103,4,0),SCENARIOS!$K$23)</f>
        <v>0.15</v>
      </c>
      <c r="AD467" s="15">
        <f t="shared" si="137"/>
        <v>5204.48453429818</v>
      </c>
      <c r="AE467" s="20">
        <f>IFERROR(VLOOKUP($E467,INPUTS!$A$44:$G$103,5,0),SCENARIOS!$L$23)</f>
        <v>0.3</v>
      </c>
      <c r="AF467" s="15">
        <f t="shared" si="138"/>
        <v>11776.7930919344</v>
      </c>
      <c r="AG467" s="20">
        <f>IFERROR(VLOOKUP($E467,INPUTS!$A$44:$G$103,6,0),SCENARIOS!$M$23)</f>
        <v>0.4</v>
      </c>
      <c r="AH467" s="15">
        <f t="shared" si="139"/>
        <v>17765.8139009709</v>
      </c>
      <c r="AI467" s="20">
        <f>IFERROR(VLOOKUP($E467,INPUTS!$A$44:$G$103,7,0),SCENARIOS!$N$23)</f>
        <v>0.5</v>
      </c>
      <c r="AJ467" s="15">
        <f t="shared" si="140"/>
        <v>25125.4846953061</v>
      </c>
      <c r="AL467" t="str">
        <f t="shared" si="141"/>
        <v>N</v>
      </c>
      <c r="AM467" s="21">
        <f t="shared" si="142"/>
        <v>50250.9693906121</v>
      </c>
    </row>
    <row r="468" ht="15" customHeight="1" spans="1:39">
      <c r="A468" s="52" t="s">
        <v>1436</v>
      </c>
      <c r="B468" s="52" t="s">
        <v>598</v>
      </c>
      <c r="C468" s="52" t="s">
        <v>599</v>
      </c>
      <c r="D468" s="52" t="s">
        <v>929</v>
      </c>
      <c r="E468" s="10" t="s">
        <v>209</v>
      </c>
      <c r="F468" s="52" t="s">
        <v>600</v>
      </c>
      <c r="G468" s="52" t="s">
        <v>165</v>
      </c>
      <c r="H468" s="52" t="s">
        <v>640</v>
      </c>
      <c r="I468" s="52" t="s">
        <v>639</v>
      </c>
      <c r="J468" s="52" t="s">
        <v>185</v>
      </c>
      <c r="K468" s="52" t="s">
        <v>931</v>
      </c>
      <c r="L468" s="53" t="s">
        <v>291</v>
      </c>
      <c r="M468" s="13">
        <v>365</v>
      </c>
      <c r="N468" s="14">
        <f t="shared" si="131"/>
        <v>1</v>
      </c>
      <c r="O468" s="15">
        <v>6600</v>
      </c>
      <c r="P468" s="15">
        <f t="shared" si="132"/>
        <v>2409000</v>
      </c>
      <c r="Q468" s="16">
        <f>IFERROR(VLOOKUP(G468,SCENARIOS!$A$13:$E$18,2,0),0.025)</f>
        <v>0.025</v>
      </c>
      <c r="R468" s="52">
        <f>IFERROR(VLOOKUP(L468,INPUTS!$A$107:$B$120,2,0),0.0082)</f>
        <v>0.0079</v>
      </c>
      <c r="S468" s="52">
        <f t="shared" si="133"/>
        <v>52.14</v>
      </c>
      <c r="T468" s="15">
        <f t="shared" si="134"/>
        <v>19031.1</v>
      </c>
      <c r="U468" s="15">
        <f>T468/INPUTS!$B$7*1000</f>
        <v>23788875</v>
      </c>
      <c r="V468" s="15">
        <f>T468*INPUTS!$B$6</f>
        <v>60138.276</v>
      </c>
      <c r="W468" s="54" t="s">
        <v>396</v>
      </c>
      <c r="X468" s="54" t="s">
        <v>396</v>
      </c>
      <c r="Y468" s="67">
        <f>IFERROR(VLOOKUP(E468,INPUTS!$A$44:$B$103,2,0),0)</f>
        <v>0.02</v>
      </c>
      <c r="Z468" s="15">
        <f t="shared" si="135"/>
        <v>380.622</v>
      </c>
      <c r="AA468" s="20">
        <f>IFERROR(VLOOKUP(E468,INPUTS!$A$44:$C$103,3,0),SCENARIOS!$J$23)</f>
        <v>0.06</v>
      </c>
      <c r="AB468" s="15">
        <f t="shared" si="136"/>
        <v>1291.91657042057</v>
      </c>
      <c r="AC468" s="20">
        <f>IFERROR(VLOOKUP($E468,INPUTS!$A$44:$G$103,4,0),SCENARIOS!$K$23)</f>
        <v>0.15</v>
      </c>
      <c r="AD468" s="15">
        <f t="shared" si="137"/>
        <v>3654.21254535829</v>
      </c>
      <c r="AE468" s="20">
        <f>IFERROR(VLOOKUP($E468,INPUTS!$A$44:$G$103,5,0),SCENARIOS!$L$23)</f>
        <v>0.3</v>
      </c>
      <c r="AF468" s="15">
        <f t="shared" si="138"/>
        <v>8268.81217093266</v>
      </c>
      <c r="AG468" s="20">
        <f>IFERROR(VLOOKUP($E468,INPUTS!$A$44:$G$103,6,0),SCENARIOS!$M$23)</f>
        <v>0.4</v>
      </c>
      <c r="AH468" s="15">
        <f t="shared" si="139"/>
        <v>12473.8693347242</v>
      </c>
      <c r="AI468" s="20">
        <f>IFERROR(VLOOKUP($E468,INPUTS!$A$44:$G$103,7,0),SCENARIOS!$N$23)</f>
        <v>0.5</v>
      </c>
      <c r="AJ468" s="15">
        <f t="shared" si="140"/>
        <v>17641.2977647894</v>
      </c>
      <c r="AL468" t="str">
        <f t="shared" si="141"/>
        <v>N</v>
      </c>
      <c r="AM468" s="21">
        <f t="shared" si="142"/>
        <v>35282.5955295787</v>
      </c>
    </row>
    <row r="469" ht="15" customHeight="1" spans="1:39">
      <c r="A469" s="52" t="s">
        <v>1437</v>
      </c>
      <c r="B469" s="52" t="s">
        <v>601</v>
      </c>
      <c r="C469" s="52" t="s">
        <v>602</v>
      </c>
      <c r="D469" s="52" t="s">
        <v>929</v>
      </c>
      <c r="E469" s="10" t="s">
        <v>210</v>
      </c>
      <c r="F469" s="52" t="s">
        <v>603</v>
      </c>
      <c r="G469" s="52" t="s">
        <v>165</v>
      </c>
      <c r="H469" s="52" t="s">
        <v>256</v>
      </c>
      <c r="I469" s="52" t="s">
        <v>930</v>
      </c>
      <c r="J469" s="52" t="s">
        <v>169</v>
      </c>
      <c r="K469" s="52" t="s">
        <v>931</v>
      </c>
      <c r="L469" s="53" t="s">
        <v>293</v>
      </c>
      <c r="M469" s="13">
        <v>365</v>
      </c>
      <c r="N469" s="14">
        <f t="shared" si="131"/>
        <v>1</v>
      </c>
      <c r="O469" s="15">
        <v>7400</v>
      </c>
      <c r="P469" s="15">
        <f t="shared" si="132"/>
        <v>2701000</v>
      </c>
      <c r="Q469" s="16">
        <f>IFERROR(VLOOKUP(G469,SCENARIOS!$A$13:$E$18,2,0),0.025)</f>
        <v>0.025</v>
      </c>
      <c r="R469" s="52">
        <f>IFERROR(VLOOKUP(L469,INPUTS!$A$107:$B$120,2,0),0.0082)</f>
        <v>0.0079</v>
      </c>
      <c r="S469" s="52">
        <f t="shared" si="133"/>
        <v>58.46</v>
      </c>
      <c r="T469" s="15">
        <f t="shared" si="134"/>
        <v>21337.9</v>
      </c>
      <c r="U469" s="15">
        <f>T469/INPUTS!$B$7*1000</f>
        <v>26672375</v>
      </c>
      <c r="V469" s="15">
        <f>T469*INPUTS!$B$6</f>
        <v>67427.764</v>
      </c>
      <c r="W469" s="54" t="s">
        <v>396</v>
      </c>
      <c r="X469" s="54" t="s">
        <v>396</v>
      </c>
      <c r="Y469" s="67">
        <f>IFERROR(VLOOKUP(E469,INPUTS!$A$44:$B$103,2,0),0)</f>
        <v>0.02</v>
      </c>
      <c r="Z469" s="15">
        <f t="shared" si="135"/>
        <v>426.758</v>
      </c>
      <c r="AA469" s="20">
        <f>IFERROR(VLOOKUP(E469,INPUTS!$A$44:$C$103,3,0),SCENARIOS!$J$23)</f>
        <v>0.06</v>
      </c>
      <c r="AB469" s="15">
        <f t="shared" si="136"/>
        <v>1448.51251835033</v>
      </c>
      <c r="AC469" s="20">
        <f>IFERROR(VLOOKUP($E469,INPUTS!$A$44:$G$103,4,0),SCENARIOS!$K$23)</f>
        <v>0.15</v>
      </c>
      <c r="AD469" s="15">
        <f t="shared" si="137"/>
        <v>4097.14739934112</v>
      </c>
      <c r="AE469" s="20">
        <f>IFERROR(VLOOKUP($E469,INPUTS!$A$44:$G$103,5,0),SCENARIOS!$L$23)</f>
        <v>0.3</v>
      </c>
      <c r="AF469" s="15">
        <f t="shared" si="138"/>
        <v>9271.09243407601</v>
      </c>
      <c r="AG469" s="20">
        <f>IFERROR(VLOOKUP($E469,INPUTS!$A$44:$G$103,6,0),SCENARIOS!$M$23)</f>
        <v>0.4</v>
      </c>
      <c r="AH469" s="15">
        <f t="shared" si="139"/>
        <v>13985.853496509</v>
      </c>
      <c r="AI469" s="20">
        <f>IFERROR(VLOOKUP($E469,INPUTS!$A$44:$G$103,7,0),SCENARIOS!$N$23)</f>
        <v>0.5</v>
      </c>
      <c r="AJ469" s="15">
        <f t="shared" si="140"/>
        <v>19779.6368877941</v>
      </c>
      <c r="AL469" t="str">
        <f t="shared" si="141"/>
        <v>N</v>
      </c>
      <c r="AM469" s="21">
        <f t="shared" si="142"/>
        <v>39559.2737755883</v>
      </c>
    </row>
    <row r="470" ht="15" customHeight="1" spans="1:39">
      <c r="A470" s="52" t="s">
        <v>1438</v>
      </c>
      <c r="B470" s="52" t="s">
        <v>601</v>
      </c>
      <c r="C470" s="52" t="s">
        <v>602</v>
      </c>
      <c r="D470" s="52" t="s">
        <v>929</v>
      </c>
      <c r="E470" s="10" t="s">
        <v>210</v>
      </c>
      <c r="F470" s="52" t="s">
        <v>603</v>
      </c>
      <c r="G470" s="52" t="s">
        <v>165</v>
      </c>
      <c r="H470" s="52" t="s">
        <v>249</v>
      </c>
      <c r="I470" s="52" t="s">
        <v>930</v>
      </c>
      <c r="J470" s="52" t="s">
        <v>169</v>
      </c>
      <c r="K470" s="52" t="s">
        <v>931</v>
      </c>
      <c r="L470" s="53" t="s">
        <v>293</v>
      </c>
      <c r="M470" s="13">
        <v>365</v>
      </c>
      <c r="N470" s="14">
        <f t="shared" si="131"/>
        <v>1</v>
      </c>
      <c r="O470" s="15">
        <v>8100</v>
      </c>
      <c r="P470" s="15">
        <f t="shared" si="132"/>
        <v>2956500</v>
      </c>
      <c r="Q470" s="16">
        <f>IFERROR(VLOOKUP(G470,SCENARIOS!$A$13:$E$18,2,0),0.025)</f>
        <v>0.025</v>
      </c>
      <c r="R470" s="52">
        <f>IFERROR(VLOOKUP(L470,INPUTS!$A$107:$B$120,2,0),0.0082)</f>
        <v>0.0079</v>
      </c>
      <c r="S470" s="52">
        <f t="shared" si="133"/>
        <v>63.99</v>
      </c>
      <c r="T470" s="15">
        <f t="shared" si="134"/>
        <v>23356.35</v>
      </c>
      <c r="U470" s="15">
        <f>T470/INPUTS!$B$7*1000</f>
        <v>29195437.5</v>
      </c>
      <c r="V470" s="15">
        <f>T470*INPUTS!$B$6</f>
        <v>73806.066</v>
      </c>
      <c r="W470" s="54" t="s">
        <v>396</v>
      </c>
      <c r="X470" s="54" t="s">
        <v>396</v>
      </c>
      <c r="Y470" s="67">
        <f>IFERROR(VLOOKUP(E470,INPUTS!$A$44:$B$103,2,0),0)</f>
        <v>0.02</v>
      </c>
      <c r="Z470" s="15">
        <f t="shared" si="135"/>
        <v>467.127</v>
      </c>
      <c r="AA470" s="20">
        <f>IFERROR(VLOOKUP(E470,INPUTS!$A$44:$C$103,3,0),SCENARIOS!$J$23)</f>
        <v>0.06</v>
      </c>
      <c r="AB470" s="15">
        <f t="shared" si="136"/>
        <v>1585.53397278888</v>
      </c>
      <c r="AC470" s="20">
        <f>IFERROR(VLOOKUP($E470,INPUTS!$A$44:$G$103,4,0),SCENARIOS!$K$23)</f>
        <v>0.15</v>
      </c>
      <c r="AD470" s="15">
        <f t="shared" si="137"/>
        <v>4484.71539657609</v>
      </c>
      <c r="AE470" s="20">
        <f>IFERROR(VLOOKUP($E470,INPUTS!$A$44:$G$103,5,0),SCENARIOS!$L$23)</f>
        <v>0.3</v>
      </c>
      <c r="AF470" s="15">
        <f t="shared" si="138"/>
        <v>10148.0876643264</v>
      </c>
      <c r="AG470" s="20">
        <f>IFERROR(VLOOKUP($E470,INPUTS!$A$44:$G$103,6,0),SCENARIOS!$M$23)</f>
        <v>0.4</v>
      </c>
      <c r="AH470" s="15">
        <f t="shared" si="139"/>
        <v>15308.8396380706</v>
      </c>
      <c r="AI470" s="20">
        <f>IFERROR(VLOOKUP($E470,INPUTS!$A$44:$G$103,7,0),SCENARIOS!$N$23)</f>
        <v>0.5</v>
      </c>
      <c r="AJ470" s="15">
        <f t="shared" si="140"/>
        <v>21650.6836204233</v>
      </c>
      <c r="AL470" t="str">
        <f t="shared" si="141"/>
        <v>N</v>
      </c>
      <c r="AM470" s="21">
        <f t="shared" si="142"/>
        <v>43301.3672408466</v>
      </c>
    </row>
    <row r="471" ht="15" customHeight="1" spans="1:39">
      <c r="A471" s="52" t="s">
        <v>1439</v>
      </c>
      <c r="B471" s="52" t="s">
        <v>601</v>
      </c>
      <c r="C471" s="52" t="s">
        <v>602</v>
      </c>
      <c r="D471" s="52" t="s">
        <v>929</v>
      </c>
      <c r="E471" s="10" t="s">
        <v>210</v>
      </c>
      <c r="F471" s="52" t="s">
        <v>603</v>
      </c>
      <c r="G471" s="52" t="s">
        <v>165</v>
      </c>
      <c r="H471" s="52" t="s">
        <v>452</v>
      </c>
      <c r="I471" s="52" t="s">
        <v>451</v>
      </c>
      <c r="J471" s="52" t="s">
        <v>181</v>
      </c>
      <c r="K471" s="52" t="s">
        <v>931</v>
      </c>
      <c r="L471" s="53" t="s">
        <v>293</v>
      </c>
      <c r="M471" s="13">
        <v>365</v>
      </c>
      <c r="N471" s="14">
        <f t="shared" si="131"/>
        <v>1</v>
      </c>
      <c r="O471" s="15">
        <v>10200</v>
      </c>
      <c r="P471" s="15">
        <f t="shared" si="132"/>
        <v>3723000</v>
      </c>
      <c r="Q471" s="16">
        <f>IFERROR(VLOOKUP(G471,SCENARIOS!$A$13:$E$18,2,0),0.025)</f>
        <v>0.025</v>
      </c>
      <c r="R471" s="52">
        <f>IFERROR(VLOOKUP(L471,INPUTS!$A$107:$B$120,2,0),0.0082)</f>
        <v>0.0079</v>
      </c>
      <c r="S471" s="52">
        <f t="shared" si="133"/>
        <v>80.58</v>
      </c>
      <c r="T471" s="15">
        <f t="shared" si="134"/>
        <v>29411.7</v>
      </c>
      <c r="U471" s="15">
        <f>T471/INPUTS!$B$7*1000</f>
        <v>36764625</v>
      </c>
      <c r="V471" s="15">
        <f>T471*INPUTS!$B$6</f>
        <v>92940.972</v>
      </c>
      <c r="W471" s="54" t="s">
        <v>521</v>
      </c>
      <c r="X471" s="54" t="s">
        <v>396</v>
      </c>
      <c r="Y471" s="67">
        <f>IFERROR(VLOOKUP(E471,INPUTS!$A$44:$B$103,2,0),0)</f>
        <v>0.02</v>
      </c>
      <c r="Z471" s="15">
        <f t="shared" si="135"/>
        <v>588.234</v>
      </c>
      <c r="AA471" s="20">
        <f>IFERROR(VLOOKUP(E471,INPUTS!$A$44:$C$103,3,0),SCENARIOS!$J$23)</f>
        <v>0.06</v>
      </c>
      <c r="AB471" s="15">
        <f t="shared" si="136"/>
        <v>1996.59833610451</v>
      </c>
      <c r="AC471" s="20">
        <f>IFERROR(VLOOKUP($E471,INPUTS!$A$44:$G$103,4,0),SCENARIOS!$K$23)</f>
        <v>0.15</v>
      </c>
      <c r="AD471" s="15">
        <f t="shared" si="137"/>
        <v>5647.419388281</v>
      </c>
      <c r="AE471" s="20">
        <f>IFERROR(VLOOKUP($E471,INPUTS!$A$44:$G$103,5,0),SCENARIOS!$L$23)</f>
        <v>0.3</v>
      </c>
      <c r="AF471" s="15">
        <f t="shared" si="138"/>
        <v>12779.0733550777</v>
      </c>
      <c r="AG471" s="20">
        <f>IFERROR(VLOOKUP($E471,INPUTS!$A$44:$G$103,6,0),SCENARIOS!$M$23)</f>
        <v>0.4</v>
      </c>
      <c r="AH471" s="15">
        <f t="shared" si="139"/>
        <v>19277.7980627556</v>
      </c>
      <c r="AI471" s="20">
        <f>IFERROR(VLOOKUP($E471,INPUTS!$A$44:$G$103,7,0),SCENARIOS!$N$23)</f>
        <v>0.5</v>
      </c>
      <c r="AJ471" s="15">
        <f t="shared" si="140"/>
        <v>27263.8238183108</v>
      </c>
      <c r="AL471" t="str">
        <f t="shared" si="141"/>
        <v>N</v>
      </c>
      <c r="AM471" s="21">
        <f t="shared" si="142"/>
        <v>54527.6476366217</v>
      </c>
    </row>
    <row r="472" ht="15" customHeight="1" spans="1:39">
      <c r="A472" s="52" t="s">
        <v>1440</v>
      </c>
      <c r="B472" s="52" t="s">
        <v>601</v>
      </c>
      <c r="C472" s="52" t="s">
        <v>602</v>
      </c>
      <c r="D472" s="52" t="s">
        <v>929</v>
      </c>
      <c r="E472" s="10" t="s">
        <v>210</v>
      </c>
      <c r="F472" s="52" t="s">
        <v>603</v>
      </c>
      <c r="G472" s="52" t="s">
        <v>165</v>
      </c>
      <c r="H472" s="52" t="s">
        <v>440</v>
      </c>
      <c r="I472" s="52" t="s">
        <v>439</v>
      </c>
      <c r="J472" s="52" t="s">
        <v>177</v>
      </c>
      <c r="K472" s="52" t="s">
        <v>931</v>
      </c>
      <c r="L472" s="53" t="s">
        <v>291</v>
      </c>
      <c r="M472" s="13">
        <v>548</v>
      </c>
      <c r="N472" s="14">
        <f t="shared" si="131"/>
        <v>1.5013698630137</v>
      </c>
      <c r="O472" s="15">
        <v>4600</v>
      </c>
      <c r="P472" s="15">
        <f t="shared" si="132"/>
        <v>2520800</v>
      </c>
      <c r="Q472" s="16">
        <f>IFERROR(VLOOKUP(G472,SCENARIOS!$A$13:$E$18,2,0),0.025)</f>
        <v>0.025</v>
      </c>
      <c r="R472" s="52">
        <f>IFERROR(VLOOKUP(L472,INPUTS!$A$107:$B$120,2,0),0.0082)</f>
        <v>0.0079</v>
      </c>
      <c r="S472" s="52">
        <f t="shared" si="133"/>
        <v>36.34</v>
      </c>
      <c r="T472" s="15">
        <f t="shared" si="134"/>
        <v>19914.32</v>
      </c>
      <c r="U472" s="15">
        <f>T472/INPUTS!$B$7*1000</f>
        <v>24892900</v>
      </c>
      <c r="V472" s="15">
        <f>T472*INPUTS!$B$6</f>
        <v>62929.2512</v>
      </c>
      <c r="W472" s="54" t="s">
        <v>396</v>
      </c>
      <c r="X472" s="54" t="s">
        <v>396</v>
      </c>
      <c r="Y472" s="67">
        <f>IFERROR(VLOOKUP(E472,INPUTS!$A$44:$B$103,2,0),0)</f>
        <v>0.02</v>
      </c>
      <c r="Z472" s="15">
        <f t="shared" si="135"/>
        <v>398.2864</v>
      </c>
      <c r="AA472" s="20">
        <f>IFERROR(VLOOKUP(E472,INPUTS!$A$44:$C$103,3,0),SCENARIOS!$J$23)</f>
        <v>0.06</v>
      </c>
      <c r="AB472" s="15">
        <f t="shared" si="136"/>
        <v>1351.87351212792</v>
      </c>
      <c r="AC472" s="20">
        <f>IFERROR(VLOOKUP($E472,INPUTS!$A$44:$G$103,4,0),SCENARIOS!$K$23)</f>
        <v>0.15</v>
      </c>
      <c r="AD472" s="15">
        <f t="shared" si="137"/>
        <v>3823.80198602706</v>
      </c>
      <c r="AE472" s="20">
        <f>IFERROR(VLOOKUP($E472,INPUTS!$A$44:$G$103,5,0),SCENARIOS!$L$23)</f>
        <v>0.3</v>
      </c>
      <c r="AF472" s="15">
        <f t="shared" si="138"/>
        <v>8652.561942917</v>
      </c>
      <c r="AG472" s="20">
        <f>IFERROR(VLOOKUP($E472,INPUTS!$A$44:$G$103,6,0),SCENARIOS!$M$23)</f>
        <v>0.4</v>
      </c>
      <c r="AH472" s="15">
        <f t="shared" si="139"/>
        <v>13052.7728596815</v>
      </c>
      <c r="AI472" s="20">
        <f>IFERROR(VLOOKUP($E472,INPUTS!$A$44:$G$103,7,0),SCENARIOS!$N$23)</f>
        <v>0.5</v>
      </c>
      <c r="AJ472" s="15">
        <f t="shared" si="140"/>
        <v>18460.0180180494</v>
      </c>
      <c r="AL472" t="str">
        <f t="shared" si="141"/>
        <v>Y</v>
      </c>
      <c r="AM472" s="21">
        <f t="shared" si="142"/>
        <v>36920.0360360988</v>
      </c>
    </row>
    <row r="473" ht="15" customHeight="1" spans="1:39">
      <c r="A473" s="52" t="s">
        <v>1441</v>
      </c>
      <c r="B473" s="52" t="s">
        <v>601</v>
      </c>
      <c r="C473" s="52" t="s">
        <v>602</v>
      </c>
      <c r="D473" s="52" t="s">
        <v>929</v>
      </c>
      <c r="E473" s="10" t="s">
        <v>210</v>
      </c>
      <c r="F473" s="52" t="s">
        <v>603</v>
      </c>
      <c r="G473" s="52" t="s">
        <v>165</v>
      </c>
      <c r="H473" s="52" t="s">
        <v>448</v>
      </c>
      <c r="I473" s="52" t="s">
        <v>447</v>
      </c>
      <c r="J473" s="52" t="s">
        <v>177</v>
      </c>
      <c r="K473" s="52" t="s">
        <v>931</v>
      </c>
      <c r="L473" s="53" t="s">
        <v>291</v>
      </c>
      <c r="M473" s="13">
        <v>365</v>
      </c>
      <c r="N473" s="14">
        <f t="shared" si="131"/>
        <v>1</v>
      </c>
      <c r="O473" s="15">
        <v>4500</v>
      </c>
      <c r="P473" s="15">
        <f t="shared" si="132"/>
        <v>1642500</v>
      </c>
      <c r="Q473" s="16">
        <f>IFERROR(VLOOKUP(G473,SCENARIOS!$A$13:$E$18,2,0),0.025)</f>
        <v>0.025</v>
      </c>
      <c r="R473" s="52">
        <f>IFERROR(VLOOKUP(L473,INPUTS!$A$107:$B$120,2,0),0.0082)</f>
        <v>0.0079</v>
      </c>
      <c r="S473" s="52">
        <f t="shared" si="133"/>
        <v>35.55</v>
      </c>
      <c r="T473" s="15">
        <f t="shared" si="134"/>
        <v>12975.75</v>
      </c>
      <c r="U473" s="15">
        <f>T473/INPUTS!$B$7*1000</f>
        <v>16219687.5</v>
      </c>
      <c r="V473" s="15">
        <f>T473*INPUTS!$B$6</f>
        <v>41003.37</v>
      </c>
      <c r="W473" s="54" t="s">
        <v>396</v>
      </c>
      <c r="X473" s="54" t="s">
        <v>396</v>
      </c>
      <c r="Y473" s="67">
        <f>IFERROR(VLOOKUP(E473,INPUTS!$A$44:$B$103,2,0),0)</f>
        <v>0.02</v>
      </c>
      <c r="Z473" s="15">
        <f t="shared" si="135"/>
        <v>259.515</v>
      </c>
      <c r="AA473" s="20">
        <f>IFERROR(VLOOKUP(E473,INPUTS!$A$44:$C$103,3,0),SCENARIOS!$J$23)</f>
        <v>0.06</v>
      </c>
      <c r="AB473" s="15">
        <f t="shared" si="136"/>
        <v>880.852207104931</v>
      </c>
      <c r="AC473" s="20">
        <f>IFERROR(VLOOKUP($E473,INPUTS!$A$44:$G$103,4,0),SCENARIOS!$K$23)</f>
        <v>0.15</v>
      </c>
      <c r="AD473" s="15">
        <f t="shared" si="137"/>
        <v>2491.50855365338</v>
      </c>
      <c r="AE473" s="20">
        <f>IFERROR(VLOOKUP($E473,INPUTS!$A$44:$G$103,5,0),SCENARIOS!$L$23)</f>
        <v>0.3</v>
      </c>
      <c r="AF473" s="15">
        <f t="shared" si="138"/>
        <v>5637.82648018136</v>
      </c>
      <c r="AG473" s="20">
        <f>IFERROR(VLOOKUP($E473,INPUTS!$A$44:$G$103,6,0),SCENARIOS!$M$23)</f>
        <v>0.4</v>
      </c>
      <c r="AH473" s="15">
        <f t="shared" si="139"/>
        <v>8504.91091003924</v>
      </c>
      <c r="AI473" s="20">
        <f>IFERROR(VLOOKUP($E473,INPUTS!$A$44:$G$103,7,0),SCENARIOS!$N$23)</f>
        <v>0.5</v>
      </c>
      <c r="AJ473" s="15">
        <f t="shared" si="140"/>
        <v>12028.1575669018</v>
      </c>
      <c r="AL473" t="str">
        <f t="shared" si="141"/>
        <v>Y</v>
      </c>
      <c r="AM473" s="21">
        <f t="shared" si="142"/>
        <v>24056.3151338037</v>
      </c>
    </row>
    <row r="474" ht="15" customHeight="1" spans="1:39">
      <c r="A474" s="52" t="s">
        <v>1442</v>
      </c>
      <c r="B474" s="52" t="s">
        <v>601</v>
      </c>
      <c r="C474" s="52" t="s">
        <v>602</v>
      </c>
      <c r="D474" s="52" t="s">
        <v>929</v>
      </c>
      <c r="E474" s="10" t="s">
        <v>210</v>
      </c>
      <c r="F474" s="52" t="s">
        <v>603</v>
      </c>
      <c r="G474" s="52" t="s">
        <v>165</v>
      </c>
      <c r="H474" s="52" t="s">
        <v>644</v>
      </c>
      <c r="I474" s="52" t="s">
        <v>643</v>
      </c>
      <c r="J474" s="52" t="s">
        <v>185</v>
      </c>
      <c r="K474" s="52" t="s">
        <v>931</v>
      </c>
      <c r="L474" s="53" t="s">
        <v>291</v>
      </c>
      <c r="M474" s="13">
        <v>365</v>
      </c>
      <c r="N474" s="14">
        <f t="shared" si="131"/>
        <v>1</v>
      </c>
      <c r="O474" s="15">
        <v>8800</v>
      </c>
      <c r="P474" s="15">
        <f t="shared" si="132"/>
        <v>3212000</v>
      </c>
      <c r="Q474" s="16">
        <f>IFERROR(VLOOKUP(G474,SCENARIOS!$A$13:$E$18,2,0),0.025)</f>
        <v>0.025</v>
      </c>
      <c r="R474" s="52">
        <f>IFERROR(VLOOKUP(L474,INPUTS!$A$107:$B$120,2,0),0.0082)</f>
        <v>0.0079</v>
      </c>
      <c r="S474" s="52">
        <f t="shared" si="133"/>
        <v>69.52</v>
      </c>
      <c r="T474" s="15">
        <f t="shared" si="134"/>
        <v>25374.8</v>
      </c>
      <c r="U474" s="15">
        <f>T474/INPUTS!$B$7*1000</f>
        <v>31718500</v>
      </c>
      <c r="V474" s="15">
        <f>T474*INPUTS!$B$6</f>
        <v>80184.368</v>
      </c>
      <c r="W474" s="54" t="s">
        <v>396</v>
      </c>
      <c r="X474" s="54" t="s">
        <v>396</v>
      </c>
      <c r="Y474" s="67">
        <f>IFERROR(VLOOKUP(E474,INPUTS!$A$44:$B$103,2,0),0)</f>
        <v>0.02</v>
      </c>
      <c r="Z474" s="15">
        <f t="shared" si="135"/>
        <v>507.496</v>
      </c>
      <c r="AA474" s="20">
        <f>IFERROR(VLOOKUP(E474,INPUTS!$A$44:$C$103,3,0),SCENARIOS!$J$23)</f>
        <v>0.06</v>
      </c>
      <c r="AB474" s="15">
        <f t="shared" si="136"/>
        <v>1722.55542722742</v>
      </c>
      <c r="AC474" s="20">
        <f>IFERROR(VLOOKUP($E474,INPUTS!$A$44:$G$103,4,0),SCENARIOS!$K$23)</f>
        <v>0.15</v>
      </c>
      <c r="AD474" s="15">
        <f t="shared" si="137"/>
        <v>4872.28339381106</v>
      </c>
      <c r="AE474" s="20">
        <f>IFERROR(VLOOKUP($E474,INPUTS!$A$44:$G$103,5,0),SCENARIOS!$L$23)</f>
        <v>0.3</v>
      </c>
      <c r="AF474" s="15">
        <f t="shared" si="138"/>
        <v>11025.0828945769</v>
      </c>
      <c r="AG474" s="20">
        <f>IFERROR(VLOOKUP($E474,INPUTS!$A$44:$G$103,6,0),SCENARIOS!$M$23)</f>
        <v>0.4</v>
      </c>
      <c r="AH474" s="15">
        <f t="shared" si="139"/>
        <v>16631.8257796323</v>
      </c>
      <c r="AI474" s="20">
        <f>IFERROR(VLOOKUP($E474,INPUTS!$A$44:$G$103,7,0),SCENARIOS!$N$23)</f>
        <v>0.5</v>
      </c>
      <c r="AJ474" s="15">
        <f t="shared" si="140"/>
        <v>23521.7303530525</v>
      </c>
      <c r="AL474" t="str">
        <f t="shared" si="141"/>
        <v>N</v>
      </c>
      <c r="AM474" s="21">
        <f t="shared" si="142"/>
        <v>47043.460706105</v>
      </c>
    </row>
    <row r="475" ht="15" customHeight="1" spans="1:39">
      <c r="A475" s="52" t="s">
        <v>1443</v>
      </c>
      <c r="B475" s="52" t="s">
        <v>601</v>
      </c>
      <c r="C475" s="52" t="s">
        <v>602</v>
      </c>
      <c r="D475" s="52" t="s">
        <v>929</v>
      </c>
      <c r="E475" s="10" t="s">
        <v>210</v>
      </c>
      <c r="F475" s="52" t="s">
        <v>603</v>
      </c>
      <c r="G475" s="52" t="s">
        <v>165</v>
      </c>
      <c r="H475" s="52" t="s">
        <v>640</v>
      </c>
      <c r="I475" s="52" t="s">
        <v>639</v>
      </c>
      <c r="J475" s="52" t="s">
        <v>185</v>
      </c>
      <c r="K475" s="52" t="s">
        <v>931</v>
      </c>
      <c r="L475" s="53" t="s">
        <v>291</v>
      </c>
      <c r="M475" s="13">
        <v>365</v>
      </c>
      <c r="N475" s="14">
        <f t="shared" si="131"/>
        <v>1</v>
      </c>
      <c r="O475" s="15">
        <v>6200</v>
      </c>
      <c r="P475" s="15">
        <f t="shared" si="132"/>
        <v>2263000</v>
      </c>
      <c r="Q475" s="16">
        <f>IFERROR(VLOOKUP(G475,SCENARIOS!$A$13:$E$18,2,0),0.025)</f>
        <v>0.025</v>
      </c>
      <c r="R475" s="52">
        <f>IFERROR(VLOOKUP(L475,INPUTS!$A$107:$B$120,2,0),0.0082)</f>
        <v>0.0079</v>
      </c>
      <c r="S475" s="52">
        <f t="shared" si="133"/>
        <v>48.98</v>
      </c>
      <c r="T475" s="15">
        <f t="shared" si="134"/>
        <v>17877.7</v>
      </c>
      <c r="U475" s="15">
        <f>T475/INPUTS!$B$7*1000</f>
        <v>22347125</v>
      </c>
      <c r="V475" s="15">
        <f>T475*INPUTS!$B$6</f>
        <v>56493.532</v>
      </c>
      <c r="W475" s="54" t="s">
        <v>396</v>
      </c>
      <c r="X475" s="54" t="s">
        <v>396</v>
      </c>
      <c r="Y475" s="67">
        <f>IFERROR(VLOOKUP(E475,INPUTS!$A$44:$B$103,2,0),0)</f>
        <v>0.02</v>
      </c>
      <c r="Z475" s="15">
        <f t="shared" si="135"/>
        <v>357.554</v>
      </c>
      <c r="AA475" s="20">
        <f>IFERROR(VLOOKUP(E475,INPUTS!$A$44:$C$103,3,0),SCENARIOS!$J$23)</f>
        <v>0.06</v>
      </c>
      <c r="AB475" s="15">
        <f t="shared" si="136"/>
        <v>1213.61859645568</v>
      </c>
      <c r="AC475" s="20">
        <f>IFERROR(VLOOKUP($E475,INPUTS!$A$44:$G$103,4,0),SCENARIOS!$K$23)</f>
        <v>0.15</v>
      </c>
      <c r="AD475" s="15">
        <f t="shared" si="137"/>
        <v>3432.74511836688</v>
      </c>
      <c r="AE475" s="20">
        <f>IFERROR(VLOOKUP($E475,INPUTS!$A$44:$G$103,5,0),SCENARIOS!$L$23)</f>
        <v>0.3</v>
      </c>
      <c r="AF475" s="15">
        <f t="shared" si="138"/>
        <v>7767.67203936098</v>
      </c>
      <c r="AG475" s="20">
        <f>IFERROR(VLOOKUP($E475,INPUTS!$A$44:$G$103,6,0),SCENARIOS!$M$23)</f>
        <v>0.4</v>
      </c>
      <c r="AH475" s="15">
        <f t="shared" si="139"/>
        <v>11717.8772538318</v>
      </c>
      <c r="AI475" s="20">
        <f>IFERROR(VLOOKUP($E475,INPUTS!$A$44:$G$103,7,0),SCENARIOS!$N$23)</f>
        <v>0.5</v>
      </c>
      <c r="AJ475" s="15">
        <f t="shared" si="140"/>
        <v>16572.128203287</v>
      </c>
      <c r="AL475" t="str">
        <f t="shared" si="141"/>
        <v>N</v>
      </c>
      <c r="AM475" s="21">
        <f t="shared" si="142"/>
        <v>33144.256406574</v>
      </c>
    </row>
    <row r="476" ht="15" customHeight="1" spans="1:39">
      <c r="A476" s="52" t="s">
        <v>1444</v>
      </c>
      <c r="B476" s="52" t="s">
        <v>592</v>
      </c>
      <c r="C476" s="52" t="s">
        <v>593</v>
      </c>
      <c r="D476" s="52" t="s">
        <v>929</v>
      </c>
      <c r="E476" s="10" t="s">
        <v>211</v>
      </c>
      <c r="F476" s="52" t="s">
        <v>594</v>
      </c>
      <c r="G476" s="52" t="s">
        <v>165</v>
      </c>
      <c r="H476" s="52" t="s">
        <v>255</v>
      </c>
      <c r="I476" s="52" t="s">
        <v>930</v>
      </c>
      <c r="J476" s="52" t="s">
        <v>169</v>
      </c>
      <c r="K476" s="52" t="s">
        <v>931</v>
      </c>
      <c r="L476" s="53" t="s">
        <v>288</v>
      </c>
      <c r="M476" s="13">
        <v>548</v>
      </c>
      <c r="N476" s="14">
        <f t="shared" si="131"/>
        <v>1.5013698630137</v>
      </c>
      <c r="O476" s="15">
        <v>6720</v>
      </c>
      <c r="P476" s="15">
        <f t="shared" si="132"/>
        <v>3682560</v>
      </c>
      <c r="Q476" s="16">
        <f>IFERROR(VLOOKUP(G476,SCENARIOS!$A$13:$E$18,2,0),0.025)</f>
        <v>0.025</v>
      </c>
      <c r="R476" s="52">
        <f>IFERROR(VLOOKUP(L476,INPUTS!$A$107:$B$120,2,0),0.0082)</f>
        <v>0.0085</v>
      </c>
      <c r="S476" s="52">
        <f t="shared" si="133"/>
        <v>57.12</v>
      </c>
      <c r="T476" s="15">
        <f t="shared" si="134"/>
        <v>31301.76</v>
      </c>
      <c r="U476" s="15">
        <f>T476/INPUTS!$B$7*1000</f>
        <v>39127200</v>
      </c>
      <c r="V476" s="15">
        <f>T476*INPUTS!$B$6</f>
        <v>98913.5616</v>
      </c>
      <c r="W476" s="54" t="s">
        <v>396</v>
      </c>
      <c r="X476" s="54" t="s">
        <v>396</v>
      </c>
      <c r="Y476" s="67">
        <f>IFERROR(VLOOKUP(E476,INPUTS!$A$44:$B$103,2,0),0)</f>
        <v>0.02</v>
      </c>
      <c r="Z476" s="15">
        <f t="shared" si="135"/>
        <v>626.0352</v>
      </c>
      <c r="AA476" s="20">
        <f>IFERROR(VLOOKUP(E476,INPUTS!$A$44:$C$103,3,0),SCENARIOS!$J$23)</f>
        <v>0.06</v>
      </c>
      <c r="AB476" s="15">
        <f t="shared" si="136"/>
        <v>2124.90410051587</v>
      </c>
      <c r="AC476" s="20">
        <f>IFERROR(VLOOKUP($E476,INPUTS!$A$44:$G$103,4,0),SCENARIOS!$K$23)</f>
        <v>0.15</v>
      </c>
      <c r="AD476" s="15">
        <f t="shared" si="137"/>
        <v>6010.33487732156</v>
      </c>
      <c r="AE476" s="20">
        <f>IFERROR(VLOOKUP($E476,INPUTS!$A$44:$G$103,5,0),SCENARIOS!$L$23)</f>
        <v>0.3</v>
      </c>
      <c r="AF476" s="15">
        <f t="shared" si="138"/>
        <v>13600.2844848492</v>
      </c>
      <c r="AG476" s="20">
        <f>IFERROR(VLOOKUP($E476,INPUTS!$A$44:$G$103,6,0),SCENARIOS!$M$23)</f>
        <v>0.4</v>
      </c>
      <c r="AH476" s="15">
        <f t="shared" si="139"/>
        <v>20516.6314184097</v>
      </c>
      <c r="AI476" s="20">
        <f>IFERROR(VLOOKUP($E476,INPUTS!$A$44:$G$103,7,0),SCENARIOS!$N$23)</f>
        <v>0.5</v>
      </c>
      <c r="AJ476" s="15">
        <f t="shared" si="140"/>
        <v>29015.8566095482</v>
      </c>
      <c r="AL476" t="str">
        <f t="shared" si="141"/>
        <v>N</v>
      </c>
      <c r="AM476" s="21">
        <f t="shared" si="142"/>
        <v>58031.7132190964</v>
      </c>
    </row>
    <row r="477" ht="15" customHeight="1" spans="1:39">
      <c r="A477" s="52" t="s">
        <v>1445</v>
      </c>
      <c r="B477" s="52" t="s">
        <v>592</v>
      </c>
      <c r="C477" s="52" t="s">
        <v>593</v>
      </c>
      <c r="D477" s="52" t="s">
        <v>929</v>
      </c>
      <c r="E477" s="10" t="s">
        <v>211</v>
      </c>
      <c r="F477" s="52" t="s">
        <v>594</v>
      </c>
      <c r="G477" s="52" t="s">
        <v>165</v>
      </c>
      <c r="H477" s="52" t="s">
        <v>248</v>
      </c>
      <c r="I477" s="52" t="s">
        <v>930</v>
      </c>
      <c r="J477" s="52" t="s">
        <v>169</v>
      </c>
      <c r="K477" s="52" t="s">
        <v>931</v>
      </c>
      <c r="L477" s="53" t="s">
        <v>288</v>
      </c>
      <c r="M477" s="13">
        <v>365</v>
      </c>
      <c r="N477" s="14">
        <f t="shared" si="131"/>
        <v>1</v>
      </c>
      <c r="O477" s="15">
        <v>9110</v>
      </c>
      <c r="P477" s="15">
        <f t="shared" si="132"/>
        <v>3325150</v>
      </c>
      <c r="Q477" s="16">
        <f>IFERROR(VLOOKUP(G477,SCENARIOS!$A$13:$E$18,2,0),0.025)</f>
        <v>0.025</v>
      </c>
      <c r="R477" s="52">
        <f>IFERROR(VLOOKUP(L477,INPUTS!$A$107:$B$120,2,0),0.0082)</f>
        <v>0.0085</v>
      </c>
      <c r="S477" s="52">
        <f t="shared" si="133"/>
        <v>77.435</v>
      </c>
      <c r="T477" s="15">
        <f t="shared" si="134"/>
        <v>28263.775</v>
      </c>
      <c r="U477" s="15">
        <f>T477/INPUTS!$B$7*1000</f>
        <v>35329718.75</v>
      </c>
      <c r="V477" s="15">
        <f>T477*INPUTS!$B$6</f>
        <v>89313.529</v>
      </c>
      <c r="W477" s="54" t="s">
        <v>396</v>
      </c>
      <c r="X477" s="54" t="s">
        <v>396</v>
      </c>
      <c r="Y477" s="67">
        <f>IFERROR(VLOOKUP(E477,INPUTS!$A$44:$B$103,2,0),0)</f>
        <v>0.02</v>
      </c>
      <c r="Z477" s="15">
        <f t="shared" si="135"/>
        <v>565.2755</v>
      </c>
      <c r="AA477" s="20">
        <f>IFERROR(VLOOKUP(E477,INPUTS!$A$44:$C$103,3,0),SCENARIOS!$J$23)</f>
        <v>0.06</v>
      </c>
      <c r="AB477" s="15">
        <f t="shared" si="136"/>
        <v>1918.67202973756</v>
      </c>
      <c r="AC477" s="20">
        <f>IFERROR(VLOOKUP($E477,INPUTS!$A$44:$G$103,4,0),SCENARIOS!$K$23)</f>
        <v>0.15</v>
      </c>
      <c r="AD477" s="15">
        <f t="shared" si="137"/>
        <v>5427.00323072151</v>
      </c>
      <c r="AE477" s="20">
        <f>IFERROR(VLOOKUP($E477,INPUTS!$A$44:$G$103,5,0),SCENARIOS!$L$23)</f>
        <v>0.3</v>
      </c>
      <c r="AF477" s="15">
        <f t="shared" si="138"/>
        <v>12280.3120532445</v>
      </c>
      <c r="AG477" s="20">
        <f>IFERROR(VLOOKUP($E477,INPUTS!$A$44:$G$103,6,0),SCENARIOS!$M$23)</f>
        <v>0.4</v>
      </c>
      <c r="AH477" s="15">
        <f t="shared" si="139"/>
        <v>18525.3945518675</v>
      </c>
      <c r="AI477" s="20">
        <f>IFERROR(VLOOKUP($E477,INPUTS!$A$44:$G$103,7,0),SCENARIOS!$N$23)</f>
        <v>0.5</v>
      </c>
      <c r="AJ477" s="15">
        <f t="shared" si="140"/>
        <v>26199.7294287776</v>
      </c>
      <c r="AL477" t="str">
        <f t="shared" si="141"/>
        <v>N</v>
      </c>
      <c r="AM477" s="21">
        <f t="shared" si="142"/>
        <v>52399.4588575552</v>
      </c>
    </row>
    <row r="478" ht="15" customHeight="1" spans="1:39">
      <c r="A478" s="52" t="s">
        <v>1446</v>
      </c>
      <c r="B478" s="52" t="s">
        <v>592</v>
      </c>
      <c r="C478" s="52" t="s">
        <v>593</v>
      </c>
      <c r="D478" s="52" t="s">
        <v>929</v>
      </c>
      <c r="E478" s="10" t="s">
        <v>211</v>
      </c>
      <c r="F478" s="52" t="s">
        <v>594</v>
      </c>
      <c r="G478" s="52" t="s">
        <v>165</v>
      </c>
      <c r="H478" s="52" t="s">
        <v>256</v>
      </c>
      <c r="I478" s="52" t="s">
        <v>930</v>
      </c>
      <c r="J478" s="52" t="s">
        <v>169</v>
      </c>
      <c r="K478" s="52" t="s">
        <v>931</v>
      </c>
      <c r="L478" s="53" t="s">
        <v>288</v>
      </c>
      <c r="M478" s="13">
        <v>365</v>
      </c>
      <c r="N478" s="14">
        <f t="shared" si="131"/>
        <v>1</v>
      </c>
      <c r="O478" s="15">
        <v>6580</v>
      </c>
      <c r="P478" s="15">
        <f t="shared" si="132"/>
        <v>2401700</v>
      </c>
      <c r="Q478" s="16">
        <f>IFERROR(VLOOKUP(G478,SCENARIOS!$A$13:$E$18,2,0),0.025)</f>
        <v>0.025</v>
      </c>
      <c r="R478" s="52">
        <f>IFERROR(VLOOKUP(L478,INPUTS!$A$107:$B$120,2,0),0.0082)</f>
        <v>0.0085</v>
      </c>
      <c r="S478" s="52">
        <f t="shared" si="133"/>
        <v>55.93</v>
      </c>
      <c r="T478" s="15">
        <f t="shared" si="134"/>
        <v>20414.45</v>
      </c>
      <c r="U478" s="15">
        <f>T478/INPUTS!$B$7*1000</f>
        <v>25518062.5</v>
      </c>
      <c r="V478" s="15">
        <f>T478*INPUTS!$B$6</f>
        <v>64509.662</v>
      </c>
      <c r="W478" s="54" t="s">
        <v>396</v>
      </c>
      <c r="X478" s="54" t="s">
        <v>396</v>
      </c>
      <c r="Y478" s="67">
        <f>IFERROR(VLOOKUP(E478,INPUTS!$A$44:$B$103,2,0),0)</f>
        <v>0.02</v>
      </c>
      <c r="Z478" s="15">
        <f t="shared" si="135"/>
        <v>408.289</v>
      </c>
      <c r="AA478" s="20">
        <f>IFERROR(VLOOKUP(E478,INPUTS!$A$44:$C$103,3,0),SCENARIOS!$J$23)</f>
        <v>0.06</v>
      </c>
      <c r="AB478" s="15">
        <f t="shared" si="136"/>
        <v>1385.8245834987</v>
      </c>
      <c r="AC478" s="20">
        <f>IFERROR(VLOOKUP($E478,INPUTS!$A$44:$G$103,4,0),SCENARIOS!$K$23)</f>
        <v>0.15</v>
      </c>
      <c r="AD478" s="15">
        <f t="shared" si="137"/>
        <v>3919.8332884904</v>
      </c>
      <c r="AE478" s="20">
        <f>IFERROR(VLOOKUP($E478,INPUTS!$A$44:$G$103,5,0),SCENARIOS!$L$23)</f>
        <v>0.3</v>
      </c>
      <c r="AF478" s="15">
        <f t="shared" si="138"/>
        <v>8869.86315152021</v>
      </c>
      <c r="AG478" s="20">
        <f>IFERROR(VLOOKUP($E478,INPUTS!$A$44:$G$103,6,0),SCENARIOS!$M$23)</f>
        <v>0.4</v>
      </c>
      <c r="AH478" s="15">
        <f t="shared" si="139"/>
        <v>13380.5813557945</v>
      </c>
      <c r="AI478" s="20">
        <f>IFERROR(VLOOKUP($E478,INPUTS!$A$44:$G$103,7,0),SCENARIOS!$N$23)</f>
        <v>0.5</v>
      </c>
      <c r="AJ478" s="15">
        <f t="shared" si="140"/>
        <v>18923.6245489963</v>
      </c>
      <c r="AL478" t="str">
        <f t="shared" si="141"/>
        <v>N</v>
      </c>
      <c r="AM478" s="21">
        <f t="shared" si="142"/>
        <v>37847.2490979927</v>
      </c>
    </row>
    <row r="479" ht="15" customHeight="1" spans="1:39">
      <c r="A479" s="52" t="s">
        <v>1447</v>
      </c>
      <c r="B479" s="52" t="s">
        <v>592</v>
      </c>
      <c r="C479" s="52" t="s">
        <v>593</v>
      </c>
      <c r="D479" s="52" t="s">
        <v>929</v>
      </c>
      <c r="E479" s="10" t="s">
        <v>1448</v>
      </c>
      <c r="F479" s="52" t="s">
        <v>1449</v>
      </c>
      <c r="G479" s="52" t="s">
        <v>165</v>
      </c>
      <c r="H479" s="52" t="s">
        <v>245</v>
      </c>
      <c r="I479" s="52" t="s">
        <v>930</v>
      </c>
      <c r="J479" s="52" t="s">
        <v>169</v>
      </c>
      <c r="K479" s="52" t="s">
        <v>931</v>
      </c>
      <c r="L479" s="53" t="s">
        <v>288</v>
      </c>
      <c r="M479" s="13">
        <v>365</v>
      </c>
      <c r="N479" s="14">
        <f t="shared" si="131"/>
        <v>1</v>
      </c>
      <c r="O479" s="15">
        <v>6780</v>
      </c>
      <c r="P479" s="15">
        <f t="shared" si="132"/>
        <v>2474700</v>
      </c>
      <c r="Q479" s="16">
        <f>IFERROR(VLOOKUP(G479,SCENARIOS!$A$13:$E$18,2,0),0.025)</f>
        <v>0.025</v>
      </c>
      <c r="R479" s="52">
        <f>IFERROR(VLOOKUP(L479,INPUTS!$A$107:$B$120,2,0),0.0082)</f>
        <v>0.0085</v>
      </c>
      <c r="S479" s="52">
        <f t="shared" si="133"/>
        <v>57.63</v>
      </c>
      <c r="T479" s="15">
        <f t="shared" si="134"/>
        <v>21034.95</v>
      </c>
      <c r="U479" s="15">
        <f>T479/INPUTS!$B$7*1000</f>
        <v>26293687.5</v>
      </c>
      <c r="V479" s="15">
        <f>T479*INPUTS!$B$6</f>
        <v>66470.442</v>
      </c>
      <c r="W479" s="54" t="s">
        <v>396</v>
      </c>
      <c r="X479" s="54" t="s">
        <v>396</v>
      </c>
      <c r="Y479" s="67">
        <f>IFERROR(VLOOKUP(E479,INPUTS!$A$44:$B$103,2,0),0)</f>
        <v>0</v>
      </c>
      <c r="Z479" s="15">
        <f t="shared" si="135"/>
        <v>0</v>
      </c>
      <c r="AA479" s="20">
        <f>IFERROR(VLOOKUP(E479,INPUTS!$A$44:$C$103,3,0),SCENARIOS!$J$23)</f>
        <v>0</v>
      </c>
      <c r="AB479" s="15">
        <f t="shared" si="136"/>
        <v>0</v>
      </c>
      <c r="AC479" s="20">
        <f>IFERROR(VLOOKUP($E479,INPUTS!$A$44:$G$103,4,0),SCENARIOS!$K$23)</f>
        <v>0</v>
      </c>
      <c r="AD479" s="15">
        <f t="shared" si="137"/>
        <v>0</v>
      </c>
      <c r="AE479" s="20">
        <f>IFERROR(VLOOKUP($E479,INPUTS!$A$44:$G$103,5,0),SCENARIOS!$L$23)</f>
        <v>0</v>
      </c>
      <c r="AF479" s="15">
        <f t="shared" si="138"/>
        <v>0</v>
      </c>
      <c r="AG479" s="20">
        <f>IFERROR(VLOOKUP($E479,INPUTS!$A$44:$G$103,6,0),SCENARIOS!$M$23)</f>
        <v>0</v>
      </c>
      <c r="AH479" s="15">
        <f t="shared" si="139"/>
        <v>0</v>
      </c>
      <c r="AI479" s="20">
        <f>IFERROR(VLOOKUP($E479,INPUTS!$A$44:$G$103,7,0),SCENARIOS!$N$23)</f>
        <v>0</v>
      </c>
      <c r="AJ479" s="15">
        <f t="shared" si="140"/>
        <v>0</v>
      </c>
      <c r="AL479" t="str">
        <f t="shared" si="141"/>
        <v>N</v>
      </c>
      <c r="AM479" s="21">
        <f t="shared" si="142"/>
        <v>38997.6214110016</v>
      </c>
    </row>
    <row r="480" ht="15" customHeight="1" spans="1:39">
      <c r="A480" s="52" t="s">
        <v>1450</v>
      </c>
      <c r="B480" s="52" t="s">
        <v>592</v>
      </c>
      <c r="C480" s="52" t="s">
        <v>593</v>
      </c>
      <c r="D480" s="52" t="s">
        <v>929</v>
      </c>
      <c r="E480" s="10" t="s">
        <v>1448</v>
      </c>
      <c r="F480" s="52" t="s">
        <v>1449</v>
      </c>
      <c r="G480" s="52" t="s">
        <v>165</v>
      </c>
      <c r="H480" s="52" t="s">
        <v>249</v>
      </c>
      <c r="I480" s="52" t="s">
        <v>930</v>
      </c>
      <c r="J480" s="52" t="s">
        <v>169</v>
      </c>
      <c r="K480" s="52" t="s">
        <v>931</v>
      </c>
      <c r="L480" s="53" t="s">
        <v>288</v>
      </c>
      <c r="M480" s="13">
        <v>365</v>
      </c>
      <c r="N480" s="14">
        <f t="shared" si="131"/>
        <v>1</v>
      </c>
      <c r="O480" s="15">
        <v>7870</v>
      </c>
      <c r="P480" s="15">
        <f t="shared" si="132"/>
        <v>2872550</v>
      </c>
      <c r="Q480" s="16">
        <f>IFERROR(VLOOKUP(G480,SCENARIOS!$A$13:$E$18,2,0),0.025)</f>
        <v>0.025</v>
      </c>
      <c r="R480" s="52">
        <f>IFERROR(VLOOKUP(L480,INPUTS!$A$107:$B$120,2,0),0.0082)</f>
        <v>0.0085</v>
      </c>
      <c r="S480" s="52">
        <f t="shared" si="133"/>
        <v>66.895</v>
      </c>
      <c r="T480" s="15">
        <f t="shared" si="134"/>
        <v>24416.675</v>
      </c>
      <c r="U480" s="15">
        <f>T480/INPUTS!$B$7*1000</f>
        <v>30520843.75</v>
      </c>
      <c r="V480" s="15">
        <f>T480*INPUTS!$B$6</f>
        <v>77156.693</v>
      </c>
      <c r="W480" s="54" t="s">
        <v>396</v>
      </c>
      <c r="X480" s="54" t="s">
        <v>396</v>
      </c>
      <c r="Y480" s="67">
        <f>IFERROR(VLOOKUP(E480,INPUTS!$A$44:$B$103,2,0),0)</f>
        <v>0</v>
      </c>
      <c r="Z480" s="15">
        <f t="shared" si="135"/>
        <v>0</v>
      </c>
      <c r="AA480" s="20">
        <f>IFERROR(VLOOKUP(E480,INPUTS!$A$44:$C$103,3,0),SCENARIOS!$J$23)</f>
        <v>0</v>
      </c>
      <c r="AB480" s="15">
        <f t="shared" si="136"/>
        <v>0</v>
      </c>
      <c r="AC480" s="20">
        <f>IFERROR(VLOOKUP($E480,INPUTS!$A$44:$G$103,4,0),SCENARIOS!$K$23)</f>
        <v>0</v>
      </c>
      <c r="AD480" s="15">
        <f t="shared" si="137"/>
        <v>0</v>
      </c>
      <c r="AE480" s="20">
        <f>IFERROR(VLOOKUP($E480,INPUTS!$A$44:$G$103,5,0),SCENARIOS!$L$23)</f>
        <v>0</v>
      </c>
      <c r="AF480" s="15">
        <f t="shared" si="138"/>
        <v>0</v>
      </c>
      <c r="AG480" s="20">
        <f>IFERROR(VLOOKUP($E480,INPUTS!$A$44:$G$103,6,0),SCENARIOS!$M$23)</f>
        <v>0</v>
      </c>
      <c r="AH480" s="15">
        <f t="shared" si="139"/>
        <v>0</v>
      </c>
      <c r="AI480" s="20">
        <f>IFERROR(VLOOKUP($E480,INPUTS!$A$44:$G$103,7,0),SCENARIOS!$N$23)</f>
        <v>0</v>
      </c>
      <c r="AJ480" s="15">
        <f t="shared" si="140"/>
        <v>0</v>
      </c>
      <c r="AL480" t="str">
        <f t="shared" si="141"/>
        <v>N</v>
      </c>
      <c r="AM480" s="21">
        <f t="shared" si="142"/>
        <v>45267.1505169001</v>
      </c>
    </row>
    <row r="481" ht="15" customHeight="1" spans="1:39">
      <c r="A481" s="52" t="s">
        <v>1451</v>
      </c>
      <c r="B481" s="52" t="s">
        <v>592</v>
      </c>
      <c r="C481" s="52" t="s">
        <v>593</v>
      </c>
      <c r="D481" s="52" t="s">
        <v>929</v>
      </c>
      <c r="E481" s="10" t="s">
        <v>1448</v>
      </c>
      <c r="F481" s="52" t="s">
        <v>1449</v>
      </c>
      <c r="G481" s="52" t="s">
        <v>165</v>
      </c>
      <c r="H481" s="52" t="s">
        <v>234</v>
      </c>
      <c r="I481" s="52" t="s">
        <v>424</v>
      </c>
      <c r="J481" s="52" t="s">
        <v>173</v>
      </c>
      <c r="K481" s="52" t="s">
        <v>931</v>
      </c>
      <c r="L481" s="53" t="s">
        <v>288</v>
      </c>
      <c r="M481" s="13">
        <v>365</v>
      </c>
      <c r="N481" s="14">
        <f t="shared" si="131"/>
        <v>1</v>
      </c>
      <c r="O481" s="15">
        <v>8800</v>
      </c>
      <c r="P481" s="15">
        <f t="shared" si="132"/>
        <v>3212000</v>
      </c>
      <c r="Q481" s="16">
        <f>IFERROR(VLOOKUP(G481,SCENARIOS!$A$13:$E$18,2,0),0.025)</f>
        <v>0.025</v>
      </c>
      <c r="R481" s="52">
        <f>IFERROR(VLOOKUP(L481,INPUTS!$A$107:$B$120,2,0),0.0082)</f>
        <v>0.0085</v>
      </c>
      <c r="S481" s="52">
        <f t="shared" si="133"/>
        <v>74.8</v>
      </c>
      <c r="T481" s="15">
        <f t="shared" si="134"/>
        <v>27302</v>
      </c>
      <c r="U481" s="15">
        <f>T481/INPUTS!$B$7*1000</f>
        <v>34127500</v>
      </c>
      <c r="V481" s="15">
        <f>T481*INPUTS!$B$6</f>
        <v>86274.32</v>
      </c>
      <c r="W481" s="54" t="s">
        <v>396</v>
      </c>
      <c r="X481" s="54" t="s">
        <v>396</v>
      </c>
      <c r="Y481" s="67">
        <f>IFERROR(VLOOKUP(E481,INPUTS!$A$44:$B$103,2,0),0)</f>
        <v>0</v>
      </c>
      <c r="Z481" s="15">
        <f t="shared" si="135"/>
        <v>0</v>
      </c>
      <c r="AA481" s="20">
        <f>IFERROR(VLOOKUP(E481,INPUTS!$A$44:$C$103,3,0),SCENARIOS!$J$23)</f>
        <v>0</v>
      </c>
      <c r="AB481" s="15">
        <f t="shared" si="136"/>
        <v>0</v>
      </c>
      <c r="AC481" s="20">
        <f>IFERROR(VLOOKUP($E481,INPUTS!$A$44:$G$103,4,0),SCENARIOS!$K$23)</f>
        <v>0</v>
      </c>
      <c r="AD481" s="15">
        <f t="shared" si="137"/>
        <v>0</v>
      </c>
      <c r="AE481" s="20">
        <f>IFERROR(VLOOKUP($E481,INPUTS!$A$44:$G$103,5,0),SCENARIOS!$L$23)</f>
        <v>0</v>
      </c>
      <c r="AF481" s="15">
        <f t="shared" si="138"/>
        <v>0</v>
      </c>
      <c r="AG481" s="20">
        <f>IFERROR(VLOOKUP($E481,INPUTS!$A$44:$G$103,6,0),SCENARIOS!$M$23)</f>
        <v>0</v>
      </c>
      <c r="AH481" s="15">
        <f t="shared" si="139"/>
        <v>0</v>
      </c>
      <c r="AI481" s="20">
        <f>IFERROR(VLOOKUP($E481,INPUTS!$A$44:$G$103,7,0),SCENARIOS!$N$23)</f>
        <v>0</v>
      </c>
      <c r="AJ481" s="15">
        <f t="shared" si="140"/>
        <v>0</v>
      </c>
      <c r="AL481" t="str">
        <f t="shared" si="141"/>
        <v>N</v>
      </c>
      <c r="AM481" s="21">
        <f t="shared" si="142"/>
        <v>50616.3817723914</v>
      </c>
    </row>
    <row r="482" ht="15" customHeight="1" spans="1:39">
      <c r="A482" s="52" t="s">
        <v>1452</v>
      </c>
      <c r="B482" s="52" t="s">
        <v>592</v>
      </c>
      <c r="C482" s="52" t="s">
        <v>593</v>
      </c>
      <c r="D482" s="52" t="s">
        <v>929</v>
      </c>
      <c r="E482" s="10" t="s">
        <v>1448</v>
      </c>
      <c r="F482" s="52" t="s">
        <v>1449</v>
      </c>
      <c r="G482" s="52" t="s">
        <v>165</v>
      </c>
      <c r="H482" s="52" t="s">
        <v>242</v>
      </c>
      <c r="I482" s="52" t="s">
        <v>421</v>
      </c>
      <c r="J482" s="52" t="s">
        <v>173</v>
      </c>
      <c r="K482" s="52" t="s">
        <v>931</v>
      </c>
      <c r="L482" s="53" t="s">
        <v>288</v>
      </c>
      <c r="M482" s="13">
        <v>365</v>
      </c>
      <c r="N482" s="14">
        <f t="shared" si="131"/>
        <v>1</v>
      </c>
      <c r="O482" s="15">
        <v>10200</v>
      </c>
      <c r="P482" s="15">
        <f t="shared" si="132"/>
        <v>3723000</v>
      </c>
      <c r="Q482" s="16">
        <f>IFERROR(VLOOKUP(G482,SCENARIOS!$A$13:$E$18,2,0),0.025)</f>
        <v>0.025</v>
      </c>
      <c r="R482" s="52">
        <f>IFERROR(VLOOKUP(L482,INPUTS!$A$107:$B$120,2,0),0.0082)</f>
        <v>0.0085</v>
      </c>
      <c r="S482" s="52">
        <f t="shared" si="133"/>
        <v>86.7</v>
      </c>
      <c r="T482" s="15">
        <f t="shared" si="134"/>
        <v>31645.5</v>
      </c>
      <c r="U482" s="15">
        <f>T482/INPUTS!$B$7*1000</f>
        <v>39556875</v>
      </c>
      <c r="V482" s="15">
        <f>T482*INPUTS!$B$6</f>
        <v>99999.78</v>
      </c>
      <c r="W482" s="54" t="s">
        <v>396</v>
      </c>
      <c r="X482" s="54" t="s">
        <v>396</v>
      </c>
      <c r="Y482" s="67">
        <f>IFERROR(VLOOKUP(E482,INPUTS!$A$44:$B$103,2,0),0)</f>
        <v>0</v>
      </c>
      <c r="Z482" s="15">
        <f t="shared" si="135"/>
        <v>0</v>
      </c>
      <c r="AA482" s="20">
        <f>IFERROR(VLOOKUP(E482,INPUTS!$A$44:$C$103,3,0),SCENARIOS!$J$23)</f>
        <v>0</v>
      </c>
      <c r="AB482" s="15">
        <f t="shared" si="136"/>
        <v>0</v>
      </c>
      <c r="AC482" s="20">
        <f>IFERROR(VLOOKUP($E482,INPUTS!$A$44:$G$103,4,0),SCENARIOS!$K$23)</f>
        <v>0</v>
      </c>
      <c r="AD482" s="15">
        <f t="shared" si="137"/>
        <v>0</v>
      </c>
      <c r="AE482" s="20">
        <f>IFERROR(VLOOKUP($E482,INPUTS!$A$44:$G$103,5,0),SCENARIOS!$L$23)</f>
        <v>0</v>
      </c>
      <c r="AF482" s="15">
        <f t="shared" si="138"/>
        <v>0</v>
      </c>
      <c r="AG482" s="20">
        <f>IFERROR(VLOOKUP($E482,INPUTS!$A$44:$G$103,6,0),SCENARIOS!$M$23)</f>
        <v>0</v>
      </c>
      <c r="AH482" s="15">
        <f t="shared" si="139"/>
        <v>0</v>
      </c>
      <c r="AI482" s="20">
        <f>IFERROR(VLOOKUP($E482,INPUTS!$A$44:$G$103,7,0),SCENARIOS!$N$23)</f>
        <v>0</v>
      </c>
      <c r="AJ482" s="15">
        <f t="shared" si="140"/>
        <v>0</v>
      </c>
      <c r="AL482" t="str">
        <f t="shared" si="141"/>
        <v>N</v>
      </c>
      <c r="AM482" s="21">
        <f t="shared" si="142"/>
        <v>58668.9879634537</v>
      </c>
    </row>
    <row r="483" ht="15" customHeight="1" spans="1:39">
      <c r="A483" s="52" t="s">
        <v>1453</v>
      </c>
      <c r="B483" s="52" t="s">
        <v>592</v>
      </c>
      <c r="C483" s="52" t="s">
        <v>593</v>
      </c>
      <c r="D483" s="52" t="s">
        <v>929</v>
      </c>
      <c r="E483" s="10" t="s">
        <v>211</v>
      </c>
      <c r="F483" s="52" t="s">
        <v>594</v>
      </c>
      <c r="G483" s="52" t="s">
        <v>165</v>
      </c>
      <c r="H483" s="52" t="s">
        <v>234</v>
      </c>
      <c r="I483" s="52" t="s">
        <v>424</v>
      </c>
      <c r="J483" s="52" t="s">
        <v>173</v>
      </c>
      <c r="K483" s="52" t="s">
        <v>931</v>
      </c>
      <c r="L483" s="53" t="s">
        <v>288</v>
      </c>
      <c r="M483" s="13">
        <v>548</v>
      </c>
      <c r="N483" s="14">
        <f t="shared" si="131"/>
        <v>1.5013698630137</v>
      </c>
      <c r="O483" s="15">
        <v>8900</v>
      </c>
      <c r="P483" s="15">
        <f t="shared" si="132"/>
        <v>4877200</v>
      </c>
      <c r="Q483" s="16">
        <f>IFERROR(VLOOKUP(G483,SCENARIOS!$A$13:$E$18,2,0),0.025)</f>
        <v>0.025</v>
      </c>
      <c r="R483" s="52">
        <f>IFERROR(VLOOKUP(L483,INPUTS!$A$107:$B$120,2,0),0.0082)</f>
        <v>0.0085</v>
      </c>
      <c r="S483" s="52">
        <f t="shared" si="133"/>
        <v>75.65</v>
      </c>
      <c r="T483" s="15">
        <f t="shared" si="134"/>
        <v>41456.2</v>
      </c>
      <c r="U483" s="15">
        <f>T483/INPUTS!$B$7*1000</f>
        <v>51820250</v>
      </c>
      <c r="V483" s="15">
        <f>T483*INPUTS!$B$6</f>
        <v>131001.592</v>
      </c>
      <c r="W483" s="54" t="s">
        <v>396</v>
      </c>
      <c r="X483" s="54" t="s">
        <v>396</v>
      </c>
      <c r="Y483" s="67">
        <f>IFERROR(VLOOKUP(E483,INPUTS!$A$44:$B$103,2,0),0)</f>
        <v>0.02</v>
      </c>
      <c r="Z483" s="15">
        <f t="shared" si="135"/>
        <v>829.124</v>
      </c>
      <c r="AA483" s="20">
        <f>IFERROR(VLOOKUP(E483,INPUTS!$A$44:$C$103,3,0),SCENARIOS!$J$23)</f>
        <v>0.06</v>
      </c>
      <c r="AB483" s="15">
        <f t="shared" si="136"/>
        <v>2814.23310931418</v>
      </c>
      <c r="AC483" s="20">
        <f>IFERROR(VLOOKUP($E483,INPUTS!$A$44:$G$103,4,0),SCENARIOS!$K$23)</f>
        <v>0.15</v>
      </c>
      <c r="AD483" s="15">
        <f t="shared" si="137"/>
        <v>7960.11613216695</v>
      </c>
      <c r="AE483" s="20">
        <f>IFERROR(VLOOKUP($E483,INPUTS!$A$44:$G$103,5,0),SCENARIOS!$L$23)</f>
        <v>0.3</v>
      </c>
      <c r="AF483" s="15">
        <f t="shared" si="138"/>
        <v>18012.2815349937</v>
      </c>
      <c r="AG483" s="20">
        <f>IFERROR(VLOOKUP($E483,INPUTS!$A$44:$G$103,6,0),SCENARIOS!$M$23)</f>
        <v>0.4</v>
      </c>
      <c r="AH483" s="15">
        <f t="shared" si="139"/>
        <v>27172.3243487867</v>
      </c>
      <c r="AI483" s="20">
        <f>IFERROR(VLOOKUP($E483,INPUTS!$A$44:$G$103,7,0),SCENARIOS!$N$23)</f>
        <v>0.5</v>
      </c>
      <c r="AJ483" s="15">
        <f t="shared" si="140"/>
        <v>38428.7386644314</v>
      </c>
      <c r="AL483" t="str">
        <f t="shared" si="141"/>
        <v>N</v>
      </c>
      <c r="AM483" s="21">
        <f t="shared" si="142"/>
        <v>76857.4773288629</v>
      </c>
    </row>
    <row r="484" ht="15" customHeight="1" spans="1:39">
      <c r="A484" s="52" t="s">
        <v>1454</v>
      </c>
      <c r="B484" s="52" t="s">
        <v>592</v>
      </c>
      <c r="C484" s="52" t="s">
        <v>593</v>
      </c>
      <c r="D484" s="52" t="s">
        <v>929</v>
      </c>
      <c r="E484" s="10" t="s">
        <v>211</v>
      </c>
      <c r="F484" s="52" t="s">
        <v>594</v>
      </c>
      <c r="G484" s="52" t="s">
        <v>165</v>
      </c>
      <c r="H484" s="52" t="s">
        <v>440</v>
      </c>
      <c r="I484" s="52" t="s">
        <v>439</v>
      </c>
      <c r="J484" s="52" t="s">
        <v>177</v>
      </c>
      <c r="K484" s="52" t="s">
        <v>931</v>
      </c>
      <c r="L484" s="53" t="s">
        <v>288</v>
      </c>
      <c r="M484" s="13">
        <v>548</v>
      </c>
      <c r="N484" s="14">
        <f t="shared" si="131"/>
        <v>1.5013698630137</v>
      </c>
      <c r="O484" s="15">
        <v>5200</v>
      </c>
      <c r="P484" s="15">
        <f t="shared" si="132"/>
        <v>2849600</v>
      </c>
      <c r="Q484" s="16">
        <f>IFERROR(VLOOKUP(G484,SCENARIOS!$A$13:$E$18,2,0),0.025)</f>
        <v>0.025</v>
      </c>
      <c r="R484" s="52">
        <f>IFERROR(VLOOKUP(L484,INPUTS!$A$107:$B$120,2,0),0.0082)</f>
        <v>0.0085</v>
      </c>
      <c r="S484" s="52">
        <f t="shared" si="133"/>
        <v>44.2</v>
      </c>
      <c r="T484" s="15">
        <f t="shared" si="134"/>
        <v>24221.6</v>
      </c>
      <c r="U484" s="15">
        <f>T484/INPUTS!$B$7*1000</f>
        <v>30277000</v>
      </c>
      <c r="V484" s="15">
        <f>T484*INPUTS!$B$6</f>
        <v>76540.256</v>
      </c>
      <c r="W484" s="54" t="s">
        <v>396</v>
      </c>
      <c r="X484" s="54" t="s">
        <v>396</v>
      </c>
      <c r="Y484" s="67">
        <f>IFERROR(VLOOKUP(E484,INPUTS!$A$44:$B$103,2,0),0)</f>
        <v>0.02</v>
      </c>
      <c r="Z484" s="15">
        <f t="shared" si="135"/>
        <v>484.432</v>
      </c>
      <c r="AA484" s="20">
        <f>IFERROR(VLOOKUP(E484,INPUTS!$A$44:$C$103,3,0),SCENARIOS!$J$23)</f>
        <v>0.06</v>
      </c>
      <c r="AB484" s="15">
        <f t="shared" si="136"/>
        <v>1644.27103016109</v>
      </c>
      <c r="AC484" s="20">
        <f>IFERROR(VLOOKUP($E484,INPUTS!$A$44:$G$103,4,0),SCENARIOS!$K$23)</f>
        <v>0.15</v>
      </c>
      <c r="AD484" s="15">
        <f t="shared" si="137"/>
        <v>4650.85436935597</v>
      </c>
      <c r="AE484" s="20">
        <f>IFERROR(VLOOKUP($E484,INPUTS!$A$44:$G$103,5,0),SCENARIOS!$L$23)</f>
        <v>0.3</v>
      </c>
      <c r="AF484" s="15">
        <f t="shared" si="138"/>
        <v>10524.0296608952</v>
      </c>
      <c r="AG484" s="20">
        <f>IFERROR(VLOOKUP($E484,INPUTS!$A$44:$G$103,6,0),SCENARIOS!$M$23)</f>
        <v>0.4</v>
      </c>
      <c r="AH484" s="15">
        <f t="shared" si="139"/>
        <v>15875.9647880551</v>
      </c>
      <c r="AI484" s="20">
        <f>IFERROR(VLOOKUP($E484,INPUTS!$A$44:$G$103,7,0),SCENARIOS!$N$23)</f>
        <v>0.5</v>
      </c>
      <c r="AJ484" s="15">
        <f t="shared" si="140"/>
        <v>22452.7461859599</v>
      </c>
      <c r="AL484" t="str">
        <f t="shared" si="141"/>
        <v>Y</v>
      </c>
      <c r="AM484" s="21">
        <f t="shared" si="142"/>
        <v>44905.4923719199</v>
      </c>
    </row>
    <row r="485" ht="15" customHeight="1" spans="1:39">
      <c r="A485" s="52" t="s">
        <v>1455</v>
      </c>
      <c r="B485" s="52" t="s">
        <v>592</v>
      </c>
      <c r="C485" s="52" t="s">
        <v>593</v>
      </c>
      <c r="D485" s="52" t="s">
        <v>929</v>
      </c>
      <c r="E485" s="10" t="s">
        <v>211</v>
      </c>
      <c r="F485" s="52" t="s">
        <v>594</v>
      </c>
      <c r="G485" s="52" t="s">
        <v>165</v>
      </c>
      <c r="H485" s="52" t="s">
        <v>448</v>
      </c>
      <c r="I485" s="52" t="s">
        <v>447</v>
      </c>
      <c r="J485" s="52" t="s">
        <v>177</v>
      </c>
      <c r="K485" s="52" t="s">
        <v>931</v>
      </c>
      <c r="L485" s="53" t="s">
        <v>288</v>
      </c>
      <c r="M485" s="13">
        <v>365</v>
      </c>
      <c r="N485" s="14">
        <f t="shared" si="131"/>
        <v>1</v>
      </c>
      <c r="O485" s="15">
        <v>5100</v>
      </c>
      <c r="P485" s="15">
        <f t="shared" si="132"/>
        <v>1861500</v>
      </c>
      <c r="Q485" s="16">
        <f>IFERROR(VLOOKUP(G485,SCENARIOS!$A$13:$E$18,2,0),0.025)</f>
        <v>0.025</v>
      </c>
      <c r="R485" s="52">
        <f>IFERROR(VLOOKUP(L485,INPUTS!$A$107:$B$120,2,0),0.0082)</f>
        <v>0.0085</v>
      </c>
      <c r="S485" s="52">
        <f t="shared" si="133"/>
        <v>43.35</v>
      </c>
      <c r="T485" s="15">
        <f t="shared" si="134"/>
        <v>15822.75</v>
      </c>
      <c r="U485" s="15">
        <f>T485/INPUTS!$B$7*1000</f>
        <v>19778437.5</v>
      </c>
      <c r="V485" s="15">
        <f>T485*INPUTS!$B$6</f>
        <v>49999.89</v>
      </c>
      <c r="W485" s="54" t="s">
        <v>396</v>
      </c>
      <c r="X485" s="54" t="s">
        <v>396</v>
      </c>
      <c r="Y485" s="67">
        <f>IFERROR(VLOOKUP(E485,INPUTS!$A$44:$B$103,2,0),0)</f>
        <v>0.02</v>
      </c>
      <c r="Z485" s="15">
        <f t="shared" si="135"/>
        <v>316.455</v>
      </c>
      <c r="AA485" s="20">
        <f>IFERROR(VLOOKUP(E485,INPUTS!$A$44:$C$103,3,0),SCENARIOS!$J$23)</f>
        <v>0.06</v>
      </c>
      <c r="AB485" s="15">
        <f t="shared" si="136"/>
        <v>1074.11935803091</v>
      </c>
      <c r="AC485" s="20">
        <f>IFERROR(VLOOKUP($E485,INPUTS!$A$44:$G$103,4,0),SCENARIOS!$K$23)</f>
        <v>0.15</v>
      </c>
      <c r="AD485" s="15">
        <f t="shared" si="137"/>
        <v>3038.16865825244</v>
      </c>
      <c r="AE485" s="20">
        <f>IFERROR(VLOOKUP($E485,INPUTS!$A$44:$G$103,5,0),SCENARIOS!$L$23)</f>
        <v>0.3</v>
      </c>
      <c r="AF485" s="15">
        <f t="shared" si="138"/>
        <v>6874.81794418739</v>
      </c>
      <c r="AG485" s="20">
        <f>IFERROR(VLOOKUP($E485,INPUTS!$A$44:$G$103,6,0),SCENARIOS!$M$23)</f>
        <v>0.4</v>
      </c>
      <c r="AH485" s="15">
        <f t="shared" si="139"/>
        <v>10370.9673122419</v>
      </c>
      <c r="AI485" s="20">
        <f>IFERROR(VLOOKUP($E485,INPUTS!$A$44:$G$103,7,0),SCENARIOS!$N$23)</f>
        <v>0.5</v>
      </c>
      <c r="AJ485" s="15">
        <f t="shared" si="140"/>
        <v>14667.2469908634</v>
      </c>
      <c r="AL485" t="str">
        <f t="shared" si="141"/>
        <v>Y</v>
      </c>
      <c r="AM485" s="21">
        <f t="shared" si="142"/>
        <v>29334.4939817269</v>
      </c>
    </row>
    <row r="486" ht="15" customHeight="1" spans="1:39">
      <c r="A486" s="52" t="s">
        <v>1456</v>
      </c>
      <c r="B486" s="52" t="s">
        <v>589</v>
      </c>
      <c r="C486" s="52" t="s">
        <v>590</v>
      </c>
      <c r="D486" s="52" t="s">
        <v>929</v>
      </c>
      <c r="E486" s="10" t="s">
        <v>214</v>
      </c>
      <c r="F486" s="52" t="s">
        <v>591</v>
      </c>
      <c r="G486" s="52" t="s">
        <v>165</v>
      </c>
      <c r="H486" s="52" t="s">
        <v>245</v>
      </c>
      <c r="I486" s="52" t="s">
        <v>930</v>
      </c>
      <c r="J486" s="52" t="s">
        <v>169</v>
      </c>
      <c r="K486" s="52" t="s">
        <v>931</v>
      </c>
      <c r="L486" s="53" t="s">
        <v>291</v>
      </c>
      <c r="M486" s="13">
        <v>730</v>
      </c>
      <c r="N486" s="14">
        <f t="shared" si="131"/>
        <v>2</v>
      </c>
      <c r="O486" s="15">
        <v>5900</v>
      </c>
      <c r="P486" s="15">
        <f t="shared" si="132"/>
        <v>4307000</v>
      </c>
      <c r="Q486" s="16">
        <f>IFERROR(VLOOKUP(G486,SCENARIOS!$A$13:$E$18,2,0),0.025)</f>
        <v>0.025</v>
      </c>
      <c r="R486" s="52">
        <f>IFERROR(VLOOKUP(L486,INPUTS!$A$107:$B$120,2,0),0.0082)</f>
        <v>0.0079</v>
      </c>
      <c r="S486" s="52">
        <f t="shared" si="133"/>
        <v>46.61</v>
      </c>
      <c r="T486" s="15">
        <f t="shared" si="134"/>
        <v>34025.3</v>
      </c>
      <c r="U486" s="15">
        <f>T486/INPUTS!$B$7*1000</f>
        <v>42531625</v>
      </c>
      <c r="V486" s="15">
        <f>T486*INPUTS!$B$6</f>
        <v>107519.948</v>
      </c>
      <c r="W486" s="54" t="s">
        <v>396</v>
      </c>
      <c r="X486" s="54" t="s">
        <v>396</v>
      </c>
      <c r="Y486" s="67">
        <f>IFERROR(VLOOKUP(E486,INPUTS!$A$44:$B$103,2,0),0)</f>
        <v>0.02</v>
      </c>
      <c r="Z486" s="15">
        <f t="shared" si="135"/>
        <v>680.506</v>
      </c>
      <c r="AA486" s="20">
        <f>IFERROR(VLOOKUP(E486,INPUTS!$A$44:$C$103,3,0),SCENARIOS!$J$23)</f>
        <v>0.06</v>
      </c>
      <c r="AB486" s="15">
        <f t="shared" si="136"/>
        <v>2309.79023196404</v>
      </c>
      <c r="AC486" s="20">
        <f>IFERROR(VLOOKUP($E486,INPUTS!$A$44:$G$103,4,0),SCENARIOS!$K$23)</f>
        <v>0.15</v>
      </c>
      <c r="AD486" s="15">
        <f t="shared" si="137"/>
        <v>6533.28909624665</v>
      </c>
      <c r="AE486" s="20">
        <f>IFERROR(VLOOKUP($E486,INPUTS!$A$44:$G$103,5,0),SCENARIOS!$L$23)</f>
        <v>0.3</v>
      </c>
      <c r="AF486" s="15">
        <f t="shared" si="138"/>
        <v>14783.6338813644</v>
      </c>
      <c r="AG486" s="20">
        <f>IFERROR(VLOOKUP($E486,INPUTS!$A$44:$G$103,6,0),SCENARIOS!$M$23)</f>
        <v>0.4</v>
      </c>
      <c r="AH486" s="15">
        <f t="shared" si="139"/>
        <v>22301.7663863251</v>
      </c>
      <c r="AI486" s="20">
        <f>IFERROR(VLOOKUP($E486,INPUTS!$A$44:$G$103,7,0),SCENARIOS!$N$23)</f>
        <v>0.5</v>
      </c>
      <c r="AJ486" s="15">
        <f t="shared" si="140"/>
        <v>31540.5020643204</v>
      </c>
      <c r="AL486" t="str">
        <f t="shared" si="141"/>
        <v>N</v>
      </c>
      <c r="AM486" s="21">
        <f t="shared" si="142"/>
        <v>63081.0041286408</v>
      </c>
    </row>
    <row r="487" ht="15" customHeight="1" spans="1:39">
      <c r="A487" s="52" t="s">
        <v>1457</v>
      </c>
      <c r="B487" s="52" t="s">
        <v>589</v>
      </c>
      <c r="C487" s="52" t="s">
        <v>590</v>
      </c>
      <c r="D487" s="52" t="s">
        <v>929</v>
      </c>
      <c r="E487" s="10" t="s">
        <v>214</v>
      </c>
      <c r="F487" s="52" t="s">
        <v>591</v>
      </c>
      <c r="G487" s="52" t="s">
        <v>165</v>
      </c>
      <c r="H487" s="52" t="s">
        <v>248</v>
      </c>
      <c r="I487" s="52" t="s">
        <v>930</v>
      </c>
      <c r="J487" s="52" t="s">
        <v>169</v>
      </c>
      <c r="K487" s="52" t="s">
        <v>931</v>
      </c>
      <c r="L487" s="53" t="s">
        <v>291</v>
      </c>
      <c r="M487" s="13">
        <v>365</v>
      </c>
      <c r="N487" s="14">
        <f t="shared" si="131"/>
        <v>1</v>
      </c>
      <c r="O487" s="15">
        <v>8700</v>
      </c>
      <c r="P487" s="15">
        <f t="shared" si="132"/>
        <v>3175500</v>
      </c>
      <c r="Q487" s="16">
        <f>IFERROR(VLOOKUP(G487,SCENARIOS!$A$13:$E$18,2,0),0.025)</f>
        <v>0.025</v>
      </c>
      <c r="R487" s="52">
        <f>IFERROR(VLOOKUP(L487,INPUTS!$A$107:$B$120,2,0),0.0082)</f>
        <v>0.0079</v>
      </c>
      <c r="S487" s="52">
        <f t="shared" si="133"/>
        <v>68.73</v>
      </c>
      <c r="T487" s="15">
        <f t="shared" si="134"/>
        <v>25086.45</v>
      </c>
      <c r="U487" s="15">
        <f>T487/INPUTS!$B$7*1000</f>
        <v>31358062.5</v>
      </c>
      <c r="V487" s="15">
        <f>T487*INPUTS!$B$6</f>
        <v>79273.182</v>
      </c>
      <c r="W487" s="54" t="s">
        <v>396</v>
      </c>
      <c r="X487" s="54" t="s">
        <v>396</v>
      </c>
      <c r="Y487" s="67">
        <f>IFERROR(VLOOKUP(E487,INPUTS!$A$44:$B$103,2,0),0)</f>
        <v>0.02</v>
      </c>
      <c r="Z487" s="15">
        <f t="shared" si="135"/>
        <v>501.729</v>
      </c>
      <c r="AA487" s="20">
        <f>IFERROR(VLOOKUP(E487,INPUTS!$A$44:$C$103,3,0),SCENARIOS!$J$23)</f>
        <v>0.06</v>
      </c>
      <c r="AB487" s="15">
        <f t="shared" si="136"/>
        <v>1702.9809337362</v>
      </c>
      <c r="AC487" s="20">
        <f>IFERROR(VLOOKUP($E487,INPUTS!$A$44:$G$103,4,0),SCENARIOS!$K$23)</f>
        <v>0.15</v>
      </c>
      <c r="AD487" s="15">
        <f t="shared" si="137"/>
        <v>4816.91653706321</v>
      </c>
      <c r="AE487" s="20">
        <f>IFERROR(VLOOKUP($E487,INPUTS!$A$44:$G$103,5,0),SCENARIOS!$L$23)</f>
        <v>0.3</v>
      </c>
      <c r="AF487" s="15">
        <f t="shared" si="138"/>
        <v>10899.797861684</v>
      </c>
      <c r="AG487" s="20">
        <f>IFERROR(VLOOKUP($E487,INPUTS!$A$44:$G$103,6,0),SCENARIOS!$M$23)</f>
        <v>0.4</v>
      </c>
      <c r="AH487" s="15">
        <f t="shared" si="139"/>
        <v>16442.8277594092</v>
      </c>
      <c r="AI487" s="20">
        <f>IFERROR(VLOOKUP($E487,INPUTS!$A$44:$G$103,7,0),SCENARIOS!$N$23)</f>
        <v>0.5</v>
      </c>
      <c r="AJ487" s="15">
        <f t="shared" si="140"/>
        <v>23254.4379626769</v>
      </c>
      <c r="AL487" t="str">
        <f t="shared" si="141"/>
        <v>N</v>
      </c>
      <c r="AM487" s="21">
        <f t="shared" si="142"/>
        <v>46508.8759253538</v>
      </c>
    </row>
    <row r="488" ht="15" customHeight="1" spans="1:39">
      <c r="A488" s="52" t="s">
        <v>1458</v>
      </c>
      <c r="B488" s="52" t="s">
        <v>589</v>
      </c>
      <c r="C488" s="52" t="s">
        <v>590</v>
      </c>
      <c r="D488" s="52" t="s">
        <v>929</v>
      </c>
      <c r="E488" s="10" t="s">
        <v>214</v>
      </c>
      <c r="F488" s="52" t="s">
        <v>591</v>
      </c>
      <c r="G488" s="52" t="s">
        <v>165</v>
      </c>
      <c r="H488" s="52" t="s">
        <v>252</v>
      </c>
      <c r="I488" s="52" t="s">
        <v>930</v>
      </c>
      <c r="J488" s="52" t="s">
        <v>169</v>
      </c>
      <c r="K488" s="52" t="s">
        <v>931</v>
      </c>
      <c r="L488" s="53" t="s">
        <v>291</v>
      </c>
      <c r="M488" s="13">
        <v>365</v>
      </c>
      <c r="N488" s="14">
        <f t="shared" si="131"/>
        <v>1</v>
      </c>
      <c r="O488" s="15">
        <v>8700</v>
      </c>
      <c r="P488" s="15">
        <f t="shared" si="132"/>
        <v>3175500</v>
      </c>
      <c r="Q488" s="16">
        <f>IFERROR(VLOOKUP(G488,SCENARIOS!$A$13:$E$18,2,0),0.025)</f>
        <v>0.025</v>
      </c>
      <c r="R488" s="52">
        <f>IFERROR(VLOOKUP(L488,INPUTS!$A$107:$B$120,2,0),0.0082)</f>
        <v>0.0079</v>
      </c>
      <c r="S488" s="52">
        <f t="shared" si="133"/>
        <v>68.73</v>
      </c>
      <c r="T488" s="15">
        <f t="shared" si="134"/>
        <v>25086.45</v>
      </c>
      <c r="U488" s="15">
        <f>T488/INPUTS!$B$7*1000</f>
        <v>31358062.5</v>
      </c>
      <c r="V488" s="15">
        <f>T488*INPUTS!$B$6</f>
        <v>79273.182</v>
      </c>
      <c r="W488" s="54" t="s">
        <v>396</v>
      </c>
      <c r="X488" s="54" t="s">
        <v>396</v>
      </c>
      <c r="Y488" s="67">
        <f>IFERROR(VLOOKUP(E488,INPUTS!$A$44:$B$103,2,0),0)</f>
        <v>0.02</v>
      </c>
      <c r="Z488" s="15">
        <f t="shared" si="135"/>
        <v>501.729</v>
      </c>
      <c r="AA488" s="20">
        <f>IFERROR(VLOOKUP(E488,INPUTS!$A$44:$C$103,3,0),SCENARIOS!$J$23)</f>
        <v>0.06</v>
      </c>
      <c r="AB488" s="15">
        <f t="shared" si="136"/>
        <v>1702.9809337362</v>
      </c>
      <c r="AC488" s="20">
        <f>IFERROR(VLOOKUP($E488,INPUTS!$A$44:$G$103,4,0),SCENARIOS!$K$23)</f>
        <v>0.15</v>
      </c>
      <c r="AD488" s="15">
        <f t="shared" si="137"/>
        <v>4816.91653706321</v>
      </c>
      <c r="AE488" s="20">
        <f>IFERROR(VLOOKUP($E488,INPUTS!$A$44:$G$103,5,0),SCENARIOS!$L$23)</f>
        <v>0.3</v>
      </c>
      <c r="AF488" s="15">
        <f t="shared" si="138"/>
        <v>10899.797861684</v>
      </c>
      <c r="AG488" s="20">
        <f>IFERROR(VLOOKUP($E488,INPUTS!$A$44:$G$103,6,0),SCENARIOS!$M$23)</f>
        <v>0.4</v>
      </c>
      <c r="AH488" s="15">
        <f t="shared" si="139"/>
        <v>16442.8277594092</v>
      </c>
      <c r="AI488" s="20">
        <f>IFERROR(VLOOKUP($E488,INPUTS!$A$44:$G$103,7,0),SCENARIOS!$N$23)</f>
        <v>0.5</v>
      </c>
      <c r="AJ488" s="15">
        <f t="shared" si="140"/>
        <v>23254.4379626769</v>
      </c>
      <c r="AL488" t="str">
        <f t="shared" si="141"/>
        <v>N</v>
      </c>
      <c r="AM488" s="21">
        <f t="shared" si="142"/>
        <v>46508.8759253538</v>
      </c>
    </row>
    <row r="489" ht="15" customHeight="1" spans="1:39">
      <c r="A489" s="52" t="s">
        <v>1459</v>
      </c>
      <c r="B489" s="52" t="s">
        <v>589</v>
      </c>
      <c r="C489" s="52" t="s">
        <v>590</v>
      </c>
      <c r="D489" s="52" t="s">
        <v>929</v>
      </c>
      <c r="E489" s="10" t="s">
        <v>214</v>
      </c>
      <c r="F489" s="52" t="s">
        <v>591</v>
      </c>
      <c r="G489" s="52" t="s">
        <v>165</v>
      </c>
      <c r="H489" s="52" t="s">
        <v>249</v>
      </c>
      <c r="I489" s="52" t="s">
        <v>930</v>
      </c>
      <c r="J489" s="52" t="s">
        <v>169</v>
      </c>
      <c r="K489" s="52" t="s">
        <v>931</v>
      </c>
      <c r="L489" s="53" t="s">
        <v>291</v>
      </c>
      <c r="M489" s="13">
        <v>365</v>
      </c>
      <c r="N489" s="14">
        <f t="shared" si="131"/>
        <v>1</v>
      </c>
      <c r="O489" s="15">
        <v>7700</v>
      </c>
      <c r="P489" s="15">
        <f t="shared" si="132"/>
        <v>2810500</v>
      </c>
      <c r="Q489" s="16">
        <f>IFERROR(VLOOKUP(G489,SCENARIOS!$A$13:$E$18,2,0),0.025)</f>
        <v>0.025</v>
      </c>
      <c r="R489" s="52">
        <f>IFERROR(VLOOKUP(L489,INPUTS!$A$107:$B$120,2,0),0.0082)</f>
        <v>0.0079</v>
      </c>
      <c r="S489" s="52">
        <f t="shared" si="133"/>
        <v>60.83</v>
      </c>
      <c r="T489" s="15">
        <f t="shared" si="134"/>
        <v>22202.95</v>
      </c>
      <c r="U489" s="15">
        <f>T489/INPUTS!$B$7*1000</f>
        <v>27753687.5</v>
      </c>
      <c r="V489" s="15">
        <f>T489*INPUTS!$B$6</f>
        <v>70161.322</v>
      </c>
      <c r="W489" s="54" t="s">
        <v>396</v>
      </c>
      <c r="X489" s="54" t="s">
        <v>396</v>
      </c>
      <c r="Y489" s="67">
        <f>IFERROR(VLOOKUP(E489,INPUTS!$A$44:$B$103,2,0),0)</f>
        <v>0.02</v>
      </c>
      <c r="Z489" s="15">
        <f t="shared" si="135"/>
        <v>444.059</v>
      </c>
      <c r="AA489" s="20">
        <f>IFERROR(VLOOKUP(E489,INPUTS!$A$44:$C$103,3,0),SCENARIOS!$J$23)</f>
        <v>0.06</v>
      </c>
      <c r="AB489" s="15">
        <f t="shared" si="136"/>
        <v>1507.23599882399</v>
      </c>
      <c r="AC489" s="20">
        <f>IFERROR(VLOOKUP($E489,INPUTS!$A$44:$G$103,4,0),SCENARIOS!$K$23)</f>
        <v>0.15</v>
      </c>
      <c r="AD489" s="15">
        <f t="shared" si="137"/>
        <v>4263.24796958468</v>
      </c>
      <c r="AE489" s="20">
        <f>IFERROR(VLOOKUP($E489,INPUTS!$A$44:$G$103,5,0),SCENARIOS!$L$23)</f>
        <v>0.3</v>
      </c>
      <c r="AF489" s="15">
        <f t="shared" si="138"/>
        <v>9646.94753275477</v>
      </c>
      <c r="AG489" s="20">
        <f>IFERROR(VLOOKUP($E489,INPUTS!$A$44:$G$103,6,0),SCENARIOS!$M$23)</f>
        <v>0.4</v>
      </c>
      <c r="AH489" s="15">
        <f t="shared" si="139"/>
        <v>14552.8475571783</v>
      </c>
      <c r="AI489" s="20">
        <f>IFERROR(VLOOKUP($E489,INPUTS!$A$44:$G$103,7,0),SCENARIOS!$N$23)</f>
        <v>0.5</v>
      </c>
      <c r="AJ489" s="15">
        <f t="shared" si="140"/>
        <v>20581.5140589209</v>
      </c>
      <c r="AL489" t="str">
        <f t="shared" si="141"/>
        <v>N</v>
      </c>
      <c r="AM489" s="21">
        <f t="shared" si="142"/>
        <v>41163.0281178419</v>
      </c>
    </row>
    <row r="490" ht="15" customHeight="1" spans="1:39">
      <c r="A490" s="52" t="s">
        <v>1460</v>
      </c>
      <c r="B490" s="52" t="s">
        <v>589</v>
      </c>
      <c r="C490" s="52" t="s">
        <v>590</v>
      </c>
      <c r="D490" s="52" t="s">
        <v>929</v>
      </c>
      <c r="E490" s="10" t="s">
        <v>214</v>
      </c>
      <c r="F490" s="52" t="s">
        <v>591</v>
      </c>
      <c r="G490" s="52" t="s">
        <v>165</v>
      </c>
      <c r="H490" s="52" t="s">
        <v>254</v>
      </c>
      <c r="I490" s="52" t="s">
        <v>930</v>
      </c>
      <c r="J490" s="52" t="s">
        <v>169</v>
      </c>
      <c r="K490" s="52" t="s">
        <v>931</v>
      </c>
      <c r="L490" s="53" t="s">
        <v>291</v>
      </c>
      <c r="M490" s="13">
        <v>365</v>
      </c>
      <c r="N490" s="14">
        <f t="shared" si="131"/>
        <v>1</v>
      </c>
      <c r="O490" s="15">
        <v>5500</v>
      </c>
      <c r="P490" s="15">
        <f t="shared" si="132"/>
        <v>2007500</v>
      </c>
      <c r="Q490" s="16">
        <f>IFERROR(VLOOKUP(G490,SCENARIOS!$A$13:$E$18,2,0),0.025)</f>
        <v>0.025</v>
      </c>
      <c r="R490" s="52">
        <f>IFERROR(VLOOKUP(L490,INPUTS!$A$107:$B$120,2,0),0.0082)</f>
        <v>0.0079</v>
      </c>
      <c r="S490" s="52">
        <f t="shared" si="133"/>
        <v>43.45</v>
      </c>
      <c r="T490" s="15">
        <f t="shared" si="134"/>
        <v>15859.25</v>
      </c>
      <c r="U490" s="15">
        <f>T490/INPUTS!$B$7*1000</f>
        <v>19824062.5</v>
      </c>
      <c r="V490" s="15">
        <f>T490*INPUTS!$B$6</f>
        <v>50115.23</v>
      </c>
      <c r="W490" s="54" t="s">
        <v>396</v>
      </c>
      <c r="X490" s="54" t="s">
        <v>396</v>
      </c>
      <c r="Y490" s="67">
        <f>IFERROR(VLOOKUP(E490,INPUTS!$A$44:$B$103,2,0),0)</f>
        <v>0.02</v>
      </c>
      <c r="Z490" s="15">
        <f t="shared" si="135"/>
        <v>317.185</v>
      </c>
      <c r="AA490" s="20">
        <f>IFERROR(VLOOKUP(E490,INPUTS!$A$44:$C$103,3,0),SCENARIOS!$J$23)</f>
        <v>0.06</v>
      </c>
      <c r="AB490" s="15">
        <f t="shared" si="136"/>
        <v>1076.59714201714</v>
      </c>
      <c r="AC490" s="20">
        <f>IFERROR(VLOOKUP($E490,INPUTS!$A$44:$G$103,4,0),SCENARIOS!$K$23)</f>
        <v>0.15</v>
      </c>
      <c r="AD490" s="15">
        <f t="shared" si="137"/>
        <v>3045.17712113191</v>
      </c>
      <c r="AE490" s="20">
        <f>IFERROR(VLOOKUP($E490,INPUTS!$A$44:$G$103,5,0),SCENARIOS!$L$23)</f>
        <v>0.3</v>
      </c>
      <c r="AF490" s="15">
        <f t="shared" si="138"/>
        <v>6890.67680911055</v>
      </c>
      <c r="AG490" s="20">
        <f>IFERROR(VLOOKUP($E490,INPUTS!$A$44:$G$103,6,0),SCENARIOS!$M$23)</f>
        <v>0.4</v>
      </c>
      <c r="AH490" s="15">
        <f t="shared" si="139"/>
        <v>10394.8911122702</v>
      </c>
      <c r="AI490" s="20">
        <f>IFERROR(VLOOKUP($E490,INPUTS!$A$44:$G$103,7,0),SCENARIOS!$N$23)</f>
        <v>0.5</v>
      </c>
      <c r="AJ490" s="15">
        <f t="shared" si="140"/>
        <v>14701.0814706578</v>
      </c>
      <c r="AL490" t="str">
        <f t="shared" si="141"/>
        <v>N</v>
      </c>
      <c r="AM490" s="21">
        <f t="shared" si="142"/>
        <v>29402.1629413156</v>
      </c>
    </row>
    <row r="491" ht="15" customHeight="1" spans="1:39">
      <c r="A491" s="52" t="s">
        <v>1461</v>
      </c>
      <c r="B491" s="52" t="s">
        <v>589</v>
      </c>
      <c r="C491" s="52" t="s">
        <v>590</v>
      </c>
      <c r="D491" s="52" t="s">
        <v>929</v>
      </c>
      <c r="E491" s="10" t="s">
        <v>214</v>
      </c>
      <c r="F491" s="52" t="s">
        <v>591</v>
      </c>
      <c r="G491" s="52" t="s">
        <v>165</v>
      </c>
      <c r="H491" s="52" t="s">
        <v>251</v>
      </c>
      <c r="I491" s="52" t="s">
        <v>930</v>
      </c>
      <c r="J491" s="52" t="s">
        <v>169</v>
      </c>
      <c r="K491" s="52" t="s">
        <v>931</v>
      </c>
      <c r="L491" s="53" t="s">
        <v>291</v>
      </c>
      <c r="M491" s="13">
        <v>365</v>
      </c>
      <c r="N491" s="14">
        <f t="shared" si="131"/>
        <v>1</v>
      </c>
      <c r="O491" s="15">
        <v>8200</v>
      </c>
      <c r="P491" s="15">
        <f t="shared" si="132"/>
        <v>2993000</v>
      </c>
      <c r="Q491" s="16">
        <f>IFERROR(VLOOKUP(G491,SCENARIOS!$A$13:$E$18,2,0),0.025)</f>
        <v>0.025</v>
      </c>
      <c r="R491" s="52">
        <f>IFERROR(VLOOKUP(L491,INPUTS!$A$107:$B$120,2,0),0.0082)</f>
        <v>0.0079</v>
      </c>
      <c r="S491" s="52">
        <f t="shared" si="133"/>
        <v>64.78</v>
      </c>
      <c r="T491" s="15">
        <f t="shared" si="134"/>
        <v>23644.7</v>
      </c>
      <c r="U491" s="15">
        <f>T491/INPUTS!$B$7*1000</f>
        <v>29555875</v>
      </c>
      <c r="V491" s="15">
        <f>T491*INPUTS!$B$6</f>
        <v>74717.252</v>
      </c>
      <c r="W491" s="54" t="s">
        <v>396</v>
      </c>
      <c r="X491" s="54" t="s">
        <v>396</v>
      </c>
      <c r="Y491" s="67">
        <f>IFERROR(VLOOKUP(E491,INPUTS!$A$44:$B$103,2,0),0)</f>
        <v>0.02</v>
      </c>
      <c r="Z491" s="15">
        <f t="shared" si="135"/>
        <v>472.894</v>
      </c>
      <c r="AA491" s="20">
        <f>IFERROR(VLOOKUP(E491,INPUTS!$A$44:$C$103,3,0),SCENARIOS!$J$23)</f>
        <v>0.06</v>
      </c>
      <c r="AB491" s="15">
        <f t="shared" si="136"/>
        <v>1605.1084662801</v>
      </c>
      <c r="AC491" s="20">
        <f>IFERROR(VLOOKUP($E491,INPUTS!$A$44:$G$103,4,0),SCENARIOS!$K$23)</f>
        <v>0.15</v>
      </c>
      <c r="AD491" s="15">
        <f t="shared" si="137"/>
        <v>4540.08225332394</v>
      </c>
      <c r="AE491" s="20">
        <f>IFERROR(VLOOKUP($E491,INPUTS!$A$44:$G$103,5,0),SCENARIOS!$L$23)</f>
        <v>0.3</v>
      </c>
      <c r="AF491" s="15">
        <f t="shared" si="138"/>
        <v>10273.3726972194</v>
      </c>
      <c r="AG491" s="20">
        <f>IFERROR(VLOOKUP($E491,INPUTS!$A$44:$G$103,6,0),SCENARIOS!$M$23)</f>
        <v>0.4</v>
      </c>
      <c r="AH491" s="15">
        <f t="shared" si="139"/>
        <v>15497.8376582937</v>
      </c>
      <c r="AI491" s="20">
        <f>IFERROR(VLOOKUP($E491,INPUTS!$A$44:$G$103,7,0),SCENARIOS!$N$23)</f>
        <v>0.5</v>
      </c>
      <c r="AJ491" s="15">
        <f t="shared" si="140"/>
        <v>21917.9760107989</v>
      </c>
      <c r="AL491" t="str">
        <f t="shared" si="141"/>
        <v>N</v>
      </c>
      <c r="AM491" s="21">
        <f t="shared" si="142"/>
        <v>43835.9520215978</v>
      </c>
    </row>
    <row r="492" ht="15" customHeight="1" spans="1:39">
      <c r="A492" s="52" t="s">
        <v>1462</v>
      </c>
      <c r="B492" s="52" t="s">
        <v>607</v>
      </c>
      <c r="C492" s="52" t="s">
        <v>608</v>
      </c>
      <c r="D492" s="52" t="s">
        <v>929</v>
      </c>
      <c r="E492" s="10" t="s">
        <v>207</v>
      </c>
      <c r="F492" s="52" t="s">
        <v>609</v>
      </c>
      <c r="G492" s="52" t="s">
        <v>165</v>
      </c>
      <c r="H492" s="52" t="s">
        <v>251</v>
      </c>
      <c r="I492" s="52" t="s">
        <v>930</v>
      </c>
      <c r="J492" s="52" t="s">
        <v>169</v>
      </c>
      <c r="K492" s="52" t="s">
        <v>931</v>
      </c>
      <c r="L492" s="53" t="s">
        <v>288</v>
      </c>
      <c r="M492" s="13">
        <v>548</v>
      </c>
      <c r="N492" s="14">
        <f t="shared" si="131"/>
        <v>1.5013698630137</v>
      </c>
      <c r="O492" s="15">
        <v>8700</v>
      </c>
      <c r="P492" s="15">
        <f t="shared" si="132"/>
        <v>4767600</v>
      </c>
      <c r="Q492" s="16">
        <f>IFERROR(VLOOKUP(G492,SCENARIOS!$A$13:$E$18,2,0),0.025)</f>
        <v>0.025</v>
      </c>
      <c r="R492" s="52">
        <f>IFERROR(VLOOKUP(L492,INPUTS!$A$107:$B$120,2,0),0.0082)</f>
        <v>0.0085</v>
      </c>
      <c r="S492" s="52">
        <f t="shared" si="133"/>
        <v>73.95</v>
      </c>
      <c r="T492" s="15">
        <f t="shared" si="134"/>
        <v>40524.6</v>
      </c>
      <c r="U492" s="15">
        <f>T492/INPUTS!$B$7*1000</f>
        <v>50655750</v>
      </c>
      <c r="V492" s="15">
        <f>T492*INPUTS!$B$6</f>
        <v>128057.736</v>
      </c>
      <c r="W492" s="54" t="s">
        <v>396</v>
      </c>
      <c r="X492" s="54" t="s">
        <v>396</v>
      </c>
      <c r="Y492" s="67">
        <f>IFERROR(VLOOKUP(E492,INPUTS!$A$44:$B$103,2,0),0)</f>
        <v>0.02</v>
      </c>
      <c r="Z492" s="15">
        <f t="shared" si="135"/>
        <v>810.492</v>
      </c>
      <c r="AA492" s="20">
        <f>IFERROR(VLOOKUP(E492,INPUTS!$A$44:$C$103,3,0),SCENARIOS!$J$23)</f>
        <v>0.06</v>
      </c>
      <c r="AB492" s="15">
        <f t="shared" si="136"/>
        <v>2750.99191584644</v>
      </c>
      <c r="AC492" s="20">
        <f>IFERROR(VLOOKUP($E492,INPUTS!$A$44:$G$103,4,0),SCENARIOS!$K$23)</f>
        <v>0.15</v>
      </c>
      <c r="AD492" s="15">
        <f t="shared" si="137"/>
        <v>7781.23711796095</v>
      </c>
      <c r="AE492" s="20">
        <f>IFERROR(VLOOKUP($E492,INPUTS!$A$44:$G$103,5,0),SCENARIOS!$L$23)</f>
        <v>0.3</v>
      </c>
      <c r="AF492" s="15">
        <f t="shared" si="138"/>
        <v>17607.5111634208</v>
      </c>
      <c r="AG492" s="20">
        <f>IFERROR(VLOOKUP($E492,INPUTS!$A$44:$G$103,6,0),SCENARIOS!$M$23)</f>
        <v>0.4</v>
      </c>
      <c r="AH492" s="15">
        <f t="shared" si="139"/>
        <v>26561.7103184769</v>
      </c>
      <c r="AI492" s="20">
        <f>IFERROR(VLOOKUP($E492,INPUTS!$A$44:$G$103,7,0),SCENARIOS!$N$23)</f>
        <v>0.5</v>
      </c>
      <c r="AJ492" s="15">
        <f t="shared" si="140"/>
        <v>37565.171503433</v>
      </c>
      <c r="AL492" t="str">
        <f t="shared" si="141"/>
        <v>N</v>
      </c>
      <c r="AM492" s="21">
        <f t="shared" si="142"/>
        <v>75130.3430068659</v>
      </c>
    </row>
    <row r="493" ht="15" customHeight="1" spans="1:39">
      <c r="A493" s="52" t="s">
        <v>1463</v>
      </c>
      <c r="B493" s="52" t="s">
        <v>607</v>
      </c>
      <c r="C493" s="52" t="s">
        <v>608</v>
      </c>
      <c r="D493" s="52" t="s">
        <v>929</v>
      </c>
      <c r="E493" s="10" t="s">
        <v>207</v>
      </c>
      <c r="F493" s="52" t="s">
        <v>609</v>
      </c>
      <c r="G493" s="52" t="s">
        <v>165</v>
      </c>
      <c r="H493" s="52" t="s">
        <v>249</v>
      </c>
      <c r="I493" s="52" t="s">
        <v>930</v>
      </c>
      <c r="J493" s="52" t="s">
        <v>169</v>
      </c>
      <c r="K493" s="52" t="s">
        <v>931</v>
      </c>
      <c r="L493" s="53" t="s">
        <v>288</v>
      </c>
      <c r="M493" s="13">
        <v>365</v>
      </c>
      <c r="N493" s="14">
        <f t="shared" si="131"/>
        <v>1</v>
      </c>
      <c r="O493" s="15">
        <v>8300</v>
      </c>
      <c r="P493" s="15">
        <f t="shared" si="132"/>
        <v>3029500</v>
      </c>
      <c r="Q493" s="16">
        <f>IFERROR(VLOOKUP(G493,SCENARIOS!$A$13:$E$18,2,0),0.025)</f>
        <v>0.025</v>
      </c>
      <c r="R493" s="52">
        <f>IFERROR(VLOOKUP(L493,INPUTS!$A$107:$B$120,2,0),0.0082)</f>
        <v>0.0085</v>
      </c>
      <c r="S493" s="52">
        <f t="shared" si="133"/>
        <v>70.55</v>
      </c>
      <c r="T493" s="15">
        <f t="shared" si="134"/>
        <v>25750.75</v>
      </c>
      <c r="U493" s="15">
        <f>T493/INPUTS!$B$7*1000</f>
        <v>32188437.5</v>
      </c>
      <c r="V493" s="15">
        <f>T493*INPUTS!$B$6</f>
        <v>81372.37</v>
      </c>
      <c r="W493" s="54" t="s">
        <v>396</v>
      </c>
      <c r="X493" s="54" t="s">
        <v>396</v>
      </c>
      <c r="Y493" s="67">
        <f>IFERROR(VLOOKUP(E493,INPUTS!$A$44:$B$103,2,0),0)</f>
        <v>0.02</v>
      </c>
      <c r="Z493" s="15">
        <f t="shared" si="135"/>
        <v>515.015</v>
      </c>
      <c r="AA493" s="20">
        <f>IFERROR(VLOOKUP(E493,INPUTS!$A$44:$C$103,3,0),SCENARIOS!$J$23)</f>
        <v>0.06</v>
      </c>
      <c r="AB493" s="15">
        <f t="shared" si="136"/>
        <v>1748.0766022856</v>
      </c>
      <c r="AC493" s="20">
        <f>IFERROR(VLOOKUP($E493,INPUTS!$A$44:$G$103,4,0),SCENARIOS!$K$23)</f>
        <v>0.15</v>
      </c>
      <c r="AD493" s="15">
        <f t="shared" si="137"/>
        <v>4944.47056146965</v>
      </c>
      <c r="AE493" s="20">
        <f>IFERROR(VLOOKUP($E493,INPUTS!$A$44:$G$103,5,0),SCENARIOS!$L$23)</f>
        <v>0.3</v>
      </c>
      <c r="AF493" s="15">
        <f t="shared" si="138"/>
        <v>11188.4292032854</v>
      </c>
      <c r="AG493" s="20">
        <f>IFERROR(VLOOKUP($E493,INPUTS!$A$44:$G$103,6,0),SCENARIOS!$M$23)</f>
        <v>0.4</v>
      </c>
      <c r="AH493" s="15">
        <f t="shared" si="139"/>
        <v>16878.2409199232</v>
      </c>
      <c r="AI493" s="20">
        <f>IFERROR(VLOOKUP($E493,INPUTS!$A$44:$G$103,7,0),SCENARIOS!$N$23)</f>
        <v>0.5</v>
      </c>
      <c r="AJ493" s="15">
        <f t="shared" si="140"/>
        <v>23870.2254949346</v>
      </c>
      <c r="AL493" t="str">
        <f t="shared" si="141"/>
        <v>N</v>
      </c>
      <c r="AM493" s="21">
        <f t="shared" si="142"/>
        <v>47740.4509898692</v>
      </c>
    </row>
    <row r="494" ht="15" customHeight="1" spans="1:39">
      <c r="A494" s="52" t="s">
        <v>1464</v>
      </c>
      <c r="B494" s="52" t="s">
        <v>607</v>
      </c>
      <c r="C494" s="52" t="s">
        <v>608</v>
      </c>
      <c r="D494" s="52" t="s">
        <v>929</v>
      </c>
      <c r="E494" s="10" t="s">
        <v>207</v>
      </c>
      <c r="F494" s="52" t="s">
        <v>609</v>
      </c>
      <c r="G494" s="52" t="s">
        <v>165</v>
      </c>
      <c r="H494" s="52" t="s">
        <v>254</v>
      </c>
      <c r="I494" s="52" t="s">
        <v>930</v>
      </c>
      <c r="J494" s="52" t="s">
        <v>169</v>
      </c>
      <c r="K494" s="52" t="s">
        <v>931</v>
      </c>
      <c r="L494" s="53" t="s">
        <v>288</v>
      </c>
      <c r="M494" s="13">
        <v>365</v>
      </c>
      <c r="N494" s="14">
        <f t="shared" si="131"/>
        <v>1</v>
      </c>
      <c r="O494" s="15">
        <v>6700</v>
      </c>
      <c r="P494" s="15">
        <f t="shared" si="132"/>
        <v>2445500</v>
      </c>
      <c r="Q494" s="16">
        <f>IFERROR(VLOOKUP(G494,SCENARIOS!$A$13:$E$18,2,0),0.025)</f>
        <v>0.025</v>
      </c>
      <c r="R494" s="52">
        <f>IFERROR(VLOOKUP(L494,INPUTS!$A$107:$B$120,2,0),0.0082)</f>
        <v>0.0085</v>
      </c>
      <c r="S494" s="52">
        <f t="shared" si="133"/>
        <v>56.95</v>
      </c>
      <c r="T494" s="15">
        <f t="shared" si="134"/>
        <v>20786.75</v>
      </c>
      <c r="U494" s="15">
        <f>T494/INPUTS!$B$7*1000</f>
        <v>25983437.5</v>
      </c>
      <c r="V494" s="15">
        <f>T494*INPUTS!$B$6</f>
        <v>65686.13</v>
      </c>
      <c r="W494" s="54" t="s">
        <v>396</v>
      </c>
      <c r="X494" s="54" t="s">
        <v>396</v>
      </c>
      <c r="Y494" s="67">
        <f>IFERROR(VLOOKUP(E494,INPUTS!$A$44:$B$103,2,0),0)</f>
        <v>0.02</v>
      </c>
      <c r="Z494" s="15">
        <f t="shared" si="135"/>
        <v>415.735</v>
      </c>
      <c r="AA494" s="20">
        <f>IFERROR(VLOOKUP(E494,INPUTS!$A$44:$C$103,3,0),SCENARIOS!$J$23)</f>
        <v>0.06</v>
      </c>
      <c r="AB494" s="15">
        <f t="shared" si="136"/>
        <v>1411.09798015825</v>
      </c>
      <c r="AC494" s="20">
        <f>IFERROR(VLOOKUP($E494,INPUTS!$A$44:$G$103,4,0),SCENARIOS!$K$23)</f>
        <v>0.15</v>
      </c>
      <c r="AD494" s="15">
        <f t="shared" si="137"/>
        <v>3991.31960986104</v>
      </c>
      <c r="AE494" s="20">
        <f>IFERROR(VLOOKUP($E494,INPUTS!$A$44:$G$103,5,0),SCENARIOS!$L$23)</f>
        <v>0.3</v>
      </c>
      <c r="AF494" s="15">
        <f t="shared" si="138"/>
        <v>9031.62357373638</v>
      </c>
      <c r="AG494" s="20">
        <f>IFERROR(VLOOKUP($E494,INPUTS!$A$44:$G$103,6,0),SCENARIOS!$M$23)</f>
        <v>0.4</v>
      </c>
      <c r="AH494" s="15">
        <f t="shared" si="139"/>
        <v>13624.6041160826</v>
      </c>
      <c r="AI494" s="20">
        <f>IFERROR(VLOOKUP($E494,INPUTS!$A$44:$G$103,7,0),SCENARIOS!$N$23)</f>
        <v>0.5</v>
      </c>
      <c r="AJ494" s="15">
        <f t="shared" si="140"/>
        <v>19268.736242899</v>
      </c>
      <c r="AL494" t="str">
        <f t="shared" si="141"/>
        <v>N</v>
      </c>
      <c r="AM494" s="21">
        <f t="shared" si="142"/>
        <v>38537.472485798</v>
      </c>
    </row>
    <row r="495" ht="15" customHeight="1" spans="1:39">
      <c r="A495" s="52" t="s">
        <v>1465</v>
      </c>
      <c r="B495" s="52" t="s">
        <v>607</v>
      </c>
      <c r="C495" s="52" t="s">
        <v>608</v>
      </c>
      <c r="D495" s="52" t="s">
        <v>929</v>
      </c>
      <c r="E495" s="10" t="s">
        <v>207</v>
      </c>
      <c r="F495" s="52" t="s">
        <v>609</v>
      </c>
      <c r="G495" s="52" t="s">
        <v>165</v>
      </c>
      <c r="H495" s="52" t="s">
        <v>615</v>
      </c>
      <c r="I495" s="52" t="s">
        <v>614</v>
      </c>
      <c r="J495" s="52" t="s">
        <v>169</v>
      </c>
      <c r="K495" s="52" t="s">
        <v>931</v>
      </c>
      <c r="L495" s="53" t="s">
        <v>288</v>
      </c>
      <c r="M495" s="13">
        <v>365</v>
      </c>
      <c r="N495" s="14">
        <f t="shared" si="131"/>
        <v>1</v>
      </c>
      <c r="O495" s="15">
        <v>7100</v>
      </c>
      <c r="P495" s="15">
        <f t="shared" si="132"/>
        <v>2591500</v>
      </c>
      <c r="Q495" s="16">
        <f>IFERROR(VLOOKUP(G495,SCENARIOS!$A$13:$E$18,2,0),0.025)</f>
        <v>0.025</v>
      </c>
      <c r="R495" s="52">
        <f>IFERROR(VLOOKUP(L495,INPUTS!$A$107:$B$120,2,0),0.0082)</f>
        <v>0.0085</v>
      </c>
      <c r="S495" s="52">
        <f t="shared" si="133"/>
        <v>60.35</v>
      </c>
      <c r="T495" s="15">
        <f t="shared" si="134"/>
        <v>22027.75</v>
      </c>
      <c r="U495" s="15">
        <f>T495/INPUTS!$B$7*1000</f>
        <v>27534687.5</v>
      </c>
      <c r="V495" s="15">
        <f>T495*INPUTS!$B$6</f>
        <v>69607.69</v>
      </c>
      <c r="W495" s="54" t="s">
        <v>396</v>
      </c>
      <c r="X495" s="54" t="s">
        <v>396</v>
      </c>
      <c r="Y495" s="67">
        <f>IFERROR(VLOOKUP(E495,INPUTS!$A$44:$B$103,2,0),0)</f>
        <v>0.02</v>
      </c>
      <c r="Z495" s="15">
        <f t="shared" si="135"/>
        <v>440.555</v>
      </c>
      <c r="AA495" s="20">
        <f>IFERROR(VLOOKUP(E495,INPUTS!$A$44:$C$103,3,0),SCENARIOS!$J$23)</f>
        <v>0.06</v>
      </c>
      <c r="AB495" s="15">
        <f t="shared" si="136"/>
        <v>1495.34263569009</v>
      </c>
      <c r="AC495" s="20">
        <f>IFERROR(VLOOKUP($E495,INPUTS!$A$44:$G$103,4,0),SCENARIOS!$K$23)</f>
        <v>0.15</v>
      </c>
      <c r="AD495" s="15">
        <f t="shared" si="137"/>
        <v>4229.6073477632</v>
      </c>
      <c r="AE495" s="20">
        <f>IFERROR(VLOOKUP($E495,INPUTS!$A$44:$G$103,5,0),SCENARIOS!$L$23)</f>
        <v>0.3</v>
      </c>
      <c r="AF495" s="15">
        <f t="shared" si="138"/>
        <v>9570.82498112363</v>
      </c>
      <c r="AG495" s="20">
        <f>IFERROR(VLOOKUP($E495,INPUTS!$A$44:$G$103,6,0),SCENARIOS!$M$23)</f>
        <v>0.4</v>
      </c>
      <c r="AH495" s="15">
        <f t="shared" si="139"/>
        <v>14438.0133170427</v>
      </c>
      <c r="AI495" s="20">
        <f>IFERROR(VLOOKUP($E495,INPUTS!$A$44:$G$103,7,0),SCENARIOS!$N$23)</f>
        <v>0.5</v>
      </c>
      <c r="AJ495" s="15">
        <f t="shared" si="140"/>
        <v>20419.1085559079</v>
      </c>
      <c r="AL495" t="str">
        <f t="shared" si="141"/>
        <v>Y</v>
      </c>
      <c r="AM495" s="21">
        <f t="shared" si="142"/>
        <v>40838.2171118158</v>
      </c>
    </row>
    <row r="496" ht="15" customHeight="1" spans="1:39">
      <c r="A496" s="52" t="s">
        <v>1466</v>
      </c>
      <c r="B496" s="52" t="s">
        <v>607</v>
      </c>
      <c r="C496" s="52" t="s">
        <v>608</v>
      </c>
      <c r="D496" s="52" t="s">
        <v>929</v>
      </c>
      <c r="E496" s="10" t="s">
        <v>207</v>
      </c>
      <c r="F496" s="52" t="s">
        <v>609</v>
      </c>
      <c r="G496" s="52" t="s">
        <v>165</v>
      </c>
      <c r="H496" s="52" t="s">
        <v>702</v>
      </c>
      <c r="I496" s="52" t="s">
        <v>701</v>
      </c>
      <c r="J496" s="52" t="s">
        <v>181</v>
      </c>
      <c r="K496" s="52" t="s">
        <v>931</v>
      </c>
      <c r="L496" s="53" t="s">
        <v>291</v>
      </c>
      <c r="M496" s="13">
        <v>548</v>
      </c>
      <c r="N496" s="14">
        <f t="shared" si="131"/>
        <v>1.5013698630137</v>
      </c>
      <c r="O496" s="15">
        <v>11200</v>
      </c>
      <c r="P496" s="15">
        <f t="shared" si="132"/>
        <v>6137600</v>
      </c>
      <c r="Q496" s="16">
        <f>IFERROR(VLOOKUP(G496,SCENARIOS!$A$13:$E$18,2,0),0.025)</f>
        <v>0.025</v>
      </c>
      <c r="R496" s="52">
        <f>IFERROR(VLOOKUP(L496,INPUTS!$A$107:$B$120,2,0),0.0082)</f>
        <v>0.0079</v>
      </c>
      <c r="S496" s="52">
        <f t="shared" si="133"/>
        <v>88.48</v>
      </c>
      <c r="T496" s="15">
        <f t="shared" si="134"/>
        <v>48487.04</v>
      </c>
      <c r="U496" s="15">
        <f>T496/INPUTS!$B$7*1000</f>
        <v>60608800</v>
      </c>
      <c r="V496" s="15">
        <f>T496*INPUTS!$B$6</f>
        <v>153219.0464</v>
      </c>
      <c r="W496" s="54" t="s">
        <v>396</v>
      </c>
      <c r="X496" s="54" t="s">
        <v>396</v>
      </c>
      <c r="Y496" s="67">
        <f>IFERROR(VLOOKUP(E496,INPUTS!$A$44:$B$103,2,0),0)</f>
        <v>0.02</v>
      </c>
      <c r="Z496" s="15">
        <f t="shared" si="135"/>
        <v>969.7408</v>
      </c>
      <c r="AA496" s="20">
        <f>IFERROR(VLOOKUP(E496,INPUTS!$A$44:$C$103,3,0),SCENARIOS!$J$23)</f>
        <v>0.06</v>
      </c>
      <c r="AB496" s="15">
        <f t="shared" si="136"/>
        <v>3291.51811648537</v>
      </c>
      <c r="AC496" s="20">
        <f>IFERROR(VLOOKUP($E496,INPUTS!$A$44:$G$103,4,0),SCENARIOS!$K$23)</f>
        <v>0.15</v>
      </c>
      <c r="AD496" s="15">
        <f t="shared" si="137"/>
        <v>9310.12657467458</v>
      </c>
      <c r="AE496" s="20">
        <f>IFERROR(VLOOKUP($E496,INPUTS!$A$44:$G$103,5,0),SCENARIOS!$L$23)</f>
        <v>0.3</v>
      </c>
      <c r="AF496" s="15">
        <f t="shared" si="138"/>
        <v>21067.1073392762</v>
      </c>
      <c r="AG496" s="20">
        <f>IFERROR(VLOOKUP($E496,INPUTS!$A$44:$G$103,6,0),SCENARIOS!$M$23)</f>
        <v>0.4</v>
      </c>
      <c r="AH496" s="15">
        <f t="shared" si="139"/>
        <v>31780.6643540072</v>
      </c>
      <c r="AI496" s="20">
        <f>IFERROR(VLOOKUP($E496,INPUTS!$A$44:$G$103,7,0),SCENARIOS!$N$23)</f>
        <v>0.5</v>
      </c>
      <c r="AJ496" s="15">
        <f t="shared" si="140"/>
        <v>44946.1308265551</v>
      </c>
      <c r="AL496" t="str">
        <f t="shared" si="141"/>
        <v>N</v>
      </c>
      <c r="AM496" s="21">
        <f t="shared" si="142"/>
        <v>89892.2616531102</v>
      </c>
    </row>
    <row r="497" ht="15" customHeight="1" spans="1:39">
      <c r="A497" s="52" t="s">
        <v>1467</v>
      </c>
      <c r="B497" s="52" t="s">
        <v>607</v>
      </c>
      <c r="C497" s="52" t="s">
        <v>608</v>
      </c>
      <c r="D497" s="52" t="s">
        <v>929</v>
      </c>
      <c r="E497" s="10" t="s">
        <v>207</v>
      </c>
      <c r="F497" s="52" t="s">
        <v>609</v>
      </c>
      <c r="G497" s="52" t="s">
        <v>165</v>
      </c>
      <c r="H497" s="52" t="s">
        <v>452</v>
      </c>
      <c r="I497" s="52" t="s">
        <v>451</v>
      </c>
      <c r="J497" s="52" t="s">
        <v>181</v>
      </c>
      <c r="K497" s="52" t="s">
        <v>931</v>
      </c>
      <c r="L497" s="53" t="s">
        <v>291</v>
      </c>
      <c r="M497" s="13">
        <v>365</v>
      </c>
      <c r="N497" s="14">
        <f t="shared" si="131"/>
        <v>1</v>
      </c>
      <c r="O497" s="15">
        <v>9800</v>
      </c>
      <c r="P497" s="15">
        <f t="shared" si="132"/>
        <v>3577000</v>
      </c>
      <c r="Q497" s="16">
        <f>IFERROR(VLOOKUP(G497,SCENARIOS!$A$13:$E$18,2,0),0.025)</f>
        <v>0.025</v>
      </c>
      <c r="R497" s="52">
        <f>IFERROR(VLOOKUP(L497,INPUTS!$A$107:$B$120,2,0),0.0082)</f>
        <v>0.0079</v>
      </c>
      <c r="S497" s="52">
        <f t="shared" si="133"/>
        <v>77.42</v>
      </c>
      <c r="T497" s="15">
        <f t="shared" si="134"/>
        <v>28258.3</v>
      </c>
      <c r="U497" s="15">
        <f>T497/INPUTS!$B$7*1000</f>
        <v>35322875</v>
      </c>
      <c r="V497" s="15">
        <f>T497*INPUTS!$B$6</f>
        <v>89296.228</v>
      </c>
      <c r="W497" s="54" t="s">
        <v>521</v>
      </c>
      <c r="X497" s="54" t="s">
        <v>396</v>
      </c>
      <c r="Y497" s="67">
        <f>IFERROR(VLOOKUP(E497,INPUTS!$A$44:$B$103,2,0),0)</f>
        <v>0.02</v>
      </c>
      <c r="Z497" s="15">
        <f t="shared" si="135"/>
        <v>565.166</v>
      </c>
      <c r="AA497" s="20">
        <f>IFERROR(VLOOKUP(E497,INPUTS!$A$44:$C$103,3,0),SCENARIOS!$J$23)</f>
        <v>0.06</v>
      </c>
      <c r="AB497" s="15">
        <f t="shared" si="136"/>
        <v>1918.30036213963</v>
      </c>
      <c r="AC497" s="20">
        <f>IFERROR(VLOOKUP($E497,INPUTS!$A$44:$G$103,4,0),SCENARIOS!$K$23)</f>
        <v>0.15</v>
      </c>
      <c r="AD497" s="15">
        <f t="shared" si="137"/>
        <v>5425.95196128959</v>
      </c>
      <c r="AE497" s="20">
        <f>IFERROR(VLOOKUP($E497,INPUTS!$A$44:$G$103,5,0),SCENARIOS!$L$23)</f>
        <v>0.3</v>
      </c>
      <c r="AF497" s="15">
        <f t="shared" si="138"/>
        <v>12277.9332235061</v>
      </c>
      <c r="AG497" s="20">
        <f>IFERROR(VLOOKUP($E497,INPUTS!$A$44:$G$103,6,0),SCENARIOS!$M$23)</f>
        <v>0.4</v>
      </c>
      <c r="AH497" s="15">
        <f t="shared" si="139"/>
        <v>18521.8059818632</v>
      </c>
      <c r="AI497" s="20">
        <f>IFERROR(VLOOKUP($E497,INPUTS!$A$44:$G$103,7,0),SCENARIOS!$N$23)</f>
        <v>0.5</v>
      </c>
      <c r="AJ497" s="15">
        <f t="shared" si="140"/>
        <v>26194.6542568085</v>
      </c>
      <c r="AL497" t="str">
        <f t="shared" si="141"/>
        <v>N</v>
      </c>
      <c r="AM497" s="21">
        <f t="shared" si="142"/>
        <v>52389.3085136169</v>
      </c>
    </row>
    <row r="498" ht="15" customHeight="1" spans="1:39">
      <c r="A498" s="52" t="s">
        <v>1468</v>
      </c>
      <c r="B498" s="52" t="s">
        <v>607</v>
      </c>
      <c r="C498" s="52" t="s">
        <v>608</v>
      </c>
      <c r="D498" s="52" t="s">
        <v>929</v>
      </c>
      <c r="E498" s="10" t="s">
        <v>207</v>
      </c>
      <c r="F498" s="52" t="s">
        <v>609</v>
      </c>
      <c r="G498" s="52" t="s">
        <v>165</v>
      </c>
      <c r="H498" s="52" t="s">
        <v>242</v>
      </c>
      <c r="I498" s="52" t="s">
        <v>421</v>
      </c>
      <c r="J498" s="52" t="s">
        <v>173</v>
      </c>
      <c r="K498" s="52" t="s">
        <v>931</v>
      </c>
      <c r="L498" s="53" t="s">
        <v>291</v>
      </c>
      <c r="M498" s="13">
        <v>365</v>
      </c>
      <c r="N498" s="14">
        <f t="shared" si="131"/>
        <v>1</v>
      </c>
      <c r="O498" s="15">
        <v>10100</v>
      </c>
      <c r="P498" s="15">
        <f t="shared" si="132"/>
        <v>3686500</v>
      </c>
      <c r="Q498" s="16">
        <f>IFERROR(VLOOKUP(G498,SCENARIOS!$A$13:$E$18,2,0),0.025)</f>
        <v>0.025</v>
      </c>
      <c r="R498" s="52">
        <f>IFERROR(VLOOKUP(L498,INPUTS!$A$107:$B$120,2,0),0.0082)</f>
        <v>0.0079</v>
      </c>
      <c r="S498" s="52">
        <f t="shared" si="133"/>
        <v>79.79</v>
      </c>
      <c r="T498" s="15">
        <f t="shared" si="134"/>
        <v>29123.35</v>
      </c>
      <c r="U498" s="15">
        <f>T498/INPUTS!$B$7*1000</f>
        <v>36404187.5</v>
      </c>
      <c r="V498" s="15">
        <f>T498*INPUTS!$B$6</f>
        <v>92029.786</v>
      </c>
      <c r="W498" s="54" t="s">
        <v>396</v>
      </c>
      <c r="X498" s="54" t="s">
        <v>396</v>
      </c>
      <c r="Y498" s="67">
        <f>IFERROR(VLOOKUP(E498,INPUTS!$A$44:$B$103,2,0),0)</f>
        <v>0.02</v>
      </c>
      <c r="Z498" s="15">
        <f t="shared" si="135"/>
        <v>582.467</v>
      </c>
      <c r="AA498" s="20">
        <f>IFERROR(VLOOKUP(E498,INPUTS!$A$44:$C$103,3,0),SCENARIOS!$J$23)</f>
        <v>0.06</v>
      </c>
      <c r="AB498" s="15">
        <f t="shared" si="136"/>
        <v>1977.02384261329</v>
      </c>
      <c r="AC498" s="20">
        <f>IFERROR(VLOOKUP($E498,INPUTS!$A$44:$G$103,4,0),SCENARIOS!$K$23)</f>
        <v>0.15</v>
      </c>
      <c r="AD498" s="15">
        <f t="shared" si="137"/>
        <v>5592.05253153315</v>
      </c>
      <c r="AE498" s="20">
        <f>IFERROR(VLOOKUP($E498,INPUTS!$A$44:$G$103,5,0),SCENARIOS!$L$23)</f>
        <v>0.3</v>
      </c>
      <c r="AF498" s="15">
        <f t="shared" si="138"/>
        <v>12653.7883221848</v>
      </c>
      <c r="AG498" s="20">
        <f>IFERROR(VLOOKUP($E498,INPUTS!$A$44:$G$103,6,0),SCENARIOS!$M$23)</f>
        <v>0.4</v>
      </c>
      <c r="AH498" s="15">
        <f t="shared" si="139"/>
        <v>19088.8000425325</v>
      </c>
      <c r="AI498" s="20">
        <f>IFERROR(VLOOKUP($E498,INPUTS!$A$44:$G$103,7,0),SCENARIOS!$N$23)</f>
        <v>0.5</v>
      </c>
      <c r="AJ498" s="15">
        <f t="shared" si="140"/>
        <v>26996.5314279352</v>
      </c>
      <c r="AL498" t="str">
        <f t="shared" si="141"/>
        <v>N</v>
      </c>
      <c r="AM498" s="21">
        <f t="shared" si="142"/>
        <v>53993.0628558705</v>
      </c>
    </row>
    <row r="499" ht="15" customHeight="1" spans="1:39">
      <c r="A499" s="52" t="s">
        <v>1469</v>
      </c>
      <c r="B499" s="52" t="s">
        <v>607</v>
      </c>
      <c r="C499" s="52" t="s">
        <v>608</v>
      </c>
      <c r="D499" s="52" t="s">
        <v>929</v>
      </c>
      <c r="E499" s="10" t="s">
        <v>207</v>
      </c>
      <c r="F499" s="52" t="s">
        <v>609</v>
      </c>
      <c r="G499" s="52" t="s">
        <v>165</v>
      </c>
      <c r="H499" s="52" t="s">
        <v>440</v>
      </c>
      <c r="I499" s="52" t="s">
        <v>439</v>
      </c>
      <c r="J499" s="52" t="s">
        <v>177</v>
      </c>
      <c r="K499" s="52" t="s">
        <v>931</v>
      </c>
      <c r="L499" s="53" t="s">
        <v>291</v>
      </c>
      <c r="M499" s="13">
        <v>548</v>
      </c>
      <c r="N499" s="14">
        <f t="shared" si="131"/>
        <v>1.5013698630137</v>
      </c>
      <c r="O499" s="15">
        <v>4500</v>
      </c>
      <c r="P499" s="15">
        <f t="shared" si="132"/>
        <v>2466000</v>
      </c>
      <c r="Q499" s="16">
        <f>IFERROR(VLOOKUP(G499,SCENARIOS!$A$13:$E$18,2,0),0.025)</f>
        <v>0.025</v>
      </c>
      <c r="R499" s="52">
        <f>IFERROR(VLOOKUP(L499,INPUTS!$A$107:$B$120,2,0),0.0082)</f>
        <v>0.0079</v>
      </c>
      <c r="S499" s="52">
        <f t="shared" si="133"/>
        <v>35.55</v>
      </c>
      <c r="T499" s="15">
        <f t="shared" si="134"/>
        <v>19481.4</v>
      </c>
      <c r="U499" s="15">
        <f>T499/INPUTS!$B$7*1000</f>
        <v>24351750</v>
      </c>
      <c r="V499" s="15">
        <f>T499*INPUTS!$B$6</f>
        <v>61561.224</v>
      </c>
      <c r="W499" s="54" t="s">
        <v>396</v>
      </c>
      <c r="X499" s="54" t="s">
        <v>396</v>
      </c>
      <c r="Y499" s="67">
        <f>IFERROR(VLOOKUP(E499,INPUTS!$A$44:$B$103,2,0),0)</f>
        <v>0.02</v>
      </c>
      <c r="Z499" s="15">
        <f t="shared" si="135"/>
        <v>389.628</v>
      </c>
      <c r="AA499" s="20">
        <f>IFERROR(VLOOKUP(E499,INPUTS!$A$44:$C$103,3,0),SCENARIOS!$J$23)</f>
        <v>0.06</v>
      </c>
      <c r="AB499" s="15">
        <f t="shared" si="136"/>
        <v>1322.48495751644</v>
      </c>
      <c r="AC499" s="20">
        <f>IFERROR(VLOOKUP($E499,INPUTS!$A$44:$G$103,4,0),SCENARIOS!$K$23)</f>
        <v>0.15</v>
      </c>
      <c r="AD499" s="15">
        <f t="shared" si="137"/>
        <v>3740.67585589604</v>
      </c>
      <c r="AE499" s="20">
        <f>IFERROR(VLOOKUP($E499,INPUTS!$A$44:$G$103,5,0),SCENARIOS!$L$23)</f>
        <v>0.3</v>
      </c>
      <c r="AF499" s="15">
        <f t="shared" si="138"/>
        <v>8464.46277024489</v>
      </c>
      <c r="AG499" s="20">
        <f>IFERROR(VLOOKUP($E499,INPUTS!$A$44:$G$103,6,0),SCENARIOS!$M$23)</f>
        <v>0.4</v>
      </c>
      <c r="AH499" s="15">
        <f t="shared" si="139"/>
        <v>12769.0169279493</v>
      </c>
      <c r="AI499" s="20">
        <f>IFERROR(VLOOKUP($E499,INPUTS!$A$44:$G$103,7,0),SCENARIOS!$N$23)</f>
        <v>0.5</v>
      </c>
      <c r="AJ499" s="15">
        <f t="shared" si="140"/>
        <v>18058.7132785266</v>
      </c>
      <c r="AL499" t="str">
        <f t="shared" si="141"/>
        <v>Y</v>
      </c>
      <c r="AM499" s="21">
        <f t="shared" si="142"/>
        <v>36117.4265570532</v>
      </c>
    </row>
    <row r="500" ht="15" customHeight="1" spans="1:39">
      <c r="A500" s="52" t="s">
        <v>1470</v>
      </c>
      <c r="B500" s="52" t="s">
        <v>607</v>
      </c>
      <c r="C500" s="52" t="s">
        <v>608</v>
      </c>
      <c r="D500" s="52" t="s">
        <v>929</v>
      </c>
      <c r="E500" s="10" t="s">
        <v>207</v>
      </c>
      <c r="F500" s="52" t="s">
        <v>609</v>
      </c>
      <c r="G500" s="52" t="s">
        <v>165</v>
      </c>
      <c r="H500" s="52" t="s">
        <v>448</v>
      </c>
      <c r="I500" s="52" t="s">
        <v>447</v>
      </c>
      <c r="J500" s="52" t="s">
        <v>177</v>
      </c>
      <c r="K500" s="52" t="s">
        <v>931</v>
      </c>
      <c r="L500" s="53" t="s">
        <v>291</v>
      </c>
      <c r="M500" s="13">
        <v>365</v>
      </c>
      <c r="N500" s="14">
        <f t="shared" si="131"/>
        <v>1</v>
      </c>
      <c r="O500" s="15">
        <v>4400</v>
      </c>
      <c r="P500" s="15">
        <f t="shared" si="132"/>
        <v>1606000</v>
      </c>
      <c r="Q500" s="16">
        <f>IFERROR(VLOOKUP(G500,SCENARIOS!$A$13:$E$18,2,0),0.025)</f>
        <v>0.025</v>
      </c>
      <c r="R500" s="52">
        <f>IFERROR(VLOOKUP(L500,INPUTS!$A$107:$B$120,2,0),0.0082)</f>
        <v>0.0079</v>
      </c>
      <c r="S500" s="52">
        <f t="shared" si="133"/>
        <v>34.76</v>
      </c>
      <c r="T500" s="15">
        <f t="shared" si="134"/>
        <v>12687.4</v>
      </c>
      <c r="U500" s="15">
        <f>T500/INPUTS!$B$7*1000</f>
        <v>15859250</v>
      </c>
      <c r="V500" s="15">
        <f>T500*INPUTS!$B$6</f>
        <v>40092.184</v>
      </c>
      <c r="W500" s="54" t="s">
        <v>396</v>
      </c>
      <c r="X500" s="54" t="s">
        <v>396</v>
      </c>
      <c r="Y500" s="67">
        <f>IFERROR(VLOOKUP(E500,INPUTS!$A$44:$B$103,2,0),0)</f>
        <v>0.02</v>
      </c>
      <c r="Z500" s="15">
        <f t="shared" si="135"/>
        <v>253.748</v>
      </c>
      <c r="AA500" s="20">
        <f>IFERROR(VLOOKUP(E500,INPUTS!$A$44:$C$103,3,0),SCENARIOS!$J$23)</f>
        <v>0.06</v>
      </c>
      <c r="AB500" s="15">
        <f t="shared" si="136"/>
        <v>861.277713613711</v>
      </c>
      <c r="AC500" s="20">
        <f>IFERROR(VLOOKUP($E500,INPUTS!$A$44:$G$103,4,0),SCENARIOS!$K$23)</f>
        <v>0.15</v>
      </c>
      <c r="AD500" s="15">
        <f t="shared" si="137"/>
        <v>2436.14169690553</v>
      </c>
      <c r="AE500" s="20">
        <f>IFERROR(VLOOKUP($E500,INPUTS!$A$44:$G$103,5,0),SCENARIOS!$L$23)</f>
        <v>0.3</v>
      </c>
      <c r="AF500" s="15">
        <f t="shared" si="138"/>
        <v>5512.54144728844</v>
      </c>
      <c r="AG500" s="20">
        <f>IFERROR(VLOOKUP($E500,INPUTS!$A$44:$G$103,6,0),SCENARIOS!$M$23)</f>
        <v>0.4</v>
      </c>
      <c r="AH500" s="15">
        <f t="shared" si="139"/>
        <v>8315.91288981615</v>
      </c>
      <c r="AI500" s="20">
        <f>IFERROR(VLOOKUP($E500,INPUTS!$A$44:$G$103,7,0),SCENARIOS!$N$23)</f>
        <v>0.5</v>
      </c>
      <c r="AJ500" s="15">
        <f t="shared" si="140"/>
        <v>11760.8651765262</v>
      </c>
      <c r="AL500" t="str">
        <f t="shared" si="141"/>
        <v>Y</v>
      </c>
      <c r="AM500" s="21">
        <f t="shared" si="142"/>
        <v>23521.7303530525</v>
      </c>
    </row>
    <row r="501" ht="15" customHeight="1" spans="1:39">
      <c r="A501" s="52" t="s">
        <v>1471</v>
      </c>
      <c r="B501" s="52" t="s">
        <v>607</v>
      </c>
      <c r="C501" s="52" t="s">
        <v>608</v>
      </c>
      <c r="D501" s="52" t="s">
        <v>929</v>
      </c>
      <c r="E501" s="10" t="s">
        <v>207</v>
      </c>
      <c r="F501" s="52" t="s">
        <v>609</v>
      </c>
      <c r="G501" s="52" t="s">
        <v>165</v>
      </c>
      <c r="H501" s="52" t="s">
        <v>636</v>
      </c>
      <c r="I501" s="52" t="s">
        <v>635</v>
      </c>
      <c r="J501" s="52" t="s">
        <v>177</v>
      </c>
      <c r="K501" s="52" t="s">
        <v>931</v>
      </c>
      <c r="L501" s="53" t="s">
        <v>282</v>
      </c>
      <c r="M501" s="13">
        <v>548</v>
      </c>
      <c r="N501" s="14">
        <f t="shared" si="131"/>
        <v>1.5013698630137</v>
      </c>
      <c r="O501" s="15">
        <v>2200</v>
      </c>
      <c r="P501" s="15">
        <f t="shared" si="132"/>
        <v>1205600</v>
      </c>
      <c r="Q501" s="16">
        <f>IFERROR(VLOOKUP(G501,SCENARIOS!$A$13:$E$18,2,0),0.025)</f>
        <v>0.025</v>
      </c>
      <c r="R501" s="52">
        <f>IFERROR(VLOOKUP(L501,INPUTS!$A$107:$B$120,2,0),0.0082)</f>
        <v>0.0042</v>
      </c>
      <c r="S501" s="52">
        <f t="shared" si="133"/>
        <v>9.24</v>
      </c>
      <c r="T501" s="15">
        <f t="shared" si="134"/>
        <v>5063.52</v>
      </c>
      <c r="U501" s="15">
        <f>T501/INPUTS!$B$7*1000</f>
        <v>6329400</v>
      </c>
      <c r="V501" s="15">
        <f>T501*INPUTS!$B$6</f>
        <v>16000.7232</v>
      </c>
      <c r="W501" s="54" t="s">
        <v>396</v>
      </c>
      <c r="X501" s="54" t="s">
        <v>396</v>
      </c>
      <c r="Y501" s="67">
        <f>IFERROR(VLOOKUP(E501,INPUTS!$A$44:$B$103,2,0),0)</f>
        <v>0.02</v>
      </c>
      <c r="Z501" s="15">
        <f t="shared" si="135"/>
        <v>101.2704</v>
      </c>
      <c r="AA501" s="20">
        <f>IFERROR(VLOOKUP(E501,INPUTS!$A$44:$C$103,3,0),SCENARIOS!$J$23)</f>
        <v>0.06</v>
      </c>
      <c r="AB501" s="15">
        <f t="shared" si="136"/>
        <v>343.734486848156</v>
      </c>
      <c r="AC501" s="20">
        <f>IFERROR(VLOOKUP($E501,INPUTS!$A$44:$G$103,4,0),SCENARIOS!$K$23)</f>
        <v>0.15</v>
      </c>
      <c r="AD501" s="15">
        <f t="shared" si="137"/>
        <v>972.260053684371</v>
      </c>
      <c r="AE501" s="20">
        <f>IFERROR(VLOOKUP($E501,INPUTS!$A$44:$G$103,5,0),SCENARIOS!$L$23)</f>
        <v>0.3</v>
      </c>
      <c r="AF501" s="15">
        <f t="shared" si="138"/>
        <v>2200.04601960795</v>
      </c>
      <c r="AG501" s="20">
        <f>IFERROR(VLOOKUP($E501,INPUTS!$A$44:$G$103,6,0),SCENARIOS!$M$23)</f>
        <v>0.4</v>
      </c>
      <c r="AH501" s="15">
        <f t="shared" si="139"/>
        <v>3318.86684709569</v>
      </c>
      <c r="AI501" s="20">
        <f>IFERROR(VLOOKUP($E501,INPUTS!$A$44:$G$103,7,0),SCENARIOS!$N$23)</f>
        <v>0.5</v>
      </c>
      <c r="AJ501" s="15">
        <f t="shared" si="140"/>
        <v>4693.7415103681</v>
      </c>
      <c r="AL501" t="str">
        <f t="shared" si="141"/>
        <v>Y</v>
      </c>
      <c r="AM501" s="21">
        <f t="shared" si="142"/>
        <v>9387.48302073619</v>
      </c>
    </row>
    <row r="502" ht="15" customHeight="1" spans="1:39">
      <c r="A502" s="52" t="s">
        <v>1472</v>
      </c>
      <c r="B502" s="52" t="s">
        <v>649</v>
      </c>
      <c r="C502" s="52" t="s">
        <v>650</v>
      </c>
      <c r="D502" s="52" t="s">
        <v>929</v>
      </c>
      <c r="E502" s="10" t="s">
        <v>215</v>
      </c>
      <c r="F502" s="52" t="s">
        <v>490</v>
      </c>
      <c r="G502" s="52" t="s">
        <v>165</v>
      </c>
      <c r="H502" s="52" t="s">
        <v>245</v>
      </c>
      <c r="I502" s="52" t="s">
        <v>930</v>
      </c>
      <c r="J502" s="52" t="s">
        <v>169</v>
      </c>
      <c r="K502" s="52" t="s">
        <v>931</v>
      </c>
      <c r="L502" s="53" t="s">
        <v>288</v>
      </c>
      <c r="M502" s="13">
        <v>730</v>
      </c>
      <c r="N502" s="14">
        <f t="shared" si="131"/>
        <v>2</v>
      </c>
      <c r="O502" s="15">
        <v>5100</v>
      </c>
      <c r="P502" s="15">
        <f t="shared" si="132"/>
        <v>3723000</v>
      </c>
      <c r="Q502" s="16">
        <f>IFERROR(VLOOKUP(G502,SCENARIOS!$A$13:$E$18,2,0),0.025)</f>
        <v>0.025</v>
      </c>
      <c r="R502" s="52">
        <f>IFERROR(VLOOKUP(L502,INPUTS!$A$107:$B$120,2,0),0.0082)</f>
        <v>0.0085</v>
      </c>
      <c r="S502" s="52">
        <f t="shared" si="133"/>
        <v>43.35</v>
      </c>
      <c r="T502" s="15">
        <f t="shared" si="134"/>
        <v>31645.5</v>
      </c>
      <c r="U502" s="15">
        <f>T502/INPUTS!$B$7*1000</f>
        <v>39556875</v>
      </c>
      <c r="V502" s="15">
        <f>T502*INPUTS!$B$6</f>
        <v>99999.78</v>
      </c>
      <c r="W502" s="54" t="s">
        <v>396</v>
      </c>
      <c r="X502" s="54" t="s">
        <v>396</v>
      </c>
      <c r="Y502" s="67">
        <f>IFERROR(VLOOKUP(E502,INPUTS!$A$44:$B$103,2,0),0)</f>
        <v>0.02</v>
      </c>
      <c r="Z502" s="15">
        <f t="shared" si="135"/>
        <v>632.91</v>
      </c>
      <c r="AA502" s="20">
        <f>IFERROR(VLOOKUP(E502,INPUTS!$A$44:$C$103,3,0),SCENARIOS!$J$23)</f>
        <v>0.06</v>
      </c>
      <c r="AB502" s="15">
        <f t="shared" si="136"/>
        <v>2148.23871606182</v>
      </c>
      <c r="AC502" s="20">
        <f>IFERROR(VLOOKUP($E502,INPUTS!$A$44:$G$103,4,0),SCENARIOS!$K$23)</f>
        <v>0.15</v>
      </c>
      <c r="AD502" s="15">
        <f t="shared" si="137"/>
        <v>6076.33731650487</v>
      </c>
      <c r="AE502" s="20">
        <f>IFERROR(VLOOKUP($E502,INPUTS!$A$44:$G$103,5,0),SCENARIOS!$L$23)</f>
        <v>0.3</v>
      </c>
      <c r="AF502" s="15">
        <f t="shared" si="138"/>
        <v>13749.6358883748</v>
      </c>
      <c r="AG502" s="20">
        <f>IFERROR(VLOOKUP($E502,INPUTS!$A$44:$G$103,6,0),SCENARIOS!$M$23)</f>
        <v>0.4</v>
      </c>
      <c r="AH502" s="15">
        <f t="shared" si="139"/>
        <v>20741.9346244839</v>
      </c>
      <c r="AI502" s="20">
        <f>IFERROR(VLOOKUP($E502,INPUTS!$A$44:$G$103,7,0),SCENARIOS!$N$23)</f>
        <v>0.5</v>
      </c>
      <c r="AJ502" s="15">
        <f t="shared" si="140"/>
        <v>29334.4939817269</v>
      </c>
      <c r="AL502" t="str">
        <f t="shared" si="141"/>
        <v>N</v>
      </c>
      <c r="AM502" s="21">
        <f t="shared" si="142"/>
        <v>58668.9879634537</v>
      </c>
    </row>
    <row r="503" ht="15" customHeight="1" spans="1:39">
      <c r="A503" s="52" t="s">
        <v>1473</v>
      </c>
      <c r="B503" s="52" t="s">
        <v>649</v>
      </c>
      <c r="C503" s="52" t="s">
        <v>650</v>
      </c>
      <c r="D503" s="52" t="s">
        <v>929</v>
      </c>
      <c r="E503" s="10" t="s">
        <v>215</v>
      </c>
      <c r="F503" s="52" t="s">
        <v>490</v>
      </c>
      <c r="G503" s="52" t="s">
        <v>165</v>
      </c>
      <c r="H503" s="52" t="s">
        <v>254</v>
      </c>
      <c r="I503" s="52" t="s">
        <v>930</v>
      </c>
      <c r="J503" s="52" t="s">
        <v>169</v>
      </c>
      <c r="K503" s="52" t="s">
        <v>931</v>
      </c>
      <c r="L503" s="53" t="s">
        <v>282</v>
      </c>
      <c r="M503" s="13">
        <v>730</v>
      </c>
      <c r="N503" s="14">
        <f t="shared" si="131"/>
        <v>2</v>
      </c>
      <c r="O503" s="15">
        <v>5200</v>
      </c>
      <c r="P503" s="15">
        <f t="shared" si="132"/>
        <v>3796000</v>
      </c>
      <c r="Q503" s="16">
        <f>IFERROR(VLOOKUP(G503,SCENARIOS!$A$13:$E$18,2,0),0.025)</f>
        <v>0.025</v>
      </c>
      <c r="R503" s="52">
        <f>IFERROR(VLOOKUP(L503,INPUTS!$A$107:$B$120,2,0),0.0082)</f>
        <v>0.0042</v>
      </c>
      <c r="S503" s="52">
        <f t="shared" si="133"/>
        <v>21.84</v>
      </c>
      <c r="T503" s="15">
        <f t="shared" si="134"/>
        <v>15943.2</v>
      </c>
      <c r="U503" s="15">
        <f>T503/INPUTS!$B$7*1000</f>
        <v>19929000</v>
      </c>
      <c r="V503" s="15">
        <f>T503*INPUTS!$B$6</f>
        <v>50380.512</v>
      </c>
      <c r="W503" s="54" t="s">
        <v>396</v>
      </c>
      <c r="X503" s="54" t="s">
        <v>396</v>
      </c>
      <c r="Y503" s="67">
        <f>IFERROR(VLOOKUP(E503,INPUTS!$A$44:$B$103,2,0),0)</f>
        <v>0.02</v>
      </c>
      <c r="Z503" s="15">
        <f t="shared" si="135"/>
        <v>318.864</v>
      </c>
      <c r="AA503" s="20">
        <f>IFERROR(VLOOKUP(E503,INPUTS!$A$44:$C$103,3,0),SCENARIOS!$J$23)</f>
        <v>0.06</v>
      </c>
      <c r="AB503" s="15">
        <f t="shared" si="136"/>
        <v>1082.29604518547</v>
      </c>
      <c r="AC503" s="20">
        <f>IFERROR(VLOOKUP($E503,INPUTS!$A$44:$G$103,4,0),SCENARIOS!$K$23)</f>
        <v>0.15</v>
      </c>
      <c r="AD503" s="15">
        <f t="shared" si="137"/>
        <v>3061.2965857547</v>
      </c>
      <c r="AE503" s="20">
        <f>IFERROR(VLOOKUP($E503,INPUTS!$A$44:$G$103,5,0),SCENARIOS!$L$23)</f>
        <v>0.3</v>
      </c>
      <c r="AF503" s="15">
        <f t="shared" si="138"/>
        <v>6927.1521984338</v>
      </c>
      <c r="AG503" s="20">
        <f>IFERROR(VLOOKUP($E503,INPUTS!$A$44:$G$103,6,0),SCENARIOS!$M$23)</f>
        <v>0.4</v>
      </c>
      <c r="AH503" s="15">
        <f t="shared" si="139"/>
        <v>10449.9158523351</v>
      </c>
      <c r="AI503" s="20">
        <f>IFERROR(VLOOKUP($E503,INPUTS!$A$44:$G$103,7,0),SCENARIOS!$N$23)</f>
        <v>0.5</v>
      </c>
      <c r="AJ503" s="15">
        <f t="shared" si="140"/>
        <v>14778.9007741849</v>
      </c>
      <c r="AL503" t="str">
        <f t="shared" si="141"/>
        <v>Y</v>
      </c>
      <c r="AM503" s="21">
        <f t="shared" si="142"/>
        <v>29557.8015483698</v>
      </c>
    </row>
    <row r="504" ht="15" customHeight="1" spans="1:39">
      <c r="A504" s="52" t="s">
        <v>1474</v>
      </c>
      <c r="B504" s="52" t="s">
        <v>649</v>
      </c>
      <c r="C504" s="52" t="s">
        <v>650</v>
      </c>
      <c r="D504" s="52" t="s">
        <v>929</v>
      </c>
      <c r="E504" s="10" t="s">
        <v>215</v>
      </c>
      <c r="F504" s="52" t="s">
        <v>490</v>
      </c>
      <c r="G504" s="52" t="s">
        <v>165</v>
      </c>
      <c r="H504" s="52" t="s">
        <v>249</v>
      </c>
      <c r="I504" s="52" t="s">
        <v>930</v>
      </c>
      <c r="J504" s="52" t="s">
        <v>169</v>
      </c>
      <c r="K504" s="52" t="s">
        <v>931</v>
      </c>
      <c r="L504" s="53" t="s">
        <v>288</v>
      </c>
      <c r="M504" s="13">
        <v>548</v>
      </c>
      <c r="N504" s="14">
        <f t="shared" si="131"/>
        <v>1.5013698630137</v>
      </c>
      <c r="O504" s="15">
        <v>6350</v>
      </c>
      <c r="P504" s="15">
        <f t="shared" si="132"/>
        <v>3479800</v>
      </c>
      <c r="Q504" s="16">
        <f>IFERROR(VLOOKUP(G504,SCENARIOS!$A$13:$E$18,2,0),0.025)</f>
        <v>0.025</v>
      </c>
      <c r="R504" s="52">
        <f>IFERROR(VLOOKUP(L504,INPUTS!$A$107:$B$120,2,0),0.0082)</f>
        <v>0.0085</v>
      </c>
      <c r="S504" s="52">
        <f t="shared" si="133"/>
        <v>53.975</v>
      </c>
      <c r="T504" s="15">
        <f t="shared" si="134"/>
        <v>29578.3</v>
      </c>
      <c r="U504" s="15">
        <f>T504/INPUTS!$B$7*1000</f>
        <v>36972875</v>
      </c>
      <c r="V504" s="15">
        <f>T504*INPUTS!$B$6</f>
        <v>93467.428</v>
      </c>
      <c r="W504" s="54" t="s">
        <v>396</v>
      </c>
      <c r="X504" s="54" t="s">
        <v>396</v>
      </c>
      <c r="Y504" s="67">
        <f>IFERROR(VLOOKUP(E504,INPUTS!$A$44:$B$103,2,0),0)</f>
        <v>0.02</v>
      </c>
      <c r="Z504" s="15">
        <f t="shared" si="135"/>
        <v>591.566</v>
      </c>
      <c r="AA504" s="20">
        <f>IFERROR(VLOOKUP(E504,INPUTS!$A$44:$C$103,3,0),SCENARIOS!$J$23)</f>
        <v>0.06</v>
      </c>
      <c r="AB504" s="15">
        <f t="shared" si="136"/>
        <v>2007.90789260057</v>
      </c>
      <c r="AC504" s="20">
        <f>IFERROR(VLOOKUP($E504,INPUTS!$A$44:$G$103,4,0),SCENARIOS!$K$23)</f>
        <v>0.15</v>
      </c>
      <c r="AD504" s="15">
        <f t="shared" si="137"/>
        <v>5679.40870104047</v>
      </c>
      <c r="AE504" s="20">
        <f>IFERROR(VLOOKUP($E504,INPUTS!$A$44:$G$103,5,0),SCENARIOS!$L$23)</f>
        <v>0.3</v>
      </c>
      <c r="AF504" s="15">
        <f t="shared" si="138"/>
        <v>12851.4592974393</v>
      </c>
      <c r="AG504" s="20">
        <f>IFERROR(VLOOKUP($E504,INPUTS!$A$44:$G$103,6,0),SCENARIOS!$M$23)</f>
        <v>0.4</v>
      </c>
      <c r="AH504" s="15">
        <f t="shared" si="139"/>
        <v>19386.9954623366</v>
      </c>
      <c r="AI504" s="20">
        <f>IFERROR(VLOOKUP($E504,INPUTS!$A$44:$G$103,7,0),SCENARIOS!$N$23)</f>
        <v>0.5</v>
      </c>
      <c r="AJ504" s="15">
        <f t="shared" si="140"/>
        <v>27418.2573617011</v>
      </c>
      <c r="AL504" t="str">
        <f t="shared" si="141"/>
        <v>N</v>
      </c>
      <c r="AM504" s="21">
        <f t="shared" si="142"/>
        <v>54836.5147234021</v>
      </c>
    </row>
    <row r="505" ht="15" customHeight="1" spans="1:39">
      <c r="A505" s="52" t="s">
        <v>1475</v>
      </c>
      <c r="B505" s="52" t="s">
        <v>649</v>
      </c>
      <c r="C505" s="52" t="s">
        <v>650</v>
      </c>
      <c r="D505" s="52" t="s">
        <v>929</v>
      </c>
      <c r="E505" s="10" t="s">
        <v>215</v>
      </c>
      <c r="F505" s="52" t="s">
        <v>490</v>
      </c>
      <c r="G505" s="52" t="s">
        <v>165</v>
      </c>
      <c r="H505" s="52" t="s">
        <v>248</v>
      </c>
      <c r="I505" s="52" t="s">
        <v>930</v>
      </c>
      <c r="J505" s="52" t="s">
        <v>169</v>
      </c>
      <c r="K505" s="52" t="s">
        <v>931</v>
      </c>
      <c r="L505" s="53" t="s">
        <v>288</v>
      </c>
      <c r="M505" s="13">
        <v>365</v>
      </c>
      <c r="N505" s="14">
        <f t="shared" si="131"/>
        <v>1</v>
      </c>
      <c r="O505" s="15">
        <v>8400</v>
      </c>
      <c r="P505" s="15">
        <f t="shared" si="132"/>
        <v>3066000</v>
      </c>
      <c r="Q505" s="16">
        <f>IFERROR(VLOOKUP(G505,SCENARIOS!$A$13:$E$18,2,0),0.025)</f>
        <v>0.025</v>
      </c>
      <c r="R505" s="52">
        <f>IFERROR(VLOOKUP(L505,INPUTS!$A$107:$B$120,2,0),0.0082)</f>
        <v>0.0085</v>
      </c>
      <c r="S505" s="52">
        <f t="shared" si="133"/>
        <v>71.4</v>
      </c>
      <c r="T505" s="15">
        <f t="shared" si="134"/>
        <v>26061</v>
      </c>
      <c r="U505" s="15">
        <f>T505/INPUTS!$B$7*1000</f>
        <v>32576250</v>
      </c>
      <c r="V505" s="15">
        <f>T505*INPUTS!$B$6</f>
        <v>82352.76</v>
      </c>
      <c r="W505" s="54" t="s">
        <v>396</v>
      </c>
      <c r="X505" s="54" t="s">
        <v>396</v>
      </c>
      <c r="Y505" s="67">
        <f>IFERROR(VLOOKUP(E505,INPUTS!$A$44:$B$103,2,0),0)</f>
        <v>0.02</v>
      </c>
      <c r="Z505" s="15">
        <f t="shared" si="135"/>
        <v>521.22</v>
      </c>
      <c r="AA505" s="20">
        <f>IFERROR(VLOOKUP(E505,INPUTS!$A$44:$C$103,3,0),SCENARIOS!$J$23)</f>
        <v>0.06</v>
      </c>
      <c r="AB505" s="15">
        <f t="shared" si="136"/>
        <v>1769.13776616855</v>
      </c>
      <c r="AC505" s="20">
        <f>IFERROR(VLOOKUP($E505,INPUTS!$A$44:$G$103,4,0),SCENARIOS!$K$23)</f>
        <v>0.15</v>
      </c>
      <c r="AD505" s="15">
        <f t="shared" si="137"/>
        <v>5004.04249594519</v>
      </c>
      <c r="AE505" s="20">
        <f>IFERROR(VLOOKUP($E505,INPUTS!$A$44:$G$103,5,0),SCENARIOS!$L$23)</f>
        <v>0.3</v>
      </c>
      <c r="AF505" s="15">
        <f t="shared" si="138"/>
        <v>11323.2295551322</v>
      </c>
      <c r="AG505" s="20">
        <f>IFERROR(VLOOKUP($E505,INPUTS!$A$44:$G$103,6,0),SCENARIOS!$M$23)</f>
        <v>0.4</v>
      </c>
      <c r="AH505" s="15">
        <f t="shared" si="139"/>
        <v>17081.5932201632</v>
      </c>
      <c r="AI505" s="20">
        <f>IFERROR(VLOOKUP($E505,INPUTS!$A$44:$G$103,7,0),SCENARIOS!$N$23)</f>
        <v>0.5</v>
      </c>
      <c r="AJ505" s="15">
        <f t="shared" si="140"/>
        <v>24157.8185731868</v>
      </c>
      <c r="AL505" t="str">
        <f t="shared" si="141"/>
        <v>N</v>
      </c>
      <c r="AM505" s="21">
        <f t="shared" si="142"/>
        <v>48315.6371463736</v>
      </c>
    </row>
    <row r="506" ht="15" customHeight="1" spans="1:39">
      <c r="A506" s="52" t="s">
        <v>1476</v>
      </c>
      <c r="B506" s="52" t="s">
        <v>649</v>
      </c>
      <c r="C506" s="52" t="s">
        <v>650</v>
      </c>
      <c r="D506" s="52" t="s">
        <v>929</v>
      </c>
      <c r="E506" s="10" t="s">
        <v>215</v>
      </c>
      <c r="F506" s="52" t="s">
        <v>490</v>
      </c>
      <c r="G506" s="52" t="s">
        <v>165</v>
      </c>
      <c r="H506" s="52" t="s">
        <v>252</v>
      </c>
      <c r="I506" s="52" t="s">
        <v>930</v>
      </c>
      <c r="J506" s="52" t="s">
        <v>169</v>
      </c>
      <c r="K506" s="52" t="s">
        <v>931</v>
      </c>
      <c r="L506" s="53" t="s">
        <v>282</v>
      </c>
      <c r="M506" s="13">
        <v>548</v>
      </c>
      <c r="N506" s="14">
        <f t="shared" si="131"/>
        <v>1.5013698630137</v>
      </c>
      <c r="O506" s="15">
        <v>8350</v>
      </c>
      <c r="P506" s="15">
        <f t="shared" si="132"/>
        <v>4575800</v>
      </c>
      <c r="Q506" s="16">
        <f>IFERROR(VLOOKUP(G506,SCENARIOS!$A$13:$E$18,2,0),0.025)</f>
        <v>0.025</v>
      </c>
      <c r="R506" s="52">
        <f>IFERROR(VLOOKUP(L506,INPUTS!$A$107:$B$120,2,0),0.0082)</f>
        <v>0.0042</v>
      </c>
      <c r="S506" s="52">
        <f t="shared" si="133"/>
        <v>35.07</v>
      </c>
      <c r="T506" s="15">
        <f t="shared" si="134"/>
        <v>19218.36</v>
      </c>
      <c r="U506" s="15">
        <f>T506/INPUTS!$B$7*1000</f>
        <v>24022950</v>
      </c>
      <c r="V506" s="15">
        <f>T506*INPUTS!$B$6</f>
        <v>60730.0176</v>
      </c>
      <c r="W506" s="54" t="s">
        <v>396</v>
      </c>
      <c r="X506" s="54" t="s">
        <v>396</v>
      </c>
      <c r="Y506" s="67">
        <f>IFERROR(VLOOKUP(E506,INPUTS!$A$44:$B$103,2,0),0)</f>
        <v>0.02</v>
      </c>
      <c r="Z506" s="15">
        <f t="shared" si="135"/>
        <v>384.3672</v>
      </c>
      <c r="AA506" s="20">
        <f>IFERROR(VLOOKUP(E506,INPUTS!$A$44:$C$103,3,0),SCENARIOS!$J$23)</f>
        <v>0.06</v>
      </c>
      <c r="AB506" s="15">
        <f t="shared" si="136"/>
        <v>1304.62862053732</v>
      </c>
      <c r="AC506" s="20">
        <f>IFERROR(VLOOKUP($E506,INPUTS!$A$44:$G$103,4,0),SCENARIOS!$K$23)</f>
        <v>0.15</v>
      </c>
      <c r="AD506" s="15">
        <f t="shared" si="137"/>
        <v>3690.16884012023</v>
      </c>
      <c r="AE506" s="20">
        <f>IFERROR(VLOOKUP($E506,INPUTS!$A$44:$G$103,5,0),SCENARIOS!$L$23)</f>
        <v>0.3</v>
      </c>
      <c r="AF506" s="15">
        <f t="shared" si="138"/>
        <v>8350.17466533019</v>
      </c>
      <c r="AG506" s="20">
        <f>IFERROR(VLOOKUP($E506,INPUTS!$A$44:$G$103,6,0),SCENARIOS!$M$23)</f>
        <v>0.4</v>
      </c>
      <c r="AH506" s="15">
        <f t="shared" si="139"/>
        <v>12596.6082605677</v>
      </c>
      <c r="AI506" s="20">
        <f>IFERROR(VLOOKUP($E506,INPUTS!$A$44:$G$103,7,0),SCENARIOS!$N$23)</f>
        <v>0.5</v>
      </c>
      <c r="AJ506" s="15">
        <f t="shared" si="140"/>
        <v>17814.8825507153</v>
      </c>
      <c r="AL506" t="str">
        <f t="shared" si="141"/>
        <v>N</v>
      </c>
      <c r="AM506" s="21">
        <f t="shared" si="142"/>
        <v>35629.7651014305</v>
      </c>
    </row>
    <row r="507" ht="15" customHeight="1" spans="1:39">
      <c r="A507" s="52" t="s">
        <v>1477</v>
      </c>
      <c r="B507" s="52" t="s">
        <v>649</v>
      </c>
      <c r="C507" s="52" t="s">
        <v>650</v>
      </c>
      <c r="D507" s="52" t="s">
        <v>929</v>
      </c>
      <c r="E507" s="10" t="s">
        <v>215</v>
      </c>
      <c r="F507" s="52" t="s">
        <v>490</v>
      </c>
      <c r="G507" s="52" t="s">
        <v>165</v>
      </c>
      <c r="H507" s="52" t="s">
        <v>251</v>
      </c>
      <c r="I507" s="52" t="s">
        <v>930</v>
      </c>
      <c r="J507" s="52" t="s">
        <v>169</v>
      </c>
      <c r="K507" s="52" t="s">
        <v>931</v>
      </c>
      <c r="L507" s="53" t="s">
        <v>282</v>
      </c>
      <c r="M507" s="13">
        <v>548</v>
      </c>
      <c r="N507" s="14">
        <f t="shared" si="131"/>
        <v>1.5013698630137</v>
      </c>
      <c r="O507" s="15">
        <v>7300</v>
      </c>
      <c r="P507" s="15">
        <f t="shared" si="132"/>
        <v>4000400</v>
      </c>
      <c r="Q507" s="16">
        <f>IFERROR(VLOOKUP(G507,SCENARIOS!$A$13:$E$18,2,0),0.025)</f>
        <v>0.025</v>
      </c>
      <c r="R507" s="52">
        <f>IFERROR(VLOOKUP(L507,INPUTS!$A$107:$B$120,2,0),0.0082)</f>
        <v>0.0042</v>
      </c>
      <c r="S507" s="52">
        <f t="shared" si="133"/>
        <v>30.66</v>
      </c>
      <c r="T507" s="15">
        <f t="shared" si="134"/>
        <v>16801.68</v>
      </c>
      <c r="U507" s="15">
        <f>T507/INPUTS!$B$7*1000</f>
        <v>21002100</v>
      </c>
      <c r="V507" s="15">
        <f>T507*INPUTS!$B$6</f>
        <v>53093.3088</v>
      </c>
      <c r="W507" s="54" t="s">
        <v>396</v>
      </c>
      <c r="X507" s="54" t="s">
        <v>396</v>
      </c>
      <c r="Y507" s="67">
        <f>IFERROR(VLOOKUP(E507,INPUTS!$A$44:$B$103,2,0),0)</f>
        <v>0.02</v>
      </c>
      <c r="Z507" s="15">
        <f t="shared" si="135"/>
        <v>336.0336</v>
      </c>
      <c r="AA507" s="20">
        <f>IFERROR(VLOOKUP(E507,INPUTS!$A$44:$C$103,3,0),SCENARIOS!$J$23)</f>
        <v>0.06</v>
      </c>
      <c r="AB507" s="15">
        <f t="shared" si="136"/>
        <v>1140.57352454161</v>
      </c>
      <c r="AC507" s="20">
        <f>IFERROR(VLOOKUP($E507,INPUTS!$A$44:$G$103,4,0),SCENARIOS!$K$23)</f>
        <v>0.15</v>
      </c>
      <c r="AD507" s="15">
        <f t="shared" si="137"/>
        <v>3226.13563267996</v>
      </c>
      <c r="AE507" s="20">
        <f>IFERROR(VLOOKUP($E507,INPUTS!$A$44:$G$103,5,0),SCENARIOS!$L$23)</f>
        <v>0.3</v>
      </c>
      <c r="AF507" s="15">
        <f t="shared" si="138"/>
        <v>7300.15270142639</v>
      </c>
      <c r="AG507" s="20">
        <f>IFERROR(VLOOKUP($E507,INPUTS!$A$44:$G$103,6,0),SCENARIOS!$M$23)</f>
        <v>0.4</v>
      </c>
      <c r="AH507" s="15">
        <f t="shared" si="139"/>
        <v>11012.6036289993</v>
      </c>
      <c r="AI507" s="20">
        <f>IFERROR(VLOOKUP($E507,INPUTS!$A$44:$G$103,7,0),SCENARIOS!$N$23)</f>
        <v>0.5</v>
      </c>
      <c r="AJ507" s="15">
        <f t="shared" si="140"/>
        <v>15574.6877389487</v>
      </c>
      <c r="AL507" t="str">
        <f t="shared" si="141"/>
        <v>N</v>
      </c>
      <c r="AM507" s="21">
        <f t="shared" si="142"/>
        <v>31149.3754778974</v>
      </c>
    </row>
    <row r="508" ht="15" customHeight="1" spans="1:39">
      <c r="A508" s="52" t="s">
        <v>1478</v>
      </c>
      <c r="B508" s="52" t="s">
        <v>649</v>
      </c>
      <c r="C508" s="52" t="s">
        <v>650</v>
      </c>
      <c r="D508" s="52" t="s">
        <v>929</v>
      </c>
      <c r="E508" s="10" t="s">
        <v>215</v>
      </c>
      <c r="F508" s="52" t="s">
        <v>490</v>
      </c>
      <c r="G508" s="52" t="s">
        <v>165</v>
      </c>
      <c r="H508" s="52" t="s">
        <v>253</v>
      </c>
      <c r="I508" s="52" t="s">
        <v>930</v>
      </c>
      <c r="J508" s="52" t="s">
        <v>169</v>
      </c>
      <c r="K508" s="52" t="s">
        <v>931</v>
      </c>
      <c r="L508" s="53" t="s">
        <v>282</v>
      </c>
      <c r="M508" s="13">
        <v>365</v>
      </c>
      <c r="N508" s="14">
        <f t="shared" si="131"/>
        <v>1</v>
      </c>
      <c r="O508" s="15">
        <v>7700</v>
      </c>
      <c r="P508" s="15">
        <f t="shared" si="132"/>
        <v>2810500</v>
      </c>
      <c r="Q508" s="16">
        <f>IFERROR(VLOOKUP(G508,SCENARIOS!$A$13:$E$18,2,0),0.025)</f>
        <v>0.025</v>
      </c>
      <c r="R508" s="52">
        <f>IFERROR(VLOOKUP(L508,INPUTS!$A$107:$B$120,2,0),0.0082)</f>
        <v>0.0042</v>
      </c>
      <c r="S508" s="52">
        <f t="shared" si="133"/>
        <v>32.34</v>
      </c>
      <c r="T508" s="15">
        <f t="shared" si="134"/>
        <v>11804.1</v>
      </c>
      <c r="U508" s="15">
        <f>T508/INPUTS!$B$7*1000</f>
        <v>14755125</v>
      </c>
      <c r="V508" s="15">
        <f>T508*INPUTS!$B$6</f>
        <v>37300.956</v>
      </c>
      <c r="W508" s="54" t="s">
        <v>396</v>
      </c>
      <c r="X508" s="54" t="s">
        <v>396</v>
      </c>
      <c r="Y508" s="67">
        <f>IFERROR(VLOOKUP(E508,INPUTS!$A$44:$B$103,2,0),0)</f>
        <v>0.02</v>
      </c>
      <c r="Z508" s="15">
        <f t="shared" si="135"/>
        <v>236.082</v>
      </c>
      <c r="AA508" s="20">
        <f>IFERROR(VLOOKUP(E508,INPUTS!$A$44:$C$103,3,0),SCENARIOS!$J$23)</f>
        <v>0.06</v>
      </c>
      <c r="AB508" s="15">
        <f t="shared" si="136"/>
        <v>801.315341146933</v>
      </c>
      <c r="AC508" s="20">
        <f>IFERROR(VLOOKUP($E508,INPUTS!$A$44:$G$103,4,0),SCENARIOS!$K$23)</f>
        <v>0.15</v>
      </c>
      <c r="AD508" s="15">
        <f t="shared" si="137"/>
        <v>2266.53689522223</v>
      </c>
      <c r="AE508" s="20">
        <f>IFERROR(VLOOKUP($E508,INPUTS!$A$44:$G$103,5,0),SCENARIOS!$L$23)</f>
        <v>0.3</v>
      </c>
      <c r="AF508" s="15">
        <f t="shared" si="138"/>
        <v>5128.7569161481</v>
      </c>
      <c r="AG508" s="20">
        <f>IFERROR(VLOOKUP($E508,INPUTS!$A$44:$G$103,6,0),SCENARIOS!$M$23)</f>
        <v>0.4</v>
      </c>
      <c r="AH508" s="15">
        <f t="shared" si="139"/>
        <v>7736.95692913274</v>
      </c>
      <c r="AI508" s="20">
        <f>IFERROR(VLOOKUP($E508,INPUTS!$A$44:$G$103,7,0),SCENARIOS!$N$23)</f>
        <v>0.5</v>
      </c>
      <c r="AJ508" s="15">
        <f t="shared" si="140"/>
        <v>10942.0707655023</v>
      </c>
      <c r="AL508" t="str">
        <f t="shared" si="141"/>
        <v>N</v>
      </c>
      <c r="AM508" s="21">
        <f t="shared" si="142"/>
        <v>21884.1415310045</v>
      </c>
    </row>
    <row r="509" ht="15" customHeight="1" spans="1:39">
      <c r="A509" s="52" t="s">
        <v>1479</v>
      </c>
      <c r="B509" s="52" t="s">
        <v>649</v>
      </c>
      <c r="C509" s="52" t="s">
        <v>650</v>
      </c>
      <c r="D509" s="52" t="s">
        <v>929</v>
      </c>
      <c r="E509" s="10" t="s">
        <v>215</v>
      </c>
      <c r="F509" s="52" t="s">
        <v>490</v>
      </c>
      <c r="G509" s="52" t="s">
        <v>165</v>
      </c>
      <c r="H509" s="52" t="s">
        <v>250</v>
      </c>
      <c r="I509" s="52" t="s">
        <v>930</v>
      </c>
      <c r="J509" s="52" t="s">
        <v>169</v>
      </c>
      <c r="K509" s="52" t="s">
        <v>931</v>
      </c>
      <c r="L509" s="53" t="s">
        <v>282</v>
      </c>
      <c r="M509" s="13">
        <v>365</v>
      </c>
      <c r="N509" s="14">
        <f t="shared" si="131"/>
        <v>1</v>
      </c>
      <c r="O509" s="15">
        <v>6900</v>
      </c>
      <c r="P509" s="15">
        <f t="shared" si="132"/>
        <v>2518500</v>
      </c>
      <c r="Q509" s="16">
        <f>IFERROR(VLOOKUP(G509,SCENARIOS!$A$13:$E$18,2,0),0.025)</f>
        <v>0.025</v>
      </c>
      <c r="R509" s="52">
        <f>IFERROR(VLOOKUP(L509,INPUTS!$A$107:$B$120,2,0),0.0082)</f>
        <v>0.0042</v>
      </c>
      <c r="S509" s="52">
        <f t="shared" si="133"/>
        <v>28.98</v>
      </c>
      <c r="T509" s="15">
        <f t="shared" si="134"/>
        <v>10577.7</v>
      </c>
      <c r="U509" s="15">
        <f>T509/INPUTS!$B$7*1000</f>
        <v>13222125</v>
      </c>
      <c r="V509" s="15">
        <f>T509*INPUTS!$B$6</f>
        <v>33425.532</v>
      </c>
      <c r="W509" s="54" t="s">
        <v>396</v>
      </c>
      <c r="X509" s="54" t="s">
        <v>396</v>
      </c>
      <c r="Y509" s="67">
        <f>IFERROR(VLOOKUP(E509,INPUTS!$A$44:$B$103,2,0),0)</f>
        <v>0.02</v>
      </c>
      <c r="Z509" s="15">
        <f t="shared" si="135"/>
        <v>211.554</v>
      </c>
      <c r="AA509" s="20">
        <f>IFERROR(VLOOKUP(E509,INPUTS!$A$44:$C$103,3,0),SCENARIOS!$J$23)</f>
        <v>0.06</v>
      </c>
      <c r="AB509" s="15">
        <f t="shared" si="136"/>
        <v>718.061799209589</v>
      </c>
      <c r="AC509" s="20">
        <f>IFERROR(VLOOKUP($E509,INPUTS!$A$44:$G$103,4,0),SCENARIOS!$K$23)</f>
        <v>0.15</v>
      </c>
      <c r="AD509" s="15">
        <f t="shared" si="137"/>
        <v>2031.05254247187</v>
      </c>
      <c r="AE509" s="20">
        <f>IFERROR(VLOOKUP($E509,INPUTS!$A$44:$G$103,5,0),SCENARIOS!$L$23)</f>
        <v>0.3</v>
      </c>
      <c r="AF509" s="15">
        <f t="shared" si="138"/>
        <v>4595.89905473012</v>
      </c>
      <c r="AG509" s="20">
        <f>IFERROR(VLOOKUP($E509,INPUTS!$A$44:$G$103,6,0),SCENARIOS!$M$23)</f>
        <v>0.4</v>
      </c>
      <c r="AH509" s="15">
        <f t="shared" si="139"/>
        <v>6933.11724818389</v>
      </c>
      <c r="AI509" s="20">
        <f>IFERROR(VLOOKUP($E509,INPUTS!$A$44:$G$103,7,0),SCENARIOS!$N$23)</f>
        <v>0.5</v>
      </c>
      <c r="AJ509" s="15">
        <f t="shared" si="140"/>
        <v>9805.23224441112</v>
      </c>
      <c r="AL509" t="str">
        <f t="shared" si="141"/>
        <v>N</v>
      </c>
      <c r="AM509" s="21">
        <f t="shared" si="142"/>
        <v>19610.4644888222</v>
      </c>
    </row>
    <row r="510" ht="15" customHeight="1" spans="1:39">
      <c r="A510" s="52" t="s">
        <v>1480</v>
      </c>
      <c r="B510" s="52" t="s">
        <v>649</v>
      </c>
      <c r="C510" s="52" t="s">
        <v>650</v>
      </c>
      <c r="D510" s="52" t="s">
        <v>929</v>
      </c>
      <c r="E510" s="10" t="s">
        <v>215</v>
      </c>
      <c r="F510" s="52" t="s">
        <v>490</v>
      </c>
      <c r="G510" s="52" t="s">
        <v>165</v>
      </c>
      <c r="H510" s="52" t="s">
        <v>615</v>
      </c>
      <c r="I510" s="52" t="s">
        <v>614</v>
      </c>
      <c r="J510" s="52" t="s">
        <v>169</v>
      </c>
      <c r="K510" s="52" t="s">
        <v>931</v>
      </c>
      <c r="L510" s="53" t="s">
        <v>288</v>
      </c>
      <c r="M510" s="13">
        <v>365</v>
      </c>
      <c r="N510" s="14">
        <f t="shared" si="131"/>
        <v>1</v>
      </c>
      <c r="O510" s="15">
        <v>5400</v>
      </c>
      <c r="P510" s="15">
        <f t="shared" si="132"/>
        <v>1971000</v>
      </c>
      <c r="Q510" s="16">
        <f>IFERROR(VLOOKUP(G510,SCENARIOS!$A$13:$E$18,2,0),0.025)</f>
        <v>0.025</v>
      </c>
      <c r="R510" s="52">
        <f>IFERROR(VLOOKUP(L510,INPUTS!$A$107:$B$120,2,0),0.0082)</f>
        <v>0.0085</v>
      </c>
      <c r="S510" s="52">
        <f t="shared" si="133"/>
        <v>45.9</v>
      </c>
      <c r="T510" s="15">
        <f t="shared" si="134"/>
        <v>16753.5</v>
      </c>
      <c r="U510" s="15">
        <f>T510/INPUTS!$B$7*1000</f>
        <v>20941875</v>
      </c>
      <c r="V510" s="15">
        <f>T510*INPUTS!$B$6</f>
        <v>52941.06</v>
      </c>
      <c r="W510" s="54" t="s">
        <v>396</v>
      </c>
      <c r="X510" s="54" t="s">
        <v>396</v>
      </c>
      <c r="Y510" s="67">
        <f>IFERROR(VLOOKUP(E510,INPUTS!$A$44:$B$103,2,0),0)</f>
        <v>0.02</v>
      </c>
      <c r="Z510" s="15">
        <f t="shared" si="135"/>
        <v>335.07</v>
      </c>
      <c r="AA510" s="20">
        <f>IFERROR(VLOOKUP(E510,INPUTS!$A$44:$C$103,3,0),SCENARIOS!$J$23)</f>
        <v>0.06</v>
      </c>
      <c r="AB510" s="15">
        <f t="shared" si="136"/>
        <v>1137.30284967978</v>
      </c>
      <c r="AC510" s="20">
        <f>IFERROR(VLOOKUP($E510,INPUTS!$A$44:$G$103,4,0),SCENARIOS!$K$23)</f>
        <v>0.15</v>
      </c>
      <c r="AD510" s="15">
        <f t="shared" si="137"/>
        <v>3216.88446167905</v>
      </c>
      <c r="AE510" s="20">
        <f>IFERROR(VLOOKUP($E510,INPUTS!$A$44:$G$103,5,0),SCENARIOS!$L$23)</f>
        <v>0.3</v>
      </c>
      <c r="AF510" s="15">
        <f t="shared" si="138"/>
        <v>7279.21899972783</v>
      </c>
      <c r="AG510" s="20">
        <f>IFERROR(VLOOKUP($E510,INPUTS!$A$44:$G$103,6,0),SCENARIOS!$M$23)</f>
        <v>0.4</v>
      </c>
      <c r="AH510" s="15">
        <f t="shared" si="139"/>
        <v>10981.0242129621</v>
      </c>
      <c r="AI510" s="20">
        <f>IFERROR(VLOOKUP($E510,INPUTS!$A$44:$G$103,7,0),SCENARIOS!$N$23)</f>
        <v>0.5</v>
      </c>
      <c r="AJ510" s="15">
        <f t="shared" si="140"/>
        <v>15530.0262256201</v>
      </c>
      <c r="AL510" t="str">
        <f t="shared" si="141"/>
        <v>Y</v>
      </c>
      <c r="AM510" s="21">
        <f t="shared" si="142"/>
        <v>31060.0524512402</v>
      </c>
    </row>
    <row r="511" ht="15" customHeight="1" spans="1:39">
      <c r="A511" s="52" t="s">
        <v>1481</v>
      </c>
      <c r="B511" s="52" t="s">
        <v>610</v>
      </c>
      <c r="C511" s="52" t="s">
        <v>611</v>
      </c>
      <c r="D511" s="52" t="s">
        <v>929</v>
      </c>
      <c r="E511" s="10" t="s">
        <v>224</v>
      </c>
      <c r="F511" s="52" t="s">
        <v>938</v>
      </c>
      <c r="G511" s="52" t="s">
        <v>165</v>
      </c>
      <c r="H511" s="52" t="s">
        <v>254</v>
      </c>
      <c r="I511" s="52" t="s">
        <v>930</v>
      </c>
      <c r="J511" s="52" t="s">
        <v>169</v>
      </c>
      <c r="K511" s="52" t="s">
        <v>931</v>
      </c>
      <c r="L511" s="53" t="s">
        <v>291</v>
      </c>
      <c r="M511" s="13">
        <v>548</v>
      </c>
      <c r="N511" s="14">
        <f t="shared" si="131"/>
        <v>1.5013698630137</v>
      </c>
      <c r="O511" s="15">
        <v>5240</v>
      </c>
      <c r="P511" s="15">
        <f t="shared" si="132"/>
        <v>2871520</v>
      </c>
      <c r="Q511" s="16">
        <f>IFERROR(VLOOKUP(G511,SCENARIOS!$A$13:$E$18,2,0),0.025)</f>
        <v>0.025</v>
      </c>
      <c r="R511" s="52">
        <f>IFERROR(VLOOKUP(L511,INPUTS!$A$107:$B$120,2,0),0.0082)</f>
        <v>0.0079</v>
      </c>
      <c r="S511" s="52">
        <f t="shared" si="133"/>
        <v>41.396</v>
      </c>
      <c r="T511" s="15">
        <f t="shared" si="134"/>
        <v>22685.008</v>
      </c>
      <c r="U511" s="15">
        <f>T511/INPUTS!$B$7*1000</f>
        <v>28356260</v>
      </c>
      <c r="V511" s="15">
        <f>T511*INPUTS!$B$6</f>
        <v>71684.62528</v>
      </c>
      <c r="W511" s="54" t="s">
        <v>396</v>
      </c>
      <c r="X511" s="54" t="s">
        <v>396</v>
      </c>
      <c r="Y511" s="67">
        <f>IFERROR(VLOOKUP(E511,INPUTS!$A$44:$B$103,2,0),0)</f>
        <v>0.02</v>
      </c>
      <c r="Z511" s="15">
        <f t="shared" si="135"/>
        <v>453.70016</v>
      </c>
      <c r="AA511" s="20">
        <f>IFERROR(VLOOKUP(E511,INPUTS!$A$44:$C$103,3,0),SCENARIOS!$J$23)</f>
        <v>0.1</v>
      </c>
      <c r="AB511" s="15">
        <f t="shared" si="136"/>
        <v>2566.60043606895</v>
      </c>
      <c r="AC511" s="20">
        <f>IFERROR(VLOOKUP($E511,INPUTS!$A$44:$G$103,4,0),SCENARIOS!$K$23)</f>
        <v>0.15</v>
      </c>
      <c r="AD511" s="15">
        <f t="shared" si="137"/>
        <v>4355.80921886561</v>
      </c>
      <c r="AE511" s="20">
        <f>IFERROR(VLOOKUP($E511,INPUTS!$A$44:$G$103,5,0),SCENARIOS!$L$23)</f>
        <v>0.3</v>
      </c>
      <c r="AF511" s="15">
        <f t="shared" si="138"/>
        <v>9856.39664801849</v>
      </c>
      <c r="AG511" s="20">
        <f>IFERROR(VLOOKUP($E511,INPUTS!$A$44:$G$103,6,0),SCENARIOS!$M$23)</f>
        <v>0.4</v>
      </c>
      <c r="AH511" s="15">
        <f t="shared" si="139"/>
        <v>14868.8108227677</v>
      </c>
      <c r="AI511" s="20">
        <f>IFERROR(VLOOKUP($E511,INPUTS!$A$44:$G$103,7,0),SCENARIOS!$N$23)</f>
        <v>0.5</v>
      </c>
      <c r="AJ511" s="15">
        <f t="shared" si="140"/>
        <v>21028.3683509954</v>
      </c>
      <c r="AL511" t="str">
        <f t="shared" si="141"/>
        <v>Y</v>
      </c>
      <c r="AM511" s="21">
        <f t="shared" si="142"/>
        <v>42056.7367019908</v>
      </c>
    </row>
    <row r="512" ht="15" customHeight="1" spans="1:39">
      <c r="A512" s="52" t="s">
        <v>1482</v>
      </c>
      <c r="B512" s="52" t="s">
        <v>610</v>
      </c>
      <c r="C512" s="52" t="s">
        <v>611</v>
      </c>
      <c r="D512" s="52" t="s">
        <v>929</v>
      </c>
      <c r="E512" s="10" t="s">
        <v>224</v>
      </c>
      <c r="F512" s="52" t="s">
        <v>938</v>
      </c>
      <c r="G512" s="52" t="s">
        <v>165</v>
      </c>
      <c r="H512" s="52" t="s">
        <v>252</v>
      </c>
      <c r="I512" s="52" t="s">
        <v>930</v>
      </c>
      <c r="J512" s="52" t="s">
        <v>169</v>
      </c>
      <c r="K512" s="52" t="s">
        <v>931</v>
      </c>
      <c r="L512" s="53" t="s">
        <v>291</v>
      </c>
      <c r="M512" s="13">
        <v>365</v>
      </c>
      <c r="N512" s="14">
        <f t="shared" si="131"/>
        <v>1</v>
      </c>
      <c r="O512" s="15">
        <v>8700</v>
      </c>
      <c r="P512" s="15">
        <f t="shared" si="132"/>
        <v>3175500</v>
      </c>
      <c r="Q512" s="16">
        <f>IFERROR(VLOOKUP(G512,SCENARIOS!$A$13:$E$18,2,0),0.025)</f>
        <v>0.025</v>
      </c>
      <c r="R512" s="52">
        <f>IFERROR(VLOOKUP(L512,INPUTS!$A$107:$B$120,2,0),0.0082)</f>
        <v>0.0079</v>
      </c>
      <c r="S512" s="52">
        <f t="shared" si="133"/>
        <v>68.73</v>
      </c>
      <c r="T512" s="15">
        <f t="shared" si="134"/>
        <v>25086.45</v>
      </c>
      <c r="U512" s="15">
        <f>T512/INPUTS!$B$7*1000</f>
        <v>31358062.5</v>
      </c>
      <c r="V512" s="15">
        <f>T512*INPUTS!$B$6</f>
        <v>79273.182</v>
      </c>
      <c r="W512" s="54" t="s">
        <v>396</v>
      </c>
      <c r="X512" s="54" t="s">
        <v>396</v>
      </c>
      <c r="Y512" s="67">
        <f>IFERROR(VLOOKUP(E512,INPUTS!$A$44:$B$103,2,0),0)</f>
        <v>0.02</v>
      </c>
      <c r="Z512" s="15">
        <f t="shared" si="135"/>
        <v>501.729</v>
      </c>
      <c r="AA512" s="20">
        <f>IFERROR(VLOOKUP(E512,INPUTS!$A$44:$C$103,3,0),SCENARIOS!$J$23)</f>
        <v>0.1</v>
      </c>
      <c r="AB512" s="15">
        <f t="shared" si="136"/>
        <v>2838.301556227</v>
      </c>
      <c r="AC512" s="20">
        <f>IFERROR(VLOOKUP($E512,INPUTS!$A$44:$G$103,4,0),SCENARIOS!$K$23)</f>
        <v>0.15</v>
      </c>
      <c r="AD512" s="15">
        <f t="shared" si="137"/>
        <v>4816.91653706321</v>
      </c>
      <c r="AE512" s="20">
        <f>IFERROR(VLOOKUP($E512,INPUTS!$A$44:$G$103,5,0),SCENARIOS!$L$23)</f>
        <v>0.3</v>
      </c>
      <c r="AF512" s="15">
        <f t="shared" si="138"/>
        <v>10899.797861684</v>
      </c>
      <c r="AG512" s="20">
        <f>IFERROR(VLOOKUP($E512,INPUTS!$A$44:$G$103,6,0),SCENARIOS!$M$23)</f>
        <v>0.4</v>
      </c>
      <c r="AH512" s="15">
        <f t="shared" si="139"/>
        <v>16442.8277594092</v>
      </c>
      <c r="AI512" s="20">
        <f>IFERROR(VLOOKUP($E512,INPUTS!$A$44:$G$103,7,0),SCENARIOS!$N$23)</f>
        <v>0.5</v>
      </c>
      <c r="AJ512" s="15">
        <f t="shared" si="140"/>
        <v>23254.4379626769</v>
      </c>
      <c r="AL512" t="str">
        <f t="shared" si="141"/>
        <v>Y</v>
      </c>
      <c r="AM512" s="21">
        <f t="shared" si="142"/>
        <v>46508.8759253538</v>
      </c>
    </row>
    <row r="513" ht="15" customHeight="1" spans="1:39">
      <c r="A513" s="52" t="s">
        <v>1483</v>
      </c>
      <c r="B513" s="52" t="s">
        <v>610</v>
      </c>
      <c r="C513" s="52" t="s">
        <v>611</v>
      </c>
      <c r="D513" s="52" t="s">
        <v>929</v>
      </c>
      <c r="E513" s="10" t="s">
        <v>224</v>
      </c>
      <c r="F513" s="52" t="s">
        <v>938</v>
      </c>
      <c r="G513" s="52" t="s">
        <v>165</v>
      </c>
      <c r="H513" s="52" t="s">
        <v>249</v>
      </c>
      <c r="I513" s="52" t="s">
        <v>930</v>
      </c>
      <c r="J513" s="52" t="s">
        <v>169</v>
      </c>
      <c r="K513" s="52" t="s">
        <v>931</v>
      </c>
      <c r="L513" s="53" t="s">
        <v>291</v>
      </c>
      <c r="M513" s="13">
        <v>365</v>
      </c>
      <c r="N513" s="14">
        <f t="shared" si="131"/>
        <v>1</v>
      </c>
      <c r="O513" s="15">
        <v>6350</v>
      </c>
      <c r="P513" s="15">
        <f t="shared" si="132"/>
        <v>2317750</v>
      </c>
      <c r="Q513" s="16">
        <f>IFERROR(VLOOKUP(G513,SCENARIOS!$A$13:$E$18,2,0),0.025)</f>
        <v>0.025</v>
      </c>
      <c r="R513" s="52">
        <f>IFERROR(VLOOKUP(L513,INPUTS!$A$107:$B$120,2,0),0.0082)</f>
        <v>0.0079</v>
      </c>
      <c r="S513" s="52">
        <f t="shared" si="133"/>
        <v>50.165</v>
      </c>
      <c r="T513" s="15">
        <f t="shared" si="134"/>
        <v>18310.225</v>
      </c>
      <c r="U513" s="15">
        <f>T513/INPUTS!$B$7*1000</f>
        <v>22887781.25</v>
      </c>
      <c r="V513" s="15">
        <f>T513*INPUTS!$B$6</f>
        <v>57860.311</v>
      </c>
      <c r="W513" s="54" t="s">
        <v>396</v>
      </c>
      <c r="X513" s="54" t="s">
        <v>396</v>
      </c>
      <c r="Y513" s="67">
        <f>IFERROR(VLOOKUP(E513,INPUTS!$A$44:$B$103,2,0),0)</f>
        <v>0.02</v>
      </c>
      <c r="Z513" s="15">
        <f t="shared" si="135"/>
        <v>366.2045</v>
      </c>
      <c r="AA513" s="20">
        <f>IFERROR(VLOOKUP(E513,INPUTS!$A$44:$C$103,3,0),SCENARIOS!$J$23)</f>
        <v>0.1</v>
      </c>
      <c r="AB513" s="15">
        <f t="shared" si="136"/>
        <v>2071.63389448752</v>
      </c>
      <c r="AC513" s="20">
        <f>IFERROR(VLOOKUP($E513,INPUTS!$A$44:$G$103,4,0),SCENARIOS!$K$23)</f>
        <v>0.15</v>
      </c>
      <c r="AD513" s="15">
        <f t="shared" si="137"/>
        <v>3515.79540348866</v>
      </c>
      <c r="AE513" s="20">
        <f>IFERROR(VLOOKUP($E513,INPUTS!$A$44:$G$103,5,0),SCENARIOS!$L$23)</f>
        <v>0.3</v>
      </c>
      <c r="AF513" s="15">
        <f t="shared" si="138"/>
        <v>7955.59958870036</v>
      </c>
      <c r="AG513" s="20">
        <f>IFERROR(VLOOKUP($E513,INPUTS!$A$44:$G$103,6,0),SCENARIOS!$M$23)</f>
        <v>0.4</v>
      </c>
      <c r="AH513" s="15">
        <f t="shared" si="139"/>
        <v>12001.3742841665</v>
      </c>
      <c r="AI513" s="20">
        <f>IFERROR(VLOOKUP($E513,INPUTS!$A$44:$G$103,7,0),SCENARIOS!$N$23)</f>
        <v>0.5</v>
      </c>
      <c r="AJ513" s="15">
        <f t="shared" si="140"/>
        <v>16973.0667888504</v>
      </c>
      <c r="AL513" t="str">
        <f t="shared" si="141"/>
        <v>Y</v>
      </c>
      <c r="AM513" s="21">
        <f t="shared" si="142"/>
        <v>33946.1335777008</v>
      </c>
    </row>
    <row r="514" ht="15" customHeight="1" spans="1:39">
      <c r="A514" s="52" t="s">
        <v>1484</v>
      </c>
      <c r="B514" s="52" t="s">
        <v>610</v>
      </c>
      <c r="C514" s="52" t="s">
        <v>611</v>
      </c>
      <c r="D514" s="52" t="s">
        <v>929</v>
      </c>
      <c r="E514" s="10" t="s">
        <v>224</v>
      </c>
      <c r="F514" s="52" t="s">
        <v>938</v>
      </c>
      <c r="G514" s="52" t="s">
        <v>165</v>
      </c>
      <c r="H514" s="52" t="s">
        <v>251</v>
      </c>
      <c r="I514" s="52" t="s">
        <v>930</v>
      </c>
      <c r="J514" s="52" t="s">
        <v>169</v>
      </c>
      <c r="K514" s="52" t="s">
        <v>931</v>
      </c>
      <c r="L514" s="53" t="s">
        <v>291</v>
      </c>
      <c r="M514" s="13">
        <v>548</v>
      </c>
      <c r="N514" s="14">
        <f t="shared" si="131"/>
        <v>1.5013698630137</v>
      </c>
      <c r="O514" s="15">
        <v>7200</v>
      </c>
      <c r="P514" s="15">
        <f t="shared" si="132"/>
        <v>3945600</v>
      </c>
      <c r="Q514" s="16">
        <f>IFERROR(VLOOKUP(G514,SCENARIOS!$A$13:$E$18,2,0),0.025)</f>
        <v>0.025</v>
      </c>
      <c r="R514" s="52">
        <f>IFERROR(VLOOKUP(L514,INPUTS!$A$107:$B$120,2,0),0.0082)</f>
        <v>0.0079</v>
      </c>
      <c r="S514" s="52">
        <f t="shared" si="133"/>
        <v>56.88</v>
      </c>
      <c r="T514" s="15">
        <f t="shared" si="134"/>
        <v>31170.24</v>
      </c>
      <c r="U514" s="15">
        <f>T514/INPUTS!$B$7*1000</f>
        <v>38962800</v>
      </c>
      <c r="V514" s="15">
        <f>T514*INPUTS!$B$6</f>
        <v>98497.9584</v>
      </c>
      <c r="W514" s="54" t="s">
        <v>396</v>
      </c>
      <c r="X514" s="54" t="s">
        <v>396</v>
      </c>
      <c r="Y514" s="67">
        <f>IFERROR(VLOOKUP(E514,INPUTS!$A$44:$B$103,2,0),0)</f>
        <v>0.02</v>
      </c>
      <c r="Z514" s="15">
        <f t="shared" si="135"/>
        <v>623.4048</v>
      </c>
      <c r="AA514" s="20">
        <f>IFERROR(VLOOKUP(E514,INPUTS!$A$44:$C$103,3,0),SCENARIOS!$J$23)</f>
        <v>0.1</v>
      </c>
      <c r="AB514" s="15">
        <f t="shared" si="136"/>
        <v>3526.62655337719</v>
      </c>
      <c r="AC514" s="20">
        <f>IFERROR(VLOOKUP($E514,INPUTS!$A$44:$G$103,4,0),SCENARIOS!$K$23)</f>
        <v>0.15</v>
      </c>
      <c r="AD514" s="15">
        <f t="shared" si="137"/>
        <v>5985.08136943366</v>
      </c>
      <c r="AE514" s="20">
        <f>IFERROR(VLOOKUP($E514,INPUTS!$A$44:$G$103,5,0),SCENARIOS!$L$23)</f>
        <v>0.3</v>
      </c>
      <c r="AF514" s="15">
        <f t="shared" si="138"/>
        <v>13543.1404323918</v>
      </c>
      <c r="AG514" s="20">
        <f>IFERROR(VLOOKUP($E514,INPUTS!$A$44:$G$103,6,0),SCENARIOS!$M$23)</f>
        <v>0.4</v>
      </c>
      <c r="AH514" s="15">
        <f t="shared" si="139"/>
        <v>20430.4270847189</v>
      </c>
      <c r="AI514" s="20">
        <f>IFERROR(VLOOKUP($E514,INPUTS!$A$44:$G$103,7,0),SCENARIOS!$N$23)</f>
        <v>0.5</v>
      </c>
      <c r="AJ514" s="15">
        <f t="shared" si="140"/>
        <v>28893.9412456426</v>
      </c>
      <c r="AL514" t="str">
        <f t="shared" si="141"/>
        <v>Y</v>
      </c>
      <c r="AM514" s="21">
        <f t="shared" si="142"/>
        <v>57787.8824912851</v>
      </c>
    </row>
    <row r="515" ht="15" customHeight="1" spans="1:39">
      <c r="A515" s="52" t="s">
        <v>1485</v>
      </c>
      <c r="B515" s="52" t="s">
        <v>610</v>
      </c>
      <c r="C515" s="52" t="s">
        <v>611</v>
      </c>
      <c r="D515" s="52" t="s">
        <v>929</v>
      </c>
      <c r="E515" s="10" t="s">
        <v>224</v>
      </c>
      <c r="F515" s="52" t="s">
        <v>938</v>
      </c>
      <c r="G515" s="52" t="s">
        <v>165</v>
      </c>
      <c r="H515" s="52" t="s">
        <v>253</v>
      </c>
      <c r="I515" s="52" t="s">
        <v>930</v>
      </c>
      <c r="J515" s="52" t="s">
        <v>169</v>
      </c>
      <c r="K515" s="52" t="s">
        <v>931</v>
      </c>
      <c r="L515" s="53" t="s">
        <v>291</v>
      </c>
      <c r="M515" s="13">
        <v>365</v>
      </c>
      <c r="N515" s="14">
        <f t="shared" si="131"/>
        <v>1</v>
      </c>
      <c r="O515" s="15">
        <v>7830</v>
      </c>
      <c r="P515" s="15">
        <f t="shared" si="132"/>
        <v>2857950</v>
      </c>
      <c r="Q515" s="16">
        <f>IFERROR(VLOOKUP(G515,SCENARIOS!$A$13:$E$18,2,0),0.025)</f>
        <v>0.025</v>
      </c>
      <c r="R515" s="52">
        <f>IFERROR(VLOOKUP(L515,INPUTS!$A$107:$B$120,2,0),0.0082)</f>
        <v>0.0079</v>
      </c>
      <c r="S515" s="52">
        <f t="shared" si="133"/>
        <v>61.857</v>
      </c>
      <c r="T515" s="15">
        <f t="shared" si="134"/>
        <v>22577.805</v>
      </c>
      <c r="U515" s="15">
        <f>T515/INPUTS!$B$7*1000</f>
        <v>28222256.25</v>
      </c>
      <c r="V515" s="15">
        <f>T515*INPUTS!$B$6</f>
        <v>71345.8638</v>
      </c>
      <c r="W515" s="54" t="s">
        <v>396</v>
      </c>
      <c r="X515" s="54" t="s">
        <v>396</v>
      </c>
      <c r="Y515" s="67">
        <f>IFERROR(VLOOKUP(E515,INPUTS!$A$44:$B$103,2,0),0)</f>
        <v>0.02</v>
      </c>
      <c r="Z515" s="15">
        <f t="shared" si="135"/>
        <v>451.5561</v>
      </c>
      <c r="AA515" s="20">
        <f>IFERROR(VLOOKUP(E515,INPUTS!$A$44:$C$103,3,0),SCENARIOS!$J$23)</f>
        <v>0.1</v>
      </c>
      <c r="AB515" s="15">
        <f t="shared" si="136"/>
        <v>2554.4714006043</v>
      </c>
      <c r="AC515" s="20">
        <f>IFERROR(VLOOKUP($E515,INPUTS!$A$44:$G$103,4,0),SCENARIOS!$K$23)</f>
        <v>0.15</v>
      </c>
      <c r="AD515" s="15">
        <f t="shared" si="137"/>
        <v>4335.22488335689</v>
      </c>
      <c r="AE515" s="20">
        <f>IFERROR(VLOOKUP($E515,INPUTS!$A$44:$G$103,5,0),SCENARIOS!$L$23)</f>
        <v>0.3</v>
      </c>
      <c r="AF515" s="15">
        <f t="shared" si="138"/>
        <v>9809.81807551556</v>
      </c>
      <c r="AG515" s="20">
        <f>IFERROR(VLOOKUP($E515,INPUTS!$A$44:$G$103,6,0),SCENARIOS!$M$23)</f>
        <v>0.4</v>
      </c>
      <c r="AH515" s="15">
        <f t="shared" si="139"/>
        <v>14798.5449834683</v>
      </c>
      <c r="AI515" s="20">
        <f>IFERROR(VLOOKUP($E515,INPUTS!$A$44:$G$103,7,0),SCENARIOS!$N$23)</f>
        <v>0.5</v>
      </c>
      <c r="AJ515" s="15">
        <f t="shared" si="140"/>
        <v>20928.9941664092</v>
      </c>
      <c r="AL515" t="str">
        <f t="shared" si="141"/>
        <v>Y</v>
      </c>
      <c r="AM515" s="21">
        <f t="shared" si="142"/>
        <v>41857.9883328184</v>
      </c>
    </row>
    <row r="516" ht="15" customHeight="1" spans="1:39">
      <c r="A516" s="52" t="s">
        <v>1486</v>
      </c>
      <c r="B516" s="52" t="s">
        <v>610</v>
      </c>
      <c r="C516" s="52" t="s">
        <v>611</v>
      </c>
      <c r="D516" s="52" t="s">
        <v>929</v>
      </c>
      <c r="E516" s="10" t="s">
        <v>224</v>
      </c>
      <c r="F516" s="52" t="s">
        <v>938</v>
      </c>
      <c r="G516" s="52" t="s">
        <v>165</v>
      </c>
      <c r="H516" s="52" t="s">
        <v>615</v>
      </c>
      <c r="I516" s="52" t="s">
        <v>614</v>
      </c>
      <c r="J516" s="52" t="s">
        <v>169</v>
      </c>
      <c r="K516" s="52" t="s">
        <v>931</v>
      </c>
      <c r="L516" s="53" t="s">
        <v>288</v>
      </c>
      <c r="M516" s="13">
        <v>365</v>
      </c>
      <c r="N516" s="14">
        <f t="shared" ref="N516:N579" si="143">M516/365</f>
        <v>1</v>
      </c>
      <c r="O516" s="15">
        <v>5730</v>
      </c>
      <c r="P516" s="15">
        <f t="shared" ref="P516:P579" si="144">M516*O516</f>
        <v>2091450</v>
      </c>
      <c r="Q516" s="16">
        <f>IFERROR(VLOOKUP(G516,SCENARIOS!$A$13:$E$18,2,0),0.025)</f>
        <v>0.025</v>
      </c>
      <c r="R516" s="52">
        <f>IFERROR(VLOOKUP(L516,INPUTS!$A$107:$B$120,2,0),0.0082)</f>
        <v>0.0085</v>
      </c>
      <c r="S516" s="52">
        <f t="shared" ref="S516:S579" si="145">O516*R516</f>
        <v>48.705</v>
      </c>
      <c r="T516" s="15">
        <f t="shared" ref="T516:T579" si="146">M516*S516</f>
        <v>17777.325</v>
      </c>
      <c r="U516" s="15">
        <f>T516/INPUTS!$B$7*1000</f>
        <v>22221656.25</v>
      </c>
      <c r="V516" s="15">
        <f>T516*INPUTS!$B$6</f>
        <v>56176.347</v>
      </c>
      <c r="W516" s="54" t="s">
        <v>396</v>
      </c>
      <c r="X516" s="54" t="s">
        <v>396</v>
      </c>
      <c r="Y516" s="67">
        <f>IFERROR(VLOOKUP(E516,INPUTS!$A$44:$B$103,2,0),0)</f>
        <v>0.02</v>
      </c>
      <c r="Z516" s="15">
        <f t="shared" ref="Z516:Z579" si="147">T516*Y516</f>
        <v>355.5465</v>
      </c>
      <c r="AA516" s="20">
        <f>IFERROR(VLOOKUP(E516,INPUTS!$A$44:$C$103,3,0),SCENARIOS!$J$23)</f>
        <v>0.1</v>
      </c>
      <c r="AB516" s="15">
        <f t="shared" si="136"/>
        <v>2011.34115082258</v>
      </c>
      <c r="AC516" s="20">
        <f>IFERROR(VLOOKUP($E516,INPUTS!$A$44:$G$103,4,0),SCENARIOS!$K$23)</f>
        <v>0.15</v>
      </c>
      <c r="AD516" s="15">
        <f t="shared" si="137"/>
        <v>3413.47184544833</v>
      </c>
      <c r="AE516" s="20">
        <f>IFERROR(VLOOKUP($E516,INPUTS!$A$44:$G$103,5,0),SCENARIOS!$L$23)</f>
        <v>0.3</v>
      </c>
      <c r="AF516" s="15">
        <f t="shared" si="138"/>
        <v>7724.06016082231</v>
      </c>
      <c r="AG516" s="20">
        <f>IFERROR(VLOOKUP($E516,INPUTS!$A$44:$G$103,6,0),SCENARIOS!$M$23)</f>
        <v>0.4</v>
      </c>
      <c r="AH516" s="15">
        <f t="shared" si="139"/>
        <v>11652.0868037542</v>
      </c>
      <c r="AI516" s="20">
        <f>IFERROR(VLOOKUP($E516,INPUTS!$A$44:$G$103,7,0),SCENARIOS!$N$23)</f>
        <v>0.5</v>
      </c>
      <c r="AJ516" s="15">
        <f t="shared" si="140"/>
        <v>16479.0833838524</v>
      </c>
      <c r="AL516" t="str">
        <f t="shared" si="141"/>
        <v>Y</v>
      </c>
      <c r="AM516" s="21">
        <f t="shared" si="142"/>
        <v>32958.1667677049</v>
      </c>
    </row>
    <row r="517" ht="15" customHeight="1" spans="1:39">
      <c r="A517" s="52" t="s">
        <v>1487</v>
      </c>
      <c r="B517" s="52" t="s">
        <v>610</v>
      </c>
      <c r="C517" s="52" t="s">
        <v>611</v>
      </c>
      <c r="D517" s="52" t="s">
        <v>929</v>
      </c>
      <c r="E517" s="10" t="s">
        <v>224</v>
      </c>
      <c r="F517" s="52" t="s">
        <v>938</v>
      </c>
      <c r="G517" s="52" t="s">
        <v>165</v>
      </c>
      <c r="H517" s="52" t="s">
        <v>234</v>
      </c>
      <c r="I517" s="52" t="s">
        <v>424</v>
      </c>
      <c r="J517" s="52" t="s">
        <v>173</v>
      </c>
      <c r="K517" s="52" t="s">
        <v>931</v>
      </c>
      <c r="L517" s="53" t="s">
        <v>293</v>
      </c>
      <c r="M517" s="13">
        <v>548</v>
      </c>
      <c r="N517" s="14">
        <f t="shared" si="143"/>
        <v>1.5013698630137</v>
      </c>
      <c r="O517" s="15">
        <v>9600</v>
      </c>
      <c r="P517" s="15">
        <f t="shared" si="144"/>
        <v>5260800</v>
      </c>
      <c r="Q517" s="16">
        <f>IFERROR(VLOOKUP(G517,SCENARIOS!$A$13:$E$18,2,0),0.025)</f>
        <v>0.025</v>
      </c>
      <c r="R517" s="52">
        <f>IFERROR(VLOOKUP(L517,INPUTS!$A$107:$B$120,2,0),0.0082)</f>
        <v>0.0079</v>
      </c>
      <c r="S517" s="52">
        <f t="shared" si="145"/>
        <v>75.84</v>
      </c>
      <c r="T517" s="15">
        <f t="shared" si="146"/>
        <v>41560.32</v>
      </c>
      <c r="U517" s="15">
        <f>T517/INPUTS!$B$7*1000</f>
        <v>51950400</v>
      </c>
      <c r="V517" s="15">
        <f>T517*INPUTS!$B$6</f>
        <v>131330.6112</v>
      </c>
      <c r="W517" s="54" t="s">
        <v>396</v>
      </c>
      <c r="X517" s="54" t="s">
        <v>396</v>
      </c>
      <c r="Y517" s="67">
        <f>IFERROR(VLOOKUP(E517,INPUTS!$A$44:$B$103,2,0),0)</f>
        <v>0.02</v>
      </c>
      <c r="Z517" s="15">
        <f t="shared" si="147"/>
        <v>831.2064</v>
      </c>
      <c r="AA517" s="20">
        <f>IFERROR(VLOOKUP(E517,INPUTS!$A$44:$C$103,3,0),SCENARIOS!$J$23)</f>
        <v>0.1</v>
      </c>
      <c r="AB517" s="15">
        <f t="shared" ref="AB517:AB580" si="148">$T517*AA517*(1+$Q517)^AB$2</f>
        <v>4702.16873783625</v>
      </c>
      <c r="AC517" s="20">
        <f>IFERROR(VLOOKUP($E517,INPUTS!$A$44:$G$103,4,0),SCENARIOS!$K$23)</f>
        <v>0.15</v>
      </c>
      <c r="AD517" s="15">
        <f t="shared" ref="AD517:AD580" si="149">$T517*AC517*(1+$Q517)^AD$2</f>
        <v>7980.10849257821</v>
      </c>
      <c r="AE517" s="20">
        <f>IFERROR(VLOOKUP($E517,INPUTS!$A$44:$G$103,5,0),SCENARIOS!$L$23)</f>
        <v>0.3</v>
      </c>
      <c r="AF517" s="15">
        <f t="shared" ref="AF517:AF580" si="150">$T517*AE517*(1+$Q517)^AF$2</f>
        <v>18057.5205765224</v>
      </c>
      <c r="AG517" s="20">
        <f>IFERROR(VLOOKUP($E517,INPUTS!$A$44:$G$103,6,0),SCENARIOS!$M$23)</f>
        <v>0.4</v>
      </c>
      <c r="AH517" s="15">
        <f t="shared" ref="AH517:AH580" si="151">$T517*AG517*(1+$Q517)^AH$2</f>
        <v>27240.5694462919</v>
      </c>
      <c r="AI517" s="20">
        <f>IFERROR(VLOOKUP($E517,INPUTS!$A$44:$G$103,7,0),SCENARIOS!$N$23)</f>
        <v>0.5</v>
      </c>
      <c r="AJ517" s="15">
        <f t="shared" ref="AJ517:AJ580" si="152">$T517*AI517*(1+$Q517)^AJ$2</f>
        <v>38525.2549941901</v>
      </c>
      <c r="AL517" t="str">
        <f t="shared" ref="AL517:AL580" si="153">IF(H517="MULTI","MULTI",IF(COUNTIFS($E$4:$E$1277,H517,$H$4:$H$1277,E517)&gt;0,"Y","N"))</f>
        <v>Y</v>
      </c>
      <c r="AM517" s="21">
        <f t="shared" ref="AM517:AM580" si="154">T517*((1+Q517)^25)</f>
        <v>77050.5099883802</v>
      </c>
    </row>
    <row r="518" ht="15" customHeight="1" spans="1:39">
      <c r="A518" s="52" t="s">
        <v>1488</v>
      </c>
      <c r="B518" s="52" t="s">
        <v>610</v>
      </c>
      <c r="C518" s="52" t="s">
        <v>611</v>
      </c>
      <c r="D518" s="52" t="s">
        <v>929</v>
      </c>
      <c r="E518" s="10" t="s">
        <v>224</v>
      </c>
      <c r="F518" s="52" t="s">
        <v>938</v>
      </c>
      <c r="G518" s="52" t="s">
        <v>165</v>
      </c>
      <c r="H518" s="52" t="s">
        <v>242</v>
      </c>
      <c r="I518" s="52" t="s">
        <v>421</v>
      </c>
      <c r="J518" s="52" t="s">
        <v>173</v>
      </c>
      <c r="K518" s="52" t="s">
        <v>931</v>
      </c>
      <c r="L518" s="53" t="s">
        <v>293</v>
      </c>
      <c r="M518" s="13">
        <v>548</v>
      </c>
      <c r="N518" s="14">
        <f t="shared" si="143"/>
        <v>1.5013698630137</v>
      </c>
      <c r="O518" s="15">
        <v>10850</v>
      </c>
      <c r="P518" s="15">
        <f t="shared" si="144"/>
        <v>5945800</v>
      </c>
      <c r="Q518" s="16">
        <f>IFERROR(VLOOKUP(G518,SCENARIOS!$A$13:$E$18,2,0),0.025)</f>
        <v>0.025</v>
      </c>
      <c r="R518" s="52">
        <f>IFERROR(VLOOKUP(L518,INPUTS!$A$107:$B$120,2,0),0.0082)</f>
        <v>0.0079</v>
      </c>
      <c r="S518" s="52">
        <f t="shared" si="145"/>
        <v>85.715</v>
      </c>
      <c r="T518" s="15">
        <f t="shared" si="146"/>
        <v>46971.82</v>
      </c>
      <c r="U518" s="15">
        <f>T518/INPUTS!$B$7*1000</f>
        <v>58714775</v>
      </c>
      <c r="V518" s="15">
        <f>T518*INPUTS!$B$6</f>
        <v>148430.9512</v>
      </c>
      <c r="W518" s="54" t="s">
        <v>396</v>
      </c>
      <c r="X518" s="54" t="s">
        <v>396</v>
      </c>
      <c r="Y518" s="67">
        <f>IFERROR(VLOOKUP(E518,INPUTS!$A$44:$B$103,2,0),0)</f>
        <v>0.02</v>
      </c>
      <c r="Z518" s="15">
        <f t="shared" si="147"/>
        <v>939.4364</v>
      </c>
      <c r="AA518" s="20">
        <f>IFERROR(VLOOKUP(E518,INPUTS!$A$44:$C$103,3,0),SCENARIOS!$J$23)</f>
        <v>0.1</v>
      </c>
      <c r="AB518" s="15">
        <f t="shared" si="148"/>
        <v>5314.43029224201</v>
      </c>
      <c r="AC518" s="20">
        <f>IFERROR(VLOOKUP($E518,INPUTS!$A$44:$G$103,4,0),SCENARIOS!$K$23)</f>
        <v>0.15</v>
      </c>
      <c r="AD518" s="15">
        <f t="shared" si="149"/>
        <v>9019.185119216</v>
      </c>
      <c r="AE518" s="20">
        <f>IFERROR(VLOOKUP($E518,INPUTS!$A$44:$G$103,5,0),SCENARIOS!$L$23)</f>
        <v>0.3</v>
      </c>
      <c r="AF518" s="15">
        <f t="shared" si="150"/>
        <v>20408.7602349238</v>
      </c>
      <c r="AG518" s="20">
        <f>IFERROR(VLOOKUP($E518,INPUTS!$A$44:$G$103,6,0),SCENARIOS!$M$23)</f>
        <v>0.4</v>
      </c>
      <c r="AH518" s="15">
        <f t="shared" si="151"/>
        <v>30787.5185929445</v>
      </c>
      <c r="AI518" s="20">
        <f>IFERROR(VLOOKUP($E518,INPUTS!$A$44:$G$103,7,0),SCENARIOS!$N$23)</f>
        <v>0.5</v>
      </c>
      <c r="AJ518" s="15">
        <f t="shared" si="152"/>
        <v>43541.5642382252</v>
      </c>
      <c r="AL518" t="str">
        <f t="shared" si="153"/>
        <v>Y</v>
      </c>
      <c r="AM518" s="21">
        <f t="shared" si="154"/>
        <v>87083.1284764505</v>
      </c>
    </row>
    <row r="519" ht="15" customHeight="1" spans="1:39">
      <c r="A519" s="52" t="s">
        <v>1489</v>
      </c>
      <c r="B519" s="52" t="s">
        <v>653</v>
      </c>
      <c r="C519" s="52" t="s">
        <v>654</v>
      </c>
      <c r="D519" s="52" t="s">
        <v>929</v>
      </c>
      <c r="E519" s="10" t="s">
        <v>222</v>
      </c>
      <c r="F519" s="52" t="s">
        <v>655</v>
      </c>
      <c r="G519" s="52" t="s">
        <v>165</v>
      </c>
      <c r="H519" s="52" t="s">
        <v>245</v>
      </c>
      <c r="I519" s="52" t="s">
        <v>930</v>
      </c>
      <c r="J519" s="52" t="s">
        <v>169</v>
      </c>
      <c r="K519" s="52" t="s">
        <v>931</v>
      </c>
      <c r="L519" s="53" t="s">
        <v>288</v>
      </c>
      <c r="M519" s="13">
        <v>548</v>
      </c>
      <c r="N519" s="14">
        <f t="shared" si="143"/>
        <v>1.5013698630137</v>
      </c>
      <c r="O519" s="15">
        <v>5900</v>
      </c>
      <c r="P519" s="15">
        <f t="shared" si="144"/>
        <v>3233200</v>
      </c>
      <c r="Q519" s="16">
        <f>IFERROR(VLOOKUP(G519,SCENARIOS!$A$13:$E$18,2,0),0.025)</f>
        <v>0.025</v>
      </c>
      <c r="R519" s="52">
        <f>IFERROR(VLOOKUP(L519,INPUTS!$A$107:$B$120,2,0),0.0082)</f>
        <v>0.0085</v>
      </c>
      <c r="S519" s="52">
        <f t="shared" si="145"/>
        <v>50.15</v>
      </c>
      <c r="T519" s="15">
        <f t="shared" si="146"/>
        <v>27482.2</v>
      </c>
      <c r="U519" s="15">
        <f>T519/INPUTS!$B$7*1000</f>
        <v>34352750</v>
      </c>
      <c r="V519" s="15">
        <f>T519*INPUTS!$B$6</f>
        <v>86843.752</v>
      </c>
      <c r="W519" s="54" t="s">
        <v>396</v>
      </c>
      <c r="X519" s="54" t="s">
        <v>396</v>
      </c>
      <c r="Y519" s="67">
        <f>IFERROR(VLOOKUP(E519,INPUTS!$A$44:$B$103,2,0),0)</f>
        <v>0.02</v>
      </c>
      <c r="Z519" s="15">
        <f t="shared" si="147"/>
        <v>549.644</v>
      </c>
      <c r="AA519" s="20">
        <f>IFERROR(VLOOKUP(E519,INPUTS!$A$44:$C$103,3,0),SCENARIOS!$J$23)</f>
        <v>0.06</v>
      </c>
      <c r="AB519" s="15">
        <f t="shared" si="148"/>
        <v>1865.61520729816</v>
      </c>
      <c r="AC519" s="20">
        <f>IFERROR(VLOOKUP($E519,INPUTS!$A$44:$G$103,4,0),SCENARIOS!$K$23)</f>
        <v>0.15</v>
      </c>
      <c r="AD519" s="15">
        <f t="shared" si="149"/>
        <v>5276.93091907697</v>
      </c>
      <c r="AE519" s="20">
        <f>IFERROR(VLOOKUP($E519,INPUTS!$A$44:$G$103,5,0),SCENARIOS!$L$23)</f>
        <v>0.3</v>
      </c>
      <c r="AF519" s="15">
        <f t="shared" si="150"/>
        <v>11940.7259614003</v>
      </c>
      <c r="AG519" s="20">
        <f>IFERROR(VLOOKUP($E519,INPUTS!$A$44:$G$103,6,0),SCENARIOS!$M$23)</f>
        <v>0.4</v>
      </c>
      <c r="AH519" s="15">
        <f t="shared" si="151"/>
        <v>18013.1138941395</v>
      </c>
      <c r="AI519" s="20">
        <f>IFERROR(VLOOKUP($E519,INPUTS!$A$44:$G$103,7,0),SCENARIOS!$N$23)</f>
        <v>0.5</v>
      </c>
      <c r="AJ519" s="15">
        <f t="shared" si="152"/>
        <v>25475.2312494545</v>
      </c>
      <c r="AL519" t="str">
        <f t="shared" si="153"/>
        <v>N</v>
      </c>
      <c r="AM519" s="21">
        <f t="shared" si="154"/>
        <v>50950.4624989091</v>
      </c>
    </row>
    <row r="520" ht="15" customHeight="1" spans="1:39">
      <c r="A520" s="52" t="s">
        <v>1490</v>
      </c>
      <c r="B520" s="52" t="s">
        <v>653</v>
      </c>
      <c r="C520" s="52" t="s">
        <v>654</v>
      </c>
      <c r="D520" s="52" t="s">
        <v>929</v>
      </c>
      <c r="E520" s="10" t="s">
        <v>222</v>
      </c>
      <c r="F520" s="52" t="s">
        <v>655</v>
      </c>
      <c r="G520" s="52" t="s">
        <v>165</v>
      </c>
      <c r="H520" s="52" t="s">
        <v>256</v>
      </c>
      <c r="I520" s="52" t="s">
        <v>930</v>
      </c>
      <c r="J520" s="52" t="s">
        <v>169</v>
      </c>
      <c r="K520" s="52" t="s">
        <v>931</v>
      </c>
      <c r="L520" s="53" t="s">
        <v>288</v>
      </c>
      <c r="M520" s="13">
        <v>365</v>
      </c>
      <c r="N520" s="14">
        <f t="shared" si="143"/>
        <v>1</v>
      </c>
      <c r="O520" s="15">
        <v>6100</v>
      </c>
      <c r="P520" s="15">
        <f t="shared" si="144"/>
        <v>2226500</v>
      </c>
      <c r="Q520" s="16">
        <f>IFERROR(VLOOKUP(G520,SCENARIOS!$A$13:$E$18,2,0),0.025)</f>
        <v>0.025</v>
      </c>
      <c r="R520" s="52">
        <f>IFERROR(VLOOKUP(L520,INPUTS!$A$107:$B$120,2,0),0.0082)</f>
        <v>0.0085</v>
      </c>
      <c r="S520" s="52">
        <f t="shared" si="145"/>
        <v>51.85</v>
      </c>
      <c r="T520" s="15">
        <f t="shared" si="146"/>
        <v>18925.25</v>
      </c>
      <c r="U520" s="15">
        <f>T520/INPUTS!$B$7*1000</f>
        <v>23656562.5</v>
      </c>
      <c r="V520" s="15">
        <f>T520*INPUTS!$B$6</f>
        <v>59803.79</v>
      </c>
      <c r="W520" s="54" t="s">
        <v>396</v>
      </c>
      <c r="X520" s="54" t="s">
        <v>396</v>
      </c>
      <c r="Y520" s="67">
        <f>IFERROR(VLOOKUP(E520,INPUTS!$A$44:$B$103,2,0),0)</f>
        <v>0.02</v>
      </c>
      <c r="Z520" s="15">
        <f t="shared" si="147"/>
        <v>378.505</v>
      </c>
      <c r="AA520" s="20">
        <f>IFERROR(VLOOKUP(E520,INPUTS!$A$44:$C$103,3,0),SCENARIOS!$J$23)</f>
        <v>0.06</v>
      </c>
      <c r="AB520" s="15">
        <f t="shared" si="148"/>
        <v>1284.7309968605</v>
      </c>
      <c r="AC520" s="20">
        <f>IFERROR(VLOOKUP($E520,INPUTS!$A$44:$G$103,4,0),SCENARIOS!$K$23)</f>
        <v>0.15</v>
      </c>
      <c r="AD520" s="15">
        <f t="shared" si="149"/>
        <v>3633.88800300782</v>
      </c>
      <c r="AE520" s="20">
        <f>IFERROR(VLOOKUP($E520,INPUTS!$A$44:$G$103,5,0),SCENARIOS!$L$23)</f>
        <v>0.3</v>
      </c>
      <c r="AF520" s="15">
        <f t="shared" si="150"/>
        <v>8222.82146265551</v>
      </c>
      <c r="AG520" s="20">
        <f>IFERROR(VLOOKUP($E520,INPUTS!$A$44:$G$103,6,0),SCENARIOS!$M$23)</f>
        <v>0.4</v>
      </c>
      <c r="AH520" s="15">
        <f t="shared" si="151"/>
        <v>12404.4903146423</v>
      </c>
      <c r="AI520" s="20">
        <f>IFERROR(VLOOKUP($E520,INPUTS!$A$44:$G$103,7,0),SCENARIOS!$N$23)</f>
        <v>0.5</v>
      </c>
      <c r="AJ520" s="15">
        <f t="shared" si="152"/>
        <v>17543.1777733857</v>
      </c>
      <c r="AL520" t="str">
        <f t="shared" si="153"/>
        <v>N</v>
      </c>
      <c r="AM520" s="21">
        <f t="shared" si="154"/>
        <v>35086.3555467713</v>
      </c>
    </row>
    <row r="521" ht="15" customHeight="1" spans="1:39">
      <c r="A521" s="52" t="s">
        <v>1491</v>
      </c>
      <c r="B521" s="52" t="s">
        <v>653</v>
      </c>
      <c r="C521" s="52" t="s">
        <v>654</v>
      </c>
      <c r="D521" s="52" t="s">
        <v>929</v>
      </c>
      <c r="E521" s="10" t="s">
        <v>222</v>
      </c>
      <c r="F521" s="52" t="s">
        <v>655</v>
      </c>
      <c r="G521" s="52" t="s">
        <v>165</v>
      </c>
      <c r="H521" s="52" t="s">
        <v>640</v>
      </c>
      <c r="I521" s="52" t="s">
        <v>639</v>
      </c>
      <c r="J521" s="52" t="s">
        <v>185</v>
      </c>
      <c r="K521" s="52" t="s">
        <v>931</v>
      </c>
      <c r="L521" s="53" t="s">
        <v>288</v>
      </c>
      <c r="M521" s="13">
        <v>548</v>
      </c>
      <c r="N521" s="14">
        <f t="shared" si="143"/>
        <v>1.5013698630137</v>
      </c>
      <c r="O521" s="15">
        <v>6250</v>
      </c>
      <c r="P521" s="15">
        <f t="shared" si="144"/>
        <v>3425000</v>
      </c>
      <c r="Q521" s="16">
        <f>IFERROR(VLOOKUP(G521,SCENARIOS!$A$13:$E$18,2,0),0.025)</f>
        <v>0.025</v>
      </c>
      <c r="R521" s="52">
        <f>IFERROR(VLOOKUP(L521,INPUTS!$A$107:$B$120,2,0),0.0082)</f>
        <v>0.0085</v>
      </c>
      <c r="S521" s="52">
        <f t="shared" si="145"/>
        <v>53.125</v>
      </c>
      <c r="T521" s="15">
        <f t="shared" si="146"/>
        <v>29112.5</v>
      </c>
      <c r="U521" s="15">
        <f>T521/INPUTS!$B$7*1000</f>
        <v>36390625</v>
      </c>
      <c r="V521" s="15">
        <f>T521*INPUTS!$B$6</f>
        <v>91995.5</v>
      </c>
      <c r="W521" s="54" t="s">
        <v>396</v>
      </c>
      <c r="X521" s="54" t="s">
        <v>396</v>
      </c>
      <c r="Y521" s="67">
        <f>IFERROR(VLOOKUP(E521,INPUTS!$A$44:$B$103,2,0),0)</f>
        <v>0.02</v>
      </c>
      <c r="Z521" s="15">
        <f t="shared" si="147"/>
        <v>582.25</v>
      </c>
      <c r="AA521" s="20">
        <f>IFERROR(VLOOKUP(E521,INPUTS!$A$44:$C$103,3,0),SCENARIOS!$J$23)</f>
        <v>0.06</v>
      </c>
      <c r="AB521" s="15">
        <f t="shared" si="148"/>
        <v>1976.2872958667</v>
      </c>
      <c r="AC521" s="20">
        <f>IFERROR(VLOOKUP($E521,INPUTS!$A$44:$G$103,4,0),SCENARIOS!$K$23)</f>
        <v>0.15</v>
      </c>
      <c r="AD521" s="15">
        <f t="shared" si="149"/>
        <v>5589.96919393747</v>
      </c>
      <c r="AE521" s="20">
        <f>IFERROR(VLOOKUP($E521,INPUTS!$A$44:$G$103,5,0),SCENARIOS!$L$23)</f>
        <v>0.3</v>
      </c>
      <c r="AF521" s="15">
        <f t="shared" si="150"/>
        <v>12649.0741116529</v>
      </c>
      <c r="AG521" s="20">
        <f>IFERROR(VLOOKUP($E521,INPUTS!$A$44:$G$103,6,0),SCENARIOS!$M$23)</f>
        <v>0.4</v>
      </c>
      <c r="AH521" s="15">
        <f t="shared" si="151"/>
        <v>19081.6884471817</v>
      </c>
      <c r="AI521" s="20">
        <f>IFERROR(VLOOKUP($E521,INPUTS!$A$44:$G$103,7,0),SCENARIOS!$N$23)</f>
        <v>0.5</v>
      </c>
      <c r="AJ521" s="15">
        <f t="shared" si="152"/>
        <v>26986.4737812018</v>
      </c>
      <c r="AL521" t="str">
        <f t="shared" si="153"/>
        <v>N</v>
      </c>
      <c r="AM521" s="21">
        <f t="shared" si="154"/>
        <v>53972.9475624037</v>
      </c>
    </row>
    <row r="522" ht="15" customHeight="1" spans="1:39">
      <c r="A522" s="52" t="s">
        <v>1492</v>
      </c>
      <c r="B522" s="52" t="s">
        <v>653</v>
      </c>
      <c r="C522" s="52" t="s">
        <v>654</v>
      </c>
      <c r="D522" s="52" t="s">
        <v>929</v>
      </c>
      <c r="E522" s="10" t="s">
        <v>222</v>
      </c>
      <c r="F522" s="52" t="s">
        <v>655</v>
      </c>
      <c r="G522" s="52" t="s">
        <v>165</v>
      </c>
      <c r="H522" s="52" t="s">
        <v>644</v>
      </c>
      <c r="I522" s="52" t="s">
        <v>643</v>
      </c>
      <c r="J522" s="52" t="s">
        <v>185</v>
      </c>
      <c r="K522" s="52" t="s">
        <v>931</v>
      </c>
      <c r="L522" s="53" t="s">
        <v>288</v>
      </c>
      <c r="M522" s="13">
        <v>365</v>
      </c>
      <c r="N522" s="14">
        <f t="shared" si="143"/>
        <v>1</v>
      </c>
      <c r="O522" s="15">
        <v>8900</v>
      </c>
      <c r="P522" s="15">
        <f t="shared" si="144"/>
        <v>3248500</v>
      </c>
      <c r="Q522" s="16">
        <f>IFERROR(VLOOKUP(G522,SCENARIOS!$A$13:$E$18,2,0),0.025)</f>
        <v>0.025</v>
      </c>
      <c r="R522" s="52">
        <f>IFERROR(VLOOKUP(L522,INPUTS!$A$107:$B$120,2,0),0.0082)</f>
        <v>0.0085</v>
      </c>
      <c r="S522" s="52">
        <f t="shared" si="145"/>
        <v>75.65</v>
      </c>
      <c r="T522" s="15">
        <f t="shared" si="146"/>
        <v>27612.25</v>
      </c>
      <c r="U522" s="15">
        <f>T522/INPUTS!$B$7*1000</f>
        <v>34515312.5</v>
      </c>
      <c r="V522" s="15">
        <f>T522*INPUTS!$B$6</f>
        <v>87254.71</v>
      </c>
      <c r="W522" s="54" t="s">
        <v>396</v>
      </c>
      <c r="X522" s="54" t="s">
        <v>396</v>
      </c>
      <c r="Y522" s="67">
        <f>IFERROR(VLOOKUP(E522,INPUTS!$A$44:$B$103,2,0),0)</f>
        <v>0.02</v>
      </c>
      <c r="Z522" s="15">
        <f t="shared" si="147"/>
        <v>552.245</v>
      </c>
      <c r="AA522" s="20">
        <f>IFERROR(VLOOKUP(E522,INPUTS!$A$44:$C$103,3,0),SCENARIOS!$J$23)</f>
        <v>0.06</v>
      </c>
      <c r="AB522" s="15">
        <f t="shared" si="148"/>
        <v>1874.44358558335</v>
      </c>
      <c r="AC522" s="20">
        <f>IFERROR(VLOOKUP($E522,INPUTS!$A$44:$G$103,4,0),SCENARIOS!$K$23)</f>
        <v>0.15</v>
      </c>
      <c r="AD522" s="15">
        <f t="shared" si="149"/>
        <v>5301.90216832288</v>
      </c>
      <c r="AE522" s="20">
        <f>IFERROR(VLOOKUP($E522,INPUTS!$A$44:$G$103,5,0),SCENARIOS!$L$23)</f>
        <v>0.3</v>
      </c>
      <c r="AF522" s="15">
        <f t="shared" si="150"/>
        <v>11997.2313143662</v>
      </c>
      <c r="AG522" s="20">
        <f>IFERROR(VLOOKUP($E522,INPUTS!$A$44:$G$103,6,0),SCENARIOS!$M$23)</f>
        <v>0.4</v>
      </c>
      <c r="AH522" s="15">
        <f t="shared" si="151"/>
        <v>18098.3547213634</v>
      </c>
      <c r="AI522" s="20">
        <f>IFERROR(VLOOKUP($E522,INPUTS!$A$44:$G$103,7,0),SCENARIOS!$N$23)</f>
        <v>0.5</v>
      </c>
      <c r="AJ522" s="15">
        <f t="shared" si="152"/>
        <v>25595.7839644479</v>
      </c>
      <c r="AL522" t="str">
        <f t="shared" si="153"/>
        <v>N</v>
      </c>
      <c r="AM522" s="21">
        <f t="shared" si="154"/>
        <v>51191.5679288959</v>
      </c>
    </row>
    <row r="523" ht="15" customHeight="1" spans="1:39">
      <c r="A523" s="52" t="s">
        <v>1493</v>
      </c>
      <c r="B523" s="52" t="s">
        <v>653</v>
      </c>
      <c r="C523" s="52" t="s">
        <v>654</v>
      </c>
      <c r="D523" s="52" t="s">
        <v>929</v>
      </c>
      <c r="E523" s="10" t="s">
        <v>222</v>
      </c>
      <c r="F523" s="52" t="s">
        <v>655</v>
      </c>
      <c r="G523" s="52" t="s">
        <v>165</v>
      </c>
      <c r="H523" s="52" t="s">
        <v>1216</v>
      </c>
      <c r="I523" s="52" t="s">
        <v>1217</v>
      </c>
      <c r="J523" s="52" t="s">
        <v>185</v>
      </c>
      <c r="K523" s="52" t="s">
        <v>931</v>
      </c>
      <c r="L523" s="53" t="s">
        <v>288</v>
      </c>
      <c r="M523" s="13">
        <v>365</v>
      </c>
      <c r="N523" s="14">
        <f t="shared" si="143"/>
        <v>1</v>
      </c>
      <c r="O523" s="15">
        <v>5100</v>
      </c>
      <c r="P523" s="15">
        <f t="shared" si="144"/>
        <v>1861500</v>
      </c>
      <c r="Q523" s="16">
        <f>IFERROR(VLOOKUP(G523,SCENARIOS!$A$13:$E$18,2,0),0.025)</f>
        <v>0.025</v>
      </c>
      <c r="R523" s="52">
        <f>IFERROR(VLOOKUP(L523,INPUTS!$A$107:$B$120,2,0),0.0082)</f>
        <v>0.0085</v>
      </c>
      <c r="S523" s="52">
        <f t="shared" si="145"/>
        <v>43.35</v>
      </c>
      <c r="T523" s="15">
        <f t="shared" si="146"/>
        <v>15822.75</v>
      </c>
      <c r="U523" s="15">
        <f>T523/INPUTS!$B$7*1000</f>
        <v>19778437.5</v>
      </c>
      <c r="V523" s="15">
        <f>T523*INPUTS!$B$6</f>
        <v>49999.89</v>
      </c>
      <c r="W523" s="54" t="s">
        <v>396</v>
      </c>
      <c r="X523" s="54" t="s">
        <v>396</v>
      </c>
      <c r="Y523" s="67">
        <f>IFERROR(VLOOKUP(E523,INPUTS!$A$44:$B$103,2,0),0)</f>
        <v>0.02</v>
      </c>
      <c r="Z523" s="15">
        <f t="shared" si="147"/>
        <v>316.455</v>
      </c>
      <c r="AA523" s="20">
        <f>IFERROR(VLOOKUP(E523,INPUTS!$A$44:$C$103,3,0),SCENARIOS!$J$23)</f>
        <v>0.06</v>
      </c>
      <c r="AB523" s="15">
        <f t="shared" si="148"/>
        <v>1074.11935803091</v>
      </c>
      <c r="AC523" s="20">
        <f>IFERROR(VLOOKUP($E523,INPUTS!$A$44:$G$103,4,0),SCENARIOS!$K$23)</f>
        <v>0.15</v>
      </c>
      <c r="AD523" s="15">
        <f t="shared" si="149"/>
        <v>3038.16865825244</v>
      </c>
      <c r="AE523" s="20">
        <f>IFERROR(VLOOKUP($E523,INPUTS!$A$44:$G$103,5,0),SCENARIOS!$L$23)</f>
        <v>0.3</v>
      </c>
      <c r="AF523" s="15">
        <f t="shared" si="150"/>
        <v>6874.81794418739</v>
      </c>
      <c r="AG523" s="20">
        <f>IFERROR(VLOOKUP($E523,INPUTS!$A$44:$G$103,6,0),SCENARIOS!$M$23)</f>
        <v>0.4</v>
      </c>
      <c r="AH523" s="15">
        <f t="shared" si="151"/>
        <v>10370.9673122419</v>
      </c>
      <c r="AI523" s="20">
        <f>IFERROR(VLOOKUP($E523,INPUTS!$A$44:$G$103,7,0),SCENARIOS!$N$23)</f>
        <v>0.5</v>
      </c>
      <c r="AJ523" s="15">
        <f t="shared" si="152"/>
        <v>14667.2469908634</v>
      </c>
      <c r="AL523" t="str">
        <f t="shared" si="153"/>
        <v>N</v>
      </c>
      <c r="AM523" s="21">
        <f t="shared" si="154"/>
        <v>29334.4939817269</v>
      </c>
    </row>
    <row r="524" ht="15" customHeight="1" spans="1:39">
      <c r="A524" s="52" t="s">
        <v>1494</v>
      </c>
      <c r="B524" s="52" t="s">
        <v>653</v>
      </c>
      <c r="C524" s="52" t="s">
        <v>654</v>
      </c>
      <c r="D524" s="52" t="s">
        <v>929</v>
      </c>
      <c r="E524" s="10" t="s">
        <v>222</v>
      </c>
      <c r="F524" s="52" t="s">
        <v>655</v>
      </c>
      <c r="G524" s="52" t="s">
        <v>165</v>
      </c>
      <c r="H524" s="52" t="s">
        <v>1213</v>
      </c>
      <c r="I524" s="52" t="s">
        <v>1214</v>
      </c>
      <c r="J524" s="52" t="s">
        <v>185</v>
      </c>
      <c r="K524" s="52" t="s">
        <v>931</v>
      </c>
      <c r="L524" s="53" t="s">
        <v>288</v>
      </c>
      <c r="M524" s="13">
        <v>365</v>
      </c>
      <c r="N524" s="14">
        <f t="shared" si="143"/>
        <v>1</v>
      </c>
      <c r="O524" s="15">
        <v>5300</v>
      </c>
      <c r="P524" s="15">
        <f t="shared" si="144"/>
        <v>1934500</v>
      </c>
      <c r="Q524" s="16">
        <f>IFERROR(VLOOKUP(G524,SCENARIOS!$A$13:$E$18,2,0),0.025)</f>
        <v>0.025</v>
      </c>
      <c r="R524" s="52">
        <f>IFERROR(VLOOKUP(L524,INPUTS!$A$107:$B$120,2,0),0.0082)</f>
        <v>0.0085</v>
      </c>
      <c r="S524" s="52">
        <f t="shared" si="145"/>
        <v>45.05</v>
      </c>
      <c r="T524" s="15">
        <f t="shared" si="146"/>
        <v>16443.25</v>
      </c>
      <c r="U524" s="15">
        <f>T524/INPUTS!$B$7*1000</f>
        <v>20554062.5</v>
      </c>
      <c r="V524" s="15">
        <f>T524*INPUTS!$B$6</f>
        <v>51960.67</v>
      </c>
      <c r="W524" s="54" t="s">
        <v>396</v>
      </c>
      <c r="X524" s="54" t="s">
        <v>396</v>
      </c>
      <c r="Y524" s="67">
        <f>IFERROR(VLOOKUP(E524,INPUTS!$A$44:$B$103,2,0),0)</f>
        <v>0.02</v>
      </c>
      <c r="Z524" s="15">
        <f t="shared" si="147"/>
        <v>328.865</v>
      </c>
      <c r="AA524" s="20">
        <f>IFERROR(VLOOKUP(E524,INPUTS!$A$44:$C$103,3,0),SCENARIOS!$J$23)</f>
        <v>0.06</v>
      </c>
      <c r="AB524" s="15">
        <f t="shared" si="148"/>
        <v>1116.24168579683</v>
      </c>
      <c r="AC524" s="20">
        <f>IFERROR(VLOOKUP($E524,INPUTS!$A$44:$G$103,4,0),SCENARIOS!$K$23)</f>
        <v>0.15</v>
      </c>
      <c r="AD524" s="15">
        <f t="shared" si="149"/>
        <v>3157.31252720351</v>
      </c>
      <c r="AE524" s="20">
        <f>IFERROR(VLOOKUP($E524,INPUTS!$A$44:$G$103,5,0),SCENARIOS!$L$23)</f>
        <v>0.3</v>
      </c>
      <c r="AF524" s="15">
        <f t="shared" si="150"/>
        <v>7144.41864788102</v>
      </c>
      <c r="AG524" s="20">
        <f>IFERROR(VLOOKUP($E524,INPUTS!$A$44:$G$103,6,0),SCENARIOS!$M$23)</f>
        <v>0.4</v>
      </c>
      <c r="AH524" s="15">
        <f t="shared" si="151"/>
        <v>10777.671912722</v>
      </c>
      <c r="AI524" s="20">
        <f>IFERROR(VLOOKUP($E524,INPUTS!$A$44:$G$103,7,0),SCENARIOS!$N$23)</f>
        <v>0.5</v>
      </c>
      <c r="AJ524" s="15">
        <f t="shared" si="152"/>
        <v>15242.4331473679</v>
      </c>
      <c r="AL524" t="str">
        <f t="shared" si="153"/>
        <v>N</v>
      </c>
      <c r="AM524" s="21">
        <f t="shared" si="154"/>
        <v>30484.8662947357</v>
      </c>
    </row>
    <row r="525" ht="15" customHeight="1" spans="1:39">
      <c r="A525" s="52" t="s">
        <v>1495</v>
      </c>
      <c r="B525" s="52" t="s">
        <v>653</v>
      </c>
      <c r="C525" s="52" t="s">
        <v>654</v>
      </c>
      <c r="D525" s="52" t="s">
        <v>929</v>
      </c>
      <c r="E525" s="10" t="s">
        <v>222</v>
      </c>
      <c r="F525" s="52" t="s">
        <v>655</v>
      </c>
      <c r="G525" s="52" t="s">
        <v>165</v>
      </c>
      <c r="H525" s="52" t="s">
        <v>1262</v>
      </c>
      <c r="I525" s="52" t="s">
        <v>1263</v>
      </c>
      <c r="J525" s="52" t="s">
        <v>185</v>
      </c>
      <c r="K525" s="52" t="s">
        <v>931</v>
      </c>
      <c r="L525" s="53" t="s">
        <v>288</v>
      </c>
      <c r="M525" s="13">
        <v>365</v>
      </c>
      <c r="N525" s="14">
        <f t="shared" si="143"/>
        <v>1</v>
      </c>
      <c r="O525" s="15">
        <v>5100</v>
      </c>
      <c r="P525" s="15">
        <f t="shared" si="144"/>
        <v>1861500</v>
      </c>
      <c r="Q525" s="16">
        <f>IFERROR(VLOOKUP(G525,SCENARIOS!$A$13:$E$18,2,0),0.025)</f>
        <v>0.025</v>
      </c>
      <c r="R525" s="52">
        <f>IFERROR(VLOOKUP(L525,INPUTS!$A$107:$B$120,2,0),0.0082)</f>
        <v>0.0085</v>
      </c>
      <c r="S525" s="52">
        <f t="shared" si="145"/>
        <v>43.35</v>
      </c>
      <c r="T525" s="15">
        <f t="shared" si="146"/>
        <v>15822.75</v>
      </c>
      <c r="U525" s="15">
        <f>T525/INPUTS!$B$7*1000</f>
        <v>19778437.5</v>
      </c>
      <c r="V525" s="15">
        <f>T525*INPUTS!$B$6</f>
        <v>49999.89</v>
      </c>
      <c r="W525" s="54" t="s">
        <v>396</v>
      </c>
      <c r="X525" s="54" t="s">
        <v>396</v>
      </c>
      <c r="Y525" s="67">
        <f>IFERROR(VLOOKUP(E525,INPUTS!$A$44:$B$103,2,0),0)</f>
        <v>0.02</v>
      </c>
      <c r="Z525" s="15">
        <f t="shared" si="147"/>
        <v>316.455</v>
      </c>
      <c r="AA525" s="20">
        <f>IFERROR(VLOOKUP(E525,INPUTS!$A$44:$C$103,3,0),SCENARIOS!$J$23)</f>
        <v>0.06</v>
      </c>
      <c r="AB525" s="15">
        <f t="shared" si="148"/>
        <v>1074.11935803091</v>
      </c>
      <c r="AC525" s="20">
        <f>IFERROR(VLOOKUP($E525,INPUTS!$A$44:$G$103,4,0),SCENARIOS!$K$23)</f>
        <v>0.15</v>
      </c>
      <c r="AD525" s="15">
        <f t="shared" si="149"/>
        <v>3038.16865825244</v>
      </c>
      <c r="AE525" s="20">
        <f>IFERROR(VLOOKUP($E525,INPUTS!$A$44:$G$103,5,0),SCENARIOS!$L$23)</f>
        <v>0.3</v>
      </c>
      <c r="AF525" s="15">
        <f t="shared" si="150"/>
        <v>6874.81794418739</v>
      </c>
      <c r="AG525" s="20">
        <f>IFERROR(VLOOKUP($E525,INPUTS!$A$44:$G$103,6,0),SCENARIOS!$M$23)</f>
        <v>0.4</v>
      </c>
      <c r="AH525" s="15">
        <f t="shared" si="151"/>
        <v>10370.9673122419</v>
      </c>
      <c r="AI525" s="20">
        <f>IFERROR(VLOOKUP($E525,INPUTS!$A$44:$G$103,7,0),SCENARIOS!$N$23)</f>
        <v>0.5</v>
      </c>
      <c r="AJ525" s="15">
        <f t="shared" si="152"/>
        <v>14667.2469908634</v>
      </c>
      <c r="AL525" t="str">
        <f t="shared" si="153"/>
        <v>N</v>
      </c>
      <c r="AM525" s="21">
        <f t="shared" si="154"/>
        <v>29334.4939817269</v>
      </c>
    </row>
    <row r="526" ht="15" customHeight="1" spans="1:39">
      <c r="A526" s="52" t="s">
        <v>1496</v>
      </c>
      <c r="B526" s="52" t="s">
        <v>653</v>
      </c>
      <c r="C526" s="52" t="s">
        <v>654</v>
      </c>
      <c r="D526" s="52" t="s">
        <v>929</v>
      </c>
      <c r="E526" s="10" t="s">
        <v>222</v>
      </c>
      <c r="F526" s="52" t="s">
        <v>655</v>
      </c>
      <c r="G526" s="52" t="s">
        <v>165</v>
      </c>
      <c r="H526" s="52" t="s">
        <v>1265</v>
      </c>
      <c r="I526" s="52" t="s">
        <v>1266</v>
      </c>
      <c r="J526" s="52" t="s">
        <v>185</v>
      </c>
      <c r="K526" s="52" t="s">
        <v>931</v>
      </c>
      <c r="L526" s="53" t="s">
        <v>288</v>
      </c>
      <c r="M526" s="13">
        <v>548</v>
      </c>
      <c r="N526" s="14">
        <f t="shared" si="143"/>
        <v>1.5013698630137</v>
      </c>
      <c r="O526" s="15">
        <v>4000</v>
      </c>
      <c r="P526" s="15">
        <f t="shared" si="144"/>
        <v>2192000</v>
      </c>
      <c r="Q526" s="16">
        <f>IFERROR(VLOOKUP(G526,SCENARIOS!$A$13:$E$18,2,0),0.025)</f>
        <v>0.025</v>
      </c>
      <c r="R526" s="52">
        <f>IFERROR(VLOOKUP(L526,INPUTS!$A$107:$B$120,2,0),0.0082)</f>
        <v>0.0085</v>
      </c>
      <c r="S526" s="52">
        <f t="shared" si="145"/>
        <v>34</v>
      </c>
      <c r="T526" s="15">
        <f t="shared" si="146"/>
        <v>18632</v>
      </c>
      <c r="U526" s="15">
        <f>T526/INPUTS!$B$7*1000</f>
        <v>23290000</v>
      </c>
      <c r="V526" s="15">
        <f>T526*INPUTS!$B$6</f>
        <v>58877.12</v>
      </c>
      <c r="W526" s="54" t="s">
        <v>396</v>
      </c>
      <c r="X526" s="54" t="s">
        <v>396</v>
      </c>
      <c r="Y526" s="67">
        <f>IFERROR(VLOOKUP(E526,INPUTS!$A$44:$B$103,2,0),0)</f>
        <v>0.02</v>
      </c>
      <c r="Z526" s="15">
        <f t="shared" si="147"/>
        <v>372.64</v>
      </c>
      <c r="AA526" s="20">
        <f>IFERROR(VLOOKUP(E526,INPUTS!$A$44:$C$103,3,0),SCENARIOS!$J$23)</f>
        <v>0.06</v>
      </c>
      <c r="AB526" s="15">
        <f t="shared" si="148"/>
        <v>1264.82386935469</v>
      </c>
      <c r="AC526" s="20">
        <f>IFERROR(VLOOKUP($E526,INPUTS!$A$44:$G$103,4,0),SCENARIOS!$K$23)</f>
        <v>0.15</v>
      </c>
      <c r="AD526" s="15">
        <f t="shared" si="149"/>
        <v>3577.58028411998</v>
      </c>
      <c r="AE526" s="20">
        <f>IFERROR(VLOOKUP($E526,INPUTS!$A$44:$G$103,5,0),SCENARIOS!$L$23)</f>
        <v>0.3</v>
      </c>
      <c r="AF526" s="15">
        <f t="shared" si="150"/>
        <v>8095.40743145784</v>
      </c>
      <c r="AG526" s="20">
        <f>IFERROR(VLOOKUP($E526,INPUTS!$A$44:$G$103,6,0),SCENARIOS!$M$23)</f>
        <v>0.4</v>
      </c>
      <c r="AH526" s="15">
        <f t="shared" si="151"/>
        <v>12212.2806061963</v>
      </c>
      <c r="AI526" s="20">
        <f>IFERROR(VLOOKUP($E526,INPUTS!$A$44:$G$103,7,0),SCENARIOS!$N$23)</f>
        <v>0.5</v>
      </c>
      <c r="AJ526" s="15">
        <f t="shared" si="152"/>
        <v>17271.3432199692</v>
      </c>
      <c r="AL526" t="str">
        <f t="shared" si="153"/>
        <v>N</v>
      </c>
      <c r="AM526" s="21">
        <f t="shared" si="154"/>
        <v>34542.6864399384</v>
      </c>
    </row>
    <row r="527" ht="15" customHeight="1" spans="1:39">
      <c r="A527" s="52" t="s">
        <v>1497</v>
      </c>
      <c r="B527" s="52" t="s">
        <v>653</v>
      </c>
      <c r="C527" s="52" t="s">
        <v>654</v>
      </c>
      <c r="D527" s="52" t="s">
        <v>929</v>
      </c>
      <c r="E527" s="10" t="s">
        <v>222</v>
      </c>
      <c r="F527" s="52" t="s">
        <v>655</v>
      </c>
      <c r="G527" s="52" t="s">
        <v>165</v>
      </c>
      <c r="H527" s="52" t="s">
        <v>648</v>
      </c>
      <c r="I527" s="52" t="s">
        <v>647</v>
      </c>
      <c r="J527" s="52" t="s">
        <v>177</v>
      </c>
      <c r="K527" s="52" t="s">
        <v>931</v>
      </c>
      <c r="L527" s="53" t="s">
        <v>282</v>
      </c>
      <c r="M527" s="13">
        <v>548</v>
      </c>
      <c r="N527" s="14">
        <f t="shared" si="143"/>
        <v>1.5013698630137</v>
      </c>
      <c r="O527" s="15">
        <v>1900</v>
      </c>
      <c r="P527" s="15">
        <f t="shared" si="144"/>
        <v>1041200</v>
      </c>
      <c r="Q527" s="16">
        <f>IFERROR(VLOOKUP(G527,SCENARIOS!$A$13:$E$18,2,0),0.025)</f>
        <v>0.025</v>
      </c>
      <c r="R527" s="52">
        <f>IFERROR(VLOOKUP(L527,INPUTS!$A$107:$B$120,2,0),0.0082)</f>
        <v>0.0042</v>
      </c>
      <c r="S527" s="52">
        <f t="shared" si="145"/>
        <v>7.98</v>
      </c>
      <c r="T527" s="15">
        <f t="shared" si="146"/>
        <v>4373.04</v>
      </c>
      <c r="U527" s="15">
        <f>T527/INPUTS!$B$7*1000</f>
        <v>5466300</v>
      </c>
      <c r="V527" s="15">
        <f>T527*INPUTS!$B$6</f>
        <v>13818.8064</v>
      </c>
      <c r="W527" s="54" t="s">
        <v>396</v>
      </c>
      <c r="X527" s="54" t="s">
        <v>396</v>
      </c>
      <c r="Y527" s="67">
        <f>IFERROR(VLOOKUP(E527,INPUTS!$A$44:$B$103,2,0),0)</f>
        <v>0.02</v>
      </c>
      <c r="Z527" s="15">
        <f t="shared" si="147"/>
        <v>87.4608</v>
      </c>
      <c r="AA527" s="20">
        <f>IFERROR(VLOOKUP(E527,INPUTS!$A$44:$C$103,3,0),SCENARIOS!$J$23)</f>
        <v>0.06</v>
      </c>
      <c r="AB527" s="15">
        <f t="shared" si="148"/>
        <v>296.861602277953</v>
      </c>
      <c r="AC527" s="20">
        <f>IFERROR(VLOOKUP($E527,INPUTS!$A$44:$G$103,4,0),SCENARIOS!$K$23)</f>
        <v>0.15</v>
      </c>
      <c r="AD527" s="15">
        <f t="shared" si="149"/>
        <v>839.679137272866</v>
      </c>
      <c r="AE527" s="20">
        <f>IFERROR(VLOOKUP($E527,INPUTS!$A$44:$G$103,5,0),SCENARIOS!$L$23)</f>
        <v>0.3</v>
      </c>
      <c r="AF527" s="15">
        <f t="shared" si="150"/>
        <v>1900.03974420687</v>
      </c>
      <c r="AG527" s="20">
        <f>IFERROR(VLOOKUP($E527,INPUTS!$A$44:$G$103,6,0),SCENARIOS!$M$23)</f>
        <v>0.4</v>
      </c>
      <c r="AH527" s="15">
        <f t="shared" si="151"/>
        <v>2866.294095219</v>
      </c>
      <c r="AI527" s="20">
        <f>IFERROR(VLOOKUP($E527,INPUTS!$A$44:$G$103,7,0),SCENARIOS!$N$23)</f>
        <v>0.5</v>
      </c>
      <c r="AJ527" s="15">
        <f t="shared" si="152"/>
        <v>4053.68584986335</v>
      </c>
      <c r="AL527" t="str">
        <f t="shared" si="153"/>
        <v>N</v>
      </c>
      <c r="AM527" s="21">
        <f t="shared" si="154"/>
        <v>8107.37169972671</v>
      </c>
    </row>
    <row r="528" ht="15" customHeight="1" spans="1:39">
      <c r="A528" s="52" t="s">
        <v>1498</v>
      </c>
      <c r="B528" s="52" t="s">
        <v>653</v>
      </c>
      <c r="C528" s="52" t="s">
        <v>654</v>
      </c>
      <c r="D528" s="52" t="s">
        <v>929</v>
      </c>
      <c r="E528" s="10" t="s">
        <v>222</v>
      </c>
      <c r="F528" s="52" t="s">
        <v>655</v>
      </c>
      <c r="G528" s="52" t="s">
        <v>165</v>
      </c>
      <c r="H528" s="52" t="s">
        <v>440</v>
      </c>
      <c r="I528" s="52" t="s">
        <v>439</v>
      </c>
      <c r="J528" s="52" t="s">
        <v>177</v>
      </c>
      <c r="K528" s="52" t="s">
        <v>931</v>
      </c>
      <c r="L528" s="53" t="s">
        <v>288</v>
      </c>
      <c r="M528" s="13">
        <v>548</v>
      </c>
      <c r="N528" s="14">
        <f t="shared" si="143"/>
        <v>1.5013698630137</v>
      </c>
      <c r="O528" s="15">
        <v>5100</v>
      </c>
      <c r="P528" s="15">
        <f t="shared" si="144"/>
        <v>2794800</v>
      </c>
      <c r="Q528" s="16">
        <f>IFERROR(VLOOKUP(G528,SCENARIOS!$A$13:$E$18,2,0),0.025)</f>
        <v>0.025</v>
      </c>
      <c r="R528" s="52">
        <f>IFERROR(VLOOKUP(L528,INPUTS!$A$107:$B$120,2,0),0.0082)</f>
        <v>0.0085</v>
      </c>
      <c r="S528" s="52">
        <f t="shared" si="145"/>
        <v>43.35</v>
      </c>
      <c r="T528" s="15">
        <f t="shared" si="146"/>
        <v>23755.8</v>
      </c>
      <c r="U528" s="15">
        <f>T528/INPUTS!$B$7*1000</f>
        <v>29694750</v>
      </c>
      <c r="V528" s="15">
        <f>T528*INPUTS!$B$6</f>
        <v>75068.328</v>
      </c>
      <c r="W528" s="54" t="s">
        <v>396</v>
      </c>
      <c r="X528" s="54" t="s">
        <v>396</v>
      </c>
      <c r="Y528" s="67">
        <f>IFERROR(VLOOKUP(E528,INPUTS!$A$44:$B$103,2,0),0)</f>
        <v>0.02</v>
      </c>
      <c r="Z528" s="15">
        <f t="shared" si="147"/>
        <v>475.116</v>
      </c>
      <c r="AA528" s="20">
        <f>IFERROR(VLOOKUP(E528,INPUTS!$A$44:$C$103,3,0),SCENARIOS!$J$23)</f>
        <v>0.06</v>
      </c>
      <c r="AB528" s="15">
        <f t="shared" si="148"/>
        <v>1612.65043342723</v>
      </c>
      <c r="AC528" s="20">
        <f>IFERROR(VLOOKUP($E528,INPUTS!$A$44:$G$103,4,0),SCENARIOS!$K$23)</f>
        <v>0.15</v>
      </c>
      <c r="AD528" s="15">
        <f t="shared" si="149"/>
        <v>4561.41486225297</v>
      </c>
      <c r="AE528" s="20">
        <f>IFERROR(VLOOKUP($E528,INPUTS!$A$44:$G$103,5,0),SCENARIOS!$L$23)</f>
        <v>0.3</v>
      </c>
      <c r="AF528" s="15">
        <f t="shared" si="150"/>
        <v>10321.6444751087</v>
      </c>
      <c r="AG528" s="20">
        <f>IFERROR(VLOOKUP($E528,INPUTS!$A$44:$G$103,6,0),SCENARIOS!$M$23)</f>
        <v>0.4</v>
      </c>
      <c r="AH528" s="15">
        <f t="shared" si="151"/>
        <v>15570.6577729002</v>
      </c>
      <c r="AI528" s="20">
        <f>IFERROR(VLOOKUP($E528,INPUTS!$A$44:$G$103,7,0),SCENARIOS!$N$23)</f>
        <v>0.5</v>
      </c>
      <c r="AJ528" s="15">
        <f t="shared" si="152"/>
        <v>22020.9626054607</v>
      </c>
      <c r="AL528" t="str">
        <f t="shared" si="153"/>
        <v>Y</v>
      </c>
      <c r="AM528" s="21">
        <f t="shared" si="154"/>
        <v>44041.9252109214</v>
      </c>
    </row>
    <row r="529" ht="15" customHeight="1" spans="1:39">
      <c r="A529" s="52" t="s">
        <v>1499</v>
      </c>
      <c r="B529" s="52" t="s">
        <v>660</v>
      </c>
      <c r="C529" s="52" t="s">
        <v>661</v>
      </c>
      <c r="D529" s="52" t="s">
        <v>929</v>
      </c>
      <c r="E529" s="10" t="s">
        <v>221</v>
      </c>
      <c r="F529" s="52" t="s">
        <v>662</v>
      </c>
      <c r="G529" s="52" t="s">
        <v>165</v>
      </c>
      <c r="H529" s="52" t="s">
        <v>245</v>
      </c>
      <c r="I529" s="52" t="s">
        <v>930</v>
      </c>
      <c r="J529" s="52" t="s">
        <v>169</v>
      </c>
      <c r="K529" s="52" t="s">
        <v>931</v>
      </c>
      <c r="L529" s="53" t="s">
        <v>291</v>
      </c>
      <c r="M529" s="13">
        <v>730</v>
      </c>
      <c r="N529" s="14">
        <f t="shared" si="143"/>
        <v>2</v>
      </c>
      <c r="O529" s="15">
        <v>7700</v>
      </c>
      <c r="P529" s="15">
        <f t="shared" si="144"/>
        <v>5621000</v>
      </c>
      <c r="Q529" s="16">
        <f>IFERROR(VLOOKUP(G529,SCENARIOS!$A$13:$E$18,2,0),0.025)</f>
        <v>0.025</v>
      </c>
      <c r="R529" s="52">
        <f>IFERROR(VLOOKUP(L529,INPUTS!$A$107:$B$120,2,0),0.0082)</f>
        <v>0.0079</v>
      </c>
      <c r="S529" s="52">
        <f t="shared" si="145"/>
        <v>60.83</v>
      </c>
      <c r="T529" s="15">
        <f t="shared" si="146"/>
        <v>44405.9</v>
      </c>
      <c r="U529" s="15">
        <f>T529/INPUTS!$B$7*1000</f>
        <v>55507375</v>
      </c>
      <c r="V529" s="15">
        <f>T529*INPUTS!$B$6</f>
        <v>140322.644</v>
      </c>
      <c r="W529" s="54" t="s">
        <v>396</v>
      </c>
      <c r="X529" s="54" t="s">
        <v>396</v>
      </c>
      <c r="Y529" s="67">
        <f>IFERROR(VLOOKUP(E529,INPUTS!$A$44:$B$103,2,0),0)</f>
        <v>0.02</v>
      </c>
      <c r="Z529" s="15">
        <f t="shared" si="147"/>
        <v>888.118</v>
      </c>
      <c r="AA529" s="20">
        <f>IFERROR(VLOOKUP(E529,INPUTS!$A$44:$C$103,3,0),SCENARIOS!$J$23)</f>
        <v>0.06</v>
      </c>
      <c r="AB529" s="15">
        <f t="shared" si="148"/>
        <v>3014.47199764799</v>
      </c>
      <c r="AC529" s="20">
        <f>IFERROR(VLOOKUP($E529,INPUTS!$A$44:$G$103,4,0),SCENARIOS!$K$23)</f>
        <v>0.15</v>
      </c>
      <c r="AD529" s="15">
        <f t="shared" si="149"/>
        <v>8526.49593916935</v>
      </c>
      <c r="AE529" s="20">
        <f>IFERROR(VLOOKUP($E529,INPUTS!$A$44:$G$103,5,0),SCENARIOS!$L$23)</f>
        <v>0.3</v>
      </c>
      <c r="AF529" s="15">
        <f t="shared" si="150"/>
        <v>19293.8950655095</v>
      </c>
      <c r="AG529" s="20">
        <f>IFERROR(VLOOKUP($E529,INPUTS!$A$44:$G$103,6,0),SCENARIOS!$M$23)</f>
        <v>0.4</v>
      </c>
      <c r="AH529" s="15">
        <f t="shared" si="151"/>
        <v>29105.6951143565</v>
      </c>
      <c r="AI529" s="20">
        <f>IFERROR(VLOOKUP($E529,INPUTS!$A$44:$G$103,7,0),SCENARIOS!$N$23)</f>
        <v>0.5</v>
      </c>
      <c r="AJ529" s="15">
        <f t="shared" si="152"/>
        <v>41163.0281178419</v>
      </c>
      <c r="AL529" t="str">
        <f t="shared" si="153"/>
        <v>N</v>
      </c>
      <c r="AM529" s="21">
        <f t="shared" si="154"/>
        <v>82326.0562356837</v>
      </c>
    </row>
    <row r="530" ht="15" customHeight="1" spans="1:39">
      <c r="A530" s="52" t="s">
        <v>1500</v>
      </c>
      <c r="B530" s="52" t="s">
        <v>660</v>
      </c>
      <c r="C530" s="52" t="s">
        <v>661</v>
      </c>
      <c r="D530" s="52" t="s">
        <v>929</v>
      </c>
      <c r="E530" s="10" t="s">
        <v>221</v>
      </c>
      <c r="F530" s="52" t="s">
        <v>662</v>
      </c>
      <c r="G530" s="52" t="s">
        <v>165</v>
      </c>
      <c r="H530" s="52" t="s">
        <v>249</v>
      </c>
      <c r="I530" s="52" t="s">
        <v>930</v>
      </c>
      <c r="J530" s="52" t="s">
        <v>169</v>
      </c>
      <c r="K530" s="52" t="s">
        <v>931</v>
      </c>
      <c r="L530" s="53" t="s">
        <v>291</v>
      </c>
      <c r="M530" s="13">
        <v>548</v>
      </c>
      <c r="N530" s="14">
        <f t="shared" si="143"/>
        <v>1.5013698630137</v>
      </c>
      <c r="O530" s="15">
        <v>8500</v>
      </c>
      <c r="P530" s="15">
        <f t="shared" si="144"/>
        <v>4658000</v>
      </c>
      <c r="Q530" s="16">
        <f>IFERROR(VLOOKUP(G530,SCENARIOS!$A$13:$E$18,2,0),0.025)</f>
        <v>0.025</v>
      </c>
      <c r="R530" s="52">
        <f>IFERROR(VLOOKUP(L530,INPUTS!$A$107:$B$120,2,0),0.0082)</f>
        <v>0.0079</v>
      </c>
      <c r="S530" s="52">
        <f t="shared" si="145"/>
        <v>67.15</v>
      </c>
      <c r="T530" s="15">
        <f t="shared" si="146"/>
        <v>36798.2</v>
      </c>
      <c r="U530" s="15">
        <f>T530/INPUTS!$B$7*1000</f>
        <v>45997750</v>
      </c>
      <c r="V530" s="15">
        <f>T530*INPUTS!$B$6</f>
        <v>116282.312</v>
      </c>
      <c r="W530" s="54" t="s">
        <v>396</v>
      </c>
      <c r="X530" s="54" t="s">
        <v>396</v>
      </c>
      <c r="Y530" s="67">
        <f>IFERROR(VLOOKUP(E530,INPUTS!$A$44:$B$103,2,0),0)</f>
        <v>0.02</v>
      </c>
      <c r="Z530" s="15">
        <f t="shared" si="147"/>
        <v>735.964</v>
      </c>
      <c r="AA530" s="20">
        <f>IFERROR(VLOOKUP(E530,INPUTS!$A$44:$C$103,3,0),SCENARIOS!$J$23)</f>
        <v>0.06</v>
      </c>
      <c r="AB530" s="15">
        <f t="shared" si="148"/>
        <v>2498.02714197551</v>
      </c>
      <c r="AC530" s="20">
        <f>IFERROR(VLOOKUP($E530,INPUTS!$A$44:$G$103,4,0),SCENARIOS!$K$23)</f>
        <v>0.15</v>
      </c>
      <c r="AD530" s="15">
        <f t="shared" si="149"/>
        <v>7065.72106113696</v>
      </c>
      <c r="AE530" s="20">
        <f>IFERROR(VLOOKUP($E530,INPUTS!$A$44:$G$103,5,0),SCENARIOS!$L$23)</f>
        <v>0.3</v>
      </c>
      <c r="AF530" s="15">
        <f t="shared" si="150"/>
        <v>15988.4296771292</v>
      </c>
      <c r="AG530" s="20">
        <f>IFERROR(VLOOKUP($E530,INPUTS!$A$44:$G$103,6,0),SCENARIOS!$M$23)</f>
        <v>0.4</v>
      </c>
      <c r="AH530" s="15">
        <f t="shared" si="151"/>
        <v>24119.2541972376</v>
      </c>
      <c r="AI530" s="20">
        <f>IFERROR(VLOOKUP($E530,INPUTS!$A$44:$G$103,7,0),SCENARIOS!$N$23)</f>
        <v>0.5</v>
      </c>
      <c r="AJ530" s="15">
        <f t="shared" si="152"/>
        <v>34110.9028594391</v>
      </c>
      <c r="AL530" t="str">
        <f t="shared" si="153"/>
        <v>N</v>
      </c>
      <c r="AM530" s="21">
        <f t="shared" si="154"/>
        <v>68221.8057188783</v>
      </c>
    </row>
    <row r="531" ht="15" customHeight="1" spans="1:39">
      <c r="A531" s="52" t="s">
        <v>1501</v>
      </c>
      <c r="B531" s="52" t="s">
        <v>660</v>
      </c>
      <c r="C531" s="52" t="s">
        <v>661</v>
      </c>
      <c r="D531" s="52" t="s">
        <v>929</v>
      </c>
      <c r="E531" s="10" t="s">
        <v>221</v>
      </c>
      <c r="F531" s="52" t="s">
        <v>662</v>
      </c>
      <c r="G531" s="52" t="s">
        <v>165</v>
      </c>
      <c r="H531" s="52" t="s">
        <v>248</v>
      </c>
      <c r="I531" s="52" t="s">
        <v>930</v>
      </c>
      <c r="J531" s="52" t="s">
        <v>169</v>
      </c>
      <c r="K531" s="52" t="s">
        <v>931</v>
      </c>
      <c r="L531" s="53" t="s">
        <v>291</v>
      </c>
      <c r="M531" s="13">
        <v>365</v>
      </c>
      <c r="N531" s="14">
        <f t="shared" si="143"/>
        <v>1</v>
      </c>
      <c r="O531" s="15">
        <v>9800</v>
      </c>
      <c r="P531" s="15">
        <f t="shared" si="144"/>
        <v>3577000</v>
      </c>
      <c r="Q531" s="16">
        <f>IFERROR(VLOOKUP(G531,SCENARIOS!$A$13:$E$18,2,0),0.025)</f>
        <v>0.025</v>
      </c>
      <c r="R531" s="52">
        <f>IFERROR(VLOOKUP(L531,INPUTS!$A$107:$B$120,2,0),0.0082)</f>
        <v>0.0079</v>
      </c>
      <c r="S531" s="52">
        <f t="shared" si="145"/>
        <v>77.42</v>
      </c>
      <c r="T531" s="15">
        <f t="shared" si="146"/>
        <v>28258.3</v>
      </c>
      <c r="U531" s="15">
        <f>T531/INPUTS!$B$7*1000</f>
        <v>35322875</v>
      </c>
      <c r="V531" s="15">
        <f>T531*INPUTS!$B$6</f>
        <v>89296.228</v>
      </c>
      <c r="W531" s="54" t="s">
        <v>396</v>
      </c>
      <c r="X531" s="54" t="s">
        <v>396</v>
      </c>
      <c r="Y531" s="67">
        <f>IFERROR(VLOOKUP(E531,INPUTS!$A$44:$B$103,2,0),0)</f>
        <v>0.02</v>
      </c>
      <c r="Z531" s="15">
        <f t="shared" si="147"/>
        <v>565.166</v>
      </c>
      <c r="AA531" s="20">
        <f>IFERROR(VLOOKUP(E531,INPUTS!$A$44:$C$103,3,0),SCENARIOS!$J$23)</f>
        <v>0.06</v>
      </c>
      <c r="AB531" s="15">
        <f t="shared" si="148"/>
        <v>1918.30036213963</v>
      </c>
      <c r="AC531" s="20">
        <f>IFERROR(VLOOKUP($E531,INPUTS!$A$44:$G$103,4,0),SCENARIOS!$K$23)</f>
        <v>0.15</v>
      </c>
      <c r="AD531" s="15">
        <f t="shared" si="149"/>
        <v>5425.95196128959</v>
      </c>
      <c r="AE531" s="20">
        <f>IFERROR(VLOOKUP($E531,INPUTS!$A$44:$G$103,5,0),SCENARIOS!$L$23)</f>
        <v>0.3</v>
      </c>
      <c r="AF531" s="15">
        <f t="shared" si="150"/>
        <v>12277.9332235061</v>
      </c>
      <c r="AG531" s="20">
        <f>IFERROR(VLOOKUP($E531,INPUTS!$A$44:$G$103,6,0),SCENARIOS!$M$23)</f>
        <v>0.4</v>
      </c>
      <c r="AH531" s="15">
        <f t="shared" si="151"/>
        <v>18521.8059818632</v>
      </c>
      <c r="AI531" s="20">
        <f>IFERROR(VLOOKUP($E531,INPUTS!$A$44:$G$103,7,0),SCENARIOS!$N$23)</f>
        <v>0.5</v>
      </c>
      <c r="AJ531" s="15">
        <f t="shared" si="152"/>
        <v>26194.6542568085</v>
      </c>
      <c r="AL531" t="str">
        <f t="shared" si="153"/>
        <v>N</v>
      </c>
      <c r="AM531" s="21">
        <f t="shared" si="154"/>
        <v>52389.3085136169</v>
      </c>
    </row>
    <row r="532" ht="15" customHeight="1" spans="1:39">
      <c r="A532" s="52" t="s">
        <v>1502</v>
      </c>
      <c r="B532" s="52" t="s">
        <v>660</v>
      </c>
      <c r="C532" s="52" t="s">
        <v>661</v>
      </c>
      <c r="D532" s="52" t="s">
        <v>929</v>
      </c>
      <c r="E532" s="10" t="s">
        <v>221</v>
      </c>
      <c r="F532" s="52" t="s">
        <v>662</v>
      </c>
      <c r="G532" s="52" t="s">
        <v>165</v>
      </c>
      <c r="H532" s="52" t="s">
        <v>615</v>
      </c>
      <c r="I532" s="52" t="s">
        <v>614</v>
      </c>
      <c r="J532" s="52" t="s">
        <v>169</v>
      </c>
      <c r="K532" s="52" t="s">
        <v>931</v>
      </c>
      <c r="L532" s="53" t="s">
        <v>291</v>
      </c>
      <c r="M532" s="13">
        <v>365</v>
      </c>
      <c r="N532" s="14">
        <f t="shared" si="143"/>
        <v>1</v>
      </c>
      <c r="O532" s="15">
        <v>8100</v>
      </c>
      <c r="P532" s="15">
        <f t="shared" si="144"/>
        <v>2956500</v>
      </c>
      <c r="Q532" s="16">
        <f>IFERROR(VLOOKUP(G532,SCENARIOS!$A$13:$E$18,2,0),0.025)</f>
        <v>0.025</v>
      </c>
      <c r="R532" s="52">
        <f>IFERROR(VLOOKUP(L532,INPUTS!$A$107:$B$120,2,0),0.0082)</f>
        <v>0.0079</v>
      </c>
      <c r="S532" s="52">
        <f t="shared" si="145"/>
        <v>63.99</v>
      </c>
      <c r="T532" s="15">
        <f t="shared" si="146"/>
        <v>23356.35</v>
      </c>
      <c r="U532" s="15">
        <f>T532/INPUTS!$B$7*1000</f>
        <v>29195437.5</v>
      </c>
      <c r="V532" s="15">
        <f>T532*INPUTS!$B$6</f>
        <v>73806.066</v>
      </c>
      <c r="W532" s="54" t="s">
        <v>396</v>
      </c>
      <c r="X532" s="54" t="s">
        <v>396</v>
      </c>
      <c r="Y532" s="67">
        <f>IFERROR(VLOOKUP(E532,INPUTS!$A$44:$B$103,2,0),0)</f>
        <v>0.02</v>
      </c>
      <c r="Z532" s="15">
        <f t="shared" si="147"/>
        <v>467.127</v>
      </c>
      <c r="AA532" s="20">
        <f>IFERROR(VLOOKUP(E532,INPUTS!$A$44:$C$103,3,0),SCENARIOS!$J$23)</f>
        <v>0.06</v>
      </c>
      <c r="AB532" s="15">
        <f t="shared" si="148"/>
        <v>1585.53397278888</v>
      </c>
      <c r="AC532" s="20">
        <f>IFERROR(VLOOKUP($E532,INPUTS!$A$44:$G$103,4,0),SCENARIOS!$K$23)</f>
        <v>0.15</v>
      </c>
      <c r="AD532" s="15">
        <f t="shared" si="149"/>
        <v>4484.71539657609</v>
      </c>
      <c r="AE532" s="20">
        <f>IFERROR(VLOOKUP($E532,INPUTS!$A$44:$G$103,5,0),SCENARIOS!$L$23)</f>
        <v>0.3</v>
      </c>
      <c r="AF532" s="15">
        <f t="shared" si="150"/>
        <v>10148.0876643264</v>
      </c>
      <c r="AG532" s="20">
        <f>IFERROR(VLOOKUP($E532,INPUTS!$A$44:$G$103,6,0),SCENARIOS!$M$23)</f>
        <v>0.4</v>
      </c>
      <c r="AH532" s="15">
        <f t="shared" si="151"/>
        <v>15308.8396380706</v>
      </c>
      <c r="AI532" s="20">
        <f>IFERROR(VLOOKUP($E532,INPUTS!$A$44:$G$103,7,0),SCENARIOS!$N$23)</f>
        <v>0.5</v>
      </c>
      <c r="AJ532" s="15">
        <f t="shared" si="152"/>
        <v>21650.6836204233</v>
      </c>
      <c r="AL532" t="str">
        <f t="shared" si="153"/>
        <v>N</v>
      </c>
      <c r="AM532" s="21">
        <f t="shared" si="154"/>
        <v>43301.3672408466</v>
      </c>
    </row>
    <row r="533" ht="15" customHeight="1" spans="1:39">
      <c r="A533" s="52" t="s">
        <v>1503</v>
      </c>
      <c r="B533" s="52" t="s">
        <v>660</v>
      </c>
      <c r="C533" s="52" t="s">
        <v>661</v>
      </c>
      <c r="D533" s="52" t="s">
        <v>929</v>
      </c>
      <c r="E533" s="10" t="s">
        <v>221</v>
      </c>
      <c r="F533" s="52" t="s">
        <v>662</v>
      </c>
      <c r="G533" s="52" t="s">
        <v>165</v>
      </c>
      <c r="H533" s="52" t="s">
        <v>234</v>
      </c>
      <c r="I533" s="52" t="s">
        <v>424</v>
      </c>
      <c r="J533" s="52" t="s">
        <v>173</v>
      </c>
      <c r="K533" s="52" t="s">
        <v>931</v>
      </c>
      <c r="L533" s="53" t="s">
        <v>291</v>
      </c>
      <c r="M533" s="13">
        <v>365</v>
      </c>
      <c r="N533" s="14">
        <f t="shared" si="143"/>
        <v>1</v>
      </c>
      <c r="O533" s="15">
        <v>8800</v>
      </c>
      <c r="P533" s="15">
        <f t="shared" si="144"/>
        <v>3212000</v>
      </c>
      <c r="Q533" s="16">
        <f>IFERROR(VLOOKUP(G533,SCENARIOS!$A$13:$E$18,2,0),0.025)</f>
        <v>0.025</v>
      </c>
      <c r="R533" s="52">
        <f>IFERROR(VLOOKUP(L533,INPUTS!$A$107:$B$120,2,0),0.0082)</f>
        <v>0.0079</v>
      </c>
      <c r="S533" s="52">
        <f t="shared" si="145"/>
        <v>69.52</v>
      </c>
      <c r="T533" s="15">
        <f t="shared" si="146"/>
        <v>25374.8</v>
      </c>
      <c r="U533" s="15">
        <f>T533/INPUTS!$B$7*1000</f>
        <v>31718500</v>
      </c>
      <c r="V533" s="15">
        <f>T533*INPUTS!$B$6</f>
        <v>80184.368</v>
      </c>
      <c r="W533" s="54" t="s">
        <v>396</v>
      </c>
      <c r="X533" s="54" t="s">
        <v>396</v>
      </c>
      <c r="Y533" s="67">
        <f>IFERROR(VLOOKUP(E533,INPUTS!$A$44:$B$103,2,0),0)</f>
        <v>0.02</v>
      </c>
      <c r="Z533" s="15">
        <f t="shared" si="147"/>
        <v>507.496</v>
      </c>
      <c r="AA533" s="20">
        <f>IFERROR(VLOOKUP(E533,INPUTS!$A$44:$C$103,3,0),SCENARIOS!$J$23)</f>
        <v>0.06</v>
      </c>
      <c r="AB533" s="15">
        <f t="shared" si="148"/>
        <v>1722.55542722742</v>
      </c>
      <c r="AC533" s="20">
        <f>IFERROR(VLOOKUP($E533,INPUTS!$A$44:$G$103,4,0),SCENARIOS!$K$23)</f>
        <v>0.15</v>
      </c>
      <c r="AD533" s="15">
        <f t="shared" si="149"/>
        <v>4872.28339381106</v>
      </c>
      <c r="AE533" s="20">
        <f>IFERROR(VLOOKUP($E533,INPUTS!$A$44:$G$103,5,0),SCENARIOS!$L$23)</f>
        <v>0.3</v>
      </c>
      <c r="AF533" s="15">
        <f t="shared" si="150"/>
        <v>11025.0828945769</v>
      </c>
      <c r="AG533" s="20">
        <f>IFERROR(VLOOKUP($E533,INPUTS!$A$44:$G$103,6,0),SCENARIOS!$M$23)</f>
        <v>0.4</v>
      </c>
      <c r="AH533" s="15">
        <f t="shared" si="151"/>
        <v>16631.8257796323</v>
      </c>
      <c r="AI533" s="20">
        <f>IFERROR(VLOOKUP($E533,INPUTS!$A$44:$G$103,7,0),SCENARIOS!$N$23)</f>
        <v>0.5</v>
      </c>
      <c r="AJ533" s="15">
        <f t="shared" si="152"/>
        <v>23521.7303530525</v>
      </c>
      <c r="AL533" t="str">
        <f t="shared" si="153"/>
        <v>N</v>
      </c>
      <c r="AM533" s="21">
        <f t="shared" si="154"/>
        <v>47043.460706105</v>
      </c>
    </row>
    <row r="534" ht="15" customHeight="1" spans="1:39">
      <c r="A534" s="52" t="s">
        <v>1504</v>
      </c>
      <c r="B534" s="52" t="s">
        <v>660</v>
      </c>
      <c r="C534" s="52" t="s">
        <v>661</v>
      </c>
      <c r="D534" s="52" t="s">
        <v>929</v>
      </c>
      <c r="E534" s="10" t="s">
        <v>221</v>
      </c>
      <c r="F534" s="52" t="s">
        <v>662</v>
      </c>
      <c r="G534" s="52" t="s">
        <v>165</v>
      </c>
      <c r="H534" s="52" t="s">
        <v>440</v>
      </c>
      <c r="I534" s="52" t="s">
        <v>439</v>
      </c>
      <c r="J534" s="52" t="s">
        <v>177</v>
      </c>
      <c r="K534" s="52" t="s">
        <v>931</v>
      </c>
      <c r="L534" s="53" t="s">
        <v>291</v>
      </c>
      <c r="M534" s="13">
        <v>548</v>
      </c>
      <c r="N534" s="14">
        <f t="shared" si="143"/>
        <v>1.5013698630137</v>
      </c>
      <c r="O534" s="15">
        <v>4200</v>
      </c>
      <c r="P534" s="15">
        <f t="shared" si="144"/>
        <v>2301600</v>
      </c>
      <c r="Q534" s="16">
        <f>IFERROR(VLOOKUP(G534,SCENARIOS!$A$13:$E$18,2,0),0.025)</f>
        <v>0.025</v>
      </c>
      <c r="R534" s="52">
        <f>IFERROR(VLOOKUP(L534,INPUTS!$A$107:$B$120,2,0),0.0082)</f>
        <v>0.0079</v>
      </c>
      <c r="S534" s="52">
        <f t="shared" si="145"/>
        <v>33.18</v>
      </c>
      <c r="T534" s="15">
        <f t="shared" si="146"/>
        <v>18182.64</v>
      </c>
      <c r="U534" s="15">
        <f>T534/INPUTS!$B$7*1000</f>
        <v>22728300</v>
      </c>
      <c r="V534" s="15">
        <f>T534*INPUTS!$B$6</f>
        <v>57457.1424</v>
      </c>
      <c r="W534" s="54" t="s">
        <v>396</v>
      </c>
      <c r="X534" s="54" t="s">
        <v>396</v>
      </c>
      <c r="Y534" s="67">
        <f>IFERROR(VLOOKUP(E534,INPUTS!$A$44:$B$103,2,0),0)</f>
        <v>0.02</v>
      </c>
      <c r="Z534" s="15">
        <f t="shared" si="147"/>
        <v>363.6528</v>
      </c>
      <c r="AA534" s="20">
        <f>IFERROR(VLOOKUP(E534,INPUTS!$A$44:$C$103,3,0),SCENARIOS!$J$23)</f>
        <v>0.06</v>
      </c>
      <c r="AB534" s="15">
        <f t="shared" si="148"/>
        <v>1234.31929368202</v>
      </c>
      <c r="AC534" s="20">
        <f>IFERROR(VLOOKUP($E534,INPUTS!$A$44:$G$103,4,0),SCENARIOS!$K$23)</f>
        <v>0.15</v>
      </c>
      <c r="AD534" s="15">
        <f t="shared" si="149"/>
        <v>3491.29746550297</v>
      </c>
      <c r="AE534" s="20">
        <f>IFERROR(VLOOKUP($E534,INPUTS!$A$44:$G$103,5,0),SCENARIOS!$L$23)</f>
        <v>0.3</v>
      </c>
      <c r="AF534" s="15">
        <f t="shared" si="150"/>
        <v>7900.16525222856</v>
      </c>
      <c r="AG534" s="20">
        <f>IFERROR(VLOOKUP($E534,INPUTS!$A$44:$G$103,6,0),SCENARIOS!$M$23)</f>
        <v>0.4</v>
      </c>
      <c r="AH534" s="15">
        <f t="shared" si="151"/>
        <v>11917.7491327527</v>
      </c>
      <c r="AI534" s="20">
        <f>IFERROR(VLOOKUP($E534,INPUTS!$A$44:$G$103,7,0),SCENARIOS!$N$23)</f>
        <v>0.5</v>
      </c>
      <c r="AJ534" s="15">
        <f t="shared" si="152"/>
        <v>16854.7990599582</v>
      </c>
      <c r="AL534" t="str">
        <f t="shared" si="153"/>
        <v>Y</v>
      </c>
      <c r="AM534" s="21">
        <f t="shared" si="154"/>
        <v>33709.5981199163</v>
      </c>
    </row>
    <row r="535" ht="15" customHeight="1" spans="1:39">
      <c r="A535" s="52" t="s">
        <v>1505</v>
      </c>
      <c r="B535" s="52" t="s">
        <v>663</v>
      </c>
      <c r="C535" s="52" t="s">
        <v>664</v>
      </c>
      <c r="D535" s="52" t="s">
        <v>929</v>
      </c>
      <c r="E535" s="10" t="s">
        <v>223</v>
      </c>
      <c r="F535" s="52" t="s">
        <v>665</v>
      </c>
      <c r="G535" s="52" t="s">
        <v>165</v>
      </c>
      <c r="H535" s="52" t="s">
        <v>245</v>
      </c>
      <c r="I535" s="52" t="s">
        <v>930</v>
      </c>
      <c r="J535" s="52" t="s">
        <v>169</v>
      </c>
      <c r="K535" s="52" t="s">
        <v>931</v>
      </c>
      <c r="L535" s="53" t="s">
        <v>288</v>
      </c>
      <c r="M535" s="13">
        <v>365</v>
      </c>
      <c r="N535" s="14">
        <f t="shared" si="143"/>
        <v>1</v>
      </c>
      <c r="O535" s="15">
        <v>8950</v>
      </c>
      <c r="P535" s="15">
        <f t="shared" si="144"/>
        <v>3266750</v>
      </c>
      <c r="Q535" s="16">
        <f>IFERROR(VLOOKUP(G535,SCENARIOS!$A$13:$E$18,2,0),0.025)</f>
        <v>0.025</v>
      </c>
      <c r="R535" s="52">
        <f>IFERROR(VLOOKUP(L535,INPUTS!$A$107:$B$120,2,0),0.0082)</f>
        <v>0.0085</v>
      </c>
      <c r="S535" s="52">
        <f t="shared" si="145"/>
        <v>76.075</v>
      </c>
      <c r="T535" s="15">
        <f t="shared" si="146"/>
        <v>27767.375</v>
      </c>
      <c r="U535" s="15">
        <f>T535/INPUTS!$B$7*1000</f>
        <v>34709218.75</v>
      </c>
      <c r="V535" s="15">
        <f>T535*INPUTS!$B$6</f>
        <v>87744.905</v>
      </c>
      <c r="W535" s="54" t="s">
        <v>396</v>
      </c>
      <c r="X535" s="54" t="s">
        <v>396</v>
      </c>
      <c r="Y535" s="67">
        <f>IFERROR(VLOOKUP(E535,INPUTS!$A$44:$B$103,2,0),0)</f>
        <v>0.02</v>
      </c>
      <c r="Z535" s="15">
        <f t="shared" si="147"/>
        <v>555.3475</v>
      </c>
      <c r="AA535" s="20">
        <f>IFERROR(VLOOKUP(E535,INPUTS!$A$44:$C$103,3,0),SCENARIOS!$J$23)</f>
        <v>0.06</v>
      </c>
      <c r="AB535" s="15">
        <f t="shared" si="148"/>
        <v>1884.97416752483</v>
      </c>
      <c r="AC535" s="20">
        <f>IFERROR(VLOOKUP($E535,INPUTS!$A$44:$G$103,4,0),SCENARIOS!$K$23)</f>
        <v>0.15</v>
      </c>
      <c r="AD535" s="15">
        <f t="shared" si="149"/>
        <v>5331.68813556065</v>
      </c>
      <c r="AE535" s="20">
        <f>IFERROR(VLOOKUP($E535,INPUTS!$A$44:$G$103,5,0),SCENARIOS!$L$23)</f>
        <v>0.3</v>
      </c>
      <c r="AF535" s="15">
        <f t="shared" si="150"/>
        <v>12064.6314902896</v>
      </c>
      <c r="AG535" s="20">
        <f>IFERROR(VLOOKUP($E535,INPUTS!$A$44:$G$103,6,0),SCENARIOS!$M$23)</f>
        <v>0.4</v>
      </c>
      <c r="AH535" s="15">
        <f t="shared" si="151"/>
        <v>18200.0308714834</v>
      </c>
      <c r="AI535" s="20">
        <f>IFERROR(VLOOKUP($E535,INPUTS!$A$44:$G$103,7,0),SCENARIOS!$N$23)</f>
        <v>0.5</v>
      </c>
      <c r="AJ535" s="15">
        <f t="shared" si="152"/>
        <v>25739.5805035741</v>
      </c>
      <c r="AL535" t="str">
        <f t="shared" si="153"/>
        <v>Y</v>
      </c>
      <c r="AM535" s="21">
        <f t="shared" si="154"/>
        <v>51479.1610071481</v>
      </c>
    </row>
    <row r="536" ht="15" customHeight="1" spans="1:39">
      <c r="A536" s="52" t="s">
        <v>1506</v>
      </c>
      <c r="B536" s="52" t="s">
        <v>663</v>
      </c>
      <c r="C536" s="52" t="s">
        <v>664</v>
      </c>
      <c r="D536" s="52" t="s">
        <v>929</v>
      </c>
      <c r="E536" s="10" t="s">
        <v>223</v>
      </c>
      <c r="F536" s="52" t="s">
        <v>665</v>
      </c>
      <c r="G536" s="52" t="s">
        <v>165</v>
      </c>
      <c r="H536" s="52" t="s">
        <v>249</v>
      </c>
      <c r="I536" s="52" t="s">
        <v>930</v>
      </c>
      <c r="J536" s="52" t="s">
        <v>169</v>
      </c>
      <c r="K536" s="52" t="s">
        <v>931</v>
      </c>
      <c r="L536" s="53" t="s">
        <v>288</v>
      </c>
      <c r="M536" s="13">
        <v>365</v>
      </c>
      <c r="N536" s="14">
        <f t="shared" si="143"/>
        <v>1</v>
      </c>
      <c r="O536" s="15">
        <v>9400</v>
      </c>
      <c r="P536" s="15">
        <f t="shared" si="144"/>
        <v>3431000</v>
      </c>
      <c r="Q536" s="16">
        <f>IFERROR(VLOOKUP(G536,SCENARIOS!$A$13:$E$18,2,0),0.025)</f>
        <v>0.025</v>
      </c>
      <c r="R536" s="52">
        <f>IFERROR(VLOOKUP(L536,INPUTS!$A$107:$B$120,2,0),0.0082)</f>
        <v>0.0085</v>
      </c>
      <c r="S536" s="52">
        <f t="shared" si="145"/>
        <v>79.9</v>
      </c>
      <c r="T536" s="15">
        <f t="shared" si="146"/>
        <v>29163.5</v>
      </c>
      <c r="U536" s="15">
        <f>T536/INPUTS!$B$7*1000</f>
        <v>36454375</v>
      </c>
      <c r="V536" s="15">
        <f>T536*INPUTS!$B$6</f>
        <v>92156.66</v>
      </c>
      <c r="W536" s="54" t="s">
        <v>396</v>
      </c>
      <c r="X536" s="54" t="s">
        <v>396</v>
      </c>
      <c r="Y536" s="67">
        <f>IFERROR(VLOOKUP(E536,INPUTS!$A$44:$B$103,2,0),0)</f>
        <v>0.02</v>
      </c>
      <c r="Z536" s="15">
        <f t="shared" si="147"/>
        <v>583.27</v>
      </c>
      <c r="AA536" s="20">
        <f>IFERROR(VLOOKUP(E536,INPUTS!$A$44:$C$103,3,0),SCENARIOS!$J$23)</f>
        <v>0.06</v>
      </c>
      <c r="AB536" s="15">
        <f t="shared" si="148"/>
        <v>1979.74940499814</v>
      </c>
      <c r="AC536" s="20">
        <f>IFERROR(VLOOKUP($E536,INPUTS!$A$44:$G$103,4,0),SCENARIOS!$K$23)</f>
        <v>0.15</v>
      </c>
      <c r="AD536" s="15">
        <f t="shared" si="149"/>
        <v>5599.76184070057</v>
      </c>
      <c r="AE536" s="20">
        <f>IFERROR(VLOOKUP($E536,INPUTS!$A$44:$G$103,5,0),SCENARIOS!$L$23)</f>
        <v>0.3</v>
      </c>
      <c r="AF536" s="15">
        <f t="shared" si="150"/>
        <v>12671.2330736003</v>
      </c>
      <c r="AG536" s="20">
        <f>IFERROR(VLOOKUP($E536,INPUTS!$A$44:$G$103,6,0),SCENARIOS!$M$23)</f>
        <v>0.4</v>
      </c>
      <c r="AH536" s="15">
        <f t="shared" si="151"/>
        <v>19115.1162225636</v>
      </c>
      <c r="AI536" s="20">
        <f>IFERROR(VLOOKUP($E536,INPUTS!$A$44:$G$103,7,0),SCENARIOS!$N$23)</f>
        <v>0.5</v>
      </c>
      <c r="AJ536" s="15">
        <f t="shared" si="152"/>
        <v>27033.7493557091</v>
      </c>
      <c r="AL536" t="str">
        <f t="shared" si="153"/>
        <v>N</v>
      </c>
      <c r="AM536" s="21">
        <f t="shared" si="154"/>
        <v>54067.4987114181</v>
      </c>
    </row>
    <row r="537" ht="15" customHeight="1" spans="1:39">
      <c r="A537" s="52" t="s">
        <v>1507</v>
      </c>
      <c r="B537" s="52" t="s">
        <v>663</v>
      </c>
      <c r="C537" s="52" t="s">
        <v>664</v>
      </c>
      <c r="D537" s="52" t="s">
        <v>929</v>
      </c>
      <c r="E537" s="10" t="s">
        <v>223</v>
      </c>
      <c r="F537" s="52" t="s">
        <v>665</v>
      </c>
      <c r="G537" s="52" t="s">
        <v>165</v>
      </c>
      <c r="H537" s="52" t="s">
        <v>254</v>
      </c>
      <c r="I537" s="52" t="s">
        <v>930</v>
      </c>
      <c r="J537" s="52" t="s">
        <v>169</v>
      </c>
      <c r="K537" s="52" t="s">
        <v>931</v>
      </c>
      <c r="L537" s="53" t="s">
        <v>288</v>
      </c>
      <c r="M537" s="13">
        <v>365</v>
      </c>
      <c r="N537" s="14">
        <f t="shared" si="143"/>
        <v>1</v>
      </c>
      <c r="O537" s="15">
        <v>8550</v>
      </c>
      <c r="P537" s="15">
        <f t="shared" si="144"/>
        <v>3120750</v>
      </c>
      <c r="Q537" s="16">
        <f>IFERROR(VLOOKUP(G537,SCENARIOS!$A$13:$E$18,2,0),0.025)</f>
        <v>0.025</v>
      </c>
      <c r="R537" s="52">
        <f>IFERROR(VLOOKUP(L537,INPUTS!$A$107:$B$120,2,0),0.0082)</f>
        <v>0.0085</v>
      </c>
      <c r="S537" s="52">
        <f t="shared" si="145"/>
        <v>72.675</v>
      </c>
      <c r="T537" s="15">
        <f t="shared" si="146"/>
        <v>26526.375</v>
      </c>
      <c r="U537" s="15">
        <f>T537/INPUTS!$B$7*1000</f>
        <v>33157968.75</v>
      </c>
      <c r="V537" s="15">
        <f>T537*INPUTS!$B$6</f>
        <v>83823.345</v>
      </c>
      <c r="W537" s="54" t="s">
        <v>396</v>
      </c>
      <c r="X537" s="54" t="s">
        <v>396</v>
      </c>
      <c r="Y537" s="67">
        <f>IFERROR(VLOOKUP(E537,INPUTS!$A$44:$B$103,2,0),0)</f>
        <v>0.02</v>
      </c>
      <c r="Z537" s="15">
        <f t="shared" si="147"/>
        <v>530.5275</v>
      </c>
      <c r="AA537" s="20">
        <f>IFERROR(VLOOKUP(E537,INPUTS!$A$44:$C$103,3,0),SCENARIOS!$J$23)</f>
        <v>0.06</v>
      </c>
      <c r="AB537" s="15">
        <f t="shared" si="148"/>
        <v>1800.72951199299</v>
      </c>
      <c r="AC537" s="20">
        <f>IFERROR(VLOOKUP($E537,INPUTS!$A$44:$G$103,4,0),SCENARIOS!$K$23)</f>
        <v>0.15</v>
      </c>
      <c r="AD537" s="15">
        <f t="shared" si="149"/>
        <v>5093.4003976585</v>
      </c>
      <c r="AE537" s="20">
        <f>IFERROR(VLOOKUP($E537,INPUTS!$A$44:$G$103,5,0),SCENARIOS!$L$23)</f>
        <v>0.3</v>
      </c>
      <c r="AF537" s="15">
        <f t="shared" si="150"/>
        <v>11525.4300829024</v>
      </c>
      <c r="AG537" s="20">
        <f>IFERROR(VLOOKUP($E537,INPUTS!$A$44:$G$103,6,0),SCENARIOS!$M$23)</f>
        <v>0.4</v>
      </c>
      <c r="AH537" s="15">
        <f t="shared" si="151"/>
        <v>17386.6216705233</v>
      </c>
      <c r="AI537" s="20">
        <f>IFERROR(VLOOKUP($E537,INPUTS!$A$44:$G$103,7,0),SCENARIOS!$N$23)</f>
        <v>0.5</v>
      </c>
      <c r="AJ537" s="15">
        <f t="shared" si="152"/>
        <v>24589.2081905652</v>
      </c>
      <c r="AL537" t="str">
        <f t="shared" si="153"/>
        <v>N</v>
      </c>
      <c r="AM537" s="21">
        <f t="shared" si="154"/>
        <v>49178.4163811303</v>
      </c>
    </row>
    <row r="538" ht="15" customHeight="1" spans="1:39">
      <c r="A538" s="52" t="s">
        <v>1508</v>
      </c>
      <c r="B538" s="52" t="s">
        <v>663</v>
      </c>
      <c r="C538" s="52" t="s">
        <v>664</v>
      </c>
      <c r="D538" s="52" t="s">
        <v>929</v>
      </c>
      <c r="E538" s="10" t="s">
        <v>223</v>
      </c>
      <c r="F538" s="52" t="s">
        <v>665</v>
      </c>
      <c r="G538" s="52" t="s">
        <v>165</v>
      </c>
      <c r="H538" s="52" t="s">
        <v>440</v>
      </c>
      <c r="I538" s="52" t="s">
        <v>439</v>
      </c>
      <c r="J538" s="52" t="s">
        <v>177</v>
      </c>
      <c r="K538" s="52" t="s">
        <v>931</v>
      </c>
      <c r="L538" s="53" t="s">
        <v>282</v>
      </c>
      <c r="M538" s="13">
        <v>548</v>
      </c>
      <c r="N538" s="14">
        <f t="shared" si="143"/>
        <v>1.5013698630137</v>
      </c>
      <c r="O538" s="15">
        <v>2800</v>
      </c>
      <c r="P538" s="15">
        <f t="shared" si="144"/>
        <v>1534400</v>
      </c>
      <c r="Q538" s="16">
        <f>IFERROR(VLOOKUP(G538,SCENARIOS!$A$13:$E$18,2,0),0.025)</f>
        <v>0.025</v>
      </c>
      <c r="R538" s="52">
        <f>IFERROR(VLOOKUP(L538,INPUTS!$A$107:$B$120,2,0),0.0082)</f>
        <v>0.0042</v>
      </c>
      <c r="S538" s="52">
        <f t="shared" si="145"/>
        <v>11.76</v>
      </c>
      <c r="T538" s="15">
        <f t="shared" si="146"/>
        <v>6444.48</v>
      </c>
      <c r="U538" s="15">
        <f>T538/INPUTS!$B$7*1000</f>
        <v>8055600</v>
      </c>
      <c r="V538" s="15">
        <f>T538*INPUTS!$B$6</f>
        <v>20364.5568</v>
      </c>
      <c r="W538" s="54" t="s">
        <v>396</v>
      </c>
      <c r="X538" s="54" t="s">
        <v>396</v>
      </c>
      <c r="Y538" s="67">
        <f>IFERROR(VLOOKUP(E538,INPUTS!$A$44:$B$103,2,0),0)</f>
        <v>0.02</v>
      </c>
      <c r="Z538" s="15">
        <f t="shared" si="147"/>
        <v>128.8896</v>
      </c>
      <c r="AA538" s="20">
        <f>IFERROR(VLOOKUP(E538,INPUTS!$A$44:$C$103,3,0),SCENARIOS!$J$23)</f>
        <v>0.06</v>
      </c>
      <c r="AB538" s="15">
        <f t="shared" si="148"/>
        <v>437.480255988562</v>
      </c>
      <c r="AC538" s="20">
        <f>IFERROR(VLOOKUP($E538,INPUTS!$A$44:$G$103,4,0),SCENARIOS!$K$23)</f>
        <v>0.15</v>
      </c>
      <c r="AD538" s="15">
        <f t="shared" si="149"/>
        <v>1237.42188650738</v>
      </c>
      <c r="AE538" s="20">
        <f>IFERROR(VLOOKUP($E538,INPUTS!$A$44:$G$103,5,0),SCENARIOS!$L$23)</f>
        <v>0.3</v>
      </c>
      <c r="AF538" s="15">
        <f t="shared" si="150"/>
        <v>2800.05857041012</v>
      </c>
      <c r="AG538" s="20">
        <f>IFERROR(VLOOKUP($E538,INPUTS!$A$44:$G$103,6,0),SCENARIOS!$M$23)</f>
        <v>0.4</v>
      </c>
      <c r="AH538" s="15">
        <f t="shared" si="151"/>
        <v>4224.01235084906</v>
      </c>
      <c r="AI538" s="20">
        <f>IFERROR(VLOOKUP($E538,INPUTS!$A$44:$G$103,7,0),SCENARIOS!$N$23)</f>
        <v>0.5</v>
      </c>
      <c r="AJ538" s="15">
        <f t="shared" si="152"/>
        <v>5973.85283137758</v>
      </c>
      <c r="AL538" t="str">
        <f t="shared" si="153"/>
        <v>Y</v>
      </c>
      <c r="AM538" s="21">
        <f t="shared" si="154"/>
        <v>11947.7056627552</v>
      </c>
    </row>
    <row r="539" ht="15" customHeight="1" spans="1:39">
      <c r="A539" s="52" t="s">
        <v>1509</v>
      </c>
      <c r="B539" s="52" t="s">
        <v>663</v>
      </c>
      <c r="C539" s="52" t="s">
        <v>664</v>
      </c>
      <c r="D539" s="52" t="s">
        <v>929</v>
      </c>
      <c r="E539" s="10" t="s">
        <v>223</v>
      </c>
      <c r="F539" s="52" t="s">
        <v>665</v>
      </c>
      <c r="G539" s="52" t="s">
        <v>165</v>
      </c>
      <c r="H539" s="52" t="s">
        <v>448</v>
      </c>
      <c r="I539" s="52" t="s">
        <v>447</v>
      </c>
      <c r="J539" s="52" t="s">
        <v>177</v>
      </c>
      <c r="K539" s="52" t="s">
        <v>931</v>
      </c>
      <c r="L539" s="53" t="s">
        <v>282</v>
      </c>
      <c r="M539" s="13">
        <v>365</v>
      </c>
      <c r="N539" s="14">
        <f t="shared" si="143"/>
        <v>1</v>
      </c>
      <c r="O539" s="15">
        <v>2700</v>
      </c>
      <c r="P539" s="15">
        <f t="shared" si="144"/>
        <v>985500</v>
      </c>
      <c r="Q539" s="16">
        <f>IFERROR(VLOOKUP(G539,SCENARIOS!$A$13:$E$18,2,0),0.025)</f>
        <v>0.025</v>
      </c>
      <c r="R539" s="52">
        <f>IFERROR(VLOOKUP(L539,INPUTS!$A$107:$B$120,2,0),0.0082)</f>
        <v>0.0042</v>
      </c>
      <c r="S539" s="52">
        <f t="shared" si="145"/>
        <v>11.34</v>
      </c>
      <c r="T539" s="15">
        <f t="shared" si="146"/>
        <v>4139.1</v>
      </c>
      <c r="U539" s="15">
        <f>T539/INPUTS!$B$7*1000</f>
        <v>5173875</v>
      </c>
      <c r="V539" s="15">
        <f>T539*INPUTS!$B$6</f>
        <v>13079.556</v>
      </c>
      <c r="W539" s="54" t="s">
        <v>396</v>
      </c>
      <c r="X539" s="54" t="s">
        <v>396</v>
      </c>
      <c r="Y539" s="67">
        <f>IFERROR(VLOOKUP(E539,INPUTS!$A$44:$B$103,2,0),0)</f>
        <v>0.02</v>
      </c>
      <c r="Z539" s="15">
        <f t="shared" si="147"/>
        <v>82.782</v>
      </c>
      <c r="AA539" s="20">
        <f>IFERROR(VLOOKUP(E539,INPUTS!$A$44:$C$103,3,0),SCENARIOS!$J$23)</f>
        <v>0.06</v>
      </c>
      <c r="AB539" s="15">
        <f t="shared" si="148"/>
        <v>280.980704038535</v>
      </c>
      <c r="AC539" s="20">
        <f>IFERROR(VLOOKUP($E539,INPUTS!$A$44:$G$103,4,0),SCENARIOS!$K$23)</f>
        <v>0.15</v>
      </c>
      <c r="AD539" s="15">
        <f t="shared" si="149"/>
        <v>794.759690532471</v>
      </c>
      <c r="AE539" s="20">
        <f>IFERROR(VLOOKUP($E539,INPUTS!$A$44:$G$103,5,0),SCENARIOS!$L$23)</f>
        <v>0.3</v>
      </c>
      <c r="AF539" s="15">
        <f t="shared" si="150"/>
        <v>1798.3952822857</v>
      </c>
      <c r="AG539" s="20">
        <f>IFERROR(VLOOKUP($E539,INPUTS!$A$44:$G$103,6,0),SCENARIOS!$M$23)</f>
        <v>0.4</v>
      </c>
      <c r="AH539" s="15">
        <f t="shared" si="151"/>
        <v>2712.95892320239</v>
      </c>
      <c r="AI539" s="20">
        <f>IFERROR(VLOOKUP($E539,INPUTS!$A$44:$G$103,7,0),SCENARIOS!$N$23)</f>
        <v>0.5</v>
      </c>
      <c r="AJ539" s="15">
        <f t="shared" si="152"/>
        <v>3836.83000868261</v>
      </c>
      <c r="AL539" t="str">
        <f t="shared" si="153"/>
        <v>Y</v>
      </c>
      <c r="AM539" s="21">
        <f t="shared" si="154"/>
        <v>7673.66001736523</v>
      </c>
    </row>
    <row r="540" ht="15" customHeight="1" spans="1:39">
      <c r="A540" s="52" t="s">
        <v>1510</v>
      </c>
      <c r="B540" s="52" t="s">
        <v>663</v>
      </c>
      <c r="C540" s="52" t="s">
        <v>664</v>
      </c>
      <c r="D540" s="52" t="s">
        <v>929</v>
      </c>
      <c r="E540" s="10" t="s">
        <v>223</v>
      </c>
      <c r="F540" s="52" t="s">
        <v>665</v>
      </c>
      <c r="G540" s="52" t="s">
        <v>165</v>
      </c>
      <c r="H540" s="52" t="s">
        <v>783</v>
      </c>
      <c r="I540" s="52" t="s">
        <v>443</v>
      </c>
      <c r="J540" s="52" t="s">
        <v>177</v>
      </c>
      <c r="K540" s="52" t="s">
        <v>931</v>
      </c>
      <c r="L540" s="53" t="s">
        <v>282</v>
      </c>
      <c r="M540" s="13">
        <v>365</v>
      </c>
      <c r="N540" s="14">
        <f t="shared" si="143"/>
        <v>1</v>
      </c>
      <c r="O540" s="15">
        <v>2500</v>
      </c>
      <c r="P540" s="15">
        <f t="shared" si="144"/>
        <v>912500</v>
      </c>
      <c r="Q540" s="16">
        <f>IFERROR(VLOOKUP(G540,SCENARIOS!$A$13:$E$18,2,0),0.025)</f>
        <v>0.025</v>
      </c>
      <c r="R540" s="52">
        <f>IFERROR(VLOOKUP(L540,INPUTS!$A$107:$B$120,2,0),0.0082)</f>
        <v>0.0042</v>
      </c>
      <c r="S540" s="52">
        <f t="shared" si="145"/>
        <v>10.5</v>
      </c>
      <c r="T540" s="15">
        <f t="shared" si="146"/>
        <v>3832.5</v>
      </c>
      <c r="U540" s="15">
        <f>T540/INPUTS!$B$7*1000</f>
        <v>4790625</v>
      </c>
      <c r="V540" s="15">
        <f>T540*INPUTS!$B$6</f>
        <v>12110.7</v>
      </c>
      <c r="W540" s="54" t="s">
        <v>396</v>
      </c>
      <c r="X540" s="54" t="s">
        <v>396</v>
      </c>
      <c r="Y540" s="67">
        <f>IFERROR(VLOOKUP(E540,INPUTS!$A$44:$B$103,2,0),0)</f>
        <v>0.02</v>
      </c>
      <c r="Z540" s="15">
        <f t="shared" si="147"/>
        <v>76.65</v>
      </c>
      <c r="AA540" s="20">
        <f>IFERROR(VLOOKUP(E540,INPUTS!$A$44:$C$103,3,0),SCENARIOS!$J$23)</f>
        <v>0.06</v>
      </c>
      <c r="AB540" s="15">
        <f t="shared" si="148"/>
        <v>260.167318554199</v>
      </c>
      <c r="AC540" s="20">
        <f>IFERROR(VLOOKUP($E540,INPUTS!$A$44:$G$103,4,0),SCENARIOS!$K$23)</f>
        <v>0.15</v>
      </c>
      <c r="AD540" s="15">
        <f t="shared" si="149"/>
        <v>735.888602344881</v>
      </c>
      <c r="AE540" s="20">
        <f>IFERROR(VLOOKUP($E540,INPUTS!$A$44:$G$103,5,0),SCENARIOS!$L$23)</f>
        <v>0.3</v>
      </c>
      <c r="AF540" s="15">
        <f t="shared" si="150"/>
        <v>1665.1808169312</v>
      </c>
      <c r="AG540" s="20">
        <f>IFERROR(VLOOKUP($E540,INPUTS!$A$44:$G$103,6,0),SCENARIOS!$M$23)</f>
        <v>0.4</v>
      </c>
      <c r="AH540" s="15">
        <f t="shared" si="151"/>
        <v>2511.99900296518</v>
      </c>
      <c r="AI540" s="20">
        <f>IFERROR(VLOOKUP($E540,INPUTS!$A$44:$G$103,7,0),SCENARIOS!$N$23)</f>
        <v>0.5</v>
      </c>
      <c r="AJ540" s="15">
        <f t="shared" si="152"/>
        <v>3552.62037840983</v>
      </c>
      <c r="AL540" t="str">
        <f t="shared" si="153"/>
        <v>Y</v>
      </c>
      <c r="AM540" s="21">
        <f t="shared" si="154"/>
        <v>7105.24075681965</v>
      </c>
    </row>
    <row r="541" ht="15" customHeight="1" spans="1:39">
      <c r="A541" s="52" t="s">
        <v>1511</v>
      </c>
      <c r="B541" s="52" t="s">
        <v>663</v>
      </c>
      <c r="C541" s="52" t="s">
        <v>664</v>
      </c>
      <c r="D541" s="52" t="s">
        <v>929</v>
      </c>
      <c r="E541" s="10" t="s">
        <v>223</v>
      </c>
      <c r="F541" s="52" t="s">
        <v>665</v>
      </c>
      <c r="G541" s="52" t="s">
        <v>165</v>
      </c>
      <c r="H541" s="52" t="s">
        <v>636</v>
      </c>
      <c r="I541" s="52" t="s">
        <v>635</v>
      </c>
      <c r="J541" s="52" t="s">
        <v>177</v>
      </c>
      <c r="K541" s="52" t="s">
        <v>931</v>
      </c>
      <c r="L541" s="53" t="s">
        <v>282</v>
      </c>
      <c r="M541" s="13">
        <v>730</v>
      </c>
      <c r="N541" s="14">
        <f t="shared" si="143"/>
        <v>2</v>
      </c>
      <c r="O541" s="15">
        <v>1350</v>
      </c>
      <c r="P541" s="15">
        <f t="shared" si="144"/>
        <v>985500</v>
      </c>
      <c r="Q541" s="16">
        <f>IFERROR(VLOOKUP(G541,SCENARIOS!$A$13:$E$18,2,0),0.025)</f>
        <v>0.025</v>
      </c>
      <c r="R541" s="52">
        <f>IFERROR(VLOOKUP(L541,INPUTS!$A$107:$B$120,2,0),0.0082)</f>
        <v>0.0042</v>
      </c>
      <c r="S541" s="52">
        <f t="shared" si="145"/>
        <v>5.67</v>
      </c>
      <c r="T541" s="15">
        <f t="shared" si="146"/>
        <v>4139.1</v>
      </c>
      <c r="U541" s="15">
        <f>T541/INPUTS!$B$7*1000</f>
        <v>5173875</v>
      </c>
      <c r="V541" s="15">
        <f>T541*INPUTS!$B$6</f>
        <v>13079.556</v>
      </c>
      <c r="W541" s="54" t="s">
        <v>396</v>
      </c>
      <c r="X541" s="54" t="s">
        <v>396</v>
      </c>
      <c r="Y541" s="67">
        <f>IFERROR(VLOOKUP(E541,INPUTS!$A$44:$B$103,2,0),0)</f>
        <v>0.02</v>
      </c>
      <c r="Z541" s="15">
        <f t="shared" si="147"/>
        <v>82.782</v>
      </c>
      <c r="AA541" s="20">
        <f>IFERROR(VLOOKUP(E541,INPUTS!$A$44:$C$103,3,0),SCENARIOS!$J$23)</f>
        <v>0.06</v>
      </c>
      <c r="AB541" s="15">
        <f t="shared" si="148"/>
        <v>280.980704038535</v>
      </c>
      <c r="AC541" s="20">
        <f>IFERROR(VLOOKUP($E541,INPUTS!$A$44:$G$103,4,0),SCENARIOS!$K$23)</f>
        <v>0.15</v>
      </c>
      <c r="AD541" s="15">
        <f t="shared" si="149"/>
        <v>794.759690532471</v>
      </c>
      <c r="AE541" s="20">
        <f>IFERROR(VLOOKUP($E541,INPUTS!$A$44:$G$103,5,0),SCENARIOS!$L$23)</f>
        <v>0.3</v>
      </c>
      <c r="AF541" s="15">
        <f t="shared" si="150"/>
        <v>1798.3952822857</v>
      </c>
      <c r="AG541" s="20">
        <f>IFERROR(VLOOKUP($E541,INPUTS!$A$44:$G$103,6,0),SCENARIOS!$M$23)</f>
        <v>0.4</v>
      </c>
      <c r="AH541" s="15">
        <f t="shared" si="151"/>
        <v>2712.95892320239</v>
      </c>
      <c r="AI541" s="20">
        <f>IFERROR(VLOOKUP($E541,INPUTS!$A$44:$G$103,7,0),SCENARIOS!$N$23)</f>
        <v>0.5</v>
      </c>
      <c r="AJ541" s="15">
        <f t="shared" si="152"/>
        <v>3836.83000868261</v>
      </c>
      <c r="AL541" t="str">
        <f t="shared" si="153"/>
        <v>N</v>
      </c>
      <c r="AM541" s="21">
        <f t="shared" si="154"/>
        <v>7673.66001736523</v>
      </c>
    </row>
    <row r="542" ht="15" customHeight="1" spans="1:39">
      <c r="A542" s="52" t="s">
        <v>1512</v>
      </c>
      <c r="B542" s="52" t="s">
        <v>663</v>
      </c>
      <c r="C542" s="52" t="s">
        <v>664</v>
      </c>
      <c r="D542" s="52" t="s">
        <v>929</v>
      </c>
      <c r="E542" s="10" t="s">
        <v>223</v>
      </c>
      <c r="F542" s="52" t="s">
        <v>665</v>
      </c>
      <c r="G542" s="52" t="s">
        <v>165</v>
      </c>
      <c r="H542" s="52" t="s">
        <v>234</v>
      </c>
      <c r="I542" s="52" t="s">
        <v>424</v>
      </c>
      <c r="J542" s="52" t="s">
        <v>173</v>
      </c>
      <c r="K542" s="52" t="s">
        <v>931</v>
      </c>
      <c r="L542" s="53" t="s">
        <v>288</v>
      </c>
      <c r="M542" s="13">
        <v>365</v>
      </c>
      <c r="N542" s="14">
        <f t="shared" si="143"/>
        <v>1</v>
      </c>
      <c r="O542" s="15">
        <v>9400</v>
      </c>
      <c r="P542" s="15">
        <f t="shared" si="144"/>
        <v>3431000</v>
      </c>
      <c r="Q542" s="16">
        <f>IFERROR(VLOOKUP(G542,SCENARIOS!$A$13:$E$18,2,0),0.025)</f>
        <v>0.025</v>
      </c>
      <c r="R542" s="52">
        <f>IFERROR(VLOOKUP(L542,INPUTS!$A$107:$B$120,2,0),0.0082)</f>
        <v>0.0085</v>
      </c>
      <c r="S542" s="52">
        <f t="shared" si="145"/>
        <v>79.9</v>
      </c>
      <c r="T542" s="15">
        <f t="shared" si="146"/>
        <v>29163.5</v>
      </c>
      <c r="U542" s="15">
        <f>T542/INPUTS!$B$7*1000</f>
        <v>36454375</v>
      </c>
      <c r="V542" s="15">
        <f>T542*INPUTS!$B$6</f>
        <v>92156.66</v>
      </c>
      <c r="W542" s="54" t="s">
        <v>396</v>
      </c>
      <c r="X542" s="54" t="s">
        <v>396</v>
      </c>
      <c r="Y542" s="67">
        <f>IFERROR(VLOOKUP(E542,INPUTS!$A$44:$B$103,2,0),0)</f>
        <v>0.02</v>
      </c>
      <c r="Z542" s="15">
        <f t="shared" si="147"/>
        <v>583.27</v>
      </c>
      <c r="AA542" s="20">
        <f>IFERROR(VLOOKUP(E542,INPUTS!$A$44:$C$103,3,0),SCENARIOS!$J$23)</f>
        <v>0.06</v>
      </c>
      <c r="AB542" s="15">
        <f t="shared" si="148"/>
        <v>1979.74940499814</v>
      </c>
      <c r="AC542" s="20">
        <f>IFERROR(VLOOKUP($E542,INPUTS!$A$44:$G$103,4,0),SCENARIOS!$K$23)</f>
        <v>0.15</v>
      </c>
      <c r="AD542" s="15">
        <f t="shared" si="149"/>
        <v>5599.76184070057</v>
      </c>
      <c r="AE542" s="20">
        <f>IFERROR(VLOOKUP($E542,INPUTS!$A$44:$G$103,5,0),SCENARIOS!$L$23)</f>
        <v>0.3</v>
      </c>
      <c r="AF542" s="15">
        <f t="shared" si="150"/>
        <v>12671.2330736003</v>
      </c>
      <c r="AG542" s="20">
        <f>IFERROR(VLOOKUP($E542,INPUTS!$A$44:$G$103,6,0),SCENARIOS!$M$23)</f>
        <v>0.4</v>
      </c>
      <c r="AH542" s="15">
        <f t="shared" si="151"/>
        <v>19115.1162225636</v>
      </c>
      <c r="AI542" s="20">
        <f>IFERROR(VLOOKUP($E542,INPUTS!$A$44:$G$103,7,0),SCENARIOS!$N$23)</f>
        <v>0.5</v>
      </c>
      <c r="AJ542" s="15">
        <f t="shared" si="152"/>
        <v>27033.7493557091</v>
      </c>
      <c r="AL542" t="str">
        <f t="shared" si="153"/>
        <v>N</v>
      </c>
      <c r="AM542" s="21">
        <f t="shared" si="154"/>
        <v>54067.4987114181</v>
      </c>
    </row>
    <row r="543" ht="15" customHeight="1" spans="1:39">
      <c r="A543" s="52" t="s">
        <v>1513</v>
      </c>
      <c r="B543" s="52" t="s">
        <v>656</v>
      </c>
      <c r="C543" s="52" t="s">
        <v>657</v>
      </c>
      <c r="D543" s="52" t="s">
        <v>929</v>
      </c>
      <c r="E543" s="10" t="s">
        <v>659</v>
      </c>
      <c r="F543" s="52" t="s">
        <v>658</v>
      </c>
      <c r="G543" s="52" t="s">
        <v>165</v>
      </c>
      <c r="H543" s="52" t="s">
        <v>440</v>
      </c>
      <c r="I543" s="52" t="s">
        <v>439</v>
      </c>
      <c r="J543" s="52" t="s">
        <v>177</v>
      </c>
      <c r="K543" s="52" t="s">
        <v>931</v>
      </c>
      <c r="L543" s="53" t="s">
        <v>1514</v>
      </c>
      <c r="M543" s="13">
        <v>548</v>
      </c>
      <c r="N543" s="14">
        <f t="shared" si="143"/>
        <v>1.5013698630137</v>
      </c>
      <c r="O543" s="15">
        <v>4400</v>
      </c>
      <c r="P543" s="15">
        <f t="shared" si="144"/>
        <v>2411200</v>
      </c>
      <c r="Q543" s="16">
        <f>IFERROR(VLOOKUP(G543,SCENARIOS!$A$13:$E$18,2,0),0.025)</f>
        <v>0.025</v>
      </c>
      <c r="R543" s="52">
        <f>IFERROR(VLOOKUP(L543,INPUTS!$A$107:$B$120,2,0),0.0082)</f>
        <v>0.0082</v>
      </c>
      <c r="S543" s="52">
        <f t="shared" si="145"/>
        <v>36.08</v>
      </c>
      <c r="T543" s="15">
        <f t="shared" si="146"/>
        <v>19771.84</v>
      </c>
      <c r="U543" s="15">
        <f>T543/INPUTS!$B$7*1000</f>
        <v>24714800</v>
      </c>
      <c r="V543" s="15">
        <f>T543*INPUTS!$B$6</f>
        <v>62479.0144</v>
      </c>
      <c r="W543" s="54" t="s">
        <v>396</v>
      </c>
      <c r="X543" s="54" t="s">
        <v>396</v>
      </c>
      <c r="Y543" s="67">
        <f>IFERROR(VLOOKUP(E543,INPUTS!$A$44:$B$103,2,0),0)</f>
        <v>0</v>
      </c>
      <c r="Z543" s="15">
        <f t="shared" si="147"/>
        <v>0</v>
      </c>
      <c r="AA543" s="20">
        <f>IFERROR(VLOOKUP(E543,INPUTS!$A$44:$C$103,3,0),SCENARIOS!$J$23)</f>
        <v>0</v>
      </c>
      <c r="AB543" s="15">
        <f t="shared" si="148"/>
        <v>0</v>
      </c>
      <c r="AC543" s="20">
        <f>IFERROR(VLOOKUP($E543,INPUTS!$A$44:$G$103,4,0),SCENARIOS!$K$23)</f>
        <v>0</v>
      </c>
      <c r="AD543" s="15">
        <f t="shared" si="149"/>
        <v>0</v>
      </c>
      <c r="AE543" s="20">
        <f>IFERROR(VLOOKUP($E543,INPUTS!$A$44:$G$103,5,0),SCENARIOS!$L$23)</f>
        <v>0</v>
      </c>
      <c r="AF543" s="15">
        <f t="shared" si="150"/>
        <v>0</v>
      </c>
      <c r="AG543" s="20">
        <f>IFERROR(VLOOKUP($E543,INPUTS!$A$44:$G$103,6,0),SCENARIOS!$M$23)</f>
        <v>0</v>
      </c>
      <c r="AH543" s="15">
        <f t="shared" si="151"/>
        <v>0</v>
      </c>
      <c r="AI543" s="20">
        <f>IFERROR(VLOOKUP($E543,INPUTS!$A$44:$G$103,7,0),SCENARIOS!$N$23)</f>
        <v>0</v>
      </c>
      <c r="AJ543" s="15">
        <f t="shared" si="152"/>
        <v>0</v>
      </c>
      <c r="AL543" t="str">
        <f t="shared" si="153"/>
        <v>N</v>
      </c>
      <c r="AM543" s="21">
        <f t="shared" si="154"/>
        <v>36655.8860809699</v>
      </c>
    </row>
    <row r="544" ht="15" customHeight="1" spans="1:39">
      <c r="A544" s="52" t="s">
        <v>1515</v>
      </c>
      <c r="B544" s="52" t="s">
        <v>656</v>
      </c>
      <c r="C544" s="52" t="s">
        <v>657</v>
      </c>
      <c r="D544" s="52" t="s">
        <v>929</v>
      </c>
      <c r="E544" s="10" t="s">
        <v>659</v>
      </c>
      <c r="F544" s="52" t="s">
        <v>658</v>
      </c>
      <c r="G544" s="52" t="s">
        <v>165</v>
      </c>
      <c r="H544" s="52" t="s">
        <v>448</v>
      </c>
      <c r="I544" s="52" t="s">
        <v>447</v>
      </c>
      <c r="J544" s="52" t="s">
        <v>177</v>
      </c>
      <c r="K544" s="52" t="s">
        <v>931</v>
      </c>
      <c r="L544" s="53" t="s">
        <v>1514</v>
      </c>
      <c r="M544" s="13">
        <v>365</v>
      </c>
      <c r="N544" s="14">
        <f t="shared" si="143"/>
        <v>1</v>
      </c>
      <c r="O544" s="15">
        <v>4300</v>
      </c>
      <c r="P544" s="15">
        <f t="shared" si="144"/>
        <v>1569500</v>
      </c>
      <c r="Q544" s="16">
        <f>IFERROR(VLOOKUP(G544,SCENARIOS!$A$13:$E$18,2,0),0.025)</f>
        <v>0.025</v>
      </c>
      <c r="R544" s="52">
        <f>IFERROR(VLOOKUP(L544,INPUTS!$A$107:$B$120,2,0),0.0082)</f>
        <v>0.0082</v>
      </c>
      <c r="S544" s="52">
        <f t="shared" si="145"/>
        <v>35.26</v>
      </c>
      <c r="T544" s="15">
        <f t="shared" si="146"/>
        <v>12869.9</v>
      </c>
      <c r="U544" s="15">
        <f>T544/INPUTS!$B$7*1000</f>
        <v>16087375</v>
      </c>
      <c r="V544" s="15">
        <f>T544*INPUTS!$B$6</f>
        <v>40668.884</v>
      </c>
      <c r="W544" s="54" t="s">
        <v>396</v>
      </c>
      <c r="X544" s="54" t="s">
        <v>396</v>
      </c>
      <c r="Y544" s="67">
        <f>IFERROR(VLOOKUP(E544,INPUTS!$A$44:$B$103,2,0),0)</f>
        <v>0</v>
      </c>
      <c r="Z544" s="15">
        <f t="shared" si="147"/>
        <v>0</v>
      </c>
      <c r="AA544" s="20">
        <f>IFERROR(VLOOKUP(E544,INPUTS!$A$44:$C$103,3,0),SCENARIOS!$J$23)</f>
        <v>0</v>
      </c>
      <c r="AB544" s="15">
        <f t="shared" si="148"/>
        <v>0</v>
      </c>
      <c r="AC544" s="20">
        <f>IFERROR(VLOOKUP($E544,INPUTS!$A$44:$G$103,4,0),SCENARIOS!$K$23)</f>
        <v>0</v>
      </c>
      <c r="AD544" s="15">
        <f t="shared" si="149"/>
        <v>0</v>
      </c>
      <c r="AE544" s="20">
        <f>IFERROR(VLOOKUP($E544,INPUTS!$A$44:$G$103,5,0),SCENARIOS!$L$23)</f>
        <v>0</v>
      </c>
      <c r="AF544" s="15">
        <f t="shared" si="150"/>
        <v>0</v>
      </c>
      <c r="AG544" s="20">
        <f>IFERROR(VLOOKUP($E544,INPUTS!$A$44:$G$103,6,0),SCENARIOS!$M$23)</f>
        <v>0</v>
      </c>
      <c r="AH544" s="15">
        <f t="shared" si="151"/>
        <v>0</v>
      </c>
      <c r="AI544" s="20">
        <f>IFERROR(VLOOKUP($E544,INPUTS!$A$44:$G$103,7,0),SCENARIOS!$N$23)</f>
        <v>0</v>
      </c>
      <c r="AJ544" s="15">
        <f t="shared" si="152"/>
        <v>0</v>
      </c>
      <c r="AL544" t="str">
        <f t="shared" si="153"/>
        <v>N</v>
      </c>
      <c r="AM544" s="21">
        <f t="shared" si="154"/>
        <v>23860.0751509963</v>
      </c>
    </row>
    <row r="545" ht="15" customHeight="1" spans="1:64">
      <c r="A545" s="52" t="s">
        <v>1516</v>
      </c>
      <c r="B545" s="52" t="s">
        <v>656</v>
      </c>
      <c r="C545" s="52" t="s">
        <v>657</v>
      </c>
      <c r="D545" s="52" t="s">
        <v>929</v>
      </c>
      <c r="E545" s="10" t="s">
        <v>659</v>
      </c>
      <c r="F545" s="52" t="s">
        <v>658</v>
      </c>
      <c r="G545" s="52" t="s">
        <v>165</v>
      </c>
      <c r="H545" s="52" t="s">
        <v>673</v>
      </c>
      <c r="I545" s="52" t="s">
        <v>439</v>
      </c>
      <c r="J545" s="52" t="s">
        <v>177</v>
      </c>
      <c r="K545" s="52" t="s">
        <v>931</v>
      </c>
      <c r="L545" s="53" t="s">
        <v>1514</v>
      </c>
      <c r="M545" s="13">
        <v>365</v>
      </c>
      <c r="N545" s="14">
        <f t="shared" si="143"/>
        <v>1</v>
      </c>
      <c r="O545" s="15">
        <v>4400</v>
      </c>
      <c r="P545" s="15">
        <f t="shared" si="144"/>
        <v>1606000</v>
      </c>
      <c r="Q545" s="16">
        <f>IFERROR(VLOOKUP(G545,SCENARIOS!$A$13:$E$18,2,0),0.025)</f>
        <v>0.025</v>
      </c>
      <c r="R545" s="52">
        <f>IFERROR(VLOOKUP(L545,INPUTS!$A$107:$B$120,2,0),0.0082)</f>
        <v>0.0082</v>
      </c>
      <c r="S545" s="52">
        <f t="shared" si="145"/>
        <v>36.08</v>
      </c>
      <c r="T545" s="15">
        <f t="shared" si="146"/>
        <v>13169.2</v>
      </c>
      <c r="U545" s="15">
        <f>T545/INPUTS!$B$7*1000</f>
        <v>16461500</v>
      </c>
      <c r="V545" s="15">
        <f>T545*INPUTS!$B$6</f>
        <v>41614.672</v>
      </c>
      <c r="W545" s="54" t="s">
        <v>396</v>
      </c>
      <c r="X545" s="54" t="s">
        <v>396</v>
      </c>
      <c r="Y545" s="67">
        <f>IFERROR(VLOOKUP(E545,INPUTS!$A$44:$B$103,2,0),0)</f>
        <v>0</v>
      </c>
      <c r="Z545" s="15">
        <f t="shared" si="147"/>
        <v>0</v>
      </c>
      <c r="AA545" s="20">
        <f>IFERROR(VLOOKUP(E545,INPUTS!$A$44:$C$103,3,0),SCENARIOS!$J$23)</f>
        <v>0</v>
      </c>
      <c r="AB545" s="15">
        <f t="shared" si="148"/>
        <v>0</v>
      </c>
      <c r="AC545" s="20">
        <f>IFERROR(VLOOKUP($E545,INPUTS!$A$44:$G$103,4,0),SCENARIOS!$K$23)</f>
        <v>0</v>
      </c>
      <c r="AD545" s="15">
        <f t="shared" si="149"/>
        <v>0</v>
      </c>
      <c r="AE545" s="20">
        <f>IFERROR(VLOOKUP($E545,INPUTS!$A$44:$G$103,5,0),SCENARIOS!$L$23)</f>
        <v>0</v>
      </c>
      <c r="AF545" s="15">
        <f t="shared" si="150"/>
        <v>0</v>
      </c>
      <c r="AG545" s="20">
        <f>IFERROR(VLOOKUP($E545,INPUTS!$A$44:$G$103,6,0),SCENARIOS!$M$23)</f>
        <v>0</v>
      </c>
      <c r="AH545" s="15">
        <f t="shared" si="151"/>
        <v>0</v>
      </c>
      <c r="AI545" s="20">
        <f>IFERROR(VLOOKUP($E545,INPUTS!$A$44:$G$103,7,0),SCENARIOS!$N$23)</f>
        <v>0</v>
      </c>
      <c r="AJ545" s="15">
        <f t="shared" si="152"/>
        <v>0</v>
      </c>
      <c r="AL545" t="str">
        <f t="shared" si="153"/>
        <v>N</v>
      </c>
      <c r="AM545" s="21">
        <f t="shared" si="154"/>
        <v>24414.9606196241</v>
      </c>
    </row>
    <row r="546" ht="15" customHeight="1" spans="1:64">
      <c r="A546" s="52" t="s">
        <v>1517</v>
      </c>
      <c r="B546" s="52" t="s">
        <v>656</v>
      </c>
      <c r="C546" s="52" t="s">
        <v>657</v>
      </c>
      <c r="D546" s="52" t="s">
        <v>929</v>
      </c>
      <c r="E546" s="10" t="s">
        <v>659</v>
      </c>
      <c r="F546" s="52" t="s">
        <v>658</v>
      </c>
      <c r="G546" s="52" t="s">
        <v>165</v>
      </c>
      <c r="H546" s="52" t="s">
        <v>648</v>
      </c>
      <c r="I546" s="52" t="s">
        <v>647</v>
      </c>
      <c r="J546" s="52" t="s">
        <v>177</v>
      </c>
      <c r="K546" s="52" t="s">
        <v>931</v>
      </c>
      <c r="L546" s="53" t="s">
        <v>1514</v>
      </c>
      <c r="M546" s="13">
        <v>365</v>
      </c>
      <c r="N546" s="14">
        <f t="shared" si="143"/>
        <v>1</v>
      </c>
      <c r="O546" s="15">
        <v>3700</v>
      </c>
      <c r="P546" s="15">
        <f t="shared" si="144"/>
        <v>1350500</v>
      </c>
      <c r="Q546" s="16">
        <f>IFERROR(VLOOKUP(G546,SCENARIOS!$A$13:$E$18,2,0),0.025)</f>
        <v>0.025</v>
      </c>
      <c r="R546" s="52">
        <f>IFERROR(VLOOKUP(L546,INPUTS!$A$107:$B$120,2,0),0.0082)</f>
        <v>0.0082</v>
      </c>
      <c r="S546" s="52">
        <f t="shared" si="145"/>
        <v>30.34</v>
      </c>
      <c r="T546" s="15">
        <f t="shared" si="146"/>
        <v>11074.1</v>
      </c>
      <c r="U546" s="15">
        <f>T546/INPUTS!$B$7*1000</f>
        <v>13842625</v>
      </c>
      <c r="V546" s="15">
        <f>T546*INPUTS!$B$6</f>
        <v>34994.156</v>
      </c>
      <c r="W546" s="54" t="s">
        <v>396</v>
      </c>
      <c r="X546" s="54" t="s">
        <v>396</v>
      </c>
      <c r="Y546" s="67">
        <f>IFERROR(VLOOKUP(E546,INPUTS!$A$44:$B$103,2,0),0)</f>
        <v>0</v>
      </c>
      <c r="Z546" s="15">
        <f t="shared" si="147"/>
        <v>0</v>
      </c>
      <c r="AA546" s="20">
        <f>IFERROR(VLOOKUP(E546,INPUTS!$A$44:$C$103,3,0),SCENARIOS!$J$23)</f>
        <v>0</v>
      </c>
      <c r="AB546" s="15">
        <f t="shared" si="148"/>
        <v>0</v>
      </c>
      <c r="AC546" s="20">
        <f>IFERROR(VLOOKUP($E546,INPUTS!$A$44:$G$103,4,0),SCENARIOS!$K$23)</f>
        <v>0</v>
      </c>
      <c r="AD546" s="15">
        <f t="shared" si="149"/>
        <v>0</v>
      </c>
      <c r="AE546" s="20">
        <f>IFERROR(VLOOKUP($E546,INPUTS!$A$44:$G$103,5,0),SCENARIOS!$L$23)</f>
        <v>0</v>
      </c>
      <c r="AF546" s="15">
        <f t="shared" si="150"/>
        <v>0</v>
      </c>
      <c r="AG546" s="20">
        <f>IFERROR(VLOOKUP($E546,INPUTS!$A$44:$G$103,6,0),SCENARIOS!$M$23)</f>
        <v>0</v>
      </c>
      <c r="AH546" s="15">
        <f t="shared" si="151"/>
        <v>0</v>
      </c>
      <c r="AI546" s="20">
        <f>IFERROR(VLOOKUP($E546,INPUTS!$A$44:$G$103,7,0),SCENARIOS!$N$23)</f>
        <v>0</v>
      </c>
      <c r="AJ546" s="15">
        <f t="shared" si="152"/>
        <v>0</v>
      </c>
      <c r="AL546" t="str">
        <f t="shared" si="153"/>
        <v>N</v>
      </c>
      <c r="AM546" s="21">
        <f t="shared" si="154"/>
        <v>20530.7623392294</v>
      </c>
    </row>
    <row r="547" s="1" customFormat="1" ht="15" customHeight="1" spans="1:64">
      <c r="A547" s="70" t="s">
        <v>1518</v>
      </c>
      <c r="B547" s="70" t="s">
        <v>582</v>
      </c>
      <c r="C547" s="70" t="s">
        <v>583</v>
      </c>
      <c r="D547" s="70" t="s">
        <v>929</v>
      </c>
      <c r="E547" s="10" t="s">
        <v>229</v>
      </c>
      <c r="F547" s="70" t="s">
        <v>938</v>
      </c>
      <c r="G547" s="70" t="s">
        <v>165</v>
      </c>
      <c r="H547" s="70" t="s">
        <v>1519</v>
      </c>
      <c r="I547" s="70" t="s">
        <v>1519</v>
      </c>
      <c r="J547" s="70" t="s">
        <v>1519</v>
      </c>
      <c r="K547" s="70" t="s">
        <v>1520</v>
      </c>
      <c r="L547" s="71" t="s">
        <v>279</v>
      </c>
      <c r="M547" s="72">
        <v>380000</v>
      </c>
      <c r="N547" s="76">
        <f t="shared" si="143"/>
        <v>1041.09589041096</v>
      </c>
      <c r="O547" s="15">
        <v>2200</v>
      </c>
      <c r="P547" s="15">
        <f t="shared" si="144"/>
        <v>836000000</v>
      </c>
      <c r="Q547" s="16">
        <f>IFERROR(VLOOKUP(G547,SCENARIOS!$A$13:$E$18,2,0),0.025)</f>
        <v>0.025</v>
      </c>
      <c r="R547" s="70">
        <f>IFERROR(VLOOKUP(L547,INPUTS!$A$107:$B$120,2,0),0.0082)</f>
        <v>0.0039</v>
      </c>
      <c r="S547" s="70">
        <f t="shared" si="145"/>
        <v>8.58</v>
      </c>
      <c r="T547" s="15">
        <f t="shared" si="146"/>
        <v>3260400</v>
      </c>
      <c r="U547" s="15">
        <f>T547/INPUTS!$B$7*1000</f>
        <v>4075500000</v>
      </c>
      <c r="V547" s="15">
        <f>T547*INPUTS!$B$6</f>
        <v>10302864</v>
      </c>
      <c r="W547" s="73" t="s">
        <v>396</v>
      </c>
      <c r="X547" s="73" t="s">
        <v>396</v>
      </c>
      <c r="Y547" s="74">
        <f>IFERROR(VLOOKUP(E547,INPUTS!$A$44:$B$103,2,0),0)</f>
        <v>0.02</v>
      </c>
      <c r="Z547" s="15">
        <f t="shared" si="147"/>
        <v>65208</v>
      </c>
      <c r="AA547" s="20">
        <f>IFERROR(VLOOKUP(E547,INPUTS!$A$44:$C$103,3,0),SCENARIOS!$J$23)</f>
        <v>0.1</v>
      </c>
      <c r="AB547" s="15">
        <f t="shared" si="148"/>
        <v>368884.333730859</v>
      </c>
      <c r="AC547" s="20">
        <f>IFERROR(VLOOKUP($E547,INPUTS!$A$44:$G$103,4,0),SCENARIOS!$K$23)</f>
        <v>0.15</v>
      </c>
      <c r="AD547" s="15">
        <f t="shared" si="149"/>
        <v>626038.14718467</v>
      </c>
      <c r="AE547" s="20">
        <f>IFERROR(VLOOKUP($E547,INPUTS!$A$44:$G$103,5,0),SCENARIOS!$L$23)</f>
        <v>0.3</v>
      </c>
      <c r="AF547" s="15">
        <f t="shared" si="150"/>
        <v>1416609.40261513</v>
      </c>
      <c r="AG547" s="20">
        <f>IFERROR(VLOOKUP($E547,INPUTS!$A$44:$G$103,6,0),SCENARIOS!$M$23)</f>
        <v>0.4</v>
      </c>
      <c r="AH547" s="15">
        <f t="shared" si="151"/>
        <v>2137018.01676912</v>
      </c>
      <c r="AI547" s="20">
        <f>IFERROR(VLOOKUP($E547,INPUTS!$A$44:$G$103,7,0),SCENARIOS!$N$23)</f>
        <v>0.5</v>
      </c>
      <c r="AJ547" s="15">
        <f t="shared" si="152"/>
        <v>3022299.66908477</v>
      </c>
      <c r="AL547" t="str">
        <f t="shared" si="153"/>
        <v>MULTI</v>
      </c>
      <c r="AM547" s="21">
        <f t="shared" si="154"/>
        <v>6044599.33816955</v>
      </c>
      <c r="BL547"/>
    </row>
    <row r="548" s="1" customFormat="1" ht="15" customHeight="1" spans="1:64">
      <c r="A548" s="70" t="s">
        <v>1521</v>
      </c>
      <c r="B548" s="70" t="s">
        <v>582</v>
      </c>
      <c r="C548" s="70" t="s">
        <v>583</v>
      </c>
      <c r="D548" s="70" t="s">
        <v>929</v>
      </c>
      <c r="E548" s="10" t="s">
        <v>1522</v>
      </c>
      <c r="F548" s="70" t="s">
        <v>609</v>
      </c>
      <c r="G548" s="70" t="s">
        <v>165</v>
      </c>
      <c r="H548" s="70" t="s">
        <v>1519</v>
      </c>
      <c r="I548" s="70" t="s">
        <v>1519</v>
      </c>
      <c r="J548" s="70" t="s">
        <v>1519</v>
      </c>
      <c r="K548" s="70" t="s">
        <v>1520</v>
      </c>
      <c r="L548" s="71" t="s">
        <v>279</v>
      </c>
      <c r="M548" s="72">
        <v>280000</v>
      </c>
      <c r="N548" s="76">
        <f t="shared" si="143"/>
        <v>767.123287671233</v>
      </c>
      <c r="O548" s="15">
        <v>2000</v>
      </c>
      <c r="P548" s="15">
        <f t="shared" si="144"/>
        <v>560000000</v>
      </c>
      <c r="Q548" s="16">
        <f>IFERROR(VLOOKUP(G548,SCENARIOS!$A$13:$E$18,2,0),0.025)</f>
        <v>0.025</v>
      </c>
      <c r="R548" s="70">
        <f>IFERROR(VLOOKUP(L548,INPUTS!$A$107:$B$120,2,0),0.0082)</f>
        <v>0.0039</v>
      </c>
      <c r="S548" s="70">
        <f t="shared" si="145"/>
        <v>7.8</v>
      </c>
      <c r="T548" s="15">
        <f t="shared" si="146"/>
        <v>2184000</v>
      </c>
      <c r="U548" s="15">
        <f>T548/INPUTS!$B$7*1000</f>
        <v>2730000000</v>
      </c>
      <c r="V548" s="15">
        <f>T548*INPUTS!$B$6</f>
        <v>6901440</v>
      </c>
      <c r="W548" s="73" t="s">
        <v>396</v>
      </c>
      <c r="X548" s="73" t="s">
        <v>396</v>
      </c>
      <c r="Y548" s="74">
        <f>IFERROR(VLOOKUP(E548,INPUTS!$A$44:$B$103,2,0),0)</f>
        <v>0</v>
      </c>
      <c r="Z548" s="15">
        <f t="shared" si="147"/>
        <v>0</v>
      </c>
      <c r="AA548" s="20">
        <f>IFERROR(VLOOKUP(E548,INPUTS!$A$44:$C$103,3,0),SCENARIOS!$J$23)</f>
        <v>0</v>
      </c>
      <c r="AB548" s="15">
        <f t="shared" si="148"/>
        <v>0</v>
      </c>
      <c r="AC548" s="20">
        <f>IFERROR(VLOOKUP($E548,INPUTS!$A$44:$G$103,4,0),SCENARIOS!$K$23)</f>
        <v>0</v>
      </c>
      <c r="AD548" s="15">
        <f t="shared" si="149"/>
        <v>0</v>
      </c>
      <c r="AE548" s="20">
        <f>IFERROR(VLOOKUP($E548,INPUTS!$A$44:$G$103,5,0),SCENARIOS!$L$23)</f>
        <v>0</v>
      </c>
      <c r="AF548" s="15">
        <f t="shared" si="150"/>
        <v>0</v>
      </c>
      <c r="AG548" s="20">
        <f>IFERROR(VLOOKUP($E548,INPUTS!$A$44:$G$103,6,0),SCENARIOS!$M$23)</f>
        <v>0</v>
      </c>
      <c r="AH548" s="15">
        <f t="shared" si="151"/>
        <v>0</v>
      </c>
      <c r="AI548" s="20">
        <f>IFERROR(VLOOKUP($E548,INPUTS!$A$44:$G$103,7,0),SCENARIOS!$N$23)</f>
        <v>0</v>
      </c>
      <c r="AJ548" s="15">
        <f t="shared" si="152"/>
        <v>0</v>
      </c>
      <c r="AL548" t="str">
        <f t="shared" si="153"/>
        <v>MULTI</v>
      </c>
      <c r="AM548" s="21">
        <f t="shared" si="154"/>
        <v>4049013.91073558</v>
      </c>
      <c r="BL548"/>
    </row>
    <row r="549" s="1" customFormat="1" ht="15" customHeight="1" spans="1:64">
      <c r="A549" s="70" t="s">
        <v>1523</v>
      </c>
      <c r="B549" s="70" t="s">
        <v>582</v>
      </c>
      <c r="C549" s="70" t="s">
        <v>583</v>
      </c>
      <c r="D549" s="70" t="s">
        <v>929</v>
      </c>
      <c r="E549" s="10" t="s">
        <v>1524</v>
      </c>
      <c r="F549" s="70" t="s">
        <v>609</v>
      </c>
      <c r="G549" s="70" t="s">
        <v>165</v>
      </c>
      <c r="H549" s="70" t="s">
        <v>1519</v>
      </c>
      <c r="I549" s="70" t="s">
        <v>1519</v>
      </c>
      <c r="J549" s="70" t="s">
        <v>1519</v>
      </c>
      <c r="K549" s="70" t="s">
        <v>1520</v>
      </c>
      <c r="L549" s="71" t="s">
        <v>279</v>
      </c>
      <c r="M549" s="72">
        <v>260000</v>
      </c>
      <c r="N549" s="76">
        <f t="shared" si="143"/>
        <v>712.328767123288</v>
      </c>
      <c r="O549" s="15">
        <v>1950</v>
      </c>
      <c r="P549" s="15">
        <f t="shared" si="144"/>
        <v>507000000</v>
      </c>
      <c r="Q549" s="16">
        <f>IFERROR(VLOOKUP(G549,SCENARIOS!$A$13:$E$18,2,0),0.025)</f>
        <v>0.025</v>
      </c>
      <c r="R549" s="70">
        <f>IFERROR(VLOOKUP(L549,INPUTS!$A$107:$B$120,2,0),0.0082)</f>
        <v>0.0039</v>
      </c>
      <c r="S549" s="70">
        <f t="shared" si="145"/>
        <v>7.605</v>
      </c>
      <c r="T549" s="15">
        <f t="shared" si="146"/>
        <v>1977300</v>
      </c>
      <c r="U549" s="15">
        <f>T549/INPUTS!$B$7*1000</f>
        <v>2471625000</v>
      </c>
      <c r="V549" s="15">
        <f>T549*INPUTS!$B$6</f>
        <v>6248268</v>
      </c>
      <c r="W549" s="73" t="s">
        <v>396</v>
      </c>
      <c r="X549" s="73" t="s">
        <v>396</v>
      </c>
      <c r="Y549" s="74">
        <f>IFERROR(VLOOKUP(E549,INPUTS!$A$44:$B$103,2,0),0)</f>
        <v>0</v>
      </c>
      <c r="Z549" s="15">
        <f t="shared" si="147"/>
        <v>0</v>
      </c>
      <c r="AA549" s="20">
        <f>IFERROR(VLOOKUP(E549,INPUTS!$A$44:$C$103,3,0),SCENARIOS!$J$23)</f>
        <v>0</v>
      </c>
      <c r="AB549" s="15">
        <f t="shared" si="148"/>
        <v>0</v>
      </c>
      <c r="AC549" s="20">
        <f>IFERROR(VLOOKUP($E549,INPUTS!$A$44:$G$103,4,0),SCENARIOS!$K$23)</f>
        <v>0</v>
      </c>
      <c r="AD549" s="15">
        <f t="shared" si="149"/>
        <v>0</v>
      </c>
      <c r="AE549" s="20">
        <f>IFERROR(VLOOKUP($E549,INPUTS!$A$44:$G$103,5,0),SCENARIOS!$L$23)</f>
        <v>0</v>
      </c>
      <c r="AF549" s="15">
        <f t="shared" si="150"/>
        <v>0</v>
      </c>
      <c r="AG549" s="20">
        <f>IFERROR(VLOOKUP($E549,INPUTS!$A$44:$G$103,6,0),SCENARIOS!$M$23)</f>
        <v>0</v>
      </c>
      <c r="AH549" s="15">
        <f t="shared" si="151"/>
        <v>0</v>
      </c>
      <c r="AI549" s="20">
        <f>IFERROR(VLOOKUP($E549,INPUTS!$A$44:$G$103,7,0),SCENARIOS!$N$23)</f>
        <v>0</v>
      </c>
      <c r="AJ549" s="15">
        <f t="shared" si="152"/>
        <v>0</v>
      </c>
      <c r="AL549" t="str">
        <f t="shared" si="153"/>
        <v>MULTI</v>
      </c>
      <c r="AM549" s="21">
        <f t="shared" si="154"/>
        <v>3665803.66561239</v>
      </c>
      <c r="BL549"/>
    </row>
    <row r="550" s="1" customFormat="1" ht="15" customHeight="1" spans="1:64">
      <c r="A550" s="70" t="s">
        <v>1525</v>
      </c>
      <c r="B550" s="70" t="s">
        <v>582</v>
      </c>
      <c r="C550" s="70" t="s">
        <v>583</v>
      </c>
      <c r="D550" s="70" t="s">
        <v>929</v>
      </c>
      <c r="E550" s="10" t="s">
        <v>205</v>
      </c>
      <c r="F550" s="70" t="s">
        <v>408</v>
      </c>
      <c r="G550" s="70" t="s">
        <v>165</v>
      </c>
      <c r="H550" s="70" t="s">
        <v>1519</v>
      </c>
      <c r="I550" s="70" t="s">
        <v>1519</v>
      </c>
      <c r="J550" s="70" t="s">
        <v>1519</v>
      </c>
      <c r="K550" s="70" t="s">
        <v>1520</v>
      </c>
      <c r="L550" s="71" t="s">
        <v>279</v>
      </c>
      <c r="M550" s="72">
        <v>180000</v>
      </c>
      <c r="N550" s="76">
        <f t="shared" si="143"/>
        <v>493.150684931507</v>
      </c>
      <c r="O550" s="15">
        <v>1800</v>
      </c>
      <c r="P550" s="15">
        <f t="shared" si="144"/>
        <v>324000000</v>
      </c>
      <c r="Q550" s="16">
        <f>IFERROR(VLOOKUP(G550,SCENARIOS!$A$13:$E$18,2,0),0.025)</f>
        <v>0.025</v>
      </c>
      <c r="R550" s="70">
        <f>IFERROR(VLOOKUP(L550,INPUTS!$A$107:$B$120,2,0),0.0082)</f>
        <v>0.0039</v>
      </c>
      <c r="S550" s="70">
        <f t="shared" si="145"/>
        <v>7.02</v>
      </c>
      <c r="T550" s="15">
        <f t="shared" si="146"/>
        <v>1263600</v>
      </c>
      <c r="U550" s="15">
        <f>T550/INPUTS!$B$7*1000</f>
        <v>1579500000</v>
      </c>
      <c r="V550" s="15">
        <f>T550*INPUTS!$B$6</f>
        <v>3992976</v>
      </c>
      <c r="W550" s="73" t="s">
        <v>396</v>
      </c>
      <c r="X550" s="73" t="s">
        <v>396</v>
      </c>
      <c r="Y550" s="74">
        <f>IFERROR(VLOOKUP(E550,INPUTS!$A$44:$B$103,2,0),0)</f>
        <v>0.02</v>
      </c>
      <c r="Z550" s="15">
        <f t="shared" si="147"/>
        <v>25272</v>
      </c>
      <c r="AA550" s="20">
        <f>IFERROR(VLOOKUP(E550,INPUTS!$A$44:$C$103,3,0),SCENARIOS!$J$23)</f>
        <v>0.06</v>
      </c>
      <c r="AB550" s="15">
        <f t="shared" si="148"/>
        <v>85778.8450685156</v>
      </c>
      <c r="AC550" s="20">
        <f>IFERROR(VLOOKUP($E550,INPUTS!$A$44:$G$103,4,0),SCENARIOS!$K$23)</f>
        <v>0.15</v>
      </c>
      <c r="AD550" s="15">
        <f t="shared" si="149"/>
        <v>242627.224506978</v>
      </c>
      <c r="AE550" s="20">
        <f>IFERROR(VLOOKUP($E550,INPUTS!$A$44:$G$103,5,0),SCENARIOS!$L$23)</f>
        <v>0.3</v>
      </c>
      <c r="AF550" s="15">
        <f t="shared" si="150"/>
        <v>549020.868956104</v>
      </c>
      <c r="AG550" s="20">
        <f>IFERROR(VLOOKUP($E550,INPUTS!$A$44:$G$103,6,0),SCENARIOS!$M$23)</f>
        <v>0.4</v>
      </c>
      <c r="AH550" s="15">
        <f t="shared" si="151"/>
        <v>828222.293580377</v>
      </c>
      <c r="AI550" s="20">
        <f>IFERROR(VLOOKUP($E550,INPUTS!$A$44:$G$103,7,0),SCENARIOS!$N$23)</f>
        <v>0.5</v>
      </c>
      <c r="AJ550" s="15">
        <f t="shared" si="152"/>
        <v>1171321.88131994</v>
      </c>
      <c r="AL550" t="str">
        <f t="shared" si="153"/>
        <v>MULTI</v>
      </c>
      <c r="AM550" s="21">
        <f t="shared" si="154"/>
        <v>2342643.76263987</v>
      </c>
      <c r="BL550"/>
    </row>
    <row r="551" s="1" customFormat="1" ht="15" customHeight="1" spans="1:64">
      <c r="A551" s="70" t="s">
        <v>1526</v>
      </c>
      <c r="B551" s="70" t="s">
        <v>582</v>
      </c>
      <c r="C551" s="70" t="s">
        <v>583</v>
      </c>
      <c r="D551" s="70" t="s">
        <v>929</v>
      </c>
      <c r="E551" s="10" t="s">
        <v>215</v>
      </c>
      <c r="F551" s="70" t="s">
        <v>490</v>
      </c>
      <c r="G551" s="70" t="s">
        <v>165</v>
      </c>
      <c r="H551" s="70" t="s">
        <v>1519</v>
      </c>
      <c r="I551" s="70" t="s">
        <v>1519</v>
      </c>
      <c r="J551" s="70" t="s">
        <v>1519</v>
      </c>
      <c r="K551" s="70" t="s">
        <v>1520</v>
      </c>
      <c r="L551" s="71" t="s">
        <v>279</v>
      </c>
      <c r="M551" s="72">
        <v>120000</v>
      </c>
      <c r="N551" s="76">
        <f t="shared" si="143"/>
        <v>328.767123287671</v>
      </c>
      <c r="O551" s="15">
        <v>1950</v>
      </c>
      <c r="P551" s="15">
        <f t="shared" si="144"/>
        <v>234000000</v>
      </c>
      <c r="Q551" s="16">
        <f>IFERROR(VLOOKUP(G551,SCENARIOS!$A$13:$E$18,2,0),0.025)</f>
        <v>0.025</v>
      </c>
      <c r="R551" s="70">
        <f>IFERROR(VLOOKUP(L551,INPUTS!$A$107:$B$120,2,0),0.0082)</f>
        <v>0.0039</v>
      </c>
      <c r="S551" s="70">
        <f t="shared" si="145"/>
        <v>7.605</v>
      </c>
      <c r="T551" s="15">
        <f t="shared" si="146"/>
        <v>912600</v>
      </c>
      <c r="U551" s="15">
        <f>T551/INPUTS!$B$7*1000</f>
        <v>1140750000</v>
      </c>
      <c r="V551" s="15">
        <f>T551*INPUTS!$B$6</f>
        <v>2883816</v>
      </c>
      <c r="W551" s="73" t="s">
        <v>396</v>
      </c>
      <c r="X551" s="73" t="s">
        <v>396</v>
      </c>
      <c r="Y551" s="74">
        <f>IFERROR(VLOOKUP(E551,INPUTS!$A$44:$B$103,2,0),0)</f>
        <v>0.02</v>
      </c>
      <c r="Z551" s="15">
        <f t="shared" si="147"/>
        <v>18252</v>
      </c>
      <c r="AA551" s="20">
        <f>IFERROR(VLOOKUP(E551,INPUTS!$A$44:$C$103,3,0),SCENARIOS!$J$23)</f>
        <v>0.06</v>
      </c>
      <c r="AB551" s="15">
        <f t="shared" si="148"/>
        <v>61951.388105039</v>
      </c>
      <c r="AC551" s="20">
        <f>IFERROR(VLOOKUP($E551,INPUTS!$A$44:$G$103,4,0),SCENARIOS!$K$23)</f>
        <v>0.15</v>
      </c>
      <c r="AD551" s="15">
        <f t="shared" si="149"/>
        <v>175230.773255039</v>
      </c>
      <c r="AE551" s="20">
        <f>IFERROR(VLOOKUP($E551,INPUTS!$A$44:$G$103,5,0),SCENARIOS!$L$23)</f>
        <v>0.3</v>
      </c>
      <c r="AF551" s="15">
        <f t="shared" si="150"/>
        <v>396515.072023853</v>
      </c>
      <c r="AG551" s="20">
        <f>IFERROR(VLOOKUP($E551,INPUTS!$A$44:$G$103,6,0),SCENARIOS!$M$23)</f>
        <v>0.4</v>
      </c>
      <c r="AH551" s="15">
        <f t="shared" si="151"/>
        <v>598160.545363606</v>
      </c>
      <c r="AI551" s="20">
        <f>IFERROR(VLOOKUP($E551,INPUTS!$A$44:$G$103,7,0),SCENARIOS!$N$23)</f>
        <v>0.5</v>
      </c>
      <c r="AJ551" s="15">
        <f t="shared" si="152"/>
        <v>845954.692064399</v>
      </c>
      <c r="AL551" t="str">
        <f t="shared" si="153"/>
        <v>MULTI</v>
      </c>
      <c r="AM551" s="21">
        <f t="shared" si="154"/>
        <v>1691909.3841288</v>
      </c>
      <c r="BL551"/>
    </row>
    <row r="552" s="1" customFormat="1" ht="15" customHeight="1" spans="1:64">
      <c r="A552" s="70" t="s">
        <v>1527</v>
      </c>
      <c r="B552" s="70" t="s">
        <v>582</v>
      </c>
      <c r="C552" s="70" t="s">
        <v>583</v>
      </c>
      <c r="D552" s="70" t="s">
        <v>929</v>
      </c>
      <c r="E552" s="10" t="s">
        <v>1528</v>
      </c>
      <c r="F552" s="70" t="s">
        <v>662</v>
      </c>
      <c r="G552" s="70" t="s">
        <v>165</v>
      </c>
      <c r="H552" s="70" t="s">
        <v>1519</v>
      </c>
      <c r="I552" s="70" t="s">
        <v>1519</v>
      </c>
      <c r="J552" s="70" t="s">
        <v>1519</v>
      </c>
      <c r="K552" s="70" t="s">
        <v>1520</v>
      </c>
      <c r="L552" s="71" t="s">
        <v>279</v>
      </c>
      <c r="M552" s="72">
        <v>60000</v>
      </c>
      <c r="N552" s="76">
        <f t="shared" si="143"/>
        <v>164.383561643836</v>
      </c>
      <c r="O552" s="15">
        <v>2100</v>
      </c>
      <c r="P552" s="15">
        <f t="shared" si="144"/>
        <v>126000000</v>
      </c>
      <c r="Q552" s="16">
        <f>IFERROR(VLOOKUP(G552,SCENARIOS!$A$13:$E$18,2,0),0.025)</f>
        <v>0.025</v>
      </c>
      <c r="R552" s="70">
        <f>IFERROR(VLOOKUP(L552,INPUTS!$A$107:$B$120,2,0),0.0082)</f>
        <v>0.0039</v>
      </c>
      <c r="S552" s="70">
        <f t="shared" si="145"/>
        <v>8.19</v>
      </c>
      <c r="T552" s="15">
        <f t="shared" si="146"/>
        <v>491400</v>
      </c>
      <c r="U552" s="15">
        <f>T552/INPUTS!$B$7*1000</f>
        <v>614250000</v>
      </c>
      <c r="V552" s="15">
        <f>T552*INPUTS!$B$6</f>
        <v>1552824</v>
      </c>
      <c r="W552" s="73" t="s">
        <v>396</v>
      </c>
      <c r="X552" s="73" t="s">
        <v>396</v>
      </c>
      <c r="Y552" s="74">
        <f>IFERROR(VLOOKUP(E552,INPUTS!$A$44:$B$103,2,0),0)</f>
        <v>0</v>
      </c>
      <c r="Z552" s="15">
        <f t="shared" si="147"/>
        <v>0</v>
      </c>
      <c r="AA552" s="20">
        <f>IFERROR(VLOOKUP(E552,INPUTS!$A$44:$C$103,3,0),SCENARIOS!$J$23)</f>
        <v>0</v>
      </c>
      <c r="AB552" s="15">
        <f t="shared" si="148"/>
        <v>0</v>
      </c>
      <c r="AC552" s="20">
        <f>IFERROR(VLOOKUP($E552,INPUTS!$A$44:$G$103,4,0),SCENARIOS!$K$23)</f>
        <v>0</v>
      </c>
      <c r="AD552" s="15">
        <f t="shared" si="149"/>
        <v>0</v>
      </c>
      <c r="AE552" s="20">
        <f>IFERROR(VLOOKUP($E552,INPUTS!$A$44:$G$103,5,0),SCENARIOS!$L$23)</f>
        <v>0</v>
      </c>
      <c r="AF552" s="15">
        <f t="shared" si="150"/>
        <v>0</v>
      </c>
      <c r="AG552" s="20">
        <f>IFERROR(VLOOKUP($E552,INPUTS!$A$44:$G$103,6,0),SCENARIOS!$M$23)</f>
        <v>0</v>
      </c>
      <c r="AH552" s="15">
        <f t="shared" si="151"/>
        <v>0</v>
      </c>
      <c r="AI552" s="20">
        <f>IFERROR(VLOOKUP($E552,INPUTS!$A$44:$G$103,7,0),SCENARIOS!$N$23)</f>
        <v>0</v>
      </c>
      <c r="AJ552" s="15">
        <f t="shared" si="152"/>
        <v>0</v>
      </c>
      <c r="AL552" t="str">
        <f t="shared" si="153"/>
        <v>MULTI</v>
      </c>
      <c r="AM552" s="21">
        <f t="shared" si="154"/>
        <v>911028.129915506</v>
      </c>
      <c r="BL552"/>
    </row>
    <row r="553" s="1" customFormat="1" ht="15" customHeight="1" spans="1:64">
      <c r="A553" s="70" t="s">
        <v>1529</v>
      </c>
      <c r="B553" s="70" t="s">
        <v>584</v>
      </c>
      <c r="C553" s="70" t="s">
        <v>585</v>
      </c>
      <c r="D553" s="70" t="s">
        <v>929</v>
      </c>
      <c r="E553" s="10" t="s">
        <v>227</v>
      </c>
      <c r="F553" s="70" t="s">
        <v>938</v>
      </c>
      <c r="G553" s="70" t="s">
        <v>165</v>
      </c>
      <c r="H553" s="70" t="s">
        <v>1519</v>
      </c>
      <c r="I553" s="70" t="s">
        <v>1519</v>
      </c>
      <c r="J553" s="70" t="s">
        <v>1519</v>
      </c>
      <c r="K553" s="70" t="s">
        <v>1520</v>
      </c>
      <c r="L553" s="71" t="s">
        <v>279</v>
      </c>
      <c r="M553" s="72">
        <v>260000</v>
      </c>
      <c r="N553" s="76">
        <f t="shared" si="143"/>
        <v>712.328767123288</v>
      </c>
      <c r="O553" s="15">
        <v>2100</v>
      </c>
      <c r="P553" s="15">
        <f t="shared" si="144"/>
        <v>546000000</v>
      </c>
      <c r="Q553" s="16">
        <f>IFERROR(VLOOKUP(G553,SCENARIOS!$A$13:$E$18,2,0),0.025)</f>
        <v>0.025</v>
      </c>
      <c r="R553" s="70">
        <f>IFERROR(VLOOKUP(L553,INPUTS!$A$107:$B$120,2,0),0.0082)</f>
        <v>0.0039</v>
      </c>
      <c r="S553" s="70">
        <f t="shared" si="145"/>
        <v>8.19</v>
      </c>
      <c r="T553" s="15">
        <f t="shared" si="146"/>
        <v>2129400</v>
      </c>
      <c r="U553" s="15">
        <f>T553/INPUTS!$B$7*1000</f>
        <v>2661750000</v>
      </c>
      <c r="V553" s="15">
        <f>T553*INPUTS!$B$6</f>
        <v>6728904</v>
      </c>
      <c r="W553" s="73" t="s">
        <v>396</v>
      </c>
      <c r="X553" s="73" t="s">
        <v>396</v>
      </c>
      <c r="Y553" s="74">
        <f>IFERROR(VLOOKUP(E553,INPUTS!$A$44:$B$103,2,0),0)</f>
        <v>0.02</v>
      </c>
      <c r="Z553" s="15">
        <f t="shared" si="147"/>
        <v>42588</v>
      </c>
      <c r="AA553" s="20">
        <f>IFERROR(VLOOKUP(E553,INPUTS!$A$44:$C$103,3,0),SCENARIOS!$J$23)</f>
        <v>0.1</v>
      </c>
      <c r="AB553" s="15">
        <f t="shared" si="148"/>
        <v>240922.06485293</v>
      </c>
      <c r="AC553" s="20">
        <f>IFERROR(VLOOKUP($E553,INPUTS!$A$44:$G$103,4,0),SCENARIOS!$K$23)</f>
        <v>0.15</v>
      </c>
      <c r="AD553" s="15">
        <f t="shared" si="149"/>
        <v>408871.804261758</v>
      </c>
      <c r="AE553" s="20">
        <f>IFERROR(VLOOKUP($E553,INPUTS!$A$44:$G$103,5,0),SCENARIOS!$L$23)</f>
        <v>0.3</v>
      </c>
      <c r="AF553" s="15">
        <f t="shared" si="150"/>
        <v>925201.834722323</v>
      </c>
      <c r="AG553" s="20">
        <f>IFERROR(VLOOKUP($E553,INPUTS!$A$44:$G$103,6,0),SCENARIOS!$M$23)</f>
        <v>0.4</v>
      </c>
      <c r="AH553" s="15">
        <f t="shared" si="151"/>
        <v>1395707.93918175</v>
      </c>
      <c r="AI553" s="20">
        <f>IFERROR(VLOOKUP($E553,INPUTS!$A$44:$G$103,7,0),SCENARIOS!$N$23)</f>
        <v>0.5</v>
      </c>
      <c r="AJ553" s="15">
        <f t="shared" si="152"/>
        <v>1973894.2814836</v>
      </c>
      <c r="AL553" t="str">
        <f t="shared" si="153"/>
        <v>MULTI</v>
      </c>
      <c r="AM553" s="21">
        <f t="shared" si="154"/>
        <v>3947788.56296719</v>
      </c>
      <c r="BL553"/>
    </row>
    <row r="554" s="1" customFormat="1" ht="15" customHeight="1" spans="1:64">
      <c r="A554" s="70" t="s">
        <v>1530</v>
      </c>
      <c r="B554" s="70" t="s">
        <v>584</v>
      </c>
      <c r="C554" s="70" t="s">
        <v>585</v>
      </c>
      <c r="D554" s="70" t="s">
        <v>929</v>
      </c>
      <c r="E554" s="10" t="s">
        <v>230</v>
      </c>
      <c r="F554" s="70" t="s">
        <v>938</v>
      </c>
      <c r="G554" s="70" t="s">
        <v>165</v>
      </c>
      <c r="H554" s="70" t="s">
        <v>1519</v>
      </c>
      <c r="I554" s="70" t="s">
        <v>1519</v>
      </c>
      <c r="J554" s="70" t="s">
        <v>1519</v>
      </c>
      <c r="K554" s="70" t="s">
        <v>1520</v>
      </c>
      <c r="L554" s="71" t="s">
        <v>279</v>
      </c>
      <c r="M554" s="72">
        <v>180000</v>
      </c>
      <c r="N554" s="76">
        <f t="shared" si="143"/>
        <v>493.150684931507</v>
      </c>
      <c r="O554" s="15">
        <v>2000</v>
      </c>
      <c r="P554" s="15">
        <f t="shared" si="144"/>
        <v>360000000</v>
      </c>
      <c r="Q554" s="16">
        <f>IFERROR(VLOOKUP(G554,SCENARIOS!$A$13:$E$18,2,0),0.025)</f>
        <v>0.025</v>
      </c>
      <c r="R554" s="70">
        <f>IFERROR(VLOOKUP(L554,INPUTS!$A$107:$B$120,2,0),0.0082)</f>
        <v>0.0039</v>
      </c>
      <c r="S554" s="70">
        <f t="shared" si="145"/>
        <v>7.8</v>
      </c>
      <c r="T554" s="15">
        <f t="shared" si="146"/>
        <v>1404000</v>
      </c>
      <c r="U554" s="15">
        <f>T554/INPUTS!$B$7*1000</f>
        <v>1755000000</v>
      </c>
      <c r="V554" s="15">
        <f>T554*INPUTS!$B$6</f>
        <v>4436640</v>
      </c>
      <c r="W554" s="73" t="s">
        <v>396</v>
      </c>
      <c r="X554" s="73" t="s">
        <v>396</v>
      </c>
      <c r="Y554" s="74">
        <f>IFERROR(VLOOKUP(E554,INPUTS!$A$44:$B$103,2,0),0)</f>
        <v>0.02</v>
      </c>
      <c r="Z554" s="15">
        <f t="shared" si="147"/>
        <v>28080</v>
      </c>
      <c r="AA554" s="20">
        <f>IFERROR(VLOOKUP(E554,INPUTS!$A$44:$C$103,3,0),SCENARIOS!$J$23)</f>
        <v>0.1</v>
      </c>
      <c r="AB554" s="15">
        <f t="shared" si="148"/>
        <v>158849.713089844</v>
      </c>
      <c r="AC554" s="20">
        <f>IFERROR(VLOOKUP($E554,INPUTS!$A$44:$G$103,4,0),SCENARIOS!$K$23)</f>
        <v>0.15</v>
      </c>
      <c r="AD554" s="15">
        <f t="shared" si="149"/>
        <v>269585.805007753</v>
      </c>
      <c r="AE554" s="20">
        <f>IFERROR(VLOOKUP($E554,INPUTS!$A$44:$G$103,5,0),SCENARIOS!$L$23)</f>
        <v>0.3</v>
      </c>
      <c r="AF554" s="15">
        <f t="shared" si="150"/>
        <v>610023.187729004</v>
      </c>
      <c r="AG554" s="20">
        <f>IFERROR(VLOOKUP($E554,INPUTS!$A$44:$G$103,6,0),SCENARIOS!$M$23)</f>
        <v>0.4</v>
      </c>
      <c r="AH554" s="15">
        <f t="shared" si="151"/>
        <v>920246.992867086</v>
      </c>
      <c r="AI554" s="20">
        <f>IFERROR(VLOOKUP($E554,INPUTS!$A$44:$G$103,7,0),SCENARIOS!$N$23)</f>
        <v>0.5</v>
      </c>
      <c r="AJ554" s="15">
        <f t="shared" si="152"/>
        <v>1301468.75702215</v>
      </c>
      <c r="AL554" t="str">
        <f t="shared" si="153"/>
        <v>MULTI</v>
      </c>
      <c r="AM554" s="21">
        <f t="shared" si="154"/>
        <v>2602937.5140443</v>
      </c>
      <c r="BL554"/>
    </row>
    <row r="555" s="1" customFormat="1" ht="15" customHeight="1" spans="1:64">
      <c r="A555" s="70" t="s">
        <v>1531</v>
      </c>
      <c r="B555" s="70" t="s">
        <v>584</v>
      </c>
      <c r="C555" s="70" t="s">
        <v>585</v>
      </c>
      <c r="D555" s="70" t="s">
        <v>929</v>
      </c>
      <c r="E555" s="10" t="s">
        <v>203</v>
      </c>
      <c r="F555" s="70" t="s">
        <v>399</v>
      </c>
      <c r="G555" s="70" t="s">
        <v>165</v>
      </c>
      <c r="H555" s="70" t="s">
        <v>1519</v>
      </c>
      <c r="I555" s="70" t="s">
        <v>1519</v>
      </c>
      <c r="J555" s="70" t="s">
        <v>1519</v>
      </c>
      <c r="K555" s="70" t="s">
        <v>1520</v>
      </c>
      <c r="L555" s="71" t="s">
        <v>279</v>
      </c>
      <c r="M555" s="72">
        <v>150000</v>
      </c>
      <c r="N555" s="76">
        <f t="shared" si="143"/>
        <v>410.958904109589</v>
      </c>
      <c r="O555" s="15">
        <v>2000</v>
      </c>
      <c r="P555" s="15">
        <f t="shared" si="144"/>
        <v>300000000</v>
      </c>
      <c r="Q555" s="16">
        <f>IFERROR(VLOOKUP(G555,SCENARIOS!$A$13:$E$18,2,0),0.025)</f>
        <v>0.025</v>
      </c>
      <c r="R555" s="70">
        <f>IFERROR(VLOOKUP(L555,INPUTS!$A$107:$B$120,2,0),0.0082)</f>
        <v>0.0039</v>
      </c>
      <c r="S555" s="70">
        <f t="shared" si="145"/>
        <v>7.8</v>
      </c>
      <c r="T555" s="15">
        <f t="shared" si="146"/>
        <v>1170000</v>
      </c>
      <c r="U555" s="15">
        <f>T555/INPUTS!$B$7*1000</f>
        <v>1462500000</v>
      </c>
      <c r="V555" s="15">
        <f>T555*INPUTS!$B$6</f>
        <v>3697200</v>
      </c>
      <c r="W555" s="73" t="s">
        <v>396</v>
      </c>
      <c r="X555" s="73" t="s">
        <v>396</v>
      </c>
      <c r="Y555" s="74">
        <f>IFERROR(VLOOKUP(E555,INPUTS!$A$44:$B$103,2,0),0)</f>
        <v>0.02</v>
      </c>
      <c r="Z555" s="15">
        <f t="shared" si="147"/>
        <v>23400</v>
      </c>
      <c r="AA555" s="20">
        <f>IFERROR(VLOOKUP(E555,INPUTS!$A$44:$C$103,3,0),SCENARIOS!$J$23)</f>
        <v>0.06</v>
      </c>
      <c r="AB555" s="15">
        <f t="shared" si="148"/>
        <v>79424.8565449218</v>
      </c>
      <c r="AC555" s="20">
        <f>IFERROR(VLOOKUP($E555,INPUTS!$A$44:$G$103,4,0),SCENARIOS!$K$23)</f>
        <v>0.15</v>
      </c>
      <c r="AD555" s="15">
        <f t="shared" si="149"/>
        <v>224654.837506461</v>
      </c>
      <c r="AE555" s="20">
        <f>IFERROR(VLOOKUP($E555,INPUTS!$A$44:$G$103,5,0),SCENARIOS!$L$23)</f>
        <v>0.3</v>
      </c>
      <c r="AF555" s="15">
        <f t="shared" si="150"/>
        <v>508352.656440837</v>
      </c>
      <c r="AG555" s="20">
        <f>IFERROR(VLOOKUP($E555,INPUTS!$A$44:$G$103,6,0),SCENARIOS!$M$23)</f>
        <v>0.4</v>
      </c>
      <c r="AH555" s="15">
        <f t="shared" si="151"/>
        <v>766872.494055905</v>
      </c>
      <c r="AI555" s="20">
        <f>IFERROR(VLOOKUP($E555,INPUTS!$A$44:$G$103,7,0),SCENARIOS!$N$23)</f>
        <v>0.5</v>
      </c>
      <c r="AJ555" s="15">
        <f t="shared" si="152"/>
        <v>1084557.29751846</v>
      </c>
      <c r="AL555" t="str">
        <f t="shared" si="153"/>
        <v>MULTI</v>
      </c>
      <c r="AM555" s="21">
        <f t="shared" si="154"/>
        <v>2169114.59503692</v>
      </c>
      <c r="BL555"/>
    </row>
    <row r="556" s="1" customFormat="1" ht="15" customHeight="1" spans="1:64">
      <c r="A556" s="70" t="s">
        <v>1532</v>
      </c>
      <c r="B556" s="70" t="s">
        <v>584</v>
      </c>
      <c r="C556" s="70" t="s">
        <v>585</v>
      </c>
      <c r="D556" s="70" t="s">
        <v>929</v>
      </c>
      <c r="E556" s="10" t="s">
        <v>204</v>
      </c>
      <c r="F556" s="70" t="s">
        <v>405</v>
      </c>
      <c r="G556" s="70" t="s">
        <v>165</v>
      </c>
      <c r="H556" s="70" t="s">
        <v>1519</v>
      </c>
      <c r="I556" s="70" t="s">
        <v>1519</v>
      </c>
      <c r="J556" s="70" t="s">
        <v>1519</v>
      </c>
      <c r="K556" s="70" t="s">
        <v>1520</v>
      </c>
      <c r="L556" s="71" t="s">
        <v>279</v>
      </c>
      <c r="M556" s="72">
        <v>120000</v>
      </c>
      <c r="N556" s="76">
        <f t="shared" si="143"/>
        <v>328.767123287671</v>
      </c>
      <c r="O556" s="15">
        <v>2100</v>
      </c>
      <c r="P556" s="15">
        <f t="shared" si="144"/>
        <v>252000000</v>
      </c>
      <c r="Q556" s="16">
        <f>IFERROR(VLOOKUP(G556,SCENARIOS!$A$13:$E$18,2,0),0.025)</f>
        <v>0.025</v>
      </c>
      <c r="R556" s="70">
        <f>IFERROR(VLOOKUP(L556,INPUTS!$A$107:$B$120,2,0),0.0082)</f>
        <v>0.0039</v>
      </c>
      <c r="S556" s="70">
        <f t="shared" si="145"/>
        <v>8.19</v>
      </c>
      <c r="T556" s="15">
        <f t="shared" si="146"/>
        <v>982800</v>
      </c>
      <c r="U556" s="15">
        <f>T556/INPUTS!$B$7*1000</f>
        <v>1228500000</v>
      </c>
      <c r="V556" s="15">
        <f>T556*INPUTS!$B$6</f>
        <v>3105648</v>
      </c>
      <c r="W556" s="73" t="s">
        <v>396</v>
      </c>
      <c r="X556" s="73" t="s">
        <v>396</v>
      </c>
      <c r="Y556" s="74">
        <f>IFERROR(VLOOKUP(E556,INPUTS!$A$44:$B$103,2,0),0)</f>
        <v>0.02</v>
      </c>
      <c r="Z556" s="15">
        <f t="shared" si="147"/>
        <v>19656</v>
      </c>
      <c r="AA556" s="20">
        <f>IFERROR(VLOOKUP(E556,INPUTS!$A$44:$C$103,3,0),SCENARIOS!$J$23)</f>
        <v>0.06</v>
      </c>
      <c r="AB556" s="15">
        <f t="shared" si="148"/>
        <v>66716.8794977343</v>
      </c>
      <c r="AC556" s="20">
        <f>IFERROR(VLOOKUP($E556,INPUTS!$A$44:$G$103,4,0),SCENARIOS!$K$23)</f>
        <v>0.15</v>
      </c>
      <c r="AD556" s="15">
        <f t="shared" si="149"/>
        <v>188710.063505427</v>
      </c>
      <c r="AE556" s="20">
        <f>IFERROR(VLOOKUP($E556,INPUTS!$A$44:$G$103,5,0),SCENARIOS!$L$23)</f>
        <v>0.3</v>
      </c>
      <c r="AF556" s="15">
        <f t="shared" si="150"/>
        <v>427016.231410303</v>
      </c>
      <c r="AG556" s="20">
        <f>IFERROR(VLOOKUP($E556,INPUTS!$A$44:$G$103,6,0),SCENARIOS!$M$23)</f>
        <v>0.4</v>
      </c>
      <c r="AH556" s="15">
        <f t="shared" si="151"/>
        <v>644172.89500696</v>
      </c>
      <c r="AI556" s="20">
        <f>IFERROR(VLOOKUP($E556,INPUTS!$A$44:$G$103,7,0),SCENARIOS!$N$23)</f>
        <v>0.5</v>
      </c>
      <c r="AJ556" s="15">
        <f t="shared" si="152"/>
        <v>911028.129915506</v>
      </c>
      <c r="AL556" t="str">
        <f t="shared" si="153"/>
        <v>MULTI</v>
      </c>
      <c r="AM556" s="21">
        <f t="shared" si="154"/>
        <v>1822056.25983101</v>
      </c>
      <c r="BL556"/>
    </row>
    <row r="557" s="1" customFormat="1" ht="15" customHeight="1" spans="1:64">
      <c r="A557" s="70" t="s">
        <v>1533</v>
      </c>
      <c r="B557" s="70" t="s">
        <v>584</v>
      </c>
      <c r="C557" s="70" t="s">
        <v>585</v>
      </c>
      <c r="D557" s="70" t="s">
        <v>929</v>
      </c>
      <c r="E557" s="10" t="s">
        <v>1534</v>
      </c>
      <c r="F557" s="70" t="s">
        <v>609</v>
      </c>
      <c r="G557" s="70" t="s">
        <v>165</v>
      </c>
      <c r="H557" s="70" t="s">
        <v>1519</v>
      </c>
      <c r="I557" s="70" t="s">
        <v>1519</v>
      </c>
      <c r="J557" s="70" t="s">
        <v>1519</v>
      </c>
      <c r="K557" s="70" t="s">
        <v>1520</v>
      </c>
      <c r="L557" s="71" t="s">
        <v>279</v>
      </c>
      <c r="M557" s="72">
        <v>100000</v>
      </c>
      <c r="N557" s="76">
        <f t="shared" si="143"/>
        <v>273.972602739726</v>
      </c>
      <c r="O557" s="15">
        <v>2000</v>
      </c>
      <c r="P557" s="15">
        <f t="shared" si="144"/>
        <v>200000000</v>
      </c>
      <c r="Q557" s="16">
        <f>IFERROR(VLOOKUP(G557,SCENARIOS!$A$13:$E$18,2,0),0.025)</f>
        <v>0.025</v>
      </c>
      <c r="R557" s="70">
        <f>IFERROR(VLOOKUP(L557,INPUTS!$A$107:$B$120,2,0),0.0082)</f>
        <v>0.0039</v>
      </c>
      <c r="S557" s="70">
        <f t="shared" si="145"/>
        <v>7.8</v>
      </c>
      <c r="T557" s="15">
        <f t="shared" si="146"/>
        <v>780000</v>
      </c>
      <c r="U557" s="15">
        <f>T557/INPUTS!$B$7*1000</f>
        <v>975000000</v>
      </c>
      <c r="V557" s="15">
        <f>T557*INPUTS!$B$6</f>
        <v>2464800</v>
      </c>
      <c r="W557" s="73" t="s">
        <v>396</v>
      </c>
      <c r="X557" s="73" t="s">
        <v>396</v>
      </c>
      <c r="Y557" s="74">
        <f>IFERROR(VLOOKUP(E557,INPUTS!$A$44:$B$103,2,0),0)</f>
        <v>0</v>
      </c>
      <c r="Z557" s="15">
        <f t="shared" si="147"/>
        <v>0</v>
      </c>
      <c r="AA557" s="20">
        <f>IFERROR(VLOOKUP(E557,INPUTS!$A$44:$C$103,3,0),SCENARIOS!$J$23)</f>
        <v>0</v>
      </c>
      <c r="AB557" s="15">
        <f t="shared" si="148"/>
        <v>0</v>
      </c>
      <c r="AC557" s="20">
        <f>IFERROR(VLOOKUP($E557,INPUTS!$A$44:$G$103,4,0),SCENARIOS!$K$23)</f>
        <v>0</v>
      </c>
      <c r="AD557" s="15">
        <f t="shared" si="149"/>
        <v>0</v>
      </c>
      <c r="AE557" s="20">
        <f>IFERROR(VLOOKUP($E557,INPUTS!$A$44:$G$103,5,0),SCENARIOS!$L$23)</f>
        <v>0</v>
      </c>
      <c r="AF557" s="15">
        <f t="shared" si="150"/>
        <v>0</v>
      </c>
      <c r="AG557" s="20">
        <f>IFERROR(VLOOKUP($E557,INPUTS!$A$44:$G$103,6,0),SCENARIOS!$M$23)</f>
        <v>0</v>
      </c>
      <c r="AH557" s="15">
        <f t="shared" si="151"/>
        <v>0</v>
      </c>
      <c r="AI557" s="20">
        <f>IFERROR(VLOOKUP($E557,INPUTS!$A$44:$G$103,7,0),SCENARIOS!$N$23)</f>
        <v>0</v>
      </c>
      <c r="AJ557" s="15">
        <f t="shared" si="152"/>
        <v>0</v>
      </c>
      <c r="AL557" t="str">
        <f t="shared" si="153"/>
        <v>MULTI</v>
      </c>
      <c r="AM557" s="21">
        <f t="shared" si="154"/>
        <v>1446076.39669128</v>
      </c>
      <c r="BL557"/>
    </row>
    <row r="558" s="1" customFormat="1" ht="15" customHeight="1" spans="1:64">
      <c r="A558" s="70" t="s">
        <v>1535</v>
      </c>
      <c r="B558" s="70" t="s">
        <v>586</v>
      </c>
      <c r="C558" s="70" t="s">
        <v>587</v>
      </c>
      <c r="D558" s="70" t="s">
        <v>929</v>
      </c>
      <c r="E558" s="10" t="s">
        <v>216</v>
      </c>
      <c r="F558" s="70" t="s">
        <v>588</v>
      </c>
      <c r="G558" s="70" t="s">
        <v>165</v>
      </c>
      <c r="H558" s="70" t="s">
        <v>1519</v>
      </c>
      <c r="I558" s="70" t="s">
        <v>1519</v>
      </c>
      <c r="J558" s="70" t="s">
        <v>1519</v>
      </c>
      <c r="K558" s="70" t="s">
        <v>1520</v>
      </c>
      <c r="L558" s="71" t="s">
        <v>282</v>
      </c>
      <c r="M558" s="72">
        <v>200000</v>
      </c>
      <c r="N558" s="76">
        <f t="shared" si="143"/>
        <v>547.945205479452</v>
      </c>
      <c r="O558" s="15">
        <v>2400</v>
      </c>
      <c r="P558" s="15">
        <f t="shared" si="144"/>
        <v>480000000</v>
      </c>
      <c r="Q558" s="16">
        <f>IFERROR(VLOOKUP(G558,SCENARIOS!$A$13:$E$18,2,0),0.025)</f>
        <v>0.025</v>
      </c>
      <c r="R558" s="70">
        <f>IFERROR(VLOOKUP(L558,INPUTS!$A$107:$B$120,2,0),0.0082)</f>
        <v>0.0042</v>
      </c>
      <c r="S558" s="70">
        <f t="shared" si="145"/>
        <v>10.08</v>
      </c>
      <c r="T558" s="15">
        <f t="shared" si="146"/>
        <v>2016000</v>
      </c>
      <c r="U558" s="15">
        <f>T558/INPUTS!$B$7*1000</f>
        <v>2520000000</v>
      </c>
      <c r="V558" s="15">
        <f>T558*INPUTS!$B$6</f>
        <v>6370560</v>
      </c>
      <c r="W558" s="73" t="s">
        <v>396</v>
      </c>
      <c r="X558" s="73" t="s">
        <v>396</v>
      </c>
      <c r="Y558" s="74">
        <f>IFERROR(VLOOKUP(E558,INPUTS!$A$44:$B$103,2,0),0)</f>
        <v>0.02</v>
      </c>
      <c r="Z558" s="15">
        <f t="shared" si="147"/>
        <v>40320</v>
      </c>
      <c r="AA558" s="20">
        <f>IFERROR(VLOOKUP(E558,INPUTS!$A$44:$C$103,3,0),SCENARIOS!$J$23)</f>
        <v>0.06</v>
      </c>
      <c r="AB558" s="15">
        <f t="shared" si="148"/>
        <v>136855.13743125</v>
      </c>
      <c r="AC558" s="20">
        <f>IFERROR(VLOOKUP($E558,INPUTS!$A$44:$G$103,4,0),SCENARIOS!$K$23)</f>
        <v>0.15</v>
      </c>
      <c r="AD558" s="15">
        <f t="shared" si="149"/>
        <v>387097.566164978</v>
      </c>
      <c r="AE558" s="20">
        <f>IFERROR(VLOOKUP($E558,INPUTS!$A$44:$G$103,5,0),SCENARIOS!$L$23)</f>
        <v>0.3</v>
      </c>
      <c r="AF558" s="15">
        <f t="shared" si="150"/>
        <v>875930.731098057</v>
      </c>
      <c r="AG558" s="20">
        <f>IFERROR(VLOOKUP($E558,INPUTS!$A$44:$G$103,6,0),SCENARIOS!$M$23)</f>
        <v>0.4</v>
      </c>
      <c r="AH558" s="15">
        <f t="shared" si="151"/>
        <v>1321380.29745018</v>
      </c>
      <c r="AI558" s="20">
        <f>IFERROR(VLOOKUP($E558,INPUTS!$A$44:$G$103,7,0),SCENARIOS!$N$23)</f>
        <v>0.5</v>
      </c>
      <c r="AJ558" s="15">
        <f t="shared" si="152"/>
        <v>1868775.65110873</v>
      </c>
      <c r="AL558" t="str">
        <f t="shared" si="153"/>
        <v>MULTI</v>
      </c>
      <c r="AM558" s="21">
        <f t="shared" si="154"/>
        <v>3737551.30221746</v>
      </c>
      <c r="BL558"/>
    </row>
    <row r="559" s="1" customFormat="1" ht="15" customHeight="1" spans="1:64">
      <c r="A559" s="70" t="s">
        <v>1536</v>
      </c>
      <c r="B559" s="70" t="s">
        <v>586</v>
      </c>
      <c r="C559" s="70" t="s">
        <v>587</v>
      </c>
      <c r="D559" s="70" t="s">
        <v>929</v>
      </c>
      <c r="E559" s="10" t="s">
        <v>221</v>
      </c>
      <c r="F559" s="70" t="s">
        <v>662</v>
      </c>
      <c r="G559" s="70" t="s">
        <v>165</v>
      </c>
      <c r="H559" s="70" t="s">
        <v>1519</v>
      </c>
      <c r="I559" s="70" t="s">
        <v>1519</v>
      </c>
      <c r="J559" s="70" t="s">
        <v>1519</v>
      </c>
      <c r="K559" s="70" t="s">
        <v>1520</v>
      </c>
      <c r="L559" s="71" t="s">
        <v>282</v>
      </c>
      <c r="M559" s="72">
        <v>50000</v>
      </c>
      <c r="N559" s="76">
        <f t="shared" si="143"/>
        <v>136.986301369863</v>
      </c>
      <c r="O559" s="15">
        <v>2200</v>
      </c>
      <c r="P559" s="15">
        <f t="shared" si="144"/>
        <v>110000000</v>
      </c>
      <c r="Q559" s="16">
        <f>IFERROR(VLOOKUP(G559,SCENARIOS!$A$13:$E$18,2,0),0.025)</f>
        <v>0.025</v>
      </c>
      <c r="R559" s="70">
        <f>IFERROR(VLOOKUP(L559,INPUTS!$A$107:$B$120,2,0),0.0082)</f>
        <v>0.0042</v>
      </c>
      <c r="S559" s="70">
        <f t="shared" si="145"/>
        <v>9.24</v>
      </c>
      <c r="T559" s="15">
        <f t="shared" si="146"/>
        <v>462000</v>
      </c>
      <c r="U559" s="15">
        <f>T559/INPUTS!$B$7*1000</f>
        <v>577500000</v>
      </c>
      <c r="V559" s="15">
        <f>T559*INPUTS!$B$6</f>
        <v>1459920</v>
      </c>
      <c r="W559" s="73" t="s">
        <v>396</v>
      </c>
      <c r="X559" s="73" t="s">
        <v>396</v>
      </c>
      <c r="Y559" s="74">
        <f>IFERROR(VLOOKUP(E559,INPUTS!$A$44:$B$103,2,0),0)</f>
        <v>0.02</v>
      </c>
      <c r="Z559" s="15">
        <f t="shared" si="147"/>
        <v>9240</v>
      </c>
      <c r="AA559" s="20">
        <f>IFERROR(VLOOKUP(E559,INPUTS!$A$44:$C$103,3,0),SCENARIOS!$J$23)</f>
        <v>0.06</v>
      </c>
      <c r="AB559" s="15">
        <f t="shared" si="148"/>
        <v>31362.6356613281</v>
      </c>
      <c r="AC559" s="20">
        <f>IFERROR(VLOOKUP($E559,INPUTS!$A$44:$G$103,4,0),SCENARIOS!$K$23)</f>
        <v>0.15</v>
      </c>
      <c r="AD559" s="15">
        <f t="shared" si="149"/>
        <v>88709.8589128075</v>
      </c>
      <c r="AE559" s="20">
        <f>IFERROR(VLOOKUP($E559,INPUTS!$A$44:$G$103,5,0),SCENARIOS!$L$23)</f>
        <v>0.3</v>
      </c>
      <c r="AF559" s="15">
        <f t="shared" si="150"/>
        <v>200734.125876638</v>
      </c>
      <c r="AG559" s="20">
        <f>IFERROR(VLOOKUP($E559,INPUTS!$A$44:$G$103,6,0),SCENARIOS!$M$23)</f>
        <v>0.4</v>
      </c>
      <c r="AH559" s="15">
        <f t="shared" si="151"/>
        <v>302816.318165665</v>
      </c>
      <c r="AI559" s="20">
        <f>IFERROR(VLOOKUP($E559,INPUTS!$A$44:$G$103,7,0),SCENARIOS!$N$23)</f>
        <v>0.5</v>
      </c>
      <c r="AJ559" s="15">
        <f t="shared" si="152"/>
        <v>428261.086712417</v>
      </c>
      <c r="AL559" t="str">
        <f t="shared" si="153"/>
        <v>MULTI</v>
      </c>
      <c r="AM559" s="21">
        <f t="shared" si="154"/>
        <v>856522.173424835</v>
      </c>
      <c r="BL559"/>
    </row>
    <row r="560" s="1" customFormat="1" ht="15" customHeight="1" spans="1:64">
      <c r="A560" s="70" t="s">
        <v>1537</v>
      </c>
      <c r="B560" s="70" t="s">
        <v>586</v>
      </c>
      <c r="C560" s="70" t="s">
        <v>587</v>
      </c>
      <c r="D560" s="70" t="s">
        <v>929</v>
      </c>
      <c r="E560" s="10" t="s">
        <v>230</v>
      </c>
      <c r="F560" s="70" t="s">
        <v>938</v>
      </c>
      <c r="G560" s="70" t="s">
        <v>165</v>
      </c>
      <c r="H560" s="70" t="s">
        <v>1519</v>
      </c>
      <c r="I560" s="70" t="s">
        <v>1519</v>
      </c>
      <c r="J560" s="70" t="s">
        <v>1519</v>
      </c>
      <c r="K560" s="70" t="s">
        <v>1520</v>
      </c>
      <c r="L560" s="71" t="s">
        <v>282</v>
      </c>
      <c r="M560" s="72">
        <v>100000</v>
      </c>
      <c r="N560" s="76">
        <f t="shared" si="143"/>
        <v>273.972602739726</v>
      </c>
      <c r="O560" s="15">
        <v>2400</v>
      </c>
      <c r="P560" s="15">
        <f t="shared" si="144"/>
        <v>240000000</v>
      </c>
      <c r="Q560" s="16">
        <f>IFERROR(VLOOKUP(G560,SCENARIOS!$A$13:$E$18,2,0),0.025)</f>
        <v>0.025</v>
      </c>
      <c r="R560" s="70">
        <f>IFERROR(VLOOKUP(L560,INPUTS!$A$107:$B$120,2,0),0.0082)</f>
        <v>0.0042</v>
      </c>
      <c r="S560" s="70">
        <f t="shared" si="145"/>
        <v>10.08</v>
      </c>
      <c r="T560" s="15">
        <f t="shared" si="146"/>
        <v>1008000</v>
      </c>
      <c r="U560" s="15">
        <f>T560/INPUTS!$B$7*1000</f>
        <v>1260000000</v>
      </c>
      <c r="V560" s="15">
        <f>T560*INPUTS!$B$6</f>
        <v>3185280</v>
      </c>
      <c r="W560" s="73" t="s">
        <v>396</v>
      </c>
      <c r="X560" s="73" t="s">
        <v>396</v>
      </c>
      <c r="Y560" s="74">
        <f>IFERROR(VLOOKUP(E560,INPUTS!$A$44:$B$103,2,0),0)</f>
        <v>0.02</v>
      </c>
      <c r="Z560" s="15">
        <f t="shared" si="147"/>
        <v>20160</v>
      </c>
      <c r="AA560" s="20">
        <f>IFERROR(VLOOKUP(E560,INPUTS!$A$44:$C$103,3,0),SCENARIOS!$J$23)</f>
        <v>0.1</v>
      </c>
      <c r="AB560" s="15">
        <f t="shared" si="148"/>
        <v>114045.947859375</v>
      </c>
      <c r="AC560" s="20">
        <f>IFERROR(VLOOKUP($E560,INPUTS!$A$44:$G$103,4,0),SCENARIOS!$K$23)</f>
        <v>0.15</v>
      </c>
      <c r="AD560" s="15">
        <f t="shared" si="149"/>
        <v>193548.783082489</v>
      </c>
      <c r="AE560" s="20">
        <f>IFERROR(VLOOKUP($E560,INPUTS!$A$44:$G$103,5,0),SCENARIOS!$L$23)</f>
        <v>0.3</v>
      </c>
      <c r="AF560" s="15">
        <f t="shared" si="150"/>
        <v>437965.365549029</v>
      </c>
      <c r="AG560" s="20">
        <f>IFERROR(VLOOKUP($E560,INPUTS!$A$44:$G$103,6,0),SCENARIOS!$M$23)</f>
        <v>0.4</v>
      </c>
      <c r="AH560" s="15">
        <f t="shared" si="151"/>
        <v>660690.148725088</v>
      </c>
      <c r="AI560" s="20">
        <f>IFERROR(VLOOKUP($E560,INPUTS!$A$44:$G$103,7,0),SCENARIOS!$N$23)</f>
        <v>0.5</v>
      </c>
      <c r="AJ560" s="15">
        <f t="shared" si="152"/>
        <v>934387.825554365</v>
      </c>
      <c r="AL560" t="str">
        <f t="shared" si="153"/>
        <v>MULTI</v>
      </c>
      <c r="AM560" s="21">
        <f t="shared" si="154"/>
        <v>1868775.65110873</v>
      </c>
      <c r="BL560"/>
    </row>
    <row r="561" s="1" customFormat="1" ht="15" customHeight="1" spans="1:64">
      <c r="A561" s="70" t="s">
        <v>1538</v>
      </c>
      <c r="B561" s="70" t="s">
        <v>586</v>
      </c>
      <c r="C561" s="70" t="s">
        <v>587</v>
      </c>
      <c r="D561" s="70" t="s">
        <v>929</v>
      </c>
      <c r="E561" s="10" t="s">
        <v>210</v>
      </c>
      <c r="F561" s="70" t="s">
        <v>603</v>
      </c>
      <c r="G561" s="70" t="s">
        <v>165</v>
      </c>
      <c r="H561" s="70" t="s">
        <v>1519</v>
      </c>
      <c r="I561" s="70" t="s">
        <v>1519</v>
      </c>
      <c r="J561" s="70" t="s">
        <v>1519</v>
      </c>
      <c r="K561" s="70" t="s">
        <v>1520</v>
      </c>
      <c r="L561" s="71" t="s">
        <v>282</v>
      </c>
      <c r="M561" s="72">
        <v>80000</v>
      </c>
      <c r="N561" s="76">
        <f t="shared" si="143"/>
        <v>219.178082191781</v>
      </c>
      <c r="O561" s="15">
        <v>2300</v>
      </c>
      <c r="P561" s="15">
        <f t="shared" si="144"/>
        <v>184000000</v>
      </c>
      <c r="Q561" s="16">
        <f>IFERROR(VLOOKUP(G561,SCENARIOS!$A$13:$E$18,2,0),0.025)</f>
        <v>0.025</v>
      </c>
      <c r="R561" s="70">
        <f>IFERROR(VLOOKUP(L561,INPUTS!$A$107:$B$120,2,0),0.0082)</f>
        <v>0.0042</v>
      </c>
      <c r="S561" s="70">
        <f t="shared" si="145"/>
        <v>9.66</v>
      </c>
      <c r="T561" s="15">
        <f t="shared" si="146"/>
        <v>772800</v>
      </c>
      <c r="U561" s="15">
        <f>T561/INPUTS!$B$7*1000</f>
        <v>966000000</v>
      </c>
      <c r="V561" s="15">
        <f>T561*INPUTS!$B$6</f>
        <v>2442048</v>
      </c>
      <c r="W561" s="73" t="s">
        <v>396</v>
      </c>
      <c r="X561" s="73" t="s">
        <v>396</v>
      </c>
      <c r="Y561" s="74">
        <f>IFERROR(VLOOKUP(E561,INPUTS!$A$44:$B$103,2,0),0)</f>
        <v>0.02</v>
      </c>
      <c r="Z561" s="15">
        <f t="shared" si="147"/>
        <v>15456</v>
      </c>
      <c r="AA561" s="20">
        <f>IFERROR(VLOOKUP(E561,INPUTS!$A$44:$C$103,3,0),SCENARIOS!$J$23)</f>
        <v>0.06</v>
      </c>
      <c r="AB561" s="15">
        <f t="shared" si="148"/>
        <v>52461.1360153125</v>
      </c>
      <c r="AC561" s="20">
        <f>IFERROR(VLOOKUP($E561,INPUTS!$A$44:$G$103,4,0),SCENARIOS!$K$23)</f>
        <v>0.15</v>
      </c>
      <c r="AD561" s="15">
        <f t="shared" si="149"/>
        <v>148387.400363242</v>
      </c>
      <c r="AE561" s="20">
        <f>IFERROR(VLOOKUP($E561,INPUTS!$A$44:$G$103,5,0),SCENARIOS!$L$23)</f>
        <v>0.3</v>
      </c>
      <c r="AF561" s="15">
        <f t="shared" si="150"/>
        <v>335773.446920922</v>
      </c>
      <c r="AG561" s="20">
        <f>IFERROR(VLOOKUP($E561,INPUTS!$A$44:$G$103,6,0),SCENARIOS!$M$23)</f>
        <v>0.4</v>
      </c>
      <c r="AH561" s="15">
        <f t="shared" si="151"/>
        <v>506529.114022567</v>
      </c>
      <c r="AI561" s="20">
        <f>IFERROR(VLOOKUP($E561,INPUTS!$A$44:$G$103,7,0),SCENARIOS!$N$23)</f>
        <v>0.5</v>
      </c>
      <c r="AJ561" s="15">
        <f t="shared" si="152"/>
        <v>716363.99959168</v>
      </c>
      <c r="AL561" t="str">
        <f t="shared" si="153"/>
        <v>MULTI</v>
      </c>
      <c r="AM561" s="21">
        <f t="shared" si="154"/>
        <v>1432727.99918336</v>
      </c>
      <c r="BL561"/>
    </row>
    <row r="562" s="1" customFormat="1" ht="15" customHeight="1" spans="1:64">
      <c r="A562" s="70" t="s">
        <v>1539</v>
      </c>
      <c r="B562" s="70" t="s">
        <v>586</v>
      </c>
      <c r="C562" s="70" t="s">
        <v>587</v>
      </c>
      <c r="D562" s="70" t="s">
        <v>929</v>
      </c>
      <c r="E562" s="10" t="s">
        <v>1540</v>
      </c>
      <c r="F562" s="70" t="s">
        <v>439</v>
      </c>
      <c r="G562" s="70" t="s">
        <v>177</v>
      </c>
      <c r="H562" s="70" t="s">
        <v>1519</v>
      </c>
      <c r="I562" s="70" t="s">
        <v>1519</v>
      </c>
      <c r="J562" s="70" t="s">
        <v>1519</v>
      </c>
      <c r="K562" s="70" t="s">
        <v>1520</v>
      </c>
      <c r="L562" s="71" t="s">
        <v>282</v>
      </c>
      <c r="M562" s="72">
        <v>90000</v>
      </c>
      <c r="N562" s="76">
        <f t="shared" si="143"/>
        <v>246.575342465753</v>
      </c>
      <c r="O562" s="15">
        <v>3800</v>
      </c>
      <c r="P562" s="15">
        <f t="shared" si="144"/>
        <v>342000000</v>
      </c>
      <c r="Q562" s="16">
        <f>IFERROR(VLOOKUP(G562,SCENARIOS!$A$13:$E$18,2,0),0.025)</f>
        <v>0.045</v>
      </c>
      <c r="R562" s="70">
        <f>IFERROR(VLOOKUP(L562,INPUTS!$A$107:$B$120,2,0),0.0082)</f>
        <v>0.0042</v>
      </c>
      <c r="S562" s="70">
        <f t="shared" si="145"/>
        <v>15.96</v>
      </c>
      <c r="T562" s="15">
        <f t="shared" si="146"/>
        <v>1436400</v>
      </c>
      <c r="U562" s="15">
        <f>T562/INPUTS!$B$7*1000</f>
        <v>1795500000</v>
      </c>
      <c r="V562" s="15">
        <f>T562*INPUTS!$B$6</f>
        <v>4539024</v>
      </c>
      <c r="W562" s="73" t="s">
        <v>396</v>
      </c>
      <c r="X562" s="73" t="s">
        <v>396</v>
      </c>
      <c r="Y562" s="74">
        <f>IFERROR(VLOOKUP(E562,INPUTS!$A$44:$B$103,2,0),0)</f>
        <v>0</v>
      </c>
      <c r="Z562" s="15">
        <f t="shared" si="147"/>
        <v>0</v>
      </c>
      <c r="AA562" s="20">
        <f>IFERROR(VLOOKUP(E562,INPUTS!$A$44:$C$103,3,0),SCENARIOS!$J$23)</f>
        <v>0</v>
      </c>
      <c r="AB562" s="15">
        <f t="shared" si="148"/>
        <v>0</v>
      </c>
      <c r="AC562" s="20">
        <f>IFERROR(VLOOKUP($E562,INPUTS!$A$44:$G$103,4,0),SCENARIOS!$K$23)</f>
        <v>0</v>
      </c>
      <c r="AD562" s="15">
        <f t="shared" si="149"/>
        <v>0</v>
      </c>
      <c r="AE562" s="20">
        <f>IFERROR(VLOOKUP($E562,INPUTS!$A$44:$G$103,5,0),SCENARIOS!$L$23)</f>
        <v>0</v>
      </c>
      <c r="AF562" s="15">
        <f t="shared" si="150"/>
        <v>0</v>
      </c>
      <c r="AG562" s="20">
        <f>IFERROR(VLOOKUP($E562,INPUTS!$A$44:$G$103,6,0),SCENARIOS!$M$23)</f>
        <v>0</v>
      </c>
      <c r="AH562" s="15">
        <f t="shared" si="151"/>
        <v>0</v>
      </c>
      <c r="AI562" s="20">
        <f>IFERROR(VLOOKUP($E562,INPUTS!$A$44:$G$103,7,0),SCENARIOS!$N$23)</f>
        <v>0</v>
      </c>
      <c r="AJ562" s="15">
        <f t="shared" si="152"/>
        <v>0</v>
      </c>
      <c r="AL562" t="str">
        <f t="shared" si="153"/>
        <v>MULTI</v>
      </c>
      <c r="AM562" s="21">
        <f t="shared" si="154"/>
        <v>4317006.05336988</v>
      </c>
      <c r="BL562"/>
    </row>
    <row r="563" s="1" customFormat="1" ht="15" customHeight="1" spans="1:64">
      <c r="A563" s="70" t="s">
        <v>1541</v>
      </c>
      <c r="B563" s="70" t="s">
        <v>651</v>
      </c>
      <c r="C563" s="70" t="s">
        <v>652</v>
      </c>
      <c r="D563" s="70" t="s">
        <v>929</v>
      </c>
      <c r="E563" s="10" t="s">
        <v>206</v>
      </c>
      <c r="F563" s="70" t="s">
        <v>408</v>
      </c>
      <c r="G563" s="70" t="s">
        <v>165</v>
      </c>
      <c r="H563" s="70" t="s">
        <v>1519</v>
      </c>
      <c r="I563" s="70" t="s">
        <v>1519</v>
      </c>
      <c r="J563" s="70" t="s">
        <v>1519</v>
      </c>
      <c r="K563" s="70" t="s">
        <v>1520</v>
      </c>
      <c r="L563" s="71" t="s">
        <v>279</v>
      </c>
      <c r="M563" s="72">
        <v>180000</v>
      </c>
      <c r="N563" s="76">
        <f t="shared" si="143"/>
        <v>493.150684931507</v>
      </c>
      <c r="O563" s="15">
        <v>1800</v>
      </c>
      <c r="P563" s="15">
        <f t="shared" si="144"/>
        <v>324000000</v>
      </c>
      <c r="Q563" s="16">
        <f>IFERROR(VLOOKUP(G563,SCENARIOS!$A$13:$E$18,2,0),0.025)</f>
        <v>0.025</v>
      </c>
      <c r="R563" s="70">
        <f>IFERROR(VLOOKUP(L563,INPUTS!$A$107:$B$120,2,0),0.0082)</f>
        <v>0.0039</v>
      </c>
      <c r="S563" s="70">
        <f t="shared" si="145"/>
        <v>7.02</v>
      </c>
      <c r="T563" s="15">
        <f t="shared" si="146"/>
        <v>1263600</v>
      </c>
      <c r="U563" s="15">
        <f>T563/INPUTS!$B$7*1000</f>
        <v>1579500000</v>
      </c>
      <c r="V563" s="15">
        <f>T563*INPUTS!$B$6</f>
        <v>3992976</v>
      </c>
      <c r="W563" s="73" t="s">
        <v>396</v>
      </c>
      <c r="X563" s="73" t="s">
        <v>396</v>
      </c>
      <c r="Y563" s="74">
        <f>IFERROR(VLOOKUP(E563,INPUTS!$A$44:$B$103,2,0),0)</f>
        <v>0.02</v>
      </c>
      <c r="Z563" s="15">
        <f t="shared" si="147"/>
        <v>25272</v>
      </c>
      <c r="AA563" s="20">
        <f>IFERROR(VLOOKUP(E563,INPUTS!$A$44:$C$103,3,0),SCENARIOS!$J$23)</f>
        <v>0.06</v>
      </c>
      <c r="AB563" s="15">
        <f t="shared" si="148"/>
        <v>85778.8450685156</v>
      </c>
      <c r="AC563" s="20">
        <f>IFERROR(VLOOKUP($E563,INPUTS!$A$44:$G$103,4,0),SCENARIOS!$K$23)</f>
        <v>0.15</v>
      </c>
      <c r="AD563" s="15">
        <f t="shared" si="149"/>
        <v>242627.224506978</v>
      </c>
      <c r="AE563" s="20">
        <f>IFERROR(VLOOKUP($E563,INPUTS!$A$44:$G$103,5,0),SCENARIOS!$L$23)</f>
        <v>0.3</v>
      </c>
      <c r="AF563" s="15">
        <f t="shared" si="150"/>
        <v>549020.868956104</v>
      </c>
      <c r="AG563" s="20">
        <f>IFERROR(VLOOKUP($E563,INPUTS!$A$44:$G$103,6,0),SCENARIOS!$M$23)</f>
        <v>0.4</v>
      </c>
      <c r="AH563" s="15">
        <f t="shared" si="151"/>
        <v>828222.293580377</v>
      </c>
      <c r="AI563" s="20">
        <f>IFERROR(VLOOKUP($E563,INPUTS!$A$44:$G$103,7,0),SCENARIOS!$N$23)</f>
        <v>0.5</v>
      </c>
      <c r="AJ563" s="15">
        <f t="shared" si="152"/>
        <v>1171321.88131994</v>
      </c>
      <c r="AL563" t="str">
        <f t="shared" si="153"/>
        <v>MULTI</v>
      </c>
      <c r="AM563" s="21">
        <f t="shared" si="154"/>
        <v>2342643.76263987</v>
      </c>
      <c r="BL563"/>
    </row>
    <row r="564" s="1" customFormat="1" ht="15" customHeight="1" spans="1:64">
      <c r="A564" s="70" t="s">
        <v>1542</v>
      </c>
      <c r="B564" s="70" t="s">
        <v>651</v>
      </c>
      <c r="C564" s="70" t="s">
        <v>652</v>
      </c>
      <c r="D564" s="70" t="s">
        <v>929</v>
      </c>
      <c r="E564" s="10" t="s">
        <v>205</v>
      </c>
      <c r="F564" s="70" t="s">
        <v>408</v>
      </c>
      <c r="G564" s="70" t="s">
        <v>165</v>
      </c>
      <c r="H564" s="70" t="s">
        <v>1519</v>
      </c>
      <c r="I564" s="70" t="s">
        <v>1519</v>
      </c>
      <c r="J564" s="70" t="s">
        <v>1519</v>
      </c>
      <c r="K564" s="70" t="s">
        <v>1520</v>
      </c>
      <c r="L564" s="71" t="s">
        <v>279</v>
      </c>
      <c r="M564" s="72">
        <v>90000</v>
      </c>
      <c r="N564" s="76">
        <f t="shared" si="143"/>
        <v>246.575342465753</v>
      </c>
      <c r="O564" s="15">
        <v>1900</v>
      </c>
      <c r="P564" s="15">
        <f t="shared" si="144"/>
        <v>171000000</v>
      </c>
      <c r="Q564" s="16">
        <f>IFERROR(VLOOKUP(G564,SCENARIOS!$A$13:$E$18,2,0),0.025)</f>
        <v>0.025</v>
      </c>
      <c r="R564" s="70">
        <f>IFERROR(VLOOKUP(L564,INPUTS!$A$107:$B$120,2,0),0.0082)</f>
        <v>0.0039</v>
      </c>
      <c r="S564" s="70">
        <f t="shared" si="145"/>
        <v>7.41</v>
      </c>
      <c r="T564" s="15">
        <f t="shared" si="146"/>
        <v>666900</v>
      </c>
      <c r="U564" s="15">
        <f>T564/INPUTS!$B$7*1000</f>
        <v>833625000</v>
      </c>
      <c r="V564" s="15">
        <f>T564*INPUTS!$B$6</f>
        <v>2107404</v>
      </c>
      <c r="W564" s="73" t="s">
        <v>396</v>
      </c>
      <c r="X564" s="73" t="s">
        <v>396</v>
      </c>
      <c r="Y564" s="74">
        <f>IFERROR(VLOOKUP(E564,INPUTS!$A$44:$B$103,2,0),0)</f>
        <v>0.02</v>
      </c>
      <c r="Z564" s="15">
        <f t="shared" si="147"/>
        <v>13338</v>
      </c>
      <c r="AA564" s="20">
        <f>IFERROR(VLOOKUP(E564,INPUTS!$A$44:$C$103,3,0),SCENARIOS!$J$23)</f>
        <v>0.06</v>
      </c>
      <c r="AB564" s="15">
        <f t="shared" si="148"/>
        <v>45272.1682306054</v>
      </c>
      <c r="AC564" s="20">
        <f>IFERROR(VLOOKUP($E564,INPUTS!$A$44:$G$103,4,0),SCENARIOS!$K$23)</f>
        <v>0.15</v>
      </c>
      <c r="AD564" s="15">
        <f t="shared" si="149"/>
        <v>128053.257378683</v>
      </c>
      <c r="AE564" s="20">
        <f>IFERROR(VLOOKUP($E564,INPUTS!$A$44:$G$103,5,0),SCENARIOS!$L$23)</f>
        <v>0.3</v>
      </c>
      <c r="AF564" s="15">
        <f t="shared" si="150"/>
        <v>289761.014171277</v>
      </c>
      <c r="AG564" s="20">
        <f>IFERROR(VLOOKUP($E564,INPUTS!$A$44:$G$103,6,0),SCENARIOS!$M$23)</f>
        <v>0.4</v>
      </c>
      <c r="AH564" s="15">
        <f t="shared" si="151"/>
        <v>437117.321611866</v>
      </c>
      <c r="AI564" s="20">
        <f>IFERROR(VLOOKUP($E564,INPUTS!$A$44:$G$103,7,0),SCENARIOS!$N$23)</f>
        <v>0.5</v>
      </c>
      <c r="AJ564" s="15">
        <f t="shared" si="152"/>
        <v>618197.659585522</v>
      </c>
      <c r="AL564" t="str">
        <f t="shared" si="153"/>
        <v>MULTI</v>
      </c>
      <c r="AM564" s="21">
        <f t="shared" si="154"/>
        <v>1236395.31917104</v>
      </c>
      <c r="BL564"/>
    </row>
    <row r="565" s="1" customFormat="1" ht="15" customHeight="1" spans="1:64">
      <c r="A565" s="70" t="s">
        <v>1543</v>
      </c>
      <c r="B565" s="70" t="s">
        <v>651</v>
      </c>
      <c r="C565" s="70" t="s">
        <v>652</v>
      </c>
      <c r="D565" s="70" t="s">
        <v>929</v>
      </c>
      <c r="E565" s="10" t="s">
        <v>207</v>
      </c>
      <c r="F565" s="70" t="s">
        <v>609</v>
      </c>
      <c r="G565" s="70" t="s">
        <v>165</v>
      </c>
      <c r="H565" s="70" t="s">
        <v>1519</v>
      </c>
      <c r="I565" s="70" t="s">
        <v>1519</v>
      </c>
      <c r="J565" s="70" t="s">
        <v>1519</v>
      </c>
      <c r="K565" s="70" t="s">
        <v>1520</v>
      </c>
      <c r="L565" s="71" t="s">
        <v>279</v>
      </c>
      <c r="M565" s="72">
        <v>60000</v>
      </c>
      <c r="N565" s="76">
        <f t="shared" si="143"/>
        <v>164.383561643836</v>
      </c>
      <c r="O565" s="15">
        <v>1700</v>
      </c>
      <c r="P565" s="15">
        <f t="shared" si="144"/>
        <v>102000000</v>
      </c>
      <c r="Q565" s="16">
        <f>IFERROR(VLOOKUP(G565,SCENARIOS!$A$13:$E$18,2,0),0.025)</f>
        <v>0.025</v>
      </c>
      <c r="R565" s="70">
        <f>IFERROR(VLOOKUP(L565,INPUTS!$A$107:$B$120,2,0),0.0082)</f>
        <v>0.0039</v>
      </c>
      <c r="S565" s="70">
        <f t="shared" si="145"/>
        <v>6.63</v>
      </c>
      <c r="T565" s="15">
        <f t="shared" si="146"/>
        <v>397800</v>
      </c>
      <c r="U565" s="15">
        <f>T565/INPUTS!$B$7*1000</f>
        <v>497250000</v>
      </c>
      <c r="V565" s="15">
        <f>T565*INPUTS!$B$6</f>
        <v>1257048</v>
      </c>
      <c r="W565" s="73" t="s">
        <v>396</v>
      </c>
      <c r="X565" s="73" t="s">
        <v>396</v>
      </c>
      <c r="Y565" s="74">
        <f>IFERROR(VLOOKUP(E565,INPUTS!$A$44:$B$103,2,0),0)</f>
        <v>0.02</v>
      </c>
      <c r="Z565" s="15">
        <f t="shared" si="147"/>
        <v>7956</v>
      </c>
      <c r="AA565" s="20">
        <f>IFERROR(VLOOKUP(E565,INPUTS!$A$44:$C$103,3,0),SCENARIOS!$J$23)</f>
        <v>0.06</v>
      </c>
      <c r="AB565" s="15">
        <f t="shared" si="148"/>
        <v>27004.4512252734</v>
      </c>
      <c r="AC565" s="20">
        <f>IFERROR(VLOOKUP($E565,INPUTS!$A$44:$G$103,4,0),SCENARIOS!$K$23)</f>
        <v>0.15</v>
      </c>
      <c r="AD565" s="15">
        <f t="shared" si="149"/>
        <v>76382.6447521966</v>
      </c>
      <c r="AE565" s="20">
        <f>IFERROR(VLOOKUP($E565,INPUTS!$A$44:$G$103,5,0),SCENARIOS!$L$23)</f>
        <v>0.3</v>
      </c>
      <c r="AF565" s="15">
        <f t="shared" si="150"/>
        <v>172839.903189884</v>
      </c>
      <c r="AG565" s="20">
        <f>IFERROR(VLOOKUP($E565,INPUTS!$A$44:$G$103,6,0),SCENARIOS!$M$23)</f>
        <v>0.4</v>
      </c>
      <c r="AH565" s="15">
        <f t="shared" si="151"/>
        <v>260736.647979008</v>
      </c>
      <c r="AI565" s="20">
        <f>IFERROR(VLOOKUP($E565,INPUTS!$A$44:$G$103,7,0),SCENARIOS!$N$23)</f>
        <v>0.5</v>
      </c>
      <c r="AJ565" s="15">
        <f t="shared" si="152"/>
        <v>368749.481156276</v>
      </c>
      <c r="AL565" t="str">
        <f t="shared" si="153"/>
        <v>MULTI</v>
      </c>
      <c r="AM565" s="21">
        <f t="shared" si="154"/>
        <v>737498.962312553</v>
      </c>
      <c r="BL565"/>
    </row>
    <row r="566" ht="15" customHeight="1" spans="1:64">
      <c r="A566" s="52" t="s">
        <v>1544</v>
      </c>
      <c r="B566" s="52" t="s">
        <v>409</v>
      </c>
      <c r="C566" s="52" t="s">
        <v>410</v>
      </c>
      <c r="D566" s="52" t="s">
        <v>929</v>
      </c>
      <c r="E566" s="10" t="s">
        <v>255</v>
      </c>
      <c r="F566" s="52" t="s">
        <v>930</v>
      </c>
      <c r="G566" s="52" t="s">
        <v>169</v>
      </c>
      <c r="H566" s="52" t="s">
        <v>203</v>
      </c>
      <c r="I566" s="52" t="s">
        <v>399</v>
      </c>
      <c r="J566" s="52" t="s">
        <v>165</v>
      </c>
      <c r="K566" s="52" t="s">
        <v>931</v>
      </c>
      <c r="L566" s="53" t="s">
        <v>1545</v>
      </c>
      <c r="M566" s="13">
        <v>548</v>
      </c>
      <c r="N566" s="14">
        <f t="shared" si="143"/>
        <v>1.5013698630137</v>
      </c>
      <c r="O566" s="15">
        <v>5840</v>
      </c>
      <c r="P566" s="15">
        <f t="shared" si="144"/>
        <v>3200320</v>
      </c>
      <c r="Q566" s="16">
        <f>IFERROR(VLOOKUP(G566,SCENARIOS!$A$13:$E$18,2,0),0.025)</f>
        <v>0.02</v>
      </c>
      <c r="R566" s="52">
        <f>IFERROR(VLOOKUP(L566,INPUTS!$A$107:$B$120,2,0),0.0082)</f>
        <v>0.0082</v>
      </c>
      <c r="S566" s="52">
        <f t="shared" si="145"/>
        <v>47.888</v>
      </c>
      <c r="T566" s="15">
        <f t="shared" si="146"/>
        <v>26242.624</v>
      </c>
      <c r="U566" s="15">
        <f>T566/INPUTS!$B$7*1000</f>
        <v>32803280</v>
      </c>
      <c r="V566" s="15">
        <f>T566*INPUTS!$B$6</f>
        <v>82926.69184</v>
      </c>
      <c r="W566" s="54" t="s">
        <v>396</v>
      </c>
      <c r="X566" s="54" t="s">
        <v>396</v>
      </c>
      <c r="Y566" s="67">
        <f>IFERROR(VLOOKUP(E566,INPUTS!$A$44:$B$103,2,0),0)</f>
        <v>0.005</v>
      </c>
      <c r="Z566" s="15">
        <f t="shared" si="147"/>
        <v>131.21312</v>
      </c>
      <c r="AA566" s="20">
        <f>IFERROR(VLOOKUP(E566,INPUTS!$A$44:$C$103,3,0),SCENARIOS!$J$23)</f>
        <v>0.03</v>
      </c>
      <c r="AB566" s="15">
        <f t="shared" si="148"/>
        <v>869.219321519868</v>
      </c>
      <c r="AC566" s="20">
        <f>IFERROR(VLOOKUP($E566,INPUTS!$A$44:$G$103,4,0),SCENARIOS!$K$23)</f>
        <v>0.1</v>
      </c>
      <c r="AD566" s="15">
        <f t="shared" si="149"/>
        <v>3198.96122220205</v>
      </c>
      <c r="AE566" s="20">
        <f>IFERROR(VLOOKUP($E566,INPUTS!$A$44:$G$103,5,0),SCENARIOS!$L$23)</f>
        <v>0.2</v>
      </c>
      <c r="AF566" s="15">
        <f t="shared" si="150"/>
        <v>7063.82335122898</v>
      </c>
      <c r="AG566" s="20">
        <f>IFERROR(VLOOKUP($E566,INPUTS!$A$44:$G$103,6,0),SCENARIOS!$M$23)</f>
        <v>0.3</v>
      </c>
      <c r="AH566" s="15">
        <f t="shared" si="151"/>
        <v>11698.5476389317</v>
      </c>
      <c r="AI566" s="20">
        <f>IFERROR(VLOOKUP($E566,INPUTS!$A$44:$G$103,7,0),SCENARIOS!$N$23)</f>
        <v>0.4</v>
      </c>
      <c r="AJ566" s="15">
        <f t="shared" si="152"/>
        <v>17221.5224979536</v>
      </c>
      <c r="AL566" t="str">
        <f t="shared" si="153"/>
        <v>Y</v>
      </c>
      <c r="AM566" s="21">
        <f t="shared" si="154"/>
        <v>43053.806244884</v>
      </c>
    </row>
    <row r="567" ht="15" customHeight="1" spans="1:64">
      <c r="A567" s="52" t="s">
        <v>1546</v>
      </c>
      <c r="B567" s="52" t="s">
        <v>409</v>
      </c>
      <c r="C567" s="52" t="s">
        <v>410</v>
      </c>
      <c r="D567" s="52" t="s">
        <v>929</v>
      </c>
      <c r="E567" s="10" t="s">
        <v>255</v>
      </c>
      <c r="F567" s="52" t="s">
        <v>930</v>
      </c>
      <c r="G567" s="52" t="s">
        <v>169</v>
      </c>
      <c r="H567" s="52" t="s">
        <v>200</v>
      </c>
      <c r="I567" s="52" t="s">
        <v>391</v>
      </c>
      <c r="J567" s="52" t="s">
        <v>165</v>
      </c>
      <c r="K567" s="52" t="s">
        <v>931</v>
      </c>
      <c r="L567" s="53" t="s">
        <v>1545</v>
      </c>
      <c r="M567" s="13">
        <v>548</v>
      </c>
      <c r="N567" s="14">
        <f t="shared" si="143"/>
        <v>1.5013698630137</v>
      </c>
      <c r="O567" s="15">
        <v>6370</v>
      </c>
      <c r="P567" s="15">
        <f t="shared" si="144"/>
        <v>3490760</v>
      </c>
      <c r="Q567" s="16">
        <f>IFERROR(VLOOKUP(G567,SCENARIOS!$A$13:$E$18,2,0),0.025)</f>
        <v>0.02</v>
      </c>
      <c r="R567" s="52">
        <f>IFERROR(VLOOKUP(L567,INPUTS!$A$107:$B$120,2,0),0.0082)</f>
        <v>0.0082</v>
      </c>
      <c r="S567" s="52">
        <f t="shared" si="145"/>
        <v>52.234</v>
      </c>
      <c r="T567" s="15">
        <f t="shared" si="146"/>
        <v>28624.232</v>
      </c>
      <c r="U567" s="15">
        <f>T567/INPUTS!$B$7*1000</f>
        <v>35780290</v>
      </c>
      <c r="V567" s="15">
        <f>T567*INPUTS!$B$6</f>
        <v>90452.57312</v>
      </c>
      <c r="W567" s="54" t="s">
        <v>396</v>
      </c>
      <c r="X567" s="54" t="s">
        <v>396</v>
      </c>
      <c r="Y567" s="67">
        <f>IFERROR(VLOOKUP(E567,INPUTS!$A$44:$B$103,2,0),0)</f>
        <v>0.005</v>
      </c>
      <c r="Z567" s="15">
        <f t="shared" si="147"/>
        <v>143.12116</v>
      </c>
      <c r="AA567" s="20">
        <f>IFERROR(VLOOKUP(E567,INPUTS!$A$44:$C$103,3,0),SCENARIOS!$J$23)</f>
        <v>0.03</v>
      </c>
      <c r="AB567" s="15">
        <f t="shared" si="148"/>
        <v>948.103951726294</v>
      </c>
      <c r="AC567" s="20">
        <f>IFERROR(VLOOKUP($E567,INPUTS!$A$44:$G$103,4,0),SCENARIOS!$K$23)</f>
        <v>0.1</v>
      </c>
      <c r="AD567" s="15">
        <f t="shared" si="149"/>
        <v>3489.27790846354</v>
      </c>
      <c r="AE567" s="20">
        <f>IFERROR(VLOOKUP($E567,INPUTS!$A$44:$G$103,5,0),SCENARIOS!$L$23)</f>
        <v>0.2</v>
      </c>
      <c r="AF567" s="15">
        <f t="shared" si="150"/>
        <v>7704.88951152887</v>
      </c>
      <c r="AG567" s="20">
        <f>IFERROR(VLOOKUP($E567,INPUTS!$A$44:$G$103,6,0),SCENARIOS!$M$23)</f>
        <v>0.3</v>
      </c>
      <c r="AH567" s="15">
        <f t="shared" si="151"/>
        <v>12760.2309006841</v>
      </c>
      <c r="AI567" s="20">
        <f>IFERROR(VLOOKUP($E567,INPUTS!$A$44:$G$103,7,0),SCENARIOS!$N$23)</f>
        <v>0.4</v>
      </c>
      <c r="AJ567" s="15">
        <f t="shared" si="152"/>
        <v>18784.4346424597</v>
      </c>
      <c r="AL567" t="str">
        <f t="shared" si="153"/>
        <v>Y</v>
      </c>
      <c r="AM567" s="21">
        <f t="shared" si="154"/>
        <v>46961.0866061491</v>
      </c>
    </row>
    <row r="568" ht="15" customHeight="1" spans="1:64">
      <c r="A568" s="52" t="s">
        <v>1547</v>
      </c>
      <c r="B568" s="52" t="s">
        <v>409</v>
      </c>
      <c r="C568" s="52" t="s">
        <v>410</v>
      </c>
      <c r="D568" s="52" t="s">
        <v>929</v>
      </c>
      <c r="E568" s="10" t="s">
        <v>255</v>
      </c>
      <c r="F568" s="52" t="s">
        <v>930</v>
      </c>
      <c r="G568" s="52" t="s">
        <v>169</v>
      </c>
      <c r="H568" s="52" t="s">
        <v>204</v>
      </c>
      <c r="I568" s="52" t="s">
        <v>405</v>
      </c>
      <c r="J568" s="52" t="s">
        <v>165</v>
      </c>
      <c r="K568" s="52" t="s">
        <v>931</v>
      </c>
      <c r="L568" s="53" t="s">
        <v>1545</v>
      </c>
      <c r="M568" s="13">
        <v>365</v>
      </c>
      <c r="N568" s="14">
        <f t="shared" si="143"/>
        <v>1</v>
      </c>
      <c r="O568" s="15">
        <v>5870</v>
      </c>
      <c r="P568" s="15">
        <f t="shared" si="144"/>
        <v>2142550</v>
      </c>
      <c r="Q568" s="16">
        <f>IFERROR(VLOOKUP(G568,SCENARIOS!$A$13:$E$18,2,0),0.025)</f>
        <v>0.02</v>
      </c>
      <c r="R568" s="52">
        <f>IFERROR(VLOOKUP(L568,INPUTS!$A$107:$B$120,2,0),0.0082)</f>
        <v>0.0082</v>
      </c>
      <c r="S568" s="52">
        <f t="shared" si="145"/>
        <v>48.134</v>
      </c>
      <c r="T568" s="15">
        <f t="shared" si="146"/>
        <v>17568.91</v>
      </c>
      <c r="U568" s="15">
        <f>T568/INPUTS!$B$7*1000</f>
        <v>21961137.5</v>
      </c>
      <c r="V568" s="15">
        <f>T568*INPUTS!$B$6</f>
        <v>55517.7556</v>
      </c>
      <c r="W568" s="54" t="s">
        <v>396</v>
      </c>
      <c r="X568" s="54" t="s">
        <v>396</v>
      </c>
      <c r="Y568" s="67">
        <f>IFERROR(VLOOKUP(E568,INPUTS!$A$44:$B$103,2,0),0)</f>
        <v>0.005</v>
      </c>
      <c r="Z568" s="15">
        <f t="shared" si="147"/>
        <v>87.84455</v>
      </c>
      <c r="AA568" s="20">
        <f>IFERROR(VLOOKUP(E568,INPUTS!$A$44:$C$103,3,0),SCENARIOS!$J$23)</f>
        <v>0.03</v>
      </c>
      <c r="AB568" s="15">
        <f t="shared" si="148"/>
        <v>581.924887924455</v>
      </c>
      <c r="AC568" s="20">
        <f>IFERROR(VLOOKUP($E568,INPUTS!$A$44:$G$103,4,0),SCENARIOS!$K$23)</f>
        <v>0.1</v>
      </c>
      <c r="AD568" s="15">
        <f t="shared" si="149"/>
        <v>2141.64032553901</v>
      </c>
      <c r="AE568" s="20">
        <f>IFERROR(VLOOKUP($E568,INPUTS!$A$44:$G$103,5,0),SCENARIOS!$L$23)</f>
        <v>0.2</v>
      </c>
      <c r="AF568" s="15">
        <f t="shared" si="150"/>
        <v>4729.08794157324</v>
      </c>
      <c r="AG568" s="20">
        <f>IFERROR(VLOOKUP($E568,INPUTS!$A$44:$G$103,6,0),SCENARIOS!$M$23)</f>
        <v>0.3</v>
      </c>
      <c r="AH568" s="15">
        <f t="shared" si="151"/>
        <v>7831.94281940342</v>
      </c>
      <c r="AI568" s="20">
        <f>IFERROR(VLOOKUP($E568,INPUTS!$A$44:$G$103,7,0),SCENARIOS!$N$23)</f>
        <v>0.4</v>
      </c>
      <c r="AJ568" s="15">
        <f t="shared" si="152"/>
        <v>11529.4636248845</v>
      </c>
      <c r="AL568" t="str">
        <f t="shared" si="153"/>
        <v>Y</v>
      </c>
      <c r="AM568" s="21">
        <f t="shared" si="154"/>
        <v>28823.6590622113</v>
      </c>
    </row>
    <row r="569" ht="15" customHeight="1" spans="1:64">
      <c r="A569" s="52" t="s">
        <v>1548</v>
      </c>
      <c r="B569" s="52" t="s">
        <v>409</v>
      </c>
      <c r="C569" s="52" t="s">
        <v>410</v>
      </c>
      <c r="D569" s="52" t="s">
        <v>929</v>
      </c>
      <c r="E569" s="10" t="s">
        <v>255</v>
      </c>
      <c r="F569" s="52" t="s">
        <v>930</v>
      </c>
      <c r="G569" s="52" t="s">
        <v>169</v>
      </c>
      <c r="H569" s="52" t="s">
        <v>205</v>
      </c>
      <c r="I569" s="52" t="s">
        <v>408</v>
      </c>
      <c r="J569" s="52" t="s">
        <v>165</v>
      </c>
      <c r="K569" s="52" t="s">
        <v>931</v>
      </c>
      <c r="L569" s="53" t="s">
        <v>1545</v>
      </c>
      <c r="M569" s="13">
        <v>365</v>
      </c>
      <c r="N569" s="14">
        <f t="shared" si="143"/>
        <v>1</v>
      </c>
      <c r="O569" s="15">
        <v>5770</v>
      </c>
      <c r="P569" s="15">
        <f t="shared" si="144"/>
        <v>2106050</v>
      </c>
      <c r="Q569" s="16">
        <f>IFERROR(VLOOKUP(G569,SCENARIOS!$A$13:$E$18,2,0),0.025)</f>
        <v>0.02</v>
      </c>
      <c r="R569" s="52">
        <f>IFERROR(VLOOKUP(L569,INPUTS!$A$107:$B$120,2,0),0.0082)</f>
        <v>0.0082</v>
      </c>
      <c r="S569" s="52">
        <f t="shared" si="145"/>
        <v>47.314</v>
      </c>
      <c r="T569" s="15">
        <f t="shared" si="146"/>
        <v>17269.61</v>
      </c>
      <c r="U569" s="15">
        <f>T569/INPUTS!$B$7*1000</f>
        <v>21587012.5</v>
      </c>
      <c r="V569" s="15">
        <f>T569*INPUTS!$B$6</f>
        <v>54571.9676</v>
      </c>
      <c r="W569" s="54" t="s">
        <v>396</v>
      </c>
      <c r="X569" s="54" t="s">
        <v>396</v>
      </c>
      <c r="Y569" s="67">
        <f>IFERROR(VLOOKUP(E569,INPUTS!$A$44:$B$103,2,0),0)</f>
        <v>0.005</v>
      </c>
      <c r="Z569" s="15">
        <f t="shared" si="147"/>
        <v>86.34805</v>
      </c>
      <c r="AA569" s="20">
        <f>IFERROR(VLOOKUP(E569,INPUTS!$A$44:$C$103,3,0),SCENARIOS!$J$23)</f>
        <v>0.03</v>
      </c>
      <c r="AB569" s="15">
        <f t="shared" si="148"/>
        <v>572.011346392523</v>
      </c>
      <c r="AC569" s="20">
        <f>IFERROR(VLOOKUP($E569,INPUTS!$A$44:$G$103,4,0),SCENARIOS!$K$23)</f>
        <v>0.1</v>
      </c>
      <c r="AD569" s="15">
        <f t="shared" si="149"/>
        <v>2105.15582254857</v>
      </c>
      <c r="AE569" s="20">
        <f>IFERROR(VLOOKUP($E569,INPUTS!$A$44:$G$103,5,0),SCENARIOS!$L$23)</f>
        <v>0.2</v>
      </c>
      <c r="AF569" s="15">
        <f t="shared" si="150"/>
        <v>4648.52426284115</v>
      </c>
      <c r="AG569" s="20">
        <f>IFERROR(VLOOKUP($E569,INPUTS!$A$44:$G$103,6,0),SCENARIOS!$M$23)</f>
        <v>0.3</v>
      </c>
      <c r="AH569" s="15">
        <f t="shared" si="151"/>
        <v>7698.51960271852</v>
      </c>
      <c r="AI569" s="20">
        <f>IFERROR(VLOOKUP($E569,INPUTS!$A$44:$G$103,7,0),SCENARIOS!$N$23)</f>
        <v>0.4</v>
      </c>
      <c r="AJ569" s="15">
        <f t="shared" si="152"/>
        <v>11333.0502752272</v>
      </c>
      <c r="AL569" t="str">
        <f t="shared" si="153"/>
        <v>N</v>
      </c>
      <c r="AM569" s="21">
        <f t="shared" si="154"/>
        <v>28332.625688068</v>
      </c>
    </row>
    <row r="570" ht="15" customHeight="1" spans="1:64">
      <c r="A570" s="52" t="s">
        <v>1549</v>
      </c>
      <c r="B570" s="52" t="s">
        <v>409</v>
      </c>
      <c r="C570" s="52" t="s">
        <v>410</v>
      </c>
      <c r="D570" s="52" t="s">
        <v>929</v>
      </c>
      <c r="E570" s="10" t="s">
        <v>255</v>
      </c>
      <c r="F570" s="52" t="s">
        <v>930</v>
      </c>
      <c r="G570" s="52" t="s">
        <v>169</v>
      </c>
      <c r="H570" s="52" t="s">
        <v>215</v>
      </c>
      <c r="I570" s="52" t="s">
        <v>490</v>
      </c>
      <c r="J570" s="52" t="s">
        <v>165</v>
      </c>
      <c r="K570" s="52" t="s">
        <v>931</v>
      </c>
      <c r="L570" s="53" t="s">
        <v>1545</v>
      </c>
      <c r="M570" s="13">
        <v>365</v>
      </c>
      <c r="N570" s="14">
        <f t="shared" si="143"/>
        <v>1</v>
      </c>
      <c r="O570" s="15">
        <v>5120</v>
      </c>
      <c r="P570" s="15">
        <f t="shared" si="144"/>
        <v>1868800</v>
      </c>
      <c r="Q570" s="16">
        <f>IFERROR(VLOOKUP(G570,SCENARIOS!$A$13:$E$18,2,0),0.025)</f>
        <v>0.02</v>
      </c>
      <c r="R570" s="52">
        <f>IFERROR(VLOOKUP(L570,INPUTS!$A$107:$B$120,2,0),0.0082)</f>
        <v>0.0082</v>
      </c>
      <c r="S570" s="52">
        <f t="shared" si="145"/>
        <v>41.984</v>
      </c>
      <c r="T570" s="15">
        <f t="shared" si="146"/>
        <v>15324.16</v>
      </c>
      <c r="U570" s="15">
        <f>T570/INPUTS!$B$7*1000</f>
        <v>19155200</v>
      </c>
      <c r="V570" s="15">
        <f>T570*INPUTS!$B$6</f>
        <v>48424.3456</v>
      </c>
      <c r="W570" s="54" t="s">
        <v>396</v>
      </c>
      <c r="X570" s="54" t="s">
        <v>396</v>
      </c>
      <c r="Y570" s="67">
        <f>IFERROR(VLOOKUP(E570,INPUTS!$A$44:$B$103,2,0),0)</f>
        <v>0.005</v>
      </c>
      <c r="Z570" s="15">
        <f t="shared" si="147"/>
        <v>76.6208</v>
      </c>
      <c r="AA570" s="20">
        <f>IFERROR(VLOOKUP(E570,INPUTS!$A$44:$C$103,3,0),SCENARIOS!$J$23)</f>
        <v>0.03</v>
      </c>
      <c r="AB570" s="15">
        <f t="shared" si="148"/>
        <v>507.573326434959</v>
      </c>
      <c r="AC570" s="20">
        <f>IFERROR(VLOOKUP($E570,INPUTS!$A$44:$G$103,4,0),SCENARIOS!$K$23)</f>
        <v>0.1</v>
      </c>
      <c r="AD570" s="15">
        <f t="shared" si="149"/>
        <v>1868.00655311069</v>
      </c>
      <c r="AE570" s="20">
        <f>IFERROR(VLOOKUP($E570,INPUTS!$A$44:$G$103,5,0),SCENARIOS!$L$23)</f>
        <v>0.2</v>
      </c>
      <c r="AF570" s="15">
        <f t="shared" si="150"/>
        <v>4124.86035108262</v>
      </c>
      <c r="AG570" s="20">
        <f>IFERROR(VLOOKUP($E570,INPUTS!$A$44:$G$103,6,0),SCENARIOS!$M$23)</f>
        <v>0.3</v>
      </c>
      <c r="AH570" s="15">
        <f t="shared" si="151"/>
        <v>6831.2686942667</v>
      </c>
      <c r="AI570" s="20">
        <f>IFERROR(VLOOKUP($E570,INPUTS!$A$44:$G$103,7,0),SCENARIOS!$N$23)</f>
        <v>0.4</v>
      </c>
      <c r="AJ570" s="15">
        <f t="shared" si="152"/>
        <v>10056.3635024547</v>
      </c>
      <c r="AL570" t="str">
        <f t="shared" si="153"/>
        <v>N</v>
      </c>
      <c r="AM570" s="21">
        <f t="shared" si="154"/>
        <v>25140.9087561366</v>
      </c>
    </row>
    <row r="571" ht="15" customHeight="1" spans="1:64">
      <c r="A571" s="52" t="s">
        <v>1550</v>
      </c>
      <c r="B571" s="52" t="s">
        <v>409</v>
      </c>
      <c r="C571" s="52" t="s">
        <v>410</v>
      </c>
      <c r="D571" s="52" t="s">
        <v>929</v>
      </c>
      <c r="E571" s="10" t="s">
        <v>255</v>
      </c>
      <c r="F571" s="52" t="s">
        <v>930</v>
      </c>
      <c r="G571" s="52" t="s">
        <v>169</v>
      </c>
      <c r="H571" s="52" t="s">
        <v>213</v>
      </c>
      <c r="I571" s="52" t="s">
        <v>606</v>
      </c>
      <c r="J571" s="52" t="s">
        <v>165</v>
      </c>
      <c r="K571" s="52" t="s">
        <v>931</v>
      </c>
      <c r="L571" s="53" t="s">
        <v>1545</v>
      </c>
      <c r="M571" s="13">
        <v>260</v>
      </c>
      <c r="N571" s="14">
        <f t="shared" si="143"/>
        <v>0.712328767123288</v>
      </c>
      <c r="O571" s="15">
        <v>5440</v>
      </c>
      <c r="P571" s="15">
        <f t="shared" si="144"/>
        <v>1414400</v>
      </c>
      <c r="Q571" s="16">
        <f>IFERROR(VLOOKUP(G571,SCENARIOS!$A$13:$E$18,2,0),0.025)</f>
        <v>0.02</v>
      </c>
      <c r="R571" s="52">
        <f>IFERROR(VLOOKUP(L571,INPUTS!$A$107:$B$120,2,0),0.0082)</f>
        <v>0.0082</v>
      </c>
      <c r="S571" s="52">
        <f t="shared" si="145"/>
        <v>44.608</v>
      </c>
      <c r="T571" s="15">
        <f t="shared" si="146"/>
        <v>11598.08</v>
      </c>
      <c r="U571" s="15">
        <f>T571/INPUTS!$B$7*1000</f>
        <v>14497600</v>
      </c>
      <c r="V571" s="15">
        <f>T571*INPUTS!$B$6</f>
        <v>36649.9328</v>
      </c>
      <c r="W571" s="54" t="s">
        <v>396</v>
      </c>
      <c r="X571" s="54" t="s">
        <v>396</v>
      </c>
      <c r="Y571" s="67">
        <f>IFERROR(VLOOKUP(E571,INPUTS!$A$44:$B$103,2,0),0)</f>
        <v>0.005</v>
      </c>
      <c r="Z571" s="15">
        <f t="shared" si="147"/>
        <v>57.9904</v>
      </c>
      <c r="AA571" s="20">
        <f>IFERROR(VLOOKUP(E571,INPUTS!$A$44:$C$103,3,0),SCENARIOS!$J$23)</f>
        <v>0.03</v>
      </c>
      <c r="AB571" s="15">
        <f t="shared" si="148"/>
        <v>384.156524459336</v>
      </c>
      <c r="AC571" s="20">
        <f>IFERROR(VLOOKUP($E571,INPUTS!$A$44:$G$103,4,0),SCENARIOS!$K$23)</f>
        <v>0.1</v>
      </c>
      <c r="AD571" s="15">
        <f t="shared" si="149"/>
        <v>1413.79948026528</v>
      </c>
      <c r="AE571" s="20">
        <f>IFERROR(VLOOKUP($E571,INPUTS!$A$44:$G$103,5,0),SCENARIOS!$L$23)</f>
        <v>0.2</v>
      </c>
      <c r="AF571" s="15">
        <f t="shared" si="150"/>
        <v>3121.89773147006</v>
      </c>
      <c r="AG571" s="20">
        <f>IFERROR(VLOOKUP($E571,INPUTS!$A$44:$G$103,6,0),SCENARIOS!$M$23)</f>
        <v>0.3</v>
      </c>
      <c r="AH571" s="15">
        <f t="shared" si="151"/>
        <v>5170.24103230459</v>
      </c>
      <c r="AI571" s="20">
        <f>IFERROR(VLOOKUP($E571,INPUTS!$A$44:$G$103,7,0),SCENARIOS!$N$23)</f>
        <v>0.4</v>
      </c>
      <c r="AJ571" s="15">
        <f t="shared" si="152"/>
        <v>7611.1518289126</v>
      </c>
      <c r="AL571" t="str">
        <f t="shared" si="153"/>
        <v>Y</v>
      </c>
      <c r="AM571" s="21">
        <f t="shared" si="154"/>
        <v>19027.8795722815</v>
      </c>
    </row>
    <row r="572" ht="15" customHeight="1" spans="1:64">
      <c r="A572" s="52" t="s">
        <v>1551</v>
      </c>
      <c r="B572" s="52" t="s">
        <v>409</v>
      </c>
      <c r="C572" s="52" t="s">
        <v>410</v>
      </c>
      <c r="D572" s="52" t="s">
        <v>929</v>
      </c>
      <c r="E572" s="10" t="s">
        <v>255</v>
      </c>
      <c r="F572" s="52" t="s">
        <v>930</v>
      </c>
      <c r="G572" s="52" t="s">
        <v>169</v>
      </c>
      <c r="H572" s="52" t="s">
        <v>452</v>
      </c>
      <c r="I572" s="52" t="s">
        <v>451</v>
      </c>
      <c r="J572" s="52" t="s">
        <v>181</v>
      </c>
      <c r="K572" s="52" t="s">
        <v>931</v>
      </c>
      <c r="L572" s="53" t="s">
        <v>1545</v>
      </c>
      <c r="M572" s="13">
        <v>365</v>
      </c>
      <c r="N572" s="14">
        <f t="shared" si="143"/>
        <v>1</v>
      </c>
      <c r="O572" s="15">
        <v>7700</v>
      </c>
      <c r="P572" s="15">
        <f t="shared" si="144"/>
        <v>2810500</v>
      </c>
      <c r="Q572" s="16">
        <f>IFERROR(VLOOKUP(G572,SCENARIOS!$A$13:$E$18,2,0),0.025)</f>
        <v>0.02</v>
      </c>
      <c r="R572" s="52">
        <f>IFERROR(VLOOKUP(L572,INPUTS!$A$107:$B$120,2,0),0.0082)</f>
        <v>0.0082</v>
      </c>
      <c r="S572" s="52">
        <f t="shared" si="145"/>
        <v>63.14</v>
      </c>
      <c r="T572" s="15">
        <f t="shared" si="146"/>
        <v>23046.1</v>
      </c>
      <c r="U572" s="15">
        <f>T572/INPUTS!$B$7*1000</f>
        <v>28807625</v>
      </c>
      <c r="V572" s="15">
        <f>T572*INPUTS!$B$6</f>
        <v>72825.676</v>
      </c>
      <c r="W572" s="54" t="s">
        <v>521</v>
      </c>
      <c r="X572" s="54" t="s">
        <v>396</v>
      </c>
      <c r="Y572" s="67">
        <f>IFERROR(VLOOKUP(E572,INPUTS!$A$44:$B$103,2,0),0)</f>
        <v>0.005</v>
      </c>
      <c r="Z572" s="15">
        <f t="shared" si="147"/>
        <v>115.2305</v>
      </c>
      <c r="AA572" s="20">
        <f>IFERROR(VLOOKUP(E572,INPUTS!$A$44:$C$103,3,0),SCENARIOS!$J$23)</f>
        <v>0.03</v>
      </c>
      <c r="AB572" s="15">
        <f t="shared" si="148"/>
        <v>763.342697958826</v>
      </c>
      <c r="AC572" s="20">
        <f>IFERROR(VLOOKUP($E572,INPUTS!$A$44:$G$103,4,0),SCENARIOS!$K$23)</f>
        <v>0.1</v>
      </c>
      <c r="AD572" s="15">
        <f t="shared" si="149"/>
        <v>2809.30673026412</v>
      </c>
      <c r="AE572" s="20">
        <f>IFERROR(VLOOKUP($E572,INPUTS!$A$44:$G$103,5,0),SCENARIOS!$L$23)</f>
        <v>0.2</v>
      </c>
      <c r="AF572" s="15">
        <f t="shared" si="150"/>
        <v>6203.40326237034</v>
      </c>
      <c r="AG572" s="20">
        <f>IFERROR(VLOOKUP($E572,INPUTS!$A$44:$G$103,6,0),SCENARIOS!$M$23)</f>
        <v>0.3</v>
      </c>
      <c r="AH572" s="15">
        <f t="shared" si="151"/>
        <v>10273.587684737</v>
      </c>
      <c r="AI572" s="20">
        <f>IFERROR(VLOOKUP($E572,INPUTS!$A$44:$G$103,7,0),SCENARIOS!$N$23)</f>
        <v>0.4</v>
      </c>
      <c r="AJ572" s="15">
        <f t="shared" si="152"/>
        <v>15123.8279236134</v>
      </c>
      <c r="AL572" t="str">
        <f t="shared" si="153"/>
        <v>N</v>
      </c>
      <c r="AM572" s="21">
        <f t="shared" si="154"/>
        <v>37809.5698090336</v>
      </c>
    </row>
    <row r="573" ht="15" customHeight="1" spans="1:64">
      <c r="A573" s="52" t="s">
        <v>1552</v>
      </c>
      <c r="B573" s="52" t="s">
        <v>409</v>
      </c>
      <c r="C573" s="52" t="s">
        <v>410</v>
      </c>
      <c r="D573" s="52" t="s">
        <v>929</v>
      </c>
      <c r="E573" s="10" t="s">
        <v>255</v>
      </c>
      <c r="F573" s="52" t="s">
        <v>930</v>
      </c>
      <c r="G573" s="52" t="s">
        <v>169</v>
      </c>
      <c r="H573" s="52" t="s">
        <v>702</v>
      </c>
      <c r="I573" s="52" t="s">
        <v>701</v>
      </c>
      <c r="J573" s="52" t="s">
        <v>181</v>
      </c>
      <c r="K573" s="52" t="s">
        <v>931</v>
      </c>
      <c r="L573" s="53" t="s">
        <v>291</v>
      </c>
      <c r="M573" s="13">
        <v>260</v>
      </c>
      <c r="N573" s="14">
        <f t="shared" si="143"/>
        <v>0.712328767123288</v>
      </c>
      <c r="O573" s="15">
        <v>8500</v>
      </c>
      <c r="P573" s="15">
        <f t="shared" si="144"/>
        <v>2210000</v>
      </c>
      <c r="Q573" s="16">
        <f>IFERROR(VLOOKUP(G573,SCENARIOS!$A$13:$E$18,2,0),0.025)</f>
        <v>0.02</v>
      </c>
      <c r="R573" s="52">
        <f>IFERROR(VLOOKUP(L573,INPUTS!$A$107:$B$120,2,0),0.0082)</f>
        <v>0.0079</v>
      </c>
      <c r="S573" s="52">
        <f t="shared" si="145"/>
        <v>67.15</v>
      </c>
      <c r="T573" s="15">
        <f t="shared" si="146"/>
        <v>17459</v>
      </c>
      <c r="U573" s="15">
        <f>T573/INPUTS!$B$7*1000</f>
        <v>21823750</v>
      </c>
      <c r="V573" s="15">
        <f>T573*INPUTS!$B$6</f>
        <v>55170.44</v>
      </c>
      <c r="W573" s="54" t="s">
        <v>396</v>
      </c>
      <c r="X573" s="54" t="s">
        <v>396</v>
      </c>
      <c r="Y573" s="67">
        <f>IFERROR(VLOOKUP(E573,INPUTS!$A$44:$B$103,2,0),0)</f>
        <v>0.005</v>
      </c>
      <c r="Z573" s="15">
        <f t="shared" si="147"/>
        <v>87.295</v>
      </c>
      <c r="AA573" s="20">
        <f>IFERROR(VLOOKUP(E573,INPUTS!$A$44:$C$103,3,0),SCENARIOS!$J$23)</f>
        <v>0.03</v>
      </c>
      <c r="AB573" s="15">
        <f t="shared" si="148"/>
        <v>578.284402292064</v>
      </c>
      <c r="AC573" s="20">
        <f>IFERROR(VLOOKUP($E573,INPUTS!$A$44:$G$103,4,0),SCENARIOS!$K$23)</f>
        <v>0.1</v>
      </c>
      <c r="AD573" s="15">
        <f t="shared" si="149"/>
        <v>2128.24235786885</v>
      </c>
      <c r="AE573" s="20">
        <f>IFERROR(VLOOKUP($E573,INPUTS!$A$44:$G$103,5,0),SCENARIOS!$L$23)</f>
        <v>0.2</v>
      </c>
      <c r="AF573" s="15">
        <f t="shared" si="150"/>
        <v>4699.50306376019</v>
      </c>
      <c r="AG573" s="20">
        <f>IFERROR(VLOOKUP($E573,INPUTS!$A$44:$G$103,6,0),SCENARIOS!$M$23)</f>
        <v>0.3</v>
      </c>
      <c r="AH573" s="15">
        <f t="shared" si="151"/>
        <v>7782.94667591583</v>
      </c>
      <c r="AI573" s="20">
        <f>IFERROR(VLOOKUP($E573,INPUTS!$A$44:$G$103,7,0),SCENARIOS!$N$23)</f>
        <v>0.4</v>
      </c>
      <c r="AJ573" s="15">
        <f t="shared" si="152"/>
        <v>11457.3360229439</v>
      </c>
      <c r="AL573" t="str">
        <f t="shared" si="153"/>
        <v>N</v>
      </c>
      <c r="AM573" s="21">
        <f t="shared" si="154"/>
        <v>28643.3400573597</v>
      </c>
    </row>
    <row r="574" ht="15" customHeight="1" spans="1:64">
      <c r="A574" s="52" t="s">
        <v>1553</v>
      </c>
      <c r="B574" s="52" t="s">
        <v>409</v>
      </c>
      <c r="C574" s="52" t="s">
        <v>410</v>
      </c>
      <c r="D574" s="52" t="s">
        <v>929</v>
      </c>
      <c r="E574" s="10" t="s">
        <v>255</v>
      </c>
      <c r="F574" s="52" t="s">
        <v>930</v>
      </c>
      <c r="G574" s="52" t="s">
        <v>169</v>
      </c>
      <c r="H574" s="52" t="s">
        <v>1554</v>
      </c>
      <c r="I574" s="52" t="s">
        <v>1555</v>
      </c>
      <c r="J574" s="52" t="s">
        <v>177</v>
      </c>
      <c r="K574" s="52" t="s">
        <v>931</v>
      </c>
      <c r="L574" s="53" t="s">
        <v>291</v>
      </c>
      <c r="M574" s="13">
        <v>365</v>
      </c>
      <c r="N574" s="14">
        <f t="shared" si="143"/>
        <v>1</v>
      </c>
      <c r="O574" s="15">
        <v>9230</v>
      </c>
      <c r="P574" s="15">
        <f t="shared" si="144"/>
        <v>3368950</v>
      </c>
      <c r="Q574" s="16">
        <f>IFERROR(VLOOKUP(G574,SCENARIOS!$A$13:$E$18,2,0),0.025)</f>
        <v>0.02</v>
      </c>
      <c r="R574" s="52">
        <f>IFERROR(VLOOKUP(L574,INPUTS!$A$107:$B$120,2,0),0.0082)</f>
        <v>0.0079</v>
      </c>
      <c r="S574" s="52">
        <f t="shared" si="145"/>
        <v>72.917</v>
      </c>
      <c r="T574" s="15">
        <f t="shared" si="146"/>
        <v>26614.705</v>
      </c>
      <c r="U574" s="15">
        <f>T574/INPUTS!$B$7*1000</f>
        <v>33268381.25</v>
      </c>
      <c r="V574" s="15">
        <f>T574*INPUTS!$B$6</f>
        <v>84102.4678</v>
      </c>
      <c r="W574" s="54" t="s">
        <v>396</v>
      </c>
      <c r="X574" s="54" t="s">
        <v>396</v>
      </c>
      <c r="Y574" s="67">
        <f>IFERROR(VLOOKUP(E574,INPUTS!$A$44:$B$103,2,0),0)</f>
        <v>0.005</v>
      </c>
      <c r="Z574" s="15">
        <f t="shared" si="147"/>
        <v>133.073525</v>
      </c>
      <c r="AA574" s="20">
        <f>IFERROR(VLOOKUP(E574,INPUTS!$A$44:$C$103,3,0),SCENARIOS!$J$23)</f>
        <v>0.03</v>
      </c>
      <c r="AB574" s="15">
        <f t="shared" si="148"/>
        <v>881.543546199932</v>
      </c>
      <c r="AC574" s="20">
        <f>IFERROR(VLOOKUP($E574,INPUTS!$A$44:$G$103,4,0),SCENARIOS!$K$23)</f>
        <v>0.1</v>
      </c>
      <c r="AD574" s="15">
        <f t="shared" si="149"/>
        <v>3244.31768848066</v>
      </c>
      <c r="AE574" s="20">
        <f>IFERROR(VLOOKUP($E574,INPUTS!$A$44:$G$103,5,0),SCENARIOS!$L$23)</f>
        <v>0.2</v>
      </c>
      <c r="AF574" s="15">
        <f t="shared" si="150"/>
        <v>7163.97775866738</v>
      </c>
      <c r="AG574" s="20">
        <f>IFERROR(VLOOKUP($E574,INPUTS!$A$44:$G$103,6,0),SCENARIOS!$M$23)</f>
        <v>0.3</v>
      </c>
      <c r="AH574" s="15">
        <f t="shared" si="151"/>
        <v>11864.4154768446</v>
      </c>
      <c r="AI574" s="20">
        <f>IFERROR(VLOOKUP($E574,INPUTS!$A$44:$G$103,7,0),SCENARIOS!$N$23)</f>
        <v>0.4</v>
      </c>
      <c r="AJ574" s="15">
        <f t="shared" si="152"/>
        <v>17465.6978255642</v>
      </c>
      <c r="AL574" t="str">
        <f t="shared" si="153"/>
        <v>N</v>
      </c>
      <c r="AM574" s="21">
        <f t="shared" si="154"/>
        <v>43664.2445639104</v>
      </c>
    </row>
    <row r="575" ht="15" customHeight="1" spans="1:64">
      <c r="A575" s="52" t="s">
        <v>1556</v>
      </c>
      <c r="B575" s="52" t="s">
        <v>409</v>
      </c>
      <c r="C575" s="52" t="s">
        <v>410</v>
      </c>
      <c r="D575" s="52" t="s">
        <v>929</v>
      </c>
      <c r="E575" s="10" t="s">
        <v>249</v>
      </c>
      <c r="F575" s="52" t="s">
        <v>930</v>
      </c>
      <c r="G575" s="52" t="s">
        <v>169</v>
      </c>
      <c r="H575" s="52" t="s">
        <v>224</v>
      </c>
      <c r="I575" s="52" t="s">
        <v>938</v>
      </c>
      <c r="J575" s="52" t="s">
        <v>165</v>
      </c>
      <c r="K575" s="52" t="s">
        <v>931</v>
      </c>
      <c r="L575" s="53" t="s">
        <v>1545</v>
      </c>
      <c r="M575" s="13">
        <v>548</v>
      </c>
      <c r="N575" s="14">
        <f t="shared" si="143"/>
        <v>1.5013698630137</v>
      </c>
      <c r="O575" s="15">
        <v>6360</v>
      </c>
      <c r="P575" s="15">
        <f t="shared" si="144"/>
        <v>3485280</v>
      </c>
      <c r="Q575" s="16">
        <f>IFERROR(VLOOKUP(G575,SCENARIOS!$A$13:$E$18,2,0),0.025)</f>
        <v>0.02</v>
      </c>
      <c r="R575" s="52">
        <f>IFERROR(VLOOKUP(L575,INPUTS!$A$107:$B$120,2,0),0.0082)</f>
        <v>0.0082</v>
      </c>
      <c r="S575" s="52">
        <f t="shared" si="145"/>
        <v>52.152</v>
      </c>
      <c r="T575" s="15">
        <f t="shared" si="146"/>
        <v>28579.296</v>
      </c>
      <c r="U575" s="15">
        <f>T575/INPUTS!$B$7*1000</f>
        <v>35724120</v>
      </c>
      <c r="V575" s="15">
        <f>T575*INPUTS!$B$6</f>
        <v>90310.57536</v>
      </c>
      <c r="W575" s="54" t="s">
        <v>396</v>
      </c>
      <c r="X575" s="54" t="s">
        <v>396</v>
      </c>
      <c r="Y575" s="67">
        <f>IFERROR(VLOOKUP(E575,INPUTS!$A$44:$B$103,2,0),0)</f>
        <v>0.005</v>
      </c>
      <c r="Z575" s="15">
        <f t="shared" si="147"/>
        <v>142.89648</v>
      </c>
      <c r="AA575" s="20">
        <f>IFERROR(VLOOKUP(E575,INPUTS!$A$44:$C$103,3,0),SCENARIOS!$J$23)</f>
        <v>0.03</v>
      </c>
      <c r="AB575" s="15">
        <f t="shared" si="148"/>
        <v>946.615562477116</v>
      </c>
      <c r="AC575" s="20">
        <f>IFERROR(VLOOKUP($E575,INPUTS!$A$44:$G$103,4,0),SCENARIOS!$K$23)</f>
        <v>0.1</v>
      </c>
      <c r="AD575" s="15">
        <f t="shared" si="149"/>
        <v>3483.80023513785</v>
      </c>
      <c r="AE575" s="20">
        <f>IFERROR(VLOOKUP($E575,INPUTS!$A$44:$G$103,5,0),SCENARIOS!$L$23)</f>
        <v>0.2</v>
      </c>
      <c r="AF575" s="15">
        <f t="shared" si="150"/>
        <v>7692.79392359869</v>
      </c>
      <c r="AG575" s="20">
        <f>IFERROR(VLOOKUP($E575,INPUTS!$A$44:$G$103,6,0),SCENARIOS!$M$23)</f>
        <v>0.3</v>
      </c>
      <c r="AH575" s="15">
        <f t="shared" si="151"/>
        <v>12740.1991410284</v>
      </c>
      <c r="AI575" s="20">
        <f>IFERROR(VLOOKUP($E575,INPUTS!$A$44:$G$103,7,0),SCENARIOS!$N$23)</f>
        <v>0.4</v>
      </c>
      <c r="AJ575" s="15">
        <f t="shared" si="152"/>
        <v>18754.9457340727</v>
      </c>
      <c r="AL575" t="str">
        <f t="shared" si="153"/>
        <v>Y</v>
      </c>
      <c r="AM575" s="21">
        <f t="shared" si="154"/>
        <v>46887.3643351819</v>
      </c>
    </row>
    <row r="576" ht="15" customHeight="1" spans="1:64">
      <c r="A576" s="52" t="s">
        <v>1557</v>
      </c>
      <c r="B576" s="52" t="s">
        <v>409</v>
      </c>
      <c r="C576" s="52" t="s">
        <v>410</v>
      </c>
      <c r="D576" s="52" t="s">
        <v>929</v>
      </c>
      <c r="E576" s="10" t="s">
        <v>249</v>
      </c>
      <c r="F576" s="52" t="s">
        <v>930</v>
      </c>
      <c r="G576" s="52" t="s">
        <v>169</v>
      </c>
      <c r="H576" s="52" t="s">
        <v>200</v>
      </c>
      <c r="I576" s="52" t="s">
        <v>391</v>
      </c>
      <c r="J576" s="52" t="s">
        <v>165</v>
      </c>
      <c r="K576" s="52" t="s">
        <v>931</v>
      </c>
      <c r="L576" s="53" t="s">
        <v>1545</v>
      </c>
      <c r="M576" s="13">
        <v>365</v>
      </c>
      <c r="N576" s="14">
        <f t="shared" si="143"/>
        <v>1</v>
      </c>
      <c r="O576" s="15">
        <v>7080</v>
      </c>
      <c r="P576" s="15">
        <f t="shared" si="144"/>
        <v>2584200</v>
      </c>
      <c r="Q576" s="16">
        <f>IFERROR(VLOOKUP(G576,SCENARIOS!$A$13:$E$18,2,0),0.025)</f>
        <v>0.02</v>
      </c>
      <c r="R576" s="52">
        <f>IFERROR(VLOOKUP(L576,INPUTS!$A$107:$B$120,2,0),0.0082)</f>
        <v>0.0082</v>
      </c>
      <c r="S576" s="52">
        <f t="shared" si="145"/>
        <v>58.056</v>
      </c>
      <c r="T576" s="15">
        <f t="shared" si="146"/>
        <v>21190.44</v>
      </c>
      <c r="U576" s="15">
        <f>T576/INPUTS!$B$7*1000</f>
        <v>26488050</v>
      </c>
      <c r="V576" s="15">
        <f>T576*INPUTS!$B$6</f>
        <v>66961.7904</v>
      </c>
      <c r="W576" s="54" t="s">
        <v>396</v>
      </c>
      <c r="X576" s="54" t="s">
        <v>396</v>
      </c>
      <c r="Y576" s="67">
        <f>IFERROR(VLOOKUP(E576,INPUTS!$A$44:$B$103,2,0),0)</f>
        <v>0.005</v>
      </c>
      <c r="Z576" s="15">
        <f t="shared" si="147"/>
        <v>105.9522</v>
      </c>
      <c r="AA576" s="20">
        <f>IFERROR(VLOOKUP(E576,INPUTS!$A$44:$C$103,3,0),SCENARIOS!$J$23)</f>
        <v>0.03</v>
      </c>
      <c r="AB576" s="15">
        <f t="shared" si="148"/>
        <v>701.878740460842</v>
      </c>
      <c r="AC576" s="20">
        <f>IFERROR(VLOOKUP($E576,INPUTS!$A$44:$G$103,4,0),SCENARIOS!$K$23)</f>
        <v>0.1</v>
      </c>
      <c r="AD576" s="15">
        <f t="shared" si="149"/>
        <v>2583.10281172337</v>
      </c>
      <c r="AE576" s="20">
        <f>IFERROR(VLOOKUP($E576,INPUTS!$A$44:$G$103,5,0),SCENARIOS!$L$23)</f>
        <v>0.2</v>
      </c>
      <c r="AF576" s="15">
        <f t="shared" si="150"/>
        <v>5703.90845423143</v>
      </c>
      <c r="AG576" s="20">
        <f>IFERROR(VLOOKUP($E576,INPUTS!$A$44:$G$103,6,0),SCENARIOS!$M$23)</f>
        <v>0.3</v>
      </c>
      <c r="AH576" s="15">
        <f t="shared" si="151"/>
        <v>9446.36374129067</v>
      </c>
      <c r="AI576" s="20">
        <f>IFERROR(VLOOKUP($E576,INPUTS!$A$44:$G$103,7,0),SCENARIOS!$N$23)</f>
        <v>0.4</v>
      </c>
      <c r="AJ576" s="15">
        <f t="shared" si="152"/>
        <v>13906.0651557381</v>
      </c>
      <c r="AL576" t="str">
        <f t="shared" si="153"/>
        <v>Y</v>
      </c>
      <c r="AM576" s="21">
        <f t="shared" si="154"/>
        <v>34765.1628893452</v>
      </c>
    </row>
    <row r="577" ht="15" customHeight="1" spans="1:39">
      <c r="A577" s="52" t="s">
        <v>1558</v>
      </c>
      <c r="B577" s="52" t="s">
        <v>409</v>
      </c>
      <c r="C577" s="52" t="s">
        <v>410</v>
      </c>
      <c r="D577" s="52" t="s">
        <v>929</v>
      </c>
      <c r="E577" s="10" t="s">
        <v>249</v>
      </c>
      <c r="F577" s="52" t="s">
        <v>930</v>
      </c>
      <c r="G577" s="52" t="s">
        <v>169</v>
      </c>
      <c r="H577" s="52" t="s">
        <v>203</v>
      </c>
      <c r="I577" s="52" t="s">
        <v>399</v>
      </c>
      <c r="J577" s="52" t="s">
        <v>165</v>
      </c>
      <c r="K577" s="52" t="s">
        <v>931</v>
      </c>
      <c r="L577" s="53" t="s">
        <v>1545</v>
      </c>
      <c r="M577" s="13">
        <v>365</v>
      </c>
      <c r="N577" s="14">
        <f t="shared" si="143"/>
        <v>1</v>
      </c>
      <c r="O577" s="15">
        <v>6640</v>
      </c>
      <c r="P577" s="15">
        <f t="shared" si="144"/>
        <v>2423600</v>
      </c>
      <c r="Q577" s="16">
        <f>IFERROR(VLOOKUP(G577,SCENARIOS!$A$13:$E$18,2,0),0.025)</f>
        <v>0.02</v>
      </c>
      <c r="R577" s="52">
        <f>IFERROR(VLOOKUP(L577,INPUTS!$A$107:$B$120,2,0),0.0082)</f>
        <v>0.0082</v>
      </c>
      <c r="S577" s="52">
        <f t="shared" si="145"/>
        <v>54.448</v>
      </c>
      <c r="T577" s="15">
        <f t="shared" si="146"/>
        <v>19873.52</v>
      </c>
      <c r="U577" s="15">
        <f>T577/INPUTS!$B$7*1000</f>
        <v>24841900</v>
      </c>
      <c r="V577" s="15">
        <f>T577*INPUTS!$B$6</f>
        <v>62800.3232</v>
      </c>
      <c r="W577" s="54" t="s">
        <v>396</v>
      </c>
      <c r="X577" s="54" t="s">
        <v>396</v>
      </c>
      <c r="Y577" s="67">
        <f>IFERROR(VLOOKUP(E577,INPUTS!$A$44:$B$103,2,0),0)</f>
        <v>0.005</v>
      </c>
      <c r="Z577" s="15">
        <f t="shared" si="147"/>
        <v>99.3676</v>
      </c>
      <c r="AA577" s="20">
        <f>IFERROR(VLOOKUP(E577,INPUTS!$A$44:$C$103,3,0),SCENARIOS!$J$23)</f>
        <v>0.03</v>
      </c>
      <c r="AB577" s="15">
        <f t="shared" si="148"/>
        <v>658.259157720338</v>
      </c>
      <c r="AC577" s="20">
        <f>IFERROR(VLOOKUP($E577,INPUTS!$A$44:$G$103,4,0),SCENARIOS!$K$23)</f>
        <v>0.1</v>
      </c>
      <c r="AD577" s="15">
        <f t="shared" si="149"/>
        <v>2422.57099856542</v>
      </c>
      <c r="AE577" s="20">
        <f>IFERROR(VLOOKUP($E577,INPUTS!$A$44:$G$103,5,0),SCENARIOS!$L$23)</f>
        <v>0.2</v>
      </c>
      <c r="AF577" s="15">
        <f t="shared" si="150"/>
        <v>5349.42826781027</v>
      </c>
      <c r="AG577" s="20">
        <f>IFERROR(VLOOKUP($E577,INPUTS!$A$44:$G$103,6,0),SCENARIOS!$M$23)</f>
        <v>0.3</v>
      </c>
      <c r="AH577" s="15">
        <f t="shared" si="151"/>
        <v>8859.30158787713</v>
      </c>
      <c r="AI577" s="20">
        <f>IFERROR(VLOOKUP($E577,INPUTS!$A$44:$G$103,7,0),SCENARIOS!$N$23)</f>
        <v>0.4</v>
      </c>
      <c r="AJ577" s="15">
        <f t="shared" si="152"/>
        <v>13041.8464172459</v>
      </c>
      <c r="AL577" t="str">
        <f t="shared" si="153"/>
        <v>Y</v>
      </c>
      <c r="AM577" s="21">
        <f t="shared" si="154"/>
        <v>32604.6160431147</v>
      </c>
    </row>
    <row r="578" ht="15" customHeight="1" spans="1:39">
      <c r="A578" s="52" t="s">
        <v>1559</v>
      </c>
      <c r="B578" s="52" t="s">
        <v>409</v>
      </c>
      <c r="C578" s="52" t="s">
        <v>410</v>
      </c>
      <c r="D578" s="52" t="s">
        <v>929</v>
      </c>
      <c r="E578" s="10" t="s">
        <v>249</v>
      </c>
      <c r="F578" s="52" t="s">
        <v>930</v>
      </c>
      <c r="G578" s="52" t="s">
        <v>169</v>
      </c>
      <c r="H578" s="52" t="s">
        <v>432</v>
      </c>
      <c r="I578" s="52" t="s">
        <v>431</v>
      </c>
      <c r="J578" s="52" t="s">
        <v>173</v>
      </c>
      <c r="K578" s="52" t="s">
        <v>931</v>
      </c>
      <c r="L578" s="53" t="s">
        <v>291</v>
      </c>
      <c r="M578" s="13">
        <v>365</v>
      </c>
      <c r="N578" s="14">
        <f t="shared" si="143"/>
        <v>1</v>
      </c>
      <c r="O578" s="15">
        <v>10360</v>
      </c>
      <c r="P578" s="15">
        <f t="shared" si="144"/>
        <v>3781400</v>
      </c>
      <c r="Q578" s="16">
        <f>IFERROR(VLOOKUP(G578,SCENARIOS!$A$13:$E$18,2,0),0.025)</f>
        <v>0.02</v>
      </c>
      <c r="R578" s="52">
        <f>IFERROR(VLOOKUP(L578,INPUTS!$A$107:$B$120,2,0),0.0082)</f>
        <v>0.0079</v>
      </c>
      <c r="S578" s="52">
        <f t="shared" si="145"/>
        <v>81.844</v>
      </c>
      <c r="T578" s="15">
        <f t="shared" si="146"/>
        <v>29873.06</v>
      </c>
      <c r="U578" s="15">
        <f>T578/INPUTS!$B$7*1000</f>
        <v>37341325</v>
      </c>
      <c r="V578" s="15">
        <f>T578*INPUTS!$B$6</f>
        <v>94398.8696</v>
      </c>
      <c r="W578" s="54" t="s">
        <v>521</v>
      </c>
      <c r="X578" s="54" t="s">
        <v>396</v>
      </c>
      <c r="Y578" s="67">
        <f>IFERROR(VLOOKUP(E578,INPUTS!$A$44:$B$103,2,0),0)</f>
        <v>0.005</v>
      </c>
      <c r="Z578" s="15">
        <f t="shared" si="147"/>
        <v>149.3653</v>
      </c>
      <c r="AA578" s="20">
        <f>IFERROR(VLOOKUP(E578,INPUTS!$A$44:$C$103,3,0),SCENARIOS!$J$23)</f>
        <v>0.03</v>
      </c>
      <c r="AB578" s="15">
        <f t="shared" si="148"/>
        <v>989.468162365254</v>
      </c>
      <c r="AC578" s="20">
        <f>IFERROR(VLOOKUP($E578,INPUTS!$A$44:$G$103,4,0),SCENARIOS!$K$23)</f>
        <v>0.1</v>
      </c>
      <c r="AD578" s="15">
        <f t="shared" si="149"/>
        <v>3641.50934481686</v>
      </c>
      <c r="AE578" s="20">
        <f>IFERROR(VLOOKUP($E578,INPUTS!$A$44:$G$103,5,0),SCENARIOS!$L$23)</f>
        <v>0.2</v>
      </c>
      <c r="AF578" s="15">
        <f t="shared" si="150"/>
        <v>8041.0411245714</v>
      </c>
      <c r="AG578" s="20">
        <f>IFERROR(VLOOKUP($E578,INPUTS!$A$44:$G$103,6,0),SCENARIOS!$M$23)</f>
        <v>0.3</v>
      </c>
      <c r="AH578" s="15">
        <f t="shared" si="151"/>
        <v>13316.9387150715</v>
      </c>
      <c r="AI578" s="20">
        <f>IFERROR(VLOOKUP($E578,INPUTS!$A$44:$G$103,7,0),SCENARIOS!$N$23)</f>
        <v>0.4</v>
      </c>
      <c r="AJ578" s="15">
        <f t="shared" si="152"/>
        <v>19603.9685236018</v>
      </c>
      <c r="AL578" t="str">
        <f t="shared" si="153"/>
        <v>N</v>
      </c>
      <c r="AM578" s="21">
        <f t="shared" si="154"/>
        <v>49009.9213090045</v>
      </c>
    </row>
    <row r="579" ht="15" customHeight="1" spans="1:39">
      <c r="A579" s="52" t="s">
        <v>1560</v>
      </c>
      <c r="B579" s="52" t="s">
        <v>409</v>
      </c>
      <c r="C579" s="52" t="s">
        <v>410</v>
      </c>
      <c r="D579" s="52" t="s">
        <v>929</v>
      </c>
      <c r="E579" s="10" t="s">
        <v>249</v>
      </c>
      <c r="F579" s="52" t="s">
        <v>930</v>
      </c>
      <c r="G579" s="52" t="s">
        <v>169</v>
      </c>
      <c r="H579" s="52" t="s">
        <v>452</v>
      </c>
      <c r="I579" s="52" t="s">
        <v>451</v>
      </c>
      <c r="J579" s="52" t="s">
        <v>181</v>
      </c>
      <c r="K579" s="52" t="s">
        <v>931</v>
      </c>
      <c r="L579" s="53" t="s">
        <v>291</v>
      </c>
      <c r="M579" s="13">
        <v>260</v>
      </c>
      <c r="N579" s="14">
        <f t="shared" si="143"/>
        <v>0.712328767123288</v>
      </c>
      <c r="O579" s="15">
        <v>9380</v>
      </c>
      <c r="P579" s="15">
        <f t="shared" si="144"/>
        <v>2438800</v>
      </c>
      <c r="Q579" s="16">
        <f>IFERROR(VLOOKUP(G579,SCENARIOS!$A$13:$E$18,2,0),0.025)</f>
        <v>0.02</v>
      </c>
      <c r="R579" s="52">
        <f>IFERROR(VLOOKUP(L579,INPUTS!$A$107:$B$120,2,0),0.0082)</f>
        <v>0.0079</v>
      </c>
      <c r="S579" s="52">
        <f t="shared" si="145"/>
        <v>74.102</v>
      </c>
      <c r="T579" s="15">
        <f t="shared" si="146"/>
        <v>19266.52</v>
      </c>
      <c r="U579" s="15">
        <f>T579/INPUTS!$B$7*1000</f>
        <v>24083150</v>
      </c>
      <c r="V579" s="15">
        <f>T579*INPUTS!$B$6</f>
        <v>60882.2032</v>
      </c>
      <c r="W579" s="54" t="s">
        <v>521</v>
      </c>
      <c r="X579" s="54" t="s">
        <v>396</v>
      </c>
      <c r="Y579" s="67">
        <f>IFERROR(VLOOKUP(E579,INPUTS!$A$44:$B$103,2,0),0)</f>
        <v>0.005</v>
      </c>
      <c r="Z579" s="15">
        <f t="shared" si="147"/>
        <v>96.3326</v>
      </c>
      <c r="AA579" s="20">
        <f>IFERROR(VLOOKUP(E579,INPUTS!$A$44:$C$103,3,0),SCENARIOS!$J$23)</f>
        <v>0.03</v>
      </c>
      <c r="AB579" s="15">
        <f t="shared" si="148"/>
        <v>638.153846294066</v>
      </c>
      <c r="AC579" s="20">
        <f>IFERROR(VLOOKUP($E579,INPUTS!$A$44:$G$103,4,0),SCENARIOS!$K$23)</f>
        <v>0.1</v>
      </c>
      <c r="AD579" s="15">
        <f t="shared" si="149"/>
        <v>2348.57803727174</v>
      </c>
      <c r="AE579" s="20">
        <f>IFERROR(VLOOKUP($E579,INPUTS!$A$44:$G$103,5,0),SCENARIOS!$L$23)</f>
        <v>0.2</v>
      </c>
      <c r="AF579" s="15">
        <f t="shared" si="150"/>
        <v>5186.03985153772</v>
      </c>
      <c r="AG579" s="20">
        <f>IFERROR(VLOOKUP($E579,INPUTS!$A$44:$G$103,6,0),SCENARIOS!$M$23)</f>
        <v>0.3</v>
      </c>
      <c r="AH579" s="15">
        <f t="shared" si="151"/>
        <v>8588.71056706947</v>
      </c>
      <c r="AI579" s="20">
        <f>IFERROR(VLOOKUP($E579,INPUTS!$A$44:$G$103,7,0),SCENARIOS!$N$23)</f>
        <v>0.4</v>
      </c>
      <c r="AJ579" s="15">
        <f t="shared" si="152"/>
        <v>12643.5072817898</v>
      </c>
      <c r="AL579" t="str">
        <f t="shared" si="153"/>
        <v>N</v>
      </c>
      <c r="AM579" s="21">
        <f t="shared" si="154"/>
        <v>31608.7682044746</v>
      </c>
    </row>
    <row r="580" ht="15" customHeight="1" spans="1:39">
      <c r="A580" s="52" t="s">
        <v>1561</v>
      </c>
      <c r="B580" s="52" t="s">
        <v>409</v>
      </c>
      <c r="C580" s="52" t="s">
        <v>410</v>
      </c>
      <c r="D580" s="52" t="s">
        <v>929</v>
      </c>
      <c r="E580" s="10" t="s">
        <v>1562</v>
      </c>
      <c r="F580" s="52" t="s">
        <v>930</v>
      </c>
      <c r="G580" s="52" t="s">
        <v>169</v>
      </c>
      <c r="H580" s="52" t="s">
        <v>224</v>
      </c>
      <c r="I580" s="52" t="s">
        <v>938</v>
      </c>
      <c r="J580" s="52" t="s">
        <v>165</v>
      </c>
      <c r="K580" s="52" t="s">
        <v>931</v>
      </c>
      <c r="L580" s="53" t="s">
        <v>291</v>
      </c>
      <c r="M580" s="13">
        <v>365</v>
      </c>
      <c r="N580" s="14">
        <f t="shared" ref="N580:N643" si="155">M580/365</f>
        <v>1</v>
      </c>
      <c r="O580" s="15">
        <v>7820</v>
      </c>
      <c r="P580" s="15">
        <f t="shared" ref="P580:P643" si="156">M580*O580</f>
        <v>2854300</v>
      </c>
      <c r="Q580" s="16">
        <f>IFERROR(VLOOKUP(G580,SCENARIOS!$A$13:$E$18,2,0),0.025)</f>
        <v>0.02</v>
      </c>
      <c r="R580" s="52">
        <f>IFERROR(VLOOKUP(L580,INPUTS!$A$107:$B$120,2,0),0.0082)</f>
        <v>0.0079</v>
      </c>
      <c r="S580" s="52">
        <f t="shared" ref="S580:S643" si="157">O580*R580</f>
        <v>61.778</v>
      </c>
      <c r="T580" s="15">
        <f t="shared" ref="T580:T643" si="158">M580*S580</f>
        <v>22548.97</v>
      </c>
      <c r="U580" s="15">
        <f>T580/INPUTS!$B$7*1000</f>
        <v>28186212.5</v>
      </c>
      <c r="V580" s="15">
        <f>T580*INPUTS!$B$6</f>
        <v>71254.7452</v>
      </c>
      <c r="W580" s="54" t="s">
        <v>396</v>
      </c>
      <c r="X580" s="54" t="s">
        <v>396</v>
      </c>
      <c r="Y580" s="67">
        <f>IFERROR(VLOOKUP(E580,INPUTS!$A$44:$B$103,2,0),0)</f>
        <v>0</v>
      </c>
      <c r="Z580" s="15">
        <f t="shared" ref="Z580:Z643" si="159">T580*Y580</f>
        <v>0</v>
      </c>
      <c r="AA580" s="20">
        <f>IFERROR(VLOOKUP(E580,INPUTS!$A$44:$C$103,3,0),SCENARIOS!$J$23)</f>
        <v>0</v>
      </c>
      <c r="AB580" s="15">
        <f t="shared" si="148"/>
        <v>0</v>
      </c>
      <c r="AC580" s="20">
        <f>IFERROR(VLOOKUP($E580,INPUTS!$A$44:$G$103,4,0),SCENARIOS!$K$23)</f>
        <v>0</v>
      </c>
      <c r="AD580" s="15">
        <f t="shared" si="149"/>
        <v>0</v>
      </c>
      <c r="AE580" s="20">
        <f>IFERROR(VLOOKUP($E580,INPUTS!$A$44:$G$103,5,0),SCENARIOS!$L$23)</f>
        <v>0</v>
      </c>
      <c r="AF580" s="15">
        <f t="shared" si="150"/>
        <v>0</v>
      </c>
      <c r="AG580" s="20">
        <f>IFERROR(VLOOKUP($E580,INPUTS!$A$44:$G$103,6,0),SCENARIOS!$M$23)</f>
        <v>0</v>
      </c>
      <c r="AH580" s="15">
        <f t="shared" si="151"/>
        <v>0</v>
      </c>
      <c r="AI580" s="20">
        <f>IFERROR(VLOOKUP($E580,INPUTS!$A$44:$G$103,7,0),SCENARIOS!$N$23)</f>
        <v>0</v>
      </c>
      <c r="AJ580" s="15">
        <f t="shared" si="152"/>
        <v>0</v>
      </c>
      <c r="AL580" t="str">
        <f t="shared" si="153"/>
        <v>N</v>
      </c>
      <c r="AM580" s="21">
        <f t="shared" si="154"/>
        <v>36993.9753510054</v>
      </c>
    </row>
    <row r="581" ht="15" customHeight="1" spans="1:39">
      <c r="A581" s="52" t="s">
        <v>1563</v>
      </c>
      <c r="B581" s="52" t="s">
        <v>409</v>
      </c>
      <c r="C581" s="52" t="s">
        <v>410</v>
      </c>
      <c r="D581" s="52" t="s">
        <v>929</v>
      </c>
      <c r="E581" s="10" t="s">
        <v>1562</v>
      </c>
      <c r="F581" s="52" t="s">
        <v>930</v>
      </c>
      <c r="G581" s="52" t="s">
        <v>169</v>
      </c>
      <c r="H581" s="52" t="s">
        <v>200</v>
      </c>
      <c r="I581" s="52" t="s">
        <v>391</v>
      </c>
      <c r="J581" s="52" t="s">
        <v>165</v>
      </c>
      <c r="K581" s="52" t="s">
        <v>931</v>
      </c>
      <c r="L581" s="53" t="s">
        <v>291</v>
      </c>
      <c r="M581" s="13">
        <v>260</v>
      </c>
      <c r="N581" s="14">
        <f t="shared" si="155"/>
        <v>0.712328767123288</v>
      </c>
      <c r="O581" s="15">
        <v>8600</v>
      </c>
      <c r="P581" s="15">
        <f t="shared" si="156"/>
        <v>2236000</v>
      </c>
      <c r="Q581" s="16">
        <f>IFERROR(VLOOKUP(G581,SCENARIOS!$A$13:$E$18,2,0),0.025)</f>
        <v>0.02</v>
      </c>
      <c r="R581" s="52">
        <f>IFERROR(VLOOKUP(L581,INPUTS!$A$107:$B$120,2,0),0.0082)</f>
        <v>0.0079</v>
      </c>
      <c r="S581" s="52">
        <f t="shared" si="157"/>
        <v>67.94</v>
      </c>
      <c r="T581" s="15">
        <f t="shared" si="158"/>
        <v>17664.4</v>
      </c>
      <c r="U581" s="15">
        <f>T581/INPUTS!$B$7*1000</f>
        <v>22080500</v>
      </c>
      <c r="V581" s="15">
        <f>T581*INPUTS!$B$6</f>
        <v>55819.504</v>
      </c>
      <c r="W581" s="54" t="s">
        <v>396</v>
      </c>
      <c r="X581" s="54" t="s">
        <v>396</v>
      </c>
      <c r="Y581" s="67">
        <f>IFERROR(VLOOKUP(E581,INPUTS!$A$44:$B$103,2,0),0)</f>
        <v>0</v>
      </c>
      <c r="Z581" s="15">
        <f t="shared" si="159"/>
        <v>0</v>
      </c>
      <c r="AA581" s="20">
        <f>IFERROR(VLOOKUP(E581,INPUTS!$A$44:$C$103,3,0),SCENARIOS!$J$23)</f>
        <v>0</v>
      </c>
      <c r="AB581" s="15">
        <f t="shared" ref="AB581:AB644" si="160">$T581*AA581*(1+$Q581)^AB$2</f>
        <v>0</v>
      </c>
      <c r="AC581" s="20">
        <f>IFERROR(VLOOKUP($E581,INPUTS!$A$44:$G$103,4,0),SCENARIOS!$K$23)</f>
        <v>0</v>
      </c>
      <c r="AD581" s="15">
        <f t="shared" ref="AD581:AD644" si="161">$T581*AC581*(1+$Q581)^AD$2</f>
        <v>0</v>
      </c>
      <c r="AE581" s="20">
        <f>IFERROR(VLOOKUP($E581,INPUTS!$A$44:$G$103,5,0),SCENARIOS!$L$23)</f>
        <v>0</v>
      </c>
      <c r="AF581" s="15">
        <f t="shared" ref="AF581:AF644" si="162">$T581*AE581*(1+$Q581)^AF$2</f>
        <v>0</v>
      </c>
      <c r="AG581" s="20">
        <f>IFERROR(VLOOKUP($E581,INPUTS!$A$44:$G$103,6,0),SCENARIOS!$M$23)</f>
        <v>0</v>
      </c>
      <c r="AH581" s="15">
        <f t="shared" ref="AH581:AH644" si="163">$T581*AG581*(1+$Q581)^AH$2</f>
        <v>0</v>
      </c>
      <c r="AI581" s="20">
        <f>IFERROR(VLOOKUP($E581,INPUTS!$A$44:$G$103,7,0),SCENARIOS!$N$23)</f>
        <v>0</v>
      </c>
      <c r="AJ581" s="15">
        <f t="shared" ref="AJ581:AJ644" si="164">$T581*AI581*(1+$Q581)^AJ$2</f>
        <v>0</v>
      </c>
      <c r="AL581" t="str">
        <f t="shared" ref="AL581:AL644" si="165">IF(H581="MULTI","MULTI",IF(COUNTIFS($E$4:$E$1277,H581,$H$4:$H$1277,E581)&gt;0,"Y","N"))</f>
        <v>N</v>
      </c>
      <c r="AM581" s="21">
        <f t="shared" ref="AM581:AM644" si="166">T581*((1+Q581)^25)</f>
        <v>28980.3205286228</v>
      </c>
    </row>
    <row r="582" ht="15" customHeight="1" spans="1:39">
      <c r="A582" s="52" t="s">
        <v>1564</v>
      </c>
      <c r="B582" s="52" t="s">
        <v>409</v>
      </c>
      <c r="C582" s="52" t="s">
        <v>410</v>
      </c>
      <c r="D582" s="52" t="s">
        <v>929</v>
      </c>
      <c r="E582" s="10" t="s">
        <v>1562</v>
      </c>
      <c r="F582" s="52" t="s">
        <v>930</v>
      </c>
      <c r="G582" s="52" t="s">
        <v>169</v>
      </c>
      <c r="H582" s="52" t="s">
        <v>452</v>
      </c>
      <c r="I582" s="52" t="s">
        <v>451</v>
      </c>
      <c r="J582" s="52" t="s">
        <v>181</v>
      </c>
      <c r="K582" s="52" t="s">
        <v>931</v>
      </c>
      <c r="L582" s="53" t="s">
        <v>1545</v>
      </c>
      <c r="M582" s="13">
        <v>548</v>
      </c>
      <c r="N582" s="14">
        <f t="shared" si="155"/>
        <v>1.5013698630137</v>
      </c>
      <c r="O582" s="15">
        <v>8060</v>
      </c>
      <c r="P582" s="15">
        <f t="shared" si="156"/>
        <v>4416880</v>
      </c>
      <c r="Q582" s="16">
        <f>IFERROR(VLOOKUP(G582,SCENARIOS!$A$13:$E$18,2,0),0.025)</f>
        <v>0.02</v>
      </c>
      <c r="R582" s="52">
        <f>IFERROR(VLOOKUP(L582,INPUTS!$A$107:$B$120,2,0),0.0082)</f>
        <v>0.0082</v>
      </c>
      <c r="S582" s="52">
        <f t="shared" si="157"/>
        <v>66.092</v>
      </c>
      <c r="T582" s="15">
        <f t="shared" si="158"/>
        <v>36218.416</v>
      </c>
      <c r="U582" s="15">
        <f>T582/INPUTS!$B$7*1000</f>
        <v>45273020</v>
      </c>
      <c r="V582" s="15">
        <f>T582*INPUTS!$B$6</f>
        <v>114450.19456</v>
      </c>
      <c r="W582" s="54" t="s">
        <v>521</v>
      </c>
      <c r="X582" s="54" t="s">
        <v>396</v>
      </c>
      <c r="Y582" s="67">
        <f>IFERROR(VLOOKUP(E582,INPUTS!$A$44:$B$103,2,0),0)</f>
        <v>0</v>
      </c>
      <c r="Z582" s="15">
        <f t="shared" si="159"/>
        <v>0</v>
      </c>
      <c r="AA582" s="20">
        <f>IFERROR(VLOOKUP(E582,INPUTS!$A$44:$C$103,3,0),SCENARIOS!$J$23)</f>
        <v>0</v>
      </c>
      <c r="AB582" s="15">
        <f t="shared" si="160"/>
        <v>0</v>
      </c>
      <c r="AC582" s="20">
        <f>IFERROR(VLOOKUP($E582,INPUTS!$A$44:$G$103,4,0),SCENARIOS!$K$23)</f>
        <v>0</v>
      </c>
      <c r="AD582" s="15">
        <f t="shared" si="161"/>
        <v>0</v>
      </c>
      <c r="AE582" s="20">
        <f>IFERROR(VLOOKUP($E582,INPUTS!$A$44:$G$103,5,0),SCENARIOS!$L$23)</f>
        <v>0</v>
      </c>
      <c r="AF582" s="15">
        <f t="shared" si="162"/>
        <v>0</v>
      </c>
      <c r="AG582" s="20">
        <f>IFERROR(VLOOKUP($E582,INPUTS!$A$44:$G$103,6,0),SCENARIOS!$M$23)</f>
        <v>0</v>
      </c>
      <c r="AH582" s="15">
        <f t="shared" si="163"/>
        <v>0</v>
      </c>
      <c r="AI582" s="20">
        <f>IFERROR(VLOOKUP($E582,INPUTS!$A$44:$G$103,7,0),SCENARIOS!$N$23)</f>
        <v>0</v>
      </c>
      <c r="AJ582" s="15">
        <f t="shared" si="164"/>
        <v>0</v>
      </c>
      <c r="AL582" t="str">
        <f t="shared" si="165"/>
        <v>N</v>
      </c>
      <c r="AM582" s="21">
        <f t="shared" si="166"/>
        <v>59420.1503996173</v>
      </c>
    </row>
    <row r="583" ht="15" customHeight="1" spans="1:39">
      <c r="A583" s="52" t="s">
        <v>1565</v>
      </c>
      <c r="B583" s="52" t="s">
        <v>409</v>
      </c>
      <c r="C583" s="52" t="s">
        <v>410</v>
      </c>
      <c r="D583" s="52" t="s">
        <v>929</v>
      </c>
      <c r="E583" s="10" t="s">
        <v>1562</v>
      </c>
      <c r="F583" s="52" t="s">
        <v>930</v>
      </c>
      <c r="G583" s="52" t="s">
        <v>169</v>
      </c>
      <c r="H583" s="52" t="s">
        <v>702</v>
      </c>
      <c r="I583" s="52" t="s">
        <v>701</v>
      </c>
      <c r="J583" s="52" t="s">
        <v>181</v>
      </c>
      <c r="K583" s="52" t="s">
        <v>931</v>
      </c>
      <c r="L583" s="53" t="s">
        <v>1545</v>
      </c>
      <c r="M583" s="13">
        <v>365</v>
      </c>
      <c r="N583" s="14">
        <f t="shared" si="155"/>
        <v>1</v>
      </c>
      <c r="O583" s="15">
        <v>8870</v>
      </c>
      <c r="P583" s="15">
        <f t="shared" si="156"/>
        <v>3237550</v>
      </c>
      <c r="Q583" s="16">
        <f>IFERROR(VLOOKUP(G583,SCENARIOS!$A$13:$E$18,2,0),0.025)</f>
        <v>0.02</v>
      </c>
      <c r="R583" s="52">
        <f>IFERROR(VLOOKUP(L583,INPUTS!$A$107:$B$120,2,0),0.0082)</f>
        <v>0.0082</v>
      </c>
      <c r="S583" s="52">
        <f t="shared" si="157"/>
        <v>72.734</v>
      </c>
      <c r="T583" s="15">
        <f t="shared" si="158"/>
        <v>26547.91</v>
      </c>
      <c r="U583" s="15">
        <f>T583/INPUTS!$B$7*1000</f>
        <v>33184887.5</v>
      </c>
      <c r="V583" s="15">
        <f>T583*INPUTS!$B$6</f>
        <v>83891.3956</v>
      </c>
      <c r="W583" s="54" t="s">
        <v>396</v>
      </c>
      <c r="X583" s="54" t="s">
        <v>396</v>
      </c>
      <c r="Y583" s="67">
        <f>IFERROR(VLOOKUP(E583,INPUTS!$A$44:$B$103,2,0),0)</f>
        <v>0</v>
      </c>
      <c r="Z583" s="15">
        <f t="shared" si="159"/>
        <v>0</v>
      </c>
      <c r="AA583" s="20">
        <f>IFERROR(VLOOKUP(E583,INPUTS!$A$44:$C$103,3,0),SCENARIOS!$J$23)</f>
        <v>0</v>
      </c>
      <c r="AB583" s="15">
        <f t="shared" si="160"/>
        <v>0</v>
      </c>
      <c r="AC583" s="20">
        <f>IFERROR(VLOOKUP($E583,INPUTS!$A$44:$G$103,4,0),SCENARIOS!$K$23)</f>
        <v>0</v>
      </c>
      <c r="AD583" s="15">
        <f t="shared" si="161"/>
        <v>0</v>
      </c>
      <c r="AE583" s="20">
        <f>IFERROR(VLOOKUP($E583,INPUTS!$A$44:$G$103,5,0),SCENARIOS!$L$23)</f>
        <v>0</v>
      </c>
      <c r="AF583" s="15">
        <f t="shared" si="162"/>
        <v>0</v>
      </c>
      <c r="AG583" s="20">
        <f>IFERROR(VLOOKUP($E583,INPUTS!$A$44:$G$103,6,0),SCENARIOS!$M$23)</f>
        <v>0</v>
      </c>
      <c r="AH583" s="15">
        <f t="shared" si="163"/>
        <v>0</v>
      </c>
      <c r="AI583" s="20">
        <f>IFERROR(VLOOKUP($E583,INPUTS!$A$44:$G$103,7,0),SCENARIOS!$N$23)</f>
        <v>0</v>
      </c>
      <c r="AJ583" s="15">
        <f t="shared" si="164"/>
        <v>0</v>
      </c>
      <c r="AL583" t="str">
        <f t="shared" si="165"/>
        <v>N</v>
      </c>
      <c r="AM583" s="21">
        <f t="shared" si="166"/>
        <v>43554.6602865101</v>
      </c>
    </row>
    <row r="584" ht="15" customHeight="1" spans="1:39">
      <c r="A584" s="52" t="s">
        <v>1566</v>
      </c>
      <c r="B584" s="52" t="s">
        <v>409</v>
      </c>
      <c r="C584" s="52" t="s">
        <v>410</v>
      </c>
      <c r="D584" s="52" t="s">
        <v>929</v>
      </c>
      <c r="E584" s="10" t="s">
        <v>1562</v>
      </c>
      <c r="F584" s="52" t="s">
        <v>930</v>
      </c>
      <c r="G584" s="52" t="s">
        <v>169</v>
      </c>
      <c r="H584" s="52" t="s">
        <v>515</v>
      </c>
      <c r="I584" s="52" t="s">
        <v>514</v>
      </c>
      <c r="J584" s="52" t="s">
        <v>181</v>
      </c>
      <c r="K584" s="52" t="s">
        <v>931</v>
      </c>
      <c r="L584" s="53" t="s">
        <v>1567</v>
      </c>
      <c r="M584" s="13">
        <v>548</v>
      </c>
      <c r="N584" s="14">
        <f t="shared" si="155"/>
        <v>1.5013698630137</v>
      </c>
      <c r="O584" s="15">
        <v>2860</v>
      </c>
      <c r="P584" s="15">
        <f t="shared" si="156"/>
        <v>1567280</v>
      </c>
      <c r="Q584" s="16">
        <f>IFERROR(VLOOKUP(G584,SCENARIOS!$A$13:$E$18,2,0),0.025)</f>
        <v>0.02</v>
      </c>
      <c r="R584" s="52">
        <f>IFERROR(VLOOKUP(L584,INPUTS!$A$107:$B$120,2,0),0.0082)</f>
        <v>0.0082</v>
      </c>
      <c r="S584" s="52">
        <f t="shared" si="157"/>
        <v>23.452</v>
      </c>
      <c r="T584" s="15">
        <f t="shared" si="158"/>
        <v>12851.696</v>
      </c>
      <c r="U584" s="15">
        <f>T584/INPUTS!$B$7*1000</f>
        <v>16064620</v>
      </c>
      <c r="V584" s="15">
        <f>T584*INPUTS!$B$6</f>
        <v>40611.35936</v>
      </c>
      <c r="W584" s="54" t="s">
        <v>396</v>
      </c>
      <c r="X584" s="54" t="s">
        <v>396</v>
      </c>
      <c r="Y584" s="67">
        <f>IFERROR(VLOOKUP(E584,INPUTS!$A$44:$B$103,2,0),0)</f>
        <v>0</v>
      </c>
      <c r="Z584" s="15">
        <f t="shared" si="159"/>
        <v>0</v>
      </c>
      <c r="AA584" s="20">
        <f>IFERROR(VLOOKUP(E584,INPUTS!$A$44:$C$103,3,0),SCENARIOS!$J$23)</f>
        <v>0</v>
      </c>
      <c r="AB584" s="15">
        <f t="shared" si="160"/>
        <v>0</v>
      </c>
      <c r="AC584" s="20">
        <f>IFERROR(VLOOKUP($E584,INPUTS!$A$44:$G$103,4,0),SCENARIOS!$K$23)</f>
        <v>0</v>
      </c>
      <c r="AD584" s="15">
        <f t="shared" si="161"/>
        <v>0</v>
      </c>
      <c r="AE584" s="20">
        <f>IFERROR(VLOOKUP($E584,INPUTS!$A$44:$G$103,5,0),SCENARIOS!$L$23)</f>
        <v>0</v>
      </c>
      <c r="AF584" s="15">
        <f t="shared" si="162"/>
        <v>0</v>
      </c>
      <c r="AG584" s="20">
        <f>IFERROR(VLOOKUP($E584,INPUTS!$A$44:$G$103,6,0),SCENARIOS!$M$23)</f>
        <v>0</v>
      </c>
      <c r="AH584" s="15">
        <f t="shared" si="163"/>
        <v>0</v>
      </c>
      <c r="AI584" s="20">
        <f>IFERROR(VLOOKUP($E584,INPUTS!$A$44:$G$103,7,0),SCENARIOS!$N$23)</f>
        <v>0</v>
      </c>
      <c r="AJ584" s="15">
        <f t="shared" si="164"/>
        <v>0</v>
      </c>
      <c r="AL584" t="str">
        <f t="shared" si="165"/>
        <v>N</v>
      </c>
      <c r="AM584" s="21">
        <f t="shared" si="166"/>
        <v>21084.5694966384</v>
      </c>
    </row>
    <row r="585" ht="15" customHeight="1" spans="1:39">
      <c r="A585" s="52" t="s">
        <v>1568</v>
      </c>
      <c r="B585" s="52" t="s">
        <v>409</v>
      </c>
      <c r="C585" s="52" t="s">
        <v>410</v>
      </c>
      <c r="D585" s="52" t="s">
        <v>929</v>
      </c>
      <c r="E585" s="10" t="s">
        <v>1562</v>
      </c>
      <c r="F585" s="52" t="s">
        <v>930</v>
      </c>
      <c r="G585" s="52" t="s">
        <v>169</v>
      </c>
      <c r="H585" s="52" t="s">
        <v>623</v>
      </c>
      <c r="I585" s="52" t="s">
        <v>622</v>
      </c>
      <c r="J585" s="52" t="s">
        <v>181</v>
      </c>
      <c r="K585" s="52" t="s">
        <v>931</v>
      </c>
      <c r="L585" s="53" t="s">
        <v>1567</v>
      </c>
      <c r="M585" s="13">
        <v>730</v>
      </c>
      <c r="N585" s="14">
        <f t="shared" si="155"/>
        <v>2</v>
      </c>
      <c r="O585" s="15">
        <v>1500</v>
      </c>
      <c r="P585" s="15">
        <f t="shared" si="156"/>
        <v>1095000</v>
      </c>
      <c r="Q585" s="16">
        <f>IFERROR(VLOOKUP(G585,SCENARIOS!$A$13:$E$18,2,0),0.025)</f>
        <v>0.02</v>
      </c>
      <c r="R585" s="52">
        <f>IFERROR(VLOOKUP(L585,INPUTS!$A$107:$B$120,2,0),0.0082)</f>
        <v>0.0082</v>
      </c>
      <c r="S585" s="52">
        <f t="shared" si="157"/>
        <v>12.3</v>
      </c>
      <c r="T585" s="15">
        <f t="shared" si="158"/>
        <v>8979</v>
      </c>
      <c r="U585" s="15">
        <f>T585/INPUTS!$B$7*1000</f>
        <v>11223750</v>
      </c>
      <c r="V585" s="15">
        <f>T585*INPUTS!$B$6</f>
        <v>28373.64</v>
      </c>
      <c r="W585" s="54" t="s">
        <v>396</v>
      </c>
      <c r="X585" s="54" t="s">
        <v>396</v>
      </c>
      <c r="Y585" s="67">
        <f>IFERROR(VLOOKUP(E585,INPUTS!$A$44:$B$103,2,0),0)</f>
        <v>0</v>
      </c>
      <c r="Z585" s="15">
        <f t="shared" si="159"/>
        <v>0</v>
      </c>
      <c r="AA585" s="20">
        <f>IFERROR(VLOOKUP(E585,INPUTS!$A$44:$C$103,3,0),SCENARIOS!$J$23)</f>
        <v>0</v>
      </c>
      <c r="AB585" s="15">
        <f t="shared" si="160"/>
        <v>0</v>
      </c>
      <c r="AC585" s="20">
        <f>IFERROR(VLOOKUP($E585,INPUTS!$A$44:$G$103,4,0),SCENARIOS!$K$23)</f>
        <v>0</v>
      </c>
      <c r="AD585" s="15">
        <f t="shared" si="161"/>
        <v>0</v>
      </c>
      <c r="AE585" s="20">
        <f>IFERROR(VLOOKUP($E585,INPUTS!$A$44:$G$103,5,0),SCENARIOS!$L$23)</f>
        <v>0</v>
      </c>
      <c r="AF585" s="15">
        <f t="shared" si="162"/>
        <v>0</v>
      </c>
      <c r="AG585" s="20">
        <f>IFERROR(VLOOKUP($E585,INPUTS!$A$44:$G$103,6,0),SCENARIOS!$M$23)</f>
        <v>0</v>
      </c>
      <c r="AH585" s="15">
        <f t="shared" si="163"/>
        <v>0</v>
      </c>
      <c r="AI585" s="20">
        <f>IFERROR(VLOOKUP($E585,INPUTS!$A$44:$G$103,7,0),SCENARIOS!$N$23)</f>
        <v>0</v>
      </c>
      <c r="AJ585" s="15">
        <f t="shared" si="164"/>
        <v>0</v>
      </c>
      <c r="AL585" t="str">
        <f t="shared" si="165"/>
        <v>N</v>
      </c>
      <c r="AM585" s="21">
        <f t="shared" si="166"/>
        <v>14731.0012242988</v>
      </c>
    </row>
    <row r="586" ht="15" customHeight="1" spans="1:39">
      <c r="A586" s="52" t="s">
        <v>1569</v>
      </c>
      <c r="B586" s="52" t="s">
        <v>409</v>
      </c>
      <c r="C586" s="52" t="s">
        <v>410</v>
      </c>
      <c r="D586" s="52" t="s">
        <v>929</v>
      </c>
      <c r="E586" s="10" t="s">
        <v>1562</v>
      </c>
      <c r="F586" s="52" t="s">
        <v>930</v>
      </c>
      <c r="G586" s="52" t="s">
        <v>169</v>
      </c>
      <c r="H586" s="52" t="s">
        <v>627</v>
      </c>
      <c r="I586" s="52" t="s">
        <v>626</v>
      </c>
      <c r="J586" s="52" t="s">
        <v>181</v>
      </c>
      <c r="K586" s="52" t="s">
        <v>931</v>
      </c>
      <c r="L586" s="53" t="s">
        <v>1567</v>
      </c>
      <c r="M586" s="13">
        <v>365</v>
      </c>
      <c r="N586" s="14">
        <f t="shared" si="155"/>
        <v>1</v>
      </c>
      <c r="O586" s="15">
        <v>2260</v>
      </c>
      <c r="P586" s="15">
        <f t="shared" si="156"/>
        <v>824900</v>
      </c>
      <c r="Q586" s="16">
        <f>IFERROR(VLOOKUP(G586,SCENARIOS!$A$13:$E$18,2,0),0.025)</f>
        <v>0.02</v>
      </c>
      <c r="R586" s="52">
        <f>IFERROR(VLOOKUP(L586,INPUTS!$A$107:$B$120,2,0),0.0082)</f>
        <v>0.0082</v>
      </c>
      <c r="S586" s="52">
        <f t="shared" si="157"/>
        <v>18.532</v>
      </c>
      <c r="T586" s="15">
        <f t="shared" si="158"/>
        <v>6764.18</v>
      </c>
      <c r="U586" s="15">
        <f>T586/INPUTS!$B$7*1000</f>
        <v>8455225</v>
      </c>
      <c r="V586" s="15">
        <f>T586*INPUTS!$B$6</f>
        <v>21374.8088</v>
      </c>
      <c r="W586" s="54" t="s">
        <v>396</v>
      </c>
      <c r="X586" s="54" t="s">
        <v>396</v>
      </c>
      <c r="Y586" s="67">
        <f>IFERROR(VLOOKUP(E586,INPUTS!$A$44:$B$103,2,0),0)</f>
        <v>0</v>
      </c>
      <c r="Z586" s="15">
        <f t="shared" si="159"/>
        <v>0</v>
      </c>
      <c r="AA586" s="20">
        <f>IFERROR(VLOOKUP(E586,INPUTS!$A$44:$C$103,3,0),SCENARIOS!$J$23)</f>
        <v>0</v>
      </c>
      <c r="AB586" s="15">
        <f t="shared" si="160"/>
        <v>0</v>
      </c>
      <c r="AC586" s="20">
        <f>IFERROR(VLOOKUP($E586,INPUTS!$A$44:$G$103,4,0),SCENARIOS!$K$23)</f>
        <v>0</v>
      </c>
      <c r="AD586" s="15">
        <f t="shared" si="161"/>
        <v>0</v>
      </c>
      <c r="AE586" s="20">
        <f>IFERROR(VLOOKUP($E586,INPUTS!$A$44:$G$103,5,0),SCENARIOS!$L$23)</f>
        <v>0</v>
      </c>
      <c r="AF586" s="15">
        <f t="shared" si="162"/>
        <v>0</v>
      </c>
      <c r="AG586" s="20">
        <f>IFERROR(VLOOKUP($E586,INPUTS!$A$44:$G$103,6,0),SCENARIOS!$M$23)</f>
        <v>0</v>
      </c>
      <c r="AH586" s="15">
        <f t="shared" si="163"/>
        <v>0</v>
      </c>
      <c r="AI586" s="20">
        <f>IFERROR(VLOOKUP($E586,INPUTS!$A$44:$G$103,7,0),SCENARIOS!$N$23)</f>
        <v>0</v>
      </c>
      <c r="AJ586" s="15">
        <f t="shared" si="164"/>
        <v>0</v>
      </c>
      <c r="AL586" t="str">
        <f t="shared" si="165"/>
        <v>N</v>
      </c>
      <c r="AM586" s="21">
        <f t="shared" si="166"/>
        <v>11097.3542556384</v>
      </c>
    </row>
    <row r="587" ht="15" customHeight="1" spans="1:39">
      <c r="A587" s="52" t="s">
        <v>1570</v>
      </c>
      <c r="B587" s="52" t="s">
        <v>409</v>
      </c>
      <c r="C587" s="52" t="s">
        <v>410</v>
      </c>
      <c r="D587" s="52" t="s">
        <v>929</v>
      </c>
      <c r="E587" s="10" t="s">
        <v>1562</v>
      </c>
      <c r="F587" s="52" t="s">
        <v>930</v>
      </c>
      <c r="G587" s="52" t="s">
        <v>169</v>
      </c>
      <c r="H587" s="52" t="s">
        <v>751</v>
      </c>
      <c r="I587" s="52" t="s">
        <v>750</v>
      </c>
      <c r="J587" s="52" t="s">
        <v>181</v>
      </c>
      <c r="K587" s="52" t="s">
        <v>931</v>
      </c>
      <c r="L587" s="53" t="s">
        <v>1545</v>
      </c>
      <c r="M587" s="13">
        <v>365</v>
      </c>
      <c r="N587" s="14">
        <f t="shared" si="155"/>
        <v>1</v>
      </c>
      <c r="O587" s="15">
        <v>7150</v>
      </c>
      <c r="P587" s="15">
        <f t="shared" si="156"/>
        <v>2609750</v>
      </c>
      <c r="Q587" s="16">
        <f>IFERROR(VLOOKUP(G587,SCENARIOS!$A$13:$E$18,2,0),0.025)</f>
        <v>0.02</v>
      </c>
      <c r="R587" s="52">
        <f>IFERROR(VLOOKUP(L587,INPUTS!$A$107:$B$120,2,0),0.0082)</f>
        <v>0.0082</v>
      </c>
      <c r="S587" s="52">
        <f t="shared" si="157"/>
        <v>58.63</v>
      </c>
      <c r="T587" s="15">
        <f t="shared" si="158"/>
        <v>21399.95</v>
      </c>
      <c r="U587" s="15">
        <f>T587/INPUTS!$B$7*1000</f>
        <v>26749937.5</v>
      </c>
      <c r="V587" s="15">
        <f>T587*INPUTS!$B$6</f>
        <v>67623.842</v>
      </c>
      <c r="W587" s="54" t="s">
        <v>396</v>
      </c>
      <c r="X587" s="54" t="s">
        <v>396</v>
      </c>
      <c r="Y587" s="67">
        <f>IFERROR(VLOOKUP(E587,INPUTS!$A$44:$B$103,2,0),0)</f>
        <v>0</v>
      </c>
      <c r="Z587" s="15">
        <f t="shared" si="159"/>
        <v>0</v>
      </c>
      <c r="AA587" s="20">
        <f>IFERROR(VLOOKUP(E587,INPUTS!$A$44:$C$103,3,0),SCENARIOS!$J$23)</f>
        <v>0</v>
      </c>
      <c r="AB587" s="15">
        <f t="shared" si="160"/>
        <v>0</v>
      </c>
      <c r="AC587" s="20">
        <f>IFERROR(VLOOKUP($E587,INPUTS!$A$44:$G$103,4,0),SCENARIOS!$K$23)</f>
        <v>0</v>
      </c>
      <c r="AD587" s="15">
        <f t="shared" si="161"/>
        <v>0</v>
      </c>
      <c r="AE587" s="20">
        <f>IFERROR(VLOOKUP($E587,INPUTS!$A$44:$G$103,5,0),SCENARIOS!$L$23)</f>
        <v>0</v>
      </c>
      <c r="AF587" s="15">
        <f t="shared" si="162"/>
        <v>0</v>
      </c>
      <c r="AG587" s="20">
        <f>IFERROR(VLOOKUP($E587,INPUTS!$A$44:$G$103,6,0),SCENARIOS!$M$23)</f>
        <v>0</v>
      </c>
      <c r="AH587" s="15">
        <f t="shared" si="163"/>
        <v>0</v>
      </c>
      <c r="AI587" s="20">
        <f>IFERROR(VLOOKUP($E587,INPUTS!$A$44:$G$103,7,0),SCENARIOS!$N$23)</f>
        <v>0</v>
      </c>
      <c r="AJ587" s="15">
        <f t="shared" si="164"/>
        <v>0</v>
      </c>
      <c r="AL587" t="str">
        <f t="shared" si="165"/>
        <v>N</v>
      </c>
      <c r="AM587" s="21">
        <f t="shared" si="166"/>
        <v>35108.8862512455</v>
      </c>
    </row>
    <row r="588" ht="15" customHeight="1" spans="1:39">
      <c r="A588" s="52" t="s">
        <v>1571</v>
      </c>
      <c r="B588" s="52" t="s">
        <v>409</v>
      </c>
      <c r="C588" s="52" t="s">
        <v>410</v>
      </c>
      <c r="D588" s="52" t="s">
        <v>929</v>
      </c>
      <c r="E588" s="10" t="s">
        <v>1562</v>
      </c>
      <c r="F588" s="52" t="s">
        <v>930</v>
      </c>
      <c r="G588" s="52" t="s">
        <v>169</v>
      </c>
      <c r="H588" s="52" t="s">
        <v>1248</v>
      </c>
      <c r="I588" s="52" t="s">
        <v>1249</v>
      </c>
      <c r="J588" s="52" t="s">
        <v>181</v>
      </c>
      <c r="K588" s="52" t="s">
        <v>931</v>
      </c>
      <c r="L588" s="53" t="s">
        <v>1545</v>
      </c>
      <c r="M588" s="13">
        <v>365</v>
      </c>
      <c r="N588" s="14">
        <f t="shared" si="155"/>
        <v>1</v>
      </c>
      <c r="O588" s="15">
        <v>5560</v>
      </c>
      <c r="P588" s="15">
        <f t="shared" si="156"/>
        <v>2029400</v>
      </c>
      <c r="Q588" s="16">
        <f>IFERROR(VLOOKUP(G588,SCENARIOS!$A$13:$E$18,2,0),0.025)</f>
        <v>0.02</v>
      </c>
      <c r="R588" s="52">
        <f>IFERROR(VLOOKUP(L588,INPUTS!$A$107:$B$120,2,0),0.0082)</f>
        <v>0.0082</v>
      </c>
      <c r="S588" s="52">
        <f t="shared" si="157"/>
        <v>45.592</v>
      </c>
      <c r="T588" s="15">
        <f t="shared" si="158"/>
        <v>16641.08</v>
      </c>
      <c r="U588" s="15">
        <f>T588/INPUTS!$B$7*1000</f>
        <v>20801350</v>
      </c>
      <c r="V588" s="15">
        <f>T588*INPUTS!$B$6</f>
        <v>52585.8128</v>
      </c>
      <c r="W588" s="54" t="s">
        <v>396</v>
      </c>
      <c r="X588" s="54" t="s">
        <v>396</v>
      </c>
      <c r="Y588" s="67">
        <f>IFERROR(VLOOKUP(E588,INPUTS!$A$44:$B$103,2,0),0)</f>
        <v>0</v>
      </c>
      <c r="Z588" s="15">
        <f t="shared" si="159"/>
        <v>0</v>
      </c>
      <c r="AA588" s="20">
        <f>IFERROR(VLOOKUP(E588,INPUTS!$A$44:$C$103,3,0),SCENARIOS!$J$23)</f>
        <v>0</v>
      </c>
      <c r="AB588" s="15">
        <f t="shared" si="160"/>
        <v>0</v>
      </c>
      <c r="AC588" s="20">
        <f>IFERROR(VLOOKUP($E588,INPUTS!$A$44:$G$103,4,0),SCENARIOS!$K$23)</f>
        <v>0</v>
      </c>
      <c r="AD588" s="15">
        <f t="shared" si="161"/>
        <v>0</v>
      </c>
      <c r="AE588" s="20">
        <f>IFERROR(VLOOKUP($E588,INPUTS!$A$44:$G$103,5,0),SCENARIOS!$L$23)</f>
        <v>0</v>
      </c>
      <c r="AF588" s="15">
        <f t="shared" si="162"/>
        <v>0</v>
      </c>
      <c r="AG588" s="20">
        <f>IFERROR(VLOOKUP($E588,INPUTS!$A$44:$G$103,6,0),SCENARIOS!$M$23)</f>
        <v>0</v>
      </c>
      <c r="AH588" s="15">
        <f t="shared" si="163"/>
        <v>0</v>
      </c>
      <c r="AI588" s="20">
        <f>IFERROR(VLOOKUP($E588,INPUTS!$A$44:$G$103,7,0),SCENARIOS!$N$23)</f>
        <v>0</v>
      </c>
      <c r="AJ588" s="15">
        <f t="shared" si="164"/>
        <v>0</v>
      </c>
      <c r="AL588" t="str">
        <f t="shared" si="165"/>
        <v>N</v>
      </c>
      <c r="AM588" s="21">
        <f t="shared" si="166"/>
        <v>27301.4556023671</v>
      </c>
    </row>
    <row r="589" ht="15" customHeight="1" spans="1:39">
      <c r="A589" s="52" t="s">
        <v>1572</v>
      </c>
      <c r="B589" s="52" t="s">
        <v>409</v>
      </c>
      <c r="C589" s="52" t="s">
        <v>410</v>
      </c>
      <c r="D589" s="52" t="s">
        <v>929</v>
      </c>
      <c r="E589" s="10" t="s">
        <v>252</v>
      </c>
      <c r="F589" s="52" t="s">
        <v>930</v>
      </c>
      <c r="G589" s="52" t="s">
        <v>169</v>
      </c>
      <c r="H589" s="52" t="s">
        <v>234</v>
      </c>
      <c r="I589" s="52" t="s">
        <v>424</v>
      </c>
      <c r="J589" s="52" t="s">
        <v>173</v>
      </c>
      <c r="K589" s="52" t="s">
        <v>931</v>
      </c>
      <c r="L589" s="53" t="s">
        <v>291</v>
      </c>
      <c r="M589" s="13">
        <v>730</v>
      </c>
      <c r="N589" s="14">
        <f t="shared" si="155"/>
        <v>2</v>
      </c>
      <c r="O589" s="15">
        <v>8270</v>
      </c>
      <c r="P589" s="15">
        <f t="shared" si="156"/>
        <v>6037100</v>
      </c>
      <c r="Q589" s="16">
        <f>IFERROR(VLOOKUP(G589,SCENARIOS!$A$13:$E$18,2,0),0.025)</f>
        <v>0.02</v>
      </c>
      <c r="R589" s="52">
        <f>IFERROR(VLOOKUP(L589,INPUTS!$A$107:$B$120,2,0),0.0082)</f>
        <v>0.0079</v>
      </c>
      <c r="S589" s="52">
        <f t="shared" si="157"/>
        <v>65.333</v>
      </c>
      <c r="T589" s="15">
        <f t="shared" si="158"/>
        <v>47693.09</v>
      </c>
      <c r="U589" s="15">
        <f>T589/INPUTS!$B$7*1000</f>
        <v>59616362.5</v>
      </c>
      <c r="V589" s="15">
        <f>T589*INPUTS!$B$6</f>
        <v>150710.1644</v>
      </c>
      <c r="W589" s="54" t="s">
        <v>396</v>
      </c>
      <c r="X589" s="54" t="s">
        <v>396</v>
      </c>
      <c r="Y589" s="67">
        <f>IFERROR(VLOOKUP(E589,INPUTS!$A$44:$B$103,2,0),0)</f>
        <v>0.005</v>
      </c>
      <c r="Z589" s="15">
        <f t="shared" si="159"/>
        <v>238.46545</v>
      </c>
      <c r="AA589" s="20">
        <f>IFERROR(VLOOKUP(E589,INPUTS!$A$44:$C$103,3,0),SCENARIOS!$J$23)</f>
        <v>0.03</v>
      </c>
      <c r="AB589" s="15">
        <f t="shared" si="160"/>
        <v>1579.7107534287</v>
      </c>
      <c r="AC589" s="20">
        <f>IFERROR(VLOOKUP($E589,INPUTS!$A$44:$G$103,4,0),SCENARIOS!$K$23)</f>
        <v>0.1</v>
      </c>
      <c r="AD589" s="15">
        <f t="shared" si="161"/>
        <v>5813.76105823078</v>
      </c>
      <c r="AE589" s="20">
        <f>IFERROR(VLOOKUP($E589,INPUTS!$A$44:$G$103,5,0),SCENARIOS!$L$23)</f>
        <v>0.2</v>
      </c>
      <c r="AF589" s="15">
        <f t="shared" si="162"/>
        <v>12837.7239575686</v>
      </c>
      <c r="AG589" s="20">
        <f>IFERROR(VLOOKUP($E589,INPUTS!$A$44:$G$103,6,0),SCENARIOS!$M$23)</f>
        <v>0.3</v>
      </c>
      <c r="AH589" s="15">
        <f t="shared" si="163"/>
        <v>21260.8268674984</v>
      </c>
      <c r="AI589" s="20">
        <f>IFERROR(VLOOKUP($E589,INPUTS!$A$44:$G$103,7,0),SCENARIOS!$N$23)</f>
        <v>0.4</v>
      </c>
      <c r="AJ589" s="15">
        <f t="shared" si="164"/>
        <v>31298.2277394183</v>
      </c>
      <c r="AL589" t="str">
        <f t="shared" si="165"/>
        <v>Y</v>
      </c>
      <c r="AM589" s="21">
        <f t="shared" si="166"/>
        <v>78245.5693485459</v>
      </c>
    </row>
    <row r="590" ht="15" customHeight="1" spans="1:39">
      <c r="A590" s="52" t="s">
        <v>1573</v>
      </c>
      <c r="B590" s="52" t="s">
        <v>409</v>
      </c>
      <c r="C590" s="52" t="s">
        <v>410</v>
      </c>
      <c r="D590" s="52" t="s">
        <v>929</v>
      </c>
      <c r="E590" s="10" t="s">
        <v>252</v>
      </c>
      <c r="F590" s="52" t="s">
        <v>930</v>
      </c>
      <c r="G590" s="52" t="s">
        <v>169</v>
      </c>
      <c r="H590" s="52" t="s">
        <v>505</v>
      </c>
      <c r="I590" s="52" t="s">
        <v>504</v>
      </c>
      <c r="J590" s="52" t="s">
        <v>173</v>
      </c>
      <c r="K590" s="52" t="s">
        <v>931</v>
      </c>
      <c r="L590" s="53" t="s">
        <v>291</v>
      </c>
      <c r="M590" s="13">
        <v>548</v>
      </c>
      <c r="N590" s="14">
        <f t="shared" si="155"/>
        <v>1.5013698630137</v>
      </c>
      <c r="O590" s="15">
        <v>9200</v>
      </c>
      <c r="P590" s="15">
        <f t="shared" si="156"/>
        <v>5041600</v>
      </c>
      <c r="Q590" s="16">
        <f>IFERROR(VLOOKUP(G590,SCENARIOS!$A$13:$E$18,2,0),0.025)</f>
        <v>0.02</v>
      </c>
      <c r="R590" s="52">
        <f>IFERROR(VLOOKUP(L590,INPUTS!$A$107:$B$120,2,0),0.0082)</f>
        <v>0.0079</v>
      </c>
      <c r="S590" s="52">
        <f t="shared" si="157"/>
        <v>72.68</v>
      </c>
      <c r="T590" s="15">
        <f t="shared" si="158"/>
        <v>39828.64</v>
      </c>
      <c r="U590" s="15">
        <f>T590/INPUTS!$B$7*1000</f>
        <v>49785800</v>
      </c>
      <c r="V590" s="15">
        <f>T590*INPUTS!$B$6</f>
        <v>125858.5024</v>
      </c>
      <c r="W590" s="54" t="s">
        <v>396</v>
      </c>
      <c r="X590" s="54" t="s">
        <v>396</v>
      </c>
      <c r="Y590" s="67">
        <f>IFERROR(VLOOKUP(E590,INPUTS!$A$44:$B$103,2,0),0)</f>
        <v>0.005</v>
      </c>
      <c r="Z590" s="15">
        <f t="shared" si="159"/>
        <v>199.1432</v>
      </c>
      <c r="AA590" s="20">
        <f>IFERROR(VLOOKUP(E590,INPUTS!$A$44:$C$103,3,0),SCENARIOS!$J$23)</f>
        <v>0.03</v>
      </c>
      <c r="AB590" s="15">
        <f t="shared" si="160"/>
        <v>1319.22110524691</v>
      </c>
      <c r="AC590" s="20">
        <f>IFERROR(VLOOKUP($E590,INPUTS!$A$44:$G$103,4,0),SCENARIOS!$K$23)</f>
        <v>0.1</v>
      </c>
      <c r="AD590" s="15">
        <f t="shared" si="161"/>
        <v>4855.088991598</v>
      </c>
      <c r="AE590" s="20">
        <f>IFERROR(VLOOKUP($E590,INPUTS!$A$44:$G$103,5,0),SCENARIOS!$L$23)</f>
        <v>0.2</v>
      </c>
      <c r="AF590" s="15">
        <f t="shared" si="162"/>
        <v>10720.821106902</v>
      </c>
      <c r="AG590" s="20">
        <f>IFERROR(VLOOKUP($E590,INPUTS!$A$44:$G$103,6,0),SCENARIOS!$M$23)</f>
        <v>0.3</v>
      </c>
      <c r="AH590" s="15">
        <f t="shared" si="163"/>
        <v>17754.9791680078</v>
      </c>
      <c r="AI590" s="20">
        <f>IFERROR(VLOOKUP($E590,INPUTS!$A$44:$G$103,7,0),SCENARIOS!$N$23)</f>
        <v>0.4</v>
      </c>
      <c r="AJ590" s="15">
        <f t="shared" si="164"/>
        <v>26137.2422141511</v>
      </c>
      <c r="AL590" t="str">
        <f t="shared" si="165"/>
        <v>Y</v>
      </c>
      <c r="AM590" s="21">
        <f t="shared" si="166"/>
        <v>65343.1055353777</v>
      </c>
    </row>
    <row r="591" ht="15" customHeight="1" spans="1:39">
      <c r="A591" s="52" t="s">
        <v>1574</v>
      </c>
      <c r="B591" s="52" t="s">
        <v>409</v>
      </c>
      <c r="C591" s="52" t="s">
        <v>410</v>
      </c>
      <c r="D591" s="52" t="s">
        <v>929</v>
      </c>
      <c r="E591" s="10" t="s">
        <v>252</v>
      </c>
      <c r="F591" s="52" t="s">
        <v>930</v>
      </c>
      <c r="G591" s="52" t="s">
        <v>169</v>
      </c>
      <c r="H591" s="52" t="s">
        <v>264</v>
      </c>
      <c r="I591" s="52" t="s">
        <v>436</v>
      </c>
      <c r="J591" s="52" t="s">
        <v>173</v>
      </c>
      <c r="K591" s="52" t="s">
        <v>931</v>
      </c>
      <c r="L591" s="53" t="s">
        <v>291</v>
      </c>
      <c r="M591" s="13">
        <v>365</v>
      </c>
      <c r="N591" s="14">
        <f t="shared" si="155"/>
        <v>1</v>
      </c>
      <c r="O591" s="15">
        <v>12070</v>
      </c>
      <c r="P591" s="15">
        <f t="shared" si="156"/>
        <v>4405550</v>
      </c>
      <c r="Q591" s="16">
        <f>IFERROR(VLOOKUP(G591,SCENARIOS!$A$13:$E$18,2,0),0.025)</f>
        <v>0.02</v>
      </c>
      <c r="R591" s="52">
        <f>IFERROR(VLOOKUP(L591,INPUTS!$A$107:$B$120,2,0),0.0082)</f>
        <v>0.0079</v>
      </c>
      <c r="S591" s="52">
        <f t="shared" si="157"/>
        <v>95.353</v>
      </c>
      <c r="T591" s="15">
        <f t="shared" si="158"/>
        <v>34803.845</v>
      </c>
      <c r="U591" s="15">
        <f>T591/INPUTS!$B$7*1000</f>
        <v>43504806.25</v>
      </c>
      <c r="V591" s="15">
        <f>T591*INPUTS!$B$6</f>
        <v>109980.1502</v>
      </c>
      <c r="W591" s="54" t="s">
        <v>396</v>
      </c>
      <c r="X591" s="54" t="s">
        <v>396</v>
      </c>
      <c r="Y591" s="67">
        <f>IFERROR(VLOOKUP(E591,INPUTS!$A$44:$B$103,2,0),0)</f>
        <v>0.005</v>
      </c>
      <c r="Z591" s="15">
        <f t="shared" si="159"/>
        <v>174.019225</v>
      </c>
      <c r="AA591" s="20">
        <f>IFERROR(VLOOKUP(E591,INPUTS!$A$44:$C$103,3,0),SCENARIOS!$J$23)</f>
        <v>0.03</v>
      </c>
      <c r="AB591" s="15">
        <f t="shared" si="160"/>
        <v>1152.78771426145</v>
      </c>
      <c r="AC591" s="20">
        <f>IFERROR(VLOOKUP($E591,INPUTS!$A$44:$G$103,4,0),SCENARIOS!$K$23)</f>
        <v>0.1</v>
      </c>
      <c r="AD591" s="15">
        <f t="shared" si="161"/>
        <v>4242.56928493624</v>
      </c>
      <c r="AE591" s="20">
        <f>IFERROR(VLOOKUP($E591,INPUTS!$A$44:$G$103,5,0),SCENARIOS!$L$23)</f>
        <v>0.2</v>
      </c>
      <c r="AF591" s="15">
        <f t="shared" si="162"/>
        <v>9368.27860748811</v>
      </c>
      <c r="AG591" s="20">
        <f>IFERROR(VLOOKUP($E591,INPUTS!$A$44:$G$103,6,0),SCENARIOS!$M$23)</f>
        <v>0.3</v>
      </c>
      <c r="AH591" s="15">
        <f t="shared" si="163"/>
        <v>15515.0048543353</v>
      </c>
      <c r="AI591" s="20">
        <f>IFERROR(VLOOKUP($E591,INPUTS!$A$44:$G$103,7,0),SCENARIOS!$N$23)</f>
        <v>0.4</v>
      </c>
      <c r="AJ591" s="15">
        <f t="shared" si="164"/>
        <v>22839.7586949685</v>
      </c>
      <c r="AL591" t="str">
        <f t="shared" si="165"/>
        <v>Y</v>
      </c>
      <c r="AM591" s="21">
        <f t="shared" si="166"/>
        <v>57099.3967374213</v>
      </c>
    </row>
    <row r="592" ht="15" customHeight="1" spans="1:39">
      <c r="A592" s="52" t="s">
        <v>1575</v>
      </c>
      <c r="B592" s="52" t="s">
        <v>409</v>
      </c>
      <c r="C592" s="52" t="s">
        <v>410</v>
      </c>
      <c r="D592" s="52" t="s">
        <v>929</v>
      </c>
      <c r="E592" s="10" t="s">
        <v>252</v>
      </c>
      <c r="F592" s="52" t="s">
        <v>930</v>
      </c>
      <c r="G592" s="52" t="s">
        <v>169</v>
      </c>
      <c r="H592" s="52" t="s">
        <v>242</v>
      </c>
      <c r="I592" s="52" t="s">
        <v>421</v>
      </c>
      <c r="J592" s="52" t="s">
        <v>173</v>
      </c>
      <c r="K592" s="52" t="s">
        <v>931</v>
      </c>
      <c r="L592" s="53" t="s">
        <v>291</v>
      </c>
      <c r="M592" s="13">
        <v>365</v>
      </c>
      <c r="N592" s="14">
        <f t="shared" si="155"/>
        <v>1</v>
      </c>
      <c r="O592" s="15">
        <v>14130</v>
      </c>
      <c r="P592" s="15">
        <f t="shared" si="156"/>
        <v>5157450</v>
      </c>
      <c r="Q592" s="16">
        <f>IFERROR(VLOOKUP(G592,SCENARIOS!$A$13:$E$18,2,0),0.025)</f>
        <v>0.02</v>
      </c>
      <c r="R592" s="52">
        <f>IFERROR(VLOOKUP(L592,INPUTS!$A$107:$B$120,2,0),0.0082)</f>
        <v>0.0079</v>
      </c>
      <c r="S592" s="52">
        <f t="shared" si="157"/>
        <v>111.627</v>
      </c>
      <c r="T592" s="15">
        <f t="shared" si="158"/>
        <v>40743.855</v>
      </c>
      <c r="U592" s="15">
        <f>T592/INPUTS!$B$7*1000</f>
        <v>50929818.75</v>
      </c>
      <c r="V592" s="15">
        <f>T592*INPUTS!$B$6</f>
        <v>128750.5818</v>
      </c>
      <c r="W592" s="54" t="s">
        <v>396</v>
      </c>
      <c r="X592" s="54" t="s">
        <v>396</v>
      </c>
      <c r="Y592" s="67">
        <f>IFERROR(VLOOKUP(E592,INPUTS!$A$44:$B$103,2,0),0)</f>
        <v>0.005</v>
      </c>
      <c r="Z592" s="15">
        <f t="shared" si="159"/>
        <v>203.719275</v>
      </c>
      <c r="AA592" s="20">
        <f>IFERROR(VLOOKUP(E592,INPUTS!$A$44:$C$103,3,0),SCENARIOS!$J$23)</f>
        <v>0.03</v>
      </c>
      <c r="AB592" s="15">
        <f t="shared" si="160"/>
        <v>1349.53524461593</v>
      </c>
      <c r="AC592" s="20">
        <f>IFERROR(VLOOKUP($E592,INPUTS!$A$44:$G$103,4,0),SCENARIOS!$K$23)</f>
        <v>0.1</v>
      </c>
      <c r="AD592" s="15">
        <f t="shared" si="161"/>
        <v>4966.65318940755</v>
      </c>
      <c r="AE592" s="20">
        <f>IFERROR(VLOOKUP($E592,INPUTS!$A$44:$G$103,5,0),SCENARIOS!$L$23)</f>
        <v>0.2</v>
      </c>
      <c r="AF592" s="15">
        <f t="shared" si="162"/>
        <v>10967.1728851539</v>
      </c>
      <c r="AG592" s="20">
        <f>IFERROR(VLOOKUP($E592,INPUTS!$A$44:$G$103,6,0),SCENARIOS!$M$23)</f>
        <v>0.3</v>
      </c>
      <c r="AH592" s="15">
        <f t="shared" si="163"/>
        <v>18162.9675718109</v>
      </c>
      <c r="AI592" s="20">
        <f>IFERROR(VLOOKUP($E592,INPUTS!$A$44:$G$103,7,0),SCENARIOS!$N$23)</f>
        <v>0.4</v>
      </c>
      <c r="AJ592" s="15">
        <f t="shared" si="164"/>
        <v>26737.8451002407</v>
      </c>
      <c r="AL592" t="str">
        <f t="shared" si="165"/>
        <v>Y</v>
      </c>
      <c r="AM592" s="21">
        <f t="shared" si="166"/>
        <v>66844.6127506018</v>
      </c>
    </row>
    <row r="593" ht="15" customHeight="1" spans="1:39">
      <c r="A593" s="52" t="s">
        <v>1576</v>
      </c>
      <c r="B593" s="52" t="s">
        <v>409</v>
      </c>
      <c r="C593" s="52" t="s">
        <v>410</v>
      </c>
      <c r="D593" s="52" t="s">
        <v>929</v>
      </c>
      <c r="E593" s="10" t="s">
        <v>252</v>
      </c>
      <c r="F593" s="52" t="s">
        <v>930</v>
      </c>
      <c r="G593" s="52" t="s">
        <v>169</v>
      </c>
      <c r="H593" s="52" t="s">
        <v>224</v>
      </c>
      <c r="I593" s="52" t="s">
        <v>938</v>
      </c>
      <c r="J593" s="52" t="s">
        <v>165</v>
      </c>
      <c r="K593" s="52" t="s">
        <v>931</v>
      </c>
      <c r="L593" s="53" t="s">
        <v>291</v>
      </c>
      <c r="M593" s="13">
        <v>365</v>
      </c>
      <c r="N593" s="14">
        <f t="shared" si="155"/>
        <v>1</v>
      </c>
      <c r="O593" s="15">
        <v>8630</v>
      </c>
      <c r="P593" s="15">
        <f t="shared" si="156"/>
        <v>3149950</v>
      </c>
      <c r="Q593" s="16">
        <f>IFERROR(VLOOKUP(G593,SCENARIOS!$A$13:$E$18,2,0),0.025)</f>
        <v>0.02</v>
      </c>
      <c r="R593" s="52">
        <f>IFERROR(VLOOKUP(L593,INPUTS!$A$107:$B$120,2,0),0.0082)</f>
        <v>0.0079</v>
      </c>
      <c r="S593" s="52">
        <f t="shared" si="157"/>
        <v>68.177</v>
      </c>
      <c r="T593" s="15">
        <f t="shared" si="158"/>
        <v>24884.605</v>
      </c>
      <c r="U593" s="15">
        <f>T593/INPUTS!$B$7*1000</f>
        <v>31105756.25</v>
      </c>
      <c r="V593" s="15">
        <f>T593*INPUTS!$B$6</f>
        <v>78635.3518</v>
      </c>
      <c r="W593" s="54" t="s">
        <v>396</v>
      </c>
      <c r="X593" s="54" t="s">
        <v>396</v>
      </c>
      <c r="Y593" s="67">
        <f>IFERROR(VLOOKUP(E593,INPUTS!$A$44:$B$103,2,0),0)</f>
        <v>0.005</v>
      </c>
      <c r="Z593" s="15">
        <f t="shared" si="159"/>
        <v>124.423025</v>
      </c>
      <c r="AA593" s="20">
        <f>IFERROR(VLOOKUP(E593,INPUTS!$A$44:$C$103,3,0),SCENARIOS!$J$23)</f>
        <v>0.03</v>
      </c>
      <c r="AB593" s="15">
        <f t="shared" si="160"/>
        <v>824.238440271442</v>
      </c>
      <c r="AC593" s="20">
        <f>IFERROR(VLOOKUP($E593,INPUTS!$A$44:$G$103,4,0),SCENARIOS!$K$23)</f>
        <v>0.1</v>
      </c>
      <c r="AD593" s="15">
        <f t="shared" si="161"/>
        <v>3033.41946387736</v>
      </c>
      <c r="AE593" s="20">
        <f>IFERROR(VLOOKUP($E593,INPUTS!$A$44:$G$103,5,0),SCENARIOS!$L$23)</f>
        <v>0.2</v>
      </c>
      <c r="AF593" s="15">
        <f t="shared" si="162"/>
        <v>6698.28039624047</v>
      </c>
      <c r="AG593" s="20">
        <f>IFERROR(VLOOKUP($E593,INPUTS!$A$44:$G$103,6,0),SCENARIOS!$M$23)</f>
        <v>0.3</v>
      </c>
      <c r="AH593" s="15">
        <f t="shared" si="163"/>
        <v>11093.16419991</v>
      </c>
      <c r="AI593" s="20">
        <f>IFERROR(VLOOKUP($E593,INPUTS!$A$44:$G$103,7,0),SCENARIOS!$N$23)</f>
        <v>0.4</v>
      </c>
      <c r="AJ593" s="15">
        <f t="shared" si="164"/>
        <v>16330.3328531548</v>
      </c>
      <c r="AL593" t="str">
        <f t="shared" si="165"/>
        <v>Y</v>
      </c>
      <c r="AM593" s="21">
        <f t="shared" si="166"/>
        <v>40825.832132887</v>
      </c>
    </row>
    <row r="594" ht="15" customHeight="1" spans="1:39">
      <c r="A594" s="52" t="s">
        <v>1577</v>
      </c>
      <c r="B594" s="52" t="s">
        <v>409</v>
      </c>
      <c r="C594" s="52" t="s">
        <v>410</v>
      </c>
      <c r="D594" s="52" t="s">
        <v>929</v>
      </c>
      <c r="E594" s="10" t="s">
        <v>252</v>
      </c>
      <c r="F594" s="52" t="s">
        <v>930</v>
      </c>
      <c r="G594" s="52" t="s">
        <v>169</v>
      </c>
      <c r="H594" s="52" t="s">
        <v>200</v>
      </c>
      <c r="I594" s="52" t="s">
        <v>391</v>
      </c>
      <c r="J594" s="52" t="s">
        <v>165</v>
      </c>
      <c r="K594" s="52" t="s">
        <v>931</v>
      </c>
      <c r="L594" s="53" t="s">
        <v>291</v>
      </c>
      <c r="M594" s="13">
        <v>365</v>
      </c>
      <c r="N594" s="14">
        <f t="shared" si="155"/>
        <v>1</v>
      </c>
      <c r="O594" s="15">
        <v>9390</v>
      </c>
      <c r="P594" s="15">
        <f t="shared" si="156"/>
        <v>3427350</v>
      </c>
      <c r="Q594" s="16">
        <f>IFERROR(VLOOKUP(G594,SCENARIOS!$A$13:$E$18,2,0),0.025)</f>
        <v>0.02</v>
      </c>
      <c r="R594" s="52">
        <f>IFERROR(VLOOKUP(L594,INPUTS!$A$107:$B$120,2,0),0.0082)</f>
        <v>0.0079</v>
      </c>
      <c r="S594" s="52">
        <f t="shared" si="157"/>
        <v>74.181</v>
      </c>
      <c r="T594" s="15">
        <f t="shared" si="158"/>
        <v>27076.065</v>
      </c>
      <c r="U594" s="15">
        <f>T594/INPUTS!$B$7*1000</f>
        <v>33845081.25</v>
      </c>
      <c r="V594" s="15">
        <f>T594*INPUTS!$B$6</f>
        <v>85560.3654</v>
      </c>
      <c r="W594" s="54" t="s">
        <v>396</v>
      </c>
      <c r="X594" s="54" t="s">
        <v>396</v>
      </c>
      <c r="Y594" s="67">
        <f>IFERROR(VLOOKUP(E594,INPUTS!$A$44:$B$103,2,0),0)</f>
        <v>0.005</v>
      </c>
      <c r="Z594" s="15">
        <f t="shared" si="159"/>
        <v>135.380325</v>
      </c>
      <c r="AA594" s="20">
        <f>IFERROR(VLOOKUP(E594,INPUTS!$A$44:$C$103,3,0),SCENARIOS!$J$23)</f>
        <v>0.03</v>
      </c>
      <c r="AB594" s="15">
        <f t="shared" si="160"/>
        <v>896.824907780862</v>
      </c>
      <c r="AC594" s="20">
        <f>IFERROR(VLOOKUP($E594,INPUTS!$A$44:$G$103,4,0),SCENARIOS!$K$23)</f>
        <v>0.1</v>
      </c>
      <c r="AD594" s="15">
        <f t="shared" si="161"/>
        <v>3300.55721504154</v>
      </c>
      <c r="AE594" s="20">
        <f>IFERROR(VLOOKUP($E594,INPUTS!$A$44:$G$103,5,0),SCENARIOS!$L$23)</f>
        <v>0.2</v>
      </c>
      <c r="AF594" s="15">
        <f t="shared" si="162"/>
        <v>7288.16372198122</v>
      </c>
      <c r="AG594" s="20">
        <f>IFERROR(VLOOKUP($E594,INPUTS!$A$44:$G$103,6,0),SCENARIOS!$M$23)</f>
        <v>0.3</v>
      </c>
      <c r="AH594" s="15">
        <f t="shared" si="163"/>
        <v>12070.0824840272</v>
      </c>
      <c r="AI594" s="20">
        <f>IFERROR(VLOOKUP($E594,INPUTS!$A$44:$G$103,7,0),SCENARIOS!$N$23)</f>
        <v>0.4</v>
      </c>
      <c r="AJ594" s="15">
        <f t="shared" si="164"/>
        <v>17768.4618182067</v>
      </c>
      <c r="AL594" t="str">
        <f t="shared" si="165"/>
        <v>Y</v>
      </c>
      <c r="AM594" s="21">
        <f t="shared" si="166"/>
        <v>44421.1545455167</v>
      </c>
    </row>
    <row r="595" ht="15" customHeight="1" spans="1:39">
      <c r="A595" s="52" t="s">
        <v>1578</v>
      </c>
      <c r="B595" s="52" t="s">
        <v>409</v>
      </c>
      <c r="C595" s="52" t="s">
        <v>410</v>
      </c>
      <c r="D595" s="52" t="s">
        <v>929</v>
      </c>
      <c r="E595" s="10" t="s">
        <v>252</v>
      </c>
      <c r="F595" s="52" t="s">
        <v>930</v>
      </c>
      <c r="G595" s="52" t="s">
        <v>169</v>
      </c>
      <c r="H595" s="52" t="s">
        <v>203</v>
      </c>
      <c r="I595" s="52" t="s">
        <v>399</v>
      </c>
      <c r="J595" s="52" t="s">
        <v>165</v>
      </c>
      <c r="K595" s="52" t="s">
        <v>931</v>
      </c>
      <c r="L595" s="53" t="s">
        <v>291</v>
      </c>
      <c r="M595" s="13">
        <v>260</v>
      </c>
      <c r="N595" s="14">
        <f t="shared" si="155"/>
        <v>0.712328767123288</v>
      </c>
      <c r="O595" s="15">
        <v>9090</v>
      </c>
      <c r="P595" s="15">
        <f t="shared" si="156"/>
        <v>2363400</v>
      </c>
      <c r="Q595" s="16">
        <f>IFERROR(VLOOKUP(G595,SCENARIOS!$A$13:$E$18,2,0),0.025)</f>
        <v>0.02</v>
      </c>
      <c r="R595" s="52">
        <f>IFERROR(VLOOKUP(L595,INPUTS!$A$107:$B$120,2,0),0.0082)</f>
        <v>0.0079</v>
      </c>
      <c r="S595" s="52">
        <f t="shared" si="157"/>
        <v>71.811</v>
      </c>
      <c r="T595" s="15">
        <f t="shared" si="158"/>
        <v>18670.86</v>
      </c>
      <c r="U595" s="15">
        <f>T595/INPUTS!$B$7*1000</f>
        <v>23338575</v>
      </c>
      <c r="V595" s="15">
        <f>T595*INPUTS!$B$6</f>
        <v>58999.9176</v>
      </c>
      <c r="W595" s="54" t="s">
        <v>396</v>
      </c>
      <c r="X595" s="54" t="s">
        <v>396</v>
      </c>
      <c r="Y595" s="67">
        <f>IFERROR(VLOOKUP(E595,INPUTS!$A$44:$B$103,2,0),0)</f>
        <v>0.005</v>
      </c>
      <c r="Z595" s="15">
        <f t="shared" si="159"/>
        <v>93.3543</v>
      </c>
      <c r="AA595" s="20">
        <f>IFERROR(VLOOKUP(E595,INPUTS!$A$44:$C$103,3,0),SCENARIOS!$J$23)</f>
        <v>0.03</v>
      </c>
      <c r="AB595" s="15">
        <f t="shared" si="160"/>
        <v>618.424143157043</v>
      </c>
      <c r="AC595" s="20">
        <f>IFERROR(VLOOKUP($E595,INPUTS!$A$44:$G$103,4,0),SCENARIOS!$K$23)</f>
        <v>0.1</v>
      </c>
      <c r="AD595" s="15">
        <f t="shared" si="161"/>
        <v>2275.96741565033</v>
      </c>
      <c r="AE595" s="20">
        <f>IFERROR(VLOOKUP($E595,INPUTS!$A$44:$G$103,5,0),SCENARIOS!$L$23)</f>
        <v>0.2</v>
      </c>
      <c r="AF595" s="15">
        <f t="shared" si="162"/>
        <v>5025.70386465649</v>
      </c>
      <c r="AG595" s="20">
        <f>IFERROR(VLOOKUP($E595,INPUTS!$A$44:$G$103,6,0),SCENARIOS!$M$23)</f>
        <v>0.3</v>
      </c>
      <c r="AH595" s="15">
        <f t="shared" si="163"/>
        <v>8323.17473930292</v>
      </c>
      <c r="AI595" s="20">
        <f>IFERROR(VLOOKUP($E595,INPUTS!$A$44:$G$103,7,0),SCENARIOS!$N$23)</f>
        <v>0.4</v>
      </c>
      <c r="AJ595" s="15">
        <f t="shared" si="164"/>
        <v>12252.6099351247</v>
      </c>
      <c r="AL595" t="str">
        <f t="shared" si="165"/>
        <v>Y</v>
      </c>
      <c r="AM595" s="21">
        <f t="shared" si="166"/>
        <v>30631.5248378117</v>
      </c>
    </row>
    <row r="596" ht="15" customHeight="1" spans="1:39">
      <c r="A596" s="52" t="s">
        <v>1579</v>
      </c>
      <c r="B596" s="52" t="s">
        <v>409</v>
      </c>
      <c r="C596" s="52" t="s">
        <v>410</v>
      </c>
      <c r="D596" s="52" t="s">
        <v>929</v>
      </c>
      <c r="E596" s="10" t="s">
        <v>252</v>
      </c>
      <c r="F596" s="52" t="s">
        <v>930</v>
      </c>
      <c r="G596" s="52" t="s">
        <v>169</v>
      </c>
      <c r="H596" s="52" t="s">
        <v>623</v>
      </c>
      <c r="I596" s="52" t="s">
        <v>622</v>
      </c>
      <c r="J596" s="52" t="s">
        <v>181</v>
      </c>
      <c r="K596" s="52" t="s">
        <v>931</v>
      </c>
      <c r="L596" s="53" t="s">
        <v>1567</v>
      </c>
      <c r="M596" s="13">
        <v>730</v>
      </c>
      <c r="N596" s="14">
        <f t="shared" si="155"/>
        <v>2</v>
      </c>
      <c r="O596" s="15">
        <v>3130</v>
      </c>
      <c r="P596" s="15">
        <f t="shared" si="156"/>
        <v>2284900</v>
      </c>
      <c r="Q596" s="16">
        <f>IFERROR(VLOOKUP(G596,SCENARIOS!$A$13:$E$18,2,0),0.025)</f>
        <v>0.02</v>
      </c>
      <c r="R596" s="52">
        <f>IFERROR(VLOOKUP(L596,INPUTS!$A$107:$B$120,2,0),0.0082)</f>
        <v>0.0082</v>
      </c>
      <c r="S596" s="52">
        <f t="shared" si="157"/>
        <v>25.666</v>
      </c>
      <c r="T596" s="15">
        <f t="shared" si="158"/>
        <v>18736.18</v>
      </c>
      <c r="U596" s="15">
        <f>T596/INPUTS!$B$7*1000</f>
        <v>23420225</v>
      </c>
      <c r="V596" s="15">
        <f>T596*INPUTS!$B$6</f>
        <v>59206.3288</v>
      </c>
      <c r="W596" s="54" t="s">
        <v>396</v>
      </c>
      <c r="X596" s="54" t="s">
        <v>396</v>
      </c>
      <c r="Y596" s="67">
        <f>IFERROR(VLOOKUP(E596,INPUTS!$A$44:$B$103,2,0),0)</f>
        <v>0.005</v>
      </c>
      <c r="Z596" s="15">
        <f t="shared" si="159"/>
        <v>93.6809</v>
      </c>
      <c r="AA596" s="20">
        <f>IFERROR(VLOOKUP(E596,INPUTS!$A$44:$C$103,3,0),SCENARIOS!$J$23)</f>
        <v>0.03</v>
      </c>
      <c r="AB596" s="15">
        <f t="shared" si="160"/>
        <v>620.587699898993</v>
      </c>
      <c r="AC596" s="20">
        <f>IFERROR(VLOOKUP($E596,INPUTS!$A$44:$G$103,4,0),SCENARIOS!$K$23)</f>
        <v>0.1</v>
      </c>
      <c r="AD596" s="15">
        <f t="shared" si="161"/>
        <v>2283.92988720174</v>
      </c>
      <c r="AE596" s="20">
        <f>IFERROR(VLOOKUP($E596,INPUTS!$A$44:$G$103,5,0),SCENARIOS!$L$23)</f>
        <v>0.2</v>
      </c>
      <c r="AF596" s="15">
        <f t="shared" si="162"/>
        <v>5043.28628862836</v>
      </c>
      <c r="AG596" s="20">
        <f>IFERROR(VLOOKUP($E596,INPUTS!$A$44:$G$103,6,0),SCENARIOS!$M$23)</f>
        <v>0.3</v>
      </c>
      <c r="AH596" s="15">
        <f t="shared" si="163"/>
        <v>8352.29336447452</v>
      </c>
      <c r="AI596" s="20">
        <f>IFERROR(VLOOKUP($E596,INPUTS!$A$44:$G$103,7,0),SCENARIOS!$N$23)</f>
        <v>0.4</v>
      </c>
      <c r="AJ596" s="15">
        <f t="shared" si="164"/>
        <v>12295.4756885481</v>
      </c>
      <c r="AL596" t="str">
        <f t="shared" si="165"/>
        <v>N</v>
      </c>
      <c r="AM596" s="21">
        <f t="shared" si="166"/>
        <v>30738.6892213702</v>
      </c>
    </row>
    <row r="597" ht="15" customHeight="1" spans="1:39">
      <c r="A597" s="52" t="s">
        <v>1580</v>
      </c>
      <c r="B597" s="52" t="s">
        <v>409</v>
      </c>
      <c r="C597" s="52" t="s">
        <v>410</v>
      </c>
      <c r="D597" s="52" t="s">
        <v>929</v>
      </c>
      <c r="E597" s="10" t="s">
        <v>248</v>
      </c>
      <c r="F597" s="52" t="s">
        <v>930</v>
      </c>
      <c r="G597" s="52" t="s">
        <v>169</v>
      </c>
      <c r="H597" s="52" t="s">
        <v>234</v>
      </c>
      <c r="I597" s="52" t="s">
        <v>424</v>
      </c>
      <c r="J597" s="52" t="s">
        <v>173</v>
      </c>
      <c r="K597" s="52" t="s">
        <v>931</v>
      </c>
      <c r="L597" s="53" t="s">
        <v>1581</v>
      </c>
      <c r="M597" s="13">
        <v>730</v>
      </c>
      <c r="N597" s="14">
        <f t="shared" si="155"/>
        <v>2</v>
      </c>
      <c r="O597" s="15">
        <v>8740</v>
      </c>
      <c r="P597" s="15">
        <f t="shared" si="156"/>
        <v>6380200</v>
      </c>
      <c r="Q597" s="16">
        <f>IFERROR(VLOOKUP(G597,SCENARIOS!$A$13:$E$18,2,0),0.025)</f>
        <v>0.02</v>
      </c>
      <c r="R597" s="52">
        <f>IFERROR(VLOOKUP(L597,INPUTS!$A$107:$B$120,2,0),0.0082)</f>
        <v>0.0082</v>
      </c>
      <c r="S597" s="52">
        <f t="shared" si="157"/>
        <v>71.668</v>
      </c>
      <c r="T597" s="15">
        <f t="shared" si="158"/>
        <v>52317.64</v>
      </c>
      <c r="U597" s="15">
        <f>T597/INPUTS!$B$7*1000</f>
        <v>65397050</v>
      </c>
      <c r="V597" s="15">
        <f>T597*INPUTS!$B$6</f>
        <v>165323.7424</v>
      </c>
      <c r="W597" s="54" t="s">
        <v>396</v>
      </c>
      <c r="X597" s="54" t="s">
        <v>396</v>
      </c>
      <c r="Y597" s="67">
        <f>IFERROR(VLOOKUP(E597,INPUTS!$A$44:$B$103,2,0),0)</f>
        <v>0.005</v>
      </c>
      <c r="Z597" s="15">
        <f t="shared" si="159"/>
        <v>261.5882</v>
      </c>
      <c r="AA597" s="20">
        <f>IFERROR(VLOOKUP(E597,INPUTS!$A$44:$C$103,3,0),SCENARIOS!$J$23)</f>
        <v>0.03</v>
      </c>
      <c r="AB597" s="15">
        <f t="shared" si="160"/>
        <v>1732.88705978185</v>
      </c>
      <c r="AC597" s="20">
        <f>IFERROR(VLOOKUP($E597,INPUTS!$A$44:$G$103,4,0),SCENARIOS!$K$23)</f>
        <v>0.1</v>
      </c>
      <c r="AD597" s="15">
        <f t="shared" si="161"/>
        <v>6377.49112272945</v>
      </c>
      <c r="AE597" s="20">
        <f>IFERROR(VLOOKUP($E597,INPUTS!$A$44:$G$103,5,0),SCENARIOS!$L$23)</f>
        <v>0.2</v>
      </c>
      <c r="AF597" s="15">
        <f t="shared" si="162"/>
        <v>14082.531042368</v>
      </c>
      <c r="AG597" s="20">
        <f>IFERROR(VLOOKUP($E597,INPUTS!$A$44:$G$103,6,0),SCENARIOS!$M$23)</f>
        <v>0.3</v>
      </c>
      <c r="AH597" s="15">
        <f t="shared" si="163"/>
        <v>23322.3782765199</v>
      </c>
      <c r="AI597" s="20">
        <f>IFERROR(VLOOKUP($E597,INPUTS!$A$44:$G$103,7,0),SCENARIOS!$N$23)</f>
        <v>0.4</v>
      </c>
      <c r="AJ597" s="15">
        <f t="shared" si="164"/>
        <v>34333.0535200991</v>
      </c>
      <c r="AL597" t="str">
        <f t="shared" si="165"/>
        <v>Y</v>
      </c>
      <c r="AM597" s="21">
        <f t="shared" si="166"/>
        <v>85832.6338002477</v>
      </c>
    </row>
    <row r="598" ht="15" customHeight="1" spans="1:39">
      <c r="A598" s="52" t="s">
        <v>1582</v>
      </c>
      <c r="B598" s="52" t="s">
        <v>409</v>
      </c>
      <c r="C598" s="52" t="s">
        <v>410</v>
      </c>
      <c r="D598" s="52" t="s">
        <v>929</v>
      </c>
      <c r="E598" s="10" t="s">
        <v>248</v>
      </c>
      <c r="F598" s="52" t="s">
        <v>930</v>
      </c>
      <c r="G598" s="52" t="s">
        <v>169</v>
      </c>
      <c r="H598" s="52" t="s">
        <v>264</v>
      </c>
      <c r="I598" s="52" t="s">
        <v>436</v>
      </c>
      <c r="J598" s="52" t="s">
        <v>173</v>
      </c>
      <c r="K598" s="52" t="s">
        <v>931</v>
      </c>
      <c r="L598" s="53" t="s">
        <v>291</v>
      </c>
      <c r="M598" s="13">
        <v>365</v>
      </c>
      <c r="N598" s="14">
        <f t="shared" si="155"/>
        <v>1</v>
      </c>
      <c r="O598" s="15">
        <v>12080</v>
      </c>
      <c r="P598" s="15">
        <f t="shared" si="156"/>
        <v>4409200</v>
      </c>
      <c r="Q598" s="16">
        <f>IFERROR(VLOOKUP(G598,SCENARIOS!$A$13:$E$18,2,0),0.025)</f>
        <v>0.02</v>
      </c>
      <c r="R598" s="52">
        <f>IFERROR(VLOOKUP(L598,INPUTS!$A$107:$B$120,2,0),0.0082)</f>
        <v>0.0079</v>
      </c>
      <c r="S598" s="52">
        <f t="shared" si="157"/>
        <v>95.432</v>
      </c>
      <c r="T598" s="15">
        <f t="shared" si="158"/>
        <v>34832.68</v>
      </c>
      <c r="U598" s="15">
        <f>T598/INPUTS!$B$7*1000</f>
        <v>43540850</v>
      </c>
      <c r="V598" s="15">
        <f>T598*INPUTS!$B$6</f>
        <v>110071.2688</v>
      </c>
      <c r="W598" s="54" t="s">
        <v>396</v>
      </c>
      <c r="X598" s="54" t="s">
        <v>396</v>
      </c>
      <c r="Y598" s="67">
        <f>IFERROR(VLOOKUP(E598,INPUTS!$A$44:$B$103,2,0),0)</f>
        <v>0.005</v>
      </c>
      <c r="Z598" s="15">
        <f t="shared" si="159"/>
        <v>174.1634</v>
      </c>
      <c r="AA598" s="20">
        <f>IFERROR(VLOOKUP(E598,INPUTS!$A$44:$C$103,3,0),SCENARIOS!$J$23)</f>
        <v>0.03</v>
      </c>
      <c r="AB598" s="15">
        <f t="shared" si="160"/>
        <v>1153.74279936026</v>
      </c>
      <c r="AC598" s="20">
        <f>IFERROR(VLOOKUP($E598,INPUTS!$A$44:$G$103,4,0),SCENARIOS!$K$23)</f>
        <v>0.1</v>
      </c>
      <c r="AD598" s="15">
        <f t="shared" si="161"/>
        <v>4246.0842553463</v>
      </c>
      <c r="AE598" s="20">
        <f>IFERROR(VLOOKUP($E598,INPUTS!$A$44:$G$103,5,0),SCENARIOS!$L$23)</f>
        <v>0.2</v>
      </c>
      <c r="AF598" s="15">
        <f t="shared" si="162"/>
        <v>9376.04023019523</v>
      </c>
      <c r="AG598" s="20">
        <f>IFERROR(VLOOKUP($E598,INPUTS!$A$44:$G$103,6,0),SCENARIOS!$M$23)</f>
        <v>0.3</v>
      </c>
      <c r="AH598" s="15">
        <f t="shared" si="163"/>
        <v>15527.8590422842</v>
      </c>
      <c r="AI598" s="20">
        <f>IFERROR(VLOOKUP($E598,INPUTS!$A$44:$G$103,7,0),SCENARIOS!$N$23)</f>
        <v>0.4</v>
      </c>
      <c r="AJ598" s="15">
        <f t="shared" si="164"/>
        <v>22858.6814445087</v>
      </c>
      <c r="AL598" t="str">
        <f t="shared" si="165"/>
        <v>Y</v>
      </c>
      <c r="AM598" s="21">
        <f t="shared" si="166"/>
        <v>57146.7036112717</v>
      </c>
    </row>
    <row r="599" ht="15" customHeight="1" spans="1:39">
      <c r="A599" s="52" t="s">
        <v>1583</v>
      </c>
      <c r="B599" s="52" t="s">
        <v>409</v>
      </c>
      <c r="C599" s="52" t="s">
        <v>410</v>
      </c>
      <c r="D599" s="52" t="s">
        <v>929</v>
      </c>
      <c r="E599" s="10" t="s">
        <v>248</v>
      </c>
      <c r="F599" s="52" t="s">
        <v>930</v>
      </c>
      <c r="G599" s="52" t="s">
        <v>169</v>
      </c>
      <c r="H599" s="52" t="s">
        <v>505</v>
      </c>
      <c r="I599" s="52" t="s">
        <v>504</v>
      </c>
      <c r="J599" s="52" t="s">
        <v>173</v>
      </c>
      <c r="K599" s="52" t="s">
        <v>931</v>
      </c>
      <c r="L599" s="53" t="s">
        <v>291</v>
      </c>
      <c r="M599" s="13">
        <v>365</v>
      </c>
      <c r="N599" s="14">
        <f t="shared" si="155"/>
        <v>1</v>
      </c>
      <c r="O599" s="15">
        <v>9620</v>
      </c>
      <c r="P599" s="15">
        <f t="shared" si="156"/>
        <v>3511300</v>
      </c>
      <c r="Q599" s="16">
        <f>IFERROR(VLOOKUP(G599,SCENARIOS!$A$13:$E$18,2,0),0.025)</f>
        <v>0.02</v>
      </c>
      <c r="R599" s="52">
        <f>IFERROR(VLOOKUP(L599,INPUTS!$A$107:$B$120,2,0),0.0082)</f>
        <v>0.0079</v>
      </c>
      <c r="S599" s="52">
        <f t="shared" si="157"/>
        <v>75.998</v>
      </c>
      <c r="T599" s="15">
        <f t="shared" si="158"/>
        <v>27739.27</v>
      </c>
      <c r="U599" s="15">
        <f>T599/INPUTS!$B$7*1000</f>
        <v>34674087.5</v>
      </c>
      <c r="V599" s="15">
        <f>T599*INPUTS!$B$6</f>
        <v>87656.0932</v>
      </c>
      <c r="W599" s="54" t="s">
        <v>396</v>
      </c>
      <c r="X599" s="54" t="s">
        <v>396</v>
      </c>
      <c r="Y599" s="67">
        <f>IFERROR(VLOOKUP(E599,INPUTS!$A$44:$B$103,2,0),0)</f>
        <v>0.005</v>
      </c>
      <c r="Z599" s="15">
        <f t="shared" si="159"/>
        <v>138.69635</v>
      </c>
      <c r="AA599" s="20">
        <f>IFERROR(VLOOKUP(E599,INPUTS!$A$44:$C$103,3,0),SCENARIOS!$J$23)</f>
        <v>0.03</v>
      </c>
      <c r="AB599" s="15">
        <f t="shared" si="160"/>
        <v>918.79186505345</v>
      </c>
      <c r="AC599" s="20">
        <f>IFERROR(VLOOKUP($E599,INPUTS!$A$44:$G$103,4,0),SCENARIOS!$K$23)</f>
        <v>0.1</v>
      </c>
      <c r="AD599" s="15">
        <f t="shared" si="161"/>
        <v>3381.4015344728</v>
      </c>
      <c r="AE599" s="20">
        <f>IFERROR(VLOOKUP($E599,INPUTS!$A$44:$G$103,5,0),SCENARIOS!$L$23)</f>
        <v>0.2</v>
      </c>
      <c r="AF599" s="15">
        <f t="shared" si="162"/>
        <v>7466.68104424487</v>
      </c>
      <c r="AG599" s="20">
        <f>IFERROR(VLOOKUP($E599,INPUTS!$A$44:$G$103,6,0),SCENARIOS!$M$23)</f>
        <v>0.3</v>
      </c>
      <c r="AH599" s="15">
        <f t="shared" si="163"/>
        <v>12365.7288068521</v>
      </c>
      <c r="AI599" s="20">
        <f>IFERROR(VLOOKUP($E599,INPUTS!$A$44:$G$103,7,0),SCENARIOS!$N$23)</f>
        <v>0.4</v>
      </c>
      <c r="AJ599" s="15">
        <f t="shared" si="164"/>
        <v>18203.6850576303</v>
      </c>
      <c r="AL599" t="str">
        <f t="shared" si="165"/>
        <v>Y</v>
      </c>
      <c r="AM599" s="21">
        <f t="shared" si="166"/>
        <v>45509.2126440756</v>
      </c>
    </row>
    <row r="600" ht="15" customHeight="1" spans="1:39">
      <c r="A600" s="52" t="s">
        <v>1584</v>
      </c>
      <c r="B600" s="52" t="s">
        <v>409</v>
      </c>
      <c r="C600" s="52" t="s">
        <v>410</v>
      </c>
      <c r="D600" s="52" t="s">
        <v>929</v>
      </c>
      <c r="E600" s="10" t="s">
        <v>248</v>
      </c>
      <c r="F600" s="52" t="s">
        <v>930</v>
      </c>
      <c r="G600" s="52" t="s">
        <v>169</v>
      </c>
      <c r="H600" s="52" t="s">
        <v>224</v>
      </c>
      <c r="I600" s="52" t="s">
        <v>938</v>
      </c>
      <c r="J600" s="52" t="s">
        <v>165</v>
      </c>
      <c r="K600" s="52" t="s">
        <v>931</v>
      </c>
      <c r="L600" s="53" t="s">
        <v>291</v>
      </c>
      <c r="M600" s="13">
        <v>365</v>
      </c>
      <c r="N600" s="14">
        <f t="shared" si="155"/>
        <v>1</v>
      </c>
      <c r="O600" s="15">
        <v>8770</v>
      </c>
      <c r="P600" s="15">
        <f t="shared" si="156"/>
        <v>3201050</v>
      </c>
      <c r="Q600" s="16">
        <f>IFERROR(VLOOKUP(G600,SCENARIOS!$A$13:$E$18,2,0),0.025)</f>
        <v>0.02</v>
      </c>
      <c r="R600" s="52">
        <f>IFERROR(VLOOKUP(L600,INPUTS!$A$107:$B$120,2,0),0.0082)</f>
        <v>0.0079</v>
      </c>
      <c r="S600" s="52">
        <f t="shared" si="157"/>
        <v>69.283</v>
      </c>
      <c r="T600" s="15">
        <f t="shared" si="158"/>
        <v>25288.295</v>
      </c>
      <c r="U600" s="15">
        <f>T600/INPUTS!$B$7*1000</f>
        <v>31610368.75</v>
      </c>
      <c r="V600" s="15">
        <f>T600*INPUTS!$B$6</f>
        <v>79911.0122</v>
      </c>
      <c r="W600" s="54" t="s">
        <v>396</v>
      </c>
      <c r="X600" s="54" t="s">
        <v>396</v>
      </c>
      <c r="Y600" s="67">
        <f>IFERROR(VLOOKUP(E600,INPUTS!$A$44:$B$103,2,0),0)</f>
        <v>0.005</v>
      </c>
      <c r="Z600" s="15">
        <f t="shared" si="159"/>
        <v>126.441475</v>
      </c>
      <c r="AA600" s="20">
        <f>IFERROR(VLOOKUP(E600,INPUTS!$A$44:$C$103,3,0),SCENARIOS!$J$23)</f>
        <v>0.03</v>
      </c>
      <c r="AB600" s="15">
        <f t="shared" si="160"/>
        <v>837.609631654756</v>
      </c>
      <c r="AC600" s="20">
        <f>IFERROR(VLOOKUP($E600,INPUTS!$A$44:$G$103,4,0),SCENARIOS!$K$23)</f>
        <v>0.1</v>
      </c>
      <c r="AD600" s="15">
        <f t="shared" si="161"/>
        <v>3082.62904961813</v>
      </c>
      <c r="AE600" s="20">
        <f>IFERROR(VLOOKUP($E600,INPUTS!$A$44:$G$103,5,0),SCENARIOS!$L$23)</f>
        <v>0.2</v>
      </c>
      <c r="AF600" s="15">
        <f t="shared" si="162"/>
        <v>6806.94311414008</v>
      </c>
      <c r="AG600" s="20">
        <f>IFERROR(VLOOKUP($E600,INPUTS!$A$44:$G$103,6,0),SCENARIOS!$M$23)</f>
        <v>0.3</v>
      </c>
      <c r="AH600" s="15">
        <f t="shared" si="163"/>
        <v>11273.1228311947</v>
      </c>
      <c r="AI600" s="20">
        <f>IFERROR(VLOOKUP($E600,INPUTS!$A$44:$G$103,7,0),SCENARIOS!$N$23)</f>
        <v>0.4</v>
      </c>
      <c r="AJ600" s="15">
        <f t="shared" si="164"/>
        <v>16595.251346717</v>
      </c>
      <c r="AL600" t="str">
        <f t="shared" si="165"/>
        <v>Y</v>
      </c>
      <c r="AM600" s="21">
        <f t="shared" si="166"/>
        <v>41488.1283667925</v>
      </c>
    </row>
    <row r="601" ht="15" customHeight="1" spans="1:39">
      <c r="A601" s="52" t="s">
        <v>1585</v>
      </c>
      <c r="B601" s="52" t="s">
        <v>409</v>
      </c>
      <c r="C601" s="52" t="s">
        <v>410</v>
      </c>
      <c r="D601" s="52" t="s">
        <v>929</v>
      </c>
      <c r="E601" s="10" t="s">
        <v>248</v>
      </c>
      <c r="F601" s="52" t="s">
        <v>930</v>
      </c>
      <c r="G601" s="52" t="s">
        <v>169</v>
      </c>
      <c r="H601" s="52" t="s">
        <v>623</v>
      </c>
      <c r="I601" s="52" t="s">
        <v>622</v>
      </c>
      <c r="J601" s="52" t="s">
        <v>181</v>
      </c>
      <c r="K601" s="52" t="s">
        <v>931</v>
      </c>
      <c r="L601" s="53" t="s">
        <v>1567</v>
      </c>
      <c r="M601" s="13">
        <v>730</v>
      </c>
      <c r="N601" s="14">
        <f t="shared" si="155"/>
        <v>2</v>
      </c>
      <c r="O601" s="15">
        <v>2560</v>
      </c>
      <c r="P601" s="15">
        <f t="shared" si="156"/>
        <v>1868800</v>
      </c>
      <c r="Q601" s="16">
        <f>IFERROR(VLOOKUP(G601,SCENARIOS!$A$13:$E$18,2,0),0.025)</f>
        <v>0.02</v>
      </c>
      <c r="R601" s="52">
        <f>IFERROR(VLOOKUP(L601,INPUTS!$A$107:$B$120,2,0),0.0082)</f>
        <v>0.0082</v>
      </c>
      <c r="S601" s="52">
        <f t="shared" si="157"/>
        <v>20.992</v>
      </c>
      <c r="T601" s="15">
        <f t="shared" si="158"/>
        <v>15324.16</v>
      </c>
      <c r="U601" s="15">
        <f>T601/INPUTS!$B$7*1000</f>
        <v>19155200</v>
      </c>
      <c r="V601" s="15">
        <f>T601*INPUTS!$B$6</f>
        <v>48424.3456</v>
      </c>
      <c r="W601" s="54" t="s">
        <v>396</v>
      </c>
      <c r="X601" s="54" t="s">
        <v>396</v>
      </c>
      <c r="Y601" s="67">
        <f>IFERROR(VLOOKUP(E601,INPUTS!$A$44:$B$103,2,0),0)</f>
        <v>0.005</v>
      </c>
      <c r="Z601" s="15">
        <f t="shared" si="159"/>
        <v>76.6208</v>
      </c>
      <c r="AA601" s="20">
        <f>IFERROR(VLOOKUP(E601,INPUTS!$A$44:$C$103,3,0),SCENARIOS!$J$23)</f>
        <v>0.03</v>
      </c>
      <c r="AB601" s="15">
        <f t="shared" si="160"/>
        <v>507.573326434959</v>
      </c>
      <c r="AC601" s="20">
        <f>IFERROR(VLOOKUP($E601,INPUTS!$A$44:$G$103,4,0),SCENARIOS!$K$23)</f>
        <v>0.1</v>
      </c>
      <c r="AD601" s="15">
        <f t="shared" si="161"/>
        <v>1868.00655311069</v>
      </c>
      <c r="AE601" s="20">
        <f>IFERROR(VLOOKUP($E601,INPUTS!$A$44:$G$103,5,0),SCENARIOS!$L$23)</f>
        <v>0.2</v>
      </c>
      <c r="AF601" s="15">
        <f t="shared" si="162"/>
        <v>4124.86035108262</v>
      </c>
      <c r="AG601" s="20">
        <f>IFERROR(VLOOKUP($E601,INPUTS!$A$44:$G$103,6,0),SCENARIOS!$M$23)</f>
        <v>0.3</v>
      </c>
      <c r="AH601" s="15">
        <f t="shared" si="163"/>
        <v>6831.2686942667</v>
      </c>
      <c r="AI601" s="20">
        <f>IFERROR(VLOOKUP($E601,INPUTS!$A$44:$G$103,7,0),SCENARIOS!$N$23)</f>
        <v>0.4</v>
      </c>
      <c r="AJ601" s="15">
        <f t="shared" si="164"/>
        <v>10056.3635024547</v>
      </c>
      <c r="AL601" t="str">
        <f t="shared" si="165"/>
        <v>Y</v>
      </c>
      <c r="AM601" s="21">
        <f t="shared" si="166"/>
        <v>25140.9087561366</v>
      </c>
    </row>
    <row r="602" ht="15" customHeight="1" spans="1:39">
      <c r="A602" s="52" t="s">
        <v>1586</v>
      </c>
      <c r="B602" s="52" t="s">
        <v>409</v>
      </c>
      <c r="C602" s="52" t="s">
        <v>410</v>
      </c>
      <c r="D602" s="52" t="s">
        <v>929</v>
      </c>
      <c r="E602" s="10" t="s">
        <v>248</v>
      </c>
      <c r="F602" s="52" t="s">
        <v>930</v>
      </c>
      <c r="G602" s="52" t="s">
        <v>169</v>
      </c>
      <c r="H602" s="52" t="s">
        <v>452</v>
      </c>
      <c r="I602" s="52" t="s">
        <v>451</v>
      </c>
      <c r="J602" s="52" t="s">
        <v>181</v>
      </c>
      <c r="K602" s="52" t="s">
        <v>931</v>
      </c>
      <c r="L602" s="53" t="s">
        <v>291</v>
      </c>
      <c r="M602" s="13">
        <v>260</v>
      </c>
      <c r="N602" s="14">
        <f t="shared" si="155"/>
        <v>0.712328767123288</v>
      </c>
      <c r="O602" s="15">
        <v>10090</v>
      </c>
      <c r="P602" s="15">
        <f t="shared" si="156"/>
        <v>2623400</v>
      </c>
      <c r="Q602" s="16">
        <f>IFERROR(VLOOKUP(G602,SCENARIOS!$A$13:$E$18,2,0),0.025)</f>
        <v>0.02</v>
      </c>
      <c r="R602" s="52">
        <f>IFERROR(VLOOKUP(L602,INPUTS!$A$107:$B$120,2,0),0.0082)</f>
        <v>0.0079</v>
      </c>
      <c r="S602" s="52">
        <f t="shared" si="157"/>
        <v>79.711</v>
      </c>
      <c r="T602" s="15">
        <f t="shared" si="158"/>
        <v>20724.86</v>
      </c>
      <c r="U602" s="15">
        <f>T602/INPUTS!$B$7*1000</f>
        <v>25906075</v>
      </c>
      <c r="V602" s="15">
        <f>T602*INPUTS!$B$6</f>
        <v>65490.5576</v>
      </c>
      <c r="W602" s="54" t="s">
        <v>521</v>
      </c>
      <c r="X602" s="54" t="s">
        <v>396</v>
      </c>
      <c r="Y602" s="67">
        <f>IFERROR(VLOOKUP(E602,INPUTS!$A$44:$B$103,2,0),0)</f>
        <v>0.005</v>
      </c>
      <c r="Z602" s="15">
        <f t="shared" si="159"/>
        <v>103.6243</v>
      </c>
      <c r="AA602" s="20">
        <f>IFERROR(VLOOKUP(E602,INPUTS!$A$44:$C$103,3,0),SCENARIOS!$J$23)</f>
        <v>0.03</v>
      </c>
      <c r="AB602" s="15">
        <f t="shared" si="160"/>
        <v>686.457602250227</v>
      </c>
      <c r="AC602" s="20">
        <f>IFERROR(VLOOKUP($E602,INPUTS!$A$44:$G$103,4,0),SCENARIOS!$K$23)</f>
        <v>0.1</v>
      </c>
      <c r="AD602" s="15">
        <f t="shared" si="161"/>
        <v>2526.34886951725</v>
      </c>
      <c r="AE602" s="20">
        <f>IFERROR(VLOOKUP($E602,INPUTS!$A$44:$G$103,5,0),SCENARIOS!$L$23)</f>
        <v>0.2</v>
      </c>
      <c r="AF602" s="15">
        <f t="shared" si="162"/>
        <v>5578.58657804004</v>
      </c>
      <c r="AG602" s="20">
        <f>IFERROR(VLOOKUP($E602,INPUTS!$A$44:$G$103,6,0),SCENARIOS!$M$23)</f>
        <v>0.3</v>
      </c>
      <c r="AH602" s="15">
        <f t="shared" si="163"/>
        <v>9238.81552470479</v>
      </c>
      <c r="AI602" s="20">
        <f>IFERROR(VLOOKUP($E602,INPUTS!$A$44:$G$103,7,0),SCENARIOS!$N$23)</f>
        <v>0.4</v>
      </c>
      <c r="AJ602" s="15">
        <f t="shared" si="164"/>
        <v>13600.5318201769</v>
      </c>
      <c r="AL602" t="str">
        <f t="shared" si="165"/>
        <v>N</v>
      </c>
      <c r="AM602" s="21">
        <f t="shared" si="166"/>
        <v>34001.3295504423</v>
      </c>
    </row>
    <row r="603" ht="15" customHeight="1" spans="1:39">
      <c r="A603" s="52" t="s">
        <v>1587</v>
      </c>
      <c r="B603" s="52" t="s">
        <v>412</v>
      </c>
      <c r="C603" s="52" t="s">
        <v>413</v>
      </c>
      <c r="D603" s="52" t="s">
        <v>929</v>
      </c>
      <c r="E603" s="10" t="s">
        <v>245</v>
      </c>
      <c r="F603" s="52" t="s">
        <v>930</v>
      </c>
      <c r="G603" s="52" t="s">
        <v>169</v>
      </c>
      <c r="H603" s="52" t="s">
        <v>224</v>
      </c>
      <c r="I603" s="52" t="s">
        <v>938</v>
      </c>
      <c r="J603" s="52" t="s">
        <v>165</v>
      </c>
      <c r="K603" s="52" t="s">
        <v>931</v>
      </c>
      <c r="L603" s="53" t="s">
        <v>295</v>
      </c>
      <c r="M603" s="13">
        <v>730</v>
      </c>
      <c r="N603" s="14">
        <f t="shared" si="155"/>
        <v>2</v>
      </c>
      <c r="O603" s="15">
        <v>5570</v>
      </c>
      <c r="P603" s="15">
        <f t="shared" si="156"/>
        <v>4066100</v>
      </c>
      <c r="Q603" s="16">
        <f>IFERROR(VLOOKUP(G603,SCENARIOS!$A$13:$E$18,2,0),0.025)</f>
        <v>0.02</v>
      </c>
      <c r="R603" s="52">
        <f>IFERROR(VLOOKUP(L603,INPUTS!$A$107:$B$120,2,0),0.0082)</f>
        <v>0.0089</v>
      </c>
      <c r="S603" s="52">
        <f t="shared" si="157"/>
        <v>49.573</v>
      </c>
      <c r="T603" s="15">
        <f t="shared" si="158"/>
        <v>36188.29</v>
      </c>
      <c r="U603" s="15">
        <f>T603/INPUTS!$B$7*1000</f>
        <v>45235362.5</v>
      </c>
      <c r="V603" s="15">
        <f>T603*INPUTS!$B$6</f>
        <v>114354.9964</v>
      </c>
      <c r="W603" s="54" t="s">
        <v>396</v>
      </c>
      <c r="X603" s="54" t="s">
        <v>396</v>
      </c>
      <c r="Y603" s="67">
        <f>IFERROR(VLOOKUP(E603,INPUTS!$A$44:$B$103,2,0),0)</f>
        <v>0.005</v>
      </c>
      <c r="Z603" s="15">
        <f t="shared" si="159"/>
        <v>180.94145</v>
      </c>
      <c r="AA603" s="20">
        <f>IFERROR(VLOOKUP(E603,INPUTS!$A$44:$C$103,3,0),SCENARIOS!$J$23)</f>
        <v>0.03</v>
      </c>
      <c r="AB603" s="15">
        <f t="shared" si="160"/>
        <v>1198.64388868904</v>
      </c>
      <c r="AC603" s="20">
        <f>IFERROR(VLOOKUP($E603,INPUTS!$A$44:$G$103,4,0),SCENARIOS!$K$23)</f>
        <v>0.1</v>
      </c>
      <c r="AD603" s="15">
        <f t="shared" si="161"/>
        <v>4411.33235791521</v>
      </c>
      <c r="AE603" s="20">
        <f>IFERROR(VLOOKUP($E603,INPUTS!$A$44:$G$103,5,0),SCENARIOS!$L$23)</f>
        <v>0.2</v>
      </c>
      <c r="AF603" s="15">
        <f t="shared" si="162"/>
        <v>9740.93474581834</v>
      </c>
      <c r="AG603" s="20">
        <f>IFERROR(VLOOKUP($E603,INPUTS!$A$44:$G$103,6,0),SCENARIOS!$M$23)</f>
        <v>0.3</v>
      </c>
      <c r="AH603" s="15">
        <f t="shared" si="163"/>
        <v>16132.1685871229</v>
      </c>
      <c r="AI603" s="20">
        <f>IFERROR(VLOOKUP($E603,INPUTS!$A$44:$G$103,7,0),SCENARIOS!$N$23)</f>
        <v>0.4</v>
      </c>
      <c r="AJ603" s="15">
        <f t="shared" si="164"/>
        <v>23748.2902013712</v>
      </c>
      <c r="AL603" t="str">
        <f t="shared" si="165"/>
        <v>Y</v>
      </c>
      <c r="AM603" s="21">
        <f t="shared" si="166"/>
        <v>59370.725503428</v>
      </c>
    </row>
    <row r="604" ht="15" customHeight="1" spans="1:39">
      <c r="A604" s="52" t="s">
        <v>1588</v>
      </c>
      <c r="B604" s="52" t="s">
        <v>412</v>
      </c>
      <c r="C604" s="52" t="s">
        <v>413</v>
      </c>
      <c r="D604" s="52" t="s">
        <v>929</v>
      </c>
      <c r="E604" s="10" t="s">
        <v>245</v>
      </c>
      <c r="F604" s="52" t="s">
        <v>930</v>
      </c>
      <c r="G604" s="52" t="s">
        <v>169</v>
      </c>
      <c r="H604" s="52" t="s">
        <v>205</v>
      </c>
      <c r="I604" s="52" t="s">
        <v>408</v>
      </c>
      <c r="J604" s="52" t="s">
        <v>165</v>
      </c>
      <c r="K604" s="52" t="s">
        <v>931</v>
      </c>
      <c r="L604" s="53" t="s">
        <v>295</v>
      </c>
      <c r="M604" s="13">
        <v>548</v>
      </c>
      <c r="N604" s="14">
        <f t="shared" si="155"/>
        <v>1.5013698630137</v>
      </c>
      <c r="O604" s="15">
        <v>5770</v>
      </c>
      <c r="P604" s="15">
        <f t="shared" si="156"/>
        <v>3161960</v>
      </c>
      <c r="Q604" s="16">
        <f>IFERROR(VLOOKUP(G604,SCENARIOS!$A$13:$E$18,2,0),0.025)</f>
        <v>0.02</v>
      </c>
      <c r="R604" s="52">
        <f>IFERROR(VLOOKUP(L604,INPUTS!$A$107:$B$120,2,0),0.0082)</f>
        <v>0.0089</v>
      </c>
      <c r="S604" s="52">
        <f t="shared" si="157"/>
        <v>51.353</v>
      </c>
      <c r="T604" s="15">
        <f t="shared" si="158"/>
        <v>28141.444</v>
      </c>
      <c r="U604" s="15">
        <f>T604/INPUTS!$B$7*1000</f>
        <v>35176805</v>
      </c>
      <c r="V604" s="15">
        <f>T604*INPUTS!$B$6</f>
        <v>88926.96304</v>
      </c>
      <c r="W604" s="54" t="s">
        <v>396</v>
      </c>
      <c r="X604" s="54" t="s">
        <v>396</v>
      </c>
      <c r="Y604" s="67">
        <f>IFERROR(VLOOKUP(E604,INPUTS!$A$44:$B$103,2,0),0)</f>
        <v>0.005</v>
      </c>
      <c r="Z604" s="15">
        <f t="shared" si="159"/>
        <v>140.70722</v>
      </c>
      <c r="AA604" s="20">
        <f>IFERROR(VLOOKUP(E604,INPUTS!$A$44:$C$103,3,0),SCENARIOS!$J$23)</f>
        <v>0.03</v>
      </c>
      <c r="AB604" s="15">
        <f t="shared" si="160"/>
        <v>932.112842841835</v>
      </c>
      <c r="AC604" s="20">
        <f>IFERROR(VLOOKUP($E604,INPUTS!$A$44:$G$103,4,0),SCENARIOS!$K$23)</f>
        <v>0.1</v>
      </c>
      <c r="AD604" s="15">
        <f t="shared" si="161"/>
        <v>3430.42632065949</v>
      </c>
      <c r="AE604" s="20">
        <f>IFERROR(VLOOKUP($E604,INPUTS!$A$44:$G$103,5,0),SCENARIOS!$L$23)</f>
        <v>0.2</v>
      </c>
      <c r="AF604" s="15">
        <f t="shared" si="162"/>
        <v>7574.93569486431</v>
      </c>
      <c r="AG604" s="20">
        <f>IFERROR(VLOOKUP($E604,INPUTS!$A$44:$G$103,6,0),SCENARIOS!$M$23)</f>
        <v>0.3</v>
      </c>
      <c r="AH604" s="15">
        <f t="shared" si="163"/>
        <v>12545.0116292612</v>
      </c>
      <c r="AI604" s="20">
        <f>IFERROR(VLOOKUP($E604,INPUTS!$A$44:$G$103,7,0),SCENARIOS!$N$23)</f>
        <v>0.4</v>
      </c>
      <c r="AJ604" s="15">
        <f t="shared" si="164"/>
        <v>18467.6086877174</v>
      </c>
      <c r="AL604" t="str">
        <f t="shared" si="165"/>
        <v>Y</v>
      </c>
      <c r="AM604" s="21">
        <f t="shared" si="166"/>
        <v>46169.0217192935</v>
      </c>
    </row>
    <row r="605" ht="15" customHeight="1" spans="1:39">
      <c r="A605" s="52" t="s">
        <v>1589</v>
      </c>
      <c r="B605" s="52" t="s">
        <v>412</v>
      </c>
      <c r="C605" s="52" t="s">
        <v>413</v>
      </c>
      <c r="D605" s="52" t="s">
        <v>929</v>
      </c>
      <c r="E605" s="10" t="s">
        <v>245</v>
      </c>
      <c r="F605" s="52" t="s">
        <v>930</v>
      </c>
      <c r="G605" s="52" t="s">
        <v>169</v>
      </c>
      <c r="H605" s="52" t="s">
        <v>206</v>
      </c>
      <c r="I605" s="52" t="s">
        <v>408</v>
      </c>
      <c r="J605" s="52" t="s">
        <v>165</v>
      </c>
      <c r="K605" s="52" t="s">
        <v>931</v>
      </c>
      <c r="L605" s="53" t="s">
        <v>1545</v>
      </c>
      <c r="M605" s="13">
        <v>365</v>
      </c>
      <c r="N605" s="14">
        <f t="shared" si="155"/>
        <v>1</v>
      </c>
      <c r="O605" s="15">
        <v>6170</v>
      </c>
      <c r="P605" s="15">
        <f t="shared" si="156"/>
        <v>2252050</v>
      </c>
      <c r="Q605" s="16">
        <f>IFERROR(VLOOKUP(G605,SCENARIOS!$A$13:$E$18,2,0),0.025)</f>
        <v>0.02</v>
      </c>
      <c r="R605" s="52">
        <f>IFERROR(VLOOKUP(L605,INPUTS!$A$107:$B$120,2,0),0.0082)</f>
        <v>0.0082</v>
      </c>
      <c r="S605" s="52">
        <f t="shared" si="157"/>
        <v>50.594</v>
      </c>
      <c r="T605" s="15">
        <f t="shared" si="158"/>
        <v>18466.81</v>
      </c>
      <c r="U605" s="15">
        <f>T605/INPUTS!$B$7*1000</f>
        <v>23083512.5</v>
      </c>
      <c r="V605" s="15">
        <f>T605*INPUTS!$B$6</f>
        <v>58355.1196</v>
      </c>
      <c r="W605" s="54" t="s">
        <v>396</v>
      </c>
      <c r="X605" s="54" t="s">
        <v>396</v>
      </c>
      <c r="Y605" s="67">
        <f>IFERROR(VLOOKUP(E605,INPUTS!$A$44:$B$103,2,0),0)</f>
        <v>0.005</v>
      </c>
      <c r="Z605" s="15">
        <f t="shared" si="159"/>
        <v>92.33405</v>
      </c>
      <c r="AA605" s="20">
        <f>IFERROR(VLOOKUP(E605,INPUTS!$A$44:$C$103,3,0),SCENARIOS!$J$23)</f>
        <v>0.03</v>
      </c>
      <c r="AB605" s="15">
        <f t="shared" si="160"/>
        <v>611.665512520254</v>
      </c>
      <c r="AC605" s="20">
        <f>IFERROR(VLOOKUP($E605,INPUTS!$A$44:$G$103,4,0),SCENARIOS!$K$23)</f>
        <v>0.1</v>
      </c>
      <c r="AD605" s="15">
        <f t="shared" si="161"/>
        <v>2251.09383451034</v>
      </c>
      <c r="AE605" s="20">
        <f>IFERROR(VLOOKUP($E605,INPUTS!$A$44:$G$103,5,0),SCENARIOS!$L$23)</f>
        <v>0.2</v>
      </c>
      <c r="AF605" s="15">
        <f t="shared" si="162"/>
        <v>4970.77897776948</v>
      </c>
      <c r="AG605" s="20">
        <f>IFERROR(VLOOKUP($E605,INPUTS!$A$44:$G$103,6,0),SCENARIOS!$M$23)</f>
        <v>0.3</v>
      </c>
      <c r="AH605" s="15">
        <f t="shared" si="163"/>
        <v>8232.21246945811</v>
      </c>
      <c r="AI605" s="20">
        <f>IFERROR(VLOOKUP($E605,INPUTS!$A$44:$G$103,7,0),SCENARIOS!$N$23)</f>
        <v>0.4</v>
      </c>
      <c r="AJ605" s="15">
        <f t="shared" si="164"/>
        <v>12118.7036738565</v>
      </c>
      <c r="AL605" t="str">
        <f t="shared" si="165"/>
        <v>Y</v>
      </c>
      <c r="AM605" s="21">
        <f t="shared" si="166"/>
        <v>30296.7591846412</v>
      </c>
    </row>
    <row r="606" ht="15" customHeight="1" spans="1:39">
      <c r="A606" s="52" t="s">
        <v>1590</v>
      </c>
      <c r="B606" s="52" t="s">
        <v>412</v>
      </c>
      <c r="C606" s="52" t="s">
        <v>413</v>
      </c>
      <c r="D606" s="52" t="s">
        <v>929</v>
      </c>
      <c r="E606" s="10" t="s">
        <v>245</v>
      </c>
      <c r="F606" s="52" t="s">
        <v>930</v>
      </c>
      <c r="G606" s="52" t="s">
        <v>169</v>
      </c>
      <c r="H606" s="52" t="s">
        <v>207</v>
      </c>
      <c r="I606" s="52" t="s">
        <v>609</v>
      </c>
      <c r="J606" s="52" t="s">
        <v>165</v>
      </c>
      <c r="K606" s="52" t="s">
        <v>931</v>
      </c>
      <c r="L606" s="53" t="s">
        <v>1545</v>
      </c>
      <c r="M606" s="13">
        <v>365</v>
      </c>
      <c r="N606" s="14">
        <f t="shared" si="155"/>
        <v>1</v>
      </c>
      <c r="O606" s="15">
        <v>6890</v>
      </c>
      <c r="P606" s="15">
        <f t="shared" si="156"/>
        <v>2514850</v>
      </c>
      <c r="Q606" s="16">
        <f>IFERROR(VLOOKUP(G606,SCENARIOS!$A$13:$E$18,2,0),0.025)</f>
        <v>0.02</v>
      </c>
      <c r="R606" s="52">
        <f>IFERROR(VLOOKUP(L606,INPUTS!$A$107:$B$120,2,0),0.0082)</f>
        <v>0.0082</v>
      </c>
      <c r="S606" s="52">
        <f t="shared" si="157"/>
        <v>56.498</v>
      </c>
      <c r="T606" s="15">
        <f t="shared" si="158"/>
        <v>20621.77</v>
      </c>
      <c r="U606" s="15">
        <f>T606/INPUTS!$B$7*1000</f>
        <v>25777212.5</v>
      </c>
      <c r="V606" s="15">
        <f>T606*INPUTS!$B$6</f>
        <v>65164.7932</v>
      </c>
      <c r="W606" s="54" t="s">
        <v>396</v>
      </c>
      <c r="X606" s="54" t="s">
        <v>396</v>
      </c>
      <c r="Y606" s="67">
        <f>IFERROR(VLOOKUP(E606,INPUTS!$A$44:$B$103,2,0),0)</f>
        <v>0.005</v>
      </c>
      <c r="Z606" s="15">
        <f t="shared" si="159"/>
        <v>103.10885</v>
      </c>
      <c r="AA606" s="20">
        <f>IFERROR(VLOOKUP(E606,INPUTS!$A$44:$C$103,3,0),SCENARIOS!$J$23)</f>
        <v>0.03</v>
      </c>
      <c r="AB606" s="15">
        <f t="shared" si="160"/>
        <v>683.04301155017</v>
      </c>
      <c r="AC606" s="20">
        <f>IFERROR(VLOOKUP($E606,INPUTS!$A$44:$G$103,4,0),SCENARIOS!$K$23)</f>
        <v>0.1</v>
      </c>
      <c r="AD606" s="15">
        <f t="shared" si="161"/>
        <v>2513.78225604153</v>
      </c>
      <c r="AE606" s="20">
        <f>IFERROR(VLOOKUP($E606,INPUTS!$A$44:$G$103,5,0),SCENARIOS!$L$23)</f>
        <v>0.2</v>
      </c>
      <c r="AF606" s="15">
        <f t="shared" si="162"/>
        <v>5550.83746464048</v>
      </c>
      <c r="AG606" s="20">
        <f>IFERROR(VLOOKUP($E606,INPUTS!$A$44:$G$103,6,0),SCENARIOS!$M$23)</f>
        <v>0.3</v>
      </c>
      <c r="AH606" s="15">
        <f t="shared" si="163"/>
        <v>9192.85962958936</v>
      </c>
      <c r="AI606" s="20">
        <f>IFERROR(VLOOKUP($E606,INPUTS!$A$44:$G$103,7,0),SCENARIOS!$N$23)</f>
        <v>0.4</v>
      </c>
      <c r="AJ606" s="15">
        <f t="shared" si="164"/>
        <v>13532.8797913892</v>
      </c>
      <c r="AL606" t="str">
        <f t="shared" si="165"/>
        <v>Y</v>
      </c>
      <c r="AM606" s="21">
        <f t="shared" si="166"/>
        <v>33832.1994784729</v>
      </c>
    </row>
    <row r="607" ht="15" customHeight="1" spans="1:39">
      <c r="A607" s="52" t="s">
        <v>1591</v>
      </c>
      <c r="B607" s="52" t="s">
        <v>412</v>
      </c>
      <c r="C607" s="52" t="s">
        <v>413</v>
      </c>
      <c r="D607" s="52" t="s">
        <v>929</v>
      </c>
      <c r="E607" s="10" t="s">
        <v>245</v>
      </c>
      <c r="F607" s="52" t="s">
        <v>930</v>
      </c>
      <c r="G607" s="52" t="s">
        <v>169</v>
      </c>
      <c r="H607" s="52" t="s">
        <v>1534</v>
      </c>
      <c r="I607" s="52" t="s">
        <v>609</v>
      </c>
      <c r="J607" s="52" t="s">
        <v>165</v>
      </c>
      <c r="K607" s="52" t="s">
        <v>931</v>
      </c>
      <c r="L607" s="53" t="s">
        <v>1545</v>
      </c>
      <c r="M607" s="13">
        <v>260</v>
      </c>
      <c r="N607" s="14">
        <f t="shared" si="155"/>
        <v>0.712328767123288</v>
      </c>
      <c r="O607" s="15">
        <v>6740</v>
      </c>
      <c r="P607" s="15">
        <f t="shared" si="156"/>
        <v>1752400</v>
      </c>
      <c r="Q607" s="16">
        <f>IFERROR(VLOOKUP(G607,SCENARIOS!$A$13:$E$18,2,0),0.025)</f>
        <v>0.02</v>
      </c>
      <c r="R607" s="52">
        <f>IFERROR(VLOOKUP(L607,INPUTS!$A$107:$B$120,2,0),0.0082)</f>
        <v>0.0082</v>
      </c>
      <c r="S607" s="52">
        <f t="shared" si="157"/>
        <v>55.268</v>
      </c>
      <c r="T607" s="15">
        <f t="shared" si="158"/>
        <v>14369.68</v>
      </c>
      <c r="U607" s="15">
        <f>T607/INPUTS!$B$7*1000</f>
        <v>17962100</v>
      </c>
      <c r="V607" s="15">
        <f>T607*INPUTS!$B$6</f>
        <v>45408.1888</v>
      </c>
      <c r="W607" s="54" t="s">
        <v>396</v>
      </c>
      <c r="X607" s="54" t="s">
        <v>396</v>
      </c>
      <c r="Y607" s="67">
        <f>IFERROR(VLOOKUP(E607,INPUTS!$A$44:$B$103,2,0),0)</f>
        <v>0.005</v>
      </c>
      <c r="Z607" s="15">
        <f t="shared" si="159"/>
        <v>71.8484</v>
      </c>
      <c r="AA607" s="20">
        <f>IFERROR(VLOOKUP(E607,INPUTS!$A$44:$C$103,3,0),SCENARIOS!$J$23)</f>
        <v>0.03</v>
      </c>
      <c r="AB607" s="15">
        <f t="shared" si="160"/>
        <v>475.958635083809</v>
      </c>
      <c r="AC607" s="20">
        <f>IFERROR(VLOOKUP($E607,INPUTS!$A$44:$G$103,4,0),SCENARIOS!$K$23)</f>
        <v>0.1</v>
      </c>
      <c r="AD607" s="15">
        <f t="shared" si="161"/>
        <v>1751.65597371103</v>
      </c>
      <c r="AE607" s="20">
        <f>IFERROR(VLOOKUP($E607,INPUTS!$A$44:$G$103,5,0),SCENARIOS!$L$23)</f>
        <v>0.2</v>
      </c>
      <c r="AF607" s="15">
        <f t="shared" si="162"/>
        <v>3867.9394687699</v>
      </c>
      <c r="AG607" s="20">
        <f>IFERROR(VLOOKUP($E607,INPUTS!$A$44:$G$103,6,0),SCENARIOS!$M$23)</f>
        <v>0.3</v>
      </c>
      <c r="AH607" s="15">
        <f t="shared" si="163"/>
        <v>6405.77657311267</v>
      </c>
      <c r="AI607" s="20">
        <f>IFERROR(VLOOKUP($E607,INPUTS!$A$44:$G$103,7,0),SCENARIOS!$N$23)</f>
        <v>0.4</v>
      </c>
      <c r="AJ607" s="15">
        <f t="shared" si="164"/>
        <v>9429.99325861598</v>
      </c>
      <c r="AL607" t="str">
        <f t="shared" si="165"/>
        <v>N</v>
      </c>
      <c r="AM607" s="21">
        <f t="shared" si="166"/>
        <v>23574.9831465399</v>
      </c>
    </row>
    <row r="608" ht="15" customHeight="1" spans="1:39">
      <c r="A608" s="52" t="s">
        <v>1592</v>
      </c>
      <c r="B608" s="52" t="s">
        <v>412</v>
      </c>
      <c r="C608" s="52" t="s">
        <v>413</v>
      </c>
      <c r="D608" s="52" t="s">
        <v>929</v>
      </c>
      <c r="E608" s="10" t="s">
        <v>245</v>
      </c>
      <c r="F608" s="52" t="s">
        <v>930</v>
      </c>
      <c r="G608" s="52" t="s">
        <v>169</v>
      </c>
      <c r="H608" s="52" t="s">
        <v>452</v>
      </c>
      <c r="I608" s="52" t="s">
        <v>451</v>
      </c>
      <c r="J608" s="52" t="s">
        <v>181</v>
      </c>
      <c r="K608" s="52" t="s">
        <v>931</v>
      </c>
      <c r="L608" s="53" t="s">
        <v>295</v>
      </c>
      <c r="M608" s="13">
        <v>365</v>
      </c>
      <c r="N608" s="14">
        <f t="shared" si="155"/>
        <v>1</v>
      </c>
      <c r="O608" s="15">
        <v>7700</v>
      </c>
      <c r="P608" s="15">
        <f t="shared" si="156"/>
        <v>2810500</v>
      </c>
      <c r="Q608" s="16">
        <f>IFERROR(VLOOKUP(G608,SCENARIOS!$A$13:$E$18,2,0),0.025)</f>
        <v>0.02</v>
      </c>
      <c r="R608" s="52">
        <f>IFERROR(VLOOKUP(L608,INPUTS!$A$107:$B$120,2,0),0.0082)</f>
        <v>0.0089</v>
      </c>
      <c r="S608" s="52">
        <f t="shared" si="157"/>
        <v>68.53</v>
      </c>
      <c r="T608" s="15">
        <f t="shared" si="158"/>
        <v>25013.45</v>
      </c>
      <c r="U608" s="15">
        <f>T608/INPUTS!$B$7*1000</f>
        <v>31266812.5</v>
      </c>
      <c r="V608" s="15">
        <f>T608*INPUTS!$B$6</f>
        <v>79042.502</v>
      </c>
      <c r="W608" s="54" t="s">
        <v>521</v>
      </c>
      <c r="X608" s="54" t="s">
        <v>396</v>
      </c>
      <c r="Y608" s="67">
        <f>IFERROR(VLOOKUP(E608,INPUTS!$A$44:$B$103,2,0),0)</f>
        <v>0.005</v>
      </c>
      <c r="Z608" s="15">
        <f t="shared" si="159"/>
        <v>125.06725</v>
      </c>
      <c r="AA608" s="20">
        <f>IFERROR(VLOOKUP(E608,INPUTS!$A$44:$C$103,3,0),SCENARIOS!$J$23)</f>
        <v>0.03</v>
      </c>
      <c r="AB608" s="15">
        <f t="shared" si="160"/>
        <v>828.506099004091</v>
      </c>
      <c r="AC608" s="20">
        <f>IFERROR(VLOOKUP($E608,INPUTS!$A$44:$G$103,4,0),SCENARIOS!$K$23)</f>
        <v>0.1</v>
      </c>
      <c r="AD608" s="15">
        <f t="shared" si="161"/>
        <v>3049.12559748179</v>
      </c>
      <c r="AE608" s="20">
        <f>IFERROR(VLOOKUP($E608,INPUTS!$A$44:$G$103,5,0),SCENARIOS!$L$23)</f>
        <v>0.2</v>
      </c>
      <c r="AF608" s="15">
        <f t="shared" si="162"/>
        <v>6732.96207745074</v>
      </c>
      <c r="AG608" s="20">
        <f>IFERROR(VLOOKUP($E608,INPUTS!$A$44:$G$103,6,0),SCENARIOS!$M$23)</f>
        <v>0.3</v>
      </c>
      <c r="AH608" s="15">
        <f t="shared" si="163"/>
        <v>11150.6012675804</v>
      </c>
      <c r="AI608" s="20">
        <f>IFERROR(VLOOKUP($E608,INPUTS!$A$44:$G$103,7,0),SCENARIOS!$N$23)</f>
        <v>0.4</v>
      </c>
      <c r="AJ608" s="15">
        <f t="shared" si="164"/>
        <v>16414.8864048975</v>
      </c>
      <c r="AL608" t="str">
        <f t="shared" si="165"/>
        <v>Y</v>
      </c>
      <c r="AM608" s="21">
        <f t="shared" si="166"/>
        <v>41037.2160122438</v>
      </c>
    </row>
    <row r="609" ht="15" customHeight="1" spans="1:39">
      <c r="A609" s="52" t="s">
        <v>1593</v>
      </c>
      <c r="B609" s="52" t="s">
        <v>412</v>
      </c>
      <c r="C609" s="52" t="s">
        <v>413</v>
      </c>
      <c r="D609" s="52" t="s">
        <v>929</v>
      </c>
      <c r="E609" s="10" t="s">
        <v>245</v>
      </c>
      <c r="F609" s="52" t="s">
        <v>930</v>
      </c>
      <c r="G609" s="52" t="s">
        <v>169</v>
      </c>
      <c r="H609" s="52" t="s">
        <v>702</v>
      </c>
      <c r="I609" s="52" t="s">
        <v>701</v>
      </c>
      <c r="J609" s="52" t="s">
        <v>181</v>
      </c>
      <c r="K609" s="52" t="s">
        <v>931</v>
      </c>
      <c r="L609" s="53" t="s">
        <v>1545</v>
      </c>
      <c r="M609" s="13">
        <v>260</v>
      </c>
      <c r="N609" s="14">
        <f t="shared" si="155"/>
        <v>0.712328767123288</v>
      </c>
      <c r="O609" s="15">
        <v>8500</v>
      </c>
      <c r="P609" s="15">
        <f t="shared" si="156"/>
        <v>2210000</v>
      </c>
      <c r="Q609" s="16">
        <f>IFERROR(VLOOKUP(G609,SCENARIOS!$A$13:$E$18,2,0),0.025)</f>
        <v>0.02</v>
      </c>
      <c r="R609" s="52">
        <f>IFERROR(VLOOKUP(L609,INPUTS!$A$107:$B$120,2,0),0.0082)</f>
        <v>0.0082</v>
      </c>
      <c r="S609" s="52">
        <f t="shared" si="157"/>
        <v>69.7</v>
      </c>
      <c r="T609" s="15">
        <f t="shared" si="158"/>
        <v>18122</v>
      </c>
      <c r="U609" s="15">
        <f>T609/INPUTS!$B$7*1000</f>
        <v>22652500</v>
      </c>
      <c r="V609" s="15">
        <f>T609*INPUTS!$B$6</f>
        <v>57265.52</v>
      </c>
      <c r="W609" s="54" t="s">
        <v>396</v>
      </c>
      <c r="X609" s="54" t="s">
        <v>396</v>
      </c>
      <c r="Y609" s="67">
        <f>IFERROR(VLOOKUP(E609,INPUTS!$A$44:$B$103,2,0),0)</f>
        <v>0.005</v>
      </c>
      <c r="Z609" s="15">
        <f t="shared" si="159"/>
        <v>90.61</v>
      </c>
      <c r="AA609" s="20">
        <f>IFERROR(VLOOKUP(E609,INPUTS!$A$44:$C$103,3,0),SCENARIOS!$J$23)</f>
        <v>0.03</v>
      </c>
      <c r="AB609" s="15">
        <f t="shared" si="160"/>
        <v>600.244569467712</v>
      </c>
      <c r="AC609" s="20">
        <f>IFERROR(VLOOKUP($E609,INPUTS!$A$44:$G$103,4,0),SCENARIOS!$K$23)</f>
        <v>0.1</v>
      </c>
      <c r="AD609" s="15">
        <f t="shared" si="161"/>
        <v>2209.0616879145</v>
      </c>
      <c r="AE609" s="20">
        <f>IFERROR(VLOOKUP($E609,INPUTS!$A$44:$G$103,5,0),SCENARIOS!$L$23)</f>
        <v>0.2</v>
      </c>
      <c r="AF609" s="15">
        <f t="shared" si="162"/>
        <v>4877.96520542197</v>
      </c>
      <c r="AG609" s="20">
        <f>IFERROR(VLOOKUP($E609,INPUTS!$A$44:$G$103,6,0),SCENARIOS!$M$23)</f>
        <v>0.3</v>
      </c>
      <c r="AH609" s="15">
        <f t="shared" si="163"/>
        <v>8078.50161297592</v>
      </c>
      <c r="AI609" s="20">
        <f>IFERROR(VLOOKUP($E609,INPUTS!$A$44:$G$103,7,0),SCENARIOS!$N$23)</f>
        <v>0.4</v>
      </c>
      <c r="AJ609" s="15">
        <f t="shared" si="164"/>
        <v>11892.4247326759</v>
      </c>
      <c r="AL609" t="str">
        <f t="shared" si="165"/>
        <v>N</v>
      </c>
      <c r="AM609" s="21">
        <f t="shared" si="166"/>
        <v>29731.0618316898</v>
      </c>
    </row>
    <row r="610" ht="15" customHeight="1" spans="1:39">
      <c r="A610" s="52" t="s">
        <v>1594</v>
      </c>
      <c r="B610" s="52" t="s">
        <v>412</v>
      </c>
      <c r="C610" s="52" t="s">
        <v>413</v>
      </c>
      <c r="D610" s="52" t="s">
        <v>929</v>
      </c>
      <c r="E610" s="10" t="s">
        <v>245</v>
      </c>
      <c r="F610" s="52" t="s">
        <v>930</v>
      </c>
      <c r="G610" s="52" t="s">
        <v>169</v>
      </c>
      <c r="H610" s="52" t="s">
        <v>1248</v>
      </c>
      <c r="I610" s="52" t="s">
        <v>1249</v>
      </c>
      <c r="J610" s="52" t="s">
        <v>181</v>
      </c>
      <c r="K610" s="52" t="s">
        <v>931</v>
      </c>
      <c r="L610" s="53" t="s">
        <v>1545</v>
      </c>
      <c r="M610" s="13">
        <v>260</v>
      </c>
      <c r="N610" s="14">
        <f t="shared" si="155"/>
        <v>0.712328767123288</v>
      </c>
      <c r="O610" s="15">
        <v>5770</v>
      </c>
      <c r="P610" s="15">
        <f t="shared" si="156"/>
        <v>1500200</v>
      </c>
      <c r="Q610" s="16">
        <f>IFERROR(VLOOKUP(G610,SCENARIOS!$A$13:$E$18,2,0),0.025)</f>
        <v>0.02</v>
      </c>
      <c r="R610" s="52">
        <f>IFERROR(VLOOKUP(L610,INPUTS!$A$107:$B$120,2,0),0.0082)</f>
        <v>0.0082</v>
      </c>
      <c r="S610" s="52">
        <f t="shared" si="157"/>
        <v>47.314</v>
      </c>
      <c r="T610" s="15">
        <f t="shared" si="158"/>
        <v>12301.64</v>
      </c>
      <c r="U610" s="15">
        <f>T610/INPUTS!$B$7*1000</f>
        <v>15377050</v>
      </c>
      <c r="V610" s="15">
        <f>T610*INPUTS!$B$6</f>
        <v>38873.1824</v>
      </c>
      <c r="W610" s="54" t="s">
        <v>396</v>
      </c>
      <c r="X610" s="54" t="s">
        <v>396</v>
      </c>
      <c r="Y610" s="67">
        <f>IFERROR(VLOOKUP(E610,INPUTS!$A$44:$B$103,2,0),0)</f>
        <v>0.005</v>
      </c>
      <c r="Z610" s="15">
        <f t="shared" si="159"/>
        <v>61.5082</v>
      </c>
      <c r="AA610" s="20">
        <f>IFERROR(VLOOKUP(E610,INPUTS!$A$44:$C$103,3,0),SCENARIOS!$J$23)</f>
        <v>0.03</v>
      </c>
      <c r="AB610" s="15">
        <f t="shared" si="160"/>
        <v>407.460137156318</v>
      </c>
      <c r="AC610" s="20">
        <f>IFERROR(VLOOKUP($E610,INPUTS!$A$44:$G$103,4,0),SCENARIOS!$K$23)</f>
        <v>0.1</v>
      </c>
      <c r="AD610" s="15">
        <f t="shared" si="161"/>
        <v>1499.56305167843</v>
      </c>
      <c r="AE610" s="20">
        <f>IFERROR(VLOOKUP($E610,INPUTS!$A$44:$G$103,5,0),SCENARIOS!$L$23)</f>
        <v>0.2</v>
      </c>
      <c r="AF610" s="15">
        <f t="shared" si="162"/>
        <v>3311.27755709233</v>
      </c>
      <c r="AG610" s="20">
        <f>IFERROR(VLOOKUP($E610,INPUTS!$A$44:$G$103,6,0),SCENARIOS!$M$23)</f>
        <v>0.3</v>
      </c>
      <c r="AH610" s="15">
        <f t="shared" si="163"/>
        <v>5483.87697727895</v>
      </c>
      <c r="AI610" s="20">
        <f>IFERROR(VLOOKUP($E610,INPUTS!$A$44:$G$103,7,0),SCENARIOS!$N$23)</f>
        <v>0.4</v>
      </c>
      <c r="AJ610" s="15">
        <f t="shared" si="164"/>
        <v>8072.85773029884</v>
      </c>
      <c r="AL610" t="str">
        <f t="shared" si="165"/>
        <v>Y</v>
      </c>
      <c r="AM610" s="21">
        <f t="shared" si="166"/>
        <v>20182.1443257471</v>
      </c>
    </row>
    <row r="611" ht="15" customHeight="1" spans="1:39">
      <c r="A611" s="52" t="s">
        <v>1595</v>
      </c>
      <c r="B611" s="52" t="s">
        <v>412</v>
      </c>
      <c r="C611" s="52" t="s">
        <v>413</v>
      </c>
      <c r="D611" s="52" t="s">
        <v>929</v>
      </c>
      <c r="E611" s="10" t="s">
        <v>251</v>
      </c>
      <c r="F611" s="52" t="s">
        <v>930</v>
      </c>
      <c r="G611" s="52" t="s">
        <v>169</v>
      </c>
      <c r="H611" s="52" t="s">
        <v>224</v>
      </c>
      <c r="I611" s="52" t="s">
        <v>938</v>
      </c>
      <c r="J611" s="52" t="s">
        <v>165</v>
      </c>
      <c r="K611" s="52" t="s">
        <v>931</v>
      </c>
      <c r="L611" s="53" t="s">
        <v>295</v>
      </c>
      <c r="M611" s="13">
        <v>730</v>
      </c>
      <c r="N611" s="14">
        <f t="shared" si="155"/>
        <v>2</v>
      </c>
      <c r="O611" s="15">
        <v>7130</v>
      </c>
      <c r="P611" s="15">
        <f t="shared" si="156"/>
        <v>5204900</v>
      </c>
      <c r="Q611" s="16">
        <f>IFERROR(VLOOKUP(G611,SCENARIOS!$A$13:$E$18,2,0),0.025)</f>
        <v>0.02</v>
      </c>
      <c r="R611" s="52">
        <f>IFERROR(VLOOKUP(L611,INPUTS!$A$107:$B$120,2,0),0.0082)</f>
        <v>0.0089</v>
      </c>
      <c r="S611" s="52">
        <f t="shared" si="157"/>
        <v>63.457</v>
      </c>
      <c r="T611" s="15">
        <f t="shared" si="158"/>
        <v>46323.61</v>
      </c>
      <c r="U611" s="15">
        <f>T611/INPUTS!$B$7*1000</f>
        <v>57904512.5</v>
      </c>
      <c r="V611" s="15">
        <f>T611*INPUTS!$B$6</f>
        <v>146382.6076</v>
      </c>
      <c r="W611" s="54" t="s">
        <v>396</v>
      </c>
      <c r="X611" s="54" t="s">
        <v>396</v>
      </c>
      <c r="Y611" s="67">
        <f>IFERROR(VLOOKUP(E611,INPUTS!$A$44:$B$103,2,0),0)</f>
        <v>0.005</v>
      </c>
      <c r="Z611" s="15">
        <f t="shared" si="159"/>
        <v>231.61805</v>
      </c>
      <c r="AA611" s="20">
        <f>IFERROR(VLOOKUP(E611,INPUTS!$A$44:$C$103,3,0),SCENARIOS!$J$23)</f>
        <v>0.03</v>
      </c>
      <c r="AB611" s="15">
        <f t="shared" si="160"/>
        <v>1534.35025607771</v>
      </c>
      <c r="AC611" s="20">
        <f>IFERROR(VLOOKUP($E611,INPUTS!$A$44:$G$103,4,0),SCENARIOS!$K$23)</f>
        <v>0.1</v>
      </c>
      <c r="AD611" s="15">
        <f t="shared" si="161"/>
        <v>5646.82221040133</v>
      </c>
      <c r="AE611" s="20">
        <f>IFERROR(VLOOKUP($E611,INPUTS!$A$44:$G$103,5,0),SCENARIOS!$L$23)</f>
        <v>0.2</v>
      </c>
      <c r="AF611" s="15">
        <f t="shared" si="162"/>
        <v>12469.096003175</v>
      </c>
      <c r="AG611" s="20">
        <f>IFERROR(VLOOKUP($E611,INPUTS!$A$44:$G$103,6,0),SCENARIOS!$M$23)</f>
        <v>0.3</v>
      </c>
      <c r="AH611" s="15">
        <f t="shared" si="163"/>
        <v>20650.3342955451</v>
      </c>
      <c r="AI611" s="20">
        <f>IFERROR(VLOOKUP($E611,INPUTS!$A$44:$G$103,7,0),SCENARIOS!$N$23)</f>
        <v>0.4</v>
      </c>
      <c r="AJ611" s="15">
        <f t="shared" si="164"/>
        <v>30399.5169004985</v>
      </c>
      <c r="AL611" t="str">
        <f t="shared" si="165"/>
        <v>Y</v>
      </c>
      <c r="AM611" s="21">
        <f t="shared" si="166"/>
        <v>75998.7922512463</v>
      </c>
    </row>
    <row r="612" ht="15" customHeight="1" spans="1:39">
      <c r="A612" s="52" t="s">
        <v>1596</v>
      </c>
      <c r="B612" s="52" t="s">
        <v>412</v>
      </c>
      <c r="C612" s="52" t="s">
        <v>413</v>
      </c>
      <c r="D612" s="52" t="s">
        <v>929</v>
      </c>
      <c r="E612" s="10" t="s">
        <v>251</v>
      </c>
      <c r="F612" s="52" t="s">
        <v>930</v>
      </c>
      <c r="G612" s="52" t="s">
        <v>169</v>
      </c>
      <c r="H612" s="52" t="s">
        <v>205</v>
      </c>
      <c r="I612" s="52" t="s">
        <v>408</v>
      </c>
      <c r="J612" s="52" t="s">
        <v>165</v>
      </c>
      <c r="K612" s="52" t="s">
        <v>931</v>
      </c>
      <c r="L612" s="53" t="s">
        <v>295</v>
      </c>
      <c r="M612" s="13">
        <v>548</v>
      </c>
      <c r="N612" s="14">
        <f t="shared" si="155"/>
        <v>1.5013698630137</v>
      </c>
      <c r="O612" s="15">
        <v>7660</v>
      </c>
      <c r="P612" s="15">
        <f t="shared" si="156"/>
        <v>4197680</v>
      </c>
      <c r="Q612" s="16">
        <f>IFERROR(VLOOKUP(G612,SCENARIOS!$A$13:$E$18,2,0),0.025)</f>
        <v>0.02</v>
      </c>
      <c r="R612" s="52">
        <f>IFERROR(VLOOKUP(L612,INPUTS!$A$107:$B$120,2,0),0.0082)</f>
        <v>0.0089</v>
      </c>
      <c r="S612" s="52">
        <f t="shared" si="157"/>
        <v>68.174</v>
      </c>
      <c r="T612" s="15">
        <f t="shared" si="158"/>
        <v>37359.352</v>
      </c>
      <c r="U612" s="15">
        <f>T612/INPUTS!$B$7*1000</f>
        <v>46699190</v>
      </c>
      <c r="V612" s="15">
        <f>T612*INPUTS!$B$6</f>
        <v>118055.55232</v>
      </c>
      <c r="W612" s="54" t="s">
        <v>396</v>
      </c>
      <c r="X612" s="54" t="s">
        <v>396</v>
      </c>
      <c r="Y612" s="67">
        <f>IFERROR(VLOOKUP(E612,INPUTS!$A$44:$B$103,2,0),0)</f>
        <v>0.005</v>
      </c>
      <c r="Z612" s="15">
        <f t="shared" si="159"/>
        <v>186.79676</v>
      </c>
      <c r="AA612" s="20">
        <f>IFERROR(VLOOKUP(E612,INPUTS!$A$44:$C$103,3,0),SCENARIOS!$J$23)</f>
        <v>0.03</v>
      </c>
      <c r="AB612" s="15">
        <f t="shared" si="160"/>
        <v>1237.43230089575</v>
      </c>
      <c r="AC612" s="20">
        <f>IFERROR(VLOOKUP($E612,INPUTS!$A$44:$G$103,4,0),SCENARIOS!$K$23)</f>
        <v>0.1</v>
      </c>
      <c r="AD612" s="15">
        <f t="shared" si="161"/>
        <v>4554.084162262</v>
      </c>
      <c r="AE612" s="20">
        <f>IFERROR(VLOOKUP($E612,INPUTS!$A$44:$G$103,5,0),SCENARIOS!$L$23)</f>
        <v>0.2</v>
      </c>
      <c r="AF612" s="15">
        <f t="shared" si="162"/>
        <v>10056.1537994212</v>
      </c>
      <c r="AG612" s="20">
        <f>IFERROR(VLOOKUP($E612,INPUTS!$A$44:$G$103,6,0),SCENARIOS!$M$23)</f>
        <v>0.3</v>
      </c>
      <c r="AH612" s="15">
        <f t="shared" si="163"/>
        <v>16654.2095459516</v>
      </c>
      <c r="AI612" s="20">
        <f>IFERROR(VLOOKUP($E612,INPUTS!$A$44:$G$103,7,0),SCENARIOS!$N$23)</f>
        <v>0.4</v>
      </c>
      <c r="AJ612" s="15">
        <f t="shared" si="164"/>
        <v>24516.7907362072</v>
      </c>
      <c r="AL612" t="str">
        <f t="shared" si="165"/>
        <v>Y</v>
      </c>
      <c r="AM612" s="21">
        <f t="shared" si="166"/>
        <v>61291.9768405179</v>
      </c>
    </row>
    <row r="613" ht="15" customHeight="1" spans="1:39">
      <c r="A613" s="52" t="s">
        <v>1597</v>
      </c>
      <c r="B613" s="52" t="s">
        <v>412</v>
      </c>
      <c r="C613" s="52" t="s">
        <v>413</v>
      </c>
      <c r="D613" s="52" t="s">
        <v>929</v>
      </c>
      <c r="E613" s="10" t="s">
        <v>251</v>
      </c>
      <c r="F613" s="52" t="s">
        <v>930</v>
      </c>
      <c r="G613" s="52" t="s">
        <v>169</v>
      </c>
      <c r="H613" s="52" t="s">
        <v>452</v>
      </c>
      <c r="I613" s="52" t="s">
        <v>451</v>
      </c>
      <c r="J613" s="52" t="s">
        <v>181</v>
      </c>
      <c r="K613" s="52" t="s">
        <v>931</v>
      </c>
      <c r="L613" s="53" t="s">
        <v>295</v>
      </c>
      <c r="M613" s="13">
        <v>730</v>
      </c>
      <c r="N613" s="14">
        <f t="shared" si="155"/>
        <v>2</v>
      </c>
      <c r="O613" s="15">
        <v>6950</v>
      </c>
      <c r="P613" s="15">
        <f t="shared" si="156"/>
        <v>5073500</v>
      </c>
      <c r="Q613" s="16">
        <f>IFERROR(VLOOKUP(G613,SCENARIOS!$A$13:$E$18,2,0),0.025)</f>
        <v>0.02</v>
      </c>
      <c r="R613" s="52">
        <f>IFERROR(VLOOKUP(L613,INPUTS!$A$107:$B$120,2,0),0.0082)</f>
        <v>0.0089</v>
      </c>
      <c r="S613" s="52">
        <f t="shared" si="157"/>
        <v>61.855</v>
      </c>
      <c r="T613" s="15">
        <f t="shared" si="158"/>
        <v>45154.15</v>
      </c>
      <c r="U613" s="15">
        <f>T613/INPUTS!$B$7*1000</f>
        <v>56442687.5</v>
      </c>
      <c r="V613" s="15">
        <f>T613*INPUTS!$B$6</f>
        <v>142687.114</v>
      </c>
      <c r="W613" s="54" t="s">
        <v>521</v>
      </c>
      <c r="X613" s="54" t="s">
        <v>396</v>
      </c>
      <c r="Y613" s="67">
        <f>IFERROR(VLOOKUP(E613,INPUTS!$A$44:$B$103,2,0),0)</f>
        <v>0.005</v>
      </c>
      <c r="Z613" s="15">
        <f t="shared" si="159"/>
        <v>225.77075</v>
      </c>
      <c r="AA613" s="20">
        <f>IFERROR(VLOOKUP(E613,INPUTS!$A$44:$C$103,3,0),SCENARIOS!$J$23)</f>
        <v>0.03</v>
      </c>
      <c r="AB613" s="15">
        <f t="shared" si="160"/>
        <v>1495.6149059944</v>
      </c>
      <c r="AC613" s="20">
        <f>IFERROR(VLOOKUP($E613,INPUTS!$A$44:$G$103,4,0),SCENARIOS!$K$23)</f>
        <v>0.1</v>
      </c>
      <c r="AD613" s="15">
        <f t="shared" si="161"/>
        <v>5504.26568896063</v>
      </c>
      <c r="AE613" s="20">
        <f>IFERROR(VLOOKUP($E613,INPUTS!$A$44:$G$103,5,0),SCENARIOS!$L$23)</f>
        <v>0.2</v>
      </c>
      <c r="AF613" s="15">
        <f t="shared" si="162"/>
        <v>12154.3081657877</v>
      </c>
      <c r="AG613" s="20">
        <f>IFERROR(VLOOKUP($E613,INPUTS!$A$44:$G$103,6,0),SCENARIOS!$M$23)</f>
        <v>0.3</v>
      </c>
      <c r="AH613" s="15">
        <f t="shared" si="163"/>
        <v>20129.0074830348</v>
      </c>
      <c r="AI613" s="20">
        <f>IFERROR(VLOOKUP($E613,INPUTS!$A$44:$G$103,7,0),SCENARIOS!$N$23)</f>
        <v>0.4</v>
      </c>
      <c r="AJ613" s="15">
        <f t="shared" si="164"/>
        <v>29632.0676659838</v>
      </c>
      <c r="AL613" t="str">
        <f t="shared" si="165"/>
        <v>Y</v>
      </c>
      <c r="AM613" s="21">
        <f t="shared" si="166"/>
        <v>74080.1691649596</v>
      </c>
    </row>
    <row r="614" ht="15" customHeight="1" spans="1:39">
      <c r="A614" s="52" t="s">
        <v>1598</v>
      </c>
      <c r="B614" s="52" t="s">
        <v>412</v>
      </c>
      <c r="C614" s="52" t="s">
        <v>413</v>
      </c>
      <c r="D614" s="52" t="s">
        <v>929</v>
      </c>
      <c r="E614" s="10" t="s">
        <v>251</v>
      </c>
      <c r="F614" s="52" t="s">
        <v>930</v>
      </c>
      <c r="G614" s="52" t="s">
        <v>169</v>
      </c>
      <c r="H614" s="52" t="s">
        <v>515</v>
      </c>
      <c r="I614" s="52" t="s">
        <v>514</v>
      </c>
      <c r="J614" s="52" t="s">
        <v>181</v>
      </c>
      <c r="K614" s="52" t="s">
        <v>931</v>
      </c>
      <c r="L614" s="53" t="s">
        <v>1599</v>
      </c>
      <c r="M614" s="13">
        <v>730</v>
      </c>
      <c r="N614" s="14">
        <f t="shared" si="155"/>
        <v>2</v>
      </c>
      <c r="O614" s="15">
        <v>2690</v>
      </c>
      <c r="P614" s="15">
        <f t="shared" si="156"/>
        <v>1963700</v>
      </c>
      <c r="Q614" s="16">
        <f>IFERROR(VLOOKUP(G614,SCENARIOS!$A$13:$E$18,2,0),0.025)</f>
        <v>0.02</v>
      </c>
      <c r="R614" s="52">
        <f>IFERROR(VLOOKUP(L614,INPUTS!$A$107:$B$120,2,0),0.0082)</f>
        <v>0.0082</v>
      </c>
      <c r="S614" s="52">
        <f t="shared" si="157"/>
        <v>22.058</v>
      </c>
      <c r="T614" s="15">
        <f t="shared" si="158"/>
        <v>16102.34</v>
      </c>
      <c r="U614" s="15">
        <f>T614/INPUTS!$B$7*1000</f>
        <v>20127925</v>
      </c>
      <c r="V614" s="15">
        <f>T614*INPUTS!$B$6</f>
        <v>50883.3944</v>
      </c>
      <c r="W614" s="54" t="s">
        <v>396</v>
      </c>
      <c r="X614" s="54" t="s">
        <v>396</v>
      </c>
      <c r="Y614" s="67">
        <f>IFERROR(VLOOKUP(E614,INPUTS!$A$44:$B$103,2,0),0)</f>
        <v>0.005</v>
      </c>
      <c r="Z614" s="15">
        <f t="shared" si="159"/>
        <v>80.5117</v>
      </c>
      <c r="AA614" s="20">
        <f>IFERROR(VLOOKUP(E614,INPUTS!$A$44:$C$103,3,0),SCENARIOS!$J$23)</f>
        <v>0.03</v>
      </c>
      <c r="AB614" s="15">
        <f t="shared" si="160"/>
        <v>533.348534417985</v>
      </c>
      <c r="AC614" s="20">
        <f>IFERROR(VLOOKUP($E614,INPUTS!$A$44:$G$103,4,0),SCENARIOS!$K$23)</f>
        <v>0.1</v>
      </c>
      <c r="AD614" s="15">
        <f t="shared" si="161"/>
        <v>1962.86626088584</v>
      </c>
      <c r="AE614" s="20">
        <f>IFERROR(VLOOKUP($E614,INPUTS!$A$44:$G$103,5,0),SCENARIOS!$L$23)</f>
        <v>0.2</v>
      </c>
      <c r="AF614" s="15">
        <f t="shared" si="162"/>
        <v>4334.32591578603</v>
      </c>
      <c r="AG614" s="20">
        <f>IFERROR(VLOOKUP($E614,INPUTS!$A$44:$G$103,6,0),SCENARIOS!$M$23)</f>
        <v>0.3</v>
      </c>
      <c r="AH614" s="15">
        <f t="shared" si="163"/>
        <v>7178.16905764743</v>
      </c>
      <c r="AI614" s="20">
        <f>IFERROR(VLOOKUP($E614,INPUTS!$A$44:$G$103,7,0),SCENARIOS!$N$23)</f>
        <v>0.4</v>
      </c>
      <c r="AJ614" s="15">
        <f t="shared" si="164"/>
        <v>10567.0382115637</v>
      </c>
      <c r="AL614" t="str">
        <f t="shared" si="165"/>
        <v>Y</v>
      </c>
      <c r="AM614" s="21">
        <f t="shared" si="166"/>
        <v>26417.5955289092</v>
      </c>
    </row>
    <row r="615" ht="15" customHeight="1" spans="1:39">
      <c r="A615" s="52" t="s">
        <v>1600</v>
      </c>
      <c r="B615" s="52" t="s">
        <v>412</v>
      </c>
      <c r="C615" s="52" t="s">
        <v>413</v>
      </c>
      <c r="D615" s="52" t="s">
        <v>929</v>
      </c>
      <c r="E615" s="10" t="s">
        <v>251</v>
      </c>
      <c r="F615" s="52" t="s">
        <v>930</v>
      </c>
      <c r="G615" s="52" t="s">
        <v>169</v>
      </c>
      <c r="H615" s="52" t="s">
        <v>702</v>
      </c>
      <c r="I615" s="52" t="s">
        <v>701</v>
      </c>
      <c r="J615" s="52" t="s">
        <v>181</v>
      </c>
      <c r="K615" s="52" t="s">
        <v>931</v>
      </c>
      <c r="L615" s="53" t="s">
        <v>1545</v>
      </c>
      <c r="M615" s="13">
        <v>548</v>
      </c>
      <c r="N615" s="14">
        <f t="shared" si="155"/>
        <v>1.5013698630137</v>
      </c>
      <c r="O615" s="15">
        <v>8540</v>
      </c>
      <c r="P615" s="15">
        <f t="shared" si="156"/>
        <v>4679920</v>
      </c>
      <c r="Q615" s="16">
        <f>IFERROR(VLOOKUP(G615,SCENARIOS!$A$13:$E$18,2,0),0.025)</f>
        <v>0.02</v>
      </c>
      <c r="R615" s="52">
        <f>IFERROR(VLOOKUP(L615,INPUTS!$A$107:$B$120,2,0),0.0082)</f>
        <v>0.0082</v>
      </c>
      <c r="S615" s="52">
        <f t="shared" si="157"/>
        <v>70.028</v>
      </c>
      <c r="T615" s="15">
        <f t="shared" si="158"/>
        <v>38375.344</v>
      </c>
      <c r="U615" s="15">
        <f>T615/INPUTS!$B$7*1000</f>
        <v>47969180</v>
      </c>
      <c r="V615" s="15">
        <f>T615*INPUTS!$B$6</f>
        <v>121266.08704</v>
      </c>
      <c r="W615" s="54" t="s">
        <v>396</v>
      </c>
      <c r="X615" s="54" t="s">
        <v>396</v>
      </c>
      <c r="Y615" s="67">
        <f>IFERROR(VLOOKUP(E615,INPUTS!$A$44:$B$103,2,0),0)</f>
        <v>0.005</v>
      </c>
      <c r="Z615" s="15">
        <f t="shared" si="159"/>
        <v>191.87672</v>
      </c>
      <c r="AA615" s="20">
        <f>IFERROR(VLOOKUP(E615,INPUTS!$A$44:$C$103,3,0),SCENARIOS!$J$23)</f>
        <v>0.03</v>
      </c>
      <c r="AB615" s="15">
        <f t="shared" si="160"/>
        <v>1271.08441879789</v>
      </c>
      <c r="AC615" s="20">
        <f>IFERROR(VLOOKUP($E615,INPUTS!$A$44:$G$103,4,0),SCENARIOS!$K$23)</f>
        <v>0.1</v>
      </c>
      <c r="AD615" s="15">
        <f t="shared" si="161"/>
        <v>4677.93302013793</v>
      </c>
      <c r="AE615" s="20">
        <f>IFERROR(VLOOKUP($E615,INPUTS!$A$44:$G$103,5,0),SCENARIOS!$L$23)</f>
        <v>0.2</v>
      </c>
      <c r="AF615" s="15">
        <f t="shared" si="162"/>
        <v>10329.6320923794</v>
      </c>
      <c r="AG615" s="20">
        <f>IFERROR(VLOOKUP($E615,INPUTS!$A$44:$G$103,6,0),SCENARIOS!$M$23)</f>
        <v>0.3</v>
      </c>
      <c r="AH615" s="15">
        <f t="shared" si="163"/>
        <v>17107.1227459721</v>
      </c>
      <c r="AI615" s="20">
        <f>IFERROR(VLOOKUP($E615,INPUTS!$A$44:$G$103,7,0),SCENARIOS!$N$23)</f>
        <v>0.4</v>
      </c>
      <c r="AJ615" s="15">
        <f t="shared" si="164"/>
        <v>25183.5277624184</v>
      </c>
      <c r="AL615" t="str">
        <f t="shared" si="165"/>
        <v>N</v>
      </c>
      <c r="AM615" s="21">
        <f t="shared" si="166"/>
        <v>62958.8194060461</v>
      </c>
    </row>
    <row r="616" ht="15" customHeight="1" spans="1:39">
      <c r="A616" s="52" t="s">
        <v>1601</v>
      </c>
      <c r="B616" s="52" t="s">
        <v>412</v>
      </c>
      <c r="C616" s="52" t="s">
        <v>413</v>
      </c>
      <c r="D616" s="52" t="s">
        <v>929</v>
      </c>
      <c r="E616" s="10" t="s">
        <v>251</v>
      </c>
      <c r="F616" s="52" t="s">
        <v>930</v>
      </c>
      <c r="G616" s="52" t="s">
        <v>169</v>
      </c>
      <c r="H616" s="52" t="s">
        <v>1248</v>
      </c>
      <c r="I616" s="52" t="s">
        <v>1249</v>
      </c>
      <c r="J616" s="52" t="s">
        <v>181</v>
      </c>
      <c r="K616" s="52" t="s">
        <v>931</v>
      </c>
      <c r="L616" s="53" t="s">
        <v>1545</v>
      </c>
      <c r="M616" s="13">
        <v>548</v>
      </c>
      <c r="N616" s="14">
        <f t="shared" si="155"/>
        <v>1.5013698630137</v>
      </c>
      <c r="O616" s="15">
        <v>5260</v>
      </c>
      <c r="P616" s="15">
        <f t="shared" si="156"/>
        <v>2882480</v>
      </c>
      <c r="Q616" s="16">
        <f>IFERROR(VLOOKUP(G616,SCENARIOS!$A$13:$E$18,2,0),0.025)</f>
        <v>0.02</v>
      </c>
      <c r="R616" s="52">
        <f>IFERROR(VLOOKUP(L616,INPUTS!$A$107:$B$120,2,0),0.0082)</f>
        <v>0.0082</v>
      </c>
      <c r="S616" s="52">
        <f t="shared" si="157"/>
        <v>43.132</v>
      </c>
      <c r="T616" s="15">
        <f t="shared" si="158"/>
        <v>23636.336</v>
      </c>
      <c r="U616" s="15">
        <f>T616/INPUTS!$B$7*1000</f>
        <v>29545420</v>
      </c>
      <c r="V616" s="15">
        <f>T616*INPUTS!$B$6</f>
        <v>74690.82176</v>
      </c>
      <c r="W616" s="54" t="s">
        <v>396</v>
      </c>
      <c r="X616" s="54" t="s">
        <v>396</v>
      </c>
      <c r="Y616" s="67">
        <f>IFERROR(VLOOKUP(E616,INPUTS!$A$44:$B$103,2,0),0)</f>
        <v>0.005</v>
      </c>
      <c r="Z616" s="15">
        <f t="shared" si="159"/>
        <v>118.18168</v>
      </c>
      <c r="AA616" s="20">
        <f>IFERROR(VLOOKUP(E616,INPUTS!$A$44:$C$103,3,0),SCENARIOS!$J$23)</f>
        <v>0.03</v>
      </c>
      <c r="AB616" s="15">
        <f t="shared" si="160"/>
        <v>782.892745067552</v>
      </c>
      <c r="AC616" s="20">
        <f>IFERROR(VLOOKUP($E616,INPUTS!$A$44:$G$103,4,0),SCENARIOS!$K$23)</f>
        <v>0.1</v>
      </c>
      <c r="AD616" s="15">
        <f t="shared" si="161"/>
        <v>2881.25616931212</v>
      </c>
      <c r="AE616" s="20">
        <f>IFERROR(VLOOKUP($E616,INPUTS!$A$44:$G$103,5,0),SCENARIOS!$L$23)</f>
        <v>0.2</v>
      </c>
      <c r="AF616" s="15">
        <f t="shared" si="162"/>
        <v>6362.27925127816</v>
      </c>
      <c r="AG616" s="20">
        <f>IFERROR(VLOOKUP($E616,INPUTS!$A$44:$G$103,6,0),SCENARIOS!$M$23)</f>
        <v>0.3</v>
      </c>
      <c r="AH616" s="15">
        <f t="shared" si="163"/>
        <v>10536.7055789008</v>
      </c>
      <c r="AI616" s="20">
        <f>IFERROR(VLOOKUP($E616,INPUTS!$A$44:$G$103,7,0),SCENARIOS!$N$23)</f>
        <v>0.4</v>
      </c>
      <c r="AJ616" s="15">
        <f t="shared" si="164"/>
        <v>15511.165811513</v>
      </c>
      <c r="AL616" t="str">
        <f t="shared" si="165"/>
        <v>Y</v>
      </c>
      <c r="AM616" s="21">
        <f t="shared" si="166"/>
        <v>38777.9145287825</v>
      </c>
    </row>
    <row r="617" ht="15" customHeight="1" spans="1:39">
      <c r="A617" s="52" t="s">
        <v>1602</v>
      </c>
      <c r="B617" s="52" t="s">
        <v>412</v>
      </c>
      <c r="C617" s="52" t="s">
        <v>413</v>
      </c>
      <c r="D617" s="52" t="s">
        <v>929</v>
      </c>
      <c r="E617" s="10" t="s">
        <v>251</v>
      </c>
      <c r="F617" s="52" t="s">
        <v>930</v>
      </c>
      <c r="G617" s="52" t="s">
        <v>169</v>
      </c>
      <c r="H617" s="52" t="s">
        <v>623</v>
      </c>
      <c r="I617" s="52" t="s">
        <v>622</v>
      </c>
      <c r="J617" s="52" t="s">
        <v>181</v>
      </c>
      <c r="K617" s="52" t="s">
        <v>931</v>
      </c>
      <c r="L617" s="53" t="s">
        <v>1599</v>
      </c>
      <c r="M617" s="13">
        <v>730</v>
      </c>
      <c r="N617" s="14">
        <f t="shared" si="155"/>
        <v>2</v>
      </c>
      <c r="O617" s="15">
        <v>2090</v>
      </c>
      <c r="P617" s="15">
        <f t="shared" si="156"/>
        <v>1525700</v>
      </c>
      <c r="Q617" s="16">
        <f>IFERROR(VLOOKUP(G617,SCENARIOS!$A$13:$E$18,2,0),0.025)</f>
        <v>0.02</v>
      </c>
      <c r="R617" s="52">
        <f>IFERROR(VLOOKUP(L617,INPUTS!$A$107:$B$120,2,0),0.0082)</f>
        <v>0.0082</v>
      </c>
      <c r="S617" s="52">
        <f t="shared" si="157"/>
        <v>17.138</v>
      </c>
      <c r="T617" s="15">
        <f t="shared" si="158"/>
        <v>12510.74</v>
      </c>
      <c r="U617" s="15">
        <f>T617/INPUTS!$B$7*1000</f>
        <v>15638425</v>
      </c>
      <c r="V617" s="15">
        <f>T617*INPUTS!$B$6</f>
        <v>39533.9384</v>
      </c>
      <c r="W617" s="54" t="s">
        <v>396</v>
      </c>
      <c r="X617" s="54" t="s">
        <v>396</v>
      </c>
      <c r="Y617" s="67">
        <f>IFERROR(VLOOKUP(E617,INPUTS!$A$44:$B$103,2,0),0)</f>
        <v>0.005</v>
      </c>
      <c r="Z617" s="15">
        <f t="shared" si="159"/>
        <v>62.5537</v>
      </c>
      <c r="AA617" s="20">
        <f>IFERROR(VLOOKUP(E617,INPUTS!$A$44:$C$103,3,0),SCENARIOS!$J$23)</f>
        <v>0.03</v>
      </c>
      <c r="AB617" s="15">
        <f t="shared" si="160"/>
        <v>414.386036034791</v>
      </c>
      <c r="AC617" s="20">
        <f>IFERROR(VLOOKUP($E617,INPUTS!$A$44:$G$103,4,0),SCENARIOS!$K$23)</f>
        <v>0.1</v>
      </c>
      <c r="AD617" s="15">
        <f t="shared" si="161"/>
        <v>1525.05222500052</v>
      </c>
      <c r="AE617" s="20">
        <f>IFERROR(VLOOKUP($E617,INPUTS!$A$44:$G$103,5,0),SCENARIOS!$L$23)</f>
        <v>0.2</v>
      </c>
      <c r="AF617" s="15">
        <f t="shared" si="162"/>
        <v>3367.56177100104</v>
      </c>
      <c r="AG617" s="20">
        <f>IFERROR(VLOOKUP($E617,INPUTS!$A$44:$G$103,6,0),SCENARIOS!$M$23)</f>
        <v>0.3</v>
      </c>
      <c r="AH617" s="15">
        <f t="shared" si="163"/>
        <v>5577.09045742867</v>
      </c>
      <c r="AI617" s="20">
        <f>IFERROR(VLOOKUP($E617,INPUTS!$A$44:$G$103,7,0),SCENARIOS!$N$23)</f>
        <v>0.4</v>
      </c>
      <c r="AJ617" s="15">
        <f t="shared" si="164"/>
        <v>8210.07801567587</v>
      </c>
      <c r="AL617" t="str">
        <f t="shared" si="165"/>
        <v>N</v>
      </c>
      <c r="AM617" s="21">
        <f t="shared" si="166"/>
        <v>20525.1950391897</v>
      </c>
    </row>
    <row r="618" ht="15" customHeight="1" spans="1:39">
      <c r="A618" s="52" t="s">
        <v>1603</v>
      </c>
      <c r="B618" s="52" t="s">
        <v>412</v>
      </c>
      <c r="C618" s="52" t="s">
        <v>413</v>
      </c>
      <c r="D618" s="52" t="s">
        <v>929</v>
      </c>
      <c r="E618" s="10" t="s">
        <v>251</v>
      </c>
      <c r="F618" s="52" t="s">
        <v>930</v>
      </c>
      <c r="G618" s="52" t="s">
        <v>169</v>
      </c>
      <c r="H618" s="52" t="s">
        <v>751</v>
      </c>
      <c r="I618" s="52" t="s">
        <v>750</v>
      </c>
      <c r="J618" s="52" t="s">
        <v>181</v>
      </c>
      <c r="K618" s="52" t="s">
        <v>931</v>
      </c>
      <c r="L618" s="53" t="s">
        <v>1545</v>
      </c>
      <c r="M618" s="13">
        <v>365</v>
      </c>
      <c r="N618" s="14">
        <f t="shared" si="155"/>
        <v>1</v>
      </c>
      <c r="O618" s="15">
        <v>7260</v>
      </c>
      <c r="P618" s="15">
        <f t="shared" si="156"/>
        <v>2649900</v>
      </c>
      <c r="Q618" s="16">
        <f>IFERROR(VLOOKUP(G618,SCENARIOS!$A$13:$E$18,2,0),0.025)</f>
        <v>0.02</v>
      </c>
      <c r="R618" s="52">
        <f>IFERROR(VLOOKUP(L618,INPUTS!$A$107:$B$120,2,0),0.0082)</f>
        <v>0.0082</v>
      </c>
      <c r="S618" s="52">
        <f t="shared" si="157"/>
        <v>59.532</v>
      </c>
      <c r="T618" s="15">
        <f t="shared" si="158"/>
        <v>21729.18</v>
      </c>
      <c r="U618" s="15">
        <f>T618/INPUTS!$B$7*1000</f>
        <v>27161475</v>
      </c>
      <c r="V618" s="15">
        <f>T618*INPUTS!$B$6</f>
        <v>68664.2088</v>
      </c>
      <c r="W618" s="54" t="s">
        <v>396</v>
      </c>
      <c r="X618" s="54" t="s">
        <v>396</v>
      </c>
      <c r="Y618" s="67">
        <f>IFERROR(VLOOKUP(E618,INPUTS!$A$44:$B$103,2,0),0)</f>
        <v>0.005</v>
      </c>
      <c r="Z618" s="15">
        <f t="shared" si="159"/>
        <v>108.6459</v>
      </c>
      <c r="AA618" s="20">
        <f>IFERROR(VLOOKUP(E618,INPUTS!$A$44:$C$103,3,0),SCENARIOS!$J$23)</f>
        <v>0.03</v>
      </c>
      <c r="AB618" s="15">
        <f t="shared" si="160"/>
        <v>719.723115218321</v>
      </c>
      <c r="AC618" s="20">
        <f>IFERROR(VLOOKUP($E618,INPUTS!$A$44:$G$103,4,0),SCENARIOS!$K$23)</f>
        <v>0.1</v>
      </c>
      <c r="AD618" s="15">
        <f t="shared" si="161"/>
        <v>2648.77491710617</v>
      </c>
      <c r="AE618" s="20">
        <f>IFERROR(VLOOKUP($E618,INPUTS!$A$44:$G$103,5,0),SCENARIOS!$L$23)</f>
        <v>0.2</v>
      </c>
      <c r="AF618" s="15">
        <f t="shared" si="162"/>
        <v>5848.92307594918</v>
      </c>
      <c r="AG618" s="20">
        <f>IFERROR(VLOOKUP($E618,INPUTS!$A$44:$G$103,6,0),SCENARIOS!$M$23)</f>
        <v>0.3</v>
      </c>
      <c r="AH618" s="15">
        <f t="shared" si="163"/>
        <v>9686.52553132348</v>
      </c>
      <c r="AI618" s="20">
        <f>IFERROR(VLOOKUP($E618,INPUTS!$A$44:$G$103,7,0),SCENARIOS!$N$23)</f>
        <v>0.4</v>
      </c>
      <c r="AJ618" s="15">
        <f t="shared" si="164"/>
        <v>14259.6091851212</v>
      </c>
      <c r="AL618" t="str">
        <f t="shared" si="165"/>
        <v>Y</v>
      </c>
      <c r="AM618" s="21">
        <f t="shared" si="166"/>
        <v>35649.0229628031</v>
      </c>
    </row>
    <row r="619" ht="15" customHeight="1" spans="1:39">
      <c r="A619" s="52" t="s">
        <v>1604</v>
      </c>
      <c r="B619" s="52" t="s">
        <v>412</v>
      </c>
      <c r="C619" s="52" t="s">
        <v>413</v>
      </c>
      <c r="D619" s="52" t="s">
        <v>929</v>
      </c>
      <c r="E619" s="10" t="s">
        <v>251</v>
      </c>
      <c r="F619" s="52" t="s">
        <v>930</v>
      </c>
      <c r="G619" s="52" t="s">
        <v>169</v>
      </c>
      <c r="H619" s="52" t="s">
        <v>627</v>
      </c>
      <c r="I619" s="52" t="s">
        <v>626</v>
      </c>
      <c r="J619" s="52" t="s">
        <v>181</v>
      </c>
      <c r="K619" s="52" t="s">
        <v>931</v>
      </c>
      <c r="L619" s="53" t="s">
        <v>1599</v>
      </c>
      <c r="M619" s="13">
        <v>548</v>
      </c>
      <c r="N619" s="14">
        <f t="shared" si="155"/>
        <v>1.5013698630137</v>
      </c>
      <c r="O619" s="15">
        <v>2160</v>
      </c>
      <c r="P619" s="15">
        <f t="shared" si="156"/>
        <v>1183680</v>
      </c>
      <c r="Q619" s="16">
        <f>IFERROR(VLOOKUP(G619,SCENARIOS!$A$13:$E$18,2,0),0.025)</f>
        <v>0.02</v>
      </c>
      <c r="R619" s="52">
        <f>IFERROR(VLOOKUP(L619,INPUTS!$A$107:$B$120,2,0),0.0082)</f>
        <v>0.0082</v>
      </c>
      <c r="S619" s="52">
        <f t="shared" si="157"/>
        <v>17.712</v>
      </c>
      <c r="T619" s="15">
        <f t="shared" si="158"/>
        <v>9706.176</v>
      </c>
      <c r="U619" s="15">
        <f>T619/INPUTS!$B$7*1000</f>
        <v>12132720</v>
      </c>
      <c r="V619" s="15">
        <f>T619*INPUTS!$B$6</f>
        <v>30671.51616</v>
      </c>
      <c r="W619" s="54" t="s">
        <v>396</v>
      </c>
      <c r="X619" s="54" t="s">
        <v>396</v>
      </c>
      <c r="Y619" s="67">
        <f>IFERROR(VLOOKUP(E619,INPUTS!$A$44:$B$103,2,0),0)</f>
        <v>0.005</v>
      </c>
      <c r="Z619" s="15">
        <f t="shared" si="159"/>
        <v>48.53088</v>
      </c>
      <c r="AA619" s="20">
        <f>IFERROR(VLOOKUP(E619,INPUTS!$A$44:$C$103,3,0),SCENARIOS!$J$23)</f>
        <v>0.03</v>
      </c>
      <c r="AB619" s="15">
        <f t="shared" si="160"/>
        <v>321.492077822417</v>
      </c>
      <c r="AC619" s="20">
        <f>IFERROR(VLOOKUP($E619,INPUTS!$A$44:$G$103,4,0),SCENARIOS!$K$23)</f>
        <v>0.1</v>
      </c>
      <c r="AD619" s="15">
        <f t="shared" si="161"/>
        <v>1183.1774383487</v>
      </c>
      <c r="AE619" s="20">
        <f>IFERROR(VLOOKUP($E619,INPUTS!$A$44:$G$103,5,0),SCENARIOS!$L$23)</f>
        <v>0.2</v>
      </c>
      <c r="AF619" s="15">
        <f t="shared" si="162"/>
        <v>2612.64699292031</v>
      </c>
      <c r="AG619" s="20">
        <f>IFERROR(VLOOKUP($E619,INPUTS!$A$44:$G$103,6,0),SCENARIOS!$M$23)</f>
        <v>0.3</v>
      </c>
      <c r="AH619" s="15">
        <f t="shared" si="163"/>
        <v>4326.86008563228</v>
      </c>
      <c r="AI619" s="20">
        <f>IFERROR(VLOOKUP($E619,INPUTS!$A$44:$G$103,7,0),SCENARIOS!$N$23)</f>
        <v>0.4</v>
      </c>
      <c r="AJ619" s="15">
        <f t="shared" si="164"/>
        <v>6369.60421157188</v>
      </c>
      <c r="AL619" t="str">
        <f t="shared" si="165"/>
        <v>Y</v>
      </c>
      <c r="AM619" s="21">
        <f t="shared" si="166"/>
        <v>15924.0105289297</v>
      </c>
    </row>
    <row r="620" ht="15" customHeight="1" spans="1:39">
      <c r="A620" s="52" t="s">
        <v>1605</v>
      </c>
      <c r="B620" s="52" t="s">
        <v>412</v>
      </c>
      <c r="C620" s="52" t="s">
        <v>413</v>
      </c>
      <c r="D620" s="52" t="s">
        <v>929</v>
      </c>
      <c r="E620" s="10" t="s">
        <v>251</v>
      </c>
      <c r="F620" s="52" t="s">
        <v>930</v>
      </c>
      <c r="G620" s="52" t="s">
        <v>169</v>
      </c>
      <c r="H620" s="52" t="s">
        <v>1606</v>
      </c>
      <c r="I620" s="52" t="s">
        <v>1607</v>
      </c>
      <c r="J620" s="52" t="s">
        <v>181</v>
      </c>
      <c r="K620" s="52" t="s">
        <v>931</v>
      </c>
      <c r="L620" s="53" t="s">
        <v>1599</v>
      </c>
      <c r="M620" s="13">
        <v>365</v>
      </c>
      <c r="N620" s="14">
        <f t="shared" si="155"/>
        <v>1</v>
      </c>
      <c r="O620" s="15">
        <v>2490</v>
      </c>
      <c r="P620" s="15">
        <f t="shared" si="156"/>
        <v>908850</v>
      </c>
      <c r="Q620" s="16">
        <f>IFERROR(VLOOKUP(G620,SCENARIOS!$A$13:$E$18,2,0),0.025)</f>
        <v>0.02</v>
      </c>
      <c r="R620" s="52">
        <f>IFERROR(VLOOKUP(L620,INPUTS!$A$107:$B$120,2,0),0.0082)</f>
        <v>0.0082</v>
      </c>
      <c r="S620" s="52">
        <f t="shared" si="157"/>
        <v>20.418</v>
      </c>
      <c r="T620" s="15">
        <f t="shared" si="158"/>
        <v>7452.57</v>
      </c>
      <c r="U620" s="15">
        <f>T620/INPUTS!$B$7*1000</f>
        <v>9315712.5</v>
      </c>
      <c r="V620" s="15">
        <f>T620*INPUTS!$B$6</f>
        <v>23550.1212</v>
      </c>
      <c r="W620" s="54" t="s">
        <v>396</v>
      </c>
      <c r="X620" s="54" t="s">
        <v>396</v>
      </c>
      <c r="Y620" s="67">
        <f>IFERROR(VLOOKUP(E620,INPUTS!$A$44:$B$103,2,0),0)</f>
        <v>0.005</v>
      </c>
      <c r="Z620" s="15">
        <f t="shared" si="159"/>
        <v>37.26285</v>
      </c>
      <c r="AA620" s="20">
        <f>IFERROR(VLOOKUP(E620,INPUTS!$A$44:$C$103,3,0),SCENARIOS!$J$23)</f>
        <v>0.03</v>
      </c>
      <c r="AB620" s="15">
        <f t="shared" si="160"/>
        <v>246.847184145127</v>
      </c>
      <c r="AC620" s="20">
        <f>IFERROR(VLOOKUP($E620,INPUTS!$A$44:$G$103,4,0),SCENARIOS!$K$23)</f>
        <v>0.1</v>
      </c>
      <c r="AD620" s="15">
        <f t="shared" si="161"/>
        <v>908.464124462033</v>
      </c>
      <c r="AE620" s="20">
        <f>IFERROR(VLOOKUP($E620,INPUTS!$A$44:$G$103,5,0),SCENARIOS!$L$23)</f>
        <v>0.2</v>
      </c>
      <c r="AF620" s="15">
        <f t="shared" si="162"/>
        <v>2006.03560042885</v>
      </c>
      <c r="AG620" s="20">
        <f>IFERROR(VLOOKUP($E620,INPUTS!$A$44:$G$103,6,0),SCENARIOS!$M$23)</f>
        <v>0.3</v>
      </c>
      <c r="AH620" s="15">
        <f t="shared" si="163"/>
        <v>3322.23809545392</v>
      </c>
      <c r="AI620" s="20">
        <f>IFERROR(VLOOKUP($E620,INPUTS!$A$44:$G$103,7,0),SCENARIOS!$N$23)</f>
        <v>0.4</v>
      </c>
      <c r="AJ620" s="15">
        <f t="shared" si="164"/>
        <v>4890.6924064672</v>
      </c>
      <c r="AL620" t="str">
        <f t="shared" si="165"/>
        <v>N</v>
      </c>
      <c r="AM620" s="21">
        <f t="shared" si="166"/>
        <v>12226.731016168</v>
      </c>
    </row>
    <row r="621" ht="15" customHeight="1" spans="1:39">
      <c r="A621" s="52" t="s">
        <v>1608</v>
      </c>
      <c r="B621" s="52" t="s">
        <v>412</v>
      </c>
      <c r="C621" s="52" t="s">
        <v>413</v>
      </c>
      <c r="D621" s="52" t="s">
        <v>929</v>
      </c>
      <c r="E621" s="10" t="s">
        <v>258</v>
      </c>
      <c r="F621" s="52" t="s">
        <v>930</v>
      </c>
      <c r="G621" s="52" t="s">
        <v>169</v>
      </c>
      <c r="H621" s="52" t="s">
        <v>203</v>
      </c>
      <c r="I621" s="52" t="s">
        <v>399</v>
      </c>
      <c r="J621" s="52" t="s">
        <v>165</v>
      </c>
      <c r="K621" s="52" t="s">
        <v>931</v>
      </c>
      <c r="L621" s="53" t="s">
        <v>1581</v>
      </c>
      <c r="M621" s="13">
        <v>365</v>
      </c>
      <c r="N621" s="14">
        <f t="shared" si="155"/>
        <v>1</v>
      </c>
      <c r="O621" s="15">
        <v>9220</v>
      </c>
      <c r="P621" s="15">
        <f t="shared" si="156"/>
        <v>3365300</v>
      </c>
      <c r="Q621" s="16">
        <f>IFERROR(VLOOKUP(G621,SCENARIOS!$A$13:$E$18,2,0),0.025)</f>
        <v>0.02</v>
      </c>
      <c r="R621" s="52">
        <f>IFERROR(VLOOKUP(L621,INPUTS!$A$107:$B$120,2,0),0.0082)</f>
        <v>0.0082</v>
      </c>
      <c r="S621" s="52">
        <f t="shared" si="157"/>
        <v>75.604</v>
      </c>
      <c r="T621" s="15">
        <f t="shared" si="158"/>
        <v>27595.46</v>
      </c>
      <c r="U621" s="15">
        <f>T621/INPUTS!$B$7*1000</f>
        <v>34494325</v>
      </c>
      <c r="V621" s="15">
        <f>T621*INPUTS!$B$6</f>
        <v>87201.6536</v>
      </c>
      <c r="W621" s="54" t="s">
        <v>396</v>
      </c>
      <c r="X621" s="54" t="s">
        <v>396</v>
      </c>
      <c r="Y621" s="67">
        <f>IFERROR(VLOOKUP(E621,INPUTS!$A$44:$B$103,2,0),0)</f>
        <v>0.005</v>
      </c>
      <c r="Z621" s="15">
        <f t="shared" si="159"/>
        <v>137.9773</v>
      </c>
      <c r="AA621" s="20">
        <f>IFERROR(VLOOKUP(E621,INPUTS!$A$44:$C$103,3,0),SCENARIOS!$J$23)</f>
        <v>0.03</v>
      </c>
      <c r="AB621" s="15">
        <f t="shared" si="160"/>
        <v>914.028529244204</v>
      </c>
      <c r="AC621" s="20">
        <f>IFERROR(VLOOKUP($E621,INPUTS!$A$44:$G$103,4,0),SCENARIOS!$K$23)</f>
        <v>0.1</v>
      </c>
      <c r="AD621" s="15">
        <f t="shared" si="161"/>
        <v>3363.87117571885</v>
      </c>
      <c r="AE621" s="20">
        <f>IFERROR(VLOOKUP($E621,INPUTS!$A$44:$G$103,5,0),SCENARIOS!$L$23)</f>
        <v>0.2</v>
      </c>
      <c r="AF621" s="15">
        <f t="shared" si="162"/>
        <v>7427.971179098</v>
      </c>
      <c r="AG621" s="20">
        <f>IFERROR(VLOOKUP($E621,INPUTS!$A$44:$G$103,6,0),SCENARIOS!$M$23)</f>
        <v>0.3</v>
      </c>
      <c r="AH621" s="15">
        <f t="shared" si="163"/>
        <v>12301.6205783475</v>
      </c>
      <c r="AI621" s="20">
        <f>IFERROR(VLOOKUP($E621,INPUTS!$A$44:$G$103,7,0),SCENARIOS!$N$23)</f>
        <v>0.4</v>
      </c>
      <c r="AJ621" s="15">
        <f t="shared" si="164"/>
        <v>18109.3108384047</v>
      </c>
      <c r="AL621" t="str">
        <f t="shared" si="165"/>
        <v>N</v>
      </c>
      <c r="AM621" s="21">
        <f t="shared" si="166"/>
        <v>45273.2770960117</v>
      </c>
    </row>
    <row r="622" ht="15" customHeight="1" spans="1:39">
      <c r="A622" s="52" t="s">
        <v>1609</v>
      </c>
      <c r="B622" s="52" t="s">
        <v>412</v>
      </c>
      <c r="C622" s="52" t="s">
        <v>413</v>
      </c>
      <c r="D622" s="52" t="s">
        <v>929</v>
      </c>
      <c r="E622" s="10" t="s">
        <v>258</v>
      </c>
      <c r="F622" s="52" t="s">
        <v>930</v>
      </c>
      <c r="G622" s="52" t="s">
        <v>169</v>
      </c>
      <c r="H622" s="52" t="s">
        <v>200</v>
      </c>
      <c r="I622" s="52" t="s">
        <v>391</v>
      </c>
      <c r="J622" s="52" t="s">
        <v>165</v>
      </c>
      <c r="K622" s="52" t="s">
        <v>931</v>
      </c>
      <c r="L622" s="53" t="s">
        <v>295</v>
      </c>
      <c r="M622" s="13">
        <v>365</v>
      </c>
      <c r="N622" s="14">
        <f t="shared" si="155"/>
        <v>1</v>
      </c>
      <c r="O622" s="15">
        <v>9550</v>
      </c>
      <c r="P622" s="15">
        <f t="shared" si="156"/>
        <v>3485750</v>
      </c>
      <c r="Q622" s="16">
        <f>IFERROR(VLOOKUP(G622,SCENARIOS!$A$13:$E$18,2,0),0.025)</f>
        <v>0.02</v>
      </c>
      <c r="R622" s="52">
        <f>IFERROR(VLOOKUP(L622,INPUTS!$A$107:$B$120,2,0),0.0082)</f>
        <v>0.0089</v>
      </c>
      <c r="S622" s="52">
        <f t="shared" si="157"/>
        <v>84.995</v>
      </c>
      <c r="T622" s="15">
        <f t="shared" si="158"/>
        <v>31023.175</v>
      </c>
      <c r="U622" s="15">
        <f>T622/INPUTS!$B$7*1000</f>
        <v>38778968.75</v>
      </c>
      <c r="V622" s="15">
        <f>T622*INPUTS!$B$6</f>
        <v>98033.233</v>
      </c>
      <c r="W622" s="54" t="s">
        <v>396</v>
      </c>
      <c r="X622" s="54" t="s">
        <v>396</v>
      </c>
      <c r="Y622" s="67">
        <f>IFERROR(VLOOKUP(E622,INPUTS!$A$44:$B$103,2,0),0)</f>
        <v>0.005</v>
      </c>
      <c r="Z622" s="15">
        <f t="shared" si="159"/>
        <v>155.115875</v>
      </c>
      <c r="AA622" s="20">
        <f>IFERROR(VLOOKUP(E622,INPUTS!$A$44:$C$103,3,0),SCENARIOS!$J$23)</f>
        <v>0.03</v>
      </c>
      <c r="AB622" s="15">
        <f t="shared" si="160"/>
        <v>1027.56275915442</v>
      </c>
      <c r="AC622" s="20">
        <f>IFERROR(VLOOKUP($E622,INPUTS!$A$44:$G$103,4,0),SCENARIOS!$K$23)</f>
        <v>0.1</v>
      </c>
      <c r="AD622" s="15">
        <f t="shared" si="161"/>
        <v>3781.70772155209</v>
      </c>
      <c r="AE622" s="20">
        <f>IFERROR(VLOOKUP($E622,INPUTS!$A$44:$G$103,5,0),SCENARIOS!$L$23)</f>
        <v>0.2</v>
      </c>
      <c r="AF622" s="15">
        <f t="shared" si="162"/>
        <v>8350.62179735773</v>
      </c>
      <c r="AG622" s="20">
        <f>IFERROR(VLOOKUP($E622,INPUTS!$A$44:$G$103,6,0),SCENARIOS!$M$23)</f>
        <v>0.3</v>
      </c>
      <c r="AH622" s="15">
        <f t="shared" si="163"/>
        <v>13829.6418318692</v>
      </c>
      <c r="AI622" s="20">
        <f>IFERROR(VLOOKUP($E622,INPUTS!$A$44:$G$103,7,0),SCENARIOS!$N$23)</f>
        <v>0.4</v>
      </c>
      <c r="AJ622" s="15">
        <f t="shared" si="164"/>
        <v>20358.7227489313</v>
      </c>
      <c r="AL622" t="str">
        <f t="shared" si="165"/>
        <v>N</v>
      </c>
      <c r="AM622" s="21">
        <f t="shared" si="166"/>
        <v>50896.8068723283</v>
      </c>
    </row>
    <row r="623" ht="15" customHeight="1" spans="1:39">
      <c r="A623" s="52" t="s">
        <v>1610</v>
      </c>
      <c r="B623" s="52" t="s">
        <v>412</v>
      </c>
      <c r="C623" s="52" t="s">
        <v>413</v>
      </c>
      <c r="D623" s="52" t="s">
        <v>929</v>
      </c>
      <c r="E623" s="10" t="s">
        <v>258</v>
      </c>
      <c r="F623" s="52" t="s">
        <v>930</v>
      </c>
      <c r="G623" s="52" t="s">
        <v>169</v>
      </c>
      <c r="H623" s="52" t="s">
        <v>205</v>
      </c>
      <c r="I623" s="52" t="s">
        <v>408</v>
      </c>
      <c r="J623" s="52" t="s">
        <v>165</v>
      </c>
      <c r="K623" s="52" t="s">
        <v>931</v>
      </c>
      <c r="L623" s="53" t="s">
        <v>295</v>
      </c>
      <c r="M623" s="13">
        <v>365</v>
      </c>
      <c r="N623" s="14">
        <f t="shared" si="155"/>
        <v>1</v>
      </c>
      <c r="O623" s="15">
        <v>9270</v>
      </c>
      <c r="P623" s="15">
        <f t="shared" si="156"/>
        <v>3383550</v>
      </c>
      <c r="Q623" s="16">
        <f>IFERROR(VLOOKUP(G623,SCENARIOS!$A$13:$E$18,2,0),0.025)</f>
        <v>0.02</v>
      </c>
      <c r="R623" s="52">
        <f>IFERROR(VLOOKUP(L623,INPUTS!$A$107:$B$120,2,0),0.0082)</f>
        <v>0.0089</v>
      </c>
      <c r="S623" s="52">
        <f t="shared" si="157"/>
        <v>82.503</v>
      </c>
      <c r="T623" s="15">
        <f t="shared" si="158"/>
        <v>30113.595</v>
      </c>
      <c r="U623" s="15">
        <f>T623/INPUTS!$B$7*1000</f>
        <v>37641993.75</v>
      </c>
      <c r="V623" s="15">
        <f>T623*INPUTS!$B$6</f>
        <v>95158.9602</v>
      </c>
      <c r="W623" s="54" t="s">
        <v>396</v>
      </c>
      <c r="X623" s="54" t="s">
        <v>396</v>
      </c>
      <c r="Y623" s="67">
        <f>IFERROR(VLOOKUP(E623,INPUTS!$A$44:$B$103,2,0),0)</f>
        <v>0.005</v>
      </c>
      <c r="Z623" s="15">
        <f t="shared" si="159"/>
        <v>150.567975</v>
      </c>
      <c r="AA623" s="20">
        <f>IFERROR(VLOOKUP(E623,INPUTS!$A$44:$C$103,3,0),SCENARIOS!$J$23)</f>
        <v>0.03</v>
      </c>
      <c r="AB623" s="15">
        <f t="shared" si="160"/>
        <v>997.435264645185</v>
      </c>
      <c r="AC623" s="20">
        <f>IFERROR(VLOOKUP($E623,INPUTS!$A$44:$G$103,4,0),SCENARIOS!$K$23)</f>
        <v>0.1</v>
      </c>
      <c r="AD623" s="15">
        <f t="shared" si="161"/>
        <v>3670.8304270982</v>
      </c>
      <c r="AE623" s="20">
        <f>IFERROR(VLOOKUP($E623,INPUTS!$A$44:$G$103,5,0),SCENARIOS!$L$23)</f>
        <v>0.2</v>
      </c>
      <c r="AF623" s="15">
        <f t="shared" si="162"/>
        <v>8105.78681272316</v>
      </c>
      <c r="AG623" s="20">
        <f>IFERROR(VLOOKUP($E623,INPUTS!$A$44:$G$103,6,0),SCENARIOS!$M$23)</f>
        <v>0.3</v>
      </c>
      <c r="AH623" s="15">
        <f t="shared" si="163"/>
        <v>13424.165422139</v>
      </c>
      <c r="AI623" s="20">
        <f>IFERROR(VLOOKUP($E623,INPUTS!$A$44:$G$103,7,0),SCENARIOS!$N$23)</f>
        <v>0.4</v>
      </c>
      <c r="AJ623" s="15">
        <f t="shared" si="164"/>
        <v>19761.8177887532</v>
      </c>
      <c r="AL623" t="str">
        <f t="shared" si="165"/>
        <v>N</v>
      </c>
      <c r="AM623" s="21">
        <f t="shared" si="166"/>
        <v>49404.5444718831</v>
      </c>
    </row>
    <row r="624" ht="15" customHeight="1" spans="1:39">
      <c r="A624" s="52" t="s">
        <v>1611</v>
      </c>
      <c r="B624" s="52" t="s">
        <v>412</v>
      </c>
      <c r="C624" s="52" t="s">
        <v>413</v>
      </c>
      <c r="D624" s="52" t="s">
        <v>929</v>
      </c>
      <c r="E624" s="10" t="s">
        <v>258</v>
      </c>
      <c r="F624" s="52" t="s">
        <v>930</v>
      </c>
      <c r="G624" s="52" t="s">
        <v>169</v>
      </c>
      <c r="H624" s="52" t="s">
        <v>623</v>
      </c>
      <c r="I624" s="52" t="s">
        <v>622</v>
      </c>
      <c r="J624" s="52" t="s">
        <v>181</v>
      </c>
      <c r="K624" s="52" t="s">
        <v>931</v>
      </c>
      <c r="L624" s="53" t="s">
        <v>1599</v>
      </c>
      <c r="M624" s="13">
        <v>730</v>
      </c>
      <c r="N624" s="14">
        <f t="shared" si="155"/>
        <v>2</v>
      </c>
      <c r="O624" s="15">
        <v>1630</v>
      </c>
      <c r="P624" s="15">
        <f t="shared" si="156"/>
        <v>1189900</v>
      </c>
      <c r="Q624" s="16">
        <f>IFERROR(VLOOKUP(G624,SCENARIOS!$A$13:$E$18,2,0),0.025)</f>
        <v>0.02</v>
      </c>
      <c r="R624" s="52">
        <f>IFERROR(VLOOKUP(L624,INPUTS!$A$107:$B$120,2,0),0.0082)</f>
        <v>0.0082</v>
      </c>
      <c r="S624" s="52">
        <f t="shared" si="157"/>
        <v>13.366</v>
      </c>
      <c r="T624" s="15">
        <f t="shared" si="158"/>
        <v>9757.18</v>
      </c>
      <c r="U624" s="15">
        <f>T624/INPUTS!$B$7*1000</f>
        <v>12196475</v>
      </c>
      <c r="V624" s="15">
        <f>T624*INPUTS!$B$6</f>
        <v>30832.6888</v>
      </c>
      <c r="W624" s="54" t="s">
        <v>396</v>
      </c>
      <c r="X624" s="54" t="s">
        <v>396</v>
      </c>
      <c r="Y624" s="67">
        <f>IFERROR(VLOOKUP(E624,INPUTS!$A$44:$B$103,2,0),0)</f>
        <v>0.005</v>
      </c>
      <c r="Z624" s="15">
        <f t="shared" si="159"/>
        <v>48.7859</v>
      </c>
      <c r="AA624" s="20">
        <f>IFERROR(VLOOKUP(E624,INPUTS!$A$44:$C$103,3,0),SCENARIOS!$J$23)</f>
        <v>0.03</v>
      </c>
      <c r="AB624" s="15">
        <f t="shared" si="160"/>
        <v>323.181453941009</v>
      </c>
      <c r="AC624" s="20">
        <f>IFERROR(VLOOKUP($E624,INPUTS!$A$44:$G$103,4,0),SCENARIOS!$K$23)</f>
        <v>0.1</v>
      </c>
      <c r="AD624" s="15">
        <f t="shared" si="161"/>
        <v>1189.39479748844</v>
      </c>
      <c r="AE624" s="20">
        <f>IFERROR(VLOOKUP($E624,INPUTS!$A$44:$G$103,5,0),SCENARIOS!$L$23)</f>
        <v>0.2</v>
      </c>
      <c r="AF624" s="15">
        <f t="shared" si="162"/>
        <v>2626.37592666589</v>
      </c>
      <c r="AG624" s="20">
        <f>IFERROR(VLOOKUP($E624,INPUTS!$A$44:$G$103,6,0),SCENARIOS!$M$23)</f>
        <v>0.3</v>
      </c>
      <c r="AH624" s="15">
        <f t="shared" si="163"/>
        <v>4349.59686392762</v>
      </c>
      <c r="AI624" s="20">
        <f>IFERROR(VLOOKUP($E624,INPUTS!$A$44:$G$103,7,0),SCENARIOS!$N$23)</f>
        <v>0.4</v>
      </c>
      <c r="AJ624" s="15">
        <f t="shared" si="164"/>
        <v>6403.07519882855</v>
      </c>
      <c r="AL624" t="str">
        <f t="shared" si="165"/>
        <v>N</v>
      </c>
      <c r="AM624" s="21">
        <f t="shared" si="166"/>
        <v>16007.6879970714</v>
      </c>
    </row>
    <row r="625" ht="15" customHeight="1" spans="1:39">
      <c r="A625" s="52" t="s">
        <v>1612</v>
      </c>
      <c r="B625" s="52" t="s">
        <v>412</v>
      </c>
      <c r="C625" s="52" t="s">
        <v>413</v>
      </c>
      <c r="D625" s="52" t="s">
        <v>929</v>
      </c>
      <c r="E625" s="10" t="s">
        <v>258</v>
      </c>
      <c r="F625" s="52" t="s">
        <v>930</v>
      </c>
      <c r="G625" s="52" t="s">
        <v>169</v>
      </c>
      <c r="H625" s="52" t="s">
        <v>515</v>
      </c>
      <c r="I625" s="52" t="s">
        <v>514</v>
      </c>
      <c r="J625" s="52" t="s">
        <v>181</v>
      </c>
      <c r="K625" s="52" t="s">
        <v>931</v>
      </c>
      <c r="L625" s="53" t="s">
        <v>1599</v>
      </c>
      <c r="M625" s="13">
        <v>548</v>
      </c>
      <c r="N625" s="14">
        <f t="shared" si="155"/>
        <v>1.5013698630137</v>
      </c>
      <c r="O625" s="15">
        <v>3230</v>
      </c>
      <c r="P625" s="15">
        <f t="shared" si="156"/>
        <v>1770040</v>
      </c>
      <c r="Q625" s="16">
        <f>IFERROR(VLOOKUP(G625,SCENARIOS!$A$13:$E$18,2,0),0.025)</f>
        <v>0.02</v>
      </c>
      <c r="R625" s="52">
        <f>IFERROR(VLOOKUP(L625,INPUTS!$A$107:$B$120,2,0),0.0082)</f>
        <v>0.0082</v>
      </c>
      <c r="S625" s="52">
        <f t="shared" si="157"/>
        <v>26.486</v>
      </c>
      <c r="T625" s="15">
        <f t="shared" si="158"/>
        <v>14514.328</v>
      </c>
      <c r="U625" s="15">
        <f>T625/INPUTS!$B$7*1000</f>
        <v>18142910</v>
      </c>
      <c r="V625" s="15">
        <f>T625*INPUTS!$B$6</f>
        <v>45865.27648</v>
      </c>
      <c r="W625" s="54" t="s">
        <v>396</v>
      </c>
      <c r="X625" s="54" t="s">
        <v>396</v>
      </c>
      <c r="Y625" s="67">
        <f>IFERROR(VLOOKUP(E625,INPUTS!$A$44:$B$103,2,0),0)</f>
        <v>0.005</v>
      </c>
      <c r="Z625" s="15">
        <f t="shared" si="159"/>
        <v>72.57164</v>
      </c>
      <c r="AA625" s="20">
        <f>IFERROR(VLOOKUP(E625,INPUTS!$A$44:$C$103,3,0),SCENARIOS!$J$23)</f>
        <v>0.03</v>
      </c>
      <c r="AB625" s="15">
        <f t="shared" si="160"/>
        <v>480.749727484447</v>
      </c>
      <c r="AC625" s="20">
        <f>IFERROR(VLOOKUP($E625,INPUTS!$A$44:$G$103,4,0),SCENARIOS!$K$23)</f>
        <v>0.1</v>
      </c>
      <c r="AD625" s="15">
        <f t="shared" si="161"/>
        <v>1769.28848419737</v>
      </c>
      <c r="AE625" s="20">
        <f>IFERROR(VLOOKUP($E625,INPUTS!$A$44:$G$103,5,0),SCENARIOS!$L$23)</f>
        <v>0.2</v>
      </c>
      <c r="AF625" s="15">
        <f t="shared" si="162"/>
        <v>3906.87490145028</v>
      </c>
      <c r="AG625" s="20">
        <f>IFERROR(VLOOKUP($E625,INPUTS!$A$44:$G$103,6,0),SCENARIOS!$M$23)</f>
        <v>0.3</v>
      </c>
      <c r="AH625" s="15">
        <f t="shared" si="163"/>
        <v>6470.25836879271</v>
      </c>
      <c r="AI625" s="20">
        <f>IFERROR(VLOOKUP($E625,INPUTS!$A$44:$G$103,7,0),SCENARIOS!$N$23)</f>
        <v>0.4</v>
      </c>
      <c r="AJ625" s="15">
        <f t="shared" si="164"/>
        <v>9524.91740897091</v>
      </c>
      <c r="AL625" t="str">
        <f t="shared" si="165"/>
        <v>N</v>
      </c>
      <c r="AM625" s="21">
        <f t="shared" si="166"/>
        <v>23812.2935224273</v>
      </c>
    </row>
    <row r="626" ht="15" customHeight="1" spans="1:39">
      <c r="A626" s="52" t="s">
        <v>1613</v>
      </c>
      <c r="B626" s="52" t="s">
        <v>412</v>
      </c>
      <c r="C626" s="52" t="s">
        <v>413</v>
      </c>
      <c r="D626" s="52" t="s">
        <v>929</v>
      </c>
      <c r="E626" s="10" t="s">
        <v>258</v>
      </c>
      <c r="F626" s="52" t="s">
        <v>930</v>
      </c>
      <c r="G626" s="52" t="s">
        <v>169</v>
      </c>
      <c r="H626" s="52" t="s">
        <v>751</v>
      </c>
      <c r="I626" s="52" t="s">
        <v>750</v>
      </c>
      <c r="J626" s="52" t="s">
        <v>181</v>
      </c>
      <c r="K626" s="52" t="s">
        <v>931</v>
      </c>
      <c r="L626" s="53" t="s">
        <v>1545</v>
      </c>
      <c r="M626" s="13">
        <v>260</v>
      </c>
      <c r="N626" s="14">
        <f t="shared" si="155"/>
        <v>0.712328767123288</v>
      </c>
      <c r="O626" s="15">
        <v>8220</v>
      </c>
      <c r="P626" s="15">
        <f t="shared" si="156"/>
        <v>2137200</v>
      </c>
      <c r="Q626" s="16">
        <f>IFERROR(VLOOKUP(G626,SCENARIOS!$A$13:$E$18,2,0),0.025)</f>
        <v>0.02</v>
      </c>
      <c r="R626" s="52">
        <f>IFERROR(VLOOKUP(L626,INPUTS!$A$107:$B$120,2,0),0.0082)</f>
        <v>0.0082</v>
      </c>
      <c r="S626" s="52">
        <f t="shared" si="157"/>
        <v>67.404</v>
      </c>
      <c r="T626" s="15">
        <f t="shared" si="158"/>
        <v>17525.04</v>
      </c>
      <c r="U626" s="15">
        <f>T626/INPUTS!$B$7*1000</f>
        <v>21906300</v>
      </c>
      <c r="V626" s="15">
        <f>T626*INPUTS!$B$6</f>
        <v>55379.1264</v>
      </c>
      <c r="W626" s="54" t="s">
        <v>396</v>
      </c>
      <c r="X626" s="54" t="s">
        <v>396</v>
      </c>
      <c r="Y626" s="67">
        <f>IFERROR(VLOOKUP(E626,INPUTS!$A$44:$B$103,2,0),0)</f>
        <v>0.005</v>
      </c>
      <c r="Z626" s="15">
        <f t="shared" si="159"/>
        <v>87.6252</v>
      </c>
      <c r="AA626" s="20">
        <f>IFERROR(VLOOKUP(E626,INPUTS!$A$44:$C$103,3,0),SCENARIOS!$J$23)</f>
        <v>0.03</v>
      </c>
      <c r="AB626" s="15">
        <f t="shared" si="160"/>
        <v>580.471807179364</v>
      </c>
      <c r="AC626" s="20">
        <f>IFERROR(VLOOKUP($E626,INPUTS!$A$44:$G$103,4,0),SCENARIOS!$K$23)</f>
        <v>0.1</v>
      </c>
      <c r="AD626" s="15">
        <f t="shared" si="161"/>
        <v>2136.29259701849</v>
      </c>
      <c r="AE626" s="20">
        <f>IFERROR(VLOOKUP($E626,INPUTS!$A$44:$G$103,5,0),SCENARIOS!$L$23)</f>
        <v>0.2</v>
      </c>
      <c r="AF626" s="15">
        <f t="shared" si="162"/>
        <v>4717.27929277278</v>
      </c>
      <c r="AG626" s="20">
        <f>IFERROR(VLOOKUP($E626,INPUTS!$A$44:$G$103,6,0),SCENARIOS!$M$23)</f>
        <v>0.3</v>
      </c>
      <c r="AH626" s="15">
        <f t="shared" si="163"/>
        <v>7812.38626572495</v>
      </c>
      <c r="AI626" s="20">
        <f>IFERROR(VLOOKUP($E626,INPUTS!$A$44:$G$103,7,0),SCENARIOS!$N$23)</f>
        <v>0.4</v>
      </c>
      <c r="AJ626" s="15">
        <f t="shared" si="164"/>
        <v>11500.6742708937</v>
      </c>
      <c r="AL626" t="str">
        <f t="shared" si="165"/>
        <v>N</v>
      </c>
      <c r="AM626" s="21">
        <f t="shared" si="166"/>
        <v>28751.6856772342</v>
      </c>
    </row>
    <row r="627" ht="15" customHeight="1" spans="1:39">
      <c r="A627" s="52" t="s">
        <v>1614</v>
      </c>
      <c r="B627" s="52" t="s">
        <v>412</v>
      </c>
      <c r="C627" s="52" t="s">
        <v>413</v>
      </c>
      <c r="D627" s="52" t="s">
        <v>929</v>
      </c>
      <c r="E627" s="10" t="s">
        <v>258</v>
      </c>
      <c r="F627" s="52" t="s">
        <v>930</v>
      </c>
      <c r="G627" s="52" t="s">
        <v>169</v>
      </c>
      <c r="H627" s="52" t="s">
        <v>452</v>
      </c>
      <c r="I627" s="52" t="s">
        <v>451</v>
      </c>
      <c r="J627" s="52" t="s">
        <v>181</v>
      </c>
      <c r="K627" s="52" t="s">
        <v>931</v>
      </c>
      <c r="L627" s="53" t="s">
        <v>1581</v>
      </c>
      <c r="M627" s="13">
        <v>260</v>
      </c>
      <c r="N627" s="14">
        <f t="shared" si="155"/>
        <v>0.712328767123288</v>
      </c>
      <c r="O627" s="15">
        <v>9360</v>
      </c>
      <c r="P627" s="15">
        <f t="shared" si="156"/>
        <v>2433600</v>
      </c>
      <c r="Q627" s="16">
        <f>IFERROR(VLOOKUP(G627,SCENARIOS!$A$13:$E$18,2,0),0.025)</f>
        <v>0.02</v>
      </c>
      <c r="R627" s="52">
        <f>IFERROR(VLOOKUP(L627,INPUTS!$A$107:$B$120,2,0),0.0082)</f>
        <v>0.0082</v>
      </c>
      <c r="S627" s="52">
        <f t="shared" si="157"/>
        <v>76.752</v>
      </c>
      <c r="T627" s="15">
        <f t="shared" si="158"/>
        <v>19955.52</v>
      </c>
      <c r="U627" s="15">
        <f>T627/INPUTS!$B$7*1000</f>
        <v>24944400</v>
      </c>
      <c r="V627" s="15">
        <f>T627*INPUTS!$B$6</f>
        <v>63059.4432</v>
      </c>
      <c r="W627" s="54" t="s">
        <v>521</v>
      </c>
      <c r="X627" s="54" t="s">
        <v>396</v>
      </c>
      <c r="Y627" s="67">
        <f>IFERROR(VLOOKUP(E627,INPUTS!$A$44:$B$103,2,0),0)</f>
        <v>0.005</v>
      </c>
      <c r="Z627" s="15">
        <f t="shared" si="159"/>
        <v>99.7776</v>
      </c>
      <c r="AA627" s="20">
        <f>IFERROR(VLOOKUP(E627,INPUTS!$A$44:$C$103,3,0),SCENARIOS!$J$23)</f>
        <v>0.03</v>
      </c>
      <c r="AB627" s="15">
        <f t="shared" si="160"/>
        <v>660.97519649621</v>
      </c>
      <c r="AC627" s="20">
        <f>IFERROR(VLOOKUP($E627,INPUTS!$A$44:$G$103,4,0),SCENARIOS!$K$23)</f>
        <v>0.1</v>
      </c>
      <c r="AD627" s="15">
        <f t="shared" si="161"/>
        <v>2432.56675280938</v>
      </c>
      <c r="AE627" s="20">
        <f>IFERROR(VLOOKUP($E627,INPUTS!$A$44:$G$103,5,0),SCENARIOS!$L$23)</f>
        <v>0.2</v>
      </c>
      <c r="AF627" s="15">
        <f t="shared" si="162"/>
        <v>5371.50050855879</v>
      </c>
      <c r="AG627" s="20">
        <f>IFERROR(VLOOKUP($E627,INPUTS!$A$44:$G$103,6,0),SCENARIOS!$M$23)</f>
        <v>0.3</v>
      </c>
      <c r="AH627" s="15">
        <f t="shared" si="163"/>
        <v>8895.85589381819</v>
      </c>
      <c r="AI627" s="20">
        <f>IFERROR(VLOOKUP($E627,INPUTS!$A$44:$G$103,7,0),SCENARIOS!$N$23)</f>
        <v>0.4</v>
      </c>
      <c r="AJ627" s="15">
        <f t="shared" si="164"/>
        <v>13095.6582938643</v>
      </c>
      <c r="AL627" t="str">
        <f t="shared" si="165"/>
        <v>N</v>
      </c>
      <c r="AM627" s="21">
        <f t="shared" si="166"/>
        <v>32739.1457346608</v>
      </c>
    </row>
    <row r="628" ht="15" customHeight="1" spans="1:39">
      <c r="A628" s="52" t="s">
        <v>1615</v>
      </c>
      <c r="B628" s="52" t="s">
        <v>412</v>
      </c>
      <c r="C628" s="52" t="s">
        <v>413</v>
      </c>
      <c r="D628" s="52" t="s">
        <v>929</v>
      </c>
      <c r="E628" s="10" t="s">
        <v>248</v>
      </c>
      <c r="F628" s="52" t="s">
        <v>930</v>
      </c>
      <c r="G628" s="52" t="s">
        <v>169</v>
      </c>
      <c r="H628" s="52" t="s">
        <v>234</v>
      </c>
      <c r="I628" s="52" t="s">
        <v>424</v>
      </c>
      <c r="J628" s="52" t="s">
        <v>173</v>
      </c>
      <c r="K628" s="52" t="s">
        <v>931</v>
      </c>
      <c r="L628" s="53" t="s">
        <v>295</v>
      </c>
      <c r="M628" s="13">
        <v>730</v>
      </c>
      <c r="N628" s="14">
        <f t="shared" si="155"/>
        <v>2</v>
      </c>
      <c r="O628" s="15">
        <v>8740</v>
      </c>
      <c r="P628" s="15">
        <f t="shared" si="156"/>
        <v>6380200</v>
      </c>
      <c r="Q628" s="16">
        <f>IFERROR(VLOOKUP(G628,SCENARIOS!$A$13:$E$18,2,0),0.025)</f>
        <v>0.02</v>
      </c>
      <c r="R628" s="52">
        <f>IFERROR(VLOOKUP(L628,INPUTS!$A$107:$B$120,2,0),0.0082)</f>
        <v>0.0089</v>
      </c>
      <c r="S628" s="52">
        <f t="shared" si="157"/>
        <v>77.786</v>
      </c>
      <c r="T628" s="15">
        <f t="shared" si="158"/>
        <v>56783.78</v>
      </c>
      <c r="U628" s="15">
        <f>T628/INPUTS!$B$7*1000</f>
        <v>70979725</v>
      </c>
      <c r="V628" s="15">
        <f>T628*INPUTS!$B$6</f>
        <v>179436.7448</v>
      </c>
      <c r="W628" s="54" t="s">
        <v>396</v>
      </c>
      <c r="X628" s="54" t="s">
        <v>396</v>
      </c>
      <c r="Y628" s="67">
        <f>IFERROR(VLOOKUP(E628,INPUTS!$A$44:$B$103,2,0),0)</f>
        <v>0.005</v>
      </c>
      <c r="Z628" s="15">
        <f t="shared" si="159"/>
        <v>283.9189</v>
      </c>
      <c r="AA628" s="20">
        <f>IFERROR(VLOOKUP(E628,INPUTS!$A$44:$C$103,3,0),SCENARIOS!$J$23)</f>
        <v>0.03</v>
      </c>
      <c r="AB628" s="15">
        <f t="shared" si="160"/>
        <v>1880.81644293396</v>
      </c>
      <c r="AC628" s="20">
        <f>IFERROR(VLOOKUP($E628,INPUTS!$A$44:$G$103,4,0),SCENARIOS!$K$23)</f>
        <v>0.1</v>
      </c>
      <c r="AD628" s="15">
        <f t="shared" si="161"/>
        <v>6921.91109662099</v>
      </c>
      <c r="AE628" s="20">
        <f>IFERROR(VLOOKUP($E628,INPUTS!$A$44:$G$103,5,0),SCENARIOS!$L$23)</f>
        <v>0.2</v>
      </c>
      <c r="AF628" s="15">
        <f t="shared" si="162"/>
        <v>15284.6983264726</v>
      </c>
      <c r="AG628" s="20">
        <f>IFERROR(VLOOKUP($E628,INPUTS!$A$44:$G$103,6,0),SCENARIOS!$M$23)</f>
        <v>0.3</v>
      </c>
      <c r="AH628" s="15">
        <f t="shared" si="163"/>
        <v>25313.3130074423</v>
      </c>
      <c r="AI628" s="20">
        <f>IFERROR(VLOOKUP($E628,INPUTS!$A$44:$G$103,7,0),SCENARIOS!$N$23)</f>
        <v>0.4</v>
      </c>
      <c r="AJ628" s="15">
        <f t="shared" si="164"/>
        <v>37263.9239425466</v>
      </c>
      <c r="AL628" t="str">
        <f t="shared" si="165"/>
        <v>Y</v>
      </c>
      <c r="AM628" s="21">
        <f t="shared" si="166"/>
        <v>93159.8098563664</v>
      </c>
    </row>
    <row r="629" ht="15" customHeight="1" spans="1:39">
      <c r="A629" s="52" t="s">
        <v>1616</v>
      </c>
      <c r="B629" s="52" t="s">
        <v>412</v>
      </c>
      <c r="C629" s="52" t="s">
        <v>413</v>
      </c>
      <c r="D629" s="52" t="s">
        <v>929</v>
      </c>
      <c r="E629" s="10" t="s">
        <v>248</v>
      </c>
      <c r="F629" s="52" t="s">
        <v>930</v>
      </c>
      <c r="G629" s="52" t="s">
        <v>169</v>
      </c>
      <c r="H629" s="52" t="s">
        <v>224</v>
      </c>
      <c r="I629" s="52" t="s">
        <v>938</v>
      </c>
      <c r="J629" s="52" t="s">
        <v>165</v>
      </c>
      <c r="K629" s="52" t="s">
        <v>931</v>
      </c>
      <c r="L629" s="53" t="s">
        <v>295</v>
      </c>
      <c r="M629" s="13">
        <v>548</v>
      </c>
      <c r="N629" s="14">
        <f t="shared" si="155"/>
        <v>1.5013698630137</v>
      </c>
      <c r="O629" s="15">
        <v>8770</v>
      </c>
      <c r="P629" s="15">
        <f t="shared" si="156"/>
        <v>4805960</v>
      </c>
      <c r="Q629" s="16">
        <f>IFERROR(VLOOKUP(G629,SCENARIOS!$A$13:$E$18,2,0),0.025)</f>
        <v>0.02</v>
      </c>
      <c r="R629" s="52">
        <f>IFERROR(VLOOKUP(L629,INPUTS!$A$107:$B$120,2,0),0.0082)</f>
        <v>0.0089</v>
      </c>
      <c r="S629" s="52">
        <f t="shared" si="157"/>
        <v>78.053</v>
      </c>
      <c r="T629" s="15">
        <f t="shared" si="158"/>
        <v>42773.044</v>
      </c>
      <c r="U629" s="15">
        <f>T629/INPUTS!$B$7*1000</f>
        <v>53466305</v>
      </c>
      <c r="V629" s="15">
        <f>T629*INPUTS!$B$6</f>
        <v>135162.81904</v>
      </c>
      <c r="W629" s="54" t="s">
        <v>396</v>
      </c>
      <c r="X629" s="54" t="s">
        <v>396</v>
      </c>
      <c r="Y629" s="67">
        <f>IFERROR(VLOOKUP(E629,INPUTS!$A$44:$B$103,2,0),0)</f>
        <v>0.005</v>
      </c>
      <c r="Z629" s="15">
        <f t="shared" si="159"/>
        <v>213.86522</v>
      </c>
      <c r="AA629" s="20">
        <f>IFERROR(VLOOKUP(E629,INPUTS!$A$44:$C$103,3,0),SCENARIOS!$J$23)</f>
        <v>0.03</v>
      </c>
      <c r="AB629" s="15">
        <f t="shared" si="160"/>
        <v>1416.74690324487</v>
      </c>
      <c r="AC629" s="20">
        <f>IFERROR(VLOOKUP($E629,INPUTS!$A$44:$G$103,4,0),SCENARIOS!$K$23)</f>
        <v>0.1</v>
      </c>
      <c r="AD629" s="15">
        <f t="shared" si="161"/>
        <v>5214.01019621902</v>
      </c>
      <c r="AE629" s="20">
        <f>IFERROR(VLOOKUP($E629,INPUTS!$A$44:$G$103,5,0),SCENARIOS!$L$23)</f>
        <v>0.2</v>
      </c>
      <c r="AF629" s="15">
        <f t="shared" si="162"/>
        <v>11513.377130669</v>
      </c>
      <c r="AG629" s="20">
        <f>IFERROR(VLOOKUP($E629,INPUTS!$A$44:$G$103,6,0),SCENARIOS!$M$23)</f>
        <v>0.3</v>
      </c>
      <c r="AH629" s="15">
        <f t="shared" si="163"/>
        <v>19067.5480049603</v>
      </c>
      <c r="AI629" s="20">
        <f>IFERROR(VLOOKUP($E629,INPUTS!$A$44:$G$103,7,0),SCENARIOS!$N$23)</f>
        <v>0.4</v>
      </c>
      <c r="AJ629" s="15">
        <f t="shared" si="164"/>
        <v>28069.4849551615</v>
      </c>
      <c r="AL629" t="str">
        <f t="shared" si="165"/>
        <v>Y</v>
      </c>
      <c r="AM629" s="21">
        <f t="shared" si="166"/>
        <v>70173.7123879036</v>
      </c>
    </row>
    <row r="630" ht="15" customHeight="1" spans="1:39">
      <c r="A630" s="52" t="s">
        <v>1617</v>
      </c>
      <c r="B630" s="52" t="s">
        <v>412</v>
      </c>
      <c r="C630" s="52" t="s">
        <v>413</v>
      </c>
      <c r="D630" s="52" t="s">
        <v>929</v>
      </c>
      <c r="E630" s="10" t="s">
        <v>248</v>
      </c>
      <c r="F630" s="52" t="s">
        <v>930</v>
      </c>
      <c r="G630" s="52" t="s">
        <v>169</v>
      </c>
      <c r="H630" s="52" t="s">
        <v>264</v>
      </c>
      <c r="I630" s="52" t="s">
        <v>436</v>
      </c>
      <c r="J630" s="52" t="s">
        <v>173</v>
      </c>
      <c r="K630" s="52" t="s">
        <v>931</v>
      </c>
      <c r="L630" s="53" t="s">
        <v>291</v>
      </c>
      <c r="M630" s="13">
        <v>365</v>
      </c>
      <c r="N630" s="14">
        <f t="shared" si="155"/>
        <v>1</v>
      </c>
      <c r="O630" s="15">
        <v>12080</v>
      </c>
      <c r="P630" s="15">
        <f t="shared" si="156"/>
        <v>4409200</v>
      </c>
      <c r="Q630" s="16">
        <f>IFERROR(VLOOKUP(G630,SCENARIOS!$A$13:$E$18,2,0),0.025)</f>
        <v>0.02</v>
      </c>
      <c r="R630" s="52">
        <f>IFERROR(VLOOKUP(L630,INPUTS!$A$107:$B$120,2,0),0.0082)</f>
        <v>0.0079</v>
      </c>
      <c r="S630" s="52">
        <f t="shared" si="157"/>
        <v>95.432</v>
      </c>
      <c r="T630" s="15">
        <f t="shared" si="158"/>
        <v>34832.68</v>
      </c>
      <c r="U630" s="15">
        <f>T630/INPUTS!$B$7*1000</f>
        <v>43540850</v>
      </c>
      <c r="V630" s="15">
        <f>T630*INPUTS!$B$6</f>
        <v>110071.2688</v>
      </c>
      <c r="W630" s="54" t="s">
        <v>396</v>
      </c>
      <c r="X630" s="54" t="s">
        <v>396</v>
      </c>
      <c r="Y630" s="67">
        <f>IFERROR(VLOOKUP(E630,INPUTS!$A$44:$B$103,2,0),0)</f>
        <v>0.005</v>
      </c>
      <c r="Z630" s="15">
        <f t="shared" si="159"/>
        <v>174.1634</v>
      </c>
      <c r="AA630" s="20">
        <f>IFERROR(VLOOKUP(E630,INPUTS!$A$44:$C$103,3,0),SCENARIOS!$J$23)</f>
        <v>0.03</v>
      </c>
      <c r="AB630" s="15">
        <f t="shared" si="160"/>
        <v>1153.74279936026</v>
      </c>
      <c r="AC630" s="20">
        <f>IFERROR(VLOOKUP($E630,INPUTS!$A$44:$G$103,4,0),SCENARIOS!$K$23)</f>
        <v>0.1</v>
      </c>
      <c r="AD630" s="15">
        <f t="shared" si="161"/>
        <v>4246.0842553463</v>
      </c>
      <c r="AE630" s="20">
        <f>IFERROR(VLOOKUP($E630,INPUTS!$A$44:$G$103,5,0),SCENARIOS!$L$23)</f>
        <v>0.2</v>
      </c>
      <c r="AF630" s="15">
        <f t="shared" si="162"/>
        <v>9376.04023019523</v>
      </c>
      <c r="AG630" s="20">
        <f>IFERROR(VLOOKUP($E630,INPUTS!$A$44:$G$103,6,0),SCENARIOS!$M$23)</f>
        <v>0.3</v>
      </c>
      <c r="AH630" s="15">
        <f t="shared" si="163"/>
        <v>15527.8590422842</v>
      </c>
      <c r="AI630" s="20">
        <f>IFERROR(VLOOKUP($E630,INPUTS!$A$44:$G$103,7,0),SCENARIOS!$N$23)</f>
        <v>0.4</v>
      </c>
      <c r="AJ630" s="15">
        <f t="shared" si="164"/>
        <v>22858.6814445087</v>
      </c>
      <c r="AL630" t="str">
        <f t="shared" si="165"/>
        <v>Y</v>
      </c>
      <c r="AM630" s="21">
        <f t="shared" si="166"/>
        <v>57146.7036112717</v>
      </c>
    </row>
    <row r="631" ht="15" customHeight="1" spans="1:39">
      <c r="A631" s="52" t="s">
        <v>1618</v>
      </c>
      <c r="B631" s="52" t="s">
        <v>412</v>
      </c>
      <c r="C631" s="52" t="s">
        <v>413</v>
      </c>
      <c r="D631" s="52" t="s">
        <v>929</v>
      </c>
      <c r="E631" s="10" t="s">
        <v>248</v>
      </c>
      <c r="F631" s="52" t="s">
        <v>930</v>
      </c>
      <c r="G631" s="52" t="s">
        <v>169</v>
      </c>
      <c r="H631" s="52" t="s">
        <v>505</v>
      </c>
      <c r="I631" s="52" t="s">
        <v>504</v>
      </c>
      <c r="J631" s="52" t="s">
        <v>173</v>
      </c>
      <c r="K631" s="52" t="s">
        <v>931</v>
      </c>
      <c r="L631" s="53" t="s">
        <v>291</v>
      </c>
      <c r="M631" s="13">
        <v>365</v>
      </c>
      <c r="N631" s="14">
        <f t="shared" si="155"/>
        <v>1</v>
      </c>
      <c r="O631" s="15">
        <v>9620</v>
      </c>
      <c r="P631" s="15">
        <f t="shared" si="156"/>
        <v>3511300</v>
      </c>
      <c r="Q631" s="16">
        <f>IFERROR(VLOOKUP(G631,SCENARIOS!$A$13:$E$18,2,0),0.025)</f>
        <v>0.02</v>
      </c>
      <c r="R631" s="52">
        <f>IFERROR(VLOOKUP(L631,INPUTS!$A$107:$B$120,2,0),0.0082)</f>
        <v>0.0079</v>
      </c>
      <c r="S631" s="52">
        <f t="shared" si="157"/>
        <v>75.998</v>
      </c>
      <c r="T631" s="15">
        <f t="shared" si="158"/>
        <v>27739.27</v>
      </c>
      <c r="U631" s="15">
        <f>T631/INPUTS!$B$7*1000</f>
        <v>34674087.5</v>
      </c>
      <c r="V631" s="15">
        <f>T631*INPUTS!$B$6</f>
        <v>87656.0932</v>
      </c>
      <c r="W631" s="54" t="s">
        <v>396</v>
      </c>
      <c r="X631" s="54" t="s">
        <v>396</v>
      </c>
      <c r="Y631" s="67">
        <f>IFERROR(VLOOKUP(E631,INPUTS!$A$44:$B$103,2,0),0)</f>
        <v>0.005</v>
      </c>
      <c r="Z631" s="15">
        <f t="shared" si="159"/>
        <v>138.69635</v>
      </c>
      <c r="AA631" s="20">
        <f>IFERROR(VLOOKUP(E631,INPUTS!$A$44:$C$103,3,0),SCENARIOS!$J$23)</f>
        <v>0.03</v>
      </c>
      <c r="AB631" s="15">
        <f t="shared" si="160"/>
        <v>918.79186505345</v>
      </c>
      <c r="AC631" s="20">
        <f>IFERROR(VLOOKUP($E631,INPUTS!$A$44:$G$103,4,0),SCENARIOS!$K$23)</f>
        <v>0.1</v>
      </c>
      <c r="AD631" s="15">
        <f t="shared" si="161"/>
        <v>3381.4015344728</v>
      </c>
      <c r="AE631" s="20">
        <f>IFERROR(VLOOKUP($E631,INPUTS!$A$44:$G$103,5,0),SCENARIOS!$L$23)</f>
        <v>0.2</v>
      </c>
      <c r="AF631" s="15">
        <f t="shared" si="162"/>
        <v>7466.68104424487</v>
      </c>
      <c r="AG631" s="20">
        <f>IFERROR(VLOOKUP($E631,INPUTS!$A$44:$G$103,6,0),SCENARIOS!$M$23)</f>
        <v>0.3</v>
      </c>
      <c r="AH631" s="15">
        <f t="shared" si="163"/>
        <v>12365.7288068521</v>
      </c>
      <c r="AI631" s="20">
        <f>IFERROR(VLOOKUP($E631,INPUTS!$A$44:$G$103,7,0),SCENARIOS!$N$23)</f>
        <v>0.4</v>
      </c>
      <c r="AJ631" s="15">
        <f t="shared" si="164"/>
        <v>18203.6850576303</v>
      </c>
      <c r="AL631" t="str">
        <f t="shared" si="165"/>
        <v>Y</v>
      </c>
      <c r="AM631" s="21">
        <f t="shared" si="166"/>
        <v>45509.2126440756</v>
      </c>
    </row>
    <row r="632" ht="15" customHeight="1" spans="1:39">
      <c r="A632" s="52" t="s">
        <v>1619</v>
      </c>
      <c r="B632" s="52" t="s">
        <v>412</v>
      </c>
      <c r="C632" s="52" t="s">
        <v>413</v>
      </c>
      <c r="D632" s="52" t="s">
        <v>929</v>
      </c>
      <c r="E632" s="10" t="s">
        <v>248</v>
      </c>
      <c r="F632" s="52" t="s">
        <v>930</v>
      </c>
      <c r="G632" s="52" t="s">
        <v>169</v>
      </c>
      <c r="H632" s="52" t="s">
        <v>428</v>
      </c>
      <c r="I632" s="52" t="s">
        <v>1620</v>
      </c>
      <c r="J632" s="52" t="s">
        <v>173</v>
      </c>
      <c r="K632" s="52" t="s">
        <v>931</v>
      </c>
      <c r="L632" s="53" t="s">
        <v>295</v>
      </c>
      <c r="M632" s="13">
        <v>365</v>
      </c>
      <c r="N632" s="14">
        <f t="shared" si="155"/>
        <v>1</v>
      </c>
      <c r="O632" s="15">
        <v>11640</v>
      </c>
      <c r="P632" s="15">
        <f t="shared" si="156"/>
        <v>4248600</v>
      </c>
      <c r="Q632" s="16">
        <f>IFERROR(VLOOKUP(G632,SCENARIOS!$A$13:$E$18,2,0),0.025)</f>
        <v>0.02</v>
      </c>
      <c r="R632" s="52">
        <f>IFERROR(VLOOKUP(L632,INPUTS!$A$107:$B$120,2,0),0.0082)</f>
        <v>0.0089</v>
      </c>
      <c r="S632" s="52">
        <f t="shared" si="157"/>
        <v>103.596</v>
      </c>
      <c r="T632" s="15">
        <f t="shared" si="158"/>
        <v>37812.54</v>
      </c>
      <c r="U632" s="15">
        <f>T632/INPUTS!$B$7*1000</f>
        <v>47265675</v>
      </c>
      <c r="V632" s="15">
        <f>T632*INPUTS!$B$6</f>
        <v>119487.6264</v>
      </c>
      <c r="W632" s="54" t="s">
        <v>521</v>
      </c>
      <c r="X632" s="54" t="s">
        <v>396</v>
      </c>
      <c r="Y632" s="67">
        <f>IFERROR(VLOOKUP(E632,INPUTS!$A$44:$B$103,2,0),0)</f>
        <v>0.005</v>
      </c>
      <c r="Z632" s="15">
        <f t="shared" si="159"/>
        <v>189.0627</v>
      </c>
      <c r="AA632" s="20">
        <f>IFERROR(VLOOKUP(E632,INPUTS!$A$44:$C$103,3,0),SCENARIOS!$J$23)</f>
        <v>0.03</v>
      </c>
      <c r="AB632" s="15">
        <f t="shared" si="160"/>
        <v>1252.44298602696</v>
      </c>
      <c r="AC632" s="20">
        <f>IFERROR(VLOOKUP($E632,INPUTS!$A$44:$G$103,4,0),SCENARIOS!$K$23)</f>
        <v>0.1</v>
      </c>
      <c r="AD632" s="15">
        <f t="shared" si="161"/>
        <v>4609.32752658286</v>
      </c>
      <c r="AE632" s="20">
        <f>IFERROR(VLOOKUP($E632,INPUTS!$A$44:$G$103,5,0),SCENARIOS!$L$23)</f>
        <v>0.2</v>
      </c>
      <c r="AF632" s="15">
        <f t="shared" si="162"/>
        <v>10178.1400755229</v>
      </c>
      <c r="AG632" s="20">
        <f>IFERROR(VLOOKUP($E632,INPUTS!$A$44:$G$103,6,0),SCENARIOS!$M$23)</f>
        <v>0.3</v>
      </c>
      <c r="AH632" s="15">
        <f t="shared" si="163"/>
        <v>16856.2336044982</v>
      </c>
      <c r="AI632" s="20">
        <f>IFERROR(VLOOKUP($E632,INPUTS!$A$44:$G$103,7,0),SCENARIOS!$N$23)</f>
        <v>0.4</v>
      </c>
      <c r="AJ632" s="15">
        <f t="shared" si="164"/>
        <v>24814.1919159749</v>
      </c>
      <c r="AL632" t="str">
        <f t="shared" si="165"/>
        <v>Y</v>
      </c>
      <c r="AM632" s="21">
        <f t="shared" si="166"/>
        <v>62035.4797899374</v>
      </c>
    </row>
    <row r="633" ht="15" customHeight="1" spans="1:39">
      <c r="A633" s="52" t="s">
        <v>1621</v>
      </c>
      <c r="B633" s="52" t="s">
        <v>412</v>
      </c>
      <c r="C633" s="52" t="s">
        <v>413</v>
      </c>
      <c r="D633" s="52" t="s">
        <v>929</v>
      </c>
      <c r="E633" s="10" t="s">
        <v>248</v>
      </c>
      <c r="F633" s="52" t="s">
        <v>930</v>
      </c>
      <c r="G633" s="52" t="s">
        <v>169</v>
      </c>
      <c r="H633" s="52" t="s">
        <v>623</v>
      </c>
      <c r="I633" s="52" t="s">
        <v>622</v>
      </c>
      <c r="J633" s="52" t="s">
        <v>181</v>
      </c>
      <c r="K633" s="52" t="s">
        <v>931</v>
      </c>
      <c r="L633" s="53" t="s">
        <v>1599</v>
      </c>
      <c r="M633" s="13">
        <v>730</v>
      </c>
      <c r="N633" s="14">
        <f t="shared" si="155"/>
        <v>2</v>
      </c>
      <c r="O633" s="15">
        <v>2560</v>
      </c>
      <c r="P633" s="15">
        <f t="shared" si="156"/>
        <v>1868800</v>
      </c>
      <c r="Q633" s="16">
        <f>IFERROR(VLOOKUP(G633,SCENARIOS!$A$13:$E$18,2,0),0.025)</f>
        <v>0.02</v>
      </c>
      <c r="R633" s="52">
        <f>IFERROR(VLOOKUP(L633,INPUTS!$A$107:$B$120,2,0),0.0082)</f>
        <v>0.0082</v>
      </c>
      <c r="S633" s="52">
        <f t="shared" si="157"/>
        <v>20.992</v>
      </c>
      <c r="T633" s="15">
        <f t="shared" si="158"/>
        <v>15324.16</v>
      </c>
      <c r="U633" s="15">
        <f>T633/INPUTS!$B$7*1000</f>
        <v>19155200</v>
      </c>
      <c r="V633" s="15">
        <f>T633*INPUTS!$B$6</f>
        <v>48424.3456</v>
      </c>
      <c r="W633" s="54" t="s">
        <v>396</v>
      </c>
      <c r="X633" s="54" t="s">
        <v>396</v>
      </c>
      <c r="Y633" s="67">
        <f>IFERROR(VLOOKUP(E633,INPUTS!$A$44:$B$103,2,0),0)</f>
        <v>0.005</v>
      </c>
      <c r="Z633" s="15">
        <f t="shared" si="159"/>
        <v>76.6208</v>
      </c>
      <c r="AA633" s="20">
        <f>IFERROR(VLOOKUP(E633,INPUTS!$A$44:$C$103,3,0),SCENARIOS!$J$23)</f>
        <v>0.03</v>
      </c>
      <c r="AB633" s="15">
        <f t="shared" si="160"/>
        <v>507.573326434959</v>
      </c>
      <c r="AC633" s="20">
        <f>IFERROR(VLOOKUP($E633,INPUTS!$A$44:$G$103,4,0),SCENARIOS!$K$23)</f>
        <v>0.1</v>
      </c>
      <c r="AD633" s="15">
        <f t="shared" si="161"/>
        <v>1868.00655311069</v>
      </c>
      <c r="AE633" s="20">
        <f>IFERROR(VLOOKUP($E633,INPUTS!$A$44:$G$103,5,0),SCENARIOS!$L$23)</f>
        <v>0.2</v>
      </c>
      <c r="AF633" s="15">
        <f t="shared" si="162"/>
        <v>4124.86035108262</v>
      </c>
      <c r="AG633" s="20">
        <f>IFERROR(VLOOKUP($E633,INPUTS!$A$44:$G$103,6,0),SCENARIOS!$M$23)</f>
        <v>0.3</v>
      </c>
      <c r="AH633" s="15">
        <f t="shared" si="163"/>
        <v>6831.2686942667</v>
      </c>
      <c r="AI633" s="20">
        <f>IFERROR(VLOOKUP($E633,INPUTS!$A$44:$G$103,7,0),SCENARIOS!$N$23)</f>
        <v>0.4</v>
      </c>
      <c r="AJ633" s="15">
        <f t="shared" si="164"/>
        <v>10056.3635024547</v>
      </c>
      <c r="AL633" t="str">
        <f t="shared" si="165"/>
        <v>Y</v>
      </c>
      <c r="AM633" s="21">
        <f t="shared" si="166"/>
        <v>25140.9087561366</v>
      </c>
    </row>
    <row r="634" ht="15" customHeight="1" spans="1:39">
      <c r="A634" s="52" t="s">
        <v>1622</v>
      </c>
      <c r="B634" s="52" t="s">
        <v>412</v>
      </c>
      <c r="C634" s="52" t="s">
        <v>413</v>
      </c>
      <c r="D634" s="52" t="s">
        <v>929</v>
      </c>
      <c r="E634" s="10" t="s">
        <v>1623</v>
      </c>
      <c r="F634" s="52" t="s">
        <v>930</v>
      </c>
      <c r="G634" s="52" t="s">
        <v>169</v>
      </c>
      <c r="H634" s="52" t="s">
        <v>224</v>
      </c>
      <c r="I634" s="52" t="s">
        <v>938</v>
      </c>
      <c r="J634" s="52" t="s">
        <v>165</v>
      </c>
      <c r="K634" s="52" t="s">
        <v>931</v>
      </c>
      <c r="L634" s="53" t="s">
        <v>1581</v>
      </c>
      <c r="M634" s="13">
        <v>548</v>
      </c>
      <c r="N634" s="14">
        <f t="shared" si="155"/>
        <v>1.5013698630137</v>
      </c>
      <c r="O634" s="15">
        <v>5700</v>
      </c>
      <c r="P634" s="15">
        <f t="shared" si="156"/>
        <v>3123600</v>
      </c>
      <c r="Q634" s="16">
        <f>IFERROR(VLOOKUP(G634,SCENARIOS!$A$13:$E$18,2,0),0.025)</f>
        <v>0.02</v>
      </c>
      <c r="R634" s="52">
        <f>IFERROR(VLOOKUP(L634,INPUTS!$A$107:$B$120,2,0),0.0082)</f>
        <v>0.0082</v>
      </c>
      <c r="S634" s="52">
        <f t="shared" si="157"/>
        <v>46.74</v>
      </c>
      <c r="T634" s="15">
        <f t="shared" si="158"/>
        <v>25613.52</v>
      </c>
      <c r="U634" s="15">
        <f>T634/INPUTS!$B$7*1000</f>
        <v>32016900</v>
      </c>
      <c r="V634" s="15">
        <f>T634*INPUTS!$B$6</f>
        <v>80938.7232</v>
      </c>
      <c r="W634" s="54" t="s">
        <v>396</v>
      </c>
      <c r="X634" s="54" t="s">
        <v>396</v>
      </c>
      <c r="Y634" s="67">
        <f>IFERROR(VLOOKUP(E634,INPUTS!$A$44:$B$103,2,0),0)</f>
        <v>0</v>
      </c>
      <c r="Z634" s="15">
        <f t="shared" si="159"/>
        <v>0</v>
      </c>
      <c r="AA634" s="20">
        <f>IFERROR(VLOOKUP(E634,INPUTS!$A$44:$C$103,3,0),SCENARIOS!$J$23)</f>
        <v>0</v>
      </c>
      <c r="AB634" s="15">
        <f t="shared" si="160"/>
        <v>0</v>
      </c>
      <c r="AC634" s="20">
        <f>IFERROR(VLOOKUP($E634,INPUTS!$A$44:$G$103,4,0),SCENARIOS!$K$23)</f>
        <v>0</v>
      </c>
      <c r="AD634" s="15">
        <f t="shared" si="161"/>
        <v>0</v>
      </c>
      <c r="AE634" s="20">
        <f>IFERROR(VLOOKUP($E634,INPUTS!$A$44:$G$103,5,0),SCENARIOS!$L$23)</f>
        <v>0</v>
      </c>
      <c r="AF634" s="15">
        <f t="shared" si="162"/>
        <v>0</v>
      </c>
      <c r="AG634" s="20">
        <f>IFERROR(VLOOKUP($E634,INPUTS!$A$44:$G$103,6,0),SCENARIOS!$M$23)</f>
        <v>0</v>
      </c>
      <c r="AH634" s="15">
        <f t="shared" si="163"/>
        <v>0</v>
      </c>
      <c r="AI634" s="20">
        <f>IFERROR(VLOOKUP($E634,INPUTS!$A$44:$G$103,7,0),SCENARIOS!$N$23)</f>
        <v>0</v>
      </c>
      <c r="AJ634" s="15">
        <f t="shared" si="164"/>
        <v>0</v>
      </c>
      <c r="AL634" t="str">
        <f t="shared" si="165"/>
        <v>N</v>
      </c>
      <c r="AM634" s="21">
        <f t="shared" si="166"/>
        <v>42021.6944513422</v>
      </c>
    </row>
    <row r="635" ht="15" customHeight="1" spans="1:39">
      <c r="A635" s="52" t="s">
        <v>1624</v>
      </c>
      <c r="B635" s="52" t="s">
        <v>412</v>
      </c>
      <c r="C635" s="52" t="s">
        <v>413</v>
      </c>
      <c r="D635" s="52" t="s">
        <v>929</v>
      </c>
      <c r="E635" s="10" t="s">
        <v>1623</v>
      </c>
      <c r="F635" s="52" t="s">
        <v>930</v>
      </c>
      <c r="G635" s="52" t="s">
        <v>169</v>
      </c>
      <c r="H635" s="52" t="s">
        <v>203</v>
      </c>
      <c r="I635" s="52" t="s">
        <v>399</v>
      </c>
      <c r="J635" s="52" t="s">
        <v>165</v>
      </c>
      <c r="K635" s="52" t="s">
        <v>931</v>
      </c>
      <c r="L635" s="53" t="s">
        <v>1545</v>
      </c>
      <c r="M635" s="13">
        <v>365</v>
      </c>
      <c r="N635" s="14">
        <f t="shared" si="155"/>
        <v>1</v>
      </c>
      <c r="O635" s="15">
        <v>5930</v>
      </c>
      <c r="P635" s="15">
        <f t="shared" si="156"/>
        <v>2164450</v>
      </c>
      <c r="Q635" s="16">
        <f>IFERROR(VLOOKUP(G635,SCENARIOS!$A$13:$E$18,2,0),0.025)</f>
        <v>0.02</v>
      </c>
      <c r="R635" s="52">
        <f>IFERROR(VLOOKUP(L635,INPUTS!$A$107:$B$120,2,0),0.0082)</f>
        <v>0.0082</v>
      </c>
      <c r="S635" s="52">
        <f t="shared" si="157"/>
        <v>48.626</v>
      </c>
      <c r="T635" s="15">
        <f t="shared" si="158"/>
        <v>17748.49</v>
      </c>
      <c r="U635" s="15">
        <f>T635/INPUTS!$B$7*1000</f>
        <v>22185612.5</v>
      </c>
      <c r="V635" s="15">
        <f>T635*INPUTS!$B$6</f>
        <v>56085.2284</v>
      </c>
      <c r="W635" s="54" t="s">
        <v>396</v>
      </c>
      <c r="X635" s="54" t="s">
        <v>396</v>
      </c>
      <c r="Y635" s="67">
        <f>IFERROR(VLOOKUP(E635,INPUTS!$A$44:$B$103,2,0),0)</f>
        <v>0</v>
      </c>
      <c r="Z635" s="15">
        <f t="shared" si="159"/>
        <v>0</v>
      </c>
      <c r="AA635" s="20">
        <f>IFERROR(VLOOKUP(E635,INPUTS!$A$44:$C$103,3,0),SCENARIOS!$J$23)</f>
        <v>0</v>
      </c>
      <c r="AB635" s="15">
        <f t="shared" si="160"/>
        <v>0</v>
      </c>
      <c r="AC635" s="20">
        <f>IFERROR(VLOOKUP($E635,INPUTS!$A$44:$G$103,4,0),SCENARIOS!$K$23)</f>
        <v>0</v>
      </c>
      <c r="AD635" s="15">
        <f t="shared" si="161"/>
        <v>0</v>
      </c>
      <c r="AE635" s="20">
        <f>IFERROR(VLOOKUP($E635,INPUTS!$A$44:$G$103,5,0),SCENARIOS!$L$23)</f>
        <v>0</v>
      </c>
      <c r="AF635" s="15">
        <f t="shared" si="162"/>
        <v>0</v>
      </c>
      <c r="AG635" s="20">
        <f>IFERROR(VLOOKUP($E635,INPUTS!$A$44:$G$103,6,0),SCENARIOS!$M$23)</f>
        <v>0</v>
      </c>
      <c r="AH635" s="15">
        <f t="shared" si="163"/>
        <v>0</v>
      </c>
      <c r="AI635" s="20">
        <f>IFERROR(VLOOKUP($E635,INPUTS!$A$44:$G$103,7,0),SCENARIOS!$N$23)</f>
        <v>0</v>
      </c>
      <c r="AJ635" s="15">
        <f t="shared" si="164"/>
        <v>0</v>
      </c>
      <c r="AL635" t="str">
        <f t="shared" si="165"/>
        <v>N</v>
      </c>
      <c r="AM635" s="21">
        <f t="shared" si="166"/>
        <v>29118.2790866973</v>
      </c>
    </row>
    <row r="636" ht="15" customHeight="1" spans="1:39">
      <c r="A636" s="52" t="s">
        <v>1625</v>
      </c>
      <c r="B636" s="52" t="s">
        <v>412</v>
      </c>
      <c r="C636" s="52" t="s">
        <v>413</v>
      </c>
      <c r="D636" s="52" t="s">
        <v>929</v>
      </c>
      <c r="E636" s="10" t="s">
        <v>1623</v>
      </c>
      <c r="F636" s="52" t="s">
        <v>930</v>
      </c>
      <c r="G636" s="52" t="s">
        <v>169</v>
      </c>
      <c r="H636" s="52" t="s">
        <v>207</v>
      </c>
      <c r="I636" s="52" t="s">
        <v>609</v>
      </c>
      <c r="J636" s="52" t="s">
        <v>165</v>
      </c>
      <c r="K636" s="52" t="s">
        <v>931</v>
      </c>
      <c r="L636" s="53" t="s">
        <v>1545</v>
      </c>
      <c r="M636" s="13">
        <v>260</v>
      </c>
      <c r="N636" s="14">
        <f t="shared" si="155"/>
        <v>0.712328767123288</v>
      </c>
      <c r="O636" s="15">
        <v>7080</v>
      </c>
      <c r="P636" s="15">
        <f t="shared" si="156"/>
        <v>1840800</v>
      </c>
      <c r="Q636" s="16">
        <f>IFERROR(VLOOKUP(G636,SCENARIOS!$A$13:$E$18,2,0),0.025)</f>
        <v>0.02</v>
      </c>
      <c r="R636" s="52">
        <f>IFERROR(VLOOKUP(L636,INPUTS!$A$107:$B$120,2,0),0.0082)</f>
        <v>0.0082</v>
      </c>
      <c r="S636" s="52">
        <f t="shared" si="157"/>
        <v>58.056</v>
      </c>
      <c r="T636" s="15">
        <f t="shared" si="158"/>
        <v>15094.56</v>
      </c>
      <c r="U636" s="15">
        <f>T636/INPUTS!$B$7*1000</f>
        <v>18868200</v>
      </c>
      <c r="V636" s="15">
        <f>T636*INPUTS!$B$6</f>
        <v>47698.8096</v>
      </c>
      <c r="W636" s="54" t="s">
        <v>396</v>
      </c>
      <c r="X636" s="54" t="s">
        <v>396</v>
      </c>
      <c r="Y636" s="67">
        <f>IFERROR(VLOOKUP(E636,INPUTS!$A$44:$B$103,2,0),0)</f>
        <v>0</v>
      </c>
      <c r="Z636" s="15">
        <f t="shared" si="159"/>
        <v>0</v>
      </c>
      <c r="AA636" s="20">
        <f>IFERROR(VLOOKUP(E636,INPUTS!$A$44:$C$103,3,0),SCENARIOS!$J$23)</f>
        <v>0</v>
      </c>
      <c r="AB636" s="15">
        <f t="shared" si="160"/>
        <v>0</v>
      </c>
      <c r="AC636" s="20">
        <f>IFERROR(VLOOKUP($E636,INPUTS!$A$44:$G$103,4,0),SCENARIOS!$K$23)</f>
        <v>0</v>
      </c>
      <c r="AD636" s="15">
        <f t="shared" si="161"/>
        <v>0</v>
      </c>
      <c r="AE636" s="20">
        <f>IFERROR(VLOOKUP($E636,INPUTS!$A$44:$G$103,5,0),SCENARIOS!$L$23)</f>
        <v>0</v>
      </c>
      <c r="AF636" s="15">
        <f t="shared" si="162"/>
        <v>0</v>
      </c>
      <c r="AG636" s="20">
        <f>IFERROR(VLOOKUP($E636,INPUTS!$A$44:$G$103,6,0),SCENARIOS!$M$23)</f>
        <v>0</v>
      </c>
      <c r="AH636" s="15">
        <f t="shared" si="163"/>
        <v>0</v>
      </c>
      <c r="AI636" s="20">
        <f>IFERROR(VLOOKUP($E636,INPUTS!$A$44:$G$103,7,0),SCENARIOS!$N$23)</f>
        <v>0</v>
      </c>
      <c r="AJ636" s="15">
        <f t="shared" si="164"/>
        <v>0</v>
      </c>
      <c r="AL636" t="str">
        <f t="shared" si="165"/>
        <v>N</v>
      </c>
      <c r="AM636" s="21">
        <f t="shared" si="166"/>
        <v>24764.2256198075</v>
      </c>
    </row>
    <row r="637" ht="15" customHeight="1" spans="1:39">
      <c r="A637" s="52" t="s">
        <v>1626</v>
      </c>
      <c r="B637" s="52" t="s">
        <v>412</v>
      </c>
      <c r="C637" s="52" t="s">
        <v>413</v>
      </c>
      <c r="D637" s="52" t="s">
        <v>929</v>
      </c>
      <c r="E637" s="10" t="s">
        <v>1623</v>
      </c>
      <c r="F637" s="52" t="s">
        <v>930</v>
      </c>
      <c r="G637" s="52" t="s">
        <v>169</v>
      </c>
      <c r="H637" s="52" t="s">
        <v>205</v>
      </c>
      <c r="I637" s="52" t="s">
        <v>408</v>
      </c>
      <c r="J637" s="52" t="s">
        <v>165</v>
      </c>
      <c r="K637" s="52" t="s">
        <v>931</v>
      </c>
      <c r="L637" s="53" t="s">
        <v>1545</v>
      </c>
      <c r="M637" s="13">
        <v>260</v>
      </c>
      <c r="N637" s="14">
        <f t="shared" si="155"/>
        <v>0.712328767123288</v>
      </c>
      <c r="O637" s="15">
        <v>5940</v>
      </c>
      <c r="P637" s="15">
        <f t="shared" si="156"/>
        <v>1544400</v>
      </c>
      <c r="Q637" s="16">
        <f>IFERROR(VLOOKUP(G637,SCENARIOS!$A$13:$E$18,2,0),0.025)</f>
        <v>0.02</v>
      </c>
      <c r="R637" s="52">
        <f>IFERROR(VLOOKUP(L637,INPUTS!$A$107:$B$120,2,0),0.0082)</f>
        <v>0.0082</v>
      </c>
      <c r="S637" s="52">
        <f t="shared" si="157"/>
        <v>48.708</v>
      </c>
      <c r="T637" s="15">
        <f t="shared" si="158"/>
        <v>12664.08</v>
      </c>
      <c r="U637" s="15">
        <f>T637/INPUTS!$B$7*1000</f>
        <v>15830100</v>
      </c>
      <c r="V637" s="15">
        <f>T637*INPUTS!$B$6</f>
        <v>40018.4928</v>
      </c>
      <c r="W637" s="54" t="s">
        <v>396</v>
      </c>
      <c r="X637" s="54" t="s">
        <v>396</v>
      </c>
      <c r="Y637" s="67">
        <f>IFERROR(VLOOKUP(E637,INPUTS!$A$44:$B$103,2,0),0)</f>
        <v>0</v>
      </c>
      <c r="Z637" s="15">
        <f t="shared" si="159"/>
        <v>0</v>
      </c>
      <c r="AA637" s="20">
        <f>IFERROR(VLOOKUP(E637,INPUTS!$A$44:$C$103,3,0),SCENARIOS!$J$23)</f>
        <v>0</v>
      </c>
      <c r="AB637" s="15">
        <f t="shared" si="160"/>
        <v>0</v>
      </c>
      <c r="AC637" s="20">
        <f>IFERROR(VLOOKUP($E637,INPUTS!$A$44:$G$103,4,0),SCENARIOS!$K$23)</f>
        <v>0</v>
      </c>
      <c r="AD637" s="15">
        <f t="shared" si="161"/>
        <v>0</v>
      </c>
      <c r="AE637" s="20">
        <f>IFERROR(VLOOKUP($E637,INPUTS!$A$44:$G$103,5,0),SCENARIOS!$L$23)</f>
        <v>0</v>
      </c>
      <c r="AF637" s="15">
        <f t="shared" si="162"/>
        <v>0</v>
      </c>
      <c r="AG637" s="20">
        <f>IFERROR(VLOOKUP($E637,INPUTS!$A$44:$G$103,6,0),SCENARIOS!$M$23)</f>
        <v>0</v>
      </c>
      <c r="AH637" s="15">
        <f t="shared" si="163"/>
        <v>0</v>
      </c>
      <c r="AI637" s="20">
        <f>IFERROR(VLOOKUP($E637,INPUTS!$A$44:$G$103,7,0),SCENARIOS!$N$23)</f>
        <v>0</v>
      </c>
      <c r="AJ637" s="15">
        <f t="shared" si="164"/>
        <v>0</v>
      </c>
      <c r="AL637" t="str">
        <f t="shared" si="165"/>
        <v>N</v>
      </c>
      <c r="AM637" s="21">
        <f t="shared" si="166"/>
        <v>20776.7655623809</v>
      </c>
    </row>
    <row r="638" ht="15" customHeight="1" spans="1:39">
      <c r="A638" s="52" t="s">
        <v>1627</v>
      </c>
      <c r="B638" s="52" t="s">
        <v>414</v>
      </c>
      <c r="C638" s="52" t="s">
        <v>415</v>
      </c>
      <c r="D638" s="52" t="s">
        <v>929</v>
      </c>
      <c r="E638" s="10" t="s">
        <v>245</v>
      </c>
      <c r="F638" s="52" t="s">
        <v>930</v>
      </c>
      <c r="G638" s="52" t="s">
        <v>169</v>
      </c>
      <c r="H638" s="52" t="s">
        <v>224</v>
      </c>
      <c r="I638" s="52" t="s">
        <v>938</v>
      </c>
      <c r="J638" s="52" t="s">
        <v>165</v>
      </c>
      <c r="K638" s="52" t="s">
        <v>931</v>
      </c>
      <c r="L638" s="53" t="s">
        <v>1628</v>
      </c>
      <c r="M638" s="13">
        <v>730</v>
      </c>
      <c r="N638" s="14">
        <f t="shared" si="155"/>
        <v>2</v>
      </c>
      <c r="O638" s="15">
        <v>5570</v>
      </c>
      <c r="P638" s="15">
        <f t="shared" si="156"/>
        <v>4066100</v>
      </c>
      <c r="Q638" s="16">
        <f>IFERROR(VLOOKUP(G638,SCENARIOS!$A$13:$E$18,2,0),0.025)</f>
        <v>0.02</v>
      </c>
      <c r="R638" s="52">
        <f>IFERROR(VLOOKUP(L638,INPUTS!$A$107:$B$120,2,0),0.0082)</f>
        <v>0.0082</v>
      </c>
      <c r="S638" s="52">
        <f t="shared" si="157"/>
        <v>45.674</v>
      </c>
      <c r="T638" s="15">
        <f t="shared" si="158"/>
        <v>33342.02</v>
      </c>
      <c r="U638" s="15">
        <f>T638/INPUTS!$B$7*1000</f>
        <v>41677525</v>
      </c>
      <c r="V638" s="15">
        <f>T638*INPUTS!$B$6</f>
        <v>105360.7832</v>
      </c>
      <c r="W638" s="54" t="s">
        <v>396</v>
      </c>
      <c r="X638" s="54" t="s">
        <v>396</v>
      </c>
      <c r="Y638" s="67">
        <f>IFERROR(VLOOKUP(E638,INPUTS!$A$44:$B$103,2,0),0)</f>
        <v>0.005</v>
      </c>
      <c r="Z638" s="15">
        <f t="shared" si="159"/>
        <v>166.7101</v>
      </c>
      <c r="AA638" s="20">
        <f>IFERROR(VLOOKUP(E638,INPUTS!$A$44:$C$103,3,0),SCENARIOS!$J$23)</f>
        <v>0.03</v>
      </c>
      <c r="AB638" s="15">
        <f t="shared" si="160"/>
        <v>1104.36852665731</v>
      </c>
      <c r="AC638" s="20">
        <f>IFERROR(VLOOKUP($E638,INPUTS!$A$44:$G$103,4,0),SCENARIOS!$K$23)</f>
        <v>0.1</v>
      </c>
      <c r="AD638" s="15">
        <f t="shared" si="161"/>
        <v>4064.37363313536</v>
      </c>
      <c r="AE638" s="20">
        <f>IFERROR(VLOOKUP($E638,INPUTS!$A$44:$G$103,5,0),SCENARIOS!$L$23)</f>
        <v>0.2</v>
      </c>
      <c r="AF638" s="15">
        <f t="shared" si="162"/>
        <v>8974.79381075398</v>
      </c>
      <c r="AG638" s="20">
        <f>IFERROR(VLOOKUP($E638,INPUTS!$A$44:$G$103,6,0),SCENARIOS!$M$23)</f>
        <v>0.3</v>
      </c>
      <c r="AH638" s="15">
        <f t="shared" si="163"/>
        <v>14863.3463386975</v>
      </c>
      <c r="AI638" s="20">
        <f>IFERROR(VLOOKUP($E638,INPUTS!$A$44:$G$103,7,0),SCENARIOS!$N$23)</f>
        <v>0.4</v>
      </c>
      <c r="AJ638" s="15">
        <f t="shared" si="164"/>
        <v>21880.4471518252</v>
      </c>
      <c r="AL638" t="str">
        <f t="shared" si="165"/>
        <v>Y</v>
      </c>
      <c r="AM638" s="21">
        <f t="shared" si="166"/>
        <v>54701.1178795629</v>
      </c>
    </row>
    <row r="639" ht="15" customHeight="1" spans="1:39">
      <c r="A639" s="52" t="s">
        <v>1629</v>
      </c>
      <c r="B639" s="52" t="s">
        <v>414</v>
      </c>
      <c r="C639" s="52" t="s">
        <v>415</v>
      </c>
      <c r="D639" s="52" t="s">
        <v>929</v>
      </c>
      <c r="E639" s="10" t="s">
        <v>245</v>
      </c>
      <c r="F639" s="52" t="s">
        <v>930</v>
      </c>
      <c r="G639" s="52" t="s">
        <v>169</v>
      </c>
      <c r="H639" s="52" t="s">
        <v>203</v>
      </c>
      <c r="I639" s="52" t="s">
        <v>399</v>
      </c>
      <c r="J639" s="52" t="s">
        <v>165</v>
      </c>
      <c r="K639" s="52" t="s">
        <v>931</v>
      </c>
      <c r="L639" s="53" t="s">
        <v>1628</v>
      </c>
      <c r="M639" s="13">
        <v>730</v>
      </c>
      <c r="N639" s="14">
        <f t="shared" si="155"/>
        <v>2</v>
      </c>
      <c r="O639" s="15">
        <v>5840</v>
      </c>
      <c r="P639" s="15">
        <f t="shared" si="156"/>
        <v>4263200</v>
      </c>
      <c r="Q639" s="16">
        <f>IFERROR(VLOOKUP(G639,SCENARIOS!$A$13:$E$18,2,0),0.025)</f>
        <v>0.02</v>
      </c>
      <c r="R639" s="52">
        <f>IFERROR(VLOOKUP(L639,INPUTS!$A$107:$B$120,2,0),0.0082)</f>
        <v>0.0082</v>
      </c>
      <c r="S639" s="52">
        <f t="shared" si="157"/>
        <v>47.888</v>
      </c>
      <c r="T639" s="15">
        <f t="shared" si="158"/>
        <v>34958.24</v>
      </c>
      <c r="U639" s="15">
        <f>T639/INPUTS!$B$7*1000</f>
        <v>43697800</v>
      </c>
      <c r="V639" s="15">
        <f>T639*INPUTS!$B$6</f>
        <v>110468.0384</v>
      </c>
      <c r="W639" s="54" t="s">
        <v>396</v>
      </c>
      <c r="X639" s="54" t="s">
        <v>396</v>
      </c>
      <c r="Y639" s="67">
        <f>IFERROR(VLOOKUP(E639,INPUTS!$A$44:$B$103,2,0),0)</f>
        <v>0.005</v>
      </c>
      <c r="Z639" s="15">
        <f t="shared" si="159"/>
        <v>174.7912</v>
      </c>
      <c r="AA639" s="20">
        <f>IFERROR(VLOOKUP(E639,INPUTS!$A$44:$C$103,3,0),SCENARIOS!$J$23)</f>
        <v>0.03</v>
      </c>
      <c r="AB639" s="15">
        <f t="shared" si="160"/>
        <v>1157.90165092975</v>
      </c>
      <c r="AC639" s="20">
        <f>IFERROR(VLOOKUP($E639,INPUTS!$A$44:$G$103,4,0),SCENARIOS!$K$23)</f>
        <v>0.1</v>
      </c>
      <c r="AD639" s="15">
        <f t="shared" si="161"/>
        <v>4261.38994928375</v>
      </c>
      <c r="AE639" s="20">
        <f>IFERROR(VLOOKUP($E639,INPUTS!$A$44:$G$103,5,0),SCENARIOS!$L$23)</f>
        <v>0.2</v>
      </c>
      <c r="AF639" s="15">
        <f t="shared" si="162"/>
        <v>9409.83767590722</v>
      </c>
      <c r="AG639" s="20">
        <f>IFERROR(VLOOKUP($E639,INPUTS!$A$44:$G$103,6,0),SCENARIOS!$M$23)</f>
        <v>0.3</v>
      </c>
      <c r="AH639" s="15">
        <f t="shared" si="163"/>
        <v>15583.8317087959</v>
      </c>
      <c r="AI639" s="20">
        <f>IFERROR(VLOOKUP($E639,INPUTS!$A$44:$G$103,7,0),SCENARIOS!$N$23)</f>
        <v>0.4</v>
      </c>
      <c r="AJ639" s="15">
        <f t="shared" si="164"/>
        <v>22941.0792399747</v>
      </c>
      <c r="AL639" t="str">
        <f t="shared" si="165"/>
        <v>Y</v>
      </c>
      <c r="AM639" s="21">
        <f t="shared" si="166"/>
        <v>57352.6980999367</v>
      </c>
    </row>
    <row r="640" ht="15" customHeight="1" spans="1:39">
      <c r="A640" s="52" t="s">
        <v>1630</v>
      </c>
      <c r="B640" s="52" t="s">
        <v>414</v>
      </c>
      <c r="C640" s="52" t="s">
        <v>415</v>
      </c>
      <c r="D640" s="52" t="s">
        <v>929</v>
      </c>
      <c r="E640" s="10" t="s">
        <v>245</v>
      </c>
      <c r="F640" s="52" t="s">
        <v>930</v>
      </c>
      <c r="G640" s="52" t="s">
        <v>169</v>
      </c>
      <c r="H640" s="52" t="s">
        <v>204</v>
      </c>
      <c r="I640" s="52" t="s">
        <v>405</v>
      </c>
      <c r="J640" s="52" t="s">
        <v>165</v>
      </c>
      <c r="K640" s="52" t="s">
        <v>931</v>
      </c>
      <c r="L640" s="53" t="s">
        <v>288</v>
      </c>
      <c r="M640" s="13">
        <v>548</v>
      </c>
      <c r="N640" s="14">
        <f t="shared" si="155"/>
        <v>1.5013698630137</v>
      </c>
      <c r="O640" s="15">
        <v>5870</v>
      </c>
      <c r="P640" s="15">
        <f t="shared" si="156"/>
        <v>3216760</v>
      </c>
      <c r="Q640" s="16">
        <f>IFERROR(VLOOKUP(G640,SCENARIOS!$A$13:$E$18,2,0),0.025)</f>
        <v>0.02</v>
      </c>
      <c r="R640" s="52">
        <f>IFERROR(VLOOKUP(L640,INPUTS!$A$107:$B$120,2,0),0.0082)</f>
        <v>0.0085</v>
      </c>
      <c r="S640" s="52">
        <f t="shared" si="157"/>
        <v>49.895</v>
      </c>
      <c r="T640" s="15">
        <f t="shared" si="158"/>
        <v>27342.46</v>
      </c>
      <c r="U640" s="15">
        <f>T640/INPUTS!$B$7*1000</f>
        <v>34178075</v>
      </c>
      <c r="V640" s="15">
        <f>T640*INPUTS!$B$6</f>
        <v>86402.1736</v>
      </c>
      <c r="W640" s="54" t="s">
        <v>396</v>
      </c>
      <c r="X640" s="54" t="s">
        <v>396</v>
      </c>
      <c r="Y640" s="67">
        <f>IFERROR(VLOOKUP(E640,INPUTS!$A$44:$B$103,2,0),0)</f>
        <v>0.005</v>
      </c>
      <c r="Z640" s="15">
        <f t="shared" si="159"/>
        <v>136.7123</v>
      </c>
      <c r="AA640" s="20">
        <f>IFERROR(VLOOKUP(E640,INPUTS!$A$44:$C$103,3,0),SCENARIOS!$J$23)</f>
        <v>0.03</v>
      </c>
      <c r="AB640" s="15">
        <f t="shared" si="160"/>
        <v>905.648555947916</v>
      </c>
      <c r="AC640" s="20">
        <f>IFERROR(VLOOKUP($E640,INPUTS!$A$44:$G$103,4,0),SCENARIOS!$K$23)</f>
        <v>0.1</v>
      </c>
      <c r="AD640" s="15">
        <f t="shared" si="161"/>
        <v>3333.03061689299</v>
      </c>
      <c r="AE640" s="20">
        <f>IFERROR(VLOOKUP($E640,INPUTS!$A$44:$G$103,5,0),SCENARIOS!$L$23)</f>
        <v>0.2</v>
      </c>
      <c r="AF640" s="15">
        <f t="shared" si="162"/>
        <v>7359.8702411788</v>
      </c>
      <c r="AG640" s="20">
        <f>IFERROR(VLOOKUP($E640,INPUTS!$A$44:$G$103,6,0),SCENARIOS!$M$23)</f>
        <v>0.3</v>
      </c>
      <c r="AH640" s="15">
        <f t="shared" si="163"/>
        <v>12188.8371709927</v>
      </c>
      <c r="AI640" s="20">
        <f>IFERROR(VLOOKUP($E640,INPUTS!$A$44:$G$103,7,0),SCENARIOS!$N$23)</f>
        <v>0.4</v>
      </c>
      <c r="AJ640" s="15">
        <f t="shared" si="164"/>
        <v>17943.2815117648</v>
      </c>
      <c r="AL640" t="str">
        <f t="shared" si="165"/>
        <v>Y</v>
      </c>
      <c r="AM640" s="21">
        <f t="shared" si="166"/>
        <v>44858.2037794121</v>
      </c>
    </row>
    <row r="641" ht="15" customHeight="1" spans="1:39">
      <c r="A641" s="52" t="s">
        <v>1631</v>
      </c>
      <c r="B641" s="52" t="s">
        <v>414</v>
      </c>
      <c r="C641" s="52" t="s">
        <v>415</v>
      </c>
      <c r="D641" s="52" t="s">
        <v>929</v>
      </c>
      <c r="E641" s="10" t="s">
        <v>245</v>
      </c>
      <c r="F641" s="52" t="s">
        <v>930</v>
      </c>
      <c r="G641" s="52" t="s">
        <v>169</v>
      </c>
      <c r="H641" s="52" t="s">
        <v>207</v>
      </c>
      <c r="I641" s="52" t="s">
        <v>609</v>
      </c>
      <c r="J641" s="52" t="s">
        <v>165</v>
      </c>
      <c r="K641" s="52" t="s">
        <v>931</v>
      </c>
      <c r="L641" s="53" t="s">
        <v>288</v>
      </c>
      <c r="M641" s="13">
        <v>365</v>
      </c>
      <c r="N641" s="14">
        <f t="shared" si="155"/>
        <v>1</v>
      </c>
      <c r="O641" s="15">
        <v>6890</v>
      </c>
      <c r="P641" s="15">
        <f t="shared" si="156"/>
        <v>2514850</v>
      </c>
      <c r="Q641" s="16">
        <f>IFERROR(VLOOKUP(G641,SCENARIOS!$A$13:$E$18,2,0),0.025)</f>
        <v>0.02</v>
      </c>
      <c r="R641" s="52">
        <f>IFERROR(VLOOKUP(L641,INPUTS!$A$107:$B$120,2,0),0.0082)</f>
        <v>0.0085</v>
      </c>
      <c r="S641" s="52">
        <f t="shared" si="157"/>
        <v>58.565</v>
      </c>
      <c r="T641" s="15">
        <f t="shared" si="158"/>
        <v>21376.225</v>
      </c>
      <c r="U641" s="15">
        <f>T641/INPUTS!$B$7*1000</f>
        <v>26720281.25</v>
      </c>
      <c r="V641" s="15">
        <f>T641*INPUTS!$B$6</f>
        <v>67548.871</v>
      </c>
      <c r="W641" s="54" t="s">
        <v>396</v>
      </c>
      <c r="X641" s="54" t="s">
        <v>396</v>
      </c>
      <c r="Y641" s="67">
        <f>IFERROR(VLOOKUP(E641,INPUTS!$A$44:$B$103,2,0),0)</f>
        <v>0.005</v>
      </c>
      <c r="Z641" s="15">
        <f t="shared" si="159"/>
        <v>106.881125</v>
      </c>
      <c r="AA641" s="20">
        <f>IFERROR(VLOOKUP(E641,INPUTS!$A$44:$C$103,3,0),SCENARIOS!$J$23)</f>
        <v>0.03</v>
      </c>
      <c r="AB641" s="15">
        <f t="shared" si="160"/>
        <v>708.032390021518</v>
      </c>
      <c r="AC641" s="20">
        <f>IFERROR(VLOOKUP($E641,INPUTS!$A$44:$G$103,4,0),SCENARIOS!$K$23)</f>
        <v>0.1</v>
      </c>
      <c r="AD641" s="15">
        <f t="shared" si="161"/>
        <v>2605.74989955524</v>
      </c>
      <c r="AE641" s="20">
        <f>IFERROR(VLOOKUP($E641,INPUTS!$A$44:$G$103,5,0),SCENARIOS!$L$23)</f>
        <v>0.2</v>
      </c>
      <c r="AF641" s="15">
        <f t="shared" si="162"/>
        <v>5753.91688407854</v>
      </c>
      <c r="AG641" s="20">
        <f>IFERROR(VLOOKUP($E641,INPUTS!$A$44:$G$103,6,0),SCENARIOS!$M$23)</f>
        <v>0.3</v>
      </c>
      <c r="AH641" s="15">
        <f t="shared" si="163"/>
        <v>9529.18376237922</v>
      </c>
      <c r="AI641" s="20">
        <f>IFERROR(VLOOKUP($E641,INPUTS!$A$44:$G$103,7,0),SCENARIOS!$N$23)</f>
        <v>0.4</v>
      </c>
      <c r="AJ641" s="15">
        <f t="shared" si="164"/>
        <v>14027.9851496107</v>
      </c>
      <c r="AL641" t="str">
        <f t="shared" si="165"/>
        <v>Y</v>
      </c>
      <c r="AM641" s="21">
        <f t="shared" si="166"/>
        <v>35069.9628740268</v>
      </c>
    </row>
    <row r="642" ht="15" customHeight="1" spans="1:39">
      <c r="A642" s="52" t="s">
        <v>1632</v>
      </c>
      <c r="B642" s="52" t="s">
        <v>414</v>
      </c>
      <c r="C642" s="52" t="s">
        <v>415</v>
      </c>
      <c r="D642" s="52" t="s">
        <v>929</v>
      </c>
      <c r="E642" s="10" t="s">
        <v>245</v>
      </c>
      <c r="F642" s="52" t="s">
        <v>930</v>
      </c>
      <c r="G642" s="52" t="s">
        <v>169</v>
      </c>
      <c r="H642" s="52" t="s">
        <v>223</v>
      </c>
      <c r="I642" s="52" t="s">
        <v>665</v>
      </c>
      <c r="J642" s="52" t="s">
        <v>165</v>
      </c>
      <c r="K642" s="52" t="s">
        <v>931</v>
      </c>
      <c r="L642" s="53" t="s">
        <v>288</v>
      </c>
      <c r="M642" s="13">
        <v>365</v>
      </c>
      <c r="N642" s="14">
        <f t="shared" si="155"/>
        <v>1</v>
      </c>
      <c r="O642" s="15">
        <v>9120</v>
      </c>
      <c r="P642" s="15">
        <f t="shared" si="156"/>
        <v>3328800</v>
      </c>
      <c r="Q642" s="16">
        <f>IFERROR(VLOOKUP(G642,SCENARIOS!$A$13:$E$18,2,0),0.025)</f>
        <v>0.02</v>
      </c>
      <c r="R642" s="52">
        <f>IFERROR(VLOOKUP(L642,INPUTS!$A$107:$B$120,2,0),0.0082)</f>
        <v>0.0085</v>
      </c>
      <c r="S642" s="52">
        <f t="shared" si="157"/>
        <v>77.52</v>
      </c>
      <c r="T642" s="15">
        <f t="shared" si="158"/>
        <v>28294.8</v>
      </c>
      <c r="U642" s="15">
        <f>T642/INPUTS!$B$7*1000</f>
        <v>35368500</v>
      </c>
      <c r="V642" s="15">
        <f>T642*INPUTS!$B$6</f>
        <v>89411.568</v>
      </c>
      <c r="W642" s="54" t="s">
        <v>396</v>
      </c>
      <c r="X642" s="54" t="s">
        <v>396</v>
      </c>
      <c r="Y642" s="67">
        <f>IFERROR(VLOOKUP(E642,INPUTS!$A$44:$B$103,2,0),0)</f>
        <v>0.005</v>
      </c>
      <c r="Z642" s="15">
        <f t="shared" si="159"/>
        <v>141.474</v>
      </c>
      <c r="AA642" s="20">
        <f>IFERROR(VLOOKUP(E642,INPUTS!$A$44:$C$103,3,0),SCENARIOS!$J$23)</f>
        <v>0.03</v>
      </c>
      <c r="AB642" s="15">
        <f t="shared" si="160"/>
        <v>937.192365311501</v>
      </c>
      <c r="AC642" s="20">
        <f>IFERROR(VLOOKUP($E642,INPUTS!$A$44:$G$103,4,0),SCENARIOS!$K$23)</f>
        <v>0.1</v>
      </c>
      <c r="AD642" s="15">
        <f t="shared" si="161"/>
        <v>3449.12033148677</v>
      </c>
      <c r="AE642" s="20">
        <f>IFERROR(VLOOKUP($E642,INPUTS!$A$44:$G$103,5,0),SCENARIOS!$L$23)</f>
        <v>0.2</v>
      </c>
      <c r="AF642" s="15">
        <f t="shared" si="162"/>
        <v>7616.21509184272</v>
      </c>
      <c r="AG642" s="20">
        <f>IFERROR(VLOOKUP($E642,INPUTS!$A$44:$G$103,6,0),SCENARIOS!$M$23)</f>
        <v>0.3</v>
      </c>
      <c r="AH642" s="15">
        <f t="shared" si="163"/>
        <v>12613.3753139185</v>
      </c>
      <c r="AI642" s="20">
        <f>IFERROR(VLOOKUP($E642,INPUTS!$A$44:$G$103,7,0),SCENARIOS!$N$23)</f>
        <v>0.4</v>
      </c>
      <c r="AJ642" s="15">
        <f t="shared" si="164"/>
        <v>18568.2473968723</v>
      </c>
      <c r="AL642" t="str">
        <f t="shared" si="165"/>
        <v>Y</v>
      </c>
      <c r="AM642" s="21">
        <f t="shared" si="166"/>
        <v>46420.6184921806</v>
      </c>
    </row>
    <row r="643" ht="15" customHeight="1" spans="1:39">
      <c r="A643" s="52" t="s">
        <v>1633</v>
      </c>
      <c r="B643" s="52" t="s">
        <v>414</v>
      </c>
      <c r="C643" s="52" t="s">
        <v>415</v>
      </c>
      <c r="D643" s="52" t="s">
        <v>929</v>
      </c>
      <c r="E643" s="10" t="s">
        <v>245</v>
      </c>
      <c r="F643" s="52" t="s">
        <v>930</v>
      </c>
      <c r="G643" s="52" t="s">
        <v>169</v>
      </c>
      <c r="H643" s="52" t="s">
        <v>452</v>
      </c>
      <c r="I643" s="52" t="s">
        <v>451</v>
      </c>
      <c r="J643" s="52" t="s">
        <v>181</v>
      </c>
      <c r="K643" s="52" t="s">
        <v>931</v>
      </c>
      <c r="L643" s="53" t="s">
        <v>288</v>
      </c>
      <c r="M643" s="13">
        <v>365</v>
      </c>
      <c r="N643" s="14">
        <f t="shared" si="155"/>
        <v>1</v>
      </c>
      <c r="O643" s="15">
        <v>7700</v>
      </c>
      <c r="P643" s="15">
        <f t="shared" si="156"/>
        <v>2810500</v>
      </c>
      <c r="Q643" s="16">
        <f>IFERROR(VLOOKUP(G643,SCENARIOS!$A$13:$E$18,2,0),0.025)</f>
        <v>0.02</v>
      </c>
      <c r="R643" s="52">
        <f>IFERROR(VLOOKUP(L643,INPUTS!$A$107:$B$120,2,0),0.0082)</f>
        <v>0.0085</v>
      </c>
      <c r="S643" s="52">
        <f t="shared" si="157"/>
        <v>65.45</v>
      </c>
      <c r="T643" s="15">
        <f t="shared" si="158"/>
        <v>23889.25</v>
      </c>
      <c r="U643" s="15">
        <f>T643/INPUTS!$B$7*1000</f>
        <v>29861562.5</v>
      </c>
      <c r="V643" s="15">
        <f>T643*INPUTS!$B$6</f>
        <v>75490.03</v>
      </c>
      <c r="W643" s="54" t="s">
        <v>521</v>
      </c>
      <c r="X643" s="54" t="s">
        <v>396</v>
      </c>
      <c r="Y643" s="67">
        <f>IFERROR(VLOOKUP(E643,INPUTS!$A$44:$B$103,2,0),0)</f>
        <v>0.005</v>
      </c>
      <c r="Z643" s="15">
        <f t="shared" si="159"/>
        <v>119.44625</v>
      </c>
      <c r="AA643" s="20">
        <f>IFERROR(VLOOKUP(E643,INPUTS!$A$44:$C$103,3,0),SCENARIOS!$J$23)</f>
        <v>0.03</v>
      </c>
      <c r="AB643" s="15">
        <f t="shared" si="160"/>
        <v>791.269869835368</v>
      </c>
      <c r="AC643" s="20">
        <f>IFERROR(VLOOKUP($E643,INPUTS!$A$44:$G$103,4,0),SCENARIOS!$K$23)</f>
        <v>0.1</v>
      </c>
      <c r="AD643" s="15">
        <f t="shared" si="161"/>
        <v>2912.08624478598</v>
      </c>
      <c r="AE643" s="20">
        <f>IFERROR(VLOOKUP($E643,INPUTS!$A$44:$G$103,5,0),SCENARIOS!$L$23)</f>
        <v>0.2</v>
      </c>
      <c r="AF643" s="15">
        <f t="shared" si="162"/>
        <v>6430.35704026194</v>
      </c>
      <c r="AG643" s="20">
        <f>IFERROR(VLOOKUP($E643,INPUTS!$A$44:$G$103,6,0),SCENARIOS!$M$23)</f>
        <v>0.3</v>
      </c>
      <c r="AH643" s="15">
        <f t="shared" si="163"/>
        <v>10649.4506488128</v>
      </c>
      <c r="AI643" s="20">
        <f>IFERROR(VLOOKUP($E643,INPUTS!$A$44:$G$103,7,0),SCENARIOS!$N$23)</f>
        <v>0.4</v>
      </c>
      <c r="AJ643" s="15">
        <f t="shared" si="164"/>
        <v>15677.1387013066</v>
      </c>
      <c r="AL643" t="str">
        <f t="shared" si="165"/>
        <v>Y</v>
      </c>
      <c r="AM643" s="21">
        <f t="shared" si="166"/>
        <v>39192.8467532665</v>
      </c>
    </row>
    <row r="644" ht="15" customHeight="1" spans="1:39">
      <c r="A644" s="52" t="s">
        <v>1634</v>
      </c>
      <c r="B644" s="52" t="s">
        <v>414</v>
      </c>
      <c r="C644" s="52" t="s">
        <v>415</v>
      </c>
      <c r="D644" s="52" t="s">
        <v>929</v>
      </c>
      <c r="E644" s="10" t="s">
        <v>250</v>
      </c>
      <c r="F644" s="52" t="s">
        <v>930</v>
      </c>
      <c r="G644" s="52" t="s">
        <v>169</v>
      </c>
      <c r="H644" s="52" t="s">
        <v>224</v>
      </c>
      <c r="I644" s="52" t="s">
        <v>938</v>
      </c>
      <c r="J644" s="52" t="s">
        <v>165</v>
      </c>
      <c r="K644" s="52" t="s">
        <v>931</v>
      </c>
      <c r="L644" s="53" t="s">
        <v>293</v>
      </c>
      <c r="M644" s="13">
        <v>730</v>
      </c>
      <c r="N644" s="14">
        <f t="shared" ref="N644:N707" si="167">M644/365</f>
        <v>2</v>
      </c>
      <c r="O644" s="15">
        <v>7130</v>
      </c>
      <c r="P644" s="15">
        <f t="shared" ref="P644:P707" si="168">M644*O644</f>
        <v>5204900</v>
      </c>
      <c r="Q644" s="16">
        <f>IFERROR(VLOOKUP(G644,SCENARIOS!$A$13:$E$18,2,0),0.025)</f>
        <v>0.02</v>
      </c>
      <c r="R644" s="52">
        <f>IFERROR(VLOOKUP(L644,INPUTS!$A$107:$B$120,2,0),0.0082)</f>
        <v>0.0079</v>
      </c>
      <c r="S644" s="52">
        <f t="shared" ref="S644:S707" si="169">O644*R644</f>
        <v>56.327</v>
      </c>
      <c r="T644" s="15">
        <f t="shared" ref="T644:T707" si="170">M644*S644</f>
        <v>41118.71</v>
      </c>
      <c r="U644" s="15">
        <f>T644/INPUTS!$B$7*1000</f>
        <v>51398387.5</v>
      </c>
      <c r="V644" s="15">
        <f>T644*INPUTS!$B$6</f>
        <v>129935.1236</v>
      </c>
      <c r="W644" s="54" t="s">
        <v>396</v>
      </c>
      <c r="X644" s="54" t="s">
        <v>396</v>
      </c>
      <c r="Y644" s="67">
        <f>IFERROR(VLOOKUP(E644,INPUTS!$A$44:$B$103,2,0),0)</f>
        <v>0.005</v>
      </c>
      <c r="Z644" s="15">
        <f t="shared" ref="Z644:Z707" si="171">T644*Y644</f>
        <v>205.59355</v>
      </c>
      <c r="AA644" s="20">
        <f>IFERROR(VLOOKUP(E644,INPUTS!$A$44:$C$103,3,0),SCENARIOS!$J$23)</f>
        <v>0.03</v>
      </c>
      <c r="AB644" s="15">
        <f t="shared" si="160"/>
        <v>1361.95135090044</v>
      </c>
      <c r="AC644" s="20">
        <f>IFERROR(VLOOKUP($E644,INPUTS!$A$44:$G$103,4,0),SCENARIOS!$K$23)</f>
        <v>0.1</v>
      </c>
      <c r="AD644" s="15">
        <f t="shared" si="161"/>
        <v>5012.34780473826</v>
      </c>
      <c r="AE644" s="20">
        <f>IFERROR(VLOOKUP($E644,INPUTS!$A$44:$G$103,5,0),SCENARIOS!$L$23)</f>
        <v>0.2</v>
      </c>
      <c r="AF644" s="15">
        <f t="shared" si="162"/>
        <v>11068.0739803464</v>
      </c>
      <c r="AG644" s="20">
        <f>IFERROR(VLOOKUP($E644,INPUTS!$A$44:$G$103,6,0),SCENARIOS!$M$23)</f>
        <v>0.3</v>
      </c>
      <c r="AH644" s="15">
        <f t="shared" si="163"/>
        <v>18330.0720151467</v>
      </c>
      <c r="AI644" s="20">
        <f>IFERROR(VLOOKUP($E644,INPUTS!$A$44:$G$103,7,0),SCENARIOS!$N$23)</f>
        <v>0.4</v>
      </c>
      <c r="AJ644" s="15">
        <f t="shared" si="164"/>
        <v>26983.8408442627</v>
      </c>
      <c r="AL644" t="str">
        <f t="shared" si="165"/>
        <v>Y</v>
      </c>
      <c r="AM644" s="21">
        <f t="shared" si="166"/>
        <v>67459.6021106568</v>
      </c>
    </row>
    <row r="645" ht="15" customHeight="1" spans="1:39">
      <c r="A645" s="52" t="s">
        <v>1635</v>
      </c>
      <c r="B645" s="52" t="s">
        <v>414</v>
      </c>
      <c r="C645" s="52" t="s">
        <v>415</v>
      </c>
      <c r="D645" s="52" t="s">
        <v>929</v>
      </c>
      <c r="E645" s="10" t="s">
        <v>250</v>
      </c>
      <c r="F645" s="52" t="s">
        <v>930</v>
      </c>
      <c r="G645" s="52" t="s">
        <v>169</v>
      </c>
      <c r="H645" s="52" t="s">
        <v>204</v>
      </c>
      <c r="I645" s="52" t="s">
        <v>405</v>
      </c>
      <c r="J645" s="52" t="s">
        <v>165</v>
      </c>
      <c r="K645" s="52" t="s">
        <v>931</v>
      </c>
      <c r="L645" s="53" t="s">
        <v>288</v>
      </c>
      <c r="M645" s="13">
        <v>365</v>
      </c>
      <c r="N645" s="14">
        <f t="shared" si="167"/>
        <v>1</v>
      </c>
      <c r="O645" s="15">
        <v>7780</v>
      </c>
      <c r="P645" s="15">
        <f t="shared" si="168"/>
        <v>2839700</v>
      </c>
      <c r="Q645" s="16">
        <f>IFERROR(VLOOKUP(G645,SCENARIOS!$A$13:$E$18,2,0),0.025)</f>
        <v>0.02</v>
      </c>
      <c r="R645" s="52">
        <f>IFERROR(VLOOKUP(L645,INPUTS!$A$107:$B$120,2,0),0.0082)</f>
        <v>0.0085</v>
      </c>
      <c r="S645" s="52">
        <f t="shared" si="169"/>
        <v>66.13</v>
      </c>
      <c r="T645" s="15">
        <f t="shared" si="170"/>
        <v>24137.45</v>
      </c>
      <c r="U645" s="15">
        <f>T645/INPUTS!$B$7*1000</f>
        <v>30171812.5</v>
      </c>
      <c r="V645" s="15">
        <f>T645*INPUTS!$B$6</f>
        <v>76274.342</v>
      </c>
      <c r="W645" s="54" t="s">
        <v>396</v>
      </c>
      <c r="X645" s="54" t="s">
        <v>396</v>
      </c>
      <c r="Y645" s="67">
        <f>IFERROR(VLOOKUP(E645,INPUTS!$A$44:$B$103,2,0),0)</f>
        <v>0.005</v>
      </c>
      <c r="Z645" s="15">
        <f t="shared" si="171"/>
        <v>120.68725</v>
      </c>
      <c r="AA645" s="20">
        <f>IFERROR(VLOOKUP(E645,INPUTS!$A$44:$C$103,3,0),SCENARIOS!$J$23)</f>
        <v>0.03</v>
      </c>
      <c r="AB645" s="15">
        <f t="shared" ref="AB645:AB708" si="172">$T645*AA645*(1+$Q645)^AB$2</f>
        <v>799.490855495995</v>
      </c>
      <c r="AC645" s="20">
        <f>IFERROR(VLOOKUP($E645,INPUTS!$A$44:$G$103,4,0),SCENARIOS!$K$23)</f>
        <v>0.1</v>
      </c>
      <c r="AD645" s="15">
        <f t="shared" ref="AD645:AD708" si="173">$T645*AC645*(1+$Q645)^AD$2</f>
        <v>2942.34168629025</v>
      </c>
      <c r="AE645" s="20">
        <f>IFERROR(VLOOKUP($E645,INPUTS!$A$44:$G$103,5,0),SCENARIOS!$L$23)</f>
        <v>0.2</v>
      </c>
      <c r="AF645" s="15">
        <f t="shared" ref="AF645:AF708" si="174">$T645*AE645*(1+$Q645)^AF$2</f>
        <v>6497.16594457635</v>
      </c>
      <c r="AG645" s="20">
        <f>IFERROR(VLOOKUP($E645,INPUTS!$A$44:$G$103,6,0),SCENARIOS!$M$23)</f>
        <v>0.3</v>
      </c>
      <c r="AH645" s="15">
        <f t="shared" ref="AH645:AH708" si="175">$T645*AG645*(1+$Q645)^AH$2</f>
        <v>10760.0942919173</v>
      </c>
      <c r="AI645" s="20">
        <f>IFERROR(VLOOKUP($E645,INPUTS!$A$44:$G$103,7,0),SCENARIOS!$N$23)</f>
        <v>0.4</v>
      </c>
      <c r="AJ645" s="15">
        <f t="shared" ref="AJ645:AJ708" si="176">$T645*AI645*(1+$Q645)^AJ$2</f>
        <v>15840.0180644371</v>
      </c>
      <c r="AL645" t="str">
        <f t="shared" ref="AL645:AL708" si="177">IF(H645="MULTI","MULTI",IF(COUNTIFS($E$4:$E$1277,H645,$H$4:$H$1277,E645)&gt;0,"Y","N"))</f>
        <v>Y</v>
      </c>
      <c r="AM645" s="21">
        <f t="shared" ref="AM645:AM708" si="178">T645*((1+Q645)^25)</f>
        <v>39600.0451610927</v>
      </c>
    </row>
    <row r="646" ht="15" customHeight="1" spans="1:39">
      <c r="A646" s="52" t="s">
        <v>1636</v>
      </c>
      <c r="B646" s="52" t="s">
        <v>414</v>
      </c>
      <c r="C646" s="52" t="s">
        <v>415</v>
      </c>
      <c r="D646" s="52" t="s">
        <v>929</v>
      </c>
      <c r="E646" s="10" t="s">
        <v>250</v>
      </c>
      <c r="F646" s="52" t="s">
        <v>930</v>
      </c>
      <c r="G646" s="52" t="s">
        <v>169</v>
      </c>
      <c r="H646" s="52" t="s">
        <v>200</v>
      </c>
      <c r="I646" s="52" t="s">
        <v>391</v>
      </c>
      <c r="J646" s="52" t="s">
        <v>165</v>
      </c>
      <c r="K646" s="52" t="s">
        <v>931</v>
      </c>
      <c r="L646" s="53" t="s">
        <v>288</v>
      </c>
      <c r="M646" s="13">
        <v>365</v>
      </c>
      <c r="N646" s="14">
        <f t="shared" si="167"/>
        <v>1</v>
      </c>
      <c r="O646" s="15">
        <v>8590</v>
      </c>
      <c r="P646" s="15">
        <f t="shared" si="168"/>
        <v>3135350</v>
      </c>
      <c r="Q646" s="16">
        <f>IFERROR(VLOOKUP(G646,SCENARIOS!$A$13:$E$18,2,0),0.025)</f>
        <v>0.02</v>
      </c>
      <c r="R646" s="52">
        <f>IFERROR(VLOOKUP(L646,INPUTS!$A$107:$B$120,2,0),0.0082)</f>
        <v>0.0085</v>
      </c>
      <c r="S646" s="52">
        <f t="shared" si="169"/>
        <v>73.015</v>
      </c>
      <c r="T646" s="15">
        <f t="shared" si="170"/>
        <v>26650.475</v>
      </c>
      <c r="U646" s="15">
        <f>T646/INPUTS!$B$7*1000</f>
        <v>33313093.75</v>
      </c>
      <c r="V646" s="15">
        <f>T646*INPUTS!$B$6</f>
        <v>84215.501</v>
      </c>
      <c r="W646" s="54" t="s">
        <v>396</v>
      </c>
      <c r="X646" s="54" t="s">
        <v>396</v>
      </c>
      <c r="Y646" s="67">
        <f>IFERROR(VLOOKUP(E646,INPUTS!$A$44:$B$103,2,0),0)</f>
        <v>0.005</v>
      </c>
      <c r="Z646" s="15">
        <f t="shared" si="171"/>
        <v>133.252375</v>
      </c>
      <c r="AA646" s="20">
        <f>IFERROR(VLOOKUP(E646,INPUTS!$A$44:$C$103,3,0),SCENARIOS!$J$23)</f>
        <v>0.03</v>
      </c>
      <c r="AB646" s="15">
        <f t="shared" si="172"/>
        <v>882.728335309846</v>
      </c>
      <c r="AC646" s="20">
        <f>IFERROR(VLOOKUP($E646,INPUTS!$A$44:$G$103,4,0),SCENARIOS!$K$23)</f>
        <v>0.1</v>
      </c>
      <c r="AD646" s="15">
        <f t="shared" si="173"/>
        <v>3248.67803152098</v>
      </c>
      <c r="AE646" s="20">
        <f>IFERROR(VLOOKUP($E646,INPUTS!$A$44:$G$103,5,0),SCENARIOS!$L$23)</f>
        <v>0.2</v>
      </c>
      <c r="AF646" s="15">
        <f t="shared" si="174"/>
        <v>7173.60610075975</v>
      </c>
      <c r="AG646" s="20">
        <f>IFERROR(VLOOKUP($E646,INPUTS!$A$44:$G$103,6,0),SCENARIOS!$M$23)</f>
        <v>0.3</v>
      </c>
      <c r="AH646" s="15">
        <f t="shared" si="175"/>
        <v>11880.3611783509</v>
      </c>
      <c r="AI646" s="20">
        <f>IFERROR(VLOOKUP($E646,INPUTS!$A$44:$G$103,7,0),SCENARIOS!$N$23)</f>
        <v>0.4</v>
      </c>
      <c r="AJ646" s="15">
        <f t="shared" si="176"/>
        <v>17489.171616133</v>
      </c>
      <c r="AL646" t="str">
        <f t="shared" si="177"/>
        <v>N</v>
      </c>
      <c r="AM646" s="21">
        <f t="shared" si="178"/>
        <v>43722.9290403324</v>
      </c>
    </row>
    <row r="647" ht="15" customHeight="1" spans="1:39">
      <c r="A647" s="52" t="s">
        <v>1637</v>
      </c>
      <c r="B647" s="52" t="s">
        <v>414</v>
      </c>
      <c r="C647" s="52" t="s">
        <v>415</v>
      </c>
      <c r="D647" s="52" t="s">
        <v>929</v>
      </c>
      <c r="E647" s="10" t="s">
        <v>250</v>
      </c>
      <c r="F647" s="52" t="s">
        <v>930</v>
      </c>
      <c r="G647" s="52" t="s">
        <v>169</v>
      </c>
      <c r="H647" s="52" t="s">
        <v>623</v>
      </c>
      <c r="I647" s="52" t="s">
        <v>622</v>
      </c>
      <c r="J647" s="52" t="s">
        <v>181</v>
      </c>
      <c r="K647" s="52" t="s">
        <v>931</v>
      </c>
      <c r="L647" s="53" t="s">
        <v>1567</v>
      </c>
      <c r="M647" s="13">
        <v>730</v>
      </c>
      <c r="N647" s="14">
        <f t="shared" si="167"/>
        <v>2</v>
      </c>
      <c r="O647" s="15">
        <v>2150</v>
      </c>
      <c r="P647" s="15">
        <f t="shared" si="168"/>
        <v>1569500</v>
      </c>
      <c r="Q647" s="16">
        <f>IFERROR(VLOOKUP(G647,SCENARIOS!$A$13:$E$18,2,0),0.025)</f>
        <v>0.02</v>
      </c>
      <c r="R647" s="52">
        <f>IFERROR(VLOOKUP(L647,INPUTS!$A$107:$B$120,2,0),0.0082)</f>
        <v>0.0082</v>
      </c>
      <c r="S647" s="52">
        <f t="shared" si="169"/>
        <v>17.63</v>
      </c>
      <c r="T647" s="15">
        <f t="shared" si="170"/>
        <v>12869.9</v>
      </c>
      <c r="U647" s="15">
        <f>T647/INPUTS!$B$7*1000</f>
        <v>16087375</v>
      </c>
      <c r="V647" s="15">
        <f>T647*INPUTS!$B$6</f>
        <v>40668.884</v>
      </c>
      <c r="W647" s="54" t="s">
        <v>396</v>
      </c>
      <c r="X647" s="54" t="s">
        <v>396</v>
      </c>
      <c r="Y647" s="67">
        <f>IFERROR(VLOOKUP(E647,INPUTS!$A$44:$B$103,2,0),0)</f>
        <v>0.005</v>
      </c>
      <c r="Z647" s="15">
        <f t="shared" si="171"/>
        <v>64.3495</v>
      </c>
      <c r="AA647" s="20">
        <f>IFERROR(VLOOKUP(E647,INPUTS!$A$44:$C$103,3,0),SCENARIOS!$J$23)</f>
        <v>0.03</v>
      </c>
      <c r="AB647" s="15">
        <f t="shared" si="172"/>
        <v>426.28228587311</v>
      </c>
      <c r="AC647" s="20">
        <f>IFERROR(VLOOKUP($E647,INPUTS!$A$44:$G$103,4,0),SCENARIOS!$K$23)</f>
        <v>0.1</v>
      </c>
      <c r="AD647" s="15">
        <f t="shared" si="173"/>
        <v>1568.83362858905</v>
      </c>
      <c r="AE647" s="20">
        <f>IFERROR(VLOOKUP($E647,INPUTS!$A$44:$G$103,5,0),SCENARIOS!$L$23)</f>
        <v>0.2</v>
      </c>
      <c r="AF647" s="15">
        <f t="shared" si="174"/>
        <v>3464.23818547954</v>
      </c>
      <c r="AG647" s="20">
        <f>IFERROR(VLOOKUP($E647,INPUTS!$A$44:$G$103,6,0),SCENARIOS!$M$23)</f>
        <v>0.3</v>
      </c>
      <c r="AH647" s="15">
        <f t="shared" si="175"/>
        <v>5737.19831745055</v>
      </c>
      <c r="AI647" s="20">
        <f>IFERROR(VLOOKUP($E647,INPUTS!$A$44:$G$103,7,0),SCENARIOS!$N$23)</f>
        <v>0.4</v>
      </c>
      <c r="AJ647" s="15">
        <f t="shared" si="176"/>
        <v>8445.77403526465</v>
      </c>
      <c r="AL647" t="str">
        <f t="shared" si="177"/>
        <v>N</v>
      </c>
      <c r="AM647" s="21">
        <f t="shared" si="178"/>
        <v>21114.4350881616</v>
      </c>
    </row>
    <row r="648" ht="15" customHeight="1" spans="1:39">
      <c r="A648" s="52" t="s">
        <v>1638</v>
      </c>
      <c r="B648" s="52" t="s">
        <v>414</v>
      </c>
      <c r="C648" s="52" t="s">
        <v>415</v>
      </c>
      <c r="D648" s="52" t="s">
        <v>929</v>
      </c>
      <c r="E648" s="10" t="s">
        <v>250</v>
      </c>
      <c r="F648" s="52" t="s">
        <v>930</v>
      </c>
      <c r="G648" s="52" t="s">
        <v>169</v>
      </c>
      <c r="H648" s="52" t="s">
        <v>515</v>
      </c>
      <c r="I648" s="52" t="s">
        <v>514</v>
      </c>
      <c r="J648" s="52" t="s">
        <v>181</v>
      </c>
      <c r="K648" s="52" t="s">
        <v>931</v>
      </c>
      <c r="L648" s="53" t="s">
        <v>1567</v>
      </c>
      <c r="M648" s="13">
        <v>548</v>
      </c>
      <c r="N648" s="14">
        <f t="shared" si="167"/>
        <v>1.5013698630137</v>
      </c>
      <c r="O648" s="15">
        <v>2850</v>
      </c>
      <c r="P648" s="15">
        <f t="shared" si="168"/>
        <v>1561800</v>
      </c>
      <c r="Q648" s="16">
        <f>IFERROR(VLOOKUP(G648,SCENARIOS!$A$13:$E$18,2,0),0.025)</f>
        <v>0.02</v>
      </c>
      <c r="R648" s="52">
        <f>IFERROR(VLOOKUP(L648,INPUTS!$A$107:$B$120,2,0),0.0082)</f>
        <v>0.0082</v>
      </c>
      <c r="S648" s="52">
        <f t="shared" si="169"/>
        <v>23.37</v>
      </c>
      <c r="T648" s="15">
        <f t="shared" si="170"/>
        <v>12806.76</v>
      </c>
      <c r="U648" s="15">
        <f>T648/INPUTS!$B$7*1000</f>
        <v>16008450</v>
      </c>
      <c r="V648" s="15">
        <f>T648*INPUTS!$B$6</f>
        <v>40469.3616</v>
      </c>
      <c r="W648" s="54" t="s">
        <v>396</v>
      </c>
      <c r="X648" s="54" t="s">
        <v>396</v>
      </c>
      <c r="Y648" s="67">
        <f>IFERROR(VLOOKUP(E648,INPUTS!$A$44:$B$103,2,0),0)</f>
        <v>0.005</v>
      </c>
      <c r="Z648" s="15">
        <f t="shared" si="171"/>
        <v>64.0338</v>
      </c>
      <c r="AA648" s="20">
        <f>IFERROR(VLOOKUP(E648,INPUTS!$A$44:$C$103,3,0),SCENARIOS!$J$23)</f>
        <v>0.03</v>
      </c>
      <c r="AB648" s="15">
        <f t="shared" si="172"/>
        <v>424.190936015689</v>
      </c>
      <c r="AC648" s="20">
        <f>IFERROR(VLOOKUP($E648,INPUTS!$A$44:$G$103,4,0),SCENARIOS!$K$23)</f>
        <v>0.1</v>
      </c>
      <c r="AD648" s="15">
        <f t="shared" si="173"/>
        <v>1561.13689782121</v>
      </c>
      <c r="AE648" s="20">
        <f>IFERROR(VLOOKUP($E648,INPUTS!$A$44:$G$103,5,0),SCENARIOS!$L$23)</f>
        <v>0.2</v>
      </c>
      <c r="AF648" s="15">
        <f t="shared" si="174"/>
        <v>3447.24256010319</v>
      </c>
      <c r="AG648" s="20">
        <f>IFERROR(VLOOKUP($E648,INPUTS!$A$44:$G$103,6,0),SCENARIOS!$M$23)</f>
        <v>0.3</v>
      </c>
      <c r="AH648" s="15">
        <f t="shared" si="175"/>
        <v>5709.05150187592</v>
      </c>
      <c r="AI648" s="20">
        <f>IFERROR(VLOOKUP($E648,INPUTS!$A$44:$G$103,7,0),SCENARIOS!$N$23)</f>
        <v>0.4</v>
      </c>
      <c r="AJ648" s="15">
        <f t="shared" si="176"/>
        <v>8404.33889026845</v>
      </c>
      <c r="AL648" t="str">
        <f t="shared" si="177"/>
        <v>N</v>
      </c>
      <c r="AM648" s="21">
        <f t="shared" si="178"/>
        <v>21010.8472256711</v>
      </c>
    </row>
    <row r="649" ht="15" customHeight="1" spans="1:39">
      <c r="A649" s="52" t="s">
        <v>1639</v>
      </c>
      <c r="B649" s="52" t="s">
        <v>414</v>
      </c>
      <c r="C649" s="52" t="s">
        <v>415</v>
      </c>
      <c r="D649" s="52" t="s">
        <v>929</v>
      </c>
      <c r="E649" s="10" t="s">
        <v>250</v>
      </c>
      <c r="F649" s="52" t="s">
        <v>930</v>
      </c>
      <c r="G649" s="52" t="s">
        <v>169</v>
      </c>
      <c r="H649" s="52" t="s">
        <v>751</v>
      </c>
      <c r="I649" s="52" t="s">
        <v>750</v>
      </c>
      <c r="J649" s="52" t="s">
        <v>181</v>
      </c>
      <c r="K649" s="52" t="s">
        <v>931</v>
      </c>
      <c r="L649" s="53" t="s">
        <v>288</v>
      </c>
      <c r="M649" s="13">
        <v>260</v>
      </c>
      <c r="N649" s="14">
        <f t="shared" si="167"/>
        <v>0.712328767123288</v>
      </c>
      <c r="O649" s="15">
        <v>7560</v>
      </c>
      <c r="P649" s="15">
        <f t="shared" si="168"/>
        <v>1965600</v>
      </c>
      <c r="Q649" s="16">
        <f>IFERROR(VLOOKUP(G649,SCENARIOS!$A$13:$E$18,2,0),0.025)</f>
        <v>0.02</v>
      </c>
      <c r="R649" s="52">
        <f>IFERROR(VLOOKUP(L649,INPUTS!$A$107:$B$120,2,0),0.0082)</f>
        <v>0.0085</v>
      </c>
      <c r="S649" s="52">
        <f t="shared" si="169"/>
        <v>64.26</v>
      </c>
      <c r="T649" s="15">
        <f t="shared" si="170"/>
        <v>16707.6</v>
      </c>
      <c r="U649" s="15">
        <f>T649/INPUTS!$B$7*1000</f>
        <v>20884500</v>
      </c>
      <c r="V649" s="15">
        <f>T649*INPUTS!$B$6</f>
        <v>52796.016</v>
      </c>
      <c r="W649" s="54" t="s">
        <v>396</v>
      </c>
      <c r="X649" s="54" t="s">
        <v>396</v>
      </c>
      <c r="Y649" s="67">
        <f>IFERROR(VLOOKUP(E649,INPUTS!$A$44:$B$103,2,0),0)</f>
        <v>0.005</v>
      </c>
      <c r="Z649" s="15">
        <f t="shared" si="171"/>
        <v>83.538</v>
      </c>
      <c r="AA649" s="20">
        <f>IFERROR(VLOOKUP(E649,INPUTS!$A$44:$C$103,3,0),SCENARIOS!$J$23)</f>
        <v>0.03</v>
      </c>
      <c r="AB649" s="15">
        <f t="shared" si="172"/>
        <v>553.39621282633</v>
      </c>
      <c r="AC649" s="20">
        <f>IFERROR(VLOOKUP($E649,INPUTS!$A$44:$G$103,4,0),SCENARIOS!$K$23)</f>
        <v>0.1</v>
      </c>
      <c r="AD649" s="15">
        <f t="shared" si="173"/>
        <v>2036.64711715044</v>
      </c>
      <c r="AE649" s="20">
        <f>IFERROR(VLOOKUP($E649,INPUTS!$A$44:$G$103,5,0),SCENARIOS!$L$23)</f>
        <v>0.2</v>
      </c>
      <c r="AF649" s="15">
        <f t="shared" si="174"/>
        <v>4497.24596987685</v>
      </c>
      <c r="AG649" s="20">
        <f>IFERROR(VLOOKUP($E649,INPUTS!$A$44:$G$103,6,0),SCENARIOS!$M$23)</f>
        <v>0.3</v>
      </c>
      <c r="AH649" s="15">
        <f t="shared" si="175"/>
        <v>7447.98441391439</v>
      </c>
      <c r="AI649" s="20">
        <f>IFERROR(VLOOKUP($E649,INPUTS!$A$44:$G$103,7,0),SCENARIOS!$N$23)</f>
        <v>0.4</v>
      </c>
      <c r="AJ649" s="15">
        <f t="shared" si="176"/>
        <v>10964.2354852476</v>
      </c>
      <c r="AL649" t="str">
        <f t="shared" si="177"/>
        <v>N</v>
      </c>
      <c r="AM649" s="21">
        <f t="shared" si="178"/>
        <v>27410.5887131189</v>
      </c>
    </row>
    <row r="650" ht="15" customHeight="1" spans="1:39">
      <c r="A650" s="52" t="s">
        <v>1640</v>
      </c>
      <c r="B650" s="52" t="s">
        <v>414</v>
      </c>
      <c r="C650" s="52" t="s">
        <v>415</v>
      </c>
      <c r="D650" s="52" t="s">
        <v>929</v>
      </c>
      <c r="E650" s="10" t="s">
        <v>248</v>
      </c>
      <c r="F650" s="52" t="s">
        <v>930</v>
      </c>
      <c r="G650" s="52" t="s">
        <v>169</v>
      </c>
      <c r="H650" s="52" t="s">
        <v>234</v>
      </c>
      <c r="I650" s="52" t="s">
        <v>424</v>
      </c>
      <c r="J650" s="52" t="s">
        <v>173</v>
      </c>
      <c r="K650" s="52" t="s">
        <v>931</v>
      </c>
      <c r="L650" s="53" t="s">
        <v>293</v>
      </c>
      <c r="M650" s="13">
        <v>730</v>
      </c>
      <c r="N650" s="14">
        <f t="shared" si="167"/>
        <v>2</v>
      </c>
      <c r="O650" s="15">
        <v>8740</v>
      </c>
      <c r="P650" s="15">
        <f t="shared" si="168"/>
        <v>6380200</v>
      </c>
      <c r="Q650" s="16">
        <f>IFERROR(VLOOKUP(G650,SCENARIOS!$A$13:$E$18,2,0),0.025)</f>
        <v>0.02</v>
      </c>
      <c r="R650" s="52">
        <f>IFERROR(VLOOKUP(L650,INPUTS!$A$107:$B$120,2,0),0.0082)</f>
        <v>0.0079</v>
      </c>
      <c r="S650" s="52">
        <f t="shared" si="169"/>
        <v>69.046</v>
      </c>
      <c r="T650" s="15">
        <f t="shared" si="170"/>
        <v>50403.58</v>
      </c>
      <c r="U650" s="15">
        <f>T650/INPUTS!$B$7*1000</f>
        <v>63004475</v>
      </c>
      <c r="V650" s="15">
        <f>T650*INPUTS!$B$6</f>
        <v>159275.3128</v>
      </c>
      <c r="W650" s="54" t="s">
        <v>396</v>
      </c>
      <c r="X650" s="54" t="s">
        <v>396</v>
      </c>
      <c r="Y650" s="67">
        <f>IFERROR(VLOOKUP(E650,INPUTS!$A$44:$B$103,2,0),0)</f>
        <v>0.005</v>
      </c>
      <c r="Z650" s="15">
        <f t="shared" si="171"/>
        <v>252.0179</v>
      </c>
      <c r="AA650" s="20">
        <f>IFERROR(VLOOKUP(E650,INPUTS!$A$44:$C$103,3,0),SCENARIOS!$J$23)</f>
        <v>0.03</v>
      </c>
      <c r="AB650" s="15">
        <f t="shared" si="172"/>
        <v>1669.48875271666</v>
      </c>
      <c r="AC650" s="20">
        <f>IFERROR(VLOOKUP($E650,INPUTS!$A$44:$G$103,4,0),SCENARIOS!$K$23)</f>
        <v>0.1</v>
      </c>
      <c r="AD650" s="15">
        <f t="shared" si="173"/>
        <v>6144.16827677593</v>
      </c>
      <c r="AE650" s="20">
        <f>IFERROR(VLOOKUP($E650,INPUTS!$A$44:$G$103,5,0),SCENARIOS!$L$23)</f>
        <v>0.2</v>
      </c>
      <c r="AF650" s="15">
        <f t="shared" si="174"/>
        <v>13567.3164920375</v>
      </c>
      <c r="AG650" s="20">
        <f>IFERROR(VLOOKUP($E650,INPUTS!$A$44:$G$103,6,0),SCENARIOS!$M$23)</f>
        <v>0.3</v>
      </c>
      <c r="AH650" s="15">
        <f t="shared" si="175"/>
        <v>22469.120534696</v>
      </c>
      <c r="AI650" s="20">
        <f>IFERROR(VLOOKUP($E650,INPUTS!$A$44:$G$103,7,0),SCENARIOS!$N$23)</f>
        <v>0.4</v>
      </c>
      <c r="AJ650" s="15">
        <f t="shared" si="176"/>
        <v>33076.966196193</v>
      </c>
      <c r="AL650" t="str">
        <f t="shared" si="177"/>
        <v>Y</v>
      </c>
      <c r="AM650" s="21">
        <f t="shared" si="178"/>
        <v>82692.4154904826</v>
      </c>
    </row>
    <row r="651" ht="15" customHeight="1" spans="1:39">
      <c r="A651" s="52" t="s">
        <v>1641</v>
      </c>
      <c r="B651" s="52" t="s">
        <v>414</v>
      </c>
      <c r="C651" s="52" t="s">
        <v>415</v>
      </c>
      <c r="D651" s="52" t="s">
        <v>929</v>
      </c>
      <c r="E651" s="10" t="s">
        <v>248</v>
      </c>
      <c r="F651" s="52" t="s">
        <v>930</v>
      </c>
      <c r="G651" s="52" t="s">
        <v>169</v>
      </c>
      <c r="H651" s="52" t="s">
        <v>505</v>
      </c>
      <c r="I651" s="52" t="s">
        <v>504</v>
      </c>
      <c r="J651" s="52" t="s">
        <v>173</v>
      </c>
      <c r="K651" s="52" t="s">
        <v>931</v>
      </c>
      <c r="L651" s="53" t="s">
        <v>293</v>
      </c>
      <c r="M651" s="13">
        <v>548</v>
      </c>
      <c r="N651" s="14">
        <f t="shared" si="167"/>
        <v>1.5013698630137</v>
      </c>
      <c r="O651" s="15">
        <v>9620</v>
      </c>
      <c r="P651" s="15">
        <f t="shared" si="168"/>
        <v>5271760</v>
      </c>
      <c r="Q651" s="16">
        <f>IFERROR(VLOOKUP(G651,SCENARIOS!$A$13:$E$18,2,0),0.025)</f>
        <v>0.02</v>
      </c>
      <c r="R651" s="52">
        <f>IFERROR(VLOOKUP(L651,INPUTS!$A$107:$B$120,2,0),0.0082)</f>
        <v>0.0079</v>
      </c>
      <c r="S651" s="52">
        <f t="shared" si="169"/>
        <v>75.998</v>
      </c>
      <c r="T651" s="15">
        <f t="shared" si="170"/>
        <v>41646.904</v>
      </c>
      <c r="U651" s="15">
        <f>T651/INPUTS!$B$7*1000</f>
        <v>52058630</v>
      </c>
      <c r="V651" s="15">
        <f>T651*INPUTS!$B$6</f>
        <v>131604.21664</v>
      </c>
      <c r="W651" s="54" t="s">
        <v>396</v>
      </c>
      <c r="X651" s="54" t="s">
        <v>396</v>
      </c>
      <c r="Y651" s="67">
        <f>IFERROR(VLOOKUP(E651,INPUTS!$A$44:$B$103,2,0),0)</f>
        <v>0.005</v>
      </c>
      <c r="Z651" s="15">
        <f t="shared" si="171"/>
        <v>208.23452</v>
      </c>
      <c r="AA651" s="20">
        <f>IFERROR(VLOOKUP(E651,INPUTS!$A$44:$C$103,3,0),SCENARIOS!$J$23)</f>
        <v>0.03</v>
      </c>
      <c r="AB651" s="15">
        <f t="shared" si="172"/>
        <v>1379.4464165734</v>
      </c>
      <c r="AC651" s="20">
        <f>IFERROR(VLOOKUP($E651,INPUTS!$A$44:$G$103,4,0),SCENARIOS!$K$23)</f>
        <v>0.1</v>
      </c>
      <c r="AD651" s="15">
        <f t="shared" si="173"/>
        <v>5076.73435860573</v>
      </c>
      <c r="AE651" s="20">
        <f>IFERROR(VLOOKUP($E651,INPUTS!$A$44:$G$103,5,0),SCENARIOS!$L$23)</f>
        <v>0.2</v>
      </c>
      <c r="AF651" s="15">
        <f t="shared" si="174"/>
        <v>11210.2498965649</v>
      </c>
      <c r="AG651" s="20">
        <f>IFERROR(VLOOKUP($E651,INPUTS!$A$44:$G$103,6,0),SCENARIOS!$M$23)</f>
        <v>0.3</v>
      </c>
      <c r="AH651" s="15">
        <f t="shared" si="175"/>
        <v>18565.5325648082</v>
      </c>
      <c r="AI651" s="20">
        <f>IFERROR(VLOOKUP($E651,INPUTS!$A$44:$G$103,7,0),SCENARIOS!$N$23)</f>
        <v>0.4</v>
      </c>
      <c r="AJ651" s="15">
        <f t="shared" si="176"/>
        <v>27330.4641413189</v>
      </c>
      <c r="AL651" t="str">
        <f t="shared" si="177"/>
        <v>Y</v>
      </c>
      <c r="AM651" s="21">
        <f t="shared" si="178"/>
        <v>68326.1603532971</v>
      </c>
    </row>
    <row r="652" ht="15" customHeight="1" spans="1:39">
      <c r="A652" s="52" t="s">
        <v>1642</v>
      </c>
      <c r="B652" s="52" t="s">
        <v>414</v>
      </c>
      <c r="C652" s="52" t="s">
        <v>415</v>
      </c>
      <c r="D652" s="52" t="s">
        <v>929</v>
      </c>
      <c r="E652" s="10" t="s">
        <v>248</v>
      </c>
      <c r="F652" s="52" t="s">
        <v>930</v>
      </c>
      <c r="G652" s="52" t="s">
        <v>169</v>
      </c>
      <c r="H652" s="52" t="s">
        <v>264</v>
      </c>
      <c r="I652" s="52" t="s">
        <v>436</v>
      </c>
      <c r="J652" s="52" t="s">
        <v>173</v>
      </c>
      <c r="K652" s="52" t="s">
        <v>931</v>
      </c>
      <c r="L652" s="53" t="s">
        <v>293</v>
      </c>
      <c r="M652" s="13">
        <v>365</v>
      </c>
      <c r="N652" s="14">
        <f t="shared" si="167"/>
        <v>1</v>
      </c>
      <c r="O652" s="15">
        <v>12080</v>
      </c>
      <c r="P652" s="15">
        <f t="shared" si="168"/>
        <v>4409200</v>
      </c>
      <c r="Q652" s="16">
        <f>IFERROR(VLOOKUP(G652,SCENARIOS!$A$13:$E$18,2,0),0.025)</f>
        <v>0.02</v>
      </c>
      <c r="R652" s="52">
        <f>IFERROR(VLOOKUP(L652,INPUTS!$A$107:$B$120,2,0),0.0082)</f>
        <v>0.0079</v>
      </c>
      <c r="S652" s="52">
        <f t="shared" si="169"/>
        <v>95.432</v>
      </c>
      <c r="T652" s="15">
        <f t="shared" si="170"/>
        <v>34832.68</v>
      </c>
      <c r="U652" s="15">
        <f>T652/INPUTS!$B$7*1000</f>
        <v>43540850</v>
      </c>
      <c r="V652" s="15">
        <f>T652*INPUTS!$B$6</f>
        <v>110071.2688</v>
      </c>
      <c r="W652" s="54" t="s">
        <v>396</v>
      </c>
      <c r="X652" s="54" t="s">
        <v>396</v>
      </c>
      <c r="Y652" s="67">
        <f>IFERROR(VLOOKUP(E652,INPUTS!$A$44:$B$103,2,0),0)</f>
        <v>0.005</v>
      </c>
      <c r="Z652" s="15">
        <f t="shared" si="171"/>
        <v>174.1634</v>
      </c>
      <c r="AA652" s="20">
        <f>IFERROR(VLOOKUP(E652,INPUTS!$A$44:$C$103,3,0),SCENARIOS!$J$23)</f>
        <v>0.03</v>
      </c>
      <c r="AB652" s="15">
        <f t="shared" si="172"/>
        <v>1153.74279936026</v>
      </c>
      <c r="AC652" s="20">
        <f>IFERROR(VLOOKUP($E652,INPUTS!$A$44:$G$103,4,0),SCENARIOS!$K$23)</f>
        <v>0.1</v>
      </c>
      <c r="AD652" s="15">
        <f t="shared" si="173"/>
        <v>4246.0842553463</v>
      </c>
      <c r="AE652" s="20">
        <f>IFERROR(VLOOKUP($E652,INPUTS!$A$44:$G$103,5,0),SCENARIOS!$L$23)</f>
        <v>0.2</v>
      </c>
      <c r="AF652" s="15">
        <f t="shared" si="174"/>
        <v>9376.04023019523</v>
      </c>
      <c r="AG652" s="20">
        <f>IFERROR(VLOOKUP($E652,INPUTS!$A$44:$G$103,6,0),SCENARIOS!$M$23)</f>
        <v>0.3</v>
      </c>
      <c r="AH652" s="15">
        <f t="shared" si="175"/>
        <v>15527.8590422842</v>
      </c>
      <c r="AI652" s="20">
        <f>IFERROR(VLOOKUP($E652,INPUTS!$A$44:$G$103,7,0),SCENARIOS!$N$23)</f>
        <v>0.4</v>
      </c>
      <c r="AJ652" s="15">
        <f t="shared" si="176"/>
        <v>22858.6814445087</v>
      </c>
      <c r="AL652" t="str">
        <f t="shared" si="177"/>
        <v>Y</v>
      </c>
      <c r="AM652" s="21">
        <f t="shared" si="178"/>
        <v>57146.7036112717</v>
      </c>
    </row>
    <row r="653" ht="15" customHeight="1" spans="1:39">
      <c r="A653" s="52" t="s">
        <v>1643</v>
      </c>
      <c r="B653" s="52" t="s">
        <v>414</v>
      </c>
      <c r="C653" s="52" t="s">
        <v>415</v>
      </c>
      <c r="D653" s="52" t="s">
        <v>929</v>
      </c>
      <c r="E653" s="10" t="s">
        <v>248</v>
      </c>
      <c r="F653" s="52" t="s">
        <v>930</v>
      </c>
      <c r="G653" s="52" t="s">
        <v>169</v>
      </c>
      <c r="H653" s="52" t="s">
        <v>242</v>
      </c>
      <c r="I653" s="52" t="s">
        <v>421</v>
      </c>
      <c r="J653" s="52" t="s">
        <v>173</v>
      </c>
      <c r="K653" s="52" t="s">
        <v>931</v>
      </c>
      <c r="L653" s="53" t="s">
        <v>293</v>
      </c>
      <c r="M653" s="13">
        <v>365</v>
      </c>
      <c r="N653" s="14">
        <f t="shared" si="167"/>
        <v>1</v>
      </c>
      <c r="O653" s="15">
        <v>14130</v>
      </c>
      <c r="P653" s="15">
        <f t="shared" si="168"/>
        <v>5157450</v>
      </c>
      <c r="Q653" s="16">
        <f>IFERROR(VLOOKUP(G653,SCENARIOS!$A$13:$E$18,2,0),0.025)</f>
        <v>0.02</v>
      </c>
      <c r="R653" s="52">
        <f>IFERROR(VLOOKUP(L653,INPUTS!$A$107:$B$120,2,0),0.0082)</f>
        <v>0.0079</v>
      </c>
      <c r="S653" s="52">
        <f t="shared" si="169"/>
        <v>111.627</v>
      </c>
      <c r="T653" s="15">
        <f t="shared" si="170"/>
        <v>40743.855</v>
      </c>
      <c r="U653" s="15">
        <f>T653/INPUTS!$B$7*1000</f>
        <v>50929818.75</v>
      </c>
      <c r="V653" s="15">
        <f>T653*INPUTS!$B$6</f>
        <v>128750.5818</v>
      </c>
      <c r="W653" s="54" t="s">
        <v>396</v>
      </c>
      <c r="X653" s="54" t="s">
        <v>396</v>
      </c>
      <c r="Y653" s="67">
        <f>IFERROR(VLOOKUP(E653,INPUTS!$A$44:$B$103,2,0),0)</f>
        <v>0.005</v>
      </c>
      <c r="Z653" s="15">
        <f t="shared" si="171"/>
        <v>203.719275</v>
      </c>
      <c r="AA653" s="20">
        <f>IFERROR(VLOOKUP(E653,INPUTS!$A$44:$C$103,3,0),SCENARIOS!$J$23)</f>
        <v>0.03</v>
      </c>
      <c r="AB653" s="15">
        <f t="shared" si="172"/>
        <v>1349.53524461593</v>
      </c>
      <c r="AC653" s="20">
        <f>IFERROR(VLOOKUP($E653,INPUTS!$A$44:$G$103,4,0),SCENARIOS!$K$23)</f>
        <v>0.1</v>
      </c>
      <c r="AD653" s="15">
        <f t="shared" si="173"/>
        <v>4966.65318940755</v>
      </c>
      <c r="AE653" s="20">
        <f>IFERROR(VLOOKUP($E653,INPUTS!$A$44:$G$103,5,0),SCENARIOS!$L$23)</f>
        <v>0.2</v>
      </c>
      <c r="AF653" s="15">
        <f t="shared" si="174"/>
        <v>10967.1728851539</v>
      </c>
      <c r="AG653" s="20">
        <f>IFERROR(VLOOKUP($E653,INPUTS!$A$44:$G$103,6,0),SCENARIOS!$M$23)</f>
        <v>0.3</v>
      </c>
      <c r="AH653" s="15">
        <f t="shared" si="175"/>
        <v>18162.9675718109</v>
      </c>
      <c r="AI653" s="20">
        <f>IFERROR(VLOOKUP($E653,INPUTS!$A$44:$G$103,7,0),SCENARIOS!$N$23)</f>
        <v>0.4</v>
      </c>
      <c r="AJ653" s="15">
        <f t="shared" si="176"/>
        <v>26737.8451002407</v>
      </c>
      <c r="AL653" t="str">
        <f t="shared" si="177"/>
        <v>Y</v>
      </c>
      <c r="AM653" s="21">
        <f t="shared" si="178"/>
        <v>66844.6127506018</v>
      </c>
    </row>
    <row r="654" ht="15" customHeight="1" spans="1:39">
      <c r="A654" s="52" t="s">
        <v>1644</v>
      </c>
      <c r="B654" s="52" t="s">
        <v>414</v>
      </c>
      <c r="C654" s="52" t="s">
        <v>415</v>
      </c>
      <c r="D654" s="52" t="s">
        <v>929</v>
      </c>
      <c r="E654" s="10" t="s">
        <v>248</v>
      </c>
      <c r="F654" s="52" t="s">
        <v>930</v>
      </c>
      <c r="G654" s="52" t="s">
        <v>169</v>
      </c>
      <c r="H654" s="52" t="s">
        <v>623</v>
      </c>
      <c r="I654" s="52" t="s">
        <v>622</v>
      </c>
      <c r="J654" s="52" t="s">
        <v>181</v>
      </c>
      <c r="K654" s="52" t="s">
        <v>931</v>
      </c>
      <c r="L654" s="53" t="s">
        <v>1567</v>
      </c>
      <c r="M654" s="13">
        <v>730</v>
      </c>
      <c r="N654" s="14">
        <f t="shared" si="167"/>
        <v>2</v>
      </c>
      <c r="O654" s="15">
        <v>2560</v>
      </c>
      <c r="P654" s="15">
        <f t="shared" si="168"/>
        <v>1868800</v>
      </c>
      <c r="Q654" s="16">
        <f>IFERROR(VLOOKUP(G654,SCENARIOS!$A$13:$E$18,2,0),0.025)</f>
        <v>0.02</v>
      </c>
      <c r="R654" s="52">
        <f>IFERROR(VLOOKUP(L654,INPUTS!$A$107:$B$120,2,0),0.0082)</f>
        <v>0.0082</v>
      </c>
      <c r="S654" s="52">
        <f t="shared" si="169"/>
        <v>20.992</v>
      </c>
      <c r="T654" s="15">
        <f t="shared" si="170"/>
        <v>15324.16</v>
      </c>
      <c r="U654" s="15">
        <f>T654/INPUTS!$B$7*1000</f>
        <v>19155200</v>
      </c>
      <c r="V654" s="15">
        <f>T654*INPUTS!$B$6</f>
        <v>48424.3456</v>
      </c>
      <c r="W654" s="54" t="s">
        <v>396</v>
      </c>
      <c r="X654" s="54" t="s">
        <v>396</v>
      </c>
      <c r="Y654" s="67">
        <f>IFERROR(VLOOKUP(E654,INPUTS!$A$44:$B$103,2,0),0)</f>
        <v>0.005</v>
      </c>
      <c r="Z654" s="15">
        <f t="shared" si="171"/>
        <v>76.6208</v>
      </c>
      <c r="AA654" s="20">
        <f>IFERROR(VLOOKUP(E654,INPUTS!$A$44:$C$103,3,0),SCENARIOS!$J$23)</f>
        <v>0.03</v>
      </c>
      <c r="AB654" s="15">
        <f t="shared" si="172"/>
        <v>507.573326434959</v>
      </c>
      <c r="AC654" s="20">
        <f>IFERROR(VLOOKUP($E654,INPUTS!$A$44:$G$103,4,0),SCENARIOS!$K$23)</f>
        <v>0.1</v>
      </c>
      <c r="AD654" s="15">
        <f t="shared" si="173"/>
        <v>1868.00655311069</v>
      </c>
      <c r="AE654" s="20">
        <f>IFERROR(VLOOKUP($E654,INPUTS!$A$44:$G$103,5,0),SCENARIOS!$L$23)</f>
        <v>0.2</v>
      </c>
      <c r="AF654" s="15">
        <f t="shared" si="174"/>
        <v>4124.86035108262</v>
      </c>
      <c r="AG654" s="20">
        <f>IFERROR(VLOOKUP($E654,INPUTS!$A$44:$G$103,6,0),SCENARIOS!$M$23)</f>
        <v>0.3</v>
      </c>
      <c r="AH654" s="15">
        <f t="shared" si="175"/>
        <v>6831.2686942667</v>
      </c>
      <c r="AI654" s="20">
        <f>IFERROR(VLOOKUP($E654,INPUTS!$A$44:$G$103,7,0),SCENARIOS!$N$23)</f>
        <v>0.4</v>
      </c>
      <c r="AJ654" s="15">
        <f t="shared" si="176"/>
        <v>10056.3635024547</v>
      </c>
      <c r="AL654" t="str">
        <f t="shared" si="177"/>
        <v>Y</v>
      </c>
      <c r="AM654" s="21">
        <f t="shared" si="178"/>
        <v>25140.9087561366</v>
      </c>
    </row>
    <row r="655" ht="15" customHeight="1" spans="1:39">
      <c r="A655" s="52" t="s">
        <v>1645</v>
      </c>
      <c r="B655" s="52" t="s">
        <v>414</v>
      </c>
      <c r="C655" s="52" t="s">
        <v>415</v>
      </c>
      <c r="D655" s="52" t="s">
        <v>929</v>
      </c>
      <c r="E655" s="10" t="s">
        <v>253</v>
      </c>
      <c r="F655" s="52" t="s">
        <v>930</v>
      </c>
      <c r="G655" s="52" t="s">
        <v>169</v>
      </c>
      <c r="H655" s="52" t="s">
        <v>234</v>
      </c>
      <c r="I655" s="52" t="s">
        <v>424</v>
      </c>
      <c r="J655" s="52" t="s">
        <v>173</v>
      </c>
      <c r="K655" s="52" t="s">
        <v>931</v>
      </c>
      <c r="L655" s="53" t="s">
        <v>293</v>
      </c>
      <c r="M655" s="13">
        <v>548</v>
      </c>
      <c r="N655" s="14">
        <f t="shared" si="167"/>
        <v>1.5013698630137</v>
      </c>
      <c r="O655" s="15">
        <v>8280</v>
      </c>
      <c r="P655" s="15">
        <f t="shared" si="168"/>
        <v>4537440</v>
      </c>
      <c r="Q655" s="16">
        <f>IFERROR(VLOOKUP(G655,SCENARIOS!$A$13:$E$18,2,0),0.025)</f>
        <v>0.02</v>
      </c>
      <c r="R655" s="52">
        <f>IFERROR(VLOOKUP(L655,INPUTS!$A$107:$B$120,2,0),0.0082)</f>
        <v>0.0079</v>
      </c>
      <c r="S655" s="52">
        <f t="shared" si="169"/>
        <v>65.412</v>
      </c>
      <c r="T655" s="15">
        <f t="shared" si="170"/>
        <v>35845.776</v>
      </c>
      <c r="U655" s="15">
        <f>T655/INPUTS!$B$7*1000</f>
        <v>44807220</v>
      </c>
      <c r="V655" s="15">
        <f>T655*INPUTS!$B$6</f>
        <v>113272.65216</v>
      </c>
      <c r="W655" s="54" t="s">
        <v>396</v>
      </c>
      <c r="X655" s="54" t="s">
        <v>396</v>
      </c>
      <c r="Y655" s="67">
        <f>IFERROR(VLOOKUP(E655,INPUTS!$A$44:$B$103,2,0),0)</f>
        <v>0.005</v>
      </c>
      <c r="Z655" s="15">
        <f t="shared" si="171"/>
        <v>179.22888</v>
      </c>
      <c r="AA655" s="20">
        <f>IFERROR(VLOOKUP(E655,INPUTS!$A$44:$C$103,3,0),SCENARIOS!$J$23)</f>
        <v>0.03</v>
      </c>
      <c r="AB655" s="15">
        <f t="shared" si="172"/>
        <v>1187.29899472222</v>
      </c>
      <c r="AC655" s="20">
        <f>IFERROR(VLOOKUP($E655,INPUTS!$A$44:$G$103,4,0),SCENARIOS!$K$23)</f>
        <v>0.1</v>
      </c>
      <c r="AD655" s="15">
        <f t="shared" si="173"/>
        <v>4369.5800924382</v>
      </c>
      <c r="AE655" s="20">
        <f>IFERROR(VLOOKUP($E655,INPUTS!$A$44:$G$103,5,0),SCENARIOS!$L$23)</f>
        <v>0.2</v>
      </c>
      <c r="AF655" s="15">
        <f t="shared" si="174"/>
        <v>9648.73899621179</v>
      </c>
      <c r="AG655" s="20">
        <f>IFERROR(VLOOKUP($E655,INPUTS!$A$44:$G$103,6,0),SCENARIOS!$M$23)</f>
        <v>0.3</v>
      </c>
      <c r="AH655" s="15">
        <f t="shared" si="175"/>
        <v>15979.481251207</v>
      </c>
      <c r="AI655" s="20">
        <f>IFERROR(VLOOKUP($E655,INPUTS!$A$44:$G$103,7,0),SCENARIOS!$N$23)</f>
        <v>0.4</v>
      </c>
      <c r="AJ655" s="15">
        <f t="shared" si="176"/>
        <v>23523.517992736</v>
      </c>
      <c r="AL655" t="str">
        <f t="shared" si="177"/>
        <v>N</v>
      </c>
      <c r="AM655" s="21">
        <f t="shared" si="178"/>
        <v>58808.7949818399</v>
      </c>
    </row>
    <row r="656" ht="15" customHeight="1" spans="1:39">
      <c r="A656" s="52" t="s">
        <v>1646</v>
      </c>
      <c r="B656" s="52" t="s">
        <v>414</v>
      </c>
      <c r="C656" s="52" t="s">
        <v>415</v>
      </c>
      <c r="D656" s="52" t="s">
        <v>929</v>
      </c>
      <c r="E656" s="10" t="s">
        <v>253</v>
      </c>
      <c r="F656" s="52" t="s">
        <v>930</v>
      </c>
      <c r="G656" s="52" t="s">
        <v>169</v>
      </c>
      <c r="H656" s="52" t="s">
        <v>505</v>
      </c>
      <c r="I656" s="52" t="s">
        <v>504</v>
      </c>
      <c r="J656" s="52" t="s">
        <v>173</v>
      </c>
      <c r="K656" s="52" t="s">
        <v>931</v>
      </c>
      <c r="L656" s="53" t="s">
        <v>293</v>
      </c>
      <c r="M656" s="13">
        <v>365</v>
      </c>
      <c r="N656" s="14">
        <f t="shared" si="167"/>
        <v>1</v>
      </c>
      <c r="O656" s="15">
        <v>9170</v>
      </c>
      <c r="P656" s="15">
        <f t="shared" si="168"/>
        <v>3347050</v>
      </c>
      <c r="Q656" s="16">
        <f>IFERROR(VLOOKUP(G656,SCENARIOS!$A$13:$E$18,2,0),0.025)</f>
        <v>0.02</v>
      </c>
      <c r="R656" s="52">
        <f>IFERROR(VLOOKUP(L656,INPUTS!$A$107:$B$120,2,0),0.0082)</f>
        <v>0.0079</v>
      </c>
      <c r="S656" s="52">
        <f t="shared" si="169"/>
        <v>72.443</v>
      </c>
      <c r="T656" s="15">
        <f t="shared" si="170"/>
        <v>26441.695</v>
      </c>
      <c r="U656" s="15">
        <f>T656/INPUTS!$B$7*1000</f>
        <v>33052118.75</v>
      </c>
      <c r="V656" s="15">
        <f>T656*INPUTS!$B$6</f>
        <v>83555.7562</v>
      </c>
      <c r="W656" s="54" t="s">
        <v>396</v>
      </c>
      <c r="X656" s="54" t="s">
        <v>396</v>
      </c>
      <c r="Y656" s="67">
        <f>IFERROR(VLOOKUP(E656,INPUTS!$A$44:$B$103,2,0),0)</f>
        <v>0.005</v>
      </c>
      <c r="Z656" s="15">
        <f t="shared" si="171"/>
        <v>132.208475</v>
      </c>
      <c r="AA656" s="20">
        <f>IFERROR(VLOOKUP(E656,INPUTS!$A$44:$C$103,3,0),SCENARIOS!$J$23)</f>
        <v>0.03</v>
      </c>
      <c r="AB656" s="15">
        <f t="shared" si="172"/>
        <v>875.813035607083</v>
      </c>
      <c r="AC656" s="20">
        <f>IFERROR(VLOOKUP($E656,INPUTS!$A$44:$G$103,4,0),SCENARIOS!$K$23)</f>
        <v>0.1</v>
      </c>
      <c r="AD656" s="15">
        <f t="shared" si="173"/>
        <v>3223.22786602033</v>
      </c>
      <c r="AE656" s="20">
        <f>IFERROR(VLOOKUP($E656,INPUTS!$A$44:$G$103,5,0),SCENARIOS!$L$23)</f>
        <v>0.2</v>
      </c>
      <c r="AF656" s="15">
        <f t="shared" si="174"/>
        <v>7117.40802242469</v>
      </c>
      <c r="AG656" s="20">
        <f>IFERROR(VLOOKUP($E656,INPUTS!$A$44:$G$103,6,0),SCENARIOS!$M$23)</f>
        <v>0.3</v>
      </c>
      <c r="AH656" s="15">
        <f t="shared" si="175"/>
        <v>11787.2903491512</v>
      </c>
      <c r="AI656" s="20">
        <f>IFERROR(VLOOKUP($E656,INPUTS!$A$44:$G$103,7,0),SCENARIOS!$N$23)</f>
        <v>0.4</v>
      </c>
      <c r="AJ656" s="15">
        <f t="shared" si="176"/>
        <v>17352.1613283232</v>
      </c>
      <c r="AL656" t="str">
        <f t="shared" si="177"/>
        <v>Y</v>
      </c>
      <c r="AM656" s="21">
        <f t="shared" si="178"/>
        <v>43380.4033208081</v>
      </c>
    </row>
    <row r="657" ht="15" customHeight="1" spans="1:39">
      <c r="A657" s="52" t="s">
        <v>1647</v>
      </c>
      <c r="B657" s="52" t="s">
        <v>414</v>
      </c>
      <c r="C657" s="52" t="s">
        <v>415</v>
      </c>
      <c r="D657" s="52" t="s">
        <v>929</v>
      </c>
      <c r="E657" s="10" t="s">
        <v>253</v>
      </c>
      <c r="F657" s="52" t="s">
        <v>930</v>
      </c>
      <c r="G657" s="52" t="s">
        <v>169</v>
      </c>
      <c r="H657" s="52" t="s">
        <v>224</v>
      </c>
      <c r="I657" s="52" t="s">
        <v>938</v>
      </c>
      <c r="J657" s="52" t="s">
        <v>165</v>
      </c>
      <c r="K657" s="52" t="s">
        <v>931</v>
      </c>
      <c r="L657" s="53" t="s">
        <v>288</v>
      </c>
      <c r="M657" s="13">
        <v>260</v>
      </c>
      <c r="N657" s="14">
        <f t="shared" si="167"/>
        <v>0.712328767123288</v>
      </c>
      <c r="O657" s="15">
        <v>8130</v>
      </c>
      <c r="P657" s="15">
        <f t="shared" si="168"/>
        <v>2113800</v>
      </c>
      <c r="Q657" s="16">
        <f>IFERROR(VLOOKUP(G657,SCENARIOS!$A$13:$E$18,2,0),0.025)</f>
        <v>0.02</v>
      </c>
      <c r="R657" s="52">
        <f>IFERROR(VLOOKUP(L657,INPUTS!$A$107:$B$120,2,0),0.0082)</f>
        <v>0.0085</v>
      </c>
      <c r="S657" s="52">
        <f t="shared" si="169"/>
        <v>69.105</v>
      </c>
      <c r="T657" s="15">
        <f t="shared" si="170"/>
        <v>17967.3</v>
      </c>
      <c r="U657" s="15">
        <f>T657/INPUTS!$B$7*1000</f>
        <v>22459125</v>
      </c>
      <c r="V657" s="15">
        <f>T657*INPUTS!$B$6</f>
        <v>56776.668</v>
      </c>
      <c r="W657" s="54" t="s">
        <v>396</v>
      </c>
      <c r="X657" s="54" t="s">
        <v>396</v>
      </c>
      <c r="Y657" s="67">
        <f>IFERROR(VLOOKUP(E657,INPUTS!$A$44:$B$103,2,0),0)</f>
        <v>0.005</v>
      </c>
      <c r="Z657" s="15">
        <f t="shared" si="171"/>
        <v>89.8365</v>
      </c>
      <c r="AA657" s="20">
        <f>IFERROR(VLOOKUP(E657,INPUTS!$A$44:$C$103,3,0),SCENARIOS!$J$23)</f>
        <v>0.03</v>
      </c>
      <c r="AB657" s="15">
        <f t="shared" si="172"/>
        <v>595.120530460061</v>
      </c>
      <c r="AC657" s="20">
        <f>IFERROR(VLOOKUP($E657,INPUTS!$A$44:$G$103,4,0),SCENARIOS!$K$23)</f>
        <v>0.1</v>
      </c>
      <c r="AD657" s="15">
        <f t="shared" si="173"/>
        <v>2190.20384423718</v>
      </c>
      <c r="AE657" s="20">
        <f>IFERROR(VLOOKUP($E657,INPUTS!$A$44:$G$103,5,0),SCENARIOS!$L$23)</f>
        <v>0.2</v>
      </c>
      <c r="AF657" s="15">
        <f t="shared" si="174"/>
        <v>4836.32403903423</v>
      </c>
      <c r="AG657" s="20">
        <f>IFERROR(VLOOKUP($E657,INPUTS!$A$44:$G$103,6,0),SCENARIOS!$M$23)</f>
        <v>0.3</v>
      </c>
      <c r="AH657" s="15">
        <f t="shared" si="175"/>
        <v>8009.53879432857</v>
      </c>
      <c r="AI657" s="20">
        <f>IFERROR(VLOOKUP($E657,INPUTS!$A$44:$G$103,7,0),SCENARIOS!$N$23)</f>
        <v>0.4</v>
      </c>
      <c r="AJ657" s="15">
        <f t="shared" si="176"/>
        <v>11790.9040337385</v>
      </c>
      <c r="AL657" t="str">
        <f t="shared" si="177"/>
        <v>Y</v>
      </c>
      <c r="AM657" s="21">
        <f t="shared" si="178"/>
        <v>29477.2600843461</v>
      </c>
    </row>
    <row r="658" ht="15" customHeight="1" spans="1:39">
      <c r="A658" s="52" t="s">
        <v>1648</v>
      </c>
      <c r="B658" s="52" t="s">
        <v>414</v>
      </c>
      <c r="C658" s="52" t="s">
        <v>415</v>
      </c>
      <c r="D658" s="52" t="s">
        <v>929</v>
      </c>
      <c r="E658" s="10" t="s">
        <v>253</v>
      </c>
      <c r="F658" s="52" t="s">
        <v>930</v>
      </c>
      <c r="G658" s="52" t="s">
        <v>169</v>
      </c>
      <c r="H658" s="52" t="s">
        <v>203</v>
      </c>
      <c r="I658" s="52" t="s">
        <v>399</v>
      </c>
      <c r="J658" s="52" t="s">
        <v>165</v>
      </c>
      <c r="K658" s="52" t="s">
        <v>931</v>
      </c>
      <c r="L658" s="53" t="s">
        <v>288</v>
      </c>
      <c r="M658" s="13">
        <v>260</v>
      </c>
      <c r="N658" s="14">
        <f t="shared" si="167"/>
        <v>0.712328767123288</v>
      </c>
      <c r="O658" s="15">
        <v>8920</v>
      </c>
      <c r="P658" s="15">
        <f t="shared" si="168"/>
        <v>2319200</v>
      </c>
      <c r="Q658" s="16">
        <f>IFERROR(VLOOKUP(G658,SCENARIOS!$A$13:$E$18,2,0),0.025)</f>
        <v>0.02</v>
      </c>
      <c r="R658" s="52">
        <f>IFERROR(VLOOKUP(L658,INPUTS!$A$107:$B$120,2,0),0.0082)</f>
        <v>0.0085</v>
      </c>
      <c r="S658" s="52">
        <f t="shared" si="169"/>
        <v>75.82</v>
      </c>
      <c r="T658" s="15">
        <f t="shared" si="170"/>
        <v>19713.2</v>
      </c>
      <c r="U658" s="15">
        <f>T658/INPUTS!$B$7*1000</f>
        <v>24641500</v>
      </c>
      <c r="V658" s="15">
        <f>T658*INPUTS!$B$6</f>
        <v>62293.712</v>
      </c>
      <c r="W658" s="54" t="s">
        <v>396</v>
      </c>
      <c r="X658" s="54" t="s">
        <v>396</v>
      </c>
      <c r="Y658" s="67">
        <f>IFERROR(VLOOKUP(E658,INPUTS!$A$44:$B$103,2,0),0)</f>
        <v>0.005</v>
      </c>
      <c r="Z658" s="15">
        <f t="shared" si="171"/>
        <v>98.566</v>
      </c>
      <c r="AA658" s="20">
        <f>IFERROR(VLOOKUP(E658,INPUTS!$A$44:$C$103,3,0),SCENARIOS!$J$23)</f>
        <v>0.03</v>
      </c>
      <c r="AB658" s="15">
        <f t="shared" si="172"/>
        <v>652.948970689267</v>
      </c>
      <c r="AC658" s="20">
        <f>IFERROR(VLOOKUP($E658,INPUTS!$A$44:$G$103,4,0),SCENARIOS!$K$23)</f>
        <v>0.1</v>
      </c>
      <c r="AD658" s="15">
        <f t="shared" si="173"/>
        <v>2403.02808002406</v>
      </c>
      <c r="AE658" s="20">
        <f>IFERROR(VLOOKUP($E658,INPUTS!$A$44:$G$103,5,0),SCENARIOS!$L$23)</f>
        <v>0.2</v>
      </c>
      <c r="AF658" s="15">
        <f t="shared" si="174"/>
        <v>5306.27434541025</v>
      </c>
      <c r="AG658" s="20">
        <f>IFERROR(VLOOKUP($E658,INPUTS!$A$44:$G$103,6,0),SCENARIOS!$M$23)</f>
        <v>0.3</v>
      </c>
      <c r="AH658" s="15">
        <f t="shared" si="175"/>
        <v>8787.83346192015</v>
      </c>
      <c r="AI658" s="20">
        <f>IFERROR(VLOOKUP($E658,INPUTS!$A$44:$G$103,7,0),SCENARIOS!$N$23)</f>
        <v>0.4</v>
      </c>
      <c r="AJ658" s="15">
        <f t="shared" si="176"/>
        <v>12936.6376360328</v>
      </c>
      <c r="AL658" t="str">
        <f t="shared" si="177"/>
        <v>Y</v>
      </c>
      <c r="AM658" s="21">
        <f t="shared" si="178"/>
        <v>32341.5940900821</v>
      </c>
    </row>
    <row r="659" ht="15" customHeight="1" spans="1:39">
      <c r="A659" s="52" t="s">
        <v>1649</v>
      </c>
      <c r="B659" s="52" t="s">
        <v>414</v>
      </c>
      <c r="C659" s="52" t="s">
        <v>415</v>
      </c>
      <c r="D659" s="52" t="s">
        <v>929</v>
      </c>
      <c r="E659" s="10" t="s">
        <v>254</v>
      </c>
      <c r="F659" s="52" t="s">
        <v>930</v>
      </c>
      <c r="G659" s="52" t="s">
        <v>169</v>
      </c>
      <c r="H659" s="52" t="s">
        <v>224</v>
      </c>
      <c r="I659" s="52" t="s">
        <v>938</v>
      </c>
      <c r="J659" s="52" t="s">
        <v>165</v>
      </c>
      <c r="K659" s="52" t="s">
        <v>931</v>
      </c>
      <c r="L659" s="53" t="s">
        <v>288</v>
      </c>
      <c r="M659" s="13">
        <v>548</v>
      </c>
      <c r="N659" s="14">
        <f t="shared" si="167"/>
        <v>1.5013698630137</v>
      </c>
      <c r="O659" s="15">
        <v>5270</v>
      </c>
      <c r="P659" s="15">
        <f t="shared" si="168"/>
        <v>2887960</v>
      </c>
      <c r="Q659" s="16">
        <f>IFERROR(VLOOKUP(G659,SCENARIOS!$A$13:$E$18,2,0),0.025)</f>
        <v>0.02</v>
      </c>
      <c r="R659" s="52">
        <f>IFERROR(VLOOKUP(L659,INPUTS!$A$107:$B$120,2,0),0.0082)</f>
        <v>0.0085</v>
      </c>
      <c r="S659" s="52">
        <f t="shared" si="169"/>
        <v>44.795</v>
      </c>
      <c r="T659" s="15">
        <f t="shared" si="170"/>
        <v>24547.66</v>
      </c>
      <c r="U659" s="15">
        <f>T659/INPUTS!$B$7*1000</f>
        <v>30684575</v>
      </c>
      <c r="V659" s="15">
        <f>T659*INPUTS!$B$6</f>
        <v>77570.6056</v>
      </c>
      <c r="W659" s="54" t="s">
        <v>396</v>
      </c>
      <c r="X659" s="54" t="s">
        <v>396</v>
      </c>
      <c r="Y659" s="67">
        <f>IFERROR(VLOOKUP(E659,INPUTS!$A$44:$B$103,2,0),0)</f>
        <v>0.005</v>
      </c>
      <c r="Z659" s="15">
        <f t="shared" si="171"/>
        <v>122.7383</v>
      </c>
      <c r="AA659" s="20">
        <f>IFERROR(VLOOKUP(E659,INPUTS!$A$44:$C$103,3,0),SCENARIOS!$J$23)</f>
        <v>0.03</v>
      </c>
      <c r="AB659" s="15">
        <f t="shared" si="172"/>
        <v>813.078005084415</v>
      </c>
      <c r="AC659" s="20">
        <f>IFERROR(VLOOKUP($E659,INPUTS!$A$44:$G$103,4,0),SCENARIOS!$K$23)</f>
        <v>0.1</v>
      </c>
      <c r="AD659" s="15">
        <f t="shared" si="173"/>
        <v>2992.34605639285</v>
      </c>
      <c r="AE659" s="20">
        <f>IFERROR(VLOOKUP($E659,INPUTS!$A$44:$G$103,5,0),SCENARIOS!$L$23)</f>
        <v>0.2</v>
      </c>
      <c r="AF659" s="15">
        <f t="shared" si="174"/>
        <v>6607.58367478914</v>
      </c>
      <c r="AG659" s="20">
        <f>IFERROR(VLOOKUP($E659,INPUTS!$A$44:$G$103,6,0),SCENARIOS!$M$23)</f>
        <v>0.3</v>
      </c>
      <c r="AH659" s="15">
        <f t="shared" si="175"/>
        <v>10942.9594363086</v>
      </c>
      <c r="AI659" s="20">
        <f>IFERROR(VLOOKUP($E659,INPUTS!$A$44:$G$103,7,0),SCENARIOS!$N$23)</f>
        <v>0.4</v>
      </c>
      <c r="AJ659" s="15">
        <f t="shared" si="176"/>
        <v>16109.2152584328</v>
      </c>
      <c r="AL659" t="str">
        <f t="shared" si="177"/>
        <v>Y</v>
      </c>
      <c r="AM659" s="21">
        <f t="shared" si="178"/>
        <v>40273.0381460821</v>
      </c>
    </row>
    <row r="660" ht="15" customHeight="1" spans="1:39">
      <c r="A660" s="52" t="s">
        <v>1650</v>
      </c>
      <c r="B660" s="52" t="s">
        <v>414</v>
      </c>
      <c r="C660" s="52" t="s">
        <v>415</v>
      </c>
      <c r="D660" s="52" t="s">
        <v>929</v>
      </c>
      <c r="E660" s="10" t="s">
        <v>254</v>
      </c>
      <c r="F660" s="52" t="s">
        <v>930</v>
      </c>
      <c r="G660" s="52" t="s">
        <v>169</v>
      </c>
      <c r="H660" s="52" t="s">
        <v>203</v>
      </c>
      <c r="I660" s="52" t="s">
        <v>399</v>
      </c>
      <c r="J660" s="52" t="s">
        <v>165</v>
      </c>
      <c r="K660" s="52" t="s">
        <v>931</v>
      </c>
      <c r="L660" s="53" t="s">
        <v>288</v>
      </c>
      <c r="M660" s="13">
        <v>365</v>
      </c>
      <c r="N660" s="14">
        <f t="shared" si="167"/>
        <v>1</v>
      </c>
      <c r="O660" s="15">
        <v>5570</v>
      </c>
      <c r="P660" s="15">
        <f t="shared" si="168"/>
        <v>2033050</v>
      </c>
      <c r="Q660" s="16">
        <f>IFERROR(VLOOKUP(G660,SCENARIOS!$A$13:$E$18,2,0),0.025)</f>
        <v>0.02</v>
      </c>
      <c r="R660" s="52">
        <f>IFERROR(VLOOKUP(L660,INPUTS!$A$107:$B$120,2,0),0.0082)</f>
        <v>0.0085</v>
      </c>
      <c r="S660" s="52">
        <f t="shared" si="169"/>
        <v>47.345</v>
      </c>
      <c r="T660" s="15">
        <f t="shared" si="170"/>
        <v>17280.925</v>
      </c>
      <c r="U660" s="15">
        <f>T660/INPUTS!$B$7*1000</f>
        <v>21601156.25</v>
      </c>
      <c r="V660" s="15">
        <f>T660*INPUTS!$B$6</f>
        <v>54607.723</v>
      </c>
      <c r="W660" s="54" t="s">
        <v>396</v>
      </c>
      <c r="X660" s="54" t="s">
        <v>396</v>
      </c>
      <c r="Y660" s="67">
        <f>IFERROR(VLOOKUP(E660,INPUTS!$A$44:$B$103,2,0),0)</f>
        <v>0.005</v>
      </c>
      <c r="Z660" s="15">
        <f t="shared" si="171"/>
        <v>86.404625</v>
      </c>
      <c r="AA660" s="20">
        <f>IFERROR(VLOOKUP(E660,INPUTS!$A$44:$C$103,3,0),SCENARIOS!$J$23)</f>
        <v>0.03</v>
      </c>
      <c r="AB660" s="15">
        <f t="shared" si="172"/>
        <v>572.386126621169</v>
      </c>
      <c r="AC660" s="20">
        <f>IFERROR(VLOOKUP($E660,INPUTS!$A$44:$G$103,4,0),SCENARIOS!$K$23)</f>
        <v>0.1</v>
      </c>
      <c r="AD660" s="15">
        <f t="shared" si="173"/>
        <v>2106.53511473479</v>
      </c>
      <c r="AE660" s="20">
        <f>IFERROR(VLOOKUP($E660,INPUTS!$A$44:$G$103,5,0),SCENARIOS!$L$23)</f>
        <v>0.2</v>
      </c>
      <c r="AF660" s="15">
        <f t="shared" si="174"/>
        <v>4651.56996289078</v>
      </c>
      <c r="AG660" s="20">
        <f>IFERROR(VLOOKUP($E660,INPUTS!$A$44:$G$103,6,0),SCENARIOS!$M$23)</f>
        <v>0.3</v>
      </c>
      <c r="AH660" s="15">
        <f t="shared" si="175"/>
        <v>7703.56365115417</v>
      </c>
      <c r="AI660" s="20">
        <f>IFERROR(VLOOKUP($E660,INPUTS!$A$44:$G$103,7,0),SCENARIOS!$N$23)</f>
        <v>0.4</v>
      </c>
      <c r="AJ660" s="15">
        <f t="shared" si="176"/>
        <v>11340.4756579582</v>
      </c>
      <c r="AL660" t="str">
        <f t="shared" si="177"/>
        <v>Y</v>
      </c>
      <c r="AM660" s="21">
        <f t="shared" si="178"/>
        <v>28351.1891448954</v>
      </c>
    </row>
    <row r="661" ht="15" customHeight="1" spans="1:39">
      <c r="A661" s="52" t="s">
        <v>1651</v>
      </c>
      <c r="B661" s="52" t="s">
        <v>414</v>
      </c>
      <c r="C661" s="52" t="s">
        <v>415</v>
      </c>
      <c r="D661" s="52" t="s">
        <v>929</v>
      </c>
      <c r="E661" s="10" t="s">
        <v>254</v>
      </c>
      <c r="F661" s="52" t="s">
        <v>930</v>
      </c>
      <c r="G661" s="52" t="s">
        <v>169</v>
      </c>
      <c r="H661" s="52" t="s">
        <v>204</v>
      </c>
      <c r="I661" s="52" t="s">
        <v>405</v>
      </c>
      <c r="J661" s="52" t="s">
        <v>165</v>
      </c>
      <c r="K661" s="52" t="s">
        <v>931</v>
      </c>
      <c r="L661" s="53" t="s">
        <v>288</v>
      </c>
      <c r="M661" s="13">
        <v>260</v>
      </c>
      <c r="N661" s="14">
        <f t="shared" si="167"/>
        <v>0.712328767123288</v>
      </c>
      <c r="O661" s="15">
        <v>5580</v>
      </c>
      <c r="P661" s="15">
        <f t="shared" si="168"/>
        <v>1450800</v>
      </c>
      <c r="Q661" s="16">
        <f>IFERROR(VLOOKUP(G661,SCENARIOS!$A$13:$E$18,2,0),0.025)</f>
        <v>0.02</v>
      </c>
      <c r="R661" s="52">
        <f>IFERROR(VLOOKUP(L661,INPUTS!$A$107:$B$120,2,0),0.0082)</f>
        <v>0.0085</v>
      </c>
      <c r="S661" s="52">
        <f t="shared" si="169"/>
        <v>47.43</v>
      </c>
      <c r="T661" s="15">
        <f t="shared" si="170"/>
        <v>12331.8</v>
      </c>
      <c r="U661" s="15">
        <f>T661/INPUTS!$B$7*1000</f>
        <v>15414750</v>
      </c>
      <c r="V661" s="15">
        <f>T661*INPUTS!$B$6</f>
        <v>38968.488</v>
      </c>
      <c r="W661" s="54" t="s">
        <v>396</v>
      </c>
      <c r="X661" s="54" t="s">
        <v>396</v>
      </c>
      <c r="Y661" s="67">
        <f>IFERROR(VLOOKUP(E661,INPUTS!$A$44:$B$103,2,0),0)</f>
        <v>0.005</v>
      </c>
      <c r="Z661" s="15">
        <f t="shared" si="171"/>
        <v>61.659</v>
      </c>
      <c r="AA661" s="20">
        <f>IFERROR(VLOOKUP(E661,INPUTS!$A$44:$C$103,3,0),SCENARIOS!$J$23)</f>
        <v>0.03</v>
      </c>
      <c r="AB661" s="15">
        <f t="shared" si="172"/>
        <v>408.459109467053</v>
      </c>
      <c r="AC661" s="20">
        <f>IFERROR(VLOOKUP($E661,INPUTS!$A$44:$G$103,4,0),SCENARIOS!$K$23)</f>
        <v>0.1</v>
      </c>
      <c r="AD661" s="15">
        <f t="shared" si="173"/>
        <v>1503.23953884913</v>
      </c>
      <c r="AE661" s="20">
        <f>IFERROR(VLOOKUP($E661,INPUTS!$A$44:$G$103,5,0),SCENARIOS!$L$23)</f>
        <v>0.2</v>
      </c>
      <c r="AF661" s="15">
        <f t="shared" si="174"/>
        <v>3319.3958349091</v>
      </c>
      <c r="AG661" s="20">
        <f>IFERROR(VLOOKUP($E661,INPUTS!$A$44:$G$103,6,0),SCENARIOS!$M$23)</f>
        <v>0.3</v>
      </c>
      <c r="AH661" s="15">
        <f t="shared" si="175"/>
        <v>5497.32182931776</v>
      </c>
      <c r="AI661" s="20">
        <f>IFERROR(VLOOKUP($E661,INPUTS!$A$44:$G$103,7,0),SCENARIOS!$N$23)</f>
        <v>0.4</v>
      </c>
      <c r="AJ661" s="15">
        <f t="shared" si="176"/>
        <v>8092.65000101606</v>
      </c>
      <c r="AL661" t="str">
        <f t="shared" si="177"/>
        <v>Y</v>
      </c>
      <c r="AM661" s="21">
        <f t="shared" si="178"/>
        <v>20231.6250025402</v>
      </c>
    </row>
    <row r="662" ht="15" customHeight="1" spans="1:39">
      <c r="A662" s="52" t="s">
        <v>1652</v>
      </c>
      <c r="B662" s="52" t="s">
        <v>414</v>
      </c>
      <c r="C662" s="52" t="s">
        <v>415</v>
      </c>
      <c r="D662" s="52" t="s">
        <v>929</v>
      </c>
      <c r="E662" s="10" t="s">
        <v>254</v>
      </c>
      <c r="F662" s="52" t="s">
        <v>930</v>
      </c>
      <c r="G662" s="52" t="s">
        <v>169</v>
      </c>
      <c r="H662" s="52" t="s">
        <v>213</v>
      </c>
      <c r="I662" s="52" t="s">
        <v>606</v>
      </c>
      <c r="J662" s="52" t="s">
        <v>165</v>
      </c>
      <c r="K662" s="52" t="s">
        <v>931</v>
      </c>
      <c r="L662" s="53" t="s">
        <v>288</v>
      </c>
      <c r="M662" s="13">
        <v>260</v>
      </c>
      <c r="N662" s="14">
        <f t="shared" si="167"/>
        <v>0.712328767123288</v>
      </c>
      <c r="O662" s="15">
        <v>5420</v>
      </c>
      <c r="P662" s="15">
        <f t="shared" si="168"/>
        <v>1409200</v>
      </c>
      <c r="Q662" s="16">
        <f>IFERROR(VLOOKUP(G662,SCENARIOS!$A$13:$E$18,2,0),0.025)</f>
        <v>0.02</v>
      </c>
      <c r="R662" s="52">
        <f>IFERROR(VLOOKUP(L662,INPUTS!$A$107:$B$120,2,0),0.0082)</f>
        <v>0.0085</v>
      </c>
      <c r="S662" s="52">
        <f t="shared" si="169"/>
        <v>46.07</v>
      </c>
      <c r="T662" s="15">
        <f t="shared" si="170"/>
        <v>11978.2</v>
      </c>
      <c r="U662" s="15">
        <f>T662/INPUTS!$B$7*1000</f>
        <v>14972750</v>
      </c>
      <c r="V662" s="15">
        <f>T662*INPUTS!$B$6</f>
        <v>37851.112</v>
      </c>
      <c r="W662" s="54" t="s">
        <v>396</v>
      </c>
      <c r="X662" s="54" t="s">
        <v>396</v>
      </c>
      <c r="Y662" s="67">
        <f>IFERROR(VLOOKUP(E662,INPUTS!$A$44:$B$103,2,0),0)</f>
        <v>0.005</v>
      </c>
      <c r="Z662" s="15">
        <f t="shared" si="171"/>
        <v>59.891</v>
      </c>
      <c r="AA662" s="20">
        <f>IFERROR(VLOOKUP(E662,INPUTS!$A$44:$C$103,3,0),SCENARIOS!$J$23)</f>
        <v>0.03</v>
      </c>
      <c r="AB662" s="15">
        <f t="shared" si="172"/>
        <v>396.747020306707</v>
      </c>
      <c r="AC662" s="20">
        <f>IFERROR(VLOOKUP($E662,INPUTS!$A$44:$G$103,4,0),SCENARIOS!$K$23)</f>
        <v>0.1</v>
      </c>
      <c r="AD662" s="15">
        <f t="shared" si="173"/>
        <v>1460.13589615812</v>
      </c>
      <c r="AE662" s="20">
        <f>IFERROR(VLOOKUP($E662,INPUTS!$A$44:$G$103,5,0),SCENARIOS!$L$23)</f>
        <v>0.2</v>
      </c>
      <c r="AF662" s="15">
        <f t="shared" si="174"/>
        <v>3224.21602602282</v>
      </c>
      <c r="AG662" s="20">
        <f>IFERROR(VLOOKUP($E662,INPUTS!$A$44:$G$103,6,0),SCENARIOS!$M$23)</f>
        <v>0.3</v>
      </c>
      <c r="AH662" s="15">
        <f t="shared" si="175"/>
        <v>5339.69252955238</v>
      </c>
      <c r="AI662" s="20">
        <f>IFERROR(VLOOKUP($E662,INPUTS!$A$44:$G$103,7,0),SCENARIOS!$N$23)</f>
        <v>0.4</v>
      </c>
      <c r="AJ662" s="15">
        <f t="shared" si="176"/>
        <v>7860.60268915897</v>
      </c>
      <c r="AL662" t="str">
        <f t="shared" si="177"/>
        <v>Y</v>
      </c>
      <c r="AM662" s="21">
        <f t="shared" si="178"/>
        <v>19651.5067228974</v>
      </c>
    </row>
    <row r="663" ht="15" customHeight="1" spans="1:39">
      <c r="A663" s="52" t="s">
        <v>1653</v>
      </c>
      <c r="B663" s="52" t="s">
        <v>414</v>
      </c>
      <c r="C663" s="52" t="s">
        <v>415</v>
      </c>
      <c r="D663" s="52" t="s">
        <v>929</v>
      </c>
      <c r="E663" s="10" t="s">
        <v>254</v>
      </c>
      <c r="F663" s="52" t="s">
        <v>930</v>
      </c>
      <c r="G663" s="52" t="s">
        <v>169</v>
      </c>
      <c r="H663" s="52" t="s">
        <v>215</v>
      </c>
      <c r="I663" s="52" t="s">
        <v>490</v>
      </c>
      <c r="J663" s="52" t="s">
        <v>165</v>
      </c>
      <c r="K663" s="52" t="s">
        <v>931</v>
      </c>
      <c r="L663" s="53" t="s">
        <v>288</v>
      </c>
      <c r="M663" s="13">
        <v>260</v>
      </c>
      <c r="N663" s="14">
        <f t="shared" si="167"/>
        <v>0.712328767123288</v>
      </c>
      <c r="O663" s="15">
        <v>4850</v>
      </c>
      <c r="P663" s="15">
        <f t="shared" si="168"/>
        <v>1261000</v>
      </c>
      <c r="Q663" s="16">
        <f>IFERROR(VLOOKUP(G663,SCENARIOS!$A$13:$E$18,2,0),0.025)</f>
        <v>0.02</v>
      </c>
      <c r="R663" s="52">
        <f>IFERROR(VLOOKUP(L663,INPUTS!$A$107:$B$120,2,0),0.0082)</f>
        <v>0.0085</v>
      </c>
      <c r="S663" s="52">
        <f t="shared" si="169"/>
        <v>41.225</v>
      </c>
      <c r="T663" s="15">
        <f t="shared" si="170"/>
        <v>10718.5</v>
      </c>
      <c r="U663" s="15">
        <f>T663/INPUTS!$B$7*1000</f>
        <v>13398125</v>
      </c>
      <c r="V663" s="15">
        <f>T663*INPUTS!$B$6</f>
        <v>33870.46</v>
      </c>
      <c r="W663" s="54" t="s">
        <v>396</v>
      </c>
      <c r="X663" s="54" t="s">
        <v>396</v>
      </c>
      <c r="Y663" s="67">
        <f>IFERROR(VLOOKUP(E663,INPUTS!$A$44:$B$103,2,0),0)</f>
        <v>0.005</v>
      </c>
      <c r="Z663" s="15">
        <f t="shared" si="171"/>
        <v>53.5925</v>
      </c>
      <c r="AA663" s="20">
        <f>IFERROR(VLOOKUP(E663,INPUTS!$A$44:$C$103,3,0),SCENARIOS!$J$23)</f>
        <v>0.03</v>
      </c>
      <c r="AB663" s="15">
        <f t="shared" si="172"/>
        <v>355.022702672976</v>
      </c>
      <c r="AC663" s="20">
        <f>IFERROR(VLOOKUP($E663,INPUTS!$A$44:$G$103,4,0),SCENARIOS!$K$23)</f>
        <v>0.1</v>
      </c>
      <c r="AD663" s="15">
        <f t="shared" si="173"/>
        <v>1306.57916907138</v>
      </c>
      <c r="AE663" s="20">
        <f>IFERROR(VLOOKUP($E663,INPUTS!$A$44:$G$103,5,0),SCENARIOS!$L$23)</f>
        <v>0.2</v>
      </c>
      <c r="AF663" s="15">
        <f t="shared" si="174"/>
        <v>2885.13795686544</v>
      </c>
      <c r="AG663" s="20">
        <f>IFERROR(VLOOKUP($E663,INPUTS!$A$44:$G$103,6,0),SCENARIOS!$M$23)</f>
        <v>0.3</v>
      </c>
      <c r="AH663" s="15">
        <f t="shared" si="175"/>
        <v>4778.1381491382</v>
      </c>
      <c r="AI663" s="20">
        <f>IFERROR(VLOOKUP($E663,INPUTS!$A$44:$G$103,7,0),SCENARIOS!$N$23)</f>
        <v>0.4</v>
      </c>
      <c r="AJ663" s="15">
        <f t="shared" si="176"/>
        <v>7033.93414066808</v>
      </c>
      <c r="AL663" t="str">
        <f t="shared" si="177"/>
        <v>Y</v>
      </c>
      <c r="AM663" s="21">
        <f t="shared" si="178"/>
        <v>17584.8353516702</v>
      </c>
    </row>
    <row r="664" ht="15" customHeight="1" spans="1:39">
      <c r="A664" s="52" t="s">
        <v>1654</v>
      </c>
      <c r="B664" s="52" t="s">
        <v>612</v>
      </c>
      <c r="C664" s="52" t="s">
        <v>613</v>
      </c>
      <c r="D664" s="52" t="s">
        <v>929</v>
      </c>
      <c r="E664" s="10" t="s">
        <v>615</v>
      </c>
      <c r="F664" s="52" t="s">
        <v>614</v>
      </c>
      <c r="G664" s="52" t="s">
        <v>169</v>
      </c>
      <c r="H664" s="52" t="s">
        <v>200</v>
      </c>
      <c r="I664" s="52" t="s">
        <v>391</v>
      </c>
      <c r="J664" s="52" t="s">
        <v>165</v>
      </c>
      <c r="K664" s="52" t="s">
        <v>931</v>
      </c>
      <c r="L664" s="53" t="s">
        <v>291</v>
      </c>
      <c r="M664" s="13">
        <v>548</v>
      </c>
      <c r="N664" s="14">
        <f t="shared" si="167"/>
        <v>1.5013698630137</v>
      </c>
      <c r="O664" s="15">
        <v>6540</v>
      </c>
      <c r="P664" s="15">
        <f t="shared" si="168"/>
        <v>3583920</v>
      </c>
      <c r="Q664" s="16">
        <f>IFERROR(VLOOKUP(G664,SCENARIOS!$A$13:$E$18,2,0),0.025)</f>
        <v>0.02</v>
      </c>
      <c r="R664" s="52">
        <f>IFERROR(VLOOKUP(L664,INPUTS!$A$107:$B$120,2,0),0.0082)</f>
        <v>0.0079</v>
      </c>
      <c r="S664" s="52">
        <f t="shared" si="169"/>
        <v>51.666</v>
      </c>
      <c r="T664" s="15">
        <f t="shared" si="170"/>
        <v>28312.968</v>
      </c>
      <c r="U664" s="15">
        <f>T664/INPUTS!$B$7*1000</f>
        <v>35391210</v>
      </c>
      <c r="V664" s="15">
        <f>T664*INPUTS!$B$6</f>
        <v>89468.97888</v>
      </c>
      <c r="W664" s="54" t="s">
        <v>396</v>
      </c>
      <c r="X664" s="54" t="s">
        <v>396</v>
      </c>
      <c r="Y664" s="67">
        <f>IFERROR(VLOOKUP(E664,INPUTS!$A$44:$B$103,2,0),0)</f>
        <v>0</v>
      </c>
      <c r="Z664" s="15">
        <f t="shared" si="171"/>
        <v>0</v>
      </c>
      <c r="AA664" s="20">
        <f>IFERROR(VLOOKUP(E664,INPUTS!$A$44:$C$103,3,0),SCENARIOS!$J$23)</f>
        <v>0</v>
      </c>
      <c r="AB664" s="15">
        <f t="shared" si="172"/>
        <v>0</v>
      </c>
      <c r="AC664" s="20">
        <f>IFERROR(VLOOKUP($E664,INPUTS!$A$44:$G$103,4,0),SCENARIOS!$K$23)</f>
        <v>0</v>
      </c>
      <c r="AD664" s="15">
        <f t="shared" si="173"/>
        <v>0</v>
      </c>
      <c r="AE664" s="20">
        <f>IFERROR(VLOOKUP($E664,INPUTS!$A$44:$G$103,5,0),SCENARIOS!$L$23)</f>
        <v>0</v>
      </c>
      <c r="AF664" s="15">
        <f t="shared" si="174"/>
        <v>0</v>
      </c>
      <c r="AG664" s="20">
        <f>IFERROR(VLOOKUP($E664,INPUTS!$A$44:$G$103,6,0),SCENARIOS!$M$23)</f>
        <v>0</v>
      </c>
      <c r="AH664" s="15">
        <f t="shared" si="175"/>
        <v>0</v>
      </c>
      <c r="AI664" s="20">
        <f>IFERROR(VLOOKUP($E664,INPUTS!$A$44:$G$103,7,0),SCENARIOS!$N$23)</f>
        <v>0</v>
      </c>
      <c r="AJ664" s="15">
        <f t="shared" si="176"/>
        <v>0</v>
      </c>
      <c r="AL664" t="str">
        <f t="shared" si="177"/>
        <v>Y</v>
      </c>
      <c r="AM664" s="21">
        <f t="shared" si="178"/>
        <v>46450.4250218881</v>
      </c>
    </row>
    <row r="665" ht="15" customHeight="1" spans="1:39">
      <c r="A665" s="52" t="s">
        <v>1655</v>
      </c>
      <c r="B665" s="52" t="s">
        <v>612</v>
      </c>
      <c r="C665" s="52" t="s">
        <v>613</v>
      </c>
      <c r="D665" s="52" t="s">
        <v>929</v>
      </c>
      <c r="E665" s="10" t="s">
        <v>615</v>
      </c>
      <c r="F665" s="52" t="s">
        <v>614</v>
      </c>
      <c r="G665" s="52" t="s">
        <v>169</v>
      </c>
      <c r="H665" s="52" t="s">
        <v>204</v>
      </c>
      <c r="I665" s="52" t="s">
        <v>405</v>
      </c>
      <c r="J665" s="52" t="s">
        <v>165</v>
      </c>
      <c r="K665" s="52" t="s">
        <v>931</v>
      </c>
      <c r="L665" s="53" t="s">
        <v>291</v>
      </c>
      <c r="M665" s="13">
        <v>365</v>
      </c>
      <c r="N665" s="14">
        <f t="shared" si="167"/>
        <v>1</v>
      </c>
      <c r="O665" s="15">
        <v>6000</v>
      </c>
      <c r="P665" s="15">
        <f t="shared" si="168"/>
        <v>2190000</v>
      </c>
      <c r="Q665" s="16">
        <f>IFERROR(VLOOKUP(G665,SCENARIOS!$A$13:$E$18,2,0),0.025)</f>
        <v>0.02</v>
      </c>
      <c r="R665" s="52">
        <f>IFERROR(VLOOKUP(L665,INPUTS!$A$107:$B$120,2,0),0.0082)</f>
        <v>0.0079</v>
      </c>
      <c r="S665" s="52">
        <f t="shared" si="169"/>
        <v>47.4</v>
      </c>
      <c r="T665" s="15">
        <f t="shared" si="170"/>
        <v>17301</v>
      </c>
      <c r="U665" s="15">
        <f>T665/INPUTS!$B$7*1000</f>
        <v>21626250</v>
      </c>
      <c r="V665" s="15">
        <f>T665*INPUTS!$B$6</f>
        <v>54671.16</v>
      </c>
      <c r="W665" s="54" t="s">
        <v>396</v>
      </c>
      <c r="X665" s="54" t="s">
        <v>396</v>
      </c>
      <c r="Y665" s="67">
        <f>IFERROR(VLOOKUP(E665,INPUTS!$A$44:$B$103,2,0),0)</f>
        <v>0</v>
      </c>
      <c r="Z665" s="15">
        <f t="shared" si="171"/>
        <v>0</v>
      </c>
      <c r="AA665" s="20">
        <f>IFERROR(VLOOKUP(E665,INPUTS!$A$44:$C$103,3,0),SCENARIOS!$J$23)</f>
        <v>0</v>
      </c>
      <c r="AB665" s="15">
        <f t="shared" si="172"/>
        <v>0</v>
      </c>
      <c r="AC665" s="20">
        <f>IFERROR(VLOOKUP($E665,INPUTS!$A$44:$G$103,4,0),SCENARIOS!$K$23)</f>
        <v>0</v>
      </c>
      <c r="AD665" s="15">
        <f t="shared" si="173"/>
        <v>0</v>
      </c>
      <c r="AE665" s="20">
        <f>IFERROR(VLOOKUP($E665,INPUTS!$A$44:$G$103,5,0),SCENARIOS!$L$23)</f>
        <v>0</v>
      </c>
      <c r="AF665" s="15">
        <f t="shared" si="174"/>
        <v>0</v>
      </c>
      <c r="AG665" s="20">
        <f>IFERROR(VLOOKUP($E665,INPUTS!$A$44:$G$103,6,0),SCENARIOS!$M$23)</f>
        <v>0</v>
      </c>
      <c r="AH665" s="15">
        <f t="shared" si="175"/>
        <v>0</v>
      </c>
      <c r="AI665" s="20">
        <f>IFERROR(VLOOKUP($E665,INPUTS!$A$44:$G$103,7,0),SCENARIOS!$N$23)</f>
        <v>0</v>
      </c>
      <c r="AJ665" s="15">
        <f t="shared" si="176"/>
        <v>0</v>
      </c>
      <c r="AL665" t="str">
        <f t="shared" si="177"/>
        <v>Y</v>
      </c>
      <c r="AM665" s="21">
        <f t="shared" si="178"/>
        <v>28384.1243102343</v>
      </c>
    </row>
    <row r="666" ht="15" customHeight="1" spans="1:39">
      <c r="A666" s="52" t="s">
        <v>1656</v>
      </c>
      <c r="B666" s="52" t="s">
        <v>612</v>
      </c>
      <c r="C666" s="52" t="s">
        <v>613</v>
      </c>
      <c r="D666" s="52" t="s">
        <v>929</v>
      </c>
      <c r="E666" s="10" t="s">
        <v>615</v>
      </c>
      <c r="F666" s="52" t="s">
        <v>614</v>
      </c>
      <c r="G666" s="52" t="s">
        <v>169</v>
      </c>
      <c r="H666" s="52" t="s">
        <v>215</v>
      </c>
      <c r="I666" s="52" t="s">
        <v>490</v>
      </c>
      <c r="J666" s="52" t="s">
        <v>165</v>
      </c>
      <c r="K666" s="52" t="s">
        <v>931</v>
      </c>
      <c r="L666" s="53" t="s">
        <v>291</v>
      </c>
      <c r="M666" s="13">
        <v>365</v>
      </c>
      <c r="N666" s="14">
        <f t="shared" si="167"/>
        <v>1</v>
      </c>
      <c r="O666" s="15">
        <v>5290</v>
      </c>
      <c r="P666" s="15">
        <f t="shared" si="168"/>
        <v>1930850</v>
      </c>
      <c r="Q666" s="16">
        <f>IFERROR(VLOOKUP(G666,SCENARIOS!$A$13:$E$18,2,0),0.025)</f>
        <v>0.02</v>
      </c>
      <c r="R666" s="52">
        <f>IFERROR(VLOOKUP(L666,INPUTS!$A$107:$B$120,2,0),0.0082)</f>
        <v>0.0079</v>
      </c>
      <c r="S666" s="52">
        <f t="shared" si="169"/>
        <v>41.791</v>
      </c>
      <c r="T666" s="15">
        <f t="shared" si="170"/>
        <v>15253.715</v>
      </c>
      <c r="U666" s="15">
        <f>T666/INPUTS!$B$7*1000</f>
        <v>19067143.75</v>
      </c>
      <c r="V666" s="15">
        <f>T666*INPUTS!$B$6</f>
        <v>48201.7394</v>
      </c>
      <c r="W666" s="54" t="s">
        <v>396</v>
      </c>
      <c r="X666" s="54" t="s">
        <v>396</v>
      </c>
      <c r="Y666" s="67">
        <f>IFERROR(VLOOKUP(E666,INPUTS!$A$44:$B$103,2,0),0)</f>
        <v>0</v>
      </c>
      <c r="Z666" s="15">
        <f t="shared" si="171"/>
        <v>0</v>
      </c>
      <c r="AA666" s="20">
        <f>IFERROR(VLOOKUP(E666,INPUTS!$A$44:$C$103,3,0),SCENARIOS!$J$23)</f>
        <v>0</v>
      </c>
      <c r="AB666" s="15">
        <f t="shared" si="172"/>
        <v>0</v>
      </c>
      <c r="AC666" s="20">
        <f>IFERROR(VLOOKUP($E666,INPUTS!$A$44:$G$103,4,0),SCENARIOS!$K$23)</f>
        <v>0</v>
      </c>
      <c r="AD666" s="15">
        <f t="shared" si="173"/>
        <v>0</v>
      </c>
      <c r="AE666" s="20">
        <f>IFERROR(VLOOKUP($E666,INPUTS!$A$44:$G$103,5,0),SCENARIOS!$L$23)</f>
        <v>0</v>
      </c>
      <c r="AF666" s="15">
        <f t="shared" si="174"/>
        <v>0</v>
      </c>
      <c r="AG666" s="20">
        <f>IFERROR(VLOOKUP($E666,INPUTS!$A$44:$G$103,6,0),SCENARIOS!$M$23)</f>
        <v>0</v>
      </c>
      <c r="AH666" s="15">
        <f t="shared" si="175"/>
        <v>0</v>
      </c>
      <c r="AI666" s="20">
        <f>IFERROR(VLOOKUP($E666,INPUTS!$A$44:$G$103,7,0),SCENARIOS!$N$23)</f>
        <v>0</v>
      </c>
      <c r="AJ666" s="15">
        <f t="shared" si="176"/>
        <v>0</v>
      </c>
      <c r="AL666" t="str">
        <f t="shared" si="177"/>
        <v>Y</v>
      </c>
      <c r="AM666" s="21">
        <f t="shared" si="178"/>
        <v>25025.3362668566</v>
      </c>
    </row>
    <row r="667" ht="15" customHeight="1" spans="1:39">
      <c r="A667" s="52" t="s">
        <v>1657</v>
      </c>
      <c r="B667" s="52" t="s">
        <v>612</v>
      </c>
      <c r="C667" s="52" t="s">
        <v>613</v>
      </c>
      <c r="D667" s="52" t="s">
        <v>929</v>
      </c>
      <c r="E667" s="10" t="s">
        <v>615</v>
      </c>
      <c r="F667" s="52" t="s">
        <v>614</v>
      </c>
      <c r="G667" s="52" t="s">
        <v>169</v>
      </c>
      <c r="H667" s="52" t="s">
        <v>209</v>
      </c>
      <c r="I667" s="52" t="s">
        <v>600</v>
      </c>
      <c r="J667" s="52" t="s">
        <v>165</v>
      </c>
      <c r="K667" s="52" t="s">
        <v>931</v>
      </c>
      <c r="L667" s="53" t="s">
        <v>291</v>
      </c>
      <c r="M667" s="13">
        <v>260</v>
      </c>
      <c r="N667" s="14">
        <f t="shared" si="167"/>
        <v>0.712328767123288</v>
      </c>
      <c r="O667" s="15">
        <v>6330</v>
      </c>
      <c r="P667" s="15">
        <f t="shared" si="168"/>
        <v>1645800</v>
      </c>
      <c r="Q667" s="16">
        <f>IFERROR(VLOOKUP(G667,SCENARIOS!$A$13:$E$18,2,0),0.025)</f>
        <v>0.02</v>
      </c>
      <c r="R667" s="52">
        <f>IFERROR(VLOOKUP(L667,INPUTS!$A$107:$B$120,2,0),0.0082)</f>
        <v>0.0079</v>
      </c>
      <c r="S667" s="52">
        <f t="shared" si="169"/>
        <v>50.007</v>
      </c>
      <c r="T667" s="15">
        <f t="shared" si="170"/>
        <v>13001.82</v>
      </c>
      <c r="U667" s="15">
        <f>T667/INPUTS!$B$7*1000</f>
        <v>16252275</v>
      </c>
      <c r="V667" s="15">
        <f>T667*INPUTS!$B$6</f>
        <v>41085.7512</v>
      </c>
      <c r="W667" s="54" t="s">
        <v>396</v>
      </c>
      <c r="X667" s="54" t="s">
        <v>396</v>
      </c>
      <c r="Y667" s="67">
        <f>IFERROR(VLOOKUP(E667,INPUTS!$A$44:$B$103,2,0),0)</f>
        <v>0</v>
      </c>
      <c r="Z667" s="15">
        <f t="shared" si="171"/>
        <v>0</v>
      </c>
      <c r="AA667" s="20">
        <f>IFERROR(VLOOKUP(E667,INPUTS!$A$44:$C$103,3,0),SCENARIOS!$J$23)</f>
        <v>0</v>
      </c>
      <c r="AB667" s="15">
        <f t="shared" si="172"/>
        <v>0</v>
      </c>
      <c r="AC667" s="20">
        <f>IFERROR(VLOOKUP($E667,INPUTS!$A$44:$G$103,4,0),SCENARIOS!$K$23)</f>
        <v>0</v>
      </c>
      <c r="AD667" s="15">
        <f t="shared" si="173"/>
        <v>0</v>
      </c>
      <c r="AE667" s="20">
        <f>IFERROR(VLOOKUP($E667,INPUTS!$A$44:$G$103,5,0),SCENARIOS!$L$23)</f>
        <v>0</v>
      </c>
      <c r="AF667" s="15">
        <f t="shared" si="174"/>
        <v>0</v>
      </c>
      <c r="AG667" s="20">
        <f>IFERROR(VLOOKUP($E667,INPUTS!$A$44:$G$103,6,0),SCENARIOS!$M$23)</f>
        <v>0</v>
      </c>
      <c r="AH667" s="15">
        <f t="shared" si="175"/>
        <v>0</v>
      </c>
      <c r="AI667" s="20">
        <f>IFERROR(VLOOKUP($E667,INPUTS!$A$44:$G$103,7,0),SCENARIOS!$N$23)</f>
        <v>0</v>
      </c>
      <c r="AJ667" s="15">
        <f t="shared" si="176"/>
        <v>0</v>
      </c>
      <c r="AL667" t="str">
        <f t="shared" si="177"/>
        <v>Y</v>
      </c>
      <c r="AM667" s="21">
        <f t="shared" si="178"/>
        <v>21330.8638309514</v>
      </c>
    </row>
    <row r="668" ht="15" customHeight="1" spans="1:39">
      <c r="A668" s="52" t="s">
        <v>1658</v>
      </c>
      <c r="B668" s="52" t="s">
        <v>612</v>
      </c>
      <c r="C668" s="52" t="s">
        <v>613</v>
      </c>
      <c r="D668" s="52" t="s">
        <v>929</v>
      </c>
      <c r="E668" s="10" t="s">
        <v>615</v>
      </c>
      <c r="F668" s="52" t="s">
        <v>614</v>
      </c>
      <c r="G668" s="52" t="s">
        <v>169</v>
      </c>
      <c r="H668" s="52" t="s">
        <v>207</v>
      </c>
      <c r="I668" s="52" t="s">
        <v>609</v>
      </c>
      <c r="J668" s="52" t="s">
        <v>165</v>
      </c>
      <c r="K668" s="52" t="s">
        <v>931</v>
      </c>
      <c r="L668" s="53" t="s">
        <v>291</v>
      </c>
      <c r="M668" s="13">
        <v>260</v>
      </c>
      <c r="N668" s="14">
        <f t="shared" si="167"/>
        <v>0.712328767123288</v>
      </c>
      <c r="O668" s="15">
        <v>7060</v>
      </c>
      <c r="P668" s="15">
        <f t="shared" si="168"/>
        <v>1835600</v>
      </c>
      <c r="Q668" s="16">
        <f>IFERROR(VLOOKUP(G668,SCENARIOS!$A$13:$E$18,2,0),0.025)</f>
        <v>0.02</v>
      </c>
      <c r="R668" s="52">
        <f>IFERROR(VLOOKUP(L668,INPUTS!$A$107:$B$120,2,0),0.0082)</f>
        <v>0.0079</v>
      </c>
      <c r="S668" s="52">
        <f t="shared" si="169"/>
        <v>55.774</v>
      </c>
      <c r="T668" s="15">
        <f t="shared" si="170"/>
        <v>14501.24</v>
      </c>
      <c r="U668" s="15">
        <f>T668/INPUTS!$B$7*1000</f>
        <v>18126550</v>
      </c>
      <c r="V668" s="15">
        <f>T668*INPUTS!$B$6</f>
        <v>45823.9184</v>
      </c>
      <c r="W668" s="54" t="s">
        <v>396</v>
      </c>
      <c r="X668" s="54" t="s">
        <v>396</v>
      </c>
      <c r="Y668" s="67">
        <f>IFERROR(VLOOKUP(E668,INPUTS!$A$44:$B$103,2,0),0)</f>
        <v>0</v>
      </c>
      <c r="Z668" s="15">
        <f t="shared" si="171"/>
        <v>0</v>
      </c>
      <c r="AA668" s="20">
        <f>IFERROR(VLOOKUP(E668,INPUTS!$A$44:$C$103,3,0),SCENARIOS!$J$23)</f>
        <v>0</v>
      </c>
      <c r="AB668" s="15">
        <f t="shared" si="172"/>
        <v>0</v>
      </c>
      <c r="AC668" s="20">
        <f>IFERROR(VLOOKUP($E668,INPUTS!$A$44:$G$103,4,0),SCENARIOS!$K$23)</f>
        <v>0</v>
      </c>
      <c r="AD668" s="15">
        <f t="shared" si="173"/>
        <v>0</v>
      </c>
      <c r="AE668" s="20">
        <f>IFERROR(VLOOKUP($E668,INPUTS!$A$44:$G$103,5,0),SCENARIOS!$L$23)</f>
        <v>0</v>
      </c>
      <c r="AF668" s="15">
        <f t="shared" si="174"/>
        <v>0</v>
      </c>
      <c r="AG668" s="20">
        <f>IFERROR(VLOOKUP($E668,INPUTS!$A$44:$G$103,6,0),SCENARIOS!$M$23)</f>
        <v>0</v>
      </c>
      <c r="AH668" s="15">
        <f t="shared" si="175"/>
        <v>0</v>
      </c>
      <c r="AI668" s="20">
        <f>IFERROR(VLOOKUP($E668,INPUTS!$A$44:$G$103,7,0),SCENARIOS!$N$23)</f>
        <v>0</v>
      </c>
      <c r="AJ668" s="15">
        <f t="shared" si="176"/>
        <v>0</v>
      </c>
      <c r="AL668" t="str">
        <f t="shared" si="177"/>
        <v>Y</v>
      </c>
      <c r="AM668" s="21">
        <f t="shared" si="178"/>
        <v>23790.8212711717</v>
      </c>
    </row>
    <row r="669" ht="15" customHeight="1" spans="1:39">
      <c r="A669" s="52" t="s">
        <v>1659</v>
      </c>
      <c r="B669" s="52" t="s">
        <v>612</v>
      </c>
      <c r="C669" s="52" t="s">
        <v>613</v>
      </c>
      <c r="D669" s="52" t="s">
        <v>929</v>
      </c>
      <c r="E669" s="10" t="s">
        <v>615</v>
      </c>
      <c r="F669" s="52" t="s">
        <v>614</v>
      </c>
      <c r="G669" s="52" t="s">
        <v>169</v>
      </c>
      <c r="H669" s="52" t="s">
        <v>234</v>
      </c>
      <c r="I669" s="52" t="s">
        <v>424</v>
      </c>
      <c r="J669" s="52" t="s">
        <v>173</v>
      </c>
      <c r="K669" s="52" t="s">
        <v>931</v>
      </c>
      <c r="L669" s="53" t="s">
        <v>291</v>
      </c>
      <c r="M669" s="13">
        <v>548</v>
      </c>
      <c r="N669" s="14">
        <f t="shared" si="167"/>
        <v>1.5013698630137</v>
      </c>
      <c r="O669" s="15">
        <v>10390</v>
      </c>
      <c r="P669" s="15">
        <f t="shared" si="168"/>
        <v>5693720</v>
      </c>
      <c r="Q669" s="16">
        <f>IFERROR(VLOOKUP(G669,SCENARIOS!$A$13:$E$18,2,0),0.025)</f>
        <v>0.02</v>
      </c>
      <c r="R669" s="52">
        <f>IFERROR(VLOOKUP(L669,INPUTS!$A$107:$B$120,2,0),0.0082)</f>
        <v>0.0079</v>
      </c>
      <c r="S669" s="52">
        <f t="shared" si="169"/>
        <v>82.081</v>
      </c>
      <c r="T669" s="15">
        <f t="shared" si="170"/>
        <v>44980.388</v>
      </c>
      <c r="U669" s="15">
        <f>T669/INPUTS!$B$7*1000</f>
        <v>56225485</v>
      </c>
      <c r="V669" s="15">
        <f>T669*INPUTS!$B$6</f>
        <v>142138.02608</v>
      </c>
      <c r="W669" s="54" t="s">
        <v>396</v>
      </c>
      <c r="X669" s="54" t="s">
        <v>396</v>
      </c>
      <c r="Y669" s="67">
        <f>IFERROR(VLOOKUP(E669,INPUTS!$A$44:$B$103,2,0),0)</f>
        <v>0</v>
      </c>
      <c r="Z669" s="15">
        <f t="shared" si="171"/>
        <v>0</v>
      </c>
      <c r="AA669" s="20">
        <f>IFERROR(VLOOKUP(E669,INPUTS!$A$44:$C$103,3,0),SCENARIOS!$J$23)</f>
        <v>0</v>
      </c>
      <c r="AB669" s="15">
        <f t="shared" si="172"/>
        <v>0</v>
      </c>
      <c r="AC669" s="20">
        <f>IFERROR(VLOOKUP($E669,INPUTS!$A$44:$G$103,4,0),SCENARIOS!$K$23)</f>
        <v>0</v>
      </c>
      <c r="AD669" s="15">
        <f t="shared" si="173"/>
        <v>0</v>
      </c>
      <c r="AE669" s="20">
        <f>IFERROR(VLOOKUP($E669,INPUTS!$A$44:$G$103,5,0),SCENARIOS!$L$23)</f>
        <v>0</v>
      </c>
      <c r="AF669" s="15">
        <f t="shared" si="174"/>
        <v>0</v>
      </c>
      <c r="AG669" s="20">
        <f>IFERROR(VLOOKUP($E669,INPUTS!$A$44:$G$103,6,0),SCENARIOS!$M$23)</f>
        <v>0</v>
      </c>
      <c r="AH669" s="15">
        <f t="shared" si="175"/>
        <v>0</v>
      </c>
      <c r="AI669" s="20">
        <f>IFERROR(VLOOKUP($E669,INPUTS!$A$44:$G$103,7,0),SCENARIOS!$N$23)</f>
        <v>0</v>
      </c>
      <c r="AJ669" s="15">
        <f t="shared" si="176"/>
        <v>0</v>
      </c>
      <c r="AL669" t="str">
        <f t="shared" si="177"/>
        <v>N</v>
      </c>
      <c r="AM669" s="21">
        <f t="shared" si="178"/>
        <v>73795.0941861494</v>
      </c>
    </row>
    <row r="670" ht="15" customHeight="1" spans="1:39">
      <c r="A670" s="52" t="s">
        <v>1660</v>
      </c>
      <c r="B670" s="52" t="s">
        <v>612</v>
      </c>
      <c r="C670" s="52" t="s">
        <v>613</v>
      </c>
      <c r="D670" s="52" t="s">
        <v>929</v>
      </c>
      <c r="E670" s="10" t="s">
        <v>615</v>
      </c>
      <c r="F670" s="52" t="s">
        <v>614</v>
      </c>
      <c r="G670" s="52" t="s">
        <v>169</v>
      </c>
      <c r="H670" s="52" t="s">
        <v>432</v>
      </c>
      <c r="I670" s="52" t="s">
        <v>431</v>
      </c>
      <c r="J670" s="52" t="s">
        <v>173</v>
      </c>
      <c r="K670" s="52" t="s">
        <v>931</v>
      </c>
      <c r="L670" s="53" t="s">
        <v>291</v>
      </c>
      <c r="M670" s="13">
        <v>365</v>
      </c>
      <c r="N670" s="14">
        <f t="shared" si="167"/>
        <v>1</v>
      </c>
      <c r="O670" s="15">
        <v>10590</v>
      </c>
      <c r="P670" s="15">
        <f t="shared" si="168"/>
        <v>3865350</v>
      </c>
      <c r="Q670" s="16">
        <f>IFERROR(VLOOKUP(G670,SCENARIOS!$A$13:$E$18,2,0),0.025)</f>
        <v>0.02</v>
      </c>
      <c r="R670" s="52">
        <f>IFERROR(VLOOKUP(L670,INPUTS!$A$107:$B$120,2,0),0.0082)</f>
        <v>0.0079</v>
      </c>
      <c r="S670" s="52">
        <f t="shared" si="169"/>
        <v>83.661</v>
      </c>
      <c r="T670" s="15">
        <f t="shared" si="170"/>
        <v>30536.265</v>
      </c>
      <c r="U670" s="15">
        <f>T670/INPUTS!$B$7*1000</f>
        <v>38170331.25</v>
      </c>
      <c r="V670" s="15">
        <f>T670*INPUTS!$B$6</f>
        <v>96494.5974</v>
      </c>
      <c r="W670" s="54" t="s">
        <v>521</v>
      </c>
      <c r="X670" s="54" t="s">
        <v>396</v>
      </c>
      <c r="Y670" s="67">
        <f>IFERROR(VLOOKUP(E670,INPUTS!$A$44:$B$103,2,0),0)</f>
        <v>0</v>
      </c>
      <c r="Z670" s="15">
        <f t="shared" si="171"/>
        <v>0</v>
      </c>
      <c r="AA670" s="20">
        <f>IFERROR(VLOOKUP(E670,INPUTS!$A$44:$C$103,3,0),SCENARIOS!$J$23)</f>
        <v>0</v>
      </c>
      <c r="AB670" s="15">
        <f t="shared" si="172"/>
        <v>0</v>
      </c>
      <c r="AC670" s="20">
        <f>IFERROR(VLOOKUP($E670,INPUTS!$A$44:$G$103,4,0),SCENARIOS!$K$23)</f>
        <v>0</v>
      </c>
      <c r="AD670" s="15">
        <f t="shared" si="173"/>
        <v>0</v>
      </c>
      <c r="AE670" s="20">
        <f>IFERROR(VLOOKUP($E670,INPUTS!$A$44:$G$103,5,0),SCENARIOS!$L$23)</f>
        <v>0</v>
      </c>
      <c r="AF670" s="15">
        <f t="shared" si="174"/>
        <v>0</v>
      </c>
      <c r="AG670" s="20">
        <f>IFERROR(VLOOKUP($E670,INPUTS!$A$44:$G$103,6,0),SCENARIOS!$M$23)</f>
        <v>0</v>
      </c>
      <c r="AH670" s="15">
        <f t="shared" si="175"/>
        <v>0</v>
      </c>
      <c r="AI670" s="20">
        <f>IFERROR(VLOOKUP($E670,INPUTS!$A$44:$G$103,7,0),SCENARIOS!$N$23)</f>
        <v>0</v>
      </c>
      <c r="AJ670" s="15">
        <f t="shared" si="176"/>
        <v>0</v>
      </c>
      <c r="AL670" t="str">
        <f t="shared" si="177"/>
        <v>N</v>
      </c>
      <c r="AM670" s="21">
        <f t="shared" si="178"/>
        <v>50097.9794075635</v>
      </c>
    </row>
    <row r="671" ht="15" customHeight="1" spans="1:39">
      <c r="A671" s="52" t="s">
        <v>1661</v>
      </c>
      <c r="B671" s="52" t="s">
        <v>612</v>
      </c>
      <c r="C671" s="52" t="s">
        <v>613</v>
      </c>
      <c r="D671" s="52" t="s">
        <v>929</v>
      </c>
      <c r="E671" s="10" t="s">
        <v>615</v>
      </c>
      <c r="F671" s="52" t="s">
        <v>614</v>
      </c>
      <c r="G671" s="52" t="s">
        <v>169</v>
      </c>
      <c r="H671" s="52" t="s">
        <v>428</v>
      </c>
      <c r="I671" s="52" t="s">
        <v>1620</v>
      </c>
      <c r="J671" s="52" t="s">
        <v>173</v>
      </c>
      <c r="K671" s="52" t="s">
        <v>931</v>
      </c>
      <c r="L671" s="53" t="s">
        <v>291</v>
      </c>
      <c r="M671" s="13">
        <v>260</v>
      </c>
      <c r="N671" s="14">
        <f t="shared" si="167"/>
        <v>0.712328767123288</v>
      </c>
      <c r="O671" s="15">
        <v>12910</v>
      </c>
      <c r="P671" s="15">
        <f t="shared" si="168"/>
        <v>3356600</v>
      </c>
      <c r="Q671" s="16">
        <f>IFERROR(VLOOKUP(G671,SCENARIOS!$A$13:$E$18,2,0),0.025)</f>
        <v>0.02</v>
      </c>
      <c r="R671" s="52">
        <f>IFERROR(VLOOKUP(L671,INPUTS!$A$107:$B$120,2,0),0.0082)</f>
        <v>0.0079</v>
      </c>
      <c r="S671" s="52">
        <f t="shared" si="169"/>
        <v>101.989</v>
      </c>
      <c r="T671" s="15">
        <f t="shared" si="170"/>
        <v>26517.14</v>
      </c>
      <c r="U671" s="15">
        <f>T671/INPUTS!$B$7*1000</f>
        <v>33146425</v>
      </c>
      <c r="V671" s="15">
        <f>T671*INPUTS!$B$6</f>
        <v>83794.1624</v>
      </c>
      <c r="W671" s="54" t="s">
        <v>521</v>
      </c>
      <c r="X671" s="54" t="s">
        <v>396</v>
      </c>
      <c r="Y671" s="67">
        <f>IFERROR(VLOOKUP(E671,INPUTS!$A$44:$B$103,2,0),0)</f>
        <v>0</v>
      </c>
      <c r="Z671" s="15">
        <f t="shared" si="171"/>
        <v>0</v>
      </c>
      <c r="AA671" s="20">
        <f>IFERROR(VLOOKUP(E671,INPUTS!$A$44:$C$103,3,0),SCENARIOS!$J$23)</f>
        <v>0</v>
      </c>
      <c r="AB671" s="15">
        <f t="shared" si="172"/>
        <v>0</v>
      </c>
      <c r="AC671" s="20">
        <f>IFERROR(VLOOKUP($E671,INPUTS!$A$44:$G$103,4,0),SCENARIOS!$K$23)</f>
        <v>0</v>
      </c>
      <c r="AD671" s="15">
        <f t="shared" si="173"/>
        <v>0</v>
      </c>
      <c r="AE671" s="20">
        <f>IFERROR(VLOOKUP($E671,INPUTS!$A$44:$G$103,5,0),SCENARIOS!$L$23)</f>
        <v>0</v>
      </c>
      <c r="AF671" s="15">
        <f t="shared" si="174"/>
        <v>0</v>
      </c>
      <c r="AG671" s="20">
        <f>IFERROR(VLOOKUP($E671,INPUTS!$A$44:$G$103,6,0),SCENARIOS!$M$23)</f>
        <v>0</v>
      </c>
      <c r="AH671" s="15">
        <f t="shared" si="175"/>
        <v>0</v>
      </c>
      <c r="AI671" s="20">
        <f>IFERROR(VLOOKUP($E671,INPUTS!$A$44:$G$103,7,0),SCENARIOS!$N$23)</f>
        <v>0</v>
      </c>
      <c r="AJ671" s="15">
        <f t="shared" si="176"/>
        <v>0</v>
      </c>
      <c r="AL671" t="str">
        <f t="shared" si="177"/>
        <v>N</v>
      </c>
      <c r="AM671" s="21">
        <f t="shared" si="178"/>
        <v>43504.1788400605</v>
      </c>
    </row>
    <row r="672" ht="15" customHeight="1" spans="1:39">
      <c r="A672" s="52" t="s">
        <v>1662</v>
      </c>
      <c r="B672" s="52" t="s">
        <v>612</v>
      </c>
      <c r="C672" s="52" t="s">
        <v>613</v>
      </c>
      <c r="D672" s="52" t="s">
        <v>929</v>
      </c>
      <c r="E672" s="10" t="s">
        <v>615</v>
      </c>
      <c r="F672" s="52" t="s">
        <v>614</v>
      </c>
      <c r="G672" s="52" t="s">
        <v>169</v>
      </c>
      <c r="H672" s="52" t="s">
        <v>452</v>
      </c>
      <c r="I672" s="52" t="s">
        <v>451</v>
      </c>
      <c r="J672" s="52" t="s">
        <v>181</v>
      </c>
      <c r="K672" s="52" t="s">
        <v>931</v>
      </c>
      <c r="L672" s="53" t="s">
        <v>291</v>
      </c>
      <c r="M672" s="13">
        <v>260</v>
      </c>
      <c r="N672" s="14">
        <f t="shared" si="167"/>
        <v>0.712328767123288</v>
      </c>
      <c r="O672" s="15">
        <v>9080</v>
      </c>
      <c r="P672" s="15">
        <f t="shared" si="168"/>
        <v>2360800</v>
      </c>
      <c r="Q672" s="16">
        <f>IFERROR(VLOOKUP(G672,SCENARIOS!$A$13:$E$18,2,0),0.025)</f>
        <v>0.02</v>
      </c>
      <c r="R672" s="52">
        <f>IFERROR(VLOOKUP(L672,INPUTS!$A$107:$B$120,2,0),0.0082)</f>
        <v>0.0079</v>
      </c>
      <c r="S672" s="52">
        <f t="shared" si="169"/>
        <v>71.732</v>
      </c>
      <c r="T672" s="15">
        <f t="shared" si="170"/>
        <v>18650.32</v>
      </c>
      <c r="U672" s="15">
        <f>T672/INPUTS!$B$7*1000</f>
        <v>23312900</v>
      </c>
      <c r="V672" s="15">
        <f>T672*INPUTS!$B$6</f>
        <v>58935.0112</v>
      </c>
      <c r="W672" s="54" t="s">
        <v>521</v>
      </c>
      <c r="X672" s="54" t="s">
        <v>396</v>
      </c>
      <c r="Y672" s="67">
        <f>IFERROR(VLOOKUP(E672,INPUTS!$A$44:$B$103,2,0),0)</f>
        <v>0</v>
      </c>
      <c r="Z672" s="15">
        <f t="shared" si="171"/>
        <v>0</v>
      </c>
      <c r="AA672" s="20">
        <f>IFERROR(VLOOKUP(E672,INPUTS!$A$44:$C$103,3,0),SCENARIOS!$J$23)</f>
        <v>0</v>
      </c>
      <c r="AB672" s="15">
        <f t="shared" si="172"/>
        <v>0</v>
      </c>
      <c r="AC672" s="20">
        <f>IFERROR(VLOOKUP($E672,INPUTS!$A$44:$G$103,4,0),SCENARIOS!$K$23)</f>
        <v>0</v>
      </c>
      <c r="AD672" s="15">
        <f t="shared" si="173"/>
        <v>0</v>
      </c>
      <c r="AE672" s="20">
        <f>IFERROR(VLOOKUP($E672,INPUTS!$A$44:$G$103,5,0),SCENARIOS!$L$23)</f>
        <v>0</v>
      </c>
      <c r="AF672" s="15">
        <f t="shared" si="174"/>
        <v>0</v>
      </c>
      <c r="AG672" s="20">
        <f>IFERROR(VLOOKUP($E672,INPUTS!$A$44:$G$103,6,0),SCENARIOS!$M$23)</f>
        <v>0</v>
      </c>
      <c r="AH672" s="15">
        <f t="shared" si="175"/>
        <v>0</v>
      </c>
      <c r="AI672" s="20">
        <f>IFERROR(VLOOKUP($E672,INPUTS!$A$44:$G$103,7,0),SCENARIOS!$N$23)</f>
        <v>0</v>
      </c>
      <c r="AJ672" s="15">
        <f t="shared" si="176"/>
        <v>0</v>
      </c>
      <c r="AL672" t="str">
        <f t="shared" si="177"/>
        <v>N</v>
      </c>
      <c r="AM672" s="21">
        <f t="shared" si="178"/>
        <v>30597.8267906854</v>
      </c>
    </row>
    <row r="673" ht="15" customHeight="1" spans="1:39">
      <c r="A673" s="52" t="s">
        <v>1663</v>
      </c>
      <c r="B673" s="52" t="s">
        <v>612</v>
      </c>
      <c r="C673" s="52" t="s">
        <v>613</v>
      </c>
      <c r="D673" s="52" t="s">
        <v>929</v>
      </c>
      <c r="E673" s="10" t="s">
        <v>615</v>
      </c>
      <c r="F673" s="52" t="s">
        <v>614</v>
      </c>
      <c r="G673" s="52" t="s">
        <v>169</v>
      </c>
      <c r="H673" s="52" t="s">
        <v>623</v>
      </c>
      <c r="I673" s="52" t="s">
        <v>622</v>
      </c>
      <c r="J673" s="52" t="s">
        <v>181</v>
      </c>
      <c r="K673" s="52" t="s">
        <v>931</v>
      </c>
      <c r="L673" s="53" t="s">
        <v>1599</v>
      </c>
      <c r="M673" s="13">
        <v>365</v>
      </c>
      <c r="N673" s="14">
        <f t="shared" si="167"/>
        <v>1</v>
      </c>
      <c r="O673" s="15">
        <v>3240</v>
      </c>
      <c r="P673" s="15">
        <f t="shared" si="168"/>
        <v>1182600</v>
      </c>
      <c r="Q673" s="16">
        <f>IFERROR(VLOOKUP(G673,SCENARIOS!$A$13:$E$18,2,0),0.025)</f>
        <v>0.02</v>
      </c>
      <c r="R673" s="52">
        <f>IFERROR(VLOOKUP(L673,INPUTS!$A$107:$B$120,2,0),0.0082)</f>
        <v>0.0082</v>
      </c>
      <c r="S673" s="52">
        <f t="shared" si="169"/>
        <v>26.568</v>
      </c>
      <c r="T673" s="15">
        <f t="shared" si="170"/>
        <v>9697.32</v>
      </c>
      <c r="U673" s="15">
        <f>T673/INPUTS!$B$7*1000</f>
        <v>12121650</v>
      </c>
      <c r="V673" s="15">
        <f>T673*INPUTS!$B$6</f>
        <v>30643.5312</v>
      </c>
      <c r="W673" s="54" t="s">
        <v>396</v>
      </c>
      <c r="X673" s="54" t="s">
        <v>396</v>
      </c>
      <c r="Y673" s="67">
        <f>IFERROR(VLOOKUP(E673,INPUTS!$A$44:$B$103,2,0),0)</f>
        <v>0</v>
      </c>
      <c r="Z673" s="15">
        <f t="shared" si="171"/>
        <v>0</v>
      </c>
      <c r="AA673" s="20">
        <f>IFERROR(VLOOKUP(E673,INPUTS!$A$44:$C$103,3,0),SCENARIOS!$J$23)</f>
        <v>0</v>
      </c>
      <c r="AB673" s="15">
        <f t="shared" si="172"/>
        <v>0</v>
      </c>
      <c r="AC673" s="20">
        <f>IFERROR(VLOOKUP($E673,INPUTS!$A$44:$G$103,4,0),SCENARIOS!$K$23)</f>
        <v>0</v>
      </c>
      <c r="AD673" s="15">
        <f t="shared" si="173"/>
        <v>0</v>
      </c>
      <c r="AE673" s="20">
        <f>IFERROR(VLOOKUP($E673,INPUTS!$A$44:$G$103,5,0),SCENARIOS!$L$23)</f>
        <v>0</v>
      </c>
      <c r="AF673" s="15">
        <f t="shared" si="174"/>
        <v>0</v>
      </c>
      <c r="AG673" s="20">
        <f>IFERROR(VLOOKUP($E673,INPUTS!$A$44:$G$103,6,0),SCENARIOS!$M$23)</f>
        <v>0</v>
      </c>
      <c r="AH673" s="15">
        <f t="shared" si="175"/>
        <v>0</v>
      </c>
      <c r="AI673" s="20">
        <f>IFERROR(VLOOKUP($E673,INPUTS!$A$44:$G$103,7,0),SCENARIOS!$N$23)</f>
        <v>0</v>
      </c>
      <c r="AJ673" s="15">
        <f t="shared" si="176"/>
        <v>0</v>
      </c>
      <c r="AL673" t="str">
        <f t="shared" si="177"/>
        <v>N</v>
      </c>
      <c r="AM673" s="21">
        <f t="shared" si="178"/>
        <v>15909.4813222427</v>
      </c>
    </row>
    <row r="674" ht="15" customHeight="1" spans="1:39">
      <c r="A674" s="52" t="s">
        <v>1664</v>
      </c>
      <c r="B674" s="52" t="s">
        <v>612</v>
      </c>
      <c r="C674" s="52" t="s">
        <v>613</v>
      </c>
      <c r="D674" s="52" t="s">
        <v>929</v>
      </c>
      <c r="E674" s="10" t="s">
        <v>1153</v>
      </c>
      <c r="F674" s="52" t="s">
        <v>614</v>
      </c>
      <c r="G674" s="52" t="s">
        <v>169</v>
      </c>
      <c r="H674" s="52" t="s">
        <v>264</v>
      </c>
      <c r="I674" s="52" t="s">
        <v>436</v>
      </c>
      <c r="J674" s="52" t="s">
        <v>173</v>
      </c>
      <c r="K674" s="52" t="s">
        <v>931</v>
      </c>
      <c r="L674" s="53" t="s">
        <v>291</v>
      </c>
      <c r="M674" s="13">
        <v>260</v>
      </c>
      <c r="N674" s="14">
        <f t="shared" si="167"/>
        <v>0.712328767123288</v>
      </c>
      <c r="O674" s="15">
        <v>12560</v>
      </c>
      <c r="P674" s="15">
        <f t="shared" si="168"/>
        <v>3265600</v>
      </c>
      <c r="Q674" s="16">
        <f>IFERROR(VLOOKUP(G674,SCENARIOS!$A$13:$E$18,2,0),0.025)</f>
        <v>0.02</v>
      </c>
      <c r="R674" s="52">
        <f>IFERROR(VLOOKUP(L674,INPUTS!$A$107:$B$120,2,0),0.0082)</f>
        <v>0.0079</v>
      </c>
      <c r="S674" s="52">
        <f t="shared" si="169"/>
        <v>99.224</v>
      </c>
      <c r="T674" s="15">
        <f t="shared" si="170"/>
        <v>25798.24</v>
      </c>
      <c r="U674" s="15">
        <f>T674/INPUTS!$B$7*1000</f>
        <v>32247800</v>
      </c>
      <c r="V674" s="15">
        <f>T674*INPUTS!$B$6</f>
        <v>81522.4384</v>
      </c>
      <c r="W674" s="54" t="s">
        <v>396</v>
      </c>
      <c r="X674" s="54" t="s">
        <v>396</v>
      </c>
      <c r="Y674" s="67">
        <f>IFERROR(VLOOKUP(E674,INPUTS!$A$44:$B$103,2,0),0)</f>
        <v>0</v>
      </c>
      <c r="Z674" s="15">
        <f t="shared" si="171"/>
        <v>0</v>
      </c>
      <c r="AA674" s="20">
        <f>IFERROR(VLOOKUP(E674,INPUTS!$A$44:$C$103,3,0),SCENARIOS!$J$23)</f>
        <v>0</v>
      </c>
      <c r="AB674" s="15">
        <f t="shared" si="172"/>
        <v>0</v>
      </c>
      <c r="AC674" s="20">
        <f>IFERROR(VLOOKUP($E674,INPUTS!$A$44:$G$103,4,0),SCENARIOS!$K$23)</f>
        <v>0</v>
      </c>
      <c r="AD674" s="15">
        <f t="shared" si="173"/>
        <v>0</v>
      </c>
      <c r="AE674" s="20">
        <f>IFERROR(VLOOKUP($E674,INPUTS!$A$44:$G$103,5,0),SCENARIOS!$L$23)</f>
        <v>0</v>
      </c>
      <c r="AF674" s="15">
        <f t="shared" si="174"/>
        <v>0</v>
      </c>
      <c r="AG674" s="20">
        <f>IFERROR(VLOOKUP($E674,INPUTS!$A$44:$G$103,6,0),SCENARIOS!$M$23)</f>
        <v>0</v>
      </c>
      <c r="AH674" s="15">
        <f t="shared" si="175"/>
        <v>0</v>
      </c>
      <c r="AI674" s="20">
        <f>IFERROR(VLOOKUP($E674,INPUTS!$A$44:$G$103,7,0),SCENARIOS!$N$23)</f>
        <v>0</v>
      </c>
      <c r="AJ674" s="15">
        <f t="shared" si="176"/>
        <v>0</v>
      </c>
      <c r="AL674" t="str">
        <f t="shared" si="177"/>
        <v>N</v>
      </c>
      <c r="AM674" s="21">
        <f t="shared" si="178"/>
        <v>42324.7471906398</v>
      </c>
    </row>
    <row r="675" ht="15" customHeight="1" spans="1:39">
      <c r="A675" s="52" t="s">
        <v>1665</v>
      </c>
      <c r="B675" s="52" t="s">
        <v>612</v>
      </c>
      <c r="C675" s="52" t="s">
        <v>613</v>
      </c>
      <c r="D675" s="52" t="s">
        <v>929</v>
      </c>
      <c r="E675" s="10" t="s">
        <v>1153</v>
      </c>
      <c r="F675" s="52" t="s">
        <v>614</v>
      </c>
      <c r="G675" s="52" t="s">
        <v>169</v>
      </c>
      <c r="H675" s="52" t="s">
        <v>505</v>
      </c>
      <c r="I675" s="52" t="s">
        <v>504</v>
      </c>
      <c r="J675" s="52" t="s">
        <v>173</v>
      </c>
      <c r="K675" s="52" t="s">
        <v>931</v>
      </c>
      <c r="L675" s="53" t="s">
        <v>291</v>
      </c>
      <c r="M675" s="13">
        <v>365</v>
      </c>
      <c r="N675" s="14">
        <f t="shared" si="167"/>
        <v>1</v>
      </c>
      <c r="O675" s="15">
        <v>8440</v>
      </c>
      <c r="P675" s="15">
        <f t="shared" si="168"/>
        <v>3080600</v>
      </c>
      <c r="Q675" s="16">
        <f>IFERROR(VLOOKUP(G675,SCENARIOS!$A$13:$E$18,2,0),0.025)</f>
        <v>0.02</v>
      </c>
      <c r="R675" s="52">
        <f>IFERROR(VLOOKUP(L675,INPUTS!$A$107:$B$120,2,0),0.0082)</f>
        <v>0.0079</v>
      </c>
      <c r="S675" s="52">
        <f t="shared" si="169"/>
        <v>66.676</v>
      </c>
      <c r="T675" s="15">
        <f t="shared" si="170"/>
        <v>24336.74</v>
      </c>
      <c r="U675" s="15">
        <f>T675/INPUTS!$B$7*1000</f>
        <v>30420925</v>
      </c>
      <c r="V675" s="15">
        <f>T675*INPUTS!$B$6</f>
        <v>76904.0984</v>
      </c>
      <c r="W675" s="54" t="s">
        <v>396</v>
      </c>
      <c r="X675" s="54" t="s">
        <v>396</v>
      </c>
      <c r="Y675" s="67">
        <f>IFERROR(VLOOKUP(E675,INPUTS!$A$44:$B$103,2,0),0)</f>
        <v>0</v>
      </c>
      <c r="Z675" s="15">
        <f t="shared" si="171"/>
        <v>0</v>
      </c>
      <c r="AA675" s="20">
        <f>IFERROR(VLOOKUP(E675,INPUTS!$A$44:$C$103,3,0),SCENARIOS!$J$23)</f>
        <v>0</v>
      </c>
      <c r="AB675" s="15">
        <f t="shared" si="172"/>
        <v>0</v>
      </c>
      <c r="AC675" s="20">
        <f>IFERROR(VLOOKUP($E675,INPUTS!$A$44:$G$103,4,0),SCENARIOS!$K$23)</f>
        <v>0</v>
      </c>
      <c r="AD675" s="15">
        <f t="shared" si="173"/>
        <v>0</v>
      </c>
      <c r="AE675" s="20">
        <f>IFERROR(VLOOKUP($E675,INPUTS!$A$44:$G$103,5,0),SCENARIOS!$L$23)</f>
        <v>0</v>
      </c>
      <c r="AF675" s="15">
        <f t="shared" si="174"/>
        <v>0</v>
      </c>
      <c r="AG675" s="20">
        <f>IFERROR(VLOOKUP($E675,INPUTS!$A$44:$G$103,6,0),SCENARIOS!$M$23)</f>
        <v>0</v>
      </c>
      <c r="AH675" s="15">
        <f t="shared" si="175"/>
        <v>0</v>
      </c>
      <c r="AI675" s="20">
        <f>IFERROR(VLOOKUP($E675,INPUTS!$A$44:$G$103,7,0),SCENARIOS!$N$23)</f>
        <v>0</v>
      </c>
      <c r="AJ675" s="15">
        <f t="shared" si="176"/>
        <v>0</v>
      </c>
      <c r="AL675" t="str">
        <f t="shared" si="177"/>
        <v>Y</v>
      </c>
      <c r="AM675" s="21">
        <f t="shared" si="178"/>
        <v>39927.0015297296</v>
      </c>
    </row>
    <row r="676" ht="15" customHeight="1" spans="1:39">
      <c r="A676" s="52" t="s">
        <v>1666</v>
      </c>
      <c r="B676" s="52" t="s">
        <v>612</v>
      </c>
      <c r="C676" s="52" t="s">
        <v>613</v>
      </c>
      <c r="D676" s="52" t="s">
        <v>929</v>
      </c>
      <c r="E676" s="10" t="s">
        <v>1153</v>
      </c>
      <c r="F676" s="52" t="s">
        <v>614</v>
      </c>
      <c r="G676" s="52" t="s">
        <v>169</v>
      </c>
      <c r="H676" s="52" t="s">
        <v>567</v>
      </c>
      <c r="I676" s="52" t="s">
        <v>431</v>
      </c>
      <c r="J676" s="52" t="s">
        <v>173</v>
      </c>
      <c r="K676" s="52" t="s">
        <v>931</v>
      </c>
      <c r="L676" s="53" t="s">
        <v>291</v>
      </c>
      <c r="M676" s="13">
        <v>260</v>
      </c>
      <c r="N676" s="14">
        <f t="shared" si="167"/>
        <v>0.712328767123288</v>
      </c>
      <c r="O676" s="15">
        <v>9280</v>
      </c>
      <c r="P676" s="15">
        <f t="shared" si="168"/>
        <v>2412800</v>
      </c>
      <c r="Q676" s="16">
        <f>IFERROR(VLOOKUP(G676,SCENARIOS!$A$13:$E$18,2,0),0.025)</f>
        <v>0.02</v>
      </c>
      <c r="R676" s="52">
        <f>IFERROR(VLOOKUP(L676,INPUTS!$A$107:$B$120,2,0),0.0082)</f>
        <v>0.0079</v>
      </c>
      <c r="S676" s="52">
        <f t="shared" si="169"/>
        <v>73.312</v>
      </c>
      <c r="T676" s="15">
        <f t="shared" si="170"/>
        <v>19061.12</v>
      </c>
      <c r="U676" s="15">
        <f>T676/INPUTS!$B$7*1000</f>
        <v>23826400</v>
      </c>
      <c r="V676" s="15">
        <f>T676*INPUTS!$B$6</f>
        <v>60233.1392</v>
      </c>
      <c r="W676" s="54" t="s">
        <v>521</v>
      </c>
      <c r="X676" s="54" t="s">
        <v>396</v>
      </c>
      <c r="Y676" s="67">
        <f>IFERROR(VLOOKUP(E676,INPUTS!$A$44:$B$103,2,0),0)</f>
        <v>0</v>
      </c>
      <c r="Z676" s="15">
        <f t="shared" si="171"/>
        <v>0</v>
      </c>
      <c r="AA676" s="20">
        <f>IFERROR(VLOOKUP(E676,INPUTS!$A$44:$C$103,3,0),SCENARIOS!$J$23)</f>
        <v>0</v>
      </c>
      <c r="AB676" s="15">
        <f t="shared" si="172"/>
        <v>0</v>
      </c>
      <c r="AC676" s="20">
        <f>IFERROR(VLOOKUP($E676,INPUTS!$A$44:$G$103,4,0),SCENARIOS!$K$23)</f>
        <v>0</v>
      </c>
      <c r="AD676" s="15">
        <f t="shared" si="173"/>
        <v>0</v>
      </c>
      <c r="AE676" s="20">
        <f>IFERROR(VLOOKUP($E676,INPUTS!$A$44:$G$103,5,0),SCENARIOS!$L$23)</f>
        <v>0</v>
      </c>
      <c r="AF676" s="15">
        <f t="shared" si="174"/>
        <v>0</v>
      </c>
      <c r="AG676" s="20">
        <f>IFERROR(VLOOKUP($E676,INPUTS!$A$44:$G$103,6,0),SCENARIOS!$M$23)</f>
        <v>0</v>
      </c>
      <c r="AH676" s="15">
        <f t="shared" si="175"/>
        <v>0</v>
      </c>
      <c r="AI676" s="20">
        <f>IFERROR(VLOOKUP($E676,INPUTS!$A$44:$G$103,7,0),SCENARIOS!$N$23)</f>
        <v>0</v>
      </c>
      <c r="AJ676" s="15">
        <f t="shared" si="176"/>
        <v>0</v>
      </c>
      <c r="AL676" t="str">
        <f t="shared" si="177"/>
        <v>N</v>
      </c>
      <c r="AM676" s="21">
        <f t="shared" si="178"/>
        <v>31271.7877332115</v>
      </c>
    </row>
    <row r="677" ht="15" customHeight="1" spans="1:39">
      <c r="A677" s="52" t="s">
        <v>1667</v>
      </c>
      <c r="B677" s="52" t="s">
        <v>612</v>
      </c>
      <c r="C677" s="52" t="s">
        <v>613</v>
      </c>
      <c r="D677" s="52" t="s">
        <v>929</v>
      </c>
      <c r="E677" s="10" t="s">
        <v>1153</v>
      </c>
      <c r="F677" s="52" t="s">
        <v>614</v>
      </c>
      <c r="G677" s="52" t="s">
        <v>169</v>
      </c>
      <c r="H677" s="52" t="s">
        <v>224</v>
      </c>
      <c r="I677" s="52" t="s">
        <v>938</v>
      </c>
      <c r="J677" s="52" t="s">
        <v>165</v>
      </c>
      <c r="K677" s="52" t="s">
        <v>931</v>
      </c>
      <c r="L677" s="53" t="s">
        <v>291</v>
      </c>
      <c r="M677" s="13">
        <v>260</v>
      </c>
      <c r="N677" s="14">
        <f t="shared" si="167"/>
        <v>0.712328767123288</v>
      </c>
      <c r="O677" s="15">
        <v>7530</v>
      </c>
      <c r="P677" s="15">
        <f t="shared" si="168"/>
        <v>1957800</v>
      </c>
      <c r="Q677" s="16">
        <f>IFERROR(VLOOKUP(G677,SCENARIOS!$A$13:$E$18,2,0),0.025)</f>
        <v>0.02</v>
      </c>
      <c r="R677" s="52">
        <f>IFERROR(VLOOKUP(L677,INPUTS!$A$107:$B$120,2,0),0.0082)</f>
        <v>0.0079</v>
      </c>
      <c r="S677" s="52">
        <f t="shared" si="169"/>
        <v>59.487</v>
      </c>
      <c r="T677" s="15">
        <f t="shared" si="170"/>
        <v>15466.62</v>
      </c>
      <c r="U677" s="15">
        <f>T677/INPUTS!$B$7*1000</f>
        <v>19333275</v>
      </c>
      <c r="V677" s="15">
        <f>T677*INPUTS!$B$6</f>
        <v>48874.5192</v>
      </c>
      <c r="W677" s="54" t="s">
        <v>396</v>
      </c>
      <c r="X677" s="54" t="s">
        <v>396</v>
      </c>
      <c r="Y677" s="67">
        <f>IFERROR(VLOOKUP(E677,INPUTS!$A$44:$B$103,2,0),0)</f>
        <v>0</v>
      </c>
      <c r="Z677" s="15">
        <f t="shared" si="171"/>
        <v>0</v>
      </c>
      <c r="AA677" s="20">
        <f>IFERROR(VLOOKUP(E677,INPUTS!$A$44:$C$103,3,0),SCENARIOS!$J$23)</f>
        <v>0</v>
      </c>
      <c r="AB677" s="15">
        <f t="shared" si="172"/>
        <v>0</v>
      </c>
      <c r="AC677" s="20">
        <f>IFERROR(VLOOKUP($E677,INPUTS!$A$44:$G$103,4,0),SCENARIOS!$K$23)</f>
        <v>0</v>
      </c>
      <c r="AD677" s="15">
        <f t="shared" si="173"/>
        <v>0</v>
      </c>
      <c r="AE677" s="20">
        <f>IFERROR(VLOOKUP($E677,INPUTS!$A$44:$G$103,5,0),SCENARIOS!$L$23)</f>
        <v>0</v>
      </c>
      <c r="AF677" s="15">
        <f t="shared" si="174"/>
        <v>0</v>
      </c>
      <c r="AG677" s="20">
        <f>IFERROR(VLOOKUP($E677,INPUTS!$A$44:$G$103,6,0),SCENARIOS!$M$23)</f>
        <v>0</v>
      </c>
      <c r="AH677" s="15">
        <f t="shared" si="175"/>
        <v>0</v>
      </c>
      <c r="AI677" s="20">
        <f>IFERROR(VLOOKUP($E677,INPUTS!$A$44:$G$103,7,0),SCENARIOS!$N$23)</f>
        <v>0</v>
      </c>
      <c r="AJ677" s="15">
        <f t="shared" si="176"/>
        <v>0</v>
      </c>
      <c r="AL677" t="str">
        <f t="shared" si="177"/>
        <v>Y</v>
      </c>
      <c r="AM677" s="21">
        <f t="shared" si="178"/>
        <v>25374.6294861081</v>
      </c>
    </row>
    <row r="678" ht="15" customHeight="1" spans="1:39">
      <c r="A678" s="52" t="s">
        <v>1668</v>
      </c>
      <c r="B678" s="52" t="s">
        <v>612</v>
      </c>
      <c r="C678" s="52" t="s">
        <v>613</v>
      </c>
      <c r="D678" s="52" t="s">
        <v>929</v>
      </c>
      <c r="E678" s="10" t="s">
        <v>731</v>
      </c>
      <c r="F678" s="52" t="s">
        <v>614</v>
      </c>
      <c r="G678" s="52" t="s">
        <v>169</v>
      </c>
      <c r="H678" s="52" t="s">
        <v>224</v>
      </c>
      <c r="I678" s="52" t="s">
        <v>938</v>
      </c>
      <c r="J678" s="52" t="s">
        <v>165</v>
      </c>
      <c r="K678" s="52" t="s">
        <v>931</v>
      </c>
      <c r="L678" s="53" t="s">
        <v>288</v>
      </c>
      <c r="M678" s="13">
        <v>548</v>
      </c>
      <c r="N678" s="14">
        <f t="shared" si="167"/>
        <v>1.5013698630137</v>
      </c>
      <c r="O678" s="15">
        <v>5220</v>
      </c>
      <c r="P678" s="15">
        <f t="shared" si="168"/>
        <v>2860560</v>
      </c>
      <c r="Q678" s="16">
        <f>IFERROR(VLOOKUP(G678,SCENARIOS!$A$13:$E$18,2,0),0.025)</f>
        <v>0.02</v>
      </c>
      <c r="R678" s="52">
        <f>IFERROR(VLOOKUP(L678,INPUTS!$A$107:$B$120,2,0),0.0082)</f>
        <v>0.0085</v>
      </c>
      <c r="S678" s="52">
        <f t="shared" si="169"/>
        <v>44.37</v>
      </c>
      <c r="T678" s="15">
        <f t="shared" si="170"/>
        <v>24314.76</v>
      </c>
      <c r="U678" s="15">
        <f>T678/INPUTS!$B$7*1000</f>
        <v>30393450</v>
      </c>
      <c r="V678" s="15">
        <f>T678*INPUTS!$B$6</f>
        <v>76834.6416</v>
      </c>
      <c r="W678" s="54" t="s">
        <v>396</v>
      </c>
      <c r="X678" s="54" t="s">
        <v>396</v>
      </c>
      <c r="Y678" s="67">
        <f>IFERROR(VLOOKUP(E678,INPUTS!$A$44:$B$103,2,0),0)</f>
        <v>0</v>
      </c>
      <c r="Z678" s="15">
        <f t="shared" si="171"/>
        <v>0</v>
      </c>
      <c r="AA678" s="20">
        <f>IFERROR(VLOOKUP(E678,INPUTS!$A$44:$C$103,3,0),SCENARIOS!$J$23)</f>
        <v>0</v>
      </c>
      <c r="AB678" s="15">
        <f t="shared" si="172"/>
        <v>0</v>
      </c>
      <c r="AC678" s="20">
        <f>IFERROR(VLOOKUP($E678,INPUTS!$A$44:$G$103,4,0),SCENARIOS!$K$23)</f>
        <v>0</v>
      </c>
      <c r="AD678" s="15">
        <f t="shared" si="173"/>
        <v>0</v>
      </c>
      <c r="AE678" s="20">
        <f>IFERROR(VLOOKUP($E678,INPUTS!$A$44:$G$103,5,0),SCENARIOS!$L$23)</f>
        <v>0</v>
      </c>
      <c r="AF678" s="15">
        <f t="shared" si="174"/>
        <v>0</v>
      </c>
      <c r="AG678" s="20">
        <f>IFERROR(VLOOKUP($E678,INPUTS!$A$44:$G$103,6,0),SCENARIOS!$M$23)</f>
        <v>0</v>
      </c>
      <c r="AH678" s="15">
        <f t="shared" si="175"/>
        <v>0</v>
      </c>
      <c r="AI678" s="20">
        <f>IFERROR(VLOOKUP($E678,INPUTS!$A$44:$G$103,7,0),SCENARIOS!$N$23)</f>
        <v>0</v>
      </c>
      <c r="AJ678" s="15">
        <f t="shared" si="176"/>
        <v>0</v>
      </c>
      <c r="AL678" t="str">
        <f t="shared" si="177"/>
        <v>Y</v>
      </c>
      <c r="AM678" s="21">
        <f t="shared" si="178"/>
        <v>39890.9410099712</v>
      </c>
    </row>
    <row r="679" ht="15" customHeight="1" spans="1:39">
      <c r="A679" s="52" t="s">
        <v>1669</v>
      </c>
      <c r="B679" s="52" t="s">
        <v>612</v>
      </c>
      <c r="C679" s="52" t="s">
        <v>613</v>
      </c>
      <c r="D679" s="52" t="s">
        <v>929</v>
      </c>
      <c r="E679" s="10" t="s">
        <v>731</v>
      </c>
      <c r="F679" s="52" t="s">
        <v>614</v>
      </c>
      <c r="G679" s="52" t="s">
        <v>169</v>
      </c>
      <c r="H679" s="52" t="s">
        <v>203</v>
      </c>
      <c r="I679" s="52" t="s">
        <v>399</v>
      </c>
      <c r="J679" s="52" t="s">
        <v>165</v>
      </c>
      <c r="K679" s="52" t="s">
        <v>931</v>
      </c>
      <c r="L679" s="53" t="s">
        <v>288</v>
      </c>
      <c r="M679" s="13">
        <v>548</v>
      </c>
      <c r="N679" s="14">
        <f t="shared" si="167"/>
        <v>1.5013698630137</v>
      </c>
      <c r="O679" s="15">
        <v>5530</v>
      </c>
      <c r="P679" s="15">
        <f t="shared" si="168"/>
        <v>3030440</v>
      </c>
      <c r="Q679" s="16">
        <f>IFERROR(VLOOKUP(G679,SCENARIOS!$A$13:$E$18,2,0),0.025)</f>
        <v>0.02</v>
      </c>
      <c r="R679" s="52">
        <f>IFERROR(VLOOKUP(L679,INPUTS!$A$107:$B$120,2,0),0.0082)</f>
        <v>0.0085</v>
      </c>
      <c r="S679" s="52">
        <f t="shared" si="169"/>
        <v>47.005</v>
      </c>
      <c r="T679" s="15">
        <f t="shared" si="170"/>
        <v>25758.74</v>
      </c>
      <c r="U679" s="15">
        <f>T679/INPUTS!$B$7*1000</f>
        <v>32198425</v>
      </c>
      <c r="V679" s="15">
        <f>T679*INPUTS!$B$6</f>
        <v>81397.6184</v>
      </c>
      <c r="W679" s="54" t="s">
        <v>396</v>
      </c>
      <c r="X679" s="54" t="s">
        <v>396</v>
      </c>
      <c r="Y679" s="67">
        <f>IFERROR(VLOOKUP(E679,INPUTS!$A$44:$B$103,2,0),0)</f>
        <v>0</v>
      </c>
      <c r="Z679" s="15">
        <f t="shared" si="171"/>
        <v>0</v>
      </c>
      <c r="AA679" s="20">
        <f>IFERROR(VLOOKUP(E679,INPUTS!$A$44:$C$103,3,0),SCENARIOS!$J$23)</f>
        <v>0</v>
      </c>
      <c r="AB679" s="15">
        <f t="shared" si="172"/>
        <v>0</v>
      </c>
      <c r="AC679" s="20">
        <f>IFERROR(VLOOKUP($E679,INPUTS!$A$44:$G$103,4,0),SCENARIOS!$K$23)</f>
        <v>0</v>
      </c>
      <c r="AD679" s="15">
        <f t="shared" si="173"/>
        <v>0</v>
      </c>
      <c r="AE679" s="20">
        <f>IFERROR(VLOOKUP($E679,INPUTS!$A$44:$G$103,5,0),SCENARIOS!$L$23)</f>
        <v>0</v>
      </c>
      <c r="AF679" s="15">
        <f t="shared" si="174"/>
        <v>0</v>
      </c>
      <c r="AG679" s="20">
        <f>IFERROR(VLOOKUP($E679,INPUTS!$A$44:$G$103,6,0),SCENARIOS!$M$23)</f>
        <v>0</v>
      </c>
      <c r="AH679" s="15">
        <f t="shared" si="175"/>
        <v>0</v>
      </c>
      <c r="AI679" s="20">
        <f>IFERROR(VLOOKUP($E679,INPUTS!$A$44:$G$103,7,0),SCENARIOS!$N$23)</f>
        <v>0</v>
      </c>
      <c r="AJ679" s="15">
        <f t="shared" si="176"/>
        <v>0</v>
      </c>
      <c r="AL679" t="str">
        <f t="shared" si="177"/>
        <v>Y</v>
      </c>
      <c r="AM679" s="21">
        <f t="shared" si="178"/>
        <v>42259.9432538584</v>
      </c>
    </row>
    <row r="680" ht="15" customHeight="1" spans="1:39">
      <c r="A680" s="52" t="s">
        <v>1670</v>
      </c>
      <c r="B680" s="52" t="s">
        <v>612</v>
      </c>
      <c r="C680" s="52" t="s">
        <v>613</v>
      </c>
      <c r="D680" s="52" t="s">
        <v>929</v>
      </c>
      <c r="E680" s="10" t="s">
        <v>731</v>
      </c>
      <c r="F680" s="52" t="s">
        <v>614</v>
      </c>
      <c r="G680" s="52" t="s">
        <v>169</v>
      </c>
      <c r="H680" s="52" t="s">
        <v>200</v>
      </c>
      <c r="I680" s="52" t="s">
        <v>391</v>
      </c>
      <c r="J680" s="52" t="s">
        <v>165</v>
      </c>
      <c r="K680" s="52" t="s">
        <v>931</v>
      </c>
      <c r="L680" s="53" t="s">
        <v>288</v>
      </c>
      <c r="M680" s="13">
        <v>260</v>
      </c>
      <c r="N680" s="14">
        <f t="shared" si="167"/>
        <v>0.712328767123288</v>
      </c>
      <c r="O680" s="15">
        <v>6080</v>
      </c>
      <c r="P680" s="15">
        <f t="shared" si="168"/>
        <v>1580800</v>
      </c>
      <c r="Q680" s="16">
        <f>IFERROR(VLOOKUP(G680,SCENARIOS!$A$13:$E$18,2,0),0.025)</f>
        <v>0.02</v>
      </c>
      <c r="R680" s="52">
        <f>IFERROR(VLOOKUP(L680,INPUTS!$A$107:$B$120,2,0),0.0082)</f>
        <v>0.0085</v>
      </c>
      <c r="S680" s="52">
        <f t="shared" si="169"/>
        <v>51.68</v>
      </c>
      <c r="T680" s="15">
        <f t="shared" si="170"/>
        <v>13436.8</v>
      </c>
      <c r="U680" s="15">
        <f>T680/INPUTS!$B$7*1000</f>
        <v>16796000</v>
      </c>
      <c r="V680" s="15">
        <f>T680*INPUTS!$B$6</f>
        <v>42460.288</v>
      </c>
      <c r="W680" s="54" t="s">
        <v>396</v>
      </c>
      <c r="X680" s="54" t="s">
        <v>396</v>
      </c>
      <c r="Y680" s="67">
        <f>IFERROR(VLOOKUP(E680,INPUTS!$A$44:$B$103,2,0),0)</f>
        <v>0</v>
      </c>
      <c r="Z680" s="15">
        <f t="shared" si="171"/>
        <v>0</v>
      </c>
      <c r="AA680" s="20">
        <f>IFERROR(VLOOKUP(E680,INPUTS!$A$44:$C$103,3,0),SCENARIOS!$J$23)</f>
        <v>0</v>
      </c>
      <c r="AB680" s="15">
        <f t="shared" si="172"/>
        <v>0</v>
      </c>
      <c r="AC680" s="20">
        <f>IFERROR(VLOOKUP($E680,INPUTS!$A$44:$G$103,4,0),SCENARIOS!$K$23)</f>
        <v>0</v>
      </c>
      <c r="AD680" s="15">
        <f t="shared" si="173"/>
        <v>0</v>
      </c>
      <c r="AE680" s="20">
        <f>IFERROR(VLOOKUP($E680,INPUTS!$A$44:$G$103,5,0),SCENARIOS!$L$23)</f>
        <v>0</v>
      </c>
      <c r="AF680" s="15">
        <f t="shared" si="174"/>
        <v>0</v>
      </c>
      <c r="AG680" s="20">
        <f>IFERROR(VLOOKUP($E680,INPUTS!$A$44:$G$103,6,0),SCENARIOS!$M$23)</f>
        <v>0</v>
      </c>
      <c r="AH680" s="15">
        <f t="shared" si="175"/>
        <v>0</v>
      </c>
      <c r="AI680" s="20">
        <f>IFERROR(VLOOKUP($E680,INPUTS!$A$44:$G$103,7,0),SCENARIOS!$N$23)</f>
        <v>0</v>
      </c>
      <c r="AJ680" s="15">
        <f t="shared" si="176"/>
        <v>0</v>
      </c>
      <c r="AL680" t="str">
        <f t="shared" si="177"/>
        <v>N</v>
      </c>
      <c r="AM680" s="21">
        <f t="shared" si="178"/>
        <v>22044.4946264237</v>
      </c>
    </row>
    <row r="681" ht="15" customHeight="1" spans="1:39">
      <c r="A681" s="52" t="s">
        <v>1671</v>
      </c>
      <c r="B681" s="52" t="s">
        <v>612</v>
      </c>
      <c r="C681" s="52" t="s">
        <v>613</v>
      </c>
      <c r="D681" s="52" t="s">
        <v>929</v>
      </c>
      <c r="E681" s="10" t="s">
        <v>731</v>
      </c>
      <c r="F681" s="52" t="s">
        <v>614</v>
      </c>
      <c r="G681" s="52" t="s">
        <v>169</v>
      </c>
      <c r="H681" s="52" t="s">
        <v>213</v>
      </c>
      <c r="I681" s="52" t="s">
        <v>606</v>
      </c>
      <c r="J681" s="52" t="s">
        <v>165</v>
      </c>
      <c r="K681" s="52" t="s">
        <v>931</v>
      </c>
      <c r="L681" s="53" t="s">
        <v>288</v>
      </c>
      <c r="M681" s="13">
        <v>260</v>
      </c>
      <c r="N681" s="14">
        <f t="shared" si="167"/>
        <v>0.712328767123288</v>
      </c>
      <c r="O681" s="15">
        <v>5660</v>
      </c>
      <c r="P681" s="15">
        <f t="shared" si="168"/>
        <v>1471600</v>
      </c>
      <c r="Q681" s="16">
        <f>IFERROR(VLOOKUP(G681,SCENARIOS!$A$13:$E$18,2,0),0.025)</f>
        <v>0.02</v>
      </c>
      <c r="R681" s="52">
        <f>IFERROR(VLOOKUP(L681,INPUTS!$A$107:$B$120,2,0),0.0082)</f>
        <v>0.0085</v>
      </c>
      <c r="S681" s="52">
        <f t="shared" si="169"/>
        <v>48.11</v>
      </c>
      <c r="T681" s="15">
        <f t="shared" si="170"/>
        <v>12508.6</v>
      </c>
      <c r="U681" s="15">
        <f>T681/INPUTS!$B$7*1000</f>
        <v>15635750</v>
      </c>
      <c r="V681" s="15">
        <f>T681*INPUTS!$B$6</f>
        <v>39527.176</v>
      </c>
      <c r="W681" s="54" t="s">
        <v>396</v>
      </c>
      <c r="X681" s="54" t="s">
        <v>396</v>
      </c>
      <c r="Y681" s="67">
        <f>IFERROR(VLOOKUP(E681,INPUTS!$A$44:$B$103,2,0),0)</f>
        <v>0</v>
      </c>
      <c r="Z681" s="15">
        <f t="shared" si="171"/>
        <v>0</v>
      </c>
      <c r="AA681" s="20">
        <f>IFERROR(VLOOKUP(E681,INPUTS!$A$44:$C$103,3,0),SCENARIOS!$J$23)</f>
        <v>0</v>
      </c>
      <c r="AB681" s="15">
        <f t="shared" si="172"/>
        <v>0</v>
      </c>
      <c r="AC681" s="20">
        <f>IFERROR(VLOOKUP($E681,INPUTS!$A$44:$G$103,4,0),SCENARIOS!$K$23)</f>
        <v>0</v>
      </c>
      <c r="AD681" s="15">
        <f t="shared" si="173"/>
        <v>0</v>
      </c>
      <c r="AE681" s="20">
        <f>IFERROR(VLOOKUP($E681,INPUTS!$A$44:$G$103,5,0),SCENARIOS!$L$23)</f>
        <v>0</v>
      </c>
      <c r="AF681" s="15">
        <f t="shared" si="174"/>
        <v>0</v>
      </c>
      <c r="AG681" s="20">
        <f>IFERROR(VLOOKUP($E681,INPUTS!$A$44:$G$103,6,0),SCENARIOS!$M$23)</f>
        <v>0</v>
      </c>
      <c r="AH681" s="15">
        <f t="shared" si="175"/>
        <v>0</v>
      </c>
      <c r="AI681" s="20">
        <f>IFERROR(VLOOKUP($E681,INPUTS!$A$44:$G$103,7,0),SCENARIOS!$N$23)</f>
        <v>0</v>
      </c>
      <c r="AJ681" s="15">
        <f t="shared" si="176"/>
        <v>0</v>
      </c>
      <c r="AL681" t="str">
        <f t="shared" si="177"/>
        <v>Y</v>
      </c>
      <c r="AM681" s="21">
        <f t="shared" si="178"/>
        <v>20521.6841423615</v>
      </c>
    </row>
    <row r="682" ht="15" customHeight="1" spans="1:39">
      <c r="A682" s="52" t="s">
        <v>1672</v>
      </c>
      <c r="B682" s="52" t="s">
        <v>666</v>
      </c>
      <c r="C682" s="52" t="s">
        <v>667</v>
      </c>
      <c r="D682" s="52" t="s">
        <v>929</v>
      </c>
      <c r="E682" s="10" t="s">
        <v>615</v>
      </c>
      <c r="F682" s="52" t="s">
        <v>614</v>
      </c>
      <c r="G682" s="52" t="s">
        <v>169</v>
      </c>
      <c r="H682" s="52" t="s">
        <v>227</v>
      </c>
      <c r="I682" s="52" t="s">
        <v>938</v>
      </c>
      <c r="J682" s="52" t="s">
        <v>165</v>
      </c>
      <c r="K682" s="52" t="s">
        <v>931</v>
      </c>
      <c r="L682" s="53" t="s">
        <v>1545</v>
      </c>
      <c r="M682" s="13">
        <v>365</v>
      </c>
      <c r="N682" s="14">
        <f t="shared" si="167"/>
        <v>1</v>
      </c>
      <c r="O682" s="15">
        <v>5720</v>
      </c>
      <c r="P682" s="15">
        <f t="shared" si="168"/>
        <v>2087800</v>
      </c>
      <c r="Q682" s="16">
        <f>IFERROR(VLOOKUP(G682,SCENARIOS!$A$13:$E$18,2,0),0.025)</f>
        <v>0.02</v>
      </c>
      <c r="R682" s="52">
        <f>IFERROR(VLOOKUP(L682,INPUTS!$A$107:$B$120,2,0),0.0082)</f>
        <v>0.0082</v>
      </c>
      <c r="S682" s="52">
        <f t="shared" si="169"/>
        <v>46.904</v>
      </c>
      <c r="T682" s="15">
        <f t="shared" si="170"/>
        <v>17119.96</v>
      </c>
      <c r="U682" s="15">
        <f>T682/INPUTS!$B$7*1000</f>
        <v>21399950</v>
      </c>
      <c r="V682" s="15">
        <f>T682*INPUTS!$B$6</f>
        <v>54099.0736</v>
      </c>
      <c r="W682" s="54" t="s">
        <v>396</v>
      </c>
      <c r="X682" s="54" t="s">
        <v>396</v>
      </c>
      <c r="Y682" s="67">
        <f>IFERROR(VLOOKUP(E682,INPUTS!$A$44:$B$103,2,0),0)</f>
        <v>0</v>
      </c>
      <c r="Z682" s="15">
        <f t="shared" si="171"/>
        <v>0</v>
      </c>
      <c r="AA682" s="20">
        <f>IFERROR(VLOOKUP(E682,INPUTS!$A$44:$C$103,3,0),SCENARIOS!$J$23)</f>
        <v>0</v>
      </c>
      <c r="AB682" s="15">
        <f t="shared" si="172"/>
        <v>0</v>
      </c>
      <c r="AC682" s="20">
        <f>IFERROR(VLOOKUP($E682,INPUTS!$A$44:$G$103,4,0),SCENARIOS!$K$23)</f>
        <v>0</v>
      </c>
      <c r="AD682" s="15">
        <f t="shared" si="173"/>
        <v>0</v>
      </c>
      <c r="AE682" s="20">
        <f>IFERROR(VLOOKUP($E682,INPUTS!$A$44:$G$103,5,0),SCENARIOS!$L$23)</f>
        <v>0</v>
      </c>
      <c r="AF682" s="15">
        <f t="shared" si="174"/>
        <v>0</v>
      </c>
      <c r="AG682" s="20">
        <f>IFERROR(VLOOKUP($E682,INPUTS!$A$44:$G$103,6,0),SCENARIOS!$M$23)</f>
        <v>0</v>
      </c>
      <c r="AH682" s="15">
        <f t="shared" si="175"/>
        <v>0</v>
      </c>
      <c r="AI682" s="20">
        <f>IFERROR(VLOOKUP($E682,INPUTS!$A$44:$G$103,7,0),SCENARIOS!$N$23)</f>
        <v>0</v>
      </c>
      <c r="AJ682" s="15">
        <f t="shared" si="176"/>
        <v>0</v>
      </c>
      <c r="AL682" t="str">
        <f t="shared" si="177"/>
        <v>N</v>
      </c>
      <c r="AM682" s="21">
        <f t="shared" si="178"/>
        <v>28087.1090009964</v>
      </c>
    </row>
    <row r="683" ht="15" customHeight="1" spans="1:39">
      <c r="A683" s="52" t="s">
        <v>1673</v>
      </c>
      <c r="B683" s="52" t="s">
        <v>666</v>
      </c>
      <c r="C683" s="52" t="s">
        <v>667</v>
      </c>
      <c r="D683" s="52" t="s">
        <v>929</v>
      </c>
      <c r="E683" s="10" t="s">
        <v>615</v>
      </c>
      <c r="F683" s="52" t="s">
        <v>614</v>
      </c>
      <c r="G683" s="52" t="s">
        <v>169</v>
      </c>
      <c r="H683" s="52" t="s">
        <v>215</v>
      </c>
      <c r="I683" s="52" t="s">
        <v>490</v>
      </c>
      <c r="J683" s="52" t="s">
        <v>165</v>
      </c>
      <c r="K683" s="52" t="s">
        <v>931</v>
      </c>
      <c r="L683" s="53" t="s">
        <v>1545</v>
      </c>
      <c r="M683" s="13">
        <v>260</v>
      </c>
      <c r="N683" s="14">
        <f t="shared" si="167"/>
        <v>0.712328767123288</v>
      </c>
      <c r="O683" s="15">
        <v>5290</v>
      </c>
      <c r="P683" s="15">
        <f t="shared" si="168"/>
        <v>1375400</v>
      </c>
      <c r="Q683" s="16">
        <f>IFERROR(VLOOKUP(G683,SCENARIOS!$A$13:$E$18,2,0),0.025)</f>
        <v>0.02</v>
      </c>
      <c r="R683" s="52">
        <f>IFERROR(VLOOKUP(L683,INPUTS!$A$107:$B$120,2,0),0.0082)</f>
        <v>0.0082</v>
      </c>
      <c r="S683" s="52">
        <f t="shared" si="169"/>
        <v>43.378</v>
      </c>
      <c r="T683" s="15">
        <f t="shared" si="170"/>
        <v>11278.28</v>
      </c>
      <c r="U683" s="15">
        <f>T683/INPUTS!$B$7*1000</f>
        <v>14097850</v>
      </c>
      <c r="V683" s="15">
        <f>T683*INPUTS!$B$6</f>
        <v>35639.3648</v>
      </c>
      <c r="W683" s="54" t="s">
        <v>396</v>
      </c>
      <c r="X683" s="54" t="s">
        <v>396</v>
      </c>
      <c r="Y683" s="67">
        <f>IFERROR(VLOOKUP(E683,INPUTS!$A$44:$B$103,2,0),0)</f>
        <v>0</v>
      </c>
      <c r="Z683" s="15">
        <f t="shared" si="171"/>
        <v>0</v>
      </c>
      <c r="AA683" s="20">
        <f>IFERROR(VLOOKUP(E683,INPUTS!$A$44:$C$103,3,0),SCENARIOS!$J$23)</f>
        <v>0</v>
      </c>
      <c r="AB683" s="15">
        <f t="shared" si="172"/>
        <v>0</v>
      </c>
      <c r="AC683" s="20">
        <f>IFERROR(VLOOKUP($E683,INPUTS!$A$44:$G$103,4,0),SCENARIOS!$K$23)</f>
        <v>0</v>
      </c>
      <c r="AD683" s="15">
        <f t="shared" si="173"/>
        <v>0</v>
      </c>
      <c r="AE683" s="20">
        <f>IFERROR(VLOOKUP($E683,INPUTS!$A$44:$G$103,5,0),SCENARIOS!$L$23)</f>
        <v>0</v>
      </c>
      <c r="AF683" s="15">
        <f t="shared" si="174"/>
        <v>0</v>
      </c>
      <c r="AG683" s="20">
        <f>IFERROR(VLOOKUP($E683,INPUTS!$A$44:$G$103,6,0),SCENARIOS!$M$23)</f>
        <v>0</v>
      </c>
      <c r="AH683" s="15">
        <f t="shared" si="175"/>
        <v>0</v>
      </c>
      <c r="AI683" s="20">
        <f>IFERROR(VLOOKUP($E683,INPUTS!$A$44:$G$103,7,0),SCENARIOS!$N$23)</f>
        <v>0</v>
      </c>
      <c r="AJ683" s="15">
        <f t="shared" si="176"/>
        <v>0</v>
      </c>
      <c r="AL683" t="str">
        <f t="shared" si="177"/>
        <v>Y</v>
      </c>
      <c r="AM683" s="21">
        <f t="shared" si="178"/>
        <v>18503.2137752517</v>
      </c>
    </row>
    <row r="684" ht="15" customHeight="1" spans="1:39">
      <c r="A684" s="52" t="s">
        <v>1674</v>
      </c>
      <c r="B684" s="52" t="s">
        <v>666</v>
      </c>
      <c r="C684" s="52" t="s">
        <v>667</v>
      </c>
      <c r="D684" s="52" t="s">
        <v>929</v>
      </c>
      <c r="E684" s="10" t="s">
        <v>1153</v>
      </c>
      <c r="F684" s="52" t="s">
        <v>614</v>
      </c>
      <c r="G684" s="52" t="s">
        <v>169</v>
      </c>
      <c r="H684" s="52" t="s">
        <v>224</v>
      </c>
      <c r="I684" s="52" t="s">
        <v>938</v>
      </c>
      <c r="J684" s="52" t="s">
        <v>165</v>
      </c>
      <c r="K684" s="52" t="s">
        <v>931</v>
      </c>
      <c r="L684" s="53" t="s">
        <v>1545</v>
      </c>
      <c r="M684" s="13">
        <v>260</v>
      </c>
      <c r="N684" s="14">
        <f t="shared" si="167"/>
        <v>0.712328767123288</v>
      </c>
      <c r="O684" s="15">
        <v>7530</v>
      </c>
      <c r="P684" s="15">
        <f t="shared" si="168"/>
        <v>1957800</v>
      </c>
      <c r="Q684" s="16">
        <f>IFERROR(VLOOKUP(G684,SCENARIOS!$A$13:$E$18,2,0),0.025)</f>
        <v>0.02</v>
      </c>
      <c r="R684" s="52">
        <f>IFERROR(VLOOKUP(L684,INPUTS!$A$107:$B$120,2,0),0.0082)</f>
        <v>0.0082</v>
      </c>
      <c r="S684" s="52">
        <f t="shared" si="169"/>
        <v>61.746</v>
      </c>
      <c r="T684" s="15">
        <f t="shared" si="170"/>
        <v>16053.96</v>
      </c>
      <c r="U684" s="15">
        <f>T684/INPUTS!$B$7*1000</f>
        <v>20067450</v>
      </c>
      <c r="V684" s="15">
        <f>T684*INPUTS!$B$6</f>
        <v>50730.5136</v>
      </c>
      <c r="W684" s="54" t="s">
        <v>396</v>
      </c>
      <c r="X684" s="54" t="s">
        <v>396</v>
      </c>
      <c r="Y684" s="67">
        <f>IFERROR(VLOOKUP(E684,INPUTS!$A$44:$B$103,2,0),0)</f>
        <v>0</v>
      </c>
      <c r="Z684" s="15">
        <f t="shared" si="171"/>
        <v>0</v>
      </c>
      <c r="AA684" s="20">
        <f>IFERROR(VLOOKUP(E684,INPUTS!$A$44:$C$103,3,0),SCENARIOS!$J$23)</f>
        <v>0</v>
      </c>
      <c r="AB684" s="15">
        <f t="shared" si="172"/>
        <v>0</v>
      </c>
      <c r="AC684" s="20">
        <f>IFERROR(VLOOKUP($E684,INPUTS!$A$44:$G$103,4,0),SCENARIOS!$K$23)</f>
        <v>0</v>
      </c>
      <c r="AD684" s="15">
        <f t="shared" si="173"/>
        <v>0</v>
      </c>
      <c r="AE684" s="20">
        <f>IFERROR(VLOOKUP($E684,INPUTS!$A$44:$G$103,5,0),SCENARIOS!$L$23)</f>
        <v>0</v>
      </c>
      <c r="AF684" s="15">
        <f t="shared" si="174"/>
        <v>0</v>
      </c>
      <c r="AG684" s="20">
        <f>IFERROR(VLOOKUP($E684,INPUTS!$A$44:$G$103,6,0),SCENARIOS!$M$23)</f>
        <v>0</v>
      </c>
      <c r="AH684" s="15">
        <f t="shared" si="175"/>
        <v>0</v>
      </c>
      <c r="AI684" s="20">
        <f>IFERROR(VLOOKUP($E684,INPUTS!$A$44:$G$103,7,0),SCENARIOS!$N$23)</f>
        <v>0</v>
      </c>
      <c r="AJ684" s="15">
        <f t="shared" si="176"/>
        <v>0</v>
      </c>
      <c r="AL684" t="str">
        <f t="shared" si="177"/>
        <v>Y</v>
      </c>
      <c r="AM684" s="21">
        <f t="shared" si="178"/>
        <v>26338.223010897</v>
      </c>
    </row>
    <row r="685" ht="15" customHeight="1" spans="1:39">
      <c r="A685" s="52" t="s">
        <v>1675</v>
      </c>
      <c r="B685" s="52" t="s">
        <v>666</v>
      </c>
      <c r="C685" s="52" t="s">
        <v>667</v>
      </c>
      <c r="D685" s="52" t="s">
        <v>929</v>
      </c>
      <c r="E685" s="10" t="s">
        <v>668</v>
      </c>
      <c r="F685" s="52" t="s">
        <v>614</v>
      </c>
      <c r="G685" s="52" t="s">
        <v>169</v>
      </c>
      <c r="H685" s="52" t="s">
        <v>227</v>
      </c>
      <c r="I685" s="52" t="s">
        <v>938</v>
      </c>
      <c r="J685" s="52" t="s">
        <v>165</v>
      </c>
      <c r="K685" s="52" t="s">
        <v>931</v>
      </c>
      <c r="L685" s="53" t="s">
        <v>1545</v>
      </c>
      <c r="M685" s="13">
        <v>260</v>
      </c>
      <c r="N685" s="14">
        <f t="shared" si="167"/>
        <v>0.712328767123288</v>
      </c>
      <c r="O685" s="15">
        <v>7260</v>
      </c>
      <c r="P685" s="15">
        <f t="shared" si="168"/>
        <v>1887600</v>
      </c>
      <c r="Q685" s="16">
        <f>IFERROR(VLOOKUP(G685,SCENARIOS!$A$13:$E$18,2,0),0.025)</f>
        <v>0.02</v>
      </c>
      <c r="R685" s="52">
        <f>IFERROR(VLOOKUP(L685,INPUTS!$A$107:$B$120,2,0),0.0082)</f>
        <v>0.0082</v>
      </c>
      <c r="S685" s="52">
        <f t="shared" si="169"/>
        <v>59.532</v>
      </c>
      <c r="T685" s="15">
        <f t="shared" si="170"/>
        <v>15478.32</v>
      </c>
      <c r="U685" s="15">
        <f>T685/INPUTS!$B$7*1000</f>
        <v>19347900</v>
      </c>
      <c r="V685" s="15">
        <f>T685*INPUTS!$B$6</f>
        <v>48911.4912</v>
      </c>
      <c r="W685" s="54" t="s">
        <v>396</v>
      </c>
      <c r="X685" s="54" t="s">
        <v>396</v>
      </c>
      <c r="Y685" s="67">
        <f>IFERROR(VLOOKUP(E685,INPUTS!$A$44:$B$103,2,0),0)</f>
        <v>0</v>
      </c>
      <c r="Z685" s="15">
        <f t="shared" si="171"/>
        <v>0</v>
      </c>
      <c r="AA685" s="20">
        <f>IFERROR(VLOOKUP(E685,INPUTS!$A$44:$C$103,3,0),SCENARIOS!$J$23)</f>
        <v>0</v>
      </c>
      <c r="AB685" s="15">
        <f t="shared" si="172"/>
        <v>0</v>
      </c>
      <c r="AC685" s="20">
        <f>IFERROR(VLOOKUP($E685,INPUTS!$A$44:$G$103,4,0),SCENARIOS!$K$23)</f>
        <v>0</v>
      </c>
      <c r="AD685" s="15">
        <f t="shared" si="173"/>
        <v>0</v>
      </c>
      <c r="AE685" s="20">
        <f>IFERROR(VLOOKUP($E685,INPUTS!$A$44:$G$103,5,0),SCENARIOS!$L$23)</f>
        <v>0</v>
      </c>
      <c r="AF685" s="15">
        <f t="shared" si="174"/>
        <v>0</v>
      </c>
      <c r="AG685" s="20">
        <f>IFERROR(VLOOKUP($E685,INPUTS!$A$44:$G$103,6,0),SCENARIOS!$M$23)</f>
        <v>0</v>
      </c>
      <c r="AH685" s="15">
        <f t="shared" si="175"/>
        <v>0</v>
      </c>
      <c r="AI685" s="20">
        <f>IFERROR(VLOOKUP($E685,INPUTS!$A$44:$G$103,7,0),SCENARIOS!$N$23)</f>
        <v>0</v>
      </c>
      <c r="AJ685" s="15">
        <f t="shared" si="176"/>
        <v>0</v>
      </c>
      <c r="AL685" t="str">
        <f t="shared" si="177"/>
        <v>N</v>
      </c>
      <c r="AM685" s="21">
        <f t="shared" si="178"/>
        <v>25393.8245762433</v>
      </c>
    </row>
    <row r="686" ht="15" customHeight="1" spans="1:39">
      <c r="A686" s="52" t="s">
        <v>1676</v>
      </c>
      <c r="B686" s="52" t="s">
        <v>616</v>
      </c>
      <c r="C686" s="52" t="s">
        <v>617</v>
      </c>
      <c r="D686" s="52" t="s">
        <v>929</v>
      </c>
      <c r="E686" s="10" t="s">
        <v>245</v>
      </c>
      <c r="F686" s="52" t="s">
        <v>930</v>
      </c>
      <c r="G686" s="52" t="s">
        <v>169</v>
      </c>
      <c r="H686" s="52" t="s">
        <v>224</v>
      </c>
      <c r="I686" s="52" t="s">
        <v>938</v>
      </c>
      <c r="J686" s="52" t="s">
        <v>165</v>
      </c>
      <c r="K686" s="52" t="s">
        <v>931</v>
      </c>
      <c r="L686" s="53" t="s">
        <v>1677</v>
      </c>
      <c r="M686" s="13">
        <v>548</v>
      </c>
      <c r="N686" s="14">
        <f t="shared" si="167"/>
        <v>1.5013698630137</v>
      </c>
      <c r="O686" s="15">
        <v>5570</v>
      </c>
      <c r="P686" s="15">
        <f t="shared" si="168"/>
        <v>3052360</v>
      </c>
      <c r="Q686" s="16">
        <f>IFERROR(VLOOKUP(G686,SCENARIOS!$A$13:$E$18,2,0),0.025)</f>
        <v>0.02</v>
      </c>
      <c r="R686" s="52">
        <f>IFERROR(VLOOKUP(L686,INPUTS!$A$107:$B$120,2,0),0.0082)</f>
        <v>0.0082</v>
      </c>
      <c r="S686" s="52">
        <f t="shared" si="169"/>
        <v>45.674</v>
      </c>
      <c r="T686" s="15">
        <f t="shared" si="170"/>
        <v>25029.352</v>
      </c>
      <c r="U686" s="15">
        <f>T686/INPUTS!$B$7*1000</f>
        <v>31286690</v>
      </c>
      <c r="V686" s="15">
        <f>T686*INPUTS!$B$6</f>
        <v>79092.75232</v>
      </c>
      <c r="W686" s="54" t="s">
        <v>396</v>
      </c>
      <c r="X686" s="54" t="s">
        <v>396</v>
      </c>
      <c r="Y686" s="67">
        <f>IFERROR(VLOOKUP(E686,INPUTS!$A$44:$B$103,2,0),0)</f>
        <v>0.005</v>
      </c>
      <c r="Z686" s="15">
        <f t="shared" si="171"/>
        <v>125.14676</v>
      </c>
      <c r="AA686" s="20">
        <f>IFERROR(VLOOKUP(E686,INPUTS!$A$44:$C$103,3,0),SCENARIOS!$J$23)</f>
        <v>0.03</v>
      </c>
      <c r="AB686" s="15">
        <f t="shared" si="172"/>
        <v>829.032811792066</v>
      </c>
      <c r="AC686" s="20">
        <f>IFERROR(VLOOKUP($E686,INPUTS!$A$44:$G$103,4,0),SCENARIOS!$K$23)</f>
        <v>0.1</v>
      </c>
      <c r="AD686" s="15">
        <f t="shared" si="173"/>
        <v>3051.06404240846</v>
      </c>
      <c r="AE686" s="20">
        <f>IFERROR(VLOOKUP($E686,INPUTS!$A$44:$G$103,5,0),SCENARIOS!$L$23)</f>
        <v>0.2</v>
      </c>
      <c r="AF686" s="15">
        <f t="shared" si="174"/>
        <v>6737.24247711394</v>
      </c>
      <c r="AG686" s="20">
        <f>IFERROR(VLOOKUP($E686,INPUTS!$A$44:$G$103,6,0),SCENARIOS!$M$23)</f>
        <v>0.3</v>
      </c>
      <c r="AH686" s="15">
        <f t="shared" si="175"/>
        <v>11157.6901282277</v>
      </c>
      <c r="AI686" s="20">
        <f>IFERROR(VLOOKUP($E686,INPUTS!$A$44:$G$103,7,0),SCENARIOS!$N$23)</f>
        <v>0.4</v>
      </c>
      <c r="AJ686" s="15">
        <f t="shared" si="176"/>
        <v>16425.3219715071</v>
      </c>
      <c r="AL686" t="str">
        <f t="shared" si="177"/>
        <v>Y</v>
      </c>
      <c r="AM686" s="21">
        <f t="shared" si="178"/>
        <v>41063.3049287678</v>
      </c>
    </row>
    <row r="687" ht="15" customHeight="1" spans="1:39">
      <c r="A687" s="52" t="s">
        <v>1678</v>
      </c>
      <c r="B687" s="52" t="s">
        <v>616</v>
      </c>
      <c r="C687" s="52" t="s">
        <v>617</v>
      </c>
      <c r="D687" s="52" t="s">
        <v>929</v>
      </c>
      <c r="E687" s="10" t="s">
        <v>254</v>
      </c>
      <c r="F687" s="52" t="s">
        <v>930</v>
      </c>
      <c r="G687" s="52" t="s">
        <v>169</v>
      </c>
      <c r="H687" s="52" t="s">
        <v>224</v>
      </c>
      <c r="I687" s="52" t="s">
        <v>938</v>
      </c>
      <c r="J687" s="52" t="s">
        <v>165</v>
      </c>
      <c r="K687" s="52" t="s">
        <v>931</v>
      </c>
      <c r="L687" s="53" t="s">
        <v>1677</v>
      </c>
      <c r="M687" s="13">
        <v>365</v>
      </c>
      <c r="N687" s="14">
        <f t="shared" si="167"/>
        <v>1</v>
      </c>
      <c r="O687" s="15">
        <v>5270</v>
      </c>
      <c r="P687" s="15">
        <f t="shared" si="168"/>
        <v>1923550</v>
      </c>
      <c r="Q687" s="16">
        <f>IFERROR(VLOOKUP(G687,SCENARIOS!$A$13:$E$18,2,0),0.025)</f>
        <v>0.02</v>
      </c>
      <c r="R687" s="52">
        <f>IFERROR(VLOOKUP(L687,INPUTS!$A$107:$B$120,2,0),0.0082)</f>
        <v>0.0082</v>
      </c>
      <c r="S687" s="52">
        <f t="shared" si="169"/>
        <v>43.214</v>
      </c>
      <c r="T687" s="15">
        <f t="shared" si="170"/>
        <v>15773.11</v>
      </c>
      <c r="U687" s="15">
        <f>T687/INPUTS!$B$7*1000</f>
        <v>19716387.5</v>
      </c>
      <c r="V687" s="15">
        <f>T687*INPUTS!$B$6</f>
        <v>49843.0276</v>
      </c>
      <c r="W687" s="54" t="s">
        <v>396</v>
      </c>
      <c r="X687" s="54" t="s">
        <v>396</v>
      </c>
      <c r="Y687" s="67">
        <f>IFERROR(VLOOKUP(E687,INPUTS!$A$44:$B$103,2,0),0)</f>
        <v>0.005</v>
      </c>
      <c r="Z687" s="15">
        <f t="shared" si="171"/>
        <v>78.86555</v>
      </c>
      <c r="AA687" s="20">
        <f>IFERROR(VLOOKUP(E687,INPUTS!$A$44:$C$103,3,0),SCENARIOS!$J$23)</f>
        <v>0.03</v>
      </c>
      <c r="AB687" s="15">
        <f t="shared" si="172"/>
        <v>522.443638732859</v>
      </c>
      <c r="AC687" s="20">
        <f>IFERROR(VLOOKUP($E687,INPUTS!$A$44:$G$103,4,0),SCENARIOS!$K$23)</f>
        <v>0.1</v>
      </c>
      <c r="AD687" s="15">
        <f t="shared" si="173"/>
        <v>1922.73330759635</v>
      </c>
      <c r="AE687" s="20">
        <f>IFERROR(VLOOKUP($E687,INPUTS!$A$44:$G$103,5,0),SCENARIOS!$L$23)</f>
        <v>0.2</v>
      </c>
      <c r="AF687" s="15">
        <f t="shared" si="174"/>
        <v>4245.70586918074</v>
      </c>
      <c r="AG687" s="20">
        <f>IFERROR(VLOOKUP($E687,INPUTS!$A$44:$G$103,6,0),SCENARIOS!$M$23)</f>
        <v>0.3</v>
      </c>
      <c r="AH687" s="15">
        <f t="shared" si="175"/>
        <v>7031.40351929404</v>
      </c>
      <c r="AI687" s="20">
        <f>IFERROR(VLOOKUP($E687,INPUTS!$A$44:$G$103,7,0),SCENARIOS!$N$23)</f>
        <v>0.4</v>
      </c>
      <c r="AJ687" s="15">
        <f t="shared" si="176"/>
        <v>10350.9835269406</v>
      </c>
      <c r="AL687" t="str">
        <f t="shared" si="177"/>
        <v>Y</v>
      </c>
      <c r="AM687" s="21">
        <f t="shared" si="178"/>
        <v>25877.4588173516</v>
      </c>
    </row>
    <row r="688" ht="15" customHeight="1" spans="1:39">
      <c r="A688" s="52" t="s">
        <v>1679</v>
      </c>
      <c r="B688" s="52" t="s">
        <v>616</v>
      </c>
      <c r="C688" s="52" t="s">
        <v>617</v>
      </c>
      <c r="D688" s="52" t="s">
        <v>929</v>
      </c>
      <c r="E688" s="10" t="s">
        <v>254</v>
      </c>
      <c r="F688" s="52" t="s">
        <v>930</v>
      </c>
      <c r="G688" s="52" t="s">
        <v>169</v>
      </c>
      <c r="H688" s="52" t="s">
        <v>227</v>
      </c>
      <c r="I688" s="52" t="s">
        <v>938</v>
      </c>
      <c r="J688" s="52" t="s">
        <v>165</v>
      </c>
      <c r="K688" s="52" t="s">
        <v>931</v>
      </c>
      <c r="L688" s="53" t="s">
        <v>1677</v>
      </c>
      <c r="M688" s="13">
        <v>260</v>
      </c>
      <c r="N688" s="14">
        <f t="shared" si="167"/>
        <v>0.712328767123288</v>
      </c>
      <c r="O688" s="15">
        <v>5270</v>
      </c>
      <c r="P688" s="15">
        <f t="shared" si="168"/>
        <v>1370200</v>
      </c>
      <c r="Q688" s="16">
        <f>IFERROR(VLOOKUP(G688,SCENARIOS!$A$13:$E$18,2,0),0.025)</f>
        <v>0.02</v>
      </c>
      <c r="R688" s="52">
        <f>IFERROR(VLOOKUP(L688,INPUTS!$A$107:$B$120,2,0),0.0082)</f>
        <v>0.0082</v>
      </c>
      <c r="S688" s="52">
        <f t="shared" si="169"/>
        <v>43.214</v>
      </c>
      <c r="T688" s="15">
        <f t="shared" si="170"/>
        <v>11235.64</v>
      </c>
      <c r="U688" s="15">
        <f>T688/INPUTS!$B$7*1000</f>
        <v>14044550</v>
      </c>
      <c r="V688" s="15">
        <f>T688*INPUTS!$B$6</f>
        <v>35504.6224</v>
      </c>
      <c r="W688" s="54" t="s">
        <v>396</v>
      </c>
      <c r="X688" s="54" t="s">
        <v>396</v>
      </c>
      <c r="Y688" s="67">
        <f>IFERROR(VLOOKUP(E688,INPUTS!$A$44:$B$103,2,0),0)</f>
        <v>0.005</v>
      </c>
      <c r="Z688" s="15">
        <f t="shared" si="171"/>
        <v>56.1782</v>
      </c>
      <c r="AA688" s="20">
        <f>IFERROR(VLOOKUP(E688,INPUTS!$A$44:$C$103,3,0),SCENARIOS!$J$23)</f>
        <v>0.03</v>
      </c>
      <c r="AB688" s="15">
        <f t="shared" si="172"/>
        <v>372.151633069981</v>
      </c>
      <c r="AC688" s="20">
        <f>IFERROR(VLOOKUP($E688,INPUTS!$A$44:$G$103,4,0),SCENARIOS!$K$23)</f>
        <v>0.1</v>
      </c>
      <c r="AD688" s="15">
        <f t="shared" si="173"/>
        <v>1369.61824650699</v>
      </c>
      <c r="AE688" s="20">
        <f>IFERROR(VLOOKUP($E688,INPUTS!$A$44:$G$103,5,0),SCENARIOS!$L$23)</f>
        <v>0.2</v>
      </c>
      <c r="AF688" s="15">
        <f t="shared" si="174"/>
        <v>3024.33842736162</v>
      </c>
      <c r="AG688" s="20">
        <f>IFERROR(VLOOKUP($E688,INPUTS!$A$44:$G$103,6,0),SCENARIOS!$M$23)</f>
        <v>0.3</v>
      </c>
      <c r="AH688" s="15">
        <f t="shared" si="175"/>
        <v>5008.67100004507</v>
      </c>
      <c r="AI688" s="20">
        <f>IFERROR(VLOOKUP($E688,INPUTS!$A$44:$G$103,7,0),SCENARIOS!$N$23)</f>
        <v>0.4</v>
      </c>
      <c r="AJ688" s="15">
        <f t="shared" si="176"/>
        <v>7373.30333425908</v>
      </c>
      <c r="AL688" t="str">
        <f t="shared" si="177"/>
        <v>N</v>
      </c>
      <c r="AM688" s="21">
        <f t="shared" si="178"/>
        <v>18433.2583356477</v>
      </c>
    </row>
    <row r="689" ht="15" customHeight="1" spans="1:39">
      <c r="A689" s="52" t="s">
        <v>1680</v>
      </c>
      <c r="B689" s="52" t="s">
        <v>616</v>
      </c>
      <c r="C689" s="52" t="s">
        <v>617</v>
      </c>
      <c r="D689" s="52" t="s">
        <v>929</v>
      </c>
      <c r="E689" s="10" t="s">
        <v>257</v>
      </c>
      <c r="F689" s="52" t="s">
        <v>930</v>
      </c>
      <c r="G689" s="52" t="s">
        <v>169</v>
      </c>
      <c r="H689" s="52" t="s">
        <v>227</v>
      </c>
      <c r="I689" s="52" t="s">
        <v>938</v>
      </c>
      <c r="J689" s="52" t="s">
        <v>165</v>
      </c>
      <c r="K689" s="52" t="s">
        <v>931</v>
      </c>
      <c r="L689" s="53" t="s">
        <v>1677</v>
      </c>
      <c r="M689" s="13">
        <v>260</v>
      </c>
      <c r="N689" s="14">
        <f t="shared" si="167"/>
        <v>0.712328767123288</v>
      </c>
      <c r="O689" s="15">
        <v>7190</v>
      </c>
      <c r="P689" s="15">
        <f t="shared" si="168"/>
        <v>1869400</v>
      </c>
      <c r="Q689" s="16">
        <f>IFERROR(VLOOKUP(G689,SCENARIOS!$A$13:$E$18,2,0),0.025)</f>
        <v>0.02</v>
      </c>
      <c r="R689" s="52">
        <f>IFERROR(VLOOKUP(L689,INPUTS!$A$107:$B$120,2,0),0.0082)</f>
        <v>0.0082</v>
      </c>
      <c r="S689" s="52">
        <f t="shared" si="169"/>
        <v>58.958</v>
      </c>
      <c r="T689" s="15">
        <f t="shared" si="170"/>
        <v>15329.08</v>
      </c>
      <c r="U689" s="15">
        <f>T689/INPUTS!$B$7*1000</f>
        <v>19161350</v>
      </c>
      <c r="V689" s="15">
        <f>T689*INPUTS!$B$6</f>
        <v>48439.8928</v>
      </c>
      <c r="W689" s="54" t="s">
        <v>396</v>
      </c>
      <c r="X689" s="54" t="s">
        <v>396</v>
      </c>
      <c r="Y689" s="67">
        <f>IFERROR(VLOOKUP(E689,INPUTS!$A$44:$B$103,2,0),0)</f>
        <v>0.005</v>
      </c>
      <c r="Z689" s="15">
        <f t="shared" si="171"/>
        <v>76.6454</v>
      </c>
      <c r="AA689" s="20">
        <f>IFERROR(VLOOKUP(E689,INPUTS!$A$44:$C$103,3,0),SCENARIOS!$J$23)</f>
        <v>0.03</v>
      </c>
      <c r="AB689" s="15">
        <f t="shared" si="172"/>
        <v>507.736288761512</v>
      </c>
      <c r="AC689" s="20">
        <f>IFERROR(VLOOKUP($E689,INPUTS!$A$44:$G$103,4,0),SCENARIOS!$K$23)</f>
        <v>0.1</v>
      </c>
      <c r="AD689" s="15">
        <f t="shared" si="173"/>
        <v>1868.60629836532</v>
      </c>
      <c r="AE689" s="20">
        <f>IFERROR(VLOOKUP($E689,INPUTS!$A$44:$G$103,5,0),SCENARIOS!$L$23)</f>
        <v>0.2</v>
      </c>
      <c r="AF689" s="15">
        <f t="shared" si="174"/>
        <v>4126.18468552753</v>
      </c>
      <c r="AG689" s="20">
        <f>IFERROR(VLOOKUP($E689,INPUTS!$A$44:$G$103,6,0),SCENARIOS!$M$23)</f>
        <v>0.3</v>
      </c>
      <c r="AH689" s="15">
        <f t="shared" si="175"/>
        <v>6833.46195262316</v>
      </c>
      <c r="AI689" s="20">
        <f>IFERROR(VLOOKUP($E689,INPUTS!$A$44:$G$103,7,0),SCENARIOS!$N$23)</f>
        <v>0.4</v>
      </c>
      <c r="AJ689" s="15">
        <f t="shared" si="176"/>
        <v>10059.5922150518</v>
      </c>
      <c r="AL689" t="str">
        <f t="shared" si="177"/>
        <v>N</v>
      </c>
      <c r="AM689" s="21">
        <f t="shared" si="178"/>
        <v>25148.9805376294</v>
      </c>
    </row>
    <row r="690" ht="15" customHeight="1" spans="1:39">
      <c r="A690" s="52" t="s">
        <v>1681</v>
      </c>
      <c r="B690" s="52" t="s">
        <v>618</v>
      </c>
      <c r="C690" s="52" t="s">
        <v>619</v>
      </c>
      <c r="D690" s="52" t="s">
        <v>929</v>
      </c>
      <c r="E690" s="10" t="s">
        <v>253</v>
      </c>
      <c r="F690" s="52" t="s">
        <v>930</v>
      </c>
      <c r="G690" s="52" t="s">
        <v>169</v>
      </c>
      <c r="H690" s="52" t="s">
        <v>224</v>
      </c>
      <c r="I690" s="52" t="s">
        <v>938</v>
      </c>
      <c r="J690" s="52" t="s">
        <v>165</v>
      </c>
      <c r="K690" s="52" t="s">
        <v>931</v>
      </c>
      <c r="L690" s="53" t="s">
        <v>291</v>
      </c>
      <c r="M690" s="13">
        <v>260</v>
      </c>
      <c r="N690" s="14">
        <f t="shared" si="167"/>
        <v>0.712328767123288</v>
      </c>
      <c r="O690" s="15">
        <v>8130</v>
      </c>
      <c r="P690" s="15">
        <f t="shared" si="168"/>
        <v>2113800</v>
      </c>
      <c r="Q690" s="16">
        <f>IFERROR(VLOOKUP(G690,SCENARIOS!$A$13:$E$18,2,0),0.025)</f>
        <v>0.02</v>
      </c>
      <c r="R690" s="52">
        <f>IFERROR(VLOOKUP(L690,INPUTS!$A$107:$B$120,2,0),0.0082)</f>
        <v>0.0079</v>
      </c>
      <c r="S690" s="52">
        <f t="shared" si="169"/>
        <v>64.227</v>
      </c>
      <c r="T690" s="15">
        <f t="shared" si="170"/>
        <v>16699.02</v>
      </c>
      <c r="U690" s="15">
        <f>T690/INPUTS!$B$7*1000</f>
        <v>20873775</v>
      </c>
      <c r="V690" s="15">
        <f>T690*INPUTS!$B$6</f>
        <v>52768.9032</v>
      </c>
      <c r="W690" s="54" t="s">
        <v>396</v>
      </c>
      <c r="X690" s="54" t="s">
        <v>396</v>
      </c>
      <c r="Y690" s="67">
        <f>IFERROR(VLOOKUP(E690,INPUTS!$A$44:$B$103,2,0),0)</f>
        <v>0.005</v>
      </c>
      <c r="Z690" s="15">
        <f t="shared" si="171"/>
        <v>83.4951</v>
      </c>
      <c r="AA690" s="20">
        <f>IFERROR(VLOOKUP(E690,INPUTS!$A$44:$C$103,3,0),SCENARIOS!$J$23)</f>
        <v>0.03</v>
      </c>
      <c r="AB690" s="15">
        <f t="shared" si="172"/>
        <v>553.112022427586</v>
      </c>
      <c r="AC690" s="20">
        <f>IFERROR(VLOOKUP($E690,INPUTS!$A$44:$G$103,4,0),SCENARIOS!$K$23)</f>
        <v>0.1</v>
      </c>
      <c r="AD690" s="15">
        <f t="shared" si="173"/>
        <v>2035.60121993809</v>
      </c>
      <c r="AE690" s="20">
        <f>IFERROR(VLOOKUP($E690,INPUTS!$A$44:$G$103,5,0),SCENARIOS!$L$23)</f>
        <v>0.2</v>
      </c>
      <c r="AF690" s="15">
        <f t="shared" si="174"/>
        <v>4494.93645980828</v>
      </c>
      <c r="AG690" s="20">
        <f>IFERROR(VLOOKUP($E690,INPUTS!$A$44:$G$103,6,0),SCENARIOS!$M$23)</f>
        <v>0.3</v>
      </c>
      <c r="AH690" s="15">
        <f t="shared" si="175"/>
        <v>7444.15958531714</v>
      </c>
      <c r="AI690" s="20">
        <f>IFERROR(VLOOKUP($E690,INPUTS!$A$44:$G$103,7,0),SCENARIOS!$N$23)</f>
        <v>0.4</v>
      </c>
      <c r="AJ690" s="15">
        <f t="shared" si="176"/>
        <v>10958.6049254746</v>
      </c>
      <c r="AL690" t="str">
        <f t="shared" si="177"/>
        <v>Y</v>
      </c>
      <c r="AM690" s="21">
        <f t="shared" si="178"/>
        <v>27396.5123136864</v>
      </c>
    </row>
    <row r="691" ht="15" customHeight="1" spans="1:39">
      <c r="A691" s="52" t="s">
        <v>1682</v>
      </c>
      <c r="B691" s="52" t="s">
        <v>618</v>
      </c>
      <c r="C691" s="52" t="s">
        <v>619</v>
      </c>
      <c r="D691" s="52" t="s">
        <v>929</v>
      </c>
      <c r="E691" s="10" t="s">
        <v>253</v>
      </c>
      <c r="F691" s="52" t="s">
        <v>930</v>
      </c>
      <c r="G691" s="52" t="s">
        <v>169</v>
      </c>
      <c r="H691" s="52" t="s">
        <v>234</v>
      </c>
      <c r="I691" s="52" t="s">
        <v>424</v>
      </c>
      <c r="J691" s="52" t="s">
        <v>173</v>
      </c>
      <c r="K691" s="52" t="s">
        <v>931</v>
      </c>
      <c r="L691" s="53" t="s">
        <v>291</v>
      </c>
      <c r="M691" s="13">
        <v>365</v>
      </c>
      <c r="N691" s="14">
        <f t="shared" si="167"/>
        <v>1</v>
      </c>
      <c r="O691" s="15">
        <v>8280</v>
      </c>
      <c r="P691" s="15">
        <f t="shared" si="168"/>
        <v>3022200</v>
      </c>
      <c r="Q691" s="16">
        <f>IFERROR(VLOOKUP(G691,SCENARIOS!$A$13:$E$18,2,0),0.025)</f>
        <v>0.02</v>
      </c>
      <c r="R691" s="52">
        <f>IFERROR(VLOOKUP(L691,INPUTS!$A$107:$B$120,2,0),0.0082)</f>
        <v>0.0079</v>
      </c>
      <c r="S691" s="52">
        <f t="shared" si="169"/>
        <v>65.412</v>
      </c>
      <c r="T691" s="15">
        <f t="shared" si="170"/>
        <v>23875.38</v>
      </c>
      <c r="U691" s="15">
        <f>T691/INPUTS!$B$7*1000</f>
        <v>29844225</v>
      </c>
      <c r="V691" s="15">
        <f>T691*INPUTS!$B$6</f>
        <v>75446.2008</v>
      </c>
      <c r="W691" s="54" t="s">
        <v>396</v>
      </c>
      <c r="X691" s="54" t="s">
        <v>396</v>
      </c>
      <c r="Y691" s="67">
        <f>IFERROR(VLOOKUP(E691,INPUTS!$A$44:$B$103,2,0),0)</f>
        <v>0.005</v>
      </c>
      <c r="Z691" s="15">
        <f t="shared" si="171"/>
        <v>119.3769</v>
      </c>
      <c r="AA691" s="20">
        <f>IFERROR(VLOOKUP(E691,INPUTS!$A$44:$C$103,3,0),SCENARIOS!$J$23)</f>
        <v>0.03</v>
      </c>
      <c r="AB691" s="15">
        <f t="shared" si="172"/>
        <v>790.810461813157</v>
      </c>
      <c r="AC691" s="20">
        <f>IFERROR(VLOOKUP($E691,INPUTS!$A$44:$G$103,4,0),SCENARIOS!$K$23)</f>
        <v>0.1</v>
      </c>
      <c r="AD691" s="15">
        <f t="shared" si="173"/>
        <v>2910.39549952544</v>
      </c>
      <c r="AE691" s="20">
        <f>IFERROR(VLOOKUP($E691,INPUTS!$A$44:$G$103,5,0),SCENARIOS!$L$23)</f>
        <v>0.2</v>
      </c>
      <c r="AF691" s="15">
        <f t="shared" si="174"/>
        <v>6426.62360149143</v>
      </c>
      <c r="AG691" s="20">
        <f>IFERROR(VLOOKUP($E691,INPUTS!$A$44:$G$103,6,0),SCENARIOS!$M$23)</f>
        <v>0.3</v>
      </c>
      <c r="AH691" s="15">
        <f t="shared" si="175"/>
        <v>10643.2676216981</v>
      </c>
      <c r="AI691" s="20">
        <f>IFERROR(VLOOKUP($E691,INPUTS!$A$44:$G$103,7,0),SCENARIOS!$N$23)</f>
        <v>0.4</v>
      </c>
      <c r="AJ691" s="15">
        <f t="shared" si="176"/>
        <v>15668.0366192493</v>
      </c>
      <c r="AL691" t="str">
        <f t="shared" si="177"/>
        <v>N</v>
      </c>
      <c r="AM691" s="21">
        <f t="shared" si="178"/>
        <v>39170.0915481233</v>
      </c>
    </row>
    <row r="692" ht="15" customHeight="1" spans="1:39">
      <c r="A692" s="52" t="s">
        <v>1683</v>
      </c>
      <c r="B692" s="52" t="s">
        <v>618</v>
      </c>
      <c r="C692" s="52" t="s">
        <v>619</v>
      </c>
      <c r="D692" s="52" t="s">
        <v>929</v>
      </c>
      <c r="E692" s="10" t="s">
        <v>253</v>
      </c>
      <c r="F692" s="52" t="s">
        <v>930</v>
      </c>
      <c r="G692" s="52" t="s">
        <v>169</v>
      </c>
      <c r="H692" s="52" t="s">
        <v>203</v>
      </c>
      <c r="I692" s="52" t="s">
        <v>399</v>
      </c>
      <c r="J692" s="52" t="s">
        <v>165</v>
      </c>
      <c r="K692" s="52" t="s">
        <v>931</v>
      </c>
      <c r="L692" s="53" t="s">
        <v>291</v>
      </c>
      <c r="M692" s="13">
        <v>260</v>
      </c>
      <c r="N692" s="14">
        <f t="shared" si="167"/>
        <v>0.712328767123288</v>
      </c>
      <c r="O692" s="15">
        <v>8920</v>
      </c>
      <c r="P692" s="15">
        <f t="shared" si="168"/>
        <v>2319200</v>
      </c>
      <c r="Q692" s="16">
        <f>IFERROR(VLOOKUP(G692,SCENARIOS!$A$13:$E$18,2,0),0.025)</f>
        <v>0.02</v>
      </c>
      <c r="R692" s="52">
        <f>IFERROR(VLOOKUP(L692,INPUTS!$A$107:$B$120,2,0),0.0082)</f>
        <v>0.0079</v>
      </c>
      <c r="S692" s="52">
        <f t="shared" si="169"/>
        <v>70.468</v>
      </c>
      <c r="T692" s="15">
        <f t="shared" si="170"/>
        <v>18321.68</v>
      </c>
      <c r="U692" s="15">
        <f>T692/INPUTS!$B$7*1000</f>
        <v>22902100</v>
      </c>
      <c r="V692" s="15">
        <f>T692*INPUTS!$B$6</f>
        <v>57896.5088</v>
      </c>
      <c r="W692" s="54" t="s">
        <v>396</v>
      </c>
      <c r="X692" s="54" t="s">
        <v>396</v>
      </c>
      <c r="Y692" s="67">
        <f>IFERROR(VLOOKUP(E692,INPUTS!$A$44:$B$103,2,0),0)</f>
        <v>0.005</v>
      </c>
      <c r="Z692" s="15">
        <f t="shared" si="171"/>
        <v>91.6084</v>
      </c>
      <c r="AA692" s="20">
        <f>IFERROR(VLOOKUP(E692,INPUTS!$A$44:$C$103,3,0),SCENARIOS!$J$23)</f>
        <v>0.03</v>
      </c>
      <c r="AB692" s="15">
        <f t="shared" si="172"/>
        <v>606.858455111201</v>
      </c>
      <c r="AC692" s="20">
        <f>IFERROR(VLOOKUP($E692,INPUTS!$A$44:$G$103,4,0),SCENARIOS!$K$23)</f>
        <v>0.1</v>
      </c>
      <c r="AD692" s="15">
        <f t="shared" si="173"/>
        <v>2233.40256849295</v>
      </c>
      <c r="AE692" s="20">
        <f>IFERROR(VLOOKUP($E692,INPUTS!$A$44:$G$103,5,0),SCENARIOS!$L$23)</f>
        <v>0.2</v>
      </c>
      <c r="AF692" s="15">
        <f t="shared" si="174"/>
        <v>4931.71380338129</v>
      </c>
      <c r="AG692" s="20">
        <f>IFERROR(VLOOKUP($E692,INPUTS!$A$44:$G$103,6,0),SCENARIOS!$M$23)</f>
        <v>0.3</v>
      </c>
      <c r="AH692" s="15">
        <f t="shared" si="175"/>
        <v>8167.51580578461</v>
      </c>
      <c r="AI692" s="20">
        <f>IFERROR(VLOOKUP($E692,INPUTS!$A$44:$G$103,7,0),SCENARIOS!$N$23)</f>
        <v>0.4</v>
      </c>
      <c r="AJ692" s="15">
        <f t="shared" si="176"/>
        <v>12023.4632146658</v>
      </c>
      <c r="AL692" t="str">
        <f t="shared" si="177"/>
        <v>Y</v>
      </c>
      <c r="AM692" s="21">
        <f t="shared" si="178"/>
        <v>30058.6580366645</v>
      </c>
    </row>
    <row r="693" ht="15" customHeight="1" spans="1:39">
      <c r="A693" s="52" t="s">
        <v>1684</v>
      </c>
      <c r="B693" s="52" t="s">
        <v>618</v>
      </c>
      <c r="C693" s="52" t="s">
        <v>619</v>
      </c>
      <c r="D693" s="52" t="s">
        <v>929</v>
      </c>
      <c r="E693" s="10" t="s">
        <v>248</v>
      </c>
      <c r="F693" s="52" t="s">
        <v>930</v>
      </c>
      <c r="G693" s="52" t="s">
        <v>169</v>
      </c>
      <c r="H693" s="52" t="s">
        <v>234</v>
      </c>
      <c r="I693" s="52" t="s">
        <v>424</v>
      </c>
      <c r="J693" s="52" t="s">
        <v>173</v>
      </c>
      <c r="K693" s="52" t="s">
        <v>931</v>
      </c>
      <c r="L693" s="53" t="s">
        <v>291</v>
      </c>
      <c r="M693" s="13">
        <v>260</v>
      </c>
      <c r="N693" s="14">
        <f t="shared" si="167"/>
        <v>0.712328767123288</v>
      </c>
      <c r="O693" s="15">
        <v>8740</v>
      </c>
      <c r="P693" s="15">
        <f t="shared" si="168"/>
        <v>2272400</v>
      </c>
      <c r="Q693" s="16">
        <f>IFERROR(VLOOKUP(G693,SCENARIOS!$A$13:$E$18,2,0),0.025)</f>
        <v>0.02</v>
      </c>
      <c r="R693" s="52">
        <f>IFERROR(VLOOKUP(L693,INPUTS!$A$107:$B$120,2,0),0.0082)</f>
        <v>0.0079</v>
      </c>
      <c r="S693" s="52">
        <f t="shared" si="169"/>
        <v>69.046</v>
      </c>
      <c r="T693" s="15">
        <f t="shared" si="170"/>
        <v>17951.96</v>
      </c>
      <c r="U693" s="15">
        <f>T693/INPUTS!$B$7*1000</f>
        <v>22439950</v>
      </c>
      <c r="V693" s="15">
        <f>T693*INPUTS!$B$6</f>
        <v>56728.1936</v>
      </c>
      <c r="W693" s="54" t="s">
        <v>396</v>
      </c>
      <c r="X693" s="54" t="s">
        <v>396</v>
      </c>
      <c r="Y693" s="67">
        <f>IFERROR(VLOOKUP(E693,INPUTS!$A$44:$B$103,2,0),0)</f>
        <v>0.005</v>
      </c>
      <c r="Z693" s="15">
        <f t="shared" si="171"/>
        <v>89.7598</v>
      </c>
      <c r="AA693" s="20">
        <f>IFERROR(VLOOKUP(E693,INPUTS!$A$44:$C$103,3,0),SCENARIOS!$J$23)</f>
        <v>0.03</v>
      </c>
      <c r="AB693" s="15">
        <f t="shared" si="172"/>
        <v>594.612432474428</v>
      </c>
      <c r="AC693" s="20">
        <f>IFERROR(VLOOKUP($E693,INPUTS!$A$44:$G$103,4,0),SCENARIOS!$K$23)</f>
        <v>0.1</v>
      </c>
      <c r="AD693" s="15">
        <f t="shared" si="173"/>
        <v>2188.33390679691</v>
      </c>
      <c r="AE693" s="20">
        <f>IFERROR(VLOOKUP($E693,INPUTS!$A$44:$G$103,5,0),SCENARIOS!$L$23)</f>
        <v>0.2</v>
      </c>
      <c r="AF693" s="15">
        <f t="shared" si="174"/>
        <v>4832.19491497225</v>
      </c>
      <c r="AG693" s="20">
        <f>IFERROR(VLOOKUP($E693,INPUTS!$A$44:$G$103,6,0),SCENARIOS!$M$23)</f>
        <v>0.3</v>
      </c>
      <c r="AH693" s="15">
        <f t="shared" si="175"/>
        <v>8002.70046441227</v>
      </c>
      <c r="AI693" s="20">
        <f>IFERROR(VLOOKUP($E693,INPUTS!$A$44:$G$103,7,0),SCENARIOS!$N$23)</f>
        <v>0.4</v>
      </c>
      <c r="AJ693" s="15">
        <f t="shared" si="176"/>
        <v>11780.8372753564</v>
      </c>
      <c r="AL693" t="str">
        <f t="shared" si="177"/>
        <v>Y</v>
      </c>
      <c r="AM693" s="21">
        <f t="shared" si="178"/>
        <v>29452.0931883911</v>
      </c>
    </row>
    <row r="694" ht="15" customHeight="1" spans="1:39">
      <c r="A694" s="52" t="s">
        <v>1685</v>
      </c>
      <c r="B694" s="52" t="s">
        <v>618</v>
      </c>
      <c r="C694" s="52" t="s">
        <v>619</v>
      </c>
      <c r="D694" s="52" t="s">
        <v>929</v>
      </c>
      <c r="E694" s="10" t="s">
        <v>248</v>
      </c>
      <c r="F694" s="52" t="s">
        <v>930</v>
      </c>
      <c r="G694" s="52" t="s">
        <v>169</v>
      </c>
      <c r="H694" s="52" t="s">
        <v>264</v>
      </c>
      <c r="I694" s="52" t="s">
        <v>436</v>
      </c>
      <c r="J694" s="52" t="s">
        <v>173</v>
      </c>
      <c r="K694" s="52" t="s">
        <v>931</v>
      </c>
      <c r="L694" s="53" t="s">
        <v>291</v>
      </c>
      <c r="M694" s="13">
        <v>260</v>
      </c>
      <c r="N694" s="14">
        <f t="shared" si="167"/>
        <v>0.712328767123288</v>
      </c>
      <c r="O694" s="15">
        <v>12080</v>
      </c>
      <c r="P694" s="15">
        <f t="shared" si="168"/>
        <v>3140800</v>
      </c>
      <c r="Q694" s="16">
        <f>IFERROR(VLOOKUP(G694,SCENARIOS!$A$13:$E$18,2,0),0.025)</f>
        <v>0.02</v>
      </c>
      <c r="R694" s="52">
        <f>IFERROR(VLOOKUP(L694,INPUTS!$A$107:$B$120,2,0),0.0082)</f>
        <v>0.0079</v>
      </c>
      <c r="S694" s="52">
        <f t="shared" si="169"/>
        <v>95.432</v>
      </c>
      <c r="T694" s="15">
        <f t="shared" si="170"/>
        <v>24812.32</v>
      </c>
      <c r="U694" s="15">
        <f>T694/INPUTS!$B$7*1000</f>
        <v>31015400</v>
      </c>
      <c r="V694" s="15">
        <f>T694*INPUTS!$B$6</f>
        <v>78406.9312</v>
      </c>
      <c r="W694" s="54" t="s">
        <v>396</v>
      </c>
      <c r="X694" s="54" t="s">
        <v>396</v>
      </c>
      <c r="Y694" s="67">
        <f>IFERROR(VLOOKUP(E694,INPUTS!$A$44:$B$103,2,0),0)</f>
        <v>0.005</v>
      </c>
      <c r="Z694" s="15">
        <f t="shared" si="171"/>
        <v>124.0616</v>
      </c>
      <c r="AA694" s="20">
        <f>IFERROR(VLOOKUP(E694,INPUTS!$A$44:$C$103,3,0),SCENARIOS!$J$23)</f>
        <v>0.03</v>
      </c>
      <c r="AB694" s="15">
        <f t="shared" si="172"/>
        <v>821.844185845663</v>
      </c>
      <c r="AC694" s="20">
        <f>IFERROR(VLOOKUP($E694,INPUTS!$A$44:$G$103,4,0),SCENARIOS!$K$23)</f>
        <v>0.1</v>
      </c>
      <c r="AD694" s="15">
        <f t="shared" si="173"/>
        <v>3024.60796271243</v>
      </c>
      <c r="AE694" s="20">
        <f>IFERROR(VLOOKUP($E694,INPUTS!$A$44:$G$103,5,0),SCENARIOS!$L$23)</f>
        <v>0.2</v>
      </c>
      <c r="AF694" s="15">
        <f t="shared" si="174"/>
        <v>6678.82317767331</v>
      </c>
      <c r="AG694" s="20">
        <f>IFERROR(VLOOKUP($E694,INPUTS!$A$44:$G$103,6,0),SCENARIOS!$M$23)</f>
        <v>0.3</v>
      </c>
      <c r="AH694" s="15">
        <f t="shared" si="175"/>
        <v>11060.9406876545</v>
      </c>
      <c r="AI694" s="20">
        <f>IFERROR(VLOOKUP($E694,INPUTS!$A$44:$G$103,7,0),SCENARIOS!$N$23)</f>
        <v>0.4</v>
      </c>
      <c r="AJ694" s="15">
        <f t="shared" si="176"/>
        <v>16282.8963714308</v>
      </c>
      <c r="AL694" t="str">
        <f t="shared" si="177"/>
        <v>Y</v>
      </c>
      <c r="AM694" s="21">
        <f t="shared" si="178"/>
        <v>40707.2409285771</v>
      </c>
    </row>
    <row r="695" ht="15" customHeight="1" spans="1:39">
      <c r="A695" s="52" t="s">
        <v>1686</v>
      </c>
      <c r="B695" s="52" t="s">
        <v>17</v>
      </c>
      <c r="C695" s="52" t="s">
        <v>669</v>
      </c>
      <c r="D695" s="52" t="s">
        <v>929</v>
      </c>
      <c r="E695" s="10" t="s">
        <v>670</v>
      </c>
      <c r="F695" s="52" t="s">
        <v>930</v>
      </c>
      <c r="G695" s="52" t="s">
        <v>169</v>
      </c>
      <c r="H695" s="52" t="s">
        <v>234</v>
      </c>
      <c r="I695" s="52" t="s">
        <v>424</v>
      </c>
      <c r="J695" s="52" t="s">
        <v>173</v>
      </c>
      <c r="K695" s="52" t="s">
        <v>931</v>
      </c>
      <c r="L695" s="53" t="s">
        <v>1687</v>
      </c>
      <c r="M695" s="13">
        <v>548</v>
      </c>
      <c r="N695" s="14">
        <f t="shared" si="167"/>
        <v>1.5013698630137</v>
      </c>
      <c r="O695" s="15">
        <v>6190</v>
      </c>
      <c r="P695" s="15">
        <f t="shared" si="168"/>
        <v>3392120</v>
      </c>
      <c r="Q695" s="16">
        <f>IFERROR(VLOOKUP(G695,SCENARIOS!$A$13:$E$18,2,0),0.025)</f>
        <v>0.02</v>
      </c>
      <c r="R695" s="52">
        <f>IFERROR(VLOOKUP(L695,INPUTS!$A$107:$B$120,2,0),0.0082)</f>
        <v>0.0082</v>
      </c>
      <c r="S695" s="52">
        <f t="shared" si="169"/>
        <v>50.758</v>
      </c>
      <c r="T695" s="15">
        <f t="shared" si="170"/>
        <v>27815.384</v>
      </c>
      <c r="U695" s="15">
        <f>T695/INPUTS!$B$7*1000</f>
        <v>34769230</v>
      </c>
      <c r="V695" s="15">
        <f>T695*INPUTS!$B$6</f>
        <v>87896.61344</v>
      </c>
      <c r="W695" s="54" t="s">
        <v>396</v>
      </c>
      <c r="X695" s="54" t="s">
        <v>396</v>
      </c>
      <c r="Y695" s="67">
        <f>IFERROR(VLOOKUP(E695,INPUTS!$A$44:$B$103,2,0),0)</f>
        <v>0</v>
      </c>
      <c r="Z695" s="15">
        <f t="shared" si="171"/>
        <v>0</v>
      </c>
      <c r="AA695" s="20">
        <f>IFERROR(VLOOKUP(E695,INPUTS!$A$44:$C$103,3,0),SCENARIOS!$J$23)</f>
        <v>0</v>
      </c>
      <c r="AB695" s="15">
        <f t="shared" si="172"/>
        <v>0</v>
      </c>
      <c r="AC695" s="20">
        <f>IFERROR(VLOOKUP($E695,INPUTS!$A$44:$G$103,4,0),SCENARIOS!$K$23)</f>
        <v>0</v>
      </c>
      <c r="AD695" s="15">
        <f t="shared" si="173"/>
        <v>0</v>
      </c>
      <c r="AE695" s="20">
        <f>IFERROR(VLOOKUP($E695,INPUTS!$A$44:$G$103,5,0),SCENARIOS!$L$23)</f>
        <v>0</v>
      </c>
      <c r="AF695" s="15">
        <f t="shared" si="174"/>
        <v>0</v>
      </c>
      <c r="AG695" s="20">
        <f>IFERROR(VLOOKUP($E695,INPUTS!$A$44:$G$103,6,0),SCENARIOS!$M$23)</f>
        <v>0</v>
      </c>
      <c r="AH695" s="15">
        <f t="shared" si="175"/>
        <v>0</v>
      </c>
      <c r="AI695" s="20">
        <f>IFERROR(VLOOKUP($E695,INPUTS!$A$44:$G$103,7,0),SCENARIOS!$N$23)</f>
        <v>0</v>
      </c>
      <c r="AJ695" s="15">
        <f t="shared" si="176"/>
        <v>0</v>
      </c>
      <c r="AL695" t="str">
        <f t="shared" si="177"/>
        <v>Y</v>
      </c>
      <c r="AM695" s="21">
        <f t="shared" si="178"/>
        <v>45634.0857287383</v>
      </c>
    </row>
    <row r="696" ht="15" customHeight="1" spans="1:39">
      <c r="A696" s="52" t="s">
        <v>1688</v>
      </c>
      <c r="B696" s="52" t="s">
        <v>17</v>
      </c>
      <c r="C696" s="52" t="s">
        <v>669</v>
      </c>
      <c r="D696" s="52" t="s">
        <v>929</v>
      </c>
      <c r="E696" s="10" t="s">
        <v>670</v>
      </c>
      <c r="F696" s="52" t="s">
        <v>930</v>
      </c>
      <c r="G696" s="52" t="s">
        <v>169</v>
      </c>
      <c r="H696" s="52" t="s">
        <v>505</v>
      </c>
      <c r="I696" s="52" t="s">
        <v>504</v>
      </c>
      <c r="J696" s="52" t="s">
        <v>173</v>
      </c>
      <c r="K696" s="52" t="s">
        <v>931</v>
      </c>
      <c r="L696" s="53" t="s">
        <v>1687</v>
      </c>
      <c r="M696" s="13">
        <v>365</v>
      </c>
      <c r="N696" s="14">
        <f t="shared" si="167"/>
        <v>1</v>
      </c>
      <c r="O696" s="15">
        <v>7210</v>
      </c>
      <c r="P696" s="15">
        <f t="shared" si="168"/>
        <v>2631650</v>
      </c>
      <c r="Q696" s="16">
        <f>IFERROR(VLOOKUP(G696,SCENARIOS!$A$13:$E$18,2,0),0.025)</f>
        <v>0.02</v>
      </c>
      <c r="R696" s="52">
        <f>IFERROR(VLOOKUP(L696,INPUTS!$A$107:$B$120,2,0),0.0082)</f>
        <v>0.0082</v>
      </c>
      <c r="S696" s="52">
        <f t="shared" si="169"/>
        <v>59.122</v>
      </c>
      <c r="T696" s="15">
        <f t="shared" si="170"/>
        <v>21579.53</v>
      </c>
      <c r="U696" s="15">
        <f>T696/INPUTS!$B$7*1000</f>
        <v>26974412.5</v>
      </c>
      <c r="V696" s="15">
        <f>T696*INPUTS!$B$6</f>
        <v>68191.3148</v>
      </c>
      <c r="W696" s="54" t="s">
        <v>396</v>
      </c>
      <c r="X696" s="54" t="s">
        <v>396</v>
      </c>
      <c r="Y696" s="67">
        <f>IFERROR(VLOOKUP(E696,INPUTS!$A$44:$B$103,2,0),0)</f>
        <v>0</v>
      </c>
      <c r="Z696" s="15">
        <f t="shared" si="171"/>
        <v>0</v>
      </c>
      <c r="AA696" s="20">
        <f>IFERROR(VLOOKUP(E696,INPUTS!$A$44:$C$103,3,0),SCENARIOS!$J$23)</f>
        <v>0</v>
      </c>
      <c r="AB696" s="15">
        <f t="shared" si="172"/>
        <v>0</v>
      </c>
      <c r="AC696" s="20">
        <f>IFERROR(VLOOKUP($E696,INPUTS!$A$44:$G$103,4,0),SCENARIOS!$K$23)</f>
        <v>0</v>
      </c>
      <c r="AD696" s="15">
        <f t="shared" si="173"/>
        <v>0</v>
      </c>
      <c r="AE696" s="20">
        <f>IFERROR(VLOOKUP($E696,INPUTS!$A$44:$G$103,5,0),SCENARIOS!$L$23)</f>
        <v>0</v>
      </c>
      <c r="AF696" s="15">
        <f t="shared" si="174"/>
        <v>0</v>
      </c>
      <c r="AG696" s="20">
        <f>IFERROR(VLOOKUP($E696,INPUTS!$A$44:$G$103,6,0),SCENARIOS!$M$23)</f>
        <v>0</v>
      </c>
      <c r="AH696" s="15">
        <f t="shared" si="175"/>
        <v>0</v>
      </c>
      <c r="AI696" s="20">
        <f>IFERROR(VLOOKUP($E696,INPUTS!$A$44:$G$103,7,0),SCENARIOS!$N$23)</f>
        <v>0</v>
      </c>
      <c r="AJ696" s="15">
        <f t="shared" si="176"/>
        <v>0</v>
      </c>
      <c r="AL696" t="str">
        <f t="shared" si="177"/>
        <v>N</v>
      </c>
      <c r="AM696" s="21">
        <f t="shared" si="178"/>
        <v>35403.5062757315</v>
      </c>
    </row>
    <row r="697" ht="15" customHeight="1" spans="1:39">
      <c r="A697" s="52" t="s">
        <v>1689</v>
      </c>
      <c r="B697" s="52" t="s">
        <v>17</v>
      </c>
      <c r="C697" s="52" t="s">
        <v>669</v>
      </c>
      <c r="D697" s="52" t="s">
        <v>929</v>
      </c>
      <c r="E697" s="10" t="s">
        <v>670</v>
      </c>
      <c r="F697" s="52" t="s">
        <v>930</v>
      </c>
      <c r="G697" s="52" t="s">
        <v>169</v>
      </c>
      <c r="H697" s="52" t="s">
        <v>264</v>
      </c>
      <c r="I697" s="52" t="s">
        <v>436</v>
      </c>
      <c r="J697" s="52" t="s">
        <v>173</v>
      </c>
      <c r="K697" s="52" t="s">
        <v>931</v>
      </c>
      <c r="L697" s="53" t="s">
        <v>1687</v>
      </c>
      <c r="M697" s="13">
        <v>260</v>
      </c>
      <c r="N697" s="14">
        <f t="shared" si="167"/>
        <v>0.712328767123288</v>
      </c>
      <c r="O697" s="15">
        <v>8160</v>
      </c>
      <c r="P697" s="15">
        <f t="shared" si="168"/>
        <v>2121600</v>
      </c>
      <c r="Q697" s="16">
        <f>IFERROR(VLOOKUP(G697,SCENARIOS!$A$13:$E$18,2,0),0.025)</f>
        <v>0.02</v>
      </c>
      <c r="R697" s="52">
        <f>IFERROR(VLOOKUP(L697,INPUTS!$A$107:$B$120,2,0),0.0082)</f>
        <v>0.0082</v>
      </c>
      <c r="S697" s="52">
        <f t="shared" si="169"/>
        <v>66.912</v>
      </c>
      <c r="T697" s="15">
        <f t="shared" si="170"/>
        <v>17397.12</v>
      </c>
      <c r="U697" s="15">
        <f>T697/INPUTS!$B$7*1000</f>
        <v>21746400</v>
      </c>
      <c r="V697" s="15">
        <f>T697*INPUTS!$B$6</f>
        <v>54974.8992</v>
      </c>
      <c r="W697" s="54" t="s">
        <v>396</v>
      </c>
      <c r="X697" s="54" t="s">
        <v>396</v>
      </c>
      <c r="Y697" s="67">
        <f>IFERROR(VLOOKUP(E697,INPUTS!$A$44:$B$103,2,0),0)</f>
        <v>0</v>
      </c>
      <c r="Z697" s="15">
        <f t="shared" si="171"/>
        <v>0</v>
      </c>
      <c r="AA697" s="20">
        <f>IFERROR(VLOOKUP(E697,INPUTS!$A$44:$C$103,3,0),SCENARIOS!$J$23)</f>
        <v>0</v>
      </c>
      <c r="AB697" s="15">
        <f t="shared" si="172"/>
        <v>0</v>
      </c>
      <c r="AC697" s="20">
        <f>IFERROR(VLOOKUP($E697,INPUTS!$A$44:$G$103,4,0),SCENARIOS!$K$23)</f>
        <v>0</v>
      </c>
      <c r="AD697" s="15">
        <f t="shared" si="173"/>
        <v>0</v>
      </c>
      <c r="AE697" s="20">
        <f>IFERROR(VLOOKUP($E697,INPUTS!$A$44:$G$103,5,0),SCENARIOS!$L$23)</f>
        <v>0</v>
      </c>
      <c r="AF697" s="15">
        <f t="shared" si="174"/>
        <v>0</v>
      </c>
      <c r="AG697" s="20">
        <f>IFERROR(VLOOKUP($E697,INPUTS!$A$44:$G$103,6,0),SCENARIOS!$M$23)</f>
        <v>0</v>
      </c>
      <c r="AH697" s="15">
        <f t="shared" si="175"/>
        <v>0</v>
      </c>
      <c r="AI697" s="20">
        <f>IFERROR(VLOOKUP($E697,INPUTS!$A$44:$G$103,7,0),SCENARIOS!$N$23)</f>
        <v>0</v>
      </c>
      <c r="AJ697" s="15">
        <f t="shared" si="176"/>
        <v>0</v>
      </c>
      <c r="AL697" t="str">
        <f t="shared" si="177"/>
        <v>N</v>
      </c>
      <c r="AM697" s="21">
        <f t="shared" si="178"/>
        <v>28541.8193584222</v>
      </c>
    </row>
    <row r="698" ht="15" customHeight="1" spans="1:39">
      <c r="A698" s="52" t="s">
        <v>1690</v>
      </c>
      <c r="B698" s="52" t="s">
        <v>17</v>
      </c>
      <c r="C698" s="52" t="s">
        <v>669</v>
      </c>
      <c r="D698" s="52" t="s">
        <v>929</v>
      </c>
      <c r="E698" s="10" t="s">
        <v>670</v>
      </c>
      <c r="F698" s="52" t="s">
        <v>930</v>
      </c>
      <c r="G698" s="52" t="s">
        <v>169</v>
      </c>
      <c r="H698" s="52" t="s">
        <v>1691</v>
      </c>
      <c r="I698" s="52" t="s">
        <v>1692</v>
      </c>
      <c r="J698" s="52" t="s">
        <v>173</v>
      </c>
      <c r="K698" s="52" t="s">
        <v>931</v>
      </c>
      <c r="L698" s="53" t="s">
        <v>1687</v>
      </c>
      <c r="M698" s="13">
        <v>365</v>
      </c>
      <c r="N698" s="14">
        <f t="shared" si="167"/>
        <v>1</v>
      </c>
      <c r="O698" s="15">
        <v>4400</v>
      </c>
      <c r="P698" s="15">
        <f t="shared" si="168"/>
        <v>1606000</v>
      </c>
      <c r="Q698" s="16">
        <f>IFERROR(VLOOKUP(G698,SCENARIOS!$A$13:$E$18,2,0),0.025)</f>
        <v>0.02</v>
      </c>
      <c r="R698" s="52">
        <f>IFERROR(VLOOKUP(L698,INPUTS!$A$107:$B$120,2,0),0.0082)</f>
        <v>0.0082</v>
      </c>
      <c r="S698" s="52">
        <f t="shared" si="169"/>
        <v>36.08</v>
      </c>
      <c r="T698" s="15">
        <f t="shared" si="170"/>
        <v>13169.2</v>
      </c>
      <c r="U698" s="15">
        <f>T698/INPUTS!$B$7*1000</f>
        <v>16461500</v>
      </c>
      <c r="V698" s="15">
        <f>T698*INPUTS!$B$6</f>
        <v>41614.672</v>
      </c>
      <c r="W698" s="54" t="s">
        <v>396</v>
      </c>
      <c r="X698" s="54" t="s">
        <v>396</v>
      </c>
      <c r="Y698" s="67">
        <f>IFERROR(VLOOKUP(E698,INPUTS!$A$44:$B$103,2,0),0)</f>
        <v>0</v>
      </c>
      <c r="Z698" s="15">
        <f t="shared" si="171"/>
        <v>0</v>
      </c>
      <c r="AA698" s="20">
        <f>IFERROR(VLOOKUP(E698,INPUTS!$A$44:$C$103,3,0),SCENARIOS!$J$23)</f>
        <v>0</v>
      </c>
      <c r="AB698" s="15">
        <f t="shared" si="172"/>
        <v>0</v>
      </c>
      <c r="AC698" s="20">
        <f>IFERROR(VLOOKUP($E698,INPUTS!$A$44:$G$103,4,0),SCENARIOS!$K$23)</f>
        <v>0</v>
      </c>
      <c r="AD698" s="15">
        <f t="shared" si="173"/>
        <v>0</v>
      </c>
      <c r="AE698" s="20">
        <f>IFERROR(VLOOKUP($E698,INPUTS!$A$44:$G$103,5,0),SCENARIOS!$L$23)</f>
        <v>0</v>
      </c>
      <c r="AF698" s="15">
        <f t="shared" si="174"/>
        <v>0</v>
      </c>
      <c r="AG698" s="20">
        <f>IFERROR(VLOOKUP($E698,INPUTS!$A$44:$G$103,6,0),SCENARIOS!$M$23)</f>
        <v>0</v>
      </c>
      <c r="AH698" s="15">
        <f t="shared" si="175"/>
        <v>0</v>
      </c>
      <c r="AI698" s="20">
        <f>IFERROR(VLOOKUP($E698,INPUTS!$A$44:$G$103,7,0),SCENARIOS!$N$23)</f>
        <v>0</v>
      </c>
      <c r="AJ698" s="15">
        <f t="shared" si="176"/>
        <v>0</v>
      </c>
      <c r="AL698" t="str">
        <f t="shared" si="177"/>
        <v>N</v>
      </c>
      <c r="AM698" s="21">
        <f t="shared" si="178"/>
        <v>21605.4684623049</v>
      </c>
    </row>
    <row r="699" ht="15" customHeight="1" spans="1:39">
      <c r="A699" s="52" t="s">
        <v>1693</v>
      </c>
      <c r="B699" s="52" t="s">
        <v>17</v>
      </c>
      <c r="C699" s="52" t="s">
        <v>669</v>
      </c>
      <c r="D699" s="52" t="s">
        <v>929</v>
      </c>
      <c r="E699" s="10" t="s">
        <v>670</v>
      </c>
      <c r="F699" s="52" t="s">
        <v>930</v>
      </c>
      <c r="G699" s="52" t="s">
        <v>169</v>
      </c>
      <c r="H699" s="52" t="s">
        <v>267</v>
      </c>
      <c r="I699" s="52" t="s">
        <v>436</v>
      </c>
      <c r="J699" s="52" t="s">
        <v>173</v>
      </c>
      <c r="K699" s="52" t="s">
        <v>931</v>
      </c>
      <c r="L699" s="53" t="s">
        <v>1687</v>
      </c>
      <c r="M699" s="13">
        <v>260</v>
      </c>
      <c r="N699" s="14">
        <f t="shared" si="167"/>
        <v>0.712328767123288</v>
      </c>
      <c r="O699" s="15">
        <v>8640</v>
      </c>
      <c r="P699" s="15">
        <f t="shared" si="168"/>
        <v>2246400</v>
      </c>
      <c r="Q699" s="16">
        <f>IFERROR(VLOOKUP(G699,SCENARIOS!$A$13:$E$18,2,0),0.025)</f>
        <v>0.02</v>
      </c>
      <c r="R699" s="52">
        <f>IFERROR(VLOOKUP(L699,INPUTS!$A$107:$B$120,2,0),0.0082)</f>
        <v>0.0082</v>
      </c>
      <c r="S699" s="52">
        <f t="shared" si="169"/>
        <v>70.848</v>
      </c>
      <c r="T699" s="15">
        <f t="shared" si="170"/>
        <v>18420.48</v>
      </c>
      <c r="U699" s="15">
        <f>T699/INPUTS!$B$7*1000</f>
        <v>23025600</v>
      </c>
      <c r="V699" s="15">
        <f>T699*INPUTS!$B$6</f>
        <v>58208.7168</v>
      </c>
      <c r="W699" s="54" t="s">
        <v>396</v>
      </c>
      <c r="X699" s="54" t="s">
        <v>396</v>
      </c>
      <c r="Y699" s="67">
        <f>IFERROR(VLOOKUP(E699,INPUTS!$A$44:$B$103,2,0),0)</f>
        <v>0</v>
      </c>
      <c r="Z699" s="15">
        <f t="shared" si="171"/>
        <v>0</v>
      </c>
      <c r="AA699" s="20">
        <f>IFERROR(VLOOKUP(E699,INPUTS!$A$44:$C$103,3,0),SCENARIOS!$J$23)</f>
        <v>0</v>
      </c>
      <c r="AB699" s="15">
        <f t="shared" si="172"/>
        <v>0</v>
      </c>
      <c r="AC699" s="20">
        <f>IFERROR(VLOOKUP($E699,INPUTS!$A$44:$G$103,4,0),SCENARIOS!$K$23)</f>
        <v>0</v>
      </c>
      <c r="AD699" s="15">
        <f t="shared" si="173"/>
        <v>0</v>
      </c>
      <c r="AE699" s="20">
        <f>IFERROR(VLOOKUP($E699,INPUTS!$A$44:$G$103,5,0),SCENARIOS!$L$23)</f>
        <v>0</v>
      </c>
      <c r="AF699" s="15">
        <f t="shared" si="174"/>
        <v>0</v>
      </c>
      <c r="AG699" s="20">
        <f>IFERROR(VLOOKUP($E699,INPUTS!$A$44:$G$103,6,0),SCENARIOS!$M$23)</f>
        <v>0</v>
      </c>
      <c r="AH699" s="15">
        <f t="shared" si="175"/>
        <v>0</v>
      </c>
      <c r="AI699" s="20">
        <f>IFERROR(VLOOKUP($E699,INPUTS!$A$44:$G$103,7,0),SCENARIOS!$N$23)</f>
        <v>0</v>
      </c>
      <c r="AJ699" s="15">
        <f t="shared" si="176"/>
        <v>0</v>
      </c>
      <c r="AL699" t="str">
        <f t="shared" si="177"/>
        <v>N</v>
      </c>
      <c r="AM699" s="21">
        <f t="shared" si="178"/>
        <v>30220.7499089177</v>
      </c>
    </row>
    <row r="700" ht="15" customHeight="1" spans="1:39">
      <c r="A700" s="52" t="s">
        <v>1694</v>
      </c>
      <c r="B700" s="52" t="s">
        <v>437</v>
      </c>
      <c r="C700" s="52" t="s">
        <v>438</v>
      </c>
      <c r="D700" s="52" t="s">
        <v>929</v>
      </c>
      <c r="E700" s="10" t="s">
        <v>440</v>
      </c>
      <c r="F700" s="52" t="s">
        <v>439</v>
      </c>
      <c r="G700" s="52" t="s">
        <v>177</v>
      </c>
      <c r="H700" s="52" t="s">
        <v>227</v>
      </c>
      <c r="I700" s="52" t="s">
        <v>938</v>
      </c>
      <c r="J700" s="52" t="s">
        <v>165</v>
      </c>
      <c r="K700" s="52" t="s">
        <v>931</v>
      </c>
      <c r="L700" s="53" t="s">
        <v>295</v>
      </c>
      <c r="M700" s="13">
        <v>730</v>
      </c>
      <c r="N700" s="14">
        <f t="shared" si="167"/>
        <v>2</v>
      </c>
      <c r="O700" s="15">
        <v>5500</v>
      </c>
      <c r="P700" s="15">
        <f t="shared" si="168"/>
        <v>4015000</v>
      </c>
      <c r="Q700" s="16">
        <f>IFERROR(VLOOKUP(G700,SCENARIOS!$A$13:$E$18,2,0),0.025)</f>
        <v>0.045</v>
      </c>
      <c r="R700" s="52">
        <f>IFERROR(VLOOKUP(L700,INPUTS!$A$107:$B$120,2,0),0.0082)</f>
        <v>0.0089</v>
      </c>
      <c r="S700" s="52">
        <f t="shared" si="169"/>
        <v>48.95</v>
      </c>
      <c r="T700" s="15">
        <f t="shared" si="170"/>
        <v>35733.5</v>
      </c>
      <c r="U700" s="15">
        <f>T700/INPUTS!$B$7*1000</f>
        <v>44666875</v>
      </c>
      <c r="V700" s="15">
        <f>T700*INPUTS!$B$6</f>
        <v>112917.86</v>
      </c>
      <c r="W700" s="54" t="s">
        <v>396</v>
      </c>
      <c r="X700" s="54" t="s">
        <v>396</v>
      </c>
      <c r="Y700" s="67">
        <f>IFERROR(VLOOKUP(E700,INPUTS!$A$44:$B$103,2,0),0)</f>
        <v>0</v>
      </c>
      <c r="Z700" s="15">
        <f t="shared" si="171"/>
        <v>0</v>
      </c>
      <c r="AA700" s="20">
        <f>IFERROR(VLOOKUP(E700,INPUTS!$A$44:$C$103,3,0),SCENARIOS!$J$23)</f>
        <v>0</v>
      </c>
      <c r="AB700" s="15">
        <f t="shared" si="172"/>
        <v>0</v>
      </c>
      <c r="AC700" s="20">
        <f>IFERROR(VLOOKUP($E700,INPUTS!$A$44:$G$103,4,0),SCENARIOS!$K$23)</f>
        <v>0</v>
      </c>
      <c r="AD700" s="15">
        <f t="shared" si="173"/>
        <v>0</v>
      </c>
      <c r="AE700" s="20">
        <f>IFERROR(VLOOKUP($E700,INPUTS!$A$44:$G$103,5,0),SCENARIOS!$L$23)</f>
        <v>0</v>
      </c>
      <c r="AF700" s="15">
        <f t="shared" si="174"/>
        <v>0</v>
      </c>
      <c r="AG700" s="20">
        <f>IFERROR(VLOOKUP($E700,INPUTS!$A$44:$G$103,6,0),SCENARIOS!$M$23)</f>
        <v>0</v>
      </c>
      <c r="AH700" s="15">
        <f t="shared" si="175"/>
        <v>0</v>
      </c>
      <c r="AI700" s="20">
        <f>IFERROR(VLOOKUP($E700,INPUTS!$A$44:$G$103,7,0),SCENARIOS!$N$23)</f>
        <v>0</v>
      </c>
      <c r="AJ700" s="15">
        <f t="shared" si="176"/>
        <v>0</v>
      </c>
      <c r="AL700" t="str">
        <f t="shared" si="177"/>
        <v>N</v>
      </c>
      <c r="AM700" s="21">
        <f t="shared" si="178"/>
        <v>107394.692152668</v>
      </c>
    </row>
    <row r="701" ht="15" customHeight="1" spans="1:39">
      <c r="A701" s="52" t="s">
        <v>1695</v>
      </c>
      <c r="B701" s="52" t="s">
        <v>437</v>
      </c>
      <c r="C701" s="52" t="s">
        <v>438</v>
      </c>
      <c r="D701" s="52" t="s">
        <v>929</v>
      </c>
      <c r="E701" s="10" t="s">
        <v>440</v>
      </c>
      <c r="F701" s="52" t="s">
        <v>439</v>
      </c>
      <c r="G701" s="52" t="s">
        <v>177</v>
      </c>
      <c r="H701" s="52" t="s">
        <v>228</v>
      </c>
      <c r="I701" s="52" t="s">
        <v>938</v>
      </c>
      <c r="J701" s="52" t="s">
        <v>165</v>
      </c>
      <c r="K701" s="52" t="s">
        <v>931</v>
      </c>
      <c r="L701" s="53" t="s">
        <v>1696</v>
      </c>
      <c r="M701" s="13">
        <v>730</v>
      </c>
      <c r="N701" s="14">
        <f t="shared" si="167"/>
        <v>2</v>
      </c>
      <c r="O701" s="15">
        <v>5740</v>
      </c>
      <c r="P701" s="15">
        <f t="shared" si="168"/>
        <v>4190200</v>
      </c>
      <c r="Q701" s="16">
        <f>IFERROR(VLOOKUP(G701,SCENARIOS!$A$13:$E$18,2,0),0.025)</f>
        <v>0.045</v>
      </c>
      <c r="R701" s="52">
        <f>IFERROR(VLOOKUP(L701,INPUTS!$A$107:$B$120,2,0),0.0082)</f>
        <v>0.0082</v>
      </c>
      <c r="S701" s="52">
        <f t="shared" si="169"/>
        <v>47.068</v>
      </c>
      <c r="T701" s="15">
        <f t="shared" si="170"/>
        <v>34359.64</v>
      </c>
      <c r="U701" s="15">
        <f>T701/INPUTS!$B$7*1000</f>
        <v>42949550</v>
      </c>
      <c r="V701" s="15">
        <f>T701*INPUTS!$B$6</f>
        <v>108576.4624</v>
      </c>
      <c r="W701" s="54" t="s">
        <v>396</v>
      </c>
      <c r="X701" s="54" t="s">
        <v>396</v>
      </c>
      <c r="Y701" s="67">
        <f>IFERROR(VLOOKUP(E701,INPUTS!$A$44:$B$103,2,0),0)</f>
        <v>0</v>
      </c>
      <c r="Z701" s="15">
        <f t="shared" si="171"/>
        <v>0</v>
      </c>
      <c r="AA701" s="20">
        <f>IFERROR(VLOOKUP(E701,INPUTS!$A$44:$C$103,3,0),SCENARIOS!$J$23)</f>
        <v>0</v>
      </c>
      <c r="AB701" s="15">
        <f t="shared" si="172"/>
        <v>0</v>
      </c>
      <c r="AC701" s="20">
        <f>IFERROR(VLOOKUP($E701,INPUTS!$A$44:$G$103,4,0),SCENARIOS!$K$23)</f>
        <v>0</v>
      </c>
      <c r="AD701" s="15">
        <f t="shared" si="173"/>
        <v>0</v>
      </c>
      <c r="AE701" s="20">
        <f>IFERROR(VLOOKUP($E701,INPUTS!$A$44:$G$103,5,0),SCENARIOS!$L$23)</f>
        <v>0</v>
      </c>
      <c r="AF701" s="15">
        <f t="shared" si="174"/>
        <v>0</v>
      </c>
      <c r="AG701" s="20">
        <f>IFERROR(VLOOKUP($E701,INPUTS!$A$44:$G$103,6,0),SCENARIOS!$M$23)</f>
        <v>0</v>
      </c>
      <c r="AH701" s="15">
        <f t="shared" si="175"/>
        <v>0</v>
      </c>
      <c r="AI701" s="20">
        <f>IFERROR(VLOOKUP($E701,INPUTS!$A$44:$G$103,7,0),SCENARIOS!$N$23)</f>
        <v>0</v>
      </c>
      <c r="AJ701" s="15">
        <f t="shared" si="176"/>
        <v>0</v>
      </c>
      <c r="AL701" t="str">
        <f t="shared" si="177"/>
        <v>N</v>
      </c>
      <c r="AM701" s="21">
        <f t="shared" si="178"/>
        <v>103265.64597021</v>
      </c>
    </row>
    <row r="702" ht="15" customHeight="1" spans="1:39">
      <c r="A702" s="52" t="s">
        <v>1697</v>
      </c>
      <c r="B702" s="52" t="s">
        <v>437</v>
      </c>
      <c r="C702" s="52" t="s">
        <v>438</v>
      </c>
      <c r="D702" s="52" t="s">
        <v>929</v>
      </c>
      <c r="E702" s="10" t="s">
        <v>440</v>
      </c>
      <c r="F702" s="52" t="s">
        <v>439</v>
      </c>
      <c r="G702" s="52" t="s">
        <v>177</v>
      </c>
      <c r="H702" s="52" t="s">
        <v>231</v>
      </c>
      <c r="I702" s="52" t="s">
        <v>938</v>
      </c>
      <c r="J702" s="52" t="s">
        <v>165</v>
      </c>
      <c r="K702" s="52" t="s">
        <v>931</v>
      </c>
      <c r="L702" s="53" t="s">
        <v>1696</v>
      </c>
      <c r="M702" s="13">
        <v>365</v>
      </c>
      <c r="N702" s="14">
        <f t="shared" si="167"/>
        <v>1</v>
      </c>
      <c r="O702" s="15">
        <v>5730</v>
      </c>
      <c r="P702" s="15">
        <f t="shared" si="168"/>
        <v>2091450</v>
      </c>
      <c r="Q702" s="16">
        <f>IFERROR(VLOOKUP(G702,SCENARIOS!$A$13:$E$18,2,0),0.025)</f>
        <v>0.045</v>
      </c>
      <c r="R702" s="52">
        <f>IFERROR(VLOOKUP(L702,INPUTS!$A$107:$B$120,2,0),0.0082)</f>
        <v>0.0082</v>
      </c>
      <c r="S702" s="52">
        <f t="shared" si="169"/>
        <v>46.986</v>
      </c>
      <c r="T702" s="15">
        <f t="shared" si="170"/>
        <v>17149.89</v>
      </c>
      <c r="U702" s="15">
        <f>T702/INPUTS!$B$7*1000</f>
        <v>21437362.5</v>
      </c>
      <c r="V702" s="15">
        <f>T702*INPUTS!$B$6</f>
        <v>54193.6524</v>
      </c>
      <c r="W702" s="54" t="s">
        <v>396</v>
      </c>
      <c r="X702" s="54" t="s">
        <v>396</v>
      </c>
      <c r="Y702" s="67">
        <f>IFERROR(VLOOKUP(E702,INPUTS!$A$44:$B$103,2,0),0)</f>
        <v>0</v>
      </c>
      <c r="Z702" s="15">
        <f t="shared" si="171"/>
        <v>0</v>
      </c>
      <c r="AA702" s="20">
        <f>IFERROR(VLOOKUP(E702,INPUTS!$A$44:$C$103,3,0),SCENARIOS!$J$23)</f>
        <v>0</v>
      </c>
      <c r="AB702" s="15">
        <f t="shared" si="172"/>
        <v>0</v>
      </c>
      <c r="AC702" s="20">
        <f>IFERROR(VLOOKUP($E702,INPUTS!$A$44:$G$103,4,0),SCENARIOS!$K$23)</f>
        <v>0</v>
      </c>
      <c r="AD702" s="15">
        <f t="shared" si="173"/>
        <v>0</v>
      </c>
      <c r="AE702" s="20">
        <f>IFERROR(VLOOKUP($E702,INPUTS!$A$44:$G$103,5,0),SCENARIOS!$L$23)</f>
        <v>0</v>
      </c>
      <c r="AF702" s="15">
        <f t="shared" si="174"/>
        <v>0</v>
      </c>
      <c r="AG702" s="20">
        <f>IFERROR(VLOOKUP($E702,INPUTS!$A$44:$G$103,6,0),SCENARIOS!$M$23)</f>
        <v>0</v>
      </c>
      <c r="AH702" s="15">
        <f t="shared" si="175"/>
        <v>0</v>
      </c>
      <c r="AI702" s="20">
        <f>IFERROR(VLOOKUP($E702,INPUTS!$A$44:$G$103,7,0),SCENARIOS!$N$23)</f>
        <v>0</v>
      </c>
      <c r="AJ702" s="15">
        <f t="shared" si="176"/>
        <v>0</v>
      </c>
      <c r="AL702" t="str">
        <f t="shared" si="177"/>
        <v>N</v>
      </c>
      <c r="AM702" s="21">
        <f t="shared" si="178"/>
        <v>51542.8703318209</v>
      </c>
    </row>
    <row r="703" ht="15" customHeight="1" spans="1:39">
      <c r="A703" s="52" t="s">
        <v>1698</v>
      </c>
      <c r="B703" s="52" t="s">
        <v>437</v>
      </c>
      <c r="C703" s="52" t="s">
        <v>438</v>
      </c>
      <c r="D703" s="52" t="s">
        <v>929</v>
      </c>
      <c r="E703" s="10" t="s">
        <v>440</v>
      </c>
      <c r="F703" s="52" t="s">
        <v>439</v>
      </c>
      <c r="G703" s="52" t="s">
        <v>177</v>
      </c>
      <c r="H703" s="52" t="s">
        <v>203</v>
      </c>
      <c r="I703" s="52" t="s">
        <v>399</v>
      </c>
      <c r="J703" s="52" t="s">
        <v>165</v>
      </c>
      <c r="K703" s="52" t="s">
        <v>931</v>
      </c>
      <c r="L703" s="53" t="s">
        <v>1696</v>
      </c>
      <c r="M703" s="13">
        <v>1460</v>
      </c>
      <c r="N703" s="14">
        <f t="shared" si="167"/>
        <v>4</v>
      </c>
      <c r="O703" s="15">
        <v>5250</v>
      </c>
      <c r="P703" s="15">
        <f t="shared" si="168"/>
        <v>7665000</v>
      </c>
      <c r="Q703" s="16">
        <f>IFERROR(VLOOKUP(G703,SCENARIOS!$A$13:$E$18,2,0),0.025)</f>
        <v>0.045</v>
      </c>
      <c r="R703" s="52">
        <f>IFERROR(VLOOKUP(L703,INPUTS!$A$107:$B$120,2,0),0.0082)</f>
        <v>0.0082</v>
      </c>
      <c r="S703" s="52">
        <f t="shared" si="169"/>
        <v>43.05</v>
      </c>
      <c r="T703" s="15">
        <f t="shared" si="170"/>
        <v>62853</v>
      </c>
      <c r="U703" s="15">
        <f>T703/INPUTS!$B$7*1000</f>
        <v>78566250</v>
      </c>
      <c r="V703" s="15">
        <f>T703*INPUTS!$B$6</f>
        <v>198615.48</v>
      </c>
      <c r="W703" s="54" t="s">
        <v>396</v>
      </c>
      <c r="X703" s="54" t="s">
        <v>396</v>
      </c>
      <c r="Y703" s="67">
        <f>IFERROR(VLOOKUP(E703,INPUTS!$A$44:$B$103,2,0),0)</f>
        <v>0</v>
      </c>
      <c r="Z703" s="15">
        <f t="shared" si="171"/>
        <v>0</v>
      </c>
      <c r="AA703" s="20">
        <f>IFERROR(VLOOKUP(E703,INPUTS!$A$44:$C$103,3,0),SCENARIOS!$J$23)</f>
        <v>0</v>
      </c>
      <c r="AB703" s="15">
        <f t="shared" si="172"/>
        <v>0</v>
      </c>
      <c r="AC703" s="20">
        <f>IFERROR(VLOOKUP($E703,INPUTS!$A$44:$G$103,4,0),SCENARIOS!$K$23)</f>
        <v>0</v>
      </c>
      <c r="AD703" s="15">
        <f t="shared" si="173"/>
        <v>0</v>
      </c>
      <c r="AE703" s="20">
        <f>IFERROR(VLOOKUP($E703,INPUTS!$A$44:$G$103,5,0),SCENARIOS!$L$23)</f>
        <v>0</v>
      </c>
      <c r="AF703" s="15">
        <f t="shared" si="174"/>
        <v>0</v>
      </c>
      <c r="AG703" s="20">
        <f>IFERROR(VLOOKUP($E703,INPUTS!$A$44:$G$103,6,0),SCENARIOS!$M$23)</f>
        <v>0</v>
      </c>
      <c r="AH703" s="15">
        <f t="shared" si="175"/>
        <v>0</v>
      </c>
      <c r="AI703" s="20">
        <f>IFERROR(VLOOKUP($E703,INPUTS!$A$44:$G$103,7,0),SCENARIOS!$N$23)</f>
        <v>0</v>
      </c>
      <c r="AJ703" s="15">
        <f t="shared" si="176"/>
        <v>0</v>
      </c>
      <c r="AL703" t="str">
        <f t="shared" si="177"/>
        <v>Y</v>
      </c>
      <c r="AM703" s="21">
        <f t="shared" si="178"/>
        <v>188900.571896726</v>
      </c>
    </row>
    <row r="704" ht="15" customHeight="1" spans="1:39">
      <c r="A704" s="52" t="s">
        <v>1699</v>
      </c>
      <c r="B704" s="52" t="s">
        <v>437</v>
      </c>
      <c r="C704" s="52" t="s">
        <v>438</v>
      </c>
      <c r="D704" s="52" t="s">
        <v>929</v>
      </c>
      <c r="E704" s="10" t="s">
        <v>440</v>
      </c>
      <c r="F704" s="52" t="s">
        <v>439</v>
      </c>
      <c r="G704" s="52" t="s">
        <v>177</v>
      </c>
      <c r="H704" s="52" t="s">
        <v>1700</v>
      </c>
      <c r="I704" s="52" t="s">
        <v>399</v>
      </c>
      <c r="J704" s="52" t="s">
        <v>165</v>
      </c>
      <c r="K704" s="52" t="s">
        <v>931</v>
      </c>
      <c r="L704" s="53" t="s">
        <v>295</v>
      </c>
      <c r="M704" s="13">
        <v>730</v>
      </c>
      <c r="N704" s="14">
        <f t="shared" si="167"/>
        <v>2</v>
      </c>
      <c r="O704" s="15">
        <v>5140</v>
      </c>
      <c r="P704" s="15">
        <f t="shared" si="168"/>
        <v>3752200</v>
      </c>
      <c r="Q704" s="16">
        <f>IFERROR(VLOOKUP(G704,SCENARIOS!$A$13:$E$18,2,0),0.025)</f>
        <v>0.045</v>
      </c>
      <c r="R704" s="52">
        <f>IFERROR(VLOOKUP(L704,INPUTS!$A$107:$B$120,2,0),0.0082)</f>
        <v>0.0089</v>
      </c>
      <c r="S704" s="52">
        <f t="shared" si="169"/>
        <v>45.746</v>
      </c>
      <c r="T704" s="15">
        <f t="shared" si="170"/>
        <v>33394.58</v>
      </c>
      <c r="U704" s="15">
        <f>T704/INPUTS!$B$7*1000</f>
        <v>41743225</v>
      </c>
      <c r="V704" s="15">
        <f>T704*INPUTS!$B$6</f>
        <v>105526.8728</v>
      </c>
      <c r="W704" s="54" t="s">
        <v>396</v>
      </c>
      <c r="X704" s="54" t="s">
        <v>396</v>
      </c>
      <c r="Y704" s="67">
        <f>IFERROR(VLOOKUP(E704,INPUTS!$A$44:$B$103,2,0),0)</f>
        <v>0</v>
      </c>
      <c r="Z704" s="15">
        <f t="shared" si="171"/>
        <v>0</v>
      </c>
      <c r="AA704" s="20">
        <f>IFERROR(VLOOKUP(E704,INPUTS!$A$44:$C$103,3,0),SCENARIOS!$J$23)</f>
        <v>0</v>
      </c>
      <c r="AB704" s="15">
        <f t="shared" si="172"/>
        <v>0</v>
      </c>
      <c r="AC704" s="20">
        <f>IFERROR(VLOOKUP($E704,INPUTS!$A$44:$G$103,4,0),SCENARIOS!$K$23)</f>
        <v>0</v>
      </c>
      <c r="AD704" s="15">
        <f t="shared" si="173"/>
        <v>0</v>
      </c>
      <c r="AE704" s="20">
        <f>IFERROR(VLOOKUP($E704,INPUTS!$A$44:$G$103,5,0),SCENARIOS!$L$23)</f>
        <v>0</v>
      </c>
      <c r="AF704" s="15">
        <f t="shared" si="174"/>
        <v>0</v>
      </c>
      <c r="AG704" s="20">
        <f>IFERROR(VLOOKUP($E704,INPUTS!$A$44:$G$103,6,0),SCENARIOS!$M$23)</f>
        <v>0</v>
      </c>
      <c r="AH704" s="15">
        <f t="shared" si="175"/>
        <v>0</v>
      </c>
      <c r="AI704" s="20">
        <f>IFERROR(VLOOKUP($E704,INPUTS!$A$44:$G$103,7,0),SCENARIOS!$N$23)</f>
        <v>0</v>
      </c>
      <c r="AJ704" s="15">
        <f t="shared" si="176"/>
        <v>0</v>
      </c>
      <c r="AL704" t="str">
        <f t="shared" si="177"/>
        <v>N</v>
      </c>
      <c r="AM704" s="21">
        <f t="shared" si="178"/>
        <v>100365.221393584</v>
      </c>
    </row>
    <row r="705" ht="15" customHeight="1" spans="1:39">
      <c r="A705" s="52" t="s">
        <v>1701</v>
      </c>
      <c r="B705" s="52" t="s">
        <v>437</v>
      </c>
      <c r="C705" s="52" t="s">
        <v>438</v>
      </c>
      <c r="D705" s="52" t="s">
        <v>929</v>
      </c>
      <c r="E705" s="10" t="s">
        <v>440</v>
      </c>
      <c r="F705" s="52" t="s">
        <v>439</v>
      </c>
      <c r="G705" s="52" t="s">
        <v>177</v>
      </c>
      <c r="H705" s="52" t="s">
        <v>200</v>
      </c>
      <c r="I705" s="52" t="s">
        <v>391</v>
      </c>
      <c r="J705" s="52" t="s">
        <v>165</v>
      </c>
      <c r="K705" s="52" t="s">
        <v>931</v>
      </c>
      <c r="L705" s="53" t="s">
        <v>1696</v>
      </c>
      <c r="M705" s="13">
        <v>1460</v>
      </c>
      <c r="N705" s="14">
        <f t="shared" si="167"/>
        <v>4</v>
      </c>
      <c r="O705" s="15">
        <v>5130</v>
      </c>
      <c r="P705" s="15">
        <f t="shared" si="168"/>
        <v>7489800</v>
      </c>
      <c r="Q705" s="16">
        <f>IFERROR(VLOOKUP(G705,SCENARIOS!$A$13:$E$18,2,0),0.025)</f>
        <v>0.045</v>
      </c>
      <c r="R705" s="52">
        <f>IFERROR(VLOOKUP(L705,INPUTS!$A$107:$B$120,2,0),0.0082)</f>
        <v>0.0082</v>
      </c>
      <c r="S705" s="52">
        <f t="shared" si="169"/>
        <v>42.066</v>
      </c>
      <c r="T705" s="15">
        <f t="shared" si="170"/>
        <v>61416.36</v>
      </c>
      <c r="U705" s="15">
        <f>T705/INPUTS!$B$7*1000</f>
        <v>76770450</v>
      </c>
      <c r="V705" s="15">
        <f>T705*INPUTS!$B$6</f>
        <v>194075.6976</v>
      </c>
      <c r="W705" s="54" t="s">
        <v>396</v>
      </c>
      <c r="X705" s="54" t="s">
        <v>396</v>
      </c>
      <c r="Y705" s="67">
        <f>IFERROR(VLOOKUP(E705,INPUTS!$A$44:$B$103,2,0),0)</f>
        <v>0</v>
      </c>
      <c r="Z705" s="15">
        <f t="shared" si="171"/>
        <v>0</v>
      </c>
      <c r="AA705" s="20">
        <f>IFERROR(VLOOKUP(E705,INPUTS!$A$44:$C$103,3,0),SCENARIOS!$J$23)</f>
        <v>0</v>
      </c>
      <c r="AB705" s="15">
        <f t="shared" si="172"/>
        <v>0</v>
      </c>
      <c r="AC705" s="20">
        <f>IFERROR(VLOOKUP($E705,INPUTS!$A$44:$G$103,4,0),SCENARIOS!$K$23)</f>
        <v>0</v>
      </c>
      <c r="AD705" s="15">
        <f t="shared" si="173"/>
        <v>0</v>
      </c>
      <c r="AE705" s="20">
        <f>IFERROR(VLOOKUP($E705,INPUTS!$A$44:$G$103,5,0),SCENARIOS!$L$23)</f>
        <v>0</v>
      </c>
      <c r="AF705" s="15">
        <f t="shared" si="174"/>
        <v>0</v>
      </c>
      <c r="AG705" s="20">
        <f>IFERROR(VLOOKUP($E705,INPUTS!$A$44:$G$103,6,0),SCENARIOS!$M$23)</f>
        <v>0</v>
      </c>
      <c r="AH705" s="15">
        <f t="shared" si="175"/>
        <v>0</v>
      </c>
      <c r="AI705" s="20">
        <f>IFERROR(VLOOKUP($E705,INPUTS!$A$44:$G$103,7,0),SCENARIOS!$N$23)</f>
        <v>0</v>
      </c>
      <c r="AJ705" s="15">
        <f t="shared" si="176"/>
        <v>0</v>
      </c>
      <c r="AL705" t="str">
        <f t="shared" si="177"/>
        <v>Y</v>
      </c>
      <c r="AM705" s="21">
        <f t="shared" si="178"/>
        <v>184582.844539086</v>
      </c>
    </row>
    <row r="706" ht="15" customHeight="1" spans="1:39">
      <c r="A706" s="52" t="s">
        <v>1702</v>
      </c>
      <c r="B706" s="52" t="s">
        <v>437</v>
      </c>
      <c r="C706" s="52" t="s">
        <v>438</v>
      </c>
      <c r="D706" s="52" t="s">
        <v>929</v>
      </c>
      <c r="E706" s="10" t="s">
        <v>440</v>
      </c>
      <c r="F706" s="52" t="s">
        <v>439</v>
      </c>
      <c r="G706" s="52" t="s">
        <v>177</v>
      </c>
      <c r="H706" s="52" t="s">
        <v>208</v>
      </c>
      <c r="I706" s="52" t="s">
        <v>391</v>
      </c>
      <c r="J706" s="52" t="s">
        <v>165</v>
      </c>
      <c r="K706" s="52" t="s">
        <v>931</v>
      </c>
      <c r="L706" s="53" t="s">
        <v>1696</v>
      </c>
      <c r="M706" s="13">
        <v>1460</v>
      </c>
      <c r="N706" s="14">
        <f t="shared" si="167"/>
        <v>4</v>
      </c>
      <c r="O706" s="15">
        <v>4940</v>
      </c>
      <c r="P706" s="15">
        <f t="shared" si="168"/>
        <v>7212400</v>
      </c>
      <c r="Q706" s="16">
        <f>IFERROR(VLOOKUP(G706,SCENARIOS!$A$13:$E$18,2,0),0.025)</f>
        <v>0.045</v>
      </c>
      <c r="R706" s="52">
        <f>IFERROR(VLOOKUP(L706,INPUTS!$A$107:$B$120,2,0),0.0082)</f>
        <v>0.0082</v>
      </c>
      <c r="S706" s="52">
        <f t="shared" si="169"/>
        <v>40.508</v>
      </c>
      <c r="T706" s="15">
        <f t="shared" si="170"/>
        <v>59141.68</v>
      </c>
      <c r="U706" s="15">
        <f>T706/INPUTS!$B$7*1000</f>
        <v>73927100</v>
      </c>
      <c r="V706" s="15">
        <f>T706*INPUTS!$B$6</f>
        <v>186887.7088</v>
      </c>
      <c r="W706" s="54" t="s">
        <v>396</v>
      </c>
      <c r="X706" s="54" t="s">
        <v>396</v>
      </c>
      <c r="Y706" s="67">
        <f>IFERROR(VLOOKUP(E706,INPUTS!$A$44:$B$103,2,0),0)</f>
        <v>0</v>
      </c>
      <c r="Z706" s="15">
        <f t="shared" si="171"/>
        <v>0</v>
      </c>
      <c r="AA706" s="20">
        <f>IFERROR(VLOOKUP(E706,INPUTS!$A$44:$C$103,3,0),SCENARIOS!$J$23)</f>
        <v>0</v>
      </c>
      <c r="AB706" s="15">
        <f t="shared" si="172"/>
        <v>0</v>
      </c>
      <c r="AC706" s="20">
        <f>IFERROR(VLOOKUP($E706,INPUTS!$A$44:$G$103,4,0),SCENARIOS!$K$23)</f>
        <v>0</v>
      </c>
      <c r="AD706" s="15">
        <f t="shared" si="173"/>
        <v>0</v>
      </c>
      <c r="AE706" s="20">
        <f>IFERROR(VLOOKUP($E706,INPUTS!$A$44:$G$103,5,0),SCENARIOS!$L$23)</f>
        <v>0</v>
      </c>
      <c r="AF706" s="15">
        <f t="shared" si="174"/>
        <v>0</v>
      </c>
      <c r="AG706" s="20">
        <f>IFERROR(VLOOKUP($E706,INPUTS!$A$44:$G$103,6,0),SCENARIOS!$M$23)</f>
        <v>0</v>
      </c>
      <c r="AH706" s="15">
        <f t="shared" si="175"/>
        <v>0</v>
      </c>
      <c r="AI706" s="20">
        <f>IFERROR(VLOOKUP($E706,INPUTS!$A$44:$G$103,7,0),SCENARIOS!$N$23)</f>
        <v>0</v>
      </c>
      <c r="AJ706" s="15">
        <f t="shared" si="176"/>
        <v>0</v>
      </c>
      <c r="AL706" t="str">
        <f t="shared" si="177"/>
        <v>Y</v>
      </c>
      <c r="AM706" s="21">
        <f t="shared" si="178"/>
        <v>177746.442889491</v>
      </c>
    </row>
    <row r="707" ht="15" customHeight="1" spans="1:39">
      <c r="A707" s="52" t="s">
        <v>1703</v>
      </c>
      <c r="B707" s="52" t="s">
        <v>437</v>
      </c>
      <c r="C707" s="52" t="s">
        <v>438</v>
      </c>
      <c r="D707" s="52" t="s">
        <v>929</v>
      </c>
      <c r="E707" s="10" t="s">
        <v>440</v>
      </c>
      <c r="F707" s="52" t="s">
        <v>439</v>
      </c>
      <c r="G707" s="52" t="s">
        <v>177</v>
      </c>
      <c r="H707" s="52" t="s">
        <v>728</v>
      </c>
      <c r="I707" s="52" t="s">
        <v>391</v>
      </c>
      <c r="J707" s="52" t="s">
        <v>165</v>
      </c>
      <c r="K707" s="52" t="s">
        <v>931</v>
      </c>
      <c r="L707" s="53" t="s">
        <v>295</v>
      </c>
      <c r="M707" s="13">
        <v>730</v>
      </c>
      <c r="N707" s="14">
        <f t="shared" si="167"/>
        <v>2</v>
      </c>
      <c r="O707" s="15">
        <v>5070</v>
      </c>
      <c r="P707" s="15">
        <f t="shared" si="168"/>
        <v>3701100</v>
      </c>
      <c r="Q707" s="16">
        <f>IFERROR(VLOOKUP(G707,SCENARIOS!$A$13:$E$18,2,0),0.025)</f>
        <v>0.045</v>
      </c>
      <c r="R707" s="52">
        <f>IFERROR(VLOOKUP(L707,INPUTS!$A$107:$B$120,2,0),0.0082)</f>
        <v>0.0089</v>
      </c>
      <c r="S707" s="52">
        <f t="shared" si="169"/>
        <v>45.123</v>
      </c>
      <c r="T707" s="15">
        <f t="shared" si="170"/>
        <v>32939.79</v>
      </c>
      <c r="U707" s="15">
        <f>T707/INPUTS!$B$7*1000</f>
        <v>41174737.5</v>
      </c>
      <c r="V707" s="15">
        <f>T707*INPUTS!$B$6</f>
        <v>104089.7364</v>
      </c>
      <c r="W707" s="54" t="s">
        <v>396</v>
      </c>
      <c r="X707" s="54" t="s">
        <v>396</v>
      </c>
      <c r="Y707" s="67">
        <f>IFERROR(VLOOKUP(E707,INPUTS!$A$44:$B$103,2,0),0)</f>
        <v>0</v>
      </c>
      <c r="Z707" s="15">
        <f t="shared" si="171"/>
        <v>0</v>
      </c>
      <c r="AA707" s="20">
        <f>IFERROR(VLOOKUP(E707,INPUTS!$A$44:$C$103,3,0),SCENARIOS!$J$23)</f>
        <v>0</v>
      </c>
      <c r="AB707" s="15">
        <f t="shared" si="172"/>
        <v>0</v>
      </c>
      <c r="AC707" s="20">
        <f>IFERROR(VLOOKUP($E707,INPUTS!$A$44:$G$103,4,0),SCENARIOS!$K$23)</f>
        <v>0</v>
      </c>
      <c r="AD707" s="15">
        <f t="shared" si="173"/>
        <v>0</v>
      </c>
      <c r="AE707" s="20">
        <f>IFERROR(VLOOKUP($E707,INPUTS!$A$44:$G$103,5,0),SCENARIOS!$L$23)</f>
        <v>0</v>
      </c>
      <c r="AF707" s="15">
        <f t="shared" si="174"/>
        <v>0</v>
      </c>
      <c r="AG707" s="20">
        <f>IFERROR(VLOOKUP($E707,INPUTS!$A$44:$G$103,6,0),SCENARIOS!$M$23)</f>
        <v>0</v>
      </c>
      <c r="AH707" s="15">
        <f t="shared" si="175"/>
        <v>0</v>
      </c>
      <c r="AI707" s="20">
        <f>IFERROR(VLOOKUP($E707,INPUTS!$A$44:$G$103,7,0),SCENARIOS!$N$23)</f>
        <v>0</v>
      </c>
      <c r="AJ707" s="15">
        <f t="shared" si="176"/>
        <v>0</v>
      </c>
      <c r="AL707" t="str">
        <f t="shared" si="177"/>
        <v>N</v>
      </c>
      <c r="AM707" s="21">
        <f t="shared" si="178"/>
        <v>98998.3798570959</v>
      </c>
    </row>
    <row r="708" ht="15" customHeight="1" spans="1:39">
      <c r="A708" s="52" t="s">
        <v>1704</v>
      </c>
      <c r="B708" s="52" t="s">
        <v>437</v>
      </c>
      <c r="C708" s="52" t="s">
        <v>438</v>
      </c>
      <c r="D708" s="52" t="s">
        <v>929</v>
      </c>
      <c r="E708" s="10" t="s">
        <v>440</v>
      </c>
      <c r="F708" s="52" t="s">
        <v>439</v>
      </c>
      <c r="G708" s="52" t="s">
        <v>177</v>
      </c>
      <c r="H708" s="52" t="s">
        <v>219</v>
      </c>
      <c r="I708" s="52" t="s">
        <v>391</v>
      </c>
      <c r="J708" s="52" t="s">
        <v>165</v>
      </c>
      <c r="K708" s="52" t="s">
        <v>931</v>
      </c>
      <c r="L708" s="53" t="s">
        <v>295</v>
      </c>
      <c r="M708" s="13">
        <v>548</v>
      </c>
      <c r="N708" s="14">
        <f t="shared" ref="N708:N771" si="179">M708/365</f>
        <v>1.5013698630137</v>
      </c>
      <c r="O708" s="15">
        <v>5150</v>
      </c>
      <c r="P708" s="15">
        <f t="shared" ref="P708:P771" si="180">M708*O708</f>
        <v>2822200</v>
      </c>
      <c r="Q708" s="16">
        <f>IFERROR(VLOOKUP(G708,SCENARIOS!$A$13:$E$18,2,0),0.025)</f>
        <v>0.045</v>
      </c>
      <c r="R708" s="52">
        <f>IFERROR(VLOOKUP(L708,INPUTS!$A$107:$B$120,2,0),0.0082)</f>
        <v>0.0089</v>
      </c>
      <c r="S708" s="52">
        <f t="shared" ref="S708:S771" si="181">O708*R708</f>
        <v>45.835</v>
      </c>
      <c r="T708" s="15">
        <f t="shared" ref="T708:T771" si="182">M708*S708</f>
        <v>25117.58</v>
      </c>
      <c r="U708" s="15">
        <f>T708/INPUTS!$B$7*1000</f>
        <v>31396975</v>
      </c>
      <c r="V708" s="15">
        <f>T708*INPUTS!$B$6</f>
        <v>79371.5528</v>
      </c>
      <c r="W708" s="54" t="s">
        <v>396</v>
      </c>
      <c r="X708" s="54" t="s">
        <v>396</v>
      </c>
      <c r="Y708" s="67">
        <f>IFERROR(VLOOKUP(E708,INPUTS!$A$44:$B$103,2,0),0)</f>
        <v>0</v>
      </c>
      <c r="Z708" s="15">
        <f t="shared" ref="Z708:Z771" si="183">T708*Y708</f>
        <v>0</v>
      </c>
      <c r="AA708" s="20">
        <f>IFERROR(VLOOKUP(E708,INPUTS!$A$44:$C$103,3,0),SCENARIOS!$J$23)</f>
        <v>0</v>
      </c>
      <c r="AB708" s="15">
        <f t="shared" si="172"/>
        <v>0</v>
      </c>
      <c r="AC708" s="20">
        <f>IFERROR(VLOOKUP($E708,INPUTS!$A$44:$G$103,4,0),SCENARIOS!$K$23)</f>
        <v>0</v>
      </c>
      <c r="AD708" s="15">
        <f t="shared" si="173"/>
        <v>0</v>
      </c>
      <c r="AE708" s="20">
        <f>IFERROR(VLOOKUP($E708,INPUTS!$A$44:$G$103,5,0),SCENARIOS!$L$23)</f>
        <v>0</v>
      </c>
      <c r="AF708" s="15">
        <f t="shared" si="174"/>
        <v>0</v>
      </c>
      <c r="AG708" s="20">
        <f>IFERROR(VLOOKUP($E708,INPUTS!$A$44:$G$103,6,0),SCENARIOS!$M$23)</f>
        <v>0</v>
      </c>
      <c r="AH708" s="15">
        <f t="shared" si="175"/>
        <v>0</v>
      </c>
      <c r="AI708" s="20">
        <f>IFERROR(VLOOKUP($E708,INPUTS!$A$44:$G$103,7,0),SCENARIOS!$N$23)</f>
        <v>0</v>
      </c>
      <c r="AJ708" s="15">
        <f t="shared" si="176"/>
        <v>0</v>
      </c>
      <c r="AL708" t="str">
        <f t="shared" si="177"/>
        <v>N</v>
      </c>
      <c r="AM708" s="21">
        <f t="shared" si="178"/>
        <v>75489.2403968269</v>
      </c>
    </row>
    <row r="709" ht="15" customHeight="1" spans="1:39">
      <c r="A709" s="52" t="s">
        <v>1705</v>
      </c>
      <c r="B709" s="52" t="s">
        <v>437</v>
      </c>
      <c r="C709" s="52" t="s">
        <v>438</v>
      </c>
      <c r="D709" s="52" t="s">
        <v>929</v>
      </c>
      <c r="E709" s="10" t="s">
        <v>440</v>
      </c>
      <c r="F709" s="52" t="s">
        <v>439</v>
      </c>
      <c r="G709" s="52" t="s">
        <v>177</v>
      </c>
      <c r="H709" s="52" t="s">
        <v>204</v>
      </c>
      <c r="I709" s="52" t="s">
        <v>405</v>
      </c>
      <c r="J709" s="52" t="s">
        <v>165</v>
      </c>
      <c r="K709" s="52" t="s">
        <v>931</v>
      </c>
      <c r="L709" s="53" t="s">
        <v>1696</v>
      </c>
      <c r="M709" s="13">
        <v>1460</v>
      </c>
      <c r="N709" s="14">
        <f t="shared" si="179"/>
        <v>4</v>
      </c>
      <c r="O709" s="15">
        <v>5470</v>
      </c>
      <c r="P709" s="15">
        <f t="shared" si="180"/>
        <v>7986200</v>
      </c>
      <c r="Q709" s="16">
        <f>IFERROR(VLOOKUP(G709,SCENARIOS!$A$13:$E$18,2,0),0.025)</f>
        <v>0.045</v>
      </c>
      <c r="R709" s="52">
        <f>IFERROR(VLOOKUP(L709,INPUTS!$A$107:$B$120,2,0),0.0082)</f>
        <v>0.0082</v>
      </c>
      <c r="S709" s="52">
        <f t="shared" si="181"/>
        <v>44.854</v>
      </c>
      <c r="T709" s="15">
        <f t="shared" si="182"/>
        <v>65486.84</v>
      </c>
      <c r="U709" s="15">
        <f>T709/INPUTS!$B$7*1000</f>
        <v>81858550</v>
      </c>
      <c r="V709" s="15">
        <f>T709*INPUTS!$B$6</f>
        <v>206938.4144</v>
      </c>
      <c r="W709" s="54" t="s">
        <v>396</v>
      </c>
      <c r="X709" s="54" t="s">
        <v>396</v>
      </c>
      <c r="Y709" s="67">
        <f>IFERROR(VLOOKUP(E709,INPUTS!$A$44:$B$103,2,0),0)</f>
        <v>0</v>
      </c>
      <c r="Z709" s="15">
        <f t="shared" si="183"/>
        <v>0</v>
      </c>
      <c r="AA709" s="20">
        <f>IFERROR(VLOOKUP(E709,INPUTS!$A$44:$C$103,3,0),SCENARIOS!$J$23)</f>
        <v>0</v>
      </c>
      <c r="AB709" s="15">
        <f t="shared" ref="AB709:AB772" si="184">$T709*AA709*(1+$Q709)^AB$2</f>
        <v>0</v>
      </c>
      <c r="AC709" s="20">
        <f>IFERROR(VLOOKUP($E709,INPUTS!$A$44:$G$103,4,0),SCENARIOS!$K$23)</f>
        <v>0</v>
      </c>
      <c r="AD709" s="15">
        <f t="shared" ref="AD709:AD772" si="185">$T709*AC709*(1+$Q709)^AD$2</f>
        <v>0</v>
      </c>
      <c r="AE709" s="20">
        <f>IFERROR(VLOOKUP($E709,INPUTS!$A$44:$G$103,5,0),SCENARIOS!$L$23)</f>
        <v>0</v>
      </c>
      <c r="AF709" s="15">
        <f t="shared" ref="AF709:AF772" si="186">$T709*AE709*(1+$Q709)^AF$2</f>
        <v>0</v>
      </c>
      <c r="AG709" s="20">
        <f>IFERROR(VLOOKUP($E709,INPUTS!$A$44:$G$103,6,0),SCENARIOS!$M$23)</f>
        <v>0</v>
      </c>
      <c r="AH709" s="15">
        <f t="shared" ref="AH709:AH772" si="187">$T709*AG709*(1+$Q709)^AH$2</f>
        <v>0</v>
      </c>
      <c r="AI709" s="20">
        <f>IFERROR(VLOOKUP($E709,INPUTS!$A$44:$G$103,7,0),SCENARIOS!$N$23)</f>
        <v>0</v>
      </c>
      <c r="AJ709" s="15">
        <f t="shared" ref="AJ709:AJ772" si="188">$T709*AI709*(1+$Q709)^AJ$2</f>
        <v>0</v>
      </c>
      <c r="AL709" t="str">
        <f t="shared" ref="AL709:AL772" si="189">IF(H709="MULTI","MULTI",IF(COUNTIFS($E$4:$E$1277,H709,$H$4:$H$1277,E709)&gt;0,"Y","N"))</f>
        <v>Y</v>
      </c>
      <c r="AM709" s="21">
        <f t="shared" ref="AM709:AM772" si="190">T709*((1+Q709)^25)</f>
        <v>196816.405385731</v>
      </c>
    </row>
    <row r="710" ht="15" customHeight="1" spans="1:39">
      <c r="A710" s="52" t="s">
        <v>1706</v>
      </c>
      <c r="B710" s="52" t="s">
        <v>437</v>
      </c>
      <c r="C710" s="52" t="s">
        <v>438</v>
      </c>
      <c r="D710" s="52" t="s">
        <v>929</v>
      </c>
      <c r="E710" s="10" t="s">
        <v>440</v>
      </c>
      <c r="F710" s="52" t="s">
        <v>439</v>
      </c>
      <c r="G710" s="52" t="s">
        <v>177</v>
      </c>
      <c r="H710" s="52" t="s">
        <v>205</v>
      </c>
      <c r="I710" s="52" t="s">
        <v>408</v>
      </c>
      <c r="J710" s="52" t="s">
        <v>165</v>
      </c>
      <c r="K710" s="52" t="s">
        <v>931</v>
      </c>
      <c r="L710" s="53" t="s">
        <v>1696</v>
      </c>
      <c r="M710" s="13">
        <v>1095</v>
      </c>
      <c r="N710" s="14">
        <f t="shared" si="179"/>
        <v>3</v>
      </c>
      <c r="O710" s="15">
        <v>5840</v>
      </c>
      <c r="P710" s="15">
        <f t="shared" si="180"/>
        <v>6394800</v>
      </c>
      <c r="Q710" s="16">
        <f>IFERROR(VLOOKUP(G710,SCENARIOS!$A$13:$E$18,2,0),0.025)</f>
        <v>0.045</v>
      </c>
      <c r="R710" s="52">
        <f>IFERROR(VLOOKUP(L710,INPUTS!$A$107:$B$120,2,0),0.0082)</f>
        <v>0.0082</v>
      </c>
      <c r="S710" s="52">
        <f t="shared" si="181"/>
        <v>47.888</v>
      </c>
      <c r="T710" s="15">
        <f t="shared" si="182"/>
        <v>52437.36</v>
      </c>
      <c r="U710" s="15">
        <f>T710/INPUTS!$B$7*1000</f>
        <v>65546700</v>
      </c>
      <c r="V710" s="15">
        <f>T710*INPUTS!$B$6</f>
        <v>165702.0576</v>
      </c>
      <c r="W710" s="54" t="s">
        <v>396</v>
      </c>
      <c r="X710" s="54" t="s">
        <v>396</v>
      </c>
      <c r="Y710" s="67">
        <f>IFERROR(VLOOKUP(E710,INPUTS!$A$44:$B$103,2,0),0)</f>
        <v>0</v>
      </c>
      <c r="Z710" s="15">
        <f t="shared" si="183"/>
        <v>0</v>
      </c>
      <c r="AA710" s="20">
        <f>IFERROR(VLOOKUP(E710,INPUTS!$A$44:$C$103,3,0),SCENARIOS!$J$23)</f>
        <v>0</v>
      </c>
      <c r="AB710" s="15">
        <f t="shared" si="184"/>
        <v>0</v>
      </c>
      <c r="AC710" s="20">
        <f>IFERROR(VLOOKUP($E710,INPUTS!$A$44:$G$103,4,0),SCENARIOS!$K$23)</f>
        <v>0</v>
      </c>
      <c r="AD710" s="15">
        <f t="shared" si="185"/>
        <v>0</v>
      </c>
      <c r="AE710" s="20">
        <f>IFERROR(VLOOKUP($E710,INPUTS!$A$44:$G$103,5,0),SCENARIOS!$L$23)</f>
        <v>0</v>
      </c>
      <c r="AF710" s="15">
        <f t="shared" si="186"/>
        <v>0</v>
      </c>
      <c r="AG710" s="20">
        <f>IFERROR(VLOOKUP($E710,INPUTS!$A$44:$G$103,6,0),SCENARIOS!$M$23)</f>
        <v>0</v>
      </c>
      <c r="AH710" s="15">
        <f t="shared" si="187"/>
        <v>0</v>
      </c>
      <c r="AI710" s="20">
        <f>IFERROR(VLOOKUP($E710,INPUTS!$A$44:$G$103,7,0),SCENARIOS!$N$23)</f>
        <v>0</v>
      </c>
      <c r="AJ710" s="15">
        <f t="shared" si="188"/>
        <v>0</v>
      </c>
      <c r="AL710" t="str">
        <f t="shared" si="189"/>
        <v>Y</v>
      </c>
      <c r="AM710" s="21">
        <f t="shared" si="190"/>
        <v>157597.04855384</v>
      </c>
    </row>
    <row r="711" ht="15" customHeight="1" spans="1:39">
      <c r="A711" s="52" t="s">
        <v>1707</v>
      </c>
      <c r="B711" s="52" t="s">
        <v>437</v>
      </c>
      <c r="C711" s="52" t="s">
        <v>438</v>
      </c>
      <c r="D711" s="52" t="s">
        <v>929</v>
      </c>
      <c r="E711" s="10" t="s">
        <v>440</v>
      </c>
      <c r="F711" s="52" t="s">
        <v>439</v>
      </c>
      <c r="G711" s="52" t="s">
        <v>177</v>
      </c>
      <c r="H711" s="52" t="s">
        <v>206</v>
      </c>
      <c r="I711" s="52" t="s">
        <v>408</v>
      </c>
      <c r="J711" s="52" t="s">
        <v>165</v>
      </c>
      <c r="K711" s="52" t="s">
        <v>931</v>
      </c>
      <c r="L711" s="53" t="s">
        <v>295</v>
      </c>
      <c r="M711" s="13">
        <v>730</v>
      </c>
      <c r="N711" s="14">
        <f t="shared" si="179"/>
        <v>2</v>
      </c>
      <c r="O711" s="15">
        <v>5530</v>
      </c>
      <c r="P711" s="15">
        <f t="shared" si="180"/>
        <v>4036900</v>
      </c>
      <c r="Q711" s="16">
        <f>IFERROR(VLOOKUP(G711,SCENARIOS!$A$13:$E$18,2,0),0.025)</f>
        <v>0.045</v>
      </c>
      <c r="R711" s="52">
        <f>IFERROR(VLOOKUP(L711,INPUTS!$A$107:$B$120,2,0),0.0082)</f>
        <v>0.0089</v>
      </c>
      <c r="S711" s="52">
        <f t="shared" si="181"/>
        <v>49.217</v>
      </c>
      <c r="T711" s="15">
        <f t="shared" si="182"/>
        <v>35928.41</v>
      </c>
      <c r="U711" s="15">
        <f>T711/INPUTS!$B$7*1000</f>
        <v>44910512.5</v>
      </c>
      <c r="V711" s="15">
        <f>T711*INPUTS!$B$6</f>
        <v>113533.7756</v>
      </c>
      <c r="W711" s="54" t="s">
        <v>396</v>
      </c>
      <c r="X711" s="54" t="s">
        <v>396</v>
      </c>
      <c r="Y711" s="67">
        <f>IFERROR(VLOOKUP(E711,INPUTS!$A$44:$B$103,2,0),0)</f>
        <v>0</v>
      </c>
      <c r="Z711" s="15">
        <f t="shared" si="183"/>
        <v>0</v>
      </c>
      <c r="AA711" s="20">
        <f>IFERROR(VLOOKUP(E711,INPUTS!$A$44:$C$103,3,0),SCENARIOS!$J$23)</f>
        <v>0</v>
      </c>
      <c r="AB711" s="15">
        <f t="shared" si="184"/>
        <v>0</v>
      </c>
      <c r="AC711" s="20">
        <f>IFERROR(VLOOKUP($E711,INPUTS!$A$44:$G$103,4,0),SCENARIOS!$K$23)</f>
        <v>0</v>
      </c>
      <c r="AD711" s="15">
        <f t="shared" si="185"/>
        <v>0</v>
      </c>
      <c r="AE711" s="20">
        <f>IFERROR(VLOOKUP($E711,INPUTS!$A$44:$G$103,5,0),SCENARIOS!$L$23)</f>
        <v>0</v>
      </c>
      <c r="AF711" s="15">
        <f t="shared" si="186"/>
        <v>0</v>
      </c>
      <c r="AG711" s="20">
        <f>IFERROR(VLOOKUP($E711,INPUTS!$A$44:$G$103,6,0),SCENARIOS!$M$23)</f>
        <v>0</v>
      </c>
      <c r="AH711" s="15">
        <f t="shared" si="187"/>
        <v>0</v>
      </c>
      <c r="AI711" s="20">
        <f>IFERROR(VLOOKUP($E711,INPUTS!$A$44:$G$103,7,0),SCENARIOS!$N$23)</f>
        <v>0</v>
      </c>
      <c r="AJ711" s="15">
        <f t="shared" si="188"/>
        <v>0</v>
      </c>
      <c r="AL711" t="str">
        <f t="shared" si="189"/>
        <v>N</v>
      </c>
      <c r="AM711" s="21">
        <f t="shared" si="190"/>
        <v>107980.481382592</v>
      </c>
    </row>
    <row r="712" ht="15" customHeight="1" spans="1:39">
      <c r="A712" s="52" t="s">
        <v>1708</v>
      </c>
      <c r="B712" s="52" t="s">
        <v>437</v>
      </c>
      <c r="C712" s="52" t="s">
        <v>438</v>
      </c>
      <c r="D712" s="52" t="s">
        <v>929</v>
      </c>
      <c r="E712" s="10" t="s">
        <v>440</v>
      </c>
      <c r="F712" s="52" t="s">
        <v>439</v>
      </c>
      <c r="G712" s="52" t="s">
        <v>177</v>
      </c>
      <c r="H712" s="52" t="s">
        <v>207</v>
      </c>
      <c r="I712" s="52" t="s">
        <v>609</v>
      </c>
      <c r="J712" s="52" t="s">
        <v>165</v>
      </c>
      <c r="K712" s="52" t="s">
        <v>931</v>
      </c>
      <c r="L712" s="53" t="s">
        <v>1696</v>
      </c>
      <c r="M712" s="13">
        <v>1095</v>
      </c>
      <c r="N712" s="14">
        <f t="shared" si="179"/>
        <v>3</v>
      </c>
      <c r="O712" s="15">
        <v>4640</v>
      </c>
      <c r="P712" s="15">
        <f t="shared" si="180"/>
        <v>5080800</v>
      </c>
      <c r="Q712" s="16">
        <f>IFERROR(VLOOKUP(G712,SCENARIOS!$A$13:$E$18,2,0),0.025)</f>
        <v>0.045</v>
      </c>
      <c r="R712" s="52">
        <f>IFERROR(VLOOKUP(L712,INPUTS!$A$107:$B$120,2,0),0.0082)</f>
        <v>0.0082</v>
      </c>
      <c r="S712" s="52">
        <f t="shared" si="181"/>
        <v>38.048</v>
      </c>
      <c r="T712" s="15">
        <f t="shared" si="182"/>
        <v>41662.56</v>
      </c>
      <c r="U712" s="15">
        <f>T712/INPUTS!$B$7*1000</f>
        <v>52078200</v>
      </c>
      <c r="V712" s="15">
        <f>T712*INPUTS!$B$6</f>
        <v>131653.6896</v>
      </c>
      <c r="W712" s="54" t="s">
        <v>396</v>
      </c>
      <c r="X712" s="54" t="s">
        <v>396</v>
      </c>
      <c r="Y712" s="67">
        <f>IFERROR(VLOOKUP(E712,INPUTS!$A$44:$B$103,2,0),0)</f>
        <v>0</v>
      </c>
      <c r="Z712" s="15">
        <f t="shared" si="183"/>
        <v>0</v>
      </c>
      <c r="AA712" s="20">
        <f>IFERROR(VLOOKUP(E712,INPUTS!$A$44:$C$103,3,0),SCENARIOS!$J$23)</f>
        <v>0</v>
      </c>
      <c r="AB712" s="15">
        <f t="shared" si="184"/>
        <v>0</v>
      </c>
      <c r="AC712" s="20">
        <f>IFERROR(VLOOKUP($E712,INPUTS!$A$44:$G$103,4,0),SCENARIOS!$K$23)</f>
        <v>0</v>
      </c>
      <c r="AD712" s="15">
        <f t="shared" si="185"/>
        <v>0</v>
      </c>
      <c r="AE712" s="20">
        <f>IFERROR(VLOOKUP($E712,INPUTS!$A$44:$G$103,5,0),SCENARIOS!$L$23)</f>
        <v>0</v>
      </c>
      <c r="AF712" s="15">
        <f t="shared" si="186"/>
        <v>0</v>
      </c>
      <c r="AG712" s="20">
        <f>IFERROR(VLOOKUP($E712,INPUTS!$A$44:$G$103,6,0),SCENARIOS!$M$23)</f>
        <v>0</v>
      </c>
      <c r="AH712" s="15">
        <f t="shared" si="187"/>
        <v>0</v>
      </c>
      <c r="AI712" s="20">
        <f>IFERROR(VLOOKUP($E712,INPUTS!$A$44:$G$103,7,0),SCENARIOS!$N$23)</f>
        <v>0</v>
      </c>
      <c r="AJ712" s="15">
        <f t="shared" si="188"/>
        <v>0</v>
      </c>
      <c r="AL712" t="str">
        <f t="shared" si="189"/>
        <v>Y</v>
      </c>
      <c r="AM712" s="21">
        <f t="shared" si="190"/>
        <v>125214.093371544</v>
      </c>
    </row>
    <row r="713" ht="15" customHeight="1" spans="1:39">
      <c r="A713" s="52" t="s">
        <v>1709</v>
      </c>
      <c r="B713" s="52" t="s">
        <v>437</v>
      </c>
      <c r="C713" s="52" t="s">
        <v>438</v>
      </c>
      <c r="D713" s="52" t="s">
        <v>929</v>
      </c>
      <c r="E713" s="10" t="s">
        <v>440</v>
      </c>
      <c r="F713" s="52" t="s">
        <v>439</v>
      </c>
      <c r="G713" s="52" t="s">
        <v>177</v>
      </c>
      <c r="H713" s="52" t="s">
        <v>1534</v>
      </c>
      <c r="I713" s="52" t="s">
        <v>609</v>
      </c>
      <c r="J713" s="52" t="s">
        <v>165</v>
      </c>
      <c r="K713" s="52" t="s">
        <v>931</v>
      </c>
      <c r="L713" s="53" t="s">
        <v>295</v>
      </c>
      <c r="M713" s="13">
        <v>730</v>
      </c>
      <c r="N713" s="14">
        <f t="shared" si="179"/>
        <v>2</v>
      </c>
      <c r="O713" s="15">
        <v>4770</v>
      </c>
      <c r="P713" s="15">
        <f t="shared" si="180"/>
        <v>3482100</v>
      </c>
      <c r="Q713" s="16">
        <f>IFERROR(VLOOKUP(G713,SCENARIOS!$A$13:$E$18,2,0),0.025)</f>
        <v>0.045</v>
      </c>
      <c r="R713" s="52">
        <f>IFERROR(VLOOKUP(L713,INPUTS!$A$107:$B$120,2,0),0.0082)</f>
        <v>0.0089</v>
      </c>
      <c r="S713" s="52">
        <f t="shared" si="181"/>
        <v>42.453</v>
      </c>
      <c r="T713" s="15">
        <f t="shared" si="182"/>
        <v>30990.69</v>
      </c>
      <c r="U713" s="15">
        <f>T713/INPUTS!$B$7*1000</f>
        <v>38738362.5</v>
      </c>
      <c r="V713" s="15">
        <f>T713*INPUTS!$B$6</f>
        <v>97930.5804</v>
      </c>
      <c r="W713" s="54" t="s">
        <v>396</v>
      </c>
      <c r="X713" s="54" t="s">
        <v>396</v>
      </c>
      <c r="Y713" s="67">
        <f>IFERROR(VLOOKUP(E713,INPUTS!$A$44:$B$103,2,0),0)</f>
        <v>0</v>
      </c>
      <c r="Z713" s="15">
        <f t="shared" si="183"/>
        <v>0</v>
      </c>
      <c r="AA713" s="20">
        <f>IFERROR(VLOOKUP(E713,INPUTS!$A$44:$C$103,3,0),SCENARIOS!$J$23)</f>
        <v>0</v>
      </c>
      <c r="AB713" s="15">
        <f t="shared" si="184"/>
        <v>0</v>
      </c>
      <c r="AC713" s="20">
        <f>IFERROR(VLOOKUP($E713,INPUTS!$A$44:$G$103,4,0),SCENARIOS!$K$23)</f>
        <v>0</v>
      </c>
      <c r="AD713" s="15">
        <f t="shared" si="185"/>
        <v>0</v>
      </c>
      <c r="AE713" s="20">
        <f>IFERROR(VLOOKUP($E713,INPUTS!$A$44:$G$103,5,0),SCENARIOS!$L$23)</f>
        <v>0</v>
      </c>
      <c r="AF713" s="15">
        <f t="shared" si="186"/>
        <v>0</v>
      </c>
      <c r="AG713" s="20">
        <f>IFERROR(VLOOKUP($E713,INPUTS!$A$44:$G$103,6,0),SCENARIOS!$M$23)</f>
        <v>0</v>
      </c>
      <c r="AH713" s="15">
        <f t="shared" si="187"/>
        <v>0</v>
      </c>
      <c r="AI713" s="20">
        <f>IFERROR(VLOOKUP($E713,INPUTS!$A$44:$G$103,7,0),SCENARIOS!$N$23)</f>
        <v>0</v>
      </c>
      <c r="AJ713" s="15">
        <f t="shared" si="188"/>
        <v>0</v>
      </c>
      <c r="AL713" t="str">
        <f t="shared" si="189"/>
        <v>N</v>
      </c>
      <c r="AM713" s="21">
        <f t="shared" si="190"/>
        <v>93140.4875578595</v>
      </c>
    </row>
    <row r="714" ht="15" customHeight="1" spans="1:39">
      <c r="A714" s="52" t="s">
        <v>1710</v>
      </c>
      <c r="B714" s="52" t="s">
        <v>437</v>
      </c>
      <c r="C714" s="52" t="s">
        <v>438</v>
      </c>
      <c r="D714" s="52" t="s">
        <v>929</v>
      </c>
      <c r="E714" s="10" t="s">
        <v>440</v>
      </c>
      <c r="F714" s="52" t="s">
        <v>439</v>
      </c>
      <c r="G714" s="52" t="s">
        <v>177</v>
      </c>
      <c r="H714" s="52" t="s">
        <v>209</v>
      </c>
      <c r="I714" s="52" t="s">
        <v>600</v>
      </c>
      <c r="J714" s="52" t="s">
        <v>165</v>
      </c>
      <c r="K714" s="52" t="s">
        <v>931</v>
      </c>
      <c r="L714" s="53" t="s">
        <v>1696</v>
      </c>
      <c r="M714" s="13">
        <v>730</v>
      </c>
      <c r="N714" s="14">
        <f t="shared" si="179"/>
        <v>2</v>
      </c>
      <c r="O714" s="15">
        <v>4880</v>
      </c>
      <c r="P714" s="15">
        <f t="shared" si="180"/>
        <v>3562400</v>
      </c>
      <c r="Q714" s="16">
        <f>IFERROR(VLOOKUP(G714,SCENARIOS!$A$13:$E$18,2,0),0.025)</f>
        <v>0.045</v>
      </c>
      <c r="R714" s="52">
        <f>IFERROR(VLOOKUP(L714,INPUTS!$A$107:$B$120,2,0),0.0082)</f>
        <v>0.0082</v>
      </c>
      <c r="S714" s="52">
        <f t="shared" si="181"/>
        <v>40.016</v>
      </c>
      <c r="T714" s="15">
        <f t="shared" si="182"/>
        <v>29211.68</v>
      </c>
      <c r="U714" s="15">
        <f>T714/INPUTS!$B$7*1000</f>
        <v>36514600</v>
      </c>
      <c r="V714" s="15">
        <f>T714*INPUTS!$B$6</f>
        <v>92308.9088</v>
      </c>
      <c r="W714" s="54" t="s">
        <v>396</v>
      </c>
      <c r="X714" s="54" t="s">
        <v>396</v>
      </c>
      <c r="Y714" s="67">
        <f>IFERROR(VLOOKUP(E714,INPUTS!$A$44:$B$103,2,0),0)</f>
        <v>0</v>
      </c>
      <c r="Z714" s="15">
        <f t="shared" si="183"/>
        <v>0</v>
      </c>
      <c r="AA714" s="20">
        <f>IFERROR(VLOOKUP(E714,INPUTS!$A$44:$C$103,3,0),SCENARIOS!$J$23)</f>
        <v>0</v>
      </c>
      <c r="AB714" s="15">
        <f t="shared" si="184"/>
        <v>0</v>
      </c>
      <c r="AC714" s="20">
        <f>IFERROR(VLOOKUP($E714,INPUTS!$A$44:$G$103,4,0),SCENARIOS!$K$23)</f>
        <v>0</v>
      </c>
      <c r="AD714" s="15">
        <f t="shared" si="185"/>
        <v>0</v>
      </c>
      <c r="AE714" s="20">
        <f>IFERROR(VLOOKUP($E714,INPUTS!$A$44:$G$103,5,0),SCENARIOS!$L$23)</f>
        <v>0</v>
      </c>
      <c r="AF714" s="15">
        <f t="shared" si="186"/>
        <v>0</v>
      </c>
      <c r="AG714" s="20">
        <f>IFERROR(VLOOKUP($E714,INPUTS!$A$44:$G$103,6,0),SCENARIOS!$M$23)</f>
        <v>0</v>
      </c>
      <c r="AH714" s="15">
        <f t="shared" si="187"/>
        <v>0</v>
      </c>
      <c r="AI714" s="20">
        <f>IFERROR(VLOOKUP($E714,INPUTS!$A$44:$G$103,7,0),SCENARIOS!$N$23)</f>
        <v>0</v>
      </c>
      <c r="AJ714" s="15">
        <f t="shared" si="188"/>
        <v>0</v>
      </c>
      <c r="AL714" t="str">
        <f t="shared" si="189"/>
        <v>Y</v>
      </c>
      <c r="AM714" s="21">
        <f t="shared" si="190"/>
        <v>87793.7896053354</v>
      </c>
    </row>
    <row r="715" ht="15" customHeight="1" spans="1:39">
      <c r="A715" s="52" t="s">
        <v>1711</v>
      </c>
      <c r="B715" s="52" t="s">
        <v>437</v>
      </c>
      <c r="C715" s="52" t="s">
        <v>438</v>
      </c>
      <c r="D715" s="52" t="s">
        <v>929</v>
      </c>
      <c r="E715" s="10" t="s">
        <v>440</v>
      </c>
      <c r="F715" s="52" t="s">
        <v>439</v>
      </c>
      <c r="G715" s="52" t="s">
        <v>177</v>
      </c>
      <c r="H715" s="52" t="s">
        <v>210</v>
      </c>
      <c r="I715" s="52" t="s">
        <v>603</v>
      </c>
      <c r="J715" s="52" t="s">
        <v>165</v>
      </c>
      <c r="K715" s="52" t="s">
        <v>931</v>
      </c>
      <c r="L715" s="53" t="s">
        <v>295</v>
      </c>
      <c r="M715" s="13">
        <v>730</v>
      </c>
      <c r="N715" s="14">
        <f t="shared" si="179"/>
        <v>2</v>
      </c>
      <c r="O715" s="15">
        <v>4680</v>
      </c>
      <c r="P715" s="15">
        <f t="shared" si="180"/>
        <v>3416400</v>
      </c>
      <c r="Q715" s="16">
        <f>IFERROR(VLOOKUP(G715,SCENARIOS!$A$13:$E$18,2,0),0.025)</f>
        <v>0.045</v>
      </c>
      <c r="R715" s="52">
        <f>IFERROR(VLOOKUP(L715,INPUTS!$A$107:$B$120,2,0),0.0082)</f>
        <v>0.0089</v>
      </c>
      <c r="S715" s="52">
        <f t="shared" si="181"/>
        <v>41.652</v>
      </c>
      <c r="T715" s="15">
        <f t="shared" si="182"/>
        <v>30405.96</v>
      </c>
      <c r="U715" s="15">
        <f>T715/INPUTS!$B$7*1000</f>
        <v>38007450</v>
      </c>
      <c r="V715" s="15">
        <f>T715*INPUTS!$B$6</f>
        <v>96082.8336</v>
      </c>
      <c r="W715" s="54" t="s">
        <v>396</v>
      </c>
      <c r="X715" s="54" t="s">
        <v>396</v>
      </c>
      <c r="Y715" s="67">
        <f>IFERROR(VLOOKUP(E715,INPUTS!$A$44:$B$103,2,0),0)</f>
        <v>0</v>
      </c>
      <c r="Z715" s="15">
        <f t="shared" si="183"/>
        <v>0</v>
      </c>
      <c r="AA715" s="20">
        <f>IFERROR(VLOOKUP(E715,INPUTS!$A$44:$C$103,3,0),SCENARIOS!$J$23)</f>
        <v>0</v>
      </c>
      <c r="AB715" s="15">
        <f t="shared" si="184"/>
        <v>0</v>
      </c>
      <c r="AC715" s="20">
        <f>IFERROR(VLOOKUP($E715,INPUTS!$A$44:$G$103,4,0),SCENARIOS!$K$23)</f>
        <v>0</v>
      </c>
      <c r="AD715" s="15">
        <f t="shared" si="185"/>
        <v>0</v>
      </c>
      <c r="AE715" s="20">
        <f>IFERROR(VLOOKUP($E715,INPUTS!$A$44:$G$103,5,0),SCENARIOS!$L$23)</f>
        <v>0</v>
      </c>
      <c r="AF715" s="15">
        <f t="shared" si="186"/>
        <v>0</v>
      </c>
      <c r="AG715" s="20">
        <f>IFERROR(VLOOKUP($E715,INPUTS!$A$44:$G$103,6,0),SCENARIOS!$M$23)</f>
        <v>0</v>
      </c>
      <c r="AH715" s="15">
        <f t="shared" si="187"/>
        <v>0</v>
      </c>
      <c r="AI715" s="20">
        <f>IFERROR(VLOOKUP($E715,INPUTS!$A$44:$G$103,7,0),SCENARIOS!$N$23)</f>
        <v>0</v>
      </c>
      <c r="AJ715" s="15">
        <f t="shared" si="188"/>
        <v>0</v>
      </c>
      <c r="AL715" t="str">
        <f t="shared" si="189"/>
        <v>Y</v>
      </c>
      <c r="AM715" s="21">
        <f t="shared" si="190"/>
        <v>91383.1198680885</v>
      </c>
    </row>
    <row r="716" ht="15" customHeight="1" spans="1:39">
      <c r="A716" s="52" t="s">
        <v>1712</v>
      </c>
      <c r="B716" s="52" t="s">
        <v>437</v>
      </c>
      <c r="C716" s="52" t="s">
        <v>438</v>
      </c>
      <c r="D716" s="52" t="s">
        <v>929</v>
      </c>
      <c r="E716" s="10" t="s">
        <v>440</v>
      </c>
      <c r="F716" s="52" t="s">
        <v>439</v>
      </c>
      <c r="G716" s="52" t="s">
        <v>177</v>
      </c>
      <c r="H716" s="52" t="s">
        <v>222</v>
      </c>
      <c r="I716" s="52" t="s">
        <v>655</v>
      </c>
      <c r="J716" s="52" t="s">
        <v>165</v>
      </c>
      <c r="K716" s="52" t="s">
        <v>931</v>
      </c>
      <c r="L716" s="53" t="s">
        <v>295</v>
      </c>
      <c r="M716" s="13">
        <v>548</v>
      </c>
      <c r="N716" s="14">
        <f t="shared" si="179"/>
        <v>1.5013698630137</v>
      </c>
      <c r="O716" s="15">
        <v>5250</v>
      </c>
      <c r="P716" s="15">
        <f t="shared" si="180"/>
        <v>2877000</v>
      </c>
      <c r="Q716" s="16">
        <f>IFERROR(VLOOKUP(G716,SCENARIOS!$A$13:$E$18,2,0),0.025)</f>
        <v>0.045</v>
      </c>
      <c r="R716" s="52">
        <f>IFERROR(VLOOKUP(L716,INPUTS!$A$107:$B$120,2,0),0.0082)</f>
        <v>0.0089</v>
      </c>
      <c r="S716" s="52">
        <f t="shared" si="181"/>
        <v>46.725</v>
      </c>
      <c r="T716" s="15">
        <f t="shared" si="182"/>
        <v>25605.3</v>
      </c>
      <c r="U716" s="15">
        <f>T716/INPUTS!$B$7*1000</f>
        <v>32006625</v>
      </c>
      <c r="V716" s="15">
        <f>T716*INPUTS!$B$6</f>
        <v>80912.748</v>
      </c>
      <c r="W716" s="54" t="s">
        <v>396</v>
      </c>
      <c r="X716" s="54" t="s">
        <v>396</v>
      </c>
      <c r="Y716" s="67">
        <f>IFERROR(VLOOKUP(E716,INPUTS!$A$44:$B$103,2,0),0)</f>
        <v>0</v>
      </c>
      <c r="Z716" s="15">
        <f t="shared" si="183"/>
        <v>0</v>
      </c>
      <c r="AA716" s="20">
        <f>IFERROR(VLOOKUP(E716,INPUTS!$A$44:$C$103,3,0),SCENARIOS!$J$23)</f>
        <v>0</v>
      </c>
      <c r="AB716" s="15">
        <f t="shared" si="184"/>
        <v>0</v>
      </c>
      <c r="AC716" s="20">
        <f>IFERROR(VLOOKUP($E716,INPUTS!$A$44:$G$103,4,0),SCENARIOS!$K$23)</f>
        <v>0</v>
      </c>
      <c r="AD716" s="15">
        <f t="shared" si="185"/>
        <v>0</v>
      </c>
      <c r="AE716" s="20">
        <f>IFERROR(VLOOKUP($E716,INPUTS!$A$44:$G$103,5,0),SCENARIOS!$L$23)</f>
        <v>0</v>
      </c>
      <c r="AF716" s="15">
        <f t="shared" si="186"/>
        <v>0</v>
      </c>
      <c r="AG716" s="20">
        <f>IFERROR(VLOOKUP($E716,INPUTS!$A$44:$G$103,6,0),SCENARIOS!$M$23)</f>
        <v>0</v>
      </c>
      <c r="AH716" s="15">
        <f t="shared" si="187"/>
        <v>0</v>
      </c>
      <c r="AI716" s="20">
        <f>IFERROR(VLOOKUP($E716,INPUTS!$A$44:$G$103,7,0),SCENARIOS!$N$23)</f>
        <v>0</v>
      </c>
      <c r="AJ716" s="15">
        <f t="shared" si="188"/>
        <v>0</v>
      </c>
      <c r="AL716" t="str">
        <f t="shared" si="189"/>
        <v>Y</v>
      </c>
      <c r="AM716" s="21">
        <f t="shared" si="190"/>
        <v>76955.0508899692</v>
      </c>
    </row>
    <row r="717" ht="15" customHeight="1" spans="1:39">
      <c r="A717" s="52" t="s">
        <v>1713</v>
      </c>
      <c r="B717" s="52" t="s">
        <v>437</v>
      </c>
      <c r="C717" s="52" t="s">
        <v>438</v>
      </c>
      <c r="D717" s="52" t="s">
        <v>929</v>
      </c>
      <c r="E717" s="10" t="s">
        <v>440</v>
      </c>
      <c r="F717" s="52" t="s">
        <v>439</v>
      </c>
      <c r="G717" s="52" t="s">
        <v>177</v>
      </c>
      <c r="H717" s="52" t="s">
        <v>211</v>
      </c>
      <c r="I717" s="52" t="s">
        <v>594</v>
      </c>
      <c r="J717" s="52" t="s">
        <v>165</v>
      </c>
      <c r="K717" s="52" t="s">
        <v>931</v>
      </c>
      <c r="L717" s="53" t="s">
        <v>295</v>
      </c>
      <c r="M717" s="13">
        <v>548</v>
      </c>
      <c r="N717" s="14">
        <f t="shared" si="179"/>
        <v>1.5013698630137</v>
      </c>
      <c r="O717" s="15">
        <v>5330</v>
      </c>
      <c r="P717" s="15">
        <f t="shared" si="180"/>
        <v>2920840</v>
      </c>
      <c r="Q717" s="16">
        <f>IFERROR(VLOOKUP(G717,SCENARIOS!$A$13:$E$18,2,0),0.025)</f>
        <v>0.045</v>
      </c>
      <c r="R717" s="52">
        <f>IFERROR(VLOOKUP(L717,INPUTS!$A$107:$B$120,2,0),0.0082)</f>
        <v>0.0089</v>
      </c>
      <c r="S717" s="52">
        <f t="shared" si="181"/>
        <v>47.437</v>
      </c>
      <c r="T717" s="15">
        <f t="shared" si="182"/>
        <v>25995.476</v>
      </c>
      <c r="U717" s="15">
        <f>T717/INPUTS!$B$7*1000</f>
        <v>32494345</v>
      </c>
      <c r="V717" s="15">
        <f>T717*INPUTS!$B$6</f>
        <v>82145.70416</v>
      </c>
      <c r="W717" s="54" t="s">
        <v>396</v>
      </c>
      <c r="X717" s="54" t="s">
        <v>396</v>
      </c>
      <c r="Y717" s="67">
        <f>IFERROR(VLOOKUP(E717,INPUTS!$A$44:$B$103,2,0),0)</f>
        <v>0</v>
      </c>
      <c r="Z717" s="15">
        <f t="shared" si="183"/>
        <v>0</v>
      </c>
      <c r="AA717" s="20">
        <f>IFERROR(VLOOKUP(E717,INPUTS!$A$44:$C$103,3,0),SCENARIOS!$J$23)</f>
        <v>0</v>
      </c>
      <c r="AB717" s="15">
        <f t="shared" si="184"/>
        <v>0</v>
      </c>
      <c r="AC717" s="20">
        <f>IFERROR(VLOOKUP($E717,INPUTS!$A$44:$G$103,4,0),SCENARIOS!$K$23)</f>
        <v>0</v>
      </c>
      <c r="AD717" s="15">
        <f t="shared" si="185"/>
        <v>0</v>
      </c>
      <c r="AE717" s="20">
        <f>IFERROR(VLOOKUP($E717,INPUTS!$A$44:$G$103,5,0),SCENARIOS!$L$23)</f>
        <v>0</v>
      </c>
      <c r="AF717" s="15">
        <f t="shared" si="186"/>
        <v>0</v>
      </c>
      <c r="AG717" s="20">
        <f>IFERROR(VLOOKUP($E717,INPUTS!$A$44:$G$103,6,0),SCENARIOS!$M$23)</f>
        <v>0</v>
      </c>
      <c r="AH717" s="15">
        <f t="shared" si="187"/>
        <v>0</v>
      </c>
      <c r="AI717" s="20">
        <f>IFERROR(VLOOKUP($E717,INPUTS!$A$44:$G$103,7,0),SCENARIOS!$N$23)</f>
        <v>0</v>
      </c>
      <c r="AJ717" s="15">
        <f t="shared" si="188"/>
        <v>0</v>
      </c>
      <c r="AL717" t="str">
        <f t="shared" si="189"/>
        <v>Y</v>
      </c>
      <c r="AM717" s="21">
        <f t="shared" si="190"/>
        <v>78127.699284483</v>
      </c>
    </row>
    <row r="718" ht="15" customHeight="1" spans="1:39">
      <c r="A718" s="52" t="s">
        <v>1714</v>
      </c>
      <c r="B718" s="52" t="s">
        <v>437</v>
      </c>
      <c r="C718" s="52" t="s">
        <v>438</v>
      </c>
      <c r="D718" s="52" t="s">
        <v>929</v>
      </c>
      <c r="E718" s="10" t="s">
        <v>440</v>
      </c>
      <c r="F718" s="52" t="s">
        <v>439</v>
      </c>
      <c r="G718" s="52" t="s">
        <v>177</v>
      </c>
      <c r="H718" s="52" t="s">
        <v>1448</v>
      </c>
      <c r="I718" s="52" t="s">
        <v>1449</v>
      </c>
      <c r="J718" s="52" t="s">
        <v>165</v>
      </c>
      <c r="K718" s="52" t="s">
        <v>931</v>
      </c>
      <c r="L718" s="53" t="s">
        <v>295</v>
      </c>
      <c r="M718" s="13">
        <v>548</v>
      </c>
      <c r="N718" s="14">
        <f t="shared" si="179"/>
        <v>1.5013698630137</v>
      </c>
      <c r="O718" s="15">
        <v>5380</v>
      </c>
      <c r="P718" s="15">
        <f t="shared" si="180"/>
        <v>2948240</v>
      </c>
      <c r="Q718" s="16">
        <f>IFERROR(VLOOKUP(G718,SCENARIOS!$A$13:$E$18,2,0),0.025)</f>
        <v>0.045</v>
      </c>
      <c r="R718" s="52">
        <f>IFERROR(VLOOKUP(L718,INPUTS!$A$107:$B$120,2,0),0.0082)</f>
        <v>0.0089</v>
      </c>
      <c r="S718" s="52">
        <f t="shared" si="181"/>
        <v>47.882</v>
      </c>
      <c r="T718" s="15">
        <f t="shared" si="182"/>
        <v>26239.336</v>
      </c>
      <c r="U718" s="15">
        <f>T718/INPUTS!$B$7*1000</f>
        <v>32799170</v>
      </c>
      <c r="V718" s="15">
        <f>T718*INPUTS!$B$6</f>
        <v>82916.30176</v>
      </c>
      <c r="W718" s="54" t="s">
        <v>396</v>
      </c>
      <c r="X718" s="54" t="s">
        <v>396</v>
      </c>
      <c r="Y718" s="67">
        <f>IFERROR(VLOOKUP(E718,INPUTS!$A$44:$B$103,2,0),0)</f>
        <v>0</v>
      </c>
      <c r="Z718" s="15">
        <f t="shared" si="183"/>
        <v>0</v>
      </c>
      <c r="AA718" s="20">
        <f>IFERROR(VLOOKUP(E718,INPUTS!$A$44:$C$103,3,0),SCENARIOS!$J$23)</f>
        <v>0</v>
      </c>
      <c r="AB718" s="15">
        <f t="shared" si="184"/>
        <v>0</v>
      </c>
      <c r="AC718" s="20">
        <f>IFERROR(VLOOKUP($E718,INPUTS!$A$44:$G$103,4,0),SCENARIOS!$K$23)</f>
        <v>0</v>
      </c>
      <c r="AD718" s="15">
        <f t="shared" si="185"/>
        <v>0</v>
      </c>
      <c r="AE718" s="20">
        <f>IFERROR(VLOOKUP($E718,INPUTS!$A$44:$G$103,5,0),SCENARIOS!$L$23)</f>
        <v>0</v>
      </c>
      <c r="AF718" s="15">
        <f t="shared" si="186"/>
        <v>0</v>
      </c>
      <c r="AG718" s="20">
        <f>IFERROR(VLOOKUP($E718,INPUTS!$A$44:$G$103,6,0),SCENARIOS!$M$23)</f>
        <v>0</v>
      </c>
      <c r="AH718" s="15">
        <f t="shared" si="187"/>
        <v>0</v>
      </c>
      <c r="AI718" s="20">
        <f>IFERROR(VLOOKUP($E718,INPUTS!$A$44:$G$103,7,0),SCENARIOS!$N$23)</f>
        <v>0</v>
      </c>
      <c r="AJ718" s="15">
        <f t="shared" si="188"/>
        <v>0</v>
      </c>
      <c r="AL718" t="str">
        <f t="shared" si="189"/>
        <v>N</v>
      </c>
      <c r="AM718" s="21">
        <f t="shared" si="190"/>
        <v>78860.6045310541</v>
      </c>
    </row>
    <row r="719" ht="15" customHeight="1" spans="1:39">
      <c r="A719" s="52" t="s">
        <v>1715</v>
      </c>
      <c r="B719" s="52" t="s">
        <v>437</v>
      </c>
      <c r="C719" s="52" t="s">
        <v>438</v>
      </c>
      <c r="D719" s="52" t="s">
        <v>929</v>
      </c>
      <c r="E719" s="10" t="s">
        <v>440</v>
      </c>
      <c r="F719" s="52" t="s">
        <v>439</v>
      </c>
      <c r="G719" s="52" t="s">
        <v>177</v>
      </c>
      <c r="H719" s="52" t="s">
        <v>214</v>
      </c>
      <c r="I719" s="52" t="s">
        <v>591</v>
      </c>
      <c r="J719" s="52" t="s">
        <v>165</v>
      </c>
      <c r="K719" s="52" t="s">
        <v>931</v>
      </c>
      <c r="L719" s="53" t="s">
        <v>295</v>
      </c>
      <c r="M719" s="13">
        <v>365</v>
      </c>
      <c r="N719" s="14">
        <f t="shared" si="179"/>
        <v>1</v>
      </c>
      <c r="O719" s="15">
        <v>5430</v>
      </c>
      <c r="P719" s="15">
        <f t="shared" si="180"/>
        <v>1981950</v>
      </c>
      <c r="Q719" s="16">
        <f>IFERROR(VLOOKUP(G719,SCENARIOS!$A$13:$E$18,2,0),0.025)</f>
        <v>0.045</v>
      </c>
      <c r="R719" s="52">
        <f>IFERROR(VLOOKUP(L719,INPUTS!$A$107:$B$120,2,0),0.0082)</f>
        <v>0.0089</v>
      </c>
      <c r="S719" s="52">
        <f t="shared" si="181"/>
        <v>48.327</v>
      </c>
      <c r="T719" s="15">
        <f t="shared" si="182"/>
        <v>17639.355</v>
      </c>
      <c r="U719" s="15">
        <f>T719/INPUTS!$B$7*1000</f>
        <v>22049193.75</v>
      </c>
      <c r="V719" s="15">
        <f>T719*INPUTS!$B$6</f>
        <v>55740.3618</v>
      </c>
      <c r="W719" s="54" t="s">
        <v>396</v>
      </c>
      <c r="X719" s="54" t="s">
        <v>396</v>
      </c>
      <c r="Y719" s="67">
        <f>IFERROR(VLOOKUP(E719,INPUTS!$A$44:$B$103,2,0),0)</f>
        <v>0</v>
      </c>
      <c r="Z719" s="15">
        <f t="shared" si="183"/>
        <v>0</v>
      </c>
      <c r="AA719" s="20">
        <f>IFERROR(VLOOKUP(E719,INPUTS!$A$44:$C$103,3,0),SCENARIOS!$J$23)</f>
        <v>0</v>
      </c>
      <c r="AB719" s="15">
        <f t="shared" si="184"/>
        <v>0</v>
      </c>
      <c r="AC719" s="20">
        <f>IFERROR(VLOOKUP($E719,INPUTS!$A$44:$G$103,4,0),SCENARIOS!$K$23)</f>
        <v>0</v>
      </c>
      <c r="AD719" s="15">
        <f t="shared" si="185"/>
        <v>0</v>
      </c>
      <c r="AE719" s="20">
        <f>IFERROR(VLOOKUP($E719,INPUTS!$A$44:$G$103,5,0),SCENARIOS!$L$23)</f>
        <v>0</v>
      </c>
      <c r="AF719" s="15">
        <f t="shared" si="186"/>
        <v>0</v>
      </c>
      <c r="AG719" s="20">
        <f>IFERROR(VLOOKUP($E719,INPUTS!$A$44:$G$103,6,0),SCENARIOS!$M$23)</f>
        <v>0</v>
      </c>
      <c r="AH719" s="15">
        <f t="shared" si="187"/>
        <v>0</v>
      </c>
      <c r="AI719" s="20">
        <f>IFERROR(VLOOKUP($E719,INPUTS!$A$44:$G$103,7,0),SCENARIOS!$N$23)</f>
        <v>0</v>
      </c>
      <c r="AJ719" s="15">
        <f t="shared" si="188"/>
        <v>0</v>
      </c>
      <c r="AL719" t="str">
        <f t="shared" si="189"/>
        <v>N</v>
      </c>
      <c r="AM719" s="21">
        <f t="shared" si="190"/>
        <v>53013.9253080898</v>
      </c>
    </row>
    <row r="720" ht="15" customHeight="1" spans="1:39">
      <c r="A720" s="52" t="s">
        <v>1716</v>
      </c>
      <c r="B720" s="52" t="s">
        <v>437</v>
      </c>
      <c r="C720" s="52" t="s">
        <v>438</v>
      </c>
      <c r="D720" s="52" t="s">
        <v>929</v>
      </c>
      <c r="E720" s="10" t="s">
        <v>440</v>
      </c>
      <c r="F720" s="52" t="s">
        <v>439</v>
      </c>
      <c r="G720" s="52" t="s">
        <v>177</v>
      </c>
      <c r="H720" s="52" t="s">
        <v>212</v>
      </c>
      <c r="I720" s="52" t="s">
        <v>597</v>
      </c>
      <c r="J720" s="52" t="s">
        <v>165</v>
      </c>
      <c r="K720" s="52" t="s">
        <v>931</v>
      </c>
      <c r="L720" s="53" t="s">
        <v>295</v>
      </c>
      <c r="M720" s="13">
        <v>365</v>
      </c>
      <c r="N720" s="14">
        <f t="shared" si="179"/>
        <v>1</v>
      </c>
      <c r="O720" s="15">
        <v>5020</v>
      </c>
      <c r="P720" s="15">
        <f t="shared" si="180"/>
        <v>1832300</v>
      </c>
      <c r="Q720" s="16">
        <f>IFERROR(VLOOKUP(G720,SCENARIOS!$A$13:$E$18,2,0),0.025)</f>
        <v>0.045</v>
      </c>
      <c r="R720" s="52">
        <f>IFERROR(VLOOKUP(L720,INPUTS!$A$107:$B$120,2,0),0.0082)</f>
        <v>0.0089</v>
      </c>
      <c r="S720" s="52">
        <f t="shared" si="181"/>
        <v>44.678</v>
      </c>
      <c r="T720" s="15">
        <f t="shared" si="182"/>
        <v>16307.47</v>
      </c>
      <c r="U720" s="15">
        <f>T720/INPUTS!$B$7*1000</f>
        <v>20384337.5</v>
      </c>
      <c r="V720" s="15">
        <f>T720*INPUTS!$B$6</f>
        <v>51531.6052</v>
      </c>
      <c r="W720" s="54" t="s">
        <v>396</v>
      </c>
      <c r="X720" s="54" t="s">
        <v>396</v>
      </c>
      <c r="Y720" s="67">
        <f>IFERROR(VLOOKUP(E720,INPUTS!$A$44:$B$103,2,0),0)</f>
        <v>0</v>
      </c>
      <c r="Z720" s="15">
        <f t="shared" si="183"/>
        <v>0</v>
      </c>
      <c r="AA720" s="20">
        <f>IFERROR(VLOOKUP(E720,INPUTS!$A$44:$C$103,3,0),SCENARIOS!$J$23)</f>
        <v>0</v>
      </c>
      <c r="AB720" s="15">
        <f t="shared" si="184"/>
        <v>0</v>
      </c>
      <c r="AC720" s="20">
        <f>IFERROR(VLOOKUP($E720,INPUTS!$A$44:$G$103,4,0),SCENARIOS!$K$23)</f>
        <v>0</v>
      </c>
      <c r="AD720" s="15">
        <f t="shared" si="185"/>
        <v>0</v>
      </c>
      <c r="AE720" s="20">
        <f>IFERROR(VLOOKUP($E720,INPUTS!$A$44:$G$103,5,0),SCENARIOS!$L$23)</f>
        <v>0</v>
      </c>
      <c r="AF720" s="15">
        <f t="shared" si="186"/>
        <v>0</v>
      </c>
      <c r="AG720" s="20">
        <f>IFERROR(VLOOKUP($E720,INPUTS!$A$44:$G$103,6,0),SCENARIOS!$M$23)</f>
        <v>0</v>
      </c>
      <c r="AH720" s="15">
        <f t="shared" si="187"/>
        <v>0</v>
      </c>
      <c r="AI720" s="20">
        <f>IFERROR(VLOOKUP($E720,INPUTS!$A$44:$G$103,7,0),SCENARIOS!$N$23)</f>
        <v>0</v>
      </c>
      <c r="AJ720" s="15">
        <f t="shared" si="188"/>
        <v>0</v>
      </c>
      <c r="AL720" t="str">
        <f t="shared" si="189"/>
        <v>Y</v>
      </c>
      <c r="AM720" s="21">
        <f t="shared" si="190"/>
        <v>49011.0322369449</v>
      </c>
    </row>
    <row r="721" ht="15" customHeight="1" spans="1:39">
      <c r="A721" s="52" t="s">
        <v>1717</v>
      </c>
      <c r="B721" s="52" t="s">
        <v>437</v>
      </c>
      <c r="C721" s="52" t="s">
        <v>438</v>
      </c>
      <c r="D721" s="52" t="s">
        <v>929</v>
      </c>
      <c r="E721" s="10" t="s">
        <v>440</v>
      </c>
      <c r="F721" s="52" t="s">
        <v>439</v>
      </c>
      <c r="G721" s="52" t="s">
        <v>177</v>
      </c>
      <c r="H721" s="52" t="s">
        <v>223</v>
      </c>
      <c r="I721" s="52" t="s">
        <v>665</v>
      </c>
      <c r="J721" s="52" t="s">
        <v>165</v>
      </c>
      <c r="K721" s="52" t="s">
        <v>931</v>
      </c>
      <c r="L721" s="53" t="s">
        <v>295</v>
      </c>
      <c r="M721" s="13">
        <v>730</v>
      </c>
      <c r="N721" s="14">
        <f t="shared" si="179"/>
        <v>2</v>
      </c>
      <c r="O721" s="15">
        <v>3620</v>
      </c>
      <c r="P721" s="15">
        <f t="shared" si="180"/>
        <v>2642600</v>
      </c>
      <c r="Q721" s="16">
        <f>IFERROR(VLOOKUP(G721,SCENARIOS!$A$13:$E$18,2,0),0.025)</f>
        <v>0.045</v>
      </c>
      <c r="R721" s="52">
        <f>IFERROR(VLOOKUP(L721,INPUTS!$A$107:$B$120,2,0),0.0082)</f>
        <v>0.0089</v>
      </c>
      <c r="S721" s="52">
        <f t="shared" si="181"/>
        <v>32.218</v>
      </c>
      <c r="T721" s="15">
        <f t="shared" si="182"/>
        <v>23519.14</v>
      </c>
      <c r="U721" s="15">
        <f>T721/INPUTS!$B$7*1000</f>
        <v>29398925</v>
      </c>
      <c r="V721" s="15">
        <f>T721*INPUTS!$B$6</f>
        <v>74320.4824</v>
      </c>
      <c r="W721" s="54" t="s">
        <v>396</v>
      </c>
      <c r="X721" s="54" t="s">
        <v>396</v>
      </c>
      <c r="Y721" s="67">
        <f>IFERROR(VLOOKUP(E721,INPUTS!$A$44:$B$103,2,0),0)</f>
        <v>0</v>
      </c>
      <c r="Z721" s="15">
        <f t="shared" si="183"/>
        <v>0</v>
      </c>
      <c r="AA721" s="20">
        <f>IFERROR(VLOOKUP(E721,INPUTS!$A$44:$C$103,3,0),SCENARIOS!$J$23)</f>
        <v>0</v>
      </c>
      <c r="AB721" s="15">
        <f t="shared" si="184"/>
        <v>0</v>
      </c>
      <c r="AC721" s="20">
        <f>IFERROR(VLOOKUP($E721,INPUTS!$A$44:$G$103,4,0),SCENARIOS!$K$23)</f>
        <v>0</v>
      </c>
      <c r="AD721" s="15">
        <f t="shared" si="185"/>
        <v>0</v>
      </c>
      <c r="AE721" s="20">
        <f>IFERROR(VLOOKUP($E721,INPUTS!$A$44:$G$103,5,0),SCENARIOS!$L$23)</f>
        <v>0</v>
      </c>
      <c r="AF721" s="15">
        <f t="shared" si="186"/>
        <v>0</v>
      </c>
      <c r="AG721" s="20">
        <f>IFERROR(VLOOKUP($E721,INPUTS!$A$44:$G$103,6,0),SCENARIOS!$M$23)</f>
        <v>0</v>
      </c>
      <c r="AH721" s="15">
        <f t="shared" si="187"/>
        <v>0</v>
      </c>
      <c r="AI721" s="20">
        <f>IFERROR(VLOOKUP($E721,INPUTS!$A$44:$G$103,7,0),SCENARIOS!$N$23)</f>
        <v>0</v>
      </c>
      <c r="AJ721" s="15">
        <f t="shared" si="188"/>
        <v>0</v>
      </c>
      <c r="AL721" t="str">
        <f t="shared" si="189"/>
        <v>Y</v>
      </c>
      <c r="AM721" s="21">
        <f t="shared" si="190"/>
        <v>70685.2337441197</v>
      </c>
    </row>
    <row r="722" ht="15" customHeight="1" spans="1:39">
      <c r="A722" s="52" t="s">
        <v>1718</v>
      </c>
      <c r="B722" s="52" t="s">
        <v>437</v>
      </c>
      <c r="C722" s="52" t="s">
        <v>438</v>
      </c>
      <c r="D722" s="52" t="s">
        <v>929</v>
      </c>
      <c r="E722" s="10" t="s">
        <v>440</v>
      </c>
      <c r="F722" s="52" t="s">
        <v>439</v>
      </c>
      <c r="G722" s="52" t="s">
        <v>177</v>
      </c>
      <c r="H722" s="52" t="s">
        <v>460</v>
      </c>
      <c r="I722" s="52" t="s">
        <v>459</v>
      </c>
      <c r="J722" s="56" t="s">
        <v>185</v>
      </c>
      <c r="K722" s="52" t="s">
        <v>931</v>
      </c>
      <c r="L722" s="53" t="s">
        <v>295</v>
      </c>
      <c r="M722" s="13">
        <v>730</v>
      </c>
      <c r="N722" s="14">
        <f t="shared" si="179"/>
        <v>2</v>
      </c>
      <c r="O722" s="15">
        <v>2960</v>
      </c>
      <c r="P722" s="15">
        <f t="shared" si="180"/>
        <v>2160800</v>
      </c>
      <c r="Q722" s="16">
        <f>IFERROR(VLOOKUP(G722,SCENARIOS!$A$13:$E$18,2,0),0.025)</f>
        <v>0.045</v>
      </c>
      <c r="R722" s="52">
        <f>IFERROR(VLOOKUP(L722,INPUTS!$A$107:$B$120,2,0),0.0082)</f>
        <v>0.0089</v>
      </c>
      <c r="S722" s="52">
        <f t="shared" si="181"/>
        <v>26.344</v>
      </c>
      <c r="T722" s="15">
        <f t="shared" si="182"/>
        <v>19231.12</v>
      </c>
      <c r="U722" s="15">
        <f>T722/INPUTS!$B$7*1000</f>
        <v>24038900</v>
      </c>
      <c r="V722" s="15">
        <f>T722*INPUTS!$B$6</f>
        <v>60770.3392</v>
      </c>
      <c r="W722" s="54" t="s">
        <v>396</v>
      </c>
      <c r="X722" s="54" t="s">
        <v>396</v>
      </c>
      <c r="Y722" s="67">
        <f>IFERROR(VLOOKUP(E722,INPUTS!$A$44:$B$103,2,0),0)</f>
        <v>0</v>
      </c>
      <c r="Z722" s="15">
        <f t="shared" si="183"/>
        <v>0</v>
      </c>
      <c r="AA722" s="20">
        <f>IFERROR(VLOOKUP(E722,INPUTS!$A$44:$C$103,3,0),SCENARIOS!$J$23)</f>
        <v>0</v>
      </c>
      <c r="AB722" s="15">
        <f t="shared" si="184"/>
        <v>0</v>
      </c>
      <c r="AC722" s="20">
        <f>IFERROR(VLOOKUP($E722,INPUTS!$A$44:$G$103,4,0),SCENARIOS!$K$23)</f>
        <v>0</v>
      </c>
      <c r="AD722" s="15">
        <f t="shared" si="185"/>
        <v>0</v>
      </c>
      <c r="AE722" s="20">
        <f>IFERROR(VLOOKUP($E722,INPUTS!$A$44:$G$103,5,0),SCENARIOS!$L$23)</f>
        <v>0</v>
      </c>
      <c r="AF722" s="15">
        <f t="shared" si="186"/>
        <v>0</v>
      </c>
      <c r="AG722" s="20">
        <f>IFERROR(VLOOKUP($E722,INPUTS!$A$44:$G$103,6,0),SCENARIOS!$M$23)</f>
        <v>0</v>
      </c>
      <c r="AH722" s="15">
        <f t="shared" si="187"/>
        <v>0</v>
      </c>
      <c r="AI722" s="20">
        <f>IFERROR(VLOOKUP($E722,INPUTS!$A$44:$G$103,7,0),SCENARIOS!$N$23)</f>
        <v>0</v>
      </c>
      <c r="AJ722" s="15">
        <f t="shared" si="188"/>
        <v>0</v>
      </c>
      <c r="AL722" t="str">
        <f t="shared" si="189"/>
        <v>Y</v>
      </c>
      <c r="AM722" s="21">
        <f t="shared" si="190"/>
        <v>57797.8706857996</v>
      </c>
    </row>
    <row r="723" ht="15" customHeight="1" spans="1:39">
      <c r="A723" s="52" t="s">
        <v>1719</v>
      </c>
      <c r="B723" s="52" t="s">
        <v>437</v>
      </c>
      <c r="C723" s="52" t="s">
        <v>438</v>
      </c>
      <c r="D723" s="52" t="s">
        <v>929</v>
      </c>
      <c r="E723" s="10" t="s">
        <v>440</v>
      </c>
      <c r="F723" s="52" t="s">
        <v>439</v>
      </c>
      <c r="G723" s="52" t="s">
        <v>177</v>
      </c>
      <c r="H723" s="52" t="s">
        <v>221</v>
      </c>
      <c r="I723" s="52" t="s">
        <v>662</v>
      </c>
      <c r="J723" s="52" t="s">
        <v>165</v>
      </c>
      <c r="K723" s="52" t="s">
        <v>931</v>
      </c>
      <c r="L723" s="53" t="s">
        <v>295</v>
      </c>
      <c r="M723" s="13">
        <v>365</v>
      </c>
      <c r="N723" s="14">
        <f t="shared" si="179"/>
        <v>1</v>
      </c>
      <c r="O723" s="15">
        <v>4790</v>
      </c>
      <c r="P723" s="15">
        <f t="shared" si="180"/>
        <v>1748350</v>
      </c>
      <c r="Q723" s="16">
        <f>IFERROR(VLOOKUP(G723,SCENARIOS!$A$13:$E$18,2,0),0.025)</f>
        <v>0.045</v>
      </c>
      <c r="R723" s="52">
        <f>IFERROR(VLOOKUP(L723,INPUTS!$A$107:$B$120,2,0),0.0082)</f>
        <v>0.0089</v>
      </c>
      <c r="S723" s="52">
        <f t="shared" si="181"/>
        <v>42.631</v>
      </c>
      <c r="T723" s="15">
        <f t="shared" si="182"/>
        <v>15560.315</v>
      </c>
      <c r="U723" s="15">
        <f>T723/INPUTS!$B$7*1000</f>
        <v>19450393.75</v>
      </c>
      <c r="V723" s="15">
        <f>T723*INPUTS!$B$6</f>
        <v>49170.5954</v>
      </c>
      <c r="W723" s="54" t="s">
        <v>396</v>
      </c>
      <c r="X723" s="54" t="s">
        <v>396</v>
      </c>
      <c r="Y723" s="67">
        <f>IFERROR(VLOOKUP(E723,INPUTS!$A$44:$B$103,2,0),0)</f>
        <v>0</v>
      </c>
      <c r="Z723" s="15">
        <f t="shared" si="183"/>
        <v>0</v>
      </c>
      <c r="AA723" s="20">
        <f>IFERROR(VLOOKUP(E723,INPUTS!$A$44:$C$103,3,0),SCENARIOS!$J$23)</f>
        <v>0</v>
      </c>
      <c r="AB723" s="15">
        <f t="shared" si="184"/>
        <v>0</v>
      </c>
      <c r="AC723" s="20">
        <f>IFERROR(VLOOKUP($E723,INPUTS!$A$44:$G$103,4,0),SCENARIOS!$K$23)</f>
        <v>0</v>
      </c>
      <c r="AD723" s="15">
        <f t="shared" si="185"/>
        <v>0</v>
      </c>
      <c r="AE723" s="20">
        <f>IFERROR(VLOOKUP($E723,INPUTS!$A$44:$G$103,5,0),SCENARIOS!$L$23)</f>
        <v>0</v>
      </c>
      <c r="AF723" s="15">
        <f t="shared" si="186"/>
        <v>0</v>
      </c>
      <c r="AG723" s="20">
        <f>IFERROR(VLOOKUP($E723,INPUTS!$A$44:$G$103,6,0),SCENARIOS!$M$23)</f>
        <v>0</v>
      </c>
      <c r="AH723" s="15">
        <f t="shared" si="187"/>
        <v>0</v>
      </c>
      <c r="AI723" s="20">
        <f>IFERROR(VLOOKUP($E723,INPUTS!$A$44:$G$103,7,0),SCENARIOS!$N$23)</f>
        <v>0</v>
      </c>
      <c r="AJ723" s="15">
        <f t="shared" si="188"/>
        <v>0</v>
      </c>
      <c r="AL723" t="str">
        <f t="shared" si="189"/>
        <v>Y</v>
      </c>
      <c r="AM723" s="21">
        <f t="shared" si="190"/>
        <v>46765.5068555709</v>
      </c>
    </row>
    <row r="724" ht="15" customHeight="1" spans="1:39">
      <c r="A724" s="52" t="s">
        <v>1720</v>
      </c>
      <c r="B724" s="52" t="s">
        <v>437</v>
      </c>
      <c r="C724" s="52" t="s">
        <v>438</v>
      </c>
      <c r="D724" s="52" t="s">
        <v>929</v>
      </c>
      <c r="E724" s="10" t="s">
        <v>440</v>
      </c>
      <c r="F724" s="52" t="s">
        <v>439</v>
      </c>
      <c r="G724" s="52" t="s">
        <v>177</v>
      </c>
      <c r="H724" s="52" t="s">
        <v>725</v>
      </c>
      <c r="I724" s="52" t="s">
        <v>1721</v>
      </c>
      <c r="J724" s="52" t="s">
        <v>165</v>
      </c>
      <c r="K724" s="52" t="s">
        <v>931</v>
      </c>
      <c r="L724" s="53" t="s">
        <v>295</v>
      </c>
      <c r="M724" s="13">
        <v>365</v>
      </c>
      <c r="N724" s="14">
        <f t="shared" si="179"/>
        <v>1</v>
      </c>
      <c r="O724" s="15">
        <v>4760</v>
      </c>
      <c r="P724" s="15">
        <f t="shared" si="180"/>
        <v>1737400</v>
      </c>
      <c r="Q724" s="16">
        <f>IFERROR(VLOOKUP(G724,SCENARIOS!$A$13:$E$18,2,0),0.025)</f>
        <v>0.045</v>
      </c>
      <c r="R724" s="52">
        <f>IFERROR(VLOOKUP(L724,INPUTS!$A$107:$B$120,2,0),0.0082)</f>
        <v>0.0089</v>
      </c>
      <c r="S724" s="52">
        <f t="shared" si="181"/>
        <v>42.364</v>
      </c>
      <c r="T724" s="15">
        <f t="shared" si="182"/>
        <v>15462.86</v>
      </c>
      <c r="U724" s="15">
        <f>T724/INPUTS!$B$7*1000</f>
        <v>19328575</v>
      </c>
      <c r="V724" s="15">
        <f>T724*INPUTS!$B$6</f>
        <v>48862.6376</v>
      </c>
      <c r="W724" s="54" t="s">
        <v>396</v>
      </c>
      <c r="X724" s="54" t="s">
        <v>396</v>
      </c>
      <c r="Y724" s="67">
        <f>IFERROR(VLOOKUP(E724,INPUTS!$A$44:$B$103,2,0),0)</f>
        <v>0</v>
      </c>
      <c r="Z724" s="15">
        <f t="shared" si="183"/>
        <v>0</v>
      </c>
      <c r="AA724" s="20">
        <f>IFERROR(VLOOKUP(E724,INPUTS!$A$44:$C$103,3,0),SCENARIOS!$J$23)</f>
        <v>0</v>
      </c>
      <c r="AB724" s="15">
        <f t="shared" si="184"/>
        <v>0</v>
      </c>
      <c r="AC724" s="20">
        <f>IFERROR(VLOOKUP($E724,INPUTS!$A$44:$G$103,4,0),SCENARIOS!$K$23)</f>
        <v>0</v>
      </c>
      <c r="AD724" s="15">
        <f t="shared" si="185"/>
        <v>0</v>
      </c>
      <c r="AE724" s="20">
        <f>IFERROR(VLOOKUP($E724,INPUTS!$A$44:$G$103,5,0),SCENARIOS!$L$23)</f>
        <v>0</v>
      </c>
      <c r="AF724" s="15">
        <f t="shared" si="186"/>
        <v>0</v>
      </c>
      <c r="AG724" s="20">
        <f>IFERROR(VLOOKUP($E724,INPUTS!$A$44:$G$103,6,0),SCENARIOS!$M$23)</f>
        <v>0</v>
      </c>
      <c r="AH724" s="15">
        <f t="shared" si="187"/>
        <v>0</v>
      </c>
      <c r="AI724" s="20">
        <f>IFERROR(VLOOKUP($E724,INPUTS!$A$44:$G$103,7,0),SCENARIOS!$N$23)</f>
        <v>0</v>
      </c>
      <c r="AJ724" s="15">
        <f t="shared" si="188"/>
        <v>0</v>
      </c>
      <c r="AL724" t="str">
        <f t="shared" si="189"/>
        <v>N</v>
      </c>
      <c r="AM724" s="21">
        <f t="shared" si="190"/>
        <v>46472.6122406091</v>
      </c>
    </row>
    <row r="725" ht="15" customHeight="1" spans="1:39">
      <c r="A725" s="52" t="s">
        <v>1722</v>
      </c>
      <c r="B725" s="52" t="s">
        <v>437</v>
      </c>
      <c r="C725" s="52" t="s">
        <v>438</v>
      </c>
      <c r="D725" s="52" t="s">
        <v>929</v>
      </c>
      <c r="E725" s="10" t="s">
        <v>440</v>
      </c>
      <c r="F725" s="52" t="s">
        <v>439</v>
      </c>
      <c r="G725" s="52" t="s">
        <v>177</v>
      </c>
      <c r="H725" s="52" t="s">
        <v>216</v>
      </c>
      <c r="I725" s="52" t="s">
        <v>588</v>
      </c>
      <c r="J725" s="52" t="s">
        <v>165</v>
      </c>
      <c r="K725" s="52" t="s">
        <v>931</v>
      </c>
      <c r="L725" s="53" t="s">
        <v>295</v>
      </c>
      <c r="M725" s="13">
        <v>365</v>
      </c>
      <c r="N725" s="14">
        <f t="shared" si="179"/>
        <v>1</v>
      </c>
      <c r="O725" s="15">
        <v>4450</v>
      </c>
      <c r="P725" s="15">
        <f t="shared" si="180"/>
        <v>1624250</v>
      </c>
      <c r="Q725" s="16">
        <f>IFERROR(VLOOKUP(G725,SCENARIOS!$A$13:$E$18,2,0),0.025)</f>
        <v>0.045</v>
      </c>
      <c r="R725" s="52">
        <f>IFERROR(VLOOKUP(L725,INPUTS!$A$107:$B$120,2,0),0.0082)</f>
        <v>0.0089</v>
      </c>
      <c r="S725" s="52">
        <f t="shared" si="181"/>
        <v>39.605</v>
      </c>
      <c r="T725" s="15">
        <f t="shared" si="182"/>
        <v>14455.825</v>
      </c>
      <c r="U725" s="15">
        <f>T725/INPUTS!$B$7*1000</f>
        <v>18069781.25</v>
      </c>
      <c r="V725" s="15">
        <f>T725*INPUTS!$B$6</f>
        <v>45680.407</v>
      </c>
      <c r="W725" s="54" t="s">
        <v>396</v>
      </c>
      <c r="X725" s="54" t="s">
        <v>396</v>
      </c>
      <c r="Y725" s="67">
        <f>IFERROR(VLOOKUP(E725,INPUTS!$A$44:$B$103,2,0),0)</f>
        <v>0</v>
      </c>
      <c r="Z725" s="15">
        <f t="shared" si="183"/>
        <v>0</v>
      </c>
      <c r="AA725" s="20">
        <f>IFERROR(VLOOKUP(E725,INPUTS!$A$44:$C$103,3,0),SCENARIOS!$J$23)</f>
        <v>0</v>
      </c>
      <c r="AB725" s="15">
        <f t="shared" si="184"/>
        <v>0</v>
      </c>
      <c r="AC725" s="20">
        <f>IFERROR(VLOOKUP($E725,INPUTS!$A$44:$G$103,4,0),SCENARIOS!$K$23)</f>
        <v>0</v>
      </c>
      <c r="AD725" s="15">
        <f t="shared" si="185"/>
        <v>0</v>
      </c>
      <c r="AE725" s="20">
        <f>IFERROR(VLOOKUP($E725,INPUTS!$A$44:$G$103,5,0),SCENARIOS!$L$23)</f>
        <v>0</v>
      </c>
      <c r="AF725" s="15">
        <f t="shared" si="186"/>
        <v>0</v>
      </c>
      <c r="AG725" s="20">
        <f>IFERROR(VLOOKUP($E725,INPUTS!$A$44:$G$103,6,0),SCENARIOS!$M$23)</f>
        <v>0</v>
      </c>
      <c r="AH725" s="15">
        <f t="shared" si="187"/>
        <v>0</v>
      </c>
      <c r="AI725" s="20">
        <f>IFERROR(VLOOKUP($E725,INPUTS!$A$44:$G$103,7,0),SCENARIOS!$N$23)</f>
        <v>0</v>
      </c>
      <c r="AJ725" s="15">
        <f t="shared" si="188"/>
        <v>0</v>
      </c>
      <c r="AL725" t="str">
        <f t="shared" si="189"/>
        <v>Y</v>
      </c>
      <c r="AM725" s="21">
        <f t="shared" si="190"/>
        <v>43446.0345526703</v>
      </c>
    </row>
    <row r="726" ht="15" customHeight="1" spans="1:39">
      <c r="A726" s="52" t="s">
        <v>1723</v>
      </c>
      <c r="B726" s="52" t="s">
        <v>437</v>
      </c>
      <c r="C726" s="52" t="s">
        <v>438</v>
      </c>
      <c r="D726" s="52" t="s">
        <v>929</v>
      </c>
      <c r="E726" s="10" t="s">
        <v>440</v>
      </c>
      <c r="F726" s="52" t="s">
        <v>439</v>
      </c>
      <c r="G726" s="52" t="s">
        <v>177</v>
      </c>
      <c r="H726" s="52" t="s">
        <v>213</v>
      </c>
      <c r="I726" s="52" t="s">
        <v>606</v>
      </c>
      <c r="J726" s="52" t="s">
        <v>165</v>
      </c>
      <c r="K726" s="52" t="s">
        <v>931</v>
      </c>
      <c r="L726" s="53" t="s">
        <v>295</v>
      </c>
      <c r="M726" s="13">
        <v>365</v>
      </c>
      <c r="N726" s="14">
        <f t="shared" si="179"/>
        <v>1</v>
      </c>
      <c r="O726" s="15">
        <v>6070</v>
      </c>
      <c r="P726" s="15">
        <f t="shared" si="180"/>
        <v>2215550</v>
      </c>
      <c r="Q726" s="16">
        <f>IFERROR(VLOOKUP(G726,SCENARIOS!$A$13:$E$18,2,0),0.025)</f>
        <v>0.045</v>
      </c>
      <c r="R726" s="52">
        <f>IFERROR(VLOOKUP(L726,INPUTS!$A$107:$B$120,2,0),0.0082)</f>
        <v>0.0089</v>
      </c>
      <c r="S726" s="52">
        <f t="shared" si="181"/>
        <v>54.023</v>
      </c>
      <c r="T726" s="15">
        <f t="shared" si="182"/>
        <v>19718.395</v>
      </c>
      <c r="U726" s="15">
        <f>T726/INPUTS!$B$7*1000</f>
        <v>24647993.75</v>
      </c>
      <c r="V726" s="15">
        <f>T726*INPUTS!$B$6</f>
        <v>62310.1282</v>
      </c>
      <c r="W726" s="54" t="s">
        <v>396</v>
      </c>
      <c r="X726" s="54" t="s">
        <v>396</v>
      </c>
      <c r="Y726" s="67">
        <f>IFERROR(VLOOKUP(E726,INPUTS!$A$44:$B$103,2,0),0)</f>
        <v>0</v>
      </c>
      <c r="Z726" s="15">
        <f t="shared" si="183"/>
        <v>0</v>
      </c>
      <c r="AA726" s="20">
        <f>IFERROR(VLOOKUP(E726,INPUTS!$A$44:$C$103,3,0),SCENARIOS!$J$23)</f>
        <v>0</v>
      </c>
      <c r="AB726" s="15">
        <f t="shared" si="184"/>
        <v>0</v>
      </c>
      <c r="AC726" s="20">
        <f>IFERROR(VLOOKUP($E726,INPUTS!$A$44:$G$103,4,0),SCENARIOS!$K$23)</f>
        <v>0</v>
      </c>
      <c r="AD726" s="15">
        <f t="shared" si="185"/>
        <v>0</v>
      </c>
      <c r="AE726" s="20">
        <f>IFERROR(VLOOKUP($E726,INPUTS!$A$44:$G$103,5,0),SCENARIOS!$L$23)</f>
        <v>0</v>
      </c>
      <c r="AF726" s="15">
        <f t="shared" si="186"/>
        <v>0</v>
      </c>
      <c r="AG726" s="20">
        <f>IFERROR(VLOOKUP($E726,INPUTS!$A$44:$G$103,6,0),SCENARIOS!$M$23)</f>
        <v>0</v>
      </c>
      <c r="AH726" s="15">
        <f t="shared" si="187"/>
        <v>0</v>
      </c>
      <c r="AI726" s="20">
        <f>IFERROR(VLOOKUP($E726,INPUTS!$A$44:$G$103,7,0),SCENARIOS!$N$23)</f>
        <v>0</v>
      </c>
      <c r="AJ726" s="15">
        <f t="shared" si="188"/>
        <v>0</v>
      </c>
      <c r="AL726" t="str">
        <f t="shared" si="189"/>
        <v>N</v>
      </c>
      <c r="AM726" s="21">
        <f t="shared" si="190"/>
        <v>59262.3437606087</v>
      </c>
    </row>
    <row r="727" ht="15" customHeight="1" spans="1:39">
      <c r="A727" s="52" t="s">
        <v>1724</v>
      </c>
      <c r="B727" s="52" t="s">
        <v>437</v>
      </c>
      <c r="C727" s="52" t="s">
        <v>438</v>
      </c>
      <c r="D727" s="52" t="s">
        <v>929</v>
      </c>
      <c r="E727" s="10" t="s">
        <v>440</v>
      </c>
      <c r="F727" s="52" t="s">
        <v>439</v>
      </c>
      <c r="G727" s="52" t="s">
        <v>177</v>
      </c>
      <c r="H727" s="52" t="s">
        <v>640</v>
      </c>
      <c r="I727" s="52" t="s">
        <v>639</v>
      </c>
      <c r="J727" s="56" t="s">
        <v>185</v>
      </c>
      <c r="K727" s="52" t="s">
        <v>931</v>
      </c>
      <c r="L727" s="53" t="s">
        <v>295</v>
      </c>
      <c r="M727" s="13">
        <v>730</v>
      </c>
      <c r="N727" s="14">
        <f t="shared" si="179"/>
        <v>2</v>
      </c>
      <c r="O727" s="15">
        <v>3720</v>
      </c>
      <c r="P727" s="15">
        <f t="shared" si="180"/>
        <v>2715600</v>
      </c>
      <c r="Q727" s="16">
        <f>IFERROR(VLOOKUP(G727,SCENARIOS!$A$13:$E$18,2,0),0.025)</f>
        <v>0.045</v>
      </c>
      <c r="R727" s="52">
        <f>IFERROR(VLOOKUP(L727,INPUTS!$A$107:$B$120,2,0),0.0082)</f>
        <v>0.0089</v>
      </c>
      <c r="S727" s="52">
        <f t="shared" si="181"/>
        <v>33.108</v>
      </c>
      <c r="T727" s="15">
        <f t="shared" si="182"/>
        <v>24168.84</v>
      </c>
      <c r="U727" s="15">
        <f>T727/INPUTS!$B$7*1000</f>
        <v>30211050</v>
      </c>
      <c r="V727" s="15">
        <f>T727*INPUTS!$B$6</f>
        <v>76373.5344</v>
      </c>
      <c r="W727" s="54" t="s">
        <v>396</v>
      </c>
      <c r="X727" s="54" t="s">
        <v>396</v>
      </c>
      <c r="Y727" s="67">
        <f>IFERROR(VLOOKUP(E727,INPUTS!$A$44:$B$103,2,0),0)</f>
        <v>0</v>
      </c>
      <c r="Z727" s="15">
        <f t="shared" si="183"/>
        <v>0</v>
      </c>
      <c r="AA727" s="20">
        <f>IFERROR(VLOOKUP(E727,INPUTS!$A$44:$C$103,3,0),SCENARIOS!$J$23)</f>
        <v>0</v>
      </c>
      <c r="AB727" s="15">
        <f t="shared" si="184"/>
        <v>0</v>
      </c>
      <c r="AC727" s="20">
        <f>IFERROR(VLOOKUP($E727,INPUTS!$A$44:$G$103,4,0),SCENARIOS!$K$23)</f>
        <v>0</v>
      </c>
      <c r="AD727" s="15">
        <f t="shared" si="185"/>
        <v>0</v>
      </c>
      <c r="AE727" s="20">
        <f>IFERROR(VLOOKUP($E727,INPUTS!$A$44:$G$103,5,0),SCENARIOS!$L$23)</f>
        <v>0</v>
      </c>
      <c r="AF727" s="15">
        <f t="shared" si="186"/>
        <v>0</v>
      </c>
      <c r="AG727" s="20">
        <f>IFERROR(VLOOKUP($E727,INPUTS!$A$44:$G$103,6,0),SCENARIOS!$M$23)</f>
        <v>0</v>
      </c>
      <c r="AH727" s="15">
        <f t="shared" si="187"/>
        <v>0</v>
      </c>
      <c r="AI727" s="20">
        <f>IFERROR(VLOOKUP($E727,INPUTS!$A$44:$G$103,7,0),SCENARIOS!$N$23)</f>
        <v>0</v>
      </c>
      <c r="AJ727" s="15">
        <f t="shared" si="188"/>
        <v>0</v>
      </c>
      <c r="AL727" t="str">
        <f t="shared" si="189"/>
        <v>Y</v>
      </c>
      <c r="AM727" s="21">
        <f t="shared" si="190"/>
        <v>72637.8645105319</v>
      </c>
    </row>
    <row r="728" ht="15" customHeight="1" spans="1:39">
      <c r="A728" s="52" t="s">
        <v>1725</v>
      </c>
      <c r="B728" s="52" t="s">
        <v>437</v>
      </c>
      <c r="C728" s="52" t="s">
        <v>438</v>
      </c>
      <c r="D728" s="52" t="s">
        <v>929</v>
      </c>
      <c r="E728" s="10" t="s">
        <v>440</v>
      </c>
      <c r="F728" s="52" t="s">
        <v>439</v>
      </c>
      <c r="G728" s="52" t="s">
        <v>177</v>
      </c>
      <c r="H728" s="52" t="s">
        <v>644</v>
      </c>
      <c r="I728" s="52" t="s">
        <v>643</v>
      </c>
      <c r="J728" s="56" t="s">
        <v>185</v>
      </c>
      <c r="K728" s="52" t="s">
        <v>931</v>
      </c>
      <c r="L728" s="53" t="s">
        <v>1696</v>
      </c>
      <c r="M728" s="13">
        <v>730</v>
      </c>
      <c r="N728" s="14">
        <f t="shared" si="179"/>
        <v>2</v>
      </c>
      <c r="O728" s="15">
        <v>6390</v>
      </c>
      <c r="P728" s="15">
        <f t="shared" si="180"/>
        <v>4664700</v>
      </c>
      <c r="Q728" s="16">
        <f>IFERROR(VLOOKUP(G728,SCENARIOS!$A$13:$E$18,2,0),0.025)</f>
        <v>0.045</v>
      </c>
      <c r="R728" s="52">
        <f>IFERROR(VLOOKUP(L728,INPUTS!$A$107:$B$120,2,0),0.0082)</f>
        <v>0.0082</v>
      </c>
      <c r="S728" s="52">
        <f t="shared" si="181"/>
        <v>52.398</v>
      </c>
      <c r="T728" s="15">
        <f t="shared" si="182"/>
        <v>38250.54</v>
      </c>
      <c r="U728" s="15">
        <f>T728/INPUTS!$B$7*1000</f>
        <v>47813175</v>
      </c>
      <c r="V728" s="15">
        <f>T728*INPUTS!$B$6</f>
        <v>120871.7064</v>
      </c>
      <c r="W728" s="54" t="s">
        <v>396</v>
      </c>
      <c r="X728" s="54" t="s">
        <v>396</v>
      </c>
      <c r="Y728" s="67">
        <f>IFERROR(VLOOKUP(E728,INPUTS!$A$44:$B$103,2,0),0)</f>
        <v>0</v>
      </c>
      <c r="Z728" s="15">
        <f t="shared" si="183"/>
        <v>0</v>
      </c>
      <c r="AA728" s="20">
        <f>IFERROR(VLOOKUP(E728,INPUTS!$A$44:$C$103,3,0),SCENARIOS!$J$23)</f>
        <v>0</v>
      </c>
      <c r="AB728" s="15">
        <f t="shared" si="184"/>
        <v>0</v>
      </c>
      <c r="AC728" s="20">
        <f>IFERROR(VLOOKUP($E728,INPUTS!$A$44:$G$103,4,0),SCENARIOS!$K$23)</f>
        <v>0</v>
      </c>
      <c r="AD728" s="15">
        <f t="shared" si="185"/>
        <v>0</v>
      </c>
      <c r="AE728" s="20">
        <f>IFERROR(VLOOKUP($E728,INPUTS!$A$44:$G$103,5,0),SCENARIOS!$L$23)</f>
        <v>0</v>
      </c>
      <c r="AF728" s="15">
        <f t="shared" si="186"/>
        <v>0</v>
      </c>
      <c r="AG728" s="20">
        <f>IFERROR(VLOOKUP($E728,INPUTS!$A$44:$G$103,6,0),SCENARIOS!$M$23)</f>
        <v>0</v>
      </c>
      <c r="AH728" s="15">
        <f t="shared" si="187"/>
        <v>0</v>
      </c>
      <c r="AI728" s="20">
        <f>IFERROR(VLOOKUP($E728,INPUTS!$A$44:$G$103,7,0),SCENARIOS!$N$23)</f>
        <v>0</v>
      </c>
      <c r="AJ728" s="15">
        <f t="shared" si="188"/>
        <v>0</v>
      </c>
      <c r="AL728" t="str">
        <f t="shared" si="189"/>
        <v>N</v>
      </c>
      <c r="AM728" s="21">
        <f t="shared" si="190"/>
        <v>114959.49089715</v>
      </c>
    </row>
    <row r="729" ht="15" customHeight="1" spans="1:39">
      <c r="A729" s="52" t="s">
        <v>1726</v>
      </c>
      <c r="B729" s="52" t="s">
        <v>437</v>
      </c>
      <c r="C729" s="52" t="s">
        <v>438</v>
      </c>
      <c r="D729" s="52" t="s">
        <v>929</v>
      </c>
      <c r="E729" s="10" t="s">
        <v>440</v>
      </c>
      <c r="F729" s="52" t="s">
        <v>439</v>
      </c>
      <c r="G729" s="52" t="s">
        <v>177</v>
      </c>
      <c r="H729" s="52" t="s">
        <v>1301</v>
      </c>
      <c r="I729" s="52" t="s">
        <v>643</v>
      </c>
      <c r="J729" s="56" t="s">
        <v>185</v>
      </c>
      <c r="K729" s="52" t="s">
        <v>931</v>
      </c>
      <c r="L729" s="53" t="s">
        <v>1696</v>
      </c>
      <c r="M729" s="13">
        <v>365</v>
      </c>
      <c r="N729" s="14">
        <f t="shared" si="179"/>
        <v>1</v>
      </c>
      <c r="O729" s="15">
        <v>6650</v>
      </c>
      <c r="P729" s="15">
        <f t="shared" si="180"/>
        <v>2427250</v>
      </c>
      <c r="Q729" s="16">
        <f>IFERROR(VLOOKUP(G729,SCENARIOS!$A$13:$E$18,2,0),0.025)</f>
        <v>0.045</v>
      </c>
      <c r="R729" s="52">
        <f>IFERROR(VLOOKUP(L729,INPUTS!$A$107:$B$120,2,0),0.0082)</f>
        <v>0.0082</v>
      </c>
      <c r="S729" s="52">
        <f t="shared" si="181"/>
        <v>54.53</v>
      </c>
      <c r="T729" s="15">
        <f t="shared" si="182"/>
        <v>19903.45</v>
      </c>
      <c r="U729" s="15">
        <f>T729/INPUTS!$B$7*1000</f>
        <v>24879312.5</v>
      </c>
      <c r="V729" s="15">
        <f>T729*INPUTS!$B$6</f>
        <v>62894.902</v>
      </c>
      <c r="W729" s="54" t="s">
        <v>396</v>
      </c>
      <c r="X729" s="54" t="s">
        <v>396</v>
      </c>
      <c r="Y729" s="67">
        <f>IFERROR(VLOOKUP(E729,INPUTS!$A$44:$B$103,2,0),0)</f>
        <v>0</v>
      </c>
      <c r="Z729" s="15">
        <f t="shared" si="183"/>
        <v>0</v>
      </c>
      <c r="AA729" s="20">
        <f>IFERROR(VLOOKUP(E729,INPUTS!$A$44:$C$103,3,0),SCENARIOS!$J$23)</f>
        <v>0</v>
      </c>
      <c r="AB729" s="15">
        <f t="shared" si="184"/>
        <v>0</v>
      </c>
      <c r="AC729" s="20">
        <f>IFERROR(VLOOKUP($E729,INPUTS!$A$44:$G$103,4,0),SCENARIOS!$K$23)</f>
        <v>0</v>
      </c>
      <c r="AD729" s="15">
        <f t="shared" si="185"/>
        <v>0</v>
      </c>
      <c r="AE729" s="20">
        <f>IFERROR(VLOOKUP($E729,INPUTS!$A$44:$G$103,5,0),SCENARIOS!$L$23)</f>
        <v>0</v>
      </c>
      <c r="AF729" s="15">
        <f t="shared" si="186"/>
        <v>0</v>
      </c>
      <c r="AG729" s="20">
        <f>IFERROR(VLOOKUP($E729,INPUTS!$A$44:$G$103,6,0),SCENARIOS!$M$23)</f>
        <v>0</v>
      </c>
      <c r="AH729" s="15">
        <f t="shared" si="187"/>
        <v>0</v>
      </c>
      <c r="AI729" s="20">
        <f>IFERROR(VLOOKUP($E729,INPUTS!$A$44:$G$103,7,0),SCENARIOS!$N$23)</f>
        <v>0</v>
      </c>
      <c r="AJ729" s="15">
        <f t="shared" si="188"/>
        <v>0</v>
      </c>
      <c r="AL729" t="str">
        <f t="shared" si="189"/>
        <v>N</v>
      </c>
      <c r="AM729" s="21">
        <f t="shared" si="190"/>
        <v>59818.5144339632</v>
      </c>
    </row>
    <row r="730" ht="15" customHeight="1" spans="1:39">
      <c r="A730" s="52" t="s">
        <v>1727</v>
      </c>
      <c r="B730" s="52" t="s">
        <v>437</v>
      </c>
      <c r="C730" s="52" t="s">
        <v>438</v>
      </c>
      <c r="D730" s="52" t="s">
        <v>929</v>
      </c>
      <c r="E730" s="10" t="s">
        <v>440</v>
      </c>
      <c r="F730" s="52" t="s">
        <v>439</v>
      </c>
      <c r="G730" s="52" t="s">
        <v>177</v>
      </c>
      <c r="H730" s="52" t="s">
        <v>1216</v>
      </c>
      <c r="I730" s="52" t="s">
        <v>1217</v>
      </c>
      <c r="J730" s="56" t="s">
        <v>185</v>
      </c>
      <c r="K730" s="52" t="s">
        <v>931</v>
      </c>
      <c r="L730" s="53" t="s">
        <v>295</v>
      </c>
      <c r="M730" s="13">
        <v>548</v>
      </c>
      <c r="N730" s="14">
        <f t="shared" si="179"/>
        <v>1.5013698630137</v>
      </c>
      <c r="O730" s="15">
        <v>5810</v>
      </c>
      <c r="P730" s="15">
        <f t="shared" si="180"/>
        <v>3183880</v>
      </c>
      <c r="Q730" s="16">
        <f>IFERROR(VLOOKUP(G730,SCENARIOS!$A$13:$E$18,2,0),0.025)</f>
        <v>0.045</v>
      </c>
      <c r="R730" s="52">
        <f>IFERROR(VLOOKUP(L730,INPUTS!$A$107:$B$120,2,0),0.0082)</f>
        <v>0.0089</v>
      </c>
      <c r="S730" s="52">
        <f t="shared" si="181"/>
        <v>51.709</v>
      </c>
      <c r="T730" s="15">
        <f t="shared" si="182"/>
        <v>28336.532</v>
      </c>
      <c r="U730" s="15">
        <f>T730/INPUTS!$B$7*1000</f>
        <v>35420665</v>
      </c>
      <c r="V730" s="15">
        <f>T730*INPUTS!$B$6</f>
        <v>89543.44112</v>
      </c>
      <c r="W730" s="54" t="s">
        <v>396</v>
      </c>
      <c r="X730" s="54" t="s">
        <v>396</v>
      </c>
      <c r="Y730" s="67">
        <f>IFERROR(VLOOKUP(E730,INPUTS!$A$44:$B$103,2,0),0)</f>
        <v>0</v>
      </c>
      <c r="Z730" s="15">
        <f t="shared" si="183"/>
        <v>0</v>
      </c>
      <c r="AA730" s="20">
        <f>IFERROR(VLOOKUP(E730,INPUTS!$A$44:$C$103,3,0),SCENARIOS!$J$23)</f>
        <v>0</v>
      </c>
      <c r="AB730" s="15">
        <f t="shared" si="184"/>
        <v>0</v>
      </c>
      <c r="AC730" s="20">
        <f>IFERROR(VLOOKUP($E730,INPUTS!$A$44:$G$103,4,0),SCENARIOS!$K$23)</f>
        <v>0</v>
      </c>
      <c r="AD730" s="15">
        <f t="shared" si="185"/>
        <v>0</v>
      </c>
      <c r="AE730" s="20">
        <f>IFERROR(VLOOKUP($E730,INPUTS!$A$44:$G$103,5,0),SCENARIOS!$L$23)</f>
        <v>0</v>
      </c>
      <c r="AF730" s="15">
        <f t="shared" si="186"/>
        <v>0</v>
      </c>
      <c r="AG730" s="20">
        <f>IFERROR(VLOOKUP($E730,INPUTS!$A$44:$G$103,6,0),SCENARIOS!$M$23)</f>
        <v>0</v>
      </c>
      <c r="AH730" s="15">
        <f t="shared" si="187"/>
        <v>0</v>
      </c>
      <c r="AI730" s="20">
        <f>IFERROR(VLOOKUP($E730,INPUTS!$A$44:$G$103,7,0),SCENARIOS!$N$23)</f>
        <v>0</v>
      </c>
      <c r="AJ730" s="15">
        <f t="shared" si="188"/>
        <v>0</v>
      </c>
      <c r="AL730" t="str">
        <f t="shared" si="189"/>
        <v>N</v>
      </c>
      <c r="AM730" s="21">
        <f t="shared" si="190"/>
        <v>85163.5896515659</v>
      </c>
    </row>
    <row r="731" ht="15" customHeight="1" spans="1:39">
      <c r="A731" s="52" t="s">
        <v>1728</v>
      </c>
      <c r="B731" s="52" t="s">
        <v>437</v>
      </c>
      <c r="C731" s="52" t="s">
        <v>438</v>
      </c>
      <c r="D731" s="52" t="s">
        <v>929</v>
      </c>
      <c r="E731" s="10" t="s">
        <v>440</v>
      </c>
      <c r="F731" s="52" t="s">
        <v>439</v>
      </c>
      <c r="G731" s="52" t="s">
        <v>177</v>
      </c>
      <c r="H731" s="52" t="s">
        <v>1213</v>
      </c>
      <c r="I731" s="52" t="s">
        <v>1214</v>
      </c>
      <c r="J731" s="56" t="s">
        <v>185</v>
      </c>
      <c r="K731" s="52" t="s">
        <v>931</v>
      </c>
      <c r="L731" s="53" t="s">
        <v>295</v>
      </c>
      <c r="M731" s="13">
        <v>365</v>
      </c>
      <c r="N731" s="14">
        <f t="shared" si="179"/>
        <v>1</v>
      </c>
      <c r="O731" s="15">
        <v>6490</v>
      </c>
      <c r="P731" s="15">
        <f t="shared" si="180"/>
        <v>2368850</v>
      </c>
      <c r="Q731" s="16">
        <f>IFERROR(VLOOKUP(G731,SCENARIOS!$A$13:$E$18,2,0),0.025)</f>
        <v>0.045</v>
      </c>
      <c r="R731" s="52">
        <f>IFERROR(VLOOKUP(L731,INPUTS!$A$107:$B$120,2,0),0.0082)</f>
        <v>0.0089</v>
      </c>
      <c r="S731" s="52">
        <f t="shared" si="181"/>
        <v>57.761</v>
      </c>
      <c r="T731" s="15">
        <f t="shared" si="182"/>
        <v>21082.765</v>
      </c>
      <c r="U731" s="15">
        <f>T731/INPUTS!$B$7*1000</f>
        <v>26353456.25</v>
      </c>
      <c r="V731" s="15">
        <f>T731*INPUTS!$B$6</f>
        <v>66621.5374</v>
      </c>
      <c r="W731" s="54" t="s">
        <v>396</v>
      </c>
      <c r="X731" s="54" t="s">
        <v>396</v>
      </c>
      <c r="Y731" s="67">
        <f>IFERROR(VLOOKUP(E731,INPUTS!$A$44:$B$103,2,0),0)</f>
        <v>0</v>
      </c>
      <c r="Z731" s="15">
        <f t="shared" si="183"/>
        <v>0</v>
      </c>
      <c r="AA731" s="20">
        <f>IFERROR(VLOOKUP(E731,INPUTS!$A$44:$C$103,3,0),SCENARIOS!$J$23)</f>
        <v>0</v>
      </c>
      <c r="AB731" s="15">
        <f t="shared" si="184"/>
        <v>0</v>
      </c>
      <c r="AC731" s="20">
        <f>IFERROR(VLOOKUP($E731,INPUTS!$A$44:$G$103,4,0),SCENARIOS!$K$23)</f>
        <v>0</v>
      </c>
      <c r="AD731" s="15">
        <f t="shared" si="185"/>
        <v>0</v>
      </c>
      <c r="AE731" s="20">
        <f>IFERROR(VLOOKUP($E731,INPUTS!$A$44:$G$103,5,0),SCENARIOS!$L$23)</f>
        <v>0</v>
      </c>
      <c r="AF731" s="15">
        <f t="shared" si="186"/>
        <v>0</v>
      </c>
      <c r="AG731" s="20">
        <f>IFERROR(VLOOKUP($E731,INPUTS!$A$44:$G$103,6,0),SCENARIOS!$M$23)</f>
        <v>0</v>
      </c>
      <c r="AH731" s="15">
        <f t="shared" si="187"/>
        <v>0</v>
      </c>
      <c r="AI731" s="20">
        <f>IFERROR(VLOOKUP($E731,INPUTS!$A$44:$G$103,7,0),SCENARIOS!$N$23)</f>
        <v>0</v>
      </c>
      <c r="AJ731" s="15">
        <f t="shared" si="188"/>
        <v>0</v>
      </c>
      <c r="AL731" t="str">
        <f t="shared" si="189"/>
        <v>N</v>
      </c>
      <c r="AM731" s="21">
        <f t="shared" si="190"/>
        <v>63362.8683700742</v>
      </c>
    </row>
    <row r="732" ht="15" customHeight="1" spans="1:39">
      <c r="A732" s="52" t="s">
        <v>1729</v>
      </c>
      <c r="B732" s="52" t="s">
        <v>437</v>
      </c>
      <c r="C732" s="52" t="s">
        <v>438</v>
      </c>
      <c r="D732" s="52" t="s">
        <v>929</v>
      </c>
      <c r="E732" s="10" t="s">
        <v>440</v>
      </c>
      <c r="F732" s="52" t="s">
        <v>439</v>
      </c>
      <c r="G732" s="52" t="s">
        <v>177</v>
      </c>
      <c r="H732" s="52" t="s">
        <v>456</v>
      </c>
      <c r="I732" s="52" t="s">
        <v>455</v>
      </c>
      <c r="J732" s="56" t="s">
        <v>185</v>
      </c>
      <c r="K732" s="52" t="s">
        <v>931</v>
      </c>
      <c r="L732" s="53" t="s">
        <v>295</v>
      </c>
      <c r="M732" s="13">
        <v>548</v>
      </c>
      <c r="N732" s="14">
        <f t="shared" si="179"/>
        <v>1.5013698630137</v>
      </c>
      <c r="O732" s="15">
        <v>3020</v>
      </c>
      <c r="P732" s="15">
        <f t="shared" si="180"/>
        <v>1654960</v>
      </c>
      <c r="Q732" s="16">
        <f>IFERROR(VLOOKUP(G732,SCENARIOS!$A$13:$E$18,2,0),0.025)</f>
        <v>0.045</v>
      </c>
      <c r="R732" s="52">
        <f>IFERROR(VLOOKUP(L732,INPUTS!$A$107:$B$120,2,0),0.0082)</f>
        <v>0.0089</v>
      </c>
      <c r="S732" s="52">
        <f t="shared" si="181"/>
        <v>26.878</v>
      </c>
      <c r="T732" s="15">
        <f t="shared" si="182"/>
        <v>14729.144</v>
      </c>
      <c r="U732" s="15">
        <f>T732/INPUTS!$B$7*1000</f>
        <v>18411430</v>
      </c>
      <c r="V732" s="15">
        <f>T732*INPUTS!$B$6</f>
        <v>46544.09504</v>
      </c>
      <c r="W732" s="54" t="s">
        <v>396</v>
      </c>
      <c r="X732" s="54" t="s">
        <v>396</v>
      </c>
      <c r="Y732" s="67">
        <f>IFERROR(VLOOKUP(E732,INPUTS!$A$44:$B$103,2,0),0)</f>
        <v>0</v>
      </c>
      <c r="Z732" s="15">
        <f t="shared" si="183"/>
        <v>0</v>
      </c>
      <c r="AA732" s="20">
        <f>IFERROR(VLOOKUP(E732,INPUTS!$A$44:$C$103,3,0),SCENARIOS!$J$23)</f>
        <v>0</v>
      </c>
      <c r="AB732" s="15">
        <f t="shared" si="184"/>
        <v>0</v>
      </c>
      <c r="AC732" s="20">
        <f>IFERROR(VLOOKUP($E732,INPUTS!$A$44:$G$103,4,0),SCENARIOS!$K$23)</f>
        <v>0</v>
      </c>
      <c r="AD732" s="15">
        <f t="shared" si="185"/>
        <v>0</v>
      </c>
      <c r="AE732" s="20">
        <f>IFERROR(VLOOKUP($E732,INPUTS!$A$44:$G$103,5,0),SCENARIOS!$L$23)</f>
        <v>0</v>
      </c>
      <c r="AF732" s="15">
        <f t="shared" si="186"/>
        <v>0</v>
      </c>
      <c r="AG732" s="20">
        <f>IFERROR(VLOOKUP($E732,INPUTS!$A$44:$G$103,6,0),SCENARIOS!$M$23)</f>
        <v>0</v>
      </c>
      <c r="AH732" s="15">
        <f t="shared" si="187"/>
        <v>0</v>
      </c>
      <c r="AI732" s="20">
        <f>IFERROR(VLOOKUP($E732,INPUTS!$A$44:$G$103,7,0),SCENARIOS!$N$23)</f>
        <v>0</v>
      </c>
      <c r="AJ732" s="15">
        <f t="shared" si="188"/>
        <v>0</v>
      </c>
      <c r="AL732" t="str">
        <f t="shared" si="189"/>
        <v>Y</v>
      </c>
      <c r="AM732" s="21">
        <f t="shared" si="190"/>
        <v>44267.4768928965</v>
      </c>
    </row>
    <row r="733" ht="15" customHeight="1" spans="1:39">
      <c r="A733" s="52" t="s">
        <v>1730</v>
      </c>
      <c r="B733" s="52" t="s">
        <v>437</v>
      </c>
      <c r="C733" s="52" t="s">
        <v>438</v>
      </c>
      <c r="D733" s="52" t="s">
        <v>929</v>
      </c>
      <c r="E733" s="10" t="s">
        <v>440</v>
      </c>
      <c r="F733" s="52" t="s">
        <v>439</v>
      </c>
      <c r="G733" s="52" t="s">
        <v>177</v>
      </c>
      <c r="H733" s="52" t="s">
        <v>1731</v>
      </c>
      <c r="I733" s="52" t="s">
        <v>1732</v>
      </c>
      <c r="J733" s="56" t="s">
        <v>185</v>
      </c>
      <c r="K733" s="52" t="s">
        <v>931</v>
      </c>
      <c r="L733" s="53" t="s">
        <v>295</v>
      </c>
      <c r="M733" s="13">
        <v>548</v>
      </c>
      <c r="N733" s="14">
        <f t="shared" si="179"/>
        <v>1.5013698630137</v>
      </c>
      <c r="O733" s="15">
        <v>3810</v>
      </c>
      <c r="P733" s="15">
        <f t="shared" si="180"/>
        <v>2087880</v>
      </c>
      <c r="Q733" s="16">
        <f>IFERROR(VLOOKUP(G733,SCENARIOS!$A$13:$E$18,2,0),0.025)</f>
        <v>0.045</v>
      </c>
      <c r="R733" s="52">
        <f>IFERROR(VLOOKUP(L733,INPUTS!$A$107:$B$120,2,0),0.0082)</f>
        <v>0.0089</v>
      </c>
      <c r="S733" s="52">
        <f t="shared" si="181"/>
        <v>33.909</v>
      </c>
      <c r="T733" s="15">
        <f t="shared" si="182"/>
        <v>18582.132</v>
      </c>
      <c r="U733" s="15">
        <f>T733/INPUTS!$B$7*1000</f>
        <v>23227665</v>
      </c>
      <c r="V733" s="15">
        <f>T733*INPUTS!$B$6</f>
        <v>58719.53712</v>
      </c>
      <c r="W733" s="54" t="s">
        <v>396</v>
      </c>
      <c r="X733" s="54" t="s">
        <v>396</v>
      </c>
      <c r="Y733" s="67">
        <f>IFERROR(VLOOKUP(E733,INPUTS!$A$44:$B$103,2,0),0)</f>
        <v>0</v>
      </c>
      <c r="Z733" s="15">
        <f t="shared" si="183"/>
        <v>0</v>
      </c>
      <c r="AA733" s="20">
        <f>IFERROR(VLOOKUP(E733,INPUTS!$A$44:$C$103,3,0),SCENARIOS!$J$23)</f>
        <v>0</v>
      </c>
      <c r="AB733" s="15">
        <f t="shared" si="184"/>
        <v>0</v>
      </c>
      <c r="AC733" s="20">
        <f>IFERROR(VLOOKUP($E733,INPUTS!$A$44:$G$103,4,0),SCENARIOS!$K$23)</f>
        <v>0</v>
      </c>
      <c r="AD733" s="15">
        <f t="shared" si="185"/>
        <v>0</v>
      </c>
      <c r="AE733" s="20">
        <f>IFERROR(VLOOKUP($E733,INPUTS!$A$44:$G$103,5,0),SCENARIOS!$L$23)</f>
        <v>0</v>
      </c>
      <c r="AF733" s="15">
        <f t="shared" si="186"/>
        <v>0</v>
      </c>
      <c r="AG733" s="20">
        <f>IFERROR(VLOOKUP($E733,INPUTS!$A$44:$G$103,6,0),SCENARIOS!$M$23)</f>
        <v>0</v>
      </c>
      <c r="AH733" s="15">
        <f t="shared" si="187"/>
        <v>0</v>
      </c>
      <c r="AI733" s="20">
        <f>IFERROR(VLOOKUP($E733,INPUTS!$A$44:$G$103,7,0),SCENARIOS!$N$23)</f>
        <v>0</v>
      </c>
      <c r="AJ733" s="15">
        <f t="shared" si="188"/>
        <v>0</v>
      </c>
      <c r="AL733" t="str">
        <f t="shared" si="189"/>
        <v>N</v>
      </c>
      <c r="AM733" s="21">
        <f t="shared" si="190"/>
        <v>55847.3797887205</v>
      </c>
    </row>
    <row r="734" ht="15" customHeight="1" spans="1:39">
      <c r="A734" s="52" t="s">
        <v>1733</v>
      </c>
      <c r="B734" s="52" t="s">
        <v>437</v>
      </c>
      <c r="C734" s="52" t="s">
        <v>438</v>
      </c>
      <c r="D734" s="52" t="s">
        <v>929</v>
      </c>
      <c r="E734" s="10" t="s">
        <v>440</v>
      </c>
      <c r="F734" s="52" t="s">
        <v>439</v>
      </c>
      <c r="G734" s="52" t="s">
        <v>177</v>
      </c>
      <c r="H734" s="52" t="s">
        <v>1734</v>
      </c>
      <c r="I734" s="52" t="s">
        <v>1735</v>
      </c>
      <c r="J734" s="56" t="s">
        <v>185</v>
      </c>
      <c r="K734" s="52" t="s">
        <v>931</v>
      </c>
      <c r="L734" s="53" t="s">
        <v>295</v>
      </c>
      <c r="M734" s="13">
        <v>365</v>
      </c>
      <c r="N734" s="14">
        <f t="shared" si="179"/>
        <v>1</v>
      </c>
      <c r="O734" s="15">
        <v>3610</v>
      </c>
      <c r="P734" s="15">
        <f t="shared" si="180"/>
        <v>1317650</v>
      </c>
      <c r="Q734" s="16">
        <f>IFERROR(VLOOKUP(G734,SCENARIOS!$A$13:$E$18,2,0),0.025)</f>
        <v>0.045</v>
      </c>
      <c r="R734" s="52">
        <f>IFERROR(VLOOKUP(L734,INPUTS!$A$107:$B$120,2,0),0.0082)</f>
        <v>0.0089</v>
      </c>
      <c r="S734" s="52">
        <f t="shared" si="181"/>
        <v>32.129</v>
      </c>
      <c r="T734" s="15">
        <f t="shared" si="182"/>
        <v>11727.085</v>
      </c>
      <c r="U734" s="15">
        <f>T734/INPUTS!$B$7*1000</f>
        <v>14658856.25</v>
      </c>
      <c r="V734" s="15">
        <f>T734*INPUTS!$B$6</f>
        <v>37057.5886</v>
      </c>
      <c r="W734" s="54" t="s">
        <v>396</v>
      </c>
      <c r="X734" s="54" t="s">
        <v>396</v>
      </c>
      <c r="Y734" s="67">
        <f>IFERROR(VLOOKUP(E734,INPUTS!$A$44:$B$103,2,0),0)</f>
        <v>0</v>
      </c>
      <c r="Z734" s="15">
        <f t="shared" si="183"/>
        <v>0</v>
      </c>
      <c r="AA734" s="20">
        <f>IFERROR(VLOOKUP(E734,INPUTS!$A$44:$C$103,3,0),SCENARIOS!$J$23)</f>
        <v>0</v>
      </c>
      <c r="AB734" s="15">
        <f t="shared" si="184"/>
        <v>0</v>
      </c>
      <c r="AC734" s="20">
        <f>IFERROR(VLOOKUP($E734,INPUTS!$A$44:$G$103,4,0),SCENARIOS!$K$23)</f>
        <v>0</v>
      </c>
      <c r="AD734" s="15">
        <f t="shared" si="185"/>
        <v>0</v>
      </c>
      <c r="AE734" s="20">
        <f>IFERROR(VLOOKUP($E734,INPUTS!$A$44:$G$103,5,0),SCENARIOS!$L$23)</f>
        <v>0</v>
      </c>
      <c r="AF734" s="15">
        <f t="shared" si="186"/>
        <v>0</v>
      </c>
      <c r="AG734" s="20">
        <f>IFERROR(VLOOKUP($E734,INPUTS!$A$44:$G$103,6,0),SCENARIOS!$M$23)</f>
        <v>0</v>
      </c>
      <c r="AH734" s="15">
        <f t="shared" si="187"/>
        <v>0</v>
      </c>
      <c r="AI734" s="20">
        <f>IFERROR(VLOOKUP($E734,INPUTS!$A$44:$G$103,7,0),SCENARIOS!$N$23)</f>
        <v>0</v>
      </c>
      <c r="AJ734" s="15">
        <f t="shared" si="188"/>
        <v>0</v>
      </c>
      <c r="AL734" t="str">
        <f t="shared" si="189"/>
        <v>N</v>
      </c>
      <c r="AM734" s="21">
        <f t="shared" si="190"/>
        <v>35244.9853337393</v>
      </c>
    </row>
    <row r="735" ht="15" customHeight="1" spans="1:39">
      <c r="A735" s="52" t="s">
        <v>1736</v>
      </c>
      <c r="B735" s="52" t="s">
        <v>437</v>
      </c>
      <c r="C735" s="52" t="s">
        <v>438</v>
      </c>
      <c r="D735" s="52" t="s">
        <v>929</v>
      </c>
      <c r="E735" s="10" t="s">
        <v>440</v>
      </c>
      <c r="F735" s="52" t="s">
        <v>439</v>
      </c>
      <c r="G735" s="52" t="s">
        <v>177</v>
      </c>
      <c r="H735" s="52" t="s">
        <v>648</v>
      </c>
      <c r="I735" s="52" t="s">
        <v>647</v>
      </c>
      <c r="J735" s="56" t="s">
        <v>177</v>
      </c>
      <c r="K735" s="52" t="s">
        <v>931</v>
      </c>
      <c r="L735" s="53" t="s">
        <v>295</v>
      </c>
      <c r="M735" s="13">
        <v>548</v>
      </c>
      <c r="N735" s="14">
        <f t="shared" si="179"/>
        <v>1.5013698630137</v>
      </c>
      <c r="O735" s="15">
        <v>5610</v>
      </c>
      <c r="P735" s="15">
        <f t="shared" si="180"/>
        <v>3074280</v>
      </c>
      <c r="Q735" s="16">
        <f>IFERROR(VLOOKUP(G735,SCENARIOS!$A$13:$E$18,2,0),0.025)</f>
        <v>0.045</v>
      </c>
      <c r="R735" s="52">
        <f>IFERROR(VLOOKUP(L735,INPUTS!$A$107:$B$120,2,0),0.0082)</f>
        <v>0.0089</v>
      </c>
      <c r="S735" s="52">
        <f t="shared" si="181"/>
        <v>49.929</v>
      </c>
      <c r="T735" s="15">
        <f t="shared" si="182"/>
        <v>27361.092</v>
      </c>
      <c r="U735" s="15">
        <f>T735/INPUTS!$B$7*1000</f>
        <v>34201365</v>
      </c>
      <c r="V735" s="15">
        <f>T735*INPUTS!$B$6</f>
        <v>86461.05072</v>
      </c>
      <c r="W735" s="54" t="s">
        <v>396</v>
      </c>
      <c r="X735" s="54" t="s">
        <v>396</v>
      </c>
      <c r="Y735" s="67">
        <f>IFERROR(VLOOKUP(E735,INPUTS!$A$44:$B$103,2,0),0)</f>
        <v>0</v>
      </c>
      <c r="Z735" s="15">
        <f t="shared" si="183"/>
        <v>0</v>
      </c>
      <c r="AA735" s="20">
        <f>IFERROR(VLOOKUP(E735,INPUTS!$A$44:$C$103,3,0),SCENARIOS!$J$23)</f>
        <v>0</v>
      </c>
      <c r="AB735" s="15">
        <f t="shared" si="184"/>
        <v>0</v>
      </c>
      <c r="AC735" s="20">
        <f>IFERROR(VLOOKUP($E735,INPUTS!$A$44:$G$103,4,0),SCENARIOS!$K$23)</f>
        <v>0</v>
      </c>
      <c r="AD735" s="15">
        <f t="shared" si="185"/>
        <v>0</v>
      </c>
      <c r="AE735" s="20">
        <f>IFERROR(VLOOKUP($E735,INPUTS!$A$44:$G$103,5,0),SCENARIOS!$L$23)</f>
        <v>0</v>
      </c>
      <c r="AF735" s="15">
        <f t="shared" si="186"/>
        <v>0</v>
      </c>
      <c r="AG735" s="20">
        <f>IFERROR(VLOOKUP($E735,INPUTS!$A$44:$G$103,6,0),SCENARIOS!$M$23)</f>
        <v>0</v>
      </c>
      <c r="AH735" s="15">
        <f t="shared" si="187"/>
        <v>0</v>
      </c>
      <c r="AI735" s="20">
        <f>IFERROR(VLOOKUP($E735,INPUTS!$A$44:$G$103,7,0),SCENARIOS!$N$23)</f>
        <v>0</v>
      </c>
      <c r="AJ735" s="15">
        <f t="shared" si="188"/>
        <v>0</v>
      </c>
      <c r="AL735" t="str">
        <f t="shared" si="189"/>
        <v>N</v>
      </c>
      <c r="AM735" s="21">
        <f t="shared" si="190"/>
        <v>82231.9686652813</v>
      </c>
    </row>
    <row r="736" ht="15" customHeight="1" spans="1:39">
      <c r="A736" s="52" t="s">
        <v>1737</v>
      </c>
      <c r="B736" s="52" t="s">
        <v>437</v>
      </c>
      <c r="C736" s="52" t="s">
        <v>438</v>
      </c>
      <c r="D736" s="52" t="s">
        <v>929</v>
      </c>
      <c r="E736" s="10" t="s">
        <v>440</v>
      </c>
      <c r="F736" s="52" t="s">
        <v>439</v>
      </c>
      <c r="G736" s="52" t="s">
        <v>177</v>
      </c>
      <c r="H736" s="52" t="s">
        <v>819</v>
      </c>
      <c r="I736" s="52" t="s">
        <v>575</v>
      </c>
      <c r="J736" s="52" t="s">
        <v>173</v>
      </c>
      <c r="K736" s="52" t="s">
        <v>931</v>
      </c>
      <c r="L736" s="53" t="s">
        <v>1696</v>
      </c>
      <c r="M736" s="13">
        <v>2920</v>
      </c>
      <c r="N736" s="14">
        <f t="shared" si="179"/>
        <v>8</v>
      </c>
      <c r="O736" s="15">
        <v>1930</v>
      </c>
      <c r="P736" s="15">
        <f t="shared" si="180"/>
        <v>5635600</v>
      </c>
      <c r="Q736" s="16">
        <f>IFERROR(VLOOKUP(G736,SCENARIOS!$A$13:$E$18,2,0),0.025)</f>
        <v>0.045</v>
      </c>
      <c r="R736" s="52">
        <f>IFERROR(VLOOKUP(L736,INPUTS!$A$107:$B$120,2,0),0.0082)</f>
        <v>0.0082</v>
      </c>
      <c r="S736" s="52">
        <f t="shared" si="181"/>
        <v>15.826</v>
      </c>
      <c r="T736" s="15">
        <f t="shared" si="182"/>
        <v>46211.92</v>
      </c>
      <c r="U736" s="15">
        <f>T736/INPUTS!$B$7*1000</f>
        <v>57764900</v>
      </c>
      <c r="V736" s="15">
        <f>T736*INPUTS!$B$6</f>
        <v>146029.6672</v>
      </c>
      <c r="W736" s="54" t="s">
        <v>521</v>
      </c>
      <c r="X736" s="54" t="s">
        <v>396</v>
      </c>
      <c r="Y736" s="67">
        <f>IFERROR(VLOOKUP(E736,INPUTS!$A$44:$B$103,2,0),0)</f>
        <v>0</v>
      </c>
      <c r="Z736" s="15">
        <f t="shared" si="183"/>
        <v>0</v>
      </c>
      <c r="AA736" s="20">
        <f>IFERROR(VLOOKUP(E736,INPUTS!$A$44:$C$103,3,0),SCENARIOS!$J$23)</f>
        <v>0</v>
      </c>
      <c r="AB736" s="15">
        <f t="shared" si="184"/>
        <v>0</v>
      </c>
      <c r="AC736" s="20">
        <f>IFERROR(VLOOKUP($E736,INPUTS!$A$44:$G$103,4,0),SCENARIOS!$K$23)</f>
        <v>0</v>
      </c>
      <c r="AD736" s="15">
        <f t="shared" si="185"/>
        <v>0</v>
      </c>
      <c r="AE736" s="20">
        <f>IFERROR(VLOOKUP($E736,INPUTS!$A$44:$G$103,5,0),SCENARIOS!$L$23)</f>
        <v>0</v>
      </c>
      <c r="AF736" s="15">
        <f t="shared" si="186"/>
        <v>0</v>
      </c>
      <c r="AG736" s="20">
        <f>IFERROR(VLOOKUP($E736,INPUTS!$A$44:$G$103,6,0),SCENARIOS!$M$23)</f>
        <v>0</v>
      </c>
      <c r="AH736" s="15">
        <f t="shared" si="187"/>
        <v>0</v>
      </c>
      <c r="AI736" s="20">
        <f>IFERROR(VLOOKUP($E736,INPUTS!$A$44:$G$103,7,0),SCENARIOS!$N$23)</f>
        <v>0</v>
      </c>
      <c r="AJ736" s="15">
        <f t="shared" si="188"/>
        <v>0</v>
      </c>
      <c r="AL736" t="str">
        <f t="shared" si="189"/>
        <v>N</v>
      </c>
      <c r="AM736" s="21">
        <f t="shared" si="190"/>
        <v>138886.896670735</v>
      </c>
    </row>
    <row r="737" ht="15" customHeight="1" spans="1:39">
      <c r="A737" s="52" t="s">
        <v>1738</v>
      </c>
      <c r="B737" s="52" t="s">
        <v>437</v>
      </c>
      <c r="C737" s="52" t="s">
        <v>438</v>
      </c>
      <c r="D737" s="52" t="s">
        <v>929</v>
      </c>
      <c r="E737" s="10" t="s">
        <v>440</v>
      </c>
      <c r="F737" s="52" t="s">
        <v>439</v>
      </c>
      <c r="G737" s="52" t="s">
        <v>177</v>
      </c>
      <c r="H737" s="52" t="s">
        <v>576</v>
      </c>
      <c r="I737" s="52" t="s">
        <v>575</v>
      </c>
      <c r="J737" s="52" t="s">
        <v>173</v>
      </c>
      <c r="K737" s="52" t="s">
        <v>931</v>
      </c>
      <c r="L737" s="53" t="s">
        <v>1696</v>
      </c>
      <c r="M737" s="13">
        <v>2920</v>
      </c>
      <c r="N737" s="14">
        <f t="shared" si="179"/>
        <v>8</v>
      </c>
      <c r="O737" s="15">
        <v>2190</v>
      </c>
      <c r="P737" s="15">
        <f t="shared" si="180"/>
        <v>6394800</v>
      </c>
      <c r="Q737" s="16">
        <f>IFERROR(VLOOKUP(G737,SCENARIOS!$A$13:$E$18,2,0),0.025)</f>
        <v>0.045</v>
      </c>
      <c r="R737" s="52">
        <f>IFERROR(VLOOKUP(L737,INPUTS!$A$107:$B$120,2,0),0.0082)</f>
        <v>0.0082</v>
      </c>
      <c r="S737" s="52">
        <f t="shared" si="181"/>
        <v>17.958</v>
      </c>
      <c r="T737" s="15">
        <f t="shared" si="182"/>
        <v>52437.36</v>
      </c>
      <c r="U737" s="15">
        <f>T737/INPUTS!$B$7*1000</f>
        <v>65546700</v>
      </c>
      <c r="V737" s="15">
        <f>T737*INPUTS!$B$6</f>
        <v>165702.0576</v>
      </c>
      <c r="W737" s="54" t="s">
        <v>521</v>
      </c>
      <c r="X737" s="54" t="s">
        <v>396</v>
      </c>
      <c r="Y737" s="67">
        <f>IFERROR(VLOOKUP(E737,INPUTS!$A$44:$B$103,2,0),0)</f>
        <v>0</v>
      </c>
      <c r="Z737" s="15">
        <f t="shared" si="183"/>
        <v>0</v>
      </c>
      <c r="AA737" s="20">
        <f>IFERROR(VLOOKUP(E737,INPUTS!$A$44:$C$103,3,0),SCENARIOS!$J$23)</f>
        <v>0</v>
      </c>
      <c r="AB737" s="15">
        <f t="shared" si="184"/>
        <v>0</v>
      </c>
      <c r="AC737" s="20">
        <f>IFERROR(VLOOKUP($E737,INPUTS!$A$44:$G$103,4,0),SCENARIOS!$K$23)</f>
        <v>0</v>
      </c>
      <c r="AD737" s="15">
        <f t="shared" si="185"/>
        <v>0</v>
      </c>
      <c r="AE737" s="20">
        <f>IFERROR(VLOOKUP($E737,INPUTS!$A$44:$G$103,5,0),SCENARIOS!$L$23)</f>
        <v>0</v>
      </c>
      <c r="AF737" s="15">
        <f t="shared" si="186"/>
        <v>0</v>
      </c>
      <c r="AG737" s="20">
        <f>IFERROR(VLOOKUP($E737,INPUTS!$A$44:$G$103,6,0),SCENARIOS!$M$23)</f>
        <v>0</v>
      </c>
      <c r="AH737" s="15">
        <f t="shared" si="187"/>
        <v>0</v>
      </c>
      <c r="AI737" s="20">
        <f>IFERROR(VLOOKUP($E737,INPUTS!$A$44:$G$103,7,0),SCENARIOS!$N$23)</f>
        <v>0</v>
      </c>
      <c r="AJ737" s="15">
        <f t="shared" si="188"/>
        <v>0</v>
      </c>
      <c r="AL737" t="str">
        <f t="shared" si="189"/>
        <v>Y</v>
      </c>
      <c r="AM737" s="21">
        <f t="shared" si="190"/>
        <v>157597.04855384</v>
      </c>
    </row>
    <row r="738" ht="15" customHeight="1" spans="1:39">
      <c r="A738" s="52" t="s">
        <v>1739</v>
      </c>
      <c r="B738" s="52" t="s">
        <v>437</v>
      </c>
      <c r="C738" s="52" t="s">
        <v>438</v>
      </c>
      <c r="D738" s="52" t="s">
        <v>929</v>
      </c>
      <c r="E738" s="10" t="s">
        <v>440</v>
      </c>
      <c r="F738" s="52" t="s">
        <v>439</v>
      </c>
      <c r="G738" s="52" t="s">
        <v>177</v>
      </c>
      <c r="H738" s="52" t="s">
        <v>1740</v>
      </c>
      <c r="I738" s="52" t="s">
        <v>575</v>
      </c>
      <c r="J738" s="52" t="s">
        <v>173</v>
      </c>
      <c r="K738" s="52" t="s">
        <v>931</v>
      </c>
      <c r="L738" s="53" t="s">
        <v>295</v>
      </c>
      <c r="M738" s="13">
        <v>1460</v>
      </c>
      <c r="N738" s="14">
        <f t="shared" si="179"/>
        <v>4</v>
      </c>
      <c r="O738" s="15">
        <v>2030</v>
      </c>
      <c r="P738" s="15">
        <f t="shared" si="180"/>
        <v>2963800</v>
      </c>
      <c r="Q738" s="16">
        <f>IFERROR(VLOOKUP(G738,SCENARIOS!$A$13:$E$18,2,0),0.025)</f>
        <v>0.045</v>
      </c>
      <c r="R738" s="52">
        <f>IFERROR(VLOOKUP(L738,INPUTS!$A$107:$B$120,2,0),0.0082)</f>
        <v>0.0089</v>
      </c>
      <c r="S738" s="52">
        <f t="shared" si="181"/>
        <v>18.067</v>
      </c>
      <c r="T738" s="15">
        <f t="shared" si="182"/>
        <v>26377.82</v>
      </c>
      <c r="U738" s="15">
        <f>T738/INPUTS!$B$7*1000</f>
        <v>32972275</v>
      </c>
      <c r="V738" s="15">
        <f>T738*INPUTS!$B$6</f>
        <v>83353.9112</v>
      </c>
      <c r="W738" s="54" t="s">
        <v>521</v>
      </c>
      <c r="X738" s="54" t="s">
        <v>396</v>
      </c>
      <c r="Y738" s="67">
        <f>IFERROR(VLOOKUP(E738,INPUTS!$A$44:$B$103,2,0),0)</f>
        <v>0</v>
      </c>
      <c r="Z738" s="15">
        <f t="shared" si="183"/>
        <v>0</v>
      </c>
      <c r="AA738" s="20">
        <f>IFERROR(VLOOKUP(E738,INPUTS!$A$44:$C$103,3,0),SCENARIOS!$J$23)</f>
        <v>0</v>
      </c>
      <c r="AB738" s="15">
        <f t="shared" si="184"/>
        <v>0</v>
      </c>
      <c r="AC738" s="20">
        <f>IFERROR(VLOOKUP($E738,INPUTS!$A$44:$G$103,4,0),SCENARIOS!$K$23)</f>
        <v>0</v>
      </c>
      <c r="AD738" s="15">
        <f t="shared" si="185"/>
        <v>0</v>
      </c>
      <c r="AE738" s="20">
        <f>IFERROR(VLOOKUP($E738,INPUTS!$A$44:$G$103,5,0),SCENARIOS!$L$23)</f>
        <v>0</v>
      </c>
      <c r="AF738" s="15">
        <f t="shared" si="186"/>
        <v>0</v>
      </c>
      <c r="AG738" s="20">
        <f>IFERROR(VLOOKUP($E738,INPUTS!$A$44:$G$103,6,0),SCENARIOS!$M$23)</f>
        <v>0</v>
      </c>
      <c r="AH738" s="15">
        <f t="shared" si="187"/>
        <v>0</v>
      </c>
      <c r="AI738" s="20">
        <f>IFERROR(VLOOKUP($E738,INPUTS!$A$44:$G$103,7,0),SCENARIOS!$N$23)</f>
        <v>0</v>
      </c>
      <c r="AJ738" s="15">
        <f t="shared" si="188"/>
        <v>0</v>
      </c>
      <c r="AL738" t="str">
        <f t="shared" si="189"/>
        <v>N</v>
      </c>
      <c r="AM738" s="21">
        <f t="shared" si="190"/>
        <v>79276.8091163332</v>
      </c>
    </row>
    <row r="739" ht="15" customHeight="1" spans="1:39">
      <c r="A739" s="52" t="s">
        <v>1741</v>
      </c>
      <c r="B739" s="52" t="s">
        <v>437</v>
      </c>
      <c r="C739" s="52" t="s">
        <v>438</v>
      </c>
      <c r="D739" s="52" t="s">
        <v>929</v>
      </c>
      <c r="E739" s="10" t="s">
        <v>440</v>
      </c>
      <c r="F739" s="52" t="s">
        <v>439</v>
      </c>
      <c r="G739" s="52" t="s">
        <v>177</v>
      </c>
      <c r="H739" s="52" t="s">
        <v>1742</v>
      </c>
      <c r="I739" s="52" t="s">
        <v>575</v>
      </c>
      <c r="J739" s="52" t="s">
        <v>173</v>
      </c>
      <c r="K739" s="52" t="s">
        <v>931</v>
      </c>
      <c r="L739" s="53" t="s">
        <v>295</v>
      </c>
      <c r="M739" s="13">
        <v>1095</v>
      </c>
      <c r="N739" s="14">
        <f t="shared" si="179"/>
        <v>3</v>
      </c>
      <c r="O739" s="15">
        <v>2190</v>
      </c>
      <c r="P739" s="15">
        <f t="shared" si="180"/>
        <v>2398050</v>
      </c>
      <c r="Q739" s="16">
        <f>IFERROR(VLOOKUP(G739,SCENARIOS!$A$13:$E$18,2,0),0.025)</f>
        <v>0.045</v>
      </c>
      <c r="R739" s="52">
        <f>IFERROR(VLOOKUP(L739,INPUTS!$A$107:$B$120,2,0),0.0082)</f>
        <v>0.0089</v>
      </c>
      <c r="S739" s="52">
        <f t="shared" si="181"/>
        <v>19.491</v>
      </c>
      <c r="T739" s="15">
        <f t="shared" si="182"/>
        <v>21342.645</v>
      </c>
      <c r="U739" s="15">
        <f>T739/INPUTS!$B$7*1000</f>
        <v>26678306.25</v>
      </c>
      <c r="V739" s="15">
        <f>T739*INPUTS!$B$6</f>
        <v>67442.7582</v>
      </c>
      <c r="W739" s="54" t="s">
        <v>521</v>
      </c>
      <c r="X739" s="54" t="s">
        <v>396</v>
      </c>
      <c r="Y739" s="67">
        <f>IFERROR(VLOOKUP(E739,INPUTS!$A$44:$B$103,2,0),0)</f>
        <v>0</v>
      </c>
      <c r="Z739" s="15">
        <f t="shared" si="183"/>
        <v>0</v>
      </c>
      <c r="AA739" s="20">
        <f>IFERROR(VLOOKUP(E739,INPUTS!$A$44:$C$103,3,0),SCENARIOS!$J$23)</f>
        <v>0</v>
      </c>
      <c r="AB739" s="15">
        <f t="shared" si="184"/>
        <v>0</v>
      </c>
      <c r="AC739" s="20">
        <f>IFERROR(VLOOKUP($E739,INPUTS!$A$44:$G$103,4,0),SCENARIOS!$K$23)</f>
        <v>0</v>
      </c>
      <c r="AD739" s="15">
        <f t="shared" si="185"/>
        <v>0</v>
      </c>
      <c r="AE739" s="20">
        <f>IFERROR(VLOOKUP($E739,INPUTS!$A$44:$G$103,5,0),SCENARIOS!$L$23)</f>
        <v>0</v>
      </c>
      <c r="AF739" s="15">
        <f t="shared" si="186"/>
        <v>0</v>
      </c>
      <c r="AG739" s="20">
        <f>IFERROR(VLOOKUP($E739,INPUTS!$A$44:$G$103,6,0),SCENARIOS!$M$23)</f>
        <v>0</v>
      </c>
      <c r="AH739" s="15">
        <f t="shared" si="187"/>
        <v>0</v>
      </c>
      <c r="AI739" s="20">
        <f>IFERROR(VLOOKUP($E739,INPUTS!$A$44:$G$103,7,0),SCENARIOS!$N$23)</f>
        <v>0</v>
      </c>
      <c r="AJ739" s="15">
        <f t="shared" si="188"/>
        <v>0</v>
      </c>
      <c r="AL739" t="str">
        <f t="shared" si="189"/>
        <v>N</v>
      </c>
      <c r="AM739" s="21">
        <f t="shared" si="190"/>
        <v>64143.9206766391</v>
      </c>
    </row>
    <row r="740" ht="15" customHeight="1" spans="1:39">
      <c r="A740" s="52" t="s">
        <v>1743</v>
      </c>
      <c r="B740" s="52" t="s">
        <v>437</v>
      </c>
      <c r="C740" s="52" t="s">
        <v>438</v>
      </c>
      <c r="D740" s="52" t="s">
        <v>929</v>
      </c>
      <c r="E740" s="10" t="s">
        <v>440</v>
      </c>
      <c r="F740" s="52" t="s">
        <v>439</v>
      </c>
      <c r="G740" s="52" t="s">
        <v>177</v>
      </c>
      <c r="H740" s="52" t="s">
        <v>1744</v>
      </c>
      <c r="I740" s="52" t="s">
        <v>575</v>
      </c>
      <c r="J740" s="52" t="s">
        <v>173</v>
      </c>
      <c r="K740" s="52" t="s">
        <v>931</v>
      </c>
      <c r="L740" s="53" t="s">
        <v>295</v>
      </c>
      <c r="M740" s="13">
        <v>730</v>
      </c>
      <c r="N740" s="14">
        <f t="shared" si="179"/>
        <v>2</v>
      </c>
      <c r="O740" s="15">
        <v>2090</v>
      </c>
      <c r="P740" s="15">
        <f t="shared" si="180"/>
        <v>1525700</v>
      </c>
      <c r="Q740" s="16">
        <f>IFERROR(VLOOKUP(G740,SCENARIOS!$A$13:$E$18,2,0),0.025)</f>
        <v>0.045</v>
      </c>
      <c r="R740" s="52">
        <f>IFERROR(VLOOKUP(L740,INPUTS!$A$107:$B$120,2,0),0.0082)</f>
        <v>0.0089</v>
      </c>
      <c r="S740" s="52">
        <f t="shared" si="181"/>
        <v>18.601</v>
      </c>
      <c r="T740" s="15">
        <f t="shared" si="182"/>
        <v>13578.73</v>
      </c>
      <c r="U740" s="15">
        <f>T740/INPUTS!$B$7*1000</f>
        <v>16973412.5</v>
      </c>
      <c r="V740" s="15">
        <f>T740*INPUTS!$B$6</f>
        <v>42908.7868</v>
      </c>
      <c r="W740" s="54" t="s">
        <v>521</v>
      </c>
      <c r="X740" s="54" t="s">
        <v>396</v>
      </c>
      <c r="Y740" s="67">
        <f>IFERROR(VLOOKUP(E740,INPUTS!$A$44:$B$103,2,0),0)</f>
        <v>0</v>
      </c>
      <c r="Z740" s="15">
        <f t="shared" si="183"/>
        <v>0</v>
      </c>
      <c r="AA740" s="20">
        <f>IFERROR(VLOOKUP(E740,INPUTS!$A$44:$C$103,3,0),SCENARIOS!$J$23)</f>
        <v>0</v>
      </c>
      <c r="AB740" s="15">
        <f t="shared" si="184"/>
        <v>0</v>
      </c>
      <c r="AC740" s="20">
        <f>IFERROR(VLOOKUP($E740,INPUTS!$A$44:$G$103,4,0),SCENARIOS!$K$23)</f>
        <v>0</v>
      </c>
      <c r="AD740" s="15">
        <f t="shared" si="185"/>
        <v>0</v>
      </c>
      <c r="AE740" s="20">
        <f>IFERROR(VLOOKUP($E740,INPUTS!$A$44:$G$103,5,0),SCENARIOS!$L$23)</f>
        <v>0</v>
      </c>
      <c r="AF740" s="15">
        <f t="shared" si="186"/>
        <v>0</v>
      </c>
      <c r="AG740" s="20">
        <f>IFERROR(VLOOKUP($E740,INPUTS!$A$44:$G$103,6,0),SCENARIOS!$M$23)</f>
        <v>0</v>
      </c>
      <c r="AH740" s="15">
        <f t="shared" si="187"/>
        <v>0</v>
      </c>
      <c r="AI740" s="20">
        <f>IFERROR(VLOOKUP($E740,INPUTS!$A$44:$G$103,7,0),SCENARIOS!$N$23)</f>
        <v>0</v>
      </c>
      <c r="AJ740" s="15">
        <f t="shared" si="188"/>
        <v>0</v>
      </c>
      <c r="AL740" t="str">
        <f t="shared" si="189"/>
        <v>N</v>
      </c>
      <c r="AM740" s="21">
        <f t="shared" si="190"/>
        <v>40809.9830180139</v>
      </c>
    </row>
    <row r="741" ht="15" customHeight="1" spans="1:39">
      <c r="A741" s="52" t="s">
        <v>1745</v>
      </c>
      <c r="B741" s="52" t="s">
        <v>437</v>
      </c>
      <c r="C741" s="52" t="s">
        <v>438</v>
      </c>
      <c r="D741" s="52" t="s">
        <v>929</v>
      </c>
      <c r="E741" s="10" t="s">
        <v>440</v>
      </c>
      <c r="F741" s="52" t="s">
        <v>439</v>
      </c>
      <c r="G741" s="52" t="s">
        <v>177</v>
      </c>
      <c r="H741" s="52" t="s">
        <v>1746</v>
      </c>
      <c r="I741" s="52" t="s">
        <v>575</v>
      </c>
      <c r="J741" s="52" t="s">
        <v>173</v>
      </c>
      <c r="K741" s="52" t="s">
        <v>931</v>
      </c>
      <c r="L741" s="53" t="s">
        <v>295</v>
      </c>
      <c r="M741" s="13">
        <v>730</v>
      </c>
      <c r="N741" s="14">
        <f t="shared" si="179"/>
        <v>2</v>
      </c>
      <c r="O741" s="15">
        <v>2750</v>
      </c>
      <c r="P741" s="15">
        <f t="shared" si="180"/>
        <v>2007500</v>
      </c>
      <c r="Q741" s="16">
        <f>IFERROR(VLOOKUP(G741,SCENARIOS!$A$13:$E$18,2,0),0.025)</f>
        <v>0.045</v>
      </c>
      <c r="R741" s="52">
        <f>IFERROR(VLOOKUP(L741,INPUTS!$A$107:$B$120,2,0),0.0082)</f>
        <v>0.0089</v>
      </c>
      <c r="S741" s="52">
        <f t="shared" si="181"/>
        <v>24.475</v>
      </c>
      <c r="T741" s="15">
        <f t="shared" si="182"/>
        <v>17866.75</v>
      </c>
      <c r="U741" s="15">
        <f>T741/INPUTS!$B$7*1000</f>
        <v>22333437.5</v>
      </c>
      <c r="V741" s="15">
        <f>T741*INPUTS!$B$6</f>
        <v>56458.93</v>
      </c>
      <c r="W741" s="54" t="s">
        <v>521</v>
      </c>
      <c r="X741" s="54" t="s">
        <v>396</v>
      </c>
      <c r="Y741" s="67">
        <f>IFERROR(VLOOKUP(E741,INPUTS!$A$44:$B$103,2,0),0)</f>
        <v>0</v>
      </c>
      <c r="Z741" s="15">
        <f t="shared" si="183"/>
        <v>0</v>
      </c>
      <c r="AA741" s="20">
        <f>IFERROR(VLOOKUP(E741,INPUTS!$A$44:$C$103,3,0),SCENARIOS!$J$23)</f>
        <v>0</v>
      </c>
      <c r="AB741" s="15">
        <f t="shared" si="184"/>
        <v>0</v>
      </c>
      <c r="AC741" s="20">
        <f>IFERROR(VLOOKUP($E741,INPUTS!$A$44:$G$103,4,0),SCENARIOS!$K$23)</f>
        <v>0</v>
      </c>
      <c r="AD741" s="15">
        <f t="shared" si="185"/>
        <v>0</v>
      </c>
      <c r="AE741" s="20">
        <f>IFERROR(VLOOKUP($E741,INPUTS!$A$44:$G$103,5,0),SCENARIOS!$L$23)</f>
        <v>0</v>
      </c>
      <c r="AF741" s="15">
        <f t="shared" si="186"/>
        <v>0</v>
      </c>
      <c r="AG741" s="20">
        <f>IFERROR(VLOOKUP($E741,INPUTS!$A$44:$G$103,6,0),SCENARIOS!$M$23)</f>
        <v>0</v>
      </c>
      <c r="AH741" s="15">
        <f t="shared" si="187"/>
        <v>0</v>
      </c>
      <c r="AI741" s="20">
        <f>IFERROR(VLOOKUP($E741,INPUTS!$A$44:$G$103,7,0),SCENARIOS!$N$23)</f>
        <v>0</v>
      </c>
      <c r="AJ741" s="15">
        <f t="shared" si="188"/>
        <v>0</v>
      </c>
      <c r="AL741" t="str">
        <f t="shared" si="189"/>
        <v>N</v>
      </c>
      <c r="AM741" s="21">
        <f t="shared" si="190"/>
        <v>53697.3460763341</v>
      </c>
    </row>
    <row r="742" ht="15" customHeight="1" spans="1:39">
      <c r="A742" s="52" t="s">
        <v>1747</v>
      </c>
      <c r="B742" s="52" t="s">
        <v>437</v>
      </c>
      <c r="C742" s="52" t="s">
        <v>438</v>
      </c>
      <c r="D742" s="52" t="s">
        <v>929</v>
      </c>
      <c r="E742" s="10" t="s">
        <v>440</v>
      </c>
      <c r="F742" s="52" t="s">
        <v>439</v>
      </c>
      <c r="G742" s="52" t="s">
        <v>177</v>
      </c>
      <c r="H742" s="52" t="s">
        <v>814</v>
      </c>
      <c r="I742" s="52" t="s">
        <v>575</v>
      </c>
      <c r="J742" s="52" t="s">
        <v>173</v>
      </c>
      <c r="K742" s="52" t="s">
        <v>931</v>
      </c>
      <c r="L742" s="53" t="s">
        <v>295</v>
      </c>
      <c r="M742" s="13">
        <v>730</v>
      </c>
      <c r="N742" s="14">
        <f t="shared" si="179"/>
        <v>2</v>
      </c>
      <c r="O742" s="15">
        <v>1870</v>
      </c>
      <c r="P742" s="15">
        <f t="shared" si="180"/>
        <v>1365100</v>
      </c>
      <c r="Q742" s="16">
        <f>IFERROR(VLOOKUP(G742,SCENARIOS!$A$13:$E$18,2,0),0.025)</f>
        <v>0.045</v>
      </c>
      <c r="R742" s="52">
        <f>IFERROR(VLOOKUP(L742,INPUTS!$A$107:$B$120,2,0),0.0082)</f>
        <v>0.0089</v>
      </c>
      <c r="S742" s="52">
        <f t="shared" si="181"/>
        <v>16.643</v>
      </c>
      <c r="T742" s="15">
        <f t="shared" si="182"/>
        <v>12149.39</v>
      </c>
      <c r="U742" s="15">
        <f>T742/INPUTS!$B$7*1000</f>
        <v>15186737.5</v>
      </c>
      <c r="V742" s="15">
        <f>T742*INPUTS!$B$6</f>
        <v>38392.0724</v>
      </c>
      <c r="W742" s="54" t="s">
        <v>521</v>
      </c>
      <c r="X742" s="54" t="s">
        <v>396</v>
      </c>
      <c r="Y742" s="67">
        <f>IFERROR(VLOOKUP(E742,INPUTS!$A$44:$B$103,2,0),0)</f>
        <v>0</v>
      </c>
      <c r="Z742" s="15">
        <f t="shared" si="183"/>
        <v>0</v>
      </c>
      <c r="AA742" s="20">
        <f>IFERROR(VLOOKUP(E742,INPUTS!$A$44:$C$103,3,0),SCENARIOS!$J$23)</f>
        <v>0</v>
      </c>
      <c r="AB742" s="15">
        <f t="shared" si="184"/>
        <v>0</v>
      </c>
      <c r="AC742" s="20">
        <f>IFERROR(VLOOKUP($E742,INPUTS!$A$44:$G$103,4,0),SCENARIOS!$K$23)</f>
        <v>0</v>
      </c>
      <c r="AD742" s="15">
        <f t="shared" si="185"/>
        <v>0</v>
      </c>
      <c r="AE742" s="20">
        <f>IFERROR(VLOOKUP($E742,INPUTS!$A$44:$G$103,5,0),SCENARIOS!$L$23)</f>
        <v>0</v>
      </c>
      <c r="AF742" s="15">
        <f t="shared" si="186"/>
        <v>0</v>
      </c>
      <c r="AG742" s="20">
        <f>IFERROR(VLOOKUP($E742,INPUTS!$A$44:$G$103,6,0),SCENARIOS!$M$23)</f>
        <v>0</v>
      </c>
      <c r="AH742" s="15">
        <f t="shared" si="187"/>
        <v>0</v>
      </c>
      <c r="AI742" s="20">
        <f>IFERROR(VLOOKUP($E742,INPUTS!$A$44:$G$103,7,0),SCENARIOS!$N$23)</f>
        <v>0</v>
      </c>
      <c r="AJ742" s="15">
        <f t="shared" si="188"/>
        <v>0</v>
      </c>
      <c r="AL742" t="str">
        <f t="shared" si="189"/>
        <v>N</v>
      </c>
      <c r="AM742" s="21">
        <f t="shared" si="190"/>
        <v>36514.1953319072</v>
      </c>
    </row>
    <row r="743" ht="15" customHeight="1" spans="1:39">
      <c r="A743" s="52" t="s">
        <v>1748</v>
      </c>
      <c r="B743" s="52" t="s">
        <v>437</v>
      </c>
      <c r="C743" s="52" t="s">
        <v>438</v>
      </c>
      <c r="D743" s="52" t="s">
        <v>929</v>
      </c>
      <c r="E743" s="10" t="s">
        <v>440</v>
      </c>
      <c r="F743" s="52" t="s">
        <v>439</v>
      </c>
      <c r="G743" s="52" t="s">
        <v>177</v>
      </c>
      <c r="H743" s="52" t="s">
        <v>1749</v>
      </c>
      <c r="I743" s="52" t="s">
        <v>575</v>
      </c>
      <c r="J743" s="52" t="s">
        <v>173</v>
      </c>
      <c r="K743" s="52" t="s">
        <v>931</v>
      </c>
      <c r="L743" s="53" t="s">
        <v>295</v>
      </c>
      <c r="M743" s="13">
        <v>548</v>
      </c>
      <c r="N743" s="14">
        <f t="shared" si="179"/>
        <v>1.5013698630137</v>
      </c>
      <c r="O743" s="15">
        <v>1980</v>
      </c>
      <c r="P743" s="15">
        <f t="shared" si="180"/>
        <v>1085040</v>
      </c>
      <c r="Q743" s="16">
        <f>IFERROR(VLOOKUP(G743,SCENARIOS!$A$13:$E$18,2,0),0.025)</f>
        <v>0.045</v>
      </c>
      <c r="R743" s="52">
        <f>IFERROR(VLOOKUP(L743,INPUTS!$A$107:$B$120,2,0),0.0082)</f>
        <v>0.0089</v>
      </c>
      <c r="S743" s="52">
        <f t="shared" si="181"/>
        <v>17.622</v>
      </c>
      <c r="T743" s="15">
        <f t="shared" si="182"/>
        <v>9656.856</v>
      </c>
      <c r="U743" s="15">
        <f>T743/INPUTS!$B$7*1000</f>
        <v>12071070</v>
      </c>
      <c r="V743" s="15">
        <f>T743*INPUTS!$B$6</f>
        <v>30515.66496</v>
      </c>
      <c r="W743" s="54" t="s">
        <v>521</v>
      </c>
      <c r="X743" s="54" t="s">
        <v>396</v>
      </c>
      <c r="Y743" s="67">
        <f>IFERROR(VLOOKUP(E743,INPUTS!$A$44:$B$103,2,0),0)</f>
        <v>0</v>
      </c>
      <c r="Z743" s="15">
        <f t="shared" si="183"/>
        <v>0</v>
      </c>
      <c r="AA743" s="20">
        <f>IFERROR(VLOOKUP(E743,INPUTS!$A$44:$C$103,3,0),SCENARIOS!$J$23)</f>
        <v>0</v>
      </c>
      <c r="AB743" s="15">
        <f t="shared" si="184"/>
        <v>0</v>
      </c>
      <c r="AC743" s="20">
        <f>IFERROR(VLOOKUP($E743,INPUTS!$A$44:$G$103,4,0),SCENARIOS!$K$23)</f>
        <v>0</v>
      </c>
      <c r="AD743" s="15">
        <f t="shared" si="185"/>
        <v>0</v>
      </c>
      <c r="AE743" s="20">
        <f>IFERROR(VLOOKUP($E743,INPUTS!$A$44:$G$103,5,0),SCENARIOS!$L$23)</f>
        <v>0</v>
      </c>
      <c r="AF743" s="15">
        <f t="shared" si="186"/>
        <v>0</v>
      </c>
      <c r="AG743" s="20">
        <f>IFERROR(VLOOKUP($E743,INPUTS!$A$44:$G$103,6,0),SCENARIOS!$M$23)</f>
        <v>0</v>
      </c>
      <c r="AH743" s="15">
        <f t="shared" si="187"/>
        <v>0</v>
      </c>
      <c r="AI743" s="20">
        <f>IFERROR(VLOOKUP($E743,INPUTS!$A$44:$G$103,7,0),SCENARIOS!$N$23)</f>
        <v>0</v>
      </c>
      <c r="AJ743" s="15">
        <f t="shared" si="188"/>
        <v>0</v>
      </c>
      <c r="AL743" t="str">
        <f t="shared" si="189"/>
        <v>N</v>
      </c>
      <c r="AM743" s="21">
        <f t="shared" si="190"/>
        <v>29023.0477642169</v>
      </c>
    </row>
    <row r="744" ht="15" customHeight="1" spans="1:39">
      <c r="A744" s="52" t="s">
        <v>1750</v>
      </c>
      <c r="B744" s="52" t="s">
        <v>437</v>
      </c>
      <c r="C744" s="52" t="s">
        <v>438</v>
      </c>
      <c r="D744" s="52" t="s">
        <v>929</v>
      </c>
      <c r="E744" s="10" t="s">
        <v>440</v>
      </c>
      <c r="F744" s="52" t="s">
        <v>439</v>
      </c>
      <c r="G744" s="52" t="s">
        <v>177</v>
      </c>
      <c r="H744" s="52" t="s">
        <v>242</v>
      </c>
      <c r="I744" s="52" t="s">
        <v>421</v>
      </c>
      <c r="J744" s="52" t="s">
        <v>173</v>
      </c>
      <c r="K744" s="52" t="s">
        <v>931</v>
      </c>
      <c r="L744" s="53" t="s">
        <v>1696</v>
      </c>
      <c r="M744" s="13">
        <v>1460</v>
      </c>
      <c r="N744" s="14">
        <f t="shared" si="179"/>
        <v>4</v>
      </c>
      <c r="O744" s="15">
        <v>5840</v>
      </c>
      <c r="P744" s="15">
        <f t="shared" si="180"/>
        <v>8526400</v>
      </c>
      <c r="Q744" s="16">
        <f>IFERROR(VLOOKUP(G744,SCENARIOS!$A$13:$E$18,2,0),0.025)</f>
        <v>0.045</v>
      </c>
      <c r="R744" s="52">
        <f>IFERROR(VLOOKUP(L744,INPUTS!$A$107:$B$120,2,0),0.0082)</f>
        <v>0.0082</v>
      </c>
      <c r="S744" s="52">
        <f t="shared" si="181"/>
        <v>47.888</v>
      </c>
      <c r="T744" s="15">
        <f t="shared" si="182"/>
        <v>69916.48</v>
      </c>
      <c r="U744" s="15">
        <f>T744/INPUTS!$B$7*1000</f>
        <v>87395600</v>
      </c>
      <c r="V744" s="15">
        <f>T744*INPUTS!$B$6</f>
        <v>220936.0768</v>
      </c>
      <c r="W744" s="54" t="s">
        <v>396</v>
      </c>
      <c r="X744" s="54" t="s">
        <v>396</v>
      </c>
      <c r="Y744" s="67">
        <f>IFERROR(VLOOKUP(E744,INPUTS!$A$44:$B$103,2,0),0)</f>
        <v>0</v>
      </c>
      <c r="Z744" s="15">
        <f t="shared" si="183"/>
        <v>0</v>
      </c>
      <c r="AA744" s="20">
        <f>IFERROR(VLOOKUP(E744,INPUTS!$A$44:$C$103,3,0),SCENARIOS!$J$23)</f>
        <v>0</v>
      </c>
      <c r="AB744" s="15">
        <f t="shared" si="184"/>
        <v>0</v>
      </c>
      <c r="AC744" s="20">
        <f>IFERROR(VLOOKUP($E744,INPUTS!$A$44:$G$103,4,0),SCENARIOS!$K$23)</f>
        <v>0</v>
      </c>
      <c r="AD744" s="15">
        <f t="shared" si="185"/>
        <v>0</v>
      </c>
      <c r="AE744" s="20">
        <f>IFERROR(VLOOKUP($E744,INPUTS!$A$44:$G$103,5,0),SCENARIOS!$L$23)</f>
        <v>0</v>
      </c>
      <c r="AF744" s="15">
        <f t="shared" si="186"/>
        <v>0</v>
      </c>
      <c r="AG744" s="20">
        <f>IFERROR(VLOOKUP($E744,INPUTS!$A$44:$G$103,6,0),SCENARIOS!$M$23)</f>
        <v>0</v>
      </c>
      <c r="AH744" s="15">
        <f t="shared" si="187"/>
        <v>0</v>
      </c>
      <c r="AI744" s="20">
        <f>IFERROR(VLOOKUP($E744,INPUTS!$A$44:$G$103,7,0),SCENARIOS!$N$23)</f>
        <v>0</v>
      </c>
      <c r="AJ744" s="15">
        <f t="shared" si="188"/>
        <v>0</v>
      </c>
      <c r="AL744" t="str">
        <f t="shared" si="189"/>
        <v>Y</v>
      </c>
      <c r="AM744" s="21">
        <f t="shared" si="190"/>
        <v>210129.398071786</v>
      </c>
    </row>
    <row r="745" ht="15" customHeight="1" spans="1:39">
      <c r="A745" s="52" t="s">
        <v>1751</v>
      </c>
      <c r="B745" s="52" t="s">
        <v>437</v>
      </c>
      <c r="C745" s="52" t="s">
        <v>438</v>
      </c>
      <c r="D745" s="52" t="s">
        <v>929</v>
      </c>
      <c r="E745" s="10" t="s">
        <v>440</v>
      </c>
      <c r="F745" s="52" t="s">
        <v>439</v>
      </c>
      <c r="G745" s="52" t="s">
        <v>177</v>
      </c>
      <c r="H745" s="52" t="s">
        <v>529</v>
      </c>
      <c r="I745" s="52" t="s">
        <v>528</v>
      </c>
      <c r="J745" s="52" t="s">
        <v>173</v>
      </c>
      <c r="K745" s="52" t="s">
        <v>931</v>
      </c>
      <c r="L745" s="53" t="s">
        <v>1696</v>
      </c>
      <c r="M745" s="13">
        <v>1095</v>
      </c>
      <c r="N745" s="14">
        <f t="shared" si="179"/>
        <v>3</v>
      </c>
      <c r="O745" s="15">
        <v>5790</v>
      </c>
      <c r="P745" s="15">
        <f t="shared" si="180"/>
        <v>6340050</v>
      </c>
      <c r="Q745" s="16">
        <f>IFERROR(VLOOKUP(G745,SCENARIOS!$A$13:$E$18,2,0),0.025)</f>
        <v>0.045</v>
      </c>
      <c r="R745" s="52">
        <f>IFERROR(VLOOKUP(L745,INPUTS!$A$107:$B$120,2,0),0.0082)</f>
        <v>0.0082</v>
      </c>
      <c r="S745" s="52">
        <f t="shared" si="181"/>
        <v>47.478</v>
      </c>
      <c r="T745" s="15">
        <f t="shared" si="182"/>
        <v>51988.41</v>
      </c>
      <c r="U745" s="15">
        <f>T745/INPUTS!$B$7*1000</f>
        <v>64985512.5</v>
      </c>
      <c r="V745" s="15">
        <f>T745*INPUTS!$B$6</f>
        <v>164283.3756</v>
      </c>
      <c r="W745" s="54" t="s">
        <v>396</v>
      </c>
      <c r="X745" s="54" t="s">
        <v>396</v>
      </c>
      <c r="Y745" s="67">
        <f>IFERROR(VLOOKUP(E745,INPUTS!$A$44:$B$103,2,0),0)</f>
        <v>0</v>
      </c>
      <c r="Z745" s="15">
        <f t="shared" si="183"/>
        <v>0</v>
      </c>
      <c r="AA745" s="20">
        <f>IFERROR(VLOOKUP(E745,INPUTS!$A$44:$C$103,3,0),SCENARIOS!$J$23)</f>
        <v>0</v>
      </c>
      <c r="AB745" s="15">
        <f t="shared" si="184"/>
        <v>0</v>
      </c>
      <c r="AC745" s="20">
        <f>IFERROR(VLOOKUP($E745,INPUTS!$A$44:$G$103,4,0),SCENARIOS!$K$23)</f>
        <v>0</v>
      </c>
      <c r="AD745" s="15">
        <f t="shared" si="185"/>
        <v>0</v>
      </c>
      <c r="AE745" s="20">
        <f>IFERROR(VLOOKUP($E745,INPUTS!$A$44:$G$103,5,0),SCENARIOS!$L$23)</f>
        <v>0</v>
      </c>
      <c r="AF745" s="15">
        <f t="shared" si="186"/>
        <v>0</v>
      </c>
      <c r="AG745" s="20">
        <f>IFERROR(VLOOKUP($E745,INPUTS!$A$44:$G$103,6,0),SCENARIOS!$M$23)</f>
        <v>0</v>
      </c>
      <c r="AH745" s="15">
        <f t="shared" si="187"/>
        <v>0</v>
      </c>
      <c r="AI745" s="20">
        <f>IFERROR(VLOOKUP($E745,INPUTS!$A$44:$G$103,7,0),SCENARIOS!$N$23)</f>
        <v>0</v>
      </c>
      <c r="AJ745" s="15">
        <f t="shared" si="188"/>
        <v>0</v>
      </c>
      <c r="AL745" t="str">
        <f t="shared" si="189"/>
        <v>Y</v>
      </c>
      <c r="AM745" s="21">
        <f t="shared" si="190"/>
        <v>156247.758754577</v>
      </c>
    </row>
    <row r="746" ht="15" customHeight="1" spans="1:39">
      <c r="A746" s="52" t="s">
        <v>1752</v>
      </c>
      <c r="B746" s="52" t="s">
        <v>437</v>
      </c>
      <c r="C746" s="52" t="s">
        <v>438</v>
      </c>
      <c r="D746" s="52" t="s">
        <v>929</v>
      </c>
      <c r="E746" s="10" t="s">
        <v>440</v>
      </c>
      <c r="F746" s="52" t="s">
        <v>439</v>
      </c>
      <c r="G746" s="52" t="s">
        <v>177</v>
      </c>
      <c r="H746" s="52" t="s">
        <v>545</v>
      </c>
      <c r="I746" s="52" t="s">
        <v>544</v>
      </c>
      <c r="J746" s="52" t="s">
        <v>173</v>
      </c>
      <c r="K746" s="52" t="s">
        <v>931</v>
      </c>
      <c r="L746" s="53" t="s">
        <v>1696</v>
      </c>
      <c r="M746" s="13">
        <v>1095</v>
      </c>
      <c r="N746" s="14">
        <f t="shared" si="179"/>
        <v>3</v>
      </c>
      <c r="O746" s="15">
        <v>4910</v>
      </c>
      <c r="P746" s="15">
        <f t="shared" si="180"/>
        <v>5376450</v>
      </c>
      <c r="Q746" s="16">
        <f>IFERROR(VLOOKUP(G746,SCENARIOS!$A$13:$E$18,2,0),0.025)</f>
        <v>0.045</v>
      </c>
      <c r="R746" s="52">
        <f>IFERROR(VLOOKUP(L746,INPUTS!$A$107:$B$120,2,0),0.0082)</f>
        <v>0.0082</v>
      </c>
      <c r="S746" s="52">
        <f t="shared" si="181"/>
        <v>40.262</v>
      </c>
      <c r="T746" s="15">
        <f t="shared" si="182"/>
        <v>44086.89</v>
      </c>
      <c r="U746" s="15">
        <f>T746/INPUTS!$B$7*1000</f>
        <v>55108612.5</v>
      </c>
      <c r="V746" s="15">
        <f>T746*INPUTS!$B$6</f>
        <v>139314.5724</v>
      </c>
      <c r="W746" s="54" t="s">
        <v>396</v>
      </c>
      <c r="X746" s="54" t="s">
        <v>396</v>
      </c>
      <c r="Y746" s="67">
        <f>IFERROR(VLOOKUP(E746,INPUTS!$A$44:$B$103,2,0),0)</f>
        <v>0</v>
      </c>
      <c r="Z746" s="15">
        <f t="shared" si="183"/>
        <v>0</v>
      </c>
      <c r="AA746" s="20">
        <f>IFERROR(VLOOKUP(E746,INPUTS!$A$44:$C$103,3,0),SCENARIOS!$J$23)</f>
        <v>0</v>
      </c>
      <c r="AB746" s="15">
        <f t="shared" si="184"/>
        <v>0</v>
      </c>
      <c r="AC746" s="20">
        <f>IFERROR(VLOOKUP($E746,INPUTS!$A$44:$G$103,4,0),SCENARIOS!$K$23)</f>
        <v>0</v>
      </c>
      <c r="AD746" s="15">
        <f t="shared" si="185"/>
        <v>0</v>
      </c>
      <c r="AE746" s="20">
        <f>IFERROR(VLOOKUP($E746,INPUTS!$A$44:$G$103,5,0),SCENARIOS!$L$23)</f>
        <v>0</v>
      </c>
      <c r="AF746" s="15">
        <f t="shared" si="186"/>
        <v>0</v>
      </c>
      <c r="AG746" s="20">
        <f>IFERROR(VLOOKUP($E746,INPUTS!$A$44:$G$103,6,0),SCENARIOS!$M$23)</f>
        <v>0</v>
      </c>
      <c r="AH746" s="15">
        <f t="shared" si="187"/>
        <v>0</v>
      </c>
      <c r="AI746" s="20">
        <f>IFERROR(VLOOKUP($E746,INPUTS!$A$44:$G$103,7,0),SCENARIOS!$N$23)</f>
        <v>0</v>
      </c>
      <c r="AJ746" s="15">
        <f t="shared" si="188"/>
        <v>0</v>
      </c>
      <c r="AL746" t="str">
        <f t="shared" si="189"/>
        <v>Y</v>
      </c>
      <c r="AM746" s="21">
        <f t="shared" si="190"/>
        <v>132500.25828756</v>
      </c>
    </row>
    <row r="747" ht="15" customHeight="1" spans="1:39">
      <c r="A747" s="52" t="s">
        <v>1753</v>
      </c>
      <c r="B747" s="52" t="s">
        <v>437</v>
      </c>
      <c r="C747" s="52" t="s">
        <v>438</v>
      </c>
      <c r="D747" s="52" t="s">
        <v>929</v>
      </c>
      <c r="E747" s="10" t="s">
        <v>440</v>
      </c>
      <c r="F747" s="52" t="s">
        <v>439</v>
      </c>
      <c r="G747" s="52" t="s">
        <v>177</v>
      </c>
      <c r="H747" s="52" t="s">
        <v>537</v>
      </c>
      <c r="I747" s="52" t="s">
        <v>536</v>
      </c>
      <c r="J747" s="52" t="s">
        <v>173</v>
      </c>
      <c r="K747" s="52" t="s">
        <v>931</v>
      </c>
      <c r="L747" s="53" t="s">
        <v>295</v>
      </c>
      <c r="M747" s="13">
        <v>548</v>
      </c>
      <c r="N747" s="14">
        <f t="shared" si="179"/>
        <v>1.5013698630137</v>
      </c>
      <c r="O747" s="15">
        <v>6280</v>
      </c>
      <c r="P747" s="15">
        <f t="shared" si="180"/>
        <v>3441440</v>
      </c>
      <c r="Q747" s="16">
        <f>IFERROR(VLOOKUP(G747,SCENARIOS!$A$13:$E$18,2,0),0.025)</f>
        <v>0.045</v>
      </c>
      <c r="R747" s="52">
        <f>IFERROR(VLOOKUP(L747,INPUTS!$A$107:$B$120,2,0),0.0082)</f>
        <v>0.0089</v>
      </c>
      <c r="S747" s="52">
        <f t="shared" si="181"/>
        <v>55.892</v>
      </c>
      <c r="T747" s="15">
        <f t="shared" si="182"/>
        <v>30628.816</v>
      </c>
      <c r="U747" s="15">
        <f>T747/INPUTS!$B$7*1000</f>
        <v>38286020</v>
      </c>
      <c r="V747" s="15">
        <f>T747*INPUTS!$B$6</f>
        <v>96787.05856</v>
      </c>
      <c r="W747" s="54" t="s">
        <v>396</v>
      </c>
      <c r="X747" s="54" t="s">
        <v>396</v>
      </c>
      <c r="Y747" s="67">
        <f>IFERROR(VLOOKUP(E747,INPUTS!$A$44:$B$103,2,0),0)</f>
        <v>0</v>
      </c>
      <c r="Z747" s="15">
        <f t="shared" si="183"/>
        <v>0</v>
      </c>
      <c r="AA747" s="20">
        <f>IFERROR(VLOOKUP(E747,INPUTS!$A$44:$C$103,3,0),SCENARIOS!$J$23)</f>
        <v>0</v>
      </c>
      <c r="AB747" s="15">
        <f t="shared" si="184"/>
        <v>0</v>
      </c>
      <c r="AC747" s="20">
        <f>IFERROR(VLOOKUP($E747,INPUTS!$A$44:$G$103,4,0),SCENARIOS!$K$23)</f>
        <v>0</v>
      </c>
      <c r="AD747" s="15">
        <f t="shared" si="185"/>
        <v>0</v>
      </c>
      <c r="AE747" s="20">
        <f>IFERROR(VLOOKUP($E747,INPUTS!$A$44:$G$103,5,0),SCENARIOS!$L$23)</f>
        <v>0</v>
      </c>
      <c r="AF747" s="15">
        <f t="shared" si="186"/>
        <v>0</v>
      </c>
      <c r="AG747" s="20">
        <f>IFERROR(VLOOKUP($E747,INPUTS!$A$44:$G$103,6,0),SCENARIOS!$M$23)</f>
        <v>0</v>
      </c>
      <c r="AH747" s="15">
        <f t="shared" si="187"/>
        <v>0</v>
      </c>
      <c r="AI747" s="20">
        <f>IFERROR(VLOOKUP($E747,INPUTS!$A$44:$G$103,7,0),SCENARIOS!$N$23)</f>
        <v>0</v>
      </c>
      <c r="AJ747" s="15">
        <f t="shared" si="188"/>
        <v>0</v>
      </c>
      <c r="AL747" t="str">
        <f t="shared" si="189"/>
        <v>Y</v>
      </c>
      <c r="AM747" s="21">
        <f t="shared" si="190"/>
        <v>92052.8989693346</v>
      </c>
    </row>
    <row r="748" ht="15" customHeight="1" spans="1:39">
      <c r="A748" s="52" t="s">
        <v>1754</v>
      </c>
      <c r="B748" s="52" t="s">
        <v>437</v>
      </c>
      <c r="C748" s="52" t="s">
        <v>438</v>
      </c>
      <c r="D748" s="52" t="s">
        <v>929</v>
      </c>
      <c r="E748" s="10" t="s">
        <v>440</v>
      </c>
      <c r="F748" s="52" t="s">
        <v>439</v>
      </c>
      <c r="G748" s="52" t="s">
        <v>177</v>
      </c>
      <c r="H748" s="52" t="s">
        <v>556</v>
      </c>
      <c r="I748" s="52" t="s">
        <v>555</v>
      </c>
      <c r="J748" s="52" t="s">
        <v>173</v>
      </c>
      <c r="K748" s="52" t="s">
        <v>931</v>
      </c>
      <c r="L748" s="53" t="s">
        <v>295</v>
      </c>
      <c r="M748" s="13">
        <v>730</v>
      </c>
      <c r="N748" s="14">
        <f t="shared" si="179"/>
        <v>2</v>
      </c>
      <c r="O748" s="15">
        <v>6900</v>
      </c>
      <c r="P748" s="15">
        <f t="shared" si="180"/>
        <v>5037000</v>
      </c>
      <c r="Q748" s="16">
        <f>IFERROR(VLOOKUP(G748,SCENARIOS!$A$13:$E$18,2,0),0.025)</f>
        <v>0.045</v>
      </c>
      <c r="R748" s="52">
        <f>IFERROR(VLOOKUP(L748,INPUTS!$A$107:$B$120,2,0),0.0082)</f>
        <v>0.0089</v>
      </c>
      <c r="S748" s="52">
        <f t="shared" si="181"/>
        <v>61.41</v>
      </c>
      <c r="T748" s="15">
        <f t="shared" si="182"/>
        <v>44829.3</v>
      </c>
      <c r="U748" s="15">
        <f>T748/INPUTS!$B$7*1000</f>
        <v>56036625</v>
      </c>
      <c r="V748" s="15">
        <f>T748*INPUTS!$B$6</f>
        <v>141660.588</v>
      </c>
      <c r="W748" s="54" t="s">
        <v>396</v>
      </c>
      <c r="X748" s="54" t="s">
        <v>396</v>
      </c>
      <c r="Y748" s="67">
        <f>IFERROR(VLOOKUP(E748,INPUTS!$A$44:$B$103,2,0),0)</f>
        <v>0</v>
      </c>
      <c r="Z748" s="15">
        <f t="shared" si="183"/>
        <v>0</v>
      </c>
      <c r="AA748" s="20">
        <f>IFERROR(VLOOKUP(E748,INPUTS!$A$44:$C$103,3,0),SCENARIOS!$J$23)</f>
        <v>0</v>
      </c>
      <c r="AB748" s="15">
        <f t="shared" si="184"/>
        <v>0</v>
      </c>
      <c r="AC748" s="20">
        <f>IFERROR(VLOOKUP($E748,INPUTS!$A$44:$G$103,4,0),SCENARIOS!$K$23)</f>
        <v>0</v>
      </c>
      <c r="AD748" s="15">
        <f t="shared" si="185"/>
        <v>0</v>
      </c>
      <c r="AE748" s="20">
        <f>IFERROR(VLOOKUP($E748,INPUTS!$A$44:$G$103,5,0),SCENARIOS!$L$23)</f>
        <v>0</v>
      </c>
      <c r="AF748" s="15">
        <f t="shared" si="186"/>
        <v>0</v>
      </c>
      <c r="AG748" s="20">
        <f>IFERROR(VLOOKUP($E748,INPUTS!$A$44:$G$103,6,0),SCENARIOS!$M$23)</f>
        <v>0</v>
      </c>
      <c r="AH748" s="15">
        <f t="shared" si="187"/>
        <v>0</v>
      </c>
      <c r="AI748" s="20">
        <f>IFERROR(VLOOKUP($E748,INPUTS!$A$44:$G$103,7,0),SCENARIOS!$N$23)</f>
        <v>0</v>
      </c>
      <c r="AJ748" s="15">
        <f t="shared" si="188"/>
        <v>0</v>
      </c>
      <c r="AL748" t="str">
        <f t="shared" si="189"/>
        <v>Y</v>
      </c>
      <c r="AM748" s="21">
        <f t="shared" si="190"/>
        <v>134731.522882438</v>
      </c>
    </row>
    <row r="749" ht="15" customHeight="1" spans="1:39">
      <c r="A749" s="52" t="s">
        <v>1755</v>
      </c>
      <c r="B749" s="52" t="s">
        <v>437</v>
      </c>
      <c r="C749" s="52" t="s">
        <v>438</v>
      </c>
      <c r="D749" s="52" t="s">
        <v>929</v>
      </c>
      <c r="E749" s="10" t="s">
        <v>440</v>
      </c>
      <c r="F749" s="52" t="s">
        <v>439</v>
      </c>
      <c r="G749" s="52" t="s">
        <v>177</v>
      </c>
      <c r="H749" s="52" t="s">
        <v>267</v>
      </c>
      <c r="I749" s="52" t="s">
        <v>436</v>
      </c>
      <c r="J749" s="52" t="s">
        <v>173</v>
      </c>
      <c r="K749" s="52" t="s">
        <v>931</v>
      </c>
      <c r="L749" s="53" t="s">
        <v>1696</v>
      </c>
      <c r="M749" s="13">
        <v>730</v>
      </c>
      <c r="N749" s="14">
        <f t="shared" si="179"/>
        <v>2</v>
      </c>
      <c r="O749" s="15">
        <v>12380</v>
      </c>
      <c r="P749" s="15">
        <f t="shared" si="180"/>
        <v>9037400</v>
      </c>
      <c r="Q749" s="16">
        <f>IFERROR(VLOOKUP(G749,SCENARIOS!$A$13:$E$18,2,0),0.025)</f>
        <v>0.045</v>
      </c>
      <c r="R749" s="52">
        <f>IFERROR(VLOOKUP(L749,INPUTS!$A$107:$B$120,2,0),0.0082)</f>
        <v>0.0082</v>
      </c>
      <c r="S749" s="52">
        <f t="shared" si="181"/>
        <v>101.516</v>
      </c>
      <c r="T749" s="15">
        <f t="shared" si="182"/>
        <v>74106.68</v>
      </c>
      <c r="U749" s="15">
        <f>T749/INPUTS!$B$7*1000</f>
        <v>92633350</v>
      </c>
      <c r="V749" s="15">
        <f>T749*INPUTS!$B$6</f>
        <v>234177.1088</v>
      </c>
      <c r="W749" s="54" t="s">
        <v>396</v>
      </c>
      <c r="X749" s="54" t="s">
        <v>396</v>
      </c>
      <c r="Y749" s="67">
        <f>IFERROR(VLOOKUP(E749,INPUTS!$A$44:$B$103,2,0),0)</f>
        <v>0</v>
      </c>
      <c r="Z749" s="15">
        <f t="shared" si="183"/>
        <v>0</v>
      </c>
      <c r="AA749" s="20">
        <f>IFERROR(VLOOKUP(E749,INPUTS!$A$44:$C$103,3,0),SCENARIOS!$J$23)</f>
        <v>0</v>
      </c>
      <c r="AB749" s="15">
        <f t="shared" si="184"/>
        <v>0</v>
      </c>
      <c r="AC749" s="20">
        <f>IFERROR(VLOOKUP($E749,INPUTS!$A$44:$G$103,4,0),SCENARIOS!$K$23)</f>
        <v>0</v>
      </c>
      <c r="AD749" s="15">
        <f t="shared" si="185"/>
        <v>0</v>
      </c>
      <c r="AE749" s="20">
        <f>IFERROR(VLOOKUP($E749,INPUTS!$A$44:$G$103,5,0),SCENARIOS!$L$23)</f>
        <v>0</v>
      </c>
      <c r="AF749" s="15">
        <f t="shared" si="186"/>
        <v>0</v>
      </c>
      <c r="AG749" s="20">
        <f>IFERROR(VLOOKUP($E749,INPUTS!$A$44:$G$103,6,0),SCENARIOS!$M$23)</f>
        <v>0</v>
      </c>
      <c r="AH749" s="15">
        <f t="shared" si="187"/>
        <v>0</v>
      </c>
      <c r="AI749" s="20">
        <f>IFERROR(VLOOKUP($E749,INPUTS!$A$44:$G$103,7,0),SCENARIOS!$N$23)</f>
        <v>0</v>
      </c>
      <c r="AJ749" s="15">
        <f t="shared" si="188"/>
        <v>0</v>
      </c>
      <c r="AL749" t="str">
        <f t="shared" si="189"/>
        <v>Y</v>
      </c>
      <c r="AM749" s="21">
        <f t="shared" si="190"/>
        <v>222722.769531568</v>
      </c>
    </row>
    <row r="750" ht="15" customHeight="1" spans="1:39">
      <c r="A750" s="52" t="s">
        <v>1756</v>
      </c>
      <c r="B750" s="52" t="s">
        <v>437</v>
      </c>
      <c r="C750" s="52" t="s">
        <v>438</v>
      </c>
      <c r="D750" s="52" t="s">
        <v>929</v>
      </c>
      <c r="E750" s="10" t="s">
        <v>440</v>
      </c>
      <c r="F750" s="52" t="s">
        <v>439</v>
      </c>
      <c r="G750" s="52" t="s">
        <v>177</v>
      </c>
      <c r="H750" s="52" t="s">
        <v>269</v>
      </c>
      <c r="I750" s="52" t="s">
        <v>436</v>
      </c>
      <c r="J750" s="52" t="s">
        <v>173</v>
      </c>
      <c r="K750" s="52" t="s">
        <v>931</v>
      </c>
      <c r="L750" s="53" t="s">
        <v>1696</v>
      </c>
      <c r="M750" s="13">
        <v>730</v>
      </c>
      <c r="N750" s="14">
        <f t="shared" si="179"/>
        <v>2</v>
      </c>
      <c r="O750" s="15">
        <v>8630</v>
      </c>
      <c r="P750" s="15">
        <f t="shared" si="180"/>
        <v>6299900</v>
      </c>
      <c r="Q750" s="16">
        <f>IFERROR(VLOOKUP(G750,SCENARIOS!$A$13:$E$18,2,0),0.025)</f>
        <v>0.045</v>
      </c>
      <c r="R750" s="52">
        <f>IFERROR(VLOOKUP(L750,INPUTS!$A$107:$B$120,2,0),0.0082)</f>
        <v>0.0082</v>
      </c>
      <c r="S750" s="52">
        <f t="shared" si="181"/>
        <v>70.766</v>
      </c>
      <c r="T750" s="15">
        <f t="shared" si="182"/>
        <v>51659.18</v>
      </c>
      <c r="U750" s="15">
        <f>T750/INPUTS!$B$7*1000</f>
        <v>64573975</v>
      </c>
      <c r="V750" s="15">
        <f>T750*INPUTS!$B$6</f>
        <v>163243.0088</v>
      </c>
      <c r="W750" s="54" t="s">
        <v>396</v>
      </c>
      <c r="X750" s="54" t="s">
        <v>396</v>
      </c>
      <c r="Y750" s="67">
        <f>IFERROR(VLOOKUP(E750,INPUTS!$A$44:$B$103,2,0),0)</f>
        <v>0</v>
      </c>
      <c r="Z750" s="15">
        <f t="shared" si="183"/>
        <v>0</v>
      </c>
      <c r="AA750" s="20">
        <f>IFERROR(VLOOKUP(E750,INPUTS!$A$44:$C$103,3,0),SCENARIOS!$J$23)</f>
        <v>0</v>
      </c>
      <c r="AB750" s="15">
        <f t="shared" si="184"/>
        <v>0</v>
      </c>
      <c r="AC750" s="20">
        <f>IFERROR(VLOOKUP($E750,INPUTS!$A$44:$G$103,4,0),SCENARIOS!$K$23)</f>
        <v>0</v>
      </c>
      <c r="AD750" s="15">
        <f t="shared" si="185"/>
        <v>0</v>
      </c>
      <c r="AE750" s="20">
        <f>IFERROR(VLOOKUP($E750,INPUTS!$A$44:$G$103,5,0),SCENARIOS!$L$23)</f>
        <v>0</v>
      </c>
      <c r="AF750" s="15">
        <f t="shared" si="186"/>
        <v>0</v>
      </c>
      <c r="AG750" s="20">
        <f>IFERROR(VLOOKUP($E750,INPUTS!$A$44:$G$103,6,0),SCENARIOS!$M$23)</f>
        <v>0</v>
      </c>
      <c r="AH750" s="15">
        <f t="shared" si="187"/>
        <v>0</v>
      </c>
      <c r="AI750" s="20">
        <f>IFERROR(VLOOKUP($E750,INPUTS!$A$44:$G$103,7,0),SCENARIOS!$N$23)</f>
        <v>0</v>
      </c>
      <c r="AJ750" s="15">
        <f t="shared" si="188"/>
        <v>0</v>
      </c>
      <c r="AL750" t="str">
        <f t="shared" si="189"/>
        <v>N</v>
      </c>
      <c r="AM750" s="21">
        <f t="shared" si="190"/>
        <v>155258.279568452</v>
      </c>
    </row>
    <row r="751" ht="15" customHeight="1" spans="1:39">
      <c r="A751" s="52" t="s">
        <v>1757</v>
      </c>
      <c r="B751" s="52" t="s">
        <v>437</v>
      </c>
      <c r="C751" s="52" t="s">
        <v>438</v>
      </c>
      <c r="D751" s="52" t="s">
        <v>929</v>
      </c>
      <c r="E751" s="10" t="s">
        <v>440</v>
      </c>
      <c r="F751" s="52" t="s">
        <v>439</v>
      </c>
      <c r="G751" s="52" t="s">
        <v>177</v>
      </c>
      <c r="H751" s="52" t="s">
        <v>268</v>
      </c>
      <c r="I751" s="52" t="s">
        <v>436</v>
      </c>
      <c r="J751" s="52" t="s">
        <v>173</v>
      </c>
      <c r="K751" s="52" t="s">
        <v>931</v>
      </c>
      <c r="L751" s="53" t="s">
        <v>295</v>
      </c>
      <c r="M751" s="13">
        <v>365</v>
      </c>
      <c r="N751" s="14">
        <f t="shared" si="179"/>
        <v>1</v>
      </c>
      <c r="O751" s="15">
        <v>13040</v>
      </c>
      <c r="P751" s="15">
        <f t="shared" si="180"/>
        <v>4759600</v>
      </c>
      <c r="Q751" s="16">
        <f>IFERROR(VLOOKUP(G751,SCENARIOS!$A$13:$E$18,2,0),0.025)</f>
        <v>0.045</v>
      </c>
      <c r="R751" s="52">
        <f>IFERROR(VLOOKUP(L751,INPUTS!$A$107:$B$120,2,0),0.0082)</f>
        <v>0.0089</v>
      </c>
      <c r="S751" s="52">
        <f t="shared" si="181"/>
        <v>116.056</v>
      </c>
      <c r="T751" s="15">
        <f t="shared" si="182"/>
        <v>42360.44</v>
      </c>
      <c r="U751" s="15">
        <f>T751/INPUTS!$B$7*1000</f>
        <v>52950550</v>
      </c>
      <c r="V751" s="15">
        <f>T751*INPUTS!$B$6</f>
        <v>133858.9904</v>
      </c>
      <c r="W751" s="54" t="s">
        <v>396</v>
      </c>
      <c r="X751" s="54" t="s">
        <v>396</v>
      </c>
      <c r="Y751" s="67">
        <f>IFERROR(VLOOKUP(E751,INPUTS!$A$44:$B$103,2,0),0)</f>
        <v>0</v>
      </c>
      <c r="Z751" s="15">
        <f t="shared" si="183"/>
        <v>0</v>
      </c>
      <c r="AA751" s="20">
        <f>IFERROR(VLOOKUP(E751,INPUTS!$A$44:$C$103,3,0),SCENARIOS!$J$23)</f>
        <v>0</v>
      </c>
      <c r="AB751" s="15">
        <f t="shared" si="184"/>
        <v>0</v>
      </c>
      <c r="AC751" s="20">
        <f>IFERROR(VLOOKUP($E751,INPUTS!$A$44:$G$103,4,0),SCENARIOS!$K$23)</f>
        <v>0</v>
      </c>
      <c r="AD751" s="15">
        <f t="shared" si="185"/>
        <v>0</v>
      </c>
      <c r="AE751" s="20">
        <f>IFERROR(VLOOKUP($E751,INPUTS!$A$44:$G$103,5,0),SCENARIOS!$L$23)</f>
        <v>0</v>
      </c>
      <c r="AF751" s="15">
        <f t="shared" si="186"/>
        <v>0</v>
      </c>
      <c r="AG751" s="20">
        <f>IFERROR(VLOOKUP($E751,INPUTS!$A$44:$G$103,6,0),SCENARIOS!$M$23)</f>
        <v>0</v>
      </c>
      <c r="AH751" s="15">
        <f t="shared" si="187"/>
        <v>0</v>
      </c>
      <c r="AI751" s="20">
        <f>IFERROR(VLOOKUP($E751,INPUTS!$A$44:$G$103,7,0),SCENARIOS!$N$23)</f>
        <v>0</v>
      </c>
      <c r="AJ751" s="15">
        <f t="shared" si="188"/>
        <v>0</v>
      </c>
      <c r="AL751" t="str">
        <f t="shared" si="189"/>
        <v>N</v>
      </c>
      <c r="AM751" s="21">
        <f t="shared" si="190"/>
        <v>127311.525970072</v>
      </c>
    </row>
    <row r="752" ht="15" customHeight="1" spans="1:39">
      <c r="A752" s="52" t="s">
        <v>1758</v>
      </c>
      <c r="B752" s="52" t="s">
        <v>437</v>
      </c>
      <c r="C752" s="52" t="s">
        <v>438</v>
      </c>
      <c r="D752" s="52" t="s">
        <v>929</v>
      </c>
      <c r="E752" s="10" t="s">
        <v>440</v>
      </c>
      <c r="F752" s="52" t="s">
        <v>439</v>
      </c>
      <c r="G752" s="52" t="s">
        <v>177</v>
      </c>
      <c r="H752" s="52" t="s">
        <v>271</v>
      </c>
      <c r="I752" s="52" t="s">
        <v>581</v>
      </c>
      <c r="J752" s="52" t="s">
        <v>173</v>
      </c>
      <c r="K752" s="52" t="s">
        <v>931</v>
      </c>
      <c r="L752" s="53" t="s">
        <v>1759</v>
      </c>
      <c r="M752" s="13">
        <v>365</v>
      </c>
      <c r="N752" s="14">
        <f t="shared" si="179"/>
        <v>1</v>
      </c>
      <c r="O752" s="15">
        <v>14200</v>
      </c>
      <c r="P752" s="15">
        <f t="shared" si="180"/>
        <v>5183000</v>
      </c>
      <c r="Q752" s="16">
        <f>IFERROR(VLOOKUP(G752,SCENARIOS!$A$13:$E$18,2,0),0.025)</f>
        <v>0.045</v>
      </c>
      <c r="R752" s="52">
        <f>IFERROR(VLOOKUP(L752,INPUTS!$A$107:$B$120,2,0),0.0082)</f>
        <v>0.0082</v>
      </c>
      <c r="S752" s="52">
        <f t="shared" si="181"/>
        <v>116.44</v>
      </c>
      <c r="T752" s="15">
        <f t="shared" si="182"/>
        <v>42500.6</v>
      </c>
      <c r="U752" s="15">
        <f>T752/INPUTS!$B$7*1000</f>
        <v>53125750</v>
      </c>
      <c r="V752" s="15">
        <f>T752*INPUTS!$B$6</f>
        <v>134301.896</v>
      </c>
      <c r="W752" s="54" t="s">
        <v>396</v>
      </c>
      <c r="X752" s="54" t="s">
        <v>396</v>
      </c>
      <c r="Y752" s="67">
        <f>IFERROR(VLOOKUP(E752,INPUTS!$A$44:$B$103,2,0),0)</f>
        <v>0</v>
      </c>
      <c r="Z752" s="15">
        <f t="shared" si="183"/>
        <v>0</v>
      </c>
      <c r="AA752" s="20">
        <f>IFERROR(VLOOKUP(E752,INPUTS!$A$44:$C$103,3,0),SCENARIOS!$J$23)</f>
        <v>0</v>
      </c>
      <c r="AB752" s="15">
        <f t="shared" si="184"/>
        <v>0</v>
      </c>
      <c r="AC752" s="20">
        <f>IFERROR(VLOOKUP($E752,INPUTS!$A$44:$G$103,4,0),SCENARIOS!$K$23)</f>
        <v>0</v>
      </c>
      <c r="AD752" s="15">
        <f t="shared" si="185"/>
        <v>0</v>
      </c>
      <c r="AE752" s="20">
        <f>IFERROR(VLOOKUP($E752,INPUTS!$A$44:$G$103,5,0),SCENARIOS!$L$23)</f>
        <v>0</v>
      </c>
      <c r="AF752" s="15">
        <f t="shared" si="186"/>
        <v>0</v>
      </c>
      <c r="AG752" s="20">
        <f>IFERROR(VLOOKUP($E752,INPUTS!$A$44:$G$103,6,0),SCENARIOS!$M$23)</f>
        <v>0</v>
      </c>
      <c r="AH752" s="15">
        <f t="shared" si="187"/>
        <v>0</v>
      </c>
      <c r="AI752" s="20">
        <f>IFERROR(VLOOKUP($E752,INPUTS!$A$44:$G$103,7,0),SCENARIOS!$N$23)</f>
        <v>0</v>
      </c>
      <c r="AJ752" s="15">
        <f t="shared" si="188"/>
        <v>0</v>
      </c>
      <c r="AL752" t="str">
        <f t="shared" si="189"/>
        <v>N</v>
      </c>
      <c r="AM752" s="21">
        <f t="shared" si="190"/>
        <v>127732.7676635</v>
      </c>
    </row>
    <row r="753" ht="15" customHeight="1" spans="1:39">
      <c r="A753" s="52" t="s">
        <v>1760</v>
      </c>
      <c r="B753" s="52" t="s">
        <v>437</v>
      </c>
      <c r="C753" s="52" t="s">
        <v>438</v>
      </c>
      <c r="D753" s="52" t="s">
        <v>929</v>
      </c>
      <c r="E753" s="10" t="s">
        <v>440</v>
      </c>
      <c r="F753" s="52" t="s">
        <v>439</v>
      </c>
      <c r="G753" s="52" t="s">
        <v>177</v>
      </c>
      <c r="H753" s="52" t="s">
        <v>238</v>
      </c>
      <c r="I753" s="52" t="s">
        <v>424</v>
      </c>
      <c r="J753" s="52" t="s">
        <v>173</v>
      </c>
      <c r="K753" s="52" t="s">
        <v>931</v>
      </c>
      <c r="L753" s="53" t="s">
        <v>295</v>
      </c>
      <c r="M753" s="13">
        <v>548</v>
      </c>
      <c r="N753" s="14">
        <f t="shared" si="179"/>
        <v>1.5013698630137</v>
      </c>
      <c r="O753" s="15">
        <v>7890</v>
      </c>
      <c r="P753" s="15">
        <f t="shared" si="180"/>
        <v>4323720</v>
      </c>
      <c r="Q753" s="16">
        <f>IFERROR(VLOOKUP(G753,SCENARIOS!$A$13:$E$18,2,0),0.025)</f>
        <v>0.045</v>
      </c>
      <c r="R753" s="52">
        <f>IFERROR(VLOOKUP(L753,INPUTS!$A$107:$B$120,2,0),0.0082)</f>
        <v>0.0089</v>
      </c>
      <c r="S753" s="52">
        <f t="shared" si="181"/>
        <v>70.221</v>
      </c>
      <c r="T753" s="15">
        <f t="shared" si="182"/>
        <v>38481.108</v>
      </c>
      <c r="U753" s="15">
        <f>T753/INPUTS!$B$7*1000</f>
        <v>48101385</v>
      </c>
      <c r="V753" s="15">
        <f>T753*INPUTS!$B$6</f>
        <v>121600.30128</v>
      </c>
      <c r="W753" s="54" t="s">
        <v>396</v>
      </c>
      <c r="X753" s="54" t="s">
        <v>396</v>
      </c>
      <c r="Y753" s="67">
        <f>IFERROR(VLOOKUP(E753,INPUTS!$A$44:$B$103,2,0),0)</f>
        <v>0</v>
      </c>
      <c r="Z753" s="15">
        <f t="shared" si="183"/>
        <v>0</v>
      </c>
      <c r="AA753" s="20">
        <f>IFERROR(VLOOKUP(E753,INPUTS!$A$44:$C$103,3,0),SCENARIOS!$J$23)</f>
        <v>0</v>
      </c>
      <c r="AB753" s="15">
        <f t="shared" si="184"/>
        <v>0</v>
      </c>
      <c r="AC753" s="20">
        <f>IFERROR(VLOOKUP($E753,INPUTS!$A$44:$G$103,4,0),SCENARIOS!$K$23)</f>
        <v>0</v>
      </c>
      <c r="AD753" s="15">
        <f t="shared" si="185"/>
        <v>0</v>
      </c>
      <c r="AE753" s="20">
        <f>IFERROR(VLOOKUP($E753,INPUTS!$A$44:$G$103,5,0),SCENARIOS!$L$23)</f>
        <v>0</v>
      </c>
      <c r="AF753" s="15">
        <f t="shared" si="186"/>
        <v>0</v>
      </c>
      <c r="AG753" s="20">
        <f>IFERROR(VLOOKUP($E753,INPUTS!$A$44:$G$103,6,0),SCENARIOS!$M$23)</f>
        <v>0</v>
      </c>
      <c r="AH753" s="15">
        <f t="shared" si="187"/>
        <v>0</v>
      </c>
      <c r="AI753" s="20">
        <f>IFERROR(VLOOKUP($E753,INPUTS!$A$44:$G$103,7,0),SCENARIOS!$N$23)</f>
        <v>0</v>
      </c>
      <c r="AJ753" s="15">
        <f t="shared" si="188"/>
        <v>0</v>
      </c>
      <c r="AL753" t="str">
        <f t="shared" si="189"/>
        <v>N</v>
      </c>
      <c r="AM753" s="21">
        <f t="shared" si="190"/>
        <v>115652.447908925</v>
      </c>
    </row>
    <row r="754" ht="15" customHeight="1" spans="1:39">
      <c r="A754" s="52" t="s">
        <v>1761</v>
      </c>
      <c r="B754" s="52" t="s">
        <v>437</v>
      </c>
      <c r="C754" s="52" t="s">
        <v>438</v>
      </c>
      <c r="D754" s="52" t="s">
        <v>929</v>
      </c>
      <c r="E754" s="10" t="s">
        <v>440</v>
      </c>
      <c r="F754" s="52" t="s">
        <v>439</v>
      </c>
      <c r="G754" s="52" t="s">
        <v>177</v>
      </c>
      <c r="H754" s="52" t="s">
        <v>239</v>
      </c>
      <c r="I754" s="52" t="s">
        <v>424</v>
      </c>
      <c r="J754" s="52" t="s">
        <v>173</v>
      </c>
      <c r="K754" s="52" t="s">
        <v>931</v>
      </c>
      <c r="L754" s="53" t="s">
        <v>295</v>
      </c>
      <c r="M754" s="13">
        <v>365</v>
      </c>
      <c r="N754" s="14">
        <f t="shared" si="179"/>
        <v>1</v>
      </c>
      <c r="O754" s="15">
        <v>7870</v>
      </c>
      <c r="P754" s="15">
        <f t="shared" si="180"/>
        <v>2872550</v>
      </c>
      <c r="Q754" s="16">
        <f>IFERROR(VLOOKUP(G754,SCENARIOS!$A$13:$E$18,2,0),0.025)</f>
        <v>0.045</v>
      </c>
      <c r="R754" s="52">
        <f>IFERROR(VLOOKUP(L754,INPUTS!$A$107:$B$120,2,0),0.0082)</f>
        <v>0.0089</v>
      </c>
      <c r="S754" s="52">
        <f t="shared" si="181"/>
        <v>70.043</v>
      </c>
      <c r="T754" s="15">
        <f t="shared" si="182"/>
        <v>25565.695</v>
      </c>
      <c r="U754" s="15">
        <f>T754/INPUTS!$B$7*1000</f>
        <v>31957118.75</v>
      </c>
      <c r="V754" s="15">
        <f>T754*INPUTS!$B$6</f>
        <v>80787.5962</v>
      </c>
      <c r="W754" s="54" t="s">
        <v>396</v>
      </c>
      <c r="X754" s="54" t="s">
        <v>396</v>
      </c>
      <c r="Y754" s="67">
        <f>IFERROR(VLOOKUP(E754,INPUTS!$A$44:$B$103,2,0),0)</f>
        <v>0</v>
      </c>
      <c r="Z754" s="15">
        <f t="shared" si="183"/>
        <v>0</v>
      </c>
      <c r="AA754" s="20">
        <f>IFERROR(VLOOKUP(E754,INPUTS!$A$44:$C$103,3,0),SCENARIOS!$J$23)</f>
        <v>0</v>
      </c>
      <c r="AB754" s="15">
        <f t="shared" si="184"/>
        <v>0</v>
      </c>
      <c r="AC754" s="20">
        <f>IFERROR(VLOOKUP($E754,INPUTS!$A$44:$G$103,4,0),SCENARIOS!$K$23)</f>
        <v>0</v>
      </c>
      <c r="AD754" s="15">
        <f t="shared" si="185"/>
        <v>0</v>
      </c>
      <c r="AE754" s="20">
        <f>IFERROR(VLOOKUP($E754,INPUTS!$A$44:$G$103,5,0),SCENARIOS!$L$23)</f>
        <v>0</v>
      </c>
      <c r="AF754" s="15">
        <f t="shared" si="186"/>
        <v>0</v>
      </c>
      <c r="AG754" s="20">
        <f>IFERROR(VLOOKUP($E754,INPUTS!$A$44:$G$103,6,0),SCENARIOS!$M$23)</f>
        <v>0</v>
      </c>
      <c r="AH754" s="15">
        <f t="shared" si="187"/>
        <v>0</v>
      </c>
      <c r="AI754" s="20">
        <f>IFERROR(VLOOKUP($E754,INPUTS!$A$44:$G$103,7,0),SCENARIOS!$N$23)</f>
        <v>0</v>
      </c>
      <c r="AJ754" s="15">
        <f t="shared" si="188"/>
        <v>0</v>
      </c>
      <c r="AL754" t="str">
        <f t="shared" si="189"/>
        <v>N</v>
      </c>
      <c r="AM754" s="21">
        <f t="shared" si="190"/>
        <v>76836.020658318</v>
      </c>
    </row>
    <row r="755" ht="15" customHeight="1" spans="1:39">
      <c r="A755" s="52" t="s">
        <v>1762</v>
      </c>
      <c r="B755" s="52" t="s">
        <v>437</v>
      </c>
      <c r="C755" s="52" t="s">
        <v>438</v>
      </c>
      <c r="D755" s="52" t="s">
        <v>929</v>
      </c>
      <c r="E755" s="10" t="s">
        <v>440</v>
      </c>
      <c r="F755" s="52" t="s">
        <v>439</v>
      </c>
      <c r="G755" s="52" t="s">
        <v>177</v>
      </c>
      <c r="H755" s="52" t="s">
        <v>432</v>
      </c>
      <c r="I755" s="52" t="s">
        <v>431</v>
      </c>
      <c r="J755" s="52" t="s">
        <v>173</v>
      </c>
      <c r="K755" s="52" t="s">
        <v>931</v>
      </c>
      <c r="L755" s="53" t="s">
        <v>1696</v>
      </c>
      <c r="M755" s="13">
        <v>730</v>
      </c>
      <c r="N755" s="14">
        <f t="shared" si="179"/>
        <v>2</v>
      </c>
      <c r="O755" s="15">
        <v>5790</v>
      </c>
      <c r="P755" s="15">
        <f t="shared" si="180"/>
        <v>4226700</v>
      </c>
      <c r="Q755" s="16">
        <f>IFERROR(VLOOKUP(G755,SCENARIOS!$A$13:$E$18,2,0),0.025)</f>
        <v>0.045</v>
      </c>
      <c r="R755" s="52">
        <f>IFERROR(VLOOKUP(L755,INPUTS!$A$107:$B$120,2,0),0.0082)</f>
        <v>0.0082</v>
      </c>
      <c r="S755" s="52">
        <f t="shared" si="181"/>
        <v>47.478</v>
      </c>
      <c r="T755" s="15">
        <f t="shared" si="182"/>
        <v>34658.94</v>
      </c>
      <c r="U755" s="15">
        <f>T755/INPUTS!$B$7*1000</f>
        <v>43323675</v>
      </c>
      <c r="V755" s="15">
        <f>T755*INPUTS!$B$6</f>
        <v>109522.2504</v>
      </c>
      <c r="W755" s="54" t="s">
        <v>521</v>
      </c>
      <c r="X755" s="54" t="s">
        <v>396</v>
      </c>
      <c r="Y755" s="67">
        <f>IFERROR(VLOOKUP(E755,INPUTS!$A$44:$B$103,2,0),0)</f>
        <v>0</v>
      </c>
      <c r="Z755" s="15">
        <f t="shared" si="183"/>
        <v>0</v>
      </c>
      <c r="AA755" s="20">
        <f>IFERROR(VLOOKUP(E755,INPUTS!$A$44:$C$103,3,0),SCENARIOS!$J$23)</f>
        <v>0</v>
      </c>
      <c r="AB755" s="15">
        <f t="shared" si="184"/>
        <v>0</v>
      </c>
      <c r="AC755" s="20">
        <f>IFERROR(VLOOKUP($E755,INPUTS!$A$44:$G$103,4,0),SCENARIOS!$K$23)</f>
        <v>0</v>
      </c>
      <c r="AD755" s="15">
        <f t="shared" si="185"/>
        <v>0</v>
      </c>
      <c r="AE755" s="20">
        <f>IFERROR(VLOOKUP($E755,INPUTS!$A$44:$G$103,5,0),SCENARIOS!$L$23)</f>
        <v>0</v>
      </c>
      <c r="AF755" s="15">
        <f t="shared" si="186"/>
        <v>0</v>
      </c>
      <c r="AG755" s="20">
        <f>IFERROR(VLOOKUP($E755,INPUTS!$A$44:$G$103,6,0),SCENARIOS!$M$23)</f>
        <v>0</v>
      </c>
      <c r="AH755" s="15">
        <f t="shared" si="187"/>
        <v>0</v>
      </c>
      <c r="AI755" s="20">
        <f>IFERROR(VLOOKUP($E755,INPUTS!$A$44:$G$103,7,0),SCENARIOS!$N$23)</f>
        <v>0</v>
      </c>
      <c r="AJ755" s="15">
        <f t="shared" si="188"/>
        <v>0</v>
      </c>
      <c r="AL755" t="str">
        <f t="shared" si="189"/>
        <v>N</v>
      </c>
      <c r="AM755" s="21">
        <f t="shared" si="190"/>
        <v>104165.172503052</v>
      </c>
    </row>
    <row r="756" ht="15" customHeight="1" spans="1:39">
      <c r="A756" s="52" t="s">
        <v>1763</v>
      </c>
      <c r="B756" s="52" t="s">
        <v>437</v>
      </c>
      <c r="C756" s="52" t="s">
        <v>438</v>
      </c>
      <c r="D756" s="52" t="s">
        <v>929</v>
      </c>
      <c r="E756" s="10" t="s">
        <v>440</v>
      </c>
      <c r="F756" s="52" t="s">
        <v>439</v>
      </c>
      <c r="G756" s="52" t="s">
        <v>177</v>
      </c>
      <c r="H756" s="52" t="s">
        <v>567</v>
      </c>
      <c r="I756" s="52" t="s">
        <v>431</v>
      </c>
      <c r="J756" s="52" t="s">
        <v>173</v>
      </c>
      <c r="K756" s="52" t="s">
        <v>931</v>
      </c>
      <c r="L756" s="53" t="s">
        <v>1696</v>
      </c>
      <c r="M756" s="13">
        <v>730</v>
      </c>
      <c r="N756" s="14">
        <f t="shared" si="179"/>
        <v>2</v>
      </c>
      <c r="O756" s="15">
        <v>6740</v>
      </c>
      <c r="P756" s="15">
        <f t="shared" si="180"/>
        <v>4920200</v>
      </c>
      <c r="Q756" s="16">
        <f>IFERROR(VLOOKUP(G756,SCENARIOS!$A$13:$E$18,2,0),0.025)</f>
        <v>0.045</v>
      </c>
      <c r="R756" s="52">
        <f>IFERROR(VLOOKUP(L756,INPUTS!$A$107:$B$120,2,0),0.0082)</f>
        <v>0.0082</v>
      </c>
      <c r="S756" s="52">
        <f t="shared" si="181"/>
        <v>55.268</v>
      </c>
      <c r="T756" s="15">
        <f t="shared" si="182"/>
        <v>40345.64</v>
      </c>
      <c r="U756" s="15">
        <f>T756/INPUTS!$B$7*1000</f>
        <v>50432050</v>
      </c>
      <c r="V756" s="15">
        <f>T756*INPUTS!$B$6</f>
        <v>127492.2224</v>
      </c>
      <c r="W756" s="54" t="s">
        <v>521</v>
      </c>
      <c r="X756" s="54" t="s">
        <v>396</v>
      </c>
      <c r="Y756" s="67">
        <f>IFERROR(VLOOKUP(E756,INPUTS!$A$44:$B$103,2,0),0)</f>
        <v>0</v>
      </c>
      <c r="Z756" s="15">
        <f t="shared" si="183"/>
        <v>0</v>
      </c>
      <c r="AA756" s="20">
        <f>IFERROR(VLOOKUP(E756,INPUTS!$A$44:$C$103,3,0),SCENARIOS!$J$23)</f>
        <v>0</v>
      </c>
      <c r="AB756" s="15">
        <f t="shared" si="184"/>
        <v>0</v>
      </c>
      <c r="AC756" s="20">
        <f>IFERROR(VLOOKUP($E756,INPUTS!$A$44:$G$103,4,0),SCENARIOS!$K$23)</f>
        <v>0</v>
      </c>
      <c r="AD756" s="15">
        <f t="shared" si="185"/>
        <v>0</v>
      </c>
      <c r="AE756" s="20">
        <f>IFERROR(VLOOKUP($E756,INPUTS!$A$44:$G$103,5,0),SCENARIOS!$L$23)</f>
        <v>0</v>
      </c>
      <c r="AF756" s="15">
        <f t="shared" si="186"/>
        <v>0</v>
      </c>
      <c r="AG756" s="20">
        <f>IFERROR(VLOOKUP($E756,INPUTS!$A$44:$G$103,6,0),SCENARIOS!$M$23)</f>
        <v>0</v>
      </c>
      <c r="AH756" s="15">
        <f t="shared" si="187"/>
        <v>0</v>
      </c>
      <c r="AI756" s="20">
        <f>IFERROR(VLOOKUP($E756,INPUTS!$A$44:$G$103,7,0),SCENARIOS!$N$23)</f>
        <v>0</v>
      </c>
      <c r="AJ756" s="15">
        <f t="shared" si="188"/>
        <v>0</v>
      </c>
      <c r="AL756" t="str">
        <f t="shared" si="189"/>
        <v>N</v>
      </c>
      <c r="AM756" s="21">
        <f t="shared" si="190"/>
        <v>121256.176627041</v>
      </c>
    </row>
    <row r="757" ht="15" customHeight="1" spans="1:39">
      <c r="A757" s="52" t="s">
        <v>1764</v>
      </c>
      <c r="B757" s="52" t="s">
        <v>437</v>
      </c>
      <c r="C757" s="52" t="s">
        <v>438</v>
      </c>
      <c r="D757" s="52" t="s">
        <v>929</v>
      </c>
      <c r="E757" s="10" t="s">
        <v>440</v>
      </c>
      <c r="F757" s="52" t="s">
        <v>439</v>
      </c>
      <c r="G757" s="52" t="s">
        <v>177</v>
      </c>
      <c r="H757" s="52" t="s">
        <v>570</v>
      </c>
      <c r="I757" s="52" t="s">
        <v>431</v>
      </c>
      <c r="J757" s="52" t="s">
        <v>173</v>
      </c>
      <c r="K757" s="52" t="s">
        <v>931</v>
      </c>
      <c r="L757" s="53" t="s">
        <v>295</v>
      </c>
      <c r="M757" s="13">
        <v>548</v>
      </c>
      <c r="N757" s="14">
        <f t="shared" si="179"/>
        <v>1.5013698630137</v>
      </c>
      <c r="O757" s="15">
        <v>6580</v>
      </c>
      <c r="P757" s="15">
        <f t="shared" si="180"/>
        <v>3605840</v>
      </c>
      <c r="Q757" s="16">
        <f>IFERROR(VLOOKUP(G757,SCENARIOS!$A$13:$E$18,2,0),0.025)</f>
        <v>0.045</v>
      </c>
      <c r="R757" s="52">
        <f>IFERROR(VLOOKUP(L757,INPUTS!$A$107:$B$120,2,0),0.0082)</f>
        <v>0.0089</v>
      </c>
      <c r="S757" s="52">
        <f t="shared" si="181"/>
        <v>58.562</v>
      </c>
      <c r="T757" s="15">
        <f t="shared" si="182"/>
        <v>32091.976</v>
      </c>
      <c r="U757" s="15">
        <f>T757/INPUTS!$B$7*1000</f>
        <v>40114970</v>
      </c>
      <c r="V757" s="15">
        <f>T757*INPUTS!$B$6</f>
        <v>101410.64416</v>
      </c>
      <c r="W757" s="54" t="s">
        <v>521</v>
      </c>
      <c r="X757" s="54" t="s">
        <v>396</v>
      </c>
      <c r="Y757" s="67">
        <f>IFERROR(VLOOKUP(E757,INPUTS!$A$44:$B$103,2,0),0)</f>
        <v>0</v>
      </c>
      <c r="Z757" s="15">
        <f t="shared" si="183"/>
        <v>0</v>
      </c>
      <c r="AA757" s="20">
        <f>IFERROR(VLOOKUP(E757,INPUTS!$A$44:$C$103,3,0),SCENARIOS!$J$23)</f>
        <v>0</v>
      </c>
      <c r="AB757" s="15">
        <f t="shared" si="184"/>
        <v>0</v>
      </c>
      <c r="AC757" s="20">
        <f>IFERROR(VLOOKUP($E757,INPUTS!$A$44:$G$103,4,0),SCENARIOS!$K$23)</f>
        <v>0</v>
      </c>
      <c r="AD757" s="15">
        <f t="shared" si="185"/>
        <v>0</v>
      </c>
      <c r="AE757" s="20">
        <f>IFERROR(VLOOKUP($E757,INPUTS!$A$44:$G$103,5,0),SCENARIOS!$L$23)</f>
        <v>0</v>
      </c>
      <c r="AF757" s="15">
        <f t="shared" si="186"/>
        <v>0</v>
      </c>
      <c r="AG757" s="20">
        <f>IFERROR(VLOOKUP($E757,INPUTS!$A$44:$G$103,6,0),SCENARIOS!$M$23)</f>
        <v>0</v>
      </c>
      <c r="AH757" s="15">
        <f t="shared" si="187"/>
        <v>0</v>
      </c>
      <c r="AI757" s="20">
        <f>IFERROR(VLOOKUP($E757,INPUTS!$A$44:$G$103,7,0),SCENARIOS!$N$23)</f>
        <v>0</v>
      </c>
      <c r="AJ757" s="15">
        <f t="shared" si="188"/>
        <v>0</v>
      </c>
      <c r="AL757" t="str">
        <f t="shared" si="189"/>
        <v>N</v>
      </c>
      <c r="AM757" s="21">
        <f t="shared" si="190"/>
        <v>96450.3304487613</v>
      </c>
    </row>
    <row r="758" ht="15" customHeight="1" spans="1:39">
      <c r="A758" s="52" t="s">
        <v>1765</v>
      </c>
      <c r="B758" s="52" t="s">
        <v>437</v>
      </c>
      <c r="C758" s="52" t="s">
        <v>438</v>
      </c>
      <c r="D758" s="52" t="s">
        <v>929</v>
      </c>
      <c r="E758" s="10" t="s">
        <v>440</v>
      </c>
      <c r="F758" s="52" t="s">
        <v>439</v>
      </c>
      <c r="G758" s="52" t="s">
        <v>177</v>
      </c>
      <c r="H758" s="52" t="s">
        <v>505</v>
      </c>
      <c r="I758" s="52" t="s">
        <v>504</v>
      </c>
      <c r="J758" s="52" t="s">
        <v>173</v>
      </c>
      <c r="K758" s="52" t="s">
        <v>931</v>
      </c>
      <c r="L758" s="53" t="s">
        <v>295</v>
      </c>
      <c r="M758" s="13">
        <v>730</v>
      </c>
      <c r="N758" s="14">
        <f t="shared" si="179"/>
        <v>2</v>
      </c>
      <c r="O758" s="15">
        <v>6780</v>
      </c>
      <c r="P758" s="15">
        <f t="shared" si="180"/>
        <v>4949400</v>
      </c>
      <c r="Q758" s="16">
        <f>IFERROR(VLOOKUP(G758,SCENARIOS!$A$13:$E$18,2,0),0.025)</f>
        <v>0.045</v>
      </c>
      <c r="R758" s="52">
        <f>IFERROR(VLOOKUP(L758,INPUTS!$A$107:$B$120,2,0),0.0082)</f>
        <v>0.0089</v>
      </c>
      <c r="S758" s="52">
        <f t="shared" si="181"/>
        <v>60.342</v>
      </c>
      <c r="T758" s="15">
        <f t="shared" si="182"/>
        <v>44049.66</v>
      </c>
      <c r="U758" s="15">
        <f>T758/INPUTS!$B$7*1000</f>
        <v>55062075</v>
      </c>
      <c r="V758" s="15">
        <f>T758*INPUTS!$B$6</f>
        <v>139196.9256</v>
      </c>
      <c r="W758" s="54" t="s">
        <v>396</v>
      </c>
      <c r="X758" s="54" t="s">
        <v>396</v>
      </c>
      <c r="Y758" s="67">
        <f>IFERROR(VLOOKUP(E758,INPUTS!$A$44:$B$103,2,0),0)</f>
        <v>0</v>
      </c>
      <c r="Z758" s="15">
        <f t="shared" si="183"/>
        <v>0</v>
      </c>
      <c r="AA758" s="20">
        <f>IFERROR(VLOOKUP(E758,INPUTS!$A$44:$C$103,3,0),SCENARIOS!$J$23)</f>
        <v>0</v>
      </c>
      <c r="AB758" s="15">
        <f t="shared" si="184"/>
        <v>0</v>
      </c>
      <c r="AC758" s="20">
        <f>IFERROR(VLOOKUP($E758,INPUTS!$A$44:$G$103,4,0),SCENARIOS!$K$23)</f>
        <v>0</v>
      </c>
      <c r="AD758" s="15">
        <f t="shared" si="185"/>
        <v>0</v>
      </c>
      <c r="AE758" s="20">
        <f>IFERROR(VLOOKUP($E758,INPUTS!$A$44:$G$103,5,0),SCENARIOS!$L$23)</f>
        <v>0</v>
      </c>
      <c r="AF758" s="15">
        <f t="shared" si="186"/>
        <v>0</v>
      </c>
      <c r="AG758" s="20">
        <f>IFERROR(VLOOKUP($E758,INPUTS!$A$44:$G$103,6,0),SCENARIOS!$M$23)</f>
        <v>0</v>
      </c>
      <c r="AH758" s="15">
        <f t="shared" si="187"/>
        <v>0</v>
      </c>
      <c r="AI758" s="20">
        <f>IFERROR(VLOOKUP($E758,INPUTS!$A$44:$G$103,7,0),SCENARIOS!$N$23)</f>
        <v>0</v>
      </c>
      <c r="AJ758" s="15">
        <f t="shared" si="188"/>
        <v>0</v>
      </c>
      <c r="AL758" t="str">
        <f t="shared" si="189"/>
        <v>N</v>
      </c>
      <c r="AM758" s="21">
        <f t="shared" si="190"/>
        <v>132388.365962744</v>
      </c>
    </row>
    <row r="759" ht="15" customHeight="1" spans="1:39">
      <c r="A759" s="52" t="s">
        <v>1766</v>
      </c>
      <c r="B759" s="52" t="s">
        <v>437</v>
      </c>
      <c r="C759" s="52" t="s">
        <v>438</v>
      </c>
      <c r="D759" s="52" t="s">
        <v>929</v>
      </c>
      <c r="E759" s="10" t="s">
        <v>440</v>
      </c>
      <c r="F759" s="52" t="s">
        <v>439</v>
      </c>
      <c r="G759" s="52" t="s">
        <v>177</v>
      </c>
      <c r="H759" s="52" t="s">
        <v>428</v>
      </c>
      <c r="I759" s="52" t="s">
        <v>1620</v>
      </c>
      <c r="J759" s="52" t="s">
        <v>173</v>
      </c>
      <c r="K759" s="52" t="s">
        <v>931</v>
      </c>
      <c r="L759" s="53" t="s">
        <v>1696</v>
      </c>
      <c r="M759" s="13">
        <v>730</v>
      </c>
      <c r="N759" s="14">
        <f t="shared" si="179"/>
        <v>2</v>
      </c>
      <c r="O759" s="15">
        <v>6230</v>
      </c>
      <c r="P759" s="15">
        <f t="shared" si="180"/>
        <v>4547900</v>
      </c>
      <c r="Q759" s="16">
        <f>IFERROR(VLOOKUP(G759,SCENARIOS!$A$13:$E$18,2,0),0.025)</f>
        <v>0.045</v>
      </c>
      <c r="R759" s="52">
        <f>IFERROR(VLOOKUP(L759,INPUTS!$A$107:$B$120,2,0),0.0082)</f>
        <v>0.0082</v>
      </c>
      <c r="S759" s="52">
        <f t="shared" si="181"/>
        <v>51.086</v>
      </c>
      <c r="T759" s="15">
        <f t="shared" si="182"/>
        <v>37292.78</v>
      </c>
      <c r="U759" s="15">
        <f>T759/INPUTS!$B$7*1000</f>
        <v>46615975</v>
      </c>
      <c r="V759" s="15">
        <f>T759*INPUTS!$B$6</f>
        <v>117845.1848</v>
      </c>
      <c r="W759" s="54" t="s">
        <v>521</v>
      </c>
      <c r="X759" s="54" t="s">
        <v>396</v>
      </c>
      <c r="Y759" s="67">
        <f>IFERROR(VLOOKUP(E759,INPUTS!$A$44:$B$103,2,0),0)</f>
        <v>0</v>
      </c>
      <c r="Z759" s="15">
        <f t="shared" si="183"/>
        <v>0</v>
      </c>
      <c r="AA759" s="20">
        <f>IFERROR(VLOOKUP(E759,INPUTS!$A$44:$C$103,3,0),SCENARIOS!$J$23)</f>
        <v>0</v>
      </c>
      <c r="AB759" s="15">
        <f t="shared" si="184"/>
        <v>0</v>
      </c>
      <c r="AC759" s="20">
        <f>IFERROR(VLOOKUP($E759,INPUTS!$A$44:$G$103,4,0),SCENARIOS!$K$23)</f>
        <v>0</v>
      </c>
      <c r="AD759" s="15">
        <f t="shared" si="185"/>
        <v>0</v>
      </c>
      <c r="AE759" s="20">
        <f>IFERROR(VLOOKUP($E759,INPUTS!$A$44:$G$103,5,0),SCENARIOS!$L$23)</f>
        <v>0</v>
      </c>
      <c r="AF759" s="15">
        <f t="shared" si="186"/>
        <v>0</v>
      </c>
      <c r="AG759" s="20">
        <f>IFERROR(VLOOKUP($E759,INPUTS!$A$44:$G$103,6,0),SCENARIOS!$M$23)</f>
        <v>0</v>
      </c>
      <c r="AH759" s="15">
        <f t="shared" si="187"/>
        <v>0</v>
      </c>
      <c r="AI759" s="20">
        <f>IFERROR(VLOOKUP($E759,INPUTS!$A$44:$G$103,7,0),SCENARIOS!$N$23)</f>
        <v>0</v>
      </c>
      <c r="AJ759" s="15">
        <f t="shared" si="188"/>
        <v>0</v>
      </c>
      <c r="AL759" t="str">
        <f t="shared" si="189"/>
        <v>Y</v>
      </c>
      <c r="AM759" s="21">
        <f t="shared" si="190"/>
        <v>112081.005992057</v>
      </c>
    </row>
    <row r="760" ht="15" customHeight="1" spans="1:39">
      <c r="A760" s="52" t="s">
        <v>1767</v>
      </c>
      <c r="B760" s="52" t="s">
        <v>437</v>
      </c>
      <c r="C760" s="52" t="s">
        <v>438</v>
      </c>
      <c r="D760" s="52" t="s">
        <v>929</v>
      </c>
      <c r="E760" s="10" t="s">
        <v>440</v>
      </c>
      <c r="F760" s="52" t="s">
        <v>439</v>
      </c>
      <c r="G760" s="52" t="s">
        <v>177</v>
      </c>
      <c r="H760" s="52" t="s">
        <v>256</v>
      </c>
      <c r="I760" s="52" t="s">
        <v>930</v>
      </c>
      <c r="J760" s="52" t="s">
        <v>169</v>
      </c>
      <c r="K760" s="52" t="s">
        <v>931</v>
      </c>
      <c r="L760" s="53" t="s">
        <v>1759</v>
      </c>
      <c r="M760" s="13">
        <v>548</v>
      </c>
      <c r="N760" s="14">
        <f t="shared" si="179"/>
        <v>1.5013698630137</v>
      </c>
      <c r="O760" s="15">
        <v>11100</v>
      </c>
      <c r="P760" s="15">
        <f t="shared" si="180"/>
        <v>6082800</v>
      </c>
      <c r="Q760" s="16">
        <f>IFERROR(VLOOKUP(G760,SCENARIOS!$A$13:$E$18,2,0),0.025)</f>
        <v>0.045</v>
      </c>
      <c r="R760" s="52">
        <f>IFERROR(VLOOKUP(L760,INPUTS!$A$107:$B$120,2,0),0.0082)</f>
        <v>0.0082</v>
      </c>
      <c r="S760" s="52">
        <f t="shared" si="181"/>
        <v>91.02</v>
      </c>
      <c r="T760" s="15">
        <f t="shared" si="182"/>
        <v>49878.96</v>
      </c>
      <c r="U760" s="15">
        <f>T760/INPUTS!$B$7*1000</f>
        <v>62348700</v>
      </c>
      <c r="V760" s="15">
        <f>T760*INPUTS!$B$6</f>
        <v>157617.5136</v>
      </c>
      <c r="W760" s="54" t="s">
        <v>396</v>
      </c>
      <c r="X760" s="54" t="s">
        <v>396</v>
      </c>
      <c r="Y760" s="67">
        <f>IFERROR(VLOOKUP(E760,INPUTS!$A$44:$B$103,2,0),0)</f>
        <v>0</v>
      </c>
      <c r="Z760" s="15">
        <f t="shared" si="183"/>
        <v>0</v>
      </c>
      <c r="AA760" s="20">
        <f>IFERROR(VLOOKUP(E760,INPUTS!$A$44:$C$103,3,0),SCENARIOS!$J$23)</f>
        <v>0</v>
      </c>
      <c r="AB760" s="15">
        <f t="shared" si="184"/>
        <v>0</v>
      </c>
      <c r="AC760" s="20">
        <f>IFERROR(VLOOKUP($E760,INPUTS!$A$44:$G$103,4,0),SCENARIOS!$K$23)</f>
        <v>0</v>
      </c>
      <c r="AD760" s="15">
        <f t="shared" si="185"/>
        <v>0</v>
      </c>
      <c r="AE760" s="20">
        <f>IFERROR(VLOOKUP($E760,INPUTS!$A$44:$G$103,5,0),SCENARIOS!$L$23)</f>
        <v>0</v>
      </c>
      <c r="AF760" s="15">
        <f t="shared" si="186"/>
        <v>0</v>
      </c>
      <c r="AG760" s="20">
        <f>IFERROR(VLOOKUP($E760,INPUTS!$A$44:$G$103,6,0),SCENARIOS!$M$23)</f>
        <v>0</v>
      </c>
      <c r="AH760" s="15">
        <f t="shared" si="187"/>
        <v>0</v>
      </c>
      <c r="AI760" s="20">
        <f>IFERROR(VLOOKUP($E760,INPUTS!$A$44:$G$103,7,0),SCENARIOS!$N$23)</f>
        <v>0</v>
      </c>
      <c r="AJ760" s="15">
        <f t="shared" si="188"/>
        <v>0</v>
      </c>
      <c r="AL760" t="str">
        <f t="shared" si="189"/>
        <v>N</v>
      </c>
      <c r="AM760" s="21">
        <f t="shared" si="190"/>
        <v>149907.945040235</v>
      </c>
    </row>
    <row r="761" ht="15" customHeight="1" spans="1:39">
      <c r="A761" s="52" t="s">
        <v>1768</v>
      </c>
      <c r="B761" s="52" t="s">
        <v>437</v>
      </c>
      <c r="C761" s="52" t="s">
        <v>438</v>
      </c>
      <c r="D761" s="52" t="s">
        <v>929</v>
      </c>
      <c r="E761" s="10" t="s">
        <v>440</v>
      </c>
      <c r="F761" s="52" t="s">
        <v>439</v>
      </c>
      <c r="G761" s="52" t="s">
        <v>177</v>
      </c>
      <c r="H761" s="52" t="s">
        <v>249</v>
      </c>
      <c r="I761" s="52" t="s">
        <v>930</v>
      </c>
      <c r="J761" s="52" t="s">
        <v>169</v>
      </c>
      <c r="K761" s="52" t="s">
        <v>931</v>
      </c>
      <c r="L761" s="53" t="s">
        <v>1759</v>
      </c>
      <c r="M761" s="13">
        <v>548</v>
      </c>
      <c r="N761" s="14">
        <f t="shared" si="179"/>
        <v>1.5013698630137</v>
      </c>
      <c r="O761" s="15">
        <v>11980</v>
      </c>
      <c r="P761" s="15">
        <f t="shared" si="180"/>
        <v>6565040</v>
      </c>
      <c r="Q761" s="16">
        <f>IFERROR(VLOOKUP(G761,SCENARIOS!$A$13:$E$18,2,0),0.025)</f>
        <v>0.045</v>
      </c>
      <c r="R761" s="52">
        <f>IFERROR(VLOOKUP(L761,INPUTS!$A$107:$B$120,2,0),0.0082)</f>
        <v>0.0082</v>
      </c>
      <c r="S761" s="52">
        <f t="shared" si="181"/>
        <v>98.236</v>
      </c>
      <c r="T761" s="15">
        <f t="shared" si="182"/>
        <v>53833.328</v>
      </c>
      <c r="U761" s="15">
        <f>T761/INPUTS!$B$7*1000</f>
        <v>67291660</v>
      </c>
      <c r="V761" s="15">
        <f>T761*INPUTS!$B$6</f>
        <v>170113.31648</v>
      </c>
      <c r="W761" s="54" t="s">
        <v>396</v>
      </c>
      <c r="X761" s="54" t="s">
        <v>396</v>
      </c>
      <c r="Y761" s="67">
        <f>IFERROR(VLOOKUP(E761,INPUTS!$A$44:$B$103,2,0),0)</f>
        <v>0</v>
      </c>
      <c r="Z761" s="15">
        <f t="shared" si="183"/>
        <v>0</v>
      </c>
      <c r="AA761" s="20">
        <f>IFERROR(VLOOKUP(E761,INPUTS!$A$44:$C$103,3,0),SCENARIOS!$J$23)</f>
        <v>0</v>
      </c>
      <c r="AB761" s="15">
        <f t="shared" si="184"/>
        <v>0</v>
      </c>
      <c r="AC761" s="20">
        <f>IFERROR(VLOOKUP($E761,INPUTS!$A$44:$G$103,4,0),SCENARIOS!$K$23)</f>
        <v>0</v>
      </c>
      <c r="AD761" s="15">
        <f t="shared" si="185"/>
        <v>0</v>
      </c>
      <c r="AE761" s="20">
        <f>IFERROR(VLOOKUP($E761,INPUTS!$A$44:$G$103,5,0),SCENARIOS!$L$23)</f>
        <v>0</v>
      </c>
      <c r="AF761" s="15">
        <f t="shared" si="186"/>
        <v>0</v>
      </c>
      <c r="AG761" s="20">
        <f>IFERROR(VLOOKUP($E761,INPUTS!$A$44:$G$103,6,0),SCENARIOS!$M$23)</f>
        <v>0</v>
      </c>
      <c r="AH761" s="15">
        <f t="shared" si="187"/>
        <v>0</v>
      </c>
      <c r="AI761" s="20">
        <f>IFERROR(VLOOKUP($E761,INPUTS!$A$44:$G$103,7,0),SCENARIOS!$N$23)</f>
        <v>0</v>
      </c>
      <c r="AJ761" s="15">
        <f t="shared" si="188"/>
        <v>0</v>
      </c>
      <c r="AL761" t="str">
        <f t="shared" si="189"/>
        <v>N</v>
      </c>
      <c r="AM761" s="21">
        <f t="shared" si="190"/>
        <v>161792.538881263</v>
      </c>
    </row>
    <row r="762" ht="15" customHeight="1" spans="1:39">
      <c r="A762" s="52" t="s">
        <v>1769</v>
      </c>
      <c r="B762" s="52" t="s">
        <v>437</v>
      </c>
      <c r="C762" s="52" t="s">
        <v>438</v>
      </c>
      <c r="D762" s="52" t="s">
        <v>929</v>
      </c>
      <c r="E762" s="10" t="s">
        <v>440</v>
      </c>
      <c r="F762" s="52" t="s">
        <v>439</v>
      </c>
      <c r="G762" s="52" t="s">
        <v>177</v>
      </c>
      <c r="H762" s="52" t="s">
        <v>248</v>
      </c>
      <c r="I762" s="52" t="s">
        <v>930</v>
      </c>
      <c r="J762" s="52" t="s">
        <v>169</v>
      </c>
      <c r="K762" s="52" t="s">
        <v>931</v>
      </c>
      <c r="L762" s="53" t="s">
        <v>1696</v>
      </c>
      <c r="M762" s="13">
        <v>548</v>
      </c>
      <c r="N762" s="14">
        <f t="shared" si="179"/>
        <v>1.5013698630137</v>
      </c>
      <c r="O762" s="15">
        <v>13420</v>
      </c>
      <c r="P762" s="15">
        <f t="shared" si="180"/>
        <v>7354160</v>
      </c>
      <c r="Q762" s="16">
        <f>IFERROR(VLOOKUP(G762,SCENARIOS!$A$13:$E$18,2,0),0.025)</f>
        <v>0.045</v>
      </c>
      <c r="R762" s="52">
        <f>IFERROR(VLOOKUP(L762,INPUTS!$A$107:$B$120,2,0),0.0082)</f>
        <v>0.0082</v>
      </c>
      <c r="S762" s="52">
        <f t="shared" si="181"/>
        <v>110.044</v>
      </c>
      <c r="T762" s="15">
        <f t="shared" si="182"/>
        <v>60304.112</v>
      </c>
      <c r="U762" s="15">
        <f>T762/INPUTS!$B$7*1000</f>
        <v>75380140</v>
      </c>
      <c r="V762" s="15">
        <f>T762*INPUTS!$B$6</f>
        <v>190560.99392</v>
      </c>
      <c r="W762" s="54" t="s">
        <v>396</v>
      </c>
      <c r="X762" s="54" t="s">
        <v>396</v>
      </c>
      <c r="Y762" s="67">
        <f>IFERROR(VLOOKUP(E762,INPUTS!$A$44:$B$103,2,0),0)</f>
        <v>0</v>
      </c>
      <c r="Z762" s="15">
        <f t="shared" si="183"/>
        <v>0</v>
      </c>
      <c r="AA762" s="20">
        <f>IFERROR(VLOOKUP(E762,INPUTS!$A$44:$C$103,3,0),SCENARIOS!$J$23)</f>
        <v>0</v>
      </c>
      <c r="AB762" s="15">
        <f t="shared" si="184"/>
        <v>0</v>
      </c>
      <c r="AC762" s="20">
        <f>IFERROR(VLOOKUP($E762,INPUTS!$A$44:$G$103,4,0),SCENARIOS!$K$23)</f>
        <v>0</v>
      </c>
      <c r="AD762" s="15">
        <f t="shared" si="185"/>
        <v>0</v>
      </c>
      <c r="AE762" s="20">
        <f>IFERROR(VLOOKUP($E762,INPUTS!$A$44:$G$103,5,0),SCENARIOS!$L$23)</f>
        <v>0</v>
      </c>
      <c r="AF762" s="15">
        <f t="shared" si="186"/>
        <v>0</v>
      </c>
      <c r="AG762" s="20">
        <f>IFERROR(VLOOKUP($E762,INPUTS!$A$44:$G$103,6,0),SCENARIOS!$M$23)</f>
        <v>0</v>
      </c>
      <c r="AH762" s="15">
        <f t="shared" si="187"/>
        <v>0</v>
      </c>
      <c r="AI762" s="20">
        <f>IFERROR(VLOOKUP($E762,INPUTS!$A$44:$G$103,7,0),SCENARIOS!$N$23)</f>
        <v>0</v>
      </c>
      <c r="AJ762" s="15">
        <f t="shared" si="188"/>
        <v>0</v>
      </c>
      <c r="AL762" t="str">
        <f t="shared" si="189"/>
        <v>N</v>
      </c>
      <c r="AM762" s="21">
        <f t="shared" si="190"/>
        <v>181240.056075672</v>
      </c>
    </row>
    <row r="763" ht="15" customHeight="1" spans="1:39">
      <c r="A763" s="52" t="s">
        <v>1770</v>
      </c>
      <c r="B763" s="52" t="s">
        <v>437</v>
      </c>
      <c r="C763" s="52" t="s">
        <v>438</v>
      </c>
      <c r="D763" s="52" t="s">
        <v>929</v>
      </c>
      <c r="E763" s="10" t="s">
        <v>440</v>
      </c>
      <c r="F763" s="52" t="s">
        <v>439</v>
      </c>
      <c r="G763" s="52" t="s">
        <v>177</v>
      </c>
      <c r="H763" s="52" t="s">
        <v>252</v>
      </c>
      <c r="I763" s="52" t="s">
        <v>930</v>
      </c>
      <c r="J763" s="52" t="s">
        <v>169</v>
      </c>
      <c r="K763" s="52" t="s">
        <v>931</v>
      </c>
      <c r="L763" s="53" t="s">
        <v>1759</v>
      </c>
      <c r="M763" s="13">
        <v>365</v>
      </c>
      <c r="N763" s="14">
        <f t="shared" si="179"/>
        <v>1</v>
      </c>
      <c r="O763" s="15">
        <v>13040</v>
      </c>
      <c r="P763" s="15">
        <f t="shared" si="180"/>
        <v>4759600</v>
      </c>
      <c r="Q763" s="16">
        <f>IFERROR(VLOOKUP(G763,SCENARIOS!$A$13:$E$18,2,0),0.025)</f>
        <v>0.045</v>
      </c>
      <c r="R763" s="52">
        <f>IFERROR(VLOOKUP(L763,INPUTS!$A$107:$B$120,2,0),0.0082)</f>
        <v>0.0082</v>
      </c>
      <c r="S763" s="52">
        <f t="shared" si="181"/>
        <v>106.928</v>
      </c>
      <c r="T763" s="15">
        <f t="shared" si="182"/>
        <v>39028.72</v>
      </c>
      <c r="U763" s="15">
        <f>T763/INPUTS!$B$7*1000</f>
        <v>48785900</v>
      </c>
      <c r="V763" s="15">
        <f>T763*INPUTS!$B$6</f>
        <v>123330.7552</v>
      </c>
      <c r="W763" s="54" t="s">
        <v>396</v>
      </c>
      <c r="X763" s="54" t="s">
        <v>396</v>
      </c>
      <c r="Y763" s="67">
        <f>IFERROR(VLOOKUP(E763,INPUTS!$A$44:$B$103,2,0),0)</f>
        <v>0</v>
      </c>
      <c r="Z763" s="15">
        <f t="shared" si="183"/>
        <v>0</v>
      </c>
      <c r="AA763" s="20">
        <f>IFERROR(VLOOKUP(E763,INPUTS!$A$44:$C$103,3,0),SCENARIOS!$J$23)</f>
        <v>0</v>
      </c>
      <c r="AB763" s="15">
        <f t="shared" si="184"/>
        <v>0</v>
      </c>
      <c r="AC763" s="20">
        <f>IFERROR(VLOOKUP($E763,INPUTS!$A$44:$G$103,4,0),SCENARIOS!$K$23)</f>
        <v>0</v>
      </c>
      <c r="AD763" s="15">
        <f t="shared" si="185"/>
        <v>0</v>
      </c>
      <c r="AE763" s="20">
        <f>IFERROR(VLOOKUP($E763,INPUTS!$A$44:$G$103,5,0),SCENARIOS!$L$23)</f>
        <v>0</v>
      </c>
      <c r="AF763" s="15">
        <f t="shared" si="186"/>
        <v>0</v>
      </c>
      <c r="AG763" s="20">
        <f>IFERROR(VLOOKUP($E763,INPUTS!$A$44:$G$103,6,0),SCENARIOS!$M$23)</f>
        <v>0</v>
      </c>
      <c r="AH763" s="15">
        <f t="shared" si="187"/>
        <v>0</v>
      </c>
      <c r="AI763" s="20">
        <f>IFERROR(VLOOKUP($E763,INPUTS!$A$44:$G$103,7,0),SCENARIOS!$N$23)</f>
        <v>0</v>
      </c>
      <c r="AJ763" s="15">
        <f t="shared" si="188"/>
        <v>0</v>
      </c>
      <c r="AL763" t="str">
        <f t="shared" si="189"/>
        <v>N</v>
      </c>
      <c r="AM763" s="21">
        <f t="shared" si="190"/>
        <v>117298.259882538</v>
      </c>
    </row>
    <row r="764" ht="15" customHeight="1" spans="1:39">
      <c r="A764" s="52" t="s">
        <v>1771</v>
      </c>
      <c r="B764" s="52" t="s">
        <v>437</v>
      </c>
      <c r="C764" s="52" t="s">
        <v>438</v>
      </c>
      <c r="D764" s="52" t="s">
        <v>929</v>
      </c>
      <c r="E764" s="10" t="s">
        <v>440</v>
      </c>
      <c r="F764" s="52" t="s">
        <v>439</v>
      </c>
      <c r="G764" s="52" t="s">
        <v>177</v>
      </c>
      <c r="H764" s="52" t="s">
        <v>254</v>
      </c>
      <c r="I764" s="52" t="s">
        <v>930</v>
      </c>
      <c r="J764" s="52" t="s">
        <v>169</v>
      </c>
      <c r="K764" s="52" t="s">
        <v>931</v>
      </c>
      <c r="L764" s="53" t="s">
        <v>1759</v>
      </c>
      <c r="M764" s="13">
        <v>365</v>
      </c>
      <c r="N764" s="14">
        <f t="shared" si="179"/>
        <v>1</v>
      </c>
      <c r="O764" s="15">
        <v>11270</v>
      </c>
      <c r="P764" s="15">
        <f t="shared" si="180"/>
        <v>4113550</v>
      </c>
      <c r="Q764" s="16">
        <f>IFERROR(VLOOKUP(G764,SCENARIOS!$A$13:$E$18,2,0),0.025)</f>
        <v>0.045</v>
      </c>
      <c r="R764" s="52">
        <f>IFERROR(VLOOKUP(L764,INPUTS!$A$107:$B$120,2,0),0.0082)</f>
        <v>0.0082</v>
      </c>
      <c r="S764" s="52">
        <f t="shared" si="181"/>
        <v>92.414</v>
      </c>
      <c r="T764" s="15">
        <f t="shared" si="182"/>
        <v>33731.11</v>
      </c>
      <c r="U764" s="15">
        <f>T764/INPUTS!$B$7*1000</f>
        <v>42163887.5</v>
      </c>
      <c r="V764" s="15">
        <f>T764*INPUTS!$B$6</f>
        <v>106590.3076</v>
      </c>
      <c r="W764" s="54" t="s">
        <v>396</v>
      </c>
      <c r="X764" s="54" t="s">
        <v>396</v>
      </c>
      <c r="Y764" s="67">
        <f>IFERROR(VLOOKUP(E764,INPUTS!$A$44:$B$103,2,0),0)</f>
        <v>0</v>
      </c>
      <c r="Z764" s="15">
        <f t="shared" si="183"/>
        <v>0</v>
      </c>
      <c r="AA764" s="20">
        <f>IFERROR(VLOOKUP(E764,INPUTS!$A$44:$C$103,3,0),SCENARIOS!$J$23)</f>
        <v>0</v>
      </c>
      <c r="AB764" s="15">
        <f t="shared" si="184"/>
        <v>0</v>
      </c>
      <c r="AC764" s="20">
        <f>IFERROR(VLOOKUP($E764,INPUTS!$A$44:$G$103,4,0),SCENARIOS!$K$23)</f>
        <v>0</v>
      </c>
      <c r="AD764" s="15">
        <f t="shared" si="185"/>
        <v>0</v>
      </c>
      <c r="AE764" s="20">
        <f>IFERROR(VLOOKUP($E764,INPUTS!$A$44:$G$103,5,0),SCENARIOS!$L$23)</f>
        <v>0</v>
      </c>
      <c r="AF764" s="15">
        <f t="shared" si="186"/>
        <v>0</v>
      </c>
      <c r="AG764" s="20">
        <f>IFERROR(VLOOKUP($E764,INPUTS!$A$44:$G$103,6,0),SCENARIOS!$M$23)</f>
        <v>0</v>
      </c>
      <c r="AH764" s="15">
        <f t="shared" si="187"/>
        <v>0</v>
      </c>
      <c r="AI764" s="20">
        <f>IFERROR(VLOOKUP($E764,INPUTS!$A$44:$G$103,7,0),SCENARIOS!$N$23)</f>
        <v>0</v>
      </c>
      <c r="AJ764" s="15">
        <f t="shared" si="188"/>
        <v>0</v>
      </c>
      <c r="AL764" t="str">
        <f t="shared" si="189"/>
        <v>N</v>
      </c>
      <c r="AM764" s="21">
        <f t="shared" si="190"/>
        <v>101376.640251243</v>
      </c>
    </row>
    <row r="765" ht="15" customHeight="1" spans="1:39">
      <c r="A765" s="52" t="s">
        <v>1772</v>
      </c>
      <c r="B765" s="52" t="s">
        <v>437</v>
      </c>
      <c r="C765" s="52" t="s">
        <v>438</v>
      </c>
      <c r="D765" s="52" t="s">
        <v>929</v>
      </c>
      <c r="E765" s="10" t="s">
        <v>440</v>
      </c>
      <c r="F765" s="52" t="s">
        <v>439</v>
      </c>
      <c r="G765" s="52" t="s">
        <v>177</v>
      </c>
      <c r="H765" s="52" t="s">
        <v>452</v>
      </c>
      <c r="I765" s="52" t="s">
        <v>451</v>
      </c>
      <c r="J765" s="52" t="s">
        <v>181</v>
      </c>
      <c r="K765" s="52" t="s">
        <v>931</v>
      </c>
      <c r="L765" s="53" t="s">
        <v>1759</v>
      </c>
      <c r="M765" s="13">
        <v>365</v>
      </c>
      <c r="N765" s="14">
        <f t="shared" si="179"/>
        <v>1</v>
      </c>
      <c r="O765" s="15">
        <v>11090</v>
      </c>
      <c r="P765" s="15">
        <f t="shared" si="180"/>
        <v>4047850</v>
      </c>
      <c r="Q765" s="16">
        <f>IFERROR(VLOOKUP(G765,SCENARIOS!$A$13:$E$18,2,0),0.025)</f>
        <v>0.045</v>
      </c>
      <c r="R765" s="52">
        <f>IFERROR(VLOOKUP(L765,INPUTS!$A$107:$B$120,2,0),0.0082)</f>
        <v>0.0082</v>
      </c>
      <c r="S765" s="52">
        <f t="shared" si="181"/>
        <v>90.938</v>
      </c>
      <c r="T765" s="15">
        <f t="shared" si="182"/>
        <v>33192.37</v>
      </c>
      <c r="U765" s="15">
        <f>T765/INPUTS!$B$7*1000</f>
        <v>41490462.5</v>
      </c>
      <c r="V765" s="15">
        <f>T765*INPUTS!$B$6</f>
        <v>104887.8892</v>
      </c>
      <c r="W765" s="54" t="s">
        <v>521</v>
      </c>
      <c r="X765" s="54" t="s">
        <v>396</v>
      </c>
      <c r="Y765" s="67">
        <f>IFERROR(VLOOKUP(E765,INPUTS!$A$44:$B$103,2,0),0)</f>
        <v>0</v>
      </c>
      <c r="Z765" s="15">
        <f t="shared" si="183"/>
        <v>0</v>
      </c>
      <c r="AA765" s="20">
        <f>IFERROR(VLOOKUP(E765,INPUTS!$A$44:$C$103,3,0),SCENARIOS!$J$23)</f>
        <v>0</v>
      </c>
      <c r="AB765" s="15">
        <f t="shared" si="184"/>
        <v>0</v>
      </c>
      <c r="AC765" s="20">
        <f>IFERROR(VLOOKUP($E765,INPUTS!$A$44:$G$103,4,0),SCENARIOS!$K$23)</f>
        <v>0</v>
      </c>
      <c r="AD765" s="15">
        <f t="shared" si="185"/>
        <v>0</v>
      </c>
      <c r="AE765" s="20">
        <f>IFERROR(VLOOKUP($E765,INPUTS!$A$44:$G$103,5,0),SCENARIOS!$L$23)</f>
        <v>0</v>
      </c>
      <c r="AF765" s="15">
        <f t="shared" si="186"/>
        <v>0</v>
      </c>
      <c r="AG765" s="20">
        <f>IFERROR(VLOOKUP($E765,INPUTS!$A$44:$G$103,6,0),SCENARIOS!$M$23)</f>
        <v>0</v>
      </c>
      <c r="AH765" s="15">
        <f t="shared" si="187"/>
        <v>0</v>
      </c>
      <c r="AI765" s="20">
        <f>IFERROR(VLOOKUP($E765,INPUTS!$A$44:$G$103,7,0),SCENARIOS!$N$23)</f>
        <v>0</v>
      </c>
      <c r="AJ765" s="15">
        <f t="shared" si="188"/>
        <v>0</v>
      </c>
      <c r="AL765" t="str">
        <f t="shared" si="189"/>
        <v>N</v>
      </c>
      <c r="AM765" s="21">
        <f t="shared" si="190"/>
        <v>99757.492492128</v>
      </c>
    </row>
    <row r="766" ht="15" customHeight="1" spans="1:39">
      <c r="A766" s="52" t="s">
        <v>1773</v>
      </c>
      <c r="B766" s="52" t="s">
        <v>445</v>
      </c>
      <c r="C766" s="52" t="s">
        <v>446</v>
      </c>
      <c r="D766" s="52" t="s">
        <v>929</v>
      </c>
      <c r="E766" s="10" t="s">
        <v>448</v>
      </c>
      <c r="F766" s="52" t="s">
        <v>447</v>
      </c>
      <c r="G766" s="52" t="s">
        <v>177</v>
      </c>
      <c r="H766" s="52" t="s">
        <v>203</v>
      </c>
      <c r="I766" s="52" t="s">
        <v>399</v>
      </c>
      <c r="J766" s="52" t="s">
        <v>165</v>
      </c>
      <c r="K766" s="52" t="s">
        <v>931</v>
      </c>
      <c r="L766" s="53" t="s">
        <v>295</v>
      </c>
      <c r="M766" s="13">
        <v>1095</v>
      </c>
      <c r="N766" s="14">
        <f t="shared" si="179"/>
        <v>3</v>
      </c>
      <c r="O766" s="15">
        <v>5030</v>
      </c>
      <c r="P766" s="15">
        <f t="shared" si="180"/>
        <v>5507850</v>
      </c>
      <c r="Q766" s="16">
        <f>IFERROR(VLOOKUP(G766,SCENARIOS!$A$13:$E$18,2,0),0.025)</f>
        <v>0.045</v>
      </c>
      <c r="R766" s="52">
        <f>IFERROR(VLOOKUP(L766,INPUTS!$A$107:$B$120,2,0),0.0082)</f>
        <v>0.0089</v>
      </c>
      <c r="S766" s="52">
        <f t="shared" si="181"/>
        <v>44.767</v>
      </c>
      <c r="T766" s="15">
        <f t="shared" si="182"/>
        <v>49019.865</v>
      </c>
      <c r="U766" s="15">
        <f>T766/INPUTS!$B$7*1000</f>
        <v>61274831.25</v>
      </c>
      <c r="V766" s="15">
        <f>T766*INPUTS!$B$6</f>
        <v>154902.7734</v>
      </c>
      <c r="W766" s="54" t="s">
        <v>396</v>
      </c>
      <c r="X766" s="54" t="s">
        <v>396</v>
      </c>
      <c r="Y766" s="67">
        <f>IFERROR(VLOOKUP(E766,INPUTS!$A$44:$B$103,2,0),0)</f>
        <v>0</v>
      </c>
      <c r="Z766" s="15">
        <f t="shared" si="183"/>
        <v>0</v>
      </c>
      <c r="AA766" s="20">
        <f>IFERROR(VLOOKUP(E766,INPUTS!$A$44:$C$103,3,0),SCENARIOS!$J$23)</f>
        <v>0</v>
      </c>
      <c r="AB766" s="15">
        <f t="shared" si="184"/>
        <v>0</v>
      </c>
      <c r="AC766" s="20">
        <f>IFERROR(VLOOKUP($E766,INPUTS!$A$44:$G$103,4,0),SCENARIOS!$K$23)</f>
        <v>0</v>
      </c>
      <c r="AD766" s="15">
        <f t="shared" si="185"/>
        <v>0</v>
      </c>
      <c r="AE766" s="20">
        <f>IFERROR(VLOOKUP($E766,INPUTS!$A$44:$G$103,5,0),SCENARIOS!$L$23)</f>
        <v>0</v>
      </c>
      <c r="AF766" s="15">
        <f t="shared" si="186"/>
        <v>0</v>
      </c>
      <c r="AG766" s="20">
        <f>IFERROR(VLOOKUP($E766,INPUTS!$A$44:$G$103,6,0),SCENARIOS!$M$23)</f>
        <v>0</v>
      </c>
      <c r="AH766" s="15">
        <f t="shared" si="187"/>
        <v>0</v>
      </c>
      <c r="AI766" s="20">
        <f>IFERROR(VLOOKUP($E766,INPUTS!$A$44:$G$103,7,0),SCENARIOS!$N$23)</f>
        <v>0</v>
      </c>
      <c r="AJ766" s="15">
        <f t="shared" si="188"/>
        <v>0</v>
      </c>
      <c r="AL766" t="str">
        <f t="shared" si="189"/>
        <v>Y</v>
      </c>
      <c r="AM766" s="21">
        <f t="shared" si="190"/>
        <v>147325.991325797</v>
      </c>
    </row>
    <row r="767" ht="15" customHeight="1" spans="1:39">
      <c r="A767" s="52" t="s">
        <v>1774</v>
      </c>
      <c r="B767" s="52" t="s">
        <v>445</v>
      </c>
      <c r="C767" s="52" t="s">
        <v>446</v>
      </c>
      <c r="D767" s="52" t="s">
        <v>929</v>
      </c>
      <c r="E767" s="10" t="s">
        <v>448</v>
      </c>
      <c r="F767" s="52" t="s">
        <v>447</v>
      </c>
      <c r="G767" s="52" t="s">
        <v>177</v>
      </c>
      <c r="H767" s="52" t="s">
        <v>200</v>
      </c>
      <c r="I767" s="52" t="s">
        <v>391</v>
      </c>
      <c r="J767" s="52" t="s">
        <v>165</v>
      </c>
      <c r="K767" s="52" t="s">
        <v>931</v>
      </c>
      <c r="L767" s="53" t="s">
        <v>295</v>
      </c>
      <c r="M767" s="13">
        <v>1095</v>
      </c>
      <c r="N767" s="14">
        <f t="shared" si="179"/>
        <v>3</v>
      </c>
      <c r="O767" s="15">
        <v>4870</v>
      </c>
      <c r="P767" s="15">
        <f t="shared" si="180"/>
        <v>5332650</v>
      </c>
      <c r="Q767" s="16">
        <f>IFERROR(VLOOKUP(G767,SCENARIOS!$A$13:$E$18,2,0),0.025)</f>
        <v>0.045</v>
      </c>
      <c r="R767" s="52">
        <f>IFERROR(VLOOKUP(L767,INPUTS!$A$107:$B$120,2,0),0.0082)</f>
        <v>0.0089</v>
      </c>
      <c r="S767" s="52">
        <f t="shared" si="181"/>
        <v>43.343</v>
      </c>
      <c r="T767" s="15">
        <f t="shared" si="182"/>
        <v>47460.585</v>
      </c>
      <c r="U767" s="15">
        <f>T767/INPUTS!$B$7*1000</f>
        <v>59325731.25</v>
      </c>
      <c r="V767" s="15">
        <f>T767*INPUTS!$B$6</f>
        <v>149975.4486</v>
      </c>
      <c r="W767" s="54" t="s">
        <v>396</v>
      </c>
      <c r="X767" s="54" t="s">
        <v>396</v>
      </c>
      <c r="Y767" s="67">
        <f>IFERROR(VLOOKUP(E767,INPUTS!$A$44:$B$103,2,0),0)</f>
        <v>0</v>
      </c>
      <c r="Z767" s="15">
        <f t="shared" si="183"/>
        <v>0</v>
      </c>
      <c r="AA767" s="20">
        <f>IFERROR(VLOOKUP(E767,INPUTS!$A$44:$C$103,3,0),SCENARIOS!$J$23)</f>
        <v>0</v>
      </c>
      <c r="AB767" s="15">
        <f t="shared" si="184"/>
        <v>0</v>
      </c>
      <c r="AC767" s="20">
        <f>IFERROR(VLOOKUP($E767,INPUTS!$A$44:$G$103,4,0),SCENARIOS!$K$23)</f>
        <v>0</v>
      </c>
      <c r="AD767" s="15">
        <f t="shared" si="185"/>
        <v>0</v>
      </c>
      <c r="AE767" s="20">
        <f>IFERROR(VLOOKUP($E767,INPUTS!$A$44:$G$103,5,0),SCENARIOS!$L$23)</f>
        <v>0</v>
      </c>
      <c r="AF767" s="15">
        <f t="shared" si="186"/>
        <v>0</v>
      </c>
      <c r="AG767" s="20">
        <f>IFERROR(VLOOKUP($E767,INPUTS!$A$44:$G$103,6,0),SCENARIOS!$M$23)</f>
        <v>0</v>
      </c>
      <c r="AH767" s="15">
        <f t="shared" si="187"/>
        <v>0</v>
      </c>
      <c r="AI767" s="20">
        <f>IFERROR(VLOOKUP($E767,INPUTS!$A$44:$G$103,7,0),SCENARIOS!$N$23)</f>
        <v>0</v>
      </c>
      <c r="AJ767" s="15">
        <f t="shared" si="188"/>
        <v>0</v>
      </c>
      <c r="AL767" t="str">
        <f t="shared" si="189"/>
        <v>Y</v>
      </c>
      <c r="AM767" s="21">
        <f t="shared" si="190"/>
        <v>142639.677486407</v>
      </c>
    </row>
    <row r="768" ht="15" customHeight="1" spans="1:39">
      <c r="A768" s="52" t="s">
        <v>1775</v>
      </c>
      <c r="B768" s="52" t="s">
        <v>445</v>
      </c>
      <c r="C768" s="52" t="s">
        <v>446</v>
      </c>
      <c r="D768" s="52" t="s">
        <v>929</v>
      </c>
      <c r="E768" s="10" t="s">
        <v>448</v>
      </c>
      <c r="F768" s="52" t="s">
        <v>447</v>
      </c>
      <c r="G768" s="52" t="s">
        <v>177</v>
      </c>
      <c r="H768" s="52" t="s">
        <v>208</v>
      </c>
      <c r="I768" s="52" t="s">
        <v>391</v>
      </c>
      <c r="J768" s="52" t="s">
        <v>165</v>
      </c>
      <c r="K768" s="52" t="s">
        <v>931</v>
      </c>
      <c r="L768" s="53" t="s">
        <v>293</v>
      </c>
      <c r="M768" s="13">
        <v>730</v>
      </c>
      <c r="N768" s="14">
        <f t="shared" si="179"/>
        <v>2</v>
      </c>
      <c r="O768" s="15">
        <v>4680</v>
      </c>
      <c r="P768" s="15">
        <f t="shared" si="180"/>
        <v>3416400</v>
      </c>
      <c r="Q768" s="16">
        <f>IFERROR(VLOOKUP(G768,SCENARIOS!$A$13:$E$18,2,0),0.025)</f>
        <v>0.045</v>
      </c>
      <c r="R768" s="52">
        <f>IFERROR(VLOOKUP(L768,INPUTS!$A$107:$B$120,2,0),0.0082)</f>
        <v>0.0079</v>
      </c>
      <c r="S768" s="52">
        <f t="shared" si="181"/>
        <v>36.972</v>
      </c>
      <c r="T768" s="15">
        <f t="shared" si="182"/>
        <v>26989.56</v>
      </c>
      <c r="U768" s="15">
        <f>T768/INPUTS!$B$7*1000</f>
        <v>33736950</v>
      </c>
      <c r="V768" s="15">
        <f>T768*INPUTS!$B$6</f>
        <v>85287.0096</v>
      </c>
      <c r="W768" s="54" t="s">
        <v>396</v>
      </c>
      <c r="X768" s="54" t="s">
        <v>396</v>
      </c>
      <c r="Y768" s="67">
        <f>IFERROR(VLOOKUP(E768,INPUTS!$A$44:$B$103,2,0),0)</f>
        <v>0</v>
      </c>
      <c r="Z768" s="15">
        <f t="shared" si="183"/>
        <v>0</v>
      </c>
      <c r="AA768" s="20">
        <f>IFERROR(VLOOKUP(E768,INPUTS!$A$44:$C$103,3,0),SCENARIOS!$J$23)</f>
        <v>0</v>
      </c>
      <c r="AB768" s="15">
        <f t="shared" si="184"/>
        <v>0</v>
      </c>
      <c r="AC768" s="20">
        <f>IFERROR(VLOOKUP($E768,INPUTS!$A$44:$G$103,4,0),SCENARIOS!$K$23)</f>
        <v>0</v>
      </c>
      <c r="AD768" s="15">
        <f t="shared" si="185"/>
        <v>0</v>
      </c>
      <c r="AE768" s="20">
        <f>IFERROR(VLOOKUP($E768,INPUTS!$A$44:$G$103,5,0),SCENARIOS!$L$23)</f>
        <v>0</v>
      </c>
      <c r="AF768" s="15">
        <f t="shared" si="186"/>
        <v>0</v>
      </c>
      <c r="AG768" s="20">
        <f>IFERROR(VLOOKUP($E768,INPUTS!$A$44:$G$103,6,0),SCENARIOS!$M$23)</f>
        <v>0</v>
      </c>
      <c r="AH768" s="15">
        <f t="shared" si="187"/>
        <v>0</v>
      </c>
      <c r="AI768" s="20">
        <f>IFERROR(VLOOKUP($E768,INPUTS!$A$44:$G$103,7,0),SCENARIOS!$N$23)</f>
        <v>0</v>
      </c>
      <c r="AJ768" s="15">
        <f t="shared" si="188"/>
        <v>0</v>
      </c>
      <c r="AL768" t="str">
        <f t="shared" si="189"/>
        <v>Y</v>
      </c>
      <c r="AM768" s="21">
        <f t="shared" si="190"/>
        <v>81115.3535907752</v>
      </c>
    </row>
    <row r="769" ht="15" customHeight="1" spans="1:39">
      <c r="A769" s="52" t="s">
        <v>1776</v>
      </c>
      <c r="B769" s="52" t="s">
        <v>445</v>
      </c>
      <c r="C769" s="52" t="s">
        <v>446</v>
      </c>
      <c r="D769" s="52" t="s">
        <v>929</v>
      </c>
      <c r="E769" s="10" t="s">
        <v>448</v>
      </c>
      <c r="F769" s="52" t="s">
        <v>447</v>
      </c>
      <c r="G769" s="52" t="s">
        <v>177</v>
      </c>
      <c r="H769" s="52" t="s">
        <v>204</v>
      </c>
      <c r="I769" s="52" t="s">
        <v>405</v>
      </c>
      <c r="J769" s="52" t="s">
        <v>165</v>
      </c>
      <c r="K769" s="52" t="s">
        <v>931</v>
      </c>
      <c r="L769" s="53" t="s">
        <v>295</v>
      </c>
      <c r="M769" s="13">
        <v>730</v>
      </c>
      <c r="N769" s="14">
        <f t="shared" si="179"/>
        <v>2</v>
      </c>
      <c r="O769" s="15">
        <v>5220</v>
      </c>
      <c r="P769" s="15">
        <f t="shared" si="180"/>
        <v>3810600</v>
      </c>
      <c r="Q769" s="16">
        <f>IFERROR(VLOOKUP(G769,SCENARIOS!$A$13:$E$18,2,0),0.025)</f>
        <v>0.045</v>
      </c>
      <c r="R769" s="52">
        <f>IFERROR(VLOOKUP(L769,INPUTS!$A$107:$B$120,2,0),0.0082)</f>
        <v>0.0089</v>
      </c>
      <c r="S769" s="52">
        <f t="shared" si="181"/>
        <v>46.458</v>
      </c>
      <c r="T769" s="15">
        <f t="shared" si="182"/>
        <v>33914.34</v>
      </c>
      <c r="U769" s="15">
        <f>T769/INPUTS!$B$7*1000</f>
        <v>42392925</v>
      </c>
      <c r="V769" s="15">
        <f>T769*INPUTS!$B$6</f>
        <v>107169.3144</v>
      </c>
      <c r="W769" s="54" t="s">
        <v>396</v>
      </c>
      <c r="X769" s="54" t="s">
        <v>396</v>
      </c>
      <c r="Y769" s="67">
        <f>IFERROR(VLOOKUP(E769,INPUTS!$A$44:$B$103,2,0),0)</f>
        <v>0</v>
      </c>
      <c r="Z769" s="15">
        <f t="shared" si="183"/>
        <v>0</v>
      </c>
      <c r="AA769" s="20">
        <f>IFERROR(VLOOKUP(E769,INPUTS!$A$44:$C$103,3,0),SCENARIOS!$J$23)</f>
        <v>0</v>
      </c>
      <c r="AB769" s="15">
        <f t="shared" si="184"/>
        <v>0</v>
      </c>
      <c r="AC769" s="20">
        <f>IFERROR(VLOOKUP($E769,INPUTS!$A$44:$G$103,4,0),SCENARIOS!$K$23)</f>
        <v>0</v>
      </c>
      <c r="AD769" s="15">
        <f t="shared" si="185"/>
        <v>0</v>
      </c>
      <c r="AE769" s="20">
        <f>IFERROR(VLOOKUP($E769,INPUTS!$A$44:$G$103,5,0),SCENARIOS!$L$23)</f>
        <v>0</v>
      </c>
      <c r="AF769" s="15">
        <f t="shared" si="186"/>
        <v>0</v>
      </c>
      <c r="AG769" s="20">
        <f>IFERROR(VLOOKUP($E769,INPUTS!$A$44:$G$103,6,0),SCENARIOS!$M$23)</f>
        <v>0</v>
      </c>
      <c r="AH769" s="15">
        <f t="shared" si="187"/>
        <v>0</v>
      </c>
      <c r="AI769" s="20">
        <f>IFERROR(VLOOKUP($E769,INPUTS!$A$44:$G$103,7,0),SCENARIOS!$N$23)</f>
        <v>0</v>
      </c>
      <c r="AJ769" s="15">
        <f t="shared" si="188"/>
        <v>0</v>
      </c>
      <c r="AL769" t="str">
        <f t="shared" si="189"/>
        <v>Y</v>
      </c>
      <c r="AM769" s="21">
        <f t="shared" si="190"/>
        <v>101927.326006714</v>
      </c>
    </row>
    <row r="770" ht="15" customHeight="1" spans="1:39">
      <c r="A770" s="52" t="s">
        <v>1777</v>
      </c>
      <c r="B770" s="52" t="s">
        <v>445</v>
      </c>
      <c r="C770" s="52" t="s">
        <v>446</v>
      </c>
      <c r="D770" s="52" t="s">
        <v>929</v>
      </c>
      <c r="E770" s="10" t="s">
        <v>448</v>
      </c>
      <c r="F770" s="52" t="s">
        <v>447</v>
      </c>
      <c r="G770" s="52" t="s">
        <v>177</v>
      </c>
      <c r="H770" s="52" t="s">
        <v>205</v>
      </c>
      <c r="I770" s="52" t="s">
        <v>408</v>
      </c>
      <c r="J770" s="52" t="s">
        <v>165</v>
      </c>
      <c r="K770" s="52" t="s">
        <v>931</v>
      </c>
      <c r="L770" s="53" t="s">
        <v>295</v>
      </c>
      <c r="M770" s="13">
        <v>730</v>
      </c>
      <c r="N770" s="14">
        <f t="shared" si="179"/>
        <v>2</v>
      </c>
      <c r="O770" s="15">
        <v>5600</v>
      </c>
      <c r="P770" s="15">
        <f t="shared" si="180"/>
        <v>4088000</v>
      </c>
      <c r="Q770" s="16">
        <f>IFERROR(VLOOKUP(G770,SCENARIOS!$A$13:$E$18,2,0),0.025)</f>
        <v>0.045</v>
      </c>
      <c r="R770" s="52">
        <f>IFERROR(VLOOKUP(L770,INPUTS!$A$107:$B$120,2,0),0.0082)</f>
        <v>0.0089</v>
      </c>
      <c r="S770" s="52">
        <f t="shared" si="181"/>
        <v>49.84</v>
      </c>
      <c r="T770" s="15">
        <f t="shared" si="182"/>
        <v>36383.2</v>
      </c>
      <c r="U770" s="15">
        <f>T770/INPUTS!$B$7*1000</f>
        <v>45479000</v>
      </c>
      <c r="V770" s="15">
        <f>T770*INPUTS!$B$6</f>
        <v>114970.912</v>
      </c>
      <c r="W770" s="54" t="s">
        <v>396</v>
      </c>
      <c r="X770" s="54" t="s">
        <v>396</v>
      </c>
      <c r="Y770" s="67">
        <f>IFERROR(VLOOKUP(E770,INPUTS!$A$44:$B$103,2,0),0)</f>
        <v>0</v>
      </c>
      <c r="Z770" s="15">
        <f t="shared" si="183"/>
        <v>0</v>
      </c>
      <c r="AA770" s="20">
        <f>IFERROR(VLOOKUP(E770,INPUTS!$A$44:$C$103,3,0),SCENARIOS!$J$23)</f>
        <v>0</v>
      </c>
      <c r="AB770" s="15">
        <f t="shared" si="184"/>
        <v>0</v>
      </c>
      <c r="AC770" s="20">
        <f>IFERROR(VLOOKUP($E770,INPUTS!$A$44:$G$103,4,0),SCENARIOS!$K$23)</f>
        <v>0</v>
      </c>
      <c r="AD770" s="15">
        <f t="shared" si="185"/>
        <v>0</v>
      </c>
      <c r="AE770" s="20">
        <f>IFERROR(VLOOKUP($E770,INPUTS!$A$44:$G$103,5,0),SCENARIOS!$L$23)</f>
        <v>0</v>
      </c>
      <c r="AF770" s="15">
        <f t="shared" si="186"/>
        <v>0</v>
      </c>
      <c r="AG770" s="20">
        <f>IFERROR(VLOOKUP($E770,INPUTS!$A$44:$G$103,6,0),SCENARIOS!$M$23)</f>
        <v>0</v>
      </c>
      <c r="AH770" s="15">
        <f t="shared" si="187"/>
        <v>0</v>
      </c>
      <c r="AI770" s="20">
        <f>IFERROR(VLOOKUP($E770,INPUTS!$A$44:$G$103,7,0),SCENARIOS!$N$23)</f>
        <v>0</v>
      </c>
      <c r="AJ770" s="15">
        <f t="shared" si="188"/>
        <v>0</v>
      </c>
      <c r="AL770" t="str">
        <f t="shared" si="189"/>
        <v>Y</v>
      </c>
      <c r="AM770" s="21">
        <f t="shared" si="190"/>
        <v>109347.32291908</v>
      </c>
    </row>
    <row r="771" ht="15" customHeight="1" spans="1:39">
      <c r="A771" s="52" t="s">
        <v>1778</v>
      </c>
      <c r="B771" s="52" t="s">
        <v>445</v>
      </c>
      <c r="C771" s="52" t="s">
        <v>446</v>
      </c>
      <c r="D771" s="52" t="s">
        <v>929</v>
      </c>
      <c r="E771" s="10" t="s">
        <v>448</v>
      </c>
      <c r="F771" s="52" t="s">
        <v>447</v>
      </c>
      <c r="G771" s="52" t="s">
        <v>177</v>
      </c>
      <c r="H771" s="52" t="s">
        <v>206</v>
      </c>
      <c r="I771" s="52" t="s">
        <v>408</v>
      </c>
      <c r="J771" s="52" t="s">
        <v>165</v>
      </c>
      <c r="K771" s="52" t="s">
        <v>931</v>
      </c>
      <c r="L771" s="53" t="s">
        <v>293</v>
      </c>
      <c r="M771" s="13">
        <v>548</v>
      </c>
      <c r="N771" s="14">
        <f t="shared" si="179"/>
        <v>1.5013698630137</v>
      </c>
      <c r="O771" s="15">
        <v>5300</v>
      </c>
      <c r="P771" s="15">
        <f t="shared" si="180"/>
        <v>2904400</v>
      </c>
      <c r="Q771" s="16">
        <f>IFERROR(VLOOKUP(G771,SCENARIOS!$A$13:$E$18,2,0),0.025)</f>
        <v>0.045</v>
      </c>
      <c r="R771" s="52">
        <f>IFERROR(VLOOKUP(L771,INPUTS!$A$107:$B$120,2,0),0.0082)</f>
        <v>0.0079</v>
      </c>
      <c r="S771" s="52">
        <f t="shared" si="181"/>
        <v>41.87</v>
      </c>
      <c r="T771" s="15">
        <f t="shared" si="182"/>
        <v>22944.76</v>
      </c>
      <c r="U771" s="15">
        <f>T771/INPUTS!$B$7*1000</f>
        <v>28680950</v>
      </c>
      <c r="V771" s="15">
        <f>T771*INPUTS!$B$6</f>
        <v>72505.4416</v>
      </c>
      <c r="W771" s="54" t="s">
        <v>396</v>
      </c>
      <c r="X771" s="54" t="s">
        <v>396</v>
      </c>
      <c r="Y771" s="67">
        <f>IFERROR(VLOOKUP(E771,INPUTS!$A$44:$B$103,2,0),0)</f>
        <v>0</v>
      </c>
      <c r="Z771" s="15">
        <f t="shared" si="183"/>
        <v>0</v>
      </c>
      <c r="AA771" s="20">
        <f>IFERROR(VLOOKUP(E771,INPUTS!$A$44:$C$103,3,0),SCENARIOS!$J$23)</f>
        <v>0</v>
      </c>
      <c r="AB771" s="15">
        <f t="shared" si="184"/>
        <v>0</v>
      </c>
      <c r="AC771" s="20">
        <f>IFERROR(VLOOKUP($E771,INPUTS!$A$44:$G$103,4,0),SCENARIOS!$K$23)</f>
        <v>0</v>
      </c>
      <c r="AD771" s="15">
        <f t="shared" si="185"/>
        <v>0</v>
      </c>
      <c r="AE771" s="20">
        <f>IFERROR(VLOOKUP($E771,INPUTS!$A$44:$G$103,5,0),SCENARIOS!$L$23)</f>
        <v>0</v>
      </c>
      <c r="AF771" s="15">
        <f t="shared" si="186"/>
        <v>0</v>
      </c>
      <c r="AG771" s="20">
        <f>IFERROR(VLOOKUP($E771,INPUTS!$A$44:$G$103,6,0),SCENARIOS!$M$23)</f>
        <v>0</v>
      </c>
      <c r="AH771" s="15">
        <f t="shared" si="187"/>
        <v>0</v>
      </c>
      <c r="AI771" s="20">
        <f>IFERROR(VLOOKUP($E771,INPUTS!$A$44:$G$103,7,0),SCENARIOS!$N$23)</f>
        <v>0</v>
      </c>
      <c r="AJ771" s="15">
        <f t="shared" si="188"/>
        <v>0</v>
      </c>
      <c r="AL771" t="str">
        <f t="shared" si="189"/>
        <v>N</v>
      </c>
      <c r="AM771" s="21">
        <f t="shared" si="190"/>
        <v>68958.972300974</v>
      </c>
    </row>
    <row r="772" ht="15" customHeight="1" spans="1:39">
      <c r="A772" s="52" t="s">
        <v>1779</v>
      </c>
      <c r="B772" s="52" t="s">
        <v>445</v>
      </c>
      <c r="C772" s="52" t="s">
        <v>446</v>
      </c>
      <c r="D772" s="52" t="s">
        <v>929</v>
      </c>
      <c r="E772" s="10" t="s">
        <v>448</v>
      </c>
      <c r="F772" s="52" t="s">
        <v>447</v>
      </c>
      <c r="G772" s="52" t="s">
        <v>177</v>
      </c>
      <c r="H772" s="52" t="s">
        <v>207</v>
      </c>
      <c r="I772" s="52" t="s">
        <v>609</v>
      </c>
      <c r="J772" s="52" t="s">
        <v>165</v>
      </c>
      <c r="K772" s="52" t="s">
        <v>931</v>
      </c>
      <c r="L772" s="53" t="s">
        <v>295</v>
      </c>
      <c r="M772" s="13">
        <v>730</v>
      </c>
      <c r="N772" s="14">
        <f t="shared" ref="N772:N835" si="191">M772/365</f>
        <v>2</v>
      </c>
      <c r="O772" s="15">
        <v>4410</v>
      </c>
      <c r="P772" s="15">
        <f t="shared" ref="P772:P835" si="192">M772*O772</f>
        <v>3219300</v>
      </c>
      <c r="Q772" s="16">
        <f>IFERROR(VLOOKUP(G772,SCENARIOS!$A$13:$E$18,2,0),0.025)</f>
        <v>0.045</v>
      </c>
      <c r="R772" s="52">
        <f>IFERROR(VLOOKUP(L772,INPUTS!$A$107:$B$120,2,0),0.0082)</f>
        <v>0.0089</v>
      </c>
      <c r="S772" s="52">
        <f t="shared" ref="S772:S835" si="193">O772*R772</f>
        <v>39.249</v>
      </c>
      <c r="T772" s="15">
        <f t="shared" ref="T772:T835" si="194">M772*S772</f>
        <v>28651.77</v>
      </c>
      <c r="U772" s="15">
        <f>T772/INPUTS!$B$7*1000</f>
        <v>35814712.5</v>
      </c>
      <c r="V772" s="15">
        <f>T772*INPUTS!$B$6</f>
        <v>90539.5932</v>
      </c>
      <c r="W772" s="54" t="s">
        <v>396</v>
      </c>
      <c r="X772" s="54" t="s">
        <v>396</v>
      </c>
      <c r="Y772" s="67">
        <f>IFERROR(VLOOKUP(E772,INPUTS!$A$44:$B$103,2,0),0)</f>
        <v>0</v>
      </c>
      <c r="Z772" s="15">
        <f t="shared" ref="Z772:Z835" si="195">T772*Y772</f>
        <v>0</v>
      </c>
      <c r="AA772" s="20">
        <f>IFERROR(VLOOKUP(E772,INPUTS!$A$44:$C$103,3,0),SCENARIOS!$J$23)</f>
        <v>0</v>
      </c>
      <c r="AB772" s="15">
        <f t="shared" si="184"/>
        <v>0</v>
      </c>
      <c r="AC772" s="20">
        <f>IFERROR(VLOOKUP($E772,INPUTS!$A$44:$G$103,4,0),SCENARIOS!$K$23)</f>
        <v>0</v>
      </c>
      <c r="AD772" s="15">
        <f t="shared" si="185"/>
        <v>0</v>
      </c>
      <c r="AE772" s="20">
        <f>IFERROR(VLOOKUP($E772,INPUTS!$A$44:$G$103,5,0),SCENARIOS!$L$23)</f>
        <v>0</v>
      </c>
      <c r="AF772" s="15">
        <f t="shared" si="186"/>
        <v>0</v>
      </c>
      <c r="AG772" s="20">
        <f>IFERROR(VLOOKUP($E772,INPUTS!$A$44:$G$103,6,0),SCENARIOS!$M$23)</f>
        <v>0</v>
      </c>
      <c r="AH772" s="15">
        <f t="shared" si="187"/>
        <v>0</v>
      </c>
      <c r="AI772" s="20">
        <f>IFERROR(VLOOKUP($E772,INPUTS!$A$44:$G$103,7,0),SCENARIOS!$N$23)</f>
        <v>0</v>
      </c>
      <c r="AJ772" s="15">
        <f t="shared" si="188"/>
        <v>0</v>
      </c>
      <c r="AL772" t="str">
        <f t="shared" si="189"/>
        <v>Y</v>
      </c>
      <c r="AM772" s="21">
        <f t="shared" si="190"/>
        <v>86111.0167987757</v>
      </c>
    </row>
    <row r="773" ht="15" customHeight="1" spans="1:39">
      <c r="A773" s="52" t="s">
        <v>1780</v>
      </c>
      <c r="B773" s="52" t="s">
        <v>445</v>
      </c>
      <c r="C773" s="52" t="s">
        <v>446</v>
      </c>
      <c r="D773" s="52" t="s">
        <v>929</v>
      </c>
      <c r="E773" s="10" t="s">
        <v>448</v>
      </c>
      <c r="F773" s="52" t="s">
        <v>447</v>
      </c>
      <c r="G773" s="52" t="s">
        <v>177</v>
      </c>
      <c r="H773" s="52" t="s">
        <v>1534</v>
      </c>
      <c r="I773" s="52" t="s">
        <v>609</v>
      </c>
      <c r="J773" s="52" t="s">
        <v>165</v>
      </c>
      <c r="K773" s="52" t="s">
        <v>931</v>
      </c>
      <c r="L773" s="53" t="s">
        <v>293</v>
      </c>
      <c r="M773" s="13">
        <v>548</v>
      </c>
      <c r="N773" s="14">
        <f t="shared" si="191"/>
        <v>1.5013698630137</v>
      </c>
      <c r="O773" s="15">
        <v>4530</v>
      </c>
      <c r="P773" s="15">
        <f t="shared" si="192"/>
        <v>2482440</v>
      </c>
      <c r="Q773" s="16">
        <f>IFERROR(VLOOKUP(G773,SCENARIOS!$A$13:$E$18,2,0),0.025)</f>
        <v>0.045</v>
      </c>
      <c r="R773" s="52">
        <f>IFERROR(VLOOKUP(L773,INPUTS!$A$107:$B$120,2,0),0.0082)</f>
        <v>0.0079</v>
      </c>
      <c r="S773" s="52">
        <f t="shared" si="193"/>
        <v>35.787</v>
      </c>
      <c r="T773" s="15">
        <f t="shared" si="194"/>
        <v>19611.276</v>
      </c>
      <c r="U773" s="15">
        <f>T773/INPUTS!$B$7*1000</f>
        <v>24514095</v>
      </c>
      <c r="V773" s="15">
        <f>T773*INPUTS!$B$6</f>
        <v>61971.63216</v>
      </c>
      <c r="W773" s="54" t="s">
        <v>396</v>
      </c>
      <c r="X773" s="54" t="s">
        <v>396</v>
      </c>
      <c r="Y773" s="67">
        <f>IFERROR(VLOOKUP(E773,INPUTS!$A$44:$B$103,2,0),0)</f>
        <v>0</v>
      </c>
      <c r="Z773" s="15">
        <f t="shared" si="195"/>
        <v>0</v>
      </c>
      <c r="AA773" s="20">
        <f>IFERROR(VLOOKUP(E773,INPUTS!$A$44:$C$103,3,0),SCENARIOS!$J$23)</f>
        <v>0</v>
      </c>
      <c r="AB773" s="15">
        <f t="shared" ref="AB773:AB836" si="196">$T773*AA773*(1+$Q773)^AB$2</f>
        <v>0</v>
      </c>
      <c r="AC773" s="20">
        <f>IFERROR(VLOOKUP($E773,INPUTS!$A$44:$G$103,4,0),SCENARIOS!$K$23)</f>
        <v>0</v>
      </c>
      <c r="AD773" s="15">
        <f t="shared" ref="AD773:AD836" si="197">$T773*AC773*(1+$Q773)^AD$2</f>
        <v>0</v>
      </c>
      <c r="AE773" s="20">
        <f>IFERROR(VLOOKUP($E773,INPUTS!$A$44:$G$103,5,0),SCENARIOS!$L$23)</f>
        <v>0</v>
      </c>
      <c r="AF773" s="15">
        <f t="shared" ref="AF773:AF836" si="198">$T773*AE773*(1+$Q773)^AF$2</f>
        <v>0</v>
      </c>
      <c r="AG773" s="20">
        <f>IFERROR(VLOOKUP($E773,INPUTS!$A$44:$G$103,6,0),SCENARIOS!$M$23)</f>
        <v>0</v>
      </c>
      <c r="AH773" s="15">
        <f t="shared" ref="AH773:AH836" si="199">$T773*AG773*(1+$Q773)^AH$2</f>
        <v>0</v>
      </c>
      <c r="AI773" s="20">
        <f>IFERROR(VLOOKUP($E773,INPUTS!$A$44:$G$103,7,0),SCENARIOS!$N$23)</f>
        <v>0</v>
      </c>
      <c r="AJ773" s="15">
        <f t="shared" ref="AJ773:AJ836" si="200">$T773*AI773*(1+$Q773)^AJ$2</f>
        <v>0</v>
      </c>
      <c r="AL773" t="str">
        <f t="shared" ref="AL773:AL836" si="201">IF(H773="MULTI","MULTI",IF(COUNTIFS($E$4:$E$1277,H773,$H$4:$H$1277,E773)&gt;0,"Y","N"))</f>
        <v>N</v>
      </c>
      <c r="AM773" s="21">
        <f t="shared" ref="AM773:AM836" si="202">T773*((1+Q773)^25)</f>
        <v>58940.4046270589</v>
      </c>
    </row>
    <row r="774" ht="15" customHeight="1" spans="1:39">
      <c r="A774" s="52" t="s">
        <v>1781</v>
      </c>
      <c r="B774" s="52" t="s">
        <v>445</v>
      </c>
      <c r="C774" s="52" t="s">
        <v>446</v>
      </c>
      <c r="D774" s="52" t="s">
        <v>929</v>
      </c>
      <c r="E774" s="10" t="s">
        <v>448</v>
      </c>
      <c r="F774" s="52" t="s">
        <v>447</v>
      </c>
      <c r="G774" s="52" t="s">
        <v>177</v>
      </c>
      <c r="H774" s="52" t="s">
        <v>209</v>
      </c>
      <c r="I774" s="52" t="s">
        <v>600</v>
      </c>
      <c r="J774" s="52" t="s">
        <v>165</v>
      </c>
      <c r="K774" s="52" t="s">
        <v>931</v>
      </c>
      <c r="L774" s="53" t="s">
        <v>293</v>
      </c>
      <c r="M774" s="13">
        <v>548</v>
      </c>
      <c r="N774" s="14">
        <f t="shared" si="191"/>
        <v>1.5013698630137</v>
      </c>
      <c r="O774" s="15">
        <v>4620</v>
      </c>
      <c r="P774" s="15">
        <f t="shared" si="192"/>
        <v>2531760</v>
      </c>
      <c r="Q774" s="16">
        <f>IFERROR(VLOOKUP(G774,SCENARIOS!$A$13:$E$18,2,0),0.025)</f>
        <v>0.045</v>
      </c>
      <c r="R774" s="52">
        <f>IFERROR(VLOOKUP(L774,INPUTS!$A$107:$B$120,2,0),0.0082)</f>
        <v>0.0079</v>
      </c>
      <c r="S774" s="52">
        <f t="shared" si="193"/>
        <v>36.498</v>
      </c>
      <c r="T774" s="15">
        <f t="shared" si="194"/>
        <v>20000.904</v>
      </c>
      <c r="U774" s="15">
        <f>T774/INPUTS!$B$7*1000</f>
        <v>25001130</v>
      </c>
      <c r="V774" s="15">
        <f>T774*INPUTS!$B$6</f>
        <v>63202.85664</v>
      </c>
      <c r="W774" s="54" t="s">
        <v>396</v>
      </c>
      <c r="X774" s="54" t="s">
        <v>396</v>
      </c>
      <c r="Y774" s="67">
        <f>IFERROR(VLOOKUP(E774,INPUTS!$A$44:$B$103,2,0),0)</f>
        <v>0</v>
      </c>
      <c r="Z774" s="15">
        <f t="shared" si="195"/>
        <v>0</v>
      </c>
      <c r="AA774" s="20">
        <f>IFERROR(VLOOKUP(E774,INPUTS!$A$44:$C$103,3,0),SCENARIOS!$J$23)</f>
        <v>0</v>
      </c>
      <c r="AB774" s="15">
        <f t="shared" si="196"/>
        <v>0</v>
      </c>
      <c r="AC774" s="20">
        <f>IFERROR(VLOOKUP($E774,INPUTS!$A$44:$G$103,4,0),SCENARIOS!$K$23)</f>
        <v>0</v>
      </c>
      <c r="AD774" s="15">
        <f t="shared" si="197"/>
        <v>0</v>
      </c>
      <c r="AE774" s="20">
        <f>IFERROR(VLOOKUP($E774,INPUTS!$A$44:$G$103,5,0),SCENARIOS!$L$23)</f>
        <v>0</v>
      </c>
      <c r="AF774" s="15">
        <f t="shared" si="198"/>
        <v>0</v>
      </c>
      <c r="AG774" s="20">
        <f>IFERROR(VLOOKUP($E774,INPUTS!$A$44:$G$103,6,0),SCENARIOS!$M$23)</f>
        <v>0</v>
      </c>
      <c r="AH774" s="15">
        <f t="shared" si="199"/>
        <v>0</v>
      </c>
      <c r="AI774" s="20">
        <f>IFERROR(VLOOKUP($E774,INPUTS!$A$44:$G$103,7,0),SCENARIOS!$N$23)</f>
        <v>0</v>
      </c>
      <c r="AJ774" s="15">
        <f t="shared" si="200"/>
        <v>0</v>
      </c>
      <c r="AL774" t="str">
        <f t="shared" si="201"/>
        <v>Y</v>
      </c>
      <c r="AM774" s="21">
        <f t="shared" si="202"/>
        <v>60111.4060434905</v>
      </c>
    </row>
    <row r="775" ht="15" customHeight="1" spans="1:39">
      <c r="A775" s="52" t="s">
        <v>1782</v>
      </c>
      <c r="B775" s="52" t="s">
        <v>445</v>
      </c>
      <c r="C775" s="52" t="s">
        <v>446</v>
      </c>
      <c r="D775" s="52" t="s">
        <v>929</v>
      </c>
      <c r="E775" s="10" t="s">
        <v>448</v>
      </c>
      <c r="F775" s="52" t="s">
        <v>447</v>
      </c>
      <c r="G775" s="52" t="s">
        <v>177</v>
      </c>
      <c r="H775" s="52" t="s">
        <v>210</v>
      </c>
      <c r="I775" s="52" t="s">
        <v>603</v>
      </c>
      <c r="J775" s="52" t="s">
        <v>165</v>
      </c>
      <c r="K775" s="52" t="s">
        <v>931</v>
      </c>
      <c r="L775" s="53" t="s">
        <v>293</v>
      </c>
      <c r="M775" s="13">
        <v>548</v>
      </c>
      <c r="N775" s="14">
        <f t="shared" si="191"/>
        <v>1.5013698630137</v>
      </c>
      <c r="O775" s="15">
        <v>4440</v>
      </c>
      <c r="P775" s="15">
        <f t="shared" si="192"/>
        <v>2433120</v>
      </c>
      <c r="Q775" s="16">
        <f>IFERROR(VLOOKUP(G775,SCENARIOS!$A$13:$E$18,2,0),0.025)</f>
        <v>0.045</v>
      </c>
      <c r="R775" s="52">
        <f>IFERROR(VLOOKUP(L775,INPUTS!$A$107:$B$120,2,0),0.0082)</f>
        <v>0.0079</v>
      </c>
      <c r="S775" s="52">
        <f t="shared" si="193"/>
        <v>35.076</v>
      </c>
      <c r="T775" s="15">
        <f t="shared" si="194"/>
        <v>19221.648</v>
      </c>
      <c r="U775" s="15">
        <f>T775/INPUTS!$B$7*1000</f>
        <v>24027060</v>
      </c>
      <c r="V775" s="15">
        <f>T775*INPUTS!$B$6</f>
        <v>60740.40768</v>
      </c>
      <c r="W775" s="54" t="s">
        <v>396</v>
      </c>
      <c r="X775" s="54" t="s">
        <v>396</v>
      </c>
      <c r="Y775" s="67">
        <f>IFERROR(VLOOKUP(E775,INPUTS!$A$44:$B$103,2,0),0)</f>
        <v>0</v>
      </c>
      <c r="Z775" s="15">
        <f t="shared" si="195"/>
        <v>0</v>
      </c>
      <c r="AA775" s="20">
        <f>IFERROR(VLOOKUP(E775,INPUTS!$A$44:$C$103,3,0),SCENARIOS!$J$23)</f>
        <v>0</v>
      </c>
      <c r="AB775" s="15">
        <f t="shared" si="196"/>
        <v>0</v>
      </c>
      <c r="AC775" s="20">
        <f>IFERROR(VLOOKUP($E775,INPUTS!$A$44:$G$103,4,0),SCENARIOS!$K$23)</f>
        <v>0</v>
      </c>
      <c r="AD775" s="15">
        <f t="shared" si="197"/>
        <v>0</v>
      </c>
      <c r="AE775" s="20">
        <f>IFERROR(VLOOKUP($E775,INPUTS!$A$44:$G$103,5,0),SCENARIOS!$L$23)</f>
        <v>0</v>
      </c>
      <c r="AF775" s="15">
        <f t="shared" si="198"/>
        <v>0</v>
      </c>
      <c r="AG775" s="20">
        <f>IFERROR(VLOOKUP($E775,INPUTS!$A$44:$G$103,6,0),SCENARIOS!$M$23)</f>
        <v>0</v>
      </c>
      <c r="AH775" s="15">
        <f t="shared" si="199"/>
        <v>0</v>
      </c>
      <c r="AI775" s="20">
        <f>IFERROR(VLOOKUP($E775,INPUTS!$A$44:$G$103,7,0),SCENARIOS!$N$23)</f>
        <v>0</v>
      </c>
      <c r="AJ775" s="15">
        <f t="shared" si="200"/>
        <v>0</v>
      </c>
      <c r="AL775" t="str">
        <f t="shared" si="201"/>
        <v>Y</v>
      </c>
      <c r="AM775" s="21">
        <f t="shared" si="202"/>
        <v>57769.4032106273</v>
      </c>
    </row>
    <row r="776" ht="15" customHeight="1" spans="1:39">
      <c r="A776" s="52" t="s">
        <v>1783</v>
      </c>
      <c r="B776" s="52" t="s">
        <v>445</v>
      </c>
      <c r="C776" s="52" t="s">
        <v>446</v>
      </c>
      <c r="D776" s="52" t="s">
        <v>929</v>
      </c>
      <c r="E776" s="10" t="s">
        <v>448</v>
      </c>
      <c r="F776" s="52" t="s">
        <v>447</v>
      </c>
      <c r="G776" s="52" t="s">
        <v>177</v>
      </c>
      <c r="H776" s="52" t="s">
        <v>223</v>
      </c>
      <c r="I776" s="52" t="s">
        <v>665</v>
      </c>
      <c r="J776" s="52" t="s">
        <v>165</v>
      </c>
      <c r="K776" s="52" t="s">
        <v>931</v>
      </c>
      <c r="L776" s="53" t="s">
        <v>295</v>
      </c>
      <c r="M776" s="13">
        <v>730</v>
      </c>
      <c r="N776" s="14">
        <f t="shared" si="191"/>
        <v>2</v>
      </c>
      <c r="O776" s="15">
        <v>3380</v>
      </c>
      <c r="P776" s="15">
        <f t="shared" si="192"/>
        <v>2467400</v>
      </c>
      <c r="Q776" s="16">
        <f>IFERROR(VLOOKUP(G776,SCENARIOS!$A$13:$E$18,2,0),0.025)</f>
        <v>0.045</v>
      </c>
      <c r="R776" s="52">
        <f>IFERROR(VLOOKUP(L776,INPUTS!$A$107:$B$120,2,0),0.0082)</f>
        <v>0.0089</v>
      </c>
      <c r="S776" s="52">
        <f t="shared" si="193"/>
        <v>30.082</v>
      </c>
      <c r="T776" s="15">
        <f t="shared" si="194"/>
        <v>21959.86</v>
      </c>
      <c r="U776" s="15">
        <f>T776/INPUTS!$B$7*1000</f>
        <v>27449825</v>
      </c>
      <c r="V776" s="15">
        <f>T776*INPUTS!$B$6</f>
        <v>69393.1576</v>
      </c>
      <c r="W776" s="54" t="s">
        <v>396</v>
      </c>
      <c r="X776" s="54" t="s">
        <v>396</v>
      </c>
      <c r="Y776" s="67">
        <f>IFERROR(VLOOKUP(E776,INPUTS!$A$44:$B$103,2,0),0)</f>
        <v>0</v>
      </c>
      <c r="Z776" s="15">
        <f t="shared" si="195"/>
        <v>0</v>
      </c>
      <c r="AA776" s="20">
        <f>IFERROR(VLOOKUP(E776,INPUTS!$A$44:$C$103,3,0),SCENARIOS!$J$23)</f>
        <v>0</v>
      </c>
      <c r="AB776" s="15">
        <f t="shared" si="196"/>
        <v>0</v>
      </c>
      <c r="AC776" s="20">
        <f>IFERROR(VLOOKUP($E776,INPUTS!$A$44:$G$103,4,0),SCENARIOS!$K$23)</f>
        <v>0</v>
      </c>
      <c r="AD776" s="15">
        <f t="shared" si="197"/>
        <v>0</v>
      </c>
      <c r="AE776" s="20">
        <f>IFERROR(VLOOKUP($E776,INPUTS!$A$44:$G$103,5,0),SCENARIOS!$L$23)</f>
        <v>0</v>
      </c>
      <c r="AF776" s="15">
        <f t="shared" si="198"/>
        <v>0</v>
      </c>
      <c r="AG776" s="20">
        <f>IFERROR(VLOOKUP($E776,INPUTS!$A$44:$G$103,6,0),SCENARIOS!$M$23)</f>
        <v>0</v>
      </c>
      <c r="AH776" s="15">
        <f t="shared" si="199"/>
        <v>0</v>
      </c>
      <c r="AI776" s="20">
        <f>IFERROR(VLOOKUP($E776,INPUTS!$A$44:$G$103,7,0),SCENARIOS!$N$23)</f>
        <v>0</v>
      </c>
      <c r="AJ776" s="15">
        <f t="shared" si="200"/>
        <v>0</v>
      </c>
      <c r="AL776" t="str">
        <f t="shared" si="201"/>
        <v>Y</v>
      </c>
      <c r="AM776" s="21">
        <f t="shared" si="202"/>
        <v>65998.9199047306</v>
      </c>
    </row>
    <row r="777" ht="15" customHeight="1" spans="1:39">
      <c r="A777" s="52" t="s">
        <v>1784</v>
      </c>
      <c r="B777" s="52" t="s">
        <v>445</v>
      </c>
      <c r="C777" s="52" t="s">
        <v>446</v>
      </c>
      <c r="D777" s="52" t="s">
        <v>929</v>
      </c>
      <c r="E777" s="10" t="s">
        <v>448</v>
      </c>
      <c r="F777" s="52" t="s">
        <v>447</v>
      </c>
      <c r="G777" s="52" t="s">
        <v>177</v>
      </c>
      <c r="H777" s="52" t="s">
        <v>460</v>
      </c>
      <c r="I777" s="52" t="s">
        <v>459</v>
      </c>
      <c r="J777" s="56" t="s">
        <v>185</v>
      </c>
      <c r="K777" s="52" t="s">
        <v>931</v>
      </c>
      <c r="L777" s="53" t="s">
        <v>293</v>
      </c>
      <c r="M777" s="13">
        <v>548</v>
      </c>
      <c r="N777" s="14">
        <f t="shared" si="191"/>
        <v>1.5013698630137</v>
      </c>
      <c r="O777" s="15">
        <v>2720</v>
      </c>
      <c r="P777" s="15">
        <f t="shared" si="192"/>
        <v>1490560</v>
      </c>
      <c r="Q777" s="16">
        <f>IFERROR(VLOOKUP(G777,SCENARIOS!$A$13:$E$18,2,0),0.025)</f>
        <v>0.045</v>
      </c>
      <c r="R777" s="52">
        <f>IFERROR(VLOOKUP(L777,INPUTS!$A$107:$B$120,2,0),0.0082)</f>
        <v>0.0079</v>
      </c>
      <c r="S777" s="52">
        <f t="shared" si="193"/>
        <v>21.488</v>
      </c>
      <c r="T777" s="15">
        <f t="shared" si="194"/>
        <v>11775.424</v>
      </c>
      <c r="U777" s="15">
        <f>T777/INPUTS!$B$7*1000</f>
        <v>14719280</v>
      </c>
      <c r="V777" s="15">
        <f>T777*INPUTS!$B$6</f>
        <v>37210.33984</v>
      </c>
      <c r="W777" s="54" t="s">
        <v>396</v>
      </c>
      <c r="X777" s="54" t="s">
        <v>396</v>
      </c>
      <c r="Y777" s="67">
        <f>IFERROR(VLOOKUP(E777,INPUTS!$A$44:$B$103,2,0),0)</f>
        <v>0</v>
      </c>
      <c r="Z777" s="15">
        <f t="shared" si="195"/>
        <v>0</v>
      </c>
      <c r="AA777" s="20">
        <f>IFERROR(VLOOKUP(E777,INPUTS!$A$44:$C$103,3,0),SCENARIOS!$J$23)</f>
        <v>0</v>
      </c>
      <c r="AB777" s="15">
        <f t="shared" si="196"/>
        <v>0</v>
      </c>
      <c r="AC777" s="20">
        <f>IFERROR(VLOOKUP($E777,INPUTS!$A$44:$G$103,4,0),SCENARIOS!$K$23)</f>
        <v>0</v>
      </c>
      <c r="AD777" s="15">
        <f t="shared" si="197"/>
        <v>0</v>
      </c>
      <c r="AE777" s="20">
        <f>IFERROR(VLOOKUP($E777,INPUTS!$A$44:$G$103,5,0),SCENARIOS!$L$23)</f>
        <v>0</v>
      </c>
      <c r="AF777" s="15">
        <f t="shared" si="198"/>
        <v>0</v>
      </c>
      <c r="AG777" s="20">
        <f>IFERROR(VLOOKUP($E777,INPUTS!$A$44:$G$103,6,0),SCENARIOS!$M$23)</f>
        <v>0</v>
      </c>
      <c r="AH777" s="15">
        <f t="shared" si="199"/>
        <v>0</v>
      </c>
      <c r="AI777" s="20">
        <f>IFERROR(VLOOKUP($E777,INPUTS!$A$44:$G$103,7,0),SCENARIOS!$N$23)</f>
        <v>0</v>
      </c>
      <c r="AJ777" s="15">
        <f t="shared" si="200"/>
        <v>0</v>
      </c>
      <c r="AL777" t="str">
        <f t="shared" si="201"/>
        <v>Y</v>
      </c>
      <c r="AM777" s="21">
        <f t="shared" si="202"/>
        <v>35390.2650299338</v>
      </c>
    </row>
    <row r="778" ht="15" customHeight="1" spans="1:39">
      <c r="A778" s="52" t="s">
        <v>1785</v>
      </c>
      <c r="B778" s="52" t="s">
        <v>445</v>
      </c>
      <c r="C778" s="52" t="s">
        <v>446</v>
      </c>
      <c r="D778" s="52" t="s">
        <v>929</v>
      </c>
      <c r="E778" s="10" t="s">
        <v>448</v>
      </c>
      <c r="F778" s="52" t="s">
        <v>447</v>
      </c>
      <c r="G778" s="52" t="s">
        <v>177</v>
      </c>
      <c r="H778" s="52" t="s">
        <v>211</v>
      </c>
      <c r="I778" s="52" t="s">
        <v>594</v>
      </c>
      <c r="J778" s="52" t="s">
        <v>165</v>
      </c>
      <c r="K778" s="52" t="s">
        <v>931</v>
      </c>
      <c r="L778" s="53" t="s">
        <v>293</v>
      </c>
      <c r="M778" s="13">
        <v>365</v>
      </c>
      <c r="N778" s="14">
        <f t="shared" si="191"/>
        <v>1</v>
      </c>
      <c r="O778" s="15">
        <v>5110</v>
      </c>
      <c r="P778" s="15">
        <f t="shared" si="192"/>
        <v>1865150</v>
      </c>
      <c r="Q778" s="16">
        <f>IFERROR(VLOOKUP(G778,SCENARIOS!$A$13:$E$18,2,0),0.025)</f>
        <v>0.045</v>
      </c>
      <c r="R778" s="52">
        <f>IFERROR(VLOOKUP(L778,INPUTS!$A$107:$B$120,2,0),0.0082)</f>
        <v>0.0079</v>
      </c>
      <c r="S778" s="52">
        <f t="shared" si="193"/>
        <v>40.369</v>
      </c>
      <c r="T778" s="15">
        <f t="shared" si="194"/>
        <v>14734.685</v>
      </c>
      <c r="U778" s="15">
        <f>T778/INPUTS!$B$7*1000</f>
        <v>18418356.25</v>
      </c>
      <c r="V778" s="15">
        <f>T778*INPUTS!$B$6</f>
        <v>46561.6046</v>
      </c>
      <c r="W778" s="54" t="s">
        <v>396</v>
      </c>
      <c r="X778" s="54" t="s">
        <v>396</v>
      </c>
      <c r="Y778" s="67">
        <f>IFERROR(VLOOKUP(E778,INPUTS!$A$44:$B$103,2,0),0)</f>
        <v>0</v>
      </c>
      <c r="Z778" s="15">
        <f t="shared" si="195"/>
        <v>0</v>
      </c>
      <c r="AA778" s="20">
        <f>IFERROR(VLOOKUP(E778,INPUTS!$A$44:$C$103,3,0),SCENARIOS!$J$23)</f>
        <v>0</v>
      </c>
      <c r="AB778" s="15">
        <f t="shared" si="196"/>
        <v>0</v>
      </c>
      <c r="AC778" s="20">
        <f>IFERROR(VLOOKUP($E778,INPUTS!$A$44:$G$103,4,0),SCENARIOS!$K$23)</f>
        <v>0</v>
      </c>
      <c r="AD778" s="15">
        <f t="shared" si="197"/>
        <v>0</v>
      </c>
      <c r="AE778" s="20">
        <f>IFERROR(VLOOKUP($E778,INPUTS!$A$44:$G$103,5,0),SCENARIOS!$L$23)</f>
        <v>0</v>
      </c>
      <c r="AF778" s="15">
        <f t="shared" si="198"/>
        <v>0</v>
      </c>
      <c r="AG778" s="20">
        <f>IFERROR(VLOOKUP($E778,INPUTS!$A$44:$G$103,6,0),SCENARIOS!$M$23)</f>
        <v>0</v>
      </c>
      <c r="AH778" s="15">
        <f t="shared" si="199"/>
        <v>0</v>
      </c>
      <c r="AI778" s="20">
        <f>IFERROR(VLOOKUP($E778,INPUTS!$A$44:$G$103,7,0),SCENARIOS!$N$23)</f>
        <v>0</v>
      </c>
      <c r="AJ778" s="15">
        <f t="shared" si="200"/>
        <v>0</v>
      </c>
      <c r="AL778" t="str">
        <f t="shared" si="201"/>
        <v>Y</v>
      </c>
      <c r="AM778" s="21">
        <f t="shared" si="202"/>
        <v>44284.1300052202</v>
      </c>
    </row>
    <row r="779" ht="15" customHeight="1" spans="1:39">
      <c r="A779" s="52" t="s">
        <v>1786</v>
      </c>
      <c r="B779" s="52" t="s">
        <v>445</v>
      </c>
      <c r="C779" s="52" t="s">
        <v>446</v>
      </c>
      <c r="D779" s="52" t="s">
        <v>929</v>
      </c>
      <c r="E779" s="10" t="s">
        <v>448</v>
      </c>
      <c r="F779" s="52" t="s">
        <v>447</v>
      </c>
      <c r="G779" s="52" t="s">
        <v>177</v>
      </c>
      <c r="H779" s="52" t="s">
        <v>222</v>
      </c>
      <c r="I779" s="52" t="s">
        <v>655</v>
      </c>
      <c r="J779" s="52" t="s">
        <v>165</v>
      </c>
      <c r="K779" s="52" t="s">
        <v>931</v>
      </c>
      <c r="L779" s="53" t="s">
        <v>293</v>
      </c>
      <c r="M779" s="13">
        <v>365</v>
      </c>
      <c r="N779" s="14">
        <f t="shared" si="191"/>
        <v>1</v>
      </c>
      <c r="O779" s="15">
        <v>5010</v>
      </c>
      <c r="P779" s="15">
        <f t="shared" si="192"/>
        <v>1828650</v>
      </c>
      <c r="Q779" s="16">
        <f>IFERROR(VLOOKUP(G779,SCENARIOS!$A$13:$E$18,2,0),0.025)</f>
        <v>0.045</v>
      </c>
      <c r="R779" s="52">
        <f>IFERROR(VLOOKUP(L779,INPUTS!$A$107:$B$120,2,0),0.0082)</f>
        <v>0.0079</v>
      </c>
      <c r="S779" s="52">
        <f t="shared" si="193"/>
        <v>39.579</v>
      </c>
      <c r="T779" s="15">
        <f t="shared" si="194"/>
        <v>14446.335</v>
      </c>
      <c r="U779" s="15">
        <f>T779/INPUTS!$B$7*1000</f>
        <v>18057918.75</v>
      </c>
      <c r="V779" s="15">
        <f>T779*INPUTS!$B$6</f>
        <v>45650.4186</v>
      </c>
      <c r="W779" s="54" t="s">
        <v>396</v>
      </c>
      <c r="X779" s="54" t="s">
        <v>396</v>
      </c>
      <c r="Y779" s="67">
        <f>IFERROR(VLOOKUP(E779,INPUTS!$A$44:$B$103,2,0),0)</f>
        <v>0</v>
      </c>
      <c r="Z779" s="15">
        <f t="shared" si="195"/>
        <v>0</v>
      </c>
      <c r="AA779" s="20">
        <f>IFERROR(VLOOKUP(E779,INPUTS!$A$44:$C$103,3,0),SCENARIOS!$J$23)</f>
        <v>0</v>
      </c>
      <c r="AB779" s="15">
        <f t="shared" si="196"/>
        <v>0</v>
      </c>
      <c r="AC779" s="20">
        <f>IFERROR(VLOOKUP($E779,INPUTS!$A$44:$G$103,4,0),SCENARIOS!$K$23)</f>
        <v>0</v>
      </c>
      <c r="AD779" s="15">
        <f t="shared" si="197"/>
        <v>0</v>
      </c>
      <c r="AE779" s="20">
        <f>IFERROR(VLOOKUP($E779,INPUTS!$A$44:$G$103,5,0),SCENARIOS!$L$23)</f>
        <v>0</v>
      </c>
      <c r="AF779" s="15">
        <f t="shared" si="198"/>
        <v>0</v>
      </c>
      <c r="AG779" s="20">
        <f>IFERROR(VLOOKUP($E779,INPUTS!$A$44:$G$103,6,0),SCENARIOS!$M$23)</f>
        <v>0</v>
      </c>
      <c r="AH779" s="15">
        <f t="shared" si="199"/>
        <v>0</v>
      </c>
      <c r="AI779" s="20">
        <f>IFERROR(VLOOKUP($E779,INPUTS!$A$44:$G$103,7,0),SCENARIOS!$N$23)</f>
        <v>0</v>
      </c>
      <c r="AJ779" s="15">
        <f t="shared" si="200"/>
        <v>0</v>
      </c>
      <c r="AL779" t="str">
        <f t="shared" si="201"/>
        <v>N</v>
      </c>
      <c r="AM779" s="21">
        <f t="shared" si="202"/>
        <v>43417.5129796778</v>
      </c>
    </row>
    <row r="780" ht="15" customHeight="1" spans="1:39">
      <c r="A780" s="52" t="s">
        <v>1787</v>
      </c>
      <c r="B780" s="52" t="s">
        <v>445</v>
      </c>
      <c r="C780" s="52" t="s">
        <v>446</v>
      </c>
      <c r="D780" s="52" t="s">
        <v>929</v>
      </c>
      <c r="E780" s="10" t="s">
        <v>448</v>
      </c>
      <c r="F780" s="52" t="s">
        <v>447</v>
      </c>
      <c r="G780" s="52" t="s">
        <v>177</v>
      </c>
      <c r="H780" s="52" t="s">
        <v>221</v>
      </c>
      <c r="I780" s="52" t="s">
        <v>662</v>
      </c>
      <c r="J780" s="52" t="s">
        <v>165</v>
      </c>
      <c r="K780" s="52" t="s">
        <v>931</v>
      </c>
      <c r="L780" s="53" t="s">
        <v>293</v>
      </c>
      <c r="M780" s="13">
        <v>365</v>
      </c>
      <c r="N780" s="14">
        <f t="shared" si="191"/>
        <v>1</v>
      </c>
      <c r="O780" s="15">
        <v>4560</v>
      </c>
      <c r="P780" s="15">
        <f t="shared" si="192"/>
        <v>1664400</v>
      </c>
      <c r="Q780" s="16">
        <f>IFERROR(VLOOKUP(G780,SCENARIOS!$A$13:$E$18,2,0),0.025)</f>
        <v>0.045</v>
      </c>
      <c r="R780" s="52">
        <f>IFERROR(VLOOKUP(L780,INPUTS!$A$107:$B$120,2,0),0.0082)</f>
        <v>0.0079</v>
      </c>
      <c r="S780" s="52">
        <f t="shared" si="193"/>
        <v>36.024</v>
      </c>
      <c r="T780" s="15">
        <f t="shared" si="194"/>
        <v>13148.76</v>
      </c>
      <c r="U780" s="15">
        <f>T780/INPUTS!$B$7*1000</f>
        <v>16435950</v>
      </c>
      <c r="V780" s="15">
        <f>T780*INPUTS!$B$6</f>
        <v>41550.0816</v>
      </c>
      <c r="W780" s="54" t="s">
        <v>396</v>
      </c>
      <c r="X780" s="54" t="s">
        <v>396</v>
      </c>
      <c r="Y780" s="67">
        <f>IFERROR(VLOOKUP(E780,INPUTS!$A$44:$B$103,2,0),0)</f>
        <v>0</v>
      </c>
      <c r="Z780" s="15">
        <f t="shared" si="195"/>
        <v>0</v>
      </c>
      <c r="AA780" s="20">
        <f>IFERROR(VLOOKUP(E780,INPUTS!$A$44:$C$103,3,0),SCENARIOS!$J$23)</f>
        <v>0</v>
      </c>
      <c r="AB780" s="15">
        <f t="shared" si="196"/>
        <v>0</v>
      </c>
      <c r="AC780" s="20">
        <f>IFERROR(VLOOKUP($E780,INPUTS!$A$44:$G$103,4,0),SCENARIOS!$K$23)</f>
        <v>0</v>
      </c>
      <c r="AD780" s="15">
        <f t="shared" si="197"/>
        <v>0</v>
      </c>
      <c r="AE780" s="20">
        <f>IFERROR(VLOOKUP($E780,INPUTS!$A$44:$G$103,5,0),SCENARIOS!$L$23)</f>
        <v>0</v>
      </c>
      <c r="AF780" s="15">
        <f t="shared" si="198"/>
        <v>0</v>
      </c>
      <c r="AG780" s="20">
        <f>IFERROR(VLOOKUP($E780,INPUTS!$A$44:$G$103,6,0),SCENARIOS!$M$23)</f>
        <v>0</v>
      </c>
      <c r="AH780" s="15">
        <f t="shared" si="199"/>
        <v>0</v>
      </c>
      <c r="AI780" s="20">
        <f>IFERROR(VLOOKUP($E780,INPUTS!$A$44:$G$103,7,0),SCENARIOS!$N$23)</f>
        <v>0</v>
      </c>
      <c r="AJ780" s="15">
        <f t="shared" si="200"/>
        <v>0</v>
      </c>
      <c r="AL780" t="str">
        <f t="shared" si="201"/>
        <v>N</v>
      </c>
      <c r="AM780" s="21">
        <f t="shared" si="202"/>
        <v>39517.7363647366</v>
      </c>
    </row>
    <row r="781" ht="15" customHeight="1" spans="1:39">
      <c r="A781" s="52" t="s">
        <v>1788</v>
      </c>
      <c r="B781" s="52" t="s">
        <v>445</v>
      </c>
      <c r="C781" s="52" t="s">
        <v>446</v>
      </c>
      <c r="D781" s="52" t="s">
        <v>929</v>
      </c>
      <c r="E781" s="10" t="s">
        <v>448</v>
      </c>
      <c r="F781" s="52" t="s">
        <v>447</v>
      </c>
      <c r="G781" s="52" t="s">
        <v>177</v>
      </c>
      <c r="H781" s="52" t="s">
        <v>1448</v>
      </c>
      <c r="I781" s="52" t="s">
        <v>1449</v>
      </c>
      <c r="J781" s="52" t="s">
        <v>165</v>
      </c>
      <c r="K781" s="52" t="s">
        <v>931</v>
      </c>
      <c r="L781" s="53" t="s">
        <v>293</v>
      </c>
      <c r="M781" s="13">
        <v>365</v>
      </c>
      <c r="N781" s="14">
        <f t="shared" si="191"/>
        <v>1</v>
      </c>
      <c r="O781" s="15">
        <v>5140</v>
      </c>
      <c r="P781" s="15">
        <f t="shared" si="192"/>
        <v>1876100</v>
      </c>
      <c r="Q781" s="16">
        <f>IFERROR(VLOOKUP(G781,SCENARIOS!$A$13:$E$18,2,0),0.025)</f>
        <v>0.045</v>
      </c>
      <c r="R781" s="52">
        <f>IFERROR(VLOOKUP(L781,INPUTS!$A$107:$B$120,2,0),0.0082)</f>
        <v>0.0079</v>
      </c>
      <c r="S781" s="52">
        <f t="shared" si="193"/>
        <v>40.606</v>
      </c>
      <c r="T781" s="15">
        <f t="shared" si="194"/>
        <v>14821.19</v>
      </c>
      <c r="U781" s="15">
        <f>T781/INPUTS!$B$7*1000</f>
        <v>18526487.5</v>
      </c>
      <c r="V781" s="15">
        <f>T781*INPUTS!$B$6</f>
        <v>46834.9604</v>
      </c>
      <c r="W781" s="54" t="s">
        <v>396</v>
      </c>
      <c r="X781" s="54" t="s">
        <v>396</v>
      </c>
      <c r="Y781" s="67">
        <f>IFERROR(VLOOKUP(E781,INPUTS!$A$44:$B$103,2,0),0)</f>
        <v>0</v>
      </c>
      <c r="Z781" s="15">
        <f t="shared" si="195"/>
        <v>0</v>
      </c>
      <c r="AA781" s="20">
        <f>IFERROR(VLOOKUP(E781,INPUTS!$A$44:$C$103,3,0),SCENARIOS!$J$23)</f>
        <v>0</v>
      </c>
      <c r="AB781" s="15">
        <f t="shared" si="196"/>
        <v>0</v>
      </c>
      <c r="AC781" s="20">
        <f>IFERROR(VLOOKUP($E781,INPUTS!$A$44:$G$103,4,0),SCENARIOS!$K$23)</f>
        <v>0</v>
      </c>
      <c r="AD781" s="15">
        <f t="shared" si="197"/>
        <v>0</v>
      </c>
      <c r="AE781" s="20">
        <f>IFERROR(VLOOKUP($E781,INPUTS!$A$44:$G$103,5,0),SCENARIOS!$L$23)</f>
        <v>0</v>
      </c>
      <c r="AF781" s="15">
        <f t="shared" si="198"/>
        <v>0</v>
      </c>
      <c r="AG781" s="20">
        <f>IFERROR(VLOOKUP($E781,INPUTS!$A$44:$G$103,6,0),SCENARIOS!$M$23)</f>
        <v>0</v>
      </c>
      <c r="AH781" s="15">
        <f t="shared" si="199"/>
        <v>0</v>
      </c>
      <c r="AI781" s="20">
        <f>IFERROR(VLOOKUP($E781,INPUTS!$A$44:$G$103,7,0),SCENARIOS!$N$23)</f>
        <v>0</v>
      </c>
      <c r="AJ781" s="15">
        <f t="shared" si="200"/>
        <v>0</v>
      </c>
      <c r="AL781" t="str">
        <f t="shared" si="201"/>
        <v>N</v>
      </c>
      <c r="AM781" s="21">
        <f t="shared" si="202"/>
        <v>44544.115112883</v>
      </c>
    </row>
    <row r="782" ht="15" customHeight="1" spans="1:39">
      <c r="A782" s="52" t="s">
        <v>1789</v>
      </c>
      <c r="B782" s="52" t="s">
        <v>445</v>
      </c>
      <c r="C782" s="52" t="s">
        <v>446</v>
      </c>
      <c r="D782" s="52" t="s">
        <v>929</v>
      </c>
      <c r="E782" s="10" t="s">
        <v>448</v>
      </c>
      <c r="F782" s="52" t="s">
        <v>447</v>
      </c>
      <c r="G782" s="52" t="s">
        <v>177</v>
      </c>
      <c r="H782" s="52" t="s">
        <v>214</v>
      </c>
      <c r="I782" s="52" t="s">
        <v>591</v>
      </c>
      <c r="J782" s="52" t="s">
        <v>165</v>
      </c>
      <c r="K782" s="52" t="s">
        <v>931</v>
      </c>
      <c r="L782" s="53" t="s">
        <v>293</v>
      </c>
      <c r="M782" s="13">
        <v>260</v>
      </c>
      <c r="N782" s="14">
        <f t="shared" si="191"/>
        <v>0.712328767123288</v>
      </c>
      <c r="O782" s="15">
        <v>5200</v>
      </c>
      <c r="P782" s="15">
        <f t="shared" si="192"/>
        <v>1352000</v>
      </c>
      <c r="Q782" s="16">
        <f>IFERROR(VLOOKUP(G782,SCENARIOS!$A$13:$E$18,2,0),0.025)</f>
        <v>0.045</v>
      </c>
      <c r="R782" s="52">
        <f>IFERROR(VLOOKUP(L782,INPUTS!$A$107:$B$120,2,0),0.0082)</f>
        <v>0.0079</v>
      </c>
      <c r="S782" s="52">
        <f t="shared" si="193"/>
        <v>41.08</v>
      </c>
      <c r="T782" s="15">
        <f t="shared" si="194"/>
        <v>10680.8</v>
      </c>
      <c r="U782" s="15">
        <f>T782/INPUTS!$B$7*1000</f>
        <v>13351000</v>
      </c>
      <c r="V782" s="15">
        <f>T782*INPUTS!$B$6</f>
        <v>33751.328</v>
      </c>
      <c r="W782" s="54" t="s">
        <v>396</v>
      </c>
      <c r="X782" s="54" t="s">
        <v>396</v>
      </c>
      <c r="Y782" s="67">
        <f>IFERROR(VLOOKUP(E782,INPUTS!$A$44:$B$103,2,0),0)</f>
        <v>0</v>
      </c>
      <c r="Z782" s="15">
        <f t="shared" si="195"/>
        <v>0</v>
      </c>
      <c r="AA782" s="20">
        <f>IFERROR(VLOOKUP(E782,INPUTS!$A$44:$C$103,3,0),SCENARIOS!$J$23)</f>
        <v>0</v>
      </c>
      <c r="AB782" s="15">
        <f t="shared" si="196"/>
        <v>0</v>
      </c>
      <c r="AC782" s="20">
        <f>IFERROR(VLOOKUP($E782,INPUTS!$A$44:$G$103,4,0),SCENARIOS!$K$23)</f>
        <v>0</v>
      </c>
      <c r="AD782" s="15">
        <f t="shared" si="197"/>
        <v>0</v>
      </c>
      <c r="AE782" s="20">
        <f>IFERROR(VLOOKUP($E782,INPUTS!$A$44:$G$103,5,0),SCENARIOS!$L$23)</f>
        <v>0</v>
      </c>
      <c r="AF782" s="15">
        <f t="shared" si="198"/>
        <v>0</v>
      </c>
      <c r="AG782" s="20">
        <f>IFERROR(VLOOKUP($E782,INPUTS!$A$44:$G$103,6,0),SCENARIOS!$M$23)</f>
        <v>0</v>
      </c>
      <c r="AH782" s="15">
        <f t="shared" si="199"/>
        <v>0</v>
      </c>
      <c r="AI782" s="20">
        <f>IFERROR(VLOOKUP($E782,INPUTS!$A$44:$G$103,7,0),SCENARIOS!$N$23)</f>
        <v>0</v>
      </c>
      <c r="AJ782" s="15">
        <f t="shared" si="200"/>
        <v>0</v>
      </c>
      <c r="AL782" t="str">
        <f t="shared" si="201"/>
        <v>N</v>
      </c>
      <c r="AM782" s="21">
        <f t="shared" si="202"/>
        <v>32100.4443433814</v>
      </c>
    </row>
    <row r="783" ht="15" customHeight="1" spans="1:39">
      <c r="A783" s="52" t="s">
        <v>1790</v>
      </c>
      <c r="B783" s="52" t="s">
        <v>445</v>
      </c>
      <c r="C783" s="52" t="s">
        <v>446</v>
      </c>
      <c r="D783" s="52" t="s">
        <v>929</v>
      </c>
      <c r="E783" s="10" t="s">
        <v>448</v>
      </c>
      <c r="F783" s="52" t="s">
        <v>447</v>
      </c>
      <c r="G783" s="52" t="s">
        <v>177</v>
      </c>
      <c r="H783" s="52" t="s">
        <v>212</v>
      </c>
      <c r="I783" s="52" t="s">
        <v>597</v>
      </c>
      <c r="J783" s="52" t="s">
        <v>165</v>
      </c>
      <c r="K783" s="52" t="s">
        <v>931</v>
      </c>
      <c r="L783" s="53" t="s">
        <v>293</v>
      </c>
      <c r="M783" s="13">
        <v>260</v>
      </c>
      <c r="N783" s="14">
        <f t="shared" si="191"/>
        <v>0.712328767123288</v>
      </c>
      <c r="O783" s="15">
        <v>4800</v>
      </c>
      <c r="P783" s="15">
        <f t="shared" si="192"/>
        <v>1248000</v>
      </c>
      <c r="Q783" s="16">
        <f>IFERROR(VLOOKUP(G783,SCENARIOS!$A$13:$E$18,2,0),0.025)</f>
        <v>0.045</v>
      </c>
      <c r="R783" s="52">
        <f>IFERROR(VLOOKUP(L783,INPUTS!$A$107:$B$120,2,0),0.0082)</f>
        <v>0.0079</v>
      </c>
      <c r="S783" s="52">
        <f t="shared" si="193"/>
        <v>37.92</v>
      </c>
      <c r="T783" s="15">
        <f t="shared" si="194"/>
        <v>9859.2</v>
      </c>
      <c r="U783" s="15">
        <f>T783/INPUTS!$B$7*1000</f>
        <v>12324000</v>
      </c>
      <c r="V783" s="15">
        <f>T783*INPUTS!$B$6</f>
        <v>31155.072</v>
      </c>
      <c r="W783" s="54" t="s">
        <v>396</v>
      </c>
      <c r="X783" s="54" t="s">
        <v>396</v>
      </c>
      <c r="Y783" s="67">
        <f>IFERROR(VLOOKUP(E783,INPUTS!$A$44:$B$103,2,0),0)</f>
        <v>0</v>
      </c>
      <c r="Z783" s="15">
        <f t="shared" si="195"/>
        <v>0</v>
      </c>
      <c r="AA783" s="20">
        <f>IFERROR(VLOOKUP(E783,INPUTS!$A$44:$C$103,3,0),SCENARIOS!$J$23)</f>
        <v>0</v>
      </c>
      <c r="AB783" s="15">
        <f t="shared" si="196"/>
        <v>0</v>
      </c>
      <c r="AC783" s="20">
        <f>IFERROR(VLOOKUP($E783,INPUTS!$A$44:$G$103,4,0),SCENARIOS!$K$23)</f>
        <v>0</v>
      </c>
      <c r="AD783" s="15">
        <f t="shared" si="197"/>
        <v>0</v>
      </c>
      <c r="AE783" s="20">
        <f>IFERROR(VLOOKUP($E783,INPUTS!$A$44:$G$103,5,0),SCENARIOS!$L$23)</f>
        <v>0</v>
      </c>
      <c r="AF783" s="15">
        <f t="shared" si="198"/>
        <v>0</v>
      </c>
      <c r="AG783" s="20">
        <f>IFERROR(VLOOKUP($E783,INPUTS!$A$44:$G$103,6,0),SCENARIOS!$M$23)</f>
        <v>0</v>
      </c>
      <c r="AH783" s="15">
        <f t="shared" si="199"/>
        <v>0</v>
      </c>
      <c r="AI783" s="20">
        <f>IFERROR(VLOOKUP($E783,INPUTS!$A$44:$G$103,7,0),SCENARIOS!$N$23)</f>
        <v>0</v>
      </c>
      <c r="AJ783" s="15">
        <f t="shared" si="200"/>
        <v>0</v>
      </c>
      <c r="AL783" t="str">
        <f t="shared" si="201"/>
        <v>Y</v>
      </c>
      <c r="AM783" s="21">
        <f t="shared" si="202"/>
        <v>29631.1793938905</v>
      </c>
    </row>
    <row r="784" ht="15" customHeight="1" spans="1:39">
      <c r="A784" s="52" t="s">
        <v>1791</v>
      </c>
      <c r="B784" s="52" t="s">
        <v>445</v>
      </c>
      <c r="C784" s="52" t="s">
        <v>446</v>
      </c>
      <c r="D784" s="52" t="s">
        <v>929</v>
      </c>
      <c r="E784" s="10" t="s">
        <v>448</v>
      </c>
      <c r="F784" s="52" t="s">
        <v>447</v>
      </c>
      <c r="G784" s="52" t="s">
        <v>177</v>
      </c>
      <c r="H784" s="52" t="s">
        <v>215</v>
      </c>
      <c r="I784" s="52" t="s">
        <v>490</v>
      </c>
      <c r="J784" s="52" t="s">
        <v>165</v>
      </c>
      <c r="K784" s="52" t="s">
        <v>931</v>
      </c>
      <c r="L784" s="53" t="s">
        <v>293</v>
      </c>
      <c r="M784" s="13">
        <v>365</v>
      </c>
      <c r="N784" s="14">
        <f t="shared" si="191"/>
        <v>1</v>
      </c>
      <c r="O784" s="15">
        <v>5900</v>
      </c>
      <c r="P784" s="15">
        <f t="shared" si="192"/>
        <v>2153500</v>
      </c>
      <c r="Q784" s="16">
        <f>IFERROR(VLOOKUP(G784,SCENARIOS!$A$13:$E$18,2,0),0.025)</f>
        <v>0.045</v>
      </c>
      <c r="R784" s="52">
        <f>IFERROR(VLOOKUP(L784,INPUTS!$A$107:$B$120,2,0),0.0082)</f>
        <v>0.0079</v>
      </c>
      <c r="S784" s="52">
        <f t="shared" si="193"/>
        <v>46.61</v>
      </c>
      <c r="T784" s="15">
        <f t="shared" si="194"/>
        <v>17012.65</v>
      </c>
      <c r="U784" s="15">
        <f>T784/INPUTS!$B$7*1000</f>
        <v>21265812.5</v>
      </c>
      <c r="V784" s="15">
        <f>T784*INPUTS!$B$6</f>
        <v>53759.974</v>
      </c>
      <c r="W784" s="54" t="s">
        <v>396</v>
      </c>
      <c r="X784" s="54" t="s">
        <v>396</v>
      </c>
      <c r="Y784" s="67">
        <f>IFERROR(VLOOKUP(E784,INPUTS!$A$44:$B$103,2,0),0)</f>
        <v>0</v>
      </c>
      <c r="Z784" s="15">
        <f t="shared" si="195"/>
        <v>0</v>
      </c>
      <c r="AA784" s="20">
        <f>IFERROR(VLOOKUP(E784,INPUTS!$A$44:$C$103,3,0),SCENARIOS!$J$23)</f>
        <v>0</v>
      </c>
      <c r="AB784" s="15">
        <f t="shared" si="196"/>
        <v>0</v>
      </c>
      <c r="AC784" s="20">
        <f>IFERROR(VLOOKUP($E784,INPUTS!$A$44:$G$103,4,0),SCENARIOS!$K$23)</f>
        <v>0</v>
      </c>
      <c r="AD784" s="15">
        <f t="shared" si="197"/>
        <v>0</v>
      </c>
      <c r="AE784" s="20">
        <f>IFERROR(VLOOKUP($E784,INPUTS!$A$44:$G$103,5,0),SCENARIOS!$L$23)</f>
        <v>0</v>
      </c>
      <c r="AF784" s="15">
        <f t="shared" si="198"/>
        <v>0</v>
      </c>
      <c r="AG784" s="20">
        <f>IFERROR(VLOOKUP($E784,INPUTS!$A$44:$G$103,6,0),SCENARIOS!$M$23)</f>
        <v>0</v>
      </c>
      <c r="AH784" s="15">
        <f t="shared" si="199"/>
        <v>0</v>
      </c>
      <c r="AI784" s="20">
        <f>IFERROR(VLOOKUP($E784,INPUTS!$A$44:$G$103,7,0),SCENARIOS!$N$23)</f>
        <v>0</v>
      </c>
      <c r="AJ784" s="15">
        <f t="shared" si="200"/>
        <v>0</v>
      </c>
      <c r="AL784" t="str">
        <f t="shared" si="201"/>
        <v>N</v>
      </c>
      <c r="AM784" s="21">
        <f t="shared" si="202"/>
        <v>51130.4045070057</v>
      </c>
    </row>
    <row r="785" ht="15" customHeight="1" spans="1:39">
      <c r="A785" s="52" t="s">
        <v>1792</v>
      </c>
      <c r="B785" s="52" t="s">
        <v>445</v>
      </c>
      <c r="C785" s="52" t="s">
        <v>446</v>
      </c>
      <c r="D785" s="52" t="s">
        <v>929</v>
      </c>
      <c r="E785" s="10" t="s">
        <v>448</v>
      </c>
      <c r="F785" s="52" t="s">
        <v>447</v>
      </c>
      <c r="G785" s="52" t="s">
        <v>177</v>
      </c>
      <c r="H785" s="52" t="s">
        <v>213</v>
      </c>
      <c r="I785" s="52" t="s">
        <v>606</v>
      </c>
      <c r="J785" s="52" t="s">
        <v>165</v>
      </c>
      <c r="K785" s="52" t="s">
        <v>931</v>
      </c>
      <c r="L785" s="53" t="s">
        <v>293</v>
      </c>
      <c r="M785" s="13">
        <v>365</v>
      </c>
      <c r="N785" s="14">
        <f t="shared" si="191"/>
        <v>1</v>
      </c>
      <c r="O785" s="15">
        <v>5830</v>
      </c>
      <c r="P785" s="15">
        <f t="shared" si="192"/>
        <v>2127950</v>
      </c>
      <c r="Q785" s="16">
        <f>IFERROR(VLOOKUP(G785,SCENARIOS!$A$13:$E$18,2,0),0.025)</f>
        <v>0.045</v>
      </c>
      <c r="R785" s="52">
        <f>IFERROR(VLOOKUP(L785,INPUTS!$A$107:$B$120,2,0),0.0082)</f>
        <v>0.0079</v>
      </c>
      <c r="S785" s="52">
        <f t="shared" si="193"/>
        <v>46.057</v>
      </c>
      <c r="T785" s="15">
        <f t="shared" si="194"/>
        <v>16810.805</v>
      </c>
      <c r="U785" s="15">
        <f>T785/INPUTS!$B$7*1000</f>
        <v>21013506.25</v>
      </c>
      <c r="V785" s="15">
        <f>T785*INPUTS!$B$6</f>
        <v>53122.1438</v>
      </c>
      <c r="W785" s="54" t="s">
        <v>396</v>
      </c>
      <c r="X785" s="54" t="s">
        <v>396</v>
      </c>
      <c r="Y785" s="67">
        <f>IFERROR(VLOOKUP(E785,INPUTS!$A$44:$B$103,2,0),0)</f>
        <v>0</v>
      </c>
      <c r="Z785" s="15">
        <f t="shared" si="195"/>
        <v>0</v>
      </c>
      <c r="AA785" s="20">
        <f>IFERROR(VLOOKUP(E785,INPUTS!$A$44:$C$103,3,0),SCENARIOS!$J$23)</f>
        <v>0</v>
      </c>
      <c r="AB785" s="15">
        <f t="shared" si="196"/>
        <v>0</v>
      </c>
      <c r="AC785" s="20">
        <f>IFERROR(VLOOKUP($E785,INPUTS!$A$44:$G$103,4,0),SCENARIOS!$K$23)</f>
        <v>0</v>
      </c>
      <c r="AD785" s="15">
        <f t="shared" si="197"/>
        <v>0</v>
      </c>
      <c r="AE785" s="20">
        <f>IFERROR(VLOOKUP($E785,INPUTS!$A$44:$G$103,5,0),SCENARIOS!$L$23)</f>
        <v>0</v>
      </c>
      <c r="AF785" s="15">
        <f t="shared" si="198"/>
        <v>0</v>
      </c>
      <c r="AG785" s="20">
        <f>IFERROR(VLOOKUP($E785,INPUTS!$A$44:$G$103,6,0),SCENARIOS!$M$23)</f>
        <v>0</v>
      </c>
      <c r="AH785" s="15">
        <f t="shared" si="199"/>
        <v>0</v>
      </c>
      <c r="AI785" s="20">
        <f>IFERROR(VLOOKUP($E785,INPUTS!$A$44:$G$103,7,0),SCENARIOS!$N$23)</f>
        <v>0</v>
      </c>
      <c r="AJ785" s="15">
        <f t="shared" si="200"/>
        <v>0</v>
      </c>
      <c r="AL785" t="str">
        <f t="shared" si="201"/>
        <v>N</v>
      </c>
      <c r="AM785" s="21">
        <f t="shared" si="202"/>
        <v>50523.772589126</v>
      </c>
    </row>
    <row r="786" ht="15" customHeight="1" spans="1:39">
      <c r="A786" s="52" t="s">
        <v>1793</v>
      </c>
      <c r="B786" s="52" t="s">
        <v>445</v>
      </c>
      <c r="C786" s="52" t="s">
        <v>446</v>
      </c>
      <c r="D786" s="52" t="s">
        <v>929</v>
      </c>
      <c r="E786" s="10" t="s">
        <v>448</v>
      </c>
      <c r="F786" s="52" t="s">
        <v>447</v>
      </c>
      <c r="G786" s="52" t="s">
        <v>177</v>
      </c>
      <c r="H786" s="52" t="s">
        <v>640</v>
      </c>
      <c r="I786" s="52" t="s">
        <v>639</v>
      </c>
      <c r="J786" s="56" t="s">
        <v>185</v>
      </c>
      <c r="K786" s="52" t="s">
        <v>931</v>
      </c>
      <c r="L786" s="53" t="s">
        <v>291</v>
      </c>
      <c r="M786" s="13">
        <v>548</v>
      </c>
      <c r="N786" s="14">
        <f t="shared" si="191"/>
        <v>1.5013698630137</v>
      </c>
      <c r="O786" s="15">
        <v>3480</v>
      </c>
      <c r="P786" s="15">
        <f t="shared" si="192"/>
        <v>1907040</v>
      </c>
      <c r="Q786" s="16">
        <f>IFERROR(VLOOKUP(G786,SCENARIOS!$A$13:$E$18,2,0),0.025)</f>
        <v>0.045</v>
      </c>
      <c r="R786" s="52">
        <f>IFERROR(VLOOKUP(L786,INPUTS!$A$107:$B$120,2,0),0.0082)</f>
        <v>0.0079</v>
      </c>
      <c r="S786" s="52">
        <f t="shared" si="193"/>
        <v>27.492</v>
      </c>
      <c r="T786" s="15">
        <f t="shared" si="194"/>
        <v>15065.616</v>
      </c>
      <c r="U786" s="15">
        <f>T786/INPUTS!$B$7*1000</f>
        <v>18832020</v>
      </c>
      <c r="V786" s="15">
        <f>T786*INPUTS!$B$6</f>
        <v>47607.34656</v>
      </c>
      <c r="W786" s="54" t="s">
        <v>396</v>
      </c>
      <c r="X786" s="54" t="s">
        <v>396</v>
      </c>
      <c r="Y786" s="67">
        <f>IFERROR(VLOOKUP(E786,INPUTS!$A$44:$B$103,2,0),0)</f>
        <v>0</v>
      </c>
      <c r="Z786" s="15">
        <f t="shared" si="195"/>
        <v>0</v>
      </c>
      <c r="AA786" s="20">
        <f>IFERROR(VLOOKUP(E786,INPUTS!$A$44:$C$103,3,0),SCENARIOS!$J$23)</f>
        <v>0</v>
      </c>
      <c r="AB786" s="15">
        <f t="shared" si="196"/>
        <v>0</v>
      </c>
      <c r="AC786" s="20">
        <f>IFERROR(VLOOKUP($E786,INPUTS!$A$44:$G$103,4,0),SCENARIOS!$K$23)</f>
        <v>0</v>
      </c>
      <c r="AD786" s="15">
        <f t="shared" si="197"/>
        <v>0</v>
      </c>
      <c r="AE786" s="20">
        <f>IFERROR(VLOOKUP($E786,INPUTS!$A$44:$G$103,5,0),SCENARIOS!$L$23)</f>
        <v>0</v>
      </c>
      <c r="AF786" s="15">
        <f t="shared" si="198"/>
        <v>0</v>
      </c>
      <c r="AG786" s="20">
        <f>IFERROR(VLOOKUP($E786,INPUTS!$A$44:$G$103,6,0),SCENARIOS!$M$23)</f>
        <v>0</v>
      </c>
      <c r="AH786" s="15">
        <f t="shared" si="199"/>
        <v>0</v>
      </c>
      <c r="AI786" s="20">
        <f>IFERROR(VLOOKUP($E786,INPUTS!$A$44:$G$103,7,0),SCENARIOS!$N$23)</f>
        <v>0</v>
      </c>
      <c r="AJ786" s="15">
        <f t="shared" si="200"/>
        <v>0</v>
      </c>
      <c r="AL786" t="str">
        <f t="shared" si="201"/>
        <v>N</v>
      </c>
      <c r="AM786" s="21">
        <f t="shared" si="202"/>
        <v>45278.7214353565</v>
      </c>
    </row>
    <row r="787" ht="15" customHeight="1" spans="1:39">
      <c r="A787" s="52" t="s">
        <v>1794</v>
      </c>
      <c r="B787" s="52" t="s">
        <v>445</v>
      </c>
      <c r="C787" s="52" t="s">
        <v>446</v>
      </c>
      <c r="D787" s="52" t="s">
        <v>929</v>
      </c>
      <c r="E787" s="10" t="s">
        <v>448</v>
      </c>
      <c r="F787" s="52" t="s">
        <v>447</v>
      </c>
      <c r="G787" s="52" t="s">
        <v>177</v>
      </c>
      <c r="H787" s="52" t="s">
        <v>644</v>
      </c>
      <c r="I787" s="52" t="s">
        <v>643</v>
      </c>
      <c r="J787" s="56" t="s">
        <v>185</v>
      </c>
      <c r="K787" s="52" t="s">
        <v>931</v>
      </c>
      <c r="L787" s="53" t="s">
        <v>295</v>
      </c>
      <c r="M787" s="13">
        <v>548</v>
      </c>
      <c r="N787" s="14">
        <f t="shared" si="191"/>
        <v>1.5013698630137</v>
      </c>
      <c r="O787" s="15">
        <v>6140</v>
      </c>
      <c r="P787" s="15">
        <f t="shared" si="192"/>
        <v>3364720</v>
      </c>
      <c r="Q787" s="16">
        <f>IFERROR(VLOOKUP(G787,SCENARIOS!$A$13:$E$18,2,0),0.025)</f>
        <v>0.045</v>
      </c>
      <c r="R787" s="52">
        <f>IFERROR(VLOOKUP(L787,INPUTS!$A$107:$B$120,2,0),0.0082)</f>
        <v>0.0089</v>
      </c>
      <c r="S787" s="52">
        <f t="shared" si="193"/>
        <v>54.646</v>
      </c>
      <c r="T787" s="15">
        <f t="shared" si="194"/>
        <v>29946.008</v>
      </c>
      <c r="U787" s="15">
        <f>T787/INPUTS!$B$7*1000</f>
        <v>37432510</v>
      </c>
      <c r="V787" s="15">
        <f>T787*INPUTS!$B$6</f>
        <v>94629.38528</v>
      </c>
      <c r="W787" s="54" t="s">
        <v>396</v>
      </c>
      <c r="X787" s="54" t="s">
        <v>396</v>
      </c>
      <c r="Y787" s="67">
        <f>IFERROR(VLOOKUP(E787,INPUTS!$A$44:$B$103,2,0),0)</f>
        <v>0</v>
      </c>
      <c r="Z787" s="15">
        <f t="shared" si="195"/>
        <v>0</v>
      </c>
      <c r="AA787" s="20">
        <f>IFERROR(VLOOKUP(E787,INPUTS!$A$44:$C$103,3,0),SCENARIOS!$J$23)</f>
        <v>0</v>
      </c>
      <c r="AB787" s="15">
        <f t="shared" si="196"/>
        <v>0</v>
      </c>
      <c r="AC787" s="20">
        <f>IFERROR(VLOOKUP($E787,INPUTS!$A$44:$G$103,4,0),SCENARIOS!$K$23)</f>
        <v>0</v>
      </c>
      <c r="AD787" s="15">
        <f t="shared" si="197"/>
        <v>0</v>
      </c>
      <c r="AE787" s="20">
        <f>IFERROR(VLOOKUP($E787,INPUTS!$A$44:$G$103,5,0),SCENARIOS!$L$23)</f>
        <v>0</v>
      </c>
      <c r="AF787" s="15">
        <f t="shared" si="198"/>
        <v>0</v>
      </c>
      <c r="AG787" s="20">
        <f>IFERROR(VLOOKUP($E787,INPUTS!$A$44:$G$103,6,0),SCENARIOS!$M$23)</f>
        <v>0</v>
      </c>
      <c r="AH787" s="15">
        <f t="shared" si="199"/>
        <v>0</v>
      </c>
      <c r="AI787" s="20">
        <f>IFERROR(VLOOKUP($E787,INPUTS!$A$44:$G$103,7,0),SCENARIOS!$N$23)</f>
        <v>0</v>
      </c>
      <c r="AJ787" s="15">
        <f t="shared" si="200"/>
        <v>0</v>
      </c>
      <c r="AL787" t="str">
        <f t="shared" si="201"/>
        <v>N</v>
      </c>
      <c r="AM787" s="21">
        <f t="shared" si="202"/>
        <v>90000.7642789354</v>
      </c>
    </row>
    <row r="788" ht="15" customHeight="1" spans="1:39">
      <c r="A788" s="52" t="s">
        <v>1795</v>
      </c>
      <c r="B788" s="52" t="s">
        <v>445</v>
      </c>
      <c r="C788" s="52" t="s">
        <v>446</v>
      </c>
      <c r="D788" s="52" t="s">
        <v>929</v>
      </c>
      <c r="E788" s="10" t="s">
        <v>448</v>
      </c>
      <c r="F788" s="52" t="s">
        <v>447</v>
      </c>
      <c r="G788" s="52" t="s">
        <v>177</v>
      </c>
      <c r="H788" s="52" t="s">
        <v>456</v>
      </c>
      <c r="I788" s="52" t="s">
        <v>455</v>
      </c>
      <c r="J788" s="56" t="s">
        <v>185</v>
      </c>
      <c r="K788" s="52" t="s">
        <v>931</v>
      </c>
      <c r="L788" s="53" t="s">
        <v>291</v>
      </c>
      <c r="M788" s="13">
        <v>548</v>
      </c>
      <c r="N788" s="14">
        <f t="shared" si="191"/>
        <v>1.5013698630137</v>
      </c>
      <c r="O788" s="15">
        <v>2820</v>
      </c>
      <c r="P788" s="15">
        <f t="shared" si="192"/>
        <v>1545360</v>
      </c>
      <c r="Q788" s="16">
        <f>IFERROR(VLOOKUP(G788,SCENARIOS!$A$13:$E$18,2,0),0.025)</f>
        <v>0.045</v>
      </c>
      <c r="R788" s="52">
        <f>IFERROR(VLOOKUP(L788,INPUTS!$A$107:$B$120,2,0),0.0082)</f>
        <v>0.0079</v>
      </c>
      <c r="S788" s="52">
        <f t="shared" si="193"/>
        <v>22.278</v>
      </c>
      <c r="T788" s="15">
        <f t="shared" si="194"/>
        <v>12208.344</v>
      </c>
      <c r="U788" s="15">
        <f>T788/INPUTS!$B$7*1000</f>
        <v>15260430</v>
      </c>
      <c r="V788" s="15">
        <f>T788*INPUTS!$B$6</f>
        <v>38578.36704</v>
      </c>
      <c r="W788" s="54" t="s">
        <v>396</v>
      </c>
      <c r="X788" s="54" t="s">
        <v>396</v>
      </c>
      <c r="Y788" s="67">
        <f>IFERROR(VLOOKUP(E788,INPUTS!$A$44:$B$103,2,0),0)</f>
        <v>0</v>
      </c>
      <c r="Z788" s="15">
        <f t="shared" si="195"/>
        <v>0</v>
      </c>
      <c r="AA788" s="20">
        <f>IFERROR(VLOOKUP(E788,INPUTS!$A$44:$C$103,3,0),SCENARIOS!$J$23)</f>
        <v>0</v>
      </c>
      <c r="AB788" s="15">
        <f t="shared" si="196"/>
        <v>0</v>
      </c>
      <c r="AC788" s="20">
        <f>IFERROR(VLOOKUP($E788,INPUTS!$A$44:$G$103,4,0),SCENARIOS!$K$23)</f>
        <v>0</v>
      </c>
      <c r="AD788" s="15">
        <f t="shared" si="197"/>
        <v>0</v>
      </c>
      <c r="AE788" s="20">
        <f>IFERROR(VLOOKUP($E788,INPUTS!$A$44:$G$103,5,0),SCENARIOS!$L$23)</f>
        <v>0</v>
      </c>
      <c r="AF788" s="15">
        <f t="shared" si="198"/>
        <v>0</v>
      </c>
      <c r="AG788" s="20">
        <f>IFERROR(VLOOKUP($E788,INPUTS!$A$44:$G$103,6,0),SCENARIOS!$M$23)</f>
        <v>0</v>
      </c>
      <c r="AH788" s="15">
        <f t="shared" si="199"/>
        <v>0</v>
      </c>
      <c r="AI788" s="20">
        <f>IFERROR(VLOOKUP($E788,INPUTS!$A$44:$G$103,7,0),SCENARIOS!$N$23)</f>
        <v>0</v>
      </c>
      <c r="AJ788" s="15">
        <f t="shared" si="200"/>
        <v>0</v>
      </c>
      <c r="AL788" t="str">
        <f t="shared" si="201"/>
        <v>N</v>
      </c>
      <c r="AM788" s="21">
        <f t="shared" si="202"/>
        <v>36691.3777148579</v>
      </c>
    </row>
    <row r="789" ht="15" customHeight="1" spans="1:39">
      <c r="A789" s="52" t="s">
        <v>1796</v>
      </c>
      <c r="B789" s="52" t="s">
        <v>445</v>
      </c>
      <c r="C789" s="52" t="s">
        <v>446</v>
      </c>
      <c r="D789" s="52" t="s">
        <v>929</v>
      </c>
      <c r="E789" s="10" t="s">
        <v>448</v>
      </c>
      <c r="F789" s="52" t="s">
        <v>447</v>
      </c>
      <c r="G789" s="52" t="s">
        <v>177</v>
      </c>
      <c r="H789" s="52" t="s">
        <v>1731</v>
      </c>
      <c r="I789" s="52" t="s">
        <v>1732</v>
      </c>
      <c r="J789" s="56" t="s">
        <v>185</v>
      </c>
      <c r="K789" s="52" t="s">
        <v>931</v>
      </c>
      <c r="L789" s="53" t="s">
        <v>291</v>
      </c>
      <c r="M789" s="13">
        <v>365</v>
      </c>
      <c r="N789" s="14">
        <f t="shared" si="191"/>
        <v>1</v>
      </c>
      <c r="O789" s="15">
        <v>3620</v>
      </c>
      <c r="P789" s="15">
        <f t="shared" si="192"/>
        <v>1321300</v>
      </c>
      <c r="Q789" s="16">
        <f>IFERROR(VLOOKUP(G789,SCENARIOS!$A$13:$E$18,2,0),0.025)</f>
        <v>0.045</v>
      </c>
      <c r="R789" s="52">
        <f>IFERROR(VLOOKUP(L789,INPUTS!$A$107:$B$120,2,0),0.0082)</f>
        <v>0.0079</v>
      </c>
      <c r="S789" s="52">
        <f t="shared" si="193"/>
        <v>28.598</v>
      </c>
      <c r="T789" s="15">
        <f t="shared" si="194"/>
        <v>10438.27</v>
      </c>
      <c r="U789" s="15">
        <f>T789/INPUTS!$B$7*1000</f>
        <v>13047837.5</v>
      </c>
      <c r="V789" s="15">
        <f>T789*INPUTS!$B$6</f>
        <v>32984.9332</v>
      </c>
      <c r="W789" s="54" t="s">
        <v>396</v>
      </c>
      <c r="X789" s="54" t="s">
        <v>396</v>
      </c>
      <c r="Y789" s="67">
        <f>IFERROR(VLOOKUP(E789,INPUTS!$A$44:$B$103,2,0),0)</f>
        <v>0</v>
      </c>
      <c r="Z789" s="15">
        <f t="shared" si="195"/>
        <v>0</v>
      </c>
      <c r="AA789" s="20">
        <f>IFERROR(VLOOKUP(E789,INPUTS!$A$44:$C$103,3,0),SCENARIOS!$J$23)</f>
        <v>0</v>
      </c>
      <c r="AB789" s="15">
        <f t="shared" si="196"/>
        <v>0</v>
      </c>
      <c r="AC789" s="20">
        <f>IFERROR(VLOOKUP($E789,INPUTS!$A$44:$G$103,4,0),SCENARIOS!$K$23)</f>
        <v>0</v>
      </c>
      <c r="AD789" s="15">
        <f t="shared" si="197"/>
        <v>0</v>
      </c>
      <c r="AE789" s="20">
        <f>IFERROR(VLOOKUP($E789,INPUTS!$A$44:$G$103,5,0),SCENARIOS!$L$23)</f>
        <v>0</v>
      </c>
      <c r="AF789" s="15">
        <f t="shared" si="198"/>
        <v>0</v>
      </c>
      <c r="AG789" s="20">
        <f>IFERROR(VLOOKUP($E789,INPUTS!$A$44:$G$103,6,0),SCENARIOS!$M$23)</f>
        <v>0</v>
      </c>
      <c r="AH789" s="15">
        <f t="shared" si="199"/>
        <v>0</v>
      </c>
      <c r="AI789" s="20">
        <f>IFERROR(VLOOKUP($E789,INPUTS!$A$44:$G$103,7,0),SCENARIOS!$N$23)</f>
        <v>0</v>
      </c>
      <c r="AJ789" s="15">
        <f t="shared" si="200"/>
        <v>0</v>
      </c>
      <c r="AL789" t="str">
        <f t="shared" si="201"/>
        <v>N</v>
      </c>
      <c r="AM789" s="21">
        <f t="shared" si="202"/>
        <v>31371.5363246374</v>
      </c>
    </row>
    <row r="790" ht="15" customHeight="1" spans="1:39">
      <c r="A790" s="52" t="s">
        <v>1797</v>
      </c>
      <c r="B790" s="52" t="s">
        <v>445</v>
      </c>
      <c r="C790" s="52" t="s">
        <v>446</v>
      </c>
      <c r="D790" s="52" t="s">
        <v>929</v>
      </c>
      <c r="E790" s="10" t="s">
        <v>448</v>
      </c>
      <c r="F790" s="52" t="s">
        <v>447</v>
      </c>
      <c r="G790" s="52" t="s">
        <v>177</v>
      </c>
      <c r="H790" s="52" t="s">
        <v>1216</v>
      </c>
      <c r="I790" s="52" t="s">
        <v>1217</v>
      </c>
      <c r="J790" s="56" t="s">
        <v>185</v>
      </c>
      <c r="K790" s="52" t="s">
        <v>931</v>
      </c>
      <c r="L790" s="53" t="s">
        <v>295</v>
      </c>
      <c r="M790" s="13">
        <v>365</v>
      </c>
      <c r="N790" s="14">
        <f t="shared" si="191"/>
        <v>1</v>
      </c>
      <c r="O790" s="15">
        <v>5600</v>
      </c>
      <c r="P790" s="15">
        <f t="shared" si="192"/>
        <v>2044000</v>
      </c>
      <c r="Q790" s="16">
        <f>IFERROR(VLOOKUP(G790,SCENARIOS!$A$13:$E$18,2,0),0.025)</f>
        <v>0.045</v>
      </c>
      <c r="R790" s="52">
        <f>IFERROR(VLOOKUP(L790,INPUTS!$A$107:$B$120,2,0),0.0082)</f>
        <v>0.0089</v>
      </c>
      <c r="S790" s="52">
        <f t="shared" si="193"/>
        <v>49.84</v>
      </c>
      <c r="T790" s="15">
        <f t="shared" si="194"/>
        <v>18191.6</v>
      </c>
      <c r="U790" s="15">
        <f>T790/INPUTS!$B$7*1000</f>
        <v>22739500</v>
      </c>
      <c r="V790" s="15">
        <f>T790*INPUTS!$B$6</f>
        <v>57485.456</v>
      </c>
      <c r="W790" s="54" t="s">
        <v>396</v>
      </c>
      <c r="X790" s="54" t="s">
        <v>396</v>
      </c>
      <c r="Y790" s="67">
        <f>IFERROR(VLOOKUP(E790,INPUTS!$A$44:$B$103,2,0),0)</f>
        <v>0</v>
      </c>
      <c r="Z790" s="15">
        <f t="shared" si="195"/>
        <v>0</v>
      </c>
      <c r="AA790" s="20">
        <f>IFERROR(VLOOKUP(E790,INPUTS!$A$44:$C$103,3,0),SCENARIOS!$J$23)</f>
        <v>0</v>
      </c>
      <c r="AB790" s="15">
        <f t="shared" si="196"/>
        <v>0</v>
      </c>
      <c r="AC790" s="20">
        <f>IFERROR(VLOOKUP($E790,INPUTS!$A$44:$G$103,4,0),SCENARIOS!$K$23)</f>
        <v>0</v>
      </c>
      <c r="AD790" s="15">
        <f t="shared" si="197"/>
        <v>0</v>
      </c>
      <c r="AE790" s="20">
        <f>IFERROR(VLOOKUP($E790,INPUTS!$A$44:$G$103,5,0),SCENARIOS!$L$23)</f>
        <v>0</v>
      </c>
      <c r="AF790" s="15">
        <f t="shared" si="198"/>
        <v>0</v>
      </c>
      <c r="AG790" s="20">
        <f>IFERROR(VLOOKUP($E790,INPUTS!$A$44:$G$103,6,0),SCENARIOS!$M$23)</f>
        <v>0</v>
      </c>
      <c r="AH790" s="15">
        <f t="shared" si="199"/>
        <v>0</v>
      </c>
      <c r="AI790" s="20">
        <f>IFERROR(VLOOKUP($E790,INPUTS!$A$44:$G$103,7,0),SCENARIOS!$N$23)</f>
        <v>0</v>
      </c>
      <c r="AJ790" s="15">
        <f t="shared" si="200"/>
        <v>0</v>
      </c>
      <c r="AL790" t="str">
        <f t="shared" si="201"/>
        <v>N</v>
      </c>
      <c r="AM790" s="21">
        <f t="shared" si="202"/>
        <v>54673.6614595401</v>
      </c>
    </row>
    <row r="791" ht="15" customHeight="1" spans="1:39">
      <c r="A791" s="52" t="s">
        <v>1798</v>
      </c>
      <c r="B791" s="52" t="s">
        <v>445</v>
      </c>
      <c r="C791" s="52" t="s">
        <v>446</v>
      </c>
      <c r="D791" s="52" t="s">
        <v>929</v>
      </c>
      <c r="E791" s="10" t="s">
        <v>448</v>
      </c>
      <c r="F791" s="52" t="s">
        <v>447</v>
      </c>
      <c r="G791" s="52" t="s">
        <v>177</v>
      </c>
      <c r="H791" s="52" t="s">
        <v>819</v>
      </c>
      <c r="I791" s="52" t="s">
        <v>575</v>
      </c>
      <c r="J791" s="52" t="s">
        <v>173</v>
      </c>
      <c r="K791" s="52" t="s">
        <v>931</v>
      </c>
      <c r="L791" s="53" t="s">
        <v>295</v>
      </c>
      <c r="M791" s="13">
        <v>2190</v>
      </c>
      <c r="N791" s="14">
        <f t="shared" si="191"/>
        <v>6</v>
      </c>
      <c r="O791" s="15">
        <v>1890</v>
      </c>
      <c r="P791" s="15">
        <f t="shared" si="192"/>
        <v>4139100</v>
      </c>
      <c r="Q791" s="16">
        <f>IFERROR(VLOOKUP(G791,SCENARIOS!$A$13:$E$18,2,0),0.025)</f>
        <v>0.045</v>
      </c>
      <c r="R791" s="52">
        <f>IFERROR(VLOOKUP(L791,INPUTS!$A$107:$B$120,2,0),0.0082)</f>
        <v>0.0089</v>
      </c>
      <c r="S791" s="52">
        <f t="shared" si="193"/>
        <v>16.821</v>
      </c>
      <c r="T791" s="15">
        <f t="shared" si="194"/>
        <v>36837.99</v>
      </c>
      <c r="U791" s="15">
        <f>T791/INPUTS!$B$7*1000</f>
        <v>46047487.5</v>
      </c>
      <c r="V791" s="15">
        <f>T791*INPUTS!$B$6</f>
        <v>116408.0484</v>
      </c>
      <c r="W791" s="54" t="s">
        <v>521</v>
      </c>
      <c r="X791" s="54" t="s">
        <v>396</v>
      </c>
      <c r="Y791" s="67">
        <f>IFERROR(VLOOKUP(E791,INPUTS!$A$44:$B$103,2,0),0)</f>
        <v>0</v>
      </c>
      <c r="Z791" s="15">
        <f t="shared" si="195"/>
        <v>0</v>
      </c>
      <c r="AA791" s="20">
        <f>IFERROR(VLOOKUP(E791,INPUTS!$A$44:$C$103,3,0),SCENARIOS!$J$23)</f>
        <v>0</v>
      </c>
      <c r="AB791" s="15">
        <f t="shared" si="196"/>
        <v>0</v>
      </c>
      <c r="AC791" s="20">
        <f>IFERROR(VLOOKUP($E791,INPUTS!$A$44:$G$103,4,0),SCENARIOS!$K$23)</f>
        <v>0</v>
      </c>
      <c r="AD791" s="15">
        <f t="shared" si="197"/>
        <v>0</v>
      </c>
      <c r="AE791" s="20">
        <f>IFERROR(VLOOKUP($E791,INPUTS!$A$44:$G$103,5,0),SCENARIOS!$L$23)</f>
        <v>0</v>
      </c>
      <c r="AF791" s="15">
        <f t="shared" si="198"/>
        <v>0</v>
      </c>
      <c r="AG791" s="20">
        <f>IFERROR(VLOOKUP($E791,INPUTS!$A$44:$G$103,6,0),SCENARIOS!$M$23)</f>
        <v>0</v>
      </c>
      <c r="AH791" s="15">
        <f t="shared" si="199"/>
        <v>0</v>
      </c>
      <c r="AI791" s="20">
        <f>IFERROR(VLOOKUP($E791,INPUTS!$A$44:$G$103,7,0),SCENARIOS!$N$23)</f>
        <v>0</v>
      </c>
      <c r="AJ791" s="15">
        <f t="shared" si="200"/>
        <v>0</v>
      </c>
      <c r="AL791" t="str">
        <f t="shared" si="201"/>
        <v>N</v>
      </c>
      <c r="AM791" s="21">
        <f t="shared" si="202"/>
        <v>110714.164455569</v>
      </c>
    </row>
    <row r="792" ht="15" customHeight="1" spans="1:39">
      <c r="A792" s="52" t="s">
        <v>1799</v>
      </c>
      <c r="B792" s="52" t="s">
        <v>445</v>
      </c>
      <c r="C792" s="52" t="s">
        <v>446</v>
      </c>
      <c r="D792" s="52" t="s">
        <v>929</v>
      </c>
      <c r="E792" s="10" t="s">
        <v>448</v>
      </c>
      <c r="F792" s="52" t="s">
        <v>447</v>
      </c>
      <c r="G792" s="52" t="s">
        <v>177</v>
      </c>
      <c r="H792" s="52" t="s">
        <v>576</v>
      </c>
      <c r="I792" s="52" t="s">
        <v>575</v>
      </c>
      <c r="J792" s="52" t="s">
        <v>173</v>
      </c>
      <c r="K792" s="52" t="s">
        <v>931</v>
      </c>
      <c r="L792" s="53" t="s">
        <v>295</v>
      </c>
      <c r="M792" s="13">
        <v>1825</v>
      </c>
      <c r="N792" s="14">
        <f t="shared" si="191"/>
        <v>5</v>
      </c>
      <c r="O792" s="15">
        <v>2100</v>
      </c>
      <c r="P792" s="15">
        <f t="shared" si="192"/>
        <v>3832500</v>
      </c>
      <c r="Q792" s="16">
        <f>IFERROR(VLOOKUP(G792,SCENARIOS!$A$13:$E$18,2,0),0.025)</f>
        <v>0.045</v>
      </c>
      <c r="R792" s="52">
        <f>IFERROR(VLOOKUP(L792,INPUTS!$A$107:$B$120,2,0),0.0082)</f>
        <v>0.0089</v>
      </c>
      <c r="S792" s="52">
        <f t="shared" si="193"/>
        <v>18.69</v>
      </c>
      <c r="T792" s="15">
        <f t="shared" si="194"/>
        <v>34109.25</v>
      </c>
      <c r="U792" s="15">
        <f>T792/INPUTS!$B$7*1000</f>
        <v>42636562.5</v>
      </c>
      <c r="V792" s="15">
        <f>T792*INPUTS!$B$6</f>
        <v>107785.23</v>
      </c>
      <c r="W792" s="54" t="s">
        <v>521</v>
      </c>
      <c r="X792" s="54" t="s">
        <v>396</v>
      </c>
      <c r="Y792" s="67">
        <f>IFERROR(VLOOKUP(E792,INPUTS!$A$44:$B$103,2,0),0)</f>
        <v>0</v>
      </c>
      <c r="Z792" s="15">
        <f t="shared" si="195"/>
        <v>0</v>
      </c>
      <c r="AA792" s="20">
        <f>IFERROR(VLOOKUP(E792,INPUTS!$A$44:$C$103,3,0),SCENARIOS!$J$23)</f>
        <v>0</v>
      </c>
      <c r="AB792" s="15">
        <f t="shared" si="196"/>
        <v>0</v>
      </c>
      <c r="AC792" s="20">
        <f>IFERROR(VLOOKUP($E792,INPUTS!$A$44:$G$103,4,0),SCENARIOS!$K$23)</f>
        <v>0</v>
      </c>
      <c r="AD792" s="15">
        <f t="shared" si="197"/>
        <v>0</v>
      </c>
      <c r="AE792" s="20">
        <f>IFERROR(VLOOKUP($E792,INPUTS!$A$44:$G$103,5,0),SCENARIOS!$L$23)</f>
        <v>0</v>
      </c>
      <c r="AF792" s="15">
        <f t="shared" si="198"/>
        <v>0</v>
      </c>
      <c r="AG792" s="20">
        <f>IFERROR(VLOOKUP($E792,INPUTS!$A$44:$G$103,6,0),SCENARIOS!$M$23)</f>
        <v>0</v>
      </c>
      <c r="AH792" s="15">
        <f t="shared" si="199"/>
        <v>0</v>
      </c>
      <c r="AI792" s="20">
        <f>IFERROR(VLOOKUP($E792,INPUTS!$A$44:$G$103,7,0),SCENARIOS!$N$23)</f>
        <v>0</v>
      </c>
      <c r="AJ792" s="15">
        <f t="shared" si="200"/>
        <v>0</v>
      </c>
      <c r="AL792" t="str">
        <f t="shared" si="201"/>
        <v>N</v>
      </c>
      <c r="AM792" s="21">
        <f t="shared" si="202"/>
        <v>102513.115236638</v>
      </c>
    </row>
    <row r="793" ht="15" customHeight="1" spans="1:39">
      <c r="A793" s="52" t="s">
        <v>1800</v>
      </c>
      <c r="B793" s="52" t="s">
        <v>445</v>
      </c>
      <c r="C793" s="52" t="s">
        <v>446</v>
      </c>
      <c r="D793" s="52" t="s">
        <v>929</v>
      </c>
      <c r="E793" s="10" t="s">
        <v>448</v>
      </c>
      <c r="F793" s="52" t="s">
        <v>447</v>
      </c>
      <c r="G793" s="52" t="s">
        <v>177</v>
      </c>
      <c r="H793" s="52" t="s">
        <v>1740</v>
      </c>
      <c r="I793" s="52" t="s">
        <v>575</v>
      </c>
      <c r="J793" s="52" t="s">
        <v>173</v>
      </c>
      <c r="K793" s="52" t="s">
        <v>931</v>
      </c>
      <c r="L793" s="53" t="s">
        <v>295</v>
      </c>
      <c r="M793" s="13">
        <v>1095</v>
      </c>
      <c r="N793" s="14">
        <f t="shared" si="191"/>
        <v>3</v>
      </c>
      <c r="O793" s="15">
        <v>1990</v>
      </c>
      <c r="P793" s="15">
        <f t="shared" si="192"/>
        <v>2179050</v>
      </c>
      <c r="Q793" s="16">
        <f>IFERROR(VLOOKUP(G793,SCENARIOS!$A$13:$E$18,2,0),0.025)</f>
        <v>0.045</v>
      </c>
      <c r="R793" s="52">
        <f>IFERROR(VLOOKUP(L793,INPUTS!$A$107:$B$120,2,0),0.0082)</f>
        <v>0.0089</v>
      </c>
      <c r="S793" s="52">
        <f t="shared" si="193"/>
        <v>17.711</v>
      </c>
      <c r="T793" s="15">
        <f t="shared" si="194"/>
        <v>19393.545</v>
      </c>
      <c r="U793" s="15">
        <f>T793/INPUTS!$B$7*1000</f>
        <v>24241931.25</v>
      </c>
      <c r="V793" s="15">
        <f>T793*INPUTS!$B$6</f>
        <v>61283.6022</v>
      </c>
      <c r="W793" s="54" t="s">
        <v>521</v>
      </c>
      <c r="X793" s="54" t="s">
        <v>396</v>
      </c>
      <c r="Y793" s="67">
        <f>IFERROR(VLOOKUP(E793,INPUTS!$A$44:$B$103,2,0),0)</f>
        <v>0</v>
      </c>
      <c r="Z793" s="15">
        <f t="shared" si="195"/>
        <v>0</v>
      </c>
      <c r="AA793" s="20">
        <f>IFERROR(VLOOKUP(E793,INPUTS!$A$44:$C$103,3,0),SCENARIOS!$J$23)</f>
        <v>0</v>
      </c>
      <c r="AB793" s="15">
        <f t="shared" si="196"/>
        <v>0</v>
      </c>
      <c r="AC793" s="20">
        <f>IFERROR(VLOOKUP($E793,INPUTS!$A$44:$G$103,4,0),SCENARIOS!$K$23)</f>
        <v>0</v>
      </c>
      <c r="AD793" s="15">
        <f t="shared" si="197"/>
        <v>0</v>
      </c>
      <c r="AE793" s="20">
        <f>IFERROR(VLOOKUP($E793,INPUTS!$A$44:$G$103,5,0),SCENARIOS!$L$23)</f>
        <v>0</v>
      </c>
      <c r="AF793" s="15">
        <f t="shared" si="198"/>
        <v>0</v>
      </c>
      <c r="AG793" s="20">
        <f>IFERROR(VLOOKUP($E793,INPUTS!$A$44:$G$103,6,0),SCENARIOS!$M$23)</f>
        <v>0</v>
      </c>
      <c r="AH793" s="15">
        <f t="shared" si="199"/>
        <v>0</v>
      </c>
      <c r="AI793" s="20">
        <f>IFERROR(VLOOKUP($E793,INPUTS!$A$44:$G$103,7,0),SCENARIOS!$N$23)</f>
        <v>0</v>
      </c>
      <c r="AJ793" s="15">
        <f t="shared" si="200"/>
        <v>0</v>
      </c>
      <c r="AL793" t="str">
        <f t="shared" si="201"/>
        <v>N</v>
      </c>
      <c r="AM793" s="21">
        <f t="shared" si="202"/>
        <v>58286.0283774026</v>
      </c>
    </row>
    <row r="794" ht="15" customHeight="1" spans="1:39">
      <c r="A794" s="52" t="s">
        <v>1801</v>
      </c>
      <c r="B794" s="52" t="s">
        <v>445</v>
      </c>
      <c r="C794" s="52" t="s">
        <v>446</v>
      </c>
      <c r="D794" s="52" t="s">
        <v>929</v>
      </c>
      <c r="E794" s="10" t="s">
        <v>448</v>
      </c>
      <c r="F794" s="52" t="s">
        <v>447</v>
      </c>
      <c r="G794" s="52" t="s">
        <v>177</v>
      </c>
      <c r="H794" s="52" t="s">
        <v>1742</v>
      </c>
      <c r="I794" s="52" t="s">
        <v>575</v>
      </c>
      <c r="J794" s="52" t="s">
        <v>173</v>
      </c>
      <c r="K794" s="52" t="s">
        <v>931</v>
      </c>
      <c r="L794" s="53" t="s">
        <v>295</v>
      </c>
      <c r="M794" s="13">
        <v>730</v>
      </c>
      <c r="N794" s="14">
        <f t="shared" si="191"/>
        <v>2</v>
      </c>
      <c r="O794" s="15">
        <v>2100</v>
      </c>
      <c r="P794" s="15">
        <f t="shared" si="192"/>
        <v>1533000</v>
      </c>
      <c r="Q794" s="16">
        <f>IFERROR(VLOOKUP(G794,SCENARIOS!$A$13:$E$18,2,0),0.025)</f>
        <v>0.045</v>
      </c>
      <c r="R794" s="52">
        <f>IFERROR(VLOOKUP(L794,INPUTS!$A$107:$B$120,2,0),0.0082)</f>
        <v>0.0089</v>
      </c>
      <c r="S794" s="52">
        <f t="shared" si="193"/>
        <v>18.69</v>
      </c>
      <c r="T794" s="15">
        <f t="shared" si="194"/>
        <v>13643.7</v>
      </c>
      <c r="U794" s="15">
        <f>T794/INPUTS!$B$7*1000</f>
        <v>17054625</v>
      </c>
      <c r="V794" s="15">
        <f>T794*INPUTS!$B$6</f>
        <v>43114.092</v>
      </c>
      <c r="W794" s="54" t="s">
        <v>521</v>
      </c>
      <c r="X794" s="54" t="s">
        <v>396</v>
      </c>
      <c r="Y794" s="67">
        <f>IFERROR(VLOOKUP(E794,INPUTS!$A$44:$B$103,2,0),0)</f>
        <v>0</v>
      </c>
      <c r="Z794" s="15">
        <f t="shared" si="195"/>
        <v>0</v>
      </c>
      <c r="AA794" s="20">
        <f>IFERROR(VLOOKUP(E794,INPUTS!$A$44:$C$103,3,0),SCENARIOS!$J$23)</f>
        <v>0</v>
      </c>
      <c r="AB794" s="15">
        <f t="shared" si="196"/>
        <v>0</v>
      </c>
      <c r="AC794" s="20">
        <f>IFERROR(VLOOKUP($E794,INPUTS!$A$44:$G$103,4,0),SCENARIOS!$K$23)</f>
        <v>0</v>
      </c>
      <c r="AD794" s="15">
        <f t="shared" si="197"/>
        <v>0</v>
      </c>
      <c r="AE794" s="20">
        <f>IFERROR(VLOOKUP($E794,INPUTS!$A$44:$G$103,5,0),SCENARIOS!$L$23)</f>
        <v>0</v>
      </c>
      <c r="AF794" s="15">
        <f t="shared" si="198"/>
        <v>0</v>
      </c>
      <c r="AG794" s="20">
        <f>IFERROR(VLOOKUP($E794,INPUTS!$A$44:$G$103,6,0),SCENARIOS!$M$23)</f>
        <v>0</v>
      </c>
      <c r="AH794" s="15">
        <f t="shared" si="199"/>
        <v>0</v>
      </c>
      <c r="AI794" s="20">
        <f>IFERROR(VLOOKUP($E794,INPUTS!$A$44:$G$103,7,0),SCENARIOS!$N$23)</f>
        <v>0</v>
      </c>
      <c r="AJ794" s="15">
        <f t="shared" si="200"/>
        <v>0</v>
      </c>
      <c r="AL794" t="str">
        <f t="shared" si="201"/>
        <v>N</v>
      </c>
      <c r="AM794" s="21">
        <f t="shared" si="202"/>
        <v>41005.2460946551</v>
      </c>
    </row>
    <row r="795" ht="15" customHeight="1" spans="1:39">
      <c r="A795" s="52" t="s">
        <v>1802</v>
      </c>
      <c r="B795" s="52" t="s">
        <v>445</v>
      </c>
      <c r="C795" s="52" t="s">
        <v>446</v>
      </c>
      <c r="D795" s="52" t="s">
        <v>929</v>
      </c>
      <c r="E795" s="10" t="s">
        <v>448</v>
      </c>
      <c r="F795" s="52" t="s">
        <v>447</v>
      </c>
      <c r="G795" s="52" t="s">
        <v>177</v>
      </c>
      <c r="H795" s="52" t="s">
        <v>1744</v>
      </c>
      <c r="I795" s="52" t="s">
        <v>575</v>
      </c>
      <c r="J795" s="52" t="s">
        <v>173</v>
      </c>
      <c r="K795" s="52" t="s">
        <v>931</v>
      </c>
      <c r="L795" s="53" t="s">
        <v>293</v>
      </c>
      <c r="M795" s="13">
        <v>730</v>
      </c>
      <c r="N795" s="14">
        <f t="shared" si="191"/>
        <v>2</v>
      </c>
      <c r="O795" s="15">
        <v>2000</v>
      </c>
      <c r="P795" s="15">
        <f t="shared" si="192"/>
        <v>1460000</v>
      </c>
      <c r="Q795" s="16">
        <f>IFERROR(VLOOKUP(G795,SCENARIOS!$A$13:$E$18,2,0),0.025)</f>
        <v>0.045</v>
      </c>
      <c r="R795" s="52">
        <f>IFERROR(VLOOKUP(L795,INPUTS!$A$107:$B$120,2,0),0.0082)</f>
        <v>0.0079</v>
      </c>
      <c r="S795" s="52">
        <f t="shared" si="193"/>
        <v>15.8</v>
      </c>
      <c r="T795" s="15">
        <f t="shared" si="194"/>
        <v>11534</v>
      </c>
      <c r="U795" s="15">
        <f>T795/INPUTS!$B$7*1000</f>
        <v>14417500</v>
      </c>
      <c r="V795" s="15">
        <f>T795*INPUTS!$B$6</f>
        <v>36447.44</v>
      </c>
      <c r="W795" s="54" t="s">
        <v>521</v>
      </c>
      <c r="X795" s="54" t="s">
        <v>396</v>
      </c>
      <c r="Y795" s="67">
        <f>IFERROR(VLOOKUP(E795,INPUTS!$A$44:$B$103,2,0),0)</f>
        <v>0</v>
      </c>
      <c r="Z795" s="15">
        <f t="shared" si="195"/>
        <v>0</v>
      </c>
      <c r="AA795" s="20">
        <f>IFERROR(VLOOKUP(E795,INPUTS!$A$44:$C$103,3,0),SCENARIOS!$J$23)</f>
        <v>0</v>
      </c>
      <c r="AB795" s="15">
        <f t="shared" si="196"/>
        <v>0</v>
      </c>
      <c r="AC795" s="20">
        <f>IFERROR(VLOOKUP($E795,INPUTS!$A$44:$G$103,4,0),SCENARIOS!$K$23)</f>
        <v>0</v>
      </c>
      <c r="AD795" s="15">
        <f t="shared" si="197"/>
        <v>0</v>
      </c>
      <c r="AE795" s="20">
        <f>IFERROR(VLOOKUP($E795,INPUTS!$A$44:$G$103,5,0),SCENARIOS!$L$23)</f>
        <v>0</v>
      </c>
      <c r="AF795" s="15">
        <f t="shared" si="198"/>
        <v>0</v>
      </c>
      <c r="AG795" s="20">
        <f>IFERROR(VLOOKUP($E795,INPUTS!$A$44:$G$103,6,0),SCENARIOS!$M$23)</f>
        <v>0</v>
      </c>
      <c r="AH795" s="15">
        <f t="shared" si="199"/>
        <v>0</v>
      </c>
      <c r="AI795" s="20">
        <f>IFERROR(VLOOKUP($E795,INPUTS!$A$44:$G$103,7,0),SCENARIOS!$N$23)</f>
        <v>0</v>
      </c>
      <c r="AJ795" s="15">
        <f t="shared" si="200"/>
        <v>0</v>
      </c>
      <c r="AL795" t="str">
        <f t="shared" si="201"/>
        <v>N</v>
      </c>
      <c r="AM795" s="21">
        <f t="shared" si="202"/>
        <v>34664.6810216988</v>
      </c>
    </row>
    <row r="796" ht="15" customHeight="1" spans="1:39">
      <c r="A796" s="52" t="s">
        <v>1803</v>
      </c>
      <c r="B796" s="52" t="s">
        <v>445</v>
      </c>
      <c r="C796" s="52" t="s">
        <v>446</v>
      </c>
      <c r="D796" s="52" t="s">
        <v>929</v>
      </c>
      <c r="E796" s="10" t="s">
        <v>448</v>
      </c>
      <c r="F796" s="52" t="s">
        <v>447</v>
      </c>
      <c r="G796" s="52" t="s">
        <v>177</v>
      </c>
      <c r="H796" s="52" t="s">
        <v>814</v>
      </c>
      <c r="I796" s="52" t="s">
        <v>575</v>
      </c>
      <c r="J796" s="52" t="s">
        <v>173</v>
      </c>
      <c r="K796" s="52" t="s">
        <v>931</v>
      </c>
      <c r="L796" s="53" t="s">
        <v>293</v>
      </c>
      <c r="M796" s="13">
        <v>730</v>
      </c>
      <c r="N796" s="14">
        <f t="shared" si="191"/>
        <v>2</v>
      </c>
      <c r="O796" s="15">
        <v>1790</v>
      </c>
      <c r="P796" s="15">
        <f t="shared" si="192"/>
        <v>1306700</v>
      </c>
      <c r="Q796" s="16">
        <f>IFERROR(VLOOKUP(G796,SCENARIOS!$A$13:$E$18,2,0),0.025)</f>
        <v>0.045</v>
      </c>
      <c r="R796" s="52">
        <f>IFERROR(VLOOKUP(L796,INPUTS!$A$107:$B$120,2,0),0.0082)</f>
        <v>0.0079</v>
      </c>
      <c r="S796" s="52">
        <f t="shared" si="193"/>
        <v>14.141</v>
      </c>
      <c r="T796" s="15">
        <f t="shared" si="194"/>
        <v>10322.93</v>
      </c>
      <c r="U796" s="15">
        <f>T796/INPUTS!$B$7*1000</f>
        <v>12903662.5</v>
      </c>
      <c r="V796" s="15">
        <f>T796*INPUTS!$B$6</f>
        <v>32620.4588</v>
      </c>
      <c r="W796" s="54" t="s">
        <v>521</v>
      </c>
      <c r="X796" s="54" t="s">
        <v>396</v>
      </c>
      <c r="Y796" s="67">
        <f>IFERROR(VLOOKUP(E796,INPUTS!$A$44:$B$103,2,0),0)</f>
        <v>0</v>
      </c>
      <c r="Z796" s="15">
        <f t="shared" si="195"/>
        <v>0</v>
      </c>
      <c r="AA796" s="20">
        <f>IFERROR(VLOOKUP(E796,INPUTS!$A$44:$C$103,3,0),SCENARIOS!$J$23)</f>
        <v>0</v>
      </c>
      <c r="AB796" s="15">
        <f t="shared" si="196"/>
        <v>0</v>
      </c>
      <c r="AC796" s="20">
        <f>IFERROR(VLOOKUP($E796,INPUTS!$A$44:$G$103,4,0),SCENARIOS!$K$23)</f>
        <v>0</v>
      </c>
      <c r="AD796" s="15">
        <f t="shared" si="197"/>
        <v>0</v>
      </c>
      <c r="AE796" s="20">
        <f>IFERROR(VLOOKUP($E796,INPUTS!$A$44:$G$103,5,0),SCENARIOS!$L$23)</f>
        <v>0</v>
      </c>
      <c r="AF796" s="15">
        <f t="shared" si="198"/>
        <v>0</v>
      </c>
      <c r="AG796" s="20">
        <f>IFERROR(VLOOKUP($E796,INPUTS!$A$44:$G$103,6,0),SCENARIOS!$M$23)</f>
        <v>0</v>
      </c>
      <c r="AH796" s="15">
        <f t="shared" si="199"/>
        <v>0</v>
      </c>
      <c r="AI796" s="20">
        <f>IFERROR(VLOOKUP($E796,INPUTS!$A$44:$G$103,7,0),SCENARIOS!$N$23)</f>
        <v>0</v>
      </c>
      <c r="AJ796" s="15">
        <f t="shared" si="200"/>
        <v>0</v>
      </c>
      <c r="AL796" t="str">
        <f t="shared" si="201"/>
        <v>N</v>
      </c>
      <c r="AM796" s="21">
        <f t="shared" si="202"/>
        <v>31024.8895144204</v>
      </c>
    </row>
    <row r="797" ht="15" customHeight="1" spans="1:39">
      <c r="A797" s="52" t="s">
        <v>1804</v>
      </c>
      <c r="B797" s="52" t="s">
        <v>445</v>
      </c>
      <c r="C797" s="52" t="s">
        <v>446</v>
      </c>
      <c r="D797" s="52" t="s">
        <v>929</v>
      </c>
      <c r="E797" s="10" t="s">
        <v>448</v>
      </c>
      <c r="F797" s="52" t="s">
        <v>447</v>
      </c>
      <c r="G797" s="52" t="s">
        <v>177</v>
      </c>
      <c r="H797" s="52" t="s">
        <v>242</v>
      </c>
      <c r="I797" s="52" t="s">
        <v>421</v>
      </c>
      <c r="J797" s="52" t="s">
        <v>173</v>
      </c>
      <c r="K797" s="52" t="s">
        <v>931</v>
      </c>
      <c r="L797" s="53" t="s">
        <v>293</v>
      </c>
      <c r="M797" s="13">
        <v>1095</v>
      </c>
      <c r="N797" s="14">
        <f t="shared" si="191"/>
        <v>3</v>
      </c>
      <c r="O797" s="15">
        <v>5580</v>
      </c>
      <c r="P797" s="15">
        <f t="shared" si="192"/>
        <v>6110100</v>
      </c>
      <c r="Q797" s="16">
        <f>IFERROR(VLOOKUP(G797,SCENARIOS!$A$13:$E$18,2,0),0.025)</f>
        <v>0.045</v>
      </c>
      <c r="R797" s="52">
        <f>IFERROR(VLOOKUP(L797,INPUTS!$A$107:$B$120,2,0),0.0082)</f>
        <v>0.0079</v>
      </c>
      <c r="S797" s="52">
        <f t="shared" si="193"/>
        <v>44.082</v>
      </c>
      <c r="T797" s="15">
        <f t="shared" si="194"/>
        <v>48269.79</v>
      </c>
      <c r="U797" s="15">
        <f>T797/INPUTS!$B$7*1000</f>
        <v>60337237.5</v>
      </c>
      <c r="V797" s="15">
        <f>T797*INPUTS!$B$6</f>
        <v>152532.5364</v>
      </c>
      <c r="W797" s="54" t="s">
        <v>396</v>
      </c>
      <c r="X797" s="54" t="s">
        <v>396</v>
      </c>
      <c r="Y797" s="67">
        <f>IFERROR(VLOOKUP(E797,INPUTS!$A$44:$B$103,2,0),0)</f>
        <v>0</v>
      </c>
      <c r="Z797" s="15">
        <f t="shared" si="195"/>
        <v>0</v>
      </c>
      <c r="AA797" s="20">
        <f>IFERROR(VLOOKUP(E797,INPUTS!$A$44:$C$103,3,0),SCENARIOS!$J$23)</f>
        <v>0</v>
      </c>
      <c r="AB797" s="15">
        <f t="shared" si="196"/>
        <v>0</v>
      </c>
      <c r="AC797" s="20">
        <f>IFERROR(VLOOKUP($E797,INPUTS!$A$44:$G$103,4,0),SCENARIOS!$K$23)</f>
        <v>0</v>
      </c>
      <c r="AD797" s="15">
        <f t="shared" si="197"/>
        <v>0</v>
      </c>
      <c r="AE797" s="20">
        <f>IFERROR(VLOOKUP($E797,INPUTS!$A$44:$G$103,5,0),SCENARIOS!$L$23)</f>
        <v>0</v>
      </c>
      <c r="AF797" s="15">
        <f t="shared" si="198"/>
        <v>0</v>
      </c>
      <c r="AG797" s="20">
        <f>IFERROR(VLOOKUP($E797,INPUTS!$A$44:$G$103,6,0),SCENARIOS!$M$23)</f>
        <v>0</v>
      </c>
      <c r="AH797" s="15">
        <f t="shared" si="199"/>
        <v>0</v>
      </c>
      <c r="AI797" s="20">
        <f>IFERROR(VLOOKUP($E797,INPUTS!$A$44:$G$103,7,0),SCENARIOS!$N$23)</f>
        <v>0</v>
      </c>
      <c r="AJ797" s="15">
        <f t="shared" si="200"/>
        <v>0</v>
      </c>
      <c r="AL797" t="str">
        <f t="shared" si="201"/>
        <v>Y</v>
      </c>
      <c r="AM797" s="21">
        <f t="shared" si="202"/>
        <v>145071.69007581</v>
      </c>
    </row>
    <row r="798" ht="15" customHeight="1" spans="1:39">
      <c r="A798" s="52" t="s">
        <v>1805</v>
      </c>
      <c r="B798" s="52" t="s">
        <v>445</v>
      </c>
      <c r="C798" s="52" t="s">
        <v>446</v>
      </c>
      <c r="D798" s="52" t="s">
        <v>929</v>
      </c>
      <c r="E798" s="10" t="s">
        <v>448</v>
      </c>
      <c r="F798" s="52" t="s">
        <v>447</v>
      </c>
      <c r="G798" s="52" t="s">
        <v>177</v>
      </c>
      <c r="H798" s="52" t="s">
        <v>529</v>
      </c>
      <c r="I798" s="52" t="s">
        <v>528</v>
      </c>
      <c r="J798" s="52" t="s">
        <v>173</v>
      </c>
      <c r="K798" s="52" t="s">
        <v>931</v>
      </c>
      <c r="L798" s="53" t="s">
        <v>293</v>
      </c>
      <c r="M798" s="13">
        <v>730</v>
      </c>
      <c r="N798" s="14">
        <f t="shared" si="191"/>
        <v>2</v>
      </c>
      <c r="O798" s="15">
        <v>5530</v>
      </c>
      <c r="P798" s="15">
        <f t="shared" si="192"/>
        <v>4036900</v>
      </c>
      <c r="Q798" s="16">
        <f>IFERROR(VLOOKUP(G798,SCENARIOS!$A$13:$E$18,2,0),0.025)</f>
        <v>0.045</v>
      </c>
      <c r="R798" s="52">
        <f>IFERROR(VLOOKUP(L798,INPUTS!$A$107:$B$120,2,0),0.0082)</f>
        <v>0.0079</v>
      </c>
      <c r="S798" s="52">
        <f t="shared" si="193"/>
        <v>43.687</v>
      </c>
      <c r="T798" s="15">
        <f t="shared" si="194"/>
        <v>31891.51</v>
      </c>
      <c r="U798" s="15">
        <f>T798/INPUTS!$B$7*1000</f>
        <v>39864387.5</v>
      </c>
      <c r="V798" s="15">
        <f>T798*INPUTS!$B$6</f>
        <v>100777.1716</v>
      </c>
      <c r="W798" s="54" t="s">
        <v>396</v>
      </c>
      <c r="X798" s="54" t="s">
        <v>396</v>
      </c>
      <c r="Y798" s="67">
        <f>IFERROR(VLOOKUP(E798,INPUTS!$A$44:$B$103,2,0),0)</f>
        <v>0</v>
      </c>
      <c r="Z798" s="15">
        <f t="shared" si="195"/>
        <v>0</v>
      </c>
      <c r="AA798" s="20">
        <f>IFERROR(VLOOKUP(E798,INPUTS!$A$44:$C$103,3,0),SCENARIOS!$J$23)</f>
        <v>0</v>
      </c>
      <c r="AB798" s="15">
        <f t="shared" si="196"/>
        <v>0</v>
      </c>
      <c r="AC798" s="20">
        <f>IFERROR(VLOOKUP($E798,INPUTS!$A$44:$G$103,4,0),SCENARIOS!$K$23)</f>
        <v>0</v>
      </c>
      <c r="AD798" s="15">
        <f t="shared" si="197"/>
        <v>0</v>
      </c>
      <c r="AE798" s="20">
        <f>IFERROR(VLOOKUP($E798,INPUTS!$A$44:$G$103,5,0),SCENARIOS!$L$23)</f>
        <v>0</v>
      </c>
      <c r="AF798" s="15">
        <f t="shared" si="198"/>
        <v>0</v>
      </c>
      <c r="AG798" s="20">
        <f>IFERROR(VLOOKUP($E798,INPUTS!$A$44:$G$103,6,0),SCENARIOS!$M$23)</f>
        <v>0</v>
      </c>
      <c r="AH798" s="15">
        <f t="shared" si="199"/>
        <v>0</v>
      </c>
      <c r="AI798" s="20">
        <f>IFERROR(VLOOKUP($E798,INPUTS!$A$44:$G$103,7,0),SCENARIOS!$N$23)</f>
        <v>0</v>
      </c>
      <c r="AJ798" s="15">
        <f t="shared" si="200"/>
        <v>0</v>
      </c>
      <c r="AL798" t="str">
        <f t="shared" si="201"/>
        <v>N</v>
      </c>
      <c r="AM798" s="21">
        <f t="shared" si="202"/>
        <v>95847.8430249972</v>
      </c>
    </row>
    <row r="799" ht="15" customHeight="1" spans="1:39">
      <c r="A799" s="52" t="s">
        <v>1806</v>
      </c>
      <c r="B799" s="52" t="s">
        <v>445</v>
      </c>
      <c r="C799" s="52" t="s">
        <v>446</v>
      </c>
      <c r="D799" s="52" t="s">
        <v>929</v>
      </c>
      <c r="E799" s="10" t="s">
        <v>448</v>
      </c>
      <c r="F799" s="52" t="s">
        <v>447</v>
      </c>
      <c r="G799" s="52" t="s">
        <v>177</v>
      </c>
      <c r="H799" s="52" t="s">
        <v>545</v>
      </c>
      <c r="I799" s="52" t="s">
        <v>544</v>
      </c>
      <c r="J799" s="52" t="s">
        <v>173</v>
      </c>
      <c r="K799" s="52" t="s">
        <v>931</v>
      </c>
      <c r="L799" s="53" t="s">
        <v>295</v>
      </c>
      <c r="M799" s="13">
        <v>730</v>
      </c>
      <c r="N799" s="14">
        <f t="shared" si="191"/>
        <v>2</v>
      </c>
      <c r="O799" s="15">
        <v>4680</v>
      </c>
      <c r="P799" s="15">
        <f t="shared" si="192"/>
        <v>3416400</v>
      </c>
      <c r="Q799" s="16">
        <f>IFERROR(VLOOKUP(G799,SCENARIOS!$A$13:$E$18,2,0),0.025)</f>
        <v>0.045</v>
      </c>
      <c r="R799" s="52">
        <f>IFERROR(VLOOKUP(L799,INPUTS!$A$107:$B$120,2,0),0.0082)</f>
        <v>0.0089</v>
      </c>
      <c r="S799" s="52">
        <f t="shared" si="193"/>
        <v>41.652</v>
      </c>
      <c r="T799" s="15">
        <f t="shared" si="194"/>
        <v>30405.96</v>
      </c>
      <c r="U799" s="15">
        <f>T799/INPUTS!$B$7*1000</f>
        <v>38007450</v>
      </c>
      <c r="V799" s="15">
        <f>T799*INPUTS!$B$6</f>
        <v>96082.8336</v>
      </c>
      <c r="W799" s="54" t="s">
        <v>396</v>
      </c>
      <c r="X799" s="54" t="s">
        <v>396</v>
      </c>
      <c r="Y799" s="67">
        <f>IFERROR(VLOOKUP(E799,INPUTS!$A$44:$B$103,2,0),0)</f>
        <v>0</v>
      </c>
      <c r="Z799" s="15">
        <f t="shared" si="195"/>
        <v>0</v>
      </c>
      <c r="AA799" s="20">
        <f>IFERROR(VLOOKUP(E799,INPUTS!$A$44:$C$103,3,0),SCENARIOS!$J$23)</f>
        <v>0</v>
      </c>
      <c r="AB799" s="15">
        <f t="shared" si="196"/>
        <v>0</v>
      </c>
      <c r="AC799" s="20">
        <f>IFERROR(VLOOKUP($E799,INPUTS!$A$44:$G$103,4,0),SCENARIOS!$K$23)</f>
        <v>0</v>
      </c>
      <c r="AD799" s="15">
        <f t="shared" si="197"/>
        <v>0</v>
      </c>
      <c r="AE799" s="20">
        <f>IFERROR(VLOOKUP($E799,INPUTS!$A$44:$G$103,5,0),SCENARIOS!$L$23)</f>
        <v>0</v>
      </c>
      <c r="AF799" s="15">
        <f t="shared" si="198"/>
        <v>0</v>
      </c>
      <c r="AG799" s="20">
        <f>IFERROR(VLOOKUP($E799,INPUTS!$A$44:$G$103,6,0),SCENARIOS!$M$23)</f>
        <v>0</v>
      </c>
      <c r="AH799" s="15">
        <f t="shared" si="199"/>
        <v>0</v>
      </c>
      <c r="AI799" s="20">
        <f>IFERROR(VLOOKUP($E799,INPUTS!$A$44:$G$103,7,0),SCENARIOS!$N$23)</f>
        <v>0</v>
      </c>
      <c r="AJ799" s="15">
        <f t="shared" si="200"/>
        <v>0</v>
      </c>
      <c r="AL799" t="str">
        <f t="shared" si="201"/>
        <v>N</v>
      </c>
      <c r="AM799" s="21">
        <f t="shared" si="202"/>
        <v>91383.1198680885</v>
      </c>
    </row>
    <row r="800" ht="15" customHeight="1" spans="1:39">
      <c r="A800" s="52" t="s">
        <v>1807</v>
      </c>
      <c r="B800" s="52" t="s">
        <v>445</v>
      </c>
      <c r="C800" s="52" t="s">
        <v>446</v>
      </c>
      <c r="D800" s="52" t="s">
        <v>929</v>
      </c>
      <c r="E800" s="10" t="s">
        <v>448</v>
      </c>
      <c r="F800" s="52" t="s">
        <v>447</v>
      </c>
      <c r="G800" s="52" t="s">
        <v>177</v>
      </c>
      <c r="H800" s="52" t="s">
        <v>537</v>
      </c>
      <c r="I800" s="52" t="s">
        <v>536</v>
      </c>
      <c r="J800" s="52" t="s">
        <v>173</v>
      </c>
      <c r="K800" s="52" t="s">
        <v>931</v>
      </c>
      <c r="L800" s="53" t="s">
        <v>293</v>
      </c>
      <c r="M800" s="13">
        <v>548</v>
      </c>
      <c r="N800" s="14">
        <f t="shared" si="191"/>
        <v>1.5013698630137</v>
      </c>
      <c r="O800" s="15">
        <v>6030</v>
      </c>
      <c r="P800" s="15">
        <f t="shared" si="192"/>
        <v>3304440</v>
      </c>
      <c r="Q800" s="16">
        <f>IFERROR(VLOOKUP(G800,SCENARIOS!$A$13:$E$18,2,0),0.025)</f>
        <v>0.045</v>
      </c>
      <c r="R800" s="52">
        <f>IFERROR(VLOOKUP(L800,INPUTS!$A$107:$B$120,2,0),0.0082)</f>
        <v>0.0079</v>
      </c>
      <c r="S800" s="52">
        <f t="shared" si="193"/>
        <v>47.637</v>
      </c>
      <c r="T800" s="15">
        <f t="shared" si="194"/>
        <v>26105.076</v>
      </c>
      <c r="U800" s="15">
        <f>T800/INPUTS!$B$7*1000</f>
        <v>32631345</v>
      </c>
      <c r="V800" s="15">
        <f>T800*INPUTS!$B$6</f>
        <v>82492.04016</v>
      </c>
      <c r="W800" s="54" t="s">
        <v>396</v>
      </c>
      <c r="X800" s="54" t="s">
        <v>396</v>
      </c>
      <c r="Y800" s="67">
        <f>IFERROR(VLOOKUP(E800,INPUTS!$A$44:$B$103,2,0),0)</f>
        <v>0</v>
      </c>
      <c r="Z800" s="15">
        <f t="shared" si="195"/>
        <v>0</v>
      </c>
      <c r="AA800" s="20">
        <f>IFERROR(VLOOKUP(E800,INPUTS!$A$44:$C$103,3,0),SCENARIOS!$J$23)</f>
        <v>0</v>
      </c>
      <c r="AB800" s="15">
        <f t="shared" si="196"/>
        <v>0</v>
      </c>
      <c r="AC800" s="20">
        <f>IFERROR(VLOOKUP($E800,INPUTS!$A$44:$G$103,4,0),SCENARIOS!$K$23)</f>
        <v>0</v>
      </c>
      <c r="AD800" s="15">
        <f t="shared" si="197"/>
        <v>0</v>
      </c>
      <c r="AE800" s="20">
        <f>IFERROR(VLOOKUP($E800,INPUTS!$A$44:$G$103,5,0),SCENARIOS!$L$23)</f>
        <v>0</v>
      </c>
      <c r="AF800" s="15">
        <f t="shared" si="198"/>
        <v>0</v>
      </c>
      <c r="AG800" s="20">
        <f>IFERROR(VLOOKUP($E800,INPUTS!$A$44:$G$103,6,0),SCENARIOS!$M$23)</f>
        <v>0</v>
      </c>
      <c r="AH800" s="15">
        <f t="shared" si="199"/>
        <v>0</v>
      </c>
      <c r="AI800" s="20">
        <f>IFERROR(VLOOKUP($E800,INPUTS!$A$44:$G$103,7,0),SCENARIOS!$N$23)</f>
        <v>0</v>
      </c>
      <c r="AJ800" s="15">
        <f t="shared" si="200"/>
        <v>0</v>
      </c>
      <c r="AL800" t="str">
        <f t="shared" si="201"/>
        <v>N</v>
      </c>
      <c r="AM800" s="21">
        <f t="shared" si="202"/>
        <v>78457.0949009195</v>
      </c>
    </row>
    <row r="801" ht="15" customHeight="1" spans="1:39">
      <c r="A801" s="52" t="s">
        <v>1808</v>
      </c>
      <c r="B801" s="52" t="s">
        <v>445</v>
      </c>
      <c r="C801" s="52" t="s">
        <v>446</v>
      </c>
      <c r="D801" s="52" t="s">
        <v>929</v>
      </c>
      <c r="E801" s="10" t="s">
        <v>448</v>
      </c>
      <c r="F801" s="52" t="s">
        <v>447</v>
      </c>
      <c r="G801" s="52" t="s">
        <v>177</v>
      </c>
      <c r="H801" s="52" t="s">
        <v>556</v>
      </c>
      <c r="I801" s="52" t="s">
        <v>555</v>
      </c>
      <c r="J801" s="52" t="s">
        <v>173</v>
      </c>
      <c r="K801" s="52" t="s">
        <v>931</v>
      </c>
      <c r="L801" s="53" t="s">
        <v>293</v>
      </c>
      <c r="M801" s="13">
        <v>548</v>
      </c>
      <c r="N801" s="14">
        <f t="shared" si="191"/>
        <v>1.5013698630137</v>
      </c>
      <c r="O801" s="15">
        <v>6680</v>
      </c>
      <c r="P801" s="15">
        <f t="shared" si="192"/>
        <v>3660640</v>
      </c>
      <c r="Q801" s="16">
        <f>IFERROR(VLOOKUP(G801,SCENARIOS!$A$13:$E$18,2,0),0.025)</f>
        <v>0.045</v>
      </c>
      <c r="R801" s="52">
        <f>IFERROR(VLOOKUP(L801,INPUTS!$A$107:$B$120,2,0),0.0082)</f>
        <v>0.0079</v>
      </c>
      <c r="S801" s="52">
        <f t="shared" si="193"/>
        <v>52.772</v>
      </c>
      <c r="T801" s="15">
        <f t="shared" si="194"/>
        <v>28919.056</v>
      </c>
      <c r="U801" s="15">
        <f>T801/INPUTS!$B$7*1000</f>
        <v>36148820</v>
      </c>
      <c r="V801" s="15">
        <f>T801*INPUTS!$B$6</f>
        <v>91384.21696</v>
      </c>
      <c r="W801" s="54" t="s">
        <v>396</v>
      </c>
      <c r="X801" s="54" t="s">
        <v>396</v>
      </c>
      <c r="Y801" s="67">
        <f>IFERROR(VLOOKUP(E801,INPUTS!$A$44:$B$103,2,0),0)</f>
        <v>0</v>
      </c>
      <c r="Z801" s="15">
        <f t="shared" si="195"/>
        <v>0</v>
      </c>
      <c r="AA801" s="20">
        <f>IFERROR(VLOOKUP(E801,INPUTS!$A$44:$C$103,3,0),SCENARIOS!$J$23)</f>
        <v>0</v>
      </c>
      <c r="AB801" s="15">
        <f t="shared" si="196"/>
        <v>0</v>
      </c>
      <c r="AC801" s="20">
        <f>IFERROR(VLOOKUP($E801,INPUTS!$A$44:$G$103,4,0),SCENARIOS!$K$23)</f>
        <v>0</v>
      </c>
      <c r="AD801" s="15">
        <f t="shared" si="197"/>
        <v>0</v>
      </c>
      <c r="AE801" s="20">
        <f>IFERROR(VLOOKUP($E801,INPUTS!$A$44:$G$103,5,0),SCENARIOS!$L$23)</f>
        <v>0</v>
      </c>
      <c r="AF801" s="15">
        <f t="shared" si="198"/>
        <v>0</v>
      </c>
      <c r="AG801" s="20">
        <f>IFERROR(VLOOKUP($E801,INPUTS!$A$44:$G$103,6,0),SCENARIOS!$M$23)</f>
        <v>0</v>
      </c>
      <c r="AH801" s="15">
        <f t="shared" si="199"/>
        <v>0</v>
      </c>
      <c r="AI801" s="20">
        <f>IFERROR(VLOOKUP($E801,INPUTS!$A$44:$G$103,7,0),SCENARIOS!$N$23)</f>
        <v>0</v>
      </c>
      <c r="AJ801" s="15">
        <f t="shared" si="200"/>
        <v>0</v>
      </c>
      <c r="AL801" t="str">
        <f t="shared" si="201"/>
        <v>N</v>
      </c>
      <c r="AM801" s="21">
        <f t="shared" si="202"/>
        <v>86914.3273529257</v>
      </c>
    </row>
    <row r="802" ht="15" customHeight="1" spans="1:39">
      <c r="A802" s="52" t="s">
        <v>1809</v>
      </c>
      <c r="B802" s="52" t="s">
        <v>445</v>
      </c>
      <c r="C802" s="52" t="s">
        <v>446</v>
      </c>
      <c r="D802" s="52" t="s">
        <v>929</v>
      </c>
      <c r="E802" s="10" t="s">
        <v>448</v>
      </c>
      <c r="F802" s="52" t="s">
        <v>447</v>
      </c>
      <c r="G802" s="52" t="s">
        <v>177</v>
      </c>
      <c r="H802" s="52" t="s">
        <v>264</v>
      </c>
      <c r="I802" s="52" t="s">
        <v>436</v>
      </c>
      <c r="J802" s="52" t="s">
        <v>173</v>
      </c>
      <c r="K802" s="52" t="s">
        <v>931</v>
      </c>
      <c r="L802" s="53" t="s">
        <v>293</v>
      </c>
      <c r="M802" s="13">
        <v>548</v>
      </c>
      <c r="N802" s="14">
        <f t="shared" si="191"/>
        <v>1.5013698630137</v>
      </c>
      <c r="O802" s="15">
        <v>11770</v>
      </c>
      <c r="P802" s="15">
        <f t="shared" si="192"/>
        <v>6449960</v>
      </c>
      <c r="Q802" s="16">
        <f>IFERROR(VLOOKUP(G802,SCENARIOS!$A$13:$E$18,2,0),0.025)</f>
        <v>0.045</v>
      </c>
      <c r="R802" s="52">
        <f>IFERROR(VLOOKUP(L802,INPUTS!$A$107:$B$120,2,0),0.0082)</f>
        <v>0.0079</v>
      </c>
      <c r="S802" s="52">
        <f t="shared" si="193"/>
        <v>92.983</v>
      </c>
      <c r="T802" s="15">
        <f t="shared" si="194"/>
        <v>50954.684</v>
      </c>
      <c r="U802" s="15">
        <f>T802/INPUTS!$B$7*1000</f>
        <v>63693355</v>
      </c>
      <c r="V802" s="15">
        <f>T802*INPUTS!$B$6</f>
        <v>161016.80144</v>
      </c>
      <c r="W802" s="54" t="s">
        <v>396</v>
      </c>
      <c r="X802" s="54" t="s">
        <v>396</v>
      </c>
      <c r="Y802" s="67">
        <f>IFERROR(VLOOKUP(E802,INPUTS!$A$44:$B$103,2,0),0)</f>
        <v>0</v>
      </c>
      <c r="Z802" s="15">
        <f t="shared" si="195"/>
        <v>0</v>
      </c>
      <c r="AA802" s="20">
        <f>IFERROR(VLOOKUP(E802,INPUTS!$A$44:$C$103,3,0),SCENARIOS!$J$23)</f>
        <v>0</v>
      </c>
      <c r="AB802" s="15">
        <f t="shared" si="196"/>
        <v>0</v>
      </c>
      <c r="AC802" s="20">
        <f>IFERROR(VLOOKUP($E802,INPUTS!$A$44:$G$103,4,0),SCENARIOS!$K$23)</f>
        <v>0</v>
      </c>
      <c r="AD802" s="15">
        <f t="shared" si="197"/>
        <v>0</v>
      </c>
      <c r="AE802" s="20">
        <f>IFERROR(VLOOKUP($E802,INPUTS!$A$44:$G$103,5,0),SCENARIOS!$L$23)</f>
        <v>0</v>
      </c>
      <c r="AF802" s="15">
        <f t="shared" si="198"/>
        <v>0</v>
      </c>
      <c r="AG802" s="20">
        <f>IFERROR(VLOOKUP($E802,INPUTS!$A$44:$G$103,6,0),SCENARIOS!$M$23)</f>
        <v>0</v>
      </c>
      <c r="AH802" s="15">
        <f t="shared" si="199"/>
        <v>0</v>
      </c>
      <c r="AI802" s="20">
        <f>IFERROR(VLOOKUP($E802,INPUTS!$A$44:$G$103,7,0),SCENARIOS!$N$23)</f>
        <v>0</v>
      </c>
      <c r="AJ802" s="15">
        <f t="shared" si="200"/>
        <v>0</v>
      </c>
      <c r="AL802" t="str">
        <f t="shared" si="201"/>
        <v>Y</v>
      </c>
      <c r="AM802" s="21">
        <f t="shared" si="202"/>
        <v>153140.963015559</v>
      </c>
    </row>
    <row r="803" ht="15" customHeight="1" spans="1:39">
      <c r="A803" s="52" t="s">
        <v>1810</v>
      </c>
      <c r="B803" s="52" t="s">
        <v>445</v>
      </c>
      <c r="C803" s="52" t="s">
        <v>446</v>
      </c>
      <c r="D803" s="52" t="s">
        <v>929</v>
      </c>
      <c r="E803" s="10" t="s">
        <v>448</v>
      </c>
      <c r="F803" s="52" t="s">
        <v>447</v>
      </c>
      <c r="G803" s="52" t="s">
        <v>177</v>
      </c>
      <c r="H803" s="52" t="s">
        <v>267</v>
      </c>
      <c r="I803" s="52" t="s">
        <v>436</v>
      </c>
      <c r="J803" s="52" t="s">
        <v>173</v>
      </c>
      <c r="K803" s="52" t="s">
        <v>931</v>
      </c>
      <c r="L803" s="53" t="s">
        <v>293</v>
      </c>
      <c r="M803" s="13">
        <v>365</v>
      </c>
      <c r="N803" s="14">
        <f t="shared" si="191"/>
        <v>1</v>
      </c>
      <c r="O803" s="15">
        <v>12060</v>
      </c>
      <c r="P803" s="15">
        <f t="shared" si="192"/>
        <v>4401900</v>
      </c>
      <c r="Q803" s="16">
        <f>IFERROR(VLOOKUP(G803,SCENARIOS!$A$13:$E$18,2,0),0.025)</f>
        <v>0.045</v>
      </c>
      <c r="R803" s="52">
        <f>IFERROR(VLOOKUP(L803,INPUTS!$A$107:$B$120,2,0),0.0082)</f>
        <v>0.0079</v>
      </c>
      <c r="S803" s="52">
        <f t="shared" si="193"/>
        <v>95.274</v>
      </c>
      <c r="T803" s="15">
        <f t="shared" si="194"/>
        <v>34775.01</v>
      </c>
      <c r="U803" s="15">
        <f>T803/INPUTS!$B$7*1000</f>
        <v>43468762.5</v>
      </c>
      <c r="V803" s="15">
        <f>T803*INPUTS!$B$6</f>
        <v>109889.0316</v>
      </c>
      <c r="W803" s="54" t="s">
        <v>396</v>
      </c>
      <c r="X803" s="54" t="s">
        <v>396</v>
      </c>
      <c r="Y803" s="67">
        <f>IFERROR(VLOOKUP(E803,INPUTS!$A$44:$B$103,2,0),0)</f>
        <v>0</v>
      </c>
      <c r="Z803" s="15">
        <f t="shared" si="195"/>
        <v>0</v>
      </c>
      <c r="AA803" s="20">
        <f>IFERROR(VLOOKUP(E803,INPUTS!$A$44:$C$103,3,0),SCENARIOS!$J$23)</f>
        <v>0</v>
      </c>
      <c r="AB803" s="15">
        <f t="shared" si="196"/>
        <v>0</v>
      </c>
      <c r="AC803" s="20">
        <f>IFERROR(VLOOKUP($E803,INPUTS!$A$44:$G$103,4,0),SCENARIOS!$K$23)</f>
        <v>0</v>
      </c>
      <c r="AD803" s="15">
        <f t="shared" si="197"/>
        <v>0</v>
      </c>
      <c r="AE803" s="20">
        <f>IFERROR(VLOOKUP($E803,INPUTS!$A$44:$G$103,5,0),SCENARIOS!$L$23)</f>
        <v>0</v>
      </c>
      <c r="AF803" s="15">
        <f t="shared" si="198"/>
        <v>0</v>
      </c>
      <c r="AG803" s="20">
        <f>IFERROR(VLOOKUP($E803,INPUTS!$A$44:$G$103,6,0),SCENARIOS!$M$23)</f>
        <v>0</v>
      </c>
      <c r="AH803" s="15">
        <f t="shared" si="199"/>
        <v>0</v>
      </c>
      <c r="AI803" s="20">
        <f>IFERROR(VLOOKUP($E803,INPUTS!$A$44:$G$103,7,0),SCENARIOS!$N$23)</f>
        <v>0</v>
      </c>
      <c r="AJ803" s="15">
        <f t="shared" si="200"/>
        <v>0</v>
      </c>
      <c r="AL803" t="str">
        <f t="shared" si="201"/>
        <v>N</v>
      </c>
      <c r="AM803" s="21">
        <f t="shared" si="202"/>
        <v>104514.013280422</v>
      </c>
    </row>
    <row r="804" ht="15" customHeight="1" spans="1:39">
      <c r="A804" s="52" t="s">
        <v>1811</v>
      </c>
      <c r="B804" s="52" t="s">
        <v>445</v>
      </c>
      <c r="C804" s="52" t="s">
        <v>446</v>
      </c>
      <c r="D804" s="52" t="s">
        <v>929</v>
      </c>
      <c r="E804" s="10" t="s">
        <v>448</v>
      </c>
      <c r="F804" s="52" t="s">
        <v>447</v>
      </c>
      <c r="G804" s="52" t="s">
        <v>177</v>
      </c>
      <c r="H804" s="52" t="s">
        <v>269</v>
      </c>
      <c r="I804" s="52" t="s">
        <v>436</v>
      </c>
      <c r="J804" s="52" t="s">
        <v>173</v>
      </c>
      <c r="K804" s="52" t="s">
        <v>931</v>
      </c>
      <c r="L804" s="53" t="s">
        <v>293</v>
      </c>
      <c r="M804" s="13">
        <v>365</v>
      </c>
      <c r="N804" s="14">
        <f t="shared" si="191"/>
        <v>1</v>
      </c>
      <c r="O804" s="15">
        <v>8310</v>
      </c>
      <c r="P804" s="15">
        <f t="shared" si="192"/>
        <v>3033150</v>
      </c>
      <c r="Q804" s="16">
        <f>IFERROR(VLOOKUP(G804,SCENARIOS!$A$13:$E$18,2,0),0.025)</f>
        <v>0.045</v>
      </c>
      <c r="R804" s="52">
        <f>IFERROR(VLOOKUP(L804,INPUTS!$A$107:$B$120,2,0),0.0082)</f>
        <v>0.0079</v>
      </c>
      <c r="S804" s="52">
        <f t="shared" si="193"/>
        <v>65.649</v>
      </c>
      <c r="T804" s="15">
        <f t="shared" si="194"/>
        <v>23961.885</v>
      </c>
      <c r="U804" s="15">
        <f>T804/INPUTS!$B$7*1000</f>
        <v>29952356.25</v>
      </c>
      <c r="V804" s="15">
        <f>T804*INPUTS!$B$6</f>
        <v>75719.5566</v>
      </c>
      <c r="W804" s="54" t="s">
        <v>396</v>
      </c>
      <c r="X804" s="54" t="s">
        <v>396</v>
      </c>
      <c r="Y804" s="67">
        <f>IFERROR(VLOOKUP(E804,INPUTS!$A$44:$B$103,2,0),0)</f>
        <v>0</v>
      </c>
      <c r="Z804" s="15">
        <f t="shared" si="195"/>
        <v>0</v>
      </c>
      <c r="AA804" s="20">
        <f>IFERROR(VLOOKUP(E804,INPUTS!$A$44:$C$103,3,0),SCENARIOS!$J$23)</f>
        <v>0</v>
      </c>
      <c r="AB804" s="15">
        <f t="shared" si="196"/>
        <v>0</v>
      </c>
      <c r="AC804" s="20">
        <f>IFERROR(VLOOKUP($E804,INPUTS!$A$44:$G$103,4,0),SCENARIOS!$K$23)</f>
        <v>0</v>
      </c>
      <c r="AD804" s="15">
        <f t="shared" si="197"/>
        <v>0</v>
      </c>
      <c r="AE804" s="20">
        <f>IFERROR(VLOOKUP($E804,INPUTS!$A$44:$G$103,5,0),SCENARIOS!$L$23)</f>
        <v>0</v>
      </c>
      <c r="AF804" s="15">
        <f t="shared" si="198"/>
        <v>0</v>
      </c>
      <c r="AG804" s="20">
        <f>IFERROR(VLOOKUP($E804,INPUTS!$A$44:$G$103,6,0),SCENARIOS!$M$23)</f>
        <v>0</v>
      </c>
      <c r="AH804" s="15">
        <f t="shared" si="199"/>
        <v>0</v>
      </c>
      <c r="AI804" s="20">
        <f>IFERROR(VLOOKUP($E804,INPUTS!$A$44:$G$103,7,0),SCENARIOS!$N$23)</f>
        <v>0</v>
      </c>
      <c r="AJ804" s="15">
        <f t="shared" si="200"/>
        <v>0</v>
      </c>
      <c r="AL804" t="str">
        <f t="shared" si="201"/>
        <v>N</v>
      </c>
      <c r="AM804" s="21">
        <f t="shared" si="202"/>
        <v>72015.8748225793</v>
      </c>
    </row>
    <row r="805" ht="15" customHeight="1" spans="1:39">
      <c r="A805" s="52" t="s">
        <v>1812</v>
      </c>
      <c r="B805" s="52" t="s">
        <v>445</v>
      </c>
      <c r="C805" s="52" t="s">
        <v>446</v>
      </c>
      <c r="D805" s="52" t="s">
        <v>929</v>
      </c>
      <c r="E805" s="10" t="s">
        <v>448</v>
      </c>
      <c r="F805" s="52" t="s">
        <v>447</v>
      </c>
      <c r="G805" s="52" t="s">
        <v>177</v>
      </c>
      <c r="H805" s="52" t="s">
        <v>234</v>
      </c>
      <c r="I805" s="52" t="s">
        <v>424</v>
      </c>
      <c r="J805" s="52" t="s">
        <v>173</v>
      </c>
      <c r="K805" s="52" t="s">
        <v>931</v>
      </c>
      <c r="L805" s="53" t="s">
        <v>295</v>
      </c>
      <c r="M805" s="13">
        <v>730</v>
      </c>
      <c r="N805" s="14">
        <f t="shared" si="191"/>
        <v>2</v>
      </c>
      <c r="O805" s="15">
        <v>7620</v>
      </c>
      <c r="P805" s="15">
        <f t="shared" si="192"/>
        <v>5562600</v>
      </c>
      <c r="Q805" s="16">
        <f>IFERROR(VLOOKUP(G805,SCENARIOS!$A$13:$E$18,2,0),0.025)</f>
        <v>0.045</v>
      </c>
      <c r="R805" s="52">
        <f>IFERROR(VLOOKUP(L805,INPUTS!$A$107:$B$120,2,0),0.0082)</f>
        <v>0.0089</v>
      </c>
      <c r="S805" s="52">
        <f t="shared" si="193"/>
        <v>67.818</v>
      </c>
      <c r="T805" s="15">
        <f t="shared" si="194"/>
        <v>49507.14</v>
      </c>
      <c r="U805" s="15">
        <f>T805/INPUTS!$B$7*1000</f>
        <v>61883925</v>
      </c>
      <c r="V805" s="15">
        <f>T805*INPUTS!$B$6</f>
        <v>156442.5624</v>
      </c>
      <c r="W805" s="54" t="s">
        <v>396</v>
      </c>
      <c r="X805" s="54" t="s">
        <v>396</v>
      </c>
      <c r="Y805" s="67">
        <f>IFERROR(VLOOKUP(E805,INPUTS!$A$44:$B$103,2,0),0)</f>
        <v>0</v>
      </c>
      <c r="Z805" s="15">
        <f t="shared" si="195"/>
        <v>0</v>
      </c>
      <c r="AA805" s="20">
        <f>IFERROR(VLOOKUP(E805,INPUTS!$A$44:$C$103,3,0),SCENARIOS!$J$23)</f>
        <v>0</v>
      </c>
      <c r="AB805" s="15">
        <f t="shared" si="196"/>
        <v>0</v>
      </c>
      <c r="AC805" s="20">
        <f>IFERROR(VLOOKUP($E805,INPUTS!$A$44:$G$103,4,0),SCENARIOS!$K$23)</f>
        <v>0</v>
      </c>
      <c r="AD805" s="15">
        <f t="shared" si="197"/>
        <v>0</v>
      </c>
      <c r="AE805" s="20">
        <f>IFERROR(VLOOKUP($E805,INPUTS!$A$44:$G$103,5,0),SCENARIOS!$L$23)</f>
        <v>0</v>
      </c>
      <c r="AF805" s="15">
        <f t="shared" si="198"/>
        <v>0</v>
      </c>
      <c r="AG805" s="20">
        <f>IFERROR(VLOOKUP($E805,INPUTS!$A$44:$G$103,6,0),SCENARIOS!$M$23)</f>
        <v>0</v>
      </c>
      <c r="AH805" s="15">
        <f t="shared" si="199"/>
        <v>0</v>
      </c>
      <c r="AI805" s="20">
        <f>IFERROR(VLOOKUP($E805,INPUTS!$A$44:$G$103,7,0),SCENARIOS!$N$23)</f>
        <v>0</v>
      </c>
      <c r="AJ805" s="15">
        <f t="shared" si="200"/>
        <v>0</v>
      </c>
      <c r="AL805" t="str">
        <f t="shared" si="201"/>
        <v>N</v>
      </c>
      <c r="AM805" s="21">
        <f t="shared" si="202"/>
        <v>148790.464400606</v>
      </c>
    </row>
    <row r="806" ht="15" customHeight="1" spans="1:39">
      <c r="A806" s="52" t="s">
        <v>1813</v>
      </c>
      <c r="B806" s="52" t="s">
        <v>445</v>
      </c>
      <c r="C806" s="52" t="s">
        <v>446</v>
      </c>
      <c r="D806" s="52" t="s">
        <v>929</v>
      </c>
      <c r="E806" s="10" t="s">
        <v>448</v>
      </c>
      <c r="F806" s="52" t="s">
        <v>447</v>
      </c>
      <c r="G806" s="52" t="s">
        <v>177</v>
      </c>
      <c r="H806" s="52" t="s">
        <v>237</v>
      </c>
      <c r="I806" s="52" t="s">
        <v>424</v>
      </c>
      <c r="J806" s="52" t="s">
        <v>173</v>
      </c>
      <c r="K806" s="52" t="s">
        <v>931</v>
      </c>
      <c r="L806" s="53" t="s">
        <v>293</v>
      </c>
      <c r="M806" s="13">
        <v>365</v>
      </c>
      <c r="N806" s="14">
        <f t="shared" si="191"/>
        <v>1</v>
      </c>
      <c r="O806" s="15">
        <v>7620</v>
      </c>
      <c r="P806" s="15">
        <f t="shared" si="192"/>
        <v>2781300</v>
      </c>
      <c r="Q806" s="16">
        <f>IFERROR(VLOOKUP(G806,SCENARIOS!$A$13:$E$18,2,0),0.025)</f>
        <v>0.045</v>
      </c>
      <c r="R806" s="52">
        <f>IFERROR(VLOOKUP(L806,INPUTS!$A$107:$B$120,2,0),0.0082)</f>
        <v>0.0079</v>
      </c>
      <c r="S806" s="52">
        <f t="shared" si="193"/>
        <v>60.198</v>
      </c>
      <c r="T806" s="15">
        <f t="shared" si="194"/>
        <v>21972.27</v>
      </c>
      <c r="U806" s="15">
        <f>T806/INPUTS!$B$7*1000</f>
        <v>27465337.5</v>
      </c>
      <c r="V806" s="15">
        <f>T806*INPUTS!$B$6</f>
        <v>69432.3732</v>
      </c>
      <c r="W806" s="54" t="s">
        <v>396</v>
      </c>
      <c r="X806" s="54" t="s">
        <v>396</v>
      </c>
      <c r="Y806" s="67">
        <f>IFERROR(VLOOKUP(E806,INPUTS!$A$44:$B$103,2,0),0)</f>
        <v>0</v>
      </c>
      <c r="Z806" s="15">
        <f t="shared" si="195"/>
        <v>0</v>
      </c>
      <c r="AA806" s="20">
        <f>IFERROR(VLOOKUP(E806,INPUTS!$A$44:$C$103,3,0),SCENARIOS!$J$23)</f>
        <v>0</v>
      </c>
      <c r="AB806" s="15">
        <f t="shared" si="196"/>
        <v>0</v>
      </c>
      <c r="AC806" s="20">
        <f>IFERROR(VLOOKUP($E806,INPUTS!$A$44:$G$103,4,0),SCENARIOS!$K$23)</f>
        <v>0</v>
      </c>
      <c r="AD806" s="15">
        <f t="shared" si="197"/>
        <v>0</v>
      </c>
      <c r="AE806" s="20">
        <f>IFERROR(VLOOKUP($E806,INPUTS!$A$44:$G$103,5,0),SCENARIOS!$L$23)</f>
        <v>0</v>
      </c>
      <c r="AF806" s="15">
        <f t="shared" si="198"/>
        <v>0</v>
      </c>
      <c r="AG806" s="20">
        <f>IFERROR(VLOOKUP($E806,INPUTS!$A$44:$G$103,6,0),SCENARIOS!$M$23)</f>
        <v>0</v>
      </c>
      <c r="AH806" s="15">
        <f t="shared" si="199"/>
        <v>0</v>
      </c>
      <c r="AI806" s="20">
        <f>IFERROR(VLOOKUP($E806,INPUTS!$A$44:$G$103,7,0),SCENARIOS!$N$23)</f>
        <v>0</v>
      </c>
      <c r="AJ806" s="15">
        <f t="shared" si="200"/>
        <v>0</v>
      </c>
      <c r="AL806" t="str">
        <f t="shared" si="201"/>
        <v>N</v>
      </c>
      <c r="AM806" s="21">
        <f t="shared" si="202"/>
        <v>66036.2173463362</v>
      </c>
    </row>
    <row r="807" ht="15" customHeight="1" spans="1:39">
      <c r="A807" s="52" t="s">
        <v>1814</v>
      </c>
      <c r="B807" s="52" t="s">
        <v>445</v>
      </c>
      <c r="C807" s="52" t="s">
        <v>446</v>
      </c>
      <c r="D807" s="52" t="s">
        <v>929</v>
      </c>
      <c r="E807" s="10" t="s">
        <v>448</v>
      </c>
      <c r="F807" s="52" t="s">
        <v>447</v>
      </c>
      <c r="G807" s="52" t="s">
        <v>177</v>
      </c>
      <c r="H807" s="52" t="s">
        <v>505</v>
      </c>
      <c r="I807" s="52" t="s">
        <v>504</v>
      </c>
      <c r="J807" s="52" t="s">
        <v>173</v>
      </c>
      <c r="K807" s="52" t="s">
        <v>931</v>
      </c>
      <c r="L807" s="53" t="s">
        <v>293</v>
      </c>
      <c r="M807" s="13">
        <v>548</v>
      </c>
      <c r="N807" s="14">
        <f t="shared" si="191"/>
        <v>1.5013698630137</v>
      </c>
      <c r="O807" s="15">
        <v>6520</v>
      </c>
      <c r="P807" s="15">
        <f t="shared" si="192"/>
        <v>3572960</v>
      </c>
      <c r="Q807" s="16">
        <f>IFERROR(VLOOKUP(G807,SCENARIOS!$A$13:$E$18,2,0),0.025)</f>
        <v>0.045</v>
      </c>
      <c r="R807" s="52">
        <f>IFERROR(VLOOKUP(L807,INPUTS!$A$107:$B$120,2,0),0.0082)</f>
        <v>0.0079</v>
      </c>
      <c r="S807" s="52">
        <f t="shared" si="193"/>
        <v>51.508</v>
      </c>
      <c r="T807" s="15">
        <f t="shared" si="194"/>
        <v>28226.384</v>
      </c>
      <c r="U807" s="15">
        <f>T807/INPUTS!$B$7*1000</f>
        <v>35282980</v>
      </c>
      <c r="V807" s="15">
        <f>T807*INPUTS!$B$6</f>
        <v>89195.37344</v>
      </c>
      <c r="W807" s="54" t="s">
        <v>396</v>
      </c>
      <c r="X807" s="54" t="s">
        <v>396</v>
      </c>
      <c r="Y807" s="67">
        <f>IFERROR(VLOOKUP(E807,INPUTS!$A$44:$B$103,2,0),0)</f>
        <v>0</v>
      </c>
      <c r="Z807" s="15">
        <f t="shared" si="195"/>
        <v>0</v>
      </c>
      <c r="AA807" s="20">
        <f>IFERROR(VLOOKUP(E807,INPUTS!$A$44:$C$103,3,0),SCENARIOS!$J$23)</f>
        <v>0</v>
      </c>
      <c r="AB807" s="15">
        <f t="shared" si="196"/>
        <v>0</v>
      </c>
      <c r="AC807" s="20">
        <f>IFERROR(VLOOKUP($E807,INPUTS!$A$44:$G$103,4,0),SCENARIOS!$K$23)</f>
        <v>0</v>
      </c>
      <c r="AD807" s="15">
        <f t="shared" si="197"/>
        <v>0</v>
      </c>
      <c r="AE807" s="20">
        <f>IFERROR(VLOOKUP($E807,INPUTS!$A$44:$G$103,5,0),SCENARIOS!$L$23)</f>
        <v>0</v>
      </c>
      <c r="AF807" s="15">
        <f t="shared" si="198"/>
        <v>0</v>
      </c>
      <c r="AG807" s="20">
        <f>IFERROR(VLOOKUP($E807,INPUTS!$A$44:$G$103,6,0),SCENARIOS!$M$23)</f>
        <v>0</v>
      </c>
      <c r="AH807" s="15">
        <f t="shared" si="199"/>
        <v>0</v>
      </c>
      <c r="AI807" s="20">
        <f>IFERROR(VLOOKUP($E807,INPUTS!$A$44:$G$103,7,0),SCENARIOS!$N$23)</f>
        <v>0</v>
      </c>
      <c r="AJ807" s="15">
        <f t="shared" si="200"/>
        <v>0</v>
      </c>
      <c r="AL807" t="str">
        <f t="shared" si="201"/>
        <v>N</v>
      </c>
      <c r="AM807" s="21">
        <f t="shared" si="202"/>
        <v>84832.5470570472</v>
      </c>
    </row>
    <row r="808" ht="15" customHeight="1" spans="1:39">
      <c r="A808" s="52" t="s">
        <v>1815</v>
      </c>
      <c r="B808" s="52" t="s">
        <v>445</v>
      </c>
      <c r="C808" s="52" t="s">
        <v>446</v>
      </c>
      <c r="D808" s="52" t="s">
        <v>929</v>
      </c>
      <c r="E808" s="10" t="s">
        <v>448</v>
      </c>
      <c r="F808" s="52" t="s">
        <v>447</v>
      </c>
      <c r="G808" s="52" t="s">
        <v>177</v>
      </c>
      <c r="H808" s="52" t="s">
        <v>432</v>
      </c>
      <c r="I808" s="52" t="s">
        <v>431</v>
      </c>
      <c r="J808" s="52" t="s">
        <v>173</v>
      </c>
      <c r="K808" s="52" t="s">
        <v>931</v>
      </c>
      <c r="L808" s="53" t="s">
        <v>295</v>
      </c>
      <c r="M808" s="13">
        <v>548</v>
      </c>
      <c r="N808" s="14">
        <f t="shared" si="191"/>
        <v>1.5013698630137</v>
      </c>
      <c r="O808" s="15">
        <v>5560</v>
      </c>
      <c r="P808" s="15">
        <f t="shared" si="192"/>
        <v>3046880</v>
      </c>
      <c r="Q808" s="16">
        <f>IFERROR(VLOOKUP(G808,SCENARIOS!$A$13:$E$18,2,0),0.025)</f>
        <v>0.045</v>
      </c>
      <c r="R808" s="52">
        <f>IFERROR(VLOOKUP(L808,INPUTS!$A$107:$B$120,2,0),0.0082)</f>
        <v>0.0089</v>
      </c>
      <c r="S808" s="52">
        <f t="shared" si="193"/>
        <v>49.484</v>
      </c>
      <c r="T808" s="15">
        <f t="shared" si="194"/>
        <v>27117.232</v>
      </c>
      <c r="U808" s="15">
        <f>T808/INPUTS!$B$7*1000</f>
        <v>33896540</v>
      </c>
      <c r="V808" s="15">
        <f>T808*INPUTS!$B$6</f>
        <v>85690.45312</v>
      </c>
      <c r="W808" s="54" t="s">
        <v>521</v>
      </c>
      <c r="X808" s="54" t="s">
        <v>396</v>
      </c>
      <c r="Y808" s="67">
        <f>IFERROR(VLOOKUP(E808,INPUTS!$A$44:$B$103,2,0),0)</f>
        <v>0</v>
      </c>
      <c r="Z808" s="15">
        <f t="shared" si="195"/>
        <v>0</v>
      </c>
      <c r="AA808" s="20">
        <f>IFERROR(VLOOKUP(E808,INPUTS!$A$44:$C$103,3,0),SCENARIOS!$J$23)</f>
        <v>0</v>
      </c>
      <c r="AB808" s="15">
        <f t="shared" si="196"/>
        <v>0</v>
      </c>
      <c r="AC808" s="20">
        <f>IFERROR(VLOOKUP($E808,INPUTS!$A$44:$G$103,4,0),SCENARIOS!$K$23)</f>
        <v>0</v>
      </c>
      <c r="AD808" s="15">
        <f t="shared" si="197"/>
        <v>0</v>
      </c>
      <c r="AE808" s="20">
        <f>IFERROR(VLOOKUP($E808,INPUTS!$A$44:$G$103,5,0),SCENARIOS!$L$23)</f>
        <v>0</v>
      </c>
      <c r="AF808" s="15">
        <f t="shared" si="198"/>
        <v>0</v>
      </c>
      <c r="AG808" s="20">
        <f>IFERROR(VLOOKUP($E808,INPUTS!$A$44:$G$103,6,0),SCENARIOS!$M$23)</f>
        <v>0</v>
      </c>
      <c r="AH808" s="15">
        <f t="shared" si="199"/>
        <v>0</v>
      </c>
      <c r="AI808" s="20">
        <f>IFERROR(VLOOKUP($E808,INPUTS!$A$44:$G$103,7,0),SCENARIOS!$N$23)</f>
        <v>0</v>
      </c>
      <c r="AJ808" s="15">
        <f t="shared" si="200"/>
        <v>0</v>
      </c>
      <c r="AL808" t="str">
        <f t="shared" si="201"/>
        <v>N</v>
      </c>
      <c r="AM808" s="21">
        <f t="shared" si="202"/>
        <v>81499.0634187102</v>
      </c>
    </row>
    <row r="809" ht="15" customHeight="1" spans="1:39">
      <c r="A809" s="52" t="s">
        <v>1816</v>
      </c>
      <c r="B809" s="52" t="s">
        <v>445</v>
      </c>
      <c r="C809" s="52" t="s">
        <v>446</v>
      </c>
      <c r="D809" s="52" t="s">
        <v>929</v>
      </c>
      <c r="E809" s="10" t="s">
        <v>448</v>
      </c>
      <c r="F809" s="52" t="s">
        <v>447</v>
      </c>
      <c r="G809" s="52" t="s">
        <v>177</v>
      </c>
      <c r="H809" s="52" t="s">
        <v>567</v>
      </c>
      <c r="I809" s="52" t="s">
        <v>431</v>
      </c>
      <c r="J809" s="52" t="s">
        <v>173</v>
      </c>
      <c r="K809" s="52" t="s">
        <v>931</v>
      </c>
      <c r="L809" s="53" t="s">
        <v>291</v>
      </c>
      <c r="M809" s="13">
        <v>548</v>
      </c>
      <c r="N809" s="14">
        <f t="shared" si="191"/>
        <v>1.5013698630137</v>
      </c>
      <c r="O809" s="15">
        <v>6510</v>
      </c>
      <c r="P809" s="15">
        <f t="shared" si="192"/>
        <v>3567480</v>
      </c>
      <c r="Q809" s="16">
        <f>IFERROR(VLOOKUP(G809,SCENARIOS!$A$13:$E$18,2,0),0.025)</f>
        <v>0.045</v>
      </c>
      <c r="R809" s="52">
        <f>IFERROR(VLOOKUP(L809,INPUTS!$A$107:$B$120,2,0),0.0082)</f>
        <v>0.0079</v>
      </c>
      <c r="S809" s="52">
        <f t="shared" si="193"/>
        <v>51.429</v>
      </c>
      <c r="T809" s="15">
        <f t="shared" si="194"/>
        <v>28183.092</v>
      </c>
      <c r="U809" s="15">
        <f>T809/INPUTS!$B$7*1000</f>
        <v>35228865</v>
      </c>
      <c r="V809" s="15">
        <f>T809*INPUTS!$B$6</f>
        <v>89058.57072</v>
      </c>
      <c r="W809" s="54" t="s">
        <v>521</v>
      </c>
      <c r="X809" s="54" t="s">
        <v>396</v>
      </c>
      <c r="Y809" s="67">
        <f>IFERROR(VLOOKUP(E809,INPUTS!$A$44:$B$103,2,0),0)</f>
        <v>0</v>
      </c>
      <c r="Z809" s="15">
        <f t="shared" si="195"/>
        <v>0</v>
      </c>
      <c r="AA809" s="20">
        <f>IFERROR(VLOOKUP(E809,INPUTS!$A$44:$C$103,3,0),SCENARIOS!$J$23)</f>
        <v>0</v>
      </c>
      <c r="AB809" s="15">
        <f t="shared" si="196"/>
        <v>0</v>
      </c>
      <c r="AC809" s="20">
        <f>IFERROR(VLOOKUP($E809,INPUTS!$A$44:$G$103,4,0),SCENARIOS!$K$23)</f>
        <v>0</v>
      </c>
      <c r="AD809" s="15">
        <f t="shared" si="197"/>
        <v>0</v>
      </c>
      <c r="AE809" s="20">
        <f>IFERROR(VLOOKUP($E809,INPUTS!$A$44:$G$103,5,0),SCENARIOS!$L$23)</f>
        <v>0</v>
      </c>
      <c r="AF809" s="15">
        <f t="shared" si="198"/>
        <v>0</v>
      </c>
      <c r="AG809" s="20">
        <f>IFERROR(VLOOKUP($E809,INPUTS!$A$44:$G$103,6,0),SCENARIOS!$M$23)</f>
        <v>0</v>
      </c>
      <c r="AH809" s="15">
        <f t="shared" si="199"/>
        <v>0</v>
      </c>
      <c r="AI809" s="20">
        <f>IFERROR(VLOOKUP($E809,INPUTS!$A$44:$G$103,7,0),SCENARIOS!$N$23)</f>
        <v>0</v>
      </c>
      <c r="AJ809" s="15">
        <f t="shared" si="200"/>
        <v>0</v>
      </c>
      <c r="AL809" t="str">
        <f t="shared" si="201"/>
        <v>N</v>
      </c>
      <c r="AM809" s="21">
        <f t="shared" si="202"/>
        <v>84702.4357885548</v>
      </c>
    </row>
    <row r="810" ht="15" customHeight="1" spans="1:39">
      <c r="A810" s="52" t="s">
        <v>1817</v>
      </c>
      <c r="B810" s="52" t="s">
        <v>445</v>
      </c>
      <c r="C810" s="52" t="s">
        <v>446</v>
      </c>
      <c r="D810" s="52" t="s">
        <v>929</v>
      </c>
      <c r="E810" s="10" t="s">
        <v>448</v>
      </c>
      <c r="F810" s="52" t="s">
        <v>447</v>
      </c>
      <c r="G810" s="52" t="s">
        <v>177</v>
      </c>
      <c r="H810" s="52" t="s">
        <v>428</v>
      </c>
      <c r="I810" s="52" t="s">
        <v>1620</v>
      </c>
      <c r="J810" s="52" t="s">
        <v>173</v>
      </c>
      <c r="K810" s="52" t="s">
        <v>931</v>
      </c>
      <c r="L810" s="53" t="s">
        <v>295</v>
      </c>
      <c r="M810" s="13">
        <v>548</v>
      </c>
      <c r="N810" s="14">
        <f t="shared" si="191"/>
        <v>1.5013698630137</v>
      </c>
      <c r="O810" s="15">
        <v>5990</v>
      </c>
      <c r="P810" s="15">
        <f t="shared" si="192"/>
        <v>3282520</v>
      </c>
      <c r="Q810" s="16">
        <f>IFERROR(VLOOKUP(G810,SCENARIOS!$A$13:$E$18,2,0),0.025)</f>
        <v>0.045</v>
      </c>
      <c r="R810" s="52">
        <f>IFERROR(VLOOKUP(L810,INPUTS!$A$107:$B$120,2,0),0.0082)</f>
        <v>0.0089</v>
      </c>
      <c r="S810" s="52">
        <f t="shared" si="193"/>
        <v>53.311</v>
      </c>
      <c r="T810" s="15">
        <f t="shared" si="194"/>
        <v>29214.428</v>
      </c>
      <c r="U810" s="15">
        <f>T810/INPUTS!$B$7*1000</f>
        <v>36518035</v>
      </c>
      <c r="V810" s="15">
        <f>T810*INPUTS!$B$6</f>
        <v>92317.59248</v>
      </c>
      <c r="W810" s="54" t="s">
        <v>521</v>
      </c>
      <c r="X810" s="54" t="s">
        <v>396</v>
      </c>
      <c r="Y810" s="67">
        <f>IFERROR(VLOOKUP(E810,INPUTS!$A$44:$B$103,2,0),0)</f>
        <v>0</v>
      </c>
      <c r="Z810" s="15">
        <f t="shared" si="195"/>
        <v>0</v>
      </c>
      <c r="AA810" s="20">
        <f>IFERROR(VLOOKUP(E810,INPUTS!$A$44:$C$103,3,0),SCENARIOS!$J$23)</f>
        <v>0</v>
      </c>
      <c r="AB810" s="15">
        <f t="shared" si="196"/>
        <v>0</v>
      </c>
      <c r="AC810" s="20">
        <f>IFERROR(VLOOKUP($E810,INPUTS!$A$44:$G$103,4,0),SCENARIOS!$K$23)</f>
        <v>0</v>
      </c>
      <c r="AD810" s="15">
        <f t="shared" si="197"/>
        <v>0</v>
      </c>
      <c r="AE810" s="20">
        <f>IFERROR(VLOOKUP($E810,INPUTS!$A$44:$G$103,5,0),SCENARIOS!$L$23)</f>
        <v>0</v>
      </c>
      <c r="AF810" s="15">
        <f t="shared" si="198"/>
        <v>0</v>
      </c>
      <c r="AG810" s="20">
        <f>IFERROR(VLOOKUP($E810,INPUTS!$A$44:$G$103,6,0),SCENARIOS!$M$23)</f>
        <v>0</v>
      </c>
      <c r="AH810" s="15">
        <f t="shared" si="199"/>
        <v>0</v>
      </c>
      <c r="AI810" s="20">
        <f>IFERROR(VLOOKUP($E810,INPUTS!$A$44:$G$103,7,0),SCENARIOS!$N$23)</f>
        <v>0</v>
      </c>
      <c r="AJ810" s="15">
        <f t="shared" si="200"/>
        <v>0</v>
      </c>
      <c r="AL810" t="str">
        <f t="shared" si="201"/>
        <v>Y</v>
      </c>
      <c r="AM810" s="21">
        <f t="shared" si="202"/>
        <v>87802.048539222</v>
      </c>
    </row>
    <row r="811" ht="15" customHeight="1" spans="1:39">
      <c r="A811" s="52" t="s">
        <v>1818</v>
      </c>
      <c r="B811" s="52" t="s">
        <v>445</v>
      </c>
      <c r="C811" s="52" t="s">
        <v>446</v>
      </c>
      <c r="D811" s="52" t="s">
        <v>929</v>
      </c>
      <c r="E811" s="10" t="s">
        <v>448</v>
      </c>
      <c r="F811" s="52" t="s">
        <v>447</v>
      </c>
      <c r="G811" s="52" t="s">
        <v>177</v>
      </c>
      <c r="H811" s="52" t="s">
        <v>249</v>
      </c>
      <c r="I811" s="52" t="s">
        <v>930</v>
      </c>
      <c r="J811" s="52" t="s">
        <v>169</v>
      </c>
      <c r="K811" s="52" t="s">
        <v>931</v>
      </c>
      <c r="L811" s="53" t="s">
        <v>295</v>
      </c>
      <c r="M811" s="13">
        <v>548</v>
      </c>
      <c r="N811" s="14">
        <f t="shared" si="191"/>
        <v>1.5013698630137</v>
      </c>
      <c r="O811" s="15">
        <v>11620</v>
      </c>
      <c r="P811" s="15">
        <f t="shared" si="192"/>
        <v>6367760</v>
      </c>
      <c r="Q811" s="16">
        <f>IFERROR(VLOOKUP(G811,SCENARIOS!$A$13:$E$18,2,0),0.025)</f>
        <v>0.045</v>
      </c>
      <c r="R811" s="52">
        <f>IFERROR(VLOOKUP(L811,INPUTS!$A$107:$B$120,2,0),0.0082)</f>
        <v>0.0089</v>
      </c>
      <c r="S811" s="52">
        <f t="shared" si="193"/>
        <v>103.418</v>
      </c>
      <c r="T811" s="15">
        <f t="shared" si="194"/>
        <v>56673.064</v>
      </c>
      <c r="U811" s="15">
        <f>T811/INPUTS!$B$7*1000</f>
        <v>70841330</v>
      </c>
      <c r="V811" s="15">
        <f>T811*INPUTS!$B$6</f>
        <v>179086.88224</v>
      </c>
      <c r="W811" s="54" t="s">
        <v>396</v>
      </c>
      <c r="X811" s="54" t="s">
        <v>396</v>
      </c>
      <c r="Y811" s="67">
        <f>IFERROR(VLOOKUP(E811,INPUTS!$A$44:$B$103,2,0),0)</f>
        <v>0</v>
      </c>
      <c r="Z811" s="15">
        <f t="shared" si="195"/>
        <v>0</v>
      </c>
      <c r="AA811" s="20">
        <f>IFERROR(VLOOKUP(E811,INPUTS!$A$44:$C$103,3,0),SCENARIOS!$J$23)</f>
        <v>0</v>
      </c>
      <c r="AB811" s="15">
        <f t="shared" si="196"/>
        <v>0</v>
      </c>
      <c r="AC811" s="20">
        <f>IFERROR(VLOOKUP($E811,INPUTS!$A$44:$G$103,4,0),SCENARIOS!$K$23)</f>
        <v>0</v>
      </c>
      <c r="AD811" s="15">
        <f t="shared" si="197"/>
        <v>0</v>
      </c>
      <c r="AE811" s="20">
        <f>IFERROR(VLOOKUP($E811,INPUTS!$A$44:$G$103,5,0),SCENARIOS!$L$23)</f>
        <v>0</v>
      </c>
      <c r="AF811" s="15">
        <f t="shared" si="198"/>
        <v>0</v>
      </c>
      <c r="AG811" s="20">
        <f>IFERROR(VLOOKUP($E811,INPUTS!$A$44:$G$103,6,0),SCENARIOS!$M$23)</f>
        <v>0</v>
      </c>
      <c r="AH811" s="15">
        <f t="shared" si="199"/>
        <v>0</v>
      </c>
      <c r="AI811" s="20">
        <f>IFERROR(VLOOKUP($E811,INPUTS!$A$44:$G$103,7,0),SCENARIOS!$N$23)</f>
        <v>0</v>
      </c>
      <c r="AJ811" s="15">
        <f t="shared" si="200"/>
        <v>0</v>
      </c>
      <c r="AL811" t="str">
        <f t="shared" si="201"/>
        <v>N</v>
      </c>
      <c r="AM811" s="21">
        <f t="shared" si="202"/>
        <v>170327.179303132</v>
      </c>
    </row>
    <row r="812" ht="15" customHeight="1" spans="1:39">
      <c r="A812" s="52" t="s">
        <v>1819</v>
      </c>
      <c r="B812" s="52" t="s">
        <v>445</v>
      </c>
      <c r="C812" s="52" t="s">
        <v>446</v>
      </c>
      <c r="D812" s="52" t="s">
        <v>929</v>
      </c>
      <c r="E812" s="10" t="s">
        <v>448</v>
      </c>
      <c r="F812" s="52" t="s">
        <v>447</v>
      </c>
      <c r="G812" s="52" t="s">
        <v>177</v>
      </c>
      <c r="H812" s="52" t="s">
        <v>256</v>
      </c>
      <c r="I812" s="52" t="s">
        <v>930</v>
      </c>
      <c r="J812" s="52" t="s">
        <v>169</v>
      </c>
      <c r="K812" s="52" t="s">
        <v>931</v>
      </c>
      <c r="L812" s="53" t="s">
        <v>295</v>
      </c>
      <c r="M812" s="13">
        <v>365</v>
      </c>
      <c r="N812" s="14">
        <f t="shared" si="191"/>
        <v>1</v>
      </c>
      <c r="O812" s="15">
        <v>10960</v>
      </c>
      <c r="P812" s="15">
        <f t="shared" si="192"/>
        <v>4000400</v>
      </c>
      <c r="Q812" s="16">
        <f>IFERROR(VLOOKUP(G812,SCENARIOS!$A$13:$E$18,2,0),0.025)</f>
        <v>0.045</v>
      </c>
      <c r="R812" s="52">
        <f>IFERROR(VLOOKUP(L812,INPUTS!$A$107:$B$120,2,0),0.0082)</f>
        <v>0.0089</v>
      </c>
      <c r="S812" s="52">
        <f t="shared" si="193"/>
        <v>97.544</v>
      </c>
      <c r="T812" s="15">
        <f t="shared" si="194"/>
        <v>35603.56</v>
      </c>
      <c r="U812" s="15">
        <f>T812/INPUTS!$B$7*1000</f>
        <v>44504450</v>
      </c>
      <c r="V812" s="15">
        <f>T812*INPUTS!$B$6</f>
        <v>112507.2496</v>
      </c>
      <c r="W812" s="54" t="s">
        <v>396</v>
      </c>
      <c r="X812" s="54" t="s">
        <v>396</v>
      </c>
      <c r="Y812" s="67">
        <f>IFERROR(VLOOKUP(E812,INPUTS!$A$44:$B$103,2,0),0)</f>
        <v>0</v>
      </c>
      <c r="Z812" s="15">
        <f t="shared" si="195"/>
        <v>0</v>
      </c>
      <c r="AA812" s="20">
        <f>IFERROR(VLOOKUP(E812,INPUTS!$A$44:$C$103,3,0),SCENARIOS!$J$23)</f>
        <v>0</v>
      </c>
      <c r="AB812" s="15">
        <f t="shared" si="196"/>
        <v>0</v>
      </c>
      <c r="AC812" s="20">
        <f>IFERROR(VLOOKUP($E812,INPUTS!$A$44:$G$103,4,0),SCENARIOS!$K$23)</f>
        <v>0</v>
      </c>
      <c r="AD812" s="15">
        <f t="shared" si="197"/>
        <v>0</v>
      </c>
      <c r="AE812" s="20">
        <f>IFERROR(VLOOKUP($E812,INPUTS!$A$44:$G$103,5,0),SCENARIOS!$L$23)</f>
        <v>0</v>
      </c>
      <c r="AF812" s="15">
        <f t="shared" si="198"/>
        <v>0</v>
      </c>
      <c r="AG812" s="20">
        <f>IFERROR(VLOOKUP($E812,INPUTS!$A$44:$G$103,6,0),SCENARIOS!$M$23)</f>
        <v>0</v>
      </c>
      <c r="AH812" s="15">
        <f t="shared" si="199"/>
        <v>0</v>
      </c>
      <c r="AI812" s="20">
        <f>IFERROR(VLOOKUP($E812,INPUTS!$A$44:$G$103,7,0),SCENARIOS!$N$23)</f>
        <v>0</v>
      </c>
      <c r="AJ812" s="15">
        <f t="shared" si="200"/>
        <v>0</v>
      </c>
      <c r="AL812" t="str">
        <f t="shared" si="201"/>
        <v>N</v>
      </c>
      <c r="AM812" s="21">
        <f t="shared" si="202"/>
        <v>107004.165999386</v>
      </c>
    </row>
    <row r="813" ht="15" customHeight="1" spans="1:39">
      <c r="A813" s="52" t="s">
        <v>1820</v>
      </c>
      <c r="B813" s="52" t="s">
        <v>445</v>
      </c>
      <c r="C813" s="52" t="s">
        <v>446</v>
      </c>
      <c r="D813" s="52" t="s">
        <v>929</v>
      </c>
      <c r="E813" s="10" t="s">
        <v>448</v>
      </c>
      <c r="F813" s="52" t="s">
        <v>447</v>
      </c>
      <c r="G813" s="52" t="s">
        <v>177</v>
      </c>
      <c r="H813" s="52" t="s">
        <v>248</v>
      </c>
      <c r="I813" s="52" t="s">
        <v>930</v>
      </c>
      <c r="J813" s="52" t="s">
        <v>169</v>
      </c>
      <c r="K813" s="52" t="s">
        <v>931</v>
      </c>
      <c r="L813" s="53" t="s">
        <v>295</v>
      </c>
      <c r="M813" s="13">
        <v>365</v>
      </c>
      <c r="N813" s="14">
        <f t="shared" si="191"/>
        <v>1</v>
      </c>
      <c r="O813" s="15">
        <v>13190</v>
      </c>
      <c r="P813" s="15">
        <f t="shared" si="192"/>
        <v>4814350</v>
      </c>
      <c r="Q813" s="16">
        <f>IFERROR(VLOOKUP(G813,SCENARIOS!$A$13:$E$18,2,0),0.025)</f>
        <v>0.045</v>
      </c>
      <c r="R813" s="52">
        <f>IFERROR(VLOOKUP(L813,INPUTS!$A$107:$B$120,2,0),0.0082)</f>
        <v>0.0089</v>
      </c>
      <c r="S813" s="52">
        <f t="shared" si="193"/>
        <v>117.391</v>
      </c>
      <c r="T813" s="15">
        <f t="shared" si="194"/>
        <v>42847.715</v>
      </c>
      <c r="U813" s="15">
        <f>T813/INPUTS!$B$7*1000</f>
        <v>53559643.75</v>
      </c>
      <c r="V813" s="15">
        <f>T813*INPUTS!$B$6</f>
        <v>135398.7794</v>
      </c>
      <c r="W813" s="54" t="s">
        <v>396</v>
      </c>
      <c r="X813" s="54" t="s">
        <v>396</v>
      </c>
      <c r="Y813" s="67">
        <f>IFERROR(VLOOKUP(E813,INPUTS!$A$44:$B$103,2,0),0)</f>
        <v>0</v>
      </c>
      <c r="Z813" s="15">
        <f t="shared" si="195"/>
        <v>0</v>
      </c>
      <c r="AA813" s="20">
        <f>IFERROR(VLOOKUP(E813,INPUTS!$A$44:$C$103,3,0),SCENARIOS!$J$23)</f>
        <v>0</v>
      </c>
      <c r="AB813" s="15">
        <f t="shared" si="196"/>
        <v>0</v>
      </c>
      <c r="AC813" s="20">
        <f>IFERROR(VLOOKUP($E813,INPUTS!$A$44:$G$103,4,0),SCENARIOS!$K$23)</f>
        <v>0</v>
      </c>
      <c r="AD813" s="15">
        <f t="shared" si="197"/>
        <v>0</v>
      </c>
      <c r="AE813" s="20">
        <f>IFERROR(VLOOKUP($E813,INPUTS!$A$44:$G$103,5,0),SCENARIOS!$L$23)</f>
        <v>0</v>
      </c>
      <c r="AF813" s="15">
        <f t="shared" si="198"/>
        <v>0</v>
      </c>
      <c r="AG813" s="20">
        <f>IFERROR(VLOOKUP($E813,INPUTS!$A$44:$G$103,6,0),SCENARIOS!$M$23)</f>
        <v>0</v>
      </c>
      <c r="AH813" s="15">
        <f t="shared" si="199"/>
        <v>0</v>
      </c>
      <c r="AI813" s="20">
        <f>IFERROR(VLOOKUP($E813,INPUTS!$A$44:$G$103,7,0),SCENARIOS!$N$23)</f>
        <v>0</v>
      </c>
      <c r="AJ813" s="15">
        <f t="shared" si="200"/>
        <v>0</v>
      </c>
      <c r="AL813" t="str">
        <f t="shared" si="201"/>
        <v>N</v>
      </c>
      <c r="AM813" s="21">
        <f t="shared" si="202"/>
        <v>128775.999044881</v>
      </c>
    </row>
    <row r="814" ht="15" customHeight="1" spans="1:39">
      <c r="A814" s="52" t="s">
        <v>1821</v>
      </c>
      <c r="B814" s="52" t="s">
        <v>445</v>
      </c>
      <c r="C814" s="52" t="s">
        <v>446</v>
      </c>
      <c r="D814" s="52" t="s">
        <v>929</v>
      </c>
      <c r="E814" s="10" t="s">
        <v>448</v>
      </c>
      <c r="F814" s="52" t="s">
        <v>447</v>
      </c>
      <c r="G814" s="52" t="s">
        <v>177</v>
      </c>
      <c r="H814" s="52" t="s">
        <v>251</v>
      </c>
      <c r="I814" s="52" t="s">
        <v>930</v>
      </c>
      <c r="J814" s="52" t="s">
        <v>169</v>
      </c>
      <c r="K814" s="52" t="s">
        <v>931</v>
      </c>
      <c r="L814" s="53" t="s">
        <v>295</v>
      </c>
      <c r="M814" s="13">
        <v>365</v>
      </c>
      <c r="N814" s="14">
        <f t="shared" si="191"/>
        <v>1</v>
      </c>
      <c r="O814" s="15">
        <v>11770</v>
      </c>
      <c r="P814" s="15">
        <f t="shared" si="192"/>
        <v>4296050</v>
      </c>
      <c r="Q814" s="16">
        <f>IFERROR(VLOOKUP(G814,SCENARIOS!$A$13:$E$18,2,0),0.025)</f>
        <v>0.045</v>
      </c>
      <c r="R814" s="52">
        <f>IFERROR(VLOOKUP(L814,INPUTS!$A$107:$B$120,2,0),0.0082)</f>
        <v>0.0089</v>
      </c>
      <c r="S814" s="52">
        <f t="shared" si="193"/>
        <v>104.753</v>
      </c>
      <c r="T814" s="15">
        <f t="shared" si="194"/>
        <v>38234.845</v>
      </c>
      <c r="U814" s="15">
        <f>T814/INPUTS!$B$7*1000</f>
        <v>47793556.25</v>
      </c>
      <c r="V814" s="15">
        <f>T814*INPUTS!$B$6</f>
        <v>120822.1102</v>
      </c>
      <c r="W814" s="54" t="s">
        <v>396</v>
      </c>
      <c r="X814" s="54" t="s">
        <v>396</v>
      </c>
      <c r="Y814" s="67">
        <f>IFERROR(VLOOKUP(E814,INPUTS!$A$44:$B$103,2,0),0)</f>
        <v>0</v>
      </c>
      <c r="Z814" s="15">
        <f t="shared" si="195"/>
        <v>0</v>
      </c>
      <c r="AA814" s="20">
        <f>IFERROR(VLOOKUP(E814,INPUTS!$A$44:$C$103,3,0),SCENARIOS!$J$23)</f>
        <v>0</v>
      </c>
      <c r="AB814" s="15">
        <f t="shared" si="196"/>
        <v>0</v>
      </c>
      <c r="AC814" s="20">
        <f>IFERROR(VLOOKUP($E814,INPUTS!$A$44:$G$103,4,0),SCENARIOS!$K$23)</f>
        <v>0</v>
      </c>
      <c r="AD814" s="15">
        <f t="shared" si="197"/>
        <v>0</v>
      </c>
      <c r="AE814" s="20">
        <f>IFERROR(VLOOKUP($E814,INPUTS!$A$44:$G$103,5,0),SCENARIOS!$L$23)</f>
        <v>0</v>
      </c>
      <c r="AF814" s="15">
        <f t="shared" si="198"/>
        <v>0</v>
      </c>
      <c r="AG814" s="20">
        <f>IFERROR(VLOOKUP($E814,INPUTS!$A$44:$G$103,6,0),SCENARIOS!$M$23)</f>
        <v>0</v>
      </c>
      <c r="AH814" s="15">
        <f t="shared" si="199"/>
        <v>0</v>
      </c>
      <c r="AI814" s="20">
        <f>IFERROR(VLOOKUP($E814,INPUTS!$A$44:$G$103,7,0),SCENARIOS!$N$23)</f>
        <v>0</v>
      </c>
      <c r="AJ814" s="15">
        <f t="shared" si="200"/>
        <v>0</v>
      </c>
      <c r="AL814" t="str">
        <f t="shared" si="201"/>
        <v>N</v>
      </c>
      <c r="AM814" s="21">
        <f t="shared" si="202"/>
        <v>114912.320603355</v>
      </c>
    </row>
    <row r="815" ht="15" customHeight="1" spans="1:39">
      <c r="A815" s="52" t="s">
        <v>1822</v>
      </c>
      <c r="B815" s="52" t="s">
        <v>445</v>
      </c>
      <c r="C815" s="52" t="s">
        <v>446</v>
      </c>
      <c r="D815" s="52" t="s">
        <v>929</v>
      </c>
      <c r="E815" s="10" t="s">
        <v>448</v>
      </c>
      <c r="F815" s="52" t="s">
        <v>447</v>
      </c>
      <c r="G815" s="52" t="s">
        <v>177</v>
      </c>
      <c r="H815" s="52" t="s">
        <v>254</v>
      </c>
      <c r="I815" s="52" t="s">
        <v>930</v>
      </c>
      <c r="J815" s="52" t="s">
        <v>169</v>
      </c>
      <c r="K815" s="52" t="s">
        <v>931</v>
      </c>
      <c r="L815" s="53" t="s">
        <v>291</v>
      </c>
      <c r="M815" s="13">
        <v>365</v>
      </c>
      <c r="N815" s="14">
        <f t="shared" si="191"/>
        <v>1</v>
      </c>
      <c r="O815" s="15">
        <v>11050</v>
      </c>
      <c r="P815" s="15">
        <f t="shared" si="192"/>
        <v>4033250</v>
      </c>
      <c r="Q815" s="16">
        <f>IFERROR(VLOOKUP(G815,SCENARIOS!$A$13:$E$18,2,0),0.025)</f>
        <v>0.045</v>
      </c>
      <c r="R815" s="52">
        <f>IFERROR(VLOOKUP(L815,INPUTS!$A$107:$B$120,2,0),0.0082)</f>
        <v>0.0079</v>
      </c>
      <c r="S815" s="52">
        <f t="shared" si="193"/>
        <v>87.295</v>
      </c>
      <c r="T815" s="15">
        <f t="shared" si="194"/>
        <v>31862.675</v>
      </c>
      <c r="U815" s="15">
        <f>T815/INPUTS!$B$7*1000</f>
        <v>39828343.75</v>
      </c>
      <c r="V815" s="15">
        <f>T815*INPUTS!$B$6</f>
        <v>100686.053</v>
      </c>
      <c r="W815" s="54" t="s">
        <v>396</v>
      </c>
      <c r="X815" s="54" t="s">
        <v>396</v>
      </c>
      <c r="Y815" s="67">
        <f>IFERROR(VLOOKUP(E815,INPUTS!$A$44:$B$103,2,0),0)</f>
        <v>0</v>
      </c>
      <c r="Z815" s="15">
        <f t="shared" si="195"/>
        <v>0</v>
      </c>
      <c r="AA815" s="20">
        <f>IFERROR(VLOOKUP(E815,INPUTS!$A$44:$C$103,3,0),SCENARIOS!$J$23)</f>
        <v>0</v>
      </c>
      <c r="AB815" s="15">
        <f t="shared" si="196"/>
        <v>0</v>
      </c>
      <c r="AC815" s="20">
        <f>IFERROR(VLOOKUP($E815,INPUTS!$A$44:$G$103,4,0),SCENARIOS!$K$23)</f>
        <v>0</v>
      </c>
      <c r="AD815" s="15">
        <f t="shared" si="197"/>
        <v>0</v>
      </c>
      <c r="AE815" s="20">
        <f>IFERROR(VLOOKUP($E815,INPUTS!$A$44:$G$103,5,0),SCENARIOS!$L$23)</f>
        <v>0</v>
      </c>
      <c r="AF815" s="15">
        <f t="shared" si="198"/>
        <v>0</v>
      </c>
      <c r="AG815" s="20">
        <f>IFERROR(VLOOKUP($E815,INPUTS!$A$44:$G$103,6,0),SCENARIOS!$M$23)</f>
        <v>0</v>
      </c>
      <c r="AH815" s="15">
        <f t="shared" si="199"/>
        <v>0</v>
      </c>
      <c r="AI815" s="20">
        <f>IFERROR(VLOOKUP($E815,INPUTS!$A$44:$G$103,7,0),SCENARIOS!$N$23)</f>
        <v>0</v>
      </c>
      <c r="AJ815" s="15">
        <f t="shared" si="200"/>
        <v>0</v>
      </c>
      <c r="AL815" t="str">
        <f t="shared" si="201"/>
        <v>N</v>
      </c>
      <c r="AM815" s="21">
        <f t="shared" si="202"/>
        <v>95761.1813224429</v>
      </c>
    </row>
    <row r="816" ht="15" customHeight="1" spans="1:39">
      <c r="A816" s="52" t="s">
        <v>1823</v>
      </c>
      <c r="B816" s="52" t="s">
        <v>445</v>
      </c>
      <c r="C816" s="52" t="s">
        <v>446</v>
      </c>
      <c r="D816" s="52" t="s">
        <v>929</v>
      </c>
      <c r="E816" s="10" t="s">
        <v>448</v>
      </c>
      <c r="F816" s="52" t="s">
        <v>447</v>
      </c>
      <c r="G816" s="52" t="s">
        <v>177</v>
      </c>
      <c r="H816" s="52" t="s">
        <v>452</v>
      </c>
      <c r="I816" s="52" t="s">
        <v>451</v>
      </c>
      <c r="J816" s="52" t="s">
        <v>181</v>
      </c>
      <c r="K816" s="52" t="s">
        <v>931</v>
      </c>
      <c r="L816" s="53" t="s">
        <v>295</v>
      </c>
      <c r="M816" s="13">
        <v>365</v>
      </c>
      <c r="N816" s="14">
        <f t="shared" si="191"/>
        <v>1</v>
      </c>
      <c r="O816" s="15">
        <v>10820</v>
      </c>
      <c r="P816" s="15">
        <f t="shared" si="192"/>
        <v>3949300</v>
      </c>
      <c r="Q816" s="16">
        <f>IFERROR(VLOOKUP(G816,SCENARIOS!$A$13:$E$18,2,0),0.025)</f>
        <v>0.045</v>
      </c>
      <c r="R816" s="52">
        <f>IFERROR(VLOOKUP(L816,INPUTS!$A$107:$B$120,2,0),0.0082)</f>
        <v>0.0089</v>
      </c>
      <c r="S816" s="52">
        <f t="shared" si="193"/>
        <v>96.298</v>
      </c>
      <c r="T816" s="15">
        <f t="shared" si="194"/>
        <v>35148.77</v>
      </c>
      <c r="U816" s="15">
        <f>T816/INPUTS!$B$7*1000</f>
        <v>43935962.5</v>
      </c>
      <c r="V816" s="15">
        <f>T816*INPUTS!$B$6</f>
        <v>111070.1132</v>
      </c>
      <c r="W816" s="54" t="s">
        <v>521</v>
      </c>
      <c r="X816" s="54" t="s">
        <v>396</v>
      </c>
      <c r="Y816" s="67">
        <f>IFERROR(VLOOKUP(E816,INPUTS!$A$44:$B$103,2,0),0)</f>
        <v>0</v>
      </c>
      <c r="Z816" s="15">
        <f t="shared" si="195"/>
        <v>0</v>
      </c>
      <c r="AA816" s="20">
        <f>IFERROR(VLOOKUP(E816,INPUTS!$A$44:$C$103,3,0),SCENARIOS!$J$23)</f>
        <v>0</v>
      </c>
      <c r="AB816" s="15">
        <f t="shared" si="196"/>
        <v>0</v>
      </c>
      <c r="AC816" s="20">
        <f>IFERROR(VLOOKUP($E816,INPUTS!$A$44:$G$103,4,0),SCENARIOS!$K$23)</f>
        <v>0</v>
      </c>
      <c r="AD816" s="15">
        <f t="shared" si="197"/>
        <v>0</v>
      </c>
      <c r="AE816" s="20">
        <f>IFERROR(VLOOKUP($E816,INPUTS!$A$44:$G$103,5,0),SCENARIOS!$L$23)</f>
        <v>0</v>
      </c>
      <c r="AF816" s="15">
        <f t="shared" si="198"/>
        <v>0</v>
      </c>
      <c r="AG816" s="20">
        <f>IFERROR(VLOOKUP($E816,INPUTS!$A$44:$G$103,6,0),SCENARIOS!$M$23)</f>
        <v>0</v>
      </c>
      <c r="AH816" s="15">
        <f t="shared" si="199"/>
        <v>0</v>
      </c>
      <c r="AI816" s="20">
        <f>IFERROR(VLOOKUP($E816,INPUTS!$A$44:$G$103,7,0),SCENARIOS!$N$23)</f>
        <v>0</v>
      </c>
      <c r="AJ816" s="15">
        <f t="shared" si="200"/>
        <v>0</v>
      </c>
      <c r="AL816" t="str">
        <f t="shared" si="201"/>
        <v>N</v>
      </c>
      <c r="AM816" s="21">
        <f t="shared" si="202"/>
        <v>105637.324462897</v>
      </c>
    </row>
    <row r="817" ht="15" customHeight="1" spans="1:39">
      <c r="A817" s="52" t="s">
        <v>1824</v>
      </c>
      <c r="B817" s="52" t="s">
        <v>671</v>
      </c>
      <c r="C817" s="52" t="s">
        <v>672</v>
      </c>
      <c r="D817" s="52" t="s">
        <v>929</v>
      </c>
      <c r="E817" s="10" t="s">
        <v>673</v>
      </c>
      <c r="F817" s="52" t="s">
        <v>439</v>
      </c>
      <c r="G817" s="52" t="s">
        <v>177</v>
      </c>
      <c r="H817" s="52" t="s">
        <v>224</v>
      </c>
      <c r="I817" s="52" t="s">
        <v>938</v>
      </c>
      <c r="J817" s="52" t="s">
        <v>165</v>
      </c>
      <c r="K817" s="52" t="s">
        <v>931</v>
      </c>
      <c r="L817" s="53" t="s">
        <v>1696</v>
      </c>
      <c r="M817" s="13">
        <v>1095</v>
      </c>
      <c r="N817" s="14">
        <f t="shared" si="191"/>
        <v>3</v>
      </c>
      <c r="O817" s="15">
        <v>5450</v>
      </c>
      <c r="P817" s="15">
        <f t="shared" si="192"/>
        <v>5967750</v>
      </c>
      <c r="Q817" s="16">
        <f>IFERROR(VLOOKUP(G817,SCENARIOS!$A$13:$E$18,2,0),0.025)</f>
        <v>0.045</v>
      </c>
      <c r="R817" s="52">
        <f>IFERROR(VLOOKUP(L817,INPUTS!$A$107:$B$120,2,0),0.0082)</f>
        <v>0.0082</v>
      </c>
      <c r="S817" s="52">
        <f t="shared" si="193"/>
        <v>44.69</v>
      </c>
      <c r="T817" s="15">
        <f t="shared" si="194"/>
        <v>48935.55</v>
      </c>
      <c r="U817" s="15">
        <f>T817/INPUTS!$B$7*1000</f>
        <v>61169437.5</v>
      </c>
      <c r="V817" s="15">
        <f>T817*INPUTS!$B$6</f>
        <v>154636.338</v>
      </c>
      <c r="W817" s="54" t="s">
        <v>396</v>
      </c>
      <c r="X817" s="54" t="s">
        <v>396</v>
      </c>
      <c r="Y817" s="67">
        <f>IFERROR(VLOOKUP(E817,INPUTS!$A$44:$B$103,2,0),0)</f>
        <v>0</v>
      </c>
      <c r="Z817" s="15">
        <f t="shared" si="195"/>
        <v>0</v>
      </c>
      <c r="AA817" s="20">
        <f>IFERROR(VLOOKUP(E817,INPUTS!$A$44:$C$103,3,0),SCENARIOS!$J$23)</f>
        <v>0</v>
      </c>
      <c r="AB817" s="15">
        <f t="shared" si="196"/>
        <v>0</v>
      </c>
      <c r="AC817" s="20">
        <f>IFERROR(VLOOKUP($E817,INPUTS!$A$44:$G$103,4,0),SCENARIOS!$K$23)</f>
        <v>0</v>
      </c>
      <c r="AD817" s="15">
        <f t="shared" si="197"/>
        <v>0</v>
      </c>
      <c r="AE817" s="20">
        <f>IFERROR(VLOOKUP($E817,INPUTS!$A$44:$G$103,5,0),SCENARIOS!$L$23)</f>
        <v>0</v>
      </c>
      <c r="AF817" s="15">
        <f t="shared" si="198"/>
        <v>0</v>
      </c>
      <c r="AG817" s="20">
        <f>IFERROR(VLOOKUP($E817,INPUTS!$A$44:$G$103,6,0),SCENARIOS!$M$23)</f>
        <v>0</v>
      </c>
      <c r="AH817" s="15">
        <f t="shared" si="199"/>
        <v>0</v>
      </c>
      <c r="AI817" s="20">
        <f>IFERROR(VLOOKUP($E817,INPUTS!$A$44:$G$103,7,0),SCENARIOS!$N$23)</f>
        <v>0</v>
      </c>
      <c r="AJ817" s="15">
        <f t="shared" si="200"/>
        <v>0</v>
      </c>
      <c r="AL817" t="str">
        <f t="shared" si="201"/>
        <v>Y</v>
      </c>
      <c r="AM817" s="21">
        <f t="shared" si="202"/>
        <v>147072.588119594</v>
      </c>
    </row>
    <row r="818" ht="15" customHeight="1" spans="1:39">
      <c r="A818" s="52" t="s">
        <v>1825</v>
      </c>
      <c r="B818" s="52" t="s">
        <v>671</v>
      </c>
      <c r="C818" s="52" t="s">
        <v>672</v>
      </c>
      <c r="D818" s="52" t="s">
        <v>929</v>
      </c>
      <c r="E818" s="10" t="s">
        <v>673</v>
      </c>
      <c r="F818" s="52" t="s">
        <v>439</v>
      </c>
      <c r="G818" s="52" t="s">
        <v>177</v>
      </c>
      <c r="H818" s="52" t="s">
        <v>228</v>
      </c>
      <c r="I818" s="52" t="s">
        <v>938</v>
      </c>
      <c r="J818" s="52" t="s">
        <v>165</v>
      </c>
      <c r="K818" s="52" t="s">
        <v>931</v>
      </c>
      <c r="L818" s="53" t="s">
        <v>291</v>
      </c>
      <c r="M818" s="13">
        <v>365</v>
      </c>
      <c r="N818" s="14">
        <f t="shared" si="191"/>
        <v>1</v>
      </c>
      <c r="O818" s="15">
        <v>5680</v>
      </c>
      <c r="P818" s="15">
        <f t="shared" si="192"/>
        <v>2073200</v>
      </c>
      <c r="Q818" s="16">
        <f>IFERROR(VLOOKUP(G818,SCENARIOS!$A$13:$E$18,2,0),0.025)</f>
        <v>0.045</v>
      </c>
      <c r="R818" s="52">
        <f>IFERROR(VLOOKUP(L818,INPUTS!$A$107:$B$120,2,0),0.0082)</f>
        <v>0.0079</v>
      </c>
      <c r="S818" s="52">
        <f t="shared" si="193"/>
        <v>44.872</v>
      </c>
      <c r="T818" s="15">
        <f t="shared" si="194"/>
        <v>16378.28</v>
      </c>
      <c r="U818" s="15">
        <f>T818/INPUTS!$B$7*1000</f>
        <v>20472850</v>
      </c>
      <c r="V818" s="15">
        <f>T818*INPUTS!$B$6</f>
        <v>51755.3648</v>
      </c>
      <c r="W818" s="54" t="s">
        <v>396</v>
      </c>
      <c r="X818" s="54" t="s">
        <v>396</v>
      </c>
      <c r="Y818" s="67">
        <f>IFERROR(VLOOKUP(E818,INPUTS!$A$44:$B$103,2,0),0)</f>
        <v>0</v>
      </c>
      <c r="Z818" s="15">
        <f t="shared" si="195"/>
        <v>0</v>
      </c>
      <c r="AA818" s="20">
        <f>IFERROR(VLOOKUP(E818,INPUTS!$A$44:$C$103,3,0),SCENARIOS!$J$23)</f>
        <v>0</v>
      </c>
      <c r="AB818" s="15">
        <f t="shared" si="196"/>
        <v>0</v>
      </c>
      <c r="AC818" s="20">
        <f>IFERROR(VLOOKUP($E818,INPUTS!$A$44:$G$103,4,0),SCENARIOS!$K$23)</f>
        <v>0</v>
      </c>
      <c r="AD818" s="15">
        <f t="shared" si="197"/>
        <v>0</v>
      </c>
      <c r="AE818" s="20">
        <f>IFERROR(VLOOKUP($E818,INPUTS!$A$44:$G$103,5,0),SCENARIOS!$L$23)</f>
        <v>0</v>
      </c>
      <c r="AF818" s="15">
        <f t="shared" si="198"/>
        <v>0</v>
      </c>
      <c r="AG818" s="20">
        <f>IFERROR(VLOOKUP($E818,INPUTS!$A$44:$G$103,6,0),SCENARIOS!$M$23)</f>
        <v>0</v>
      </c>
      <c r="AH818" s="15">
        <f t="shared" si="199"/>
        <v>0</v>
      </c>
      <c r="AI818" s="20">
        <f>IFERROR(VLOOKUP($E818,INPUTS!$A$44:$G$103,7,0),SCENARIOS!$N$23)</f>
        <v>0</v>
      </c>
      <c r="AJ818" s="15">
        <f t="shared" si="200"/>
        <v>0</v>
      </c>
      <c r="AL818" t="str">
        <f t="shared" si="201"/>
        <v>N</v>
      </c>
      <c r="AM818" s="21">
        <f t="shared" si="202"/>
        <v>49223.8470508123</v>
      </c>
    </row>
    <row r="819" ht="15" customHeight="1" spans="1:39">
      <c r="A819" s="52" t="s">
        <v>1826</v>
      </c>
      <c r="B819" s="52" t="s">
        <v>671</v>
      </c>
      <c r="C819" s="52" t="s">
        <v>672</v>
      </c>
      <c r="D819" s="52" t="s">
        <v>929</v>
      </c>
      <c r="E819" s="10" t="s">
        <v>673</v>
      </c>
      <c r="F819" s="52" t="s">
        <v>439</v>
      </c>
      <c r="G819" s="52" t="s">
        <v>177</v>
      </c>
      <c r="H819" s="52" t="s">
        <v>203</v>
      </c>
      <c r="I819" s="52" t="s">
        <v>399</v>
      </c>
      <c r="J819" s="52" t="s">
        <v>165</v>
      </c>
      <c r="K819" s="52" t="s">
        <v>931</v>
      </c>
      <c r="L819" s="53" t="s">
        <v>291</v>
      </c>
      <c r="M819" s="13">
        <v>548</v>
      </c>
      <c r="N819" s="14">
        <f t="shared" si="191"/>
        <v>1.5013698630137</v>
      </c>
      <c r="O819" s="15">
        <v>5180</v>
      </c>
      <c r="P819" s="15">
        <f t="shared" si="192"/>
        <v>2838640</v>
      </c>
      <c r="Q819" s="16">
        <f>IFERROR(VLOOKUP(G819,SCENARIOS!$A$13:$E$18,2,0),0.025)</f>
        <v>0.045</v>
      </c>
      <c r="R819" s="52">
        <f>IFERROR(VLOOKUP(L819,INPUTS!$A$107:$B$120,2,0),0.0082)</f>
        <v>0.0079</v>
      </c>
      <c r="S819" s="52">
        <f t="shared" si="193"/>
        <v>40.922</v>
      </c>
      <c r="T819" s="15">
        <f t="shared" si="194"/>
        <v>22425.256</v>
      </c>
      <c r="U819" s="15">
        <f>T819/INPUTS!$B$7*1000</f>
        <v>28031570</v>
      </c>
      <c r="V819" s="15">
        <f>T819*INPUTS!$B$6</f>
        <v>70863.80896</v>
      </c>
      <c r="W819" s="54" t="s">
        <v>396</v>
      </c>
      <c r="X819" s="54" t="s">
        <v>396</v>
      </c>
      <c r="Y819" s="67">
        <f>IFERROR(VLOOKUP(E819,INPUTS!$A$44:$B$103,2,0),0)</f>
        <v>0</v>
      </c>
      <c r="Z819" s="15">
        <f t="shared" si="195"/>
        <v>0</v>
      </c>
      <c r="AA819" s="20">
        <f>IFERROR(VLOOKUP(E819,INPUTS!$A$44:$C$103,3,0),SCENARIOS!$J$23)</f>
        <v>0</v>
      </c>
      <c r="AB819" s="15">
        <f t="shared" si="196"/>
        <v>0</v>
      </c>
      <c r="AC819" s="20">
        <f>IFERROR(VLOOKUP($E819,INPUTS!$A$44:$G$103,4,0),SCENARIOS!$K$23)</f>
        <v>0</v>
      </c>
      <c r="AD819" s="15">
        <f t="shared" si="197"/>
        <v>0</v>
      </c>
      <c r="AE819" s="20">
        <f>IFERROR(VLOOKUP($E819,INPUTS!$A$44:$G$103,5,0),SCENARIOS!$L$23)</f>
        <v>0</v>
      </c>
      <c r="AF819" s="15">
        <f t="shared" si="198"/>
        <v>0</v>
      </c>
      <c r="AG819" s="20">
        <f>IFERROR(VLOOKUP($E819,INPUTS!$A$44:$G$103,6,0),SCENARIOS!$M$23)</f>
        <v>0</v>
      </c>
      <c r="AH819" s="15">
        <f t="shared" si="199"/>
        <v>0</v>
      </c>
      <c r="AI819" s="20">
        <f>IFERROR(VLOOKUP($E819,INPUTS!$A$44:$G$103,7,0),SCENARIOS!$N$23)</f>
        <v>0</v>
      </c>
      <c r="AJ819" s="15">
        <f t="shared" si="200"/>
        <v>0</v>
      </c>
      <c r="AL819" t="str">
        <f t="shared" si="201"/>
        <v>Y</v>
      </c>
      <c r="AM819" s="21">
        <f t="shared" si="202"/>
        <v>67397.6370790651</v>
      </c>
    </row>
    <row r="820" ht="15" customHeight="1" spans="1:39">
      <c r="A820" s="52" t="s">
        <v>1827</v>
      </c>
      <c r="B820" s="52" t="s">
        <v>671</v>
      </c>
      <c r="C820" s="52" t="s">
        <v>672</v>
      </c>
      <c r="D820" s="52" t="s">
        <v>929</v>
      </c>
      <c r="E820" s="10" t="s">
        <v>673</v>
      </c>
      <c r="F820" s="52" t="s">
        <v>439</v>
      </c>
      <c r="G820" s="52" t="s">
        <v>177</v>
      </c>
      <c r="H820" s="52" t="s">
        <v>200</v>
      </c>
      <c r="I820" s="52" t="s">
        <v>391</v>
      </c>
      <c r="J820" s="52" t="s">
        <v>165</v>
      </c>
      <c r="K820" s="52" t="s">
        <v>931</v>
      </c>
      <c r="L820" s="53" t="s">
        <v>291</v>
      </c>
      <c r="M820" s="13">
        <v>730</v>
      </c>
      <c r="N820" s="14">
        <f t="shared" si="191"/>
        <v>2</v>
      </c>
      <c r="O820" s="15">
        <v>5060</v>
      </c>
      <c r="P820" s="15">
        <f t="shared" si="192"/>
        <v>3693800</v>
      </c>
      <c r="Q820" s="16">
        <f>IFERROR(VLOOKUP(G820,SCENARIOS!$A$13:$E$18,2,0),0.025)</f>
        <v>0.045</v>
      </c>
      <c r="R820" s="52">
        <f>IFERROR(VLOOKUP(L820,INPUTS!$A$107:$B$120,2,0),0.0082)</f>
        <v>0.0079</v>
      </c>
      <c r="S820" s="52">
        <f t="shared" si="193"/>
        <v>39.974</v>
      </c>
      <c r="T820" s="15">
        <f t="shared" si="194"/>
        <v>29181.02</v>
      </c>
      <c r="U820" s="15">
        <f>T820/INPUTS!$B$7*1000</f>
        <v>36476275</v>
      </c>
      <c r="V820" s="15">
        <f>T820*INPUTS!$B$6</f>
        <v>92212.0232</v>
      </c>
      <c r="W820" s="54" t="s">
        <v>396</v>
      </c>
      <c r="X820" s="54" t="s">
        <v>396</v>
      </c>
      <c r="Y820" s="67">
        <f>IFERROR(VLOOKUP(E820,INPUTS!$A$44:$B$103,2,0),0)</f>
        <v>0</v>
      </c>
      <c r="Z820" s="15">
        <f t="shared" si="195"/>
        <v>0</v>
      </c>
      <c r="AA820" s="20">
        <f>IFERROR(VLOOKUP(E820,INPUTS!$A$44:$C$103,3,0),SCENARIOS!$J$23)</f>
        <v>0</v>
      </c>
      <c r="AB820" s="15">
        <f t="shared" si="196"/>
        <v>0</v>
      </c>
      <c r="AC820" s="20">
        <f>IFERROR(VLOOKUP($E820,INPUTS!$A$44:$G$103,4,0),SCENARIOS!$K$23)</f>
        <v>0</v>
      </c>
      <c r="AD820" s="15">
        <f t="shared" si="197"/>
        <v>0</v>
      </c>
      <c r="AE820" s="20">
        <f>IFERROR(VLOOKUP($E820,INPUTS!$A$44:$G$103,5,0),SCENARIOS!$L$23)</f>
        <v>0</v>
      </c>
      <c r="AF820" s="15">
        <f t="shared" si="198"/>
        <v>0</v>
      </c>
      <c r="AG820" s="20">
        <f>IFERROR(VLOOKUP($E820,INPUTS!$A$44:$G$103,6,0),SCENARIOS!$M$23)</f>
        <v>0</v>
      </c>
      <c r="AH820" s="15">
        <f t="shared" si="199"/>
        <v>0</v>
      </c>
      <c r="AI820" s="20">
        <f>IFERROR(VLOOKUP($E820,INPUTS!$A$44:$G$103,7,0),SCENARIOS!$N$23)</f>
        <v>0</v>
      </c>
      <c r="AJ820" s="15">
        <f t="shared" si="200"/>
        <v>0</v>
      </c>
      <c r="AL820" t="str">
        <f t="shared" si="201"/>
        <v>Y</v>
      </c>
      <c r="AM820" s="21">
        <f t="shared" si="202"/>
        <v>87701.642984898</v>
      </c>
    </row>
    <row r="821" ht="15" customHeight="1" spans="1:39">
      <c r="A821" s="52" t="s">
        <v>1828</v>
      </c>
      <c r="B821" s="52" t="s">
        <v>671</v>
      </c>
      <c r="C821" s="52" t="s">
        <v>672</v>
      </c>
      <c r="D821" s="52" t="s">
        <v>929</v>
      </c>
      <c r="E821" s="10" t="s">
        <v>673</v>
      </c>
      <c r="F821" s="52" t="s">
        <v>439</v>
      </c>
      <c r="G821" s="52" t="s">
        <v>177</v>
      </c>
      <c r="H821" s="52" t="s">
        <v>208</v>
      </c>
      <c r="I821" s="52" t="s">
        <v>391</v>
      </c>
      <c r="J821" s="52" t="s">
        <v>165</v>
      </c>
      <c r="K821" s="52" t="s">
        <v>931</v>
      </c>
      <c r="L821" s="53" t="s">
        <v>291</v>
      </c>
      <c r="M821" s="13">
        <v>548</v>
      </c>
      <c r="N821" s="14">
        <f t="shared" si="191"/>
        <v>1.5013698630137</v>
      </c>
      <c r="O821" s="15">
        <v>4880</v>
      </c>
      <c r="P821" s="15">
        <f t="shared" si="192"/>
        <v>2674240</v>
      </c>
      <c r="Q821" s="16">
        <f>IFERROR(VLOOKUP(G821,SCENARIOS!$A$13:$E$18,2,0),0.025)</f>
        <v>0.045</v>
      </c>
      <c r="R821" s="52">
        <f>IFERROR(VLOOKUP(L821,INPUTS!$A$107:$B$120,2,0),0.0082)</f>
        <v>0.0079</v>
      </c>
      <c r="S821" s="52">
        <f t="shared" si="193"/>
        <v>38.552</v>
      </c>
      <c r="T821" s="15">
        <f t="shared" si="194"/>
        <v>21126.496</v>
      </c>
      <c r="U821" s="15">
        <f>T821/INPUTS!$B$7*1000</f>
        <v>26408120</v>
      </c>
      <c r="V821" s="15">
        <f>T821*INPUTS!$B$6</f>
        <v>66759.72736</v>
      </c>
      <c r="W821" s="54" t="s">
        <v>396</v>
      </c>
      <c r="X821" s="54" t="s">
        <v>396</v>
      </c>
      <c r="Y821" s="67">
        <f>IFERROR(VLOOKUP(E821,INPUTS!$A$44:$B$103,2,0),0)</f>
        <v>0</v>
      </c>
      <c r="Z821" s="15">
        <f t="shared" si="195"/>
        <v>0</v>
      </c>
      <c r="AA821" s="20">
        <f>IFERROR(VLOOKUP(E821,INPUTS!$A$44:$C$103,3,0),SCENARIOS!$J$23)</f>
        <v>0</v>
      </c>
      <c r="AB821" s="15">
        <f t="shared" si="196"/>
        <v>0</v>
      </c>
      <c r="AC821" s="20">
        <f>IFERROR(VLOOKUP($E821,INPUTS!$A$44:$G$103,4,0),SCENARIOS!$K$23)</f>
        <v>0</v>
      </c>
      <c r="AD821" s="15">
        <f t="shared" si="197"/>
        <v>0</v>
      </c>
      <c r="AE821" s="20">
        <f>IFERROR(VLOOKUP($E821,INPUTS!$A$44:$G$103,5,0),SCENARIOS!$L$23)</f>
        <v>0</v>
      </c>
      <c r="AF821" s="15">
        <f t="shared" si="198"/>
        <v>0</v>
      </c>
      <c r="AG821" s="20">
        <f>IFERROR(VLOOKUP($E821,INPUTS!$A$44:$G$103,6,0),SCENARIOS!$M$23)</f>
        <v>0</v>
      </c>
      <c r="AH821" s="15">
        <f t="shared" si="199"/>
        <v>0</v>
      </c>
      <c r="AI821" s="20">
        <f>IFERROR(VLOOKUP($E821,INPUTS!$A$44:$G$103,7,0),SCENARIOS!$N$23)</f>
        <v>0</v>
      </c>
      <c r="AJ821" s="15">
        <f t="shared" si="200"/>
        <v>0</v>
      </c>
      <c r="AL821" t="str">
        <f t="shared" si="201"/>
        <v>Y</v>
      </c>
      <c r="AM821" s="21">
        <f t="shared" si="202"/>
        <v>63494.299024293</v>
      </c>
    </row>
    <row r="822" ht="15" customHeight="1" spans="1:39">
      <c r="A822" s="52" t="s">
        <v>1829</v>
      </c>
      <c r="B822" s="52" t="s">
        <v>671</v>
      </c>
      <c r="C822" s="52" t="s">
        <v>672</v>
      </c>
      <c r="D822" s="52" t="s">
        <v>929</v>
      </c>
      <c r="E822" s="10" t="s">
        <v>673</v>
      </c>
      <c r="F822" s="52" t="s">
        <v>439</v>
      </c>
      <c r="G822" s="52" t="s">
        <v>177</v>
      </c>
      <c r="H822" s="52" t="s">
        <v>204</v>
      </c>
      <c r="I822" s="52" t="s">
        <v>405</v>
      </c>
      <c r="J822" s="52" t="s">
        <v>165</v>
      </c>
      <c r="K822" s="52" t="s">
        <v>931</v>
      </c>
      <c r="L822" s="53" t="s">
        <v>1696</v>
      </c>
      <c r="M822" s="13">
        <v>548</v>
      </c>
      <c r="N822" s="14">
        <f t="shared" si="191"/>
        <v>1.5013698630137</v>
      </c>
      <c r="O822" s="15">
        <v>5410</v>
      </c>
      <c r="P822" s="15">
        <f t="shared" si="192"/>
        <v>2964680</v>
      </c>
      <c r="Q822" s="16">
        <f>IFERROR(VLOOKUP(G822,SCENARIOS!$A$13:$E$18,2,0),0.025)</f>
        <v>0.045</v>
      </c>
      <c r="R822" s="52">
        <f>IFERROR(VLOOKUP(L822,INPUTS!$A$107:$B$120,2,0),0.0082)</f>
        <v>0.0082</v>
      </c>
      <c r="S822" s="52">
        <f t="shared" si="193"/>
        <v>44.362</v>
      </c>
      <c r="T822" s="15">
        <f t="shared" si="194"/>
        <v>24310.376</v>
      </c>
      <c r="U822" s="15">
        <f>T822/INPUTS!$B$7*1000</f>
        <v>30387970</v>
      </c>
      <c r="V822" s="15">
        <f>T822*INPUTS!$B$6</f>
        <v>76820.78816</v>
      </c>
      <c r="W822" s="54" t="s">
        <v>396</v>
      </c>
      <c r="X822" s="54" t="s">
        <v>396</v>
      </c>
      <c r="Y822" s="67">
        <f>IFERROR(VLOOKUP(E822,INPUTS!$A$44:$B$103,2,0),0)</f>
        <v>0</v>
      </c>
      <c r="Z822" s="15">
        <f t="shared" si="195"/>
        <v>0</v>
      </c>
      <c r="AA822" s="20">
        <f>IFERROR(VLOOKUP(E822,INPUTS!$A$44:$C$103,3,0),SCENARIOS!$J$23)</f>
        <v>0</v>
      </c>
      <c r="AB822" s="15">
        <f t="shared" si="196"/>
        <v>0</v>
      </c>
      <c r="AC822" s="20">
        <f>IFERROR(VLOOKUP($E822,INPUTS!$A$44:$G$103,4,0),SCENARIOS!$K$23)</f>
        <v>0</v>
      </c>
      <c r="AD822" s="15">
        <f t="shared" si="197"/>
        <v>0</v>
      </c>
      <c r="AE822" s="20">
        <f>IFERROR(VLOOKUP($E822,INPUTS!$A$44:$G$103,5,0),SCENARIOS!$L$23)</f>
        <v>0</v>
      </c>
      <c r="AF822" s="15">
        <f t="shared" si="198"/>
        <v>0</v>
      </c>
      <c r="AG822" s="20">
        <f>IFERROR(VLOOKUP($E822,INPUTS!$A$44:$G$103,6,0),SCENARIOS!$M$23)</f>
        <v>0</v>
      </c>
      <c r="AH822" s="15">
        <f t="shared" si="199"/>
        <v>0</v>
      </c>
      <c r="AI822" s="20">
        <f>IFERROR(VLOOKUP($E822,INPUTS!$A$44:$G$103,7,0),SCENARIOS!$N$23)</f>
        <v>0</v>
      </c>
      <c r="AJ822" s="15">
        <f t="shared" si="200"/>
        <v>0</v>
      </c>
      <c r="AL822" t="str">
        <f t="shared" si="201"/>
        <v>N</v>
      </c>
      <c r="AM822" s="21">
        <f t="shared" si="202"/>
        <v>73063.2416817723</v>
      </c>
    </row>
    <row r="823" ht="15" customHeight="1" spans="1:39">
      <c r="A823" s="52" t="s">
        <v>1830</v>
      </c>
      <c r="B823" s="52" t="s">
        <v>671</v>
      </c>
      <c r="C823" s="52" t="s">
        <v>672</v>
      </c>
      <c r="D823" s="52" t="s">
        <v>929</v>
      </c>
      <c r="E823" s="10" t="s">
        <v>673</v>
      </c>
      <c r="F823" s="52" t="s">
        <v>439</v>
      </c>
      <c r="G823" s="52" t="s">
        <v>177</v>
      </c>
      <c r="H823" s="52" t="s">
        <v>209</v>
      </c>
      <c r="I823" s="52" t="s">
        <v>600</v>
      </c>
      <c r="J823" s="52" t="s">
        <v>165</v>
      </c>
      <c r="K823" s="52" t="s">
        <v>931</v>
      </c>
      <c r="L823" s="53" t="s">
        <v>291</v>
      </c>
      <c r="M823" s="13">
        <v>365</v>
      </c>
      <c r="N823" s="14">
        <f t="shared" si="191"/>
        <v>1</v>
      </c>
      <c r="O823" s="15">
        <v>4830</v>
      </c>
      <c r="P823" s="15">
        <f t="shared" si="192"/>
        <v>1762950</v>
      </c>
      <c r="Q823" s="16">
        <f>IFERROR(VLOOKUP(G823,SCENARIOS!$A$13:$E$18,2,0),0.025)</f>
        <v>0.045</v>
      </c>
      <c r="R823" s="52">
        <f>IFERROR(VLOOKUP(L823,INPUTS!$A$107:$B$120,2,0),0.0082)</f>
        <v>0.0079</v>
      </c>
      <c r="S823" s="52">
        <f t="shared" si="193"/>
        <v>38.157</v>
      </c>
      <c r="T823" s="15">
        <f t="shared" si="194"/>
        <v>13927.305</v>
      </c>
      <c r="U823" s="15">
        <f>T823/INPUTS!$B$7*1000</f>
        <v>17409131.25</v>
      </c>
      <c r="V823" s="15">
        <f>T823*INPUTS!$B$6</f>
        <v>44010.2838</v>
      </c>
      <c r="W823" s="54" t="s">
        <v>396</v>
      </c>
      <c r="X823" s="54" t="s">
        <v>396</v>
      </c>
      <c r="Y823" s="67">
        <f>IFERROR(VLOOKUP(E823,INPUTS!$A$44:$B$103,2,0),0)</f>
        <v>0</v>
      </c>
      <c r="Z823" s="15">
        <f t="shared" si="195"/>
        <v>0</v>
      </c>
      <c r="AA823" s="20">
        <f>IFERROR(VLOOKUP(E823,INPUTS!$A$44:$C$103,3,0),SCENARIOS!$J$23)</f>
        <v>0</v>
      </c>
      <c r="AB823" s="15">
        <f t="shared" si="196"/>
        <v>0</v>
      </c>
      <c r="AC823" s="20">
        <f>IFERROR(VLOOKUP($E823,INPUTS!$A$44:$G$103,4,0),SCENARIOS!$K$23)</f>
        <v>0</v>
      </c>
      <c r="AD823" s="15">
        <f t="shared" si="197"/>
        <v>0</v>
      </c>
      <c r="AE823" s="20">
        <f>IFERROR(VLOOKUP($E823,INPUTS!$A$44:$G$103,5,0),SCENARIOS!$L$23)</f>
        <v>0</v>
      </c>
      <c r="AF823" s="15">
        <f t="shared" si="198"/>
        <v>0</v>
      </c>
      <c r="AG823" s="20">
        <f>IFERROR(VLOOKUP($E823,INPUTS!$A$44:$G$103,6,0),SCENARIOS!$M$23)</f>
        <v>0</v>
      </c>
      <c r="AH823" s="15">
        <f t="shared" si="199"/>
        <v>0</v>
      </c>
      <c r="AI823" s="20">
        <f>IFERROR(VLOOKUP($E823,INPUTS!$A$44:$G$103,7,0),SCENARIOS!$N$23)</f>
        <v>0</v>
      </c>
      <c r="AJ823" s="15">
        <f t="shared" si="200"/>
        <v>0</v>
      </c>
      <c r="AL823" t="str">
        <f t="shared" si="201"/>
        <v>N</v>
      </c>
      <c r="AM823" s="21">
        <f t="shared" si="202"/>
        <v>41857.6023337013</v>
      </c>
    </row>
    <row r="824" ht="15" customHeight="1" spans="1:39">
      <c r="A824" s="52" t="s">
        <v>1831</v>
      </c>
      <c r="B824" s="52" t="s">
        <v>671</v>
      </c>
      <c r="C824" s="52" t="s">
        <v>672</v>
      </c>
      <c r="D824" s="52" t="s">
        <v>929</v>
      </c>
      <c r="E824" s="10" t="s">
        <v>673</v>
      </c>
      <c r="F824" s="52" t="s">
        <v>439</v>
      </c>
      <c r="G824" s="52" t="s">
        <v>177</v>
      </c>
      <c r="H824" s="52" t="s">
        <v>207</v>
      </c>
      <c r="I824" s="52" t="s">
        <v>609</v>
      </c>
      <c r="J824" s="52" t="s">
        <v>165</v>
      </c>
      <c r="K824" s="52" t="s">
        <v>931</v>
      </c>
      <c r="L824" s="53" t="s">
        <v>291</v>
      </c>
      <c r="M824" s="13">
        <v>548</v>
      </c>
      <c r="N824" s="14">
        <f t="shared" si="191"/>
        <v>1.5013698630137</v>
      </c>
      <c r="O824" s="15">
        <v>4580</v>
      </c>
      <c r="P824" s="15">
        <f t="shared" si="192"/>
        <v>2509840</v>
      </c>
      <c r="Q824" s="16">
        <f>IFERROR(VLOOKUP(G824,SCENARIOS!$A$13:$E$18,2,0),0.025)</f>
        <v>0.045</v>
      </c>
      <c r="R824" s="52">
        <f>IFERROR(VLOOKUP(L824,INPUTS!$A$107:$B$120,2,0),0.0082)</f>
        <v>0.0079</v>
      </c>
      <c r="S824" s="52">
        <f t="shared" si="193"/>
        <v>36.182</v>
      </c>
      <c r="T824" s="15">
        <f t="shared" si="194"/>
        <v>19827.736</v>
      </c>
      <c r="U824" s="15">
        <f>T824/INPUTS!$B$7*1000</f>
        <v>24784670</v>
      </c>
      <c r="V824" s="15">
        <f>T824*INPUTS!$B$6</f>
        <v>62655.64576</v>
      </c>
      <c r="W824" s="54" t="s">
        <v>396</v>
      </c>
      <c r="X824" s="54" t="s">
        <v>396</v>
      </c>
      <c r="Y824" s="67">
        <f>IFERROR(VLOOKUP(E824,INPUTS!$A$44:$B$103,2,0),0)</f>
        <v>0</v>
      </c>
      <c r="Z824" s="15">
        <f t="shared" si="195"/>
        <v>0</v>
      </c>
      <c r="AA824" s="20">
        <f>IFERROR(VLOOKUP(E824,INPUTS!$A$44:$C$103,3,0),SCENARIOS!$J$23)</f>
        <v>0</v>
      </c>
      <c r="AB824" s="15">
        <f t="shared" si="196"/>
        <v>0</v>
      </c>
      <c r="AC824" s="20">
        <f>IFERROR(VLOOKUP($E824,INPUTS!$A$44:$G$103,4,0),SCENARIOS!$K$23)</f>
        <v>0</v>
      </c>
      <c r="AD824" s="15">
        <f t="shared" si="197"/>
        <v>0</v>
      </c>
      <c r="AE824" s="20">
        <f>IFERROR(VLOOKUP($E824,INPUTS!$A$44:$G$103,5,0),SCENARIOS!$L$23)</f>
        <v>0</v>
      </c>
      <c r="AF824" s="15">
        <f t="shared" si="198"/>
        <v>0</v>
      </c>
      <c r="AG824" s="20">
        <f>IFERROR(VLOOKUP($E824,INPUTS!$A$44:$G$103,6,0),SCENARIOS!$M$23)</f>
        <v>0</v>
      </c>
      <c r="AH824" s="15">
        <f t="shared" si="199"/>
        <v>0</v>
      </c>
      <c r="AI824" s="20">
        <f>IFERROR(VLOOKUP($E824,INPUTS!$A$44:$G$103,7,0),SCENARIOS!$N$23)</f>
        <v>0</v>
      </c>
      <c r="AJ824" s="15">
        <f t="shared" si="200"/>
        <v>0</v>
      </c>
      <c r="AL824" t="str">
        <f t="shared" si="201"/>
        <v>N</v>
      </c>
      <c r="AM824" s="21">
        <f t="shared" si="202"/>
        <v>59590.9609695209</v>
      </c>
    </row>
    <row r="825" ht="15" customHeight="1" spans="1:39">
      <c r="A825" s="52" t="s">
        <v>1832</v>
      </c>
      <c r="B825" s="52" t="s">
        <v>671</v>
      </c>
      <c r="C825" s="52" t="s">
        <v>672</v>
      </c>
      <c r="D825" s="52" t="s">
        <v>929</v>
      </c>
      <c r="E825" s="10" t="s">
        <v>673</v>
      </c>
      <c r="F825" s="52" t="s">
        <v>439</v>
      </c>
      <c r="G825" s="52" t="s">
        <v>177</v>
      </c>
      <c r="H825" s="52" t="s">
        <v>205</v>
      </c>
      <c r="I825" s="52" t="s">
        <v>408</v>
      </c>
      <c r="J825" s="52" t="s">
        <v>165</v>
      </c>
      <c r="K825" s="52" t="s">
        <v>931</v>
      </c>
      <c r="L825" s="53" t="s">
        <v>291</v>
      </c>
      <c r="M825" s="13">
        <v>365</v>
      </c>
      <c r="N825" s="14">
        <f t="shared" si="191"/>
        <v>1</v>
      </c>
      <c r="O825" s="15">
        <v>5790</v>
      </c>
      <c r="P825" s="15">
        <f t="shared" si="192"/>
        <v>2113350</v>
      </c>
      <c r="Q825" s="16">
        <f>IFERROR(VLOOKUP(G825,SCENARIOS!$A$13:$E$18,2,0),0.025)</f>
        <v>0.045</v>
      </c>
      <c r="R825" s="52">
        <f>IFERROR(VLOOKUP(L825,INPUTS!$A$107:$B$120,2,0),0.0082)</f>
        <v>0.0079</v>
      </c>
      <c r="S825" s="52">
        <f t="shared" si="193"/>
        <v>45.741</v>
      </c>
      <c r="T825" s="15">
        <f t="shared" si="194"/>
        <v>16695.465</v>
      </c>
      <c r="U825" s="15">
        <f>T825/INPUTS!$B$7*1000</f>
        <v>20869331.25</v>
      </c>
      <c r="V825" s="15">
        <f>T825*INPUTS!$B$6</f>
        <v>52757.6694</v>
      </c>
      <c r="W825" s="54" t="s">
        <v>396</v>
      </c>
      <c r="X825" s="54" t="s">
        <v>396</v>
      </c>
      <c r="Y825" s="67">
        <f>IFERROR(VLOOKUP(E825,INPUTS!$A$44:$B$103,2,0),0)</f>
        <v>0</v>
      </c>
      <c r="Z825" s="15">
        <f t="shared" si="195"/>
        <v>0</v>
      </c>
      <c r="AA825" s="20">
        <f>IFERROR(VLOOKUP(E825,INPUTS!$A$44:$C$103,3,0),SCENARIOS!$J$23)</f>
        <v>0</v>
      </c>
      <c r="AB825" s="15">
        <f t="shared" si="196"/>
        <v>0</v>
      </c>
      <c r="AC825" s="20">
        <f>IFERROR(VLOOKUP($E825,INPUTS!$A$44:$G$103,4,0),SCENARIOS!$K$23)</f>
        <v>0</v>
      </c>
      <c r="AD825" s="15">
        <f t="shared" si="197"/>
        <v>0</v>
      </c>
      <c r="AE825" s="20">
        <f>IFERROR(VLOOKUP($E825,INPUTS!$A$44:$G$103,5,0),SCENARIOS!$L$23)</f>
        <v>0</v>
      </c>
      <c r="AF825" s="15">
        <f t="shared" si="198"/>
        <v>0</v>
      </c>
      <c r="AG825" s="20">
        <f>IFERROR(VLOOKUP($E825,INPUTS!$A$44:$G$103,6,0),SCENARIOS!$M$23)</f>
        <v>0</v>
      </c>
      <c r="AH825" s="15">
        <f t="shared" si="199"/>
        <v>0</v>
      </c>
      <c r="AI825" s="20">
        <f>IFERROR(VLOOKUP($E825,INPUTS!$A$44:$G$103,7,0),SCENARIOS!$N$23)</f>
        <v>0</v>
      </c>
      <c r="AJ825" s="15">
        <f t="shared" si="200"/>
        <v>0</v>
      </c>
      <c r="AL825" t="str">
        <f t="shared" si="201"/>
        <v>N</v>
      </c>
      <c r="AM825" s="21">
        <f t="shared" si="202"/>
        <v>50177.125778909</v>
      </c>
    </row>
    <row r="826" ht="15" customHeight="1" spans="1:39">
      <c r="A826" s="52" t="s">
        <v>1833</v>
      </c>
      <c r="B826" s="52" t="s">
        <v>671</v>
      </c>
      <c r="C826" s="52" t="s">
        <v>672</v>
      </c>
      <c r="D826" s="52" t="s">
        <v>929</v>
      </c>
      <c r="E826" s="10" t="s">
        <v>673</v>
      </c>
      <c r="F826" s="52" t="s">
        <v>439</v>
      </c>
      <c r="G826" s="52" t="s">
        <v>177</v>
      </c>
      <c r="H826" s="52" t="s">
        <v>223</v>
      </c>
      <c r="I826" s="52" t="s">
        <v>665</v>
      </c>
      <c r="J826" s="52" t="s">
        <v>165</v>
      </c>
      <c r="K826" s="52" t="s">
        <v>931</v>
      </c>
      <c r="L826" s="53" t="s">
        <v>291</v>
      </c>
      <c r="M826" s="13">
        <v>548</v>
      </c>
      <c r="N826" s="14">
        <f t="shared" si="191"/>
        <v>1.5013698630137</v>
      </c>
      <c r="O826" s="15">
        <v>3560</v>
      </c>
      <c r="P826" s="15">
        <f t="shared" si="192"/>
        <v>1950880</v>
      </c>
      <c r="Q826" s="16">
        <f>IFERROR(VLOOKUP(G826,SCENARIOS!$A$13:$E$18,2,0),0.025)</f>
        <v>0.045</v>
      </c>
      <c r="R826" s="52">
        <f>IFERROR(VLOOKUP(L826,INPUTS!$A$107:$B$120,2,0),0.0082)</f>
        <v>0.0079</v>
      </c>
      <c r="S826" s="52">
        <f t="shared" si="193"/>
        <v>28.124</v>
      </c>
      <c r="T826" s="15">
        <f t="shared" si="194"/>
        <v>15411.952</v>
      </c>
      <c r="U826" s="15">
        <f>T826/INPUTS!$B$7*1000</f>
        <v>19264940</v>
      </c>
      <c r="V826" s="15">
        <f>T826*INPUTS!$B$6</f>
        <v>48701.76832</v>
      </c>
      <c r="W826" s="54" t="s">
        <v>396</v>
      </c>
      <c r="X826" s="54" t="s">
        <v>396</v>
      </c>
      <c r="Y826" s="67">
        <f>IFERROR(VLOOKUP(E826,INPUTS!$A$44:$B$103,2,0),0)</f>
        <v>0</v>
      </c>
      <c r="Z826" s="15">
        <f t="shared" si="195"/>
        <v>0</v>
      </c>
      <c r="AA826" s="20">
        <f>IFERROR(VLOOKUP(E826,INPUTS!$A$44:$C$103,3,0),SCENARIOS!$J$23)</f>
        <v>0</v>
      </c>
      <c r="AB826" s="15">
        <f t="shared" si="196"/>
        <v>0</v>
      </c>
      <c r="AC826" s="20">
        <f>IFERROR(VLOOKUP($E826,INPUTS!$A$44:$G$103,4,0),SCENARIOS!$K$23)</f>
        <v>0</v>
      </c>
      <c r="AD826" s="15">
        <f t="shared" si="197"/>
        <v>0</v>
      </c>
      <c r="AE826" s="20">
        <f>IFERROR(VLOOKUP($E826,INPUTS!$A$44:$G$103,5,0),SCENARIOS!$L$23)</f>
        <v>0</v>
      </c>
      <c r="AF826" s="15">
        <f t="shared" si="198"/>
        <v>0</v>
      </c>
      <c r="AG826" s="20">
        <f>IFERROR(VLOOKUP($E826,INPUTS!$A$44:$G$103,6,0),SCENARIOS!$M$23)</f>
        <v>0</v>
      </c>
      <c r="AH826" s="15">
        <f t="shared" si="199"/>
        <v>0</v>
      </c>
      <c r="AI826" s="20">
        <f>IFERROR(VLOOKUP($E826,INPUTS!$A$44:$G$103,7,0),SCENARIOS!$N$23)</f>
        <v>0</v>
      </c>
      <c r="AJ826" s="15">
        <f t="shared" si="200"/>
        <v>0</v>
      </c>
      <c r="AL826" t="str">
        <f t="shared" si="201"/>
        <v>N</v>
      </c>
      <c r="AM826" s="21">
        <f t="shared" si="202"/>
        <v>46319.6115832957</v>
      </c>
    </row>
    <row r="827" ht="15" customHeight="1" spans="1:39">
      <c r="A827" s="52" t="s">
        <v>1834</v>
      </c>
      <c r="B827" s="52" t="s">
        <v>671</v>
      </c>
      <c r="C827" s="52" t="s">
        <v>672</v>
      </c>
      <c r="D827" s="52" t="s">
        <v>929</v>
      </c>
      <c r="E827" s="10" t="s">
        <v>673</v>
      </c>
      <c r="F827" s="52" t="s">
        <v>439</v>
      </c>
      <c r="G827" s="52" t="s">
        <v>177</v>
      </c>
      <c r="H827" s="52" t="s">
        <v>460</v>
      </c>
      <c r="I827" s="52" t="s">
        <v>459</v>
      </c>
      <c r="J827" s="56" t="s">
        <v>185</v>
      </c>
      <c r="K827" s="52" t="s">
        <v>931</v>
      </c>
      <c r="L827" s="53" t="s">
        <v>291</v>
      </c>
      <c r="M827" s="13">
        <v>548</v>
      </c>
      <c r="N827" s="14">
        <f t="shared" si="191"/>
        <v>1.5013698630137</v>
      </c>
      <c r="O827" s="15">
        <v>2900</v>
      </c>
      <c r="P827" s="15">
        <f t="shared" si="192"/>
        <v>1589200</v>
      </c>
      <c r="Q827" s="16">
        <f>IFERROR(VLOOKUP(G827,SCENARIOS!$A$13:$E$18,2,0),0.025)</f>
        <v>0.045</v>
      </c>
      <c r="R827" s="52">
        <f>IFERROR(VLOOKUP(L827,INPUTS!$A$107:$B$120,2,0),0.0082)</f>
        <v>0.0079</v>
      </c>
      <c r="S827" s="52">
        <f t="shared" si="193"/>
        <v>22.91</v>
      </c>
      <c r="T827" s="15">
        <f t="shared" si="194"/>
        <v>12554.68</v>
      </c>
      <c r="U827" s="15">
        <f>T827/INPUTS!$B$7*1000</f>
        <v>15693350</v>
      </c>
      <c r="V827" s="15">
        <f>T827*INPUTS!$B$6</f>
        <v>39672.7888</v>
      </c>
      <c r="W827" s="54" t="s">
        <v>396</v>
      </c>
      <c r="X827" s="54" t="s">
        <v>396</v>
      </c>
      <c r="Y827" s="67">
        <f>IFERROR(VLOOKUP(E827,INPUTS!$A$44:$B$103,2,0),0)</f>
        <v>0</v>
      </c>
      <c r="Z827" s="15">
        <f t="shared" si="195"/>
        <v>0</v>
      </c>
      <c r="AA827" s="20">
        <f>IFERROR(VLOOKUP(E827,INPUTS!$A$44:$C$103,3,0),SCENARIOS!$J$23)</f>
        <v>0</v>
      </c>
      <c r="AB827" s="15">
        <f t="shared" si="196"/>
        <v>0</v>
      </c>
      <c r="AC827" s="20">
        <f>IFERROR(VLOOKUP($E827,INPUTS!$A$44:$G$103,4,0),SCENARIOS!$K$23)</f>
        <v>0</v>
      </c>
      <c r="AD827" s="15">
        <f t="shared" si="197"/>
        <v>0</v>
      </c>
      <c r="AE827" s="20">
        <f>IFERROR(VLOOKUP($E827,INPUTS!$A$44:$G$103,5,0),SCENARIOS!$L$23)</f>
        <v>0</v>
      </c>
      <c r="AF827" s="15">
        <f t="shared" si="198"/>
        <v>0</v>
      </c>
      <c r="AG827" s="20">
        <f>IFERROR(VLOOKUP($E827,INPUTS!$A$44:$G$103,6,0),SCENARIOS!$M$23)</f>
        <v>0</v>
      </c>
      <c r="AH827" s="15">
        <f t="shared" si="199"/>
        <v>0</v>
      </c>
      <c r="AI827" s="20">
        <f>IFERROR(VLOOKUP($E827,INPUTS!$A$44:$G$103,7,0),SCENARIOS!$N$23)</f>
        <v>0</v>
      </c>
      <c r="AJ827" s="15">
        <f t="shared" si="200"/>
        <v>0</v>
      </c>
      <c r="AL827" t="str">
        <f t="shared" si="201"/>
        <v>N</v>
      </c>
      <c r="AM827" s="21">
        <f t="shared" si="202"/>
        <v>37732.2678627971</v>
      </c>
    </row>
    <row r="828" ht="15" customHeight="1" spans="1:39">
      <c r="A828" s="52" t="s">
        <v>1835</v>
      </c>
      <c r="B828" s="52" t="s">
        <v>671</v>
      </c>
      <c r="C828" s="52" t="s">
        <v>672</v>
      </c>
      <c r="D828" s="52" t="s">
        <v>929</v>
      </c>
      <c r="E828" s="10" t="s">
        <v>673</v>
      </c>
      <c r="F828" s="52" t="s">
        <v>439</v>
      </c>
      <c r="G828" s="52" t="s">
        <v>177</v>
      </c>
      <c r="H828" s="52" t="s">
        <v>819</v>
      </c>
      <c r="I828" s="52" t="s">
        <v>575</v>
      </c>
      <c r="J828" s="52" t="s">
        <v>173</v>
      </c>
      <c r="K828" s="52" t="s">
        <v>931</v>
      </c>
      <c r="L828" s="53" t="s">
        <v>291</v>
      </c>
      <c r="M828" s="13">
        <v>1825</v>
      </c>
      <c r="N828" s="14">
        <f t="shared" si="191"/>
        <v>5</v>
      </c>
      <c r="O828" s="15">
        <v>1880</v>
      </c>
      <c r="P828" s="15">
        <f t="shared" si="192"/>
        <v>3431000</v>
      </c>
      <c r="Q828" s="16">
        <f>IFERROR(VLOOKUP(G828,SCENARIOS!$A$13:$E$18,2,0),0.025)</f>
        <v>0.045</v>
      </c>
      <c r="R828" s="52">
        <f>IFERROR(VLOOKUP(L828,INPUTS!$A$107:$B$120,2,0),0.0082)</f>
        <v>0.0079</v>
      </c>
      <c r="S828" s="52">
        <f t="shared" si="193"/>
        <v>14.852</v>
      </c>
      <c r="T828" s="15">
        <f t="shared" si="194"/>
        <v>27104.9</v>
      </c>
      <c r="U828" s="15">
        <f>T828/INPUTS!$B$7*1000</f>
        <v>33881125</v>
      </c>
      <c r="V828" s="15">
        <f>T828*INPUTS!$B$6</f>
        <v>85651.484</v>
      </c>
      <c r="W828" s="54" t="s">
        <v>521</v>
      </c>
      <c r="X828" s="54" t="s">
        <v>396</v>
      </c>
      <c r="Y828" s="67">
        <f>IFERROR(VLOOKUP(E828,INPUTS!$A$44:$B$103,2,0),0)</f>
        <v>0</v>
      </c>
      <c r="Z828" s="15">
        <f t="shared" si="195"/>
        <v>0</v>
      </c>
      <c r="AA828" s="20">
        <f>IFERROR(VLOOKUP(E828,INPUTS!$A$44:$C$103,3,0),SCENARIOS!$J$23)</f>
        <v>0</v>
      </c>
      <c r="AB828" s="15">
        <f t="shared" si="196"/>
        <v>0</v>
      </c>
      <c r="AC828" s="20">
        <f>IFERROR(VLOOKUP($E828,INPUTS!$A$44:$G$103,4,0),SCENARIOS!$K$23)</f>
        <v>0</v>
      </c>
      <c r="AD828" s="15">
        <f t="shared" si="197"/>
        <v>0</v>
      </c>
      <c r="AE828" s="20">
        <f>IFERROR(VLOOKUP($E828,INPUTS!$A$44:$G$103,5,0),SCENARIOS!$L$23)</f>
        <v>0</v>
      </c>
      <c r="AF828" s="15">
        <f t="shared" si="198"/>
        <v>0</v>
      </c>
      <c r="AG828" s="20">
        <f>IFERROR(VLOOKUP($E828,INPUTS!$A$44:$G$103,6,0),SCENARIOS!$M$23)</f>
        <v>0</v>
      </c>
      <c r="AH828" s="15">
        <f t="shared" si="199"/>
        <v>0</v>
      </c>
      <c r="AI828" s="20">
        <f>IFERROR(VLOOKUP($E828,INPUTS!$A$44:$G$103,7,0),SCENARIOS!$N$23)</f>
        <v>0</v>
      </c>
      <c r="AJ828" s="15">
        <f t="shared" si="200"/>
        <v>0</v>
      </c>
      <c r="AL828" t="str">
        <f t="shared" si="201"/>
        <v>N</v>
      </c>
      <c r="AM828" s="21">
        <f t="shared" si="202"/>
        <v>81462.0004009922</v>
      </c>
    </row>
    <row r="829" ht="15" customHeight="1" spans="1:39">
      <c r="A829" s="52" t="s">
        <v>1836</v>
      </c>
      <c r="B829" s="52" t="s">
        <v>671</v>
      </c>
      <c r="C829" s="52" t="s">
        <v>672</v>
      </c>
      <c r="D829" s="52" t="s">
        <v>929</v>
      </c>
      <c r="E829" s="10" t="s">
        <v>673</v>
      </c>
      <c r="F829" s="52" t="s">
        <v>439</v>
      </c>
      <c r="G829" s="52" t="s">
        <v>177</v>
      </c>
      <c r="H829" s="52" t="s">
        <v>576</v>
      </c>
      <c r="I829" s="52" t="s">
        <v>575</v>
      </c>
      <c r="J829" s="52" t="s">
        <v>173</v>
      </c>
      <c r="K829" s="52" t="s">
        <v>931</v>
      </c>
      <c r="L829" s="53" t="s">
        <v>291</v>
      </c>
      <c r="M829" s="13">
        <v>1460</v>
      </c>
      <c r="N829" s="14">
        <f t="shared" si="191"/>
        <v>4</v>
      </c>
      <c r="O829" s="15">
        <v>2130</v>
      </c>
      <c r="P829" s="15">
        <f t="shared" si="192"/>
        <v>3109800</v>
      </c>
      <c r="Q829" s="16">
        <f>IFERROR(VLOOKUP(G829,SCENARIOS!$A$13:$E$18,2,0),0.025)</f>
        <v>0.045</v>
      </c>
      <c r="R829" s="52">
        <f>IFERROR(VLOOKUP(L829,INPUTS!$A$107:$B$120,2,0),0.0082)</f>
        <v>0.0079</v>
      </c>
      <c r="S829" s="52">
        <f t="shared" si="193"/>
        <v>16.827</v>
      </c>
      <c r="T829" s="15">
        <f t="shared" si="194"/>
        <v>24567.42</v>
      </c>
      <c r="U829" s="15">
        <f>T829/INPUTS!$B$7*1000</f>
        <v>30709275</v>
      </c>
      <c r="V829" s="15">
        <f>T829*INPUTS!$B$6</f>
        <v>77633.0472</v>
      </c>
      <c r="W829" s="54" t="s">
        <v>521</v>
      </c>
      <c r="X829" s="54" t="s">
        <v>396</v>
      </c>
      <c r="Y829" s="67">
        <f>IFERROR(VLOOKUP(E829,INPUTS!$A$44:$B$103,2,0),0)</f>
        <v>0</v>
      </c>
      <c r="Z829" s="15">
        <f t="shared" si="195"/>
        <v>0</v>
      </c>
      <c r="AA829" s="20">
        <f>IFERROR(VLOOKUP(E829,INPUTS!$A$44:$C$103,3,0),SCENARIOS!$J$23)</f>
        <v>0</v>
      </c>
      <c r="AB829" s="15">
        <f t="shared" si="196"/>
        <v>0</v>
      </c>
      <c r="AC829" s="20">
        <f>IFERROR(VLOOKUP($E829,INPUTS!$A$44:$G$103,4,0),SCENARIOS!$K$23)</f>
        <v>0</v>
      </c>
      <c r="AD829" s="15">
        <f t="shared" si="197"/>
        <v>0</v>
      </c>
      <c r="AE829" s="20">
        <f>IFERROR(VLOOKUP($E829,INPUTS!$A$44:$G$103,5,0),SCENARIOS!$L$23)</f>
        <v>0</v>
      </c>
      <c r="AF829" s="15">
        <f t="shared" si="198"/>
        <v>0</v>
      </c>
      <c r="AG829" s="20">
        <f>IFERROR(VLOOKUP($E829,INPUTS!$A$44:$G$103,6,0),SCENARIOS!$M$23)</f>
        <v>0</v>
      </c>
      <c r="AH829" s="15">
        <f t="shared" si="199"/>
        <v>0</v>
      </c>
      <c r="AI829" s="20">
        <f>IFERROR(VLOOKUP($E829,INPUTS!$A$44:$G$103,7,0),SCENARIOS!$N$23)</f>
        <v>0</v>
      </c>
      <c r="AJ829" s="15">
        <f t="shared" si="200"/>
        <v>0</v>
      </c>
      <c r="AL829" t="str">
        <f t="shared" si="201"/>
        <v>N</v>
      </c>
      <c r="AM829" s="21">
        <f t="shared" si="202"/>
        <v>73835.7705762184</v>
      </c>
    </row>
    <row r="830" ht="15" customHeight="1" spans="1:39">
      <c r="A830" s="52" t="s">
        <v>1837</v>
      </c>
      <c r="B830" s="52" t="s">
        <v>671</v>
      </c>
      <c r="C830" s="52" t="s">
        <v>672</v>
      </c>
      <c r="D830" s="52" t="s">
        <v>929</v>
      </c>
      <c r="E830" s="10" t="s">
        <v>673</v>
      </c>
      <c r="F830" s="52" t="s">
        <v>439</v>
      </c>
      <c r="G830" s="52" t="s">
        <v>177</v>
      </c>
      <c r="H830" s="52" t="s">
        <v>1740</v>
      </c>
      <c r="I830" s="52" t="s">
        <v>575</v>
      </c>
      <c r="J830" s="52" t="s">
        <v>173</v>
      </c>
      <c r="K830" s="52" t="s">
        <v>931</v>
      </c>
      <c r="L830" s="53" t="s">
        <v>291</v>
      </c>
      <c r="M830" s="13">
        <v>730</v>
      </c>
      <c r="N830" s="14">
        <f t="shared" si="191"/>
        <v>2</v>
      </c>
      <c r="O830" s="15">
        <v>2000</v>
      </c>
      <c r="P830" s="15">
        <f t="shared" si="192"/>
        <v>1460000</v>
      </c>
      <c r="Q830" s="16">
        <f>IFERROR(VLOOKUP(G830,SCENARIOS!$A$13:$E$18,2,0),0.025)</f>
        <v>0.045</v>
      </c>
      <c r="R830" s="52">
        <f>IFERROR(VLOOKUP(L830,INPUTS!$A$107:$B$120,2,0),0.0082)</f>
        <v>0.0079</v>
      </c>
      <c r="S830" s="52">
        <f t="shared" si="193"/>
        <v>15.8</v>
      </c>
      <c r="T830" s="15">
        <f t="shared" si="194"/>
        <v>11534</v>
      </c>
      <c r="U830" s="15">
        <f>T830/INPUTS!$B$7*1000</f>
        <v>14417500</v>
      </c>
      <c r="V830" s="15">
        <f>T830*INPUTS!$B$6</f>
        <v>36447.44</v>
      </c>
      <c r="W830" s="54" t="s">
        <v>521</v>
      </c>
      <c r="X830" s="54" t="s">
        <v>396</v>
      </c>
      <c r="Y830" s="67">
        <f>IFERROR(VLOOKUP(E830,INPUTS!$A$44:$B$103,2,0),0)</f>
        <v>0</v>
      </c>
      <c r="Z830" s="15">
        <f t="shared" si="195"/>
        <v>0</v>
      </c>
      <c r="AA830" s="20">
        <f>IFERROR(VLOOKUP(E830,INPUTS!$A$44:$C$103,3,0),SCENARIOS!$J$23)</f>
        <v>0</v>
      </c>
      <c r="AB830" s="15">
        <f t="shared" si="196"/>
        <v>0</v>
      </c>
      <c r="AC830" s="20">
        <f>IFERROR(VLOOKUP($E830,INPUTS!$A$44:$G$103,4,0),SCENARIOS!$K$23)</f>
        <v>0</v>
      </c>
      <c r="AD830" s="15">
        <f t="shared" si="197"/>
        <v>0</v>
      </c>
      <c r="AE830" s="20">
        <f>IFERROR(VLOOKUP($E830,INPUTS!$A$44:$G$103,5,0),SCENARIOS!$L$23)</f>
        <v>0</v>
      </c>
      <c r="AF830" s="15">
        <f t="shared" si="198"/>
        <v>0</v>
      </c>
      <c r="AG830" s="20">
        <f>IFERROR(VLOOKUP($E830,INPUTS!$A$44:$G$103,6,0),SCENARIOS!$M$23)</f>
        <v>0</v>
      </c>
      <c r="AH830" s="15">
        <f t="shared" si="199"/>
        <v>0</v>
      </c>
      <c r="AI830" s="20">
        <f>IFERROR(VLOOKUP($E830,INPUTS!$A$44:$G$103,7,0),SCENARIOS!$N$23)</f>
        <v>0</v>
      </c>
      <c r="AJ830" s="15">
        <f t="shared" si="200"/>
        <v>0</v>
      </c>
      <c r="AL830" t="str">
        <f t="shared" si="201"/>
        <v>N</v>
      </c>
      <c r="AM830" s="21">
        <f t="shared" si="202"/>
        <v>34664.6810216988</v>
      </c>
    </row>
    <row r="831" ht="15" customHeight="1" spans="1:39">
      <c r="A831" s="52" t="s">
        <v>1838</v>
      </c>
      <c r="B831" s="52" t="s">
        <v>671</v>
      </c>
      <c r="C831" s="52" t="s">
        <v>672</v>
      </c>
      <c r="D831" s="52" t="s">
        <v>929</v>
      </c>
      <c r="E831" s="10" t="s">
        <v>673</v>
      </c>
      <c r="F831" s="52" t="s">
        <v>439</v>
      </c>
      <c r="G831" s="52" t="s">
        <v>177</v>
      </c>
      <c r="H831" s="52" t="s">
        <v>1742</v>
      </c>
      <c r="I831" s="52" t="s">
        <v>575</v>
      </c>
      <c r="J831" s="52" t="s">
        <v>173</v>
      </c>
      <c r="K831" s="52" t="s">
        <v>931</v>
      </c>
      <c r="L831" s="53" t="s">
        <v>291</v>
      </c>
      <c r="M831" s="13">
        <v>548</v>
      </c>
      <c r="N831" s="14">
        <f t="shared" si="191"/>
        <v>1.5013698630137</v>
      </c>
      <c r="O831" s="15">
        <v>2150</v>
      </c>
      <c r="P831" s="15">
        <f t="shared" si="192"/>
        <v>1178200</v>
      </c>
      <c r="Q831" s="16">
        <f>IFERROR(VLOOKUP(G831,SCENARIOS!$A$13:$E$18,2,0),0.025)</f>
        <v>0.045</v>
      </c>
      <c r="R831" s="52">
        <f>IFERROR(VLOOKUP(L831,INPUTS!$A$107:$B$120,2,0),0.0082)</f>
        <v>0.0079</v>
      </c>
      <c r="S831" s="52">
        <f t="shared" si="193"/>
        <v>16.985</v>
      </c>
      <c r="T831" s="15">
        <f t="shared" si="194"/>
        <v>9307.78</v>
      </c>
      <c r="U831" s="15">
        <f>T831/INPUTS!$B$7*1000</f>
        <v>11634725</v>
      </c>
      <c r="V831" s="15">
        <f>T831*INPUTS!$B$6</f>
        <v>29412.5848</v>
      </c>
      <c r="W831" s="54" t="s">
        <v>521</v>
      </c>
      <c r="X831" s="54" t="s">
        <v>396</v>
      </c>
      <c r="Y831" s="67">
        <f>IFERROR(VLOOKUP(E831,INPUTS!$A$44:$B$103,2,0),0)</f>
        <v>0</v>
      </c>
      <c r="Z831" s="15">
        <f t="shared" si="195"/>
        <v>0</v>
      </c>
      <c r="AA831" s="20">
        <f>IFERROR(VLOOKUP(E831,INPUTS!$A$44:$C$103,3,0),SCENARIOS!$J$23)</f>
        <v>0</v>
      </c>
      <c r="AB831" s="15">
        <f t="shared" si="196"/>
        <v>0</v>
      </c>
      <c r="AC831" s="20">
        <f>IFERROR(VLOOKUP($E831,INPUTS!$A$44:$G$103,4,0),SCENARIOS!$K$23)</f>
        <v>0</v>
      </c>
      <c r="AD831" s="15">
        <f t="shared" si="197"/>
        <v>0</v>
      </c>
      <c r="AE831" s="20">
        <f>IFERROR(VLOOKUP($E831,INPUTS!$A$44:$G$103,5,0),SCENARIOS!$L$23)</f>
        <v>0</v>
      </c>
      <c r="AF831" s="15">
        <f t="shared" si="198"/>
        <v>0</v>
      </c>
      <c r="AG831" s="20">
        <f>IFERROR(VLOOKUP($E831,INPUTS!$A$44:$G$103,6,0),SCENARIOS!$M$23)</f>
        <v>0</v>
      </c>
      <c r="AH831" s="15">
        <f t="shared" si="199"/>
        <v>0</v>
      </c>
      <c r="AI831" s="20">
        <f>IFERROR(VLOOKUP($E831,INPUTS!$A$44:$G$103,7,0),SCENARIOS!$N$23)</f>
        <v>0</v>
      </c>
      <c r="AJ831" s="15">
        <f t="shared" si="200"/>
        <v>0</v>
      </c>
      <c r="AL831" t="str">
        <f t="shared" si="201"/>
        <v>N</v>
      </c>
      <c r="AM831" s="21">
        <f t="shared" si="202"/>
        <v>27973.9227258668</v>
      </c>
    </row>
    <row r="832" ht="15" customHeight="1" spans="1:39">
      <c r="A832" s="52" t="s">
        <v>1839</v>
      </c>
      <c r="B832" s="52" t="s">
        <v>671</v>
      </c>
      <c r="C832" s="52" t="s">
        <v>672</v>
      </c>
      <c r="D832" s="52" t="s">
        <v>929</v>
      </c>
      <c r="E832" s="10" t="s">
        <v>673</v>
      </c>
      <c r="F832" s="52" t="s">
        <v>439</v>
      </c>
      <c r="G832" s="52" t="s">
        <v>177</v>
      </c>
      <c r="H832" s="52" t="s">
        <v>242</v>
      </c>
      <c r="I832" s="52" t="s">
        <v>421</v>
      </c>
      <c r="J832" s="52" t="s">
        <v>173</v>
      </c>
      <c r="K832" s="52" t="s">
        <v>931</v>
      </c>
      <c r="L832" s="53" t="s">
        <v>1696</v>
      </c>
      <c r="M832" s="13">
        <v>730</v>
      </c>
      <c r="N832" s="14">
        <f t="shared" si="191"/>
        <v>2</v>
      </c>
      <c r="O832" s="15">
        <v>5780</v>
      </c>
      <c r="P832" s="15">
        <f t="shared" si="192"/>
        <v>4219400</v>
      </c>
      <c r="Q832" s="16">
        <f>IFERROR(VLOOKUP(G832,SCENARIOS!$A$13:$E$18,2,0),0.025)</f>
        <v>0.045</v>
      </c>
      <c r="R832" s="52">
        <f>IFERROR(VLOOKUP(L832,INPUTS!$A$107:$B$120,2,0),0.0082)</f>
        <v>0.0082</v>
      </c>
      <c r="S832" s="52">
        <f t="shared" si="193"/>
        <v>47.396</v>
      </c>
      <c r="T832" s="15">
        <f t="shared" si="194"/>
        <v>34599.08</v>
      </c>
      <c r="U832" s="15">
        <f>T832/INPUTS!$B$7*1000</f>
        <v>43248850</v>
      </c>
      <c r="V832" s="15">
        <f>T832*INPUTS!$B$6</f>
        <v>109333.0928</v>
      </c>
      <c r="W832" s="54" t="s">
        <v>396</v>
      </c>
      <c r="X832" s="54" t="s">
        <v>396</v>
      </c>
      <c r="Y832" s="67">
        <f>IFERROR(VLOOKUP(E832,INPUTS!$A$44:$B$103,2,0),0)</f>
        <v>0</v>
      </c>
      <c r="Z832" s="15">
        <f t="shared" si="195"/>
        <v>0</v>
      </c>
      <c r="AA832" s="20">
        <f>IFERROR(VLOOKUP(E832,INPUTS!$A$44:$C$103,3,0),SCENARIOS!$J$23)</f>
        <v>0</v>
      </c>
      <c r="AB832" s="15">
        <f t="shared" si="196"/>
        <v>0</v>
      </c>
      <c r="AC832" s="20">
        <f>IFERROR(VLOOKUP($E832,INPUTS!$A$44:$G$103,4,0),SCENARIOS!$K$23)</f>
        <v>0</v>
      </c>
      <c r="AD832" s="15">
        <f t="shared" si="197"/>
        <v>0</v>
      </c>
      <c r="AE832" s="20">
        <f>IFERROR(VLOOKUP($E832,INPUTS!$A$44:$G$103,5,0),SCENARIOS!$L$23)</f>
        <v>0</v>
      </c>
      <c r="AF832" s="15">
        <f t="shared" si="198"/>
        <v>0</v>
      </c>
      <c r="AG832" s="20">
        <f>IFERROR(VLOOKUP($E832,INPUTS!$A$44:$G$103,6,0),SCENARIOS!$M$23)</f>
        <v>0</v>
      </c>
      <c r="AH832" s="15">
        <f t="shared" si="199"/>
        <v>0</v>
      </c>
      <c r="AI832" s="20">
        <f>IFERROR(VLOOKUP($E832,INPUTS!$A$44:$G$103,7,0),SCENARIOS!$N$23)</f>
        <v>0</v>
      </c>
      <c r="AJ832" s="15">
        <f t="shared" si="200"/>
        <v>0</v>
      </c>
      <c r="AL832" t="str">
        <f t="shared" si="201"/>
        <v>N</v>
      </c>
      <c r="AM832" s="21">
        <f t="shared" si="202"/>
        <v>103985.267196483</v>
      </c>
    </row>
    <row r="833" ht="15" customHeight="1" spans="1:39">
      <c r="A833" s="52" t="s">
        <v>1840</v>
      </c>
      <c r="B833" s="52" t="s">
        <v>671</v>
      </c>
      <c r="C833" s="52" t="s">
        <v>672</v>
      </c>
      <c r="D833" s="52" t="s">
        <v>929</v>
      </c>
      <c r="E833" s="10" t="s">
        <v>673</v>
      </c>
      <c r="F833" s="52" t="s">
        <v>439</v>
      </c>
      <c r="G833" s="52" t="s">
        <v>177</v>
      </c>
      <c r="H833" s="52" t="s">
        <v>529</v>
      </c>
      <c r="I833" s="52" t="s">
        <v>528</v>
      </c>
      <c r="J833" s="52" t="s">
        <v>173</v>
      </c>
      <c r="K833" s="52" t="s">
        <v>931</v>
      </c>
      <c r="L833" s="53" t="s">
        <v>291</v>
      </c>
      <c r="M833" s="13">
        <v>548</v>
      </c>
      <c r="N833" s="14">
        <f t="shared" si="191"/>
        <v>1.5013698630137</v>
      </c>
      <c r="O833" s="15">
        <v>5730</v>
      </c>
      <c r="P833" s="15">
        <f t="shared" si="192"/>
        <v>3140040</v>
      </c>
      <c r="Q833" s="16">
        <f>IFERROR(VLOOKUP(G833,SCENARIOS!$A$13:$E$18,2,0),0.025)</f>
        <v>0.045</v>
      </c>
      <c r="R833" s="52">
        <f>IFERROR(VLOOKUP(L833,INPUTS!$A$107:$B$120,2,0),0.0082)</f>
        <v>0.0079</v>
      </c>
      <c r="S833" s="52">
        <f t="shared" si="193"/>
        <v>45.267</v>
      </c>
      <c r="T833" s="15">
        <f t="shared" si="194"/>
        <v>24806.316</v>
      </c>
      <c r="U833" s="15">
        <f>T833/INPUTS!$B$7*1000</f>
        <v>31007895</v>
      </c>
      <c r="V833" s="15">
        <f>T833*INPUTS!$B$6</f>
        <v>78387.95856</v>
      </c>
      <c r="W833" s="54" t="s">
        <v>396</v>
      </c>
      <c r="X833" s="54" t="s">
        <v>396</v>
      </c>
      <c r="Y833" s="67">
        <f>IFERROR(VLOOKUP(E833,INPUTS!$A$44:$B$103,2,0),0)</f>
        <v>0</v>
      </c>
      <c r="Z833" s="15">
        <f t="shared" si="195"/>
        <v>0</v>
      </c>
      <c r="AA833" s="20">
        <f>IFERROR(VLOOKUP(E833,INPUTS!$A$44:$C$103,3,0),SCENARIOS!$J$23)</f>
        <v>0</v>
      </c>
      <c r="AB833" s="15">
        <f t="shared" si="196"/>
        <v>0</v>
      </c>
      <c r="AC833" s="20">
        <f>IFERROR(VLOOKUP($E833,INPUTS!$A$44:$G$103,4,0),SCENARIOS!$K$23)</f>
        <v>0</v>
      </c>
      <c r="AD833" s="15">
        <f t="shared" si="197"/>
        <v>0</v>
      </c>
      <c r="AE833" s="20">
        <f>IFERROR(VLOOKUP($E833,INPUTS!$A$44:$G$103,5,0),SCENARIOS!$L$23)</f>
        <v>0</v>
      </c>
      <c r="AF833" s="15">
        <f t="shared" si="198"/>
        <v>0</v>
      </c>
      <c r="AG833" s="20">
        <f>IFERROR(VLOOKUP($E833,INPUTS!$A$44:$G$103,6,0),SCENARIOS!$M$23)</f>
        <v>0</v>
      </c>
      <c r="AH833" s="15">
        <f t="shared" si="199"/>
        <v>0</v>
      </c>
      <c r="AI833" s="20">
        <f>IFERROR(VLOOKUP($E833,INPUTS!$A$44:$G$103,7,0),SCENARIOS!$N$23)</f>
        <v>0</v>
      </c>
      <c r="AJ833" s="15">
        <f t="shared" si="200"/>
        <v>0</v>
      </c>
      <c r="AL833" t="str">
        <f t="shared" si="201"/>
        <v>N</v>
      </c>
      <c r="AM833" s="21">
        <f t="shared" si="202"/>
        <v>74553.7568461473</v>
      </c>
    </row>
    <row r="834" ht="15" customHeight="1" spans="1:39">
      <c r="A834" s="52" t="s">
        <v>1841</v>
      </c>
      <c r="B834" s="52" t="s">
        <v>671</v>
      </c>
      <c r="C834" s="52" t="s">
        <v>672</v>
      </c>
      <c r="D834" s="52" t="s">
        <v>929</v>
      </c>
      <c r="E834" s="10" t="s">
        <v>673</v>
      </c>
      <c r="F834" s="52" t="s">
        <v>439</v>
      </c>
      <c r="G834" s="52" t="s">
        <v>177</v>
      </c>
      <c r="H834" s="52" t="s">
        <v>545</v>
      </c>
      <c r="I834" s="52" t="s">
        <v>544</v>
      </c>
      <c r="J834" s="52" t="s">
        <v>173</v>
      </c>
      <c r="K834" s="52" t="s">
        <v>931</v>
      </c>
      <c r="L834" s="53" t="s">
        <v>291</v>
      </c>
      <c r="M834" s="13">
        <v>548</v>
      </c>
      <c r="N834" s="14">
        <f t="shared" si="191"/>
        <v>1.5013698630137</v>
      </c>
      <c r="O834" s="15">
        <v>4840</v>
      </c>
      <c r="P834" s="15">
        <f t="shared" si="192"/>
        <v>2652320</v>
      </c>
      <c r="Q834" s="16">
        <f>IFERROR(VLOOKUP(G834,SCENARIOS!$A$13:$E$18,2,0),0.025)</f>
        <v>0.045</v>
      </c>
      <c r="R834" s="52">
        <f>IFERROR(VLOOKUP(L834,INPUTS!$A$107:$B$120,2,0),0.0082)</f>
        <v>0.0079</v>
      </c>
      <c r="S834" s="52">
        <f t="shared" si="193"/>
        <v>38.236</v>
      </c>
      <c r="T834" s="15">
        <f t="shared" si="194"/>
        <v>20953.328</v>
      </c>
      <c r="U834" s="15">
        <f>T834/INPUTS!$B$7*1000</f>
        <v>26191660</v>
      </c>
      <c r="V834" s="15">
        <f>T834*INPUTS!$B$6</f>
        <v>66212.51648</v>
      </c>
      <c r="W834" s="54" t="s">
        <v>396</v>
      </c>
      <c r="X834" s="54" t="s">
        <v>396</v>
      </c>
      <c r="Y834" s="67">
        <f>IFERROR(VLOOKUP(E834,INPUTS!$A$44:$B$103,2,0),0)</f>
        <v>0</v>
      </c>
      <c r="Z834" s="15">
        <f t="shared" si="195"/>
        <v>0</v>
      </c>
      <c r="AA834" s="20">
        <f>IFERROR(VLOOKUP(E834,INPUTS!$A$44:$C$103,3,0),SCENARIOS!$J$23)</f>
        <v>0</v>
      </c>
      <c r="AB834" s="15">
        <f t="shared" si="196"/>
        <v>0</v>
      </c>
      <c r="AC834" s="20">
        <f>IFERROR(VLOOKUP($E834,INPUTS!$A$44:$G$103,4,0),SCENARIOS!$K$23)</f>
        <v>0</v>
      </c>
      <c r="AD834" s="15">
        <f t="shared" si="197"/>
        <v>0</v>
      </c>
      <c r="AE834" s="20">
        <f>IFERROR(VLOOKUP($E834,INPUTS!$A$44:$G$103,5,0),SCENARIOS!$L$23)</f>
        <v>0</v>
      </c>
      <c r="AF834" s="15">
        <f t="shared" si="198"/>
        <v>0</v>
      </c>
      <c r="AG834" s="20">
        <f>IFERROR(VLOOKUP($E834,INPUTS!$A$44:$G$103,6,0),SCENARIOS!$M$23)</f>
        <v>0</v>
      </c>
      <c r="AH834" s="15">
        <f t="shared" si="199"/>
        <v>0</v>
      </c>
      <c r="AI834" s="20">
        <f>IFERROR(VLOOKUP($E834,INPUTS!$A$44:$G$103,7,0),SCENARIOS!$N$23)</f>
        <v>0</v>
      </c>
      <c r="AJ834" s="15">
        <f t="shared" si="200"/>
        <v>0</v>
      </c>
      <c r="AL834" t="str">
        <f t="shared" si="201"/>
        <v>N</v>
      </c>
      <c r="AM834" s="21">
        <f t="shared" si="202"/>
        <v>62973.8539503234</v>
      </c>
    </row>
    <row r="835" ht="15" customHeight="1" spans="1:39">
      <c r="A835" s="52" t="s">
        <v>1842</v>
      </c>
      <c r="B835" s="52" t="s">
        <v>671</v>
      </c>
      <c r="C835" s="52" t="s">
        <v>672</v>
      </c>
      <c r="D835" s="52" t="s">
        <v>929</v>
      </c>
      <c r="E835" s="10" t="s">
        <v>673</v>
      </c>
      <c r="F835" s="52" t="s">
        <v>439</v>
      </c>
      <c r="G835" s="52" t="s">
        <v>177</v>
      </c>
      <c r="H835" s="52" t="s">
        <v>264</v>
      </c>
      <c r="I835" s="52" t="s">
        <v>436</v>
      </c>
      <c r="J835" s="52" t="s">
        <v>173</v>
      </c>
      <c r="K835" s="52" t="s">
        <v>931</v>
      </c>
      <c r="L835" s="53" t="s">
        <v>1696</v>
      </c>
      <c r="M835" s="13">
        <v>365</v>
      </c>
      <c r="N835" s="14">
        <f t="shared" si="191"/>
        <v>1</v>
      </c>
      <c r="O835" s="15">
        <v>12040</v>
      </c>
      <c r="P835" s="15">
        <f t="shared" si="192"/>
        <v>4394600</v>
      </c>
      <c r="Q835" s="16">
        <f>IFERROR(VLOOKUP(G835,SCENARIOS!$A$13:$E$18,2,0),0.025)</f>
        <v>0.045</v>
      </c>
      <c r="R835" s="52">
        <f>IFERROR(VLOOKUP(L835,INPUTS!$A$107:$B$120,2,0),0.0082)</f>
        <v>0.0082</v>
      </c>
      <c r="S835" s="52">
        <f t="shared" si="193"/>
        <v>98.728</v>
      </c>
      <c r="T835" s="15">
        <f t="shared" si="194"/>
        <v>36035.72</v>
      </c>
      <c r="U835" s="15">
        <f>T835/INPUTS!$B$7*1000</f>
        <v>45044650</v>
      </c>
      <c r="V835" s="15">
        <f>T835*INPUTS!$B$6</f>
        <v>113872.8752</v>
      </c>
      <c r="W835" s="54" t="s">
        <v>396</v>
      </c>
      <c r="X835" s="54" t="s">
        <v>396</v>
      </c>
      <c r="Y835" s="67">
        <f>IFERROR(VLOOKUP(E835,INPUTS!$A$44:$B$103,2,0),0)</f>
        <v>0</v>
      </c>
      <c r="Z835" s="15">
        <f t="shared" si="195"/>
        <v>0</v>
      </c>
      <c r="AA835" s="20">
        <f>IFERROR(VLOOKUP(E835,INPUTS!$A$44:$C$103,3,0),SCENARIOS!$J$23)</f>
        <v>0</v>
      </c>
      <c r="AB835" s="15">
        <f t="shared" si="196"/>
        <v>0</v>
      </c>
      <c r="AC835" s="20">
        <f>IFERROR(VLOOKUP($E835,INPUTS!$A$44:$G$103,4,0),SCENARIOS!$K$23)</f>
        <v>0</v>
      </c>
      <c r="AD835" s="15">
        <f t="shared" si="197"/>
        <v>0</v>
      </c>
      <c r="AE835" s="20">
        <f>IFERROR(VLOOKUP($E835,INPUTS!$A$44:$G$103,5,0),SCENARIOS!$L$23)</f>
        <v>0</v>
      </c>
      <c r="AF835" s="15">
        <f t="shared" si="198"/>
        <v>0</v>
      </c>
      <c r="AG835" s="20">
        <f>IFERROR(VLOOKUP($E835,INPUTS!$A$44:$G$103,6,0),SCENARIOS!$M$23)</f>
        <v>0</v>
      </c>
      <c r="AH835" s="15">
        <f t="shared" si="199"/>
        <v>0</v>
      </c>
      <c r="AI835" s="20">
        <f>IFERROR(VLOOKUP($E835,INPUTS!$A$44:$G$103,7,0),SCENARIOS!$N$23)</f>
        <v>0</v>
      </c>
      <c r="AJ835" s="15">
        <f t="shared" si="200"/>
        <v>0</v>
      </c>
      <c r="AL835" t="str">
        <f t="shared" si="201"/>
        <v>N</v>
      </c>
      <c r="AM835" s="21">
        <f t="shared" si="202"/>
        <v>108302.994554123</v>
      </c>
    </row>
    <row r="836" ht="15" customHeight="1" spans="1:39">
      <c r="A836" s="52" t="s">
        <v>1843</v>
      </c>
      <c r="B836" s="52" t="s">
        <v>671</v>
      </c>
      <c r="C836" s="52" t="s">
        <v>672</v>
      </c>
      <c r="D836" s="52" t="s">
        <v>929</v>
      </c>
      <c r="E836" s="10" t="s">
        <v>673</v>
      </c>
      <c r="F836" s="52" t="s">
        <v>439</v>
      </c>
      <c r="G836" s="52" t="s">
        <v>177</v>
      </c>
      <c r="H836" s="52" t="s">
        <v>267</v>
      </c>
      <c r="I836" s="52" t="s">
        <v>436</v>
      </c>
      <c r="J836" s="52" t="s">
        <v>173</v>
      </c>
      <c r="K836" s="52" t="s">
        <v>931</v>
      </c>
      <c r="L836" s="53" t="s">
        <v>291</v>
      </c>
      <c r="M836" s="13">
        <v>365</v>
      </c>
      <c r="N836" s="14">
        <f t="shared" ref="N836:N899" si="203">M836/365</f>
        <v>1</v>
      </c>
      <c r="O836" s="15">
        <v>12340</v>
      </c>
      <c r="P836" s="15">
        <f t="shared" ref="P836:P899" si="204">M836*O836</f>
        <v>4504100</v>
      </c>
      <c r="Q836" s="16">
        <f>IFERROR(VLOOKUP(G836,SCENARIOS!$A$13:$E$18,2,0),0.025)</f>
        <v>0.045</v>
      </c>
      <c r="R836" s="52">
        <f>IFERROR(VLOOKUP(L836,INPUTS!$A$107:$B$120,2,0),0.0082)</f>
        <v>0.0079</v>
      </c>
      <c r="S836" s="52">
        <f t="shared" ref="S836:S899" si="205">O836*R836</f>
        <v>97.486</v>
      </c>
      <c r="T836" s="15">
        <f t="shared" ref="T836:T899" si="206">M836*S836</f>
        <v>35582.39</v>
      </c>
      <c r="U836" s="15">
        <f>T836/INPUTS!$B$7*1000</f>
        <v>44477987.5</v>
      </c>
      <c r="V836" s="15">
        <f>T836*INPUTS!$B$6</f>
        <v>112440.3524</v>
      </c>
      <c r="W836" s="54" t="s">
        <v>396</v>
      </c>
      <c r="X836" s="54" t="s">
        <v>396</v>
      </c>
      <c r="Y836" s="67">
        <f>IFERROR(VLOOKUP(E836,INPUTS!$A$44:$B$103,2,0),0)</f>
        <v>0</v>
      </c>
      <c r="Z836" s="15">
        <f t="shared" ref="Z836:Z899" si="207">T836*Y836</f>
        <v>0</v>
      </c>
      <c r="AA836" s="20">
        <f>IFERROR(VLOOKUP(E836,INPUTS!$A$44:$C$103,3,0),SCENARIOS!$J$23)</f>
        <v>0</v>
      </c>
      <c r="AB836" s="15">
        <f t="shared" si="196"/>
        <v>0</v>
      </c>
      <c r="AC836" s="20">
        <f>IFERROR(VLOOKUP($E836,INPUTS!$A$44:$G$103,4,0),SCENARIOS!$K$23)</f>
        <v>0</v>
      </c>
      <c r="AD836" s="15">
        <f t="shared" si="197"/>
        <v>0</v>
      </c>
      <c r="AE836" s="20">
        <f>IFERROR(VLOOKUP($E836,INPUTS!$A$44:$G$103,5,0),SCENARIOS!$L$23)</f>
        <v>0</v>
      </c>
      <c r="AF836" s="15">
        <f t="shared" si="198"/>
        <v>0</v>
      </c>
      <c r="AG836" s="20">
        <f>IFERROR(VLOOKUP($E836,INPUTS!$A$44:$G$103,6,0),SCENARIOS!$M$23)</f>
        <v>0</v>
      </c>
      <c r="AH836" s="15">
        <f t="shared" si="199"/>
        <v>0</v>
      </c>
      <c r="AI836" s="20">
        <f>IFERROR(VLOOKUP($E836,INPUTS!$A$44:$G$103,7,0),SCENARIOS!$N$23)</f>
        <v>0</v>
      </c>
      <c r="AJ836" s="15">
        <f t="shared" si="200"/>
        <v>0</v>
      </c>
      <c r="AL836" t="str">
        <f t="shared" si="201"/>
        <v>N</v>
      </c>
      <c r="AM836" s="21">
        <f t="shared" si="202"/>
        <v>106940.540951941</v>
      </c>
    </row>
    <row r="837" ht="15" customHeight="1" spans="1:39">
      <c r="A837" s="52" t="s">
        <v>1844</v>
      </c>
      <c r="B837" s="52" t="s">
        <v>671</v>
      </c>
      <c r="C837" s="52" t="s">
        <v>672</v>
      </c>
      <c r="D837" s="52" t="s">
        <v>929</v>
      </c>
      <c r="E837" s="10" t="s">
        <v>673</v>
      </c>
      <c r="F837" s="52" t="s">
        <v>439</v>
      </c>
      <c r="G837" s="52" t="s">
        <v>177</v>
      </c>
      <c r="H837" s="52" t="s">
        <v>234</v>
      </c>
      <c r="I837" s="52" t="s">
        <v>424</v>
      </c>
      <c r="J837" s="52" t="s">
        <v>173</v>
      </c>
      <c r="K837" s="52" t="s">
        <v>931</v>
      </c>
      <c r="L837" s="53" t="s">
        <v>291</v>
      </c>
      <c r="M837" s="13">
        <v>365</v>
      </c>
      <c r="N837" s="14">
        <f t="shared" si="203"/>
        <v>1</v>
      </c>
      <c r="O837" s="15">
        <v>7870</v>
      </c>
      <c r="P837" s="15">
        <f t="shared" si="204"/>
        <v>2872550</v>
      </c>
      <c r="Q837" s="16">
        <f>IFERROR(VLOOKUP(G837,SCENARIOS!$A$13:$E$18,2,0),0.025)</f>
        <v>0.045</v>
      </c>
      <c r="R837" s="52">
        <f>IFERROR(VLOOKUP(L837,INPUTS!$A$107:$B$120,2,0),0.0082)</f>
        <v>0.0079</v>
      </c>
      <c r="S837" s="52">
        <f t="shared" si="205"/>
        <v>62.173</v>
      </c>
      <c r="T837" s="15">
        <f t="shared" si="206"/>
        <v>22693.145</v>
      </c>
      <c r="U837" s="15">
        <f>T837/INPUTS!$B$7*1000</f>
        <v>28366431.25</v>
      </c>
      <c r="V837" s="15">
        <f>T837*INPUTS!$B$6</f>
        <v>71710.3382</v>
      </c>
      <c r="W837" s="54" t="s">
        <v>396</v>
      </c>
      <c r="X837" s="54" t="s">
        <v>396</v>
      </c>
      <c r="Y837" s="67">
        <f>IFERROR(VLOOKUP(E837,INPUTS!$A$44:$B$103,2,0),0)</f>
        <v>0</v>
      </c>
      <c r="Z837" s="15">
        <f t="shared" si="207"/>
        <v>0</v>
      </c>
      <c r="AA837" s="20">
        <f>IFERROR(VLOOKUP(E837,INPUTS!$A$44:$C$103,3,0),SCENARIOS!$J$23)</f>
        <v>0</v>
      </c>
      <c r="AB837" s="15">
        <f t="shared" ref="AB837:AB900" si="208">$T837*AA837*(1+$Q837)^AB$2</f>
        <v>0</v>
      </c>
      <c r="AC837" s="20">
        <f>IFERROR(VLOOKUP($E837,INPUTS!$A$44:$G$103,4,0),SCENARIOS!$K$23)</f>
        <v>0</v>
      </c>
      <c r="AD837" s="15">
        <f t="shared" ref="AD837:AD900" si="209">$T837*AC837*(1+$Q837)^AD$2</f>
        <v>0</v>
      </c>
      <c r="AE837" s="20">
        <f>IFERROR(VLOOKUP($E837,INPUTS!$A$44:$G$103,5,0),SCENARIOS!$L$23)</f>
        <v>0</v>
      </c>
      <c r="AF837" s="15">
        <f t="shared" ref="AF837:AF900" si="210">$T837*AE837*(1+$Q837)^AF$2</f>
        <v>0</v>
      </c>
      <c r="AG837" s="20">
        <f>IFERROR(VLOOKUP($E837,INPUTS!$A$44:$G$103,6,0),SCENARIOS!$M$23)</f>
        <v>0</v>
      </c>
      <c r="AH837" s="15">
        <f t="shared" ref="AH837:AH900" si="211">$T837*AG837*(1+$Q837)^AH$2</f>
        <v>0</v>
      </c>
      <c r="AI837" s="20">
        <f>IFERROR(VLOOKUP($E837,INPUTS!$A$44:$G$103,7,0),SCENARIOS!$N$23)</f>
        <v>0</v>
      </c>
      <c r="AJ837" s="15">
        <f t="shared" ref="AJ837:AJ900" si="212">$T837*AI837*(1+$Q837)^AJ$2</f>
        <v>0</v>
      </c>
      <c r="AL837" t="str">
        <f t="shared" ref="AL837:AL900" si="213">IF(H837="MULTI","MULTI",IF(COUNTIFS($E$4:$E$1277,H837,$H$4:$H$1277,E837)&gt;0,"Y","N"))</f>
        <v>N</v>
      </c>
      <c r="AM837" s="21">
        <f t="shared" ref="AM837:AM900" si="214">T837*((1+Q837)^25)</f>
        <v>68202.7599101924</v>
      </c>
    </row>
    <row r="838" ht="15" customHeight="1" spans="1:39">
      <c r="A838" s="52" t="s">
        <v>1845</v>
      </c>
      <c r="B838" s="52" t="s">
        <v>671</v>
      </c>
      <c r="C838" s="52" t="s">
        <v>672</v>
      </c>
      <c r="D838" s="52" t="s">
        <v>929</v>
      </c>
      <c r="E838" s="10" t="s">
        <v>673</v>
      </c>
      <c r="F838" s="52" t="s">
        <v>439</v>
      </c>
      <c r="G838" s="52" t="s">
        <v>177</v>
      </c>
      <c r="H838" s="52" t="s">
        <v>432</v>
      </c>
      <c r="I838" s="52" t="s">
        <v>431</v>
      </c>
      <c r="J838" s="52" t="s">
        <v>173</v>
      </c>
      <c r="K838" s="52" t="s">
        <v>931</v>
      </c>
      <c r="L838" s="53" t="s">
        <v>291</v>
      </c>
      <c r="M838" s="13">
        <v>365</v>
      </c>
      <c r="N838" s="14">
        <f t="shared" si="203"/>
        <v>1</v>
      </c>
      <c r="O838" s="15">
        <v>5730</v>
      </c>
      <c r="P838" s="15">
        <f t="shared" si="204"/>
        <v>2091450</v>
      </c>
      <c r="Q838" s="16">
        <f>IFERROR(VLOOKUP(G838,SCENARIOS!$A$13:$E$18,2,0),0.025)</f>
        <v>0.045</v>
      </c>
      <c r="R838" s="52">
        <f>IFERROR(VLOOKUP(L838,INPUTS!$A$107:$B$120,2,0),0.0082)</f>
        <v>0.0079</v>
      </c>
      <c r="S838" s="52">
        <f t="shared" si="205"/>
        <v>45.267</v>
      </c>
      <c r="T838" s="15">
        <f t="shared" si="206"/>
        <v>16522.455</v>
      </c>
      <c r="U838" s="15">
        <f>T838/INPUTS!$B$7*1000</f>
        <v>20653068.75</v>
      </c>
      <c r="V838" s="15">
        <f>T838*INPUTS!$B$6</f>
        <v>52210.9578</v>
      </c>
      <c r="W838" s="54" t="s">
        <v>521</v>
      </c>
      <c r="X838" s="54" t="s">
        <v>396</v>
      </c>
      <c r="Y838" s="67">
        <f>IFERROR(VLOOKUP(E838,INPUTS!$A$44:$B$103,2,0),0)</f>
        <v>0</v>
      </c>
      <c r="Z838" s="15">
        <f t="shared" si="207"/>
        <v>0</v>
      </c>
      <c r="AA838" s="20">
        <f>IFERROR(VLOOKUP(E838,INPUTS!$A$44:$C$103,3,0),SCENARIOS!$J$23)</f>
        <v>0</v>
      </c>
      <c r="AB838" s="15">
        <f t="shared" si="208"/>
        <v>0</v>
      </c>
      <c r="AC838" s="20">
        <f>IFERROR(VLOOKUP($E838,INPUTS!$A$44:$G$103,4,0),SCENARIOS!$K$23)</f>
        <v>0</v>
      </c>
      <c r="AD838" s="15">
        <f t="shared" si="209"/>
        <v>0</v>
      </c>
      <c r="AE838" s="20">
        <f>IFERROR(VLOOKUP($E838,INPUTS!$A$44:$G$103,5,0),SCENARIOS!$L$23)</f>
        <v>0</v>
      </c>
      <c r="AF838" s="15">
        <f t="shared" si="210"/>
        <v>0</v>
      </c>
      <c r="AG838" s="20">
        <f>IFERROR(VLOOKUP($E838,INPUTS!$A$44:$G$103,6,0),SCENARIOS!$M$23)</f>
        <v>0</v>
      </c>
      <c r="AH838" s="15">
        <f t="shared" si="211"/>
        <v>0</v>
      </c>
      <c r="AI838" s="20">
        <f>IFERROR(VLOOKUP($E838,INPUTS!$A$44:$G$103,7,0),SCENARIOS!$N$23)</f>
        <v>0</v>
      </c>
      <c r="AJ838" s="15">
        <f t="shared" si="212"/>
        <v>0</v>
      </c>
      <c r="AL838" t="str">
        <f t="shared" si="213"/>
        <v>N</v>
      </c>
      <c r="AM838" s="21">
        <f t="shared" si="214"/>
        <v>49657.1555635835</v>
      </c>
    </row>
    <row r="839" ht="15" customHeight="1" spans="1:39">
      <c r="A839" s="52" t="s">
        <v>1846</v>
      </c>
      <c r="B839" s="52" t="s">
        <v>671</v>
      </c>
      <c r="C839" s="52" t="s">
        <v>672</v>
      </c>
      <c r="D839" s="52" t="s">
        <v>929</v>
      </c>
      <c r="E839" s="10" t="s">
        <v>673</v>
      </c>
      <c r="F839" s="52" t="s">
        <v>439</v>
      </c>
      <c r="G839" s="52" t="s">
        <v>177</v>
      </c>
      <c r="H839" s="52" t="s">
        <v>567</v>
      </c>
      <c r="I839" s="52" t="s">
        <v>431</v>
      </c>
      <c r="J839" s="52" t="s">
        <v>173</v>
      </c>
      <c r="K839" s="52" t="s">
        <v>931</v>
      </c>
      <c r="L839" s="53" t="s">
        <v>291</v>
      </c>
      <c r="M839" s="13">
        <v>365</v>
      </c>
      <c r="N839" s="14">
        <f t="shared" si="203"/>
        <v>1</v>
      </c>
      <c r="O839" s="15">
        <v>6680</v>
      </c>
      <c r="P839" s="15">
        <f t="shared" si="204"/>
        <v>2438200</v>
      </c>
      <c r="Q839" s="16">
        <f>IFERROR(VLOOKUP(G839,SCENARIOS!$A$13:$E$18,2,0),0.025)</f>
        <v>0.045</v>
      </c>
      <c r="R839" s="52">
        <f>IFERROR(VLOOKUP(L839,INPUTS!$A$107:$B$120,2,0),0.0082)</f>
        <v>0.0079</v>
      </c>
      <c r="S839" s="52">
        <f t="shared" si="205"/>
        <v>52.772</v>
      </c>
      <c r="T839" s="15">
        <f t="shared" si="206"/>
        <v>19261.78</v>
      </c>
      <c r="U839" s="15">
        <f>T839/INPUTS!$B$7*1000</f>
        <v>24077225</v>
      </c>
      <c r="V839" s="15">
        <f>T839*INPUTS!$B$6</f>
        <v>60867.2248</v>
      </c>
      <c r="W839" s="54" t="s">
        <v>521</v>
      </c>
      <c r="X839" s="54" t="s">
        <v>396</v>
      </c>
      <c r="Y839" s="67">
        <f>IFERROR(VLOOKUP(E839,INPUTS!$A$44:$B$103,2,0),0)</f>
        <v>0</v>
      </c>
      <c r="Z839" s="15">
        <f t="shared" si="207"/>
        <v>0</v>
      </c>
      <c r="AA839" s="20">
        <f>IFERROR(VLOOKUP(E839,INPUTS!$A$44:$C$103,3,0),SCENARIOS!$J$23)</f>
        <v>0</v>
      </c>
      <c r="AB839" s="15">
        <f t="shared" si="208"/>
        <v>0</v>
      </c>
      <c r="AC839" s="20">
        <f>IFERROR(VLOOKUP($E839,INPUTS!$A$44:$G$103,4,0),SCENARIOS!$K$23)</f>
        <v>0</v>
      </c>
      <c r="AD839" s="15">
        <f t="shared" si="209"/>
        <v>0</v>
      </c>
      <c r="AE839" s="20">
        <f>IFERROR(VLOOKUP($E839,INPUTS!$A$44:$G$103,5,0),SCENARIOS!$L$23)</f>
        <v>0</v>
      </c>
      <c r="AF839" s="15">
        <f t="shared" si="210"/>
        <v>0</v>
      </c>
      <c r="AG839" s="20">
        <f>IFERROR(VLOOKUP($E839,INPUTS!$A$44:$G$103,6,0),SCENARIOS!$M$23)</f>
        <v>0</v>
      </c>
      <c r="AH839" s="15">
        <f t="shared" si="211"/>
        <v>0</v>
      </c>
      <c r="AI839" s="20">
        <f>IFERROR(VLOOKUP($E839,INPUTS!$A$44:$G$103,7,0),SCENARIOS!$N$23)</f>
        <v>0</v>
      </c>
      <c r="AJ839" s="15">
        <f t="shared" si="212"/>
        <v>0</v>
      </c>
      <c r="AL839" t="str">
        <f t="shared" si="213"/>
        <v>N</v>
      </c>
      <c r="AM839" s="21">
        <f t="shared" si="214"/>
        <v>57890.017306237</v>
      </c>
    </row>
    <row r="840" ht="15" customHeight="1" spans="1:39">
      <c r="A840" s="52" t="s">
        <v>1847</v>
      </c>
      <c r="B840" s="52" t="s">
        <v>671</v>
      </c>
      <c r="C840" s="52" t="s">
        <v>672</v>
      </c>
      <c r="D840" s="52" t="s">
        <v>929</v>
      </c>
      <c r="E840" s="10" t="s">
        <v>673</v>
      </c>
      <c r="F840" s="52" t="s">
        <v>439</v>
      </c>
      <c r="G840" s="52" t="s">
        <v>177</v>
      </c>
      <c r="H840" s="52" t="s">
        <v>245</v>
      </c>
      <c r="I840" s="52" t="s">
        <v>930</v>
      </c>
      <c r="J840" s="52" t="s">
        <v>169</v>
      </c>
      <c r="K840" s="52" t="s">
        <v>931</v>
      </c>
      <c r="L840" s="53" t="s">
        <v>295</v>
      </c>
      <c r="M840" s="13">
        <v>548</v>
      </c>
      <c r="N840" s="14">
        <f t="shared" si="203"/>
        <v>1.5013698630137</v>
      </c>
      <c r="O840" s="15">
        <v>11020</v>
      </c>
      <c r="P840" s="15">
        <f t="shared" si="204"/>
        <v>6038960</v>
      </c>
      <c r="Q840" s="16">
        <f>IFERROR(VLOOKUP(G840,SCENARIOS!$A$13:$E$18,2,0),0.025)</f>
        <v>0.045</v>
      </c>
      <c r="R840" s="52">
        <f>IFERROR(VLOOKUP(L840,INPUTS!$A$107:$B$120,2,0),0.0082)</f>
        <v>0.0089</v>
      </c>
      <c r="S840" s="52">
        <f t="shared" si="205"/>
        <v>98.078</v>
      </c>
      <c r="T840" s="15">
        <f t="shared" si="206"/>
        <v>53746.744</v>
      </c>
      <c r="U840" s="15">
        <f>T840/INPUTS!$B$7*1000</f>
        <v>67183430</v>
      </c>
      <c r="V840" s="15">
        <f>T840*INPUTS!$B$6</f>
        <v>169839.71104</v>
      </c>
      <c r="W840" s="54" t="s">
        <v>396</v>
      </c>
      <c r="X840" s="54" t="s">
        <v>396</v>
      </c>
      <c r="Y840" s="67">
        <f>IFERROR(VLOOKUP(E840,INPUTS!$A$44:$B$103,2,0),0)</f>
        <v>0</v>
      </c>
      <c r="Z840" s="15">
        <f t="shared" si="207"/>
        <v>0</v>
      </c>
      <c r="AA840" s="20">
        <f>IFERROR(VLOOKUP(E840,INPUTS!$A$44:$C$103,3,0),SCENARIOS!$J$23)</f>
        <v>0</v>
      </c>
      <c r="AB840" s="15">
        <f t="shared" si="208"/>
        <v>0</v>
      </c>
      <c r="AC840" s="20">
        <f>IFERROR(VLOOKUP($E840,INPUTS!$A$44:$G$103,4,0),SCENARIOS!$K$23)</f>
        <v>0</v>
      </c>
      <c r="AD840" s="15">
        <f t="shared" si="209"/>
        <v>0</v>
      </c>
      <c r="AE840" s="20">
        <f>IFERROR(VLOOKUP($E840,INPUTS!$A$44:$G$103,5,0),SCENARIOS!$L$23)</f>
        <v>0</v>
      </c>
      <c r="AF840" s="15">
        <f t="shared" si="210"/>
        <v>0</v>
      </c>
      <c r="AG840" s="20">
        <f>IFERROR(VLOOKUP($E840,INPUTS!$A$44:$G$103,6,0),SCENARIOS!$M$23)</f>
        <v>0</v>
      </c>
      <c r="AH840" s="15">
        <f t="shared" si="211"/>
        <v>0</v>
      </c>
      <c r="AI840" s="20">
        <f>IFERROR(VLOOKUP($E840,INPUTS!$A$44:$G$103,7,0),SCENARIOS!$N$23)</f>
        <v>0</v>
      </c>
      <c r="AJ840" s="15">
        <f t="shared" si="212"/>
        <v>0</v>
      </c>
      <c r="AL840" t="str">
        <f t="shared" si="213"/>
        <v>N</v>
      </c>
      <c r="AM840" s="21">
        <f t="shared" si="214"/>
        <v>161532.316344278</v>
      </c>
    </row>
    <row r="841" ht="15" customHeight="1" spans="1:39">
      <c r="A841" s="52" t="s">
        <v>1848</v>
      </c>
      <c r="B841" s="52" t="s">
        <v>671</v>
      </c>
      <c r="C841" s="52" t="s">
        <v>672</v>
      </c>
      <c r="D841" s="52" t="s">
        <v>929</v>
      </c>
      <c r="E841" s="10" t="s">
        <v>673</v>
      </c>
      <c r="F841" s="52" t="s">
        <v>439</v>
      </c>
      <c r="G841" s="52" t="s">
        <v>177</v>
      </c>
      <c r="H841" s="52" t="s">
        <v>256</v>
      </c>
      <c r="I841" s="52" t="s">
        <v>930</v>
      </c>
      <c r="J841" s="52" t="s">
        <v>169</v>
      </c>
      <c r="K841" s="52" t="s">
        <v>931</v>
      </c>
      <c r="L841" s="53" t="s">
        <v>291</v>
      </c>
      <c r="M841" s="13">
        <v>365</v>
      </c>
      <c r="N841" s="14">
        <f t="shared" si="203"/>
        <v>1</v>
      </c>
      <c r="O841" s="15">
        <v>11110</v>
      </c>
      <c r="P841" s="15">
        <f t="shared" si="204"/>
        <v>4055150</v>
      </c>
      <c r="Q841" s="16">
        <f>IFERROR(VLOOKUP(G841,SCENARIOS!$A$13:$E$18,2,0),0.025)</f>
        <v>0.045</v>
      </c>
      <c r="R841" s="52">
        <f>IFERROR(VLOOKUP(L841,INPUTS!$A$107:$B$120,2,0),0.0082)</f>
        <v>0.0079</v>
      </c>
      <c r="S841" s="52">
        <f t="shared" si="205"/>
        <v>87.769</v>
      </c>
      <c r="T841" s="15">
        <f t="shared" si="206"/>
        <v>32035.685</v>
      </c>
      <c r="U841" s="15">
        <f>T841/INPUTS!$B$7*1000</f>
        <v>40044606.25</v>
      </c>
      <c r="V841" s="15">
        <f>T841*INPUTS!$B$6</f>
        <v>101232.7646</v>
      </c>
      <c r="W841" s="54" t="s">
        <v>396</v>
      </c>
      <c r="X841" s="54" t="s">
        <v>396</v>
      </c>
      <c r="Y841" s="67">
        <f>IFERROR(VLOOKUP(E841,INPUTS!$A$44:$B$103,2,0),0)</f>
        <v>0</v>
      </c>
      <c r="Z841" s="15">
        <f t="shared" si="207"/>
        <v>0</v>
      </c>
      <c r="AA841" s="20">
        <f>IFERROR(VLOOKUP(E841,INPUTS!$A$44:$C$103,3,0),SCENARIOS!$J$23)</f>
        <v>0</v>
      </c>
      <c r="AB841" s="15">
        <f t="shared" si="208"/>
        <v>0</v>
      </c>
      <c r="AC841" s="20">
        <f>IFERROR(VLOOKUP($E841,INPUTS!$A$44:$G$103,4,0),SCENARIOS!$K$23)</f>
        <v>0</v>
      </c>
      <c r="AD841" s="15">
        <f t="shared" si="209"/>
        <v>0</v>
      </c>
      <c r="AE841" s="20">
        <f>IFERROR(VLOOKUP($E841,INPUTS!$A$44:$G$103,5,0),SCENARIOS!$L$23)</f>
        <v>0</v>
      </c>
      <c r="AF841" s="15">
        <f t="shared" si="210"/>
        <v>0</v>
      </c>
      <c r="AG841" s="20">
        <f>IFERROR(VLOOKUP($E841,INPUTS!$A$44:$G$103,6,0),SCENARIOS!$M$23)</f>
        <v>0</v>
      </c>
      <c r="AH841" s="15">
        <f t="shared" si="211"/>
        <v>0</v>
      </c>
      <c r="AI841" s="20">
        <f>IFERROR(VLOOKUP($E841,INPUTS!$A$44:$G$103,7,0),SCENARIOS!$N$23)</f>
        <v>0</v>
      </c>
      <c r="AJ841" s="15">
        <f t="shared" si="212"/>
        <v>0</v>
      </c>
      <c r="AL841" t="str">
        <f t="shared" si="213"/>
        <v>N</v>
      </c>
      <c r="AM841" s="21">
        <f t="shared" si="214"/>
        <v>96281.1515377684</v>
      </c>
    </row>
    <row r="842" ht="15" customHeight="1" spans="1:39">
      <c r="A842" s="52" t="s">
        <v>1849</v>
      </c>
      <c r="B842" s="52" t="s">
        <v>671</v>
      </c>
      <c r="C842" s="52" t="s">
        <v>672</v>
      </c>
      <c r="D842" s="52" t="s">
        <v>929</v>
      </c>
      <c r="E842" s="10" t="s">
        <v>673</v>
      </c>
      <c r="F842" s="52" t="s">
        <v>439</v>
      </c>
      <c r="G842" s="52" t="s">
        <v>177</v>
      </c>
      <c r="H842" s="52" t="s">
        <v>249</v>
      </c>
      <c r="I842" s="52" t="s">
        <v>930</v>
      </c>
      <c r="J842" s="52" t="s">
        <v>169</v>
      </c>
      <c r="K842" s="52" t="s">
        <v>931</v>
      </c>
      <c r="L842" s="53" t="s">
        <v>291</v>
      </c>
      <c r="M842" s="13">
        <v>365</v>
      </c>
      <c r="N842" s="14">
        <f t="shared" si="203"/>
        <v>1</v>
      </c>
      <c r="O842" s="15">
        <v>12010</v>
      </c>
      <c r="P842" s="15">
        <f t="shared" si="204"/>
        <v>4383650</v>
      </c>
      <c r="Q842" s="16">
        <f>IFERROR(VLOOKUP(G842,SCENARIOS!$A$13:$E$18,2,0),0.025)</f>
        <v>0.045</v>
      </c>
      <c r="R842" s="52">
        <f>IFERROR(VLOOKUP(L842,INPUTS!$A$107:$B$120,2,0),0.0082)</f>
        <v>0.0079</v>
      </c>
      <c r="S842" s="52">
        <f t="shared" si="205"/>
        <v>94.879</v>
      </c>
      <c r="T842" s="15">
        <f t="shared" si="206"/>
        <v>34630.835</v>
      </c>
      <c r="U842" s="15">
        <f>T842/INPUTS!$B$7*1000</f>
        <v>43288543.75</v>
      </c>
      <c r="V842" s="15">
        <f>T842*INPUTS!$B$6</f>
        <v>109433.4386</v>
      </c>
      <c r="W842" s="54" t="s">
        <v>396</v>
      </c>
      <c r="X842" s="54" t="s">
        <v>396</v>
      </c>
      <c r="Y842" s="67">
        <f>IFERROR(VLOOKUP(E842,INPUTS!$A$44:$B$103,2,0),0)</f>
        <v>0</v>
      </c>
      <c r="Z842" s="15">
        <f t="shared" si="207"/>
        <v>0</v>
      </c>
      <c r="AA842" s="20">
        <f>IFERROR(VLOOKUP(E842,INPUTS!$A$44:$C$103,3,0),SCENARIOS!$J$23)</f>
        <v>0</v>
      </c>
      <c r="AB842" s="15">
        <f t="shared" si="208"/>
        <v>0</v>
      </c>
      <c r="AC842" s="20">
        <f>IFERROR(VLOOKUP($E842,INPUTS!$A$44:$G$103,4,0),SCENARIOS!$K$23)</f>
        <v>0</v>
      </c>
      <c r="AD842" s="15">
        <f t="shared" si="209"/>
        <v>0</v>
      </c>
      <c r="AE842" s="20">
        <f>IFERROR(VLOOKUP($E842,INPUTS!$A$44:$G$103,5,0),SCENARIOS!$L$23)</f>
        <v>0</v>
      </c>
      <c r="AF842" s="15">
        <f t="shared" si="210"/>
        <v>0</v>
      </c>
      <c r="AG842" s="20">
        <f>IFERROR(VLOOKUP($E842,INPUTS!$A$44:$G$103,6,0),SCENARIOS!$M$23)</f>
        <v>0</v>
      </c>
      <c r="AH842" s="15">
        <f t="shared" si="211"/>
        <v>0</v>
      </c>
      <c r="AI842" s="20">
        <f>IFERROR(VLOOKUP($E842,INPUTS!$A$44:$G$103,7,0),SCENARIOS!$N$23)</f>
        <v>0</v>
      </c>
      <c r="AJ842" s="15">
        <f t="shared" si="212"/>
        <v>0</v>
      </c>
      <c r="AL842" t="str">
        <f t="shared" si="213"/>
        <v>N</v>
      </c>
      <c r="AM842" s="21">
        <f t="shared" si="214"/>
        <v>104080.704767651</v>
      </c>
    </row>
    <row r="843" ht="15" customHeight="1" spans="1:39">
      <c r="A843" s="52" t="s">
        <v>1850</v>
      </c>
      <c r="B843" s="52" t="s">
        <v>671</v>
      </c>
      <c r="C843" s="52" t="s">
        <v>672</v>
      </c>
      <c r="D843" s="52" t="s">
        <v>929</v>
      </c>
      <c r="E843" s="10" t="s">
        <v>673</v>
      </c>
      <c r="F843" s="52" t="s">
        <v>439</v>
      </c>
      <c r="G843" s="52" t="s">
        <v>177</v>
      </c>
      <c r="H843" s="52" t="s">
        <v>248</v>
      </c>
      <c r="I843" s="52" t="s">
        <v>930</v>
      </c>
      <c r="J843" s="52" t="s">
        <v>169</v>
      </c>
      <c r="K843" s="52" t="s">
        <v>931</v>
      </c>
      <c r="L843" s="53" t="s">
        <v>1696</v>
      </c>
      <c r="M843" s="13">
        <v>365</v>
      </c>
      <c r="N843" s="14">
        <f t="shared" si="203"/>
        <v>1</v>
      </c>
      <c r="O843" s="15">
        <v>13430</v>
      </c>
      <c r="P843" s="15">
        <f t="shared" si="204"/>
        <v>4901950</v>
      </c>
      <c r="Q843" s="16">
        <f>IFERROR(VLOOKUP(G843,SCENARIOS!$A$13:$E$18,2,0),0.025)</f>
        <v>0.045</v>
      </c>
      <c r="R843" s="52">
        <f>IFERROR(VLOOKUP(L843,INPUTS!$A$107:$B$120,2,0),0.0082)</f>
        <v>0.0082</v>
      </c>
      <c r="S843" s="52">
        <f t="shared" si="205"/>
        <v>110.126</v>
      </c>
      <c r="T843" s="15">
        <f t="shared" si="206"/>
        <v>40195.99</v>
      </c>
      <c r="U843" s="15">
        <f>T843/INPUTS!$B$7*1000</f>
        <v>50244987.5</v>
      </c>
      <c r="V843" s="15">
        <f>T843*INPUTS!$B$6</f>
        <v>127019.3284</v>
      </c>
      <c r="W843" s="54" t="s">
        <v>396</v>
      </c>
      <c r="X843" s="54" t="s">
        <v>396</v>
      </c>
      <c r="Y843" s="67">
        <f>IFERROR(VLOOKUP(E843,INPUTS!$A$44:$B$103,2,0),0)</f>
        <v>0</v>
      </c>
      <c r="Z843" s="15">
        <f t="shared" si="207"/>
        <v>0</v>
      </c>
      <c r="AA843" s="20">
        <f>IFERROR(VLOOKUP(E843,INPUTS!$A$44:$C$103,3,0),SCENARIOS!$J$23)</f>
        <v>0</v>
      </c>
      <c r="AB843" s="15">
        <f t="shared" si="208"/>
        <v>0</v>
      </c>
      <c r="AC843" s="20">
        <f>IFERROR(VLOOKUP($E843,INPUTS!$A$44:$G$103,4,0),SCENARIOS!$K$23)</f>
        <v>0</v>
      </c>
      <c r="AD843" s="15">
        <f t="shared" si="209"/>
        <v>0</v>
      </c>
      <c r="AE843" s="20">
        <f>IFERROR(VLOOKUP($E843,INPUTS!$A$44:$G$103,5,0),SCENARIOS!$L$23)</f>
        <v>0</v>
      </c>
      <c r="AF843" s="15">
        <f t="shared" si="210"/>
        <v>0</v>
      </c>
      <c r="AG843" s="20">
        <f>IFERROR(VLOOKUP($E843,INPUTS!$A$44:$G$103,6,0),SCENARIOS!$M$23)</f>
        <v>0</v>
      </c>
      <c r="AH843" s="15">
        <f t="shared" si="211"/>
        <v>0</v>
      </c>
      <c r="AI843" s="20">
        <f>IFERROR(VLOOKUP($E843,INPUTS!$A$44:$G$103,7,0),SCENARIOS!$N$23)</f>
        <v>0</v>
      </c>
      <c r="AJ843" s="15">
        <f t="shared" si="212"/>
        <v>0</v>
      </c>
      <c r="AL843" t="str">
        <f t="shared" si="213"/>
        <v>N</v>
      </c>
      <c r="AM843" s="21">
        <f t="shared" si="214"/>
        <v>120806.41336062</v>
      </c>
    </row>
    <row r="844" ht="15" customHeight="1" spans="1:39">
      <c r="A844" s="52" t="s">
        <v>1851</v>
      </c>
      <c r="B844" s="52" t="s">
        <v>671</v>
      </c>
      <c r="C844" s="52" t="s">
        <v>672</v>
      </c>
      <c r="D844" s="52" t="s">
        <v>929</v>
      </c>
      <c r="E844" s="10" t="s">
        <v>673</v>
      </c>
      <c r="F844" s="52" t="s">
        <v>439</v>
      </c>
      <c r="G844" s="52" t="s">
        <v>177</v>
      </c>
      <c r="H844" s="52" t="s">
        <v>644</v>
      </c>
      <c r="I844" s="52" t="s">
        <v>643</v>
      </c>
      <c r="J844" s="52" t="s">
        <v>1852</v>
      </c>
      <c r="K844" s="52" t="s">
        <v>931</v>
      </c>
      <c r="L844" s="53" t="s">
        <v>291</v>
      </c>
      <c r="M844" s="13">
        <v>365</v>
      </c>
      <c r="N844" s="14">
        <f t="shared" si="203"/>
        <v>1</v>
      </c>
      <c r="O844" s="15">
        <v>6340</v>
      </c>
      <c r="P844" s="15">
        <f t="shared" si="204"/>
        <v>2314100</v>
      </c>
      <c r="Q844" s="16">
        <f>IFERROR(VLOOKUP(G844,SCENARIOS!$A$13:$E$18,2,0),0.025)</f>
        <v>0.045</v>
      </c>
      <c r="R844" s="52">
        <f>IFERROR(VLOOKUP(L844,INPUTS!$A$107:$B$120,2,0),0.0082)</f>
        <v>0.0079</v>
      </c>
      <c r="S844" s="52">
        <f t="shared" si="205"/>
        <v>50.086</v>
      </c>
      <c r="T844" s="15">
        <f t="shared" si="206"/>
        <v>18281.39</v>
      </c>
      <c r="U844" s="15">
        <f>T844/INPUTS!$B$7*1000</f>
        <v>22851737.5</v>
      </c>
      <c r="V844" s="15">
        <f>T844*INPUTS!$B$6</f>
        <v>57769.1924</v>
      </c>
      <c r="W844" s="54" t="s">
        <v>396</v>
      </c>
      <c r="X844" s="54" t="s">
        <v>396</v>
      </c>
      <c r="Y844" s="67">
        <f>IFERROR(VLOOKUP(E844,INPUTS!$A$44:$B$103,2,0),0)</f>
        <v>0</v>
      </c>
      <c r="Z844" s="15">
        <f t="shared" si="207"/>
        <v>0</v>
      </c>
      <c r="AA844" s="20">
        <f>IFERROR(VLOOKUP(E844,INPUTS!$A$44:$C$103,3,0),SCENARIOS!$J$23)</f>
        <v>0</v>
      </c>
      <c r="AB844" s="15">
        <f t="shared" si="208"/>
        <v>0</v>
      </c>
      <c r="AC844" s="20">
        <f>IFERROR(VLOOKUP($E844,INPUTS!$A$44:$G$103,4,0),SCENARIOS!$K$23)</f>
        <v>0</v>
      </c>
      <c r="AD844" s="15">
        <f t="shared" si="209"/>
        <v>0</v>
      </c>
      <c r="AE844" s="20">
        <f>IFERROR(VLOOKUP($E844,INPUTS!$A$44:$G$103,5,0),SCENARIOS!$L$23)</f>
        <v>0</v>
      </c>
      <c r="AF844" s="15">
        <f t="shared" si="210"/>
        <v>0</v>
      </c>
      <c r="AG844" s="20">
        <f>IFERROR(VLOOKUP($E844,INPUTS!$A$44:$G$103,6,0),SCENARIOS!$M$23)</f>
        <v>0</v>
      </c>
      <c r="AH844" s="15">
        <f t="shared" si="211"/>
        <v>0</v>
      </c>
      <c r="AI844" s="20">
        <f>IFERROR(VLOOKUP($E844,INPUTS!$A$44:$G$103,7,0),SCENARIOS!$N$23)</f>
        <v>0</v>
      </c>
      <c r="AJ844" s="15">
        <f t="shared" si="212"/>
        <v>0</v>
      </c>
      <c r="AL844" t="str">
        <f t="shared" si="213"/>
        <v>N</v>
      </c>
      <c r="AM844" s="21">
        <f t="shared" si="214"/>
        <v>54943.5194193926</v>
      </c>
    </row>
    <row r="845" ht="15" customHeight="1" spans="1:39">
      <c r="A845" s="52" t="s">
        <v>1853</v>
      </c>
      <c r="B845" s="52" t="s">
        <v>671</v>
      </c>
      <c r="C845" s="52" t="s">
        <v>672</v>
      </c>
      <c r="D845" s="52" t="s">
        <v>929</v>
      </c>
      <c r="E845" s="10" t="s">
        <v>673</v>
      </c>
      <c r="F845" s="52" t="s">
        <v>439</v>
      </c>
      <c r="G845" s="52" t="s">
        <v>177</v>
      </c>
      <c r="H845" s="52" t="s">
        <v>640</v>
      </c>
      <c r="I845" s="52" t="s">
        <v>639</v>
      </c>
      <c r="J845" s="52" t="s">
        <v>1852</v>
      </c>
      <c r="K845" s="52" t="s">
        <v>931</v>
      </c>
      <c r="L845" s="53" t="s">
        <v>291</v>
      </c>
      <c r="M845" s="13">
        <v>365</v>
      </c>
      <c r="N845" s="14">
        <f t="shared" si="203"/>
        <v>1</v>
      </c>
      <c r="O845" s="15">
        <v>3680</v>
      </c>
      <c r="P845" s="15">
        <f t="shared" si="204"/>
        <v>1343200</v>
      </c>
      <c r="Q845" s="16">
        <f>IFERROR(VLOOKUP(G845,SCENARIOS!$A$13:$E$18,2,0),0.025)</f>
        <v>0.045</v>
      </c>
      <c r="R845" s="52">
        <f>IFERROR(VLOOKUP(L845,INPUTS!$A$107:$B$120,2,0),0.0082)</f>
        <v>0.0079</v>
      </c>
      <c r="S845" s="52">
        <f t="shared" si="205"/>
        <v>29.072</v>
      </c>
      <c r="T845" s="15">
        <f t="shared" si="206"/>
        <v>10611.28</v>
      </c>
      <c r="U845" s="15">
        <f>T845/INPUTS!$B$7*1000</f>
        <v>13264100</v>
      </c>
      <c r="V845" s="15">
        <f>T845*INPUTS!$B$6</f>
        <v>33531.6448</v>
      </c>
      <c r="W845" s="54" t="s">
        <v>396</v>
      </c>
      <c r="X845" s="54" t="s">
        <v>396</v>
      </c>
      <c r="Y845" s="67">
        <f>IFERROR(VLOOKUP(E845,INPUTS!$A$44:$B$103,2,0),0)</f>
        <v>0</v>
      </c>
      <c r="Z845" s="15">
        <f t="shared" si="207"/>
        <v>0</v>
      </c>
      <c r="AA845" s="20">
        <f>IFERROR(VLOOKUP(E845,INPUTS!$A$44:$C$103,3,0),SCENARIOS!$J$23)</f>
        <v>0</v>
      </c>
      <c r="AB845" s="15">
        <f t="shared" si="208"/>
        <v>0</v>
      </c>
      <c r="AC845" s="20">
        <f>IFERROR(VLOOKUP($E845,INPUTS!$A$44:$G$103,4,0),SCENARIOS!$K$23)</f>
        <v>0</v>
      </c>
      <c r="AD845" s="15">
        <f t="shared" si="209"/>
        <v>0</v>
      </c>
      <c r="AE845" s="20">
        <f>IFERROR(VLOOKUP($E845,INPUTS!$A$44:$G$103,5,0),SCENARIOS!$L$23)</f>
        <v>0</v>
      </c>
      <c r="AF845" s="15">
        <f t="shared" si="210"/>
        <v>0</v>
      </c>
      <c r="AG845" s="20">
        <f>IFERROR(VLOOKUP($E845,INPUTS!$A$44:$G$103,6,0),SCENARIOS!$M$23)</f>
        <v>0</v>
      </c>
      <c r="AH845" s="15">
        <f t="shared" si="211"/>
        <v>0</v>
      </c>
      <c r="AI845" s="20">
        <f>IFERROR(VLOOKUP($E845,INPUTS!$A$44:$G$103,7,0),SCENARIOS!$N$23)</f>
        <v>0</v>
      </c>
      <c r="AJ845" s="15">
        <f t="shared" si="212"/>
        <v>0</v>
      </c>
      <c r="AL845" t="str">
        <f t="shared" si="213"/>
        <v>N</v>
      </c>
      <c r="AM845" s="21">
        <f t="shared" si="214"/>
        <v>31891.5065399629</v>
      </c>
    </row>
    <row r="846" ht="15" customHeight="1" spans="1:39">
      <c r="A846" s="52" t="s">
        <v>1854</v>
      </c>
      <c r="B846" s="52" t="s">
        <v>441</v>
      </c>
      <c r="C846" s="52" t="s">
        <v>442</v>
      </c>
      <c r="D846" s="52" t="s">
        <v>929</v>
      </c>
      <c r="E846" s="10" t="s">
        <v>783</v>
      </c>
      <c r="F846" s="52" t="s">
        <v>443</v>
      </c>
      <c r="G846" s="52" t="s">
        <v>177</v>
      </c>
      <c r="H846" s="52" t="s">
        <v>224</v>
      </c>
      <c r="I846" s="52" t="s">
        <v>938</v>
      </c>
      <c r="J846" s="52" t="s">
        <v>165</v>
      </c>
      <c r="K846" s="52" t="s">
        <v>931</v>
      </c>
      <c r="L846" s="53" t="s">
        <v>295</v>
      </c>
      <c r="M846" s="13">
        <v>548</v>
      </c>
      <c r="N846" s="14">
        <f t="shared" si="203"/>
        <v>1.5013698630137</v>
      </c>
      <c r="O846" s="15">
        <v>5850</v>
      </c>
      <c r="P846" s="15">
        <f t="shared" si="204"/>
        <v>3205800</v>
      </c>
      <c r="Q846" s="16">
        <f>IFERROR(VLOOKUP(G846,SCENARIOS!$A$13:$E$18,2,0),0.025)</f>
        <v>0.045</v>
      </c>
      <c r="R846" s="52">
        <f>IFERROR(VLOOKUP(L846,INPUTS!$A$107:$B$120,2,0),0.0082)</f>
        <v>0.0089</v>
      </c>
      <c r="S846" s="52">
        <f t="shared" si="205"/>
        <v>52.065</v>
      </c>
      <c r="T846" s="15">
        <f t="shared" si="206"/>
        <v>28531.62</v>
      </c>
      <c r="U846" s="15">
        <f>T846/INPUTS!$B$7*1000</f>
        <v>35664525</v>
      </c>
      <c r="V846" s="15">
        <f>T846*INPUTS!$B$6</f>
        <v>90159.9192</v>
      </c>
      <c r="W846" s="54" t="s">
        <v>396</v>
      </c>
      <c r="X846" s="54" t="s">
        <v>396</v>
      </c>
      <c r="Y846" s="67">
        <f>IFERROR(VLOOKUP(E846,INPUTS!$A$44:$B$103,2,0),0)</f>
        <v>0</v>
      </c>
      <c r="Z846" s="15">
        <f t="shared" si="207"/>
        <v>0</v>
      </c>
      <c r="AA846" s="20">
        <f>IFERROR(VLOOKUP(E846,INPUTS!$A$44:$C$103,3,0),SCENARIOS!$J$23)</f>
        <v>0</v>
      </c>
      <c r="AB846" s="15">
        <f t="shared" si="208"/>
        <v>0</v>
      </c>
      <c r="AC846" s="20">
        <f>IFERROR(VLOOKUP($E846,INPUTS!$A$44:$G$103,4,0),SCENARIOS!$K$23)</f>
        <v>0</v>
      </c>
      <c r="AD846" s="15">
        <f t="shared" si="209"/>
        <v>0</v>
      </c>
      <c r="AE846" s="20">
        <f>IFERROR(VLOOKUP($E846,INPUTS!$A$44:$G$103,5,0),SCENARIOS!$L$23)</f>
        <v>0</v>
      </c>
      <c r="AF846" s="15">
        <f t="shared" si="210"/>
        <v>0</v>
      </c>
      <c r="AG846" s="20">
        <f>IFERROR(VLOOKUP($E846,INPUTS!$A$44:$G$103,6,0),SCENARIOS!$M$23)</f>
        <v>0</v>
      </c>
      <c r="AH846" s="15">
        <f t="shared" si="211"/>
        <v>0</v>
      </c>
      <c r="AI846" s="20">
        <f>IFERROR(VLOOKUP($E846,INPUTS!$A$44:$G$103,7,0),SCENARIOS!$N$23)</f>
        <v>0</v>
      </c>
      <c r="AJ846" s="15">
        <f t="shared" si="212"/>
        <v>0</v>
      </c>
      <c r="AL846" t="str">
        <f t="shared" si="213"/>
        <v>Y</v>
      </c>
      <c r="AM846" s="21">
        <f t="shared" si="214"/>
        <v>85749.9138488228</v>
      </c>
    </row>
    <row r="847" ht="15" customHeight="1" spans="1:39">
      <c r="A847" s="52" t="s">
        <v>1855</v>
      </c>
      <c r="B847" s="52" t="s">
        <v>441</v>
      </c>
      <c r="C847" s="52" t="s">
        <v>442</v>
      </c>
      <c r="D847" s="52" t="s">
        <v>929</v>
      </c>
      <c r="E847" s="10" t="s">
        <v>783</v>
      </c>
      <c r="F847" s="52" t="s">
        <v>443</v>
      </c>
      <c r="G847" s="52" t="s">
        <v>177</v>
      </c>
      <c r="H847" s="52" t="s">
        <v>203</v>
      </c>
      <c r="I847" s="52" t="s">
        <v>399</v>
      </c>
      <c r="J847" s="52" t="s">
        <v>165</v>
      </c>
      <c r="K847" s="52" t="s">
        <v>931</v>
      </c>
      <c r="L847" s="53" t="s">
        <v>295</v>
      </c>
      <c r="M847" s="13">
        <v>548</v>
      </c>
      <c r="N847" s="14">
        <f t="shared" si="203"/>
        <v>1.5013698630137</v>
      </c>
      <c r="O847" s="15">
        <v>5530</v>
      </c>
      <c r="P847" s="15">
        <f t="shared" si="204"/>
        <v>3030440</v>
      </c>
      <c r="Q847" s="16">
        <f>IFERROR(VLOOKUP(G847,SCENARIOS!$A$13:$E$18,2,0),0.025)</f>
        <v>0.045</v>
      </c>
      <c r="R847" s="52">
        <f>IFERROR(VLOOKUP(L847,INPUTS!$A$107:$B$120,2,0),0.0082)</f>
        <v>0.0089</v>
      </c>
      <c r="S847" s="52">
        <f t="shared" si="205"/>
        <v>49.217</v>
      </c>
      <c r="T847" s="15">
        <f t="shared" si="206"/>
        <v>26970.916</v>
      </c>
      <c r="U847" s="15">
        <f>T847/INPUTS!$B$7*1000</f>
        <v>33713645</v>
      </c>
      <c r="V847" s="15">
        <f>T847*INPUTS!$B$6</f>
        <v>85228.09456</v>
      </c>
      <c r="W847" s="54" t="s">
        <v>396</v>
      </c>
      <c r="X847" s="54" t="s">
        <v>396</v>
      </c>
      <c r="Y847" s="67">
        <f>IFERROR(VLOOKUP(E847,INPUTS!$A$44:$B$103,2,0),0)</f>
        <v>0</v>
      </c>
      <c r="Z847" s="15">
        <f t="shared" si="207"/>
        <v>0</v>
      </c>
      <c r="AA847" s="20">
        <f>IFERROR(VLOOKUP(E847,INPUTS!$A$44:$C$103,3,0),SCENARIOS!$J$23)</f>
        <v>0</v>
      </c>
      <c r="AB847" s="15">
        <f t="shared" si="208"/>
        <v>0</v>
      </c>
      <c r="AC847" s="20">
        <f>IFERROR(VLOOKUP($E847,INPUTS!$A$44:$G$103,4,0),SCENARIOS!$K$23)</f>
        <v>0</v>
      </c>
      <c r="AD847" s="15">
        <f t="shared" si="209"/>
        <v>0</v>
      </c>
      <c r="AE847" s="20">
        <f>IFERROR(VLOOKUP($E847,INPUTS!$A$44:$G$103,5,0),SCENARIOS!$L$23)</f>
        <v>0</v>
      </c>
      <c r="AF847" s="15">
        <f t="shared" si="210"/>
        <v>0</v>
      </c>
      <c r="AG847" s="20">
        <f>IFERROR(VLOOKUP($E847,INPUTS!$A$44:$G$103,6,0),SCENARIOS!$M$23)</f>
        <v>0</v>
      </c>
      <c r="AH847" s="15">
        <f t="shared" si="211"/>
        <v>0</v>
      </c>
      <c r="AI847" s="20">
        <f>IFERROR(VLOOKUP($E847,INPUTS!$A$44:$G$103,7,0),SCENARIOS!$N$23)</f>
        <v>0</v>
      </c>
      <c r="AJ847" s="15">
        <f t="shared" si="212"/>
        <v>0</v>
      </c>
      <c r="AL847" t="str">
        <f t="shared" si="213"/>
        <v>N</v>
      </c>
      <c r="AM847" s="21">
        <f t="shared" si="214"/>
        <v>81059.3202707675</v>
      </c>
    </row>
    <row r="848" ht="15" customHeight="1" spans="1:39">
      <c r="A848" s="52" t="s">
        <v>1856</v>
      </c>
      <c r="B848" s="52" t="s">
        <v>441</v>
      </c>
      <c r="C848" s="52" t="s">
        <v>442</v>
      </c>
      <c r="D848" s="52" t="s">
        <v>929</v>
      </c>
      <c r="E848" s="10" t="s">
        <v>783</v>
      </c>
      <c r="F848" s="52" t="s">
        <v>443</v>
      </c>
      <c r="G848" s="52" t="s">
        <v>177</v>
      </c>
      <c r="H848" s="52" t="s">
        <v>200</v>
      </c>
      <c r="I848" s="52" t="s">
        <v>391</v>
      </c>
      <c r="J848" s="52" t="s">
        <v>165</v>
      </c>
      <c r="K848" s="52" t="s">
        <v>931</v>
      </c>
      <c r="L848" s="53" t="s">
        <v>295</v>
      </c>
      <c r="M848" s="13">
        <v>365</v>
      </c>
      <c r="N848" s="14">
        <f t="shared" si="203"/>
        <v>1</v>
      </c>
      <c r="O848" s="15">
        <v>5320</v>
      </c>
      <c r="P848" s="15">
        <f t="shared" si="204"/>
        <v>1941800</v>
      </c>
      <c r="Q848" s="16">
        <f>IFERROR(VLOOKUP(G848,SCENARIOS!$A$13:$E$18,2,0),0.025)</f>
        <v>0.045</v>
      </c>
      <c r="R848" s="52">
        <f>IFERROR(VLOOKUP(L848,INPUTS!$A$107:$B$120,2,0),0.0082)</f>
        <v>0.0089</v>
      </c>
      <c r="S848" s="52">
        <f t="shared" si="205"/>
        <v>47.348</v>
      </c>
      <c r="T848" s="15">
        <f t="shared" si="206"/>
        <v>17282.02</v>
      </c>
      <c r="U848" s="15">
        <f>T848/INPUTS!$B$7*1000</f>
        <v>21602525</v>
      </c>
      <c r="V848" s="15">
        <f>T848*INPUTS!$B$6</f>
        <v>54611.1832</v>
      </c>
      <c r="W848" s="54" t="s">
        <v>396</v>
      </c>
      <c r="X848" s="54" t="s">
        <v>396</v>
      </c>
      <c r="Y848" s="67">
        <f>IFERROR(VLOOKUP(E848,INPUTS!$A$44:$B$103,2,0),0)</f>
        <v>0</v>
      </c>
      <c r="Z848" s="15">
        <f t="shared" si="207"/>
        <v>0</v>
      </c>
      <c r="AA848" s="20">
        <f>IFERROR(VLOOKUP(E848,INPUTS!$A$44:$C$103,3,0),SCENARIOS!$J$23)</f>
        <v>0</v>
      </c>
      <c r="AB848" s="15">
        <f t="shared" si="208"/>
        <v>0</v>
      </c>
      <c r="AC848" s="20">
        <f>IFERROR(VLOOKUP($E848,INPUTS!$A$44:$G$103,4,0),SCENARIOS!$K$23)</f>
        <v>0</v>
      </c>
      <c r="AD848" s="15">
        <f t="shared" si="209"/>
        <v>0</v>
      </c>
      <c r="AE848" s="20">
        <f>IFERROR(VLOOKUP($E848,INPUTS!$A$44:$G$103,5,0),SCENARIOS!$L$23)</f>
        <v>0</v>
      </c>
      <c r="AF848" s="15">
        <f t="shared" si="210"/>
        <v>0</v>
      </c>
      <c r="AG848" s="20">
        <f>IFERROR(VLOOKUP($E848,INPUTS!$A$44:$G$103,6,0),SCENARIOS!$M$23)</f>
        <v>0</v>
      </c>
      <c r="AH848" s="15">
        <f t="shared" si="211"/>
        <v>0</v>
      </c>
      <c r="AI848" s="20">
        <f>IFERROR(VLOOKUP($E848,INPUTS!$A$44:$G$103,7,0),SCENARIOS!$N$23)</f>
        <v>0</v>
      </c>
      <c r="AJ848" s="15">
        <f t="shared" si="212"/>
        <v>0</v>
      </c>
      <c r="AL848" t="str">
        <f t="shared" si="213"/>
        <v>Y</v>
      </c>
      <c r="AM848" s="21">
        <f t="shared" si="214"/>
        <v>51939.9783865631</v>
      </c>
    </row>
    <row r="849" ht="15" customHeight="1" spans="1:39">
      <c r="A849" s="52" t="s">
        <v>1857</v>
      </c>
      <c r="B849" s="52" t="s">
        <v>441</v>
      </c>
      <c r="C849" s="52" t="s">
        <v>442</v>
      </c>
      <c r="D849" s="52" t="s">
        <v>929</v>
      </c>
      <c r="E849" s="10" t="s">
        <v>783</v>
      </c>
      <c r="F849" s="52" t="s">
        <v>443</v>
      </c>
      <c r="G849" s="52" t="s">
        <v>177</v>
      </c>
      <c r="H849" s="52" t="s">
        <v>204</v>
      </c>
      <c r="I849" s="52" t="s">
        <v>405</v>
      </c>
      <c r="J849" s="52" t="s">
        <v>165</v>
      </c>
      <c r="K849" s="52" t="s">
        <v>931</v>
      </c>
      <c r="L849" s="53" t="s">
        <v>295</v>
      </c>
      <c r="M849" s="13">
        <v>365</v>
      </c>
      <c r="N849" s="14">
        <f t="shared" si="203"/>
        <v>1</v>
      </c>
      <c r="O849" s="15">
        <v>5730</v>
      </c>
      <c r="P849" s="15">
        <f t="shared" si="204"/>
        <v>2091450</v>
      </c>
      <c r="Q849" s="16">
        <f>IFERROR(VLOOKUP(G849,SCENARIOS!$A$13:$E$18,2,0),0.025)</f>
        <v>0.045</v>
      </c>
      <c r="R849" s="52">
        <f>IFERROR(VLOOKUP(L849,INPUTS!$A$107:$B$120,2,0),0.0082)</f>
        <v>0.0089</v>
      </c>
      <c r="S849" s="52">
        <f t="shared" si="205"/>
        <v>50.997</v>
      </c>
      <c r="T849" s="15">
        <f t="shared" si="206"/>
        <v>18613.905</v>
      </c>
      <c r="U849" s="15">
        <f>T849/INPUTS!$B$7*1000</f>
        <v>23267381.25</v>
      </c>
      <c r="V849" s="15">
        <f>T849*INPUTS!$B$6</f>
        <v>58819.9398</v>
      </c>
      <c r="W849" s="54" t="s">
        <v>396</v>
      </c>
      <c r="X849" s="54" t="s">
        <v>396</v>
      </c>
      <c r="Y849" s="67">
        <f>IFERROR(VLOOKUP(E849,INPUTS!$A$44:$B$103,2,0),0)</f>
        <v>0</v>
      </c>
      <c r="Z849" s="15">
        <f t="shared" si="207"/>
        <v>0</v>
      </c>
      <c r="AA849" s="20">
        <f>IFERROR(VLOOKUP(E849,INPUTS!$A$44:$C$103,3,0),SCENARIOS!$J$23)</f>
        <v>0</v>
      </c>
      <c r="AB849" s="15">
        <f t="shared" si="208"/>
        <v>0</v>
      </c>
      <c r="AC849" s="20">
        <f>IFERROR(VLOOKUP($E849,INPUTS!$A$44:$G$103,4,0),SCENARIOS!$K$23)</f>
        <v>0</v>
      </c>
      <c r="AD849" s="15">
        <f t="shared" si="209"/>
        <v>0</v>
      </c>
      <c r="AE849" s="20">
        <f>IFERROR(VLOOKUP($E849,INPUTS!$A$44:$G$103,5,0),SCENARIOS!$L$23)</f>
        <v>0</v>
      </c>
      <c r="AF849" s="15">
        <f t="shared" si="210"/>
        <v>0</v>
      </c>
      <c r="AG849" s="20">
        <f>IFERROR(VLOOKUP($E849,INPUTS!$A$44:$G$103,6,0),SCENARIOS!$M$23)</f>
        <v>0</v>
      </c>
      <c r="AH849" s="15">
        <f t="shared" si="211"/>
        <v>0</v>
      </c>
      <c r="AI849" s="20">
        <f>IFERROR(VLOOKUP($E849,INPUTS!$A$44:$G$103,7,0),SCENARIOS!$N$23)</f>
        <v>0</v>
      </c>
      <c r="AJ849" s="15">
        <f t="shared" si="212"/>
        <v>0</v>
      </c>
      <c r="AL849" t="str">
        <f t="shared" si="213"/>
        <v>N</v>
      </c>
      <c r="AM849" s="21">
        <f t="shared" si="214"/>
        <v>55942.871457708</v>
      </c>
    </row>
    <row r="850" ht="15" customHeight="1" spans="1:39">
      <c r="A850" s="52" t="s">
        <v>1858</v>
      </c>
      <c r="B850" s="52" t="s">
        <v>441</v>
      </c>
      <c r="C850" s="52" t="s">
        <v>442</v>
      </c>
      <c r="D850" s="52" t="s">
        <v>929</v>
      </c>
      <c r="E850" s="10" t="s">
        <v>783</v>
      </c>
      <c r="F850" s="52" t="s">
        <v>443</v>
      </c>
      <c r="G850" s="52" t="s">
        <v>177</v>
      </c>
      <c r="H850" s="52" t="s">
        <v>460</v>
      </c>
      <c r="I850" s="52" t="s">
        <v>459</v>
      </c>
      <c r="J850" s="56" t="s">
        <v>185</v>
      </c>
      <c r="K850" s="52" t="s">
        <v>931</v>
      </c>
      <c r="L850" s="53" t="s">
        <v>295</v>
      </c>
      <c r="M850" s="13">
        <v>548</v>
      </c>
      <c r="N850" s="14">
        <f t="shared" si="203"/>
        <v>1.5013698630137</v>
      </c>
      <c r="O850" s="15">
        <v>3200</v>
      </c>
      <c r="P850" s="15">
        <f t="shared" si="204"/>
        <v>1753600</v>
      </c>
      <c r="Q850" s="16">
        <f>IFERROR(VLOOKUP(G850,SCENARIOS!$A$13:$E$18,2,0),0.025)</f>
        <v>0.045</v>
      </c>
      <c r="R850" s="52">
        <f>IFERROR(VLOOKUP(L850,INPUTS!$A$107:$B$120,2,0),0.0082)</f>
        <v>0.0089</v>
      </c>
      <c r="S850" s="52">
        <f t="shared" si="205"/>
        <v>28.48</v>
      </c>
      <c r="T850" s="15">
        <f t="shared" si="206"/>
        <v>15607.04</v>
      </c>
      <c r="U850" s="15">
        <f>T850/INPUTS!$B$7*1000</f>
        <v>19508800</v>
      </c>
      <c r="V850" s="15">
        <f>T850*INPUTS!$B$6</f>
        <v>49318.2464</v>
      </c>
      <c r="W850" s="54" t="s">
        <v>396</v>
      </c>
      <c r="X850" s="54" t="s">
        <v>396</v>
      </c>
      <c r="Y850" s="67">
        <f>IFERROR(VLOOKUP(E850,INPUTS!$A$44:$B$103,2,0),0)</f>
        <v>0</v>
      </c>
      <c r="Z850" s="15">
        <f t="shared" si="207"/>
        <v>0</v>
      </c>
      <c r="AA850" s="20">
        <f>IFERROR(VLOOKUP(E850,INPUTS!$A$44:$C$103,3,0),SCENARIOS!$J$23)</f>
        <v>0</v>
      </c>
      <c r="AB850" s="15">
        <f t="shared" si="208"/>
        <v>0</v>
      </c>
      <c r="AC850" s="20">
        <f>IFERROR(VLOOKUP($E850,INPUTS!$A$44:$G$103,4,0),SCENARIOS!$K$23)</f>
        <v>0</v>
      </c>
      <c r="AD850" s="15">
        <f t="shared" si="209"/>
        <v>0</v>
      </c>
      <c r="AE850" s="20">
        <f>IFERROR(VLOOKUP($E850,INPUTS!$A$44:$G$103,5,0),SCENARIOS!$L$23)</f>
        <v>0</v>
      </c>
      <c r="AF850" s="15">
        <f t="shared" si="210"/>
        <v>0</v>
      </c>
      <c r="AG850" s="20">
        <f>IFERROR(VLOOKUP($E850,INPUTS!$A$44:$G$103,6,0),SCENARIOS!$M$23)</f>
        <v>0</v>
      </c>
      <c r="AH850" s="15">
        <f t="shared" si="211"/>
        <v>0</v>
      </c>
      <c r="AI850" s="20">
        <f>IFERROR(VLOOKUP($E850,INPUTS!$A$44:$G$103,7,0),SCENARIOS!$N$23)</f>
        <v>0</v>
      </c>
      <c r="AJ850" s="15">
        <f t="shared" si="212"/>
        <v>0</v>
      </c>
      <c r="AL850" t="str">
        <f t="shared" si="213"/>
        <v>Y</v>
      </c>
      <c r="AM850" s="21">
        <f t="shared" si="214"/>
        <v>46905.9357805526</v>
      </c>
    </row>
    <row r="851" ht="15" customHeight="1" spans="1:39">
      <c r="A851" s="52" t="s">
        <v>1859</v>
      </c>
      <c r="B851" s="52" t="s">
        <v>441</v>
      </c>
      <c r="C851" s="52" t="s">
        <v>442</v>
      </c>
      <c r="D851" s="52" t="s">
        <v>929</v>
      </c>
      <c r="E851" s="10" t="s">
        <v>783</v>
      </c>
      <c r="F851" s="52" t="s">
        <v>443</v>
      </c>
      <c r="G851" s="52" t="s">
        <v>177</v>
      </c>
      <c r="H851" s="52" t="s">
        <v>223</v>
      </c>
      <c r="I851" s="52" t="s">
        <v>665</v>
      </c>
      <c r="J851" s="52" t="s">
        <v>165</v>
      </c>
      <c r="K851" s="52" t="s">
        <v>931</v>
      </c>
      <c r="L851" s="53" t="s">
        <v>288</v>
      </c>
      <c r="M851" s="13">
        <v>365</v>
      </c>
      <c r="N851" s="14">
        <f t="shared" si="203"/>
        <v>1</v>
      </c>
      <c r="O851" s="15">
        <v>3950</v>
      </c>
      <c r="P851" s="15">
        <f t="shared" si="204"/>
        <v>1441750</v>
      </c>
      <c r="Q851" s="16">
        <f>IFERROR(VLOOKUP(G851,SCENARIOS!$A$13:$E$18,2,0),0.025)</f>
        <v>0.045</v>
      </c>
      <c r="R851" s="52">
        <f>IFERROR(VLOOKUP(L851,INPUTS!$A$107:$B$120,2,0),0.0082)</f>
        <v>0.0085</v>
      </c>
      <c r="S851" s="52">
        <f t="shared" si="205"/>
        <v>33.575</v>
      </c>
      <c r="T851" s="15">
        <f t="shared" si="206"/>
        <v>12254.875</v>
      </c>
      <c r="U851" s="15">
        <f>T851/INPUTS!$B$7*1000</f>
        <v>15318593.75</v>
      </c>
      <c r="V851" s="15">
        <f>T851*INPUTS!$B$6</f>
        <v>38725.405</v>
      </c>
      <c r="W851" s="54" t="s">
        <v>396</v>
      </c>
      <c r="X851" s="54" t="s">
        <v>396</v>
      </c>
      <c r="Y851" s="67">
        <f>IFERROR(VLOOKUP(E851,INPUTS!$A$44:$B$103,2,0),0)</f>
        <v>0</v>
      </c>
      <c r="Z851" s="15">
        <f t="shared" si="207"/>
        <v>0</v>
      </c>
      <c r="AA851" s="20">
        <f>IFERROR(VLOOKUP(E851,INPUTS!$A$44:$C$103,3,0),SCENARIOS!$J$23)</f>
        <v>0</v>
      </c>
      <c r="AB851" s="15">
        <f t="shared" si="208"/>
        <v>0</v>
      </c>
      <c r="AC851" s="20">
        <f>IFERROR(VLOOKUP($E851,INPUTS!$A$44:$G$103,4,0),SCENARIOS!$K$23)</f>
        <v>0</v>
      </c>
      <c r="AD851" s="15">
        <f t="shared" si="209"/>
        <v>0</v>
      </c>
      <c r="AE851" s="20">
        <f>IFERROR(VLOOKUP($E851,INPUTS!$A$44:$G$103,5,0),SCENARIOS!$L$23)</f>
        <v>0</v>
      </c>
      <c r="AF851" s="15">
        <f t="shared" si="210"/>
        <v>0</v>
      </c>
      <c r="AG851" s="20">
        <f>IFERROR(VLOOKUP($E851,INPUTS!$A$44:$G$103,6,0),SCENARIOS!$M$23)</f>
        <v>0</v>
      </c>
      <c r="AH851" s="15">
        <f t="shared" si="211"/>
        <v>0</v>
      </c>
      <c r="AI851" s="20">
        <f>IFERROR(VLOOKUP($E851,INPUTS!$A$44:$G$103,7,0),SCENARIOS!$N$23)</f>
        <v>0</v>
      </c>
      <c r="AJ851" s="15">
        <f t="shared" si="212"/>
        <v>0</v>
      </c>
      <c r="AL851" t="str">
        <f t="shared" si="213"/>
        <v>Y</v>
      </c>
      <c r="AM851" s="21">
        <f t="shared" si="214"/>
        <v>36831.223585555</v>
      </c>
    </row>
    <row r="852" ht="15" customHeight="1" spans="1:39">
      <c r="A852" s="52" t="s">
        <v>1860</v>
      </c>
      <c r="B852" s="52" t="s">
        <v>441</v>
      </c>
      <c r="C852" s="52" t="s">
        <v>442</v>
      </c>
      <c r="D852" s="52" t="s">
        <v>929</v>
      </c>
      <c r="E852" s="10" t="s">
        <v>783</v>
      </c>
      <c r="F852" s="52" t="s">
        <v>443</v>
      </c>
      <c r="G852" s="52" t="s">
        <v>177</v>
      </c>
      <c r="H852" s="52" t="s">
        <v>819</v>
      </c>
      <c r="I852" s="52" t="s">
        <v>575</v>
      </c>
      <c r="J852" s="52" t="s">
        <v>173</v>
      </c>
      <c r="K852" s="52" t="s">
        <v>931</v>
      </c>
      <c r="L852" s="53" t="s">
        <v>295</v>
      </c>
      <c r="M852" s="13">
        <v>730</v>
      </c>
      <c r="N852" s="14">
        <f t="shared" si="203"/>
        <v>2</v>
      </c>
      <c r="O852" s="15">
        <v>2480</v>
      </c>
      <c r="P852" s="15">
        <f t="shared" si="204"/>
        <v>1810400</v>
      </c>
      <c r="Q852" s="16">
        <f>IFERROR(VLOOKUP(G852,SCENARIOS!$A$13:$E$18,2,0),0.025)</f>
        <v>0.045</v>
      </c>
      <c r="R852" s="52">
        <f>IFERROR(VLOOKUP(L852,INPUTS!$A$107:$B$120,2,0),0.0082)</f>
        <v>0.0089</v>
      </c>
      <c r="S852" s="52">
        <f t="shared" si="205"/>
        <v>22.072</v>
      </c>
      <c r="T852" s="15">
        <f t="shared" si="206"/>
        <v>16112.56</v>
      </c>
      <c r="U852" s="15">
        <f>T852/INPUTS!$B$7*1000</f>
        <v>20140700</v>
      </c>
      <c r="V852" s="15">
        <f>T852*INPUTS!$B$6</f>
        <v>50915.6896</v>
      </c>
      <c r="W852" s="54" t="s">
        <v>521</v>
      </c>
      <c r="X852" s="54" t="s">
        <v>396</v>
      </c>
      <c r="Y852" s="67">
        <f>IFERROR(VLOOKUP(E852,INPUTS!$A$44:$B$103,2,0),0)</f>
        <v>0</v>
      </c>
      <c r="Z852" s="15">
        <f t="shared" si="207"/>
        <v>0</v>
      </c>
      <c r="AA852" s="20">
        <f>IFERROR(VLOOKUP(E852,INPUTS!$A$44:$C$103,3,0),SCENARIOS!$J$23)</f>
        <v>0</v>
      </c>
      <c r="AB852" s="15">
        <f t="shared" si="208"/>
        <v>0</v>
      </c>
      <c r="AC852" s="20">
        <f>IFERROR(VLOOKUP($E852,INPUTS!$A$44:$G$103,4,0),SCENARIOS!$K$23)</f>
        <v>0</v>
      </c>
      <c r="AD852" s="15">
        <f t="shared" si="209"/>
        <v>0</v>
      </c>
      <c r="AE852" s="20">
        <f>IFERROR(VLOOKUP($E852,INPUTS!$A$44:$G$103,5,0),SCENARIOS!$L$23)</f>
        <v>0</v>
      </c>
      <c r="AF852" s="15">
        <f t="shared" si="210"/>
        <v>0</v>
      </c>
      <c r="AG852" s="20">
        <f>IFERROR(VLOOKUP($E852,INPUTS!$A$44:$G$103,6,0),SCENARIOS!$M$23)</f>
        <v>0</v>
      </c>
      <c r="AH852" s="15">
        <f t="shared" si="211"/>
        <v>0</v>
      </c>
      <c r="AI852" s="20">
        <f>IFERROR(VLOOKUP($E852,INPUTS!$A$44:$G$103,7,0),SCENARIOS!$N$23)</f>
        <v>0</v>
      </c>
      <c r="AJ852" s="15">
        <f t="shared" si="212"/>
        <v>0</v>
      </c>
      <c r="AL852" t="str">
        <f t="shared" si="213"/>
        <v>N</v>
      </c>
      <c r="AM852" s="21">
        <f t="shared" si="214"/>
        <v>48425.2430070213</v>
      </c>
    </row>
    <row r="853" ht="15" customHeight="1" spans="1:39">
      <c r="A853" s="52" t="s">
        <v>1861</v>
      </c>
      <c r="B853" s="52" t="s">
        <v>441</v>
      </c>
      <c r="C853" s="52" t="s">
        <v>442</v>
      </c>
      <c r="D853" s="52" t="s">
        <v>929</v>
      </c>
      <c r="E853" s="10" t="s">
        <v>783</v>
      </c>
      <c r="F853" s="52" t="s">
        <v>443</v>
      </c>
      <c r="G853" s="52" t="s">
        <v>177</v>
      </c>
      <c r="H853" s="52" t="s">
        <v>576</v>
      </c>
      <c r="I853" s="52" t="s">
        <v>575</v>
      </c>
      <c r="J853" s="52" t="s">
        <v>173</v>
      </c>
      <c r="K853" s="52" t="s">
        <v>931</v>
      </c>
      <c r="L853" s="53" t="s">
        <v>295</v>
      </c>
      <c r="M853" s="13">
        <v>548</v>
      </c>
      <c r="N853" s="14">
        <f t="shared" si="203"/>
        <v>1.5013698630137</v>
      </c>
      <c r="O853" s="15">
        <v>2760</v>
      </c>
      <c r="P853" s="15">
        <f t="shared" si="204"/>
        <v>1512480</v>
      </c>
      <c r="Q853" s="16">
        <f>IFERROR(VLOOKUP(G853,SCENARIOS!$A$13:$E$18,2,0),0.025)</f>
        <v>0.045</v>
      </c>
      <c r="R853" s="52">
        <f>IFERROR(VLOOKUP(L853,INPUTS!$A$107:$B$120,2,0),0.0082)</f>
        <v>0.0089</v>
      </c>
      <c r="S853" s="52">
        <f t="shared" si="205"/>
        <v>24.564</v>
      </c>
      <c r="T853" s="15">
        <f t="shared" si="206"/>
        <v>13461.072</v>
      </c>
      <c r="U853" s="15">
        <f>T853/INPUTS!$B$7*1000</f>
        <v>16826340</v>
      </c>
      <c r="V853" s="15">
        <f>T853*INPUTS!$B$6</f>
        <v>42536.98752</v>
      </c>
      <c r="W853" s="54" t="s">
        <v>521</v>
      </c>
      <c r="X853" s="54" t="s">
        <v>396</v>
      </c>
      <c r="Y853" s="67">
        <f>IFERROR(VLOOKUP(E853,INPUTS!$A$44:$B$103,2,0),0)</f>
        <v>0</v>
      </c>
      <c r="Z853" s="15">
        <f t="shared" si="207"/>
        <v>0</v>
      </c>
      <c r="AA853" s="20">
        <f>IFERROR(VLOOKUP(E853,INPUTS!$A$44:$C$103,3,0),SCENARIOS!$J$23)</f>
        <v>0</v>
      </c>
      <c r="AB853" s="15">
        <f t="shared" si="208"/>
        <v>0</v>
      </c>
      <c r="AC853" s="20">
        <f>IFERROR(VLOOKUP($E853,INPUTS!$A$44:$G$103,4,0),SCENARIOS!$K$23)</f>
        <v>0</v>
      </c>
      <c r="AD853" s="15">
        <f t="shared" si="209"/>
        <v>0</v>
      </c>
      <c r="AE853" s="20">
        <f>IFERROR(VLOOKUP($E853,INPUTS!$A$44:$G$103,5,0),SCENARIOS!$L$23)</f>
        <v>0</v>
      </c>
      <c r="AF853" s="15">
        <f t="shared" si="210"/>
        <v>0</v>
      </c>
      <c r="AG853" s="20">
        <f>IFERROR(VLOOKUP($E853,INPUTS!$A$44:$G$103,6,0),SCENARIOS!$M$23)</f>
        <v>0</v>
      </c>
      <c r="AH853" s="15">
        <f t="shared" si="211"/>
        <v>0</v>
      </c>
      <c r="AI853" s="20">
        <f>IFERROR(VLOOKUP($E853,INPUTS!$A$44:$G$103,7,0),SCENARIOS!$N$23)</f>
        <v>0</v>
      </c>
      <c r="AJ853" s="15">
        <f t="shared" si="212"/>
        <v>0</v>
      </c>
      <c r="AL853" t="str">
        <f t="shared" si="213"/>
        <v>N</v>
      </c>
      <c r="AM853" s="21">
        <f t="shared" si="214"/>
        <v>40456.3696107266</v>
      </c>
    </row>
    <row r="854" ht="15" customHeight="1" spans="1:39">
      <c r="A854" s="52" t="s">
        <v>1862</v>
      </c>
      <c r="B854" s="52" t="s">
        <v>441</v>
      </c>
      <c r="C854" s="52" t="s">
        <v>442</v>
      </c>
      <c r="D854" s="52" t="s">
        <v>929</v>
      </c>
      <c r="E854" s="10" t="s">
        <v>444</v>
      </c>
      <c r="F854" s="52" t="s">
        <v>443</v>
      </c>
      <c r="G854" s="52" t="s">
        <v>177</v>
      </c>
      <c r="H854" s="52" t="s">
        <v>203</v>
      </c>
      <c r="I854" s="52" t="s">
        <v>399</v>
      </c>
      <c r="J854" s="52" t="s">
        <v>165</v>
      </c>
      <c r="K854" s="52" t="s">
        <v>931</v>
      </c>
      <c r="L854" s="53" t="s">
        <v>295</v>
      </c>
      <c r="M854" s="13">
        <v>365</v>
      </c>
      <c r="N854" s="14">
        <f t="shared" si="203"/>
        <v>1</v>
      </c>
      <c r="O854" s="15">
        <v>5980</v>
      </c>
      <c r="P854" s="15">
        <f t="shared" si="204"/>
        <v>2182700</v>
      </c>
      <c r="Q854" s="16">
        <f>IFERROR(VLOOKUP(G854,SCENARIOS!$A$13:$E$18,2,0),0.025)</f>
        <v>0.045</v>
      </c>
      <c r="R854" s="52">
        <f>IFERROR(VLOOKUP(L854,INPUTS!$A$107:$B$120,2,0),0.0082)</f>
        <v>0.0089</v>
      </c>
      <c r="S854" s="52">
        <f t="shared" si="205"/>
        <v>53.222</v>
      </c>
      <c r="T854" s="15">
        <f t="shared" si="206"/>
        <v>19426.03</v>
      </c>
      <c r="U854" s="15">
        <f>T854/INPUTS!$B$7*1000</f>
        <v>24282537.5</v>
      </c>
      <c r="V854" s="15">
        <f>T854*INPUTS!$B$6</f>
        <v>61386.2548</v>
      </c>
      <c r="W854" s="54" t="s">
        <v>396</v>
      </c>
      <c r="X854" s="54" t="s">
        <v>396</v>
      </c>
      <c r="Y854" s="67">
        <f>IFERROR(VLOOKUP(E854,INPUTS!$A$44:$B$103,2,0),0)</f>
        <v>0</v>
      </c>
      <c r="Z854" s="15">
        <f t="shared" si="207"/>
        <v>0</v>
      </c>
      <c r="AA854" s="20">
        <f>IFERROR(VLOOKUP(E854,INPUTS!$A$44:$C$103,3,0),SCENARIOS!$J$23)</f>
        <v>0</v>
      </c>
      <c r="AB854" s="15">
        <f t="shared" si="208"/>
        <v>0</v>
      </c>
      <c r="AC854" s="20">
        <f>IFERROR(VLOOKUP($E854,INPUTS!$A$44:$G$103,4,0),SCENARIOS!$K$23)</f>
        <v>0</v>
      </c>
      <c r="AD854" s="15">
        <f t="shared" si="209"/>
        <v>0</v>
      </c>
      <c r="AE854" s="20">
        <f>IFERROR(VLOOKUP($E854,INPUTS!$A$44:$G$103,5,0),SCENARIOS!$L$23)</f>
        <v>0</v>
      </c>
      <c r="AF854" s="15">
        <f t="shared" si="210"/>
        <v>0</v>
      </c>
      <c r="AG854" s="20">
        <f>IFERROR(VLOOKUP($E854,INPUTS!$A$44:$G$103,6,0),SCENARIOS!$M$23)</f>
        <v>0</v>
      </c>
      <c r="AH854" s="15">
        <f t="shared" si="211"/>
        <v>0</v>
      </c>
      <c r="AI854" s="20">
        <f>IFERROR(VLOOKUP($E854,INPUTS!$A$44:$G$103,7,0),SCENARIOS!$N$23)</f>
        <v>0</v>
      </c>
      <c r="AJ854" s="15">
        <f t="shared" si="212"/>
        <v>0</v>
      </c>
      <c r="AL854" t="str">
        <f t="shared" si="213"/>
        <v>Y</v>
      </c>
      <c r="AM854" s="21">
        <f t="shared" si="214"/>
        <v>58383.6599157232</v>
      </c>
    </row>
    <row r="855" ht="15" customHeight="1" spans="1:39">
      <c r="A855" s="52" t="s">
        <v>1863</v>
      </c>
      <c r="B855" s="52" t="s">
        <v>441</v>
      </c>
      <c r="C855" s="52" t="s">
        <v>442</v>
      </c>
      <c r="D855" s="52" t="s">
        <v>929</v>
      </c>
      <c r="E855" s="10" t="s">
        <v>444</v>
      </c>
      <c r="F855" s="52" t="s">
        <v>443</v>
      </c>
      <c r="G855" s="52" t="s">
        <v>177</v>
      </c>
      <c r="H855" s="52" t="s">
        <v>200</v>
      </c>
      <c r="I855" s="52" t="s">
        <v>391</v>
      </c>
      <c r="J855" s="52" t="s">
        <v>165</v>
      </c>
      <c r="K855" s="52" t="s">
        <v>931</v>
      </c>
      <c r="L855" s="53" t="s">
        <v>288</v>
      </c>
      <c r="M855" s="13">
        <v>365</v>
      </c>
      <c r="N855" s="14">
        <f t="shared" si="203"/>
        <v>1</v>
      </c>
      <c r="O855" s="15">
        <v>5780</v>
      </c>
      <c r="P855" s="15">
        <f t="shared" si="204"/>
        <v>2109700</v>
      </c>
      <c r="Q855" s="16">
        <f>IFERROR(VLOOKUP(G855,SCENARIOS!$A$13:$E$18,2,0),0.025)</f>
        <v>0.045</v>
      </c>
      <c r="R855" s="52">
        <f>IFERROR(VLOOKUP(L855,INPUTS!$A$107:$B$120,2,0),0.0082)</f>
        <v>0.0085</v>
      </c>
      <c r="S855" s="52">
        <f t="shared" si="205"/>
        <v>49.13</v>
      </c>
      <c r="T855" s="15">
        <f t="shared" si="206"/>
        <v>17932.45</v>
      </c>
      <c r="U855" s="15">
        <f>T855/INPUTS!$B$7*1000</f>
        <v>22415562.5</v>
      </c>
      <c r="V855" s="15">
        <f>T855*INPUTS!$B$6</f>
        <v>56666.542</v>
      </c>
      <c r="W855" s="54" t="s">
        <v>396</v>
      </c>
      <c r="X855" s="54" t="s">
        <v>396</v>
      </c>
      <c r="Y855" s="67">
        <f>IFERROR(VLOOKUP(E855,INPUTS!$A$44:$B$103,2,0),0)</f>
        <v>0</v>
      </c>
      <c r="Z855" s="15">
        <f t="shared" si="207"/>
        <v>0</v>
      </c>
      <c r="AA855" s="20">
        <f>IFERROR(VLOOKUP(E855,INPUTS!$A$44:$C$103,3,0),SCENARIOS!$J$23)</f>
        <v>0</v>
      </c>
      <c r="AB855" s="15">
        <f t="shared" si="208"/>
        <v>0</v>
      </c>
      <c r="AC855" s="20">
        <f>IFERROR(VLOOKUP($E855,INPUTS!$A$44:$G$103,4,0),SCENARIOS!$K$23)</f>
        <v>0</v>
      </c>
      <c r="AD855" s="15">
        <f t="shared" si="209"/>
        <v>0</v>
      </c>
      <c r="AE855" s="20">
        <f>IFERROR(VLOOKUP($E855,INPUTS!$A$44:$G$103,5,0),SCENARIOS!$L$23)</f>
        <v>0</v>
      </c>
      <c r="AF855" s="15">
        <f t="shared" si="210"/>
        <v>0</v>
      </c>
      <c r="AG855" s="20">
        <f>IFERROR(VLOOKUP($E855,INPUTS!$A$44:$G$103,6,0),SCENARIOS!$M$23)</f>
        <v>0</v>
      </c>
      <c r="AH855" s="15">
        <f t="shared" si="211"/>
        <v>0</v>
      </c>
      <c r="AI855" s="20">
        <f>IFERROR(VLOOKUP($E855,INPUTS!$A$44:$G$103,7,0),SCENARIOS!$N$23)</f>
        <v>0</v>
      </c>
      <c r="AJ855" s="15">
        <f t="shared" si="212"/>
        <v>0</v>
      </c>
      <c r="AL855" t="str">
        <f t="shared" si="213"/>
        <v>Y</v>
      </c>
      <c r="AM855" s="21">
        <f t="shared" si="214"/>
        <v>53894.8031201285</v>
      </c>
    </row>
    <row r="856" ht="15" customHeight="1" spans="1:39">
      <c r="A856" s="52" t="s">
        <v>1864</v>
      </c>
      <c r="B856" s="52" t="s">
        <v>441</v>
      </c>
      <c r="C856" s="52" t="s">
        <v>442</v>
      </c>
      <c r="D856" s="52" t="s">
        <v>929</v>
      </c>
      <c r="E856" s="10" t="s">
        <v>444</v>
      </c>
      <c r="F856" s="52" t="s">
        <v>443</v>
      </c>
      <c r="G856" s="52" t="s">
        <v>177</v>
      </c>
      <c r="H856" s="52" t="s">
        <v>644</v>
      </c>
      <c r="I856" s="52" t="s">
        <v>643</v>
      </c>
      <c r="J856" s="52" t="s">
        <v>1852</v>
      </c>
      <c r="K856" s="52" t="s">
        <v>931</v>
      </c>
      <c r="L856" s="53" t="s">
        <v>295</v>
      </c>
      <c r="M856" s="13">
        <v>260</v>
      </c>
      <c r="N856" s="14">
        <f t="shared" si="203"/>
        <v>0.712328767123288</v>
      </c>
      <c r="O856" s="15">
        <v>6820</v>
      </c>
      <c r="P856" s="15">
        <f t="shared" si="204"/>
        <v>1773200</v>
      </c>
      <c r="Q856" s="16">
        <f>IFERROR(VLOOKUP(G856,SCENARIOS!$A$13:$E$18,2,0),0.025)</f>
        <v>0.045</v>
      </c>
      <c r="R856" s="52">
        <f>IFERROR(VLOOKUP(L856,INPUTS!$A$107:$B$120,2,0),0.0082)</f>
        <v>0.0089</v>
      </c>
      <c r="S856" s="52">
        <f t="shared" si="205"/>
        <v>60.698</v>
      </c>
      <c r="T856" s="15">
        <f t="shared" si="206"/>
        <v>15781.48</v>
      </c>
      <c r="U856" s="15">
        <f>T856/INPUTS!$B$7*1000</f>
        <v>19726850</v>
      </c>
      <c r="V856" s="15">
        <f>T856*INPUTS!$B$6</f>
        <v>49869.4768</v>
      </c>
      <c r="W856" s="54" t="s">
        <v>396</v>
      </c>
      <c r="X856" s="54" t="s">
        <v>396</v>
      </c>
      <c r="Y856" s="67">
        <f>IFERROR(VLOOKUP(E856,INPUTS!$A$44:$B$103,2,0),0)</f>
        <v>0</v>
      </c>
      <c r="Z856" s="15">
        <f t="shared" si="207"/>
        <v>0</v>
      </c>
      <c r="AA856" s="20">
        <f>IFERROR(VLOOKUP(E856,INPUTS!$A$44:$C$103,3,0),SCENARIOS!$J$23)</f>
        <v>0</v>
      </c>
      <c r="AB856" s="15">
        <f t="shared" si="208"/>
        <v>0</v>
      </c>
      <c r="AC856" s="20">
        <f>IFERROR(VLOOKUP($E856,INPUTS!$A$44:$G$103,4,0),SCENARIOS!$K$23)</f>
        <v>0</v>
      </c>
      <c r="AD856" s="15">
        <f t="shared" si="209"/>
        <v>0</v>
      </c>
      <c r="AE856" s="20">
        <f>IFERROR(VLOOKUP($E856,INPUTS!$A$44:$G$103,5,0),SCENARIOS!$L$23)</f>
        <v>0</v>
      </c>
      <c r="AF856" s="15">
        <f t="shared" si="210"/>
        <v>0</v>
      </c>
      <c r="AG856" s="20">
        <f>IFERROR(VLOOKUP($E856,INPUTS!$A$44:$G$103,6,0),SCENARIOS!$M$23)</f>
        <v>0</v>
      </c>
      <c r="AH856" s="15">
        <f t="shared" si="211"/>
        <v>0</v>
      </c>
      <c r="AI856" s="20">
        <f>IFERROR(VLOOKUP($E856,INPUTS!$A$44:$G$103,7,0),SCENARIOS!$N$23)</f>
        <v>0</v>
      </c>
      <c r="AJ856" s="15">
        <f t="shared" si="212"/>
        <v>0</v>
      </c>
      <c r="AL856" t="str">
        <f t="shared" si="213"/>
        <v>N</v>
      </c>
      <c r="AM856" s="21">
        <f t="shared" si="214"/>
        <v>47430.203767151</v>
      </c>
    </row>
    <row r="857" ht="15" customHeight="1" spans="1:39">
      <c r="A857" s="52" t="s">
        <v>1865</v>
      </c>
      <c r="B857" s="52" t="s">
        <v>441</v>
      </c>
      <c r="C857" s="52" t="s">
        <v>442</v>
      </c>
      <c r="D857" s="52" t="s">
        <v>929</v>
      </c>
      <c r="E857" s="10" t="s">
        <v>444</v>
      </c>
      <c r="F857" s="52" t="s">
        <v>443</v>
      </c>
      <c r="G857" s="52" t="s">
        <v>177</v>
      </c>
      <c r="H857" s="52" t="s">
        <v>640</v>
      </c>
      <c r="I857" s="52" t="s">
        <v>639</v>
      </c>
      <c r="J857" s="52" t="s">
        <v>1852</v>
      </c>
      <c r="K857" s="52" t="s">
        <v>931</v>
      </c>
      <c r="L857" s="53" t="s">
        <v>288</v>
      </c>
      <c r="M857" s="13">
        <v>365</v>
      </c>
      <c r="N857" s="14">
        <f t="shared" si="203"/>
        <v>1</v>
      </c>
      <c r="O857" s="15">
        <v>3420</v>
      </c>
      <c r="P857" s="15">
        <f t="shared" si="204"/>
        <v>1248300</v>
      </c>
      <c r="Q857" s="16">
        <f>IFERROR(VLOOKUP(G857,SCENARIOS!$A$13:$E$18,2,0),0.025)</f>
        <v>0.045</v>
      </c>
      <c r="R857" s="52">
        <f>IFERROR(VLOOKUP(L857,INPUTS!$A$107:$B$120,2,0),0.0082)</f>
        <v>0.0085</v>
      </c>
      <c r="S857" s="52">
        <f t="shared" si="205"/>
        <v>29.07</v>
      </c>
      <c r="T857" s="15">
        <f t="shared" si="206"/>
        <v>10610.55</v>
      </c>
      <c r="U857" s="15">
        <f>T857/INPUTS!$B$7*1000</f>
        <v>13263187.5</v>
      </c>
      <c r="V857" s="15">
        <f>T857*INPUTS!$B$6</f>
        <v>33529.338</v>
      </c>
      <c r="W857" s="54" t="s">
        <v>396</v>
      </c>
      <c r="X857" s="54" t="s">
        <v>396</v>
      </c>
      <c r="Y857" s="67">
        <f>IFERROR(VLOOKUP(E857,INPUTS!$A$44:$B$103,2,0),0)</f>
        <v>0</v>
      </c>
      <c r="Z857" s="15">
        <f t="shared" si="207"/>
        <v>0</v>
      </c>
      <c r="AA857" s="20">
        <f>IFERROR(VLOOKUP(E857,INPUTS!$A$44:$C$103,3,0),SCENARIOS!$J$23)</f>
        <v>0</v>
      </c>
      <c r="AB857" s="15">
        <f t="shared" si="208"/>
        <v>0</v>
      </c>
      <c r="AC857" s="20">
        <f>IFERROR(VLOOKUP($E857,INPUTS!$A$44:$G$103,4,0),SCENARIOS!$K$23)</f>
        <v>0</v>
      </c>
      <c r="AD857" s="15">
        <f t="shared" si="209"/>
        <v>0</v>
      </c>
      <c r="AE857" s="20">
        <f>IFERROR(VLOOKUP($E857,INPUTS!$A$44:$G$103,5,0),SCENARIOS!$L$23)</f>
        <v>0</v>
      </c>
      <c r="AF857" s="15">
        <f t="shared" si="210"/>
        <v>0</v>
      </c>
      <c r="AG857" s="20">
        <f>IFERROR(VLOOKUP($E857,INPUTS!$A$44:$G$103,6,0),SCENARIOS!$M$23)</f>
        <v>0</v>
      </c>
      <c r="AH857" s="15">
        <f t="shared" si="211"/>
        <v>0</v>
      </c>
      <c r="AI857" s="20">
        <f>IFERROR(VLOOKUP($E857,INPUTS!$A$44:$G$103,7,0),SCENARIOS!$N$23)</f>
        <v>0</v>
      </c>
      <c r="AJ857" s="15">
        <f t="shared" si="212"/>
        <v>0</v>
      </c>
      <c r="AL857" t="str">
        <f t="shared" si="213"/>
        <v>N</v>
      </c>
      <c r="AM857" s="21">
        <f t="shared" si="214"/>
        <v>31889.3125728096</v>
      </c>
    </row>
    <row r="858" ht="15" customHeight="1" spans="1:39">
      <c r="A858" s="52" t="s">
        <v>1866</v>
      </c>
      <c r="B858" s="52" t="s">
        <v>441</v>
      </c>
      <c r="C858" s="52" t="s">
        <v>442</v>
      </c>
      <c r="D858" s="52" t="s">
        <v>929</v>
      </c>
      <c r="E858" s="10" t="s">
        <v>444</v>
      </c>
      <c r="F858" s="52" t="s">
        <v>443</v>
      </c>
      <c r="G858" s="52" t="s">
        <v>177</v>
      </c>
      <c r="H858" s="52" t="s">
        <v>819</v>
      </c>
      <c r="I858" s="52" t="s">
        <v>575</v>
      </c>
      <c r="J858" s="52" t="s">
        <v>173</v>
      </c>
      <c r="K858" s="52" t="s">
        <v>931</v>
      </c>
      <c r="L858" s="53" t="s">
        <v>295</v>
      </c>
      <c r="M858" s="13">
        <v>548</v>
      </c>
      <c r="N858" s="14">
        <f t="shared" si="203"/>
        <v>1.5013698630137</v>
      </c>
      <c r="O858" s="15">
        <v>2940</v>
      </c>
      <c r="P858" s="15">
        <f t="shared" si="204"/>
        <v>1611120</v>
      </c>
      <c r="Q858" s="16">
        <f>IFERROR(VLOOKUP(G858,SCENARIOS!$A$13:$E$18,2,0),0.025)</f>
        <v>0.045</v>
      </c>
      <c r="R858" s="52">
        <f>IFERROR(VLOOKUP(L858,INPUTS!$A$107:$B$120,2,0),0.0082)</f>
        <v>0.0089</v>
      </c>
      <c r="S858" s="52">
        <f t="shared" si="205"/>
        <v>26.166</v>
      </c>
      <c r="T858" s="15">
        <f t="shared" si="206"/>
        <v>14338.968</v>
      </c>
      <c r="U858" s="15">
        <f>T858/INPUTS!$B$7*1000</f>
        <v>17923710</v>
      </c>
      <c r="V858" s="15">
        <f>T858*INPUTS!$B$6</f>
        <v>45311.13888</v>
      </c>
      <c r="W858" s="54" t="s">
        <v>521</v>
      </c>
      <c r="X858" s="54" t="s">
        <v>396</v>
      </c>
      <c r="Y858" s="67">
        <f>IFERROR(VLOOKUP(E858,INPUTS!$A$44:$B$103,2,0),0)</f>
        <v>0</v>
      </c>
      <c r="Z858" s="15">
        <f t="shared" si="207"/>
        <v>0</v>
      </c>
      <c r="AA858" s="20">
        <f>IFERROR(VLOOKUP(E858,INPUTS!$A$44:$C$103,3,0),SCENARIOS!$J$23)</f>
        <v>0</v>
      </c>
      <c r="AB858" s="15">
        <f t="shared" si="208"/>
        <v>0</v>
      </c>
      <c r="AC858" s="20">
        <f>IFERROR(VLOOKUP($E858,INPUTS!$A$44:$G$103,4,0),SCENARIOS!$K$23)</f>
        <v>0</v>
      </c>
      <c r="AD858" s="15">
        <f t="shared" si="209"/>
        <v>0</v>
      </c>
      <c r="AE858" s="20">
        <f>IFERROR(VLOOKUP($E858,INPUTS!$A$44:$G$103,5,0),SCENARIOS!$L$23)</f>
        <v>0</v>
      </c>
      <c r="AF858" s="15">
        <f t="shared" si="210"/>
        <v>0</v>
      </c>
      <c r="AG858" s="20">
        <f>IFERROR(VLOOKUP($E858,INPUTS!$A$44:$G$103,6,0),SCENARIOS!$M$23)</f>
        <v>0</v>
      </c>
      <c r="AH858" s="15">
        <f t="shared" si="211"/>
        <v>0</v>
      </c>
      <c r="AI858" s="20">
        <f>IFERROR(VLOOKUP($E858,INPUTS!$A$44:$G$103,7,0),SCENARIOS!$N$23)</f>
        <v>0</v>
      </c>
      <c r="AJ858" s="15">
        <f t="shared" si="212"/>
        <v>0</v>
      </c>
      <c r="AL858" t="str">
        <f t="shared" si="213"/>
        <v>N</v>
      </c>
      <c r="AM858" s="21">
        <f t="shared" si="214"/>
        <v>43094.8284983827</v>
      </c>
    </row>
    <row r="859" ht="15" customHeight="1" spans="1:39">
      <c r="A859" s="52" t="s">
        <v>1867</v>
      </c>
      <c r="B859" s="52" t="s">
        <v>441</v>
      </c>
      <c r="C859" s="52" t="s">
        <v>442</v>
      </c>
      <c r="D859" s="52" t="s">
        <v>929</v>
      </c>
      <c r="E859" s="10" t="s">
        <v>444</v>
      </c>
      <c r="F859" s="52" t="s">
        <v>443</v>
      </c>
      <c r="G859" s="52" t="s">
        <v>177</v>
      </c>
      <c r="H859" s="52" t="s">
        <v>576</v>
      </c>
      <c r="I859" s="52" t="s">
        <v>575</v>
      </c>
      <c r="J859" s="52" t="s">
        <v>173</v>
      </c>
      <c r="K859" s="52" t="s">
        <v>931</v>
      </c>
      <c r="L859" s="53" t="s">
        <v>295</v>
      </c>
      <c r="M859" s="13">
        <v>365</v>
      </c>
      <c r="N859" s="14">
        <f t="shared" si="203"/>
        <v>1</v>
      </c>
      <c r="O859" s="15">
        <v>3060</v>
      </c>
      <c r="P859" s="15">
        <f t="shared" si="204"/>
        <v>1116900</v>
      </c>
      <c r="Q859" s="16">
        <f>IFERROR(VLOOKUP(G859,SCENARIOS!$A$13:$E$18,2,0),0.025)</f>
        <v>0.045</v>
      </c>
      <c r="R859" s="52">
        <f>IFERROR(VLOOKUP(L859,INPUTS!$A$107:$B$120,2,0),0.0082)</f>
        <v>0.0089</v>
      </c>
      <c r="S859" s="52">
        <f t="shared" si="205"/>
        <v>27.234</v>
      </c>
      <c r="T859" s="15">
        <f t="shared" si="206"/>
        <v>9940.41</v>
      </c>
      <c r="U859" s="15">
        <f>T859/INPUTS!$B$7*1000</f>
        <v>12425512.5</v>
      </c>
      <c r="V859" s="15">
        <f>T859*INPUTS!$B$6</f>
        <v>31411.6956</v>
      </c>
      <c r="W859" s="54" t="s">
        <v>521</v>
      </c>
      <c r="X859" s="54" t="s">
        <v>396</v>
      </c>
      <c r="Y859" s="67">
        <f>IFERROR(VLOOKUP(E859,INPUTS!$A$44:$B$103,2,0),0)</f>
        <v>0</v>
      </c>
      <c r="Z859" s="15">
        <f t="shared" si="207"/>
        <v>0</v>
      </c>
      <c r="AA859" s="20">
        <f>IFERROR(VLOOKUP(E859,INPUTS!$A$44:$C$103,3,0),SCENARIOS!$J$23)</f>
        <v>0</v>
      </c>
      <c r="AB859" s="15">
        <f t="shared" si="208"/>
        <v>0</v>
      </c>
      <c r="AC859" s="20">
        <f>IFERROR(VLOOKUP($E859,INPUTS!$A$44:$G$103,4,0),SCENARIOS!$K$23)</f>
        <v>0</v>
      </c>
      <c r="AD859" s="15">
        <f t="shared" si="209"/>
        <v>0</v>
      </c>
      <c r="AE859" s="20">
        <f>IFERROR(VLOOKUP($E859,INPUTS!$A$44:$G$103,5,0),SCENARIOS!$L$23)</f>
        <v>0</v>
      </c>
      <c r="AF859" s="15">
        <f t="shared" si="210"/>
        <v>0</v>
      </c>
      <c r="AG859" s="20">
        <f>IFERROR(VLOOKUP($E859,INPUTS!$A$44:$G$103,6,0),SCENARIOS!$M$23)</f>
        <v>0</v>
      </c>
      <c r="AH859" s="15">
        <f t="shared" si="211"/>
        <v>0</v>
      </c>
      <c r="AI859" s="20">
        <f>IFERROR(VLOOKUP($E859,INPUTS!$A$44:$G$103,7,0),SCENARIOS!$N$23)</f>
        <v>0</v>
      </c>
      <c r="AJ859" s="15">
        <f t="shared" si="212"/>
        <v>0</v>
      </c>
      <c r="AL859" t="str">
        <f t="shared" si="213"/>
        <v>N</v>
      </c>
      <c r="AM859" s="21">
        <f t="shared" si="214"/>
        <v>29875.2507261059</v>
      </c>
    </row>
    <row r="860" ht="15" customHeight="1" spans="1:39">
      <c r="A860" s="52" t="s">
        <v>1868</v>
      </c>
      <c r="B860" s="52" t="s">
        <v>441</v>
      </c>
      <c r="C860" s="52" t="s">
        <v>442</v>
      </c>
      <c r="D860" s="52" t="s">
        <v>929</v>
      </c>
      <c r="E860" s="10" t="s">
        <v>444</v>
      </c>
      <c r="F860" s="52" t="s">
        <v>443</v>
      </c>
      <c r="G860" s="52" t="s">
        <v>177</v>
      </c>
      <c r="H860" s="52" t="s">
        <v>529</v>
      </c>
      <c r="I860" s="52" t="s">
        <v>528</v>
      </c>
      <c r="J860" s="52" t="s">
        <v>173</v>
      </c>
      <c r="K860" s="52" t="s">
        <v>931</v>
      </c>
      <c r="L860" s="53" t="s">
        <v>288</v>
      </c>
      <c r="M860" s="13">
        <v>365</v>
      </c>
      <c r="N860" s="14">
        <f t="shared" si="203"/>
        <v>1</v>
      </c>
      <c r="O860" s="15">
        <v>5810</v>
      </c>
      <c r="P860" s="15">
        <f t="shared" si="204"/>
        <v>2120650</v>
      </c>
      <c r="Q860" s="16">
        <f>IFERROR(VLOOKUP(G860,SCENARIOS!$A$13:$E$18,2,0),0.025)</f>
        <v>0.045</v>
      </c>
      <c r="R860" s="52">
        <f>IFERROR(VLOOKUP(L860,INPUTS!$A$107:$B$120,2,0),0.0082)</f>
        <v>0.0085</v>
      </c>
      <c r="S860" s="52">
        <f t="shared" si="205"/>
        <v>49.385</v>
      </c>
      <c r="T860" s="15">
        <f t="shared" si="206"/>
        <v>18025.525</v>
      </c>
      <c r="U860" s="15">
        <f>T860/INPUTS!$B$7*1000</f>
        <v>22531906.25</v>
      </c>
      <c r="V860" s="15">
        <f>T860*INPUTS!$B$6</f>
        <v>56960.659</v>
      </c>
      <c r="W860" s="54" t="s">
        <v>396</v>
      </c>
      <c r="X860" s="54" t="s">
        <v>396</v>
      </c>
      <c r="Y860" s="67">
        <f>IFERROR(VLOOKUP(E860,INPUTS!$A$44:$B$103,2,0),0)</f>
        <v>0</v>
      </c>
      <c r="Z860" s="15">
        <f t="shared" si="207"/>
        <v>0</v>
      </c>
      <c r="AA860" s="20">
        <f>IFERROR(VLOOKUP(E860,INPUTS!$A$44:$C$103,3,0),SCENARIOS!$J$23)</f>
        <v>0</v>
      </c>
      <c r="AB860" s="15">
        <f t="shared" si="208"/>
        <v>0</v>
      </c>
      <c r="AC860" s="20">
        <f>IFERROR(VLOOKUP($E860,INPUTS!$A$44:$G$103,4,0),SCENARIOS!$K$23)</f>
        <v>0</v>
      </c>
      <c r="AD860" s="15">
        <f t="shared" si="209"/>
        <v>0</v>
      </c>
      <c r="AE860" s="20">
        <f>IFERROR(VLOOKUP($E860,INPUTS!$A$44:$G$103,5,0),SCENARIOS!$L$23)</f>
        <v>0</v>
      </c>
      <c r="AF860" s="15">
        <f t="shared" si="210"/>
        <v>0</v>
      </c>
      <c r="AG860" s="20">
        <f>IFERROR(VLOOKUP($E860,INPUTS!$A$44:$G$103,6,0),SCENARIOS!$M$23)</f>
        <v>0</v>
      </c>
      <c r="AH860" s="15">
        <f t="shared" si="211"/>
        <v>0</v>
      </c>
      <c r="AI860" s="20">
        <f>IFERROR(VLOOKUP($E860,INPUTS!$A$44:$G$103,7,0),SCENARIOS!$N$23)</f>
        <v>0</v>
      </c>
      <c r="AJ860" s="15">
        <f t="shared" si="212"/>
        <v>0</v>
      </c>
      <c r="AL860" t="str">
        <f t="shared" si="213"/>
        <v>N</v>
      </c>
      <c r="AM860" s="21">
        <f t="shared" si="214"/>
        <v>54174.5339321707</v>
      </c>
    </row>
    <row r="861" ht="15" customHeight="1" spans="1:39">
      <c r="A861" s="52" t="s">
        <v>1869</v>
      </c>
      <c r="B861" s="52" t="s">
        <v>674</v>
      </c>
      <c r="C861" s="52" t="s">
        <v>675</v>
      </c>
      <c r="D861" s="52" t="s">
        <v>929</v>
      </c>
      <c r="E861" s="10" t="s">
        <v>677</v>
      </c>
      <c r="F861" s="52" t="s">
        <v>676</v>
      </c>
      <c r="G861" s="52" t="s">
        <v>177</v>
      </c>
      <c r="H861" s="52" t="s">
        <v>224</v>
      </c>
      <c r="I861" s="52" t="s">
        <v>938</v>
      </c>
      <c r="J861" s="52" t="s">
        <v>165</v>
      </c>
      <c r="K861" s="52" t="s">
        <v>931</v>
      </c>
      <c r="L861" s="53" t="s">
        <v>291</v>
      </c>
      <c r="M861" s="13">
        <v>730</v>
      </c>
      <c r="N861" s="14">
        <f t="shared" si="203"/>
        <v>2</v>
      </c>
      <c r="O861" s="15">
        <v>5260</v>
      </c>
      <c r="P861" s="15">
        <f t="shared" si="204"/>
        <v>3839800</v>
      </c>
      <c r="Q861" s="16">
        <f>IFERROR(VLOOKUP(G861,SCENARIOS!$A$13:$E$18,2,0),0.025)</f>
        <v>0.045</v>
      </c>
      <c r="R861" s="52">
        <f>IFERROR(VLOOKUP(L861,INPUTS!$A$107:$B$120,2,0),0.0082)</f>
        <v>0.0079</v>
      </c>
      <c r="S861" s="52">
        <f t="shared" si="205"/>
        <v>41.554</v>
      </c>
      <c r="T861" s="15">
        <f t="shared" si="206"/>
        <v>30334.42</v>
      </c>
      <c r="U861" s="15">
        <f>T861/INPUTS!$B$7*1000</f>
        <v>37918025</v>
      </c>
      <c r="V861" s="15">
        <f>T861*INPUTS!$B$6</f>
        <v>95856.7672</v>
      </c>
      <c r="W861" s="54" t="s">
        <v>396</v>
      </c>
      <c r="X861" s="54" t="s">
        <v>396</v>
      </c>
      <c r="Y861" s="67">
        <f>IFERROR(VLOOKUP(E861,INPUTS!$A$44:$B$103,2,0),0)</f>
        <v>0</v>
      </c>
      <c r="Z861" s="15">
        <f t="shared" si="207"/>
        <v>0</v>
      </c>
      <c r="AA861" s="20">
        <f>IFERROR(VLOOKUP(E861,INPUTS!$A$44:$C$103,3,0),SCENARIOS!$J$23)</f>
        <v>0</v>
      </c>
      <c r="AB861" s="15">
        <f t="shared" si="208"/>
        <v>0</v>
      </c>
      <c r="AC861" s="20">
        <f>IFERROR(VLOOKUP($E861,INPUTS!$A$44:$G$103,4,0),SCENARIOS!$K$23)</f>
        <v>0</v>
      </c>
      <c r="AD861" s="15">
        <f t="shared" si="209"/>
        <v>0</v>
      </c>
      <c r="AE861" s="20">
        <f>IFERROR(VLOOKUP($E861,INPUTS!$A$44:$G$103,5,0),SCENARIOS!$L$23)</f>
        <v>0</v>
      </c>
      <c r="AF861" s="15">
        <f t="shared" si="210"/>
        <v>0</v>
      </c>
      <c r="AG861" s="20">
        <f>IFERROR(VLOOKUP($E861,INPUTS!$A$44:$G$103,6,0),SCENARIOS!$M$23)</f>
        <v>0</v>
      </c>
      <c r="AH861" s="15">
        <f t="shared" si="211"/>
        <v>0</v>
      </c>
      <c r="AI861" s="20">
        <f>IFERROR(VLOOKUP($E861,INPUTS!$A$44:$G$103,7,0),SCENARIOS!$N$23)</f>
        <v>0</v>
      </c>
      <c r="AJ861" s="15">
        <f t="shared" si="212"/>
        <v>0</v>
      </c>
      <c r="AL861" t="str">
        <f t="shared" si="213"/>
        <v>N</v>
      </c>
      <c r="AM861" s="21">
        <f t="shared" si="214"/>
        <v>91168.1110870679</v>
      </c>
    </row>
    <row r="862" ht="15" customHeight="1" spans="1:39">
      <c r="A862" s="52" t="s">
        <v>1870</v>
      </c>
      <c r="B862" s="52" t="s">
        <v>674</v>
      </c>
      <c r="C862" s="52" t="s">
        <v>675</v>
      </c>
      <c r="D862" s="52" t="s">
        <v>929</v>
      </c>
      <c r="E862" s="10" t="s">
        <v>677</v>
      </c>
      <c r="F862" s="52" t="s">
        <v>676</v>
      </c>
      <c r="G862" s="52" t="s">
        <v>177</v>
      </c>
      <c r="H862" s="52" t="s">
        <v>203</v>
      </c>
      <c r="I862" s="52" t="s">
        <v>399</v>
      </c>
      <c r="J862" s="52" t="s">
        <v>165</v>
      </c>
      <c r="K862" s="52" t="s">
        <v>931</v>
      </c>
      <c r="L862" s="53" t="s">
        <v>291</v>
      </c>
      <c r="M862" s="13">
        <v>365</v>
      </c>
      <c r="N862" s="14">
        <f t="shared" si="203"/>
        <v>1</v>
      </c>
      <c r="O862" s="15">
        <v>5040</v>
      </c>
      <c r="P862" s="15">
        <f t="shared" si="204"/>
        <v>1839600</v>
      </c>
      <c r="Q862" s="16">
        <f>IFERROR(VLOOKUP(G862,SCENARIOS!$A$13:$E$18,2,0),0.025)</f>
        <v>0.045</v>
      </c>
      <c r="R862" s="52">
        <f>IFERROR(VLOOKUP(L862,INPUTS!$A$107:$B$120,2,0),0.0082)</f>
        <v>0.0079</v>
      </c>
      <c r="S862" s="52">
        <f t="shared" si="205"/>
        <v>39.816</v>
      </c>
      <c r="T862" s="15">
        <f t="shared" si="206"/>
        <v>14532.84</v>
      </c>
      <c r="U862" s="15">
        <f>T862/INPUTS!$B$7*1000</f>
        <v>18166050</v>
      </c>
      <c r="V862" s="15">
        <f>T862*INPUTS!$B$6</f>
        <v>45923.7744</v>
      </c>
      <c r="W862" s="54" t="s">
        <v>396</v>
      </c>
      <c r="X862" s="54" t="s">
        <v>396</v>
      </c>
      <c r="Y862" s="67">
        <f>IFERROR(VLOOKUP(E862,INPUTS!$A$44:$B$103,2,0),0)</f>
        <v>0</v>
      </c>
      <c r="Z862" s="15">
        <f t="shared" si="207"/>
        <v>0</v>
      </c>
      <c r="AA862" s="20">
        <f>IFERROR(VLOOKUP(E862,INPUTS!$A$44:$C$103,3,0),SCENARIOS!$J$23)</f>
        <v>0</v>
      </c>
      <c r="AB862" s="15">
        <f t="shared" si="208"/>
        <v>0</v>
      </c>
      <c r="AC862" s="20">
        <f>IFERROR(VLOOKUP($E862,INPUTS!$A$44:$G$103,4,0),SCENARIOS!$K$23)</f>
        <v>0</v>
      </c>
      <c r="AD862" s="15">
        <f t="shared" si="209"/>
        <v>0</v>
      </c>
      <c r="AE862" s="20">
        <f>IFERROR(VLOOKUP($E862,INPUTS!$A$44:$G$103,5,0),SCENARIOS!$L$23)</f>
        <v>0</v>
      </c>
      <c r="AF862" s="15">
        <f t="shared" si="210"/>
        <v>0</v>
      </c>
      <c r="AG862" s="20">
        <f>IFERROR(VLOOKUP($E862,INPUTS!$A$44:$G$103,6,0),SCENARIOS!$M$23)</f>
        <v>0</v>
      </c>
      <c r="AH862" s="15">
        <f t="shared" si="211"/>
        <v>0</v>
      </c>
      <c r="AI862" s="20">
        <f>IFERROR(VLOOKUP($E862,INPUTS!$A$44:$G$103,7,0),SCENARIOS!$N$23)</f>
        <v>0</v>
      </c>
      <c r="AJ862" s="15">
        <f t="shared" si="212"/>
        <v>0</v>
      </c>
      <c r="AL862" t="str">
        <f t="shared" si="213"/>
        <v>N</v>
      </c>
      <c r="AM862" s="21">
        <f t="shared" si="214"/>
        <v>43677.4980873405</v>
      </c>
    </row>
    <row r="863" ht="15" customHeight="1" spans="1:39">
      <c r="A863" s="52" t="s">
        <v>1871</v>
      </c>
      <c r="B863" s="52" t="s">
        <v>674</v>
      </c>
      <c r="C863" s="52" t="s">
        <v>675</v>
      </c>
      <c r="D863" s="52" t="s">
        <v>929</v>
      </c>
      <c r="E863" s="10" t="s">
        <v>677</v>
      </c>
      <c r="F863" s="52" t="s">
        <v>676</v>
      </c>
      <c r="G863" s="52" t="s">
        <v>177</v>
      </c>
      <c r="H863" s="52" t="s">
        <v>200</v>
      </c>
      <c r="I863" s="52" t="s">
        <v>391</v>
      </c>
      <c r="J863" s="52" t="s">
        <v>165</v>
      </c>
      <c r="K863" s="52" t="s">
        <v>931</v>
      </c>
      <c r="L863" s="53" t="s">
        <v>291</v>
      </c>
      <c r="M863" s="13">
        <v>365</v>
      </c>
      <c r="N863" s="14">
        <f t="shared" si="203"/>
        <v>1</v>
      </c>
      <c r="O863" s="15">
        <v>4880</v>
      </c>
      <c r="P863" s="15">
        <f t="shared" si="204"/>
        <v>1781200</v>
      </c>
      <c r="Q863" s="16">
        <f>IFERROR(VLOOKUP(G863,SCENARIOS!$A$13:$E$18,2,0),0.025)</f>
        <v>0.045</v>
      </c>
      <c r="R863" s="52">
        <f>IFERROR(VLOOKUP(L863,INPUTS!$A$107:$B$120,2,0),0.0082)</f>
        <v>0.0079</v>
      </c>
      <c r="S863" s="52">
        <f t="shared" si="205"/>
        <v>38.552</v>
      </c>
      <c r="T863" s="15">
        <f t="shared" si="206"/>
        <v>14071.48</v>
      </c>
      <c r="U863" s="15">
        <f>T863/INPUTS!$B$7*1000</f>
        <v>17589350</v>
      </c>
      <c r="V863" s="15">
        <f>T863*INPUTS!$B$6</f>
        <v>44465.8768</v>
      </c>
      <c r="W863" s="54" t="s">
        <v>396</v>
      </c>
      <c r="X863" s="54" t="s">
        <v>396</v>
      </c>
      <c r="Y863" s="67">
        <f>IFERROR(VLOOKUP(E863,INPUTS!$A$44:$B$103,2,0),0)</f>
        <v>0</v>
      </c>
      <c r="Z863" s="15">
        <f t="shared" si="207"/>
        <v>0</v>
      </c>
      <c r="AA863" s="20">
        <f>IFERROR(VLOOKUP(E863,INPUTS!$A$44:$C$103,3,0),SCENARIOS!$J$23)</f>
        <v>0</v>
      </c>
      <c r="AB863" s="15">
        <f t="shared" si="208"/>
        <v>0</v>
      </c>
      <c r="AC863" s="20">
        <f>IFERROR(VLOOKUP($E863,INPUTS!$A$44:$G$103,4,0),SCENARIOS!$K$23)</f>
        <v>0</v>
      </c>
      <c r="AD863" s="15">
        <f t="shared" si="209"/>
        <v>0</v>
      </c>
      <c r="AE863" s="20">
        <f>IFERROR(VLOOKUP($E863,INPUTS!$A$44:$G$103,5,0),SCENARIOS!$L$23)</f>
        <v>0</v>
      </c>
      <c r="AF863" s="15">
        <f t="shared" si="210"/>
        <v>0</v>
      </c>
      <c r="AG863" s="20">
        <f>IFERROR(VLOOKUP($E863,INPUTS!$A$44:$G$103,6,0),SCENARIOS!$M$23)</f>
        <v>0</v>
      </c>
      <c r="AH863" s="15">
        <f t="shared" si="211"/>
        <v>0</v>
      </c>
      <c r="AI863" s="20">
        <f>IFERROR(VLOOKUP($E863,INPUTS!$A$44:$G$103,7,0),SCENARIOS!$N$23)</f>
        <v>0</v>
      </c>
      <c r="AJ863" s="15">
        <f t="shared" si="212"/>
        <v>0</v>
      </c>
      <c r="AL863" t="str">
        <f t="shared" si="213"/>
        <v>N</v>
      </c>
      <c r="AM863" s="21">
        <f t="shared" si="214"/>
        <v>42290.9108464726</v>
      </c>
    </row>
    <row r="864" ht="15" customHeight="1" spans="1:39">
      <c r="A864" s="52" t="s">
        <v>1872</v>
      </c>
      <c r="B864" s="52" t="s">
        <v>674</v>
      </c>
      <c r="C864" s="52" t="s">
        <v>675</v>
      </c>
      <c r="D864" s="52" t="s">
        <v>929</v>
      </c>
      <c r="E864" s="10" t="s">
        <v>677</v>
      </c>
      <c r="F864" s="52" t="s">
        <v>676</v>
      </c>
      <c r="G864" s="52" t="s">
        <v>177</v>
      </c>
      <c r="H864" s="52" t="s">
        <v>223</v>
      </c>
      <c r="I864" s="52" t="s">
        <v>665</v>
      </c>
      <c r="J864" s="52" t="s">
        <v>165</v>
      </c>
      <c r="K864" s="52" t="s">
        <v>931</v>
      </c>
      <c r="L864" s="53" t="s">
        <v>279</v>
      </c>
      <c r="M864" s="13">
        <v>365</v>
      </c>
      <c r="N864" s="14">
        <f t="shared" si="203"/>
        <v>1</v>
      </c>
      <c r="O864" s="15">
        <v>3360</v>
      </c>
      <c r="P864" s="15">
        <f t="shared" si="204"/>
        <v>1226400</v>
      </c>
      <c r="Q864" s="16">
        <f>IFERROR(VLOOKUP(G864,SCENARIOS!$A$13:$E$18,2,0),0.025)</f>
        <v>0.045</v>
      </c>
      <c r="R864" s="52">
        <f>IFERROR(VLOOKUP(L864,INPUTS!$A$107:$B$120,2,0),0.0082)</f>
        <v>0.0039</v>
      </c>
      <c r="S864" s="52">
        <f t="shared" si="205"/>
        <v>13.104</v>
      </c>
      <c r="T864" s="15">
        <f t="shared" si="206"/>
        <v>4782.96</v>
      </c>
      <c r="U864" s="15">
        <f>T864/INPUTS!$B$7*1000</f>
        <v>5978700</v>
      </c>
      <c r="V864" s="15">
        <f>T864*INPUTS!$B$6</f>
        <v>15114.1536</v>
      </c>
      <c r="W864" s="54" t="s">
        <v>396</v>
      </c>
      <c r="X864" s="54" t="s">
        <v>396</v>
      </c>
      <c r="Y864" s="67">
        <f>IFERROR(VLOOKUP(E864,INPUTS!$A$44:$B$103,2,0),0)</f>
        <v>0</v>
      </c>
      <c r="Z864" s="15">
        <f t="shared" si="207"/>
        <v>0</v>
      </c>
      <c r="AA864" s="20">
        <f>IFERROR(VLOOKUP(E864,INPUTS!$A$44:$C$103,3,0),SCENARIOS!$J$23)</f>
        <v>0</v>
      </c>
      <c r="AB864" s="15">
        <f t="shared" si="208"/>
        <v>0</v>
      </c>
      <c r="AC864" s="20">
        <f>IFERROR(VLOOKUP($E864,INPUTS!$A$44:$G$103,4,0),SCENARIOS!$K$23)</f>
        <v>0</v>
      </c>
      <c r="AD864" s="15">
        <f t="shared" si="209"/>
        <v>0</v>
      </c>
      <c r="AE864" s="20">
        <f>IFERROR(VLOOKUP($E864,INPUTS!$A$44:$G$103,5,0),SCENARIOS!$L$23)</f>
        <v>0</v>
      </c>
      <c r="AF864" s="15">
        <f t="shared" si="210"/>
        <v>0</v>
      </c>
      <c r="AG864" s="20">
        <f>IFERROR(VLOOKUP($E864,INPUTS!$A$44:$G$103,6,0),SCENARIOS!$M$23)</f>
        <v>0</v>
      </c>
      <c r="AH864" s="15">
        <f t="shared" si="211"/>
        <v>0</v>
      </c>
      <c r="AI864" s="20">
        <f>IFERROR(VLOOKUP($E864,INPUTS!$A$44:$G$103,7,0),SCENARIOS!$N$23)</f>
        <v>0</v>
      </c>
      <c r="AJ864" s="15">
        <f t="shared" si="212"/>
        <v>0</v>
      </c>
      <c r="AL864" t="str">
        <f t="shared" si="213"/>
        <v>N</v>
      </c>
      <c r="AM864" s="21">
        <f t="shared" si="214"/>
        <v>14374.8727882386</v>
      </c>
    </row>
    <row r="865" ht="15" customHeight="1" spans="1:39">
      <c r="A865" s="52" t="s">
        <v>1873</v>
      </c>
      <c r="B865" s="52" t="s">
        <v>674</v>
      </c>
      <c r="C865" s="52" t="s">
        <v>675</v>
      </c>
      <c r="D865" s="52" t="s">
        <v>929</v>
      </c>
      <c r="E865" s="10" t="s">
        <v>677</v>
      </c>
      <c r="F865" s="52" t="s">
        <v>676</v>
      </c>
      <c r="G865" s="52" t="s">
        <v>177</v>
      </c>
      <c r="H865" s="52" t="s">
        <v>460</v>
      </c>
      <c r="I865" s="52" t="s">
        <v>459</v>
      </c>
      <c r="J865" s="56" t="s">
        <v>185</v>
      </c>
      <c r="K865" s="52" t="s">
        <v>931</v>
      </c>
      <c r="L865" s="53" t="s">
        <v>279</v>
      </c>
      <c r="M865" s="13">
        <v>365</v>
      </c>
      <c r="N865" s="14">
        <f t="shared" si="203"/>
        <v>1</v>
      </c>
      <c r="O865" s="15">
        <v>2720</v>
      </c>
      <c r="P865" s="15">
        <f t="shared" si="204"/>
        <v>992800</v>
      </c>
      <c r="Q865" s="16">
        <f>IFERROR(VLOOKUP(G865,SCENARIOS!$A$13:$E$18,2,0),0.025)</f>
        <v>0.045</v>
      </c>
      <c r="R865" s="52">
        <f>IFERROR(VLOOKUP(L865,INPUTS!$A$107:$B$120,2,0),0.0082)</f>
        <v>0.0039</v>
      </c>
      <c r="S865" s="52">
        <f t="shared" si="205"/>
        <v>10.608</v>
      </c>
      <c r="T865" s="15">
        <f t="shared" si="206"/>
        <v>3871.92</v>
      </c>
      <c r="U865" s="15">
        <f>T865/INPUTS!$B$7*1000</f>
        <v>4839900</v>
      </c>
      <c r="V865" s="15">
        <f>T865*INPUTS!$B$6</f>
        <v>12235.2672</v>
      </c>
      <c r="W865" s="54" t="s">
        <v>396</v>
      </c>
      <c r="X865" s="54" t="s">
        <v>396</v>
      </c>
      <c r="Y865" s="67">
        <f>IFERROR(VLOOKUP(E865,INPUTS!$A$44:$B$103,2,0),0)</f>
        <v>0</v>
      </c>
      <c r="Z865" s="15">
        <f t="shared" si="207"/>
        <v>0</v>
      </c>
      <c r="AA865" s="20">
        <f>IFERROR(VLOOKUP(E865,INPUTS!$A$44:$C$103,3,0),SCENARIOS!$J$23)</f>
        <v>0</v>
      </c>
      <c r="AB865" s="15">
        <f t="shared" si="208"/>
        <v>0</v>
      </c>
      <c r="AC865" s="20">
        <f>IFERROR(VLOOKUP($E865,INPUTS!$A$44:$G$103,4,0),SCENARIOS!$K$23)</f>
        <v>0</v>
      </c>
      <c r="AD865" s="15">
        <f t="shared" si="209"/>
        <v>0</v>
      </c>
      <c r="AE865" s="20">
        <f>IFERROR(VLOOKUP($E865,INPUTS!$A$44:$G$103,5,0),SCENARIOS!$L$23)</f>
        <v>0</v>
      </c>
      <c r="AF865" s="15">
        <f t="shared" si="210"/>
        <v>0</v>
      </c>
      <c r="AG865" s="20">
        <f>IFERROR(VLOOKUP($E865,INPUTS!$A$44:$G$103,6,0),SCENARIOS!$M$23)</f>
        <v>0</v>
      </c>
      <c r="AH865" s="15">
        <f t="shared" si="211"/>
        <v>0</v>
      </c>
      <c r="AI865" s="20">
        <f>IFERROR(VLOOKUP($E865,INPUTS!$A$44:$G$103,7,0),SCENARIOS!$N$23)</f>
        <v>0</v>
      </c>
      <c r="AJ865" s="15">
        <f t="shared" si="212"/>
        <v>0</v>
      </c>
      <c r="AL865" t="str">
        <f t="shared" si="213"/>
        <v>N</v>
      </c>
      <c r="AM865" s="21">
        <f t="shared" si="214"/>
        <v>11636.8017809551</v>
      </c>
    </row>
    <row r="866" ht="15" customHeight="1" spans="1:39">
      <c r="A866" s="52" t="s">
        <v>1874</v>
      </c>
      <c r="B866" s="52" t="s">
        <v>674</v>
      </c>
      <c r="C866" s="52" t="s">
        <v>675</v>
      </c>
      <c r="D866" s="52" t="s">
        <v>929</v>
      </c>
      <c r="E866" s="10" t="s">
        <v>677</v>
      </c>
      <c r="F866" s="52" t="s">
        <v>676</v>
      </c>
      <c r="G866" s="52" t="s">
        <v>177</v>
      </c>
      <c r="H866" s="52" t="s">
        <v>819</v>
      </c>
      <c r="I866" s="52" t="s">
        <v>575</v>
      </c>
      <c r="J866" s="52" t="s">
        <v>173</v>
      </c>
      <c r="K866" s="52" t="s">
        <v>931</v>
      </c>
      <c r="L866" s="53" t="s">
        <v>291</v>
      </c>
      <c r="M866" s="13">
        <v>730</v>
      </c>
      <c r="N866" s="14">
        <f t="shared" si="203"/>
        <v>2</v>
      </c>
      <c r="O866" s="15">
        <v>1850</v>
      </c>
      <c r="P866" s="15">
        <f t="shared" si="204"/>
        <v>1350500</v>
      </c>
      <c r="Q866" s="16">
        <f>IFERROR(VLOOKUP(G866,SCENARIOS!$A$13:$E$18,2,0),0.025)</f>
        <v>0.045</v>
      </c>
      <c r="R866" s="52">
        <f>IFERROR(VLOOKUP(L866,INPUTS!$A$107:$B$120,2,0),0.0082)</f>
        <v>0.0079</v>
      </c>
      <c r="S866" s="52">
        <f t="shared" si="205"/>
        <v>14.615</v>
      </c>
      <c r="T866" s="15">
        <f t="shared" si="206"/>
        <v>10668.95</v>
      </c>
      <c r="U866" s="15">
        <f>T866/INPUTS!$B$7*1000</f>
        <v>13336187.5</v>
      </c>
      <c r="V866" s="15">
        <f>T866*INPUTS!$B$6</f>
        <v>33713.882</v>
      </c>
      <c r="W866" s="54" t="s">
        <v>521</v>
      </c>
      <c r="X866" s="54" t="s">
        <v>396</v>
      </c>
      <c r="Y866" s="67">
        <f>IFERROR(VLOOKUP(E866,INPUTS!$A$44:$B$103,2,0),0)</f>
        <v>0</v>
      </c>
      <c r="Z866" s="15">
        <f t="shared" si="207"/>
        <v>0</v>
      </c>
      <c r="AA866" s="20">
        <f>IFERROR(VLOOKUP(E866,INPUTS!$A$44:$C$103,3,0),SCENARIOS!$J$23)</f>
        <v>0</v>
      </c>
      <c r="AB866" s="15">
        <f t="shared" si="208"/>
        <v>0</v>
      </c>
      <c r="AC866" s="20">
        <f>IFERROR(VLOOKUP($E866,INPUTS!$A$44:$G$103,4,0),SCENARIOS!$K$23)</f>
        <v>0</v>
      </c>
      <c r="AD866" s="15">
        <f t="shared" si="209"/>
        <v>0</v>
      </c>
      <c r="AE866" s="20">
        <f>IFERROR(VLOOKUP($E866,INPUTS!$A$44:$G$103,5,0),SCENARIOS!$L$23)</f>
        <v>0</v>
      </c>
      <c r="AF866" s="15">
        <f t="shared" si="210"/>
        <v>0</v>
      </c>
      <c r="AG866" s="20">
        <f>IFERROR(VLOOKUP($E866,INPUTS!$A$44:$G$103,6,0),SCENARIOS!$M$23)</f>
        <v>0</v>
      </c>
      <c r="AH866" s="15">
        <f t="shared" si="211"/>
        <v>0</v>
      </c>
      <c r="AI866" s="20">
        <f>IFERROR(VLOOKUP($E866,INPUTS!$A$44:$G$103,7,0),SCENARIOS!$N$23)</f>
        <v>0</v>
      </c>
      <c r="AJ866" s="15">
        <f t="shared" si="212"/>
        <v>0</v>
      </c>
      <c r="AL866" t="str">
        <f t="shared" si="213"/>
        <v>N</v>
      </c>
      <c r="AM866" s="21">
        <f t="shared" si="214"/>
        <v>32064.8299450714</v>
      </c>
    </row>
    <row r="867" ht="15" customHeight="1" spans="1:39">
      <c r="A867" s="52" t="s">
        <v>1875</v>
      </c>
      <c r="B867" s="52" t="s">
        <v>674</v>
      </c>
      <c r="C867" s="52" t="s">
        <v>675</v>
      </c>
      <c r="D867" s="52" t="s">
        <v>929</v>
      </c>
      <c r="E867" s="10" t="s">
        <v>677</v>
      </c>
      <c r="F867" s="52" t="s">
        <v>676</v>
      </c>
      <c r="G867" s="52" t="s">
        <v>177</v>
      </c>
      <c r="H867" s="52" t="s">
        <v>576</v>
      </c>
      <c r="I867" s="52" t="s">
        <v>575</v>
      </c>
      <c r="J867" s="52" t="s">
        <v>173</v>
      </c>
      <c r="K867" s="52" t="s">
        <v>931</v>
      </c>
      <c r="L867" s="53" t="s">
        <v>291</v>
      </c>
      <c r="M867" s="13">
        <v>548</v>
      </c>
      <c r="N867" s="14">
        <f t="shared" si="203"/>
        <v>1.5013698630137</v>
      </c>
      <c r="O867" s="15">
        <v>2060</v>
      </c>
      <c r="P867" s="15">
        <f t="shared" si="204"/>
        <v>1128880</v>
      </c>
      <c r="Q867" s="16">
        <f>IFERROR(VLOOKUP(G867,SCENARIOS!$A$13:$E$18,2,0),0.025)</f>
        <v>0.045</v>
      </c>
      <c r="R867" s="52">
        <f>IFERROR(VLOOKUP(L867,INPUTS!$A$107:$B$120,2,0),0.0082)</f>
        <v>0.0079</v>
      </c>
      <c r="S867" s="52">
        <f t="shared" si="205"/>
        <v>16.274</v>
      </c>
      <c r="T867" s="15">
        <f t="shared" si="206"/>
        <v>8918.152</v>
      </c>
      <c r="U867" s="15">
        <f>T867/INPUTS!$B$7*1000</f>
        <v>11147690</v>
      </c>
      <c r="V867" s="15">
        <f>T867*INPUTS!$B$6</f>
        <v>28181.36032</v>
      </c>
      <c r="W867" s="54" t="s">
        <v>521</v>
      </c>
      <c r="X867" s="54" t="s">
        <v>396</v>
      </c>
      <c r="Y867" s="67">
        <f>IFERROR(VLOOKUP(E867,INPUTS!$A$44:$B$103,2,0),0)</f>
        <v>0</v>
      </c>
      <c r="Z867" s="15">
        <f t="shared" si="207"/>
        <v>0</v>
      </c>
      <c r="AA867" s="20">
        <f>IFERROR(VLOOKUP(E867,INPUTS!$A$44:$C$103,3,0),SCENARIOS!$J$23)</f>
        <v>0</v>
      </c>
      <c r="AB867" s="15">
        <f t="shared" si="208"/>
        <v>0</v>
      </c>
      <c r="AC867" s="20">
        <f>IFERROR(VLOOKUP($E867,INPUTS!$A$44:$G$103,4,0),SCENARIOS!$K$23)</f>
        <v>0</v>
      </c>
      <c r="AD867" s="15">
        <f t="shared" si="209"/>
        <v>0</v>
      </c>
      <c r="AE867" s="20">
        <f>IFERROR(VLOOKUP($E867,INPUTS!$A$44:$G$103,5,0),SCENARIOS!$L$23)</f>
        <v>0</v>
      </c>
      <c r="AF867" s="15">
        <f t="shared" si="210"/>
        <v>0</v>
      </c>
      <c r="AG867" s="20">
        <f>IFERROR(VLOOKUP($E867,INPUTS!$A$44:$G$103,6,0),SCENARIOS!$M$23)</f>
        <v>0</v>
      </c>
      <c r="AH867" s="15">
        <f t="shared" si="211"/>
        <v>0</v>
      </c>
      <c r="AI867" s="20">
        <f>IFERROR(VLOOKUP($E867,INPUTS!$A$44:$G$103,7,0),SCENARIOS!$N$23)</f>
        <v>0</v>
      </c>
      <c r="AJ867" s="15">
        <f t="shared" si="212"/>
        <v>0</v>
      </c>
      <c r="AL867" t="str">
        <f t="shared" si="213"/>
        <v>N</v>
      </c>
      <c r="AM867" s="21">
        <f t="shared" si="214"/>
        <v>26802.9213094352</v>
      </c>
    </row>
    <row r="868" ht="15" customHeight="1" spans="1:39">
      <c r="A868" s="52" t="s">
        <v>1876</v>
      </c>
      <c r="B868" s="52" t="s">
        <v>674</v>
      </c>
      <c r="C868" s="52" t="s">
        <v>675</v>
      </c>
      <c r="D868" s="52" t="s">
        <v>929</v>
      </c>
      <c r="E868" s="10" t="s">
        <v>677</v>
      </c>
      <c r="F868" s="52" t="s">
        <v>676</v>
      </c>
      <c r="G868" s="52" t="s">
        <v>177</v>
      </c>
      <c r="H868" s="52" t="s">
        <v>814</v>
      </c>
      <c r="I868" s="52" t="s">
        <v>575</v>
      </c>
      <c r="J868" s="52" t="s">
        <v>173</v>
      </c>
      <c r="K868" s="52" t="s">
        <v>931</v>
      </c>
      <c r="L868" s="53" t="s">
        <v>279</v>
      </c>
      <c r="M868" s="13">
        <v>548</v>
      </c>
      <c r="N868" s="14">
        <f t="shared" si="203"/>
        <v>1.5013698630137</v>
      </c>
      <c r="O868" s="15">
        <v>1760</v>
      </c>
      <c r="P868" s="15">
        <f t="shared" si="204"/>
        <v>964480</v>
      </c>
      <c r="Q868" s="16">
        <f>IFERROR(VLOOKUP(G868,SCENARIOS!$A$13:$E$18,2,0),0.025)</f>
        <v>0.045</v>
      </c>
      <c r="R868" s="52">
        <f>IFERROR(VLOOKUP(L868,INPUTS!$A$107:$B$120,2,0),0.0082)</f>
        <v>0.0039</v>
      </c>
      <c r="S868" s="52">
        <f t="shared" si="205"/>
        <v>6.864</v>
      </c>
      <c r="T868" s="15">
        <f t="shared" si="206"/>
        <v>3761.472</v>
      </c>
      <c r="U868" s="15">
        <f>T868/INPUTS!$B$7*1000</f>
        <v>4701840</v>
      </c>
      <c r="V868" s="15">
        <f>T868*INPUTS!$B$6</f>
        <v>11886.25152</v>
      </c>
      <c r="W868" s="54" t="s">
        <v>521</v>
      </c>
      <c r="X868" s="54" t="s">
        <v>396</v>
      </c>
      <c r="Y868" s="67">
        <f>IFERROR(VLOOKUP(E868,INPUTS!$A$44:$B$103,2,0),0)</f>
        <v>0</v>
      </c>
      <c r="Z868" s="15">
        <f t="shared" si="207"/>
        <v>0</v>
      </c>
      <c r="AA868" s="20">
        <f>IFERROR(VLOOKUP(E868,INPUTS!$A$44:$C$103,3,0),SCENARIOS!$J$23)</f>
        <v>0</v>
      </c>
      <c r="AB868" s="15">
        <f t="shared" si="208"/>
        <v>0</v>
      </c>
      <c r="AC868" s="20">
        <f>IFERROR(VLOOKUP($E868,INPUTS!$A$44:$G$103,4,0),SCENARIOS!$K$23)</f>
        <v>0</v>
      </c>
      <c r="AD868" s="15">
        <f t="shared" si="209"/>
        <v>0</v>
      </c>
      <c r="AE868" s="20">
        <f>IFERROR(VLOOKUP($E868,INPUTS!$A$44:$G$103,5,0),SCENARIOS!$L$23)</f>
        <v>0</v>
      </c>
      <c r="AF868" s="15">
        <f t="shared" si="210"/>
        <v>0</v>
      </c>
      <c r="AG868" s="20">
        <f>IFERROR(VLOOKUP($E868,INPUTS!$A$44:$G$103,6,0),SCENARIOS!$M$23)</f>
        <v>0</v>
      </c>
      <c r="AH868" s="15">
        <f t="shared" si="211"/>
        <v>0</v>
      </c>
      <c r="AI868" s="20">
        <f>IFERROR(VLOOKUP($E868,INPUTS!$A$44:$G$103,7,0),SCENARIOS!$N$23)</f>
        <v>0</v>
      </c>
      <c r="AJ868" s="15">
        <f t="shared" si="212"/>
        <v>0</v>
      </c>
      <c r="AL868" t="str">
        <f t="shared" si="213"/>
        <v>N</v>
      </c>
      <c r="AM868" s="21">
        <f t="shared" si="214"/>
        <v>11304.8575560995</v>
      </c>
    </row>
    <row r="869" ht="15" customHeight="1" spans="1:39">
      <c r="A869" s="52" t="s">
        <v>1877</v>
      </c>
      <c r="B869" s="52" t="s">
        <v>678</v>
      </c>
      <c r="C869" s="52" t="s">
        <v>679</v>
      </c>
      <c r="D869" s="52" t="s">
        <v>929</v>
      </c>
      <c r="E869" s="10" t="s">
        <v>440</v>
      </c>
      <c r="F869" s="52" t="s">
        <v>439</v>
      </c>
      <c r="G869" s="52" t="s">
        <v>177</v>
      </c>
      <c r="H869" s="52" t="s">
        <v>460</v>
      </c>
      <c r="I869" s="52" t="s">
        <v>459</v>
      </c>
      <c r="J869" s="56" t="s">
        <v>185</v>
      </c>
      <c r="K869" s="52" t="s">
        <v>931</v>
      </c>
      <c r="L869" s="53" t="s">
        <v>1599</v>
      </c>
      <c r="M869" s="13">
        <v>1460</v>
      </c>
      <c r="N869" s="14">
        <f t="shared" si="203"/>
        <v>4</v>
      </c>
      <c r="O869" s="15">
        <v>2960</v>
      </c>
      <c r="P869" s="15">
        <f t="shared" si="204"/>
        <v>4321600</v>
      </c>
      <c r="Q869" s="16">
        <f>IFERROR(VLOOKUP(G869,SCENARIOS!$A$13:$E$18,2,0),0.025)</f>
        <v>0.045</v>
      </c>
      <c r="R869" s="52">
        <f>IFERROR(VLOOKUP(L869,INPUTS!$A$107:$B$120,2,0),0.0082)</f>
        <v>0.0082</v>
      </c>
      <c r="S869" s="52">
        <f t="shared" si="205"/>
        <v>24.272</v>
      </c>
      <c r="T869" s="15">
        <f t="shared" si="206"/>
        <v>35437.12</v>
      </c>
      <c r="U869" s="15">
        <f>T869/INPUTS!$B$7*1000</f>
        <v>44296400</v>
      </c>
      <c r="V869" s="15">
        <f>T869*INPUTS!$B$6</f>
        <v>111981.2992</v>
      </c>
      <c r="W869" s="54" t="s">
        <v>396</v>
      </c>
      <c r="X869" s="54" t="s">
        <v>396</v>
      </c>
      <c r="Y869" s="67">
        <f>IFERROR(VLOOKUP(E869,INPUTS!$A$44:$B$103,2,0),0)</f>
        <v>0</v>
      </c>
      <c r="Z869" s="15">
        <f t="shared" si="207"/>
        <v>0</v>
      </c>
      <c r="AA869" s="20">
        <f>IFERROR(VLOOKUP(E869,INPUTS!$A$44:$C$103,3,0),SCENARIOS!$J$23)</f>
        <v>0</v>
      </c>
      <c r="AB869" s="15">
        <f t="shared" si="208"/>
        <v>0</v>
      </c>
      <c r="AC869" s="20">
        <f>IFERROR(VLOOKUP($E869,INPUTS!$A$44:$G$103,4,0),SCENARIOS!$K$23)</f>
        <v>0</v>
      </c>
      <c r="AD869" s="15">
        <f t="shared" si="209"/>
        <v>0</v>
      </c>
      <c r="AE869" s="20">
        <f>IFERROR(VLOOKUP($E869,INPUTS!$A$44:$G$103,5,0),SCENARIOS!$L$23)</f>
        <v>0</v>
      </c>
      <c r="AF869" s="15">
        <f t="shared" si="210"/>
        <v>0</v>
      </c>
      <c r="AG869" s="20">
        <f>IFERROR(VLOOKUP($E869,INPUTS!$A$44:$G$103,6,0),SCENARIOS!$M$23)</f>
        <v>0</v>
      </c>
      <c r="AH869" s="15">
        <f t="shared" si="211"/>
        <v>0</v>
      </c>
      <c r="AI869" s="20">
        <f>IFERROR(VLOOKUP($E869,INPUTS!$A$44:$G$103,7,0),SCENARIOS!$N$23)</f>
        <v>0</v>
      </c>
      <c r="AJ869" s="15">
        <f t="shared" si="212"/>
        <v>0</v>
      </c>
      <c r="AL869" t="str">
        <f t="shared" si="213"/>
        <v>Y</v>
      </c>
      <c r="AM869" s="21">
        <f t="shared" si="214"/>
        <v>106503.94148844</v>
      </c>
    </row>
    <row r="870" ht="15" customHeight="1" spans="1:39">
      <c r="A870" s="52" t="s">
        <v>1878</v>
      </c>
      <c r="B870" s="52" t="s">
        <v>678</v>
      </c>
      <c r="C870" s="52" t="s">
        <v>679</v>
      </c>
      <c r="D870" s="52" t="s">
        <v>929</v>
      </c>
      <c r="E870" s="10" t="s">
        <v>440</v>
      </c>
      <c r="F870" s="52" t="s">
        <v>439</v>
      </c>
      <c r="G870" s="52" t="s">
        <v>177</v>
      </c>
      <c r="H870" s="52" t="s">
        <v>223</v>
      </c>
      <c r="I870" s="52" t="s">
        <v>665</v>
      </c>
      <c r="J870" s="52" t="s">
        <v>165</v>
      </c>
      <c r="K870" s="52" t="s">
        <v>931</v>
      </c>
      <c r="L870" s="53" t="s">
        <v>1599</v>
      </c>
      <c r="M870" s="13">
        <v>730</v>
      </c>
      <c r="N870" s="14">
        <f t="shared" si="203"/>
        <v>2</v>
      </c>
      <c r="O870" s="15">
        <v>3620</v>
      </c>
      <c r="P870" s="15">
        <f t="shared" si="204"/>
        <v>2642600</v>
      </c>
      <c r="Q870" s="16">
        <f>IFERROR(VLOOKUP(G870,SCENARIOS!$A$13:$E$18,2,0),0.025)</f>
        <v>0.045</v>
      </c>
      <c r="R870" s="52">
        <f>IFERROR(VLOOKUP(L870,INPUTS!$A$107:$B$120,2,0),0.0082)</f>
        <v>0.0082</v>
      </c>
      <c r="S870" s="52">
        <f t="shared" si="205"/>
        <v>29.684</v>
      </c>
      <c r="T870" s="15">
        <f t="shared" si="206"/>
        <v>21669.32</v>
      </c>
      <c r="U870" s="15">
        <f>T870/INPUTS!$B$7*1000</f>
        <v>27086650</v>
      </c>
      <c r="V870" s="15">
        <f>T870*INPUTS!$B$6</f>
        <v>68475.0512</v>
      </c>
      <c r="W870" s="54" t="s">
        <v>396</v>
      </c>
      <c r="X870" s="54" t="s">
        <v>396</v>
      </c>
      <c r="Y870" s="67">
        <f>IFERROR(VLOOKUP(E870,INPUTS!$A$44:$B$103,2,0),0)</f>
        <v>0</v>
      </c>
      <c r="Z870" s="15">
        <f t="shared" si="207"/>
        <v>0</v>
      </c>
      <c r="AA870" s="20">
        <f>IFERROR(VLOOKUP(E870,INPUTS!$A$44:$C$103,3,0),SCENARIOS!$J$23)</f>
        <v>0</v>
      </c>
      <c r="AB870" s="15">
        <f t="shared" si="208"/>
        <v>0</v>
      </c>
      <c r="AC870" s="20">
        <f>IFERROR(VLOOKUP($E870,INPUTS!$A$44:$G$103,4,0),SCENARIOS!$K$23)</f>
        <v>0</v>
      </c>
      <c r="AD870" s="15">
        <f t="shared" si="209"/>
        <v>0</v>
      </c>
      <c r="AE870" s="20">
        <f>IFERROR(VLOOKUP($E870,INPUTS!$A$44:$G$103,5,0),SCENARIOS!$L$23)</f>
        <v>0</v>
      </c>
      <c r="AF870" s="15">
        <f t="shared" si="210"/>
        <v>0</v>
      </c>
      <c r="AG870" s="20">
        <f>IFERROR(VLOOKUP($E870,INPUTS!$A$44:$G$103,6,0),SCENARIOS!$M$23)</f>
        <v>0</v>
      </c>
      <c r="AH870" s="15">
        <f t="shared" si="211"/>
        <v>0</v>
      </c>
      <c r="AI870" s="20">
        <f>IFERROR(VLOOKUP($E870,INPUTS!$A$44:$G$103,7,0),SCENARIOS!$N$23)</f>
        <v>0</v>
      </c>
      <c r="AJ870" s="15">
        <f t="shared" si="212"/>
        <v>0</v>
      </c>
      <c r="AL870" t="str">
        <f t="shared" si="213"/>
        <v>Y</v>
      </c>
      <c r="AM870" s="21">
        <f t="shared" si="214"/>
        <v>65125.7209777283</v>
      </c>
    </row>
    <row r="871" ht="15" customHeight="1" spans="1:39">
      <c r="A871" s="52" t="s">
        <v>1879</v>
      </c>
      <c r="B871" s="52" t="s">
        <v>678</v>
      </c>
      <c r="C871" s="52" t="s">
        <v>679</v>
      </c>
      <c r="D871" s="52" t="s">
        <v>929</v>
      </c>
      <c r="E871" s="10" t="s">
        <v>440</v>
      </c>
      <c r="F871" s="52" t="s">
        <v>439</v>
      </c>
      <c r="G871" s="52" t="s">
        <v>177</v>
      </c>
      <c r="H871" s="52" t="s">
        <v>221</v>
      </c>
      <c r="I871" s="52" t="s">
        <v>662</v>
      </c>
      <c r="J871" s="52" t="s">
        <v>165</v>
      </c>
      <c r="K871" s="52" t="s">
        <v>931</v>
      </c>
      <c r="L871" s="53" t="s">
        <v>1599</v>
      </c>
      <c r="M871" s="13">
        <v>365</v>
      </c>
      <c r="N871" s="14">
        <f t="shared" si="203"/>
        <v>1</v>
      </c>
      <c r="O871" s="15">
        <v>4790</v>
      </c>
      <c r="P871" s="15">
        <f t="shared" si="204"/>
        <v>1748350</v>
      </c>
      <c r="Q871" s="16">
        <f>IFERROR(VLOOKUP(G871,SCENARIOS!$A$13:$E$18,2,0),0.025)</f>
        <v>0.045</v>
      </c>
      <c r="R871" s="52">
        <f>IFERROR(VLOOKUP(L871,INPUTS!$A$107:$B$120,2,0),0.0082)</f>
        <v>0.0082</v>
      </c>
      <c r="S871" s="52">
        <f t="shared" si="205"/>
        <v>39.278</v>
      </c>
      <c r="T871" s="15">
        <f t="shared" si="206"/>
        <v>14336.47</v>
      </c>
      <c r="U871" s="15">
        <f>T871/INPUTS!$B$7*1000</f>
        <v>17920587.5</v>
      </c>
      <c r="V871" s="15">
        <f>T871*INPUTS!$B$6</f>
        <v>45303.2452</v>
      </c>
      <c r="W871" s="54" t="s">
        <v>396</v>
      </c>
      <c r="X871" s="54" t="s">
        <v>396</v>
      </c>
      <c r="Y871" s="67">
        <f>IFERROR(VLOOKUP(E871,INPUTS!$A$44:$B$103,2,0),0)</f>
        <v>0</v>
      </c>
      <c r="Z871" s="15">
        <f t="shared" si="207"/>
        <v>0</v>
      </c>
      <c r="AA871" s="20">
        <f>IFERROR(VLOOKUP(E871,INPUTS!$A$44:$C$103,3,0),SCENARIOS!$J$23)</f>
        <v>0</v>
      </c>
      <c r="AB871" s="15">
        <f t="shared" si="208"/>
        <v>0</v>
      </c>
      <c r="AC871" s="20">
        <f>IFERROR(VLOOKUP($E871,INPUTS!$A$44:$G$103,4,0),SCENARIOS!$K$23)</f>
        <v>0</v>
      </c>
      <c r="AD871" s="15">
        <f t="shared" si="209"/>
        <v>0</v>
      </c>
      <c r="AE871" s="20">
        <f>IFERROR(VLOOKUP($E871,INPUTS!$A$44:$G$103,5,0),SCENARIOS!$L$23)</f>
        <v>0</v>
      </c>
      <c r="AF871" s="15">
        <f t="shared" si="210"/>
        <v>0</v>
      </c>
      <c r="AG871" s="20">
        <f>IFERROR(VLOOKUP($E871,INPUTS!$A$44:$G$103,6,0),SCENARIOS!$M$23)</f>
        <v>0</v>
      </c>
      <c r="AH871" s="15">
        <f t="shared" si="211"/>
        <v>0</v>
      </c>
      <c r="AI871" s="20">
        <f>IFERROR(VLOOKUP($E871,INPUTS!$A$44:$G$103,7,0),SCENARIOS!$N$23)</f>
        <v>0</v>
      </c>
      <c r="AJ871" s="15">
        <f t="shared" si="212"/>
        <v>0</v>
      </c>
      <c r="AL871" t="str">
        <f t="shared" si="213"/>
        <v>Y</v>
      </c>
      <c r="AM871" s="21">
        <f t="shared" si="214"/>
        <v>43087.3209231103</v>
      </c>
    </row>
    <row r="872" ht="15" customHeight="1" spans="1:39">
      <c r="A872" s="52" t="s">
        <v>1880</v>
      </c>
      <c r="B872" s="52" t="s">
        <v>678</v>
      </c>
      <c r="C872" s="52" t="s">
        <v>679</v>
      </c>
      <c r="D872" s="52" t="s">
        <v>929</v>
      </c>
      <c r="E872" s="10" t="s">
        <v>440</v>
      </c>
      <c r="F872" s="52" t="s">
        <v>439</v>
      </c>
      <c r="G872" s="52" t="s">
        <v>177</v>
      </c>
      <c r="H872" s="52" t="s">
        <v>1881</v>
      </c>
      <c r="I872" s="52" t="s">
        <v>1882</v>
      </c>
      <c r="J872" s="52" t="s">
        <v>165</v>
      </c>
      <c r="K872" s="52" t="s">
        <v>931</v>
      </c>
      <c r="L872" s="53" t="s">
        <v>1599</v>
      </c>
      <c r="M872" s="13">
        <v>365</v>
      </c>
      <c r="N872" s="14">
        <f t="shared" si="203"/>
        <v>1</v>
      </c>
      <c r="O872" s="15">
        <v>4000</v>
      </c>
      <c r="P872" s="15">
        <f t="shared" si="204"/>
        <v>1460000</v>
      </c>
      <c r="Q872" s="16">
        <f>IFERROR(VLOOKUP(G872,SCENARIOS!$A$13:$E$18,2,0),0.025)</f>
        <v>0.045</v>
      </c>
      <c r="R872" s="52">
        <f>IFERROR(VLOOKUP(L872,INPUTS!$A$107:$B$120,2,0),0.0082)</f>
        <v>0.0082</v>
      </c>
      <c r="S872" s="52">
        <f t="shared" si="205"/>
        <v>32.8</v>
      </c>
      <c r="T872" s="15">
        <f t="shared" si="206"/>
        <v>11972</v>
      </c>
      <c r="U872" s="15">
        <f>T872/INPUTS!$B$7*1000</f>
        <v>14965000</v>
      </c>
      <c r="V872" s="15">
        <f>T872*INPUTS!$B$6</f>
        <v>37831.52</v>
      </c>
      <c r="W872" s="54" t="s">
        <v>396</v>
      </c>
      <c r="X872" s="54" t="s">
        <v>396</v>
      </c>
      <c r="Y872" s="67">
        <f>IFERROR(VLOOKUP(E872,INPUTS!$A$44:$B$103,2,0),0)</f>
        <v>0</v>
      </c>
      <c r="Z872" s="15">
        <f t="shared" si="207"/>
        <v>0</v>
      </c>
      <c r="AA872" s="20">
        <f>IFERROR(VLOOKUP(E872,INPUTS!$A$44:$C$103,3,0),SCENARIOS!$J$23)</f>
        <v>0</v>
      </c>
      <c r="AB872" s="15">
        <f t="shared" si="208"/>
        <v>0</v>
      </c>
      <c r="AC872" s="20">
        <f>IFERROR(VLOOKUP($E872,INPUTS!$A$44:$G$103,4,0),SCENARIOS!$K$23)</f>
        <v>0</v>
      </c>
      <c r="AD872" s="15">
        <f t="shared" si="209"/>
        <v>0</v>
      </c>
      <c r="AE872" s="20">
        <f>IFERROR(VLOOKUP($E872,INPUTS!$A$44:$G$103,5,0),SCENARIOS!$L$23)</f>
        <v>0</v>
      </c>
      <c r="AF872" s="15">
        <f t="shared" si="210"/>
        <v>0</v>
      </c>
      <c r="AG872" s="20">
        <f>IFERROR(VLOOKUP($E872,INPUTS!$A$44:$G$103,6,0),SCENARIOS!$M$23)</f>
        <v>0</v>
      </c>
      <c r="AH872" s="15">
        <f t="shared" si="211"/>
        <v>0</v>
      </c>
      <c r="AI872" s="20">
        <f>IFERROR(VLOOKUP($E872,INPUTS!$A$44:$G$103,7,0),SCENARIOS!$N$23)</f>
        <v>0</v>
      </c>
      <c r="AJ872" s="15">
        <f t="shared" si="212"/>
        <v>0</v>
      </c>
      <c r="AL872" t="str">
        <f t="shared" si="213"/>
        <v>N</v>
      </c>
      <c r="AM872" s="21">
        <f t="shared" si="214"/>
        <v>35981.0613136621</v>
      </c>
    </row>
    <row r="873" ht="15" customHeight="1" spans="1:39">
      <c r="A873" s="52" t="s">
        <v>1883</v>
      </c>
      <c r="B873" s="52" t="s">
        <v>678</v>
      </c>
      <c r="C873" s="52" t="s">
        <v>679</v>
      </c>
      <c r="D873" s="52" t="s">
        <v>929</v>
      </c>
      <c r="E873" s="10" t="s">
        <v>440</v>
      </c>
      <c r="F873" s="52" t="s">
        <v>439</v>
      </c>
      <c r="G873" s="52" t="s">
        <v>177</v>
      </c>
      <c r="H873" s="52" t="s">
        <v>1884</v>
      </c>
      <c r="I873" s="52" t="s">
        <v>1885</v>
      </c>
      <c r="J873" s="52" t="s">
        <v>165</v>
      </c>
      <c r="K873" s="52" t="s">
        <v>931</v>
      </c>
      <c r="L873" s="53" t="s">
        <v>1599</v>
      </c>
      <c r="M873" s="13">
        <v>365</v>
      </c>
      <c r="N873" s="14">
        <f t="shared" si="203"/>
        <v>1</v>
      </c>
      <c r="O873" s="15">
        <v>4100</v>
      </c>
      <c r="P873" s="15">
        <f t="shared" si="204"/>
        <v>1496500</v>
      </c>
      <c r="Q873" s="16">
        <f>IFERROR(VLOOKUP(G873,SCENARIOS!$A$13:$E$18,2,0),0.025)</f>
        <v>0.045</v>
      </c>
      <c r="R873" s="52">
        <f>IFERROR(VLOOKUP(L873,INPUTS!$A$107:$B$120,2,0),0.0082)</f>
        <v>0.0082</v>
      </c>
      <c r="S873" s="52">
        <f t="shared" si="205"/>
        <v>33.62</v>
      </c>
      <c r="T873" s="15">
        <f t="shared" si="206"/>
        <v>12271.3</v>
      </c>
      <c r="U873" s="15">
        <f>T873/INPUTS!$B$7*1000</f>
        <v>15339125</v>
      </c>
      <c r="V873" s="15">
        <f>T873*INPUTS!$B$6</f>
        <v>38777.308</v>
      </c>
      <c r="W873" s="54" t="s">
        <v>396</v>
      </c>
      <c r="X873" s="54" t="s">
        <v>396</v>
      </c>
      <c r="Y873" s="67">
        <f>IFERROR(VLOOKUP(E873,INPUTS!$A$44:$B$103,2,0),0)</f>
        <v>0</v>
      </c>
      <c r="Z873" s="15">
        <f t="shared" si="207"/>
        <v>0</v>
      </c>
      <c r="AA873" s="20">
        <f>IFERROR(VLOOKUP(E873,INPUTS!$A$44:$C$103,3,0),SCENARIOS!$J$23)</f>
        <v>0</v>
      </c>
      <c r="AB873" s="15">
        <f t="shared" si="208"/>
        <v>0</v>
      </c>
      <c r="AC873" s="20">
        <f>IFERROR(VLOOKUP($E873,INPUTS!$A$44:$G$103,4,0),SCENARIOS!$K$23)</f>
        <v>0</v>
      </c>
      <c r="AD873" s="15">
        <f t="shared" si="209"/>
        <v>0</v>
      </c>
      <c r="AE873" s="20">
        <f>IFERROR(VLOOKUP($E873,INPUTS!$A$44:$G$103,5,0),SCENARIOS!$L$23)</f>
        <v>0</v>
      </c>
      <c r="AF873" s="15">
        <f t="shared" si="210"/>
        <v>0</v>
      </c>
      <c r="AG873" s="20">
        <f>IFERROR(VLOOKUP($E873,INPUTS!$A$44:$G$103,6,0),SCENARIOS!$M$23)</f>
        <v>0</v>
      </c>
      <c r="AH873" s="15">
        <f t="shared" si="211"/>
        <v>0</v>
      </c>
      <c r="AI873" s="20">
        <f>IFERROR(VLOOKUP($E873,INPUTS!$A$44:$G$103,7,0),SCENARIOS!$N$23)</f>
        <v>0</v>
      </c>
      <c r="AJ873" s="15">
        <f t="shared" si="212"/>
        <v>0</v>
      </c>
      <c r="AL873" t="str">
        <f t="shared" si="213"/>
        <v>N</v>
      </c>
      <c r="AM873" s="21">
        <f t="shared" si="214"/>
        <v>36880.5878465036</v>
      </c>
    </row>
    <row r="874" ht="15" customHeight="1" spans="1:39">
      <c r="A874" s="52" t="s">
        <v>1886</v>
      </c>
      <c r="B874" s="52" t="s">
        <v>678</v>
      </c>
      <c r="C874" s="52" t="s">
        <v>679</v>
      </c>
      <c r="D874" s="52" t="s">
        <v>929</v>
      </c>
      <c r="E874" s="10" t="s">
        <v>440</v>
      </c>
      <c r="F874" s="52" t="s">
        <v>439</v>
      </c>
      <c r="G874" s="52" t="s">
        <v>177</v>
      </c>
      <c r="H874" s="52" t="s">
        <v>1887</v>
      </c>
      <c r="I874" s="52" t="s">
        <v>1888</v>
      </c>
      <c r="J874" s="52" t="s">
        <v>165</v>
      </c>
      <c r="K874" s="52" t="s">
        <v>931</v>
      </c>
      <c r="L874" s="53" t="s">
        <v>1599</v>
      </c>
      <c r="M874" s="13">
        <v>365</v>
      </c>
      <c r="N874" s="14">
        <f t="shared" si="203"/>
        <v>1</v>
      </c>
      <c r="O874" s="15">
        <v>3840</v>
      </c>
      <c r="P874" s="15">
        <f t="shared" si="204"/>
        <v>1401600</v>
      </c>
      <c r="Q874" s="16">
        <f>IFERROR(VLOOKUP(G874,SCENARIOS!$A$13:$E$18,2,0),0.025)</f>
        <v>0.045</v>
      </c>
      <c r="R874" s="52">
        <f>IFERROR(VLOOKUP(L874,INPUTS!$A$107:$B$120,2,0),0.0082)</f>
        <v>0.0082</v>
      </c>
      <c r="S874" s="52">
        <f t="shared" si="205"/>
        <v>31.488</v>
      </c>
      <c r="T874" s="15">
        <f t="shared" si="206"/>
        <v>11493.12</v>
      </c>
      <c r="U874" s="15">
        <f>T874/INPUTS!$B$7*1000</f>
        <v>14366400</v>
      </c>
      <c r="V874" s="15">
        <f>T874*INPUTS!$B$6</f>
        <v>36318.2592</v>
      </c>
      <c r="W874" s="54" t="s">
        <v>396</v>
      </c>
      <c r="X874" s="54" t="s">
        <v>396</v>
      </c>
      <c r="Y874" s="67">
        <f>IFERROR(VLOOKUP(E874,INPUTS!$A$44:$B$103,2,0),0)</f>
        <v>0</v>
      </c>
      <c r="Z874" s="15">
        <f t="shared" si="207"/>
        <v>0</v>
      </c>
      <c r="AA874" s="20">
        <f>IFERROR(VLOOKUP(E874,INPUTS!$A$44:$C$103,3,0),SCENARIOS!$J$23)</f>
        <v>0</v>
      </c>
      <c r="AB874" s="15">
        <f t="shared" si="208"/>
        <v>0</v>
      </c>
      <c r="AC874" s="20">
        <f>IFERROR(VLOOKUP($E874,INPUTS!$A$44:$G$103,4,0),SCENARIOS!$K$23)</f>
        <v>0</v>
      </c>
      <c r="AD874" s="15">
        <f t="shared" si="209"/>
        <v>0</v>
      </c>
      <c r="AE874" s="20">
        <f>IFERROR(VLOOKUP($E874,INPUTS!$A$44:$G$103,5,0),SCENARIOS!$L$23)</f>
        <v>0</v>
      </c>
      <c r="AF874" s="15">
        <f t="shared" si="210"/>
        <v>0</v>
      </c>
      <c r="AG874" s="20">
        <f>IFERROR(VLOOKUP($E874,INPUTS!$A$44:$G$103,6,0),SCENARIOS!$M$23)</f>
        <v>0</v>
      </c>
      <c r="AH874" s="15">
        <f t="shared" si="211"/>
        <v>0</v>
      </c>
      <c r="AI874" s="20">
        <f>IFERROR(VLOOKUP($E874,INPUTS!$A$44:$G$103,7,0),SCENARIOS!$N$23)</f>
        <v>0</v>
      </c>
      <c r="AJ874" s="15">
        <f t="shared" si="212"/>
        <v>0</v>
      </c>
      <c r="AL874" t="str">
        <f t="shared" si="213"/>
        <v>N</v>
      </c>
      <c r="AM874" s="21">
        <f t="shared" si="214"/>
        <v>34541.8188611156</v>
      </c>
    </row>
    <row r="875" ht="15" customHeight="1" spans="1:39">
      <c r="A875" s="52" t="s">
        <v>1889</v>
      </c>
      <c r="B875" s="52" t="s">
        <v>678</v>
      </c>
      <c r="C875" s="52" t="s">
        <v>679</v>
      </c>
      <c r="D875" s="52" t="s">
        <v>929</v>
      </c>
      <c r="E875" s="10" t="s">
        <v>440</v>
      </c>
      <c r="F875" s="52" t="s">
        <v>439</v>
      </c>
      <c r="G875" s="52" t="s">
        <v>177</v>
      </c>
      <c r="H875" s="52" t="s">
        <v>640</v>
      </c>
      <c r="I875" s="52" t="s">
        <v>639</v>
      </c>
      <c r="J875" s="52" t="s">
        <v>1852</v>
      </c>
      <c r="K875" s="52" t="s">
        <v>931</v>
      </c>
      <c r="L875" s="53" t="s">
        <v>1599</v>
      </c>
      <c r="M875" s="13">
        <v>548</v>
      </c>
      <c r="N875" s="14">
        <f t="shared" si="203"/>
        <v>1.5013698630137</v>
      </c>
      <c r="O875" s="15">
        <v>3720</v>
      </c>
      <c r="P875" s="15">
        <f t="shared" si="204"/>
        <v>2038560</v>
      </c>
      <c r="Q875" s="16">
        <f>IFERROR(VLOOKUP(G875,SCENARIOS!$A$13:$E$18,2,0),0.025)</f>
        <v>0.045</v>
      </c>
      <c r="R875" s="52">
        <f>IFERROR(VLOOKUP(L875,INPUTS!$A$107:$B$120,2,0),0.0082)</f>
        <v>0.0082</v>
      </c>
      <c r="S875" s="52">
        <f t="shared" si="205"/>
        <v>30.504</v>
      </c>
      <c r="T875" s="15">
        <f t="shared" si="206"/>
        <v>16716.192</v>
      </c>
      <c r="U875" s="15">
        <f>T875/INPUTS!$B$7*1000</f>
        <v>20895240</v>
      </c>
      <c r="V875" s="15">
        <f>T875*INPUTS!$B$6</f>
        <v>52823.16672</v>
      </c>
      <c r="W875" s="54" t="s">
        <v>396</v>
      </c>
      <c r="X875" s="54" t="s">
        <v>396</v>
      </c>
      <c r="Y875" s="67">
        <f>IFERROR(VLOOKUP(E875,INPUTS!$A$44:$B$103,2,0),0)</f>
        <v>0</v>
      </c>
      <c r="Z875" s="15">
        <f t="shared" si="207"/>
        <v>0</v>
      </c>
      <c r="AA875" s="20">
        <f>IFERROR(VLOOKUP(E875,INPUTS!$A$44:$C$103,3,0),SCENARIOS!$J$23)</f>
        <v>0</v>
      </c>
      <c r="AB875" s="15">
        <f t="shared" si="208"/>
        <v>0</v>
      </c>
      <c r="AC875" s="20">
        <f>IFERROR(VLOOKUP($E875,INPUTS!$A$44:$G$103,4,0),SCENARIOS!$K$23)</f>
        <v>0</v>
      </c>
      <c r="AD875" s="15">
        <f t="shared" si="209"/>
        <v>0</v>
      </c>
      <c r="AE875" s="20">
        <f>IFERROR(VLOOKUP($E875,INPUTS!$A$44:$G$103,5,0),SCENARIOS!$L$23)</f>
        <v>0</v>
      </c>
      <c r="AF875" s="15">
        <f t="shared" si="210"/>
        <v>0</v>
      </c>
      <c r="AG875" s="20">
        <f>IFERROR(VLOOKUP($E875,INPUTS!$A$44:$G$103,6,0),SCENARIOS!$M$23)</f>
        <v>0</v>
      </c>
      <c r="AH875" s="15">
        <f t="shared" si="211"/>
        <v>0</v>
      </c>
      <c r="AI875" s="20">
        <f>IFERROR(VLOOKUP($E875,INPUTS!$A$44:$G$103,7,0),SCENARIOS!$N$23)</f>
        <v>0</v>
      </c>
      <c r="AJ875" s="15">
        <f t="shared" si="212"/>
        <v>0</v>
      </c>
      <c r="AL875" t="str">
        <f t="shared" si="213"/>
        <v>Y</v>
      </c>
      <c r="AM875" s="21">
        <f t="shared" si="214"/>
        <v>50239.4194188897</v>
      </c>
    </row>
    <row r="876" ht="15" customHeight="1" spans="1:39">
      <c r="A876" s="52" t="s">
        <v>1890</v>
      </c>
      <c r="B876" s="52" t="s">
        <v>678</v>
      </c>
      <c r="C876" s="52" t="s">
        <v>679</v>
      </c>
      <c r="D876" s="52" t="s">
        <v>929</v>
      </c>
      <c r="E876" s="10" t="s">
        <v>440</v>
      </c>
      <c r="F876" s="52" t="s">
        <v>439</v>
      </c>
      <c r="G876" s="52" t="s">
        <v>177</v>
      </c>
      <c r="H876" s="52" t="s">
        <v>1731</v>
      </c>
      <c r="I876" s="52" t="s">
        <v>1732</v>
      </c>
      <c r="J876" s="52" t="s">
        <v>1852</v>
      </c>
      <c r="K876" s="52" t="s">
        <v>931</v>
      </c>
      <c r="L876" s="53" t="s">
        <v>1599</v>
      </c>
      <c r="M876" s="13">
        <v>365</v>
      </c>
      <c r="N876" s="14">
        <f t="shared" si="203"/>
        <v>1</v>
      </c>
      <c r="O876" s="15">
        <v>3810</v>
      </c>
      <c r="P876" s="15">
        <f t="shared" si="204"/>
        <v>1390650</v>
      </c>
      <c r="Q876" s="16">
        <f>IFERROR(VLOOKUP(G876,SCENARIOS!$A$13:$E$18,2,0),0.025)</f>
        <v>0.045</v>
      </c>
      <c r="R876" s="52">
        <f>IFERROR(VLOOKUP(L876,INPUTS!$A$107:$B$120,2,0),0.0082)</f>
        <v>0.0082</v>
      </c>
      <c r="S876" s="52">
        <f t="shared" si="205"/>
        <v>31.242</v>
      </c>
      <c r="T876" s="15">
        <f t="shared" si="206"/>
        <v>11403.33</v>
      </c>
      <c r="U876" s="15">
        <f>T876/INPUTS!$B$7*1000</f>
        <v>14254162.5</v>
      </c>
      <c r="V876" s="15">
        <f>T876*INPUTS!$B$6</f>
        <v>36034.5228</v>
      </c>
      <c r="W876" s="54" t="s">
        <v>396</v>
      </c>
      <c r="X876" s="54" t="s">
        <v>396</v>
      </c>
      <c r="Y876" s="67">
        <f>IFERROR(VLOOKUP(E876,INPUTS!$A$44:$B$103,2,0),0)</f>
        <v>0</v>
      </c>
      <c r="Z876" s="15">
        <f t="shared" si="207"/>
        <v>0</v>
      </c>
      <c r="AA876" s="20">
        <f>IFERROR(VLOOKUP(E876,INPUTS!$A$44:$C$103,3,0),SCENARIOS!$J$23)</f>
        <v>0</v>
      </c>
      <c r="AB876" s="15">
        <f t="shared" si="208"/>
        <v>0</v>
      </c>
      <c r="AC876" s="20">
        <f>IFERROR(VLOOKUP($E876,INPUTS!$A$44:$G$103,4,0),SCENARIOS!$K$23)</f>
        <v>0</v>
      </c>
      <c r="AD876" s="15">
        <f t="shared" si="209"/>
        <v>0</v>
      </c>
      <c r="AE876" s="20">
        <f>IFERROR(VLOOKUP($E876,INPUTS!$A$44:$G$103,5,0),SCENARIOS!$L$23)</f>
        <v>0</v>
      </c>
      <c r="AF876" s="15">
        <f t="shared" si="210"/>
        <v>0</v>
      </c>
      <c r="AG876" s="20">
        <f>IFERROR(VLOOKUP($E876,INPUTS!$A$44:$G$103,6,0),SCENARIOS!$M$23)</f>
        <v>0</v>
      </c>
      <c r="AH876" s="15">
        <f t="shared" si="211"/>
        <v>0</v>
      </c>
      <c r="AI876" s="20">
        <f>IFERROR(VLOOKUP($E876,INPUTS!$A$44:$G$103,7,0),SCENARIOS!$N$23)</f>
        <v>0</v>
      </c>
      <c r="AJ876" s="15">
        <f t="shared" si="212"/>
        <v>0</v>
      </c>
      <c r="AL876" t="str">
        <f t="shared" si="213"/>
        <v>N</v>
      </c>
      <c r="AM876" s="21">
        <f t="shared" si="214"/>
        <v>34271.9609012631</v>
      </c>
    </row>
    <row r="877" ht="15" customHeight="1" spans="1:39">
      <c r="A877" s="52" t="s">
        <v>1891</v>
      </c>
      <c r="B877" s="52" t="s">
        <v>678</v>
      </c>
      <c r="C877" s="52" t="s">
        <v>679</v>
      </c>
      <c r="D877" s="52" t="s">
        <v>929</v>
      </c>
      <c r="E877" s="10" t="s">
        <v>440</v>
      </c>
      <c r="F877" s="52" t="s">
        <v>439</v>
      </c>
      <c r="G877" s="52" t="s">
        <v>177</v>
      </c>
      <c r="H877" s="52" t="s">
        <v>1892</v>
      </c>
      <c r="I877" s="52" t="s">
        <v>639</v>
      </c>
      <c r="J877" s="52" t="s">
        <v>1852</v>
      </c>
      <c r="K877" s="52" t="s">
        <v>931</v>
      </c>
      <c r="L877" s="53" t="s">
        <v>1599</v>
      </c>
      <c r="M877" s="13">
        <v>365</v>
      </c>
      <c r="N877" s="14">
        <f t="shared" si="203"/>
        <v>1</v>
      </c>
      <c r="O877" s="15">
        <v>3620</v>
      </c>
      <c r="P877" s="15">
        <f t="shared" si="204"/>
        <v>1321300</v>
      </c>
      <c r="Q877" s="16">
        <f>IFERROR(VLOOKUP(G877,SCENARIOS!$A$13:$E$18,2,0),0.025)</f>
        <v>0.045</v>
      </c>
      <c r="R877" s="52">
        <f>IFERROR(VLOOKUP(L877,INPUTS!$A$107:$B$120,2,0),0.0082)</f>
        <v>0.0082</v>
      </c>
      <c r="S877" s="52">
        <f t="shared" si="205"/>
        <v>29.684</v>
      </c>
      <c r="T877" s="15">
        <f t="shared" si="206"/>
        <v>10834.66</v>
      </c>
      <c r="U877" s="15">
        <f>T877/INPUTS!$B$7*1000</f>
        <v>13543325</v>
      </c>
      <c r="V877" s="15">
        <f>T877*INPUTS!$B$6</f>
        <v>34237.5256</v>
      </c>
      <c r="W877" s="54" t="s">
        <v>396</v>
      </c>
      <c r="X877" s="54" t="s">
        <v>396</v>
      </c>
      <c r="Y877" s="67">
        <f>IFERROR(VLOOKUP(E877,INPUTS!$A$44:$B$103,2,0),0)</f>
        <v>0</v>
      </c>
      <c r="Z877" s="15">
        <f t="shared" si="207"/>
        <v>0</v>
      </c>
      <c r="AA877" s="20">
        <f>IFERROR(VLOOKUP(E877,INPUTS!$A$44:$C$103,3,0),SCENARIOS!$J$23)</f>
        <v>0</v>
      </c>
      <c r="AB877" s="15">
        <f t="shared" si="208"/>
        <v>0</v>
      </c>
      <c r="AC877" s="20">
        <f>IFERROR(VLOOKUP($E877,INPUTS!$A$44:$G$103,4,0),SCENARIOS!$K$23)</f>
        <v>0</v>
      </c>
      <c r="AD877" s="15">
        <f t="shared" si="209"/>
        <v>0</v>
      </c>
      <c r="AE877" s="20">
        <f>IFERROR(VLOOKUP($E877,INPUTS!$A$44:$G$103,5,0),SCENARIOS!$L$23)</f>
        <v>0</v>
      </c>
      <c r="AF877" s="15">
        <f t="shared" si="210"/>
        <v>0</v>
      </c>
      <c r="AG877" s="20">
        <f>IFERROR(VLOOKUP($E877,INPUTS!$A$44:$G$103,6,0),SCENARIOS!$M$23)</f>
        <v>0</v>
      </c>
      <c r="AH877" s="15">
        <f t="shared" si="211"/>
        <v>0</v>
      </c>
      <c r="AI877" s="20">
        <f>IFERROR(VLOOKUP($E877,INPUTS!$A$44:$G$103,7,0),SCENARIOS!$N$23)</f>
        <v>0</v>
      </c>
      <c r="AJ877" s="15">
        <f t="shared" si="212"/>
        <v>0</v>
      </c>
      <c r="AL877" t="str">
        <f t="shared" si="213"/>
        <v>N</v>
      </c>
      <c r="AM877" s="21">
        <f t="shared" si="214"/>
        <v>32562.8604888642</v>
      </c>
    </row>
    <row r="878" ht="15" customHeight="1" spans="1:39">
      <c r="A878" s="52" t="s">
        <v>1893</v>
      </c>
      <c r="B878" s="52" t="s">
        <v>680</v>
      </c>
      <c r="C878" s="52" t="s">
        <v>681</v>
      </c>
      <c r="D878" s="52" t="s">
        <v>929</v>
      </c>
      <c r="E878" s="10" t="s">
        <v>682</v>
      </c>
      <c r="F878" s="52" t="s">
        <v>439</v>
      </c>
      <c r="G878" s="52" t="s">
        <v>177</v>
      </c>
      <c r="H878" s="52" t="s">
        <v>460</v>
      </c>
      <c r="I878" s="52" t="s">
        <v>459</v>
      </c>
      <c r="J878" s="56" t="s">
        <v>185</v>
      </c>
      <c r="K878" s="52" t="s">
        <v>931</v>
      </c>
      <c r="L878" s="53" t="s">
        <v>279</v>
      </c>
      <c r="M878" s="13">
        <v>730</v>
      </c>
      <c r="N878" s="14">
        <f t="shared" si="203"/>
        <v>2</v>
      </c>
      <c r="O878" s="15">
        <v>2960</v>
      </c>
      <c r="P878" s="15">
        <f t="shared" si="204"/>
        <v>2160800</v>
      </c>
      <c r="Q878" s="16">
        <f>IFERROR(VLOOKUP(G878,SCENARIOS!$A$13:$E$18,2,0),0.025)</f>
        <v>0.045</v>
      </c>
      <c r="R878" s="52">
        <f>IFERROR(VLOOKUP(L878,INPUTS!$A$107:$B$120,2,0),0.0082)</f>
        <v>0.0039</v>
      </c>
      <c r="S878" s="52">
        <f t="shared" si="205"/>
        <v>11.544</v>
      </c>
      <c r="T878" s="15">
        <f t="shared" si="206"/>
        <v>8427.12</v>
      </c>
      <c r="U878" s="15">
        <f>T878/INPUTS!$B$7*1000</f>
        <v>10533900</v>
      </c>
      <c r="V878" s="15">
        <f>T878*INPUTS!$B$6</f>
        <v>26629.6992</v>
      </c>
      <c r="W878" s="54" t="s">
        <v>396</v>
      </c>
      <c r="X878" s="54" t="s">
        <v>396</v>
      </c>
      <c r="Y878" s="67">
        <f>IFERROR(VLOOKUP(E878,INPUTS!$A$44:$B$103,2,0),0)</f>
        <v>0</v>
      </c>
      <c r="Z878" s="15">
        <f t="shared" si="207"/>
        <v>0</v>
      </c>
      <c r="AA878" s="20">
        <f>IFERROR(VLOOKUP(E878,INPUTS!$A$44:$C$103,3,0),SCENARIOS!$J$23)</f>
        <v>0</v>
      </c>
      <c r="AB878" s="15">
        <f t="shared" si="208"/>
        <v>0</v>
      </c>
      <c r="AC878" s="20">
        <f>IFERROR(VLOOKUP($E878,INPUTS!$A$44:$G$103,4,0),SCENARIOS!$K$23)</f>
        <v>0</v>
      </c>
      <c r="AD878" s="15">
        <f t="shared" si="209"/>
        <v>0</v>
      </c>
      <c r="AE878" s="20">
        <f>IFERROR(VLOOKUP($E878,INPUTS!$A$44:$G$103,5,0),SCENARIOS!$L$23)</f>
        <v>0</v>
      </c>
      <c r="AF878" s="15">
        <f t="shared" si="210"/>
        <v>0</v>
      </c>
      <c r="AG878" s="20">
        <f>IFERROR(VLOOKUP($E878,INPUTS!$A$44:$G$103,6,0),SCENARIOS!$M$23)</f>
        <v>0</v>
      </c>
      <c r="AH878" s="15">
        <f t="shared" si="211"/>
        <v>0</v>
      </c>
      <c r="AI878" s="20">
        <f>IFERROR(VLOOKUP($E878,INPUTS!$A$44:$G$103,7,0),SCENARIOS!$N$23)</f>
        <v>0</v>
      </c>
      <c r="AJ878" s="15">
        <f t="shared" si="212"/>
        <v>0</v>
      </c>
      <c r="AL878" t="str">
        <f t="shared" si="213"/>
        <v>N</v>
      </c>
      <c r="AM878" s="21">
        <f t="shared" si="214"/>
        <v>25327.1568173728</v>
      </c>
    </row>
    <row r="879" ht="15" customHeight="1" spans="1:39">
      <c r="A879" s="52" t="s">
        <v>1894</v>
      </c>
      <c r="B879" s="52" t="s">
        <v>680</v>
      </c>
      <c r="C879" s="52" t="s">
        <v>681</v>
      </c>
      <c r="D879" s="52" t="s">
        <v>929</v>
      </c>
      <c r="E879" s="10" t="s">
        <v>682</v>
      </c>
      <c r="F879" s="52" t="s">
        <v>439</v>
      </c>
      <c r="G879" s="52" t="s">
        <v>177</v>
      </c>
      <c r="H879" s="52" t="s">
        <v>223</v>
      </c>
      <c r="I879" s="52" t="s">
        <v>665</v>
      </c>
      <c r="J879" s="52" t="s">
        <v>165</v>
      </c>
      <c r="K879" s="52" t="s">
        <v>931</v>
      </c>
      <c r="L879" s="53" t="s">
        <v>279</v>
      </c>
      <c r="M879" s="13">
        <v>365</v>
      </c>
      <c r="N879" s="14">
        <f t="shared" si="203"/>
        <v>1</v>
      </c>
      <c r="O879" s="15">
        <v>3590</v>
      </c>
      <c r="P879" s="15">
        <f t="shared" si="204"/>
        <v>1310350</v>
      </c>
      <c r="Q879" s="16">
        <f>IFERROR(VLOOKUP(G879,SCENARIOS!$A$13:$E$18,2,0),0.025)</f>
        <v>0.045</v>
      </c>
      <c r="R879" s="52">
        <f>IFERROR(VLOOKUP(L879,INPUTS!$A$107:$B$120,2,0),0.0082)</f>
        <v>0.0039</v>
      </c>
      <c r="S879" s="52">
        <f t="shared" si="205"/>
        <v>14.001</v>
      </c>
      <c r="T879" s="15">
        <f t="shared" si="206"/>
        <v>5110.365</v>
      </c>
      <c r="U879" s="15">
        <f>T879/INPUTS!$B$7*1000</f>
        <v>6387956.25</v>
      </c>
      <c r="V879" s="15">
        <f>T879*INPUTS!$B$6</f>
        <v>16148.7534</v>
      </c>
      <c r="W879" s="54" t="s">
        <v>396</v>
      </c>
      <c r="X879" s="54" t="s">
        <v>396</v>
      </c>
      <c r="Y879" s="67">
        <f>IFERROR(VLOOKUP(E879,INPUTS!$A$44:$B$103,2,0),0)</f>
        <v>0</v>
      </c>
      <c r="Z879" s="15">
        <f t="shared" si="207"/>
        <v>0</v>
      </c>
      <c r="AA879" s="20">
        <f>IFERROR(VLOOKUP(E879,INPUTS!$A$44:$C$103,3,0),SCENARIOS!$J$23)</f>
        <v>0</v>
      </c>
      <c r="AB879" s="15">
        <f t="shared" si="208"/>
        <v>0</v>
      </c>
      <c r="AC879" s="20">
        <f>IFERROR(VLOOKUP($E879,INPUTS!$A$44:$G$103,4,0),SCENARIOS!$K$23)</f>
        <v>0</v>
      </c>
      <c r="AD879" s="15">
        <f t="shared" si="209"/>
        <v>0</v>
      </c>
      <c r="AE879" s="20">
        <f>IFERROR(VLOOKUP($E879,INPUTS!$A$44:$G$103,5,0),SCENARIOS!$L$23)</f>
        <v>0</v>
      </c>
      <c r="AF879" s="15">
        <f t="shared" si="210"/>
        <v>0</v>
      </c>
      <c r="AG879" s="20">
        <f>IFERROR(VLOOKUP($E879,INPUTS!$A$44:$G$103,6,0),SCENARIOS!$M$23)</f>
        <v>0</v>
      </c>
      <c r="AH879" s="15">
        <f t="shared" si="211"/>
        <v>0</v>
      </c>
      <c r="AI879" s="20">
        <f>IFERROR(VLOOKUP($E879,INPUTS!$A$44:$G$103,7,0),SCENARIOS!$N$23)</f>
        <v>0</v>
      </c>
      <c r="AJ879" s="15">
        <f t="shared" si="212"/>
        <v>0</v>
      </c>
      <c r="AL879" t="str">
        <f t="shared" si="213"/>
        <v>N</v>
      </c>
      <c r="AM879" s="21">
        <f t="shared" si="214"/>
        <v>15358.8670564812</v>
      </c>
    </row>
    <row r="880" ht="15" customHeight="1" spans="1:39">
      <c r="A880" s="52" t="s">
        <v>1895</v>
      </c>
      <c r="B880" s="52" t="s">
        <v>680</v>
      </c>
      <c r="C880" s="52" t="s">
        <v>681</v>
      </c>
      <c r="D880" s="52" t="s">
        <v>929</v>
      </c>
      <c r="E880" s="10" t="s">
        <v>682</v>
      </c>
      <c r="F880" s="52" t="s">
        <v>439</v>
      </c>
      <c r="G880" s="52" t="s">
        <v>177</v>
      </c>
      <c r="H880" s="52" t="s">
        <v>206</v>
      </c>
      <c r="I880" s="52" t="s">
        <v>408</v>
      </c>
      <c r="J880" s="52" t="s">
        <v>165</v>
      </c>
      <c r="K880" s="52" t="s">
        <v>931</v>
      </c>
      <c r="L880" s="53" t="s">
        <v>279</v>
      </c>
      <c r="M880" s="13">
        <v>260</v>
      </c>
      <c r="N880" s="14">
        <f t="shared" si="203"/>
        <v>0.712328767123288</v>
      </c>
      <c r="O880" s="15">
        <v>5500</v>
      </c>
      <c r="P880" s="15">
        <f t="shared" si="204"/>
        <v>1430000</v>
      </c>
      <c r="Q880" s="16">
        <f>IFERROR(VLOOKUP(G880,SCENARIOS!$A$13:$E$18,2,0),0.025)</f>
        <v>0.045</v>
      </c>
      <c r="R880" s="52">
        <f>IFERROR(VLOOKUP(L880,INPUTS!$A$107:$B$120,2,0),0.0082)</f>
        <v>0.0039</v>
      </c>
      <c r="S880" s="52">
        <f t="shared" si="205"/>
        <v>21.45</v>
      </c>
      <c r="T880" s="15">
        <f t="shared" si="206"/>
        <v>5577</v>
      </c>
      <c r="U880" s="15">
        <f>T880/INPUTS!$B$7*1000</f>
        <v>6971250</v>
      </c>
      <c r="V880" s="15">
        <f>T880*INPUTS!$B$6</f>
        <v>17623.32</v>
      </c>
      <c r="W880" s="54" t="s">
        <v>396</v>
      </c>
      <c r="X880" s="54" t="s">
        <v>396</v>
      </c>
      <c r="Y880" s="67">
        <f>IFERROR(VLOOKUP(E880,INPUTS!$A$44:$B$103,2,0),0)</f>
        <v>0</v>
      </c>
      <c r="Z880" s="15">
        <f t="shared" si="207"/>
        <v>0</v>
      </c>
      <c r="AA880" s="20">
        <f>IFERROR(VLOOKUP(E880,INPUTS!$A$44:$C$103,3,0),SCENARIOS!$J$23)</f>
        <v>0</v>
      </c>
      <c r="AB880" s="15">
        <f t="shared" si="208"/>
        <v>0</v>
      </c>
      <c r="AC880" s="20">
        <f>IFERROR(VLOOKUP($E880,INPUTS!$A$44:$G$103,4,0),SCENARIOS!$K$23)</f>
        <v>0</v>
      </c>
      <c r="AD880" s="15">
        <f t="shared" si="209"/>
        <v>0</v>
      </c>
      <c r="AE880" s="20">
        <f>IFERROR(VLOOKUP($E880,INPUTS!$A$44:$G$103,5,0),SCENARIOS!$L$23)</f>
        <v>0</v>
      </c>
      <c r="AF880" s="15">
        <f t="shared" si="210"/>
        <v>0</v>
      </c>
      <c r="AG880" s="20">
        <f>IFERROR(VLOOKUP($E880,INPUTS!$A$44:$G$103,6,0),SCENARIOS!$M$23)</f>
        <v>0</v>
      </c>
      <c r="AH880" s="15">
        <f t="shared" si="211"/>
        <v>0</v>
      </c>
      <c r="AI880" s="20">
        <f>IFERROR(VLOOKUP($E880,INPUTS!$A$44:$G$103,7,0),SCENARIOS!$N$23)</f>
        <v>0</v>
      </c>
      <c r="AJ880" s="15">
        <f t="shared" si="212"/>
        <v>0</v>
      </c>
      <c r="AL880" t="str">
        <f t="shared" si="213"/>
        <v>N</v>
      </c>
      <c r="AM880" s="21">
        <f t="shared" si="214"/>
        <v>16761.3079641074</v>
      </c>
    </row>
    <row r="881" ht="15" customHeight="1" spans="1:39">
      <c r="A881" s="52" t="s">
        <v>1896</v>
      </c>
      <c r="B881" s="52" t="s">
        <v>680</v>
      </c>
      <c r="C881" s="52" t="s">
        <v>681</v>
      </c>
      <c r="D881" s="52" t="s">
        <v>929</v>
      </c>
      <c r="E881" s="10" t="s">
        <v>682</v>
      </c>
      <c r="F881" s="52" t="s">
        <v>439</v>
      </c>
      <c r="G881" s="52" t="s">
        <v>177</v>
      </c>
      <c r="H881" s="52" t="s">
        <v>819</v>
      </c>
      <c r="I881" s="52" t="s">
        <v>575</v>
      </c>
      <c r="J881" s="52" t="s">
        <v>173</v>
      </c>
      <c r="K881" s="52" t="s">
        <v>931</v>
      </c>
      <c r="L881" s="53" t="s">
        <v>279</v>
      </c>
      <c r="M881" s="13">
        <v>730</v>
      </c>
      <c r="N881" s="14">
        <f t="shared" si="203"/>
        <v>2</v>
      </c>
      <c r="O881" s="15">
        <v>1900</v>
      </c>
      <c r="P881" s="15">
        <f t="shared" si="204"/>
        <v>1387000</v>
      </c>
      <c r="Q881" s="16">
        <f>IFERROR(VLOOKUP(G881,SCENARIOS!$A$13:$E$18,2,0),0.025)</f>
        <v>0.045</v>
      </c>
      <c r="R881" s="52">
        <f>IFERROR(VLOOKUP(L881,INPUTS!$A$107:$B$120,2,0),0.0082)</f>
        <v>0.0039</v>
      </c>
      <c r="S881" s="52">
        <f t="shared" si="205"/>
        <v>7.41</v>
      </c>
      <c r="T881" s="15">
        <f t="shared" si="206"/>
        <v>5409.3</v>
      </c>
      <c r="U881" s="15">
        <f>T881/INPUTS!$B$7*1000</f>
        <v>6761625</v>
      </c>
      <c r="V881" s="15">
        <f>T881*INPUTS!$B$6</f>
        <v>17093.388</v>
      </c>
      <c r="W881" s="54" t="s">
        <v>521</v>
      </c>
      <c r="X881" s="54" t="s">
        <v>396</v>
      </c>
      <c r="Y881" s="67">
        <f>IFERROR(VLOOKUP(E881,INPUTS!$A$44:$B$103,2,0),0)</f>
        <v>0</v>
      </c>
      <c r="Z881" s="15">
        <f t="shared" si="207"/>
        <v>0</v>
      </c>
      <c r="AA881" s="20">
        <f>IFERROR(VLOOKUP(E881,INPUTS!$A$44:$C$103,3,0),SCENARIOS!$J$23)</f>
        <v>0</v>
      </c>
      <c r="AB881" s="15">
        <f t="shared" si="208"/>
        <v>0</v>
      </c>
      <c r="AC881" s="20">
        <f>IFERROR(VLOOKUP($E881,INPUTS!$A$44:$G$103,4,0),SCENARIOS!$K$23)</f>
        <v>0</v>
      </c>
      <c r="AD881" s="15">
        <f t="shared" si="209"/>
        <v>0</v>
      </c>
      <c r="AE881" s="20">
        <f>IFERROR(VLOOKUP($E881,INPUTS!$A$44:$G$103,5,0),SCENARIOS!$L$23)</f>
        <v>0</v>
      </c>
      <c r="AF881" s="15">
        <f t="shared" si="210"/>
        <v>0</v>
      </c>
      <c r="AG881" s="20">
        <f>IFERROR(VLOOKUP($E881,INPUTS!$A$44:$G$103,6,0),SCENARIOS!$M$23)</f>
        <v>0</v>
      </c>
      <c r="AH881" s="15">
        <f t="shared" si="211"/>
        <v>0</v>
      </c>
      <c r="AI881" s="20">
        <f>IFERROR(VLOOKUP($E881,INPUTS!$A$44:$G$103,7,0),SCENARIOS!$N$23)</f>
        <v>0</v>
      </c>
      <c r="AJ881" s="15">
        <f t="shared" si="212"/>
        <v>0</v>
      </c>
      <c r="AL881" t="str">
        <f t="shared" si="213"/>
        <v>N</v>
      </c>
      <c r="AM881" s="21">
        <f t="shared" si="214"/>
        <v>16257.2966057461</v>
      </c>
    </row>
    <row r="882" ht="15" customHeight="1" spans="1:39">
      <c r="A882" s="52" t="s">
        <v>1897</v>
      </c>
      <c r="B882" s="52" t="s">
        <v>680</v>
      </c>
      <c r="C882" s="52" t="s">
        <v>681</v>
      </c>
      <c r="D882" s="52" t="s">
        <v>929</v>
      </c>
      <c r="E882" s="10" t="s">
        <v>682</v>
      </c>
      <c r="F882" s="52" t="s">
        <v>439</v>
      </c>
      <c r="G882" s="52" t="s">
        <v>177</v>
      </c>
      <c r="H882" s="52" t="s">
        <v>576</v>
      </c>
      <c r="I882" s="52" t="s">
        <v>575</v>
      </c>
      <c r="J882" s="52" t="s">
        <v>173</v>
      </c>
      <c r="K882" s="52" t="s">
        <v>931</v>
      </c>
      <c r="L882" s="53" t="s">
        <v>279</v>
      </c>
      <c r="M882" s="13">
        <v>548</v>
      </c>
      <c r="N882" s="14">
        <f t="shared" si="203"/>
        <v>1.5013698630137</v>
      </c>
      <c r="O882" s="15">
        <v>2160</v>
      </c>
      <c r="P882" s="15">
        <f t="shared" si="204"/>
        <v>1183680</v>
      </c>
      <c r="Q882" s="16">
        <f>IFERROR(VLOOKUP(G882,SCENARIOS!$A$13:$E$18,2,0),0.025)</f>
        <v>0.045</v>
      </c>
      <c r="R882" s="52">
        <f>IFERROR(VLOOKUP(L882,INPUTS!$A$107:$B$120,2,0),0.0082)</f>
        <v>0.0039</v>
      </c>
      <c r="S882" s="52">
        <f t="shared" si="205"/>
        <v>8.424</v>
      </c>
      <c r="T882" s="15">
        <f t="shared" si="206"/>
        <v>4616.352</v>
      </c>
      <c r="U882" s="15">
        <f>T882/INPUTS!$B$7*1000</f>
        <v>5770440</v>
      </c>
      <c r="V882" s="15">
        <f>T882*INPUTS!$B$6</f>
        <v>14587.67232</v>
      </c>
      <c r="W882" s="54" t="s">
        <v>521</v>
      </c>
      <c r="X882" s="54" t="s">
        <v>396</v>
      </c>
      <c r="Y882" s="67">
        <f>IFERROR(VLOOKUP(E882,INPUTS!$A$44:$B$103,2,0),0)</f>
        <v>0</v>
      </c>
      <c r="Z882" s="15">
        <f t="shared" si="207"/>
        <v>0</v>
      </c>
      <c r="AA882" s="20">
        <f>IFERROR(VLOOKUP(E882,INPUTS!$A$44:$C$103,3,0),SCENARIOS!$J$23)</f>
        <v>0</v>
      </c>
      <c r="AB882" s="15">
        <f t="shared" si="208"/>
        <v>0</v>
      </c>
      <c r="AC882" s="20">
        <f>IFERROR(VLOOKUP($E882,INPUTS!$A$44:$G$103,4,0),SCENARIOS!$K$23)</f>
        <v>0</v>
      </c>
      <c r="AD882" s="15">
        <f t="shared" si="209"/>
        <v>0</v>
      </c>
      <c r="AE882" s="20">
        <f>IFERROR(VLOOKUP($E882,INPUTS!$A$44:$G$103,5,0),SCENARIOS!$L$23)</f>
        <v>0</v>
      </c>
      <c r="AF882" s="15">
        <f t="shared" si="210"/>
        <v>0</v>
      </c>
      <c r="AG882" s="20">
        <f>IFERROR(VLOOKUP($E882,INPUTS!$A$44:$G$103,6,0),SCENARIOS!$M$23)</f>
        <v>0</v>
      </c>
      <c r="AH882" s="15">
        <f t="shared" si="211"/>
        <v>0</v>
      </c>
      <c r="AI882" s="20">
        <f>IFERROR(VLOOKUP($E882,INPUTS!$A$44:$G$103,7,0),SCENARIOS!$N$23)</f>
        <v>0</v>
      </c>
      <c r="AJ882" s="15">
        <f t="shared" si="212"/>
        <v>0</v>
      </c>
      <c r="AL882" t="str">
        <f t="shared" si="213"/>
        <v>N</v>
      </c>
      <c r="AM882" s="21">
        <f t="shared" si="214"/>
        <v>13874.1433643039</v>
      </c>
    </row>
    <row r="883" ht="15" customHeight="1" spans="1:39">
      <c r="A883" s="52" t="s">
        <v>1898</v>
      </c>
      <c r="B883" s="52" t="s">
        <v>680</v>
      </c>
      <c r="C883" s="52" t="s">
        <v>681</v>
      </c>
      <c r="D883" s="52" t="s">
        <v>929</v>
      </c>
      <c r="E883" s="10" t="s">
        <v>682</v>
      </c>
      <c r="F883" s="52" t="s">
        <v>439</v>
      </c>
      <c r="G883" s="52" t="s">
        <v>177</v>
      </c>
      <c r="H883" s="52" t="s">
        <v>814</v>
      </c>
      <c r="I883" s="52" t="s">
        <v>575</v>
      </c>
      <c r="J883" s="52" t="s">
        <v>173</v>
      </c>
      <c r="K883" s="52" t="s">
        <v>931</v>
      </c>
      <c r="L883" s="53" t="s">
        <v>279</v>
      </c>
      <c r="M883" s="13">
        <v>548</v>
      </c>
      <c r="N883" s="14">
        <f t="shared" si="203"/>
        <v>1.5013698630137</v>
      </c>
      <c r="O883" s="15">
        <v>1820</v>
      </c>
      <c r="P883" s="15">
        <f t="shared" si="204"/>
        <v>997360</v>
      </c>
      <c r="Q883" s="16">
        <f>IFERROR(VLOOKUP(G883,SCENARIOS!$A$13:$E$18,2,0),0.025)</f>
        <v>0.045</v>
      </c>
      <c r="R883" s="52">
        <f>IFERROR(VLOOKUP(L883,INPUTS!$A$107:$B$120,2,0),0.0082)</f>
        <v>0.0039</v>
      </c>
      <c r="S883" s="52">
        <f t="shared" si="205"/>
        <v>7.098</v>
      </c>
      <c r="T883" s="15">
        <f t="shared" si="206"/>
        <v>3889.704</v>
      </c>
      <c r="U883" s="15">
        <f>T883/INPUTS!$B$7*1000</f>
        <v>4862130</v>
      </c>
      <c r="V883" s="15">
        <f>T883*INPUTS!$B$6</f>
        <v>12291.46464</v>
      </c>
      <c r="W883" s="54" t="s">
        <v>521</v>
      </c>
      <c r="X883" s="54" t="s">
        <v>396</v>
      </c>
      <c r="Y883" s="67">
        <f>IFERROR(VLOOKUP(E883,INPUTS!$A$44:$B$103,2,0),0)</f>
        <v>0</v>
      </c>
      <c r="Z883" s="15">
        <f t="shared" si="207"/>
        <v>0</v>
      </c>
      <c r="AA883" s="20">
        <f>IFERROR(VLOOKUP(E883,INPUTS!$A$44:$C$103,3,0),SCENARIOS!$J$23)</f>
        <v>0</v>
      </c>
      <c r="AB883" s="15">
        <f t="shared" si="208"/>
        <v>0</v>
      </c>
      <c r="AC883" s="20">
        <f>IFERROR(VLOOKUP($E883,INPUTS!$A$44:$G$103,4,0),SCENARIOS!$K$23)</f>
        <v>0</v>
      </c>
      <c r="AD883" s="15">
        <f t="shared" si="209"/>
        <v>0</v>
      </c>
      <c r="AE883" s="20">
        <f>IFERROR(VLOOKUP($E883,INPUTS!$A$44:$G$103,5,0),SCENARIOS!$L$23)</f>
        <v>0</v>
      </c>
      <c r="AF883" s="15">
        <f t="shared" si="210"/>
        <v>0</v>
      </c>
      <c r="AG883" s="20">
        <f>IFERROR(VLOOKUP($E883,INPUTS!$A$44:$G$103,6,0),SCENARIOS!$M$23)</f>
        <v>0</v>
      </c>
      <c r="AH883" s="15">
        <f t="shared" si="211"/>
        <v>0</v>
      </c>
      <c r="AI883" s="20">
        <f>IFERROR(VLOOKUP($E883,INPUTS!$A$44:$G$103,7,0),SCENARIOS!$N$23)</f>
        <v>0</v>
      </c>
      <c r="AJ883" s="15">
        <f t="shared" si="212"/>
        <v>0</v>
      </c>
      <c r="AL883" t="str">
        <f t="shared" si="213"/>
        <v>N</v>
      </c>
      <c r="AM883" s="21">
        <f t="shared" si="214"/>
        <v>11690.2504273301</v>
      </c>
    </row>
    <row r="884" ht="15" customHeight="1" spans="1:39">
      <c r="A884" s="52" t="s">
        <v>1899</v>
      </c>
      <c r="B884" s="52" t="s">
        <v>687</v>
      </c>
      <c r="C884" s="52" t="s">
        <v>688</v>
      </c>
      <c r="D884" s="52" t="s">
        <v>929</v>
      </c>
      <c r="E884" s="10" t="s">
        <v>690</v>
      </c>
      <c r="F884" s="52" t="s">
        <v>689</v>
      </c>
      <c r="G884" s="52" t="s">
        <v>177</v>
      </c>
      <c r="H884" s="52" t="s">
        <v>224</v>
      </c>
      <c r="I884" s="52" t="s">
        <v>938</v>
      </c>
      <c r="J884" s="52" t="s">
        <v>165</v>
      </c>
      <c r="K884" s="52" t="s">
        <v>931</v>
      </c>
      <c r="L884" s="53" t="s">
        <v>291</v>
      </c>
      <c r="M884" s="13">
        <v>548</v>
      </c>
      <c r="N884" s="14">
        <f t="shared" si="203"/>
        <v>1.5013698630137</v>
      </c>
      <c r="O884" s="15">
        <v>5850</v>
      </c>
      <c r="P884" s="15">
        <f t="shared" si="204"/>
        <v>3205800</v>
      </c>
      <c r="Q884" s="16">
        <f>IFERROR(VLOOKUP(G884,SCENARIOS!$A$13:$E$18,2,0),0.025)</f>
        <v>0.045</v>
      </c>
      <c r="R884" s="52">
        <f>IFERROR(VLOOKUP(L884,INPUTS!$A$107:$B$120,2,0),0.0082)</f>
        <v>0.0079</v>
      </c>
      <c r="S884" s="52">
        <f t="shared" si="205"/>
        <v>46.215</v>
      </c>
      <c r="T884" s="15">
        <f t="shared" si="206"/>
        <v>25325.82</v>
      </c>
      <c r="U884" s="15">
        <f>T884/INPUTS!$B$7*1000</f>
        <v>31657275</v>
      </c>
      <c r="V884" s="15">
        <f>T884*INPUTS!$B$6</f>
        <v>80029.5912</v>
      </c>
      <c r="W884" s="54" t="s">
        <v>396</v>
      </c>
      <c r="X884" s="54" t="s">
        <v>396</v>
      </c>
      <c r="Y884" s="67">
        <f>IFERROR(VLOOKUP(E884,INPUTS!$A$44:$B$103,2,0),0)</f>
        <v>0</v>
      </c>
      <c r="Z884" s="15">
        <f t="shared" si="207"/>
        <v>0</v>
      </c>
      <c r="AA884" s="20">
        <f>IFERROR(VLOOKUP(E884,INPUTS!$A$44:$C$103,3,0),SCENARIOS!$J$23)</f>
        <v>0</v>
      </c>
      <c r="AB884" s="15">
        <f t="shared" si="208"/>
        <v>0</v>
      </c>
      <c r="AC884" s="20">
        <f>IFERROR(VLOOKUP($E884,INPUTS!$A$44:$G$103,4,0),SCENARIOS!$K$23)</f>
        <v>0</v>
      </c>
      <c r="AD884" s="15">
        <f t="shared" si="209"/>
        <v>0</v>
      </c>
      <c r="AE884" s="20">
        <f>IFERROR(VLOOKUP($E884,INPUTS!$A$44:$G$103,5,0),SCENARIOS!$L$23)</f>
        <v>0</v>
      </c>
      <c r="AF884" s="15">
        <f t="shared" si="210"/>
        <v>0</v>
      </c>
      <c r="AG884" s="20">
        <f>IFERROR(VLOOKUP($E884,INPUTS!$A$44:$G$103,6,0),SCENARIOS!$M$23)</f>
        <v>0</v>
      </c>
      <c r="AH884" s="15">
        <f t="shared" si="211"/>
        <v>0</v>
      </c>
      <c r="AI884" s="20">
        <f>IFERROR(VLOOKUP($E884,INPUTS!$A$44:$G$103,7,0),SCENARIOS!$N$23)</f>
        <v>0</v>
      </c>
      <c r="AJ884" s="15">
        <f t="shared" si="212"/>
        <v>0</v>
      </c>
      <c r="AL884" t="str">
        <f t="shared" si="213"/>
        <v>N</v>
      </c>
      <c r="AM884" s="21">
        <f t="shared" si="214"/>
        <v>76115.0920680562</v>
      </c>
    </row>
    <row r="885" ht="15" customHeight="1" spans="1:39">
      <c r="A885" s="52" t="s">
        <v>1900</v>
      </c>
      <c r="B885" s="52" t="s">
        <v>687</v>
      </c>
      <c r="C885" s="52" t="s">
        <v>688</v>
      </c>
      <c r="D885" s="52" t="s">
        <v>929</v>
      </c>
      <c r="E885" s="10" t="s">
        <v>690</v>
      </c>
      <c r="F885" s="52" t="s">
        <v>689</v>
      </c>
      <c r="G885" s="52" t="s">
        <v>177</v>
      </c>
      <c r="H885" s="52" t="s">
        <v>200</v>
      </c>
      <c r="I885" s="52" t="s">
        <v>391</v>
      </c>
      <c r="J885" s="52" t="s">
        <v>165</v>
      </c>
      <c r="K885" s="52" t="s">
        <v>931</v>
      </c>
      <c r="L885" s="53" t="s">
        <v>291</v>
      </c>
      <c r="M885" s="13">
        <v>365</v>
      </c>
      <c r="N885" s="14">
        <f t="shared" si="203"/>
        <v>1</v>
      </c>
      <c r="O885" s="15">
        <v>5310</v>
      </c>
      <c r="P885" s="15">
        <f t="shared" si="204"/>
        <v>1938150</v>
      </c>
      <c r="Q885" s="16">
        <f>IFERROR(VLOOKUP(G885,SCENARIOS!$A$13:$E$18,2,0),0.025)</f>
        <v>0.045</v>
      </c>
      <c r="R885" s="52">
        <f>IFERROR(VLOOKUP(L885,INPUTS!$A$107:$B$120,2,0),0.0082)</f>
        <v>0.0079</v>
      </c>
      <c r="S885" s="52">
        <f t="shared" si="205"/>
        <v>41.949</v>
      </c>
      <c r="T885" s="15">
        <f t="shared" si="206"/>
        <v>15311.385</v>
      </c>
      <c r="U885" s="15">
        <f>T885/INPUTS!$B$7*1000</f>
        <v>19139231.25</v>
      </c>
      <c r="V885" s="15">
        <f>T885*INPUTS!$B$6</f>
        <v>48383.9766</v>
      </c>
      <c r="W885" s="54" t="s">
        <v>396</v>
      </c>
      <c r="X885" s="54" t="s">
        <v>396</v>
      </c>
      <c r="Y885" s="67">
        <f>IFERROR(VLOOKUP(E885,INPUTS!$A$44:$B$103,2,0),0)</f>
        <v>0</v>
      </c>
      <c r="Z885" s="15">
        <f t="shared" si="207"/>
        <v>0</v>
      </c>
      <c r="AA885" s="20">
        <f>IFERROR(VLOOKUP(E885,INPUTS!$A$44:$C$103,3,0),SCENARIOS!$J$23)</f>
        <v>0</v>
      </c>
      <c r="AB885" s="15">
        <f t="shared" si="208"/>
        <v>0</v>
      </c>
      <c r="AC885" s="20">
        <f>IFERROR(VLOOKUP($E885,INPUTS!$A$44:$G$103,4,0),SCENARIOS!$K$23)</f>
        <v>0</v>
      </c>
      <c r="AD885" s="15">
        <f t="shared" si="209"/>
        <v>0</v>
      </c>
      <c r="AE885" s="20">
        <f>IFERROR(VLOOKUP($E885,INPUTS!$A$44:$G$103,5,0),SCENARIOS!$L$23)</f>
        <v>0</v>
      </c>
      <c r="AF885" s="15">
        <f t="shared" si="210"/>
        <v>0</v>
      </c>
      <c r="AG885" s="20">
        <f>IFERROR(VLOOKUP($E885,INPUTS!$A$44:$G$103,6,0),SCENARIOS!$M$23)</f>
        <v>0</v>
      </c>
      <c r="AH885" s="15">
        <f t="shared" si="211"/>
        <v>0</v>
      </c>
      <c r="AI885" s="20">
        <f>IFERROR(VLOOKUP($E885,INPUTS!$A$44:$G$103,7,0),SCENARIOS!$N$23)</f>
        <v>0</v>
      </c>
      <c r="AJ885" s="15">
        <f t="shared" si="212"/>
        <v>0</v>
      </c>
      <c r="AL885" t="str">
        <f t="shared" si="213"/>
        <v>N</v>
      </c>
      <c r="AM885" s="21">
        <f t="shared" si="214"/>
        <v>46017.3640563052</v>
      </c>
    </row>
    <row r="886" ht="15" customHeight="1" spans="1:39">
      <c r="A886" s="52" t="s">
        <v>1901</v>
      </c>
      <c r="B886" s="52" t="s">
        <v>687</v>
      </c>
      <c r="C886" s="52" t="s">
        <v>688</v>
      </c>
      <c r="D886" s="52" t="s">
        <v>929</v>
      </c>
      <c r="E886" s="10" t="s">
        <v>690</v>
      </c>
      <c r="F886" s="52" t="s">
        <v>689</v>
      </c>
      <c r="G886" s="52" t="s">
        <v>177</v>
      </c>
      <c r="H886" s="52" t="s">
        <v>203</v>
      </c>
      <c r="I886" s="52" t="s">
        <v>399</v>
      </c>
      <c r="J886" s="52" t="s">
        <v>165</v>
      </c>
      <c r="K886" s="52" t="s">
        <v>931</v>
      </c>
      <c r="L886" s="53" t="s">
        <v>291</v>
      </c>
      <c r="M886" s="13">
        <v>260</v>
      </c>
      <c r="N886" s="14">
        <f t="shared" si="203"/>
        <v>0.712328767123288</v>
      </c>
      <c r="O886" s="15">
        <v>5530</v>
      </c>
      <c r="P886" s="15">
        <f t="shared" si="204"/>
        <v>1437800</v>
      </c>
      <c r="Q886" s="16">
        <f>IFERROR(VLOOKUP(G886,SCENARIOS!$A$13:$E$18,2,0),0.025)</f>
        <v>0.045</v>
      </c>
      <c r="R886" s="52">
        <f>IFERROR(VLOOKUP(L886,INPUTS!$A$107:$B$120,2,0),0.0082)</f>
        <v>0.0079</v>
      </c>
      <c r="S886" s="52">
        <f t="shared" si="205"/>
        <v>43.687</v>
      </c>
      <c r="T886" s="15">
        <f t="shared" si="206"/>
        <v>11358.62</v>
      </c>
      <c r="U886" s="15">
        <f>T886/INPUTS!$B$7*1000</f>
        <v>14198275</v>
      </c>
      <c r="V886" s="15">
        <f>T886*INPUTS!$B$6</f>
        <v>35893.2392</v>
      </c>
      <c r="W886" s="54" t="s">
        <v>396</v>
      </c>
      <c r="X886" s="54" t="s">
        <v>396</v>
      </c>
      <c r="Y886" s="67">
        <f>IFERROR(VLOOKUP(E886,INPUTS!$A$44:$B$103,2,0),0)</f>
        <v>0</v>
      </c>
      <c r="Z886" s="15">
        <f t="shared" si="207"/>
        <v>0</v>
      </c>
      <c r="AA886" s="20">
        <f>IFERROR(VLOOKUP(E886,INPUTS!$A$44:$C$103,3,0),SCENARIOS!$J$23)</f>
        <v>0</v>
      </c>
      <c r="AB886" s="15">
        <f t="shared" si="208"/>
        <v>0</v>
      </c>
      <c r="AC886" s="20">
        <f>IFERROR(VLOOKUP($E886,INPUTS!$A$44:$G$103,4,0),SCENARIOS!$K$23)</f>
        <v>0</v>
      </c>
      <c r="AD886" s="15">
        <f t="shared" si="209"/>
        <v>0</v>
      </c>
      <c r="AE886" s="20">
        <f>IFERROR(VLOOKUP($E886,INPUTS!$A$44:$G$103,5,0),SCENARIOS!$L$23)</f>
        <v>0</v>
      </c>
      <c r="AF886" s="15">
        <f t="shared" si="210"/>
        <v>0</v>
      </c>
      <c r="AG886" s="20">
        <f>IFERROR(VLOOKUP($E886,INPUTS!$A$44:$G$103,6,0),SCENARIOS!$M$23)</f>
        <v>0</v>
      </c>
      <c r="AH886" s="15">
        <f t="shared" si="211"/>
        <v>0</v>
      </c>
      <c r="AI886" s="20">
        <f>IFERROR(VLOOKUP($E886,INPUTS!$A$44:$G$103,7,0),SCENARIOS!$N$23)</f>
        <v>0</v>
      </c>
      <c r="AJ886" s="15">
        <f t="shared" si="212"/>
        <v>0</v>
      </c>
      <c r="AL886" t="str">
        <f t="shared" si="213"/>
        <v>N</v>
      </c>
      <c r="AM886" s="21">
        <f t="shared" si="214"/>
        <v>34137.5879267113</v>
      </c>
    </row>
    <row r="887" ht="15" customHeight="1" spans="1:39">
      <c r="A887" s="52" t="s">
        <v>1902</v>
      </c>
      <c r="B887" s="52" t="s">
        <v>687</v>
      </c>
      <c r="C887" s="52" t="s">
        <v>688</v>
      </c>
      <c r="D887" s="52" t="s">
        <v>929</v>
      </c>
      <c r="E887" s="10" t="s">
        <v>690</v>
      </c>
      <c r="F887" s="52" t="s">
        <v>689</v>
      </c>
      <c r="G887" s="52" t="s">
        <v>177</v>
      </c>
      <c r="H887" s="52" t="s">
        <v>819</v>
      </c>
      <c r="I887" s="52" t="s">
        <v>575</v>
      </c>
      <c r="J887" s="52" t="s">
        <v>173</v>
      </c>
      <c r="K887" s="52" t="s">
        <v>931</v>
      </c>
      <c r="L887" s="53" t="s">
        <v>1599</v>
      </c>
      <c r="M887" s="13">
        <v>730</v>
      </c>
      <c r="N887" s="14">
        <f t="shared" si="203"/>
        <v>2</v>
      </c>
      <c r="O887" s="15">
        <v>1680</v>
      </c>
      <c r="P887" s="15">
        <f t="shared" si="204"/>
        <v>1226400</v>
      </c>
      <c r="Q887" s="16">
        <f>IFERROR(VLOOKUP(G887,SCENARIOS!$A$13:$E$18,2,0),0.025)</f>
        <v>0.045</v>
      </c>
      <c r="R887" s="52">
        <f>IFERROR(VLOOKUP(L887,INPUTS!$A$107:$B$120,2,0),0.0082)</f>
        <v>0.0082</v>
      </c>
      <c r="S887" s="52">
        <f t="shared" si="205"/>
        <v>13.776</v>
      </c>
      <c r="T887" s="15">
        <f t="shared" si="206"/>
        <v>10056.48</v>
      </c>
      <c r="U887" s="15">
        <f>T887/INPUTS!$B$7*1000</f>
        <v>12570600</v>
      </c>
      <c r="V887" s="15">
        <f>T887*INPUTS!$B$6</f>
        <v>31778.4768</v>
      </c>
      <c r="W887" s="54" t="s">
        <v>521</v>
      </c>
      <c r="X887" s="54" t="s">
        <v>396</v>
      </c>
      <c r="Y887" s="67">
        <f>IFERROR(VLOOKUP(E887,INPUTS!$A$44:$B$103,2,0),0)</f>
        <v>0</v>
      </c>
      <c r="Z887" s="15">
        <f t="shared" si="207"/>
        <v>0</v>
      </c>
      <c r="AA887" s="20">
        <f>IFERROR(VLOOKUP(E887,INPUTS!$A$44:$C$103,3,0),SCENARIOS!$J$23)</f>
        <v>0</v>
      </c>
      <c r="AB887" s="15">
        <f t="shared" si="208"/>
        <v>0</v>
      </c>
      <c r="AC887" s="20">
        <f>IFERROR(VLOOKUP($E887,INPUTS!$A$44:$G$103,4,0),SCENARIOS!$K$23)</f>
        <v>0</v>
      </c>
      <c r="AD887" s="15">
        <f t="shared" si="209"/>
        <v>0</v>
      </c>
      <c r="AE887" s="20">
        <f>IFERROR(VLOOKUP($E887,INPUTS!$A$44:$G$103,5,0),SCENARIOS!$L$23)</f>
        <v>0</v>
      </c>
      <c r="AF887" s="15">
        <f t="shared" si="210"/>
        <v>0</v>
      </c>
      <c r="AG887" s="20">
        <f>IFERROR(VLOOKUP($E887,INPUTS!$A$44:$G$103,6,0),SCENARIOS!$M$23)</f>
        <v>0</v>
      </c>
      <c r="AH887" s="15">
        <f t="shared" si="211"/>
        <v>0</v>
      </c>
      <c r="AI887" s="20">
        <f>IFERROR(VLOOKUP($E887,INPUTS!$A$44:$G$103,7,0),SCENARIOS!$N$23)</f>
        <v>0</v>
      </c>
      <c r="AJ887" s="15">
        <f t="shared" si="212"/>
        <v>0</v>
      </c>
      <c r="AL887" t="str">
        <f t="shared" si="213"/>
        <v>N</v>
      </c>
      <c r="AM887" s="21">
        <f t="shared" si="214"/>
        <v>30224.0915034761</v>
      </c>
    </row>
    <row r="888" ht="15" customHeight="1" spans="1:39">
      <c r="A888" s="52" t="s">
        <v>1903</v>
      </c>
      <c r="B888" s="52" t="s">
        <v>687</v>
      </c>
      <c r="C888" s="52" t="s">
        <v>688</v>
      </c>
      <c r="D888" s="52" t="s">
        <v>929</v>
      </c>
      <c r="E888" s="10" t="s">
        <v>690</v>
      </c>
      <c r="F888" s="52" t="s">
        <v>689</v>
      </c>
      <c r="G888" s="52" t="s">
        <v>177</v>
      </c>
      <c r="H888" s="52" t="s">
        <v>576</v>
      </c>
      <c r="I888" s="52" t="s">
        <v>575</v>
      </c>
      <c r="J888" s="52" t="s">
        <v>173</v>
      </c>
      <c r="K888" s="52" t="s">
        <v>931</v>
      </c>
      <c r="L888" s="53" t="s">
        <v>291</v>
      </c>
      <c r="M888" s="13">
        <v>548</v>
      </c>
      <c r="N888" s="14">
        <f t="shared" si="203"/>
        <v>1.5013698630137</v>
      </c>
      <c r="O888" s="15">
        <v>2080</v>
      </c>
      <c r="P888" s="15">
        <f t="shared" si="204"/>
        <v>1139840</v>
      </c>
      <c r="Q888" s="16">
        <f>IFERROR(VLOOKUP(G888,SCENARIOS!$A$13:$E$18,2,0),0.025)</f>
        <v>0.045</v>
      </c>
      <c r="R888" s="52">
        <f>IFERROR(VLOOKUP(L888,INPUTS!$A$107:$B$120,2,0),0.0082)</f>
        <v>0.0079</v>
      </c>
      <c r="S888" s="52">
        <f t="shared" si="205"/>
        <v>16.432</v>
      </c>
      <c r="T888" s="15">
        <f t="shared" si="206"/>
        <v>9004.736</v>
      </c>
      <c r="U888" s="15">
        <f>T888/INPUTS!$B$7*1000</f>
        <v>11255920</v>
      </c>
      <c r="V888" s="15">
        <f>T888*INPUTS!$B$6</f>
        <v>28454.96576</v>
      </c>
      <c r="W888" s="54" t="s">
        <v>521</v>
      </c>
      <c r="X888" s="54" t="s">
        <v>396</v>
      </c>
      <c r="Y888" s="67">
        <f>IFERROR(VLOOKUP(E888,INPUTS!$A$44:$B$103,2,0),0)</f>
        <v>0</v>
      </c>
      <c r="Z888" s="15">
        <f t="shared" si="207"/>
        <v>0</v>
      </c>
      <c r="AA888" s="20">
        <f>IFERROR(VLOOKUP(E888,INPUTS!$A$44:$C$103,3,0),SCENARIOS!$J$23)</f>
        <v>0</v>
      </c>
      <c r="AB888" s="15">
        <f t="shared" si="208"/>
        <v>0</v>
      </c>
      <c r="AC888" s="20">
        <f>IFERROR(VLOOKUP($E888,INPUTS!$A$44:$G$103,4,0),SCENARIOS!$K$23)</f>
        <v>0</v>
      </c>
      <c r="AD888" s="15">
        <f t="shared" si="209"/>
        <v>0</v>
      </c>
      <c r="AE888" s="20">
        <f>IFERROR(VLOOKUP($E888,INPUTS!$A$44:$G$103,5,0),SCENARIOS!$L$23)</f>
        <v>0</v>
      </c>
      <c r="AF888" s="15">
        <f t="shared" si="210"/>
        <v>0</v>
      </c>
      <c r="AG888" s="20">
        <f>IFERROR(VLOOKUP($E888,INPUTS!$A$44:$G$103,6,0),SCENARIOS!$M$23)</f>
        <v>0</v>
      </c>
      <c r="AH888" s="15">
        <f t="shared" si="211"/>
        <v>0</v>
      </c>
      <c r="AI888" s="20">
        <f>IFERROR(VLOOKUP($E888,INPUTS!$A$44:$G$103,7,0),SCENARIOS!$N$23)</f>
        <v>0</v>
      </c>
      <c r="AJ888" s="15">
        <f t="shared" si="212"/>
        <v>0</v>
      </c>
      <c r="AL888" t="str">
        <f t="shared" si="213"/>
        <v>N</v>
      </c>
      <c r="AM888" s="21">
        <f t="shared" si="214"/>
        <v>27063.14384642</v>
      </c>
    </row>
    <row r="889" ht="15" customHeight="1" spans="1:39">
      <c r="A889" s="52" t="s">
        <v>1904</v>
      </c>
      <c r="B889" s="52" t="s">
        <v>687</v>
      </c>
      <c r="C889" s="52" t="s">
        <v>688</v>
      </c>
      <c r="D889" s="52" t="s">
        <v>929</v>
      </c>
      <c r="E889" s="10" t="s">
        <v>690</v>
      </c>
      <c r="F889" s="52" t="s">
        <v>689</v>
      </c>
      <c r="G889" s="52" t="s">
        <v>177</v>
      </c>
      <c r="H889" s="52" t="s">
        <v>1740</v>
      </c>
      <c r="I889" s="52" t="s">
        <v>575</v>
      </c>
      <c r="J889" s="52" t="s">
        <v>173</v>
      </c>
      <c r="K889" s="52" t="s">
        <v>931</v>
      </c>
      <c r="L889" s="53" t="s">
        <v>1599</v>
      </c>
      <c r="M889" s="13">
        <v>548</v>
      </c>
      <c r="N889" s="14">
        <f t="shared" si="203"/>
        <v>1.5013698630137</v>
      </c>
      <c r="O889" s="15">
        <v>1830</v>
      </c>
      <c r="P889" s="15">
        <f t="shared" si="204"/>
        <v>1002840</v>
      </c>
      <c r="Q889" s="16">
        <f>IFERROR(VLOOKUP(G889,SCENARIOS!$A$13:$E$18,2,0),0.025)</f>
        <v>0.045</v>
      </c>
      <c r="R889" s="52">
        <f>IFERROR(VLOOKUP(L889,INPUTS!$A$107:$B$120,2,0),0.0082)</f>
        <v>0.0082</v>
      </c>
      <c r="S889" s="52">
        <f t="shared" si="205"/>
        <v>15.006</v>
      </c>
      <c r="T889" s="15">
        <f t="shared" si="206"/>
        <v>8223.288</v>
      </c>
      <c r="U889" s="15">
        <f>T889/INPUTS!$B$7*1000</f>
        <v>10279110</v>
      </c>
      <c r="V889" s="15">
        <f>T889*INPUTS!$B$6</f>
        <v>25985.59008</v>
      </c>
      <c r="W889" s="54" t="s">
        <v>521</v>
      </c>
      <c r="X889" s="54" t="s">
        <v>396</v>
      </c>
      <c r="Y889" s="67">
        <f>IFERROR(VLOOKUP(E889,INPUTS!$A$44:$B$103,2,0),0)</f>
        <v>0</v>
      </c>
      <c r="Z889" s="15">
        <f t="shared" si="207"/>
        <v>0</v>
      </c>
      <c r="AA889" s="20">
        <f>IFERROR(VLOOKUP(E889,INPUTS!$A$44:$C$103,3,0),SCENARIOS!$J$23)</f>
        <v>0</v>
      </c>
      <c r="AB889" s="15">
        <f t="shared" si="208"/>
        <v>0</v>
      </c>
      <c r="AC889" s="20">
        <f>IFERROR(VLOOKUP($E889,INPUTS!$A$44:$G$103,4,0),SCENARIOS!$K$23)</f>
        <v>0</v>
      </c>
      <c r="AD889" s="15">
        <f t="shared" si="209"/>
        <v>0</v>
      </c>
      <c r="AE889" s="20">
        <f>IFERROR(VLOOKUP($E889,INPUTS!$A$44:$G$103,5,0),SCENARIOS!$L$23)</f>
        <v>0</v>
      </c>
      <c r="AF889" s="15">
        <f t="shared" si="210"/>
        <v>0</v>
      </c>
      <c r="AG889" s="20">
        <f>IFERROR(VLOOKUP($E889,INPUTS!$A$44:$G$103,6,0),SCENARIOS!$M$23)</f>
        <v>0</v>
      </c>
      <c r="AH889" s="15">
        <f t="shared" si="211"/>
        <v>0</v>
      </c>
      <c r="AI889" s="20">
        <f>IFERROR(VLOOKUP($E889,INPUTS!$A$44:$G$103,7,0),SCENARIOS!$N$23)</f>
        <v>0</v>
      </c>
      <c r="AJ889" s="15">
        <f t="shared" si="212"/>
        <v>0</v>
      </c>
      <c r="AL889" t="str">
        <f t="shared" si="213"/>
        <v>N</v>
      </c>
      <c r="AM889" s="21">
        <f t="shared" si="214"/>
        <v>24714.553101228</v>
      </c>
    </row>
    <row r="890" ht="15" customHeight="1" spans="1:39">
      <c r="A890" s="52" t="s">
        <v>1905</v>
      </c>
      <c r="B890" s="52" t="s">
        <v>687</v>
      </c>
      <c r="C890" s="52" t="s">
        <v>688</v>
      </c>
      <c r="D890" s="52" t="s">
        <v>929</v>
      </c>
      <c r="E890" s="10" t="s">
        <v>690</v>
      </c>
      <c r="F890" s="52" t="s">
        <v>689</v>
      </c>
      <c r="G890" s="52" t="s">
        <v>177</v>
      </c>
      <c r="H890" s="52" t="s">
        <v>529</v>
      </c>
      <c r="I890" s="52" t="s">
        <v>528</v>
      </c>
      <c r="J890" s="52" t="s">
        <v>173</v>
      </c>
      <c r="K890" s="52" t="s">
        <v>931</v>
      </c>
      <c r="L890" s="53" t="s">
        <v>291</v>
      </c>
      <c r="M890" s="13">
        <v>365</v>
      </c>
      <c r="N890" s="14">
        <f t="shared" si="203"/>
        <v>1</v>
      </c>
      <c r="O890" s="15">
        <v>5300</v>
      </c>
      <c r="P890" s="15">
        <f t="shared" si="204"/>
        <v>1934500</v>
      </c>
      <c r="Q890" s="16">
        <f>IFERROR(VLOOKUP(G890,SCENARIOS!$A$13:$E$18,2,0),0.025)</f>
        <v>0.045</v>
      </c>
      <c r="R890" s="52">
        <f>IFERROR(VLOOKUP(L890,INPUTS!$A$107:$B$120,2,0),0.0082)</f>
        <v>0.0079</v>
      </c>
      <c r="S890" s="52">
        <f t="shared" si="205"/>
        <v>41.87</v>
      </c>
      <c r="T890" s="15">
        <f t="shared" si="206"/>
        <v>15282.55</v>
      </c>
      <c r="U890" s="15">
        <f>T890/INPUTS!$B$7*1000</f>
        <v>19103187.5</v>
      </c>
      <c r="V890" s="15">
        <f>T890*INPUTS!$B$6</f>
        <v>48292.858</v>
      </c>
      <c r="W890" s="54" t="s">
        <v>396</v>
      </c>
      <c r="X890" s="54" t="s">
        <v>396</v>
      </c>
      <c r="Y890" s="67">
        <f>IFERROR(VLOOKUP(E890,INPUTS!$A$44:$B$103,2,0),0)</f>
        <v>0</v>
      </c>
      <c r="Z890" s="15">
        <f t="shared" si="207"/>
        <v>0</v>
      </c>
      <c r="AA890" s="20">
        <f>IFERROR(VLOOKUP(E890,INPUTS!$A$44:$C$103,3,0),SCENARIOS!$J$23)</f>
        <v>0</v>
      </c>
      <c r="AB890" s="15">
        <f t="shared" si="208"/>
        <v>0</v>
      </c>
      <c r="AC890" s="20">
        <f>IFERROR(VLOOKUP($E890,INPUTS!$A$44:$G$103,4,0),SCENARIOS!$K$23)</f>
        <v>0</v>
      </c>
      <c r="AD890" s="15">
        <f t="shared" si="209"/>
        <v>0</v>
      </c>
      <c r="AE890" s="20">
        <f>IFERROR(VLOOKUP($E890,INPUTS!$A$44:$G$103,5,0),SCENARIOS!$L$23)</f>
        <v>0</v>
      </c>
      <c r="AF890" s="15">
        <f t="shared" si="210"/>
        <v>0</v>
      </c>
      <c r="AG890" s="20">
        <f>IFERROR(VLOOKUP($E890,INPUTS!$A$44:$G$103,6,0),SCENARIOS!$M$23)</f>
        <v>0</v>
      </c>
      <c r="AH890" s="15">
        <f t="shared" si="211"/>
        <v>0</v>
      </c>
      <c r="AI890" s="20">
        <f>IFERROR(VLOOKUP($E890,INPUTS!$A$44:$G$103,7,0),SCENARIOS!$N$23)</f>
        <v>0</v>
      </c>
      <c r="AJ890" s="15">
        <f t="shared" si="212"/>
        <v>0</v>
      </c>
      <c r="AL890" t="str">
        <f t="shared" si="213"/>
        <v>N</v>
      </c>
      <c r="AM890" s="21">
        <f t="shared" si="214"/>
        <v>45930.7023537509</v>
      </c>
    </row>
    <row r="891" ht="15" customHeight="1" spans="1:39">
      <c r="A891" s="52" t="s">
        <v>1906</v>
      </c>
      <c r="B891" s="52" t="s">
        <v>687</v>
      </c>
      <c r="C891" s="52" t="s">
        <v>688</v>
      </c>
      <c r="D891" s="52" t="s">
        <v>929</v>
      </c>
      <c r="E891" s="10" t="s">
        <v>690</v>
      </c>
      <c r="F891" s="52" t="s">
        <v>689</v>
      </c>
      <c r="G891" s="52" t="s">
        <v>177</v>
      </c>
      <c r="H891" s="52" t="s">
        <v>545</v>
      </c>
      <c r="I891" s="52" t="s">
        <v>544</v>
      </c>
      <c r="J891" s="52" t="s">
        <v>173</v>
      </c>
      <c r="K891" s="52" t="s">
        <v>931</v>
      </c>
      <c r="L891" s="53" t="s">
        <v>291</v>
      </c>
      <c r="M891" s="13">
        <v>365</v>
      </c>
      <c r="N891" s="14">
        <f t="shared" si="203"/>
        <v>1</v>
      </c>
      <c r="O891" s="15">
        <v>4580</v>
      </c>
      <c r="P891" s="15">
        <f t="shared" si="204"/>
        <v>1671700</v>
      </c>
      <c r="Q891" s="16">
        <f>IFERROR(VLOOKUP(G891,SCENARIOS!$A$13:$E$18,2,0),0.025)</f>
        <v>0.045</v>
      </c>
      <c r="R891" s="52">
        <f>IFERROR(VLOOKUP(L891,INPUTS!$A$107:$B$120,2,0),0.0082)</f>
        <v>0.0079</v>
      </c>
      <c r="S891" s="52">
        <f t="shared" si="205"/>
        <v>36.182</v>
      </c>
      <c r="T891" s="15">
        <f t="shared" si="206"/>
        <v>13206.43</v>
      </c>
      <c r="U891" s="15">
        <f>T891/INPUTS!$B$7*1000</f>
        <v>16508037.5</v>
      </c>
      <c r="V891" s="15">
        <f>T891*INPUTS!$B$6</f>
        <v>41732.3188</v>
      </c>
      <c r="W891" s="54" t="s">
        <v>396</v>
      </c>
      <c r="X891" s="54" t="s">
        <v>396</v>
      </c>
      <c r="Y891" s="67">
        <f>IFERROR(VLOOKUP(E891,INPUTS!$A$44:$B$103,2,0),0)</f>
        <v>0</v>
      </c>
      <c r="Z891" s="15">
        <f t="shared" si="207"/>
        <v>0</v>
      </c>
      <c r="AA891" s="20">
        <f>IFERROR(VLOOKUP(E891,INPUTS!$A$44:$C$103,3,0),SCENARIOS!$J$23)</f>
        <v>0</v>
      </c>
      <c r="AB891" s="15">
        <f t="shared" si="208"/>
        <v>0</v>
      </c>
      <c r="AC891" s="20">
        <f>IFERROR(VLOOKUP($E891,INPUTS!$A$44:$G$103,4,0),SCENARIOS!$K$23)</f>
        <v>0</v>
      </c>
      <c r="AD891" s="15">
        <f t="shared" si="209"/>
        <v>0</v>
      </c>
      <c r="AE891" s="20">
        <f>IFERROR(VLOOKUP($E891,INPUTS!$A$44:$G$103,5,0),SCENARIOS!$L$23)</f>
        <v>0</v>
      </c>
      <c r="AF891" s="15">
        <f t="shared" si="210"/>
        <v>0</v>
      </c>
      <c r="AG891" s="20">
        <f>IFERROR(VLOOKUP($E891,INPUTS!$A$44:$G$103,6,0),SCENARIOS!$M$23)</f>
        <v>0</v>
      </c>
      <c r="AH891" s="15">
        <f t="shared" si="211"/>
        <v>0</v>
      </c>
      <c r="AI891" s="20">
        <f>IFERROR(VLOOKUP($E891,INPUTS!$A$44:$G$103,7,0),SCENARIOS!$N$23)</f>
        <v>0</v>
      </c>
      <c r="AJ891" s="15">
        <f t="shared" si="212"/>
        <v>0</v>
      </c>
      <c r="AL891" t="str">
        <f t="shared" si="213"/>
        <v>N</v>
      </c>
      <c r="AM891" s="21">
        <f t="shared" si="214"/>
        <v>39691.0597698451</v>
      </c>
    </row>
    <row r="892" ht="15" customHeight="1" spans="1:39">
      <c r="A892" s="52" t="s">
        <v>1907</v>
      </c>
      <c r="B892" s="52" t="s">
        <v>687</v>
      </c>
      <c r="C892" s="52" t="s">
        <v>688</v>
      </c>
      <c r="D892" s="52" t="s">
        <v>929</v>
      </c>
      <c r="E892" s="10" t="s">
        <v>690</v>
      </c>
      <c r="F892" s="52" t="s">
        <v>689</v>
      </c>
      <c r="G892" s="52" t="s">
        <v>177</v>
      </c>
      <c r="H892" s="52" t="s">
        <v>640</v>
      </c>
      <c r="I892" s="52" t="s">
        <v>639</v>
      </c>
      <c r="J892" s="52" t="s">
        <v>1852</v>
      </c>
      <c r="K892" s="52" t="s">
        <v>931</v>
      </c>
      <c r="L892" s="53" t="s">
        <v>1599</v>
      </c>
      <c r="M892" s="13">
        <v>365</v>
      </c>
      <c r="N892" s="14">
        <f t="shared" si="203"/>
        <v>1</v>
      </c>
      <c r="O892" s="15">
        <v>3290</v>
      </c>
      <c r="P892" s="15">
        <f t="shared" si="204"/>
        <v>1200850</v>
      </c>
      <c r="Q892" s="16">
        <f>IFERROR(VLOOKUP(G892,SCENARIOS!$A$13:$E$18,2,0),0.025)</f>
        <v>0.045</v>
      </c>
      <c r="R892" s="52">
        <f>IFERROR(VLOOKUP(L892,INPUTS!$A$107:$B$120,2,0),0.0082)</f>
        <v>0.0082</v>
      </c>
      <c r="S892" s="52">
        <f t="shared" si="205"/>
        <v>26.978</v>
      </c>
      <c r="T892" s="15">
        <f t="shared" si="206"/>
        <v>9846.97</v>
      </c>
      <c r="U892" s="15">
        <f>T892/INPUTS!$B$7*1000</f>
        <v>12308712.5</v>
      </c>
      <c r="V892" s="15">
        <f>T892*INPUTS!$B$6</f>
        <v>31116.4252</v>
      </c>
      <c r="W892" s="54" t="s">
        <v>396</v>
      </c>
      <c r="X892" s="54" t="s">
        <v>396</v>
      </c>
      <c r="Y892" s="67">
        <f>IFERROR(VLOOKUP(E892,INPUTS!$A$44:$B$103,2,0),0)</f>
        <v>0</v>
      </c>
      <c r="Z892" s="15">
        <f t="shared" si="207"/>
        <v>0</v>
      </c>
      <c r="AA892" s="20">
        <f>IFERROR(VLOOKUP(E892,INPUTS!$A$44:$C$103,3,0),SCENARIOS!$J$23)</f>
        <v>0</v>
      </c>
      <c r="AB892" s="15">
        <f t="shared" si="208"/>
        <v>0</v>
      </c>
      <c r="AC892" s="20">
        <f>IFERROR(VLOOKUP($E892,INPUTS!$A$44:$G$103,4,0),SCENARIOS!$K$23)</f>
        <v>0</v>
      </c>
      <c r="AD892" s="15">
        <f t="shared" si="209"/>
        <v>0</v>
      </c>
      <c r="AE892" s="20">
        <f>IFERROR(VLOOKUP($E892,INPUTS!$A$44:$G$103,5,0),SCENARIOS!$L$23)</f>
        <v>0</v>
      </c>
      <c r="AF892" s="15">
        <f t="shared" si="210"/>
        <v>0</v>
      </c>
      <c r="AG892" s="20">
        <f>IFERROR(VLOOKUP($E892,INPUTS!$A$44:$G$103,6,0),SCENARIOS!$M$23)</f>
        <v>0</v>
      </c>
      <c r="AH892" s="15">
        <f t="shared" si="211"/>
        <v>0</v>
      </c>
      <c r="AI892" s="20">
        <f>IFERROR(VLOOKUP($E892,INPUTS!$A$44:$G$103,7,0),SCENARIOS!$N$23)</f>
        <v>0</v>
      </c>
      <c r="AJ892" s="15">
        <f t="shared" si="212"/>
        <v>0</v>
      </c>
      <c r="AL892" t="str">
        <f t="shared" si="213"/>
        <v>N</v>
      </c>
      <c r="AM892" s="21">
        <f t="shared" si="214"/>
        <v>29594.422930487</v>
      </c>
    </row>
    <row r="893" ht="15" customHeight="1" spans="1:39">
      <c r="A893" s="52" t="s">
        <v>1908</v>
      </c>
      <c r="B893" s="52" t="s">
        <v>633</v>
      </c>
      <c r="C893" s="52" t="s">
        <v>634</v>
      </c>
      <c r="D893" s="52" t="s">
        <v>929</v>
      </c>
      <c r="E893" s="10" t="s">
        <v>636</v>
      </c>
      <c r="F893" s="52" t="s">
        <v>635</v>
      </c>
      <c r="G893" s="52" t="s">
        <v>177</v>
      </c>
      <c r="H893" s="52" t="s">
        <v>203</v>
      </c>
      <c r="I893" s="52" t="s">
        <v>399</v>
      </c>
      <c r="J893" s="52" t="s">
        <v>165</v>
      </c>
      <c r="K893" s="52" t="s">
        <v>931</v>
      </c>
      <c r="L893" s="53" t="s">
        <v>1581</v>
      </c>
      <c r="M893" s="13">
        <v>365</v>
      </c>
      <c r="N893" s="14">
        <f t="shared" si="203"/>
        <v>1</v>
      </c>
      <c r="O893" s="15">
        <v>4360</v>
      </c>
      <c r="P893" s="15">
        <f t="shared" si="204"/>
        <v>1591400</v>
      </c>
      <c r="Q893" s="16">
        <f>IFERROR(VLOOKUP(G893,SCENARIOS!$A$13:$E$18,2,0),0.025)</f>
        <v>0.045</v>
      </c>
      <c r="R893" s="52">
        <f>IFERROR(VLOOKUP(L893,INPUTS!$A$107:$B$120,2,0),0.0082)</f>
        <v>0.0082</v>
      </c>
      <c r="S893" s="52">
        <f t="shared" si="205"/>
        <v>35.752</v>
      </c>
      <c r="T893" s="15">
        <f t="shared" si="206"/>
        <v>13049.48</v>
      </c>
      <c r="U893" s="15">
        <f>T893/INPUTS!$B$7*1000</f>
        <v>16311850</v>
      </c>
      <c r="V893" s="15">
        <f>T893*INPUTS!$B$6</f>
        <v>41236.3568</v>
      </c>
      <c r="W893" s="54" t="s">
        <v>396</v>
      </c>
      <c r="X893" s="54" t="s">
        <v>396</v>
      </c>
      <c r="Y893" s="67">
        <f>IFERROR(VLOOKUP(E893,INPUTS!$A$44:$B$103,2,0),0)</f>
        <v>0</v>
      </c>
      <c r="Z893" s="15">
        <f t="shared" si="207"/>
        <v>0</v>
      </c>
      <c r="AA893" s="20">
        <f>IFERROR(VLOOKUP(E893,INPUTS!$A$44:$C$103,3,0),SCENARIOS!$J$23)</f>
        <v>0</v>
      </c>
      <c r="AB893" s="15">
        <f t="shared" si="208"/>
        <v>0</v>
      </c>
      <c r="AC893" s="20">
        <f>IFERROR(VLOOKUP($E893,INPUTS!$A$44:$G$103,4,0),SCENARIOS!$K$23)</f>
        <v>0</v>
      </c>
      <c r="AD893" s="15">
        <f t="shared" si="209"/>
        <v>0</v>
      </c>
      <c r="AE893" s="20">
        <f>IFERROR(VLOOKUP($E893,INPUTS!$A$44:$G$103,5,0),SCENARIOS!$L$23)</f>
        <v>0</v>
      </c>
      <c r="AF893" s="15">
        <f t="shared" si="210"/>
        <v>0</v>
      </c>
      <c r="AG893" s="20">
        <f>IFERROR(VLOOKUP($E893,INPUTS!$A$44:$G$103,6,0),SCENARIOS!$M$23)</f>
        <v>0</v>
      </c>
      <c r="AH893" s="15">
        <f t="shared" si="211"/>
        <v>0</v>
      </c>
      <c r="AI893" s="20">
        <f>IFERROR(VLOOKUP($E893,INPUTS!$A$44:$G$103,7,0),SCENARIOS!$N$23)</f>
        <v>0</v>
      </c>
      <c r="AJ893" s="15">
        <f t="shared" si="212"/>
        <v>0</v>
      </c>
      <c r="AL893" t="str">
        <f t="shared" si="213"/>
        <v>Y</v>
      </c>
      <c r="AM893" s="21">
        <f t="shared" si="214"/>
        <v>39219.3568318916</v>
      </c>
    </row>
    <row r="894" ht="15" customHeight="1" spans="1:39">
      <c r="A894" s="52" t="s">
        <v>1909</v>
      </c>
      <c r="B894" s="52" t="s">
        <v>633</v>
      </c>
      <c r="C894" s="52" t="s">
        <v>634</v>
      </c>
      <c r="D894" s="52" t="s">
        <v>929</v>
      </c>
      <c r="E894" s="10" t="s">
        <v>636</v>
      </c>
      <c r="F894" s="52" t="s">
        <v>635</v>
      </c>
      <c r="G894" s="52" t="s">
        <v>177</v>
      </c>
      <c r="H894" s="52" t="s">
        <v>200</v>
      </c>
      <c r="I894" s="52" t="s">
        <v>391</v>
      </c>
      <c r="J894" s="52" t="s">
        <v>165</v>
      </c>
      <c r="K894" s="52" t="s">
        <v>931</v>
      </c>
      <c r="L894" s="53" t="s">
        <v>1687</v>
      </c>
      <c r="M894" s="13">
        <v>365</v>
      </c>
      <c r="N894" s="14">
        <f t="shared" si="203"/>
        <v>1</v>
      </c>
      <c r="O894" s="15">
        <v>4210</v>
      </c>
      <c r="P894" s="15">
        <f t="shared" si="204"/>
        <v>1536650</v>
      </c>
      <c r="Q894" s="16">
        <f>IFERROR(VLOOKUP(G894,SCENARIOS!$A$13:$E$18,2,0),0.025)</f>
        <v>0.045</v>
      </c>
      <c r="R894" s="52">
        <f>IFERROR(VLOOKUP(L894,INPUTS!$A$107:$B$120,2,0),0.0082)</f>
        <v>0.0082</v>
      </c>
      <c r="S894" s="52">
        <f t="shared" si="205"/>
        <v>34.522</v>
      </c>
      <c r="T894" s="15">
        <f t="shared" si="206"/>
        <v>12600.53</v>
      </c>
      <c r="U894" s="15">
        <f>T894/INPUTS!$B$7*1000</f>
        <v>15750662.5</v>
      </c>
      <c r="V894" s="15">
        <f>T894*INPUTS!$B$6</f>
        <v>39817.6748</v>
      </c>
      <c r="W894" s="54" t="s">
        <v>396</v>
      </c>
      <c r="X894" s="54" t="s">
        <v>396</v>
      </c>
      <c r="Y894" s="67">
        <f>IFERROR(VLOOKUP(E894,INPUTS!$A$44:$B$103,2,0),0)</f>
        <v>0</v>
      </c>
      <c r="Z894" s="15">
        <f t="shared" si="207"/>
        <v>0</v>
      </c>
      <c r="AA894" s="20">
        <f>IFERROR(VLOOKUP(E894,INPUTS!$A$44:$C$103,3,0),SCENARIOS!$J$23)</f>
        <v>0</v>
      </c>
      <c r="AB894" s="15">
        <f t="shared" si="208"/>
        <v>0</v>
      </c>
      <c r="AC894" s="20">
        <f>IFERROR(VLOOKUP($E894,INPUTS!$A$44:$G$103,4,0),SCENARIOS!$K$23)</f>
        <v>0</v>
      </c>
      <c r="AD894" s="15">
        <f t="shared" si="209"/>
        <v>0</v>
      </c>
      <c r="AE894" s="20">
        <f>IFERROR(VLOOKUP($E894,INPUTS!$A$44:$G$103,5,0),SCENARIOS!$L$23)</f>
        <v>0</v>
      </c>
      <c r="AF894" s="15">
        <f t="shared" si="210"/>
        <v>0</v>
      </c>
      <c r="AG894" s="20">
        <f>IFERROR(VLOOKUP($E894,INPUTS!$A$44:$G$103,6,0),SCENARIOS!$M$23)</f>
        <v>0</v>
      </c>
      <c r="AH894" s="15">
        <f t="shared" si="211"/>
        <v>0</v>
      </c>
      <c r="AI894" s="20">
        <f>IFERROR(VLOOKUP($E894,INPUTS!$A$44:$G$103,7,0),SCENARIOS!$N$23)</f>
        <v>0</v>
      </c>
      <c r="AJ894" s="15">
        <f t="shared" si="212"/>
        <v>0</v>
      </c>
      <c r="AL894" t="str">
        <f t="shared" si="213"/>
        <v>Y</v>
      </c>
      <c r="AM894" s="21">
        <f t="shared" si="214"/>
        <v>37870.0670326293</v>
      </c>
    </row>
    <row r="895" ht="15" customHeight="1" spans="1:39">
      <c r="A895" s="52" t="s">
        <v>1910</v>
      </c>
      <c r="B895" s="52" t="s">
        <v>633</v>
      </c>
      <c r="C895" s="52" t="s">
        <v>634</v>
      </c>
      <c r="D895" s="52" t="s">
        <v>929</v>
      </c>
      <c r="E895" s="10" t="s">
        <v>636</v>
      </c>
      <c r="F895" s="52" t="s">
        <v>635</v>
      </c>
      <c r="G895" s="52" t="s">
        <v>177</v>
      </c>
      <c r="H895" s="52" t="s">
        <v>640</v>
      </c>
      <c r="I895" s="52" t="s">
        <v>639</v>
      </c>
      <c r="J895" s="52" t="s">
        <v>1852</v>
      </c>
      <c r="K895" s="52" t="s">
        <v>931</v>
      </c>
      <c r="L895" s="53" t="s">
        <v>284</v>
      </c>
      <c r="M895" s="13">
        <v>365</v>
      </c>
      <c r="N895" s="14">
        <f t="shared" si="203"/>
        <v>1</v>
      </c>
      <c r="O895" s="15">
        <v>3250</v>
      </c>
      <c r="P895" s="15">
        <f t="shared" si="204"/>
        <v>1186250</v>
      </c>
      <c r="Q895" s="16">
        <f>IFERROR(VLOOKUP(G895,SCENARIOS!$A$13:$E$18,2,0),0.025)</f>
        <v>0.045</v>
      </c>
      <c r="R895" s="52">
        <f>IFERROR(VLOOKUP(L895,INPUTS!$A$107:$B$120,2,0),0.0082)</f>
        <v>0.0041</v>
      </c>
      <c r="S895" s="52">
        <f t="shared" si="205"/>
        <v>13.325</v>
      </c>
      <c r="T895" s="15">
        <f t="shared" si="206"/>
        <v>4863.625</v>
      </c>
      <c r="U895" s="15">
        <f>T895/INPUTS!$B$7*1000</f>
        <v>6079531.25</v>
      </c>
      <c r="V895" s="15">
        <f>T895*INPUTS!$B$6</f>
        <v>15369.055</v>
      </c>
      <c r="W895" s="54" t="s">
        <v>396</v>
      </c>
      <c r="X895" s="54" t="s">
        <v>396</v>
      </c>
      <c r="Y895" s="67">
        <f>IFERROR(VLOOKUP(E895,INPUTS!$A$44:$B$103,2,0),0)</f>
        <v>0</v>
      </c>
      <c r="Z895" s="15">
        <f t="shared" si="207"/>
        <v>0</v>
      </c>
      <c r="AA895" s="20">
        <f>IFERROR(VLOOKUP(E895,INPUTS!$A$44:$C$103,3,0),SCENARIOS!$J$23)</f>
        <v>0</v>
      </c>
      <c r="AB895" s="15">
        <f t="shared" si="208"/>
        <v>0</v>
      </c>
      <c r="AC895" s="20">
        <f>IFERROR(VLOOKUP($E895,INPUTS!$A$44:$G$103,4,0),SCENARIOS!$K$23)</f>
        <v>0</v>
      </c>
      <c r="AD895" s="15">
        <f t="shared" si="209"/>
        <v>0</v>
      </c>
      <c r="AE895" s="20">
        <f>IFERROR(VLOOKUP($E895,INPUTS!$A$44:$G$103,5,0),SCENARIOS!$L$23)</f>
        <v>0</v>
      </c>
      <c r="AF895" s="15">
        <f t="shared" si="210"/>
        <v>0</v>
      </c>
      <c r="AG895" s="20">
        <f>IFERROR(VLOOKUP($E895,INPUTS!$A$44:$G$103,6,0),SCENARIOS!$M$23)</f>
        <v>0</v>
      </c>
      <c r="AH895" s="15">
        <f t="shared" si="211"/>
        <v>0</v>
      </c>
      <c r="AI895" s="20">
        <f>IFERROR(VLOOKUP($E895,INPUTS!$A$44:$G$103,7,0),SCENARIOS!$N$23)</f>
        <v>0</v>
      </c>
      <c r="AJ895" s="15">
        <f t="shared" si="212"/>
        <v>0</v>
      </c>
      <c r="AL895" t="str">
        <f t="shared" si="213"/>
        <v>N</v>
      </c>
      <c r="AM895" s="21">
        <f t="shared" si="214"/>
        <v>14617.3061586752</v>
      </c>
    </row>
    <row r="896" ht="15" customHeight="1" spans="1:39">
      <c r="A896" s="52" t="s">
        <v>1911</v>
      </c>
      <c r="B896" s="52" t="s">
        <v>633</v>
      </c>
      <c r="C896" s="52" t="s">
        <v>634</v>
      </c>
      <c r="D896" s="52" t="s">
        <v>929</v>
      </c>
      <c r="E896" s="10" t="s">
        <v>636</v>
      </c>
      <c r="F896" s="52" t="s">
        <v>635</v>
      </c>
      <c r="G896" s="52" t="s">
        <v>177</v>
      </c>
      <c r="H896" s="52" t="s">
        <v>644</v>
      </c>
      <c r="I896" s="52" t="s">
        <v>643</v>
      </c>
      <c r="J896" s="52" t="s">
        <v>1852</v>
      </c>
      <c r="K896" s="52" t="s">
        <v>931</v>
      </c>
      <c r="L896" s="53" t="s">
        <v>1581</v>
      </c>
      <c r="M896" s="13">
        <v>260</v>
      </c>
      <c r="N896" s="14">
        <f t="shared" si="203"/>
        <v>0.712328767123288</v>
      </c>
      <c r="O896" s="15">
        <v>6660</v>
      </c>
      <c r="P896" s="15">
        <f t="shared" si="204"/>
        <v>1731600</v>
      </c>
      <c r="Q896" s="16">
        <f>IFERROR(VLOOKUP(G896,SCENARIOS!$A$13:$E$18,2,0),0.025)</f>
        <v>0.045</v>
      </c>
      <c r="R896" s="52">
        <f>IFERROR(VLOOKUP(L896,INPUTS!$A$107:$B$120,2,0),0.0082)</f>
        <v>0.0082</v>
      </c>
      <c r="S896" s="52">
        <f t="shared" si="205"/>
        <v>54.612</v>
      </c>
      <c r="T896" s="15">
        <f t="shared" si="206"/>
        <v>14199.12</v>
      </c>
      <c r="U896" s="15">
        <f>T896/INPUTS!$B$7*1000</f>
        <v>17748900</v>
      </c>
      <c r="V896" s="15">
        <f>T896*INPUTS!$B$6</f>
        <v>44869.2192</v>
      </c>
      <c r="W896" s="54" t="s">
        <v>396</v>
      </c>
      <c r="X896" s="54" t="s">
        <v>396</v>
      </c>
      <c r="Y896" s="67">
        <f>IFERROR(VLOOKUP(E896,INPUTS!$A$44:$B$103,2,0),0)</f>
        <v>0</v>
      </c>
      <c r="Z896" s="15">
        <f t="shared" si="207"/>
        <v>0</v>
      </c>
      <c r="AA896" s="20">
        <f>IFERROR(VLOOKUP(E896,INPUTS!$A$44:$C$103,3,0),SCENARIOS!$J$23)</f>
        <v>0</v>
      </c>
      <c r="AB896" s="15">
        <f t="shared" si="208"/>
        <v>0</v>
      </c>
      <c r="AC896" s="20">
        <f>IFERROR(VLOOKUP($E896,INPUTS!$A$44:$G$103,4,0),SCENARIOS!$K$23)</f>
        <v>0</v>
      </c>
      <c r="AD896" s="15">
        <f t="shared" si="209"/>
        <v>0</v>
      </c>
      <c r="AE896" s="20">
        <f>IFERROR(VLOOKUP($E896,INPUTS!$A$44:$G$103,5,0),SCENARIOS!$L$23)</f>
        <v>0</v>
      </c>
      <c r="AF896" s="15">
        <f t="shared" si="210"/>
        <v>0</v>
      </c>
      <c r="AG896" s="20">
        <f>IFERROR(VLOOKUP($E896,INPUTS!$A$44:$G$103,6,0),SCENARIOS!$M$23)</f>
        <v>0</v>
      </c>
      <c r="AH896" s="15">
        <f t="shared" si="211"/>
        <v>0</v>
      </c>
      <c r="AI896" s="20">
        <f>IFERROR(VLOOKUP($E896,INPUTS!$A$44:$G$103,7,0),SCENARIOS!$N$23)</f>
        <v>0</v>
      </c>
      <c r="AJ896" s="15">
        <f t="shared" si="212"/>
        <v>0</v>
      </c>
      <c r="AL896" t="str">
        <f t="shared" si="213"/>
        <v>N</v>
      </c>
      <c r="AM896" s="21">
        <f t="shared" si="214"/>
        <v>42674.5245005049</v>
      </c>
    </row>
    <row r="897" ht="15" customHeight="1" spans="1:39">
      <c r="A897" s="52" t="s">
        <v>1912</v>
      </c>
      <c r="B897" s="52" t="s">
        <v>633</v>
      </c>
      <c r="C897" s="52" t="s">
        <v>634</v>
      </c>
      <c r="D897" s="52" t="s">
        <v>929</v>
      </c>
      <c r="E897" s="10" t="s">
        <v>636</v>
      </c>
      <c r="F897" s="52" t="s">
        <v>635</v>
      </c>
      <c r="G897" s="52" t="s">
        <v>177</v>
      </c>
      <c r="H897" s="52" t="s">
        <v>819</v>
      </c>
      <c r="I897" s="52" t="s">
        <v>575</v>
      </c>
      <c r="J897" s="52" t="s">
        <v>173</v>
      </c>
      <c r="K897" s="52" t="s">
        <v>931</v>
      </c>
      <c r="L897" s="53" t="s">
        <v>1687</v>
      </c>
      <c r="M897" s="13">
        <v>365</v>
      </c>
      <c r="N897" s="14">
        <f t="shared" si="203"/>
        <v>1</v>
      </c>
      <c r="O897" s="15">
        <v>2970</v>
      </c>
      <c r="P897" s="15">
        <f t="shared" si="204"/>
        <v>1084050</v>
      </c>
      <c r="Q897" s="16">
        <f>IFERROR(VLOOKUP(G897,SCENARIOS!$A$13:$E$18,2,0),0.025)</f>
        <v>0.045</v>
      </c>
      <c r="R897" s="52">
        <f>IFERROR(VLOOKUP(L897,INPUTS!$A$107:$B$120,2,0),0.0082)</f>
        <v>0.0082</v>
      </c>
      <c r="S897" s="52">
        <f t="shared" si="205"/>
        <v>24.354</v>
      </c>
      <c r="T897" s="15">
        <f t="shared" si="206"/>
        <v>8889.21</v>
      </c>
      <c r="U897" s="15">
        <f>T897/INPUTS!$B$7*1000</f>
        <v>11111512.5</v>
      </c>
      <c r="V897" s="15">
        <f>T897*INPUTS!$B$6</f>
        <v>28089.9036</v>
      </c>
      <c r="W897" s="54" t="s">
        <v>521</v>
      </c>
      <c r="X897" s="54" t="s">
        <v>396</v>
      </c>
      <c r="Y897" s="67">
        <f>IFERROR(VLOOKUP(E897,INPUTS!$A$44:$B$103,2,0),0)</f>
        <v>0</v>
      </c>
      <c r="Z897" s="15">
        <f t="shared" si="207"/>
        <v>0</v>
      </c>
      <c r="AA897" s="20">
        <f>IFERROR(VLOOKUP(E897,INPUTS!$A$44:$C$103,3,0),SCENARIOS!$J$23)</f>
        <v>0</v>
      </c>
      <c r="AB897" s="15">
        <f t="shared" si="208"/>
        <v>0</v>
      </c>
      <c r="AC897" s="20">
        <f>IFERROR(VLOOKUP($E897,INPUTS!$A$44:$G$103,4,0),SCENARIOS!$K$23)</f>
        <v>0</v>
      </c>
      <c r="AD897" s="15">
        <f t="shared" si="209"/>
        <v>0</v>
      </c>
      <c r="AE897" s="20">
        <f>IFERROR(VLOOKUP($E897,INPUTS!$A$44:$G$103,5,0),SCENARIOS!$L$23)</f>
        <v>0</v>
      </c>
      <c r="AF897" s="15">
        <f t="shared" si="210"/>
        <v>0</v>
      </c>
      <c r="AG897" s="20">
        <f>IFERROR(VLOOKUP($E897,INPUTS!$A$44:$G$103,6,0),SCENARIOS!$M$23)</f>
        <v>0</v>
      </c>
      <c r="AH897" s="15">
        <f t="shared" si="211"/>
        <v>0</v>
      </c>
      <c r="AI897" s="20">
        <f>IFERROR(VLOOKUP($E897,INPUTS!$A$44:$G$103,7,0),SCENARIOS!$N$23)</f>
        <v>0</v>
      </c>
      <c r="AJ897" s="15">
        <f t="shared" si="212"/>
        <v>0</v>
      </c>
      <c r="AL897" t="str">
        <f t="shared" si="213"/>
        <v>N</v>
      </c>
      <c r="AM897" s="21">
        <f t="shared" si="214"/>
        <v>26715.9380253941</v>
      </c>
    </row>
    <row r="898" ht="15" customHeight="1" spans="1:39">
      <c r="A898" s="52" t="s">
        <v>1913</v>
      </c>
      <c r="B898" s="52" t="s">
        <v>683</v>
      </c>
      <c r="C898" s="52" t="s">
        <v>684</v>
      </c>
      <c r="D898" s="52" t="s">
        <v>929</v>
      </c>
      <c r="E898" s="10" t="s">
        <v>686</v>
      </c>
      <c r="F898" s="52" t="s">
        <v>685</v>
      </c>
      <c r="G898" s="52" t="s">
        <v>177</v>
      </c>
      <c r="H898" s="52" t="s">
        <v>224</v>
      </c>
      <c r="I898" s="52" t="s">
        <v>938</v>
      </c>
      <c r="J898" s="52" t="s">
        <v>165</v>
      </c>
      <c r="K898" s="52" t="s">
        <v>931</v>
      </c>
      <c r="L898" s="53" t="s">
        <v>1914</v>
      </c>
      <c r="M898" s="13">
        <v>365</v>
      </c>
      <c r="N898" s="14">
        <f t="shared" si="203"/>
        <v>1</v>
      </c>
      <c r="O898" s="15">
        <v>4310</v>
      </c>
      <c r="P898" s="15">
        <f t="shared" si="204"/>
        <v>1573150</v>
      </c>
      <c r="Q898" s="16">
        <f>IFERROR(VLOOKUP(G898,SCENARIOS!$A$13:$E$18,2,0),0.025)</f>
        <v>0.045</v>
      </c>
      <c r="R898" s="52">
        <f>IFERROR(VLOOKUP(L898,INPUTS!$A$107:$B$120,2,0),0.0082)</f>
        <v>0.0082</v>
      </c>
      <c r="S898" s="52">
        <f t="shared" si="205"/>
        <v>35.342</v>
      </c>
      <c r="T898" s="15">
        <f t="shared" si="206"/>
        <v>12899.83</v>
      </c>
      <c r="U898" s="15">
        <f>T898/INPUTS!$B$7*1000</f>
        <v>16124787.5</v>
      </c>
      <c r="V898" s="15">
        <f>T898*INPUTS!$B$6</f>
        <v>40763.4628</v>
      </c>
      <c r="W898" s="54" t="s">
        <v>396</v>
      </c>
      <c r="X898" s="54" t="s">
        <v>396</v>
      </c>
      <c r="Y898" s="67">
        <f>IFERROR(VLOOKUP(E898,INPUTS!$A$44:$B$103,2,0),0)</f>
        <v>0</v>
      </c>
      <c r="Z898" s="15">
        <f t="shared" si="207"/>
        <v>0</v>
      </c>
      <c r="AA898" s="20">
        <f>IFERROR(VLOOKUP(E898,INPUTS!$A$44:$C$103,3,0),SCENARIOS!$J$23)</f>
        <v>0</v>
      </c>
      <c r="AB898" s="15">
        <f t="shared" si="208"/>
        <v>0</v>
      </c>
      <c r="AC898" s="20">
        <f>IFERROR(VLOOKUP($E898,INPUTS!$A$44:$G$103,4,0),SCENARIOS!$K$23)</f>
        <v>0</v>
      </c>
      <c r="AD898" s="15">
        <f t="shared" si="209"/>
        <v>0</v>
      </c>
      <c r="AE898" s="20">
        <f>IFERROR(VLOOKUP($E898,INPUTS!$A$44:$G$103,5,0),SCENARIOS!$L$23)</f>
        <v>0</v>
      </c>
      <c r="AF898" s="15">
        <f t="shared" si="210"/>
        <v>0</v>
      </c>
      <c r="AG898" s="20">
        <f>IFERROR(VLOOKUP($E898,INPUTS!$A$44:$G$103,6,0),SCENARIOS!$M$23)</f>
        <v>0</v>
      </c>
      <c r="AH898" s="15">
        <f t="shared" si="211"/>
        <v>0</v>
      </c>
      <c r="AI898" s="20">
        <f>IFERROR(VLOOKUP($E898,INPUTS!$A$44:$G$103,7,0),SCENARIOS!$N$23)</f>
        <v>0</v>
      </c>
      <c r="AJ898" s="15">
        <f t="shared" si="212"/>
        <v>0</v>
      </c>
      <c r="AL898" t="str">
        <f t="shared" si="213"/>
        <v>N</v>
      </c>
      <c r="AM898" s="21">
        <f t="shared" si="214"/>
        <v>38769.5935654709</v>
      </c>
    </row>
    <row r="899" ht="15" customHeight="1" spans="1:39">
      <c r="A899" s="52" t="s">
        <v>1915</v>
      </c>
      <c r="B899" s="52" t="s">
        <v>683</v>
      </c>
      <c r="C899" s="52" t="s">
        <v>684</v>
      </c>
      <c r="D899" s="52" t="s">
        <v>929</v>
      </c>
      <c r="E899" s="10" t="s">
        <v>686</v>
      </c>
      <c r="F899" s="52" t="s">
        <v>685</v>
      </c>
      <c r="G899" s="52" t="s">
        <v>177</v>
      </c>
      <c r="H899" s="52" t="s">
        <v>203</v>
      </c>
      <c r="I899" s="52" t="s">
        <v>399</v>
      </c>
      <c r="J899" s="52" t="s">
        <v>165</v>
      </c>
      <c r="K899" s="52" t="s">
        <v>931</v>
      </c>
      <c r="L899" s="53" t="s">
        <v>282</v>
      </c>
      <c r="M899" s="13">
        <v>365</v>
      </c>
      <c r="N899" s="14">
        <f t="shared" si="203"/>
        <v>1</v>
      </c>
      <c r="O899" s="15">
        <v>4070</v>
      </c>
      <c r="P899" s="15">
        <f t="shared" si="204"/>
        <v>1485550</v>
      </c>
      <c r="Q899" s="16">
        <f>IFERROR(VLOOKUP(G899,SCENARIOS!$A$13:$E$18,2,0),0.025)</f>
        <v>0.045</v>
      </c>
      <c r="R899" s="52">
        <f>IFERROR(VLOOKUP(L899,INPUTS!$A$107:$B$120,2,0),0.0082)</f>
        <v>0.0042</v>
      </c>
      <c r="S899" s="52">
        <f t="shared" si="205"/>
        <v>17.094</v>
      </c>
      <c r="T899" s="15">
        <f t="shared" si="206"/>
        <v>6239.31</v>
      </c>
      <c r="U899" s="15">
        <f>T899/INPUTS!$B$7*1000</f>
        <v>7799137.5</v>
      </c>
      <c r="V899" s="15">
        <f>T899*INPUTS!$B$6</f>
        <v>19716.2196</v>
      </c>
      <c r="W899" s="54" t="s">
        <v>396</v>
      </c>
      <c r="X899" s="54" t="s">
        <v>396</v>
      </c>
      <c r="Y899" s="67">
        <f>IFERROR(VLOOKUP(E899,INPUTS!$A$44:$B$103,2,0),0)</f>
        <v>0</v>
      </c>
      <c r="Z899" s="15">
        <f t="shared" si="207"/>
        <v>0</v>
      </c>
      <c r="AA899" s="20">
        <f>IFERROR(VLOOKUP(E899,INPUTS!$A$44:$C$103,3,0),SCENARIOS!$J$23)</f>
        <v>0</v>
      </c>
      <c r="AB899" s="15">
        <f t="shared" si="208"/>
        <v>0</v>
      </c>
      <c r="AC899" s="20">
        <f>IFERROR(VLOOKUP($E899,INPUTS!$A$44:$G$103,4,0),SCENARIOS!$K$23)</f>
        <v>0</v>
      </c>
      <c r="AD899" s="15">
        <f t="shared" si="209"/>
        <v>0</v>
      </c>
      <c r="AE899" s="20">
        <f>IFERROR(VLOOKUP($E899,INPUTS!$A$44:$G$103,5,0),SCENARIOS!$L$23)</f>
        <v>0</v>
      </c>
      <c r="AF899" s="15">
        <f t="shared" si="210"/>
        <v>0</v>
      </c>
      <c r="AG899" s="20">
        <f>IFERROR(VLOOKUP($E899,INPUTS!$A$44:$G$103,6,0),SCENARIOS!$M$23)</f>
        <v>0</v>
      </c>
      <c r="AH899" s="15">
        <f t="shared" si="211"/>
        <v>0</v>
      </c>
      <c r="AI899" s="20">
        <f>IFERROR(VLOOKUP($E899,INPUTS!$A$44:$G$103,7,0),SCENARIOS!$N$23)</f>
        <v>0</v>
      </c>
      <c r="AJ899" s="15">
        <f t="shared" si="212"/>
        <v>0</v>
      </c>
      <c r="AL899" t="str">
        <f t="shared" si="213"/>
        <v>N</v>
      </c>
      <c r="AM899" s="21">
        <f t="shared" si="214"/>
        <v>18751.8372590164</v>
      </c>
    </row>
    <row r="900" ht="15" customHeight="1" spans="1:39">
      <c r="A900" s="52" t="s">
        <v>1916</v>
      </c>
      <c r="B900" s="52" t="s">
        <v>683</v>
      </c>
      <c r="C900" s="52" t="s">
        <v>684</v>
      </c>
      <c r="D900" s="52" t="s">
        <v>929</v>
      </c>
      <c r="E900" s="10" t="s">
        <v>686</v>
      </c>
      <c r="F900" s="52" t="s">
        <v>685</v>
      </c>
      <c r="G900" s="52" t="s">
        <v>177</v>
      </c>
      <c r="H900" s="52" t="s">
        <v>200</v>
      </c>
      <c r="I900" s="52" t="s">
        <v>391</v>
      </c>
      <c r="J900" s="52" t="s">
        <v>165</v>
      </c>
      <c r="K900" s="52" t="s">
        <v>931</v>
      </c>
      <c r="L900" s="53" t="s">
        <v>282</v>
      </c>
      <c r="M900" s="13">
        <v>260</v>
      </c>
      <c r="N900" s="14">
        <f t="shared" ref="N900:N963" si="215">M900/365</f>
        <v>0.712328767123288</v>
      </c>
      <c r="O900" s="15">
        <v>3930</v>
      </c>
      <c r="P900" s="15">
        <f t="shared" ref="P900:P963" si="216">M900*O900</f>
        <v>1021800</v>
      </c>
      <c r="Q900" s="16">
        <f>IFERROR(VLOOKUP(G900,SCENARIOS!$A$13:$E$18,2,0),0.025)</f>
        <v>0.045</v>
      </c>
      <c r="R900" s="52">
        <f>IFERROR(VLOOKUP(L900,INPUTS!$A$107:$B$120,2,0),0.0082)</f>
        <v>0.0042</v>
      </c>
      <c r="S900" s="52">
        <f t="shared" ref="S900:S963" si="217">O900*R900</f>
        <v>16.506</v>
      </c>
      <c r="T900" s="15">
        <f t="shared" ref="T900:T963" si="218">M900*S900</f>
        <v>4291.56</v>
      </c>
      <c r="U900" s="15">
        <f>T900/INPUTS!$B$7*1000</f>
        <v>5364450</v>
      </c>
      <c r="V900" s="15">
        <f>T900*INPUTS!$B$6</f>
        <v>13561.3296</v>
      </c>
      <c r="W900" s="54" t="s">
        <v>396</v>
      </c>
      <c r="X900" s="54" t="s">
        <v>396</v>
      </c>
      <c r="Y900" s="67">
        <f>IFERROR(VLOOKUP(E900,INPUTS!$A$44:$B$103,2,0),0)</f>
        <v>0</v>
      </c>
      <c r="Z900" s="15">
        <f t="shared" ref="Z900:Z963" si="219">T900*Y900</f>
        <v>0</v>
      </c>
      <c r="AA900" s="20">
        <f>IFERROR(VLOOKUP(E900,INPUTS!$A$44:$C$103,3,0),SCENARIOS!$J$23)</f>
        <v>0</v>
      </c>
      <c r="AB900" s="15">
        <f t="shared" si="208"/>
        <v>0</v>
      </c>
      <c r="AC900" s="20">
        <f>IFERROR(VLOOKUP($E900,INPUTS!$A$44:$G$103,4,0),SCENARIOS!$K$23)</f>
        <v>0</v>
      </c>
      <c r="AD900" s="15">
        <f t="shared" si="209"/>
        <v>0</v>
      </c>
      <c r="AE900" s="20">
        <f>IFERROR(VLOOKUP($E900,INPUTS!$A$44:$G$103,5,0),SCENARIOS!$L$23)</f>
        <v>0</v>
      </c>
      <c r="AF900" s="15">
        <f t="shared" si="210"/>
        <v>0</v>
      </c>
      <c r="AG900" s="20">
        <f>IFERROR(VLOOKUP($E900,INPUTS!$A$44:$G$103,6,0),SCENARIOS!$M$23)</f>
        <v>0</v>
      </c>
      <c r="AH900" s="15">
        <f t="shared" si="211"/>
        <v>0</v>
      </c>
      <c r="AI900" s="20">
        <f>IFERROR(VLOOKUP($E900,INPUTS!$A$44:$G$103,7,0),SCENARIOS!$N$23)</f>
        <v>0</v>
      </c>
      <c r="AJ900" s="15">
        <f t="shared" si="212"/>
        <v>0</v>
      </c>
      <c r="AL900" t="str">
        <f t="shared" si="213"/>
        <v>N</v>
      </c>
      <c r="AM900" s="21">
        <f t="shared" si="214"/>
        <v>12898.0022962963</v>
      </c>
    </row>
    <row r="901" ht="15" customHeight="1" spans="1:39">
      <c r="A901" s="52" t="s">
        <v>1917</v>
      </c>
      <c r="B901" s="52" t="s">
        <v>683</v>
      </c>
      <c r="C901" s="52" t="s">
        <v>684</v>
      </c>
      <c r="D901" s="52" t="s">
        <v>929</v>
      </c>
      <c r="E901" s="10" t="s">
        <v>686</v>
      </c>
      <c r="F901" s="52" t="s">
        <v>685</v>
      </c>
      <c r="G901" s="52" t="s">
        <v>177</v>
      </c>
      <c r="H901" s="52" t="s">
        <v>245</v>
      </c>
      <c r="I901" s="52" t="s">
        <v>930</v>
      </c>
      <c r="J901" s="52" t="s">
        <v>169</v>
      </c>
      <c r="K901" s="52" t="s">
        <v>931</v>
      </c>
      <c r="L901" s="53" t="s">
        <v>1914</v>
      </c>
      <c r="M901" s="13">
        <v>260</v>
      </c>
      <c r="N901" s="14">
        <f t="shared" si="215"/>
        <v>0.712328767123288</v>
      </c>
      <c r="O901" s="15">
        <v>9640</v>
      </c>
      <c r="P901" s="15">
        <f t="shared" si="216"/>
        <v>2506400</v>
      </c>
      <c r="Q901" s="16">
        <f>IFERROR(VLOOKUP(G901,SCENARIOS!$A$13:$E$18,2,0),0.025)</f>
        <v>0.045</v>
      </c>
      <c r="R901" s="52">
        <f>IFERROR(VLOOKUP(L901,INPUTS!$A$107:$B$120,2,0),0.0082)</f>
        <v>0.0082</v>
      </c>
      <c r="S901" s="52">
        <f t="shared" si="217"/>
        <v>79.048</v>
      </c>
      <c r="T901" s="15">
        <f t="shared" si="218"/>
        <v>20552.48</v>
      </c>
      <c r="U901" s="15">
        <f>T901/INPUTS!$B$7*1000</f>
        <v>25690600</v>
      </c>
      <c r="V901" s="15">
        <f>T901*INPUTS!$B$6</f>
        <v>64945.8368</v>
      </c>
      <c r="W901" s="54" t="s">
        <v>396</v>
      </c>
      <c r="X901" s="54" t="s">
        <v>396</v>
      </c>
      <c r="Y901" s="67">
        <f>IFERROR(VLOOKUP(E901,INPUTS!$A$44:$B$103,2,0),0)</f>
        <v>0</v>
      </c>
      <c r="Z901" s="15">
        <f t="shared" si="219"/>
        <v>0</v>
      </c>
      <c r="AA901" s="20">
        <f>IFERROR(VLOOKUP(E901,INPUTS!$A$44:$C$103,3,0),SCENARIOS!$J$23)</f>
        <v>0</v>
      </c>
      <c r="AB901" s="15">
        <f t="shared" ref="AB901:AB964" si="220">$T901*AA901*(1+$Q901)^AB$2</f>
        <v>0</v>
      </c>
      <c r="AC901" s="20">
        <f>IFERROR(VLOOKUP($E901,INPUTS!$A$44:$G$103,4,0),SCENARIOS!$K$23)</f>
        <v>0</v>
      </c>
      <c r="AD901" s="15">
        <f t="shared" ref="AD901:AD964" si="221">$T901*AC901*(1+$Q901)^AD$2</f>
        <v>0</v>
      </c>
      <c r="AE901" s="20">
        <f>IFERROR(VLOOKUP($E901,INPUTS!$A$44:$G$103,5,0),SCENARIOS!$L$23)</f>
        <v>0</v>
      </c>
      <c r="AF901" s="15">
        <f t="shared" ref="AF901:AF964" si="222">$T901*AE901*(1+$Q901)^AF$2</f>
        <v>0</v>
      </c>
      <c r="AG901" s="20">
        <f>IFERROR(VLOOKUP($E901,INPUTS!$A$44:$G$103,6,0),SCENARIOS!$M$23)</f>
        <v>0</v>
      </c>
      <c r="AH901" s="15">
        <f t="shared" ref="AH901:AH964" si="223">$T901*AG901*(1+$Q901)^AH$2</f>
        <v>0</v>
      </c>
      <c r="AI901" s="20">
        <f>IFERROR(VLOOKUP($E901,INPUTS!$A$44:$G$103,7,0),SCENARIOS!$N$23)</f>
        <v>0</v>
      </c>
      <c r="AJ901" s="15">
        <f t="shared" ref="AJ901:AJ964" si="224">$T901*AI901*(1+$Q901)^AJ$2</f>
        <v>0</v>
      </c>
      <c r="AL901" t="str">
        <f t="shared" ref="AL901:AL964" si="225">IF(H901="MULTI","MULTI",IF(COUNTIFS($E$4:$E$1277,H901,$H$4:$H$1277,E901)&gt;0,"Y","N"))</f>
        <v>N</v>
      </c>
      <c r="AM901" s="21">
        <f t="shared" ref="AM901:AM964" si="226">T901*((1+Q901)^25)</f>
        <v>61769.1315592894</v>
      </c>
    </row>
    <row r="902" ht="15" customHeight="1" spans="1:39">
      <c r="A902" s="52" t="s">
        <v>1918</v>
      </c>
      <c r="B902" s="52" t="s">
        <v>683</v>
      </c>
      <c r="C902" s="52" t="s">
        <v>684</v>
      </c>
      <c r="D902" s="52" t="s">
        <v>929</v>
      </c>
      <c r="E902" s="10" t="s">
        <v>686</v>
      </c>
      <c r="F902" s="52" t="s">
        <v>685</v>
      </c>
      <c r="G902" s="52" t="s">
        <v>177</v>
      </c>
      <c r="H902" s="52" t="s">
        <v>249</v>
      </c>
      <c r="I902" s="52" t="s">
        <v>930</v>
      </c>
      <c r="J902" s="52" t="s">
        <v>169</v>
      </c>
      <c r="K902" s="52" t="s">
        <v>931</v>
      </c>
      <c r="L902" s="53" t="s">
        <v>1914</v>
      </c>
      <c r="M902" s="13">
        <v>260</v>
      </c>
      <c r="N902" s="14">
        <f t="shared" si="215"/>
        <v>0.712328767123288</v>
      </c>
      <c r="O902" s="15">
        <v>10360</v>
      </c>
      <c r="P902" s="15">
        <f t="shared" si="216"/>
        <v>2693600</v>
      </c>
      <c r="Q902" s="16">
        <f>IFERROR(VLOOKUP(G902,SCENARIOS!$A$13:$E$18,2,0),0.025)</f>
        <v>0.045</v>
      </c>
      <c r="R902" s="52">
        <f>IFERROR(VLOOKUP(L902,INPUTS!$A$107:$B$120,2,0),0.0082)</f>
        <v>0.0082</v>
      </c>
      <c r="S902" s="52">
        <f t="shared" si="217"/>
        <v>84.952</v>
      </c>
      <c r="T902" s="15">
        <f t="shared" si="218"/>
        <v>22087.52</v>
      </c>
      <c r="U902" s="15">
        <f>T902/INPUTS!$B$7*1000</f>
        <v>27609400</v>
      </c>
      <c r="V902" s="15">
        <f>T902*INPUTS!$B$6</f>
        <v>69796.5632</v>
      </c>
      <c r="W902" s="54" t="s">
        <v>396</v>
      </c>
      <c r="X902" s="54" t="s">
        <v>396</v>
      </c>
      <c r="Y902" s="67">
        <f>IFERROR(VLOOKUP(E902,INPUTS!$A$44:$B$103,2,0),0)</f>
        <v>0</v>
      </c>
      <c r="Z902" s="15">
        <f t="shared" si="219"/>
        <v>0</v>
      </c>
      <c r="AA902" s="20">
        <f>IFERROR(VLOOKUP(E902,INPUTS!$A$44:$C$103,3,0),SCENARIOS!$J$23)</f>
        <v>0</v>
      </c>
      <c r="AB902" s="15">
        <f t="shared" si="220"/>
        <v>0</v>
      </c>
      <c r="AC902" s="20">
        <f>IFERROR(VLOOKUP($E902,INPUTS!$A$44:$G$103,4,0),SCENARIOS!$K$23)</f>
        <v>0</v>
      </c>
      <c r="AD902" s="15">
        <f t="shared" si="221"/>
        <v>0</v>
      </c>
      <c r="AE902" s="20">
        <f>IFERROR(VLOOKUP($E902,INPUTS!$A$44:$G$103,5,0),SCENARIOS!$L$23)</f>
        <v>0</v>
      </c>
      <c r="AF902" s="15">
        <f t="shared" si="222"/>
        <v>0</v>
      </c>
      <c r="AG902" s="20">
        <f>IFERROR(VLOOKUP($E902,INPUTS!$A$44:$G$103,6,0),SCENARIOS!$M$23)</f>
        <v>0</v>
      </c>
      <c r="AH902" s="15">
        <f t="shared" si="223"/>
        <v>0</v>
      </c>
      <c r="AI902" s="20">
        <f>IFERROR(VLOOKUP($E902,INPUTS!$A$44:$G$103,7,0),SCENARIOS!$N$23)</f>
        <v>0</v>
      </c>
      <c r="AJ902" s="15">
        <f t="shared" si="224"/>
        <v>0</v>
      </c>
      <c r="AL902" t="str">
        <f t="shared" si="225"/>
        <v>N</v>
      </c>
      <c r="AM902" s="21">
        <f t="shared" si="226"/>
        <v>66382.5936674521</v>
      </c>
    </row>
    <row r="903" ht="15" customHeight="1" spans="1:39">
      <c r="A903" s="52" t="s">
        <v>1919</v>
      </c>
      <c r="B903" s="52" t="s">
        <v>683</v>
      </c>
      <c r="C903" s="52" t="s">
        <v>684</v>
      </c>
      <c r="D903" s="52" t="s">
        <v>929</v>
      </c>
      <c r="E903" s="10" t="s">
        <v>686</v>
      </c>
      <c r="F903" s="52" t="s">
        <v>685</v>
      </c>
      <c r="G903" s="52" t="s">
        <v>177</v>
      </c>
      <c r="H903" s="52" t="s">
        <v>819</v>
      </c>
      <c r="I903" s="52" t="s">
        <v>575</v>
      </c>
      <c r="J903" s="52" t="s">
        <v>173</v>
      </c>
      <c r="K903" s="52" t="s">
        <v>931</v>
      </c>
      <c r="L903" s="53" t="s">
        <v>1914</v>
      </c>
      <c r="M903" s="13">
        <v>260</v>
      </c>
      <c r="N903" s="14">
        <f t="shared" si="215"/>
        <v>0.712328767123288</v>
      </c>
      <c r="O903" s="15">
        <v>3100</v>
      </c>
      <c r="P903" s="15">
        <f t="shared" si="216"/>
        <v>806000</v>
      </c>
      <c r="Q903" s="16">
        <f>IFERROR(VLOOKUP(G903,SCENARIOS!$A$13:$E$18,2,0),0.025)</f>
        <v>0.045</v>
      </c>
      <c r="R903" s="52">
        <f>IFERROR(VLOOKUP(L903,INPUTS!$A$107:$B$120,2,0),0.0082)</f>
        <v>0.0082</v>
      </c>
      <c r="S903" s="52">
        <f t="shared" si="217"/>
        <v>25.42</v>
      </c>
      <c r="T903" s="15">
        <f t="shared" si="218"/>
        <v>6609.2</v>
      </c>
      <c r="U903" s="15">
        <f>T903/INPUTS!$B$7*1000</f>
        <v>8261500</v>
      </c>
      <c r="V903" s="15">
        <f>T903*INPUTS!$B$6</f>
        <v>20885.072</v>
      </c>
      <c r="W903" s="54" t="s">
        <v>521</v>
      </c>
      <c r="X903" s="54" t="s">
        <v>396</v>
      </c>
      <c r="Y903" s="67">
        <f>IFERROR(VLOOKUP(E903,INPUTS!$A$44:$B$103,2,0),0)</f>
        <v>0</v>
      </c>
      <c r="Z903" s="15">
        <f t="shared" si="219"/>
        <v>0</v>
      </c>
      <c r="AA903" s="20">
        <f>IFERROR(VLOOKUP(E903,INPUTS!$A$44:$C$103,3,0),SCENARIOS!$J$23)</f>
        <v>0</v>
      </c>
      <c r="AB903" s="15">
        <f t="shared" si="220"/>
        <v>0</v>
      </c>
      <c r="AC903" s="20">
        <f>IFERROR(VLOOKUP($E903,INPUTS!$A$44:$G$103,4,0),SCENARIOS!$K$23)</f>
        <v>0</v>
      </c>
      <c r="AD903" s="15">
        <f t="shared" si="221"/>
        <v>0</v>
      </c>
      <c r="AE903" s="20">
        <f>IFERROR(VLOOKUP($E903,INPUTS!$A$44:$G$103,5,0),SCENARIOS!$L$23)</f>
        <v>0</v>
      </c>
      <c r="AF903" s="15">
        <f t="shared" si="222"/>
        <v>0</v>
      </c>
      <c r="AG903" s="20">
        <f>IFERROR(VLOOKUP($E903,INPUTS!$A$44:$G$103,6,0),SCENARIOS!$M$23)</f>
        <v>0</v>
      </c>
      <c r="AH903" s="15">
        <f t="shared" si="223"/>
        <v>0</v>
      </c>
      <c r="AI903" s="20">
        <f>IFERROR(VLOOKUP($E903,INPUTS!$A$44:$G$103,7,0),SCENARIOS!$N$23)</f>
        <v>0</v>
      </c>
      <c r="AJ903" s="15">
        <f t="shared" si="224"/>
        <v>0</v>
      </c>
      <c r="AL903" t="str">
        <f t="shared" si="225"/>
        <v>N</v>
      </c>
      <c r="AM903" s="21">
        <f t="shared" si="226"/>
        <v>19863.5174101449</v>
      </c>
    </row>
    <row r="904" ht="15" customHeight="1" spans="1:39">
      <c r="A904" s="52" t="s">
        <v>1920</v>
      </c>
      <c r="B904" s="52" t="s">
        <v>422</v>
      </c>
      <c r="C904" s="52" t="s">
        <v>423</v>
      </c>
      <c r="D904" s="52" t="s">
        <v>929</v>
      </c>
      <c r="E904" s="10" t="s">
        <v>234</v>
      </c>
      <c r="F904" s="52" t="s">
        <v>424</v>
      </c>
      <c r="G904" s="52" t="s">
        <v>173</v>
      </c>
      <c r="H904" s="52" t="s">
        <v>252</v>
      </c>
      <c r="I904" s="52" t="s">
        <v>930</v>
      </c>
      <c r="J904" s="52" t="s">
        <v>169</v>
      </c>
      <c r="K904" s="52" t="s">
        <v>931</v>
      </c>
      <c r="L904" s="53" t="s">
        <v>291</v>
      </c>
      <c r="M904" s="13">
        <v>730</v>
      </c>
      <c r="N904" s="14">
        <f t="shared" si="215"/>
        <v>2</v>
      </c>
      <c r="O904" s="15">
        <v>8280</v>
      </c>
      <c r="P904" s="15">
        <f t="shared" si="216"/>
        <v>6044400</v>
      </c>
      <c r="Q904" s="16">
        <f>IFERROR(VLOOKUP(G904,SCENARIOS!$A$13:$E$18,2,0),0.025)</f>
        <v>0.04</v>
      </c>
      <c r="R904" s="52">
        <f>IFERROR(VLOOKUP(L904,INPUTS!$A$107:$B$120,2,0),0.0082)</f>
        <v>0.0079</v>
      </c>
      <c r="S904" s="52">
        <f t="shared" si="217"/>
        <v>65.412</v>
      </c>
      <c r="T904" s="15">
        <f t="shared" si="218"/>
        <v>47750.76</v>
      </c>
      <c r="U904" s="15">
        <f>T904/INPUTS!$B$7*1000</f>
        <v>59688450</v>
      </c>
      <c r="V904" s="15">
        <f>T904*INPUTS!$B$6</f>
        <v>150892.4016</v>
      </c>
      <c r="W904" s="54" t="s">
        <v>396</v>
      </c>
      <c r="X904" s="54" t="s">
        <v>396</v>
      </c>
      <c r="Y904" s="67">
        <f>IFERROR(VLOOKUP(E904,INPUTS!$A$44:$B$103,2,0),0)</f>
        <v>0</v>
      </c>
      <c r="Z904" s="15">
        <f t="shared" si="219"/>
        <v>0</v>
      </c>
      <c r="AA904" s="20">
        <f>IFERROR(VLOOKUP(E904,INPUTS!$A$44:$C$103,3,0),SCENARIOS!$J$23)</f>
        <v>0.1</v>
      </c>
      <c r="AB904" s="15">
        <f t="shared" si="220"/>
        <v>5809.61007458058</v>
      </c>
      <c r="AC904" s="20">
        <f>IFERROR(VLOOKUP($E904,INPUTS!$A$44:$G$103,4,0),SCENARIOS!$K$23)</f>
        <v>0.15</v>
      </c>
      <c r="AD904" s="15">
        <f t="shared" si="221"/>
        <v>10602.4184385761</v>
      </c>
      <c r="AE904" s="20">
        <f>IFERROR(VLOOKUP($E904,INPUTS!$A$44:$G$103,5,0),SCENARIOS!$L$23)</f>
        <v>0.3</v>
      </c>
      <c r="AF904" s="15">
        <f t="shared" si="222"/>
        <v>25798.9263315058</v>
      </c>
      <c r="AG904" s="20">
        <f>IFERROR(VLOOKUP($E904,INPUTS!$A$44:$G$103,6,0),SCENARIOS!$M$23)</f>
        <v>0.4</v>
      </c>
      <c r="AH904" s="15">
        <f t="shared" si="223"/>
        <v>41851.1181333738</v>
      </c>
      <c r="AI904" s="20">
        <f>IFERROR(VLOOKUP($E904,INPUTS!$A$44:$G$103,7,0),SCENARIOS!$N$23)</f>
        <v>0.5</v>
      </c>
      <c r="AJ904" s="15">
        <f t="shared" si="224"/>
        <v>63647.8554320682</v>
      </c>
      <c r="AL904" t="str">
        <f t="shared" si="225"/>
        <v>Y</v>
      </c>
      <c r="AM904" s="21">
        <f t="shared" si="226"/>
        <v>127295.710864136</v>
      </c>
    </row>
    <row r="905" ht="15" customHeight="1" spans="1:39">
      <c r="A905" s="52" t="s">
        <v>1921</v>
      </c>
      <c r="B905" s="52" t="s">
        <v>422</v>
      </c>
      <c r="C905" s="52" t="s">
        <v>423</v>
      </c>
      <c r="D905" s="52" t="s">
        <v>929</v>
      </c>
      <c r="E905" s="10" t="s">
        <v>234</v>
      </c>
      <c r="F905" s="52" t="s">
        <v>424</v>
      </c>
      <c r="G905" s="52" t="s">
        <v>173</v>
      </c>
      <c r="H905" s="52" t="s">
        <v>249</v>
      </c>
      <c r="I905" s="52" t="s">
        <v>930</v>
      </c>
      <c r="J905" s="52" t="s">
        <v>169</v>
      </c>
      <c r="K905" s="52" t="s">
        <v>931</v>
      </c>
      <c r="L905" s="53" t="s">
        <v>291</v>
      </c>
      <c r="M905" s="13">
        <v>730</v>
      </c>
      <c r="N905" s="14">
        <f t="shared" si="215"/>
        <v>2</v>
      </c>
      <c r="O905" s="15">
        <v>10140</v>
      </c>
      <c r="P905" s="15">
        <f t="shared" si="216"/>
        <v>7402200</v>
      </c>
      <c r="Q905" s="16">
        <f>IFERROR(VLOOKUP(G905,SCENARIOS!$A$13:$E$18,2,0),0.025)</f>
        <v>0.04</v>
      </c>
      <c r="R905" s="52">
        <f>IFERROR(VLOOKUP(L905,INPUTS!$A$107:$B$120,2,0),0.0082)</f>
        <v>0.0079</v>
      </c>
      <c r="S905" s="52">
        <f t="shared" si="217"/>
        <v>80.106</v>
      </c>
      <c r="T905" s="15">
        <f t="shared" si="218"/>
        <v>58477.38</v>
      </c>
      <c r="U905" s="15">
        <f>T905/INPUTS!$B$7*1000</f>
        <v>73096725</v>
      </c>
      <c r="V905" s="15">
        <f>T905*INPUTS!$B$6</f>
        <v>184788.5208</v>
      </c>
      <c r="W905" s="54" t="s">
        <v>396</v>
      </c>
      <c r="X905" s="54" t="s">
        <v>396</v>
      </c>
      <c r="Y905" s="67">
        <f>IFERROR(VLOOKUP(E905,INPUTS!$A$44:$B$103,2,0),0)</f>
        <v>0</v>
      </c>
      <c r="Z905" s="15">
        <f t="shared" si="219"/>
        <v>0</v>
      </c>
      <c r="AA905" s="20">
        <f>IFERROR(VLOOKUP(E905,INPUTS!$A$44:$C$103,3,0),SCENARIOS!$J$23)</f>
        <v>0.1</v>
      </c>
      <c r="AB905" s="15">
        <f t="shared" si="220"/>
        <v>7114.66741017477</v>
      </c>
      <c r="AC905" s="20">
        <f>IFERROR(VLOOKUP($E905,INPUTS!$A$44:$G$103,4,0),SCENARIOS!$K$23)</f>
        <v>0.15</v>
      </c>
      <c r="AD905" s="15">
        <f t="shared" si="221"/>
        <v>12984.1211312997</v>
      </c>
      <c r="AE905" s="20">
        <f>IFERROR(VLOOKUP($E905,INPUTS!$A$44:$G$103,5,0),SCENARIOS!$L$23)</f>
        <v>0.3</v>
      </c>
      <c r="AF905" s="15">
        <f t="shared" si="222"/>
        <v>31594.337319018</v>
      </c>
      <c r="AG905" s="20">
        <f>IFERROR(VLOOKUP($E905,INPUTS!$A$44:$G$103,6,0),SCENARIOS!$M$23)</f>
        <v>0.4</v>
      </c>
      <c r="AH905" s="15">
        <f t="shared" si="223"/>
        <v>51252.4562647839</v>
      </c>
      <c r="AI905" s="20">
        <f>IFERROR(VLOOKUP($E905,INPUTS!$A$44:$G$103,7,0),SCENARIOS!$N$23)</f>
        <v>0.5</v>
      </c>
      <c r="AJ905" s="15">
        <f t="shared" si="224"/>
        <v>77945.562087098</v>
      </c>
      <c r="AL905" t="str">
        <f t="shared" si="225"/>
        <v>Y</v>
      </c>
      <c r="AM905" s="21">
        <f t="shared" si="226"/>
        <v>155891.124174196</v>
      </c>
    </row>
    <row r="906" ht="15" customHeight="1" spans="1:39">
      <c r="A906" s="52" t="s">
        <v>1922</v>
      </c>
      <c r="B906" s="52" t="s">
        <v>422</v>
      </c>
      <c r="C906" s="52" t="s">
        <v>423</v>
      </c>
      <c r="D906" s="52" t="s">
        <v>929</v>
      </c>
      <c r="E906" s="10" t="s">
        <v>234</v>
      </c>
      <c r="F906" s="52" t="s">
        <v>424</v>
      </c>
      <c r="G906" s="52" t="s">
        <v>173</v>
      </c>
      <c r="H906" s="52" t="s">
        <v>245</v>
      </c>
      <c r="I906" s="52" t="s">
        <v>930</v>
      </c>
      <c r="J906" s="52" t="s">
        <v>169</v>
      </c>
      <c r="K906" s="52" t="s">
        <v>931</v>
      </c>
      <c r="L906" s="53" t="s">
        <v>291</v>
      </c>
      <c r="M906" s="13">
        <v>730</v>
      </c>
      <c r="N906" s="14">
        <f t="shared" si="215"/>
        <v>2</v>
      </c>
      <c r="O906" s="15">
        <v>10840</v>
      </c>
      <c r="P906" s="15">
        <f t="shared" si="216"/>
        <v>7913200</v>
      </c>
      <c r="Q906" s="16">
        <f>IFERROR(VLOOKUP(G906,SCENARIOS!$A$13:$E$18,2,0),0.025)</f>
        <v>0.04</v>
      </c>
      <c r="R906" s="52">
        <f>IFERROR(VLOOKUP(L906,INPUTS!$A$107:$B$120,2,0),0.0082)</f>
        <v>0.0079</v>
      </c>
      <c r="S906" s="52">
        <f t="shared" si="217"/>
        <v>85.636</v>
      </c>
      <c r="T906" s="15">
        <f t="shared" si="218"/>
        <v>62514.28</v>
      </c>
      <c r="U906" s="15">
        <f>T906/INPUTS!$B$7*1000</f>
        <v>78142850</v>
      </c>
      <c r="V906" s="15">
        <f>T906*INPUTS!$B$6</f>
        <v>197545.1248</v>
      </c>
      <c r="W906" s="54" t="s">
        <v>396</v>
      </c>
      <c r="X906" s="54" t="s">
        <v>396</v>
      </c>
      <c r="Y906" s="67">
        <f>IFERROR(VLOOKUP(E906,INPUTS!$A$44:$B$103,2,0),0)</f>
        <v>0</v>
      </c>
      <c r="Z906" s="15">
        <f t="shared" si="219"/>
        <v>0</v>
      </c>
      <c r="AA906" s="20">
        <f>IFERROR(VLOOKUP(E906,INPUTS!$A$44:$C$103,3,0),SCENARIOS!$J$23)</f>
        <v>0.1</v>
      </c>
      <c r="AB906" s="15">
        <f t="shared" si="220"/>
        <v>7605.81802034463</v>
      </c>
      <c r="AC906" s="20">
        <f>IFERROR(VLOOKUP($E906,INPUTS!$A$44:$G$103,4,0),SCENARIOS!$K$23)</f>
        <v>0.15</v>
      </c>
      <c r="AD906" s="15">
        <f t="shared" si="221"/>
        <v>13880.4608543678</v>
      </c>
      <c r="AE906" s="20">
        <f>IFERROR(VLOOKUP($E906,INPUTS!$A$44:$G$103,5,0),SCENARIOS!$L$23)</f>
        <v>0.3</v>
      </c>
      <c r="AF906" s="15">
        <f t="shared" si="222"/>
        <v>33775.4059702323</v>
      </c>
      <c r="AG906" s="20">
        <f>IFERROR(VLOOKUP($E906,INPUTS!$A$44:$G$103,6,0),SCENARIOS!$M$23)</f>
        <v>0.4</v>
      </c>
      <c r="AH906" s="15">
        <f t="shared" si="223"/>
        <v>54790.5942712285</v>
      </c>
      <c r="AI906" s="20">
        <f>IFERROR(VLOOKUP($E906,INPUTS!$A$44:$G$103,7,0),SCENARIOS!$N$23)</f>
        <v>0.5</v>
      </c>
      <c r="AJ906" s="15">
        <f t="shared" si="224"/>
        <v>83326.4194303888</v>
      </c>
      <c r="AL906" t="str">
        <f t="shared" si="225"/>
        <v>Y</v>
      </c>
      <c r="AM906" s="21">
        <f t="shared" si="226"/>
        <v>166652.838860778</v>
      </c>
    </row>
    <row r="907" ht="15" customHeight="1" spans="1:39">
      <c r="A907" s="52" t="s">
        <v>1923</v>
      </c>
      <c r="B907" s="52" t="s">
        <v>422</v>
      </c>
      <c r="C907" s="52" t="s">
        <v>423</v>
      </c>
      <c r="D907" s="52" t="s">
        <v>929</v>
      </c>
      <c r="E907" s="10" t="s">
        <v>234</v>
      </c>
      <c r="F907" s="52" t="s">
        <v>424</v>
      </c>
      <c r="G907" s="52" t="s">
        <v>173</v>
      </c>
      <c r="H907" s="52" t="s">
        <v>256</v>
      </c>
      <c r="I907" s="52" t="s">
        <v>930</v>
      </c>
      <c r="J907" s="52" t="s">
        <v>169</v>
      </c>
      <c r="K907" s="52" t="s">
        <v>931</v>
      </c>
      <c r="L907" s="53" t="s">
        <v>291</v>
      </c>
      <c r="M907" s="13">
        <v>365</v>
      </c>
      <c r="N907" s="14">
        <f t="shared" si="215"/>
        <v>1</v>
      </c>
      <c r="O907" s="15">
        <v>10870</v>
      </c>
      <c r="P907" s="15">
        <f t="shared" si="216"/>
        <v>3967550</v>
      </c>
      <c r="Q907" s="16">
        <f>IFERROR(VLOOKUP(G907,SCENARIOS!$A$13:$E$18,2,0),0.025)</f>
        <v>0.04</v>
      </c>
      <c r="R907" s="52">
        <f>IFERROR(VLOOKUP(L907,INPUTS!$A$107:$B$120,2,0),0.0082)</f>
        <v>0.0079</v>
      </c>
      <c r="S907" s="52">
        <f t="shared" si="217"/>
        <v>85.873</v>
      </c>
      <c r="T907" s="15">
        <f t="shared" si="218"/>
        <v>31343.645</v>
      </c>
      <c r="U907" s="15">
        <f>T907/INPUTS!$B$7*1000</f>
        <v>39179556.25</v>
      </c>
      <c r="V907" s="15">
        <f>T907*INPUTS!$B$6</f>
        <v>99045.9182</v>
      </c>
      <c r="W907" s="54" t="s">
        <v>396</v>
      </c>
      <c r="X907" s="54" t="s">
        <v>396</v>
      </c>
      <c r="Y907" s="67">
        <f>IFERROR(VLOOKUP(E907,INPUTS!$A$44:$B$103,2,0),0)</f>
        <v>0</v>
      </c>
      <c r="Z907" s="15">
        <f t="shared" si="219"/>
        <v>0</v>
      </c>
      <c r="AA907" s="20">
        <f>IFERROR(VLOOKUP(E907,INPUTS!$A$44:$C$103,3,0),SCENARIOS!$J$23)</f>
        <v>0.1</v>
      </c>
      <c r="AB907" s="15">
        <f t="shared" si="220"/>
        <v>3813.43366610453</v>
      </c>
      <c r="AC907" s="20">
        <f>IFERROR(VLOOKUP($E907,INPUTS!$A$44:$G$103,4,0),SCENARIOS!$K$23)</f>
        <v>0.15</v>
      </c>
      <c r="AD907" s="15">
        <f t="shared" si="221"/>
        <v>6959.43770696392</v>
      </c>
      <c r="AE907" s="20">
        <f>IFERROR(VLOOKUP($E907,INPUTS!$A$44:$G$103,5,0),SCENARIOS!$L$23)</f>
        <v>0.3</v>
      </c>
      <c r="AF907" s="15">
        <f t="shared" si="222"/>
        <v>16934.4401704993</v>
      </c>
      <c r="AG907" s="20">
        <f>IFERROR(VLOOKUP($E907,INPUTS!$A$44:$G$103,6,0),SCENARIOS!$M$23)</f>
        <v>0.4</v>
      </c>
      <c r="AH907" s="15">
        <f t="shared" si="223"/>
        <v>27471.1143786095</v>
      </c>
      <c r="AI907" s="20">
        <f>IFERROR(VLOOKUP($E907,INPUTS!$A$44:$G$103,7,0),SCENARIOS!$N$23)</f>
        <v>0.5</v>
      </c>
      <c r="AJ907" s="15">
        <f t="shared" si="224"/>
        <v>41778.5138011221</v>
      </c>
      <c r="AL907" t="str">
        <f t="shared" si="225"/>
        <v>N</v>
      </c>
      <c r="AM907" s="21">
        <f t="shared" si="226"/>
        <v>83557.0276022441</v>
      </c>
    </row>
    <row r="908" ht="15" customHeight="1" spans="1:39">
      <c r="A908" s="52" t="s">
        <v>1924</v>
      </c>
      <c r="B908" s="52" t="s">
        <v>422</v>
      </c>
      <c r="C908" s="52" t="s">
        <v>423</v>
      </c>
      <c r="D908" s="52" t="s">
        <v>929</v>
      </c>
      <c r="E908" s="10" t="s">
        <v>234</v>
      </c>
      <c r="F908" s="52" t="s">
        <v>424</v>
      </c>
      <c r="G908" s="52" t="s">
        <v>173</v>
      </c>
      <c r="H908" s="52" t="s">
        <v>670</v>
      </c>
      <c r="I908" s="52" t="s">
        <v>930</v>
      </c>
      <c r="J908" s="52" t="s">
        <v>169</v>
      </c>
      <c r="K908" s="52" t="s">
        <v>931</v>
      </c>
      <c r="L908" s="53" t="s">
        <v>291</v>
      </c>
      <c r="M908" s="13">
        <v>1095</v>
      </c>
      <c r="N908" s="14">
        <f t="shared" si="215"/>
        <v>3</v>
      </c>
      <c r="O908" s="15">
        <v>6170</v>
      </c>
      <c r="P908" s="15">
        <f t="shared" si="216"/>
        <v>6756150</v>
      </c>
      <c r="Q908" s="16">
        <f>IFERROR(VLOOKUP(G908,SCENARIOS!$A$13:$E$18,2,0),0.025)</f>
        <v>0.04</v>
      </c>
      <c r="R908" s="52">
        <f>IFERROR(VLOOKUP(L908,INPUTS!$A$107:$B$120,2,0),0.0082)</f>
        <v>0.0079</v>
      </c>
      <c r="S908" s="52">
        <f t="shared" si="217"/>
        <v>48.743</v>
      </c>
      <c r="T908" s="15">
        <f t="shared" si="218"/>
        <v>53373.585</v>
      </c>
      <c r="U908" s="15">
        <f>T908/INPUTS!$B$7*1000</f>
        <v>66716981.25</v>
      </c>
      <c r="V908" s="15">
        <f>T908*INPUTS!$B$6</f>
        <v>168660.5286</v>
      </c>
      <c r="W908" s="54" t="s">
        <v>396</v>
      </c>
      <c r="X908" s="54" t="s">
        <v>396</v>
      </c>
      <c r="Y908" s="67">
        <f>IFERROR(VLOOKUP(E908,INPUTS!$A$44:$B$103,2,0),0)</f>
        <v>0</v>
      </c>
      <c r="Z908" s="15">
        <f t="shared" si="219"/>
        <v>0</v>
      </c>
      <c r="AA908" s="20">
        <f>IFERROR(VLOOKUP(E908,INPUTS!$A$44:$C$103,3,0),SCENARIOS!$J$23)</f>
        <v>0.1</v>
      </c>
      <c r="AB908" s="15">
        <f t="shared" si="220"/>
        <v>6493.71271017431</v>
      </c>
      <c r="AC908" s="20">
        <f>IFERROR(VLOOKUP($E908,INPUTS!$A$44:$G$103,4,0),SCENARIOS!$K$23)</f>
        <v>0.15</v>
      </c>
      <c r="AD908" s="15">
        <f t="shared" si="221"/>
        <v>11850.891624278</v>
      </c>
      <c r="AE908" s="20">
        <f>IFERROR(VLOOKUP($E908,INPUTS!$A$44:$G$103,5,0),SCENARIOS!$L$23)</f>
        <v>0.3</v>
      </c>
      <c r="AF908" s="15">
        <f t="shared" si="222"/>
        <v>28836.8433814114</v>
      </c>
      <c r="AG908" s="20">
        <f>IFERROR(VLOOKUP($E908,INPUTS!$A$44:$G$103,6,0),SCENARIOS!$M$23)</f>
        <v>0.4</v>
      </c>
      <c r="AH908" s="15">
        <f t="shared" si="223"/>
        <v>46779.2389280646</v>
      </c>
      <c r="AI908" s="20">
        <f>IFERROR(VLOOKUP($E908,INPUTS!$A$44:$G$103,7,0),SCENARIOS!$N$23)</f>
        <v>0.5</v>
      </c>
      <c r="AJ908" s="15">
        <f t="shared" si="224"/>
        <v>71142.6210173661</v>
      </c>
      <c r="AL908" t="str">
        <f t="shared" si="225"/>
        <v>Y</v>
      </c>
      <c r="AM908" s="21">
        <f t="shared" si="226"/>
        <v>142285.242034732</v>
      </c>
    </row>
    <row r="909" ht="15" customHeight="1" spans="1:39">
      <c r="A909" s="52" t="s">
        <v>1925</v>
      </c>
      <c r="B909" s="52" t="s">
        <v>422</v>
      </c>
      <c r="C909" s="52" t="s">
        <v>423</v>
      </c>
      <c r="D909" s="52" t="s">
        <v>929</v>
      </c>
      <c r="E909" s="10" t="s">
        <v>234</v>
      </c>
      <c r="F909" s="52" t="s">
        <v>424</v>
      </c>
      <c r="G909" s="52" t="s">
        <v>173</v>
      </c>
      <c r="H909" s="52" t="s">
        <v>200</v>
      </c>
      <c r="I909" s="52" t="s">
        <v>391</v>
      </c>
      <c r="J909" s="52" t="s">
        <v>165</v>
      </c>
      <c r="K909" s="52" t="s">
        <v>931</v>
      </c>
      <c r="L909" s="53" t="s">
        <v>291</v>
      </c>
      <c r="M909" s="13">
        <v>730</v>
      </c>
      <c r="N909" s="14">
        <f t="shared" si="215"/>
        <v>2</v>
      </c>
      <c r="O909" s="15">
        <v>9310</v>
      </c>
      <c r="P909" s="15">
        <f t="shared" si="216"/>
        <v>6796300</v>
      </c>
      <c r="Q909" s="16">
        <f>IFERROR(VLOOKUP(G909,SCENARIOS!$A$13:$E$18,2,0),0.025)</f>
        <v>0.04</v>
      </c>
      <c r="R909" s="52">
        <f>IFERROR(VLOOKUP(L909,INPUTS!$A$107:$B$120,2,0),0.0082)</f>
        <v>0.0079</v>
      </c>
      <c r="S909" s="52">
        <f t="shared" si="217"/>
        <v>73.549</v>
      </c>
      <c r="T909" s="15">
        <f t="shared" si="218"/>
        <v>53690.77</v>
      </c>
      <c r="U909" s="15">
        <f>T909/INPUTS!$B$7*1000</f>
        <v>67113462.5</v>
      </c>
      <c r="V909" s="15">
        <f>T909*INPUTS!$B$6</f>
        <v>169662.8332</v>
      </c>
      <c r="W909" s="54" t="s">
        <v>396</v>
      </c>
      <c r="X909" s="54" t="s">
        <v>396</v>
      </c>
      <c r="Y909" s="67">
        <f>IFERROR(VLOOKUP(E909,INPUTS!$A$44:$B$103,2,0),0)</f>
        <v>0</v>
      </c>
      <c r="Z909" s="15">
        <f t="shared" si="219"/>
        <v>0</v>
      </c>
      <c r="AA909" s="20">
        <f>IFERROR(VLOOKUP(E909,INPUTS!$A$44:$C$103,3,0),SCENARIOS!$J$23)</f>
        <v>0.1</v>
      </c>
      <c r="AB909" s="15">
        <f t="shared" si="220"/>
        <v>6532.30311525909</v>
      </c>
      <c r="AC909" s="20">
        <f>IFERROR(VLOOKUP($E909,INPUTS!$A$44:$G$103,4,0),SCENARIOS!$K$23)</f>
        <v>0.15</v>
      </c>
      <c r="AD909" s="15">
        <f t="shared" si="221"/>
        <v>11921.3183168048</v>
      </c>
      <c r="AE909" s="20">
        <f>IFERROR(VLOOKUP($E909,INPUTS!$A$44:$G$103,5,0),SCENARIOS!$L$23)</f>
        <v>0.3</v>
      </c>
      <c r="AF909" s="15">
        <f t="shared" si="222"/>
        <v>29008.2130611497</v>
      </c>
      <c r="AG909" s="20">
        <f>IFERROR(VLOOKUP($E909,INPUTS!$A$44:$G$103,6,0),SCENARIOS!$M$23)</f>
        <v>0.4</v>
      </c>
      <c r="AH909" s="15">
        <f t="shared" si="223"/>
        <v>47057.2354857138</v>
      </c>
      <c r="AI909" s="20">
        <f>IFERROR(VLOOKUP($E909,INPUTS!$A$44:$G$103,7,0),SCENARIOS!$N$23)</f>
        <v>0.5</v>
      </c>
      <c r="AJ909" s="15">
        <f t="shared" si="224"/>
        <v>71565.4026657675</v>
      </c>
      <c r="AL909" t="str">
        <f t="shared" si="225"/>
        <v>Y</v>
      </c>
      <c r="AM909" s="21">
        <f t="shared" si="226"/>
        <v>143130.805331535</v>
      </c>
    </row>
    <row r="910" ht="15" customHeight="1" spans="1:39">
      <c r="A910" s="52" t="s">
        <v>1926</v>
      </c>
      <c r="B910" s="52" t="s">
        <v>422</v>
      </c>
      <c r="C910" s="52" t="s">
        <v>423</v>
      </c>
      <c r="D910" s="52" t="s">
        <v>929</v>
      </c>
      <c r="E910" s="10" t="s">
        <v>234</v>
      </c>
      <c r="F910" s="52" t="s">
        <v>424</v>
      </c>
      <c r="G910" s="52" t="s">
        <v>173</v>
      </c>
      <c r="H910" s="52" t="s">
        <v>203</v>
      </c>
      <c r="I910" s="52" t="s">
        <v>399</v>
      </c>
      <c r="J910" s="52" t="s">
        <v>165</v>
      </c>
      <c r="K910" s="52" t="s">
        <v>931</v>
      </c>
      <c r="L910" s="53" t="s">
        <v>291</v>
      </c>
      <c r="M910" s="13">
        <v>730</v>
      </c>
      <c r="N910" s="14">
        <f t="shared" si="215"/>
        <v>2</v>
      </c>
      <c r="O910" s="15">
        <v>9710</v>
      </c>
      <c r="P910" s="15">
        <f t="shared" si="216"/>
        <v>7088300</v>
      </c>
      <c r="Q910" s="16">
        <f>IFERROR(VLOOKUP(G910,SCENARIOS!$A$13:$E$18,2,0),0.025)</f>
        <v>0.04</v>
      </c>
      <c r="R910" s="52">
        <f>IFERROR(VLOOKUP(L910,INPUTS!$A$107:$B$120,2,0),0.0082)</f>
        <v>0.0079</v>
      </c>
      <c r="S910" s="52">
        <f t="shared" si="217"/>
        <v>76.709</v>
      </c>
      <c r="T910" s="15">
        <f t="shared" si="218"/>
        <v>55997.57</v>
      </c>
      <c r="U910" s="15">
        <f>T910/INPUTS!$B$7*1000</f>
        <v>69996962.5</v>
      </c>
      <c r="V910" s="15">
        <f>T910*INPUTS!$B$6</f>
        <v>176952.3212</v>
      </c>
      <c r="W910" s="54" t="s">
        <v>396</v>
      </c>
      <c r="X910" s="54" t="s">
        <v>396</v>
      </c>
      <c r="Y910" s="67">
        <f>IFERROR(VLOOKUP(E910,INPUTS!$A$44:$B$103,2,0),0)</f>
        <v>0</v>
      </c>
      <c r="Z910" s="15">
        <f t="shared" si="219"/>
        <v>0</v>
      </c>
      <c r="AA910" s="20">
        <f>IFERROR(VLOOKUP(E910,INPUTS!$A$44:$C$103,3,0),SCENARIOS!$J$23)</f>
        <v>0.1</v>
      </c>
      <c r="AB910" s="15">
        <f t="shared" si="220"/>
        <v>6812.96060678472</v>
      </c>
      <c r="AC910" s="20">
        <f>IFERROR(VLOOKUP($E910,INPUTS!$A$44:$G$103,4,0),SCENARIOS!$K$23)</f>
        <v>0.15</v>
      </c>
      <c r="AD910" s="15">
        <f t="shared" si="221"/>
        <v>12433.5124442722</v>
      </c>
      <c r="AE910" s="20">
        <f>IFERROR(VLOOKUP($E910,INPUTS!$A$44:$G$103,5,0),SCENARIOS!$L$23)</f>
        <v>0.3</v>
      </c>
      <c r="AF910" s="15">
        <f t="shared" si="222"/>
        <v>30254.5380047007</v>
      </c>
      <c r="AG910" s="20">
        <f>IFERROR(VLOOKUP($E910,INPUTS!$A$44:$G$103,6,0),SCENARIOS!$M$23)</f>
        <v>0.4</v>
      </c>
      <c r="AH910" s="15">
        <f t="shared" si="223"/>
        <v>49079.0286322536</v>
      </c>
      <c r="AI910" s="20">
        <f>IFERROR(VLOOKUP($E910,INPUTS!$A$44:$G$103,7,0),SCENARIOS!$N$23)</f>
        <v>0.5</v>
      </c>
      <c r="AJ910" s="15">
        <f t="shared" si="224"/>
        <v>74640.1782905051</v>
      </c>
      <c r="AL910" t="str">
        <f t="shared" si="225"/>
        <v>Y</v>
      </c>
      <c r="AM910" s="21">
        <f t="shared" si="226"/>
        <v>149280.35658101</v>
      </c>
    </row>
    <row r="911" ht="15" customHeight="1" spans="1:39">
      <c r="A911" s="52" t="s">
        <v>1927</v>
      </c>
      <c r="B911" s="52" t="s">
        <v>422</v>
      </c>
      <c r="C911" s="52" t="s">
        <v>423</v>
      </c>
      <c r="D911" s="52" t="s">
        <v>929</v>
      </c>
      <c r="E911" s="10" t="s">
        <v>234</v>
      </c>
      <c r="F911" s="52" t="s">
        <v>424</v>
      </c>
      <c r="G911" s="52" t="s">
        <v>173</v>
      </c>
      <c r="H911" s="52" t="s">
        <v>208</v>
      </c>
      <c r="I911" s="52" t="s">
        <v>391</v>
      </c>
      <c r="J911" s="52" t="s">
        <v>165</v>
      </c>
      <c r="K911" s="52" t="s">
        <v>931</v>
      </c>
      <c r="L911" s="53" t="s">
        <v>291</v>
      </c>
      <c r="M911" s="13">
        <v>365</v>
      </c>
      <c r="N911" s="14">
        <f t="shared" si="215"/>
        <v>1</v>
      </c>
      <c r="O911" s="15">
        <v>9190</v>
      </c>
      <c r="P911" s="15">
        <f t="shared" si="216"/>
        <v>3354350</v>
      </c>
      <c r="Q911" s="16">
        <f>IFERROR(VLOOKUP(G911,SCENARIOS!$A$13:$E$18,2,0),0.025)</f>
        <v>0.04</v>
      </c>
      <c r="R911" s="52">
        <f>IFERROR(VLOOKUP(L911,INPUTS!$A$107:$B$120,2,0),0.0082)</f>
        <v>0.0079</v>
      </c>
      <c r="S911" s="52">
        <f t="shared" si="217"/>
        <v>72.601</v>
      </c>
      <c r="T911" s="15">
        <f t="shared" si="218"/>
        <v>26499.365</v>
      </c>
      <c r="U911" s="15">
        <f>T911/INPUTS!$B$7*1000</f>
        <v>33124206.25</v>
      </c>
      <c r="V911" s="15">
        <f>T911*INPUTS!$B$6</f>
        <v>83737.9934</v>
      </c>
      <c r="W911" s="54" t="s">
        <v>396</v>
      </c>
      <c r="X911" s="54" t="s">
        <v>396</v>
      </c>
      <c r="Y911" s="67">
        <f>IFERROR(VLOOKUP(E911,INPUTS!$A$44:$B$103,2,0),0)</f>
        <v>0</v>
      </c>
      <c r="Z911" s="15">
        <f t="shared" si="219"/>
        <v>0</v>
      </c>
      <c r="AA911" s="20">
        <f>IFERROR(VLOOKUP(E911,INPUTS!$A$44:$C$103,3,0),SCENARIOS!$J$23)</f>
        <v>0.1</v>
      </c>
      <c r="AB911" s="15">
        <f t="shared" si="220"/>
        <v>3224.0529339007</v>
      </c>
      <c r="AC911" s="20">
        <f>IFERROR(VLOOKUP($E911,INPUTS!$A$44:$G$103,4,0),SCENARIOS!$K$23)</f>
        <v>0.15</v>
      </c>
      <c r="AD911" s="15">
        <f t="shared" si="221"/>
        <v>5883.83003928228</v>
      </c>
      <c r="AE911" s="20">
        <f>IFERROR(VLOOKUP($E911,INPUTS!$A$44:$G$103,5,0),SCENARIOS!$L$23)</f>
        <v>0.3</v>
      </c>
      <c r="AF911" s="15">
        <f t="shared" si="222"/>
        <v>14317.1577890422</v>
      </c>
      <c r="AG911" s="20">
        <f>IFERROR(VLOOKUP($E911,INPUTS!$A$44:$G$103,6,0),SCENARIOS!$M$23)</f>
        <v>0.4</v>
      </c>
      <c r="AH911" s="15">
        <f t="shared" si="223"/>
        <v>23225.3487708759</v>
      </c>
      <c r="AI911" s="20">
        <f>IFERROR(VLOOKUP($E911,INPUTS!$A$44:$G$103,7,0),SCENARIOS!$N$23)</f>
        <v>0.5</v>
      </c>
      <c r="AJ911" s="15">
        <f t="shared" si="224"/>
        <v>35321.4849891731</v>
      </c>
      <c r="AL911" t="str">
        <f t="shared" si="225"/>
        <v>Y</v>
      </c>
      <c r="AM911" s="21">
        <f t="shared" si="226"/>
        <v>70642.9699783462</v>
      </c>
    </row>
    <row r="912" ht="15" customHeight="1" spans="1:39">
      <c r="A912" s="52" t="s">
        <v>1928</v>
      </c>
      <c r="B912" s="52" t="s">
        <v>422</v>
      </c>
      <c r="C912" s="52" t="s">
        <v>423</v>
      </c>
      <c r="D912" s="52" t="s">
        <v>929</v>
      </c>
      <c r="E912" s="10" t="s">
        <v>234</v>
      </c>
      <c r="F912" s="52" t="s">
        <v>424</v>
      </c>
      <c r="G912" s="52" t="s">
        <v>173</v>
      </c>
      <c r="H912" s="52" t="s">
        <v>505</v>
      </c>
      <c r="I912" s="52" t="s">
        <v>504</v>
      </c>
      <c r="J912" s="52" t="s">
        <v>173</v>
      </c>
      <c r="K912" s="52" t="s">
        <v>931</v>
      </c>
      <c r="L912" s="53" t="s">
        <v>279</v>
      </c>
      <c r="M912" s="13">
        <v>1825</v>
      </c>
      <c r="N912" s="14">
        <f t="shared" si="215"/>
        <v>5</v>
      </c>
      <c r="O912" s="15">
        <v>1240</v>
      </c>
      <c r="P912" s="15">
        <f t="shared" si="216"/>
        <v>2263000</v>
      </c>
      <c r="Q912" s="16">
        <f>IFERROR(VLOOKUP(G912,SCENARIOS!$A$13:$E$18,2,0),0.025)</f>
        <v>0.04</v>
      </c>
      <c r="R912" s="52">
        <f>IFERROR(VLOOKUP(L912,INPUTS!$A$107:$B$120,2,0),0.0082)</f>
        <v>0.0039</v>
      </c>
      <c r="S912" s="52">
        <f t="shared" si="217"/>
        <v>4.836</v>
      </c>
      <c r="T912" s="15">
        <f t="shared" si="218"/>
        <v>8825.7</v>
      </c>
      <c r="U912" s="15">
        <f>T912/INPUTS!$B$7*1000</f>
        <v>11032125</v>
      </c>
      <c r="V912" s="15">
        <f>T912*INPUTS!$B$6</f>
        <v>27889.212</v>
      </c>
      <c r="W912" s="54" t="s">
        <v>396</v>
      </c>
      <c r="X912" s="54" t="s">
        <v>396</v>
      </c>
      <c r="Y912" s="67">
        <f>IFERROR(VLOOKUP(E912,INPUTS!$A$44:$B$103,2,0),0)</f>
        <v>0</v>
      </c>
      <c r="Z912" s="15">
        <f t="shared" si="219"/>
        <v>0</v>
      </c>
      <c r="AA912" s="20">
        <f>IFERROR(VLOOKUP(E912,INPUTS!$A$44:$C$103,3,0),SCENARIOS!$J$23)</f>
        <v>0.1</v>
      </c>
      <c r="AB912" s="15">
        <f t="shared" si="220"/>
        <v>1073.78135207117</v>
      </c>
      <c r="AC912" s="20">
        <f>IFERROR(VLOOKUP($E912,INPUTS!$A$44:$G$103,4,0),SCENARIOS!$K$23)</f>
        <v>0.15</v>
      </c>
      <c r="AD912" s="15">
        <f t="shared" si="221"/>
        <v>1959.62879781057</v>
      </c>
      <c r="AE912" s="20">
        <f>IFERROR(VLOOKUP($E912,INPUTS!$A$44:$G$103,5,0),SCENARIOS!$L$23)</f>
        <v>0.3</v>
      </c>
      <c r="AF912" s="15">
        <f t="shared" si="222"/>
        <v>4768.37612896572</v>
      </c>
      <c r="AG912" s="20">
        <f>IFERROR(VLOOKUP($E912,INPUTS!$A$44:$G$103,6,0),SCENARIOS!$M$23)</f>
        <v>0.4</v>
      </c>
      <c r="AH912" s="15">
        <f t="shared" si="223"/>
        <v>7735.27820938803</v>
      </c>
      <c r="AI912" s="20">
        <f>IFERROR(VLOOKUP($E912,INPUTS!$A$44:$G$103,7,0),SCENARIOS!$N$23)</f>
        <v>0.5</v>
      </c>
      <c r="AJ912" s="15">
        <f t="shared" si="224"/>
        <v>11763.9358554043</v>
      </c>
      <c r="AL912" t="str">
        <f t="shared" si="225"/>
        <v>Y</v>
      </c>
      <c r="AM912" s="21">
        <f t="shared" si="226"/>
        <v>23527.8717108086</v>
      </c>
    </row>
    <row r="913" ht="15" customHeight="1" spans="1:39">
      <c r="A913" s="52" t="s">
        <v>1929</v>
      </c>
      <c r="B913" s="52" t="s">
        <v>422</v>
      </c>
      <c r="C913" s="52" t="s">
        <v>423</v>
      </c>
      <c r="D913" s="52" t="s">
        <v>929</v>
      </c>
      <c r="E913" s="10" t="s">
        <v>234</v>
      </c>
      <c r="F913" s="52" t="s">
        <v>424</v>
      </c>
      <c r="G913" s="52" t="s">
        <v>173</v>
      </c>
      <c r="H913" s="52" t="s">
        <v>428</v>
      </c>
      <c r="I913" s="52" t="s">
        <v>1620</v>
      </c>
      <c r="J913" s="52" t="s">
        <v>173</v>
      </c>
      <c r="K913" s="52" t="s">
        <v>931</v>
      </c>
      <c r="L913" s="53" t="s">
        <v>279</v>
      </c>
      <c r="M913" s="13">
        <v>1095</v>
      </c>
      <c r="N913" s="14">
        <f t="shared" si="215"/>
        <v>3</v>
      </c>
      <c r="O913" s="15">
        <v>2900</v>
      </c>
      <c r="P913" s="15">
        <f t="shared" si="216"/>
        <v>3175500</v>
      </c>
      <c r="Q913" s="16">
        <f>IFERROR(VLOOKUP(G913,SCENARIOS!$A$13:$E$18,2,0),0.025)</f>
        <v>0.04</v>
      </c>
      <c r="R913" s="52">
        <f>IFERROR(VLOOKUP(L913,INPUTS!$A$107:$B$120,2,0),0.0082)</f>
        <v>0.0039</v>
      </c>
      <c r="S913" s="52">
        <f t="shared" si="217"/>
        <v>11.31</v>
      </c>
      <c r="T913" s="15">
        <f t="shared" si="218"/>
        <v>12384.45</v>
      </c>
      <c r="U913" s="15">
        <f>T913/INPUTS!$B$7*1000</f>
        <v>15480562.5</v>
      </c>
      <c r="V913" s="15">
        <f>T913*INPUTS!$B$6</f>
        <v>39134.862</v>
      </c>
      <c r="W913" s="54" t="s">
        <v>521</v>
      </c>
      <c r="X913" s="54" t="s">
        <v>396</v>
      </c>
      <c r="Y913" s="67">
        <f>IFERROR(VLOOKUP(E913,INPUTS!$A$44:$B$103,2,0),0)</f>
        <v>0</v>
      </c>
      <c r="Z913" s="15">
        <f t="shared" si="219"/>
        <v>0</v>
      </c>
      <c r="AA913" s="20">
        <f>IFERROR(VLOOKUP(E913,INPUTS!$A$44:$C$103,3,0),SCENARIOS!$J$23)</f>
        <v>0.1</v>
      </c>
      <c r="AB913" s="15">
        <f t="shared" si="220"/>
        <v>1506.75770371277</v>
      </c>
      <c r="AC913" s="20">
        <f>IFERROR(VLOOKUP($E913,INPUTS!$A$44:$G$103,4,0),SCENARIOS!$K$23)</f>
        <v>0.15</v>
      </c>
      <c r="AD913" s="15">
        <f t="shared" si="221"/>
        <v>2749.80170015355</v>
      </c>
      <c r="AE913" s="20">
        <f>IFERROR(VLOOKUP($E913,INPUTS!$A$44:$G$103,5,0),SCENARIOS!$L$23)</f>
        <v>0.3</v>
      </c>
      <c r="AF913" s="15">
        <f t="shared" si="222"/>
        <v>6691.10843903254</v>
      </c>
      <c r="AG913" s="20">
        <f>IFERROR(VLOOKUP($E913,INPUTS!$A$44:$G$103,6,0),SCENARIOS!$M$23)</f>
        <v>0.4</v>
      </c>
      <c r="AH913" s="15">
        <f t="shared" si="223"/>
        <v>10854.3420034961</v>
      </c>
      <c r="AI913" s="20">
        <f>IFERROR(VLOOKUP($E913,INPUTS!$A$44:$G$103,7,0),SCENARIOS!$N$23)</f>
        <v>0.5</v>
      </c>
      <c r="AJ913" s="15">
        <f t="shared" si="224"/>
        <v>16507.4583777447</v>
      </c>
      <c r="AL913" t="str">
        <f t="shared" si="225"/>
        <v>Y</v>
      </c>
      <c r="AM913" s="21">
        <f t="shared" si="226"/>
        <v>33014.9167554894</v>
      </c>
    </row>
    <row r="914" ht="15" customHeight="1" spans="1:39">
      <c r="A914" s="52" t="s">
        <v>1930</v>
      </c>
      <c r="B914" s="52" t="s">
        <v>422</v>
      </c>
      <c r="C914" s="52" t="s">
        <v>423</v>
      </c>
      <c r="D914" s="52" t="s">
        <v>929</v>
      </c>
      <c r="E914" s="10" t="s">
        <v>234</v>
      </c>
      <c r="F914" s="52" t="s">
        <v>424</v>
      </c>
      <c r="G914" s="52" t="s">
        <v>173</v>
      </c>
      <c r="H914" s="52" t="s">
        <v>242</v>
      </c>
      <c r="I914" s="52" t="s">
        <v>421</v>
      </c>
      <c r="J914" s="52" t="s">
        <v>173</v>
      </c>
      <c r="K914" s="52" t="s">
        <v>931</v>
      </c>
      <c r="L914" s="53" t="s">
        <v>291</v>
      </c>
      <c r="M914" s="13">
        <v>1095</v>
      </c>
      <c r="N914" s="14">
        <f t="shared" si="215"/>
        <v>3</v>
      </c>
      <c r="O914" s="15">
        <v>5350</v>
      </c>
      <c r="P914" s="15">
        <f t="shared" si="216"/>
        <v>5858250</v>
      </c>
      <c r="Q914" s="16">
        <f>IFERROR(VLOOKUP(G914,SCENARIOS!$A$13:$E$18,2,0),0.025)</f>
        <v>0.04</v>
      </c>
      <c r="R914" s="52">
        <f>IFERROR(VLOOKUP(L914,INPUTS!$A$107:$B$120,2,0),0.0082)</f>
        <v>0.0079</v>
      </c>
      <c r="S914" s="52">
        <f t="shared" si="217"/>
        <v>42.265</v>
      </c>
      <c r="T914" s="15">
        <f t="shared" si="218"/>
        <v>46280.175</v>
      </c>
      <c r="U914" s="15">
        <f>T914/INPUTS!$B$7*1000</f>
        <v>57850218.75</v>
      </c>
      <c r="V914" s="15">
        <f>T914*INPUTS!$B$6</f>
        <v>146245.353</v>
      </c>
      <c r="W914" s="54" t="s">
        <v>396</v>
      </c>
      <c r="X914" s="54" t="s">
        <v>396</v>
      </c>
      <c r="Y914" s="67">
        <f>IFERROR(VLOOKUP(E914,INPUTS!$A$44:$B$103,2,0),0)</f>
        <v>0</v>
      </c>
      <c r="Z914" s="15">
        <f t="shared" si="219"/>
        <v>0</v>
      </c>
      <c r="AA914" s="20">
        <f>IFERROR(VLOOKUP(E914,INPUTS!$A$44:$C$103,3,0),SCENARIOS!$J$23)</f>
        <v>0.1</v>
      </c>
      <c r="AB914" s="15">
        <f t="shared" si="220"/>
        <v>5630.69092373299</v>
      </c>
      <c r="AC914" s="20">
        <f>IFERROR(VLOOKUP($E914,INPUTS!$A$44:$G$103,4,0),SCENARIOS!$K$23)</f>
        <v>0.15</v>
      </c>
      <c r="AD914" s="15">
        <f t="shared" si="221"/>
        <v>10275.8946823156</v>
      </c>
      <c r="AE914" s="20">
        <f>IFERROR(VLOOKUP($E914,INPUTS!$A$44:$G$103,5,0),SCENARIOS!$L$23)</f>
        <v>0.3</v>
      </c>
      <c r="AF914" s="15">
        <f t="shared" si="222"/>
        <v>25004.3941799921</v>
      </c>
      <c r="AG914" s="20">
        <f>IFERROR(VLOOKUP($E914,INPUTS!$A$44:$G$103,6,0),SCENARIOS!$M$23)</f>
        <v>0.4</v>
      </c>
      <c r="AH914" s="15">
        <f t="shared" si="223"/>
        <v>40562.2250024547</v>
      </c>
      <c r="AI914" s="20">
        <f>IFERROR(VLOOKUP($E914,INPUTS!$A$44:$G$103,7,0),SCENARIOS!$N$23)</f>
        <v>0.5</v>
      </c>
      <c r="AJ914" s="15">
        <f t="shared" si="224"/>
        <v>61687.685971298</v>
      </c>
      <c r="AL914" t="str">
        <f t="shared" si="225"/>
        <v>Y</v>
      </c>
      <c r="AM914" s="21">
        <f t="shared" si="226"/>
        <v>123375.371942596</v>
      </c>
    </row>
    <row r="915" ht="15" customHeight="1" spans="1:39">
      <c r="A915" s="52" t="s">
        <v>1931</v>
      </c>
      <c r="B915" s="52" t="s">
        <v>422</v>
      </c>
      <c r="C915" s="52" t="s">
        <v>423</v>
      </c>
      <c r="D915" s="52" t="s">
        <v>929</v>
      </c>
      <c r="E915" s="10" t="s">
        <v>234</v>
      </c>
      <c r="F915" s="52" t="s">
        <v>424</v>
      </c>
      <c r="G915" s="52" t="s">
        <v>173</v>
      </c>
      <c r="H915" s="52" t="s">
        <v>545</v>
      </c>
      <c r="I915" s="52" t="s">
        <v>544</v>
      </c>
      <c r="J915" s="52" t="s">
        <v>173</v>
      </c>
      <c r="K915" s="52" t="s">
        <v>931</v>
      </c>
      <c r="L915" s="53" t="s">
        <v>282</v>
      </c>
      <c r="M915" s="13">
        <v>730</v>
      </c>
      <c r="N915" s="14">
        <f t="shared" si="215"/>
        <v>2</v>
      </c>
      <c r="O915" s="15">
        <v>4660</v>
      </c>
      <c r="P915" s="15">
        <f t="shared" si="216"/>
        <v>3401800</v>
      </c>
      <c r="Q915" s="16">
        <f>IFERROR(VLOOKUP(G915,SCENARIOS!$A$13:$E$18,2,0),0.025)</f>
        <v>0.04</v>
      </c>
      <c r="R915" s="52">
        <f>IFERROR(VLOOKUP(L915,INPUTS!$A$107:$B$120,2,0),0.0082)</f>
        <v>0.0042</v>
      </c>
      <c r="S915" s="52">
        <f t="shared" si="217"/>
        <v>19.572</v>
      </c>
      <c r="T915" s="15">
        <f t="shared" si="218"/>
        <v>14287.56</v>
      </c>
      <c r="U915" s="15">
        <f>T915/INPUTS!$B$7*1000</f>
        <v>17859450</v>
      </c>
      <c r="V915" s="15">
        <f>T915*INPUTS!$B$6</f>
        <v>45148.6896</v>
      </c>
      <c r="W915" s="54" t="s">
        <v>396</v>
      </c>
      <c r="X915" s="54" t="s">
        <v>396</v>
      </c>
      <c r="Y915" s="67">
        <f>IFERROR(VLOOKUP(E915,INPUTS!$A$44:$B$103,2,0),0)</f>
        <v>0</v>
      </c>
      <c r="Z915" s="15">
        <f t="shared" si="219"/>
        <v>0</v>
      </c>
      <c r="AA915" s="20">
        <f>IFERROR(VLOOKUP(E915,INPUTS!$A$44:$C$103,3,0),SCENARIOS!$J$23)</f>
        <v>0.1</v>
      </c>
      <c r="AB915" s="15">
        <f t="shared" si="220"/>
        <v>1738.30013422141</v>
      </c>
      <c r="AC915" s="20">
        <f>IFERROR(VLOOKUP($E915,INPUTS!$A$44:$G$103,4,0),SCENARIOS!$K$23)</f>
        <v>0.15</v>
      </c>
      <c r="AD915" s="15">
        <f t="shared" si="221"/>
        <v>3172.36185531419</v>
      </c>
      <c r="AE915" s="20">
        <f>IFERROR(VLOOKUP($E915,INPUTS!$A$44:$G$103,5,0),SCENARIOS!$L$23)</f>
        <v>0.3</v>
      </c>
      <c r="AF915" s="15">
        <f t="shared" si="222"/>
        <v>7719.32651746212</v>
      </c>
      <c r="AG915" s="20">
        <f>IFERROR(VLOOKUP($E915,INPUTS!$A$44:$G$103,6,0),SCENARIOS!$M$23)</f>
        <v>0.4</v>
      </c>
      <c r="AH915" s="15">
        <f t="shared" si="223"/>
        <v>12522.3213493914</v>
      </c>
      <c r="AI915" s="20">
        <f>IFERROR(VLOOKUP($E915,INPUTS!$A$44:$G$103,7,0),SCENARIOS!$N$23)</f>
        <v>0.5</v>
      </c>
      <c r="AJ915" s="15">
        <f t="shared" si="224"/>
        <v>19044.1482681532</v>
      </c>
      <c r="AL915" t="str">
        <f t="shared" si="225"/>
        <v>Y</v>
      </c>
      <c r="AM915" s="21">
        <f t="shared" si="226"/>
        <v>38088.2965363065</v>
      </c>
    </row>
    <row r="916" ht="15" customHeight="1" spans="1:39">
      <c r="A916" s="52" t="s">
        <v>1932</v>
      </c>
      <c r="B916" s="52" t="s">
        <v>422</v>
      </c>
      <c r="C916" s="52" t="s">
        <v>423</v>
      </c>
      <c r="D916" s="52" t="s">
        <v>929</v>
      </c>
      <c r="E916" s="10" t="s">
        <v>234</v>
      </c>
      <c r="F916" s="52" t="s">
        <v>424</v>
      </c>
      <c r="G916" s="52" t="s">
        <v>173</v>
      </c>
      <c r="H916" s="52" t="s">
        <v>264</v>
      </c>
      <c r="I916" s="52" t="s">
        <v>436</v>
      </c>
      <c r="J916" s="52" t="s">
        <v>173</v>
      </c>
      <c r="K916" s="52" t="s">
        <v>931</v>
      </c>
      <c r="L916" s="53" t="s">
        <v>288</v>
      </c>
      <c r="M916" s="13">
        <v>730</v>
      </c>
      <c r="N916" s="14">
        <f t="shared" si="215"/>
        <v>2</v>
      </c>
      <c r="O916" s="15">
        <v>7820</v>
      </c>
      <c r="P916" s="15">
        <f t="shared" si="216"/>
        <v>5708600</v>
      </c>
      <c r="Q916" s="16">
        <f>IFERROR(VLOOKUP(G916,SCENARIOS!$A$13:$E$18,2,0),0.025)</f>
        <v>0.04</v>
      </c>
      <c r="R916" s="52">
        <f>IFERROR(VLOOKUP(L916,INPUTS!$A$107:$B$120,2,0),0.0082)</f>
        <v>0.0085</v>
      </c>
      <c r="S916" s="52">
        <f t="shared" si="217"/>
        <v>66.47</v>
      </c>
      <c r="T916" s="15">
        <f t="shared" si="218"/>
        <v>48523.1</v>
      </c>
      <c r="U916" s="15">
        <f>T916/INPUTS!$B$7*1000</f>
        <v>60653875</v>
      </c>
      <c r="V916" s="15">
        <f>T916*INPUTS!$B$6</f>
        <v>153332.996</v>
      </c>
      <c r="W916" s="54" t="s">
        <v>396</v>
      </c>
      <c r="X916" s="54" t="s">
        <v>396</v>
      </c>
      <c r="Y916" s="67">
        <f>IFERROR(VLOOKUP(E916,INPUTS!$A$44:$B$103,2,0),0)</f>
        <v>0</v>
      </c>
      <c r="Z916" s="15">
        <f t="shared" si="219"/>
        <v>0</v>
      </c>
      <c r="AA916" s="20">
        <f>IFERROR(VLOOKUP(E916,INPUTS!$A$44:$C$103,3,0),SCENARIOS!$J$23)</f>
        <v>0.1</v>
      </c>
      <c r="AB916" s="15">
        <f t="shared" si="220"/>
        <v>5903.57704484455</v>
      </c>
      <c r="AC916" s="20">
        <f>IFERROR(VLOOKUP($E916,INPUTS!$A$44:$G$103,4,0),SCENARIOS!$K$23)</f>
        <v>0.15</v>
      </c>
      <c r="AD916" s="15">
        <f t="shared" si="221"/>
        <v>10773.9062192282</v>
      </c>
      <c r="AE916" s="20">
        <f>IFERROR(VLOOKUP($E916,INPUTS!$A$44:$G$103,5,0),SCENARIOS!$L$23)</f>
        <v>0.3</v>
      </c>
      <c r="AF916" s="15">
        <f t="shared" si="222"/>
        <v>26216.2085436188</v>
      </c>
      <c r="AG916" s="20">
        <f>IFERROR(VLOOKUP($E916,INPUTS!$A$44:$G$103,6,0),SCENARIOS!$M$23)</f>
        <v>0.4</v>
      </c>
      <c r="AH916" s="15">
        <f t="shared" si="223"/>
        <v>42528.03495269</v>
      </c>
      <c r="AI916" s="20">
        <f>IFERROR(VLOOKUP($E916,INPUTS!$A$44:$G$103,7,0),SCENARIOS!$N$23)</f>
        <v>0.5</v>
      </c>
      <c r="AJ916" s="15">
        <f t="shared" si="224"/>
        <v>64677.3214481987</v>
      </c>
      <c r="AL916" t="str">
        <f t="shared" si="225"/>
        <v>Y</v>
      </c>
      <c r="AM916" s="21">
        <f t="shared" si="226"/>
        <v>129354.642896397</v>
      </c>
    </row>
    <row r="917" ht="15" customHeight="1" spans="1:39">
      <c r="A917" s="52" t="s">
        <v>1933</v>
      </c>
      <c r="B917" s="52" t="s">
        <v>422</v>
      </c>
      <c r="C917" s="52" t="s">
        <v>423</v>
      </c>
      <c r="D917" s="52" t="s">
        <v>929</v>
      </c>
      <c r="E917" s="10" t="s">
        <v>234</v>
      </c>
      <c r="F917" s="52" t="s">
        <v>424</v>
      </c>
      <c r="G917" s="52" t="s">
        <v>173</v>
      </c>
      <c r="H917" s="52" t="s">
        <v>576</v>
      </c>
      <c r="I917" s="52" t="s">
        <v>575</v>
      </c>
      <c r="J917" s="52" t="s">
        <v>173</v>
      </c>
      <c r="K917" s="52" t="s">
        <v>931</v>
      </c>
      <c r="L917" s="53" t="s">
        <v>291</v>
      </c>
      <c r="M917" s="13">
        <v>730</v>
      </c>
      <c r="N917" s="14">
        <f t="shared" si="215"/>
        <v>2</v>
      </c>
      <c r="O917" s="15">
        <v>5860</v>
      </c>
      <c r="P917" s="15">
        <f t="shared" si="216"/>
        <v>4277800</v>
      </c>
      <c r="Q917" s="16">
        <f>IFERROR(VLOOKUP(G917,SCENARIOS!$A$13:$E$18,2,0),0.025)</f>
        <v>0.04</v>
      </c>
      <c r="R917" s="52">
        <f>IFERROR(VLOOKUP(L917,INPUTS!$A$107:$B$120,2,0),0.0082)</f>
        <v>0.0079</v>
      </c>
      <c r="S917" s="52">
        <f t="shared" si="217"/>
        <v>46.294</v>
      </c>
      <c r="T917" s="15">
        <f t="shared" si="218"/>
        <v>33794.62</v>
      </c>
      <c r="U917" s="15">
        <f>T917/INPUTS!$B$7*1000</f>
        <v>42243275</v>
      </c>
      <c r="V917" s="15">
        <f>T917*INPUTS!$B$6</f>
        <v>106790.9992</v>
      </c>
      <c r="W917" s="54" t="s">
        <v>521</v>
      </c>
      <c r="X917" s="54" t="s">
        <v>396</v>
      </c>
      <c r="Y917" s="67">
        <f>IFERROR(VLOOKUP(E917,INPUTS!$A$44:$B$103,2,0),0)</f>
        <v>0</v>
      </c>
      <c r="Z917" s="15">
        <f t="shared" si="219"/>
        <v>0</v>
      </c>
      <c r="AA917" s="20">
        <f>IFERROR(VLOOKUP(E917,INPUTS!$A$44:$C$103,3,0),SCENARIOS!$J$23)</f>
        <v>0.1</v>
      </c>
      <c r="AB917" s="15">
        <f t="shared" si="220"/>
        <v>4111.63225085051</v>
      </c>
      <c r="AC917" s="20">
        <f>IFERROR(VLOOKUP($E917,INPUTS!$A$44:$G$103,4,0),SCENARIOS!$K$23)</f>
        <v>0.15</v>
      </c>
      <c r="AD917" s="15">
        <f t="shared" si="221"/>
        <v>7503.64396739808</v>
      </c>
      <c r="AE917" s="20">
        <f>IFERROR(VLOOKUP($E917,INPUTS!$A$44:$G$103,5,0),SCENARIOS!$L$23)</f>
        <v>0.3</v>
      </c>
      <c r="AF917" s="15">
        <f t="shared" si="222"/>
        <v>18258.6604230222</v>
      </c>
      <c r="AG917" s="20">
        <f>IFERROR(VLOOKUP($E917,INPUTS!$A$44:$G$103,6,0),SCENARIOS!$M$23)</f>
        <v>0.4</v>
      </c>
      <c r="AH917" s="15">
        <f t="shared" si="223"/>
        <v>29619.2695968081</v>
      </c>
      <c r="AI917" s="20">
        <f>IFERROR(VLOOKUP($E917,INPUTS!$A$44:$G$103,7,0),SCENARIOS!$N$23)</f>
        <v>0.5</v>
      </c>
      <c r="AJ917" s="15">
        <f t="shared" si="224"/>
        <v>45045.4629024058</v>
      </c>
      <c r="AL917" t="str">
        <f t="shared" si="225"/>
        <v>N</v>
      </c>
      <c r="AM917" s="21">
        <f t="shared" si="226"/>
        <v>90090.9258048115</v>
      </c>
    </row>
    <row r="918" ht="15" customHeight="1" spans="1:39">
      <c r="A918" s="52" t="s">
        <v>1934</v>
      </c>
      <c r="B918" s="52" t="s">
        <v>422</v>
      </c>
      <c r="C918" s="52" t="s">
        <v>423</v>
      </c>
      <c r="D918" s="52" t="s">
        <v>929</v>
      </c>
      <c r="E918" s="10" t="s">
        <v>234</v>
      </c>
      <c r="F918" s="52" t="s">
        <v>424</v>
      </c>
      <c r="G918" s="52" t="s">
        <v>173</v>
      </c>
      <c r="H918" s="52" t="s">
        <v>819</v>
      </c>
      <c r="I918" s="52" t="s">
        <v>575</v>
      </c>
      <c r="J918" s="52" t="s">
        <v>173</v>
      </c>
      <c r="K918" s="52" t="s">
        <v>931</v>
      </c>
      <c r="L918" s="53" t="s">
        <v>291</v>
      </c>
      <c r="M918" s="13">
        <v>365</v>
      </c>
      <c r="N918" s="14">
        <f t="shared" si="215"/>
        <v>1</v>
      </c>
      <c r="O918" s="15">
        <v>6750</v>
      </c>
      <c r="P918" s="15">
        <f t="shared" si="216"/>
        <v>2463750</v>
      </c>
      <c r="Q918" s="16">
        <f>IFERROR(VLOOKUP(G918,SCENARIOS!$A$13:$E$18,2,0),0.025)</f>
        <v>0.04</v>
      </c>
      <c r="R918" s="52">
        <f>IFERROR(VLOOKUP(L918,INPUTS!$A$107:$B$120,2,0),0.0082)</f>
        <v>0.0079</v>
      </c>
      <c r="S918" s="52">
        <f t="shared" si="217"/>
        <v>53.325</v>
      </c>
      <c r="T918" s="15">
        <f t="shared" si="218"/>
        <v>19463.625</v>
      </c>
      <c r="U918" s="15">
        <f>T918/INPUTS!$B$7*1000</f>
        <v>24329531.25</v>
      </c>
      <c r="V918" s="15">
        <f>T918*INPUTS!$B$6</f>
        <v>61505.055</v>
      </c>
      <c r="W918" s="54" t="s">
        <v>521</v>
      </c>
      <c r="X918" s="54" t="s">
        <v>396</v>
      </c>
      <c r="Y918" s="67">
        <f>IFERROR(VLOOKUP(E918,INPUTS!$A$44:$B$103,2,0),0)</f>
        <v>0</v>
      </c>
      <c r="Z918" s="15">
        <f t="shared" si="219"/>
        <v>0</v>
      </c>
      <c r="AA918" s="20">
        <f>IFERROR(VLOOKUP(E918,INPUTS!$A$44:$C$103,3,0),SCENARIOS!$J$23)</f>
        <v>0.1</v>
      </c>
      <c r="AB918" s="15">
        <f t="shared" si="220"/>
        <v>2368.04758474752</v>
      </c>
      <c r="AC918" s="20">
        <f>IFERROR(VLOOKUP($E918,INPUTS!$A$44:$G$103,4,0),SCENARIOS!$K$23)</f>
        <v>0.15</v>
      </c>
      <c r="AD918" s="15">
        <f t="shared" si="221"/>
        <v>4321.63795050657</v>
      </c>
      <c r="AE918" s="20">
        <f>IFERROR(VLOOKUP($E918,INPUTS!$A$44:$G$103,5,0),SCENARIOS!$L$23)</f>
        <v>0.3</v>
      </c>
      <c r="AF918" s="15">
        <f t="shared" si="222"/>
        <v>10515.8667112116</v>
      </c>
      <c r="AG918" s="20">
        <f>IFERROR(VLOOKUP($E918,INPUTS!$A$44:$G$103,6,0),SCENARIOS!$M$23)</f>
        <v>0.4</v>
      </c>
      <c r="AH918" s="15">
        <f t="shared" si="223"/>
        <v>17058.8796739296</v>
      </c>
      <c r="AI918" s="20">
        <f>IFERROR(VLOOKUP($E918,INPUTS!$A$44:$G$103,7,0),SCENARIOS!$N$23)</f>
        <v>0.5</v>
      </c>
      <c r="AJ918" s="15">
        <f t="shared" si="224"/>
        <v>25943.4193337235</v>
      </c>
      <c r="AL918" t="str">
        <f t="shared" si="225"/>
        <v>N</v>
      </c>
      <c r="AM918" s="21">
        <f t="shared" si="226"/>
        <v>51886.8386674469</v>
      </c>
    </row>
    <row r="919" ht="15" customHeight="1" spans="1:39">
      <c r="A919" s="52" t="s">
        <v>1935</v>
      </c>
      <c r="B919" s="52" t="s">
        <v>422</v>
      </c>
      <c r="C919" s="52" t="s">
        <v>423</v>
      </c>
      <c r="D919" s="52" t="s">
        <v>929</v>
      </c>
      <c r="E919" s="10" t="s">
        <v>237</v>
      </c>
      <c r="F919" s="52" t="s">
        <v>424</v>
      </c>
      <c r="G919" s="52" t="s">
        <v>173</v>
      </c>
      <c r="H919" s="52" t="s">
        <v>248</v>
      </c>
      <c r="I919" s="52" t="s">
        <v>930</v>
      </c>
      <c r="J919" s="52" t="s">
        <v>169</v>
      </c>
      <c r="K919" s="52" t="s">
        <v>931</v>
      </c>
      <c r="L919" s="53" t="s">
        <v>291</v>
      </c>
      <c r="M919" s="13">
        <v>730</v>
      </c>
      <c r="N919" s="14">
        <f t="shared" si="215"/>
        <v>2</v>
      </c>
      <c r="O919" s="15">
        <v>8800</v>
      </c>
      <c r="P919" s="15">
        <f t="shared" si="216"/>
        <v>6424000</v>
      </c>
      <c r="Q919" s="16">
        <f>IFERROR(VLOOKUP(G919,SCENARIOS!$A$13:$E$18,2,0),0.025)</f>
        <v>0.04</v>
      </c>
      <c r="R919" s="52">
        <f>IFERROR(VLOOKUP(L919,INPUTS!$A$107:$B$120,2,0),0.0082)</f>
        <v>0.0079</v>
      </c>
      <c r="S919" s="52">
        <f t="shared" si="217"/>
        <v>69.52</v>
      </c>
      <c r="T919" s="15">
        <f t="shared" si="218"/>
        <v>50749.6</v>
      </c>
      <c r="U919" s="15">
        <f>T919/INPUTS!$B$7*1000</f>
        <v>63437000</v>
      </c>
      <c r="V919" s="15">
        <f>T919*INPUTS!$B$6</f>
        <v>160368.736</v>
      </c>
      <c r="W919" s="54" t="s">
        <v>396</v>
      </c>
      <c r="X919" s="54" t="s">
        <v>396</v>
      </c>
      <c r="Y919" s="67">
        <f>IFERROR(VLOOKUP(E919,INPUTS!$A$44:$B$103,2,0),0)</f>
        <v>0</v>
      </c>
      <c r="Z919" s="15">
        <f t="shared" si="219"/>
        <v>0</v>
      </c>
      <c r="AA919" s="20">
        <f>IFERROR(VLOOKUP(E919,INPUTS!$A$44:$C$103,3,0),SCENARIOS!$J$23)</f>
        <v>0.1</v>
      </c>
      <c r="AB919" s="15">
        <f t="shared" si="220"/>
        <v>6174.46481356391</v>
      </c>
      <c r="AC919" s="20">
        <f>IFERROR(VLOOKUP($E919,INPUTS!$A$44:$G$103,4,0),SCENARIOS!$K$23)</f>
        <v>0.15</v>
      </c>
      <c r="AD919" s="15">
        <f t="shared" si="221"/>
        <v>11268.2708042838</v>
      </c>
      <c r="AE919" s="20">
        <f>IFERROR(VLOOKUP($E919,INPUTS!$A$44:$G$103,5,0),SCENARIOS!$L$23)</f>
        <v>0.3</v>
      </c>
      <c r="AF919" s="15">
        <f t="shared" si="222"/>
        <v>27419.1487581221</v>
      </c>
      <c r="AG919" s="20">
        <f>IFERROR(VLOOKUP($E919,INPUTS!$A$44:$G$103,6,0),SCENARIOS!$M$23)</f>
        <v>0.4</v>
      </c>
      <c r="AH919" s="15">
        <f t="shared" si="223"/>
        <v>44479.4492238756</v>
      </c>
      <c r="AI919" s="20">
        <f>IFERROR(VLOOKUP($E919,INPUTS!$A$44:$G$103,7,0),SCENARIOS!$N$23)</f>
        <v>0.5</v>
      </c>
      <c r="AJ919" s="15">
        <f t="shared" si="224"/>
        <v>67645.0637442271</v>
      </c>
      <c r="AL919" t="str">
        <f t="shared" si="225"/>
        <v>N</v>
      </c>
      <c r="AM919" s="21">
        <f t="shared" si="226"/>
        <v>135290.127488454</v>
      </c>
    </row>
    <row r="920" ht="15" customHeight="1" spans="1:39">
      <c r="A920" s="52" t="s">
        <v>1936</v>
      </c>
      <c r="B920" s="52" t="s">
        <v>422</v>
      </c>
      <c r="C920" s="52" t="s">
        <v>423</v>
      </c>
      <c r="D920" s="52" t="s">
        <v>929</v>
      </c>
      <c r="E920" s="10" t="s">
        <v>237</v>
      </c>
      <c r="F920" s="52" t="s">
        <v>424</v>
      </c>
      <c r="G920" s="52" t="s">
        <v>173</v>
      </c>
      <c r="H920" s="52" t="s">
        <v>224</v>
      </c>
      <c r="I920" s="52" t="s">
        <v>938</v>
      </c>
      <c r="J920" s="52" t="s">
        <v>165</v>
      </c>
      <c r="K920" s="52" t="s">
        <v>931</v>
      </c>
      <c r="L920" s="53" t="s">
        <v>291</v>
      </c>
      <c r="M920" s="13">
        <v>730</v>
      </c>
      <c r="N920" s="14">
        <f t="shared" si="215"/>
        <v>2</v>
      </c>
      <c r="O920" s="15">
        <v>9560</v>
      </c>
      <c r="P920" s="15">
        <f t="shared" si="216"/>
        <v>6978800</v>
      </c>
      <c r="Q920" s="16">
        <f>IFERROR(VLOOKUP(G920,SCENARIOS!$A$13:$E$18,2,0),0.025)</f>
        <v>0.04</v>
      </c>
      <c r="R920" s="52">
        <f>IFERROR(VLOOKUP(L920,INPUTS!$A$107:$B$120,2,0),0.0082)</f>
        <v>0.0079</v>
      </c>
      <c r="S920" s="52">
        <f t="shared" si="217"/>
        <v>75.524</v>
      </c>
      <c r="T920" s="15">
        <f t="shared" si="218"/>
        <v>55132.52</v>
      </c>
      <c r="U920" s="15">
        <f>T920/INPUTS!$B$7*1000</f>
        <v>68915650</v>
      </c>
      <c r="V920" s="15">
        <f>T920*INPUTS!$B$6</f>
        <v>174218.7632</v>
      </c>
      <c r="W920" s="54" t="s">
        <v>396</v>
      </c>
      <c r="X920" s="54" t="s">
        <v>396</v>
      </c>
      <c r="Y920" s="67">
        <f>IFERROR(VLOOKUP(E920,INPUTS!$A$44:$B$103,2,0),0)</f>
        <v>0</v>
      </c>
      <c r="Z920" s="15">
        <f t="shared" si="219"/>
        <v>0</v>
      </c>
      <c r="AA920" s="20">
        <f>IFERROR(VLOOKUP(E920,INPUTS!$A$44:$C$103,3,0),SCENARIOS!$J$23)</f>
        <v>0.1</v>
      </c>
      <c r="AB920" s="15">
        <f t="shared" si="220"/>
        <v>6707.71404746261</v>
      </c>
      <c r="AC920" s="20">
        <f>IFERROR(VLOOKUP($E920,INPUTS!$A$44:$G$103,4,0),SCENARIOS!$K$23)</f>
        <v>0.15</v>
      </c>
      <c r="AD920" s="15">
        <f t="shared" si="221"/>
        <v>12241.439646472</v>
      </c>
      <c r="AE920" s="20">
        <f>IFERROR(VLOOKUP($E920,INPUTS!$A$44:$G$103,5,0),SCENARIOS!$L$23)</f>
        <v>0.3</v>
      </c>
      <c r="AF920" s="15">
        <f t="shared" si="222"/>
        <v>29787.1661508691</v>
      </c>
      <c r="AG920" s="20">
        <f>IFERROR(VLOOKUP($E920,INPUTS!$A$44:$G$103,6,0),SCENARIOS!$M$23)</f>
        <v>0.4</v>
      </c>
      <c r="AH920" s="15">
        <f t="shared" si="223"/>
        <v>48320.8562023012</v>
      </c>
      <c r="AI920" s="20">
        <f>IFERROR(VLOOKUP($E920,INPUTS!$A$44:$G$103,7,0),SCENARIOS!$N$23)</f>
        <v>0.5</v>
      </c>
      <c r="AJ920" s="15">
        <f t="shared" si="224"/>
        <v>73487.1374312285</v>
      </c>
      <c r="AL920" t="str">
        <f t="shared" si="225"/>
        <v>N</v>
      </c>
      <c r="AM920" s="21">
        <f t="shared" si="226"/>
        <v>146974.274862457</v>
      </c>
    </row>
    <row r="921" ht="15" customHeight="1" spans="1:39">
      <c r="A921" s="52" t="s">
        <v>1937</v>
      </c>
      <c r="B921" s="52" t="s">
        <v>422</v>
      </c>
      <c r="C921" s="52" t="s">
        <v>423</v>
      </c>
      <c r="D921" s="52" t="s">
        <v>929</v>
      </c>
      <c r="E921" s="10" t="s">
        <v>237</v>
      </c>
      <c r="F921" s="52" t="s">
        <v>424</v>
      </c>
      <c r="G921" s="52" t="s">
        <v>173</v>
      </c>
      <c r="H921" s="52" t="s">
        <v>203</v>
      </c>
      <c r="I921" s="52" t="s">
        <v>399</v>
      </c>
      <c r="J921" s="52" t="s">
        <v>165</v>
      </c>
      <c r="K921" s="52" t="s">
        <v>931</v>
      </c>
      <c r="L921" s="53" t="s">
        <v>291</v>
      </c>
      <c r="M921" s="13">
        <v>365</v>
      </c>
      <c r="N921" s="14">
        <f t="shared" si="215"/>
        <v>1</v>
      </c>
      <c r="O921" s="15">
        <v>9720</v>
      </c>
      <c r="P921" s="15">
        <f t="shared" si="216"/>
        <v>3547800</v>
      </c>
      <c r="Q921" s="16">
        <f>IFERROR(VLOOKUP(G921,SCENARIOS!$A$13:$E$18,2,0),0.025)</f>
        <v>0.04</v>
      </c>
      <c r="R921" s="52">
        <f>IFERROR(VLOOKUP(L921,INPUTS!$A$107:$B$120,2,0),0.0082)</f>
        <v>0.0079</v>
      </c>
      <c r="S921" s="52">
        <f t="shared" si="217"/>
        <v>76.788</v>
      </c>
      <c r="T921" s="15">
        <f t="shared" si="218"/>
        <v>28027.62</v>
      </c>
      <c r="U921" s="15">
        <f>T921/INPUTS!$B$7*1000</f>
        <v>35034525</v>
      </c>
      <c r="V921" s="15">
        <f>T921*INPUTS!$B$6</f>
        <v>88567.2792</v>
      </c>
      <c r="W921" s="54" t="s">
        <v>396</v>
      </c>
      <c r="X921" s="54" t="s">
        <v>396</v>
      </c>
      <c r="Y921" s="67">
        <f>IFERROR(VLOOKUP(E921,INPUTS!$A$44:$B$103,2,0),0)</f>
        <v>0</v>
      </c>
      <c r="Z921" s="15">
        <f t="shared" si="219"/>
        <v>0</v>
      </c>
      <c r="AA921" s="20">
        <f>IFERROR(VLOOKUP(E921,INPUTS!$A$44:$C$103,3,0),SCENARIOS!$J$23)</f>
        <v>0.1</v>
      </c>
      <c r="AB921" s="15">
        <f t="shared" si="220"/>
        <v>3409.98852203643</v>
      </c>
      <c r="AC921" s="20">
        <f>IFERROR(VLOOKUP($E921,INPUTS!$A$44:$G$103,4,0),SCENARIOS!$K$23)</f>
        <v>0.15</v>
      </c>
      <c r="AD921" s="15">
        <f t="shared" si="221"/>
        <v>6223.15864872946</v>
      </c>
      <c r="AE921" s="20">
        <f>IFERROR(VLOOKUP($E921,INPUTS!$A$44:$G$103,5,0),SCENARIOS!$L$23)</f>
        <v>0.3</v>
      </c>
      <c r="AF921" s="15">
        <f t="shared" si="222"/>
        <v>15142.8480641447</v>
      </c>
      <c r="AG921" s="20">
        <f>IFERROR(VLOOKUP($E921,INPUTS!$A$44:$G$103,6,0),SCENARIOS!$M$23)</f>
        <v>0.4</v>
      </c>
      <c r="AH921" s="15">
        <f t="shared" si="223"/>
        <v>24564.7867304586</v>
      </c>
      <c r="AI921" s="20">
        <f>IFERROR(VLOOKUP($E921,INPUTS!$A$44:$G$103,7,0),SCENARIOS!$N$23)</f>
        <v>0.5</v>
      </c>
      <c r="AJ921" s="15">
        <f t="shared" si="224"/>
        <v>37358.5238405618</v>
      </c>
      <c r="AL921" t="str">
        <f t="shared" si="225"/>
        <v>Y</v>
      </c>
      <c r="AM921" s="21">
        <f t="shared" si="226"/>
        <v>74717.0476811235</v>
      </c>
    </row>
    <row r="922" ht="15" customHeight="1" spans="1:39">
      <c r="A922" s="52" t="s">
        <v>1938</v>
      </c>
      <c r="B922" s="52" t="s">
        <v>422</v>
      </c>
      <c r="C922" s="52" t="s">
        <v>423</v>
      </c>
      <c r="D922" s="52" t="s">
        <v>929</v>
      </c>
      <c r="E922" s="10" t="s">
        <v>237</v>
      </c>
      <c r="F922" s="52" t="s">
        <v>424</v>
      </c>
      <c r="G922" s="52" t="s">
        <v>173</v>
      </c>
      <c r="H922" s="52" t="s">
        <v>242</v>
      </c>
      <c r="I922" s="52" t="s">
        <v>421</v>
      </c>
      <c r="J922" s="52" t="s">
        <v>173</v>
      </c>
      <c r="K922" s="52" t="s">
        <v>931</v>
      </c>
      <c r="L922" s="53" t="s">
        <v>291</v>
      </c>
      <c r="M922" s="13">
        <v>730</v>
      </c>
      <c r="N922" s="14">
        <f t="shared" si="215"/>
        <v>2</v>
      </c>
      <c r="O922" s="15">
        <v>5340</v>
      </c>
      <c r="P922" s="15">
        <f t="shared" si="216"/>
        <v>3898200</v>
      </c>
      <c r="Q922" s="16">
        <f>IFERROR(VLOOKUP(G922,SCENARIOS!$A$13:$E$18,2,0),0.025)</f>
        <v>0.04</v>
      </c>
      <c r="R922" s="52">
        <f>IFERROR(VLOOKUP(L922,INPUTS!$A$107:$B$120,2,0),0.0082)</f>
        <v>0.0079</v>
      </c>
      <c r="S922" s="52">
        <f t="shared" si="217"/>
        <v>42.186</v>
      </c>
      <c r="T922" s="15">
        <f t="shared" si="218"/>
        <v>30795.78</v>
      </c>
      <c r="U922" s="15">
        <f>T922/INPUTS!$B$7*1000</f>
        <v>38494725</v>
      </c>
      <c r="V922" s="15">
        <f>T922*INPUTS!$B$6</f>
        <v>97314.6648</v>
      </c>
      <c r="W922" s="54" t="s">
        <v>396</v>
      </c>
      <c r="X922" s="54" t="s">
        <v>396</v>
      </c>
      <c r="Y922" s="67">
        <f>IFERROR(VLOOKUP(E922,INPUTS!$A$44:$B$103,2,0),0)</f>
        <v>0</v>
      </c>
      <c r="Z922" s="15">
        <f t="shared" si="219"/>
        <v>0</v>
      </c>
      <c r="AA922" s="20">
        <f>IFERROR(VLOOKUP(E922,INPUTS!$A$44:$C$103,3,0),SCENARIOS!$J$23)</f>
        <v>0.1</v>
      </c>
      <c r="AB922" s="15">
        <f t="shared" si="220"/>
        <v>3746.77751186719</v>
      </c>
      <c r="AC922" s="20">
        <f>IFERROR(VLOOKUP($E922,INPUTS!$A$44:$G$103,4,0),SCENARIOS!$K$23)</f>
        <v>0.15</v>
      </c>
      <c r="AD922" s="15">
        <f t="shared" si="221"/>
        <v>6837.7916016904</v>
      </c>
      <c r="AE922" s="20">
        <f>IFERROR(VLOOKUP($E922,INPUTS!$A$44:$G$103,5,0),SCENARIOS!$L$23)</f>
        <v>0.3</v>
      </c>
      <c r="AF922" s="15">
        <f t="shared" si="222"/>
        <v>16638.4379964059</v>
      </c>
      <c r="AG922" s="20">
        <f>IFERROR(VLOOKUP($E922,INPUTS!$A$44:$G$103,6,0),SCENARIOS!$M$23)</f>
        <v>0.4</v>
      </c>
      <c r="AH922" s="15">
        <f t="shared" si="223"/>
        <v>26990.9385063063</v>
      </c>
      <c r="AI922" s="20">
        <f>IFERROR(VLOOKUP($E922,INPUTS!$A$44:$G$103,7,0),SCENARIOS!$N$23)</f>
        <v>0.5</v>
      </c>
      <c r="AJ922" s="15">
        <f t="shared" si="224"/>
        <v>41048.2545902469</v>
      </c>
      <c r="AL922" t="str">
        <f t="shared" si="225"/>
        <v>N</v>
      </c>
      <c r="AM922" s="21">
        <f t="shared" si="226"/>
        <v>82096.5091804938</v>
      </c>
    </row>
    <row r="923" ht="15" customHeight="1" spans="1:39">
      <c r="A923" s="52" t="s">
        <v>1939</v>
      </c>
      <c r="B923" s="52" t="s">
        <v>422</v>
      </c>
      <c r="C923" s="52" t="s">
        <v>423</v>
      </c>
      <c r="D923" s="52" t="s">
        <v>929</v>
      </c>
      <c r="E923" s="10" t="s">
        <v>237</v>
      </c>
      <c r="F923" s="52" t="s">
        <v>424</v>
      </c>
      <c r="G923" s="52" t="s">
        <v>173</v>
      </c>
      <c r="H923" s="52" t="s">
        <v>545</v>
      </c>
      <c r="I923" s="52" t="s">
        <v>544</v>
      </c>
      <c r="J923" s="52" t="s">
        <v>173</v>
      </c>
      <c r="K923" s="52" t="s">
        <v>931</v>
      </c>
      <c r="L923" s="53" t="s">
        <v>282</v>
      </c>
      <c r="M923" s="13">
        <v>1095</v>
      </c>
      <c r="N923" s="14">
        <f t="shared" si="215"/>
        <v>3</v>
      </c>
      <c r="O923" s="15">
        <v>4630</v>
      </c>
      <c r="P923" s="15">
        <f t="shared" si="216"/>
        <v>5069850</v>
      </c>
      <c r="Q923" s="16">
        <f>IFERROR(VLOOKUP(G923,SCENARIOS!$A$13:$E$18,2,0),0.025)</f>
        <v>0.04</v>
      </c>
      <c r="R923" s="52">
        <f>IFERROR(VLOOKUP(L923,INPUTS!$A$107:$B$120,2,0),0.0082)</f>
        <v>0.0042</v>
      </c>
      <c r="S923" s="52">
        <f t="shared" si="217"/>
        <v>19.446</v>
      </c>
      <c r="T923" s="15">
        <f t="shared" si="218"/>
        <v>21293.37</v>
      </c>
      <c r="U923" s="15">
        <f>T923/INPUTS!$B$7*1000</f>
        <v>26616712.5</v>
      </c>
      <c r="V923" s="15">
        <f>T923*INPUTS!$B$6</f>
        <v>67287.0492</v>
      </c>
      <c r="W923" s="54" t="s">
        <v>396</v>
      </c>
      <c r="X923" s="54" t="s">
        <v>396</v>
      </c>
      <c r="Y923" s="67">
        <f>IFERROR(VLOOKUP(E923,INPUTS!$A$44:$B$103,2,0),0)</f>
        <v>0</v>
      </c>
      <c r="Z923" s="15">
        <f t="shared" si="219"/>
        <v>0</v>
      </c>
      <c r="AA923" s="20">
        <f>IFERROR(VLOOKUP(E923,INPUTS!$A$44:$C$103,3,0),SCENARIOS!$J$23)</f>
        <v>0.1</v>
      </c>
      <c r="AB923" s="15">
        <f t="shared" si="220"/>
        <v>2590.66404123771</v>
      </c>
      <c r="AC923" s="20">
        <f>IFERROR(VLOOKUP($E923,INPUTS!$A$44:$G$103,4,0),SCENARIOS!$K$23)</f>
        <v>0.15</v>
      </c>
      <c r="AD923" s="15">
        <f t="shared" si="221"/>
        <v>4727.90838737276</v>
      </c>
      <c r="AE923" s="20">
        <f>IFERROR(VLOOKUP($E923,INPUTS!$A$44:$G$103,5,0),SCENARIOS!$L$23)</f>
        <v>0.3</v>
      </c>
      <c r="AF923" s="15">
        <f t="shared" si="222"/>
        <v>11504.4469235567</v>
      </c>
      <c r="AG923" s="20">
        <f>IFERROR(VLOOKUP($E923,INPUTS!$A$44:$G$103,6,0),SCENARIOS!$M$23)</f>
        <v>0.4</v>
      </c>
      <c r="AH923" s="15">
        <f t="shared" si="223"/>
        <v>18662.5583200694</v>
      </c>
      <c r="AI923" s="20">
        <f>IFERROR(VLOOKUP($E923,INPUTS!$A$44:$G$103,7,0),SCENARIOS!$N$23)</f>
        <v>0.5</v>
      </c>
      <c r="AJ923" s="15">
        <f t="shared" si="224"/>
        <v>28382.3196829022</v>
      </c>
      <c r="AL923" t="str">
        <f t="shared" si="225"/>
        <v>N</v>
      </c>
      <c r="AM923" s="21">
        <f t="shared" si="226"/>
        <v>56764.6393658044</v>
      </c>
    </row>
    <row r="924" ht="15" customHeight="1" spans="1:39">
      <c r="A924" s="52" t="s">
        <v>1940</v>
      </c>
      <c r="B924" s="52" t="s">
        <v>422</v>
      </c>
      <c r="C924" s="52" t="s">
        <v>423</v>
      </c>
      <c r="D924" s="52" t="s">
        <v>929</v>
      </c>
      <c r="E924" s="10" t="s">
        <v>237</v>
      </c>
      <c r="F924" s="52" t="s">
        <v>424</v>
      </c>
      <c r="G924" s="52" t="s">
        <v>173</v>
      </c>
      <c r="H924" s="52" t="s">
        <v>505</v>
      </c>
      <c r="I924" s="52" t="s">
        <v>504</v>
      </c>
      <c r="J924" s="52" t="s">
        <v>173</v>
      </c>
      <c r="K924" s="52" t="s">
        <v>931</v>
      </c>
      <c r="L924" s="53" t="s">
        <v>279</v>
      </c>
      <c r="M924" s="13">
        <v>3650</v>
      </c>
      <c r="N924" s="14">
        <f t="shared" si="215"/>
        <v>10</v>
      </c>
      <c r="O924" s="15">
        <v>1230</v>
      </c>
      <c r="P924" s="15">
        <f t="shared" si="216"/>
        <v>4489500</v>
      </c>
      <c r="Q924" s="16">
        <f>IFERROR(VLOOKUP(G924,SCENARIOS!$A$13:$E$18,2,0),0.025)</f>
        <v>0.04</v>
      </c>
      <c r="R924" s="52">
        <f>IFERROR(VLOOKUP(L924,INPUTS!$A$107:$B$120,2,0),0.0082)</f>
        <v>0.0039</v>
      </c>
      <c r="S924" s="52">
        <f t="shared" si="217"/>
        <v>4.797</v>
      </c>
      <c r="T924" s="15">
        <f t="shared" si="218"/>
        <v>17509.05</v>
      </c>
      <c r="U924" s="15">
        <f>T924/INPUTS!$B$7*1000</f>
        <v>21886312.5</v>
      </c>
      <c r="V924" s="15">
        <f>T924*INPUTS!$B$6</f>
        <v>55328.598</v>
      </c>
      <c r="W924" s="54" t="s">
        <v>396</v>
      </c>
      <c r="X924" s="54" t="s">
        <v>396</v>
      </c>
      <c r="Y924" s="67">
        <f>IFERROR(VLOOKUP(E924,INPUTS!$A$44:$B$103,2,0),0)</f>
        <v>0</v>
      </c>
      <c r="Z924" s="15">
        <f t="shared" si="219"/>
        <v>0</v>
      </c>
      <c r="AA924" s="20">
        <f>IFERROR(VLOOKUP(E924,INPUTS!$A$44:$C$103,3,0),SCENARIOS!$J$23)</f>
        <v>0.1</v>
      </c>
      <c r="AB924" s="15">
        <f t="shared" si="220"/>
        <v>2130.24365007667</v>
      </c>
      <c r="AC924" s="20">
        <f>IFERROR(VLOOKUP($E924,INPUTS!$A$44:$G$103,4,0),SCENARIOS!$K$23)</f>
        <v>0.15</v>
      </c>
      <c r="AD924" s="15">
        <f t="shared" si="221"/>
        <v>3887.65067952743</v>
      </c>
      <c r="AE924" s="20">
        <f>IFERROR(VLOOKUP($E924,INPUTS!$A$44:$G$103,5,0),SCENARIOS!$L$23)</f>
        <v>0.3</v>
      </c>
      <c r="AF924" s="15">
        <f t="shared" si="222"/>
        <v>9459.84296552876</v>
      </c>
      <c r="AG924" s="20">
        <f>IFERROR(VLOOKUP($E924,INPUTS!$A$44:$G$103,6,0),SCENARIOS!$M$23)</f>
        <v>0.4</v>
      </c>
      <c r="AH924" s="15">
        <f t="shared" si="223"/>
        <v>15345.7938670117</v>
      </c>
      <c r="AI924" s="20">
        <f>IFERROR(VLOOKUP($E924,INPUTS!$A$44:$G$103,7,0),SCENARIOS!$N$23)</f>
        <v>0.5</v>
      </c>
      <c r="AJ924" s="15">
        <f t="shared" si="224"/>
        <v>23338.1308099149</v>
      </c>
      <c r="AL924" t="str">
        <f t="shared" si="225"/>
        <v>N</v>
      </c>
      <c r="AM924" s="21">
        <f t="shared" si="226"/>
        <v>46676.2616198299</v>
      </c>
    </row>
    <row r="925" ht="15" customHeight="1" spans="1:39">
      <c r="A925" s="52" t="s">
        <v>1941</v>
      </c>
      <c r="B925" s="52" t="s">
        <v>695</v>
      </c>
      <c r="C925" s="52" t="s">
        <v>696</v>
      </c>
      <c r="D925" s="52" t="s">
        <v>929</v>
      </c>
      <c r="E925" s="10" t="s">
        <v>234</v>
      </c>
      <c r="F925" s="52" t="s">
        <v>424</v>
      </c>
      <c r="G925" s="52" t="s">
        <v>173</v>
      </c>
      <c r="H925" s="52" t="s">
        <v>248</v>
      </c>
      <c r="I925" s="52" t="s">
        <v>930</v>
      </c>
      <c r="J925" s="52" t="s">
        <v>169</v>
      </c>
      <c r="K925" s="52" t="s">
        <v>931</v>
      </c>
      <c r="L925" s="53" t="s">
        <v>291</v>
      </c>
      <c r="M925" s="13">
        <v>1095</v>
      </c>
      <c r="N925" s="14">
        <f t="shared" si="215"/>
        <v>3</v>
      </c>
      <c r="O925" s="15">
        <v>8750</v>
      </c>
      <c r="P925" s="15">
        <f t="shared" si="216"/>
        <v>9581250</v>
      </c>
      <c r="Q925" s="16">
        <f>IFERROR(VLOOKUP(G925,SCENARIOS!$A$13:$E$18,2,0),0.025)</f>
        <v>0.04</v>
      </c>
      <c r="R925" s="52">
        <f>IFERROR(VLOOKUP(L925,INPUTS!$A$107:$B$120,2,0),0.0082)</f>
        <v>0.0079</v>
      </c>
      <c r="S925" s="52">
        <f t="shared" si="217"/>
        <v>69.125</v>
      </c>
      <c r="T925" s="15">
        <f t="shared" si="218"/>
        <v>75691.875</v>
      </c>
      <c r="U925" s="15">
        <f>T925/INPUTS!$B$7*1000</f>
        <v>94614843.75</v>
      </c>
      <c r="V925" s="15">
        <f>T925*INPUTS!$B$6</f>
        <v>239186.325</v>
      </c>
      <c r="W925" s="54" t="s">
        <v>396</v>
      </c>
      <c r="X925" s="54" t="s">
        <v>396</v>
      </c>
      <c r="Y925" s="67">
        <f>IFERROR(VLOOKUP(E925,INPUTS!$A$44:$B$103,2,0),0)</f>
        <v>0</v>
      </c>
      <c r="Z925" s="15">
        <f t="shared" si="219"/>
        <v>0</v>
      </c>
      <c r="AA925" s="20">
        <f>IFERROR(VLOOKUP(E925,INPUTS!$A$44:$C$103,3,0),SCENARIOS!$J$23)</f>
        <v>0.1</v>
      </c>
      <c r="AB925" s="15">
        <f t="shared" si="220"/>
        <v>9209.0739406848</v>
      </c>
      <c r="AC925" s="20">
        <f>IFERROR(VLOOKUP($E925,INPUTS!$A$44:$G$103,4,0),SCENARIOS!$K$23)</f>
        <v>0.15</v>
      </c>
      <c r="AD925" s="15">
        <f t="shared" si="221"/>
        <v>16806.3698075256</v>
      </c>
      <c r="AE925" s="20">
        <f>IFERROR(VLOOKUP($E925,INPUTS!$A$44:$G$103,5,0),SCENARIOS!$L$23)</f>
        <v>0.3</v>
      </c>
      <c r="AF925" s="15">
        <f t="shared" si="222"/>
        <v>40895.0372102674</v>
      </c>
      <c r="AG925" s="20">
        <f>IFERROR(VLOOKUP($E925,INPUTS!$A$44:$G$103,6,0),SCENARIOS!$M$23)</f>
        <v>0.4</v>
      </c>
      <c r="AH925" s="15">
        <f t="shared" si="223"/>
        <v>66340.0876208371</v>
      </c>
      <c r="AI925" s="20">
        <f>IFERROR(VLOOKUP($E925,INPUTS!$A$44:$G$103,7,0),SCENARIOS!$N$23)</f>
        <v>0.5</v>
      </c>
      <c r="AJ925" s="15">
        <f t="shared" si="224"/>
        <v>100891.075186702</v>
      </c>
      <c r="AL925" t="str">
        <f t="shared" si="225"/>
        <v>Y</v>
      </c>
      <c r="AM925" s="21">
        <f t="shared" si="226"/>
        <v>201782.150373405</v>
      </c>
    </row>
    <row r="926" ht="15" customHeight="1" spans="1:39">
      <c r="A926" s="52" t="s">
        <v>1942</v>
      </c>
      <c r="B926" s="52" t="s">
        <v>695</v>
      </c>
      <c r="C926" s="52" t="s">
        <v>696</v>
      </c>
      <c r="D926" s="52" t="s">
        <v>929</v>
      </c>
      <c r="E926" s="10" t="s">
        <v>234</v>
      </c>
      <c r="F926" s="52" t="s">
        <v>424</v>
      </c>
      <c r="G926" s="52" t="s">
        <v>173</v>
      </c>
      <c r="H926" s="52" t="s">
        <v>252</v>
      </c>
      <c r="I926" s="52" t="s">
        <v>930</v>
      </c>
      <c r="J926" s="52" t="s">
        <v>169</v>
      </c>
      <c r="K926" s="52" t="s">
        <v>931</v>
      </c>
      <c r="L926" s="53" t="s">
        <v>291</v>
      </c>
      <c r="M926" s="13">
        <v>730</v>
      </c>
      <c r="N926" s="14">
        <f t="shared" si="215"/>
        <v>2</v>
      </c>
      <c r="O926" s="15">
        <v>8280</v>
      </c>
      <c r="P926" s="15">
        <f t="shared" si="216"/>
        <v>6044400</v>
      </c>
      <c r="Q926" s="16">
        <f>IFERROR(VLOOKUP(G926,SCENARIOS!$A$13:$E$18,2,0),0.025)</f>
        <v>0.04</v>
      </c>
      <c r="R926" s="52">
        <f>IFERROR(VLOOKUP(L926,INPUTS!$A$107:$B$120,2,0),0.0082)</f>
        <v>0.0079</v>
      </c>
      <c r="S926" s="52">
        <f t="shared" si="217"/>
        <v>65.412</v>
      </c>
      <c r="T926" s="15">
        <f t="shared" si="218"/>
        <v>47750.76</v>
      </c>
      <c r="U926" s="15">
        <f>T926/INPUTS!$B$7*1000</f>
        <v>59688450</v>
      </c>
      <c r="V926" s="15">
        <f>T926*INPUTS!$B$6</f>
        <v>150892.4016</v>
      </c>
      <c r="W926" s="54" t="s">
        <v>396</v>
      </c>
      <c r="X926" s="54" t="s">
        <v>396</v>
      </c>
      <c r="Y926" s="67">
        <f>IFERROR(VLOOKUP(E926,INPUTS!$A$44:$B$103,2,0),0)</f>
        <v>0</v>
      </c>
      <c r="Z926" s="15">
        <f t="shared" si="219"/>
        <v>0</v>
      </c>
      <c r="AA926" s="20">
        <f>IFERROR(VLOOKUP(E926,INPUTS!$A$44:$C$103,3,0),SCENARIOS!$J$23)</f>
        <v>0.1</v>
      </c>
      <c r="AB926" s="15">
        <f t="shared" si="220"/>
        <v>5809.61007458058</v>
      </c>
      <c r="AC926" s="20">
        <f>IFERROR(VLOOKUP($E926,INPUTS!$A$44:$G$103,4,0),SCENARIOS!$K$23)</f>
        <v>0.15</v>
      </c>
      <c r="AD926" s="15">
        <f t="shared" si="221"/>
        <v>10602.4184385761</v>
      </c>
      <c r="AE926" s="20">
        <f>IFERROR(VLOOKUP($E926,INPUTS!$A$44:$G$103,5,0),SCENARIOS!$L$23)</f>
        <v>0.3</v>
      </c>
      <c r="AF926" s="15">
        <f t="shared" si="222"/>
        <v>25798.9263315058</v>
      </c>
      <c r="AG926" s="20">
        <f>IFERROR(VLOOKUP($E926,INPUTS!$A$44:$G$103,6,0),SCENARIOS!$M$23)</f>
        <v>0.4</v>
      </c>
      <c r="AH926" s="15">
        <f t="shared" si="223"/>
        <v>41851.1181333738</v>
      </c>
      <c r="AI926" s="20">
        <f>IFERROR(VLOOKUP($E926,INPUTS!$A$44:$G$103,7,0),SCENARIOS!$N$23)</f>
        <v>0.5</v>
      </c>
      <c r="AJ926" s="15">
        <f t="shared" si="224"/>
        <v>63647.8554320682</v>
      </c>
      <c r="AL926" t="str">
        <f t="shared" si="225"/>
        <v>Y</v>
      </c>
      <c r="AM926" s="21">
        <f t="shared" si="226"/>
        <v>127295.710864136</v>
      </c>
    </row>
    <row r="927" ht="15" customHeight="1" spans="1:39">
      <c r="A927" s="52" t="s">
        <v>1943</v>
      </c>
      <c r="B927" s="52" t="s">
        <v>695</v>
      </c>
      <c r="C927" s="52" t="s">
        <v>696</v>
      </c>
      <c r="D927" s="52" t="s">
        <v>929</v>
      </c>
      <c r="E927" s="10" t="s">
        <v>234</v>
      </c>
      <c r="F927" s="52" t="s">
        <v>424</v>
      </c>
      <c r="G927" s="52" t="s">
        <v>173</v>
      </c>
      <c r="H927" s="52" t="s">
        <v>245</v>
      </c>
      <c r="I927" s="52" t="s">
        <v>930</v>
      </c>
      <c r="J927" s="52" t="s">
        <v>169</v>
      </c>
      <c r="K927" s="52" t="s">
        <v>931</v>
      </c>
      <c r="L927" s="53" t="s">
        <v>291</v>
      </c>
      <c r="M927" s="13">
        <v>730</v>
      </c>
      <c r="N927" s="14">
        <f t="shared" si="215"/>
        <v>2</v>
      </c>
      <c r="O927" s="15">
        <v>10840</v>
      </c>
      <c r="P927" s="15">
        <f t="shared" si="216"/>
        <v>7913200</v>
      </c>
      <c r="Q927" s="16">
        <f>IFERROR(VLOOKUP(G927,SCENARIOS!$A$13:$E$18,2,0),0.025)</f>
        <v>0.04</v>
      </c>
      <c r="R927" s="52">
        <f>IFERROR(VLOOKUP(L927,INPUTS!$A$107:$B$120,2,0),0.0082)</f>
        <v>0.0079</v>
      </c>
      <c r="S927" s="52">
        <f t="shared" si="217"/>
        <v>85.636</v>
      </c>
      <c r="T927" s="15">
        <f t="shared" si="218"/>
        <v>62514.28</v>
      </c>
      <c r="U927" s="15">
        <f>T927/INPUTS!$B$7*1000</f>
        <v>78142850</v>
      </c>
      <c r="V927" s="15">
        <f>T927*INPUTS!$B$6</f>
        <v>197545.1248</v>
      </c>
      <c r="W927" s="54" t="s">
        <v>396</v>
      </c>
      <c r="X927" s="54" t="s">
        <v>396</v>
      </c>
      <c r="Y927" s="67">
        <f>IFERROR(VLOOKUP(E927,INPUTS!$A$44:$B$103,2,0),0)</f>
        <v>0</v>
      </c>
      <c r="Z927" s="15">
        <f t="shared" si="219"/>
        <v>0</v>
      </c>
      <c r="AA927" s="20">
        <f>IFERROR(VLOOKUP(E927,INPUTS!$A$44:$C$103,3,0),SCENARIOS!$J$23)</f>
        <v>0.1</v>
      </c>
      <c r="AB927" s="15">
        <f t="shared" si="220"/>
        <v>7605.81802034463</v>
      </c>
      <c r="AC927" s="20">
        <f>IFERROR(VLOOKUP($E927,INPUTS!$A$44:$G$103,4,0),SCENARIOS!$K$23)</f>
        <v>0.15</v>
      </c>
      <c r="AD927" s="15">
        <f t="shared" si="221"/>
        <v>13880.4608543678</v>
      </c>
      <c r="AE927" s="20">
        <f>IFERROR(VLOOKUP($E927,INPUTS!$A$44:$G$103,5,0),SCENARIOS!$L$23)</f>
        <v>0.3</v>
      </c>
      <c r="AF927" s="15">
        <f t="shared" si="222"/>
        <v>33775.4059702323</v>
      </c>
      <c r="AG927" s="20">
        <f>IFERROR(VLOOKUP($E927,INPUTS!$A$44:$G$103,6,0),SCENARIOS!$M$23)</f>
        <v>0.4</v>
      </c>
      <c r="AH927" s="15">
        <f t="shared" si="223"/>
        <v>54790.5942712285</v>
      </c>
      <c r="AI927" s="20">
        <f>IFERROR(VLOOKUP($E927,INPUTS!$A$44:$G$103,7,0),SCENARIOS!$N$23)</f>
        <v>0.5</v>
      </c>
      <c r="AJ927" s="15">
        <f t="shared" si="224"/>
        <v>83326.4194303888</v>
      </c>
      <c r="AL927" t="str">
        <f t="shared" si="225"/>
        <v>Y</v>
      </c>
      <c r="AM927" s="21">
        <f t="shared" si="226"/>
        <v>166652.838860778</v>
      </c>
    </row>
    <row r="928" ht="15" customHeight="1" spans="1:39">
      <c r="A928" s="52" t="s">
        <v>1944</v>
      </c>
      <c r="B928" s="52" t="s">
        <v>695</v>
      </c>
      <c r="C928" s="52" t="s">
        <v>696</v>
      </c>
      <c r="D928" s="52" t="s">
        <v>929</v>
      </c>
      <c r="E928" s="10" t="s">
        <v>234</v>
      </c>
      <c r="F928" s="52" t="s">
        <v>424</v>
      </c>
      <c r="G928" s="52" t="s">
        <v>173</v>
      </c>
      <c r="H928" s="52" t="s">
        <v>249</v>
      </c>
      <c r="I928" s="52" t="s">
        <v>930</v>
      </c>
      <c r="J928" s="52" t="s">
        <v>169</v>
      </c>
      <c r="K928" s="52" t="s">
        <v>931</v>
      </c>
      <c r="L928" s="53" t="s">
        <v>291</v>
      </c>
      <c r="M928" s="13">
        <v>730</v>
      </c>
      <c r="N928" s="14">
        <f t="shared" si="215"/>
        <v>2</v>
      </c>
      <c r="O928" s="15">
        <v>10140</v>
      </c>
      <c r="P928" s="15">
        <f t="shared" si="216"/>
        <v>7402200</v>
      </c>
      <c r="Q928" s="16">
        <f>IFERROR(VLOOKUP(G928,SCENARIOS!$A$13:$E$18,2,0),0.025)</f>
        <v>0.04</v>
      </c>
      <c r="R928" s="52">
        <f>IFERROR(VLOOKUP(L928,INPUTS!$A$107:$B$120,2,0),0.0082)</f>
        <v>0.0079</v>
      </c>
      <c r="S928" s="52">
        <f t="shared" si="217"/>
        <v>80.106</v>
      </c>
      <c r="T928" s="15">
        <f t="shared" si="218"/>
        <v>58477.38</v>
      </c>
      <c r="U928" s="15">
        <f>T928/INPUTS!$B$7*1000</f>
        <v>73096725</v>
      </c>
      <c r="V928" s="15">
        <f>T928*INPUTS!$B$6</f>
        <v>184788.5208</v>
      </c>
      <c r="W928" s="54" t="s">
        <v>396</v>
      </c>
      <c r="X928" s="54" t="s">
        <v>396</v>
      </c>
      <c r="Y928" s="67">
        <f>IFERROR(VLOOKUP(E928,INPUTS!$A$44:$B$103,2,0),0)</f>
        <v>0</v>
      </c>
      <c r="Z928" s="15">
        <f t="shared" si="219"/>
        <v>0</v>
      </c>
      <c r="AA928" s="20">
        <f>IFERROR(VLOOKUP(E928,INPUTS!$A$44:$C$103,3,0),SCENARIOS!$J$23)</f>
        <v>0.1</v>
      </c>
      <c r="AB928" s="15">
        <f t="shared" si="220"/>
        <v>7114.66741017477</v>
      </c>
      <c r="AC928" s="20">
        <f>IFERROR(VLOOKUP($E928,INPUTS!$A$44:$G$103,4,0),SCENARIOS!$K$23)</f>
        <v>0.15</v>
      </c>
      <c r="AD928" s="15">
        <f t="shared" si="221"/>
        <v>12984.1211312997</v>
      </c>
      <c r="AE928" s="20">
        <f>IFERROR(VLOOKUP($E928,INPUTS!$A$44:$G$103,5,0),SCENARIOS!$L$23)</f>
        <v>0.3</v>
      </c>
      <c r="AF928" s="15">
        <f t="shared" si="222"/>
        <v>31594.337319018</v>
      </c>
      <c r="AG928" s="20">
        <f>IFERROR(VLOOKUP($E928,INPUTS!$A$44:$G$103,6,0),SCENARIOS!$M$23)</f>
        <v>0.4</v>
      </c>
      <c r="AH928" s="15">
        <f t="shared" si="223"/>
        <v>51252.4562647839</v>
      </c>
      <c r="AI928" s="20">
        <f>IFERROR(VLOOKUP($E928,INPUTS!$A$44:$G$103,7,0),SCENARIOS!$N$23)</f>
        <v>0.5</v>
      </c>
      <c r="AJ928" s="15">
        <f t="shared" si="224"/>
        <v>77945.562087098</v>
      </c>
      <c r="AL928" t="str">
        <f t="shared" si="225"/>
        <v>Y</v>
      </c>
      <c r="AM928" s="21">
        <f t="shared" si="226"/>
        <v>155891.124174196</v>
      </c>
    </row>
    <row r="929" ht="15" customHeight="1" spans="1:39">
      <c r="A929" s="52" t="s">
        <v>1945</v>
      </c>
      <c r="B929" s="52" t="s">
        <v>695</v>
      </c>
      <c r="C929" s="52" t="s">
        <v>696</v>
      </c>
      <c r="D929" s="52" t="s">
        <v>929</v>
      </c>
      <c r="E929" s="10" t="s">
        <v>234</v>
      </c>
      <c r="F929" s="52" t="s">
        <v>424</v>
      </c>
      <c r="G929" s="52" t="s">
        <v>173</v>
      </c>
      <c r="H929" s="52" t="s">
        <v>224</v>
      </c>
      <c r="I929" s="52" t="s">
        <v>938</v>
      </c>
      <c r="J929" s="52" t="s">
        <v>165</v>
      </c>
      <c r="K929" s="52" t="s">
        <v>931</v>
      </c>
      <c r="L929" s="53" t="s">
        <v>291</v>
      </c>
      <c r="M929" s="13">
        <v>730</v>
      </c>
      <c r="N929" s="14">
        <f t="shared" si="215"/>
        <v>2</v>
      </c>
      <c r="O929" s="15">
        <v>9570</v>
      </c>
      <c r="P929" s="15">
        <f t="shared" si="216"/>
        <v>6986100</v>
      </c>
      <c r="Q929" s="16">
        <f>IFERROR(VLOOKUP(G929,SCENARIOS!$A$13:$E$18,2,0),0.025)</f>
        <v>0.04</v>
      </c>
      <c r="R929" s="52">
        <f>IFERROR(VLOOKUP(L929,INPUTS!$A$107:$B$120,2,0),0.0082)</f>
        <v>0.0079</v>
      </c>
      <c r="S929" s="52">
        <f t="shared" si="217"/>
        <v>75.603</v>
      </c>
      <c r="T929" s="15">
        <f t="shared" si="218"/>
        <v>55190.19</v>
      </c>
      <c r="U929" s="15">
        <f>T929/INPUTS!$B$7*1000</f>
        <v>68987737.5</v>
      </c>
      <c r="V929" s="15">
        <f>T929*INPUTS!$B$6</f>
        <v>174401.0004</v>
      </c>
      <c r="W929" s="54" t="s">
        <v>396</v>
      </c>
      <c r="X929" s="54" t="s">
        <v>396</v>
      </c>
      <c r="Y929" s="67">
        <f>IFERROR(VLOOKUP(E929,INPUTS!$A$44:$B$103,2,0),0)</f>
        <v>0</v>
      </c>
      <c r="Z929" s="15">
        <f t="shared" si="219"/>
        <v>0</v>
      </c>
      <c r="AA929" s="20">
        <f>IFERROR(VLOOKUP(E929,INPUTS!$A$44:$C$103,3,0),SCENARIOS!$J$23)</f>
        <v>0.1</v>
      </c>
      <c r="AB929" s="15">
        <f t="shared" si="220"/>
        <v>6714.73048475075</v>
      </c>
      <c r="AC929" s="20">
        <f>IFERROR(VLOOKUP($E929,INPUTS!$A$44:$G$103,4,0),SCENARIOS!$K$23)</f>
        <v>0.15</v>
      </c>
      <c r="AD929" s="15">
        <f t="shared" si="221"/>
        <v>12254.2444996586</v>
      </c>
      <c r="AE929" s="20">
        <f>IFERROR(VLOOKUP($E929,INPUTS!$A$44:$G$103,5,0),SCENARIOS!$L$23)</f>
        <v>0.3</v>
      </c>
      <c r="AF929" s="15">
        <f t="shared" si="222"/>
        <v>29818.3242744578</v>
      </c>
      <c r="AG929" s="20">
        <f>IFERROR(VLOOKUP($E929,INPUTS!$A$44:$G$103,6,0),SCENARIOS!$M$23)</f>
        <v>0.4</v>
      </c>
      <c r="AH929" s="15">
        <f t="shared" si="223"/>
        <v>48371.4010309647</v>
      </c>
      <c r="AI929" s="20">
        <f>IFERROR(VLOOKUP($E929,INPUTS!$A$44:$G$103,7,0),SCENARIOS!$N$23)</f>
        <v>0.5</v>
      </c>
      <c r="AJ929" s="15">
        <f t="shared" si="224"/>
        <v>73564.006821847</v>
      </c>
      <c r="AL929" t="str">
        <f t="shared" si="225"/>
        <v>Y</v>
      </c>
      <c r="AM929" s="21">
        <f t="shared" si="226"/>
        <v>147128.013643694</v>
      </c>
    </row>
    <row r="930" ht="15" customHeight="1" spans="1:39">
      <c r="A930" s="52" t="s">
        <v>1946</v>
      </c>
      <c r="B930" s="52" t="s">
        <v>695</v>
      </c>
      <c r="C930" s="52" t="s">
        <v>696</v>
      </c>
      <c r="D930" s="52" t="s">
        <v>929</v>
      </c>
      <c r="E930" s="10" t="s">
        <v>234</v>
      </c>
      <c r="F930" s="52" t="s">
        <v>424</v>
      </c>
      <c r="G930" s="52" t="s">
        <v>173</v>
      </c>
      <c r="H930" s="52" t="s">
        <v>200</v>
      </c>
      <c r="I930" s="52" t="s">
        <v>391</v>
      </c>
      <c r="J930" s="52" t="s">
        <v>165</v>
      </c>
      <c r="K930" s="52" t="s">
        <v>931</v>
      </c>
      <c r="L930" s="53" t="s">
        <v>291</v>
      </c>
      <c r="M930" s="13">
        <v>365</v>
      </c>
      <c r="N930" s="14">
        <f t="shared" si="215"/>
        <v>1</v>
      </c>
      <c r="O930" s="15">
        <v>9310</v>
      </c>
      <c r="P930" s="15">
        <f t="shared" si="216"/>
        <v>3398150</v>
      </c>
      <c r="Q930" s="16">
        <f>IFERROR(VLOOKUP(G930,SCENARIOS!$A$13:$E$18,2,0),0.025)</f>
        <v>0.04</v>
      </c>
      <c r="R930" s="52">
        <f>IFERROR(VLOOKUP(L930,INPUTS!$A$107:$B$120,2,0),0.0082)</f>
        <v>0.0079</v>
      </c>
      <c r="S930" s="52">
        <f t="shared" si="217"/>
        <v>73.549</v>
      </c>
      <c r="T930" s="15">
        <f t="shared" si="218"/>
        <v>26845.385</v>
      </c>
      <c r="U930" s="15">
        <f>T930/INPUTS!$B$7*1000</f>
        <v>33556731.25</v>
      </c>
      <c r="V930" s="15">
        <f>T930*INPUTS!$B$6</f>
        <v>84831.4166</v>
      </c>
      <c r="W930" s="54" t="s">
        <v>396</v>
      </c>
      <c r="X930" s="54" t="s">
        <v>396</v>
      </c>
      <c r="Y930" s="67">
        <f>IFERROR(VLOOKUP(E930,INPUTS!$A$44:$B$103,2,0),0)</f>
        <v>0</v>
      </c>
      <c r="Z930" s="15">
        <f t="shared" si="219"/>
        <v>0</v>
      </c>
      <c r="AA930" s="20">
        <f>IFERROR(VLOOKUP(E930,INPUTS!$A$44:$C$103,3,0),SCENARIOS!$J$23)</f>
        <v>0.1</v>
      </c>
      <c r="AB930" s="15">
        <f t="shared" si="220"/>
        <v>3266.15155762954</v>
      </c>
      <c r="AC930" s="20">
        <f>IFERROR(VLOOKUP($E930,INPUTS!$A$44:$G$103,4,0),SCENARIOS!$K$23)</f>
        <v>0.15</v>
      </c>
      <c r="AD930" s="15">
        <f t="shared" si="221"/>
        <v>5960.6591584024</v>
      </c>
      <c r="AE930" s="20">
        <f>IFERROR(VLOOKUP($E930,INPUTS!$A$44:$G$103,5,0),SCENARIOS!$L$23)</f>
        <v>0.3</v>
      </c>
      <c r="AF930" s="15">
        <f t="shared" si="222"/>
        <v>14504.1065305748</v>
      </c>
      <c r="AG930" s="20">
        <f>IFERROR(VLOOKUP($E930,INPUTS!$A$44:$G$103,6,0),SCENARIOS!$M$23)</f>
        <v>0.4</v>
      </c>
      <c r="AH930" s="15">
        <f t="shared" si="223"/>
        <v>23528.6177428569</v>
      </c>
      <c r="AI930" s="20">
        <f>IFERROR(VLOOKUP($E930,INPUTS!$A$44:$G$103,7,0),SCENARIOS!$N$23)</f>
        <v>0.5</v>
      </c>
      <c r="AJ930" s="15">
        <f t="shared" si="224"/>
        <v>35782.7013328838</v>
      </c>
      <c r="AL930" t="str">
        <f t="shared" si="225"/>
        <v>Y</v>
      </c>
      <c r="AM930" s="21">
        <f t="shared" si="226"/>
        <v>71565.4026657675</v>
      </c>
    </row>
    <row r="931" ht="15" customHeight="1" spans="1:39">
      <c r="A931" s="52" t="s">
        <v>1947</v>
      </c>
      <c r="B931" s="52" t="s">
        <v>695</v>
      </c>
      <c r="C931" s="52" t="s">
        <v>696</v>
      </c>
      <c r="D931" s="52" t="s">
        <v>929</v>
      </c>
      <c r="E931" s="10" t="s">
        <v>234</v>
      </c>
      <c r="F931" s="52" t="s">
        <v>424</v>
      </c>
      <c r="G931" s="52" t="s">
        <v>173</v>
      </c>
      <c r="H931" s="52" t="s">
        <v>203</v>
      </c>
      <c r="I931" s="52" t="s">
        <v>399</v>
      </c>
      <c r="J931" s="52" t="s">
        <v>165</v>
      </c>
      <c r="K931" s="52" t="s">
        <v>931</v>
      </c>
      <c r="L931" s="53" t="s">
        <v>291</v>
      </c>
      <c r="M931" s="13">
        <v>365</v>
      </c>
      <c r="N931" s="14">
        <f t="shared" si="215"/>
        <v>1</v>
      </c>
      <c r="O931" s="15">
        <v>9710</v>
      </c>
      <c r="P931" s="15">
        <f t="shared" si="216"/>
        <v>3544150</v>
      </c>
      <c r="Q931" s="16">
        <f>IFERROR(VLOOKUP(G931,SCENARIOS!$A$13:$E$18,2,0),0.025)</f>
        <v>0.04</v>
      </c>
      <c r="R931" s="52">
        <f>IFERROR(VLOOKUP(L931,INPUTS!$A$107:$B$120,2,0),0.0082)</f>
        <v>0.0079</v>
      </c>
      <c r="S931" s="52">
        <f t="shared" si="217"/>
        <v>76.709</v>
      </c>
      <c r="T931" s="15">
        <f t="shared" si="218"/>
        <v>27998.785</v>
      </c>
      <c r="U931" s="15">
        <f>T931/INPUTS!$B$7*1000</f>
        <v>34998481.25</v>
      </c>
      <c r="V931" s="15">
        <f>T931*INPUTS!$B$6</f>
        <v>88476.1606</v>
      </c>
      <c r="W931" s="54" t="s">
        <v>396</v>
      </c>
      <c r="X931" s="54" t="s">
        <v>396</v>
      </c>
      <c r="Y931" s="67">
        <f>IFERROR(VLOOKUP(E931,INPUTS!$A$44:$B$103,2,0),0)</f>
        <v>0</v>
      </c>
      <c r="Z931" s="15">
        <f t="shared" si="219"/>
        <v>0</v>
      </c>
      <c r="AA931" s="20">
        <f>IFERROR(VLOOKUP(E931,INPUTS!$A$44:$C$103,3,0),SCENARIOS!$J$23)</f>
        <v>0.1</v>
      </c>
      <c r="AB931" s="15">
        <f t="shared" si="220"/>
        <v>3406.48030339236</v>
      </c>
      <c r="AC931" s="20">
        <f>IFERROR(VLOOKUP($E931,INPUTS!$A$44:$G$103,4,0),SCENARIOS!$K$23)</f>
        <v>0.15</v>
      </c>
      <c r="AD931" s="15">
        <f t="shared" si="221"/>
        <v>6216.75622213612</v>
      </c>
      <c r="AE931" s="20">
        <f>IFERROR(VLOOKUP($E931,INPUTS!$A$44:$G$103,5,0),SCENARIOS!$L$23)</f>
        <v>0.3</v>
      </c>
      <c r="AF931" s="15">
        <f t="shared" si="222"/>
        <v>15127.2690023503</v>
      </c>
      <c r="AG931" s="20">
        <f>IFERROR(VLOOKUP($E931,INPUTS!$A$44:$G$103,6,0),SCENARIOS!$M$23)</f>
        <v>0.4</v>
      </c>
      <c r="AH931" s="15">
        <f t="shared" si="223"/>
        <v>24539.5143161268</v>
      </c>
      <c r="AI931" s="20">
        <f>IFERROR(VLOOKUP($E931,INPUTS!$A$44:$G$103,7,0),SCENARIOS!$N$23)</f>
        <v>0.5</v>
      </c>
      <c r="AJ931" s="15">
        <f t="shared" si="224"/>
        <v>37320.0891452525</v>
      </c>
      <c r="AL931" t="str">
        <f t="shared" si="225"/>
        <v>Y</v>
      </c>
      <c r="AM931" s="21">
        <f t="shared" si="226"/>
        <v>74640.1782905051</v>
      </c>
    </row>
    <row r="932" ht="15" customHeight="1" spans="1:39">
      <c r="A932" s="52" t="s">
        <v>1948</v>
      </c>
      <c r="B932" s="52" t="s">
        <v>695</v>
      </c>
      <c r="C932" s="52" t="s">
        <v>696</v>
      </c>
      <c r="D932" s="52" t="s">
        <v>929</v>
      </c>
      <c r="E932" s="10" t="s">
        <v>234</v>
      </c>
      <c r="F932" s="52" t="s">
        <v>424</v>
      </c>
      <c r="G932" s="52" t="s">
        <v>173</v>
      </c>
      <c r="H932" s="52" t="s">
        <v>670</v>
      </c>
      <c r="I932" s="52" t="s">
        <v>930</v>
      </c>
      <c r="J932" s="52" t="s">
        <v>169</v>
      </c>
      <c r="K932" s="52" t="s">
        <v>931</v>
      </c>
      <c r="L932" s="53" t="s">
        <v>288</v>
      </c>
      <c r="M932" s="13">
        <v>1095</v>
      </c>
      <c r="N932" s="14">
        <f t="shared" si="215"/>
        <v>3</v>
      </c>
      <c r="O932" s="15">
        <v>6170</v>
      </c>
      <c r="P932" s="15">
        <f t="shared" si="216"/>
        <v>6756150</v>
      </c>
      <c r="Q932" s="16">
        <f>IFERROR(VLOOKUP(G932,SCENARIOS!$A$13:$E$18,2,0),0.025)</f>
        <v>0.04</v>
      </c>
      <c r="R932" s="52">
        <f>IFERROR(VLOOKUP(L932,INPUTS!$A$107:$B$120,2,0),0.0082)</f>
        <v>0.0085</v>
      </c>
      <c r="S932" s="52">
        <f t="shared" si="217"/>
        <v>52.445</v>
      </c>
      <c r="T932" s="15">
        <f t="shared" si="218"/>
        <v>57427.275</v>
      </c>
      <c r="U932" s="15">
        <f>T932/INPUTS!$B$7*1000</f>
        <v>71784093.75</v>
      </c>
      <c r="V932" s="15">
        <f>T932*INPUTS!$B$6</f>
        <v>181470.189</v>
      </c>
      <c r="W932" s="54" t="s">
        <v>396</v>
      </c>
      <c r="X932" s="54" t="s">
        <v>396</v>
      </c>
      <c r="Y932" s="67">
        <f>IFERROR(VLOOKUP(E932,INPUTS!$A$44:$B$103,2,0),0)</f>
        <v>0</v>
      </c>
      <c r="Z932" s="15">
        <f t="shared" si="219"/>
        <v>0</v>
      </c>
      <c r="AA932" s="20">
        <f>IFERROR(VLOOKUP(E932,INPUTS!$A$44:$C$103,3,0),SCENARIOS!$J$23)</f>
        <v>0.1</v>
      </c>
      <c r="AB932" s="15">
        <f t="shared" si="220"/>
        <v>6986.9060805673</v>
      </c>
      <c r="AC932" s="20">
        <f>IFERROR(VLOOKUP($E932,INPUTS!$A$44:$G$103,4,0),SCENARIOS!$K$23)</f>
        <v>0.15</v>
      </c>
      <c r="AD932" s="15">
        <f t="shared" si="221"/>
        <v>12750.9593425776</v>
      </c>
      <c r="AE932" s="20">
        <f>IFERROR(VLOOKUP($E932,INPUTS!$A$44:$G$103,5,0),SCENARIOS!$L$23)</f>
        <v>0.3</v>
      </c>
      <c r="AF932" s="15">
        <f t="shared" si="222"/>
        <v>31026.9833850629</v>
      </c>
      <c r="AG932" s="20">
        <f>IFERROR(VLOOKUP($E932,INPUTS!$A$44:$G$103,6,0),SCENARIOS!$M$23)</f>
        <v>0.4</v>
      </c>
      <c r="AH932" s="15">
        <f t="shared" si="223"/>
        <v>50332.0925175379</v>
      </c>
      <c r="AI932" s="20">
        <f>IFERROR(VLOOKUP($E932,INPUTS!$A$44:$G$103,7,0),SCENARIOS!$N$23)</f>
        <v>0.5</v>
      </c>
      <c r="AJ932" s="15">
        <f t="shared" si="224"/>
        <v>76545.8580566597</v>
      </c>
      <c r="AL932" t="str">
        <f t="shared" si="225"/>
        <v>Y</v>
      </c>
      <c r="AM932" s="21">
        <f t="shared" si="226"/>
        <v>153091.716113319</v>
      </c>
    </row>
    <row r="933" ht="15" customHeight="1" spans="1:39">
      <c r="A933" s="52" t="s">
        <v>1949</v>
      </c>
      <c r="B933" s="52" t="s">
        <v>695</v>
      </c>
      <c r="C933" s="52" t="s">
        <v>696</v>
      </c>
      <c r="D933" s="52" t="s">
        <v>929</v>
      </c>
      <c r="E933" s="10" t="s">
        <v>234</v>
      </c>
      <c r="F933" s="52" t="s">
        <v>424</v>
      </c>
      <c r="G933" s="52" t="s">
        <v>173</v>
      </c>
      <c r="H933" s="52" t="s">
        <v>545</v>
      </c>
      <c r="I933" s="52" t="s">
        <v>544</v>
      </c>
      <c r="J933" s="52" t="s">
        <v>173</v>
      </c>
      <c r="K933" s="52" t="s">
        <v>931</v>
      </c>
      <c r="L933" s="53" t="s">
        <v>282</v>
      </c>
      <c r="M933" s="13">
        <v>730</v>
      </c>
      <c r="N933" s="14">
        <f t="shared" si="215"/>
        <v>2</v>
      </c>
      <c r="O933" s="15">
        <v>4660</v>
      </c>
      <c r="P933" s="15">
        <f t="shared" si="216"/>
        <v>3401800</v>
      </c>
      <c r="Q933" s="16">
        <f>IFERROR(VLOOKUP(G933,SCENARIOS!$A$13:$E$18,2,0),0.025)</f>
        <v>0.04</v>
      </c>
      <c r="R933" s="52">
        <f>IFERROR(VLOOKUP(L933,INPUTS!$A$107:$B$120,2,0),0.0082)</f>
        <v>0.0042</v>
      </c>
      <c r="S933" s="52">
        <f t="shared" si="217"/>
        <v>19.572</v>
      </c>
      <c r="T933" s="15">
        <f t="shared" si="218"/>
        <v>14287.56</v>
      </c>
      <c r="U933" s="15">
        <f>T933/INPUTS!$B$7*1000</f>
        <v>17859450</v>
      </c>
      <c r="V933" s="15">
        <f>T933*INPUTS!$B$6</f>
        <v>45148.6896</v>
      </c>
      <c r="W933" s="54" t="s">
        <v>396</v>
      </c>
      <c r="X933" s="54" t="s">
        <v>396</v>
      </c>
      <c r="Y933" s="67">
        <f>IFERROR(VLOOKUP(E933,INPUTS!$A$44:$B$103,2,0),0)</f>
        <v>0</v>
      </c>
      <c r="Z933" s="15">
        <f t="shared" si="219"/>
        <v>0</v>
      </c>
      <c r="AA933" s="20">
        <f>IFERROR(VLOOKUP(E933,INPUTS!$A$44:$C$103,3,0),SCENARIOS!$J$23)</f>
        <v>0.1</v>
      </c>
      <c r="AB933" s="15">
        <f t="shared" si="220"/>
        <v>1738.30013422141</v>
      </c>
      <c r="AC933" s="20">
        <f>IFERROR(VLOOKUP($E933,INPUTS!$A$44:$G$103,4,0),SCENARIOS!$K$23)</f>
        <v>0.15</v>
      </c>
      <c r="AD933" s="15">
        <f t="shared" si="221"/>
        <v>3172.36185531419</v>
      </c>
      <c r="AE933" s="20">
        <f>IFERROR(VLOOKUP($E933,INPUTS!$A$44:$G$103,5,0),SCENARIOS!$L$23)</f>
        <v>0.3</v>
      </c>
      <c r="AF933" s="15">
        <f t="shared" si="222"/>
        <v>7719.32651746212</v>
      </c>
      <c r="AG933" s="20">
        <f>IFERROR(VLOOKUP($E933,INPUTS!$A$44:$G$103,6,0),SCENARIOS!$M$23)</f>
        <v>0.4</v>
      </c>
      <c r="AH933" s="15">
        <f t="shared" si="223"/>
        <v>12522.3213493914</v>
      </c>
      <c r="AI933" s="20">
        <f>IFERROR(VLOOKUP($E933,INPUTS!$A$44:$G$103,7,0),SCENARIOS!$N$23)</f>
        <v>0.5</v>
      </c>
      <c r="AJ933" s="15">
        <f t="shared" si="224"/>
        <v>19044.1482681532</v>
      </c>
      <c r="AL933" t="str">
        <f t="shared" si="225"/>
        <v>Y</v>
      </c>
      <c r="AM933" s="21">
        <f t="shared" si="226"/>
        <v>38088.2965363065</v>
      </c>
    </row>
    <row r="934" ht="15" customHeight="1" spans="1:39">
      <c r="A934" s="52" t="s">
        <v>1950</v>
      </c>
      <c r="B934" s="52" t="s">
        <v>695</v>
      </c>
      <c r="C934" s="52" t="s">
        <v>696</v>
      </c>
      <c r="D934" s="52" t="s">
        <v>929</v>
      </c>
      <c r="E934" s="10" t="s">
        <v>234</v>
      </c>
      <c r="F934" s="52" t="s">
        <v>424</v>
      </c>
      <c r="G934" s="52" t="s">
        <v>173</v>
      </c>
      <c r="H934" s="52" t="s">
        <v>242</v>
      </c>
      <c r="I934" s="52" t="s">
        <v>421</v>
      </c>
      <c r="J934" s="52" t="s">
        <v>173</v>
      </c>
      <c r="K934" s="52" t="s">
        <v>931</v>
      </c>
      <c r="L934" s="53" t="s">
        <v>291</v>
      </c>
      <c r="M934" s="13">
        <v>730</v>
      </c>
      <c r="N934" s="14">
        <f t="shared" si="215"/>
        <v>2</v>
      </c>
      <c r="O934" s="15">
        <v>5350</v>
      </c>
      <c r="P934" s="15">
        <f t="shared" si="216"/>
        <v>3905500</v>
      </c>
      <c r="Q934" s="16">
        <f>IFERROR(VLOOKUP(G934,SCENARIOS!$A$13:$E$18,2,0),0.025)</f>
        <v>0.04</v>
      </c>
      <c r="R934" s="52">
        <f>IFERROR(VLOOKUP(L934,INPUTS!$A$107:$B$120,2,0),0.0082)</f>
        <v>0.0079</v>
      </c>
      <c r="S934" s="52">
        <f t="shared" si="217"/>
        <v>42.265</v>
      </c>
      <c r="T934" s="15">
        <f t="shared" si="218"/>
        <v>30853.45</v>
      </c>
      <c r="U934" s="15">
        <f>T934/INPUTS!$B$7*1000</f>
        <v>38566812.5</v>
      </c>
      <c r="V934" s="15">
        <f>T934*INPUTS!$B$6</f>
        <v>97496.902</v>
      </c>
      <c r="W934" s="54" t="s">
        <v>396</v>
      </c>
      <c r="X934" s="54" t="s">
        <v>396</v>
      </c>
      <c r="Y934" s="67">
        <f>IFERROR(VLOOKUP(E934,INPUTS!$A$44:$B$103,2,0),0)</f>
        <v>0</v>
      </c>
      <c r="Z934" s="15">
        <f t="shared" si="219"/>
        <v>0</v>
      </c>
      <c r="AA934" s="20">
        <f>IFERROR(VLOOKUP(E934,INPUTS!$A$44:$C$103,3,0),SCENARIOS!$J$23)</f>
        <v>0.1</v>
      </c>
      <c r="AB934" s="15">
        <f t="shared" si="220"/>
        <v>3753.79394915533</v>
      </c>
      <c r="AC934" s="20">
        <f>IFERROR(VLOOKUP($E934,INPUTS!$A$44:$G$103,4,0),SCENARIOS!$K$23)</f>
        <v>0.15</v>
      </c>
      <c r="AD934" s="15">
        <f t="shared" si="221"/>
        <v>6850.59645487709</v>
      </c>
      <c r="AE934" s="20">
        <f>IFERROR(VLOOKUP($E934,INPUTS!$A$44:$G$103,5,0),SCENARIOS!$L$23)</f>
        <v>0.3</v>
      </c>
      <c r="AF934" s="15">
        <f t="shared" si="222"/>
        <v>16669.5961199947</v>
      </c>
      <c r="AG934" s="20">
        <f>IFERROR(VLOOKUP($E934,INPUTS!$A$44:$G$103,6,0),SCENARIOS!$M$23)</f>
        <v>0.4</v>
      </c>
      <c r="AH934" s="15">
        <f t="shared" si="223"/>
        <v>27041.4833349698</v>
      </c>
      <c r="AI934" s="20">
        <f>IFERROR(VLOOKUP($E934,INPUTS!$A$44:$G$103,7,0),SCENARIOS!$N$23)</f>
        <v>0.5</v>
      </c>
      <c r="AJ934" s="15">
        <f t="shared" si="224"/>
        <v>41125.1239808653</v>
      </c>
      <c r="AL934" t="str">
        <f t="shared" si="225"/>
        <v>Y</v>
      </c>
      <c r="AM934" s="21">
        <f t="shared" si="226"/>
        <v>82250.2479617307</v>
      </c>
    </row>
    <row r="935" ht="15" customHeight="1" spans="1:39">
      <c r="A935" s="52" t="s">
        <v>1951</v>
      </c>
      <c r="B935" s="52" t="s">
        <v>695</v>
      </c>
      <c r="C935" s="52" t="s">
        <v>696</v>
      </c>
      <c r="D935" s="52" t="s">
        <v>929</v>
      </c>
      <c r="E935" s="10" t="s">
        <v>234</v>
      </c>
      <c r="F935" s="52" t="s">
        <v>424</v>
      </c>
      <c r="G935" s="52" t="s">
        <v>173</v>
      </c>
      <c r="H935" s="52" t="s">
        <v>264</v>
      </c>
      <c r="I935" s="52" t="s">
        <v>436</v>
      </c>
      <c r="J935" s="52" t="s">
        <v>173</v>
      </c>
      <c r="K935" s="52" t="s">
        <v>931</v>
      </c>
      <c r="L935" s="53" t="s">
        <v>291</v>
      </c>
      <c r="M935" s="13">
        <v>730</v>
      </c>
      <c r="N935" s="14">
        <f t="shared" si="215"/>
        <v>2</v>
      </c>
      <c r="O935" s="15">
        <v>7820</v>
      </c>
      <c r="P935" s="15">
        <f t="shared" si="216"/>
        <v>5708600</v>
      </c>
      <c r="Q935" s="16">
        <f>IFERROR(VLOOKUP(G935,SCENARIOS!$A$13:$E$18,2,0),0.025)</f>
        <v>0.04</v>
      </c>
      <c r="R935" s="52">
        <f>IFERROR(VLOOKUP(L935,INPUTS!$A$107:$B$120,2,0),0.0082)</f>
        <v>0.0079</v>
      </c>
      <c r="S935" s="52">
        <f t="shared" si="217"/>
        <v>61.778</v>
      </c>
      <c r="T935" s="15">
        <f t="shared" si="218"/>
        <v>45097.94</v>
      </c>
      <c r="U935" s="15">
        <f>T935/INPUTS!$B$7*1000</f>
        <v>56372425</v>
      </c>
      <c r="V935" s="15">
        <f>T935*INPUTS!$B$6</f>
        <v>142509.4904</v>
      </c>
      <c r="W935" s="54" t="s">
        <v>396</v>
      </c>
      <c r="X935" s="54" t="s">
        <v>396</v>
      </c>
      <c r="Y935" s="67">
        <f>IFERROR(VLOOKUP(E935,INPUTS!$A$44:$B$103,2,0),0)</f>
        <v>0</v>
      </c>
      <c r="Z935" s="15">
        <f t="shared" si="219"/>
        <v>0</v>
      </c>
      <c r="AA935" s="20">
        <f>IFERROR(VLOOKUP(E935,INPUTS!$A$44:$C$103,3,0),SCENARIOS!$J$23)</f>
        <v>0.1</v>
      </c>
      <c r="AB935" s="15">
        <f t="shared" si="220"/>
        <v>5486.85395932611</v>
      </c>
      <c r="AC935" s="20">
        <f>IFERROR(VLOOKUP($E935,INPUTS!$A$44:$G$103,4,0),SCENARIOS!$K$23)</f>
        <v>0.15</v>
      </c>
      <c r="AD935" s="15">
        <f t="shared" si="221"/>
        <v>10013.3951919886</v>
      </c>
      <c r="AE935" s="20">
        <f>IFERROR(VLOOKUP($E935,INPUTS!$A$44:$G$103,5,0),SCENARIOS!$L$23)</f>
        <v>0.3</v>
      </c>
      <c r="AF935" s="15">
        <f t="shared" si="222"/>
        <v>24365.6526464222</v>
      </c>
      <c r="AG935" s="20">
        <f>IFERROR(VLOOKUP($E935,INPUTS!$A$44:$G$103,6,0),SCENARIOS!$M$23)</f>
        <v>0.4</v>
      </c>
      <c r="AH935" s="15">
        <f t="shared" si="223"/>
        <v>39526.0560148531</v>
      </c>
      <c r="AI935" s="20">
        <f>IFERROR(VLOOKUP($E935,INPUTS!$A$44:$G$103,7,0),SCENARIOS!$N$23)</f>
        <v>0.5</v>
      </c>
      <c r="AJ935" s="15">
        <f t="shared" si="224"/>
        <v>60111.86346362</v>
      </c>
      <c r="AL935" t="str">
        <f t="shared" si="225"/>
        <v>Y</v>
      </c>
      <c r="AM935" s="21">
        <f t="shared" si="226"/>
        <v>120223.72692724</v>
      </c>
    </row>
    <row r="936" ht="15" customHeight="1" spans="1:39">
      <c r="A936" s="52" t="s">
        <v>1952</v>
      </c>
      <c r="B936" s="52" t="s">
        <v>695</v>
      </c>
      <c r="C936" s="52" t="s">
        <v>696</v>
      </c>
      <c r="D936" s="52" t="s">
        <v>929</v>
      </c>
      <c r="E936" s="10" t="s">
        <v>234</v>
      </c>
      <c r="F936" s="52" t="s">
        <v>424</v>
      </c>
      <c r="G936" s="52" t="s">
        <v>173</v>
      </c>
      <c r="H936" s="52" t="s">
        <v>505</v>
      </c>
      <c r="I936" s="52" t="s">
        <v>504</v>
      </c>
      <c r="J936" s="52" t="s">
        <v>173</v>
      </c>
      <c r="K936" s="52" t="s">
        <v>931</v>
      </c>
      <c r="L936" s="53" t="s">
        <v>279</v>
      </c>
      <c r="M936" s="13">
        <v>1825</v>
      </c>
      <c r="N936" s="14">
        <f t="shared" si="215"/>
        <v>5</v>
      </c>
      <c r="O936" s="15">
        <v>1240</v>
      </c>
      <c r="P936" s="15">
        <f t="shared" si="216"/>
        <v>2263000</v>
      </c>
      <c r="Q936" s="16">
        <f>IFERROR(VLOOKUP(G936,SCENARIOS!$A$13:$E$18,2,0),0.025)</f>
        <v>0.04</v>
      </c>
      <c r="R936" s="52">
        <f>IFERROR(VLOOKUP(L936,INPUTS!$A$107:$B$120,2,0),0.0082)</f>
        <v>0.0039</v>
      </c>
      <c r="S936" s="52">
        <f t="shared" si="217"/>
        <v>4.836</v>
      </c>
      <c r="T936" s="15">
        <f t="shared" si="218"/>
        <v>8825.7</v>
      </c>
      <c r="U936" s="15">
        <f>T936/INPUTS!$B$7*1000</f>
        <v>11032125</v>
      </c>
      <c r="V936" s="15">
        <f>T936*INPUTS!$B$6</f>
        <v>27889.212</v>
      </c>
      <c r="W936" s="54" t="s">
        <v>396</v>
      </c>
      <c r="X936" s="54" t="s">
        <v>396</v>
      </c>
      <c r="Y936" s="67">
        <f>IFERROR(VLOOKUP(E936,INPUTS!$A$44:$B$103,2,0),0)</f>
        <v>0</v>
      </c>
      <c r="Z936" s="15">
        <f t="shared" si="219"/>
        <v>0</v>
      </c>
      <c r="AA936" s="20">
        <f>IFERROR(VLOOKUP(E936,INPUTS!$A$44:$C$103,3,0),SCENARIOS!$J$23)</f>
        <v>0.1</v>
      </c>
      <c r="AB936" s="15">
        <f t="shared" si="220"/>
        <v>1073.78135207117</v>
      </c>
      <c r="AC936" s="20">
        <f>IFERROR(VLOOKUP($E936,INPUTS!$A$44:$G$103,4,0),SCENARIOS!$K$23)</f>
        <v>0.15</v>
      </c>
      <c r="AD936" s="15">
        <f t="shared" si="221"/>
        <v>1959.62879781057</v>
      </c>
      <c r="AE936" s="20">
        <f>IFERROR(VLOOKUP($E936,INPUTS!$A$44:$G$103,5,0),SCENARIOS!$L$23)</f>
        <v>0.3</v>
      </c>
      <c r="AF936" s="15">
        <f t="shared" si="222"/>
        <v>4768.37612896572</v>
      </c>
      <c r="AG936" s="20">
        <f>IFERROR(VLOOKUP($E936,INPUTS!$A$44:$G$103,6,0),SCENARIOS!$M$23)</f>
        <v>0.4</v>
      </c>
      <c r="AH936" s="15">
        <f t="shared" si="223"/>
        <v>7735.27820938803</v>
      </c>
      <c r="AI936" s="20">
        <f>IFERROR(VLOOKUP($E936,INPUTS!$A$44:$G$103,7,0),SCENARIOS!$N$23)</f>
        <v>0.5</v>
      </c>
      <c r="AJ936" s="15">
        <f t="shared" si="224"/>
        <v>11763.9358554043</v>
      </c>
      <c r="AL936" t="str">
        <f t="shared" si="225"/>
        <v>Y</v>
      </c>
      <c r="AM936" s="21">
        <f t="shared" si="226"/>
        <v>23527.8717108086</v>
      </c>
    </row>
    <row r="937" ht="15" customHeight="1" spans="1:39">
      <c r="A937" s="52" t="s">
        <v>1953</v>
      </c>
      <c r="B937" s="52" t="s">
        <v>695</v>
      </c>
      <c r="C937" s="52" t="s">
        <v>696</v>
      </c>
      <c r="D937" s="52" t="s">
        <v>929</v>
      </c>
      <c r="E937" s="10" t="s">
        <v>234</v>
      </c>
      <c r="F937" s="52" t="s">
        <v>424</v>
      </c>
      <c r="G937" s="52" t="s">
        <v>173</v>
      </c>
      <c r="H937" s="52" t="s">
        <v>428</v>
      </c>
      <c r="I937" s="52" t="s">
        <v>1620</v>
      </c>
      <c r="J937" s="52" t="s">
        <v>173</v>
      </c>
      <c r="K937" s="52" t="s">
        <v>931</v>
      </c>
      <c r="L937" s="53" t="s">
        <v>279</v>
      </c>
      <c r="M937" s="13">
        <v>1095</v>
      </c>
      <c r="N937" s="14">
        <f t="shared" si="215"/>
        <v>3</v>
      </c>
      <c r="O937" s="15">
        <v>2900</v>
      </c>
      <c r="P937" s="15">
        <f t="shared" si="216"/>
        <v>3175500</v>
      </c>
      <c r="Q937" s="16">
        <f>IFERROR(VLOOKUP(G937,SCENARIOS!$A$13:$E$18,2,0),0.025)</f>
        <v>0.04</v>
      </c>
      <c r="R937" s="52">
        <f>IFERROR(VLOOKUP(L937,INPUTS!$A$107:$B$120,2,0),0.0082)</f>
        <v>0.0039</v>
      </c>
      <c r="S937" s="52">
        <f t="shared" si="217"/>
        <v>11.31</v>
      </c>
      <c r="T937" s="15">
        <f t="shared" si="218"/>
        <v>12384.45</v>
      </c>
      <c r="U937" s="15">
        <f>T937/INPUTS!$B$7*1000</f>
        <v>15480562.5</v>
      </c>
      <c r="V937" s="15">
        <f>T937*INPUTS!$B$6</f>
        <v>39134.862</v>
      </c>
      <c r="W937" s="54" t="s">
        <v>521</v>
      </c>
      <c r="X937" s="54" t="s">
        <v>396</v>
      </c>
      <c r="Y937" s="67">
        <f>IFERROR(VLOOKUP(E937,INPUTS!$A$44:$B$103,2,0),0)</f>
        <v>0</v>
      </c>
      <c r="Z937" s="15">
        <f t="shared" si="219"/>
        <v>0</v>
      </c>
      <c r="AA937" s="20">
        <f>IFERROR(VLOOKUP(E937,INPUTS!$A$44:$C$103,3,0),SCENARIOS!$J$23)</f>
        <v>0.1</v>
      </c>
      <c r="AB937" s="15">
        <f t="shared" si="220"/>
        <v>1506.75770371277</v>
      </c>
      <c r="AC937" s="20">
        <f>IFERROR(VLOOKUP($E937,INPUTS!$A$44:$G$103,4,0),SCENARIOS!$K$23)</f>
        <v>0.15</v>
      </c>
      <c r="AD937" s="15">
        <f t="shared" si="221"/>
        <v>2749.80170015355</v>
      </c>
      <c r="AE937" s="20">
        <f>IFERROR(VLOOKUP($E937,INPUTS!$A$44:$G$103,5,0),SCENARIOS!$L$23)</f>
        <v>0.3</v>
      </c>
      <c r="AF937" s="15">
        <f t="shared" si="222"/>
        <v>6691.10843903254</v>
      </c>
      <c r="AG937" s="20">
        <f>IFERROR(VLOOKUP($E937,INPUTS!$A$44:$G$103,6,0),SCENARIOS!$M$23)</f>
        <v>0.4</v>
      </c>
      <c r="AH937" s="15">
        <f t="shared" si="223"/>
        <v>10854.3420034961</v>
      </c>
      <c r="AI937" s="20">
        <f>IFERROR(VLOOKUP($E937,INPUTS!$A$44:$G$103,7,0),SCENARIOS!$N$23)</f>
        <v>0.5</v>
      </c>
      <c r="AJ937" s="15">
        <f t="shared" si="224"/>
        <v>16507.4583777447</v>
      </c>
      <c r="AL937" t="str">
        <f t="shared" si="225"/>
        <v>Y</v>
      </c>
      <c r="AM937" s="21">
        <f t="shared" si="226"/>
        <v>33014.9167554894</v>
      </c>
    </row>
    <row r="938" ht="15" customHeight="1" spans="1:39">
      <c r="A938" s="52" t="s">
        <v>1954</v>
      </c>
      <c r="B938" s="52" t="s">
        <v>695</v>
      </c>
      <c r="C938" s="52" t="s">
        <v>696</v>
      </c>
      <c r="D938" s="52" t="s">
        <v>929</v>
      </c>
      <c r="E938" s="10" t="s">
        <v>234</v>
      </c>
      <c r="F938" s="52" t="s">
        <v>424</v>
      </c>
      <c r="G938" s="52" t="s">
        <v>173</v>
      </c>
      <c r="H938" s="52" t="s">
        <v>819</v>
      </c>
      <c r="I938" s="52" t="s">
        <v>575</v>
      </c>
      <c r="J938" s="52" t="s">
        <v>173</v>
      </c>
      <c r="K938" s="52" t="s">
        <v>931</v>
      </c>
      <c r="L938" s="53" t="s">
        <v>291</v>
      </c>
      <c r="M938" s="13">
        <v>365</v>
      </c>
      <c r="N938" s="14">
        <f t="shared" si="215"/>
        <v>1</v>
      </c>
      <c r="O938" s="15">
        <v>6750</v>
      </c>
      <c r="P938" s="15">
        <f t="shared" si="216"/>
        <v>2463750</v>
      </c>
      <c r="Q938" s="16">
        <f>IFERROR(VLOOKUP(G938,SCENARIOS!$A$13:$E$18,2,0),0.025)</f>
        <v>0.04</v>
      </c>
      <c r="R938" s="52">
        <f>IFERROR(VLOOKUP(L938,INPUTS!$A$107:$B$120,2,0),0.0082)</f>
        <v>0.0079</v>
      </c>
      <c r="S938" s="52">
        <f t="shared" si="217"/>
        <v>53.325</v>
      </c>
      <c r="T938" s="15">
        <f t="shared" si="218"/>
        <v>19463.625</v>
      </c>
      <c r="U938" s="15">
        <f>T938/INPUTS!$B$7*1000</f>
        <v>24329531.25</v>
      </c>
      <c r="V938" s="15">
        <f>T938*INPUTS!$B$6</f>
        <v>61505.055</v>
      </c>
      <c r="W938" s="54" t="s">
        <v>521</v>
      </c>
      <c r="X938" s="54" t="s">
        <v>396</v>
      </c>
      <c r="Y938" s="67">
        <f>IFERROR(VLOOKUP(E938,INPUTS!$A$44:$B$103,2,0),0)</f>
        <v>0</v>
      </c>
      <c r="Z938" s="15">
        <f t="shared" si="219"/>
        <v>0</v>
      </c>
      <c r="AA938" s="20">
        <f>IFERROR(VLOOKUP(E938,INPUTS!$A$44:$C$103,3,0),SCENARIOS!$J$23)</f>
        <v>0.1</v>
      </c>
      <c r="AB938" s="15">
        <f t="shared" si="220"/>
        <v>2368.04758474752</v>
      </c>
      <c r="AC938" s="20">
        <f>IFERROR(VLOOKUP($E938,INPUTS!$A$44:$G$103,4,0),SCENARIOS!$K$23)</f>
        <v>0.15</v>
      </c>
      <c r="AD938" s="15">
        <f t="shared" si="221"/>
        <v>4321.63795050657</v>
      </c>
      <c r="AE938" s="20">
        <f>IFERROR(VLOOKUP($E938,INPUTS!$A$44:$G$103,5,0),SCENARIOS!$L$23)</f>
        <v>0.3</v>
      </c>
      <c r="AF938" s="15">
        <f t="shared" si="222"/>
        <v>10515.8667112116</v>
      </c>
      <c r="AG938" s="20">
        <f>IFERROR(VLOOKUP($E938,INPUTS!$A$44:$G$103,6,0),SCENARIOS!$M$23)</f>
        <v>0.4</v>
      </c>
      <c r="AH938" s="15">
        <f t="shared" si="223"/>
        <v>17058.8796739296</v>
      </c>
      <c r="AI938" s="20">
        <f>IFERROR(VLOOKUP($E938,INPUTS!$A$44:$G$103,7,0),SCENARIOS!$N$23)</f>
        <v>0.5</v>
      </c>
      <c r="AJ938" s="15">
        <f t="shared" si="224"/>
        <v>25943.4193337235</v>
      </c>
      <c r="AL938" t="str">
        <f t="shared" si="225"/>
        <v>N</v>
      </c>
      <c r="AM938" s="21">
        <f t="shared" si="226"/>
        <v>51886.8386674469</v>
      </c>
    </row>
    <row r="939" ht="15" customHeight="1" spans="1:39">
      <c r="A939" s="52" t="s">
        <v>1955</v>
      </c>
      <c r="B939" s="52" t="s">
        <v>695</v>
      </c>
      <c r="C939" s="52" t="s">
        <v>696</v>
      </c>
      <c r="D939" s="52" t="s">
        <v>929</v>
      </c>
      <c r="E939" s="10" t="s">
        <v>234</v>
      </c>
      <c r="F939" s="52" t="s">
        <v>424</v>
      </c>
      <c r="G939" s="52" t="s">
        <v>173</v>
      </c>
      <c r="H939" s="52" t="s">
        <v>576</v>
      </c>
      <c r="I939" s="52" t="s">
        <v>575</v>
      </c>
      <c r="J939" s="52" t="s">
        <v>173</v>
      </c>
      <c r="K939" s="52" t="s">
        <v>931</v>
      </c>
      <c r="L939" s="53" t="s">
        <v>291</v>
      </c>
      <c r="M939" s="13">
        <v>365</v>
      </c>
      <c r="N939" s="14">
        <f t="shared" si="215"/>
        <v>1</v>
      </c>
      <c r="O939" s="15">
        <v>5860</v>
      </c>
      <c r="P939" s="15">
        <f t="shared" si="216"/>
        <v>2138900</v>
      </c>
      <c r="Q939" s="16">
        <f>IFERROR(VLOOKUP(G939,SCENARIOS!$A$13:$E$18,2,0),0.025)</f>
        <v>0.04</v>
      </c>
      <c r="R939" s="52">
        <f>IFERROR(VLOOKUP(L939,INPUTS!$A$107:$B$120,2,0),0.0082)</f>
        <v>0.0079</v>
      </c>
      <c r="S939" s="52">
        <f t="shared" si="217"/>
        <v>46.294</v>
      </c>
      <c r="T939" s="15">
        <f t="shared" si="218"/>
        <v>16897.31</v>
      </c>
      <c r="U939" s="15">
        <f>T939/INPUTS!$B$7*1000</f>
        <v>21121637.5</v>
      </c>
      <c r="V939" s="15">
        <f>T939*INPUTS!$B$6</f>
        <v>53395.4996</v>
      </c>
      <c r="W939" s="54" t="s">
        <v>521</v>
      </c>
      <c r="X939" s="54" t="s">
        <v>396</v>
      </c>
      <c r="Y939" s="67">
        <f>IFERROR(VLOOKUP(E939,INPUTS!$A$44:$B$103,2,0),0)</f>
        <v>0</v>
      </c>
      <c r="Z939" s="15">
        <f t="shared" si="219"/>
        <v>0</v>
      </c>
      <c r="AA939" s="20">
        <f>IFERROR(VLOOKUP(E939,INPUTS!$A$44:$C$103,3,0),SCENARIOS!$J$23)</f>
        <v>0.1</v>
      </c>
      <c r="AB939" s="15">
        <f t="shared" si="220"/>
        <v>2055.81612542526</v>
      </c>
      <c r="AC939" s="20">
        <f>IFERROR(VLOOKUP($E939,INPUTS!$A$44:$G$103,4,0),SCENARIOS!$K$23)</f>
        <v>0.15</v>
      </c>
      <c r="AD939" s="15">
        <f t="shared" si="221"/>
        <v>3751.82198369904</v>
      </c>
      <c r="AE939" s="20">
        <f>IFERROR(VLOOKUP($E939,INPUTS!$A$44:$G$103,5,0),SCENARIOS!$L$23)</f>
        <v>0.3</v>
      </c>
      <c r="AF939" s="15">
        <f t="shared" si="222"/>
        <v>9129.33021151112</v>
      </c>
      <c r="AG939" s="20">
        <f>IFERROR(VLOOKUP($E939,INPUTS!$A$44:$G$103,6,0),SCENARIOS!$M$23)</f>
        <v>0.4</v>
      </c>
      <c r="AH939" s="15">
        <f t="shared" si="223"/>
        <v>14809.634798404</v>
      </c>
      <c r="AI939" s="20">
        <f>IFERROR(VLOOKUP($E939,INPUTS!$A$44:$G$103,7,0),SCENARIOS!$N$23)</f>
        <v>0.5</v>
      </c>
      <c r="AJ939" s="15">
        <f t="shared" si="224"/>
        <v>22522.7314512029</v>
      </c>
      <c r="AL939" t="str">
        <f t="shared" si="225"/>
        <v>N</v>
      </c>
      <c r="AM939" s="21">
        <f t="shared" si="226"/>
        <v>45045.4629024058</v>
      </c>
    </row>
    <row r="940" ht="15" customHeight="1" spans="1:39">
      <c r="A940" s="52" t="s">
        <v>1956</v>
      </c>
      <c r="B940" s="52" t="s">
        <v>695</v>
      </c>
      <c r="C940" s="52" t="s">
        <v>696</v>
      </c>
      <c r="D940" s="52" t="s">
        <v>929</v>
      </c>
      <c r="E940" s="10" t="s">
        <v>237</v>
      </c>
      <c r="F940" s="52" t="s">
        <v>424</v>
      </c>
      <c r="G940" s="52" t="s">
        <v>173</v>
      </c>
      <c r="H940" s="52" t="s">
        <v>248</v>
      </c>
      <c r="I940" s="52" t="s">
        <v>930</v>
      </c>
      <c r="J940" s="52" t="s">
        <v>169</v>
      </c>
      <c r="K940" s="52" t="s">
        <v>931</v>
      </c>
      <c r="L940" s="53" t="s">
        <v>291</v>
      </c>
      <c r="M940" s="13">
        <v>730</v>
      </c>
      <c r="N940" s="14">
        <f t="shared" si="215"/>
        <v>2</v>
      </c>
      <c r="O940" s="15">
        <v>8800</v>
      </c>
      <c r="P940" s="15">
        <f t="shared" si="216"/>
        <v>6424000</v>
      </c>
      <c r="Q940" s="16">
        <f>IFERROR(VLOOKUP(G940,SCENARIOS!$A$13:$E$18,2,0),0.025)</f>
        <v>0.04</v>
      </c>
      <c r="R940" s="52">
        <f>IFERROR(VLOOKUP(L940,INPUTS!$A$107:$B$120,2,0),0.0082)</f>
        <v>0.0079</v>
      </c>
      <c r="S940" s="52">
        <f t="shared" si="217"/>
        <v>69.52</v>
      </c>
      <c r="T940" s="15">
        <f t="shared" si="218"/>
        <v>50749.6</v>
      </c>
      <c r="U940" s="15">
        <f>T940/INPUTS!$B$7*1000</f>
        <v>63437000</v>
      </c>
      <c r="V940" s="15">
        <f>T940*INPUTS!$B$6</f>
        <v>160368.736</v>
      </c>
      <c r="W940" s="54" t="s">
        <v>396</v>
      </c>
      <c r="X940" s="54" t="s">
        <v>396</v>
      </c>
      <c r="Y940" s="67">
        <f>IFERROR(VLOOKUP(E940,INPUTS!$A$44:$B$103,2,0),0)</f>
        <v>0</v>
      </c>
      <c r="Z940" s="15">
        <f t="shared" si="219"/>
        <v>0</v>
      </c>
      <c r="AA940" s="20">
        <f>IFERROR(VLOOKUP(E940,INPUTS!$A$44:$C$103,3,0),SCENARIOS!$J$23)</f>
        <v>0.1</v>
      </c>
      <c r="AB940" s="15">
        <f t="shared" si="220"/>
        <v>6174.46481356391</v>
      </c>
      <c r="AC940" s="20">
        <f>IFERROR(VLOOKUP($E940,INPUTS!$A$44:$G$103,4,0),SCENARIOS!$K$23)</f>
        <v>0.15</v>
      </c>
      <c r="AD940" s="15">
        <f t="shared" si="221"/>
        <v>11268.2708042838</v>
      </c>
      <c r="AE940" s="20">
        <f>IFERROR(VLOOKUP($E940,INPUTS!$A$44:$G$103,5,0),SCENARIOS!$L$23)</f>
        <v>0.3</v>
      </c>
      <c r="AF940" s="15">
        <f t="shared" si="222"/>
        <v>27419.1487581221</v>
      </c>
      <c r="AG940" s="20">
        <f>IFERROR(VLOOKUP($E940,INPUTS!$A$44:$G$103,6,0),SCENARIOS!$M$23)</f>
        <v>0.4</v>
      </c>
      <c r="AH940" s="15">
        <f t="shared" si="223"/>
        <v>44479.4492238756</v>
      </c>
      <c r="AI940" s="20">
        <f>IFERROR(VLOOKUP($E940,INPUTS!$A$44:$G$103,7,0),SCENARIOS!$N$23)</f>
        <v>0.5</v>
      </c>
      <c r="AJ940" s="15">
        <f t="shared" si="224"/>
        <v>67645.0637442271</v>
      </c>
      <c r="AL940" t="str">
        <f t="shared" si="225"/>
        <v>N</v>
      </c>
      <c r="AM940" s="21">
        <f t="shared" si="226"/>
        <v>135290.127488454</v>
      </c>
    </row>
    <row r="941" ht="15" customHeight="1" spans="1:39">
      <c r="A941" s="52" t="s">
        <v>1957</v>
      </c>
      <c r="B941" s="52" t="s">
        <v>695</v>
      </c>
      <c r="C941" s="52" t="s">
        <v>696</v>
      </c>
      <c r="D941" s="52" t="s">
        <v>929</v>
      </c>
      <c r="E941" s="10" t="s">
        <v>237</v>
      </c>
      <c r="F941" s="52" t="s">
        <v>424</v>
      </c>
      <c r="G941" s="52" t="s">
        <v>173</v>
      </c>
      <c r="H941" s="52" t="s">
        <v>224</v>
      </c>
      <c r="I941" s="52" t="s">
        <v>938</v>
      </c>
      <c r="J941" s="52" t="s">
        <v>165</v>
      </c>
      <c r="K941" s="52" t="s">
        <v>931</v>
      </c>
      <c r="L941" s="53" t="s">
        <v>291</v>
      </c>
      <c r="M941" s="13">
        <v>365</v>
      </c>
      <c r="N941" s="14">
        <f t="shared" si="215"/>
        <v>1</v>
      </c>
      <c r="O941" s="15">
        <v>9560</v>
      </c>
      <c r="P941" s="15">
        <f t="shared" si="216"/>
        <v>3489400</v>
      </c>
      <c r="Q941" s="16">
        <f>IFERROR(VLOOKUP(G941,SCENARIOS!$A$13:$E$18,2,0),0.025)</f>
        <v>0.04</v>
      </c>
      <c r="R941" s="52">
        <f>IFERROR(VLOOKUP(L941,INPUTS!$A$107:$B$120,2,0),0.0082)</f>
        <v>0.0079</v>
      </c>
      <c r="S941" s="52">
        <f t="shared" si="217"/>
        <v>75.524</v>
      </c>
      <c r="T941" s="15">
        <f t="shared" si="218"/>
        <v>27566.26</v>
      </c>
      <c r="U941" s="15">
        <f>T941/INPUTS!$B$7*1000</f>
        <v>34457825</v>
      </c>
      <c r="V941" s="15">
        <f>T941*INPUTS!$B$6</f>
        <v>87109.3816</v>
      </c>
      <c r="W941" s="54" t="s">
        <v>396</v>
      </c>
      <c r="X941" s="54" t="s">
        <v>396</v>
      </c>
      <c r="Y941" s="67">
        <f>IFERROR(VLOOKUP(E941,INPUTS!$A$44:$B$103,2,0),0)</f>
        <v>0</v>
      </c>
      <c r="Z941" s="15">
        <f t="shared" si="219"/>
        <v>0</v>
      </c>
      <c r="AA941" s="20">
        <f>IFERROR(VLOOKUP(E941,INPUTS!$A$44:$C$103,3,0),SCENARIOS!$J$23)</f>
        <v>0.1</v>
      </c>
      <c r="AB941" s="15">
        <f t="shared" si="220"/>
        <v>3353.8570237313</v>
      </c>
      <c r="AC941" s="20">
        <f>IFERROR(VLOOKUP($E941,INPUTS!$A$44:$G$103,4,0),SCENARIOS!$K$23)</f>
        <v>0.15</v>
      </c>
      <c r="AD941" s="15">
        <f t="shared" si="221"/>
        <v>6120.71982323598</v>
      </c>
      <c r="AE941" s="20">
        <f>IFERROR(VLOOKUP($E941,INPUTS!$A$44:$G$103,5,0),SCENARIOS!$L$23)</f>
        <v>0.3</v>
      </c>
      <c r="AF941" s="15">
        <f t="shared" si="222"/>
        <v>14893.5830754345</v>
      </c>
      <c r="AG941" s="20">
        <f>IFERROR(VLOOKUP($E941,INPUTS!$A$44:$G$103,6,0),SCENARIOS!$M$23)</f>
        <v>0.4</v>
      </c>
      <c r="AH941" s="15">
        <f t="shared" si="223"/>
        <v>24160.4281011506</v>
      </c>
      <c r="AI941" s="20">
        <f>IFERROR(VLOOKUP($E941,INPUTS!$A$44:$G$103,7,0),SCENARIOS!$N$23)</f>
        <v>0.5</v>
      </c>
      <c r="AJ941" s="15">
        <f t="shared" si="224"/>
        <v>36743.5687156143</v>
      </c>
      <c r="AL941" t="str">
        <f t="shared" si="225"/>
        <v>N</v>
      </c>
      <c r="AM941" s="21">
        <f t="shared" si="226"/>
        <v>73487.1374312285</v>
      </c>
    </row>
    <row r="942" ht="15" customHeight="1" spans="1:39">
      <c r="A942" s="52" t="s">
        <v>1958</v>
      </c>
      <c r="B942" s="52" t="s">
        <v>695</v>
      </c>
      <c r="C942" s="52" t="s">
        <v>696</v>
      </c>
      <c r="D942" s="52" t="s">
        <v>929</v>
      </c>
      <c r="E942" s="10" t="s">
        <v>237</v>
      </c>
      <c r="F942" s="52" t="s">
        <v>424</v>
      </c>
      <c r="G942" s="52" t="s">
        <v>173</v>
      </c>
      <c r="H942" s="52" t="s">
        <v>545</v>
      </c>
      <c r="I942" s="52" t="s">
        <v>544</v>
      </c>
      <c r="J942" s="52" t="s">
        <v>173</v>
      </c>
      <c r="K942" s="52" t="s">
        <v>931</v>
      </c>
      <c r="L942" s="53" t="s">
        <v>282</v>
      </c>
      <c r="M942" s="13">
        <v>730</v>
      </c>
      <c r="N942" s="14">
        <f t="shared" si="215"/>
        <v>2</v>
      </c>
      <c r="O942" s="15">
        <v>4630</v>
      </c>
      <c r="P942" s="15">
        <f t="shared" si="216"/>
        <v>3379900</v>
      </c>
      <c r="Q942" s="16">
        <f>IFERROR(VLOOKUP(G942,SCENARIOS!$A$13:$E$18,2,0),0.025)</f>
        <v>0.04</v>
      </c>
      <c r="R942" s="52">
        <f>IFERROR(VLOOKUP(L942,INPUTS!$A$107:$B$120,2,0),0.0082)</f>
        <v>0.0042</v>
      </c>
      <c r="S942" s="52">
        <f t="shared" si="217"/>
        <v>19.446</v>
      </c>
      <c r="T942" s="15">
        <f t="shared" si="218"/>
        <v>14195.58</v>
      </c>
      <c r="U942" s="15">
        <f>T942/INPUTS!$B$7*1000</f>
        <v>17744475</v>
      </c>
      <c r="V942" s="15">
        <f>T942*INPUTS!$B$6</f>
        <v>44858.0328</v>
      </c>
      <c r="W942" s="54" t="s">
        <v>396</v>
      </c>
      <c r="X942" s="54" t="s">
        <v>396</v>
      </c>
      <c r="Y942" s="67">
        <f>IFERROR(VLOOKUP(E942,INPUTS!$A$44:$B$103,2,0),0)</f>
        <v>0</v>
      </c>
      <c r="Z942" s="15">
        <f t="shared" si="219"/>
        <v>0</v>
      </c>
      <c r="AA942" s="20">
        <f>IFERROR(VLOOKUP(E942,INPUTS!$A$44:$C$103,3,0),SCENARIOS!$J$23)</f>
        <v>0.1</v>
      </c>
      <c r="AB942" s="15">
        <f t="shared" si="220"/>
        <v>1727.10936082514</v>
      </c>
      <c r="AC942" s="20">
        <f>IFERROR(VLOOKUP($E942,INPUTS!$A$44:$G$103,4,0),SCENARIOS!$K$23)</f>
        <v>0.15</v>
      </c>
      <c r="AD942" s="15">
        <f t="shared" si="221"/>
        <v>3151.93892491517</v>
      </c>
      <c r="AE942" s="20">
        <f>IFERROR(VLOOKUP($E942,INPUTS!$A$44:$G$103,5,0),SCENARIOS!$L$23)</f>
        <v>0.3</v>
      </c>
      <c r="AF942" s="15">
        <f t="shared" si="222"/>
        <v>7669.63128237116</v>
      </c>
      <c r="AG942" s="20">
        <f>IFERROR(VLOOKUP($E942,INPUTS!$A$44:$G$103,6,0),SCENARIOS!$M$23)</f>
        <v>0.4</v>
      </c>
      <c r="AH942" s="15">
        <f t="shared" si="223"/>
        <v>12441.705546713</v>
      </c>
      <c r="AI942" s="20">
        <f>IFERROR(VLOOKUP($E942,INPUTS!$A$44:$G$103,7,0),SCENARIOS!$N$23)</f>
        <v>0.5</v>
      </c>
      <c r="AJ942" s="15">
        <f t="shared" si="224"/>
        <v>18921.5464552681</v>
      </c>
      <c r="AL942" t="str">
        <f t="shared" si="225"/>
        <v>N</v>
      </c>
      <c r="AM942" s="21">
        <f t="shared" si="226"/>
        <v>37843.0929105362</v>
      </c>
    </row>
    <row r="943" ht="15" customHeight="1" spans="1:39">
      <c r="A943" s="52" t="s">
        <v>1959</v>
      </c>
      <c r="B943" s="52" t="s">
        <v>695</v>
      </c>
      <c r="C943" s="52" t="s">
        <v>696</v>
      </c>
      <c r="D943" s="52" t="s">
        <v>929</v>
      </c>
      <c r="E943" s="10" t="s">
        <v>237</v>
      </c>
      <c r="F943" s="52" t="s">
        <v>424</v>
      </c>
      <c r="G943" s="52" t="s">
        <v>173</v>
      </c>
      <c r="H943" s="52" t="s">
        <v>242</v>
      </c>
      <c r="I943" s="52" t="s">
        <v>421</v>
      </c>
      <c r="J943" s="52" t="s">
        <v>173</v>
      </c>
      <c r="K943" s="52" t="s">
        <v>931</v>
      </c>
      <c r="L943" s="53" t="s">
        <v>291</v>
      </c>
      <c r="M943" s="13">
        <v>365</v>
      </c>
      <c r="N943" s="14">
        <f t="shared" si="215"/>
        <v>1</v>
      </c>
      <c r="O943" s="15">
        <v>5340</v>
      </c>
      <c r="P943" s="15">
        <f t="shared" si="216"/>
        <v>1949100</v>
      </c>
      <c r="Q943" s="16">
        <f>IFERROR(VLOOKUP(G943,SCENARIOS!$A$13:$E$18,2,0),0.025)</f>
        <v>0.04</v>
      </c>
      <c r="R943" s="52">
        <f>IFERROR(VLOOKUP(L943,INPUTS!$A$107:$B$120,2,0),0.0082)</f>
        <v>0.0079</v>
      </c>
      <c r="S943" s="52">
        <f t="shared" si="217"/>
        <v>42.186</v>
      </c>
      <c r="T943" s="15">
        <f t="shared" si="218"/>
        <v>15397.89</v>
      </c>
      <c r="U943" s="15">
        <f>T943/INPUTS!$B$7*1000</f>
        <v>19247362.5</v>
      </c>
      <c r="V943" s="15">
        <f>T943*INPUTS!$B$6</f>
        <v>48657.3324</v>
      </c>
      <c r="W943" s="54" t="s">
        <v>396</v>
      </c>
      <c r="X943" s="54" t="s">
        <v>396</v>
      </c>
      <c r="Y943" s="67">
        <f>IFERROR(VLOOKUP(E943,INPUTS!$A$44:$B$103,2,0),0)</f>
        <v>0</v>
      </c>
      <c r="Z943" s="15">
        <f t="shared" si="219"/>
        <v>0</v>
      </c>
      <c r="AA943" s="20">
        <f>IFERROR(VLOOKUP(E943,INPUTS!$A$44:$C$103,3,0),SCENARIOS!$J$23)</f>
        <v>0.1</v>
      </c>
      <c r="AB943" s="15">
        <f t="shared" si="220"/>
        <v>1873.38875593359</v>
      </c>
      <c r="AC943" s="20">
        <f>IFERROR(VLOOKUP($E943,INPUTS!$A$44:$G$103,4,0),SCENARIOS!$K$23)</f>
        <v>0.15</v>
      </c>
      <c r="AD943" s="15">
        <f t="shared" si="221"/>
        <v>3418.8958008452</v>
      </c>
      <c r="AE943" s="20">
        <f>IFERROR(VLOOKUP($E943,INPUTS!$A$44:$G$103,5,0),SCENARIOS!$L$23)</f>
        <v>0.3</v>
      </c>
      <c r="AF943" s="15">
        <f t="shared" si="222"/>
        <v>8319.21899820297</v>
      </c>
      <c r="AG943" s="20">
        <f>IFERROR(VLOOKUP($E943,INPUTS!$A$44:$G$103,6,0),SCENARIOS!$M$23)</f>
        <v>0.4</v>
      </c>
      <c r="AH943" s="15">
        <f t="shared" si="223"/>
        <v>13495.4692531532</v>
      </c>
      <c r="AI943" s="20">
        <f>IFERROR(VLOOKUP($E943,INPUTS!$A$44:$G$103,7,0),SCENARIOS!$N$23)</f>
        <v>0.5</v>
      </c>
      <c r="AJ943" s="15">
        <f t="shared" si="224"/>
        <v>20524.1272951234</v>
      </c>
      <c r="AL943" t="str">
        <f t="shared" si="225"/>
        <v>N</v>
      </c>
      <c r="AM943" s="21">
        <f t="shared" si="226"/>
        <v>41048.2545902469</v>
      </c>
    </row>
    <row r="944" ht="15" customHeight="1" spans="1:39">
      <c r="A944" s="52" t="s">
        <v>1960</v>
      </c>
      <c r="B944" s="52" t="s">
        <v>502</v>
      </c>
      <c r="C944" s="52" t="s">
        <v>503</v>
      </c>
      <c r="D944" s="52" t="s">
        <v>929</v>
      </c>
      <c r="E944" s="10" t="s">
        <v>505</v>
      </c>
      <c r="F944" s="52" t="s">
        <v>504</v>
      </c>
      <c r="G944" s="52" t="s">
        <v>173</v>
      </c>
      <c r="H944" s="52" t="s">
        <v>252</v>
      </c>
      <c r="I944" s="52" t="s">
        <v>930</v>
      </c>
      <c r="J944" s="52" t="s">
        <v>169</v>
      </c>
      <c r="K944" s="52" t="s">
        <v>931</v>
      </c>
      <c r="L944" s="53" t="s">
        <v>295</v>
      </c>
      <c r="M944" s="13">
        <v>730</v>
      </c>
      <c r="N944" s="14">
        <f t="shared" si="215"/>
        <v>2</v>
      </c>
      <c r="O944" s="15">
        <v>8950</v>
      </c>
      <c r="P944" s="15">
        <f t="shared" si="216"/>
        <v>6533500</v>
      </c>
      <c r="Q944" s="16">
        <f>IFERROR(VLOOKUP(G944,SCENARIOS!$A$13:$E$18,2,0),0.025)</f>
        <v>0.04</v>
      </c>
      <c r="R944" s="52">
        <f>IFERROR(VLOOKUP(L944,INPUTS!$A$107:$B$120,2,0),0.0082)</f>
        <v>0.0089</v>
      </c>
      <c r="S944" s="52">
        <f t="shared" si="217"/>
        <v>79.655</v>
      </c>
      <c r="T944" s="15">
        <f t="shared" si="218"/>
        <v>58148.15</v>
      </c>
      <c r="U944" s="15">
        <f>T944/INPUTS!$B$7*1000</f>
        <v>72685187.5</v>
      </c>
      <c r="V944" s="15">
        <f>T944*INPUTS!$B$6</f>
        <v>183748.154</v>
      </c>
      <c r="W944" s="54" t="s">
        <v>396</v>
      </c>
      <c r="X944" s="54" t="s">
        <v>396</v>
      </c>
      <c r="Y944" s="67">
        <f>IFERROR(VLOOKUP(E944,INPUTS!$A$44:$B$103,2,0),0)</f>
        <v>0</v>
      </c>
      <c r="Z944" s="15">
        <f t="shared" si="219"/>
        <v>0</v>
      </c>
      <c r="AA944" s="20">
        <f>IFERROR(VLOOKUP(E944,INPUTS!$A$44:$C$103,3,0),SCENARIOS!$J$23)</f>
        <v>0</v>
      </c>
      <c r="AB944" s="15">
        <f t="shared" si="220"/>
        <v>0</v>
      </c>
      <c r="AC944" s="20">
        <f>IFERROR(VLOOKUP($E944,INPUTS!$A$44:$G$103,4,0),SCENARIOS!$K$23)</f>
        <v>0</v>
      </c>
      <c r="AD944" s="15">
        <f t="shared" si="221"/>
        <v>0</v>
      </c>
      <c r="AE944" s="20">
        <f>IFERROR(VLOOKUP($E944,INPUTS!$A$44:$G$103,5,0),SCENARIOS!$L$23)</f>
        <v>0</v>
      </c>
      <c r="AF944" s="15">
        <f t="shared" si="222"/>
        <v>0</v>
      </c>
      <c r="AG944" s="20">
        <f>IFERROR(VLOOKUP($E944,INPUTS!$A$44:$G$103,6,0),SCENARIOS!$M$23)</f>
        <v>0</v>
      </c>
      <c r="AH944" s="15">
        <f t="shared" si="223"/>
        <v>0</v>
      </c>
      <c r="AI944" s="20">
        <f>IFERROR(VLOOKUP($E944,INPUTS!$A$44:$G$103,7,0),SCENARIOS!$N$23)</f>
        <v>0</v>
      </c>
      <c r="AJ944" s="15">
        <f t="shared" si="224"/>
        <v>0</v>
      </c>
      <c r="AL944" t="str">
        <f t="shared" si="225"/>
        <v>Y</v>
      </c>
      <c r="AM944" s="21">
        <f t="shared" si="226"/>
        <v>155013.45087878</v>
      </c>
    </row>
    <row r="945" ht="15" customHeight="1" spans="1:39">
      <c r="A945" s="52" t="s">
        <v>1961</v>
      </c>
      <c r="B945" s="52" t="s">
        <v>502</v>
      </c>
      <c r="C945" s="52" t="s">
        <v>503</v>
      </c>
      <c r="D945" s="52" t="s">
        <v>929</v>
      </c>
      <c r="E945" s="10" t="s">
        <v>505</v>
      </c>
      <c r="F945" s="52" t="s">
        <v>504</v>
      </c>
      <c r="G945" s="52" t="s">
        <v>173</v>
      </c>
      <c r="H945" s="52" t="s">
        <v>249</v>
      </c>
      <c r="I945" s="52" t="s">
        <v>930</v>
      </c>
      <c r="J945" s="52" t="s">
        <v>169</v>
      </c>
      <c r="K945" s="52" t="s">
        <v>931</v>
      </c>
      <c r="L945" s="53" t="s">
        <v>295</v>
      </c>
      <c r="M945" s="13">
        <v>730</v>
      </c>
      <c r="N945" s="14">
        <f t="shared" si="215"/>
        <v>2</v>
      </c>
      <c r="O945" s="15">
        <v>10280</v>
      </c>
      <c r="P945" s="15">
        <f t="shared" si="216"/>
        <v>7504400</v>
      </c>
      <c r="Q945" s="16">
        <f>IFERROR(VLOOKUP(G945,SCENARIOS!$A$13:$E$18,2,0),0.025)</f>
        <v>0.04</v>
      </c>
      <c r="R945" s="52">
        <f>IFERROR(VLOOKUP(L945,INPUTS!$A$107:$B$120,2,0),0.0082)</f>
        <v>0.0089</v>
      </c>
      <c r="S945" s="52">
        <f t="shared" si="217"/>
        <v>91.492</v>
      </c>
      <c r="T945" s="15">
        <f t="shared" si="218"/>
        <v>66789.16</v>
      </c>
      <c r="U945" s="15">
        <f>T945/INPUTS!$B$7*1000</f>
        <v>83486450</v>
      </c>
      <c r="V945" s="15">
        <f>T945*INPUTS!$B$6</f>
        <v>211053.7456</v>
      </c>
      <c r="W945" s="54" t="s">
        <v>396</v>
      </c>
      <c r="X945" s="54" t="s">
        <v>396</v>
      </c>
      <c r="Y945" s="67">
        <f>IFERROR(VLOOKUP(E945,INPUTS!$A$44:$B$103,2,0),0)</f>
        <v>0</v>
      </c>
      <c r="Z945" s="15">
        <f t="shared" si="219"/>
        <v>0</v>
      </c>
      <c r="AA945" s="20">
        <f>IFERROR(VLOOKUP(E945,INPUTS!$A$44:$C$103,3,0),SCENARIOS!$J$23)</f>
        <v>0</v>
      </c>
      <c r="AB945" s="15">
        <f t="shared" si="220"/>
        <v>0</v>
      </c>
      <c r="AC945" s="20">
        <f>IFERROR(VLOOKUP($E945,INPUTS!$A$44:$G$103,4,0),SCENARIOS!$K$23)</f>
        <v>0</v>
      </c>
      <c r="AD945" s="15">
        <f t="shared" si="221"/>
        <v>0</v>
      </c>
      <c r="AE945" s="20">
        <f>IFERROR(VLOOKUP($E945,INPUTS!$A$44:$G$103,5,0),SCENARIOS!$L$23)</f>
        <v>0</v>
      </c>
      <c r="AF945" s="15">
        <f t="shared" si="222"/>
        <v>0</v>
      </c>
      <c r="AG945" s="20">
        <f>IFERROR(VLOOKUP($E945,INPUTS!$A$44:$G$103,6,0),SCENARIOS!$M$23)</f>
        <v>0</v>
      </c>
      <c r="AH945" s="15">
        <f t="shared" si="223"/>
        <v>0</v>
      </c>
      <c r="AI945" s="20">
        <f>IFERROR(VLOOKUP($E945,INPUTS!$A$44:$G$103,7,0),SCENARIOS!$N$23)</f>
        <v>0</v>
      </c>
      <c r="AJ945" s="15">
        <f t="shared" si="224"/>
        <v>0</v>
      </c>
      <c r="AL945" t="str">
        <f t="shared" si="225"/>
        <v>N</v>
      </c>
      <c r="AM945" s="21">
        <f t="shared" si="226"/>
        <v>178048.969277527</v>
      </c>
    </row>
    <row r="946" ht="15" customHeight="1" spans="1:39">
      <c r="A946" s="52" t="s">
        <v>1962</v>
      </c>
      <c r="B946" s="52" t="s">
        <v>502</v>
      </c>
      <c r="C946" s="52" t="s">
        <v>503</v>
      </c>
      <c r="D946" s="52" t="s">
        <v>929</v>
      </c>
      <c r="E946" s="10" t="s">
        <v>505</v>
      </c>
      <c r="F946" s="52" t="s">
        <v>504</v>
      </c>
      <c r="G946" s="52" t="s">
        <v>173</v>
      </c>
      <c r="H946" s="52" t="s">
        <v>258</v>
      </c>
      <c r="I946" s="52" t="s">
        <v>930</v>
      </c>
      <c r="J946" s="52" t="s">
        <v>169</v>
      </c>
      <c r="K946" s="52" t="s">
        <v>931</v>
      </c>
      <c r="L946" s="53" t="s">
        <v>291</v>
      </c>
      <c r="M946" s="13">
        <v>365</v>
      </c>
      <c r="N946" s="14">
        <f t="shared" si="215"/>
        <v>1</v>
      </c>
      <c r="O946" s="15">
        <v>11280</v>
      </c>
      <c r="P946" s="15">
        <f t="shared" si="216"/>
        <v>4117200</v>
      </c>
      <c r="Q946" s="16">
        <f>IFERROR(VLOOKUP(G946,SCENARIOS!$A$13:$E$18,2,0),0.025)</f>
        <v>0.04</v>
      </c>
      <c r="R946" s="52">
        <f>IFERROR(VLOOKUP(L946,INPUTS!$A$107:$B$120,2,0),0.0082)</f>
        <v>0.0079</v>
      </c>
      <c r="S946" s="52">
        <f t="shared" si="217"/>
        <v>89.112</v>
      </c>
      <c r="T946" s="15">
        <f t="shared" si="218"/>
        <v>32525.88</v>
      </c>
      <c r="U946" s="15">
        <f>T946/INPUTS!$B$7*1000</f>
        <v>40657350</v>
      </c>
      <c r="V946" s="15">
        <f>T946*INPUTS!$B$6</f>
        <v>102781.7808</v>
      </c>
      <c r="W946" s="54" t="s">
        <v>396</v>
      </c>
      <c r="X946" s="54" t="s">
        <v>396</v>
      </c>
      <c r="Y946" s="67">
        <f>IFERROR(VLOOKUP(E946,INPUTS!$A$44:$B$103,2,0),0)</f>
        <v>0</v>
      </c>
      <c r="Z946" s="15">
        <f t="shared" si="219"/>
        <v>0</v>
      </c>
      <c r="AA946" s="20">
        <f>IFERROR(VLOOKUP(E946,INPUTS!$A$44:$C$103,3,0),SCENARIOS!$J$23)</f>
        <v>0</v>
      </c>
      <c r="AB946" s="15">
        <f t="shared" si="220"/>
        <v>0</v>
      </c>
      <c r="AC946" s="20">
        <f>IFERROR(VLOOKUP($E946,INPUTS!$A$44:$G$103,4,0),SCENARIOS!$K$23)</f>
        <v>0</v>
      </c>
      <c r="AD946" s="15">
        <f t="shared" si="221"/>
        <v>0</v>
      </c>
      <c r="AE946" s="20">
        <f>IFERROR(VLOOKUP($E946,INPUTS!$A$44:$G$103,5,0),SCENARIOS!$L$23)</f>
        <v>0</v>
      </c>
      <c r="AF946" s="15">
        <f t="shared" si="222"/>
        <v>0</v>
      </c>
      <c r="AG946" s="20">
        <f>IFERROR(VLOOKUP($E946,INPUTS!$A$44:$G$103,6,0),SCENARIOS!$M$23)</f>
        <v>0</v>
      </c>
      <c r="AH946" s="15">
        <f t="shared" si="223"/>
        <v>0</v>
      </c>
      <c r="AI946" s="20">
        <f>IFERROR(VLOOKUP($E946,INPUTS!$A$44:$G$103,7,0),SCENARIOS!$N$23)</f>
        <v>0</v>
      </c>
      <c r="AJ946" s="15">
        <f t="shared" si="224"/>
        <v>0</v>
      </c>
      <c r="AL946" t="str">
        <f t="shared" si="225"/>
        <v>N</v>
      </c>
      <c r="AM946" s="21">
        <f t="shared" si="226"/>
        <v>86708.6726176002</v>
      </c>
    </row>
    <row r="947" ht="15" customHeight="1" spans="1:39">
      <c r="A947" s="52" t="s">
        <v>1963</v>
      </c>
      <c r="B947" s="52" t="s">
        <v>502</v>
      </c>
      <c r="C947" s="52" t="s">
        <v>503</v>
      </c>
      <c r="D947" s="52" t="s">
        <v>929</v>
      </c>
      <c r="E947" s="10" t="s">
        <v>505</v>
      </c>
      <c r="F947" s="52" t="s">
        <v>504</v>
      </c>
      <c r="G947" s="52" t="s">
        <v>173</v>
      </c>
      <c r="H947" s="52" t="s">
        <v>253</v>
      </c>
      <c r="I947" s="52" t="s">
        <v>930</v>
      </c>
      <c r="J947" s="52" t="s">
        <v>169</v>
      </c>
      <c r="K947" s="52" t="s">
        <v>931</v>
      </c>
      <c r="L947" s="53" t="s">
        <v>295</v>
      </c>
      <c r="M947" s="13">
        <v>365</v>
      </c>
      <c r="N947" s="14">
        <f t="shared" si="215"/>
        <v>1</v>
      </c>
      <c r="O947" s="15">
        <v>8650</v>
      </c>
      <c r="P947" s="15">
        <f t="shared" si="216"/>
        <v>3157250</v>
      </c>
      <c r="Q947" s="16">
        <f>IFERROR(VLOOKUP(G947,SCENARIOS!$A$13:$E$18,2,0),0.025)</f>
        <v>0.04</v>
      </c>
      <c r="R947" s="52">
        <f>IFERROR(VLOOKUP(L947,INPUTS!$A$107:$B$120,2,0),0.0082)</f>
        <v>0.0089</v>
      </c>
      <c r="S947" s="52">
        <f t="shared" si="217"/>
        <v>76.985</v>
      </c>
      <c r="T947" s="15">
        <f t="shared" si="218"/>
        <v>28099.525</v>
      </c>
      <c r="U947" s="15">
        <f>T947/INPUTS!$B$7*1000</f>
        <v>35124406.25</v>
      </c>
      <c r="V947" s="15">
        <f>T947*INPUTS!$B$6</f>
        <v>88794.499</v>
      </c>
      <c r="W947" s="54" t="s">
        <v>396</v>
      </c>
      <c r="X947" s="54" t="s">
        <v>396</v>
      </c>
      <c r="Y947" s="67">
        <f>IFERROR(VLOOKUP(E947,INPUTS!$A$44:$B$103,2,0),0)</f>
        <v>0</v>
      </c>
      <c r="Z947" s="15">
        <f t="shared" si="219"/>
        <v>0</v>
      </c>
      <c r="AA947" s="20">
        <f>IFERROR(VLOOKUP(E947,INPUTS!$A$44:$C$103,3,0),SCENARIOS!$J$23)</f>
        <v>0</v>
      </c>
      <c r="AB947" s="15">
        <f t="shared" si="220"/>
        <v>0</v>
      </c>
      <c r="AC947" s="20">
        <f>IFERROR(VLOOKUP($E947,INPUTS!$A$44:$G$103,4,0),SCENARIOS!$K$23)</f>
        <v>0</v>
      </c>
      <c r="AD947" s="15">
        <f t="shared" si="221"/>
        <v>0</v>
      </c>
      <c r="AE947" s="20">
        <f>IFERROR(VLOOKUP($E947,INPUTS!$A$44:$G$103,5,0),SCENARIOS!$L$23)</f>
        <v>0</v>
      </c>
      <c r="AF947" s="15">
        <f t="shared" si="222"/>
        <v>0</v>
      </c>
      <c r="AG947" s="20">
        <f>IFERROR(VLOOKUP($E947,INPUTS!$A$44:$G$103,6,0),SCENARIOS!$M$23)</f>
        <v>0</v>
      </c>
      <c r="AH947" s="15">
        <f t="shared" si="223"/>
        <v>0</v>
      </c>
      <c r="AI947" s="20">
        <f>IFERROR(VLOOKUP($E947,INPUTS!$A$44:$G$103,7,0),SCENARIOS!$N$23)</f>
        <v>0</v>
      </c>
      <c r="AJ947" s="15">
        <f t="shared" si="224"/>
        <v>0</v>
      </c>
      <c r="AL947" t="str">
        <f t="shared" si="225"/>
        <v>Y</v>
      </c>
      <c r="AM947" s="21">
        <f t="shared" si="226"/>
        <v>74908.7346425391</v>
      </c>
    </row>
    <row r="948" ht="15" customHeight="1" spans="1:39">
      <c r="A948" s="52" t="s">
        <v>1964</v>
      </c>
      <c r="B948" s="52" t="s">
        <v>502</v>
      </c>
      <c r="C948" s="52" t="s">
        <v>503</v>
      </c>
      <c r="D948" s="52" t="s">
        <v>929</v>
      </c>
      <c r="E948" s="10" t="s">
        <v>505</v>
      </c>
      <c r="F948" s="52" t="s">
        <v>504</v>
      </c>
      <c r="G948" s="52" t="s">
        <v>173</v>
      </c>
      <c r="H948" s="52" t="s">
        <v>1153</v>
      </c>
      <c r="I948" s="52" t="s">
        <v>614</v>
      </c>
      <c r="J948" s="52" t="s">
        <v>169</v>
      </c>
      <c r="K948" s="52" t="s">
        <v>931</v>
      </c>
      <c r="L948" s="53" t="s">
        <v>291</v>
      </c>
      <c r="M948" s="13">
        <v>730</v>
      </c>
      <c r="N948" s="14">
        <f t="shared" si="215"/>
        <v>2</v>
      </c>
      <c r="O948" s="15">
        <v>8240</v>
      </c>
      <c r="P948" s="15">
        <f t="shared" si="216"/>
        <v>6015200</v>
      </c>
      <c r="Q948" s="16">
        <f>IFERROR(VLOOKUP(G948,SCENARIOS!$A$13:$E$18,2,0),0.025)</f>
        <v>0.04</v>
      </c>
      <c r="R948" s="52">
        <f>IFERROR(VLOOKUP(L948,INPUTS!$A$107:$B$120,2,0),0.0082)</f>
        <v>0.0079</v>
      </c>
      <c r="S948" s="52">
        <f t="shared" si="217"/>
        <v>65.096</v>
      </c>
      <c r="T948" s="15">
        <f t="shared" si="218"/>
        <v>47520.08</v>
      </c>
      <c r="U948" s="15">
        <f>T948/INPUTS!$B$7*1000</f>
        <v>59400100</v>
      </c>
      <c r="V948" s="15">
        <f>T948*INPUTS!$B$6</f>
        <v>150163.4528</v>
      </c>
      <c r="W948" s="54" t="s">
        <v>396</v>
      </c>
      <c r="X948" s="54" t="s">
        <v>396</v>
      </c>
      <c r="Y948" s="67">
        <f>IFERROR(VLOOKUP(E948,INPUTS!$A$44:$B$103,2,0),0)</f>
        <v>0</v>
      </c>
      <c r="Z948" s="15">
        <f t="shared" si="219"/>
        <v>0</v>
      </c>
      <c r="AA948" s="20">
        <f>IFERROR(VLOOKUP(E948,INPUTS!$A$44:$C$103,3,0),SCENARIOS!$J$23)</f>
        <v>0</v>
      </c>
      <c r="AB948" s="15">
        <f t="shared" si="220"/>
        <v>0</v>
      </c>
      <c r="AC948" s="20">
        <f>IFERROR(VLOOKUP($E948,INPUTS!$A$44:$G$103,4,0),SCENARIOS!$K$23)</f>
        <v>0</v>
      </c>
      <c r="AD948" s="15">
        <f t="shared" si="221"/>
        <v>0</v>
      </c>
      <c r="AE948" s="20">
        <f>IFERROR(VLOOKUP($E948,INPUTS!$A$44:$G$103,5,0),SCENARIOS!$L$23)</f>
        <v>0</v>
      </c>
      <c r="AF948" s="15">
        <f t="shared" si="222"/>
        <v>0</v>
      </c>
      <c r="AG948" s="20">
        <f>IFERROR(VLOOKUP($E948,INPUTS!$A$44:$G$103,6,0),SCENARIOS!$M$23)</f>
        <v>0</v>
      </c>
      <c r="AH948" s="15">
        <f t="shared" si="223"/>
        <v>0</v>
      </c>
      <c r="AI948" s="20">
        <f>IFERROR(VLOOKUP($E948,INPUTS!$A$44:$G$103,7,0),SCENARIOS!$N$23)</f>
        <v>0</v>
      </c>
      <c r="AJ948" s="15">
        <f t="shared" si="224"/>
        <v>0</v>
      </c>
      <c r="AL948" t="str">
        <f t="shared" si="225"/>
        <v>Y</v>
      </c>
      <c r="AM948" s="21">
        <f t="shared" si="226"/>
        <v>126680.755739189</v>
      </c>
    </row>
    <row r="949" ht="15" customHeight="1" spans="1:39">
      <c r="A949" s="52" t="s">
        <v>1965</v>
      </c>
      <c r="B949" s="52" t="s">
        <v>502</v>
      </c>
      <c r="C949" s="52" t="s">
        <v>503</v>
      </c>
      <c r="D949" s="52" t="s">
        <v>929</v>
      </c>
      <c r="E949" s="10" t="s">
        <v>505</v>
      </c>
      <c r="F949" s="52" t="s">
        <v>504</v>
      </c>
      <c r="G949" s="52" t="s">
        <v>173</v>
      </c>
      <c r="H949" s="52" t="s">
        <v>615</v>
      </c>
      <c r="I949" s="52" t="s">
        <v>614</v>
      </c>
      <c r="J949" s="52" t="s">
        <v>169</v>
      </c>
      <c r="K949" s="52" t="s">
        <v>931</v>
      </c>
      <c r="L949" s="53" t="s">
        <v>295</v>
      </c>
      <c r="M949" s="13">
        <v>365</v>
      </c>
      <c r="N949" s="14">
        <f t="shared" si="215"/>
        <v>1</v>
      </c>
      <c r="O949" s="15">
        <v>10660</v>
      </c>
      <c r="P949" s="15">
        <f t="shared" si="216"/>
        <v>3890900</v>
      </c>
      <c r="Q949" s="16">
        <f>IFERROR(VLOOKUP(G949,SCENARIOS!$A$13:$E$18,2,0),0.025)</f>
        <v>0.04</v>
      </c>
      <c r="R949" s="52">
        <f>IFERROR(VLOOKUP(L949,INPUTS!$A$107:$B$120,2,0),0.0082)</f>
        <v>0.0089</v>
      </c>
      <c r="S949" s="52">
        <f t="shared" si="217"/>
        <v>94.874</v>
      </c>
      <c r="T949" s="15">
        <f t="shared" si="218"/>
        <v>34629.01</v>
      </c>
      <c r="U949" s="15">
        <f>T949/INPUTS!$B$7*1000</f>
        <v>43286262.5</v>
      </c>
      <c r="V949" s="15">
        <f>T949*INPUTS!$B$6</f>
        <v>109427.6716</v>
      </c>
      <c r="W949" s="54" t="s">
        <v>396</v>
      </c>
      <c r="X949" s="54" t="s">
        <v>396</v>
      </c>
      <c r="Y949" s="67">
        <f>IFERROR(VLOOKUP(E949,INPUTS!$A$44:$B$103,2,0),0)</f>
        <v>0</v>
      </c>
      <c r="Z949" s="15">
        <f t="shared" si="219"/>
        <v>0</v>
      </c>
      <c r="AA949" s="20">
        <f>IFERROR(VLOOKUP(E949,INPUTS!$A$44:$C$103,3,0),SCENARIOS!$J$23)</f>
        <v>0</v>
      </c>
      <c r="AB949" s="15">
        <f t="shared" si="220"/>
        <v>0</v>
      </c>
      <c r="AC949" s="20">
        <f>IFERROR(VLOOKUP($E949,INPUTS!$A$44:$G$103,4,0),SCENARIOS!$K$23)</f>
        <v>0</v>
      </c>
      <c r="AD949" s="15">
        <f t="shared" si="221"/>
        <v>0</v>
      </c>
      <c r="AE949" s="20">
        <f>IFERROR(VLOOKUP($E949,INPUTS!$A$44:$G$103,5,0),SCENARIOS!$L$23)</f>
        <v>0</v>
      </c>
      <c r="AF949" s="15">
        <f t="shared" si="222"/>
        <v>0</v>
      </c>
      <c r="AG949" s="20">
        <f>IFERROR(VLOOKUP($E949,INPUTS!$A$44:$G$103,6,0),SCENARIOS!$M$23)</f>
        <v>0</v>
      </c>
      <c r="AH949" s="15">
        <f t="shared" si="223"/>
        <v>0</v>
      </c>
      <c r="AI949" s="20">
        <f>IFERROR(VLOOKUP($E949,INPUTS!$A$44:$G$103,7,0),SCENARIOS!$N$23)</f>
        <v>0</v>
      </c>
      <c r="AJ949" s="15">
        <f t="shared" si="224"/>
        <v>0</v>
      </c>
      <c r="AL949" t="str">
        <f t="shared" si="225"/>
        <v>N</v>
      </c>
      <c r="AM949" s="21">
        <f t="shared" si="226"/>
        <v>92315.2729814413</v>
      </c>
    </row>
    <row r="950" ht="15" customHeight="1" spans="1:39">
      <c r="A950" s="52" t="s">
        <v>1966</v>
      </c>
      <c r="B950" s="52" t="s">
        <v>502</v>
      </c>
      <c r="C950" s="52" t="s">
        <v>503</v>
      </c>
      <c r="D950" s="52" t="s">
        <v>929</v>
      </c>
      <c r="E950" s="10" t="s">
        <v>505</v>
      </c>
      <c r="F950" s="52" t="s">
        <v>504</v>
      </c>
      <c r="G950" s="52" t="s">
        <v>173</v>
      </c>
      <c r="H950" s="52" t="s">
        <v>203</v>
      </c>
      <c r="I950" s="52" t="s">
        <v>399</v>
      </c>
      <c r="J950" s="52" t="s">
        <v>165</v>
      </c>
      <c r="K950" s="52" t="s">
        <v>931</v>
      </c>
      <c r="L950" s="53" t="s">
        <v>297</v>
      </c>
      <c r="M950" s="13">
        <v>730</v>
      </c>
      <c r="N950" s="14">
        <f t="shared" si="215"/>
        <v>2</v>
      </c>
      <c r="O950" s="15">
        <v>8990</v>
      </c>
      <c r="P950" s="15">
        <f t="shared" si="216"/>
        <v>6562700</v>
      </c>
      <c r="Q950" s="16">
        <f>IFERROR(VLOOKUP(G950,SCENARIOS!$A$13:$E$18,2,0),0.025)</f>
        <v>0.04</v>
      </c>
      <c r="R950" s="52">
        <f>IFERROR(VLOOKUP(L950,INPUTS!$A$107:$B$120,2,0),0.0082)</f>
        <v>0.0105</v>
      </c>
      <c r="S950" s="52">
        <f t="shared" si="217"/>
        <v>94.395</v>
      </c>
      <c r="T950" s="15">
        <f t="shared" si="218"/>
        <v>68908.35</v>
      </c>
      <c r="U950" s="15">
        <f>T950/INPUTS!$B$7*1000</f>
        <v>86135437.5</v>
      </c>
      <c r="V950" s="15">
        <f>T950*INPUTS!$B$6</f>
        <v>217750.386</v>
      </c>
      <c r="W950" s="54" t="s">
        <v>396</v>
      </c>
      <c r="X950" s="54" t="s">
        <v>396</v>
      </c>
      <c r="Y950" s="67">
        <f>IFERROR(VLOOKUP(E950,INPUTS!$A$44:$B$103,2,0),0)</f>
        <v>0</v>
      </c>
      <c r="Z950" s="15">
        <f t="shared" si="219"/>
        <v>0</v>
      </c>
      <c r="AA950" s="20">
        <f>IFERROR(VLOOKUP(E950,INPUTS!$A$44:$C$103,3,0),SCENARIOS!$J$23)</f>
        <v>0</v>
      </c>
      <c r="AB950" s="15">
        <f t="shared" si="220"/>
        <v>0</v>
      </c>
      <c r="AC950" s="20">
        <f>IFERROR(VLOOKUP($E950,INPUTS!$A$44:$G$103,4,0),SCENARIOS!$K$23)</f>
        <v>0</v>
      </c>
      <c r="AD950" s="15">
        <f t="shared" si="221"/>
        <v>0</v>
      </c>
      <c r="AE950" s="20">
        <f>IFERROR(VLOOKUP($E950,INPUTS!$A$44:$G$103,5,0),SCENARIOS!$L$23)</f>
        <v>0</v>
      </c>
      <c r="AF950" s="15">
        <f t="shared" si="222"/>
        <v>0</v>
      </c>
      <c r="AG950" s="20">
        <f>IFERROR(VLOOKUP($E950,INPUTS!$A$44:$G$103,6,0),SCENARIOS!$M$23)</f>
        <v>0</v>
      </c>
      <c r="AH950" s="15">
        <f t="shared" si="223"/>
        <v>0</v>
      </c>
      <c r="AI950" s="20">
        <f>IFERROR(VLOOKUP($E950,INPUTS!$A$44:$G$103,7,0),SCENARIOS!$N$23)</f>
        <v>0</v>
      </c>
      <c r="AJ950" s="15">
        <f t="shared" si="224"/>
        <v>0</v>
      </c>
      <c r="AL950" t="str">
        <f t="shared" si="225"/>
        <v>Y</v>
      </c>
      <c r="AM950" s="21">
        <f t="shared" si="226"/>
        <v>183698.382972851</v>
      </c>
    </row>
    <row r="951" ht="15" customHeight="1" spans="1:39">
      <c r="A951" s="52" t="s">
        <v>1967</v>
      </c>
      <c r="B951" s="52" t="s">
        <v>502</v>
      </c>
      <c r="C951" s="52" t="s">
        <v>503</v>
      </c>
      <c r="D951" s="52" t="s">
        <v>929</v>
      </c>
      <c r="E951" s="10" t="s">
        <v>505</v>
      </c>
      <c r="F951" s="52" t="s">
        <v>504</v>
      </c>
      <c r="G951" s="52" t="s">
        <v>173</v>
      </c>
      <c r="H951" s="52" t="s">
        <v>200</v>
      </c>
      <c r="I951" s="52" t="s">
        <v>391</v>
      </c>
      <c r="J951" s="52" t="s">
        <v>165</v>
      </c>
      <c r="K951" s="52" t="s">
        <v>931</v>
      </c>
      <c r="L951" s="53" t="s">
        <v>300</v>
      </c>
      <c r="M951" s="13">
        <v>730</v>
      </c>
      <c r="N951" s="14">
        <f t="shared" si="215"/>
        <v>2</v>
      </c>
      <c r="O951" s="15">
        <v>8650</v>
      </c>
      <c r="P951" s="15">
        <f t="shared" si="216"/>
        <v>6314500</v>
      </c>
      <c r="Q951" s="16">
        <f>IFERROR(VLOOKUP(G951,SCENARIOS!$A$13:$E$18,2,0),0.025)</f>
        <v>0.04</v>
      </c>
      <c r="R951" s="52">
        <f>IFERROR(VLOOKUP(L951,INPUTS!$A$107:$B$120,2,0),0.0082)</f>
        <v>0.01</v>
      </c>
      <c r="S951" s="52">
        <f t="shared" si="217"/>
        <v>86.5</v>
      </c>
      <c r="T951" s="15">
        <f t="shared" si="218"/>
        <v>63145</v>
      </c>
      <c r="U951" s="15">
        <f>T951/INPUTS!$B$7*1000</f>
        <v>78931250</v>
      </c>
      <c r="V951" s="15">
        <f>T951*INPUTS!$B$6</f>
        <v>199538.2</v>
      </c>
      <c r="W951" s="54" t="s">
        <v>396</v>
      </c>
      <c r="X951" s="54" t="s">
        <v>396</v>
      </c>
      <c r="Y951" s="67">
        <f>IFERROR(VLOOKUP(E951,INPUTS!$A$44:$B$103,2,0),0)</f>
        <v>0</v>
      </c>
      <c r="Z951" s="15">
        <f t="shared" si="219"/>
        <v>0</v>
      </c>
      <c r="AA951" s="20">
        <f>IFERROR(VLOOKUP(E951,INPUTS!$A$44:$C$103,3,0),SCENARIOS!$J$23)</f>
        <v>0</v>
      </c>
      <c r="AB951" s="15">
        <f t="shared" si="220"/>
        <v>0</v>
      </c>
      <c r="AC951" s="20">
        <f>IFERROR(VLOOKUP($E951,INPUTS!$A$44:$G$103,4,0),SCENARIOS!$K$23)</f>
        <v>0</v>
      </c>
      <c r="AD951" s="15">
        <f t="shared" si="221"/>
        <v>0</v>
      </c>
      <c r="AE951" s="20">
        <f>IFERROR(VLOOKUP($E951,INPUTS!$A$44:$G$103,5,0),SCENARIOS!$L$23)</f>
        <v>0</v>
      </c>
      <c r="AF951" s="15">
        <f t="shared" si="222"/>
        <v>0</v>
      </c>
      <c r="AG951" s="20">
        <f>IFERROR(VLOOKUP($E951,INPUTS!$A$44:$G$103,6,0),SCENARIOS!$M$23)</f>
        <v>0</v>
      </c>
      <c r="AH951" s="15">
        <f t="shared" si="223"/>
        <v>0</v>
      </c>
      <c r="AI951" s="20">
        <f>IFERROR(VLOOKUP($E951,INPUTS!$A$44:$G$103,7,0),SCENARIOS!$N$23)</f>
        <v>0</v>
      </c>
      <c r="AJ951" s="15">
        <f t="shared" si="224"/>
        <v>0</v>
      </c>
      <c r="AL951" t="str">
        <f t="shared" si="225"/>
        <v>Y</v>
      </c>
      <c r="AM951" s="21">
        <f t="shared" si="226"/>
        <v>168334.235151773</v>
      </c>
    </row>
    <row r="952" ht="15" customHeight="1" spans="1:39">
      <c r="A952" s="52" t="s">
        <v>1968</v>
      </c>
      <c r="B952" s="52" t="s">
        <v>502</v>
      </c>
      <c r="C952" s="52" t="s">
        <v>503</v>
      </c>
      <c r="D952" s="52" t="s">
        <v>929</v>
      </c>
      <c r="E952" s="10" t="s">
        <v>505</v>
      </c>
      <c r="F952" s="52" t="s">
        <v>504</v>
      </c>
      <c r="G952" s="52" t="s">
        <v>173</v>
      </c>
      <c r="H952" s="52" t="s">
        <v>204</v>
      </c>
      <c r="I952" s="52" t="s">
        <v>405</v>
      </c>
      <c r="J952" s="52" t="s">
        <v>165</v>
      </c>
      <c r="K952" s="52" t="s">
        <v>931</v>
      </c>
      <c r="L952" s="53" t="s">
        <v>295</v>
      </c>
      <c r="M952" s="13">
        <v>365</v>
      </c>
      <c r="N952" s="14">
        <f t="shared" si="215"/>
        <v>1</v>
      </c>
      <c r="O952" s="15">
        <v>8750</v>
      </c>
      <c r="P952" s="15">
        <f t="shared" si="216"/>
        <v>3193750</v>
      </c>
      <c r="Q952" s="16">
        <f>IFERROR(VLOOKUP(G952,SCENARIOS!$A$13:$E$18,2,0),0.025)</f>
        <v>0.04</v>
      </c>
      <c r="R952" s="52">
        <f>IFERROR(VLOOKUP(L952,INPUTS!$A$107:$B$120,2,0),0.0082)</f>
        <v>0.0089</v>
      </c>
      <c r="S952" s="52">
        <f t="shared" si="217"/>
        <v>77.875</v>
      </c>
      <c r="T952" s="15">
        <f t="shared" si="218"/>
        <v>28424.375</v>
      </c>
      <c r="U952" s="15">
        <f>T952/INPUTS!$B$7*1000</f>
        <v>35530468.75</v>
      </c>
      <c r="V952" s="15">
        <f>T952*INPUTS!$B$6</f>
        <v>89821.025</v>
      </c>
      <c r="W952" s="54" t="s">
        <v>396</v>
      </c>
      <c r="X952" s="54" t="s">
        <v>396</v>
      </c>
      <c r="Y952" s="67">
        <f>IFERROR(VLOOKUP(E952,INPUTS!$A$44:$B$103,2,0),0)</f>
        <v>0</v>
      </c>
      <c r="Z952" s="15">
        <f t="shared" si="219"/>
        <v>0</v>
      </c>
      <c r="AA952" s="20">
        <f>IFERROR(VLOOKUP(E952,INPUTS!$A$44:$C$103,3,0),SCENARIOS!$J$23)</f>
        <v>0</v>
      </c>
      <c r="AB952" s="15">
        <f t="shared" si="220"/>
        <v>0</v>
      </c>
      <c r="AC952" s="20">
        <f>IFERROR(VLOOKUP($E952,INPUTS!$A$44:$G$103,4,0),SCENARIOS!$K$23)</f>
        <v>0</v>
      </c>
      <c r="AD952" s="15">
        <f t="shared" si="221"/>
        <v>0</v>
      </c>
      <c r="AE952" s="20">
        <f>IFERROR(VLOOKUP($E952,INPUTS!$A$44:$G$103,5,0),SCENARIOS!$L$23)</f>
        <v>0</v>
      </c>
      <c r="AF952" s="15">
        <f t="shared" si="222"/>
        <v>0</v>
      </c>
      <c r="AG952" s="20">
        <f>IFERROR(VLOOKUP($E952,INPUTS!$A$44:$G$103,6,0),SCENARIOS!$M$23)</f>
        <v>0</v>
      </c>
      <c r="AH952" s="15">
        <f t="shared" si="223"/>
        <v>0</v>
      </c>
      <c r="AI952" s="20">
        <f>IFERROR(VLOOKUP($E952,INPUTS!$A$44:$G$103,7,0),SCENARIOS!$N$23)</f>
        <v>0</v>
      </c>
      <c r="AJ952" s="15">
        <f t="shared" si="224"/>
        <v>0</v>
      </c>
      <c r="AL952" t="str">
        <f t="shared" si="225"/>
        <v>Y</v>
      </c>
      <c r="AM952" s="21">
        <f t="shared" si="226"/>
        <v>75774.7315748228</v>
      </c>
    </row>
    <row r="953" ht="15" customHeight="1" spans="1:39">
      <c r="A953" s="52" t="s">
        <v>1969</v>
      </c>
      <c r="B953" s="52" t="s">
        <v>502</v>
      </c>
      <c r="C953" s="52" t="s">
        <v>503</v>
      </c>
      <c r="D953" s="52" t="s">
        <v>929</v>
      </c>
      <c r="E953" s="10" t="s">
        <v>505</v>
      </c>
      <c r="F953" s="52" t="s">
        <v>504</v>
      </c>
      <c r="G953" s="52" t="s">
        <v>173</v>
      </c>
      <c r="H953" s="52" t="s">
        <v>205</v>
      </c>
      <c r="I953" s="52" t="s">
        <v>408</v>
      </c>
      <c r="J953" s="52" t="s">
        <v>165</v>
      </c>
      <c r="K953" s="52" t="s">
        <v>931</v>
      </c>
      <c r="L953" s="53" t="s">
        <v>295</v>
      </c>
      <c r="M953" s="13">
        <v>365</v>
      </c>
      <c r="N953" s="14">
        <f t="shared" si="215"/>
        <v>1</v>
      </c>
      <c r="O953" s="15">
        <v>10220</v>
      </c>
      <c r="P953" s="15">
        <f t="shared" si="216"/>
        <v>3730300</v>
      </c>
      <c r="Q953" s="16">
        <f>IFERROR(VLOOKUP(G953,SCENARIOS!$A$13:$E$18,2,0),0.025)</f>
        <v>0.04</v>
      </c>
      <c r="R953" s="52">
        <f>IFERROR(VLOOKUP(L953,INPUTS!$A$107:$B$120,2,0),0.0082)</f>
        <v>0.0089</v>
      </c>
      <c r="S953" s="52">
        <f t="shared" si="217"/>
        <v>90.958</v>
      </c>
      <c r="T953" s="15">
        <f t="shared" si="218"/>
        <v>33199.67</v>
      </c>
      <c r="U953" s="15">
        <f>T953/INPUTS!$B$7*1000</f>
        <v>41499587.5</v>
      </c>
      <c r="V953" s="15">
        <f>T953*INPUTS!$B$6</f>
        <v>104910.9572</v>
      </c>
      <c r="W953" s="54" t="s">
        <v>396</v>
      </c>
      <c r="X953" s="54" t="s">
        <v>396</v>
      </c>
      <c r="Y953" s="67">
        <f>IFERROR(VLOOKUP(E953,INPUTS!$A$44:$B$103,2,0),0)</f>
        <v>0</v>
      </c>
      <c r="Z953" s="15">
        <f t="shared" si="219"/>
        <v>0</v>
      </c>
      <c r="AA953" s="20">
        <f>IFERROR(VLOOKUP(E953,INPUTS!$A$44:$C$103,3,0),SCENARIOS!$J$23)</f>
        <v>0</v>
      </c>
      <c r="AB953" s="15">
        <f t="shared" si="220"/>
        <v>0</v>
      </c>
      <c r="AC953" s="20">
        <f>IFERROR(VLOOKUP($E953,INPUTS!$A$44:$G$103,4,0),SCENARIOS!$K$23)</f>
        <v>0</v>
      </c>
      <c r="AD953" s="15">
        <f t="shared" si="221"/>
        <v>0</v>
      </c>
      <c r="AE953" s="20">
        <f>IFERROR(VLOOKUP($E953,INPUTS!$A$44:$G$103,5,0),SCENARIOS!$L$23)</f>
        <v>0</v>
      </c>
      <c r="AF953" s="15">
        <f t="shared" si="222"/>
        <v>0</v>
      </c>
      <c r="AG953" s="20">
        <f>IFERROR(VLOOKUP($E953,INPUTS!$A$44:$G$103,6,0),SCENARIOS!$M$23)</f>
        <v>0</v>
      </c>
      <c r="AH953" s="15">
        <f t="shared" si="223"/>
        <v>0</v>
      </c>
      <c r="AI953" s="20">
        <f>IFERROR(VLOOKUP($E953,INPUTS!$A$44:$G$103,7,0),SCENARIOS!$N$23)</f>
        <v>0</v>
      </c>
      <c r="AJ953" s="15">
        <f t="shared" si="224"/>
        <v>0</v>
      </c>
      <c r="AL953" t="str">
        <f t="shared" si="225"/>
        <v>N</v>
      </c>
      <c r="AM953" s="21">
        <f t="shared" si="226"/>
        <v>88504.8864793931</v>
      </c>
    </row>
    <row r="954" ht="15" customHeight="1" spans="1:39">
      <c r="A954" s="52" t="s">
        <v>1970</v>
      </c>
      <c r="B954" s="52" t="s">
        <v>502</v>
      </c>
      <c r="C954" s="52" t="s">
        <v>503</v>
      </c>
      <c r="D954" s="52" t="s">
        <v>929</v>
      </c>
      <c r="E954" s="10" t="s">
        <v>505</v>
      </c>
      <c r="F954" s="52" t="s">
        <v>504</v>
      </c>
      <c r="G954" s="52" t="s">
        <v>173</v>
      </c>
      <c r="H954" s="52" t="s">
        <v>234</v>
      </c>
      <c r="I954" s="52" t="s">
        <v>424</v>
      </c>
      <c r="J954" s="52" t="s">
        <v>173</v>
      </c>
      <c r="K954" s="52" t="s">
        <v>931</v>
      </c>
      <c r="L954" s="53" t="s">
        <v>286</v>
      </c>
      <c r="M954" s="13">
        <v>3650</v>
      </c>
      <c r="N954" s="14">
        <f t="shared" si="215"/>
        <v>10</v>
      </c>
      <c r="O954" s="15">
        <v>1240</v>
      </c>
      <c r="P954" s="15">
        <f t="shared" si="216"/>
        <v>4526000</v>
      </c>
      <c r="Q954" s="16">
        <f>IFERROR(VLOOKUP(G954,SCENARIOS!$A$13:$E$18,2,0),0.025)</f>
        <v>0.04</v>
      </c>
      <c r="R954" s="52">
        <f>IFERROR(VLOOKUP(L954,INPUTS!$A$107:$B$120,2,0),0.0082)</f>
        <v>0.0039</v>
      </c>
      <c r="S954" s="52">
        <f t="shared" si="217"/>
        <v>4.836</v>
      </c>
      <c r="T954" s="15">
        <f t="shared" si="218"/>
        <v>17651.4</v>
      </c>
      <c r="U954" s="15">
        <f>T954/INPUTS!$B$7*1000</f>
        <v>22064250</v>
      </c>
      <c r="V954" s="15">
        <f>T954*INPUTS!$B$6</f>
        <v>55778.424</v>
      </c>
      <c r="W954" s="54" t="s">
        <v>396</v>
      </c>
      <c r="X954" s="54" t="s">
        <v>396</v>
      </c>
      <c r="Y954" s="67">
        <f>IFERROR(VLOOKUP(E954,INPUTS!$A$44:$B$103,2,0),0)</f>
        <v>0</v>
      </c>
      <c r="Z954" s="15">
        <f t="shared" si="219"/>
        <v>0</v>
      </c>
      <c r="AA954" s="20">
        <f>IFERROR(VLOOKUP(E954,INPUTS!$A$44:$C$103,3,0),SCENARIOS!$J$23)</f>
        <v>0</v>
      </c>
      <c r="AB954" s="15">
        <f t="shared" si="220"/>
        <v>0</v>
      </c>
      <c r="AC954" s="20">
        <f>IFERROR(VLOOKUP($E954,INPUTS!$A$44:$G$103,4,0),SCENARIOS!$K$23)</f>
        <v>0</v>
      </c>
      <c r="AD954" s="15">
        <f t="shared" si="221"/>
        <v>0</v>
      </c>
      <c r="AE954" s="20">
        <f>IFERROR(VLOOKUP($E954,INPUTS!$A$44:$G$103,5,0),SCENARIOS!$L$23)</f>
        <v>0</v>
      </c>
      <c r="AF954" s="15">
        <f t="shared" si="222"/>
        <v>0</v>
      </c>
      <c r="AG954" s="20">
        <f>IFERROR(VLOOKUP($E954,INPUTS!$A$44:$G$103,6,0),SCENARIOS!$M$23)</f>
        <v>0</v>
      </c>
      <c r="AH954" s="15">
        <f t="shared" si="223"/>
        <v>0</v>
      </c>
      <c r="AI954" s="20">
        <f>IFERROR(VLOOKUP($E954,INPUTS!$A$44:$G$103,7,0),SCENARIOS!$N$23)</f>
        <v>0</v>
      </c>
      <c r="AJ954" s="15">
        <f t="shared" si="224"/>
        <v>0</v>
      </c>
      <c r="AL954" t="str">
        <f t="shared" si="225"/>
        <v>Y</v>
      </c>
      <c r="AM954" s="21">
        <f t="shared" si="226"/>
        <v>47055.7434216171</v>
      </c>
    </row>
    <row r="955" ht="15" customHeight="1" spans="1:39">
      <c r="A955" s="52" t="s">
        <v>1971</v>
      </c>
      <c r="B955" s="52" t="s">
        <v>502</v>
      </c>
      <c r="C955" s="52" t="s">
        <v>503</v>
      </c>
      <c r="D955" s="52" t="s">
        <v>929</v>
      </c>
      <c r="E955" s="10" t="s">
        <v>505</v>
      </c>
      <c r="F955" s="52" t="s">
        <v>504</v>
      </c>
      <c r="G955" s="52" t="s">
        <v>173</v>
      </c>
      <c r="H955" s="52" t="s">
        <v>428</v>
      </c>
      <c r="I955" s="52" t="s">
        <v>1620</v>
      </c>
      <c r="J955" s="52" t="s">
        <v>173</v>
      </c>
      <c r="K955" s="52" t="s">
        <v>931</v>
      </c>
      <c r="L955" s="53" t="s">
        <v>286</v>
      </c>
      <c r="M955" s="13">
        <v>2190</v>
      </c>
      <c r="N955" s="14">
        <f t="shared" si="215"/>
        <v>6</v>
      </c>
      <c r="O955" s="15">
        <v>2070</v>
      </c>
      <c r="P955" s="15">
        <f t="shared" si="216"/>
        <v>4533300</v>
      </c>
      <c r="Q955" s="16">
        <f>IFERROR(VLOOKUP(G955,SCENARIOS!$A$13:$E$18,2,0),0.025)</f>
        <v>0.04</v>
      </c>
      <c r="R955" s="52">
        <f>IFERROR(VLOOKUP(L955,INPUTS!$A$107:$B$120,2,0),0.0082)</f>
        <v>0.0039</v>
      </c>
      <c r="S955" s="52">
        <f t="shared" si="217"/>
        <v>8.073</v>
      </c>
      <c r="T955" s="15">
        <f t="shared" si="218"/>
        <v>17679.87</v>
      </c>
      <c r="U955" s="15">
        <f>T955/INPUTS!$B$7*1000</f>
        <v>22099837.5</v>
      </c>
      <c r="V955" s="15">
        <f>T955*INPUTS!$B$6</f>
        <v>55868.3892</v>
      </c>
      <c r="W955" s="54" t="s">
        <v>521</v>
      </c>
      <c r="X955" s="54" t="s">
        <v>396</v>
      </c>
      <c r="Y955" s="67">
        <f>IFERROR(VLOOKUP(E955,INPUTS!$A$44:$B$103,2,0),0)</f>
        <v>0</v>
      </c>
      <c r="Z955" s="15">
        <f t="shared" si="219"/>
        <v>0</v>
      </c>
      <c r="AA955" s="20">
        <f>IFERROR(VLOOKUP(E955,INPUTS!$A$44:$C$103,3,0),SCENARIOS!$J$23)</f>
        <v>0</v>
      </c>
      <c r="AB955" s="15">
        <f t="shared" si="220"/>
        <v>0</v>
      </c>
      <c r="AC955" s="20">
        <f>IFERROR(VLOOKUP($E955,INPUTS!$A$44:$G$103,4,0),SCENARIOS!$K$23)</f>
        <v>0</v>
      </c>
      <c r="AD955" s="15">
        <f t="shared" si="221"/>
        <v>0</v>
      </c>
      <c r="AE955" s="20">
        <f>IFERROR(VLOOKUP($E955,INPUTS!$A$44:$G$103,5,0),SCENARIOS!$L$23)</f>
        <v>0</v>
      </c>
      <c r="AF955" s="15">
        <f t="shared" si="222"/>
        <v>0</v>
      </c>
      <c r="AG955" s="20">
        <f>IFERROR(VLOOKUP($E955,INPUTS!$A$44:$G$103,6,0),SCENARIOS!$M$23)</f>
        <v>0</v>
      </c>
      <c r="AH955" s="15">
        <f t="shared" si="223"/>
        <v>0</v>
      </c>
      <c r="AI955" s="20">
        <f>IFERROR(VLOOKUP($E955,INPUTS!$A$44:$G$103,7,0),SCENARIOS!$N$23)</f>
        <v>0</v>
      </c>
      <c r="AJ955" s="15">
        <f t="shared" si="224"/>
        <v>0</v>
      </c>
      <c r="AL955" t="str">
        <f t="shared" si="225"/>
        <v>Y</v>
      </c>
      <c r="AM955" s="21">
        <f t="shared" si="226"/>
        <v>47131.6397819746</v>
      </c>
    </row>
    <row r="956" ht="15" customHeight="1" spans="1:39">
      <c r="A956" s="52" t="s">
        <v>1972</v>
      </c>
      <c r="B956" s="52" t="s">
        <v>502</v>
      </c>
      <c r="C956" s="52" t="s">
        <v>503</v>
      </c>
      <c r="D956" s="52" t="s">
        <v>929</v>
      </c>
      <c r="E956" s="10" t="s">
        <v>505</v>
      </c>
      <c r="F956" s="52" t="s">
        <v>504</v>
      </c>
      <c r="G956" s="52" t="s">
        <v>173</v>
      </c>
      <c r="H956" s="52" t="s">
        <v>242</v>
      </c>
      <c r="I956" s="52" t="s">
        <v>421</v>
      </c>
      <c r="J956" s="52" t="s">
        <v>173</v>
      </c>
      <c r="K956" s="52" t="s">
        <v>931</v>
      </c>
      <c r="L956" s="53" t="s">
        <v>288</v>
      </c>
      <c r="M956" s="13">
        <v>1095</v>
      </c>
      <c r="N956" s="14">
        <f t="shared" si="215"/>
        <v>3</v>
      </c>
      <c r="O956" s="15">
        <v>4690</v>
      </c>
      <c r="P956" s="15">
        <f t="shared" si="216"/>
        <v>5135550</v>
      </c>
      <c r="Q956" s="16">
        <f>IFERROR(VLOOKUP(G956,SCENARIOS!$A$13:$E$18,2,0),0.025)</f>
        <v>0.04</v>
      </c>
      <c r="R956" s="52">
        <f>IFERROR(VLOOKUP(L956,INPUTS!$A$107:$B$120,2,0),0.0082)</f>
        <v>0.0085</v>
      </c>
      <c r="S956" s="52">
        <f t="shared" si="217"/>
        <v>39.865</v>
      </c>
      <c r="T956" s="15">
        <f t="shared" si="218"/>
        <v>43652.175</v>
      </c>
      <c r="U956" s="15">
        <f>T956/INPUTS!$B$7*1000</f>
        <v>54565218.75</v>
      </c>
      <c r="V956" s="15">
        <f>T956*INPUTS!$B$6</f>
        <v>137940.873</v>
      </c>
      <c r="W956" s="54" t="s">
        <v>396</v>
      </c>
      <c r="X956" s="54" t="s">
        <v>396</v>
      </c>
      <c r="Y956" s="67">
        <f>IFERROR(VLOOKUP(E956,INPUTS!$A$44:$B$103,2,0),0)</f>
        <v>0</v>
      </c>
      <c r="Z956" s="15">
        <f t="shared" si="219"/>
        <v>0</v>
      </c>
      <c r="AA956" s="20">
        <f>IFERROR(VLOOKUP(E956,INPUTS!$A$44:$C$103,3,0),SCENARIOS!$J$23)</f>
        <v>0</v>
      </c>
      <c r="AB956" s="15">
        <f t="shared" si="220"/>
        <v>0</v>
      </c>
      <c r="AC956" s="20">
        <f>IFERROR(VLOOKUP($E956,INPUTS!$A$44:$G$103,4,0),SCENARIOS!$K$23)</f>
        <v>0</v>
      </c>
      <c r="AD956" s="15">
        <f t="shared" si="221"/>
        <v>0</v>
      </c>
      <c r="AE956" s="20">
        <f>IFERROR(VLOOKUP($E956,INPUTS!$A$44:$G$103,5,0),SCENARIOS!$L$23)</f>
        <v>0</v>
      </c>
      <c r="AF956" s="15">
        <f t="shared" si="222"/>
        <v>0</v>
      </c>
      <c r="AG956" s="20">
        <f>IFERROR(VLOOKUP($E956,INPUTS!$A$44:$G$103,6,0),SCENARIOS!$M$23)</f>
        <v>0</v>
      </c>
      <c r="AH956" s="15">
        <f t="shared" si="223"/>
        <v>0</v>
      </c>
      <c r="AI956" s="20">
        <f>IFERROR(VLOOKUP($E956,INPUTS!$A$44:$G$103,7,0),SCENARIOS!$N$23)</f>
        <v>0</v>
      </c>
      <c r="AJ956" s="15">
        <f t="shared" si="224"/>
        <v>0</v>
      </c>
      <c r="AL956" t="str">
        <f t="shared" si="225"/>
        <v>Y</v>
      </c>
      <c r="AM956" s="21">
        <f t="shared" si="226"/>
        <v>116369.554063447</v>
      </c>
    </row>
    <row r="957" ht="15" customHeight="1" spans="1:39">
      <c r="A957" s="52" t="s">
        <v>1973</v>
      </c>
      <c r="B957" s="52" t="s">
        <v>502</v>
      </c>
      <c r="C957" s="52" t="s">
        <v>503</v>
      </c>
      <c r="D957" s="52" t="s">
        <v>929</v>
      </c>
      <c r="E957" s="10" t="s">
        <v>505</v>
      </c>
      <c r="F957" s="52" t="s">
        <v>504</v>
      </c>
      <c r="G957" s="52" t="s">
        <v>173</v>
      </c>
      <c r="H957" s="52" t="s">
        <v>545</v>
      </c>
      <c r="I957" s="52" t="s">
        <v>544</v>
      </c>
      <c r="J957" s="52" t="s">
        <v>173</v>
      </c>
      <c r="K957" s="52" t="s">
        <v>931</v>
      </c>
      <c r="L957" s="53" t="s">
        <v>288</v>
      </c>
      <c r="M957" s="13">
        <v>1095</v>
      </c>
      <c r="N957" s="14">
        <f t="shared" si="215"/>
        <v>3</v>
      </c>
      <c r="O957" s="15">
        <v>3720</v>
      </c>
      <c r="P957" s="15">
        <f t="shared" si="216"/>
        <v>4073400</v>
      </c>
      <c r="Q957" s="16">
        <f>IFERROR(VLOOKUP(G957,SCENARIOS!$A$13:$E$18,2,0),0.025)</f>
        <v>0.04</v>
      </c>
      <c r="R957" s="52">
        <f>IFERROR(VLOOKUP(L957,INPUTS!$A$107:$B$120,2,0),0.0082)</f>
        <v>0.0085</v>
      </c>
      <c r="S957" s="52">
        <f t="shared" si="217"/>
        <v>31.62</v>
      </c>
      <c r="T957" s="15">
        <f t="shared" si="218"/>
        <v>34623.9</v>
      </c>
      <c r="U957" s="15">
        <f>T957/INPUTS!$B$7*1000</f>
        <v>43279875</v>
      </c>
      <c r="V957" s="15">
        <f>T957*INPUTS!$B$6</f>
        <v>109411.524</v>
      </c>
      <c r="W957" s="54" t="s">
        <v>396</v>
      </c>
      <c r="X957" s="54" t="s">
        <v>396</v>
      </c>
      <c r="Y957" s="67">
        <f>IFERROR(VLOOKUP(E957,INPUTS!$A$44:$B$103,2,0),0)</f>
        <v>0</v>
      </c>
      <c r="Z957" s="15">
        <f t="shared" si="219"/>
        <v>0</v>
      </c>
      <c r="AA957" s="20">
        <f>IFERROR(VLOOKUP(E957,INPUTS!$A$44:$C$103,3,0),SCENARIOS!$J$23)</f>
        <v>0</v>
      </c>
      <c r="AB957" s="15">
        <f t="shared" si="220"/>
        <v>0</v>
      </c>
      <c r="AC957" s="20">
        <f>IFERROR(VLOOKUP($E957,INPUTS!$A$44:$G$103,4,0),SCENARIOS!$K$23)</f>
        <v>0</v>
      </c>
      <c r="AD957" s="15">
        <f t="shared" si="221"/>
        <v>0</v>
      </c>
      <c r="AE957" s="20">
        <f>IFERROR(VLOOKUP($E957,INPUTS!$A$44:$G$103,5,0),SCENARIOS!$L$23)</f>
        <v>0</v>
      </c>
      <c r="AF957" s="15">
        <f t="shared" si="222"/>
        <v>0</v>
      </c>
      <c r="AG957" s="20">
        <f>IFERROR(VLOOKUP($E957,INPUTS!$A$44:$G$103,6,0),SCENARIOS!$M$23)</f>
        <v>0</v>
      </c>
      <c r="AH957" s="15">
        <f t="shared" si="223"/>
        <v>0</v>
      </c>
      <c r="AI957" s="20">
        <f>IFERROR(VLOOKUP($E957,INPUTS!$A$44:$G$103,7,0),SCENARIOS!$N$23)</f>
        <v>0</v>
      </c>
      <c r="AJ957" s="15">
        <f t="shared" si="224"/>
        <v>0</v>
      </c>
      <c r="AL957" t="str">
        <f t="shared" si="225"/>
        <v>Y</v>
      </c>
      <c r="AM957" s="21">
        <f t="shared" si="226"/>
        <v>92301.6505577874</v>
      </c>
    </row>
    <row r="958" ht="15" customHeight="1" spans="1:39">
      <c r="A958" s="52" t="s">
        <v>1974</v>
      </c>
      <c r="B958" s="52" t="s">
        <v>502</v>
      </c>
      <c r="C958" s="52" t="s">
        <v>503</v>
      </c>
      <c r="D958" s="52" t="s">
        <v>929</v>
      </c>
      <c r="E958" s="10" t="s">
        <v>505</v>
      </c>
      <c r="F958" s="52" t="s">
        <v>504</v>
      </c>
      <c r="G958" s="52" t="s">
        <v>173</v>
      </c>
      <c r="H958" s="52" t="s">
        <v>267</v>
      </c>
      <c r="I958" s="52" t="s">
        <v>436</v>
      </c>
      <c r="J958" s="52" t="s">
        <v>173</v>
      </c>
      <c r="K958" s="52" t="s">
        <v>931</v>
      </c>
      <c r="L958" s="53" t="s">
        <v>295</v>
      </c>
      <c r="M958" s="13">
        <v>365</v>
      </c>
      <c r="N958" s="14">
        <f t="shared" si="215"/>
        <v>1</v>
      </c>
      <c r="O958" s="15">
        <v>8510</v>
      </c>
      <c r="P958" s="15">
        <f t="shared" si="216"/>
        <v>3106150</v>
      </c>
      <c r="Q958" s="16">
        <f>IFERROR(VLOOKUP(G958,SCENARIOS!$A$13:$E$18,2,0),0.025)</f>
        <v>0.04</v>
      </c>
      <c r="R958" s="52">
        <f>IFERROR(VLOOKUP(L958,INPUTS!$A$107:$B$120,2,0),0.0082)</f>
        <v>0.0089</v>
      </c>
      <c r="S958" s="52">
        <f t="shared" si="217"/>
        <v>75.739</v>
      </c>
      <c r="T958" s="15">
        <f t="shared" si="218"/>
        <v>27644.735</v>
      </c>
      <c r="U958" s="15">
        <f>T958/INPUTS!$B$7*1000</f>
        <v>34555918.75</v>
      </c>
      <c r="V958" s="15">
        <f>T958*INPUTS!$B$6</f>
        <v>87357.3626</v>
      </c>
      <c r="W958" s="54" t="s">
        <v>396</v>
      </c>
      <c r="X958" s="54" t="s">
        <v>396</v>
      </c>
      <c r="Y958" s="67">
        <f>IFERROR(VLOOKUP(E958,INPUTS!$A$44:$B$103,2,0),0)</f>
        <v>0</v>
      </c>
      <c r="Z958" s="15">
        <f t="shared" si="219"/>
        <v>0</v>
      </c>
      <c r="AA958" s="20">
        <f>IFERROR(VLOOKUP(E958,INPUTS!$A$44:$C$103,3,0),SCENARIOS!$J$23)</f>
        <v>0</v>
      </c>
      <c r="AB958" s="15">
        <f t="shared" si="220"/>
        <v>0</v>
      </c>
      <c r="AC958" s="20">
        <f>IFERROR(VLOOKUP($E958,INPUTS!$A$44:$G$103,4,0),SCENARIOS!$K$23)</f>
        <v>0</v>
      </c>
      <c r="AD958" s="15">
        <f t="shared" si="221"/>
        <v>0</v>
      </c>
      <c r="AE958" s="20">
        <f>IFERROR(VLOOKUP($E958,INPUTS!$A$44:$G$103,5,0),SCENARIOS!$L$23)</f>
        <v>0</v>
      </c>
      <c r="AF958" s="15">
        <f t="shared" si="222"/>
        <v>0</v>
      </c>
      <c r="AG958" s="20">
        <f>IFERROR(VLOOKUP($E958,INPUTS!$A$44:$G$103,6,0),SCENARIOS!$M$23)</f>
        <v>0</v>
      </c>
      <c r="AH958" s="15">
        <f t="shared" si="223"/>
        <v>0</v>
      </c>
      <c r="AI958" s="20">
        <f>IFERROR(VLOOKUP($E958,INPUTS!$A$44:$G$103,7,0),SCENARIOS!$N$23)</f>
        <v>0</v>
      </c>
      <c r="AJ958" s="15">
        <f t="shared" si="224"/>
        <v>0</v>
      </c>
      <c r="AL958" t="str">
        <f t="shared" si="225"/>
        <v>N</v>
      </c>
      <c r="AM958" s="21">
        <f t="shared" si="226"/>
        <v>73696.338937342</v>
      </c>
    </row>
    <row r="959" ht="15" customHeight="1" spans="1:39">
      <c r="A959" s="52" t="s">
        <v>1975</v>
      </c>
      <c r="B959" s="52" t="s">
        <v>502</v>
      </c>
      <c r="C959" s="52" t="s">
        <v>503</v>
      </c>
      <c r="D959" s="52" t="s">
        <v>929</v>
      </c>
      <c r="E959" s="10" t="s">
        <v>505</v>
      </c>
      <c r="F959" s="52" t="s">
        <v>504</v>
      </c>
      <c r="G959" s="52" t="s">
        <v>173</v>
      </c>
      <c r="H959" s="52" t="s">
        <v>576</v>
      </c>
      <c r="I959" s="52" t="s">
        <v>575</v>
      </c>
      <c r="J959" s="52" t="s">
        <v>173</v>
      </c>
      <c r="K959" s="52" t="s">
        <v>931</v>
      </c>
      <c r="L959" s="53" t="s">
        <v>291</v>
      </c>
      <c r="M959" s="13">
        <v>730</v>
      </c>
      <c r="N959" s="14">
        <f t="shared" si="215"/>
        <v>2</v>
      </c>
      <c r="O959" s="15">
        <v>5250</v>
      </c>
      <c r="P959" s="15">
        <f t="shared" si="216"/>
        <v>3832500</v>
      </c>
      <c r="Q959" s="16">
        <f>IFERROR(VLOOKUP(G959,SCENARIOS!$A$13:$E$18,2,0),0.025)</f>
        <v>0.04</v>
      </c>
      <c r="R959" s="52">
        <f>IFERROR(VLOOKUP(L959,INPUTS!$A$107:$B$120,2,0),0.0082)</f>
        <v>0.0079</v>
      </c>
      <c r="S959" s="52">
        <f t="shared" si="217"/>
        <v>41.475</v>
      </c>
      <c r="T959" s="15">
        <f t="shared" si="218"/>
        <v>30276.75</v>
      </c>
      <c r="U959" s="15">
        <f>T959/INPUTS!$B$7*1000</f>
        <v>37845937.5</v>
      </c>
      <c r="V959" s="15">
        <f>T959*INPUTS!$B$6</f>
        <v>95674.53</v>
      </c>
      <c r="W959" s="54" t="s">
        <v>521</v>
      </c>
      <c r="X959" s="54" t="s">
        <v>396</v>
      </c>
      <c r="Y959" s="67">
        <f>IFERROR(VLOOKUP(E959,INPUTS!$A$44:$B$103,2,0),0)</f>
        <v>0</v>
      </c>
      <c r="Z959" s="15">
        <f t="shared" si="219"/>
        <v>0</v>
      </c>
      <c r="AA959" s="20">
        <f>IFERROR(VLOOKUP(E959,INPUTS!$A$44:$C$103,3,0),SCENARIOS!$J$23)</f>
        <v>0</v>
      </c>
      <c r="AB959" s="15">
        <f t="shared" si="220"/>
        <v>0</v>
      </c>
      <c r="AC959" s="20">
        <f>IFERROR(VLOOKUP($E959,INPUTS!$A$44:$G$103,4,0),SCENARIOS!$K$23)</f>
        <v>0</v>
      </c>
      <c r="AD959" s="15">
        <f t="shared" si="221"/>
        <v>0</v>
      </c>
      <c r="AE959" s="20">
        <f>IFERROR(VLOOKUP($E959,INPUTS!$A$44:$G$103,5,0),SCENARIOS!$L$23)</f>
        <v>0</v>
      </c>
      <c r="AF959" s="15">
        <f t="shared" si="222"/>
        <v>0</v>
      </c>
      <c r="AG959" s="20">
        <f>IFERROR(VLOOKUP($E959,INPUTS!$A$44:$G$103,6,0),SCENARIOS!$M$23)</f>
        <v>0</v>
      </c>
      <c r="AH959" s="15">
        <f t="shared" si="223"/>
        <v>0</v>
      </c>
      <c r="AI959" s="20">
        <f>IFERROR(VLOOKUP($E959,INPUTS!$A$44:$G$103,7,0),SCENARIOS!$N$23)</f>
        <v>0</v>
      </c>
      <c r="AJ959" s="15">
        <f t="shared" si="224"/>
        <v>0</v>
      </c>
      <c r="AL959" t="str">
        <f t="shared" si="225"/>
        <v>N</v>
      </c>
      <c r="AM959" s="21">
        <f t="shared" si="226"/>
        <v>80712.8601493618</v>
      </c>
    </row>
    <row r="960" ht="15" customHeight="1" spans="1:39">
      <c r="A960" s="52" t="s">
        <v>1976</v>
      </c>
      <c r="B960" s="52" t="s">
        <v>502</v>
      </c>
      <c r="C960" s="52" t="s">
        <v>503</v>
      </c>
      <c r="D960" s="52" t="s">
        <v>929</v>
      </c>
      <c r="E960" s="10" t="s">
        <v>505</v>
      </c>
      <c r="F960" s="52" t="s">
        <v>504</v>
      </c>
      <c r="G960" s="52" t="s">
        <v>173</v>
      </c>
      <c r="H960" s="52" t="s">
        <v>819</v>
      </c>
      <c r="I960" s="52" t="s">
        <v>575</v>
      </c>
      <c r="J960" s="52" t="s">
        <v>173</v>
      </c>
      <c r="K960" s="52" t="s">
        <v>931</v>
      </c>
      <c r="L960" s="53" t="s">
        <v>291</v>
      </c>
      <c r="M960" s="13">
        <v>365</v>
      </c>
      <c r="N960" s="14">
        <f t="shared" si="215"/>
        <v>1</v>
      </c>
      <c r="O960" s="15">
        <v>6560</v>
      </c>
      <c r="P960" s="15">
        <f t="shared" si="216"/>
        <v>2394400</v>
      </c>
      <c r="Q960" s="16">
        <f>IFERROR(VLOOKUP(G960,SCENARIOS!$A$13:$E$18,2,0),0.025)</f>
        <v>0.04</v>
      </c>
      <c r="R960" s="52">
        <f>IFERROR(VLOOKUP(L960,INPUTS!$A$107:$B$120,2,0),0.0082)</f>
        <v>0.0079</v>
      </c>
      <c r="S960" s="52">
        <f t="shared" si="217"/>
        <v>51.824</v>
      </c>
      <c r="T960" s="15">
        <f t="shared" si="218"/>
        <v>18915.76</v>
      </c>
      <c r="U960" s="15">
        <f>T960/INPUTS!$B$7*1000</f>
        <v>23644700</v>
      </c>
      <c r="V960" s="15">
        <f>T960*INPUTS!$B$6</f>
        <v>59773.8016</v>
      </c>
      <c r="W960" s="54" t="s">
        <v>521</v>
      </c>
      <c r="X960" s="54" t="s">
        <v>396</v>
      </c>
      <c r="Y960" s="67">
        <f>IFERROR(VLOOKUP(E960,INPUTS!$A$44:$B$103,2,0),0)</f>
        <v>0</v>
      </c>
      <c r="Z960" s="15">
        <f t="shared" si="219"/>
        <v>0</v>
      </c>
      <c r="AA960" s="20">
        <f>IFERROR(VLOOKUP(E960,INPUTS!$A$44:$C$103,3,0),SCENARIOS!$J$23)</f>
        <v>0</v>
      </c>
      <c r="AB960" s="15">
        <f t="shared" si="220"/>
        <v>0</v>
      </c>
      <c r="AC960" s="20">
        <f>IFERROR(VLOOKUP($E960,INPUTS!$A$44:$G$103,4,0),SCENARIOS!$K$23)</f>
        <v>0</v>
      </c>
      <c r="AD960" s="15">
        <f t="shared" si="221"/>
        <v>0</v>
      </c>
      <c r="AE960" s="20">
        <f>IFERROR(VLOOKUP($E960,INPUTS!$A$44:$G$103,5,0),SCENARIOS!$L$23)</f>
        <v>0</v>
      </c>
      <c r="AF960" s="15">
        <f t="shared" si="222"/>
        <v>0</v>
      </c>
      <c r="AG960" s="20">
        <f>IFERROR(VLOOKUP($E960,INPUTS!$A$44:$G$103,6,0),SCENARIOS!$M$23)</f>
        <v>0</v>
      </c>
      <c r="AH960" s="15">
        <f t="shared" si="223"/>
        <v>0</v>
      </c>
      <c r="AI960" s="20">
        <f>IFERROR(VLOOKUP($E960,INPUTS!$A$44:$G$103,7,0),SCENARIOS!$N$23)</f>
        <v>0</v>
      </c>
      <c r="AJ960" s="15">
        <f t="shared" si="224"/>
        <v>0</v>
      </c>
      <c r="AL960" t="str">
        <f t="shared" si="225"/>
        <v>N</v>
      </c>
      <c r="AM960" s="21">
        <f t="shared" si="226"/>
        <v>50426.3202456966</v>
      </c>
    </row>
    <row r="961" ht="15" customHeight="1" spans="1:39">
      <c r="A961" s="52" t="s">
        <v>1977</v>
      </c>
      <c r="B961" s="52" t="s">
        <v>557</v>
      </c>
      <c r="C961" s="52" t="s">
        <v>558</v>
      </c>
      <c r="D961" s="52" t="s">
        <v>929</v>
      </c>
      <c r="E961" s="10" t="s">
        <v>505</v>
      </c>
      <c r="F961" s="52" t="s">
        <v>504</v>
      </c>
      <c r="G961" s="52" t="s">
        <v>173</v>
      </c>
      <c r="H961" s="52" t="s">
        <v>252</v>
      </c>
      <c r="I961" s="52" t="s">
        <v>930</v>
      </c>
      <c r="J961" s="52" t="s">
        <v>169</v>
      </c>
      <c r="K961" s="52" t="s">
        <v>931</v>
      </c>
      <c r="L961" s="53" t="s">
        <v>295</v>
      </c>
      <c r="M961" s="13">
        <v>365</v>
      </c>
      <c r="N961" s="14">
        <f t="shared" si="215"/>
        <v>1</v>
      </c>
      <c r="O961" s="15">
        <v>8950</v>
      </c>
      <c r="P961" s="15">
        <f t="shared" si="216"/>
        <v>3266750</v>
      </c>
      <c r="Q961" s="16">
        <f>IFERROR(VLOOKUP(G961,SCENARIOS!$A$13:$E$18,2,0),0.025)</f>
        <v>0.04</v>
      </c>
      <c r="R961" s="52">
        <f>IFERROR(VLOOKUP(L961,INPUTS!$A$107:$B$120,2,0),0.0082)</f>
        <v>0.0089</v>
      </c>
      <c r="S961" s="52">
        <f t="shared" si="217"/>
        <v>79.655</v>
      </c>
      <c r="T961" s="15">
        <f t="shared" si="218"/>
        <v>29074.075</v>
      </c>
      <c r="U961" s="15">
        <f>T961/INPUTS!$B$7*1000</f>
        <v>36342593.75</v>
      </c>
      <c r="V961" s="15">
        <f>T961*INPUTS!$B$6</f>
        <v>91874.077</v>
      </c>
      <c r="W961" s="54" t="s">
        <v>396</v>
      </c>
      <c r="X961" s="54" t="s">
        <v>396</v>
      </c>
      <c r="Y961" s="67">
        <f>IFERROR(VLOOKUP(E961,INPUTS!$A$44:$B$103,2,0),0)</f>
        <v>0</v>
      </c>
      <c r="Z961" s="15">
        <f t="shared" si="219"/>
        <v>0</v>
      </c>
      <c r="AA961" s="20">
        <f>IFERROR(VLOOKUP(E961,INPUTS!$A$44:$C$103,3,0),SCENARIOS!$J$23)</f>
        <v>0</v>
      </c>
      <c r="AB961" s="15">
        <f t="shared" si="220"/>
        <v>0</v>
      </c>
      <c r="AC961" s="20">
        <f>IFERROR(VLOOKUP($E961,INPUTS!$A$44:$G$103,4,0),SCENARIOS!$K$23)</f>
        <v>0</v>
      </c>
      <c r="AD961" s="15">
        <f t="shared" si="221"/>
        <v>0</v>
      </c>
      <c r="AE961" s="20">
        <f>IFERROR(VLOOKUP($E961,INPUTS!$A$44:$G$103,5,0),SCENARIOS!$L$23)</f>
        <v>0</v>
      </c>
      <c r="AF961" s="15">
        <f t="shared" si="222"/>
        <v>0</v>
      </c>
      <c r="AG961" s="20">
        <f>IFERROR(VLOOKUP($E961,INPUTS!$A$44:$G$103,6,0),SCENARIOS!$M$23)</f>
        <v>0</v>
      </c>
      <c r="AH961" s="15">
        <f t="shared" si="223"/>
        <v>0</v>
      </c>
      <c r="AI961" s="20">
        <f>IFERROR(VLOOKUP($E961,INPUTS!$A$44:$G$103,7,0),SCENARIOS!$N$23)</f>
        <v>0</v>
      </c>
      <c r="AJ961" s="15">
        <f t="shared" si="224"/>
        <v>0</v>
      </c>
      <c r="AL961" t="str">
        <f t="shared" si="225"/>
        <v>Y</v>
      </c>
      <c r="AM961" s="21">
        <f t="shared" si="226"/>
        <v>77506.7254393902</v>
      </c>
    </row>
    <row r="962" ht="15" customHeight="1" spans="1:39">
      <c r="A962" s="52" t="s">
        <v>1978</v>
      </c>
      <c r="B962" s="52" t="s">
        <v>557</v>
      </c>
      <c r="C962" s="52" t="s">
        <v>558</v>
      </c>
      <c r="D962" s="52" t="s">
        <v>929</v>
      </c>
      <c r="E962" s="10" t="s">
        <v>505</v>
      </c>
      <c r="F962" s="52" t="s">
        <v>504</v>
      </c>
      <c r="G962" s="52" t="s">
        <v>173</v>
      </c>
      <c r="H962" s="52" t="s">
        <v>234</v>
      </c>
      <c r="I962" s="52" t="s">
        <v>424</v>
      </c>
      <c r="J962" s="52" t="s">
        <v>173</v>
      </c>
      <c r="K962" s="52" t="s">
        <v>931</v>
      </c>
      <c r="L962" s="53" t="s">
        <v>279</v>
      </c>
      <c r="M962" s="13">
        <v>2190</v>
      </c>
      <c r="N962" s="14">
        <f t="shared" si="215"/>
        <v>6</v>
      </c>
      <c r="O962" s="15">
        <v>1240</v>
      </c>
      <c r="P962" s="15">
        <f t="shared" si="216"/>
        <v>2715600</v>
      </c>
      <c r="Q962" s="16">
        <f>IFERROR(VLOOKUP(G962,SCENARIOS!$A$13:$E$18,2,0),0.025)</f>
        <v>0.04</v>
      </c>
      <c r="R962" s="52">
        <f>IFERROR(VLOOKUP(L962,INPUTS!$A$107:$B$120,2,0),0.0082)</f>
        <v>0.0039</v>
      </c>
      <c r="S962" s="52">
        <f t="shared" si="217"/>
        <v>4.836</v>
      </c>
      <c r="T962" s="15">
        <f t="shared" si="218"/>
        <v>10590.84</v>
      </c>
      <c r="U962" s="15">
        <f>T962/INPUTS!$B$7*1000</f>
        <v>13238550</v>
      </c>
      <c r="V962" s="15">
        <f>T962*INPUTS!$B$6</f>
        <v>33467.0544</v>
      </c>
      <c r="W962" s="54" t="s">
        <v>396</v>
      </c>
      <c r="X962" s="54" t="s">
        <v>396</v>
      </c>
      <c r="Y962" s="67">
        <f>IFERROR(VLOOKUP(E962,INPUTS!$A$44:$B$103,2,0),0)</f>
        <v>0</v>
      </c>
      <c r="Z962" s="15">
        <f t="shared" si="219"/>
        <v>0</v>
      </c>
      <c r="AA962" s="20">
        <f>IFERROR(VLOOKUP(E962,INPUTS!$A$44:$C$103,3,0),SCENARIOS!$J$23)</f>
        <v>0</v>
      </c>
      <c r="AB962" s="15">
        <f t="shared" si="220"/>
        <v>0</v>
      </c>
      <c r="AC962" s="20">
        <f>IFERROR(VLOOKUP($E962,INPUTS!$A$44:$G$103,4,0),SCENARIOS!$K$23)</f>
        <v>0</v>
      </c>
      <c r="AD962" s="15">
        <f t="shared" si="221"/>
        <v>0</v>
      </c>
      <c r="AE962" s="20">
        <f>IFERROR(VLOOKUP($E962,INPUTS!$A$44:$G$103,5,0),SCENARIOS!$L$23)</f>
        <v>0</v>
      </c>
      <c r="AF962" s="15">
        <f t="shared" si="222"/>
        <v>0</v>
      </c>
      <c r="AG962" s="20">
        <f>IFERROR(VLOOKUP($E962,INPUTS!$A$44:$G$103,6,0),SCENARIOS!$M$23)</f>
        <v>0</v>
      </c>
      <c r="AH962" s="15">
        <f t="shared" si="223"/>
        <v>0</v>
      </c>
      <c r="AI962" s="20">
        <f>IFERROR(VLOOKUP($E962,INPUTS!$A$44:$G$103,7,0),SCENARIOS!$N$23)</f>
        <v>0</v>
      </c>
      <c r="AJ962" s="15">
        <f t="shared" si="224"/>
        <v>0</v>
      </c>
      <c r="AL962" t="str">
        <f t="shared" si="225"/>
        <v>Y</v>
      </c>
      <c r="AM962" s="21">
        <f t="shared" si="226"/>
        <v>28233.4460529703</v>
      </c>
    </row>
    <row r="963" ht="15" customHeight="1" spans="1:39">
      <c r="A963" s="52" t="s">
        <v>1979</v>
      </c>
      <c r="B963" s="52" t="s">
        <v>557</v>
      </c>
      <c r="C963" s="52" t="s">
        <v>558</v>
      </c>
      <c r="D963" s="52" t="s">
        <v>929</v>
      </c>
      <c r="E963" s="10" t="s">
        <v>505</v>
      </c>
      <c r="F963" s="52" t="s">
        <v>504</v>
      </c>
      <c r="G963" s="52" t="s">
        <v>173</v>
      </c>
      <c r="H963" s="52" t="s">
        <v>428</v>
      </c>
      <c r="I963" s="52" t="s">
        <v>1620</v>
      </c>
      <c r="J963" s="52" t="s">
        <v>173</v>
      </c>
      <c r="K963" s="52" t="s">
        <v>931</v>
      </c>
      <c r="L963" s="53" t="s">
        <v>279</v>
      </c>
      <c r="M963" s="13">
        <v>1095</v>
      </c>
      <c r="N963" s="14">
        <f t="shared" si="215"/>
        <v>3</v>
      </c>
      <c r="O963" s="15">
        <v>2070</v>
      </c>
      <c r="P963" s="15">
        <f t="shared" si="216"/>
        <v>2266650</v>
      </c>
      <c r="Q963" s="16">
        <f>IFERROR(VLOOKUP(G963,SCENARIOS!$A$13:$E$18,2,0),0.025)</f>
        <v>0.04</v>
      </c>
      <c r="R963" s="52">
        <f>IFERROR(VLOOKUP(L963,INPUTS!$A$107:$B$120,2,0),0.0082)</f>
        <v>0.0039</v>
      </c>
      <c r="S963" s="52">
        <f t="shared" si="217"/>
        <v>8.073</v>
      </c>
      <c r="T963" s="15">
        <f t="shared" si="218"/>
        <v>8839.935</v>
      </c>
      <c r="U963" s="15">
        <f>T963/INPUTS!$B$7*1000</f>
        <v>11049918.75</v>
      </c>
      <c r="V963" s="15">
        <f>T963*INPUTS!$B$6</f>
        <v>27934.1946</v>
      </c>
      <c r="W963" s="54" t="s">
        <v>521</v>
      </c>
      <c r="X963" s="54" t="s">
        <v>396</v>
      </c>
      <c r="Y963" s="67">
        <f>IFERROR(VLOOKUP(E963,INPUTS!$A$44:$B$103,2,0),0)</f>
        <v>0</v>
      </c>
      <c r="Z963" s="15">
        <f t="shared" si="219"/>
        <v>0</v>
      </c>
      <c r="AA963" s="20">
        <f>IFERROR(VLOOKUP(E963,INPUTS!$A$44:$C$103,3,0),SCENARIOS!$J$23)</f>
        <v>0</v>
      </c>
      <c r="AB963" s="15">
        <f t="shared" si="220"/>
        <v>0</v>
      </c>
      <c r="AC963" s="20">
        <f>IFERROR(VLOOKUP($E963,INPUTS!$A$44:$G$103,4,0),SCENARIOS!$K$23)</f>
        <v>0</v>
      </c>
      <c r="AD963" s="15">
        <f t="shared" si="221"/>
        <v>0</v>
      </c>
      <c r="AE963" s="20">
        <f>IFERROR(VLOOKUP($E963,INPUTS!$A$44:$G$103,5,0),SCENARIOS!$L$23)</f>
        <v>0</v>
      </c>
      <c r="AF963" s="15">
        <f t="shared" si="222"/>
        <v>0</v>
      </c>
      <c r="AG963" s="20">
        <f>IFERROR(VLOOKUP($E963,INPUTS!$A$44:$G$103,6,0),SCENARIOS!$M$23)</f>
        <v>0</v>
      </c>
      <c r="AH963" s="15">
        <f t="shared" si="223"/>
        <v>0</v>
      </c>
      <c r="AI963" s="20">
        <f>IFERROR(VLOOKUP($E963,INPUTS!$A$44:$G$103,7,0),SCENARIOS!$N$23)</f>
        <v>0</v>
      </c>
      <c r="AJ963" s="15">
        <f t="shared" si="224"/>
        <v>0</v>
      </c>
      <c r="AL963" t="str">
        <f t="shared" si="225"/>
        <v>Y</v>
      </c>
      <c r="AM963" s="21">
        <f t="shared" si="226"/>
        <v>23565.8198909873</v>
      </c>
    </row>
    <row r="964" ht="15" customHeight="1" spans="1:39">
      <c r="A964" s="52" t="s">
        <v>1980</v>
      </c>
      <c r="B964" s="52" t="s">
        <v>557</v>
      </c>
      <c r="C964" s="52" t="s">
        <v>558</v>
      </c>
      <c r="D964" s="52" t="s">
        <v>929</v>
      </c>
      <c r="E964" s="10" t="s">
        <v>505</v>
      </c>
      <c r="F964" s="52" t="s">
        <v>504</v>
      </c>
      <c r="G964" s="52" t="s">
        <v>173</v>
      </c>
      <c r="H964" s="52" t="s">
        <v>242</v>
      </c>
      <c r="I964" s="52" t="s">
        <v>421</v>
      </c>
      <c r="J964" s="52" t="s">
        <v>173</v>
      </c>
      <c r="K964" s="52" t="s">
        <v>931</v>
      </c>
      <c r="L964" s="53" t="s">
        <v>288</v>
      </c>
      <c r="M964" s="13">
        <v>730</v>
      </c>
      <c r="N964" s="14">
        <f t="shared" ref="N964:N1027" si="227">M964/365</f>
        <v>2</v>
      </c>
      <c r="O964" s="15">
        <v>4690</v>
      </c>
      <c r="P964" s="15">
        <f t="shared" ref="P964:P1027" si="228">M964*O964</f>
        <v>3423700</v>
      </c>
      <c r="Q964" s="16">
        <f>IFERROR(VLOOKUP(G964,SCENARIOS!$A$13:$E$18,2,0),0.025)</f>
        <v>0.04</v>
      </c>
      <c r="R964" s="52">
        <f>IFERROR(VLOOKUP(L964,INPUTS!$A$107:$B$120,2,0),0.0082)</f>
        <v>0.0085</v>
      </c>
      <c r="S964" s="52">
        <f t="shared" ref="S964:S1027" si="229">O964*R964</f>
        <v>39.865</v>
      </c>
      <c r="T964" s="15">
        <f t="shared" ref="T964:T1027" si="230">M964*S964</f>
        <v>29101.45</v>
      </c>
      <c r="U964" s="15">
        <f>T964/INPUTS!$B$7*1000</f>
        <v>36376812.5</v>
      </c>
      <c r="V964" s="15">
        <f>T964*INPUTS!$B$6</f>
        <v>91960.582</v>
      </c>
      <c r="W964" s="54" t="s">
        <v>396</v>
      </c>
      <c r="X964" s="54" t="s">
        <v>396</v>
      </c>
      <c r="Y964" s="67">
        <f>IFERROR(VLOOKUP(E964,INPUTS!$A$44:$B$103,2,0),0)</f>
        <v>0</v>
      </c>
      <c r="Z964" s="15">
        <f t="shared" ref="Z964:Z1027" si="231">T964*Y964</f>
        <v>0</v>
      </c>
      <c r="AA964" s="20">
        <f>IFERROR(VLOOKUP(E964,INPUTS!$A$44:$C$103,3,0),SCENARIOS!$J$23)</f>
        <v>0</v>
      </c>
      <c r="AB964" s="15">
        <f t="shared" si="220"/>
        <v>0</v>
      </c>
      <c r="AC964" s="20">
        <f>IFERROR(VLOOKUP($E964,INPUTS!$A$44:$G$103,4,0),SCENARIOS!$K$23)</f>
        <v>0</v>
      </c>
      <c r="AD964" s="15">
        <f t="shared" si="221"/>
        <v>0</v>
      </c>
      <c r="AE964" s="20">
        <f>IFERROR(VLOOKUP($E964,INPUTS!$A$44:$G$103,5,0),SCENARIOS!$L$23)</f>
        <v>0</v>
      </c>
      <c r="AF964" s="15">
        <f t="shared" si="222"/>
        <v>0</v>
      </c>
      <c r="AG964" s="20">
        <f>IFERROR(VLOOKUP($E964,INPUTS!$A$44:$G$103,6,0),SCENARIOS!$M$23)</f>
        <v>0</v>
      </c>
      <c r="AH964" s="15">
        <f t="shared" si="223"/>
        <v>0</v>
      </c>
      <c r="AI964" s="20">
        <f>IFERROR(VLOOKUP($E964,INPUTS!$A$44:$G$103,7,0),SCENARIOS!$N$23)</f>
        <v>0</v>
      </c>
      <c r="AJ964" s="15">
        <f t="shared" si="224"/>
        <v>0</v>
      </c>
      <c r="AL964" t="str">
        <f t="shared" si="225"/>
        <v>Y</v>
      </c>
      <c r="AM964" s="21">
        <f t="shared" si="226"/>
        <v>77579.7027089647</v>
      </c>
    </row>
    <row r="965" ht="15" customHeight="1" spans="1:39">
      <c r="A965" s="52" t="s">
        <v>1981</v>
      </c>
      <c r="B965" s="52" t="s">
        <v>557</v>
      </c>
      <c r="C965" s="52" t="s">
        <v>558</v>
      </c>
      <c r="D965" s="52" t="s">
        <v>929</v>
      </c>
      <c r="E965" s="10" t="s">
        <v>505</v>
      </c>
      <c r="F965" s="52" t="s">
        <v>504</v>
      </c>
      <c r="G965" s="52" t="s">
        <v>173</v>
      </c>
      <c r="H965" s="52" t="s">
        <v>545</v>
      </c>
      <c r="I965" s="52" t="s">
        <v>544</v>
      </c>
      <c r="J965" s="52" t="s">
        <v>173</v>
      </c>
      <c r="K965" s="52" t="s">
        <v>931</v>
      </c>
      <c r="L965" s="53" t="s">
        <v>282</v>
      </c>
      <c r="M965" s="13">
        <v>730</v>
      </c>
      <c r="N965" s="14">
        <f t="shared" si="227"/>
        <v>2</v>
      </c>
      <c r="O965" s="15">
        <v>3720</v>
      </c>
      <c r="P965" s="15">
        <f t="shared" si="228"/>
        <v>2715600</v>
      </c>
      <c r="Q965" s="16">
        <f>IFERROR(VLOOKUP(G965,SCENARIOS!$A$13:$E$18,2,0),0.025)</f>
        <v>0.04</v>
      </c>
      <c r="R965" s="52">
        <f>IFERROR(VLOOKUP(L965,INPUTS!$A$107:$B$120,2,0),0.0082)</f>
        <v>0.0042</v>
      </c>
      <c r="S965" s="52">
        <f t="shared" si="229"/>
        <v>15.624</v>
      </c>
      <c r="T965" s="15">
        <f t="shared" si="230"/>
        <v>11405.52</v>
      </c>
      <c r="U965" s="15">
        <f>T965/INPUTS!$B$7*1000</f>
        <v>14256900</v>
      </c>
      <c r="V965" s="15">
        <f>T965*INPUTS!$B$6</f>
        <v>36041.4432</v>
      </c>
      <c r="W965" s="54" t="s">
        <v>396</v>
      </c>
      <c r="X965" s="54" t="s">
        <v>396</v>
      </c>
      <c r="Y965" s="67">
        <f>IFERROR(VLOOKUP(E965,INPUTS!$A$44:$B$103,2,0),0)</f>
        <v>0</v>
      </c>
      <c r="Z965" s="15">
        <f t="shared" si="231"/>
        <v>0</v>
      </c>
      <c r="AA965" s="20">
        <f>IFERROR(VLOOKUP(E965,INPUTS!$A$44:$C$103,3,0),SCENARIOS!$J$23)</f>
        <v>0</v>
      </c>
      <c r="AB965" s="15">
        <f t="shared" ref="AB965:AB1028" si="232">$T965*AA965*(1+$Q965)^AB$2</f>
        <v>0</v>
      </c>
      <c r="AC965" s="20">
        <f>IFERROR(VLOOKUP($E965,INPUTS!$A$44:$G$103,4,0),SCENARIOS!$K$23)</f>
        <v>0</v>
      </c>
      <c r="AD965" s="15">
        <f t="shared" ref="AD965:AD1028" si="233">$T965*AC965*(1+$Q965)^AD$2</f>
        <v>0</v>
      </c>
      <c r="AE965" s="20">
        <f>IFERROR(VLOOKUP($E965,INPUTS!$A$44:$G$103,5,0),SCENARIOS!$L$23)</f>
        <v>0</v>
      </c>
      <c r="AF965" s="15">
        <f t="shared" ref="AF965:AF1028" si="234">$T965*AE965*(1+$Q965)^AF$2</f>
        <v>0</v>
      </c>
      <c r="AG965" s="20">
        <f>IFERROR(VLOOKUP($E965,INPUTS!$A$44:$G$103,6,0),SCENARIOS!$M$23)</f>
        <v>0</v>
      </c>
      <c r="AH965" s="15">
        <f t="shared" ref="AH965:AH1028" si="235">$T965*AG965*(1+$Q965)^AH$2</f>
        <v>0</v>
      </c>
      <c r="AI965" s="20">
        <f>IFERROR(VLOOKUP($E965,INPUTS!$A$44:$G$103,7,0),SCENARIOS!$N$23)</f>
        <v>0</v>
      </c>
      <c r="AJ965" s="15">
        <f t="shared" ref="AJ965:AJ1028" si="236">$T965*AI965*(1+$Q965)^AJ$2</f>
        <v>0</v>
      </c>
      <c r="AL965" t="str">
        <f t="shared" ref="AL965:AL1028" si="237">IF(H965="MULTI","MULTI",IF(COUNTIFS($E$4:$E$1277,H965,$H$4:$H$1277,E965)&gt;0,"Y","N"))</f>
        <v>Y</v>
      </c>
      <c r="AM965" s="21">
        <f t="shared" ref="AM965:AM1028" si="238">T965*((1+Q965)^25)</f>
        <v>30405.2495955064</v>
      </c>
    </row>
    <row r="966" ht="15" customHeight="1" spans="1:39">
      <c r="A966" s="52" t="s">
        <v>1982</v>
      </c>
      <c r="B966" s="52" t="s">
        <v>557</v>
      </c>
      <c r="C966" s="52" t="s">
        <v>558</v>
      </c>
      <c r="D966" s="52" t="s">
        <v>929</v>
      </c>
      <c r="E966" s="10" t="s">
        <v>505</v>
      </c>
      <c r="F966" s="52" t="s">
        <v>504</v>
      </c>
      <c r="G966" s="52" t="s">
        <v>173</v>
      </c>
      <c r="H966" s="52" t="s">
        <v>264</v>
      </c>
      <c r="I966" s="52" t="s">
        <v>436</v>
      </c>
      <c r="J966" s="52" t="s">
        <v>173</v>
      </c>
      <c r="K966" s="52" t="s">
        <v>931</v>
      </c>
      <c r="L966" s="53" t="s">
        <v>295</v>
      </c>
      <c r="M966" s="13">
        <v>365</v>
      </c>
      <c r="N966" s="14">
        <f t="shared" si="227"/>
        <v>1</v>
      </c>
      <c r="O966" s="15">
        <v>8280</v>
      </c>
      <c r="P966" s="15">
        <f t="shared" si="228"/>
        <v>3022200</v>
      </c>
      <c r="Q966" s="16">
        <f>IFERROR(VLOOKUP(G966,SCENARIOS!$A$13:$E$18,2,0),0.025)</f>
        <v>0.04</v>
      </c>
      <c r="R966" s="52">
        <f>IFERROR(VLOOKUP(L966,INPUTS!$A$107:$B$120,2,0),0.0082)</f>
        <v>0.0089</v>
      </c>
      <c r="S966" s="52">
        <f t="shared" si="229"/>
        <v>73.692</v>
      </c>
      <c r="T966" s="15">
        <f t="shared" si="230"/>
        <v>26897.58</v>
      </c>
      <c r="U966" s="15">
        <f>T966/INPUTS!$B$7*1000</f>
        <v>33621975</v>
      </c>
      <c r="V966" s="15">
        <f>T966*INPUTS!$B$6</f>
        <v>84996.3528</v>
      </c>
      <c r="W966" s="54" t="s">
        <v>396</v>
      </c>
      <c r="X966" s="54" t="s">
        <v>396</v>
      </c>
      <c r="Y966" s="67">
        <f>IFERROR(VLOOKUP(E966,INPUTS!$A$44:$B$103,2,0),0)</f>
        <v>0</v>
      </c>
      <c r="Z966" s="15">
        <f t="shared" si="231"/>
        <v>0</v>
      </c>
      <c r="AA966" s="20">
        <f>IFERROR(VLOOKUP(E966,INPUTS!$A$44:$C$103,3,0),SCENARIOS!$J$23)</f>
        <v>0</v>
      </c>
      <c r="AB966" s="15">
        <f t="shared" si="232"/>
        <v>0</v>
      </c>
      <c r="AC966" s="20">
        <f>IFERROR(VLOOKUP($E966,INPUTS!$A$44:$G$103,4,0),SCENARIOS!$K$23)</f>
        <v>0</v>
      </c>
      <c r="AD966" s="15">
        <f t="shared" si="233"/>
        <v>0</v>
      </c>
      <c r="AE966" s="20">
        <f>IFERROR(VLOOKUP($E966,INPUTS!$A$44:$G$103,5,0),SCENARIOS!$L$23)</f>
        <v>0</v>
      </c>
      <c r="AF966" s="15">
        <f t="shared" si="234"/>
        <v>0</v>
      </c>
      <c r="AG966" s="20">
        <f>IFERROR(VLOOKUP($E966,INPUTS!$A$44:$G$103,6,0),SCENARIOS!$M$23)</f>
        <v>0</v>
      </c>
      <c r="AH966" s="15">
        <f t="shared" si="235"/>
        <v>0</v>
      </c>
      <c r="AI966" s="20">
        <f>IFERROR(VLOOKUP($E966,INPUTS!$A$44:$G$103,7,0),SCENARIOS!$N$23)</f>
        <v>0</v>
      </c>
      <c r="AJ966" s="15">
        <f t="shared" si="236"/>
        <v>0</v>
      </c>
      <c r="AL966" t="str">
        <f t="shared" si="237"/>
        <v>N</v>
      </c>
      <c r="AM966" s="21">
        <f t="shared" si="238"/>
        <v>71704.5459930895</v>
      </c>
    </row>
    <row r="967" ht="15" customHeight="1" spans="1:39">
      <c r="A967" s="52" t="s">
        <v>1983</v>
      </c>
      <c r="B967" s="52" t="s">
        <v>557</v>
      </c>
      <c r="C967" s="52" t="s">
        <v>558</v>
      </c>
      <c r="D967" s="52" t="s">
        <v>929</v>
      </c>
      <c r="E967" s="10" t="s">
        <v>505</v>
      </c>
      <c r="F967" s="52" t="s">
        <v>504</v>
      </c>
      <c r="G967" s="52" t="s">
        <v>173</v>
      </c>
      <c r="H967" s="52" t="s">
        <v>819</v>
      </c>
      <c r="I967" s="52" t="s">
        <v>575</v>
      </c>
      <c r="J967" s="52" t="s">
        <v>173</v>
      </c>
      <c r="K967" s="52" t="s">
        <v>931</v>
      </c>
      <c r="L967" s="53" t="s">
        <v>291</v>
      </c>
      <c r="M967" s="13">
        <v>365</v>
      </c>
      <c r="N967" s="14">
        <f t="shared" si="227"/>
        <v>1</v>
      </c>
      <c r="O967" s="15">
        <v>6560</v>
      </c>
      <c r="P967" s="15">
        <f t="shared" si="228"/>
        <v>2394400</v>
      </c>
      <c r="Q967" s="16">
        <f>IFERROR(VLOOKUP(G967,SCENARIOS!$A$13:$E$18,2,0),0.025)</f>
        <v>0.04</v>
      </c>
      <c r="R967" s="52">
        <f>IFERROR(VLOOKUP(L967,INPUTS!$A$107:$B$120,2,0),0.0082)</f>
        <v>0.0079</v>
      </c>
      <c r="S967" s="52">
        <f t="shared" si="229"/>
        <v>51.824</v>
      </c>
      <c r="T967" s="15">
        <f t="shared" si="230"/>
        <v>18915.76</v>
      </c>
      <c r="U967" s="15">
        <f>T967/INPUTS!$B$7*1000</f>
        <v>23644700</v>
      </c>
      <c r="V967" s="15">
        <f>T967*INPUTS!$B$6</f>
        <v>59773.8016</v>
      </c>
      <c r="W967" s="54" t="s">
        <v>521</v>
      </c>
      <c r="X967" s="54" t="s">
        <v>396</v>
      </c>
      <c r="Y967" s="67">
        <f>IFERROR(VLOOKUP(E967,INPUTS!$A$44:$B$103,2,0),0)</f>
        <v>0</v>
      </c>
      <c r="Z967" s="15">
        <f t="shared" si="231"/>
        <v>0</v>
      </c>
      <c r="AA967" s="20">
        <f>IFERROR(VLOOKUP(E967,INPUTS!$A$44:$C$103,3,0),SCENARIOS!$J$23)</f>
        <v>0</v>
      </c>
      <c r="AB967" s="15">
        <f t="shared" si="232"/>
        <v>0</v>
      </c>
      <c r="AC967" s="20">
        <f>IFERROR(VLOOKUP($E967,INPUTS!$A$44:$G$103,4,0),SCENARIOS!$K$23)</f>
        <v>0</v>
      </c>
      <c r="AD967" s="15">
        <f t="shared" si="233"/>
        <v>0</v>
      </c>
      <c r="AE967" s="20">
        <f>IFERROR(VLOOKUP($E967,INPUTS!$A$44:$G$103,5,0),SCENARIOS!$L$23)</f>
        <v>0</v>
      </c>
      <c r="AF967" s="15">
        <f t="shared" si="234"/>
        <v>0</v>
      </c>
      <c r="AG967" s="20">
        <f>IFERROR(VLOOKUP($E967,INPUTS!$A$44:$G$103,6,0),SCENARIOS!$M$23)</f>
        <v>0</v>
      </c>
      <c r="AH967" s="15">
        <f t="shared" si="235"/>
        <v>0</v>
      </c>
      <c r="AI967" s="20">
        <f>IFERROR(VLOOKUP($E967,INPUTS!$A$44:$G$103,7,0),SCENARIOS!$N$23)</f>
        <v>0</v>
      </c>
      <c r="AJ967" s="15">
        <f t="shared" si="236"/>
        <v>0</v>
      </c>
      <c r="AL967" t="str">
        <f t="shared" si="237"/>
        <v>N</v>
      </c>
      <c r="AM967" s="21">
        <f t="shared" si="238"/>
        <v>50426.3202456966</v>
      </c>
    </row>
    <row r="968" ht="15" customHeight="1" spans="1:39">
      <c r="A968" s="52" t="s">
        <v>1984</v>
      </c>
      <c r="B968" s="52" t="s">
        <v>419</v>
      </c>
      <c r="C968" s="52" t="s">
        <v>420</v>
      </c>
      <c r="D968" s="52" t="s">
        <v>929</v>
      </c>
      <c r="E968" s="10" t="s">
        <v>242</v>
      </c>
      <c r="F968" s="52" t="s">
        <v>421</v>
      </c>
      <c r="G968" s="52" t="s">
        <v>173</v>
      </c>
      <c r="H968" s="52" t="s">
        <v>200</v>
      </c>
      <c r="I968" s="52" t="s">
        <v>391</v>
      </c>
      <c r="J968" s="52" t="s">
        <v>165</v>
      </c>
      <c r="K968" s="52" t="s">
        <v>931</v>
      </c>
      <c r="L968" s="53" t="s">
        <v>291</v>
      </c>
      <c r="M968" s="13">
        <v>1095</v>
      </c>
      <c r="N968" s="14">
        <f t="shared" si="227"/>
        <v>3</v>
      </c>
      <c r="O968" s="15">
        <v>10160</v>
      </c>
      <c r="P968" s="15">
        <f t="shared" si="228"/>
        <v>11125200</v>
      </c>
      <c r="Q968" s="16">
        <f>IFERROR(VLOOKUP(G968,SCENARIOS!$A$13:$E$18,2,0),0.025)</f>
        <v>0.04</v>
      </c>
      <c r="R968" s="52">
        <f>IFERROR(VLOOKUP(L968,INPUTS!$A$107:$B$120,2,0),0.0082)</f>
        <v>0.0079</v>
      </c>
      <c r="S968" s="52">
        <f t="shared" si="229"/>
        <v>80.264</v>
      </c>
      <c r="T968" s="15">
        <f t="shared" si="230"/>
        <v>87889.08</v>
      </c>
      <c r="U968" s="15">
        <f>T968/INPUTS!$B$7*1000</f>
        <v>109861350</v>
      </c>
      <c r="V968" s="15">
        <f>T968*INPUTS!$B$6</f>
        <v>277729.4928</v>
      </c>
      <c r="W968" s="54" t="s">
        <v>396</v>
      </c>
      <c r="X968" s="54" t="s">
        <v>396</v>
      </c>
      <c r="Y968" s="67">
        <f>IFERROR(VLOOKUP(E968,INPUTS!$A$44:$B$103,2,0),0)</f>
        <v>0</v>
      </c>
      <c r="Z968" s="15">
        <f t="shared" si="231"/>
        <v>0</v>
      </c>
      <c r="AA968" s="20">
        <f>IFERROR(VLOOKUP(E968,INPUTS!$A$44:$C$103,3,0),SCENARIOS!$J$23)</f>
        <v>0.03</v>
      </c>
      <c r="AB968" s="15">
        <f t="shared" si="232"/>
        <v>3207.91512813797</v>
      </c>
      <c r="AC968" s="20">
        <f>IFERROR(VLOOKUP($E968,INPUTS!$A$44:$G$103,4,0),SCENARIOS!$K$23)</f>
        <v>0.1</v>
      </c>
      <c r="AD968" s="15">
        <f t="shared" si="233"/>
        <v>13009.7308376731</v>
      </c>
      <c r="AE968" s="20">
        <f>IFERROR(VLOOKUP($E968,INPUTS!$A$44:$G$103,5,0),SCENARIOS!$L$23)</f>
        <v>0.2</v>
      </c>
      <c r="AF968" s="15">
        <f t="shared" si="234"/>
        <v>31656.6535661956</v>
      </c>
      <c r="AG968" s="20">
        <f>IFERROR(VLOOKUP($E968,INPUTS!$A$44:$G$103,6,0),SCENARIOS!$M$23)</f>
        <v>0.3</v>
      </c>
      <c r="AH968" s="15">
        <f t="shared" si="235"/>
        <v>57772.7391623748</v>
      </c>
      <c r="AI968" s="20">
        <f>IFERROR(VLOOKUP($E968,INPUTS!$A$44:$G$103,7,0),SCENARIOS!$N$23)</f>
        <v>0.4</v>
      </c>
      <c r="AJ968" s="15">
        <f t="shared" si="236"/>
        <v>93719.1610420019</v>
      </c>
      <c r="AL968" t="str">
        <f t="shared" si="237"/>
        <v>Y</v>
      </c>
      <c r="AM968" s="21">
        <f t="shared" si="238"/>
        <v>234297.902605005</v>
      </c>
    </row>
    <row r="969" ht="15" customHeight="1" spans="1:39">
      <c r="A969" s="52" t="s">
        <v>1985</v>
      </c>
      <c r="B969" s="52" t="s">
        <v>419</v>
      </c>
      <c r="C969" s="52" t="s">
        <v>420</v>
      </c>
      <c r="D969" s="52" t="s">
        <v>929</v>
      </c>
      <c r="E969" s="10" t="s">
        <v>242</v>
      </c>
      <c r="F969" s="52" t="s">
        <v>421</v>
      </c>
      <c r="G969" s="52" t="s">
        <v>173</v>
      </c>
      <c r="H969" s="52" t="s">
        <v>203</v>
      </c>
      <c r="I969" s="52" t="s">
        <v>399</v>
      </c>
      <c r="J969" s="52" t="s">
        <v>165</v>
      </c>
      <c r="K969" s="52" t="s">
        <v>931</v>
      </c>
      <c r="L969" s="53" t="s">
        <v>291</v>
      </c>
      <c r="M969" s="13">
        <v>730</v>
      </c>
      <c r="N969" s="14">
        <f t="shared" si="227"/>
        <v>2</v>
      </c>
      <c r="O969" s="15">
        <v>10730</v>
      </c>
      <c r="P969" s="15">
        <f t="shared" si="228"/>
        <v>7832900</v>
      </c>
      <c r="Q969" s="16">
        <f>IFERROR(VLOOKUP(G969,SCENARIOS!$A$13:$E$18,2,0),0.025)</f>
        <v>0.04</v>
      </c>
      <c r="R969" s="52">
        <f>IFERROR(VLOOKUP(L969,INPUTS!$A$107:$B$120,2,0),0.0082)</f>
        <v>0.0079</v>
      </c>
      <c r="S969" s="52">
        <f t="shared" si="229"/>
        <v>84.767</v>
      </c>
      <c r="T969" s="15">
        <f t="shared" si="230"/>
        <v>61879.91</v>
      </c>
      <c r="U969" s="15">
        <f>T969/INPUTS!$B$7*1000</f>
        <v>77349887.5</v>
      </c>
      <c r="V969" s="15">
        <f>T969*INPUTS!$B$6</f>
        <v>195540.5156</v>
      </c>
      <c r="W969" s="54" t="s">
        <v>396</v>
      </c>
      <c r="X969" s="54" t="s">
        <v>396</v>
      </c>
      <c r="Y969" s="67">
        <f>IFERROR(VLOOKUP(E969,INPUTS!$A$44:$B$103,2,0),0)</f>
        <v>0</v>
      </c>
      <c r="Z969" s="15">
        <f t="shared" si="231"/>
        <v>0</v>
      </c>
      <c r="AA969" s="20">
        <f>IFERROR(VLOOKUP(E969,INPUTS!$A$44:$C$103,3,0),SCENARIOS!$J$23)</f>
        <v>0.03</v>
      </c>
      <c r="AB969" s="15">
        <f t="shared" si="232"/>
        <v>2258.59116305252</v>
      </c>
      <c r="AC969" s="20">
        <f>IFERROR(VLOOKUP($E969,INPUTS!$A$44:$G$103,4,0),SCENARIOS!$K$23)</f>
        <v>0.1</v>
      </c>
      <c r="AD969" s="15">
        <f t="shared" si="233"/>
        <v>9159.73831287615</v>
      </c>
      <c r="AE969" s="20">
        <f>IFERROR(VLOOKUP($E969,INPUTS!$A$44:$G$103,5,0),SCENARIOS!$L$23)</f>
        <v>0.2</v>
      </c>
      <c r="AF969" s="15">
        <f t="shared" si="234"/>
        <v>22288.4444071705</v>
      </c>
      <c r="AG969" s="20">
        <f>IFERROR(VLOOKUP($E969,INPUTS!$A$44:$G$103,6,0),SCENARIOS!$M$23)</f>
        <v>0.3</v>
      </c>
      <c r="AH969" s="15">
        <f t="shared" si="235"/>
        <v>40675.9508669476</v>
      </c>
      <c r="AI969" s="20">
        <f>IFERROR(VLOOKUP($E969,INPUTS!$A$44:$G$103,7,0),SCENARIOS!$N$23)</f>
        <v>0.4</v>
      </c>
      <c r="AJ969" s="15">
        <f t="shared" si="236"/>
        <v>65984.6849068688</v>
      </c>
      <c r="AL969" t="str">
        <f t="shared" si="237"/>
        <v>Y</v>
      </c>
      <c r="AM969" s="21">
        <f t="shared" si="238"/>
        <v>164961.712267172</v>
      </c>
    </row>
    <row r="970" ht="15" customHeight="1" spans="1:39">
      <c r="A970" s="52" t="s">
        <v>1986</v>
      </c>
      <c r="B970" s="52" t="s">
        <v>419</v>
      </c>
      <c r="C970" s="52" t="s">
        <v>420</v>
      </c>
      <c r="D970" s="52" t="s">
        <v>929</v>
      </c>
      <c r="E970" s="10" t="s">
        <v>242</v>
      </c>
      <c r="F970" s="52" t="s">
        <v>421</v>
      </c>
      <c r="G970" s="52" t="s">
        <v>173</v>
      </c>
      <c r="H970" s="52" t="s">
        <v>204</v>
      </c>
      <c r="I970" s="52" t="s">
        <v>405</v>
      </c>
      <c r="J970" s="52" t="s">
        <v>165</v>
      </c>
      <c r="K970" s="52" t="s">
        <v>931</v>
      </c>
      <c r="L970" s="53" t="s">
        <v>291</v>
      </c>
      <c r="M970" s="13">
        <v>730</v>
      </c>
      <c r="N970" s="14">
        <f t="shared" si="227"/>
        <v>2</v>
      </c>
      <c r="O970" s="15">
        <v>10340</v>
      </c>
      <c r="P970" s="15">
        <f t="shared" si="228"/>
        <v>7548200</v>
      </c>
      <c r="Q970" s="16">
        <f>IFERROR(VLOOKUP(G970,SCENARIOS!$A$13:$E$18,2,0),0.025)</f>
        <v>0.04</v>
      </c>
      <c r="R970" s="52">
        <f>IFERROR(VLOOKUP(L970,INPUTS!$A$107:$B$120,2,0),0.0082)</f>
        <v>0.0079</v>
      </c>
      <c r="S970" s="52">
        <f t="shared" si="229"/>
        <v>81.686</v>
      </c>
      <c r="T970" s="15">
        <f t="shared" si="230"/>
        <v>59630.78</v>
      </c>
      <c r="U970" s="15">
        <f>T970/INPUTS!$B$7*1000</f>
        <v>74538475</v>
      </c>
      <c r="V970" s="15">
        <f>T970*INPUTS!$B$6</f>
        <v>188433.2648</v>
      </c>
      <c r="W970" s="54" t="s">
        <v>396</v>
      </c>
      <c r="X970" s="54" t="s">
        <v>396</v>
      </c>
      <c r="Y970" s="67">
        <f>IFERROR(VLOOKUP(E970,INPUTS!$A$44:$B$103,2,0),0)</f>
        <v>0</v>
      </c>
      <c r="Z970" s="15">
        <f t="shared" si="231"/>
        <v>0</v>
      </c>
      <c r="AA970" s="20">
        <f>IFERROR(VLOOKUP(E970,INPUTS!$A$44:$C$103,3,0),SCENARIOS!$J$23)</f>
        <v>0.03</v>
      </c>
      <c r="AB970" s="15">
        <f t="shared" si="232"/>
        <v>2176.49884678128</v>
      </c>
      <c r="AC970" s="20">
        <f>IFERROR(VLOOKUP($E970,INPUTS!$A$44:$G$103,4,0),SCENARIOS!$K$23)</f>
        <v>0.1</v>
      </c>
      <c r="AD970" s="15">
        <f t="shared" si="233"/>
        <v>8826.81213002231</v>
      </c>
      <c r="AE970" s="20">
        <f>IFERROR(VLOOKUP($E970,INPUTS!$A$44:$G$103,5,0),SCENARIOS!$L$23)</f>
        <v>0.2</v>
      </c>
      <c r="AF970" s="15">
        <f t="shared" si="234"/>
        <v>21478.3331938624</v>
      </c>
      <c r="AG970" s="20">
        <f>IFERROR(VLOOKUP($E970,INPUTS!$A$44:$G$103,6,0),SCENARIOS!$M$23)</f>
        <v>0.3</v>
      </c>
      <c r="AH970" s="15">
        <f t="shared" si="235"/>
        <v>39197.5146285403</v>
      </c>
      <c r="AI970" s="20">
        <f>IFERROR(VLOOKUP($E970,INPUTS!$A$44:$G$103,7,0),SCENARIOS!$N$23)</f>
        <v>0.4</v>
      </c>
      <c r="AJ970" s="15">
        <f t="shared" si="236"/>
        <v>63586.3599195735</v>
      </c>
      <c r="AL970" t="str">
        <f t="shared" si="237"/>
        <v>Y</v>
      </c>
      <c r="AM970" s="21">
        <f t="shared" si="238"/>
        <v>158965.899798934</v>
      </c>
    </row>
    <row r="971" ht="15" customHeight="1" spans="1:39">
      <c r="A971" s="52" t="s">
        <v>1987</v>
      </c>
      <c r="B971" s="52" t="s">
        <v>419</v>
      </c>
      <c r="C971" s="52" t="s">
        <v>420</v>
      </c>
      <c r="D971" s="52" t="s">
        <v>929</v>
      </c>
      <c r="E971" s="10" t="s">
        <v>242</v>
      </c>
      <c r="F971" s="52" t="s">
        <v>421</v>
      </c>
      <c r="G971" s="52" t="s">
        <v>173</v>
      </c>
      <c r="H971" s="52" t="s">
        <v>1988</v>
      </c>
      <c r="I971" s="52" t="s">
        <v>600</v>
      </c>
      <c r="J971" s="52" t="s">
        <v>165</v>
      </c>
      <c r="K971" s="52" t="s">
        <v>931</v>
      </c>
      <c r="L971" s="53" t="s">
        <v>291</v>
      </c>
      <c r="M971" s="13">
        <v>365</v>
      </c>
      <c r="N971" s="14">
        <f t="shared" si="227"/>
        <v>1</v>
      </c>
      <c r="O971" s="15">
        <v>10225</v>
      </c>
      <c r="P971" s="15">
        <f t="shared" si="228"/>
        <v>3732125</v>
      </c>
      <c r="Q971" s="16">
        <f>IFERROR(VLOOKUP(G971,SCENARIOS!$A$13:$E$18,2,0),0.025)</f>
        <v>0.04</v>
      </c>
      <c r="R971" s="52">
        <f>IFERROR(VLOOKUP(L971,INPUTS!$A$107:$B$120,2,0),0.0082)</f>
        <v>0.0079</v>
      </c>
      <c r="S971" s="52">
        <f t="shared" si="229"/>
        <v>80.7775</v>
      </c>
      <c r="T971" s="15">
        <f t="shared" si="230"/>
        <v>29483.7875</v>
      </c>
      <c r="U971" s="15">
        <f>T971/INPUTS!$B$7*1000</f>
        <v>36854734.375</v>
      </c>
      <c r="V971" s="15">
        <f>T971*INPUTS!$B$6</f>
        <v>93168.7685</v>
      </c>
      <c r="W971" s="54" t="s">
        <v>396</v>
      </c>
      <c r="X971" s="54" t="s">
        <v>396</v>
      </c>
      <c r="Y971" s="67">
        <f>IFERROR(VLOOKUP(E971,INPUTS!$A$44:$B$103,2,0),0)</f>
        <v>0</v>
      </c>
      <c r="Z971" s="15">
        <f t="shared" si="231"/>
        <v>0</v>
      </c>
      <c r="AA971" s="20">
        <f>IFERROR(VLOOKUP(E971,INPUTS!$A$44:$C$103,3,0),SCENARIOS!$J$23)</f>
        <v>0.03</v>
      </c>
      <c r="AB971" s="15">
        <f t="shared" si="232"/>
        <v>1076.1460690686</v>
      </c>
      <c r="AC971" s="20">
        <f>IFERROR(VLOOKUP($E971,INPUTS!$A$44:$G$103,4,0),SCENARIOS!$K$23)</f>
        <v>0.1</v>
      </c>
      <c r="AD971" s="15">
        <f t="shared" si="233"/>
        <v>4364.32079446219</v>
      </c>
      <c r="AE971" s="20">
        <f>IFERROR(VLOOKUP($E971,INPUTS!$A$44:$G$103,5,0),SCENARIOS!$L$23)</f>
        <v>0.2</v>
      </c>
      <c r="AF971" s="15">
        <f t="shared" si="234"/>
        <v>10619.7271231742</v>
      </c>
      <c r="AG971" s="20">
        <f>IFERROR(VLOOKUP($E971,INPUTS!$A$44:$G$103,6,0),SCENARIOS!$M$23)</f>
        <v>0.3</v>
      </c>
      <c r="AH971" s="15">
        <f t="shared" si="235"/>
        <v>19380.7827406588</v>
      </c>
      <c r="AI971" s="20">
        <f>IFERROR(VLOOKUP($E971,INPUTS!$A$44:$G$103,7,0),SCENARIOS!$N$23)</f>
        <v>0.4</v>
      </c>
      <c r="AJ971" s="15">
        <f t="shared" si="236"/>
        <v>31439.5807629419</v>
      </c>
      <c r="AL971" t="str">
        <f t="shared" si="237"/>
        <v>N</v>
      </c>
      <c r="AM971" s="21">
        <f t="shared" si="238"/>
        <v>78598.9519073548</v>
      </c>
    </row>
    <row r="972" ht="15" customHeight="1" spans="1:39">
      <c r="A972" s="52" t="s">
        <v>1989</v>
      </c>
      <c r="B972" s="52" t="s">
        <v>419</v>
      </c>
      <c r="C972" s="52" t="s">
        <v>420</v>
      </c>
      <c r="D972" s="52" t="s">
        <v>929</v>
      </c>
      <c r="E972" s="10" t="s">
        <v>242</v>
      </c>
      <c r="F972" s="52" t="s">
        <v>421</v>
      </c>
      <c r="G972" s="52" t="s">
        <v>173</v>
      </c>
      <c r="H972" s="52" t="s">
        <v>228</v>
      </c>
      <c r="I972" s="52" t="s">
        <v>938</v>
      </c>
      <c r="J972" s="52" t="s">
        <v>165</v>
      </c>
      <c r="K972" s="52" t="s">
        <v>931</v>
      </c>
      <c r="L972" s="53" t="s">
        <v>291</v>
      </c>
      <c r="M972" s="13">
        <v>365</v>
      </c>
      <c r="N972" s="14">
        <f t="shared" si="227"/>
        <v>1</v>
      </c>
      <c r="O972" s="15">
        <v>10870</v>
      </c>
      <c r="P972" s="15">
        <f t="shared" si="228"/>
        <v>3967550</v>
      </c>
      <c r="Q972" s="16">
        <f>IFERROR(VLOOKUP(G972,SCENARIOS!$A$13:$E$18,2,0),0.025)</f>
        <v>0.04</v>
      </c>
      <c r="R972" s="52">
        <f>IFERROR(VLOOKUP(L972,INPUTS!$A$107:$B$120,2,0),0.0082)</f>
        <v>0.0079</v>
      </c>
      <c r="S972" s="52">
        <f t="shared" si="229"/>
        <v>85.873</v>
      </c>
      <c r="T972" s="15">
        <f t="shared" si="230"/>
        <v>31343.645</v>
      </c>
      <c r="U972" s="15">
        <f>T972/INPUTS!$B$7*1000</f>
        <v>39179556.25</v>
      </c>
      <c r="V972" s="15">
        <f>T972*INPUTS!$B$6</f>
        <v>99045.9182</v>
      </c>
      <c r="W972" s="54" t="s">
        <v>396</v>
      </c>
      <c r="X972" s="54" t="s">
        <v>396</v>
      </c>
      <c r="Y972" s="67">
        <f>IFERROR(VLOOKUP(E972,INPUTS!$A$44:$B$103,2,0),0)</f>
        <v>0</v>
      </c>
      <c r="Z972" s="15">
        <f t="shared" si="231"/>
        <v>0</v>
      </c>
      <c r="AA972" s="20">
        <f>IFERROR(VLOOKUP(E972,INPUTS!$A$44:$C$103,3,0),SCENARIOS!$J$23)</f>
        <v>0.03</v>
      </c>
      <c r="AB972" s="15">
        <f t="shared" si="232"/>
        <v>1144.03009983136</v>
      </c>
      <c r="AC972" s="20">
        <f>IFERROR(VLOOKUP($E972,INPUTS!$A$44:$G$103,4,0),SCENARIOS!$K$23)</f>
        <v>0.1</v>
      </c>
      <c r="AD972" s="15">
        <f t="shared" si="233"/>
        <v>4639.62513797595</v>
      </c>
      <c r="AE972" s="20">
        <f>IFERROR(VLOOKUP($E972,INPUTS!$A$44:$G$103,5,0),SCENARIOS!$L$23)</f>
        <v>0.2</v>
      </c>
      <c r="AF972" s="15">
        <f t="shared" si="234"/>
        <v>11289.6267803329</v>
      </c>
      <c r="AG972" s="20">
        <f>IFERROR(VLOOKUP($E972,INPUTS!$A$44:$G$103,6,0),SCENARIOS!$M$23)</f>
        <v>0.3</v>
      </c>
      <c r="AH972" s="15">
        <f t="shared" si="235"/>
        <v>20603.3357839571</v>
      </c>
      <c r="AI972" s="20">
        <f>IFERROR(VLOOKUP($E972,INPUTS!$A$44:$G$103,7,0),SCENARIOS!$N$23)</f>
        <v>0.4</v>
      </c>
      <c r="AJ972" s="15">
        <f t="shared" si="236"/>
        <v>33422.8110408976</v>
      </c>
      <c r="AL972" t="str">
        <f t="shared" si="237"/>
        <v>N</v>
      </c>
      <c r="AM972" s="21">
        <f t="shared" si="238"/>
        <v>83557.0276022441</v>
      </c>
    </row>
    <row r="973" ht="15" customHeight="1" spans="1:39">
      <c r="A973" s="52" t="s">
        <v>1990</v>
      </c>
      <c r="B973" s="52" t="s">
        <v>419</v>
      </c>
      <c r="C973" s="52" t="s">
        <v>420</v>
      </c>
      <c r="D973" s="52" t="s">
        <v>929</v>
      </c>
      <c r="E973" s="10" t="s">
        <v>242</v>
      </c>
      <c r="F973" s="52" t="s">
        <v>421</v>
      </c>
      <c r="G973" s="52" t="s">
        <v>173</v>
      </c>
      <c r="H973" s="52" t="s">
        <v>248</v>
      </c>
      <c r="I973" s="52" t="s">
        <v>930</v>
      </c>
      <c r="J973" s="52" t="s">
        <v>169</v>
      </c>
      <c r="K973" s="52" t="s">
        <v>931</v>
      </c>
      <c r="L973" s="53" t="s">
        <v>293</v>
      </c>
      <c r="M973" s="13">
        <v>1095</v>
      </c>
      <c r="N973" s="14">
        <f t="shared" si="227"/>
        <v>3</v>
      </c>
      <c r="O973" s="15">
        <v>14100</v>
      </c>
      <c r="P973" s="15">
        <f t="shared" si="228"/>
        <v>15439500</v>
      </c>
      <c r="Q973" s="16">
        <f>IFERROR(VLOOKUP(G973,SCENARIOS!$A$13:$E$18,2,0),0.025)</f>
        <v>0.04</v>
      </c>
      <c r="R973" s="52">
        <f>IFERROR(VLOOKUP(L973,INPUTS!$A$107:$B$120,2,0),0.0082)</f>
        <v>0.0079</v>
      </c>
      <c r="S973" s="52">
        <f t="shared" si="229"/>
        <v>111.39</v>
      </c>
      <c r="T973" s="15">
        <f t="shared" si="230"/>
        <v>121972.05</v>
      </c>
      <c r="U973" s="15">
        <f>T973/INPUTS!$B$7*1000</f>
        <v>152465062.5</v>
      </c>
      <c r="V973" s="15">
        <f>T973*INPUTS!$B$6</f>
        <v>385431.678</v>
      </c>
      <c r="W973" s="54" t="s">
        <v>396</v>
      </c>
      <c r="X973" s="54" t="s">
        <v>396</v>
      </c>
      <c r="Y973" s="67">
        <f>IFERROR(VLOOKUP(E973,INPUTS!$A$44:$B$103,2,0),0)</f>
        <v>0</v>
      </c>
      <c r="Z973" s="15">
        <f t="shared" si="231"/>
        <v>0</v>
      </c>
      <c r="AA973" s="20">
        <f>IFERROR(VLOOKUP(E973,INPUTS!$A$44:$C$103,3,0),SCENARIOS!$J$23)</f>
        <v>0.03</v>
      </c>
      <c r="AB973" s="15">
        <f t="shared" si="232"/>
        <v>4451.92945932534</v>
      </c>
      <c r="AC973" s="20">
        <f>IFERROR(VLOOKUP($E973,INPUTS!$A$44:$G$103,4,0),SCENARIOS!$K$23)</f>
        <v>0.1</v>
      </c>
      <c r="AD973" s="15">
        <f t="shared" si="233"/>
        <v>18054.8429932275</v>
      </c>
      <c r="AE973" s="20">
        <f>IFERROR(VLOOKUP($E973,INPUTS!$A$44:$G$103,5,0),SCENARIOS!$L$23)</f>
        <v>0.2</v>
      </c>
      <c r="AF973" s="15">
        <f t="shared" si="234"/>
        <v>43932.954260173</v>
      </c>
      <c r="AG973" s="20">
        <f>IFERROR(VLOOKUP($E973,INPUTS!$A$44:$G$103,6,0),SCENARIOS!$M$23)</f>
        <v>0.3</v>
      </c>
      <c r="AH973" s="15">
        <f t="shared" si="235"/>
        <v>80176.7344674689</v>
      </c>
      <c r="AI973" s="20">
        <f>IFERROR(VLOOKUP($E973,INPUTS!$A$44:$G$103,7,0),SCENARIOS!$N$23)</f>
        <v>0.4</v>
      </c>
      <c r="AJ973" s="15">
        <f t="shared" si="236"/>
        <v>130063.0089264</v>
      </c>
      <c r="AL973" t="str">
        <f t="shared" si="237"/>
        <v>Y</v>
      </c>
      <c r="AM973" s="21">
        <f t="shared" si="238"/>
        <v>325157.522316001</v>
      </c>
    </row>
    <row r="974" ht="15" customHeight="1" spans="1:39">
      <c r="A974" s="52" t="s">
        <v>1991</v>
      </c>
      <c r="B974" s="52" t="s">
        <v>419</v>
      </c>
      <c r="C974" s="52" t="s">
        <v>420</v>
      </c>
      <c r="D974" s="52" t="s">
        <v>929</v>
      </c>
      <c r="E974" s="10" t="s">
        <v>242</v>
      </c>
      <c r="F974" s="52" t="s">
        <v>421</v>
      </c>
      <c r="G974" s="52" t="s">
        <v>173</v>
      </c>
      <c r="H974" s="52" t="s">
        <v>252</v>
      </c>
      <c r="I974" s="52" t="s">
        <v>930</v>
      </c>
      <c r="J974" s="52" t="s">
        <v>169</v>
      </c>
      <c r="K974" s="52" t="s">
        <v>931</v>
      </c>
      <c r="L974" s="53" t="s">
        <v>291</v>
      </c>
      <c r="M974" s="13">
        <v>730</v>
      </c>
      <c r="N974" s="14">
        <f t="shared" si="227"/>
        <v>2</v>
      </c>
      <c r="O974" s="15">
        <v>13600</v>
      </c>
      <c r="P974" s="15">
        <f t="shared" si="228"/>
        <v>9928000</v>
      </c>
      <c r="Q974" s="16">
        <f>IFERROR(VLOOKUP(G974,SCENARIOS!$A$13:$E$18,2,0),0.025)</f>
        <v>0.04</v>
      </c>
      <c r="R974" s="52">
        <f>IFERROR(VLOOKUP(L974,INPUTS!$A$107:$B$120,2,0),0.0082)</f>
        <v>0.0079</v>
      </c>
      <c r="S974" s="52">
        <f t="shared" si="229"/>
        <v>107.44</v>
      </c>
      <c r="T974" s="15">
        <f t="shared" si="230"/>
        <v>78431.2</v>
      </c>
      <c r="U974" s="15">
        <f>T974/INPUTS!$B$7*1000</f>
        <v>98039000</v>
      </c>
      <c r="V974" s="15">
        <f>T974*INPUTS!$B$6</f>
        <v>247842.592</v>
      </c>
      <c r="W974" s="54" t="s">
        <v>396</v>
      </c>
      <c r="X974" s="54" t="s">
        <v>396</v>
      </c>
      <c r="Y974" s="67">
        <f>IFERROR(VLOOKUP(E974,INPUTS!$A$44:$B$103,2,0),0)</f>
        <v>0</v>
      </c>
      <c r="Z974" s="15">
        <f t="shared" si="231"/>
        <v>0</v>
      </c>
      <c r="AA974" s="20">
        <f>IFERROR(VLOOKUP(E974,INPUTS!$A$44:$C$103,3,0),SCENARIOS!$J$23)</f>
        <v>0.03</v>
      </c>
      <c r="AB974" s="15">
        <f t="shared" si="232"/>
        <v>2862.70641356145</v>
      </c>
      <c r="AC974" s="20">
        <f>IFERROR(VLOOKUP($E974,INPUTS!$A$44:$G$103,4,0),SCENARIOS!$K$23)</f>
        <v>0.1</v>
      </c>
      <c r="AD974" s="15">
        <f t="shared" si="233"/>
        <v>11609.7335559288</v>
      </c>
      <c r="AE974" s="20">
        <f>IFERROR(VLOOKUP($E974,INPUTS!$A$44:$G$103,5,0),SCENARIOS!$L$23)</f>
        <v>0.2</v>
      </c>
      <c r="AF974" s="15">
        <f t="shared" si="234"/>
        <v>28250.0320538228</v>
      </c>
      <c r="AG974" s="20">
        <f>IFERROR(VLOOKUP($E974,INPUTS!$A$44:$G$103,6,0),SCENARIOS!$M$23)</f>
        <v>0.3</v>
      </c>
      <c r="AH974" s="15">
        <f t="shared" si="235"/>
        <v>51555.7252367649</v>
      </c>
      <c r="AI974" s="20">
        <f>IFERROR(VLOOKUP($E974,INPUTS!$A$44:$G$103,7,0),SCENARIOS!$N$23)</f>
        <v>0.4</v>
      </c>
      <c r="AJ974" s="15">
        <f t="shared" si="236"/>
        <v>83633.8969928626</v>
      </c>
      <c r="AL974" t="str">
        <f t="shared" si="237"/>
        <v>Y</v>
      </c>
      <c r="AM974" s="21">
        <f t="shared" si="238"/>
        <v>209084.742482156</v>
      </c>
    </row>
    <row r="975" ht="15" customHeight="1" spans="1:39">
      <c r="A975" s="52" t="s">
        <v>1992</v>
      </c>
      <c r="B975" s="52" t="s">
        <v>419</v>
      </c>
      <c r="C975" s="52" t="s">
        <v>420</v>
      </c>
      <c r="D975" s="52" t="s">
        <v>929</v>
      </c>
      <c r="E975" s="10" t="s">
        <v>242</v>
      </c>
      <c r="F975" s="52" t="s">
        <v>421</v>
      </c>
      <c r="G975" s="52" t="s">
        <v>173</v>
      </c>
      <c r="H975" s="52" t="s">
        <v>255</v>
      </c>
      <c r="I975" s="52" t="s">
        <v>930</v>
      </c>
      <c r="J975" s="52" t="s">
        <v>169</v>
      </c>
      <c r="K975" s="52" t="s">
        <v>931</v>
      </c>
      <c r="L975" s="53" t="s">
        <v>293</v>
      </c>
      <c r="M975" s="13">
        <v>730</v>
      </c>
      <c r="N975" s="14">
        <f t="shared" si="227"/>
        <v>2</v>
      </c>
      <c r="O975" s="15">
        <v>15350</v>
      </c>
      <c r="P975" s="15">
        <f t="shared" si="228"/>
        <v>11205500</v>
      </c>
      <c r="Q975" s="16">
        <f>IFERROR(VLOOKUP(G975,SCENARIOS!$A$13:$E$18,2,0),0.025)</f>
        <v>0.04</v>
      </c>
      <c r="R975" s="52">
        <f>IFERROR(VLOOKUP(L975,INPUTS!$A$107:$B$120,2,0),0.0082)</f>
        <v>0.0079</v>
      </c>
      <c r="S975" s="52">
        <f t="shared" si="229"/>
        <v>121.265</v>
      </c>
      <c r="T975" s="15">
        <f t="shared" si="230"/>
        <v>88523.45</v>
      </c>
      <c r="U975" s="15">
        <f>T975/INPUTS!$B$7*1000</f>
        <v>110654312.5</v>
      </c>
      <c r="V975" s="15">
        <f>T975*INPUTS!$B$6</f>
        <v>279734.102</v>
      </c>
      <c r="W975" s="54" t="s">
        <v>396</v>
      </c>
      <c r="X975" s="54" t="s">
        <v>396</v>
      </c>
      <c r="Y975" s="67">
        <f>IFERROR(VLOOKUP(E975,INPUTS!$A$44:$B$103,2,0),0)</f>
        <v>0</v>
      </c>
      <c r="Z975" s="15">
        <f t="shared" si="231"/>
        <v>0</v>
      </c>
      <c r="AA975" s="20">
        <f>IFERROR(VLOOKUP(E975,INPUTS!$A$44:$C$103,3,0),SCENARIOS!$J$23)</f>
        <v>0.03</v>
      </c>
      <c r="AB975" s="15">
        <f t="shared" si="232"/>
        <v>3231.06937118884</v>
      </c>
      <c r="AC975" s="20">
        <f>IFERROR(VLOOKUP($E975,INPUTS!$A$44:$G$103,4,0),SCENARIOS!$K$23)</f>
        <v>0.1</v>
      </c>
      <c r="AD975" s="15">
        <f t="shared" si="233"/>
        <v>13103.6330943755</v>
      </c>
      <c r="AE975" s="20">
        <f>IFERROR(VLOOKUP($E975,INPUTS!$A$44:$G$103,5,0),SCENARIOS!$L$23)</f>
        <v>0.2</v>
      </c>
      <c r="AF975" s="15">
        <f t="shared" si="234"/>
        <v>31885.1464725133</v>
      </c>
      <c r="AG975" s="20">
        <f>IFERROR(VLOOKUP($E975,INPUTS!$A$44:$G$103,6,0),SCENARIOS!$M$23)</f>
        <v>0.3</v>
      </c>
      <c r="AH975" s="15">
        <f t="shared" si="235"/>
        <v>58189.7339988486</v>
      </c>
      <c r="AI975" s="20">
        <f>IFERROR(VLOOKUP($E975,INPUTS!$A$44:$G$103,7,0),SCENARIOS!$N$23)</f>
        <v>0.4</v>
      </c>
      <c r="AJ975" s="15">
        <f t="shared" si="236"/>
        <v>94395.6116794441</v>
      </c>
      <c r="AL975" t="str">
        <f t="shared" si="237"/>
        <v>N</v>
      </c>
      <c r="AM975" s="21">
        <f t="shared" si="238"/>
        <v>235989.02919861</v>
      </c>
    </row>
    <row r="976" ht="15" customHeight="1" spans="1:39">
      <c r="A976" s="52" t="s">
        <v>1993</v>
      </c>
      <c r="B976" s="52" t="s">
        <v>419</v>
      </c>
      <c r="C976" s="52" t="s">
        <v>420</v>
      </c>
      <c r="D976" s="52" t="s">
        <v>929</v>
      </c>
      <c r="E976" s="10" t="s">
        <v>242</v>
      </c>
      <c r="F976" s="52" t="s">
        <v>421</v>
      </c>
      <c r="G976" s="52" t="s">
        <v>173</v>
      </c>
      <c r="H976" s="52" t="s">
        <v>249</v>
      </c>
      <c r="I976" s="52" t="s">
        <v>930</v>
      </c>
      <c r="J976" s="52" t="s">
        <v>169</v>
      </c>
      <c r="K976" s="52" t="s">
        <v>931</v>
      </c>
      <c r="L976" s="53" t="s">
        <v>293</v>
      </c>
      <c r="M976" s="13">
        <v>365</v>
      </c>
      <c r="N976" s="14">
        <f t="shared" si="227"/>
        <v>1</v>
      </c>
      <c r="O976" s="15">
        <v>15000</v>
      </c>
      <c r="P976" s="15">
        <f t="shared" si="228"/>
        <v>5475000</v>
      </c>
      <c r="Q976" s="16">
        <f>IFERROR(VLOOKUP(G976,SCENARIOS!$A$13:$E$18,2,0),0.025)</f>
        <v>0.04</v>
      </c>
      <c r="R976" s="52">
        <f>IFERROR(VLOOKUP(L976,INPUTS!$A$107:$B$120,2,0),0.0082)</f>
        <v>0.0079</v>
      </c>
      <c r="S976" s="52">
        <f t="shared" si="229"/>
        <v>118.5</v>
      </c>
      <c r="T976" s="15">
        <f t="shared" si="230"/>
        <v>43252.5</v>
      </c>
      <c r="U976" s="15">
        <f>T976/INPUTS!$B$7*1000</f>
        <v>54065625</v>
      </c>
      <c r="V976" s="15">
        <f>T976*INPUTS!$B$6</f>
        <v>136677.9</v>
      </c>
      <c r="W976" s="54" t="s">
        <v>396</v>
      </c>
      <c r="X976" s="54" t="s">
        <v>396</v>
      </c>
      <c r="Y976" s="67">
        <f>IFERROR(VLOOKUP(E976,INPUTS!$A$44:$B$103,2,0),0)</f>
        <v>0</v>
      </c>
      <c r="Z976" s="15">
        <f t="shared" si="231"/>
        <v>0</v>
      </c>
      <c r="AA976" s="20">
        <f>IFERROR(VLOOKUP(E976,INPUTS!$A$44:$C$103,3,0),SCENARIOS!$J$23)</f>
        <v>0.03</v>
      </c>
      <c r="AB976" s="15">
        <f t="shared" si="232"/>
        <v>1578.69838983168</v>
      </c>
      <c r="AC976" s="20">
        <f>IFERROR(VLOOKUP($E976,INPUTS!$A$44:$G$103,4,0),SCENARIOS!$K$23)</f>
        <v>0.1</v>
      </c>
      <c r="AD976" s="15">
        <f t="shared" si="233"/>
        <v>6402.42659334307</v>
      </c>
      <c r="AE976" s="20">
        <f>IFERROR(VLOOKUP($E976,INPUTS!$A$44:$G$103,5,0),SCENARIOS!$L$23)</f>
        <v>0.2</v>
      </c>
      <c r="AF976" s="15">
        <f t="shared" si="234"/>
        <v>15579.0617943876</v>
      </c>
      <c r="AG976" s="20">
        <f>IFERROR(VLOOKUP($E976,INPUTS!$A$44:$G$103,6,0),SCENARIOS!$M$23)</f>
        <v>0.3</v>
      </c>
      <c r="AH976" s="15">
        <f t="shared" si="235"/>
        <v>28431.4661232159</v>
      </c>
      <c r="AI976" s="20">
        <f>IFERROR(VLOOKUP($E976,INPUTS!$A$44:$G$103,7,0),SCENARIOS!$N$23)</f>
        <v>0.4</v>
      </c>
      <c r="AJ976" s="15">
        <f t="shared" si="236"/>
        <v>46121.6343710639</v>
      </c>
      <c r="AL976" t="str">
        <f t="shared" si="237"/>
        <v>N</v>
      </c>
      <c r="AM976" s="21">
        <f t="shared" si="238"/>
        <v>115304.08592766</v>
      </c>
    </row>
    <row r="977" ht="15" customHeight="1" spans="1:39">
      <c r="A977" s="52" t="s">
        <v>1994</v>
      </c>
      <c r="B977" s="52" t="s">
        <v>419</v>
      </c>
      <c r="C977" s="52" t="s">
        <v>420</v>
      </c>
      <c r="D977" s="52" t="s">
        <v>929</v>
      </c>
      <c r="E977" s="10" t="s">
        <v>242</v>
      </c>
      <c r="F977" s="52" t="s">
        <v>421</v>
      </c>
      <c r="G977" s="52" t="s">
        <v>173</v>
      </c>
      <c r="H977" s="52" t="s">
        <v>253</v>
      </c>
      <c r="I977" s="52" t="s">
        <v>930</v>
      </c>
      <c r="J977" s="52" t="s">
        <v>169</v>
      </c>
      <c r="K977" s="52" t="s">
        <v>931</v>
      </c>
      <c r="L977" s="53" t="s">
        <v>293</v>
      </c>
      <c r="M977" s="13">
        <v>365</v>
      </c>
      <c r="N977" s="14">
        <f t="shared" si="227"/>
        <v>1</v>
      </c>
      <c r="O977" s="15">
        <v>14040</v>
      </c>
      <c r="P977" s="15">
        <f t="shared" si="228"/>
        <v>5124600</v>
      </c>
      <c r="Q977" s="16">
        <f>IFERROR(VLOOKUP(G977,SCENARIOS!$A$13:$E$18,2,0),0.025)</f>
        <v>0.04</v>
      </c>
      <c r="R977" s="52">
        <f>IFERROR(VLOOKUP(L977,INPUTS!$A$107:$B$120,2,0),0.0082)</f>
        <v>0.0079</v>
      </c>
      <c r="S977" s="52">
        <f t="shared" si="229"/>
        <v>110.916</v>
      </c>
      <c r="T977" s="15">
        <f t="shared" si="230"/>
        <v>40484.34</v>
      </c>
      <c r="U977" s="15">
        <f>T977/INPUTS!$B$7*1000</f>
        <v>50605425</v>
      </c>
      <c r="V977" s="15">
        <f>T977*INPUTS!$B$6</f>
        <v>127930.5144</v>
      </c>
      <c r="W977" s="54" t="s">
        <v>396</v>
      </c>
      <c r="X977" s="54" t="s">
        <v>396</v>
      </c>
      <c r="Y977" s="67">
        <f>IFERROR(VLOOKUP(E977,INPUTS!$A$44:$B$103,2,0),0)</f>
        <v>0</v>
      </c>
      <c r="Z977" s="15">
        <f t="shared" si="231"/>
        <v>0</v>
      </c>
      <c r="AA977" s="20">
        <f>IFERROR(VLOOKUP(E977,INPUTS!$A$44:$C$103,3,0),SCENARIOS!$J$23)</f>
        <v>0.03</v>
      </c>
      <c r="AB977" s="15">
        <f t="shared" si="232"/>
        <v>1477.66169288245</v>
      </c>
      <c r="AC977" s="20">
        <f>IFERROR(VLOOKUP($E977,INPUTS!$A$44:$G$103,4,0),SCENARIOS!$K$23)</f>
        <v>0.1</v>
      </c>
      <c r="AD977" s="15">
        <f t="shared" si="233"/>
        <v>5992.67129136911</v>
      </c>
      <c r="AE977" s="20">
        <f>IFERROR(VLOOKUP($E977,INPUTS!$A$44:$G$103,5,0),SCENARIOS!$L$23)</f>
        <v>0.2</v>
      </c>
      <c r="AF977" s="15">
        <f t="shared" si="234"/>
        <v>14582.0018395468</v>
      </c>
      <c r="AG977" s="20">
        <f>IFERROR(VLOOKUP($E977,INPUTS!$A$44:$G$103,6,0),SCENARIOS!$M$23)</f>
        <v>0.3</v>
      </c>
      <c r="AH977" s="15">
        <f t="shared" si="235"/>
        <v>26611.8522913301</v>
      </c>
      <c r="AI977" s="20">
        <f>IFERROR(VLOOKUP($E977,INPUTS!$A$44:$G$103,7,0),SCENARIOS!$N$23)</f>
        <v>0.4</v>
      </c>
      <c r="AJ977" s="15">
        <f t="shared" si="236"/>
        <v>43169.8497713158</v>
      </c>
      <c r="AL977" t="str">
        <f t="shared" si="237"/>
        <v>N</v>
      </c>
      <c r="AM977" s="21">
        <f t="shared" si="238"/>
        <v>107924.62442829</v>
      </c>
    </row>
    <row r="978" ht="15" customHeight="1" spans="1:39">
      <c r="A978" s="52" t="s">
        <v>1995</v>
      </c>
      <c r="B978" s="52" t="s">
        <v>419</v>
      </c>
      <c r="C978" s="52" t="s">
        <v>420</v>
      </c>
      <c r="D978" s="52" t="s">
        <v>929</v>
      </c>
      <c r="E978" s="10" t="s">
        <v>242</v>
      </c>
      <c r="F978" s="52" t="s">
        <v>421</v>
      </c>
      <c r="G978" s="52" t="s">
        <v>173</v>
      </c>
      <c r="H978" s="52" t="s">
        <v>670</v>
      </c>
      <c r="I978" s="52" t="s">
        <v>930</v>
      </c>
      <c r="J978" s="52" t="s">
        <v>169</v>
      </c>
      <c r="K978" s="52" t="s">
        <v>931</v>
      </c>
      <c r="L978" s="53" t="s">
        <v>291</v>
      </c>
      <c r="M978" s="13">
        <v>365</v>
      </c>
      <c r="N978" s="14">
        <f t="shared" si="227"/>
        <v>1</v>
      </c>
      <c r="O978" s="15">
        <v>8980</v>
      </c>
      <c r="P978" s="15">
        <f t="shared" si="228"/>
        <v>3277700</v>
      </c>
      <c r="Q978" s="16">
        <f>IFERROR(VLOOKUP(G978,SCENARIOS!$A$13:$E$18,2,0),0.025)</f>
        <v>0.04</v>
      </c>
      <c r="R978" s="52">
        <f>IFERROR(VLOOKUP(L978,INPUTS!$A$107:$B$120,2,0),0.0082)</f>
        <v>0.0079</v>
      </c>
      <c r="S978" s="52">
        <f t="shared" si="229"/>
        <v>70.942</v>
      </c>
      <c r="T978" s="15">
        <f t="shared" si="230"/>
        <v>25893.83</v>
      </c>
      <c r="U978" s="15">
        <f>T978/INPUTS!$B$7*1000</f>
        <v>32367287.5</v>
      </c>
      <c r="V978" s="15">
        <f>T978*INPUTS!$B$6</f>
        <v>81824.5028</v>
      </c>
      <c r="W978" s="54" t="s">
        <v>396</v>
      </c>
      <c r="X978" s="54" t="s">
        <v>396</v>
      </c>
      <c r="Y978" s="67">
        <f>IFERROR(VLOOKUP(E978,INPUTS!$A$44:$B$103,2,0),0)</f>
        <v>0</v>
      </c>
      <c r="Z978" s="15">
        <f t="shared" si="231"/>
        <v>0</v>
      </c>
      <c r="AA978" s="20">
        <f>IFERROR(VLOOKUP(E978,INPUTS!$A$44:$C$103,3,0),SCENARIOS!$J$23)</f>
        <v>0.03</v>
      </c>
      <c r="AB978" s="15">
        <f t="shared" si="232"/>
        <v>945.114102712566</v>
      </c>
      <c r="AC978" s="20">
        <f>IFERROR(VLOOKUP($E978,INPUTS!$A$44:$G$103,4,0),SCENARIOS!$K$23)</f>
        <v>0.1</v>
      </c>
      <c r="AD978" s="15">
        <f t="shared" si="233"/>
        <v>3832.91938721472</v>
      </c>
      <c r="AE978" s="20">
        <f>IFERROR(VLOOKUP($E978,INPUTS!$A$44:$G$103,5,0),SCENARIOS!$L$23)</f>
        <v>0.2</v>
      </c>
      <c r="AF978" s="15">
        <f t="shared" si="234"/>
        <v>9326.66499424003</v>
      </c>
      <c r="AG978" s="20">
        <f>IFERROR(VLOOKUP($E978,INPUTS!$A$44:$G$103,6,0),SCENARIOS!$M$23)</f>
        <v>0.3</v>
      </c>
      <c r="AH978" s="15">
        <f t="shared" si="235"/>
        <v>17020.9710524319</v>
      </c>
      <c r="AI978" s="20">
        <f>IFERROR(VLOOKUP($E978,INPUTS!$A$44:$G$103,7,0),SCENARIOS!$N$23)</f>
        <v>0.4</v>
      </c>
      <c r="AJ978" s="15">
        <f t="shared" si="236"/>
        <v>27611.4851101436</v>
      </c>
      <c r="AL978" t="str">
        <f t="shared" si="237"/>
        <v>N</v>
      </c>
      <c r="AM978" s="21">
        <f t="shared" si="238"/>
        <v>69028.712775359</v>
      </c>
    </row>
    <row r="979" ht="15" customHeight="1" spans="1:39">
      <c r="A979" s="52" t="s">
        <v>1996</v>
      </c>
      <c r="B979" s="52" t="s">
        <v>419</v>
      </c>
      <c r="C979" s="52" t="s">
        <v>420</v>
      </c>
      <c r="D979" s="52" t="s">
        <v>929</v>
      </c>
      <c r="E979" s="10" t="s">
        <v>242</v>
      </c>
      <c r="F979" s="52" t="s">
        <v>421</v>
      </c>
      <c r="G979" s="52" t="s">
        <v>173</v>
      </c>
      <c r="H979" s="52" t="s">
        <v>234</v>
      </c>
      <c r="I979" s="52" t="s">
        <v>424</v>
      </c>
      <c r="J979" s="52" t="s">
        <v>173</v>
      </c>
      <c r="K979" s="52" t="s">
        <v>931</v>
      </c>
      <c r="L979" s="53" t="s">
        <v>291</v>
      </c>
      <c r="M979" s="13">
        <v>1825</v>
      </c>
      <c r="N979" s="14">
        <f t="shared" si="227"/>
        <v>5</v>
      </c>
      <c r="O979" s="15">
        <v>5350</v>
      </c>
      <c r="P979" s="15">
        <f t="shared" si="228"/>
        <v>9763750</v>
      </c>
      <c r="Q979" s="16">
        <f>IFERROR(VLOOKUP(G979,SCENARIOS!$A$13:$E$18,2,0),0.025)</f>
        <v>0.04</v>
      </c>
      <c r="R979" s="52">
        <f>IFERROR(VLOOKUP(L979,INPUTS!$A$107:$B$120,2,0),0.0082)</f>
        <v>0.0079</v>
      </c>
      <c r="S979" s="52">
        <f t="shared" si="229"/>
        <v>42.265</v>
      </c>
      <c r="T979" s="15">
        <f t="shared" si="230"/>
        <v>77133.625</v>
      </c>
      <c r="U979" s="15">
        <f>T979/INPUTS!$B$7*1000</f>
        <v>96417031.25</v>
      </c>
      <c r="V979" s="15">
        <f>T979*INPUTS!$B$6</f>
        <v>243742.255</v>
      </c>
      <c r="W979" s="54" t="s">
        <v>396</v>
      </c>
      <c r="X979" s="54" t="s">
        <v>396</v>
      </c>
      <c r="Y979" s="67">
        <f>IFERROR(VLOOKUP(E979,INPUTS!$A$44:$B$103,2,0),0)</f>
        <v>0</v>
      </c>
      <c r="Z979" s="15">
        <f t="shared" si="231"/>
        <v>0</v>
      </c>
      <c r="AA979" s="20">
        <f>IFERROR(VLOOKUP(E979,INPUTS!$A$44:$C$103,3,0),SCENARIOS!$J$23)</f>
        <v>0.03</v>
      </c>
      <c r="AB979" s="15">
        <f t="shared" si="232"/>
        <v>2815.3454618665</v>
      </c>
      <c r="AC979" s="20">
        <f>IFERROR(VLOOKUP($E979,INPUTS!$A$44:$G$103,4,0),SCENARIOS!$K$23)</f>
        <v>0.1</v>
      </c>
      <c r="AD979" s="15">
        <f t="shared" si="233"/>
        <v>11417.6607581285</v>
      </c>
      <c r="AE979" s="20">
        <f>IFERROR(VLOOKUP($E979,INPUTS!$A$44:$G$103,5,0),SCENARIOS!$L$23)</f>
        <v>0.2</v>
      </c>
      <c r="AF979" s="15">
        <f t="shared" si="234"/>
        <v>27782.6601999912</v>
      </c>
      <c r="AG979" s="20">
        <f>IFERROR(VLOOKUP($E979,INPUTS!$A$44:$G$103,6,0),SCENARIOS!$M$23)</f>
        <v>0.3</v>
      </c>
      <c r="AH979" s="15">
        <f t="shared" si="235"/>
        <v>50702.7812530684</v>
      </c>
      <c r="AI979" s="20">
        <f>IFERROR(VLOOKUP($E979,INPUTS!$A$44:$G$103,7,0),SCENARIOS!$N$23)</f>
        <v>0.4</v>
      </c>
      <c r="AJ979" s="15">
        <f t="shared" si="236"/>
        <v>82250.2479617307</v>
      </c>
      <c r="AL979" t="str">
        <f t="shared" si="237"/>
        <v>Y</v>
      </c>
      <c r="AM979" s="21">
        <f t="shared" si="238"/>
        <v>205625.619904327</v>
      </c>
    </row>
    <row r="980" ht="15" customHeight="1" spans="1:39">
      <c r="A980" s="52" t="s">
        <v>1997</v>
      </c>
      <c r="B980" s="52" t="s">
        <v>419</v>
      </c>
      <c r="C980" s="52" t="s">
        <v>420</v>
      </c>
      <c r="D980" s="52" t="s">
        <v>929</v>
      </c>
      <c r="E980" s="10" t="s">
        <v>242</v>
      </c>
      <c r="F980" s="52" t="s">
        <v>421</v>
      </c>
      <c r="G980" s="52" t="s">
        <v>173</v>
      </c>
      <c r="H980" s="52" t="s">
        <v>505</v>
      </c>
      <c r="I980" s="52" t="s">
        <v>504</v>
      </c>
      <c r="J980" s="52" t="s">
        <v>173</v>
      </c>
      <c r="K980" s="52" t="s">
        <v>931</v>
      </c>
      <c r="L980" s="53" t="s">
        <v>291</v>
      </c>
      <c r="M980" s="13">
        <v>1095</v>
      </c>
      <c r="N980" s="14">
        <f t="shared" si="227"/>
        <v>3</v>
      </c>
      <c r="O980" s="15">
        <v>4690</v>
      </c>
      <c r="P980" s="15">
        <f t="shared" si="228"/>
        <v>5135550</v>
      </c>
      <c r="Q980" s="16">
        <f>IFERROR(VLOOKUP(G980,SCENARIOS!$A$13:$E$18,2,0),0.025)</f>
        <v>0.04</v>
      </c>
      <c r="R980" s="52">
        <f>IFERROR(VLOOKUP(L980,INPUTS!$A$107:$B$120,2,0),0.0082)</f>
        <v>0.0079</v>
      </c>
      <c r="S980" s="52">
        <f t="shared" si="229"/>
        <v>37.051</v>
      </c>
      <c r="T980" s="15">
        <f t="shared" si="230"/>
        <v>40570.845</v>
      </c>
      <c r="U980" s="15">
        <f>T980/INPUTS!$B$7*1000</f>
        <v>50713556.25</v>
      </c>
      <c r="V980" s="15">
        <f>T980*INPUTS!$B$6</f>
        <v>128203.8702</v>
      </c>
      <c r="W980" s="54" t="s">
        <v>396</v>
      </c>
      <c r="X980" s="54" t="s">
        <v>396</v>
      </c>
      <c r="Y980" s="67">
        <f>IFERROR(VLOOKUP(E980,INPUTS!$A$44:$B$103,2,0),0)</f>
        <v>0</v>
      </c>
      <c r="Z980" s="15">
        <f t="shared" si="231"/>
        <v>0</v>
      </c>
      <c r="AA980" s="20">
        <f>IFERROR(VLOOKUP(E980,INPUTS!$A$44:$C$103,3,0),SCENARIOS!$J$23)</f>
        <v>0.03</v>
      </c>
      <c r="AB980" s="15">
        <f t="shared" si="232"/>
        <v>1480.81908966212</v>
      </c>
      <c r="AC980" s="20">
        <f>IFERROR(VLOOKUP($E980,INPUTS!$A$44:$G$103,4,0),SCENARIOS!$K$23)</f>
        <v>0.1</v>
      </c>
      <c r="AD980" s="15">
        <f t="shared" si="233"/>
        <v>6005.4761445558</v>
      </c>
      <c r="AE980" s="20">
        <f>IFERROR(VLOOKUP($E980,INPUTS!$A$44:$G$103,5,0),SCENARIOS!$L$23)</f>
        <v>0.2</v>
      </c>
      <c r="AF980" s="15">
        <f t="shared" si="234"/>
        <v>14613.1599631356</v>
      </c>
      <c r="AG980" s="20">
        <f>IFERROR(VLOOKUP($E980,INPUTS!$A$44:$G$103,6,0),SCENARIOS!$M$23)</f>
        <v>0.3</v>
      </c>
      <c r="AH980" s="15">
        <f t="shared" si="235"/>
        <v>26668.7152235765</v>
      </c>
      <c r="AI980" s="20">
        <f>IFERROR(VLOOKUP($E980,INPUTS!$A$44:$G$103,7,0),SCENARIOS!$N$23)</f>
        <v>0.4</v>
      </c>
      <c r="AJ980" s="15">
        <f t="shared" si="236"/>
        <v>43262.093040058</v>
      </c>
      <c r="AL980" t="str">
        <f t="shared" si="237"/>
        <v>Y</v>
      </c>
      <c r="AM980" s="21">
        <f t="shared" si="238"/>
        <v>108155.232600145</v>
      </c>
    </row>
    <row r="981" ht="15" customHeight="1" spans="1:39">
      <c r="A981" s="52" t="s">
        <v>1998</v>
      </c>
      <c r="B981" s="52" t="s">
        <v>419</v>
      </c>
      <c r="C981" s="52" t="s">
        <v>420</v>
      </c>
      <c r="D981" s="52" t="s">
        <v>929</v>
      </c>
      <c r="E981" s="10" t="s">
        <v>242</v>
      </c>
      <c r="F981" s="52" t="s">
        <v>421</v>
      </c>
      <c r="G981" s="52" t="s">
        <v>173</v>
      </c>
      <c r="H981" s="52" t="s">
        <v>428</v>
      </c>
      <c r="I981" s="52" t="s">
        <v>1620</v>
      </c>
      <c r="J981" s="52" t="s">
        <v>173</v>
      </c>
      <c r="K981" s="52" t="s">
        <v>931</v>
      </c>
      <c r="L981" s="53" t="s">
        <v>291</v>
      </c>
      <c r="M981" s="13">
        <v>1825</v>
      </c>
      <c r="N981" s="14">
        <f t="shared" si="227"/>
        <v>5</v>
      </c>
      <c r="O981" s="15">
        <v>2580</v>
      </c>
      <c r="P981" s="15">
        <f t="shared" si="228"/>
        <v>4708500</v>
      </c>
      <c r="Q981" s="16">
        <f>IFERROR(VLOOKUP(G981,SCENARIOS!$A$13:$E$18,2,0),0.025)</f>
        <v>0.04</v>
      </c>
      <c r="R981" s="52">
        <f>IFERROR(VLOOKUP(L981,INPUTS!$A$107:$B$120,2,0),0.0082)</f>
        <v>0.0079</v>
      </c>
      <c r="S981" s="52">
        <f t="shared" si="229"/>
        <v>20.382</v>
      </c>
      <c r="T981" s="15">
        <f t="shared" si="230"/>
        <v>37197.15</v>
      </c>
      <c r="U981" s="15">
        <f>T981/INPUTS!$B$7*1000</f>
        <v>46496437.5</v>
      </c>
      <c r="V981" s="15">
        <f>T981*INPUTS!$B$6</f>
        <v>117542.994</v>
      </c>
      <c r="W981" s="54" t="s">
        <v>521</v>
      </c>
      <c r="X981" s="54" t="s">
        <v>396</v>
      </c>
      <c r="Y981" s="67">
        <f>IFERROR(VLOOKUP(E981,INPUTS!$A$44:$B$103,2,0),0)</f>
        <v>0</v>
      </c>
      <c r="Z981" s="15">
        <f t="shared" si="231"/>
        <v>0</v>
      </c>
      <c r="AA981" s="20">
        <f>IFERROR(VLOOKUP(E981,INPUTS!$A$44:$C$103,3,0),SCENARIOS!$J$23)</f>
        <v>0.03</v>
      </c>
      <c r="AB981" s="15">
        <f t="shared" si="232"/>
        <v>1357.68061525525</v>
      </c>
      <c r="AC981" s="20">
        <f>IFERROR(VLOOKUP($E981,INPUTS!$A$44:$G$103,4,0),SCENARIOS!$K$23)</f>
        <v>0.1</v>
      </c>
      <c r="AD981" s="15">
        <f t="shared" si="233"/>
        <v>5506.08687027504</v>
      </c>
      <c r="AE981" s="20">
        <f>IFERROR(VLOOKUP($E981,INPUTS!$A$44:$G$103,5,0),SCENARIOS!$L$23)</f>
        <v>0.2</v>
      </c>
      <c r="AF981" s="15">
        <f t="shared" si="234"/>
        <v>13397.9931431733</v>
      </c>
      <c r="AG981" s="20">
        <f>IFERROR(VLOOKUP($E981,INPUTS!$A$44:$G$103,6,0),SCENARIOS!$M$23)</f>
        <v>0.3</v>
      </c>
      <c r="AH981" s="15">
        <f t="shared" si="235"/>
        <v>24451.0608659657</v>
      </c>
      <c r="AI981" s="20">
        <f>IFERROR(VLOOKUP($E981,INPUTS!$A$44:$G$103,7,0),SCENARIOS!$N$23)</f>
        <v>0.4</v>
      </c>
      <c r="AJ981" s="15">
        <f t="shared" si="236"/>
        <v>39664.605559115</v>
      </c>
      <c r="AL981" t="str">
        <f t="shared" si="237"/>
        <v>Y</v>
      </c>
      <c r="AM981" s="21">
        <f t="shared" si="238"/>
        <v>99161.5138977874</v>
      </c>
    </row>
    <row r="982" ht="15" customHeight="1" spans="1:39">
      <c r="A982" s="52" t="s">
        <v>1999</v>
      </c>
      <c r="B982" s="52" t="s">
        <v>419</v>
      </c>
      <c r="C982" s="52" t="s">
        <v>420</v>
      </c>
      <c r="D982" s="52" t="s">
        <v>929</v>
      </c>
      <c r="E982" s="10" t="s">
        <v>242</v>
      </c>
      <c r="F982" s="52" t="s">
        <v>421</v>
      </c>
      <c r="G982" s="52" t="s">
        <v>173</v>
      </c>
      <c r="H982" s="52" t="s">
        <v>264</v>
      </c>
      <c r="I982" s="52" t="s">
        <v>436</v>
      </c>
      <c r="J982" s="52" t="s">
        <v>173</v>
      </c>
      <c r="K982" s="52" t="s">
        <v>931</v>
      </c>
      <c r="L982" s="53" t="s">
        <v>291</v>
      </c>
      <c r="M982" s="13">
        <v>1825</v>
      </c>
      <c r="N982" s="14">
        <f t="shared" si="227"/>
        <v>5</v>
      </c>
      <c r="O982" s="15">
        <v>6290</v>
      </c>
      <c r="P982" s="15">
        <f t="shared" si="228"/>
        <v>11479250</v>
      </c>
      <c r="Q982" s="16">
        <f>IFERROR(VLOOKUP(G982,SCENARIOS!$A$13:$E$18,2,0),0.025)</f>
        <v>0.04</v>
      </c>
      <c r="R982" s="52">
        <f>IFERROR(VLOOKUP(L982,INPUTS!$A$107:$B$120,2,0),0.0082)</f>
        <v>0.0079</v>
      </c>
      <c r="S982" s="52">
        <f t="shared" si="229"/>
        <v>49.691</v>
      </c>
      <c r="T982" s="15">
        <f t="shared" si="230"/>
        <v>90686.075</v>
      </c>
      <c r="U982" s="15">
        <f>T982/INPUTS!$B$7*1000</f>
        <v>113357593.75</v>
      </c>
      <c r="V982" s="15">
        <f>T982*INPUTS!$B$6</f>
        <v>286567.997</v>
      </c>
      <c r="W982" s="54" t="s">
        <v>396</v>
      </c>
      <c r="X982" s="54" t="s">
        <v>396</v>
      </c>
      <c r="Y982" s="67">
        <f>IFERROR(VLOOKUP(E982,INPUTS!$A$44:$B$103,2,0),0)</f>
        <v>0</v>
      </c>
      <c r="Z982" s="15">
        <f t="shared" si="231"/>
        <v>0</v>
      </c>
      <c r="AA982" s="20">
        <f>IFERROR(VLOOKUP(E982,INPUTS!$A$44:$C$103,3,0),SCENARIOS!$J$23)</f>
        <v>0.03</v>
      </c>
      <c r="AB982" s="15">
        <f t="shared" si="232"/>
        <v>3310.00429068042</v>
      </c>
      <c r="AC982" s="20">
        <f>IFERROR(VLOOKUP($E982,INPUTS!$A$44:$G$103,4,0),SCENARIOS!$K$23)</f>
        <v>0.1</v>
      </c>
      <c r="AD982" s="15">
        <f t="shared" si="233"/>
        <v>13423.7544240426</v>
      </c>
      <c r="AE982" s="20">
        <f>IFERROR(VLOOKUP($E982,INPUTS!$A$44:$G$103,5,0),SCENARIOS!$L$23)</f>
        <v>0.2</v>
      </c>
      <c r="AF982" s="15">
        <f t="shared" si="234"/>
        <v>32664.0995622326</v>
      </c>
      <c r="AG982" s="20">
        <f>IFERROR(VLOOKUP($E982,INPUTS!$A$44:$G$103,6,0),SCENARIOS!$M$23)</f>
        <v>0.3</v>
      </c>
      <c r="AH982" s="15">
        <f t="shared" si="235"/>
        <v>59611.3073050094</v>
      </c>
      <c r="AI982" s="20">
        <f>IFERROR(VLOOKUP($E982,INPUTS!$A$44:$G$103,7,0),SCENARIOS!$N$23)</f>
        <v>0.4</v>
      </c>
      <c r="AJ982" s="15">
        <f t="shared" si="236"/>
        <v>96701.6933979974</v>
      </c>
      <c r="AL982" t="str">
        <f t="shared" si="237"/>
        <v>Y</v>
      </c>
      <c r="AM982" s="21">
        <f t="shared" si="238"/>
        <v>241754.233494993</v>
      </c>
    </row>
    <row r="983" ht="15" customHeight="1" spans="1:39">
      <c r="A983" s="52" t="s">
        <v>2000</v>
      </c>
      <c r="B983" s="52" t="s">
        <v>419</v>
      </c>
      <c r="C983" s="52" t="s">
        <v>420</v>
      </c>
      <c r="D983" s="52" t="s">
        <v>929</v>
      </c>
      <c r="E983" s="10" t="s">
        <v>242</v>
      </c>
      <c r="F983" s="52" t="s">
        <v>421</v>
      </c>
      <c r="G983" s="52" t="s">
        <v>173</v>
      </c>
      <c r="H983" s="52" t="s">
        <v>267</v>
      </c>
      <c r="I983" s="52" t="s">
        <v>436</v>
      </c>
      <c r="J983" s="52" t="s">
        <v>173</v>
      </c>
      <c r="K983" s="52" t="s">
        <v>931</v>
      </c>
      <c r="L983" s="53" t="s">
        <v>291</v>
      </c>
      <c r="M983" s="13">
        <v>1095</v>
      </c>
      <c r="N983" s="14">
        <f t="shared" si="227"/>
        <v>3</v>
      </c>
      <c r="O983" s="15">
        <v>6020</v>
      </c>
      <c r="P983" s="15">
        <f t="shared" si="228"/>
        <v>6591900</v>
      </c>
      <c r="Q983" s="16">
        <f>IFERROR(VLOOKUP(G983,SCENARIOS!$A$13:$E$18,2,0),0.025)</f>
        <v>0.04</v>
      </c>
      <c r="R983" s="52">
        <f>IFERROR(VLOOKUP(L983,INPUTS!$A$107:$B$120,2,0),0.0082)</f>
        <v>0.0079</v>
      </c>
      <c r="S983" s="52">
        <f t="shared" si="229"/>
        <v>47.558</v>
      </c>
      <c r="T983" s="15">
        <f t="shared" si="230"/>
        <v>52076.01</v>
      </c>
      <c r="U983" s="15">
        <f>T983/INPUTS!$B$7*1000</f>
        <v>65095012.5</v>
      </c>
      <c r="V983" s="15">
        <f>T983*INPUTS!$B$6</f>
        <v>164560.1916</v>
      </c>
      <c r="W983" s="54" t="s">
        <v>396</v>
      </c>
      <c r="X983" s="54" t="s">
        <v>396</v>
      </c>
      <c r="Y983" s="67">
        <f>IFERROR(VLOOKUP(E983,INPUTS!$A$44:$B$103,2,0),0)</f>
        <v>0</v>
      </c>
      <c r="Z983" s="15">
        <f t="shared" si="231"/>
        <v>0</v>
      </c>
      <c r="AA983" s="20">
        <f>IFERROR(VLOOKUP(E983,INPUTS!$A$44:$C$103,3,0),SCENARIOS!$J$23)</f>
        <v>0.03</v>
      </c>
      <c r="AB983" s="15">
        <f t="shared" si="232"/>
        <v>1900.75286135734</v>
      </c>
      <c r="AC983" s="20">
        <f>IFERROR(VLOOKUP($E983,INPUTS!$A$44:$G$103,4,0),SCENARIOS!$K$23)</f>
        <v>0.1</v>
      </c>
      <c r="AD983" s="15">
        <f t="shared" si="233"/>
        <v>7708.52161838506</v>
      </c>
      <c r="AE983" s="20">
        <f>IFERROR(VLOOKUP($E983,INPUTS!$A$44:$G$103,5,0),SCENARIOS!$L$23)</f>
        <v>0.2</v>
      </c>
      <c r="AF983" s="15">
        <f t="shared" si="234"/>
        <v>18757.1904004427</v>
      </c>
      <c r="AG983" s="20">
        <f>IFERROR(VLOOKUP($E983,INPUTS!$A$44:$G$103,6,0),SCENARIOS!$M$23)</f>
        <v>0.3</v>
      </c>
      <c r="AH983" s="15">
        <f t="shared" si="235"/>
        <v>34231.485212352</v>
      </c>
      <c r="AI983" s="20">
        <f>IFERROR(VLOOKUP($E983,INPUTS!$A$44:$G$103,7,0),SCENARIOS!$N$23)</f>
        <v>0.4</v>
      </c>
      <c r="AJ983" s="15">
        <f t="shared" si="236"/>
        <v>55530.447782761</v>
      </c>
      <c r="AL983" t="str">
        <f t="shared" si="237"/>
        <v>Y</v>
      </c>
      <c r="AM983" s="21">
        <f t="shared" si="238"/>
        <v>138826.119456902</v>
      </c>
    </row>
    <row r="984" ht="15" customHeight="1" spans="1:39">
      <c r="A984" s="52" t="s">
        <v>2001</v>
      </c>
      <c r="B984" s="52" t="s">
        <v>419</v>
      </c>
      <c r="C984" s="52" t="s">
        <v>420</v>
      </c>
      <c r="D984" s="52" t="s">
        <v>929</v>
      </c>
      <c r="E984" s="10" t="s">
        <v>242</v>
      </c>
      <c r="F984" s="52" t="s">
        <v>421</v>
      </c>
      <c r="G984" s="52" t="s">
        <v>173</v>
      </c>
      <c r="H984" s="52" t="s">
        <v>271</v>
      </c>
      <c r="I984" s="52" t="s">
        <v>581</v>
      </c>
      <c r="J984" s="52" t="s">
        <v>173</v>
      </c>
      <c r="K984" s="52" t="s">
        <v>931</v>
      </c>
      <c r="L984" s="53" t="s">
        <v>291</v>
      </c>
      <c r="M984" s="13">
        <v>730</v>
      </c>
      <c r="N984" s="14">
        <f t="shared" si="227"/>
        <v>2</v>
      </c>
      <c r="O984" s="15">
        <v>8820</v>
      </c>
      <c r="P984" s="15">
        <f t="shared" si="228"/>
        <v>6438600</v>
      </c>
      <c r="Q984" s="16">
        <f>IFERROR(VLOOKUP(G984,SCENARIOS!$A$13:$E$18,2,0),0.025)</f>
        <v>0.04</v>
      </c>
      <c r="R984" s="52">
        <f>IFERROR(VLOOKUP(L984,INPUTS!$A$107:$B$120,2,0),0.0082)</f>
        <v>0.0079</v>
      </c>
      <c r="S984" s="52">
        <f t="shared" si="229"/>
        <v>69.678</v>
      </c>
      <c r="T984" s="15">
        <f t="shared" si="230"/>
        <v>50864.94</v>
      </c>
      <c r="U984" s="15">
        <f>T984/INPUTS!$B$7*1000</f>
        <v>63581175</v>
      </c>
      <c r="V984" s="15">
        <f>T984*INPUTS!$B$6</f>
        <v>160733.2104</v>
      </c>
      <c r="W984" s="54" t="s">
        <v>396</v>
      </c>
      <c r="X984" s="54" t="s">
        <v>396</v>
      </c>
      <c r="Y984" s="67">
        <f>IFERROR(VLOOKUP(E984,INPUTS!$A$44:$B$103,2,0),0)</f>
        <v>0</v>
      </c>
      <c r="Z984" s="15">
        <f t="shared" si="231"/>
        <v>0</v>
      </c>
      <c r="AA984" s="20">
        <f>IFERROR(VLOOKUP(E984,INPUTS!$A$44:$C$103,3,0),SCENARIOS!$J$23)</f>
        <v>0.03</v>
      </c>
      <c r="AB984" s="15">
        <f t="shared" si="232"/>
        <v>1856.54930644206</v>
      </c>
      <c r="AC984" s="20">
        <f>IFERROR(VLOOKUP($E984,INPUTS!$A$44:$G$103,4,0),SCENARIOS!$K$23)</f>
        <v>0.1</v>
      </c>
      <c r="AD984" s="15">
        <f t="shared" si="233"/>
        <v>7529.25367377145</v>
      </c>
      <c r="AE984" s="20">
        <f>IFERROR(VLOOKUP($E984,INPUTS!$A$44:$G$103,5,0),SCENARIOS!$L$23)</f>
        <v>0.2</v>
      </c>
      <c r="AF984" s="15">
        <f t="shared" si="234"/>
        <v>18320.9766701998</v>
      </c>
      <c r="AG984" s="20">
        <f>IFERROR(VLOOKUP($E984,INPUTS!$A$44:$G$103,6,0),SCENARIOS!$M$23)</f>
        <v>0.3</v>
      </c>
      <c r="AH984" s="15">
        <f t="shared" si="235"/>
        <v>33435.4041609019</v>
      </c>
      <c r="AI984" s="20">
        <f>IFERROR(VLOOKUP($E984,INPUTS!$A$44:$G$103,7,0),SCENARIOS!$N$23)</f>
        <v>0.4</v>
      </c>
      <c r="AJ984" s="15">
        <f t="shared" si="236"/>
        <v>54239.0420203712</v>
      </c>
      <c r="AL984" t="str">
        <f t="shared" si="237"/>
        <v>Y</v>
      </c>
      <c r="AM984" s="21">
        <f t="shared" si="238"/>
        <v>135597.605050928</v>
      </c>
    </row>
    <row r="985" ht="15" customHeight="1" spans="1:39">
      <c r="A985" s="52" t="s">
        <v>2002</v>
      </c>
      <c r="B985" s="52" t="s">
        <v>419</v>
      </c>
      <c r="C985" s="52" t="s">
        <v>420</v>
      </c>
      <c r="D985" s="52" t="s">
        <v>929</v>
      </c>
      <c r="E985" s="10" t="s">
        <v>242</v>
      </c>
      <c r="F985" s="52" t="s">
        <v>421</v>
      </c>
      <c r="G985" s="52" t="s">
        <v>173</v>
      </c>
      <c r="H985" s="52" t="s">
        <v>545</v>
      </c>
      <c r="I985" s="52" t="s">
        <v>544</v>
      </c>
      <c r="J985" s="52" t="s">
        <v>173</v>
      </c>
      <c r="K985" s="52" t="s">
        <v>931</v>
      </c>
      <c r="L985" s="53" t="s">
        <v>279</v>
      </c>
      <c r="M985" s="13">
        <v>2555</v>
      </c>
      <c r="N985" s="14">
        <f t="shared" si="227"/>
        <v>7</v>
      </c>
      <c r="O985" s="15">
        <v>1440</v>
      </c>
      <c r="P985" s="15">
        <f t="shared" si="228"/>
        <v>3679200</v>
      </c>
      <c r="Q985" s="16">
        <f>IFERROR(VLOOKUP(G985,SCENARIOS!$A$13:$E$18,2,0),0.025)</f>
        <v>0.04</v>
      </c>
      <c r="R985" s="52">
        <f>IFERROR(VLOOKUP(L985,INPUTS!$A$107:$B$120,2,0),0.0082)</f>
        <v>0.0039</v>
      </c>
      <c r="S985" s="52">
        <f t="shared" si="229"/>
        <v>5.616</v>
      </c>
      <c r="T985" s="15">
        <f t="shared" si="230"/>
        <v>14348.88</v>
      </c>
      <c r="U985" s="15">
        <f>T985/INPUTS!$B$7*1000</f>
        <v>17936100</v>
      </c>
      <c r="V985" s="15">
        <f>T985*INPUTS!$B$6</f>
        <v>45342.4608</v>
      </c>
      <c r="W985" s="54" t="s">
        <v>396</v>
      </c>
      <c r="X985" s="54" t="s">
        <v>396</v>
      </c>
      <c r="Y985" s="67">
        <f>IFERROR(VLOOKUP(E985,INPUTS!$A$44:$B$103,2,0),0)</f>
        <v>0</v>
      </c>
      <c r="Z985" s="15">
        <f t="shared" si="231"/>
        <v>0</v>
      </c>
      <c r="AA985" s="20">
        <f>IFERROR(VLOOKUP(E985,INPUTS!$A$44:$C$103,3,0),SCENARIOS!$J$23)</f>
        <v>0.03</v>
      </c>
      <c r="AB985" s="15">
        <f t="shared" si="232"/>
        <v>523.728194945679</v>
      </c>
      <c r="AC985" s="20">
        <f>IFERROR(VLOOKUP($E985,INPUTS!$A$44:$G$103,4,0),SCENARIOS!$K$23)</f>
        <v>0.1</v>
      </c>
      <c r="AD985" s="15">
        <f t="shared" si="233"/>
        <v>2123.98476149791</v>
      </c>
      <c r="AE985" s="20">
        <f>IFERROR(VLOOKUP($E985,INPUTS!$A$44:$G$103,5,0),SCENARIOS!$L$23)</f>
        <v>0.2</v>
      </c>
      <c r="AF985" s="15">
        <f t="shared" si="234"/>
        <v>5168.30444945962</v>
      </c>
      <c r="AG985" s="20">
        <f>IFERROR(VLOOKUP($E985,INPUTS!$A$44:$G$103,6,0),SCENARIOS!$M$23)</f>
        <v>0.3</v>
      </c>
      <c r="AH985" s="15">
        <f t="shared" si="235"/>
        <v>9432.04891338282</v>
      </c>
      <c r="AI985" s="20">
        <f>IFERROR(VLOOKUP($E985,INPUTS!$A$44:$G$103,7,0),SCENARIOS!$N$23)</f>
        <v>0.4</v>
      </c>
      <c r="AJ985" s="15">
        <f t="shared" si="236"/>
        <v>15300.7062480613</v>
      </c>
      <c r="AL985" t="str">
        <f t="shared" si="237"/>
        <v>Y</v>
      </c>
      <c r="AM985" s="21">
        <f t="shared" si="238"/>
        <v>38251.7656201533</v>
      </c>
    </row>
    <row r="986" ht="15" customHeight="1" spans="1:39">
      <c r="A986" s="52" t="s">
        <v>2003</v>
      </c>
      <c r="B986" s="52" t="s">
        <v>419</v>
      </c>
      <c r="C986" s="52" t="s">
        <v>420</v>
      </c>
      <c r="D986" s="52" t="s">
        <v>929</v>
      </c>
      <c r="E986" s="10" t="s">
        <v>242</v>
      </c>
      <c r="F986" s="52" t="s">
        <v>421</v>
      </c>
      <c r="G986" s="52" t="s">
        <v>173</v>
      </c>
      <c r="H986" s="52" t="s">
        <v>537</v>
      </c>
      <c r="I986" s="52" t="s">
        <v>536</v>
      </c>
      <c r="J986" s="52" t="s">
        <v>173</v>
      </c>
      <c r="K986" s="52" t="s">
        <v>931</v>
      </c>
      <c r="L986" s="53" t="s">
        <v>279</v>
      </c>
      <c r="M986" s="13">
        <v>2190</v>
      </c>
      <c r="N986" s="14">
        <f t="shared" si="227"/>
        <v>6</v>
      </c>
      <c r="O986" s="15">
        <v>890</v>
      </c>
      <c r="P986" s="15">
        <f t="shared" si="228"/>
        <v>1949100</v>
      </c>
      <c r="Q986" s="16">
        <f>IFERROR(VLOOKUP(G986,SCENARIOS!$A$13:$E$18,2,0),0.025)</f>
        <v>0.04</v>
      </c>
      <c r="R986" s="52">
        <f>IFERROR(VLOOKUP(L986,INPUTS!$A$107:$B$120,2,0),0.0082)</f>
        <v>0.0039</v>
      </c>
      <c r="S986" s="52">
        <f t="shared" si="229"/>
        <v>3.471</v>
      </c>
      <c r="T986" s="15">
        <f t="shared" si="230"/>
        <v>7601.49</v>
      </c>
      <c r="U986" s="15">
        <f>T986/INPUTS!$B$7*1000</f>
        <v>9501862.5</v>
      </c>
      <c r="V986" s="15">
        <f>T986*INPUTS!$B$6</f>
        <v>24020.7084</v>
      </c>
      <c r="W986" s="54" t="s">
        <v>396</v>
      </c>
      <c r="X986" s="54" t="s">
        <v>396</v>
      </c>
      <c r="Y986" s="67">
        <f>IFERROR(VLOOKUP(E986,INPUTS!$A$44:$B$103,2,0),0)</f>
        <v>0</v>
      </c>
      <c r="Z986" s="15">
        <f t="shared" si="231"/>
        <v>0</v>
      </c>
      <c r="AA986" s="20">
        <f>IFERROR(VLOOKUP(E986,INPUTS!$A$44:$C$103,3,0),SCENARIOS!$J$23)</f>
        <v>0.03</v>
      </c>
      <c r="AB986" s="15">
        <f t="shared" si="232"/>
        <v>277.451246131937</v>
      </c>
      <c r="AC986" s="20">
        <f>IFERROR(VLOOKUP($E986,INPUTS!$A$44:$G$103,4,0),SCENARIOS!$K$23)</f>
        <v>0.1</v>
      </c>
      <c r="AD986" s="15">
        <f t="shared" si="233"/>
        <v>1125.20621293639</v>
      </c>
      <c r="AE986" s="20">
        <f>IFERROR(VLOOKUP($E986,INPUTS!$A$44:$G$103,5,0),SCENARIOS!$L$23)</f>
        <v>0.2</v>
      </c>
      <c r="AF986" s="15">
        <f t="shared" si="234"/>
        <v>2737.97080953515</v>
      </c>
      <c r="AG986" s="20">
        <f>IFERROR(VLOOKUP($E986,INPUTS!$A$44:$G$103,6,0),SCENARIOS!$M$23)</f>
        <v>0.3</v>
      </c>
      <c r="AH986" s="15">
        <f t="shared" si="235"/>
        <v>4996.74019816114</v>
      </c>
      <c r="AI986" s="20">
        <f>IFERROR(VLOOKUP($E986,INPUTS!$A$44:$G$103,7,0),SCENARIOS!$N$23)</f>
        <v>0.4</v>
      </c>
      <c r="AJ986" s="15">
        <f t="shared" si="236"/>
        <v>8105.73128617533</v>
      </c>
      <c r="AL986" t="str">
        <f t="shared" si="237"/>
        <v>Y</v>
      </c>
      <c r="AM986" s="21">
        <f t="shared" si="238"/>
        <v>20264.3282154383</v>
      </c>
    </row>
    <row r="987" ht="15" customHeight="1" spans="1:39">
      <c r="A987" s="52" t="s">
        <v>2004</v>
      </c>
      <c r="B987" s="52" t="s">
        <v>419</v>
      </c>
      <c r="C987" s="52" t="s">
        <v>420</v>
      </c>
      <c r="D987" s="52" t="s">
        <v>929</v>
      </c>
      <c r="E987" s="10" t="s">
        <v>242</v>
      </c>
      <c r="F987" s="52" t="s">
        <v>421</v>
      </c>
      <c r="G987" s="52" t="s">
        <v>173</v>
      </c>
      <c r="H987" s="52" t="s">
        <v>529</v>
      </c>
      <c r="I987" s="52" t="s">
        <v>528</v>
      </c>
      <c r="J987" s="52" t="s">
        <v>173</v>
      </c>
      <c r="K987" s="52" t="s">
        <v>931</v>
      </c>
      <c r="L987" s="53" t="s">
        <v>279</v>
      </c>
      <c r="M987" s="13">
        <v>3650</v>
      </c>
      <c r="N987" s="14">
        <f t="shared" si="227"/>
        <v>10</v>
      </c>
      <c r="O987" s="15">
        <v>350</v>
      </c>
      <c r="P987" s="15">
        <f t="shared" si="228"/>
        <v>1277500</v>
      </c>
      <c r="Q987" s="16">
        <f>IFERROR(VLOOKUP(G987,SCENARIOS!$A$13:$E$18,2,0),0.025)</f>
        <v>0.04</v>
      </c>
      <c r="R987" s="52">
        <f>IFERROR(VLOOKUP(L987,INPUTS!$A$107:$B$120,2,0),0.0082)</f>
        <v>0.0039</v>
      </c>
      <c r="S987" s="52">
        <f t="shared" si="229"/>
        <v>1.365</v>
      </c>
      <c r="T987" s="15">
        <f t="shared" si="230"/>
        <v>4982.25</v>
      </c>
      <c r="U987" s="15">
        <f>T987/INPUTS!$B$7*1000</f>
        <v>6227812.5</v>
      </c>
      <c r="V987" s="15">
        <f>T987*INPUTS!$B$6</f>
        <v>15743.91</v>
      </c>
      <c r="W987" s="54" t="s">
        <v>396</v>
      </c>
      <c r="X987" s="54" t="s">
        <v>396</v>
      </c>
      <c r="Y987" s="67">
        <f>IFERROR(VLOOKUP(E987,INPUTS!$A$44:$B$103,2,0),0)</f>
        <v>0</v>
      </c>
      <c r="Z987" s="15">
        <f t="shared" si="231"/>
        <v>0</v>
      </c>
      <c r="AA987" s="20">
        <f>IFERROR(VLOOKUP(E987,INPUTS!$A$44:$C$103,3,0),SCENARIOS!$J$23)</f>
        <v>0.03</v>
      </c>
      <c r="AB987" s="15">
        <f t="shared" si="232"/>
        <v>181.850067689472</v>
      </c>
      <c r="AC987" s="20">
        <f>IFERROR(VLOOKUP($E987,INPUTS!$A$44:$G$103,4,0),SCENARIOS!$K$23)</f>
        <v>0.1</v>
      </c>
      <c r="AD987" s="15">
        <f t="shared" si="233"/>
        <v>737.494708853442</v>
      </c>
      <c r="AE987" s="20">
        <f>IFERROR(VLOOKUP($E987,INPUTS!$A$44:$G$103,5,0),SCENARIOS!$L$23)</f>
        <v>0.2</v>
      </c>
      <c r="AF987" s="15">
        <f t="shared" si="234"/>
        <v>1794.55015606237</v>
      </c>
      <c r="AG987" s="20">
        <f>IFERROR(VLOOKUP($E987,INPUTS!$A$44:$G$103,6,0),SCENARIOS!$M$23)</f>
        <v>0.3</v>
      </c>
      <c r="AH987" s="15">
        <f t="shared" si="235"/>
        <v>3275.01698381348</v>
      </c>
      <c r="AI987" s="20">
        <f>IFERROR(VLOOKUP($E987,INPUTS!$A$44:$G$103,7,0),SCENARIOS!$N$23)</f>
        <v>0.4</v>
      </c>
      <c r="AJ987" s="15">
        <f t="shared" si="236"/>
        <v>5312.74522502129</v>
      </c>
      <c r="AL987" t="str">
        <f t="shared" si="237"/>
        <v>Y</v>
      </c>
      <c r="AM987" s="21">
        <f t="shared" si="238"/>
        <v>13281.8630625532</v>
      </c>
    </row>
    <row r="988" ht="15" customHeight="1" spans="1:39">
      <c r="A988" s="52" t="s">
        <v>2005</v>
      </c>
      <c r="B988" s="52" t="s">
        <v>419</v>
      </c>
      <c r="C988" s="52" t="s">
        <v>420</v>
      </c>
      <c r="D988" s="52" t="s">
        <v>929</v>
      </c>
      <c r="E988" s="10" t="s">
        <v>242</v>
      </c>
      <c r="F988" s="52" t="s">
        <v>421</v>
      </c>
      <c r="G988" s="52" t="s">
        <v>173</v>
      </c>
      <c r="H988" s="52" t="s">
        <v>576</v>
      </c>
      <c r="I988" s="52" t="s">
        <v>575</v>
      </c>
      <c r="J988" s="52" t="s">
        <v>173</v>
      </c>
      <c r="K988" s="52" t="s">
        <v>931</v>
      </c>
      <c r="L988" s="53" t="s">
        <v>282</v>
      </c>
      <c r="M988" s="13">
        <v>1095</v>
      </c>
      <c r="N988" s="14">
        <f t="shared" si="227"/>
        <v>3</v>
      </c>
      <c r="O988" s="15">
        <v>4150</v>
      </c>
      <c r="P988" s="15">
        <f t="shared" si="228"/>
        <v>4544250</v>
      </c>
      <c r="Q988" s="16">
        <f>IFERROR(VLOOKUP(G988,SCENARIOS!$A$13:$E$18,2,0),0.025)</f>
        <v>0.04</v>
      </c>
      <c r="R988" s="52">
        <f>IFERROR(VLOOKUP(L988,INPUTS!$A$107:$B$120,2,0),0.0082)</f>
        <v>0.0042</v>
      </c>
      <c r="S988" s="52">
        <f t="shared" si="229"/>
        <v>17.43</v>
      </c>
      <c r="T988" s="15">
        <f t="shared" si="230"/>
        <v>19085.85</v>
      </c>
      <c r="U988" s="15">
        <f>T988/INPUTS!$B$7*1000</f>
        <v>23857312.5</v>
      </c>
      <c r="V988" s="15">
        <f>T988*INPUTS!$B$6</f>
        <v>60311.286</v>
      </c>
      <c r="W988" s="54" t="s">
        <v>521</v>
      </c>
      <c r="X988" s="54" t="s">
        <v>396</v>
      </c>
      <c r="Y988" s="67">
        <f>IFERROR(VLOOKUP(E988,INPUTS!$A$44:$B$103,2,0),0)</f>
        <v>0</v>
      </c>
      <c r="Z988" s="15">
        <f t="shared" si="231"/>
        <v>0</v>
      </c>
      <c r="AA988" s="20">
        <f>IFERROR(VLOOKUP(E988,INPUTS!$A$44:$C$103,3,0),SCENARIOS!$J$23)</f>
        <v>0.03</v>
      </c>
      <c r="AB988" s="15">
        <f t="shared" si="232"/>
        <v>696.625643918131</v>
      </c>
      <c r="AC988" s="20">
        <f>IFERROR(VLOOKUP($E988,INPUTS!$A$44:$G$103,4,0),SCENARIOS!$K$23)</f>
        <v>0.1</v>
      </c>
      <c r="AD988" s="15">
        <f t="shared" si="233"/>
        <v>2825.17203853088</v>
      </c>
      <c r="AE988" s="20">
        <f>IFERROR(VLOOKUP($E988,INPUTS!$A$44:$G$103,5,0),SCENARIOS!$L$23)</f>
        <v>0.2</v>
      </c>
      <c r="AF988" s="15">
        <f t="shared" si="234"/>
        <v>6874.50752091584</v>
      </c>
      <c r="AG988" s="20">
        <f>IFERROR(VLOOKUP($E988,INPUTS!$A$44:$G$103,6,0),SCENARIOS!$M$23)</f>
        <v>0.3</v>
      </c>
      <c r="AH988" s="15">
        <f t="shared" si="235"/>
        <v>12545.8342918393</v>
      </c>
      <c r="AI988" s="20">
        <f>IFERROR(VLOOKUP($E988,INPUTS!$A$44:$G$103,7,0),SCENARIOS!$N$23)</f>
        <v>0.4</v>
      </c>
      <c r="AJ988" s="15">
        <f t="shared" si="236"/>
        <v>20351.9009389277</v>
      </c>
      <c r="AL988" t="str">
        <f t="shared" si="237"/>
        <v>Y</v>
      </c>
      <c r="AM988" s="21">
        <f t="shared" si="238"/>
        <v>50879.7523473192</v>
      </c>
    </row>
    <row r="989" ht="15" customHeight="1" spans="1:39">
      <c r="A989" s="52" t="s">
        <v>2006</v>
      </c>
      <c r="B989" s="52" t="s">
        <v>419</v>
      </c>
      <c r="C989" s="52" t="s">
        <v>420</v>
      </c>
      <c r="D989" s="52" t="s">
        <v>929</v>
      </c>
      <c r="E989" s="10" t="s">
        <v>242</v>
      </c>
      <c r="F989" s="52" t="s">
        <v>421</v>
      </c>
      <c r="G989" s="52" t="s">
        <v>173</v>
      </c>
      <c r="H989" s="52" t="s">
        <v>819</v>
      </c>
      <c r="I989" s="52" t="s">
        <v>575</v>
      </c>
      <c r="J989" s="52" t="s">
        <v>173</v>
      </c>
      <c r="K989" s="52" t="s">
        <v>931</v>
      </c>
      <c r="L989" s="53" t="s">
        <v>282</v>
      </c>
      <c r="M989" s="13">
        <v>730</v>
      </c>
      <c r="N989" s="14">
        <f t="shared" si="227"/>
        <v>2</v>
      </c>
      <c r="O989" s="15">
        <v>4960</v>
      </c>
      <c r="P989" s="15">
        <f t="shared" si="228"/>
        <v>3620800</v>
      </c>
      <c r="Q989" s="16">
        <f>IFERROR(VLOOKUP(G989,SCENARIOS!$A$13:$E$18,2,0),0.025)</f>
        <v>0.04</v>
      </c>
      <c r="R989" s="52">
        <f>IFERROR(VLOOKUP(L989,INPUTS!$A$107:$B$120,2,0),0.0082)</f>
        <v>0.0042</v>
      </c>
      <c r="S989" s="52">
        <f t="shared" si="229"/>
        <v>20.832</v>
      </c>
      <c r="T989" s="15">
        <f t="shared" si="230"/>
        <v>15207.36</v>
      </c>
      <c r="U989" s="15">
        <f>T989/INPUTS!$B$7*1000</f>
        <v>19009200</v>
      </c>
      <c r="V989" s="15">
        <f>T989*INPUTS!$B$6</f>
        <v>48055.2576</v>
      </c>
      <c r="W989" s="54" t="s">
        <v>521</v>
      </c>
      <c r="X989" s="54" t="s">
        <v>396</v>
      </c>
      <c r="Y989" s="67">
        <f>IFERROR(VLOOKUP(E989,INPUTS!$A$44:$B$103,2,0),0)</f>
        <v>0</v>
      </c>
      <c r="Z989" s="15">
        <f t="shared" si="231"/>
        <v>0</v>
      </c>
      <c r="AA989" s="20">
        <f>IFERROR(VLOOKUP(E989,INPUTS!$A$44:$C$103,3,0),SCENARIOS!$J$23)</f>
        <v>0.03</v>
      </c>
      <c r="AB989" s="15">
        <f t="shared" si="232"/>
        <v>555.06236045525</v>
      </c>
      <c r="AC989" s="20">
        <f>IFERROR(VLOOKUP($E989,INPUTS!$A$44:$G$103,4,0),SCENARIOS!$K$23)</f>
        <v>0.1</v>
      </c>
      <c r="AD989" s="15">
        <f t="shared" si="233"/>
        <v>2251.06077286958</v>
      </c>
      <c r="AE989" s="20">
        <f>IFERROR(VLOOKUP($E989,INPUTS!$A$44:$G$103,5,0),SCENARIOS!$L$23)</f>
        <v>0.2</v>
      </c>
      <c r="AF989" s="15">
        <f t="shared" si="234"/>
        <v>5477.51924558113</v>
      </c>
      <c r="AG989" s="20">
        <f>IFERROR(VLOOKUP($E989,INPUTS!$A$44:$G$103,6,0),SCENARIOS!$M$23)</f>
        <v>0.3</v>
      </c>
      <c r="AH989" s="15">
        <f t="shared" si="235"/>
        <v>9996.35953213222</v>
      </c>
      <c r="AI989" s="20">
        <f>IFERROR(VLOOKUP($E989,INPUTS!$A$44:$G$103,7,0),SCENARIOS!$N$23)</f>
        <v>0.4</v>
      </c>
      <c r="AJ989" s="15">
        <f t="shared" si="236"/>
        <v>16216.1331176034</v>
      </c>
      <c r="AL989" t="str">
        <f t="shared" si="237"/>
        <v>N</v>
      </c>
      <c r="AM989" s="21">
        <f t="shared" si="238"/>
        <v>40540.3327940086</v>
      </c>
    </row>
    <row r="990" ht="15" customHeight="1" spans="1:39">
      <c r="A990" s="52" t="s">
        <v>2007</v>
      </c>
      <c r="B990" s="52" t="s">
        <v>419</v>
      </c>
      <c r="C990" s="52" t="s">
        <v>420</v>
      </c>
      <c r="D990" s="52" t="s">
        <v>929</v>
      </c>
      <c r="E990" s="10" t="s">
        <v>242</v>
      </c>
      <c r="F990" s="52" t="s">
        <v>421</v>
      </c>
      <c r="G990" s="52" t="s">
        <v>173</v>
      </c>
      <c r="H990" s="52" t="s">
        <v>448</v>
      </c>
      <c r="I990" s="52" t="s">
        <v>447</v>
      </c>
      <c r="J990" s="52" t="s">
        <v>177</v>
      </c>
      <c r="K990" s="52" t="s">
        <v>931</v>
      </c>
      <c r="L990" s="53" t="s">
        <v>291</v>
      </c>
      <c r="M990" s="13">
        <v>730</v>
      </c>
      <c r="N990" s="14">
        <f t="shared" si="227"/>
        <v>2</v>
      </c>
      <c r="O990" s="15">
        <v>6120</v>
      </c>
      <c r="P990" s="15">
        <f t="shared" si="228"/>
        <v>4467600</v>
      </c>
      <c r="Q990" s="16">
        <f>IFERROR(VLOOKUP(G990,SCENARIOS!$A$13:$E$18,2,0),0.025)</f>
        <v>0.04</v>
      </c>
      <c r="R990" s="52">
        <f>IFERROR(VLOOKUP(L990,INPUTS!$A$107:$B$120,2,0),0.0082)</f>
        <v>0.0079</v>
      </c>
      <c r="S990" s="52">
        <f t="shared" si="229"/>
        <v>48.348</v>
      </c>
      <c r="T990" s="15">
        <f t="shared" si="230"/>
        <v>35294.04</v>
      </c>
      <c r="U990" s="15">
        <f>T990/INPUTS!$B$7*1000</f>
        <v>44117550</v>
      </c>
      <c r="V990" s="15">
        <f>T990*INPUTS!$B$6</f>
        <v>111529.1664</v>
      </c>
      <c r="W990" s="54" t="s">
        <v>396</v>
      </c>
      <c r="X990" s="54" t="s">
        <v>396</v>
      </c>
      <c r="Y990" s="67">
        <f>IFERROR(VLOOKUP(E990,INPUTS!$A$44:$B$103,2,0),0)</f>
        <v>0</v>
      </c>
      <c r="Z990" s="15">
        <f t="shared" si="231"/>
        <v>0</v>
      </c>
      <c r="AA990" s="20">
        <f>IFERROR(VLOOKUP(E990,INPUTS!$A$44:$C$103,3,0),SCENARIOS!$J$23)</f>
        <v>0.03</v>
      </c>
      <c r="AB990" s="15">
        <f t="shared" si="232"/>
        <v>1288.21788610265</v>
      </c>
      <c r="AC990" s="20">
        <f>IFERROR(VLOOKUP($E990,INPUTS!$A$44:$G$103,4,0),SCENARIOS!$K$23)</f>
        <v>0.1</v>
      </c>
      <c r="AD990" s="15">
        <f t="shared" si="233"/>
        <v>5224.38010016795</v>
      </c>
      <c r="AE990" s="20">
        <f>IFERROR(VLOOKUP($E990,INPUTS!$A$44:$G$103,5,0),SCENARIOS!$L$23)</f>
        <v>0.2</v>
      </c>
      <c r="AF990" s="15">
        <f t="shared" si="234"/>
        <v>12712.5144242203</v>
      </c>
      <c r="AG990" s="20">
        <f>IFERROR(VLOOKUP($E990,INPUTS!$A$44:$G$103,6,0),SCENARIOS!$M$23)</f>
        <v>0.3</v>
      </c>
      <c r="AH990" s="15">
        <f t="shared" si="235"/>
        <v>23200.0763565442</v>
      </c>
      <c r="AI990" s="20">
        <f>IFERROR(VLOOKUP($E990,INPUTS!$A$44:$G$103,7,0),SCENARIOS!$N$23)</f>
        <v>0.4</v>
      </c>
      <c r="AJ990" s="15">
        <f t="shared" si="236"/>
        <v>37635.2536467882</v>
      </c>
      <c r="AL990" t="str">
        <f t="shared" si="237"/>
        <v>Y</v>
      </c>
      <c r="AM990" s="21">
        <f t="shared" si="238"/>
        <v>94088.1341169704</v>
      </c>
    </row>
    <row r="991" ht="15" customHeight="1" spans="1:39">
      <c r="A991" s="52" t="s">
        <v>2008</v>
      </c>
      <c r="B991" s="52" t="s">
        <v>419</v>
      </c>
      <c r="C991" s="52" t="s">
        <v>420</v>
      </c>
      <c r="D991" s="52" t="s">
        <v>929</v>
      </c>
      <c r="E991" s="10" t="s">
        <v>242</v>
      </c>
      <c r="F991" s="52" t="s">
        <v>421</v>
      </c>
      <c r="G991" s="52" t="s">
        <v>173</v>
      </c>
      <c r="H991" s="52" t="s">
        <v>644</v>
      </c>
      <c r="I991" s="52" t="s">
        <v>643</v>
      </c>
      <c r="J991" s="52" t="s">
        <v>1852</v>
      </c>
      <c r="K991" s="52" t="s">
        <v>931</v>
      </c>
      <c r="L991" s="53" t="s">
        <v>291</v>
      </c>
      <c r="M991" s="13">
        <v>365</v>
      </c>
      <c r="N991" s="14">
        <f t="shared" si="227"/>
        <v>1</v>
      </c>
      <c r="O991" s="15">
        <v>8270</v>
      </c>
      <c r="P991" s="15">
        <f t="shared" si="228"/>
        <v>3018550</v>
      </c>
      <c r="Q991" s="16">
        <f>IFERROR(VLOOKUP(G991,SCENARIOS!$A$13:$E$18,2,0),0.025)</f>
        <v>0.04</v>
      </c>
      <c r="R991" s="52">
        <f>IFERROR(VLOOKUP(L991,INPUTS!$A$107:$B$120,2,0),0.0082)</f>
        <v>0.0079</v>
      </c>
      <c r="S991" s="52">
        <f t="shared" si="229"/>
        <v>65.333</v>
      </c>
      <c r="T991" s="15">
        <f t="shared" si="230"/>
        <v>23846.545</v>
      </c>
      <c r="U991" s="15">
        <f>T991/INPUTS!$B$7*1000</f>
        <v>29808181.25</v>
      </c>
      <c r="V991" s="15">
        <f>T991*INPUTS!$B$6</f>
        <v>75355.0822</v>
      </c>
      <c r="W991" s="54" t="s">
        <v>396</v>
      </c>
      <c r="X991" s="54" t="s">
        <v>396</v>
      </c>
      <c r="Y991" s="67">
        <f>IFERROR(VLOOKUP(E991,INPUTS!$A$44:$B$103,2,0),0)</f>
        <v>0</v>
      </c>
      <c r="Z991" s="15">
        <f t="shared" si="231"/>
        <v>0</v>
      </c>
      <c r="AA991" s="20">
        <f>IFERROR(VLOOKUP(E991,INPUTS!$A$44:$C$103,3,0),SCENARIOS!$J$23)</f>
        <v>0.03</v>
      </c>
      <c r="AB991" s="15">
        <f t="shared" si="232"/>
        <v>870.389045593867</v>
      </c>
      <c r="AC991" s="20">
        <f>IFERROR(VLOOKUP($E991,INPUTS!$A$44:$G$103,4,0),SCENARIOS!$K$23)</f>
        <v>0.1</v>
      </c>
      <c r="AD991" s="15">
        <f t="shared" si="233"/>
        <v>3529.87119512981</v>
      </c>
      <c r="AE991" s="20">
        <f>IFERROR(VLOOKUP($E991,INPUTS!$A$44:$G$103,5,0),SCENARIOS!$L$23)</f>
        <v>0.2</v>
      </c>
      <c r="AF991" s="15">
        <f t="shared" si="234"/>
        <v>8589.25606930569</v>
      </c>
      <c r="AG991" s="20">
        <f>IFERROR(VLOOKUP($E991,INPUTS!$A$44:$G$103,6,0),SCENARIOS!$M$23)</f>
        <v>0.3</v>
      </c>
      <c r="AH991" s="15">
        <f t="shared" si="235"/>
        <v>15675.2149892664</v>
      </c>
      <c r="AI991" s="20">
        <f>IFERROR(VLOOKUP($E991,INPUTS!$A$44:$G$103,7,0),SCENARIOS!$N$23)</f>
        <v>0.4</v>
      </c>
      <c r="AJ991" s="15">
        <f t="shared" si="236"/>
        <v>25428.3944165799</v>
      </c>
      <c r="AL991" t="str">
        <f t="shared" si="237"/>
        <v>Y</v>
      </c>
      <c r="AM991" s="21">
        <f t="shared" si="238"/>
        <v>63570.9860414498</v>
      </c>
    </row>
    <row r="992" ht="15" customHeight="1" spans="1:39">
      <c r="A992" s="52" t="s">
        <v>2009</v>
      </c>
      <c r="B992" s="52" t="s">
        <v>532</v>
      </c>
      <c r="C992" s="52" t="s">
        <v>533</v>
      </c>
      <c r="D992" s="52" t="s">
        <v>929</v>
      </c>
      <c r="E992" s="10" t="s">
        <v>529</v>
      </c>
      <c r="F992" s="52" t="s">
        <v>528</v>
      </c>
      <c r="G992" s="52" t="s">
        <v>173</v>
      </c>
      <c r="H992" s="52" t="s">
        <v>204</v>
      </c>
      <c r="I992" s="52" t="s">
        <v>405</v>
      </c>
      <c r="J992" s="52" t="s">
        <v>165</v>
      </c>
      <c r="K992" s="52" t="s">
        <v>931</v>
      </c>
      <c r="L992" s="53" t="s">
        <v>291</v>
      </c>
      <c r="M992" s="13">
        <v>365</v>
      </c>
      <c r="N992" s="14">
        <f t="shared" si="227"/>
        <v>1</v>
      </c>
      <c r="O992" s="15">
        <v>10365</v>
      </c>
      <c r="P992" s="15">
        <f t="shared" si="228"/>
        <v>3783225</v>
      </c>
      <c r="Q992" s="16">
        <f>IFERROR(VLOOKUP(G992,SCENARIOS!$A$13:$E$18,2,0),0.025)</f>
        <v>0.04</v>
      </c>
      <c r="R992" s="52">
        <f>IFERROR(VLOOKUP(L992,INPUTS!$A$107:$B$120,2,0),0.0082)</f>
        <v>0.0079</v>
      </c>
      <c r="S992" s="52">
        <f t="shared" si="229"/>
        <v>81.8835</v>
      </c>
      <c r="T992" s="15">
        <f t="shared" si="230"/>
        <v>29887.4775</v>
      </c>
      <c r="U992" s="15">
        <f>T992/INPUTS!$B$7*1000</f>
        <v>37359346.875</v>
      </c>
      <c r="V992" s="15">
        <f>T992*INPUTS!$B$6</f>
        <v>94444.4289</v>
      </c>
      <c r="W992" s="54" t="s">
        <v>396</v>
      </c>
      <c r="X992" s="54" t="s">
        <v>396</v>
      </c>
      <c r="Y992" s="67">
        <f>IFERROR(VLOOKUP(E992,INPUTS!$A$44:$B$103,2,0),0)</f>
        <v>0</v>
      </c>
      <c r="Z992" s="15">
        <f t="shared" si="231"/>
        <v>0</v>
      </c>
      <c r="AA992" s="20">
        <f>IFERROR(VLOOKUP(E992,INPUTS!$A$44:$C$103,3,0),SCENARIOS!$J$23)</f>
        <v>0</v>
      </c>
      <c r="AB992" s="15">
        <f t="shared" si="232"/>
        <v>0</v>
      </c>
      <c r="AC992" s="20">
        <f>IFERROR(VLOOKUP($E992,INPUTS!$A$44:$G$103,4,0),SCENARIOS!$K$23)</f>
        <v>0</v>
      </c>
      <c r="AD992" s="15">
        <f t="shared" si="233"/>
        <v>0</v>
      </c>
      <c r="AE992" s="20">
        <f>IFERROR(VLOOKUP($E992,INPUTS!$A$44:$G$103,5,0),SCENARIOS!$L$23)</f>
        <v>0</v>
      </c>
      <c r="AF992" s="15">
        <f t="shared" si="234"/>
        <v>0</v>
      </c>
      <c r="AG992" s="20">
        <f>IFERROR(VLOOKUP($E992,INPUTS!$A$44:$G$103,6,0),SCENARIOS!$M$23)</f>
        <v>0</v>
      </c>
      <c r="AH992" s="15">
        <f t="shared" si="235"/>
        <v>0</v>
      </c>
      <c r="AI992" s="20">
        <f>IFERROR(VLOOKUP($E992,INPUTS!$A$44:$G$103,7,0),SCENARIOS!$N$23)</f>
        <v>0</v>
      </c>
      <c r="AJ992" s="15">
        <f t="shared" si="236"/>
        <v>0</v>
      </c>
      <c r="AL992" t="str">
        <f t="shared" si="237"/>
        <v>Y</v>
      </c>
      <c r="AM992" s="21">
        <f t="shared" si="238"/>
        <v>79675.1233760129</v>
      </c>
    </row>
    <row r="993" ht="15" customHeight="1" spans="1:39">
      <c r="A993" s="52" t="s">
        <v>2010</v>
      </c>
      <c r="B993" s="52" t="s">
        <v>532</v>
      </c>
      <c r="C993" s="52" t="s">
        <v>533</v>
      </c>
      <c r="D993" s="52" t="s">
        <v>929</v>
      </c>
      <c r="E993" s="10" t="s">
        <v>529</v>
      </c>
      <c r="F993" s="52" t="s">
        <v>528</v>
      </c>
      <c r="G993" s="52" t="s">
        <v>173</v>
      </c>
      <c r="H993" s="52" t="s">
        <v>505</v>
      </c>
      <c r="I993" s="52" t="s">
        <v>504</v>
      </c>
      <c r="J993" s="52" t="s">
        <v>173</v>
      </c>
      <c r="K993" s="52" t="s">
        <v>931</v>
      </c>
      <c r="L993" s="53" t="s">
        <v>288</v>
      </c>
      <c r="M993" s="13">
        <v>730</v>
      </c>
      <c r="N993" s="14">
        <f t="shared" si="227"/>
        <v>2</v>
      </c>
      <c r="O993" s="15">
        <v>4590</v>
      </c>
      <c r="P993" s="15">
        <f t="shared" si="228"/>
        <v>3350700</v>
      </c>
      <c r="Q993" s="16">
        <f>IFERROR(VLOOKUP(G993,SCENARIOS!$A$13:$E$18,2,0),0.025)</f>
        <v>0.04</v>
      </c>
      <c r="R993" s="52">
        <f>IFERROR(VLOOKUP(L993,INPUTS!$A$107:$B$120,2,0),0.0082)</f>
        <v>0.0085</v>
      </c>
      <c r="S993" s="52">
        <f t="shared" si="229"/>
        <v>39.015</v>
      </c>
      <c r="T993" s="15">
        <f t="shared" si="230"/>
        <v>28480.95</v>
      </c>
      <c r="U993" s="15">
        <f>T993/INPUTS!$B$7*1000</f>
        <v>35601187.5</v>
      </c>
      <c r="V993" s="15">
        <f>T993*INPUTS!$B$6</f>
        <v>89999.802</v>
      </c>
      <c r="W993" s="54" t="s">
        <v>396</v>
      </c>
      <c r="X993" s="54" t="s">
        <v>396</v>
      </c>
      <c r="Y993" s="67">
        <f>IFERROR(VLOOKUP(E993,INPUTS!$A$44:$B$103,2,0),0)</f>
        <v>0</v>
      </c>
      <c r="Z993" s="15">
        <f t="shared" si="231"/>
        <v>0</v>
      </c>
      <c r="AA993" s="20">
        <f>IFERROR(VLOOKUP(E993,INPUTS!$A$44:$C$103,3,0),SCENARIOS!$J$23)</f>
        <v>0</v>
      </c>
      <c r="AB993" s="15">
        <f t="shared" si="232"/>
        <v>0</v>
      </c>
      <c r="AC993" s="20">
        <f>IFERROR(VLOOKUP($E993,INPUTS!$A$44:$G$103,4,0),SCENARIOS!$K$23)</f>
        <v>0</v>
      </c>
      <c r="AD993" s="15">
        <f t="shared" si="233"/>
        <v>0</v>
      </c>
      <c r="AE993" s="20">
        <f>IFERROR(VLOOKUP($E993,INPUTS!$A$44:$G$103,5,0),SCENARIOS!$L$23)</f>
        <v>0</v>
      </c>
      <c r="AF993" s="15">
        <f t="shared" si="234"/>
        <v>0</v>
      </c>
      <c r="AG993" s="20">
        <f>IFERROR(VLOOKUP($E993,INPUTS!$A$44:$G$103,6,0),SCENARIOS!$M$23)</f>
        <v>0</v>
      </c>
      <c r="AH993" s="15">
        <f t="shared" si="235"/>
        <v>0</v>
      </c>
      <c r="AI993" s="20">
        <f>IFERROR(VLOOKUP($E993,INPUTS!$A$44:$G$103,7,0),SCENARIOS!$N$23)</f>
        <v>0</v>
      </c>
      <c r="AJ993" s="15">
        <f t="shared" si="236"/>
        <v>0</v>
      </c>
      <c r="AL993" t="str">
        <f t="shared" si="237"/>
        <v>N</v>
      </c>
      <c r="AM993" s="21">
        <f t="shared" si="238"/>
        <v>75925.5512652767</v>
      </c>
    </row>
    <row r="994" ht="15" customHeight="1" spans="1:39">
      <c r="A994" s="52" t="s">
        <v>2011</v>
      </c>
      <c r="B994" s="52" t="s">
        <v>532</v>
      </c>
      <c r="C994" s="52" t="s">
        <v>533</v>
      </c>
      <c r="D994" s="52" t="s">
        <v>929</v>
      </c>
      <c r="E994" s="10" t="s">
        <v>529</v>
      </c>
      <c r="F994" s="52" t="s">
        <v>528</v>
      </c>
      <c r="G994" s="52" t="s">
        <v>173</v>
      </c>
      <c r="H994" s="52" t="s">
        <v>428</v>
      </c>
      <c r="I994" s="52" t="s">
        <v>1620</v>
      </c>
      <c r="J994" s="52" t="s">
        <v>173</v>
      </c>
      <c r="K994" s="52" t="s">
        <v>931</v>
      </c>
      <c r="L994" s="53" t="s">
        <v>288</v>
      </c>
      <c r="M994" s="13">
        <v>1095</v>
      </c>
      <c r="N994" s="14">
        <f t="shared" si="227"/>
        <v>3</v>
      </c>
      <c r="O994" s="15">
        <v>2620</v>
      </c>
      <c r="P994" s="15">
        <f t="shared" si="228"/>
        <v>2868900</v>
      </c>
      <c r="Q994" s="16">
        <f>IFERROR(VLOOKUP(G994,SCENARIOS!$A$13:$E$18,2,0),0.025)</f>
        <v>0.04</v>
      </c>
      <c r="R994" s="52">
        <f>IFERROR(VLOOKUP(L994,INPUTS!$A$107:$B$120,2,0),0.0082)</f>
        <v>0.0085</v>
      </c>
      <c r="S994" s="52">
        <f t="shared" si="229"/>
        <v>22.27</v>
      </c>
      <c r="T994" s="15">
        <f t="shared" si="230"/>
        <v>24385.65</v>
      </c>
      <c r="U994" s="15">
        <f>T994/INPUTS!$B$7*1000</f>
        <v>30482062.5</v>
      </c>
      <c r="V994" s="15">
        <f>T994*INPUTS!$B$6</f>
        <v>77058.654</v>
      </c>
      <c r="W994" s="54" t="s">
        <v>521</v>
      </c>
      <c r="X994" s="54" t="s">
        <v>396</v>
      </c>
      <c r="Y994" s="67">
        <f>IFERROR(VLOOKUP(E994,INPUTS!$A$44:$B$103,2,0),0)</f>
        <v>0</v>
      </c>
      <c r="Z994" s="15">
        <f t="shared" si="231"/>
        <v>0</v>
      </c>
      <c r="AA994" s="20">
        <f>IFERROR(VLOOKUP(E994,INPUTS!$A$44:$C$103,3,0),SCENARIOS!$J$23)</f>
        <v>0</v>
      </c>
      <c r="AB994" s="15">
        <f t="shared" si="232"/>
        <v>0</v>
      </c>
      <c r="AC994" s="20">
        <f>IFERROR(VLOOKUP($E994,INPUTS!$A$44:$G$103,4,0),SCENARIOS!$K$23)</f>
        <v>0</v>
      </c>
      <c r="AD994" s="15">
        <f t="shared" si="233"/>
        <v>0</v>
      </c>
      <c r="AE994" s="20">
        <f>IFERROR(VLOOKUP($E994,INPUTS!$A$44:$G$103,5,0),SCENARIOS!$L$23)</f>
        <v>0</v>
      </c>
      <c r="AF994" s="15">
        <f t="shared" si="234"/>
        <v>0</v>
      </c>
      <c r="AG994" s="20">
        <f>IFERROR(VLOOKUP($E994,INPUTS!$A$44:$G$103,6,0),SCENARIOS!$M$23)</f>
        <v>0</v>
      </c>
      <c r="AH994" s="15">
        <f t="shared" si="235"/>
        <v>0</v>
      </c>
      <c r="AI994" s="20">
        <f>IFERROR(VLOOKUP($E994,INPUTS!$A$44:$G$103,7,0),SCENARIOS!$N$23)</f>
        <v>0</v>
      </c>
      <c r="AJ994" s="15">
        <f t="shared" si="236"/>
        <v>0</v>
      </c>
      <c r="AL994" t="str">
        <f t="shared" si="237"/>
        <v>N</v>
      </c>
      <c r="AM994" s="21">
        <f t="shared" si="238"/>
        <v>65008.1517369363</v>
      </c>
    </row>
    <row r="995" ht="15" customHeight="1" spans="1:39">
      <c r="A995" s="52" t="s">
        <v>2012</v>
      </c>
      <c r="B995" s="52" t="s">
        <v>532</v>
      </c>
      <c r="C995" s="52" t="s">
        <v>533</v>
      </c>
      <c r="D995" s="52" t="s">
        <v>929</v>
      </c>
      <c r="E995" s="10" t="s">
        <v>529</v>
      </c>
      <c r="F995" s="52" t="s">
        <v>528</v>
      </c>
      <c r="G995" s="52" t="s">
        <v>173</v>
      </c>
      <c r="H995" s="52" t="s">
        <v>264</v>
      </c>
      <c r="I995" s="52" t="s">
        <v>436</v>
      </c>
      <c r="J995" s="52" t="s">
        <v>173</v>
      </c>
      <c r="K995" s="52" t="s">
        <v>931</v>
      </c>
      <c r="L995" s="53" t="s">
        <v>291</v>
      </c>
      <c r="M995" s="13">
        <v>730</v>
      </c>
      <c r="N995" s="14">
        <f t="shared" si="227"/>
        <v>2</v>
      </c>
      <c r="O995" s="15">
        <v>6570</v>
      </c>
      <c r="P995" s="15">
        <f t="shared" si="228"/>
        <v>4796100</v>
      </c>
      <c r="Q995" s="16">
        <f>IFERROR(VLOOKUP(G995,SCENARIOS!$A$13:$E$18,2,0),0.025)</f>
        <v>0.04</v>
      </c>
      <c r="R995" s="52">
        <f>IFERROR(VLOOKUP(L995,INPUTS!$A$107:$B$120,2,0),0.0082)</f>
        <v>0.0079</v>
      </c>
      <c r="S995" s="52">
        <f t="shared" si="229"/>
        <v>51.903</v>
      </c>
      <c r="T995" s="15">
        <f t="shared" si="230"/>
        <v>37889.19</v>
      </c>
      <c r="U995" s="15">
        <f>T995/INPUTS!$B$7*1000</f>
        <v>47361487.5</v>
      </c>
      <c r="V995" s="15">
        <f>T995*INPUTS!$B$6</f>
        <v>119729.8404</v>
      </c>
      <c r="W995" s="54" t="s">
        <v>396</v>
      </c>
      <c r="X995" s="54" t="s">
        <v>396</v>
      </c>
      <c r="Y995" s="67">
        <f>IFERROR(VLOOKUP(E995,INPUTS!$A$44:$B$103,2,0),0)</f>
        <v>0</v>
      </c>
      <c r="Z995" s="15">
        <f t="shared" si="231"/>
        <v>0</v>
      </c>
      <c r="AA995" s="20">
        <f>IFERROR(VLOOKUP(E995,INPUTS!$A$44:$C$103,3,0),SCENARIOS!$J$23)</f>
        <v>0</v>
      </c>
      <c r="AB995" s="15">
        <f t="shared" si="232"/>
        <v>0</v>
      </c>
      <c r="AC995" s="20">
        <f>IFERROR(VLOOKUP($E995,INPUTS!$A$44:$G$103,4,0),SCENARIOS!$K$23)</f>
        <v>0</v>
      </c>
      <c r="AD995" s="15">
        <f t="shared" si="233"/>
        <v>0</v>
      </c>
      <c r="AE995" s="20">
        <f>IFERROR(VLOOKUP($E995,INPUTS!$A$44:$G$103,5,0),SCENARIOS!$L$23)</f>
        <v>0</v>
      </c>
      <c r="AF995" s="15">
        <f t="shared" si="234"/>
        <v>0</v>
      </c>
      <c r="AG995" s="20">
        <f>IFERROR(VLOOKUP($E995,INPUTS!$A$44:$G$103,6,0),SCENARIOS!$M$23)</f>
        <v>0</v>
      </c>
      <c r="AH995" s="15">
        <f t="shared" si="235"/>
        <v>0</v>
      </c>
      <c r="AI995" s="20">
        <f>IFERROR(VLOOKUP($E995,INPUTS!$A$44:$G$103,7,0),SCENARIOS!$N$23)</f>
        <v>0</v>
      </c>
      <c r="AJ995" s="15">
        <f t="shared" si="236"/>
        <v>0</v>
      </c>
      <c r="AL995" t="str">
        <f t="shared" si="237"/>
        <v>N</v>
      </c>
      <c r="AM995" s="21">
        <f t="shared" si="238"/>
        <v>101006.37927263</v>
      </c>
    </row>
    <row r="996" ht="15" customHeight="1" spans="1:39">
      <c r="A996" s="52" t="s">
        <v>2013</v>
      </c>
      <c r="B996" s="52" t="s">
        <v>532</v>
      </c>
      <c r="C996" s="52" t="s">
        <v>533</v>
      </c>
      <c r="D996" s="52" t="s">
        <v>929</v>
      </c>
      <c r="E996" s="10" t="s">
        <v>529</v>
      </c>
      <c r="F996" s="52" t="s">
        <v>528</v>
      </c>
      <c r="G996" s="52" t="s">
        <v>173</v>
      </c>
      <c r="H996" s="52" t="s">
        <v>267</v>
      </c>
      <c r="I996" s="52" t="s">
        <v>436</v>
      </c>
      <c r="J996" s="52" t="s">
        <v>173</v>
      </c>
      <c r="K996" s="52" t="s">
        <v>931</v>
      </c>
      <c r="L996" s="53" t="s">
        <v>291</v>
      </c>
      <c r="M996" s="13">
        <v>365</v>
      </c>
      <c r="N996" s="14">
        <f t="shared" si="227"/>
        <v>1</v>
      </c>
      <c r="O996" s="15">
        <v>6280</v>
      </c>
      <c r="P996" s="15">
        <f t="shared" si="228"/>
        <v>2292200</v>
      </c>
      <c r="Q996" s="16">
        <f>IFERROR(VLOOKUP(G996,SCENARIOS!$A$13:$E$18,2,0),0.025)</f>
        <v>0.04</v>
      </c>
      <c r="R996" s="52">
        <f>IFERROR(VLOOKUP(L996,INPUTS!$A$107:$B$120,2,0),0.0082)</f>
        <v>0.0079</v>
      </c>
      <c r="S996" s="52">
        <f t="shared" si="229"/>
        <v>49.612</v>
      </c>
      <c r="T996" s="15">
        <f t="shared" si="230"/>
        <v>18108.38</v>
      </c>
      <c r="U996" s="15">
        <f>T996/INPUTS!$B$7*1000</f>
        <v>22635475</v>
      </c>
      <c r="V996" s="15">
        <f>T996*INPUTS!$B$6</f>
        <v>57222.4808</v>
      </c>
      <c r="W996" s="54" t="s">
        <v>396</v>
      </c>
      <c r="X996" s="54" t="s">
        <v>396</v>
      </c>
      <c r="Y996" s="67">
        <f>IFERROR(VLOOKUP(E996,INPUTS!$A$44:$B$103,2,0),0)</f>
        <v>0</v>
      </c>
      <c r="Z996" s="15">
        <f t="shared" si="231"/>
        <v>0</v>
      </c>
      <c r="AA996" s="20">
        <f>IFERROR(VLOOKUP(E996,INPUTS!$A$44:$C$103,3,0),SCENARIOS!$J$23)</f>
        <v>0</v>
      </c>
      <c r="AB996" s="15">
        <f t="shared" si="232"/>
        <v>0</v>
      </c>
      <c r="AC996" s="20">
        <f>IFERROR(VLOOKUP($E996,INPUTS!$A$44:$G$103,4,0),SCENARIOS!$K$23)</f>
        <v>0</v>
      </c>
      <c r="AD996" s="15">
        <f t="shared" si="233"/>
        <v>0</v>
      </c>
      <c r="AE996" s="20">
        <f>IFERROR(VLOOKUP($E996,INPUTS!$A$44:$G$103,5,0),SCENARIOS!$L$23)</f>
        <v>0</v>
      </c>
      <c r="AF996" s="15">
        <f t="shared" si="234"/>
        <v>0</v>
      </c>
      <c r="AG996" s="20">
        <f>IFERROR(VLOOKUP($E996,INPUTS!$A$44:$G$103,6,0),SCENARIOS!$M$23)</f>
        <v>0</v>
      </c>
      <c r="AH996" s="15">
        <f t="shared" si="235"/>
        <v>0</v>
      </c>
      <c r="AI996" s="20">
        <f>IFERROR(VLOOKUP($E996,INPUTS!$A$44:$G$103,7,0),SCENARIOS!$N$23)</f>
        <v>0</v>
      </c>
      <c r="AJ996" s="15">
        <f t="shared" si="236"/>
        <v>0</v>
      </c>
      <c r="AL996" t="str">
        <f t="shared" si="237"/>
        <v>N</v>
      </c>
      <c r="AM996" s="21">
        <f t="shared" si="238"/>
        <v>48273.9773083802</v>
      </c>
    </row>
    <row r="997" ht="15" customHeight="1" spans="1:39">
      <c r="A997" s="52" t="s">
        <v>2014</v>
      </c>
      <c r="B997" s="52" t="s">
        <v>532</v>
      </c>
      <c r="C997" s="52" t="s">
        <v>533</v>
      </c>
      <c r="D997" s="52" t="s">
        <v>929</v>
      </c>
      <c r="E997" s="10" t="s">
        <v>529</v>
      </c>
      <c r="F997" s="52" t="s">
        <v>528</v>
      </c>
      <c r="G997" s="52" t="s">
        <v>173</v>
      </c>
      <c r="H997" s="52" t="s">
        <v>537</v>
      </c>
      <c r="I997" s="52" t="s">
        <v>536</v>
      </c>
      <c r="J997" s="52" t="s">
        <v>173</v>
      </c>
      <c r="K997" s="52" t="s">
        <v>931</v>
      </c>
      <c r="L997" s="53" t="s">
        <v>279</v>
      </c>
      <c r="M997" s="13">
        <v>1095</v>
      </c>
      <c r="N997" s="14">
        <f t="shared" si="227"/>
        <v>3</v>
      </c>
      <c r="O997" s="15">
        <v>1160</v>
      </c>
      <c r="P997" s="15">
        <f t="shared" si="228"/>
        <v>1270200</v>
      </c>
      <c r="Q997" s="16">
        <f>IFERROR(VLOOKUP(G997,SCENARIOS!$A$13:$E$18,2,0),0.025)</f>
        <v>0.04</v>
      </c>
      <c r="R997" s="52">
        <f>IFERROR(VLOOKUP(L997,INPUTS!$A$107:$B$120,2,0),0.0082)</f>
        <v>0.0039</v>
      </c>
      <c r="S997" s="52">
        <f t="shared" si="229"/>
        <v>4.524</v>
      </c>
      <c r="T997" s="15">
        <f t="shared" si="230"/>
        <v>4953.78</v>
      </c>
      <c r="U997" s="15">
        <f>T997/INPUTS!$B$7*1000</f>
        <v>6192225</v>
      </c>
      <c r="V997" s="15">
        <f>T997*INPUTS!$B$6</f>
        <v>15653.9448</v>
      </c>
      <c r="W997" s="54" t="s">
        <v>396</v>
      </c>
      <c r="X997" s="54" t="s">
        <v>396</v>
      </c>
      <c r="Y997" s="67">
        <f>IFERROR(VLOOKUP(E997,INPUTS!$A$44:$B$103,2,0),0)</f>
        <v>0</v>
      </c>
      <c r="Z997" s="15">
        <f t="shared" si="231"/>
        <v>0</v>
      </c>
      <c r="AA997" s="20">
        <f>IFERROR(VLOOKUP(E997,INPUTS!$A$44:$C$103,3,0),SCENARIOS!$J$23)</f>
        <v>0</v>
      </c>
      <c r="AB997" s="15">
        <f t="shared" si="232"/>
        <v>0</v>
      </c>
      <c r="AC997" s="20">
        <f>IFERROR(VLOOKUP($E997,INPUTS!$A$44:$G$103,4,0),SCENARIOS!$K$23)</f>
        <v>0</v>
      </c>
      <c r="AD997" s="15">
        <f t="shared" si="233"/>
        <v>0</v>
      </c>
      <c r="AE997" s="20">
        <f>IFERROR(VLOOKUP($E997,INPUTS!$A$44:$G$103,5,0),SCENARIOS!$L$23)</f>
        <v>0</v>
      </c>
      <c r="AF997" s="15">
        <f t="shared" si="234"/>
        <v>0</v>
      </c>
      <c r="AG997" s="20">
        <f>IFERROR(VLOOKUP($E997,INPUTS!$A$44:$G$103,6,0),SCENARIOS!$M$23)</f>
        <v>0</v>
      </c>
      <c r="AH997" s="15">
        <f t="shared" si="235"/>
        <v>0</v>
      </c>
      <c r="AI997" s="20">
        <f>IFERROR(VLOOKUP($E997,INPUTS!$A$44:$G$103,7,0),SCENARIOS!$N$23)</f>
        <v>0</v>
      </c>
      <c r="AJ997" s="15">
        <f t="shared" si="236"/>
        <v>0</v>
      </c>
      <c r="AL997" t="str">
        <f t="shared" si="237"/>
        <v>Y</v>
      </c>
      <c r="AM997" s="21">
        <f t="shared" si="238"/>
        <v>13205.9667021958</v>
      </c>
    </row>
    <row r="998" ht="15" customHeight="1" spans="1:39">
      <c r="A998" s="52" t="s">
        <v>2015</v>
      </c>
      <c r="B998" s="52" t="s">
        <v>532</v>
      </c>
      <c r="C998" s="52" t="s">
        <v>533</v>
      </c>
      <c r="D998" s="52" t="s">
        <v>929</v>
      </c>
      <c r="E998" s="10" t="s">
        <v>529</v>
      </c>
      <c r="F998" s="52" t="s">
        <v>528</v>
      </c>
      <c r="G998" s="52" t="s">
        <v>173</v>
      </c>
      <c r="H998" s="52" t="s">
        <v>545</v>
      </c>
      <c r="I998" s="52" t="s">
        <v>544</v>
      </c>
      <c r="J998" s="52" t="s">
        <v>173</v>
      </c>
      <c r="K998" s="52" t="s">
        <v>931</v>
      </c>
      <c r="L998" s="53" t="s">
        <v>279</v>
      </c>
      <c r="M998" s="13">
        <v>1460</v>
      </c>
      <c r="N998" s="14">
        <f t="shared" si="227"/>
        <v>4</v>
      </c>
      <c r="O998" s="15">
        <v>1180</v>
      </c>
      <c r="P998" s="15">
        <f t="shared" si="228"/>
        <v>1722800</v>
      </c>
      <c r="Q998" s="16">
        <f>IFERROR(VLOOKUP(G998,SCENARIOS!$A$13:$E$18,2,0),0.025)</f>
        <v>0.04</v>
      </c>
      <c r="R998" s="52">
        <f>IFERROR(VLOOKUP(L998,INPUTS!$A$107:$B$120,2,0),0.0082)</f>
        <v>0.0039</v>
      </c>
      <c r="S998" s="52">
        <f t="shared" si="229"/>
        <v>4.602</v>
      </c>
      <c r="T998" s="15">
        <f t="shared" si="230"/>
        <v>6718.92</v>
      </c>
      <c r="U998" s="15">
        <f>T998/INPUTS!$B$7*1000</f>
        <v>8398650</v>
      </c>
      <c r="V998" s="15">
        <f>T998*INPUTS!$B$6</f>
        <v>21231.7872</v>
      </c>
      <c r="W998" s="54" t="s">
        <v>396</v>
      </c>
      <c r="X998" s="54" t="s">
        <v>396</v>
      </c>
      <c r="Y998" s="67">
        <f>IFERROR(VLOOKUP(E998,INPUTS!$A$44:$B$103,2,0),0)</f>
        <v>0</v>
      </c>
      <c r="Z998" s="15">
        <f t="shared" si="231"/>
        <v>0</v>
      </c>
      <c r="AA998" s="20">
        <f>IFERROR(VLOOKUP(E998,INPUTS!$A$44:$C$103,3,0),SCENARIOS!$J$23)</f>
        <v>0</v>
      </c>
      <c r="AB998" s="15">
        <f t="shared" si="232"/>
        <v>0</v>
      </c>
      <c r="AC998" s="20">
        <f>IFERROR(VLOOKUP($E998,INPUTS!$A$44:$G$103,4,0),SCENARIOS!$K$23)</f>
        <v>0</v>
      </c>
      <c r="AD998" s="15">
        <f t="shared" si="233"/>
        <v>0</v>
      </c>
      <c r="AE998" s="20">
        <f>IFERROR(VLOOKUP($E998,INPUTS!$A$44:$G$103,5,0),SCENARIOS!$L$23)</f>
        <v>0</v>
      </c>
      <c r="AF998" s="15">
        <f t="shared" si="234"/>
        <v>0</v>
      </c>
      <c r="AG998" s="20">
        <f>IFERROR(VLOOKUP($E998,INPUTS!$A$44:$G$103,6,0),SCENARIOS!$M$23)</f>
        <v>0</v>
      </c>
      <c r="AH998" s="15">
        <f t="shared" si="235"/>
        <v>0</v>
      </c>
      <c r="AI998" s="20">
        <f>IFERROR(VLOOKUP($E998,INPUTS!$A$44:$G$103,7,0),SCENARIOS!$N$23)</f>
        <v>0</v>
      </c>
      <c r="AJ998" s="15">
        <f t="shared" si="236"/>
        <v>0</v>
      </c>
      <c r="AL998" t="str">
        <f t="shared" si="237"/>
        <v>N</v>
      </c>
      <c r="AM998" s="21">
        <f t="shared" si="238"/>
        <v>17911.5410443575</v>
      </c>
    </row>
    <row r="999" ht="15" customHeight="1" spans="1:39">
      <c r="A999" s="52" t="s">
        <v>2016</v>
      </c>
      <c r="B999" s="52" t="s">
        <v>532</v>
      </c>
      <c r="C999" s="52" t="s">
        <v>533</v>
      </c>
      <c r="D999" s="52" t="s">
        <v>929</v>
      </c>
      <c r="E999" s="10" t="s">
        <v>529</v>
      </c>
      <c r="F999" s="52" t="s">
        <v>528</v>
      </c>
      <c r="G999" s="52" t="s">
        <v>173</v>
      </c>
      <c r="H999" s="52" t="s">
        <v>576</v>
      </c>
      <c r="I999" s="52" t="s">
        <v>575</v>
      </c>
      <c r="J999" s="52" t="s">
        <v>173</v>
      </c>
      <c r="K999" s="52" t="s">
        <v>931</v>
      </c>
      <c r="L999" s="53" t="s">
        <v>279</v>
      </c>
      <c r="M999" s="13">
        <v>730</v>
      </c>
      <c r="N999" s="14">
        <f t="shared" si="227"/>
        <v>2</v>
      </c>
      <c r="O999" s="15">
        <v>3680</v>
      </c>
      <c r="P999" s="15">
        <f t="shared" si="228"/>
        <v>2686400</v>
      </c>
      <c r="Q999" s="16">
        <f>IFERROR(VLOOKUP(G999,SCENARIOS!$A$13:$E$18,2,0),0.025)</f>
        <v>0.04</v>
      </c>
      <c r="R999" s="52">
        <f>IFERROR(VLOOKUP(L999,INPUTS!$A$107:$B$120,2,0),0.0082)</f>
        <v>0.0039</v>
      </c>
      <c r="S999" s="52">
        <f t="shared" si="229"/>
        <v>14.352</v>
      </c>
      <c r="T999" s="15">
        <f t="shared" si="230"/>
        <v>10476.96</v>
      </c>
      <c r="U999" s="15">
        <f>T999/INPUTS!$B$7*1000</f>
        <v>13096200</v>
      </c>
      <c r="V999" s="15">
        <f>T999*INPUTS!$B$6</f>
        <v>33107.1936</v>
      </c>
      <c r="W999" s="54" t="s">
        <v>521</v>
      </c>
      <c r="X999" s="54" t="s">
        <v>396</v>
      </c>
      <c r="Y999" s="67">
        <f>IFERROR(VLOOKUP(E999,INPUTS!$A$44:$B$103,2,0),0)</f>
        <v>0</v>
      </c>
      <c r="Z999" s="15">
        <f t="shared" si="231"/>
        <v>0</v>
      </c>
      <c r="AA999" s="20">
        <f>IFERROR(VLOOKUP(E999,INPUTS!$A$44:$C$103,3,0),SCENARIOS!$J$23)</f>
        <v>0</v>
      </c>
      <c r="AB999" s="15">
        <f t="shared" si="232"/>
        <v>0</v>
      </c>
      <c r="AC999" s="20">
        <f>IFERROR(VLOOKUP($E999,INPUTS!$A$44:$G$103,4,0),SCENARIOS!$K$23)</f>
        <v>0</v>
      </c>
      <c r="AD999" s="15">
        <f t="shared" si="233"/>
        <v>0</v>
      </c>
      <c r="AE999" s="20">
        <f>IFERROR(VLOOKUP($E999,INPUTS!$A$44:$G$103,5,0),SCENARIOS!$L$23)</f>
        <v>0</v>
      </c>
      <c r="AF999" s="15">
        <f t="shared" si="234"/>
        <v>0</v>
      </c>
      <c r="AG999" s="20">
        <f>IFERROR(VLOOKUP($E999,INPUTS!$A$44:$G$103,6,0),SCENARIOS!$M$23)</f>
        <v>0</v>
      </c>
      <c r="AH999" s="15">
        <f t="shared" si="235"/>
        <v>0</v>
      </c>
      <c r="AI999" s="20">
        <f>IFERROR(VLOOKUP($E999,INPUTS!$A$44:$G$103,7,0),SCENARIOS!$N$23)</f>
        <v>0</v>
      </c>
      <c r="AJ999" s="15">
        <f t="shared" si="236"/>
        <v>0</v>
      </c>
      <c r="AL999" t="str">
        <f t="shared" si="237"/>
        <v>N</v>
      </c>
      <c r="AM999" s="21">
        <f t="shared" si="238"/>
        <v>27929.8606115405</v>
      </c>
    </row>
    <row r="1000" ht="15" customHeight="1" spans="1:39">
      <c r="A1000" s="52" t="s">
        <v>2017</v>
      </c>
      <c r="B1000" s="52" t="s">
        <v>532</v>
      </c>
      <c r="C1000" s="52" t="s">
        <v>533</v>
      </c>
      <c r="D1000" s="52" t="s">
        <v>929</v>
      </c>
      <c r="E1000" s="10" t="s">
        <v>529</v>
      </c>
      <c r="F1000" s="52" t="s">
        <v>528</v>
      </c>
      <c r="G1000" s="52" t="s">
        <v>173</v>
      </c>
      <c r="H1000" s="52" t="s">
        <v>819</v>
      </c>
      <c r="I1000" s="52" t="s">
        <v>575</v>
      </c>
      <c r="J1000" s="52" t="s">
        <v>173</v>
      </c>
      <c r="K1000" s="52" t="s">
        <v>931</v>
      </c>
      <c r="L1000" s="53" t="s">
        <v>279</v>
      </c>
      <c r="M1000" s="13">
        <v>730</v>
      </c>
      <c r="N1000" s="14">
        <f t="shared" si="227"/>
        <v>2</v>
      </c>
      <c r="O1000" s="15">
        <v>3890</v>
      </c>
      <c r="P1000" s="15">
        <f t="shared" si="228"/>
        <v>2839700</v>
      </c>
      <c r="Q1000" s="16">
        <f>IFERROR(VLOOKUP(G1000,SCENARIOS!$A$13:$E$18,2,0),0.025)</f>
        <v>0.04</v>
      </c>
      <c r="R1000" s="52">
        <f>IFERROR(VLOOKUP(L1000,INPUTS!$A$107:$B$120,2,0),0.0082)</f>
        <v>0.0039</v>
      </c>
      <c r="S1000" s="52">
        <f t="shared" si="229"/>
        <v>15.171</v>
      </c>
      <c r="T1000" s="15">
        <f t="shared" si="230"/>
        <v>11074.83</v>
      </c>
      <c r="U1000" s="15">
        <f>T1000/INPUTS!$B$7*1000</f>
        <v>13843537.5</v>
      </c>
      <c r="V1000" s="15">
        <f>T1000*INPUTS!$B$6</f>
        <v>34996.4628</v>
      </c>
      <c r="W1000" s="54" t="s">
        <v>521</v>
      </c>
      <c r="X1000" s="54" t="s">
        <v>396</v>
      </c>
      <c r="Y1000" s="67">
        <f>IFERROR(VLOOKUP(E1000,INPUTS!$A$44:$B$103,2,0),0)</f>
        <v>0</v>
      </c>
      <c r="Z1000" s="15">
        <f t="shared" si="231"/>
        <v>0</v>
      </c>
      <c r="AA1000" s="20">
        <f>IFERROR(VLOOKUP(E1000,INPUTS!$A$44:$C$103,3,0),SCENARIOS!$J$23)</f>
        <v>0</v>
      </c>
      <c r="AB1000" s="15">
        <f t="shared" si="232"/>
        <v>0</v>
      </c>
      <c r="AC1000" s="20">
        <f>IFERROR(VLOOKUP($E1000,INPUTS!$A$44:$G$103,4,0),SCENARIOS!$K$23)</f>
        <v>0</v>
      </c>
      <c r="AD1000" s="15">
        <f t="shared" si="233"/>
        <v>0</v>
      </c>
      <c r="AE1000" s="20">
        <f>IFERROR(VLOOKUP($E1000,INPUTS!$A$44:$G$103,5,0),SCENARIOS!$L$23)</f>
        <v>0</v>
      </c>
      <c r="AF1000" s="15">
        <f t="shared" si="234"/>
        <v>0</v>
      </c>
      <c r="AG1000" s="20">
        <f>IFERROR(VLOOKUP($E1000,INPUTS!$A$44:$G$103,6,0),SCENARIOS!$M$23)</f>
        <v>0</v>
      </c>
      <c r="AH1000" s="15">
        <f t="shared" si="235"/>
        <v>0</v>
      </c>
      <c r="AI1000" s="20">
        <f>IFERROR(VLOOKUP($E1000,INPUTS!$A$44:$G$103,7,0),SCENARIOS!$N$23)</f>
        <v>0</v>
      </c>
      <c r="AJ1000" s="15">
        <f t="shared" si="236"/>
        <v>0</v>
      </c>
      <c r="AL1000" t="str">
        <f t="shared" si="237"/>
        <v>N</v>
      </c>
      <c r="AM1000" s="21">
        <f t="shared" si="238"/>
        <v>29523.6841790469</v>
      </c>
    </row>
    <row r="1001" ht="15" customHeight="1" spans="1:39">
      <c r="A1001" s="52" t="s">
        <v>2018</v>
      </c>
      <c r="B1001" s="52" t="s">
        <v>532</v>
      </c>
      <c r="C1001" s="52" t="s">
        <v>533</v>
      </c>
      <c r="D1001" s="52" t="s">
        <v>929</v>
      </c>
      <c r="E1001" s="10" t="s">
        <v>529</v>
      </c>
      <c r="F1001" s="52" t="s">
        <v>528</v>
      </c>
      <c r="G1001" s="52" t="s">
        <v>173</v>
      </c>
      <c r="H1001" s="52" t="s">
        <v>440</v>
      </c>
      <c r="I1001" s="52" t="s">
        <v>439</v>
      </c>
      <c r="J1001" s="52" t="s">
        <v>177</v>
      </c>
      <c r="K1001" s="52" t="s">
        <v>931</v>
      </c>
      <c r="L1001" s="53" t="s">
        <v>291</v>
      </c>
      <c r="M1001" s="13">
        <v>730</v>
      </c>
      <c r="N1001" s="14">
        <f t="shared" si="227"/>
        <v>2</v>
      </c>
      <c r="O1001" s="15">
        <v>5620</v>
      </c>
      <c r="P1001" s="15">
        <f t="shared" si="228"/>
        <v>4102600</v>
      </c>
      <c r="Q1001" s="16">
        <f>IFERROR(VLOOKUP(G1001,SCENARIOS!$A$13:$E$18,2,0),0.025)</f>
        <v>0.04</v>
      </c>
      <c r="R1001" s="52">
        <f>IFERROR(VLOOKUP(L1001,INPUTS!$A$107:$B$120,2,0),0.0082)</f>
        <v>0.0079</v>
      </c>
      <c r="S1001" s="52">
        <f t="shared" si="229"/>
        <v>44.398</v>
      </c>
      <c r="T1001" s="15">
        <f t="shared" si="230"/>
        <v>32410.54</v>
      </c>
      <c r="U1001" s="15">
        <f>T1001/INPUTS!$B$7*1000</f>
        <v>40513175</v>
      </c>
      <c r="V1001" s="15">
        <f>T1001*INPUTS!$B$6</f>
        <v>102417.3064</v>
      </c>
      <c r="W1001" s="54" t="s">
        <v>396</v>
      </c>
      <c r="X1001" s="54" t="s">
        <v>396</v>
      </c>
      <c r="Y1001" s="67">
        <f>IFERROR(VLOOKUP(E1001,INPUTS!$A$44:$B$103,2,0),0)</f>
        <v>0</v>
      </c>
      <c r="Z1001" s="15">
        <f t="shared" si="231"/>
        <v>0</v>
      </c>
      <c r="AA1001" s="20">
        <f>IFERROR(VLOOKUP(E1001,INPUTS!$A$44:$C$103,3,0),SCENARIOS!$J$23)</f>
        <v>0</v>
      </c>
      <c r="AB1001" s="15">
        <f t="shared" si="232"/>
        <v>0</v>
      </c>
      <c r="AC1001" s="20">
        <f>IFERROR(VLOOKUP($E1001,INPUTS!$A$44:$G$103,4,0),SCENARIOS!$K$23)</f>
        <v>0</v>
      </c>
      <c r="AD1001" s="15">
        <f t="shared" si="233"/>
        <v>0</v>
      </c>
      <c r="AE1001" s="20">
        <f>IFERROR(VLOOKUP($E1001,INPUTS!$A$44:$G$103,5,0),SCENARIOS!$L$23)</f>
        <v>0</v>
      </c>
      <c r="AF1001" s="15">
        <f t="shared" si="234"/>
        <v>0</v>
      </c>
      <c r="AG1001" s="20">
        <f>IFERROR(VLOOKUP($E1001,INPUTS!$A$44:$G$103,6,0),SCENARIOS!$M$23)</f>
        <v>0</v>
      </c>
      <c r="AH1001" s="15">
        <f t="shared" si="235"/>
        <v>0</v>
      </c>
      <c r="AI1001" s="20">
        <f>IFERROR(VLOOKUP($E1001,INPUTS!$A$44:$G$103,7,0),SCENARIOS!$N$23)</f>
        <v>0</v>
      </c>
      <c r="AJ1001" s="15">
        <f t="shared" si="236"/>
        <v>0</v>
      </c>
      <c r="AL1001" t="str">
        <f t="shared" si="237"/>
        <v>Y</v>
      </c>
      <c r="AM1001" s="21">
        <f t="shared" si="238"/>
        <v>86401.1950551264</v>
      </c>
    </row>
    <row r="1002" ht="15" customHeight="1" spans="1:39">
      <c r="A1002" s="52" t="s">
        <v>2019</v>
      </c>
      <c r="B1002" s="52" t="s">
        <v>534</v>
      </c>
      <c r="C1002" s="52" t="s">
        <v>535</v>
      </c>
      <c r="D1002" s="52" t="s">
        <v>929</v>
      </c>
      <c r="E1002" s="10" t="s">
        <v>537</v>
      </c>
      <c r="F1002" s="52" t="s">
        <v>536</v>
      </c>
      <c r="G1002" s="52" t="s">
        <v>173</v>
      </c>
      <c r="H1002" s="52" t="s">
        <v>505</v>
      </c>
      <c r="I1002" s="52" t="s">
        <v>504</v>
      </c>
      <c r="J1002" s="52" t="s">
        <v>173</v>
      </c>
      <c r="K1002" s="52" t="s">
        <v>931</v>
      </c>
      <c r="L1002" s="53" t="s">
        <v>291</v>
      </c>
      <c r="M1002" s="13">
        <v>730</v>
      </c>
      <c r="N1002" s="14">
        <f t="shared" si="227"/>
        <v>2</v>
      </c>
      <c r="O1002" s="15">
        <v>5220</v>
      </c>
      <c r="P1002" s="15">
        <f t="shared" si="228"/>
        <v>3810600</v>
      </c>
      <c r="Q1002" s="16">
        <f>IFERROR(VLOOKUP(G1002,SCENARIOS!$A$13:$E$18,2,0),0.025)</f>
        <v>0.04</v>
      </c>
      <c r="R1002" s="52">
        <f>IFERROR(VLOOKUP(L1002,INPUTS!$A$107:$B$120,2,0),0.0082)</f>
        <v>0.0079</v>
      </c>
      <c r="S1002" s="52">
        <f t="shared" si="229"/>
        <v>41.238</v>
      </c>
      <c r="T1002" s="15">
        <f t="shared" si="230"/>
        <v>30103.74</v>
      </c>
      <c r="U1002" s="15">
        <f>T1002/INPUTS!$B$7*1000</f>
        <v>37629675</v>
      </c>
      <c r="V1002" s="15">
        <f>T1002*INPUTS!$B$6</f>
        <v>95127.8184</v>
      </c>
      <c r="W1002" s="54" t="s">
        <v>396</v>
      </c>
      <c r="X1002" s="54" t="s">
        <v>396</v>
      </c>
      <c r="Y1002" s="67">
        <f>IFERROR(VLOOKUP(E1002,INPUTS!$A$44:$B$103,2,0),0)</f>
        <v>0</v>
      </c>
      <c r="Z1002" s="15">
        <f t="shared" si="231"/>
        <v>0</v>
      </c>
      <c r="AA1002" s="20">
        <f>IFERROR(VLOOKUP(E1002,INPUTS!$A$44:$C$103,3,0),SCENARIOS!$J$23)</f>
        <v>0</v>
      </c>
      <c r="AB1002" s="15">
        <f t="shared" si="232"/>
        <v>0</v>
      </c>
      <c r="AC1002" s="20">
        <f>IFERROR(VLOOKUP($E1002,INPUTS!$A$44:$G$103,4,0),SCENARIOS!$K$23)</f>
        <v>0</v>
      </c>
      <c r="AD1002" s="15">
        <f t="shared" si="233"/>
        <v>0</v>
      </c>
      <c r="AE1002" s="20">
        <f>IFERROR(VLOOKUP($E1002,INPUTS!$A$44:$G$103,5,0),SCENARIOS!$L$23)</f>
        <v>0</v>
      </c>
      <c r="AF1002" s="15">
        <f t="shared" si="234"/>
        <v>0</v>
      </c>
      <c r="AG1002" s="20">
        <f>IFERROR(VLOOKUP($E1002,INPUTS!$A$44:$G$103,6,0),SCENARIOS!$M$23)</f>
        <v>0</v>
      </c>
      <c r="AH1002" s="15">
        <f t="shared" si="235"/>
        <v>0</v>
      </c>
      <c r="AI1002" s="20">
        <f>IFERROR(VLOOKUP($E1002,INPUTS!$A$44:$G$103,7,0),SCENARIOS!$N$23)</f>
        <v>0</v>
      </c>
      <c r="AJ1002" s="15">
        <f t="shared" si="236"/>
        <v>0</v>
      </c>
      <c r="AL1002" t="str">
        <f t="shared" si="237"/>
        <v>N</v>
      </c>
      <c r="AM1002" s="21">
        <f t="shared" si="238"/>
        <v>80251.6438056512</v>
      </c>
    </row>
    <row r="1003" ht="15" customHeight="1" spans="1:39">
      <c r="A1003" s="52" t="s">
        <v>2020</v>
      </c>
      <c r="B1003" s="52" t="s">
        <v>534</v>
      </c>
      <c r="C1003" s="52" t="s">
        <v>535</v>
      </c>
      <c r="D1003" s="52" t="s">
        <v>929</v>
      </c>
      <c r="E1003" s="10" t="s">
        <v>537</v>
      </c>
      <c r="F1003" s="52" t="s">
        <v>536</v>
      </c>
      <c r="G1003" s="52" t="s">
        <v>173</v>
      </c>
      <c r="H1003" s="52" t="s">
        <v>242</v>
      </c>
      <c r="I1003" s="52" t="s">
        <v>421</v>
      </c>
      <c r="J1003" s="52" t="s">
        <v>173</v>
      </c>
      <c r="K1003" s="52" t="s">
        <v>931</v>
      </c>
      <c r="L1003" s="53" t="s">
        <v>279</v>
      </c>
      <c r="M1003" s="13">
        <v>2190</v>
      </c>
      <c r="N1003" s="14">
        <f t="shared" si="227"/>
        <v>6</v>
      </c>
      <c r="O1003" s="15">
        <v>890</v>
      </c>
      <c r="P1003" s="15">
        <f t="shared" si="228"/>
        <v>1949100</v>
      </c>
      <c r="Q1003" s="16">
        <f>IFERROR(VLOOKUP(G1003,SCENARIOS!$A$13:$E$18,2,0),0.025)</f>
        <v>0.04</v>
      </c>
      <c r="R1003" s="52">
        <f>IFERROR(VLOOKUP(L1003,INPUTS!$A$107:$B$120,2,0),0.0082)</f>
        <v>0.0039</v>
      </c>
      <c r="S1003" s="52">
        <f t="shared" si="229"/>
        <v>3.471</v>
      </c>
      <c r="T1003" s="15">
        <f t="shared" si="230"/>
        <v>7601.49</v>
      </c>
      <c r="U1003" s="15">
        <f>T1003/INPUTS!$B$7*1000</f>
        <v>9501862.5</v>
      </c>
      <c r="V1003" s="15">
        <f>T1003*INPUTS!$B$6</f>
        <v>24020.7084</v>
      </c>
      <c r="W1003" s="54" t="s">
        <v>396</v>
      </c>
      <c r="X1003" s="54" t="s">
        <v>396</v>
      </c>
      <c r="Y1003" s="67">
        <f>IFERROR(VLOOKUP(E1003,INPUTS!$A$44:$B$103,2,0),0)</f>
        <v>0</v>
      </c>
      <c r="Z1003" s="15">
        <f t="shared" si="231"/>
        <v>0</v>
      </c>
      <c r="AA1003" s="20">
        <f>IFERROR(VLOOKUP(E1003,INPUTS!$A$44:$C$103,3,0),SCENARIOS!$J$23)</f>
        <v>0</v>
      </c>
      <c r="AB1003" s="15">
        <f t="shared" si="232"/>
        <v>0</v>
      </c>
      <c r="AC1003" s="20">
        <f>IFERROR(VLOOKUP($E1003,INPUTS!$A$44:$G$103,4,0),SCENARIOS!$K$23)</f>
        <v>0</v>
      </c>
      <c r="AD1003" s="15">
        <f t="shared" si="233"/>
        <v>0</v>
      </c>
      <c r="AE1003" s="20">
        <f>IFERROR(VLOOKUP($E1003,INPUTS!$A$44:$G$103,5,0),SCENARIOS!$L$23)</f>
        <v>0</v>
      </c>
      <c r="AF1003" s="15">
        <f t="shared" si="234"/>
        <v>0</v>
      </c>
      <c r="AG1003" s="20">
        <f>IFERROR(VLOOKUP($E1003,INPUTS!$A$44:$G$103,6,0),SCENARIOS!$M$23)</f>
        <v>0</v>
      </c>
      <c r="AH1003" s="15">
        <f t="shared" si="235"/>
        <v>0</v>
      </c>
      <c r="AI1003" s="20">
        <f>IFERROR(VLOOKUP($E1003,INPUTS!$A$44:$G$103,7,0),SCENARIOS!$N$23)</f>
        <v>0</v>
      </c>
      <c r="AJ1003" s="15">
        <f t="shared" si="236"/>
        <v>0</v>
      </c>
      <c r="AL1003" t="str">
        <f t="shared" si="237"/>
        <v>Y</v>
      </c>
      <c r="AM1003" s="21">
        <f t="shared" si="238"/>
        <v>20264.3282154383</v>
      </c>
    </row>
    <row r="1004" ht="15" customHeight="1" spans="1:39">
      <c r="A1004" s="52" t="s">
        <v>2021</v>
      </c>
      <c r="B1004" s="52" t="s">
        <v>534</v>
      </c>
      <c r="C1004" s="52" t="s">
        <v>535</v>
      </c>
      <c r="D1004" s="52" t="s">
        <v>929</v>
      </c>
      <c r="E1004" s="10" t="s">
        <v>537</v>
      </c>
      <c r="F1004" s="52" t="s">
        <v>536</v>
      </c>
      <c r="G1004" s="52" t="s">
        <v>173</v>
      </c>
      <c r="H1004" s="52" t="s">
        <v>428</v>
      </c>
      <c r="I1004" s="52" t="s">
        <v>1620</v>
      </c>
      <c r="J1004" s="52" t="s">
        <v>173</v>
      </c>
      <c r="K1004" s="52" t="s">
        <v>931</v>
      </c>
      <c r="L1004" s="53" t="s">
        <v>288</v>
      </c>
      <c r="M1004" s="13">
        <v>730</v>
      </c>
      <c r="N1004" s="14">
        <f t="shared" si="227"/>
        <v>2</v>
      </c>
      <c r="O1004" s="15">
        <v>3250</v>
      </c>
      <c r="P1004" s="15">
        <f t="shared" si="228"/>
        <v>2372500</v>
      </c>
      <c r="Q1004" s="16">
        <f>IFERROR(VLOOKUP(G1004,SCENARIOS!$A$13:$E$18,2,0),0.025)</f>
        <v>0.04</v>
      </c>
      <c r="R1004" s="52">
        <f>IFERROR(VLOOKUP(L1004,INPUTS!$A$107:$B$120,2,0),0.0082)</f>
        <v>0.0085</v>
      </c>
      <c r="S1004" s="52">
        <f t="shared" si="229"/>
        <v>27.625</v>
      </c>
      <c r="T1004" s="15">
        <f t="shared" si="230"/>
        <v>20166.25</v>
      </c>
      <c r="U1004" s="15">
        <f>T1004/INPUTS!$B$7*1000</f>
        <v>25207812.5</v>
      </c>
      <c r="V1004" s="15">
        <f>T1004*INPUTS!$B$6</f>
        <v>63725.35</v>
      </c>
      <c r="W1004" s="54" t="s">
        <v>521</v>
      </c>
      <c r="X1004" s="54" t="s">
        <v>396</v>
      </c>
      <c r="Y1004" s="67">
        <f>IFERROR(VLOOKUP(E1004,INPUTS!$A$44:$B$103,2,0),0)</f>
        <v>0</v>
      </c>
      <c r="Z1004" s="15">
        <f t="shared" si="231"/>
        <v>0</v>
      </c>
      <c r="AA1004" s="20">
        <f>IFERROR(VLOOKUP(E1004,INPUTS!$A$44:$C$103,3,0),SCENARIOS!$J$23)</f>
        <v>0</v>
      </c>
      <c r="AB1004" s="15">
        <f t="shared" si="232"/>
        <v>0</v>
      </c>
      <c r="AC1004" s="20">
        <f>IFERROR(VLOOKUP($E1004,INPUTS!$A$44:$G$103,4,0),SCENARIOS!$K$23)</f>
        <v>0</v>
      </c>
      <c r="AD1004" s="15">
        <f t="shared" si="233"/>
        <v>0</v>
      </c>
      <c r="AE1004" s="20">
        <f>IFERROR(VLOOKUP($E1004,INPUTS!$A$44:$G$103,5,0),SCENARIOS!$L$23)</f>
        <v>0</v>
      </c>
      <c r="AF1004" s="15">
        <f t="shared" si="234"/>
        <v>0</v>
      </c>
      <c r="AG1004" s="20">
        <f>IFERROR(VLOOKUP($E1004,INPUTS!$A$44:$G$103,6,0),SCENARIOS!$M$23)</f>
        <v>0</v>
      </c>
      <c r="AH1004" s="15">
        <f t="shared" si="235"/>
        <v>0</v>
      </c>
      <c r="AI1004" s="20">
        <f>IFERROR(VLOOKUP($E1004,INPUTS!$A$44:$G$103,7,0),SCENARIOS!$N$23)</f>
        <v>0</v>
      </c>
      <c r="AJ1004" s="15">
        <f t="shared" si="236"/>
        <v>0</v>
      </c>
      <c r="AL1004" t="str">
        <f t="shared" si="237"/>
        <v>N</v>
      </c>
      <c r="AM1004" s="21">
        <f t="shared" si="238"/>
        <v>53759.9219198583</v>
      </c>
    </row>
    <row r="1005" ht="15" customHeight="1" spans="1:39">
      <c r="A1005" s="52" t="s">
        <v>2022</v>
      </c>
      <c r="B1005" s="52" t="s">
        <v>534</v>
      </c>
      <c r="C1005" s="52" t="s">
        <v>535</v>
      </c>
      <c r="D1005" s="52" t="s">
        <v>929</v>
      </c>
      <c r="E1005" s="10" t="s">
        <v>537</v>
      </c>
      <c r="F1005" s="52" t="s">
        <v>536</v>
      </c>
      <c r="G1005" s="52" t="s">
        <v>173</v>
      </c>
      <c r="H1005" s="52" t="s">
        <v>267</v>
      </c>
      <c r="I1005" s="52" t="s">
        <v>436</v>
      </c>
      <c r="J1005" s="52" t="s">
        <v>173</v>
      </c>
      <c r="K1005" s="52" t="s">
        <v>931</v>
      </c>
      <c r="L1005" s="53" t="s">
        <v>291</v>
      </c>
      <c r="M1005" s="13">
        <v>730</v>
      </c>
      <c r="N1005" s="14">
        <f t="shared" si="227"/>
        <v>2</v>
      </c>
      <c r="O1005" s="15">
        <v>5570</v>
      </c>
      <c r="P1005" s="15">
        <f t="shared" si="228"/>
        <v>4066100</v>
      </c>
      <c r="Q1005" s="16">
        <f>IFERROR(VLOOKUP(G1005,SCENARIOS!$A$13:$E$18,2,0),0.025)</f>
        <v>0.04</v>
      </c>
      <c r="R1005" s="52">
        <f>IFERROR(VLOOKUP(L1005,INPUTS!$A$107:$B$120,2,0),0.0082)</f>
        <v>0.0079</v>
      </c>
      <c r="S1005" s="52">
        <f t="shared" si="229"/>
        <v>44.003</v>
      </c>
      <c r="T1005" s="15">
        <f t="shared" si="230"/>
        <v>32122.19</v>
      </c>
      <c r="U1005" s="15">
        <f>T1005/INPUTS!$B$7*1000</f>
        <v>40152737.5</v>
      </c>
      <c r="V1005" s="15">
        <f>T1005*INPUTS!$B$6</f>
        <v>101506.1204</v>
      </c>
      <c r="W1005" s="54" t="s">
        <v>396</v>
      </c>
      <c r="X1005" s="54" t="s">
        <v>396</v>
      </c>
      <c r="Y1005" s="67">
        <f>IFERROR(VLOOKUP(E1005,INPUTS!$A$44:$B$103,2,0),0)</f>
        <v>0</v>
      </c>
      <c r="Z1005" s="15">
        <f t="shared" si="231"/>
        <v>0</v>
      </c>
      <c r="AA1005" s="20">
        <f>IFERROR(VLOOKUP(E1005,INPUTS!$A$44:$C$103,3,0),SCENARIOS!$J$23)</f>
        <v>0</v>
      </c>
      <c r="AB1005" s="15">
        <f t="shared" si="232"/>
        <v>0</v>
      </c>
      <c r="AC1005" s="20">
        <f>IFERROR(VLOOKUP($E1005,INPUTS!$A$44:$G$103,4,0),SCENARIOS!$K$23)</f>
        <v>0</v>
      </c>
      <c r="AD1005" s="15">
        <f t="shared" si="233"/>
        <v>0</v>
      </c>
      <c r="AE1005" s="20">
        <f>IFERROR(VLOOKUP($E1005,INPUTS!$A$44:$G$103,5,0),SCENARIOS!$L$23)</f>
        <v>0</v>
      </c>
      <c r="AF1005" s="15">
        <f t="shared" si="234"/>
        <v>0</v>
      </c>
      <c r="AG1005" s="20">
        <f>IFERROR(VLOOKUP($E1005,INPUTS!$A$44:$G$103,6,0),SCENARIOS!$M$23)</f>
        <v>0</v>
      </c>
      <c r="AH1005" s="15">
        <f t="shared" si="235"/>
        <v>0</v>
      </c>
      <c r="AI1005" s="20">
        <f>IFERROR(VLOOKUP($E1005,INPUTS!$A$44:$G$103,7,0),SCENARIOS!$N$23)</f>
        <v>0</v>
      </c>
      <c r="AJ1005" s="15">
        <f t="shared" si="236"/>
        <v>0</v>
      </c>
      <c r="AL1005" t="str">
        <f t="shared" si="237"/>
        <v>N</v>
      </c>
      <c r="AM1005" s="21">
        <f t="shared" si="238"/>
        <v>85632.501148942</v>
      </c>
    </row>
    <row r="1006" ht="15" customHeight="1" spans="1:39">
      <c r="A1006" s="52" t="s">
        <v>2023</v>
      </c>
      <c r="B1006" s="52" t="s">
        <v>534</v>
      </c>
      <c r="C1006" s="52" t="s">
        <v>535</v>
      </c>
      <c r="D1006" s="52" t="s">
        <v>929</v>
      </c>
      <c r="E1006" s="10" t="s">
        <v>537</v>
      </c>
      <c r="F1006" s="52" t="s">
        <v>536</v>
      </c>
      <c r="G1006" s="52" t="s">
        <v>173</v>
      </c>
      <c r="H1006" s="52" t="s">
        <v>204</v>
      </c>
      <c r="I1006" s="52" t="s">
        <v>405</v>
      </c>
      <c r="J1006" s="52" t="s">
        <v>165</v>
      </c>
      <c r="K1006" s="52" t="s">
        <v>931</v>
      </c>
      <c r="L1006" s="53" t="s">
        <v>291</v>
      </c>
      <c r="M1006" s="13">
        <v>365</v>
      </c>
      <c r="N1006" s="14">
        <f t="shared" si="227"/>
        <v>1</v>
      </c>
      <c r="O1006" s="15">
        <v>11780</v>
      </c>
      <c r="P1006" s="15">
        <f t="shared" si="228"/>
        <v>4299700</v>
      </c>
      <c r="Q1006" s="16">
        <f>IFERROR(VLOOKUP(G1006,SCENARIOS!$A$13:$E$18,2,0),0.025)</f>
        <v>0.04</v>
      </c>
      <c r="R1006" s="52">
        <f>IFERROR(VLOOKUP(L1006,INPUTS!$A$107:$B$120,2,0),0.0082)</f>
        <v>0.0079</v>
      </c>
      <c r="S1006" s="52">
        <f t="shared" si="229"/>
        <v>93.062</v>
      </c>
      <c r="T1006" s="15">
        <f t="shared" si="230"/>
        <v>33967.63</v>
      </c>
      <c r="U1006" s="15">
        <f>T1006/INPUTS!$B$7*1000</f>
        <v>42459537.5</v>
      </c>
      <c r="V1006" s="15">
        <f>T1006*INPUTS!$B$6</f>
        <v>107337.7108</v>
      </c>
      <c r="W1006" s="54" t="s">
        <v>396</v>
      </c>
      <c r="X1006" s="54" t="s">
        <v>396</v>
      </c>
      <c r="Y1006" s="67">
        <f>IFERROR(VLOOKUP(E1006,INPUTS!$A$44:$B$103,2,0),0)</f>
        <v>0</v>
      </c>
      <c r="Z1006" s="15">
        <f t="shared" si="231"/>
        <v>0</v>
      </c>
      <c r="AA1006" s="20">
        <f>IFERROR(VLOOKUP(E1006,INPUTS!$A$44:$C$103,3,0),SCENARIOS!$J$23)</f>
        <v>0</v>
      </c>
      <c r="AB1006" s="15">
        <f t="shared" si="232"/>
        <v>0</v>
      </c>
      <c r="AC1006" s="20">
        <f>IFERROR(VLOOKUP($E1006,INPUTS!$A$44:$G$103,4,0),SCENARIOS!$K$23)</f>
        <v>0</v>
      </c>
      <c r="AD1006" s="15">
        <f t="shared" si="233"/>
        <v>0</v>
      </c>
      <c r="AE1006" s="20">
        <f>IFERROR(VLOOKUP($E1006,INPUTS!$A$44:$G$103,5,0),SCENARIOS!$L$23)</f>
        <v>0</v>
      </c>
      <c r="AF1006" s="15">
        <f t="shared" si="234"/>
        <v>0</v>
      </c>
      <c r="AG1006" s="20">
        <f>IFERROR(VLOOKUP($E1006,INPUTS!$A$44:$G$103,6,0),SCENARIOS!$M$23)</f>
        <v>0</v>
      </c>
      <c r="AH1006" s="15">
        <f t="shared" si="235"/>
        <v>0</v>
      </c>
      <c r="AI1006" s="20">
        <f>IFERROR(VLOOKUP($E1006,INPUTS!$A$44:$G$103,7,0),SCENARIOS!$N$23)</f>
        <v>0</v>
      </c>
      <c r="AJ1006" s="15">
        <f t="shared" si="236"/>
        <v>0</v>
      </c>
      <c r="AL1006" t="str">
        <f t="shared" si="237"/>
        <v>N</v>
      </c>
      <c r="AM1006" s="21">
        <f t="shared" si="238"/>
        <v>90552.1421485222</v>
      </c>
    </row>
    <row r="1007" ht="15" customHeight="1" spans="1:39">
      <c r="A1007" s="52" t="s">
        <v>2024</v>
      </c>
      <c r="B1007" s="52" t="s">
        <v>534</v>
      </c>
      <c r="C1007" s="52" t="s">
        <v>535</v>
      </c>
      <c r="D1007" s="52" t="s">
        <v>929</v>
      </c>
      <c r="E1007" s="10" t="s">
        <v>537</v>
      </c>
      <c r="F1007" s="52" t="s">
        <v>536</v>
      </c>
      <c r="G1007" s="52" t="s">
        <v>173</v>
      </c>
      <c r="H1007" s="52" t="s">
        <v>440</v>
      </c>
      <c r="I1007" s="52" t="s">
        <v>439</v>
      </c>
      <c r="J1007" s="52" t="s">
        <v>177</v>
      </c>
      <c r="K1007" s="52" t="s">
        <v>931</v>
      </c>
      <c r="L1007" s="53" t="s">
        <v>291</v>
      </c>
      <c r="M1007" s="13">
        <v>730</v>
      </c>
      <c r="N1007" s="14">
        <f t="shared" si="227"/>
        <v>2</v>
      </c>
      <c r="O1007" s="15">
        <v>6290</v>
      </c>
      <c r="P1007" s="15">
        <f t="shared" si="228"/>
        <v>4591700</v>
      </c>
      <c r="Q1007" s="16">
        <f>IFERROR(VLOOKUP(G1007,SCENARIOS!$A$13:$E$18,2,0),0.025)</f>
        <v>0.04</v>
      </c>
      <c r="R1007" s="52">
        <f>IFERROR(VLOOKUP(L1007,INPUTS!$A$107:$B$120,2,0),0.0082)</f>
        <v>0.0079</v>
      </c>
      <c r="S1007" s="52">
        <f t="shared" si="229"/>
        <v>49.691</v>
      </c>
      <c r="T1007" s="15">
        <f t="shared" si="230"/>
        <v>36274.43</v>
      </c>
      <c r="U1007" s="15">
        <f>T1007/INPUTS!$B$7*1000</f>
        <v>45343037.5</v>
      </c>
      <c r="V1007" s="15">
        <f>T1007*INPUTS!$B$6</f>
        <v>114627.1988</v>
      </c>
      <c r="W1007" s="54" t="s">
        <v>396</v>
      </c>
      <c r="X1007" s="54" t="s">
        <v>396</v>
      </c>
      <c r="Y1007" s="67">
        <f>IFERROR(VLOOKUP(E1007,INPUTS!$A$44:$B$103,2,0),0)</f>
        <v>0</v>
      </c>
      <c r="Z1007" s="15">
        <f t="shared" si="231"/>
        <v>0</v>
      </c>
      <c r="AA1007" s="20">
        <f>IFERROR(VLOOKUP(E1007,INPUTS!$A$44:$C$103,3,0),SCENARIOS!$J$23)</f>
        <v>0</v>
      </c>
      <c r="AB1007" s="15">
        <f t="shared" si="232"/>
        <v>0</v>
      </c>
      <c r="AC1007" s="20">
        <f>IFERROR(VLOOKUP($E1007,INPUTS!$A$44:$G$103,4,0),SCENARIOS!$K$23)</f>
        <v>0</v>
      </c>
      <c r="AD1007" s="15">
        <f t="shared" si="233"/>
        <v>0</v>
      </c>
      <c r="AE1007" s="20">
        <f>IFERROR(VLOOKUP($E1007,INPUTS!$A$44:$G$103,5,0),SCENARIOS!$L$23)</f>
        <v>0</v>
      </c>
      <c r="AF1007" s="15">
        <f t="shared" si="234"/>
        <v>0</v>
      </c>
      <c r="AG1007" s="20">
        <f>IFERROR(VLOOKUP($E1007,INPUTS!$A$44:$G$103,6,0),SCENARIOS!$M$23)</f>
        <v>0</v>
      </c>
      <c r="AH1007" s="15">
        <f t="shared" si="235"/>
        <v>0</v>
      </c>
      <c r="AI1007" s="20">
        <f>IFERROR(VLOOKUP($E1007,INPUTS!$A$44:$G$103,7,0),SCENARIOS!$N$23)</f>
        <v>0</v>
      </c>
      <c r="AJ1007" s="15">
        <f t="shared" si="236"/>
        <v>0</v>
      </c>
      <c r="AL1007" t="str">
        <f t="shared" si="237"/>
        <v>Y</v>
      </c>
      <c r="AM1007" s="21">
        <f t="shared" si="238"/>
        <v>96701.6933979973</v>
      </c>
    </row>
    <row r="1008" ht="15" customHeight="1" spans="1:39">
      <c r="A1008" s="52" t="s">
        <v>2025</v>
      </c>
      <c r="B1008" s="52" t="s">
        <v>534</v>
      </c>
      <c r="C1008" s="52" t="s">
        <v>535</v>
      </c>
      <c r="D1008" s="52" t="s">
        <v>929</v>
      </c>
      <c r="E1008" s="10" t="s">
        <v>537</v>
      </c>
      <c r="F1008" s="52" t="s">
        <v>536</v>
      </c>
      <c r="G1008" s="52" t="s">
        <v>173</v>
      </c>
      <c r="H1008" s="52" t="s">
        <v>576</v>
      </c>
      <c r="I1008" s="52" t="s">
        <v>575</v>
      </c>
      <c r="J1008" s="52" t="s">
        <v>173</v>
      </c>
      <c r="K1008" s="52" t="s">
        <v>931</v>
      </c>
      <c r="L1008" s="53" t="s">
        <v>288</v>
      </c>
      <c r="M1008" s="13">
        <v>365</v>
      </c>
      <c r="N1008" s="14">
        <f t="shared" si="227"/>
        <v>1</v>
      </c>
      <c r="O1008" s="15">
        <v>4440</v>
      </c>
      <c r="P1008" s="15">
        <f t="shared" si="228"/>
        <v>1620600</v>
      </c>
      <c r="Q1008" s="16">
        <f>IFERROR(VLOOKUP(G1008,SCENARIOS!$A$13:$E$18,2,0),0.025)</f>
        <v>0.04</v>
      </c>
      <c r="R1008" s="52">
        <f>IFERROR(VLOOKUP(L1008,INPUTS!$A$107:$B$120,2,0),0.0082)</f>
        <v>0.0085</v>
      </c>
      <c r="S1008" s="52">
        <f t="shared" si="229"/>
        <v>37.74</v>
      </c>
      <c r="T1008" s="15">
        <f t="shared" si="230"/>
        <v>13775.1</v>
      </c>
      <c r="U1008" s="15">
        <f>T1008/INPUTS!$B$7*1000</f>
        <v>17218875</v>
      </c>
      <c r="V1008" s="15">
        <f>T1008*INPUTS!$B$6</f>
        <v>43529.316</v>
      </c>
      <c r="W1008" s="54" t="s">
        <v>521</v>
      </c>
      <c r="X1008" s="54" t="s">
        <v>396</v>
      </c>
      <c r="Y1008" s="67">
        <f>IFERROR(VLOOKUP(E1008,INPUTS!$A$44:$B$103,2,0),0)</f>
        <v>0</v>
      </c>
      <c r="Z1008" s="15">
        <f t="shared" si="231"/>
        <v>0</v>
      </c>
      <c r="AA1008" s="20">
        <f>IFERROR(VLOOKUP(E1008,INPUTS!$A$44:$C$103,3,0),SCENARIOS!$J$23)</f>
        <v>0</v>
      </c>
      <c r="AB1008" s="15">
        <f t="shared" si="232"/>
        <v>0</v>
      </c>
      <c r="AC1008" s="20">
        <f>IFERROR(VLOOKUP($E1008,INPUTS!$A$44:$G$103,4,0),SCENARIOS!$K$23)</f>
        <v>0</v>
      </c>
      <c r="AD1008" s="15">
        <f t="shared" si="233"/>
        <v>0</v>
      </c>
      <c r="AE1008" s="20">
        <f>IFERROR(VLOOKUP($E1008,INPUTS!$A$44:$G$103,5,0),SCENARIOS!$L$23)</f>
        <v>0</v>
      </c>
      <c r="AF1008" s="15">
        <f t="shared" si="234"/>
        <v>0</v>
      </c>
      <c r="AG1008" s="20">
        <f>IFERROR(VLOOKUP($E1008,INPUTS!$A$44:$G$103,6,0),SCENARIOS!$M$23)</f>
        <v>0</v>
      </c>
      <c r="AH1008" s="15">
        <f t="shared" si="235"/>
        <v>0</v>
      </c>
      <c r="AI1008" s="20">
        <f>IFERROR(VLOOKUP($E1008,INPUTS!$A$44:$G$103,7,0),SCENARIOS!$N$23)</f>
        <v>0</v>
      </c>
      <c r="AJ1008" s="15">
        <f t="shared" si="236"/>
        <v>0</v>
      </c>
      <c r="AL1008" t="str">
        <f t="shared" si="237"/>
        <v>N</v>
      </c>
      <c r="AM1008" s="21">
        <f t="shared" si="238"/>
        <v>36722.1620498724</v>
      </c>
    </row>
    <row r="1009" ht="15" customHeight="1" spans="1:39">
      <c r="A1009" s="52" t="s">
        <v>2026</v>
      </c>
      <c r="B1009" s="52" t="s">
        <v>534</v>
      </c>
      <c r="C1009" s="52" t="s">
        <v>535</v>
      </c>
      <c r="D1009" s="52" t="s">
        <v>929</v>
      </c>
      <c r="E1009" s="10" t="s">
        <v>537</v>
      </c>
      <c r="F1009" s="52" t="s">
        <v>536</v>
      </c>
      <c r="G1009" s="52" t="s">
        <v>173</v>
      </c>
      <c r="H1009" s="52" t="s">
        <v>545</v>
      </c>
      <c r="I1009" s="52" t="s">
        <v>544</v>
      </c>
      <c r="J1009" s="52" t="s">
        <v>173</v>
      </c>
      <c r="K1009" s="52" t="s">
        <v>931</v>
      </c>
      <c r="L1009" s="53" t="s">
        <v>279</v>
      </c>
      <c r="M1009" s="13">
        <v>1095</v>
      </c>
      <c r="N1009" s="14">
        <f t="shared" si="227"/>
        <v>3</v>
      </c>
      <c r="O1009" s="15">
        <v>2270</v>
      </c>
      <c r="P1009" s="15">
        <f t="shared" si="228"/>
        <v>2485650</v>
      </c>
      <c r="Q1009" s="16">
        <f>IFERROR(VLOOKUP(G1009,SCENARIOS!$A$13:$E$18,2,0),0.025)</f>
        <v>0.04</v>
      </c>
      <c r="R1009" s="52">
        <f>IFERROR(VLOOKUP(L1009,INPUTS!$A$107:$B$120,2,0),0.0082)</f>
        <v>0.0039</v>
      </c>
      <c r="S1009" s="52">
        <f t="shared" si="229"/>
        <v>8.853</v>
      </c>
      <c r="T1009" s="15">
        <f t="shared" si="230"/>
        <v>9694.035</v>
      </c>
      <c r="U1009" s="15">
        <f>T1009/INPUTS!$B$7*1000</f>
        <v>12117543.75</v>
      </c>
      <c r="V1009" s="15">
        <f>T1009*INPUTS!$B$6</f>
        <v>30633.1506</v>
      </c>
      <c r="W1009" s="54" t="s">
        <v>396</v>
      </c>
      <c r="X1009" s="54" t="s">
        <v>396</v>
      </c>
      <c r="Y1009" s="67">
        <f>IFERROR(VLOOKUP(E1009,INPUTS!$A$44:$B$103,2,0),0)</f>
        <v>0</v>
      </c>
      <c r="Z1009" s="15">
        <f t="shared" si="231"/>
        <v>0</v>
      </c>
      <c r="AA1009" s="20">
        <f>IFERROR(VLOOKUP(E1009,INPUTS!$A$44:$C$103,3,0),SCENARIOS!$J$23)</f>
        <v>0</v>
      </c>
      <c r="AB1009" s="15">
        <f t="shared" si="232"/>
        <v>0</v>
      </c>
      <c r="AC1009" s="20">
        <f>IFERROR(VLOOKUP($E1009,INPUTS!$A$44:$G$103,4,0),SCENARIOS!$K$23)</f>
        <v>0</v>
      </c>
      <c r="AD1009" s="15">
        <f t="shared" si="233"/>
        <v>0</v>
      </c>
      <c r="AE1009" s="20">
        <f>IFERROR(VLOOKUP($E1009,INPUTS!$A$44:$G$103,5,0),SCENARIOS!$L$23)</f>
        <v>0</v>
      </c>
      <c r="AF1009" s="15">
        <f t="shared" si="234"/>
        <v>0</v>
      </c>
      <c r="AG1009" s="20">
        <f>IFERROR(VLOOKUP($E1009,INPUTS!$A$44:$G$103,6,0),SCENARIOS!$M$23)</f>
        <v>0</v>
      </c>
      <c r="AH1009" s="15">
        <f t="shared" si="235"/>
        <v>0</v>
      </c>
      <c r="AI1009" s="20">
        <f>IFERROR(VLOOKUP($E1009,INPUTS!$A$44:$G$103,7,0),SCENARIOS!$N$23)</f>
        <v>0</v>
      </c>
      <c r="AJ1009" s="15">
        <f t="shared" si="236"/>
        <v>0</v>
      </c>
      <c r="AL1009" t="str">
        <f t="shared" si="237"/>
        <v>N</v>
      </c>
      <c r="AM1009" s="21">
        <f t="shared" si="238"/>
        <v>25842.7107017107</v>
      </c>
    </row>
    <row r="1010" ht="15" customHeight="1" spans="1:39">
      <c r="A1010" s="52" t="s">
        <v>2027</v>
      </c>
      <c r="B1010" s="52" t="s">
        <v>534</v>
      </c>
      <c r="C1010" s="52" t="s">
        <v>535</v>
      </c>
      <c r="D1010" s="52" t="s">
        <v>929</v>
      </c>
      <c r="E1010" s="10" t="s">
        <v>537</v>
      </c>
      <c r="F1010" s="52" t="s">
        <v>536</v>
      </c>
      <c r="G1010" s="52" t="s">
        <v>173</v>
      </c>
      <c r="H1010" s="52" t="s">
        <v>529</v>
      </c>
      <c r="I1010" s="52" t="s">
        <v>528</v>
      </c>
      <c r="J1010" s="52" t="s">
        <v>173</v>
      </c>
      <c r="K1010" s="52" t="s">
        <v>931</v>
      </c>
      <c r="L1010" s="53" t="s">
        <v>279</v>
      </c>
      <c r="M1010" s="13">
        <v>1460</v>
      </c>
      <c r="N1010" s="14">
        <f t="shared" si="227"/>
        <v>4</v>
      </c>
      <c r="O1010" s="15">
        <v>1160</v>
      </c>
      <c r="P1010" s="15">
        <f t="shared" si="228"/>
        <v>1693600</v>
      </c>
      <c r="Q1010" s="16">
        <f>IFERROR(VLOOKUP(G1010,SCENARIOS!$A$13:$E$18,2,0),0.025)</f>
        <v>0.04</v>
      </c>
      <c r="R1010" s="52">
        <f>IFERROR(VLOOKUP(L1010,INPUTS!$A$107:$B$120,2,0),0.0082)</f>
        <v>0.0039</v>
      </c>
      <c r="S1010" s="52">
        <f t="shared" si="229"/>
        <v>4.524</v>
      </c>
      <c r="T1010" s="15">
        <f t="shared" si="230"/>
        <v>6605.04</v>
      </c>
      <c r="U1010" s="15">
        <f>T1010/INPUTS!$B$7*1000</f>
        <v>8256300</v>
      </c>
      <c r="V1010" s="15">
        <f>T1010*INPUTS!$B$6</f>
        <v>20871.9264</v>
      </c>
      <c r="W1010" s="54" t="s">
        <v>396</v>
      </c>
      <c r="X1010" s="54" t="s">
        <v>396</v>
      </c>
      <c r="Y1010" s="67">
        <f>IFERROR(VLOOKUP(E1010,INPUTS!$A$44:$B$103,2,0),0)</f>
        <v>0</v>
      </c>
      <c r="Z1010" s="15">
        <f t="shared" si="231"/>
        <v>0</v>
      </c>
      <c r="AA1010" s="20">
        <f>IFERROR(VLOOKUP(E1010,INPUTS!$A$44:$C$103,3,0),SCENARIOS!$J$23)</f>
        <v>0</v>
      </c>
      <c r="AB1010" s="15">
        <f t="shared" si="232"/>
        <v>0</v>
      </c>
      <c r="AC1010" s="20">
        <f>IFERROR(VLOOKUP($E1010,INPUTS!$A$44:$G$103,4,0),SCENARIOS!$K$23)</f>
        <v>0</v>
      </c>
      <c r="AD1010" s="15">
        <f t="shared" si="233"/>
        <v>0</v>
      </c>
      <c r="AE1010" s="20">
        <f>IFERROR(VLOOKUP($E1010,INPUTS!$A$44:$G$103,5,0),SCENARIOS!$L$23)</f>
        <v>0</v>
      </c>
      <c r="AF1010" s="15">
        <f t="shared" si="234"/>
        <v>0</v>
      </c>
      <c r="AG1010" s="20">
        <f>IFERROR(VLOOKUP($E1010,INPUTS!$A$44:$G$103,6,0),SCENARIOS!$M$23)</f>
        <v>0</v>
      </c>
      <c r="AH1010" s="15">
        <f t="shared" si="235"/>
        <v>0</v>
      </c>
      <c r="AI1010" s="20">
        <f>IFERROR(VLOOKUP($E1010,INPUTS!$A$44:$G$103,7,0),SCENARIOS!$N$23)</f>
        <v>0</v>
      </c>
      <c r="AJ1010" s="15">
        <f t="shared" si="236"/>
        <v>0</v>
      </c>
      <c r="AL1010" t="str">
        <f t="shared" si="237"/>
        <v>Y</v>
      </c>
      <c r="AM1010" s="21">
        <f t="shared" si="238"/>
        <v>17607.9556029277</v>
      </c>
    </row>
    <row r="1011" ht="15" customHeight="1" spans="1:39">
      <c r="A1011" s="52" t="s">
        <v>2028</v>
      </c>
      <c r="B1011" s="52" t="s">
        <v>559</v>
      </c>
      <c r="C1011" s="52" t="s">
        <v>560</v>
      </c>
      <c r="D1011" s="52" t="s">
        <v>929</v>
      </c>
      <c r="E1011" s="10" t="s">
        <v>562</v>
      </c>
      <c r="F1011" s="52" t="s">
        <v>561</v>
      </c>
      <c r="G1011" s="52" t="s">
        <v>173</v>
      </c>
      <c r="H1011" s="52" t="s">
        <v>252</v>
      </c>
      <c r="I1011" s="52" t="s">
        <v>930</v>
      </c>
      <c r="J1011" s="52" t="s">
        <v>169</v>
      </c>
      <c r="K1011" s="52" t="s">
        <v>931</v>
      </c>
      <c r="L1011" s="53" t="s">
        <v>295</v>
      </c>
      <c r="M1011" s="13">
        <v>365</v>
      </c>
      <c r="N1011" s="14">
        <f t="shared" si="227"/>
        <v>1</v>
      </c>
      <c r="O1011" s="15">
        <v>10400</v>
      </c>
      <c r="P1011" s="15">
        <f t="shared" si="228"/>
        <v>3796000</v>
      </c>
      <c r="Q1011" s="16">
        <f>IFERROR(VLOOKUP(G1011,SCENARIOS!$A$13:$E$18,2,0),0.025)</f>
        <v>0.04</v>
      </c>
      <c r="R1011" s="52">
        <f>IFERROR(VLOOKUP(L1011,INPUTS!$A$107:$B$120,2,0),0.0082)</f>
        <v>0.0089</v>
      </c>
      <c r="S1011" s="52">
        <f t="shared" si="229"/>
        <v>92.56</v>
      </c>
      <c r="T1011" s="15">
        <f t="shared" si="230"/>
        <v>33784.4</v>
      </c>
      <c r="U1011" s="15">
        <f>T1011/INPUTS!$B$7*1000</f>
        <v>42230500</v>
      </c>
      <c r="V1011" s="15">
        <f>T1011*INPUTS!$B$6</f>
        <v>106758.704</v>
      </c>
      <c r="W1011" s="54" t="s">
        <v>396</v>
      </c>
      <c r="X1011" s="54" t="s">
        <v>396</v>
      </c>
      <c r="Y1011" s="67">
        <f>IFERROR(VLOOKUP(E1011,INPUTS!$A$44:$B$103,2,0),0)</f>
        <v>0</v>
      </c>
      <c r="Z1011" s="15">
        <f t="shared" si="231"/>
        <v>0</v>
      </c>
      <c r="AA1011" s="20">
        <f>IFERROR(VLOOKUP(E1011,INPUTS!$A$44:$C$103,3,0),SCENARIOS!$J$23)</f>
        <v>0</v>
      </c>
      <c r="AB1011" s="15">
        <f t="shared" si="232"/>
        <v>0</v>
      </c>
      <c r="AC1011" s="20">
        <f>IFERROR(VLOOKUP($E1011,INPUTS!$A$44:$G$103,4,0),SCENARIOS!$K$23)</f>
        <v>0</v>
      </c>
      <c r="AD1011" s="15">
        <f t="shared" si="233"/>
        <v>0</v>
      </c>
      <c r="AE1011" s="20">
        <f>IFERROR(VLOOKUP($E1011,INPUTS!$A$44:$G$103,5,0),SCENARIOS!$L$23)</f>
        <v>0</v>
      </c>
      <c r="AF1011" s="15">
        <f t="shared" si="234"/>
        <v>0</v>
      </c>
      <c r="AG1011" s="20">
        <f>IFERROR(VLOOKUP($E1011,INPUTS!$A$44:$G$103,6,0),SCENARIOS!$M$23)</f>
        <v>0</v>
      </c>
      <c r="AH1011" s="15">
        <f t="shared" si="235"/>
        <v>0</v>
      </c>
      <c r="AI1011" s="20">
        <f>IFERROR(VLOOKUP($E1011,INPUTS!$A$44:$G$103,7,0),SCENARIOS!$N$23)</f>
        <v>0</v>
      </c>
      <c r="AJ1011" s="15">
        <f t="shared" si="236"/>
        <v>0</v>
      </c>
      <c r="AL1011" t="str">
        <f t="shared" si="237"/>
        <v>N</v>
      </c>
      <c r="AM1011" s="21">
        <f t="shared" si="238"/>
        <v>90063.6809575037</v>
      </c>
    </row>
    <row r="1012" ht="15" customHeight="1" spans="1:39">
      <c r="A1012" s="52" t="s">
        <v>2029</v>
      </c>
      <c r="B1012" s="52" t="s">
        <v>559</v>
      </c>
      <c r="C1012" s="52" t="s">
        <v>560</v>
      </c>
      <c r="D1012" s="52" t="s">
        <v>929</v>
      </c>
      <c r="E1012" s="10" t="s">
        <v>562</v>
      </c>
      <c r="F1012" s="52" t="s">
        <v>561</v>
      </c>
      <c r="G1012" s="52" t="s">
        <v>173</v>
      </c>
      <c r="H1012" s="52" t="s">
        <v>245</v>
      </c>
      <c r="I1012" s="52" t="s">
        <v>930</v>
      </c>
      <c r="J1012" s="52" t="s">
        <v>169</v>
      </c>
      <c r="K1012" s="52" t="s">
        <v>931</v>
      </c>
      <c r="L1012" s="53" t="s">
        <v>295</v>
      </c>
      <c r="M1012" s="13">
        <v>365</v>
      </c>
      <c r="N1012" s="14">
        <f t="shared" si="227"/>
        <v>1</v>
      </c>
      <c r="O1012" s="15">
        <v>12850</v>
      </c>
      <c r="P1012" s="15">
        <f t="shared" si="228"/>
        <v>4690250</v>
      </c>
      <c r="Q1012" s="16">
        <f>IFERROR(VLOOKUP(G1012,SCENARIOS!$A$13:$E$18,2,0),0.025)</f>
        <v>0.04</v>
      </c>
      <c r="R1012" s="52">
        <f>IFERROR(VLOOKUP(L1012,INPUTS!$A$107:$B$120,2,0),0.0082)</f>
        <v>0.0089</v>
      </c>
      <c r="S1012" s="52">
        <f t="shared" si="229"/>
        <v>114.365</v>
      </c>
      <c r="T1012" s="15">
        <f t="shared" si="230"/>
        <v>41743.225</v>
      </c>
      <c r="U1012" s="15">
        <f>T1012/INPUTS!$B$7*1000</f>
        <v>52179031.25</v>
      </c>
      <c r="V1012" s="15">
        <f>T1012*INPUTS!$B$6</f>
        <v>131908.591</v>
      </c>
      <c r="W1012" s="54" t="s">
        <v>396</v>
      </c>
      <c r="X1012" s="54" t="s">
        <v>396</v>
      </c>
      <c r="Y1012" s="67">
        <f>IFERROR(VLOOKUP(E1012,INPUTS!$A$44:$B$103,2,0),0)</f>
        <v>0</v>
      </c>
      <c r="Z1012" s="15">
        <f t="shared" si="231"/>
        <v>0</v>
      </c>
      <c r="AA1012" s="20">
        <f>IFERROR(VLOOKUP(E1012,INPUTS!$A$44:$C$103,3,0),SCENARIOS!$J$23)</f>
        <v>0</v>
      </c>
      <c r="AB1012" s="15">
        <f t="shared" si="232"/>
        <v>0</v>
      </c>
      <c r="AC1012" s="20">
        <f>IFERROR(VLOOKUP($E1012,INPUTS!$A$44:$G$103,4,0),SCENARIOS!$K$23)</f>
        <v>0</v>
      </c>
      <c r="AD1012" s="15">
        <f t="shared" si="233"/>
        <v>0</v>
      </c>
      <c r="AE1012" s="20">
        <f>IFERROR(VLOOKUP($E1012,INPUTS!$A$44:$G$103,5,0),SCENARIOS!$L$23)</f>
        <v>0</v>
      </c>
      <c r="AF1012" s="15">
        <f t="shared" si="234"/>
        <v>0</v>
      </c>
      <c r="AG1012" s="20">
        <f>IFERROR(VLOOKUP($E1012,INPUTS!$A$44:$G$103,6,0),SCENARIOS!$M$23)</f>
        <v>0</v>
      </c>
      <c r="AH1012" s="15">
        <f t="shared" si="235"/>
        <v>0</v>
      </c>
      <c r="AI1012" s="20">
        <f>IFERROR(VLOOKUP($E1012,INPUTS!$A$44:$G$103,7,0),SCENARIOS!$N$23)</f>
        <v>0</v>
      </c>
      <c r="AJ1012" s="15">
        <f t="shared" si="236"/>
        <v>0</v>
      </c>
      <c r="AL1012" t="str">
        <f t="shared" si="237"/>
        <v>N</v>
      </c>
      <c r="AM1012" s="21">
        <f t="shared" si="238"/>
        <v>111280.605798454</v>
      </c>
    </row>
    <row r="1013" ht="15" customHeight="1" spans="1:39">
      <c r="A1013" s="52" t="s">
        <v>2030</v>
      </c>
      <c r="B1013" s="52" t="s">
        <v>559</v>
      </c>
      <c r="C1013" s="52" t="s">
        <v>560</v>
      </c>
      <c r="D1013" s="52" t="s">
        <v>929</v>
      </c>
      <c r="E1013" s="10" t="s">
        <v>562</v>
      </c>
      <c r="F1013" s="52" t="s">
        <v>561</v>
      </c>
      <c r="G1013" s="52" t="s">
        <v>173</v>
      </c>
      <c r="H1013" s="52" t="s">
        <v>224</v>
      </c>
      <c r="I1013" s="52" t="s">
        <v>938</v>
      </c>
      <c r="J1013" s="52" t="s">
        <v>165</v>
      </c>
      <c r="K1013" s="52" t="s">
        <v>931</v>
      </c>
      <c r="L1013" s="53" t="s">
        <v>295</v>
      </c>
      <c r="M1013" s="13">
        <v>365</v>
      </c>
      <c r="N1013" s="14">
        <f t="shared" si="227"/>
        <v>1</v>
      </c>
      <c r="O1013" s="15">
        <v>9790</v>
      </c>
      <c r="P1013" s="15">
        <f t="shared" si="228"/>
        <v>3573350</v>
      </c>
      <c r="Q1013" s="16">
        <f>IFERROR(VLOOKUP(G1013,SCENARIOS!$A$13:$E$18,2,0),0.025)</f>
        <v>0.04</v>
      </c>
      <c r="R1013" s="52">
        <f>IFERROR(VLOOKUP(L1013,INPUTS!$A$107:$B$120,2,0),0.0082)</f>
        <v>0.0089</v>
      </c>
      <c r="S1013" s="52">
        <f t="shared" si="229"/>
        <v>87.131</v>
      </c>
      <c r="T1013" s="15">
        <f t="shared" si="230"/>
        <v>31802.815</v>
      </c>
      <c r="U1013" s="15">
        <f>T1013/INPUTS!$B$7*1000</f>
        <v>39753518.75</v>
      </c>
      <c r="V1013" s="15">
        <f>T1013*INPUTS!$B$6</f>
        <v>100496.8954</v>
      </c>
      <c r="W1013" s="54" t="s">
        <v>396</v>
      </c>
      <c r="X1013" s="54" t="s">
        <v>396</v>
      </c>
      <c r="Y1013" s="67">
        <f>IFERROR(VLOOKUP(E1013,INPUTS!$A$44:$B$103,2,0),0)</f>
        <v>0</v>
      </c>
      <c r="Z1013" s="15">
        <f t="shared" si="231"/>
        <v>0</v>
      </c>
      <c r="AA1013" s="20">
        <f>IFERROR(VLOOKUP(E1013,INPUTS!$A$44:$C$103,3,0),SCENARIOS!$J$23)</f>
        <v>0</v>
      </c>
      <c r="AB1013" s="15">
        <f t="shared" si="232"/>
        <v>0</v>
      </c>
      <c r="AC1013" s="20">
        <f>IFERROR(VLOOKUP($E1013,INPUTS!$A$44:$G$103,4,0),SCENARIOS!$K$23)</f>
        <v>0</v>
      </c>
      <c r="AD1013" s="15">
        <f t="shared" si="233"/>
        <v>0</v>
      </c>
      <c r="AE1013" s="20">
        <f>IFERROR(VLOOKUP($E1013,INPUTS!$A$44:$G$103,5,0),SCENARIOS!$L$23)</f>
        <v>0</v>
      </c>
      <c r="AF1013" s="15">
        <f t="shared" si="234"/>
        <v>0</v>
      </c>
      <c r="AG1013" s="20">
        <f>IFERROR(VLOOKUP($E1013,INPUTS!$A$44:$G$103,6,0),SCENARIOS!$M$23)</f>
        <v>0</v>
      </c>
      <c r="AH1013" s="15">
        <f t="shared" si="235"/>
        <v>0</v>
      </c>
      <c r="AI1013" s="20">
        <f>IFERROR(VLOOKUP($E1013,INPUTS!$A$44:$G$103,7,0),SCENARIOS!$N$23)</f>
        <v>0</v>
      </c>
      <c r="AJ1013" s="15">
        <f t="shared" si="236"/>
        <v>0</v>
      </c>
      <c r="AL1013" t="str">
        <f t="shared" si="237"/>
        <v>N</v>
      </c>
      <c r="AM1013" s="21">
        <f t="shared" si="238"/>
        <v>84781.0996705732</v>
      </c>
    </row>
    <row r="1014" ht="15" customHeight="1" spans="1:39">
      <c r="A1014" s="52" t="s">
        <v>2031</v>
      </c>
      <c r="B1014" s="52" t="s">
        <v>559</v>
      </c>
      <c r="C1014" s="52" t="s">
        <v>560</v>
      </c>
      <c r="D1014" s="52" t="s">
        <v>929</v>
      </c>
      <c r="E1014" s="10" t="s">
        <v>562</v>
      </c>
      <c r="F1014" s="52" t="s">
        <v>561</v>
      </c>
      <c r="G1014" s="52" t="s">
        <v>173</v>
      </c>
      <c r="H1014" s="52" t="s">
        <v>204</v>
      </c>
      <c r="I1014" s="52" t="s">
        <v>405</v>
      </c>
      <c r="J1014" s="52" t="s">
        <v>165</v>
      </c>
      <c r="K1014" s="52" t="s">
        <v>931</v>
      </c>
      <c r="L1014" s="53" t="s">
        <v>291</v>
      </c>
      <c r="M1014" s="13">
        <v>365</v>
      </c>
      <c r="N1014" s="14">
        <f t="shared" si="227"/>
        <v>1</v>
      </c>
      <c r="O1014" s="15">
        <v>9420</v>
      </c>
      <c r="P1014" s="15">
        <f t="shared" si="228"/>
        <v>3438300</v>
      </c>
      <c r="Q1014" s="16">
        <f>IFERROR(VLOOKUP(G1014,SCENARIOS!$A$13:$E$18,2,0),0.025)</f>
        <v>0.04</v>
      </c>
      <c r="R1014" s="52">
        <f>IFERROR(VLOOKUP(L1014,INPUTS!$A$107:$B$120,2,0),0.0082)</f>
        <v>0.0079</v>
      </c>
      <c r="S1014" s="52">
        <f t="shared" si="229"/>
        <v>74.418</v>
      </c>
      <c r="T1014" s="15">
        <f t="shared" si="230"/>
        <v>27162.57</v>
      </c>
      <c r="U1014" s="15">
        <f>T1014/INPUTS!$B$7*1000</f>
        <v>33953212.5</v>
      </c>
      <c r="V1014" s="15">
        <f>T1014*INPUTS!$B$6</f>
        <v>85833.7212</v>
      </c>
      <c r="W1014" s="54" t="s">
        <v>396</v>
      </c>
      <c r="X1014" s="54" t="s">
        <v>396</v>
      </c>
      <c r="Y1014" s="67">
        <f>IFERROR(VLOOKUP(E1014,INPUTS!$A$44:$B$103,2,0),0)</f>
        <v>0</v>
      </c>
      <c r="Z1014" s="15">
        <f t="shared" si="231"/>
        <v>0</v>
      </c>
      <c r="AA1014" s="20">
        <f>IFERROR(VLOOKUP(E1014,INPUTS!$A$44:$C$103,3,0),SCENARIOS!$J$23)</f>
        <v>0</v>
      </c>
      <c r="AB1014" s="15">
        <f t="shared" si="232"/>
        <v>0</v>
      </c>
      <c r="AC1014" s="20">
        <f>IFERROR(VLOOKUP($E1014,INPUTS!$A$44:$G$103,4,0),SCENARIOS!$K$23)</f>
        <v>0</v>
      </c>
      <c r="AD1014" s="15">
        <f t="shared" si="233"/>
        <v>0</v>
      </c>
      <c r="AE1014" s="20">
        <f>IFERROR(VLOOKUP($E1014,INPUTS!$A$44:$G$103,5,0),SCENARIOS!$L$23)</f>
        <v>0</v>
      </c>
      <c r="AF1014" s="15">
        <f t="shared" si="234"/>
        <v>0</v>
      </c>
      <c r="AG1014" s="20">
        <f>IFERROR(VLOOKUP($E1014,INPUTS!$A$44:$G$103,6,0),SCENARIOS!$M$23)</f>
        <v>0</v>
      </c>
      <c r="AH1014" s="15">
        <f t="shared" si="235"/>
        <v>0</v>
      </c>
      <c r="AI1014" s="20">
        <f>IFERROR(VLOOKUP($E1014,INPUTS!$A$44:$G$103,7,0),SCENARIOS!$N$23)</f>
        <v>0</v>
      </c>
      <c r="AJ1014" s="15">
        <f t="shared" si="236"/>
        <v>0</v>
      </c>
      <c r="AL1014" t="str">
        <f t="shared" si="237"/>
        <v>N</v>
      </c>
      <c r="AM1014" s="21">
        <f t="shared" si="238"/>
        <v>72410.9659625703</v>
      </c>
    </row>
    <row r="1015" ht="15" customHeight="1" spans="1:39">
      <c r="A1015" s="52" t="s">
        <v>2032</v>
      </c>
      <c r="B1015" s="52" t="s">
        <v>559</v>
      </c>
      <c r="C1015" s="52" t="s">
        <v>560</v>
      </c>
      <c r="D1015" s="52" t="s">
        <v>929</v>
      </c>
      <c r="E1015" s="10" t="s">
        <v>562</v>
      </c>
      <c r="F1015" s="52" t="s">
        <v>561</v>
      </c>
      <c r="G1015" s="52" t="s">
        <v>173</v>
      </c>
      <c r="H1015" s="52" t="s">
        <v>505</v>
      </c>
      <c r="I1015" s="52" t="s">
        <v>504</v>
      </c>
      <c r="J1015" s="52" t="s">
        <v>173</v>
      </c>
      <c r="K1015" s="52" t="s">
        <v>931</v>
      </c>
      <c r="L1015" s="53" t="s">
        <v>282</v>
      </c>
      <c r="M1015" s="13">
        <v>2190</v>
      </c>
      <c r="N1015" s="14">
        <f t="shared" si="227"/>
        <v>6</v>
      </c>
      <c r="O1015" s="15">
        <v>1440</v>
      </c>
      <c r="P1015" s="15">
        <f t="shared" si="228"/>
        <v>3153600</v>
      </c>
      <c r="Q1015" s="16">
        <f>IFERROR(VLOOKUP(G1015,SCENARIOS!$A$13:$E$18,2,0),0.025)</f>
        <v>0.04</v>
      </c>
      <c r="R1015" s="52">
        <f>IFERROR(VLOOKUP(L1015,INPUTS!$A$107:$B$120,2,0),0.0082)</f>
        <v>0.0042</v>
      </c>
      <c r="S1015" s="52">
        <f t="shared" si="229"/>
        <v>6.048</v>
      </c>
      <c r="T1015" s="15">
        <f t="shared" si="230"/>
        <v>13245.12</v>
      </c>
      <c r="U1015" s="15">
        <f>T1015/INPUTS!$B$7*1000</f>
        <v>16556400</v>
      </c>
      <c r="V1015" s="15">
        <f>T1015*INPUTS!$B$6</f>
        <v>41854.5792</v>
      </c>
      <c r="W1015" s="54" t="s">
        <v>396</v>
      </c>
      <c r="X1015" s="54" t="s">
        <v>396</v>
      </c>
      <c r="Y1015" s="67">
        <f>IFERROR(VLOOKUP(E1015,INPUTS!$A$44:$B$103,2,0),0)</f>
        <v>0</v>
      </c>
      <c r="Z1015" s="15">
        <f t="shared" si="231"/>
        <v>0</v>
      </c>
      <c r="AA1015" s="20">
        <f>IFERROR(VLOOKUP(E1015,INPUTS!$A$44:$C$103,3,0),SCENARIOS!$J$23)</f>
        <v>0</v>
      </c>
      <c r="AB1015" s="15">
        <f t="shared" si="232"/>
        <v>0</v>
      </c>
      <c r="AC1015" s="20">
        <f>IFERROR(VLOOKUP($E1015,INPUTS!$A$44:$G$103,4,0),SCENARIOS!$K$23)</f>
        <v>0</v>
      </c>
      <c r="AD1015" s="15">
        <f t="shared" si="233"/>
        <v>0</v>
      </c>
      <c r="AE1015" s="20">
        <f>IFERROR(VLOOKUP($E1015,INPUTS!$A$44:$G$103,5,0),SCENARIOS!$L$23)</f>
        <v>0</v>
      </c>
      <c r="AF1015" s="15">
        <f t="shared" si="234"/>
        <v>0</v>
      </c>
      <c r="AG1015" s="20">
        <f>IFERROR(VLOOKUP($E1015,INPUTS!$A$44:$G$103,6,0),SCENARIOS!$M$23)</f>
        <v>0</v>
      </c>
      <c r="AH1015" s="15">
        <f t="shared" si="235"/>
        <v>0</v>
      </c>
      <c r="AI1015" s="20">
        <f>IFERROR(VLOOKUP($E1015,INPUTS!$A$44:$G$103,7,0),SCENARIOS!$N$23)</f>
        <v>0</v>
      </c>
      <c r="AJ1015" s="15">
        <f t="shared" si="236"/>
        <v>0</v>
      </c>
      <c r="AL1015" t="str">
        <f t="shared" si="237"/>
        <v>N</v>
      </c>
      <c r="AM1015" s="21">
        <f t="shared" si="238"/>
        <v>35309.3221109107</v>
      </c>
    </row>
    <row r="1016" ht="15" customHeight="1" spans="1:39">
      <c r="A1016" s="52" t="s">
        <v>2033</v>
      </c>
      <c r="B1016" s="52" t="s">
        <v>559</v>
      </c>
      <c r="C1016" s="52" t="s">
        <v>560</v>
      </c>
      <c r="D1016" s="52" t="s">
        <v>929</v>
      </c>
      <c r="E1016" s="10" t="s">
        <v>562</v>
      </c>
      <c r="F1016" s="52" t="s">
        <v>561</v>
      </c>
      <c r="G1016" s="52" t="s">
        <v>173</v>
      </c>
      <c r="H1016" s="52" t="s">
        <v>242</v>
      </c>
      <c r="I1016" s="52" t="s">
        <v>421</v>
      </c>
      <c r="J1016" s="52" t="s">
        <v>173</v>
      </c>
      <c r="K1016" s="52" t="s">
        <v>931</v>
      </c>
      <c r="L1016" s="53" t="s">
        <v>288</v>
      </c>
      <c r="M1016" s="13">
        <v>1095</v>
      </c>
      <c r="N1016" s="14">
        <f t="shared" si="227"/>
        <v>3</v>
      </c>
      <c r="O1016" s="15">
        <v>3280</v>
      </c>
      <c r="P1016" s="15">
        <f t="shared" si="228"/>
        <v>3591600</v>
      </c>
      <c r="Q1016" s="16">
        <f>IFERROR(VLOOKUP(G1016,SCENARIOS!$A$13:$E$18,2,0),0.025)</f>
        <v>0.04</v>
      </c>
      <c r="R1016" s="52">
        <f>IFERROR(VLOOKUP(L1016,INPUTS!$A$107:$B$120,2,0),0.0082)</f>
        <v>0.0085</v>
      </c>
      <c r="S1016" s="52">
        <f t="shared" si="229"/>
        <v>27.88</v>
      </c>
      <c r="T1016" s="15">
        <f t="shared" si="230"/>
        <v>30528.6</v>
      </c>
      <c r="U1016" s="15">
        <f>T1016/INPUTS!$B$7*1000</f>
        <v>38160750</v>
      </c>
      <c r="V1016" s="15">
        <f>T1016*INPUTS!$B$6</f>
        <v>96470.376</v>
      </c>
      <c r="W1016" s="54" t="s">
        <v>396</v>
      </c>
      <c r="X1016" s="54" t="s">
        <v>396</v>
      </c>
      <c r="Y1016" s="67">
        <f>IFERROR(VLOOKUP(E1016,INPUTS!$A$44:$B$103,2,0),0)</f>
        <v>0</v>
      </c>
      <c r="Z1016" s="15">
        <f t="shared" si="231"/>
        <v>0</v>
      </c>
      <c r="AA1016" s="20">
        <f>IFERROR(VLOOKUP(E1016,INPUTS!$A$44:$C$103,3,0),SCENARIOS!$J$23)</f>
        <v>0</v>
      </c>
      <c r="AB1016" s="15">
        <f t="shared" si="232"/>
        <v>0</v>
      </c>
      <c r="AC1016" s="20">
        <f>IFERROR(VLOOKUP($E1016,INPUTS!$A$44:$G$103,4,0),SCENARIOS!$K$23)</f>
        <v>0</v>
      </c>
      <c r="AD1016" s="15">
        <f t="shared" si="233"/>
        <v>0</v>
      </c>
      <c r="AE1016" s="20">
        <f>IFERROR(VLOOKUP($E1016,INPUTS!$A$44:$G$103,5,0),SCENARIOS!$L$23)</f>
        <v>0</v>
      </c>
      <c r="AF1016" s="15">
        <f t="shared" si="234"/>
        <v>0</v>
      </c>
      <c r="AG1016" s="20">
        <f>IFERROR(VLOOKUP($E1016,INPUTS!$A$44:$G$103,6,0),SCENARIOS!$M$23)</f>
        <v>0</v>
      </c>
      <c r="AH1016" s="15">
        <f t="shared" si="235"/>
        <v>0</v>
      </c>
      <c r="AI1016" s="20">
        <f>IFERROR(VLOOKUP($E1016,INPUTS!$A$44:$G$103,7,0),SCENARIOS!$N$23)</f>
        <v>0</v>
      </c>
      <c r="AJ1016" s="15">
        <f t="shared" si="236"/>
        <v>0</v>
      </c>
      <c r="AL1016" t="str">
        <f t="shared" si="237"/>
        <v>N</v>
      </c>
      <c r="AM1016" s="21">
        <f t="shared" si="238"/>
        <v>81384.251029447</v>
      </c>
    </row>
    <row r="1017" ht="15" customHeight="1" spans="1:39">
      <c r="A1017" s="52" t="s">
        <v>2034</v>
      </c>
      <c r="B1017" s="52" t="s">
        <v>559</v>
      </c>
      <c r="C1017" s="52" t="s">
        <v>560</v>
      </c>
      <c r="D1017" s="52" t="s">
        <v>929</v>
      </c>
      <c r="E1017" s="10" t="s">
        <v>562</v>
      </c>
      <c r="F1017" s="52" t="s">
        <v>561</v>
      </c>
      <c r="G1017" s="52" t="s">
        <v>173</v>
      </c>
      <c r="H1017" s="52" t="s">
        <v>428</v>
      </c>
      <c r="I1017" s="52" t="s">
        <v>1620</v>
      </c>
      <c r="J1017" s="52" t="s">
        <v>173</v>
      </c>
      <c r="K1017" s="52" t="s">
        <v>931</v>
      </c>
      <c r="L1017" s="53" t="s">
        <v>279</v>
      </c>
      <c r="M1017" s="13">
        <v>1460</v>
      </c>
      <c r="N1017" s="14">
        <f t="shared" si="227"/>
        <v>4</v>
      </c>
      <c r="O1017" s="15">
        <v>810</v>
      </c>
      <c r="P1017" s="15">
        <f t="shared" si="228"/>
        <v>1182600</v>
      </c>
      <c r="Q1017" s="16">
        <f>IFERROR(VLOOKUP(G1017,SCENARIOS!$A$13:$E$18,2,0),0.025)</f>
        <v>0.04</v>
      </c>
      <c r="R1017" s="52">
        <f>IFERROR(VLOOKUP(L1017,INPUTS!$A$107:$B$120,2,0),0.0082)</f>
        <v>0.0039</v>
      </c>
      <c r="S1017" s="52">
        <f t="shared" si="229"/>
        <v>3.159</v>
      </c>
      <c r="T1017" s="15">
        <f t="shared" si="230"/>
        <v>4612.14</v>
      </c>
      <c r="U1017" s="15">
        <f>T1017/INPUTS!$B$7*1000</f>
        <v>5765175</v>
      </c>
      <c r="V1017" s="15">
        <f>T1017*INPUTS!$B$6</f>
        <v>14574.3624</v>
      </c>
      <c r="W1017" s="54" t="s">
        <v>521</v>
      </c>
      <c r="X1017" s="54" t="s">
        <v>396</v>
      </c>
      <c r="Y1017" s="67">
        <f>IFERROR(VLOOKUP(E1017,INPUTS!$A$44:$B$103,2,0),0)</f>
        <v>0</v>
      </c>
      <c r="Z1017" s="15">
        <f t="shared" si="231"/>
        <v>0</v>
      </c>
      <c r="AA1017" s="20">
        <f>IFERROR(VLOOKUP(E1017,INPUTS!$A$44:$C$103,3,0),SCENARIOS!$J$23)</f>
        <v>0</v>
      </c>
      <c r="AB1017" s="15">
        <f t="shared" si="232"/>
        <v>0</v>
      </c>
      <c r="AC1017" s="20">
        <f>IFERROR(VLOOKUP($E1017,INPUTS!$A$44:$G$103,4,0),SCENARIOS!$K$23)</f>
        <v>0</v>
      </c>
      <c r="AD1017" s="15">
        <f t="shared" si="233"/>
        <v>0</v>
      </c>
      <c r="AE1017" s="20">
        <f>IFERROR(VLOOKUP($E1017,INPUTS!$A$44:$G$103,5,0),SCENARIOS!$L$23)</f>
        <v>0</v>
      </c>
      <c r="AF1017" s="15">
        <f t="shared" si="234"/>
        <v>0</v>
      </c>
      <c r="AG1017" s="20">
        <f>IFERROR(VLOOKUP($E1017,INPUTS!$A$44:$G$103,6,0),SCENARIOS!$M$23)</f>
        <v>0</v>
      </c>
      <c r="AH1017" s="15">
        <f t="shared" si="235"/>
        <v>0</v>
      </c>
      <c r="AI1017" s="20">
        <f>IFERROR(VLOOKUP($E1017,INPUTS!$A$44:$G$103,7,0),SCENARIOS!$N$23)</f>
        <v>0</v>
      </c>
      <c r="AJ1017" s="15">
        <f t="shared" si="236"/>
        <v>0</v>
      </c>
      <c r="AL1017" t="str">
        <f t="shared" si="237"/>
        <v>N</v>
      </c>
      <c r="AM1017" s="21">
        <f t="shared" si="238"/>
        <v>12295.2103779064</v>
      </c>
    </row>
    <row r="1018" ht="15" customHeight="1" spans="1:39">
      <c r="A1018" s="52" t="s">
        <v>2035</v>
      </c>
      <c r="B1018" s="52" t="s">
        <v>559</v>
      </c>
      <c r="C1018" s="52" t="s">
        <v>560</v>
      </c>
      <c r="D1018" s="52" t="s">
        <v>929</v>
      </c>
      <c r="E1018" s="10" t="s">
        <v>562</v>
      </c>
      <c r="F1018" s="52" t="s">
        <v>561</v>
      </c>
      <c r="G1018" s="52" t="s">
        <v>173</v>
      </c>
      <c r="H1018" s="52" t="s">
        <v>545</v>
      </c>
      <c r="I1018" s="52" t="s">
        <v>544</v>
      </c>
      <c r="J1018" s="52" t="s">
        <v>173</v>
      </c>
      <c r="K1018" s="52" t="s">
        <v>931</v>
      </c>
      <c r="L1018" s="53" t="s">
        <v>279</v>
      </c>
      <c r="M1018" s="13">
        <v>1095</v>
      </c>
      <c r="N1018" s="14">
        <f t="shared" si="227"/>
        <v>3</v>
      </c>
      <c r="O1018" s="15">
        <v>2500</v>
      </c>
      <c r="P1018" s="15">
        <f t="shared" si="228"/>
        <v>2737500</v>
      </c>
      <c r="Q1018" s="16">
        <f>IFERROR(VLOOKUP(G1018,SCENARIOS!$A$13:$E$18,2,0),0.025)</f>
        <v>0.04</v>
      </c>
      <c r="R1018" s="52">
        <f>IFERROR(VLOOKUP(L1018,INPUTS!$A$107:$B$120,2,0),0.0082)</f>
        <v>0.0039</v>
      </c>
      <c r="S1018" s="52">
        <f t="shared" si="229"/>
        <v>9.75</v>
      </c>
      <c r="T1018" s="15">
        <f t="shared" si="230"/>
        <v>10676.25</v>
      </c>
      <c r="U1018" s="15">
        <f>T1018/INPUTS!$B$7*1000</f>
        <v>13345312.5</v>
      </c>
      <c r="V1018" s="15">
        <f>T1018*INPUTS!$B$6</f>
        <v>33736.95</v>
      </c>
      <c r="W1018" s="54" t="s">
        <v>396</v>
      </c>
      <c r="X1018" s="54" t="s">
        <v>396</v>
      </c>
      <c r="Y1018" s="67">
        <f>IFERROR(VLOOKUP(E1018,INPUTS!$A$44:$B$103,2,0),0)</f>
        <v>0</v>
      </c>
      <c r="Z1018" s="15">
        <f t="shared" si="231"/>
        <v>0</v>
      </c>
      <c r="AA1018" s="20">
        <f>IFERROR(VLOOKUP(E1018,INPUTS!$A$44:$C$103,3,0),SCENARIOS!$J$23)</f>
        <v>0</v>
      </c>
      <c r="AB1018" s="15">
        <f t="shared" si="232"/>
        <v>0</v>
      </c>
      <c r="AC1018" s="20">
        <f>IFERROR(VLOOKUP($E1018,INPUTS!$A$44:$G$103,4,0),SCENARIOS!$K$23)</f>
        <v>0</v>
      </c>
      <c r="AD1018" s="15">
        <f t="shared" si="233"/>
        <v>0</v>
      </c>
      <c r="AE1018" s="20">
        <f>IFERROR(VLOOKUP($E1018,INPUTS!$A$44:$G$103,5,0),SCENARIOS!$L$23)</f>
        <v>0</v>
      </c>
      <c r="AF1018" s="15">
        <f t="shared" si="234"/>
        <v>0</v>
      </c>
      <c r="AG1018" s="20">
        <f>IFERROR(VLOOKUP($E1018,INPUTS!$A$44:$G$103,6,0),SCENARIOS!$M$23)</f>
        <v>0</v>
      </c>
      <c r="AH1018" s="15">
        <f t="shared" si="235"/>
        <v>0</v>
      </c>
      <c r="AI1018" s="20">
        <f>IFERROR(VLOOKUP($E1018,INPUTS!$A$44:$G$103,7,0),SCENARIOS!$N$23)</f>
        <v>0</v>
      </c>
      <c r="AJ1018" s="15">
        <f t="shared" si="236"/>
        <v>0</v>
      </c>
      <c r="AL1018" t="str">
        <f t="shared" si="237"/>
        <v>N</v>
      </c>
      <c r="AM1018" s="21">
        <f t="shared" si="238"/>
        <v>28461.1351340426</v>
      </c>
    </row>
    <row r="1019" ht="15" customHeight="1" spans="1:39">
      <c r="A1019" s="52" t="s">
        <v>2036</v>
      </c>
      <c r="B1019" s="52" t="s">
        <v>559</v>
      </c>
      <c r="C1019" s="52" t="s">
        <v>560</v>
      </c>
      <c r="D1019" s="52" t="s">
        <v>929</v>
      </c>
      <c r="E1019" s="10" t="s">
        <v>562</v>
      </c>
      <c r="F1019" s="52" t="s">
        <v>561</v>
      </c>
      <c r="G1019" s="52" t="s">
        <v>173</v>
      </c>
      <c r="H1019" s="52" t="s">
        <v>264</v>
      </c>
      <c r="I1019" s="52" t="s">
        <v>436</v>
      </c>
      <c r="J1019" s="52" t="s">
        <v>173</v>
      </c>
      <c r="K1019" s="52" t="s">
        <v>931</v>
      </c>
      <c r="L1019" s="53" t="s">
        <v>288</v>
      </c>
      <c r="M1019" s="13">
        <v>365</v>
      </c>
      <c r="N1019" s="14">
        <f t="shared" si="227"/>
        <v>1</v>
      </c>
      <c r="O1019" s="15">
        <v>7270</v>
      </c>
      <c r="P1019" s="15">
        <f t="shared" si="228"/>
        <v>2653550</v>
      </c>
      <c r="Q1019" s="16">
        <f>IFERROR(VLOOKUP(G1019,SCENARIOS!$A$13:$E$18,2,0),0.025)</f>
        <v>0.04</v>
      </c>
      <c r="R1019" s="52">
        <f>IFERROR(VLOOKUP(L1019,INPUTS!$A$107:$B$120,2,0),0.0082)</f>
        <v>0.0085</v>
      </c>
      <c r="S1019" s="52">
        <f t="shared" si="229"/>
        <v>61.795</v>
      </c>
      <c r="T1019" s="15">
        <f t="shared" si="230"/>
        <v>22555.175</v>
      </c>
      <c r="U1019" s="15">
        <f>T1019/INPUTS!$B$7*1000</f>
        <v>28193968.75</v>
      </c>
      <c r="V1019" s="15">
        <f>T1019*INPUTS!$B$6</f>
        <v>71274.353</v>
      </c>
      <c r="W1019" s="54" t="s">
        <v>396</v>
      </c>
      <c r="X1019" s="54" t="s">
        <v>396</v>
      </c>
      <c r="Y1019" s="67">
        <f>IFERROR(VLOOKUP(E1019,INPUTS!$A$44:$B$103,2,0),0)</f>
        <v>0</v>
      </c>
      <c r="Z1019" s="15">
        <f t="shared" si="231"/>
        <v>0</v>
      </c>
      <c r="AA1019" s="20">
        <f>IFERROR(VLOOKUP(E1019,INPUTS!$A$44:$C$103,3,0),SCENARIOS!$J$23)</f>
        <v>0</v>
      </c>
      <c r="AB1019" s="15">
        <f t="shared" si="232"/>
        <v>0</v>
      </c>
      <c r="AC1019" s="20">
        <f>IFERROR(VLOOKUP($E1019,INPUTS!$A$44:$G$103,4,0),SCENARIOS!$K$23)</f>
        <v>0</v>
      </c>
      <c r="AD1019" s="15">
        <f t="shared" si="233"/>
        <v>0</v>
      </c>
      <c r="AE1019" s="20">
        <f>IFERROR(VLOOKUP($E1019,INPUTS!$A$44:$G$103,5,0),SCENARIOS!$L$23)</f>
        <v>0</v>
      </c>
      <c r="AF1019" s="15">
        <f t="shared" si="234"/>
        <v>0</v>
      </c>
      <c r="AG1019" s="20">
        <f>IFERROR(VLOOKUP($E1019,INPUTS!$A$44:$G$103,6,0),SCENARIOS!$M$23)</f>
        <v>0</v>
      </c>
      <c r="AH1019" s="15">
        <f t="shared" si="235"/>
        <v>0</v>
      </c>
      <c r="AI1019" s="20">
        <f>IFERROR(VLOOKUP($E1019,INPUTS!$A$44:$G$103,7,0),SCENARIOS!$N$23)</f>
        <v>0</v>
      </c>
      <c r="AJ1019" s="15">
        <f t="shared" si="236"/>
        <v>0</v>
      </c>
      <c r="AL1019" t="str">
        <f t="shared" si="237"/>
        <v>N</v>
      </c>
      <c r="AM1019" s="21">
        <f t="shared" si="238"/>
        <v>60128.4049780568</v>
      </c>
    </row>
    <row r="1020" ht="15" customHeight="1" spans="1:39">
      <c r="A1020" s="52" t="s">
        <v>2037</v>
      </c>
      <c r="B1020" s="52" t="s">
        <v>559</v>
      </c>
      <c r="C1020" s="52" t="s">
        <v>560</v>
      </c>
      <c r="D1020" s="52" t="s">
        <v>929</v>
      </c>
      <c r="E1020" s="10" t="s">
        <v>562</v>
      </c>
      <c r="F1020" s="52" t="s">
        <v>561</v>
      </c>
      <c r="G1020" s="52" t="s">
        <v>173</v>
      </c>
      <c r="H1020" s="52" t="s">
        <v>253</v>
      </c>
      <c r="I1020" s="52" t="s">
        <v>930</v>
      </c>
      <c r="J1020" s="52" t="s">
        <v>169</v>
      </c>
      <c r="K1020" s="52" t="s">
        <v>931</v>
      </c>
      <c r="L1020" s="53" t="s">
        <v>291</v>
      </c>
      <c r="M1020" s="13">
        <v>365</v>
      </c>
      <c r="N1020" s="14">
        <f t="shared" si="227"/>
        <v>1</v>
      </c>
      <c r="O1020" s="15">
        <v>9060</v>
      </c>
      <c r="P1020" s="15">
        <f t="shared" si="228"/>
        <v>3306900</v>
      </c>
      <c r="Q1020" s="16">
        <f>IFERROR(VLOOKUP(G1020,SCENARIOS!$A$13:$E$18,2,0),0.025)</f>
        <v>0.04</v>
      </c>
      <c r="R1020" s="52">
        <f>IFERROR(VLOOKUP(L1020,INPUTS!$A$107:$B$120,2,0),0.0082)</f>
        <v>0.0079</v>
      </c>
      <c r="S1020" s="52">
        <f t="shared" si="229"/>
        <v>71.574</v>
      </c>
      <c r="T1020" s="15">
        <f t="shared" si="230"/>
        <v>26124.51</v>
      </c>
      <c r="U1020" s="15">
        <f>T1020/INPUTS!$B$7*1000</f>
        <v>32655637.5</v>
      </c>
      <c r="V1020" s="15">
        <f>T1020*INPUTS!$B$6</f>
        <v>82553.4516</v>
      </c>
      <c r="W1020" s="54" t="s">
        <v>396</v>
      </c>
      <c r="X1020" s="54" t="s">
        <v>396</v>
      </c>
      <c r="Y1020" s="67">
        <f>IFERROR(VLOOKUP(E1020,INPUTS!$A$44:$B$103,2,0),0)</f>
        <v>0</v>
      </c>
      <c r="Z1020" s="15">
        <f t="shared" si="231"/>
        <v>0</v>
      </c>
      <c r="AA1020" s="20">
        <f>IFERROR(VLOOKUP(E1020,INPUTS!$A$44:$C$103,3,0),SCENARIOS!$J$23)</f>
        <v>0</v>
      </c>
      <c r="AB1020" s="15">
        <f t="shared" si="232"/>
        <v>0</v>
      </c>
      <c r="AC1020" s="20">
        <f>IFERROR(VLOOKUP($E1020,INPUTS!$A$44:$G$103,4,0),SCENARIOS!$K$23)</f>
        <v>0</v>
      </c>
      <c r="AD1020" s="15">
        <f t="shared" si="233"/>
        <v>0</v>
      </c>
      <c r="AE1020" s="20">
        <f>IFERROR(VLOOKUP($E1020,INPUTS!$A$44:$G$103,5,0),SCENARIOS!$L$23)</f>
        <v>0</v>
      </c>
      <c r="AF1020" s="15">
        <f t="shared" si="234"/>
        <v>0</v>
      </c>
      <c r="AG1020" s="20">
        <f>IFERROR(VLOOKUP($E1020,INPUTS!$A$44:$G$103,6,0),SCENARIOS!$M$23)</f>
        <v>0</v>
      </c>
      <c r="AH1020" s="15">
        <f t="shared" si="235"/>
        <v>0</v>
      </c>
      <c r="AI1020" s="20">
        <f>IFERROR(VLOOKUP($E1020,INPUTS!$A$44:$G$103,7,0),SCENARIOS!$N$23)</f>
        <v>0</v>
      </c>
      <c r="AJ1020" s="15">
        <f t="shared" si="236"/>
        <v>0</v>
      </c>
      <c r="AL1020" t="str">
        <f t="shared" si="237"/>
        <v>N</v>
      </c>
      <c r="AM1020" s="21">
        <f t="shared" si="238"/>
        <v>69643.6679003065</v>
      </c>
    </row>
    <row r="1021" ht="15" customHeight="1" spans="1:39">
      <c r="A1021" s="52" t="s">
        <v>2038</v>
      </c>
      <c r="B1021" s="52" t="s">
        <v>563</v>
      </c>
      <c r="C1021" s="52" t="s">
        <v>564</v>
      </c>
      <c r="D1021" s="52" t="s">
        <v>929</v>
      </c>
      <c r="E1021" s="10" t="s">
        <v>562</v>
      </c>
      <c r="F1021" s="52" t="s">
        <v>561</v>
      </c>
      <c r="G1021" s="52" t="s">
        <v>173</v>
      </c>
      <c r="H1021" s="52" t="s">
        <v>252</v>
      </c>
      <c r="I1021" s="52" t="s">
        <v>930</v>
      </c>
      <c r="J1021" s="52" t="s">
        <v>169</v>
      </c>
      <c r="K1021" s="52" t="s">
        <v>931</v>
      </c>
      <c r="L1021" s="53" t="s">
        <v>295</v>
      </c>
      <c r="M1021" s="13">
        <v>365</v>
      </c>
      <c r="N1021" s="14">
        <f t="shared" si="227"/>
        <v>1</v>
      </c>
      <c r="O1021" s="15">
        <v>10400</v>
      </c>
      <c r="P1021" s="15">
        <f t="shared" si="228"/>
        <v>3796000</v>
      </c>
      <c r="Q1021" s="16">
        <f>IFERROR(VLOOKUP(G1021,SCENARIOS!$A$13:$E$18,2,0),0.025)</f>
        <v>0.04</v>
      </c>
      <c r="R1021" s="52">
        <f>IFERROR(VLOOKUP(L1021,INPUTS!$A$107:$B$120,2,0),0.0082)</f>
        <v>0.0089</v>
      </c>
      <c r="S1021" s="52">
        <f t="shared" si="229"/>
        <v>92.56</v>
      </c>
      <c r="T1021" s="15">
        <f t="shared" si="230"/>
        <v>33784.4</v>
      </c>
      <c r="U1021" s="15">
        <f>T1021/INPUTS!$B$7*1000</f>
        <v>42230500</v>
      </c>
      <c r="V1021" s="15">
        <f>T1021*INPUTS!$B$6</f>
        <v>106758.704</v>
      </c>
      <c r="W1021" s="54" t="s">
        <v>396</v>
      </c>
      <c r="X1021" s="54" t="s">
        <v>396</v>
      </c>
      <c r="Y1021" s="67">
        <f>IFERROR(VLOOKUP(E1021,INPUTS!$A$44:$B$103,2,0),0)</f>
        <v>0</v>
      </c>
      <c r="Z1021" s="15">
        <f t="shared" si="231"/>
        <v>0</v>
      </c>
      <c r="AA1021" s="20">
        <f>IFERROR(VLOOKUP(E1021,INPUTS!$A$44:$C$103,3,0),SCENARIOS!$J$23)</f>
        <v>0</v>
      </c>
      <c r="AB1021" s="15">
        <f t="shared" si="232"/>
        <v>0</v>
      </c>
      <c r="AC1021" s="20">
        <f>IFERROR(VLOOKUP($E1021,INPUTS!$A$44:$G$103,4,0),SCENARIOS!$K$23)</f>
        <v>0</v>
      </c>
      <c r="AD1021" s="15">
        <f t="shared" si="233"/>
        <v>0</v>
      </c>
      <c r="AE1021" s="20">
        <f>IFERROR(VLOOKUP($E1021,INPUTS!$A$44:$G$103,5,0),SCENARIOS!$L$23)</f>
        <v>0</v>
      </c>
      <c r="AF1021" s="15">
        <f t="shared" si="234"/>
        <v>0</v>
      </c>
      <c r="AG1021" s="20">
        <f>IFERROR(VLOOKUP($E1021,INPUTS!$A$44:$G$103,6,0),SCENARIOS!$M$23)</f>
        <v>0</v>
      </c>
      <c r="AH1021" s="15">
        <f t="shared" si="235"/>
        <v>0</v>
      </c>
      <c r="AI1021" s="20">
        <f>IFERROR(VLOOKUP($E1021,INPUTS!$A$44:$G$103,7,0),SCENARIOS!$N$23)</f>
        <v>0</v>
      </c>
      <c r="AJ1021" s="15">
        <f t="shared" si="236"/>
        <v>0</v>
      </c>
      <c r="AL1021" t="str">
        <f t="shared" si="237"/>
        <v>N</v>
      </c>
      <c r="AM1021" s="21">
        <f t="shared" si="238"/>
        <v>90063.6809575037</v>
      </c>
    </row>
    <row r="1022" ht="15" customHeight="1" spans="1:39">
      <c r="A1022" s="52" t="s">
        <v>2039</v>
      </c>
      <c r="B1022" s="52" t="s">
        <v>563</v>
      </c>
      <c r="C1022" s="52" t="s">
        <v>564</v>
      </c>
      <c r="D1022" s="52" t="s">
        <v>929</v>
      </c>
      <c r="E1022" s="10" t="s">
        <v>562</v>
      </c>
      <c r="F1022" s="52" t="s">
        <v>561</v>
      </c>
      <c r="G1022" s="52" t="s">
        <v>173</v>
      </c>
      <c r="H1022" s="52" t="s">
        <v>204</v>
      </c>
      <c r="I1022" s="52" t="s">
        <v>405</v>
      </c>
      <c r="J1022" s="52" t="s">
        <v>165</v>
      </c>
      <c r="K1022" s="52" t="s">
        <v>931</v>
      </c>
      <c r="L1022" s="53" t="s">
        <v>291</v>
      </c>
      <c r="M1022" s="13">
        <v>365</v>
      </c>
      <c r="N1022" s="14">
        <f t="shared" si="227"/>
        <v>1</v>
      </c>
      <c r="O1022" s="15">
        <v>9420</v>
      </c>
      <c r="P1022" s="15">
        <f t="shared" si="228"/>
        <v>3438300</v>
      </c>
      <c r="Q1022" s="16">
        <f>IFERROR(VLOOKUP(G1022,SCENARIOS!$A$13:$E$18,2,0),0.025)</f>
        <v>0.04</v>
      </c>
      <c r="R1022" s="52">
        <f>IFERROR(VLOOKUP(L1022,INPUTS!$A$107:$B$120,2,0),0.0082)</f>
        <v>0.0079</v>
      </c>
      <c r="S1022" s="52">
        <f t="shared" si="229"/>
        <v>74.418</v>
      </c>
      <c r="T1022" s="15">
        <f t="shared" si="230"/>
        <v>27162.57</v>
      </c>
      <c r="U1022" s="15">
        <f>T1022/INPUTS!$B$7*1000</f>
        <v>33953212.5</v>
      </c>
      <c r="V1022" s="15">
        <f>T1022*INPUTS!$B$6</f>
        <v>85833.7212</v>
      </c>
      <c r="W1022" s="54" t="s">
        <v>396</v>
      </c>
      <c r="X1022" s="54" t="s">
        <v>396</v>
      </c>
      <c r="Y1022" s="67">
        <f>IFERROR(VLOOKUP(E1022,INPUTS!$A$44:$B$103,2,0),0)</f>
        <v>0</v>
      </c>
      <c r="Z1022" s="15">
        <f t="shared" si="231"/>
        <v>0</v>
      </c>
      <c r="AA1022" s="20">
        <f>IFERROR(VLOOKUP(E1022,INPUTS!$A$44:$C$103,3,0),SCENARIOS!$J$23)</f>
        <v>0</v>
      </c>
      <c r="AB1022" s="15">
        <f t="shared" si="232"/>
        <v>0</v>
      </c>
      <c r="AC1022" s="20">
        <f>IFERROR(VLOOKUP($E1022,INPUTS!$A$44:$G$103,4,0),SCENARIOS!$K$23)</f>
        <v>0</v>
      </c>
      <c r="AD1022" s="15">
        <f t="shared" si="233"/>
        <v>0</v>
      </c>
      <c r="AE1022" s="20">
        <f>IFERROR(VLOOKUP($E1022,INPUTS!$A$44:$G$103,5,0),SCENARIOS!$L$23)</f>
        <v>0</v>
      </c>
      <c r="AF1022" s="15">
        <f t="shared" si="234"/>
        <v>0</v>
      </c>
      <c r="AG1022" s="20">
        <f>IFERROR(VLOOKUP($E1022,INPUTS!$A$44:$G$103,6,0),SCENARIOS!$M$23)</f>
        <v>0</v>
      </c>
      <c r="AH1022" s="15">
        <f t="shared" si="235"/>
        <v>0</v>
      </c>
      <c r="AI1022" s="20">
        <f>IFERROR(VLOOKUP($E1022,INPUTS!$A$44:$G$103,7,0),SCENARIOS!$N$23)</f>
        <v>0</v>
      </c>
      <c r="AJ1022" s="15">
        <f t="shared" si="236"/>
        <v>0</v>
      </c>
      <c r="AL1022" t="str">
        <f t="shared" si="237"/>
        <v>N</v>
      </c>
      <c r="AM1022" s="21">
        <f t="shared" si="238"/>
        <v>72410.9659625703</v>
      </c>
    </row>
    <row r="1023" ht="15" customHeight="1" spans="1:39">
      <c r="A1023" s="52" t="s">
        <v>2040</v>
      </c>
      <c r="B1023" s="52" t="s">
        <v>563</v>
      </c>
      <c r="C1023" s="52" t="s">
        <v>564</v>
      </c>
      <c r="D1023" s="52" t="s">
        <v>929</v>
      </c>
      <c r="E1023" s="10" t="s">
        <v>562</v>
      </c>
      <c r="F1023" s="52" t="s">
        <v>561</v>
      </c>
      <c r="G1023" s="52" t="s">
        <v>173</v>
      </c>
      <c r="H1023" s="52" t="s">
        <v>200</v>
      </c>
      <c r="I1023" s="52" t="s">
        <v>391</v>
      </c>
      <c r="J1023" s="52" t="s">
        <v>165</v>
      </c>
      <c r="K1023" s="52" t="s">
        <v>931</v>
      </c>
      <c r="L1023" s="53" t="s">
        <v>291</v>
      </c>
      <c r="M1023" s="13">
        <v>365</v>
      </c>
      <c r="N1023" s="14">
        <f t="shared" si="227"/>
        <v>1</v>
      </c>
      <c r="O1023" s="15">
        <v>9380</v>
      </c>
      <c r="P1023" s="15">
        <f t="shared" si="228"/>
        <v>3423700</v>
      </c>
      <c r="Q1023" s="16">
        <f>IFERROR(VLOOKUP(G1023,SCENARIOS!$A$13:$E$18,2,0),0.025)</f>
        <v>0.04</v>
      </c>
      <c r="R1023" s="52">
        <f>IFERROR(VLOOKUP(L1023,INPUTS!$A$107:$B$120,2,0),0.0082)</f>
        <v>0.0079</v>
      </c>
      <c r="S1023" s="52">
        <f t="shared" si="229"/>
        <v>74.102</v>
      </c>
      <c r="T1023" s="15">
        <f t="shared" si="230"/>
        <v>27047.23</v>
      </c>
      <c r="U1023" s="15">
        <f>T1023/INPUTS!$B$7*1000</f>
        <v>33809037.5</v>
      </c>
      <c r="V1023" s="15">
        <f>T1023*INPUTS!$B$6</f>
        <v>85469.2468</v>
      </c>
      <c r="W1023" s="54" t="s">
        <v>396</v>
      </c>
      <c r="X1023" s="54" t="s">
        <v>396</v>
      </c>
      <c r="Y1023" s="67">
        <f>IFERROR(VLOOKUP(E1023,INPUTS!$A$44:$B$103,2,0),0)</f>
        <v>0</v>
      </c>
      <c r="Z1023" s="15">
        <f t="shared" si="231"/>
        <v>0</v>
      </c>
      <c r="AA1023" s="20">
        <f>IFERROR(VLOOKUP(E1023,INPUTS!$A$44:$C$103,3,0),SCENARIOS!$J$23)</f>
        <v>0</v>
      </c>
      <c r="AB1023" s="15">
        <f t="shared" si="232"/>
        <v>0</v>
      </c>
      <c r="AC1023" s="20">
        <f>IFERROR(VLOOKUP($E1023,INPUTS!$A$44:$G$103,4,0),SCENARIOS!$K$23)</f>
        <v>0</v>
      </c>
      <c r="AD1023" s="15">
        <f t="shared" si="233"/>
        <v>0</v>
      </c>
      <c r="AE1023" s="20">
        <f>IFERROR(VLOOKUP($E1023,INPUTS!$A$44:$G$103,5,0),SCENARIOS!$L$23)</f>
        <v>0</v>
      </c>
      <c r="AF1023" s="15">
        <f t="shared" si="234"/>
        <v>0</v>
      </c>
      <c r="AG1023" s="20">
        <f>IFERROR(VLOOKUP($E1023,INPUTS!$A$44:$G$103,6,0),SCENARIOS!$M$23)</f>
        <v>0</v>
      </c>
      <c r="AH1023" s="15">
        <f t="shared" si="235"/>
        <v>0</v>
      </c>
      <c r="AI1023" s="20">
        <f>IFERROR(VLOOKUP($E1023,INPUTS!$A$44:$G$103,7,0),SCENARIOS!$N$23)</f>
        <v>0</v>
      </c>
      <c r="AJ1023" s="15">
        <f t="shared" si="236"/>
        <v>0</v>
      </c>
      <c r="AL1023" t="str">
        <f t="shared" si="237"/>
        <v>N</v>
      </c>
      <c r="AM1023" s="21">
        <f t="shared" si="238"/>
        <v>72103.4884000966</v>
      </c>
    </row>
    <row r="1024" ht="15" customHeight="1" spans="1:39">
      <c r="A1024" s="52" t="s">
        <v>2041</v>
      </c>
      <c r="B1024" s="52" t="s">
        <v>563</v>
      </c>
      <c r="C1024" s="52" t="s">
        <v>564</v>
      </c>
      <c r="D1024" s="52" t="s">
        <v>929</v>
      </c>
      <c r="E1024" s="10" t="s">
        <v>562</v>
      </c>
      <c r="F1024" s="52" t="s">
        <v>561</v>
      </c>
      <c r="G1024" s="52" t="s">
        <v>173</v>
      </c>
      <c r="H1024" s="52" t="s">
        <v>234</v>
      </c>
      <c r="I1024" s="52" t="s">
        <v>424</v>
      </c>
      <c r="J1024" s="52" t="s">
        <v>173</v>
      </c>
      <c r="K1024" s="52" t="s">
        <v>931</v>
      </c>
      <c r="L1024" s="53" t="s">
        <v>282</v>
      </c>
      <c r="M1024" s="13">
        <v>2190</v>
      </c>
      <c r="N1024" s="14">
        <f t="shared" si="227"/>
        <v>6</v>
      </c>
      <c r="O1024" s="15">
        <v>2130</v>
      </c>
      <c r="P1024" s="15">
        <f t="shared" si="228"/>
        <v>4664700</v>
      </c>
      <c r="Q1024" s="16">
        <f>IFERROR(VLOOKUP(G1024,SCENARIOS!$A$13:$E$18,2,0),0.025)</f>
        <v>0.04</v>
      </c>
      <c r="R1024" s="52">
        <f>IFERROR(VLOOKUP(L1024,INPUTS!$A$107:$B$120,2,0),0.0082)</f>
        <v>0.0042</v>
      </c>
      <c r="S1024" s="52">
        <f t="shared" si="229"/>
        <v>8.946</v>
      </c>
      <c r="T1024" s="15">
        <f t="shared" si="230"/>
        <v>19591.74</v>
      </c>
      <c r="U1024" s="15">
        <f>T1024/INPUTS!$B$7*1000</f>
        <v>24489675</v>
      </c>
      <c r="V1024" s="15">
        <f>T1024*INPUTS!$B$6</f>
        <v>61909.8984</v>
      </c>
      <c r="W1024" s="54" t="s">
        <v>396</v>
      </c>
      <c r="X1024" s="54" t="s">
        <v>396</v>
      </c>
      <c r="Y1024" s="67">
        <f>IFERROR(VLOOKUP(E1024,INPUTS!$A$44:$B$103,2,0),0)</f>
        <v>0</v>
      </c>
      <c r="Z1024" s="15">
        <f t="shared" si="231"/>
        <v>0</v>
      </c>
      <c r="AA1024" s="20">
        <f>IFERROR(VLOOKUP(E1024,INPUTS!$A$44:$C$103,3,0),SCENARIOS!$J$23)</f>
        <v>0</v>
      </c>
      <c r="AB1024" s="15">
        <f t="shared" si="232"/>
        <v>0</v>
      </c>
      <c r="AC1024" s="20">
        <f>IFERROR(VLOOKUP($E1024,INPUTS!$A$44:$G$103,4,0),SCENARIOS!$K$23)</f>
        <v>0</v>
      </c>
      <c r="AD1024" s="15">
        <f t="shared" si="233"/>
        <v>0</v>
      </c>
      <c r="AE1024" s="20">
        <f>IFERROR(VLOOKUP($E1024,INPUTS!$A$44:$G$103,5,0),SCENARIOS!$L$23)</f>
        <v>0</v>
      </c>
      <c r="AF1024" s="15">
        <f t="shared" si="234"/>
        <v>0</v>
      </c>
      <c r="AG1024" s="20">
        <f>IFERROR(VLOOKUP($E1024,INPUTS!$A$44:$G$103,6,0),SCENARIOS!$M$23)</f>
        <v>0</v>
      </c>
      <c r="AH1024" s="15">
        <f t="shared" si="235"/>
        <v>0</v>
      </c>
      <c r="AI1024" s="20">
        <f>IFERROR(VLOOKUP($E1024,INPUTS!$A$44:$G$103,7,0),SCENARIOS!$N$23)</f>
        <v>0</v>
      </c>
      <c r="AJ1024" s="15">
        <f t="shared" si="236"/>
        <v>0</v>
      </c>
      <c r="AL1024" t="str">
        <f t="shared" si="237"/>
        <v>N</v>
      </c>
      <c r="AM1024" s="21">
        <f t="shared" si="238"/>
        <v>52228.3722890554</v>
      </c>
    </row>
    <row r="1025" ht="15" customHeight="1" spans="1:39">
      <c r="A1025" s="52" t="s">
        <v>2042</v>
      </c>
      <c r="B1025" s="52" t="s">
        <v>563</v>
      </c>
      <c r="C1025" s="52" t="s">
        <v>564</v>
      </c>
      <c r="D1025" s="52" t="s">
        <v>929</v>
      </c>
      <c r="E1025" s="10" t="s">
        <v>562</v>
      </c>
      <c r="F1025" s="52" t="s">
        <v>561</v>
      </c>
      <c r="G1025" s="52" t="s">
        <v>173</v>
      </c>
      <c r="H1025" s="52" t="s">
        <v>505</v>
      </c>
      <c r="I1025" s="52" t="s">
        <v>504</v>
      </c>
      <c r="J1025" s="52" t="s">
        <v>173</v>
      </c>
      <c r="K1025" s="52" t="s">
        <v>931</v>
      </c>
      <c r="L1025" s="53" t="s">
        <v>279</v>
      </c>
      <c r="M1025" s="13">
        <v>1460</v>
      </c>
      <c r="N1025" s="14">
        <f t="shared" si="227"/>
        <v>4</v>
      </c>
      <c r="O1025" s="15">
        <v>1440</v>
      </c>
      <c r="P1025" s="15">
        <f t="shared" si="228"/>
        <v>2102400</v>
      </c>
      <c r="Q1025" s="16">
        <f>IFERROR(VLOOKUP(G1025,SCENARIOS!$A$13:$E$18,2,0),0.025)</f>
        <v>0.04</v>
      </c>
      <c r="R1025" s="52">
        <f>IFERROR(VLOOKUP(L1025,INPUTS!$A$107:$B$120,2,0),0.0082)</f>
        <v>0.0039</v>
      </c>
      <c r="S1025" s="52">
        <f t="shared" si="229"/>
        <v>5.616</v>
      </c>
      <c r="T1025" s="15">
        <f t="shared" si="230"/>
        <v>8199.36</v>
      </c>
      <c r="U1025" s="15">
        <f>T1025/INPUTS!$B$7*1000</f>
        <v>10249200</v>
      </c>
      <c r="V1025" s="15">
        <f>T1025*INPUTS!$B$6</f>
        <v>25909.9776</v>
      </c>
      <c r="W1025" s="54" t="s">
        <v>396</v>
      </c>
      <c r="X1025" s="54" t="s">
        <v>396</v>
      </c>
      <c r="Y1025" s="67">
        <f>IFERROR(VLOOKUP(E1025,INPUTS!$A$44:$B$103,2,0),0)</f>
        <v>0</v>
      </c>
      <c r="Z1025" s="15">
        <f t="shared" si="231"/>
        <v>0</v>
      </c>
      <c r="AA1025" s="20">
        <f>IFERROR(VLOOKUP(E1025,INPUTS!$A$44:$C$103,3,0),SCENARIOS!$J$23)</f>
        <v>0</v>
      </c>
      <c r="AB1025" s="15">
        <f t="shared" si="232"/>
        <v>0</v>
      </c>
      <c r="AC1025" s="20">
        <f>IFERROR(VLOOKUP($E1025,INPUTS!$A$44:$G$103,4,0),SCENARIOS!$K$23)</f>
        <v>0</v>
      </c>
      <c r="AD1025" s="15">
        <f t="shared" si="233"/>
        <v>0</v>
      </c>
      <c r="AE1025" s="20">
        <f>IFERROR(VLOOKUP($E1025,INPUTS!$A$44:$G$103,5,0),SCENARIOS!$L$23)</f>
        <v>0</v>
      </c>
      <c r="AF1025" s="15">
        <f t="shared" si="234"/>
        <v>0</v>
      </c>
      <c r="AG1025" s="20">
        <f>IFERROR(VLOOKUP($E1025,INPUTS!$A$44:$G$103,6,0),SCENARIOS!$M$23)</f>
        <v>0</v>
      </c>
      <c r="AH1025" s="15">
        <f t="shared" si="235"/>
        <v>0</v>
      </c>
      <c r="AI1025" s="20">
        <f>IFERROR(VLOOKUP($E1025,INPUTS!$A$44:$G$103,7,0),SCENARIOS!$N$23)</f>
        <v>0</v>
      </c>
      <c r="AJ1025" s="15">
        <f t="shared" si="236"/>
        <v>0</v>
      </c>
      <c r="AL1025" t="str">
        <f t="shared" si="237"/>
        <v>N</v>
      </c>
      <c r="AM1025" s="21">
        <f t="shared" si="238"/>
        <v>21858.1517829447</v>
      </c>
    </row>
    <row r="1026" ht="15" customHeight="1" spans="1:39">
      <c r="A1026" s="52" t="s">
        <v>2043</v>
      </c>
      <c r="B1026" s="52" t="s">
        <v>563</v>
      </c>
      <c r="C1026" s="52" t="s">
        <v>564</v>
      </c>
      <c r="D1026" s="52" t="s">
        <v>929</v>
      </c>
      <c r="E1026" s="10" t="s">
        <v>562</v>
      </c>
      <c r="F1026" s="52" t="s">
        <v>561</v>
      </c>
      <c r="G1026" s="52" t="s">
        <v>173</v>
      </c>
      <c r="H1026" s="52" t="s">
        <v>242</v>
      </c>
      <c r="I1026" s="52" t="s">
        <v>421</v>
      </c>
      <c r="J1026" s="52" t="s">
        <v>173</v>
      </c>
      <c r="K1026" s="52" t="s">
        <v>931</v>
      </c>
      <c r="L1026" s="53" t="s">
        <v>288</v>
      </c>
      <c r="M1026" s="13">
        <v>730</v>
      </c>
      <c r="N1026" s="14">
        <f t="shared" si="227"/>
        <v>2</v>
      </c>
      <c r="O1026" s="15">
        <v>3280</v>
      </c>
      <c r="P1026" s="15">
        <f t="shared" si="228"/>
        <v>2394400</v>
      </c>
      <c r="Q1026" s="16">
        <f>IFERROR(VLOOKUP(G1026,SCENARIOS!$A$13:$E$18,2,0),0.025)</f>
        <v>0.04</v>
      </c>
      <c r="R1026" s="52">
        <f>IFERROR(VLOOKUP(L1026,INPUTS!$A$107:$B$120,2,0),0.0082)</f>
        <v>0.0085</v>
      </c>
      <c r="S1026" s="52">
        <f t="shared" si="229"/>
        <v>27.88</v>
      </c>
      <c r="T1026" s="15">
        <f t="shared" si="230"/>
        <v>20352.4</v>
      </c>
      <c r="U1026" s="15">
        <f>T1026/INPUTS!$B$7*1000</f>
        <v>25440500</v>
      </c>
      <c r="V1026" s="15">
        <f>T1026*INPUTS!$B$6</f>
        <v>64313.584</v>
      </c>
      <c r="W1026" s="54" t="s">
        <v>396</v>
      </c>
      <c r="X1026" s="54" t="s">
        <v>396</v>
      </c>
      <c r="Y1026" s="67">
        <f>IFERROR(VLOOKUP(E1026,INPUTS!$A$44:$B$103,2,0),0)</f>
        <v>0</v>
      </c>
      <c r="Z1026" s="15">
        <f t="shared" si="231"/>
        <v>0</v>
      </c>
      <c r="AA1026" s="20">
        <f>IFERROR(VLOOKUP(E1026,INPUTS!$A$44:$C$103,3,0),SCENARIOS!$J$23)</f>
        <v>0</v>
      </c>
      <c r="AB1026" s="15">
        <f t="shared" si="232"/>
        <v>0</v>
      </c>
      <c r="AC1026" s="20">
        <f>IFERROR(VLOOKUP($E1026,INPUTS!$A$44:$G$103,4,0),SCENARIOS!$K$23)</f>
        <v>0</v>
      </c>
      <c r="AD1026" s="15">
        <f t="shared" si="233"/>
        <v>0</v>
      </c>
      <c r="AE1026" s="20">
        <f>IFERROR(VLOOKUP($E1026,INPUTS!$A$44:$G$103,5,0),SCENARIOS!$L$23)</f>
        <v>0</v>
      </c>
      <c r="AF1026" s="15">
        <f t="shared" si="234"/>
        <v>0</v>
      </c>
      <c r="AG1026" s="20">
        <f>IFERROR(VLOOKUP($E1026,INPUTS!$A$44:$G$103,6,0),SCENARIOS!$M$23)</f>
        <v>0</v>
      </c>
      <c r="AH1026" s="15">
        <f t="shared" si="235"/>
        <v>0</v>
      </c>
      <c r="AI1026" s="20">
        <f>IFERROR(VLOOKUP($E1026,INPUTS!$A$44:$G$103,7,0),SCENARIOS!$N$23)</f>
        <v>0</v>
      </c>
      <c r="AJ1026" s="15">
        <f t="shared" si="236"/>
        <v>0</v>
      </c>
      <c r="AL1026" t="str">
        <f t="shared" si="237"/>
        <v>N</v>
      </c>
      <c r="AM1026" s="21">
        <f t="shared" si="238"/>
        <v>54256.1673529646</v>
      </c>
    </row>
    <row r="1027" ht="15" customHeight="1" spans="1:39">
      <c r="A1027" s="52" t="s">
        <v>2044</v>
      </c>
      <c r="B1027" s="52" t="s">
        <v>563</v>
      </c>
      <c r="C1027" s="52" t="s">
        <v>564</v>
      </c>
      <c r="D1027" s="52" t="s">
        <v>929</v>
      </c>
      <c r="E1027" s="10" t="s">
        <v>562</v>
      </c>
      <c r="F1027" s="52" t="s">
        <v>561</v>
      </c>
      <c r="G1027" s="52" t="s">
        <v>173</v>
      </c>
      <c r="H1027" s="52" t="s">
        <v>428</v>
      </c>
      <c r="I1027" s="52" t="s">
        <v>1620</v>
      </c>
      <c r="J1027" s="52" t="s">
        <v>173</v>
      </c>
      <c r="K1027" s="52" t="s">
        <v>931</v>
      </c>
      <c r="L1027" s="53" t="s">
        <v>279</v>
      </c>
      <c r="M1027" s="13">
        <v>1095</v>
      </c>
      <c r="N1027" s="14">
        <f t="shared" si="227"/>
        <v>3</v>
      </c>
      <c r="O1027" s="15">
        <v>810</v>
      </c>
      <c r="P1027" s="15">
        <f t="shared" si="228"/>
        <v>886950</v>
      </c>
      <c r="Q1027" s="16">
        <f>IFERROR(VLOOKUP(G1027,SCENARIOS!$A$13:$E$18,2,0),0.025)</f>
        <v>0.04</v>
      </c>
      <c r="R1027" s="52">
        <f>IFERROR(VLOOKUP(L1027,INPUTS!$A$107:$B$120,2,0),0.0082)</f>
        <v>0.0039</v>
      </c>
      <c r="S1027" s="52">
        <f t="shared" si="229"/>
        <v>3.159</v>
      </c>
      <c r="T1027" s="15">
        <f t="shared" si="230"/>
        <v>3459.105</v>
      </c>
      <c r="U1027" s="15">
        <f>T1027/INPUTS!$B$7*1000</f>
        <v>4323881.25</v>
      </c>
      <c r="V1027" s="15">
        <f>T1027*INPUTS!$B$6</f>
        <v>10930.7718</v>
      </c>
      <c r="W1027" s="54" t="s">
        <v>521</v>
      </c>
      <c r="X1027" s="54" t="s">
        <v>396</v>
      </c>
      <c r="Y1027" s="67">
        <f>IFERROR(VLOOKUP(E1027,INPUTS!$A$44:$B$103,2,0),0)</f>
        <v>0</v>
      </c>
      <c r="Z1027" s="15">
        <f t="shared" si="231"/>
        <v>0</v>
      </c>
      <c r="AA1027" s="20">
        <f>IFERROR(VLOOKUP(E1027,INPUTS!$A$44:$C$103,3,0),SCENARIOS!$J$23)</f>
        <v>0</v>
      </c>
      <c r="AB1027" s="15">
        <f t="shared" si="232"/>
        <v>0</v>
      </c>
      <c r="AC1027" s="20">
        <f>IFERROR(VLOOKUP($E1027,INPUTS!$A$44:$G$103,4,0),SCENARIOS!$K$23)</f>
        <v>0</v>
      </c>
      <c r="AD1027" s="15">
        <f t="shared" si="233"/>
        <v>0</v>
      </c>
      <c r="AE1027" s="20">
        <f>IFERROR(VLOOKUP($E1027,INPUTS!$A$44:$G$103,5,0),SCENARIOS!$L$23)</f>
        <v>0</v>
      </c>
      <c r="AF1027" s="15">
        <f t="shared" si="234"/>
        <v>0</v>
      </c>
      <c r="AG1027" s="20">
        <f>IFERROR(VLOOKUP($E1027,INPUTS!$A$44:$G$103,6,0),SCENARIOS!$M$23)</f>
        <v>0</v>
      </c>
      <c r="AH1027" s="15">
        <f t="shared" si="235"/>
        <v>0</v>
      </c>
      <c r="AI1027" s="20">
        <f>IFERROR(VLOOKUP($E1027,INPUTS!$A$44:$G$103,7,0),SCENARIOS!$N$23)</f>
        <v>0</v>
      </c>
      <c r="AJ1027" s="15">
        <f t="shared" si="236"/>
        <v>0</v>
      </c>
      <c r="AL1027" t="str">
        <f t="shared" si="237"/>
        <v>N</v>
      </c>
      <c r="AM1027" s="21">
        <f t="shared" si="238"/>
        <v>9221.4077834298</v>
      </c>
    </row>
    <row r="1028" ht="15" customHeight="1" spans="1:39">
      <c r="A1028" s="52" t="s">
        <v>2045</v>
      </c>
      <c r="B1028" s="52" t="s">
        <v>563</v>
      </c>
      <c r="C1028" s="52" t="s">
        <v>564</v>
      </c>
      <c r="D1028" s="52" t="s">
        <v>929</v>
      </c>
      <c r="E1028" s="10" t="s">
        <v>562</v>
      </c>
      <c r="F1028" s="52" t="s">
        <v>561</v>
      </c>
      <c r="G1028" s="52" t="s">
        <v>173</v>
      </c>
      <c r="H1028" s="52" t="s">
        <v>545</v>
      </c>
      <c r="I1028" s="52" t="s">
        <v>544</v>
      </c>
      <c r="J1028" s="52" t="s">
        <v>173</v>
      </c>
      <c r="K1028" s="52" t="s">
        <v>931</v>
      </c>
      <c r="L1028" s="53" t="s">
        <v>279</v>
      </c>
      <c r="M1028" s="13">
        <v>730</v>
      </c>
      <c r="N1028" s="14">
        <f t="shared" ref="N1028:N1091" si="239">M1028/365</f>
        <v>2</v>
      </c>
      <c r="O1028" s="15">
        <v>2500</v>
      </c>
      <c r="P1028" s="15">
        <f t="shared" ref="P1028:P1091" si="240">M1028*O1028</f>
        <v>1825000</v>
      </c>
      <c r="Q1028" s="16">
        <f>IFERROR(VLOOKUP(G1028,SCENARIOS!$A$13:$E$18,2,0),0.025)</f>
        <v>0.04</v>
      </c>
      <c r="R1028" s="52">
        <f>IFERROR(VLOOKUP(L1028,INPUTS!$A$107:$B$120,2,0),0.0082)</f>
        <v>0.0039</v>
      </c>
      <c r="S1028" s="52">
        <f t="shared" ref="S1028:S1091" si="241">O1028*R1028</f>
        <v>9.75</v>
      </c>
      <c r="T1028" s="15">
        <f t="shared" ref="T1028:T1091" si="242">M1028*S1028</f>
        <v>7117.5</v>
      </c>
      <c r="U1028" s="15">
        <f>T1028/INPUTS!$B$7*1000</f>
        <v>8896875</v>
      </c>
      <c r="V1028" s="15">
        <f>T1028*INPUTS!$B$6</f>
        <v>22491.3</v>
      </c>
      <c r="W1028" s="54" t="s">
        <v>396</v>
      </c>
      <c r="X1028" s="54" t="s">
        <v>396</v>
      </c>
      <c r="Y1028" s="67">
        <f>IFERROR(VLOOKUP(E1028,INPUTS!$A$44:$B$103,2,0),0)</f>
        <v>0</v>
      </c>
      <c r="Z1028" s="15">
        <f t="shared" ref="Z1028:Z1091" si="243">T1028*Y1028</f>
        <v>0</v>
      </c>
      <c r="AA1028" s="20">
        <f>IFERROR(VLOOKUP(E1028,INPUTS!$A$44:$C$103,3,0),SCENARIOS!$J$23)</f>
        <v>0</v>
      </c>
      <c r="AB1028" s="15">
        <f t="shared" si="232"/>
        <v>0</v>
      </c>
      <c r="AC1028" s="20">
        <f>IFERROR(VLOOKUP($E1028,INPUTS!$A$44:$G$103,4,0),SCENARIOS!$K$23)</f>
        <v>0</v>
      </c>
      <c r="AD1028" s="15">
        <f t="shared" si="233"/>
        <v>0</v>
      </c>
      <c r="AE1028" s="20">
        <f>IFERROR(VLOOKUP($E1028,INPUTS!$A$44:$G$103,5,0),SCENARIOS!$L$23)</f>
        <v>0</v>
      </c>
      <c r="AF1028" s="15">
        <f t="shared" si="234"/>
        <v>0</v>
      </c>
      <c r="AG1028" s="20">
        <f>IFERROR(VLOOKUP($E1028,INPUTS!$A$44:$G$103,6,0),SCENARIOS!$M$23)</f>
        <v>0</v>
      </c>
      <c r="AH1028" s="15">
        <f t="shared" si="235"/>
        <v>0</v>
      </c>
      <c r="AI1028" s="20">
        <f>IFERROR(VLOOKUP($E1028,INPUTS!$A$44:$G$103,7,0),SCENARIOS!$N$23)</f>
        <v>0</v>
      </c>
      <c r="AJ1028" s="15">
        <f t="shared" si="236"/>
        <v>0</v>
      </c>
      <c r="AL1028" t="str">
        <f t="shared" si="237"/>
        <v>N</v>
      </c>
      <c r="AM1028" s="21">
        <f t="shared" si="238"/>
        <v>18974.0900893617</v>
      </c>
    </row>
    <row r="1029" ht="15" customHeight="1" spans="1:39">
      <c r="A1029" s="52" t="s">
        <v>2046</v>
      </c>
      <c r="B1029" s="52" t="s">
        <v>563</v>
      </c>
      <c r="C1029" s="52" t="s">
        <v>564</v>
      </c>
      <c r="D1029" s="52" t="s">
        <v>929</v>
      </c>
      <c r="E1029" s="10" t="s">
        <v>562</v>
      </c>
      <c r="F1029" s="52" t="s">
        <v>561</v>
      </c>
      <c r="G1029" s="52" t="s">
        <v>173</v>
      </c>
      <c r="H1029" s="52" t="s">
        <v>253</v>
      </c>
      <c r="I1029" s="52" t="s">
        <v>930</v>
      </c>
      <c r="J1029" s="52" t="s">
        <v>169</v>
      </c>
      <c r="K1029" s="52" t="s">
        <v>931</v>
      </c>
      <c r="L1029" s="53" t="s">
        <v>291</v>
      </c>
      <c r="M1029" s="13">
        <v>365</v>
      </c>
      <c r="N1029" s="14">
        <f t="shared" si="239"/>
        <v>1</v>
      </c>
      <c r="O1029" s="15">
        <v>9060</v>
      </c>
      <c r="P1029" s="15">
        <f t="shared" si="240"/>
        <v>3306900</v>
      </c>
      <c r="Q1029" s="16">
        <f>IFERROR(VLOOKUP(G1029,SCENARIOS!$A$13:$E$18,2,0),0.025)</f>
        <v>0.04</v>
      </c>
      <c r="R1029" s="52">
        <f>IFERROR(VLOOKUP(L1029,INPUTS!$A$107:$B$120,2,0),0.0082)</f>
        <v>0.0079</v>
      </c>
      <c r="S1029" s="52">
        <f t="shared" si="241"/>
        <v>71.574</v>
      </c>
      <c r="T1029" s="15">
        <f t="shared" si="242"/>
        <v>26124.51</v>
      </c>
      <c r="U1029" s="15">
        <f>T1029/INPUTS!$B$7*1000</f>
        <v>32655637.5</v>
      </c>
      <c r="V1029" s="15">
        <f>T1029*INPUTS!$B$6</f>
        <v>82553.4516</v>
      </c>
      <c r="W1029" s="54" t="s">
        <v>396</v>
      </c>
      <c r="X1029" s="54" t="s">
        <v>396</v>
      </c>
      <c r="Y1029" s="67">
        <f>IFERROR(VLOOKUP(E1029,INPUTS!$A$44:$B$103,2,0),0)</f>
        <v>0</v>
      </c>
      <c r="Z1029" s="15">
        <f t="shared" si="243"/>
        <v>0</v>
      </c>
      <c r="AA1029" s="20">
        <f>IFERROR(VLOOKUP(E1029,INPUTS!$A$44:$C$103,3,0),SCENARIOS!$J$23)</f>
        <v>0</v>
      </c>
      <c r="AB1029" s="15">
        <f t="shared" ref="AB1029:AB1092" si="244">$T1029*AA1029*(1+$Q1029)^AB$2</f>
        <v>0</v>
      </c>
      <c r="AC1029" s="20">
        <f>IFERROR(VLOOKUP($E1029,INPUTS!$A$44:$G$103,4,0),SCENARIOS!$K$23)</f>
        <v>0</v>
      </c>
      <c r="AD1029" s="15">
        <f t="shared" ref="AD1029:AD1092" si="245">$T1029*AC1029*(1+$Q1029)^AD$2</f>
        <v>0</v>
      </c>
      <c r="AE1029" s="20">
        <f>IFERROR(VLOOKUP($E1029,INPUTS!$A$44:$G$103,5,0),SCENARIOS!$L$23)</f>
        <v>0</v>
      </c>
      <c r="AF1029" s="15">
        <f t="shared" ref="AF1029:AF1092" si="246">$T1029*AE1029*(1+$Q1029)^AF$2</f>
        <v>0</v>
      </c>
      <c r="AG1029" s="20">
        <f>IFERROR(VLOOKUP($E1029,INPUTS!$A$44:$G$103,6,0),SCENARIOS!$M$23)</f>
        <v>0</v>
      </c>
      <c r="AH1029" s="15">
        <f t="shared" ref="AH1029:AH1092" si="247">$T1029*AG1029*(1+$Q1029)^AH$2</f>
        <v>0</v>
      </c>
      <c r="AI1029" s="20">
        <f>IFERROR(VLOOKUP($E1029,INPUTS!$A$44:$G$103,7,0),SCENARIOS!$N$23)</f>
        <v>0</v>
      </c>
      <c r="AJ1029" s="15">
        <f t="shared" ref="AJ1029:AJ1092" si="248">$T1029*AI1029*(1+$Q1029)^AJ$2</f>
        <v>0</v>
      </c>
      <c r="AL1029" t="str">
        <f t="shared" ref="AL1029:AL1092" si="249">IF(H1029="MULTI","MULTI",IF(COUNTIFS($E$4:$E$1277,H1029,$H$4:$H$1277,E1029)&gt;0,"Y","N"))</f>
        <v>N</v>
      </c>
      <c r="AM1029" s="21">
        <f t="shared" ref="AM1029:AM1092" si="250">T1029*((1+Q1029)^25)</f>
        <v>69643.6679003065</v>
      </c>
    </row>
    <row r="1030" ht="15" customHeight="1" spans="1:39">
      <c r="A1030" s="52" t="s">
        <v>2047</v>
      </c>
      <c r="B1030" s="52" t="s">
        <v>425</v>
      </c>
      <c r="C1030" s="52" t="s">
        <v>426</v>
      </c>
      <c r="D1030" s="52" t="s">
        <v>929</v>
      </c>
      <c r="E1030" s="10" t="s">
        <v>428</v>
      </c>
      <c r="F1030" s="52" t="s">
        <v>1620</v>
      </c>
      <c r="G1030" s="52" t="s">
        <v>173</v>
      </c>
      <c r="H1030" s="52" t="s">
        <v>228</v>
      </c>
      <c r="I1030" s="52" t="s">
        <v>938</v>
      </c>
      <c r="J1030" s="52" t="s">
        <v>165</v>
      </c>
      <c r="K1030" s="52" t="s">
        <v>931</v>
      </c>
      <c r="L1030" s="53" t="s">
        <v>295</v>
      </c>
      <c r="M1030" s="13">
        <v>730</v>
      </c>
      <c r="N1030" s="14">
        <f t="shared" si="239"/>
        <v>2</v>
      </c>
      <c r="O1030" s="15">
        <v>9340</v>
      </c>
      <c r="P1030" s="15">
        <f t="shared" si="240"/>
        <v>6818200</v>
      </c>
      <c r="Q1030" s="16">
        <f>IFERROR(VLOOKUP(G1030,SCENARIOS!$A$13:$E$18,2,0),0.025)</f>
        <v>0.04</v>
      </c>
      <c r="R1030" s="52">
        <f>IFERROR(VLOOKUP(L1030,INPUTS!$A$107:$B$120,2,0),0.0082)</f>
        <v>0.0089</v>
      </c>
      <c r="S1030" s="52">
        <f t="shared" si="241"/>
        <v>83.126</v>
      </c>
      <c r="T1030" s="15">
        <f t="shared" si="242"/>
        <v>60681.98</v>
      </c>
      <c r="U1030" s="15">
        <f>T1030/INPUTS!$B$7*1000</f>
        <v>75852475</v>
      </c>
      <c r="V1030" s="15">
        <f>T1030*INPUTS!$B$6</f>
        <v>191755.0568</v>
      </c>
      <c r="W1030" s="54" t="s">
        <v>521</v>
      </c>
      <c r="X1030" s="54" t="s">
        <v>396</v>
      </c>
      <c r="Y1030" s="67">
        <f>IFERROR(VLOOKUP(E1030,INPUTS!$A$44:$B$103,2,0),0)</f>
        <v>0</v>
      </c>
      <c r="Z1030" s="15">
        <f t="shared" si="243"/>
        <v>0</v>
      </c>
      <c r="AA1030" s="20">
        <f>IFERROR(VLOOKUP(E1030,INPUTS!$A$44:$C$103,3,0),SCENARIOS!$J$23)</f>
        <v>0</v>
      </c>
      <c r="AB1030" s="15">
        <f t="shared" si="244"/>
        <v>0</v>
      </c>
      <c r="AC1030" s="20">
        <f>IFERROR(VLOOKUP($E1030,INPUTS!$A$44:$G$103,4,0),SCENARIOS!$K$23)</f>
        <v>0</v>
      </c>
      <c r="AD1030" s="15">
        <f t="shared" si="245"/>
        <v>0</v>
      </c>
      <c r="AE1030" s="20">
        <f>IFERROR(VLOOKUP($E1030,INPUTS!$A$44:$G$103,5,0),SCENARIOS!$L$23)</f>
        <v>0</v>
      </c>
      <c r="AF1030" s="15">
        <f t="shared" si="246"/>
        <v>0</v>
      </c>
      <c r="AG1030" s="20">
        <f>IFERROR(VLOOKUP($E1030,INPUTS!$A$44:$G$103,6,0),SCENARIOS!$M$23)</f>
        <v>0</v>
      </c>
      <c r="AH1030" s="15">
        <f t="shared" si="247"/>
        <v>0</v>
      </c>
      <c r="AI1030" s="20">
        <f>IFERROR(VLOOKUP($E1030,INPUTS!$A$44:$G$103,7,0),SCENARIOS!$N$23)</f>
        <v>0</v>
      </c>
      <c r="AJ1030" s="15">
        <f t="shared" si="248"/>
        <v>0</v>
      </c>
      <c r="AL1030" t="str">
        <f t="shared" si="249"/>
        <v>N</v>
      </c>
      <c r="AM1030" s="21">
        <f t="shared" si="250"/>
        <v>161768.226950593</v>
      </c>
    </row>
    <row r="1031" ht="15" customHeight="1" spans="1:39">
      <c r="A1031" s="52" t="s">
        <v>2048</v>
      </c>
      <c r="B1031" s="52" t="s">
        <v>425</v>
      </c>
      <c r="C1031" s="52" t="s">
        <v>426</v>
      </c>
      <c r="D1031" s="52" t="s">
        <v>929</v>
      </c>
      <c r="E1031" s="10" t="s">
        <v>428</v>
      </c>
      <c r="F1031" s="52" t="s">
        <v>1620</v>
      </c>
      <c r="G1031" s="52" t="s">
        <v>173</v>
      </c>
      <c r="H1031" s="52" t="s">
        <v>200</v>
      </c>
      <c r="I1031" s="52" t="s">
        <v>391</v>
      </c>
      <c r="J1031" s="52" t="s">
        <v>165</v>
      </c>
      <c r="K1031" s="52" t="s">
        <v>931</v>
      </c>
      <c r="L1031" s="53" t="s">
        <v>293</v>
      </c>
      <c r="M1031" s="13">
        <v>730</v>
      </c>
      <c r="N1031" s="14">
        <f t="shared" si="239"/>
        <v>2</v>
      </c>
      <c r="O1031" s="15">
        <v>9440</v>
      </c>
      <c r="P1031" s="15">
        <f t="shared" si="240"/>
        <v>6891200</v>
      </c>
      <c r="Q1031" s="16">
        <f>IFERROR(VLOOKUP(G1031,SCENARIOS!$A$13:$E$18,2,0),0.025)</f>
        <v>0.04</v>
      </c>
      <c r="R1031" s="52">
        <f>IFERROR(VLOOKUP(L1031,INPUTS!$A$107:$B$120,2,0),0.0082)</f>
        <v>0.0079</v>
      </c>
      <c r="S1031" s="52">
        <f t="shared" si="241"/>
        <v>74.576</v>
      </c>
      <c r="T1031" s="15">
        <f t="shared" si="242"/>
        <v>54440.48</v>
      </c>
      <c r="U1031" s="15">
        <f>T1031/INPUTS!$B$7*1000</f>
        <v>68050600</v>
      </c>
      <c r="V1031" s="15">
        <f>T1031*INPUTS!$B$6</f>
        <v>172031.9168</v>
      </c>
      <c r="W1031" s="54" t="s">
        <v>521</v>
      </c>
      <c r="X1031" s="54" t="s">
        <v>396</v>
      </c>
      <c r="Y1031" s="67">
        <f>IFERROR(VLOOKUP(E1031,INPUTS!$A$44:$B$103,2,0),0)</f>
        <v>0</v>
      </c>
      <c r="Z1031" s="15">
        <f t="shared" si="243"/>
        <v>0</v>
      </c>
      <c r="AA1031" s="20">
        <f>IFERROR(VLOOKUP(E1031,INPUTS!$A$44:$C$103,3,0),SCENARIOS!$J$23)</f>
        <v>0</v>
      </c>
      <c r="AB1031" s="15">
        <f t="shared" si="244"/>
        <v>0</v>
      </c>
      <c r="AC1031" s="20">
        <f>IFERROR(VLOOKUP($E1031,INPUTS!$A$44:$G$103,4,0),SCENARIOS!$K$23)</f>
        <v>0</v>
      </c>
      <c r="AD1031" s="15">
        <f t="shared" si="245"/>
        <v>0</v>
      </c>
      <c r="AE1031" s="20">
        <f>IFERROR(VLOOKUP($E1031,INPUTS!$A$44:$G$103,5,0),SCENARIOS!$L$23)</f>
        <v>0</v>
      </c>
      <c r="AF1031" s="15">
        <f t="shared" si="246"/>
        <v>0</v>
      </c>
      <c r="AG1031" s="20">
        <f>IFERROR(VLOOKUP($E1031,INPUTS!$A$44:$G$103,6,0),SCENARIOS!$M$23)</f>
        <v>0</v>
      </c>
      <c r="AH1031" s="15">
        <f t="shared" si="247"/>
        <v>0</v>
      </c>
      <c r="AI1031" s="20">
        <f>IFERROR(VLOOKUP($E1031,INPUTS!$A$44:$G$103,7,0),SCENARIOS!$N$23)</f>
        <v>0</v>
      </c>
      <c r="AJ1031" s="15">
        <f t="shared" si="248"/>
        <v>0</v>
      </c>
      <c r="AL1031" t="str">
        <f t="shared" si="249"/>
        <v>N</v>
      </c>
      <c r="AM1031" s="21">
        <f t="shared" si="250"/>
        <v>145129.409487614</v>
      </c>
    </row>
    <row r="1032" ht="15" customHeight="1" spans="1:39">
      <c r="A1032" s="52" t="s">
        <v>2049</v>
      </c>
      <c r="B1032" s="52" t="s">
        <v>425</v>
      </c>
      <c r="C1032" s="52" t="s">
        <v>426</v>
      </c>
      <c r="D1032" s="52" t="s">
        <v>929</v>
      </c>
      <c r="E1032" s="10" t="s">
        <v>428</v>
      </c>
      <c r="F1032" s="52" t="s">
        <v>1620</v>
      </c>
      <c r="G1032" s="52" t="s">
        <v>173</v>
      </c>
      <c r="H1032" s="52" t="s">
        <v>203</v>
      </c>
      <c r="I1032" s="52" t="s">
        <v>399</v>
      </c>
      <c r="J1032" s="52" t="s">
        <v>165</v>
      </c>
      <c r="K1032" s="52" t="s">
        <v>931</v>
      </c>
      <c r="L1032" s="53" t="s">
        <v>295</v>
      </c>
      <c r="M1032" s="13">
        <v>730</v>
      </c>
      <c r="N1032" s="14">
        <f t="shared" si="239"/>
        <v>2</v>
      </c>
      <c r="O1032" s="15">
        <v>9700</v>
      </c>
      <c r="P1032" s="15">
        <f t="shared" si="240"/>
        <v>7081000</v>
      </c>
      <c r="Q1032" s="16">
        <f>IFERROR(VLOOKUP(G1032,SCENARIOS!$A$13:$E$18,2,0),0.025)</f>
        <v>0.04</v>
      </c>
      <c r="R1032" s="52">
        <f>IFERROR(VLOOKUP(L1032,INPUTS!$A$107:$B$120,2,0),0.0082)</f>
        <v>0.0089</v>
      </c>
      <c r="S1032" s="52">
        <f t="shared" si="241"/>
        <v>86.33</v>
      </c>
      <c r="T1032" s="15">
        <f t="shared" si="242"/>
        <v>63020.9</v>
      </c>
      <c r="U1032" s="15">
        <f>T1032/INPUTS!$B$7*1000</f>
        <v>78776125</v>
      </c>
      <c r="V1032" s="15">
        <f>T1032*INPUTS!$B$6</f>
        <v>199146.044</v>
      </c>
      <c r="W1032" s="54" t="s">
        <v>521</v>
      </c>
      <c r="X1032" s="54" t="s">
        <v>396</v>
      </c>
      <c r="Y1032" s="67">
        <f>IFERROR(VLOOKUP(E1032,INPUTS!$A$44:$B$103,2,0),0)</f>
        <v>0</v>
      </c>
      <c r="Z1032" s="15">
        <f t="shared" si="243"/>
        <v>0</v>
      </c>
      <c r="AA1032" s="20">
        <f>IFERROR(VLOOKUP(E1032,INPUTS!$A$44:$C$103,3,0),SCENARIOS!$J$23)</f>
        <v>0</v>
      </c>
      <c r="AB1032" s="15">
        <f t="shared" si="244"/>
        <v>0</v>
      </c>
      <c r="AC1032" s="20">
        <f>IFERROR(VLOOKUP($E1032,INPUTS!$A$44:$G$103,4,0),SCENARIOS!$K$23)</f>
        <v>0</v>
      </c>
      <c r="AD1032" s="15">
        <f t="shared" si="245"/>
        <v>0</v>
      </c>
      <c r="AE1032" s="20">
        <f>IFERROR(VLOOKUP($E1032,INPUTS!$A$44:$G$103,5,0),SCENARIOS!$L$23)</f>
        <v>0</v>
      </c>
      <c r="AF1032" s="15">
        <f t="shared" si="246"/>
        <v>0</v>
      </c>
      <c r="AG1032" s="20">
        <f>IFERROR(VLOOKUP($E1032,INPUTS!$A$44:$G$103,6,0),SCENARIOS!$M$23)</f>
        <v>0</v>
      </c>
      <c r="AH1032" s="15">
        <f t="shared" si="247"/>
        <v>0</v>
      </c>
      <c r="AI1032" s="20">
        <f>IFERROR(VLOOKUP($E1032,INPUTS!$A$44:$G$103,7,0),SCENARIOS!$N$23)</f>
        <v>0</v>
      </c>
      <c r="AJ1032" s="15">
        <f t="shared" si="248"/>
        <v>0</v>
      </c>
      <c r="AL1032" t="str">
        <f t="shared" si="249"/>
        <v>N</v>
      </c>
      <c r="AM1032" s="21">
        <f t="shared" si="250"/>
        <v>168003.404863036</v>
      </c>
    </row>
    <row r="1033" ht="15" customHeight="1" spans="1:39">
      <c r="A1033" s="52" t="s">
        <v>2050</v>
      </c>
      <c r="B1033" s="52" t="s">
        <v>425</v>
      </c>
      <c r="C1033" s="52" t="s">
        <v>426</v>
      </c>
      <c r="D1033" s="52" t="s">
        <v>929</v>
      </c>
      <c r="E1033" s="10" t="s">
        <v>428</v>
      </c>
      <c r="F1033" s="52" t="s">
        <v>1620</v>
      </c>
      <c r="G1033" s="52" t="s">
        <v>173</v>
      </c>
      <c r="H1033" s="52" t="s">
        <v>204</v>
      </c>
      <c r="I1033" s="52" t="s">
        <v>405</v>
      </c>
      <c r="J1033" s="52" t="s">
        <v>165</v>
      </c>
      <c r="K1033" s="52" t="s">
        <v>931</v>
      </c>
      <c r="L1033" s="53" t="s">
        <v>293</v>
      </c>
      <c r="M1033" s="13">
        <v>730</v>
      </c>
      <c r="N1033" s="14">
        <f t="shared" si="239"/>
        <v>2</v>
      </c>
      <c r="O1033" s="15">
        <v>9380</v>
      </c>
      <c r="P1033" s="15">
        <f t="shared" si="240"/>
        <v>6847400</v>
      </c>
      <c r="Q1033" s="16">
        <f>IFERROR(VLOOKUP(G1033,SCENARIOS!$A$13:$E$18,2,0),0.025)</f>
        <v>0.04</v>
      </c>
      <c r="R1033" s="52">
        <f>IFERROR(VLOOKUP(L1033,INPUTS!$A$107:$B$120,2,0),0.0082)</f>
        <v>0.0079</v>
      </c>
      <c r="S1033" s="52">
        <f t="shared" si="241"/>
        <v>74.102</v>
      </c>
      <c r="T1033" s="15">
        <f t="shared" si="242"/>
        <v>54094.46</v>
      </c>
      <c r="U1033" s="15">
        <f>T1033/INPUTS!$B$7*1000</f>
        <v>67618075</v>
      </c>
      <c r="V1033" s="15">
        <f>T1033*INPUTS!$B$6</f>
        <v>170938.4936</v>
      </c>
      <c r="W1033" s="54" t="s">
        <v>521</v>
      </c>
      <c r="X1033" s="54" t="s">
        <v>396</v>
      </c>
      <c r="Y1033" s="67">
        <f>IFERROR(VLOOKUP(E1033,INPUTS!$A$44:$B$103,2,0),0)</f>
        <v>0</v>
      </c>
      <c r="Z1033" s="15">
        <f t="shared" si="243"/>
        <v>0</v>
      </c>
      <c r="AA1033" s="20">
        <f>IFERROR(VLOOKUP(E1033,INPUTS!$A$44:$C$103,3,0),SCENARIOS!$J$23)</f>
        <v>0</v>
      </c>
      <c r="AB1033" s="15">
        <f t="shared" si="244"/>
        <v>0</v>
      </c>
      <c r="AC1033" s="20">
        <f>IFERROR(VLOOKUP($E1033,INPUTS!$A$44:$G$103,4,0),SCENARIOS!$K$23)</f>
        <v>0</v>
      </c>
      <c r="AD1033" s="15">
        <f t="shared" si="245"/>
        <v>0</v>
      </c>
      <c r="AE1033" s="20">
        <f>IFERROR(VLOOKUP($E1033,INPUTS!$A$44:$G$103,5,0),SCENARIOS!$L$23)</f>
        <v>0</v>
      </c>
      <c r="AF1033" s="15">
        <f t="shared" si="246"/>
        <v>0</v>
      </c>
      <c r="AG1033" s="20">
        <f>IFERROR(VLOOKUP($E1033,INPUTS!$A$44:$G$103,6,0),SCENARIOS!$M$23)</f>
        <v>0</v>
      </c>
      <c r="AH1033" s="15">
        <f t="shared" si="247"/>
        <v>0</v>
      </c>
      <c r="AI1033" s="20">
        <f>IFERROR(VLOOKUP($E1033,INPUTS!$A$44:$G$103,7,0),SCENARIOS!$N$23)</f>
        <v>0</v>
      </c>
      <c r="AJ1033" s="15">
        <f t="shared" si="248"/>
        <v>0</v>
      </c>
      <c r="AL1033" t="str">
        <f t="shared" si="249"/>
        <v>N</v>
      </c>
      <c r="AM1033" s="21">
        <f t="shared" si="250"/>
        <v>144206.976800193</v>
      </c>
    </row>
    <row r="1034" ht="15" customHeight="1" spans="1:39">
      <c r="A1034" s="52" t="s">
        <v>2051</v>
      </c>
      <c r="B1034" s="52" t="s">
        <v>425</v>
      </c>
      <c r="C1034" s="52" t="s">
        <v>426</v>
      </c>
      <c r="D1034" s="52" t="s">
        <v>929</v>
      </c>
      <c r="E1034" s="10" t="s">
        <v>428</v>
      </c>
      <c r="F1034" s="52" t="s">
        <v>1620</v>
      </c>
      <c r="G1034" s="52" t="s">
        <v>173</v>
      </c>
      <c r="H1034" s="52" t="s">
        <v>1988</v>
      </c>
      <c r="I1034" s="52" t="s">
        <v>600</v>
      </c>
      <c r="J1034" s="52" t="s">
        <v>165</v>
      </c>
      <c r="K1034" s="52" t="s">
        <v>931</v>
      </c>
      <c r="L1034" s="53" t="s">
        <v>295</v>
      </c>
      <c r="M1034" s="13">
        <v>365</v>
      </c>
      <c r="N1034" s="14">
        <f t="shared" si="239"/>
        <v>1</v>
      </c>
      <c r="O1034" s="15">
        <v>9385</v>
      </c>
      <c r="P1034" s="15">
        <f t="shared" si="240"/>
        <v>3425525</v>
      </c>
      <c r="Q1034" s="16">
        <f>IFERROR(VLOOKUP(G1034,SCENARIOS!$A$13:$E$18,2,0),0.025)</f>
        <v>0.04</v>
      </c>
      <c r="R1034" s="52">
        <f>IFERROR(VLOOKUP(L1034,INPUTS!$A$107:$B$120,2,0),0.0082)</f>
        <v>0.0089</v>
      </c>
      <c r="S1034" s="52">
        <f t="shared" si="241"/>
        <v>83.5265</v>
      </c>
      <c r="T1034" s="15">
        <f t="shared" si="242"/>
        <v>30487.1725</v>
      </c>
      <c r="U1034" s="15">
        <f>T1034/INPUTS!$B$7*1000</f>
        <v>38108965.625</v>
      </c>
      <c r="V1034" s="15">
        <f>T1034*INPUTS!$B$6</f>
        <v>96339.4651</v>
      </c>
      <c r="W1034" s="54" t="s">
        <v>521</v>
      </c>
      <c r="X1034" s="54" t="s">
        <v>396</v>
      </c>
      <c r="Y1034" s="67">
        <f>IFERROR(VLOOKUP(E1034,INPUTS!$A$44:$B$103,2,0),0)</f>
        <v>0</v>
      </c>
      <c r="Z1034" s="15">
        <f t="shared" si="243"/>
        <v>0</v>
      </c>
      <c r="AA1034" s="20">
        <f>IFERROR(VLOOKUP(E1034,INPUTS!$A$44:$C$103,3,0),SCENARIOS!$J$23)</f>
        <v>0</v>
      </c>
      <c r="AB1034" s="15">
        <f t="shared" si="244"/>
        <v>0</v>
      </c>
      <c r="AC1034" s="20">
        <f>IFERROR(VLOOKUP($E1034,INPUTS!$A$44:$G$103,4,0),SCENARIOS!$K$23)</f>
        <v>0</v>
      </c>
      <c r="AD1034" s="15">
        <f t="shared" si="245"/>
        <v>0</v>
      </c>
      <c r="AE1034" s="20">
        <f>IFERROR(VLOOKUP($E1034,INPUTS!$A$44:$G$103,5,0),SCENARIOS!$L$23)</f>
        <v>0</v>
      </c>
      <c r="AF1034" s="15">
        <f t="shared" si="246"/>
        <v>0</v>
      </c>
      <c r="AG1034" s="20">
        <f>IFERROR(VLOOKUP($E1034,INPUTS!$A$44:$G$103,6,0),SCENARIOS!$M$23)</f>
        <v>0</v>
      </c>
      <c r="AH1034" s="15">
        <f t="shared" si="247"/>
        <v>0</v>
      </c>
      <c r="AI1034" s="20">
        <f>IFERROR(VLOOKUP($E1034,INPUTS!$A$44:$G$103,7,0),SCENARIOS!$N$23)</f>
        <v>0</v>
      </c>
      <c r="AJ1034" s="15">
        <f t="shared" si="248"/>
        <v>0</v>
      </c>
      <c r="AL1034" t="str">
        <f t="shared" si="249"/>
        <v>N</v>
      </c>
      <c r="AM1034" s="21">
        <f t="shared" si="250"/>
        <v>81273.8120948243</v>
      </c>
    </row>
    <row r="1035" ht="15" customHeight="1" spans="1:39">
      <c r="A1035" s="52" t="s">
        <v>2052</v>
      </c>
      <c r="B1035" s="52" t="s">
        <v>425</v>
      </c>
      <c r="C1035" s="52" t="s">
        <v>426</v>
      </c>
      <c r="D1035" s="52" t="s">
        <v>929</v>
      </c>
      <c r="E1035" s="10" t="s">
        <v>428</v>
      </c>
      <c r="F1035" s="52" t="s">
        <v>1620</v>
      </c>
      <c r="G1035" s="52" t="s">
        <v>173</v>
      </c>
      <c r="H1035" s="52" t="s">
        <v>248</v>
      </c>
      <c r="I1035" s="52" t="s">
        <v>930</v>
      </c>
      <c r="J1035" s="52" t="s">
        <v>169</v>
      </c>
      <c r="K1035" s="52" t="s">
        <v>931</v>
      </c>
      <c r="L1035" s="53" t="s">
        <v>295</v>
      </c>
      <c r="M1035" s="13">
        <v>1460</v>
      </c>
      <c r="N1035" s="14">
        <f t="shared" si="239"/>
        <v>4</v>
      </c>
      <c r="O1035" s="15">
        <v>11640</v>
      </c>
      <c r="P1035" s="15">
        <f t="shared" si="240"/>
        <v>16994400</v>
      </c>
      <c r="Q1035" s="16">
        <f>IFERROR(VLOOKUP(G1035,SCENARIOS!$A$13:$E$18,2,0),0.025)</f>
        <v>0.04</v>
      </c>
      <c r="R1035" s="52">
        <f>IFERROR(VLOOKUP(L1035,INPUTS!$A$107:$B$120,2,0),0.0082)</f>
        <v>0.0089</v>
      </c>
      <c r="S1035" s="52">
        <f t="shared" si="241"/>
        <v>103.596</v>
      </c>
      <c r="T1035" s="15">
        <f t="shared" si="242"/>
        <v>151250.16</v>
      </c>
      <c r="U1035" s="15">
        <f>T1035/INPUTS!$B$7*1000</f>
        <v>189062700</v>
      </c>
      <c r="V1035" s="15">
        <f>T1035*INPUTS!$B$6</f>
        <v>477950.5056</v>
      </c>
      <c r="W1035" s="54" t="s">
        <v>521</v>
      </c>
      <c r="X1035" s="54" t="s">
        <v>396</v>
      </c>
      <c r="Y1035" s="67">
        <f>IFERROR(VLOOKUP(E1035,INPUTS!$A$44:$B$103,2,0),0)</f>
        <v>0</v>
      </c>
      <c r="Z1035" s="15">
        <f t="shared" si="243"/>
        <v>0</v>
      </c>
      <c r="AA1035" s="20">
        <f>IFERROR(VLOOKUP(E1035,INPUTS!$A$44:$C$103,3,0),SCENARIOS!$J$23)</f>
        <v>0</v>
      </c>
      <c r="AB1035" s="15">
        <f t="shared" si="244"/>
        <v>0</v>
      </c>
      <c r="AC1035" s="20">
        <f>IFERROR(VLOOKUP($E1035,INPUTS!$A$44:$G$103,4,0),SCENARIOS!$K$23)</f>
        <v>0</v>
      </c>
      <c r="AD1035" s="15">
        <f t="shared" si="245"/>
        <v>0</v>
      </c>
      <c r="AE1035" s="20">
        <f>IFERROR(VLOOKUP($E1035,INPUTS!$A$44:$G$103,5,0),SCENARIOS!$L$23)</f>
        <v>0</v>
      </c>
      <c r="AF1035" s="15">
        <f t="shared" si="246"/>
        <v>0</v>
      </c>
      <c r="AG1035" s="20">
        <f>IFERROR(VLOOKUP($E1035,INPUTS!$A$44:$G$103,6,0),SCENARIOS!$M$23)</f>
        <v>0</v>
      </c>
      <c r="AH1035" s="15">
        <f t="shared" si="247"/>
        <v>0</v>
      </c>
      <c r="AI1035" s="20">
        <f>IFERROR(VLOOKUP($E1035,INPUTS!$A$44:$G$103,7,0),SCENARIOS!$N$23)</f>
        <v>0</v>
      </c>
      <c r="AJ1035" s="15">
        <f t="shared" si="248"/>
        <v>0</v>
      </c>
      <c r="AL1035" t="str">
        <f t="shared" si="249"/>
        <v>Y</v>
      </c>
      <c r="AM1035" s="21">
        <f t="shared" si="250"/>
        <v>403208.171671286</v>
      </c>
    </row>
    <row r="1036" ht="15" customHeight="1" spans="1:39">
      <c r="A1036" s="52" t="s">
        <v>2053</v>
      </c>
      <c r="B1036" s="52" t="s">
        <v>425</v>
      </c>
      <c r="C1036" s="52" t="s">
        <v>426</v>
      </c>
      <c r="D1036" s="52" t="s">
        <v>929</v>
      </c>
      <c r="E1036" s="10" t="s">
        <v>428</v>
      </c>
      <c r="F1036" s="52" t="s">
        <v>1620</v>
      </c>
      <c r="G1036" s="52" t="s">
        <v>173</v>
      </c>
      <c r="H1036" s="52" t="s">
        <v>252</v>
      </c>
      <c r="I1036" s="52" t="s">
        <v>930</v>
      </c>
      <c r="J1036" s="52" t="s">
        <v>169</v>
      </c>
      <c r="K1036" s="52" t="s">
        <v>931</v>
      </c>
      <c r="L1036" s="53" t="s">
        <v>295</v>
      </c>
      <c r="M1036" s="13">
        <v>730</v>
      </c>
      <c r="N1036" s="14">
        <f t="shared" si="239"/>
        <v>2</v>
      </c>
      <c r="O1036" s="15">
        <v>11120</v>
      </c>
      <c r="P1036" s="15">
        <f t="shared" si="240"/>
        <v>8117600</v>
      </c>
      <c r="Q1036" s="16">
        <f>IFERROR(VLOOKUP(G1036,SCENARIOS!$A$13:$E$18,2,0),0.025)</f>
        <v>0.04</v>
      </c>
      <c r="R1036" s="52">
        <f>IFERROR(VLOOKUP(L1036,INPUTS!$A$107:$B$120,2,0),0.0082)</f>
        <v>0.0089</v>
      </c>
      <c r="S1036" s="52">
        <f t="shared" si="241"/>
        <v>98.968</v>
      </c>
      <c r="T1036" s="15">
        <f t="shared" si="242"/>
        <v>72246.64</v>
      </c>
      <c r="U1036" s="15">
        <f>T1036/INPUTS!$B$7*1000</f>
        <v>90308300</v>
      </c>
      <c r="V1036" s="15">
        <f>T1036*INPUTS!$B$6</f>
        <v>228299.3824</v>
      </c>
      <c r="W1036" s="54" t="s">
        <v>521</v>
      </c>
      <c r="X1036" s="54" t="s">
        <v>396</v>
      </c>
      <c r="Y1036" s="67">
        <f>IFERROR(VLOOKUP(E1036,INPUTS!$A$44:$B$103,2,0),0)</f>
        <v>0</v>
      </c>
      <c r="Z1036" s="15">
        <f t="shared" si="243"/>
        <v>0</v>
      </c>
      <c r="AA1036" s="20">
        <f>IFERROR(VLOOKUP(E1036,INPUTS!$A$44:$C$103,3,0),SCENARIOS!$J$23)</f>
        <v>0</v>
      </c>
      <c r="AB1036" s="15">
        <f t="shared" si="244"/>
        <v>0</v>
      </c>
      <c r="AC1036" s="20">
        <f>IFERROR(VLOOKUP($E1036,INPUTS!$A$44:$G$103,4,0),SCENARIOS!$K$23)</f>
        <v>0</v>
      </c>
      <c r="AD1036" s="15">
        <f t="shared" si="245"/>
        <v>0</v>
      </c>
      <c r="AE1036" s="20">
        <f>IFERROR(VLOOKUP($E1036,INPUTS!$A$44:$G$103,5,0),SCENARIOS!$L$23)</f>
        <v>0</v>
      </c>
      <c r="AF1036" s="15">
        <f t="shared" si="246"/>
        <v>0</v>
      </c>
      <c r="AG1036" s="20">
        <f>IFERROR(VLOOKUP($E1036,INPUTS!$A$44:$G$103,6,0),SCENARIOS!$M$23)</f>
        <v>0</v>
      </c>
      <c r="AH1036" s="15">
        <f t="shared" si="247"/>
        <v>0</v>
      </c>
      <c r="AI1036" s="20">
        <f>IFERROR(VLOOKUP($E1036,INPUTS!$A$44:$G$103,7,0),SCENARIOS!$N$23)</f>
        <v>0</v>
      </c>
      <c r="AJ1036" s="15">
        <f t="shared" si="248"/>
        <v>0</v>
      </c>
      <c r="AL1036" t="str">
        <f t="shared" si="249"/>
        <v>N</v>
      </c>
      <c r="AM1036" s="21">
        <f t="shared" si="250"/>
        <v>192597.717739893</v>
      </c>
    </row>
    <row r="1037" ht="15" customHeight="1" spans="1:39">
      <c r="A1037" s="52" t="s">
        <v>2054</v>
      </c>
      <c r="B1037" s="52" t="s">
        <v>425</v>
      </c>
      <c r="C1037" s="52" t="s">
        <v>426</v>
      </c>
      <c r="D1037" s="52" t="s">
        <v>929</v>
      </c>
      <c r="E1037" s="10" t="s">
        <v>428</v>
      </c>
      <c r="F1037" s="52" t="s">
        <v>1620</v>
      </c>
      <c r="G1037" s="52" t="s">
        <v>173</v>
      </c>
      <c r="H1037" s="52" t="s">
        <v>245</v>
      </c>
      <c r="I1037" s="52" t="s">
        <v>930</v>
      </c>
      <c r="J1037" s="52" t="s">
        <v>169</v>
      </c>
      <c r="K1037" s="52" t="s">
        <v>931</v>
      </c>
      <c r="L1037" s="53" t="s">
        <v>295</v>
      </c>
      <c r="M1037" s="13">
        <v>730</v>
      </c>
      <c r="N1037" s="14">
        <f t="shared" si="239"/>
        <v>2</v>
      </c>
      <c r="O1037" s="15">
        <v>12970</v>
      </c>
      <c r="P1037" s="15">
        <f t="shared" si="240"/>
        <v>9468100</v>
      </c>
      <c r="Q1037" s="16">
        <f>IFERROR(VLOOKUP(G1037,SCENARIOS!$A$13:$E$18,2,0),0.025)</f>
        <v>0.04</v>
      </c>
      <c r="R1037" s="52">
        <f>IFERROR(VLOOKUP(L1037,INPUTS!$A$107:$B$120,2,0),0.0082)</f>
        <v>0.0089</v>
      </c>
      <c r="S1037" s="52">
        <f t="shared" si="241"/>
        <v>115.433</v>
      </c>
      <c r="T1037" s="15">
        <f t="shared" si="242"/>
        <v>84266.09</v>
      </c>
      <c r="U1037" s="15">
        <f>T1037/INPUTS!$B$7*1000</f>
        <v>105332612.5</v>
      </c>
      <c r="V1037" s="15">
        <f>T1037*INPUTS!$B$6</f>
        <v>266280.8444</v>
      </c>
      <c r="W1037" s="54" t="s">
        <v>521</v>
      </c>
      <c r="X1037" s="54" t="s">
        <v>396</v>
      </c>
      <c r="Y1037" s="67">
        <f>IFERROR(VLOOKUP(E1037,INPUTS!$A$44:$B$103,2,0),0)</f>
        <v>0</v>
      </c>
      <c r="Z1037" s="15">
        <f t="shared" si="243"/>
        <v>0</v>
      </c>
      <c r="AA1037" s="20">
        <f>IFERROR(VLOOKUP(E1037,INPUTS!$A$44:$C$103,3,0),SCENARIOS!$J$23)</f>
        <v>0</v>
      </c>
      <c r="AB1037" s="15">
        <f t="shared" si="244"/>
        <v>0</v>
      </c>
      <c r="AC1037" s="20">
        <f>IFERROR(VLOOKUP($E1037,INPUTS!$A$44:$G$103,4,0),SCENARIOS!$K$23)</f>
        <v>0</v>
      </c>
      <c r="AD1037" s="15">
        <f t="shared" si="245"/>
        <v>0</v>
      </c>
      <c r="AE1037" s="20">
        <f>IFERROR(VLOOKUP($E1037,INPUTS!$A$44:$G$103,5,0),SCENARIOS!$L$23)</f>
        <v>0</v>
      </c>
      <c r="AF1037" s="15">
        <f t="shared" si="246"/>
        <v>0</v>
      </c>
      <c r="AG1037" s="20">
        <f>IFERROR(VLOOKUP($E1037,INPUTS!$A$44:$G$103,6,0),SCENARIOS!$M$23)</f>
        <v>0</v>
      </c>
      <c r="AH1037" s="15">
        <f t="shared" si="247"/>
        <v>0</v>
      </c>
      <c r="AI1037" s="20">
        <f>IFERROR(VLOOKUP($E1037,INPUTS!$A$44:$G$103,7,0),SCENARIOS!$N$23)</f>
        <v>0</v>
      </c>
      <c r="AJ1037" s="15">
        <f t="shared" si="248"/>
        <v>0</v>
      </c>
      <c r="AL1037" t="str">
        <f t="shared" si="249"/>
        <v>Y</v>
      </c>
      <c r="AM1037" s="21">
        <f t="shared" si="250"/>
        <v>224639.604234389</v>
      </c>
    </row>
    <row r="1038" ht="15" customHeight="1" spans="1:39">
      <c r="A1038" s="52" t="s">
        <v>2055</v>
      </c>
      <c r="B1038" s="52" t="s">
        <v>425</v>
      </c>
      <c r="C1038" s="52" t="s">
        <v>426</v>
      </c>
      <c r="D1038" s="52" t="s">
        <v>929</v>
      </c>
      <c r="E1038" s="10" t="s">
        <v>428</v>
      </c>
      <c r="F1038" s="52" t="s">
        <v>1620</v>
      </c>
      <c r="G1038" s="52" t="s">
        <v>173</v>
      </c>
      <c r="H1038" s="52" t="s">
        <v>249</v>
      </c>
      <c r="I1038" s="52" t="s">
        <v>930</v>
      </c>
      <c r="J1038" s="52" t="s">
        <v>169</v>
      </c>
      <c r="K1038" s="52" t="s">
        <v>931</v>
      </c>
      <c r="L1038" s="53" t="s">
        <v>295</v>
      </c>
      <c r="M1038" s="13">
        <v>730</v>
      </c>
      <c r="N1038" s="14">
        <f t="shared" si="239"/>
        <v>2</v>
      </c>
      <c r="O1038" s="15">
        <v>12540</v>
      </c>
      <c r="P1038" s="15">
        <f t="shared" si="240"/>
        <v>9154200</v>
      </c>
      <c r="Q1038" s="16">
        <f>IFERROR(VLOOKUP(G1038,SCENARIOS!$A$13:$E$18,2,0),0.025)</f>
        <v>0.04</v>
      </c>
      <c r="R1038" s="52">
        <f>IFERROR(VLOOKUP(L1038,INPUTS!$A$107:$B$120,2,0),0.0082)</f>
        <v>0.0089</v>
      </c>
      <c r="S1038" s="52">
        <f t="shared" si="241"/>
        <v>111.606</v>
      </c>
      <c r="T1038" s="15">
        <f t="shared" si="242"/>
        <v>81472.38</v>
      </c>
      <c r="U1038" s="15">
        <f>T1038/INPUTS!$B$7*1000</f>
        <v>101840475</v>
      </c>
      <c r="V1038" s="15">
        <f>T1038*INPUTS!$B$6</f>
        <v>257452.7208</v>
      </c>
      <c r="W1038" s="54" t="s">
        <v>521</v>
      </c>
      <c r="X1038" s="54" t="s">
        <v>396</v>
      </c>
      <c r="Y1038" s="67">
        <f>IFERROR(VLOOKUP(E1038,INPUTS!$A$44:$B$103,2,0),0)</f>
        <v>0</v>
      </c>
      <c r="Z1038" s="15">
        <f t="shared" si="243"/>
        <v>0</v>
      </c>
      <c r="AA1038" s="20">
        <f>IFERROR(VLOOKUP(E1038,INPUTS!$A$44:$C$103,3,0),SCENARIOS!$J$23)</f>
        <v>0</v>
      </c>
      <c r="AB1038" s="15">
        <f t="shared" si="244"/>
        <v>0</v>
      </c>
      <c r="AC1038" s="20">
        <f>IFERROR(VLOOKUP($E1038,INPUTS!$A$44:$G$103,4,0),SCENARIOS!$K$23)</f>
        <v>0</v>
      </c>
      <c r="AD1038" s="15">
        <f t="shared" si="245"/>
        <v>0</v>
      </c>
      <c r="AE1038" s="20">
        <f>IFERROR(VLOOKUP($E1038,INPUTS!$A$44:$G$103,5,0),SCENARIOS!$L$23)</f>
        <v>0</v>
      </c>
      <c r="AF1038" s="15">
        <f t="shared" si="246"/>
        <v>0</v>
      </c>
      <c r="AG1038" s="20">
        <f>IFERROR(VLOOKUP($E1038,INPUTS!$A$44:$G$103,6,0),SCENARIOS!$M$23)</f>
        <v>0</v>
      </c>
      <c r="AH1038" s="15">
        <f t="shared" si="247"/>
        <v>0</v>
      </c>
      <c r="AI1038" s="20">
        <f>IFERROR(VLOOKUP($E1038,INPUTS!$A$44:$G$103,7,0),SCENARIOS!$N$23)</f>
        <v>0</v>
      </c>
      <c r="AJ1038" s="15">
        <f t="shared" si="248"/>
        <v>0</v>
      </c>
      <c r="AL1038" t="str">
        <f t="shared" si="249"/>
        <v>N</v>
      </c>
      <c r="AM1038" s="21">
        <f t="shared" si="250"/>
        <v>217192.030616749</v>
      </c>
    </row>
    <row r="1039" ht="15" customHeight="1" spans="1:39">
      <c r="A1039" s="52" t="s">
        <v>2056</v>
      </c>
      <c r="B1039" s="52" t="s">
        <v>425</v>
      </c>
      <c r="C1039" s="52" t="s">
        <v>426</v>
      </c>
      <c r="D1039" s="52" t="s">
        <v>929</v>
      </c>
      <c r="E1039" s="10" t="s">
        <v>428</v>
      </c>
      <c r="F1039" s="52" t="s">
        <v>1620</v>
      </c>
      <c r="G1039" s="52" t="s">
        <v>173</v>
      </c>
      <c r="H1039" s="52" t="s">
        <v>1153</v>
      </c>
      <c r="I1039" s="52" t="s">
        <v>614</v>
      </c>
      <c r="J1039" s="52" t="s">
        <v>169</v>
      </c>
      <c r="K1039" s="52" t="s">
        <v>931</v>
      </c>
      <c r="L1039" s="53" t="s">
        <v>295</v>
      </c>
      <c r="M1039" s="13">
        <v>730</v>
      </c>
      <c r="N1039" s="14">
        <f t="shared" si="239"/>
        <v>2</v>
      </c>
      <c r="O1039" s="15">
        <v>9900</v>
      </c>
      <c r="P1039" s="15">
        <f t="shared" si="240"/>
        <v>7227000</v>
      </c>
      <c r="Q1039" s="16">
        <f>IFERROR(VLOOKUP(G1039,SCENARIOS!$A$13:$E$18,2,0),0.025)</f>
        <v>0.04</v>
      </c>
      <c r="R1039" s="52">
        <f>IFERROR(VLOOKUP(L1039,INPUTS!$A$107:$B$120,2,0),0.0082)</f>
        <v>0.0089</v>
      </c>
      <c r="S1039" s="52">
        <f t="shared" si="241"/>
        <v>88.11</v>
      </c>
      <c r="T1039" s="15">
        <f t="shared" si="242"/>
        <v>64320.3</v>
      </c>
      <c r="U1039" s="15">
        <f>T1039/INPUTS!$B$7*1000</f>
        <v>80400375</v>
      </c>
      <c r="V1039" s="15">
        <f>T1039*INPUTS!$B$6</f>
        <v>203252.148</v>
      </c>
      <c r="W1039" s="54" t="s">
        <v>521</v>
      </c>
      <c r="X1039" s="54" t="s">
        <v>396</v>
      </c>
      <c r="Y1039" s="67">
        <f>IFERROR(VLOOKUP(E1039,INPUTS!$A$44:$B$103,2,0),0)</f>
        <v>0</v>
      </c>
      <c r="Z1039" s="15">
        <f t="shared" si="243"/>
        <v>0</v>
      </c>
      <c r="AA1039" s="20">
        <f>IFERROR(VLOOKUP(E1039,INPUTS!$A$44:$C$103,3,0),SCENARIOS!$J$23)</f>
        <v>0</v>
      </c>
      <c r="AB1039" s="15">
        <f t="shared" si="244"/>
        <v>0</v>
      </c>
      <c r="AC1039" s="20">
        <f>IFERROR(VLOOKUP($E1039,INPUTS!$A$44:$G$103,4,0),SCENARIOS!$K$23)</f>
        <v>0</v>
      </c>
      <c r="AD1039" s="15">
        <f t="shared" si="245"/>
        <v>0</v>
      </c>
      <c r="AE1039" s="20">
        <f>IFERROR(VLOOKUP($E1039,INPUTS!$A$44:$G$103,5,0),SCENARIOS!$L$23)</f>
        <v>0</v>
      </c>
      <c r="AF1039" s="15">
        <f t="shared" si="246"/>
        <v>0</v>
      </c>
      <c r="AG1039" s="20">
        <f>IFERROR(VLOOKUP($E1039,INPUTS!$A$44:$G$103,6,0),SCENARIOS!$M$23)</f>
        <v>0</v>
      </c>
      <c r="AH1039" s="15">
        <f t="shared" si="247"/>
        <v>0</v>
      </c>
      <c r="AI1039" s="20">
        <f>IFERROR(VLOOKUP($E1039,INPUTS!$A$44:$G$103,7,0),SCENARIOS!$N$23)</f>
        <v>0</v>
      </c>
      <c r="AJ1039" s="15">
        <f t="shared" si="248"/>
        <v>0</v>
      </c>
      <c r="AL1039" t="str">
        <f t="shared" si="249"/>
        <v>N</v>
      </c>
      <c r="AM1039" s="21">
        <f t="shared" si="250"/>
        <v>171467.392592171</v>
      </c>
    </row>
    <row r="1040" ht="15" customHeight="1" spans="1:39">
      <c r="A1040" s="52" t="s">
        <v>2057</v>
      </c>
      <c r="B1040" s="52" t="s">
        <v>425</v>
      </c>
      <c r="C1040" s="52" t="s">
        <v>426</v>
      </c>
      <c r="D1040" s="52" t="s">
        <v>929</v>
      </c>
      <c r="E1040" s="10" t="s">
        <v>428</v>
      </c>
      <c r="F1040" s="52" t="s">
        <v>1620</v>
      </c>
      <c r="G1040" s="52" t="s">
        <v>173</v>
      </c>
      <c r="H1040" s="52" t="s">
        <v>234</v>
      </c>
      <c r="I1040" s="52" t="s">
        <v>424</v>
      </c>
      <c r="J1040" s="52" t="s">
        <v>173</v>
      </c>
      <c r="K1040" s="52" t="s">
        <v>931</v>
      </c>
      <c r="L1040" s="53" t="s">
        <v>288</v>
      </c>
      <c r="M1040" s="13">
        <v>2190</v>
      </c>
      <c r="N1040" s="14">
        <f t="shared" si="239"/>
        <v>6</v>
      </c>
      <c r="O1040" s="15">
        <v>2900</v>
      </c>
      <c r="P1040" s="15">
        <f t="shared" si="240"/>
        <v>6351000</v>
      </c>
      <c r="Q1040" s="16">
        <f>IFERROR(VLOOKUP(G1040,SCENARIOS!$A$13:$E$18,2,0),0.025)</f>
        <v>0.04</v>
      </c>
      <c r="R1040" s="52">
        <f>IFERROR(VLOOKUP(L1040,INPUTS!$A$107:$B$120,2,0),0.0082)</f>
        <v>0.0085</v>
      </c>
      <c r="S1040" s="52">
        <f t="shared" si="241"/>
        <v>24.65</v>
      </c>
      <c r="T1040" s="15">
        <f t="shared" si="242"/>
        <v>53983.5</v>
      </c>
      <c r="U1040" s="15">
        <f>T1040/INPUTS!$B$7*1000</f>
        <v>67479375</v>
      </c>
      <c r="V1040" s="15">
        <f>T1040*INPUTS!$B$6</f>
        <v>170587.86</v>
      </c>
      <c r="W1040" s="54" t="s">
        <v>521</v>
      </c>
      <c r="X1040" s="54" t="s">
        <v>396</v>
      </c>
      <c r="Y1040" s="67">
        <f>IFERROR(VLOOKUP(E1040,INPUTS!$A$44:$B$103,2,0),0)</f>
        <v>0</v>
      </c>
      <c r="Z1040" s="15">
        <f t="shared" si="243"/>
        <v>0</v>
      </c>
      <c r="AA1040" s="20">
        <f>IFERROR(VLOOKUP(E1040,INPUTS!$A$44:$C$103,3,0),SCENARIOS!$J$23)</f>
        <v>0</v>
      </c>
      <c r="AB1040" s="15">
        <f t="shared" si="244"/>
        <v>0</v>
      </c>
      <c r="AC1040" s="20">
        <f>IFERROR(VLOOKUP($E1040,INPUTS!$A$44:$G$103,4,0),SCENARIOS!$K$23)</f>
        <v>0</v>
      </c>
      <c r="AD1040" s="15">
        <f t="shared" si="245"/>
        <v>0</v>
      </c>
      <c r="AE1040" s="20">
        <f>IFERROR(VLOOKUP($E1040,INPUTS!$A$44:$G$103,5,0),SCENARIOS!$L$23)</f>
        <v>0</v>
      </c>
      <c r="AF1040" s="15">
        <f t="shared" si="246"/>
        <v>0</v>
      </c>
      <c r="AG1040" s="20">
        <f>IFERROR(VLOOKUP($E1040,INPUTS!$A$44:$G$103,6,0),SCENARIOS!$M$23)</f>
        <v>0</v>
      </c>
      <c r="AH1040" s="15">
        <f t="shared" si="247"/>
        <v>0</v>
      </c>
      <c r="AI1040" s="20">
        <f>IFERROR(VLOOKUP($E1040,INPUTS!$A$44:$G$103,7,0),SCENARIOS!$N$23)</f>
        <v>0</v>
      </c>
      <c r="AJ1040" s="15">
        <f t="shared" si="248"/>
        <v>0</v>
      </c>
      <c r="AL1040" t="str">
        <f t="shared" si="249"/>
        <v>Y</v>
      </c>
      <c r="AM1040" s="21">
        <f t="shared" si="250"/>
        <v>143911.175600851</v>
      </c>
    </row>
    <row r="1041" ht="15" customHeight="1" spans="1:39">
      <c r="A1041" s="52" t="s">
        <v>2058</v>
      </c>
      <c r="B1041" s="52" t="s">
        <v>425</v>
      </c>
      <c r="C1041" s="52" t="s">
        <v>426</v>
      </c>
      <c r="D1041" s="52" t="s">
        <v>929</v>
      </c>
      <c r="E1041" s="10" t="s">
        <v>428</v>
      </c>
      <c r="F1041" s="52" t="s">
        <v>1620</v>
      </c>
      <c r="G1041" s="52" t="s">
        <v>173</v>
      </c>
      <c r="H1041" s="52" t="s">
        <v>505</v>
      </c>
      <c r="I1041" s="52" t="s">
        <v>504</v>
      </c>
      <c r="J1041" s="52" t="s">
        <v>173</v>
      </c>
      <c r="K1041" s="52" t="s">
        <v>931</v>
      </c>
      <c r="L1041" s="53" t="s">
        <v>288</v>
      </c>
      <c r="M1041" s="13">
        <v>1825</v>
      </c>
      <c r="N1041" s="14">
        <f t="shared" si="239"/>
        <v>5</v>
      </c>
      <c r="O1041" s="15">
        <v>2070</v>
      </c>
      <c r="P1041" s="15">
        <f t="shared" si="240"/>
        <v>3777750</v>
      </c>
      <c r="Q1041" s="16">
        <f>IFERROR(VLOOKUP(G1041,SCENARIOS!$A$13:$E$18,2,0),0.025)</f>
        <v>0.04</v>
      </c>
      <c r="R1041" s="52">
        <f>IFERROR(VLOOKUP(L1041,INPUTS!$A$107:$B$120,2,0),0.0082)</f>
        <v>0.0085</v>
      </c>
      <c r="S1041" s="52">
        <f t="shared" si="241"/>
        <v>17.595</v>
      </c>
      <c r="T1041" s="15">
        <f t="shared" si="242"/>
        <v>32110.875</v>
      </c>
      <c r="U1041" s="15">
        <f>T1041/INPUTS!$B$7*1000</f>
        <v>40138593.75</v>
      </c>
      <c r="V1041" s="15">
        <f>T1041*INPUTS!$B$6</f>
        <v>101470.365</v>
      </c>
      <c r="W1041" s="54" t="s">
        <v>521</v>
      </c>
      <c r="X1041" s="54" t="s">
        <v>396</v>
      </c>
      <c r="Y1041" s="67">
        <f>IFERROR(VLOOKUP(E1041,INPUTS!$A$44:$B$103,2,0),0)</f>
        <v>0</v>
      </c>
      <c r="Z1041" s="15">
        <f t="shared" si="243"/>
        <v>0</v>
      </c>
      <c r="AA1041" s="20">
        <f>IFERROR(VLOOKUP(E1041,INPUTS!$A$44:$C$103,3,0),SCENARIOS!$J$23)</f>
        <v>0</v>
      </c>
      <c r="AB1041" s="15">
        <f t="shared" si="244"/>
        <v>0</v>
      </c>
      <c r="AC1041" s="20">
        <f>IFERROR(VLOOKUP($E1041,INPUTS!$A$44:$G$103,4,0),SCENARIOS!$K$23)</f>
        <v>0</v>
      </c>
      <c r="AD1041" s="15">
        <f t="shared" si="245"/>
        <v>0</v>
      </c>
      <c r="AE1041" s="20">
        <f>IFERROR(VLOOKUP($E1041,INPUTS!$A$44:$G$103,5,0),SCENARIOS!$L$23)</f>
        <v>0</v>
      </c>
      <c r="AF1041" s="15">
        <f t="shared" si="246"/>
        <v>0</v>
      </c>
      <c r="AG1041" s="20">
        <f>IFERROR(VLOOKUP($E1041,INPUTS!$A$44:$G$103,6,0),SCENARIOS!$M$23)</f>
        <v>0</v>
      </c>
      <c r="AH1041" s="15">
        <f t="shared" si="247"/>
        <v>0</v>
      </c>
      <c r="AI1041" s="20">
        <f>IFERROR(VLOOKUP($E1041,INPUTS!$A$44:$G$103,7,0),SCENARIOS!$N$23)</f>
        <v>0</v>
      </c>
      <c r="AJ1041" s="15">
        <f t="shared" si="248"/>
        <v>0</v>
      </c>
      <c r="AL1041" t="str">
        <f t="shared" si="249"/>
        <v>Y</v>
      </c>
      <c r="AM1041" s="21">
        <f t="shared" si="250"/>
        <v>85602.3372108512</v>
      </c>
    </row>
    <row r="1042" ht="15" customHeight="1" spans="1:39">
      <c r="A1042" s="52" t="s">
        <v>2059</v>
      </c>
      <c r="B1042" s="52" t="s">
        <v>425</v>
      </c>
      <c r="C1042" s="52" t="s">
        <v>426</v>
      </c>
      <c r="D1042" s="52" t="s">
        <v>929</v>
      </c>
      <c r="E1042" s="10" t="s">
        <v>428</v>
      </c>
      <c r="F1042" s="52" t="s">
        <v>1620</v>
      </c>
      <c r="G1042" s="52" t="s">
        <v>173</v>
      </c>
      <c r="H1042" s="52" t="s">
        <v>242</v>
      </c>
      <c r="I1042" s="52" t="s">
        <v>421</v>
      </c>
      <c r="J1042" s="52" t="s">
        <v>173</v>
      </c>
      <c r="K1042" s="52" t="s">
        <v>931</v>
      </c>
      <c r="L1042" s="53" t="s">
        <v>288</v>
      </c>
      <c r="M1042" s="13">
        <v>2190</v>
      </c>
      <c r="N1042" s="14">
        <f t="shared" si="239"/>
        <v>6</v>
      </c>
      <c r="O1042" s="15">
        <v>2580</v>
      </c>
      <c r="P1042" s="15">
        <f t="shared" si="240"/>
        <v>5650200</v>
      </c>
      <c r="Q1042" s="16">
        <f>IFERROR(VLOOKUP(G1042,SCENARIOS!$A$13:$E$18,2,0),0.025)</f>
        <v>0.04</v>
      </c>
      <c r="R1042" s="52">
        <f>IFERROR(VLOOKUP(L1042,INPUTS!$A$107:$B$120,2,0),0.0082)</f>
        <v>0.0085</v>
      </c>
      <c r="S1042" s="52">
        <f t="shared" si="241"/>
        <v>21.93</v>
      </c>
      <c r="T1042" s="15">
        <f t="shared" si="242"/>
        <v>48026.7</v>
      </c>
      <c r="U1042" s="15">
        <f>T1042/INPUTS!$B$7*1000</f>
        <v>60033375</v>
      </c>
      <c r="V1042" s="15">
        <f>T1042*INPUTS!$B$6</f>
        <v>151764.372</v>
      </c>
      <c r="W1042" s="54" t="s">
        <v>521</v>
      </c>
      <c r="X1042" s="54" t="s">
        <v>396</v>
      </c>
      <c r="Y1042" s="67">
        <f>IFERROR(VLOOKUP(E1042,INPUTS!$A$44:$B$103,2,0),0)</f>
        <v>0</v>
      </c>
      <c r="Z1042" s="15">
        <f t="shared" si="243"/>
        <v>0</v>
      </c>
      <c r="AA1042" s="20">
        <f>IFERROR(VLOOKUP(E1042,INPUTS!$A$44:$C$103,3,0),SCENARIOS!$J$23)</f>
        <v>0</v>
      </c>
      <c r="AB1042" s="15">
        <f t="shared" si="244"/>
        <v>0</v>
      </c>
      <c r="AC1042" s="20">
        <f>IFERROR(VLOOKUP($E1042,INPUTS!$A$44:$G$103,4,0),SCENARIOS!$K$23)</f>
        <v>0</v>
      </c>
      <c r="AD1042" s="15">
        <f t="shared" si="245"/>
        <v>0</v>
      </c>
      <c r="AE1042" s="20">
        <f>IFERROR(VLOOKUP($E1042,INPUTS!$A$44:$G$103,5,0),SCENARIOS!$L$23)</f>
        <v>0</v>
      </c>
      <c r="AF1042" s="15">
        <f t="shared" si="246"/>
        <v>0</v>
      </c>
      <c r="AG1042" s="20">
        <f>IFERROR(VLOOKUP($E1042,INPUTS!$A$44:$G$103,6,0),SCENARIOS!$M$23)</f>
        <v>0</v>
      </c>
      <c r="AH1042" s="15">
        <f t="shared" si="247"/>
        <v>0</v>
      </c>
      <c r="AI1042" s="20">
        <f>IFERROR(VLOOKUP($E1042,INPUTS!$A$44:$G$103,7,0),SCENARIOS!$N$23)</f>
        <v>0</v>
      </c>
      <c r="AJ1042" s="15">
        <f t="shared" si="248"/>
        <v>0</v>
      </c>
      <c r="AL1042" t="str">
        <f t="shared" si="249"/>
        <v>Y</v>
      </c>
      <c r="AM1042" s="21">
        <f t="shared" si="250"/>
        <v>128031.321741447</v>
      </c>
    </row>
    <row r="1043" ht="15" customHeight="1" spans="1:39">
      <c r="A1043" s="52" t="s">
        <v>2060</v>
      </c>
      <c r="B1043" s="52" t="s">
        <v>425</v>
      </c>
      <c r="C1043" s="52" t="s">
        <v>426</v>
      </c>
      <c r="D1043" s="52" t="s">
        <v>929</v>
      </c>
      <c r="E1043" s="10" t="s">
        <v>428</v>
      </c>
      <c r="F1043" s="52" t="s">
        <v>1620</v>
      </c>
      <c r="G1043" s="52" t="s">
        <v>173</v>
      </c>
      <c r="H1043" s="52" t="s">
        <v>545</v>
      </c>
      <c r="I1043" s="52" t="s">
        <v>544</v>
      </c>
      <c r="J1043" s="52" t="s">
        <v>173</v>
      </c>
      <c r="K1043" s="52" t="s">
        <v>931</v>
      </c>
      <c r="L1043" s="53" t="s">
        <v>279</v>
      </c>
      <c r="M1043" s="13">
        <v>2190</v>
      </c>
      <c r="N1043" s="14">
        <f t="shared" si="239"/>
        <v>6</v>
      </c>
      <c r="O1043" s="15">
        <v>1700</v>
      </c>
      <c r="P1043" s="15">
        <f t="shared" si="240"/>
        <v>3723000</v>
      </c>
      <c r="Q1043" s="16">
        <f>IFERROR(VLOOKUP(G1043,SCENARIOS!$A$13:$E$18,2,0),0.025)</f>
        <v>0.04</v>
      </c>
      <c r="R1043" s="52">
        <f>IFERROR(VLOOKUP(L1043,INPUTS!$A$107:$B$120,2,0),0.0082)</f>
        <v>0.0039</v>
      </c>
      <c r="S1043" s="52">
        <f t="shared" si="241"/>
        <v>6.63</v>
      </c>
      <c r="T1043" s="15">
        <f t="shared" si="242"/>
        <v>14519.7</v>
      </c>
      <c r="U1043" s="15">
        <f>T1043/INPUTS!$B$7*1000</f>
        <v>18149625</v>
      </c>
      <c r="V1043" s="15">
        <f>T1043*INPUTS!$B$6</f>
        <v>45882.252</v>
      </c>
      <c r="W1043" s="54" t="s">
        <v>521</v>
      </c>
      <c r="X1043" s="54" t="s">
        <v>396</v>
      </c>
      <c r="Y1043" s="67">
        <f>IFERROR(VLOOKUP(E1043,INPUTS!$A$44:$B$103,2,0),0)</f>
        <v>0</v>
      </c>
      <c r="Z1043" s="15">
        <f t="shared" si="243"/>
        <v>0</v>
      </c>
      <c r="AA1043" s="20">
        <f>IFERROR(VLOOKUP(E1043,INPUTS!$A$44:$C$103,3,0),SCENARIOS!$J$23)</f>
        <v>0</v>
      </c>
      <c r="AB1043" s="15">
        <f t="shared" si="244"/>
        <v>0</v>
      </c>
      <c r="AC1043" s="20">
        <f>IFERROR(VLOOKUP($E1043,INPUTS!$A$44:$G$103,4,0),SCENARIOS!$K$23)</f>
        <v>0</v>
      </c>
      <c r="AD1043" s="15">
        <f t="shared" si="245"/>
        <v>0</v>
      </c>
      <c r="AE1043" s="20">
        <f>IFERROR(VLOOKUP($E1043,INPUTS!$A$44:$G$103,5,0),SCENARIOS!$L$23)</f>
        <v>0</v>
      </c>
      <c r="AF1043" s="15">
        <f t="shared" si="246"/>
        <v>0</v>
      </c>
      <c r="AG1043" s="20">
        <f>IFERROR(VLOOKUP($E1043,INPUTS!$A$44:$G$103,6,0),SCENARIOS!$M$23)</f>
        <v>0</v>
      </c>
      <c r="AH1043" s="15">
        <f t="shared" si="247"/>
        <v>0</v>
      </c>
      <c r="AI1043" s="20">
        <f>IFERROR(VLOOKUP($E1043,INPUTS!$A$44:$G$103,7,0),SCENARIOS!$N$23)</f>
        <v>0</v>
      </c>
      <c r="AJ1043" s="15">
        <f t="shared" si="248"/>
        <v>0</v>
      </c>
      <c r="AL1043" t="str">
        <f t="shared" si="249"/>
        <v>Y</v>
      </c>
      <c r="AM1043" s="21">
        <f t="shared" si="250"/>
        <v>38707.1437822979</v>
      </c>
    </row>
    <row r="1044" ht="15" customHeight="1" spans="1:39">
      <c r="A1044" s="52" t="s">
        <v>2061</v>
      </c>
      <c r="B1044" s="52" t="s">
        <v>425</v>
      </c>
      <c r="C1044" s="52" t="s">
        <v>426</v>
      </c>
      <c r="D1044" s="52" t="s">
        <v>929</v>
      </c>
      <c r="E1044" s="10" t="s">
        <v>428</v>
      </c>
      <c r="F1044" s="52" t="s">
        <v>1620</v>
      </c>
      <c r="G1044" s="52" t="s">
        <v>173</v>
      </c>
      <c r="H1044" s="52" t="s">
        <v>264</v>
      </c>
      <c r="I1044" s="52" t="s">
        <v>436</v>
      </c>
      <c r="J1044" s="52" t="s">
        <v>173</v>
      </c>
      <c r="K1044" s="52" t="s">
        <v>931</v>
      </c>
      <c r="L1044" s="53" t="s">
        <v>293</v>
      </c>
      <c r="M1044" s="13">
        <v>1460</v>
      </c>
      <c r="N1044" s="14">
        <f t="shared" si="239"/>
        <v>4</v>
      </c>
      <c r="O1044" s="15">
        <v>7380</v>
      </c>
      <c r="P1044" s="15">
        <f t="shared" si="240"/>
        <v>10774800</v>
      </c>
      <c r="Q1044" s="16">
        <f>IFERROR(VLOOKUP(G1044,SCENARIOS!$A$13:$E$18,2,0),0.025)</f>
        <v>0.04</v>
      </c>
      <c r="R1044" s="52">
        <f>IFERROR(VLOOKUP(L1044,INPUTS!$A$107:$B$120,2,0),0.0082)</f>
        <v>0.0079</v>
      </c>
      <c r="S1044" s="52">
        <f t="shared" si="241"/>
        <v>58.302</v>
      </c>
      <c r="T1044" s="15">
        <f t="shared" si="242"/>
        <v>85120.92</v>
      </c>
      <c r="U1044" s="15">
        <f>T1044/INPUTS!$B$7*1000</f>
        <v>106401150</v>
      </c>
      <c r="V1044" s="15">
        <f>T1044*INPUTS!$B$6</f>
        <v>268982.1072</v>
      </c>
      <c r="W1044" s="54" t="s">
        <v>521</v>
      </c>
      <c r="X1044" s="54" t="s">
        <v>396</v>
      </c>
      <c r="Y1044" s="67">
        <f>IFERROR(VLOOKUP(E1044,INPUTS!$A$44:$B$103,2,0),0)</f>
        <v>0</v>
      </c>
      <c r="Z1044" s="15">
        <f t="shared" si="243"/>
        <v>0</v>
      </c>
      <c r="AA1044" s="20">
        <f>IFERROR(VLOOKUP(E1044,INPUTS!$A$44:$C$103,3,0),SCENARIOS!$J$23)</f>
        <v>0</v>
      </c>
      <c r="AB1044" s="15">
        <f t="shared" si="244"/>
        <v>0</v>
      </c>
      <c r="AC1044" s="20">
        <f>IFERROR(VLOOKUP($E1044,INPUTS!$A$44:$G$103,4,0),SCENARIOS!$K$23)</f>
        <v>0</v>
      </c>
      <c r="AD1044" s="15">
        <f t="shared" si="245"/>
        <v>0</v>
      </c>
      <c r="AE1044" s="20">
        <f>IFERROR(VLOOKUP($E1044,INPUTS!$A$44:$G$103,5,0),SCENARIOS!$L$23)</f>
        <v>0</v>
      </c>
      <c r="AF1044" s="15">
        <f t="shared" si="246"/>
        <v>0</v>
      </c>
      <c r="AG1044" s="20">
        <f>IFERROR(VLOOKUP($E1044,INPUTS!$A$44:$G$103,6,0),SCENARIOS!$M$23)</f>
        <v>0</v>
      </c>
      <c r="AH1044" s="15">
        <f t="shared" si="247"/>
        <v>0</v>
      </c>
      <c r="AI1044" s="20">
        <f>IFERROR(VLOOKUP($E1044,INPUTS!$A$44:$G$103,7,0),SCENARIOS!$N$23)</f>
        <v>0</v>
      </c>
      <c r="AJ1044" s="15">
        <f t="shared" si="248"/>
        <v>0</v>
      </c>
      <c r="AL1044" t="str">
        <f t="shared" si="249"/>
        <v>Y</v>
      </c>
      <c r="AM1044" s="21">
        <f t="shared" si="250"/>
        <v>226918.441105634</v>
      </c>
    </row>
    <row r="1045" ht="15" customHeight="1" spans="1:39">
      <c r="A1045" s="52" t="s">
        <v>2062</v>
      </c>
      <c r="B1045" s="52" t="s">
        <v>425</v>
      </c>
      <c r="C1045" s="52" t="s">
        <v>426</v>
      </c>
      <c r="D1045" s="52" t="s">
        <v>929</v>
      </c>
      <c r="E1045" s="10" t="s">
        <v>428</v>
      </c>
      <c r="F1045" s="52" t="s">
        <v>1620</v>
      </c>
      <c r="G1045" s="52" t="s">
        <v>173</v>
      </c>
      <c r="H1045" s="52" t="s">
        <v>267</v>
      </c>
      <c r="I1045" s="52" t="s">
        <v>436</v>
      </c>
      <c r="J1045" s="52" t="s">
        <v>173</v>
      </c>
      <c r="K1045" s="52" t="s">
        <v>931</v>
      </c>
      <c r="L1045" s="53" t="s">
        <v>293</v>
      </c>
      <c r="M1045" s="13">
        <v>730</v>
      </c>
      <c r="N1045" s="14">
        <f t="shared" si="239"/>
        <v>2</v>
      </c>
      <c r="O1045" s="15">
        <v>7370</v>
      </c>
      <c r="P1045" s="15">
        <f t="shared" si="240"/>
        <v>5380100</v>
      </c>
      <c r="Q1045" s="16">
        <f>IFERROR(VLOOKUP(G1045,SCENARIOS!$A$13:$E$18,2,0),0.025)</f>
        <v>0.04</v>
      </c>
      <c r="R1045" s="52">
        <f>IFERROR(VLOOKUP(L1045,INPUTS!$A$107:$B$120,2,0),0.0082)</f>
        <v>0.0079</v>
      </c>
      <c r="S1045" s="52">
        <f t="shared" si="241"/>
        <v>58.223</v>
      </c>
      <c r="T1045" s="15">
        <f t="shared" si="242"/>
        <v>42502.79</v>
      </c>
      <c r="U1045" s="15">
        <f>T1045/INPUTS!$B$7*1000</f>
        <v>53128487.5</v>
      </c>
      <c r="V1045" s="15">
        <f>T1045*INPUTS!$B$6</f>
        <v>134308.8164</v>
      </c>
      <c r="W1045" s="54" t="s">
        <v>521</v>
      </c>
      <c r="X1045" s="54" t="s">
        <v>396</v>
      </c>
      <c r="Y1045" s="67">
        <f>IFERROR(VLOOKUP(E1045,INPUTS!$A$44:$B$103,2,0),0)</f>
        <v>0</v>
      </c>
      <c r="Z1045" s="15">
        <f t="shared" si="243"/>
        <v>0</v>
      </c>
      <c r="AA1045" s="20">
        <f>IFERROR(VLOOKUP(E1045,INPUTS!$A$44:$C$103,3,0),SCENARIOS!$J$23)</f>
        <v>0</v>
      </c>
      <c r="AB1045" s="15">
        <f t="shared" si="244"/>
        <v>0</v>
      </c>
      <c r="AC1045" s="20">
        <f>IFERROR(VLOOKUP($E1045,INPUTS!$A$44:$G$103,4,0),SCENARIOS!$K$23)</f>
        <v>0</v>
      </c>
      <c r="AD1045" s="15">
        <f t="shared" si="245"/>
        <v>0</v>
      </c>
      <c r="AE1045" s="20">
        <f>IFERROR(VLOOKUP($E1045,INPUTS!$A$44:$G$103,5,0),SCENARIOS!$L$23)</f>
        <v>0</v>
      </c>
      <c r="AF1045" s="15">
        <f t="shared" si="246"/>
        <v>0</v>
      </c>
      <c r="AG1045" s="20">
        <f>IFERROR(VLOOKUP($E1045,INPUTS!$A$44:$G$103,6,0),SCENARIOS!$M$23)</f>
        <v>0</v>
      </c>
      <c r="AH1045" s="15">
        <f t="shared" si="247"/>
        <v>0</v>
      </c>
      <c r="AI1045" s="20">
        <f>IFERROR(VLOOKUP($E1045,INPUTS!$A$44:$G$103,7,0),SCENARIOS!$N$23)</f>
        <v>0</v>
      </c>
      <c r="AJ1045" s="15">
        <f t="shared" si="248"/>
        <v>0</v>
      </c>
      <c r="AL1045" t="str">
        <f t="shared" si="249"/>
        <v>N</v>
      </c>
      <c r="AM1045" s="21">
        <f t="shared" si="250"/>
        <v>113305.48177158</v>
      </c>
    </row>
    <row r="1046" ht="15" customHeight="1" spans="1:39">
      <c r="A1046" s="52" t="s">
        <v>2063</v>
      </c>
      <c r="B1046" s="52" t="s">
        <v>425</v>
      </c>
      <c r="C1046" s="52" t="s">
        <v>426</v>
      </c>
      <c r="D1046" s="52" t="s">
        <v>929</v>
      </c>
      <c r="E1046" s="10" t="s">
        <v>428</v>
      </c>
      <c r="F1046" s="52" t="s">
        <v>1620</v>
      </c>
      <c r="G1046" s="52" t="s">
        <v>173</v>
      </c>
      <c r="H1046" s="52" t="s">
        <v>440</v>
      </c>
      <c r="I1046" s="52" t="s">
        <v>439</v>
      </c>
      <c r="J1046" s="52" t="s">
        <v>177</v>
      </c>
      <c r="K1046" s="52" t="s">
        <v>931</v>
      </c>
      <c r="L1046" s="53" t="s">
        <v>295</v>
      </c>
      <c r="M1046" s="13">
        <v>1095</v>
      </c>
      <c r="N1046" s="14">
        <f t="shared" si="239"/>
        <v>3</v>
      </c>
      <c r="O1046" s="15">
        <v>5960</v>
      </c>
      <c r="P1046" s="15">
        <f t="shared" si="240"/>
        <v>6526200</v>
      </c>
      <c r="Q1046" s="16">
        <f>IFERROR(VLOOKUP(G1046,SCENARIOS!$A$13:$E$18,2,0),0.025)</f>
        <v>0.04</v>
      </c>
      <c r="R1046" s="52">
        <f>IFERROR(VLOOKUP(L1046,INPUTS!$A$107:$B$120,2,0),0.0082)</f>
        <v>0.0089</v>
      </c>
      <c r="S1046" s="52">
        <f t="shared" si="241"/>
        <v>53.044</v>
      </c>
      <c r="T1046" s="15">
        <f t="shared" si="242"/>
        <v>58083.18</v>
      </c>
      <c r="U1046" s="15">
        <f>T1046/INPUTS!$B$7*1000</f>
        <v>72603975</v>
      </c>
      <c r="V1046" s="15">
        <f>T1046*INPUTS!$B$6</f>
        <v>183542.8488</v>
      </c>
      <c r="W1046" s="54" t="s">
        <v>521</v>
      </c>
      <c r="X1046" s="54" t="s">
        <v>396</v>
      </c>
      <c r="Y1046" s="67">
        <f>IFERROR(VLOOKUP(E1046,INPUTS!$A$44:$B$103,2,0),0)</f>
        <v>0</v>
      </c>
      <c r="Z1046" s="15">
        <f t="shared" si="243"/>
        <v>0</v>
      </c>
      <c r="AA1046" s="20">
        <f>IFERROR(VLOOKUP(E1046,INPUTS!$A$44:$C$103,3,0),SCENARIOS!$J$23)</f>
        <v>0</v>
      </c>
      <c r="AB1046" s="15">
        <f t="shared" si="244"/>
        <v>0</v>
      </c>
      <c r="AC1046" s="20">
        <f>IFERROR(VLOOKUP($E1046,INPUTS!$A$44:$G$103,4,0),SCENARIOS!$K$23)</f>
        <v>0</v>
      </c>
      <c r="AD1046" s="15">
        <f t="shared" si="245"/>
        <v>0</v>
      </c>
      <c r="AE1046" s="20">
        <f>IFERROR(VLOOKUP($E1046,INPUTS!$A$44:$G$103,5,0),SCENARIOS!$L$23)</f>
        <v>0</v>
      </c>
      <c r="AF1046" s="15">
        <f t="shared" si="246"/>
        <v>0</v>
      </c>
      <c r="AG1046" s="20">
        <f>IFERROR(VLOOKUP($E1046,INPUTS!$A$44:$G$103,6,0),SCENARIOS!$M$23)</f>
        <v>0</v>
      </c>
      <c r="AH1046" s="15">
        <f t="shared" si="247"/>
        <v>0</v>
      </c>
      <c r="AI1046" s="20">
        <f>IFERROR(VLOOKUP($E1046,INPUTS!$A$44:$G$103,7,0),SCENARIOS!$N$23)</f>
        <v>0</v>
      </c>
      <c r="AJ1046" s="15">
        <f t="shared" si="248"/>
        <v>0</v>
      </c>
      <c r="AL1046" t="str">
        <f t="shared" si="249"/>
        <v>Y</v>
      </c>
      <c r="AM1046" s="21">
        <f t="shared" si="250"/>
        <v>154840.251492324</v>
      </c>
    </row>
    <row r="1047" ht="15" customHeight="1" spans="1:39">
      <c r="A1047" s="52" t="s">
        <v>2064</v>
      </c>
      <c r="B1047" s="52" t="s">
        <v>425</v>
      </c>
      <c r="C1047" s="52" t="s">
        <v>426</v>
      </c>
      <c r="D1047" s="52" t="s">
        <v>929</v>
      </c>
      <c r="E1047" s="10" t="s">
        <v>428</v>
      </c>
      <c r="F1047" s="52" t="s">
        <v>1620</v>
      </c>
      <c r="G1047" s="52" t="s">
        <v>173</v>
      </c>
      <c r="H1047" s="52" t="s">
        <v>448</v>
      </c>
      <c r="I1047" s="52" t="s">
        <v>447</v>
      </c>
      <c r="J1047" s="52" t="s">
        <v>177</v>
      </c>
      <c r="K1047" s="52" t="s">
        <v>931</v>
      </c>
      <c r="L1047" s="53" t="s">
        <v>288</v>
      </c>
      <c r="M1047" s="13">
        <v>730</v>
      </c>
      <c r="N1047" s="14">
        <f t="shared" si="239"/>
        <v>2</v>
      </c>
      <c r="O1047" s="15">
        <v>6350</v>
      </c>
      <c r="P1047" s="15">
        <f t="shared" si="240"/>
        <v>4635500</v>
      </c>
      <c r="Q1047" s="16">
        <f>IFERROR(VLOOKUP(G1047,SCENARIOS!$A$13:$E$18,2,0),0.025)</f>
        <v>0.04</v>
      </c>
      <c r="R1047" s="52">
        <f>IFERROR(VLOOKUP(L1047,INPUTS!$A$107:$B$120,2,0),0.0082)</f>
        <v>0.0085</v>
      </c>
      <c r="S1047" s="52">
        <f t="shared" si="241"/>
        <v>53.975</v>
      </c>
      <c r="T1047" s="15">
        <f t="shared" si="242"/>
        <v>39401.75</v>
      </c>
      <c r="U1047" s="15">
        <f>T1047/INPUTS!$B$7*1000</f>
        <v>49252187.5</v>
      </c>
      <c r="V1047" s="15">
        <f>T1047*INPUTS!$B$6</f>
        <v>124509.53</v>
      </c>
      <c r="W1047" s="54" t="s">
        <v>521</v>
      </c>
      <c r="X1047" s="54" t="s">
        <v>396</v>
      </c>
      <c r="Y1047" s="67">
        <f>IFERROR(VLOOKUP(E1047,INPUTS!$A$44:$B$103,2,0),0)</f>
        <v>0</v>
      </c>
      <c r="Z1047" s="15">
        <f t="shared" si="243"/>
        <v>0</v>
      </c>
      <c r="AA1047" s="20">
        <f>IFERROR(VLOOKUP(E1047,INPUTS!$A$44:$C$103,3,0),SCENARIOS!$J$23)</f>
        <v>0</v>
      </c>
      <c r="AB1047" s="15">
        <f t="shared" si="244"/>
        <v>0</v>
      </c>
      <c r="AC1047" s="20">
        <f>IFERROR(VLOOKUP($E1047,INPUTS!$A$44:$G$103,4,0),SCENARIOS!$K$23)</f>
        <v>0</v>
      </c>
      <c r="AD1047" s="15">
        <f t="shared" si="245"/>
        <v>0</v>
      </c>
      <c r="AE1047" s="20">
        <f>IFERROR(VLOOKUP($E1047,INPUTS!$A$44:$G$103,5,0),SCENARIOS!$L$23)</f>
        <v>0</v>
      </c>
      <c r="AF1047" s="15">
        <f t="shared" si="246"/>
        <v>0</v>
      </c>
      <c r="AG1047" s="20">
        <f>IFERROR(VLOOKUP($E1047,INPUTS!$A$44:$G$103,6,0),SCENARIOS!$M$23)</f>
        <v>0</v>
      </c>
      <c r="AH1047" s="15">
        <f t="shared" si="247"/>
        <v>0</v>
      </c>
      <c r="AI1047" s="20">
        <f>IFERROR(VLOOKUP($E1047,INPUTS!$A$44:$G$103,7,0),SCENARIOS!$N$23)</f>
        <v>0</v>
      </c>
      <c r="AJ1047" s="15">
        <f t="shared" si="248"/>
        <v>0</v>
      </c>
      <c r="AL1047" t="str">
        <f t="shared" si="249"/>
        <v>Y</v>
      </c>
      <c r="AM1047" s="21">
        <f t="shared" si="250"/>
        <v>105038.616674185</v>
      </c>
    </row>
    <row r="1048" ht="15" customHeight="1" spans="1:39">
      <c r="A1048" s="52" t="s">
        <v>2065</v>
      </c>
      <c r="B1048" s="52" t="s">
        <v>425</v>
      </c>
      <c r="C1048" s="52" t="s">
        <v>426</v>
      </c>
      <c r="D1048" s="52" t="s">
        <v>929</v>
      </c>
      <c r="E1048" s="10" t="s">
        <v>428</v>
      </c>
      <c r="F1048" s="52" t="s">
        <v>1620</v>
      </c>
      <c r="G1048" s="52" t="s">
        <v>173</v>
      </c>
      <c r="H1048" s="52" t="s">
        <v>576</v>
      </c>
      <c r="I1048" s="52" t="s">
        <v>575</v>
      </c>
      <c r="J1048" s="52" t="s">
        <v>173</v>
      </c>
      <c r="K1048" s="52" t="s">
        <v>931</v>
      </c>
      <c r="L1048" s="53" t="s">
        <v>288</v>
      </c>
      <c r="M1048" s="13">
        <v>1095</v>
      </c>
      <c r="N1048" s="14">
        <f t="shared" si="239"/>
        <v>3</v>
      </c>
      <c r="O1048" s="15">
        <v>3780</v>
      </c>
      <c r="P1048" s="15">
        <f t="shared" si="240"/>
        <v>4139100</v>
      </c>
      <c r="Q1048" s="16">
        <f>IFERROR(VLOOKUP(G1048,SCENARIOS!$A$13:$E$18,2,0),0.025)</f>
        <v>0.04</v>
      </c>
      <c r="R1048" s="52">
        <f>IFERROR(VLOOKUP(L1048,INPUTS!$A$107:$B$120,2,0),0.0082)</f>
        <v>0.0085</v>
      </c>
      <c r="S1048" s="52">
        <f t="shared" si="241"/>
        <v>32.13</v>
      </c>
      <c r="T1048" s="15">
        <f t="shared" si="242"/>
        <v>35182.35</v>
      </c>
      <c r="U1048" s="15">
        <f>T1048/INPUTS!$B$7*1000</f>
        <v>43977937.5</v>
      </c>
      <c r="V1048" s="15">
        <f>T1048*INPUTS!$B$6</f>
        <v>111176.226</v>
      </c>
      <c r="W1048" s="54" t="s">
        <v>521</v>
      </c>
      <c r="X1048" s="54" t="s">
        <v>396</v>
      </c>
      <c r="Y1048" s="67">
        <f>IFERROR(VLOOKUP(E1048,INPUTS!$A$44:$B$103,2,0),0)</f>
        <v>0</v>
      </c>
      <c r="Z1048" s="15">
        <f t="shared" si="243"/>
        <v>0</v>
      </c>
      <c r="AA1048" s="20">
        <f>IFERROR(VLOOKUP(E1048,INPUTS!$A$44:$C$103,3,0),SCENARIOS!$J$23)</f>
        <v>0</v>
      </c>
      <c r="AB1048" s="15">
        <f t="shared" si="244"/>
        <v>0</v>
      </c>
      <c r="AC1048" s="20">
        <f>IFERROR(VLOOKUP($E1048,INPUTS!$A$44:$G$103,4,0),SCENARIOS!$K$23)</f>
        <v>0</v>
      </c>
      <c r="AD1048" s="15">
        <f t="shared" si="245"/>
        <v>0</v>
      </c>
      <c r="AE1048" s="20">
        <f>IFERROR(VLOOKUP($E1048,INPUTS!$A$44:$G$103,5,0),SCENARIOS!$L$23)</f>
        <v>0</v>
      </c>
      <c r="AF1048" s="15">
        <f t="shared" si="246"/>
        <v>0</v>
      </c>
      <c r="AG1048" s="20">
        <f>IFERROR(VLOOKUP($E1048,INPUTS!$A$44:$G$103,6,0),SCENARIOS!$M$23)</f>
        <v>0</v>
      </c>
      <c r="AH1048" s="15">
        <f t="shared" si="247"/>
        <v>0</v>
      </c>
      <c r="AI1048" s="20">
        <f>IFERROR(VLOOKUP($E1048,INPUTS!$A$44:$G$103,7,0),SCENARIOS!$N$23)</f>
        <v>0</v>
      </c>
      <c r="AJ1048" s="15">
        <f t="shared" si="248"/>
        <v>0</v>
      </c>
      <c r="AL1048" t="str">
        <f t="shared" si="249"/>
        <v>N</v>
      </c>
      <c r="AM1048" s="21">
        <f t="shared" si="250"/>
        <v>93790.3868571066</v>
      </c>
    </row>
    <row r="1049" ht="15" customHeight="1" spans="1:39">
      <c r="A1049" s="52" t="s">
        <v>2066</v>
      </c>
      <c r="B1049" s="52" t="s">
        <v>425</v>
      </c>
      <c r="C1049" s="52" t="s">
        <v>426</v>
      </c>
      <c r="D1049" s="52" t="s">
        <v>929</v>
      </c>
      <c r="E1049" s="10" t="s">
        <v>428</v>
      </c>
      <c r="F1049" s="52" t="s">
        <v>1620</v>
      </c>
      <c r="G1049" s="52" t="s">
        <v>173</v>
      </c>
      <c r="H1049" s="52" t="s">
        <v>819</v>
      </c>
      <c r="I1049" s="52" t="s">
        <v>575</v>
      </c>
      <c r="J1049" s="52" t="s">
        <v>173</v>
      </c>
      <c r="K1049" s="52" t="s">
        <v>931</v>
      </c>
      <c r="L1049" s="53" t="s">
        <v>288</v>
      </c>
      <c r="M1049" s="13">
        <v>730</v>
      </c>
      <c r="N1049" s="14">
        <f t="shared" si="239"/>
        <v>2</v>
      </c>
      <c r="O1049" s="15">
        <v>4220</v>
      </c>
      <c r="P1049" s="15">
        <f t="shared" si="240"/>
        <v>3080600</v>
      </c>
      <c r="Q1049" s="16">
        <f>IFERROR(VLOOKUP(G1049,SCENARIOS!$A$13:$E$18,2,0),0.025)</f>
        <v>0.04</v>
      </c>
      <c r="R1049" s="52">
        <f>IFERROR(VLOOKUP(L1049,INPUTS!$A$107:$B$120,2,0),0.0082)</f>
        <v>0.0085</v>
      </c>
      <c r="S1049" s="52">
        <f t="shared" si="241"/>
        <v>35.87</v>
      </c>
      <c r="T1049" s="15">
        <f t="shared" si="242"/>
        <v>26185.1</v>
      </c>
      <c r="U1049" s="15">
        <f>T1049/INPUTS!$B$7*1000</f>
        <v>32731375</v>
      </c>
      <c r="V1049" s="15">
        <f>T1049*INPUTS!$B$6</f>
        <v>82744.916</v>
      </c>
      <c r="W1049" s="54" t="s">
        <v>521</v>
      </c>
      <c r="X1049" s="54" t="s">
        <v>396</v>
      </c>
      <c r="Y1049" s="67">
        <f>IFERROR(VLOOKUP(E1049,INPUTS!$A$44:$B$103,2,0),0)</f>
        <v>0</v>
      </c>
      <c r="Z1049" s="15">
        <f t="shared" si="243"/>
        <v>0</v>
      </c>
      <c r="AA1049" s="20">
        <f>IFERROR(VLOOKUP(E1049,INPUTS!$A$44:$C$103,3,0),SCENARIOS!$J$23)</f>
        <v>0</v>
      </c>
      <c r="AB1049" s="15">
        <f t="shared" si="244"/>
        <v>0</v>
      </c>
      <c r="AC1049" s="20">
        <f>IFERROR(VLOOKUP($E1049,INPUTS!$A$44:$G$103,4,0),SCENARIOS!$K$23)</f>
        <v>0</v>
      </c>
      <c r="AD1049" s="15">
        <f t="shared" si="245"/>
        <v>0</v>
      </c>
      <c r="AE1049" s="20">
        <f>IFERROR(VLOOKUP($E1049,INPUTS!$A$44:$G$103,5,0),SCENARIOS!$L$23)</f>
        <v>0</v>
      </c>
      <c r="AF1049" s="15">
        <f t="shared" si="246"/>
        <v>0</v>
      </c>
      <c r="AG1049" s="20">
        <f>IFERROR(VLOOKUP($E1049,INPUTS!$A$44:$G$103,6,0),SCENARIOS!$M$23)</f>
        <v>0</v>
      </c>
      <c r="AH1049" s="15">
        <f t="shared" si="247"/>
        <v>0</v>
      </c>
      <c r="AI1049" s="20">
        <f>IFERROR(VLOOKUP($E1049,INPUTS!$A$44:$G$103,7,0),SCENARIOS!$N$23)</f>
        <v>0</v>
      </c>
      <c r="AJ1049" s="15">
        <f t="shared" si="248"/>
        <v>0</v>
      </c>
      <c r="AL1049" t="str">
        <f t="shared" si="249"/>
        <v>N</v>
      </c>
      <c r="AM1049" s="21">
        <f t="shared" si="250"/>
        <v>69805.1909236313</v>
      </c>
    </row>
    <row r="1050" ht="15" customHeight="1" spans="1:39">
      <c r="A1050" s="52" t="s">
        <v>2067</v>
      </c>
      <c r="B1050" s="52" t="s">
        <v>425</v>
      </c>
      <c r="C1050" s="52" t="s">
        <v>426</v>
      </c>
      <c r="D1050" s="52" t="s">
        <v>929</v>
      </c>
      <c r="E1050" s="10" t="s">
        <v>428</v>
      </c>
      <c r="F1050" s="52" t="s">
        <v>1620</v>
      </c>
      <c r="G1050" s="52" t="s">
        <v>173</v>
      </c>
      <c r="H1050" s="52" t="s">
        <v>271</v>
      </c>
      <c r="I1050" s="52" t="s">
        <v>581</v>
      </c>
      <c r="J1050" s="52" t="s">
        <v>173</v>
      </c>
      <c r="K1050" s="52" t="s">
        <v>931</v>
      </c>
      <c r="L1050" s="53" t="s">
        <v>295</v>
      </c>
      <c r="M1050" s="13">
        <v>365</v>
      </c>
      <c r="N1050" s="14">
        <f t="shared" si="239"/>
        <v>1</v>
      </c>
      <c r="O1050" s="15">
        <v>9010</v>
      </c>
      <c r="P1050" s="15">
        <f t="shared" si="240"/>
        <v>3288650</v>
      </c>
      <c r="Q1050" s="16">
        <f>IFERROR(VLOOKUP(G1050,SCENARIOS!$A$13:$E$18,2,0),0.025)</f>
        <v>0.04</v>
      </c>
      <c r="R1050" s="52">
        <f>IFERROR(VLOOKUP(L1050,INPUTS!$A$107:$B$120,2,0),0.0082)</f>
        <v>0.0089</v>
      </c>
      <c r="S1050" s="52">
        <f t="shared" si="241"/>
        <v>80.189</v>
      </c>
      <c r="T1050" s="15">
        <f t="shared" si="242"/>
        <v>29268.985</v>
      </c>
      <c r="U1050" s="15">
        <f>T1050/INPUTS!$B$7*1000</f>
        <v>36586231.25</v>
      </c>
      <c r="V1050" s="15">
        <f>T1050*INPUTS!$B$6</f>
        <v>92489.9926</v>
      </c>
      <c r="W1050" s="54" t="s">
        <v>521</v>
      </c>
      <c r="X1050" s="54" t="s">
        <v>396</v>
      </c>
      <c r="Y1050" s="67">
        <f>IFERROR(VLOOKUP(E1050,INPUTS!$A$44:$B$103,2,0),0)</f>
        <v>0</v>
      </c>
      <c r="Z1050" s="15">
        <f t="shared" si="243"/>
        <v>0</v>
      </c>
      <c r="AA1050" s="20">
        <f>IFERROR(VLOOKUP(E1050,INPUTS!$A$44:$C$103,3,0),SCENARIOS!$J$23)</f>
        <v>0</v>
      </c>
      <c r="AB1050" s="15">
        <f t="shared" si="244"/>
        <v>0</v>
      </c>
      <c r="AC1050" s="20">
        <f>IFERROR(VLOOKUP($E1050,INPUTS!$A$44:$G$103,4,0),SCENARIOS!$K$23)</f>
        <v>0</v>
      </c>
      <c r="AD1050" s="15">
        <f t="shared" si="245"/>
        <v>0</v>
      </c>
      <c r="AE1050" s="20">
        <f>IFERROR(VLOOKUP($E1050,INPUTS!$A$44:$G$103,5,0),SCENARIOS!$L$23)</f>
        <v>0</v>
      </c>
      <c r="AF1050" s="15">
        <f t="shared" si="246"/>
        <v>0</v>
      </c>
      <c r="AG1050" s="20">
        <f>IFERROR(VLOOKUP($E1050,INPUTS!$A$44:$G$103,6,0),SCENARIOS!$M$23)</f>
        <v>0</v>
      </c>
      <c r="AH1050" s="15">
        <f t="shared" si="247"/>
        <v>0</v>
      </c>
      <c r="AI1050" s="20">
        <f>IFERROR(VLOOKUP($E1050,INPUTS!$A$44:$G$103,7,0),SCENARIOS!$N$23)</f>
        <v>0</v>
      </c>
      <c r="AJ1050" s="15">
        <f t="shared" si="248"/>
        <v>0</v>
      </c>
      <c r="AL1050" t="str">
        <f t="shared" si="249"/>
        <v>Y</v>
      </c>
      <c r="AM1050" s="21">
        <f t="shared" si="250"/>
        <v>78026.3235987604</v>
      </c>
    </row>
    <row r="1051" ht="15" customHeight="1" spans="1:39">
      <c r="A1051" s="52" t="s">
        <v>2068</v>
      </c>
      <c r="B1051" s="52" t="s">
        <v>434</v>
      </c>
      <c r="C1051" s="52" t="s">
        <v>435</v>
      </c>
      <c r="D1051" s="52" t="s">
        <v>929</v>
      </c>
      <c r="E1051" s="10" t="s">
        <v>264</v>
      </c>
      <c r="F1051" s="52" t="s">
        <v>436</v>
      </c>
      <c r="G1051" s="52" t="s">
        <v>173</v>
      </c>
      <c r="H1051" s="52" t="s">
        <v>248</v>
      </c>
      <c r="I1051" s="52" t="s">
        <v>930</v>
      </c>
      <c r="J1051" s="52" t="s">
        <v>169</v>
      </c>
      <c r="K1051" s="52" t="s">
        <v>931</v>
      </c>
      <c r="L1051" s="53" t="s">
        <v>291</v>
      </c>
      <c r="M1051" s="13">
        <v>1460</v>
      </c>
      <c r="N1051" s="14">
        <f t="shared" si="239"/>
        <v>4</v>
      </c>
      <c r="O1051" s="15">
        <v>12070</v>
      </c>
      <c r="P1051" s="15">
        <f t="shared" si="240"/>
        <v>17622200</v>
      </c>
      <c r="Q1051" s="16">
        <f>IFERROR(VLOOKUP(G1051,SCENARIOS!$A$13:$E$18,2,0),0.025)</f>
        <v>0.04</v>
      </c>
      <c r="R1051" s="52">
        <f>IFERROR(VLOOKUP(L1051,INPUTS!$A$107:$B$120,2,0),0.0082)</f>
        <v>0.0079</v>
      </c>
      <c r="S1051" s="52">
        <f t="shared" si="241"/>
        <v>95.353</v>
      </c>
      <c r="T1051" s="15">
        <f t="shared" si="242"/>
        <v>139215.38</v>
      </c>
      <c r="U1051" s="15">
        <f>T1051/INPUTS!$B$7*1000</f>
        <v>174019225</v>
      </c>
      <c r="V1051" s="15">
        <f>T1051*INPUTS!$B$6</f>
        <v>439920.6008</v>
      </c>
      <c r="W1051" s="54" t="s">
        <v>396</v>
      </c>
      <c r="X1051" s="54" t="s">
        <v>396</v>
      </c>
      <c r="Y1051" s="67">
        <f>IFERROR(VLOOKUP(E1051,INPUTS!$A$44:$B$103,2,0),0)</f>
        <v>0</v>
      </c>
      <c r="Z1051" s="15">
        <f t="shared" si="243"/>
        <v>0</v>
      </c>
      <c r="AA1051" s="20">
        <f>IFERROR(VLOOKUP(E1051,INPUTS!$A$44:$C$103,3,0),SCENARIOS!$J$23)</f>
        <v>0.05</v>
      </c>
      <c r="AB1051" s="15">
        <f t="shared" si="244"/>
        <v>8468.83980678595</v>
      </c>
      <c r="AC1051" s="20">
        <f>IFERROR(VLOOKUP($E1051,INPUTS!$A$44:$G$103,4,0),SCENARIOS!$K$23)</f>
        <v>0.1</v>
      </c>
      <c r="AD1051" s="15">
        <f t="shared" si="245"/>
        <v>20607.2770617736</v>
      </c>
      <c r="AE1051" s="20">
        <f>IFERROR(VLOOKUP($E1051,INPUTS!$A$44:$G$103,5,0),SCENARIOS!$L$23)</f>
        <v>0.2</v>
      </c>
      <c r="AF1051" s="15">
        <f t="shared" si="246"/>
        <v>50143.8068955355</v>
      </c>
      <c r="AG1051" s="20">
        <f>IFERROR(VLOOKUP($E1051,INPUTS!$A$44:$G$103,6,0),SCENARIOS!$M$23)</f>
        <v>0.3</v>
      </c>
      <c r="AH1051" s="15">
        <f t="shared" si="247"/>
        <v>91511.4122952576</v>
      </c>
      <c r="AI1051" s="20">
        <f>IFERROR(VLOOKUP($E1051,INPUTS!$A$44:$G$103,7,0),SCENARIOS!$N$23)</f>
        <v>0.4</v>
      </c>
      <c r="AJ1051" s="15">
        <f t="shared" si="248"/>
        <v>148450.167162331</v>
      </c>
      <c r="AL1051" t="str">
        <f t="shared" si="249"/>
        <v>Y</v>
      </c>
      <c r="AM1051" s="21">
        <f t="shared" si="250"/>
        <v>371125.417905828</v>
      </c>
    </row>
    <row r="1052" ht="15" customHeight="1" spans="1:39">
      <c r="A1052" s="52" t="s">
        <v>2069</v>
      </c>
      <c r="B1052" s="52" t="s">
        <v>434</v>
      </c>
      <c r="C1052" s="52" t="s">
        <v>435</v>
      </c>
      <c r="D1052" s="52" t="s">
        <v>929</v>
      </c>
      <c r="E1052" s="10" t="s">
        <v>264</v>
      </c>
      <c r="F1052" s="52" t="s">
        <v>436</v>
      </c>
      <c r="G1052" s="52" t="s">
        <v>173</v>
      </c>
      <c r="H1052" s="52" t="s">
        <v>252</v>
      </c>
      <c r="I1052" s="52" t="s">
        <v>930</v>
      </c>
      <c r="J1052" s="52" t="s">
        <v>169</v>
      </c>
      <c r="K1052" s="52" t="s">
        <v>931</v>
      </c>
      <c r="L1052" s="53" t="s">
        <v>291</v>
      </c>
      <c r="M1052" s="13">
        <v>730</v>
      </c>
      <c r="N1052" s="14">
        <f t="shared" si="239"/>
        <v>2</v>
      </c>
      <c r="O1052" s="15">
        <v>11960</v>
      </c>
      <c r="P1052" s="15">
        <f t="shared" si="240"/>
        <v>8730800</v>
      </c>
      <c r="Q1052" s="16">
        <f>IFERROR(VLOOKUP(G1052,SCENARIOS!$A$13:$E$18,2,0),0.025)</f>
        <v>0.04</v>
      </c>
      <c r="R1052" s="52">
        <f>IFERROR(VLOOKUP(L1052,INPUTS!$A$107:$B$120,2,0),0.0082)</f>
        <v>0.0079</v>
      </c>
      <c r="S1052" s="52">
        <f t="shared" si="241"/>
        <v>94.484</v>
      </c>
      <c r="T1052" s="15">
        <f t="shared" si="242"/>
        <v>68973.32</v>
      </c>
      <c r="U1052" s="15">
        <f>T1052/INPUTS!$B$7*1000</f>
        <v>86216650</v>
      </c>
      <c r="V1052" s="15">
        <f>T1052*INPUTS!$B$6</f>
        <v>217955.6912</v>
      </c>
      <c r="W1052" s="54" t="s">
        <v>396</v>
      </c>
      <c r="X1052" s="54" t="s">
        <v>396</v>
      </c>
      <c r="Y1052" s="67">
        <f>IFERROR(VLOOKUP(E1052,INPUTS!$A$44:$B$103,2,0),0)</f>
        <v>0</v>
      </c>
      <c r="Z1052" s="15">
        <f t="shared" si="243"/>
        <v>0</v>
      </c>
      <c r="AA1052" s="20">
        <f>IFERROR(VLOOKUP(E1052,INPUTS!$A$44:$C$103,3,0),SCENARIOS!$J$23)</f>
        <v>0.05</v>
      </c>
      <c r="AB1052" s="15">
        <f t="shared" si="244"/>
        <v>4195.8294983082</v>
      </c>
      <c r="AC1052" s="20">
        <f>IFERROR(VLOOKUP($E1052,INPUTS!$A$44:$G$103,4,0),SCENARIOS!$K$23)</f>
        <v>0.1</v>
      </c>
      <c r="AD1052" s="15">
        <f t="shared" si="245"/>
        <v>10209.7362741844</v>
      </c>
      <c r="AE1052" s="20">
        <f>IFERROR(VLOOKUP($E1052,INPUTS!$A$44:$G$103,5,0),SCENARIOS!$L$23)</f>
        <v>0.2</v>
      </c>
      <c r="AF1052" s="15">
        <f t="shared" si="246"/>
        <v>24843.4105414501</v>
      </c>
      <c r="AG1052" s="20">
        <f>IFERROR(VLOOKUP($E1052,INPUTS!$A$44:$G$103,6,0),SCENARIOS!$M$23)</f>
        <v>0.3</v>
      </c>
      <c r="AH1052" s="15">
        <f t="shared" si="247"/>
        <v>45338.711311155</v>
      </c>
      <c r="AI1052" s="20">
        <f>IFERROR(VLOOKUP($E1052,INPUTS!$A$44:$G$103,7,0),SCENARIOS!$N$23)</f>
        <v>0.4</v>
      </c>
      <c r="AJ1052" s="15">
        <f t="shared" si="248"/>
        <v>73548.6329437233</v>
      </c>
      <c r="AL1052" t="str">
        <f t="shared" si="249"/>
        <v>Y</v>
      </c>
      <c r="AM1052" s="21">
        <f t="shared" si="250"/>
        <v>183871.582359308</v>
      </c>
    </row>
    <row r="1053" ht="15" customHeight="1" spans="1:39">
      <c r="A1053" s="52" t="s">
        <v>2070</v>
      </c>
      <c r="B1053" s="52" t="s">
        <v>434</v>
      </c>
      <c r="C1053" s="52" t="s">
        <v>435</v>
      </c>
      <c r="D1053" s="52" t="s">
        <v>929</v>
      </c>
      <c r="E1053" s="10" t="s">
        <v>264</v>
      </c>
      <c r="F1053" s="52" t="s">
        <v>436</v>
      </c>
      <c r="G1053" s="52" t="s">
        <v>173</v>
      </c>
      <c r="H1053" s="52" t="s">
        <v>245</v>
      </c>
      <c r="I1053" s="52" t="s">
        <v>930</v>
      </c>
      <c r="J1053" s="52" t="s">
        <v>169</v>
      </c>
      <c r="K1053" s="52" t="s">
        <v>931</v>
      </c>
      <c r="L1053" s="53" t="s">
        <v>297</v>
      </c>
      <c r="M1053" s="13">
        <v>730</v>
      </c>
      <c r="N1053" s="14">
        <f t="shared" si="239"/>
        <v>2</v>
      </c>
      <c r="O1053" s="15">
        <v>16230</v>
      </c>
      <c r="P1053" s="15">
        <f t="shared" si="240"/>
        <v>11847900</v>
      </c>
      <c r="Q1053" s="16">
        <f>IFERROR(VLOOKUP(G1053,SCENARIOS!$A$13:$E$18,2,0),0.025)</f>
        <v>0.04</v>
      </c>
      <c r="R1053" s="52">
        <f>IFERROR(VLOOKUP(L1053,INPUTS!$A$107:$B$120,2,0),0.0082)</f>
        <v>0.0105</v>
      </c>
      <c r="S1053" s="52">
        <f t="shared" si="241"/>
        <v>170.415</v>
      </c>
      <c r="T1053" s="15">
        <f t="shared" si="242"/>
        <v>124402.95</v>
      </c>
      <c r="U1053" s="15">
        <f>T1053/INPUTS!$B$7*1000</f>
        <v>155503687.5</v>
      </c>
      <c r="V1053" s="15">
        <f>T1053*INPUTS!$B$6</f>
        <v>393113.322</v>
      </c>
      <c r="W1053" s="54" t="s">
        <v>396</v>
      </c>
      <c r="X1053" s="54" t="s">
        <v>396</v>
      </c>
      <c r="Y1053" s="67">
        <f>IFERROR(VLOOKUP(E1053,INPUTS!$A$44:$B$103,2,0),0)</f>
        <v>0</v>
      </c>
      <c r="Z1053" s="15">
        <f t="shared" si="243"/>
        <v>0</v>
      </c>
      <c r="AA1053" s="20">
        <f>IFERROR(VLOOKUP(E1053,INPUTS!$A$44:$C$103,3,0),SCENARIOS!$J$23)</f>
        <v>0.05</v>
      </c>
      <c r="AB1053" s="15">
        <f t="shared" si="244"/>
        <v>7567.76050923111</v>
      </c>
      <c r="AC1053" s="20">
        <f>IFERROR(VLOOKUP($E1053,INPUTS!$A$44:$G$103,4,0),SCENARIOS!$K$23)</f>
        <v>0.1</v>
      </c>
      <c r="AD1053" s="15">
        <f t="shared" si="245"/>
        <v>18414.6755764483</v>
      </c>
      <c r="AE1053" s="20">
        <f>IFERROR(VLOOKUP($E1053,INPUTS!$A$44:$G$103,5,0),SCENARIOS!$L$23)</f>
        <v>0.2</v>
      </c>
      <c r="AF1053" s="15">
        <f t="shared" si="246"/>
        <v>44808.5369736803</v>
      </c>
      <c r="AG1053" s="20">
        <f>IFERROR(VLOOKUP($E1053,INPUTS!$A$44:$G$103,6,0),SCENARIOS!$M$23)</f>
        <v>0.3</v>
      </c>
      <c r="AH1053" s="15">
        <f t="shared" si="247"/>
        <v>81774.6548419889</v>
      </c>
      <c r="AI1053" s="20">
        <f>IFERROR(VLOOKUP($E1053,INPUTS!$A$44:$G$103,7,0),SCENARIOS!$N$23)</f>
        <v>0.4</v>
      </c>
      <c r="AJ1053" s="15">
        <f t="shared" si="248"/>
        <v>132655.161541685</v>
      </c>
      <c r="AL1053" t="str">
        <f t="shared" si="249"/>
        <v>N</v>
      </c>
      <c r="AM1053" s="21">
        <f t="shared" si="250"/>
        <v>331637.903854213</v>
      </c>
    </row>
    <row r="1054" ht="15" customHeight="1" spans="1:39">
      <c r="A1054" s="52" t="s">
        <v>2071</v>
      </c>
      <c r="B1054" s="52" t="s">
        <v>434</v>
      </c>
      <c r="C1054" s="52" t="s">
        <v>435</v>
      </c>
      <c r="D1054" s="52" t="s">
        <v>929</v>
      </c>
      <c r="E1054" s="10" t="s">
        <v>264</v>
      </c>
      <c r="F1054" s="52" t="s">
        <v>436</v>
      </c>
      <c r="G1054" s="52" t="s">
        <v>173</v>
      </c>
      <c r="H1054" s="52" t="s">
        <v>258</v>
      </c>
      <c r="I1054" s="52" t="s">
        <v>930</v>
      </c>
      <c r="J1054" s="52" t="s">
        <v>169</v>
      </c>
      <c r="K1054" s="52" t="s">
        <v>931</v>
      </c>
      <c r="L1054" s="53" t="s">
        <v>293</v>
      </c>
      <c r="M1054" s="13">
        <v>730</v>
      </c>
      <c r="N1054" s="14">
        <f t="shared" si="239"/>
        <v>2</v>
      </c>
      <c r="O1054" s="15">
        <v>13810</v>
      </c>
      <c r="P1054" s="15">
        <f t="shared" si="240"/>
        <v>10081300</v>
      </c>
      <c r="Q1054" s="16">
        <f>IFERROR(VLOOKUP(G1054,SCENARIOS!$A$13:$E$18,2,0),0.025)</f>
        <v>0.04</v>
      </c>
      <c r="R1054" s="52">
        <f>IFERROR(VLOOKUP(L1054,INPUTS!$A$107:$B$120,2,0),0.0082)</f>
        <v>0.0079</v>
      </c>
      <c r="S1054" s="52">
        <f t="shared" si="241"/>
        <v>109.099</v>
      </c>
      <c r="T1054" s="15">
        <f t="shared" si="242"/>
        <v>79642.27</v>
      </c>
      <c r="U1054" s="15">
        <f>T1054/INPUTS!$B$7*1000</f>
        <v>99552837.5</v>
      </c>
      <c r="V1054" s="15">
        <f>T1054*INPUTS!$B$6</f>
        <v>251669.5732</v>
      </c>
      <c r="W1054" s="54" t="s">
        <v>396</v>
      </c>
      <c r="X1054" s="54" t="s">
        <v>396</v>
      </c>
      <c r="Y1054" s="67">
        <f>IFERROR(VLOOKUP(E1054,INPUTS!$A$44:$B$103,2,0),0)</f>
        <v>0</v>
      </c>
      <c r="Z1054" s="15">
        <f t="shared" si="243"/>
        <v>0</v>
      </c>
      <c r="AA1054" s="20">
        <f>IFERROR(VLOOKUP(E1054,INPUTS!$A$44:$C$103,3,0),SCENARIOS!$J$23)</f>
        <v>0.05</v>
      </c>
      <c r="AB1054" s="15">
        <f t="shared" si="244"/>
        <v>4844.84994746122</v>
      </c>
      <c r="AC1054" s="20">
        <f>IFERROR(VLOOKUP($E1054,INPUTS!$A$44:$G$103,4,0),SCENARIOS!$K$23)</f>
        <v>0.1</v>
      </c>
      <c r="AD1054" s="15">
        <f t="shared" si="245"/>
        <v>11789.0015005424</v>
      </c>
      <c r="AE1054" s="20">
        <f>IFERROR(VLOOKUP($E1054,INPUTS!$A$44:$G$103,5,0),SCENARIOS!$L$23)</f>
        <v>0.2</v>
      </c>
      <c r="AF1054" s="15">
        <f t="shared" si="246"/>
        <v>28686.2457840657</v>
      </c>
      <c r="AG1054" s="20">
        <f>IFERROR(VLOOKUP($E1054,INPUTS!$A$44:$G$103,6,0),SCENARIOS!$M$23)</f>
        <v>0.3</v>
      </c>
      <c r="AH1054" s="15">
        <f t="shared" si="247"/>
        <v>52351.8062882149</v>
      </c>
      <c r="AI1054" s="20">
        <f>IFERROR(VLOOKUP($E1054,INPUTS!$A$44:$G$103,7,0),SCENARIOS!$N$23)</f>
        <v>0.4</v>
      </c>
      <c r="AJ1054" s="15">
        <f t="shared" si="248"/>
        <v>84925.3027552524</v>
      </c>
      <c r="AL1054" t="str">
        <f t="shared" si="249"/>
        <v>N</v>
      </c>
      <c r="AM1054" s="21">
        <f t="shared" si="250"/>
        <v>212313.256888131</v>
      </c>
    </row>
    <row r="1055" ht="15" customHeight="1" spans="1:39">
      <c r="A1055" s="52" t="s">
        <v>2072</v>
      </c>
      <c r="B1055" s="52" t="s">
        <v>434</v>
      </c>
      <c r="C1055" s="52" t="s">
        <v>435</v>
      </c>
      <c r="D1055" s="52" t="s">
        <v>929</v>
      </c>
      <c r="E1055" s="10" t="s">
        <v>264</v>
      </c>
      <c r="F1055" s="52" t="s">
        <v>436</v>
      </c>
      <c r="G1055" s="52" t="s">
        <v>173</v>
      </c>
      <c r="H1055" s="52" t="s">
        <v>234</v>
      </c>
      <c r="I1055" s="52" t="s">
        <v>424</v>
      </c>
      <c r="J1055" s="52" t="s">
        <v>173</v>
      </c>
      <c r="K1055" s="52" t="s">
        <v>931</v>
      </c>
      <c r="L1055" s="53" t="s">
        <v>291</v>
      </c>
      <c r="M1055" s="13">
        <v>730</v>
      </c>
      <c r="N1055" s="14">
        <f t="shared" si="239"/>
        <v>2</v>
      </c>
      <c r="O1055" s="15">
        <v>7820</v>
      </c>
      <c r="P1055" s="15">
        <f t="shared" si="240"/>
        <v>5708600</v>
      </c>
      <c r="Q1055" s="16">
        <f>IFERROR(VLOOKUP(G1055,SCENARIOS!$A$13:$E$18,2,0),0.025)</f>
        <v>0.04</v>
      </c>
      <c r="R1055" s="52">
        <f>IFERROR(VLOOKUP(L1055,INPUTS!$A$107:$B$120,2,0),0.0082)</f>
        <v>0.0079</v>
      </c>
      <c r="S1055" s="52">
        <f t="shared" si="241"/>
        <v>61.778</v>
      </c>
      <c r="T1055" s="15">
        <f t="shared" si="242"/>
        <v>45097.94</v>
      </c>
      <c r="U1055" s="15">
        <f>T1055/INPUTS!$B$7*1000</f>
        <v>56372425</v>
      </c>
      <c r="V1055" s="15">
        <f>T1055*INPUTS!$B$6</f>
        <v>142509.4904</v>
      </c>
      <c r="W1055" s="54" t="s">
        <v>396</v>
      </c>
      <c r="X1055" s="54" t="s">
        <v>396</v>
      </c>
      <c r="Y1055" s="67">
        <f>IFERROR(VLOOKUP(E1055,INPUTS!$A$44:$B$103,2,0),0)</f>
        <v>0</v>
      </c>
      <c r="Z1055" s="15">
        <f t="shared" si="243"/>
        <v>0</v>
      </c>
      <c r="AA1055" s="20">
        <f>IFERROR(VLOOKUP(E1055,INPUTS!$A$44:$C$103,3,0),SCENARIOS!$J$23)</f>
        <v>0.05</v>
      </c>
      <c r="AB1055" s="15">
        <f t="shared" si="244"/>
        <v>2743.42697966305</v>
      </c>
      <c r="AC1055" s="20">
        <f>IFERROR(VLOOKUP($E1055,INPUTS!$A$44:$G$103,4,0),SCENARIOS!$K$23)</f>
        <v>0.1</v>
      </c>
      <c r="AD1055" s="15">
        <f t="shared" si="245"/>
        <v>6675.59679465904</v>
      </c>
      <c r="AE1055" s="20">
        <f>IFERROR(VLOOKUP($E1055,INPUTS!$A$44:$G$103,5,0),SCENARIOS!$L$23)</f>
        <v>0.2</v>
      </c>
      <c r="AF1055" s="15">
        <f t="shared" si="246"/>
        <v>16243.7684309481</v>
      </c>
      <c r="AG1055" s="20">
        <f>IFERROR(VLOOKUP($E1055,INPUTS!$A$44:$G$103,6,0),SCENARIOS!$M$23)</f>
        <v>0.3</v>
      </c>
      <c r="AH1055" s="15">
        <f t="shared" si="247"/>
        <v>29644.5420111398</v>
      </c>
      <c r="AI1055" s="20">
        <f>IFERROR(VLOOKUP($E1055,INPUTS!$A$44:$G$103,7,0),SCENARIOS!$N$23)</f>
        <v>0.4</v>
      </c>
      <c r="AJ1055" s="15">
        <f t="shared" si="248"/>
        <v>48089.490770896</v>
      </c>
      <c r="AL1055" t="str">
        <f t="shared" si="249"/>
        <v>Y</v>
      </c>
      <c r="AM1055" s="21">
        <f t="shared" si="250"/>
        <v>120223.72692724</v>
      </c>
    </row>
    <row r="1056" ht="15" customHeight="1" spans="1:39">
      <c r="A1056" s="52" t="s">
        <v>2073</v>
      </c>
      <c r="B1056" s="52" t="s">
        <v>434</v>
      </c>
      <c r="C1056" s="52" t="s">
        <v>435</v>
      </c>
      <c r="D1056" s="52" t="s">
        <v>929</v>
      </c>
      <c r="E1056" s="10" t="s">
        <v>264</v>
      </c>
      <c r="F1056" s="52" t="s">
        <v>436</v>
      </c>
      <c r="G1056" s="52" t="s">
        <v>173</v>
      </c>
      <c r="H1056" s="52" t="s">
        <v>428</v>
      </c>
      <c r="I1056" s="52" t="s">
        <v>1620</v>
      </c>
      <c r="J1056" s="52" t="s">
        <v>173</v>
      </c>
      <c r="K1056" s="52" t="s">
        <v>931</v>
      </c>
      <c r="L1056" s="53" t="s">
        <v>291</v>
      </c>
      <c r="M1056" s="13">
        <v>730</v>
      </c>
      <c r="N1056" s="14">
        <f t="shared" si="239"/>
        <v>2</v>
      </c>
      <c r="O1056" s="15">
        <v>7380</v>
      </c>
      <c r="P1056" s="15">
        <f t="shared" si="240"/>
        <v>5387400</v>
      </c>
      <c r="Q1056" s="16">
        <f>IFERROR(VLOOKUP(G1056,SCENARIOS!$A$13:$E$18,2,0),0.025)</f>
        <v>0.04</v>
      </c>
      <c r="R1056" s="52">
        <f>IFERROR(VLOOKUP(L1056,INPUTS!$A$107:$B$120,2,0),0.0082)</f>
        <v>0.0079</v>
      </c>
      <c r="S1056" s="52">
        <f t="shared" si="241"/>
        <v>58.302</v>
      </c>
      <c r="T1056" s="15">
        <f t="shared" si="242"/>
        <v>42560.46</v>
      </c>
      <c r="U1056" s="15">
        <f>T1056/INPUTS!$B$7*1000</f>
        <v>53200575</v>
      </c>
      <c r="V1056" s="15">
        <f>T1056*INPUTS!$B$6</f>
        <v>134491.0536</v>
      </c>
      <c r="W1056" s="54" t="s">
        <v>521</v>
      </c>
      <c r="X1056" s="54" t="s">
        <v>396</v>
      </c>
      <c r="Y1056" s="67">
        <f>IFERROR(VLOOKUP(E1056,INPUTS!$A$44:$B$103,2,0),0)</f>
        <v>0</v>
      </c>
      <c r="Z1056" s="15">
        <f t="shared" si="243"/>
        <v>0</v>
      </c>
      <c r="AA1056" s="20">
        <f>IFERROR(VLOOKUP(E1056,INPUTS!$A$44:$C$103,3,0),SCENARIOS!$J$23)</f>
        <v>0.05</v>
      </c>
      <c r="AB1056" s="15">
        <f t="shared" si="244"/>
        <v>2589.06535932396</v>
      </c>
      <c r="AC1056" s="20">
        <f>IFERROR(VLOOKUP($E1056,INPUTS!$A$44:$G$103,4,0),SCENARIOS!$K$23)</f>
        <v>0.1</v>
      </c>
      <c r="AD1056" s="15">
        <f t="shared" si="245"/>
        <v>6299.98776784958</v>
      </c>
      <c r="AE1056" s="20">
        <f>IFERROR(VLOOKUP($E1056,INPUTS!$A$44:$G$103,5,0),SCENARIOS!$L$23)</f>
        <v>0.2</v>
      </c>
      <c r="AF1056" s="15">
        <f t="shared" si="246"/>
        <v>15329.7968056774</v>
      </c>
      <c r="AG1056" s="20">
        <f>IFERROR(VLOOKUP($E1056,INPUTS!$A$44:$G$103,6,0),SCENARIOS!$M$23)</f>
        <v>0.3</v>
      </c>
      <c r="AH1056" s="15">
        <f t="shared" si="247"/>
        <v>27976.5626652445</v>
      </c>
      <c r="AI1056" s="20">
        <f>IFERROR(VLOOKUP($E1056,INPUTS!$A$44:$G$103,7,0),SCENARIOS!$N$23)</f>
        <v>0.4</v>
      </c>
      <c r="AJ1056" s="15">
        <f t="shared" si="248"/>
        <v>45383.6882211269</v>
      </c>
      <c r="AL1056" t="str">
        <f t="shared" si="249"/>
        <v>Y</v>
      </c>
      <c r="AM1056" s="21">
        <f t="shared" si="250"/>
        <v>113459.220552817</v>
      </c>
    </row>
    <row r="1057" ht="15" customHeight="1" spans="1:39">
      <c r="A1057" s="52" t="s">
        <v>2074</v>
      </c>
      <c r="B1057" s="52" t="s">
        <v>434</v>
      </c>
      <c r="C1057" s="52" t="s">
        <v>435</v>
      </c>
      <c r="D1057" s="52" t="s">
        <v>929</v>
      </c>
      <c r="E1057" s="10" t="s">
        <v>264</v>
      </c>
      <c r="F1057" s="52" t="s">
        <v>436</v>
      </c>
      <c r="G1057" s="52" t="s">
        <v>173</v>
      </c>
      <c r="H1057" s="52" t="s">
        <v>242</v>
      </c>
      <c r="I1057" s="52" t="s">
        <v>421</v>
      </c>
      <c r="J1057" s="52" t="s">
        <v>173</v>
      </c>
      <c r="K1057" s="52" t="s">
        <v>931</v>
      </c>
      <c r="L1057" s="53" t="s">
        <v>288</v>
      </c>
      <c r="M1057" s="13">
        <v>1825</v>
      </c>
      <c r="N1057" s="14">
        <f t="shared" si="239"/>
        <v>5</v>
      </c>
      <c r="O1057" s="15">
        <v>6290</v>
      </c>
      <c r="P1057" s="15">
        <f t="shared" si="240"/>
        <v>11479250</v>
      </c>
      <c r="Q1057" s="16">
        <f>IFERROR(VLOOKUP(G1057,SCENARIOS!$A$13:$E$18,2,0),0.025)</f>
        <v>0.04</v>
      </c>
      <c r="R1057" s="52">
        <f>IFERROR(VLOOKUP(L1057,INPUTS!$A$107:$B$120,2,0),0.0082)</f>
        <v>0.0085</v>
      </c>
      <c r="S1057" s="52">
        <f t="shared" si="241"/>
        <v>53.465</v>
      </c>
      <c r="T1057" s="15">
        <f t="shared" si="242"/>
        <v>97573.625</v>
      </c>
      <c r="U1057" s="15">
        <f>T1057/INPUTS!$B$7*1000</f>
        <v>121967031.25</v>
      </c>
      <c r="V1057" s="15">
        <f>T1057*INPUTS!$B$6</f>
        <v>308332.655</v>
      </c>
      <c r="W1057" s="54" t="s">
        <v>396</v>
      </c>
      <c r="X1057" s="54" t="s">
        <v>396</v>
      </c>
      <c r="Y1057" s="67">
        <f>IFERROR(VLOOKUP(E1057,INPUTS!$A$44:$B$103,2,0),0)</f>
        <v>0</v>
      </c>
      <c r="Z1057" s="15">
        <f t="shared" si="243"/>
        <v>0</v>
      </c>
      <c r="AA1057" s="20">
        <f>IFERROR(VLOOKUP(E1057,INPUTS!$A$44:$C$103,3,0),SCENARIOS!$J$23)</f>
        <v>0.05</v>
      </c>
      <c r="AB1057" s="15">
        <f t="shared" si="244"/>
        <v>5935.66170269696</v>
      </c>
      <c r="AC1057" s="20">
        <f>IFERROR(VLOOKUP($E1057,INPUTS!$A$44:$G$103,4,0),SCENARIOS!$K$23)</f>
        <v>0.1</v>
      </c>
      <c r="AD1057" s="15">
        <f t="shared" si="245"/>
        <v>14443.2800765016</v>
      </c>
      <c r="AE1057" s="20">
        <f>IFERROR(VLOOKUP($E1057,INPUTS!$A$44:$G$103,5,0),SCENARIOS!$L$23)</f>
        <v>0.2</v>
      </c>
      <c r="AF1057" s="15">
        <f t="shared" si="246"/>
        <v>35144.9172505035</v>
      </c>
      <c r="AG1057" s="20">
        <f>IFERROR(VLOOKUP($E1057,INPUTS!$A$44:$G$103,6,0),SCENARIOS!$M$23)</f>
        <v>0.3</v>
      </c>
      <c r="AH1057" s="15">
        <f t="shared" si="247"/>
        <v>64138.7483661493</v>
      </c>
      <c r="AI1057" s="20">
        <f>IFERROR(VLOOKUP($E1057,INPUTS!$A$44:$G$103,7,0),SCENARIOS!$N$23)</f>
        <v>0.4</v>
      </c>
      <c r="AJ1057" s="15">
        <f t="shared" si="248"/>
        <v>104046.125807972</v>
      </c>
      <c r="AL1057" t="str">
        <f t="shared" si="249"/>
        <v>Y</v>
      </c>
      <c r="AM1057" s="21">
        <f t="shared" si="250"/>
        <v>260115.31451993</v>
      </c>
    </row>
    <row r="1058" ht="15" customHeight="1" spans="1:39">
      <c r="A1058" s="52" t="s">
        <v>2075</v>
      </c>
      <c r="B1058" s="52" t="s">
        <v>434</v>
      </c>
      <c r="C1058" s="52" t="s">
        <v>435</v>
      </c>
      <c r="D1058" s="52" t="s">
        <v>929</v>
      </c>
      <c r="E1058" s="10" t="s">
        <v>264</v>
      </c>
      <c r="F1058" s="52" t="s">
        <v>436</v>
      </c>
      <c r="G1058" s="52" t="s">
        <v>173</v>
      </c>
      <c r="H1058" s="52" t="s">
        <v>545</v>
      </c>
      <c r="I1058" s="52" t="s">
        <v>544</v>
      </c>
      <c r="J1058" s="52" t="s">
        <v>173</v>
      </c>
      <c r="K1058" s="52" t="s">
        <v>931</v>
      </c>
      <c r="L1058" s="53" t="s">
        <v>288</v>
      </c>
      <c r="M1058" s="13">
        <v>730</v>
      </c>
      <c r="N1058" s="14">
        <f t="shared" si="239"/>
        <v>2</v>
      </c>
      <c r="O1058" s="15">
        <v>7560</v>
      </c>
      <c r="P1058" s="15">
        <f t="shared" si="240"/>
        <v>5518800</v>
      </c>
      <c r="Q1058" s="16">
        <f>IFERROR(VLOOKUP(G1058,SCENARIOS!$A$13:$E$18,2,0),0.025)</f>
        <v>0.04</v>
      </c>
      <c r="R1058" s="52">
        <f>IFERROR(VLOOKUP(L1058,INPUTS!$A$107:$B$120,2,0),0.0082)</f>
        <v>0.0085</v>
      </c>
      <c r="S1058" s="52">
        <f t="shared" si="241"/>
        <v>64.26</v>
      </c>
      <c r="T1058" s="15">
        <f t="shared" si="242"/>
        <v>46909.8</v>
      </c>
      <c r="U1058" s="15">
        <f>T1058/INPUTS!$B$7*1000</f>
        <v>58637250</v>
      </c>
      <c r="V1058" s="15">
        <f>T1058*INPUTS!$B$6</f>
        <v>148234.968</v>
      </c>
      <c r="W1058" s="54" t="s">
        <v>396</v>
      </c>
      <c r="X1058" s="54" t="s">
        <v>396</v>
      </c>
      <c r="Y1058" s="67">
        <f>IFERROR(VLOOKUP(E1058,INPUTS!$A$44:$B$103,2,0),0)</f>
        <v>0</v>
      </c>
      <c r="Z1058" s="15">
        <f t="shared" si="243"/>
        <v>0</v>
      </c>
      <c r="AA1058" s="20">
        <f>IFERROR(VLOOKUP(E1058,INPUTS!$A$44:$C$103,3,0),SCENARIOS!$J$23)</f>
        <v>0.05</v>
      </c>
      <c r="AB1058" s="15">
        <f t="shared" si="244"/>
        <v>2853.64721605018</v>
      </c>
      <c r="AC1058" s="20">
        <f>IFERROR(VLOOKUP($E1058,INPUTS!$A$44:$G$103,4,0),SCENARIOS!$K$23)</f>
        <v>0.1</v>
      </c>
      <c r="AD1058" s="15">
        <f t="shared" si="245"/>
        <v>6943.79633566626</v>
      </c>
      <c r="AE1058" s="20">
        <f>IFERROR(VLOOKUP($E1058,INPUTS!$A$44:$G$103,5,0),SCENARIOS!$L$23)</f>
        <v>0.2</v>
      </c>
      <c r="AF1058" s="15">
        <f t="shared" si="246"/>
        <v>16896.3799309257</v>
      </c>
      <c r="AG1058" s="20">
        <f>IFERROR(VLOOKUP($E1058,INPUTS!$A$44:$G$103,6,0),SCENARIOS!$M$23)</f>
        <v>0.3</v>
      </c>
      <c r="AH1058" s="15">
        <f t="shared" si="247"/>
        <v>30835.5445245208</v>
      </c>
      <c r="AI1058" s="20">
        <f>IFERROR(VLOOKUP($E1058,INPUTS!$A$44:$G$103,7,0),SCENARIOS!$N$23)</f>
        <v>0.4</v>
      </c>
      <c r="AJ1058" s="15">
        <f t="shared" si="248"/>
        <v>50021.5396571235</v>
      </c>
      <c r="AL1058" t="str">
        <f t="shared" si="249"/>
        <v>Y</v>
      </c>
      <c r="AM1058" s="21">
        <f t="shared" si="250"/>
        <v>125053.849142809</v>
      </c>
    </row>
    <row r="1059" ht="15" customHeight="1" spans="1:39">
      <c r="A1059" s="52" t="s">
        <v>2076</v>
      </c>
      <c r="B1059" s="52" t="s">
        <v>434</v>
      </c>
      <c r="C1059" s="52" t="s">
        <v>435</v>
      </c>
      <c r="D1059" s="52" t="s">
        <v>929</v>
      </c>
      <c r="E1059" s="10" t="s">
        <v>264</v>
      </c>
      <c r="F1059" s="52" t="s">
        <v>436</v>
      </c>
      <c r="G1059" s="52" t="s">
        <v>173</v>
      </c>
      <c r="H1059" s="52" t="s">
        <v>440</v>
      </c>
      <c r="I1059" s="52" t="s">
        <v>439</v>
      </c>
      <c r="J1059" s="52" t="s">
        <v>177</v>
      </c>
      <c r="K1059" s="52" t="s">
        <v>931</v>
      </c>
      <c r="L1059" s="53" t="s">
        <v>297</v>
      </c>
      <c r="M1059" s="13">
        <v>730</v>
      </c>
      <c r="N1059" s="14">
        <f t="shared" si="239"/>
        <v>2</v>
      </c>
      <c r="O1059" s="15">
        <v>12050</v>
      </c>
      <c r="P1059" s="15">
        <f t="shared" si="240"/>
        <v>8796500</v>
      </c>
      <c r="Q1059" s="16">
        <f>IFERROR(VLOOKUP(G1059,SCENARIOS!$A$13:$E$18,2,0),0.025)</f>
        <v>0.04</v>
      </c>
      <c r="R1059" s="52">
        <f>IFERROR(VLOOKUP(L1059,INPUTS!$A$107:$B$120,2,0),0.0082)</f>
        <v>0.0105</v>
      </c>
      <c r="S1059" s="52">
        <f t="shared" si="241"/>
        <v>126.525</v>
      </c>
      <c r="T1059" s="15">
        <f t="shared" si="242"/>
        <v>92363.25</v>
      </c>
      <c r="U1059" s="15">
        <f>T1059/INPUTS!$B$7*1000</f>
        <v>115454062.5</v>
      </c>
      <c r="V1059" s="15">
        <f>T1059*INPUTS!$B$6</f>
        <v>291867.87</v>
      </c>
      <c r="W1059" s="54" t="s">
        <v>396</v>
      </c>
      <c r="X1059" s="54" t="s">
        <v>396</v>
      </c>
      <c r="Y1059" s="67">
        <f>IFERROR(VLOOKUP(E1059,INPUTS!$A$44:$B$103,2,0),0)</f>
        <v>0</v>
      </c>
      <c r="Z1059" s="15">
        <f t="shared" si="243"/>
        <v>0</v>
      </c>
      <c r="AA1059" s="20">
        <f>IFERROR(VLOOKUP(E1059,INPUTS!$A$44:$C$103,3,0),SCENARIOS!$J$23)</f>
        <v>0.05</v>
      </c>
      <c r="AB1059" s="15">
        <f t="shared" si="244"/>
        <v>5618.70080937984</v>
      </c>
      <c r="AC1059" s="20">
        <f>IFERROR(VLOOKUP($E1059,INPUTS!$A$44:$G$103,4,0),SCENARIOS!$K$23)</f>
        <v>0.1</v>
      </c>
      <c r="AD1059" s="15">
        <f t="shared" si="245"/>
        <v>13672.0172948984</v>
      </c>
      <c r="AE1059" s="20">
        <f>IFERROR(VLOOKUP($E1059,INPUTS!$A$44:$G$103,5,0),SCENARIOS!$L$23)</f>
        <v>0.2</v>
      </c>
      <c r="AF1059" s="15">
        <f t="shared" si="246"/>
        <v>33268.1990470023</v>
      </c>
      <c r="AG1059" s="20">
        <f>IFERROR(VLOOKUP($E1059,INPUTS!$A$44:$G$103,6,0),SCENARIOS!$M$23)</f>
        <v>0.3</v>
      </c>
      <c r="AH1059" s="15">
        <f t="shared" si="247"/>
        <v>60713.7763922345</v>
      </c>
      <c r="AI1059" s="20">
        <f>IFERROR(VLOOKUP($E1059,INPUTS!$A$44:$G$103,7,0),SCENARIOS!$N$23)</f>
        <v>0.4</v>
      </c>
      <c r="AJ1059" s="15">
        <f t="shared" si="248"/>
        <v>98490.1230177023</v>
      </c>
      <c r="AL1059" t="str">
        <f t="shared" si="249"/>
        <v>Y</v>
      </c>
      <c r="AM1059" s="21">
        <f t="shared" si="250"/>
        <v>246225.307544256</v>
      </c>
    </row>
    <row r="1060" ht="15" customHeight="1" spans="1:39">
      <c r="A1060" s="52" t="s">
        <v>2077</v>
      </c>
      <c r="B1060" s="52" t="s">
        <v>434</v>
      </c>
      <c r="C1060" s="52" t="s">
        <v>435</v>
      </c>
      <c r="D1060" s="52" t="s">
        <v>929</v>
      </c>
      <c r="E1060" s="10" t="s">
        <v>264</v>
      </c>
      <c r="F1060" s="52" t="s">
        <v>436</v>
      </c>
      <c r="G1060" s="52" t="s">
        <v>173</v>
      </c>
      <c r="H1060" s="52" t="s">
        <v>448</v>
      </c>
      <c r="I1060" s="52" t="s">
        <v>447</v>
      </c>
      <c r="J1060" s="52" t="s">
        <v>177</v>
      </c>
      <c r="K1060" s="52" t="s">
        <v>931</v>
      </c>
      <c r="L1060" s="53" t="s">
        <v>291</v>
      </c>
      <c r="M1060" s="13">
        <v>730</v>
      </c>
      <c r="N1060" s="14">
        <f t="shared" si="239"/>
        <v>2</v>
      </c>
      <c r="O1060" s="15">
        <v>12140</v>
      </c>
      <c r="P1060" s="15">
        <f t="shared" si="240"/>
        <v>8862200</v>
      </c>
      <c r="Q1060" s="16">
        <f>IFERROR(VLOOKUP(G1060,SCENARIOS!$A$13:$E$18,2,0),0.025)</f>
        <v>0.04</v>
      </c>
      <c r="R1060" s="52">
        <f>IFERROR(VLOOKUP(L1060,INPUTS!$A$107:$B$120,2,0),0.0082)</f>
        <v>0.0079</v>
      </c>
      <c r="S1060" s="52">
        <f t="shared" si="241"/>
        <v>95.906</v>
      </c>
      <c r="T1060" s="15">
        <f t="shared" si="242"/>
        <v>70011.38</v>
      </c>
      <c r="U1060" s="15">
        <f>T1060/INPUTS!$B$7*1000</f>
        <v>87514225</v>
      </c>
      <c r="V1060" s="15">
        <f>T1060*INPUTS!$B$6</f>
        <v>221235.9608</v>
      </c>
      <c r="W1060" s="54" t="s">
        <v>396</v>
      </c>
      <c r="X1060" s="54" t="s">
        <v>396</v>
      </c>
      <c r="Y1060" s="67">
        <f>IFERROR(VLOOKUP(E1060,INPUTS!$A$44:$B$103,2,0),0)</f>
        <v>0</v>
      </c>
      <c r="Z1060" s="15">
        <f t="shared" si="243"/>
        <v>0</v>
      </c>
      <c r="AA1060" s="20">
        <f>IFERROR(VLOOKUP(E1060,INPUTS!$A$44:$C$103,3,0),SCENARIOS!$J$23)</f>
        <v>0.05</v>
      </c>
      <c r="AB1060" s="15">
        <f t="shared" si="244"/>
        <v>4258.97743390147</v>
      </c>
      <c r="AC1060" s="20">
        <f>IFERROR(VLOOKUP($E1060,INPUTS!$A$44:$G$103,4,0),SCENARIOS!$K$23)</f>
        <v>0.1</v>
      </c>
      <c r="AD1060" s="15">
        <f t="shared" si="245"/>
        <v>10363.3945124247</v>
      </c>
      <c r="AE1060" s="20">
        <f>IFERROR(VLOOKUP($E1060,INPUTS!$A$44:$G$103,5,0),SCENARIOS!$L$23)</f>
        <v>0.2</v>
      </c>
      <c r="AF1060" s="15">
        <f t="shared" si="246"/>
        <v>25217.3080245154</v>
      </c>
      <c r="AG1060" s="20">
        <f>IFERROR(VLOOKUP($E1060,INPUTS!$A$44:$G$103,6,0),SCENARIOS!$M$23)</f>
        <v>0.3</v>
      </c>
      <c r="AH1060" s="15">
        <f t="shared" si="247"/>
        <v>46021.0664981122</v>
      </c>
      <c r="AI1060" s="20">
        <f>IFERROR(VLOOKUP($E1060,INPUTS!$A$44:$G$103,7,0),SCENARIOS!$N$23)</f>
        <v>0.4</v>
      </c>
      <c r="AJ1060" s="15">
        <f t="shared" si="248"/>
        <v>74655.5521686288</v>
      </c>
      <c r="AL1060" t="str">
        <f t="shared" si="249"/>
        <v>Y</v>
      </c>
      <c r="AM1060" s="21">
        <f t="shared" si="250"/>
        <v>186638.880421572</v>
      </c>
    </row>
    <row r="1061" ht="15" customHeight="1" spans="1:39">
      <c r="A1061" s="52" t="s">
        <v>2078</v>
      </c>
      <c r="B1061" s="52" t="s">
        <v>434</v>
      </c>
      <c r="C1061" s="52" t="s">
        <v>435</v>
      </c>
      <c r="D1061" s="52" t="s">
        <v>929</v>
      </c>
      <c r="E1061" s="10" t="s">
        <v>267</v>
      </c>
      <c r="F1061" s="52" t="s">
        <v>436</v>
      </c>
      <c r="G1061" s="52" t="s">
        <v>173</v>
      </c>
      <c r="H1061" s="52" t="s">
        <v>248</v>
      </c>
      <c r="I1061" s="52" t="s">
        <v>930</v>
      </c>
      <c r="J1061" s="52" t="s">
        <v>169</v>
      </c>
      <c r="K1061" s="52" t="s">
        <v>931</v>
      </c>
      <c r="L1061" s="53" t="s">
        <v>291</v>
      </c>
      <c r="M1061" s="13">
        <v>730</v>
      </c>
      <c r="N1061" s="14">
        <f t="shared" si="239"/>
        <v>2</v>
      </c>
      <c r="O1061" s="15">
        <v>12750</v>
      </c>
      <c r="P1061" s="15">
        <f t="shared" si="240"/>
        <v>9307500</v>
      </c>
      <c r="Q1061" s="16">
        <f>IFERROR(VLOOKUP(G1061,SCENARIOS!$A$13:$E$18,2,0),0.025)</f>
        <v>0.04</v>
      </c>
      <c r="R1061" s="52">
        <f>IFERROR(VLOOKUP(L1061,INPUTS!$A$107:$B$120,2,0),0.0082)</f>
        <v>0.0079</v>
      </c>
      <c r="S1061" s="52">
        <f t="shared" si="241"/>
        <v>100.725</v>
      </c>
      <c r="T1061" s="15">
        <f t="shared" si="242"/>
        <v>73529.25</v>
      </c>
      <c r="U1061" s="15">
        <f>T1061/INPUTS!$B$7*1000</f>
        <v>91911562.5</v>
      </c>
      <c r="V1061" s="15">
        <f>T1061*INPUTS!$B$6</f>
        <v>232352.43</v>
      </c>
      <c r="W1061" s="54" t="s">
        <v>396</v>
      </c>
      <c r="X1061" s="54" t="s">
        <v>396</v>
      </c>
      <c r="Y1061" s="67">
        <f>IFERROR(VLOOKUP(E1061,INPUTS!$A$44:$B$103,2,0),0)</f>
        <v>0</v>
      </c>
      <c r="Z1061" s="15">
        <f t="shared" si="243"/>
        <v>0</v>
      </c>
      <c r="AA1061" s="20">
        <f>IFERROR(VLOOKUP(E1061,INPUTS!$A$44:$C$103,3,0),SCENARIOS!$J$23)</f>
        <v>0.05</v>
      </c>
      <c r="AB1061" s="15">
        <f t="shared" si="244"/>
        <v>4472.97877118976</v>
      </c>
      <c r="AC1061" s="20">
        <f>IFERROR(VLOOKUP($E1061,INPUTS!$A$44:$G$103,4,0),SCENARIOS!$K$23)</f>
        <v>0.1</v>
      </c>
      <c r="AD1061" s="15">
        <f t="shared" si="245"/>
        <v>10884.1252086832</v>
      </c>
      <c r="AE1061" s="20">
        <f>IFERROR(VLOOKUP($E1061,INPUTS!$A$44:$G$103,5,0),SCENARIOS!$L$23)</f>
        <v>0.2</v>
      </c>
      <c r="AF1061" s="15">
        <f t="shared" si="246"/>
        <v>26484.4050504589</v>
      </c>
      <c r="AG1061" s="20">
        <f>IFERROR(VLOOKUP($E1061,INPUTS!$A$44:$G$103,6,0),SCENARIOS!$M$23)</f>
        <v>0.3</v>
      </c>
      <c r="AH1061" s="15">
        <f t="shared" si="247"/>
        <v>48333.492409467</v>
      </c>
      <c r="AI1061" s="20">
        <f>IFERROR(VLOOKUP($E1061,INPUTS!$A$44:$G$103,7,0),SCENARIOS!$N$23)</f>
        <v>0.4</v>
      </c>
      <c r="AJ1061" s="15">
        <f t="shared" si="248"/>
        <v>78406.7784308087</v>
      </c>
      <c r="AL1061" t="str">
        <f t="shared" si="249"/>
        <v>N</v>
      </c>
      <c r="AM1061" s="21">
        <f t="shared" si="250"/>
        <v>196016.946077022</v>
      </c>
    </row>
    <row r="1062" ht="15" customHeight="1" spans="1:39">
      <c r="A1062" s="52" t="s">
        <v>2079</v>
      </c>
      <c r="B1062" s="52" t="s">
        <v>434</v>
      </c>
      <c r="C1062" s="52" t="s">
        <v>435</v>
      </c>
      <c r="D1062" s="52" t="s">
        <v>929</v>
      </c>
      <c r="E1062" s="10" t="s">
        <v>267</v>
      </c>
      <c r="F1062" s="52" t="s">
        <v>436</v>
      </c>
      <c r="G1062" s="52" t="s">
        <v>173</v>
      </c>
      <c r="H1062" s="52" t="s">
        <v>224</v>
      </c>
      <c r="I1062" s="52" t="s">
        <v>938</v>
      </c>
      <c r="J1062" s="52" t="s">
        <v>165</v>
      </c>
      <c r="K1062" s="52" t="s">
        <v>931</v>
      </c>
      <c r="L1062" s="53" t="s">
        <v>297</v>
      </c>
      <c r="M1062" s="13">
        <v>730</v>
      </c>
      <c r="N1062" s="14">
        <f t="shared" si="239"/>
        <v>2</v>
      </c>
      <c r="O1062" s="15">
        <v>16900</v>
      </c>
      <c r="P1062" s="15">
        <f t="shared" si="240"/>
        <v>12337000</v>
      </c>
      <c r="Q1062" s="16">
        <f>IFERROR(VLOOKUP(G1062,SCENARIOS!$A$13:$E$18,2,0),0.025)</f>
        <v>0.04</v>
      </c>
      <c r="R1062" s="52">
        <f>IFERROR(VLOOKUP(L1062,INPUTS!$A$107:$B$120,2,0),0.0082)</f>
        <v>0.0105</v>
      </c>
      <c r="S1062" s="52">
        <f t="shared" si="241"/>
        <v>177.45</v>
      </c>
      <c r="T1062" s="15">
        <f t="shared" si="242"/>
        <v>129538.5</v>
      </c>
      <c r="U1062" s="15">
        <f>T1062/INPUTS!$B$7*1000</f>
        <v>161923125</v>
      </c>
      <c r="V1062" s="15">
        <f>T1062*INPUTS!$B$6</f>
        <v>409341.66</v>
      </c>
      <c r="W1062" s="54" t="s">
        <v>396</v>
      </c>
      <c r="X1062" s="54" t="s">
        <v>396</v>
      </c>
      <c r="Y1062" s="67">
        <f>IFERROR(VLOOKUP(E1062,INPUTS!$A$44:$B$103,2,0),0)</f>
        <v>0</v>
      </c>
      <c r="Z1062" s="15">
        <f t="shared" si="243"/>
        <v>0</v>
      </c>
      <c r="AA1062" s="20">
        <f>IFERROR(VLOOKUP(E1062,INPUTS!$A$44:$C$103,3,0),SCENARIOS!$J$23)</f>
        <v>0.05</v>
      </c>
      <c r="AB1062" s="15">
        <f t="shared" si="244"/>
        <v>7880.16959987712</v>
      </c>
      <c r="AC1062" s="20">
        <f>IFERROR(VLOOKUP($E1062,INPUTS!$A$44:$G$103,4,0),SCENARIOS!$K$23)</f>
        <v>0.1</v>
      </c>
      <c r="AD1062" s="15">
        <f t="shared" si="245"/>
        <v>19174.8624301895</v>
      </c>
      <c r="AE1062" s="20">
        <f>IFERROR(VLOOKUP($E1062,INPUTS!$A$44:$G$103,5,0),SCENARIOS!$L$23)</f>
        <v>0.2</v>
      </c>
      <c r="AF1062" s="15">
        <f t="shared" si="246"/>
        <v>46658.3040576216</v>
      </c>
      <c r="AG1062" s="20">
        <f>IFERROR(VLOOKUP($E1062,INPUTS!$A$44:$G$103,6,0),SCENARIOS!$M$23)</f>
        <v>0.3</v>
      </c>
      <c r="AH1062" s="15">
        <f t="shared" si="247"/>
        <v>85150.4415791505</v>
      </c>
      <c r="AI1062" s="20">
        <f>IFERROR(VLOOKUP($E1062,INPUTS!$A$44:$G$103,7,0),SCENARIOS!$N$23)</f>
        <v>0.4</v>
      </c>
      <c r="AJ1062" s="15">
        <f t="shared" si="248"/>
        <v>138131.375850553</v>
      </c>
      <c r="AL1062" t="str">
        <f t="shared" si="249"/>
        <v>N</v>
      </c>
      <c r="AM1062" s="21">
        <f t="shared" si="250"/>
        <v>345328.439626384</v>
      </c>
    </row>
    <row r="1063" ht="15" customHeight="1" spans="1:39">
      <c r="A1063" s="52" t="s">
        <v>2080</v>
      </c>
      <c r="B1063" s="52" t="s">
        <v>434</v>
      </c>
      <c r="C1063" s="52" t="s">
        <v>435</v>
      </c>
      <c r="D1063" s="52" t="s">
        <v>929</v>
      </c>
      <c r="E1063" s="10" t="s">
        <v>267</v>
      </c>
      <c r="F1063" s="52" t="s">
        <v>436</v>
      </c>
      <c r="G1063" s="52" t="s">
        <v>173</v>
      </c>
      <c r="H1063" s="52" t="s">
        <v>242</v>
      </c>
      <c r="I1063" s="52" t="s">
        <v>421</v>
      </c>
      <c r="J1063" s="52" t="s">
        <v>173</v>
      </c>
      <c r="K1063" s="52" t="s">
        <v>931</v>
      </c>
      <c r="L1063" s="53" t="s">
        <v>288</v>
      </c>
      <c r="M1063" s="13">
        <v>1095</v>
      </c>
      <c r="N1063" s="14">
        <f t="shared" si="239"/>
        <v>3</v>
      </c>
      <c r="O1063" s="15">
        <v>6020</v>
      </c>
      <c r="P1063" s="15">
        <f t="shared" si="240"/>
        <v>6591900</v>
      </c>
      <c r="Q1063" s="16">
        <f>IFERROR(VLOOKUP(G1063,SCENARIOS!$A$13:$E$18,2,0),0.025)</f>
        <v>0.04</v>
      </c>
      <c r="R1063" s="52">
        <f>IFERROR(VLOOKUP(L1063,INPUTS!$A$107:$B$120,2,0),0.0082)</f>
        <v>0.0085</v>
      </c>
      <c r="S1063" s="52">
        <f t="shared" si="241"/>
        <v>51.17</v>
      </c>
      <c r="T1063" s="15">
        <f t="shared" si="242"/>
        <v>56031.15</v>
      </c>
      <c r="U1063" s="15">
        <f>T1063/INPUTS!$B$7*1000</f>
        <v>70038937.5</v>
      </c>
      <c r="V1063" s="15">
        <f>T1063*INPUTS!$B$6</f>
        <v>177058.434</v>
      </c>
      <c r="W1063" s="54" t="s">
        <v>396</v>
      </c>
      <c r="X1063" s="54" t="s">
        <v>396</v>
      </c>
      <c r="Y1063" s="67">
        <f>IFERROR(VLOOKUP(E1063,INPUTS!$A$44:$B$103,2,0),0)</f>
        <v>0</v>
      </c>
      <c r="Z1063" s="15">
        <f t="shared" si="243"/>
        <v>0</v>
      </c>
      <c r="AA1063" s="20">
        <f>IFERROR(VLOOKUP(E1063,INPUTS!$A$44:$C$103,3,0),SCENARIOS!$J$23)</f>
        <v>0.05</v>
      </c>
      <c r="AB1063" s="15">
        <f t="shared" si="244"/>
        <v>3408.52306361549</v>
      </c>
      <c r="AC1063" s="20">
        <f>IFERROR(VLOOKUP($E1063,INPUTS!$A$44:$G$103,4,0),SCENARIOS!$K$23)</f>
        <v>0.1</v>
      </c>
      <c r="AD1063" s="15">
        <f t="shared" si="245"/>
        <v>8293.97895649025</v>
      </c>
      <c r="AE1063" s="20">
        <f>IFERROR(VLOOKUP($E1063,INPUTS!$A$44:$G$103,5,0),SCENARIOS!$L$23)</f>
        <v>0.2</v>
      </c>
      <c r="AF1063" s="15">
        <f t="shared" si="246"/>
        <v>20181.7871397168</v>
      </c>
      <c r="AG1063" s="20">
        <f>IFERROR(VLOOKUP($E1063,INPUTS!$A$44:$G$103,6,0),SCENARIOS!$M$23)</f>
        <v>0.3</v>
      </c>
      <c r="AH1063" s="15">
        <f t="shared" si="247"/>
        <v>36831.3448487331</v>
      </c>
      <c r="AI1063" s="20">
        <f>IFERROR(VLOOKUP($E1063,INPUTS!$A$44:$G$103,7,0),SCENARIOS!$N$23)</f>
        <v>0.4</v>
      </c>
      <c r="AJ1063" s="15">
        <f t="shared" si="248"/>
        <v>59747.9501460086</v>
      </c>
      <c r="AL1063" t="str">
        <f t="shared" si="249"/>
        <v>Y</v>
      </c>
      <c r="AM1063" s="21">
        <f t="shared" si="250"/>
        <v>149369.875365022</v>
      </c>
    </row>
    <row r="1064" ht="15" customHeight="1" spans="1:39">
      <c r="A1064" s="52" t="s">
        <v>2081</v>
      </c>
      <c r="B1064" s="52" t="s">
        <v>434</v>
      </c>
      <c r="C1064" s="52" t="s">
        <v>435</v>
      </c>
      <c r="D1064" s="52" t="s">
        <v>929</v>
      </c>
      <c r="E1064" s="10" t="s">
        <v>267</v>
      </c>
      <c r="F1064" s="52" t="s">
        <v>436</v>
      </c>
      <c r="G1064" s="52" t="s">
        <v>173</v>
      </c>
      <c r="H1064" s="52" t="s">
        <v>545</v>
      </c>
      <c r="I1064" s="52" t="s">
        <v>544</v>
      </c>
      <c r="J1064" s="52" t="s">
        <v>173</v>
      </c>
      <c r="K1064" s="52" t="s">
        <v>931</v>
      </c>
      <c r="L1064" s="53" t="s">
        <v>288</v>
      </c>
      <c r="M1064" s="13">
        <v>365</v>
      </c>
      <c r="N1064" s="14">
        <f t="shared" si="239"/>
        <v>1</v>
      </c>
      <c r="O1064" s="15">
        <v>7570</v>
      </c>
      <c r="P1064" s="15">
        <f t="shared" si="240"/>
        <v>2763050</v>
      </c>
      <c r="Q1064" s="16">
        <f>IFERROR(VLOOKUP(G1064,SCENARIOS!$A$13:$E$18,2,0),0.025)</f>
        <v>0.04</v>
      </c>
      <c r="R1064" s="52">
        <f>IFERROR(VLOOKUP(L1064,INPUTS!$A$107:$B$120,2,0),0.0082)</f>
        <v>0.0085</v>
      </c>
      <c r="S1064" s="52">
        <f t="shared" si="241"/>
        <v>64.345</v>
      </c>
      <c r="T1064" s="15">
        <f t="shared" si="242"/>
        <v>23485.925</v>
      </c>
      <c r="U1064" s="15">
        <f>T1064/INPUTS!$B$7*1000</f>
        <v>29357406.25</v>
      </c>
      <c r="V1064" s="15">
        <f>T1064*INPUTS!$B$6</f>
        <v>74215.523</v>
      </c>
      <c r="W1064" s="54" t="s">
        <v>396</v>
      </c>
      <c r="X1064" s="54" t="s">
        <v>396</v>
      </c>
      <c r="Y1064" s="67">
        <f>IFERROR(VLOOKUP(E1064,INPUTS!$A$44:$B$103,2,0),0)</f>
        <v>0</v>
      </c>
      <c r="Z1064" s="15">
        <f t="shared" si="243"/>
        <v>0</v>
      </c>
      <c r="AA1064" s="20">
        <f>IFERROR(VLOOKUP(E1064,INPUTS!$A$44:$C$103,3,0),SCENARIOS!$J$23)</f>
        <v>0.05</v>
      </c>
      <c r="AB1064" s="15">
        <f t="shared" si="244"/>
        <v>1428.71094083994</v>
      </c>
      <c r="AC1064" s="20">
        <f>IFERROR(VLOOKUP($E1064,INPUTS!$A$44:$G$103,4,0),SCENARIOS!$K$23)</f>
        <v>0.1</v>
      </c>
      <c r="AD1064" s="15">
        <f t="shared" si="245"/>
        <v>3476.49062572709</v>
      </c>
      <c r="AE1064" s="20">
        <f>IFERROR(VLOOKUP($E1064,INPUTS!$A$44:$G$103,5,0),SCENARIOS!$L$23)</f>
        <v>0.2</v>
      </c>
      <c r="AF1064" s="15">
        <f t="shared" si="246"/>
        <v>8459.36481991451</v>
      </c>
      <c r="AG1064" s="20">
        <f>IFERROR(VLOOKUP($E1064,INPUTS!$A$44:$G$103,6,0),SCENARIOS!$M$23)</f>
        <v>0.3</v>
      </c>
      <c r="AH1064" s="15">
        <f t="shared" si="247"/>
        <v>15438.1661409142</v>
      </c>
      <c r="AI1064" s="20">
        <f>IFERROR(VLOOKUP($E1064,INPUTS!$A$44:$G$103,7,0),SCENARIOS!$N$23)</f>
        <v>0.4</v>
      </c>
      <c r="AJ1064" s="15">
        <f t="shared" si="248"/>
        <v>25043.8528574355</v>
      </c>
      <c r="AL1064" t="str">
        <f t="shared" si="249"/>
        <v>Y</v>
      </c>
      <c r="AM1064" s="21">
        <f t="shared" si="250"/>
        <v>62609.6321435888</v>
      </c>
    </row>
    <row r="1065" ht="15" customHeight="1" spans="1:39">
      <c r="A1065" s="52" t="s">
        <v>2082</v>
      </c>
      <c r="B1065" s="52" t="s">
        <v>434</v>
      </c>
      <c r="C1065" s="52" t="s">
        <v>435</v>
      </c>
      <c r="D1065" s="52" t="s">
        <v>929</v>
      </c>
      <c r="E1065" s="10" t="s">
        <v>267</v>
      </c>
      <c r="F1065" s="52" t="s">
        <v>436</v>
      </c>
      <c r="G1065" s="52" t="s">
        <v>173</v>
      </c>
      <c r="H1065" s="52" t="s">
        <v>440</v>
      </c>
      <c r="I1065" s="52" t="s">
        <v>439</v>
      </c>
      <c r="J1065" s="52" t="s">
        <v>177</v>
      </c>
      <c r="K1065" s="52" t="s">
        <v>931</v>
      </c>
      <c r="L1065" s="53" t="s">
        <v>291</v>
      </c>
      <c r="M1065" s="13">
        <v>365</v>
      </c>
      <c r="N1065" s="14">
        <f t="shared" si="239"/>
        <v>1</v>
      </c>
      <c r="O1065" s="15">
        <v>11640</v>
      </c>
      <c r="P1065" s="15">
        <f t="shared" si="240"/>
        <v>4248600</v>
      </c>
      <c r="Q1065" s="16">
        <f>IFERROR(VLOOKUP(G1065,SCENARIOS!$A$13:$E$18,2,0),0.025)</f>
        <v>0.04</v>
      </c>
      <c r="R1065" s="52">
        <f>IFERROR(VLOOKUP(L1065,INPUTS!$A$107:$B$120,2,0),0.0082)</f>
        <v>0.0079</v>
      </c>
      <c r="S1065" s="52">
        <f t="shared" si="241"/>
        <v>91.956</v>
      </c>
      <c r="T1065" s="15">
        <f t="shared" si="242"/>
        <v>33563.94</v>
      </c>
      <c r="U1065" s="15">
        <f>T1065/INPUTS!$B$7*1000</f>
        <v>41954925</v>
      </c>
      <c r="V1065" s="15">
        <f>T1065*INPUTS!$B$6</f>
        <v>106062.0504</v>
      </c>
      <c r="W1065" s="54" t="s">
        <v>396</v>
      </c>
      <c r="X1065" s="54" t="s">
        <v>396</v>
      </c>
      <c r="Y1065" s="67">
        <f>IFERROR(VLOOKUP(E1065,INPUTS!$A$44:$B$103,2,0),0)</f>
        <v>0</v>
      </c>
      <c r="Z1065" s="15">
        <f t="shared" si="243"/>
        <v>0</v>
      </c>
      <c r="AA1065" s="20">
        <f>IFERROR(VLOOKUP(E1065,INPUTS!$A$44:$C$103,3,0),SCENARIOS!$J$23)</f>
        <v>0.05</v>
      </c>
      <c r="AB1065" s="15">
        <f t="shared" si="244"/>
        <v>2041.78325084897</v>
      </c>
      <c r="AC1065" s="20">
        <f>IFERROR(VLOOKUP($E1065,INPUTS!$A$44:$G$103,4,0),SCENARIOS!$K$23)</f>
        <v>0.1</v>
      </c>
      <c r="AD1065" s="15">
        <f t="shared" si="245"/>
        <v>4968.28303643422</v>
      </c>
      <c r="AE1065" s="20">
        <f>IFERROR(VLOOKUP($E1065,INPUTS!$A$44:$G$103,5,0),SCENARIOS!$L$23)</f>
        <v>0.2</v>
      </c>
      <c r="AF1065" s="15">
        <f t="shared" si="246"/>
        <v>12089.3519524448</v>
      </c>
      <c r="AG1065" s="20">
        <f>IFERROR(VLOOKUP($E1065,INPUTS!$A$44:$G$103,6,0),SCENARIOS!$M$23)</f>
        <v>0.3</v>
      </c>
      <c r="AH1065" s="15">
        <f t="shared" si="247"/>
        <v>22062.8177116156</v>
      </c>
      <c r="AI1065" s="20">
        <f>IFERROR(VLOOKUP($E1065,INPUTS!$A$44:$G$103,7,0),SCENARIOS!$N$23)</f>
        <v>0.4</v>
      </c>
      <c r="AJ1065" s="15">
        <f t="shared" si="248"/>
        <v>35790.3882719456</v>
      </c>
      <c r="AL1065" t="str">
        <f t="shared" si="249"/>
        <v>Y</v>
      </c>
      <c r="AM1065" s="21">
        <f t="shared" si="250"/>
        <v>89475.970679864</v>
      </c>
    </row>
    <row r="1066" ht="15" customHeight="1" spans="1:39">
      <c r="A1066" s="52" t="s">
        <v>2083</v>
      </c>
      <c r="B1066" s="52" t="s">
        <v>434</v>
      </c>
      <c r="C1066" s="52" t="s">
        <v>435</v>
      </c>
      <c r="D1066" s="52" t="s">
        <v>929</v>
      </c>
      <c r="E1066" s="10" t="s">
        <v>267</v>
      </c>
      <c r="F1066" s="52" t="s">
        <v>436</v>
      </c>
      <c r="G1066" s="52" t="s">
        <v>173</v>
      </c>
      <c r="H1066" s="52" t="s">
        <v>234</v>
      </c>
      <c r="I1066" s="52" t="s">
        <v>424</v>
      </c>
      <c r="J1066" s="52" t="s">
        <v>173</v>
      </c>
      <c r="K1066" s="52" t="s">
        <v>931</v>
      </c>
      <c r="L1066" s="53" t="s">
        <v>291</v>
      </c>
      <c r="M1066" s="13">
        <v>365</v>
      </c>
      <c r="N1066" s="14">
        <f t="shared" si="239"/>
        <v>1</v>
      </c>
      <c r="O1066" s="15">
        <v>8150</v>
      </c>
      <c r="P1066" s="15">
        <f t="shared" si="240"/>
        <v>2974750</v>
      </c>
      <c r="Q1066" s="16">
        <f>IFERROR(VLOOKUP(G1066,SCENARIOS!$A$13:$E$18,2,0),0.025)</f>
        <v>0.04</v>
      </c>
      <c r="R1066" s="52">
        <f>IFERROR(VLOOKUP(L1066,INPUTS!$A$107:$B$120,2,0),0.0082)</f>
        <v>0.0079</v>
      </c>
      <c r="S1066" s="52">
        <f t="shared" si="241"/>
        <v>64.385</v>
      </c>
      <c r="T1066" s="15">
        <f t="shared" si="242"/>
        <v>23500.525</v>
      </c>
      <c r="U1066" s="15">
        <f>T1066/INPUTS!$B$7*1000</f>
        <v>29375656.25</v>
      </c>
      <c r="V1066" s="15">
        <f>T1066*INPUTS!$B$6</f>
        <v>74261.659</v>
      </c>
      <c r="W1066" s="54" t="s">
        <v>396</v>
      </c>
      <c r="X1066" s="54" t="s">
        <v>396</v>
      </c>
      <c r="Y1066" s="67">
        <f>IFERROR(VLOOKUP(E1066,INPUTS!$A$44:$B$103,2,0),0)</f>
        <v>0</v>
      </c>
      <c r="Z1066" s="15">
        <f t="shared" si="243"/>
        <v>0</v>
      </c>
      <c r="AA1066" s="20">
        <f>IFERROR(VLOOKUP(E1066,INPUTS!$A$44:$C$103,3,0),SCENARIOS!$J$23)</f>
        <v>0.05</v>
      </c>
      <c r="AB1066" s="15">
        <f t="shared" si="244"/>
        <v>1429.59909745869</v>
      </c>
      <c r="AC1066" s="20">
        <f>IFERROR(VLOOKUP($E1066,INPUTS!$A$44:$G$103,4,0),SCENARIOS!$K$23)</f>
        <v>0.1</v>
      </c>
      <c r="AD1066" s="15">
        <f t="shared" si="245"/>
        <v>3478.65178238307</v>
      </c>
      <c r="AE1066" s="20">
        <f>IFERROR(VLOOKUP($E1066,INPUTS!$A$44:$G$103,5,0),SCENARIOS!$L$23)</f>
        <v>0.2</v>
      </c>
      <c r="AF1066" s="15">
        <f t="shared" si="246"/>
        <v>8464.62357495059</v>
      </c>
      <c r="AG1066" s="20">
        <f>IFERROR(VLOOKUP($E1066,INPUTS!$A$44:$G$103,6,0),SCENARIOS!$M$23)</f>
        <v>0.3</v>
      </c>
      <c r="AH1066" s="15">
        <f t="shared" si="247"/>
        <v>15447.7632602806</v>
      </c>
      <c r="AI1066" s="20">
        <f>IFERROR(VLOOKUP($E1066,INPUTS!$A$44:$G$103,7,0),SCENARIOS!$N$23)</f>
        <v>0.4</v>
      </c>
      <c r="AJ1066" s="15">
        <f t="shared" si="248"/>
        <v>25059.4213416114</v>
      </c>
      <c r="AL1066" t="str">
        <f t="shared" si="249"/>
        <v>N</v>
      </c>
      <c r="AM1066" s="21">
        <f t="shared" si="250"/>
        <v>62648.5533540285</v>
      </c>
    </row>
    <row r="1067" ht="15" customHeight="1" spans="1:39">
      <c r="A1067" s="52" t="s">
        <v>2084</v>
      </c>
      <c r="B1067" s="52" t="s">
        <v>434</v>
      </c>
      <c r="C1067" s="52" t="s">
        <v>435</v>
      </c>
      <c r="D1067" s="52" t="s">
        <v>929</v>
      </c>
      <c r="E1067" s="10" t="s">
        <v>269</v>
      </c>
      <c r="F1067" s="52" t="s">
        <v>436</v>
      </c>
      <c r="G1067" s="52" t="s">
        <v>173</v>
      </c>
      <c r="H1067" s="52" t="s">
        <v>224</v>
      </c>
      <c r="I1067" s="52" t="s">
        <v>938</v>
      </c>
      <c r="J1067" s="52" t="s">
        <v>165</v>
      </c>
      <c r="K1067" s="52" t="s">
        <v>931</v>
      </c>
      <c r="L1067" s="53" t="s">
        <v>291</v>
      </c>
      <c r="M1067" s="13">
        <v>730</v>
      </c>
      <c r="N1067" s="14">
        <f t="shared" si="239"/>
        <v>2</v>
      </c>
      <c r="O1067" s="15">
        <v>14490</v>
      </c>
      <c r="P1067" s="15">
        <f t="shared" si="240"/>
        <v>10577700</v>
      </c>
      <c r="Q1067" s="16">
        <f>IFERROR(VLOOKUP(G1067,SCENARIOS!$A$13:$E$18,2,0),0.025)</f>
        <v>0.04</v>
      </c>
      <c r="R1067" s="52">
        <f>IFERROR(VLOOKUP(L1067,INPUTS!$A$107:$B$120,2,0),0.0082)</f>
        <v>0.0079</v>
      </c>
      <c r="S1067" s="52">
        <f t="shared" si="241"/>
        <v>114.471</v>
      </c>
      <c r="T1067" s="15">
        <f t="shared" si="242"/>
        <v>83563.83</v>
      </c>
      <c r="U1067" s="15">
        <f>T1067/INPUTS!$B$7*1000</f>
        <v>104454787.5</v>
      </c>
      <c r="V1067" s="15">
        <f>T1067*INPUTS!$B$6</f>
        <v>264061.7028</v>
      </c>
      <c r="W1067" s="54" t="s">
        <v>396</v>
      </c>
      <c r="X1067" s="54" t="s">
        <v>396</v>
      </c>
      <c r="Y1067" s="67">
        <f>IFERROR(VLOOKUP(E1067,INPUTS!$A$44:$B$103,2,0),0)</f>
        <v>0</v>
      </c>
      <c r="Z1067" s="15">
        <f t="shared" si="243"/>
        <v>0</v>
      </c>
      <c r="AA1067" s="20">
        <f>IFERROR(VLOOKUP(E1067,INPUTS!$A$44:$C$103,3,0),SCENARIOS!$J$23)</f>
        <v>0.05</v>
      </c>
      <c r="AB1067" s="15">
        <f t="shared" si="244"/>
        <v>5083.40881525801</v>
      </c>
      <c r="AC1067" s="20">
        <f>IFERROR(VLOOKUP($E1067,INPUTS!$A$44:$G$103,4,0),SCENARIOS!$K$23)</f>
        <v>0.1</v>
      </c>
      <c r="AD1067" s="15">
        <f t="shared" si="245"/>
        <v>12369.4881783388</v>
      </c>
      <c r="AE1067" s="20">
        <f>IFERROR(VLOOKUP($E1067,INPUTS!$A$44:$G$103,5,0),SCENARIOS!$L$23)</f>
        <v>0.2</v>
      </c>
      <c r="AF1067" s="15">
        <f t="shared" si="246"/>
        <v>30098.7473867568</v>
      </c>
      <c r="AG1067" s="20">
        <f>IFERROR(VLOOKUP($E1067,INPUTS!$A$44:$G$103,6,0),SCENARIOS!$M$23)</f>
        <v>0.3</v>
      </c>
      <c r="AH1067" s="15">
        <f t="shared" si="247"/>
        <v>54929.5925500532</v>
      </c>
      <c r="AI1067" s="20">
        <f>IFERROR(VLOOKUP($E1067,INPUTS!$A$44:$G$103,7,0),SCENARIOS!$N$23)</f>
        <v>0.4</v>
      </c>
      <c r="AJ1067" s="15">
        <f t="shared" si="248"/>
        <v>89106.9976048955</v>
      </c>
      <c r="AL1067" t="str">
        <f t="shared" si="249"/>
        <v>N</v>
      </c>
      <c r="AM1067" s="21">
        <f t="shared" si="250"/>
        <v>222767.494012239</v>
      </c>
    </row>
    <row r="1068" ht="15" customHeight="1" spans="1:39">
      <c r="A1068" s="52" t="s">
        <v>2085</v>
      </c>
      <c r="B1068" s="52" t="s">
        <v>579</v>
      </c>
      <c r="C1068" s="52" t="s">
        <v>580</v>
      </c>
      <c r="D1068" s="52" t="s">
        <v>929</v>
      </c>
      <c r="E1068" s="10" t="s">
        <v>271</v>
      </c>
      <c r="F1068" s="52" t="s">
        <v>581</v>
      </c>
      <c r="G1068" s="52" t="s">
        <v>173</v>
      </c>
      <c r="H1068" s="52" t="s">
        <v>224</v>
      </c>
      <c r="I1068" s="52" t="s">
        <v>938</v>
      </c>
      <c r="J1068" s="52" t="s">
        <v>165</v>
      </c>
      <c r="K1068" s="52" t="s">
        <v>931</v>
      </c>
      <c r="L1068" s="53" t="s">
        <v>293</v>
      </c>
      <c r="M1068" s="13">
        <v>730</v>
      </c>
      <c r="N1068" s="14">
        <f t="shared" si="239"/>
        <v>2</v>
      </c>
      <c r="O1068" s="15">
        <v>18330</v>
      </c>
      <c r="P1068" s="15">
        <f t="shared" si="240"/>
        <v>13380900</v>
      </c>
      <c r="Q1068" s="16">
        <f>IFERROR(VLOOKUP(G1068,SCENARIOS!$A$13:$E$18,2,0),0.025)</f>
        <v>0.04</v>
      </c>
      <c r="R1068" s="52">
        <f>IFERROR(VLOOKUP(L1068,INPUTS!$A$107:$B$120,2,0),0.0082)</f>
        <v>0.0079</v>
      </c>
      <c r="S1068" s="52">
        <f t="shared" si="241"/>
        <v>144.807</v>
      </c>
      <c r="T1068" s="15">
        <f t="shared" si="242"/>
        <v>105709.11</v>
      </c>
      <c r="U1068" s="15">
        <f>T1068/INPUTS!$B$7*1000</f>
        <v>132136387.5</v>
      </c>
      <c r="V1068" s="15">
        <f>T1068*INPUTS!$B$6</f>
        <v>334040.7876</v>
      </c>
      <c r="W1068" s="54" t="s">
        <v>396</v>
      </c>
      <c r="X1068" s="54" t="s">
        <v>396</v>
      </c>
      <c r="Y1068" s="67">
        <f>IFERROR(VLOOKUP(E1068,INPUTS!$A$44:$B$103,2,0),0)</f>
        <v>0</v>
      </c>
      <c r="Z1068" s="15">
        <f t="shared" si="243"/>
        <v>0</v>
      </c>
      <c r="AA1068" s="20">
        <f>IFERROR(VLOOKUP(E1068,INPUTS!$A$44:$C$103,3,0),SCENARIOS!$J$23)</f>
        <v>0.02</v>
      </c>
      <c r="AB1068" s="15">
        <f t="shared" si="244"/>
        <v>2572.22590983242</v>
      </c>
      <c r="AC1068" s="20">
        <f>IFERROR(VLOOKUP($E1068,INPUTS!$A$44:$G$103,4,0),SCENARIOS!$K$23)</f>
        <v>0.05</v>
      </c>
      <c r="AD1068" s="15">
        <f t="shared" si="245"/>
        <v>7823.76529706523</v>
      </c>
      <c r="AE1068" s="20">
        <f>IFERROR(VLOOKUP($E1068,INPUTS!$A$44:$G$103,5,0),SCENARIOS!$L$23)</f>
        <v>0.15</v>
      </c>
      <c r="AF1068" s="15">
        <f t="shared" si="246"/>
        <v>28556.4202691124</v>
      </c>
      <c r="AG1068" s="20">
        <f>IFERROR(VLOOKUP($E1068,INPUTS!$A$44:$G$103,6,0),SCENARIOS!$M$23)</f>
        <v>0.2</v>
      </c>
      <c r="AH1068" s="15">
        <f t="shared" si="247"/>
        <v>46324.3354700931</v>
      </c>
      <c r="AI1068" s="20">
        <f>IFERROR(VLOOKUP($E1068,INPUTS!$A$44:$G$103,7,0),SCENARIOS!$N$23)</f>
        <v>0.3</v>
      </c>
      <c r="AJ1068" s="15">
        <f t="shared" si="248"/>
        <v>84540.9558021602</v>
      </c>
      <c r="AL1068" t="str">
        <f t="shared" si="249"/>
        <v>N</v>
      </c>
      <c r="AM1068" s="21">
        <f t="shared" si="250"/>
        <v>281803.186007201</v>
      </c>
    </row>
    <row r="1069" ht="15" customHeight="1" spans="1:39">
      <c r="A1069" s="52" t="s">
        <v>2086</v>
      </c>
      <c r="B1069" s="52" t="s">
        <v>579</v>
      </c>
      <c r="C1069" s="52" t="s">
        <v>580</v>
      </c>
      <c r="D1069" s="52" t="s">
        <v>929</v>
      </c>
      <c r="E1069" s="10" t="s">
        <v>271</v>
      </c>
      <c r="F1069" s="52" t="s">
        <v>581</v>
      </c>
      <c r="G1069" s="52" t="s">
        <v>173</v>
      </c>
      <c r="H1069" s="52" t="s">
        <v>670</v>
      </c>
      <c r="I1069" s="52" t="s">
        <v>930</v>
      </c>
      <c r="J1069" s="52" t="s">
        <v>169</v>
      </c>
      <c r="K1069" s="52" t="s">
        <v>931</v>
      </c>
      <c r="L1069" s="53" t="s">
        <v>291</v>
      </c>
      <c r="M1069" s="13">
        <v>365</v>
      </c>
      <c r="N1069" s="14">
        <f t="shared" si="239"/>
        <v>1</v>
      </c>
      <c r="O1069" s="15">
        <v>7090</v>
      </c>
      <c r="P1069" s="15">
        <f t="shared" si="240"/>
        <v>2587850</v>
      </c>
      <c r="Q1069" s="16">
        <f>IFERROR(VLOOKUP(G1069,SCENARIOS!$A$13:$E$18,2,0),0.025)</f>
        <v>0.04</v>
      </c>
      <c r="R1069" s="52">
        <f>IFERROR(VLOOKUP(L1069,INPUTS!$A$107:$B$120,2,0),0.0082)</f>
        <v>0.0079</v>
      </c>
      <c r="S1069" s="52">
        <f t="shared" si="241"/>
        <v>56.011</v>
      </c>
      <c r="T1069" s="15">
        <f t="shared" si="242"/>
        <v>20444.015</v>
      </c>
      <c r="U1069" s="15">
        <f>T1069/INPUTS!$B$7*1000</f>
        <v>25555018.75</v>
      </c>
      <c r="V1069" s="15">
        <f>T1069*INPUTS!$B$6</f>
        <v>64603.0874</v>
      </c>
      <c r="W1069" s="54" t="s">
        <v>396</v>
      </c>
      <c r="X1069" s="54" t="s">
        <v>396</v>
      </c>
      <c r="Y1069" s="67">
        <f>IFERROR(VLOOKUP(E1069,INPUTS!$A$44:$B$103,2,0),0)</f>
        <v>0</v>
      </c>
      <c r="Z1069" s="15">
        <f t="shared" si="243"/>
        <v>0</v>
      </c>
      <c r="AA1069" s="20">
        <f>IFERROR(VLOOKUP(E1069,INPUTS!$A$44:$C$103,3,0),SCENARIOS!$J$23)</f>
        <v>0.02</v>
      </c>
      <c r="AB1069" s="15">
        <f t="shared" si="244"/>
        <v>497.465403729183</v>
      </c>
      <c r="AC1069" s="20">
        <f>IFERROR(VLOOKUP($E1069,INPUTS!$A$44:$G$103,4,0),SCENARIOS!$K$23)</f>
        <v>0.05</v>
      </c>
      <c r="AD1069" s="15">
        <f t="shared" si="245"/>
        <v>1513.10681822675</v>
      </c>
      <c r="AE1069" s="20">
        <f>IFERROR(VLOOKUP($E1069,INPUTS!$A$44:$G$103,5,0),SCENARIOS!$L$23)</f>
        <v>0.15</v>
      </c>
      <c r="AF1069" s="15">
        <f t="shared" si="246"/>
        <v>5522.7774061104</v>
      </c>
      <c r="AG1069" s="20">
        <f>IFERROR(VLOOKUP($E1069,INPUTS!$A$44:$G$103,6,0),SCENARIOS!$M$23)</f>
        <v>0.2</v>
      </c>
      <c r="AH1069" s="15">
        <f t="shared" si="247"/>
        <v>8959.07088060448</v>
      </c>
      <c r="AI1069" s="20">
        <f>IFERROR(VLOOKUP($E1069,INPUTS!$A$44:$G$103,7,0),SCENARIOS!$N$23)</f>
        <v>0.3</v>
      </c>
      <c r="AJ1069" s="15">
        <f t="shared" si="248"/>
        <v>16350.1193845422</v>
      </c>
      <c r="AL1069" t="str">
        <f t="shared" si="249"/>
        <v>N</v>
      </c>
      <c r="AM1069" s="21">
        <f t="shared" si="250"/>
        <v>54500.3979484739</v>
      </c>
    </row>
    <row r="1070" ht="15" customHeight="1" spans="1:39">
      <c r="A1070" s="52" t="s">
        <v>2087</v>
      </c>
      <c r="B1070" s="52" t="s">
        <v>579</v>
      </c>
      <c r="C1070" s="52" t="s">
        <v>580</v>
      </c>
      <c r="D1070" s="52" t="s">
        <v>929</v>
      </c>
      <c r="E1070" s="10" t="s">
        <v>271</v>
      </c>
      <c r="F1070" s="52" t="s">
        <v>581</v>
      </c>
      <c r="G1070" s="52" t="s">
        <v>173</v>
      </c>
      <c r="H1070" s="52" t="s">
        <v>264</v>
      </c>
      <c r="I1070" s="52" t="s">
        <v>436</v>
      </c>
      <c r="J1070" s="52" t="s">
        <v>173</v>
      </c>
      <c r="K1070" s="52" t="s">
        <v>931</v>
      </c>
      <c r="L1070" s="53" t="s">
        <v>279</v>
      </c>
      <c r="M1070" s="13">
        <v>5475</v>
      </c>
      <c r="N1070" s="14">
        <f t="shared" si="239"/>
        <v>15</v>
      </c>
      <c r="O1070" s="15">
        <v>2160</v>
      </c>
      <c r="P1070" s="15">
        <f t="shared" si="240"/>
        <v>11826000</v>
      </c>
      <c r="Q1070" s="16">
        <f>IFERROR(VLOOKUP(G1070,SCENARIOS!$A$13:$E$18,2,0),0.025)</f>
        <v>0.04</v>
      </c>
      <c r="R1070" s="52">
        <f>IFERROR(VLOOKUP(L1070,INPUTS!$A$107:$B$120,2,0),0.0082)</f>
        <v>0.0039</v>
      </c>
      <c r="S1070" s="52">
        <f t="shared" si="241"/>
        <v>8.424</v>
      </c>
      <c r="T1070" s="15">
        <f t="shared" si="242"/>
        <v>46121.4</v>
      </c>
      <c r="U1070" s="15">
        <f>T1070/INPUTS!$B$7*1000</f>
        <v>57651750</v>
      </c>
      <c r="V1070" s="15">
        <f>T1070*INPUTS!$B$6</f>
        <v>145743.624</v>
      </c>
      <c r="W1070" s="54" t="s">
        <v>396</v>
      </c>
      <c r="X1070" s="54" t="s">
        <v>396</v>
      </c>
      <c r="Y1070" s="67">
        <f>IFERROR(VLOOKUP(E1070,INPUTS!$A$44:$B$103,2,0),0)</f>
        <v>0</v>
      </c>
      <c r="Z1070" s="15">
        <f t="shared" si="243"/>
        <v>0</v>
      </c>
      <c r="AA1070" s="20">
        <f>IFERROR(VLOOKUP(E1070,INPUTS!$A$44:$C$103,3,0),SCENARIOS!$J$23)</f>
        <v>0.02</v>
      </c>
      <c r="AB1070" s="15">
        <f t="shared" si="244"/>
        <v>1122.27470345503</v>
      </c>
      <c r="AC1070" s="20">
        <f>IFERROR(VLOOKUP($E1070,INPUTS!$A$44:$G$103,4,0),SCENARIOS!$K$23)</f>
        <v>0.05</v>
      </c>
      <c r="AD1070" s="15">
        <f t="shared" si="245"/>
        <v>3413.54693812165</v>
      </c>
      <c r="AE1070" s="20">
        <f>IFERROR(VLOOKUP($E1070,INPUTS!$A$44:$G$103,5,0),SCENARIOS!$L$23)</f>
        <v>0.15</v>
      </c>
      <c r="AF1070" s="15">
        <f t="shared" si="246"/>
        <v>12459.305369233</v>
      </c>
      <c r="AG1070" s="20">
        <f>IFERROR(VLOOKUP($E1070,INPUTS!$A$44:$G$103,6,0),SCENARIOS!$M$23)</f>
        <v>0.2</v>
      </c>
      <c r="AH1070" s="15">
        <f t="shared" si="247"/>
        <v>20211.5333858203</v>
      </c>
      <c r="AI1070" s="20">
        <f>IFERROR(VLOOKUP($E1070,INPUTS!$A$44:$G$103,7,0),SCENARIOS!$N$23)</f>
        <v>0.3</v>
      </c>
      <c r="AJ1070" s="15">
        <f t="shared" si="248"/>
        <v>36885.6311337192</v>
      </c>
      <c r="AL1070" t="str">
        <f t="shared" si="249"/>
        <v>N</v>
      </c>
      <c r="AM1070" s="21">
        <f t="shared" si="250"/>
        <v>122952.103779064</v>
      </c>
    </row>
    <row r="1071" ht="15" customHeight="1" spans="1:39">
      <c r="A1071" s="52" t="s">
        <v>2088</v>
      </c>
      <c r="B1071" s="52" t="s">
        <v>579</v>
      </c>
      <c r="C1071" s="52" t="s">
        <v>580</v>
      </c>
      <c r="D1071" s="52" t="s">
        <v>929</v>
      </c>
      <c r="E1071" s="10" t="s">
        <v>271</v>
      </c>
      <c r="F1071" s="52" t="s">
        <v>581</v>
      </c>
      <c r="G1071" s="52" t="s">
        <v>173</v>
      </c>
      <c r="H1071" s="52" t="s">
        <v>267</v>
      </c>
      <c r="I1071" s="52" t="s">
        <v>436</v>
      </c>
      <c r="J1071" s="52" t="s">
        <v>173</v>
      </c>
      <c r="K1071" s="52" t="s">
        <v>931</v>
      </c>
      <c r="L1071" s="53" t="s">
        <v>279</v>
      </c>
      <c r="M1071" s="13">
        <v>3650</v>
      </c>
      <c r="N1071" s="14">
        <f t="shared" si="239"/>
        <v>10</v>
      </c>
      <c r="O1071" s="15">
        <v>2590</v>
      </c>
      <c r="P1071" s="15">
        <f t="shared" si="240"/>
        <v>9453500</v>
      </c>
      <c r="Q1071" s="16">
        <f>IFERROR(VLOOKUP(G1071,SCENARIOS!$A$13:$E$18,2,0),0.025)</f>
        <v>0.04</v>
      </c>
      <c r="R1071" s="52">
        <f>IFERROR(VLOOKUP(L1071,INPUTS!$A$107:$B$120,2,0),0.0082)</f>
        <v>0.0039</v>
      </c>
      <c r="S1071" s="52">
        <f t="shared" si="241"/>
        <v>10.101</v>
      </c>
      <c r="T1071" s="15">
        <f t="shared" si="242"/>
        <v>36868.65</v>
      </c>
      <c r="U1071" s="15">
        <f>T1071/INPUTS!$B$7*1000</f>
        <v>46085812.5</v>
      </c>
      <c r="V1071" s="15">
        <f>T1071*INPUTS!$B$6</f>
        <v>116504.934</v>
      </c>
      <c r="W1071" s="54" t="s">
        <v>396</v>
      </c>
      <c r="X1071" s="54" t="s">
        <v>396</v>
      </c>
      <c r="Y1071" s="67">
        <f>IFERROR(VLOOKUP(E1071,INPUTS!$A$44:$B$103,2,0),0)</f>
        <v>0</v>
      </c>
      <c r="Z1071" s="15">
        <f t="shared" si="243"/>
        <v>0</v>
      </c>
      <c r="AA1071" s="20">
        <f>IFERROR(VLOOKUP(E1071,INPUTS!$A$44:$C$103,3,0),SCENARIOS!$J$23)</f>
        <v>0.02</v>
      </c>
      <c r="AB1071" s="15">
        <f t="shared" si="244"/>
        <v>897.127000601395</v>
      </c>
      <c r="AC1071" s="20">
        <f>IFERROR(VLOOKUP($E1071,INPUTS!$A$44:$G$103,4,0),SCENARIOS!$K$23)</f>
        <v>0.05</v>
      </c>
      <c r="AD1071" s="15">
        <f t="shared" si="245"/>
        <v>2728.73042275774</v>
      </c>
      <c r="AE1071" s="20">
        <f>IFERROR(VLOOKUP($E1071,INPUTS!$A$44:$G$103,5,0),SCENARIOS!$L$23)</f>
        <v>0.15</v>
      </c>
      <c r="AF1071" s="15">
        <f t="shared" si="246"/>
        <v>9959.75336614613</v>
      </c>
      <c r="AG1071" s="20">
        <f>IFERROR(VLOOKUP($E1071,INPUTS!$A$44:$G$103,6,0),SCENARIOS!$M$23)</f>
        <v>0.2</v>
      </c>
      <c r="AH1071" s="15">
        <f t="shared" si="247"/>
        <v>16156.7504534798</v>
      </c>
      <c r="AI1071" s="20">
        <f>IFERROR(VLOOKUP($E1071,INPUTS!$A$44:$G$103,7,0),SCENARIOS!$N$23)</f>
        <v>0.3</v>
      </c>
      <c r="AJ1071" s="15">
        <f t="shared" si="248"/>
        <v>29485.7359988681</v>
      </c>
      <c r="AL1071" t="str">
        <f t="shared" si="249"/>
        <v>N</v>
      </c>
      <c r="AM1071" s="21">
        <f t="shared" si="250"/>
        <v>98285.7866628938</v>
      </c>
    </row>
    <row r="1072" ht="15" customHeight="1" spans="1:39">
      <c r="A1072" s="52" t="s">
        <v>2089</v>
      </c>
      <c r="B1072" s="52" t="s">
        <v>579</v>
      </c>
      <c r="C1072" s="52" t="s">
        <v>580</v>
      </c>
      <c r="D1072" s="52" t="s">
        <v>929</v>
      </c>
      <c r="E1072" s="10" t="s">
        <v>271</v>
      </c>
      <c r="F1072" s="52" t="s">
        <v>581</v>
      </c>
      <c r="G1072" s="52" t="s">
        <v>173</v>
      </c>
      <c r="H1072" s="52" t="s">
        <v>428</v>
      </c>
      <c r="I1072" s="52" t="s">
        <v>1620</v>
      </c>
      <c r="J1072" s="52" t="s">
        <v>173</v>
      </c>
      <c r="K1072" s="52" t="s">
        <v>931</v>
      </c>
      <c r="L1072" s="53" t="s">
        <v>291</v>
      </c>
      <c r="M1072" s="13">
        <v>730</v>
      </c>
      <c r="N1072" s="14">
        <f t="shared" si="239"/>
        <v>2</v>
      </c>
      <c r="O1072" s="15">
        <v>9010</v>
      </c>
      <c r="P1072" s="15">
        <f t="shared" si="240"/>
        <v>6577300</v>
      </c>
      <c r="Q1072" s="16">
        <f>IFERROR(VLOOKUP(G1072,SCENARIOS!$A$13:$E$18,2,0),0.025)</f>
        <v>0.04</v>
      </c>
      <c r="R1072" s="52">
        <f>IFERROR(VLOOKUP(L1072,INPUTS!$A$107:$B$120,2,0),0.0082)</f>
        <v>0.0079</v>
      </c>
      <c r="S1072" s="52">
        <f t="shared" si="241"/>
        <v>71.179</v>
      </c>
      <c r="T1072" s="15">
        <f t="shared" si="242"/>
        <v>51960.67</v>
      </c>
      <c r="U1072" s="15">
        <f>T1072/INPUTS!$B$7*1000</f>
        <v>64950837.5</v>
      </c>
      <c r="V1072" s="15">
        <f>T1072*INPUTS!$B$6</f>
        <v>164195.7172</v>
      </c>
      <c r="W1072" s="54" t="s">
        <v>521</v>
      </c>
      <c r="X1072" s="54" t="s">
        <v>396</v>
      </c>
      <c r="Y1072" s="67">
        <f>IFERROR(VLOOKUP(E1072,INPUTS!$A$44:$B$103,2,0),0)</f>
        <v>0</v>
      </c>
      <c r="Z1072" s="15">
        <f t="shared" si="243"/>
        <v>0</v>
      </c>
      <c r="AA1072" s="20">
        <f>IFERROR(VLOOKUP(E1072,INPUTS!$A$44:$C$103,3,0),SCENARIOS!$J$23)</f>
        <v>0.02</v>
      </c>
      <c r="AB1072" s="15">
        <f t="shared" si="244"/>
        <v>1264.36199932297</v>
      </c>
      <c r="AC1072" s="20">
        <f>IFERROR(VLOOKUP($E1072,INPUTS!$A$44:$G$103,4,0),SCENARIOS!$K$23)</f>
        <v>0.05</v>
      </c>
      <c r="AD1072" s="15">
        <f t="shared" si="245"/>
        <v>3845.7242404014</v>
      </c>
      <c r="AE1072" s="20">
        <f>IFERROR(VLOOKUP($E1072,INPUTS!$A$44:$G$103,5,0),SCENARIOS!$L$23)</f>
        <v>0.15</v>
      </c>
      <c r="AF1072" s="15">
        <f t="shared" si="246"/>
        <v>14036.7346767432</v>
      </c>
      <c r="AG1072" s="20">
        <f>IFERROR(VLOOKUP($E1072,INPUTS!$A$44:$G$103,6,0),SCENARIOS!$M$23)</f>
        <v>0.2</v>
      </c>
      <c r="AH1072" s="15">
        <f t="shared" si="247"/>
        <v>22770.4453129045</v>
      </c>
      <c r="AI1072" s="20">
        <f>IFERROR(VLOOKUP($E1072,INPUTS!$A$44:$G$103,7,0),SCENARIOS!$N$23)</f>
        <v>0.3</v>
      </c>
      <c r="AJ1072" s="15">
        <f t="shared" si="248"/>
        <v>41555.5925683286</v>
      </c>
      <c r="AL1072" t="str">
        <f t="shared" si="249"/>
        <v>Y</v>
      </c>
      <c r="AM1072" s="21">
        <f t="shared" si="250"/>
        <v>138518.641894429</v>
      </c>
    </row>
    <row r="1073" ht="15" customHeight="1" spans="1:39">
      <c r="A1073" s="52" t="s">
        <v>2090</v>
      </c>
      <c r="B1073" s="52" t="s">
        <v>579</v>
      </c>
      <c r="C1073" s="52" t="s">
        <v>580</v>
      </c>
      <c r="D1073" s="52" t="s">
        <v>929</v>
      </c>
      <c r="E1073" s="10" t="s">
        <v>271</v>
      </c>
      <c r="F1073" s="52" t="s">
        <v>581</v>
      </c>
      <c r="G1073" s="52" t="s">
        <v>173</v>
      </c>
      <c r="H1073" s="52" t="s">
        <v>234</v>
      </c>
      <c r="I1073" s="52" t="s">
        <v>424</v>
      </c>
      <c r="J1073" s="52" t="s">
        <v>173</v>
      </c>
      <c r="K1073" s="52" t="s">
        <v>931</v>
      </c>
      <c r="L1073" s="53" t="s">
        <v>291</v>
      </c>
      <c r="M1073" s="13">
        <v>365</v>
      </c>
      <c r="N1073" s="14">
        <f t="shared" si="239"/>
        <v>1</v>
      </c>
      <c r="O1073" s="15">
        <v>9510</v>
      </c>
      <c r="P1073" s="15">
        <f t="shared" si="240"/>
        <v>3471150</v>
      </c>
      <c r="Q1073" s="16">
        <f>IFERROR(VLOOKUP(G1073,SCENARIOS!$A$13:$E$18,2,0),0.025)</f>
        <v>0.04</v>
      </c>
      <c r="R1073" s="52">
        <f>IFERROR(VLOOKUP(L1073,INPUTS!$A$107:$B$120,2,0),0.0082)</f>
        <v>0.0079</v>
      </c>
      <c r="S1073" s="52">
        <f t="shared" si="241"/>
        <v>75.129</v>
      </c>
      <c r="T1073" s="15">
        <f t="shared" si="242"/>
        <v>27422.085</v>
      </c>
      <c r="U1073" s="15">
        <f>T1073/INPUTS!$B$7*1000</f>
        <v>34277606.25</v>
      </c>
      <c r="V1073" s="15">
        <f>T1073*INPUTS!$B$6</f>
        <v>86653.7886</v>
      </c>
      <c r="W1073" s="54" t="s">
        <v>396</v>
      </c>
      <c r="X1073" s="54" t="s">
        <v>396</v>
      </c>
      <c r="Y1073" s="67">
        <f>IFERROR(VLOOKUP(E1073,INPUTS!$A$44:$B$103,2,0),0)</f>
        <v>0</v>
      </c>
      <c r="Z1073" s="15">
        <f t="shared" si="243"/>
        <v>0</v>
      </c>
      <c r="AA1073" s="20">
        <f>IFERROR(VLOOKUP(E1073,INPUTS!$A$44:$C$103,3,0),SCENARIOS!$J$23)</f>
        <v>0.02</v>
      </c>
      <c r="AB1073" s="15">
        <f t="shared" si="244"/>
        <v>667.26318610219</v>
      </c>
      <c r="AC1073" s="20">
        <f>IFERROR(VLOOKUP($E1073,INPUTS!$A$44:$G$103,4,0),SCENARIOS!$K$23)</f>
        <v>0.05</v>
      </c>
      <c r="AD1073" s="15">
        <f t="shared" si="245"/>
        <v>2029.56923008975</v>
      </c>
      <c r="AE1073" s="20">
        <f>IFERROR(VLOOKUP($E1073,INPUTS!$A$44:$G$103,5,0),SCENARIOS!$L$23)</f>
        <v>0.15</v>
      </c>
      <c r="AF1073" s="15">
        <f t="shared" si="246"/>
        <v>7407.8438832313</v>
      </c>
      <c r="AG1073" s="20">
        <f>IFERROR(VLOOKUP($E1073,INPUTS!$A$44:$G$103,6,0),SCENARIOS!$M$23)</f>
        <v>0.2</v>
      </c>
      <c r="AH1073" s="15">
        <f t="shared" si="247"/>
        <v>12017.0330147459</v>
      </c>
      <c r="AI1073" s="20">
        <f>IFERROR(VLOOKUP($E1073,INPUTS!$A$44:$G$103,7,0),SCENARIOS!$N$23)</f>
        <v>0.3</v>
      </c>
      <c r="AJ1073" s="15">
        <f t="shared" si="248"/>
        <v>21930.8371434409</v>
      </c>
      <c r="AL1073" t="str">
        <f t="shared" si="249"/>
        <v>N</v>
      </c>
      <c r="AM1073" s="21">
        <f t="shared" si="250"/>
        <v>73102.7904781363</v>
      </c>
    </row>
    <row r="1074" ht="15" customHeight="1" spans="1:39">
      <c r="A1074" s="52" t="s">
        <v>2091</v>
      </c>
      <c r="B1074" s="52" t="s">
        <v>579</v>
      </c>
      <c r="C1074" s="52" t="s">
        <v>580</v>
      </c>
      <c r="D1074" s="52" t="s">
        <v>929</v>
      </c>
      <c r="E1074" s="10" t="s">
        <v>271</v>
      </c>
      <c r="F1074" s="52" t="s">
        <v>581</v>
      </c>
      <c r="G1074" s="52" t="s">
        <v>173</v>
      </c>
      <c r="H1074" s="52" t="s">
        <v>505</v>
      </c>
      <c r="I1074" s="52" t="s">
        <v>504</v>
      </c>
      <c r="J1074" s="52" t="s">
        <v>173</v>
      </c>
      <c r="K1074" s="52" t="s">
        <v>931</v>
      </c>
      <c r="L1074" s="53" t="s">
        <v>291</v>
      </c>
      <c r="M1074" s="13">
        <v>365</v>
      </c>
      <c r="N1074" s="14">
        <f t="shared" si="239"/>
        <v>1</v>
      </c>
      <c r="O1074" s="15">
        <v>9780</v>
      </c>
      <c r="P1074" s="15">
        <f t="shared" si="240"/>
        <v>3569700</v>
      </c>
      <c r="Q1074" s="16">
        <f>IFERROR(VLOOKUP(G1074,SCENARIOS!$A$13:$E$18,2,0),0.025)</f>
        <v>0.04</v>
      </c>
      <c r="R1074" s="52">
        <f>IFERROR(VLOOKUP(L1074,INPUTS!$A$107:$B$120,2,0),0.0082)</f>
        <v>0.0079</v>
      </c>
      <c r="S1074" s="52">
        <f t="shared" si="241"/>
        <v>77.262</v>
      </c>
      <c r="T1074" s="15">
        <f t="shared" si="242"/>
        <v>28200.63</v>
      </c>
      <c r="U1074" s="15">
        <f>T1074/INPUTS!$B$7*1000</f>
        <v>35250787.5</v>
      </c>
      <c r="V1074" s="15">
        <f>T1074*INPUTS!$B$6</f>
        <v>89113.9908</v>
      </c>
      <c r="W1074" s="54" t="s">
        <v>396</v>
      </c>
      <c r="X1074" s="54" t="s">
        <v>396</v>
      </c>
      <c r="Y1074" s="67">
        <f>IFERROR(VLOOKUP(E1074,INPUTS!$A$44:$B$103,2,0),0)</f>
        <v>0</v>
      </c>
      <c r="Z1074" s="15">
        <f t="shared" si="243"/>
        <v>0</v>
      </c>
      <c r="AA1074" s="20">
        <f>IFERROR(VLOOKUP(E1074,INPUTS!$A$44:$C$103,3,0),SCENARIOS!$J$23)</f>
        <v>0.02</v>
      </c>
      <c r="AB1074" s="15">
        <f t="shared" si="244"/>
        <v>686.207566780171</v>
      </c>
      <c r="AC1074" s="20">
        <f>IFERROR(VLOOKUP($E1074,INPUTS!$A$44:$G$103,4,0),SCENARIOS!$K$23)</f>
        <v>0.05</v>
      </c>
      <c r="AD1074" s="15">
        <f t="shared" si="245"/>
        <v>2087.19106942984</v>
      </c>
      <c r="AE1074" s="20">
        <f>IFERROR(VLOOKUP($E1074,INPUTS!$A$44:$G$103,5,0),SCENARIOS!$L$23)</f>
        <v>0.15</v>
      </c>
      <c r="AF1074" s="15">
        <f t="shared" si="246"/>
        <v>7618.16121745553</v>
      </c>
      <c r="AG1074" s="20">
        <f>IFERROR(VLOOKUP($E1074,INPUTS!$A$44:$G$103,6,0),SCENARIOS!$M$23)</f>
        <v>0.2</v>
      </c>
      <c r="AH1074" s="15">
        <f t="shared" si="247"/>
        <v>12358.2106082245</v>
      </c>
      <c r="AI1074" s="20">
        <f>IFERROR(VLOOKUP($E1074,INPUTS!$A$44:$G$103,7,0),SCENARIOS!$N$23)</f>
        <v>0.3</v>
      </c>
      <c r="AJ1074" s="15">
        <f t="shared" si="248"/>
        <v>22553.4792074503</v>
      </c>
      <c r="AL1074" t="str">
        <f t="shared" si="249"/>
        <v>N</v>
      </c>
      <c r="AM1074" s="21">
        <f t="shared" si="250"/>
        <v>75178.2640248342</v>
      </c>
    </row>
    <row r="1075" ht="15" customHeight="1" spans="1:39">
      <c r="A1075" s="52" t="s">
        <v>2092</v>
      </c>
      <c r="B1075" s="52" t="s">
        <v>542</v>
      </c>
      <c r="C1075" s="52" t="s">
        <v>543</v>
      </c>
      <c r="D1075" s="52" t="s">
        <v>929</v>
      </c>
      <c r="E1075" s="10" t="s">
        <v>545</v>
      </c>
      <c r="F1075" s="52" t="s">
        <v>544</v>
      </c>
      <c r="G1075" s="52" t="s">
        <v>173</v>
      </c>
      <c r="H1075" s="52" t="s">
        <v>203</v>
      </c>
      <c r="I1075" s="52" t="s">
        <v>399</v>
      </c>
      <c r="J1075" s="52" t="s">
        <v>165</v>
      </c>
      <c r="K1075" s="52" t="s">
        <v>931</v>
      </c>
      <c r="L1075" s="53" t="s">
        <v>295</v>
      </c>
      <c r="M1075" s="13">
        <v>365</v>
      </c>
      <c r="N1075" s="14">
        <f t="shared" si="239"/>
        <v>1</v>
      </c>
      <c r="O1075" s="15">
        <v>9290</v>
      </c>
      <c r="P1075" s="15">
        <f t="shared" si="240"/>
        <v>3390850</v>
      </c>
      <c r="Q1075" s="16">
        <f>IFERROR(VLOOKUP(G1075,SCENARIOS!$A$13:$E$18,2,0),0.025)</f>
        <v>0.04</v>
      </c>
      <c r="R1075" s="52">
        <f>IFERROR(VLOOKUP(L1075,INPUTS!$A$107:$B$120,2,0),0.0082)</f>
        <v>0.0089</v>
      </c>
      <c r="S1075" s="52">
        <f t="shared" si="241"/>
        <v>82.681</v>
      </c>
      <c r="T1075" s="15">
        <f t="shared" si="242"/>
        <v>30178.565</v>
      </c>
      <c r="U1075" s="15">
        <f>T1075/INPUTS!$B$7*1000</f>
        <v>37723206.25</v>
      </c>
      <c r="V1075" s="15">
        <f>T1075*INPUTS!$B$6</f>
        <v>95364.2654</v>
      </c>
      <c r="W1075" s="54" t="s">
        <v>396</v>
      </c>
      <c r="X1075" s="54" t="s">
        <v>396</v>
      </c>
      <c r="Y1075" s="67">
        <f>IFERROR(VLOOKUP(E1075,INPUTS!$A$44:$B$103,2,0),0)</f>
        <v>0</v>
      </c>
      <c r="Z1075" s="15">
        <f t="shared" si="243"/>
        <v>0</v>
      </c>
      <c r="AA1075" s="20">
        <f>IFERROR(VLOOKUP(E1075,INPUTS!$A$44:$C$103,3,0),SCENARIOS!$J$23)</f>
        <v>0</v>
      </c>
      <c r="AB1075" s="15">
        <f t="shared" si="244"/>
        <v>0</v>
      </c>
      <c r="AC1075" s="20">
        <f>IFERROR(VLOOKUP($E1075,INPUTS!$A$44:$G$103,4,0),SCENARIOS!$K$23)</f>
        <v>0</v>
      </c>
      <c r="AD1075" s="15">
        <f t="shared" si="245"/>
        <v>0</v>
      </c>
      <c r="AE1075" s="20">
        <f>IFERROR(VLOOKUP($E1075,INPUTS!$A$44:$G$103,5,0),SCENARIOS!$L$23)</f>
        <v>0</v>
      </c>
      <c r="AF1075" s="15">
        <f t="shared" si="246"/>
        <v>0</v>
      </c>
      <c r="AG1075" s="20">
        <f>IFERROR(VLOOKUP($E1075,INPUTS!$A$44:$G$103,6,0),SCENARIOS!$M$23)</f>
        <v>0</v>
      </c>
      <c r="AH1075" s="15">
        <f t="shared" si="247"/>
        <v>0</v>
      </c>
      <c r="AI1075" s="20">
        <f>IFERROR(VLOOKUP($E1075,INPUTS!$A$44:$G$103,7,0),SCENARIOS!$N$23)</f>
        <v>0</v>
      </c>
      <c r="AJ1075" s="15">
        <f t="shared" si="248"/>
        <v>0</v>
      </c>
      <c r="AL1075" t="str">
        <f t="shared" si="249"/>
        <v>Y</v>
      </c>
      <c r="AM1075" s="21">
        <f t="shared" si="250"/>
        <v>80451.1150091547</v>
      </c>
    </row>
    <row r="1076" ht="15" customHeight="1" spans="1:39">
      <c r="A1076" s="52" t="s">
        <v>2093</v>
      </c>
      <c r="B1076" s="52" t="s">
        <v>542</v>
      </c>
      <c r="C1076" s="52" t="s">
        <v>543</v>
      </c>
      <c r="D1076" s="52" t="s">
        <v>929</v>
      </c>
      <c r="E1076" s="10" t="s">
        <v>545</v>
      </c>
      <c r="F1076" s="52" t="s">
        <v>544</v>
      </c>
      <c r="G1076" s="52" t="s">
        <v>173</v>
      </c>
      <c r="H1076" s="52" t="s">
        <v>1988</v>
      </c>
      <c r="I1076" s="52" t="s">
        <v>600</v>
      </c>
      <c r="J1076" s="52" t="s">
        <v>165</v>
      </c>
      <c r="K1076" s="52" t="s">
        <v>931</v>
      </c>
      <c r="L1076" s="53" t="s">
        <v>295</v>
      </c>
      <c r="M1076" s="13">
        <v>365</v>
      </c>
      <c r="N1076" s="14">
        <f t="shared" si="239"/>
        <v>1</v>
      </c>
      <c r="O1076" s="15">
        <v>9140</v>
      </c>
      <c r="P1076" s="15">
        <f t="shared" si="240"/>
        <v>3336100</v>
      </c>
      <c r="Q1076" s="16">
        <f>IFERROR(VLOOKUP(G1076,SCENARIOS!$A$13:$E$18,2,0),0.025)</f>
        <v>0.04</v>
      </c>
      <c r="R1076" s="52">
        <f>IFERROR(VLOOKUP(L1076,INPUTS!$A$107:$B$120,2,0),0.0082)</f>
        <v>0.0089</v>
      </c>
      <c r="S1076" s="52">
        <f t="shared" si="241"/>
        <v>81.346</v>
      </c>
      <c r="T1076" s="15">
        <f t="shared" si="242"/>
        <v>29691.29</v>
      </c>
      <c r="U1076" s="15">
        <f>T1076/INPUTS!$B$7*1000</f>
        <v>37114112.5</v>
      </c>
      <c r="V1076" s="15">
        <f>T1076*INPUTS!$B$6</f>
        <v>93824.4764</v>
      </c>
      <c r="W1076" s="54" t="s">
        <v>396</v>
      </c>
      <c r="X1076" s="54" t="s">
        <v>396</v>
      </c>
      <c r="Y1076" s="67">
        <f>IFERROR(VLOOKUP(E1076,INPUTS!$A$44:$B$103,2,0),0)</f>
        <v>0</v>
      </c>
      <c r="Z1076" s="15">
        <f t="shared" si="243"/>
        <v>0</v>
      </c>
      <c r="AA1076" s="20">
        <f>IFERROR(VLOOKUP(E1076,INPUTS!$A$44:$C$103,3,0),SCENARIOS!$J$23)</f>
        <v>0</v>
      </c>
      <c r="AB1076" s="15">
        <f t="shared" si="244"/>
        <v>0</v>
      </c>
      <c r="AC1076" s="20">
        <f>IFERROR(VLOOKUP($E1076,INPUTS!$A$44:$G$103,4,0),SCENARIOS!$K$23)</f>
        <v>0</v>
      </c>
      <c r="AD1076" s="15">
        <f t="shared" si="245"/>
        <v>0</v>
      </c>
      <c r="AE1076" s="20">
        <f>IFERROR(VLOOKUP($E1076,INPUTS!$A$44:$G$103,5,0),SCENARIOS!$L$23)</f>
        <v>0</v>
      </c>
      <c r="AF1076" s="15">
        <f t="shared" si="246"/>
        <v>0</v>
      </c>
      <c r="AG1076" s="20">
        <f>IFERROR(VLOOKUP($E1076,INPUTS!$A$44:$G$103,6,0),SCENARIOS!$M$23)</f>
        <v>0</v>
      </c>
      <c r="AH1076" s="15">
        <f t="shared" si="247"/>
        <v>0</v>
      </c>
      <c r="AI1076" s="20">
        <f>IFERROR(VLOOKUP($E1076,INPUTS!$A$44:$G$103,7,0),SCENARIOS!$N$23)</f>
        <v>0</v>
      </c>
      <c r="AJ1076" s="15">
        <f t="shared" si="248"/>
        <v>0</v>
      </c>
      <c r="AL1076" t="str">
        <f t="shared" si="249"/>
        <v>N</v>
      </c>
      <c r="AM1076" s="21">
        <f t="shared" si="250"/>
        <v>79152.1196107292</v>
      </c>
    </row>
    <row r="1077" ht="15" customHeight="1" spans="1:39">
      <c r="A1077" s="52" t="s">
        <v>2094</v>
      </c>
      <c r="B1077" s="52" t="s">
        <v>542</v>
      </c>
      <c r="C1077" s="52" t="s">
        <v>543</v>
      </c>
      <c r="D1077" s="52" t="s">
        <v>929</v>
      </c>
      <c r="E1077" s="10" t="s">
        <v>545</v>
      </c>
      <c r="F1077" s="52" t="s">
        <v>544</v>
      </c>
      <c r="G1077" s="52" t="s">
        <v>173</v>
      </c>
      <c r="H1077" s="52" t="s">
        <v>208</v>
      </c>
      <c r="I1077" s="52" t="s">
        <v>391</v>
      </c>
      <c r="J1077" s="52" t="s">
        <v>165</v>
      </c>
      <c r="K1077" s="52" t="s">
        <v>931</v>
      </c>
      <c r="L1077" s="53" t="s">
        <v>297</v>
      </c>
      <c r="M1077" s="13">
        <v>365</v>
      </c>
      <c r="N1077" s="14">
        <f t="shared" si="239"/>
        <v>1</v>
      </c>
      <c r="O1077" s="15">
        <v>9010</v>
      </c>
      <c r="P1077" s="15">
        <f t="shared" si="240"/>
        <v>3288650</v>
      </c>
      <c r="Q1077" s="16">
        <f>IFERROR(VLOOKUP(G1077,SCENARIOS!$A$13:$E$18,2,0),0.025)</f>
        <v>0.04</v>
      </c>
      <c r="R1077" s="52">
        <f>IFERROR(VLOOKUP(L1077,INPUTS!$A$107:$B$120,2,0),0.0082)</f>
        <v>0.0105</v>
      </c>
      <c r="S1077" s="52">
        <f t="shared" si="241"/>
        <v>94.605</v>
      </c>
      <c r="T1077" s="15">
        <f t="shared" si="242"/>
        <v>34530.825</v>
      </c>
      <c r="U1077" s="15">
        <f>T1077/INPUTS!$B$7*1000</f>
        <v>43163531.25</v>
      </c>
      <c r="V1077" s="15">
        <f>T1077*INPUTS!$B$6</f>
        <v>109117.407</v>
      </c>
      <c r="W1077" s="54" t="s">
        <v>396</v>
      </c>
      <c r="X1077" s="54" t="s">
        <v>396</v>
      </c>
      <c r="Y1077" s="67">
        <f>IFERROR(VLOOKUP(E1077,INPUTS!$A$44:$B$103,2,0),0)</f>
        <v>0</v>
      </c>
      <c r="Z1077" s="15">
        <f t="shared" si="243"/>
        <v>0</v>
      </c>
      <c r="AA1077" s="20">
        <f>IFERROR(VLOOKUP(E1077,INPUTS!$A$44:$C$103,3,0),SCENARIOS!$J$23)</f>
        <v>0</v>
      </c>
      <c r="AB1077" s="15">
        <f t="shared" si="244"/>
        <v>0</v>
      </c>
      <c r="AC1077" s="20">
        <f>IFERROR(VLOOKUP($E1077,INPUTS!$A$44:$G$103,4,0),SCENARIOS!$K$23)</f>
        <v>0</v>
      </c>
      <c r="AD1077" s="15">
        <f t="shared" si="245"/>
        <v>0</v>
      </c>
      <c r="AE1077" s="20">
        <f>IFERROR(VLOOKUP($E1077,INPUTS!$A$44:$G$103,5,0),SCENARIOS!$L$23)</f>
        <v>0</v>
      </c>
      <c r="AF1077" s="15">
        <f t="shared" si="246"/>
        <v>0</v>
      </c>
      <c r="AG1077" s="20">
        <f>IFERROR(VLOOKUP($E1077,INPUTS!$A$44:$G$103,6,0),SCENARIOS!$M$23)</f>
        <v>0</v>
      </c>
      <c r="AH1077" s="15">
        <f t="shared" si="247"/>
        <v>0</v>
      </c>
      <c r="AI1077" s="20">
        <f>IFERROR(VLOOKUP($E1077,INPUTS!$A$44:$G$103,7,0),SCENARIOS!$N$23)</f>
        <v>0</v>
      </c>
      <c r="AJ1077" s="15">
        <f t="shared" si="248"/>
        <v>0</v>
      </c>
      <c r="AL1077" t="str">
        <f t="shared" si="249"/>
        <v>N</v>
      </c>
      <c r="AM1077" s="21">
        <f t="shared" si="250"/>
        <v>92053.5278412342</v>
      </c>
    </row>
    <row r="1078" ht="15" customHeight="1" spans="1:39">
      <c r="A1078" s="52" t="s">
        <v>2095</v>
      </c>
      <c r="B1078" s="52" t="s">
        <v>542</v>
      </c>
      <c r="C1078" s="52" t="s">
        <v>543</v>
      </c>
      <c r="D1078" s="52" t="s">
        <v>929</v>
      </c>
      <c r="E1078" s="10" t="s">
        <v>545</v>
      </c>
      <c r="F1078" s="52" t="s">
        <v>544</v>
      </c>
      <c r="G1078" s="52" t="s">
        <v>173</v>
      </c>
      <c r="H1078" s="52" t="s">
        <v>505</v>
      </c>
      <c r="I1078" s="52" t="s">
        <v>504</v>
      </c>
      <c r="J1078" s="52" t="s">
        <v>173</v>
      </c>
      <c r="K1078" s="52" t="s">
        <v>931</v>
      </c>
      <c r="L1078" s="53" t="s">
        <v>288</v>
      </c>
      <c r="M1078" s="13">
        <v>730</v>
      </c>
      <c r="N1078" s="14">
        <f t="shared" si="239"/>
        <v>2</v>
      </c>
      <c r="O1078" s="15">
        <v>3720</v>
      </c>
      <c r="P1078" s="15">
        <f t="shared" si="240"/>
        <v>2715600</v>
      </c>
      <c r="Q1078" s="16">
        <f>IFERROR(VLOOKUP(G1078,SCENARIOS!$A$13:$E$18,2,0),0.025)</f>
        <v>0.04</v>
      </c>
      <c r="R1078" s="52">
        <f>IFERROR(VLOOKUP(L1078,INPUTS!$A$107:$B$120,2,0),0.0082)</f>
        <v>0.0085</v>
      </c>
      <c r="S1078" s="52">
        <f t="shared" si="241"/>
        <v>31.62</v>
      </c>
      <c r="T1078" s="15">
        <f t="shared" si="242"/>
        <v>23082.6</v>
      </c>
      <c r="U1078" s="15">
        <f>T1078/INPUTS!$B$7*1000</f>
        <v>28853250</v>
      </c>
      <c r="V1078" s="15">
        <f>T1078*INPUTS!$B$6</f>
        <v>72941.016</v>
      </c>
      <c r="W1078" s="54" t="s">
        <v>396</v>
      </c>
      <c r="X1078" s="54" t="s">
        <v>396</v>
      </c>
      <c r="Y1078" s="67">
        <f>IFERROR(VLOOKUP(E1078,INPUTS!$A$44:$B$103,2,0),0)</f>
        <v>0</v>
      </c>
      <c r="Z1078" s="15">
        <f t="shared" si="243"/>
        <v>0</v>
      </c>
      <c r="AA1078" s="20">
        <f>IFERROR(VLOOKUP(E1078,INPUTS!$A$44:$C$103,3,0),SCENARIOS!$J$23)</f>
        <v>0</v>
      </c>
      <c r="AB1078" s="15">
        <f t="shared" si="244"/>
        <v>0</v>
      </c>
      <c r="AC1078" s="20">
        <f>IFERROR(VLOOKUP($E1078,INPUTS!$A$44:$G$103,4,0),SCENARIOS!$K$23)</f>
        <v>0</v>
      </c>
      <c r="AD1078" s="15">
        <f t="shared" si="245"/>
        <v>0</v>
      </c>
      <c r="AE1078" s="20">
        <f>IFERROR(VLOOKUP($E1078,INPUTS!$A$44:$G$103,5,0),SCENARIOS!$L$23)</f>
        <v>0</v>
      </c>
      <c r="AF1078" s="15">
        <f t="shared" si="246"/>
        <v>0</v>
      </c>
      <c r="AG1078" s="20">
        <f>IFERROR(VLOOKUP($E1078,INPUTS!$A$44:$G$103,6,0),SCENARIOS!$M$23)</f>
        <v>0</v>
      </c>
      <c r="AH1078" s="15">
        <f t="shared" si="247"/>
        <v>0</v>
      </c>
      <c r="AI1078" s="20">
        <f>IFERROR(VLOOKUP($E1078,INPUTS!$A$44:$G$103,7,0),SCENARIOS!$N$23)</f>
        <v>0</v>
      </c>
      <c r="AJ1078" s="15">
        <f t="shared" si="248"/>
        <v>0</v>
      </c>
      <c r="AL1078" t="str">
        <f t="shared" si="249"/>
        <v>Y</v>
      </c>
      <c r="AM1078" s="21">
        <f t="shared" si="250"/>
        <v>61534.4337051916</v>
      </c>
    </row>
    <row r="1079" ht="15" customHeight="1" spans="1:39">
      <c r="A1079" s="52" t="s">
        <v>2096</v>
      </c>
      <c r="B1079" s="52" t="s">
        <v>542</v>
      </c>
      <c r="C1079" s="52" t="s">
        <v>543</v>
      </c>
      <c r="D1079" s="52" t="s">
        <v>929</v>
      </c>
      <c r="E1079" s="10" t="s">
        <v>545</v>
      </c>
      <c r="F1079" s="52" t="s">
        <v>544</v>
      </c>
      <c r="G1079" s="52" t="s">
        <v>173</v>
      </c>
      <c r="H1079" s="52" t="s">
        <v>242</v>
      </c>
      <c r="I1079" s="52" t="s">
        <v>421</v>
      </c>
      <c r="J1079" s="52" t="s">
        <v>173</v>
      </c>
      <c r="K1079" s="52" t="s">
        <v>931</v>
      </c>
      <c r="L1079" s="53" t="s">
        <v>288</v>
      </c>
      <c r="M1079" s="13">
        <v>1460</v>
      </c>
      <c r="N1079" s="14">
        <f t="shared" si="239"/>
        <v>4</v>
      </c>
      <c r="O1079" s="15">
        <v>1440</v>
      </c>
      <c r="P1079" s="15">
        <f t="shared" si="240"/>
        <v>2102400</v>
      </c>
      <c r="Q1079" s="16">
        <f>IFERROR(VLOOKUP(G1079,SCENARIOS!$A$13:$E$18,2,0),0.025)</f>
        <v>0.04</v>
      </c>
      <c r="R1079" s="52">
        <f>IFERROR(VLOOKUP(L1079,INPUTS!$A$107:$B$120,2,0),0.0082)</f>
        <v>0.0085</v>
      </c>
      <c r="S1079" s="52">
        <f t="shared" si="241"/>
        <v>12.24</v>
      </c>
      <c r="T1079" s="15">
        <f t="shared" si="242"/>
        <v>17870.4</v>
      </c>
      <c r="U1079" s="15">
        <f>T1079/INPUTS!$B$7*1000</f>
        <v>22338000</v>
      </c>
      <c r="V1079" s="15">
        <f>T1079*INPUTS!$B$6</f>
        <v>56470.464</v>
      </c>
      <c r="W1079" s="54" t="s">
        <v>396</v>
      </c>
      <c r="X1079" s="54" t="s">
        <v>396</v>
      </c>
      <c r="Y1079" s="67">
        <f>IFERROR(VLOOKUP(E1079,INPUTS!$A$44:$B$103,2,0),0)</f>
        <v>0</v>
      </c>
      <c r="Z1079" s="15">
        <f t="shared" si="243"/>
        <v>0</v>
      </c>
      <c r="AA1079" s="20">
        <f>IFERROR(VLOOKUP(E1079,INPUTS!$A$44:$C$103,3,0),SCENARIOS!$J$23)</f>
        <v>0</v>
      </c>
      <c r="AB1079" s="15">
        <f t="shared" si="244"/>
        <v>0</v>
      </c>
      <c r="AC1079" s="20">
        <f>IFERROR(VLOOKUP($E1079,INPUTS!$A$44:$G$103,4,0),SCENARIOS!$K$23)</f>
        <v>0</v>
      </c>
      <c r="AD1079" s="15">
        <f t="shared" si="245"/>
        <v>0</v>
      </c>
      <c r="AE1079" s="20">
        <f>IFERROR(VLOOKUP($E1079,INPUTS!$A$44:$G$103,5,0),SCENARIOS!$L$23)</f>
        <v>0</v>
      </c>
      <c r="AF1079" s="15">
        <f t="shared" si="246"/>
        <v>0</v>
      </c>
      <c r="AG1079" s="20">
        <f>IFERROR(VLOOKUP($E1079,INPUTS!$A$44:$G$103,6,0),SCENARIOS!$M$23)</f>
        <v>0</v>
      </c>
      <c r="AH1079" s="15">
        <f t="shared" si="247"/>
        <v>0</v>
      </c>
      <c r="AI1079" s="20">
        <f>IFERROR(VLOOKUP($E1079,INPUTS!$A$44:$G$103,7,0),SCENARIOS!$N$23)</f>
        <v>0</v>
      </c>
      <c r="AJ1079" s="15">
        <f t="shared" si="248"/>
        <v>0</v>
      </c>
      <c r="AL1079" t="str">
        <f t="shared" si="249"/>
        <v>Y</v>
      </c>
      <c r="AM1079" s="21">
        <f t="shared" si="250"/>
        <v>47639.5615782129</v>
      </c>
    </row>
    <row r="1080" ht="15" customHeight="1" spans="1:39">
      <c r="A1080" s="52" t="s">
        <v>2097</v>
      </c>
      <c r="B1080" s="52" t="s">
        <v>542</v>
      </c>
      <c r="C1080" s="52" t="s">
        <v>543</v>
      </c>
      <c r="D1080" s="52" t="s">
        <v>929</v>
      </c>
      <c r="E1080" s="10" t="s">
        <v>545</v>
      </c>
      <c r="F1080" s="52" t="s">
        <v>544</v>
      </c>
      <c r="G1080" s="52" t="s">
        <v>173</v>
      </c>
      <c r="H1080" s="52" t="s">
        <v>428</v>
      </c>
      <c r="I1080" s="52" t="s">
        <v>1620</v>
      </c>
      <c r="J1080" s="52" t="s">
        <v>173</v>
      </c>
      <c r="K1080" s="52" t="s">
        <v>931</v>
      </c>
      <c r="L1080" s="53" t="s">
        <v>288</v>
      </c>
      <c r="M1080" s="13">
        <v>1095</v>
      </c>
      <c r="N1080" s="14">
        <f t="shared" si="239"/>
        <v>3</v>
      </c>
      <c r="O1080" s="15">
        <v>1700</v>
      </c>
      <c r="P1080" s="15">
        <f t="shared" si="240"/>
        <v>1861500</v>
      </c>
      <c r="Q1080" s="16">
        <f>IFERROR(VLOOKUP(G1080,SCENARIOS!$A$13:$E$18,2,0),0.025)</f>
        <v>0.04</v>
      </c>
      <c r="R1080" s="52">
        <f>IFERROR(VLOOKUP(L1080,INPUTS!$A$107:$B$120,2,0),0.0082)</f>
        <v>0.0085</v>
      </c>
      <c r="S1080" s="52">
        <f t="shared" si="241"/>
        <v>14.45</v>
      </c>
      <c r="T1080" s="15">
        <f t="shared" si="242"/>
        <v>15822.75</v>
      </c>
      <c r="U1080" s="15">
        <f>T1080/INPUTS!$B$7*1000</f>
        <v>19778437.5</v>
      </c>
      <c r="V1080" s="15">
        <f>T1080*INPUTS!$B$6</f>
        <v>49999.89</v>
      </c>
      <c r="W1080" s="54" t="s">
        <v>521</v>
      </c>
      <c r="X1080" s="54" t="s">
        <v>396</v>
      </c>
      <c r="Y1080" s="67">
        <f>IFERROR(VLOOKUP(E1080,INPUTS!$A$44:$B$103,2,0),0)</f>
        <v>0</v>
      </c>
      <c r="Z1080" s="15">
        <f t="shared" si="243"/>
        <v>0</v>
      </c>
      <c r="AA1080" s="20">
        <f>IFERROR(VLOOKUP(E1080,INPUTS!$A$44:$C$103,3,0),SCENARIOS!$J$23)</f>
        <v>0</v>
      </c>
      <c r="AB1080" s="15">
        <f t="shared" si="244"/>
        <v>0</v>
      </c>
      <c r="AC1080" s="20">
        <f>IFERROR(VLOOKUP($E1080,INPUTS!$A$44:$G$103,4,0),SCENARIOS!$K$23)</f>
        <v>0</v>
      </c>
      <c r="AD1080" s="15">
        <f t="shared" si="245"/>
        <v>0</v>
      </c>
      <c r="AE1080" s="20">
        <f>IFERROR(VLOOKUP($E1080,INPUTS!$A$44:$G$103,5,0),SCENARIOS!$L$23)</f>
        <v>0</v>
      </c>
      <c r="AF1080" s="15">
        <f t="shared" si="246"/>
        <v>0</v>
      </c>
      <c r="AG1080" s="20">
        <f>IFERROR(VLOOKUP($E1080,INPUTS!$A$44:$G$103,6,0),SCENARIOS!$M$23)</f>
        <v>0</v>
      </c>
      <c r="AH1080" s="15">
        <f t="shared" si="247"/>
        <v>0</v>
      </c>
      <c r="AI1080" s="20">
        <f>IFERROR(VLOOKUP($E1080,INPUTS!$A$44:$G$103,7,0),SCENARIOS!$N$23)</f>
        <v>0</v>
      </c>
      <c r="AJ1080" s="15">
        <f t="shared" si="248"/>
        <v>0</v>
      </c>
      <c r="AL1080" t="str">
        <f t="shared" si="249"/>
        <v>Y</v>
      </c>
      <c r="AM1080" s="21">
        <f t="shared" si="250"/>
        <v>42180.8618140426</v>
      </c>
    </row>
    <row r="1081" ht="15" customHeight="1" spans="1:39">
      <c r="A1081" s="52" t="s">
        <v>2098</v>
      </c>
      <c r="B1081" s="52" t="s">
        <v>542</v>
      </c>
      <c r="C1081" s="52" t="s">
        <v>543</v>
      </c>
      <c r="D1081" s="52" t="s">
        <v>929</v>
      </c>
      <c r="E1081" s="10" t="s">
        <v>545</v>
      </c>
      <c r="F1081" s="52" t="s">
        <v>544</v>
      </c>
      <c r="G1081" s="52" t="s">
        <v>173</v>
      </c>
      <c r="H1081" s="52" t="s">
        <v>264</v>
      </c>
      <c r="I1081" s="52" t="s">
        <v>436</v>
      </c>
      <c r="J1081" s="52" t="s">
        <v>173</v>
      </c>
      <c r="K1081" s="52" t="s">
        <v>931</v>
      </c>
      <c r="L1081" s="53" t="s">
        <v>295</v>
      </c>
      <c r="M1081" s="13">
        <v>730</v>
      </c>
      <c r="N1081" s="14">
        <f t="shared" si="239"/>
        <v>2</v>
      </c>
      <c r="O1081" s="15">
        <v>7560</v>
      </c>
      <c r="P1081" s="15">
        <f t="shared" si="240"/>
        <v>5518800</v>
      </c>
      <c r="Q1081" s="16">
        <f>IFERROR(VLOOKUP(G1081,SCENARIOS!$A$13:$E$18,2,0),0.025)</f>
        <v>0.04</v>
      </c>
      <c r="R1081" s="52">
        <f>IFERROR(VLOOKUP(L1081,INPUTS!$A$107:$B$120,2,0),0.0082)</f>
        <v>0.0089</v>
      </c>
      <c r="S1081" s="52">
        <f t="shared" si="241"/>
        <v>67.284</v>
      </c>
      <c r="T1081" s="15">
        <f t="shared" si="242"/>
        <v>49117.32</v>
      </c>
      <c r="U1081" s="15">
        <f>T1081/INPUTS!$B$7*1000</f>
        <v>61396650</v>
      </c>
      <c r="V1081" s="15">
        <f>T1081*INPUTS!$B$6</f>
        <v>155210.7312</v>
      </c>
      <c r="W1081" s="54" t="s">
        <v>396</v>
      </c>
      <c r="X1081" s="54" t="s">
        <v>396</v>
      </c>
      <c r="Y1081" s="67">
        <f>IFERROR(VLOOKUP(E1081,INPUTS!$A$44:$B$103,2,0),0)</f>
        <v>0</v>
      </c>
      <c r="Z1081" s="15">
        <f t="shared" si="243"/>
        <v>0</v>
      </c>
      <c r="AA1081" s="20">
        <f>IFERROR(VLOOKUP(E1081,INPUTS!$A$44:$C$103,3,0),SCENARIOS!$J$23)</f>
        <v>0</v>
      </c>
      <c r="AB1081" s="15">
        <f t="shared" si="244"/>
        <v>0</v>
      </c>
      <c r="AC1081" s="20">
        <f>IFERROR(VLOOKUP($E1081,INPUTS!$A$44:$G$103,4,0),SCENARIOS!$K$23)</f>
        <v>0</v>
      </c>
      <c r="AD1081" s="15">
        <f t="shared" si="245"/>
        <v>0</v>
      </c>
      <c r="AE1081" s="20">
        <f>IFERROR(VLOOKUP($E1081,INPUTS!$A$44:$G$103,5,0),SCENARIOS!$L$23)</f>
        <v>0</v>
      </c>
      <c r="AF1081" s="15">
        <f t="shared" si="246"/>
        <v>0</v>
      </c>
      <c r="AG1081" s="20">
        <f>IFERROR(VLOOKUP($E1081,INPUTS!$A$44:$G$103,6,0),SCENARIOS!$M$23)</f>
        <v>0</v>
      </c>
      <c r="AH1081" s="15">
        <f t="shared" si="247"/>
        <v>0</v>
      </c>
      <c r="AI1081" s="20">
        <f>IFERROR(VLOOKUP($E1081,INPUTS!$A$44:$G$103,7,0),SCENARIOS!$N$23)</f>
        <v>0</v>
      </c>
      <c r="AJ1081" s="15">
        <f t="shared" si="248"/>
        <v>0</v>
      </c>
      <c r="AL1081" t="str">
        <f t="shared" si="249"/>
        <v>Y</v>
      </c>
      <c r="AM1081" s="21">
        <f t="shared" si="250"/>
        <v>130938.736161294</v>
      </c>
    </row>
    <row r="1082" ht="15" customHeight="1" spans="1:39">
      <c r="A1082" s="52" t="s">
        <v>2099</v>
      </c>
      <c r="B1082" s="52" t="s">
        <v>542</v>
      </c>
      <c r="C1082" s="52" t="s">
        <v>543</v>
      </c>
      <c r="D1082" s="52" t="s">
        <v>929</v>
      </c>
      <c r="E1082" s="10" t="s">
        <v>545</v>
      </c>
      <c r="F1082" s="52" t="s">
        <v>544</v>
      </c>
      <c r="G1082" s="52" t="s">
        <v>173</v>
      </c>
      <c r="H1082" s="52" t="s">
        <v>267</v>
      </c>
      <c r="I1082" s="52" t="s">
        <v>436</v>
      </c>
      <c r="J1082" s="52" t="s">
        <v>173</v>
      </c>
      <c r="K1082" s="52" t="s">
        <v>931</v>
      </c>
      <c r="L1082" s="53" t="s">
        <v>295</v>
      </c>
      <c r="M1082" s="13">
        <v>365</v>
      </c>
      <c r="N1082" s="14">
        <f t="shared" si="239"/>
        <v>1</v>
      </c>
      <c r="O1082" s="15">
        <v>7570</v>
      </c>
      <c r="P1082" s="15">
        <f t="shared" si="240"/>
        <v>2763050</v>
      </c>
      <c r="Q1082" s="16">
        <f>IFERROR(VLOOKUP(G1082,SCENARIOS!$A$13:$E$18,2,0),0.025)</f>
        <v>0.04</v>
      </c>
      <c r="R1082" s="52">
        <f>IFERROR(VLOOKUP(L1082,INPUTS!$A$107:$B$120,2,0),0.0082)</f>
        <v>0.0089</v>
      </c>
      <c r="S1082" s="52">
        <f t="shared" si="241"/>
        <v>67.373</v>
      </c>
      <c r="T1082" s="15">
        <f t="shared" si="242"/>
        <v>24591.145</v>
      </c>
      <c r="U1082" s="15">
        <f>T1082/INPUTS!$B$7*1000</f>
        <v>30738931.25</v>
      </c>
      <c r="V1082" s="15">
        <f>T1082*INPUTS!$B$6</f>
        <v>77708.0182</v>
      </c>
      <c r="W1082" s="54" t="s">
        <v>396</v>
      </c>
      <c r="X1082" s="54" t="s">
        <v>396</v>
      </c>
      <c r="Y1082" s="67">
        <f>IFERROR(VLOOKUP(E1082,INPUTS!$A$44:$B$103,2,0),0)</f>
        <v>0</v>
      </c>
      <c r="Z1082" s="15">
        <f t="shared" si="243"/>
        <v>0</v>
      </c>
      <c r="AA1082" s="20">
        <f>IFERROR(VLOOKUP(E1082,INPUTS!$A$44:$C$103,3,0),SCENARIOS!$J$23)</f>
        <v>0</v>
      </c>
      <c r="AB1082" s="15">
        <f t="shared" si="244"/>
        <v>0</v>
      </c>
      <c r="AC1082" s="20">
        <f>IFERROR(VLOOKUP($E1082,INPUTS!$A$44:$G$103,4,0),SCENARIOS!$K$23)</f>
        <v>0</v>
      </c>
      <c r="AD1082" s="15">
        <f t="shared" si="245"/>
        <v>0</v>
      </c>
      <c r="AE1082" s="20">
        <f>IFERROR(VLOOKUP($E1082,INPUTS!$A$44:$G$103,5,0),SCENARIOS!$L$23)</f>
        <v>0</v>
      </c>
      <c r="AF1082" s="15">
        <f t="shared" si="246"/>
        <v>0</v>
      </c>
      <c r="AG1082" s="20">
        <f>IFERROR(VLOOKUP($E1082,INPUTS!$A$44:$G$103,6,0),SCENARIOS!$M$23)</f>
        <v>0</v>
      </c>
      <c r="AH1082" s="15">
        <f t="shared" si="247"/>
        <v>0</v>
      </c>
      <c r="AI1082" s="20">
        <f>IFERROR(VLOOKUP($E1082,INPUTS!$A$44:$G$103,7,0),SCENARIOS!$N$23)</f>
        <v>0</v>
      </c>
      <c r="AJ1082" s="15">
        <f t="shared" si="248"/>
        <v>0</v>
      </c>
      <c r="AL1082" t="str">
        <f t="shared" si="249"/>
        <v>Y</v>
      </c>
      <c r="AM1082" s="21">
        <f t="shared" si="250"/>
        <v>65555.9677738753</v>
      </c>
    </row>
    <row r="1083" ht="15" customHeight="1" spans="1:39">
      <c r="A1083" s="52" t="s">
        <v>2100</v>
      </c>
      <c r="B1083" s="52" t="s">
        <v>542</v>
      </c>
      <c r="C1083" s="52" t="s">
        <v>543</v>
      </c>
      <c r="D1083" s="52" t="s">
        <v>929</v>
      </c>
      <c r="E1083" s="10" t="s">
        <v>545</v>
      </c>
      <c r="F1083" s="52" t="s">
        <v>544</v>
      </c>
      <c r="G1083" s="52" t="s">
        <v>173</v>
      </c>
      <c r="H1083" s="52" t="s">
        <v>440</v>
      </c>
      <c r="I1083" s="52" t="s">
        <v>439</v>
      </c>
      <c r="J1083" s="52" t="s">
        <v>177</v>
      </c>
      <c r="K1083" s="52" t="s">
        <v>931</v>
      </c>
      <c r="L1083" s="53" t="s">
        <v>295</v>
      </c>
      <c r="M1083" s="13">
        <v>1095</v>
      </c>
      <c r="N1083" s="14">
        <f t="shared" si="239"/>
        <v>3</v>
      </c>
      <c r="O1083" s="15">
        <v>4940</v>
      </c>
      <c r="P1083" s="15">
        <f t="shared" si="240"/>
        <v>5409300</v>
      </c>
      <c r="Q1083" s="16">
        <f>IFERROR(VLOOKUP(G1083,SCENARIOS!$A$13:$E$18,2,0),0.025)</f>
        <v>0.04</v>
      </c>
      <c r="R1083" s="52">
        <f>IFERROR(VLOOKUP(L1083,INPUTS!$A$107:$B$120,2,0),0.0082)</f>
        <v>0.0089</v>
      </c>
      <c r="S1083" s="52">
        <f t="shared" si="241"/>
        <v>43.966</v>
      </c>
      <c r="T1083" s="15">
        <f t="shared" si="242"/>
        <v>48142.77</v>
      </c>
      <c r="U1083" s="15">
        <f>T1083/INPUTS!$B$7*1000</f>
        <v>60178462.5</v>
      </c>
      <c r="V1083" s="15">
        <f>T1083*INPUTS!$B$6</f>
        <v>152131.1532</v>
      </c>
      <c r="W1083" s="54" t="s">
        <v>396</v>
      </c>
      <c r="X1083" s="54" t="s">
        <v>396</v>
      </c>
      <c r="Y1083" s="67">
        <f>IFERROR(VLOOKUP(E1083,INPUTS!$A$44:$B$103,2,0),0)</f>
        <v>0</v>
      </c>
      <c r="Z1083" s="15">
        <f t="shared" si="243"/>
        <v>0</v>
      </c>
      <c r="AA1083" s="20">
        <f>IFERROR(VLOOKUP(E1083,INPUTS!$A$44:$C$103,3,0),SCENARIOS!$J$23)</f>
        <v>0</v>
      </c>
      <c r="AB1083" s="15">
        <f t="shared" si="244"/>
        <v>0</v>
      </c>
      <c r="AC1083" s="20">
        <f>IFERROR(VLOOKUP($E1083,INPUTS!$A$44:$G$103,4,0),SCENARIOS!$K$23)</f>
        <v>0</v>
      </c>
      <c r="AD1083" s="15">
        <f t="shared" si="245"/>
        <v>0</v>
      </c>
      <c r="AE1083" s="20">
        <f>IFERROR(VLOOKUP($E1083,INPUTS!$A$44:$G$103,5,0),SCENARIOS!$L$23)</f>
        <v>0</v>
      </c>
      <c r="AF1083" s="15">
        <f t="shared" si="246"/>
        <v>0</v>
      </c>
      <c r="AG1083" s="20">
        <f>IFERROR(VLOOKUP($E1083,INPUTS!$A$44:$G$103,6,0),SCENARIOS!$M$23)</f>
        <v>0</v>
      </c>
      <c r="AH1083" s="15">
        <f t="shared" si="247"/>
        <v>0</v>
      </c>
      <c r="AI1083" s="20">
        <f>IFERROR(VLOOKUP($E1083,INPUTS!$A$44:$G$103,7,0),SCENARIOS!$N$23)</f>
        <v>0</v>
      </c>
      <c r="AJ1083" s="15">
        <f t="shared" si="248"/>
        <v>0</v>
      </c>
      <c r="AL1083" t="str">
        <f t="shared" si="249"/>
        <v>Y</v>
      </c>
      <c r="AM1083" s="21">
        <f t="shared" si="250"/>
        <v>128340.745364443</v>
      </c>
    </row>
    <row r="1084" ht="15" customHeight="1" spans="1:39">
      <c r="A1084" s="52" t="s">
        <v>2101</v>
      </c>
      <c r="B1084" s="52" t="s">
        <v>542</v>
      </c>
      <c r="C1084" s="52" t="s">
        <v>543</v>
      </c>
      <c r="D1084" s="52" t="s">
        <v>929</v>
      </c>
      <c r="E1084" s="10" t="s">
        <v>545</v>
      </c>
      <c r="F1084" s="52" t="s">
        <v>544</v>
      </c>
      <c r="G1084" s="52" t="s">
        <v>173</v>
      </c>
      <c r="H1084" s="52" t="s">
        <v>576</v>
      </c>
      <c r="I1084" s="52" t="s">
        <v>575</v>
      </c>
      <c r="J1084" s="52" t="s">
        <v>173</v>
      </c>
      <c r="K1084" s="52" t="s">
        <v>931</v>
      </c>
      <c r="L1084" s="53" t="s">
        <v>288</v>
      </c>
      <c r="M1084" s="13">
        <v>730</v>
      </c>
      <c r="N1084" s="14">
        <f t="shared" si="239"/>
        <v>2</v>
      </c>
      <c r="O1084" s="15">
        <v>2870</v>
      </c>
      <c r="P1084" s="15">
        <f t="shared" si="240"/>
        <v>2095100</v>
      </c>
      <c r="Q1084" s="16">
        <f>IFERROR(VLOOKUP(G1084,SCENARIOS!$A$13:$E$18,2,0),0.025)</f>
        <v>0.04</v>
      </c>
      <c r="R1084" s="52">
        <f>IFERROR(VLOOKUP(L1084,INPUTS!$A$107:$B$120,2,0),0.0082)</f>
        <v>0.0085</v>
      </c>
      <c r="S1084" s="52">
        <f t="shared" si="241"/>
        <v>24.395</v>
      </c>
      <c r="T1084" s="15">
        <f t="shared" si="242"/>
        <v>17808.35</v>
      </c>
      <c r="U1084" s="15">
        <f>T1084/INPUTS!$B$7*1000</f>
        <v>22260437.5</v>
      </c>
      <c r="V1084" s="15">
        <f>T1084*INPUTS!$B$6</f>
        <v>56274.386</v>
      </c>
      <c r="W1084" s="54" t="s">
        <v>521</v>
      </c>
      <c r="X1084" s="54" t="s">
        <v>396</v>
      </c>
      <c r="Y1084" s="67">
        <f>IFERROR(VLOOKUP(E1084,INPUTS!$A$44:$B$103,2,0),0)</f>
        <v>0</v>
      </c>
      <c r="Z1084" s="15">
        <f t="shared" si="243"/>
        <v>0</v>
      </c>
      <c r="AA1084" s="20">
        <f>IFERROR(VLOOKUP(E1084,INPUTS!$A$44:$C$103,3,0),SCENARIOS!$J$23)</f>
        <v>0</v>
      </c>
      <c r="AB1084" s="15">
        <f t="shared" si="244"/>
        <v>0</v>
      </c>
      <c r="AC1084" s="20">
        <f>IFERROR(VLOOKUP($E1084,INPUTS!$A$44:$G$103,4,0),SCENARIOS!$K$23)</f>
        <v>0</v>
      </c>
      <c r="AD1084" s="15">
        <f t="shared" si="245"/>
        <v>0</v>
      </c>
      <c r="AE1084" s="20">
        <f>IFERROR(VLOOKUP($E1084,INPUTS!$A$44:$G$103,5,0),SCENARIOS!$L$23)</f>
        <v>0</v>
      </c>
      <c r="AF1084" s="15">
        <f t="shared" si="246"/>
        <v>0</v>
      </c>
      <c r="AG1084" s="20">
        <f>IFERROR(VLOOKUP($E1084,INPUTS!$A$44:$G$103,6,0),SCENARIOS!$M$23)</f>
        <v>0</v>
      </c>
      <c r="AH1084" s="15">
        <f t="shared" si="247"/>
        <v>0</v>
      </c>
      <c r="AI1084" s="20">
        <f>IFERROR(VLOOKUP($E1084,INPUTS!$A$44:$G$103,7,0),SCENARIOS!$N$23)</f>
        <v>0</v>
      </c>
      <c r="AJ1084" s="15">
        <f t="shared" si="248"/>
        <v>0</v>
      </c>
      <c r="AL1084" t="str">
        <f t="shared" si="249"/>
        <v>Y</v>
      </c>
      <c r="AM1084" s="21">
        <f t="shared" si="250"/>
        <v>47474.1464338441</v>
      </c>
    </row>
    <row r="1085" ht="15" customHeight="1" spans="1:39">
      <c r="A1085" s="52" t="s">
        <v>2102</v>
      </c>
      <c r="B1085" s="52" t="s">
        <v>542</v>
      </c>
      <c r="C1085" s="52" t="s">
        <v>543</v>
      </c>
      <c r="D1085" s="52" t="s">
        <v>929</v>
      </c>
      <c r="E1085" s="10" t="s">
        <v>545</v>
      </c>
      <c r="F1085" s="52" t="s">
        <v>544</v>
      </c>
      <c r="G1085" s="52" t="s">
        <v>173</v>
      </c>
      <c r="H1085" s="52" t="s">
        <v>819</v>
      </c>
      <c r="I1085" s="52" t="s">
        <v>575</v>
      </c>
      <c r="J1085" s="52" t="s">
        <v>173</v>
      </c>
      <c r="K1085" s="52" t="s">
        <v>931</v>
      </c>
      <c r="L1085" s="53" t="s">
        <v>288</v>
      </c>
      <c r="M1085" s="13">
        <v>730</v>
      </c>
      <c r="N1085" s="14">
        <f t="shared" si="239"/>
        <v>2</v>
      </c>
      <c r="O1085" s="15">
        <v>3085</v>
      </c>
      <c r="P1085" s="15">
        <f t="shared" si="240"/>
        <v>2252050</v>
      </c>
      <c r="Q1085" s="16">
        <f>IFERROR(VLOOKUP(G1085,SCENARIOS!$A$13:$E$18,2,0),0.025)</f>
        <v>0.04</v>
      </c>
      <c r="R1085" s="52">
        <f>IFERROR(VLOOKUP(L1085,INPUTS!$A$107:$B$120,2,0),0.0082)</f>
        <v>0.0085</v>
      </c>
      <c r="S1085" s="52">
        <f t="shared" si="241"/>
        <v>26.2225</v>
      </c>
      <c r="T1085" s="15">
        <f t="shared" si="242"/>
        <v>19142.425</v>
      </c>
      <c r="U1085" s="15">
        <f>T1085/INPUTS!$B$7*1000</f>
        <v>23928031.25</v>
      </c>
      <c r="V1085" s="15">
        <f>T1085*INPUTS!$B$6</f>
        <v>60490.063</v>
      </c>
      <c r="W1085" s="54" t="s">
        <v>521</v>
      </c>
      <c r="X1085" s="54" t="s">
        <v>396</v>
      </c>
      <c r="Y1085" s="67">
        <f>IFERROR(VLOOKUP(E1085,INPUTS!$A$44:$B$103,2,0),0)</f>
        <v>0</v>
      </c>
      <c r="Z1085" s="15">
        <f t="shared" si="243"/>
        <v>0</v>
      </c>
      <c r="AA1085" s="20">
        <f>IFERROR(VLOOKUP(E1085,INPUTS!$A$44:$C$103,3,0),SCENARIOS!$J$23)</f>
        <v>0</v>
      </c>
      <c r="AB1085" s="15">
        <f t="shared" si="244"/>
        <v>0</v>
      </c>
      <c r="AC1085" s="20">
        <f>IFERROR(VLOOKUP($E1085,INPUTS!$A$44:$G$103,4,0),SCENARIOS!$K$23)</f>
        <v>0</v>
      </c>
      <c r="AD1085" s="15">
        <f t="shared" si="245"/>
        <v>0</v>
      </c>
      <c r="AE1085" s="20">
        <f>IFERROR(VLOOKUP($E1085,INPUTS!$A$44:$G$103,5,0),SCENARIOS!$L$23)</f>
        <v>0</v>
      </c>
      <c r="AF1085" s="15">
        <f t="shared" si="246"/>
        <v>0</v>
      </c>
      <c r="AG1085" s="20">
        <f>IFERROR(VLOOKUP($E1085,INPUTS!$A$44:$G$103,6,0),SCENARIOS!$M$23)</f>
        <v>0</v>
      </c>
      <c r="AH1085" s="15">
        <f t="shared" si="247"/>
        <v>0</v>
      </c>
      <c r="AI1085" s="20">
        <f>IFERROR(VLOOKUP($E1085,INPUTS!$A$44:$G$103,7,0),SCENARIOS!$N$23)</f>
        <v>0</v>
      </c>
      <c r="AJ1085" s="15">
        <f t="shared" si="248"/>
        <v>0</v>
      </c>
      <c r="AL1085" t="str">
        <f t="shared" si="249"/>
        <v>N</v>
      </c>
      <c r="AM1085" s="21">
        <f t="shared" si="250"/>
        <v>51030.5720377731</v>
      </c>
    </row>
    <row r="1086" ht="15" customHeight="1" spans="1:39">
      <c r="A1086" s="52" t="s">
        <v>2103</v>
      </c>
      <c r="B1086" s="52" t="s">
        <v>546</v>
      </c>
      <c r="C1086" s="52" t="s">
        <v>547</v>
      </c>
      <c r="D1086" s="52" t="s">
        <v>929</v>
      </c>
      <c r="E1086" s="10" t="s">
        <v>549</v>
      </c>
      <c r="F1086" s="52" t="s">
        <v>548</v>
      </c>
      <c r="G1086" s="52" t="s">
        <v>173</v>
      </c>
      <c r="H1086" s="52" t="s">
        <v>200</v>
      </c>
      <c r="I1086" s="52" t="s">
        <v>391</v>
      </c>
      <c r="J1086" s="52" t="s">
        <v>165</v>
      </c>
      <c r="K1086" s="52" t="s">
        <v>931</v>
      </c>
      <c r="L1086" s="53" t="s">
        <v>291</v>
      </c>
      <c r="M1086" s="13">
        <v>365</v>
      </c>
      <c r="N1086" s="14">
        <f t="shared" si="239"/>
        <v>1</v>
      </c>
      <c r="O1086" s="15">
        <v>8840</v>
      </c>
      <c r="P1086" s="15">
        <f t="shared" si="240"/>
        <v>3226600</v>
      </c>
      <c r="Q1086" s="16">
        <f>IFERROR(VLOOKUP(G1086,SCENARIOS!$A$13:$E$18,2,0),0.025)</f>
        <v>0.04</v>
      </c>
      <c r="R1086" s="52">
        <f>IFERROR(VLOOKUP(L1086,INPUTS!$A$107:$B$120,2,0),0.0082)</f>
        <v>0.0079</v>
      </c>
      <c r="S1086" s="52">
        <f t="shared" si="241"/>
        <v>69.836</v>
      </c>
      <c r="T1086" s="15">
        <f t="shared" si="242"/>
        <v>25490.14</v>
      </c>
      <c r="U1086" s="15">
        <f>T1086/INPUTS!$B$7*1000</f>
        <v>31862675</v>
      </c>
      <c r="V1086" s="15">
        <f>T1086*INPUTS!$B$6</f>
        <v>80548.8424</v>
      </c>
      <c r="W1086" s="54" t="s">
        <v>521</v>
      </c>
      <c r="X1086" s="54" t="s">
        <v>396</v>
      </c>
      <c r="Y1086" s="67">
        <f>IFERROR(VLOOKUP(E1086,INPUTS!$A$44:$B$103,2,0),0)</f>
        <v>0</v>
      </c>
      <c r="Z1086" s="15">
        <f t="shared" si="243"/>
        <v>0</v>
      </c>
      <c r="AA1086" s="20">
        <f>IFERROR(VLOOKUP(E1086,INPUTS!$A$44:$C$103,3,0),SCENARIOS!$J$23)</f>
        <v>0</v>
      </c>
      <c r="AB1086" s="15">
        <f t="shared" si="244"/>
        <v>0</v>
      </c>
      <c r="AC1086" s="20">
        <f>IFERROR(VLOOKUP($E1086,INPUTS!$A$44:$G$103,4,0),SCENARIOS!$K$23)</f>
        <v>0</v>
      </c>
      <c r="AD1086" s="15">
        <f t="shared" si="245"/>
        <v>0</v>
      </c>
      <c r="AE1086" s="20">
        <f>IFERROR(VLOOKUP($E1086,INPUTS!$A$44:$G$103,5,0),SCENARIOS!$L$23)</f>
        <v>0</v>
      </c>
      <c r="AF1086" s="15">
        <f t="shared" si="246"/>
        <v>0</v>
      </c>
      <c r="AG1086" s="20">
        <f>IFERROR(VLOOKUP($E1086,INPUTS!$A$44:$G$103,6,0),SCENARIOS!$M$23)</f>
        <v>0</v>
      </c>
      <c r="AH1086" s="15">
        <f t="shared" si="247"/>
        <v>0</v>
      </c>
      <c r="AI1086" s="20">
        <f>IFERROR(VLOOKUP($E1086,INPUTS!$A$44:$G$103,7,0),SCENARIOS!$N$23)</f>
        <v>0</v>
      </c>
      <c r="AJ1086" s="15">
        <f t="shared" si="248"/>
        <v>0</v>
      </c>
      <c r="AL1086" t="str">
        <f t="shared" si="249"/>
        <v>N</v>
      </c>
      <c r="AM1086" s="21">
        <f t="shared" si="250"/>
        <v>67952.5413067008</v>
      </c>
    </row>
    <row r="1087" ht="15" customHeight="1" spans="1:39">
      <c r="A1087" s="52" t="s">
        <v>2104</v>
      </c>
      <c r="B1087" s="52" t="s">
        <v>546</v>
      </c>
      <c r="C1087" s="52" t="s">
        <v>547</v>
      </c>
      <c r="D1087" s="52" t="s">
        <v>929</v>
      </c>
      <c r="E1087" s="10" t="s">
        <v>549</v>
      </c>
      <c r="F1087" s="52" t="s">
        <v>548</v>
      </c>
      <c r="G1087" s="52" t="s">
        <v>173</v>
      </c>
      <c r="H1087" s="52" t="s">
        <v>224</v>
      </c>
      <c r="I1087" s="52" t="s">
        <v>938</v>
      </c>
      <c r="J1087" s="52" t="s">
        <v>165</v>
      </c>
      <c r="K1087" s="52" t="s">
        <v>931</v>
      </c>
      <c r="L1087" s="53" t="s">
        <v>291</v>
      </c>
      <c r="M1087" s="13">
        <v>365</v>
      </c>
      <c r="N1087" s="14">
        <f t="shared" si="239"/>
        <v>1</v>
      </c>
      <c r="O1087" s="15">
        <v>9110</v>
      </c>
      <c r="P1087" s="15">
        <f t="shared" si="240"/>
        <v>3325150</v>
      </c>
      <c r="Q1087" s="16">
        <f>IFERROR(VLOOKUP(G1087,SCENARIOS!$A$13:$E$18,2,0),0.025)</f>
        <v>0.04</v>
      </c>
      <c r="R1087" s="52">
        <f>IFERROR(VLOOKUP(L1087,INPUTS!$A$107:$B$120,2,0),0.0082)</f>
        <v>0.0079</v>
      </c>
      <c r="S1087" s="52">
        <f t="shared" si="241"/>
        <v>71.969</v>
      </c>
      <c r="T1087" s="15">
        <f t="shared" si="242"/>
        <v>26268.685</v>
      </c>
      <c r="U1087" s="15">
        <f>T1087/INPUTS!$B$7*1000</f>
        <v>32835856.25</v>
      </c>
      <c r="V1087" s="15">
        <f>T1087*INPUTS!$B$6</f>
        <v>83009.0446</v>
      </c>
      <c r="W1087" s="54" t="s">
        <v>521</v>
      </c>
      <c r="X1087" s="54" t="s">
        <v>396</v>
      </c>
      <c r="Y1087" s="67">
        <f>IFERROR(VLOOKUP(E1087,INPUTS!$A$44:$B$103,2,0),0)</f>
        <v>0</v>
      </c>
      <c r="Z1087" s="15">
        <f t="shared" si="243"/>
        <v>0</v>
      </c>
      <c r="AA1087" s="20">
        <f>IFERROR(VLOOKUP(E1087,INPUTS!$A$44:$C$103,3,0),SCENARIOS!$J$23)</f>
        <v>0</v>
      </c>
      <c r="AB1087" s="15">
        <f t="shared" si="244"/>
        <v>0</v>
      </c>
      <c r="AC1087" s="20">
        <f>IFERROR(VLOOKUP($E1087,INPUTS!$A$44:$G$103,4,0),SCENARIOS!$K$23)</f>
        <v>0</v>
      </c>
      <c r="AD1087" s="15">
        <f t="shared" si="245"/>
        <v>0</v>
      </c>
      <c r="AE1087" s="20">
        <f>IFERROR(VLOOKUP($E1087,INPUTS!$A$44:$G$103,5,0),SCENARIOS!$L$23)</f>
        <v>0</v>
      </c>
      <c r="AF1087" s="15">
        <f t="shared" si="246"/>
        <v>0</v>
      </c>
      <c r="AG1087" s="20">
        <f>IFERROR(VLOOKUP($E1087,INPUTS!$A$44:$G$103,6,0),SCENARIOS!$M$23)</f>
        <v>0</v>
      </c>
      <c r="AH1087" s="15">
        <f t="shared" si="247"/>
        <v>0</v>
      </c>
      <c r="AI1087" s="20">
        <f>IFERROR(VLOOKUP($E1087,INPUTS!$A$44:$G$103,7,0),SCENARIOS!$N$23)</f>
        <v>0</v>
      </c>
      <c r="AJ1087" s="15">
        <f t="shared" si="248"/>
        <v>0</v>
      </c>
      <c r="AL1087" t="str">
        <f t="shared" si="249"/>
        <v>N</v>
      </c>
      <c r="AM1087" s="21">
        <f t="shared" si="250"/>
        <v>70028.0148533987</v>
      </c>
    </row>
    <row r="1088" ht="15" customHeight="1" spans="1:39">
      <c r="A1088" s="52" t="s">
        <v>2105</v>
      </c>
      <c r="B1088" s="52" t="s">
        <v>546</v>
      </c>
      <c r="C1088" s="52" t="s">
        <v>547</v>
      </c>
      <c r="D1088" s="52" t="s">
        <v>929</v>
      </c>
      <c r="E1088" s="10" t="s">
        <v>549</v>
      </c>
      <c r="F1088" s="52" t="s">
        <v>548</v>
      </c>
      <c r="G1088" s="52" t="s">
        <v>173</v>
      </c>
      <c r="H1088" s="52" t="s">
        <v>505</v>
      </c>
      <c r="I1088" s="52" t="s">
        <v>504</v>
      </c>
      <c r="J1088" s="52" t="s">
        <v>173</v>
      </c>
      <c r="K1088" s="52" t="s">
        <v>931</v>
      </c>
      <c r="L1088" s="53" t="s">
        <v>282</v>
      </c>
      <c r="M1088" s="13">
        <v>1460</v>
      </c>
      <c r="N1088" s="14">
        <f t="shared" si="239"/>
        <v>4</v>
      </c>
      <c r="O1088" s="15">
        <v>2840</v>
      </c>
      <c r="P1088" s="15">
        <f t="shared" si="240"/>
        <v>4146400</v>
      </c>
      <c r="Q1088" s="16">
        <f>IFERROR(VLOOKUP(G1088,SCENARIOS!$A$13:$E$18,2,0),0.025)</f>
        <v>0.04</v>
      </c>
      <c r="R1088" s="52">
        <f>IFERROR(VLOOKUP(L1088,INPUTS!$A$107:$B$120,2,0),0.0082)</f>
        <v>0.0042</v>
      </c>
      <c r="S1088" s="52">
        <f t="shared" si="241"/>
        <v>11.928</v>
      </c>
      <c r="T1088" s="15">
        <f t="shared" si="242"/>
        <v>17414.88</v>
      </c>
      <c r="U1088" s="15">
        <f>T1088/INPUTS!$B$7*1000</f>
        <v>21768600</v>
      </c>
      <c r="V1088" s="15">
        <f>T1088*INPUTS!$B$6</f>
        <v>55031.0208</v>
      </c>
      <c r="W1088" s="54" t="s">
        <v>521</v>
      </c>
      <c r="X1088" s="54" t="s">
        <v>396</v>
      </c>
      <c r="Y1088" s="67">
        <f>IFERROR(VLOOKUP(E1088,INPUTS!$A$44:$B$103,2,0),0)</f>
        <v>0</v>
      </c>
      <c r="Z1088" s="15">
        <f t="shared" si="243"/>
        <v>0</v>
      </c>
      <c r="AA1088" s="20">
        <f>IFERROR(VLOOKUP(E1088,INPUTS!$A$44:$C$103,3,0),SCENARIOS!$J$23)</f>
        <v>0</v>
      </c>
      <c r="AB1088" s="15">
        <f t="shared" si="244"/>
        <v>0</v>
      </c>
      <c r="AC1088" s="20">
        <f>IFERROR(VLOOKUP($E1088,INPUTS!$A$44:$G$103,4,0),SCENARIOS!$K$23)</f>
        <v>0</v>
      </c>
      <c r="AD1088" s="15">
        <f t="shared" si="245"/>
        <v>0</v>
      </c>
      <c r="AE1088" s="20">
        <f>IFERROR(VLOOKUP($E1088,INPUTS!$A$44:$G$103,5,0),SCENARIOS!$L$23)</f>
        <v>0</v>
      </c>
      <c r="AF1088" s="15">
        <f t="shared" si="246"/>
        <v>0</v>
      </c>
      <c r="AG1088" s="20">
        <f>IFERROR(VLOOKUP($E1088,INPUTS!$A$44:$G$103,6,0),SCENARIOS!$M$23)</f>
        <v>0</v>
      </c>
      <c r="AH1088" s="15">
        <f t="shared" si="247"/>
        <v>0</v>
      </c>
      <c r="AI1088" s="20">
        <f>IFERROR(VLOOKUP($E1088,INPUTS!$A$44:$G$103,7,0),SCENARIOS!$N$23)</f>
        <v>0</v>
      </c>
      <c r="AJ1088" s="15">
        <f t="shared" si="248"/>
        <v>0</v>
      </c>
      <c r="AL1088" t="str">
        <f t="shared" si="249"/>
        <v>N</v>
      </c>
      <c r="AM1088" s="21">
        <f t="shared" si="250"/>
        <v>46425.2198124937</v>
      </c>
    </row>
    <row r="1089" ht="15" customHeight="1" spans="1:39">
      <c r="A1089" s="52" t="s">
        <v>2106</v>
      </c>
      <c r="B1089" s="52" t="s">
        <v>546</v>
      </c>
      <c r="C1089" s="52" t="s">
        <v>547</v>
      </c>
      <c r="D1089" s="52" t="s">
        <v>929</v>
      </c>
      <c r="E1089" s="10" t="s">
        <v>549</v>
      </c>
      <c r="F1089" s="52" t="s">
        <v>548</v>
      </c>
      <c r="G1089" s="52" t="s">
        <v>173</v>
      </c>
      <c r="H1089" s="52" t="s">
        <v>242</v>
      </c>
      <c r="I1089" s="52" t="s">
        <v>421</v>
      </c>
      <c r="J1089" s="52" t="s">
        <v>173</v>
      </c>
      <c r="K1089" s="52" t="s">
        <v>931</v>
      </c>
      <c r="L1089" s="53" t="s">
        <v>282</v>
      </c>
      <c r="M1089" s="13">
        <v>1460</v>
      </c>
      <c r="N1089" s="14">
        <f t="shared" si="239"/>
        <v>4</v>
      </c>
      <c r="O1089" s="15">
        <v>2150</v>
      </c>
      <c r="P1089" s="15">
        <f t="shared" si="240"/>
        <v>3139000</v>
      </c>
      <c r="Q1089" s="16">
        <f>IFERROR(VLOOKUP(G1089,SCENARIOS!$A$13:$E$18,2,0),0.025)</f>
        <v>0.04</v>
      </c>
      <c r="R1089" s="52">
        <f>IFERROR(VLOOKUP(L1089,INPUTS!$A$107:$B$120,2,0),0.0082)</f>
        <v>0.0042</v>
      </c>
      <c r="S1089" s="52">
        <f t="shared" si="241"/>
        <v>9.03</v>
      </c>
      <c r="T1089" s="15">
        <f t="shared" si="242"/>
        <v>13183.8</v>
      </c>
      <c r="U1089" s="15">
        <f>T1089/INPUTS!$B$7*1000</f>
        <v>16479750</v>
      </c>
      <c r="V1089" s="15">
        <f>T1089*INPUTS!$B$6</f>
        <v>41660.808</v>
      </c>
      <c r="W1089" s="54" t="s">
        <v>521</v>
      </c>
      <c r="X1089" s="54" t="s">
        <v>396</v>
      </c>
      <c r="Y1089" s="67">
        <f>IFERROR(VLOOKUP(E1089,INPUTS!$A$44:$B$103,2,0),0)</f>
        <v>0</v>
      </c>
      <c r="Z1089" s="15">
        <f t="shared" si="243"/>
        <v>0</v>
      </c>
      <c r="AA1089" s="20">
        <f>IFERROR(VLOOKUP(E1089,INPUTS!$A$44:$C$103,3,0),SCENARIOS!$J$23)</f>
        <v>0</v>
      </c>
      <c r="AB1089" s="15">
        <f t="shared" si="244"/>
        <v>0</v>
      </c>
      <c r="AC1089" s="20">
        <f>IFERROR(VLOOKUP($E1089,INPUTS!$A$44:$G$103,4,0),SCENARIOS!$K$23)</f>
        <v>0</v>
      </c>
      <c r="AD1089" s="15">
        <f t="shared" si="245"/>
        <v>0</v>
      </c>
      <c r="AE1089" s="20">
        <f>IFERROR(VLOOKUP($E1089,INPUTS!$A$44:$G$103,5,0),SCENARIOS!$L$23)</f>
        <v>0</v>
      </c>
      <c r="AF1089" s="15">
        <f t="shared" si="246"/>
        <v>0</v>
      </c>
      <c r="AG1089" s="20">
        <f>IFERROR(VLOOKUP($E1089,INPUTS!$A$44:$G$103,6,0),SCENARIOS!$M$23)</f>
        <v>0</v>
      </c>
      <c r="AH1089" s="15">
        <f t="shared" si="247"/>
        <v>0</v>
      </c>
      <c r="AI1089" s="20">
        <f>IFERROR(VLOOKUP($E1089,INPUTS!$A$44:$G$103,7,0),SCENARIOS!$N$23)</f>
        <v>0</v>
      </c>
      <c r="AJ1089" s="15">
        <f t="shared" si="248"/>
        <v>0</v>
      </c>
      <c r="AL1089" t="str">
        <f t="shared" si="249"/>
        <v>N</v>
      </c>
      <c r="AM1089" s="21">
        <f t="shared" si="250"/>
        <v>35145.8530270639</v>
      </c>
    </row>
    <row r="1090" ht="15" customHeight="1" spans="1:39">
      <c r="A1090" s="52" t="s">
        <v>2107</v>
      </c>
      <c r="B1090" s="52" t="s">
        <v>546</v>
      </c>
      <c r="C1090" s="52" t="s">
        <v>547</v>
      </c>
      <c r="D1090" s="52" t="s">
        <v>929</v>
      </c>
      <c r="E1090" s="10" t="s">
        <v>549</v>
      </c>
      <c r="F1090" s="52" t="s">
        <v>548</v>
      </c>
      <c r="G1090" s="52" t="s">
        <v>173</v>
      </c>
      <c r="H1090" s="52" t="s">
        <v>428</v>
      </c>
      <c r="I1090" s="52" t="s">
        <v>1620</v>
      </c>
      <c r="J1090" s="52" t="s">
        <v>173</v>
      </c>
      <c r="K1090" s="52" t="s">
        <v>931</v>
      </c>
      <c r="L1090" s="53" t="s">
        <v>282</v>
      </c>
      <c r="M1090" s="13">
        <v>730</v>
      </c>
      <c r="N1090" s="14">
        <f t="shared" si="239"/>
        <v>2</v>
      </c>
      <c r="O1090" s="15">
        <v>1760</v>
      </c>
      <c r="P1090" s="15">
        <f t="shared" si="240"/>
        <v>1284800</v>
      </c>
      <c r="Q1090" s="16">
        <f>IFERROR(VLOOKUP(G1090,SCENARIOS!$A$13:$E$18,2,0),0.025)</f>
        <v>0.04</v>
      </c>
      <c r="R1090" s="52">
        <f>IFERROR(VLOOKUP(L1090,INPUTS!$A$107:$B$120,2,0),0.0082)</f>
        <v>0.0042</v>
      </c>
      <c r="S1090" s="52">
        <f t="shared" si="241"/>
        <v>7.392</v>
      </c>
      <c r="T1090" s="15">
        <f t="shared" si="242"/>
        <v>5396.16</v>
      </c>
      <c r="U1090" s="15">
        <f>T1090/INPUTS!$B$7*1000</f>
        <v>6745200</v>
      </c>
      <c r="V1090" s="15">
        <f>T1090*INPUTS!$B$6</f>
        <v>17051.8656</v>
      </c>
      <c r="W1090" s="54" t="s">
        <v>521</v>
      </c>
      <c r="X1090" s="54" t="s">
        <v>396</v>
      </c>
      <c r="Y1090" s="67">
        <f>IFERROR(VLOOKUP(E1090,INPUTS!$A$44:$B$103,2,0),0)</f>
        <v>0</v>
      </c>
      <c r="Z1090" s="15">
        <f t="shared" si="243"/>
        <v>0</v>
      </c>
      <c r="AA1090" s="20">
        <f>IFERROR(VLOOKUP(E1090,INPUTS!$A$44:$C$103,3,0),SCENARIOS!$J$23)</f>
        <v>0</v>
      </c>
      <c r="AB1090" s="15">
        <f t="shared" si="244"/>
        <v>0</v>
      </c>
      <c r="AC1090" s="20">
        <f>IFERROR(VLOOKUP($E1090,INPUTS!$A$44:$G$103,4,0),SCENARIOS!$K$23)</f>
        <v>0</v>
      </c>
      <c r="AD1090" s="15">
        <f t="shared" si="245"/>
        <v>0</v>
      </c>
      <c r="AE1090" s="20">
        <f>IFERROR(VLOOKUP($E1090,INPUTS!$A$44:$G$103,5,0),SCENARIOS!$L$23)</f>
        <v>0</v>
      </c>
      <c r="AF1090" s="15">
        <f t="shared" si="246"/>
        <v>0</v>
      </c>
      <c r="AG1090" s="20">
        <f>IFERROR(VLOOKUP($E1090,INPUTS!$A$44:$G$103,6,0),SCENARIOS!$M$23)</f>
        <v>0</v>
      </c>
      <c r="AH1090" s="15">
        <f t="shared" si="247"/>
        <v>0</v>
      </c>
      <c r="AI1090" s="20">
        <f>IFERROR(VLOOKUP($E1090,INPUTS!$A$44:$G$103,7,0),SCENARIOS!$N$23)</f>
        <v>0</v>
      </c>
      <c r="AJ1090" s="15">
        <f t="shared" si="248"/>
        <v>0</v>
      </c>
      <c r="AL1090" t="str">
        <f t="shared" si="249"/>
        <v>N</v>
      </c>
      <c r="AM1090" s="21">
        <f t="shared" si="250"/>
        <v>14385.2793785192</v>
      </c>
    </row>
    <row r="1091" ht="15" customHeight="1" spans="1:39">
      <c r="A1091" s="52" t="s">
        <v>2108</v>
      </c>
      <c r="B1091" s="52" t="s">
        <v>546</v>
      </c>
      <c r="C1091" s="52" t="s">
        <v>547</v>
      </c>
      <c r="D1091" s="52" t="s">
        <v>929</v>
      </c>
      <c r="E1091" s="10" t="s">
        <v>549</v>
      </c>
      <c r="F1091" s="52" t="s">
        <v>548</v>
      </c>
      <c r="G1091" s="52" t="s">
        <v>173</v>
      </c>
      <c r="H1091" s="52" t="s">
        <v>545</v>
      </c>
      <c r="I1091" s="52" t="s">
        <v>544</v>
      </c>
      <c r="J1091" s="52" t="s">
        <v>173</v>
      </c>
      <c r="K1091" s="52" t="s">
        <v>931</v>
      </c>
      <c r="L1091" s="53" t="s">
        <v>279</v>
      </c>
      <c r="M1091" s="13">
        <v>1095</v>
      </c>
      <c r="N1091" s="14">
        <f t="shared" si="239"/>
        <v>3</v>
      </c>
      <c r="O1091" s="15">
        <v>1040</v>
      </c>
      <c r="P1091" s="15">
        <f t="shared" si="240"/>
        <v>1138800</v>
      </c>
      <c r="Q1091" s="16">
        <f>IFERROR(VLOOKUP(G1091,SCENARIOS!$A$13:$E$18,2,0),0.025)</f>
        <v>0.04</v>
      </c>
      <c r="R1091" s="52">
        <f>IFERROR(VLOOKUP(L1091,INPUTS!$A$107:$B$120,2,0),0.0082)</f>
        <v>0.0039</v>
      </c>
      <c r="S1091" s="52">
        <f t="shared" si="241"/>
        <v>4.056</v>
      </c>
      <c r="T1091" s="15">
        <f t="shared" si="242"/>
        <v>4441.32</v>
      </c>
      <c r="U1091" s="15">
        <f>T1091/INPUTS!$B$7*1000</f>
        <v>5551650</v>
      </c>
      <c r="V1091" s="15">
        <f>T1091*INPUTS!$B$6</f>
        <v>14034.5712</v>
      </c>
      <c r="W1091" s="54" t="s">
        <v>521</v>
      </c>
      <c r="X1091" s="54" t="s">
        <v>396</v>
      </c>
      <c r="Y1091" s="67">
        <f>IFERROR(VLOOKUP(E1091,INPUTS!$A$44:$B$103,2,0),0)</f>
        <v>0</v>
      </c>
      <c r="Z1091" s="15">
        <f t="shared" si="243"/>
        <v>0</v>
      </c>
      <c r="AA1091" s="20">
        <f>IFERROR(VLOOKUP(E1091,INPUTS!$A$44:$C$103,3,0),SCENARIOS!$J$23)</f>
        <v>0</v>
      </c>
      <c r="AB1091" s="15">
        <f t="shared" si="244"/>
        <v>0</v>
      </c>
      <c r="AC1091" s="20">
        <f>IFERROR(VLOOKUP($E1091,INPUTS!$A$44:$G$103,4,0),SCENARIOS!$K$23)</f>
        <v>0</v>
      </c>
      <c r="AD1091" s="15">
        <f t="shared" si="245"/>
        <v>0</v>
      </c>
      <c r="AE1091" s="20">
        <f>IFERROR(VLOOKUP($E1091,INPUTS!$A$44:$G$103,5,0),SCENARIOS!$L$23)</f>
        <v>0</v>
      </c>
      <c r="AF1091" s="15">
        <f t="shared" si="246"/>
        <v>0</v>
      </c>
      <c r="AG1091" s="20">
        <f>IFERROR(VLOOKUP($E1091,INPUTS!$A$44:$G$103,6,0),SCENARIOS!$M$23)</f>
        <v>0</v>
      </c>
      <c r="AH1091" s="15">
        <f t="shared" si="247"/>
        <v>0</v>
      </c>
      <c r="AI1091" s="20">
        <f>IFERROR(VLOOKUP($E1091,INPUTS!$A$44:$G$103,7,0),SCENARIOS!$N$23)</f>
        <v>0</v>
      </c>
      <c r="AJ1091" s="15">
        <f t="shared" si="248"/>
        <v>0</v>
      </c>
      <c r="AL1091" t="str">
        <f t="shared" si="249"/>
        <v>N</v>
      </c>
      <c r="AM1091" s="21">
        <f t="shared" si="250"/>
        <v>11839.8322157617</v>
      </c>
    </row>
    <row r="1092" ht="15" customHeight="1" spans="1:39">
      <c r="A1092" s="52" t="s">
        <v>2109</v>
      </c>
      <c r="B1092" s="52" t="s">
        <v>546</v>
      </c>
      <c r="C1092" s="52" t="s">
        <v>547</v>
      </c>
      <c r="D1092" s="52" t="s">
        <v>929</v>
      </c>
      <c r="E1092" s="10" t="s">
        <v>552</v>
      </c>
      <c r="F1092" s="52" t="s">
        <v>548</v>
      </c>
      <c r="G1092" s="52" t="s">
        <v>173</v>
      </c>
      <c r="H1092" s="52" t="s">
        <v>203</v>
      </c>
      <c r="I1092" s="52" t="s">
        <v>399</v>
      </c>
      <c r="J1092" s="52" t="s">
        <v>165</v>
      </c>
      <c r="K1092" s="52" t="s">
        <v>931</v>
      </c>
      <c r="L1092" s="53" t="s">
        <v>291</v>
      </c>
      <c r="M1092" s="13">
        <v>365</v>
      </c>
      <c r="N1092" s="14">
        <f t="shared" ref="N1092:N1155" si="251">M1092/365</f>
        <v>1</v>
      </c>
      <c r="O1092" s="15">
        <v>9700</v>
      </c>
      <c r="P1092" s="15">
        <f t="shared" ref="P1092:P1155" si="252">M1092*O1092</f>
        <v>3540500</v>
      </c>
      <c r="Q1092" s="16">
        <f>IFERROR(VLOOKUP(G1092,SCENARIOS!$A$13:$E$18,2,0),0.025)</f>
        <v>0.04</v>
      </c>
      <c r="R1092" s="52">
        <f>IFERROR(VLOOKUP(L1092,INPUTS!$A$107:$B$120,2,0),0.0082)</f>
        <v>0.0079</v>
      </c>
      <c r="S1092" s="52">
        <f t="shared" ref="S1092:S1155" si="253">O1092*R1092</f>
        <v>76.63</v>
      </c>
      <c r="T1092" s="15">
        <f t="shared" ref="T1092:T1155" si="254">M1092*S1092</f>
        <v>27969.95</v>
      </c>
      <c r="U1092" s="15">
        <f>T1092/INPUTS!$B$7*1000</f>
        <v>34962437.5</v>
      </c>
      <c r="V1092" s="15">
        <f>T1092*INPUTS!$B$6</f>
        <v>88385.042</v>
      </c>
      <c r="W1092" s="54" t="s">
        <v>521</v>
      </c>
      <c r="X1092" s="54" t="s">
        <v>396</v>
      </c>
      <c r="Y1092" s="67">
        <f>IFERROR(VLOOKUP(E1092,INPUTS!$A$44:$B$103,2,0),0)</f>
        <v>0</v>
      </c>
      <c r="Z1092" s="15">
        <f t="shared" ref="Z1092:Z1155" si="255">T1092*Y1092</f>
        <v>0</v>
      </c>
      <c r="AA1092" s="20">
        <f>IFERROR(VLOOKUP(E1092,INPUTS!$A$44:$C$103,3,0),SCENARIOS!$J$23)</f>
        <v>0</v>
      </c>
      <c r="AB1092" s="15">
        <f t="shared" si="244"/>
        <v>0</v>
      </c>
      <c r="AC1092" s="20">
        <f>IFERROR(VLOOKUP($E1092,INPUTS!$A$44:$G$103,4,0),SCENARIOS!$K$23)</f>
        <v>0</v>
      </c>
      <c r="AD1092" s="15">
        <f t="shared" si="245"/>
        <v>0</v>
      </c>
      <c r="AE1092" s="20">
        <f>IFERROR(VLOOKUP($E1092,INPUTS!$A$44:$G$103,5,0),SCENARIOS!$L$23)</f>
        <v>0</v>
      </c>
      <c r="AF1092" s="15">
        <f t="shared" si="246"/>
        <v>0</v>
      </c>
      <c r="AG1092" s="20">
        <f>IFERROR(VLOOKUP($E1092,INPUTS!$A$44:$G$103,6,0),SCENARIOS!$M$23)</f>
        <v>0</v>
      </c>
      <c r="AH1092" s="15">
        <f t="shared" si="247"/>
        <v>0</v>
      </c>
      <c r="AI1092" s="20">
        <f>IFERROR(VLOOKUP($E1092,INPUTS!$A$44:$G$103,7,0),SCENARIOS!$N$23)</f>
        <v>0</v>
      </c>
      <c r="AJ1092" s="15">
        <f t="shared" si="248"/>
        <v>0</v>
      </c>
      <c r="AL1092" t="str">
        <f t="shared" si="249"/>
        <v>N</v>
      </c>
      <c r="AM1092" s="21">
        <f t="shared" si="250"/>
        <v>74563.3088998867</v>
      </c>
    </row>
    <row r="1093" ht="15" customHeight="1" spans="1:39">
      <c r="A1093" s="52" t="s">
        <v>2110</v>
      </c>
      <c r="B1093" s="52" t="s">
        <v>546</v>
      </c>
      <c r="C1093" s="52" t="s">
        <v>547</v>
      </c>
      <c r="D1093" s="52" t="s">
        <v>929</v>
      </c>
      <c r="E1093" s="10" t="s">
        <v>552</v>
      </c>
      <c r="F1093" s="52" t="s">
        <v>548</v>
      </c>
      <c r="G1093" s="52" t="s">
        <v>173</v>
      </c>
      <c r="H1093" s="52" t="s">
        <v>234</v>
      </c>
      <c r="I1093" s="52" t="s">
        <v>424</v>
      </c>
      <c r="J1093" s="52" t="s">
        <v>173</v>
      </c>
      <c r="K1093" s="52" t="s">
        <v>931</v>
      </c>
      <c r="L1093" s="53" t="s">
        <v>288</v>
      </c>
      <c r="M1093" s="13">
        <v>730</v>
      </c>
      <c r="N1093" s="14">
        <f t="shared" si="251"/>
        <v>2</v>
      </c>
      <c r="O1093" s="15">
        <v>4330</v>
      </c>
      <c r="P1093" s="15">
        <f t="shared" si="252"/>
        <v>3160900</v>
      </c>
      <c r="Q1093" s="16">
        <f>IFERROR(VLOOKUP(G1093,SCENARIOS!$A$13:$E$18,2,0),0.025)</f>
        <v>0.04</v>
      </c>
      <c r="R1093" s="52">
        <f>IFERROR(VLOOKUP(L1093,INPUTS!$A$107:$B$120,2,0),0.0082)</f>
        <v>0.0085</v>
      </c>
      <c r="S1093" s="52">
        <f t="shared" si="253"/>
        <v>36.805</v>
      </c>
      <c r="T1093" s="15">
        <f t="shared" si="254"/>
        <v>26867.65</v>
      </c>
      <c r="U1093" s="15">
        <f>T1093/INPUTS!$B$7*1000</f>
        <v>33584562.5</v>
      </c>
      <c r="V1093" s="15">
        <f>T1093*INPUTS!$B$6</f>
        <v>84901.774</v>
      </c>
      <c r="W1093" s="54" t="s">
        <v>521</v>
      </c>
      <c r="X1093" s="54" t="s">
        <v>396</v>
      </c>
      <c r="Y1093" s="67">
        <f>IFERROR(VLOOKUP(E1093,INPUTS!$A$44:$B$103,2,0),0)</f>
        <v>0</v>
      </c>
      <c r="Z1093" s="15">
        <f t="shared" si="255"/>
        <v>0</v>
      </c>
      <c r="AA1093" s="20">
        <f>IFERROR(VLOOKUP(E1093,INPUTS!$A$44:$C$103,3,0),SCENARIOS!$J$23)</f>
        <v>0</v>
      </c>
      <c r="AB1093" s="15">
        <f t="shared" ref="AB1093:AB1156" si="256">$T1093*AA1093*(1+$Q1093)^AB$2</f>
        <v>0</v>
      </c>
      <c r="AC1093" s="20">
        <f>IFERROR(VLOOKUP($E1093,INPUTS!$A$44:$G$103,4,0),SCENARIOS!$K$23)</f>
        <v>0</v>
      </c>
      <c r="AD1093" s="15">
        <f t="shared" ref="AD1093:AD1156" si="257">$T1093*AC1093*(1+$Q1093)^AD$2</f>
        <v>0</v>
      </c>
      <c r="AE1093" s="20">
        <f>IFERROR(VLOOKUP($E1093,INPUTS!$A$44:$G$103,5,0),SCENARIOS!$L$23)</f>
        <v>0</v>
      </c>
      <c r="AF1093" s="15">
        <f t="shared" ref="AF1093:AF1156" si="258">$T1093*AE1093*(1+$Q1093)^AF$2</f>
        <v>0</v>
      </c>
      <c r="AG1093" s="20">
        <f>IFERROR(VLOOKUP($E1093,INPUTS!$A$44:$G$103,6,0),SCENARIOS!$M$23)</f>
        <v>0</v>
      </c>
      <c r="AH1093" s="15">
        <f t="shared" ref="AH1093:AH1156" si="259">$T1093*AG1093*(1+$Q1093)^AH$2</f>
        <v>0</v>
      </c>
      <c r="AI1093" s="20">
        <f>IFERROR(VLOOKUP($E1093,INPUTS!$A$44:$G$103,7,0),SCENARIOS!$N$23)</f>
        <v>0</v>
      </c>
      <c r="AJ1093" s="15">
        <f t="shared" ref="AJ1093:AJ1156" si="260">$T1093*AI1093*(1+$Q1093)^AJ$2</f>
        <v>0</v>
      </c>
      <c r="AL1093" t="str">
        <f t="shared" ref="AL1093:AL1156" si="261">IF(H1093="MULTI","MULTI",IF(COUNTIFS($E$4:$E$1277,H1093,$H$4:$H$1277,E1093)&gt;0,"Y","N"))</f>
        <v>N</v>
      </c>
      <c r="AM1093" s="21">
        <f t="shared" ref="AM1093:AM1156" si="262">T1093*((1+Q1093)^25)</f>
        <v>71624.7575116881</v>
      </c>
    </row>
    <row r="1094" ht="15" customHeight="1" spans="1:39">
      <c r="A1094" s="52" t="s">
        <v>2111</v>
      </c>
      <c r="B1094" s="52" t="s">
        <v>546</v>
      </c>
      <c r="C1094" s="52" t="s">
        <v>547</v>
      </c>
      <c r="D1094" s="52" t="s">
        <v>929</v>
      </c>
      <c r="E1094" s="10" t="s">
        <v>552</v>
      </c>
      <c r="F1094" s="52" t="s">
        <v>548</v>
      </c>
      <c r="G1094" s="52" t="s">
        <v>173</v>
      </c>
      <c r="H1094" s="52" t="s">
        <v>505</v>
      </c>
      <c r="I1094" s="52" t="s">
        <v>504</v>
      </c>
      <c r="J1094" s="52" t="s">
        <v>173</v>
      </c>
      <c r="K1094" s="52" t="s">
        <v>931</v>
      </c>
      <c r="L1094" s="53" t="s">
        <v>282</v>
      </c>
      <c r="M1094" s="13">
        <v>1095</v>
      </c>
      <c r="N1094" s="14">
        <f t="shared" si="251"/>
        <v>3</v>
      </c>
      <c r="O1094" s="15">
        <v>3230</v>
      </c>
      <c r="P1094" s="15">
        <f t="shared" si="252"/>
        <v>3536850</v>
      </c>
      <c r="Q1094" s="16">
        <f>IFERROR(VLOOKUP(G1094,SCENARIOS!$A$13:$E$18,2,0),0.025)</f>
        <v>0.04</v>
      </c>
      <c r="R1094" s="52">
        <f>IFERROR(VLOOKUP(L1094,INPUTS!$A$107:$B$120,2,0),0.0082)</f>
        <v>0.0042</v>
      </c>
      <c r="S1094" s="52">
        <f t="shared" si="253"/>
        <v>13.566</v>
      </c>
      <c r="T1094" s="15">
        <f t="shared" si="254"/>
        <v>14854.77</v>
      </c>
      <c r="U1094" s="15">
        <f>T1094/INPUTS!$B$7*1000</f>
        <v>18568462.5</v>
      </c>
      <c r="V1094" s="15">
        <f>T1094*INPUTS!$B$6</f>
        <v>46941.0732</v>
      </c>
      <c r="W1094" s="54" t="s">
        <v>521</v>
      </c>
      <c r="X1094" s="54" t="s">
        <v>396</v>
      </c>
      <c r="Y1094" s="67">
        <f>IFERROR(VLOOKUP(E1094,INPUTS!$A$44:$B$103,2,0),0)</f>
        <v>0</v>
      </c>
      <c r="Z1094" s="15">
        <f t="shared" si="255"/>
        <v>0</v>
      </c>
      <c r="AA1094" s="20">
        <f>IFERROR(VLOOKUP(E1094,INPUTS!$A$44:$C$103,3,0),SCENARIOS!$J$23)</f>
        <v>0</v>
      </c>
      <c r="AB1094" s="15">
        <f t="shared" si="256"/>
        <v>0</v>
      </c>
      <c r="AC1094" s="20">
        <f>IFERROR(VLOOKUP($E1094,INPUTS!$A$44:$G$103,4,0),SCENARIOS!$K$23)</f>
        <v>0</v>
      </c>
      <c r="AD1094" s="15">
        <f t="shared" si="257"/>
        <v>0</v>
      </c>
      <c r="AE1094" s="20">
        <f>IFERROR(VLOOKUP($E1094,INPUTS!$A$44:$G$103,5,0),SCENARIOS!$L$23)</f>
        <v>0</v>
      </c>
      <c r="AF1094" s="15">
        <f t="shared" si="258"/>
        <v>0</v>
      </c>
      <c r="AG1094" s="20">
        <f>IFERROR(VLOOKUP($E1094,INPUTS!$A$44:$G$103,6,0),SCENARIOS!$M$23)</f>
        <v>0</v>
      </c>
      <c r="AH1094" s="15">
        <f t="shared" si="259"/>
        <v>0</v>
      </c>
      <c r="AI1094" s="20">
        <f>IFERROR(VLOOKUP($E1094,INPUTS!$A$44:$G$103,7,0),SCENARIOS!$N$23)</f>
        <v>0</v>
      </c>
      <c r="AJ1094" s="15">
        <f t="shared" si="260"/>
        <v>0</v>
      </c>
      <c r="AL1094" t="str">
        <f t="shared" si="261"/>
        <v>N</v>
      </c>
      <c r="AM1094" s="21">
        <f t="shared" si="262"/>
        <v>39600.3855618894</v>
      </c>
    </row>
    <row r="1095" ht="15" customHeight="1" spans="1:39">
      <c r="A1095" s="52" t="s">
        <v>2112</v>
      </c>
      <c r="B1095" s="52" t="s">
        <v>546</v>
      </c>
      <c r="C1095" s="52" t="s">
        <v>547</v>
      </c>
      <c r="D1095" s="52" t="s">
        <v>929</v>
      </c>
      <c r="E1095" s="10" t="s">
        <v>552</v>
      </c>
      <c r="F1095" s="52" t="s">
        <v>548</v>
      </c>
      <c r="G1095" s="52" t="s">
        <v>173</v>
      </c>
      <c r="H1095" s="52" t="s">
        <v>242</v>
      </c>
      <c r="I1095" s="52" t="s">
        <v>421</v>
      </c>
      <c r="J1095" s="52" t="s">
        <v>173</v>
      </c>
      <c r="K1095" s="52" t="s">
        <v>931</v>
      </c>
      <c r="L1095" s="53" t="s">
        <v>279</v>
      </c>
      <c r="M1095" s="13">
        <v>2190</v>
      </c>
      <c r="N1095" s="14">
        <f t="shared" si="251"/>
        <v>6</v>
      </c>
      <c r="O1095" s="15">
        <v>1150</v>
      </c>
      <c r="P1095" s="15">
        <f t="shared" si="252"/>
        <v>2518500</v>
      </c>
      <c r="Q1095" s="16">
        <f>IFERROR(VLOOKUP(G1095,SCENARIOS!$A$13:$E$18,2,0),0.025)</f>
        <v>0.04</v>
      </c>
      <c r="R1095" s="52">
        <f>IFERROR(VLOOKUP(L1095,INPUTS!$A$107:$B$120,2,0),0.0082)</f>
        <v>0.0039</v>
      </c>
      <c r="S1095" s="52">
        <f t="shared" si="253"/>
        <v>4.485</v>
      </c>
      <c r="T1095" s="15">
        <f t="shared" si="254"/>
        <v>9822.15</v>
      </c>
      <c r="U1095" s="15">
        <f>T1095/INPUTS!$B$7*1000</f>
        <v>12277687.5</v>
      </c>
      <c r="V1095" s="15">
        <f>T1095*INPUTS!$B$6</f>
        <v>31037.994</v>
      </c>
      <c r="W1095" s="54" t="s">
        <v>521</v>
      </c>
      <c r="X1095" s="54" t="s">
        <v>396</v>
      </c>
      <c r="Y1095" s="67">
        <f>IFERROR(VLOOKUP(E1095,INPUTS!$A$44:$B$103,2,0),0)</f>
        <v>0</v>
      </c>
      <c r="Z1095" s="15">
        <f t="shared" si="255"/>
        <v>0</v>
      </c>
      <c r="AA1095" s="20">
        <f>IFERROR(VLOOKUP(E1095,INPUTS!$A$44:$C$103,3,0),SCENARIOS!$J$23)</f>
        <v>0</v>
      </c>
      <c r="AB1095" s="15">
        <f t="shared" si="256"/>
        <v>0</v>
      </c>
      <c r="AC1095" s="20">
        <f>IFERROR(VLOOKUP($E1095,INPUTS!$A$44:$G$103,4,0),SCENARIOS!$K$23)</f>
        <v>0</v>
      </c>
      <c r="AD1095" s="15">
        <f t="shared" si="257"/>
        <v>0</v>
      </c>
      <c r="AE1095" s="20">
        <f>IFERROR(VLOOKUP($E1095,INPUTS!$A$44:$G$103,5,0),SCENARIOS!$L$23)</f>
        <v>0</v>
      </c>
      <c r="AF1095" s="15">
        <f t="shared" si="258"/>
        <v>0</v>
      </c>
      <c r="AG1095" s="20">
        <f>IFERROR(VLOOKUP($E1095,INPUTS!$A$44:$G$103,6,0),SCENARIOS!$M$23)</f>
        <v>0</v>
      </c>
      <c r="AH1095" s="15">
        <f t="shared" si="259"/>
        <v>0</v>
      </c>
      <c r="AI1095" s="20">
        <f>IFERROR(VLOOKUP($E1095,INPUTS!$A$44:$G$103,7,0),SCENARIOS!$N$23)</f>
        <v>0</v>
      </c>
      <c r="AJ1095" s="15">
        <f t="shared" si="260"/>
        <v>0</v>
      </c>
      <c r="AL1095" t="str">
        <f t="shared" si="261"/>
        <v>N</v>
      </c>
      <c r="AM1095" s="21">
        <f t="shared" si="262"/>
        <v>26184.2443233192</v>
      </c>
    </row>
    <row r="1096" ht="15" customHeight="1" spans="1:39">
      <c r="A1096" s="52" t="s">
        <v>2113</v>
      </c>
      <c r="B1096" s="52" t="s">
        <v>546</v>
      </c>
      <c r="C1096" s="52" t="s">
        <v>547</v>
      </c>
      <c r="D1096" s="52" t="s">
        <v>929</v>
      </c>
      <c r="E1096" s="10" t="s">
        <v>552</v>
      </c>
      <c r="F1096" s="52" t="s">
        <v>548</v>
      </c>
      <c r="G1096" s="52" t="s">
        <v>173</v>
      </c>
      <c r="H1096" s="52" t="s">
        <v>428</v>
      </c>
      <c r="I1096" s="52" t="s">
        <v>1620</v>
      </c>
      <c r="J1096" s="52" t="s">
        <v>173</v>
      </c>
      <c r="K1096" s="52" t="s">
        <v>931</v>
      </c>
      <c r="L1096" s="53" t="s">
        <v>279</v>
      </c>
      <c r="M1096" s="13">
        <v>1095</v>
      </c>
      <c r="N1096" s="14">
        <f t="shared" si="251"/>
        <v>3</v>
      </c>
      <c r="O1096" s="15">
        <v>1670</v>
      </c>
      <c r="P1096" s="15">
        <f t="shared" si="252"/>
        <v>1828650</v>
      </c>
      <c r="Q1096" s="16">
        <f>IFERROR(VLOOKUP(G1096,SCENARIOS!$A$13:$E$18,2,0),0.025)</f>
        <v>0.04</v>
      </c>
      <c r="R1096" s="52">
        <f>IFERROR(VLOOKUP(L1096,INPUTS!$A$107:$B$120,2,0),0.0082)</f>
        <v>0.0039</v>
      </c>
      <c r="S1096" s="52">
        <f t="shared" si="253"/>
        <v>6.513</v>
      </c>
      <c r="T1096" s="15">
        <f t="shared" si="254"/>
        <v>7131.735</v>
      </c>
      <c r="U1096" s="15">
        <f>T1096/INPUTS!$B$7*1000</f>
        <v>8914668.75</v>
      </c>
      <c r="V1096" s="15">
        <f>T1096*INPUTS!$B$6</f>
        <v>22536.2826</v>
      </c>
      <c r="W1096" s="54" t="s">
        <v>521</v>
      </c>
      <c r="X1096" s="54" t="s">
        <v>396</v>
      </c>
      <c r="Y1096" s="67">
        <f>IFERROR(VLOOKUP(E1096,INPUTS!$A$44:$B$103,2,0),0)</f>
        <v>0</v>
      </c>
      <c r="Z1096" s="15">
        <f t="shared" si="255"/>
        <v>0</v>
      </c>
      <c r="AA1096" s="20">
        <f>IFERROR(VLOOKUP(E1096,INPUTS!$A$44:$C$103,3,0),SCENARIOS!$J$23)</f>
        <v>0</v>
      </c>
      <c r="AB1096" s="15">
        <f t="shared" si="256"/>
        <v>0</v>
      </c>
      <c r="AC1096" s="20">
        <f>IFERROR(VLOOKUP($E1096,INPUTS!$A$44:$G$103,4,0),SCENARIOS!$K$23)</f>
        <v>0</v>
      </c>
      <c r="AD1096" s="15">
        <f t="shared" si="257"/>
        <v>0</v>
      </c>
      <c r="AE1096" s="20">
        <f>IFERROR(VLOOKUP($E1096,INPUTS!$A$44:$G$103,5,0),SCENARIOS!$L$23)</f>
        <v>0</v>
      </c>
      <c r="AF1096" s="15">
        <f t="shared" si="258"/>
        <v>0</v>
      </c>
      <c r="AG1096" s="20">
        <f>IFERROR(VLOOKUP($E1096,INPUTS!$A$44:$G$103,6,0),SCENARIOS!$M$23)</f>
        <v>0</v>
      </c>
      <c r="AH1096" s="15">
        <f t="shared" si="259"/>
        <v>0</v>
      </c>
      <c r="AI1096" s="20">
        <f>IFERROR(VLOOKUP($E1096,INPUTS!$A$44:$G$103,7,0),SCENARIOS!$N$23)</f>
        <v>0</v>
      </c>
      <c r="AJ1096" s="15">
        <f t="shared" si="260"/>
        <v>0</v>
      </c>
      <c r="AL1096" t="str">
        <f t="shared" si="261"/>
        <v>N</v>
      </c>
      <c r="AM1096" s="21">
        <f t="shared" si="262"/>
        <v>19012.0382695405</v>
      </c>
    </row>
    <row r="1097" ht="15" customHeight="1" spans="1:39">
      <c r="A1097" s="52" t="s">
        <v>2114</v>
      </c>
      <c r="B1097" s="52" t="s">
        <v>546</v>
      </c>
      <c r="C1097" s="52" t="s">
        <v>547</v>
      </c>
      <c r="D1097" s="52" t="s">
        <v>929</v>
      </c>
      <c r="E1097" s="10" t="s">
        <v>552</v>
      </c>
      <c r="F1097" s="52" t="s">
        <v>548</v>
      </c>
      <c r="G1097" s="52" t="s">
        <v>173</v>
      </c>
      <c r="H1097" s="52" t="s">
        <v>545</v>
      </c>
      <c r="I1097" s="52" t="s">
        <v>544</v>
      </c>
      <c r="J1097" s="52" t="s">
        <v>173</v>
      </c>
      <c r="K1097" s="52" t="s">
        <v>931</v>
      </c>
      <c r="L1097" s="53" t="s">
        <v>279</v>
      </c>
      <c r="M1097" s="13">
        <v>1460</v>
      </c>
      <c r="N1097" s="14">
        <f t="shared" si="251"/>
        <v>4</v>
      </c>
      <c r="O1097" s="15">
        <v>945</v>
      </c>
      <c r="P1097" s="15">
        <f t="shared" si="252"/>
        <v>1379700</v>
      </c>
      <c r="Q1097" s="16">
        <f>IFERROR(VLOOKUP(G1097,SCENARIOS!$A$13:$E$18,2,0),0.025)</f>
        <v>0.04</v>
      </c>
      <c r="R1097" s="52">
        <f>IFERROR(VLOOKUP(L1097,INPUTS!$A$107:$B$120,2,0),0.0082)</f>
        <v>0.0039</v>
      </c>
      <c r="S1097" s="52">
        <f t="shared" si="253"/>
        <v>3.6855</v>
      </c>
      <c r="T1097" s="15">
        <f t="shared" si="254"/>
        <v>5380.83</v>
      </c>
      <c r="U1097" s="15">
        <f>T1097/INPUTS!$B$7*1000</f>
        <v>6726037.5</v>
      </c>
      <c r="V1097" s="15">
        <f>T1097*INPUTS!$B$6</f>
        <v>17003.4228</v>
      </c>
      <c r="W1097" s="54" t="s">
        <v>521</v>
      </c>
      <c r="X1097" s="54" t="s">
        <v>396</v>
      </c>
      <c r="Y1097" s="67">
        <f>IFERROR(VLOOKUP(E1097,INPUTS!$A$44:$B$103,2,0),0)</f>
        <v>0</v>
      </c>
      <c r="Z1097" s="15">
        <f t="shared" si="255"/>
        <v>0</v>
      </c>
      <c r="AA1097" s="20">
        <f>IFERROR(VLOOKUP(E1097,INPUTS!$A$44:$C$103,3,0),SCENARIOS!$J$23)</f>
        <v>0</v>
      </c>
      <c r="AB1097" s="15">
        <f t="shared" si="256"/>
        <v>0</v>
      </c>
      <c r="AC1097" s="20">
        <f>IFERROR(VLOOKUP($E1097,INPUTS!$A$44:$G$103,4,0),SCENARIOS!$K$23)</f>
        <v>0</v>
      </c>
      <c r="AD1097" s="15">
        <f t="shared" si="257"/>
        <v>0</v>
      </c>
      <c r="AE1097" s="20">
        <f>IFERROR(VLOOKUP($E1097,INPUTS!$A$44:$G$103,5,0),SCENARIOS!$L$23)</f>
        <v>0</v>
      </c>
      <c r="AF1097" s="15">
        <f t="shared" si="258"/>
        <v>0</v>
      </c>
      <c r="AG1097" s="20">
        <f>IFERROR(VLOOKUP($E1097,INPUTS!$A$44:$G$103,6,0),SCENARIOS!$M$23)</f>
        <v>0</v>
      </c>
      <c r="AH1097" s="15">
        <f t="shared" si="259"/>
        <v>0</v>
      </c>
      <c r="AI1097" s="20">
        <f>IFERROR(VLOOKUP($E1097,INPUTS!$A$44:$G$103,7,0),SCENARIOS!$N$23)</f>
        <v>0</v>
      </c>
      <c r="AJ1097" s="15">
        <f t="shared" si="260"/>
        <v>0</v>
      </c>
      <c r="AL1097" t="str">
        <f t="shared" si="261"/>
        <v>N</v>
      </c>
      <c r="AM1097" s="21">
        <f t="shared" si="262"/>
        <v>14344.4121075575</v>
      </c>
    </row>
    <row r="1098" ht="15" customHeight="1" spans="1:39">
      <c r="A1098" s="52" t="s">
        <v>2115</v>
      </c>
      <c r="B1098" s="52" t="s">
        <v>553</v>
      </c>
      <c r="C1098" s="52" t="s">
        <v>554</v>
      </c>
      <c r="D1098" s="52" t="s">
        <v>929</v>
      </c>
      <c r="E1098" s="10" t="s">
        <v>556</v>
      </c>
      <c r="F1098" s="52" t="s">
        <v>555</v>
      </c>
      <c r="G1098" s="52" t="s">
        <v>173</v>
      </c>
      <c r="H1098" s="52" t="s">
        <v>252</v>
      </c>
      <c r="I1098" s="52" t="s">
        <v>930</v>
      </c>
      <c r="J1098" s="52" t="s">
        <v>169</v>
      </c>
      <c r="K1098" s="52" t="s">
        <v>931</v>
      </c>
      <c r="L1098" s="53" t="s">
        <v>291</v>
      </c>
      <c r="M1098" s="13">
        <v>365</v>
      </c>
      <c r="N1098" s="14">
        <f t="shared" si="251"/>
        <v>1</v>
      </c>
      <c r="O1098" s="15">
        <v>11100</v>
      </c>
      <c r="P1098" s="15">
        <f t="shared" si="252"/>
        <v>4051500</v>
      </c>
      <c r="Q1098" s="16">
        <f>IFERROR(VLOOKUP(G1098,SCENARIOS!$A$13:$E$18,2,0),0.025)</f>
        <v>0.04</v>
      </c>
      <c r="R1098" s="52">
        <f>IFERROR(VLOOKUP(L1098,INPUTS!$A$107:$B$120,2,0),0.0082)</f>
        <v>0.0079</v>
      </c>
      <c r="S1098" s="52">
        <f t="shared" si="253"/>
        <v>87.69</v>
      </c>
      <c r="T1098" s="15">
        <f t="shared" si="254"/>
        <v>32006.85</v>
      </c>
      <c r="U1098" s="15">
        <f>T1098/INPUTS!$B$7*1000</f>
        <v>40008562.5</v>
      </c>
      <c r="V1098" s="15">
        <f>T1098*INPUTS!$B$6</f>
        <v>101141.646</v>
      </c>
      <c r="W1098" s="54" t="s">
        <v>396</v>
      </c>
      <c r="X1098" s="54" t="s">
        <v>396</v>
      </c>
      <c r="Y1098" s="67">
        <f>IFERROR(VLOOKUP(E1098,INPUTS!$A$44:$B$103,2,0),0)</f>
        <v>0</v>
      </c>
      <c r="Z1098" s="15">
        <f t="shared" si="255"/>
        <v>0</v>
      </c>
      <c r="AA1098" s="20">
        <f>IFERROR(VLOOKUP(E1098,INPUTS!$A$44:$C$103,3,0),SCENARIOS!$J$23)</f>
        <v>0</v>
      </c>
      <c r="AB1098" s="15">
        <f t="shared" si="256"/>
        <v>0</v>
      </c>
      <c r="AC1098" s="20">
        <f>IFERROR(VLOOKUP($E1098,INPUTS!$A$44:$G$103,4,0),SCENARIOS!$K$23)</f>
        <v>0</v>
      </c>
      <c r="AD1098" s="15">
        <f t="shared" si="257"/>
        <v>0</v>
      </c>
      <c r="AE1098" s="20">
        <f>IFERROR(VLOOKUP($E1098,INPUTS!$A$44:$G$103,5,0),SCENARIOS!$L$23)</f>
        <v>0</v>
      </c>
      <c r="AF1098" s="15">
        <f t="shared" si="258"/>
        <v>0</v>
      </c>
      <c r="AG1098" s="20">
        <f>IFERROR(VLOOKUP($E1098,INPUTS!$A$44:$G$103,6,0),SCENARIOS!$M$23)</f>
        <v>0</v>
      </c>
      <c r="AH1098" s="15">
        <f t="shared" si="259"/>
        <v>0</v>
      </c>
      <c r="AI1098" s="20">
        <f>IFERROR(VLOOKUP($E1098,INPUTS!$A$44:$G$103,7,0),SCENARIOS!$N$23)</f>
        <v>0</v>
      </c>
      <c r="AJ1098" s="15">
        <f t="shared" si="260"/>
        <v>0</v>
      </c>
      <c r="AL1098" t="str">
        <f t="shared" si="261"/>
        <v>N</v>
      </c>
      <c r="AM1098" s="21">
        <f t="shared" si="262"/>
        <v>85325.0235864682</v>
      </c>
    </row>
    <row r="1099" ht="15" customHeight="1" spans="1:39">
      <c r="A1099" s="52" t="s">
        <v>2116</v>
      </c>
      <c r="B1099" s="52" t="s">
        <v>553</v>
      </c>
      <c r="C1099" s="52" t="s">
        <v>554</v>
      </c>
      <c r="D1099" s="52" t="s">
        <v>929</v>
      </c>
      <c r="E1099" s="10" t="s">
        <v>556</v>
      </c>
      <c r="F1099" s="52" t="s">
        <v>555</v>
      </c>
      <c r="G1099" s="52" t="s">
        <v>173</v>
      </c>
      <c r="H1099" s="52" t="s">
        <v>505</v>
      </c>
      <c r="I1099" s="52" t="s">
        <v>504</v>
      </c>
      <c r="J1099" s="52" t="s">
        <v>173</v>
      </c>
      <c r="K1099" s="52" t="s">
        <v>931</v>
      </c>
      <c r="L1099" s="53" t="s">
        <v>288</v>
      </c>
      <c r="M1099" s="13">
        <v>1095</v>
      </c>
      <c r="N1099" s="14">
        <f t="shared" si="251"/>
        <v>3</v>
      </c>
      <c r="O1099" s="15">
        <v>2660</v>
      </c>
      <c r="P1099" s="15">
        <f t="shared" si="252"/>
        <v>2912700</v>
      </c>
      <c r="Q1099" s="16">
        <f>IFERROR(VLOOKUP(G1099,SCENARIOS!$A$13:$E$18,2,0),0.025)</f>
        <v>0.04</v>
      </c>
      <c r="R1099" s="52">
        <f>IFERROR(VLOOKUP(L1099,INPUTS!$A$107:$B$120,2,0),0.0082)</f>
        <v>0.0085</v>
      </c>
      <c r="S1099" s="52">
        <f t="shared" si="253"/>
        <v>22.61</v>
      </c>
      <c r="T1099" s="15">
        <f t="shared" si="254"/>
        <v>24757.95</v>
      </c>
      <c r="U1099" s="15">
        <f>T1099/INPUTS!$B$7*1000</f>
        <v>30947437.5</v>
      </c>
      <c r="V1099" s="15">
        <f>T1099*INPUTS!$B$6</f>
        <v>78235.122</v>
      </c>
      <c r="W1099" s="54" t="s">
        <v>396</v>
      </c>
      <c r="X1099" s="54" t="s">
        <v>396</v>
      </c>
      <c r="Y1099" s="67">
        <f>IFERROR(VLOOKUP(E1099,INPUTS!$A$44:$B$103,2,0),0)</f>
        <v>0</v>
      </c>
      <c r="Z1099" s="15">
        <f t="shared" si="255"/>
        <v>0</v>
      </c>
      <c r="AA1099" s="20">
        <f>IFERROR(VLOOKUP(E1099,INPUTS!$A$44:$C$103,3,0),SCENARIOS!$J$23)</f>
        <v>0</v>
      </c>
      <c r="AB1099" s="15">
        <f t="shared" si="256"/>
        <v>0</v>
      </c>
      <c r="AC1099" s="20">
        <f>IFERROR(VLOOKUP($E1099,INPUTS!$A$44:$G$103,4,0),SCENARIOS!$K$23)</f>
        <v>0</v>
      </c>
      <c r="AD1099" s="15">
        <f t="shared" si="257"/>
        <v>0</v>
      </c>
      <c r="AE1099" s="20">
        <f>IFERROR(VLOOKUP($E1099,INPUTS!$A$44:$G$103,5,0),SCENARIOS!$L$23)</f>
        <v>0</v>
      </c>
      <c r="AF1099" s="15">
        <f t="shared" si="258"/>
        <v>0</v>
      </c>
      <c r="AG1099" s="20">
        <f>IFERROR(VLOOKUP($E1099,INPUTS!$A$44:$G$103,6,0),SCENARIOS!$M$23)</f>
        <v>0</v>
      </c>
      <c r="AH1099" s="15">
        <f t="shared" si="259"/>
        <v>0</v>
      </c>
      <c r="AI1099" s="20">
        <f>IFERROR(VLOOKUP($E1099,INPUTS!$A$44:$G$103,7,0),SCENARIOS!$N$23)</f>
        <v>0</v>
      </c>
      <c r="AJ1099" s="15">
        <f t="shared" si="260"/>
        <v>0</v>
      </c>
      <c r="AL1099" t="str">
        <f t="shared" si="261"/>
        <v>N</v>
      </c>
      <c r="AM1099" s="21">
        <f t="shared" si="262"/>
        <v>66000.6426031491</v>
      </c>
    </row>
    <row r="1100" ht="15" customHeight="1" spans="1:39">
      <c r="A1100" s="52" t="s">
        <v>2117</v>
      </c>
      <c r="B1100" s="52" t="s">
        <v>553</v>
      </c>
      <c r="C1100" s="52" t="s">
        <v>554</v>
      </c>
      <c r="D1100" s="52" t="s">
        <v>929</v>
      </c>
      <c r="E1100" s="10" t="s">
        <v>556</v>
      </c>
      <c r="F1100" s="52" t="s">
        <v>555</v>
      </c>
      <c r="G1100" s="52" t="s">
        <v>173</v>
      </c>
      <c r="H1100" s="52" t="s">
        <v>428</v>
      </c>
      <c r="I1100" s="52" t="s">
        <v>1620</v>
      </c>
      <c r="J1100" s="52" t="s">
        <v>173</v>
      </c>
      <c r="K1100" s="52" t="s">
        <v>931</v>
      </c>
      <c r="L1100" s="53" t="s">
        <v>279</v>
      </c>
      <c r="M1100" s="13">
        <v>2190</v>
      </c>
      <c r="N1100" s="14">
        <f t="shared" si="251"/>
        <v>6</v>
      </c>
      <c r="O1100" s="15">
        <v>1120</v>
      </c>
      <c r="P1100" s="15">
        <f t="shared" si="252"/>
        <v>2452800</v>
      </c>
      <c r="Q1100" s="16">
        <f>IFERROR(VLOOKUP(G1100,SCENARIOS!$A$13:$E$18,2,0),0.025)</f>
        <v>0.04</v>
      </c>
      <c r="R1100" s="52">
        <f>IFERROR(VLOOKUP(L1100,INPUTS!$A$107:$B$120,2,0),0.0082)</f>
        <v>0.0039</v>
      </c>
      <c r="S1100" s="52">
        <f t="shared" si="253"/>
        <v>4.368</v>
      </c>
      <c r="T1100" s="15">
        <f t="shared" si="254"/>
        <v>9565.92</v>
      </c>
      <c r="U1100" s="15">
        <f>T1100/INPUTS!$B$7*1000</f>
        <v>11957400</v>
      </c>
      <c r="V1100" s="15">
        <f>T1100*INPUTS!$B$6</f>
        <v>30228.3072</v>
      </c>
      <c r="W1100" s="54" t="s">
        <v>521</v>
      </c>
      <c r="X1100" s="54" t="s">
        <v>396</v>
      </c>
      <c r="Y1100" s="67">
        <f>IFERROR(VLOOKUP(E1100,INPUTS!$A$44:$B$103,2,0),0)</f>
        <v>0</v>
      </c>
      <c r="Z1100" s="15">
        <f t="shared" si="255"/>
        <v>0</v>
      </c>
      <c r="AA1100" s="20">
        <f>IFERROR(VLOOKUP(E1100,INPUTS!$A$44:$C$103,3,0),SCENARIOS!$J$23)</f>
        <v>0</v>
      </c>
      <c r="AB1100" s="15">
        <f t="shared" si="256"/>
        <v>0</v>
      </c>
      <c r="AC1100" s="20">
        <f>IFERROR(VLOOKUP($E1100,INPUTS!$A$44:$G$103,4,0),SCENARIOS!$K$23)</f>
        <v>0</v>
      </c>
      <c r="AD1100" s="15">
        <f t="shared" si="257"/>
        <v>0</v>
      </c>
      <c r="AE1100" s="20">
        <f>IFERROR(VLOOKUP($E1100,INPUTS!$A$44:$G$103,5,0),SCENARIOS!$L$23)</f>
        <v>0</v>
      </c>
      <c r="AF1100" s="15">
        <f t="shared" si="258"/>
        <v>0</v>
      </c>
      <c r="AG1100" s="20">
        <f>IFERROR(VLOOKUP($E1100,INPUTS!$A$44:$G$103,6,0),SCENARIOS!$M$23)</f>
        <v>0</v>
      </c>
      <c r="AH1100" s="15">
        <f t="shared" si="259"/>
        <v>0</v>
      </c>
      <c r="AI1100" s="20">
        <f>IFERROR(VLOOKUP($E1100,INPUTS!$A$44:$G$103,7,0),SCENARIOS!$N$23)</f>
        <v>0</v>
      </c>
      <c r="AJ1100" s="15">
        <f t="shared" si="260"/>
        <v>0</v>
      </c>
      <c r="AL1100" t="str">
        <f t="shared" si="261"/>
        <v>N</v>
      </c>
      <c r="AM1100" s="21">
        <f t="shared" si="262"/>
        <v>25501.1770801022</v>
      </c>
    </row>
    <row r="1101" ht="15" customHeight="1" spans="1:39">
      <c r="A1101" s="52" t="s">
        <v>2118</v>
      </c>
      <c r="B1101" s="52" t="s">
        <v>553</v>
      </c>
      <c r="C1101" s="52" t="s">
        <v>554</v>
      </c>
      <c r="D1101" s="52" t="s">
        <v>929</v>
      </c>
      <c r="E1101" s="10" t="s">
        <v>556</v>
      </c>
      <c r="F1101" s="52" t="s">
        <v>555</v>
      </c>
      <c r="G1101" s="52" t="s">
        <v>173</v>
      </c>
      <c r="H1101" s="52" t="s">
        <v>242</v>
      </c>
      <c r="I1101" s="52" t="s">
        <v>421</v>
      </c>
      <c r="J1101" s="52" t="s">
        <v>173</v>
      </c>
      <c r="K1101" s="52" t="s">
        <v>931</v>
      </c>
      <c r="L1101" s="53" t="s">
        <v>279</v>
      </c>
      <c r="M1101" s="13">
        <v>1460</v>
      </c>
      <c r="N1101" s="14">
        <f t="shared" si="251"/>
        <v>4</v>
      </c>
      <c r="O1101" s="15">
        <v>2400</v>
      </c>
      <c r="P1101" s="15">
        <f t="shared" si="252"/>
        <v>3504000</v>
      </c>
      <c r="Q1101" s="16">
        <f>IFERROR(VLOOKUP(G1101,SCENARIOS!$A$13:$E$18,2,0),0.025)</f>
        <v>0.04</v>
      </c>
      <c r="R1101" s="52">
        <f>IFERROR(VLOOKUP(L1101,INPUTS!$A$107:$B$120,2,0),0.0082)</f>
        <v>0.0039</v>
      </c>
      <c r="S1101" s="52">
        <f t="shared" si="253"/>
        <v>9.36</v>
      </c>
      <c r="T1101" s="15">
        <f t="shared" si="254"/>
        <v>13665.6</v>
      </c>
      <c r="U1101" s="15">
        <f>T1101/INPUTS!$B$7*1000</f>
        <v>17082000</v>
      </c>
      <c r="V1101" s="15">
        <f>T1101*INPUTS!$B$6</f>
        <v>43183.296</v>
      </c>
      <c r="W1101" s="54" t="s">
        <v>396</v>
      </c>
      <c r="X1101" s="54" t="s">
        <v>396</v>
      </c>
      <c r="Y1101" s="67">
        <f>IFERROR(VLOOKUP(E1101,INPUTS!$A$44:$B$103,2,0),0)</f>
        <v>0</v>
      </c>
      <c r="Z1101" s="15">
        <f t="shared" si="255"/>
        <v>0</v>
      </c>
      <c r="AA1101" s="20">
        <f>IFERROR(VLOOKUP(E1101,INPUTS!$A$44:$C$103,3,0),SCENARIOS!$J$23)</f>
        <v>0</v>
      </c>
      <c r="AB1101" s="15">
        <f t="shared" si="256"/>
        <v>0</v>
      </c>
      <c r="AC1101" s="20">
        <f>IFERROR(VLOOKUP($E1101,INPUTS!$A$44:$G$103,4,0),SCENARIOS!$K$23)</f>
        <v>0</v>
      </c>
      <c r="AD1101" s="15">
        <f t="shared" si="257"/>
        <v>0</v>
      </c>
      <c r="AE1101" s="20">
        <f>IFERROR(VLOOKUP($E1101,INPUTS!$A$44:$G$103,5,0),SCENARIOS!$L$23)</f>
        <v>0</v>
      </c>
      <c r="AF1101" s="15">
        <f t="shared" si="258"/>
        <v>0</v>
      </c>
      <c r="AG1101" s="20">
        <f>IFERROR(VLOOKUP($E1101,INPUTS!$A$44:$G$103,6,0),SCENARIOS!$M$23)</f>
        <v>0</v>
      </c>
      <c r="AH1101" s="15">
        <f t="shared" si="259"/>
        <v>0</v>
      </c>
      <c r="AI1101" s="20">
        <f>IFERROR(VLOOKUP($E1101,INPUTS!$A$44:$G$103,7,0),SCENARIOS!$N$23)</f>
        <v>0</v>
      </c>
      <c r="AJ1101" s="15">
        <f t="shared" si="260"/>
        <v>0</v>
      </c>
      <c r="AL1101" t="str">
        <f t="shared" si="261"/>
        <v>N</v>
      </c>
      <c r="AM1101" s="21">
        <f t="shared" si="262"/>
        <v>36430.2529715745</v>
      </c>
    </row>
    <row r="1102" ht="15" customHeight="1" spans="1:39">
      <c r="A1102" s="52" t="s">
        <v>2119</v>
      </c>
      <c r="B1102" s="52" t="s">
        <v>553</v>
      </c>
      <c r="C1102" s="52" t="s">
        <v>554</v>
      </c>
      <c r="D1102" s="52" t="s">
        <v>929</v>
      </c>
      <c r="E1102" s="10" t="s">
        <v>556</v>
      </c>
      <c r="F1102" s="52" t="s">
        <v>555</v>
      </c>
      <c r="G1102" s="52" t="s">
        <v>173</v>
      </c>
      <c r="H1102" s="52" t="s">
        <v>440</v>
      </c>
      <c r="I1102" s="52" t="s">
        <v>439</v>
      </c>
      <c r="J1102" s="52" t="s">
        <v>177</v>
      </c>
      <c r="K1102" s="52" t="s">
        <v>931</v>
      </c>
      <c r="L1102" s="53" t="s">
        <v>291</v>
      </c>
      <c r="M1102" s="13">
        <v>730</v>
      </c>
      <c r="N1102" s="14">
        <f t="shared" si="251"/>
        <v>2</v>
      </c>
      <c r="O1102" s="15">
        <v>6510</v>
      </c>
      <c r="P1102" s="15">
        <f t="shared" si="252"/>
        <v>4752300</v>
      </c>
      <c r="Q1102" s="16">
        <f>IFERROR(VLOOKUP(G1102,SCENARIOS!$A$13:$E$18,2,0),0.025)</f>
        <v>0.04</v>
      </c>
      <c r="R1102" s="52">
        <f>IFERROR(VLOOKUP(L1102,INPUTS!$A$107:$B$120,2,0),0.0082)</f>
        <v>0.0079</v>
      </c>
      <c r="S1102" s="52">
        <f t="shared" si="253"/>
        <v>51.429</v>
      </c>
      <c r="T1102" s="15">
        <f t="shared" si="254"/>
        <v>37543.17</v>
      </c>
      <c r="U1102" s="15">
        <f>T1102/INPUTS!$B$7*1000</f>
        <v>46928962.5</v>
      </c>
      <c r="V1102" s="15">
        <f>T1102*INPUTS!$B$6</f>
        <v>118636.4172</v>
      </c>
      <c r="W1102" s="54" t="s">
        <v>396</v>
      </c>
      <c r="X1102" s="54" t="s">
        <v>396</v>
      </c>
      <c r="Y1102" s="67">
        <f>IFERROR(VLOOKUP(E1102,INPUTS!$A$44:$B$103,2,0),0)</f>
        <v>0</v>
      </c>
      <c r="Z1102" s="15">
        <f t="shared" si="255"/>
        <v>0</v>
      </c>
      <c r="AA1102" s="20">
        <f>IFERROR(VLOOKUP(E1102,INPUTS!$A$44:$C$103,3,0),SCENARIOS!$J$23)</f>
        <v>0</v>
      </c>
      <c r="AB1102" s="15">
        <f t="shared" si="256"/>
        <v>0</v>
      </c>
      <c r="AC1102" s="20">
        <f>IFERROR(VLOOKUP($E1102,INPUTS!$A$44:$G$103,4,0),SCENARIOS!$K$23)</f>
        <v>0</v>
      </c>
      <c r="AD1102" s="15">
        <f t="shared" si="257"/>
        <v>0</v>
      </c>
      <c r="AE1102" s="20">
        <f>IFERROR(VLOOKUP($E1102,INPUTS!$A$44:$G$103,5,0),SCENARIOS!$L$23)</f>
        <v>0</v>
      </c>
      <c r="AF1102" s="15">
        <f t="shared" si="258"/>
        <v>0</v>
      </c>
      <c r="AG1102" s="20">
        <f>IFERROR(VLOOKUP($E1102,INPUTS!$A$44:$G$103,6,0),SCENARIOS!$M$23)</f>
        <v>0</v>
      </c>
      <c r="AH1102" s="15">
        <f t="shared" si="259"/>
        <v>0</v>
      </c>
      <c r="AI1102" s="20">
        <f>IFERROR(VLOOKUP($E1102,INPUTS!$A$44:$G$103,7,0),SCENARIOS!$N$23)</f>
        <v>0</v>
      </c>
      <c r="AJ1102" s="15">
        <f t="shared" si="260"/>
        <v>0</v>
      </c>
      <c r="AL1102" t="str">
        <f t="shared" si="261"/>
        <v>Y</v>
      </c>
      <c r="AM1102" s="21">
        <f t="shared" si="262"/>
        <v>100083.946585209</v>
      </c>
    </row>
    <row r="1103" ht="15" customHeight="1" spans="1:39">
      <c r="A1103" s="52" t="s">
        <v>2120</v>
      </c>
      <c r="B1103" s="52" t="s">
        <v>553</v>
      </c>
      <c r="C1103" s="52" t="s">
        <v>554</v>
      </c>
      <c r="D1103" s="52" t="s">
        <v>929</v>
      </c>
      <c r="E1103" s="10" t="s">
        <v>556</v>
      </c>
      <c r="F1103" s="52" t="s">
        <v>555</v>
      </c>
      <c r="G1103" s="52" t="s">
        <v>173</v>
      </c>
      <c r="H1103" s="52" t="s">
        <v>264</v>
      </c>
      <c r="I1103" s="52" t="s">
        <v>436</v>
      </c>
      <c r="J1103" s="52" t="s">
        <v>173</v>
      </c>
      <c r="K1103" s="52" t="s">
        <v>931</v>
      </c>
      <c r="L1103" s="53" t="s">
        <v>291</v>
      </c>
      <c r="M1103" s="13">
        <v>365</v>
      </c>
      <c r="N1103" s="14">
        <f t="shared" si="251"/>
        <v>1</v>
      </c>
      <c r="O1103" s="15">
        <v>6190</v>
      </c>
      <c r="P1103" s="15">
        <f t="shared" si="252"/>
        <v>2259350</v>
      </c>
      <c r="Q1103" s="16">
        <f>IFERROR(VLOOKUP(G1103,SCENARIOS!$A$13:$E$18,2,0),0.025)</f>
        <v>0.04</v>
      </c>
      <c r="R1103" s="52">
        <f>IFERROR(VLOOKUP(L1103,INPUTS!$A$107:$B$120,2,0),0.0082)</f>
        <v>0.0079</v>
      </c>
      <c r="S1103" s="52">
        <f t="shared" si="253"/>
        <v>48.901</v>
      </c>
      <c r="T1103" s="15">
        <f t="shared" si="254"/>
        <v>17848.865</v>
      </c>
      <c r="U1103" s="15">
        <f>T1103/INPUTS!$B$7*1000</f>
        <v>22311081.25</v>
      </c>
      <c r="V1103" s="15">
        <f>T1103*INPUTS!$B$6</f>
        <v>56402.4134</v>
      </c>
      <c r="W1103" s="54" t="s">
        <v>396</v>
      </c>
      <c r="X1103" s="54" t="s">
        <v>396</v>
      </c>
      <c r="Y1103" s="67">
        <f>IFERROR(VLOOKUP(E1103,INPUTS!$A$44:$B$103,2,0),0)</f>
        <v>0</v>
      </c>
      <c r="Z1103" s="15">
        <f t="shared" si="255"/>
        <v>0</v>
      </c>
      <c r="AA1103" s="20">
        <f>IFERROR(VLOOKUP(E1103,INPUTS!$A$44:$C$103,3,0),SCENARIOS!$J$23)</f>
        <v>0</v>
      </c>
      <c r="AB1103" s="15">
        <f t="shared" si="256"/>
        <v>0</v>
      </c>
      <c r="AC1103" s="20">
        <f>IFERROR(VLOOKUP($E1103,INPUTS!$A$44:$G$103,4,0),SCENARIOS!$K$23)</f>
        <v>0</v>
      </c>
      <c r="AD1103" s="15">
        <f t="shared" si="257"/>
        <v>0</v>
      </c>
      <c r="AE1103" s="20">
        <f>IFERROR(VLOOKUP($E1103,INPUTS!$A$44:$G$103,5,0),SCENARIOS!$L$23)</f>
        <v>0</v>
      </c>
      <c r="AF1103" s="15">
        <f t="shared" si="258"/>
        <v>0</v>
      </c>
      <c r="AG1103" s="20">
        <f>IFERROR(VLOOKUP($E1103,INPUTS!$A$44:$G$103,6,0),SCENARIOS!$M$23)</f>
        <v>0</v>
      </c>
      <c r="AH1103" s="15">
        <f t="shared" si="259"/>
        <v>0</v>
      </c>
      <c r="AI1103" s="20">
        <f>IFERROR(VLOOKUP($E1103,INPUTS!$A$44:$G$103,7,0),SCENARIOS!$N$23)</f>
        <v>0</v>
      </c>
      <c r="AJ1103" s="15">
        <f t="shared" si="260"/>
        <v>0</v>
      </c>
      <c r="AL1103" t="str">
        <f t="shared" si="261"/>
        <v>N</v>
      </c>
      <c r="AM1103" s="21">
        <f t="shared" si="262"/>
        <v>47582.1527928143</v>
      </c>
    </row>
    <row r="1104" ht="15" customHeight="1" spans="1:39">
      <c r="A1104" s="52" t="s">
        <v>2121</v>
      </c>
      <c r="B1104" s="52" t="s">
        <v>553</v>
      </c>
      <c r="C1104" s="52" t="s">
        <v>554</v>
      </c>
      <c r="D1104" s="52" t="s">
        <v>929</v>
      </c>
      <c r="E1104" s="10" t="s">
        <v>556</v>
      </c>
      <c r="F1104" s="52" t="s">
        <v>555</v>
      </c>
      <c r="G1104" s="52" t="s">
        <v>173</v>
      </c>
      <c r="H1104" s="52" t="s">
        <v>576</v>
      </c>
      <c r="I1104" s="52" t="s">
        <v>575</v>
      </c>
      <c r="J1104" s="52" t="s">
        <v>173</v>
      </c>
      <c r="K1104" s="52" t="s">
        <v>931</v>
      </c>
      <c r="L1104" s="53" t="s">
        <v>288</v>
      </c>
      <c r="M1104" s="13">
        <v>365</v>
      </c>
      <c r="N1104" s="14">
        <f t="shared" si="251"/>
        <v>1</v>
      </c>
      <c r="O1104" s="15">
        <v>3760</v>
      </c>
      <c r="P1104" s="15">
        <f t="shared" si="252"/>
        <v>1372400</v>
      </c>
      <c r="Q1104" s="16">
        <f>IFERROR(VLOOKUP(G1104,SCENARIOS!$A$13:$E$18,2,0),0.025)</f>
        <v>0.04</v>
      </c>
      <c r="R1104" s="52">
        <f>IFERROR(VLOOKUP(L1104,INPUTS!$A$107:$B$120,2,0),0.0082)</f>
        <v>0.0085</v>
      </c>
      <c r="S1104" s="52">
        <f t="shared" si="253"/>
        <v>31.96</v>
      </c>
      <c r="T1104" s="15">
        <f t="shared" si="254"/>
        <v>11665.4</v>
      </c>
      <c r="U1104" s="15">
        <f>T1104/INPUTS!$B$7*1000</f>
        <v>14581750</v>
      </c>
      <c r="V1104" s="15">
        <f>T1104*INPUTS!$B$6</f>
        <v>36862.664</v>
      </c>
      <c r="W1104" s="54" t="s">
        <v>521</v>
      </c>
      <c r="X1104" s="54" t="s">
        <v>396</v>
      </c>
      <c r="Y1104" s="67">
        <f>IFERROR(VLOOKUP(E1104,INPUTS!$A$44:$B$103,2,0),0)</f>
        <v>0</v>
      </c>
      <c r="Z1104" s="15">
        <f t="shared" si="255"/>
        <v>0</v>
      </c>
      <c r="AA1104" s="20">
        <f>IFERROR(VLOOKUP(E1104,INPUTS!$A$44:$C$103,3,0),SCENARIOS!$J$23)</f>
        <v>0</v>
      </c>
      <c r="AB1104" s="15">
        <f t="shared" si="256"/>
        <v>0</v>
      </c>
      <c r="AC1104" s="20">
        <f>IFERROR(VLOOKUP($E1104,INPUTS!$A$44:$G$103,4,0),SCENARIOS!$K$23)</f>
        <v>0</v>
      </c>
      <c r="AD1104" s="15">
        <f t="shared" si="257"/>
        <v>0</v>
      </c>
      <c r="AE1104" s="20">
        <f>IFERROR(VLOOKUP($E1104,INPUTS!$A$44:$G$103,5,0),SCENARIOS!$L$23)</f>
        <v>0</v>
      </c>
      <c r="AF1104" s="15">
        <f t="shared" si="258"/>
        <v>0</v>
      </c>
      <c r="AG1104" s="20">
        <f>IFERROR(VLOOKUP($E1104,INPUTS!$A$44:$G$103,6,0),SCENARIOS!$M$23)</f>
        <v>0</v>
      </c>
      <c r="AH1104" s="15">
        <f t="shared" si="259"/>
        <v>0</v>
      </c>
      <c r="AI1104" s="20">
        <f>IFERROR(VLOOKUP($E1104,INPUTS!$A$44:$G$103,7,0),SCENARIOS!$N$23)</f>
        <v>0</v>
      </c>
      <c r="AJ1104" s="15">
        <f t="shared" si="260"/>
        <v>0</v>
      </c>
      <c r="AL1104" t="str">
        <f t="shared" si="261"/>
        <v>N</v>
      </c>
      <c r="AM1104" s="21">
        <f t="shared" si="262"/>
        <v>31098.0471413334</v>
      </c>
    </row>
    <row r="1105" ht="15" customHeight="1" spans="1:39">
      <c r="A1105" s="52" t="s">
        <v>2122</v>
      </c>
      <c r="B1105" s="52" t="s">
        <v>553</v>
      </c>
      <c r="C1105" s="52" t="s">
        <v>554</v>
      </c>
      <c r="D1105" s="52" t="s">
        <v>929</v>
      </c>
      <c r="E1105" s="10" t="s">
        <v>556</v>
      </c>
      <c r="F1105" s="52" t="s">
        <v>555</v>
      </c>
      <c r="G1105" s="52" t="s">
        <v>173</v>
      </c>
      <c r="H1105" s="52" t="s">
        <v>819</v>
      </c>
      <c r="I1105" s="52" t="s">
        <v>575</v>
      </c>
      <c r="J1105" s="52" t="s">
        <v>173</v>
      </c>
      <c r="K1105" s="52" t="s">
        <v>931</v>
      </c>
      <c r="L1105" s="53" t="s">
        <v>288</v>
      </c>
      <c r="M1105" s="13">
        <v>365</v>
      </c>
      <c r="N1105" s="14">
        <f t="shared" si="251"/>
        <v>1</v>
      </c>
      <c r="O1105" s="15">
        <v>4040</v>
      </c>
      <c r="P1105" s="15">
        <f t="shared" si="252"/>
        <v>1474600</v>
      </c>
      <c r="Q1105" s="16">
        <f>IFERROR(VLOOKUP(G1105,SCENARIOS!$A$13:$E$18,2,0),0.025)</f>
        <v>0.04</v>
      </c>
      <c r="R1105" s="52">
        <f>IFERROR(VLOOKUP(L1105,INPUTS!$A$107:$B$120,2,0),0.0082)</f>
        <v>0.0085</v>
      </c>
      <c r="S1105" s="52">
        <f t="shared" si="253"/>
        <v>34.34</v>
      </c>
      <c r="T1105" s="15">
        <f t="shared" si="254"/>
        <v>12534.1</v>
      </c>
      <c r="U1105" s="15">
        <f>T1105/INPUTS!$B$7*1000</f>
        <v>15667625</v>
      </c>
      <c r="V1105" s="15">
        <f>T1105*INPUTS!$B$6</f>
        <v>39607.756</v>
      </c>
      <c r="W1105" s="54" t="s">
        <v>521</v>
      </c>
      <c r="X1105" s="54" t="s">
        <v>396</v>
      </c>
      <c r="Y1105" s="67">
        <f>IFERROR(VLOOKUP(E1105,INPUTS!$A$44:$B$103,2,0),0)</f>
        <v>0</v>
      </c>
      <c r="Z1105" s="15">
        <f t="shared" si="255"/>
        <v>0</v>
      </c>
      <c r="AA1105" s="20">
        <f>IFERROR(VLOOKUP(E1105,INPUTS!$A$44:$C$103,3,0),SCENARIOS!$J$23)</f>
        <v>0</v>
      </c>
      <c r="AB1105" s="15">
        <f t="shared" si="256"/>
        <v>0</v>
      </c>
      <c r="AC1105" s="20">
        <f>IFERROR(VLOOKUP($E1105,INPUTS!$A$44:$G$103,4,0),SCENARIOS!$K$23)</f>
        <v>0</v>
      </c>
      <c r="AD1105" s="15">
        <f t="shared" si="257"/>
        <v>0</v>
      </c>
      <c r="AE1105" s="20">
        <f>IFERROR(VLOOKUP($E1105,INPUTS!$A$44:$G$103,5,0),SCENARIOS!$L$23)</f>
        <v>0</v>
      </c>
      <c r="AF1105" s="15">
        <f t="shared" si="258"/>
        <v>0</v>
      </c>
      <c r="AG1105" s="20">
        <f>IFERROR(VLOOKUP($E1105,INPUTS!$A$44:$G$103,6,0),SCENARIOS!$M$23)</f>
        <v>0</v>
      </c>
      <c r="AH1105" s="15">
        <f t="shared" si="259"/>
        <v>0</v>
      </c>
      <c r="AI1105" s="20">
        <f>IFERROR(VLOOKUP($E1105,INPUTS!$A$44:$G$103,7,0),SCENARIOS!$N$23)</f>
        <v>0</v>
      </c>
      <c r="AJ1105" s="15">
        <f t="shared" si="260"/>
        <v>0</v>
      </c>
      <c r="AL1105" t="str">
        <f t="shared" si="261"/>
        <v>N</v>
      </c>
      <c r="AM1105" s="21">
        <f t="shared" si="262"/>
        <v>33413.8591624965</v>
      </c>
    </row>
    <row r="1106" ht="15" customHeight="1" spans="1:39">
      <c r="A1106" s="52" t="s">
        <v>2123</v>
      </c>
      <c r="B1106" s="52" t="s">
        <v>449</v>
      </c>
      <c r="C1106" s="52" t="s">
        <v>450</v>
      </c>
      <c r="D1106" s="52" t="s">
        <v>929</v>
      </c>
      <c r="E1106" s="10" t="s">
        <v>751</v>
      </c>
      <c r="F1106" s="52" t="s">
        <v>750</v>
      </c>
      <c r="G1106" s="52" t="s">
        <v>181</v>
      </c>
      <c r="H1106" s="52" t="s">
        <v>251</v>
      </c>
      <c r="I1106" s="52" t="s">
        <v>930</v>
      </c>
      <c r="J1106" s="52" t="s">
        <v>169</v>
      </c>
      <c r="K1106" s="52" t="s">
        <v>931</v>
      </c>
      <c r="L1106" s="53" t="s">
        <v>291</v>
      </c>
      <c r="M1106" s="13">
        <v>1095</v>
      </c>
      <c r="N1106" s="14">
        <f t="shared" si="251"/>
        <v>3</v>
      </c>
      <c r="O1106" s="15">
        <v>8660</v>
      </c>
      <c r="P1106" s="15">
        <f t="shared" si="252"/>
        <v>9482700</v>
      </c>
      <c r="Q1106" s="16">
        <f>IFERROR(VLOOKUP(G1106,SCENARIOS!$A$13:$E$18,2,0),0.025)</f>
        <v>0.035</v>
      </c>
      <c r="R1106" s="52">
        <f>IFERROR(VLOOKUP(L1106,INPUTS!$A$107:$B$120,2,0),0.0082)</f>
        <v>0.0079</v>
      </c>
      <c r="S1106" s="52">
        <f t="shared" si="253"/>
        <v>68.414</v>
      </c>
      <c r="T1106" s="15">
        <f t="shared" si="254"/>
        <v>74913.33</v>
      </c>
      <c r="U1106" s="15">
        <f>T1106/INPUTS!$B$7*1000</f>
        <v>93641662.5</v>
      </c>
      <c r="V1106" s="15">
        <f>T1106*INPUTS!$B$6</f>
        <v>236726.1228</v>
      </c>
      <c r="W1106" s="54" t="s">
        <v>396</v>
      </c>
      <c r="X1106" s="54" t="s">
        <v>396</v>
      </c>
      <c r="Y1106" s="67">
        <f>IFERROR(VLOOKUP(E1106,INPUTS!$A$44:$B$103,2,0),0)</f>
        <v>0</v>
      </c>
      <c r="Z1106" s="15">
        <f t="shared" si="255"/>
        <v>0</v>
      </c>
      <c r="AA1106" s="20">
        <f>IFERROR(VLOOKUP(E1106,INPUTS!$A$44:$C$103,3,0),SCENARIOS!$J$23)</f>
        <v>0</v>
      </c>
      <c r="AB1106" s="15">
        <f t="shared" si="256"/>
        <v>0</v>
      </c>
      <c r="AC1106" s="20">
        <f>IFERROR(VLOOKUP($E1106,INPUTS!$A$44:$G$103,4,0),SCENARIOS!$K$23)</f>
        <v>0</v>
      </c>
      <c r="AD1106" s="15">
        <f t="shared" si="257"/>
        <v>0</v>
      </c>
      <c r="AE1106" s="20">
        <f>IFERROR(VLOOKUP($E1106,INPUTS!$A$44:$G$103,5,0),SCENARIOS!$L$23)</f>
        <v>0</v>
      </c>
      <c r="AF1106" s="15">
        <f t="shared" si="258"/>
        <v>0</v>
      </c>
      <c r="AG1106" s="20">
        <f>IFERROR(VLOOKUP($E1106,INPUTS!$A$44:$G$103,6,0),SCENARIOS!$M$23)</f>
        <v>0</v>
      </c>
      <c r="AH1106" s="15">
        <f t="shared" si="259"/>
        <v>0</v>
      </c>
      <c r="AI1106" s="20">
        <f>IFERROR(VLOOKUP($E1106,INPUTS!$A$44:$G$103,7,0),SCENARIOS!$N$23)</f>
        <v>0</v>
      </c>
      <c r="AJ1106" s="15">
        <f t="shared" si="260"/>
        <v>0</v>
      </c>
      <c r="AL1106" t="str">
        <f t="shared" si="261"/>
        <v>Y</v>
      </c>
      <c r="AM1106" s="21">
        <f t="shared" si="262"/>
        <v>177038.551377242</v>
      </c>
    </row>
    <row r="1107" ht="15" customHeight="1" spans="1:39">
      <c r="A1107" s="52" t="s">
        <v>2124</v>
      </c>
      <c r="B1107" s="52" t="s">
        <v>449</v>
      </c>
      <c r="C1107" s="52" t="s">
        <v>450</v>
      </c>
      <c r="D1107" s="52" t="s">
        <v>929</v>
      </c>
      <c r="E1107" s="10" t="s">
        <v>751</v>
      </c>
      <c r="F1107" s="52" t="s">
        <v>750</v>
      </c>
      <c r="G1107" s="52" t="s">
        <v>181</v>
      </c>
      <c r="H1107" s="52" t="s">
        <v>245</v>
      </c>
      <c r="I1107" s="52" t="s">
        <v>930</v>
      </c>
      <c r="J1107" s="52" t="s">
        <v>169</v>
      </c>
      <c r="K1107" s="52" t="s">
        <v>931</v>
      </c>
      <c r="L1107" s="53" t="s">
        <v>291</v>
      </c>
      <c r="M1107" s="13">
        <v>730</v>
      </c>
      <c r="N1107" s="14">
        <f t="shared" si="251"/>
        <v>2</v>
      </c>
      <c r="O1107" s="15">
        <v>8780</v>
      </c>
      <c r="P1107" s="15">
        <f t="shared" si="252"/>
        <v>6409400</v>
      </c>
      <c r="Q1107" s="16">
        <f>IFERROR(VLOOKUP(G1107,SCENARIOS!$A$13:$E$18,2,0),0.025)</f>
        <v>0.035</v>
      </c>
      <c r="R1107" s="52">
        <f>IFERROR(VLOOKUP(L1107,INPUTS!$A$107:$B$120,2,0),0.0082)</f>
        <v>0.0079</v>
      </c>
      <c r="S1107" s="52">
        <f t="shared" si="253"/>
        <v>69.362</v>
      </c>
      <c r="T1107" s="15">
        <f t="shared" si="254"/>
        <v>50634.26</v>
      </c>
      <c r="U1107" s="15">
        <f>T1107/INPUTS!$B$7*1000</f>
        <v>63292825</v>
      </c>
      <c r="V1107" s="15">
        <f>T1107*INPUTS!$B$6</f>
        <v>160004.2616</v>
      </c>
      <c r="W1107" s="54" t="s">
        <v>396</v>
      </c>
      <c r="X1107" s="54" t="s">
        <v>396</v>
      </c>
      <c r="Y1107" s="67">
        <f>IFERROR(VLOOKUP(E1107,INPUTS!$A$44:$B$103,2,0),0)</f>
        <v>0</v>
      </c>
      <c r="Z1107" s="15">
        <f t="shared" si="255"/>
        <v>0</v>
      </c>
      <c r="AA1107" s="20">
        <f>IFERROR(VLOOKUP(E1107,INPUTS!$A$44:$C$103,3,0),SCENARIOS!$J$23)</f>
        <v>0</v>
      </c>
      <c r="AB1107" s="15">
        <f t="shared" si="256"/>
        <v>0</v>
      </c>
      <c r="AC1107" s="20">
        <f>IFERROR(VLOOKUP($E1107,INPUTS!$A$44:$G$103,4,0),SCENARIOS!$K$23)</f>
        <v>0</v>
      </c>
      <c r="AD1107" s="15">
        <f t="shared" si="257"/>
        <v>0</v>
      </c>
      <c r="AE1107" s="20">
        <f>IFERROR(VLOOKUP($E1107,INPUTS!$A$44:$G$103,5,0),SCENARIOS!$L$23)</f>
        <v>0</v>
      </c>
      <c r="AF1107" s="15">
        <f t="shared" si="258"/>
        <v>0</v>
      </c>
      <c r="AG1107" s="20">
        <f>IFERROR(VLOOKUP($E1107,INPUTS!$A$44:$G$103,6,0),SCENARIOS!$M$23)</f>
        <v>0</v>
      </c>
      <c r="AH1107" s="15">
        <f t="shared" si="259"/>
        <v>0</v>
      </c>
      <c r="AI1107" s="20">
        <f>IFERROR(VLOOKUP($E1107,INPUTS!$A$44:$G$103,7,0),SCENARIOS!$N$23)</f>
        <v>0</v>
      </c>
      <c r="AJ1107" s="15">
        <f t="shared" si="260"/>
        <v>0</v>
      </c>
      <c r="AL1107" t="str">
        <f t="shared" si="261"/>
        <v>N</v>
      </c>
      <c r="AM1107" s="21">
        <f t="shared" si="262"/>
        <v>119661.160977073</v>
      </c>
    </row>
    <row r="1108" ht="15" customHeight="1" spans="1:39">
      <c r="A1108" s="52" t="s">
        <v>2125</v>
      </c>
      <c r="B1108" s="52" t="s">
        <v>449</v>
      </c>
      <c r="C1108" s="52" t="s">
        <v>450</v>
      </c>
      <c r="D1108" s="52" t="s">
        <v>929</v>
      </c>
      <c r="E1108" s="10" t="s">
        <v>751</v>
      </c>
      <c r="F1108" s="52" t="s">
        <v>750</v>
      </c>
      <c r="G1108" s="52" t="s">
        <v>181</v>
      </c>
      <c r="H1108" s="52" t="s">
        <v>224</v>
      </c>
      <c r="I1108" s="52" t="s">
        <v>938</v>
      </c>
      <c r="J1108" s="52" t="s">
        <v>165</v>
      </c>
      <c r="K1108" s="52" t="s">
        <v>931</v>
      </c>
      <c r="L1108" s="53" t="s">
        <v>291</v>
      </c>
      <c r="M1108" s="13">
        <v>365</v>
      </c>
      <c r="N1108" s="14">
        <f t="shared" si="251"/>
        <v>1</v>
      </c>
      <c r="O1108" s="15">
        <v>11640</v>
      </c>
      <c r="P1108" s="15">
        <f t="shared" si="252"/>
        <v>4248600</v>
      </c>
      <c r="Q1108" s="16">
        <f>IFERROR(VLOOKUP(G1108,SCENARIOS!$A$13:$E$18,2,0),0.025)</f>
        <v>0.035</v>
      </c>
      <c r="R1108" s="52">
        <f>IFERROR(VLOOKUP(L1108,INPUTS!$A$107:$B$120,2,0),0.0082)</f>
        <v>0.0079</v>
      </c>
      <c r="S1108" s="52">
        <f t="shared" si="253"/>
        <v>91.956</v>
      </c>
      <c r="T1108" s="15">
        <f t="shared" si="254"/>
        <v>33563.94</v>
      </c>
      <c r="U1108" s="15">
        <f>T1108/INPUTS!$B$7*1000</f>
        <v>41954925</v>
      </c>
      <c r="V1108" s="15">
        <f>T1108*INPUTS!$B$6</f>
        <v>106062.0504</v>
      </c>
      <c r="W1108" s="54" t="s">
        <v>396</v>
      </c>
      <c r="X1108" s="54" t="s">
        <v>396</v>
      </c>
      <c r="Y1108" s="67">
        <f>IFERROR(VLOOKUP(E1108,INPUTS!$A$44:$B$103,2,0),0)</f>
        <v>0</v>
      </c>
      <c r="Z1108" s="15">
        <f t="shared" si="255"/>
        <v>0</v>
      </c>
      <c r="AA1108" s="20">
        <f>IFERROR(VLOOKUP(E1108,INPUTS!$A$44:$C$103,3,0),SCENARIOS!$J$23)</f>
        <v>0</v>
      </c>
      <c r="AB1108" s="15">
        <f t="shared" si="256"/>
        <v>0</v>
      </c>
      <c r="AC1108" s="20">
        <f>IFERROR(VLOOKUP($E1108,INPUTS!$A$44:$G$103,4,0),SCENARIOS!$K$23)</f>
        <v>0</v>
      </c>
      <c r="AD1108" s="15">
        <f t="shared" si="257"/>
        <v>0</v>
      </c>
      <c r="AE1108" s="20">
        <f>IFERROR(VLOOKUP($E1108,INPUTS!$A$44:$G$103,5,0),SCENARIOS!$L$23)</f>
        <v>0</v>
      </c>
      <c r="AF1108" s="15">
        <f t="shared" si="258"/>
        <v>0</v>
      </c>
      <c r="AG1108" s="20">
        <f>IFERROR(VLOOKUP($E1108,INPUTS!$A$44:$G$103,6,0),SCENARIOS!$M$23)</f>
        <v>0</v>
      </c>
      <c r="AH1108" s="15">
        <f t="shared" si="259"/>
        <v>0</v>
      </c>
      <c r="AI1108" s="20">
        <f>IFERROR(VLOOKUP($E1108,INPUTS!$A$44:$G$103,7,0),SCENARIOS!$N$23)</f>
        <v>0</v>
      </c>
      <c r="AJ1108" s="15">
        <f t="shared" si="260"/>
        <v>0</v>
      </c>
      <c r="AL1108" t="str">
        <f t="shared" si="261"/>
        <v>N</v>
      </c>
      <c r="AM1108" s="21">
        <f t="shared" si="262"/>
        <v>79319.8128572399</v>
      </c>
    </row>
    <row r="1109" ht="15" customHeight="1" spans="1:39">
      <c r="A1109" s="52" t="s">
        <v>2126</v>
      </c>
      <c r="B1109" s="52" t="s">
        <v>449</v>
      </c>
      <c r="C1109" s="52" t="s">
        <v>450</v>
      </c>
      <c r="D1109" s="52" t="s">
        <v>929</v>
      </c>
      <c r="E1109" s="10" t="s">
        <v>751</v>
      </c>
      <c r="F1109" s="52" t="s">
        <v>750</v>
      </c>
      <c r="G1109" s="52" t="s">
        <v>181</v>
      </c>
      <c r="H1109" s="52" t="s">
        <v>1248</v>
      </c>
      <c r="I1109" s="52" t="s">
        <v>1249</v>
      </c>
      <c r="J1109" s="52" t="s">
        <v>181</v>
      </c>
      <c r="K1109" s="52" t="s">
        <v>931</v>
      </c>
      <c r="L1109" s="53" t="s">
        <v>279</v>
      </c>
      <c r="M1109" s="13">
        <v>1825</v>
      </c>
      <c r="N1109" s="14">
        <f t="shared" si="251"/>
        <v>5</v>
      </c>
      <c r="O1109" s="15">
        <v>2450</v>
      </c>
      <c r="P1109" s="15">
        <f t="shared" si="252"/>
        <v>4471250</v>
      </c>
      <c r="Q1109" s="16">
        <f>IFERROR(VLOOKUP(G1109,SCENARIOS!$A$13:$E$18,2,0),0.025)</f>
        <v>0.035</v>
      </c>
      <c r="R1109" s="52">
        <f>IFERROR(VLOOKUP(L1109,INPUTS!$A$107:$B$120,2,0),0.0082)</f>
        <v>0.0039</v>
      </c>
      <c r="S1109" s="52">
        <f t="shared" si="253"/>
        <v>9.555</v>
      </c>
      <c r="T1109" s="15">
        <f t="shared" si="254"/>
        <v>17437.875</v>
      </c>
      <c r="U1109" s="15">
        <f>T1109/INPUTS!$B$7*1000</f>
        <v>21797343.75</v>
      </c>
      <c r="V1109" s="15">
        <f>T1109*INPUTS!$B$6</f>
        <v>55103.685</v>
      </c>
      <c r="W1109" s="54" t="s">
        <v>396</v>
      </c>
      <c r="X1109" s="54" t="s">
        <v>396</v>
      </c>
      <c r="Y1109" s="67">
        <f>IFERROR(VLOOKUP(E1109,INPUTS!$A$44:$B$103,2,0),0)</f>
        <v>0</v>
      </c>
      <c r="Z1109" s="15">
        <f t="shared" si="255"/>
        <v>0</v>
      </c>
      <c r="AA1109" s="20">
        <f>IFERROR(VLOOKUP(E1109,INPUTS!$A$44:$C$103,3,0),SCENARIOS!$J$23)</f>
        <v>0</v>
      </c>
      <c r="AB1109" s="15">
        <f t="shared" si="256"/>
        <v>0</v>
      </c>
      <c r="AC1109" s="20">
        <f>IFERROR(VLOOKUP($E1109,INPUTS!$A$44:$G$103,4,0),SCENARIOS!$K$23)</f>
        <v>0</v>
      </c>
      <c r="AD1109" s="15">
        <f t="shared" si="257"/>
        <v>0</v>
      </c>
      <c r="AE1109" s="20">
        <f>IFERROR(VLOOKUP($E1109,INPUTS!$A$44:$G$103,5,0),SCENARIOS!$L$23)</f>
        <v>0</v>
      </c>
      <c r="AF1109" s="15">
        <f t="shared" si="258"/>
        <v>0</v>
      </c>
      <c r="AG1109" s="20">
        <f>IFERROR(VLOOKUP($E1109,INPUTS!$A$44:$G$103,6,0),SCENARIOS!$M$23)</f>
        <v>0</v>
      </c>
      <c r="AH1109" s="15">
        <f t="shared" si="259"/>
        <v>0</v>
      </c>
      <c r="AI1109" s="20">
        <f>IFERROR(VLOOKUP($E1109,INPUTS!$A$44:$G$103,7,0),SCENARIOS!$N$23)</f>
        <v>0</v>
      </c>
      <c r="AJ1109" s="15">
        <f t="shared" si="260"/>
        <v>0</v>
      </c>
      <c r="AL1109" t="str">
        <f t="shared" si="261"/>
        <v>N</v>
      </c>
      <c r="AM1109" s="21">
        <f t="shared" si="262"/>
        <v>41209.9706300256</v>
      </c>
    </row>
    <row r="1110" ht="15" customHeight="1" spans="1:39">
      <c r="A1110" s="52" t="s">
        <v>2127</v>
      </c>
      <c r="B1110" s="52" t="s">
        <v>449</v>
      </c>
      <c r="C1110" s="52" t="s">
        <v>450</v>
      </c>
      <c r="D1110" s="52" t="s">
        <v>929</v>
      </c>
      <c r="E1110" s="10" t="s">
        <v>751</v>
      </c>
      <c r="F1110" s="52" t="s">
        <v>750</v>
      </c>
      <c r="G1110" s="52" t="s">
        <v>181</v>
      </c>
      <c r="H1110" s="52" t="s">
        <v>1173</v>
      </c>
      <c r="I1110" s="52" t="s">
        <v>1174</v>
      </c>
      <c r="J1110" s="52" t="s">
        <v>181</v>
      </c>
      <c r="K1110" s="52" t="s">
        <v>931</v>
      </c>
      <c r="L1110" s="53" t="s">
        <v>279</v>
      </c>
      <c r="M1110" s="13">
        <v>1460</v>
      </c>
      <c r="N1110" s="14">
        <f t="shared" si="251"/>
        <v>4</v>
      </c>
      <c r="O1110" s="15">
        <v>1960</v>
      </c>
      <c r="P1110" s="15">
        <f t="shared" si="252"/>
        <v>2861600</v>
      </c>
      <c r="Q1110" s="16">
        <f>IFERROR(VLOOKUP(G1110,SCENARIOS!$A$13:$E$18,2,0),0.025)</f>
        <v>0.035</v>
      </c>
      <c r="R1110" s="52">
        <f>IFERROR(VLOOKUP(L1110,INPUTS!$A$107:$B$120,2,0),0.0082)</f>
        <v>0.0039</v>
      </c>
      <c r="S1110" s="52">
        <f t="shared" si="253"/>
        <v>7.644</v>
      </c>
      <c r="T1110" s="15">
        <f t="shared" si="254"/>
        <v>11160.24</v>
      </c>
      <c r="U1110" s="15">
        <f>T1110/INPUTS!$B$7*1000</f>
        <v>13950300</v>
      </c>
      <c r="V1110" s="15">
        <f>T1110*INPUTS!$B$6</f>
        <v>35266.3584</v>
      </c>
      <c r="W1110" s="54" t="s">
        <v>396</v>
      </c>
      <c r="X1110" s="54" t="s">
        <v>396</v>
      </c>
      <c r="Y1110" s="67">
        <f>IFERROR(VLOOKUP(E1110,INPUTS!$A$44:$B$103,2,0),0)</f>
        <v>0</v>
      </c>
      <c r="Z1110" s="15">
        <f t="shared" si="255"/>
        <v>0</v>
      </c>
      <c r="AA1110" s="20">
        <f>IFERROR(VLOOKUP(E1110,INPUTS!$A$44:$C$103,3,0),SCENARIOS!$J$23)</f>
        <v>0</v>
      </c>
      <c r="AB1110" s="15">
        <f t="shared" si="256"/>
        <v>0</v>
      </c>
      <c r="AC1110" s="20">
        <f>IFERROR(VLOOKUP($E1110,INPUTS!$A$44:$G$103,4,0),SCENARIOS!$K$23)</f>
        <v>0</v>
      </c>
      <c r="AD1110" s="15">
        <f t="shared" si="257"/>
        <v>0</v>
      </c>
      <c r="AE1110" s="20">
        <f>IFERROR(VLOOKUP($E1110,INPUTS!$A$44:$G$103,5,0),SCENARIOS!$L$23)</f>
        <v>0</v>
      </c>
      <c r="AF1110" s="15">
        <f t="shared" si="258"/>
        <v>0</v>
      </c>
      <c r="AG1110" s="20">
        <f>IFERROR(VLOOKUP($E1110,INPUTS!$A$44:$G$103,6,0),SCENARIOS!$M$23)</f>
        <v>0</v>
      </c>
      <c r="AH1110" s="15">
        <f t="shared" si="259"/>
        <v>0</v>
      </c>
      <c r="AI1110" s="20">
        <f>IFERROR(VLOOKUP($E1110,INPUTS!$A$44:$G$103,7,0),SCENARIOS!$N$23)</f>
        <v>0</v>
      </c>
      <c r="AJ1110" s="15">
        <f t="shared" si="260"/>
        <v>0</v>
      </c>
      <c r="AL1110" t="str">
        <f t="shared" si="261"/>
        <v>N</v>
      </c>
      <c r="AM1110" s="21">
        <f t="shared" si="262"/>
        <v>26374.3812032164</v>
      </c>
    </row>
    <row r="1111" ht="15" customHeight="1" spans="1:39">
      <c r="A1111" s="52" t="s">
        <v>2128</v>
      </c>
      <c r="B1111" s="52" t="s">
        <v>449</v>
      </c>
      <c r="C1111" s="52" t="s">
        <v>450</v>
      </c>
      <c r="D1111" s="52" t="s">
        <v>929</v>
      </c>
      <c r="E1111" s="10" t="s">
        <v>751</v>
      </c>
      <c r="F1111" s="52" t="s">
        <v>750</v>
      </c>
      <c r="G1111" s="52" t="s">
        <v>181</v>
      </c>
      <c r="H1111" s="52" t="s">
        <v>2129</v>
      </c>
      <c r="I1111" s="52" t="s">
        <v>750</v>
      </c>
      <c r="J1111" s="52" t="s">
        <v>181</v>
      </c>
      <c r="K1111" s="52" t="s">
        <v>931</v>
      </c>
      <c r="L1111" s="53" t="s">
        <v>279</v>
      </c>
      <c r="M1111" s="13">
        <v>2190</v>
      </c>
      <c r="N1111" s="14">
        <f t="shared" si="251"/>
        <v>6</v>
      </c>
      <c r="O1111" s="15">
        <v>880</v>
      </c>
      <c r="P1111" s="15">
        <f t="shared" si="252"/>
        <v>1927200</v>
      </c>
      <c r="Q1111" s="16">
        <f>IFERROR(VLOOKUP(G1111,SCENARIOS!$A$13:$E$18,2,0),0.025)</f>
        <v>0.035</v>
      </c>
      <c r="R1111" s="52">
        <f>IFERROR(VLOOKUP(L1111,INPUTS!$A$107:$B$120,2,0),0.0082)</f>
        <v>0.0039</v>
      </c>
      <c r="S1111" s="52">
        <f t="shared" si="253"/>
        <v>3.432</v>
      </c>
      <c r="T1111" s="15">
        <f t="shared" si="254"/>
        <v>7516.08</v>
      </c>
      <c r="U1111" s="15">
        <f>T1111/INPUTS!$B$7*1000</f>
        <v>9395100</v>
      </c>
      <c r="V1111" s="15">
        <f>T1111*INPUTS!$B$6</f>
        <v>23750.8128</v>
      </c>
      <c r="W1111" s="54" t="s">
        <v>396</v>
      </c>
      <c r="X1111" s="54" t="s">
        <v>396</v>
      </c>
      <c r="Y1111" s="67">
        <f>IFERROR(VLOOKUP(E1111,INPUTS!$A$44:$B$103,2,0),0)</f>
        <v>0</v>
      </c>
      <c r="Z1111" s="15">
        <f t="shared" si="255"/>
        <v>0</v>
      </c>
      <c r="AA1111" s="20">
        <f>IFERROR(VLOOKUP(E1111,INPUTS!$A$44:$C$103,3,0),SCENARIOS!$J$23)</f>
        <v>0</v>
      </c>
      <c r="AB1111" s="15">
        <f t="shared" si="256"/>
        <v>0</v>
      </c>
      <c r="AC1111" s="20">
        <f>IFERROR(VLOOKUP($E1111,INPUTS!$A$44:$G$103,4,0),SCENARIOS!$K$23)</f>
        <v>0</v>
      </c>
      <c r="AD1111" s="15">
        <f t="shared" si="257"/>
        <v>0</v>
      </c>
      <c r="AE1111" s="20">
        <f>IFERROR(VLOOKUP($E1111,INPUTS!$A$44:$G$103,5,0),SCENARIOS!$L$23)</f>
        <v>0</v>
      </c>
      <c r="AF1111" s="15">
        <f t="shared" si="258"/>
        <v>0</v>
      </c>
      <c r="AG1111" s="20">
        <f>IFERROR(VLOOKUP($E1111,INPUTS!$A$44:$G$103,6,0),SCENARIOS!$M$23)</f>
        <v>0</v>
      </c>
      <c r="AH1111" s="15">
        <f t="shared" si="259"/>
        <v>0</v>
      </c>
      <c r="AI1111" s="20">
        <f>IFERROR(VLOOKUP($E1111,INPUTS!$A$44:$G$103,7,0),SCENARIOS!$N$23)</f>
        <v>0</v>
      </c>
      <c r="AJ1111" s="15">
        <f t="shared" si="260"/>
        <v>0</v>
      </c>
      <c r="AL1111" t="str">
        <f t="shared" si="261"/>
        <v>N</v>
      </c>
      <c r="AM1111" s="21">
        <f t="shared" si="262"/>
        <v>17762.3383613498</v>
      </c>
    </row>
    <row r="1112" ht="15" customHeight="1" spans="1:39">
      <c r="A1112" s="52" t="s">
        <v>2130</v>
      </c>
      <c r="B1112" s="52" t="s">
        <v>449</v>
      </c>
      <c r="C1112" s="52" t="s">
        <v>450</v>
      </c>
      <c r="D1112" s="52" t="s">
        <v>929</v>
      </c>
      <c r="E1112" s="10" t="s">
        <v>1248</v>
      </c>
      <c r="F1112" s="52" t="s">
        <v>1249</v>
      </c>
      <c r="G1112" s="52" t="s">
        <v>181</v>
      </c>
      <c r="H1112" s="52" t="s">
        <v>251</v>
      </c>
      <c r="I1112" s="52" t="s">
        <v>930</v>
      </c>
      <c r="J1112" s="52" t="s">
        <v>169</v>
      </c>
      <c r="K1112" s="52" t="s">
        <v>931</v>
      </c>
      <c r="L1112" s="53" t="s">
        <v>291</v>
      </c>
      <c r="M1112" s="13">
        <v>1095</v>
      </c>
      <c r="N1112" s="14">
        <f t="shared" si="251"/>
        <v>3</v>
      </c>
      <c r="O1112" s="15">
        <v>5430</v>
      </c>
      <c r="P1112" s="15">
        <f t="shared" si="252"/>
        <v>5945850</v>
      </c>
      <c r="Q1112" s="16">
        <f>IFERROR(VLOOKUP(G1112,SCENARIOS!$A$13:$E$18,2,0),0.025)</f>
        <v>0.035</v>
      </c>
      <c r="R1112" s="52">
        <f>IFERROR(VLOOKUP(L1112,INPUTS!$A$107:$B$120,2,0),0.0082)</f>
        <v>0.0079</v>
      </c>
      <c r="S1112" s="52">
        <f t="shared" si="253"/>
        <v>42.897</v>
      </c>
      <c r="T1112" s="15">
        <f t="shared" si="254"/>
        <v>46972.215</v>
      </c>
      <c r="U1112" s="15">
        <f>T1112/INPUTS!$B$7*1000</f>
        <v>58715268.75</v>
      </c>
      <c r="V1112" s="15">
        <f>T1112*INPUTS!$B$6</f>
        <v>148432.1994</v>
      </c>
      <c r="W1112" s="54" t="s">
        <v>396</v>
      </c>
      <c r="X1112" s="54" t="s">
        <v>396</v>
      </c>
      <c r="Y1112" s="67">
        <f>IFERROR(VLOOKUP(E1112,INPUTS!$A$44:$B$103,2,0),0)</f>
        <v>0</v>
      </c>
      <c r="Z1112" s="15">
        <f t="shared" si="255"/>
        <v>0</v>
      </c>
      <c r="AA1112" s="20">
        <f>IFERROR(VLOOKUP(E1112,INPUTS!$A$44:$C$103,3,0),SCENARIOS!$J$23)</f>
        <v>0</v>
      </c>
      <c r="AB1112" s="15">
        <f t="shared" si="256"/>
        <v>0</v>
      </c>
      <c r="AC1112" s="20">
        <f>IFERROR(VLOOKUP($E1112,INPUTS!$A$44:$G$103,4,0),SCENARIOS!$K$23)</f>
        <v>0</v>
      </c>
      <c r="AD1112" s="15">
        <f t="shared" si="257"/>
        <v>0</v>
      </c>
      <c r="AE1112" s="20">
        <f>IFERROR(VLOOKUP($E1112,INPUTS!$A$44:$G$103,5,0),SCENARIOS!$L$23)</f>
        <v>0</v>
      </c>
      <c r="AF1112" s="15">
        <f t="shared" si="258"/>
        <v>0</v>
      </c>
      <c r="AG1112" s="20">
        <f>IFERROR(VLOOKUP($E1112,INPUTS!$A$44:$G$103,6,0),SCENARIOS!$M$23)</f>
        <v>0</v>
      </c>
      <c r="AH1112" s="15">
        <f t="shared" si="259"/>
        <v>0</v>
      </c>
      <c r="AI1112" s="20">
        <f>IFERROR(VLOOKUP($E1112,INPUTS!$A$44:$G$103,7,0),SCENARIOS!$N$23)</f>
        <v>0</v>
      </c>
      <c r="AJ1112" s="15">
        <f t="shared" si="260"/>
        <v>0</v>
      </c>
      <c r="AL1112" t="str">
        <f t="shared" si="261"/>
        <v>Y</v>
      </c>
      <c r="AM1112" s="21">
        <f t="shared" si="262"/>
        <v>111006.851498663</v>
      </c>
    </row>
    <row r="1113" ht="15" customHeight="1" spans="1:39">
      <c r="A1113" s="52" t="s">
        <v>2131</v>
      </c>
      <c r="B1113" s="52" t="s">
        <v>449</v>
      </c>
      <c r="C1113" s="52" t="s">
        <v>450</v>
      </c>
      <c r="D1113" s="52" t="s">
        <v>929</v>
      </c>
      <c r="E1113" s="10" t="s">
        <v>1248</v>
      </c>
      <c r="F1113" s="52" t="s">
        <v>1249</v>
      </c>
      <c r="G1113" s="52" t="s">
        <v>181</v>
      </c>
      <c r="H1113" s="52" t="s">
        <v>245</v>
      </c>
      <c r="I1113" s="52" t="s">
        <v>930</v>
      </c>
      <c r="J1113" s="52" t="s">
        <v>169</v>
      </c>
      <c r="K1113" s="52" t="s">
        <v>931</v>
      </c>
      <c r="L1113" s="53" t="s">
        <v>291</v>
      </c>
      <c r="M1113" s="13">
        <v>730</v>
      </c>
      <c r="N1113" s="14">
        <f t="shared" si="251"/>
        <v>2</v>
      </c>
      <c r="O1113" s="15">
        <v>5700</v>
      </c>
      <c r="P1113" s="15">
        <f t="shared" si="252"/>
        <v>4161000</v>
      </c>
      <c r="Q1113" s="16">
        <f>IFERROR(VLOOKUP(G1113,SCENARIOS!$A$13:$E$18,2,0),0.025)</f>
        <v>0.035</v>
      </c>
      <c r="R1113" s="52">
        <f>IFERROR(VLOOKUP(L1113,INPUTS!$A$107:$B$120,2,0),0.0082)</f>
        <v>0.0079</v>
      </c>
      <c r="S1113" s="52">
        <f t="shared" si="253"/>
        <v>45.03</v>
      </c>
      <c r="T1113" s="15">
        <f t="shared" si="254"/>
        <v>32871.9</v>
      </c>
      <c r="U1113" s="15">
        <f>T1113/INPUTS!$B$7*1000</f>
        <v>41089875</v>
      </c>
      <c r="V1113" s="15">
        <f>T1113*INPUTS!$B$6</f>
        <v>103875.204</v>
      </c>
      <c r="W1113" s="54" t="s">
        <v>396</v>
      </c>
      <c r="X1113" s="54" t="s">
        <v>396</v>
      </c>
      <c r="Y1113" s="67">
        <f>IFERROR(VLOOKUP(E1113,INPUTS!$A$44:$B$103,2,0),0)</f>
        <v>0</v>
      </c>
      <c r="Z1113" s="15">
        <f t="shared" si="255"/>
        <v>0</v>
      </c>
      <c r="AA1113" s="20">
        <f>IFERROR(VLOOKUP(E1113,INPUTS!$A$44:$C$103,3,0),SCENARIOS!$J$23)</f>
        <v>0</v>
      </c>
      <c r="AB1113" s="15">
        <f t="shared" si="256"/>
        <v>0</v>
      </c>
      <c r="AC1113" s="20">
        <f>IFERROR(VLOOKUP($E1113,INPUTS!$A$44:$G$103,4,0),SCENARIOS!$K$23)</f>
        <v>0</v>
      </c>
      <c r="AD1113" s="15">
        <f t="shared" si="257"/>
        <v>0</v>
      </c>
      <c r="AE1113" s="20">
        <f>IFERROR(VLOOKUP($E1113,INPUTS!$A$44:$G$103,5,0),SCENARIOS!$L$23)</f>
        <v>0</v>
      </c>
      <c r="AF1113" s="15">
        <f t="shared" si="258"/>
        <v>0</v>
      </c>
      <c r="AG1113" s="20">
        <f>IFERROR(VLOOKUP($E1113,INPUTS!$A$44:$G$103,6,0),SCENARIOS!$M$23)</f>
        <v>0</v>
      </c>
      <c r="AH1113" s="15">
        <f t="shared" si="259"/>
        <v>0</v>
      </c>
      <c r="AI1113" s="20">
        <f>IFERROR(VLOOKUP($E1113,INPUTS!$A$44:$G$103,7,0),SCENARIOS!$N$23)</f>
        <v>0</v>
      </c>
      <c r="AJ1113" s="15">
        <f t="shared" si="260"/>
        <v>0</v>
      </c>
      <c r="AL1113" t="str">
        <f t="shared" si="261"/>
        <v>Y</v>
      </c>
      <c r="AM1113" s="21">
        <f t="shared" si="262"/>
        <v>77684.3527983277</v>
      </c>
    </row>
    <row r="1114" ht="15" customHeight="1" spans="1:39">
      <c r="A1114" s="52" t="s">
        <v>2132</v>
      </c>
      <c r="B1114" s="52" t="s">
        <v>449</v>
      </c>
      <c r="C1114" s="52" t="s">
        <v>450</v>
      </c>
      <c r="D1114" s="52" t="s">
        <v>929</v>
      </c>
      <c r="E1114" s="10" t="s">
        <v>1248</v>
      </c>
      <c r="F1114" s="52" t="s">
        <v>1249</v>
      </c>
      <c r="G1114" s="52" t="s">
        <v>181</v>
      </c>
      <c r="H1114" s="52" t="s">
        <v>248</v>
      </c>
      <c r="I1114" s="52" t="s">
        <v>930</v>
      </c>
      <c r="J1114" s="52" t="s">
        <v>169</v>
      </c>
      <c r="K1114" s="52" t="s">
        <v>931</v>
      </c>
      <c r="L1114" s="53" t="s">
        <v>291</v>
      </c>
      <c r="M1114" s="13">
        <v>365</v>
      </c>
      <c r="N1114" s="14">
        <f t="shared" si="251"/>
        <v>1</v>
      </c>
      <c r="O1114" s="15">
        <v>7240</v>
      </c>
      <c r="P1114" s="15">
        <f t="shared" si="252"/>
        <v>2642600</v>
      </c>
      <c r="Q1114" s="16">
        <f>IFERROR(VLOOKUP(G1114,SCENARIOS!$A$13:$E$18,2,0),0.025)</f>
        <v>0.035</v>
      </c>
      <c r="R1114" s="52">
        <f>IFERROR(VLOOKUP(L1114,INPUTS!$A$107:$B$120,2,0),0.0082)</f>
        <v>0.0079</v>
      </c>
      <c r="S1114" s="52">
        <f t="shared" si="253"/>
        <v>57.196</v>
      </c>
      <c r="T1114" s="15">
        <f t="shared" si="254"/>
        <v>20876.54</v>
      </c>
      <c r="U1114" s="15">
        <f>T1114/INPUTS!$B$7*1000</f>
        <v>26095675</v>
      </c>
      <c r="V1114" s="15">
        <f>T1114*INPUTS!$B$6</f>
        <v>65969.8664</v>
      </c>
      <c r="W1114" s="54" t="s">
        <v>396</v>
      </c>
      <c r="X1114" s="54" t="s">
        <v>396</v>
      </c>
      <c r="Y1114" s="67">
        <f>IFERROR(VLOOKUP(E1114,INPUTS!$A$44:$B$103,2,0),0)</f>
        <v>0</v>
      </c>
      <c r="Z1114" s="15">
        <f t="shared" si="255"/>
        <v>0</v>
      </c>
      <c r="AA1114" s="20">
        <f>IFERROR(VLOOKUP(E1114,INPUTS!$A$44:$C$103,3,0),SCENARIOS!$J$23)</f>
        <v>0</v>
      </c>
      <c r="AB1114" s="15">
        <f t="shared" si="256"/>
        <v>0</v>
      </c>
      <c r="AC1114" s="20">
        <f>IFERROR(VLOOKUP($E1114,INPUTS!$A$44:$G$103,4,0),SCENARIOS!$K$23)</f>
        <v>0</v>
      </c>
      <c r="AD1114" s="15">
        <f t="shared" si="257"/>
        <v>0</v>
      </c>
      <c r="AE1114" s="20">
        <f>IFERROR(VLOOKUP($E1114,INPUTS!$A$44:$G$103,5,0),SCENARIOS!$L$23)</f>
        <v>0</v>
      </c>
      <c r="AF1114" s="15">
        <f t="shared" si="258"/>
        <v>0</v>
      </c>
      <c r="AG1114" s="20">
        <f>IFERROR(VLOOKUP($E1114,INPUTS!$A$44:$G$103,6,0),SCENARIOS!$M$23)</f>
        <v>0</v>
      </c>
      <c r="AH1114" s="15">
        <f t="shared" si="259"/>
        <v>0</v>
      </c>
      <c r="AI1114" s="20">
        <f>IFERROR(VLOOKUP($E1114,INPUTS!$A$44:$G$103,7,0),SCENARIOS!$N$23)</f>
        <v>0</v>
      </c>
      <c r="AJ1114" s="15">
        <f t="shared" si="260"/>
        <v>0</v>
      </c>
      <c r="AL1114" t="str">
        <f t="shared" si="261"/>
        <v>N</v>
      </c>
      <c r="AM1114" s="21">
        <f t="shared" si="262"/>
        <v>49336.3784438502</v>
      </c>
    </row>
    <row r="1115" ht="15" customHeight="1" spans="1:39">
      <c r="A1115" s="52" t="s">
        <v>2133</v>
      </c>
      <c r="B1115" s="52" t="s">
        <v>449</v>
      </c>
      <c r="C1115" s="52" t="s">
        <v>450</v>
      </c>
      <c r="D1115" s="52" t="s">
        <v>929</v>
      </c>
      <c r="E1115" s="10" t="s">
        <v>1248</v>
      </c>
      <c r="F1115" s="52" t="s">
        <v>1249</v>
      </c>
      <c r="G1115" s="52" t="s">
        <v>181</v>
      </c>
      <c r="H1115" s="52" t="s">
        <v>515</v>
      </c>
      <c r="I1115" s="52" t="s">
        <v>514</v>
      </c>
      <c r="J1115" s="52" t="s">
        <v>181</v>
      </c>
      <c r="K1115" s="52" t="s">
        <v>931</v>
      </c>
      <c r="L1115" s="53" t="s">
        <v>279</v>
      </c>
      <c r="M1115" s="13">
        <v>1460</v>
      </c>
      <c r="N1115" s="14">
        <f t="shared" si="251"/>
        <v>4</v>
      </c>
      <c r="O1115" s="15">
        <v>1870</v>
      </c>
      <c r="P1115" s="15">
        <f t="shared" si="252"/>
        <v>2730200</v>
      </c>
      <c r="Q1115" s="16">
        <f>IFERROR(VLOOKUP(G1115,SCENARIOS!$A$13:$E$18,2,0),0.025)</f>
        <v>0.035</v>
      </c>
      <c r="R1115" s="52">
        <f>IFERROR(VLOOKUP(L1115,INPUTS!$A$107:$B$120,2,0),0.0082)</f>
        <v>0.0039</v>
      </c>
      <c r="S1115" s="52">
        <f t="shared" si="253"/>
        <v>7.293</v>
      </c>
      <c r="T1115" s="15">
        <f t="shared" si="254"/>
        <v>10647.78</v>
      </c>
      <c r="U1115" s="15">
        <f>T1115/INPUTS!$B$7*1000</f>
        <v>13309725</v>
      </c>
      <c r="V1115" s="15">
        <f>T1115*INPUTS!$B$6</f>
        <v>33646.9848</v>
      </c>
      <c r="W1115" s="54" t="s">
        <v>396</v>
      </c>
      <c r="X1115" s="54" t="s">
        <v>396</v>
      </c>
      <c r="Y1115" s="67">
        <f>IFERROR(VLOOKUP(E1115,INPUTS!$A$44:$B$103,2,0),0)</f>
        <v>0</v>
      </c>
      <c r="Z1115" s="15">
        <f t="shared" si="255"/>
        <v>0</v>
      </c>
      <c r="AA1115" s="20">
        <f>IFERROR(VLOOKUP(E1115,INPUTS!$A$44:$C$103,3,0),SCENARIOS!$J$23)</f>
        <v>0</v>
      </c>
      <c r="AB1115" s="15">
        <f t="shared" si="256"/>
        <v>0</v>
      </c>
      <c r="AC1115" s="20">
        <f>IFERROR(VLOOKUP($E1115,INPUTS!$A$44:$G$103,4,0),SCENARIOS!$K$23)</f>
        <v>0</v>
      </c>
      <c r="AD1115" s="15">
        <f t="shared" si="257"/>
        <v>0</v>
      </c>
      <c r="AE1115" s="20">
        <f>IFERROR(VLOOKUP($E1115,INPUTS!$A$44:$G$103,5,0),SCENARIOS!$L$23)</f>
        <v>0</v>
      </c>
      <c r="AF1115" s="15">
        <f t="shared" si="258"/>
        <v>0</v>
      </c>
      <c r="AG1115" s="20">
        <f>IFERROR(VLOOKUP($E1115,INPUTS!$A$44:$G$103,6,0),SCENARIOS!$M$23)</f>
        <v>0</v>
      </c>
      <c r="AH1115" s="15">
        <f t="shared" si="259"/>
        <v>0</v>
      </c>
      <c r="AI1115" s="20">
        <f>IFERROR(VLOOKUP($E1115,INPUTS!$A$44:$G$103,7,0),SCENARIOS!$N$23)</f>
        <v>0</v>
      </c>
      <c r="AJ1115" s="15">
        <f t="shared" si="260"/>
        <v>0</v>
      </c>
      <c r="AL1115" t="str">
        <f t="shared" si="261"/>
        <v>Y</v>
      </c>
      <c r="AM1115" s="21">
        <f t="shared" si="262"/>
        <v>25163.3126785789</v>
      </c>
    </row>
    <row r="1116" ht="15" customHeight="1" spans="1:39">
      <c r="A1116" s="52" t="s">
        <v>2134</v>
      </c>
      <c r="B1116" s="52" t="s">
        <v>449</v>
      </c>
      <c r="C1116" s="52" t="s">
        <v>450</v>
      </c>
      <c r="D1116" s="52" t="s">
        <v>929</v>
      </c>
      <c r="E1116" s="10" t="s">
        <v>515</v>
      </c>
      <c r="F1116" s="52" t="s">
        <v>514</v>
      </c>
      <c r="G1116" s="52" t="s">
        <v>181</v>
      </c>
      <c r="H1116" s="52" t="s">
        <v>251</v>
      </c>
      <c r="I1116" s="52" t="s">
        <v>930</v>
      </c>
      <c r="J1116" s="52" t="s">
        <v>169</v>
      </c>
      <c r="K1116" s="52" t="s">
        <v>931</v>
      </c>
      <c r="L1116" s="53" t="s">
        <v>286</v>
      </c>
      <c r="M1116" s="13">
        <v>1825</v>
      </c>
      <c r="N1116" s="14">
        <f t="shared" si="251"/>
        <v>5</v>
      </c>
      <c r="O1116" s="15">
        <v>3870</v>
      </c>
      <c r="P1116" s="15">
        <f t="shared" si="252"/>
        <v>7062750</v>
      </c>
      <c r="Q1116" s="16">
        <f>IFERROR(VLOOKUP(G1116,SCENARIOS!$A$13:$E$18,2,0),0.025)</f>
        <v>0.035</v>
      </c>
      <c r="R1116" s="52">
        <f>IFERROR(VLOOKUP(L1116,INPUTS!$A$107:$B$120,2,0),0.0082)</f>
        <v>0.0039</v>
      </c>
      <c r="S1116" s="52">
        <f t="shared" si="253"/>
        <v>15.093</v>
      </c>
      <c r="T1116" s="15">
        <f t="shared" si="254"/>
        <v>27544.725</v>
      </c>
      <c r="U1116" s="15">
        <f>T1116/INPUTS!$B$7*1000</f>
        <v>34430906.25</v>
      </c>
      <c r="V1116" s="15">
        <f>T1116*INPUTS!$B$6</f>
        <v>87041.331</v>
      </c>
      <c r="W1116" s="54" t="s">
        <v>396</v>
      </c>
      <c r="X1116" s="54" t="s">
        <v>396</v>
      </c>
      <c r="Y1116" s="67">
        <f>IFERROR(VLOOKUP(E1116,INPUTS!$A$44:$B$103,2,0),0)</f>
        <v>0</v>
      </c>
      <c r="Z1116" s="15">
        <f t="shared" si="255"/>
        <v>0</v>
      </c>
      <c r="AA1116" s="20">
        <f>IFERROR(VLOOKUP(E1116,INPUTS!$A$44:$C$103,3,0),SCENARIOS!$J$23)</f>
        <v>0</v>
      </c>
      <c r="AB1116" s="15">
        <f t="shared" si="256"/>
        <v>0</v>
      </c>
      <c r="AC1116" s="20">
        <f>IFERROR(VLOOKUP($E1116,INPUTS!$A$44:$G$103,4,0),SCENARIOS!$K$23)</f>
        <v>0</v>
      </c>
      <c r="AD1116" s="15">
        <f t="shared" si="257"/>
        <v>0</v>
      </c>
      <c r="AE1116" s="20">
        <f>IFERROR(VLOOKUP($E1116,INPUTS!$A$44:$G$103,5,0),SCENARIOS!$L$23)</f>
        <v>0</v>
      </c>
      <c r="AF1116" s="15">
        <f t="shared" si="258"/>
        <v>0</v>
      </c>
      <c r="AG1116" s="20">
        <f>IFERROR(VLOOKUP($E1116,INPUTS!$A$44:$G$103,6,0),SCENARIOS!$M$23)</f>
        <v>0</v>
      </c>
      <c r="AH1116" s="15">
        <f t="shared" si="259"/>
        <v>0</v>
      </c>
      <c r="AI1116" s="20">
        <f>IFERROR(VLOOKUP($E1116,INPUTS!$A$44:$G$103,7,0),SCENARIOS!$N$23)</f>
        <v>0</v>
      </c>
      <c r="AJ1116" s="15">
        <f t="shared" si="260"/>
        <v>0</v>
      </c>
      <c r="AL1116" t="str">
        <f t="shared" si="261"/>
        <v>Y</v>
      </c>
      <c r="AM1116" s="21">
        <f t="shared" si="262"/>
        <v>65094.9331992649</v>
      </c>
    </row>
    <row r="1117" ht="15" customHeight="1" spans="1:39">
      <c r="A1117" s="52" t="s">
        <v>2135</v>
      </c>
      <c r="B1117" s="52" t="s">
        <v>449</v>
      </c>
      <c r="C1117" s="52" t="s">
        <v>450</v>
      </c>
      <c r="D1117" s="52" t="s">
        <v>929</v>
      </c>
      <c r="E1117" s="10" t="s">
        <v>515</v>
      </c>
      <c r="F1117" s="52" t="s">
        <v>514</v>
      </c>
      <c r="G1117" s="52" t="s">
        <v>181</v>
      </c>
      <c r="H1117" s="52" t="s">
        <v>245</v>
      </c>
      <c r="I1117" s="52" t="s">
        <v>930</v>
      </c>
      <c r="J1117" s="52" t="s">
        <v>169</v>
      </c>
      <c r="K1117" s="52" t="s">
        <v>931</v>
      </c>
      <c r="L1117" s="53" t="s">
        <v>291</v>
      </c>
      <c r="M1117" s="13">
        <v>730</v>
      </c>
      <c r="N1117" s="14">
        <f t="shared" si="251"/>
        <v>2</v>
      </c>
      <c r="O1117" s="15">
        <v>4490</v>
      </c>
      <c r="P1117" s="15">
        <f t="shared" si="252"/>
        <v>3277700</v>
      </c>
      <c r="Q1117" s="16">
        <f>IFERROR(VLOOKUP(G1117,SCENARIOS!$A$13:$E$18,2,0),0.025)</f>
        <v>0.035</v>
      </c>
      <c r="R1117" s="52">
        <f>IFERROR(VLOOKUP(L1117,INPUTS!$A$107:$B$120,2,0),0.0082)</f>
        <v>0.0079</v>
      </c>
      <c r="S1117" s="52">
        <f t="shared" si="253"/>
        <v>35.471</v>
      </c>
      <c r="T1117" s="15">
        <f t="shared" si="254"/>
        <v>25893.83</v>
      </c>
      <c r="U1117" s="15">
        <f>T1117/INPUTS!$B$7*1000</f>
        <v>32367287.5</v>
      </c>
      <c r="V1117" s="15">
        <f>T1117*INPUTS!$B$6</f>
        <v>81824.5028</v>
      </c>
      <c r="W1117" s="54" t="s">
        <v>396</v>
      </c>
      <c r="X1117" s="54" t="s">
        <v>396</v>
      </c>
      <c r="Y1117" s="67">
        <f>IFERROR(VLOOKUP(E1117,INPUTS!$A$44:$B$103,2,0),0)</f>
        <v>0</v>
      </c>
      <c r="Z1117" s="15">
        <f t="shared" si="255"/>
        <v>0</v>
      </c>
      <c r="AA1117" s="20">
        <f>IFERROR(VLOOKUP(E1117,INPUTS!$A$44:$C$103,3,0),SCENARIOS!$J$23)</f>
        <v>0</v>
      </c>
      <c r="AB1117" s="15">
        <f t="shared" si="256"/>
        <v>0</v>
      </c>
      <c r="AC1117" s="20">
        <f>IFERROR(VLOOKUP($E1117,INPUTS!$A$44:$G$103,4,0),SCENARIOS!$K$23)</f>
        <v>0</v>
      </c>
      <c r="AD1117" s="15">
        <f t="shared" si="257"/>
        <v>0</v>
      </c>
      <c r="AE1117" s="20">
        <f>IFERROR(VLOOKUP($E1117,INPUTS!$A$44:$G$103,5,0),SCENARIOS!$L$23)</f>
        <v>0</v>
      </c>
      <c r="AF1117" s="15">
        <f t="shared" si="258"/>
        <v>0</v>
      </c>
      <c r="AG1117" s="20">
        <f>IFERROR(VLOOKUP($E1117,INPUTS!$A$44:$G$103,6,0),SCENARIOS!$M$23)</f>
        <v>0</v>
      </c>
      <c r="AH1117" s="15">
        <f t="shared" si="259"/>
        <v>0</v>
      </c>
      <c r="AI1117" s="20">
        <f>IFERROR(VLOOKUP($E1117,INPUTS!$A$44:$G$103,7,0),SCENARIOS!$N$23)</f>
        <v>0</v>
      </c>
      <c r="AJ1117" s="15">
        <f t="shared" si="260"/>
        <v>0</v>
      </c>
      <c r="AL1117" t="str">
        <f t="shared" si="261"/>
        <v>N</v>
      </c>
      <c r="AM1117" s="21">
        <f t="shared" si="262"/>
        <v>61193.4638709634</v>
      </c>
    </row>
    <row r="1118" ht="15" customHeight="1" spans="1:39">
      <c r="A1118" s="52" t="s">
        <v>2136</v>
      </c>
      <c r="B1118" s="52" t="s">
        <v>449</v>
      </c>
      <c r="C1118" s="52" t="s">
        <v>450</v>
      </c>
      <c r="D1118" s="52" t="s">
        <v>929</v>
      </c>
      <c r="E1118" s="10" t="s">
        <v>515</v>
      </c>
      <c r="F1118" s="52" t="s">
        <v>514</v>
      </c>
      <c r="G1118" s="52" t="s">
        <v>181</v>
      </c>
      <c r="H1118" s="52" t="s">
        <v>205</v>
      </c>
      <c r="I1118" s="52" t="s">
        <v>408</v>
      </c>
      <c r="J1118" s="52" t="s">
        <v>165</v>
      </c>
      <c r="K1118" s="52" t="s">
        <v>931</v>
      </c>
      <c r="L1118" s="53" t="s">
        <v>291</v>
      </c>
      <c r="M1118" s="13">
        <v>365</v>
      </c>
      <c r="N1118" s="14">
        <f t="shared" si="251"/>
        <v>1</v>
      </c>
      <c r="O1118" s="15">
        <v>8740</v>
      </c>
      <c r="P1118" s="15">
        <f t="shared" si="252"/>
        <v>3190100</v>
      </c>
      <c r="Q1118" s="16">
        <f>IFERROR(VLOOKUP(G1118,SCENARIOS!$A$13:$E$18,2,0),0.025)</f>
        <v>0.035</v>
      </c>
      <c r="R1118" s="52">
        <f>IFERROR(VLOOKUP(L1118,INPUTS!$A$107:$B$120,2,0),0.0082)</f>
        <v>0.0079</v>
      </c>
      <c r="S1118" s="52">
        <f t="shared" si="253"/>
        <v>69.046</v>
      </c>
      <c r="T1118" s="15">
        <f t="shared" si="254"/>
        <v>25201.79</v>
      </c>
      <c r="U1118" s="15">
        <f>T1118/INPUTS!$B$7*1000</f>
        <v>31502237.5</v>
      </c>
      <c r="V1118" s="15">
        <f>T1118*INPUTS!$B$6</f>
        <v>79637.6564</v>
      </c>
      <c r="W1118" s="54" t="s">
        <v>396</v>
      </c>
      <c r="X1118" s="54" t="s">
        <v>396</v>
      </c>
      <c r="Y1118" s="67">
        <f>IFERROR(VLOOKUP(E1118,INPUTS!$A$44:$B$103,2,0),0)</f>
        <v>0</v>
      </c>
      <c r="Z1118" s="15">
        <f t="shared" si="255"/>
        <v>0</v>
      </c>
      <c r="AA1118" s="20">
        <f>IFERROR(VLOOKUP(E1118,INPUTS!$A$44:$C$103,3,0),SCENARIOS!$J$23)</f>
        <v>0</v>
      </c>
      <c r="AB1118" s="15">
        <f t="shared" si="256"/>
        <v>0</v>
      </c>
      <c r="AC1118" s="20">
        <f>IFERROR(VLOOKUP($E1118,INPUTS!$A$44:$G$103,4,0),SCENARIOS!$K$23)</f>
        <v>0</v>
      </c>
      <c r="AD1118" s="15">
        <f t="shared" si="257"/>
        <v>0</v>
      </c>
      <c r="AE1118" s="20">
        <f>IFERROR(VLOOKUP($E1118,INPUTS!$A$44:$G$103,5,0),SCENARIOS!$L$23)</f>
        <v>0</v>
      </c>
      <c r="AF1118" s="15">
        <f t="shared" si="258"/>
        <v>0</v>
      </c>
      <c r="AG1118" s="20">
        <f>IFERROR(VLOOKUP($E1118,INPUTS!$A$44:$G$103,6,0),SCENARIOS!$M$23)</f>
        <v>0</v>
      </c>
      <c r="AH1118" s="15">
        <f t="shared" si="259"/>
        <v>0</v>
      </c>
      <c r="AI1118" s="20">
        <f>IFERROR(VLOOKUP($E1118,INPUTS!$A$44:$G$103,7,0),SCENARIOS!$N$23)</f>
        <v>0</v>
      </c>
      <c r="AJ1118" s="15">
        <f t="shared" si="260"/>
        <v>0</v>
      </c>
      <c r="AL1118" t="str">
        <f t="shared" si="261"/>
        <v>Y</v>
      </c>
      <c r="AM1118" s="21">
        <f t="shared" si="262"/>
        <v>59558.0038120512</v>
      </c>
    </row>
    <row r="1119" ht="15" customHeight="1" spans="1:39">
      <c r="A1119" s="52" t="s">
        <v>2137</v>
      </c>
      <c r="B1119" s="52" t="s">
        <v>449</v>
      </c>
      <c r="C1119" s="52" t="s">
        <v>450</v>
      </c>
      <c r="D1119" s="52" t="s">
        <v>929</v>
      </c>
      <c r="E1119" s="10" t="s">
        <v>452</v>
      </c>
      <c r="F1119" s="52" t="s">
        <v>451</v>
      </c>
      <c r="G1119" s="52" t="s">
        <v>181</v>
      </c>
      <c r="H1119" s="52" t="s">
        <v>751</v>
      </c>
      <c r="I1119" s="52" t="s">
        <v>750</v>
      </c>
      <c r="J1119" s="52" t="s">
        <v>181</v>
      </c>
      <c r="K1119" s="52" t="s">
        <v>931</v>
      </c>
      <c r="L1119" s="53" t="s">
        <v>282</v>
      </c>
      <c r="M1119" s="13">
        <v>3650</v>
      </c>
      <c r="N1119" s="14">
        <f t="shared" si="251"/>
        <v>10</v>
      </c>
      <c r="O1119" s="15">
        <v>2820</v>
      </c>
      <c r="P1119" s="15">
        <f t="shared" si="252"/>
        <v>10293000</v>
      </c>
      <c r="Q1119" s="16">
        <f>IFERROR(VLOOKUP(G1119,SCENARIOS!$A$13:$E$18,2,0),0.025)</f>
        <v>0.035</v>
      </c>
      <c r="R1119" s="52">
        <f>IFERROR(VLOOKUP(L1119,INPUTS!$A$107:$B$120,2,0),0.0082)</f>
        <v>0.0042</v>
      </c>
      <c r="S1119" s="52">
        <f t="shared" si="253"/>
        <v>11.844</v>
      </c>
      <c r="T1119" s="15">
        <f t="shared" si="254"/>
        <v>43230.6</v>
      </c>
      <c r="U1119" s="15">
        <f>T1119/INPUTS!$B$7*1000</f>
        <v>54038250</v>
      </c>
      <c r="V1119" s="15">
        <f>T1119*INPUTS!$B$6</f>
        <v>136608.696</v>
      </c>
      <c r="W1119" s="54" t="s">
        <v>521</v>
      </c>
      <c r="X1119" s="54" t="s">
        <v>396</v>
      </c>
      <c r="Y1119" s="67">
        <f>IFERROR(VLOOKUP(E1119,INPUTS!$A$44:$B$103,2,0),0)</f>
        <v>0</v>
      </c>
      <c r="Z1119" s="15">
        <f t="shared" si="255"/>
        <v>0</v>
      </c>
      <c r="AA1119" s="20">
        <f>IFERROR(VLOOKUP(E1119,INPUTS!$A$44:$C$103,3,0),SCENARIOS!$J$23)</f>
        <v>0</v>
      </c>
      <c r="AB1119" s="15">
        <f t="shared" si="256"/>
        <v>0</v>
      </c>
      <c r="AC1119" s="20">
        <f>IFERROR(VLOOKUP($E1119,INPUTS!$A$44:$G$103,4,0),SCENARIOS!$K$23)</f>
        <v>0</v>
      </c>
      <c r="AD1119" s="15">
        <f t="shared" si="257"/>
        <v>0</v>
      </c>
      <c r="AE1119" s="20">
        <f>IFERROR(VLOOKUP($E1119,INPUTS!$A$44:$G$103,5,0),SCENARIOS!$L$23)</f>
        <v>0</v>
      </c>
      <c r="AF1119" s="15">
        <f t="shared" si="258"/>
        <v>0</v>
      </c>
      <c r="AG1119" s="20">
        <f>IFERROR(VLOOKUP($E1119,INPUTS!$A$44:$G$103,6,0),SCENARIOS!$M$23)</f>
        <v>0</v>
      </c>
      <c r="AH1119" s="15">
        <f t="shared" si="259"/>
        <v>0</v>
      </c>
      <c r="AI1119" s="20">
        <f>IFERROR(VLOOKUP($E1119,INPUTS!$A$44:$G$103,7,0),SCENARIOS!$N$23)</f>
        <v>0</v>
      </c>
      <c r="AJ1119" s="15">
        <f t="shared" si="260"/>
        <v>0</v>
      </c>
      <c r="AL1119" t="str">
        <f t="shared" si="261"/>
        <v>N</v>
      </c>
      <c r="AM1119" s="21">
        <f t="shared" si="262"/>
        <v>102164.498616855</v>
      </c>
    </row>
    <row r="1120" ht="15" customHeight="1" spans="1:39">
      <c r="A1120" s="52" t="s">
        <v>2138</v>
      </c>
      <c r="B1120" s="52" t="s">
        <v>449</v>
      </c>
      <c r="C1120" s="52" t="s">
        <v>450</v>
      </c>
      <c r="D1120" s="52" t="s">
        <v>929</v>
      </c>
      <c r="E1120" s="10" t="s">
        <v>452</v>
      </c>
      <c r="F1120" s="52" t="s">
        <v>451</v>
      </c>
      <c r="G1120" s="52" t="s">
        <v>181</v>
      </c>
      <c r="H1120" s="52" t="s">
        <v>1248</v>
      </c>
      <c r="I1120" s="52" t="s">
        <v>1249</v>
      </c>
      <c r="J1120" s="52" t="s">
        <v>181</v>
      </c>
      <c r="K1120" s="52" t="s">
        <v>931</v>
      </c>
      <c r="L1120" s="53" t="s">
        <v>282</v>
      </c>
      <c r="M1120" s="13">
        <v>2190</v>
      </c>
      <c r="N1120" s="14">
        <f t="shared" si="251"/>
        <v>6</v>
      </c>
      <c r="O1120" s="15">
        <v>3330</v>
      </c>
      <c r="P1120" s="15">
        <f t="shared" si="252"/>
        <v>7292700</v>
      </c>
      <c r="Q1120" s="16">
        <f>IFERROR(VLOOKUP(G1120,SCENARIOS!$A$13:$E$18,2,0),0.025)</f>
        <v>0.035</v>
      </c>
      <c r="R1120" s="52">
        <f>IFERROR(VLOOKUP(L1120,INPUTS!$A$107:$B$120,2,0),0.0082)</f>
        <v>0.0042</v>
      </c>
      <c r="S1120" s="52">
        <f t="shared" si="253"/>
        <v>13.986</v>
      </c>
      <c r="T1120" s="15">
        <f t="shared" si="254"/>
        <v>30629.34</v>
      </c>
      <c r="U1120" s="15">
        <f>T1120/INPUTS!$B$7*1000</f>
        <v>38286675</v>
      </c>
      <c r="V1120" s="15">
        <f>T1120*INPUTS!$B$6</f>
        <v>96788.7144</v>
      </c>
      <c r="W1120" s="54" t="s">
        <v>521</v>
      </c>
      <c r="X1120" s="54" t="s">
        <v>396</v>
      </c>
      <c r="Y1120" s="67">
        <f>IFERROR(VLOOKUP(E1120,INPUTS!$A$44:$B$103,2,0),0)</f>
        <v>0</v>
      </c>
      <c r="Z1120" s="15">
        <f t="shared" si="255"/>
        <v>0</v>
      </c>
      <c r="AA1120" s="20">
        <f>IFERROR(VLOOKUP(E1120,INPUTS!$A$44:$C$103,3,0),SCENARIOS!$J$23)</f>
        <v>0</v>
      </c>
      <c r="AB1120" s="15">
        <f t="shared" si="256"/>
        <v>0</v>
      </c>
      <c r="AC1120" s="20">
        <f>IFERROR(VLOOKUP($E1120,INPUTS!$A$44:$G$103,4,0),SCENARIOS!$K$23)</f>
        <v>0</v>
      </c>
      <c r="AD1120" s="15">
        <f t="shared" si="257"/>
        <v>0</v>
      </c>
      <c r="AE1120" s="20">
        <f>IFERROR(VLOOKUP($E1120,INPUTS!$A$44:$G$103,5,0),SCENARIOS!$L$23)</f>
        <v>0</v>
      </c>
      <c r="AF1120" s="15">
        <f t="shared" si="258"/>
        <v>0</v>
      </c>
      <c r="AG1120" s="20">
        <f>IFERROR(VLOOKUP($E1120,INPUTS!$A$44:$G$103,6,0),SCENARIOS!$M$23)</f>
        <v>0</v>
      </c>
      <c r="AH1120" s="15">
        <f t="shared" si="259"/>
        <v>0</v>
      </c>
      <c r="AI1120" s="20">
        <f>IFERROR(VLOOKUP($E1120,INPUTS!$A$44:$G$103,7,0),SCENARIOS!$N$23)</f>
        <v>0</v>
      </c>
      <c r="AJ1120" s="15">
        <f t="shared" si="260"/>
        <v>0</v>
      </c>
      <c r="AL1120" t="str">
        <f t="shared" si="261"/>
        <v>N</v>
      </c>
      <c r="AM1120" s="21">
        <f t="shared" si="262"/>
        <v>72384.6341264098</v>
      </c>
    </row>
    <row r="1121" ht="15" customHeight="1" spans="1:39">
      <c r="A1121" s="52" t="s">
        <v>2139</v>
      </c>
      <c r="B1121" s="52" t="s">
        <v>449</v>
      </c>
      <c r="C1121" s="52" t="s">
        <v>450</v>
      </c>
      <c r="D1121" s="52" t="s">
        <v>929</v>
      </c>
      <c r="E1121" s="10" t="s">
        <v>452</v>
      </c>
      <c r="F1121" s="52" t="s">
        <v>451</v>
      </c>
      <c r="G1121" s="52" t="s">
        <v>181</v>
      </c>
      <c r="H1121" s="52" t="s">
        <v>515</v>
      </c>
      <c r="I1121" s="52" t="s">
        <v>514</v>
      </c>
      <c r="J1121" s="52" t="s">
        <v>181</v>
      </c>
      <c r="K1121" s="52" t="s">
        <v>931</v>
      </c>
      <c r="L1121" s="53" t="s">
        <v>282</v>
      </c>
      <c r="M1121" s="13">
        <v>1095</v>
      </c>
      <c r="N1121" s="14">
        <f t="shared" si="251"/>
        <v>3</v>
      </c>
      <c r="O1121" s="15">
        <v>3930</v>
      </c>
      <c r="P1121" s="15">
        <f t="shared" si="252"/>
        <v>4303350</v>
      </c>
      <c r="Q1121" s="16">
        <f>IFERROR(VLOOKUP(G1121,SCENARIOS!$A$13:$E$18,2,0),0.025)</f>
        <v>0.035</v>
      </c>
      <c r="R1121" s="52">
        <f>IFERROR(VLOOKUP(L1121,INPUTS!$A$107:$B$120,2,0),0.0082)</f>
        <v>0.0042</v>
      </c>
      <c r="S1121" s="52">
        <f t="shared" si="253"/>
        <v>16.506</v>
      </c>
      <c r="T1121" s="15">
        <f t="shared" si="254"/>
        <v>18074.07</v>
      </c>
      <c r="U1121" s="15">
        <f>T1121/INPUTS!$B$7*1000</f>
        <v>22592587.5</v>
      </c>
      <c r="V1121" s="15">
        <f>T1121*INPUTS!$B$6</f>
        <v>57114.0612</v>
      </c>
      <c r="W1121" s="54" t="s">
        <v>521</v>
      </c>
      <c r="X1121" s="54" t="s">
        <v>396</v>
      </c>
      <c r="Y1121" s="67">
        <f>IFERROR(VLOOKUP(E1121,INPUTS!$A$44:$B$103,2,0),0)</f>
        <v>0</v>
      </c>
      <c r="Z1121" s="15">
        <f t="shared" si="255"/>
        <v>0</v>
      </c>
      <c r="AA1121" s="20">
        <f>IFERROR(VLOOKUP(E1121,INPUTS!$A$44:$C$103,3,0),SCENARIOS!$J$23)</f>
        <v>0</v>
      </c>
      <c r="AB1121" s="15">
        <f t="shared" si="256"/>
        <v>0</v>
      </c>
      <c r="AC1121" s="20">
        <f>IFERROR(VLOOKUP($E1121,INPUTS!$A$44:$G$103,4,0),SCENARIOS!$K$23)</f>
        <v>0</v>
      </c>
      <c r="AD1121" s="15">
        <f t="shared" si="257"/>
        <v>0</v>
      </c>
      <c r="AE1121" s="20">
        <f>IFERROR(VLOOKUP($E1121,INPUTS!$A$44:$G$103,5,0),SCENARIOS!$L$23)</f>
        <v>0</v>
      </c>
      <c r="AF1121" s="15">
        <f t="shared" si="258"/>
        <v>0</v>
      </c>
      <c r="AG1121" s="20">
        <f>IFERROR(VLOOKUP($E1121,INPUTS!$A$44:$G$103,6,0),SCENARIOS!$M$23)</f>
        <v>0</v>
      </c>
      <c r="AH1121" s="15">
        <f t="shared" si="259"/>
        <v>0</v>
      </c>
      <c r="AI1121" s="20">
        <f>IFERROR(VLOOKUP($E1121,INPUTS!$A$44:$G$103,7,0),SCENARIOS!$N$23)</f>
        <v>0</v>
      </c>
      <c r="AJ1121" s="15">
        <f t="shared" si="260"/>
        <v>0</v>
      </c>
      <c r="AL1121" t="str">
        <f t="shared" si="261"/>
        <v>N</v>
      </c>
      <c r="AM1121" s="21">
        <f t="shared" si="262"/>
        <v>42713.4552727914</v>
      </c>
    </row>
    <row r="1122" ht="15" customHeight="1" spans="1:39">
      <c r="A1122" s="52" t="s">
        <v>2140</v>
      </c>
      <c r="B1122" s="52" t="s">
        <v>449</v>
      </c>
      <c r="C1122" s="52" t="s">
        <v>450</v>
      </c>
      <c r="D1122" s="52" t="s">
        <v>929</v>
      </c>
      <c r="E1122" s="10" t="s">
        <v>452</v>
      </c>
      <c r="F1122" s="52" t="s">
        <v>451</v>
      </c>
      <c r="G1122" s="52" t="s">
        <v>181</v>
      </c>
      <c r="H1122" s="52" t="s">
        <v>245</v>
      </c>
      <c r="I1122" s="52" t="s">
        <v>930</v>
      </c>
      <c r="J1122" s="52" t="s">
        <v>169</v>
      </c>
      <c r="K1122" s="52" t="s">
        <v>931</v>
      </c>
      <c r="L1122" s="53" t="s">
        <v>291</v>
      </c>
      <c r="M1122" s="13">
        <v>1825</v>
      </c>
      <c r="N1122" s="14">
        <f t="shared" si="251"/>
        <v>5</v>
      </c>
      <c r="O1122" s="15">
        <v>7800</v>
      </c>
      <c r="P1122" s="15">
        <f t="shared" si="252"/>
        <v>14235000</v>
      </c>
      <c r="Q1122" s="16">
        <f>IFERROR(VLOOKUP(G1122,SCENARIOS!$A$13:$E$18,2,0),0.025)</f>
        <v>0.035</v>
      </c>
      <c r="R1122" s="52">
        <f>IFERROR(VLOOKUP(L1122,INPUTS!$A$107:$B$120,2,0),0.0082)</f>
        <v>0.0079</v>
      </c>
      <c r="S1122" s="52">
        <f t="shared" si="253"/>
        <v>61.62</v>
      </c>
      <c r="T1122" s="15">
        <f t="shared" si="254"/>
        <v>112456.5</v>
      </c>
      <c r="U1122" s="15">
        <f>T1122/INPUTS!$B$7*1000</f>
        <v>140570625</v>
      </c>
      <c r="V1122" s="15">
        <f>T1122*INPUTS!$B$6</f>
        <v>355362.54</v>
      </c>
      <c r="W1122" s="54" t="s">
        <v>521</v>
      </c>
      <c r="X1122" s="54" t="s">
        <v>396</v>
      </c>
      <c r="Y1122" s="67">
        <f>IFERROR(VLOOKUP(E1122,INPUTS!$A$44:$B$103,2,0),0)</f>
        <v>0</v>
      </c>
      <c r="Z1122" s="15">
        <f t="shared" si="255"/>
        <v>0</v>
      </c>
      <c r="AA1122" s="20">
        <f>IFERROR(VLOOKUP(E1122,INPUTS!$A$44:$C$103,3,0),SCENARIOS!$J$23)</f>
        <v>0</v>
      </c>
      <c r="AB1122" s="15">
        <f t="shared" si="256"/>
        <v>0</v>
      </c>
      <c r="AC1122" s="20">
        <f>IFERROR(VLOOKUP($E1122,INPUTS!$A$44:$G$103,4,0),SCENARIOS!$K$23)</f>
        <v>0</v>
      </c>
      <c r="AD1122" s="15">
        <f t="shared" si="257"/>
        <v>0</v>
      </c>
      <c r="AE1122" s="20">
        <f>IFERROR(VLOOKUP($E1122,INPUTS!$A$44:$G$103,5,0),SCENARIOS!$L$23)</f>
        <v>0</v>
      </c>
      <c r="AF1122" s="15">
        <f t="shared" si="258"/>
        <v>0</v>
      </c>
      <c r="AG1122" s="20">
        <f>IFERROR(VLOOKUP($E1122,INPUTS!$A$44:$G$103,6,0),SCENARIOS!$M$23)</f>
        <v>0</v>
      </c>
      <c r="AH1122" s="15">
        <f t="shared" si="259"/>
        <v>0</v>
      </c>
      <c r="AI1122" s="20">
        <f>IFERROR(VLOOKUP($E1122,INPUTS!$A$44:$G$103,7,0),SCENARIOS!$N$23)</f>
        <v>0</v>
      </c>
      <c r="AJ1122" s="15">
        <f t="shared" si="260"/>
        <v>0</v>
      </c>
      <c r="AL1122" t="str">
        <f t="shared" si="261"/>
        <v>Y</v>
      </c>
      <c r="AM1122" s="21">
        <f t="shared" si="262"/>
        <v>265762.259573226</v>
      </c>
    </row>
    <row r="1123" ht="15" customHeight="1" spans="1:39">
      <c r="A1123" s="52" t="s">
        <v>2141</v>
      </c>
      <c r="B1123" s="52" t="s">
        <v>449</v>
      </c>
      <c r="C1123" s="52" t="s">
        <v>450</v>
      </c>
      <c r="D1123" s="52" t="s">
        <v>929</v>
      </c>
      <c r="E1123" s="10" t="s">
        <v>452</v>
      </c>
      <c r="F1123" s="52" t="s">
        <v>451</v>
      </c>
      <c r="G1123" s="52" t="s">
        <v>181</v>
      </c>
      <c r="H1123" s="52" t="s">
        <v>205</v>
      </c>
      <c r="I1123" s="52" t="s">
        <v>408</v>
      </c>
      <c r="J1123" s="52" t="s">
        <v>165</v>
      </c>
      <c r="K1123" s="52" t="s">
        <v>931</v>
      </c>
      <c r="L1123" s="53" t="s">
        <v>291</v>
      </c>
      <c r="M1123" s="13">
        <v>1460</v>
      </c>
      <c r="N1123" s="14">
        <f t="shared" si="251"/>
        <v>4</v>
      </c>
      <c r="O1123" s="15">
        <v>9680</v>
      </c>
      <c r="P1123" s="15">
        <f t="shared" si="252"/>
        <v>14132800</v>
      </c>
      <c r="Q1123" s="16">
        <f>IFERROR(VLOOKUP(G1123,SCENARIOS!$A$13:$E$18,2,0),0.025)</f>
        <v>0.035</v>
      </c>
      <c r="R1123" s="52">
        <f>IFERROR(VLOOKUP(L1123,INPUTS!$A$107:$B$120,2,0),0.0082)</f>
        <v>0.0079</v>
      </c>
      <c r="S1123" s="52">
        <f t="shared" si="253"/>
        <v>76.472</v>
      </c>
      <c r="T1123" s="15">
        <f t="shared" si="254"/>
        <v>111649.12</v>
      </c>
      <c r="U1123" s="15">
        <f>T1123/INPUTS!$B$7*1000</f>
        <v>139561400</v>
      </c>
      <c r="V1123" s="15">
        <f>T1123*INPUTS!$B$6</f>
        <v>352811.2192</v>
      </c>
      <c r="W1123" s="54" t="s">
        <v>521</v>
      </c>
      <c r="X1123" s="54" t="s">
        <v>396</v>
      </c>
      <c r="Y1123" s="67">
        <f>IFERROR(VLOOKUP(E1123,INPUTS!$A$44:$B$103,2,0),0)</f>
        <v>0</v>
      </c>
      <c r="Z1123" s="15">
        <f t="shared" si="255"/>
        <v>0</v>
      </c>
      <c r="AA1123" s="20">
        <f>IFERROR(VLOOKUP(E1123,INPUTS!$A$44:$C$103,3,0),SCENARIOS!$J$23)</f>
        <v>0</v>
      </c>
      <c r="AB1123" s="15">
        <f t="shared" si="256"/>
        <v>0</v>
      </c>
      <c r="AC1123" s="20">
        <f>IFERROR(VLOOKUP($E1123,INPUTS!$A$44:$G$103,4,0),SCENARIOS!$K$23)</f>
        <v>0</v>
      </c>
      <c r="AD1123" s="15">
        <f t="shared" si="257"/>
        <v>0</v>
      </c>
      <c r="AE1123" s="20">
        <f>IFERROR(VLOOKUP($E1123,INPUTS!$A$44:$G$103,5,0),SCENARIOS!$L$23)</f>
        <v>0</v>
      </c>
      <c r="AF1123" s="15">
        <f t="shared" si="258"/>
        <v>0</v>
      </c>
      <c r="AG1123" s="20">
        <f>IFERROR(VLOOKUP($E1123,INPUTS!$A$44:$G$103,6,0),SCENARIOS!$M$23)</f>
        <v>0</v>
      </c>
      <c r="AH1123" s="15">
        <f t="shared" si="259"/>
        <v>0</v>
      </c>
      <c r="AI1123" s="20">
        <f>IFERROR(VLOOKUP($E1123,INPUTS!$A$44:$G$103,7,0),SCENARIOS!$N$23)</f>
        <v>0</v>
      </c>
      <c r="AJ1123" s="15">
        <f t="shared" si="260"/>
        <v>0</v>
      </c>
      <c r="AL1123" t="str">
        <f t="shared" si="261"/>
        <v>Y</v>
      </c>
      <c r="AM1123" s="21">
        <f t="shared" si="262"/>
        <v>263854.222837829</v>
      </c>
    </row>
    <row r="1124" ht="15" customHeight="1" spans="1:39">
      <c r="A1124" s="52" t="s">
        <v>2142</v>
      </c>
      <c r="B1124" s="52" t="s">
        <v>449</v>
      </c>
      <c r="C1124" s="52" t="s">
        <v>450</v>
      </c>
      <c r="D1124" s="52" t="s">
        <v>929</v>
      </c>
      <c r="E1124" s="10" t="s">
        <v>452</v>
      </c>
      <c r="F1124" s="52" t="s">
        <v>451</v>
      </c>
      <c r="G1124" s="52" t="s">
        <v>181</v>
      </c>
      <c r="H1124" s="52" t="s">
        <v>203</v>
      </c>
      <c r="I1124" s="52" t="s">
        <v>399</v>
      </c>
      <c r="J1124" s="52" t="s">
        <v>165</v>
      </c>
      <c r="K1124" s="52" t="s">
        <v>931</v>
      </c>
      <c r="L1124" s="53" t="s">
        <v>291</v>
      </c>
      <c r="M1124" s="13">
        <v>730</v>
      </c>
      <c r="N1124" s="14">
        <f t="shared" si="251"/>
        <v>2</v>
      </c>
      <c r="O1124" s="15">
        <v>9220</v>
      </c>
      <c r="P1124" s="15">
        <f t="shared" si="252"/>
        <v>6730600</v>
      </c>
      <c r="Q1124" s="16">
        <f>IFERROR(VLOOKUP(G1124,SCENARIOS!$A$13:$E$18,2,0),0.025)</f>
        <v>0.035</v>
      </c>
      <c r="R1124" s="52">
        <f>IFERROR(VLOOKUP(L1124,INPUTS!$A$107:$B$120,2,0),0.0082)</f>
        <v>0.0079</v>
      </c>
      <c r="S1124" s="52">
        <f t="shared" si="253"/>
        <v>72.838</v>
      </c>
      <c r="T1124" s="15">
        <f t="shared" si="254"/>
        <v>53171.74</v>
      </c>
      <c r="U1124" s="15">
        <f>T1124/INPUTS!$B$7*1000</f>
        <v>66464675</v>
      </c>
      <c r="V1124" s="15">
        <f>T1124*INPUTS!$B$6</f>
        <v>168022.6984</v>
      </c>
      <c r="W1124" s="54" t="s">
        <v>521</v>
      </c>
      <c r="X1124" s="54" t="s">
        <v>396</v>
      </c>
      <c r="Y1124" s="67">
        <f>IFERROR(VLOOKUP(E1124,INPUTS!$A$44:$B$103,2,0),0)</f>
        <v>0</v>
      </c>
      <c r="Z1124" s="15">
        <f t="shared" si="255"/>
        <v>0</v>
      </c>
      <c r="AA1124" s="20">
        <f>IFERROR(VLOOKUP(E1124,INPUTS!$A$44:$C$103,3,0),SCENARIOS!$J$23)</f>
        <v>0</v>
      </c>
      <c r="AB1124" s="15">
        <f t="shared" si="256"/>
        <v>0</v>
      </c>
      <c r="AC1124" s="20">
        <f>IFERROR(VLOOKUP($E1124,INPUTS!$A$44:$G$103,4,0),SCENARIOS!$K$23)</f>
        <v>0</v>
      </c>
      <c r="AD1124" s="15">
        <f t="shared" si="257"/>
        <v>0</v>
      </c>
      <c r="AE1124" s="20">
        <f>IFERROR(VLOOKUP($E1124,INPUTS!$A$44:$G$103,5,0),SCENARIOS!$L$23)</f>
        <v>0</v>
      </c>
      <c r="AF1124" s="15">
        <f t="shared" si="258"/>
        <v>0</v>
      </c>
      <c r="AG1124" s="20">
        <f>IFERROR(VLOOKUP($E1124,INPUTS!$A$44:$G$103,6,0),SCENARIOS!$M$23)</f>
        <v>0</v>
      </c>
      <c r="AH1124" s="15">
        <f t="shared" si="259"/>
        <v>0</v>
      </c>
      <c r="AI1124" s="20">
        <f>IFERROR(VLOOKUP($E1124,INPUTS!$A$44:$G$103,7,0),SCENARIOS!$N$23)</f>
        <v>0</v>
      </c>
      <c r="AJ1124" s="15">
        <f t="shared" si="260"/>
        <v>0</v>
      </c>
      <c r="AL1124" t="str">
        <f t="shared" si="261"/>
        <v>Y</v>
      </c>
      <c r="AM1124" s="21">
        <f t="shared" si="262"/>
        <v>125657.847859751</v>
      </c>
    </row>
    <row r="1125" ht="15" customHeight="1" spans="1:39">
      <c r="A1125" s="52" t="s">
        <v>2143</v>
      </c>
      <c r="B1125" s="52" t="s">
        <v>449</v>
      </c>
      <c r="C1125" s="52" t="s">
        <v>450</v>
      </c>
      <c r="D1125" s="52" t="s">
        <v>929</v>
      </c>
      <c r="E1125" s="10" t="s">
        <v>452</v>
      </c>
      <c r="F1125" s="52" t="s">
        <v>451</v>
      </c>
      <c r="G1125" s="52" t="s">
        <v>181</v>
      </c>
      <c r="H1125" s="52" t="s">
        <v>200</v>
      </c>
      <c r="I1125" s="52" t="s">
        <v>391</v>
      </c>
      <c r="J1125" s="52" t="s">
        <v>165</v>
      </c>
      <c r="K1125" s="52" t="s">
        <v>931</v>
      </c>
      <c r="L1125" s="53" t="s">
        <v>291</v>
      </c>
      <c r="M1125" s="13">
        <v>365</v>
      </c>
      <c r="N1125" s="14">
        <f t="shared" si="251"/>
        <v>1</v>
      </c>
      <c r="O1125" s="15">
        <v>9750</v>
      </c>
      <c r="P1125" s="15">
        <f t="shared" si="252"/>
        <v>3558750</v>
      </c>
      <c r="Q1125" s="16">
        <f>IFERROR(VLOOKUP(G1125,SCENARIOS!$A$13:$E$18,2,0),0.025)</f>
        <v>0.035</v>
      </c>
      <c r="R1125" s="52">
        <f>IFERROR(VLOOKUP(L1125,INPUTS!$A$107:$B$120,2,0),0.0082)</f>
        <v>0.0079</v>
      </c>
      <c r="S1125" s="52">
        <f t="shared" si="253"/>
        <v>77.025</v>
      </c>
      <c r="T1125" s="15">
        <f t="shared" si="254"/>
        <v>28114.125</v>
      </c>
      <c r="U1125" s="15">
        <f>T1125/INPUTS!$B$7*1000</f>
        <v>35142656.25</v>
      </c>
      <c r="V1125" s="15">
        <f>T1125*INPUTS!$B$6</f>
        <v>88840.635</v>
      </c>
      <c r="W1125" s="54" t="s">
        <v>521</v>
      </c>
      <c r="X1125" s="54" t="s">
        <v>396</v>
      </c>
      <c r="Y1125" s="67">
        <f>IFERROR(VLOOKUP(E1125,INPUTS!$A$44:$B$103,2,0),0)</f>
        <v>0</v>
      </c>
      <c r="Z1125" s="15">
        <f t="shared" si="255"/>
        <v>0</v>
      </c>
      <c r="AA1125" s="20">
        <f>IFERROR(VLOOKUP(E1125,INPUTS!$A$44:$C$103,3,0),SCENARIOS!$J$23)</f>
        <v>0</v>
      </c>
      <c r="AB1125" s="15">
        <f t="shared" si="256"/>
        <v>0</v>
      </c>
      <c r="AC1125" s="20">
        <f>IFERROR(VLOOKUP($E1125,INPUTS!$A$44:$G$103,4,0),SCENARIOS!$K$23)</f>
        <v>0</v>
      </c>
      <c r="AD1125" s="15">
        <f t="shared" si="257"/>
        <v>0</v>
      </c>
      <c r="AE1125" s="20">
        <f>IFERROR(VLOOKUP($E1125,INPUTS!$A$44:$G$103,5,0),SCENARIOS!$L$23)</f>
        <v>0</v>
      </c>
      <c r="AF1125" s="15">
        <f t="shared" si="258"/>
        <v>0</v>
      </c>
      <c r="AG1125" s="20">
        <f>IFERROR(VLOOKUP($E1125,INPUTS!$A$44:$G$103,6,0),SCENARIOS!$M$23)</f>
        <v>0</v>
      </c>
      <c r="AH1125" s="15">
        <f t="shared" si="259"/>
        <v>0</v>
      </c>
      <c r="AI1125" s="20">
        <f>IFERROR(VLOOKUP($E1125,INPUTS!$A$44:$G$103,7,0),SCENARIOS!$N$23)</f>
        <v>0</v>
      </c>
      <c r="AJ1125" s="15">
        <f t="shared" si="260"/>
        <v>0</v>
      </c>
      <c r="AL1125" t="str">
        <f t="shared" si="261"/>
        <v>Y</v>
      </c>
      <c r="AM1125" s="21">
        <f t="shared" si="262"/>
        <v>66440.5648933066</v>
      </c>
    </row>
    <row r="1126" ht="15" customHeight="1" spans="1:39">
      <c r="A1126" s="52" t="s">
        <v>2144</v>
      </c>
      <c r="B1126" s="52" t="s">
        <v>449</v>
      </c>
      <c r="C1126" s="52" t="s">
        <v>450</v>
      </c>
      <c r="D1126" s="52" t="s">
        <v>929</v>
      </c>
      <c r="E1126" s="10" t="s">
        <v>452</v>
      </c>
      <c r="F1126" s="52" t="s">
        <v>451</v>
      </c>
      <c r="G1126" s="52" t="s">
        <v>181</v>
      </c>
      <c r="H1126" s="52" t="s">
        <v>702</v>
      </c>
      <c r="I1126" s="52" t="s">
        <v>701</v>
      </c>
      <c r="J1126" s="52" t="s">
        <v>181</v>
      </c>
      <c r="K1126" s="52" t="s">
        <v>931</v>
      </c>
      <c r="L1126" s="53" t="s">
        <v>282</v>
      </c>
      <c r="M1126" s="13">
        <v>5840</v>
      </c>
      <c r="N1126" s="14">
        <f t="shared" si="251"/>
        <v>16</v>
      </c>
      <c r="O1126" s="15">
        <v>1660</v>
      </c>
      <c r="P1126" s="15">
        <f t="shared" si="252"/>
        <v>9694400</v>
      </c>
      <c r="Q1126" s="16">
        <f>IFERROR(VLOOKUP(G1126,SCENARIOS!$A$13:$E$18,2,0),0.025)</f>
        <v>0.035</v>
      </c>
      <c r="R1126" s="52">
        <f>IFERROR(VLOOKUP(L1126,INPUTS!$A$107:$B$120,2,0),0.0082)</f>
        <v>0.0042</v>
      </c>
      <c r="S1126" s="52">
        <f t="shared" si="253"/>
        <v>6.972</v>
      </c>
      <c r="T1126" s="15">
        <f t="shared" si="254"/>
        <v>40716.48</v>
      </c>
      <c r="U1126" s="15">
        <f>T1126/INPUTS!$B$7*1000</f>
        <v>50895600</v>
      </c>
      <c r="V1126" s="15">
        <f>T1126*INPUTS!$B$6</f>
        <v>128664.0768</v>
      </c>
      <c r="W1126" s="54" t="s">
        <v>521</v>
      </c>
      <c r="X1126" s="54" t="s">
        <v>396</v>
      </c>
      <c r="Y1126" s="67">
        <f>IFERROR(VLOOKUP(E1126,INPUTS!$A$44:$B$103,2,0),0)</f>
        <v>0</v>
      </c>
      <c r="Z1126" s="15">
        <f t="shared" si="255"/>
        <v>0</v>
      </c>
      <c r="AA1126" s="20">
        <f>IFERROR(VLOOKUP(E1126,INPUTS!$A$44:$C$103,3,0),SCENARIOS!$J$23)</f>
        <v>0</v>
      </c>
      <c r="AB1126" s="15">
        <f t="shared" si="256"/>
        <v>0</v>
      </c>
      <c r="AC1126" s="20">
        <f>IFERROR(VLOOKUP($E1126,INPUTS!$A$44:$G$103,4,0),SCENARIOS!$K$23)</f>
        <v>0</v>
      </c>
      <c r="AD1126" s="15">
        <f t="shared" si="257"/>
        <v>0</v>
      </c>
      <c r="AE1126" s="20">
        <f>IFERROR(VLOOKUP($E1126,INPUTS!$A$44:$G$103,5,0),SCENARIOS!$L$23)</f>
        <v>0</v>
      </c>
      <c r="AF1126" s="15">
        <f t="shared" si="258"/>
        <v>0</v>
      </c>
      <c r="AG1126" s="20">
        <f>IFERROR(VLOOKUP($E1126,INPUTS!$A$44:$G$103,6,0),SCENARIOS!$M$23)</f>
        <v>0</v>
      </c>
      <c r="AH1126" s="15">
        <f t="shared" si="259"/>
        <v>0</v>
      </c>
      <c r="AI1126" s="20">
        <f>IFERROR(VLOOKUP($E1126,INPUTS!$A$44:$G$103,7,0),SCENARIOS!$N$23)</f>
        <v>0</v>
      </c>
      <c r="AJ1126" s="15">
        <f t="shared" si="260"/>
        <v>0</v>
      </c>
      <c r="AL1126" t="str">
        <f t="shared" si="261"/>
        <v>N</v>
      </c>
      <c r="AM1126" s="21">
        <f t="shared" si="262"/>
        <v>96223.0171370092</v>
      </c>
    </row>
    <row r="1127" ht="15" customHeight="1" spans="1:39">
      <c r="A1127" s="52" t="s">
        <v>2145</v>
      </c>
      <c r="B1127" s="52" t="s">
        <v>449</v>
      </c>
      <c r="C1127" s="52" t="s">
        <v>450</v>
      </c>
      <c r="D1127" s="52" t="s">
        <v>929</v>
      </c>
      <c r="E1127" s="10" t="s">
        <v>452</v>
      </c>
      <c r="F1127" s="52" t="s">
        <v>451</v>
      </c>
      <c r="G1127" s="52" t="s">
        <v>181</v>
      </c>
      <c r="H1127" s="52" t="s">
        <v>1343</v>
      </c>
      <c r="I1127" s="52" t="s">
        <v>451</v>
      </c>
      <c r="J1127" s="52" t="s">
        <v>181</v>
      </c>
      <c r="K1127" s="52" t="s">
        <v>931</v>
      </c>
      <c r="L1127" s="53" t="s">
        <v>279</v>
      </c>
      <c r="M1127" s="13">
        <v>2920</v>
      </c>
      <c r="N1127" s="14">
        <f t="shared" si="251"/>
        <v>8</v>
      </c>
      <c r="O1127" s="15">
        <v>2370</v>
      </c>
      <c r="P1127" s="15">
        <f t="shared" si="252"/>
        <v>6920400</v>
      </c>
      <c r="Q1127" s="16">
        <f>IFERROR(VLOOKUP(G1127,SCENARIOS!$A$13:$E$18,2,0),0.025)</f>
        <v>0.035</v>
      </c>
      <c r="R1127" s="52">
        <f>IFERROR(VLOOKUP(L1127,INPUTS!$A$107:$B$120,2,0),0.0082)</f>
        <v>0.0039</v>
      </c>
      <c r="S1127" s="52">
        <f t="shared" si="253"/>
        <v>9.243</v>
      </c>
      <c r="T1127" s="15">
        <f t="shared" si="254"/>
        <v>26989.56</v>
      </c>
      <c r="U1127" s="15">
        <f>T1127/INPUTS!$B$7*1000</f>
        <v>33736950</v>
      </c>
      <c r="V1127" s="15">
        <f>T1127*INPUTS!$B$6</f>
        <v>85287.0096</v>
      </c>
      <c r="W1127" s="54" t="s">
        <v>521</v>
      </c>
      <c r="X1127" s="54" t="s">
        <v>396</v>
      </c>
      <c r="Y1127" s="67">
        <f>IFERROR(VLOOKUP(E1127,INPUTS!$A$44:$B$103,2,0),0)</f>
        <v>0</v>
      </c>
      <c r="Z1127" s="15">
        <f t="shared" si="255"/>
        <v>0</v>
      </c>
      <c r="AA1127" s="20">
        <f>IFERROR(VLOOKUP(E1127,INPUTS!$A$44:$C$103,3,0),SCENARIOS!$J$23)</f>
        <v>0</v>
      </c>
      <c r="AB1127" s="15">
        <f t="shared" si="256"/>
        <v>0</v>
      </c>
      <c r="AC1127" s="20">
        <f>IFERROR(VLOOKUP($E1127,INPUTS!$A$44:$G$103,4,0),SCENARIOS!$K$23)</f>
        <v>0</v>
      </c>
      <c r="AD1127" s="15">
        <f t="shared" si="257"/>
        <v>0</v>
      </c>
      <c r="AE1127" s="20">
        <f>IFERROR(VLOOKUP($E1127,INPUTS!$A$44:$G$103,5,0),SCENARIOS!$L$23)</f>
        <v>0</v>
      </c>
      <c r="AF1127" s="15">
        <f t="shared" si="258"/>
        <v>0</v>
      </c>
      <c r="AG1127" s="20">
        <f>IFERROR(VLOOKUP($E1127,INPUTS!$A$44:$G$103,6,0),SCENARIOS!$M$23)</f>
        <v>0</v>
      </c>
      <c r="AH1127" s="15">
        <f t="shared" si="259"/>
        <v>0</v>
      </c>
      <c r="AI1127" s="20">
        <f>IFERROR(VLOOKUP($E1127,INPUTS!$A$44:$G$103,7,0),SCENARIOS!$N$23)</f>
        <v>0</v>
      </c>
      <c r="AJ1127" s="15">
        <f t="shared" si="260"/>
        <v>0</v>
      </c>
      <c r="AL1127" t="str">
        <f t="shared" si="261"/>
        <v>N</v>
      </c>
      <c r="AM1127" s="21">
        <f t="shared" si="262"/>
        <v>63782.9422975743</v>
      </c>
    </row>
    <row r="1128" ht="15" customHeight="1" spans="1:39">
      <c r="A1128" s="52" t="s">
        <v>2146</v>
      </c>
      <c r="B1128" s="52" t="s">
        <v>631</v>
      </c>
      <c r="C1128" s="52" t="s">
        <v>632</v>
      </c>
      <c r="D1128" s="52" t="s">
        <v>929</v>
      </c>
      <c r="E1128" s="10" t="s">
        <v>452</v>
      </c>
      <c r="F1128" s="52" t="s">
        <v>451</v>
      </c>
      <c r="G1128" s="52" t="s">
        <v>181</v>
      </c>
      <c r="H1128" s="52" t="s">
        <v>2147</v>
      </c>
      <c r="I1128" s="52" t="s">
        <v>451</v>
      </c>
      <c r="J1128" s="52" t="s">
        <v>181</v>
      </c>
      <c r="K1128" s="52" t="s">
        <v>931</v>
      </c>
      <c r="L1128" s="53" t="s">
        <v>286</v>
      </c>
      <c r="M1128" s="13">
        <v>7300</v>
      </c>
      <c r="N1128" s="14">
        <f t="shared" si="251"/>
        <v>20</v>
      </c>
      <c r="O1128" s="15">
        <v>360</v>
      </c>
      <c r="P1128" s="15">
        <f t="shared" si="252"/>
        <v>2628000</v>
      </c>
      <c r="Q1128" s="16">
        <f>IFERROR(VLOOKUP(G1128,SCENARIOS!$A$13:$E$18,2,0),0.025)</f>
        <v>0.035</v>
      </c>
      <c r="R1128" s="52">
        <f>IFERROR(VLOOKUP(L1128,INPUTS!$A$107:$B$120,2,0),0.0082)</f>
        <v>0.0039</v>
      </c>
      <c r="S1128" s="52">
        <f t="shared" si="253"/>
        <v>1.404</v>
      </c>
      <c r="T1128" s="15">
        <f t="shared" si="254"/>
        <v>10249.2</v>
      </c>
      <c r="U1128" s="15">
        <f>T1128/INPUTS!$B$7*1000</f>
        <v>12811500</v>
      </c>
      <c r="V1128" s="15">
        <f>T1128*INPUTS!$B$6</f>
        <v>32387.472</v>
      </c>
      <c r="W1128" s="54" t="s">
        <v>521</v>
      </c>
      <c r="X1128" s="54" t="s">
        <v>396</v>
      </c>
      <c r="Y1128" s="67">
        <f>IFERROR(VLOOKUP(E1128,INPUTS!$A$44:$B$103,2,0),0)</f>
        <v>0</v>
      </c>
      <c r="Z1128" s="15">
        <f t="shared" si="255"/>
        <v>0</v>
      </c>
      <c r="AA1128" s="20">
        <f>IFERROR(VLOOKUP(E1128,INPUTS!$A$44:$C$103,3,0),SCENARIOS!$J$23)</f>
        <v>0</v>
      </c>
      <c r="AB1128" s="15">
        <f t="shared" si="256"/>
        <v>0</v>
      </c>
      <c r="AC1128" s="20">
        <f>IFERROR(VLOOKUP($E1128,INPUTS!$A$44:$G$103,4,0),SCENARIOS!$K$23)</f>
        <v>0</v>
      </c>
      <c r="AD1128" s="15">
        <f t="shared" si="257"/>
        <v>0</v>
      </c>
      <c r="AE1128" s="20">
        <f>IFERROR(VLOOKUP($E1128,INPUTS!$A$44:$G$103,5,0),SCENARIOS!$L$23)</f>
        <v>0</v>
      </c>
      <c r="AF1128" s="15">
        <f t="shared" si="258"/>
        <v>0</v>
      </c>
      <c r="AG1128" s="20">
        <f>IFERROR(VLOOKUP($E1128,INPUTS!$A$44:$G$103,6,0),SCENARIOS!$M$23)</f>
        <v>0</v>
      </c>
      <c r="AH1128" s="15">
        <f t="shared" si="259"/>
        <v>0</v>
      </c>
      <c r="AI1128" s="20">
        <f>IFERROR(VLOOKUP($E1128,INPUTS!$A$44:$G$103,7,0),SCENARIOS!$N$23)</f>
        <v>0</v>
      </c>
      <c r="AJ1128" s="15">
        <f t="shared" si="260"/>
        <v>0</v>
      </c>
      <c r="AL1128" t="str">
        <f t="shared" si="261"/>
        <v>N</v>
      </c>
      <c r="AM1128" s="21">
        <f t="shared" si="262"/>
        <v>24221.3704927497</v>
      </c>
    </row>
    <row r="1129" ht="15" customHeight="1" spans="1:39">
      <c r="A1129" s="52" t="s">
        <v>2148</v>
      </c>
      <c r="B1129" s="52" t="s">
        <v>631</v>
      </c>
      <c r="C1129" s="52" t="s">
        <v>632</v>
      </c>
      <c r="D1129" s="52" t="s">
        <v>929</v>
      </c>
      <c r="E1129" s="10" t="s">
        <v>452</v>
      </c>
      <c r="F1129" s="52" t="s">
        <v>451</v>
      </c>
      <c r="G1129" s="52" t="s">
        <v>181</v>
      </c>
      <c r="H1129" s="52" t="s">
        <v>2149</v>
      </c>
      <c r="I1129" s="52" t="s">
        <v>451</v>
      </c>
      <c r="J1129" s="52" t="s">
        <v>181</v>
      </c>
      <c r="K1129" s="52" t="s">
        <v>931</v>
      </c>
      <c r="L1129" s="53" t="s">
        <v>286</v>
      </c>
      <c r="M1129" s="13">
        <v>5110</v>
      </c>
      <c r="N1129" s="14">
        <f t="shared" si="251"/>
        <v>14</v>
      </c>
      <c r="O1129" s="15">
        <v>510</v>
      </c>
      <c r="P1129" s="15">
        <f t="shared" si="252"/>
        <v>2606100</v>
      </c>
      <c r="Q1129" s="16">
        <f>IFERROR(VLOOKUP(G1129,SCENARIOS!$A$13:$E$18,2,0),0.025)</f>
        <v>0.035</v>
      </c>
      <c r="R1129" s="52">
        <f>IFERROR(VLOOKUP(L1129,INPUTS!$A$107:$B$120,2,0),0.0082)</f>
        <v>0.0039</v>
      </c>
      <c r="S1129" s="52">
        <f t="shared" si="253"/>
        <v>1.989</v>
      </c>
      <c r="T1129" s="15">
        <f t="shared" si="254"/>
        <v>10163.79</v>
      </c>
      <c r="U1129" s="15">
        <f>T1129/INPUTS!$B$7*1000</f>
        <v>12704737.5</v>
      </c>
      <c r="V1129" s="15">
        <f>T1129*INPUTS!$B$6</f>
        <v>32117.5764</v>
      </c>
      <c r="W1129" s="54" t="s">
        <v>521</v>
      </c>
      <c r="X1129" s="54" t="s">
        <v>396</v>
      </c>
      <c r="Y1129" s="67">
        <f>IFERROR(VLOOKUP(E1129,INPUTS!$A$44:$B$103,2,0),0)</f>
        <v>0</v>
      </c>
      <c r="Z1129" s="15">
        <f t="shared" si="255"/>
        <v>0</v>
      </c>
      <c r="AA1129" s="20">
        <f>IFERROR(VLOOKUP(E1129,INPUTS!$A$44:$C$103,3,0),SCENARIOS!$J$23)</f>
        <v>0</v>
      </c>
      <c r="AB1129" s="15">
        <f t="shared" si="256"/>
        <v>0</v>
      </c>
      <c r="AC1129" s="20">
        <f>IFERROR(VLOOKUP($E1129,INPUTS!$A$44:$G$103,4,0),SCENARIOS!$K$23)</f>
        <v>0</v>
      </c>
      <c r="AD1129" s="15">
        <f t="shared" si="257"/>
        <v>0</v>
      </c>
      <c r="AE1129" s="20">
        <f>IFERROR(VLOOKUP($E1129,INPUTS!$A$44:$G$103,5,0),SCENARIOS!$L$23)</f>
        <v>0</v>
      </c>
      <c r="AF1129" s="15">
        <f t="shared" si="258"/>
        <v>0</v>
      </c>
      <c r="AG1129" s="20">
        <f>IFERROR(VLOOKUP($E1129,INPUTS!$A$44:$G$103,6,0),SCENARIOS!$M$23)</f>
        <v>0</v>
      </c>
      <c r="AH1129" s="15">
        <f t="shared" si="259"/>
        <v>0</v>
      </c>
      <c r="AI1129" s="20">
        <f>IFERROR(VLOOKUP($E1129,INPUTS!$A$44:$G$103,7,0),SCENARIOS!$N$23)</f>
        <v>0</v>
      </c>
      <c r="AJ1129" s="15">
        <f t="shared" si="260"/>
        <v>0</v>
      </c>
      <c r="AL1129" t="str">
        <f t="shared" si="261"/>
        <v>N</v>
      </c>
      <c r="AM1129" s="21">
        <f t="shared" si="262"/>
        <v>24019.5257386435</v>
      </c>
    </row>
    <row r="1130" ht="15" customHeight="1" spans="1:39">
      <c r="A1130" s="52" t="s">
        <v>2150</v>
      </c>
      <c r="B1130" s="52" t="s">
        <v>631</v>
      </c>
      <c r="C1130" s="52" t="s">
        <v>632</v>
      </c>
      <c r="D1130" s="52" t="s">
        <v>929</v>
      </c>
      <c r="E1130" s="10" t="s">
        <v>452</v>
      </c>
      <c r="F1130" s="52" t="s">
        <v>451</v>
      </c>
      <c r="G1130" s="52" t="s">
        <v>181</v>
      </c>
      <c r="H1130" s="52" t="s">
        <v>2151</v>
      </c>
      <c r="I1130" s="52" t="s">
        <v>451</v>
      </c>
      <c r="J1130" s="52" t="s">
        <v>181</v>
      </c>
      <c r="K1130" s="52" t="s">
        <v>931</v>
      </c>
      <c r="L1130" s="53" t="s">
        <v>286</v>
      </c>
      <c r="M1130" s="13">
        <v>4380</v>
      </c>
      <c r="N1130" s="14">
        <f t="shared" si="251"/>
        <v>12</v>
      </c>
      <c r="O1130" s="15">
        <v>870</v>
      </c>
      <c r="P1130" s="15">
        <f t="shared" si="252"/>
        <v>3810600</v>
      </c>
      <c r="Q1130" s="16">
        <f>IFERROR(VLOOKUP(G1130,SCENARIOS!$A$13:$E$18,2,0),0.025)</f>
        <v>0.035</v>
      </c>
      <c r="R1130" s="52">
        <f>IFERROR(VLOOKUP(L1130,INPUTS!$A$107:$B$120,2,0),0.0082)</f>
        <v>0.0039</v>
      </c>
      <c r="S1130" s="52">
        <f t="shared" si="253"/>
        <v>3.393</v>
      </c>
      <c r="T1130" s="15">
        <f t="shared" si="254"/>
        <v>14861.34</v>
      </c>
      <c r="U1130" s="15">
        <f>T1130/INPUTS!$B$7*1000</f>
        <v>18576675</v>
      </c>
      <c r="V1130" s="15">
        <f>T1130*INPUTS!$B$6</f>
        <v>46961.8344</v>
      </c>
      <c r="W1130" s="54" t="s">
        <v>521</v>
      </c>
      <c r="X1130" s="54" t="s">
        <v>396</v>
      </c>
      <c r="Y1130" s="67">
        <f>IFERROR(VLOOKUP(E1130,INPUTS!$A$44:$B$103,2,0),0)</f>
        <v>0</v>
      </c>
      <c r="Z1130" s="15">
        <f t="shared" si="255"/>
        <v>0</v>
      </c>
      <c r="AA1130" s="20">
        <f>IFERROR(VLOOKUP(E1130,INPUTS!$A$44:$C$103,3,0),SCENARIOS!$J$23)</f>
        <v>0</v>
      </c>
      <c r="AB1130" s="15">
        <f t="shared" si="256"/>
        <v>0</v>
      </c>
      <c r="AC1130" s="20">
        <f>IFERROR(VLOOKUP($E1130,INPUTS!$A$44:$G$103,4,0),SCENARIOS!$K$23)</f>
        <v>0</v>
      </c>
      <c r="AD1130" s="15">
        <f t="shared" si="257"/>
        <v>0</v>
      </c>
      <c r="AE1130" s="20">
        <f>IFERROR(VLOOKUP($E1130,INPUTS!$A$44:$G$103,5,0),SCENARIOS!$L$23)</f>
        <v>0</v>
      </c>
      <c r="AF1130" s="15">
        <f t="shared" si="258"/>
        <v>0</v>
      </c>
      <c r="AG1130" s="20">
        <f>IFERROR(VLOOKUP($E1130,INPUTS!$A$44:$G$103,6,0),SCENARIOS!$M$23)</f>
        <v>0</v>
      </c>
      <c r="AH1130" s="15">
        <f t="shared" si="259"/>
        <v>0</v>
      </c>
      <c r="AI1130" s="20">
        <f>IFERROR(VLOOKUP($E1130,INPUTS!$A$44:$G$103,7,0),SCENARIOS!$N$23)</f>
        <v>0</v>
      </c>
      <c r="AJ1130" s="15">
        <f t="shared" si="260"/>
        <v>0</v>
      </c>
      <c r="AL1130" t="str">
        <f t="shared" si="261"/>
        <v>N</v>
      </c>
      <c r="AM1130" s="21">
        <f t="shared" si="262"/>
        <v>35120.9872144871</v>
      </c>
    </row>
    <row r="1131" ht="15" customHeight="1" spans="1:39">
      <c r="A1131" s="52" t="s">
        <v>2152</v>
      </c>
      <c r="B1131" s="52" t="s">
        <v>631</v>
      </c>
      <c r="C1131" s="52" t="s">
        <v>632</v>
      </c>
      <c r="D1131" s="52" t="s">
        <v>929</v>
      </c>
      <c r="E1131" s="10" t="s">
        <v>452</v>
      </c>
      <c r="F1131" s="52" t="s">
        <v>451</v>
      </c>
      <c r="G1131" s="52" t="s">
        <v>181</v>
      </c>
      <c r="H1131" s="52" t="s">
        <v>1347</v>
      </c>
      <c r="I1131" s="52" t="s">
        <v>451</v>
      </c>
      <c r="J1131" s="52" t="s">
        <v>181</v>
      </c>
      <c r="K1131" s="52" t="s">
        <v>931</v>
      </c>
      <c r="L1131" s="53" t="s">
        <v>286</v>
      </c>
      <c r="M1131" s="13">
        <v>3650</v>
      </c>
      <c r="N1131" s="14">
        <f t="shared" si="251"/>
        <v>10</v>
      </c>
      <c r="O1131" s="15">
        <v>1240</v>
      </c>
      <c r="P1131" s="15">
        <f t="shared" si="252"/>
        <v>4526000</v>
      </c>
      <c r="Q1131" s="16">
        <f>IFERROR(VLOOKUP(G1131,SCENARIOS!$A$13:$E$18,2,0),0.025)</f>
        <v>0.035</v>
      </c>
      <c r="R1131" s="52">
        <f>IFERROR(VLOOKUP(L1131,INPUTS!$A$107:$B$120,2,0),0.0082)</f>
        <v>0.0039</v>
      </c>
      <c r="S1131" s="52">
        <f t="shared" si="253"/>
        <v>4.836</v>
      </c>
      <c r="T1131" s="15">
        <f t="shared" si="254"/>
        <v>17651.4</v>
      </c>
      <c r="U1131" s="15">
        <f>T1131/INPUTS!$B$7*1000</f>
        <v>22064250</v>
      </c>
      <c r="V1131" s="15">
        <f>T1131*INPUTS!$B$6</f>
        <v>55778.424</v>
      </c>
      <c r="W1131" s="54" t="s">
        <v>521</v>
      </c>
      <c r="X1131" s="54" t="s">
        <v>396</v>
      </c>
      <c r="Y1131" s="67">
        <f>IFERROR(VLOOKUP(E1131,INPUTS!$A$44:$B$103,2,0),0)</f>
        <v>0</v>
      </c>
      <c r="Z1131" s="15">
        <f t="shared" si="255"/>
        <v>0</v>
      </c>
      <c r="AA1131" s="20">
        <f>IFERROR(VLOOKUP(E1131,INPUTS!$A$44:$C$103,3,0),SCENARIOS!$J$23)</f>
        <v>0</v>
      </c>
      <c r="AB1131" s="15">
        <f t="shared" si="256"/>
        <v>0</v>
      </c>
      <c r="AC1131" s="20">
        <f>IFERROR(VLOOKUP($E1131,INPUTS!$A$44:$G$103,4,0),SCENARIOS!$K$23)</f>
        <v>0</v>
      </c>
      <c r="AD1131" s="15">
        <f t="shared" si="257"/>
        <v>0</v>
      </c>
      <c r="AE1131" s="20">
        <f>IFERROR(VLOOKUP($E1131,INPUTS!$A$44:$G$103,5,0),SCENARIOS!$L$23)</f>
        <v>0</v>
      </c>
      <c r="AF1131" s="15">
        <f t="shared" si="258"/>
        <v>0</v>
      </c>
      <c r="AG1131" s="20">
        <f>IFERROR(VLOOKUP($E1131,INPUTS!$A$44:$G$103,6,0),SCENARIOS!$M$23)</f>
        <v>0</v>
      </c>
      <c r="AH1131" s="15">
        <f t="shared" si="259"/>
        <v>0</v>
      </c>
      <c r="AI1131" s="20">
        <f>IFERROR(VLOOKUP($E1131,INPUTS!$A$44:$G$103,7,0),SCENARIOS!$N$23)</f>
        <v>0</v>
      </c>
      <c r="AJ1131" s="15">
        <f t="shared" si="260"/>
        <v>0</v>
      </c>
      <c r="AL1131" t="str">
        <f t="shared" si="261"/>
        <v>N</v>
      </c>
      <c r="AM1131" s="21">
        <f t="shared" si="262"/>
        <v>41714.5825152912</v>
      </c>
    </row>
    <row r="1132" ht="15" customHeight="1" spans="1:39">
      <c r="A1132" s="52" t="s">
        <v>2153</v>
      </c>
      <c r="B1132" s="52" t="s">
        <v>631</v>
      </c>
      <c r="C1132" s="52" t="s">
        <v>632</v>
      </c>
      <c r="D1132" s="52" t="s">
        <v>929</v>
      </c>
      <c r="E1132" s="10" t="s">
        <v>452</v>
      </c>
      <c r="F1132" s="52" t="s">
        <v>451</v>
      </c>
      <c r="G1132" s="52" t="s">
        <v>181</v>
      </c>
      <c r="H1132" s="52" t="s">
        <v>1343</v>
      </c>
      <c r="I1132" s="52" t="s">
        <v>451</v>
      </c>
      <c r="J1132" s="52" t="s">
        <v>181</v>
      </c>
      <c r="K1132" s="52" t="s">
        <v>931</v>
      </c>
      <c r="L1132" s="53" t="s">
        <v>286</v>
      </c>
      <c r="M1132" s="13">
        <v>2920</v>
      </c>
      <c r="N1132" s="14">
        <f t="shared" si="251"/>
        <v>8</v>
      </c>
      <c r="O1132" s="15">
        <v>2280</v>
      </c>
      <c r="P1132" s="15">
        <f t="shared" si="252"/>
        <v>6657600</v>
      </c>
      <c r="Q1132" s="16">
        <f>IFERROR(VLOOKUP(G1132,SCENARIOS!$A$13:$E$18,2,0),0.025)</f>
        <v>0.035</v>
      </c>
      <c r="R1132" s="52">
        <f>IFERROR(VLOOKUP(L1132,INPUTS!$A$107:$B$120,2,0),0.0082)</f>
        <v>0.0039</v>
      </c>
      <c r="S1132" s="52">
        <f t="shared" si="253"/>
        <v>8.892</v>
      </c>
      <c r="T1132" s="15">
        <f t="shared" si="254"/>
        <v>25964.64</v>
      </c>
      <c r="U1132" s="15">
        <f>T1132/INPUTS!$B$7*1000</f>
        <v>32455800</v>
      </c>
      <c r="V1132" s="15">
        <f>T1132*INPUTS!$B$6</f>
        <v>82048.2624</v>
      </c>
      <c r="W1132" s="54" t="s">
        <v>521</v>
      </c>
      <c r="X1132" s="54" t="s">
        <v>396</v>
      </c>
      <c r="Y1132" s="67">
        <f>IFERROR(VLOOKUP(E1132,INPUTS!$A$44:$B$103,2,0),0)</f>
        <v>0</v>
      </c>
      <c r="Z1132" s="15">
        <f t="shared" si="255"/>
        <v>0</v>
      </c>
      <c r="AA1132" s="20">
        <f>IFERROR(VLOOKUP(E1132,INPUTS!$A$44:$C$103,3,0),SCENARIOS!$J$23)</f>
        <v>0</v>
      </c>
      <c r="AB1132" s="15">
        <f t="shared" si="256"/>
        <v>0</v>
      </c>
      <c r="AC1132" s="20">
        <f>IFERROR(VLOOKUP($E1132,INPUTS!$A$44:$G$103,4,0),SCENARIOS!$K$23)</f>
        <v>0</v>
      </c>
      <c r="AD1132" s="15">
        <f t="shared" si="257"/>
        <v>0</v>
      </c>
      <c r="AE1132" s="20">
        <f>IFERROR(VLOOKUP($E1132,INPUTS!$A$44:$G$103,5,0),SCENARIOS!$L$23)</f>
        <v>0</v>
      </c>
      <c r="AF1132" s="15">
        <f t="shared" si="258"/>
        <v>0</v>
      </c>
      <c r="AG1132" s="20">
        <f>IFERROR(VLOOKUP($E1132,INPUTS!$A$44:$G$103,6,0),SCENARIOS!$M$23)</f>
        <v>0</v>
      </c>
      <c r="AH1132" s="15">
        <f t="shared" si="259"/>
        <v>0</v>
      </c>
      <c r="AI1132" s="20">
        <f>IFERROR(VLOOKUP($E1132,INPUTS!$A$44:$G$103,7,0),SCENARIOS!$N$23)</f>
        <v>0</v>
      </c>
      <c r="AJ1132" s="15">
        <f t="shared" si="260"/>
        <v>0</v>
      </c>
      <c r="AL1132" t="str">
        <f t="shared" si="261"/>
        <v>N</v>
      </c>
      <c r="AM1132" s="21">
        <f t="shared" si="262"/>
        <v>61360.8052482994</v>
      </c>
    </row>
    <row r="1133" ht="15" customHeight="1" spans="1:39">
      <c r="A1133" s="52" t="s">
        <v>2154</v>
      </c>
      <c r="B1133" s="52" t="s">
        <v>631</v>
      </c>
      <c r="C1133" s="52" t="s">
        <v>632</v>
      </c>
      <c r="D1133" s="52" t="s">
        <v>929</v>
      </c>
      <c r="E1133" s="10" t="s">
        <v>452</v>
      </c>
      <c r="F1133" s="52" t="s">
        <v>451</v>
      </c>
      <c r="G1133" s="52" t="s">
        <v>181</v>
      </c>
      <c r="H1133" s="52" t="s">
        <v>2155</v>
      </c>
      <c r="I1133" s="52" t="s">
        <v>451</v>
      </c>
      <c r="J1133" s="52" t="s">
        <v>181</v>
      </c>
      <c r="K1133" s="52" t="s">
        <v>931</v>
      </c>
      <c r="L1133" s="53" t="s">
        <v>286</v>
      </c>
      <c r="M1133" s="13">
        <v>1825</v>
      </c>
      <c r="N1133" s="14">
        <f t="shared" si="251"/>
        <v>5</v>
      </c>
      <c r="O1133" s="15">
        <v>2480</v>
      </c>
      <c r="P1133" s="15">
        <f t="shared" si="252"/>
        <v>4526000</v>
      </c>
      <c r="Q1133" s="16">
        <f>IFERROR(VLOOKUP(G1133,SCENARIOS!$A$13:$E$18,2,0),0.025)</f>
        <v>0.035</v>
      </c>
      <c r="R1133" s="52">
        <f>IFERROR(VLOOKUP(L1133,INPUTS!$A$107:$B$120,2,0),0.0082)</f>
        <v>0.0039</v>
      </c>
      <c r="S1133" s="52">
        <f t="shared" si="253"/>
        <v>9.672</v>
      </c>
      <c r="T1133" s="15">
        <f t="shared" si="254"/>
        <v>17651.4</v>
      </c>
      <c r="U1133" s="15">
        <f>T1133/INPUTS!$B$7*1000</f>
        <v>22064250</v>
      </c>
      <c r="V1133" s="15">
        <f>T1133*INPUTS!$B$6</f>
        <v>55778.424</v>
      </c>
      <c r="W1133" s="54" t="s">
        <v>521</v>
      </c>
      <c r="X1133" s="54" t="s">
        <v>396</v>
      </c>
      <c r="Y1133" s="67">
        <f>IFERROR(VLOOKUP(E1133,INPUTS!$A$44:$B$103,2,0),0)</f>
        <v>0</v>
      </c>
      <c r="Z1133" s="15">
        <f t="shared" si="255"/>
        <v>0</v>
      </c>
      <c r="AA1133" s="20">
        <f>IFERROR(VLOOKUP(E1133,INPUTS!$A$44:$C$103,3,0),SCENARIOS!$J$23)</f>
        <v>0</v>
      </c>
      <c r="AB1133" s="15">
        <f t="shared" si="256"/>
        <v>0</v>
      </c>
      <c r="AC1133" s="20">
        <f>IFERROR(VLOOKUP($E1133,INPUTS!$A$44:$G$103,4,0),SCENARIOS!$K$23)</f>
        <v>0</v>
      </c>
      <c r="AD1133" s="15">
        <f t="shared" si="257"/>
        <v>0</v>
      </c>
      <c r="AE1133" s="20">
        <f>IFERROR(VLOOKUP($E1133,INPUTS!$A$44:$G$103,5,0),SCENARIOS!$L$23)</f>
        <v>0</v>
      </c>
      <c r="AF1133" s="15">
        <f t="shared" si="258"/>
        <v>0</v>
      </c>
      <c r="AG1133" s="20">
        <f>IFERROR(VLOOKUP($E1133,INPUTS!$A$44:$G$103,6,0),SCENARIOS!$M$23)</f>
        <v>0</v>
      </c>
      <c r="AH1133" s="15">
        <f t="shared" si="259"/>
        <v>0</v>
      </c>
      <c r="AI1133" s="20">
        <f>IFERROR(VLOOKUP($E1133,INPUTS!$A$44:$G$103,7,0),SCENARIOS!$N$23)</f>
        <v>0</v>
      </c>
      <c r="AJ1133" s="15">
        <f t="shared" si="260"/>
        <v>0</v>
      </c>
      <c r="AL1133" t="str">
        <f t="shared" si="261"/>
        <v>N</v>
      </c>
      <c r="AM1133" s="21">
        <f t="shared" si="262"/>
        <v>41714.5825152912</v>
      </c>
    </row>
    <row r="1134" ht="15" customHeight="1" spans="1:39">
      <c r="A1134" s="52" t="s">
        <v>2156</v>
      </c>
      <c r="B1134" s="52" t="s">
        <v>631</v>
      </c>
      <c r="C1134" s="52" t="s">
        <v>632</v>
      </c>
      <c r="D1134" s="52" t="s">
        <v>929</v>
      </c>
      <c r="E1134" s="10" t="s">
        <v>452</v>
      </c>
      <c r="F1134" s="52" t="s">
        <v>451</v>
      </c>
      <c r="G1134" s="52" t="s">
        <v>181</v>
      </c>
      <c r="H1134" s="52" t="s">
        <v>2157</v>
      </c>
      <c r="I1134" s="52" t="s">
        <v>451</v>
      </c>
      <c r="J1134" s="52" t="s">
        <v>181</v>
      </c>
      <c r="K1134" s="52" t="s">
        <v>931</v>
      </c>
      <c r="L1134" s="53" t="s">
        <v>286</v>
      </c>
      <c r="M1134" s="13">
        <v>1460</v>
      </c>
      <c r="N1134" s="14">
        <f t="shared" si="251"/>
        <v>4</v>
      </c>
      <c r="O1134" s="15">
        <v>2700</v>
      </c>
      <c r="P1134" s="15">
        <f t="shared" si="252"/>
        <v>3942000</v>
      </c>
      <c r="Q1134" s="16">
        <f>IFERROR(VLOOKUP(G1134,SCENARIOS!$A$13:$E$18,2,0),0.025)</f>
        <v>0.035</v>
      </c>
      <c r="R1134" s="52">
        <f>IFERROR(VLOOKUP(L1134,INPUTS!$A$107:$B$120,2,0),0.0082)</f>
        <v>0.0039</v>
      </c>
      <c r="S1134" s="52">
        <f t="shared" si="253"/>
        <v>10.53</v>
      </c>
      <c r="T1134" s="15">
        <f t="shared" si="254"/>
        <v>15373.8</v>
      </c>
      <c r="U1134" s="15">
        <f>T1134/INPUTS!$B$7*1000</f>
        <v>19217250</v>
      </c>
      <c r="V1134" s="15">
        <f>T1134*INPUTS!$B$6</f>
        <v>48581.208</v>
      </c>
      <c r="W1134" s="54" t="s">
        <v>521</v>
      </c>
      <c r="X1134" s="54" t="s">
        <v>396</v>
      </c>
      <c r="Y1134" s="67">
        <f>IFERROR(VLOOKUP(E1134,INPUTS!$A$44:$B$103,2,0),0)</f>
        <v>0</v>
      </c>
      <c r="Z1134" s="15">
        <f t="shared" si="255"/>
        <v>0</v>
      </c>
      <c r="AA1134" s="20">
        <f>IFERROR(VLOOKUP(E1134,INPUTS!$A$44:$C$103,3,0),SCENARIOS!$J$23)</f>
        <v>0</v>
      </c>
      <c r="AB1134" s="15">
        <f t="shared" si="256"/>
        <v>0</v>
      </c>
      <c r="AC1134" s="20">
        <f>IFERROR(VLOOKUP($E1134,INPUTS!$A$44:$G$103,4,0),SCENARIOS!$K$23)</f>
        <v>0</v>
      </c>
      <c r="AD1134" s="15">
        <f t="shared" si="257"/>
        <v>0</v>
      </c>
      <c r="AE1134" s="20">
        <f>IFERROR(VLOOKUP($E1134,INPUTS!$A$44:$G$103,5,0),SCENARIOS!$L$23)</f>
        <v>0</v>
      </c>
      <c r="AF1134" s="15">
        <f t="shared" si="258"/>
        <v>0</v>
      </c>
      <c r="AG1134" s="20">
        <f>IFERROR(VLOOKUP($E1134,INPUTS!$A$44:$G$103,6,0),SCENARIOS!$M$23)</f>
        <v>0</v>
      </c>
      <c r="AH1134" s="15">
        <f t="shared" si="259"/>
        <v>0</v>
      </c>
      <c r="AI1134" s="20">
        <f>IFERROR(VLOOKUP($E1134,INPUTS!$A$44:$G$103,7,0),SCENARIOS!$N$23)</f>
        <v>0</v>
      </c>
      <c r="AJ1134" s="15">
        <f t="shared" si="260"/>
        <v>0</v>
      </c>
      <c r="AL1134" t="str">
        <f t="shared" si="261"/>
        <v>N</v>
      </c>
      <c r="AM1134" s="21">
        <f t="shared" si="262"/>
        <v>36332.0557391246</v>
      </c>
    </row>
    <row r="1135" ht="15" customHeight="1" spans="1:39">
      <c r="A1135" s="52" t="s">
        <v>2158</v>
      </c>
      <c r="B1135" s="52" t="s">
        <v>631</v>
      </c>
      <c r="C1135" s="52" t="s">
        <v>632</v>
      </c>
      <c r="D1135" s="52" t="s">
        <v>929</v>
      </c>
      <c r="E1135" s="10" t="s">
        <v>452</v>
      </c>
      <c r="F1135" s="52" t="s">
        <v>451</v>
      </c>
      <c r="G1135" s="52" t="s">
        <v>181</v>
      </c>
      <c r="H1135" s="52" t="s">
        <v>2159</v>
      </c>
      <c r="I1135" s="52" t="s">
        <v>451</v>
      </c>
      <c r="J1135" s="52" t="s">
        <v>181</v>
      </c>
      <c r="K1135" s="52" t="s">
        <v>931</v>
      </c>
      <c r="L1135" s="53" t="s">
        <v>286</v>
      </c>
      <c r="M1135" s="13">
        <v>5840</v>
      </c>
      <c r="N1135" s="14">
        <f t="shared" si="251"/>
        <v>16</v>
      </c>
      <c r="O1135" s="15">
        <v>400</v>
      </c>
      <c r="P1135" s="15">
        <f t="shared" si="252"/>
        <v>2336000</v>
      </c>
      <c r="Q1135" s="16">
        <f>IFERROR(VLOOKUP(G1135,SCENARIOS!$A$13:$E$18,2,0),0.025)</f>
        <v>0.035</v>
      </c>
      <c r="R1135" s="52">
        <f>IFERROR(VLOOKUP(L1135,INPUTS!$A$107:$B$120,2,0),0.0082)</f>
        <v>0.0039</v>
      </c>
      <c r="S1135" s="52">
        <f t="shared" si="253"/>
        <v>1.56</v>
      </c>
      <c r="T1135" s="15">
        <f t="shared" si="254"/>
        <v>9110.4</v>
      </c>
      <c r="U1135" s="15">
        <f>T1135/INPUTS!$B$7*1000</f>
        <v>11388000</v>
      </c>
      <c r="V1135" s="15">
        <f>T1135*INPUTS!$B$6</f>
        <v>28788.864</v>
      </c>
      <c r="W1135" s="54" t="s">
        <v>521</v>
      </c>
      <c r="X1135" s="54" t="s">
        <v>396</v>
      </c>
      <c r="Y1135" s="67">
        <f>IFERROR(VLOOKUP(E1135,INPUTS!$A$44:$B$103,2,0),0)</f>
        <v>0</v>
      </c>
      <c r="Z1135" s="15">
        <f t="shared" si="255"/>
        <v>0</v>
      </c>
      <c r="AA1135" s="20">
        <f>IFERROR(VLOOKUP(E1135,INPUTS!$A$44:$C$103,3,0),SCENARIOS!$J$23)</f>
        <v>0</v>
      </c>
      <c r="AB1135" s="15">
        <f t="shared" si="256"/>
        <v>0</v>
      </c>
      <c r="AC1135" s="20">
        <f>IFERROR(VLOOKUP($E1135,INPUTS!$A$44:$G$103,4,0),SCENARIOS!$K$23)</f>
        <v>0</v>
      </c>
      <c r="AD1135" s="15">
        <f t="shared" si="257"/>
        <v>0</v>
      </c>
      <c r="AE1135" s="20">
        <f>IFERROR(VLOOKUP($E1135,INPUTS!$A$44:$G$103,5,0),SCENARIOS!$L$23)</f>
        <v>0</v>
      </c>
      <c r="AF1135" s="15">
        <f t="shared" si="258"/>
        <v>0</v>
      </c>
      <c r="AG1135" s="20">
        <f>IFERROR(VLOOKUP($E1135,INPUTS!$A$44:$G$103,6,0),SCENARIOS!$M$23)</f>
        <v>0</v>
      </c>
      <c r="AH1135" s="15">
        <f t="shared" si="259"/>
        <v>0</v>
      </c>
      <c r="AI1135" s="20">
        <f>IFERROR(VLOOKUP($E1135,INPUTS!$A$44:$G$103,7,0),SCENARIOS!$N$23)</f>
        <v>0</v>
      </c>
      <c r="AJ1135" s="15">
        <f t="shared" si="260"/>
        <v>0</v>
      </c>
      <c r="AL1135" t="str">
        <f t="shared" si="261"/>
        <v>N</v>
      </c>
      <c r="AM1135" s="21">
        <f t="shared" si="262"/>
        <v>21530.1071046664</v>
      </c>
    </row>
    <row r="1136" ht="15" customHeight="1" spans="1:39">
      <c r="A1136" s="52" t="s">
        <v>2160</v>
      </c>
      <c r="B1136" s="52" t="s">
        <v>631</v>
      </c>
      <c r="C1136" s="52" t="s">
        <v>632</v>
      </c>
      <c r="D1136" s="52" t="s">
        <v>929</v>
      </c>
      <c r="E1136" s="10" t="s">
        <v>2151</v>
      </c>
      <c r="F1136" s="52" t="s">
        <v>451</v>
      </c>
      <c r="G1136" s="52" t="s">
        <v>181</v>
      </c>
      <c r="H1136" s="52" t="s">
        <v>2147</v>
      </c>
      <c r="I1136" s="52" t="s">
        <v>451</v>
      </c>
      <c r="J1136" s="52" t="s">
        <v>181</v>
      </c>
      <c r="K1136" s="52" t="s">
        <v>931</v>
      </c>
      <c r="L1136" s="53" t="s">
        <v>286</v>
      </c>
      <c r="M1136" s="13">
        <v>3650</v>
      </c>
      <c r="N1136" s="14">
        <f t="shared" si="251"/>
        <v>10</v>
      </c>
      <c r="O1136" s="15">
        <v>1120</v>
      </c>
      <c r="P1136" s="15">
        <f t="shared" si="252"/>
        <v>4088000</v>
      </c>
      <c r="Q1136" s="16">
        <f>IFERROR(VLOOKUP(G1136,SCENARIOS!$A$13:$E$18,2,0),0.025)</f>
        <v>0.035</v>
      </c>
      <c r="R1136" s="52">
        <f>IFERROR(VLOOKUP(L1136,INPUTS!$A$107:$B$120,2,0),0.0082)</f>
        <v>0.0039</v>
      </c>
      <c r="S1136" s="52">
        <f t="shared" si="253"/>
        <v>4.368</v>
      </c>
      <c r="T1136" s="15">
        <f t="shared" si="254"/>
        <v>15943.2</v>
      </c>
      <c r="U1136" s="15">
        <f>T1136/INPUTS!$B$7*1000</f>
        <v>19929000</v>
      </c>
      <c r="V1136" s="15">
        <f>T1136*INPUTS!$B$6</f>
        <v>50380.512</v>
      </c>
      <c r="W1136" s="54" t="s">
        <v>521</v>
      </c>
      <c r="X1136" s="54" t="s">
        <v>396</v>
      </c>
      <c r="Y1136" s="67">
        <f>IFERROR(VLOOKUP(E1136,INPUTS!$A$44:$B$103,2,0),0)</f>
        <v>0</v>
      </c>
      <c r="Z1136" s="15">
        <f t="shared" si="255"/>
        <v>0</v>
      </c>
      <c r="AA1136" s="20">
        <f>IFERROR(VLOOKUP(E1136,INPUTS!$A$44:$C$103,3,0),SCENARIOS!$J$23)</f>
        <v>0</v>
      </c>
      <c r="AB1136" s="15">
        <f t="shared" si="256"/>
        <v>0</v>
      </c>
      <c r="AC1136" s="20">
        <f>IFERROR(VLOOKUP($E1136,INPUTS!$A$44:$G$103,4,0),SCENARIOS!$K$23)</f>
        <v>0</v>
      </c>
      <c r="AD1136" s="15">
        <f t="shared" si="257"/>
        <v>0</v>
      </c>
      <c r="AE1136" s="20">
        <f>IFERROR(VLOOKUP($E1136,INPUTS!$A$44:$G$103,5,0),SCENARIOS!$L$23)</f>
        <v>0</v>
      </c>
      <c r="AF1136" s="15">
        <f t="shared" si="258"/>
        <v>0</v>
      </c>
      <c r="AG1136" s="20">
        <f>IFERROR(VLOOKUP($E1136,INPUTS!$A$44:$G$103,6,0),SCENARIOS!$M$23)</f>
        <v>0</v>
      </c>
      <c r="AH1136" s="15">
        <f t="shared" si="259"/>
        <v>0</v>
      </c>
      <c r="AI1136" s="20">
        <f>IFERROR(VLOOKUP($E1136,INPUTS!$A$44:$G$103,7,0),SCENARIOS!$N$23)</f>
        <v>0</v>
      </c>
      <c r="AJ1136" s="15">
        <f t="shared" si="260"/>
        <v>0</v>
      </c>
      <c r="AL1136" t="str">
        <f t="shared" si="261"/>
        <v>N</v>
      </c>
      <c r="AM1136" s="21">
        <f t="shared" si="262"/>
        <v>37677.6874331663</v>
      </c>
    </row>
    <row r="1137" ht="15" customHeight="1" spans="1:39">
      <c r="A1137" s="52" t="s">
        <v>2161</v>
      </c>
      <c r="B1137" s="52" t="s">
        <v>631</v>
      </c>
      <c r="C1137" s="52" t="s">
        <v>632</v>
      </c>
      <c r="D1137" s="52" t="s">
        <v>929</v>
      </c>
      <c r="E1137" s="10" t="s">
        <v>2151</v>
      </c>
      <c r="F1137" s="52" t="s">
        <v>451</v>
      </c>
      <c r="G1137" s="52" t="s">
        <v>181</v>
      </c>
      <c r="H1137" s="52" t="s">
        <v>1347</v>
      </c>
      <c r="I1137" s="52" t="s">
        <v>451</v>
      </c>
      <c r="J1137" s="52" t="s">
        <v>181</v>
      </c>
      <c r="K1137" s="52" t="s">
        <v>931</v>
      </c>
      <c r="L1137" s="53" t="s">
        <v>286</v>
      </c>
      <c r="M1137" s="13">
        <v>2190</v>
      </c>
      <c r="N1137" s="14">
        <f t="shared" si="251"/>
        <v>6</v>
      </c>
      <c r="O1137" s="15">
        <v>1090</v>
      </c>
      <c r="P1137" s="15">
        <f t="shared" si="252"/>
        <v>2387100</v>
      </c>
      <c r="Q1137" s="16">
        <f>IFERROR(VLOOKUP(G1137,SCENARIOS!$A$13:$E$18,2,0),0.025)</f>
        <v>0.035</v>
      </c>
      <c r="R1137" s="52">
        <f>IFERROR(VLOOKUP(L1137,INPUTS!$A$107:$B$120,2,0),0.0082)</f>
        <v>0.0039</v>
      </c>
      <c r="S1137" s="52">
        <f t="shared" si="253"/>
        <v>4.251</v>
      </c>
      <c r="T1137" s="15">
        <f t="shared" si="254"/>
        <v>9309.69</v>
      </c>
      <c r="U1137" s="15">
        <f>T1137/INPUTS!$B$7*1000</f>
        <v>11637112.5</v>
      </c>
      <c r="V1137" s="15">
        <f>T1137*INPUTS!$B$6</f>
        <v>29418.6204</v>
      </c>
      <c r="W1137" s="54" t="s">
        <v>521</v>
      </c>
      <c r="X1137" s="54" t="s">
        <v>396</v>
      </c>
      <c r="Y1137" s="67">
        <f>IFERROR(VLOOKUP(E1137,INPUTS!$A$44:$B$103,2,0),0)</f>
        <v>0</v>
      </c>
      <c r="Z1137" s="15">
        <f t="shared" si="255"/>
        <v>0</v>
      </c>
      <c r="AA1137" s="20">
        <f>IFERROR(VLOOKUP(E1137,INPUTS!$A$44:$C$103,3,0),SCENARIOS!$J$23)</f>
        <v>0</v>
      </c>
      <c r="AB1137" s="15">
        <f t="shared" si="256"/>
        <v>0</v>
      </c>
      <c r="AC1137" s="20">
        <f>IFERROR(VLOOKUP($E1137,INPUTS!$A$44:$G$103,4,0),SCENARIOS!$K$23)</f>
        <v>0</v>
      </c>
      <c r="AD1137" s="15">
        <f t="shared" si="257"/>
        <v>0</v>
      </c>
      <c r="AE1137" s="20">
        <f>IFERROR(VLOOKUP($E1137,INPUTS!$A$44:$G$103,5,0),SCENARIOS!$L$23)</f>
        <v>0</v>
      </c>
      <c r="AF1137" s="15">
        <f t="shared" si="258"/>
        <v>0</v>
      </c>
      <c r="AG1137" s="20">
        <f>IFERROR(VLOOKUP($E1137,INPUTS!$A$44:$G$103,6,0),SCENARIOS!$M$23)</f>
        <v>0</v>
      </c>
      <c r="AH1137" s="15">
        <f t="shared" si="259"/>
        <v>0</v>
      </c>
      <c r="AI1137" s="20">
        <f>IFERROR(VLOOKUP($E1137,INPUTS!$A$44:$G$103,7,0),SCENARIOS!$N$23)</f>
        <v>0</v>
      </c>
      <c r="AJ1137" s="15">
        <f t="shared" si="260"/>
        <v>0</v>
      </c>
      <c r="AL1137" t="str">
        <f t="shared" si="261"/>
        <v>N</v>
      </c>
      <c r="AM1137" s="21">
        <f t="shared" si="262"/>
        <v>22001.078197581</v>
      </c>
    </row>
    <row r="1138" ht="15" customHeight="1" spans="1:39">
      <c r="A1138" s="52" t="s">
        <v>2162</v>
      </c>
      <c r="B1138" s="52" t="s">
        <v>631</v>
      </c>
      <c r="C1138" s="52" t="s">
        <v>632</v>
      </c>
      <c r="D1138" s="52" t="s">
        <v>929</v>
      </c>
      <c r="E1138" s="10" t="s">
        <v>2151</v>
      </c>
      <c r="F1138" s="52" t="s">
        <v>451</v>
      </c>
      <c r="G1138" s="52" t="s">
        <v>181</v>
      </c>
      <c r="H1138" s="52" t="s">
        <v>1343</v>
      </c>
      <c r="I1138" s="52" t="s">
        <v>451</v>
      </c>
      <c r="J1138" s="52" t="s">
        <v>181</v>
      </c>
      <c r="K1138" s="52" t="s">
        <v>931</v>
      </c>
      <c r="L1138" s="53" t="s">
        <v>286</v>
      </c>
      <c r="M1138" s="13">
        <v>1825</v>
      </c>
      <c r="N1138" s="14">
        <f t="shared" si="251"/>
        <v>5</v>
      </c>
      <c r="O1138" s="15">
        <v>1500</v>
      </c>
      <c r="P1138" s="15">
        <f t="shared" si="252"/>
        <v>2737500</v>
      </c>
      <c r="Q1138" s="16">
        <f>IFERROR(VLOOKUP(G1138,SCENARIOS!$A$13:$E$18,2,0),0.025)</f>
        <v>0.035</v>
      </c>
      <c r="R1138" s="52">
        <f>IFERROR(VLOOKUP(L1138,INPUTS!$A$107:$B$120,2,0),0.0082)</f>
        <v>0.0039</v>
      </c>
      <c r="S1138" s="52">
        <f t="shared" si="253"/>
        <v>5.85</v>
      </c>
      <c r="T1138" s="15">
        <f t="shared" si="254"/>
        <v>10676.25</v>
      </c>
      <c r="U1138" s="15">
        <f>T1138/INPUTS!$B$7*1000</f>
        <v>13345312.5</v>
      </c>
      <c r="V1138" s="15">
        <f>T1138*INPUTS!$B$6</f>
        <v>33736.95</v>
      </c>
      <c r="W1138" s="54" t="s">
        <v>521</v>
      </c>
      <c r="X1138" s="54" t="s">
        <v>396</v>
      </c>
      <c r="Y1138" s="67">
        <f>IFERROR(VLOOKUP(E1138,INPUTS!$A$44:$B$103,2,0),0)</f>
        <v>0</v>
      </c>
      <c r="Z1138" s="15">
        <f t="shared" si="255"/>
        <v>0</v>
      </c>
      <c r="AA1138" s="20">
        <f>IFERROR(VLOOKUP(E1138,INPUTS!$A$44:$C$103,3,0),SCENARIOS!$J$23)</f>
        <v>0</v>
      </c>
      <c r="AB1138" s="15">
        <f t="shared" si="256"/>
        <v>0</v>
      </c>
      <c r="AC1138" s="20">
        <f>IFERROR(VLOOKUP($E1138,INPUTS!$A$44:$G$103,4,0),SCENARIOS!$K$23)</f>
        <v>0</v>
      </c>
      <c r="AD1138" s="15">
        <f t="shared" si="257"/>
        <v>0</v>
      </c>
      <c r="AE1138" s="20">
        <f>IFERROR(VLOOKUP($E1138,INPUTS!$A$44:$G$103,5,0),SCENARIOS!$L$23)</f>
        <v>0</v>
      </c>
      <c r="AF1138" s="15">
        <f t="shared" si="258"/>
        <v>0</v>
      </c>
      <c r="AG1138" s="20">
        <f>IFERROR(VLOOKUP($E1138,INPUTS!$A$44:$G$103,6,0),SCENARIOS!$M$23)</f>
        <v>0</v>
      </c>
      <c r="AH1138" s="15">
        <f t="shared" si="259"/>
        <v>0</v>
      </c>
      <c r="AI1138" s="20">
        <f>IFERROR(VLOOKUP($E1138,INPUTS!$A$44:$G$103,7,0),SCENARIOS!$N$23)</f>
        <v>0</v>
      </c>
      <c r="AJ1138" s="15">
        <f t="shared" si="260"/>
        <v>0</v>
      </c>
      <c r="AL1138" t="str">
        <f t="shared" si="261"/>
        <v>N</v>
      </c>
      <c r="AM1138" s="21">
        <f t="shared" si="262"/>
        <v>25230.594263281</v>
      </c>
    </row>
    <row r="1139" ht="15" customHeight="1" spans="1:39">
      <c r="A1139" s="52" t="s">
        <v>2163</v>
      </c>
      <c r="B1139" s="52" t="s">
        <v>631</v>
      </c>
      <c r="C1139" s="52" t="s">
        <v>632</v>
      </c>
      <c r="D1139" s="52" t="s">
        <v>929</v>
      </c>
      <c r="E1139" s="10" t="s">
        <v>452</v>
      </c>
      <c r="F1139" s="52" t="s">
        <v>451</v>
      </c>
      <c r="G1139" s="52" t="s">
        <v>181</v>
      </c>
      <c r="H1139" s="52" t="s">
        <v>251</v>
      </c>
      <c r="I1139" s="52" t="s">
        <v>930</v>
      </c>
      <c r="J1139" s="52" t="s">
        <v>169</v>
      </c>
      <c r="K1139" s="52" t="s">
        <v>931</v>
      </c>
      <c r="L1139" s="53" t="s">
        <v>286</v>
      </c>
      <c r="M1139" s="13">
        <v>1095</v>
      </c>
      <c r="N1139" s="14">
        <f t="shared" si="251"/>
        <v>3</v>
      </c>
      <c r="O1139" s="15">
        <v>7880</v>
      </c>
      <c r="P1139" s="15">
        <f t="shared" si="252"/>
        <v>8628600</v>
      </c>
      <c r="Q1139" s="16">
        <f>IFERROR(VLOOKUP(G1139,SCENARIOS!$A$13:$E$18,2,0),0.025)</f>
        <v>0.035</v>
      </c>
      <c r="R1139" s="52">
        <f>IFERROR(VLOOKUP(L1139,INPUTS!$A$107:$B$120,2,0),0.0082)</f>
        <v>0.0039</v>
      </c>
      <c r="S1139" s="52">
        <f t="shared" si="253"/>
        <v>30.732</v>
      </c>
      <c r="T1139" s="15">
        <f t="shared" si="254"/>
        <v>33651.54</v>
      </c>
      <c r="U1139" s="15">
        <f>T1139/INPUTS!$B$7*1000</f>
        <v>42064425</v>
      </c>
      <c r="V1139" s="15">
        <f>T1139*INPUTS!$B$6</f>
        <v>106338.8664</v>
      </c>
      <c r="W1139" s="54" t="s">
        <v>521</v>
      </c>
      <c r="X1139" s="54" t="s">
        <v>396</v>
      </c>
      <c r="Y1139" s="67">
        <f>IFERROR(VLOOKUP(E1139,INPUTS!$A$44:$B$103,2,0),0)</f>
        <v>0</v>
      </c>
      <c r="Z1139" s="15">
        <f t="shared" si="255"/>
        <v>0</v>
      </c>
      <c r="AA1139" s="20">
        <f>IFERROR(VLOOKUP(E1139,INPUTS!$A$44:$C$103,3,0),SCENARIOS!$J$23)</f>
        <v>0</v>
      </c>
      <c r="AB1139" s="15">
        <f t="shared" si="256"/>
        <v>0</v>
      </c>
      <c r="AC1139" s="20">
        <f>IFERROR(VLOOKUP($E1139,INPUTS!$A$44:$G$103,4,0),SCENARIOS!$K$23)</f>
        <v>0</v>
      </c>
      <c r="AD1139" s="15">
        <f t="shared" si="257"/>
        <v>0</v>
      </c>
      <c r="AE1139" s="20">
        <f>IFERROR(VLOOKUP($E1139,INPUTS!$A$44:$G$103,5,0),SCENARIOS!$L$23)</f>
        <v>0</v>
      </c>
      <c r="AF1139" s="15">
        <f t="shared" si="258"/>
        <v>0</v>
      </c>
      <c r="AG1139" s="20">
        <f>IFERROR(VLOOKUP($E1139,INPUTS!$A$44:$G$103,6,0),SCENARIOS!$M$23)</f>
        <v>0</v>
      </c>
      <c r="AH1139" s="15">
        <f t="shared" si="259"/>
        <v>0</v>
      </c>
      <c r="AI1139" s="20">
        <f>IFERROR(VLOOKUP($E1139,INPUTS!$A$44:$G$103,7,0),SCENARIOS!$N$23)</f>
        <v>0</v>
      </c>
      <c r="AJ1139" s="15">
        <f t="shared" si="260"/>
        <v>0</v>
      </c>
      <c r="AL1139" t="str">
        <f t="shared" si="261"/>
        <v>Y</v>
      </c>
      <c r="AM1139" s="21">
        <f t="shared" si="262"/>
        <v>79526.8331178617</v>
      </c>
    </row>
    <row r="1140" ht="15" customHeight="1" spans="1:39">
      <c r="A1140" s="52" t="s">
        <v>2164</v>
      </c>
      <c r="B1140" s="52" t="s">
        <v>631</v>
      </c>
      <c r="C1140" s="52" t="s">
        <v>632</v>
      </c>
      <c r="D1140" s="52" t="s">
        <v>929</v>
      </c>
      <c r="E1140" s="10" t="s">
        <v>452</v>
      </c>
      <c r="F1140" s="52" t="s">
        <v>451</v>
      </c>
      <c r="G1140" s="52" t="s">
        <v>181</v>
      </c>
      <c r="H1140" s="52" t="s">
        <v>2165</v>
      </c>
      <c r="I1140" s="52" t="s">
        <v>930</v>
      </c>
      <c r="J1140" s="52" t="s">
        <v>169</v>
      </c>
      <c r="K1140" s="52" t="s">
        <v>931</v>
      </c>
      <c r="L1140" s="53" t="s">
        <v>286</v>
      </c>
      <c r="M1140" s="13">
        <v>730</v>
      </c>
      <c r="N1140" s="14">
        <f t="shared" si="251"/>
        <v>2</v>
      </c>
      <c r="O1140" s="15">
        <v>7930</v>
      </c>
      <c r="P1140" s="15">
        <f t="shared" si="252"/>
        <v>5788900</v>
      </c>
      <c r="Q1140" s="16">
        <f>IFERROR(VLOOKUP(G1140,SCENARIOS!$A$13:$E$18,2,0),0.025)</f>
        <v>0.035</v>
      </c>
      <c r="R1140" s="52">
        <f>IFERROR(VLOOKUP(L1140,INPUTS!$A$107:$B$120,2,0),0.0082)</f>
        <v>0.0039</v>
      </c>
      <c r="S1140" s="52">
        <f t="shared" si="253"/>
        <v>30.927</v>
      </c>
      <c r="T1140" s="15">
        <f t="shared" si="254"/>
        <v>22576.71</v>
      </c>
      <c r="U1140" s="15">
        <f>T1140/INPUTS!$B$7*1000</f>
        <v>28220887.5</v>
      </c>
      <c r="V1140" s="15">
        <f>T1140*INPUTS!$B$6</f>
        <v>71342.4036</v>
      </c>
      <c r="W1140" s="54" t="s">
        <v>521</v>
      </c>
      <c r="X1140" s="54" t="s">
        <v>396</v>
      </c>
      <c r="Y1140" s="67">
        <f>IFERROR(VLOOKUP(E1140,INPUTS!$A$44:$B$103,2,0),0)</f>
        <v>0</v>
      </c>
      <c r="Z1140" s="15">
        <f t="shared" si="255"/>
        <v>0</v>
      </c>
      <c r="AA1140" s="20">
        <f>IFERROR(VLOOKUP(E1140,INPUTS!$A$44:$C$103,3,0),SCENARIOS!$J$23)</f>
        <v>0</v>
      </c>
      <c r="AB1140" s="15">
        <f t="shared" si="256"/>
        <v>0</v>
      </c>
      <c r="AC1140" s="20">
        <f>IFERROR(VLOOKUP($E1140,INPUTS!$A$44:$G$103,4,0),SCENARIOS!$K$23)</f>
        <v>0</v>
      </c>
      <c r="AD1140" s="15">
        <f t="shared" si="257"/>
        <v>0</v>
      </c>
      <c r="AE1140" s="20">
        <f>IFERROR(VLOOKUP($E1140,INPUTS!$A$44:$G$103,5,0),SCENARIOS!$L$23)</f>
        <v>0</v>
      </c>
      <c r="AF1140" s="15">
        <f t="shared" si="258"/>
        <v>0</v>
      </c>
      <c r="AG1140" s="20">
        <f>IFERROR(VLOOKUP($E1140,INPUTS!$A$44:$G$103,6,0),SCENARIOS!$M$23)</f>
        <v>0</v>
      </c>
      <c r="AH1140" s="15">
        <f t="shared" si="259"/>
        <v>0</v>
      </c>
      <c r="AI1140" s="20">
        <f>IFERROR(VLOOKUP($E1140,INPUTS!$A$44:$G$103,7,0),SCENARIOS!$N$23)</f>
        <v>0</v>
      </c>
      <c r="AJ1140" s="15">
        <f t="shared" si="260"/>
        <v>0</v>
      </c>
      <c r="AL1140" t="str">
        <f t="shared" si="261"/>
        <v>N</v>
      </c>
      <c r="AM1140" s="21">
        <f t="shared" si="262"/>
        <v>53354.2966687515</v>
      </c>
    </row>
    <row r="1141" ht="15" customHeight="1" spans="1:39">
      <c r="A1141" s="52" t="s">
        <v>2166</v>
      </c>
      <c r="B1141" s="52" t="s">
        <v>628</v>
      </c>
      <c r="C1141" s="52" t="s">
        <v>629</v>
      </c>
      <c r="D1141" s="52" t="s">
        <v>929</v>
      </c>
      <c r="E1141" s="10" t="s">
        <v>630</v>
      </c>
      <c r="F1141" s="52" t="s">
        <v>451</v>
      </c>
      <c r="G1141" s="52" t="s">
        <v>181</v>
      </c>
      <c r="H1141" s="52" t="s">
        <v>2147</v>
      </c>
      <c r="I1141" s="52" t="s">
        <v>451</v>
      </c>
      <c r="J1141" s="52" t="s">
        <v>181</v>
      </c>
      <c r="K1141" s="52" t="s">
        <v>931</v>
      </c>
      <c r="L1141" s="53" t="s">
        <v>279</v>
      </c>
      <c r="M1141" s="13">
        <v>5840</v>
      </c>
      <c r="N1141" s="14">
        <f t="shared" si="251"/>
        <v>16</v>
      </c>
      <c r="O1141" s="15">
        <v>390</v>
      </c>
      <c r="P1141" s="15">
        <f t="shared" si="252"/>
        <v>2277600</v>
      </c>
      <c r="Q1141" s="16">
        <f>IFERROR(VLOOKUP(G1141,SCENARIOS!$A$13:$E$18,2,0),0.025)</f>
        <v>0.035</v>
      </c>
      <c r="R1141" s="52">
        <f>IFERROR(VLOOKUP(L1141,INPUTS!$A$107:$B$120,2,0),0.0082)</f>
        <v>0.0039</v>
      </c>
      <c r="S1141" s="52">
        <f t="shared" si="253"/>
        <v>1.521</v>
      </c>
      <c r="T1141" s="15">
        <f t="shared" si="254"/>
        <v>8882.64</v>
      </c>
      <c r="U1141" s="15">
        <f>T1141/INPUTS!$B$7*1000</f>
        <v>11103300</v>
      </c>
      <c r="V1141" s="15">
        <f>T1141*INPUTS!$B$6</f>
        <v>28069.1424</v>
      </c>
      <c r="W1141" s="54" t="s">
        <v>521</v>
      </c>
      <c r="X1141" s="54" t="s">
        <v>396</v>
      </c>
      <c r="Y1141" s="67">
        <f>IFERROR(VLOOKUP(E1141,INPUTS!$A$44:$B$103,2,0),0)</f>
        <v>0</v>
      </c>
      <c r="Z1141" s="15">
        <f t="shared" si="255"/>
        <v>0</v>
      </c>
      <c r="AA1141" s="20">
        <f>IFERROR(VLOOKUP(E1141,INPUTS!$A$44:$C$103,3,0),SCENARIOS!$J$23)</f>
        <v>0</v>
      </c>
      <c r="AB1141" s="15">
        <f t="shared" si="256"/>
        <v>0</v>
      </c>
      <c r="AC1141" s="20">
        <f>IFERROR(VLOOKUP($E1141,INPUTS!$A$44:$G$103,4,0),SCENARIOS!$K$23)</f>
        <v>0</v>
      </c>
      <c r="AD1141" s="15">
        <f t="shared" si="257"/>
        <v>0</v>
      </c>
      <c r="AE1141" s="20">
        <f>IFERROR(VLOOKUP($E1141,INPUTS!$A$44:$G$103,5,0),SCENARIOS!$L$23)</f>
        <v>0</v>
      </c>
      <c r="AF1141" s="15">
        <f t="shared" si="258"/>
        <v>0</v>
      </c>
      <c r="AG1141" s="20">
        <f>IFERROR(VLOOKUP($E1141,INPUTS!$A$44:$G$103,6,0),SCENARIOS!$M$23)</f>
        <v>0</v>
      </c>
      <c r="AH1141" s="15">
        <f t="shared" si="259"/>
        <v>0</v>
      </c>
      <c r="AI1141" s="20">
        <f>IFERROR(VLOOKUP($E1141,INPUTS!$A$44:$G$103,7,0),SCENARIOS!$N$23)</f>
        <v>0</v>
      </c>
      <c r="AJ1141" s="15">
        <f t="shared" si="260"/>
        <v>0</v>
      </c>
      <c r="AL1141" t="str">
        <f t="shared" si="261"/>
        <v>N</v>
      </c>
      <c r="AM1141" s="21">
        <f t="shared" si="262"/>
        <v>20991.8544270498</v>
      </c>
    </row>
    <row r="1142" ht="15" customHeight="1" spans="1:39">
      <c r="A1142" s="52" t="s">
        <v>2167</v>
      </c>
      <c r="B1142" s="52" t="s">
        <v>628</v>
      </c>
      <c r="C1142" s="52" t="s">
        <v>629</v>
      </c>
      <c r="D1142" s="52" t="s">
        <v>929</v>
      </c>
      <c r="E1142" s="10" t="s">
        <v>630</v>
      </c>
      <c r="F1142" s="52" t="s">
        <v>451</v>
      </c>
      <c r="G1142" s="52" t="s">
        <v>181</v>
      </c>
      <c r="H1142" s="52" t="s">
        <v>2151</v>
      </c>
      <c r="I1142" s="52" t="s">
        <v>451</v>
      </c>
      <c r="J1142" s="52" t="s">
        <v>181</v>
      </c>
      <c r="K1142" s="52" t="s">
        <v>931</v>
      </c>
      <c r="L1142" s="53" t="s">
        <v>279</v>
      </c>
      <c r="M1142" s="13">
        <v>4380</v>
      </c>
      <c r="N1142" s="14">
        <f t="shared" si="251"/>
        <v>12</v>
      </c>
      <c r="O1142" s="15">
        <v>900</v>
      </c>
      <c r="P1142" s="15">
        <f t="shared" si="252"/>
        <v>3942000</v>
      </c>
      <c r="Q1142" s="16">
        <f>IFERROR(VLOOKUP(G1142,SCENARIOS!$A$13:$E$18,2,0),0.025)</f>
        <v>0.035</v>
      </c>
      <c r="R1142" s="52">
        <f>IFERROR(VLOOKUP(L1142,INPUTS!$A$107:$B$120,2,0),0.0082)</f>
        <v>0.0039</v>
      </c>
      <c r="S1142" s="52">
        <f t="shared" si="253"/>
        <v>3.51</v>
      </c>
      <c r="T1142" s="15">
        <f t="shared" si="254"/>
        <v>15373.8</v>
      </c>
      <c r="U1142" s="15">
        <f>T1142/INPUTS!$B$7*1000</f>
        <v>19217250</v>
      </c>
      <c r="V1142" s="15">
        <f>T1142*INPUTS!$B$6</f>
        <v>48581.208</v>
      </c>
      <c r="W1142" s="54" t="s">
        <v>521</v>
      </c>
      <c r="X1142" s="54" t="s">
        <v>396</v>
      </c>
      <c r="Y1142" s="67">
        <f>IFERROR(VLOOKUP(E1142,INPUTS!$A$44:$B$103,2,0),0)</f>
        <v>0</v>
      </c>
      <c r="Z1142" s="15">
        <f t="shared" si="255"/>
        <v>0</v>
      </c>
      <c r="AA1142" s="20">
        <f>IFERROR(VLOOKUP(E1142,INPUTS!$A$44:$C$103,3,0),SCENARIOS!$J$23)</f>
        <v>0</v>
      </c>
      <c r="AB1142" s="15">
        <f t="shared" si="256"/>
        <v>0</v>
      </c>
      <c r="AC1142" s="20">
        <f>IFERROR(VLOOKUP($E1142,INPUTS!$A$44:$G$103,4,0),SCENARIOS!$K$23)</f>
        <v>0</v>
      </c>
      <c r="AD1142" s="15">
        <f t="shared" si="257"/>
        <v>0</v>
      </c>
      <c r="AE1142" s="20">
        <f>IFERROR(VLOOKUP($E1142,INPUTS!$A$44:$G$103,5,0),SCENARIOS!$L$23)</f>
        <v>0</v>
      </c>
      <c r="AF1142" s="15">
        <f t="shared" si="258"/>
        <v>0</v>
      </c>
      <c r="AG1142" s="20">
        <f>IFERROR(VLOOKUP($E1142,INPUTS!$A$44:$G$103,6,0),SCENARIOS!$M$23)</f>
        <v>0</v>
      </c>
      <c r="AH1142" s="15">
        <f t="shared" si="259"/>
        <v>0</v>
      </c>
      <c r="AI1142" s="20">
        <f>IFERROR(VLOOKUP($E1142,INPUTS!$A$44:$G$103,7,0),SCENARIOS!$N$23)</f>
        <v>0</v>
      </c>
      <c r="AJ1142" s="15">
        <f t="shared" si="260"/>
        <v>0</v>
      </c>
      <c r="AL1142" t="str">
        <f t="shared" si="261"/>
        <v>N</v>
      </c>
      <c r="AM1142" s="21">
        <f t="shared" si="262"/>
        <v>36332.0557391246</v>
      </c>
    </row>
    <row r="1143" ht="15" customHeight="1" spans="1:39">
      <c r="A1143" s="52" t="s">
        <v>2168</v>
      </c>
      <c r="B1143" s="52" t="s">
        <v>628</v>
      </c>
      <c r="C1143" s="52" t="s">
        <v>629</v>
      </c>
      <c r="D1143" s="52" t="s">
        <v>929</v>
      </c>
      <c r="E1143" s="10" t="s">
        <v>630</v>
      </c>
      <c r="F1143" s="52" t="s">
        <v>451</v>
      </c>
      <c r="G1143" s="52" t="s">
        <v>181</v>
      </c>
      <c r="H1143" s="52" t="s">
        <v>1347</v>
      </c>
      <c r="I1143" s="52" t="s">
        <v>451</v>
      </c>
      <c r="J1143" s="52" t="s">
        <v>181</v>
      </c>
      <c r="K1143" s="52" t="s">
        <v>931</v>
      </c>
      <c r="L1143" s="53" t="s">
        <v>279</v>
      </c>
      <c r="M1143" s="13">
        <v>3650</v>
      </c>
      <c r="N1143" s="14">
        <f t="shared" si="251"/>
        <v>10</v>
      </c>
      <c r="O1143" s="15">
        <v>1300</v>
      </c>
      <c r="P1143" s="15">
        <f t="shared" si="252"/>
        <v>4745000</v>
      </c>
      <c r="Q1143" s="16">
        <f>IFERROR(VLOOKUP(G1143,SCENARIOS!$A$13:$E$18,2,0),0.025)</f>
        <v>0.035</v>
      </c>
      <c r="R1143" s="52">
        <f>IFERROR(VLOOKUP(L1143,INPUTS!$A$107:$B$120,2,0),0.0082)</f>
        <v>0.0039</v>
      </c>
      <c r="S1143" s="52">
        <f t="shared" si="253"/>
        <v>5.07</v>
      </c>
      <c r="T1143" s="15">
        <f t="shared" si="254"/>
        <v>18505.5</v>
      </c>
      <c r="U1143" s="15">
        <f>T1143/INPUTS!$B$7*1000</f>
        <v>23131875</v>
      </c>
      <c r="V1143" s="15">
        <f>T1143*INPUTS!$B$6</f>
        <v>58477.38</v>
      </c>
      <c r="W1143" s="54" t="s">
        <v>521</v>
      </c>
      <c r="X1143" s="54" t="s">
        <v>396</v>
      </c>
      <c r="Y1143" s="67">
        <f>IFERROR(VLOOKUP(E1143,INPUTS!$A$44:$B$103,2,0),0)</f>
        <v>0</v>
      </c>
      <c r="Z1143" s="15">
        <f t="shared" si="255"/>
        <v>0</v>
      </c>
      <c r="AA1143" s="20">
        <f>IFERROR(VLOOKUP(E1143,INPUTS!$A$44:$C$103,3,0),SCENARIOS!$J$23)</f>
        <v>0</v>
      </c>
      <c r="AB1143" s="15">
        <f t="shared" si="256"/>
        <v>0</v>
      </c>
      <c r="AC1143" s="20">
        <f>IFERROR(VLOOKUP($E1143,INPUTS!$A$44:$G$103,4,0),SCENARIOS!$K$23)</f>
        <v>0</v>
      </c>
      <c r="AD1143" s="15">
        <f t="shared" si="257"/>
        <v>0</v>
      </c>
      <c r="AE1143" s="20">
        <f>IFERROR(VLOOKUP($E1143,INPUTS!$A$44:$G$103,5,0),SCENARIOS!$L$23)</f>
        <v>0</v>
      </c>
      <c r="AF1143" s="15">
        <f t="shared" si="258"/>
        <v>0</v>
      </c>
      <c r="AG1143" s="20">
        <f>IFERROR(VLOOKUP($E1143,INPUTS!$A$44:$G$103,6,0),SCENARIOS!$M$23)</f>
        <v>0</v>
      </c>
      <c r="AH1143" s="15">
        <f t="shared" si="259"/>
        <v>0</v>
      </c>
      <c r="AI1143" s="20">
        <f>IFERROR(VLOOKUP($E1143,INPUTS!$A$44:$G$103,7,0),SCENARIOS!$N$23)</f>
        <v>0</v>
      </c>
      <c r="AJ1143" s="15">
        <f t="shared" si="260"/>
        <v>0</v>
      </c>
      <c r="AL1143" t="str">
        <f t="shared" si="261"/>
        <v>N</v>
      </c>
      <c r="AM1143" s="21">
        <f t="shared" si="262"/>
        <v>43733.0300563537</v>
      </c>
    </row>
    <row r="1144" ht="15" customHeight="1" spans="1:39">
      <c r="A1144" s="52" t="s">
        <v>2169</v>
      </c>
      <c r="B1144" s="52" t="s">
        <v>628</v>
      </c>
      <c r="C1144" s="52" t="s">
        <v>629</v>
      </c>
      <c r="D1144" s="52" t="s">
        <v>929</v>
      </c>
      <c r="E1144" s="10" t="s">
        <v>630</v>
      </c>
      <c r="F1144" s="52" t="s">
        <v>451</v>
      </c>
      <c r="G1144" s="52" t="s">
        <v>181</v>
      </c>
      <c r="H1144" s="52" t="s">
        <v>1343</v>
      </c>
      <c r="I1144" s="52" t="s">
        <v>451</v>
      </c>
      <c r="J1144" s="52" t="s">
        <v>181</v>
      </c>
      <c r="K1144" s="52" t="s">
        <v>931</v>
      </c>
      <c r="L1144" s="53" t="s">
        <v>279</v>
      </c>
      <c r="M1144" s="13">
        <v>2920</v>
      </c>
      <c r="N1144" s="14">
        <f t="shared" si="251"/>
        <v>8</v>
      </c>
      <c r="O1144" s="15">
        <v>2350</v>
      </c>
      <c r="P1144" s="15">
        <f t="shared" si="252"/>
        <v>6862000</v>
      </c>
      <c r="Q1144" s="16">
        <f>IFERROR(VLOOKUP(G1144,SCENARIOS!$A$13:$E$18,2,0),0.025)</f>
        <v>0.035</v>
      </c>
      <c r="R1144" s="52">
        <f>IFERROR(VLOOKUP(L1144,INPUTS!$A$107:$B$120,2,0),0.0082)</f>
        <v>0.0039</v>
      </c>
      <c r="S1144" s="52">
        <f t="shared" si="253"/>
        <v>9.165</v>
      </c>
      <c r="T1144" s="15">
        <f t="shared" si="254"/>
        <v>26761.8</v>
      </c>
      <c r="U1144" s="15">
        <f>T1144/INPUTS!$B$7*1000</f>
        <v>33452250</v>
      </c>
      <c r="V1144" s="15">
        <f>T1144*INPUTS!$B$6</f>
        <v>84567.288</v>
      </c>
      <c r="W1144" s="54" t="s">
        <v>521</v>
      </c>
      <c r="X1144" s="54" t="s">
        <v>396</v>
      </c>
      <c r="Y1144" s="67">
        <f>IFERROR(VLOOKUP(E1144,INPUTS!$A$44:$B$103,2,0),0)</f>
        <v>0</v>
      </c>
      <c r="Z1144" s="15">
        <f t="shared" si="255"/>
        <v>0</v>
      </c>
      <c r="AA1144" s="20">
        <f>IFERROR(VLOOKUP(E1144,INPUTS!$A$44:$C$103,3,0),SCENARIOS!$J$23)</f>
        <v>0</v>
      </c>
      <c r="AB1144" s="15">
        <f t="shared" si="256"/>
        <v>0</v>
      </c>
      <c r="AC1144" s="20">
        <f>IFERROR(VLOOKUP($E1144,INPUTS!$A$44:$G$103,4,0),SCENARIOS!$K$23)</f>
        <v>0</v>
      </c>
      <c r="AD1144" s="15">
        <f t="shared" si="257"/>
        <v>0</v>
      </c>
      <c r="AE1144" s="20">
        <f>IFERROR(VLOOKUP($E1144,INPUTS!$A$44:$G$103,5,0),SCENARIOS!$L$23)</f>
        <v>0</v>
      </c>
      <c r="AF1144" s="15">
        <f t="shared" si="258"/>
        <v>0</v>
      </c>
      <c r="AG1144" s="20">
        <f>IFERROR(VLOOKUP($E1144,INPUTS!$A$44:$G$103,6,0),SCENARIOS!$M$23)</f>
        <v>0</v>
      </c>
      <c r="AH1144" s="15">
        <f t="shared" si="259"/>
        <v>0</v>
      </c>
      <c r="AI1144" s="20">
        <f>IFERROR(VLOOKUP($E1144,INPUTS!$A$44:$G$103,7,0),SCENARIOS!$N$23)</f>
        <v>0</v>
      </c>
      <c r="AJ1144" s="15">
        <f t="shared" si="260"/>
        <v>0</v>
      </c>
      <c r="AL1144" t="str">
        <f t="shared" si="261"/>
        <v>N</v>
      </c>
      <c r="AM1144" s="21">
        <f t="shared" si="262"/>
        <v>63244.6896199577</v>
      </c>
    </row>
    <row r="1145" ht="15" customHeight="1" spans="1:39">
      <c r="A1145" s="52" t="s">
        <v>2170</v>
      </c>
      <c r="B1145" s="52" t="s">
        <v>628</v>
      </c>
      <c r="C1145" s="52" t="s">
        <v>629</v>
      </c>
      <c r="D1145" s="52" t="s">
        <v>929</v>
      </c>
      <c r="E1145" s="10" t="s">
        <v>630</v>
      </c>
      <c r="F1145" s="52" t="s">
        <v>451</v>
      </c>
      <c r="G1145" s="52" t="s">
        <v>181</v>
      </c>
      <c r="H1145" s="52" t="s">
        <v>2155</v>
      </c>
      <c r="I1145" s="52" t="s">
        <v>451</v>
      </c>
      <c r="J1145" s="52" t="s">
        <v>181</v>
      </c>
      <c r="K1145" s="52" t="s">
        <v>931</v>
      </c>
      <c r="L1145" s="53" t="s">
        <v>279</v>
      </c>
      <c r="M1145" s="13">
        <v>1825</v>
      </c>
      <c r="N1145" s="14">
        <f t="shared" si="251"/>
        <v>5</v>
      </c>
      <c r="O1145" s="15">
        <v>2500</v>
      </c>
      <c r="P1145" s="15">
        <f t="shared" si="252"/>
        <v>4562500</v>
      </c>
      <c r="Q1145" s="16">
        <f>IFERROR(VLOOKUP(G1145,SCENARIOS!$A$13:$E$18,2,0),0.025)</f>
        <v>0.035</v>
      </c>
      <c r="R1145" s="52">
        <f>IFERROR(VLOOKUP(L1145,INPUTS!$A$107:$B$120,2,0),0.0082)</f>
        <v>0.0039</v>
      </c>
      <c r="S1145" s="52">
        <f t="shared" si="253"/>
        <v>9.75</v>
      </c>
      <c r="T1145" s="15">
        <f t="shared" si="254"/>
        <v>17793.75</v>
      </c>
      <c r="U1145" s="15">
        <f>T1145/INPUTS!$B$7*1000</f>
        <v>22242187.5</v>
      </c>
      <c r="V1145" s="15">
        <f>T1145*INPUTS!$B$6</f>
        <v>56228.25</v>
      </c>
      <c r="W1145" s="54" t="s">
        <v>521</v>
      </c>
      <c r="X1145" s="54" t="s">
        <v>396</v>
      </c>
      <c r="Y1145" s="67">
        <f>IFERROR(VLOOKUP(E1145,INPUTS!$A$44:$B$103,2,0),0)</f>
        <v>0</v>
      </c>
      <c r="Z1145" s="15">
        <f t="shared" si="255"/>
        <v>0</v>
      </c>
      <c r="AA1145" s="20">
        <f>IFERROR(VLOOKUP(E1145,INPUTS!$A$44:$C$103,3,0),SCENARIOS!$J$23)</f>
        <v>0</v>
      </c>
      <c r="AB1145" s="15">
        <f t="shared" si="256"/>
        <v>0</v>
      </c>
      <c r="AC1145" s="20">
        <f>IFERROR(VLOOKUP($E1145,INPUTS!$A$44:$G$103,4,0),SCENARIOS!$K$23)</f>
        <v>0</v>
      </c>
      <c r="AD1145" s="15">
        <f t="shared" si="257"/>
        <v>0</v>
      </c>
      <c r="AE1145" s="20">
        <f>IFERROR(VLOOKUP($E1145,INPUTS!$A$44:$G$103,5,0),SCENARIOS!$L$23)</f>
        <v>0</v>
      </c>
      <c r="AF1145" s="15">
        <f t="shared" si="258"/>
        <v>0</v>
      </c>
      <c r="AG1145" s="20">
        <f>IFERROR(VLOOKUP($E1145,INPUTS!$A$44:$G$103,6,0),SCENARIOS!$M$23)</f>
        <v>0</v>
      </c>
      <c r="AH1145" s="15">
        <f t="shared" si="259"/>
        <v>0</v>
      </c>
      <c r="AI1145" s="20">
        <f>IFERROR(VLOOKUP($E1145,INPUTS!$A$44:$G$103,7,0),SCENARIOS!$N$23)</f>
        <v>0</v>
      </c>
      <c r="AJ1145" s="15">
        <f t="shared" si="260"/>
        <v>0</v>
      </c>
      <c r="AL1145" t="str">
        <f t="shared" si="261"/>
        <v>N</v>
      </c>
      <c r="AM1145" s="21">
        <f t="shared" si="262"/>
        <v>42050.9904388016</v>
      </c>
    </row>
    <row r="1146" ht="15" customHeight="1" spans="1:39">
      <c r="A1146" s="52" t="s">
        <v>2171</v>
      </c>
      <c r="B1146" s="52" t="s">
        <v>628</v>
      </c>
      <c r="C1146" s="52" t="s">
        <v>629</v>
      </c>
      <c r="D1146" s="52" t="s">
        <v>929</v>
      </c>
      <c r="E1146" s="10" t="s">
        <v>630</v>
      </c>
      <c r="F1146" s="52" t="s">
        <v>451</v>
      </c>
      <c r="G1146" s="52" t="s">
        <v>181</v>
      </c>
      <c r="H1146" s="52" t="s">
        <v>2172</v>
      </c>
      <c r="I1146" s="52" t="s">
        <v>451</v>
      </c>
      <c r="J1146" s="52" t="s">
        <v>181</v>
      </c>
      <c r="K1146" s="52" t="s">
        <v>931</v>
      </c>
      <c r="L1146" s="53" t="s">
        <v>279</v>
      </c>
      <c r="M1146" s="13">
        <v>2190</v>
      </c>
      <c r="N1146" s="14">
        <f t="shared" si="251"/>
        <v>6</v>
      </c>
      <c r="O1146" s="15">
        <v>2040</v>
      </c>
      <c r="P1146" s="15">
        <f t="shared" si="252"/>
        <v>4467600</v>
      </c>
      <c r="Q1146" s="16">
        <f>IFERROR(VLOOKUP(G1146,SCENARIOS!$A$13:$E$18,2,0),0.025)</f>
        <v>0.035</v>
      </c>
      <c r="R1146" s="52">
        <f>IFERROR(VLOOKUP(L1146,INPUTS!$A$107:$B$120,2,0),0.0082)</f>
        <v>0.0039</v>
      </c>
      <c r="S1146" s="52">
        <f t="shared" si="253"/>
        <v>7.956</v>
      </c>
      <c r="T1146" s="15">
        <f t="shared" si="254"/>
        <v>17423.64</v>
      </c>
      <c r="U1146" s="15">
        <f>T1146/INPUTS!$B$7*1000</f>
        <v>21779550</v>
      </c>
      <c r="V1146" s="15">
        <f>T1146*INPUTS!$B$6</f>
        <v>55058.7024</v>
      </c>
      <c r="W1146" s="54" t="s">
        <v>521</v>
      </c>
      <c r="X1146" s="54" t="s">
        <v>396</v>
      </c>
      <c r="Y1146" s="67">
        <f>IFERROR(VLOOKUP(E1146,INPUTS!$A$44:$B$103,2,0),0)</f>
        <v>0</v>
      </c>
      <c r="Z1146" s="15">
        <f t="shared" si="255"/>
        <v>0</v>
      </c>
      <c r="AA1146" s="20">
        <f>IFERROR(VLOOKUP(E1146,INPUTS!$A$44:$C$103,3,0),SCENARIOS!$J$23)</f>
        <v>0</v>
      </c>
      <c r="AB1146" s="15">
        <f t="shared" si="256"/>
        <v>0</v>
      </c>
      <c r="AC1146" s="20">
        <f>IFERROR(VLOOKUP($E1146,INPUTS!$A$44:$G$103,4,0),SCENARIOS!$K$23)</f>
        <v>0</v>
      </c>
      <c r="AD1146" s="15">
        <f t="shared" si="257"/>
        <v>0</v>
      </c>
      <c r="AE1146" s="20">
        <f>IFERROR(VLOOKUP($E1146,INPUTS!$A$44:$G$103,5,0),SCENARIOS!$L$23)</f>
        <v>0</v>
      </c>
      <c r="AF1146" s="15">
        <f t="shared" si="258"/>
        <v>0</v>
      </c>
      <c r="AG1146" s="20">
        <f>IFERROR(VLOOKUP($E1146,INPUTS!$A$44:$G$103,6,0),SCENARIOS!$M$23)</f>
        <v>0</v>
      </c>
      <c r="AH1146" s="15">
        <f t="shared" si="259"/>
        <v>0</v>
      </c>
      <c r="AI1146" s="20">
        <f>IFERROR(VLOOKUP($E1146,INPUTS!$A$44:$G$103,7,0),SCENARIOS!$N$23)</f>
        <v>0</v>
      </c>
      <c r="AJ1146" s="15">
        <f t="shared" si="260"/>
        <v>0</v>
      </c>
      <c r="AL1146" t="str">
        <f t="shared" si="261"/>
        <v>N</v>
      </c>
      <c r="AM1146" s="21">
        <f t="shared" si="262"/>
        <v>41176.3298376746</v>
      </c>
    </row>
    <row r="1147" ht="15" customHeight="1" spans="1:39">
      <c r="A1147" s="52" t="s">
        <v>2173</v>
      </c>
      <c r="B1147" s="52" t="s">
        <v>628</v>
      </c>
      <c r="C1147" s="52" t="s">
        <v>629</v>
      </c>
      <c r="D1147" s="52" t="s">
        <v>929</v>
      </c>
      <c r="E1147" s="10" t="s">
        <v>630</v>
      </c>
      <c r="F1147" s="52" t="s">
        <v>451</v>
      </c>
      <c r="G1147" s="52" t="s">
        <v>181</v>
      </c>
      <c r="H1147" s="52" t="s">
        <v>213</v>
      </c>
      <c r="I1147" s="52" t="s">
        <v>606</v>
      </c>
      <c r="J1147" s="52" t="s">
        <v>165</v>
      </c>
      <c r="K1147" s="52" t="s">
        <v>931</v>
      </c>
      <c r="L1147" s="53" t="s">
        <v>291</v>
      </c>
      <c r="M1147" s="13">
        <v>730</v>
      </c>
      <c r="N1147" s="14">
        <f t="shared" si="251"/>
        <v>2</v>
      </c>
      <c r="O1147" s="15">
        <v>9570</v>
      </c>
      <c r="P1147" s="15">
        <f t="shared" si="252"/>
        <v>6986100</v>
      </c>
      <c r="Q1147" s="16">
        <f>IFERROR(VLOOKUP(G1147,SCENARIOS!$A$13:$E$18,2,0),0.025)</f>
        <v>0.035</v>
      </c>
      <c r="R1147" s="52">
        <f>IFERROR(VLOOKUP(L1147,INPUTS!$A$107:$B$120,2,0),0.0082)</f>
        <v>0.0079</v>
      </c>
      <c r="S1147" s="52">
        <f t="shared" si="253"/>
        <v>75.603</v>
      </c>
      <c r="T1147" s="15">
        <f t="shared" si="254"/>
        <v>55190.19</v>
      </c>
      <c r="U1147" s="15">
        <f>T1147/INPUTS!$B$7*1000</f>
        <v>68987737.5</v>
      </c>
      <c r="V1147" s="15">
        <f>T1147*INPUTS!$B$6</f>
        <v>174401.0004</v>
      </c>
      <c r="W1147" s="54" t="s">
        <v>521</v>
      </c>
      <c r="X1147" s="54" t="s">
        <v>396</v>
      </c>
      <c r="Y1147" s="67">
        <f>IFERROR(VLOOKUP(E1147,INPUTS!$A$44:$B$103,2,0),0)</f>
        <v>0</v>
      </c>
      <c r="Z1147" s="15">
        <f t="shared" si="255"/>
        <v>0</v>
      </c>
      <c r="AA1147" s="20">
        <f>IFERROR(VLOOKUP(E1147,INPUTS!$A$44:$C$103,3,0),SCENARIOS!$J$23)</f>
        <v>0</v>
      </c>
      <c r="AB1147" s="15">
        <f t="shared" si="256"/>
        <v>0</v>
      </c>
      <c r="AC1147" s="20">
        <f>IFERROR(VLOOKUP($E1147,INPUTS!$A$44:$G$103,4,0),SCENARIOS!$K$23)</f>
        <v>0</v>
      </c>
      <c r="AD1147" s="15">
        <f t="shared" si="257"/>
        <v>0</v>
      </c>
      <c r="AE1147" s="20">
        <f>IFERROR(VLOOKUP($E1147,INPUTS!$A$44:$G$103,5,0),SCENARIOS!$L$23)</f>
        <v>0</v>
      </c>
      <c r="AF1147" s="15">
        <f t="shared" si="258"/>
        <v>0</v>
      </c>
      <c r="AG1147" s="20">
        <f>IFERROR(VLOOKUP($E1147,INPUTS!$A$44:$G$103,6,0),SCENARIOS!$M$23)</f>
        <v>0</v>
      </c>
      <c r="AH1147" s="15">
        <f t="shared" si="259"/>
        <v>0</v>
      </c>
      <c r="AI1147" s="20">
        <f>IFERROR(VLOOKUP($E1147,INPUTS!$A$44:$G$103,7,0),SCENARIOS!$N$23)</f>
        <v>0</v>
      </c>
      <c r="AJ1147" s="15">
        <f t="shared" si="260"/>
        <v>0</v>
      </c>
      <c r="AL1147" t="str">
        <f t="shared" si="261"/>
        <v>N</v>
      </c>
      <c r="AM1147" s="21">
        <f t="shared" si="262"/>
        <v>130427.939698245</v>
      </c>
    </row>
    <row r="1148" ht="15" customHeight="1" spans="1:39">
      <c r="A1148" s="52" t="s">
        <v>2174</v>
      </c>
      <c r="B1148" s="52" t="s">
        <v>628</v>
      </c>
      <c r="C1148" s="52" t="s">
        <v>629</v>
      </c>
      <c r="D1148" s="52" t="s">
        <v>929</v>
      </c>
      <c r="E1148" s="10" t="s">
        <v>630</v>
      </c>
      <c r="F1148" s="52" t="s">
        <v>451</v>
      </c>
      <c r="G1148" s="52" t="s">
        <v>181</v>
      </c>
      <c r="H1148" s="52" t="s">
        <v>2175</v>
      </c>
      <c r="I1148" s="52" t="s">
        <v>606</v>
      </c>
      <c r="J1148" s="52" t="s">
        <v>165</v>
      </c>
      <c r="K1148" s="52" t="s">
        <v>931</v>
      </c>
      <c r="L1148" s="53" t="s">
        <v>291</v>
      </c>
      <c r="M1148" s="13">
        <v>365</v>
      </c>
      <c r="N1148" s="14">
        <f t="shared" si="251"/>
        <v>1</v>
      </c>
      <c r="O1148" s="15">
        <v>9650</v>
      </c>
      <c r="P1148" s="15">
        <f t="shared" si="252"/>
        <v>3522250</v>
      </c>
      <c r="Q1148" s="16">
        <f>IFERROR(VLOOKUP(G1148,SCENARIOS!$A$13:$E$18,2,0),0.025)</f>
        <v>0.035</v>
      </c>
      <c r="R1148" s="52">
        <f>IFERROR(VLOOKUP(L1148,INPUTS!$A$107:$B$120,2,0),0.0082)</f>
        <v>0.0079</v>
      </c>
      <c r="S1148" s="52">
        <f t="shared" si="253"/>
        <v>76.235</v>
      </c>
      <c r="T1148" s="15">
        <f t="shared" si="254"/>
        <v>27825.775</v>
      </c>
      <c r="U1148" s="15">
        <f>T1148/INPUTS!$B$7*1000</f>
        <v>34782218.75</v>
      </c>
      <c r="V1148" s="15">
        <f>T1148*INPUTS!$B$6</f>
        <v>87929.449</v>
      </c>
      <c r="W1148" s="54" t="s">
        <v>521</v>
      </c>
      <c r="X1148" s="54" t="s">
        <v>396</v>
      </c>
      <c r="Y1148" s="67">
        <f>IFERROR(VLOOKUP(E1148,INPUTS!$A$44:$B$103,2,0),0)</f>
        <v>0</v>
      </c>
      <c r="Z1148" s="15">
        <f t="shared" si="255"/>
        <v>0</v>
      </c>
      <c r="AA1148" s="20">
        <f>IFERROR(VLOOKUP(E1148,INPUTS!$A$44:$C$103,3,0),SCENARIOS!$J$23)</f>
        <v>0</v>
      </c>
      <c r="AB1148" s="15">
        <f t="shared" si="256"/>
        <v>0</v>
      </c>
      <c r="AC1148" s="20">
        <f>IFERROR(VLOOKUP($E1148,INPUTS!$A$44:$G$103,4,0),SCENARIOS!$K$23)</f>
        <v>0</v>
      </c>
      <c r="AD1148" s="15">
        <f t="shared" si="257"/>
        <v>0</v>
      </c>
      <c r="AE1148" s="20">
        <f>IFERROR(VLOOKUP($E1148,INPUTS!$A$44:$G$103,5,0),SCENARIOS!$L$23)</f>
        <v>0</v>
      </c>
      <c r="AF1148" s="15">
        <f t="shared" si="258"/>
        <v>0</v>
      </c>
      <c r="AG1148" s="20">
        <f>IFERROR(VLOOKUP($E1148,INPUTS!$A$44:$G$103,6,0),SCENARIOS!$M$23)</f>
        <v>0</v>
      </c>
      <c r="AH1148" s="15">
        <f t="shared" si="259"/>
        <v>0</v>
      </c>
      <c r="AI1148" s="20">
        <f>IFERROR(VLOOKUP($E1148,INPUTS!$A$44:$G$103,7,0),SCENARIOS!$N$23)</f>
        <v>0</v>
      </c>
      <c r="AJ1148" s="15">
        <f t="shared" si="260"/>
        <v>0</v>
      </c>
      <c r="AL1148" t="str">
        <f t="shared" si="261"/>
        <v>N</v>
      </c>
      <c r="AM1148" s="21">
        <f t="shared" si="262"/>
        <v>65759.1232020932</v>
      </c>
    </row>
    <row r="1149" ht="15" customHeight="1" spans="1:39">
      <c r="A1149" s="52" t="s">
        <v>2176</v>
      </c>
      <c r="B1149" s="52" t="s">
        <v>697</v>
      </c>
      <c r="C1149" s="52" t="s">
        <v>698</v>
      </c>
      <c r="D1149" s="52" t="s">
        <v>929</v>
      </c>
      <c r="E1149" s="10" t="s">
        <v>515</v>
      </c>
      <c r="F1149" s="52" t="s">
        <v>514</v>
      </c>
      <c r="G1149" s="52" t="s">
        <v>181</v>
      </c>
      <c r="H1149" s="52" t="s">
        <v>251</v>
      </c>
      <c r="I1149" s="52" t="s">
        <v>930</v>
      </c>
      <c r="J1149" s="52" t="s">
        <v>169</v>
      </c>
      <c r="K1149" s="52" t="s">
        <v>931</v>
      </c>
      <c r="L1149" s="53" t="s">
        <v>291</v>
      </c>
      <c r="M1149" s="13">
        <v>1825</v>
      </c>
      <c r="N1149" s="14">
        <f t="shared" si="251"/>
        <v>5</v>
      </c>
      <c r="O1149" s="15">
        <v>3870</v>
      </c>
      <c r="P1149" s="15">
        <f t="shared" si="252"/>
        <v>7062750</v>
      </c>
      <c r="Q1149" s="16">
        <f>IFERROR(VLOOKUP(G1149,SCENARIOS!$A$13:$E$18,2,0),0.025)</f>
        <v>0.035</v>
      </c>
      <c r="R1149" s="52">
        <f>IFERROR(VLOOKUP(L1149,INPUTS!$A$107:$B$120,2,0),0.0082)</f>
        <v>0.0079</v>
      </c>
      <c r="S1149" s="52">
        <f t="shared" si="253"/>
        <v>30.573</v>
      </c>
      <c r="T1149" s="15">
        <f t="shared" si="254"/>
        <v>55795.725</v>
      </c>
      <c r="U1149" s="15">
        <f>T1149/INPUTS!$B$7*1000</f>
        <v>69744656.25</v>
      </c>
      <c r="V1149" s="15">
        <f>T1149*INPUTS!$B$6</f>
        <v>176314.491</v>
      </c>
      <c r="W1149" s="54" t="s">
        <v>396</v>
      </c>
      <c r="X1149" s="54" t="s">
        <v>396</v>
      </c>
      <c r="Y1149" s="67">
        <f>IFERROR(VLOOKUP(E1149,INPUTS!$A$44:$B$103,2,0),0)</f>
        <v>0</v>
      </c>
      <c r="Z1149" s="15">
        <f t="shared" si="255"/>
        <v>0</v>
      </c>
      <c r="AA1149" s="20">
        <f>IFERROR(VLOOKUP(E1149,INPUTS!$A$44:$C$103,3,0),SCENARIOS!$J$23)</f>
        <v>0</v>
      </c>
      <c r="AB1149" s="15">
        <f t="shared" si="256"/>
        <v>0</v>
      </c>
      <c r="AC1149" s="20">
        <f>IFERROR(VLOOKUP($E1149,INPUTS!$A$44:$G$103,4,0),SCENARIOS!$K$23)</f>
        <v>0</v>
      </c>
      <c r="AD1149" s="15">
        <f t="shared" si="257"/>
        <v>0</v>
      </c>
      <c r="AE1149" s="20">
        <f>IFERROR(VLOOKUP($E1149,INPUTS!$A$44:$G$103,5,0),SCENARIOS!$L$23)</f>
        <v>0</v>
      </c>
      <c r="AF1149" s="15">
        <f t="shared" si="258"/>
        <v>0</v>
      </c>
      <c r="AG1149" s="20">
        <f>IFERROR(VLOOKUP($E1149,INPUTS!$A$44:$G$103,6,0),SCENARIOS!$M$23)</f>
        <v>0</v>
      </c>
      <c r="AH1149" s="15">
        <f t="shared" si="259"/>
        <v>0</v>
      </c>
      <c r="AI1149" s="20">
        <f>IFERROR(VLOOKUP($E1149,INPUTS!$A$44:$G$103,7,0),SCENARIOS!$N$23)</f>
        <v>0</v>
      </c>
      <c r="AJ1149" s="15">
        <f t="shared" si="260"/>
        <v>0</v>
      </c>
      <c r="AL1149" t="str">
        <f t="shared" si="261"/>
        <v>Y</v>
      </c>
      <c r="AM1149" s="21">
        <f t="shared" si="262"/>
        <v>131858.967249793</v>
      </c>
    </row>
    <row r="1150" ht="15" customHeight="1" spans="1:39">
      <c r="A1150" s="52" t="s">
        <v>2177</v>
      </c>
      <c r="B1150" s="52" t="s">
        <v>697</v>
      </c>
      <c r="C1150" s="52" t="s">
        <v>698</v>
      </c>
      <c r="D1150" s="52" t="s">
        <v>929</v>
      </c>
      <c r="E1150" s="10" t="s">
        <v>515</v>
      </c>
      <c r="F1150" s="52" t="s">
        <v>514</v>
      </c>
      <c r="G1150" s="52" t="s">
        <v>181</v>
      </c>
      <c r="H1150" s="52" t="s">
        <v>245</v>
      </c>
      <c r="I1150" s="52" t="s">
        <v>930</v>
      </c>
      <c r="J1150" s="52" t="s">
        <v>169</v>
      </c>
      <c r="K1150" s="52" t="s">
        <v>931</v>
      </c>
      <c r="L1150" s="53" t="s">
        <v>291</v>
      </c>
      <c r="M1150" s="13">
        <v>1095</v>
      </c>
      <c r="N1150" s="14">
        <f t="shared" si="251"/>
        <v>3</v>
      </c>
      <c r="O1150" s="15">
        <v>4490</v>
      </c>
      <c r="P1150" s="15">
        <f t="shared" si="252"/>
        <v>4916550</v>
      </c>
      <c r="Q1150" s="16">
        <f>IFERROR(VLOOKUP(G1150,SCENARIOS!$A$13:$E$18,2,0),0.025)</f>
        <v>0.035</v>
      </c>
      <c r="R1150" s="52">
        <f>IFERROR(VLOOKUP(L1150,INPUTS!$A$107:$B$120,2,0),0.0082)</f>
        <v>0.0079</v>
      </c>
      <c r="S1150" s="52">
        <f t="shared" si="253"/>
        <v>35.471</v>
      </c>
      <c r="T1150" s="15">
        <f t="shared" si="254"/>
        <v>38840.745</v>
      </c>
      <c r="U1150" s="15">
        <f>T1150/INPUTS!$B$7*1000</f>
        <v>48550931.25</v>
      </c>
      <c r="V1150" s="15">
        <f>T1150*INPUTS!$B$6</f>
        <v>122736.7542</v>
      </c>
      <c r="W1150" s="54" t="s">
        <v>396</v>
      </c>
      <c r="X1150" s="54" t="s">
        <v>396</v>
      </c>
      <c r="Y1150" s="67">
        <f>IFERROR(VLOOKUP(E1150,INPUTS!$A$44:$B$103,2,0),0)</f>
        <v>0</v>
      </c>
      <c r="Z1150" s="15">
        <f t="shared" si="255"/>
        <v>0</v>
      </c>
      <c r="AA1150" s="20">
        <f>IFERROR(VLOOKUP(E1150,INPUTS!$A$44:$C$103,3,0),SCENARIOS!$J$23)</f>
        <v>0</v>
      </c>
      <c r="AB1150" s="15">
        <f t="shared" si="256"/>
        <v>0</v>
      </c>
      <c r="AC1150" s="20">
        <f>IFERROR(VLOOKUP($E1150,INPUTS!$A$44:$G$103,4,0),SCENARIOS!$K$23)</f>
        <v>0</v>
      </c>
      <c r="AD1150" s="15">
        <f t="shared" si="257"/>
        <v>0</v>
      </c>
      <c r="AE1150" s="20">
        <f>IFERROR(VLOOKUP($E1150,INPUTS!$A$44:$G$103,5,0),SCENARIOS!$L$23)</f>
        <v>0</v>
      </c>
      <c r="AF1150" s="15">
        <f t="shared" si="258"/>
        <v>0</v>
      </c>
      <c r="AG1150" s="20">
        <f>IFERROR(VLOOKUP($E1150,INPUTS!$A$44:$G$103,6,0),SCENARIOS!$M$23)</f>
        <v>0</v>
      </c>
      <c r="AH1150" s="15">
        <f t="shared" si="259"/>
        <v>0</v>
      </c>
      <c r="AI1150" s="20">
        <f>IFERROR(VLOOKUP($E1150,INPUTS!$A$44:$G$103,7,0),SCENARIOS!$N$23)</f>
        <v>0</v>
      </c>
      <c r="AJ1150" s="15">
        <f t="shared" si="260"/>
        <v>0</v>
      </c>
      <c r="AL1150" t="str">
        <f t="shared" si="261"/>
        <v>N</v>
      </c>
      <c r="AM1150" s="21">
        <f t="shared" si="262"/>
        <v>91790.1958064451</v>
      </c>
    </row>
    <row r="1151" ht="15" customHeight="1" spans="1:39">
      <c r="A1151" s="52" t="s">
        <v>2178</v>
      </c>
      <c r="B1151" s="52" t="s">
        <v>697</v>
      </c>
      <c r="C1151" s="52" t="s">
        <v>698</v>
      </c>
      <c r="D1151" s="52" t="s">
        <v>929</v>
      </c>
      <c r="E1151" s="10" t="s">
        <v>515</v>
      </c>
      <c r="F1151" s="52" t="s">
        <v>514</v>
      </c>
      <c r="G1151" s="52" t="s">
        <v>181</v>
      </c>
      <c r="H1151" s="52" t="s">
        <v>248</v>
      </c>
      <c r="I1151" s="52" t="s">
        <v>930</v>
      </c>
      <c r="J1151" s="52" t="s">
        <v>169</v>
      </c>
      <c r="K1151" s="52" t="s">
        <v>931</v>
      </c>
      <c r="L1151" s="53" t="s">
        <v>291</v>
      </c>
      <c r="M1151" s="13">
        <v>730</v>
      </c>
      <c r="N1151" s="14">
        <f t="shared" si="251"/>
        <v>2</v>
      </c>
      <c r="O1151" s="15">
        <v>5830</v>
      </c>
      <c r="P1151" s="15">
        <f t="shared" si="252"/>
        <v>4255900</v>
      </c>
      <c r="Q1151" s="16">
        <f>IFERROR(VLOOKUP(G1151,SCENARIOS!$A$13:$E$18,2,0),0.025)</f>
        <v>0.035</v>
      </c>
      <c r="R1151" s="52">
        <f>IFERROR(VLOOKUP(L1151,INPUTS!$A$107:$B$120,2,0),0.0082)</f>
        <v>0.0079</v>
      </c>
      <c r="S1151" s="52">
        <f t="shared" si="253"/>
        <v>46.057</v>
      </c>
      <c r="T1151" s="15">
        <f t="shared" si="254"/>
        <v>33621.61</v>
      </c>
      <c r="U1151" s="15">
        <f>T1151/INPUTS!$B$7*1000</f>
        <v>42027012.5</v>
      </c>
      <c r="V1151" s="15">
        <f>T1151*INPUTS!$B$6</f>
        <v>106244.2876</v>
      </c>
      <c r="W1151" s="54" t="s">
        <v>396</v>
      </c>
      <c r="X1151" s="54" t="s">
        <v>396</v>
      </c>
      <c r="Y1151" s="67">
        <f>IFERROR(VLOOKUP(E1151,INPUTS!$A$44:$B$103,2,0),0)</f>
        <v>0</v>
      </c>
      <c r="Z1151" s="15">
        <f t="shared" si="255"/>
        <v>0</v>
      </c>
      <c r="AA1151" s="20">
        <f>IFERROR(VLOOKUP(E1151,INPUTS!$A$44:$C$103,3,0),SCENARIOS!$J$23)</f>
        <v>0</v>
      </c>
      <c r="AB1151" s="15">
        <f t="shared" si="256"/>
        <v>0</v>
      </c>
      <c r="AC1151" s="20">
        <f>IFERROR(VLOOKUP($E1151,INPUTS!$A$44:$G$103,4,0),SCENARIOS!$K$23)</f>
        <v>0</v>
      </c>
      <c r="AD1151" s="15">
        <f t="shared" si="257"/>
        <v>0</v>
      </c>
      <c r="AE1151" s="20">
        <f>IFERROR(VLOOKUP($E1151,INPUTS!$A$44:$G$103,5,0),SCENARIOS!$L$23)</f>
        <v>0</v>
      </c>
      <c r="AF1151" s="15">
        <f t="shared" si="258"/>
        <v>0</v>
      </c>
      <c r="AG1151" s="20">
        <f>IFERROR(VLOOKUP($E1151,INPUTS!$A$44:$G$103,6,0),SCENARIOS!$M$23)</f>
        <v>0</v>
      </c>
      <c r="AH1151" s="15">
        <f t="shared" si="259"/>
        <v>0</v>
      </c>
      <c r="AI1151" s="20">
        <f>IFERROR(VLOOKUP($E1151,INPUTS!$A$44:$G$103,7,0),SCENARIOS!$N$23)</f>
        <v>0</v>
      </c>
      <c r="AJ1151" s="15">
        <f t="shared" si="260"/>
        <v>0</v>
      </c>
      <c r="AL1151" t="str">
        <f t="shared" si="261"/>
        <v>N</v>
      </c>
      <c r="AM1151" s="21">
        <f t="shared" si="262"/>
        <v>79456.1011954826</v>
      </c>
    </row>
    <row r="1152" ht="15" customHeight="1" spans="1:39">
      <c r="A1152" s="52" t="s">
        <v>2179</v>
      </c>
      <c r="B1152" s="52" t="s">
        <v>697</v>
      </c>
      <c r="C1152" s="52" t="s">
        <v>698</v>
      </c>
      <c r="D1152" s="52" t="s">
        <v>929</v>
      </c>
      <c r="E1152" s="10" t="s">
        <v>515</v>
      </c>
      <c r="F1152" s="52" t="s">
        <v>514</v>
      </c>
      <c r="G1152" s="52" t="s">
        <v>181</v>
      </c>
      <c r="H1152" s="52" t="s">
        <v>224</v>
      </c>
      <c r="I1152" s="52" t="s">
        <v>938</v>
      </c>
      <c r="J1152" s="52" t="s">
        <v>165</v>
      </c>
      <c r="K1152" s="52" t="s">
        <v>931</v>
      </c>
      <c r="L1152" s="53" t="s">
        <v>291</v>
      </c>
      <c r="M1152" s="13">
        <v>365</v>
      </c>
      <c r="N1152" s="14">
        <f t="shared" si="251"/>
        <v>1</v>
      </c>
      <c r="O1152" s="15">
        <v>8550</v>
      </c>
      <c r="P1152" s="15">
        <f t="shared" si="252"/>
        <v>3120750</v>
      </c>
      <c r="Q1152" s="16">
        <f>IFERROR(VLOOKUP(G1152,SCENARIOS!$A$13:$E$18,2,0),0.025)</f>
        <v>0.035</v>
      </c>
      <c r="R1152" s="52">
        <f>IFERROR(VLOOKUP(L1152,INPUTS!$A$107:$B$120,2,0),0.0082)</f>
        <v>0.0079</v>
      </c>
      <c r="S1152" s="52">
        <f t="shared" si="253"/>
        <v>67.545</v>
      </c>
      <c r="T1152" s="15">
        <f t="shared" si="254"/>
        <v>24653.925</v>
      </c>
      <c r="U1152" s="15">
        <f>T1152/INPUTS!$B$7*1000</f>
        <v>30817406.25</v>
      </c>
      <c r="V1152" s="15">
        <f>T1152*INPUTS!$B$6</f>
        <v>77906.403</v>
      </c>
      <c r="W1152" s="54" t="s">
        <v>396</v>
      </c>
      <c r="X1152" s="54" t="s">
        <v>396</v>
      </c>
      <c r="Y1152" s="67">
        <f>IFERROR(VLOOKUP(E1152,INPUTS!$A$44:$B$103,2,0),0)</f>
        <v>0</v>
      </c>
      <c r="Z1152" s="15">
        <f t="shared" si="255"/>
        <v>0</v>
      </c>
      <c r="AA1152" s="20">
        <f>IFERROR(VLOOKUP(E1152,INPUTS!$A$44:$C$103,3,0),SCENARIOS!$J$23)</f>
        <v>0</v>
      </c>
      <c r="AB1152" s="15">
        <f t="shared" si="256"/>
        <v>0</v>
      </c>
      <c r="AC1152" s="20">
        <f>IFERROR(VLOOKUP($E1152,INPUTS!$A$44:$G$103,4,0),SCENARIOS!$K$23)</f>
        <v>0</v>
      </c>
      <c r="AD1152" s="15">
        <f t="shared" si="257"/>
        <v>0</v>
      </c>
      <c r="AE1152" s="20">
        <f>IFERROR(VLOOKUP($E1152,INPUTS!$A$44:$G$103,5,0),SCENARIOS!$L$23)</f>
        <v>0</v>
      </c>
      <c r="AF1152" s="15">
        <f t="shared" si="258"/>
        <v>0</v>
      </c>
      <c r="AG1152" s="20">
        <f>IFERROR(VLOOKUP($E1152,INPUTS!$A$44:$G$103,6,0),SCENARIOS!$M$23)</f>
        <v>0</v>
      </c>
      <c r="AH1152" s="15">
        <f t="shared" si="259"/>
        <v>0</v>
      </c>
      <c r="AI1152" s="20">
        <f>IFERROR(VLOOKUP($E1152,INPUTS!$A$44:$G$103,7,0),SCENARIOS!$N$23)</f>
        <v>0</v>
      </c>
      <c r="AJ1152" s="15">
        <f t="shared" si="260"/>
        <v>0</v>
      </c>
      <c r="AL1152" t="str">
        <f t="shared" si="261"/>
        <v>Y</v>
      </c>
      <c r="AM1152" s="21">
        <f t="shared" si="262"/>
        <v>58263.2645987458</v>
      </c>
    </row>
    <row r="1153" ht="15" customHeight="1" spans="1:39">
      <c r="A1153" s="52" t="s">
        <v>2180</v>
      </c>
      <c r="B1153" s="52" t="s">
        <v>697</v>
      </c>
      <c r="C1153" s="52" t="s">
        <v>698</v>
      </c>
      <c r="D1153" s="52" t="s">
        <v>929</v>
      </c>
      <c r="E1153" s="10" t="s">
        <v>515</v>
      </c>
      <c r="F1153" s="52" t="s">
        <v>514</v>
      </c>
      <c r="G1153" s="52" t="s">
        <v>181</v>
      </c>
      <c r="H1153" s="52" t="s">
        <v>1248</v>
      </c>
      <c r="I1153" s="52" t="s">
        <v>1249</v>
      </c>
      <c r="J1153" s="52" t="s">
        <v>181</v>
      </c>
      <c r="K1153" s="52" t="s">
        <v>931</v>
      </c>
      <c r="L1153" s="53" t="s">
        <v>279</v>
      </c>
      <c r="M1153" s="13">
        <v>2190</v>
      </c>
      <c r="N1153" s="14">
        <f t="shared" si="251"/>
        <v>6</v>
      </c>
      <c r="O1153" s="15">
        <v>1870</v>
      </c>
      <c r="P1153" s="15">
        <f t="shared" si="252"/>
        <v>4095300</v>
      </c>
      <c r="Q1153" s="16">
        <f>IFERROR(VLOOKUP(G1153,SCENARIOS!$A$13:$E$18,2,0),0.025)</f>
        <v>0.035</v>
      </c>
      <c r="R1153" s="52">
        <f>IFERROR(VLOOKUP(L1153,INPUTS!$A$107:$B$120,2,0),0.0082)</f>
        <v>0.0039</v>
      </c>
      <c r="S1153" s="52">
        <f t="shared" si="253"/>
        <v>7.293</v>
      </c>
      <c r="T1153" s="15">
        <f t="shared" si="254"/>
        <v>15971.67</v>
      </c>
      <c r="U1153" s="15">
        <f>T1153/INPUTS!$B$7*1000</f>
        <v>19964587.5</v>
      </c>
      <c r="V1153" s="15">
        <f>T1153*INPUTS!$B$6</f>
        <v>50470.4772</v>
      </c>
      <c r="W1153" s="54" t="s">
        <v>396</v>
      </c>
      <c r="X1153" s="54" t="s">
        <v>396</v>
      </c>
      <c r="Y1153" s="67">
        <f>IFERROR(VLOOKUP(E1153,INPUTS!$A$44:$B$103,2,0),0)</f>
        <v>0</v>
      </c>
      <c r="Z1153" s="15">
        <f t="shared" si="255"/>
        <v>0</v>
      </c>
      <c r="AA1153" s="20">
        <f>IFERROR(VLOOKUP(E1153,INPUTS!$A$44:$C$103,3,0),SCENARIOS!$J$23)</f>
        <v>0</v>
      </c>
      <c r="AB1153" s="15">
        <f t="shared" si="256"/>
        <v>0</v>
      </c>
      <c r="AC1153" s="20">
        <f>IFERROR(VLOOKUP($E1153,INPUTS!$A$44:$G$103,4,0),SCENARIOS!$K$23)</f>
        <v>0</v>
      </c>
      <c r="AD1153" s="15">
        <f t="shared" si="257"/>
        <v>0</v>
      </c>
      <c r="AE1153" s="20">
        <f>IFERROR(VLOOKUP($E1153,INPUTS!$A$44:$G$103,5,0),SCENARIOS!$L$23)</f>
        <v>0</v>
      </c>
      <c r="AF1153" s="15">
        <f t="shared" si="258"/>
        <v>0</v>
      </c>
      <c r="AG1153" s="20">
        <f>IFERROR(VLOOKUP($E1153,INPUTS!$A$44:$G$103,6,0),SCENARIOS!$M$23)</f>
        <v>0</v>
      </c>
      <c r="AH1153" s="15">
        <f t="shared" si="259"/>
        <v>0</v>
      </c>
      <c r="AI1153" s="20">
        <f>IFERROR(VLOOKUP($E1153,INPUTS!$A$44:$G$103,7,0),SCENARIOS!$N$23)</f>
        <v>0</v>
      </c>
      <c r="AJ1153" s="15">
        <f t="shared" si="260"/>
        <v>0</v>
      </c>
      <c r="AL1153" t="str">
        <f t="shared" si="261"/>
        <v>Y</v>
      </c>
      <c r="AM1153" s="21">
        <f t="shared" si="262"/>
        <v>37744.9690178683</v>
      </c>
    </row>
    <row r="1154" ht="15" customHeight="1" spans="1:39">
      <c r="A1154" s="52" t="s">
        <v>2181</v>
      </c>
      <c r="B1154" s="52" t="s">
        <v>697</v>
      </c>
      <c r="C1154" s="52" t="s">
        <v>698</v>
      </c>
      <c r="D1154" s="52" t="s">
        <v>929</v>
      </c>
      <c r="E1154" s="10" t="s">
        <v>515</v>
      </c>
      <c r="F1154" s="52" t="s">
        <v>514</v>
      </c>
      <c r="G1154" s="52" t="s">
        <v>181</v>
      </c>
      <c r="H1154" s="52" t="s">
        <v>627</v>
      </c>
      <c r="I1154" s="52" t="s">
        <v>626</v>
      </c>
      <c r="J1154" s="56" t="s">
        <v>181</v>
      </c>
      <c r="K1154" s="52" t="s">
        <v>931</v>
      </c>
      <c r="L1154" s="53" t="s">
        <v>279</v>
      </c>
      <c r="M1154" s="13">
        <v>2920</v>
      </c>
      <c r="N1154" s="14">
        <f t="shared" si="251"/>
        <v>8</v>
      </c>
      <c r="O1154" s="15">
        <v>1450</v>
      </c>
      <c r="P1154" s="15">
        <f t="shared" si="252"/>
        <v>4234000</v>
      </c>
      <c r="Q1154" s="16">
        <f>IFERROR(VLOOKUP(G1154,SCENARIOS!$A$13:$E$18,2,0),0.025)</f>
        <v>0.035</v>
      </c>
      <c r="R1154" s="52">
        <f>IFERROR(VLOOKUP(L1154,INPUTS!$A$107:$B$120,2,0),0.0082)</f>
        <v>0.0039</v>
      </c>
      <c r="S1154" s="52">
        <f t="shared" si="253"/>
        <v>5.655</v>
      </c>
      <c r="T1154" s="15">
        <f t="shared" si="254"/>
        <v>16512.6</v>
      </c>
      <c r="U1154" s="15">
        <f>T1154/INPUTS!$B$7*1000</f>
        <v>20640750</v>
      </c>
      <c r="V1154" s="15">
        <f>T1154*INPUTS!$B$6</f>
        <v>52179.816</v>
      </c>
      <c r="W1154" s="54" t="s">
        <v>396</v>
      </c>
      <c r="X1154" s="54" t="s">
        <v>396</v>
      </c>
      <c r="Y1154" s="67">
        <f>IFERROR(VLOOKUP(E1154,INPUTS!$A$44:$B$103,2,0),0)</f>
        <v>0</v>
      </c>
      <c r="Z1154" s="15">
        <f t="shared" si="255"/>
        <v>0</v>
      </c>
      <c r="AA1154" s="20">
        <f>IFERROR(VLOOKUP(E1154,INPUTS!$A$44:$C$103,3,0),SCENARIOS!$J$23)</f>
        <v>0</v>
      </c>
      <c r="AB1154" s="15">
        <f t="shared" si="256"/>
        <v>0</v>
      </c>
      <c r="AC1154" s="20">
        <f>IFERROR(VLOOKUP($E1154,INPUTS!$A$44:$G$103,4,0),SCENARIOS!$K$23)</f>
        <v>0</v>
      </c>
      <c r="AD1154" s="15">
        <f t="shared" si="257"/>
        <v>0</v>
      </c>
      <c r="AE1154" s="20">
        <f>IFERROR(VLOOKUP($E1154,INPUTS!$A$44:$G$103,5,0),SCENARIOS!$L$23)</f>
        <v>0</v>
      </c>
      <c r="AF1154" s="15">
        <f t="shared" si="258"/>
        <v>0</v>
      </c>
      <c r="AG1154" s="20">
        <f>IFERROR(VLOOKUP($E1154,INPUTS!$A$44:$G$103,6,0),SCENARIOS!$M$23)</f>
        <v>0</v>
      </c>
      <c r="AH1154" s="15">
        <f t="shared" si="259"/>
        <v>0</v>
      </c>
      <c r="AI1154" s="20">
        <f>IFERROR(VLOOKUP($E1154,INPUTS!$A$44:$G$103,7,0),SCENARIOS!$N$23)</f>
        <v>0</v>
      </c>
      <c r="AJ1154" s="15">
        <f t="shared" si="260"/>
        <v>0</v>
      </c>
      <c r="AL1154" t="str">
        <f t="shared" si="261"/>
        <v>Y</v>
      </c>
      <c r="AM1154" s="21">
        <f t="shared" si="262"/>
        <v>39023.3191272079</v>
      </c>
    </row>
    <row r="1155" ht="15" customHeight="1" spans="1:39">
      <c r="A1155" s="52" t="s">
        <v>2182</v>
      </c>
      <c r="B1155" s="52" t="s">
        <v>697</v>
      </c>
      <c r="C1155" s="52" t="s">
        <v>698</v>
      </c>
      <c r="D1155" s="52" t="s">
        <v>929</v>
      </c>
      <c r="E1155" s="10" t="s">
        <v>515</v>
      </c>
      <c r="F1155" s="52" t="s">
        <v>514</v>
      </c>
      <c r="G1155" s="52" t="s">
        <v>181</v>
      </c>
      <c r="H1155" s="52" t="s">
        <v>1158</v>
      </c>
      <c r="I1155" s="52" t="s">
        <v>622</v>
      </c>
      <c r="J1155" s="56" t="s">
        <v>181</v>
      </c>
      <c r="K1155" s="52" t="s">
        <v>931</v>
      </c>
      <c r="L1155" s="53" t="s">
        <v>279</v>
      </c>
      <c r="M1155" s="13">
        <v>1460</v>
      </c>
      <c r="N1155" s="14">
        <f t="shared" si="251"/>
        <v>4</v>
      </c>
      <c r="O1155" s="15">
        <v>3010</v>
      </c>
      <c r="P1155" s="15">
        <f t="shared" si="252"/>
        <v>4394600</v>
      </c>
      <c r="Q1155" s="16">
        <f>IFERROR(VLOOKUP(G1155,SCENARIOS!$A$13:$E$18,2,0),0.025)</f>
        <v>0.035</v>
      </c>
      <c r="R1155" s="52">
        <f>IFERROR(VLOOKUP(L1155,INPUTS!$A$107:$B$120,2,0),0.0082)</f>
        <v>0.0039</v>
      </c>
      <c r="S1155" s="52">
        <f t="shared" si="253"/>
        <v>11.739</v>
      </c>
      <c r="T1155" s="15">
        <f t="shared" si="254"/>
        <v>17138.94</v>
      </c>
      <c r="U1155" s="15">
        <f>T1155/INPUTS!$B$7*1000</f>
        <v>21423675</v>
      </c>
      <c r="V1155" s="15">
        <f>T1155*INPUTS!$B$6</f>
        <v>54159.0504</v>
      </c>
      <c r="W1155" s="54" t="s">
        <v>396</v>
      </c>
      <c r="X1155" s="54" t="s">
        <v>396</v>
      </c>
      <c r="Y1155" s="67">
        <f>IFERROR(VLOOKUP(E1155,INPUTS!$A$44:$B$103,2,0),0)</f>
        <v>0</v>
      </c>
      <c r="Z1155" s="15">
        <f t="shared" si="255"/>
        <v>0</v>
      </c>
      <c r="AA1155" s="20">
        <f>IFERROR(VLOOKUP(E1155,INPUTS!$A$44:$C$103,3,0),SCENARIOS!$J$23)</f>
        <v>0</v>
      </c>
      <c r="AB1155" s="15">
        <f t="shared" si="256"/>
        <v>0</v>
      </c>
      <c r="AC1155" s="20">
        <f>IFERROR(VLOOKUP($E1155,INPUTS!$A$44:$G$103,4,0),SCENARIOS!$K$23)</f>
        <v>0</v>
      </c>
      <c r="AD1155" s="15">
        <f t="shared" si="257"/>
        <v>0</v>
      </c>
      <c r="AE1155" s="20">
        <f>IFERROR(VLOOKUP($E1155,INPUTS!$A$44:$G$103,5,0),SCENARIOS!$L$23)</f>
        <v>0</v>
      </c>
      <c r="AF1155" s="15">
        <f t="shared" si="258"/>
        <v>0</v>
      </c>
      <c r="AG1155" s="20">
        <f>IFERROR(VLOOKUP($E1155,INPUTS!$A$44:$G$103,6,0),SCENARIOS!$M$23)</f>
        <v>0</v>
      </c>
      <c r="AH1155" s="15">
        <f t="shared" si="259"/>
        <v>0</v>
      </c>
      <c r="AI1155" s="20">
        <f>IFERROR(VLOOKUP($E1155,INPUTS!$A$44:$G$103,7,0),SCENARIOS!$N$23)</f>
        <v>0</v>
      </c>
      <c r="AJ1155" s="15">
        <f t="shared" si="260"/>
        <v>0</v>
      </c>
      <c r="AL1155" t="str">
        <f t="shared" si="261"/>
        <v>N</v>
      </c>
      <c r="AM1155" s="21">
        <f t="shared" si="262"/>
        <v>40503.5139906537</v>
      </c>
    </row>
    <row r="1156" ht="15" customHeight="1" spans="1:39">
      <c r="A1156" s="52" t="s">
        <v>2183</v>
      </c>
      <c r="B1156" s="52" t="s">
        <v>624</v>
      </c>
      <c r="C1156" s="52" t="s">
        <v>625</v>
      </c>
      <c r="D1156" s="52" t="s">
        <v>929</v>
      </c>
      <c r="E1156" s="10" t="s">
        <v>627</v>
      </c>
      <c r="F1156" s="52" t="s">
        <v>626</v>
      </c>
      <c r="G1156" s="52" t="s">
        <v>181</v>
      </c>
      <c r="H1156" s="52" t="s">
        <v>251</v>
      </c>
      <c r="I1156" s="52" t="s">
        <v>930</v>
      </c>
      <c r="J1156" s="52" t="s">
        <v>169</v>
      </c>
      <c r="K1156" s="52" t="s">
        <v>931</v>
      </c>
      <c r="L1156" s="53" t="s">
        <v>286</v>
      </c>
      <c r="M1156" s="13">
        <v>2920</v>
      </c>
      <c r="N1156" s="14">
        <f t="shared" ref="N1156:N1219" si="263">M1156/365</f>
        <v>8</v>
      </c>
      <c r="O1156" s="15">
        <v>2140</v>
      </c>
      <c r="P1156" s="15">
        <f t="shared" ref="P1156:P1219" si="264">M1156*O1156</f>
        <v>6248800</v>
      </c>
      <c r="Q1156" s="16">
        <f>IFERROR(VLOOKUP(G1156,SCENARIOS!$A$13:$E$18,2,0),0.025)</f>
        <v>0.035</v>
      </c>
      <c r="R1156" s="52">
        <f>IFERROR(VLOOKUP(L1156,INPUTS!$A$107:$B$120,2,0),0.0082)</f>
        <v>0.0039</v>
      </c>
      <c r="S1156" s="52">
        <f t="shared" ref="S1156:S1219" si="265">O1156*R1156</f>
        <v>8.346</v>
      </c>
      <c r="T1156" s="15">
        <f t="shared" ref="T1156:T1219" si="266">M1156*S1156</f>
        <v>24370.32</v>
      </c>
      <c r="U1156" s="15">
        <f>T1156/INPUTS!$B$7*1000</f>
        <v>30462900</v>
      </c>
      <c r="V1156" s="15">
        <f>T1156*INPUTS!$B$6</f>
        <v>77010.2112</v>
      </c>
      <c r="W1156" s="54" t="s">
        <v>396</v>
      </c>
      <c r="X1156" s="54" t="s">
        <v>396</v>
      </c>
      <c r="Y1156" s="67">
        <f>IFERROR(VLOOKUP(E1156,INPUTS!$A$44:$B$103,2,0),0)</f>
        <v>0</v>
      </c>
      <c r="Z1156" s="15">
        <f t="shared" ref="Z1156:Z1219" si="267">T1156*Y1156</f>
        <v>0</v>
      </c>
      <c r="AA1156" s="20">
        <f>IFERROR(VLOOKUP(E1156,INPUTS!$A$44:$C$103,3,0),SCENARIOS!$J$23)</f>
        <v>0</v>
      </c>
      <c r="AB1156" s="15">
        <f t="shared" si="256"/>
        <v>0</v>
      </c>
      <c r="AC1156" s="20">
        <f>IFERROR(VLOOKUP($E1156,INPUTS!$A$44:$G$103,4,0),SCENARIOS!$K$23)</f>
        <v>0</v>
      </c>
      <c r="AD1156" s="15">
        <f t="shared" si="257"/>
        <v>0</v>
      </c>
      <c r="AE1156" s="20">
        <f>IFERROR(VLOOKUP($E1156,INPUTS!$A$44:$G$103,5,0),SCENARIOS!$L$23)</f>
        <v>0</v>
      </c>
      <c r="AF1156" s="15">
        <f t="shared" si="258"/>
        <v>0</v>
      </c>
      <c r="AG1156" s="20">
        <f>IFERROR(VLOOKUP($E1156,INPUTS!$A$44:$G$103,6,0),SCENARIOS!$M$23)</f>
        <v>0</v>
      </c>
      <c r="AH1156" s="15">
        <f t="shared" si="259"/>
        <v>0</v>
      </c>
      <c r="AI1156" s="20">
        <f>IFERROR(VLOOKUP($E1156,INPUTS!$A$44:$G$103,7,0),SCENARIOS!$N$23)</f>
        <v>0</v>
      </c>
      <c r="AJ1156" s="15">
        <f t="shared" si="260"/>
        <v>0</v>
      </c>
      <c r="AL1156" t="str">
        <f t="shared" si="261"/>
        <v>Y</v>
      </c>
      <c r="AM1156" s="21">
        <f t="shared" si="262"/>
        <v>57593.0365049827</v>
      </c>
    </row>
    <row r="1157" ht="15" customHeight="1" spans="1:39">
      <c r="A1157" s="52" t="s">
        <v>2184</v>
      </c>
      <c r="B1157" s="52" t="s">
        <v>624</v>
      </c>
      <c r="C1157" s="52" t="s">
        <v>625</v>
      </c>
      <c r="D1157" s="52" t="s">
        <v>929</v>
      </c>
      <c r="E1157" s="10" t="s">
        <v>627</v>
      </c>
      <c r="F1157" s="52" t="s">
        <v>626</v>
      </c>
      <c r="G1157" s="52" t="s">
        <v>181</v>
      </c>
      <c r="H1157" s="52" t="s">
        <v>245</v>
      </c>
      <c r="I1157" s="52" t="s">
        <v>930</v>
      </c>
      <c r="J1157" s="52" t="s">
        <v>169</v>
      </c>
      <c r="K1157" s="52" t="s">
        <v>931</v>
      </c>
      <c r="L1157" s="53" t="s">
        <v>286</v>
      </c>
      <c r="M1157" s="13">
        <v>1825</v>
      </c>
      <c r="N1157" s="14">
        <f t="shared" si="263"/>
        <v>5</v>
      </c>
      <c r="O1157" s="15">
        <v>3420</v>
      </c>
      <c r="P1157" s="15">
        <f t="shared" si="264"/>
        <v>6241500</v>
      </c>
      <c r="Q1157" s="16">
        <f>IFERROR(VLOOKUP(G1157,SCENARIOS!$A$13:$E$18,2,0),0.025)</f>
        <v>0.035</v>
      </c>
      <c r="R1157" s="52">
        <f>IFERROR(VLOOKUP(L1157,INPUTS!$A$107:$B$120,2,0),0.0082)</f>
        <v>0.0039</v>
      </c>
      <c r="S1157" s="52">
        <f t="shared" si="265"/>
        <v>13.338</v>
      </c>
      <c r="T1157" s="15">
        <f t="shared" si="266"/>
        <v>24341.85</v>
      </c>
      <c r="U1157" s="15">
        <f>T1157/INPUTS!$B$7*1000</f>
        <v>30427312.5</v>
      </c>
      <c r="V1157" s="15">
        <f>T1157*INPUTS!$B$6</f>
        <v>76920.246</v>
      </c>
      <c r="W1157" s="54" t="s">
        <v>396</v>
      </c>
      <c r="X1157" s="54" t="s">
        <v>396</v>
      </c>
      <c r="Y1157" s="67">
        <f>IFERROR(VLOOKUP(E1157,INPUTS!$A$44:$B$103,2,0),0)</f>
        <v>0</v>
      </c>
      <c r="Z1157" s="15">
        <f t="shared" si="267"/>
        <v>0</v>
      </c>
      <c r="AA1157" s="20">
        <f>IFERROR(VLOOKUP(E1157,INPUTS!$A$44:$C$103,3,0),SCENARIOS!$J$23)</f>
        <v>0</v>
      </c>
      <c r="AB1157" s="15">
        <f t="shared" ref="AB1157:AB1220" si="268">$T1157*AA1157*(1+$Q1157)^AB$2</f>
        <v>0</v>
      </c>
      <c r="AC1157" s="20">
        <f>IFERROR(VLOOKUP($E1157,INPUTS!$A$44:$G$103,4,0),SCENARIOS!$K$23)</f>
        <v>0</v>
      </c>
      <c r="AD1157" s="15">
        <f t="shared" ref="AD1157:AD1220" si="269">$T1157*AC1157*(1+$Q1157)^AD$2</f>
        <v>0</v>
      </c>
      <c r="AE1157" s="20">
        <f>IFERROR(VLOOKUP($E1157,INPUTS!$A$44:$G$103,5,0),SCENARIOS!$L$23)</f>
        <v>0</v>
      </c>
      <c r="AF1157" s="15">
        <f t="shared" ref="AF1157:AF1220" si="270">$T1157*AE1157*(1+$Q1157)^AF$2</f>
        <v>0</v>
      </c>
      <c r="AG1157" s="20">
        <f>IFERROR(VLOOKUP($E1157,INPUTS!$A$44:$G$103,6,0),SCENARIOS!$M$23)</f>
        <v>0</v>
      </c>
      <c r="AH1157" s="15">
        <f t="shared" ref="AH1157:AH1220" si="271">$T1157*AG1157*(1+$Q1157)^AH$2</f>
        <v>0</v>
      </c>
      <c r="AI1157" s="20">
        <f>IFERROR(VLOOKUP($E1157,INPUTS!$A$44:$G$103,7,0),SCENARIOS!$N$23)</f>
        <v>0</v>
      </c>
      <c r="AJ1157" s="15">
        <f t="shared" ref="AJ1157:AJ1220" si="272">$T1157*AI1157*(1+$Q1157)^AJ$2</f>
        <v>0</v>
      </c>
      <c r="AL1157" t="str">
        <f t="shared" ref="AL1157:AL1220" si="273">IF(H1157="MULTI","MULTI",IF(COUNTIFS($E$4:$E$1277,H1157,$H$4:$H$1277,E1157)&gt;0,"Y","N"))</f>
        <v>N</v>
      </c>
      <c r="AM1157" s="21">
        <f t="shared" ref="AM1157:AM1220" si="274">T1157*((1+Q1157)^25)</f>
        <v>57525.7549202806</v>
      </c>
    </row>
    <row r="1158" ht="15" customHeight="1" spans="1:39">
      <c r="A1158" s="52" t="s">
        <v>2185</v>
      </c>
      <c r="B1158" s="52" t="s">
        <v>624</v>
      </c>
      <c r="C1158" s="52" t="s">
        <v>625</v>
      </c>
      <c r="D1158" s="52" t="s">
        <v>929</v>
      </c>
      <c r="E1158" s="10" t="s">
        <v>627</v>
      </c>
      <c r="F1158" s="52" t="s">
        <v>626</v>
      </c>
      <c r="G1158" s="52" t="s">
        <v>181</v>
      </c>
      <c r="H1158" s="52" t="s">
        <v>248</v>
      </c>
      <c r="I1158" s="52" t="s">
        <v>930</v>
      </c>
      <c r="J1158" s="52" t="s">
        <v>169</v>
      </c>
      <c r="K1158" s="52" t="s">
        <v>931</v>
      </c>
      <c r="L1158" s="53" t="s">
        <v>286</v>
      </c>
      <c r="M1158" s="13">
        <v>1095</v>
      </c>
      <c r="N1158" s="14">
        <f t="shared" si="263"/>
        <v>3</v>
      </c>
      <c r="O1158" s="15">
        <v>4200</v>
      </c>
      <c r="P1158" s="15">
        <f t="shared" si="264"/>
        <v>4599000</v>
      </c>
      <c r="Q1158" s="16">
        <f>IFERROR(VLOOKUP(G1158,SCENARIOS!$A$13:$E$18,2,0),0.025)</f>
        <v>0.035</v>
      </c>
      <c r="R1158" s="52">
        <f>IFERROR(VLOOKUP(L1158,INPUTS!$A$107:$B$120,2,0),0.0082)</f>
        <v>0.0039</v>
      </c>
      <c r="S1158" s="52">
        <f t="shared" si="265"/>
        <v>16.38</v>
      </c>
      <c r="T1158" s="15">
        <f t="shared" si="266"/>
        <v>17936.1</v>
      </c>
      <c r="U1158" s="15">
        <f>T1158/INPUTS!$B$7*1000</f>
        <v>22420125</v>
      </c>
      <c r="V1158" s="15">
        <f>T1158*INPUTS!$B$6</f>
        <v>56678.076</v>
      </c>
      <c r="W1158" s="54" t="s">
        <v>396</v>
      </c>
      <c r="X1158" s="54" t="s">
        <v>396</v>
      </c>
      <c r="Y1158" s="67">
        <f>IFERROR(VLOOKUP(E1158,INPUTS!$A$44:$B$103,2,0),0)</f>
        <v>0</v>
      </c>
      <c r="Z1158" s="15">
        <f t="shared" si="267"/>
        <v>0</v>
      </c>
      <c r="AA1158" s="20">
        <f>IFERROR(VLOOKUP(E1158,INPUTS!$A$44:$C$103,3,0),SCENARIOS!$J$23)</f>
        <v>0</v>
      </c>
      <c r="AB1158" s="15">
        <f t="shared" si="268"/>
        <v>0</v>
      </c>
      <c r="AC1158" s="20">
        <f>IFERROR(VLOOKUP($E1158,INPUTS!$A$44:$G$103,4,0),SCENARIOS!$K$23)</f>
        <v>0</v>
      </c>
      <c r="AD1158" s="15">
        <f t="shared" si="269"/>
        <v>0</v>
      </c>
      <c r="AE1158" s="20">
        <f>IFERROR(VLOOKUP($E1158,INPUTS!$A$44:$G$103,5,0),SCENARIOS!$L$23)</f>
        <v>0</v>
      </c>
      <c r="AF1158" s="15">
        <f t="shared" si="270"/>
        <v>0</v>
      </c>
      <c r="AG1158" s="20">
        <f>IFERROR(VLOOKUP($E1158,INPUTS!$A$44:$G$103,6,0),SCENARIOS!$M$23)</f>
        <v>0</v>
      </c>
      <c r="AH1158" s="15">
        <f t="shared" si="271"/>
        <v>0</v>
      </c>
      <c r="AI1158" s="20">
        <f>IFERROR(VLOOKUP($E1158,INPUTS!$A$44:$G$103,7,0),SCENARIOS!$N$23)</f>
        <v>0</v>
      </c>
      <c r="AJ1158" s="15">
        <f t="shared" si="272"/>
        <v>0</v>
      </c>
      <c r="AL1158" t="str">
        <f t="shared" si="273"/>
        <v>N</v>
      </c>
      <c r="AM1158" s="21">
        <f t="shared" si="274"/>
        <v>42387.3983623121</v>
      </c>
    </row>
    <row r="1159" ht="15" customHeight="1" spans="1:39">
      <c r="A1159" s="52" t="s">
        <v>2186</v>
      </c>
      <c r="B1159" s="52" t="s">
        <v>624</v>
      </c>
      <c r="C1159" s="52" t="s">
        <v>625</v>
      </c>
      <c r="D1159" s="52" t="s">
        <v>929</v>
      </c>
      <c r="E1159" s="10" t="s">
        <v>627</v>
      </c>
      <c r="F1159" s="52" t="s">
        <v>626</v>
      </c>
      <c r="G1159" s="52" t="s">
        <v>181</v>
      </c>
      <c r="H1159" s="52" t="s">
        <v>515</v>
      </c>
      <c r="I1159" s="52" t="s">
        <v>514</v>
      </c>
      <c r="J1159" s="52" t="s">
        <v>181</v>
      </c>
      <c r="K1159" s="52" t="s">
        <v>931</v>
      </c>
      <c r="L1159" s="53" t="s">
        <v>286</v>
      </c>
      <c r="M1159" s="13">
        <v>2190</v>
      </c>
      <c r="N1159" s="14">
        <f t="shared" si="263"/>
        <v>6</v>
      </c>
      <c r="O1159" s="15">
        <v>1450</v>
      </c>
      <c r="P1159" s="15">
        <f t="shared" si="264"/>
        <v>3175500</v>
      </c>
      <c r="Q1159" s="16">
        <f>IFERROR(VLOOKUP(G1159,SCENARIOS!$A$13:$E$18,2,0),0.025)</f>
        <v>0.035</v>
      </c>
      <c r="R1159" s="52">
        <f>IFERROR(VLOOKUP(L1159,INPUTS!$A$107:$B$120,2,0),0.0082)</f>
        <v>0.0039</v>
      </c>
      <c r="S1159" s="52">
        <f t="shared" si="265"/>
        <v>5.655</v>
      </c>
      <c r="T1159" s="15">
        <f t="shared" si="266"/>
        <v>12384.45</v>
      </c>
      <c r="U1159" s="15">
        <f>T1159/INPUTS!$B$7*1000</f>
        <v>15480562.5</v>
      </c>
      <c r="V1159" s="15">
        <f>T1159*INPUTS!$B$6</f>
        <v>39134.862</v>
      </c>
      <c r="W1159" s="54" t="s">
        <v>396</v>
      </c>
      <c r="X1159" s="54" t="s">
        <v>396</v>
      </c>
      <c r="Y1159" s="67">
        <f>IFERROR(VLOOKUP(E1159,INPUTS!$A$44:$B$103,2,0),0)</f>
        <v>0</v>
      </c>
      <c r="Z1159" s="15">
        <f t="shared" si="267"/>
        <v>0</v>
      </c>
      <c r="AA1159" s="20">
        <f>IFERROR(VLOOKUP(E1159,INPUTS!$A$44:$C$103,3,0),SCENARIOS!$J$23)</f>
        <v>0</v>
      </c>
      <c r="AB1159" s="15">
        <f t="shared" si="268"/>
        <v>0</v>
      </c>
      <c r="AC1159" s="20">
        <f>IFERROR(VLOOKUP($E1159,INPUTS!$A$44:$G$103,4,0),SCENARIOS!$K$23)</f>
        <v>0</v>
      </c>
      <c r="AD1159" s="15">
        <f t="shared" si="269"/>
        <v>0</v>
      </c>
      <c r="AE1159" s="20">
        <f>IFERROR(VLOOKUP($E1159,INPUTS!$A$44:$G$103,5,0),SCENARIOS!$L$23)</f>
        <v>0</v>
      </c>
      <c r="AF1159" s="15">
        <f t="shared" si="270"/>
        <v>0</v>
      </c>
      <c r="AG1159" s="20">
        <f>IFERROR(VLOOKUP($E1159,INPUTS!$A$44:$G$103,6,0),SCENARIOS!$M$23)</f>
        <v>0</v>
      </c>
      <c r="AH1159" s="15">
        <f t="shared" si="271"/>
        <v>0</v>
      </c>
      <c r="AI1159" s="20">
        <f>IFERROR(VLOOKUP($E1159,INPUTS!$A$44:$G$103,7,0),SCENARIOS!$N$23)</f>
        <v>0</v>
      </c>
      <c r="AJ1159" s="15">
        <f t="shared" si="272"/>
        <v>0</v>
      </c>
      <c r="AL1159" t="str">
        <f t="shared" si="273"/>
        <v>Y</v>
      </c>
      <c r="AM1159" s="21">
        <f t="shared" si="274"/>
        <v>29267.4893454059</v>
      </c>
    </row>
    <row r="1160" ht="15" customHeight="1" spans="1:39">
      <c r="A1160" s="52" t="s">
        <v>2187</v>
      </c>
      <c r="B1160" s="52" t="s">
        <v>624</v>
      </c>
      <c r="C1160" s="52" t="s">
        <v>625</v>
      </c>
      <c r="D1160" s="52" t="s">
        <v>929</v>
      </c>
      <c r="E1160" s="10" t="s">
        <v>627</v>
      </c>
      <c r="F1160" s="52" t="s">
        <v>626</v>
      </c>
      <c r="G1160" s="52" t="s">
        <v>181</v>
      </c>
      <c r="H1160" s="52" t="s">
        <v>1248</v>
      </c>
      <c r="I1160" s="52" t="s">
        <v>1249</v>
      </c>
      <c r="J1160" s="52" t="s">
        <v>181</v>
      </c>
      <c r="K1160" s="52" t="s">
        <v>931</v>
      </c>
      <c r="L1160" s="53" t="s">
        <v>286</v>
      </c>
      <c r="M1160" s="13">
        <v>1460</v>
      </c>
      <c r="N1160" s="14">
        <f t="shared" si="263"/>
        <v>4</v>
      </c>
      <c r="O1160" s="15">
        <v>2960</v>
      </c>
      <c r="P1160" s="15">
        <f t="shared" si="264"/>
        <v>4321600</v>
      </c>
      <c r="Q1160" s="16">
        <f>IFERROR(VLOOKUP(G1160,SCENARIOS!$A$13:$E$18,2,0),0.025)</f>
        <v>0.035</v>
      </c>
      <c r="R1160" s="52">
        <f>IFERROR(VLOOKUP(L1160,INPUTS!$A$107:$B$120,2,0),0.0082)</f>
        <v>0.0039</v>
      </c>
      <c r="S1160" s="52">
        <f t="shared" si="265"/>
        <v>11.544</v>
      </c>
      <c r="T1160" s="15">
        <f t="shared" si="266"/>
        <v>16854.24</v>
      </c>
      <c r="U1160" s="15">
        <f>T1160/INPUTS!$B$7*1000</f>
        <v>21067800</v>
      </c>
      <c r="V1160" s="15">
        <f>T1160*INPUTS!$B$6</f>
        <v>53259.3984</v>
      </c>
      <c r="W1160" s="54" t="s">
        <v>396</v>
      </c>
      <c r="X1160" s="54" t="s">
        <v>396</v>
      </c>
      <c r="Y1160" s="67">
        <f>IFERROR(VLOOKUP(E1160,INPUTS!$A$44:$B$103,2,0),0)</f>
        <v>0</v>
      </c>
      <c r="Z1160" s="15">
        <f t="shared" si="267"/>
        <v>0</v>
      </c>
      <c r="AA1160" s="20">
        <f>IFERROR(VLOOKUP(E1160,INPUTS!$A$44:$C$103,3,0),SCENARIOS!$J$23)</f>
        <v>0</v>
      </c>
      <c r="AB1160" s="15">
        <f t="shared" si="268"/>
        <v>0</v>
      </c>
      <c r="AC1160" s="20">
        <f>IFERROR(VLOOKUP($E1160,INPUTS!$A$44:$G$103,4,0),SCENARIOS!$K$23)</f>
        <v>0</v>
      </c>
      <c r="AD1160" s="15">
        <f t="shared" si="269"/>
        <v>0</v>
      </c>
      <c r="AE1160" s="20">
        <f>IFERROR(VLOOKUP($E1160,INPUTS!$A$44:$G$103,5,0),SCENARIOS!$L$23)</f>
        <v>0</v>
      </c>
      <c r="AF1160" s="15">
        <f t="shared" si="270"/>
        <v>0</v>
      </c>
      <c r="AG1160" s="20">
        <f>IFERROR(VLOOKUP($E1160,INPUTS!$A$44:$G$103,6,0),SCENARIOS!$M$23)</f>
        <v>0</v>
      </c>
      <c r="AH1160" s="15">
        <f t="shared" si="271"/>
        <v>0</v>
      </c>
      <c r="AI1160" s="20">
        <f>IFERROR(VLOOKUP($E1160,INPUTS!$A$44:$G$103,7,0),SCENARIOS!$N$23)</f>
        <v>0</v>
      </c>
      <c r="AJ1160" s="15">
        <f t="shared" si="272"/>
        <v>0</v>
      </c>
      <c r="AL1160" t="str">
        <f t="shared" si="273"/>
        <v>N</v>
      </c>
      <c r="AM1160" s="21">
        <f t="shared" si="274"/>
        <v>39830.6981436329</v>
      </c>
    </row>
    <row r="1161" ht="15" customHeight="1" spans="1:39">
      <c r="A1161" s="52" t="s">
        <v>2188</v>
      </c>
      <c r="B1161" s="52" t="s">
        <v>624</v>
      </c>
      <c r="C1161" s="52" t="s">
        <v>625</v>
      </c>
      <c r="D1161" s="52" t="s">
        <v>929</v>
      </c>
      <c r="E1161" s="10" t="s">
        <v>627</v>
      </c>
      <c r="F1161" s="52" t="s">
        <v>626</v>
      </c>
      <c r="G1161" s="52" t="s">
        <v>181</v>
      </c>
      <c r="H1161" s="52" t="s">
        <v>702</v>
      </c>
      <c r="I1161" s="52" t="s">
        <v>701</v>
      </c>
      <c r="J1161" s="52" t="s">
        <v>181</v>
      </c>
      <c r="K1161" s="52" t="s">
        <v>931</v>
      </c>
      <c r="L1161" s="53" t="s">
        <v>286</v>
      </c>
      <c r="M1161" s="13">
        <v>730</v>
      </c>
      <c r="N1161" s="14">
        <f t="shared" si="263"/>
        <v>2</v>
      </c>
      <c r="O1161" s="15">
        <v>5570</v>
      </c>
      <c r="P1161" s="15">
        <f t="shared" si="264"/>
        <v>4066100</v>
      </c>
      <c r="Q1161" s="16">
        <f>IFERROR(VLOOKUP(G1161,SCENARIOS!$A$13:$E$18,2,0),0.025)</f>
        <v>0.035</v>
      </c>
      <c r="R1161" s="52">
        <f>IFERROR(VLOOKUP(L1161,INPUTS!$A$107:$B$120,2,0),0.0082)</f>
        <v>0.0039</v>
      </c>
      <c r="S1161" s="52">
        <f t="shared" si="265"/>
        <v>21.723</v>
      </c>
      <c r="T1161" s="15">
        <f t="shared" si="266"/>
        <v>15857.79</v>
      </c>
      <c r="U1161" s="15">
        <f>T1161/INPUTS!$B$7*1000</f>
        <v>19822237.5</v>
      </c>
      <c r="V1161" s="15">
        <f>T1161*INPUTS!$B$6</f>
        <v>50110.6164</v>
      </c>
      <c r="W1161" s="54" t="s">
        <v>396</v>
      </c>
      <c r="X1161" s="54" t="s">
        <v>396</v>
      </c>
      <c r="Y1161" s="67">
        <f>IFERROR(VLOOKUP(E1161,INPUTS!$A$44:$B$103,2,0),0)</f>
        <v>0</v>
      </c>
      <c r="Z1161" s="15">
        <f t="shared" si="267"/>
        <v>0</v>
      </c>
      <c r="AA1161" s="20">
        <f>IFERROR(VLOOKUP(E1161,INPUTS!$A$44:$C$103,3,0),SCENARIOS!$J$23)</f>
        <v>0</v>
      </c>
      <c r="AB1161" s="15">
        <f t="shared" si="268"/>
        <v>0</v>
      </c>
      <c r="AC1161" s="20">
        <f>IFERROR(VLOOKUP($E1161,INPUTS!$A$44:$G$103,4,0),SCENARIOS!$K$23)</f>
        <v>0</v>
      </c>
      <c r="AD1161" s="15">
        <f t="shared" si="269"/>
        <v>0</v>
      </c>
      <c r="AE1161" s="20">
        <f>IFERROR(VLOOKUP($E1161,INPUTS!$A$44:$G$103,5,0),SCENARIOS!$L$23)</f>
        <v>0</v>
      </c>
      <c r="AF1161" s="15">
        <f t="shared" si="270"/>
        <v>0</v>
      </c>
      <c r="AG1161" s="20">
        <f>IFERROR(VLOOKUP($E1161,INPUTS!$A$44:$G$103,6,0),SCENARIOS!$M$23)</f>
        <v>0</v>
      </c>
      <c r="AH1161" s="15">
        <f t="shared" si="271"/>
        <v>0</v>
      </c>
      <c r="AI1161" s="20">
        <f>IFERROR(VLOOKUP($E1161,INPUTS!$A$44:$G$103,7,0),SCENARIOS!$N$23)</f>
        <v>0</v>
      </c>
      <c r="AJ1161" s="15">
        <f t="shared" si="272"/>
        <v>0</v>
      </c>
      <c r="AL1161" t="str">
        <f t="shared" si="273"/>
        <v>N</v>
      </c>
      <c r="AM1161" s="21">
        <f t="shared" si="274"/>
        <v>37475.84267906</v>
      </c>
    </row>
    <row r="1162" ht="15" customHeight="1" spans="1:39">
      <c r="A1162" s="52" t="s">
        <v>2189</v>
      </c>
      <c r="B1162" s="52" t="s">
        <v>624</v>
      </c>
      <c r="C1162" s="52" t="s">
        <v>625</v>
      </c>
      <c r="D1162" s="52" t="s">
        <v>929</v>
      </c>
      <c r="E1162" s="10" t="s">
        <v>627</v>
      </c>
      <c r="F1162" s="52" t="s">
        <v>626</v>
      </c>
      <c r="G1162" s="52" t="s">
        <v>181</v>
      </c>
      <c r="H1162" s="52" t="s">
        <v>205</v>
      </c>
      <c r="I1162" s="52" t="s">
        <v>408</v>
      </c>
      <c r="J1162" s="52" t="s">
        <v>165</v>
      </c>
      <c r="K1162" s="52" t="s">
        <v>931</v>
      </c>
      <c r="L1162" s="53" t="s">
        <v>291</v>
      </c>
      <c r="M1162" s="13">
        <v>365</v>
      </c>
      <c r="N1162" s="14">
        <f t="shared" si="263"/>
        <v>1</v>
      </c>
      <c r="O1162" s="15">
        <v>9260</v>
      </c>
      <c r="P1162" s="15">
        <f t="shared" si="264"/>
        <v>3379900</v>
      </c>
      <c r="Q1162" s="16">
        <f>IFERROR(VLOOKUP(G1162,SCENARIOS!$A$13:$E$18,2,0),0.025)</f>
        <v>0.035</v>
      </c>
      <c r="R1162" s="52">
        <f>IFERROR(VLOOKUP(L1162,INPUTS!$A$107:$B$120,2,0),0.0082)</f>
        <v>0.0079</v>
      </c>
      <c r="S1162" s="52">
        <f t="shared" si="265"/>
        <v>73.154</v>
      </c>
      <c r="T1162" s="15">
        <f t="shared" si="266"/>
        <v>26701.21</v>
      </c>
      <c r="U1162" s="15">
        <f>T1162/INPUTS!$B$7*1000</f>
        <v>33376512.5</v>
      </c>
      <c r="V1162" s="15">
        <f>T1162*INPUTS!$B$6</f>
        <v>84375.8236</v>
      </c>
      <c r="W1162" s="54" t="s">
        <v>396</v>
      </c>
      <c r="X1162" s="54" t="s">
        <v>396</v>
      </c>
      <c r="Y1162" s="67">
        <f>IFERROR(VLOOKUP(E1162,INPUTS!$A$44:$B$103,2,0),0)</f>
        <v>0</v>
      </c>
      <c r="Z1162" s="15">
        <f t="shared" si="267"/>
        <v>0</v>
      </c>
      <c r="AA1162" s="20">
        <f>IFERROR(VLOOKUP(E1162,INPUTS!$A$44:$C$103,3,0),SCENARIOS!$J$23)</f>
        <v>0</v>
      </c>
      <c r="AB1162" s="15">
        <f t="shared" si="268"/>
        <v>0</v>
      </c>
      <c r="AC1162" s="20">
        <f>IFERROR(VLOOKUP($E1162,INPUTS!$A$44:$G$103,4,0),SCENARIOS!$K$23)</f>
        <v>0</v>
      </c>
      <c r="AD1162" s="15">
        <f t="shared" si="269"/>
        <v>0</v>
      </c>
      <c r="AE1162" s="20">
        <f>IFERROR(VLOOKUP($E1162,INPUTS!$A$44:$G$103,5,0),SCENARIOS!$L$23)</f>
        <v>0</v>
      </c>
      <c r="AF1162" s="15">
        <f t="shared" si="270"/>
        <v>0</v>
      </c>
      <c r="AG1162" s="20">
        <f>IFERROR(VLOOKUP($E1162,INPUTS!$A$44:$G$103,6,0),SCENARIOS!$M$23)</f>
        <v>0</v>
      </c>
      <c r="AH1162" s="15">
        <f t="shared" si="271"/>
        <v>0</v>
      </c>
      <c r="AI1162" s="20">
        <f>IFERROR(VLOOKUP($E1162,INPUTS!$A$44:$G$103,7,0),SCENARIOS!$N$23)</f>
        <v>0</v>
      </c>
      <c r="AJ1162" s="15">
        <f t="shared" si="272"/>
        <v>0</v>
      </c>
      <c r="AL1162" t="str">
        <f t="shared" si="273"/>
        <v>N</v>
      </c>
      <c r="AM1162" s="21">
        <f t="shared" si="274"/>
        <v>63101.5006063609</v>
      </c>
    </row>
    <row r="1163" ht="15" customHeight="1" spans="1:39">
      <c r="A1163" s="52" t="s">
        <v>2190</v>
      </c>
      <c r="B1163" s="52" t="s">
        <v>453</v>
      </c>
      <c r="C1163" s="52" t="s">
        <v>454</v>
      </c>
      <c r="D1163" s="52" t="s">
        <v>929</v>
      </c>
      <c r="E1163" s="10" t="s">
        <v>456</v>
      </c>
      <c r="F1163" s="52" t="s">
        <v>455</v>
      </c>
      <c r="G1163" s="52" t="s">
        <v>185</v>
      </c>
      <c r="H1163" s="52" t="s">
        <v>224</v>
      </c>
      <c r="I1163" s="52" t="s">
        <v>938</v>
      </c>
      <c r="J1163" s="52" t="s">
        <v>165</v>
      </c>
      <c r="K1163" s="52" t="s">
        <v>931</v>
      </c>
      <c r="L1163" s="53" t="s">
        <v>291</v>
      </c>
      <c r="M1163" s="13">
        <v>1095</v>
      </c>
      <c r="N1163" s="14">
        <f t="shared" si="263"/>
        <v>3</v>
      </c>
      <c r="O1163" s="15">
        <v>6660</v>
      </c>
      <c r="P1163" s="15">
        <f t="shared" si="264"/>
        <v>7292700</v>
      </c>
      <c r="Q1163" s="16">
        <f>IFERROR(VLOOKUP(G1163,SCENARIOS!$A$13:$E$18,2,0),0.025)</f>
        <v>0.03</v>
      </c>
      <c r="R1163" s="52">
        <f>IFERROR(VLOOKUP(L1163,INPUTS!$A$107:$B$120,2,0),0.0082)</f>
        <v>0.0079</v>
      </c>
      <c r="S1163" s="52">
        <f t="shared" si="265"/>
        <v>52.614</v>
      </c>
      <c r="T1163" s="15">
        <f t="shared" si="266"/>
        <v>57612.33</v>
      </c>
      <c r="U1163" s="15">
        <f>T1163/INPUTS!$B$7*1000</f>
        <v>72015412.5</v>
      </c>
      <c r="V1163" s="15">
        <f>T1163*INPUTS!$B$6</f>
        <v>182054.9628</v>
      </c>
      <c r="W1163" s="54" t="s">
        <v>396</v>
      </c>
      <c r="X1163" s="54" t="s">
        <v>396</v>
      </c>
      <c r="Y1163" s="67">
        <f>IFERROR(VLOOKUP(E1163,INPUTS!$A$44:$B$103,2,0),0)</f>
        <v>0</v>
      </c>
      <c r="Z1163" s="15">
        <f t="shared" si="267"/>
        <v>0</v>
      </c>
      <c r="AA1163" s="20">
        <f>IFERROR(VLOOKUP(E1163,INPUTS!$A$44:$C$103,3,0),SCENARIOS!$J$23)</f>
        <v>0</v>
      </c>
      <c r="AB1163" s="15">
        <f t="shared" si="268"/>
        <v>0</v>
      </c>
      <c r="AC1163" s="20">
        <f>IFERROR(VLOOKUP($E1163,INPUTS!$A$44:$G$103,4,0),SCENARIOS!$K$23)</f>
        <v>0</v>
      </c>
      <c r="AD1163" s="15">
        <f t="shared" si="269"/>
        <v>0</v>
      </c>
      <c r="AE1163" s="20">
        <f>IFERROR(VLOOKUP($E1163,INPUTS!$A$44:$G$103,5,0),SCENARIOS!$L$23)</f>
        <v>0</v>
      </c>
      <c r="AF1163" s="15">
        <f t="shared" si="270"/>
        <v>0</v>
      </c>
      <c r="AG1163" s="20">
        <f>IFERROR(VLOOKUP($E1163,INPUTS!$A$44:$G$103,6,0),SCENARIOS!$M$23)</f>
        <v>0</v>
      </c>
      <c r="AH1163" s="15">
        <f t="shared" si="271"/>
        <v>0</v>
      </c>
      <c r="AI1163" s="20">
        <f>IFERROR(VLOOKUP($E1163,INPUTS!$A$44:$G$103,7,0),SCENARIOS!$N$23)</f>
        <v>0</v>
      </c>
      <c r="AJ1163" s="15">
        <f t="shared" si="272"/>
        <v>0</v>
      </c>
      <c r="AL1163" t="str">
        <f t="shared" si="273"/>
        <v>N</v>
      </c>
      <c r="AM1163" s="21">
        <f t="shared" si="274"/>
        <v>120627.425029955</v>
      </c>
    </row>
    <row r="1164" ht="15" customHeight="1" spans="1:39">
      <c r="A1164" s="52" t="s">
        <v>2191</v>
      </c>
      <c r="B1164" s="52" t="s">
        <v>453</v>
      </c>
      <c r="C1164" s="52" t="s">
        <v>454</v>
      </c>
      <c r="D1164" s="52" t="s">
        <v>929</v>
      </c>
      <c r="E1164" s="10" t="s">
        <v>456</v>
      </c>
      <c r="F1164" s="52" t="s">
        <v>455</v>
      </c>
      <c r="G1164" s="52" t="s">
        <v>185</v>
      </c>
      <c r="H1164" s="52" t="s">
        <v>203</v>
      </c>
      <c r="I1164" s="52" t="s">
        <v>399</v>
      </c>
      <c r="J1164" s="52" t="s">
        <v>165</v>
      </c>
      <c r="K1164" s="52" t="s">
        <v>931</v>
      </c>
      <c r="L1164" s="53" t="s">
        <v>291</v>
      </c>
      <c r="M1164" s="13">
        <v>730</v>
      </c>
      <c r="N1164" s="14">
        <f t="shared" si="263"/>
        <v>2</v>
      </c>
      <c r="O1164" s="15">
        <v>6140</v>
      </c>
      <c r="P1164" s="15">
        <f t="shared" si="264"/>
        <v>4482200</v>
      </c>
      <c r="Q1164" s="16">
        <f>IFERROR(VLOOKUP(G1164,SCENARIOS!$A$13:$E$18,2,0),0.025)</f>
        <v>0.03</v>
      </c>
      <c r="R1164" s="52">
        <f>IFERROR(VLOOKUP(L1164,INPUTS!$A$107:$B$120,2,0),0.0082)</f>
        <v>0.0079</v>
      </c>
      <c r="S1164" s="52">
        <f t="shared" si="265"/>
        <v>48.506</v>
      </c>
      <c r="T1164" s="15">
        <f t="shared" si="266"/>
        <v>35409.38</v>
      </c>
      <c r="U1164" s="15">
        <f>T1164/INPUTS!$B$7*1000</f>
        <v>44261725</v>
      </c>
      <c r="V1164" s="15">
        <f>T1164*INPUTS!$B$6</f>
        <v>111893.6408</v>
      </c>
      <c r="W1164" s="54" t="s">
        <v>396</v>
      </c>
      <c r="X1164" s="54" t="s">
        <v>396</v>
      </c>
      <c r="Y1164" s="67">
        <f>IFERROR(VLOOKUP(E1164,INPUTS!$A$44:$B$103,2,0),0)</f>
        <v>0</v>
      </c>
      <c r="Z1164" s="15">
        <f t="shared" si="267"/>
        <v>0</v>
      </c>
      <c r="AA1164" s="20">
        <f>IFERROR(VLOOKUP(E1164,INPUTS!$A$44:$C$103,3,0),SCENARIOS!$J$23)</f>
        <v>0</v>
      </c>
      <c r="AB1164" s="15">
        <f t="shared" si="268"/>
        <v>0</v>
      </c>
      <c r="AC1164" s="20">
        <f>IFERROR(VLOOKUP($E1164,INPUTS!$A$44:$G$103,4,0),SCENARIOS!$K$23)</f>
        <v>0</v>
      </c>
      <c r="AD1164" s="15">
        <f t="shared" si="269"/>
        <v>0</v>
      </c>
      <c r="AE1164" s="20">
        <f>IFERROR(VLOOKUP($E1164,INPUTS!$A$44:$G$103,5,0),SCENARIOS!$L$23)</f>
        <v>0</v>
      </c>
      <c r="AF1164" s="15">
        <f t="shared" si="270"/>
        <v>0</v>
      </c>
      <c r="AG1164" s="20">
        <f>IFERROR(VLOOKUP($E1164,INPUTS!$A$44:$G$103,6,0),SCENARIOS!$M$23)</f>
        <v>0</v>
      </c>
      <c r="AH1164" s="15">
        <f t="shared" si="271"/>
        <v>0</v>
      </c>
      <c r="AI1164" s="20">
        <f>IFERROR(VLOOKUP($E1164,INPUTS!$A$44:$G$103,7,0),SCENARIOS!$N$23)</f>
        <v>0</v>
      </c>
      <c r="AJ1164" s="15">
        <f t="shared" si="272"/>
        <v>0</v>
      </c>
      <c r="AL1164" t="str">
        <f t="shared" si="273"/>
        <v>Y</v>
      </c>
      <c r="AM1164" s="21">
        <f t="shared" si="274"/>
        <v>74139.3783467393</v>
      </c>
    </row>
    <row r="1165" ht="15" customHeight="1" spans="1:39">
      <c r="A1165" s="52" t="s">
        <v>2192</v>
      </c>
      <c r="B1165" s="52" t="s">
        <v>453</v>
      </c>
      <c r="C1165" s="52" t="s">
        <v>454</v>
      </c>
      <c r="D1165" s="52" t="s">
        <v>929</v>
      </c>
      <c r="E1165" s="10" t="s">
        <v>456</v>
      </c>
      <c r="F1165" s="52" t="s">
        <v>455</v>
      </c>
      <c r="G1165" s="52" t="s">
        <v>185</v>
      </c>
      <c r="H1165" s="52" t="s">
        <v>222</v>
      </c>
      <c r="I1165" s="52" t="s">
        <v>655</v>
      </c>
      <c r="J1165" s="52" t="s">
        <v>165</v>
      </c>
      <c r="K1165" s="52" t="s">
        <v>931</v>
      </c>
      <c r="L1165" s="53" t="s">
        <v>291</v>
      </c>
      <c r="M1165" s="13">
        <v>365</v>
      </c>
      <c r="N1165" s="14">
        <f t="shared" si="263"/>
        <v>1</v>
      </c>
      <c r="O1165" s="15">
        <v>6020</v>
      </c>
      <c r="P1165" s="15">
        <f t="shared" si="264"/>
        <v>2197300</v>
      </c>
      <c r="Q1165" s="16">
        <f>IFERROR(VLOOKUP(G1165,SCENARIOS!$A$13:$E$18,2,0),0.025)</f>
        <v>0.03</v>
      </c>
      <c r="R1165" s="52">
        <f>IFERROR(VLOOKUP(L1165,INPUTS!$A$107:$B$120,2,0),0.0082)</f>
        <v>0.0079</v>
      </c>
      <c r="S1165" s="52">
        <f t="shared" si="265"/>
        <v>47.558</v>
      </c>
      <c r="T1165" s="15">
        <f t="shared" si="266"/>
        <v>17358.67</v>
      </c>
      <c r="U1165" s="15">
        <f>T1165/INPUTS!$B$7*1000</f>
        <v>21698337.5</v>
      </c>
      <c r="V1165" s="15">
        <f>T1165*INPUTS!$B$6</f>
        <v>54853.3972</v>
      </c>
      <c r="W1165" s="54" t="s">
        <v>396</v>
      </c>
      <c r="X1165" s="54" t="s">
        <v>396</v>
      </c>
      <c r="Y1165" s="67">
        <f>IFERROR(VLOOKUP(E1165,INPUTS!$A$44:$B$103,2,0),0)</f>
        <v>0</v>
      </c>
      <c r="Z1165" s="15">
        <f t="shared" si="267"/>
        <v>0</v>
      </c>
      <c r="AA1165" s="20">
        <f>IFERROR(VLOOKUP(E1165,INPUTS!$A$44:$C$103,3,0),SCENARIOS!$J$23)</f>
        <v>0</v>
      </c>
      <c r="AB1165" s="15">
        <f t="shared" si="268"/>
        <v>0</v>
      </c>
      <c r="AC1165" s="20">
        <f>IFERROR(VLOOKUP($E1165,INPUTS!$A$44:$G$103,4,0),SCENARIOS!$K$23)</f>
        <v>0</v>
      </c>
      <c r="AD1165" s="15">
        <f t="shared" si="269"/>
        <v>0</v>
      </c>
      <c r="AE1165" s="20">
        <f>IFERROR(VLOOKUP($E1165,INPUTS!$A$44:$G$103,5,0),SCENARIOS!$L$23)</f>
        <v>0</v>
      </c>
      <c r="AF1165" s="15">
        <f t="shared" si="270"/>
        <v>0</v>
      </c>
      <c r="AG1165" s="20">
        <f>IFERROR(VLOOKUP($E1165,INPUTS!$A$44:$G$103,6,0),SCENARIOS!$M$23)</f>
        <v>0</v>
      </c>
      <c r="AH1165" s="15">
        <f t="shared" si="271"/>
        <v>0</v>
      </c>
      <c r="AI1165" s="20">
        <f>IFERROR(VLOOKUP($E1165,INPUTS!$A$44:$G$103,7,0),SCENARIOS!$N$23)</f>
        <v>0</v>
      </c>
      <c r="AJ1165" s="15">
        <f t="shared" si="272"/>
        <v>0</v>
      </c>
      <c r="AL1165" t="str">
        <f t="shared" si="273"/>
        <v>N</v>
      </c>
      <c r="AM1165" s="21">
        <f t="shared" si="274"/>
        <v>36345.2001341507</v>
      </c>
    </row>
    <row r="1166" ht="15" customHeight="1" spans="1:39">
      <c r="A1166" s="52" t="s">
        <v>2193</v>
      </c>
      <c r="B1166" s="52" t="s">
        <v>453</v>
      </c>
      <c r="C1166" s="52" t="s">
        <v>454</v>
      </c>
      <c r="D1166" s="52" t="s">
        <v>929</v>
      </c>
      <c r="E1166" s="10" t="s">
        <v>456</v>
      </c>
      <c r="F1166" s="52" t="s">
        <v>455</v>
      </c>
      <c r="G1166" s="52" t="s">
        <v>185</v>
      </c>
      <c r="H1166" s="52" t="s">
        <v>440</v>
      </c>
      <c r="I1166" s="52" t="s">
        <v>439</v>
      </c>
      <c r="J1166" s="52" t="s">
        <v>177</v>
      </c>
      <c r="K1166" s="52" t="s">
        <v>931</v>
      </c>
      <c r="L1166" s="53" t="s">
        <v>291</v>
      </c>
      <c r="M1166" s="13">
        <v>1825</v>
      </c>
      <c r="N1166" s="14">
        <f t="shared" si="263"/>
        <v>5</v>
      </c>
      <c r="O1166" s="15">
        <v>3160</v>
      </c>
      <c r="P1166" s="15">
        <f t="shared" si="264"/>
        <v>5767000</v>
      </c>
      <c r="Q1166" s="16">
        <f>IFERROR(VLOOKUP(G1166,SCENARIOS!$A$13:$E$18,2,0),0.025)</f>
        <v>0.03</v>
      </c>
      <c r="R1166" s="52">
        <f>IFERROR(VLOOKUP(L1166,INPUTS!$A$107:$B$120,2,0),0.0082)</f>
        <v>0.0079</v>
      </c>
      <c r="S1166" s="52">
        <f t="shared" si="265"/>
        <v>24.964</v>
      </c>
      <c r="T1166" s="15">
        <f t="shared" si="266"/>
        <v>45559.3</v>
      </c>
      <c r="U1166" s="15">
        <f>T1166/INPUTS!$B$7*1000</f>
        <v>56949125</v>
      </c>
      <c r="V1166" s="15">
        <f>T1166*INPUTS!$B$6</f>
        <v>143967.388</v>
      </c>
      <c r="W1166" s="54" t="s">
        <v>396</v>
      </c>
      <c r="X1166" s="54" t="s">
        <v>396</v>
      </c>
      <c r="Y1166" s="67">
        <f>IFERROR(VLOOKUP(E1166,INPUTS!$A$44:$B$103,2,0),0)</f>
        <v>0</v>
      </c>
      <c r="Z1166" s="15">
        <f t="shared" si="267"/>
        <v>0</v>
      </c>
      <c r="AA1166" s="20">
        <f>IFERROR(VLOOKUP(E1166,INPUTS!$A$44:$C$103,3,0),SCENARIOS!$J$23)</f>
        <v>0</v>
      </c>
      <c r="AB1166" s="15">
        <f t="shared" si="268"/>
        <v>0</v>
      </c>
      <c r="AC1166" s="20">
        <f>IFERROR(VLOOKUP($E1166,INPUTS!$A$44:$G$103,4,0),SCENARIOS!$K$23)</f>
        <v>0</v>
      </c>
      <c r="AD1166" s="15">
        <f t="shared" si="269"/>
        <v>0</v>
      </c>
      <c r="AE1166" s="20">
        <f>IFERROR(VLOOKUP($E1166,INPUTS!$A$44:$G$103,5,0),SCENARIOS!$L$23)</f>
        <v>0</v>
      </c>
      <c r="AF1166" s="15">
        <f t="shared" si="270"/>
        <v>0</v>
      </c>
      <c r="AG1166" s="20">
        <f>IFERROR(VLOOKUP($E1166,INPUTS!$A$44:$G$103,6,0),SCENARIOS!$M$23)</f>
        <v>0</v>
      </c>
      <c r="AH1166" s="15">
        <f t="shared" si="271"/>
        <v>0</v>
      </c>
      <c r="AI1166" s="20">
        <f>IFERROR(VLOOKUP($E1166,INPUTS!$A$44:$G$103,7,0),SCENARIOS!$N$23)</f>
        <v>0</v>
      </c>
      <c r="AJ1166" s="15">
        <f t="shared" si="272"/>
        <v>0</v>
      </c>
      <c r="AL1166" t="str">
        <f t="shared" si="273"/>
        <v>Y</v>
      </c>
      <c r="AM1166" s="21">
        <f t="shared" si="274"/>
        <v>95391.0568304952</v>
      </c>
    </row>
    <row r="1167" ht="15" customHeight="1" spans="1:39">
      <c r="A1167" s="52" t="s">
        <v>2194</v>
      </c>
      <c r="B1167" s="52" t="s">
        <v>453</v>
      </c>
      <c r="C1167" s="52" t="s">
        <v>454</v>
      </c>
      <c r="D1167" s="52" t="s">
        <v>929</v>
      </c>
      <c r="E1167" s="10" t="s">
        <v>456</v>
      </c>
      <c r="F1167" s="52" t="s">
        <v>455</v>
      </c>
      <c r="G1167" s="52" t="s">
        <v>185</v>
      </c>
      <c r="H1167" s="52" t="s">
        <v>640</v>
      </c>
      <c r="I1167" s="52" t="s">
        <v>639</v>
      </c>
      <c r="J1167" s="52" t="s">
        <v>1852</v>
      </c>
      <c r="K1167" s="52" t="s">
        <v>931</v>
      </c>
      <c r="L1167" s="53" t="s">
        <v>286</v>
      </c>
      <c r="M1167" s="13">
        <v>3650</v>
      </c>
      <c r="N1167" s="14">
        <f t="shared" si="263"/>
        <v>10</v>
      </c>
      <c r="O1167" s="15">
        <v>1160</v>
      </c>
      <c r="P1167" s="15">
        <f t="shared" si="264"/>
        <v>4234000</v>
      </c>
      <c r="Q1167" s="16">
        <f>IFERROR(VLOOKUP(G1167,SCENARIOS!$A$13:$E$18,2,0),0.025)</f>
        <v>0.03</v>
      </c>
      <c r="R1167" s="52">
        <f>IFERROR(VLOOKUP(L1167,INPUTS!$A$107:$B$120,2,0),0.0082)</f>
        <v>0.0039</v>
      </c>
      <c r="S1167" s="52">
        <f t="shared" si="265"/>
        <v>4.524</v>
      </c>
      <c r="T1167" s="15">
        <f t="shared" si="266"/>
        <v>16512.6</v>
      </c>
      <c r="U1167" s="15">
        <f>T1167/INPUTS!$B$7*1000</f>
        <v>20640750</v>
      </c>
      <c r="V1167" s="15">
        <f>T1167*INPUTS!$B$6</f>
        <v>52179.816</v>
      </c>
      <c r="W1167" s="54" t="s">
        <v>396</v>
      </c>
      <c r="X1167" s="54" t="s">
        <v>396</v>
      </c>
      <c r="Y1167" s="67">
        <f>IFERROR(VLOOKUP(E1167,INPUTS!$A$44:$B$103,2,0),0)</f>
        <v>0</v>
      </c>
      <c r="Z1167" s="15">
        <f t="shared" si="267"/>
        <v>0</v>
      </c>
      <c r="AA1167" s="20">
        <f>IFERROR(VLOOKUP(E1167,INPUTS!$A$44:$C$103,3,0),SCENARIOS!$J$23)</f>
        <v>0</v>
      </c>
      <c r="AB1167" s="15">
        <f t="shared" si="268"/>
        <v>0</v>
      </c>
      <c r="AC1167" s="20">
        <f>IFERROR(VLOOKUP($E1167,INPUTS!$A$44:$G$103,4,0),SCENARIOS!$K$23)</f>
        <v>0</v>
      </c>
      <c r="AD1167" s="15">
        <f t="shared" si="269"/>
        <v>0</v>
      </c>
      <c r="AE1167" s="20">
        <f>IFERROR(VLOOKUP($E1167,INPUTS!$A$44:$G$103,5,0),SCENARIOS!$L$23)</f>
        <v>0</v>
      </c>
      <c r="AF1167" s="15">
        <f t="shared" si="270"/>
        <v>0</v>
      </c>
      <c r="AG1167" s="20">
        <f>IFERROR(VLOOKUP($E1167,INPUTS!$A$44:$G$103,6,0),SCENARIOS!$M$23)</f>
        <v>0</v>
      </c>
      <c r="AH1167" s="15">
        <f t="shared" si="271"/>
        <v>0</v>
      </c>
      <c r="AI1167" s="20">
        <f>IFERROR(VLOOKUP($E1167,INPUTS!$A$44:$G$103,7,0),SCENARIOS!$N$23)</f>
        <v>0</v>
      </c>
      <c r="AJ1167" s="15">
        <f t="shared" si="272"/>
        <v>0</v>
      </c>
      <c r="AL1167" t="str">
        <f t="shared" si="273"/>
        <v>Y</v>
      </c>
      <c r="AM1167" s="21">
        <f t="shared" si="274"/>
        <v>34573.7174412082</v>
      </c>
    </row>
    <row r="1168" ht="15" customHeight="1" spans="1:39">
      <c r="A1168" s="52" t="s">
        <v>2195</v>
      </c>
      <c r="B1168" s="52" t="s">
        <v>453</v>
      </c>
      <c r="C1168" s="52" t="s">
        <v>454</v>
      </c>
      <c r="D1168" s="52" t="s">
        <v>929</v>
      </c>
      <c r="E1168" s="10" t="s">
        <v>456</v>
      </c>
      <c r="F1168" s="52" t="s">
        <v>455</v>
      </c>
      <c r="G1168" s="52" t="s">
        <v>185</v>
      </c>
      <c r="H1168" s="52" t="s">
        <v>644</v>
      </c>
      <c r="I1168" s="52" t="s">
        <v>643</v>
      </c>
      <c r="J1168" s="52" t="s">
        <v>1852</v>
      </c>
      <c r="K1168" s="52" t="s">
        <v>931</v>
      </c>
      <c r="L1168" s="53" t="s">
        <v>291</v>
      </c>
      <c r="M1168" s="13">
        <v>1460</v>
      </c>
      <c r="N1168" s="14">
        <f t="shared" si="263"/>
        <v>4</v>
      </c>
      <c r="O1168" s="15">
        <v>4070</v>
      </c>
      <c r="P1168" s="15">
        <f t="shared" si="264"/>
        <v>5942200</v>
      </c>
      <c r="Q1168" s="16">
        <f>IFERROR(VLOOKUP(G1168,SCENARIOS!$A$13:$E$18,2,0),0.025)</f>
        <v>0.03</v>
      </c>
      <c r="R1168" s="52">
        <f>IFERROR(VLOOKUP(L1168,INPUTS!$A$107:$B$120,2,0),0.0082)</f>
        <v>0.0079</v>
      </c>
      <c r="S1168" s="52">
        <f t="shared" si="265"/>
        <v>32.153</v>
      </c>
      <c r="T1168" s="15">
        <f t="shared" si="266"/>
        <v>46943.38</v>
      </c>
      <c r="U1168" s="15">
        <f>T1168/INPUTS!$B$7*1000</f>
        <v>58679225</v>
      </c>
      <c r="V1168" s="15">
        <f>T1168*INPUTS!$B$6</f>
        <v>148341.0808</v>
      </c>
      <c r="W1168" s="54" t="s">
        <v>396</v>
      </c>
      <c r="X1168" s="54" t="s">
        <v>396</v>
      </c>
      <c r="Y1168" s="67">
        <f>IFERROR(VLOOKUP(E1168,INPUTS!$A$44:$B$103,2,0),0)</f>
        <v>0</v>
      </c>
      <c r="Z1168" s="15">
        <f t="shared" si="267"/>
        <v>0</v>
      </c>
      <c r="AA1168" s="20">
        <f>IFERROR(VLOOKUP(E1168,INPUTS!$A$44:$C$103,3,0),SCENARIOS!$J$23)</f>
        <v>0</v>
      </c>
      <c r="AB1168" s="15">
        <f t="shared" si="268"/>
        <v>0</v>
      </c>
      <c r="AC1168" s="20">
        <f>IFERROR(VLOOKUP($E1168,INPUTS!$A$44:$G$103,4,0),SCENARIOS!$K$23)</f>
        <v>0</v>
      </c>
      <c r="AD1168" s="15">
        <f t="shared" si="269"/>
        <v>0</v>
      </c>
      <c r="AE1168" s="20">
        <f>IFERROR(VLOOKUP($E1168,INPUTS!$A$44:$G$103,5,0),SCENARIOS!$L$23)</f>
        <v>0</v>
      </c>
      <c r="AF1168" s="15">
        <f t="shared" si="270"/>
        <v>0</v>
      </c>
      <c r="AG1168" s="20">
        <f>IFERROR(VLOOKUP($E1168,INPUTS!$A$44:$G$103,6,0),SCENARIOS!$M$23)</f>
        <v>0</v>
      </c>
      <c r="AH1168" s="15">
        <f t="shared" si="271"/>
        <v>0</v>
      </c>
      <c r="AI1168" s="20">
        <f>IFERROR(VLOOKUP($E1168,INPUTS!$A$44:$G$103,7,0),SCENARIOS!$N$23)</f>
        <v>0</v>
      </c>
      <c r="AJ1168" s="15">
        <f t="shared" si="272"/>
        <v>0</v>
      </c>
      <c r="AL1168" t="str">
        <f t="shared" si="273"/>
        <v>N</v>
      </c>
      <c r="AM1168" s="21">
        <f t="shared" si="274"/>
        <v>98289.0129873711</v>
      </c>
    </row>
    <row r="1169" ht="15" customHeight="1" spans="1:39">
      <c r="A1169" s="52" t="s">
        <v>2196</v>
      </c>
      <c r="B1169" s="52" t="s">
        <v>641</v>
      </c>
      <c r="C1169" s="52" t="s">
        <v>642</v>
      </c>
      <c r="D1169" s="52" t="s">
        <v>929</v>
      </c>
      <c r="E1169" s="10" t="s">
        <v>644</v>
      </c>
      <c r="F1169" s="52" t="s">
        <v>643</v>
      </c>
      <c r="G1169" s="52" t="s">
        <v>185</v>
      </c>
      <c r="H1169" s="52" t="s">
        <v>224</v>
      </c>
      <c r="I1169" s="52" t="s">
        <v>938</v>
      </c>
      <c r="J1169" s="52" t="s">
        <v>165</v>
      </c>
      <c r="K1169" s="52" t="s">
        <v>931</v>
      </c>
      <c r="L1169" s="53" t="s">
        <v>288</v>
      </c>
      <c r="M1169" s="13">
        <v>1095</v>
      </c>
      <c r="N1169" s="14">
        <f t="shared" si="263"/>
        <v>3</v>
      </c>
      <c r="O1169" s="15">
        <v>9050</v>
      </c>
      <c r="P1169" s="15">
        <f t="shared" si="264"/>
        <v>9909750</v>
      </c>
      <c r="Q1169" s="16">
        <f>IFERROR(VLOOKUP(G1169,SCENARIOS!$A$13:$E$18,2,0),0.025)</f>
        <v>0.03</v>
      </c>
      <c r="R1169" s="52">
        <f>IFERROR(VLOOKUP(L1169,INPUTS!$A$107:$B$120,2,0),0.0082)</f>
        <v>0.0085</v>
      </c>
      <c r="S1169" s="52">
        <f t="shared" si="265"/>
        <v>76.925</v>
      </c>
      <c r="T1169" s="15">
        <f t="shared" si="266"/>
        <v>84232.875</v>
      </c>
      <c r="U1169" s="15">
        <f>T1169/INPUTS!$B$7*1000</f>
        <v>105291093.75</v>
      </c>
      <c r="V1169" s="15">
        <f>T1169*INPUTS!$B$6</f>
        <v>266175.885</v>
      </c>
      <c r="W1169" s="54" t="s">
        <v>396</v>
      </c>
      <c r="X1169" s="54" t="s">
        <v>396</v>
      </c>
      <c r="Y1169" s="67">
        <f>IFERROR(VLOOKUP(E1169,INPUTS!$A$44:$B$103,2,0),0)</f>
        <v>0</v>
      </c>
      <c r="Z1169" s="15">
        <f t="shared" si="267"/>
        <v>0</v>
      </c>
      <c r="AA1169" s="20">
        <f>IFERROR(VLOOKUP(E1169,INPUTS!$A$44:$C$103,3,0),SCENARIOS!$J$23)</f>
        <v>0</v>
      </c>
      <c r="AB1169" s="15">
        <f t="shared" si="268"/>
        <v>0</v>
      </c>
      <c r="AC1169" s="20">
        <f>IFERROR(VLOOKUP($E1169,INPUTS!$A$44:$G$103,4,0),SCENARIOS!$K$23)</f>
        <v>0</v>
      </c>
      <c r="AD1169" s="15">
        <f t="shared" si="269"/>
        <v>0</v>
      </c>
      <c r="AE1169" s="20">
        <f>IFERROR(VLOOKUP($E1169,INPUTS!$A$44:$G$103,5,0),SCENARIOS!$L$23)</f>
        <v>0</v>
      </c>
      <c r="AF1169" s="15">
        <f t="shared" si="270"/>
        <v>0</v>
      </c>
      <c r="AG1169" s="20">
        <f>IFERROR(VLOOKUP($E1169,INPUTS!$A$44:$G$103,6,0),SCENARIOS!$M$23)</f>
        <v>0</v>
      </c>
      <c r="AH1169" s="15">
        <f t="shared" si="271"/>
        <v>0</v>
      </c>
      <c r="AI1169" s="20">
        <f>IFERROR(VLOOKUP($E1169,INPUTS!$A$44:$G$103,7,0),SCENARIOS!$N$23)</f>
        <v>0</v>
      </c>
      <c r="AJ1169" s="15">
        <f t="shared" si="272"/>
        <v>0</v>
      </c>
      <c r="AL1169" t="str">
        <f t="shared" si="273"/>
        <v>Y</v>
      </c>
      <c r="AM1169" s="21">
        <f t="shared" si="274"/>
        <v>176364.934626322</v>
      </c>
    </row>
    <row r="1170" ht="15" customHeight="1" spans="1:39">
      <c r="A1170" s="52" t="s">
        <v>2197</v>
      </c>
      <c r="B1170" s="52" t="s">
        <v>641</v>
      </c>
      <c r="C1170" s="52" t="s">
        <v>642</v>
      </c>
      <c r="D1170" s="52" t="s">
        <v>929</v>
      </c>
      <c r="E1170" s="10" t="s">
        <v>644</v>
      </c>
      <c r="F1170" s="52" t="s">
        <v>643</v>
      </c>
      <c r="G1170" s="52" t="s">
        <v>185</v>
      </c>
      <c r="H1170" s="52" t="s">
        <v>200</v>
      </c>
      <c r="I1170" s="52" t="s">
        <v>391</v>
      </c>
      <c r="J1170" s="52" t="s">
        <v>165</v>
      </c>
      <c r="K1170" s="52" t="s">
        <v>931</v>
      </c>
      <c r="L1170" s="53" t="s">
        <v>288</v>
      </c>
      <c r="M1170" s="13">
        <v>730</v>
      </c>
      <c r="N1170" s="14">
        <f t="shared" si="263"/>
        <v>2</v>
      </c>
      <c r="O1170" s="15">
        <v>9050</v>
      </c>
      <c r="P1170" s="15">
        <f t="shared" si="264"/>
        <v>6606500</v>
      </c>
      <c r="Q1170" s="16">
        <f>IFERROR(VLOOKUP(G1170,SCENARIOS!$A$13:$E$18,2,0),0.025)</f>
        <v>0.03</v>
      </c>
      <c r="R1170" s="52">
        <f>IFERROR(VLOOKUP(L1170,INPUTS!$A$107:$B$120,2,0),0.0082)</f>
        <v>0.0085</v>
      </c>
      <c r="S1170" s="52">
        <f t="shared" si="265"/>
        <v>76.925</v>
      </c>
      <c r="T1170" s="15">
        <f t="shared" si="266"/>
        <v>56155.25</v>
      </c>
      <c r="U1170" s="15">
        <f>T1170/INPUTS!$B$7*1000</f>
        <v>70194062.5</v>
      </c>
      <c r="V1170" s="15">
        <f>T1170*INPUTS!$B$6</f>
        <v>177450.59</v>
      </c>
      <c r="W1170" s="54" t="s">
        <v>396</v>
      </c>
      <c r="X1170" s="54" t="s">
        <v>396</v>
      </c>
      <c r="Y1170" s="67">
        <f>IFERROR(VLOOKUP(E1170,INPUTS!$A$44:$B$103,2,0),0)</f>
        <v>0</v>
      </c>
      <c r="Z1170" s="15">
        <f t="shared" si="267"/>
        <v>0</v>
      </c>
      <c r="AA1170" s="20">
        <f>IFERROR(VLOOKUP(E1170,INPUTS!$A$44:$C$103,3,0),SCENARIOS!$J$23)</f>
        <v>0</v>
      </c>
      <c r="AB1170" s="15">
        <f t="shared" si="268"/>
        <v>0</v>
      </c>
      <c r="AC1170" s="20">
        <f>IFERROR(VLOOKUP($E1170,INPUTS!$A$44:$G$103,4,0),SCENARIOS!$K$23)</f>
        <v>0</v>
      </c>
      <c r="AD1170" s="15">
        <f t="shared" si="269"/>
        <v>0</v>
      </c>
      <c r="AE1170" s="20">
        <f>IFERROR(VLOOKUP($E1170,INPUTS!$A$44:$G$103,5,0),SCENARIOS!$L$23)</f>
        <v>0</v>
      </c>
      <c r="AF1170" s="15">
        <f t="shared" si="270"/>
        <v>0</v>
      </c>
      <c r="AG1170" s="20">
        <f>IFERROR(VLOOKUP($E1170,INPUTS!$A$44:$G$103,6,0),SCENARIOS!$M$23)</f>
        <v>0</v>
      </c>
      <c r="AH1170" s="15">
        <f t="shared" si="271"/>
        <v>0</v>
      </c>
      <c r="AI1170" s="20">
        <f>IFERROR(VLOOKUP($E1170,INPUTS!$A$44:$G$103,7,0),SCENARIOS!$N$23)</f>
        <v>0</v>
      </c>
      <c r="AJ1170" s="15">
        <f t="shared" si="272"/>
        <v>0</v>
      </c>
      <c r="AL1170" t="str">
        <f t="shared" si="273"/>
        <v>Y</v>
      </c>
      <c r="AM1170" s="21">
        <f t="shared" si="274"/>
        <v>117576.623084215</v>
      </c>
    </row>
    <row r="1171" ht="15" customHeight="1" spans="1:39">
      <c r="A1171" s="52" t="s">
        <v>2198</v>
      </c>
      <c r="B1171" s="52" t="s">
        <v>641</v>
      </c>
      <c r="C1171" s="52" t="s">
        <v>642</v>
      </c>
      <c r="D1171" s="52" t="s">
        <v>929</v>
      </c>
      <c r="E1171" s="10" t="s">
        <v>644</v>
      </c>
      <c r="F1171" s="52" t="s">
        <v>643</v>
      </c>
      <c r="G1171" s="52" t="s">
        <v>185</v>
      </c>
      <c r="H1171" s="52" t="s">
        <v>204</v>
      </c>
      <c r="I1171" s="52" t="s">
        <v>405</v>
      </c>
      <c r="J1171" s="52" t="s">
        <v>165</v>
      </c>
      <c r="K1171" s="52" t="s">
        <v>931</v>
      </c>
      <c r="L1171" s="53" t="s">
        <v>288</v>
      </c>
      <c r="M1171" s="13">
        <v>365</v>
      </c>
      <c r="N1171" s="14">
        <f t="shared" si="263"/>
        <v>1</v>
      </c>
      <c r="O1171" s="15">
        <v>9560</v>
      </c>
      <c r="P1171" s="15">
        <f t="shared" si="264"/>
        <v>3489400</v>
      </c>
      <c r="Q1171" s="16">
        <f>IFERROR(VLOOKUP(G1171,SCENARIOS!$A$13:$E$18,2,0),0.025)</f>
        <v>0.03</v>
      </c>
      <c r="R1171" s="52">
        <f>IFERROR(VLOOKUP(L1171,INPUTS!$A$107:$B$120,2,0),0.0082)</f>
        <v>0.0085</v>
      </c>
      <c r="S1171" s="52">
        <f t="shared" si="265"/>
        <v>81.26</v>
      </c>
      <c r="T1171" s="15">
        <f t="shared" si="266"/>
        <v>29659.9</v>
      </c>
      <c r="U1171" s="15">
        <f>T1171/INPUTS!$B$7*1000</f>
        <v>37074875</v>
      </c>
      <c r="V1171" s="15">
        <f>T1171*INPUTS!$B$6</f>
        <v>93725.284</v>
      </c>
      <c r="W1171" s="54" t="s">
        <v>396</v>
      </c>
      <c r="X1171" s="54" t="s">
        <v>396</v>
      </c>
      <c r="Y1171" s="67">
        <f>IFERROR(VLOOKUP(E1171,INPUTS!$A$44:$B$103,2,0),0)</f>
        <v>0</v>
      </c>
      <c r="Z1171" s="15">
        <f t="shared" si="267"/>
        <v>0</v>
      </c>
      <c r="AA1171" s="20">
        <f>IFERROR(VLOOKUP(E1171,INPUTS!$A$44:$C$103,3,0),SCENARIOS!$J$23)</f>
        <v>0</v>
      </c>
      <c r="AB1171" s="15">
        <f t="shared" si="268"/>
        <v>0</v>
      </c>
      <c r="AC1171" s="20">
        <f>IFERROR(VLOOKUP($E1171,INPUTS!$A$44:$G$103,4,0),SCENARIOS!$K$23)</f>
        <v>0</v>
      </c>
      <c r="AD1171" s="15">
        <f t="shared" si="269"/>
        <v>0</v>
      </c>
      <c r="AE1171" s="20">
        <f>IFERROR(VLOOKUP($E1171,INPUTS!$A$44:$G$103,5,0),SCENARIOS!$L$23)</f>
        <v>0</v>
      </c>
      <c r="AF1171" s="15">
        <f t="shared" si="270"/>
        <v>0</v>
      </c>
      <c r="AG1171" s="20">
        <f>IFERROR(VLOOKUP($E1171,INPUTS!$A$44:$G$103,6,0),SCENARIOS!$M$23)</f>
        <v>0</v>
      </c>
      <c r="AH1171" s="15">
        <f t="shared" si="271"/>
        <v>0</v>
      </c>
      <c r="AI1171" s="20">
        <f>IFERROR(VLOOKUP($E1171,INPUTS!$A$44:$G$103,7,0),SCENARIOS!$N$23)</f>
        <v>0</v>
      </c>
      <c r="AJ1171" s="15">
        <f t="shared" si="272"/>
        <v>0</v>
      </c>
      <c r="AL1171" t="str">
        <f t="shared" si="273"/>
        <v>Y</v>
      </c>
      <c r="AM1171" s="21">
        <f t="shared" si="274"/>
        <v>62101.244015751</v>
      </c>
    </row>
    <row r="1172" ht="15" customHeight="1" spans="1:39">
      <c r="A1172" s="52" t="s">
        <v>2199</v>
      </c>
      <c r="B1172" s="52" t="s">
        <v>641</v>
      </c>
      <c r="C1172" s="52" t="s">
        <v>642</v>
      </c>
      <c r="D1172" s="52" t="s">
        <v>929</v>
      </c>
      <c r="E1172" s="10" t="s">
        <v>644</v>
      </c>
      <c r="F1172" s="52" t="s">
        <v>643</v>
      </c>
      <c r="G1172" s="52" t="s">
        <v>185</v>
      </c>
      <c r="H1172" s="52" t="s">
        <v>640</v>
      </c>
      <c r="I1172" s="52" t="s">
        <v>639</v>
      </c>
      <c r="J1172" s="52" t="s">
        <v>1852</v>
      </c>
      <c r="K1172" s="52" t="s">
        <v>931</v>
      </c>
      <c r="L1172" s="53" t="s">
        <v>286</v>
      </c>
      <c r="M1172" s="13">
        <v>1825</v>
      </c>
      <c r="N1172" s="14">
        <f t="shared" si="263"/>
        <v>5</v>
      </c>
      <c r="O1172" s="15">
        <v>2840</v>
      </c>
      <c r="P1172" s="15">
        <f t="shared" si="264"/>
        <v>5183000</v>
      </c>
      <c r="Q1172" s="16">
        <f>IFERROR(VLOOKUP(G1172,SCENARIOS!$A$13:$E$18,2,0),0.025)</f>
        <v>0.03</v>
      </c>
      <c r="R1172" s="52">
        <f>IFERROR(VLOOKUP(L1172,INPUTS!$A$107:$B$120,2,0),0.0082)</f>
        <v>0.0039</v>
      </c>
      <c r="S1172" s="52">
        <f t="shared" si="265"/>
        <v>11.076</v>
      </c>
      <c r="T1172" s="15">
        <f t="shared" si="266"/>
        <v>20213.7</v>
      </c>
      <c r="U1172" s="15">
        <f>T1172/INPUTS!$B$7*1000</f>
        <v>25267125</v>
      </c>
      <c r="V1172" s="15">
        <f>T1172*INPUTS!$B$6</f>
        <v>63875.292</v>
      </c>
      <c r="W1172" s="54" t="s">
        <v>396</v>
      </c>
      <c r="X1172" s="54" t="s">
        <v>396</v>
      </c>
      <c r="Y1172" s="67">
        <f>IFERROR(VLOOKUP(E1172,INPUTS!$A$44:$B$103,2,0),0)</f>
        <v>0</v>
      </c>
      <c r="Z1172" s="15">
        <f t="shared" si="267"/>
        <v>0</v>
      </c>
      <c r="AA1172" s="20">
        <f>IFERROR(VLOOKUP(E1172,INPUTS!$A$44:$C$103,3,0),SCENARIOS!$J$23)</f>
        <v>0</v>
      </c>
      <c r="AB1172" s="15">
        <f t="shared" si="268"/>
        <v>0</v>
      </c>
      <c r="AC1172" s="20">
        <f>IFERROR(VLOOKUP($E1172,INPUTS!$A$44:$G$103,4,0),SCENARIOS!$K$23)</f>
        <v>0</v>
      </c>
      <c r="AD1172" s="15">
        <f t="shared" si="269"/>
        <v>0</v>
      </c>
      <c r="AE1172" s="20">
        <f>IFERROR(VLOOKUP($E1172,INPUTS!$A$44:$G$103,5,0),SCENARIOS!$L$23)</f>
        <v>0</v>
      </c>
      <c r="AF1172" s="15">
        <f t="shared" si="270"/>
        <v>0</v>
      </c>
      <c r="AG1172" s="20">
        <f>IFERROR(VLOOKUP($E1172,INPUTS!$A$44:$G$103,6,0),SCENARIOS!$M$23)</f>
        <v>0</v>
      </c>
      <c r="AH1172" s="15">
        <f t="shared" si="271"/>
        <v>0</v>
      </c>
      <c r="AI1172" s="20">
        <f>IFERROR(VLOOKUP($E1172,INPUTS!$A$44:$G$103,7,0),SCENARIOS!$N$23)</f>
        <v>0</v>
      </c>
      <c r="AJ1172" s="15">
        <f t="shared" si="272"/>
        <v>0</v>
      </c>
      <c r="AL1172" t="str">
        <f t="shared" si="273"/>
        <v>Y</v>
      </c>
      <c r="AM1172" s="21">
        <f t="shared" si="274"/>
        <v>42322.9989366514</v>
      </c>
    </row>
    <row r="1173" ht="15" customHeight="1" spans="1:39">
      <c r="A1173" s="52" t="s">
        <v>2200</v>
      </c>
      <c r="B1173" s="52" t="s">
        <v>641</v>
      </c>
      <c r="C1173" s="52" t="s">
        <v>642</v>
      </c>
      <c r="D1173" s="52" t="s">
        <v>929</v>
      </c>
      <c r="E1173" s="10" t="s">
        <v>644</v>
      </c>
      <c r="F1173" s="52" t="s">
        <v>643</v>
      </c>
      <c r="G1173" s="52" t="s">
        <v>185</v>
      </c>
      <c r="H1173" s="52" t="s">
        <v>1301</v>
      </c>
      <c r="I1173" s="52" t="s">
        <v>643</v>
      </c>
      <c r="J1173" s="52" t="s">
        <v>1852</v>
      </c>
      <c r="K1173" s="52" t="s">
        <v>931</v>
      </c>
      <c r="L1173" s="53" t="s">
        <v>279</v>
      </c>
      <c r="M1173" s="13">
        <v>5840</v>
      </c>
      <c r="N1173" s="14">
        <f t="shared" si="263"/>
        <v>16</v>
      </c>
      <c r="O1173" s="15">
        <v>1270</v>
      </c>
      <c r="P1173" s="15">
        <f t="shared" si="264"/>
        <v>7416800</v>
      </c>
      <c r="Q1173" s="16">
        <f>IFERROR(VLOOKUP(G1173,SCENARIOS!$A$13:$E$18,2,0),0.025)</f>
        <v>0.03</v>
      </c>
      <c r="R1173" s="52">
        <f>IFERROR(VLOOKUP(L1173,INPUTS!$A$107:$B$120,2,0),0.0082)</f>
        <v>0.0039</v>
      </c>
      <c r="S1173" s="52">
        <f t="shared" si="265"/>
        <v>4.953</v>
      </c>
      <c r="T1173" s="15">
        <f t="shared" si="266"/>
        <v>28925.52</v>
      </c>
      <c r="U1173" s="15">
        <f>T1173/INPUTS!$B$7*1000</f>
        <v>36156900</v>
      </c>
      <c r="V1173" s="15">
        <f>T1173*INPUTS!$B$6</f>
        <v>91404.6432</v>
      </c>
      <c r="W1173" s="54" t="s">
        <v>396</v>
      </c>
      <c r="X1173" s="54" t="s">
        <v>396</v>
      </c>
      <c r="Y1173" s="67">
        <f>IFERROR(VLOOKUP(E1173,INPUTS!$A$44:$B$103,2,0),0)</f>
        <v>0</v>
      </c>
      <c r="Z1173" s="15">
        <f t="shared" si="267"/>
        <v>0</v>
      </c>
      <c r="AA1173" s="20">
        <f>IFERROR(VLOOKUP(E1173,INPUTS!$A$44:$C$103,3,0),SCENARIOS!$J$23)</f>
        <v>0</v>
      </c>
      <c r="AB1173" s="15">
        <f t="shared" si="268"/>
        <v>0</v>
      </c>
      <c r="AC1173" s="20">
        <f>IFERROR(VLOOKUP($E1173,INPUTS!$A$44:$G$103,4,0),SCENARIOS!$K$23)</f>
        <v>0</v>
      </c>
      <c r="AD1173" s="15">
        <f t="shared" si="269"/>
        <v>0</v>
      </c>
      <c r="AE1173" s="20">
        <f>IFERROR(VLOOKUP($E1173,INPUTS!$A$44:$G$103,5,0),SCENARIOS!$L$23)</f>
        <v>0</v>
      </c>
      <c r="AF1173" s="15">
        <f t="shared" si="270"/>
        <v>0</v>
      </c>
      <c r="AG1173" s="20">
        <f>IFERROR(VLOOKUP($E1173,INPUTS!$A$44:$G$103,6,0),SCENARIOS!$M$23)</f>
        <v>0</v>
      </c>
      <c r="AH1173" s="15">
        <f t="shared" si="271"/>
        <v>0</v>
      </c>
      <c r="AI1173" s="20">
        <f>IFERROR(VLOOKUP($E1173,INPUTS!$A$44:$G$103,7,0),SCENARIOS!$N$23)</f>
        <v>0</v>
      </c>
      <c r="AJ1173" s="15">
        <f t="shared" si="272"/>
        <v>0</v>
      </c>
      <c r="AL1173" t="str">
        <f t="shared" si="273"/>
        <v>N</v>
      </c>
      <c r="AM1173" s="21">
        <f t="shared" si="274"/>
        <v>60563.6153797715</v>
      </c>
    </row>
    <row r="1174" ht="15" customHeight="1" spans="1:39">
      <c r="A1174" s="52" t="s">
        <v>2201</v>
      </c>
      <c r="B1174" s="52" t="s">
        <v>641</v>
      </c>
      <c r="C1174" s="52" t="s">
        <v>642</v>
      </c>
      <c r="D1174" s="52" t="s">
        <v>929</v>
      </c>
      <c r="E1174" s="10" t="s">
        <v>644</v>
      </c>
      <c r="F1174" s="52" t="s">
        <v>643</v>
      </c>
      <c r="G1174" s="52" t="s">
        <v>185</v>
      </c>
      <c r="H1174" s="52" t="s">
        <v>2202</v>
      </c>
      <c r="I1174" s="52" t="s">
        <v>643</v>
      </c>
      <c r="J1174" s="52" t="s">
        <v>1852</v>
      </c>
      <c r="K1174" s="52" t="s">
        <v>931</v>
      </c>
      <c r="L1174" s="53" t="s">
        <v>279</v>
      </c>
      <c r="M1174" s="13">
        <v>3650</v>
      </c>
      <c r="N1174" s="14">
        <f t="shared" si="263"/>
        <v>10</v>
      </c>
      <c r="O1174" s="15">
        <v>480</v>
      </c>
      <c r="P1174" s="15">
        <f t="shared" si="264"/>
        <v>1752000</v>
      </c>
      <c r="Q1174" s="16">
        <f>IFERROR(VLOOKUP(G1174,SCENARIOS!$A$13:$E$18,2,0),0.025)</f>
        <v>0.03</v>
      </c>
      <c r="R1174" s="52">
        <f>IFERROR(VLOOKUP(L1174,INPUTS!$A$107:$B$120,2,0),0.0082)</f>
        <v>0.0039</v>
      </c>
      <c r="S1174" s="52">
        <f t="shared" si="265"/>
        <v>1.872</v>
      </c>
      <c r="T1174" s="15">
        <f t="shared" si="266"/>
        <v>6832.8</v>
      </c>
      <c r="U1174" s="15">
        <f>T1174/INPUTS!$B$7*1000</f>
        <v>8541000</v>
      </c>
      <c r="V1174" s="15">
        <f>T1174*INPUTS!$B$6</f>
        <v>21591.648</v>
      </c>
      <c r="W1174" s="54" t="s">
        <v>396</v>
      </c>
      <c r="X1174" s="54" t="s">
        <v>396</v>
      </c>
      <c r="Y1174" s="67">
        <f>IFERROR(VLOOKUP(E1174,INPUTS!$A$44:$B$103,2,0),0)</f>
        <v>0</v>
      </c>
      <c r="Z1174" s="15">
        <f t="shared" si="267"/>
        <v>0</v>
      </c>
      <c r="AA1174" s="20">
        <f>IFERROR(VLOOKUP(E1174,INPUTS!$A$44:$C$103,3,0),SCENARIOS!$J$23)</f>
        <v>0</v>
      </c>
      <c r="AB1174" s="15">
        <f t="shared" si="268"/>
        <v>0</v>
      </c>
      <c r="AC1174" s="20">
        <f>IFERROR(VLOOKUP($E1174,INPUTS!$A$44:$G$103,4,0),SCENARIOS!$K$23)</f>
        <v>0</v>
      </c>
      <c r="AD1174" s="15">
        <f t="shared" si="269"/>
        <v>0</v>
      </c>
      <c r="AE1174" s="20">
        <f>IFERROR(VLOOKUP($E1174,INPUTS!$A$44:$G$103,5,0),SCENARIOS!$L$23)</f>
        <v>0</v>
      </c>
      <c r="AF1174" s="15">
        <f t="shared" si="270"/>
        <v>0</v>
      </c>
      <c r="AG1174" s="20">
        <f>IFERROR(VLOOKUP($E1174,INPUTS!$A$44:$G$103,6,0),SCENARIOS!$M$23)</f>
        <v>0</v>
      </c>
      <c r="AH1174" s="15">
        <f t="shared" si="271"/>
        <v>0</v>
      </c>
      <c r="AI1174" s="20">
        <f>IFERROR(VLOOKUP($E1174,INPUTS!$A$44:$G$103,7,0),SCENARIOS!$N$23)</f>
        <v>0</v>
      </c>
      <c r="AJ1174" s="15">
        <f t="shared" si="272"/>
        <v>0</v>
      </c>
      <c r="AL1174" t="str">
        <f t="shared" si="273"/>
        <v>N</v>
      </c>
      <c r="AM1174" s="21">
        <f t="shared" si="274"/>
        <v>14306.3658377413</v>
      </c>
    </row>
    <row r="1175" ht="15" customHeight="1" spans="1:39">
      <c r="A1175" s="52" t="s">
        <v>2203</v>
      </c>
      <c r="B1175" s="52" t="s">
        <v>641</v>
      </c>
      <c r="C1175" s="52" t="s">
        <v>642</v>
      </c>
      <c r="D1175" s="52" t="s">
        <v>929</v>
      </c>
      <c r="E1175" s="10" t="s">
        <v>644</v>
      </c>
      <c r="F1175" s="52" t="s">
        <v>643</v>
      </c>
      <c r="G1175" s="52" t="s">
        <v>185</v>
      </c>
      <c r="H1175" s="52" t="s">
        <v>2204</v>
      </c>
      <c r="I1175" s="52" t="s">
        <v>643</v>
      </c>
      <c r="J1175" s="52" t="s">
        <v>1852</v>
      </c>
      <c r="K1175" s="52" t="s">
        <v>931</v>
      </c>
      <c r="L1175" s="53" t="s">
        <v>279</v>
      </c>
      <c r="M1175" s="13">
        <v>2920</v>
      </c>
      <c r="N1175" s="14">
        <f t="shared" si="263"/>
        <v>8</v>
      </c>
      <c r="O1175" s="15">
        <v>740</v>
      </c>
      <c r="P1175" s="15">
        <f t="shared" si="264"/>
        <v>2160800</v>
      </c>
      <c r="Q1175" s="16">
        <f>IFERROR(VLOOKUP(G1175,SCENARIOS!$A$13:$E$18,2,0),0.025)</f>
        <v>0.03</v>
      </c>
      <c r="R1175" s="52">
        <f>IFERROR(VLOOKUP(L1175,INPUTS!$A$107:$B$120,2,0),0.0082)</f>
        <v>0.0039</v>
      </c>
      <c r="S1175" s="52">
        <f t="shared" si="265"/>
        <v>2.886</v>
      </c>
      <c r="T1175" s="15">
        <f t="shared" si="266"/>
        <v>8427.12</v>
      </c>
      <c r="U1175" s="15">
        <f>T1175/INPUTS!$B$7*1000</f>
        <v>10533900</v>
      </c>
      <c r="V1175" s="15">
        <f>T1175*INPUTS!$B$6</f>
        <v>26629.6992</v>
      </c>
      <c r="W1175" s="54" t="s">
        <v>396</v>
      </c>
      <c r="X1175" s="54" t="s">
        <v>396</v>
      </c>
      <c r="Y1175" s="67">
        <f>IFERROR(VLOOKUP(E1175,INPUTS!$A$44:$B$103,2,0),0)</f>
        <v>0</v>
      </c>
      <c r="Z1175" s="15">
        <f t="shared" si="267"/>
        <v>0</v>
      </c>
      <c r="AA1175" s="20">
        <f>IFERROR(VLOOKUP(E1175,INPUTS!$A$44:$C$103,3,0),SCENARIOS!$J$23)</f>
        <v>0</v>
      </c>
      <c r="AB1175" s="15">
        <f t="shared" si="268"/>
        <v>0</v>
      </c>
      <c r="AC1175" s="20">
        <f>IFERROR(VLOOKUP($E1175,INPUTS!$A$44:$G$103,4,0),SCENARIOS!$K$23)</f>
        <v>0</v>
      </c>
      <c r="AD1175" s="15">
        <f t="shared" si="269"/>
        <v>0</v>
      </c>
      <c r="AE1175" s="20">
        <f>IFERROR(VLOOKUP($E1175,INPUTS!$A$44:$G$103,5,0),SCENARIOS!$L$23)</f>
        <v>0</v>
      </c>
      <c r="AF1175" s="15">
        <f t="shared" si="270"/>
        <v>0</v>
      </c>
      <c r="AG1175" s="20">
        <f>IFERROR(VLOOKUP($E1175,INPUTS!$A$44:$G$103,6,0),SCENARIOS!$M$23)</f>
        <v>0</v>
      </c>
      <c r="AH1175" s="15">
        <f t="shared" si="271"/>
        <v>0</v>
      </c>
      <c r="AI1175" s="20">
        <f>IFERROR(VLOOKUP($E1175,INPUTS!$A$44:$G$103,7,0),SCENARIOS!$N$23)</f>
        <v>0</v>
      </c>
      <c r="AJ1175" s="15">
        <f t="shared" si="272"/>
        <v>0</v>
      </c>
      <c r="AL1175" t="str">
        <f t="shared" si="273"/>
        <v>N</v>
      </c>
      <c r="AM1175" s="21">
        <f t="shared" si="274"/>
        <v>17644.5178665476</v>
      </c>
    </row>
    <row r="1176" ht="15" customHeight="1" spans="1:39">
      <c r="A1176" s="52" t="s">
        <v>2205</v>
      </c>
      <c r="B1176" s="52" t="s">
        <v>637</v>
      </c>
      <c r="C1176" s="52" t="s">
        <v>638</v>
      </c>
      <c r="D1176" s="52" t="s">
        <v>929</v>
      </c>
      <c r="E1176" s="10" t="s">
        <v>640</v>
      </c>
      <c r="F1176" s="52" t="s">
        <v>639</v>
      </c>
      <c r="G1176" s="52" t="s">
        <v>185</v>
      </c>
      <c r="H1176" s="52" t="s">
        <v>224</v>
      </c>
      <c r="I1176" s="52" t="s">
        <v>938</v>
      </c>
      <c r="J1176" s="52" t="s">
        <v>165</v>
      </c>
      <c r="K1176" s="52" t="s">
        <v>931</v>
      </c>
      <c r="L1176" s="53" t="s">
        <v>291</v>
      </c>
      <c r="M1176" s="13">
        <v>730</v>
      </c>
      <c r="N1176" s="14">
        <f t="shared" si="263"/>
        <v>2</v>
      </c>
      <c r="O1176" s="15">
        <v>8320</v>
      </c>
      <c r="P1176" s="15">
        <f t="shared" si="264"/>
        <v>6073600</v>
      </c>
      <c r="Q1176" s="16">
        <f>IFERROR(VLOOKUP(G1176,SCENARIOS!$A$13:$E$18,2,0),0.025)</f>
        <v>0.03</v>
      </c>
      <c r="R1176" s="52">
        <f>IFERROR(VLOOKUP(L1176,INPUTS!$A$107:$B$120,2,0),0.0082)</f>
        <v>0.0079</v>
      </c>
      <c r="S1176" s="52">
        <f t="shared" si="265"/>
        <v>65.728</v>
      </c>
      <c r="T1176" s="15">
        <f t="shared" si="266"/>
        <v>47981.44</v>
      </c>
      <c r="U1176" s="15">
        <f>T1176/INPUTS!$B$7*1000</f>
        <v>59976800</v>
      </c>
      <c r="V1176" s="15">
        <f>T1176*INPUTS!$B$6</f>
        <v>151621.3504</v>
      </c>
      <c r="W1176" s="54" t="s">
        <v>396</v>
      </c>
      <c r="X1176" s="54" t="s">
        <v>396</v>
      </c>
      <c r="Y1176" s="67">
        <f>IFERROR(VLOOKUP(E1176,INPUTS!$A$44:$B$103,2,0),0)</f>
        <v>0</v>
      </c>
      <c r="Z1176" s="15">
        <f t="shared" si="267"/>
        <v>0</v>
      </c>
      <c r="AA1176" s="20">
        <f>IFERROR(VLOOKUP(E1176,INPUTS!$A$44:$C$103,3,0),SCENARIOS!$J$23)</f>
        <v>0</v>
      </c>
      <c r="AB1176" s="15">
        <f t="shared" si="268"/>
        <v>0</v>
      </c>
      <c r="AC1176" s="20">
        <f>IFERROR(VLOOKUP($E1176,INPUTS!$A$44:$G$103,4,0),SCENARIOS!$K$23)</f>
        <v>0</v>
      </c>
      <c r="AD1176" s="15">
        <f t="shared" si="269"/>
        <v>0</v>
      </c>
      <c r="AE1176" s="20">
        <f>IFERROR(VLOOKUP($E1176,INPUTS!$A$44:$G$103,5,0),SCENARIOS!$L$23)</f>
        <v>0</v>
      </c>
      <c r="AF1176" s="15">
        <f t="shared" si="270"/>
        <v>0</v>
      </c>
      <c r="AG1176" s="20">
        <f>IFERROR(VLOOKUP($E1176,INPUTS!$A$44:$G$103,6,0),SCENARIOS!$M$23)</f>
        <v>0</v>
      </c>
      <c r="AH1176" s="15">
        <f t="shared" si="271"/>
        <v>0</v>
      </c>
      <c r="AI1176" s="20">
        <f>IFERROR(VLOOKUP($E1176,INPUTS!$A$44:$G$103,7,0),SCENARIOS!$N$23)</f>
        <v>0</v>
      </c>
      <c r="AJ1176" s="15">
        <f t="shared" si="272"/>
        <v>0</v>
      </c>
      <c r="AL1176" t="str">
        <f t="shared" si="273"/>
        <v>Y</v>
      </c>
      <c r="AM1176" s="21">
        <f t="shared" si="274"/>
        <v>100462.480105028</v>
      </c>
    </row>
    <row r="1177" ht="15" customHeight="1" spans="1:39">
      <c r="A1177" s="52" t="s">
        <v>2206</v>
      </c>
      <c r="B1177" s="52" t="s">
        <v>637</v>
      </c>
      <c r="C1177" s="52" t="s">
        <v>638</v>
      </c>
      <c r="D1177" s="52" t="s">
        <v>929</v>
      </c>
      <c r="E1177" s="10" t="s">
        <v>640</v>
      </c>
      <c r="F1177" s="52" t="s">
        <v>639</v>
      </c>
      <c r="G1177" s="52" t="s">
        <v>185</v>
      </c>
      <c r="H1177" s="52" t="s">
        <v>203</v>
      </c>
      <c r="I1177" s="52" t="s">
        <v>399</v>
      </c>
      <c r="J1177" s="52" t="s">
        <v>165</v>
      </c>
      <c r="K1177" s="52" t="s">
        <v>931</v>
      </c>
      <c r="L1177" s="53" t="s">
        <v>291</v>
      </c>
      <c r="M1177" s="13">
        <v>365</v>
      </c>
      <c r="N1177" s="14">
        <f t="shared" si="263"/>
        <v>1</v>
      </c>
      <c r="O1177" s="15">
        <v>8060</v>
      </c>
      <c r="P1177" s="15">
        <f t="shared" si="264"/>
        <v>2941900</v>
      </c>
      <c r="Q1177" s="16">
        <f>IFERROR(VLOOKUP(G1177,SCENARIOS!$A$13:$E$18,2,0),0.025)</f>
        <v>0.03</v>
      </c>
      <c r="R1177" s="52">
        <f>IFERROR(VLOOKUP(L1177,INPUTS!$A$107:$B$120,2,0),0.0082)</f>
        <v>0.0079</v>
      </c>
      <c r="S1177" s="52">
        <f t="shared" si="265"/>
        <v>63.674</v>
      </c>
      <c r="T1177" s="15">
        <f t="shared" si="266"/>
        <v>23241.01</v>
      </c>
      <c r="U1177" s="15">
        <f>T1177/INPUTS!$B$7*1000</f>
        <v>29051262.5</v>
      </c>
      <c r="V1177" s="15">
        <f>T1177*INPUTS!$B$6</f>
        <v>73441.5916</v>
      </c>
      <c r="W1177" s="54" t="s">
        <v>396</v>
      </c>
      <c r="X1177" s="54" t="s">
        <v>396</v>
      </c>
      <c r="Y1177" s="67">
        <f>IFERROR(VLOOKUP(E1177,INPUTS!$A$44:$B$103,2,0),0)</f>
        <v>0</v>
      </c>
      <c r="Z1177" s="15">
        <f t="shared" si="267"/>
        <v>0</v>
      </c>
      <c r="AA1177" s="20">
        <f>IFERROR(VLOOKUP(E1177,INPUTS!$A$44:$C$103,3,0),SCENARIOS!$J$23)</f>
        <v>0</v>
      </c>
      <c r="AB1177" s="15">
        <f t="shared" si="268"/>
        <v>0</v>
      </c>
      <c r="AC1177" s="20">
        <f>IFERROR(VLOOKUP($E1177,INPUTS!$A$44:$G$103,4,0),SCENARIOS!$K$23)</f>
        <v>0</v>
      </c>
      <c r="AD1177" s="15">
        <f t="shared" si="269"/>
        <v>0</v>
      </c>
      <c r="AE1177" s="20">
        <f>IFERROR(VLOOKUP($E1177,INPUTS!$A$44:$G$103,5,0),SCENARIOS!$L$23)</f>
        <v>0</v>
      </c>
      <c r="AF1177" s="15">
        <f t="shared" si="270"/>
        <v>0</v>
      </c>
      <c r="AG1177" s="20">
        <f>IFERROR(VLOOKUP($E1177,INPUTS!$A$44:$G$103,6,0),SCENARIOS!$M$23)</f>
        <v>0</v>
      </c>
      <c r="AH1177" s="15">
        <f t="shared" si="271"/>
        <v>0</v>
      </c>
      <c r="AI1177" s="20">
        <f>IFERROR(VLOOKUP($E1177,INPUTS!$A$44:$G$103,7,0),SCENARIOS!$N$23)</f>
        <v>0</v>
      </c>
      <c r="AJ1177" s="15">
        <f t="shared" si="272"/>
        <v>0</v>
      </c>
      <c r="AL1177" t="str">
        <f t="shared" si="273"/>
        <v>Y</v>
      </c>
      <c r="AM1177" s="21">
        <f t="shared" si="274"/>
        <v>48661.5138008729</v>
      </c>
    </row>
    <row r="1178" ht="15" customHeight="1" spans="1:39">
      <c r="A1178" s="52" t="s">
        <v>2207</v>
      </c>
      <c r="B1178" s="52" t="s">
        <v>637</v>
      </c>
      <c r="C1178" s="52" t="s">
        <v>638</v>
      </c>
      <c r="D1178" s="52" t="s">
        <v>929</v>
      </c>
      <c r="E1178" s="10" t="s">
        <v>640</v>
      </c>
      <c r="F1178" s="52" t="s">
        <v>639</v>
      </c>
      <c r="G1178" s="52" t="s">
        <v>185</v>
      </c>
      <c r="H1178" s="52" t="s">
        <v>456</v>
      </c>
      <c r="I1178" s="52" t="s">
        <v>455</v>
      </c>
      <c r="J1178" s="52" t="s">
        <v>1852</v>
      </c>
      <c r="K1178" s="52" t="s">
        <v>931</v>
      </c>
      <c r="L1178" s="53" t="s">
        <v>286</v>
      </c>
      <c r="M1178" s="13">
        <v>2920</v>
      </c>
      <c r="N1178" s="14">
        <f t="shared" si="263"/>
        <v>8</v>
      </c>
      <c r="O1178" s="15">
        <v>1160</v>
      </c>
      <c r="P1178" s="15">
        <f t="shared" si="264"/>
        <v>3387200</v>
      </c>
      <c r="Q1178" s="16">
        <f>IFERROR(VLOOKUP(G1178,SCENARIOS!$A$13:$E$18,2,0),0.025)</f>
        <v>0.03</v>
      </c>
      <c r="R1178" s="52">
        <f>IFERROR(VLOOKUP(L1178,INPUTS!$A$107:$B$120,2,0),0.0082)</f>
        <v>0.0039</v>
      </c>
      <c r="S1178" s="52">
        <f t="shared" si="265"/>
        <v>4.524</v>
      </c>
      <c r="T1178" s="15">
        <f t="shared" si="266"/>
        <v>13210.08</v>
      </c>
      <c r="U1178" s="15">
        <f>T1178/INPUTS!$B$7*1000</f>
        <v>16512600</v>
      </c>
      <c r="V1178" s="15">
        <f>T1178*INPUTS!$B$6</f>
        <v>41743.8528</v>
      </c>
      <c r="W1178" s="54" t="s">
        <v>396</v>
      </c>
      <c r="X1178" s="54" t="s">
        <v>396</v>
      </c>
      <c r="Y1178" s="67">
        <f>IFERROR(VLOOKUP(E1178,INPUTS!$A$44:$B$103,2,0),0)</f>
        <v>0</v>
      </c>
      <c r="Z1178" s="15">
        <f t="shared" si="267"/>
        <v>0</v>
      </c>
      <c r="AA1178" s="20">
        <f>IFERROR(VLOOKUP(E1178,INPUTS!$A$44:$C$103,3,0),SCENARIOS!$J$23)</f>
        <v>0</v>
      </c>
      <c r="AB1178" s="15">
        <f t="shared" si="268"/>
        <v>0</v>
      </c>
      <c r="AC1178" s="20">
        <f>IFERROR(VLOOKUP($E1178,INPUTS!$A$44:$G$103,4,0),SCENARIOS!$K$23)</f>
        <v>0</v>
      </c>
      <c r="AD1178" s="15">
        <f t="shared" si="269"/>
        <v>0</v>
      </c>
      <c r="AE1178" s="20">
        <f>IFERROR(VLOOKUP($E1178,INPUTS!$A$44:$G$103,5,0),SCENARIOS!$L$23)</f>
        <v>0</v>
      </c>
      <c r="AF1178" s="15">
        <f t="shared" si="270"/>
        <v>0</v>
      </c>
      <c r="AG1178" s="20">
        <f>IFERROR(VLOOKUP($E1178,INPUTS!$A$44:$G$103,6,0),SCENARIOS!$M$23)</f>
        <v>0</v>
      </c>
      <c r="AH1178" s="15">
        <f t="shared" si="271"/>
        <v>0</v>
      </c>
      <c r="AI1178" s="20">
        <f>IFERROR(VLOOKUP($E1178,INPUTS!$A$44:$G$103,7,0),SCENARIOS!$N$23)</f>
        <v>0</v>
      </c>
      <c r="AJ1178" s="15">
        <f t="shared" si="272"/>
        <v>0</v>
      </c>
      <c r="AL1178" t="str">
        <f t="shared" si="273"/>
        <v>Y</v>
      </c>
      <c r="AM1178" s="21">
        <f t="shared" si="274"/>
        <v>27658.9739529665</v>
      </c>
    </row>
    <row r="1179" ht="15" customHeight="1" spans="1:39">
      <c r="A1179" s="52" t="s">
        <v>2208</v>
      </c>
      <c r="B1179" s="52" t="s">
        <v>637</v>
      </c>
      <c r="C1179" s="52" t="s">
        <v>638</v>
      </c>
      <c r="D1179" s="52" t="s">
        <v>929</v>
      </c>
      <c r="E1179" s="10" t="s">
        <v>640</v>
      </c>
      <c r="F1179" s="52" t="s">
        <v>639</v>
      </c>
      <c r="G1179" s="52" t="s">
        <v>185</v>
      </c>
      <c r="H1179" s="52" t="s">
        <v>644</v>
      </c>
      <c r="I1179" s="52" t="s">
        <v>643</v>
      </c>
      <c r="J1179" s="52" t="s">
        <v>1852</v>
      </c>
      <c r="K1179" s="52" t="s">
        <v>931</v>
      </c>
      <c r="L1179" s="53" t="s">
        <v>286</v>
      </c>
      <c r="M1179" s="13">
        <v>1825</v>
      </c>
      <c r="N1179" s="14">
        <f t="shared" si="263"/>
        <v>5</v>
      </c>
      <c r="O1179" s="15">
        <v>2840</v>
      </c>
      <c r="P1179" s="15">
        <f t="shared" si="264"/>
        <v>5183000</v>
      </c>
      <c r="Q1179" s="16">
        <f>IFERROR(VLOOKUP(G1179,SCENARIOS!$A$13:$E$18,2,0),0.025)</f>
        <v>0.03</v>
      </c>
      <c r="R1179" s="52">
        <f>IFERROR(VLOOKUP(L1179,INPUTS!$A$107:$B$120,2,0),0.0082)</f>
        <v>0.0039</v>
      </c>
      <c r="S1179" s="52">
        <f t="shared" si="265"/>
        <v>11.076</v>
      </c>
      <c r="T1179" s="15">
        <f t="shared" si="266"/>
        <v>20213.7</v>
      </c>
      <c r="U1179" s="15">
        <f>T1179/INPUTS!$B$7*1000</f>
        <v>25267125</v>
      </c>
      <c r="V1179" s="15">
        <f>T1179*INPUTS!$B$6</f>
        <v>63875.292</v>
      </c>
      <c r="W1179" s="54" t="s">
        <v>396</v>
      </c>
      <c r="X1179" s="54" t="s">
        <v>396</v>
      </c>
      <c r="Y1179" s="67">
        <f>IFERROR(VLOOKUP(E1179,INPUTS!$A$44:$B$103,2,0),0)</f>
        <v>0</v>
      </c>
      <c r="Z1179" s="15">
        <f t="shared" si="267"/>
        <v>0</v>
      </c>
      <c r="AA1179" s="20">
        <f>IFERROR(VLOOKUP(E1179,INPUTS!$A$44:$C$103,3,0),SCENARIOS!$J$23)</f>
        <v>0</v>
      </c>
      <c r="AB1179" s="15">
        <f t="shared" si="268"/>
        <v>0</v>
      </c>
      <c r="AC1179" s="20">
        <f>IFERROR(VLOOKUP($E1179,INPUTS!$A$44:$G$103,4,0),SCENARIOS!$K$23)</f>
        <v>0</v>
      </c>
      <c r="AD1179" s="15">
        <f t="shared" si="269"/>
        <v>0</v>
      </c>
      <c r="AE1179" s="20">
        <f>IFERROR(VLOOKUP($E1179,INPUTS!$A$44:$G$103,5,0),SCENARIOS!$L$23)</f>
        <v>0</v>
      </c>
      <c r="AF1179" s="15">
        <f t="shared" si="270"/>
        <v>0</v>
      </c>
      <c r="AG1179" s="20">
        <f>IFERROR(VLOOKUP($E1179,INPUTS!$A$44:$G$103,6,0),SCENARIOS!$M$23)</f>
        <v>0</v>
      </c>
      <c r="AH1179" s="15">
        <f t="shared" si="271"/>
        <v>0</v>
      </c>
      <c r="AI1179" s="20">
        <f>IFERROR(VLOOKUP($E1179,INPUTS!$A$44:$G$103,7,0),SCENARIOS!$N$23)</f>
        <v>0</v>
      </c>
      <c r="AJ1179" s="15">
        <f t="shared" si="272"/>
        <v>0</v>
      </c>
      <c r="AL1179" t="str">
        <f t="shared" si="273"/>
        <v>Y</v>
      </c>
      <c r="AM1179" s="21">
        <f t="shared" si="274"/>
        <v>42322.9989366514</v>
      </c>
    </row>
    <row r="1180" ht="15" customHeight="1" spans="1:39">
      <c r="A1180" s="52" t="s">
        <v>2209</v>
      </c>
      <c r="B1180" s="52" t="s">
        <v>637</v>
      </c>
      <c r="C1180" s="52" t="s">
        <v>638</v>
      </c>
      <c r="D1180" s="52" t="s">
        <v>929</v>
      </c>
      <c r="E1180" s="10" t="s">
        <v>640</v>
      </c>
      <c r="F1180" s="52" t="s">
        <v>639</v>
      </c>
      <c r="G1180" s="52" t="s">
        <v>185</v>
      </c>
      <c r="H1180" s="52" t="s">
        <v>440</v>
      </c>
      <c r="I1180" s="52" t="s">
        <v>439</v>
      </c>
      <c r="J1180" s="52" t="s">
        <v>177</v>
      </c>
      <c r="K1180" s="52" t="s">
        <v>931</v>
      </c>
      <c r="L1180" s="53" t="s">
        <v>291</v>
      </c>
      <c r="M1180" s="13">
        <v>1095</v>
      </c>
      <c r="N1180" s="14">
        <f t="shared" si="263"/>
        <v>3</v>
      </c>
      <c r="O1180" s="15">
        <v>3170</v>
      </c>
      <c r="P1180" s="15">
        <f t="shared" si="264"/>
        <v>3471150</v>
      </c>
      <c r="Q1180" s="16">
        <f>IFERROR(VLOOKUP(G1180,SCENARIOS!$A$13:$E$18,2,0),0.025)</f>
        <v>0.03</v>
      </c>
      <c r="R1180" s="52">
        <f>IFERROR(VLOOKUP(L1180,INPUTS!$A$107:$B$120,2,0),0.0082)</f>
        <v>0.0079</v>
      </c>
      <c r="S1180" s="52">
        <f t="shared" si="265"/>
        <v>25.043</v>
      </c>
      <c r="T1180" s="15">
        <f t="shared" si="266"/>
        <v>27422.085</v>
      </c>
      <c r="U1180" s="15">
        <f>T1180/INPUTS!$B$7*1000</f>
        <v>34277606.25</v>
      </c>
      <c r="V1180" s="15">
        <f>T1180*INPUTS!$B$6</f>
        <v>86653.7886</v>
      </c>
      <c r="W1180" s="54" t="s">
        <v>396</v>
      </c>
      <c r="X1180" s="54" t="s">
        <v>396</v>
      </c>
      <c r="Y1180" s="67">
        <f>IFERROR(VLOOKUP(E1180,INPUTS!$A$44:$B$103,2,0),0)</f>
        <v>0</v>
      </c>
      <c r="Z1180" s="15">
        <f t="shared" si="267"/>
        <v>0</v>
      </c>
      <c r="AA1180" s="20">
        <f>IFERROR(VLOOKUP(E1180,INPUTS!$A$44:$C$103,3,0),SCENARIOS!$J$23)</f>
        <v>0</v>
      </c>
      <c r="AB1180" s="15">
        <f t="shared" si="268"/>
        <v>0</v>
      </c>
      <c r="AC1180" s="20">
        <f>IFERROR(VLOOKUP($E1180,INPUTS!$A$44:$G$103,4,0),SCENARIOS!$K$23)</f>
        <v>0</v>
      </c>
      <c r="AD1180" s="15">
        <f t="shared" si="269"/>
        <v>0</v>
      </c>
      <c r="AE1180" s="20">
        <f>IFERROR(VLOOKUP($E1180,INPUTS!$A$44:$G$103,5,0),SCENARIOS!$L$23)</f>
        <v>0</v>
      </c>
      <c r="AF1180" s="15">
        <f t="shared" si="270"/>
        <v>0</v>
      </c>
      <c r="AG1180" s="20">
        <f>IFERROR(VLOOKUP($E1180,INPUTS!$A$44:$G$103,6,0),SCENARIOS!$M$23)</f>
        <v>0</v>
      </c>
      <c r="AH1180" s="15">
        <f t="shared" si="271"/>
        <v>0</v>
      </c>
      <c r="AI1180" s="20">
        <f>IFERROR(VLOOKUP($E1180,INPUTS!$A$44:$G$103,7,0),SCENARIOS!$N$23)</f>
        <v>0</v>
      </c>
      <c r="AJ1180" s="15">
        <f t="shared" si="272"/>
        <v>0</v>
      </c>
      <c r="AL1180" t="str">
        <f t="shared" si="273"/>
        <v>Y</v>
      </c>
      <c r="AM1180" s="21">
        <f t="shared" si="274"/>
        <v>57415.7563581019</v>
      </c>
    </row>
    <row r="1181" ht="15" customHeight="1" spans="1:39">
      <c r="A1181" s="52" t="s">
        <v>2210</v>
      </c>
      <c r="B1181" s="52" t="s">
        <v>633</v>
      </c>
      <c r="C1181" s="52" t="s">
        <v>634</v>
      </c>
      <c r="D1181" s="52" t="s">
        <v>929</v>
      </c>
      <c r="E1181" s="10" t="s">
        <v>636</v>
      </c>
      <c r="F1181" s="52" t="s">
        <v>635</v>
      </c>
      <c r="G1181" s="56" t="s">
        <v>177</v>
      </c>
      <c r="H1181" s="52" t="s">
        <v>224</v>
      </c>
      <c r="I1181" s="52" t="s">
        <v>938</v>
      </c>
      <c r="J1181" s="52" t="s">
        <v>165</v>
      </c>
      <c r="K1181" s="52" t="s">
        <v>931</v>
      </c>
      <c r="L1181" s="53" t="s">
        <v>291</v>
      </c>
      <c r="M1181" s="13">
        <v>1095</v>
      </c>
      <c r="N1181" s="14">
        <f t="shared" si="263"/>
        <v>3</v>
      </c>
      <c r="O1181" s="15">
        <v>4995</v>
      </c>
      <c r="P1181" s="15">
        <f t="shared" si="264"/>
        <v>5469525</v>
      </c>
      <c r="Q1181" s="16">
        <f>IFERROR(VLOOKUP(G1181,SCENARIOS!$A$13:$E$18,2,0),0.025)</f>
        <v>0.045</v>
      </c>
      <c r="R1181" s="52">
        <f>IFERROR(VLOOKUP(L1181,INPUTS!$A$107:$B$120,2,0),0.0082)</f>
        <v>0.0079</v>
      </c>
      <c r="S1181" s="52">
        <f t="shared" si="265"/>
        <v>39.4605</v>
      </c>
      <c r="T1181" s="15">
        <f t="shared" si="266"/>
        <v>43209.2475</v>
      </c>
      <c r="U1181" s="15">
        <f>T1181/INPUTS!$B$7*1000</f>
        <v>54011559.375</v>
      </c>
      <c r="V1181" s="15">
        <f>T1181*INPUTS!$B$6</f>
        <v>136541.2221</v>
      </c>
      <c r="W1181" s="54" t="s">
        <v>396</v>
      </c>
      <c r="X1181" s="54" t="s">
        <v>396</v>
      </c>
      <c r="Y1181" s="67">
        <f>IFERROR(VLOOKUP(E1181,INPUTS!$A$44:$B$103,2,0),0)</f>
        <v>0</v>
      </c>
      <c r="Z1181" s="15">
        <f t="shared" si="267"/>
        <v>0</v>
      </c>
      <c r="AA1181" s="20">
        <f>IFERROR(VLOOKUP(E1181,INPUTS!$A$44:$C$103,3,0),SCENARIOS!$J$23)</f>
        <v>0</v>
      </c>
      <c r="AB1181" s="15">
        <f t="shared" si="268"/>
        <v>0</v>
      </c>
      <c r="AC1181" s="20">
        <f>IFERROR(VLOOKUP($E1181,INPUTS!$A$44:$G$103,4,0),SCENARIOS!$K$23)</f>
        <v>0</v>
      </c>
      <c r="AD1181" s="15">
        <f t="shared" si="269"/>
        <v>0</v>
      </c>
      <c r="AE1181" s="20">
        <f>IFERROR(VLOOKUP($E1181,INPUTS!$A$44:$G$103,5,0),SCENARIOS!$L$23)</f>
        <v>0</v>
      </c>
      <c r="AF1181" s="15">
        <f t="shared" si="270"/>
        <v>0</v>
      </c>
      <c r="AG1181" s="20">
        <f>IFERROR(VLOOKUP($E1181,INPUTS!$A$44:$G$103,6,0),SCENARIOS!$M$23)</f>
        <v>0</v>
      </c>
      <c r="AH1181" s="15">
        <f t="shared" si="271"/>
        <v>0</v>
      </c>
      <c r="AI1181" s="20">
        <f>IFERROR(VLOOKUP($E1181,INPUTS!$A$44:$G$103,7,0),SCENARIOS!$N$23)</f>
        <v>0</v>
      </c>
      <c r="AJ1181" s="15">
        <f t="shared" si="272"/>
        <v>0</v>
      </c>
      <c r="AL1181" t="str">
        <f t="shared" si="273"/>
        <v>Y</v>
      </c>
      <c r="AM1181" s="21">
        <f t="shared" si="274"/>
        <v>129862.561277539</v>
      </c>
    </row>
    <row r="1182" ht="15" customHeight="1" spans="1:39">
      <c r="A1182" s="52" t="s">
        <v>2211</v>
      </c>
      <c r="B1182" s="52" t="s">
        <v>633</v>
      </c>
      <c r="C1182" s="52" t="s">
        <v>634</v>
      </c>
      <c r="D1182" s="52" t="s">
        <v>929</v>
      </c>
      <c r="E1182" s="10" t="s">
        <v>636</v>
      </c>
      <c r="F1182" s="52" t="s">
        <v>635</v>
      </c>
      <c r="G1182" s="56" t="s">
        <v>177</v>
      </c>
      <c r="H1182" s="52" t="s">
        <v>200</v>
      </c>
      <c r="I1182" s="52" t="s">
        <v>391</v>
      </c>
      <c r="J1182" s="52" t="s">
        <v>165</v>
      </c>
      <c r="K1182" s="52" t="s">
        <v>931</v>
      </c>
      <c r="L1182" s="53" t="s">
        <v>291</v>
      </c>
      <c r="M1182" s="13">
        <v>730</v>
      </c>
      <c r="N1182" s="14">
        <f t="shared" si="263"/>
        <v>2</v>
      </c>
      <c r="O1182" s="15">
        <v>4000</v>
      </c>
      <c r="P1182" s="15">
        <f t="shared" si="264"/>
        <v>2920000</v>
      </c>
      <c r="Q1182" s="16">
        <f>IFERROR(VLOOKUP(G1182,SCENARIOS!$A$13:$E$18,2,0),0.025)</f>
        <v>0.045</v>
      </c>
      <c r="R1182" s="52">
        <f>IFERROR(VLOOKUP(L1182,INPUTS!$A$107:$B$120,2,0),0.0082)</f>
        <v>0.0079</v>
      </c>
      <c r="S1182" s="52">
        <f t="shared" si="265"/>
        <v>31.6</v>
      </c>
      <c r="T1182" s="15">
        <f t="shared" si="266"/>
        <v>23068</v>
      </c>
      <c r="U1182" s="15">
        <f>T1182/INPUTS!$B$7*1000</f>
        <v>28835000</v>
      </c>
      <c r="V1182" s="15">
        <f>T1182*INPUTS!$B$6</f>
        <v>72894.88</v>
      </c>
      <c r="W1182" s="54" t="s">
        <v>396</v>
      </c>
      <c r="X1182" s="54" t="s">
        <v>396</v>
      </c>
      <c r="Y1182" s="67">
        <f>IFERROR(VLOOKUP(E1182,INPUTS!$A$44:$B$103,2,0),0)</f>
        <v>0</v>
      </c>
      <c r="Z1182" s="15">
        <f t="shared" si="267"/>
        <v>0</v>
      </c>
      <c r="AA1182" s="20">
        <f>IFERROR(VLOOKUP(E1182,INPUTS!$A$44:$C$103,3,0),SCENARIOS!$J$23)</f>
        <v>0</v>
      </c>
      <c r="AB1182" s="15">
        <f t="shared" si="268"/>
        <v>0</v>
      </c>
      <c r="AC1182" s="20">
        <f>IFERROR(VLOOKUP($E1182,INPUTS!$A$44:$G$103,4,0),SCENARIOS!$K$23)</f>
        <v>0</v>
      </c>
      <c r="AD1182" s="15">
        <f t="shared" si="269"/>
        <v>0</v>
      </c>
      <c r="AE1182" s="20">
        <f>IFERROR(VLOOKUP($E1182,INPUTS!$A$44:$G$103,5,0),SCENARIOS!$L$23)</f>
        <v>0</v>
      </c>
      <c r="AF1182" s="15">
        <f t="shared" si="270"/>
        <v>0</v>
      </c>
      <c r="AG1182" s="20">
        <f>IFERROR(VLOOKUP($E1182,INPUTS!$A$44:$G$103,6,0),SCENARIOS!$M$23)</f>
        <v>0</v>
      </c>
      <c r="AH1182" s="15">
        <f t="shared" si="271"/>
        <v>0</v>
      </c>
      <c r="AI1182" s="20">
        <f>IFERROR(VLOOKUP($E1182,INPUTS!$A$44:$G$103,7,0),SCENARIOS!$N$23)</f>
        <v>0</v>
      </c>
      <c r="AJ1182" s="15">
        <f t="shared" si="272"/>
        <v>0</v>
      </c>
      <c r="AL1182" t="str">
        <f t="shared" si="273"/>
        <v>Y</v>
      </c>
      <c r="AM1182" s="21">
        <f t="shared" si="274"/>
        <v>69329.3620433976</v>
      </c>
    </row>
    <row r="1183" ht="15" customHeight="1" spans="1:39">
      <c r="A1183" s="52" t="s">
        <v>2212</v>
      </c>
      <c r="B1183" s="52" t="s">
        <v>633</v>
      </c>
      <c r="C1183" s="52" t="s">
        <v>634</v>
      </c>
      <c r="D1183" s="52" t="s">
        <v>929</v>
      </c>
      <c r="E1183" s="10" t="s">
        <v>636</v>
      </c>
      <c r="F1183" s="52" t="s">
        <v>635</v>
      </c>
      <c r="G1183" s="56" t="s">
        <v>177</v>
      </c>
      <c r="H1183" s="52" t="s">
        <v>207</v>
      </c>
      <c r="I1183" s="52" t="s">
        <v>609</v>
      </c>
      <c r="J1183" s="52" t="s">
        <v>165</v>
      </c>
      <c r="K1183" s="52" t="s">
        <v>931</v>
      </c>
      <c r="L1183" s="53" t="s">
        <v>288</v>
      </c>
      <c r="M1183" s="13">
        <v>1460</v>
      </c>
      <c r="N1183" s="14">
        <f t="shared" si="263"/>
        <v>4</v>
      </c>
      <c r="O1183" s="15">
        <v>2100</v>
      </c>
      <c r="P1183" s="15">
        <f t="shared" si="264"/>
        <v>3066000</v>
      </c>
      <c r="Q1183" s="16">
        <f>IFERROR(VLOOKUP(G1183,SCENARIOS!$A$13:$E$18,2,0),0.025)</f>
        <v>0.045</v>
      </c>
      <c r="R1183" s="52">
        <f>IFERROR(VLOOKUP(L1183,INPUTS!$A$107:$B$120,2,0),0.0082)</f>
        <v>0.0085</v>
      </c>
      <c r="S1183" s="52">
        <f t="shared" si="265"/>
        <v>17.85</v>
      </c>
      <c r="T1183" s="15">
        <f t="shared" si="266"/>
        <v>26061</v>
      </c>
      <c r="U1183" s="15">
        <f>T1183/INPUTS!$B$7*1000</f>
        <v>32576250</v>
      </c>
      <c r="V1183" s="15">
        <f>T1183*INPUTS!$B$6</f>
        <v>82352.76</v>
      </c>
      <c r="W1183" s="54" t="s">
        <v>396</v>
      </c>
      <c r="X1183" s="54" t="s">
        <v>396</v>
      </c>
      <c r="Y1183" s="67">
        <f>IFERROR(VLOOKUP(E1183,INPUTS!$A$44:$B$103,2,0),0)</f>
        <v>0</v>
      </c>
      <c r="Z1183" s="15">
        <f t="shared" si="267"/>
        <v>0</v>
      </c>
      <c r="AA1183" s="20">
        <f>IFERROR(VLOOKUP(E1183,INPUTS!$A$44:$C$103,3,0),SCENARIOS!$J$23)</f>
        <v>0</v>
      </c>
      <c r="AB1183" s="15">
        <f t="shared" si="268"/>
        <v>0</v>
      </c>
      <c r="AC1183" s="20">
        <f>IFERROR(VLOOKUP($E1183,INPUTS!$A$44:$G$103,4,0),SCENARIOS!$K$23)</f>
        <v>0</v>
      </c>
      <c r="AD1183" s="15">
        <f t="shared" si="269"/>
        <v>0</v>
      </c>
      <c r="AE1183" s="20">
        <f>IFERROR(VLOOKUP($E1183,INPUTS!$A$44:$G$103,5,0),SCENARIOS!$L$23)</f>
        <v>0</v>
      </c>
      <c r="AF1183" s="15">
        <f t="shared" si="270"/>
        <v>0</v>
      </c>
      <c r="AG1183" s="20">
        <f>IFERROR(VLOOKUP($E1183,INPUTS!$A$44:$G$103,6,0),SCENARIOS!$M$23)</f>
        <v>0</v>
      </c>
      <c r="AH1183" s="15">
        <f t="shared" si="271"/>
        <v>0</v>
      </c>
      <c r="AI1183" s="20">
        <f>IFERROR(VLOOKUP($E1183,INPUTS!$A$44:$G$103,7,0),SCENARIOS!$N$23)</f>
        <v>0</v>
      </c>
      <c r="AJ1183" s="15">
        <f t="shared" si="272"/>
        <v>0</v>
      </c>
      <c r="AL1183" t="str">
        <f t="shared" si="273"/>
        <v>Y</v>
      </c>
      <c r="AM1183" s="21">
        <f t="shared" si="274"/>
        <v>78324.6273718131</v>
      </c>
    </row>
    <row r="1184" ht="15" customHeight="1" spans="1:39">
      <c r="A1184" s="52" t="s">
        <v>2213</v>
      </c>
      <c r="B1184" s="52" t="s">
        <v>633</v>
      </c>
      <c r="C1184" s="52" t="s">
        <v>634</v>
      </c>
      <c r="D1184" s="52" t="s">
        <v>929</v>
      </c>
      <c r="E1184" s="10" t="s">
        <v>636</v>
      </c>
      <c r="F1184" s="52" t="s">
        <v>635</v>
      </c>
      <c r="G1184" s="56" t="s">
        <v>177</v>
      </c>
      <c r="H1184" s="52" t="s">
        <v>245</v>
      </c>
      <c r="I1184" s="52" t="s">
        <v>930</v>
      </c>
      <c r="J1184" s="52" t="s">
        <v>169</v>
      </c>
      <c r="K1184" s="52" t="s">
        <v>931</v>
      </c>
      <c r="L1184" s="53" t="s">
        <v>291</v>
      </c>
      <c r="M1184" s="13">
        <v>365</v>
      </c>
      <c r="N1184" s="14">
        <f t="shared" si="263"/>
        <v>1</v>
      </c>
      <c r="O1184" s="15">
        <v>9450</v>
      </c>
      <c r="P1184" s="15">
        <f t="shared" si="264"/>
        <v>3449250</v>
      </c>
      <c r="Q1184" s="16">
        <f>IFERROR(VLOOKUP(G1184,SCENARIOS!$A$13:$E$18,2,0),0.025)</f>
        <v>0.045</v>
      </c>
      <c r="R1184" s="52">
        <f>IFERROR(VLOOKUP(L1184,INPUTS!$A$107:$B$120,2,0),0.0082)</f>
        <v>0.0079</v>
      </c>
      <c r="S1184" s="52">
        <f t="shared" si="265"/>
        <v>74.655</v>
      </c>
      <c r="T1184" s="15">
        <f t="shared" si="266"/>
        <v>27249.075</v>
      </c>
      <c r="U1184" s="15">
        <f>T1184/INPUTS!$B$7*1000</f>
        <v>34061343.75</v>
      </c>
      <c r="V1184" s="15">
        <f>T1184*INPUTS!$B$6</f>
        <v>86107.077</v>
      </c>
      <c r="W1184" s="54" t="s">
        <v>396</v>
      </c>
      <c r="X1184" s="54" t="s">
        <v>396</v>
      </c>
      <c r="Y1184" s="67">
        <f>IFERROR(VLOOKUP(E1184,INPUTS!$A$44:$B$103,2,0),0)</f>
        <v>0</v>
      </c>
      <c r="Z1184" s="15">
        <f t="shared" si="267"/>
        <v>0</v>
      </c>
      <c r="AA1184" s="20">
        <f>IFERROR(VLOOKUP(E1184,INPUTS!$A$44:$C$103,3,0),SCENARIOS!$J$23)</f>
        <v>0</v>
      </c>
      <c r="AB1184" s="15">
        <f t="shared" si="268"/>
        <v>0</v>
      </c>
      <c r="AC1184" s="20">
        <f>IFERROR(VLOOKUP($E1184,INPUTS!$A$44:$G$103,4,0),SCENARIOS!$K$23)</f>
        <v>0</v>
      </c>
      <c r="AD1184" s="15">
        <f t="shared" si="269"/>
        <v>0</v>
      </c>
      <c r="AE1184" s="20">
        <f>IFERROR(VLOOKUP($E1184,INPUTS!$A$44:$G$103,5,0),SCENARIOS!$L$23)</f>
        <v>0</v>
      </c>
      <c r="AF1184" s="15">
        <f t="shared" si="270"/>
        <v>0</v>
      </c>
      <c r="AG1184" s="20">
        <f>IFERROR(VLOOKUP($E1184,INPUTS!$A$44:$G$103,6,0),SCENARIOS!$M$23)</f>
        <v>0</v>
      </c>
      <c r="AH1184" s="15">
        <f t="shared" si="271"/>
        <v>0</v>
      </c>
      <c r="AI1184" s="20">
        <f>IFERROR(VLOOKUP($E1184,INPUTS!$A$44:$G$103,7,0),SCENARIOS!$N$23)</f>
        <v>0</v>
      </c>
      <c r="AJ1184" s="15">
        <f t="shared" si="272"/>
        <v>0</v>
      </c>
      <c r="AL1184" t="str">
        <f t="shared" si="273"/>
        <v>N</v>
      </c>
      <c r="AM1184" s="21">
        <f t="shared" si="274"/>
        <v>81895.3089137634</v>
      </c>
    </row>
    <row r="1185" ht="15" customHeight="1" spans="1:64">
      <c r="A1185" s="52" t="s">
        <v>2214</v>
      </c>
      <c r="B1185" s="52" t="s">
        <v>633</v>
      </c>
      <c r="C1185" s="52" t="s">
        <v>634</v>
      </c>
      <c r="D1185" s="52" t="s">
        <v>929</v>
      </c>
      <c r="E1185" s="10" t="s">
        <v>636</v>
      </c>
      <c r="F1185" s="52" t="s">
        <v>635</v>
      </c>
      <c r="G1185" s="56" t="s">
        <v>177</v>
      </c>
      <c r="H1185" s="52" t="s">
        <v>440</v>
      </c>
      <c r="I1185" s="52" t="s">
        <v>439</v>
      </c>
      <c r="J1185" s="52" t="s">
        <v>177</v>
      </c>
      <c r="K1185" s="52" t="s">
        <v>931</v>
      </c>
      <c r="L1185" s="53" t="s">
        <v>288</v>
      </c>
      <c r="M1185" s="13">
        <v>2190</v>
      </c>
      <c r="N1185" s="14">
        <f t="shared" si="263"/>
        <v>6</v>
      </c>
      <c r="O1185" s="15">
        <v>2400</v>
      </c>
      <c r="P1185" s="15">
        <f t="shared" si="264"/>
        <v>5256000</v>
      </c>
      <c r="Q1185" s="16">
        <f>IFERROR(VLOOKUP(G1185,SCENARIOS!$A$13:$E$18,2,0),0.025)</f>
        <v>0.045</v>
      </c>
      <c r="R1185" s="52">
        <f>IFERROR(VLOOKUP(L1185,INPUTS!$A$107:$B$120,2,0),0.0082)</f>
        <v>0.0085</v>
      </c>
      <c r="S1185" s="52">
        <f t="shared" si="265"/>
        <v>20.4</v>
      </c>
      <c r="T1185" s="15">
        <f t="shared" si="266"/>
        <v>44676</v>
      </c>
      <c r="U1185" s="15">
        <f>T1185/INPUTS!$B$7*1000</f>
        <v>55845000</v>
      </c>
      <c r="V1185" s="15">
        <f>T1185*INPUTS!$B$6</f>
        <v>141176.16</v>
      </c>
      <c r="W1185" s="54" t="s">
        <v>396</v>
      </c>
      <c r="X1185" s="54" t="s">
        <v>396</v>
      </c>
      <c r="Y1185" s="67">
        <f>IFERROR(VLOOKUP(E1185,INPUTS!$A$44:$B$103,2,0),0)</f>
        <v>0</v>
      </c>
      <c r="Z1185" s="15">
        <f t="shared" si="267"/>
        <v>0</v>
      </c>
      <c r="AA1185" s="20">
        <f>IFERROR(VLOOKUP(E1185,INPUTS!$A$44:$C$103,3,0),SCENARIOS!$J$23)</f>
        <v>0</v>
      </c>
      <c r="AB1185" s="15">
        <f t="shared" si="268"/>
        <v>0</v>
      </c>
      <c r="AC1185" s="20">
        <f>IFERROR(VLOOKUP($E1185,INPUTS!$A$44:$G$103,4,0),SCENARIOS!$K$23)</f>
        <v>0</v>
      </c>
      <c r="AD1185" s="15">
        <f t="shared" si="269"/>
        <v>0</v>
      </c>
      <c r="AE1185" s="20">
        <f>IFERROR(VLOOKUP($E1185,INPUTS!$A$44:$G$103,5,0),SCENARIOS!$L$23)</f>
        <v>0</v>
      </c>
      <c r="AF1185" s="15">
        <f t="shared" si="270"/>
        <v>0</v>
      </c>
      <c r="AG1185" s="20">
        <f>IFERROR(VLOOKUP($E1185,INPUTS!$A$44:$G$103,6,0),SCENARIOS!$M$23)</f>
        <v>0</v>
      </c>
      <c r="AH1185" s="15">
        <f t="shared" si="271"/>
        <v>0</v>
      </c>
      <c r="AI1185" s="20">
        <f>IFERROR(VLOOKUP($E1185,INPUTS!$A$44:$G$103,7,0),SCENARIOS!$N$23)</f>
        <v>0</v>
      </c>
      <c r="AJ1185" s="15">
        <f t="shared" si="272"/>
        <v>0</v>
      </c>
      <c r="AL1185" t="str">
        <f t="shared" si="273"/>
        <v>N</v>
      </c>
      <c r="AM1185" s="21">
        <f t="shared" si="274"/>
        <v>134270.789780251</v>
      </c>
    </row>
    <row r="1186" ht="15" customHeight="1" spans="1:64">
      <c r="A1186" s="52" t="s">
        <v>2215</v>
      </c>
      <c r="B1186" s="52" t="s">
        <v>645</v>
      </c>
      <c r="C1186" s="52" t="s">
        <v>646</v>
      </c>
      <c r="D1186" s="52" t="s">
        <v>929</v>
      </c>
      <c r="E1186" s="10" t="s">
        <v>648</v>
      </c>
      <c r="F1186" s="52" t="s">
        <v>647</v>
      </c>
      <c r="G1186" s="56" t="s">
        <v>177</v>
      </c>
      <c r="H1186" s="52" t="s">
        <v>203</v>
      </c>
      <c r="I1186" s="52" t="s">
        <v>399</v>
      </c>
      <c r="J1186" s="52" t="s">
        <v>165</v>
      </c>
      <c r="K1186" s="52" t="s">
        <v>931</v>
      </c>
      <c r="L1186" s="53" t="s">
        <v>291</v>
      </c>
      <c r="M1186" s="13">
        <v>1825</v>
      </c>
      <c r="N1186" s="14">
        <f t="shared" si="263"/>
        <v>5</v>
      </c>
      <c r="O1186" s="15">
        <v>2110</v>
      </c>
      <c r="P1186" s="15">
        <f t="shared" si="264"/>
        <v>3850750</v>
      </c>
      <c r="Q1186" s="16">
        <f>IFERROR(VLOOKUP(G1186,SCENARIOS!$A$13:$E$18,2,0),0.025)</f>
        <v>0.045</v>
      </c>
      <c r="R1186" s="52">
        <f>IFERROR(VLOOKUP(L1186,INPUTS!$A$107:$B$120,2,0),0.0082)</f>
        <v>0.0079</v>
      </c>
      <c r="S1186" s="52">
        <f t="shared" si="265"/>
        <v>16.669</v>
      </c>
      <c r="T1186" s="15">
        <f t="shared" si="266"/>
        <v>30420.925</v>
      </c>
      <c r="U1186" s="15">
        <f>T1186/INPUTS!$B$7*1000</f>
        <v>38026156.25</v>
      </c>
      <c r="V1186" s="15">
        <f>T1186*INPUTS!$B$6</f>
        <v>96130.123</v>
      </c>
      <c r="W1186" s="54" t="s">
        <v>396</v>
      </c>
      <c r="X1186" s="54" t="s">
        <v>396</v>
      </c>
      <c r="Y1186" s="67">
        <f>IFERROR(VLOOKUP(E1186,INPUTS!$A$44:$B$103,2,0),0)</f>
        <v>0</v>
      </c>
      <c r="Z1186" s="15">
        <f t="shared" si="267"/>
        <v>0</v>
      </c>
      <c r="AA1186" s="20">
        <f>IFERROR(VLOOKUP(E1186,INPUTS!$A$44:$C$103,3,0),SCENARIOS!$J$23)</f>
        <v>0</v>
      </c>
      <c r="AB1186" s="15">
        <f t="shared" si="268"/>
        <v>0</v>
      </c>
      <c r="AC1186" s="20">
        <f>IFERROR(VLOOKUP($E1186,INPUTS!$A$44:$G$103,4,0),SCENARIOS!$K$23)</f>
        <v>0</v>
      </c>
      <c r="AD1186" s="15">
        <f t="shared" si="269"/>
        <v>0</v>
      </c>
      <c r="AE1186" s="20">
        <f>IFERROR(VLOOKUP($E1186,INPUTS!$A$44:$G$103,5,0),SCENARIOS!$L$23)</f>
        <v>0</v>
      </c>
      <c r="AF1186" s="15">
        <f t="shared" si="270"/>
        <v>0</v>
      </c>
      <c r="AG1186" s="20">
        <f>IFERROR(VLOOKUP($E1186,INPUTS!$A$44:$G$103,6,0),SCENARIOS!$M$23)</f>
        <v>0</v>
      </c>
      <c r="AH1186" s="15">
        <f t="shared" si="271"/>
        <v>0</v>
      </c>
      <c r="AI1186" s="20">
        <f>IFERROR(VLOOKUP($E1186,INPUTS!$A$44:$G$103,7,0),SCENARIOS!$N$23)</f>
        <v>0</v>
      </c>
      <c r="AJ1186" s="15">
        <f t="shared" si="272"/>
        <v>0</v>
      </c>
      <c r="AL1186" t="str">
        <f t="shared" si="273"/>
        <v>Y</v>
      </c>
      <c r="AM1186" s="21">
        <f t="shared" si="274"/>
        <v>91428.0961947306</v>
      </c>
    </row>
    <row r="1187" ht="15" customHeight="1" spans="1:64">
      <c r="A1187" s="52" t="s">
        <v>2216</v>
      </c>
      <c r="B1187" s="52" t="s">
        <v>645</v>
      </c>
      <c r="C1187" s="52" t="s">
        <v>646</v>
      </c>
      <c r="D1187" s="52" t="s">
        <v>929</v>
      </c>
      <c r="E1187" s="10" t="s">
        <v>648</v>
      </c>
      <c r="F1187" s="52" t="s">
        <v>647</v>
      </c>
      <c r="G1187" s="56" t="s">
        <v>177</v>
      </c>
      <c r="H1187" s="52" t="s">
        <v>217</v>
      </c>
      <c r="I1187" s="52" t="s">
        <v>399</v>
      </c>
      <c r="J1187" s="52" t="s">
        <v>165</v>
      </c>
      <c r="K1187" s="52" t="s">
        <v>931</v>
      </c>
      <c r="L1187" s="53" t="s">
        <v>291</v>
      </c>
      <c r="M1187" s="13">
        <v>2190</v>
      </c>
      <c r="N1187" s="14">
        <f t="shared" si="263"/>
        <v>6</v>
      </c>
      <c r="O1187" s="15">
        <v>2110</v>
      </c>
      <c r="P1187" s="15">
        <f t="shared" si="264"/>
        <v>4620900</v>
      </c>
      <c r="Q1187" s="16">
        <f>IFERROR(VLOOKUP(G1187,SCENARIOS!$A$13:$E$18,2,0),0.025)</f>
        <v>0.045</v>
      </c>
      <c r="R1187" s="52">
        <f>IFERROR(VLOOKUP(L1187,INPUTS!$A$107:$B$120,2,0),0.0082)</f>
        <v>0.0079</v>
      </c>
      <c r="S1187" s="52">
        <f t="shared" si="265"/>
        <v>16.669</v>
      </c>
      <c r="T1187" s="15">
        <f t="shared" si="266"/>
        <v>36505.11</v>
      </c>
      <c r="U1187" s="15">
        <f>T1187/INPUTS!$B$7*1000</f>
        <v>45631387.5</v>
      </c>
      <c r="V1187" s="15">
        <f>T1187*INPUTS!$B$6</f>
        <v>115356.1476</v>
      </c>
      <c r="W1187" s="54" t="s">
        <v>396</v>
      </c>
      <c r="X1187" s="54" t="s">
        <v>396</v>
      </c>
      <c r="Y1187" s="67">
        <f>IFERROR(VLOOKUP(E1187,INPUTS!$A$44:$B$103,2,0),0)</f>
        <v>0</v>
      </c>
      <c r="Z1187" s="15">
        <f t="shared" si="267"/>
        <v>0</v>
      </c>
      <c r="AA1187" s="20">
        <f>IFERROR(VLOOKUP(E1187,INPUTS!$A$44:$C$103,3,0),SCENARIOS!$J$23)</f>
        <v>0</v>
      </c>
      <c r="AB1187" s="15">
        <f t="shared" si="268"/>
        <v>0</v>
      </c>
      <c r="AC1187" s="20">
        <f>IFERROR(VLOOKUP($E1187,INPUTS!$A$44:$G$103,4,0),SCENARIOS!$K$23)</f>
        <v>0</v>
      </c>
      <c r="AD1187" s="15">
        <f t="shared" si="269"/>
        <v>0</v>
      </c>
      <c r="AE1187" s="20">
        <f>IFERROR(VLOOKUP($E1187,INPUTS!$A$44:$G$103,5,0),SCENARIOS!$L$23)</f>
        <v>0</v>
      </c>
      <c r="AF1187" s="15">
        <f t="shared" si="270"/>
        <v>0</v>
      </c>
      <c r="AG1187" s="20">
        <f>IFERROR(VLOOKUP($E1187,INPUTS!$A$44:$G$103,6,0),SCENARIOS!$M$23)</f>
        <v>0</v>
      </c>
      <c r="AH1187" s="15">
        <f t="shared" si="271"/>
        <v>0</v>
      </c>
      <c r="AI1187" s="20">
        <f>IFERROR(VLOOKUP($E1187,INPUTS!$A$44:$G$103,7,0),SCENARIOS!$N$23)</f>
        <v>0</v>
      </c>
      <c r="AJ1187" s="15">
        <f t="shared" si="272"/>
        <v>0</v>
      </c>
      <c r="AL1187" t="str">
        <f t="shared" si="273"/>
        <v>N</v>
      </c>
      <c r="AM1187" s="21">
        <f t="shared" si="274"/>
        <v>109713.715433677</v>
      </c>
    </row>
    <row r="1188" ht="15" customHeight="1" spans="1:64">
      <c r="A1188" s="52" t="s">
        <v>2217</v>
      </c>
      <c r="B1188" s="52" t="s">
        <v>645</v>
      </c>
      <c r="C1188" s="52" t="s">
        <v>646</v>
      </c>
      <c r="D1188" s="52" t="s">
        <v>929</v>
      </c>
      <c r="E1188" s="10" t="s">
        <v>648</v>
      </c>
      <c r="F1188" s="52" t="s">
        <v>647</v>
      </c>
      <c r="G1188" s="56" t="s">
        <v>177</v>
      </c>
      <c r="H1188" s="52" t="s">
        <v>224</v>
      </c>
      <c r="I1188" s="52" t="s">
        <v>938</v>
      </c>
      <c r="J1188" s="52" t="s">
        <v>165</v>
      </c>
      <c r="K1188" s="52" t="s">
        <v>931</v>
      </c>
      <c r="L1188" s="53" t="s">
        <v>291</v>
      </c>
      <c r="M1188" s="13">
        <v>1095</v>
      </c>
      <c r="N1188" s="14">
        <f t="shared" si="263"/>
        <v>3</v>
      </c>
      <c r="O1188" s="15">
        <v>2570</v>
      </c>
      <c r="P1188" s="15">
        <f t="shared" si="264"/>
        <v>2814150</v>
      </c>
      <c r="Q1188" s="16">
        <f>IFERROR(VLOOKUP(G1188,SCENARIOS!$A$13:$E$18,2,0),0.025)</f>
        <v>0.045</v>
      </c>
      <c r="R1188" s="52">
        <f>IFERROR(VLOOKUP(L1188,INPUTS!$A$107:$B$120,2,0),0.0082)</f>
        <v>0.0079</v>
      </c>
      <c r="S1188" s="52">
        <f t="shared" si="265"/>
        <v>20.303</v>
      </c>
      <c r="T1188" s="15">
        <f t="shared" si="266"/>
        <v>22231.785</v>
      </c>
      <c r="U1188" s="15">
        <f>T1188/INPUTS!$B$7*1000</f>
        <v>27789731.25</v>
      </c>
      <c r="V1188" s="15">
        <f>T1188*INPUTS!$B$6</f>
        <v>70252.4406</v>
      </c>
      <c r="W1188" s="54" t="s">
        <v>396</v>
      </c>
      <c r="X1188" s="54" t="s">
        <v>396</v>
      </c>
      <c r="Y1188" s="67">
        <f>IFERROR(VLOOKUP(E1188,INPUTS!$A$44:$B$103,2,0),0)</f>
        <v>0</v>
      </c>
      <c r="Z1188" s="15">
        <f t="shared" si="267"/>
        <v>0</v>
      </c>
      <c r="AA1188" s="20">
        <f>IFERROR(VLOOKUP(E1188,INPUTS!$A$44:$C$103,3,0),SCENARIOS!$J$23)</f>
        <v>0</v>
      </c>
      <c r="AB1188" s="15">
        <f t="shared" si="268"/>
        <v>0</v>
      </c>
      <c r="AC1188" s="20">
        <f>IFERROR(VLOOKUP($E1188,INPUTS!$A$44:$G$103,4,0),SCENARIOS!$K$23)</f>
        <v>0</v>
      </c>
      <c r="AD1188" s="15">
        <f t="shared" si="269"/>
        <v>0</v>
      </c>
      <c r="AE1188" s="20">
        <f>IFERROR(VLOOKUP($E1188,INPUTS!$A$44:$G$103,5,0),SCENARIOS!$L$23)</f>
        <v>0</v>
      </c>
      <c r="AF1188" s="15">
        <f t="shared" si="270"/>
        <v>0</v>
      </c>
      <c r="AG1188" s="20">
        <f>IFERROR(VLOOKUP($E1188,INPUTS!$A$44:$G$103,6,0),SCENARIOS!$M$23)</f>
        <v>0</v>
      </c>
      <c r="AH1188" s="15">
        <f t="shared" si="271"/>
        <v>0</v>
      </c>
      <c r="AI1188" s="20">
        <f>IFERROR(VLOOKUP($E1188,INPUTS!$A$44:$G$103,7,0),SCENARIOS!$N$23)</f>
        <v>0</v>
      </c>
      <c r="AJ1188" s="15">
        <f t="shared" si="272"/>
        <v>0</v>
      </c>
      <c r="AL1188" t="str">
        <f t="shared" si="273"/>
        <v>Y</v>
      </c>
      <c r="AM1188" s="21">
        <f t="shared" si="274"/>
        <v>66816.1726693244</v>
      </c>
    </row>
    <row r="1189" ht="15" customHeight="1" spans="1:64">
      <c r="A1189" s="52" t="s">
        <v>2218</v>
      </c>
      <c r="B1189" s="52" t="s">
        <v>645</v>
      </c>
      <c r="C1189" s="52" t="s">
        <v>646</v>
      </c>
      <c r="D1189" s="52" t="s">
        <v>929</v>
      </c>
      <c r="E1189" s="10" t="s">
        <v>648</v>
      </c>
      <c r="F1189" s="52" t="s">
        <v>647</v>
      </c>
      <c r="G1189" s="56" t="s">
        <v>177</v>
      </c>
      <c r="H1189" s="52" t="s">
        <v>205</v>
      </c>
      <c r="I1189" s="52" t="s">
        <v>408</v>
      </c>
      <c r="J1189" s="52" t="s">
        <v>165</v>
      </c>
      <c r="K1189" s="52" t="s">
        <v>931</v>
      </c>
      <c r="L1189" s="53" t="s">
        <v>279</v>
      </c>
      <c r="M1189" s="13">
        <v>2920</v>
      </c>
      <c r="N1189" s="14">
        <f t="shared" si="263"/>
        <v>8</v>
      </c>
      <c r="O1189" s="15">
        <v>870</v>
      </c>
      <c r="P1189" s="15">
        <f t="shared" si="264"/>
        <v>2540400</v>
      </c>
      <c r="Q1189" s="16">
        <f>IFERROR(VLOOKUP(G1189,SCENARIOS!$A$13:$E$18,2,0),0.025)</f>
        <v>0.045</v>
      </c>
      <c r="R1189" s="52">
        <f>IFERROR(VLOOKUP(L1189,INPUTS!$A$107:$B$120,2,0),0.0082)</f>
        <v>0.0039</v>
      </c>
      <c r="S1189" s="52">
        <f t="shared" si="265"/>
        <v>3.393</v>
      </c>
      <c r="T1189" s="15">
        <f t="shared" si="266"/>
        <v>9907.56</v>
      </c>
      <c r="U1189" s="15">
        <f>T1189/INPUTS!$B$7*1000</f>
        <v>12384450</v>
      </c>
      <c r="V1189" s="15">
        <f>T1189*INPUTS!$B$6</f>
        <v>31307.8896</v>
      </c>
      <c r="W1189" s="54" t="s">
        <v>396</v>
      </c>
      <c r="X1189" s="54" t="s">
        <v>396</v>
      </c>
      <c r="Y1189" s="67">
        <f>IFERROR(VLOOKUP(E1189,INPUTS!$A$44:$B$103,2,0),0)</f>
        <v>0</v>
      </c>
      <c r="Z1189" s="15">
        <f t="shared" si="267"/>
        <v>0</v>
      </c>
      <c r="AA1189" s="20">
        <f>IFERROR(VLOOKUP(E1189,INPUTS!$A$44:$C$103,3,0),SCENARIOS!$J$23)</f>
        <v>0</v>
      </c>
      <c r="AB1189" s="15">
        <f t="shared" si="268"/>
        <v>0</v>
      </c>
      <c r="AC1189" s="20">
        <f>IFERROR(VLOOKUP($E1189,INPUTS!$A$44:$G$103,4,0),SCENARIOS!$K$23)</f>
        <v>0</v>
      </c>
      <c r="AD1189" s="15">
        <f t="shared" si="269"/>
        <v>0</v>
      </c>
      <c r="AE1189" s="20">
        <f>IFERROR(VLOOKUP($E1189,INPUTS!$A$44:$G$103,5,0),SCENARIOS!$L$23)</f>
        <v>0</v>
      </c>
      <c r="AF1189" s="15">
        <f t="shared" si="270"/>
        <v>0</v>
      </c>
      <c r="AG1189" s="20">
        <f>IFERROR(VLOOKUP($E1189,INPUTS!$A$44:$G$103,6,0),SCENARIOS!$M$23)</f>
        <v>0</v>
      </c>
      <c r="AH1189" s="15">
        <f t="shared" si="271"/>
        <v>0</v>
      </c>
      <c r="AI1189" s="20">
        <f>IFERROR(VLOOKUP($E1189,INPUTS!$A$44:$G$103,7,0),SCENARIOS!$N$23)</f>
        <v>0</v>
      </c>
      <c r="AJ1189" s="15">
        <f t="shared" si="272"/>
        <v>0</v>
      </c>
      <c r="AL1189" t="str">
        <f t="shared" si="273"/>
        <v>Y</v>
      </c>
      <c r="AM1189" s="21">
        <f t="shared" si="274"/>
        <v>29776.5222042086</v>
      </c>
    </row>
    <row r="1190" ht="15" customHeight="1" spans="1:64">
      <c r="A1190" s="52" t="s">
        <v>2219</v>
      </c>
      <c r="B1190" s="52" t="s">
        <v>645</v>
      </c>
      <c r="C1190" s="52" t="s">
        <v>646</v>
      </c>
      <c r="D1190" s="52" t="s">
        <v>929</v>
      </c>
      <c r="E1190" s="10" t="s">
        <v>648</v>
      </c>
      <c r="F1190" s="52" t="s">
        <v>647</v>
      </c>
      <c r="G1190" s="56" t="s">
        <v>177</v>
      </c>
      <c r="H1190" s="52" t="s">
        <v>206</v>
      </c>
      <c r="I1190" s="52" t="s">
        <v>408</v>
      </c>
      <c r="J1190" s="52" t="s">
        <v>165</v>
      </c>
      <c r="K1190" s="52" t="s">
        <v>931</v>
      </c>
      <c r="L1190" s="53" t="s">
        <v>279</v>
      </c>
      <c r="M1190" s="13">
        <v>1460</v>
      </c>
      <c r="N1190" s="14">
        <f t="shared" si="263"/>
        <v>4</v>
      </c>
      <c r="O1190" s="15">
        <v>1070</v>
      </c>
      <c r="P1190" s="15">
        <f t="shared" si="264"/>
        <v>1562200</v>
      </c>
      <c r="Q1190" s="16">
        <f>IFERROR(VLOOKUP(G1190,SCENARIOS!$A$13:$E$18,2,0),0.025)</f>
        <v>0.045</v>
      </c>
      <c r="R1190" s="52">
        <f>IFERROR(VLOOKUP(L1190,INPUTS!$A$107:$B$120,2,0),0.0082)</f>
        <v>0.0039</v>
      </c>
      <c r="S1190" s="52">
        <f t="shared" si="265"/>
        <v>4.173</v>
      </c>
      <c r="T1190" s="15">
        <f t="shared" si="266"/>
        <v>6092.58</v>
      </c>
      <c r="U1190" s="15">
        <f>T1190/INPUTS!$B$7*1000</f>
        <v>7615725</v>
      </c>
      <c r="V1190" s="15">
        <f>T1190*INPUTS!$B$6</f>
        <v>19252.5528</v>
      </c>
      <c r="W1190" s="54" t="s">
        <v>396</v>
      </c>
      <c r="X1190" s="54" t="s">
        <v>396</v>
      </c>
      <c r="Y1190" s="67">
        <f>IFERROR(VLOOKUP(E1190,INPUTS!$A$44:$B$103,2,0),0)</f>
        <v>0</v>
      </c>
      <c r="Z1190" s="15">
        <f t="shared" si="267"/>
        <v>0</v>
      </c>
      <c r="AA1190" s="20">
        <f>IFERROR(VLOOKUP(E1190,INPUTS!$A$44:$C$103,3,0),SCENARIOS!$J$23)</f>
        <v>0</v>
      </c>
      <c r="AB1190" s="15">
        <f t="shared" si="268"/>
        <v>0</v>
      </c>
      <c r="AC1190" s="20">
        <f>IFERROR(VLOOKUP($E1190,INPUTS!$A$44:$G$103,4,0),SCENARIOS!$K$23)</f>
        <v>0</v>
      </c>
      <c r="AD1190" s="15">
        <f t="shared" si="269"/>
        <v>0</v>
      </c>
      <c r="AE1190" s="20">
        <f>IFERROR(VLOOKUP($E1190,INPUTS!$A$44:$G$103,5,0),SCENARIOS!$L$23)</f>
        <v>0</v>
      </c>
      <c r="AF1190" s="15">
        <f t="shared" si="270"/>
        <v>0</v>
      </c>
      <c r="AG1190" s="20">
        <f>IFERROR(VLOOKUP($E1190,INPUTS!$A$44:$G$103,6,0),SCENARIOS!$M$23)</f>
        <v>0</v>
      </c>
      <c r="AH1190" s="15">
        <f t="shared" si="271"/>
        <v>0</v>
      </c>
      <c r="AI1190" s="20">
        <f>IFERROR(VLOOKUP($E1190,INPUTS!$A$44:$G$103,7,0),SCENARIOS!$N$23)</f>
        <v>0</v>
      </c>
      <c r="AJ1190" s="15">
        <f t="shared" si="272"/>
        <v>0</v>
      </c>
      <c r="AL1190" t="str">
        <f t="shared" si="273"/>
        <v>N</v>
      </c>
      <c r="AM1190" s="21">
        <f t="shared" si="274"/>
        <v>18310.8498612087</v>
      </c>
    </row>
    <row r="1191" ht="15" customHeight="1" spans="1:64">
      <c r="A1191" s="52" t="s">
        <v>2220</v>
      </c>
      <c r="B1191" s="52" t="s">
        <v>645</v>
      </c>
      <c r="C1191" s="52" t="s">
        <v>646</v>
      </c>
      <c r="D1191" s="52" t="s">
        <v>929</v>
      </c>
      <c r="E1191" s="10" t="s">
        <v>648</v>
      </c>
      <c r="F1191" s="52" t="s">
        <v>647</v>
      </c>
      <c r="G1191" s="56" t="s">
        <v>177</v>
      </c>
      <c r="H1191" s="52" t="s">
        <v>245</v>
      </c>
      <c r="I1191" s="52" t="s">
        <v>930</v>
      </c>
      <c r="J1191" s="52" t="s">
        <v>169</v>
      </c>
      <c r="K1191" s="52" t="s">
        <v>931</v>
      </c>
      <c r="L1191" s="53" t="s">
        <v>291</v>
      </c>
      <c r="M1191" s="13">
        <v>730</v>
      </c>
      <c r="N1191" s="14">
        <f t="shared" si="263"/>
        <v>2</v>
      </c>
      <c r="O1191" s="15">
        <v>5690</v>
      </c>
      <c r="P1191" s="15">
        <f t="shared" si="264"/>
        <v>4153700</v>
      </c>
      <c r="Q1191" s="16">
        <f>IFERROR(VLOOKUP(G1191,SCENARIOS!$A$13:$E$18,2,0),0.025)</f>
        <v>0.045</v>
      </c>
      <c r="R1191" s="52">
        <f>IFERROR(VLOOKUP(L1191,INPUTS!$A$107:$B$120,2,0),0.0082)</f>
        <v>0.0079</v>
      </c>
      <c r="S1191" s="52">
        <f t="shared" si="265"/>
        <v>44.951</v>
      </c>
      <c r="T1191" s="15">
        <f t="shared" si="266"/>
        <v>32814.23</v>
      </c>
      <c r="U1191" s="15">
        <f>T1191/INPUTS!$B$7*1000</f>
        <v>41017787.5</v>
      </c>
      <c r="V1191" s="15">
        <f>T1191*INPUTS!$B$6</f>
        <v>103692.9668</v>
      </c>
      <c r="W1191" s="54" t="s">
        <v>396</v>
      </c>
      <c r="X1191" s="54" t="s">
        <v>396</v>
      </c>
      <c r="Y1191" s="67">
        <f>IFERROR(VLOOKUP(E1191,INPUTS!$A$44:$B$103,2,0),0)</f>
        <v>0</v>
      </c>
      <c r="Z1191" s="15">
        <f t="shared" si="267"/>
        <v>0</v>
      </c>
      <c r="AA1191" s="20">
        <f>IFERROR(VLOOKUP(E1191,INPUTS!$A$44:$C$103,3,0),SCENARIOS!$J$23)</f>
        <v>0</v>
      </c>
      <c r="AB1191" s="15">
        <f t="shared" si="268"/>
        <v>0</v>
      </c>
      <c r="AC1191" s="20">
        <f>IFERROR(VLOOKUP($E1191,INPUTS!$A$44:$G$103,4,0),SCENARIOS!$K$23)</f>
        <v>0</v>
      </c>
      <c r="AD1191" s="15">
        <f t="shared" si="269"/>
        <v>0</v>
      </c>
      <c r="AE1191" s="20">
        <f>IFERROR(VLOOKUP($E1191,INPUTS!$A$44:$G$103,5,0),SCENARIOS!$L$23)</f>
        <v>0</v>
      </c>
      <c r="AF1191" s="15">
        <f t="shared" si="270"/>
        <v>0</v>
      </c>
      <c r="AG1191" s="20">
        <f>IFERROR(VLOOKUP($E1191,INPUTS!$A$44:$G$103,6,0),SCENARIOS!$M$23)</f>
        <v>0</v>
      </c>
      <c r="AH1191" s="15">
        <f t="shared" si="271"/>
        <v>0</v>
      </c>
      <c r="AI1191" s="20">
        <f>IFERROR(VLOOKUP($E1191,INPUTS!$A$44:$G$103,7,0),SCENARIOS!$N$23)</f>
        <v>0</v>
      </c>
      <c r="AJ1191" s="15">
        <f t="shared" si="272"/>
        <v>0</v>
      </c>
      <c r="AL1191" t="str">
        <f t="shared" si="273"/>
        <v>N</v>
      </c>
      <c r="AM1191" s="21">
        <f t="shared" si="274"/>
        <v>98621.0175067331</v>
      </c>
    </row>
    <row r="1192" ht="15" customHeight="1" spans="1:64">
      <c r="A1192" s="52" t="s">
        <v>2221</v>
      </c>
      <c r="B1192" s="52" t="s">
        <v>645</v>
      </c>
      <c r="C1192" s="52" t="s">
        <v>646</v>
      </c>
      <c r="D1192" s="52" t="s">
        <v>929</v>
      </c>
      <c r="E1192" s="10" t="s">
        <v>648</v>
      </c>
      <c r="F1192" s="52" t="s">
        <v>647</v>
      </c>
      <c r="G1192" s="56" t="s">
        <v>177</v>
      </c>
      <c r="H1192" s="52" t="s">
        <v>256</v>
      </c>
      <c r="I1192" s="52" t="s">
        <v>930</v>
      </c>
      <c r="J1192" s="52" t="s">
        <v>169</v>
      </c>
      <c r="K1192" s="52" t="s">
        <v>931</v>
      </c>
      <c r="L1192" s="53" t="s">
        <v>291</v>
      </c>
      <c r="M1192" s="13">
        <v>365</v>
      </c>
      <c r="N1192" s="14">
        <f t="shared" si="263"/>
        <v>1</v>
      </c>
      <c r="O1192" s="15">
        <v>5730</v>
      </c>
      <c r="P1192" s="15">
        <f t="shared" si="264"/>
        <v>2091450</v>
      </c>
      <c r="Q1192" s="16">
        <f>IFERROR(VLOOKUP(G1192,SCENARIOS!$A$13:$E$18,2,0),0.025)</f>
        <v>0.045</v>
      </c>
      <c r="R1192" s="52">
        <f>IFERROR(VLOOKUP(L1192,INPUTS!$A$107:$B$120,2,0),0.0082)</f>
        <v>0.0079</v>
      </c>
      <c r="S1192" s="52">
        <f t="shared" si="265"/>
        <v>45.267</v>
      </c>
      <c r="T1192" s="15">
        <f t="shared" si="266"/>
        <v>16522.455</v>
      </c>
      <c r="U1192" s="15">
        <f>T1192/INPUTS!$B$7*1000</f>
        <v>20653068.75</v>
      </c>
      <c r="V1192" s="15">
        <f>T1192*INPUTS!$B$6</f>
        <v>52210.9578</v>
      </c>
      <c r="W1192" s="54" t="s">
        <v>396</v>
      </c>
      <c r="X1192" s="54" t="s">
        <v>396</v>
      </c>
      <c r="Y1192" s="67">
        <f>IFERROR(VLOOKUP(E1192,INPUTS!$A$44:$B$103,2,0),0)</f>
        <v>0</v>
      </c>
      <c r="Z1192" s="15">
        <f t="shared" si="267"/>
        <v>0</v>
      </c>
      <c r="AA1192" s="20">
        <f>IFERROR(VLOOKUP(E1192,INPUTS!$A$44:$C$103,3,0),SCENARIOS!$J$23)</f>
        <v>0</v>
      </c>
      <c r="AB1192" s="15">
        <f t="shared" si="268"/>
        <v>0</v>
      </c>
      <c r="AC1192" s="20">
        <f>IFERROR(VLOOKUP($E1192,INPUTS!$A$44:$G$103,4,0),SCENARIOS!$K$23)</f>
        <v>0</v>
      </c>
      <c r="AD1192" s="15">
        <f t="shared" si="269"/>
        <v>0</v>
      </c>
      <c r="AE1192" s="20">
        <f>IFERROR(VLOOKUP($E1192,INPUTS!$A$44:$G$103,5,0),SCENARIOS!$L$23)</f>
        <v>0</v>
      </c>
      <c r="AF1192" s="15">
        <f t="shared" si="270"/>
        <v>0</v>
      </c>
      <c r="AG1192" s="20">
        <f>IFERROR(VLOOKUP($E1192,INPUTS!$A$44:$G$103,6,0),SCENARIOS!$M$23)</f>
        <v>0</v>
      </c>
      <c r="AH1192" s="15">
        <f t="shared" si="271"/>
        <v>0</v>
      </c>
      <c r="AI1192" s="20">
        <f>IFERROR(VLOOKUP($E1192,INPUTS!$A$44:$G$103,7,0),SCENARIOS!$N$23)</f>
        <v>0</v>
      </c>
      <c r="AJ1192" s="15">
        <f t="shared" si="272"/>
        <v>0</v>
      </c>
      <c r="AL1192" t="str">
        <f t="shared" si="273"/>
        <v>N</v>
      </c>
      <c r="AM1192" s="21">
        <f t="shared" si="274"/>
        <v>49657.1555635835</v>
      </c>
    </row>
    <row r="1193" s="1" customFormat="1" ht="15" customHeight="1" spans="1:64">
      <c r="A1193" s="70" t="s">
        <v>2222</v>
      </c>
      <c r="B1193" s="70" t="s">
        <v>707</v>
      </c>
      <c r="C1193" s="70" t="s">
        <v>708</v>
      </c>
      <c r="D1193" s="70" t="s">
        <v>929</v>
      </c>
      <c r="E1193" s="10" t="s">
        <v>204</v>
      </c>
      <c r="F1193" s="70" t="s">
        <v>405</v>
      </c>
      <c r="G1193" s="70" t="s">
        <v>165</v>
      </c>
      <c r="H1193" s="70" t="s">
        <v>1519</v>
      </c>
      <c r="I1193" s="70" t="s">
        <v>1519</v>
      </c>
      <c r="J1193" s="70" t="s">
        <v>1519</v>
      </c>
      <c r="K1193" s="70" t="s">
        <v>1520</v>
      </c>
      <c r="L1193" s="71" t="s">
        <v>286</v>
      </c>
      <c r="M1193" s="72">
        <v>110000</v>
      </c>
      <c r="N1193" s="76">
        <f t="shared" si="263"/>
        <v>301.369863013699</v>
      </c>
      <c r="O1193" s="15">
        <v>1650</v>
      </c>
      <c r="P1193" s="15">
        <f t="shared" si="264"/>
        <v>181500000</v>
      </c>
      <c r="Q1193" s="16">
        <f>IFERROR(VLOOKUP(G1193,SCENARIOS!$A$13:$E$18,2,0),0.025)</f>
        <v>0.025</v>
      </c>
      <c r="R1193" s="70">
        <f>IFERROR(VLOOKUP(L1193,INPUTS!$A$107:$B$120,2,0),0.0082)</f>
        <v>0.0039</v>
      </c>
      <c r="S1193" s="70">
        <f t="shared" si="265"/>
        <v>6.435</v>
      </c>
      <c r="T1193" s="15">
        <f t="shared" si="266"/>
        <v>707850</v>
      </c>
      <c r="U1193" s="15">
        <f>T1193/INPUTS!$B$7*1000</f>
        <v>884812500</v>
      </c>
      <c r="V1193" s="15">
        <f>T1193*INPUTS!$B$6</f>
        <v>2236806</v>
      </c>
      <c r="W1193" s="73" t="s">
        <v>396</v>
      </c>
      <c r="X1193" s="73" t="s">
        <v>396</v>
      </c>
      <c r="Y1193" s="74">
        <f>IFERROR(VLOOKUP(E1193,INPUTS!$A$44:$B$103,2,0),0)</f>
        <v>0.02</v>
      </c>
      <c r="Z1193" s="15">
        <f t="shared" si="267"/>
        <v>14157</v>
      </c>
      <c r="AA1193" s="20">
        <f>IFERROR(VLOOKUP(E1193,INPUTS!$A$44:$C$103,3,0),SCENARIOS!$J$23)</f>
        <v>0.06</v>
      </c>
      <c r="AB1193" s="15">
        <f t="shared" si="268"/>
        <v>48052.0382096777</v>
      </c>
      <c r="AC1193" s="20">
        <f>IFERROR(VLOOKUP($E1193,INPUTS!$A$44:$G$103,4,0),SCENARIOS!$K$23)</f>
        <v>0.15</v>
      </c>
      <c r="AD1193" s="15">
        <f t="shared" si="269"/>
        <v>135916.176691409</v>
      </c>
      <c r="AE1193" s="20">
        <f>IFERROR(VLOOKUP($E1193,INPUTS!$A$44:$G$103,5,0),SCENARIOS!$L$23)</f>
        <v>0.3</v>
      </c>
      <c r="AF1193" s="15">
        <f t="shared" si="270"/>
        <v>307553.357146706</v>
      </c>
      <c r="AG1193" s="20">
        <f>IFERROR(VLOOKUP($E1193,INPUTS!$A$44:$G$103,6,0),SCENARIOS!$M$23)</f>
        <v>0.4</v>
      </c>
      <c r="AH1193" s="15">
        <f t="shared" si="271"/>
        <v>463957.858903823</v>
      </c>
      <c r="AI1193" s="20">
        <f>IFERROR(VLOOKUP($E1193,INPUTS!$A$44:$G$103,7,0),SCENARIOS!$N$23)</f>
        <v>0.5</v>
      </c>
      <c r="AJ1193" s="15">
        <f t="shared" si="272"/>
        <v>656157.164998668</v>
      </c>
      <c r="AL1193" t="str">
        <f t="shared" si="273"/>
        <v>MULTI</v>
      </c>
      <c r="AM1193" s="21">
        <f t="shared" si="274"/>
        <v>1312314.32999734</v>
      </c>
      <c r="BL1193"/>
    </row>
    <row r="1194" s="1" customFormat="1" ht="15" customHeight="1" spans="1:64">
      <c r="A1194" s="70" t="s">
        <v>2223</v>
      </c>
      <c r="B1194" s="70" t="s">
        <v>589</v>
      </c>
      <c r="C1194" s="70" t="s">
        <v>590</v>
      </c>
      <c r="D1194" s="70" t="s">
        <v>929</v>
      </c>
      <c r="E1194" s="10" t="s">
        <v>214</v>
      </c>
      <c r="F1194" s="70" t="s">
        <v>591</v>
      </c>
      <c r="G1194" s="70" t="s">
        <v>165</v>
      </c>
      <c r="H1194" s="70" t="s">
        <v>1519</v>
      </c>
      <c r="I1194" s="70" t="s">
        <v>1519</v>
      </c>
      <c r="J1194" s="70" t="s">
        <v>1519</v>
      </c>
      <c r="K1194" s="70" t="s">
        <v>1520</v>
      </c>
      <c r="L1194" s="71" t="s">
        <v>286</v>
      </c>
      <c r="M1194" s="72">
        <v>90000</v>
      </c>
      <c r="N1194" s="76">
        <f t="shared" si="263"/>
        <v>246.575342465753</v>
      </c>
      <c r="O1194" s="15">
        <v>3200</v>
      </c>
      <c r="P1194" s="15">
        <f t="shared" si="264"/>
        <v>288000000</v>
      </c>
      <c r="Q1194" s="16">
        <f>IFERROR(VLOOKUP(G1194,SCENARIOS!$A$13:$E$18,2,0),0.025)</f>
        <v>0.025</v>
      </c>
      <c r="R1194" s="70">
        <f>IFERROR(VLOOKUP(L1194,INPUTS!$A$107:$B$120,2,0),0.0082)</f>
        <v>0.0039</v>
      </c>
      <c r="S1194" s="70">
        <f t="shared" si="265"/>
        <v>12.48</v>
      </c>
      <c r="T1194" s="15">
        <f t="shared" si="266"/>
        <v>1123200</v>
      </c>
      <c r="U1194" s="15">
        <f>T1194/INPUTS!$B$7*1000</f>
        <v>1404000000</v>
      </c>
      <c r="V1194" s="15">
        <f>T1194*INPUTS!$B$6</f>
        <v>3549312</v>
      </c>
      <c r="W1194" s="73" t="s">
        <v>396</v>
      </c>
      <c r="X1194" s="73" t="s">
        <v>396</v>
      </c>
      <c r="Y1194" s="74">
        <f>IFERROR(VLOOKUP(E1194,INPUTS!$A$44:$B$103,2,0),0)</f>
        <v>0.02</v>
      </c>
      <c r="Z1194" s="15">
        <f t="shared" si="267"/>
        <v>22464</v>
      </c>
      <c r="AA1194" s="20">
        <f>IFERROR(VLOOKUP(E1194,INPUTS!$A$44:$C$103,3,0),SCENARIOS!$J$23)</f>
        <v>0.06</v>
      </c>
      <c r="AB1194" s="15">
        <f t="shared" si="268"/>
        <v>76247.862283125</v>
      </c>
      <c r="AC1194" s="20">
        <f>IFERROR(VLOOKUP($E1194,INPUTS!$A$44:$G$103,4,0),SCENARIOS!$K$23)</f>
        <v>0.15</v>
      </c>
      <c r="AD1194" s="15">
        <f t="shared" si="269"/>
        <v>215668.644006202</v>
      </c>
      <c r="AE1194" s="20">
        <f>IFERROR(VLOOKUP($E1194,INPUTS!$A$44:$G$103,5,0),SCENARIOS!$L$23)</f>
        <v>0.3</v>
      </c>
      <c r="AF1194" s="15">
        <f t="shared" si="270"/>
        <v>488018.550183203</v>
      </c>
      <c r="AG1194" s="20">
        <f>IFERROR(VLOOKUP($E1194,INPUTS!$A$44:$G$103,6,0),SCENARIOS!$M$23)</f>
        <v>0.4</v>
      </c>
      <c r="AH1194" s="15">
        <f t="shared" si="271"/>
        <v>736197.594293669</v>
      </c>
      <c r="AI1194" s="20">
        <f>IFERROR(VLOOKUP($E1194,INPUTS!$A$44:$G$103,7,0),SCENARIOS!$N$23)</f>
        <v>0.5</v>
      </c>
      <c r="AJ1194" s="15">
        <f t="shared" si="272"/>
        <v>1041175.00561772</v>
      </c>
      <c r="AL1194" t="str">
        <f t="shared" si="273"/>
        <v>MULTI</v>
      </c>
      <c r="AM1194" s="21">
        <f t="shared" si="274"/>
        <v>2082350.01123544</v>
      </c>
      <c r="BL1194"/>
    </row>
    <row r="1195" s="1" customFormat="1" ht="15" customHeight="1" spans="1:64">
      <c r="A1195" s="70" t="s">
        <v>2224</v>
      </c>
      <c r="B1195" s="70" t="s">
        <v>649</v>
      </c>
      <c r="C1195" s="70" t="s">
        <v>650</v>
      </c>
      <c r="D1195" s="70" t="s">
        <v>929</v>
      </c>
      <c r="E1195" s="10" t="s">
        <v>215</v>
      </c>
      <c r="F1195" s="70" t="s">
        <v>490</v>
      </c>
      <c r="G1195" s="70" t="s">
        <v>165</v>
      </c>
      <c r="H1195" s="70" t="s">
        <v>1519</v>
      </c>
      <c r="I1195" s="70" t="s">
        <v>1519</v>
      </c>
      <c r="J1195" s="70" t="s">
        <v>1519</v>
      </c>
      <c r="K1195" s="70" t="s">
        <v>1520</v>
      </c>
      <c r="L1195" s="71" t="s">
        <v>282</v>
      </c>
      <c r="M1195" s="72">
        <v>30000</v>
      </c>
      <c r="N1195" s="76">
        <f t="shared" si="263"/>
        <v>82.1917808219178</v>
      </c>
      <c r="O1195" s="15">
        <v>2800</v>
      </c>
      <c r="P1195" s="15">
        <f t="shared" si="264"/>
        <v>84000000</v>
      </c>
      <c r="Q1195" s="16">
        <f>IFERROR(VLOOKUP(G1195,SCENARIOS!$A$13:$E$18,2,0),0.025)</f>
        <v>0.025</v>
      </c>
      <c r="R1195" s="70">
        <f>IFERROR(VLOOKUP(L1195,INPUTS!$A$107:$B$120,2,0),0.0082)</f>
        <v>0.0042</v>
      </c>
      <c r="S1195" s="70">
        <f t="shared" si="265"/>
        <v>11.76</v>
      </c>
      <c r="T1195" s="15">
        <f t="shared" si="266"/>
        <v>352800</v>
      </c>
      <c r="U1195" s="15">
        <f>T1195/INPUTS!$B$7*1000</f>
        <v>441000000</v>
      </c>
      <c r="V1195" s="15">
        <f>T1195*INPUTS!$B$6</f>
        <v>1114848</v>
      </c>
      <c r="W1195" s="73" t="s">
        <v>396</v>
      </c>
      <c r="X1195" s="73" t="s">
        <v>396</v>
      </c>
      <c r="Y1195" s="74">
        <f>IFERROR(VLOOKUP(E1195,INPUTS!$A$44:$B$103,2,0),0)</f>
        <v>0.02</v>
      </c>
      <c r="Z1195" s="15">
        <f t="shared" si="267"/>
        <v>7056</v>
      </c>
      <c r="AA1195" s="20">
        <f>IFERROR(VLOOKUP(E1195,INPUTS!$A$44:$C$103,3,0),SCENARIOS!$J$23)</f>
        <v>0.06</v>
      </c>
      <c r="AB1195" s="15">
        <f t="shared" si="268"/>
        <v>23949.6490504687</v>
      </c>
      <c r="AC1195" s="20">
        <f>IFERROR(VLOOKUP($E1195,INPUTS!$A$44:$G$103,4,0),SCENARIOS!$K$23)</f>
        <v>0.15</v>
      </c>
      <c r="AD1195" s="15">
        <f t="shared" si="269"/>
        <v>67742.0740788712</v>
      </c>
      <c r="AE1195" s="20">
        <f>IFERROR(VLOOKUP($E1195,INPUTS!$A$44:$G$103,5,0),SCENARIOS!$L$23)</f>
        <v>0.3</v>
      </c>
      <c r="AF1195" s="15">
        <f t="shared" si="270"/>
        <v>153287.87794216</v>
      </c>
      <c r="AG1195" s="20">
        <f>IFERROR(VLOOKUP($E1195,INPUTS!$A$44:$G$103,6,0),SCENARIOS!$M$23)</f>
        <v>0.4</v>
      </c>
      <c r="AH1195" s="15">
        <f t="shared" si="271"/>
        <v>231241.552053781</v>
      </c>
      <c r="AI1195" s="20">
        <f>IFERROR(VLOOKUP($E1195,INPUTS!$A$44:$G$103,7,0),SCENARIOS!$N$23)</f>
        <v>0.5</v>
      </c>
      <c r="AJ1195" s="15">
        <f t="shared" si="272"/>
        <v>327035.738944028</v>
      </c>
      <c r="AL1195" t="str">
        <f t="shared" si="273"/>
        <v>MULTI</v>
      </c>
      <c r="AM1195" s="21">
        <f t="shared" si="274"/>
        <v>654071.477888056</v>
      </c>
      <c r="BL1195"/>
    </row>
    <row r="1196" s="1" customFormat="1" ht="15" customHeight="1" spans="1:64">
      <c r="A1196" s="70" t="s">
        <v>2225</v>
      </c>
      <c r="B1196" s="70" t="s">
        <v>709</v>
      </c>
      <c r="C1196" s="70" t="s">
        <v>710</v>
      </c>
      <c r="D1196" s="70" t="s">
        <v>929</v>
      </c>
      <c r="E1196" s="10" t="s">
        <v>211</v>
      </c>
      <c r="F1196" s="70" t="s">
        <v>594</v>
      </c>
      <c r="G1196" s="70" t="s">
        <v>165</v>
      </c>
      <c r="H1196" s="70" t="s">
        <v>1519</v>
      </c>
      <c r="I1196" s="70" t="s">
        <v>1519</v>
      </c>
      <c r="J1196" s="70" t="s">
        <v>1519</v>
      </c>
      <c r="K1196" s="70" t="s">
        <v>1520</v>
      </c>
      <c r="L1196" s="71" t="s">
        <v>286</v>
      </c>
      <c r="M1196" s="72">
        <v>70000</v>
      </c>
      <c r="N1196" s="76">
        <f t="shared" si="263"/>
        <v>191.780821917808</v>
      </c>
      <c r="O1196" s="15">
        <v>2200</v>
      </c>
      <c r="P1196" s="15">
        <f t="shared" si="264"/>
        <v>154000000</v>
      </c>
      <c r="Q1196" s="16">
        <f>IFERROR(VLOOKUP(G1196,SCENARIOS!$A$13:$E$18,2,0),0.025)</f>
        <v>0.025</v>
      </c>
      <c r="R1196" s="70">
        <f>IFERROR(VLOOKUP(L1196,INPUTS!$A$107:$B$120,2,0),0.0082)</f>
        <v>0.0039</v>
      </c>
      <c r="S1196" s="70">
        <f t="shared" si="265"/>
        <v>8.58</v>
      </c>
      <c r="T1196" s="15">
        <f t="shared" si="266"/>
        <v>600600</v>
      </c>
      <c r="U1196" s="15">
        <f>T1196/INPUTS!$B$7*1000</f>
        <v>750750000</v>
      </c>
      <c r="V1196" s="15">
        <f>T1196*INPUTS!$B$6</f>
        <v>1897896</v>
      </c>
      <c r="W1196" s="73" t="s">
        <v>396</v>
      </c>
      <c r="X1196" s="73" t="s">
        <v>396</v>
      </c>
      <c r="Y1196" s="74">
        <f>IFERROR(VLOOKUP(E1196,INPUTS!$A$44:$B$103,2,0),0)</f>
        <v>0.02</v>
      </c>
      <c r="Z1196" s="15">
        <f t="shared" si="267"/>
        <v>12012</v>
      </c>
      <c r="AA1196" s="20">
        <f>IFERROR(VLOOKUP(E1196,INPUTS!$A$44:$C$103,3,0),SCENARIOS!$J$23)</f>
        <v>0.06</v>
      </c>
      <c r="AB1196" s="15">
        <f t="shared" si="268"/>
        <v>40771.4263597266</v>
      </c>
      <c r="AC1196" s="20">
        <f>IFERROR(VLOOKUP($E1196,INPUTS!$A$44:$G$103,4,0),SCENARIOS!$K$23)</f>
        <v>0.15</v>
      </c>
      <c r="AD1196" s="15">
        <f t="shared" si="269"/>
        <v>115322.81658665</v>
      </c>
      <c r="AE1196" s="20">
        <f>IFERROR(VLOOKUP($E1196,INPUTS!$A$44:$G$103,5,0),SCENARIOS!$L$23)</f>
        <v>0.3</v>
      </c>
      <c r="AF1196" s="15">
        <f t="shared" si="270"/>
        <v>260954.36363963</v>
      </c>
      <c r="AG1196" s="20">
        <f>IFERROR(VLOOKUP($E1196,INPUTS!$A$44:$G$103,6,0),SCENARIOS!$M$23)</f>
        <v>0.4</v>
      </c>
      <c r="AH1196" s="15">
        <f t="shared" si="271"/>
        <v>393661.213615365</v>
      </c>
      <c r="AI1196" s="20">
        <f>IFERROR(VLOOKUP($E1196,INPUTS!$A$44:$G$103,7,0),SCENARIOS!$N$23)</f>
        <v>0.5</v>
      </c>
      <c r="AJ1196" s="15">
        <f t="shared" si="272"/>
        <v>556739.412726143</v>
      </c>
      <c r="AL1196" t="str">
        <f t="shared" si="273"/>
        <v>MULTI</v>
      </c>
      <c r="AM1196" s="21">
        <f t="shared" si="274"/>
        <v>1113478.82545229</v>
      </c>
      <c r="BL1196"/>
    </row>
    <row r="1197" s="1" customFormat="1" ht="15" customHeight="1" spans="1:64">
      <c r="A1197" s="70" t="s">
        <v>2226</v>
      </c>
      <c r="B1197" s="70" t="s">
        <v>711</v>
      </c>
      <c r="C1197" s="70" t="s">
        <v>712</v>
      </c>
      <c r="D1197" s="70" t="s">
        <v>929</v>
      </c>
      <c r="E1197" s="10" t="s">
        <v>2227</v>
      </c>
      <c r="F1197" s="70" t="s">
        <v>938</v>
      </c>
      <c r="G1197" s="70" t="s">
        <v>165</v>
      </c>
      <c r="H1197" s="70" t="s">
        <v>1519</v>
      </c>
      <c r="I1197" s="70" t="s">
        <v>1519</v>
      </c>
      <c r="J1197" s="70" t="s">
        <v>1519</v>
      </c>
      <c r="K1197" s="70" t="s">
        <v>1520</v>
      </c>
      <c r="L1197" s="71" t="s">
        <v>286</v>
      </c>
      <c r="M1197" s="72">
        <v>60000</v>
      </c>
      <c r="N1197" s="76">
        <f t="shared" si="263"/>
        <v>164.383561643836</v>
      </c>
      <c r="O1197" s="15">
        <v>2800</v>
      </c>
      <c r="P1197" s="15">
        <f t="shared" si="264"/>
        <v>168000000</v>
      </c>
      <c r="Q1197" s="16">
        <f>IFERROR(VLOOKUP(G1197,SCENARIOS!$A$13:$E$18,2,0),0.025)</f>
        <v>0.025</v>
      </c>
      <c r="R1197" s="70">
        <f>IFERROR(VLOOKUP(L1197,INPUTS!$A$107:$B$120,2,0),0.0082)</f>
        <v>0.0039</v>
      </c>
      <c r="S1197" s="70">
        <f t="shared" si="265"/>
        <v>10.92</v>
      </c>
      <c r="T1197" s="15">
        <f t="shared" si="266"/>
        <v>655200</v>
      </c>
      <c r="U1197" s="15">
        <f>T1197/INPUTS!$B$7*1000</f>
        <v>819000000</v>
      </c>
      <c r="V1197" s="15">
        <f>T1197*INPUTS!$B$6</f>
        <v>2070432</v>
      </c>
      <c r="W1197" s="73" t="s">
        <v>396</v>
      </c>
      <c r="X1197" s="73" t="s">
        <v>396</v>
      </c>
      <c r="Y1197" s="74">
        <f>IFERROR(VLOOKUP(E1197,INPUTS!$A$44:$B$103,2,0),0)</f>
        <v>0</v>
      </c>
      <c r="Z1197" s="15">
        <f t="shared" si="267"/>
        <v>0</v>
      </c>
      <c r="AA1197" s="20">
        <f>IFERROR(VLOOKUP(E1197,INPUTS!$A$44:$C$103,3,0),SCENARIOS!$J$23)</f>
        <v>0</v>
      </c>
      <c r="AB1197" s="15">
        <f t="shared" si="268"/>
        <v>0</v>
      </c>
      <c r="AC1197" s="20">
        <f>IFERROR(VLOOKUP($E1197,INPUTS!$A$44:$G$103,4,0),SCENARIOS!$K$23)</f>
        <v>0</v>
      </c>
      <c r="AD1197" s="15">
        <f t="shared" si="269"/>
        <v>0</v>
      </c>
      <c r="AE1197" s="20">
        <f>IFERROR(VLOOKUP($E1197,INPUTS!$A$44:$G$103,5,0),SCENARIOS!$L$23)</f>
        <v>0</v>
      </c>
      <c r="AF1197" s="15">
        <f t="shared" si="270"/>
        <v>0</v>
      </c>
      <c r="AG1197" s="20">
        <f>IFERROR(VLOOKUP($E1197,INPUTS!$A$44:$G$103,6,0),SCENARIOS!$M$23)</f>
        <v>0</v>
      </c>
      <c r="AH1197" s="15">
        <f t="shared" si="271"/>
        <v>0</v>
      </c>
      <c r="AI1197" s="20">
        <f>IFERROR(VLOOKUP($E1197,INPUTS!$A$44:$G$103,7,0),SCENARIOS!$N$23)</f>
        <v>0</v>
      </c>
      <c r="AJ1197" s="15">
        <f t="shared" si="272"/>
        <v>0</v>
      </c>
      <c r="AL1197" t="str">
        <f t="shared" si="273"/>
        <v>MULTI</v>
      </c>
      <c r="AM1197" s="21">
        <f t="shared" si="274"/>
        <v>1214704.17322067</v>
      </c>
      <c r="BL1197"/>
    </row>
    <row r="1198" s="1" customFormat="1" ht="15" customHeight="1" spans="1:64">
      <c r="A1198" s="70" t="s">
        <v>2228</v>
      </c>
      <c r="B1198" s="70" t="s">
        <v>714</v>
      </c>
      <c r="C1198" s="70" t="s">
        <v>715</v>
      </c>
      <c r="D1198" s="70" t="s">
        <v>929</v>
      </c>
      <c r="E1198" s="10" t="s">
        <v>716</v>
      </c>
      <c r="F1198" s="70" t="s">
        <v>459</v>
      </c>
      <c r="G1198" s="75" t="s">
        <v>185</v>
      </c>
      <c r="H1198" s="70" t="s">
        <v>1519</v>
      </c>
      <c r="I1198" s="70" t="s">
        <v>1519</v>
      </c>
      <c r="J1198" s="70" t="s">
        <v>1519</v>
      </c>
      <c r="K1198" s="70" t="s">
        <v>1520</v>
      </c>
      <c r="L1198" s="71" t="s">
        <v>286</v>
      </c>
      <c r="M1198" s="72">
        <v>120000</v>
      </c>
      <c r="N1198" s="76">
        <f t="shared" si="263"/>
        <v>328.767123287671</v>
      </c>
      <c r="O1198" s="15">
        <v>2600</v>
      </c>
      <c r="P1198" s="15">
        <f t="shared" si="264"/>
        <v>312000000</v>
      </c>
      <c r="Q1198" s="16">
        <f>IFERROR(VLOOKUP(G1198,SCENARIOS!$A$13:$E$18,2,0),0.025)</f>
        <v>0.03</v>
      </c>
      <c r="R1198" s="70">
        <f>IFERROR(VLOOKUP(L1198,INPUTS!$A$107:$B$120,2,0),0.0082)</f>
        <v>0.0039</v>
      </c>
      <c r="S1198" s="70">
        <f t="shared" si="265"/>
        <v>10.14</v>
      </c>
      <c r="T1198" s="15">
        <f t="shared" si="266"/>
        <v>1216800</v>
      </c>
      <c r="U1198" s="15">
        <f>T1198/INPUTS!$B$7*1000</f>
        <v>1521000000</v>
      </c>
      <c r="V1198" s="15">
        <f>T1198*INPUTS!$B$6</f>
        <v>3845088</v>
      </c>
      <c r="W1198" s="73" t="s">
        <v>396</v>
      </c>
      <c r="X1198" s="73" t="s">
        <v>396</v>
      </c>
      <c r="Y1198" s="74">
        <f>IFERROR(VLOOKUP(E1198,INPUTS!$A$44:$B$103,2,0),0)</f>
        <v>0</v>
      </c>
      <c r="Z1198" s="15">
        <f t="shared" si="267"/>
        <v>0</v>
      </c>
      <c r="AA1198" s="20">
        <f>IFERROR(VLOOKUP(E1198,INPUTS!$A$44:$C$103,3,0),SCENARIOS!$J$23)</f>
        <v>0</v>
      </c>
      <c r="AB1198" s="15">
        <f t="shared" si="268"/>
        <v>0</v>
      </c>
      <c r="AC1198" s="20">
        <f>IFERROR(VLOOKUP($E1198,INPUTS!$A$44:$G$103,4,0),SCENARIOS!$K$23)</f>
        <v>0</v>
      </c>
      <c r="AD1198" s="15">
        <f t="shared" si="269"/>
        <v>0</v>
      </c>
      <c r="AE1198" s="20">
        <f>IFERROR(VLOOKUP($E1198,INPUTS!$A$44:$G$103,5,0),SCENARIOS!$L$23)</f>
        <v>0</v>
      </c>
      <c r="AF1198" s="15">
        <f t="shared" si="270"/>
        <v>0</v>
      </c>
      <c r="AG1198" s="20">
        <f>IFERROR(VLOOKUP($E1198,INPUTS!$A$44:$G$103,6,0),SCENARIOS!$M$23)</f>
        <v>0</v>
      </c>
      <c r="AH1198" s="15">
        <f t="shared" si="271"/>
        <v>0</v>
      </c>
      <c r="AI1198" s="20">
        <f>IFERROR(VLOOKUP($E1198,INPUTS!$A$44:$G$103,7,0),SCENARIOS!$N$23)</f>
        <v>0</v>
      </c>
      <c r="AJ1198" s="15">
        <f t="shared" si="272"/>
        <v>0</v>
      </c>
      <c r="AL1198" t="str">
        <f t="shared" si="273"/>
        <v>MULTI</v>
      </c>
      <c r="AM1198" s="21">
        <f t="shared" si="274"/>
        <v>2547708.98480325</v>
      </c>
      <c r="BL1198"/>
    </row>
    <row r="1199" s="1" customFormat="1" ht="15" customHeight="1" spans="1:64">
      <c r="A1199" s="70" t="s">
        <v>2229</v>
      </c>
      <c r="B1199" s="70" t="s">
        <v>717</v>
      </c>
      <c r="C1199" s="70" t="s">
        <v>608</v>
      </c>
      <c r="D1199" s="70" t="s">
        <v>929</v>
      </c>
      <c r="E1199" s="10" t="s">
        <v>207</v>
      </c>
      <c r="F1199" s="70" t="s">
        <v>609</v>
      </c>
      <c r="G1199" s="70" t="s">
        <v>165</v>
      </c>
      <c r="H1199" s="70" t="s">
        <v>1519</v>
      </c>
      <c r="I1199" s="70" t="s">
        <v>1519</v>
      </c>
      <c r="J1199" s="70" t="s">
        <v>1519</v>
      </c>
      <c r="K1199" s="70" t="s">
        <v>1520</v>
      </c>
      <c r="L1199" s="71" t="s">
        <v>279</v>
      </c>
      <c r="M1199" s="72">
        <v>50000</v>
      </c>
      <c r="N1199" s="76">
        <f t="shared" si="263"/>
        <v>136.986301369863</v>
      </c>
      <c r="O1199" s="15">
        <v>1800</v>
      </c>
      <c r="P1199" s="15">
        <f t="shared" si="264"/>
        <v>90000000</v>
      </c>
      <c r="Q1199" s="16">
        <f>IFERROR(VLOOKUP(G1199,SCENARIOS!$A$13:$E$18,2,0),0.025)</f>
        <v>0.025</v>
      </c>
      <c r="R1199" s="70">
        <f>IFERROR(VLOOKUP(L1199,INPUTS!$A$107:$B$120,2,0),0.0082)</f>
        <v>0.0039</v>
      </c>
      <c r="S1199" s="70">
        <f t="shared" si="265"/>
        <v>7.02</v>
      </c>
      <c r="T1199" s="15">
        <f t="shared" si="266"/>
        <v>351000</v>
      </c>
      <c r="U1199" s="15">
        <f>T1199/INPUTS!$B$7*1000</f>
        <v>438750000</v>
      </c>
      <c r="V1199" s="15">
        <f>T1199*INPUTS!$B$6</f>
        <v>1109160</v>
      </c>
      <c r="W1199" s="73" t="s">
        <v>396</v>
      </c>
      <c r="X1199" s="73" t="s">
        <v>396</v>
      </c>
      <c r="Y1199" s="74">
        <f>IFERROR(VLOOKUP(E1199,INPUTS!$A$44:$B$103,2,0),0)</f>
        <v>0.02</v>
      </c>
      <c r="Z1199" s="15">
        <f t="shared" si="267"/>
        <v>7020</v>
      </c>
      <c r="AA1199" s="20">
        <f>IFERROR(VLOOKUP(E1199,INPUTS!$A$44:$C$103,3,0),SCENARIOS!$J$23)</f>
        <v>0.06</v>
      </c>
      <c r="AB1199" s="15">
        <f t="shared" si="268"/>
        <v>23827.4569634766</v>
      </c>
      <c r="AC1199" s="20">
        <f>IFERROR(VLOOKUP($E1199,INPUTS!$A$44:$G$103,4,0),SCENARIOS!$K$23)</f>
        <v>0.15</v>
      </c>
      <c r="AD1199" s="15">
        <f t="shared" si="269"/>
        <v>67396.4512519382</v>
      </c>
      <c r="AE1199" s="20">
        <f>IFERROR(VLOOKUP($E1199,INPUTS!$A$44:$G$103,5,0),SCENARIOS!$L$23)</f>
        <v>0.3</v>
      </c>
      <c r="AF1199" s="15">
        <f t="shared" si="270"/>
        <v>152505.796932251</v>
      </c>
      <c r="AG1199" s="20">
        <f>IFERROR(VLOOKUP($E1199,INPUTS!$A$44:$G$103,6,0),SCENARIOS!$M$23)</f>
        <v>0.4</v>
      </c>
      <c r="AH1199" s="15">
        <f t="shared" si="271"/>
        <v>230061.748216772</v>
      </c>
      <c r="AI1199" s="20">
        <f>IFERROR(VLOOKUP($E1199,INPUTS!$A$44:$G$103,7,0),SCENARIOS!$N$23)</f>
        <v>0.5</v>
      </c>
      <c r="AJ1199" s="15">
        <f t="shared" si="272"/>
        <v>325367.189255538</v>
      </c>
      <c r="AL1199" t="str">
        <f t="shared" si="273"/>
        <v>MULTI</v>
      </c>
      <c r="AM1199" s="21">
        <f t="shared" si="274"/>
        <v>650734.378511076</v>
      </c>
      <c r="BL1199"/>
    </row>
    <row r="1200" s="1" customFormat="1" ht="15" customHeight="1" spans="1:64">
      <c r="A1200" s="70" t="s">
        <v>2230</v>
      </c>
      <c r="B1200" s="70" t="s">
        <v>598</v>
      </c>
      <c r="C1200" s="70" t="s">
        <v>599</v>
      </c>
      <c r="D1200" s="70" t="s">
        <v>929</v>
      </c>
      <c r="E1200" s="10" t="s">
        <v>209</v>
      </c>
      <c r="F1200" s="70" t="s">
        <v>600</v>
      </c>
      <c r="G1200" s="70" t="s">
        <v>165</v>
      </c>
      <c r="H1200" s="70" t="s">
        <v>1519</v>
      </c>
      <c r="I1200" s="70" t="s">
        <v>1519</v>
      </c>
      <c r="J1200" s="70" t="s">
        <v>1519</v>
      </c>
      <c r="K1200" s="70" t="s">
        <v>1520</v>
      </c>
      <c r="L1200" s="71" t="s">
        <v>279</v>
      </c>
      <c r="M1200" s="72">
        <v>90000</v>
      </c>
      <c r="N1200" s="76">
        <f t="shared" si="263"/>
        <v>246.575342465753</v>
      </c>
      <c r="O1200" s="15">
        <v>5200</v>
      </c>
      <c r="P1200" s="15">
        <f t="shared" si="264"/>
        <v>468000000</v>
      </c>
      <c r="Q1200" s="16">
        <f>IFERROR(VLOOKUP(G1200,SCENARIOS!$A$13:$E$18,2,0),0.025)</f>
        <v>0.025</v>
      </c>
      <c r="R1200" s="70">
        <f>IFERROR(VLOOKUP(L1200,INPUTS!$A$107:$B$120,2,0),0.0082)</f>
        <v>0.0039</v>
      </c>
      <c r="S1200" s="70">
        <f t="shared" si="265"/>
        <v>20.28</v>
      </c>
      <c r="T1200" s="15">
        <f t="shared" si="266"/>
        <v>1825200</v>
      </c>
      <c r="U1200" s="15">
        <f>T1200/INPUTS!$B$7*1000</f>
        <v>2281500000</v>
      </c>
      <c r="V1200" s="15">
        <f>T1200*INPUTS!$B$6</f>
        <v>5767632</v>
      </c>
      <c r="W1200" s="73" t="s">
        <v>396</v>
      </c>
      <c r="X1200" s="73" t="s">
        <v>396</v>
      </c>
      <c r="Y1200" s="74">
        <f>IFERROR(VLOOKUP(E1200,INPUTS!$A$44:$B$103,2,0),0)</f>
        <v>0.02</v>
      </c>
      <c r="Z1200" s="15">
        <f t="shared" si="267"/>
        <v>36504</v>
      </c>
      <c r="AA1200" s="20">
        <f>IFERROR(VLOOKUP(E1200,INPUTS!$A$44:$C$103,3,0),SCENARIOS!$J$23)</f>
        <v>0.06</v>
      </c>
      <c r="AB1200" s="15">
        <f t="shared" si="268"/>
        <v>123902.776210078</v>
      </c>
      <c r="AC1200" s="20">
        <f>IFERROR(VLOOKUP($E1200,INPUTS!$A$44:$G$103,4,0),SCENARIOS!$K$23)</f>
        <v>0.15</v>
      </c>
      <c r="AD1200" s="15">
        <f t="shared" si="269"/>
        <v>350461.546510079</v>
      </c>
      <c r="AE1200" s="20">
        <f>IFERROR(VLOOKUP($E1200,INPUTS!$A$44:$G$103,5,0),SCENARIOS!$L$23)</f>
        <v>0.3</v>
      </c>
      <c r="AF1200" s="15">
        <f t="shared" si="270"/>
        <v>793030.144047705</v>
      </c>
      <c r="AG1200" s="20">
        <f>IFERROR(VLOOKUP($E1200,INPUTS!$A$44:$G$103,6,0),SCENARIOS!$M$23)</f>
        <v>0.4</v>
      </c>
      <c r="AH1200" s="15">
        <f t="shared" si="271"/>
        <v>1196321.09072721</v>
      </c>
      <c r="AI1200" s="20">
        <f>IFERROR(VLOOKUP($E1200,INPUTS!$A$44:$G$103,7,0),SCENARIOS!$N$23)</f>
        <v>0.5</v>
      </c>
      <c r="AJ1200" s="15">
        <f t="shared" si="272"/>
        <v>1691909.3841288</v>
      </c>
      <c r="AL1200" t="str">
        <f t="shared" si="273"/>
        <v>MULTI</v>
      </c>
      <c r="AM1200" s="21">
        <f t="shared" si="274"/>
        <v>3383818.76825759</v>
      </c>
      <c r="BL1200"/>
    </row>
    <row r="1201" s="1" customFormat="1" ht="15" customHeight="1" spans="1:64">
      <c r="A1201" s="70" t="s">
        <v>2231</v>
      </c>
      <c r="B1201" s="70" t="s">
        <v>592</v>
      </c>
      <c r="C1201" s="70" t="s">
        <v>593</v>
      </c>
      <c r="D1201" s="70" t="s">
        <v>929</v>
      </c>
      <c r="E1201" s="10" t="s">
        <v>211</v>
      </c>
      <c r="F1201" s="70" t="s">
        <v>594</v>
      </c>
      <c r="G1201" s="70" t="s">
        <v>165</v>
      </c>
      <c r="H1201" s="70" t="s">
        <v>1519</v>
      </c>
      <c r="I1201" s="70" t="s">
        <v>1519</v>
      </c>
      <c r="J1201" s="70" t="s">
        <v>1519</v>
      </c>
      <c r="K1201" s="70" t="s">
        <v>1520</v>
      </c>
      <c r="L1201" s="71" t="s">
        <v>279</v>
      </c>
      <c r="M1201" s="72">
        <v>110000</v>
      </c>
      <c r="N1201" s="76">
        <f t="shared" si="263"/>
        <v>301.369863013699</v>
      </c>
      <c r="O1201" s="15">
        <v>2800</v>
      </c>
      <c r="P1201" s="15">
        <f t="shared" si="264"/>
        <v>308000000</v>
      </c>
      <c r="Q1201" s="16">
        <f>IFERROR(VLOOKUP(G1201,SCENARIOS!$A$13:$E$18,2,0),0.025)</f>
        <v>0.025</v>
      </c>
      <c r="R1201" s="70">
        <f>IFERROR(VLOOKUP(L1201,INPUTS!$A$107:$B$120,2,0),0.0082)</f>
        <v>0.0039</v>
      </c>
      <c r="S1201" s="70">
        <f t="shared" si="265"/>
        <v>10.92</v>
      </c>
      <c r="T1201" s="15">
        <f t="shared" si="266"/>
        <v>1201200</v>
      </c>
      <c r="U1201" s="15">
        <f>T1201/INPUTS!$B$7*1000</f>
        <v>1501500000</v>
      </c>
      <c r="V1201" s="15">
        <f>T1201*INPUTS!$B$6</f>
        <v>3795792</v>
      </c>
      <c r="W1201" s="73" t="s">
        <v>396</v>
      </c>
      <c r="X1201" s="73" t="s">
        <v>396</v>
      </c>
      <c r="Y1201" s="74">
        <f>IFERROR(VLOOKUP(E1201,INPUTS!$A$44:$B$103,2,0),0)</f>
        <v>0.02</v>
      </c>
      <c r="Z1201" s="15">
        <f t="shared" si="267"/>
        <v>24024</v>
      </c>
      <c r="AA1201" s="20">
        <f>IFERROR(VLOOKUP(E1201,INPUTS!$A$44:$C$103,3,0),SCENARIOS!$J$23)</f>
        <v>0.06</v>
      </c>
      <c r="AB1201" s="15">
        <f t="shared" si="268"/>
        <v>81542.8527194531</v>
      </c>
      <c r="AC1201" s="20">
        <f>IFERROR(VLOOKUP($E1201,INPUTS!$A$44:$G$103,4,0),SCENARIOS!$K$23)</f>
        <v>0.15</v>
      </c>
      <c r="AD1201" s="15">
        <f t="shared" si="269"/>
        <v>230645.6331733</v>
      </c>
      <c r="AE1201" s="20">
        <f>IFERROR(VLOOKUP($E1201,INPUTS!$A$44:$G$103,5,0),SCENARIOS!$L$23)</f>
        <v>0.3</v>
      </c>
      <c r="AF1201" s="15">
        <f t="shared" si="270"/>
        <v>521908.727279259</v>
      </c>
      <c r="AG1201" s="20">
        <f>IFERROR(VLOOKUP($E1201,INPUTS!$A$44:$G$103,6,0),SCENARIOS!$M$23)</f>
        <v>0.4</v>
      </c>
      <c r="AH1201" s="15">
        <f t="shared" si="271"/>
        <v>787322.427230729</v>
      </c>
      <c r="AI1201" s="20">
        <f>IFERROR(VLOOKUP($E1201,INPUTS!$A$44:$G$103,7,0),SCENARIOS!$N$23)</f>
        <v>0.5</v>
      </c>
      <c r="AJ1201" s="15">
        <f t="shared" si="272"/>
        <v>1113478.82545229</v>
      </c>
      <c r="AL1201" t="str">
        <f t="shared" si="273"/>
        <v>MULTI</v>
      </c>
      <c r="AM1201" s="21">
        <f t="shared" si="274"/>
        <v>2226957.65090457</v>
      </c>
      <c r="BL1201"/>
    </row>
    <row r="1202" s="1" customFormat="1" ht="15" customHeight="1" spans="1:64">
      <c r="A1202" s="70" t="s">
        <v>2232</v>
      </c>
      <c r="B1202" s="70" t="s">
        <v>604</v>
      </c>
      <c r="C1202" s="70" t="s">
        <v>605</v>
      </c>
      <c r="D1202" s="70" t="s">
        <v>929</v>
      </c>
      <c r="E1202" s="10" t="s">
        <v>213</v>
      </c>
      <c r="F1202" s="70" t="s">
        <v>606</v>
      </c>
      <c r="G1202" s="70" t="s">
        <v>165</v>
      </c>
      <c r="H1202" s="70" t="s">
        <v>1519</v>
      </c>
      <c r="I1202" s="70" t="s">
        <v>1519</v>
      </c>
      <c r="J1202" s="70" t="s">
        <v>1519</v>
      </c>
      <c r="K1202" s="70" t="s">
        <v>1520</v>
      </c>
      <c r="L1202" s="71" t="s">
        <v>282</v>
      </c>
      <c r="M1202" s="72">
        <v>180000</v>
      </c>
      <c r="N1202" s="76">
        <f t="shared" si="263"/>
        <v>493.150684931507</v>
      </c>
      <c r="O1202" s="15">
        <v>2500</v>
      </c>
      <c r="P1202" s="15">
        <f t="shared" si="264"/>
        <v>450000000</v>
      </c>
      <c r="Q1202" s="16">
        <f>IFERROR(VLOOKUP(G1202,SCENARIOS!$A$13:$E$18,2,0),0.025)</f>
        <v>0.025</v>
      </c>
      <c r="R1202" s="70">
        <f>IFERROR(VLOOKUP(L1202,INPUTS!$A$107:$B$120,2,0),0.0082)</f>
        <v>0.0042</v>
      </c>
      <c r="S1202" s="70">
        <f t="shared" si="265"/>
        <v>10.5</v>
      </c>
      <c r="T1202" s="15">
        <f t="shared" si="266"/>
        <v>1890000</v>
      </c>
      <c r="U1202" s="15">
        <f>T1202/INPUTS!$B$7*1000</f>
        <v>2362500000</v>
      </c>
      <c r="V1202" s="15">
        <f>T1202*INPUTS!$B$6</f>
        <v>5972400</v>
      </c>
      <c r="W1202" s="73" t="s">
        <v>396</v>
      </c>
      <c r="X1202" s="73" t="s">
        <v>396</v>
      </c>
      <c r="Y1202" s="74">
        <f>IFERROR(VLOOKUP(E1202,INPUTS!$A$44:$B$103,2,0),0)</f>
        <v>0.02</v>
      </c>
      <c r="Z1202" s="15">
        <f t="shared" si="267"/>
        <v>37800</v>
      </c>
      <c r="AA1202" s="20">
        <f>IFERROR(VLOOKUP(E1202,INPUTS!$A$44:$C$103,3,0),SCENARIOS!$J$23)</f>
        <v>0.06</v>
      </c>
      <c r="AB1202" s="15">
        <f t="shared" si="268"/>
        <v>128301.691341797</v>
      </c>
      <c r="AC1202" s="20">
        <f>IFERROR(VLOOKUP($E1202,INPUTS!$A$44:$G$103,4,0),SCENARIOS!$K$23)</f>
        <v>0.15</v>
      </c>
      <c r="AD1202" s="15">
        <f t="shared" si="269"/>
        <v>362903.968279667</v>
      </c>
      <c r="AE1202" s="20">
        <f>IFERROR(VLOOKUP($E1202,INPUTS!$A$44:$G$103,5,0),SCENARIOS!$L$23)</f>
        <v>0.3</v>
      </c>
      <c r="AF1202" s="15">
        <f t="shared" si="270"/>
        <v>821185.060404429</v>
      </c>
      <c r="AG1202" s="20">
        <f>IFERROR(VLOOKUP($E1202,INPUTS!$A$44:$G$103,6,0),SCENARIOS!$M$23)</f>
        <v>0.4</v>
      </c>
      <c r="AH1202" s="15">
        <f t="shared" si="271"/>
        <v>1238794.02885954</v>
      </c>
      <c r="AI1202" s="20">
        <f>IFERROR(VLOOKUP($E1202,INPUTS!$A$44:$G$103,7,0),SCENARIOS!$N$23)</f>
        <v>0.5</v>
      </c>
      <c r="AJ1202" s="15">
        <f t="shared" si="272"/>
        <v>1751977.17291443</v>
      </c>
      <c r="AL1202" t="str">
        <f t="shared" si="273"/>
        <v>MULTI</v>
      </c>
      <c r="AM1202" s="21">
        <f t="shared" si="274"/>
        <v>3503954.34582887</v>
      </c>
      <c r="BL1202"/>
    </row>
    <row r="1203" s="1" customFormat="1" ht="15" customHeight="1" spans="1:64">
      <c r="A1203" s="70" t="s">
        <v>2233</v>
      </c>
      <c r="B1203" s="70" t="s">
        <v>595</v>
      </c>
      <c r="C1203" s="70" t="s">
        <v>596</v>
      </c>
      <c r="D1203" s="70" t="s">
        <v>929</v>
      </c>
      <c r="E1203" s="10" t="s">
        <v>212</v>
      </c>
      <c r="F1203" s="70" t="s">
        <v>597</v>
      </c>
      <c r="G1203" s="70" t="s">
        <v>165</v>
      </c>
      <c r="H1203" s="70" t="s">
        <v>1519</v>
      </c>
      <c r="I1203" s="70" t="s">
        <v>1519</v>
      </c>
      <c r="J1203" s="70" t="s">
        <v>1519</v>
      </c>
      <c r="K1203" s="70" t="s">
        <v>1520</v>
      </c>
      <c r="L1203" s="71" t="s">
        <v>288</v>
      </c>
      <c r="M1203" s="72">
        <v>70000</v>
      </c>
      <c r="N1203" s="76">
        <f t="shared" si="263"/>
        <v>191.780821917808</v>
      </c>
      <c r="O1203" s="15">
        <v>3200</v>
      </c>
      <c r="P1203" s="15">
        <f t="shared" si="264"/>
        <v>224000000</v>
      </c>
      <c r="Q1203" s="16">
        <f>IFERROR(VLOOKUP(G1203,SCENARIOS!$A$13:$E$18,2,0),0.025)</f>
        <v>0.025</v>
      </c>
      <c r="R1203" s="70">
        <f>IFERROR(VLOOKUP(L1203,INPUTS!$A$107:$B$120,2,0),0.0082)</f>
        <v>0.0085</v>
      </c>
      <c r="S1203" s="70">
        <f t="shared" si="265"/>
        <v>27.2</v>
      </c>
      <c r="T1203" s="15">
        <f t="shared" si="266"/>
        <v>1904000</v>
      </c>
      <c r="U1203" s="15">
        <f>T1203/INPUTS!$B$7*1000</f>
        <v>2380000000</v>
      </c>
      <c r="V1203" s="15">
        <f>T1203*INPUTS!$B$6</f>
        <v>6016640</v>
      </c>
      <c r="W1203" s="73" t="s">
        <v>396</v>
      </c>
      <c r="X1203" s="73" t="s">
        <v>396</v>
      </c>
      <c r="Y1203" s="74">
        <f>IFERROR(VLOOKUP(E1203,INPUTS!$A$44:$B$103,2,0),0)</f>
        <v>0.02</v>
      </c>
      <c r="Z1203" s="15">
        <f t="shared" si="267"/>
        <v>38080</v>
      </c>
      <c r="AA1203" s="20">
        <f>IFERROR(VLOOKUP(E1203,INPUTS!$A$44:$C$103,3,0),SCENARIOS!$J$23)</f>
        <v>0.06</v>
      </c>
      <c r="AB1203" s="15">
        <f t="shared" si="268"/>
        <v>129252.074240625</v>
      </c>
      <c r="AC1203" s="20">
        <f>IFERROR(VLOOKUP($E1203,INPUTS!$A$44:$G$103,4,0),SCENARIOS!$K$23)</f>
        <v>0.15</v>
      </c>
      <c r="AD1203" s="15">
        <f t="shared" si="269"/>
        <v>365592.14582248</v>
      </c>
      <c r="AE1203" s="20">
        <f>IFERROR(VLOOKUP($E1203,INPUTS!$A$44:$G$103,5,0),SCENARIOS!$L$23)</f>
        <v>0.3</v>
      </c>
      <c r="AF1203" s="15">
        <f t="shared" si="270"/>
        <v>827267.912703721</v>
      </c>
      <c r="AG1203" s="20">
        <f>IFERROR(VLOOKUP($E1203,INPUTS!$A$44:$G$103,6,0),SCENARIOS!$M$23)</f>
        <v>0.4</v>
      </c>
      <c r="AH1203" s="15">
        <f t="shared" si="271"/>
        <v>1247970.28092517</v>
      </c>
      <c r="AI1203" s="20">
        <f>IFERROR(VLOOKUP($E1203,INPUTS!$A$44:$G$103,7,0),SCENARIOS!$N$23)</f>
        <v>0.5</v>
      </c>
      <c r="AJ1203" s="15">
        <f t="shared" si="272"/>
        <v>1764954.78160269</v>
      </c>
      <c r="AL1203" t="str">
        <f t="shared" si="273"/>
        <v>MULTI</v>
      </c>
      <c r="AM1203" s="21">
        <f t="shared" si="274"/>
        <v>3529909.56320538</v>
      </c>
      <c r="BL1203"/>
    </row>
    <row r="1204" s="1" customFormat="1" ht="15" customHeight="1" spans="1:64">
      <c r="A1204" s="70" t="s">
        <v>2234</v>
      </c>
      <c r="B1204" s="70" t="s">
        <v>718</v>
      </c>
      <c r="C1204" s="70" t="s">
        <v>719</v>
      </c>
      <c r="D1204" s="70" t="s">
        <v>929</v>
      </c>
      <c r="E1204" s="10" t="s">
        <v>721</v>
      </c>
      <c r="F1204" s="70" t="s">
        <v>720</v>
      </c>
      <c r="G1204" s="70" t="s">
        <v>165</v>
      </c>
      <c r="H1204" s="70" t="s">
        <v>1519</v>
      </c>
      <c r="I1204" s="70" t="s">
        <v>1519</v>
      </c>
      <c r="J1204" s="70" t="s">
        <v>1519</v>
      </c>
      <c r="K1204" s="70" t="s">
        <v>1520</v>
      </c>
      <c r="L1204" s="71" t="s">
        <v>2235</v>
      </c>
      <c r="M1204" s="72">
        <v>70000</v>
      </c>
      <c r="N1204" s="76">
        <f t="shared" si="263"/>
        <v>191.780821917808</v>
      </c>
      <c r="O1204" s="15">
        <v>2800</v>
      </c>
      <c r="P1204" s="15">
        <f t="shared" si="264"/>
        <v>196000000</v>
      </c>
      <c r="Q1204" s="16">
        <f>IFERROR(VLOOKUP(G1204,SCENARIOS!$A$13:$E$18,2,0),0.025)</f>
        <v>0.025</v>
      </c>
      <c r="R1204" s="70">
        <f>IFERROR(VLOOKUP(L1204,INPUTS!$A$107:$B$120,2,0),0.0082)</f>
        <v>0.0082</v>
      </c>
      <c r="S1204" s="70">
        <f t="shared" si="265"/>
        <v>22.96</v>
      </c>
      <c r="T1204" s="15">
        <f t="shared" si="266"/>
        <v>1607200</v>
      </c>
      <c r="U1204" s="15">
        <f>T1204/INPUTS!$B$7*1000</f>
        <v>2009000000</v>
      </c>
      <c r="V1204" s="15">
        <f>T1204*INPUTS!$B$6</f>
        <v>5078752</v>
      </c>
      <c r="W1204" s="73" t="s">
        <v>396</v>
      </c>
      <c r="X1204" s="73" t="s">
        <v>396</v>
      </c>
      <c r="Y1204" s="74">
        <f>IFERROR(VLOOKUP(E1204,INPUTS!$A$44:$B$103,2,0),0)</f>
        <v>0</v>
      </c>
      <c r="Z1204" s="15">
        <f t="shared" si="267"/>
        <v>0</v>
      </c>
      <c r="AA1204" s="20">
        <f>IFERROR(VLOOKUP(E1204,INPUTS!$A$44:$C$103,3,0),SCENARIOS!$J$23)</f>
        <v>0</v>
      </c>
      <c r="AB1204" s="15">
        <f t="shared" si="268"/>
        <v>0</v>
      </c>
      <c r="AC1204" s="20">
        <f>IFERROR(VLOOKUP($E1204,INPUTS!$A$44:$G$103,4,0),SCENARIOS!$K$23)</f>
        <v>0</v>
      </c>
      <c r="AD1204" s="15">
        <f t="shared" si="269"/>
        <v>0</v>
      </c>
      <c r="AE1204" s="20">
        <f>IFERROR(VLOOKUP($E1204,INPUTS!$A$44:$G$103,5,0),SCENARIOS!$L$23)</f>
        <v>0</v>
      </c>
      <c r="AF1204" s="15">
        <f t="shared" si="270"/>
        <v>0</v>
      </c>
      <c r="AG1204" s="20">
        <f>IFERROR(VLOOKUP($E1204,INPUTS!$A$44:$G$103,6,0),SCENARIOS!$M$23)</f>
        <v>0</v>
      </c>
      <c r="AH1204" s="15">
        <f t="shared" si="271"/>
        <v>0</v>
      </c>
      <c r="AI1204" s="20">
        <f>IFERROR(VLOOKUP($E1204,INPUTS!$A$44:$G$103,7,0),SCENARIOS!$N$23)</f>
        <v>0</v>
      </c>
      <c r="AJ1204" s="15">
        <f t="shared" si="272"/>
        <v>0</v>
      </c>
      <c r="AL1204" t="str">
        <f t="shared" si="273"/>
        <v>MULTI</v>
      </c>
      <c r="AM1204" s="21">
        <f t="shared" si="274"/>
        <v>2979658.95482336</v>
      </c>
      <c r="BL1204"/>
    </row>
    <row r="1205" s="1" customFormat="1" ht="15" customHeight="1" spans="1:64">
      <c r="A1205" s="70" t="s">
        <v>2236</v>
      </c>
      <c r="B1205" s="70" t="s">
        <v>601</v>
      </c>
      <c r="C1205" s="70" t="s">
        <v>602</v>
      </c>
      <c r="D1205" s="70" t="s">
        <v>929</v>
      </c>
      <c r="E1205" s="10" t="s">
        <v>210</v>
      </c>
      <c r="F1205" s="70" t="s">
        <v>603</v>
      </c>
      <c r="G1205" s="70" t="s">
        <v>165</v>
      </c>
      <c r="H1205" s="70" t="s">
        <v>1519</v>
      </c>
      <c r="I1205" s="70" t="s">
        <v>1519</v>
      </c>
      <c r="J1205" s="70" t="s">
        <v>1519</v>
      </c>
      <c r="K1205" s="70" t="s">
        <v>1520</v>
      </c>
      <c r="L1205" s="71" t="s">
        <v>279</v>
      </c>
      <c r="M1205" s="72">
        <v>60000</v>
      </c>
      <c r="N1205" s="76">
        <f t="shared" si="263"/>
        <v>164.383561643836</v>
      </c>
      <c r="O1205" s="15">
        <v>4000</v>
      </c>
      <c r="P1205" s="15">
        <f t="shared" si="264"/>
        <v>240000000</v>
      </c>
      <c r="Q1205" s="16">
        <f>IFERROR(VLOOKUP(G1205,SCENARIOS!$A$13:$E$18,2,0),0.025)</f>
        <v>0.025</v>
      </c>
      <c r="R1205" s="70">
        <f>IFERROR(VLOOKUP(L1205,INPUTS!$A$107:$B$120,2,0),0.0082)</f>
        <v>0.0039</v>
      </c>
      <c r="S1205" s="70">
        <f t="shared" si="265"/>
        <v>15.6</v>
      </c>
      <c r="T1205" s="15">
        <f t="shared" si="266"/>
        <v>936000</v>
      </c>
      <c r="U1205" s="15">
        <f>T1205/INPUTS!$B$7*1000</f>
        <v>1170000000</v>
      </c>
      <c r="V1205" s="15">
        <f>T1205*INPUTS!$B$6</f>
        <v>2957760</v>
      </c>
      <c r="W1205" s="73" t="s">
        <v>396</v>
      </c>
      <c r="X1205" s="73" t="s">
        <v>396</v>
      </c>
      <c r="Y1205" s="74">
        <f>IFERROR(VLOOKUP(E1205,INPUTS!$A$44:$B$103,2,0),0)</f>
        <v>0.02</v>
      </c>
      <c r="Z1205" s="15">
        <f t="shared" si="267"/>
        <v>18720</v>
      </c>
      <c r="AA1205" s="20">
        <f>IFERROR(VLOOKUP(E1205,INPUTS!$A$44:$C$103,3,0),SCENARIOS!$J$23)</f>
        <v>0.06</v>
      </c>
      <c r="AB1205" s="15">
        <f t="shared" si="268"/>
        <v>63539.8852359375</v>
      </c>
      <c r="AC1205" s="20">
        <f>IFERROR(VLOOKUP($E1205,INPUTS!$A$44:$G$103,4,0),SCENARIOS!$K$23)</f>
        <v>0.15</v>
      </c>
      <c r="AD1205" s="15">
        <f t="shared" si="269"/>
        <v>179723.870005169</v>
      </c>
      <c r="AE1205" s="20">
        <f>IFERROR(VLOOKUP($E1205,INPUTS!$A$44:$G$103,5,0),SCENARIOS!$L$23)</f>
        <v>0.3</v>
      </c>
      <c r="AF1205" s="15">
        <f t="shared" si="270"/>
        <v>406682.125152669</v>
      </c>
      <c r="AG1205" s="20">
        <f>IFERROR(VLOOKUP($E1205,INPUTS!$A$44:$G$103,6,0),SCENARIOS!$M$23)</f>
        <v>0.4</v>
      </c>
      <c r="AH1205" s="15">
        <f t="shared" si="271"/>
        <v>613497.995244724</v>
      </c>
      <c r="AI1205" s="20">
        <f>IFERROR(VLOOKUP($E1205,INPUTS!$A$44:$G$103,7,0),SCENARIOS!$N$23)</f>
        <v>0.5</v>
      </c>
      <c r="AJ1205" s="15">
        <f t="shared" si="272"/>
        <v>867645.838014768</v>
      </c>
      <c r="AL1205" t="str">
        <f t="shared" si="273"/>
        <v>MULTI</v>
      </c>
      <c r="AM1205" s="21">
        <f t="shared" si="274"/>
        <v>1735291.67602954</v>
      </c>
      <c r="BL1205"/>
    </row>
    <row r="1206" s="1" customFormat="1" ht="15" customHeight="1" spans="1:64">
      <c r="A1206" s="70" t="s">
        <v>2237</v>
      </c>
      <c r="B1206" s="70" t="s">
        <v>660</v>
      </c>
      <c r="C1206" s="70" t="s">
        <v>661</v>
      </c>
      <c r="D1206" s="70" t="s">
        <v>929</v>
      </c>
      <c r="E1206" s="10" t="s">
        <v>221</v>
      </c>
      <c r="F1206" s="70" t="s">
        <v>662</v>
      </c>
      <c r="G1206" s="70" t="s">
        <v>165</v>
      </c>
      <c r="H1206" s="70" t="s">
        <v>1519</v>
      </c>
      <c r="I1206" s="70" t="s">
        <v>1519</v>
      </c>
      <c r="J1206" s="70" t="s">
        <v>1519</v>
      </c>
      <c r="K1206" s="70" t="s">
        <v>1520</v>
      </c>
      <c r="L1206" s="71" t="s">
        <v>284</v>
      </c>
      <c r="M1206" s="72">
        <v>60000</v>
      </c>
      <c r="N1206" s="76">
        <f t="shared" si="263"/>
        <v>164.383561643836</v>
      </c>
      <c r="O1206" s="15">
        <v>1800</v>
      </c>
      <c r="P1206" s="15">
        <f t="shared" si="264"/>
        <v>108000000</v>
      </c>
      <c r="Q1206" s="16">
        <f>IFERROR(VLOOKUP(G1206,SCENARIOS!$A$13:$E$18,2,0),0.025)</f>
        <v>0.025</v>
      </c>
      <c r="R1206" s="70">
        <f>IFERROR(VLOOKUP(L1206,INPUTS!$A$107:$B$120,2,0),0.0082)</f>
        <v>0.0041</v>
      </c>
      <c r="S1206" s="70">
        <f t="shared" si="265"/>
        <v>7.38</v>
      </c>
      <c r="T1206" s="15">
        <f t="shared" si="266"/>
        <v>442800</v>
      </c>
      <c r="U1206" s="15">
        <f>T1206/INPUTS!$B$7*1000</f>
        <v>553500000</v>
      </c>
      <c r="V1206" s="15">
        <f>T1206*INPUTS!$B$6</f>
        <v>1399248</v>
      </c>
      <c r="W1206" s="73" t="s">
        <v>396</v>
      </c>
      <c r="X1206" s="73" t="s">
        <v>396</v>
      </c>
      <c r="Y1206" s="74">
        <f>IFERROR(VLOOKUP(E1206,INPUTS!$A$44:$B$103,2,0),0)</f>
        <v>0.02</v>
      </c>
      <c r="Z1206" s="15">
        <f t="shared" si="267"/>
        <v>8856</v>
      </c>
      <c r="AA1206" s="20">
        <f>IFERROR(VLOOKUP(E1206,INPUTS!$A$44:$C$103,3,0),SCENARIOS!$J$23)</f>
        <v>0.06</v>
      </c>
      <c r="AB1206" s="15">
        <f t="shared" si="268"/>
        <v>30059.2534000781</v>
      </c>
      <c r="AC1206" s="20">
        <f>IFERROR(VLOOKUP($E1206,INPUTS!$A$44:$G$103,4,0),SCENARIOS!$K$23)</f>
        <v>0.15</v>
      </c>
      <c r="AD1206" s="15">
        <f t="shared" si="269"/>
        <v>85023.215425522</v>
      </c>
      <c r="AE1206" s="20">
        <f>IFERROR(VLOOKUP($E1206,INPUTS!$A$44:$G$103,5,0),SCENARIOS!$L$23)</f>
        <v>0.3</v>
      </c>
      <c r="AF1206" s="15">
        <f t="shared" si="270"/>
        <v>192391.928437609</v>
      </c>
      <c r="AG1206" s="20">
        <f>IFERROR(VLOOKUP($E1206,INPUTS!$A$44:$G$103,6,0),SCENARIOS!$M$23)</f>
        <v>0.4</v>
      </c>
      <c r="AH1206" s="15">
        <f t="shared" si="271"/>
        <v>290231.743904235</v>
      </c>
      <c r="AI1206" s="20">
        <f>IFERROR(VLOOKUP($E1206,INPUTS!$A$44:$G$103,7,0),SCENARIOS!$N$23)</f>
        <v>0.5</v>
      </c>
      <c r="AJ1206" s="15">
        <f t="shared" si="272"/>
        <v>410463.223368525</v>
      </c>
      <c r="AL1206" t="str">
        <f t="shared" si="273"/>
        <v>MULTI</v>
      </c>
      <c r="AM1206" s="21">
        <f t="shared" si="274"/>
        <v>820926.44673705</v>
      </c>
      <c r="BL1206"/>
    </row>
    <row r="1207" s="1" customFormat="1" ht="15" customHeight="1" spans="1:64">
      <c r="A1207" s="70" t="s">
        <v>2238</v>
      </c>
      <c r="B1207" s="70" t="s">
        <v>722</v>
      </c>
      <c r="C1207" s="70" t="s">
        <v>723</v>
      </c>
      <c r="D1207" s="70" t="s">
        <v>929</v>
      </c>
      <c r="E1207" s="10" t="s">
        <v>725</v>
      </c>
      <c r="F1207" s="70" t="s">
        <v>1721</v>
      </c>
      <c r="G1207" s="70" t="s">
        <v>165</v>
      </c>
      <c r="H1207" s="70" t="s">
        <v>1519</v>
      </c>
      <c r="I1207" s="70" t="s">
        <v>1519</v>
      </c>
      <c r="J1207" s="70" t="s">
        <v>1519</v>
      </c>
      <c r="K1207" s="70" t="s">
        <v>1520</v>
      </c>
      <c r="L1207" s="71" t="s">
        <v>279</v>
      </c>
      <c r="M1207" s="72">
        <v>40000</v>
      </c>
      <c r="N1207" s="76">
        <f t="shared" si="263"/>
        <v>109.58904109589</v>
      </c>
      <c r="O1207" s="15">
        <v>2500</v>
      </c>
      <c r="P1207" s="15">
        <f t="shared" si="264"/>
        <v>100000000</v>
      </c>
      <c r="Q1207" s="16">
        <f>IFERROR(VLOOKUP(G1207,SCENARIOS!$A$13:$E$18,2,0),0.025)</f>
        <v>0.025</v>
      </c>
      <c r="R1207" s="70">
        <f>IFERROR(VLOOKUP(L1207,INPUTS!$A$107:$B$120,2,0),0.0082)</f>
        <v>0.0039</v>
      </c>
      <c r="S1207" s="70">
        <f t="shared" si="265"/>
        <v>9.75</v>
      </c>
      <c r="T1207" s="15">
        <f t="shared" si="266"/>
        <v>390000</v>
      </c>
      <c r="U1207" s="15">
        <f>T1207/INPUTS!$B$7*1000</f>
        <v>487500000</v>
      </c>
      <c r="V1207" s="15">
        <f>T1207*INPUTS!$B$6</f>
        <v>1232400</v>
      </c>
      <c r="W1207" s="73" t="s">
        <v>396</v>
      </c>
      <c r="X1207" s="73" t="s">
        <v>396</v>
      </c>
      <c r="Y1207" s="74">
        <f>IFERROR(VLOOKUP(E1207,INPUTS!$A$44:$B$103,2,0),0)</f>
        <v>0</v>
      </c>
      <c r="Z1207" s="15">
        <f t="shared" si="267"/>
        <v>0</v>
      </c>
      <c r="AA1207" s="20">
        <f>IFERROR(VLOOKUP(E1207,INPUTS!$A$44:$C$103,3,0),SCENARIOS!$J$23)</f>
        <v>0</v>
      </c>
      <c r="AB1207" s="15">
        <f t="shared" si="268"/>
        <v>0</v>
      </c>
      <c r="AC1207" s="20">
        <f>IFERROR(VLOOKUP($E1207,INPUTS!$A$44:$G$103,4,0),SCENARIOS!$K$23)</f>
        <v>0</v>
      </c>
      <c r="AD1207" s="15">
        <f t="shared" si="269"/>
        <v>0</v>
      </c>
      <c r="AE1207" s="20">
        <f>IFERROR(VLOOKUP($E1207,INPUTS!$A$44:$G$103,5,0),SCENARIOS!$L$23)</f>
        <v>0</v>
      </c>
      <c r="AF1207" s="15">
        <f t="shared" si="270"/>
        <v>0</v>
      </c>
      <c r="AG1207" s="20">
        <f>IFERROR(VLOOKUP($E1207,INPUTS!$A$44:$G$103,6,0),SCENARIOS!$M$23)</f>
        <v>0</v>
      </c>
      <c r="AH1207" s="15">
        <f t="shared" si="271"/>
        <v>0</v>
      </c>
      <c r="AI1207" s="20">
        <f>IFERROR(VLOOKUP($E1207,INPUTS!$A$44:$G$103,7,0),SCENARIOS!$N$23)</f>
        <v>0</v>
      </c>
      <c r="AJ1207" s="15">
        <f t="shared" si="272"/>
        <v>0</v>
      </c>
      <c r="AL1207" t="str">
        <f t="shared" si="273"/>
        <v>MULTI</v>
      </c>
      <c r="AM1207" s="21">
        <f t="shared" si="274"/>
        <v>723038.19834564</v>
      </c>
      <c r="BL1207"/>
    </row>
    <row r="1208" s="1" customFormat="1" ht="15" customHeight="1" spans="1:64">
      <c r="A1208" s="70" t="s">
        <v>2239</v>
      </c>
      <c r="B1208" s="70" t="s">
        <v>656</v>
      </c>
      <c r="C1208" s="70" t="s">
        <v>657</v>
      </c>
      <c r="D1208" s="70" t="s">
        <v>929</v>
      </c>
      <c r="E1208" s="10" t="s">
        <v>659</v>
      </c>
      <c r="F1208" s="70" t="s">
        <v>658</v>
      </c>
      <c r="G1208" s="70" t="s">
        <v>165</v>
      </c>
      <c r="H1208" s="70" t="s">
        <v>1519</v>
      </c>
      <c r="I1208" s="70" t="s">
        <v>1519</v>
      </c>
      <c r="J1208" s="70" t="s">
        <v>1519</v>
      </c>
      <c r="K1208" s="70" t="s">
        <v>1520</v>
      </c>
      <c r="L1208" s="71" t="s">
        <v>1514</v>
      </c>
      <c r="M1208" s="72">
        <v>30000</v>
      </c>
      <c r="N1208" s="76">
        <f t="shared" si="263"/>
        <v>82.1917808219178</v>
      </c>
      <c r="O1208" s="15">
        <v>2200</v>
      </c>
      <c r="P1208" s="15">
        <f t="shared" si="264"/>
        <v>66000000</v>
      </c>
      <c r="Q1208" s="16">
        <f>IFERROR(VLOOKUP(G1208,SCENARIOS!$A$13:$E$18,2,0),0.025)</f>
        <v>0.025</v>
      </c>
      <c r="R1208" s="70">
        <f>IFERROR(VLOOKUP(L1208,INPUTS!$A$107:$B$120,2,0),0.0082)</f>
        <v>0.0082</v>
      </c>
      <c r="S1208" s="70">
        <f t="shared" si="265"/>
        <v>18.04</v>
      </c>
      <c r="T1208" s="15">
        <f t="shared" si="266"/>
        <v>541200</v>
      </c>
      <c r="U1208" s="15">
        <f>T1208/INPUTS!$B$7*1000</f>
        <v>676500000</v>
      </c>
      <c r="V1208" s="15">
        <f>T1208*INPUTS!$B$6</f>
        <v>1710192</v>
      </c>
      <c r="W1208" s="73" t="s">
        <v>396</v>
      </c>
      <c r="X1208" s="73" t="s">
        <v>396</v>
      </c>
      <c r="Y1208" s="74">
        <f>IFERROR(VLOOKUP(E1208,INPUTS!$A$44:$B$103,2,0),0)</f>
        <v>0</v>
      </c>
      <c r="Z1208" s="15">
        <f t="shared" si="267"/>
        <v>0</v>
      </c>
      <c r="AA1208" s="20">
        <f>IFERROR(VLOOKUP(E1208,INPUTS!$A$44:$C$103,3,0),SCENARIOS!$J$23)</f>
        <v>0</v>
      </c>
      <c r="AB1208" s="15">
        <f t="shared" si="268"/>
        <v>0</v>
      </c>
      <c r="AC1208" s="20">
        <f>IFERROR(VLOOKUP($E1208,INPUTS!$A$44:$G$103,4,0),SCENARIOS!$K$23)</f>
        <v>0</v>
      </c>
      <c r="AD1208" s="15">
        <f t="shared" si="269"/>
        <v>0</v>
      </c>
      <c r="AE1208" s="20">
        <f>IFERROR(VLOOKUP($E1208,INPUTS!$A$44:$G$103,5,0),SCENARIOS!$L$23)</f>
        <v>0</v>
      </c>
      <c r="AF1208" s="15">
        <f t="shared" si="270"/>
        <v>0</v>
      </c>
      <c r="AG1208" s="20">
        <f>IFERROR(VLOOKUP($E1208,INPUTS!$A$44:$G$103,6,0),SCENARIOS!$M$23)</f>
        <v>0</v>
      </c>
      <c r="AH1208" s="15">
        <f t="shared" si="271"/>
        <v>0</v>
      </c>
      <c r="AI1208" s="20">
        <f>IFERROR(VLOOKUP($E1208,INPUTS!$A$44:$G$103,7,0),SCENARIOS!$N$23)</f>
        <v>0</v>
      </c>
      <c r="AJ1208" s="15">
        <f t="shared" si="272"/>
        <v>0</v>
      </c>
      <c r="AL1208" t="str">
        <f t="shared" si="273"/>
        <v>MULTI</v>
      </c>
      <c r="AM1208" s="21">
        <f t="shared" si="274"/>
        <v>1003354.54601195</v>
      </c>
      <c r="BL1208"/>
    </row>
    <row r="1209" s="1" customFormat="1" ht="15" customHeight="1" spans="1:64">
      <c r="A1209" s="70" t="s">
        <v>2240</v>
      </c>
      <c r="B1209" s="70" t="s">
        <v>726</v>
      </c>
      <c r="C1209" s="70" t="s">
        <v>727</v>
      </c>
      <c r="D1209" s="70" t="s">
        <v>929</v>
      </c>
      <c r="E1209" s="10" t="s">
        <v>728</v>
      </c>
      <c r="F1209" s="70" t="s">
        <v>391</v>
      </c>
      <c r="G1209" s="70" t="s">
        <v>165</v>
      </c>
      <c r="H1209" s="70" t="s">
        <v>1519</v>
      </c>
      <c r="I1209" s="70" t="s">
        <v>1519</v>
      </c>
      <c r="J1209" s="70" t="s">
        <v>1519</v>
      </c>
      <c r="K1209" s="70" t="s">
        <v>1520</v>
      </c>
      <c r="L1209" s="71" t="s">
        <v>279</v>
      </c>
      <c r="M1209" s="72">
        <v>80000</v>
      </c>
      <c r="N1209" s="76">
        <f t="shared" si="263"/>
        <v>219.178082191781</v>
      </c>
      <c r="O1209" s="15">
        <v>1900</v>
      </c>
      <c r="P1209" s="15">
        <f t="shared" si="264"/>
        <v>152000000</v>
      </c>
      <c r="Q1209" s="16">
        <f>IFERROR(VLOOKUP(G1209,SCENARIOS!$A$13:$E$18,2,0),0.025)</f>
        <v>0.025</v>
      </c>
      <c r="R1209" s="70">
        <f>IFERROR(VLOOKUP(L1209,INPUTS!$A$107:$B$120,2,0),0.0082)</f>
        <v>0.0039</v>
      </c>
      <c r="S1209" s="70">
        <f t="shared" si="265"/>
        <v>7.41</v>
      </c>
      <c r="T1209" s="15">
        <f t="shared" si="266"/>
        <v>592800</v>
      </c>
      <c r="U1209" s="15">
        <f>T1209/INPUTS!$B$7*1000</f>
        <v>741000000</v>
      </c>
      <c r="V1209" s="15">
        <f>T1209*INPUTS!$B$6</f>
        <v>1873248</v>
      </c>
      <c r="W1209" s="73" t="s">
        <v>396</v>
      </c>
      <c r="X1209" s="73" t="s">
        <v>396</v>
      </c>
      <c r="Y1209" s="74">
        <f>IFERROR(VLOOKUP(E1209,INPUTS!$A$44:$B$103,2,0),0)</f>
        <v>0</v>
      </c>
      <c r="Z1209" s="15">
        <f t="shared" si="267"/>
        <v>0</v>
      </c>
      <c r="AA1209" s="20">
        <f>IFERROR(VLOOKUP(E1209,INPUTS!$A$44:$C$103,3,0),SCENARIOS!$J$23)</f>
        <v>0</v>
      </c>
      <c r="AB1209" s="15">
        <f t="shared" si="268"/>
        <v>0</v>
      </c>
      <c r="AC1209" s="20">
        <f>IFERROR(VLOOKUP($E1209,INPUTS!$A$44:$G$103,4,0),SCENARIOS!$K$23)</f>
        <v>0</v>
      </c>
      <c r="AD1209" s="15">
        <f t="shared" si="269"/>
        <v>0</v>
      </c>
      <c r="AE1209" s="20">
        <f>IFERROR(VLOOKUP($E1209,INPUTS!$A$44:$G$103,5,0),SCENARIOS!$L$23)</f>
        <v>0</v>
      </c>
      <c r="AF1209" s="15">
        <f t="shared" si="270"/>
        <v>0</v>
      </c>
      <c r="AG1209" s="20">
        <f>IFERROR(VLOOKUP($E1209,INPUTS!$A$44:$G$103,6,0),SCENARIOS!$M$23)</f>
        <v>0</v>
      </c>
      <c r="AH1209" s="15">
        <f t="shared" si="271"/>
        <v>0</v>
      </c>
      <c r="AI1209" s="20">
        <f>IFERROR(VLOOKUP($E1209,INPUTS!$A$44:$G$103,7,0),SCENARIOS!$N$23)</f>
        <v>0</v>
      </c>
      <c r="AJ1209" s="15">
        <f t="shared" si="272"/>
        <v>0</v>
      </c>
      <c r="AL1209" t="str">
        <f t="shared" si="273"/>
        <v>MULTI</v>
      </c>
      <c r="AM1209" s="21">
        <f t="shared" si="274"/>
        <v>1099018.06148537</v>
      </c>
      <c r="BL1209"/>
    </row>
    <row r="1210" s="1" customFormat="1" ht="15" customHeight="1" spans="1:64">
      <c r="A1210" s="70" t="s">
        <v>2241</v>
      </c>
      <c r="B1210" s="70" t="s">
        <v>729</v>
      </c>
      <c r="C1210" s="70" t="s">
        <v>730</v>
      </c>
      <c r="D1210" s="70" t="s">
        <v>929</v>
      </c>
      <c r="E1210" s="10" t="s">
        <v>615</v>
      </c>
      <c r="F1210" s="70" t="s">
        <v>614</v>
      </c>
      <c r="G1210" s="70" t="s">
        <v>169</v>
      </c>
      <c r="H1210" s="70" t="s">
        <v>1519</v>
      </c>
      <c r="I1210" s="70" t="s">
        <v>1519</v>
      </c>
      <c r="J1210" s="70" t="s">
        <v>1519</v>
      </c>
      <c r="K1210" s="70" t="s">
        <v>1520</v>
      </c>
      <c r="L1210" s="71" t="s">
        <v>288</v>
      </c>
      <c r="M1210" s="72">
        <v>80000</v>
      </c>
      <c r="N1210" s="76">
        <f t="shared" si="263"/>
        <v>219.178082191781</v>
      </c>
      <c r="O1210" s="15">
        <v>6800</v>
      </c>
      <c r="P1210" s="15">
        <f t="shared" si="264"/>
        <v>544000000</v>
      </c>
      <c r="Q1210" s="16">
        <f>IFERROR(VLOOKUP(G1210,SCENARIOS!$A$13:$E$18,2,0),0.025)</f>
        <v>0.02</v>
      </c>
      <c r="R1210" s="70">
        <f>IFERROR(VLOOKUP(L1210,INPUTS!$A$107:$B$120,2,0),0.0082)</f>
        <v>0.0085</v>
      </c>
      <c r="S1210" s="70">
        <f t="shared" si="265"/>
        <v>57.8</v>
      </c>
      <c r="T1210" s="15">
        <f t="shared" si="266"/>
        <v>4624000</v>
      </c>
      <c r="U1210" s="15">
        <f>T1210/INPUTS!$B$7*1000</f>
        <v>5780000000</v>
      </c>
      <c r="V1210" s="15">
        <f>T1210*INPUTS!$B$6</f>
        <v>14611840</v>
      </c>
      <c r="W1210" s="73" t="s">
        <v>396</v>
      </c>
      <c r="X1210" s="73" t="s">
        <v>396</v>
      </c>
      <c r="Y1210" s="74">
        <f>IFERROR(VLOOKUP(E1210,INPUTS!$A$44:$B$103,2,0),0)</f>
        <v>0</v>
      </c>
      <c r="Z1210" s="15">
        <f t="shared" si="267"/>
        <v>0</v>
      </c>
      <c r="AA1210" s="20">
        <f>IFERROR(VLOOKUP(E1210,INPUTS!$A$44:$C$103,3,0),SCENARIOS!$J$23)</f>
        <v>0</v>
      </c>
      <c r="AB1210" s="15">
        <f t="shared" si="268"/>
        <v>0</v>
      </c>
      <c r="AC1210" s="20">
        <f>IFERROR(VLOOKUP($E1210,INPUTS!$A$44:$G$103,4,0),SCENARIOS!$K$23)</f>
        <v>0</v>
      </c>
      <c r="AD1210" s="15">
        <f t="shared" si="269"/>
        <v>0</v>
      </c>
      <c r="AE1210" s="20">
        <f>IFERROR(VLOOKUP($E1210,INPUTS!$A$44:$G$103,5,0),SCENARIOS!$L$23)</f>
        <v>0</v>
      </c>
      <c r="AF1210" s="15">
        <f t="shared" si="270"/>
        <v>0</v>
      </c>
      <c r="AG1210" s="20">
        <f>IFERROR(VLOOKUP($E1210,INPUTS!$A$44:$G$103,6,0),SCENARIOS!$M$23)</f>
        <v>0</v>
      </c>
      <c r="AH1210" s="15">
        <f t="shared" si="271"/>
        <v>0</v>
      </c>
      <c r="AI1210" s="20">
        <f>IFERROR(VLOOKUP($E1210,INPUTS!$A$44:$G$103,7,0),SCENARIOS!$N$23)</f>
        <v>0</v>
      </c>
      <c r="AJ1210" s="15">
        <f t="shared" si="272"/>
        <v>0</v>
      </c>
      <c r="AL1210" t="str">
        <f t="shared" si="273"/>
        <v>MULTI</v>
      </c>
      <c r="AM1210" s="21">
        <f t="shared" si="274"/>
        <v>7586162.11840491</v>
      </c>
      <c r="BL1210"/>
    </row>
    <row r="1211" s="1" customFormat="1" ht="15" customHeight="1" spans="1:64">
      <c r="A1211" s="70" t="s">
        <v>2242</v>
      </c>
      <c r="B1211" s="70" t="s">
        <v>666</v>
      </c>
      <c r="C1211" s="70" t="s">
        <v>667</v>
      </c>
      <c r="D1211" s="70" t="s">
        <v>929</v>
      </c>
      <c r="E1211" s="10" t="s">
        <v>668</v>
      </c>
      <c r="F1211" s="70" t="s">
        <v>614</v>
      </c>
      <c r="G1211" s="70" t="s">
        <v>169</v>
      </c>
      <c r="H1211" s="70" t="s">
        <v>1519</v>
      </c>
      <c r="I1211" s="70" t="s">
        <v>1519</v>
      </c>
      <c r="J1211" s="70" t="s">
        <v>1519</v>
      </c>
      <c r="K1211" s="70" t="s">
        <v>1520</v>
      </c>
      <c r="L1211" s="71" t="s">
        <v>286</v>
      </c>
      <c r="M1211" s="72">
        <v>220000</v>
      </c>
      <c r="N1211" s="76">
        <f t="shared" si="263"/>
        <v>602.739726027397</v>
      </c>
      <c r="O1211" s="15">
        <v>2800</v>
      </c>
      <c r="P1211" s="15">
        <f t="shared" si="264"/>
        <v>616000000</v>
      </c>
      <c r="Q1211" s="16">
        <f>IFERROR(VLOOKUP(G1211,SCENARIOS!$A$13:$E$18,2,0),0.025)</f>
        <v>0.02</v>
      </c>
      <c r="R1211" s="70">
        <f>IFERROR(VLOOKUP(L1211,INPUTS!$A$107:$B$120,2,0),0.0082)</f>
        <v>0.0039</v>
      </c>
      <c r="S1211" s="70">
        <f t="shared" si="265"/>
        <v>10.92</v>
      </c>
      <c r="T1211" s="15">
        <f t="shared" si="266"/>
        <v>2402400</v>
      </c>
      <c r="U1211" s="15">
        <f>T1211/INPUTS!$B$7*1000</f>
        <v>3003000000</v>
      </c>
      <c r="V1211" s="15">
        <f>T1211*INPUTS!$B$6</f>
        <v>7591584</v>
      </c>
      <c r="W1211" s="73" t="s">
        <v>396</v>
      </c>
      <c r="X1211" s="73" t="s">
        <v>396</v>
      </c>
      <c r="Y1211" s="74">
        <f>IFERROR(VLOOKUP(E1211,INPUTS!$A$44:$B$103,2,0),0)</f>
        <v>0</v>
      </c>
      <c r="Z1211" s="15">
        <f t="shared" si="267"/>
        <v>0</v>
      </c>
      <c r="AA1211" s="20">
        <f>IFERROR(VLOOKUP(E1211,INPUTS!$A$44:$C$103,3,0),SCENARIOS!$J$23)</f>
        <v>0</v>
      </c>
      <c r="AB1211" s="15">
        <f t="shared" si="268"/>
        <v>0</v>
      </c>
      <c r="AC1211" s="20">
        <f>IFERROR(VLOOKUP($E1211,INPUTS!$A$44:$G$103,4,0),SCENARIOS!$K$23)</f>
        <v>0</v>
      </c>
      <c r="AD1211" s="15">
        <f t="shared" si="269"/>
        <v>0</v>
      </c>
      <c r="AE1211" s="20">
        <f>IFERROR(VLOOKUP($E1211,INPUTS!$A$44:$G$103,5,0),SCENARIOS!$L$23)</f>
        <v>0</v>
      </c>
      <c r="AF1211" s="15">
        <f t="shared" si="270"/>
        <v>0</v>
      </c>
      <c r="AG1211" s="20">
        <f>IFERROR(VLOOKUP($E1211,INPUTS!$A$44:$G$103,6,0),SCENARIOS!$M$23)</f>
        <v>0</v>
      </c>
      <c r="AH1211" s="15">
        <f t="shared" si="271"/>
        <v>0</v>
      </c>
      <c r="AI1211" s="20">
        <f>IFERROR(VLOOKUP($E1211,INPUTS!$A$44:$G$103,7,0),SCENARIOS!$N$23)</f>
        <v>0</v>
      </c>
      <c r="AJ1211" s="15">
        <f t="shared" si="272"/>
        <v>0</v>
      </c>
      <c r="AL1211" t="str">
        <f t="shared" si="273"/>
        <v>MULTI</v>
      </c>
      <c r="AM1211" s="21">
        <f t="shared" si="274"/>
        <v>3941391.84110207</v>
      </c>
      <c r="BL1211"/>
    </row>
    <row r="1212" s="1" customFormat="1" ht="15" customHeight="1" spans="1:64">
      <c r="A1212" s="70" t="s">
        <v>2243</v>
      </c>
      <c r="B1212" s="70" t="s">
        <v>732</v>
      </c>
      <c r="C1212" s="70" t="s">
        <v>733</v>
      </c>
      <c r="D1212" s="70" t="s">
        <v>929</v>
      </c>
      <c r="E1212" s="10" t="s">
        <v>1153</v>
      </c>
      <c r="F1212" s="70" t="s">
        <v>614</v>
      </c>
      <c r="G1212" s="70" t="s">
        <v>169</v>
      </c>
      <c r="H1212" s="70" t="s">
        <v>1519</v>
      </c>
      <c r="I1212" s="70" t="s">
        <v>1519</v>
      </c>
      <c r="J1212" s="70" t="s">
        <v>1519</v>
      </c>
      <c r="K1212" s="70" t="s">
        <v>1520</v>
      </c>
      <c r="L1212" s="71" t="s">
        <v>286</v>
      </c>
      <c r="M1212" s="72">
        <v>60000</v>
      </c>
      <c r="N1212" s="76">
        <f t="shared" si="263"/>
        <v>164.383561643836</v>
      </c>
      <c r="O1212" s="15">
        <v>3500</v>
      </c>
      <c r="P1212" s="15">
        <f t="shared" si="264"/>
        <v>210000000</v>
      </c>
      <c r="Q1212" s="16">
        <f>IFERROR(VLOOKUP(G1212,SCENARIOS!$A$13:$E$18,2,0),0.025)</f>
        <v>0.02</v>
      </c>
      <c r="R1212" s="70">
        <f>IFERROR(VLOOKUP(L1212,INPUTS!$A$107:$B$120,2,0),0.0082)</f>
        <v>0.0039</v>
      </c>
      <c r="S1212" s="70">
        <f t="shared" si="265"/>
        <v>13.65</v>
      </c>
      <c r="T1212" s="15">
        <f t="shared" si="266"/>
        <v>819000</v>
      </c>
      <c r="U1212" s="15">
        <f>T1212/INPUTS!$B$7*1000</f>
        <v>1023750000</v>
      </c>
      <c r="V1212" s="15">
        <f>T1212*INPUTS!$B$6</f>
        <v>2588040</v>
      </c>
      <c r="W1212" s="73" t="s">
        <v>396</v>
      </c>
      <c r="X1212" s="73" t="s">
        <v>396</v>
      </c>
      <c r="Y1212" s="74">
        <f>IFERROR(VLOOKUP(E1212,INPUTS!$A$44:$B$103,2,0),0)</f>
        <v>0</v>
      </c>
      <c r="Z1212" s="15">
        <f t="shared" si="267"/>
        <v>0</v>
      </c>
      <c r="AA1212" s="20">
        <f>IFERROR(VLOOKUP(E1212,INPUTS!$A$44:$C$103,3,0),SCENARIOS!$J$23)</f>
        <v>0</v>
      </c>
      <c r="AB1212" s="15">
        <f t="shared" si="268"/>
        <v>0</v>
      </c>
      <c r="AC1212" s="20">
        <f>IFERROR(VLOOKUP($E1212,INPUTS!$A$44:$G$103,4,0),SCENARIOS!$K$23)</f>
        <v>0</v>
      </c>
      <c r="AD1212" s="15">
        <f t="shared" si="269"/>
        <v>0</v>
      </c>
      <c r="AE1212" s="20">
        <f>IFERROR(VLOOKUP($E1212,INPUTS!$A$44:$G$103,5,0),SCENARIOS!$L$23)</f>
        <v>0</v>
      </c>
      <c r="AF1212" s="15">
        <f t="shared" si="270"/>
        <v>0</v>
      </c>
      <c r="AG1212" s="20">
        <f>IFERROR(VLOOKUP($E1212,INPUTS!$A$44:$G$103,6,0),SCENARIOS!$M$23)</f>
        <v>0</v>
      </c>
      <c r="AH1212" s="15">
        <f t="shared" si="271"/>
        <v>0</v>
      </c>
      <c r="AI1212" s="20">
        <f>IFERROR(VLOOKUP($E1212,INPUTS!$A$44:$G$103,7,0),SCENARIOS!$N$23)</f>
        <v>0</v>
      </c>
      <c r="AJ1212" s="15">
        <f t="shared" si="272"/>
        <v>0</v>
      </c>
      <c r="AL1212" t="str">
        <f t="shared" si="273"/>
        <v>MULTI</v>
      </c>
      <c r="AM1212" s="21">
        <f t="shared" si="274"/>
        <v>1343656.30946661</v>
      </c>
      <c r="BL1212"/>
    </row>
    <row r="1213" s="1" customFormat="1" ht="15" customHeight="1" spans="1:64">
      <c r="A1213" s="70" t="s">
        <v>2244</v>
      </c>
      <c r="B1213" s="70" t="s">
        <v>416</v>
      </c>
      <c r="C1213" s="70" t="s">
        <v>417</v>
      </c>
      <c r="D1213" s="70" t="s">
        <v>929</v>
      </c>
      <c r="E1213" s="10" t="s">
        <v>418</v>
      </c>
      <c r="F1213" s="70" t="s">
        <v>930</v>
      </c>
      <c r="G1213" s="70" t="s">
        <v>169</v>
      </c>
      <c r="H1213" s="70" t="s">
        <v>1519</v>
      </c>
      <c r="I1213" s="70" t="s">
        <v>1519</v>
      </c>
      <c r="J1213" s="70" t="s">
        <v>1519</v>
      </c>
      <c r="K1213" s="70" t="s">
        <v>1520</v>
      </c>
      <c r="L1213" s="71" t="s">
        <v>286</v>
      </c>
      <c r="M1213" s="72">
        <v>120000</v>
      </c>
      <c r="N1213" s="76">
        <f t="shared" si="263"/>
        <v>328.767123287671</v>
      </c>
      <c r="O1213" s="15">
        <v>2500</v>
      </c>
      <c r="P1213" s="15">
        <f t="shared" si="264"/>
        <v>300000000</v>
      </c>
      <c r="Q1213" s="16">
        <f>IFERROR(VLOOKUP(G1213,SCENARIOS!$A$13:$E$18,2,0),0.025)</f>
        <v>0.02</v>
      </c>
      <c r="R1213" s="70">
        <f>IFERROR(VLOOKUP(L1213,INPUTS!$A$107:$B$120,2,0),0.0082)</f>
        <v>0.0039</v>
      </c>
      <c r="S1213" s="70">
        <f t="shared" si="265"/>
        <v>9.75</v>
      </c>
      <c r="T1213" s="15">
        <f t="shared" si="266"/>
        <v>1170000</v>
      </c>
      <c r="U1213" s="15">
        <f>T1213/INPUTS!$B$7*1000</f>
        <v>1462500000</v>
      </c>
      <c r="V1213" s="15">
        <f>T1213*INPUTS!$B$6</f>
        <v>3697200</v>
      </c>
      <c r="W1213" s="73" t="s">
        <v>396</v>
      </c>
      <c r="X1213" s="73" t="s">
        <v>396</v>
      </c>
      <c r="Y1213" s="74">
        <f>IFERROR(VLOOKUP(E1213,INPUTS!$A$44:$B$103,2,0),0)</f>
        <v>0</v>
      </c>
      <c r="Z1213" s="15">
        <f t="shared" si="267"/>
        <v>0</v>
      </c>
      <c r="AA1213" s="20">
        <f>IFERROR(VLOOKUP(E1213,INPUTS!$A$44:$C$103,3,0),SCENARIOS!$J$23)</f>
        <v>0</v>
      </c>
      <c r="AB1213" s="15">
        <f t="shared" si="268"/>
        <v>0</v>
      </c>
      <c r="AC1213" s="20">
        <f>IFERROR(VLOOKUP($E1213,INPUTS!$A$44:$G$103,4,0),SCENARIOS!$K$23)</f>
        <v>0</v>
      </c>
      <c r="AD1213" s="15">
        <f t="shared" si="269"/>
        <v>0</v>
      </c>
      <c r="AE1213" s="20">
        <f>IFERROR(VLOOKUP($E1213,INPUTS!$A$44:$G$103,5,0),SCENARIOS!$L$23)</f>
        <v>0</v>
      </c>
      <c r="AF1213" s="15">
        <f t="shared" si="270"/>
        <v>0</v>
      </c>
      <c r="AG1213" s="20">
        <f>IFERROR(VLOOKUP($E1213,INPUTS!$A$44:$G$103,6,0),SCENARIOS!$M$23)</f>
        <v>0</v>
      </c>
      <c r="AH1213" s="15">
        <f t="shared" si="271"/>
        <v>0</v>
      </c>
      <c r="AI1213" s="20">
        <f>IFERROR(VLOOKUP($E1213,INPUTS!$A$44:$G$103,7,0),SCENARIOS!$N$23)</f>
        <v>0</v>
      </c>
      <c r="AJ1213" s="15">
        <f t="shared" si="272"/>
        <v>0</v>
      </c>
      <c r="AL1213" t="str">
        <f t="shared" si="273"/>
        <v>MULTI</v>
      </c>
      <c r="AM1213" s="21">
        <f t="shared" si="274"/>
        <v>1919509.01352373</v>
      </c>
      <c r="BL1213"/>
    </row>
    <row r="1214" s="1" customFormat="1" ht="15" customHeight="1" spans="1:64">
      <c r="A1214" s="70" t="s">
        <v>2245</v>
      </c>
      <c r="B1214" s="70" t="s">
        <v>735</v>
      </c>
      <c r="C1214" s="70" t="s">
        <v>736</v>
      </c>
      <c r="D1214" s="70" t="s">
        <v>929</v>
      </c>
      <c r="E1214" s="10" t="s">
        <v>260</v>
      </c>
      <c r="F1214" s="70" t="s">
        <v>930</v>
      </c>
      <c r="G1214" s="70" t="s">
        <v>169</v>
      </c>
      <c r="H1214" s="70" t="s">
        <v>1519</v>
      </c>
      <c r="I1214" s="70" t="s">
        <v>1519</v>
      </c>
      <c r="J1214" s="70" t="s">
        <v>1519</v>
      </c>
      <c r="K1214" s="70" t="s">
        <v>1520</v>
      </c>
      <c r="L1214" s="71" t="s">
        <v>279</v>
      </c>
      <c r="M1214" s="72">
        <v>80000</v>
      </c>
      <c r="N1214" s="76">
        <f t="shared" si="263"/>
        <v>219.178082191781</v>
      </c>
      <c r="O1214" s="15">
        <v>2200</v>
      </c>
      <c r="P1214" s="15">
        <f t="shared" si="264"/>
        <v>176000000</v>
      </c>
      <c r="Q1214" s="16">
        <f>IFERROR(VLOOKUP(G1214,SCENARIOS!$A$13:$E$18,2,0),0.025)</f>
        <v>0.02</v>
      </c>
      <c r="R1214" s="70">
        <f>IFERROR(VLOOKUP(L1214,INPUTS!$A$107:$B$120,2,0),0.0082)</f>
        <v>0.0039</v>
      </c>
      <c r="S1214" s="70">
        <f t="shared" si="265"/>
        <v>8.58</v>
      </c>
      <c r="T1214" s="15">
        <f t="shared" si="266"/>
        <v>686400</v>
      </c>
      <c r="U1214" s="15">
        <f>T1214/INPUTS!$B$7*1000</f>
        <v>858000000</v>
      </c>
      <c r="V1214" s="15">
        <f>T1214*INPUTS!$B$6</f>
        <v>2169024</v>
      </c>
      <c r="W1214" s="73" t="s">
        <v>396</v>
      </c>
      <c r="X1214" s="73" t="s">
        <v>396</v>
      </c>
      <c r="Y1214" s="74">
        <f>IFERROR(VLOOKUP(E1214,INPUTS!$A$44:$B$103,2,0),0)</f>
        <v>0.005</v>
      </c>
      <c r="Z1214" s="15">
        <f t="shared" si="267"/>
        <v>3432</v>
      </c>
      <c r="AA1214" s="20">
        <f>IFERROR(VLOOKUP(E1214,INPUTS!$A$44:$C$103,3,0),SCENARIOS!$J$23)</f>
        <v>0.03</v>
      </c>
      <c r="AB1214" s="15">
        <f t="shared" si="268"/>
        <v>22735.2318994944</v>
      </c>
      <c r="AC1214" s="20">
        <f>IFERROR(VLOOKUP($E1214,INPUTS!$A$44:$G$103,4,0),SCENARIOS!$K$23)</f>
        <v>0.1</v>
      </c>
      <c r="AD1214" s="15">
        <f t="shared" si="269"/>
        <v>83671.7769884401</v>
      </c>
      <c r="AE1214" s="20">
        <f>IFERROR(VLOOKUP($E1214,INPUTS!$A$44:$G$103,5,0),SCENARIOS!$L$23)</f>
        <v>0.2</v>
      </c>
      <c r="AF1214" s="15">
        <f t="shared" si="270"/>
        <v>184760.805485136</v>
      </c>
      <c r="AG1214" s="20">
        <f>IFERROR(VLOOKUP($E1214,INPUTS!$A$44:$G$103,6,0),SCENARIOS!$M$23)</f>
        <v>0.3</v>
      </c>
      <c r="AH1214" s="15">
        <f t="shared" si="271"/>
        <v>305986.287779863</v>
      </c>
      <c r="AI1214" s="20">
        <f>IFERROR(VLOOKUP($E1214,INPUTS!$A$44:$G$103,7,0),SCENARIOS!$N$23)</f>
        <v>0.4</v>
      </c>
      <c r="AJ1214" s="15">
        <f t="shared" si="272"/>
        <v>450444.781840236</v>
      </c>
      <c r="AL1214" t="str">
        <f t="shared" si="273"/>
        <v>MULTI</v>
      </c>
      <c r="AM1214" s="21">
        <f t="shared" si="274"/>
        <v>1126111.95460059</v>
      </c>
      <c r="BL1214"/>
    </row>
    <row r="1215" s="1" customFormat="1" ht="15" customHeight="1" spans="1:64">
      <c r="A1215" s="70" t="s">
        <v>2246</v>
      </c>
      <c r="B1215" s="70" t="s">
        <v>737</v>
      </c>
      <c r="C1215" s="70" t="s">
        <v>738</v>
      </c>
      <c r="D1215" s="70" t="s">
        <v>929</v>
      </c>
      <c r="E1215" s="10" t="s">
        <v>257</v>
      </c>
      <c r="F1215" s="70" t="s">
        <v>930</v>
      </c>
      <c r="G1215" s="70" t="s">
        <v>169</v>
      </c>
      <c r="H1215" s="70" t="s">
        <v>1519</v>
      </c>
      <c r="I1215" s="70" t="s">
        <v>1519</v>
      </c>
      <c r="J1215" s="70" t="s">
        <v>1519</v>
      </c>
      <c r="K1215" s="70" t="s">
        <v>1520</v>
      </c>
      <c r="L1215" s="71" t="s">
        <v>279</v>
      </c>
      <c r="M1215" s="72">
        <v>70000</v>
      </c>
      <c r="N1215" s="76">
        <f t="shared" si="263"/>
        <v>191.780821917808</v>
      </c>
      <c r="O1215" s="15">
        <v>2400</v>
      </c>
      <c r="P1215" s="15">
        <f t="shared" si="264"/>
        <v>168000000</v>
      </c>
      <c r="Q1215" s="16">
        <f>IFERROR(VLOOKUP(G1215,SCENARIOS!$A$13:$E$18,2,0),0.025)</f>
        <v>0.02</v>
      </c>
      <c r="R1215" s="70">
        <f>IFERROR(VLOOKUP(L1215,INPUTS!$A$107:$B$120,2,0),0.0082)</f>
        <v>0.0039</v>
      </c>
      <c r="S1215" s="70">
        <f t="shared" si="265"/>
        <v>9.36</v>
      </c>
      <c r="T1215" s="15">
        <f t="shared" si="266"/>
        <v>655200</v>
      </c>
      <c r="U1215" s="15">
        <f>T1215/INPUTS!$B$7*1000</f>
        <v>819000000</v>
      </c>
      <c r="V1215" s="15">
        <f>T1215*INPUTS!$B$6</f>
        <v>2070432</v>
      </c>
      <c r="W1215" s="73" t="s">
        <v>396</v>
      </c>
      <c r="X1215" s="73" t="s">
        <v>396</v>
      </c>
      <c r="Y1215" s="74">
        <f>IFERROR(VLOOKUP(E1215,INPUTS!$A$44:$B$103,2,0),0)</f>
        <v>0.005</v>
      </c>
      <c r="Z1215" s="15">
        <f t="shared" si="267"/>
        <v>3276</v>
      </c>
      <c r="AA1215" s="20">
        <f>IFERROR(VLOOKUP(E1215,INPUTS!$A$44:$C$103,3,0),SCENARIOS!$J$23)</f>
        <v>0.03</v>
      </c>
      <c r="AB1215" s="15">
        <f t="shared" si="268"/>
        <v>21701.8122676992</v>
      </c>
      <c r="AC1215" s="20">
        <f>IFERROR(VLOOKUP($E1215,INPUTS!$A$44:$G$103,4,0),SCENARIOS!$K$23)</f>
        <v>0.1</v>
      </c>
      <c r="AD1215" s="15">
        <f t="shared" si="269"/>
        <v>79868.5143980565</v>
      </c>
      <c r="AE1215" s="20">
        <f>IFERROR(VLOOKUP($E1215,INPUTS!$A$44:$G$103,5,0),SCENARIOS!$L$23)</f>
        <v>0.2</v>
      </c>
      <c r="AF1215" s="15">
        <f t="shared" si="270"/>
        <v>176362.587053994</v>
      </c>
      <c r="AG1215" s="20">
        <f>IFERROR(VLOOKUP($E1215,INPUTS!$A$44:$G$103,6,0),SCENARIOS!$M$23)</f>
        <v>0.3</v>
      </c>
      <c r="AH1215" s="15">
        <f t="shared" si="271"/>
        <v>292077.820153505</v>
      </c>
      <c r="AI1215" s="20">
        <f>IFERROR(VLOOKUP($E1215,INPUTS!$A$44:$G$103,7,0),SCENARIOS!$N$23)</f>
        <v>0.4</v>
      </c>
      <c r="AJ1215" s="15">
        <f t="shared" si="272"/>
        <v>429970.019029316</v>
      </c>
      <c r="AL1215" t="str">
        <f t="shared" si="273"/>
        <v>MULTI</v>
      </c>
      <c r="AM1215" s="21">
        <f t="shared" si="274"/>
        <v>1074925.04757329</v>
      </c>
      <c r="BL1215"/>
    </row>
    <row r="1216" s="1" customFormat="1" ht="15" customHeight="1" spans="1:64">
      <c r="A1216" s="70" t="s">
        <v>2247</v>
      </c>
      <c r="B1216" s="70" t="s">
        <v>620</v>
      </c>
      <c r="C1216" s="70" t="s">
        <v>621</v>
      </c>
      <c r="D1216" s="70" t="s">
        <v>929</v>
      </c>
      <c r="E1216" s="10" t="s">
        <v>623</v>
      </c>
      <c r="F1216" s="70" t="s">
        <v>622</v>
      </c>
      <c r="G1216" s="75" t="s">
        <v>181</v>
      </c>
      <c r="H1216" s="70" t="s">
        <v>1519</v>
      </c>
      <c r="I1216" s="70" t="s">
        <v>1519</v>
      </c>
      <c r="J1216" s="70" t="s">
        <v>1519</v>
      </c>
      <c r="K1216" s="70" t="s">
        <v>1520</v>
      </c>
      <c r="L1216" s="71" t="s">
        <v>291</v>
      </c>
      <c r="M1216" s="72">
        <v>110000</v>
      </c>
      <c r="N1216" s="76">
        <f t="shared" si="263"/>
        <v>301.369863013699</v>
      </c>
      <c r="O1216" s="15">
        <v>3800</v>
      </c>
      <c r="P1216" s="15">
        <f t="shared" si="264"/>
        <v>418000000</v>
      </c>
      <c r="Q1216" s="16">
        <f>IFERROR(VLOOKUP(G1216,SCENARIOS!$A$13:$E$18,2,0),0.025)</f>
        <v>0.035</v>
      </c>
      <c r="R1216" s="70">
        <f>IFERROR(VLOOKUP(L1216,INPUTS!$A$107:$B$120,2,0),0.0082)</f>
        <v>0.0079</v>
      </c>
      <c r="S1216" s="70">
        <f t="shared" si="265"/>
        <v>30.02</v>
      </c>
      <c r="T1216" s="15">
        <f t="shared" si="266"/>
        <v>3302200</v>
      </c>
      <c r="U1216" s="15">
        <f>T1216/INPUTS!$B$7*1000</f>
        <v>4127750000</v>
      </c>
      <c r="V1216" s="15">
        <f>T1216*INPUTS!$B$6</f>
        <v>10434952</v>
      </c>
      <c r="W1216" s="73" t="s">
        <v>396</v>
      </c>
      <c r="X1216" s="73" t="s">
        <v>396</v>
      </c>
      <c r="Y1216" s="74">
        <f>IFERROR(VLOOKUP(E1216,INPUTS!$A$44:$B$103,2,0),0)</f>
        <v>0</v>
      </c>
      <c r="Z1216" s="15">
        <f t="shared" si="267"/>
        <v>0</v>
      </c>
      <c r="AA1216" s="20">
        <f>IFERROR(VLOOKUP(E1216,INPUTS!$A$44:$C$103,3,0),SCENARIOS!$J$23)</f>
        <v>0</v>
      </c>
      <c r="AB1216" s="15">
        <f t="shared" si="268"/>
        <v>0</v>
      </c>
      <c r="AC1216" s="20">
        <f>IFERROR(VLOOKUP($E1216,INPUTS!$A$44:$G$103,4,0),SCENARIOS!$K$23)</f>
        <v>0</v>
      </c>
      <c r="AD1216" s="15">
        <f t="shared" si="269"/>
        <v>0</v>
      </c>
      <c r="AE1216" s="20">
        <f>IFERROR(VLOOKUP($E1216,INPUTS!$A$44:$G$103,5,0),SCENARIOS!$L$23)</f>
        <v>0</v>
      </c>
      <c r="AF1216" s="15">
        <f t="shared" si="270"/>
        <v>0</v>
      </c>
      <c r="AG1216" s="20">
        <f>IFERROR(VLOOKUP($E1216,INPUTS!$A$44:$G$103,6,0),SCENARIOS!$M$23)</f>
        <v>0</v>
      </c>
      <c r="AH1216" s="15">
        <f t="shared" si="271"/>
        <v>0</v>
      </c>
      <c r="AI1216" s="20">
        <f>IFERROR(VLOOKUP($E1216,INPUTS!$A$44:$G$103,7,0),SCENARIOS!$N$23)</f>
        <v>0</v>
      </c>
      <c r="AJ1216" s="15">
        <f t="shared" si="272"/>
        <v>0</v>
      </c>
      <c r="AL1216" t="str">
        <f t="shared" si="273"/>
        <v>MULTI</v>
      </c>
      <c r="AM1216" s="21">
        <f t="shared" si="274"/>
        <v>7803907.58704662</v>
      </c>
      <c r="BL1216"/>
    </row>
    <row r="1217" s="1" customFormat="1" ht="15" customHeight="1" spans="1:64">
      <c r="A1217" s="70" t="s">
        <v>2248</v>
      </c>
      <c r="B1217" s="70" t="s">
        <v>739</v>
      </c>
      <c r="C1217" s="70" t="s">
        <v>740</v>
      </c>
      <c r="D1217" s="70" t="s">
        <v>929</v>
      </c>
      <c r="E1217" s="10" t="s">
        <v>623</v>
      </c>
      <c r="F1217" s="70" t="s">
        <v>622</v>
      </c>
      <c r="G1217" s="75" t="s">
        <v>181</v>
      </c>
      <c r="H1217" s="70" t="s">
        <v>1519</v>
      </c>
      <c r="I1217" s="70" t="s">
        <v>1519</v>
      </c>
      <c r="J1217" s="70" t="s">
        <v>1519</v>
      </c>
      <c r="K1217" s="70" t="s">
        <v>1520</v>
      </c>
      <c r="L1217" s="71" t="s">
        <v>279</v>
      </c>
      <c r="M1217" s="72">
        <v>170000</v>
      </c>
      <c r="N1217" s="76">
        <f t="shared" si="263"/>
        <v>465.753424657534</v>
      </c>
      <c r="O1217" s="15">
        <v>2200</v>
      </c>
      <c r="P1217" s="15">
        <f t="shared" si="264"/>
        <v>374000000</v>
      </c>
      <c r="Q1217" s="16">
        <f>IFERROR(VLOOKUP(G1217,SCENARIOS!$A$13:$E$18,2,0),0.025)</f>
        <v>0.035</v>
      </c>
      <c r="R1217" s="70">
        <f>IFERROR(VLOOKUP(L1217,INPUTS!$A$107:$B$120,2,0),0.0082)</f>
        <v>0.0039</v>
      </c>
      <c r="S1217" s="70">
        <f t="shared" si="265"/>
        <v>8.58</v>
      </c>
      <c r="T1217" s="15">
        <f t="shared" si="266"/>
        <v>1458600</v>
      </c>
      <c r="U1217" s="15">
        <f>T1217/INPUTS!$B$7*1000</f>
        <v>1823250000</v>
      </c>
      <c r="V1217" s="15">
        <f>T1217*INPUTS!$B$6</f>
        <v>4609176</v>
      </c>
      <c r="W1217" s="73" t="s">
        <v>396</v>
      </c>
      <c r="X1217" s="73" t="s">
        <v>396</v>
      </c>
      <c r="Y1217" s="74">
        <f>IFERROR(VLOOKUP(E1217,INPUTS!$A$44:$B$103,2,0),0)</f>
        <v>0</v>
      </c>
      <c r="Z1217" s="15">
        <f t="shared" si="267"/>
        <v>0</v>
      </c>
      <c r="AA1217" s="20">
        <f>IFERROR(VLOOKUP(E1217,INPUTS!$A$44:$C$103,3,0),SCENARIOS!$J$23)</f>
        <v>0</v>
      </c>
      <c r="AB1217" s="15">
        <f t="shared" si="268"/>
        <v>0</v>
      </c>
      <c r="AC1217" s="20">
        <f>IFERROR(VLOOKUP($E1217,INPUTS!$A$44:$G$103,4,0),SCENARIOS!$K$23)</f>
        <v>0</v>
      </c>
      <c r="AD1217" s="15">
        <f t="shared" si="269"/>
        <v>0</v>
      </c>
      <c r="AE1217" s="20">
        <f>IFERROR(VLOOKUP($E1217,INPUTS!$A$44:$G$103,5,0),SCENARIOS!$L$23)</f>
        <v>0</v>
      </c>
      <c r="AF1217" s="15">
        <f t="shared" si="270"/>
        <v>0</v>
      </c>
      <c r="AG1217" s="20">
        <f>IFERROR(VLOOKUP($E1217,INPUTS!$A$44:$G$103,6,0),SCENARIOS!$M$23)</f>
        <v>0</v>
      </c>
      <c r="AH1217" s="15">
        <f t="shared" si="271"/>
        <v>0</v>
      </c>
      <c r="AI1217" s="20">
        <f>IFERROR(VLOOKUP($E1217,INPUTS!$A$44:$G$103,7,0),SCENARIOS!$N$23)</f>
        <v>0</v>
      </c>
      <c r="AJ1217" s="15">
        <f t="shared" si="272"/>
        <v>0</v>
      </c>
      <c r="AL1217" t="str">
        <f t="shared" si="273"/>
        <v>MULTI</v>
      </c>
      <c r="AM1217" s="21">
        <f t="shared" si="274"/>
        <v>3447029.1340519</v>
      </c>
      <c r="BL1217"/>
    </row>
    <row r="1218" s="1" customFormat="1" ht="15" customHeight="1" spans="1:64">
      <c r="A1218" s="70" t="s">
        <v>2249</v>
      </c>
      <c r="B1218" s="70" t="s">
        <v>741</v>
      </c>
      <c r="C1218" s="70" t="s">
        <v>742</v>
      </c>
      <c r="D1218" s="70" t="s">
        <v>929</v>
      </c>
      <c r="E1218" s="10" t="s">
        <v>623</v>
      </c>
      <c r="F1218" s="70" t="s">
        <v>622</v>
      </c>
      <c r="G1218" s="75" t="s">
        <v>181</v>
      </c>
      <c r="H1218" s="70" t="s">
        <v>1519</v>
      </c>
      <c r="I1218" s="70" t="s">
        <v>1519</v>
      </c>
      <c r="J1218" s="70" t="s">
        <v>1519</v>
      </c>
      <c r="K1218" s="70" t="s">
        <v>1520</v>
      </c>
      <c r="L1218" s="71" t="s">
        <v>286</v>
      </c>
      <c r="M1218" s="72">
        <v>100000</v>
      </c>
      <c r="N1218" s="76">
        <f t="shared" si="263"/>
        <v>273.972602739726</v>
      </c>
      <c r="O1218" s="15">
        <v>1800</v>
      </c>
      <c r="P1218" s="15">
        <f t="shared" si="264"/>
        <v>180000000</v>
      </c>
      <c r="Q1218" s="16">
        <f>IFERROR(VLOOKUP(G1218,SCENARIOS!$A$13:$E$18,2,0),0.025)</f>
        <v>0.035</v>
      </c>
      <c r="R1218" s="70">
        <f>IFERROR(VLOOKUP(L1218,INPUTS!$A$107:$B$120,2,0),0.0082)</f>
        <v>0.0039</v>
      </c>
      <c r="S1218" s="70">
        <f t="shared" si="265"/>
        <v>7.02</v>
      </c>
      <c r="T1218" s="15">
        <f t="shared" si="266"/>
        <v>702000</v>
      </c>
      <c r="U1218" s="15">
        <f>T1218/INPUTS!$B$7*1000</f>
        <v>877500000</v>
      </c>
      <c r="V1218" s="15">
        <f>T1218*INPUTS!$B$6</f>
        <v>2218320</v>
      </c>
      <c r="W1218" s="73" t="s">
        <v>396</v>
      </c>
      <c r="X1218" s="73" t="s">
        <v>396</v>
      </c>
      <c r="Y1218" s="74">
        <f>IFERROR(VLOOKUP(E1218,INPUTS!$A$44:$B$103,2,0),0)</f>
        <v>0</v>
      </c>
      <c r="Z1218" s="15">
        <f t="shared" si="267"/>
        <v>0</v>
      </c>
      <c r="AA1218" s="20">
        <f>IFERROR(VLOOKUP(E1218,INPUTS!$A$44:$C$103,3,0),SCENARIOS!$J$23)</f>
        <v>0</v>
      </c>
      <c r="AB1218" s="15">
        <f t="shared" si="268"/>
        <v>0</v>
      </c>
      <c r="AC1218" s="20">
        <f>IFERROR(VLOOKUP($E1218,INPUTS!$A$44:$G$103,4,0),SCENARIOS!$K$23)</f>
        <v>0</v>
      </c>
      <c r="AD1218" s="15">
        <f t="shared" si="269"/>
        <v>0</v>
      </c>
      <c r="AE1218" s="20">
        <f>IFERROR(VLOOKUP($E1218,INPUTS!$A$44:$G$103,5,0),SCENARIOS!$L$23)</f>
        <v>0</v>
      </c>
      <c r="AF1218" s="15">
        <f t="shared" si="270"/>
        <v>0</v>
      </c>
      <c r="AG1218" s="20">
        <f>IFERROR(VLOOKUP($E1218,INPUTS!$A$44:$G$103,6,0),SCENARIOS!$M$23)</f>
        <v>0</v>
      </c>
      <c r="AH1218" s="15">
        <f t="shared" si="271"/>
        <v>0</v>
      </c>
      <c r="AI1218" s="20">
        <f>IFERROR(VLOOKUP($E1218,INPUTS!$A$44:$G$103,7,0),SCENARIOS!$N$23)</f>
        <v>0</v>
      </c>
      <c r="AJ1218" s="15">
        <f t="shared" si="272"/>
        <v>0</v>
      </c>
      <c r="AL1218" t="str">
        <f t="shared" si="273"/>
        <v>MULTI</v>
      </c>
      <c r="AM1218" s="21">
        <f t="shared" si="274"/>
        <v>1658997.97895546</v>
      </c>
      <c r="BL1218"/>
    </row>
    <row r="1219" s="1" customFormat="1" ht="15" customHeight="1" spans="1:64">
      <c r="A1219" s="70" t="s">
        <v>2250</v>
      </c>
      <c r="B1219" s="70" t="s">
        <v>744</v>
      </c>
      <c r="C1219" s="70" t="s">
        <v>745</v>
      </c>
      <c r="D1219" s="70" t="s">
        <v>929</v>
      </c>
      <c r="E1219" s="10" t="s">
        <v>623</v>
      </c>
      <c r="F1219" s="70" t="s">
        <v>622</v>
      </c>
      <c r="G1219" s="75" t="s">
        <v>181</v>
      </c>
      <c r="H1219" s="70" t="s">
        <v>1519</v>
      </c>
      <c r="I1219" s="70" t="s">
        <v>1519</v>
      </c>
      <c r="J1219" s="70" t="s">
        <v>1519</v>
      </c>
      <c r="K1219" s="70" t="s">
        <v>1520</v>
      </c>
      <c r="L1219" s="71" t="s">
        <v>279</v>
      </c>
      <c r="M1219" s="72">
        <v>80000</v>
      </c>
      <c r="N1219" s="76">
        <f t="shared" si="263"/>
        <v>219.178082191781</v>
      </c>
      <c r="O1219" s="15">
        <v>2000</v>
      </c>
      <c r="P1219" s="15">
        <f t="shared" si="264"/>
        <v>160000000</v>
      </c>
      <c r="Q1219" s="16">
        <f>IFERROR(VLOOKUP(G1219,SCENARIOS!$A$13:$E$18,2,0),0.025)</f>
        <v>0.035</v>
      </c>
      <c r="R1219" s="70">
        <f>IFERROR(VLOOKUP(L1219,INPUTS!$A$107:$B$120,2,0),0.0082)</f>
        <v>0.0039</v>
      </c>
      <c r="S1219" s="70">
        <f t="shared" si="265"/>
        <v>7.8</v>
      </c>
      <c r="T1219" s="15">
        <f t="shared" si="266"/>
        <v>624000</v>
      </c>
      <c r="U1219" s="15">
        <f>T1219/INPUTS!$B$7*1000</f>
        <v>780000000</v>
      </c>
      <c r="V1219" s="15">
        <f>T1219*INPUTS!$B$6</f>
        <v>1971840</v>
      </c>
      <c r="W1219" s="73" t="s">
        <v>396</v>
      </c>
      <c r="X1219" s="73" t="s">
        <v>396</v>
      </c>
      <c r="Y1219" s="74">
        <f>IFERROR(VLOOKUP(E1219,INPUTS!$A$44:$B$103,2,0),0)</f>
        <v>0</v>
      </c>
      <c r="Z1219" s="15">
        <f t="shared" si="267"/>
        <v>0</v>
      </c>
      <c r="AA1219" s="20">
        <f>IFERROR(VLOOKUP(E1219,INPUTS!$A$44:$C$103,3,0),SCENARIOS!$J$23)</f>
        <v>0</v>
      </c>
      <c r="AB1219" s="15">
        <f t="shared" si="268"/>
        <v>0</v>
      </c>
      <c r="AC1219" s="20">
        <f>IFERROR(VLOOKUP($E1219,INPUTS!$A$44:$G$103,4,0),SCENARIOS!$K$23)</f>
        <v>0</v>
      </c>
      <c r="AD1219" s="15">
        <f t="shared" si="269"/>
        <v>0</v>
      </c>
      <c r="AE1219" s="20">
        <f>IFERROR(VLOOKUP($E1219,INPUTS!$A$44:$G$103,5,0),SCENARIOS!$L$23)</f>
        <v>0</v>
      </c>
      <c r="AF1219" s="15">
        <f t="shared" si="270"/>
        <v>0</v>
      </c>
      <c r="AG1219" s="20">
        <f>IFERROR(VLOOKUP($E1219,INPUTS!$A$44:$G$103,6,0),SCENARIOS!$M$23)</f>
        <v>0</v>
      </c>
      <c r="AH1219" s="15">
        <f t="shared" si="271"/>
        <v>0</v>
      </c>
      <c r="AI1219" s="20">
        <f>IFERROR(VLOOKUP($E1219,INPUTS!$A$44:$G$103,7,0),SCENARIOS!$N$23)</f>
        <v>0</v>
      </c>
      <c r="AJ1219" s="15">
        <f t="shared" si="272"/>
        <v>0</v>
      </c>
      <c r="AL1219" t="str">
        <f t="shared" si="273"/>
        <v>MULTI</v>
      </c>
      <c r="AM1219" s="21">
        <f t="shared" si="274"/>
        <v>1474664.87018263</v>
      </c>
      <c r="BL1219"/>
    </row>
    <row r="1220" s="1" customFormat="1" ht="15" customHeight="1" spans="1:64">
      <c r="A1220" s="70" t="s">
        <v>2251</v>
      </c>
      <c r="B1220" s="70" t="s">
        <v>746</v>
      </c>
      <c r="C1220" s="70" t="s">
        <v>747</v>
      </c>
      <c r="D1220" s="70" t="s">
        <v>929</v>
      </c>
      <c r="E1220" s="10" t="s">
        <v>702</v>
      </c>
      <c r="F1220" s="70" t="s">
        <v>701</v>
      </c>
      <c r="G1220" s="70" t="s">
        <v>181</v>
      </c>
      <c r="H1220" s="70" t="s">
        <v>1519</v>
      </c>
      <c r="I1220" s="70" t="s">
        <v>1519</v>
      </c>
      <c r="J1220" s="70" t="s">
        <v>1519</v>
      </c>
      <c r="K1220" s="70" t="s">
        <v>1520</v>
      </c>
      <c r="L1220" s="71" t="s">
        <v>286</v>
      </c>
      <c r="M1220" s="72">
        <v>100000</v>
      </c>
      <c r="N1220" s="76">
        <f t="shared" ref="N1220:N1277" si="275">M1220/365</f>
        <v>273.972602739726</v>
      </c>
      <c r="O1220" s="15">
        <v>2500</v>
      </c>
      <c r="P1220" s="15">
        <f t="shared" ref="P1220:P1277" si="276">M1220*O1220</f>
        <v>250000000</v>
      </c>
      <c r="Q1220" s="16">
        <f>IFERROR(VLOOKUP(G1220,SCENARIOS!$A$13:$E$18,2,0),0.025)</f>
        <v>0.035</v>
      </c>
      <c r="R1220" s="70">
        <f>IFERROR(VLOOKUP(L1220,INPUTS!$A$107:$B$120,2,0),0.0082)</f>
        <v>0.0039</v>
      </c>
      <c r="S1220" s="70">
        <f t="shared" ref="S1220:S1277" si="277">O1220*R1220</f>
        <v>9.75</v>
      </c>
      <c r="T1220" s="15">
        <f t="shared" ref="T1220:T1277" si="278">M1220*S1220</f>
        <v>975000</v>
      </c>
      <c r="U1220" s="15">
        <f>T1220/INPUTS!$B$7*1000</f>
        <v>1218750000</v>
      </c>
      <c r="V1220" s="15">
        <f>T1220*INPUTS!$B$6</f>
        <v>3081000</v>
      </c>
      <c r="W1220" s="73" t="s">
        <v>396</v>
      </c>
      <c r="X1220" s="73" t="s">
        <v>396</v>
      </c>
      <c r="Y1220" s="74">
        <f>IFERROR(VLOOKUP(E1220,INPUTS!$A$44:$B$103,2,0),0)</f>
        <v>0</v>
      </c>
      <c r="Z1220" s="15">
        <f t="shared" ref="Z1220:Z1277" si="279">T1220*Y1220</f>
        <v>0</v>
      </c>
      <c r="AA1220" s="20">
        <f>IFERROR(VLOOKUP(E1220,INPUTS!$A$44:$C$103,3,0),SCENARIOS!$J$23)</f>
        <v>0</v>
      </c>
      <c r="AB1220" s="15">
        <f t="shared" si="268"/>
        <v>0</v>
      </c>
      <c r="AC1220" s="20">
        <f>IFERROR(VLOOKUP($E1220,INPUTS!$A$44:$G$103,4,0),SCENARIOS!$K$23)</f>
        <v>0</v>
      </c>
      <c r="AD1220" s="15">
        <f t="shared" si="269"/>
        <v>0</v>
      </c>
      <c r="AE1220" s="20">
        <f>IFERROR(VLOOKUP($E1220,INPUTS!$A$44:$G$103,5,0),SCENARIOS!$L$23)</f>
        <v>0</v>
      </c>
      <c r="AF1220" s="15">
        <f t="shared" si="270"/>
        <v>0</v>
      </c>
      <c r="AG1220" s="20">
        <f>IFERROR(VLOOKUP($E1220,INPUTS!$A$44:$G$103,6,0),SCENARIOS!$M$23)</f>
        <v>0</v>
      </c>
      <c r="AH1220" s="15">
        <f t="shared" si="271"/>
        <v>0</v>
      </c>
      <c r="AI1220" s="20">
        <f>IFERROR(VLOOKUP($E1220,INPUTS!$A$44:$G$103,7,0),SCENARIOS!$N$23)</f>
        <v>0</v>
      </c>
      <c r="AJ1220" s="15">
        <f t="shared" si="272"/>
        <v>0</v>
      </c>
      <c r="AL1220" t="str">
        <f t="shared" si="273"/>
        <v>MULTI</v>
      </c>
      <c r="AM1220" s="21">
        <f t="shared" si="274"/>
        <v>2304163.85966036</v>
      </c>
      <c r="BL1220"/>
    </row>
    <row r="1221" s="1" customFormat="1" ht="15" customHeight="1" spans="1:64">
      <c r="A1221" s="70" t="s">
        <v>2252</v>
      </c>
      <c r="B1221" s="70" t="s">
        <v>748</v>
      </c>
      <c r="C1221" s="70" t="s">
        <v>749</v>
      </c>
      <c r="D1221" s="70" t="s">
        <v>929</v>
      </c>
      <c r="E1221" s="10" t="s">
        <v>702</v>
      </c>
      <c r="F1221" s="70" t="s">
        <v>701</v>
      </c>
      <c r="G1221" s="70" t="s">
        <v>181</v>
      </c>
      <c r="H1221" s="70" t="s">
        <v>1519</v>
      </c>
      <c r="I1221" s="70" t="s">
        <v>1519</v>
      </c>
      <c r="J1221" s="70" t="s">
        <v>1519</v>
      </c>
      <c r="K1221" s="70" t="s">
        <v>1520</v>
      </c>
      <c r="L1221" s="71" t="s">
        <v>279</v>
      </c>
      <c r="M1221" s="72">
        <v>60000</v>
      </c>
      <c r="N1221" s="76">
        <f t="shared" si="275"/>
        <v>164.383561643836</v>
      </c>
      <c r="O1221" s="15">
        <v>1800</v>
      </c>
      <c r="P1221" s="15">
        <f t="shared" si="276"/>
        <v>108000000</v>
      </c>
      <c r="Q1221" s="16">
        <f>IFERROR(VLOOKUP(G1221,SCENARIOS!$A$13:$E$18,2,0),0.025)</f>
        <v>0.035</v>
      </c>
      <c r="R1221" s="70">
        <f>IFERROR(VLOOKUP(L1221,INPUTS!$A$107:$B$120,2,0),0.0082)</f>
        <v>0.0039</v>
      </c>
      <c r="S1221" s="70">
        <f t="shared" si="277"/>
        <v>7.02</v>
      </c>
      <c r="T1221" s="15">
        <f t="shared" si="278"/>
        <v>421200</v>
      </c>
      <c r="U1221" s="15">
        <f>T1221/INPUTS!$B$7*1000</f>
        <v>526500000</v>
      </c>
      <c r="V1221" s="15">
        <f>T1221*INPUTS!$B$6</f>
        <v>1330992</v>
      </c>
      <c r="W1221" s="73" t="s">
        <v>396</v>
      </c>
      <c r="X1221" s="73" t="s">
        <v>396</v>
      </c>
      <c r="Y1221" s="74">
        <f>IFERROR(VLOOKUP(E1221,INPUTS!$A$44:$B$103,2,0),0)</f>
        <v>0</v>
      </c>
      <c r="Z1221" s="15">
        <f t="shared" si="279"/>
        <v>0</v>
      </c>
      <c r="AA1221" s="20">
        <f>IFERROR(VLOOKUP(E1221,INPUTS!$A$44:$C$103,3,0),SCENARIOS!$J$23)</f>
        <v>0</v>
      </c>
      <c r="AB1221" s="15">
        <f t="shared" ref="AB1221:AB1277" si="280">$T1221*AA1221*(1+$Q1221)^AB$2</f>
        <v>0</v>
      </c>
      <c r="AC1221" s="20">
        <f>IFERROR(VLOOKUP($E1221,INPUTS!$A$44:$G$103,4,0),SCENARIOS!$K$23)</f>
        <v>0</v>
      </c>
      <c r="AD1221" s="15">
        <f t="shared" ref="AD1221:AD1277" si="281">$T1221*AC1221*(1+$Q1221)^AD$2</f>
        <v>0</v>
      </c>
      <c r="AE1221" s="20">
        <f>IFERROR(VLOOKUP($E1221,INPUTS!$A$44:$G$103,5,0),SCENARIOS!$L$23)</f>
        <v>0</v>
      </c>
      <c r="AF1221" s="15">
        <f t="shared" ref="AF1221:AF1277" si="282">$T1221*AE1221*(1+$Q1221)^AF$2</f>
        <v>0</v>
      </c>
      <c r="AG1221" s="20">
        <f>IFERROR(VLOOKUP($E1221,INPUTS!$A$44:$G$103,6,0),SCENARIOS!$M$23)</f>
        <v>0</v>
      </c>
      <c r="AH1221" s="15">
        <f t="shared" ref="AH1221:AH1277" si="283">$T1221*AG1221*(1+$Q1221)^AH$2</f>
        <v>0</v>
      </c>
      <c r="AI1221" s="20">
        <f>IFERROR(VLOOKUP($E1221,INPUTS!$A$44:$G$103,7,0),SCENARIOS!$N$23)</f>
        <v>0</v>
      </c>
      <c r="AJ1221" s="15">
        <f t="shared" ref="AJ1221:AJ1277" si="284">$T1221*AI1221*(1+$Q1221)^AJ$2</f>
        <v>0</v>
      </c>
      <c r="AL1221" t="str">
        <f t="shared" ref="AL1221:AL1277" si="285">IF(H1221="MULTI","MULTI",IF(COUNTIFS($E$4:$E$1277,H1221,$H$4:$H$1277,E1221)&gt;0,"Y","N"))</f>
        <v>MULTI</v>
      </c>
      <c r="AM1221" s="21">
        <f t="shared" ref="AM1221:AM1277" si="286">T1221*((1+Q1221)^25)</f>
        <v>995398.787373277</v>
      </c>
      <c r="BL1221"/>
    </row>
    <row r="1222" s="1" customFormat="1" ht="15" customHeight="1" spans="1:64">
      <c r="A1222" s="70" t="s">
        <v>2253</v>
      </c>
      <c r="B1222" s="70" t="s">
        <v>752</v>
      </c>
      <c r="C1222" s="70" t="s">
        <v>753</v>
      </c>
      <c r="D1222" s="70" t="s">
        <v>929</v>
      </c>
      <c r="E1222" s="10" t="s">
        <v>751</v>
      </c>
      <c r="F1222" s="70" t="s">
        <v>750</v>
      </c>
      <c r="G1222" s="70" t="s">
        <v>181</v>
      </c>
      <c r="H1222" s="70" t="s">
        <v>1519</v>
      </c>
      <c r="I1222" s="70" t="s">
        <v>1519</v>
      </c>
      <c r="J1222" s="70" t="s">
        <v>1519</v>
      </c>
      <c r="K1222" s="70" t="s">
        <v>1520</v>
      </c>
      <c r="L1222" s="71" t="s">
        <v>279</v>
      </c>
      <c r="M1222" s="72">
        <v>80000</v>
      </c>
      <c r="N1222" s="76">
        <f t="shared" si="275"/>
        <v>219.178082191781</v>
      </c>
      <c r="O1222" s="15">
        <v>2200</v>
      </c>
      <c r="P1222" s="15">
        <f t="shared" si="276"/>
        <v>176000000</v>
      </c>
      <c r="Q1222" s="16">
        <f>IFERROR(VLOOKUP(G1222,SCENARIOS!$A$13:$E$18,2,0),0.025)</f>
        <v>0.035</v>
      </c>
      <c r="R1222" s="70">
        <f>IFERROR(VLOOKUP(L1222,INPUTS!$A$107:$B$120,2,0),0.0082)</f>
        <v>0.0039</v>
      </c>
      <c r="S1222" s="70">
        <f t="shared" si="277"/>
        <v>8.58</v>
      </c>
      <c r="T1222" s="15">
        <f t="shared" si="278"/>
        <v>686400</v>
      </c>
      <c r="U1222" s="15">
        <f>T1222/INPUTS!$B$7*1000</f>
        <v>858000000</v>
      </c>
      <c r="V1222" s="15">
        <f>T1222*INPUTS!$B$6</f>
        <v>2169024</v>
      </c>
      <c r="W1222" s="73" t="s">
        <v>396</v>
      </c>
      <c r="X1222" s="73" t="s">
        <v>396</v>
      </c>
      <c r="Y1222" s="74">
        <f>IFERROR(VLOOKUP(E1222,INPUTS!$A$44:$B$103,2,0),0)</f>
        <v>0</v>
      </c>
      <c r="Z1222" s="15">
        <f t="shared" si="279"/>
        <v>0</v>
      </c>
      <c r="AA1222" s="20">
        <f>IFERROR(VLOOKUP(E1222,INPUTS!$A$44:$C$103,3,0),SCENARIOS!$J$23)</f>
        <v>0</v>
      </c>
      <c r="AB1222" s="15">
        <f t="shared" si="280"/>
        <v>0</v>
      </c>
      <c r="AC1222" s="20">
        <f>IFERROR(VLOOKUP($E1222,INPUTS!$A$44:$G$103,4,0),SCENARIOS!$K$23)</f>
        <v>0</v>
      </c>
      <c r="AD1222" s="15">
        <f t="shared" si="281"/>
        <v>0</v>
      </c>
      <c r="AE1222" s="20">
        <f>IFERROR(VLOOKUP($E1222,INPUTS!$A$44:$G$103,5,0),SCENARIOS!$L$23)</f>
        <v>0</v>
      </c>
      <c r="AF1222" s="15">
        <f t="shared" si="282"/>
        <v>0</v>
      </c>
      <c r="AG1222" s="20">
        <f>IFERROR(VLOOKUP($E1222,INPUTS!$A$44:$G$103,6,0),SCENARIOS!$M$23)</f>
        <v>0</v>
      </c>
      <c r="AH1222" s="15">
        <f t="shared" si="283"/>
        <v>0</v>
      </c>
      <c r="AI1222" s="20">
        <f>IFERROR(VLOOKUP($E1222,INPUTS!$A$44:$G$103,7,0),SCENARIOS!$N$23)</f>
        <v>0</v>
      </c>
      <c r="AJ1222" s="15">
        <f t="shared" si="284"/>
        <v>0</v>
      </c>
      <c r="AL1222" t="str">
        <f t="shared" si="285"/>
        <v>MULTI</v>
      </c>
      <c r="AM1222" s="21">
        <f t="shared" si="286"/>
        <v>1622131.3572009</v>
      </c>
      <c r="BL1222"/>
    </row>
    <row r="1223" s="1" customFormat="1" ht="15" customHeight="1" spans="1:64">
      <c r="A1223" s="70" t="s">
        <v>2254</v>
      </c>
      <c r="B1223" s="70" t="s">
        <v>754</v>
      </c>
      <c r="C1223" s="70" t="s">
        <v>755</v>
      </c>
      <c r="D1223" s="70" t="s">
        <v>929</v>
      </c>
      <c r="E1223" s="10" t="s">
        <v>751</v>
      </c>
      <c r="F1223" s="70" t="s">
        <v>750</v>
      </c>
      <c r="G1223" s="70" t="s">
        <v>181</v>
      </c>
      <c r="H1223" s="70" t="s">
        <v>1519</v>
      </c>
      <c r="I1223" s="70" t="s">
        <v>1519</v>
      </c>
      <c r="J1223" s="70" t="s">
        <v>1519</v>
      </c>
      <c r="K1223" s="70" t="s">
        <v>1520</v>
      </c>
      <c r="L1223" s="71" t="s">
        <v>279</v>
      </c>
      <c r="M1223" s="72">
        <v>60000</v>
      </c>
      <c r="N1223" s="76">
        <f t="shared" si="275"/>
        <v>164.383561643836</v>
      </c>
      <c r="O1223" s="15">
        <v>1500</v>
      </c>
      <c r="P1223" s="15">
        <f t="shared" si="276"/>
        <v>90000000</v>
      </c>
      <c r="Q1223" s="16">
        <f>IFERROR(VLOOKUP(G1223,SCENARIOS!$A$13:$E$18,2,0),0.025)</f>
        <v>0.035</v>
      </c>
      <c r="R1223" s="70">
        <f>IFERROR(VLOOKUP(L1223,INPUTS!$A$107:$B$120,2,0),0.0082)</f>
        <v>0.0039</v>
      </c>
      <c r="S1223" s="70">
        <f t="shared" si="277"/>
        <v>5.85</v>
      </c>
      <c r="T1223" s="15">
        <f t="shared" si="278"/>
        <v>351000</v>
      </c>
      <c r="U1223" s="15">
        <f>T1223/INPUTS!$B$7*1000</f>
        <v>438750000</v>
      </c>
      <c r="V1223" s="15">
        <f>T1223*INPUTS!$B$6</f>
        <v>1109160</v>
      </c>
      <c r="W1223" s="73" t="s">
        <v>396</v>
      </c>
      <c r="X1223" s="73" t="s">
        <v>396</v>
      </c>
      <c r="Y1223" s="74">
        <f>IFERROR(VLOOKUP(E1223,INPUTS!$A$44:$B$103,2,0),0)</f>
        <v>0</v>
      </c>
      <c r="Z1223" s="15">
        <f t="shared" si="279"/>
        <v>0</v>
      </c>
      <c r="AA1223" s="20">
        <f>IFERROR(VLOOKUP(E1223,INPUTS!$A$44:$C$103,3,0),SCENARIOS!$J$23)</f>
        <v>0</v>
      </c>
      <c r="AB1223" s="15">
        <f t="shared" si="280"/>
        <v>0</v>
      </c>
      <c r="AC1223" s="20">
        <f>IFERROR(VLOOKUP($E1223,INPUTS!$A$44:$G$103,4,0),SCENARIOS!$K$23)</f>
        <v>0</v>
      </c>
      <c r="AD1223" s="15">
        <f t="shared" si="281"/>
        <v>0</v>
      </c>
      <c r="AE1223" s="20">
        <f>IFERROR(VLOOKUP($E1223,INPUTS!$A$44:$G$103,5,0),SCENARIOS!$L$23)</f>
        <v>0</v>
      </c>
      <c r="AF1223" s="15">
        <f t="shared" si="282"/>
        <v>0</v>
      </c>
      <c r="AG1223" s="20">
        <f>IFERROR(VLOOKUP($E1223,INPUTS!$A$44:$G$103,6,0),SCENARIOS!$M$23)</f>
        <v>0</v>
      </c>
      <c r="AH1223" s="15">
        <f t="shared" si="283"/>
        <v>0</v>
      </c>
      <c r="AI1223" s="20">
        <f>IFERROR(VLOOKUP($E1223,INPUTS!$A$44:$G$103,7,0),SCENARIOS!$N$23)</f>
        <v>0</v>
      </c>
      <c r="AJ1223" s="15">
        <f t="shared" si="284"/>
        <v>0</v>
      </c>
      <c r="AL1223" t="str">
        <f t="shared" si="285"/>
        <v>MULTI</v>
      </c>
      <c r="AM1223" s="21">
        <f t="shared" si="286"/>
        <v>829498.989477731</v>
      </c>
      <c r="BL1223"/>
    </row>
    <row r="1224" s="1" customFormat="1" ht="15" customHeight="1" spans="1:64">
      <c r="A1224" s="70" t="s">
        <v>2255</v>
      </c>
      <c r="B1224" s="70" t="s">
        <v>756</v>
      </c>
      <c r="C1224" s="70" t="s">
        <v>757</v>
      </c>
      <c r="D1224" s="70" t="s">
        <v>929</v>
      </c>
      <c r="E1224" s="10" t="s">
        <v>562</v>
      </c>
      <c r="F1224" s="70" t="s">
        <v>561</v>
      </c>
      <c r="G1224" s="70" t="s">
        <v>173</v>
      </c>
      <c r="H1224" s="70" t="s">
        <v>1519</v>
      </c>
      <c r="I1224" s="70" t="s">
        <v>1519</v>
      </c>
      <c r="J1224" s="70" t="s">
        <v>1519</v>
      </c>
      <c r="K1224" s="70" t="s">
        <v>1520</v>
      </c>
      <c r="L1224" s="71" t="s">
        <v>286</v>
      </c>
      <c r="M1224" s="72">
        <v>120000</v>
      </c>
      <c r="N1224" s="76">
        <f t="shared" si="275"/>
        <v>328.767123287671</v>
      </c>
      <c r="O1224" s="15">
        <v>3200</v>
      </c>
      <c r="P1224" s="15">
        <f t="shared" si="276"/>
        <v>384000000</v>
      </c>
      <c r="Q1224" s="16">
        <f>IFERROR(VLOOKUP(G1224,SCENARIOS!$A$13:$E$18,2,0),0.025)</f>
        <v>0.04</v>
      </c>
      <c r="R1224" s="70">
        <f>IFERROR(VLOOKUP(L1224,INPUTS!$A$107:$B$120,2,0),0.0082)</f>
        <v>0.0039</v>
      </c>
      <c r="S1224" s="70">
        <f t="shared" si="277"/>
        <v>12.48</v>
      </c>
      <c r="T1224" s="15">
        <f t="shared" si="278"/>
        <v>1497600</v>
      </c>
      <c r="U1224" s="15">
        <f>T1224/INPUTS!$B$7*1000</f>
        <v>1872000000</v>
      </c>
      <c r="V1224" s="15">
        <f>T1224*INPUTS!$B$6</f>
        <v>4732416</v>
      </c>
      <c r="W1224" s="73" t="s">
        <v>396</v>
      </c>
      <c r="X1224" s="73" t="s">
        <v>396</v>
      </c>
      <c r="Y1224" s="74">
        <f>IFERROR(VLOOKUP(E1224,INPUTS!$A$44:$B$103,2,0),0)</f>
        <v>0</v>
      </c>
      <c r="Z1224" s="15">
        <f t="shared" si="279"/>
        <v>0</v>
      </c>
      <c r="AA1224" s="20">
        <f>IFERROR(VLOOKUP(E1224,INPUTS!$A$44:$C$103,3,0),SCENARIOS!$J$23)</f>
        <v>0</v>
      </c>
      <c r="AB1224" s="15">
        <f t="shared" si="280"/>
        <v>0</v>
      </c>
      <c r="AC1224" s="20">
        <f>IFERROR(VLOOKUP($E1224,INPUTS!$A$44:$G$103,4,0),SCENARIOS!$K$23)</f>
        <v>0</v>
      </c>
      <c r="AD1224" s="15">
        <f t="shared" si="281"/>
        <v>0</v>
      </c>
      <c r="AE1224" s="20">
        <f>IFERROR(VLOOKUP($E1224,INPUTS!$A$44:$G$103,5,0),SCENARIOS!$L$23)</f>
        <v>0</v>
      </c>
      <c r="AF1224" s="15">
        <f t="shared" si="282"/>
        <v>0</v>
      </c>
      <c r="AG1224" s="20">
        <f>IFERROR(VLOOKUP($E1224,INPUTS!$A$44:$G$103,6,0),SCENARIOS!$M$23)</f>
        <v>0</v>
      </c>
      <c r="AH1224" s="15">
        <f t="shared" si="283"/>
        <v>0</v>
      </c>
      <c r="AI1224" s="20">
        <f>IFERROR(VLOOKUP($E1224,INPUTS!$A$44:$G$103,7,0),SCENARIOS!$N$23)</f>
        <v>0</v>
      </c>
      <c r="AJ1224" s="15">
        <f t="shared" si="284"/>
        <v>0</v>
      </c>
      <c r="AL1224" t="str">
        <f t="shared" si="285"/>
        <v>MULTI</v>
      </c>
      <c r="AM1224" s="21">
        <f t="shared" si="286"/>
        <v>3992356.49003556</v>
      </c>
      <c r="BL1224"/>
    </row>
    <row r="1225" s="1" customFormat="1" ht="15" customHeight="1" spans="1:64">
      <c r="A1225" s="70" t="s">
        <v>2256</v>
      </c>
      <c r="B1225" s="70" t="s">
        <v>758</v>
      </c>
      <c r="C1225" s="70" t="s">
        <v>759</v>
      </c>
      <c r="D1225" s="70" t="s">
        <v>929</v>
      </c>
      <c r="E1225" s="10" t="s">
        <v>234</v>
      </c>
      <c r="F1225" s="70" t="s">
        <v>424</v>
      </c>
      <c r="G1225" s="70" t="s">
        <v>173</v>
      </c>
      <c r="H1225" s="70" t="s">
        <v>1519</v>
      </c>
      <c r="I1225" s="70" t="s">
        <v>1519</v>
      </c>
      <c r="J1225" s="70" t="s">
        <v>1519</v>
      </c>
      <c r="K1225" s="70" t="s">
        <v>1520</v>
      </c>
      <c r="L1225" s="71" t="s">
        <v>279</v>
      </c>
      <c r="M1225" s="72">
        <v>180000</v>
      </c>
      <c r="N1225" s="76">
        <f t="shared" si="275"/>
        <v>493.150684931507</v>
      </c>
      <c r="O1225" s="15">
        <v>2800</v>
      </c>
      <c r="P1225" s="15">
        <f t="shared" si="276"/>
        <v>504000000</v>
      </c>
      <c r="Q1225" s="16">
        <f>IFERROR(VLOOKUP(G1225,SCENARIOS!$A$13:$E$18,2,0),0.025)</f>
        <v>0.04</v>
      </c>
      <c r="R1225" s="70">
        <f>IFERROR(VLOOKUP(L1225,INPUTS!$A$107:$B$120,2,0),0.0082)</f>
        <v>0.0039</v>
      </c>
      <c r="S1225" s="70">
        <f t="shared" si="277"/>
        <v>10.92</v>
      </c>
      <c r="T1225" s="15">
        <f t="shared" si="278"/>
        <v>1965600</v>
      </c>
      <c r="U1225" s="15">
        <f>T1225/INPUTS!$B$7*1000</f>
        <v>2457000000</v>
      </c>
      <c r="V1225" s="15">
        <f>T1225*INPUTS!$B$6</f>
        <v>6211296</v>
      </c>
      <c r="W1225" s="73" t="s">
        <v>396</v>
      </c>
      <c r="X1225" s="73" t="s">
        <v>396</v>
      </c>
      <c r="Y1225" s="74">
        <f>IFERROR(VLOOKUP(E1225,INPUTS!$A$44:$B$103,2,0),0)</f>
        <v>0</v>
      </c>
      <c r="Z1225" s="15">
        <f t="shared" si="279"/>
        <v>0</v>
      </c>
      <c r="AA1225" s="20">
        <f>IFERROR(VLOOKUP(E1225,INPUTS!$A$44:$C$103,3,0),SCENARIOS!$J$23)</f>
        <v>0.1</v>
      </c>
      <c r="AB1225" s="15">
        <f t="shared" si="280"/>
        <v>239145.294495744</v>
      </c>
      <c r="AC1225" s="20">
        <f>IFERROR(VLOOKUP($E1225,INPUTS!$A$44:$G$103,4,0),SCENARIOS!$K$23)</f>
        <v>0.15</v>
      </c>
      <c r="AD1225" s="15">
        <f t="shared" si="281"/>
        <v>436435.224965325</v>
      </c>
      <c r="AE1225" s="20">
        <f>IFERROR(VLOOKUP($E1225,INPUTS!$A$44:$G$103,5,0),SCENARIOS!$L$23)</f>
        <v>0.3</v>
      </c>
      <c r="AF1225" s="15">
        <f t="shared" si="282"/>
        <v>1061980.36632732</v>
      </c>
      <c r="AG1225" s="20">
        <f>IFERROR(VLOOKUP($E1225,INPUTS!$A$44:$G$103,6,0),SCENARIOS!$M$23)</f>
        <v>0.4</v>
      </c>
      <c r="AH1225" s="15">
        <f t="shared" si="283"/>
        <v>1722748.6599786</v>
      </c>
      <c r="AI1225" s="20">
        <f>IFERROR(VLOOKUP($E1225,INPUTS!$A$44:$G$103,7,0),SCENARIOS!$N$23)</f>
        <v>0.5</v>
      </c>
      <c r="AJ1225" s="15">
        <f t="shared" si="284"/>
        <v>2619983.94658584</v>
      </c>
      <c r="AL1225" t="str">
        <f t="shared" si="285"/>
        <v>MULTI</v>
      </c>
      <c r="AM1225" s="21">
        <f t="shared" si="286"/>
        <v>5239967.89317168</v>
      </c>
      <c r="BL1225"/>
    </row>
    <row r="1226" s="1" customFormat="1" ht="15" customHeight="1" spans="1:64">
      <c r="A1226" s="70" t="s">
        <v>2257</v>
      </c>
      <c r="B1226" s="70" t="s">
        <v>760</v>
      </c>
      <c r="C1226" s="70" t="s">
        <v>761</v>
      </c>
      <c r="D1226" s="70" t="s">
        <v>929</v>
      </c>
      <c r="E1226" s="10" t="s">
        <v>234</v>
      </c>
      <c r="F1226" s="70" t="s">
        <v>424</v>
      </c>
      <c r="G1226" s="70" t="s">
        <v>173</v>
      </c>
      <c r="H1226" s="70" t="s">
        <v>1519</v>
      </c>
      <c r="I1226" s="70" t="s">
        <v>1519</v>
      </c>
      <c r="J1226" s="70" t="s">
        <v>1519</v>
      </c>
      <c r="K1226" s="70" t="s">
        <v>1520</v>
      </c>
      <c r="L1226" s="71" t="s">
        <v>279</v>
      </c>
      <c r="M1226" s="72">
        <v>150000</v>
      </c>
      <c r="N1226" s="76">
        <f t="shared" si="275"/>
        <v>410.958904109589</v>
      </c>
      <c r="O1226" s="15">
        <v>2500</v>
      </c>
      <c r="P1226" s="15">
        <f t="shared" si="276"/>
        <v>375000000</v>
      </c>
      <c r="Q1226" s="16">
        <f>IFERROR(VLOOKUP(G1226,SCENARIOS!$A$13:$E$18,2,0),0.025)</f>
        <v>0.04</v>
      </c>
      <c r="R1226" s="70">
        <f>IFERROR(VLOOKUP(L1226,INPUTS!$A$107:$B$120,2,0),0.0082)</f>
        <v>0.0039</v>
      </c>
      <c r="S1226" s="70">
        <f t="shared" si="277"/>
        <v>9.75</v>
      </c>
      <c r="T1226" s="15">
        <f t="shared" si="278"/>
        <v>1462500</v>
      </c>
      <c r="U1226" s="15">
        <f>T1226/INPUTS!$B$7*1000</f>
        <v>1828125000</v>
      </c>
      <c r="V1226" s="15">
        <f>T1226*INPUTS!$B$6</f>
        <v>4621500</v>
      </c>
      <c r="W1226" s="73" t="s">
        <v>396</v>
      </c>
      <c r="X1226" s="73" t="s">
        <v>396</v>
      </c>
      <c r="Y1226" s="74">
        <f>IFERROR(VLOOKUP(E1226,INPUTS!$A$44:$B$103,2,0),0)</f>
        <v>0</v>
      </c>
      <c r="Z1226" s="15">
        <f t="shared" si="279"/>
        <v>0</v>
      </c>
      <c r="AA1226" s="20">
        <f>IFERROR(VLOOKUP(E1226,INPUTS!$A$44:$C$103,3,0),SCENARIOS!$J$23)</f>
        <v>0.1</v>
      </c>
      <c r="AB1226" s="15">
        <f t="shared" si="280"/>
        <v>177935.486976</v>
      </c>
      <c r="AC1226" s="20">
        <f>IFERROR(VLOOKUP($E1226,INPUTS!$A$44:$G$103,4,0),SCENARIOS!$K$23)</f>
        <v>0.15</v>
      </c>
      <c r="AD1226" s="15">
        <f t="shared" si="281"/>
        <v>324728.590003962</v>
      </c>
      <c r="AE1226" s="20">
        <f>IFERROR(VLOOKUP($E1226,INPUTS!$A$44:$G$103,5,0),SCENARIOS!$L$23)</f>
        <v>0.3</v>
      </c>
      <c r="AF1226" s="15">
        <f t="shared" si="282"/>
        <v>790163.96304116</v>
      </c>
      <c r="AG1226" s="20">
        <f>IFERROR(VLOOKUP($E1226,INPUTS!$A$44:$G$103,6,0),SCENARIOS!$M$23)</f>
        <v>0.4</v>
      </c>
      <c r="AH1226" s="15">
        <f t="shared" si="283"/>
        <v>1281807.03867455</v>
      </c>
      <c r="AI1226" s="20">
        <f>IFERROR(VLOOKUP($E1226,INPUTS!$A$44:$G$103,7,0),SCENARIOS!$N$23)</f>
        <v>0.5</v>
      </c>
      <c r="AJ1226" s="15">
        <f t="shared" si="284"/>
        <v>1949392.81740018</v>
      </c>
      <c r="AL1226" t="str">
        <f t="shared" si="285"/>
        <v>MULTI</v>
      </c>
      <c r="AM1226" s="21">
        <f t="shared" si="286"/>
        <v>3898785.63480036</v>
      </c>
      <c r="BL1226"/>
    </row>
    <row r="1227" s="1" customFormat="1" ht="15" customHeight="1" spans="1:64">
      <c r="A1227" s="70" t="s">
        <v>2258</v>
      </c>
      <c r="B1227" s="70" t="s">
        <v>762</v>
      </c>
      <c r="C1227" s="70" t="s">
        <v>763</v>
      </c>
      <c r="D1227" s="70" t="s">
        <v>929</v>
      </c>
      <c r="E1227" s="10" t="s">
        <v>264</v>
      </c>
      <c r="F1227" s="70" t="s">
        <v>436</v>
      </c>
      <c r="G1227" s="70" t="s">
        <v>173</v>
      </c>
      <c r="H1227" s="70" t="s">
        <v>1519</v>
      </c>
      <c r="I1227" s="70" t="s">
        <v>1519</v>
      </c>
      <c r="J1227" s="70" t="s">
        <v>1519</v>
      </c>
      <c r="K1227" s="70" t="s">
        <v>1520</v>
      </c>
      <c r="L1227" s="71" t="s">
        <v>2259</v>
      </c>
      <c r="M1227" s="72">
        <v>80000</v>
      </c>
      <c r="N1227" s="76">
        <f t="shared" si="275"/>
        <v>219.178082191781</v>
      </c>
      <c r="O1227" s="15">
        <v>1800</v>
      </c>
      <c r="P1227" s="15">
        <f t="shared" si="276"/>
        <v>144000000</v>
      </c>
      <c r="Q1227" s="16">
        <f>IFERROR(VLOOKUP(G1227,SCENARIOS!$A$13:$E$18,2,0),0.025)</f>
        <v>0.04</v>
      </c>
      <c r="R1227" s="70">
        <f>IFERROR(VLOOKUP(L1227,INPUTS!$A$107:$B$120,2,0),0.0082)</f>
        <v>0.0082</v>
      </c>
      <c r="S1227" s="70">
        <f t="shared" si="277"/>
        <v>14.76</v>
      </c>
      <c r="T1227" s="15">
        <f t="shared" si="278"/>
        <v>1180800</v>
      </c>
      <c r="U1227" s="15">
        <f>T1227/INPUTS!$B$7*1000</f>
        <v>1476000000</v>
      </c>
      <c r="V1227" s="15">
        <f>T1227*INPUTS!$B$6</f>
        <v>3731328</v>
      </c>
      <c r="W1227" s="73" t="s">
        <v>396</v>
      </c>
      <c r="X1227" s="73" t="s">
        <v>396</v>
      </c>
      <c r="Y1227" s="74">
        <f>IFERROR(VLOOKUP(E1227,INPUTS!$A$44:$B$103,2,0),0)</f>
        <v>0</v>
      </c>
      <c r="Z1227" s="15">
        <f t="shared" si="279"/>
        <v>0</v>
      </c>
      <c r="AA1227" s="20">
        <f>IFERROR(VLOOKUP(E1227,INPUTS!$A$44:$C$103,3,0),SCENARIOS!$J$23)</f>
        <v>0.05</v>
      </c>
      <c r="AB1227" s="15">
        <f t="shared" si="280"/>
        <v>71831.187357696</v>
      </c>
      <c r="AC1227" s="20">
        <f>IFERROR(VLOOKUP($E1227,INPUTS!$A$44:$G$103,4,0),SCENARIOS!$K$23)</f>
        <v>0.1</v>
      </c>
      <c r="AD1227" s="15">
        <f t="shared" si="281"/>
        <v>174787.245163158</v>
      </c>
      <c r="AE1227" s="20">
        <f>IFERROR(VLOOKUP($E1227,INPUTS!$A$44:$G$103,5,0),SCENARIOS!$L$23)</f>
        <v>0.2</v>
      </c>
      <c r="AF1227" s="15">
        <f t="shared" si="282"/>
        <v>425310.818260514</v>
      </c>
      <c r="AG1227" s="20">
        <f>IFERROR(VLOOKUP($E1227,INPUTS!$A$44:$G$103,6,0),SCENARIOS!$M$23)</f>
        <v>0.3</v>
      </c>
      <c r="AH1227" s="15">
        <f t="shared" si="283"/>
        <v>776183.462188159</v>
      </c>
      <c r="AI1227" s="20">
        <f>IFERROR(VLOOKUP($E1227,INPUTS!$A$44:$G$103,7,0),SCENARIOS!$N$23)</f>
        <v>0.4</v>
      </c>
      <c r="AJ1227" s="15">
        <f t="shared" si="284"/>
        <v>1259127.81608814</v>
      </c>
      <c r="AL1227" t="str">
        <f t="shared" si="285"/>
        <v>MULTI</v>
      </c>
      <c r="AM1227" s="21">
        <f t="shared" si="286"/>
        <v>3147819.54022035</v>
      </c>
      <c r="BL1227"/>
    </row>
    <row r="1228" s="1" customFormat="1" ht="15" customHeight="1" spans="1:64">
      <c r="A1228" s="70" t="s">
        <v>2260</v>
      </c>
      <c r="B1228" s="70" t="s">
        <v>764</v>
      </c>
      <c r="C1228" s="70" t="s">
        <v>765</v>
      </c>
      <c r="D1228" s="70" t="s">
        <v>929</v>
      </c>
      <c r="E1228" s="10" t="s">
        <v>267</v>
      </c>
      <c r="F1228" s="70" t="s">
        <v>436</v>
      </c>
      <c r="G1228" s="70" t="s">
        <v>173</v>
      </c>
      <c r="H1228" s="70" t="s">
        <v>1519</v>
      </c>
      <c r="I1228" s="70" t="s">
        <v>1519</v>
      </c>
      <c r="J1228" s="70" t="s">
        <v>1519</v>
      </c>
      <c r="K1228" s="70" t="s">
        <v>1520</v>
      </c>
      <c r="L1228" s="71" t="s">
        <v>279</v>
      </c>
      <c r="M1228" s="72">
        <v>200000</v>
      </c>
      <c r="N1228" s="76">
        <f t="shared" si="275"/>
        <v>547.945205479452</v>
      </c>
      <c r="O1228" s="15">
        <v>2800</v>
      </c>
      <c r="P1228" s="15">
        <f t="shared" si="276"/>
        <v>560000000</v>
      </c>
      <c r="Q1228" s="16">
        <f>IFERROR(VLOOKUP(G1228,SCENARIOS!$A$13:$E$18,2,0),0.025)</f>
        <v>0.04</v>
      </c>
      <c r="R1228" s="70">
        <f>IFERROR(VLOOKUP(L1228,INPUTS!$A$107:$B$120,2,0),0.0082)</f>
        <v>0.0039</v>
      </c>
      <c r="S1228" s="70">
        <f t="shared" si="277"/>
        <v>10.92</v>
      </c>
      <c r="T1228" s="15">
        <f t="shared" si="278"/>
        <v>2184000</v>
      </c>
      <c r="U1228" s="15">
        <f>T1228/INPUTS!$B$7*1000</f>
        <v>2730000000</v>
      </c>
      <c r="V1228" s="15">
        <f>T1228*INPUTS!$B$6</f>
        <v>6901440</v>
      </c>
      <c r="W1228" s="73" t="s">
        <v>396</v>
      </c>
      <c r="X1228" s="73" t="s">
        <v>396</v>
      </c>
      <c r="Y1228" s="74">
        <f>IFERROR(VLOOKUP(E1228,INPUTS!$A$44:$B$103,2,0),0)</f>
        <v>0</v>
      </c>
      <c r="Z1228" s="15">
        <f t="shared" si="279"/>
        <v>0</v>
      </c>
      <c r="AA1228" s="20">
        <f>IFERROR(VLOOKUP(E1228,INPUTS!$A$44:$C$103,3,0),SCENARIOS!$J$23)</f>
        <v>0.05</v>
      </c>
      <c r="AB1228" s="15">
        <f t="shared" si="280"/>
        <v>132858.49694208</v>
      </c>
      <c r="AC1228" s="20">
        <f>IFERROR(VLOOKUP($E1228,INPUTS!$A$44:$G$103,4,0),SCENARIOS!$K$23)</f>
        <v>0.1</v>
      </c>
      <c r="AD1228" s="15">
        <f t="shared" si="281"/>
        <v>323285.351826166</v>
      </c>
      <c r="AE1228" s="20">
        <f>IFERROR(VLOOKUP($E1228,INPUTS!$A$44:$G$103,5,0),SCENARIOS!$L$23)</f>
        <v>0.2</v>
      </c>
      <c r="AF1228" s="15">
        <f t="shared" si="282"/>
        <v>786652.123205421</v>
      </c>
      <c r="AG1228" s="20">
        <f>IFERROR(VLOOKUP($E1228,INPUTS!$A$44:$G$103,6,0),SCENARIOS!$M$23)</f>
        <v>0.3</v>
      </c>
      <c r="AH1228" s="15">
        <f t="shared" si="283"/>
        <v>1435623.8833155</v>
      </c>
      <c r="AI1228" s="20">
        <f>IFERROR(VLOOKUP($E1228,INPUTS!$A$44:$G$103,7,0),SCENARIOS!$N$23)</f>
        <v>0.4</v>
      </c>
      <c r="AJ1228" s="15">
        <f t="shared" si="284"/>
        <v>2328874.61918741</v>
      </c>
      <c r="AL1228" t="str">
        <f t="shared" si="285"/>
        <v>MULTI</v>
      </c>
      <c r="AM1228" s="21">
        <f t="shared" si="286"/>
        <v>5822186.54796853</v>
      </c>
      <c r="BL1228"/>
    </row>
    <row r="1229" s="1" customFormat="1" ht="15" customHeight="1" spans="1:64">
      <c r="A1229" s="70" t="s">
        <v>2261</v>
      </c>
      <c r="B1229" s="70" t="s">
        <v>766</v>
      </c>
      <c r="C1229" s="70" t="s">
        <v>767</v>
      </c>
      <c r="D1229" s="70" t="s">
        <v>929</v>
      </c>
      <c r="E1229" s="10" t="s">
        <v>267</v>
      </c>
      <c r="F1229" s="70" t="s">
        <v>436</v>
      </c>
      <c r="G1229" s="70" t="s">
        <v>173</v>
      </c>
      <c r="H1229" s="70" t="s">
        <v>1519</v>
      </c>
      <c r="I1229" s="70" t="s">
        <v>1519</v>
      </c>
      <c r="J1229" s="70" t="s">
        <v>1519</v>
      </c>
      <c r="K1229" s="70" t="s">
        <v>1520</v>
      </c>
      <c r="L1229" s="71" t="s">
        <v>286</v>
      </c>
      <c r="M1229" s="72">
        <v>160000</v>
      </c>
      <c r="N1229" s="76">
        <f t="shared" si="275"/>
        <v>438.356164383562</v>
      </c>
      <c r="O1229" s="15">
        <v>2200</v>
      </c>
      <c r="P1229" s="15">
        <f t="shared" si="276"/>
        <v>352000000</v>
      </c>
      <c r="Q1229" s="16">
        <f>IFERROR(VLOOKUP(G1229,SCENARIOS!$A$13:$E$18,2,0),0.025)</f>
        <v>0.04</v>
      </c>
      <c r="R1229" s="70">
        <f>IFERROR(VLOOKUP(L1229,INPUTS!$A$107:$B$120,2,0),0.0082)</f>
        <v>0.0039</v>
      </c>
      <c r="S1229" s="70">
        <f t="shared" si="277"/>
        <v>8.58</v>
      </c>
      <c r="T1229" s="15">
        <f t="shared" si="278"/>
        <v>1372800</v>
      </c>
      <c r="U1229" s="15">
        <f>T1229/INPUTS!$B$7*1000</f>
        <v>1716000000</v>
      </c>
      <c r="V1229" s="15">
        <f>T1229*INPUTS!$B$6</f>
        <v>4338048</v>
      </c>
      <c r="W1229" s="73" t="s">
        <v>396</v>
      </c>
      <c r="X1229" s="73" t="s">
        <v>396</v>
      </c>
      <c r="Y1229" s="74">
        <f>IFERROR(VLOOKUP(E1229,INPUTS!$A$44:$B$103,2,0),0)</f>
        <v>0</v>
      </c>
      <c r="Z1229" s="15">
        <f t="shared" si="279"/>
        <v>0</v>
      </c>
      <c r="AA1229" s="20">
        <f>IFERROR(VLOOKUP(E1229,INPUTS!$A$44:$C$103,3,0),SCENARIOS!$J$23)</f>
        <v>0.05</v>
      </c>
      <c r="AB1229" s="15">
        <f t="shared" si="280"/>
        <v>83511.055220736</v>
      </c>
      <c r="AC1229" s="20">
        <f>IFERROR(VLOOKUP($E1229,INPUTS!$A$44:$G$103,4,0),SCENARIOS!$K$23)</f>
        <v>0.1</v>
      </c>
      <c r="AD1229" s="15">
        <f t="shared" si="281"/>
        <v>203207.93543359</v>
      </c>
      <c r="AE1229" s="20">
        <f>IFERROR(VLOOKUP($E1229,INPUTS!$A$44:$G$103,5,0),SCENARIOS!$L$23)</f>
        <v>0.2</v>
      </c>
      <c r="AF1229" s="15">
        <f t="shared" si="282"/>
        <v>494467.048871979</v>
      </c>
      <c r="AG1229" s="20">
        <f>IFERROR(VLOOKUP($E1229,INPUTS!$A$44:$G$103,6,0),SCENARIOS!$M$23)</f>
        <v>0.3</v>
      </c>
      <c r="AH1229" s="15">
        <f t="shared" si="283"/>
        <v>902392.155226884</v>
      </c>
      <c r="AI1229" s="20">
        <f>IFERROR(VLOOKUP($E1229,INPUTS!$A$44:$G$103,7,0),SCENARIOS!$N$23)</f>
        <v>0.4</v>
      </c>
      <c r="AJ1229" s="15">
        <f t="shared" si="284"/>
        <v>1463864.04634637</v>
      </c>
      <c r="AL1229" t="str">
        <f t="shared" si="285"/>
        <v>MULTI</v>
      </c>
      <c r="AM1229" s="21">
        <f t="shared" si="286"/>
        <v>3659660.11586593</v>
      </c>
      <c r="BL1229"/>
    </row>
    <row r="1230" s="1" customFormat="1" ht="15" customHeight="1" spans="1:64">
      <c r="A1230" s="70" t="s">
        <v>2262</v>
      </c>
      <c r="B1230" s="70" t="s">
        <v>768</v>
      </c>
      <c r="C1230" s="70" t="s">
        <v>769</v>
      </c>
      <c r="D1230" s="70" t="s">
        <v>929</v>
      </c>
      <c r="E1230" s="10" t="s">
        <v>770</v>
      </c>
      <c r="F1230" s="70" t="s">
        <v>544</v>
      </c>
      <c r="G1230" s="70" t="s">
        <v>173</v>
      </c>
      <c r="H1230" s="70" t="s">
        <v>1519</v>
      </c>
      <c r="I1230" s="70" t="s">
        <v>1519</v>
      </c>
      <c r="J1230" s="70" t="s">
        <v>1519</v>
      </c>
      <c r="K1230" s="70" t="s">
        <v>1520</v>
      </c>
      <c r="L1230" s="71" t="s">
        <v>279</v>
      </c>
      <c r="M1230" s="72">
        <v>130000</v>
      </c>
      <c r="N1230" s="76">
        <f t="shared" si="275"/>
        <v>356.164383561644</v>
      </c>
      <c r="O1230" s="15">
        <v>2500</v>
      </c>
      <c r="P1230" s="15">
        <f t="shared" si="276"/>
        <v>325000000</v>
      </c>
      <c r="Q1230" s="16">
        <f>IFERROR(VLOOKUP(G1230,SCENARIOS!$A$13:$E$18,2,0),0.025)</f>
        <v>0.04</v>
      </c>
      <c r="R1230" s="70">
        <f>IFERROR(VLOOKUP(L1230,INPUTS!$A$107:$B$120,2,0),0.0082)</f>
        <v>0.0039</v>
      </c>
      <c r="S1230" s="70">
        <f t="shared" si="277"/>
        <v>9.75</v>
      </c>
      <c r="T1230" s="15">
        <f t="shared" si="278"/>
        <v>1267500</v>
      </c>
      <c r="U1230" s="15">
        <f>T1230/INPUTS!$B$7*1000</f>
        <v>1584375000</v>
      </c>
      <c r="V1230" s="15">
        <f>T1230*INPUTS!$B$6</f>
        <v>4005300</v>
      </c>
      <c r="W1230" s="73" t="s">
        <v>396</v>
      </c>
      <c r="X1230" s="73" t="s">
        <v>396</v>
      </c>
      <c r="Y1230" s="74">
        <f>IFERROR(VLOOKUP(E1230,INPUTS!$A$44:$B$103,2,0),0)</f>
        <v>0</v>
      </c>
      <c r="Z1230" s="15">
        <f t="shared" si="279"/>
        <v>0</v>
      </c>
      <c r="AA1230" s="20">
        <f>IFERROR(VLOOKUP(E1230,INPUTS!$A$44:$C$103,3,0),SCENARIOS!$J$23)</f>
        <v>0</v>
      </c>
      <c r="AB1230" s="15">
        <f t="shared" si="280"/>
        <v>0</v>
      </c>
      <c r="AC1230" s="20">
        <f>IFERROR(VLOOKUP($E1230,INPUTS!$A$44:$G$103,4,0),SCENARIOS!$K$23)</f>
        <v>0</v>
      </c>
      <c r="AD1230" s="15">
        <f t="shared" si="281"/>
        <v>0</v>
      </c>
      <c r="AE1230" s="20">
        <f>IFERROR(VLOOKUP($E1230,INPUTS!$A$44:$G$103,5,0),SCENARIOS!$L$23)</f>
        <v>0</v>
      </c>
      <c r="AF1230" s="15">
        <f t="shared" si="282"/>
        <v>0</v>
      </c>
      <c r="AG1230" s="20">
        <f>IFERROR(VLOOKUP($E1230,INPUTS!$A$44:$G$103,6,0),SCENARIOS!$M$23)</f>
        <v>0</v>
      </c>
      <c r="AH1230" s="15">
        <f t="shared" si="283"/>
        <v>0</v>
      </c>
      <c r="AI1230" s="20">
        <f>IFERROR(VLOOKUP($E1230,INPUTS!$A$44:$G$103,7,0),SCENARIOS!$N$23)</f>
        <v>0</v>
      </c>
      <c r="AJ1230" s="15">
        <f t="shared" si="284"/>
        <v>0</v>
      </c>
      <c r="AL1230" t="str">
        <f t="shared" si="285"/>
        <v>MULTI</v>
      </c>
      <c r="AM1230" s="21">
        <f t="shared" si="286"/>
        <v>3378947.55016031</v>
      </c>
      <c r="BL1230"/>
    </row>
    <row r="1231" s="1" customFormat="1" ht="15" customHeight="1" spans="1:64">
      <c r="A1231" s="70" t="s">
        <v>2263</v>
      </c>
      <c r="B1231" s="70" t="s">
        <v>530</v>
      </c>
      <c r="C1231" s="70" t="s">
        <v>531</v>
      </c>
      <c r="D1231" s="70" t="s">
        <v>929</v>
      </c>
      <c r="E1231" s="10" t="s">
        <v>529</v>
      </c>
      <c r="F1231" s="70" t="s">
        <v>528</v>
      </c>
      <c r="G1231" s="70" t="s">
        <v>173</v>
      </c>
      <c r="H1231" s="70" t="s">
        <v>1519</v>
      </c>
      <c r="I1231" s="70" t="s">
        <v>1519</v>
      </c>
      <c r="J1231" s="70" t="s">
        <v>1519</v>
      </c>
      <c r="K1231" s="70" t="s">
        <v>1520</v>
      </c>
      <c r="L1231" s="71" t="s">
        <v>279</v>
      </c>
      <c r="M1231" s="72">
        <v>350000</v>
      </c>
      <c r="N1231" s="76">
        <f t="shared" si="275"/>
        <v>958.904109589041</v>
      </c>
      <c r="O1231" s="15">
        <v>2200</v>
      </c>
      <c r="P1231" s="15">
        <f t="shared" si="276"/>
        <v>770000000</v>
      </c>
      <c r="Q1231" s="16">
        <f>IFERROR(VLOOKUP(G1231,SCENARIOS!$A$13:$E$18,2,0),0.025)</f>
        <v>0.04</v>
      </c>
      <c r="R1231" s="70">
        <f>IFERROR(VLOOKUP(L1231,INPUTS!$A$107:$B$120,2,0),0.0082)</f>
        <v>0.0039</v>
      </c>
      <c r="S1231" s="70">
        <f t="shared" si="277"/>
        <v>8.58</v>
      </c>
      <c r="T1231" s="15">
        <f t="shared" si="278"/>
        <v>3003000</v>
      </c>
      <c r="U1231" s="15">
        <f>T1231/INPUTS!$B$7*1000</f>
        <v>3753750000</v>
      </c>
      <c r="V1231" s="15">
        <f>T1231*INPUTS!$B$6</f>
        <v>9489480</v>
      </c>
      <c r="W1231" s="73" t="s">
        <v>396</v>
      </c>
      <c r="X1231" s="73" t="s">
        <v>396</v>
      </c>
      <c r="Y1231" s="74">
        <f>IFERROR(VLOOKUP(E1231,INPUTS!$A$44:$B$103,2,0),0)</f>
        <v>0</v>
      </c>
      <c r="Z1231" s="15">
        <f t="shared" si="279"/>
        <v>0</v>
      </c>
      <c r="AA1231" s="20">
        <f>IFERROR(VLOOKUP(E1231,INPUTS!$A$44:$C$103,3,0),SCENARIOS!$J$23)</f>
        <v>0</v>
      </c>
      <c r="AB1231" s="15">
        <f t="shared" si="280"/>
        <v>0</v>
      </c>
      <c r="AC1231" s="20">
        <f>IFERROR(VLOOKUP($E1231,INPUTS!$A$44:$G$103,4,0),SCENARIOS!$K$23)</f>
        <v>0</v>
      </c>
      <c r="AD1231" s="15">
        <f t="shared" si="281"/>
        <v>0</v>
      </c>
      <c r="AE1231" s="20">
        <f>IFERROR(VLOOKUP($E1231,INPUTS!$A$44:$G$103,5,0),SCENARIOS!$L$23)</f>
        <v>0</v>
      </c>
      <c r="AF1231" s="15">
        <f t="shared" si="282"/>
        <v>0</v>
      </c>
      <c r="AG1231" s="20">
        <f>IFERROR(VLOOKUP($E1231,INPUTS!$A$44:$G$103,6,0),SCENARIOS!$M$23)</f>
        <v>0</v>
      </c>
      <c r="AH1231" s="15">
        <f t="shared" si="283"/>
        <v>0</v>
      </c>
      <c r="AI1231" s="20">
        <f>IFERROR(VLOOKUP($E1231,INPUTS!$A$44:$G$103,7,0),SCENARIOS!$N$23)</f>
        <v>0</v>
      </c>
      <c r="AJ1231" s="15">
        <f t="shared" si="284"/>
        <v>0</v>
      </c>
      <c r="AL1231" t="str">
        <f t="shared" si="285"/>
        <v>MULTI</v>
      </c>
      <c r="AM1231" s="21">
        <f t="shared" si="286"/>
        <v>8005506.50345673</v>
      </c>
      <c r="BL1231"/>
    </row>
    <row r="1232" s="1" customFormat="1" ht="15" customHeight="1" spans="1:64">
      <c r="A1232" s="70" t="s">
        <v>2264</v>
      </c>
      <c r="B1232" s="70" t="s">
        <v>526</v>
      </c>
      <c r="C1232" s="70" t="s">
        <v>527</v>
      </c>
      <c r="D1232" s="70" t="s">
        <v>929</v>
      </c>
      <c r="E1232" s="10" t="s">
        <v>529</v>
      </c>
      <c r="F1232" s="70" t="s">
        <v>528</v>
      </c>
      <c r="G1232" s="70" t="s">
        <v>173</v>
      </c>
      <c r="H1232" s="70" t="s">
        <v>1519</v>
      </c>
      <c r="I1232" s="70" t="s">
        <v>1519</v>
      </c>
      <c r="J1232" s="70" t="s">
        <v>1519</v>
      </c>
      <c r="K1232" s="70" t="s">
        <v>1520</v>
      </c>
      <c r="L1232" s="71" t="s">
        <v>288</v>
      </c>
      <c r="M1232" s="72">
        <v>80000</v>
      </c>
      <c r="N1232" s="76">
        <f t="shared" si="275"/>
        <v>219.178082191781</v>
      </c>
      <c r="O1232" s="15">
        <v>6500</v>
      </c>
      <c r="P1232" s="15">
        <f t="shared" si="276"/>
        <v>520000000</v>
      </c>
      <c r="Q1232" s="16">
        <f>IFERROR(VLOOKUP(G1232,SCENARIOS!$A$13:$E$18,2,0),0.025)</f>
        <v>0.04</v>
      </c>
      <c r="R1232" s="70">
        <f>IFERROR(VLOOKUP(L1232,INPUTS!$A$107:$B$120,2,0),0.0082)</f>
        <v>0.0085</v>
      </c>
      <c r="S1232" s="70">
        <f t="shared" si="277"/>
        <v>55.25</v>
      </c>
      <c r="T1232" s="15">
        <f t="shared" si="278"/>
        <v>4420000</v>
      </c>
      <c r="U1232" s="15">
        <f>T1232/INPUTS!$B$7*1000</f>
        <v>5525000000</v>
      </c>
      <c r="V1232" s="15">
        <f>T1232*INPUTS!$B$6</f>
        <v>13967200</v>
      </c>
      <c r="W1232" s="73" t="s">
        <v>396</v>
      </c>
      <c r="X1232" s="73" t="s">
        <v>396</v>
      </c>
      <c r="Y1232" s="74">
        <f>IFERROR(VLOOKUP(E1232,INPUTS!$A$44:$B$103,2,0),0)</f>
        <v>0</v>
      </c>
      <c r="Z1232" s="15">
        <f t="shared" si="279"/>
        <v>0</v>
      </c>
      <c r="AA1232" s="20">
        <f>IFERROR(VLOOKUP(E1232,INPUTS!$A$44:$C$103,3,0),SCENARIOS!$J$23)</f>
        <v>0</v>
      </c>
      <c r="AB1232" s="15">
        <f t="shared" si="280"/>
        <v>0</v>
      </c>
      <c r="AC1232" s="20">
        <f>IFERROR(VLOOKUP($E1232,INPUTS!$A$44:$G$103,4,0),SCENARIOS!$K$23)</f>
        <v>0</v>
      </c>
      <c r="AD1232" s="15">
        <f t="shared" si="281"/>
        <v>0</v>
      </c>
      <c r="AE1232" s="20">
        <f>IFERROR(VLOOKUP($E1232,INPUTS!$A$44:$G$103,5,0),SCENARIOS!$L$23)</f>
        <v>0</v>
      </c>
      <c r="AF1232" s="15">
        <f t="shared" si="282"/>
        <v>0</v>
      </c>
      <c r="AG1232" s="20">
        <f>IFERROR(VLOOKUP($E1232,INPUTS!$A$44:$G$103,6,0),SCENARIOS!$M$23)</f>
        <v>0</v>
      </c>
      <c r="AH1232" s="15">
        <f t="shared" si="283"/>
        <v>0</v>
      </c>
      <c r="AI1232" s="20">
        <f>IFERROR(VLOOKUP($E1232,INPUTS!$A$44:$G$103,7,0),SCENARIOS!$N$23)</f>
        <v>0</v>
      </c>
      <c r="AJ1232" s="15">
        <f t="shared" si="284"/>
        <v>0</v>
      </c>
      <c r="AL1232" t="str">
        <f t="shared" si="285"/>
        <v>MULTI</v>
      </c>
      <c r="AM1232" s="21">
        <f t="shared" si="286"/>
        <v>11782996.5851744</v>
      </c>
      <c r="BL1232"/>
    </row>
    <row r="1233" s="1" customFormat="1" ht="15" customHeight="1" spans="1:64">
      <c r="A1233" s="70" t="s">
        <v>2265</v>
      </c>
      <c r="B1233" s="70" t="s">
        <v>771</v>
      </c>
      <c r="C1233" s="70" t="s">
        <v>772</v>
      </c>
      <c r="D1233" s="70" t="s">
        <v>929</v>
      </c>
      <c r="E1233" s="10" t="s">
        <v>556</v>
      </c>
      <c r="F1233" s="70" t="s">
        <v>555</v>
      </c>
      <c r="G1233" s="70" t="s">
        <v>173</v>
      </c>
      <c r="H1233" s="70" t="s">
        <v>1519</v>
      </c>
      <c r="I1233" s="70" t="s">
        <v>1519</v>
      </c>
      <c r="J1233" s="70" t="s">
        <v>1519</v>
      </c>
      <c r="K1233" s="70" t="s">
        <v>1520</v>
      </c>
      <c r="L1233" s="71" t="s">
        <v>279</v>
      </c>
      <c r="M1233" s="72">
        <v>100000</v>
      </c>
      <c r="N1233" s="76">
        <f t="shared" si="275"/>
        <v>273.972602739726</v>
      </c>
      <c r="O1233" s="15">
        <v>2800</v>
      </c>
      <c r="P1233" s="15">
        <f t="shared" si="276"/>
        <v>280000000</v>
      </c>
      <c r="Q1233" s="16">
        <f>IFERROR(VLOOKUP(G1233,SCENARIOS!$A$13:$E$18,2,0),0.025)</f>
        <v>0.04</v>
      </c>
      <c r="R1233" s="70">
        <f>IFERROR(VLOOKUP(L1233,INPUTS!$A$107:$B$120,2,0),0.0082)</f>
        <v>0.0039</v>
      </c>
      <c r="S1233" s="70">
        <f t="shared" si="277"/>
        <v>10.92</v>
      </c>
      <c r="T1233" s="15">
        <f t="shared" si="278"/>
        <v>1092000</v>
      </c>
      <c r="U1233" s="15">
        <f>T1233/INPUTS!$B$7*1000</f>
        <v>1365000000</v>
      </c>
      <c r="V1233" s="15">
        <f>T1233*INPUTS!$B$6</f>
        <v>3450720</v>
      </c>
      <c r="W1233" s="73" t="s">
        <v>396</v>
      </c>
      <c r="X1233" s="73" t="s">
        <v>396</v>
      </c>
      <c r="Y1233" s="74">
        <f>IFERROR(VLOOKUP(E1233,INPUTS!$A$44:$B$103,2,0),0)</f>
        <v>0</v>
      </c>
      <c r="Z1233" s="15">
        <f t="shared" si="279"/>
        <v>0</v>
      </c>
      <c r="AA1233" s="20">
        <f>IFERROR(VLOOKUP(E1233,INPUTS!$A$44:$C$103,3,0),SCENARIOS!$J$23)</f>
        <v>0</v>
      </c>
      <c r="AB1233" s="15">
        <f t="shared" si="280"/>
        <v>0</v>
      </c>
      <c r="AC1233" s="20">
        <f>IFERROR(VLOOKUP($E1233,INPUTS!$A$44:$G$103,4,0),SCENARIOS!$K$23)</f>
        <v>0</v>
      </c>
      <c r="AD1233" s="15">
        <f t="shared" si="281"/>
        <v>0</v>
      </c>
      <c r="AE1233" s="20">
        <f>IFERROR(VLOOKUP($E1233,INPUTS!$A$44:$G$103,5,0),SCENARIOS!$L$23)</f>
        <v>0</v>
      </c>
      <c r="AF1233" s="15">
        <f t="shared" si="282"/>
        <v>0</v>
      </c>
      <c r="AG1233" s="20">
        <f>IFERROR(VLOOKUP($E1233,INPUTS!$A$44:$G$103,6,0),SCENARIOS!$M$23)</f>
        <v>0</v>
      </c>
      <c r="AH1233" s="15">
        <f t="shared" si="283"/>
        <v>0</v>
      </c>
      <c r="AI1233" s="20">
        <f>IFERROR(VLOOKUP($E1233,INPUTS!$A$44:$G$103,7,0),SCENARIOS!$N$23)</f>
        <v>0</v>
      </c>
      <c r="AJ1233" s="15">
        <f t="shared" si="284"/>
        <v>0</v>
      </c>
      <c r="AL1233" t="str">
        <f t="shared" si="285"/>
        <v>MULTI</v>
      </c>
      <c r="AM1233" s="21">
        <f t="shared" si="286"/>
        <v>2911093.27398427</v>
      </c>
      <c r="BL1233"/>
    </row>
    <row r="1234" s="1" customFormat="1" ht="15" customHeight="1" spans="1:64">
      <c r="A1234" s="70" t="s">
        <v>2266</v>
      </c>
      <c r="B1234" s="70" t="s">
        <v>538</v>
      </c>
      <c r="C1234" s="70" t="s">
        <v>539</v>
      </c>
      <c r="D1234" s="70" t="s">
        <v>929</v>
      </c>
      <c r="E1234" s="10" t="s">
        <v>529</v>
      </c>
      <c r="F1234" s="70" t="s">
        <v>528</v>
      </c>
      <c r="G1234" s="70" t="s">
        <v>173</v>
      </c>
      <c r="H1234" s="70" t="s">
        <v>1519</v>
      </c>
      <c r="I1234" s="70" t="s">
        <v>1519</v>
      </c>
      <c r="J1234" s="70" t="s">
        <v>1519</v>
      </c>
      <c r="K1234" s="70" t="s">
        <v>1520</v>
      </c>
      <c r="L1234" s="71" t="s">
        <v>279</v>
      </c>
      <c r="M1234" s="72">
        <v>100000</v>
      </c>
      <c r="N1234" s="76">
        <f t="shared" si="275"/>
        <v>273.972602739726</v>
      </c>
      <c r="O1234" s="15">
        <v>3000</v>
      </c>
      <c r="P1234" s="15">
        <f t="shared" si="276"/>
        <v>300000000</v>
      </c>
      <c r="Q1234" s="16">
        <f>IFERROR(VLOOKUP(G1234,SCENARIOS!$A$13:$E$18,2,0),0.025)</f>
        <v>0.04</v>
      </c>
      <c r="R1234" s="70">
        <f>IFERROR(VLOOKUP(L1234,INPUTS!$A$107:$B$120,2,0),0.0082)</f>
        <v>0.0039</v>
      </c>
      <c r="S1234" s="70">
        <f t="shared" si="277"/>
        <v>11.7</v>
      </c>
      <c r="T1234" s="15">
        <f t="shared" si="278"/>
        <v>1170000</v>
      </c>
      <c r="U1234" s="15">
        <f>T1234/INPUTS!$B$7*1000</f>
        <v>1462500000</v>
      </c>
      <c r="V1234" s="15">
        <f>T1234*INPUTS!$B$6</f>
        <v>3697200</v>
      </c>
      <c r="W1234" s="73" t="s">
        <v>396</v>
      </c>
      <c r="X1234" s="73" t="s">
        <v>396</v>
      </c>
      <c r="Y1234" s="74">
        <f>IFERROR(VLOOKUP(E1234,INPUTS!$A$44:$B$103,2,0),0)</f>
        <v>0</v>
      </c>
      <c r="Z1234" s="15">
        <f t="shared" si="279"/>
        <v>0</v>
      </c>
      <c r="AA1234" s="20">
        <f>IFERROR(VLOOKUP(E1234,INPUTS!$A$44:$C$103,3,0),SCENARIOS!$J$23)</f>
        <v>0</v>
      </c>
      <c r="AB1234" s="15">
        <f t="shared" si="280"/>
        <v>0</v>
      </c>
      <c r="AC1234" s="20">
        <f>IFERROR(VLOOKUP($E1234,INPUTS!$A$44:$G$103,4,0),SCENARIOS!$K$23)</f>
        <v>0</v>
      </c>
      <c r="AD1234" s="15">
        <f t="shared" si="281"/>
        <v>0</v>
      </c>
      <c r="AE1234" s="20">
        <f>IFERROR(VLOOKUP($E1234,INPUTS!$A$44:$G$103,5,0),SCENARIOS!$L$23)</f>
        <v>0</v>
      </c>
      <c r="AF1234" s="15">
        <f t="shared" si="282"/>
        <v>0</v>
      </c>
      <c r="AG1234" s="20">
        <f>IFERROR(VLOOKUP($E1234,INPUTS!$A$44:$G$103,6,0),SCENARIOS!$M$23)</f>
        <v>0</v>
      </c>
      <c r="AH1234" s="15">
        <f t="shared" si="283"/>
        <v>0</v>
      </c>
      <c r="AI1234" s="20">
        <f>IFERROR(VLOOKUP($E1234,INPUTS!$A$44:$G$103,7,0),SCENARIOS!$N$23)</f>
        <v>0</v>
      </c>
      <c r="AJ1234" s="15">
        <f t="shared" si="284"/>
        <v>0</v>
      </c>
      <c r="AL1234" t="str">
        <f t="shared" si="285"/>
        <v>MULTI</v>
      </c>
      <c r="AM1234" s="21">
        <f t="shared" si="286"/>
        <v>3119028.50784029</v>
      </c>
      <c r="BL1234"/>
    </row>
    <row r="1235" s="1" customFormat="1" ht="15" customHeight="1" spans="1:64">
      <c r="A1235" s="70" t="s">
        <v>2267</v>
      </c>
      <c r="B1235" s="70" t="s">
        <v>540</v>
      </c>
      <c r="C1235" s="70" t="s">
        <v>541</v>
      </c>
      <c r="D1235" s="70" t="s">
        <v>929</v>
      </c>
      <c r="E1235" s="10" t="s">
        <v>242</v>
      </c>
      <c r="F1235" s="70" t="s">
        <v>421</v>
      </c>
      <c r="G1235" s="70" t="s">
        <v>173</v>
      </c>
      <c r="H1235" s="70" t="s">
        <v>1519</v>
      </c>
      <c r="I1235" s="70" t="s">
        <v>1519</v>
      </c>
      <c r="J1235" s="70" t="s">
        <v>1519</v>
      </c>
      <c r="K1235" s="70" t="s">
        <v>1520</v>
      </c>
      <c r="L1235" s="71" t="s">
        <v>291</v>
      </c>
      <c r="M1235" s="72">
        <v>90000</v>
      </c>
      <c r="N1235" s="76">
        <f t="shared" si="275"/>
        <v>246.575342465753</v>
      </c>
      <c r="O1235" s="15">
        <v>4500</v>
      </c>
      <c r="P1235" s="15">
        <f t="shared" si="276"/>
        <v>405000000</v>
      </c>
      <c r="Q1235" s="16">
        <f>IFERROR(VLOOKUP(G1235,SCENARIOS!$A$13:$E$18,2,0),0.025)</f>
        <v>0.04</v>
      </c>
      <c r="R1235" s="70">
        <f>IFERROR(VLOOKUP(L1235,INPUTS!$A$107:$B$120,2,0),0.0082)</f>
        <v>0.0079</v>
      </c>
      <c r="S1235" s="70">
        <f t="shared" si="277"/>
        <v>35.55</v>
      </c>
      <c r="T1235" s="15">
        <f t="shared" si="278"/>
        <v>3199500</v>
      </c>
      <c r="U1235" s="15">
        <f>T1235/INPUTS!$B$7*1000</f>
        <v>3999375000</v>
      </c>
      <c r="V1235" s="15">
        <f>T1235*INPUTS!$B$6</f>
        <v>10110420</v>
      </c>
      <c r="W1235" s="73" t="s">
        <v>396</v>
      </c>
      <c r="X1235" s="73" t="s">
        <v>396</v>
      </c>
      <c r="Y1235" s="74">
        <f>IFERROR(VLOOKUP(E1235,INPUTS!$A$44:$B$103,2,0),0)</f>
        <v>0</v>
      </c>
      <c r="Z1235" s="15">
        <f t="shared" si="279"/>
        <v>0</v>
      </c>
      <c r="AA1235" s="20">
        <f>IFERROR(VLOOKUP(E1235,INPUTS!$A$44:$C$103,3,0),SCENARIOS!$J$23)</f>
        <v>0.03</v>
      </c>
      <c r="AB1235" s="15">
        <f t="shared" si="280"/>
        <v>116780.428836864</v>
      </c>
      <c r="AC1235" s="20">
        <f>IFERROR(VLOOKUP($E1235,INPUTS!$A$44:$G$103,4,0),SCENARIOS!$K$23)</f>
        <v>0.1</v>
      </c>
      <c r="AD1235" s="15">
        <f t="shared" si="281"/>
        <v>473604.158959624</v>
      </c>
      <c r="AE1235" s="20">
        <f>IFERROR(VLOOKUP($E1235,INPUTS!$A$44:$G$103,5,0),SCENARIOS!$L$23)</f>
        <v>0.2</v>
      </c>
      <c r="AF1235" s="15">
        <f t="shared" si="282"/>
        <v>1152423.74917388</v>
      </c>
      <c r="AG1235" s="20">
        <f>IFERROR(VLOOKUP($E1235,INPUTS!$A$44:$G$103,6,0),SCENARIOS!$M$23)</f>
        <v>0.3</v>
      </c>
      <c r="AH1235" s="15">
        <f t="shared" si="283"/>
        <v>2103149.54884063</v>
      </c>
      <c r="AI1235" s="20">
        <f>IFERROR(VLOOKUP($E1235,INPUTS!$A$44:$G$103,7,0),SCENARIOS!$N$23)</f>
        <v>0.4</v>
      </c>
      <c r="AJ1235" s="15">
        <f t="shared" si="284"/>
        <v>3411737.33703761</v>
      </c>
      <c r="AL1235" t="str">
        <f t="shared" si="285"/>
        <v>MULTI</v>
      </c>
      <c r="AM1235" s="21">
        <f t="shared" si="286"/>
        <v>8529343.34259401</v>
      </c>
      <c r="BL1235"/>
    </row>
    <row r="1236" s="1" customFormat="1" ht="15" customHeight="1" spans="1:64">
      <c r="A1236" s="70" t="s">
        <v>2268</v>
      </c>
      <c r="B1236" s="70" t="s">
        <v>773</v>
      </c>
      <c r="C1236" s="70" t="s">
        <v>774</v>
      </c>
      <c r="D1236" s="70" t="s">
        <v>929</v>
      </c>
      <c r="E1236" s="10" t="s">
        <v>545</v>
      </c>
      <c r="F1236" s="70" t="s">
        <v>544</v>
      </c>
      <c r="G1236" s="70" t="s">
        <v>173</v>
      </c>
      <c r="H1236" s="70" t="s">
        <v>1519</v>
      </c>
      <c r="I1236" s="70" t="s">
        <v>1519</v>
      </c>
      <c r="J1236" s="70" t="s">
        <v>1519</v>
      </c>
      <c r="K1236" s="70" t="s">
        <v>1520</v>
      </c>
      <c r="L1236" s="71" t="s">
        <v>286</v>
      </c>
      <c r="M1236" s="72">
        <v>70000</v>
      </c>
      <c r="N1236" s="76">
        <f t="shared" si="275"/>
        <v>191.780821917808</v>
      </c>
      <c r="O1236" s="15">
        <v>3200</v>
      </c>
      <c r="P1236" s="15">
        <f t="shared" si="276"/>
        <v>224000000</v>
      </c>
      <c r="Q1236" s="16">
        <f>IFERROR(VLOOKUP(G1236,SCENARIOS!$A$13:$E$18,2,0),0.025)</f>
        <v>0.04</v>
      </c>
      <c r="R1236" s="70">
        <f>IFERROR(VLOOKUP(L1236,INPUTS!$A$107:$B$120,2,0),0.0082)</f>
        <v>0.0039</v>
      </c>
      <c r="S1236" s="70">
        <f t="shared" si="277"/>
        <v>12.48</v>
      </c>
      <c r="T1236" s="15">
        <f t="shared" si="278"/>
        <v>873600</v>
      </c>
      <c r="U1236" s="15">
        <f>T1236/INPUTS!$B$7*1000</f>
        <v>1092000000</v>
      </c>
      <c r="V1236" s="15">
        <f>T1236*INPUTS!$B$6</f>
        <v>2760576</v>
      </c>
      <c r="W1236" s="73" t="s">
        <v>396</v>
      </c>
      <c r="X1236" s="73" t="s">
        <v>396</v>
      </c>
      <c r="Y1236" s="74">
        <f>IFERROR(VLOOKUP(E1236,INPUTS!$A$44:$B$103,2,0),0)</f>
        <v>0</v>
      </c>
      <c r="Z1236" s="15">
        <f t="shared" si="279"/>
        <v>0</v>
      </c>
      <c r="AA1236" s="20">
        <f>IFERROR(VLOOKUP(E1236,INPUTS!$A$44:$C$103,3,0),SCENARIOS!$J$23)</f>
        <v>0</v>
      </c>
      <c r="AB1236" s="15">
        <f t="shared" si="280"/>
        <v>0</v>
      </c>
      <c r="AC1236" s="20">
        <f>IFERROR(VLOOKUP($E1236,INPUTS!$A$44:$G$103,4,0),SCENARIOS!$K$23)</f>
        <v>0</v>
      </c>
      <c r="AD1236" s="15">
        <f t="shared" si="281"/>
        <v>0</v>
      </c>
      <c r="AE1236" s="20">
        <f>IFERROR(VLOOKUP($E1236,INPUTS!$A$44:$G$103,5,0),SCENARIOS!$L$23)</f>
        <v>0</v>
      </c>
      <c r="AF1236" s="15">
        <f t="shared" si="282"/>
        <v>0</v>
      </c>
      <c r="AG1236" s="20">
        <f>IFERROR(VLOOKUP($E1236,INPUTS!$A$44:$G$103,6,0),SCENARIOS!$M$23)</f>
        <v>0</v>
      </c>
      <c r="AH1236" s="15">
        <f t="shared" si="283"/>
        <v>0</v>
      </c>
      <c r="AI1236" s="20">
        <f>IFERROR(VLOOKUP($E1236,INPUTS!$A$44:$G$103,7,0),SCENARIOS!$N$23)</f>
        <v>0</v>
      </c>
      <c r="AJ1236" s="15">
        <f t="shared" si="284"/>
        <v>0</v>
      </c>
      <c r="AL1236" t="str">
        <f t="shared" si="285"/>
        <v>MULTI</v>
      </c>
      <c r="AM1236" s="21">
        <f t="shared" si="286"/>
        <v>2328874.61918741</v>
      </c>
      <c r="BL1236"/>
    </row>
    <row r="1237" s="1" customFormat="1" ht="15" customHeight="1" spans="1:64">
      <c r="A1237" s="70" t="s">
        <v>2269</v>
      </c>
      <c r="B1237" s="70" t="s">
        <v>775</v>
      </c>
      <c r="C1237" s="70" t="s">
        <v>776</v>
      </c>
      <c r="D1237" s="70" t="s">
        <v>929</v>
      </c>
      <c r="E1237" s="10" t="s">
        <v>545</v>
      </c>
      <c r="F1237" s="70" t="s">
        <v>544</v>
      </c>
      <c r="G1237" s="70" t="s">
        <v>173</v>
      </c>
      <c r="H1237" s="70" t="s">
        <v>1519</v>
      </c>
      <c r="I1237" s="70" t="s">
        <v>1519</v>
      </c>
      <c r="J1237" s="70" t="s">
        <v>1519</v>
      </c>
      <c r="K1237" s="70" t="s">
        <v>1520</v>
      </c>
      <c r="L1237" s="71" t="s">
        <v>279</v>
      </c>
      <c r="M1237" s="72">
        <v>80000</v>
      </c>
      <c r="N1237" s="76">
        <f t="shared" si="275"/>
        <v>219.178082191781</v>
      </c>
      <c r="O1237" s="15">
        <v>2500</v>
      </c>
      <c r="P1237" s="15">
        <f t="shared" si="276"/>
        <v>200000000</v>
      </c>
      <c r="Q1237" s="16">
        <f>IFERROR(VLOOKUP(G1237,SCENARIOS!$A$13:$E$18,2,0),0.025)</f>
        <v>0.04</v>
      </c>
      <c r="R1237" s="70">
        <f>IFERROR(VLOOKUP(L1237,INPUTS!$A$107:$B$120,2,0),0.0082)</f>
        <v>0.0039</v>
      </c>
      <c r="S1237" s="70">
        <f t="shared" si="277"/>
        <v>9.75</v>
      </c>
      <c r="T1237" s="15">
        <f t="shared" si="278"/>
        <v>780000</v>
      </c>
      <c r="U1237" s="15">
        <f>T1237/INPUTS!$B$7*1000</f>
        <v>975000000</v>
      </c>
      <c r="V1237" s="15">
        <f>T1237*INPUTS!$B$6</f>
        <v>2464800</v>
      </c>
      <c r="W1237" s="73" t="s">
        <v>396</v>
      </c>
      <c r="X1237" s="73" t="s">
        <v>396</v>
      </c>
      <c r="Y1237" s="74">
        <f>IFERROR(VLOOKUP(E1237,INPUTS!$A$44:$B$103,2,0),0)</f>
        <v>0</v>
      </c>
      <c r="Z1237" s="15">
        <f t="shared" si="279"/>
        <v>0</v>
      </c>
      <c r="AA1237" s="20">
        <f>IFERROR(VLOOKUP(E1237,INPUTS!$A$44:$C$103,3,0),SCENARIOS!$J$23)</f>
        <v>0</v>
      </c>
      <c r="AB1237" s="15">
        <f t="shared" si="280"/>
        <v>0</v>
      </c>
      <c r="AC1237" s="20">
        <f>IFERROR(VLOOKUP($E1237,INPUTS!$A$44:$G$103,4,0),SCENARIOS!$K$23)</f>
        <v>0</v>
      </c>
      <c r="AD1237" s="15">
        <f t="shared" si="281"/>
        <v>0</v>
      </c>
      <c r="AE1237" s="20">
        <f>IFERROR(VLOOKUP($E1237,INPUTS!$A$44:$G$103,5,0),SCENARIOS!$L$23)</f>
        <v>0</v>
      </c>
      <c r="AF1237" s="15">
        <f t="shared" si="282"/>
        <v>0</v>
      </c>
      <c r="AG1237" s="20">
        <f>IFERROR(VLOOKUP($E1237,INPUTS!$A$44:$G$103,6,0),SCENARIOS!$M$23)</f>
        <v>0</v>
      </c>
      <c r="AH1237" s="15">
        <f t="shared" si="283"/>
        <v>0</v>
      </c>
      <c r="AI1237" s="20">
        <f>IFERROR(VLOOKUP($E1237,INPUTS!$A$44:$G$103,7,0),SCENARIOS!$N$23)</f>
        <v>0</v>
      </c>
      <c r="AJ1237" s="15">
        <f t="shared" si="284"/>
        <v>0</v>
      </c>
      <c r="AL1237" t="str">
        <f t="shared" si="285"/>
        <v>MULTI</v>
      </c>
      <c r="AM1237" s="21">
        <f t="shared" si="286"/>
        <v>2079352.33856019</v>
      </c>
      <c r="BL1237"/>
    </row>
    <row r="1238" s="1" customFormat="1" ht="15" customHeight="1" spans="1:64">
      <c r="A1238" s="70" t="s">
        <v>2270</v>
      </c>
      <c r="B1238" s="70" t="s">
        <v>777</v>
      </c>
      <c r="C1238" s="70" t="s">
        <v>778</v>
      </c>
      <c r="D1238" s="70" t="s">
        <v>929</v>
      </c>
      <c r="E1238" s="10" t="s">
        <v>242</v>
      </c>
      <c r="F1238" s="70" t="s">
        <v>421</v>
      </c>
      <c r="G1238" s="70" t="s">
        <v>173</v>
      </c>
      <c r="H1238" s="70" t="s">
        <v>1519</v>
      </c>
      <c r="I1238" s="70" t="s">
        <v>1519</v>
      </c>
      <c r="J1238" s="70" t="s">
        <v>1519</v>
      </c>
      <c r="K1238" s="70" t="s">
        <v>1520</v>
      </c>
      <c r="L1238" s="71" t="s">
        <v>286</v>
      </c>
      <c r="M1238" s="72">
        <v>60000</v>
      </c>
      <c r="N1238" s="76">
        <f t="shared" si="275"/>
        <v>164.383561643836</v>
      </c>
      <c r="O1238" s="15">
        <v>2200</v>
      </c>
      <c r="P1238" s="15">
        <f t="shared" si="276"/>
        <v>132000000</v>
      </c>
      <c r="Q1238" s="16">
        <f>IFERROR(VLOOKUP(G1238,SCENARIOS!$A$13:$E$18,2,0),0.025)</f>
        <v>0.04</v>
      </c>
      <c r="R1238" s="70">
        <f>IFERROR(VLOOKUP(L1238,INPUTS!$A$107:$B$120,2,0),0.0082)</f>
        <v>0.0039</v>
      </c>
      <c r="S1238" s="70">
        <f t="shared" si="277"/>
        <v>8.58</v>
      </c>
      <c r="T1238" s="15">
        <f t="shared" si="278"/>
        <v>514800</v>
      </c>
      <c r="U1238" s="15">
        <f>T1238/INPUTS!$B$7*1000</f>
        <v>643500000</v>
      </c>
      <c r="V1238" s="15">
        <f>T1238*INPUTS!$B$6</f>
        <v>1626768</v>
      </c>
      <c r="W1238" s="73" t="s">
        <v>396</v>
      </c>
      <c r="X1238" s="73" t="s">
        <v>396</v>
      </c>
      <c r="Y1238" s="74">
        <f>IFERROR(VLOOKUP(E1238,INPUTS!$A$44:$B$103,2,0),0)</f>
        <v>0</v>
      </c>
      <c r="Z1238" s="15">
        <f t="shared" si="279"/>
        <v>0</v>
      </c>
      <c r="AA1238" s="20">
        <f>IFERROR(VLOOKUP(E1238,INPUTS!$A$44:$C$103,3,0),SCENARIOS!$J$23)</f>
        <v>0.03</v>
      </c>
      <c r="AB1238" s="15">
        <f t="shared" si="280"/>
        <v>18789.9874246656</v>
      </c>
      <c r="AC1238" s="20">
        <f>IFERROR(VLOOKUP($E1238,INPUTS!$A$44:$G$103,4,0),SCENARIOS!$K$23)</f>
        <v>0.1</v>
      </c>
      <c r="AD1238" s="15">
        <f t="shared" si="281"/>
        <v>76202.9757875964</v>
      </c>
      <c r="AE1238" s="20">
        <f>IFERROR(VLOOKUP($E1238,INPUTS!$A$44:$G$103,5,0),SCENARIOS!$L$23)</f>
        <v>0.2</v>
      </c>
      <c r="AF1238" s="15">
        <f t="shared" si="282"/>
        <v>185425.143326992</v>
      </c>
      <c r="AG1238" s="20">
        <f>IFERROR(VLOOKUP($E1238,INPUTS!$A$44:$G$103,6,0),SCENARIOS!$M$23)</f>
        <v>0.3</v>
      </c>
      <c r="AH1238" s="15">
        <f t="shared" si="283"/>
        <v>338397.058210082</v>
      </c>
      <c r="AI1238" s="20">
        <f>IFERROR(VLOOKUP($E1238,INPUTS!$A$44:$G$103,7,0),SCENARIOS!$N$23)</f>
        <v>0.4</v>
      </c>
      <c r="AJ1238" s="15">
        <f t="shared" si="284"/>
        <v>548949.01737989</v>
      </c>
      <c r="AL1238" t="str">
        <f t="shared" si="285"/>
        <v>MULTI</v>
      </c>
      <c r="AM1238" s="21">
        <f t="shared" si="286"/>
        <v>1372372.54344973</v>
      </c>
      <c r="BL1238"/>
    </row>
    <row r="1239" s="1" customFormat="1" ht="15" customHeight="1" spans="1:64">
      <c r="A1239" s="70" t="s">
        <v>2271</v>
      </c>
      <c r="B1239" s="70" t="s">
        <v>779</v>
      </c>
      <c r="C1239" s="70" t="s">
        <v>780</v>
      </c>
      <c r="D1239" s="70" t="s">
        <v>929</v>
      </c>
      <c r="E1239" s="10" t="s">
        <v>444</v>
      </c>
      <c r="F1239" s="70" t="s">
        <v>443</v>
      </c>
      <c r="G1239" s="70" t="s">
        <v>177</v>
      </c>
      <c r="H1239" s="70" t="s">
        <v>1519</v>
      </c>
      <c r="I1239" s="70" t="s">
        <v>1519</v>
      </c>
      <c r="J1239" s="70" t="s">
        <v>1519</v>
      </c>
      <c r="K1239" s="70" t="s">
        <v>1520</v>
      </c>
      <c r="L1239" s="71" t="s">
        <v>286</v>
      </c>
      <c r="M1239" s="72">
        <v>120000</v>
      </c>
      <c r="N1239" s="76">
        <f t="shared" si="275"/>
        <v>328.767123287671</v>
      </c>
      <c r="O1239" s="15">
        <v>2800</v>
      </c>
      <c r="P1239" s="15">
        <f t="shared" si="276"/>
        <v>336000000</v>
      </c>
      <c r="Q1239" s="16">
        <f>IFERROR(VLOOKUP(G1239,SCENARIOS!$A$13:$E$18,2,0),0.025)</f>
        <v>0.045</v>
      </c>
      <c r="R1239" s="70">
        <f>IFERROR(VLOOKUP(L1239,INPUTS!$A$107:$B$120,2,0),0.0082)</f>
        <v>0.0039</v>
      </c>
      <c r="S1239" s="70">
        <f t="shared" si="277"/>
        <v>10.92</v>
      </c>
      <c r="T1239" s="15">
        <f t="shared" si="278"/>
        <v>1310400</v>
      </c>
      <c r="U1239" s="15">
        <f>T1239/INPUTS!$B$7*1000</f>
        <v>1638000000</v>
      </c>
      <c r="V1239" s="15">
        <f>T1239*INPUTS!$B$6</f>
        <v>4140864</v>
      </c>
      <c r="W1239" s="73" t="s">
        <v>396</v>
      </c>
      <c r="X1239" s="73" t="s">
        <v>396</v>
      </c>
      <c r="Y1239" s="74">
        <f>IFERROR(VLOOKUP(E1239,INPUTS!$A$44:$B$103,2,0),0)</f>
        <v>0</v>
      </c>
      <c r="Z1239" s="15">
        <f t="shared" si="279"/>
        <v>0</v>
      </c>
      <c r="AA1239" s="20">
        <f>IFERROR(VLOOKUP(E1239,INPUTS!$A$44:$C$103,3,0),SCENARIOS!$J$23)</f>
        <v>0</v>
      </c>
      <c r="AB1239" s="15">
        <f t="shared" si="280"/>
        <v>0</v>
      </c>
      <c r="AC1239" s="20">
        <f>IFERROR(VLOOKUP($E1239,INPUTS!$A$44:$G$103,4,0),SCENARIOS!$K$23)</f>
        <v>0</v>
      </c>
      <c r="AD1239" s="15">
        <f t="shared" si="281"/>
        <v>0</v>
      </c>
      <c r="AE1239" s="20">
        <f>IFERROR(VLOOKUP($E1239,INPUTS!$A$44:$G$103,5,0),SCENARIOS!$L$23)</f>
        <v>0</v>
      </c>
      <c r="AF1239" s="15">
        <f t="shared" si="282"/>
        <v>0</v>
      </c>
      <c r="AG1239" s="20">
        <f>IFERROR(VLOOKUP($E1239,INPUTS!$A$44:$G$103,6,0),SCENARIOS!$M$23)</f>
        <v>0</v>
      </c>
      <c r="AH1239" s="15">
        <f t="shared" si="283"/>
        <v>0</v>
      </c>
      <c r="AI1239" s="20">
        <f>IFERROR(VLOOKUP($E1239,INPUTS!$A$44:$G$103,7,0),SCENARIOS!$N$23)</f>
        <v>0</v>
      </c>
      <c r="AJ1239" s="15">
        <f t="shared" si="284"/>
        <v>0</v>
      </c>
      <c r="AL1239" t="str">
        <f t="shared" si="285"/>
        <v>MULTI</v>
      </c>
      <c r="AM1239" s="21">
        <f t="shared" si="286"/>
        <v>3938321.3118462</v>
      </c>
      <c r="BL1239"/>
    </row>
    <row r="1240" s="1" customFormat="1" ht="15" customHeight="1" spans="1:64">
      <c r="A1240" s="70" t="s">
        <v>2272</v>
      </c>
      <c r="B1240" s="70" t="s">
        <v>781</v>
      </c>
      <c r="C1240" s="70" t="s">
        <v>782</v>
      </c>
      <c r="D1240" s="70" t="s">
        <v>929</v>
      </c>
      <c r="E1240" s="10" t="s">
        <v>444</v>
      </c>
      <c r="F1240" s="70" t="s">
        <v>443</v>
      </c>
      <c r="G1240" s="70" t="s">
        <v>177</v>
      </c>
      <c r="H1240" s="70" t="s">
        <v>1519</v>
      </c>
      <c r="I1240" s="70" t="s">
        <v>1519</v>
      </c>
      <c r="J1240" s="70" t="s">
        <v>1519</v>
      </c>
      <c r="K1240" s="70" t="s">
        <v>1520</v>
      </c>
      <c r="L1240" s="71" t="s">
        <v>279</v>
      </c>
      <c r="M1240" s="72">
        <v>80000</v>
      </c>
      <c r="N1240" s="76">
        <f t="shared" si="275"/>
        <v>219.178082191781</v>
      </c>
      <c r="O1240" s="15">
        <v>2500</v>
      </c>
      <c r="P1240" s="15">
        <f t="shared" si="276"/>
        <v>200000000</v>
      </c>
      <c r="Q1240" s="16">
        <f>IFERROR(VLOOKUP(G1240,SCENARIOS!$A$13:$E$18,2,0),0.025)</f>
        <v>0.045</v>
      </c>
      <c r="R1240" s="70">
        <f>IFERROR(VLOOKUP(L1240,INPUTS!$A$107:$B$120,2,0),0.0082)</f>
        <v>0.0039</v>
      </c>
      <c r="S1240" s="70">
        <f t="shared" si="277"/>
        <v>9.75</v>
      </c>
      <c r="T1240" s="15">
        <f t="shared" si="278"/>
        <v>780000</v>
      </c>
      <c r="U1240" s="15">
        <f>T1240/INPUTS!$B$7*1000</f>
        <v>975000000</v>
      </c>
      <c r="V1240" s="15">
        <f>T1240*INPUTS!$B$6</f>
        <v>2464800</v>
      </c>
      <c r="W1240" s="73" t="s">
        <v>396</v>
      </c>
      <c r="X1240" s="73" t="s">
        <v>396</v>
      </c>
      <c r="Y1240" s="74">
        <f>IFERROR(VLOOKUP(E1240,INPUTS!$A$44:$B$103,2,0),0)</f>
        <v>0</v>
      </c>
      <c r="Z1240" s="15">
        <f t="shared" si="279"/>
        <v>0</v>
      </c>
      <c r="AA1240" s="20">
        <f>IFERROR(VLOOKUP(E1240,INPUTS!$A$44:$C$103,3,0),SCENARIOS!$J$23)</f>
        <v>0</v>
      </c>
      <c r="AB1240" s="15">
        <f t="shared" si="280"/>
        <v>0</v>
      </c>
      <c r="AC1240" s="20">
        <f>IFERROR(VLOOKUP($E1240,INPUTS!$A$44:$G$103,4,0),SCENARIOS!$K$23)</f>
        <v>0</v>
      </c>
      <c r="AD1240" s="15">
        <f t="shared" si="281"/>
        <v>0</v>
      </c>
      <c r="AE1240" s="20">
        <f>IFERROR(VLOOKUP($E1240,INPUTS!$A$44:$G$103,5,0),SCENARIOS!$L$23)</f>
        <v>0</v>
      </c>
      <c r="AF1240" s="15">
        <f t="shared" si="282"/>
        <v>0</v>
      </c>
      <c r="AG1240" s="20">
        <f>IFERROR(VLOOKUP($E1240,INPUTS!$A$44:$G$103,6,0),SCENARIOS!$M$23)</f>
        <v>0</v>
      </c>
      <c r="AH1240" s="15">
        <f t="shared" si="283"/>
        <v>0</v>
      </c>
      <c r="AI1240" s="20">
        <f>IFERROR(VLOOKUP($E1240,INPUTS!$A$44:$G$103,7,0),SCENARIOS!$N$23)</f>
        <v>0</v>
      </c>
      <c r="AJ1240" s="15">
        <f t="shared" si="284"/>
        <v>0</v>
      </c>
      <c r="AL1240" t="str">
        <f t="shared" si="285"/>
        <v>MULTI</v>
      </c>
      <c r="AM1240" s="21">
        <f t="shared" si="286"/>
        <v>2344238.87609893</v>
      </c>
      <c r="BL1240"/>
    </row>
    <row r="1241" s="1" customFormat="1" ht="15" customHeight="1" spans="1:64">
      <c r="A1241" s="70" t="s">
        <v>2273</v>
      </c>
      <c r="B1241" s="70" t="s">
        <v>784</v>
      </c>
      <c r="C1241" s="70" t="s">
        <v>785</v>
      </c>
      <c r="D1241" s="70" t="s">
        <v>929</v>
      </c>
      <c r="E1241" s="10" t="s">
        <v>694</v>
      </c>
      <c r="F1241" s="70" t="s">
        <v>693</v>
      </c>
      <c r="G1241" s="70" t="s">
        <v>177</v>
      </c>
      <c r="H1241" s="70" t="s">
        <v>1519</v>
      </c>
      <c r="I1241" s="70" t="s">
        <v>1519</v>
      </c>
      <c r="J1241" s="70" t="s">
        <v>1519</v>
      </c>
      <c r="K1241" s="70" t="s">
        <v>1520</v>
      </c>
      <c r="L1241" s="71" t="s">
        <v>279</v>
      </c>
      <c r="M1241" s="72">
        <v>60000</v>
      </c>
      <c r="N1241" s="76">
        <f t="shared" si="275"/>
        <v>164.383561643836</v>
      </c>
      <c r="O1241" s="15">
        <v>3500</v>
      </c>
      <c r="P1241" s="15">
        <f t="shared" si="276"/>
        <v>210000000</v>
      </c>
      <c r="Q1241" s="16">
        <f>IFERROR(VLOOKUP(G1241,SCENARIOS!$A$13:$E$18,2,0),0.025)</f>
        <v>0.045</v>
      </c>
      <c r="R1241" s="70">
        <f>IFERROR(VLOOKUP(L1241,INPUTS!$A$107:$B$120,2,0),0.0082)</f>
        <v>0.0039</v>
      </c>
      <c r="S1241" s="70">
        <f t="shared" si="277"/>
        <v>13.65</v>
      </c>
      <c r="T1241" s="15">
        <f t="shared" si="278"/>
        <v>819000</v>
      </c>
      <c r="U1241" s="15">
        <f>T1241/INPUTS!$B$7*1000</f>
        <v>1023750000</v>
      </c>
      <c r="V1241" s="15">
        <f>T1241*INPUTS!$B$6</f>
        <v>2588040</v>
      </c>
      <c r="W1241" s="73" t="s">
        <v>396</v>
      </c>
      <c r="X1241" s="73" t="s">
        <v>396</v>
      </c>
      <c r="Y1241" s="74">
        <f>IFERROR(VLOOKUP(E1241,INPUTS!$A$44:$B$103,2,0),0)</f>
        <v>0</v>
      </c>
      <c r="Z1241" s="15">
        <f t="shared" si="279"/>
        <v>0</v>
      </c>
      <c r="AA1241" s="20">
        <f>IFERROR(VLOOKUP(E1241,INPUTS!$A$44:$C$103,3,0),SCENARIOS!$J$23)</f>
        <v>0</v>
      </c>
      <c r="AB1241" s="15">
        <f t="shared" si="280"/>
        <v>0</v>
      </c>
      <c r="AC1241" s="20">
        <f>IFERROR(VLOOKUP($E1241,INPUTS!$A$44:$G$103,4,0),SCENARIOS!$K$23)</f>
        <v>0</v>
      </c>
      <c r="AD1241" s="15">
        <f t="shared" si="281"/>
        <v>0</v>
      </c>
      <c r="AE1241" s="20">
        <f>IFERROR(VLOOKUP($E1241,INPUTS!$A$44:$G$103,5,0),SCENARIOS!$L$23)</f>
        <v>0</v>
      </c>
      <c r="AF1241" s="15">
        <f t="shared" si="282"/>
        <v>0</v>
      </c>
      <c r="AG1241" s="20">
        <f>IFERROR(VLOOKUP($E1241,INPUTS!$A$44:$G$103,6,0),SCENARIOS!$M$23)</f>
        <v>0</v>
      </c>
      <c r="AH1241" s="15">
        <f t="shared" si="283"/>
        <v>0</v>
      </c>
      <c r="AI1241" s="20">
        <f>IFERROR(VLOOKUP($E1241,INPUTS!$A$44:$G$103,7,0),SCENARIOS!$N$23)</f>
        <v>0</v>
      </c>
      <c r="AJ1241" s="15">
        <f t="shared" si="284"/>
        <v>0</v>
      </c>
      <c r="AL1241" t="str">
        <f t="shared" si="285"/>
        <v>MULTI</v>
      </c>
      <c r="AM1241" s="21">
        <f t="shared" si="286"/>
        <v>2461450.81990388</v>
      </c>
      <c r="BL1241"/>
    </row>
    <row r="1242" s="1" customFormat="1" ht="15" customHeight="1" spans="1:64">
      <c r="A1242" s="70" t="s">
        <v>2274</v>
      </c>
      <c r="B1242" s="70" t="s">
        <v>786</v>
      </c>
      <c r="C1242" s="70" t="s">
        <v>675</v>
      </c>
      <c r="D1242" s="70" t="s">
        <v>929</v>
      </c>
      <c r="E1242" s="10" t="s">
        <v>677</v>
      </c>
      <c r="F1242" s="70" t="s">
        <v>676</v>
      </c>
      <c r="G1242" s="70" t="s">
        <v>177</v>
      </c>
      <c r="H1242" s="70" t="s">
        <v>1519</v>
      </c>
      <c r="I1242" s="70" t="s">
        <v>1519</v>
      </c>
      <c r="J1242" s="70" t="s">
        <v>1519</v>
      </c>
      <c r="K1242" s="70" t="s">
        <v>1520</v>
      </c>
      <c r="L1242" s="71" t="s">
        <v>279</v>
      </c>
      <c r="M1242" s="72">
        <v>40000</v>
      </c>
      <c r="N1242" s="76">
        <f t="shared" si="275"/>
        <v>109.58904109589</v>
      </c>
      <c r="O1242" s="15">
        <v>3000</v>
      </c>
      <c r="P1242" s="15">
        <f t="shared" si="276"/>
        <v>120000000</v>
      </c>
      <c r="Q1242" s="16">
        <f>IFERROR(VLOOKUP(G1242,SCENARIOS!$A$13:$E$18,2,0),0.025)</f>
        <v>0.045</v>
      </c>
      <c r="R1242" s="70">
        <f>IFERROR(VLOOKUP(L1242,INPUTS!$A$107:$B$120,2,0),0.0082)</f>
        <v>0.0039</v>
      </c>
      <c r="S1242" s="70">
        <f t="shared" si="277"/>
        <v>11.7</v>
      </c>
      <c r="T1242" s="15">
        <f t="shared" si="278"/>
        <v>468000</v>
      </c>
      <c r="U1242" s="15">
        <f>T1242/INPUTS!$B$7*1000</f>
        <v>585000000</v>
      </c>
      <c r="V1242" s="15">
        <f>T1242*INPUTS!$B$6</f>
        <v>1478880</v>
      </c>
      <c r="W1242" s="73" t="s">
        <v>396</v>
      </c>
      <c r="X1242" s="73" t="s">
        <v>396</v>
      </c>
      <c r="Y1242" s="74">
        <f>IFERROR(VLOOKUP(E1242,INPUTS!$A$44:$B$103,2,0),0)</f>
        <v>0</v>
      </c>
      <c r="Z1242" s="15">
        <f t="shared" si="279"/>
        <v>0</v>
      </c>
      <c r="AA1242" s="20">
        <f>IFERROR(VLOOKUP(E1242,INPUTS!$A$44:$C$103,3,0),SCENARIOS!$J$23)</f>
        <v>0</v>
      </c>
      <c r="AB1242" s="15">
        <f t="shared" si="280"/>
        <v>0</v>
      </c>
      <c r="AC1242" s="20">
        <f>IFERROR(VLOOKUP($E1242,INPUTS!$A$44:$G$103,4,0),SCENARIOS!$K$23)</f>
        <v>0</v>
      </c>
      <c r="AD1242" s="15">
        <f t="shared" si="281"/>
        <v>0</v>
      </c>
      <c r="AE1242" s="20">
        <f>IFERROR(VLOOKUP($E1242,INPUTS!$A$44:$G$103,5,0),SCENARIOS!$L$23)</f>
        <v>0</v>
      </c>
      <c r="AF1242" s="15">
        <f t="shared" si="282"/>
        <v>0</v>
      </c>
      <c r="AG1242" s="20">
        <f>IFERROR(VLOOKUP($E1242,INPUTS!$A$44:$G$103,6,0),SCENARIOS!$M$23)</f>
        <v>0</v>
      </c>
      <c r="AH1242" s="15">
        <f t="shared" si="283"/>
        <v>0</v>
      </c>
      <c r="AI1242" s="20">
        <f>IFERROR(VLOOKUP($E1242,INPUTS!$A$44:$G$103,7,0),SCENARIOS!$N$23)</f>
        <v>0</v>
      </c>
      <c r="AJ1242" s="15">
        <f t="shared" si="284"/>
        <v>0</v>
      </c>
      <c r="AL1242" t="str">
        <f t="shared" si="285"/>
        <v>MULTI</v>
      </c>
      <c r="AM1242" s="21">
        <f t="shared" si="286"/>
        <v>1406543.32565936</v>
      </c>
      <c r="BL1242"/>
    </row>
    <row r="1243" s="1" customFormat="1" ht="15" customHeight="1" spans="1:64">
      <c r="A1243" s="70" t="s">
        <v>2275</v>
      </c>
      <c r="B1243" s="70" t="s">
        <v>787</v>
      </c>
      <c r="C1243" s="70" t="s">
        <v>788</v>
      </c>
      <c r="D1243" s="70" t="s">
        <v>929</v>
      </c>
      <c r="E1243" s="10" t="s">
        <v>537</v>
      </c>
      <c r="F1243" s="70" t="s">
        <v>536</v>
      </c>
      <c r="G1243" s="70" t="s">
        <v>173</v>
      </c>
      <c r="H1243" s="70" t="s">
        <v>1519</v>
      </c>
      <c r="I1243" s="70" t="s">
        <v>1519</v>
      </c>
      <c r="J1243" s="70" t="s">
        <v>1519</v>
      </c>
      <c r="K1243" s="70" t="s">
        <v>1520</v>
      </c>
      <c r="L1243" s="71" t="s">
        <v>279</v>
      </c>
      <c r="M1243" s="72">
        <v>200000</v>
      </c>
      <c r="N1243" s="76">
        <f t="shared" si="275"/>
        <v>547.945205479452</v>
      </c>
      <c r="O1243" s="15">
        <v>2200</v>
      </c>
      <c r="P1243" s="15">
        <f t="shared" si="276"/>
        <v>440000000</v>
      </c>
      <c r="Q1243" s="16">
        <f>IFERROR(VLOOKUP(G1243,SCENARIOS!$A$13:$E$18,2,0),0.025)</f>
        <v>0.04</v>
      </c>
      <c r="R1243" s="70">
        <f>IFERROR(VLOOKUP(L1243,INPUTS!$A$107:$B$120,2,0),0.0082)</f>
        <v>0.0039</v>
      </c>
      <c r="S1243" s="70">
        <f t="shared" si="277"/>
        <v>8.58</v>
      </c>
      <c r="T1243" s="15">
        <f t="shared" si="278"/>
        <v>1716000</v>
      </c>
      <c r="U1243" s="15">
        <f>T1243/INPUTS!$B$7*1000</f>
        <v>2145000000</v>
      </c>
      <c r="V1243" s="15">
        <f>T1243*INPUTS!$B$6</f>
        <v>5422560</v>
      </c>
      <c r="W1243" s="73" t="s">
        <v>396</v>
      </c>
      <c r="X1243" s="73" t="s">
        <v>396</v>
      </c>
      <c r="Y1243" s="74">
        <f>IFERROR(VLOOKUP(E1243,INPUTS!$A$44:$B$103,2,0),0)</f>
        <v>0</v>
      </c>
      <c r="Z1243" s="15">
        <f t="shared" si="279"/>
        <v>0</v>
      </c>
      <c r="AA1243" s="20">
        <f>IFERROR(VLOOKUP(E1243,INPUTS!$A$44:$C$103,3,0),SCENARIOS!$J$23)</f>
        <v>0</v>
      </c>
      <c r="AB1243" s="15">
        <f t="shared" si="280"/>
        <v>0</v>
      </c>
      <c r="AC1243" s="20">
        <f>IFERROR(VLOOKUP($E1243,INPUTS!$A$44:$G$103,4,0),SCENARIOS!$K$23)</f>
        <v>0</v>
      </c>
      <c r="AD1243" s="15">
        <f t="shared" si="281"/>
        <v>0</v>
      </c>
      <c r="AE1243" s="20">
        <f>IFERROR(VLOOKUP($E1243,INPUTS!$A$44:$G$103,5,0),SCENARIOS!$L$23)</f>
        <v>0</v>
      </c>
      <c r="AF1243" s="15">
        <f t="shared" si="282"/>
        <v>0</v>
      </c>
      <c r="AG1243" s="20">
        <f>IFERROR(VLOOKUP($E1243,INPUTS!$A$44:$G$103,6,0),SCENARIOS!$M$23)</f>
        <v>0</v>
      </c>
      <c r="AH1243" s="15">
        <f t="shared" si="283"/>
        <v>0</v>
      </c>
      <c r="AI1243" s="20">
        <f>IFERROR(VLOOKUP($E1243,INPUTS!$A$44:$G$103,7,0),SCENARIOS!$N$23)</f>
        <v>0</v>
      </c>
      <c r="AJ1243" s="15">
        <f t="shared" si="284"/>
        <v>0</v>
      </c>
      <c r="AL1243" t="str">
        <f t="shared" si="285"/>
        <v>MULTI</v>
      </c>
      <c r="AM1243" s="21">
        <f t="shared" si="286"/>
        <v>4574575.14483242</v>
      </c>
      <c r="BL1243"/>
    </row>
    <row r="1244" s="1" customFormat="1" ht="15" customHeight="1" spans="1:64">
      <c r="A1244" s="70" t="s">
        <v>2276</v>
      </c>
      <c r="B1244" s="70" t="s">
        <v>534</v>
      </c>
      <c r="C1244" s="70" t="s">
        <v>535</v>
      </c>
      <c r="D1244" s="70" t="s">
        <v>929</v>
      </c>
      <c r="E1244" s="10" t="s">
        <v>537</v>
      </c>
      <c r="F1244" s="70" t="s">
        <v>536</v>
      </c>
      <c r="G1244" s="70" t="s">
        <v>173</v>
      </c>
      <c r="H1244" s="70" t="s">
        <v>1519</v>
      </c>
      <c r="I1244" s="70" t="s">
        <v>1519</v>
      </c>
      <c r="J1244" s="70" t="s">
        <v>1519</v>
      </c>
      <c r="K1244" s="70" t="s">
        <v>1520</v>
      </c>
      <c r="L1244" s="71" t="s">
        <v>286</v>
      </c>
      <c r="M1244" s="72">
        <v>150000</v>
      </c>
      <c r="N1244" s="76">
        <f t="shared" si="275"/>
        <v>410.958904109589</v>
      </c>
      <c r="O1244" s="15">
        <v>3000</v>
      </c>
      <c r="P1244" s="15">
        <f t="shared" si="276"/>
        <v>450000000</v>
      </c>
      <c r="Q1244" s="16">
        <f>IFERROR(VLOOKUP(G1244,SCENARIOS!$A$13:$E$18,2,0),0.025)</f>
        <v>0.04</v>
      </c>
      <c r="R1244" s="70">
        <f>IFERROR(VLOOKUP(L1244,INPUTS!$A$107:$B$120,2,0),0.0082)</f>
        <v>0.0039</v>
      </c>
      <c r="S1244" s="70">
        <f t="shared" si="277"/>
        <v>11.7</v>
      </c>
      <c r="T1244" s="15">
        <f t="shared" si="278"/>
        <v>1755000</v>
      </c>
      <c r="U1244" s="15">
        <f>T1244/INPUTS!$B$7*1000</f>
        <v>2193750000</v>
      </c>
      <c r="V1244" s="15">
        <f>T1244*INPUTS!$B$6</f>
        <v>5545800</v>
      </c>
      <c r="W1244" s="73" t="s">
        <v>396</v>
      </c>
      <c r="X1244" s="73" t="s">
        <v>396</v>
      </c>
      <c r="Y1244" s="74">
        <f>IFERROR(VLOOKUP(E1244,INPUTS!$A$44:$B$103,2,0),0)</f>
        <v>0</v>
      </c>
      <c r="Z1244" s="15">
        <f t="shared" si="279"/>
        <v>0</v>
      </c>
      <c r="AA1244" s="20">
        <f>IFERROR(VLOOKUP(E1244,INPUTS!$A$44:$C$103,3,0),SCENARIOS!$J$23)</f>
        <v>0</v>
      </c>
      <c r="AB1244" s="15">
        <f t="shared" si="280"/>
        <v>0</v>
      </c>
      <c r="AC1244" s="20">
        <f>IFERROR(VLOOKUP($E1244,INPUTS!$A$44:$G$103,4,0),SCENARIOS!$K$23)</f>
        <v>0</v>
      </c>
      <c r="AD1244" s="15">
        <f t="shared" si="281"/>
        <v>0</v>
      </c>
      <c r="AE1244" s="20">
        <f>IFERROR(VLOOKUP($E1244,INPUTS!$A$44:$G$103,5,0),SCENARIOS!$L$23)</f>
        <v>0</v>
      </c>
      <c r="AF1244" s="15">
        <f t="shared" si="282"/>
        <v>0</v>
      </c>
      <c r="AG1244" s="20">
        <f>IFERROR(VLOOKUP($E1244,INPUTS!$A$44:$G$103,6,0),SCENARIOS!$M$23)</f>
        <v>0</v>
      </c>
      <c r="AH1244" s="15">
        <f t="shared" si="283"/>
        <v>0</v>
      </c>
      <c r="AI1244" s="20">
        <f>IFERROR(VLOOKUP($E1244,INPUTS!$A$44:$G$103,7,0),SCENARIOS!$N$23)</f>
        <v>0</v>
      </c>
      <c r="AJ1244" s="15">
        <f t="shared" si="284"/>
        <v>0</v>
      </c>
      <c r="AL1244" t="str">
        <f t="shared" si="285"/>
        <v>MULTI</v>
      </c>
      <c r="AM1244" s="21">
        <f t="shared" si="286"/>
        <v>4678542.76176043</v>
      </c>
      <c r="BL1244"/>
    </row>
    <row r="1245" s="1" customFormat="1" ht="15" customHeight="1" spans="1:64">
      <c r="A1245" s="70" t="s">
        <v>2277</v>
      </c>
      <c r="B1245" s="70" t="s">
        <v>789</v>
      </c>
      <c r="C1245" s="70" t="s">
        <v>790</v>
      </c>
      <c r="D1245" s="70" t="s">
        <v>929</v>
      </c>
      <c r="E1245" s="10" t="s">
        <v>537</v>
      </c>
      <c r="F1245" s="70" t="s">
        <v>536</v>
      </c>
      <c r="G1245" s="70" t="s">
        <v>173</v>
      </c>
      <c r="H1245" s="70" t="s">
        <v>1519</v>
      </c>
      <c r="I1245" s="70" t="s">
        <v>1519</v>
      </c>
      <c r="J1245" s="70" t="s">
        <v>1519</v>
      </c>
      <c r="K1245" s="70" t="s">
        <v>1520</v>
      </c>
      <c r="L1245" s="71" t="s">
        <v>286</v>
      </c>
      <c r="M1245" s="72">
        <v>120000</v>
      </c>
      <c r="N1245" s="76">
        <f t="shared" si="275"/>
        <v>328.767123287671</v>
      </c>
      <c r="O1245" s="15">
        <v>2000</v>
      </c>
      <c r="P1245" s="15">
        <f t="shared" si="276"/>
        <v>240000000</v>
      </c>
      <c r="Q1245" s="16">
        <f>IFERROR(VLOOKUP(G1245,SCENARIOS!$A$13:$E$18,2,0),0.025)</f>
        <v>0.04</v>
      </c>
      <c r="R1245" s="70">
        <f>IFERROR(VLOOKUP(L1245,INPUTS!$A$107:$B$120,2,0),0.0082)</f>
        <v>0.0039</v>
      </c>
      <c r="S1245" s="70">
        <f t="shared" si="277"/>
        <v>7.8</v>
      </c>
      <c r="T1245" s="15">
        <f t="shared" si="278"/>
        <v>936000</v>
      </c>
      <c r="U1245" s="15">
        <f>T1245/INPUTS!$B$7*1000</f>
        <v>1170000000</v>
      </c>
      <c r="V1245" s="15">
        <f>T1245*INPUTS!$B$6</f>
        <v>2957760</v>
      </c>
      <c r="W1245" s="73" t="s">
        <v>396</v>
      </c>
      <c r="X1245" s="73" t="s">
        <v>396</v>
      </c>
      <c r="Y1245" s="74">
        <f>IFERROR(VLOOKUP(E1245,INPUTS!$A$44:$B$103,2,0),0)</f>
        <v>0</v>
      </c>
      <c r="Z1245" s="15">
        <f t="shared" si="279"/>
        <v>0</v>
      </c>
      <c r="AA1245" s="20">
        <f>IFERROR(VLOOKUP(E1245,INPUTS!$A$44:$C$103,3,0),SCENARIOS!$J$23)</f>
        <v>0</v>
      </c>
      <c r="AB1245" s="15">
        <f t="shared" si="280"/>
        <v>0</v>
      </c>
      <c r="AC1245" s="20">
        <f>IFERROR(VLOOKUP($E1245,INPUTS!$A$44:$G$103,4,0),SCENARIOS!$K$23)</f>
        <v>0</v>
      </c>
      <c r="AD1245" s="15">
        <f t="shared" si="281"/>
        <v>0</v>
      </c>
      <c r="AE1245" s="20">
        <f>IFERROR(VLOOKUP($E1245,INPUTS!$A$44:$G$103,5,0),SCENARIOS!$L$23)</f>
        <v>0</v>
      </c>
      <c r="AF1245" s="15">
        <f t="shared" si="282"/>
        <v>0</v>
      </c>
      <c r="AG1245" s="20">
        <f>IFERROR(VLOOKUP($E1245,INPUTS!$A$44:$G$103,6,0),SCENARIOS!$M$23)</f>
        <v>0</v>
      </c>
      <c r="AH1245" s="15">
        <f t="shared" si="283"/>
        <v>0</v>
      </c>
      <c r="AI1245" s="20">
        <f>IFERROR(VLOOKUP($E1245,INPUTS!$A$44:$G$103,7,0),SCENARIOS!$N$23)</f>
        <v>0</v>
      </c>
      <c r="AJ1245" s="15">
        <f t="shared" si="284"/>
        <v>0</v>
      </c>
      <c r="AL1245" t="str">
        <f t="shared" si="285"/>
        <v>MULTI</v>
      </c>
      <c r="AM1245" s="21">
        <f t="shared" si="286"/>
        <v>2495222.80627223</v>
      </c>
      <c r="BL1245"/>
    </row>
    <row r="1246" s="1" customFormat="1" ht="15" customHeight="1" spans="1:64">
      <c r="A1246" s="70" t="s">
        <v>2278</v>
      </c>
      <c r="B1246" s="70" t="s">
        <v>377</v>
      </c>
      <c r="C1246" s="70" t="s">
        <v>378</v>
      </c>
      <c r="D1246" s="70" t="s">
        <v>929</v>
      </c>
      <c r="E1246" s="10" t="s">
        <v>537</v>
      </c>
      <c r="F1246" s="70" t="s">
        <v>536</v>
      </c>
      <c r="G1246" s="70" t="s">
        <v>173</v>
      </c>
      <c r="H1246" s="70" t="s">
        <v>1519</v>
      </c>
      <c r="I1246" s="70" t="s">
        <v>1519</v>
      </c>
      <c r="J1246" s="70" t="s">
        <v>1519</v>
      </c>
      <c r="K1246" s="70" t="s">
        <v>1520</v>
      </c>
      <c r="L1246" s="71" t="s">
        <v>286</v>
      </c>
      <c r="M1246" s="72">
        <v>80000</v>
      </c>
      <c r="N1246" s="76">
        <f t="shared" si="275"/>
        <v>219.178082191781</v>
      </c>
      <c r="O1246" s="15">
        <v>1800</v>
      </c>
      <c r="P1246" s="15">
        <f t="shared" si="276"/>
        <v>144000000</v>
      </c>
      <c r="Q1246" s="16">
        <f>IFERROR(VLOOKUP(G1246,SCENARIOS!$A$13:$E$18,2,0),0.025)</f>
        <v>0.04</v>
      </c>
      <c r="R1246" s="70">
        <f>IFERROR(VLOOKUP(L1246,INPUTS!$A$107:$B$120,2,0),0.0082)</f>
        <v>0.0039</v>
      </c>
      <c r="S1246" s="70">
        <f t="shared" si="277"/>
        <v>7.02</v>
      </c>
      <c r="T1246" s="15">
        <f t="shared" si="278"/>
        <v>561600</v>
      </c>
      <c r="U1246" s="15">
        <f>T1246/INPUTS!$B$7*1000</f>
        <v>702000000</v>
      </c>
      <c r="V1246" s="15">
        <f>T1246*INPUTS!$B$6</f>
        <v>1774656</v>
      </c>
      <c r="W1246" s="73" t="s">
        <v>396</v>
      </c>
      <c r="X1246" s="73" t="s">
        <v>396</v>
      </c>
      <c r="Y1246" s="74">
        <f>IFERROR(VLOOKUP(E1246,INPUTS!$A$44:$B$103,2,0),0)</f>
        <v>0</v>
      </c>
      <c r="Z1246" s="15">
        <f t="shared" si="279"/>
        <v>0</v>
      </c>
      <c r="AA1246" s="20">
        <f>IFERROR(VLOOKUP(E1246,INPUTS!$A$44:$C$103,3,0),SCENARIOS!$J$23)</f>
        <v>0</v>
      </c>
      <c r="AB1246" s="15">
        <f t="shared" si="280"/>
        <v>0</v>
      </c>
      <c r="AC1246" s="20">
        <f>IFERROR(VLOOKUP($E1246,INPUTS!$A$44:$G$103,4,0),SCENARIOS!$K$23)</f>
        <v>0</v>
      </c>
      <c r="AD1246" s="15">
        <f t="shared" si="281"/>
        <v>0</v>
      </c>
      <c r="AE1246" s="20">
        <f>IFERROR(VLOOKUP($E1246,INPUTS!$A$44:$G$103,5,0),SCENARIOS!$L$23)</f>
        <v>0</v>
      </c>
      <c r="AF1246" s="15">
        <f t="shared" si="282"/>
        <v>0</v>
      </c>
      <c r="AG1246" s="20">
        <f>IFERROR(VLOOKUP($E1246,INPUTS!$A$44:$G$103,6,0),SCENARIOS!$M$23)</f>
        <v>0</v>
      </c>
      <c r="AH1246" s="15">
        <f t="shared" si="283"/>
        <v>0</v>
      </c>
      <c r="AI1246" s="20">
        <f>IFERROR(VLOOKUP($E1246,INPUTS!$A$44:$G$103,7,0),SCENARIOS!$N$23)</f>
        <v>0</v>
      </c>
      <c r="AJ1246" s="15">
        <f t="shared" si="284"/>
        <v>0</v>
      </c>
      <c r="AL1246" t="str">
        <f t="shared" si="285"/>
        <v>MULTI</v>
      </c>
      <c r="AM1246" s="21">
        <f t="shared" si="286"/>
        <v>1497133.68376334</v>
      </c>
      <c r="BL1246"/>
    </row>
    <row r="1247" s="1" customFormat="1" ht="15" customHeight="1" spans="1:64">
      <c r="A1247" s="70" t="s">
        <v>2279</v>
      </c>
      <c r="B1247" s="70" t="s">
        <v>429</v>
      </c>
      <c r="C1247" s="70" t="s">
        <v>430</v>
      </c>
      <c r="D1247" s="70" t="s">
        <v>929</v>
      </c>
      <c r="E1247" s="10" t="s">
        <v>432</v>
      </c>
      <c r="F1247" s="70" t="s">
        <v>431</v>
      </c>
      <c r="G1247" s="70" t="s">
        <v>173</v>
      </c>
      <c r="H1247" s="70" t="s">
        <v>1519</v>
      </c>
      <c r="I1247" s="70" t="s">
        <v>1519</v>
      </c>
      <c r="J1247" s="70" t="s">
        <v>1519</v>
      </c>
      <c r="K1247" s="70" t="s">
        <v>1520</v>
      </c>
      <c r="L1247" s="71" t="s">
        <v>295</v>
      </c>
      <c r="M1247" s="72">
        <v>85000</v>
      </c>
      <c r="N1247" s="76">
        <f t="shared" si="275"/>
        <v>232.876712328767</v>
      </c>
      <c r="O1247" s="15">
        <v>8200</v>
      </c>
      <c r="P1247" s="15">
        <f t="shared" si="276"/>
        <v>697000000</v>
      </c>
      <c r="Q1247" s="16">
        <f>IFERROR(VLOOKUP(G1247,SCENARIOS!$A$13:$E$18,2,0),0.025)</f>
        <v>0.04</v>
      </c>
      <c r="R1247" s="70">
        <f>IFERROR(VLOOKUP(L1247,INPUTS!$A$107:$B$120,2,0),0.0082)</f>
        <v>0.0089</v>
      </c>
      <c r="S1247" s="70">
        <f t="shared" si="277"/>
        <v>72.98</v>
      </c>
      <c r="T1247" s="15">
        <f t="shared" si="278"/>
        <v>6203300</v>
      </c>
      <c r="U1247" s="15">
        <f>T1247/INPUTS!$B$7*1000</f>
        <v>7754125000</v>
      </c>
      <c r="V1247" s="15">
        <f>T1247*INPUTS!$B$6</f>
        <v>19602428</v>
      </c>
      <c r="W1247" s="73" t="s">
        <v>521</v>
      </c>
      <c r="X1247" s="73" t="s">
        <v>396</v>
      </c>
      <c r="Y1247" s="74">
        <f>IFERROR(VLOOKUP(E1247,INPUTS!$A$44:$B$103,2,0),0)</f>
        <v>0</v>
      </c>
      <c r="Z1247" s="15">
        <f t="shared" si="279"/>
        <v>0</v>
      </c>
      <c r="AA1247" s="20">
        <f>IFERROR(VLOOKUP(E1247,INPUTS!$A$44:$C$103,3,0),SCENARIOS!$J$23)</f>
        <v>0</v>
      </c>
      <c r="AB1247" s="15">
        <f t="shared" si="280"/>
        <v>0</v>
      </c>
      <c r="AC1247" s="20">
        <f>IFERROR(VLOOKUP($E1247,INPUTS!$A$44:$G$103,4,0),SCENARIOS!$K$23)</f>
        <v>0</v>
      </c>
      <c r="AD1247" s="15">
        <f t="shared" si="281"/>
        <v>0</v>
      </c>
      <c r="AE1247" s="20">
        <f>IFERROR(VLOOKUP($E1247,INPUTS!$A$44:$G$103,5,0),SCENARIOS!$L$23)</f>
        <v>0</v>
      </c>
      <c r="AF1247" s="15">
        <f t="shared" si="282"/>
        <v>0</v>
      </c>
      <c r="AG1247" s="20">
        <f>IFERROR(VLOOKUP($E1247,INPUTS!$A$44:$G$103,6,0),SCENARIOS!$M$23)</f>
        <v>0</v>
      </c>
      <c r="AH1247" s="15">
        <f t="shared" si="283"/>
        <v>0</v>
      </c>
      <c r="AI1247" s="20">
        <f>IFERROR(VLOOKUP($E1247,INPUTS!$A$44:$G$103,7,0),SCENARIOS!$N$23)</f>
        <v>0</v>
      </c>
      <c r="AJ1247" s="15">
        <f t="shared" si="284"/>
        <v>0</v>
      </c>
      <c r="AL1247" t="str">
        <f t="shared" si="285"/>
        <v>MULTI</v>
      </c>
      <c r="AM1247" s="21">
        <f t="shared" si="286"/>
        <v>16536982.5151159</v>
      </c>
      <c r="BL1247"/>
    </row>
    <row r="1248" s="1" customFormat="1" ht="15" customHeight="1" spans="1:64">
      <c r="A1248" s="70" t="s">
        <v>2280</v>
      </c>
      <c r="B1248" s="70" t="s">
        <v>565</v>
      </c>
      <c r="C1248" s="70" t="s">
        <v>566</v>
      </c>
      <c r="D1248" s="70" t="s">
        <v>929</v>
      </c>
      <c r="E1248" s="10" t="s">
        <v>567</v>
      </c>
      <c r="F1248" s="70" t="s">
        <v>431</v>
      </c>
      <c r="G1248" s="70" t="s">
        <v>173</v>
      </c>
      <c r="H1248" s="70" t="s">
        <v>1519</v>
      </c>
      <c r="I1248" s="70" t="s">
        <v>1519</v>
      </c>
      <c r="J1248" s="70" t="s">
        <v>1519</v>
      </c>
      <c r="K1248" s="70" t="s">
        <v>1520</v>
      </c>
      <c r="L1248" s="71" t="s">
        <v>295</v>
      </c>
      <c r="M1248" s="72">
        <v>80000</v>
      </c>
      <c r="N1248" s="76">
        <f t="shared" si="275"/>
        <v>219.178082191781</v>
      </c>
      <c r="O1248" s="15">
        <v>7800</v>
      </c>
      <c r="P1248" s="15">
        <f t="shared" si="276"/>
        <v>624000000</v>
      </c>
      <c r="Q1248" s="16">
        <f>IFERROR(VLOOKUP(G1248,SCENARIOS!$A$13:$E$18,2,0),0.025)</f>
        <v>0.04</v>
      </c>
      <c r="R1248" s="70">
        <f>IFERROR(VLOOKUP(L1248,INPUTS!$A$107:$B$120,2,0),0.0082)</f>
        <v>0.0089</v>
      </c>
      <c r="S1248" s="70">
        <f t="shared" si="277"/>
        <v>69.42</v>
      </c>
      <c r="T1248" s="15">
        <f t="shared" si="278"/>
        <v>5553600</v>
      </c>
      <c r="U1248" s="15">
        <f>T1248/INPUTS!$B$7*1000</f>
        <v>6942000000</v>
      </c>
      <c r="V1248" s="15">
        <f>T1248*INPUTS!$B$6</f>
        <v>17549376</v>
      </c>
      <c r="W1248" s="73" t="s">
        <v>521</v>
      </c>
      <c r="X1248" s="73" t="s">
        <v>396</v>
      </c>
      <c r="Y1248" s="74">
        <f>IFERROR(VLOOKUP(E1248,INPUTS!$A$44:$B$103,2,0),0)</f>
        <v>0</v>
      </c>
      <c r="Z1248" s="15">
        <f t="shared" si="279"/>
        <v>0</v>
      </c>
      <c r="AA1248" s="20">
        <f>IFERROR(VLOOKUP(E1248,INPUTS!$A$44:$C$103,3,0),SCENARIOS!$J$23)</f>
        <v>0</v>
      </c>
      <c r="AB1248" s="15">
        <f t="shared" si="280"/>
        <v>0</v>
      </c>
      <c r="AC1248" s="20">
        <f>IFERROR(VLOOKUP($E1248,INPUTS!$A$44:$G$103,4,0),SCENARIOS!$K$23)</f>
        <v>0</v>
      </c>
      <c r="AD1248" s="15">
        <f t="shared" si="281"/>
        <v>0</v>
      </c>
      <c r="AE1248" s="20">
        <f>IFERROR(VLOOKUP($E1248,INPUTS!$A$44:$G$103,5,0),SCENARIOS!$L$23)</f>
        <v>0</v>
      </c>
      <c r="AF1248" s="15">
        <f t="shared" si="282"/>
        <v>0</v>
      </c>
      <c r="AG1248" s="20">
        <f>IFERROR(VLOOKUP($E1248,INPUTS!$A$44:$G$103,6,0),SCENARIOS!$M$23)</f>
        <v>0</v>
      </c>
      <c r="AH1248" s="15">
        <f t="shared" si="283"/>
        <v>0</v>
      </c>
      <c r="AI1248" s="20">
        <f>IFERROR(VLOOKUP($E1248,INPUTS!$A$44:$G$103,7,0),SCENARIOS!$N$23)</f>
        <v>0</v>
      </c>
      <c r="AJ1248" s="15">
        <f t="shared" si="284"/>
        <v>0</v>
      </c>
      <c r="AL1248" t="str">
        <f t="shared" si="285"/>
        <v>MULTI</v>
      </c>
      <c r="AM1248" s="21">
        <f t="shared" si="286"/>
        <v>14804988.6505486</v>
      </c>
      <c r="BL1248"/>
    </row>
    <row r="1249" s="1" customFormat="1" ht="15" customHeight="1" spans="1:64">
      <c r="A1249" s="70" t="s">
        <v>2281</v>
      </c>
      <c r="B1249" s="70" t="s">
        <v>568</v>
      </c>
      <c r="C1249" s="70" t="s">
        <v>569</v>
      </c>
      <c r="D1249" s="70" t="s">
        <v>929</v>
      </c>
      <c r="E1249" s="10" t="s">
        <v>570</v>
      </c>
      <c r="F1249" s="70" t="s">
        <v>431</v>
      </c>
      <c r="G1249" s="70" t="s">
        <v>173</v>
      </c>
      <c r="H1249" s="70" t="s">
        <v>1519</v>
      </c>
      <c r="I1249" s="70" t="s">
        <v>1519</v>
      </c>
      <c r="J1249" s="70" t="s">
        <v>1519</v>
      </c>
      <c r="K1249" s="70" t="s">
        <v>1520</v>
      </c>
      <c r="L1249" s="71" t="s">
        <v>295</v>
      </c>
      <c r="M1249" s="72">
        <v>75000</v>
      </c>
      <c r="N1249" s="76">
        <f t="shared" si="275"/>
        <v>205.479452054795</v>
      </c>
      <c r="O1249" s="15">
        <v>7000</v>
      </c>
      <c r="P1249" s="15">
        <f t="shared" si="276"/>
        <v>525000000</v>
      </c>
      <c r="Q1249" s="16">
        <f>IFERROR(VLOOKUP(G1249,SCENARIOS!$A$13:$E$18,2,0),0.025)</f>
        <v>0.04</v>
      </c>
      <c r="R1249" s="70">
        <f>IFERROR(VLOOKUP(L1249,INPUTS!$A$107:$B$120,2,0),0.0082)</f>
        <v>0.0089</v>
      </c>
      <c r="S1249" s="70">
        <f t="shared" si="277"/>
        <v>62.3</v>
      </c>
      <c r="T1249" s="15">
        <f t="shared" si="278"/>
        <v>4672500</v>
      </c>
      <c r="U1249" s="15">
        <f>T1249/INPUTS!$B$7*1000</f>
        <v>5840625000</v>
      </c>
      <c r="V1249" s="15">
        <f>T1249*INPUTS!$B$6</f>
        <v>14765100</v>
      </c>
      <c r="W1249" s="73" t="s">
        <v>521</v>
      </c>
      <c r="X1249" s="73" t="s">
        <v>396</v>
      </c>
      <c r="Y1249" s="74">
        <f>IFERROR(VLOOKUP(E1249,INPUTS!$A$44:$B$103,2,0),0)</f>
        <v>0</v>
      </c>
      <c r="Z1249" s="15">
        <f t="shared" si="279"/>
        <v>0</v>
      </c>
      <c r="AA1249" s="20">
        <f>IFERROR(VLOOKUP(E1249,INPUTS!$A$44:$C$103,3,0),SCENARIOS!$J$23)</f>
        <v>0</v>
      </c>
      <c r="AB1249" s="15">
        <f t="shared" si="280"/>
        <v>0</v>
      </c>
      <c r="AC1249" s="20">
        <f>IFERROR(VLOOKUP($E1249,INPUTS!$A$44:$G$103,4,0),SCENARIOS!$K$23)</f>
        <v>0</v>
      </c>
      <c r="AD1249" s="15">
        <f t="shared" si="281"/>
        <v>0</v>
      </c>
      <c r="AE1249" s="20">
        <f>IFERROR(VLOOKUP($E1249,INPUTS!$A$44:$G$103,5,0),SCENARIOS!$L$23)</f>
        <v>0</v>
      </c>
      <c r="AF1249" s="15">
        <f t="shared" si="282"/>
        <v>0</v>
      </c>
      <c r="AG1249" s="20">
        <f>IFERROR(VLOOKUP($E1249,INPUTS!$A$44:$G$103,6,0),SCENARIOS!$M$23)</f>
        <v>0</v>
      </c>
      <c r="AH1249" s="15">
        <f t="shared" si="283"/>
        <v>0</v>
      </c>
      <c r="AI1249" s="20">
        <f>IFERROR(VLOOKUP($E1249,INPUTS!$A$44:$G$103,7,0),SCENARIOS!$N$23)</f>
        <v>0</v>
      </c>
      <c r="AJ1249" s="15">
        <f t="shared" si="284"/>
        <v>0</v>
      </c>
      <c r="AL1249" t="str">
        <f t="shared" si="285"/>
        <v>MULTI</v>
      </c>
      <c r="AM1249" s="21">
        <f t="shared" si="286"/>
        <v>12456120.258875</v>
      </c>
      <c r="BL1249"/>
    </row>
    <row r="1250" s="1" customFormat="1" ht="15" customHeight="1" spans="1:64">
      <c r="A1250" s="70" t="s">
        <v>2282</v>
      </c>
      <c r="B1250" s="70" t="s">
        <v>571</v>
      </c>
      <c r="C1250" s="70" t="s">
        <v>572</v>
      </c>
      <c r="D1250" s="70" t="s">
        <v>929</v>
      </c>
      <c r="E1250" s="10" t="s">
        <v>432</v>
      </c>
      <c r="F1250" s="70" t="s">
        <v>431</v>
      </c>
      <c r="G1250" s="70" t="s">
        <v>173</v>
      </c>
      <c r="H1250" s="70" t="s">
        <v>1519</v>
      </c>
      <c r="I1250" s="70" t="s">
        <v>1519</v>
      </c>
      <c r="J1250" s="70" t="s">
        <v>1519</v>
      </c>
      <c r="K1250" s="70" t="s">
        <v>1520</v>
      </c>
      <c r="L1250" s="71" t="s">
        <v>291</v>
      </c>
      <c r="M1250" s="72">
        <v>45000</v>
      </c>
      <c r="N1250" s="76">
        <f t="shared" si="275"/>
        <v>123.287671232877</v>
      </c>
      <c r="O1250" s="15">
        <v>7200</v>
      </c>
      <c r="P1250" s="15">
        <f t="shared" si="276"/>
        <v>324000000</v>
      </c>
      <c r="Q1250" s="16">
        <f>IFERROR(VLOOKUP(G1250,SCENARIOS!$A$13:$E$18,2,0),0.025)</f>
        <v>0.04</v>
      </c>
      <c r="R1250" s="70">
        <f>IFERROR(VLOOKUP(L1250,INPUTS!$A$107:$B$120,2,0),0.0082)</f>
        <v>0.0079</v>
      </c>
      <c r="S1250" s="70">
        <f t="shared" si="277"/>
        <v>56.88</v>
      </c>
      <c r="T1250" s="15">
        <f t="shared" si="278"/>
        <v>2559600</v>
      </c>
      <c r="U1250" s="15">
        <f>T1250/INPUTS!$B$7*1000</f>
        <v>3199500000</v>
      </c>
      <c r="V1250" s="15">
        <f>T1250*INPUTS!$B$6</f>
        <v>8088336</v>
      </c>
      <c r="W1250" s="73" t="s">
        <v>521</v>
      </c>
      <c r="X1250" s="73" t="s">
        <v>396</v>
      </c>
      <c r="Y1250" s="74">
        <f>IFERROR(VLOOKUP(E1250,INPUTS!$A$44:$B$103,2,0),0)</f>
        <v>0</v>
      </c>
      <c r="Z1250" s="15">
        <f t="shared" si="279"/>
        <v>0</v>
      </c>
      <c r="AA1250" s="20">
        <f>IFERROR(VLOOKUP(E1250,INPUTS!$A$44:$C$103,3,0),SCENARIOS!$J$23)</f>
        <v>0</v>
      </c>
      <c r="AB1250" s="15">
        <f t="shared" si="280"/>
        <v>0</v>
      </c>
      <c r="AC1250" s="20">
        <f>IFERROR(VLOOKUP($E1250,INPUTS!$A$44:$G$103,4,0),SCENARIOS!$K$23)</f>
        <v>0</v>
      </c>
      <c r="AD1250" s="15">
        <f t="shared" si="281"/>
        <v>0</v>
      </c>
      <c r="AE1250" s="20">
        <f>IFERROR(VLOOKUP($E1250,INPUTS!$A$44:$G$103,5,0),SCENARIOS!$L$23)</f>
        <v>0</v>
      </c>
      <c r="AF1250" s="15">
        <f t="shared" si="282"/>
        <v>0</v>
      </c>
      <c r="AG1250" s="20">
        <f>IFERROR(VLOOKUP($E1250,INPUTS!$A$44:$G$103,6,0),SCENARIOS!$M$23)</f>
        <v>0</v>
      </c>
      <c r="AH1250" s="15">
        <f t="shared" si="283"/>
        <v>0</v>
      </c>
      <c r="AI1250" s="20">
        <f>IFERROR(VLOOKUP($E1250,INPUTS!$A$44:$G$103,7,0),SCENARIOS!$N$23)</f>
        <v>0</v>
      </c>
      <c r="AJ1250" s="15">
        <f t="shared" si="284"/>
        <v>0</v>
      </c>
      <c r="AL1250" t="str">
        <f t="shared" si="285"/>
        <v>MULTI</v>
      </c>
      <c r="AM1250" s="21">
        <f t="shared" si="286"/>
        <v>6823474.67407521</v>
      </c>
      <c r="BL1250"/>
    </row>
    <row r="1251" s="1" customFormat="1" ht="15" customHeight="1" spans="1:64">
      <c r="A1251" s="70" t="s">
        <v>2283</v>
      </c>
      <c r="B1251" s="70" t="s">
        <v>791</v>
      </c>
      <c r="C1251" s="70" t="s">
        <v>792</v>
      </c>
      <c r="D1251" s="70" t="s">
        <v>929</v>
      </c>
      <c r="E1251" s="10" t="s">
        <v>793</v>
      </c>
      <c r="F1251" s="70" t="s">
        <v>431</v>
      </c>
      <c r="G1251" s="70" t="s">
        <v>173</v>
      </c>
      <c r="H1251" s="70" t="s">
        <v>1519</v>
      </c>
      <c r="I1251" s="70" t="s">
        <v>1519</v>
      </c>
      <c r="J1251" s="70" t="s">
        <v>1519</v>
      </c>
      <c r="K1251" s="70" t="s">
        <v>1520</v>
      </c>
      <c r="L1251" s="71" t="s">
        <v>286</v>
      </c>
      <c r="M1251" s="72">
        <v>120000</v>
      </c>
      <c r="N1251" s="76">
        <f t="shared" si="275"/>
        <v>328.767123287671</v>
      </c>
      <c r="O1251" s="15">
        <v>1800</v>
      </c>
      <c r="P1251" s="15">
        <f t="shared" si="276"/>
        <v>216000000</v>
      </c>
      <c r="Q1251" s="16">
        <f>IFERROR(VLOOKUP(G1251,SCENARIOS!$A$13:$E$18,2,0),0.025)</f>
        <v>0.04</v>
      </c>
      <c r="R1251" s="70">
        <f>IFERROR(VLOOKUP(L1251,INPUTS!$A$107:$B$120,2,0),0.0082)</f>
        <v>0.0039</v>
      </c>
      <c r="S1251" s="70">
        <f t="shared" si="277"/>
        <v>7.02</v>
      </c>
      <c r="T1251" s="15">
        <f t="shared" si="278"/>
        <v>842400</v>
      </c>
      <c r="U1251" s="15">
        <f>T1251/INPUTS!$B$7*1000</f>
        <v>1053000000</v>
      </c>
      <c r="V1251" s="15">
        <f>T1251*INPUTS!$B$6</f>
        <v>2661984</v>
      </c>
      <c r="W1251" s="73" t="s">
        <v>521</v>
      </c>
      <c r="X1251" s="73" t="s">
        <v>396</v>
      </c>
      <c r="Y1251" s="74">
        <f>IFERROR(VLOOKUP(E1251,INPUTS!$A$44:$B$103,2,0),0)</f>
        <v>0</v>
      </c>
      <c r="Z1251" s="15">
        <f t="shared" si="279"/>
        <v>0</v>
      </c>
      <c r="AA1251" s="20">
        <f>IFERROR(VLOOKUP(E1251,INPUTS!$A$44:$C$103,3,0),SCENARIOS!$J$23)</f>
        <v>0</v>
      </c>
      <c r="AB1251" s="15">
        <f t="shared" si="280"/>
        <v>0</v>
      </c>
      <c r="AC1251" s="20">
        <f>IFERROR(VLOOKUP($E1251,INPUTS!$A$44:$G$103,4,0),SCENARIOS!$K$23)</f>
        <v>0</v>
      </c>
      <c r="AD1251" s="15">
        <f t="shared" si="281"/>
        <v>0</v>
      </c>
      <c r="AE1251" s="20">
        <f>IFERROR(VLOOKUP($E1251,INPUTS!$A$44:$G$103,5,0),SCENARIOS!$L$23)</f>
        <v>0</v>
      </c>
      <c r="AF1251" s="15">
        <f t="shared" si="282"/>
        <v>0</v>
      </c>
      <c r="AG1251" s="20">
        <f>IFERROR(VLOOKUP($E1251,INPUTS!$A$44:$G$103,6,0),SCENARIOS!$M$23)</f>
        <v>0</v>
      </c>
      <c r="AH1251" s="15">
        <f t="shared" si="283"/>
        <v>0</v>
      </c>
      <c r="AI1251" s="20">
        <f>IFERROR(VLOOKUP($E1251,INPUTS!$A$44:$G$103,7,0),SCENARIOS!$N$23)</f>
        <v>0</v>
      </c>
      <c r="AJ1251" s="15">
        <f t="shared" si="284"/>
        <v>0</v>
      </c>
      <c r="AL1251" t="str">
        <f t="shared" si="285"/>
        <v>MULTI</v>
      </c>
      <c r="AM1251" s="21">
        <f t="shared" si="286"/>
        <v>2245700.52564501</v>
      </c>
      <c r="BL1251"/>
    </row>
    <row r="1252" s="1" customFormat="1" ht="15" customHeight="1" spans="1:64">
      <c r="A1252" s="70" t="s">
        <v>2284</v>
      </c>
      <c r="B1252" s="70" t="s">
        <v>794</v>
      </c>
      <c r="C1252" s="70" t="s">
        <v>795</v>
      </c>
      <c r="D1252" s="70" t="s">
        <v>929</v>
      </c>
      <c r="E1252" s="10" t="s">
        <v>796</v>
      </c>
      <c r="F1252" s="70" t="s">
        <v>431</v>
      </c>
      <c r="G1252" s="70" t="s">
        <v>173</v>
      </c>
      <c r="H1252" s="70" t="s">
        <v>1519</v>
      </c>
      <c r="I1252" s="70" t="s">
        <v>1519</v>
      </c>
      <c r="J1252" s="70" t="s">
        <v>1519</v>
      </c>
      <c r="K1252" s="70" t="s">
        <v>1520</v>
      </c>
      <c r="L1252" s="71" t="s">
        <v>286</v>
      </c>
      <c r="M1252" s="72">
        <v>100000</v>
      </c>
      <c r="N1252" s="76">
        <f t="shared" si="275"/>
        <v>273.972602739726</v>
      </c>
      <c r="O1252" s="15">
        <v>1600</v>
      </c>
      <c r="P1252" s="15">
        <f t="shared" si="276"/>
        <v>160000000</v>
      </c>
      <c r="Q1252" s="16">
        <f>IFERROR(VLOOKUP(G1252,SCENARIOS!$A$13:$E$18,2,0),0.025)</f>
        <v>0.04</v>
      </c>
      <c r="R1252" s="70">
        <f>IFERROR(VLOOKUP(L1252,INPUTS!$A$107:$B$120,2,0),0.0082)</f>
        <v>0.0039</v>
      </c>
      <c r="S1252" s="70">
        <f t="shared" si="277"/>
        <v>6.24</v>
      </c>
      <c r="T1252" s="15">
        <f t="shared" si="278"/>
        <v>624000</v>
      </c>
      <c r="U1252" s="15">
        <f>T1252/INPUTS!$B$7*1000</f>
        <v>780000000</v>
      </c>
      <c r="V1252" s="15">
        <f>T1252*INPUTS!$B$6</f>
        <v>1971840</v>
      </c>
      <c r="W1252" s="73" t="s">
        <v>521</v>
      </c>
      <c r="X1252" s="73" t="s">
        <v>396</v>
      </c>
      <c r="Y1252" s="74">
        <f>IFERROR(VLOOKUP(E1252,INPUTS!$A$44:$B$103,2,0),0)</f>
        <v>0</v>
      </c>
      <c r="Z1252" s="15">
        <f t="shared" si="279"/>
        <v>0</v>
      </c>
      <c r="AA1252" s="20">
        <f>IFERROR(VLOOKUP(E1252,INPUTS!$A$44:$C$103,3,0),SCENARIOS!$J$23)</f>
        <v>0</v>
      </c>
      <c r="AB1252" s="15">
        <f t="shared" si="280"/>
        <v>0</v>
      </c>
      <c r="AC1252" s="20">
        <f>IFERROR(VLOOKUP($E1252,INPUTS!$A$44:$G$103,4,0),SCENARIOS!$K$23)</f>
        <v>0</v>
      </c>
      <c r="AD1252" s="15">
        <f t="shared" si="281"/>
        <v>0</v>
      </c>
      <c r="AE1252" s="20">
        <f>IFERROR(VLOOKUP($E1252,INPUTS!$A$44:$G$103,5,0),SCENARIOS!$L$23)</f>
        <v>0</v>
      </c>
      <c r="AF1252" s="15">
        <f t="shared" si="282"/>
        <v>0</v>
      </c>
      <c r="AG1252" s="20">
        <f>IFERROR(VLOOKUP($E1252,INPUTS!$A$44:$G$103,6,0),SCENARIOS!$M$23)</f>
        <v>0</v>
      </c>
      <c r="AH1252" s="15">
        <f t="shared" si="283"/>
        <v>0</v>
      </c>
      <c r="AI1252" s="20">
        <f>IFERROR(VLOOKUP($E1252,INPUTS!$A$44:$G$103,7,0),SCENARIOS!$N$23)</f>
        <v>0</v>
      </c>
      <c r="AJ1252" s="15">
        <f t="shared" si="284"/>
        <v>0</v>
      </c>
      <c r="AL1252" t="str">
        <f t="shared" si="285"/>
        <v>MULTI</v>
      </c>
      <c r="AM1252" s="21">
        <f t="shared" si="286"/>
        <v>1663481.87084815</v>
      </c>
      <c r="BL1252"/>
    </row>
    <row r="1253" s="1" customFormat="1" ht="15" customHeight="1" spans="1:64">
      <c r="A1253" s="70" t="s">
        <v>2285</v>
      </c>
      <c r="B1253" s="70" t="s">
        <v>797</v>
      </c>
      <c r="C1253" s="70" t="s">
        <v>798</v>
      </c>
      <c r="D1253" s="70" t="s">
        <v>929</v>
      </c>
      <c r="E1253" s="10" t="s">
        <v>567</v>
      </c>
      <c r="F1253" s="70" t="s">
        <v>431</v>
      </c>
      <c r="G1253" s="70" t="s">
        <v>173</v>
      </c>
      <c r="H1253" s="70" t="s">
        <v>1519</v>
      </c>
      <c r="I1253" s="70" t="s">
        <v>1519</v>
      </c>
      <c r="J1253" s="70" t="s">
        <v>1519</v>
      </c>
      <c r="K1253" s="70" t="s">
        <v>1520</v>
      </c>
      <c r="L1253" s="71" t="s">
        <v>286</v>
      </c>
      <c r="M1253" s="72">
        <v>150000</v>
      </c>
      <c r="N1253" s="76">
        <f t="shared" si="275"/>
        <v>410.958904109589</v>
      </c>
      <c r="O1253" s="15">
        <v>1400</v>
      </c>
      <c r="P1253" s="15">
        <f t="shared" si="276"/>
        <v>210000000</v>
      </c>
      <c r="Q1253" s="16">
        <f>IFERROR(VLOOKUP(G1253,SCENARIOS!$A$13:$E$18,2,0),0.025)</f>
        <v>0.04</v>
      </c>
      <c r="R1253" s="70">
        <f>IFERROR(VLOOKUP(L1253,INPUTS!$A$107:$B$120,2,0),0.0082)</f>
        <v>0.0039</v>
      </c>
      <c r="S1253" s="70">
        <f t="shared" si="277"/>
        <v>5.46</v>
      </c>
      <c r="T1253" s="15">
        <f t="shared" si="278"/>
        <v>819000</v>
      </c>
      <c r="U1253" s="15">
        <f>T1253/INPUTS!$B$7*1000</f>
        <v>1023750000</v>
      </c>
      <c r="V1253" s="15">
        <f>T1253*INPUTS!$B$6</f>
        <v>2588040</v>
      </c>
      <c r="W1253" s="73" t="s">
        <v>521</v>
      </c>
      <c r="X1253" s="73" t="s">
        <v>396</v>
      </c>
      <c r="Y1253" s="74">
        <f>IFERROR(VLOOKUP(E1253,INPUTS!$A$44:$B$103,2,0),0)</f>
        <v>0</v>
      </c>
      <c r="Z1253" s="15">
        <f t="shared" si="279"/>
        <v>0</v>
      </c>
      <c r="AA1253" s="20">
        <f>IFERROR(VLOOKUP(E1253,INPUTS!$A$44:$C$103,3,0),SCENARIOS!$J$23)</f>
        <v>0</v>
      </c>
      <c r="AB1253" s="15">
        <f t="shared" si="280"/>
        <v>0</v>
      </c>
      <c r="AC1253" s="20">
        <f>IFERROR(VLOOKUP($E1253,INPUTS!$A$44:$G$103,4,0),SCENARIOS!$K$23)</f>
        <v>0</v>
      </c>
      <c r="AD1253" s="15">
        <f t="shared" si="281"/>
        <v>0</v>
      </c>
      <c r="AE1253" s="20">
        <f>IFERROR(VLOOKUP($E1253,INPUTS!$A$44:$G$103,5,0),SCENARIOS!$L$23)</f>
        <v>0</v>
      </c>
      <c r="AF1253" s="15">
        <f t="shared" si="282"/>
        <v>0</v>
      </c>
      <c r="AG1253" s="20">
        <f>IFERROR(VLOOKUP($E1253,INPUTS!$A$44:$G$103,6,0),SCENARIOS!$M$23)</f>
        <v>0</v>
      </c>
      <c r="AH1253" s="15">
        <f t="shared" si="283"/>
        <v>0</v>
      </c>
      <c r="AI1253" s="20">
        <f>IFERROR(VLOOKUP($E1253,INPUTS!$A$44:$G$103,7,0),SCENARIOS!$N$23)</f>
        <v>0</v>
      </c>
      <c r="AJ1253" s="15">
        <f t="shared" si="284"/>
        <v>0</v>
      </c>
      <c r="AL1253" t="str">
        <f t="shared" si="285"/>
        <v>MULTI</v>
      </c>
      <c r="AM1253" s="21">
        <f t="shared" si="286"/>
        <v>2183319.9554882</v>
      </c>
      <c r="BL1253"/>
    </row>
    <row r="1254" s="1" customFormat="1" ht="15" customHeight="1" spans="1:64">
      <c r="A1254" s="70" t="s">
        <v>2286</v>
      </c>
      <c r="B1254" s="70" t="s">
        <v>799</v>
      </c>
      <c r="C1254" s="70" t="s">
        <v>800</v>
      </c>
      <c r="D1254" s="70" t="s">
        <v>929</v>
      </c>
      <c r="E1254" s="10" t="s">
        <v>2287</v>
      </c>
      <c r="F1254" s="70" t="s">
        <v>431</v>
      </c>
      <c r="G1254" s="70" t="s">
        <v>173</v>
      </c>
      <c r="H1254" s="70" t="s">
        <v>1519</v>
      </c>
      <c r="I1254" s="70" t="s">
        <v>1519</v>
      </c>
      <c r="J1254" s="70" t="s">
        <v>1519</v>
      </c>
      <c r="K1254" s="70" t="s">
        <v>1520</v>
      </c>
      <c r="L1254" s="71" t="s">
        <v>286</v>
      </c>
      <c r="M1254" s="72">
        <v>80000</v>
      </c>
      <c r="N1254" s="76">
        <f t="shared" si="275"/>
        <v>219.178082191781</v>
      </c>
      <c r="O1254" s="15">
        <v>1500</v>
      </c>
      <c r="P1254" s="15">
        <f t="shared" si="276"/>
        <v>120000000</v>
      </c>
      <c r="Q1254" s="16">
        <f>IFERROR(VLOOKUP(G1254,SCENARIOS!$A$13:$E$18,2,0),0.025)</f>
        <v>0.04</v>
      </c>
      <c r="R1254" s="70">
        <f>IFERROR(VLOOKUP(L1254,INPUTS!$A$107:$B$120,2,0),0.0082)</f>
        <v>0.0039</v>
      </c>
      <c r="S1254" s="70">
        <f t="shared" si="277"/>
        <v>5.85</v>
      </c>
      <c r="T1254" s="15">
        <f t="shared" si="278"/>
        <v>468000</v>
      </c>
      <c r="U1254" s="15">
        <f>T1254/INPUTS!$B$7*1000</f>
        <v>585000000</v>
      </c>
      <c r="V1254" s="15">
        <f>T1254*INPUTS!$B$6</f>
        <v>1478880</v>
      </c>
      <c r="W1254" s="73" t="s">
        <v>521</v>
      </c>
      <c r="X1254" s="73" t="s">
        <v>396</v>
      </c>
      <c r="Y1254" s="74">
        <f>IFERROR(VLOOKUP(E1254,INPUTS!$A$44:$B$103,2,0),0)</f>
        <v>0</v>
      </c>
      <c r="Z1254" s="15">
        <f t="shared" si="279"/>
        <v>0</v>
      </c>
      <c r="AA1254" s="20">
        <f>IFERROR(VLOOKUP(E1254,INPUTS!$A$44:$C$103,3,0),SCENARIOS!$J$23)</f>
        <v>0</v>
      </c>
      <c r="AB1254" s="15">
        <f t="shared" si="280"/>
        <v>0</v>
      </c>
      <c r="AC1254" s="20">
        <f>IFERROR(VLOOKUP($E1254,INPUTS!$A$44:$G$103,4,0),SCENARIOS!$K$23)</f>
        <v>0</v>
      </c>
      <c r="AD1254" s="15">
        <f t="shared" si="281"/>
        <v>0</v>
      </c>
      <c r="AE1254" s="20">
        <f>IFERROR(VLOOKUP($E1254,INPUTS!$A$44:$G$103,5,0),SCENARIOS!$L$23)</f>
        <v>0</v>
      </c>
      <c r="AF1254" s="15">
        <f t="shared" si="282"/>
        <v>0</v>
      </c>
      <c r="AG1254" s="20">
        <f>IFERROR(VLOOKUP($E1254,INPUTS!$A$44:$G$103,6,0),SCENARIOS!$M$23)</f>
        <v>0</v>
      </c>
      <c r="AH1254" s="15">
        <f t="shared" si="283"/>
        <v>0</v>
      </c>
      <c r="AI1254" s="20">
        <f>IFERROR(VLOOKUP($E1254,INPUTS!$A$44:$G$103,7,0),SCENARIOS!$N$23)</f>
        <v>0</v>
      </c>
      <c r="AJ1254" s="15">
        <f t="shared" si="284"/>
        <v>0</v>
      </c>
      <c r="AL1254" t="str">
        <f t="shared" si="285"/>
        <v>MULTI</v>
      </c>
      <c r="AM1254" s="21">
        <f t="shared" si="286"/>
        <v>1247611.40313611</v>
      </c>
      <c r="BL1254"/>
    </row>
    <row r="1255" s="1" customFormat="1" ht="15" customHeight="1" spans="1:64">
      <c r="A1255" s="70" t="s">
        <v>2288</v>
      </c>
      <c r="B1255" s="70" t="s">
        <v>802</v>
      </c>
      <c r="C1255" s="70" t="s">
        <v>803</v>
      </c>
      <c r="D1255" s="70" t="s">
        <v>929</v>
      </c>
      <c r="E1255" s="10" t="s">
        <v>2289</v>
      </c>
      <c r="F1255" s="70" t="s">
        <v>431</v>
      </c>
      <c r="G1255" s="70" t="s">
        <v>173</v>
      </c>
      <c r="H1255" s="70" t="s">
        <v>1519</v>
      </c>
      <c r="I1255" s="70" t="s">
        <v>1519</v>
      </c>
      <c r="J1255" s="70" t="s">
        <v>1519</v>
      </c>
      <c r="K1255" s="70" t="s">
        <v>1520</v>
      </c>
      <c r="L1255" s="71" t="s">
        <v>279</v>
      </c>
      <c r="M1255" s="72">
        <v>60000</v>
      </c>
      <c r="N1255" s="76">
        <f t="shared" si="275"/>
        <v>164.383561643836</v>
      </c>
      <c r="O1255" s="15">
        <v>1700</v>
      </c>
      <c r="P1255" s="15">
        <f t="shared" si="276"/>
        <v>102000000</v>
      </c>
      <c r="Q1255" s="16">
        <f>IFERROR(VLOOKUP(G1255,SCENARIOS!$A$13:$E$18,2,0),0.025)</f>
        <v>0.04</v>
      </c>
      <c r="R1255" s="70">
        <f>IFERROR(VLOOKUP(L1255,INPUTS!$A$107:$B$120,2,0),0.0082)</f>
        <v>0.0039</v>
      </c>
      <c r="S1255" s="70">
        <f t="shared" si="277"/>
        <v>6.63</v>
      </c>
      <c r="T1255" s="15">
        <f t="shared" si="278"/>
        <v>397800</v>
      </c>
      <c r="U1255" s="15">
        <f>T1255/INPUTS!$B$7*1000</f>
        <v>497250000</v>
      </c>
      <c r="V1255" s="15">
        <f>T1255*INPUTS!$B$6</f>
        <v>1257048</v>
      </c>
      <c r="W1255" s="73" t="s">
        <v>521</v>
      </c>
      <c r="X1255" s="73" t="s">
        <v>396</v>
      </c>
      <c r="Y1255" s="74">
        <f>IFERROR(VLOOKUP(E1255,INPUTS!$A$44:$B$103,2,0),0)</f>
        <v>0</v>
      </c>
      <c r="Z1255" s="15">
        <f t="shared" si="279"/>
        <v>0</v>
      </c>
      <c r="AA1255" s="20">
        <f>IFERROR(VLOOKUP(E1255,INPUTS!$A$44:$C$103,3,0),SCENARIOS!$J$23)</f>
        <v>0</v>
      </c>
      <c r="AB1255" s="15">
        <f t="shared" si="280"/>
        <v>0</v>
      </c>
      <c r="AC1255" s="20">
        <f>IFERROR(VLOOKUP($E1255,INPUTS!$A$44:$G$103,4,0),SCENARIOS!$K$23)</f>
        <v>0</v>
      </c>
      <c r="AD1255" s="15">
        <f t="shared" si="281"/>
        <v>0</v>
      </c>
      <c r="AE1255" s="20">
        <f>IFERROR(VLOOKUP($E1255,INPUTS!$A$44:$G$103,5,0),SCENARIOS!$L$23)</f>
        <v>0</v>
      </c>
      <c r="AF1255" s="15">
        <f t="shared" si="282"/>
        <v>0</v>
      </c>
      <c r="AG1255" s="20">
        <f>IFERROR(VLOOKUP($E1255,INPUTS!$A$44:$G$103,6,0),SCENARIOS!$M$23)</f>
        <v>0</v>
      </c>
      <c r="AH1255" s="15">
        <f t="shared" si="283"/>
        <v>0</v>
      </c>
      <c r="AI1255" s="20">
        <f>IFERROR(VLOOKUP($E1255,INPUTS!$A$44:$G$103,7,0),SCENARIOS!$N$23)</f>
        <v>0</v>
      </c>
      <c r="AJ1255" s="15">
        <f t="shared" si="284"/>
        <v>0</v>
      </c>
      <c r="AL1255" t="str">
        <f t="shared" si="285"/>
        <v>MULTI</v>
      </c>
      <c r="AM1255" s="21">
        <f t="shared" si="286"/>
        <v>1060469.6926657</v>
      </c>
      <c r="BL1255"/>
    </row>
    <row r="1256" s="1" customFormat="1" ht="15" customHeight="1" spans="1:64">
      <c r="A1256" s="70" t="s">
        <v>2290</v>
      </c>
      <c r="B1256" s="70" t="s">
        <v>805</v>
      </c>
      <c r="C1256" s="70" t="s">
        <v>806</v>
      </c>
      <c r="D1256" s="70" t="s">
        <v>929</v>
      </c>
      <c r="E1256" s="10" t="s">
        <v>2287</v>
      </c>
      <c r="F1256" s="70" t="s">
        <v>431</v>
      </c>
      <c r="G1256" s="70" t="s">
        <v>173</v>
      </c>
      <c r="H1256" s="70" t="s">
        <v>1519</v>
      </c>
      <c r="I1256" s="70" t="s">
        <v>1519</v>
      </c>
      <c r="J1256" s="70" t="s">
        <v>1519</v>
      </c>
      <c r="K1256" s="70" t="s">
        <v>1520</v>
      </c>
      <c r="L1256" s="71" t="s">
        <v>279</v>
      </c>
      <c r="M1256" s="72">
        <v>80000</v>
      </c>
      <c r="N1256" s="76">
        <f t="shared" si="275"/>
        <v>219.178082191781</v>
      </c>
      <c r="O1256" s="15">
        <v>1600</v>
      </c>
      <c r="P1256" s="15">
        <f t="shared" si="276"/>
        <v>128000000</v>
      </c>
      <c r="Q1256" s="16">
        <f>IFERROR(VLOOKUP(G1256,SCENARIOS!$A$13:$E$18,2,0),0.025)</f>
        <v>0.04</v>
      </c>
      <c r="R1256" s="70">
        <f>IFERROR(VLOOKUP(L1256,INPUTS!$A$107:$B$120,2,0),0.0082)</f>
        <v>0.0039</v>
      </c>
      <c r="S1256" s="70">
        <f t="shared" si="277"/>
        <v>6.24</v>
      </c>
      <c r="T1256" s="15">
        <f t="shared" si="278"/>
        <v>499200</v>
      </c>
      <c r="U1256" s="15">
        <f>T1256/INPUTS!$B$7*1000</f>
        <v>624000000</v>
      </c>
      <c r="V1256" s="15">
        <f>T1256*INPUTS!$B$6</f>
        <v>1577472</v>
      </c>
      <c r="W1256" s="73" t="s">
        <v>521</v>
      </c>
      <c r="X1256" s="73" t="s">
        <v>396</v>
      </c>
      <c r="Y1256" s="74">
        <f>IFERROR(VLOOKUP(E1256,INPUTS!$A$44:$B$103,2,0),0)</f>
        <v>0</v>
      </c>
      <c r="Z1256" s="15">
        <f t="shared" si="279"/>
        <v>0</v>
      </c>
      <c r="AA1256" s="20">
        <f>IFERROR(VLOOKUP(E1256,INPUTS!$A$44:$C$103,3,0),SCENARIOS!$J$23)</f>
        <v>0</v>
      </c>
      <c r="AB1256" s="15">
        <f t="shared" si="280"/>
        <v>0</v>
      </c>
      <c r="AC1256" s="20">
        <f>IFERROR(VLOOKUP($E1256,INPUTS!$A$44:$G$103,4,0),SCENARIOS!$K$23)</f>
        <v>0</v>
      </c>
      <c r="AD1256" s="15">
        <f t="shared" si="281"/>
        <v>0</v>
      </c>
      <c r="AE1256" s="20">
        <f>IFERROR(VLOOKUP($E1256,INPUTS!$A$44:$G$103,5,0),SCENARIOS!$L$23)</f>
        <v>0</v>
      </c>
      <c r="AF1256" s="15">
        <f t="shared" si="282"/>
        <v>0</v>
      </c>
      <c r="AG1256" s="20">
        <f>IFERROR(VLOOKUP($E1256,INPUTS!$A$44:$G$103,6,0),SCENARIOS!$M$23)</f>
        <v>0</v>
      </c>
      <c r="AH1256" s="15">
        <f t="shared" si="283"/>
        <v>0</v>
      </c>
      <c r="AI1256" s="20">
        <f>IFERROR(VLOOKUP($E1256,INPUTS!$A$44:$G$103,7,0),SCENARIOS!$N$23)</f>
        <v>0</v>
      </c>
      <c r="AJ1256" s="15">
        <f t="shared" si="284"/>
        <v>0</v>
      </c>
      <c r="AL1256" t="str">
        <f t="shared" si="285"/>
        <v>MULTI</v>
      </c>
      <c r="AM1256" s="21">
        <f t="shared" si="286"/>
        <v>1330785.49667852</v>
      </c>
      <c r="BL1256"/>
    </row>
    <row r="1257" s="1" customFormat="1" ht="15" customHeight="1" spans="1:64">
      <c r="A1257" s="70" t="s">
        <v>2291</v>
      </c>
      <c r="B1257" s="70" t="s">
        <v>807</v>
      </c>
      <c r="C1257" s="70" t="s">
        <v>808</v>
      </c>
      <c r="D1257" s="70" t="s">
        <v>929</v>
      </c>
      <c r="E1257" s="10" t="s">
        <v>567</v>
      </c>
      <c r="F1257" s="70" t="s">
        <v>431</v>
      </c>
      <c r="G1257" s="70" t="s">
        <v>173</v>
      </c>
      <c r="H1257" s="70" t="s">
        <v>1519</v>
      </c>
      <c r="I1257" s="70" t="s">
        <v>1519</v>
      </c>
      <c r="J1257" s="70" t="s">
        <v>1519</v>
      </c>
      <c r="K1257" s="70" t="s">
        <v>1520</v>
      </c>
      <c r="L1257" s="71" t="s">
        <v>286</v>
      </c>
      <c r="M1257" s="72">
        <v>100000</v>
      </c>
      <c r="N1257" s="76">
        <f t="shared" si="275"/>
        <v>273.972602739726</v>
      </c>
      <c r="O1257" s="15">
        <v>1700</v>
      </c>
      <c r="P1257" s="15">
        <f t="shared" si="276"/>
        <v>170000000</v>
      </c>
      <c r="Q1257" s="16">
        <f>IFERROR(VLOOKUP(G1257,SCENARIOS!$A$13:$E$18,2,0),0.025)</f>
        <v>0.04</v>
      </c>
      <c r="R1257" s="70">
        <f>IFERROR(VLOOKUP(L1257,INPUTS!$A$107:$B$120,2,0),0.0082)</f>
        <v>0.0039</v>
      </c>
      <c r="S1257" s="70">
        <f t="shared" si="277"/>
        <v>6.63</v>
      </c>
      <c r="T1257" s="15">
        <f t="shared" si="278"/>
        <v>663000</v>
      </c>
      <c r="U1257" s="15">
        <f>T1257/INPUTS!$B$7*1000</f>
        <v>828750000</v>
      </c>
      <c r="V1257" s="15">
        <f>T1257*INPUTS!$B$6</f>
        <v>2095080</v>
      </c>
      <c r="W1257" s="73" t="s">
        <v>521</v>
      </c>
      <c r="X1257" s="73" t="s">
        <v>396</v>
      </c>
      <c r="Y1257" s="74">
        <f>IFERROR(VLOOKUP(E1257,INPUTS!$A$44:$B$103,2,0),0)</f>
        <v>0</v>
      </c>
      <c r="Z1257" s="15">
        <f t="shared" si="279"/>
        <v>0</v>
      </c>
      <c r="AA1257" s="20">
        <f>IFERROR(VLOOKUP(E1257,INPUTS!$A$44:$C$103,3,0),SCENARIOS!$J$23)</f>
        <v>0</v>
      </c>
      <c r="AB1257" s="15">
        <f t="shared" si="280"/>
        <v>0</v>
      </c>
      <c r="AC1257" s="20">
        <f>IFERROR(VLOOKUP($E1257,INPUTS!$A$44:$G$103,4,0),SCENARIOS!$K$23)</f>
        <v>0</v>
      </c>
      <c r="AD1257" s="15">
        <f t="shared" si="281"/>
        <v>0</v>
      </c>
      <c r="AE1257" s="20">
        <f>IFERROR(VLOOKUP($E1257,INPUTS!$A$44:$G$103,5,0),SCENARIOS!$L$23)</f>
        <v>0</v>
      </c>
      <c r="AF1257" s="15">
        <f t="shared" si="282"/>
        <v>0</v>
      </c>
      <c r="AG1257" s="20">
        <f>IFERROR(VLOOKUP($E1257,INPUTS!$A$44:$G$103,6,0),SCENARIOS!$M$23)</f>
        <v>0</v>
      </c>
      <c r="AH1257" s="15">
        <f t="shared" si="283"/>
        <v>0</v>
      </c>
      <c r="AI1257" s="20">
        <f>IFERROR(VLOOKUP($E1257,INPUTS!$A$44:$G$103,7,0),SCENARIOS!$N$23)</f>
        <v>0</v>
      </c>
      <c r="AJ1257" s="15">
        <f t="shared" si="284"/>
        <v>0</v>
      </c>
      <c r="AL1257" t="str">
        <f t="shared" si="285"/>
        <v>MULTI</v>
      </c>
      <c r="AM1257" s="21">
        <f t="shared" si="286"/>
        <v>1767449.48777616</v>
      </c>
      <c r="BL1257"/>
    </row>
    <row r="1258" s="1" customFormat="1" ht="15" customHeight="1" spans="1:64">
      <c r="A1258" s="70" t="s">
        <v>2292</v>
      </c>
      <c r="B1258" s="70" t="s">
        <v>809</v>
      </c>
      <c r="C1258" s="70" t="s">
        <v>810</v>
      </c>
      <c r="D1258" s="70" t="s">
        <v>929</v>
      </c>
      <c r="E1258" s="10" t="s">
        <v>811</v>
      </c>
      <c r="F1258" s="70" t="s">
        <v>431</v>
      </c>
      <c r="G1258" s="70" t="s">
        <v>173</v>
      </c>
      <c r="H1258" s="70" t="s">
        <v>1519</v>
      </c>
      <c r="I1258" s="70" t="s">
        <v>1519</v>
      </c>
      <c r="J1258" s="70" t="s">
        <v>1519</v>
      </c>
      <c r="K1258" s="70" t="s">
        <v>1520</v>
      </c>
      <c r="L1258" s="71" t="s">
        <v>286</v>
      </c>
      <c r="M1258" s="72">
        <v>70000</v>
      </c>
      <c r="N1258" s="76">
        <f t="shared" si="275"/>
        <v>191.780821917808</v>
      </c>
      <c r="O1258" s="15">
        <v>1900</v>
      </c>
      <c r="P1258" s="15">
        <f t="shared" si="276"/>
        <v>133000000</v>
      </c>
      <c r="Q1258" s="16">
        <f>IFERROR(VLOOKUP(G1258,SCENARIOS!$A$13:$E$18,2,0),0.025)</f>
        <v>0.04</v>
      </c>
      <c r="R1258" s="70">
        <f>IFERROR(VLOOKUP(L1258,INPUTS!$A$107:$B$120,2,0),0.0082)</f>
        <v>0.0039</v>
      </c>
      <c r="S1258" s="70">
        <f t="shared" si="277"/>
        <v>7.41</v>
      </c>
      <c r="T1258" s="15">
        <f t="shared" si="278"/>
        <v>518700</v>
      </c>
      <c r="U1258" s="15">
        <f>T1258/INPUTS!$B$7*1000</f>
        <v>648375000</v>
      </c>
      <c r="V1258" s="15">
        <f>T1258*INPUTS!$B$6</f>
        <v>1639092</v>
      </c>
      <c r="W1258" s="73" t="s">
        <v>521</v>
      </c>
      <c r="X1258" s="73" t="s">
        <v>396</v>
      </c>
      <c r="Y1258" s="74">
        <f>IFERROR(VLOOKUP(E1258,INPUTS!$A$44:$B$103,2,0),0)</f>
        <v>0</v>
      </c>
      <c r="Z1258" s="15">
        <f t="shared" si="279"/>
        <v>0</v>
      </c>
      <c r="AA1258" s="20">
        <f>IFERROR(VLOOKUP(E1258,INPUTS!$A$44:$C$103,3,0),SCENARIOS!$J$23)</f>
        <v>0</v>
      </c>
      <c r="AB1258" s="15">
        <f t="shared" si="280"/>
        <v>0</v>
      </c>
      <c r="AC1258" s="20">
        <f>IFERROR(VLOOKUP($E1258,INPUTS!$A$44:$G$103,4,0),SCENARIOS!$K$23)</f>
        <v>0</v>
      </c>
      <c r="AD1258" s="15">
        <f t="shared" si="281"/>
        <v>0</v>
      </c>
      <c r="AE1258" s="20">
        <f>IFERROR(VLOOKUP($E1258,INPUTS!$A$44:$G$103,5,0),SCENARIOS!$L$23)</f>
        <v>0</v>
      </c>
      <c r="AF1258" s="15">
        <f t="shared" si="282"/>
        <v>0</v>
      </c>
      <c r="AG1258" s="20">
        <f>IFERROR(VLOOKUP($E1258,INPUTS!$A$44:$G$103,6,0),SCENARIOS!$M$23)</f>
        <v>0</v>
      </c>
      <c r="AH1258" s="15">
        <f t="shared" si="283"/>
        <v>0</v>
      </c>
      <c r="AI1258" s="20">
        <f>IFERROR(VLOOKUP($E1258,INPUTS!$A$44:$G$103,7,0),SCENARIOS!$N$23)</f>
        <v>0</v>
      </c>
      <c r="AJ1258" s="15">
        <f t="shared" si="284"/>
        <v>0</v>
      </c>
      <c r="AL1258" t="str">
        <f t="shared" si="285"/>
        <v>MULTI</v>
      </c>
      <c r="AM1258" s="21">
        <f t="shared" si="286"/>
        <v>1382769.30514253</v>
      </c>
      <c r="BL1258"/>
    </row>
    <row r="1259" s="1" customFormat="1" ht="15" customHeight="1" spans="1:64">
      <c r="A1259" s="70" t="s">
        <v>2293</v>
      </c>
      <c r="B1259" s="70" t="s">
        <v>573</v>
      </c>
      <c r="C1259" s="70" t="s">
        <v>574</v>
      </c>
      <c r="D1259" s="70" t="s">
        <v>929</v>
      </c>
      <c r="E1259" s="10" t="s">
        <v>576</v>
      </c>
      <c r="F1259" s="70" t="s">
        <v>575</v>
      </c>
      <c r="G1259" s="70" t="s">
        <v>173</v>
      </c>
      <c r="H1259" s="70" t="s">
        <v>1519</v>
      </c>
      <c r="I1259" s="70" t="s">
        <v>1519</v>
      </c>
      <c r="J1259" s="70" t="s">
        <v>1519</v>
      </c>
      <c r="K1259" s="70" t="s">
        <v>1520</v>
      </c>
      <c r="L1259" s="71" t="s">
        <v>291</v>
      </c>
      <c r="M1259" s="72">
        <v>55000</v>
      </c>
      <c r="N1259" s="76">
        <f t="shared" si="275"/>
        <v>150.684931506849</v>
      </c>
      <c r="O1259" s="15">
        <v>6800</v>
      </c>
      <c r="P1259" s="15">
        <f t="shared" si="276"/>
        <v>374000000</v>
      </c>
      <c r="Q1259" s="16">
        <f>IFERROR(VLOOKUP(G1259,SCENARIOS!$A$13:$E$18,2,0),0.025)</f>
        <v>0.04</v>
      </c>
      <c r="R1259" s="70">
        <f>IFERROR(VLOOKUP(L1259,INPUTS!$A$107:$B$120,2,0),0.0082)</f>
        <v>0.0079</v>
      </c>
      <c r="S1259" s="70">
        <f t="shared" si="277"/>
        <v>53.72</v>
      </c>
      <c r="T1259" s="15">
        <f t="shared" si="278"/>
        <v>2954600</v>
      </c>
      <c r="U1259" s="15">
        <f>T1259/INPUTS!$B$7*1000</f>
        <v>3693250000</v>
      </c>
      <c r="V1259" s="15">
        <f>T1259*INPUTS!$B$6</f>
        <v>9336536</v>
      </c>
      <c r="W1259" s="73" t="s">
        <v>521</v>
      </c>
      <c r="X1259" s="73" t="s">
        <v>396</v>
      </c>
      <c r="Y1259" s="74">
        <f>IFERROR(VLOOKUP(E1259,INPUTS!$A$44:$B$103,2,0),0)</f>
        <v>0</v>
      </c>
      <c r="Z1259" s="15">
        <f t="shared" si="279"/>
        <v>0</v>
      </c>
      <c r="AA1259" s="20">
        <f>IFERROR(VLOOKUP(E1259,INPUTS!$A$44:$C$103,3,0),SCENARIOS!$J$23)</f>
        <v>0</v>
      </c>
      <c r="AB1259" s="15">
        <f t="shared" si="280"/>
        <v>0</v>
      </c>
      <c r="AC1259" s="20">
        <f>IFERROR(VLOOKUP($E1259,INPUTS!$A$44:$G$103,4,0),SCENARIOS!$K$23)</f>
        <v>0</v>
      </c>
      <c r="AD1259" s="15">
        <f t="shared" si="281"/>
        <v>0</v>
      </c>
      <c r="AE1259" s="20">
        <f>IFERROR(VLOOKUP($E1259,INPUTS!$A$44:$G$103,5,0),SCENARIOS!$L$23)</f>
        <v>0</v>
      </c>
      <c r="AF1259" s="15">
        <f t="shared" si="282"/>
        <v>0</v>
      </c>
      <c r="AG1259" s="20">
        <f>IFERROR(VLOOKUP($E1259,INPUTS!$A$44:$G$103,6,0),SCENARIOS!$M$23)</f>
        <v>0</v>
      </c>
      <c r="AH1259" s="15">
        <f t="shared" si="283"/>
        <v>0</v>
      </c>
      <c r="AI1259" s="20">
        <f>IFERROR(VLOOKUP($E1259,INPUTS!$A$44:$G$103,7,0),SCENARIOS!$N$23)</f>
        <v>0</v>
      </c>
      <c r="AJ1259" s="15">
        <f t="shared" si="284"/>
        <v>0</v>
      </c>
      <c r="AL1259" t="str">
        <f t="shared" si="285"/>
        <v>MULTI</v>
      </c>
      <c r="AM1259" s="21">
        <f t="shared" si="286"/>
        <v>7876480.02501274</v>
      </c>
      <c r="BL1259"/>
    </row>
    <row r="1260" s="1" customFormat="1" ht="15" customHeight="1" spans="1:64">
      <c r="A1260" s="70" t="s">
        <v>2294</v>
      </c>
      <c r="B1260" s="70" t="s">
        <v>812</v>
      </c>
      <c r="C1260" s="70" t="s">
        <v>813</v>
      </c>
      <c r="D1260" s="70" t="s">
        <v>929</v>
      </c>
      <c r="E1260" s="10" t="s">
        <v>814</v>
      </c>
      <c r="F1260" s="70" t="s">
        <v>575</v>
      </c>
      <c r="G1260" s="70" t="s">
        <v>173</v>
      </c>
      <c r="H1260" s="70" t="s">
        <v>1519</v>
      </c>
      <c r="I1260" s="70" t="s">
        <v>1519</v>
      </c>
      <c r="J1260" s="70" t="s">
        <v>1519</v>
      </c>
      <c r="K1260" s="70" t="s">
        <v>1520</v>
      </c>
      <c r="L1260" s="71" t="s">
        <v>286</v>
      </c>
      <c r="M1260" s="72">
        <v>80000</v>
      </c>
      <c r="N1260" s="76">
        <f t="shared" si="275"/>
        <v>219.178082191781</v>
      </c>
      <c r="O1260" s="15">
        <v>3200</v>
      </c>
      <c r="P1260" s="15">
        <f t="shared" si="276"/>
        <v>256000000</v>
      </c>
      <c r="Q1260" s="16">
        <f>IFERROR(VLOOKUP(G1260,SCENARIOS!$A$13:$E$18,2,0),0.025)</f>
        <v>0.04</v>
      </c>
      <c r="R1260" s="70">
        <f>IFERROR(VLOOKUP(L1260,INPUTS!$A$107:$B$120,2,0),0.0082)</f>
        <v>0.0039</v>
      </c>
      <c r="S1260" s="70">
        <f t="shared" si="277"/>
        <v>12.48</v>
      </c>
      <c r="T1260" s="15">
        <f t="shared" si="278"/>
        <v>998400</v>
      </c>
      <c r="U1260" s="15">
        <f>T1260/INPUTS!$B$7*1000</f>
        <v>1248000000</v>
      </c>
      <c r="V1260" s="15">
        <f>T1260*INPUTS!$B$6</f>
        <v>3154944</v>
      </c>
      <c r="W1260" s="73" t="s">
        <v>521</v>
      </c>
      <c r="X1260" s="73" t="s">
        <v>396</v>
      </c>
      <c r="Y1260" s="74">
        <f>IFERROR(VLOOKUP(E1260,INPUTS!$A$44:$B$103,2,0),0)</f>
        <v>0</v>
      </c>
      <c r="Z1260" s="15">
        <f t="shared" si="279"/>
        <v>0</v>
      </c>
      <c r="AA1260" s="20">
        <f>IFERROR(VLOOKUP(E1260,INPUTS!$A$44:$C$103,3,0),SCENARIOS!$J$23)</f>
        <v>0</v>
      </c>
      <c r="AB1260" s="15">
        <f t="shared" si="280"/>
        <v>0</v>
      </c>
      <c r="AC1260" s="20">
        <f>IFERROR(VLOOKUP($E1260,INPUTS!$A$44:$G$103,4,0),SCENARIOS!$K$23)</f>
        <v>0</v>
      </c>
      <c r="AD1260" s="15">
        <f t="shared" si="281"/>
        <v>0</v>
      </c>
      <c r="AE1260" s="20">
        <f>IFERROR(VLOOKUP($E1260,INPUTS!$A$44:$G$103,5,0),SCENARIOS!$L$23)</f>
        <v>0</v>
      </c>
      <c r="AF1260" s="15">
        <f t="shared" si="282"/>
        <v>0</v>
      </c>
      <c r="AG1260" s="20">
        <f>IFERROR(VLOOKUP($E1260,INPUTS!$A$44:$G$103,6,0),SCENARIOS!$M$23)</f>
        <v>0</v>
      </c>
      <c r="AH1260" s="15">
        <f t="shared" si="283"/>
        <v>0</v>
      </c>
      <c r="AI1260" s="20">
        <f>IFERROR(VLOOKUP($E1260,INPUTS!$A$44:$G$103,7,0),SCENARIOS!$N$23)</f>
        <v>0</v>
      </c>
      <c r="AJ1260" s="15">
        <f t="shared" si="284"/>
        <v>0</v>
      </c>
      <c r="AL1260" t="str">
        <f t="shared" si="285"/>
        <v>MULTI</v>
      </c>
      <c r="AM1260" s="21">
        <f t="shared" si="286"/>
        <v>2661570.99335704</v>
      </c>
      <c r="BL1260"/>
    </row>
    <row r="1261" s="1" customFormat="1" ht="15" customHeight="1" spans="1:64">
      <c r="A1261" s="70" t="s">
        <v>2295</v>
      </c>
      <c r="B1261" s="70" t="s">
        <v>577</v>
      </c>
      <c r="C1261" s="70" t="s">
        <v>578</v>
      </c>
      <c r="D1261" s="70" t="s">
        <v>929</v>
      </c>
      <c r="E1261" s="10" t="s">
        <v>576</v>
      </c>
      <c r="F1261" s="70" t="s">
        <v>575</v>
      </c>
      <c r="G1261" s="70" t="s">
        <v>173</v>
      </c>
      <c r="H1261" s="70" t="s">
        <v>1519</v>
      </c>
      <c r="I1261" s="70" t="s">
        <v>1519</v>
      </c>
      <c r="J1261" s="70" t="s">
        <v>1519</v>
      </c>
      <c r="K1261" s="70" t="s">
        <v>1520</v>
      </c>
      <c r="L1261" s="71" t="s">
        <v>282</v>
      </c>
      <c r="M1261" s="72">
        <v>35000</v>
      </c>
      <c r="N1261" s="76">
        <f t="shared" si="275"/>
        <v>95.8904109589041</v>
      </c>
      <c r="O1261" s="15">
        <v>4200</v>
      </c>
      <c r="P1261" s="15">
        <f t="shared" si="276"/>
        <v>147000000</v>
      </c>
      <c r="Q1261" s="16">
        <f>IFERROR(VLOOKUP(G1261,SCENARIOS!$A$13:$E$18,2,0),0.025)</f>
        <v>0.04</v>
      </c>
      <c r="R1261" s="70">
        <f>IFERROR(VLOOKUP(L1261,INPUTS!$A$107:$B$120,2,0),0.0082)</f>
        <v>0.0042</v>
      </c>
      <c r="S1261" s="70">
        <f t="shared" si="277"/>
        <v>17.64</v>
      </c>
      <c r="T1261" s="15">
        <f t="shared" si="278"/>
        <v>617400</v>
      </c>
      <c r="U1261" s="15">
        <f>T1261/INPUTS!$B$7*1000</f>
        <v>771750000</v>
      </c>
      <c r="V1261" s="15">
        <f>T1261*INPUTS!$B$6</f>
        <v>1950984</v>
      </c>
      <c r="W1261" s="73" t="s">
        <v>521</v>
      </c>
      <c r="X1261" s="73" t="s">
        <v>396</v>
      </c>
      <c r="Y1261" s="74">
        <f>IFERROR(VLOOKUP(E1261,INPUTS!$A$44:$B$103,2,0),0)</f>
        <v>0</v>
      </c>
      <c r="Z1261" s="15">
        <f t="shared" si="279"/>
        <v>0</v>
      </c>
      <c r="AA1261" s="20">
        <f>IFERROR(VLOOKUP(E1261,INPUTS!$A$44:$C$103,3,0),SCENARIOS!$J$23)</f>
        <v>0</v>
      </c>
      <c r="AB1261" s="15">
        <f t="shared" si="280"/>
        <v>0</v>
      </c>
      <c r="AC1261" s="20">
        <f>IFERROR(VLOOKUP($E1261,INPUTS!$A$44:$G$103,4,0),SCENARIOS!$K$23)</f>
        <v>0</v>
      </c>
      <c r="AD1261" s="15">
        <f t="shared" si="281"/>
        <v>0</v>
      </c>
      <c r="AE1261" s="20">
        <f>IFERROR(VLOOKUP($E1261,INPUTS!$A$44:$G$103,5,0),SCENARIOS!$L$23)</f>
        <v>0</v>
      </c>
      <c r="AF1261" s="15">
        <f t="shared" si="282"/>
        <v>0</v>
      </c>
      <c r="AG1261" s="20">
        <f>IFERROR(VLOOKUP($E1261,INPUTS!$A$44:$G$103,6,0),SCENARIOS!$M$23)</f>
        <v>0</v>
      </c>
      <c r="AH1261" s="15">
        <f t="shared" si="283"/>
        <v>0</v>
      </c>
      <c r="AI1261" s="20">
        <f>IFERROR(VLOOKUP($E1261,INPUTS!$A$44:$G$103,7,0),SCENARIOS!$N$23)</f>
        <v>0</v>
      </c>
      <c r="AJ1261" s="15">
        <f t="shared" si="284"/>
        <v>0</v>
      </c>
      <c r="AL1261" t="str">
        <f t="shared" si="285"/>
        <v>MULTI</v>
      </c>
      <c r="AM1261" s="21">
        <f t="shared" si="286"/>
        <v>1645887.35106034</v>
      </c>
      <c r="BL1261"/>
    </row>
    <row r="1262" s="1" customFormat="1" ht="15" customHeight="1" spans="1:64">
      <c r="A1262" s="70" t="s">
        <v>2296</v>
      </c>
      <c r="B1262" s="70" t="s">
        <v>815</v>
      </c>
      <c r="C1262" s="70" t="s">
        <v>816</v>
      </c>
      <c r="D1262" s="70" t="s">
        <v>929</v>
      </c>
      <c r="E1262" s="10" t="s">
        <v>576</v>
      </c>
      <c r="F1262" s="70" t="s">
        <v>575</v>
      </c>
      <c r="G1262" s="70" t="s">
        <v>173</v>
      </c>
      <c r="H1262" s="70" t="s">
        <v>1519</v>
      </c>
      <c r="I1262" s="70" t="s">
        <v>1519</v>
      </c>
      <c r="J1262" s="70" t="s">
        <v>1519</v>
      </c>
      <c r="K1262" s="70" t="s">
        <v>1520</v>
      </c>
      <c r="L1262" s="71" t="s">
        <v>286</v>
      </c>
      <c r="M1262" s="72">
        <v>200000</v>
      </c>
      <c r="N1262" s="76">
        <f t="shared" si="275"/>
        <v>547.945205479452</v>
      </c>
      <c r="O1262" s="15">
        <v>1300</v>
      </c>
      <c r="P1262" s="15">
        <f t="shared" si="276"/>
        <v>260000000</v>
      </c>
      <c r="Q1262" s="16">
        <f>IFERROR(VLOOKUP(G1262,SCENARIOS!$A$13:$E$18,2,0),0.025)</f>
        <v>0.04</v>
      </c>
      <c r="R1262" s="70">
        <f>IFERROR(VLOOKUP(L1262,INPUTS!$A$107:$B$120,2,0),0.0082)</f>
        <v>0.0039</v>
      </c>
      <c r="S1262" s="70">
        <f t="shared" si="277"/>
        <v>5.07</v>
      </c>
      <c r="T1262" s="15">
        <f t="shared" si="278"/>
        <v>1014000</v>
      </c>
      <c r="U1262" s="15">
        <f>T1262/INPUTS!$B$7*1000</f>
        <v>1267500000</v>
      </c>
      <c r="V1262" s="15">
        <f>T1262*INPUTS!$B$6</f>
        <v>3204240</v>
      </c>
      <c r="W1262" s="73" t="s">
        <v>521</v>
      </c>
      <c r="X1262" s="73" t="s">
        <v>396</v>
      </c>
      <c r="Y1262" s="74">
        <f>IFERROR(VLOOKUP(E1262,INPUTS!$A$44:$B$103,2,0),0)</f>
        <v>0</v>
      </c>
      <c r="Z1262" s="15">
        <f t="shared" si="279"/>
        <v>0</v>
      </c>
      <c r="AA1262" s="20">
        <f>IFERROR(VLOOKUP(E1262,INPUTS!$A$44:$C$103,3,0),SCENARIOS!$J$23)</f>
        <v>0</v>
      </c>
      <c r="AB1262" s="15">
        <f t="shared" si="280"/>
        <v>0</v>
      </c>
      <c r="AC1262" s="20">
        <f>IFERROR(VLOOKUP($E1262,INPUTS!$A$44:$G$103,4,0),SCENARIOS!$K$23)</f>
        <v>0</v>
      </c>
      <c r="AD1262" s="15">
        <f t="shared" si="281"/>
        <v>0</v>
      </c>
      <c r="AE1262" s="20">
        <f>IFERROR(VLOOKUP($E1262,INPUTS!$A$44:$G$103,5,0),SCENARIOS!$L$23)</f>
        <v>0</v>
      </c>
      <c r="AF1262" s="15">
        <f t="shared" si="282"/>
        <v>0</v>
      </c>
      <c r="AG1262" s="20">
        <f>IFERROR(VLOOKUP($E1262,INPUTS!$A$44:$G$103,6,0),SCENARIOS!$M$23)</f>
        <v>0</v>
      </c>
      <c r="AH1262" s="15">
        <f t="shared" si="283"/>
        <v>0</v>
      </c>
      <c r="AI1262" s="20">
        <f>IFERROR(VLOOKUP($E1262,INPUTS!$A$44:$G$103,7,0),SCENARIOS!$N$23)</f>
        <v>0</v>
      </c>
      <c r="AJ1262" s="15">
        <f t="shared" si="284"/>
        <v>0</v>
      </c>
      <c r="AL1262" t="str">
        <f t="shared" si="285"/>
        <v>MULTI</v>
      </c>
      <c r="AM1262" s="21">
        <f t="shared" si="286"/>
        <v>2703158.04012825</v>
      </c>
      <c r="BL1262"/>
    </row>
    <row r="1263" s="1" customFormat="1" ht="15" customHeight="1" spans="1:64">
      <c r="A1263" s="70" t="s">
        <v>2297</v>
      </c>
      <c r="B1263" s="70" t="s">
        <v>817</v>
      </c>
      <c r="C1263" s="70" t="s">
        <v>818</v>
      </c>
      <c r="D1263" s="70" t="s">
        <v>929</v>
      </c>
      <c r="E1263" s="10" t="s">
        <v>576</v>
      </c>
      <c r="F1263" s="70" t="s">
        <v>575</v>
      </c>
      <c r="G1263" s="70" t="s">
        <v>173</v>
      </c>
      <c r="H1263" s="70" t="s">
        <v>1519</v>
      </c>
      <c r="I1263" s="70" t="s">
        <v>1519</v>
      </c>
      <c r="J1263" s="70" t="s">
        <v>1519</v>
      </c>
      <c r="K1263" s="70" t="s">
        <v>1520</v>
      </c>
      <c r="L1263" s="71" t="s">
        <v>279</v>
      </c>
      <c r="M1263" s="72">
        <v>150000</v>
      </c>
      <c r="N1263" s="76">
        <f t="shared" si="275"/>
        <v>410.958904109589</v>
      </c>
      <c r="O1263" s="15">
        <v>1200</v>
      </c>
      <c r="P1263" s="15">
        <f t="shared" si="276"/>
        <v>180000000</v>
      </c>
      <c r="Q1263" s="16">
        <f>IFERROR(VLOOKUP(G1263,SCENARIOS!$A$13:$E$18,2,0),0.025)</f>
        <v>0.04</v>
      </c>
      <c r="R1263" s="70">
        <f>IFERROR(VLOOKUP(L1263,INPUTS!$A$107:$B$120,2,0),0.0082)</f>
        <v>0.0039</v>
      </c>
      <c r="S1263" s="70">
        <f t="shared" si="277"/>
        <v>4.68</v>
      </c>
      <c r="T1263" s="15">
        <f t="shared" si="278"/>
        <v>702000</v>
      </c>
      <c r="U1263" s="15">
        <f>T1263/INPUTS!$B$7*1000</f>
        <v>877500000</v>
      </c>
      <c r="V1263" s="15">
        <f>T1263*INPUTS!$B$6</f>
        <v>2218320</v>
      </c>
      <c r="W1263" s="73" t="s">
        <v>521</v>
      </c>
      <c r="X1263" s="73" t="s">
        <v>396</v>
      </c>
      <c r="Y1263" s="74">
        <f>IFERROR(VLOOKUP(E1263,INPUTS!$A$44:$B$103,2,0),0)</f>
        <v>0</v>
      </c>
      <c r="Z1263" s="15">
        <f t="shared" si="279"/>
        <v>0</v>
      </c>
      <c r="AA1263" s="20">
        <f>IFERROR(VLOOKUP(E1263,INPUTS!$A$44:$C$103,3,0),SCENARIOS!$J$23)</f>
        <v>0</v>
      </c>
      <c r="AB1263" s="15">
        <f t="shared" si="280"/>
        <v>0</v>
      </c>
      <c r="AC1263" s="20">
        <f>IFERROR(VLOOKUP($E1263,INPUTS!$A$44:$G$103,4,0),SCENARIOS!$K$23)</f>
        <v>0</v>
      </c>
      <c r="AD1263" s="15">
        <f t="shared" si="281"/>
        <v>0</v>
      </c>
      <c r="AE1263" s="20">
        <f>IFERROR(VLOOKUP($E1263,INPUTS!$A$44:$G$103,5,0),SCENARIOS!$L$23)</f>
        <v>0</v>
      </c>
      <c r="AF1263" s="15">
        <f t="shared" si="282"/>
        <v>0</v>
      </c>
      <c r="AG1263" s="20">
        <f>IFERROR(VLOOKUP($E1263,INPUTS!$A$44:$G$103,6,0),SCENARIOS!$M$23)</f>
        <v>0</v>
      </c>
      <c r="AH1263" s="15">
        <f t="shared" si="283"/>
        <v>0</v>
      </c>
      <c r="AI1263" s="20">
        <f>IFERROR(VLOOKUP($E1263,INPUTS!$A$44:$G$103,7,0),SCENARIOS!$N$23)</f>
        <v>0</v>
      </c>
      <c r="AJ1263" s="15">
        <f t="shared" si="284"/>
        <v>0</v>
      </c>
      <c r="AL1263" t="str">
        <f t="shared" si="285"/>
        <v>MULTI</v>
      </c>
      <c r="AM1263" s="21">
        <f t="shared" si="286"/>
        <v>1871417.10470417</v>
      </c>
      <c r="BL1263"/>
    </row>
    <row r="1264" s="1" customFormat="1" ht="15" customHeight="1" spans="1:64">
      <c r="A1264" s="70" t="s">
        <v>2298</v>
      </c>
      <c r="B1264" s="70" t="s">
        <v>820</v>
      </c>
      <c r="C1264" s="70" t="s">
        <v>821</v>
      </c>
      <c r="D1264" s="70" t="s">
        <v>929</v>
      </c>
      <c r="E1264" s="10" t="s">
        <v>819</v>
      </c>
      <c r="F1264" s="70" t="s">
        <v>575</v>
      </c>
      <c r="G1264" s="70" t="s">
        <v>173</v>
      </c>
      <c r="H1264" s="70" t="s">
        <v>1519</v>
      </c>
      <c r="I1264" s="70" t="s">
        <v>1519</v>
      </c>
      <c r="J1264" s="70" t="s">
        <v>1519</v>
      </c>
      <c r="K1264" s="70" t="s">
        <v>1520</v>
      </c>
      <c r="L1264" s="71" t="s">
        <v>279</v>
      </c>
      <c r="M1264" s="72">
        <v>100000</v>
      </c>
      <c r="N1264" s="76">
        <f t="shared" si="275"/>
        <v>273.972602739726</v>
      </c>
      <c r="O1264" s="15">
        <v>1500</v>
      </c>
      <c r="P1264" s="15">
        <f t="shared" si="276"/>
        <v>150000000</v>
      </c>
      <c r="Q1264" s="16">
        <f>IFERROR(VLOOKUP(G1264,SCENARIOS!$A$13:$E$18,2,0),0.025)</f>
        <v>0.04</v>
      </c>
      <c r="R1264" s="70">
        <f>IFERROR(VLOOKUP(L1264,INPUTS!$A$107:$B$120,2,0),0.0082)</f>
        <v>0.0039</v>
      </c>
      <c r="S1264" s="70">
        <f t="shared" si="277"/>
        <v>5.85</v>
      </c>
      <c r="T1264" s="15">
        <f t="shared" si="278"/>
        <v>585000</v>
      </c>
      <c r="U1264" s="15">
        <f>T1264/INPUTS!$B$7*1000</f>
        <v>731250000</v>
      </c>
      <c r="V1264" s="15">
        <f>T1264*INPUTS!$B$6</f>
        <v>1848600</v>
      </c>
      <c r="W1264" s="73" t="s">
        <v>521</v>
      </c>
      <c r="X1264" s="73" t="s">
        <v>396</v>
      </c>
      <c r="Y1264" s="74">
        <f>IFERROR(VLOOKUP(E1264,INPUTS!$A$44:$B$103,2,0),0)</f>
        <v>0</v>
      </c>
      <c r="Z1264" s="15">
        <f t="shared" si="279"/>
        <v>0</v>
      </c>
      <c r="AA1264" s="20">
        <f>IFERROR(VLOOKUP(E1264,INPUTS!$A$44:$C$103,3,0),SCENARIOS!$J$23)</f>
        <v>0</v>
      </c>
      <c r="AB1264" s="15">
        <f t="shared" si="280"/>
        <v>0</v>
      </c>
      <c r="AC1264" s="20">
        <f>IFERROR(VLOOKUP($E1264,INPUTS!$A$44:$G$103,4,0),SCENARIOS!$K$23)</f>
        <v>0</v>
      </c>
      <c r="AD1264" s="15">
        <f t="shared" si="281"/>
        <v>0</v>
      </c>
      <c r="AE1264" s="20">
        <f>IFERROR(VLOOKUP($E1264,INPUTS!$A$44:$G$103,5,0),SCENARIOS!$L$23)</f>
        <v>0</v>
      </c>
      <c r="AF1264" s="15">
        <f t="shared" si="282"/>
        <v>0</v>
      </c>
      <c r="AG1264" s="20">
        <f>IFERROR(VLOOKUP($E1264,INPUTS!$A$44:$G$103,6,0),SCENARIOS!$M$23)</f>
        <v>0</v>
      </c>
      <c r="AH1264" s="15">
        <f t="shared" si="283"/>
        <v>0</v>
      </c>
      <c r="AI1264" s="20">
        <f>IFERROR(VLOOKUP($E1264,INPUTS!$A$44:$G$103,7,0),SCENARIOS!$N$23)</f>
        <v>0</v>
      </c>
      <c r="AJ1264" s="15">
        <f t="shared" si="284"/>
        <v>0</v>
      </c>
      <c r="AL1264" t="str">
        <f t="shared" si="285"/>
        <v>MULTI</v>
      </c>
      <c r="AM1264" s="21">
        <f t="shared" si="286"/>
        <v>1559514.25392014</v>
      </c>
      <c r="BL1264"/>
    </row>
    <row r="1265" s="1" customFormat="1" ht="15" customHeight="1" spans="1:64">
      <c r="A1265" s="70" t="s">
        <v>2299</v>
      </c>
      <c r="B1265" s="70" t="s">
        <v>573</v>
      </c>
      <c r="C1265" s="70" t="s">
        <v>574</v>
      </c>
      <c r="D1265" s="70" t="s">
        <v>929</v>
      </c>
      <c r="E1265" s="10" t="s">
        <v>819</v>
      </c>
      <c r="F1265" s="70" t="s">
        <v>575</v>
      </c>
      <c r="G1265" s="70" t="s">
        <v>173</v>
      </c>
      <c r="H1265" s="70" t="s">
        <v>1519</v>
      </c>
      <c r="I1265" s="70" t="s">
        <v>1519</v>
      </c>
      <c r="J1265" s="70" t="s">
        <v>1519</v>
      </c>
      <c r="K1265" s="70" t="s">
        <v>1520</v>
      </c>
      <c r="L1265" s="71" t="s">
        <v>295</v>
      </c>
      <c r="M1265" s="72">
        <v>40000</v>
      </c>
      <c r="N1265" s="76">
        <f t="shared" si="275"/>
        <v>109.58904109589</v>
      </c>
      <c r="O1265" s="15">
        <v>7500</v>
      </c>
      <c r="P1265" s="15">
        <f t="shared" si="276"/>
        <v>300000000</v>
      </c>
      <c r="Q1265" s="16">
        <f>IFERROR(VLOOKUP(G1265,SCENARIOS!$A$13:$E$18,2,0),0.025)</f>
        <v>0.04</v>
      </c>
      <c r="R1265" s="70">
        <f>IFERROR(VLOOKUP(L1265,INPUTS!$A$107:$B$120,2,0),0.0082)</f>
        <v>0.0089</v>
      </c>
      <c r="S1265" s="70">
        <f t="shared" si="277"/>
        <v>66.75</v>
      </c>
      <c r="T1265" s="15">
        <f t="shared" si="278"/>
        <v>2670000</v>
      </c>
      <c r="U1265" s="15">
        <f>T1265/INPUTS!$B$7*1000</f>
        <v>3337500000</v>
      </c>
      <c r="V1265" s="15">
        <f>T1265*INPUTS!$B$6</f>
        <v>8437200</v>
      </c>
      <c r="W1265" s="73" t="s">
        <v>521</v>
      </c>
      <c r="X1265" s="73" t="s">
        <v>396</v>
      </c>
      <c r="Y1265" s="74">
        <f>IFERROR(VLOOKUP(E1265,INPUTS!$A$44:$B$103,2,0),0)</f>
        <v>0</v>
      </c>
      <c r="Z1265" s="15">
        <f t="shared" si="279"/>
        <v>0</v>
      </c>
      <c r="AA1265" s="20">
        <f>IFERROR(VLOOKUP(E1265,INPUTS!$A$44:$C$103,3,0),SCENARIOS!$J$23)</f>
        <v>0</v>
      </c>
      <c r="AB1265" s="15">
        <f t="shared" si="280"/>
        <v>0</v>
      </c>
      <c r="AC1265" s="20">
        <f>IFERROR(VLOOKUP($E1265,INPUTS!$A$44:$G$103,4,0),SCENARIOS!$K$23)</f>
        <v>0</v>
      </c>
      <c r="AD1265" s="15">
        <f t="shared" si="281"/>
        <v>0</v>
      </c>
      <c r="AE1265" s="20">
        <f>IFERROR(VLOOKUP($E1265,INPUTS!$A$44:$G$103,5,0),SCENARIOS!$L$23)</f>
        <v>0</v>
      </c>
      <c r="AF1265" s="15">
        <f t="shared" si="282"/>
        <v>0</v>
      </c>
      <c r="AG1265" s="20">
        <f>IFERROR(VLOOKUP($E1265,INPUTS!$A$44:$G$103,6,0),SCENARIOS!$M$23)</f>
        <v>0</v>
      </c>
      <c r="AH1265" s="15">
        <f t="shared" si="283"/>
        <v>0</v>
      </c>
      <c r="AI1265" s="20">
        <f>IFERROR(VLOOKUP($E1265,INPUTS!$A$44:$G$103,7,0),SCENARIOS!$N$23)</f>
        <v>0</v>
      </c>
      <c r="AJ1265" s="15">
        <f t="shared" si="284"/>
        <v>0</v>
      </c>
      <c r="AL1265" t="str">
        <f t="shared" si="285"/>
        <v>MULTI</v>
      </c>
      <c r="AM1265" s="21">
        <f t="shared" si="286"/>
        <v>7117783.00507142</v>
      </c>
      <c r="BL1265"/>
    </row>
    <row r="1266" s="1" customFormat="1" ht="15" customHeight="1" spans="1:64">
      <c r="A1266" s="70" t="s">
        <v>2300</v>
      </c>
      <c r="B1266" s="70" t="s">
        <v>550</v>
      </c>
      <c r="C1266" s="70" t="s">
        <v>551</v>
      </c>
      <c r="D1266" s="70" t="s">
        <v>929</v>
      </c>
      <c r="E1266" s="10" t="s">
        <v>552</v>
      </c>
      <c r="F1266" s="70" t="s">
        <v>548</v>
      </c>
      <c r="G1266" s="70" t="s">
        <v>173</v>
      </c>
      <c r="H1266" s="70" t="s">
        <v>1519</v>
      </c>
      <c r="I1266" s="70" t="s">
        <v>1519</v>
      </c>
      <c r="J1266" s="70" t="s">
        <v>1519</v>
      </c>
      <c r="K1266" s="70" t="s">
        <v>1520</v>
      </c>
      <c r="L1266" s="71" t="s">
        <v>279</v>
      </c>
      <c r="M1266" s="72">
        <v>220000</v>
      </c>
      <c r="N1266" s="76">
        <f t="shared" si="275"/>
        <v>602.739726027397</v>
      </c>
      <c r="O1266" s="15">
        <v>1100</v>
      </c>
      <c r="P1266" s="15">
        <f t="shared" si="276"/>
        <v>242000000</v>
      </c>
      <c r="Q1266" s="16">
        <f>IFERROR(VLOOKUP(G1266,SCENARIOS!$A$13:$E$18,2,0),0.025)</f>
        <v>0.04</v>
      </c>
      <c r="R1266" s="70">
        <f>IFERROR(VLOOKUP(L1266,INPUTS!$A$107:$B$120,2,0),0.0082)</f>
        <v>0.0039</v>
      </c>
      <c r="S1266" s="70">
        <f t="shared" si="277"/>
        <v>4.29</v>
      </c>
      <c r="T1266" s="15">
        <f t="shared" si="278"/>
        <v>943800</v>
      </c>
      <c r="U1266" s="15">
        <f>T1266/INPUTS!$B$7*1000</f>
        <v>1179750000</v>
      </c>
      <c r="V1266" s="15">
        <f>T1266*INPUTS!$B$6</f>
        <v>2982408</v>
      </c>
      <c r="W1266" s="73" t="s">
        <v>521</v>
      </c>
      <c r="X1266" s="73" t="s">
        <v>396</v>
      </c>
      <c r="Y1266" s="74">
        <f>IFERROR(VLOOKUP(E1266,INPUTS!$A$44:$B$103,2,0),0)</f>
        <v>0</v>
      </c>
      <c r="Z1266" s="15">
        <f t="shared" si="279"/>
        <v>0</v>
      </c>
      <c r="AA1266" s="20">
        <f>IFERROR(VLOOKUP(E1266,INPUTS!$A$44:$C$103,3,0),SCENARIOS!$J$23)</f>
        <v>0</v>
      </c>
      <c r="AB1266" s="15">
        <f t="shared" si="280"/>
        <v>0</v>
      </c>
      <c r="AC1266" s="20">
        <f>IFERROR(VLOOKUP($E1266,INPUTS!$A$44:$G$103,4,0),SCENARIOS!$K$23)</f>
        <v>0</v>
      </c>
      <c r="AD1266" s="15">
        <f t="shared" si="281"/>
        <v>0</v>
      </c>
      <c r="AE1266" s="20">
        <f>IFERROR(VLOOKUP($E1266,INPUTS!$A$44:$G$103,5,0),SCENARIOS!$L$23)</f>
        <v>0</v>
      </c>
      <c r="AF1266" s="15">
        <f t="shared" si="282"/>
        <v>0</v>
      </c>
      <c r="AG1266" s="20">
        <f>IFERROR(VLOOKUP($E1266,INPUTS!$A$44:$G$103,6,0),SCENARIOS!$M$23)</f>
        <v>0</v>
      </c>
      <c r="AH1266" s="15">
        <f t="shared" si="283"/>
        <v>0</v>
      </c>
      <c r="AI1266" s="20">
        <f>IFERROR(VLOOKUP($E1266,INPUTS!$A$44:$G$103,7,0),SCENARIOS!$N$23)</f>
        <v>0</v>
      </c>
      <c r="AJ1266" s="15">
        <f t="shared" si="284"/>
        <v>0</v>
      </c>
      <c r="AL1266" t="str">
        <f t="shared" si="285"/>
        <v>MULTI</v>
      </c>
      <c r="AM1266" s="21">
        <f t="shared" si="286"/>
        <v>2516016.32965783</v>
      </c>
      <c r="BL1266"/>
    </row>
    <row r="1267" s="1" customFormat="1" ht="15" customHeight="1" spans="1:64">
      <c r="A1267" s="70" t="s">
        <v>2301</v>
      </c>
      <c r="B1267" s="70" t="s">
        <v>822</v>
      </c>
      <c r="C1267" s="70" t="s">
        <v>823</v>
      </c>
      <c r="D1267" s="70" t="s">
        <v>929</v>
      </c>
      <c r="E1267" s="10" t="s">
        <v>2302</v>
      </c>
      <c r="F1267" s="70" t="s">
        <v>548</v>
      </c>
      <c r="G1267" s="70" t="s">
        <v>173</v>
      </c>
      <c r="H1267" s="70" t="s">
        <v>1519</v>
      </c>
      <c r="I1267" s="70" t="s">
        <v>1519</v>
      </c>
      <c r="J1267" s="70" t="s">
        <v>1519</v>
      </c>
      <c r="K1267" s="70" t="s">
        <v>1520</v>
      </c>
      <c r="L1267" s="71" t="s">
        <v>279</v>
      </c>
      <c r="M1267" s="72">
        <v>80000</v>
      </c>
      <c r="N1267" s="76">
        <f t="shared" si="275"/>
        <v>219.178082191781</v>
      </c>
      <c r="O1267" s="15">
        <v>1800</v>
      </c>
      <c r="P1267" s="15">
        <f t="shared" si="276"/>
        <v>144000000</v>
      </c>
      <c r="Q1267" s="16">
        <f>IFERROR(VLOOKUP(G1267,SCENARIOS!$A$13:$E$18,2,0),0.025)</f>
        <v>0.04</v>
      </c>
      <c r="R1267" s="70">
        <f>IFERROR(VLOOKUP(L1267,INPUTS!$A$107:$B$120,2,0),0.0082)</f>
        <v>0.0039</v>
      </c>
      <c r="S1267" s="70">
        <f t="shared" si="277"/>
        <v>7.02</v>
      </c>
      <c r="T1267" s="15">
        <f t="shared" si="278"/>
        <v>561600</v>
      </c>
      <c r="U1267" s="15">
        <f>T1267/INPUTS!$B$7*1000</f>
        <v>702000000</v>
      </c>
      <c r="V1267" s="15">
        <f>T1267*INPUTS!$B$6</f>
        <v>1774656</v>
      </c>
      <c r="W1267" s="73" t="s">
        <v>521</v>
      </c>
      <c r="X1267" s="73" t="s">
        <v>396</v>
      </c>
      <c r="Y1267" s="74">
        <f>IFERROR(VLOOKUP(E1267,INPUTS!$A$44:$B$103,2,0),0)</f>
        <v>0</v>
      </c>
      <c r="Z1267" s="15">
        <f t="shared" si="279"/>
        <v>0</v>
      </c>
      <c r="AA1267" s="20">
        <f>IFERROR(VLOOKUP(E1267,INPUTS!$A$44:$C$103,3,0),SCENARIOS!$J$23)</f>
        <v>0</v>
      </c>
      <c r="AB1267" s="15">
        <f t="shared" si="280"/>
        <v>0</v>
      </c>
      <c r="AC1267" s="20">
        <f>IFERROR(VLOOKUP($E1267,INPUTS!$A$44:$G$103,4,0),SCENARIOS!$K$23)</f>
        <v>0</v>
      </c>
      <c r="AD1267" s="15">
        <f t="shared" si="281"/>
        <v>0</v>
      </c>
      <c r="AE1267" s="20">
        <f>IFERROR(VLOOKUP($E1267,INPUTS!$A$44:$G$103,5,0),SCENARIOS!$L$23)</f>
        <v>0</v>
      </c>
      <c r="AF1267" s="15">
        <f t="shared" si="282"/>
        <v>0</v>
      </c>
      <c r="AG1267" s="20">
        <f>IFERROR(VLOOKUP($E1267,INPUTS!$A$44:$G$103,6,0),SCENARIOS!$M$23)</f>
        <v>0</v>
      </c>
      <c r="AH1267" s="15">
        <f t="shared" si="283"/>
        <v>0</v>
      </c>
      <c r="AI1267" s="20">
        <f>IFERROR(VLOOKUP($E1267,INPUTS!$A$44:$G$103,7,0),SCENARIOS!$N$23)</f>
        <v>0</v>
      </c>
      <c r="AJ1267" s="15">
        <f t="shared" si="284"/>
        <v>0</v>
      </c>
      <c r="AL1267" t="str">
        <f t="shared" si="285"/>
        <v>MULTI</v>
      </c>
      <c r="AM1267" s="21">
        <f t="shared" si="286"/>
        <v>1497133.68376334</v>
      </c>
      <c r="BL1267"/>
    </row>
    <row r="1268" s="1" customFormat="1" ht="15" customHeight="1" spans="1:64">
      <c r="A1268" s="70" t="s">
        <v>2303</v>
      </c>
      <c r="B1268" s="70" t="s">
        <v>824</v>
      </c>
      <c r="C1268" s="70" t="s">
        <v>825</v>
      </c>
      <c r="D1268" s="70" t="s">
        <v>929</v>
      </c>
      <c r="E1268" s="10" t="s">
        <v>549</v>
      </c>
      <c r="F1268" s="70" t="s">
        <v>548</v>
      </c>
      <c r="G1268" s="70" t="s">
        <v>173</v>
      </c>
      <c r="H1268" s="70" t="s">
        <v>1519</v>
      </c>
      <c r="I1268" s="70" t="s">
        <v>1519</v>
      </c>
      <c r="J1268" s="70" t="s">
        <v>1519</v>
      </c>
      <c r="K1268" s="70" t="s">
        <v>1520</v>
      </c>
      <c r="L1268" s="71" t="s">
        <v>279</v>
      </c>
      <c r="M1268" s="72">
        <v>100000</v>
      </c>
      <c r="N1268" s="76">
        <f t="shared" si="275"/>
        <v>273.972602739726</v>
      </c>
      <c r="O1268" s="15">
        <v>1500</v>
      </c>
      <c r="P1268" s="15">
        <f t="shared" si="276"/>
        <v>150000000</v>
      </c>
      <c r="Q1268" s="16">
        <f>IFERROR(VLOOKUP(G1268,SCENARIOS!$A$13:$E$18,2,0),0.025)</f>
        <v>0.04</v>
      </c>
      <c r="R1268" s="70">
        <f>IFERROR(VLOOKUP(L1268,INPUTS!$A$107:$B$120,2,0),0.0082)</f>
        <v>0.0039</v>
      </c>
      <c r="S1268" s="70">
        <f t="shared" si="277"/>
        <v>5.85</v>
      </c>
      <c r="T1268" s="15">
        <f t="shared" si="278"/>
        <v>585000</v>
      </c>
      <c r="U1268" s="15">
        <f>T1268/INPUTS!$B$7*1000</f>
        <v>731250000</v>
      </c>
      <c r="V1268" s="15">
        <f>T1268*INPUTS!$B$6</f>
        <v>1848600</v>
      </c>
      <c r="W1268" s="73" t="s">
        <v>521</v>
      </c>
      <c r="X1268" s="73" t="s">
        <v>396</v>
      </c>
      <c r="Y1268" s="74">
        <f>IFERROR(VLOOKUP(E1268,INPUTS!$A$44:$B$103,2,0),0)</f>
        <v>0</v>
      </c>
      <c r="Z1268" s="15">
        <f t="shared" si="279"/>
        <v>0</v>
      </c>
      <c r="AA1268" s="20">
        <f>IFERROR(VLOOKUP(E1268,INPUTS!$A$44:$C$103,3,0),SCENARIOS!$J$23)</f>
        <v>0</v>
      </c>
      <c r="AB1268" s="15">
        <f t="shared" si="280"/>
        <v>0</v>
      </c>
      <c r="AC1268" s="20">
        <f>IFERROR(VLOOKUP($E1268,INPUTS!$A$44:$G$103,4,0),SCENARIOS!$K$23)</f>
        <v>0</v>
      </c>
      <c r="AD1268" s="15">
        <f t="shared" si="281"/>
        <v>0</v>
      </c>
      <c r="AE1268" s="20">
        <f>IFERROR(VLOOKUP($E1268,INPUTS!$A$44:$G$103,5,0),SCENARIOS!$L$23)</f>
        <v>0</v>
      </c>
      <c r="AF1268" s="15">
        <f t="shared" si="282"/>
        <v>0</v>
      </c>
      <c r="AG1268" s="20">
        <f>IFERROR(VLOOKUP($E1268,INPUTS!$A$44:$G$103,6,0),SCENARIOS!$M$23)</f>
        <v>0</v>
      </c>
      <c r="AH1268" s="15">
        <f t="shared" si="283"/>
        <v>0</v>
      </c>
      <c r="AI1268" s="20">
        <f>IFERROR(VLOOKUP($E1268,INPUTS!$A$44:$G$103,7,0),SCENARIOS!$N$23)</f>
        <v>0</v>
      </c>
      <c r="AJ1268" s="15">
        <f t="shared" si="284"/>
        <v>0</v>
      </c>
      <c r="AL1268" t="str">
        <f t="shared" si="285"/>
        <v>MULTI</v>
      </c>
      <c r="AM1268" s="21">
        <f t="shared" si="286"/>
        <v>1559514.25392014</v>
      </c>
      <c r="BL1268"/>
    </row>
    <row r="1269" s="1" customFormat="1" ht="15" customHeight="1" spans="1:64">
      <c r="A1269" s="70" t="s">
        <v>2304</v>
      </c>
      <c r="B1269" s="70" t="s">
        <v>546</v>
      </c>
      <c r="C1269" s="70" t="s">
        <v>547</v>
      </c>
      <c r="D1269" s="70" t="s">
        <v>929</v>
      </c>
      <c r="E1269" s="10" t="s">
        <v>549</v>
      </c>
      <c r="F1269" s="70" t="s">
        <v>548</v>
      </c>
      <c r="G1269" s="70" t="s">
        <v>173</v>
      </c>
      <c r="H1269" s="70" t="s">
        <v>1519</v>
      </c>
      <c r="I1269" s="70" t="s">
        <v>1519</v>
      </c>
      <c r="J1269" s="70" t="s">
        <v>1519</v>
      </c>
      <c r="K1269" s="70" t="s">
        <v>1520</v>
      </c>
      <c r="L1269" s="71" t="s">
        <v>282</v>
      </c>
      <c r="M1269" s="72">
        <v>150000</v>
      </c>
      <c r="N1269" s="76">
        <f t="shared" si="275"/>
        <v>410.958904109589</v>
      </c>
      <c r="O1269" s="15">
        <v>1800</v>
      </c>
      <c r="P1269" s="15">
        <f t="shared" si="276"/>
        <v>270000000</v>
      </c>
      <c r="Q1269" s="16">
        <f>IFERROR(VLOOKUP(G1269,SCENARIOS!$A$13:$E$18,2,0),0.025)</f>
        <v>0.04</v>
      </c>
      <c r="R1269" s="70">
        <f>IFERROR(VLOOKUP(L1269,INPUTS!$A$107:$B$120,2,0),0.0082)</f>
        <v>0.0042</v>
      </c>
      <c r="S1269" s="70">
        <f t="shared" si="277"/>
        <v>7.56</v>
      </c>
      <c r="T1269" s="15">
        <f t="shared" si="278"/>
        <v>1134000</v>
      </c>
      <c r="U1269" s="15">
        <f>T1269/INPUTS!$B$7*1000</f>
        <v>1417500000</v>
      </c>
      <c r="V1269" s="15">
        <f>T1269*INPUTS!$B$6</f>
        <v>3583440</v>
      </c>
      <c r="W1269" s="73" t="s">
        <v>521</v>
      </c>
      <c r="X1269" s="73" t="s">
        <v>396</v>
      </c>
      <c r="Y1269" s="74">
        <f>IFERROR(VLOOKUP(E1269,INPUTS!$A$44:$B$103,2,0),0)</f>
        <v>0</v>
      </c>
      <c r="Z1269" s="15">
        <f t="shared" si="279"/>
        <v>0</v>
      </c>
      <c r="AA1269" s="20">
        <f>IFERROR(VLOOKUP(E1269,INPUTS!$A$44:$C$103,3,0),SCENARIOS!$J$23)</f>
        <v>0</v>
      </c>
      <c r="AB1269" s="15">
        <f t="shared" si="280"/>
        <v>0</v>
      </c>
      <c r="AC1269" s="20">
        <f>IFERROR(VLOOKUP($E1269,INPUTS!$A$44:$G$103,4,0),SCENARIOS!$K$23)</f>
        <v>0</v>
      </c>
      <c r="AD1269" s="15">
        <f t="shared" si="281"/>
        <v>0</v>
      </c>
      <c r="AE1269" s="20">
        <f>IFERROR(VLOOKUP($E1269,INPUTS!$A$44:$G$103,5,0),SCENARIOS!$L$23)</f>
        <v>0</v>
      </c>
      <c r="AF1269" s="15">
        <f t="shared" si="282"/>
        <v>0</v>
      </c>
      <c r="AG1269" s="20">
        <f>IFERROR(VLOOKUP($E1269,INPUTS!$A$44:$G$103,6,0),SCENARIOS!$M$23)</f>
        <v>0</v>
      </c>
      <c r="AH1269" s="15">
        <f t="shared" si="283"/>
        <v>0</v>
      </c>
      <c r="AI1269" s="20">
        <f>IFERROR(VLOOKUP($E1269,INPUTS!$A$44:$G$103,7,0),SCENARIOS!$N$23)</f>
        <v>0</v>
      </c>
      <c r="AJ1269" s="15">
        <f t="shared" si="284"/>
        <v>0</v>
      </c>
      <c r="AL1269" t="str">
        <f t="shared" si="285"/>
        <v>MULTI</v>
      </c>
      <c r="AM1269" s="21">
        <f t="shared" si="286"/>
        <v>3023058.39990674</v>
      </c>
      <c r="BL1269"/>
    </row>
    <row r="1270" s="1" customFormat="1" ht="15" customHeight="1" spans="1:64">
      <c r="A1270" s="70" t="s">
        <v>2305</v>
      </c>
      <c r="B1270" s="70" t="s">
        <v>826</v>
      </c>
      <c r="C1270" s="70" t="s">
        <v>827</v>
      </c>
      <c r="D1270" s="70" t="s">
        <v>929</v>
      </c>
      <c r="E1270" s="10" t="s">
        <v>829</v>
      </c>
      <c r="F1270" s="70" t="s">
        <v>828</v>
      </c>
      <c r="G1270" s="70" t="s">
        <v>165</v>
      </c>
      <c r="H1270" s="70" t="s">
        <v>1519</v>
      </c>
      <c r="I1270" s="70" t="s">
        <v>1519</v>
      </c>
      <c r="J1270" s="70" t="s">
        <v>1519</v>
      </c>
      <c r="K1270" s="70" t="s">
        <v>1520</v>
      </c>
      <c r="L1270" s="71" t="s">
        <v>288</v>
      </c>
      <c r="M1270" s="72">
        <v>60000</v>
      </c>
      <c r="N1270" s="76">
        <f t="shared" si="275"/>
        <v>164.383561643836</v>
      </c>
      <c r="O1270" s="15">
        <v>4500</v>
      </c>
      <c r="P1270" s="15">
        <f t="shared" si="276"/>
        <v>270000000</v>
      </c>
      <c r="Q1270" s="16">
        <f>IFERROR(VLOOKUP(G1270,SCENARIOS!$A$13:$E$18,2,0),0.025)</f>
        <v>0.025</v>
      </c>
      <c r="R1270" s="70">
        <f>IFERROR(VLOOKUP(L1270,INPUTS!$A$107:$B$120,2,0),0.0082)</f>
        <v>0.0085</v>
      </c>
      <c r="S1270" s="70">
        <f t="shared" si="277"/>
        <v>38.25</v>
      </c>
      <c r="T1270" s="15">
        <f t="shared" si="278"/>
        <v>2295000</v>
      </c>
      <c r="U1270" s="15">
        <f>T1270/INPUTS!$B$7*1000</f>
        <v>2868750000</v>
      </c>
      <c r="V1270" s="15">
        <f>T1270*INPUTS!$B$6</f>
        <v>7252200</v>
      </c>
      <c r="W1270" s="73" t="s">
        <v>521</v>
      </c>
      <c r="X1270" s="73" t="s">
        <v>396</v>
      </c>
      <c r="Y1270" s="74">
        <f>IFERROR(VLOOKUP(E1270,INPUTS!$A$44:$B$103,2,0),0)</f>
        <v>0</v>
      </c>
      <c r="Z1270" s="15">
        <f t="shared" si="279"/>
        <v>0</v>
      </c>
      <c r="AA1270" s="20">
        <f>IFERROR(VLOOKUP(E1270,INPUTS!$A$44:$C$103,3,0),SCENARIOS!$J$23)</f>
        <v>0</v>
      </c>
      <c r="AB1270" s="15">
        <f t="shared" si="280"/>
        <v>0</v>
      </c>
      <c r="AC1270" s="20">
        <f>IFERROR(VLOOKUP($E1270,INPUTS!$A$44:$G$103,4,0),SCENARIOS!$K$23)</f>
        <v>0</v>
      </c>
      <c r="AD1270" s="15">
        <f t="shared" si="281"/>
        <v>0</v>
      </c>
      <c r="AE1270" s="20">
        <f>IFERROR(VLOOKUP($E1270,INPUTS!$A$44:$G$103,5,0),SCENARIOS!$L$23)</f>
        <v>0</v>
      </c>
      <c r="AF1270" s="15">
        <f t="shared" si="282"/>
        <v>0</v>
      </c>
      <c r="AG1270" s="20">
        <f>IFERROR(VLOOKUP($E1270,INPUTS!$A$44:$G$103,6,0),SCENARIOS!$M$23)</f>
        <v>0</v>
      </c>
      <c r="AH1270" s="15">
        <f t="shared" si="283"/>
        <v>0</v>
      </c>
      <c r="AI1270" s="20">
        <f>IFERROR(VLOOKUP($E1270,INPUTS!$A$44:$G$103,7,0),SCENARIOS!$N$23)</f>
        <v>0</v>
      </c>
      <c r="AJ1270" s="15">
        <f t="shared" si="284"/>
        <v>0</v>
      </c>
      <c r="AL1270" t="str">
        <f t="shared" si="285"/>
        <v>MULTI</v>
      </c>
      <c r="AM1270" s="21">
        <f t="shared" si="286"/>
        <v>4254801.70564934</v>
      </c>
      <c r="BL1270"/>
    </row>
    <row r="1271" s="1" customFormat="1" ht="15" customHeight="1" spans="1:64">
      <c r="A1271" s="70" t="s">
        <v>2306</v>
      </c>
      <c r="B1271" s="70" t="s">
        <v>830</v>
      </c>
      <c r="C1271" s="70" t="s">
        <v>831</v>
      </c>
      <c r="D1271" s="70" t="s">
        <v>929</v>
      </c>
      <c r="E1271" s="10" t="s">
        <v>832</v>
      </c>
      <c r="F1271" s="70" t="s">
        <v>828</v>
      </c>
      <c r="G1271" s="70" t="s">
        <v>165</v>
      </c>
      <c r="H1271" s="70" t="s">
        <v>1519</v>
      </c>
      <c r="I1271" s="70" t="s">
        <v>1519</v>
      </c>
      <c r="J1271" s="70" t="s">
        <v>1519</v>
      </c>
      <c r="K1271" s="70" t="s">
        <v>1520</v>
      </c>
      <c r="L1271" s="71" t="s">
        <v>279</v>
      </c>
      <c r="M1271" s="72">
        <v>100000</v>
      </c>
      <c r="N1271" s="76">
        <f t="shared" si="275"/>
        <v>273.972602739726</v>
      </c>
      <c r="O1271" s="15">
        <v>2800</v>
      </c>
      <c r="P1271" s="15">
        <f t="shared" si="276"/>
        <v>280000000</v>
      </c>
      <c r="Q1271" s="16">
        <f>IFERROR(VLOOKUP(G1271,SCENARIOS!$A$13:$E$18,2,0),0.025)</f>
        <v>0.025</v>
      </c>
      <c r="R1271" s="70">
        <f>IFERROR(VLOOKUP(L1271,INPUTS!$A$107:$B$120,2,0),0.0082)</f>
        <v>0.0039</v>
      </c>
      <c r="S1271" s="70">
        <f t="shared" si="277"/>
        <v>10.92</v>
      </c>
      <c r="T1271" s="15">
        <f t="shared" si="278"/>
        <v>1092000</v>
      </c>
      <c r="U1271" s="15">
        <f>T1271/INPUTS!$B$7*1000</f>
        <v>1365000000</v>
      </c>
      <c r="V1271" s="15">
        <f>T1271*INPUTS!$B$6</f>
        <v>3450720</v>
      </c>
      <c r="W1271" s="73" t="s">
        <v>521</v>
      </c>
      <c r="X1271" s="73" t="s">
        <v>396</v>
      </c>
      <c r="Y1271" s="74">
        <f>IFERROR(VLOOKUP(E1271,INPUTS!$A$44:$B$103,2,0),0)</f>
        <v>0</v>
      </c>
      <c r="Z1271" s="15">
        <f t="shared" si="279"/>
        <v>0</v>
      </c>
      <c r="AA1271" s="20">
        <f>IFERROR(VLOOKUP(E1271,INPUTS!$A$44:$C$103,3,0),SCENARIOS!$J$23)</f>
        <v>0</v>
      </c>
      <c r="AB1271" s="15">
        <f t="shared" si="280"/>
        <v>0</v>
      </c>
      <c r="AC1271" s="20">
        <f>IFERROR(VLOOKUP($E1271,INPUTS!$A$44:$G$103,4,0),SCENARIOS!$K$23)</f>
        <v>0</v>
      </c>
      <c r="AD1271" s="15">
        <f t="shared" si="281"/>
        <v>0</v>
      </c>
      <c r="AE1271" s="20">
        <f>IFERROR(VLOOKUP($E1271,INPUTS!$A$44:$G$103,5,0),SCENARIOS!$L$23)</f>
        <v>0</v>
      </c>
      <c r="AF1271" s="15">
        <f t="shared" si="282"/>
        <v>0</v>
      </c>
      <c r="AG1271" s="20">
        <f>IFERROR(VLOOKUP($E1271,INPUTS!$A$44:$G$103,6,0),SCENARIOS!$M$23)</f>
        <v>0</v>
      </c>
      <c r="AH1271" s="15">
        <f t="shared" si="283"/>
        <v>0</v>
      </c>
      <c r="AI1271" s="20">
        <f>IFERROR(VLOOKUP($E1271,INPUTS!$A$44:$G$103,7,0),SCENARIOS!$N$23)</f>
        <v>0</v>
      </c>
      <c r="AJ1271" s="15">
        <f t="shared" si="284"/>
        <v>0</v>
      </c>
      <c r="AL1271" t="str">
        <f t="shared" si="285"/>
        <v>MULTI</v>
      </c>
      <c r="AM1271" s="21">
        <f t="shared" si="286"/>
        <v>2024506.95536779</v>
      </c>
      <c r="BL1271"/>
    </row>
    <row r="1272" s="1" customFormat="1" ht="15" customHeight="1" spans="1:64">
      <c r="A1272" s="70" t="s">
        <v>2307</v>
      </c>
      <c r="B1272" s="70" t="s">
        <v>833</v>
      </c>
      <c r="C1272" s="70" t="s">
        <v>834</v>
      </c>
      <c r="D1272" s="70" t="s">
        <v>929</v>
      </c>
      <c r="E1272" s="10" t="s">
        <v>835</v>
      </c>
      <c r="F1272" s="70" t="s">
        <v>828</v>
      </c>
      <c r="G1272" s="70" t="s">
        <v>165</v>
      </c>
      <c r="H1272" s="70" t="s">
        <v>1519</v>
      </c>
      <c r="I1272" s="70" t="s">
        <v>1519</v>
      </c>
      <c r="J1272" s="70" t="s">
        <v>1519</v>
      </c>
      <c r="K1272" s="70" t="s">
        <v>1520</v>
      </c>
      <c r="L1272" s="71" t="s">
        <v>279</v>
      </c>
      <c r="M1272" s="72">
        <v>120000</v>
      </c>
      <c r="N1272" s="76">
        <f t="shared" si="275"/>
        <v>328.767123287671</v>
      </c>
      <c r="O1272" s="15">
        <v>3200</v>
      </c>
      <c r="P1272" s="15">
        <f t="shared" si="276"/>
        <v>384000000</v>
      </c>
      <c r="Q1272" s="16">
        <f>IFERROR(VLOOKUP(G1272,SCENARIOS!$A$13:$E$18,2,0),0.025)</f>
        <v>0.025</v>
      </c>
      <c r="R1272" s="70">
        <f>IFERROR(VLOOKUP(L1272,INPUTS!$A$107:$B$120,2,0),0.0082)</f>
        <v>0.0039</v>
      </c>
      <c r="S1272" s="70">
        <f t="shared" si="277"/>
        <v>12.48</v>
      </c>
      <c r="T1272" s="15">
        <f t="shared" si="278"/>
        <v>1497600</v>
      </c>
      <c r="U1272" s="15">
        <f>T1272/INPUTS!$B$7*1000</f>
        <v>1872000000</v>
      </c>
      <c r="V1272" s="15">
        <f>T1272*INPUTS!$B$6</f>
        <v>4732416</v>
      </c>
      <c r="W1272" s="73" t="s">
        <v>521</v>
      </c>
      <c r="X1272" s="73" t="s">
        <v>396</v>
      </c>
      <c r="Y1272" s="74">
        <f>IFERROR(VLOOKUP(E1272,INPUTS!$A$44:$B$103,2,0),0)</f>
        <v>0</v>
      </c>
      <c r="Z1272" s="15">
        <f t="shared" si="279"/>
        <v>0</v>
      </c>
      <c r="AA1272" s="20">
        <f>IFERROR(VLOOKUP(E1272,INPUTS!$A$44:$C$103,3,0),SCENARIOS!$J$23)</f>
        <v>0</v>
      </c>
      <c r="AB1272" s="15">
        <f t="shared" si="280"/>
        <v>0</v>
      </c>
      <c r="AC1272" s="20">
        <f>IFERROR(VLOOKUP($E1272,INPUTS!$A$44:$G$103,4,0),SCENARIOS!$K$23)</f>
        <v>0</v>
      </c>
      <c r="AD1272" s="15">
        <f t="shared" si="281"/>
        <v>0</v>
      </c>
      <c r="AE1272" s="20">
        <f>IFERROR(VLOOKUP($E1272,INPUTS!$A$44:$G$103,5,0),SCENARIOS!$L$23)</f>
        <v>0</v>
      </c>
      <c r="AF1272" s="15">
        <f t="shared" si="282"/>
        <v>0</v>
      </c>
      <c r="AG1272" s="20">
        <f>IFERROR(VLOOKUP($E1272,INPUTS!$A$44:$G$103,6,0),SCENARIOS!$M$23)</f>
        <v>0</v>
      </c>
      <c r="AH1272" s="15">
        <f t="shared" si="283"/>
        <v>0</v>
      </c>
      <c r="AI1272" s="20">
        <f>IFERROR(VLOOKUP($E1272,INPUTS!$A$44:$G$103,7,0),SCENARIOS!$N$23)</f>
        <v>0</v>
      </c>
      <c r="AJ1272" s="15">
        <f t="shared" si="284"/>
        <v>0</v>
      </c>
      <c r="AL1272" t="str">
        <f t="shared" si="285"/>
        <v>MULTI</v>
      </c>
      <c r="AM1272" s="21">
        <f t="shared" si="286"/>
        <v>2776466.68164726</v>
      </c>
      <c r="BL1272"/>
    </row>
    <row r="1273" s="1" customFormat="1" ht="15" customHeight="1" spans="1:64">
      <c r="A1273" s="70" t="s">
        <v>2308</v>
      </c>
      <c r="B1273" s="70" t="s">
        <v>836</v>
      </c>
      <c r="C1273" s="70" t="s">
        <v>837</v>
      </c>
      <c r="D1273" s="70" t="s">
        <v>929</v>
      </c>
      <c r="E1273" s="55" t="s">
        <v>838</v>
      </c>
      <c r="F1273" s="70" t="s">
        <v>828</v>
      </c>
      <c r="G1273" s="70" t="s">
        <v>165</v>
      </c>
      <c r="H1273" s="70" t="s">
        <v>1519</v>
      </c>
      <c r="I1273" s="70" t="s">
        <v>1519</v>
      </c>
      <c r="J1273" s="70" t="s">
        <v>1519</v>
      </c>
      <c r="K1273" s="70" t="s">
        <v>1520</v>
      </c>
      <c r="L1273" s="71" t="s">
        <v>286</v>
      </c>
      <c r="M1273" s="72">
        <v>80000</v>
      </c>
      <c r="N1273" s="76">
        <f t="shared" si="275"/>
        <v>219.178082191781</v>
      </c>
      <c r="O1273" s="15">
        <v>2500</v>
      </c>
      <c r="P1273" s="15">
        <f t="shared" si="276"/>
        <v>200000000</v>
      </c>
      <c r="Q1273" s="16">
        <f>IFERROR(VLOOKUP(G1273,SCENARIOS!$A$13:$E$18,2,0),0.025)</f>
        <v>0.025</v>
      </c>
      <c r="R1273" s="70">
        <f>IFERROR(VLOOKUP(L1273,INPUTS!$A$107:$B$120,2,0),0.0082)</f>
        <v>0.0039</v>
      </c>
      <c r="S1273" s="70">
        <f t="shared" si="277"/>
        <v>9.75</v>
      </c>
      <c r="T1273" s="15">
        <f t="shared" si="278"/>
        <v>780000</v>
      </c>
      <c r="U1273" s="15">
        <f>T1273/INPUTS!$B$7*1000</f>
        <v>975000000</v>
      </c>
      <c r="V1273" s="15">
        <f>T1273*INPUTS!$B$6</f>
        <v>2464800</v>
      </c>
      <c r="W1273" s="73" t="s">
        <v>521</v>
      </c>
      <c r="X1273" s="73" t="s">
        <v>396</v>
      </c>
      <c r="Y1273" s="74">
        <f>IFERROR(VLOOKUP(E1273,INPUTS!$A$44:$B$103,2,0),0)</f>
        <v>0</v>
      </c>
      <c r="Z1273" s="15">
        <f t="shared" si="279"/>
        <v>0</v>
      </c>
      <c r="AA1273" s="20">
        <f>IFERROR(VLOOKUP(E1273,INPUTS!$A$44:$C$103,3,0),SCENARIOS!$J$23)</f>
        <v>0</v>
      </c>
      <c r="AB1273" s="15">
        <f t="shared" si="280"/>
        <v>0</v>
      </c>
      <c r="AC1273" s="20">
        <f>IFERROR(VLOOKUP($E1273,INPUTS!$A$44:$G$103,4,0),SCENARIOS!$K$23)</f>
        <v>0</v>
      </c>
      <c r="AD1273" s="15">
        <f t="shared" si="281"/>
        <v>0</v>
      </c>
      <c r="AE1273" s="20">
        <f>IFERROR(VLOOKUP($E1273,INPUTS!$A$44:$G$103,5,0),SCENARIOS!$L$23)</f>
        <v>0</v>
      </c>
      <c r="AF1273" s="15">
        <f t="shared" si="282"/>
        <v>0</v>
      </c>
      <c r="AG1273" s="20">
        <f>IFERROR(VLOOKUP($E1273,INPUTS!$A$44:$G$103,6,0),SCENARIOS!$M$23)</f>
        <v>0</v>
      </c>
      <c r="AH1273" s="15">
        <f t="shared" si="283"/>
        <v>0</v>
      </c>
      <c r="AI1273" s="20">
        <f>IFERROR(VLOOKUP($E1273,INPUTS!$A$44:$G$103,7,0),SCENARIOS!$N$23)</f>
        <v>0</v>
      </c>
      <c r="AJ1273" s="15">
        <f t="shared" si="284"/>
        <v>0</v>
      </c>
      <c r="AL1273" t="str">
        <f t="shared" si="285"/>
        <v>MULTI</v>
      </c>
      <c r="AM1273" s="21">
        <f t="shared" si="286"/>
        <v>1446076.39669128</v>
      </c>
      <c r="BL1273"/>
    </row>
    <row r="1274" s="1" customFormat="1" ht="15" customHeight="1" spans="1:64">
      <c r="A1274" s="70" t="s">
        <v>2309</v>
      </c>
      <c r="B1274" s="70" t="s">
        <v>839</v>
      </c>
      <c r="C1274" s="70" t="s">
        <v>840</v>
      </c>
      <c r="D1274" s="70" t="s">
        <v>929</v>
      </c>
      <c r="E1274" s="10" t="s">
        <v>841</v>
      </c>
      <c r="F1274" s="70" t="s">
        <v>828</v>
      </c>
      <c r="G1274" s="70" t="s">
        <v>165</v>
      </c>
      <c r="H1274" s="70" t="s">
        <v>1519</v>
      </c>
      <c r="I1274" s="70" t="s">
        <v>1519</v>
      </c>
      <c r="J1274" s="70" t="s">
        <v>1519</v>
      </c>
      <c r="K1274" s="70" t="s">
        <v>1520</v>
      </c>
      <c r="L1274" s="71" t="s">
        <v>279</v>
      </c>
      <c r="M1274" s="72">
        <v>60000</v>
      </c>
      <c r="N1274" s="76">
        <f t="shared" si="275"/>
        <v>164.383561643836</v>
      </c>
      <c r="O1274" s="15">
        <v>2200</v>
      </c>
      <c r="P1274" s="15">
        <f t="shared" si="276"/>
        <v>132000000</v>
      </c>
      <c r="Q1274" s="16">
        <f>IFERROR(VLOOKUP(G1274,SCENARIOS!$A$13:$E$18,2,0),0.025)</f>
        <v>0.025</v>
      </c>
      <c r="R1274" s="70">
        <f>IFERROR(VLOOKUP(L1274,INPUTS!$A$107:$B$120,2,0),0.0082)</f>
        <v>0.0039</v>
      </c>
      <c r="S1274" s="70">
        <f t="shared" si="277"/>
        <v>8.58</v>
      </c>
      <c r="T1274" s="15">
        <f t="shared" si="278"/>
        <v>514800</v>
      </c>
      <c r="U1274" s="15">
        <f>T1274/INPUTS!$B$7*1000</f>
        <v>643500000</v>
      </c>
      <c r="V1274" s="15">
        <f>T1274*INPUTS!$B$6</f>
        <v>1626768</v>
      </c>
      <c r="W1274" s="73" t="s">
        <v>521</v>
      </c>
      <c r="X1274" s="73" t="s">
        <v>396</v>
      </c>
      <c r="Y1274" s="74">
        <f>IFERROR(VLOOKUP(E1274,INPUTS!$A$44:$B$103,2,0),0)</f>
        <v>0</v>
      </c>
      <c r="Z1274" s="15">
        <f t="shared" si="279"/>
        <v>0</v>
      </c>
      <c r="AA1274" s="20">
        <f>IFERROR(VLOOKUP(E1274,INPUTS!$A$44:$C$103,3,0),SCENARIOS!$J$23)</f>
        <v>0</v>
      </c>
      <c r="AB1274" s="15">
        <f t="shared" si="280"/>
        <v>0</v>
      </c>
      <c r="AC1274" s="20">
        <f>IFERROR(VLOOKUP($E1274,INPUTS!$A$44:$G$103,4,0),SCENARIOS!$K$23)</f>
        <v>0</v>
      </c>
      <c r="AD1274" s="15">
        <f t="shared" si="281"/>
        <v>0</v>
      </c>
      <c r="AE1274" s="20">
        <f>IFERROR(VLOOKUP($E1274,INPUTS!$A$44:$G$103,5,0),SCENARIOS!$L$23)</f>
        <v>0</v>
      </c>
      <c r="AF1274" s="15">
        <f t="shared" si="282"/>
        <v>0</v>
      </c>
      <c r="AG1274" s="20">
        <f>IFERROR(VLOOKUP($E1274,INPUTS!$A$44:$G$103,6,0),SCENARIOS!$M$23)</f>
        <v>0</v>
      </c>
      <c r="AH1274" s="15">
        <f t="shared" si="283"/>
        <v>0</v>
      </c>
      <c r="AI1274" s="20">
        <f>IFERROR(VLOOKUP($E1274,INPUTS!$A$44:$G$103,7,0),SCENARIOS!$N$23)</f>
        <v>0</v>
      </c>
      <c r="AJ1274" s="15">
        <f t="shared" si="284"/>
        <v>0</v>
      </c>
      <c r="AL1274" t="str">
        <f t="shared" si="285"/>
        <v>MULTI</v>
      </c>
      <c r="AM1274" s="21">
        <f t="shared" si="286"/>
        <v>954410.421816244</v>
      </c>
      <c r="BL1274"/>
    </row>
    <row r="1275" s="1" customFormat="1" ht="15" customHeight="1" spans="1:64">
      <c r="A1275" s="70" t="s">
        <v>2310</v>
      </c>
      <c r="B1275" s="70" t="s">
        <v>631</v>
      </c>
      <c r="C1275" s="70" t="s">
        <v>632</v>
      </c>
      <c r="D1275" s="70" t="s">
        <v>929</v>
      </c>
      <c r="E1275" s="10" t="s">
        <v>452</v>
      </c>
      <c r="F1275" s="70" t="s">
        <v>451</v>
      </c>
      <c r="G1275" s="70" t="s">
        <v>181</v>
      </c>
      <c r="H1275" s="70" t="s">
        <v>1519</v>
      </c>
      <c r="I1275" s="70" t="s">
        <v>1519</v>
      </c>
      <c r="J1275" s="70" t="s">
        <v>1519</v>
      </c>
      <c r="K1275" s="70" t="s">
        <v>1520</v>
      </c>
      <c r="L1275" s="71" t="s">
        <v>286</v>
      </c>
      <c r="M1275" s="72">
        <v>350000</v>
      </c>
      <c r="N1275" s="76">
        <f t="shared" si="275"/>
        <v>958.904109589041</v>
      </c>
      <c r="O1275" s="15">
        <v>1500</v>
      </c>
      <c r="P1275" s="15">
        <f t="shared" si="276"/>
        <v>525000000</v>
      </c>
      <c r="Q1275" s="16">
        <f>IFERROR(VLOOKUP(G1275,SCENARIOS!$A$13:$E$18,2,0),0.025)</f>
        <v>0.035</v>
      </c>
      <c r="R1275" s="70">
        <f>IFERROR(VLOOKUP(L1275,INPUTS!$A$107:$B$120,2,0),0.0082)</f>
        <v>0.0039</v>
      </c>
      <c r="S1275" s="70">
        <f t="shared" si="277"/>
        <v>5.85</v>
      </c>
      <c r="T1275" s="15">
        <f t="shared" si="278"/>
        <v>2047500</v>
      </c>
      <c r="U1275" s="15">
        <f>T1275/INPUTS!$B$7*1000</f>
        <v>2559375000</v>
      </c>
      <c r="V1275" s="15">
        <f>T1275*INPUTS!$B$6</f>
        <v>6470100</v>
      </c>
      <c r="W1275" s="73" t="s">
        <v>521</v>
      </c>
      <c r="X1275" s="73" t="s">
        <v>396</v>
      </c>
      <c r="Y1275" s="74">
        <f>IFERROR(VLOOKUP(E1275,INPUTS!$A$44:$B$103,2,0),0)</f>
        <v>0</v>
      </c>
      <c r="Z1275" s="15">
        <f t="shared" si="279"/>
        <v>0</v>
      </c>
      <c r="AA1275" s="20">
        <f>IFERROR(VLOOKUP(E1275,INPUTS!$A$44:$C$103,3,0),SCENARIOS!$J$23)</f>
        <v>0</v>
      </c>
      <c r="AB1275" s="15">
        <f t="shared" si="280"/>
        <v>0</v>
      </c>
      <c r="AC1275" s="20">
        <f>IFERROR(VLOOKUP($E1275,INPUTS!$A$44:$G$103,4,0),SCENARIOS!$K$23)</f>
        <v>0</v>
      </c>
      <c r="AD1275" s="15">
        <f t="shared" si="281"/>
        <v>0</v>
      </c>
      <c r="AE1275" s="20">
        <f>IFERROR(VLOOKUP($E1275,INPUTS!$A$44:$G$103,5,0),SCENARIOS!$L$23)</f>
        <v>0</v>
      </c>
      <c r="AF1275" s="15">
        <f t="shared" si="282"/>
        <v>0</v>
      </c>
      <c r="AG1275" s="20">
        <f>IFERROR(VLOOKUP($E1275,INPUTS!$A$44:$G$103,6,0),SCENARIOS!$M$23)</f>
        <v>0</v>
      </c>
      <c r="AH1275" s="15">
        <f t="shared" si="283"/>
        <v>0</v>
      </c>
      <c r="AI1275" s="20">
        <f>IFERROR(VLOOKUP($E1275,INPUTS!$A$44:$G$103,7,0),SCENARIOS!$N$23)</f>
        <v>0</v>
      </c>
      <c r="AJ1275" s="15">
        <f t="shared" si="284"/>
        <v>0</v>
      </c>
      <c r="AL1275" t="str">
        <f t="shared" si="285"/>
        <v>MULTI</v>
      </c>
      <c r="AM1275" s="21">
        <f t="shared" si="286"/>
        <v>4838744.10528676</v>
      </c>
      <c r="BL1275"/>
    </row>
    <row r="1276" s="1" customFormat="1" ht="15" customHeight="1" spans="1:64">
      <c r="A1276" s="70" t="s">
        <v>2311</v>
      </c>
      <c r="B1276" s="70" t="s">
        <v>628</v>
      </c>
      <c r="C1276" s="70" t="s">
        <v>629</v>
      </c>
      <c r="D1276" s="70" t="s">
        <v>929</v>
      </c>
      <c r="E1276" s="10" t="s">
        <v>630</v>
      </c>
      <c r="F1276" s="70" t="s">
        <v>451</v>
      </c>
      <c r="G1276" s="70" t="s">
        <v>181</v>
      </c>
      <c r="H1276" s="70" t="s">
        <v>1519</v>
      </c>
      <c r="I1276" s="70" t="s">
        <v>1519</v>
      </c>
      <c r="J1276" s="70" t="s">
        <v>1519</v>
      </c>
      <c r="K1276" s="70" t="s">
        <v>1520</v>
      </c>
      <c r="L1276" s="71" t="s">
        <v>279</v>
      </c>
      <c r="M1276" s="72">
        <v>280000</v>
      </c>
      <c r="N1276" s="76">
        <f t="shared" si="275"/>
        <v>767.123287671233</v>
      </c>
      <c r="O1276" s="15">
        <v>1600</v>
      </c>
      <c r="P1276" s="15">
        <f t="shared" si="276"/>
        <v>448000000</v>
      </c>
      <c r="Q1276" s="16">
        <f>IFERROR(VLOOKUP(G1276,SCENARIOS!$A$13:$E$18,2,0),0.025)</f>
        <v>0.035</v>
      </c>
      <c r="R1276" s="70">
        <f>IFERROR(VLOOKUP(L1276,INPUTS!$A$107:$B$120,2,0),0.0082)</f>
        <v>0.0039</v>
      </c>
      <c r="S1276" s="70">
        <f t="shared" si="277"/>
        <v>6.24</v>
      </c>
      <c r="T1276" s="15">
        <f t="shared" si="278"/>
        <v>1747200</v>
      </c>
      <c r="U1276" s="15">
        <f>T1276/INPUTS!$B$7*1000</f>
        <v>2184000000</v>
      </c>
      <c r="V1276" s="15">
        <f>T1276*INPUTS!$B$6</f>
        <v>5521152</v>
      </c>
      <c r="W1276" s="73" t="s">
        <v>521</v>
      </c>
      <c r="X1276" s="73" t="s">
        <v>396</v>
      </c>
      <c r="Y1276" s="74">
        <f>IFERROR(VLOOKUP(E1276,INPUTS!$A$44:$B$103,2,0),0)</f>
        <v>0</v>
      </c>
      <c r="Z1276" s="15">
        <f t="shared" si="279"/>
        <v>0</v>
      </c>
      <c r="AA1276" s="20">
        <f>IFERROR(VLOOKUP(E1276,INPUTS!$A$44:$C$103,3,0),SCENARIOS!$J$23)</f>
        <v>0</v>
      </c>
      <c r="AB1276" s="15">
        <f t="shared" si="280"/>
        <v>0</v>
      </c>
      <c r="AC1276" s="20">
        <f>IFERROR(VLOOKUP($E1276,INPUTS!$A$44:$G$103,4,0),SCENARIOS!$K$23)</f>
        <v>0</v>
      </c>
      <c r="AD1276" s="15">
        <f t="shared" si="281"/>
        <v>0</v>
      </c>
      <c r="AE1276" s="20">
        <f>IFERROR(VLOOKUP($E1276,INPUTS!$A$44:$G$103,5,0),SCENARIOS!$L$23)</f>
        <v>0</v>
      </c>
      <c r="AF1276" s="15">
        <f t="shared" si="282"/>
        <v>0</v>
      </c>
      <c r="AG1276" s="20">
        <f>IFERROR(VLOOKUP($E1276,INPUTS!$A$44:$G$103,6,0),SCENARIOS!$M$23)</f>
        <v>0</v>
      </c>
      <c r="AH1276" s="15">
        <f t="shared" si="283"/>
        <v>0</v>
      </c>
      <c r="AI1276" s="20">
        <f>IFERROR(VLOOKUP($E1276,INPUTS!$A$44:$G$103,7,0),SCENARIOS!$N$23)</f>
        <v>0</v>
      </c>
      <c r="AJ1276" s="15">
        <f t="shared" si="284"/>
        <v>0</v>
      </c>
      <c r="AL1276" t="str">
        <f t="shared" si="285"/>
        <v>MULTI</v>
      </c>
      <c r="AM1276" s="21">
        <f t="shared" si="286"/>
        <v>4129061.63651137</v>
      </c>
      <c r="BL1276"/>
    </row>
    <row r="1277" s="1" customFormat="1" ht="15" customHeight="1" spans="1:64">
      <c r="A1277" s="70" t="s">
        <v>2312</v>
      </c>
      <c r="B1277" s="70" t="s">
        <v>449</v>
      </c>
      <c r="C1277" s="70" t="s">
        <v>450</v>
      </c>
      <c r="D1277" s="70" t="s">
        <v>929</v>
      </c>
      <c r="E1277" s="10" t="s">
        <v>452</v>
      </c>
      <c r="F1277" s="70" t="s">
        <v>451</v>
      </c>
      <c r="G1277" s="70" t="s">
        <v>181</v>
      </c>
      <c r="H1277" s="70" t="s">
        <v>1519</v>
      </c>
      <c r="I1277" s="70" t="s">
        <v>1519</v>
      </c>
      <c r="J1277" s="70" t="s">
        <v>1519</v>
      </c>
      <c r="K1277" s="70" t="s">
        <v>1520</v>
      </c>
      <c r="L1277" s="71" t="s">
        <v>286</v>
      </c>
      <c r="M1277" s="72">
        <v>250000</v>
      </c>
      <c r="N1277" s="76">
        <f t="shared" si="275"/>
        <v>684.931506849315</v>
      </c>
      <c r="O1277" s="15">
        <v>1700</v>
      </c>
      <c r="P1277" s="15">
        <f t="shared" si="276"/>
        <v>425000000</v>
      </c>
      <c r="Q1277" s="16">
        <f>IFERROR(VLOOKUP(G1277,SCENARIOS!$A$13:$E$18,2,0),0.025)</f>
        <v>0.035</v>
      </c>
      <c r="R1277" s="70">
        <f>IFERROR(VLOOKUP(L1277,INPUTS!$A$107:$B$120,2,0),0.0082)</f>
        <v>0.0039</v>
      </c>
      <c r="S1277" s="70">
        <f t="shared" si="277"/>
        <v>6.63</v>
      </c>
      <c r="T1277" s="15">
        <f t="shared" si="278"/>
        <v>1657500</v>
      </c>
      <c r="U1277" s="15">
        <f>T1277/INPUTS!$B$7*1000</f>
        <v>2071875000</v>
      </c>
      <c r="V1277" s="15">
        <f>T1277*INPUTS!$B$6</f>
        <v>5237700</v>
      </c>
      <c r="W1277" s="73" t="s">
        <v>521</v>
      </c>
      <c r="X1277" s="73" t="s">
        <v>396</v>
      </c>
      <c r="Y1277" s="74">
        <f>IFERROR(VLOOKUP(E1277,INPUTS!$A$44:$B$103,2,0),0)</f>
        <v>0</v>
      </c>
      <c r="Z1277" s="15">
        <f t="shared" si="279"/>
        <v>0</v>
      </c>
      <c r="AA1277" s="20">
        <f>IFERROR(VLOOKUP(E1277,INPUTS!$A$44:$C$103,3,0),SCENARIOS!$J$23)</f>
        <v>0</v>
      </c>
      <c r="AB1277" s="15">
        <f t="shared" si="280"/>
        <v>0</v>
      </c>
      <c r="AC1277" s="20">
        <f>IFERROR(VLOOKUP($E1277,INPUTS!$A$44:$G$103,4,0),SCENARIOS!$K$23)</f>
        <v>0</v>
      </c>
      <c r="AD1277" s="15">
        <f t="shared" si="281"/>
        <v>0</v>
      </c>
      <c r="AE1277" s="20">
        <f>IFERROR(VLOOKUP($E1277,INPUTS!$A$44:$G$103,5,0),SCENARIOS!$L$23)</f>
        <v>0</v>
      </c>
      <c r="AF1277" s="15">
        <f t="shared" si="282"/>
        <v>0</v>
      </c>
      <c r="AG1277" s="20">
        <f>IFERROR(VLOOKUP($E1277,INPUTS!$A$44:$G$103,6,0),SCENARIOS!$M$23)</f>
        <v>0</v>
      </c>
      <c r="AH1277" s="15">
        <f t="shared" si="283"/>
        <v>0</v>
      </c>
      <c r="AI1277" s="20">
        <f>IFERROR(VLOOKUP($E1277,INPUTS!$A$44:$G$103,7,0),SCENARIOS!$N$23)</f>
        <v>0</v>
      </c>
      <c r="AJ1277" s="15">
        <f t="shared" si="284"/>
        <v>0</v>
      </c>
      <c r="AL1277" t="str">
        <f t="shared" si="285"/>
        <v>MULTI</v>
      </c>
      <c r="AM1277" s="21">
        <f t="shared" si="286"/>
        <v>3917078.56142262</v>
      </c>
      <c r="BL1277"/>
    </row>
    <row r="1278" s="77" customFormat="1" ht="15" customHeight="1" spans="1:64">
      <c r="A1278" s="77" t="s">
        <v>2313</v>
      </c>
      <c r="E1278" s="90"/>
      <c r="M1278" s="78">
        <f>SUM(M4:M1277)</f>
        <v>12884349</v>
      </c>
      <c r="P1278" s="79">
        <f>SUM(P4:P1277)</f>
        <v>34271195395</v>
      </c>
      <c r="Q1278" s="79"/>
      <c r="R1278" s="79"/>
      <c r="S1278" s="79"/>
      <c r="T1278" s="80">
        <f>SUM(T4:T1277)</f>
        <v>177606258.1325</v>
      </c>
      <c r="U1278" s="80">
        <f>SUM(U4:U1277)</f>
        <v>222007822665.625</v>
      </c>
      <c r="V1278" s="80">
        <f>SUM(V4:V1277)</f>
        <v>561235775.6987</v>
      </c>
      <c r="Z1278" s="80">
        <f>SUM(Z4:Z1277)</f>
        <v>783907.49081</v>
      </c>
      <c r="AB1278" s="80">
        <f>SUM(AB4:AB1277)</f>
        <v>4358968.58517789</v>
      </c>
      <c r="AC1278" s="80"/>
      <c r="AD1278" s="80">
        <f>SUM(AD4:AD1277)</f>
        <v>10698609.8418988</v>
      </c>
      <c r="AF1278" s="80">
        <f>SUM(AF4:AF1277)</f>
        <v>24713789.4245748</v>
      </c>
      <c r="AH1278" s="80">
        <f>SUM(AH4:AH1277)</f>
        <v>39067845.5749446</v>
      </c>
      <c r="AJ1278" s="80">
        <f>SUM(AJ4:AJ1277)</f>
        <v>57477511.7817651</v>
      </c>
      <c r="AM1278" s="80">
        <f>SUM(AM4:AM1277)</f>
        <v>411883491.131603</v>
      </c>
      <c r="BL1278" s="2"/>
    </row>
  </sheetData>
  <conditionalFormatting sqref="K$1:K$1048576">
    <cfRule type="containsText" dxfId="0" priority="3" operator="between" text="domestic">
      <formula>NOT(ISERROR(SEARCH("domestic",K1)))</formula>
    </cfRule>
  </conditionalFormatting>
  <conditionalFormatting sqref="W4:W1277">
    <cfRule type="containsText" dxfId="1" priority="6" operator="between" text="Yes">
      <formula>NOT(ISERROR(SEARCH("Yes",W4)))</formula>
    </cfRule>
  </conditionalFormatting>
  <conditionalFormatting sqref="X4:X1277">
    <cfRule type="containsText" dxfId="1" priority="4" operator="between" text="Yes">
      <formula>NOT(ISERROR(SEARCH("Yes",X4)))</formula>
    </cfRule>
  </conditionalFormatting>
  <conditionalFormatting sqref="BU134:BU193">
    <cfRule type="containsText" dxfId="2" priority="1" operator="between" text="N">
      <formula>NOT(ISERROR(SEARCH("N",BU134)))</formula>
    </cfRule>
  </conditionalFormatting>
  <conditionalFormatting sqref="W4:X1277">
    <cfRule type="containsText" dxfId="3" priority="5" operator="between" text="No">
      <formula>NOT(ISERROR(SEARCH("No",W4)))</formula>
    </cfRule>
  </conditionalFormatting>
  <conditionalFormatting sqref="BK134:BL254">
    <cfRule type="containsText" dxfId="2" priority="2" operator="between" text="N">
      <formula>NOT(ISERROR(SEARCH("N",BK134)))</formula>
    </cfRule>
  </conditionalFormatting>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BW1278"/>
  <sheetViews>
    <sheetView zoomScale="70" zoomScaleNormal="70" workbookViewId="0">
      <pane xSplit="3" ySplit="3" topLeftCell="AH4" activePane="bottomRight" state="frozen"/>
      <selection/>
      <selection pane="topRight"/>
      <selection pane="bottomLeft"/>
      <selection pane="bottomRight" activeCell="BC226" sqref="BC226:BJ226"/>
    </sheetView>
  </sheetViews>
  <sheetFormatPr defaultColWidth="8.7109375" defaultRowHeight="16.8"/>
  <cols>
    <col min="1" max="1" width="13.859375" customWidth="1"/>
    <col min="2" max="2" width="8" customWidth="1"/>
    <col min="3" max="3" width="28.5703125" customWidth="1"/>
    <col min="4" max="4" width="16.4296875" customWidth="1"/>
    <col min="5" max="5" width="8" customWidth="1"/>
    <col min="6" max="6" width="16" customWidth="1"/>
    <col min="7" max="8" width="8" customWidth="1"/>
    <col min="9" max="9" width="21" customWidth="1"/>
    <col min="10" max="10" width="15.7109375" customWidth="1"/>
    <col min="11" max="11" width="18.859375" customWidth="1"/>
    <col min="12" max="12" width="12" customWidth="1"/>
    <col min="13" max="13" width="14" customWidth="1"/>
    <col min="14" max="15" width="12" customWidth="1"/>
    <col min="16" max="16" width="16" customWidth="1"/>
    <col min="17" max="17" width="8" customWidth="1"/>
    <col min="18" max="19" width="14" customWidth="1"/>
    <col min="20" max="20" width="16" customWidth="1"/>
    <col min="21" max="21" width="19" customWidth="1"/>
    <col min="22" max="22" width="16" customWidth="1"/>
    <col min="23" max="25" width="10" customWidth="1"/>
    <col min="26" max="26" width="14.859375" customWidth="1"/>
    <col min="27" max="27" width="10" customWidth="1"/>
    <col min="28" max="30" width="14" customWidth="1"/>
    <col min="31" max="31" width="8.7109375" customWidth="1"/>
    <col min="32" max="34" width="12.859375" customWidth="1"/>
    <col min="36" max="36" width="12.859375" customWidth="1"/>
    <col min="38" max="38" width="13.4296875" customWidth="1"/>
    <col min="39" max="39" width="18.859375" customWidth="1"/>
    <col min="46" max="46" width="11" customWidth="1"/>
    <col min="47" max="52" width="16.5703125" customWidth="1"/>
    <col min="54" max="54" width="11" customWidth="1"/>
    <col min="56" max="62" width="14" customWidth="1"/>
    <col min="65" max="65" width="21.7109375" customWidth="1"/>
    <col min="66" max="71" width="13.5703125" customWidth="1"/>
    <col min="74" max="74" width="22.4296875" customWidth="1"/>
    <col min="75" max="75" width="14.7109375" customWidth="1"/>
  </cols>
  <sheetData>
    <row r="1" ht="15.75" customHeight="1" spans="1:71">
      <c r="A1" s="3" t="s">
        <v>887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BM1" s="2"/>
    </row>
    <row r="2" spans="1:71">
      <c r="AB2">
        <v>5</v>
      </c>
      <c r="AD2">
        <v>10</v>
      </c>
      <c r="AF2">
        <v>15</v>
      </c>
      <c r="AH2">
        <v>20</v>
      </c>
      <c r="AJ2">
        <v>25</v>
      </c>
      <c r="AT2" s="2" t="s">
        <v>888</v>
      </c>
      <c r="BC2" s="2" t="s">
        <v>889</v>
      </c>
      <c r="BM2" s="2" t="s">
        <v>890</v>
      </c>
    </row>
    <row r="3" ht="34.5" customHeight="1" spans="1:71">
      <c r="A3" s="4" t="s">
        <v>891</v>
      </c>
      <c r="B3" s="4" t="s">
        <v>892</v>
      </c>
      <c r="C3" s="4" t="s">
        <v>378</v>
      </c>
      <c r="D3" s="4" t="s">
        <v>893</v>
      </c>
      <c r="E3" s="4" t="s">
        <v>894</v>
      </c>
      <c r="F3" s="4" t="s">
        <v>895</v>
      </c>
      <c r="G3" s="4" t="s">
        <v>896</v>
      </c>
      <c r="H3" s="4" t="s">
        <v>897</v>
      </c>
      <c r="I3" s="4" t="s">
        <v>898</v>
      </c>
      <c r="J3" s="4" t="s">
        <v>899</v>
      </c>
      <c r="K3" s="4" t="s">
        <v>900</v>
      </c>
      <c r="L3" s="4" t="s">
        <v>901</v>
      </c>
      <c r="M3" s="4" t="s">
        <v>902</v>
      </c>
      <c r="N3" s="4" t="s">
        <v>903</v>
      </c>
      <c r="O3" s="4" t="s">
        <v>904</v>
      </c>
      <c r="P3" s="4" t="s">
        <v>905</v>
      </c>
      <c r="Q3" s="4" t="s">
        <v>906</v>
      </c>
      <c r="R3" s="4" t="s">
        <v>907</v>
      </c>
      <c r="S3" s="4" t="s">
        <v>908</v>
      </c>
      <c r="T3" s="4" t="s">
        <v>909</v>
      </c>
      <c r="U3" s="4" t="s">
        <v>910</v>
      </c>
      <c r="V3" s="4" t="s">
        <v>911</v>
      </c>
      <c r="W3" s="4" t="s">
        <v>912</v>
      </c>
      <c r="X3" s="4" t="s">
        <v>913</v>
      </c>
      <c r="Y3" s="4" t="s">
        <v>914</v>
      </c>
      <c r="Z3" s="4" t="s">
        <v>915</v>
      </c>
      <c r="AA3" s="4" t="s">
        <v>916</v>
      </c>
      <c r="AB3" s="4" t="s">
        <v>917</v>
      </c>
      <c r="AC3" s="4" t="s">
        <v>918</v>
      </c>
      <c r="AD3" s="4" t="s">
        <v>919</v>
      </c>
      <c r="AE3" s="4" t="s">
        <v>920</v>
      </c>
      <c r="AF3" s="4" t="s">
        <v>921</v>
      </c>
      <c r="AG3" s="4" t="s">
        <v>922</v>
      </c>
      <c r="AH3" s="4" t="s">
        <v>923</v>
      </c>
      <c r="AI3" s="4" t="s">
        <v>924</v>
      </c>
      <c r="AJ3" s="4" t="s">
        <v>925</v>
      </c>
      <c r="AL3" s="5" t="s">
        <v>926</v>
      </c>
      <c r="AM3" s="5" t="s">
        <v>927</v>
      </c>
      <c r="AU3" s="2">
        <v>2025</v>
      </c>
      <c r="AV3" s="2">
        <v>2030</v>
      </c>
      <c r="AW3" s="2">
        <v>2035</v>
      </c>
      <c r="AX3" s="2">
        <v>2040</v>
      </c>
      <c r="AY3" s="2">
        <v>2045</v>
      </c>
      <c r="AZ3" s="2">
        <v>2050</v>
      </c>
      <c r="BA3" s="2"/>
      <c r="BB3" s="2"/>
      <c r="BC3" s="2"/>
      <c r="BD3" s="2">
        <v>2025</v>
      </c>
      <c r="BE3" s="2">
        <v>2030</v>
      </c>
      <c r="BF3" s="2">
        <v>2035</v>
      </c>
      <c r="BG3" s="2">
        <v>2040</v>
      </c>
      <c r="BH3" s="2">
        <v>2045</v>
      </c>
      <c r="BI3" s="2">
        <v>2050</v>
      </c>
      <c r="BJ3" s="2"/>
      <c r="BK3" s="2"/>
      <c r="BL3" s="2"/>
      <c r="BM3" s="2"/>
      <c r="BN3" s="2">
        <v>2025</v>
      </c>
      <c r="BO3" s="2">
        <v>2030</v>
      </c>
      <c r="BP3" s="2">
        <v>2035</v>
      </c>
      <c r="BQ3" s="2">
        <v>2040</v>
      </c>
      <c r="BR3" s="2">
        <v>2045</v>
      </c>
      <c r="BS3" s="2">
        <v>2050</v>
      </c>
    </row>
    <row r="4" ht="15" customHeight="1" spans="1:71">
      <c r="A4" s="6" t="s">
        <v>928</v>
      </c>
      <c r="B4" s="7" t="s">
        <v>389</v>
      </c>
      <c r="C4" s="8" t="s">
        <v>390</v>
      </c>
      <c r="D4" s="9" t="s">
        <v>929</v>
      </c>
      <c r="E4" s="10" t="s">
        <v>200</v>
      </c>
      <c r="F4" s="11" t="s">
        <v>391</v>
      </c>
      <c r="G4" s="9" t="s">
        <v>165</v>
      </c>
      <c r="H4" s="9" t="s">
        <v>245</v>
      </c>
      <c r="I4" s="11" t="s">
        <v>930</v>
      </c>
      <c r="J4" s="9" t="s">
        <v>169</v>
      </c>
      <c r="K4" s="9" t="s">
        <v>931</v>
      </c>
      <c r="L4" s="12" t="s">
        <v>293</v>
      </c>
      <c r="M4" s="13">
        <v>3167</v>
      </c>
      <c r="N4" s="14">
        <f>M4/365</f>
        <v>8.67671232876712</v>
      </c>
      <c r="O4" s="15">
        <v>6200</v>
      </c>
      <c r="P4" s="15">
        <f t="shared" ref="P4:P67" si="0">M4*O4</f>
        <v>19635400</v>
      </c>
      <c r="Q4" s="16">
        <f>IFERROR(VLOOKUP(G4,SCENARIOS!$A$13:$E$18,2,0),0.025)</f>
        <v>0.025</v>
      </c>
      <c r="R4" s="17">
        <f>IFERROR(VLOOKUP(L4,INPUTS!$A$107:$B$120,2,0),0.0082)</f>
        <v>0.0079</v>
      </c>
      <c r="S4" s="18">
        <f t="shared" ref="S4:S67" si="1">O4*R4</f>
        <v>48.98</v>
      </c>
      <c r="T4" s="15">
        <f t="shared" ref="T4:T67" si="2">M4*S4</f>
        <v>155119.66</v>
      </c>
      <c r="U4" s="15">
        <f>T4/INPUTS!$B$7*1000</f>
        <v>193899575</v>
      </c>
      <c r="V4" s="15">
        <f>T4*INPUTS!$B$6</f>
        <v>490178.1256</v>
      </c>
      <c r="W4" s="19" t="s">
        <v>396</v>
      </c>
      <c r="X4" s="19" t="s">
        <v>396</v>
      </c>
      <c r="Y4" s="20">
        <f>IFERROR(VLOOKUP(E4,INPUTS!$A$44:$B$103,2,0),0)</f>
        <v>0.02</v>
      </c>
      <c r="Z4" s="15">
        <f t="shared" ref="Z4:Z67" si="3">T4*Y4</f>
        <v>3102.3932</v>
      </c>
      <c r="AA4" s="20">
        <f>IFERROR(VLOOKUP(E4,INPUTS!$A$44:$C$103,3,0),SCENARIOS!$J$23)</f>
        <v>0.06</v>
      </c>
      <c r="AB4" s="15">
        <f>$T4*AA4*(1+$Q4)^AB$2</f>
        <v>10530.2194382881</v>
      </c>
      <c r="AC4" s="20">
        <f>IFERROR(VLOOKUP($E4,INPUTS!$A$44:$G$103,4,0),SCENARIOS!$K$23)</f>
        <v>0.15</v>
      </c>
      <c r="AD4" s="15">
        <f>$T4*AC4*(1+$Q4)^AD$2</f>
        <v>29784.9418900491</v>
      </c>
      <c r="AE4" s="20">
        <f>IFERROR(VLOOKUP($E4,INPUTS!$A$44:$G$103,5,0),SCENARIOS!$L$23)</f>
        <v>0.3</v>
      </c>
      <c r="AF4" s="15">
        <f>$T4*AE4*(1+$Q4)^AF$2</f>
        <v>67397.8557497431</v>
      </c>
      <c r="AG4" s="20">
        <f>IFERROR(VLOOKUP($E4,INPUTS!$A$44:$G$103,6,0),SCENARIOS!$M$23)</f>
        <v>0.4</v>
      </c>
      <c r="AH4" s="15">
        <f>$T4*AG4*(1+$Q4)^AH$2</f>
        <v>101672.650035303</v>
      </c>
      <c r="AI4" s="20">
        <f>IFERROR(VLOOKUP($E4,INPUTS!$A$44:$G$103,7,0),SCENARIOS!$N$23)</f>
        <v>0.5</v>
      </c>
      <c r="AJ4" s="15">
        <f>$T4*AI4*(1+$Q4)^AJ$2</f>
        <v>143791.58909537</v>
      </c>
      <c r="AL4" t="str">
        <f>IF(H4="MULTI","MULTI",IF(COUNTIFS($E$4:$E$1277,H4,$H$4:$H$1277,E4)&gt;0,"Y","N"))</f>
        <v>N</v>
      </c>
      <c r="AM4" s="21">
        <f>T4*((1+Q4)^25)</f>
        <v>287583.178190739</v>
      </c>
      <c r="AT4" s="22" t="s">
        <v>165</v>
      </c>
      <c r="AU4" s="15">
        <f>SUMIF($G$4:$G$1277,$AT4,$Z$4:$Z$1277)</f>
        <v>804099.36809</v>
      </c>
      <c r="AV4" s="15">
        <f>SUMIF($G$4:$G$1277,$AT4,$AB$4:$AB$1277)</f>
        <v>3170473.10256192</v>
      </c>
      <c r="AW4" s="15">
        <f>SUMIF($G$4:$G$1277,$AT4,$AD$4:$AD$1277)</f>
        <v>7719863.7981755</v>
      </c>
      <c r="AX4" s="15">
        <f>SUMIF($G$4:$G$1277,$AT4,$AF$4:$AF$1277)</f>
        <v>17468634.6073056</v>
      </c>
      <c r="AY4" s="15">
        <f>SUMIF($G$4:$G$1277,$AT4,$AH$4:$AH$1277)</f>
        <v>26352208.8835878</v>
      </c>
      <c r="AZ4" s="15">
        <f>SUMIF($G$4:$G$1277,$AT4,$AJ$4:$AJ$1277)</f>
        <v>37268881.9483757</v>
      </c>
      <c r="BC4" s="2" t="str" cm="1">
        <f t="array" ref="BC4:BC125">_xlfn._xlws.SORT(_xlfn.UNIQUE(E$4:E$1277))</f>
        <v>ABU</v>
      </c>
      <c r="BD4" s="15">
        <f>SUMIF($E$4:$E$1277,$BC4,$Z$4:$Z$1277)</f>
        <v>0</v>
      </c>
      <c r="BE4" s="15">
        <f>SUMIF($E$4:$E$1277,$BC4,$AB$4:$AB$1277)</f>
        <v>0</v>
      </c>
      <c r="BF4" s="15">
        <f>SUMIF($E$4:$E$1277,$BC4,$AD$4:$AD$1277)</f>
        <v>0</v>
      </c>
      <c r="BG4" s="15">
        <f>SUMIF($E$4:$E$1277,$BC4,$AF$4:$AF$1277)</f>
        <v>0</v>
      </c>
      <c r="BH4" s="15">
        <f>SUMIF($E$4:$E$1277,$BC4,$AH$4:$AH$1277)</f>
        <v>0</v>
      </c>
      <c r="BI4" s="15">
        <f>SUMIF($E$4:$E$1277,$BC4,$AJ$4:$AJ$1277)</f>
        <v>0</v>
      </c>
      <c r="BJ4" s="23"/>
      <c r="BM4" s="2" t="str" cm="1">
        <f t="array" ref="BM4:BM63">_xlfn._xlws.SORT(_xlfn.UNIQUE(F$4:F$1277))</f>
        <v>Argentina</v>
      </c>
      <c r="BN4" s="15">
        <f>SUMIF($F$4:$F$1277,$BM4,$Z$4:$Z$1277)</f>
        <v>0</v>
      </c>
      <c r="BO4" s="15">
        <f>SUMIF($F$4:$F$1277,$BM4,$AB$4:$AB$1277)</f>
        <v>0</v>
      </c>
      <c r="BP4" s="15">
        <f>SUMIF($F$4:$F$1277,$BM4,$AD$4:$AD$1277)</f>
        <v>0</v>
      </c>
      <c r="BQ4" s="15">
        <f>SUMIF($F$4:$F$1277,$BM4,$AF$4:$AF$1277)</f>
        <v>0</v>
      </c>
      <c r="BR4" s="15">
        <f>SUMIF($F$4:$F$1277,$BM4,$AH$4:$AH$1277)</f>
        <v>0</v>
      </c>
      <c r="BS4" s="15">
        <f>SUMIF($F$4:$F$1277,$BM4,$AJ$4:$AJ$1277)</f>
        <v>0</v>
      </c>
    </row>
    <row r="5" ht="15" customHeight="1" spans="1:71">
      <c r="A5" s="24" t="s">
        <v>932</v>
      </c>
      <c r="B5" s="25" t="s">
        <v>389</v>
      </c>
      <c r="C5" s="26" t="s">
        <v>390</v>
      </c>
      <c r="D5" s="27" t="s">
        <v>929</v>
      </c>
      <c r="E5" s="10" t="s">
        <v>200</v>
      </c>
      <c r="F5" s="28" t="s">
        <v>391</v>
      </c>
      <c r="G5" s="27" t="s">
        <v>165</v>
      </c>
      <c r="H5" s="27" t="s">
        <v>432</v>
      </c>
      <c r="I5" s="28" t="s">
        <v>431</v>
      </c>
      <c r="J5" s="27" t="s">
        <v>173</v>
      </c>
      <c r="K5" s="27" t="s">
        <v>931</v>
      </c>
      <c r="L5" s="29" t="s">
        <v>293</v>
      </c>
      <c r="M5" s="13">
        <v>1584</v>
      </c>
      <c r="N5" s="14">
        <f t="shared" ref="N5:N68" si="4">M5/365</f>
        <v>4.33972602739726</v>
      </c>
      <c r="O5" s="15">
        <v>9200</v>
      </c>
      <c r="P5" s="15">
        <f t="shared" si="0"/>
        <v>14572800</v>
      </c>
      <c r="Q5" s="16">
        <f>IFERROR(VLOOKUP(G5,SCENARIOS!$A$13:$E$18,2,0),0.025)</f>
        <v>0.025</v>
      </c>
      <c r="R5" s="17">
        <f>IFERROR(VLOOKUP(L5,INPUTS!$A$107:$B$120,2,0),0.0082)</f>
        <v>0.0079</v>
      </c>
      <c r="S5" s="30">
        <f t="shared" si="1"/>
        <v>72.68</v>
      </c>
      <c r="T5" s="15">
        <f t="shared" si="2"/>
        <v>115125.12</v>
      </c>
      <c r="U5" s="15">
        <f>T5/INPUTS!$B$7*1000</f>
        <v>143906400</v>
      </c>
      <c r="V5" s="15">
        <f>T5*INPUTS!$B$6</f>
        <v>363795.3792</v>
      </c>
      <c r="W5" s="31" t="s">
        <v>521</v>
      </c>
      <c r="X5" s="19" t="s">
        <v>396</v>
      </c>
      <c r="Y5" s="20">
        <f>IFERROR(VLOOKUP(E5,INPUTS!$A$44:$B$103,2,0),0)</f>
        <v>0.02</v>
      </c>
      <c r="Z5" s="15">
        <f t="shared" si="3"/>
        <v>2302.5024</v>
      </c>
      <c r="AA5" s="20">
        <f>IFERROR(VLOOKUP(E5,INPUTS!$A$44:$C$103,3,0),SCENARIOS!$J$23)</f>
        <v>0.06</v>
      </c>
      <c r="AB5" s="15">
        <f t="shared" ref="AB5:AB68" si="5">$T5*AA5*(1+$Q5)^AB$2</f>
        <v>7815.21037668112</v>
      </c>
      <c r="AC5" s="20">
        <f>IFERROR(VLOOKUP($E5,INPUTS!$A$44:$G$103,4,0),SCENARIOS!$K$23)</f>
        <v>0.15</v>
      </c>
      <c r="AD5" s="15">
        <f t="shared" ref="AD5:AD68" si="6">$T5*AC5*(1+$Q5)^AD$2</f>
        <v>22105.4830141126</v>
      </c>
      <c r="AE5" s="20">
        <f>IFERROR(VLOOKUP($E5,INPUTS!$A$44:$G$103,5,0),SCENARIOS!$L$23)</f>
        <v>0.3</v>
      </c>
      <c r="AF5" s="15">
        <f t="shared" ref="AF5:AF68" si="7">$T5*AE5*(1+$Q5)^AF$2</f>
        <v>50020.6500641625</v>
      </c>
      <c r="AG5" s="20">
        <f>IFERROR(VLOOKUP($E5,INPUTS!$A$44:$G$103,6,0),SCENARIOS!$M$23)</f>
        <v>0.4</v>
      </c>
      <c r="AH5" s="15">
        <f t="shared" ref="AH5:AH68" si="8">$T5*AG5*(1+$Q5)^AH$2</f>
        <v>75458.3657289619</v>
      </c>
      <c r="AI5" s="20">
        <f>IFERROR(VLOOKUP($E5,INPUTS!$A$44:$G$103,7,0),SCENARIOS!$N$23)</f>
        <v>0.5</v>
      </c>
      <c r="AJ5" s="15">
        <f t="shared" ref="AJ5:AJ68" si="9">$T5*AI5*(1+$Q5)^AJ$2</f>
        <v>106717.768396315</v>
      </c>
      <c r="AL5" t="str">
        <f t="shared" ref="AL5:AL68" si="10">IF(H5="MULTI","MULTI",IF(COUNTIFS($E$4:$E$1277,H5,$H$4:$H$1277,E5)&gt;0,"Y","N"))</f>
        <v>N</v>
      </c>
      <c r="AM5" s="21">
        <f t="shared" ref="AM5:AM68" si="11">T5*((1+Q5)^25)</f>
        <v>213435.53679263</v>
      </c>
      <c r="AT5" s="22" t="s">
        <v>169</v>
      </c>
      <c r="AU5" s="15">
        <f t="shared" ref="AU5:AU9" si="12">SUMIF($G$4:$G$1277,$AT5,$Z$4:$Z$1277)</f>
        <v>80709.69717</v>
      </c>
      <c r="AV5" s="15">
        <f t="shared" ref="AV5:AV9" si="13">SUMIF($G$4:$G$1277,$AT5,$AB$4:$AB$1277)</f>
        <v>534660.163664894</v>
      </c>
      <c r="AW5" s="15">
        <f t="shared" ref="AW5:AW9" si="14">SUMIF($G$4:$G$1277,$AT5,$AD$4:$AD$1277)</f>
        <v>1967693.40979393</v>
      </c>
      <c r="AX5" s="15">
        <f t="shared" ref="AX5:AX9" si="15">SUMIF($G$4:$G$1277,$AT5,$AF$4:$AF$1277)</f>
        <v>4344985.04067326</v>
      </c>
      <c r="AY5" s="15">
        <f t="shared" ref="AY5:AY9" si="16">SUMIF($G$4:$G$1277,$AT5,$AH$4:$AH$1277)</f>
        <v>7195821.86039778</v>
      </c>
      <c r="AZ5" s="15">
        <f t="shared" ref="AZ5:AZ9" si="17">SUMIF($G$4:$G$1277,$AT5,$AJ$4:$AJ$1277)</f>
        <v>10593025.0390828</v>
      </c>
      <c r="BC5" s="2" t="str">
        <v>ADD</v>
      </c>
      <c r="BD5" s="15">
        <f t="shared" ref="BD5:BD68" si="18">SUMIF($E$4:$E$1277,$BC5,$Z$4:$Z$1277)</f>
        <v>0</v>
      </c>
      <c r="BE5" s="15">
        <f t="shared" ref="BE5:BE68" si="19">SUMIF($E$4:$E$1277,$BC5,$AB$4:$AB$1277)</f>
        <v>0</v>
      </c>
      <c r="BF5" s="15">
        <f t="shared" ref="BF5:BF68" si="20">SUMIF($E$4:$E$1277,$BC5,$AD$4:$AD$1277)</f>
        <v>0</v>
      </c>
      <c r="BG5" s="15">
        <f t="shared" ref="BG5:BG68" si="21">SUMIF($E$4:$E$1277,$BC5,$AF$4:$AF$1277)</f>
        <v>0</v>
      </c>
      <c r="BH5" s="15">
        <f t="shared" ref="BH5:BH68" si="22">SUMIF($E$4:$E$1277,$BC5,$AH$4:$AH$1277)</f>
        <v>0</v>
      </c>
      <c r="BI5" s="15">
        <f t="shared" ref="BI5:BI68" si="23">SUMIF($E$4:$E$1277,$BC5,$AJ$4:$AJ$1277)</f>
        <v>0</v>
      </c>
      <c r="BJ5" s="23"/>
      <c r="BM5" s="2" t="str">
        <v>Australia</v>
      </c>
      <c r="BN5" s="15">
        <f t="shared" ref="BN5:BN63" si="24">SUMIF($F$4:$F$1277,$BM5,$Z$4:$Z$1277)</f>
        <v>0</v>
      </c>
      <c r="BO5" s="15">
        <f t="shared" ref="BO5:BO63" si="25">SUMIF($F$4:$F$1277,$BM5,$AB$4:$AB$1277)</f>
        <v>183885.847974901</v>
      </c>
      <c r="BP5" s="15">
        <f t="shared" ref="BP5:BP63" si="26">SUMIF($F$4:$F$1277,$BM5,$AD$4:$AD$1277)</f>
        <v>447450.501297896</v>
      </c>
      <c r="BQ5" s="15">
        <f t="shared" ref="BQ5:BQ63" si="27">SUMIF($F$4:$F$1277,$BM5,$AF$4:$AF$1277)</f>
        <v>1088783.90216884</v>
      </c>
      <c r="BR5" s="15">
        <f t="shared" ref="BR5:BR63" si="28">SUMIF($F$4:$F$1277,$BM5,$AH$4:$AH$1277)</f>
        <v>1987008.14199018</v>
      </c>
      <c r="BS5" s="15">
        <f t="shared" ref="BS5:BS63" si="29">SUMIF($F$4:$F$1277,$BM5,$AJ$4:$AJ$1277)</f>
        <v>3223332.29739304</v>
      </c>
    </row>
    <row r="6" ht="15" customHeight="1" spans="1:71">
      <c r="A6" s="6" t="s">
        <v>933</v>
      </c>
      <c r="B6" s="7" t="s">
        <v>389</v>
      </c>
      <c r="C6" s="8" t="s">
        <v>390</v>
      </c>
      <c r="D6" s="9" t="s">
        <v>929</v>
      </c>
      <c r="E6" s="10" t="s">
        <v>200</v>
      </c>
      <c r="F6" s="11" t="s">
        <v>391</v>
      </c>
      <c r="G6" s="9" t="s">
        <v>165</v>
      </c>
      <c r="H6" s="9" t="s">
        <v>440</v>
      </c>
      <c r="I6" s="11" t="s">
        <v>439</v>
      </c>
      <c r="J6" s="9" t="s">
        <v>177</v>
      </c>
      <c r="K6" s="9" t="s">
        <v>931</v>
      </c>
      <c r="L6" s="12" t="s">
        <v>291</v>
      </c>
      <c r="M6" s="13">
        <v>3167</v>
      </c>
      <c r="N6" s="14">
        <f t="shared" si="4"/>
        <v>8.67671232876712</v>
      </c>
      <c r="O6" s="15">
        <v>5100</v>
      </c>
      <c r="P6" s="15">
        <f t="shared" si="0"/>
        <v>16151700</v>
      </c>
      <c r="Q6" s="16">
        <f>IFERROR(VLOOKUP(G6,SCENARIOS!$A$13:$E$18,2,0),0.025)</f>
        <v>0.025</v>
      </c>
      <c r="R6" s="17">
        <f>IFERROR(VLOOKUP(L6,INPUTS!$A$107:$B$120,2,0),0.0082)</f>
        <v>0.0079</v>
      </c>
      <c r="S6" s="18">
        <f t="shared" si="1"/>
        <v>40.29</v>
      </c>
      <c r="T6" s="15">
        <f t="shared" si="2"/>
        <v>127598.43</v>
      </c>
      <c r="U6" s="15">
        <f>T6/INPUTS!$B$7*1000</f>
        <v>159498037.5</v>
      </c>
      <c r="V6" s="15">
        <f>T6*INPUTS!$B$6</f>
        <v>403211.0388</v>
      </c>
      <c r="W6" s="19" t="s">
        <v>396</v>
      </c>
      <c r="X6" s="19" t="s">
        <v>396</v>
      </c>
      <c r="Y6" s="20">
        <f>IFERROR(VLOOKUP(E6,INPUTS!$A$44:$B$103,2,0),0)</f>
        <v>0.02</v>
      </c>
      <c r="Z6" s="15">
        <f t="shared" si="3"/>
        <v>2551.9686</v>
      </c>
      <c r="AA6" s="20">
        <f>IFERROR(VLOOKUP(E6,INPUTS!$A$44:$C$103,3,0),SCENARIOS!$J$23)</f>
        <v>0.06</v>
      </c>
      <c r="AB6" s="15">
        <f t="shared" si="5"/>
        <v>8661.95469923697</v>
      </c>
      <c r="AC6" s="20">
        <f>IFERROR(VLOOKUP($E6,INPUTS!$A$44:$G$103,4,0),SCENARIOS!$K$23)</f>
        <v>0.15</v>
      </c>
      <c r="AD6" s="15">
        <f t="shared" si="6"/>
        <v>24500.5167160081</v>
      </c>
      <c r="AE6" s="20">
        <f>IFERROR(VLOOKUP($E6,INPUTS!$A$44:$G$103,5,0),SCENARIOS!$L$23)</f>
        <v>0.3</v>
      </c>
      <c r="AF6" s="15">
        <f t="shared" si="7"/>
        <v>55440.1716651113</v>
      </c>
      <c r="AG6" s="20">
        <f>IFERROR(VLOOKUP($E6,INPUTS!$A$44:$G$103,6,0),SCENARIOS!$M$23)</f>
        <v>0.4</v>
      </c>
      <c r="AH6" s="15">
        <f t="shared" si="8"/>
        <v>83633.9540612973</v>
      </c>
      <c r="AI6" s="20">
        <f>IFERROR(VLOOKUP($E6,INPUTS!$A$44:$G$103,7,0),SCENARIOS!$N$23)</f>
        <v>0.5</v>
      </c>
      <c r="AJ6" s="15">
        <f t="shared" si="9"/>
        <v>118280.178126836</v>
      </c>
      <c r="AL6" t="str">
        <f t="shared" si="10"/>
        <v>Y</v>
      </c>
      <c r="AM6" s="21">
        <f t="shared" si="11"/>
        <v>236560.356253672</v>
      </c>
      <c r="AT6" s="22" t="s">
        <v>173</v>
      </c>
      <c r="AU6" s="15">
        <f t="shared" si="12"/>
        <v>0</v>
      </c>
      <c r="AV6" s="15">
        <f t="shared" si="13"/>
        <v>1307481.02912324</v>
      </c>
      <c r="AW6" s="15">
        <f t="shared" si="14"/>
        <v>3093720.17403269</v>
      </c>
      <c r="AX6" s="15">
        <f t="shared" si="15"/>
        <v>7610715.02230025</v>
      </c>
      <c r="AY6" s="15">
        <f t="shared" si="16"/>
        <v>13076945.3591421</v>
      </c>
      <c r="AZ6" s="15">
        <f t="shared" si="17"/>
        <v>20676976.540893</v>
      </c>
      <c r="BC6" s="2" t="str">
        <v>AKL</v>
      </c>
      <c r="BD6" s="15">
        <f t="shared" si="18"/>
        <v>0</v>
      </c>
      <c r="BE6" s="15">
        <f t="shared" si="19"/>
        <v>22360.5698715337</v>
      </c>
      <c r="BF6" s="15">
        <f t="shared" si="20"/>
        <v>68012.6305837986</v>
      </c>
      <c r="BG6" s="15">
        <f t="shared" si="21"/>
        <v>248243.293198913</v>
      </c>
      <c r="BH6" s="15">
        <f t="shared" si="22"/>
        <v>402701.230895722</v>
      </c>
      <c r="BI6" s="15">
        <f t="shared" si="23"/>
        <v>734921.432054</v>
      </c>
      <c r="BJ6" s="23"/>
      <c r="BM6" s="2" t="str">
        <v>Austria</v>
      </c>
      <c r="BN6" s="15">
        <f t="shared" si="24"/>
        <v>16915.7284</v>
      </c>
      <c r="BO6" s="15">
        <f t="shared" si="25"/>
        <v>57415.7821163616</v>
      </c>
      <c r="BP6" s="15">
        <f t="shared" si="26"/>
        <v>162401.718589975</v>
      </c>
      <c r="BQ6" s="15">
        <f t="shared" si="27"/>
        <v>367485.2764005</v>
      </c>
      <c r="BR6" s="15">
        <f t="shared" si="28"/>
        <v>554367.813114543</v>
      </c>
      <c r="BS6" s="15">
        <f t="shared" si="29"/>
        <v>784020.370900011</v>
      </c>
    </row>
    <row r="7" ht="15" customHeight="1" spans="1:71">
      <c r="A7" s="24" t="s">
        <v>934</v>
      </c>
      <c r="B7" s="25" t="s">
        <v>389</v>
      </c>
      <c r="C7" s="26" t="s">
        <v>390</v>
      </c>
      <c r="D7" s="27" t="s">
        <v>929</v>
      </c>
      <c r="E7" s="10" t="s">
        <v>200</v>
      </c>
      <c r="F7" s="28" t="s">
        <v>391</v>
      </c>
      <c r="G7" s="27" t="s">
        <v>165</v>
      </c>
      <c r="H7" s="27" t="s">
        <v>242</v>
      </c>
      <c r="I7" s="28" t="s">
        <v>421</v>
      </c>
      <c r="J7" s="27" t="s">
        <v>173</v>
      </c>
      <c r="K7" s="27" t="s">
        <v>931</v>
      </c>
      <c r="L7" s="29" t="s">
        <v>293</v>
      </c>
      <c r="M7" s="13">
        <v>1584</v>
      </c>
      <c r="N7" s="14">
        <f t="shared" si="4"/>
        <v>4.33972602739726</v>
      </c>
      <c r="O7" s="15">
        <v>10600</v>
      </c>
      <c r="P7" s="15">
        <f t="shared" si="0"/>
        <v>16790400</v>
      </c>
      <c r="Q7" s="16">
        <f>IFERROR(VLOOKUP(G7,SCENARIOS!$A$13:$E$18,2,0),0.025)</f>
        <v>0.025</v>
      </c>
      <c r="R7" s="17">
        <f>IFERROR(VLOOKUP(L7,INPUTS!$A$107:$B$120,2,0),0.0082)</f>
        <v>0.0079</v>
      </c>
      <c r="S7" s="30">
        <f t="shared" si="1"/>
        <v>83.74</v>
      </c>
      <c r="T7" s="15">
        <f t="shared" si="2"/>
        <v>132644.16</v>
      </c>
      <c r="U7" s="15">
        <f>T7/INPUTS!$B$7*1000</f>
        <v>165805200</v>
      </c>
      <c r="V7" s="15">
        <f>T7*INPUTS!$B$6</f>
        <v>419155.5456</v>
      </c>
      <c r="W7" s="19" t="s">
        <v>396</v>
      </c>
      <c r="X7" s="19" t="s">
        <v>396</v>
      </c>
      <c r="Y7" s="20">
        <f>IFERROR(VLOOKUP(E7,INPUTS!$A$44:$B$103,2,0),0)</f>
        <v>0.02</v>
      </c>
      <c r="Z7" s="15">
        <f t="shared" si="3"/>
        <v>2652.8832</v>
      </c>
      <c r="AA7" s="20">
        <f>IFERROR(VLOOKUP(E7,INPUTS!$A$44:$C$103,3,0),SCENARIOS!$J$23)</f>
        <v>0.06</v>
      </c>
      <c r="AB7" s="15">
        <f t="shared" si="5"/>
        <v>9004.48152095868</v>
      </c>
      <c r="AC7" s="20">
        <f>IFERROR(VLOOKUP($E7,INPUTS!$A$44:$G$103,4,0),SCENARIOS!$K$23)</f>
        <v>0.15</v>
      </c>
      <c r="AD7" s="15">
        <f t="shared" si="6"/>
        <v>25469.3608640863</v>
      </c>
      <c r="AE7" s="20">
        <f>IFERROR(VLOOKUP($E7,INPUTS!$A$44:$G$103,5,0),SCENARIOS!$L$23)</f>
        <v>0.3</v>
      </c>
      <c r="AF7" s="15">
        <f t="shared" si="7"/>
        <v>57632.4881174046</v>
      </c>
      <c r="AG7" s="20">
        <f>IFERROR(VLOOKUP($E7,INPUTS!$A$44:$G$103,6,0),SCENARIOS!$M$23)</f>
        <v>0.4</v>
      </c>
      <c r="AH7" s="15">
        <f t="shared" si="8"/>
        <v>86941.1605138039</v>
      </c>
      <c r="AI7" s="20">
        <f>IFERROR(VLOOKUP($E7,INPUTS!$A$44:$G$103,7,0),SCENARIOS!$N$23)</f>
        <v>0.5</v>
      </c>
      <c r="AJ7" s="15">
        <f t="shared" si="9"/>
        <v>122957.42880445</v>
      </c>
      <c r="AL7" t="str">
        <f t="shared" si="10"/>
        <v>Y</v>
      </c>
      <c r="AM7" s="21">
        <f t="shared" si="11"/>
        <v>245914.857608899</v>
      </c>
      <c r="AT7" s="22" t="s">
        <v>177</v>
      </c>
      <c r="AU7" s="15">
        <f t="shared" si="12"/>
        <v>0</v>
      </c>
      <c r="AV7" s="15">
        <f t="shared" si="13"/>
        <v>0</v>
      </c>
      <c r="AW7" s="15">
        <f t="shared" si="14"/>
        <v>0</v>
      </c>
      <c r="AX7" s="15">
        <f t="shared" si="15"/>
        <v>0</v>
      </c>
      <c r="AY7" s="15">
        <f t="shared" si="16"/>
        <v>0</v>
      </c>
      <c r="AZ7" s="15">
        <f t="shared" si="17"/>
        <v>0</v>
      </c>
      <c r="BC7" s="2" t="str">
        <v>AMM</v>
      </c>
      <c r="BD7" s="15">
        <f t="shared" si="18"/>
        <v>0</v>
      </c>
      <c r="BE7" s="15">
        <f t="shared" si="19"/>
        <v>0</v>
      </c>
      <c r="BF7" s="15">
        <f t="shared" si="20"/>
        <v>0</v>
      </c>
      <c r="BG7" s="15">
        <f t="shared" si="21"/>
        <v>0</v>
      </c>
      <c r="BH7" s="15">
        <f t="shared" si="22"/>
        <v>0</v>
      </c>
      <c r="BI7" s="15">
        <f t="shared" si="23"/>
        <v>0</v>
      </c>
      <c r="BJ7" s="23"/>
      <c r="BM7" s="2" t="str">
        <v>Bahrain</v>
      </c>
      <c r="BN7" s="15">
        <f t="shared" si="24"/>
        <v>0</v>
      </c>
      <c r="BO7" s="15">
        <f t="shared" si="25"/>
        <v>0</v>
      </c>
      <c r="BP7" s="15">
        <f t="shared" si="26"/>
        <v>0</v>
      </c>
      <c r="BQ7" s="15">
        <f t="shared" si="27"/>
        <v>0</v>
      </c>
      <c r="BR7" s="15">
        <f t="shared" si="28"/>
        <v>0</v>
      </c>
      <c r="BS7" s="15">
        <f t="shared" si="29"/>
        <v>0</v>
      </c>
    </row>
    <row r="8" ht="15" customHeight="1" spans="1:71">
      <c r="A8" s="6" t="s">
        <v>935</v>
      </c>
      <c r="B8" s="7" t="s">
        <v>397</v>
      </c>
      <c r="C8" s="8" t="s">
        <v>398</v>
      </c>
      <c r="D8" s="9" t="s">
        <v>929</v>
      </c>
      <c r="E8" s="10" t="s">
        <v>203</v>
      </c>
      <c r="F8" s="11" t="s">
        <v>399</v>
      </c>
      <c r="G8" s="9" t="s">
        <v>165</v>
      </c>
      <c r="H8" s="9" t="s">
        <v>245</v>
      </c>
      <c r="I8" s="11" t="s">
        <v>930</v>
      </c>
      <c r="J8" s="9" t="s">
        <v>169</v>
      </c>
      <c r="K8" s="9" t="s">
        <v>931</v>
      </c>
      <c r="L8" s="12" t="s">
        <v>291</v>
      </c>
      <c r="M8" s="13">
        <v>1709</v>
      </c>
      <c r="N8" s="14">
        <f t="shared" si="4"/>
        <v>4.68219178082192</v>
      </c>
      <c r="O8" s="15">
        <v>5830</v>
      </c>
      <c r="P8" s="15">
        <f t="shared" si="0"/>
        <v>9963470</v>
      </c>
      <c r="Q8" s="16">
        <f>IFERROR(VLOOKUP(G8,SCENARIOS!$A$13:$E$18,2,0),0.025)</f>
        <v>0.025</v>
      </c>
      <c r="R8" s="17">
        <f>IFERROR(VLOOKUP(L8,INPUTS!$A$107:$B$120,2,0),0.0082)</f>
        <v>0.0079</v>
      </c>
      <c r="S8" s="18">
        <f t="shared" si="1"/>
        <v>46.057</v>
      </c>
      <c r="T8" s="15">
        <f t="shared" si="2"/>
        <v>78711.413</v>
      </c>
      <c r="U8" s="15">
        <f>T8/INPUTS!$B$7*1000</f>
        <v>98389266.25</v>
      </c>
      <c r="V8" s="15">
        <f>T8*INPUTS!$B$6</f>
        <v>248728.06508</v>
      </c>
      <c r="W8" s="19" t="s">
        <v>396</v>
      </c>
      <c r="X8" s="19" t="s">
        <v>396</v>
      </c>
      <c r="Y8" s="20">
        <f>IFERROR(VLOOKUP(E8,INPUTS!$A$44:$B$103,2,0),0)</f>
        <v>0.02</v>
      </c>
      <c r="Z8" s="15">
        <f t="shared" si="3"/>
        <v>1574.22826</v>
      </c>
      <c r="AA8" s="20">
        <f>IFERROR(VLOOKUP(E8,INPUTS!$A$44:$C$103,3,0),SCENARIOS!$J$23)</f>
        <v>0.06</v>
      </c>
      <c r="AB8" s="15">
        <f t="shared" si="5"/>
        <v>5343.28434698555</v>
      </c>
      <c r="AC8" s="20">
        <f>IFERROR(VLOOKUP($E8,INPUTS!$A$44:$G$103,4,0),SCENARIOS!$K$23)</f>
        <v>0.15</v>
      </c>
      <c r="AD8" s="15">
        <f t="shared" si="6"/>
        <v>15113.5894849734</v>
      </c>
      <c r="AE8" s="20">
        <f>IFERROR(VLOOKUP($E8,INPUTS!$A$44:$G$103,5,0),SCENARIOS!$L$23)</f>
        <v>0.3</v>
      </c>
      <c r="AF8" s="15">
        <f t="shared" si="7"/>
        <v>34199.2785391127</v>
      </c>
      <c r="AG8" s="20">
        <f>IFERROR(VLOOKUP($E8,INPUTS!$A$44:$G$103,6,0),SCENARIOS!$M$23)</f>
        <v>0.4</v>
      </c>
      <c r="AH8" s="15">
        <f t="shared" si="8"/>
        <v>51591.1261521149</v>
      </c>
      <c r="AI8" s="20">
        <f>IFERROR(VLOOKUP($E8,INPUTS!$A$44:$G$103,7,0),SCENARIOS!$N$23)</f>
        <v>0.5</v>
      </c>
      <c r="AJ8" s="15">
        <f t="shared" si="9"/>
        <v>72963.2798009738</v>
      </c>
      <c r="AL8" t="str">
        <f t="shared" si="10"/>
        <v>Y</v>
      </c>
      <c r="AM8" s="21">
        <f t="shared" si="11"/>
        <v>145926.559601948</v>
      </c>
      <c r="AT8" s="22" t="s">
        <v>181</v>
      </c>
      <c r="AU8" s="15">
        <f t="shared" si="12"/>
        <v>0</v>
      </c>
      <c r="AV8" s="15">
        <f t="shared" si="13"/>
        <v>0</v>
      </c>
      <c r="AW8" s="15">
        <f t="shared" si="14"/>
        <v>0</v>
      </c>
      <c r="AX8" s="15">
        <f t="shared" si="15"/>
        <v>0</v>
      </c>
      <c r="AY8" s="15">
        <f t="shared" si="16"/>
        <v>0</v>
      </c>
      <c r="AZ8" s="15">
        <f t="shared" si="17"/>
        <v>0</v>
      </c>
      <c r="BC8" s="2" t="str">
        <v>AMS</v>
      </c>
      <c r="BD8" s="15">
        <f t="shared" si="18"/>
        <v>64964.376</v>
      </c>
      <c r="BE8" s="15">
        <f t="shared" si="19"/>
        <v>220503.685655144</v>
      </c>
      <c r="BF8" s="15">
        <f t="shared" si="20"/>
        <v>623699.202307206</v>
      </c>
      <c r="BG8" s="15">
        <f t="shared" si="21"/>
        <v>1411316.79972741</v>
      </c>
      <c r="BH8" s="15">
        <f t="shared" si="22"/>
        <v>2129033.89093614</v>
      </c>
      <c r="BI8" s="15">
        <f t="shared" si="23"/>
        <v>3011008.03715953</v>
      </c>
      <c r="BJ8" s="23"/>
      <c r="BM8" s="2" t="str">
        <v>Belgium</v>
      </c>
      <c r="BN8" s="15">
        <f t="shared" si="24"/>
        <v>33706.6415</v>
      </c>
      <c r="BO8" s="15">
        <f t="shared" si="25"/>
        <v>114407.91306618</v>
      </c>
      <c r="BP8" s="15">
        <f t="shared" si="26"/>
        <v>323605.131156881</v>
      </c>
      <c r="BQ8" s="15">
        <f t="shared" si="27"/>
        <v>732259.006248887</v>
      </c>
      <c r="BR8" s="15">
        <f t="shared" si="28"/>
        <v>1104645.13817749</v>
      </c>
      <c r="BS8" s="15">
        <f t="shared" si="29"/>
        <v>1562255.72707964</v>
      </c>
    </row>
    <row r="9" ht="15" customHeight="1" spans="1:71">
      <c r="A9" s="24" t="s">
        <v>936</v>
      </c>
      <c r="B9" s="25" t="s">
        <v>397</v>
      </c>
      <c r="C9" s="26" t="s">
        <v>398</v>
      </c>
      <c r="D9" s="27" t="s">
        <v>929</v>
      </c>
      <c r="E9" s="10" t="s">
        <v>203</v>
      </c>
      <c r="F9" s="28" t="s">
        <v>399</v>
      </c>
      <c r="G9" s="27" t="s">
        <v>165</v>
      </c>
      <c r="H9" s="27" t="s">
        <v>234</v>
      </c>
      <c r="I9" s="28" t="s">
        <v>424</v>
      </c>
      <c r="J9" s="27" t="s">
        <v>173</v>
      </c>
      <c r="K9" s="27" t="s">
        <v>931</v>
      </c>
      <c r="L9" s="29" t="s">
        <v>295</v>
      </c>
      <c r="M9" s="13">
        <v>854</v>
      </c>
      <c r="N9" s="14">
        <f t="shared" si="4"/>
        <v>2.33972602739726</v>
      </c>
      <c r="O9" s="15">
        <v>9730</v>
      </c>
      <c r="P9" s="15">
        <f t="shared" si="0"/>
        <v>8309420</v>
      </c>
      <c r="Q9" s="16">
        <f>IFERROR(VLOOKUP(G9,SCENARIOS!$A$13:$E$18,2,0),0.025)</f>
        <v>0.025</v>
      </c>
      <c r="R9" s="17">
        <f>IFERROR(VLOOKUP(L9,INPUTS!$A$107:$B$120,2,0),0.0082)</f>
        <v>0.0089</v>
      </c>
      <c r="S9" s="30">
        <f t="shared" si="1"/>
        <v>86.597</v>
      </c>
      <c r="T9" s="15">
        <f t="shared" si="2"/>
        <v>73953.838</v>
      </c>
      <c r="U9" s="15">
        <f>T9/INPUTS!$B$7*1000</f>
        <v>92442297.5</v>
      </c>
      <c r="V9" s="15">
        <f>T9*INPUTS!$B$6</f>
        <v>233694.12808</v>
      </c>
      <c r="W9" s="19" t="s">
        <v>396</v>
      </c>
      <c r="X9" s="19" t="s">
        <v>396</v>
      </c>
      <c r="Y9" s="20">
        <f>IFERROR(VLOOKUP(E9,INPUTS!$A$44:$B$103,2,0),0)</f>
        <v>0.02</v>
      </c>
      <c r="Z9" s="15">
        <f t="shared" si="3"/>
        <v>1479.07676</v>
      </c>
      <c r="AA9" s="20">
        <f>IFERROR(VLOOKUP(E9,INPUTS!$A$44:$C$103,3,0),SCENARIOS!$J$23)</f>
        <v>0.06</v>
      </c>
      <c r="AB9" s="15">
        <f t="shared" si="5"/>
        <v>5020.31878127896</v>
      </c>
      <c r="AC9" s="20">
        <f>IFERROR(VLOOKUP($E9,INPUTS!$A$44:$G$103,4,0),SCENARIOS!$K$23)</f>
        <v>0.15</v>
      </c>
      <c r="AD9" s="15">
        <f t="shared" si="6"/>
        <v>14200.0747511702</v>
      </c>
      <c r="AE9" s="20">
        <f>IFERROR(VLOOKUP($E9,INPUTS!$A$44:$G$103,5,0),SCENARIOS!$L$23)</f>
        <v>0.3</v>
      </c>
      <c r="AF9" s="15">
        <f t="shared" si="7"/>
        <v>32132.1623942695</v>
      </c>
      <c r="AG9" s="20">
        <f>IFERROR(VLOOKUP($E9,INPUTS!$A$44:$G$103,6,0),SCENARIOS!$M$23)</f>
        <v>0.4</v>
      </c>
      <c r="AH9" s="15">
        <f t="shared" si="8"/>
        <v>48472.789907749</v>
      </c>
      <c r="AI9" s="20">
        <f>IFERROR(VLOOKUP($E9,INPUTS!$A$44:$G$103,7,0),SCENARIOS!$N$23)</f>
        <v>0.5</v>
      </c>
      <c r="AJ9" s="15">
        <f t="shared" si="9"/>
        <v>68553.1407541863</v>
      </c>
      <c r="AL9" t="str">
        <f t="shared" si="10"/>
        <v>Y</v>
      </c>
      <c r="AM9" s="21">
        <f t="shared" si="11"/>
        <v>137106.281508373</v>
      </c>
      <c r="AT9" s="22" t="s">
        <v>185</v>
      </c>
      <c r="AU9" s="15">
        <f t="shared" si="12"/>
        <v>0</v>
      </c>
      <c r="AV9" s="15">
        <f t="shared" si="13"/>
        <v>0</v>
      </c>
      <c r="AW9" s="15">
        <f t="shared" si="14"/>
        <v>0</v>
      </c>
      <c r="AX9" s="15">
        <f t="shared" si="15"/>
        <v>0</v>
      </c>
      <c r="AY9" s="15">
        <f t="shared" si="16"/>
        <v>0</v>
      </c>
      <c r="AZ9" s="15">
        <f t="shared" si="17"/>
        <v>0</v>
      </c>
      <c r="BC9" s="2" t="str">
        <v>ANC</v>
      </c>
      <c r="BD9" s="15">
        <f t="shared" si="18"/>
        <v>722.748</v>
      </c>
      <c r="BE9" s="15">
        <f t="shared" si="19"/>
        <v>4787.83315410716</v>
      </c>
      <c r="BF9" s="15">
        <f t="shared" si="20"/>
        <v>17620.5155812474</v>
      </c>
      <c r="BG9" s="15">
        <f t="shared" si="21"/>
        <v>38908.9459914835</v>
      </c>
      <c r="BH9" s="15">
        <f t="shared" si="22"/>
        <v>64437.9305129138</v>
      </c>
      <c r="BI9" s="15">
        <f t="shared" si="23"/>
        <v>94859.5761029915</v>
      </c>
      <c r="BJ9" s="23"/>
      <c r="BM9" s="2" t="str">
        <v>Brazil</v>
      </c>
      <c r="BN9" s="15">
        <f t="shared" si="24"/>
        <v>0</v>
      </c>
      <c r="BO9" s="15">
        <f t="shared" si="25"/>
        <v>0</v>
      </c>
      <c r="BP9" s="15">
        <f t="shared" si="26"/>
        <v>0</v>
      </c>
      <c r="BQ9" s="15">
        <f t="shared" si="27"/>
        <v>0</v>
      </c>
      <c r="BR9" s="15">
        <f t="shared" si="28"/>
        <v>0</v>
      </c>
      <c r="BS9" s="15">
        <f t="shared" si="29"/>
        <v>0</v>
      </c>
    </row>
    <row r="10" ht="15" customHeight="1" spans="1:71">
      <c r="A10" s="6" t="s">
        <v>937</v>
      </c>
      <c r="B10" s="7" t="s">
        <v>400</v>
      </c>
      <c r="C10" s="8" t="s">
        <v>401</v>
      </c>
      <c r="D10" s="9" t="s">
        <v>929</v>
      </c>
      <c r="E10" s="10" t="s">
        <v>224</v>
      </c>
      <c r="F10" s="11" t="s">
        <v>938</v>
      </c>
      <c r="G10" s="9" t="s">
        <v>165</v>
      </c>
      <c r="H10" s="9" t="s">
        <v>245</v>
      </c>
      <c r="I10" s="11" t="s">
        <v>930</v>
      </c>
      <c r="J10" s="9" t="s">
        <v>169</v>
      </c>
      <c r="K10" s="9" t="s">
        <v>931</v>
      </c>
      <c r="L10" s="12" t="s">
        <v>295</v>
      </c>
      <c r="M10" s="13">
        <v>1501</v>
      </c>
      <c r="N10" s="14">
        <f t="shared" si="4"/>
        <v>4.11232876712329</v>
      </c>
      <c r="O10" s="15">
        <v>5555</v>
      </c>
      <c r="P10" s="15">
        <f t="shared" si="0"/>
        <v>8338055</v>
      </c>
      <c r="Q10" s="16">
        <f>IFERROR(VLOOKUP(G10,SCENARIOS!$A$13:$E$18,2,0),0.025)</f>
        <v>0.025</v>
      </c>
      <c r="R10" s="17">
        <f>IFERROR(VLOOKUP(L10,INPUTS!$A$107:$B$120,2,0),0.0082)</f>
        <v>0.0089</v>
      </c>
      <c r="S10" s="18">
        <f t="shared" si="1"/>
        <v>49.4395</v>
      </c>
      <c r="T10" s="15">
        <f t="shared" si="2"/>
        <v>74208.6895</v>
      </c>
      <c r="U10" s="15">
        <f>T10/INPUTS!$B$7*1000</f>
        <v>92760861.875</v>
      </c>
      <c r="V10" s="15">
        <f>T10*INPUTS!$B$6</f>
        <v>234499.45882</v>
      </c>
      <c r="W10" s="19" t="s">
        <v>396</v>
      </c>
      <c r="X10" s="19" t="s">
        <v>396</v>
      </c>
      <c r="Y10" s="20">
        <f>IFERROR(VLOOKUP(E10,INPUTS!$A$44:$B$103,2,0),0)</f>
        <v>0.02</v>
      </c>
      <c r="Z10" s="15">
        <f t="shared" si="3"/>
        <v>1484.17379</v>
      </c>
      <c r="AA10" s="20">
        <f>IFERROR(VLOOKUP(E10,INPUTS!$A$44:$C$103,3,0),SCENARIOS!$J$23)</f>
        <v>0.1</v>
      </c>
      <c r="AB10" s="15">
        <f t="shared" si="5"/>
        <v>8396.03207681503</v>
      </c>
      <c r="AC10" s="20">
        <f>IFERROR(VLOOKUP($E10,INPUTS!$A$44:$G$103,4,0),SCENARIOS!$K$23)</f>
        <v>0.15</v>
      </c>
      <c r="AD10" s="15">
        <f t="shared" si="6"/>
        <v>14249.0094711025</v>
      </c>
      <c r="AE10" s="20">
        <f>IFERROR(VLOOKUP($E10,INPUTS!$A$44:$G$103,5,0),SCENARIOS!$L$23)</f>
        <v>0.3</v>
      </c>
      <c r="AF10" s="15">
        <f t="shared" si="7"/>
        <v>32242.8926823233</v>
      </c>
      <c r="AG10" s="20">
        <f>IFERROR(VLOOKUP($E10,INPUTS!$A$44:$G$103,6,0),SCENARIOS!$M$23)</f>
        <v>0.4</v>
      </c>
      <c r="AH10" s="15">
        <f t="shared" si="8"/>
        <v>48639.8314508421</v>
      </c>
      <c r="AI10" s="20">
        <f>IFERROR(VLOOKUP($E10,INPUTS!$A$44:$G$103,7,0),SCENARIOS!$N$23)</f>
        <v>0.5</v>
      </c>
      <c r="AJ10" s="15">
        <f t="shared" si="9"/>
        <v>68789.3809713731</v>
      </c>
      <c r="AL10" t="str">
        <f t="shared" si="10"/>
        <v>Y</v>
      </c>
      <c r="AM10" s="21">
        <f t="shared" si="11"/>
        <v>137578.761942746</v>
      </c>
      <c r="BC10" s="2" t="str">
        <v>ARN</v>
      </c>
      <c r="BD10" s="15">
        <f t="shared" si="18"/>
        <v>0</v>
      </c>
      <c r="BE10" s="15">
        <f t="shared" si="19"/>
        <v>0</v>
      </c>
      <c r="BF10" s="15">
        <f t="shared" si="20"/>
        <v>0</v>
      </c>
      <c r="BG10" s="15">
        <f t="shared" si="21"/>
        <v>0</v>
      </c>
      <c r="BH10" s="15">
        <f t="shared" si="22"/>
        <v>0</v>
      </c>
      <c r="BI10" s="15">
        <f t="shared" si="23"/>
        <v>0</v>
      </c>
      <c r="BJ10" s="23"/>
      <c r="BM10" s="2" t="str">
        <v>Canada</v>
      </c>
      <c r="BN10" s="15">
        <f t="shared" si="24"/>
        <v>0</v>
      </c>
      <c r="BO10" s="15">
        <f t="shared" si="25"/>
        <v>0</v>
      </c>
      <c r="BP10" s="15">
        <f t="shared" si="26"/>
        <v>0</v>
      </c>
      <c r="BQ10" s="15">
        <f t="shared" si="27"/>
        <v>0</v>
      </c>
      <c r="BR10" s="15">
        <f t="shared" si="28"/>
        <v>0</v>
      </c>
      <c r="BS10" s="15">
        <f t="shared" si="29"/>
        <v>0</v>
      </c>
    </row>
    <row r="11" ht="15" customHeight="1" spans="1:71">
      <c r="A11" s="24" t="s">
        <v>939</v>
      </c>
      <c r="B11" s="25" t="s">
        <v>400</v>
      </c>
      <c r="C11" s="26" t="s">
        <v>401</v>
      </c>
      <c r="D11" s="27" t="s">
        <v>929</v>
      </c>
      <c r="E11" s="10" t="s">
        <v>224</v>
      </c>
      <c r="F11" s="28" t="s">
        <v>938</v>
      </c>
      <c r="G11" s="27" t="s">
        <v>165</v>
      </c>
      <c r="H11" s="27" t="s">
        <v>440</v>
      </c>
      <c r="I11" s="28" t="s">
        <v>439</v>
      </c>
      <c r="J11" s="27" t="s">
        <v>177</v>
      </c>
      <c r="K11" s="27" t="s">
        <v>931</v>
      </c>
      <c r="L11" s="29" t="s">
        <v>295</v>
      </c>
      <c r="M11" s="13">
        <v>1501</v>
      </c>
      <c r="N11" s="14">
        <f t="shared" si="4"/>
        <v>4.11232876712329</v>
      </c>
      <c r="O11" s="15">
        <v>5490</v>
      </c>
      <c r="P11" s="15">
        <f t="shared" si="0"/>
        <v>8240490</v>
      </c>
      <c r="Q11" s="16">
        <f>IFERROR(VLOOKUP(G11,SCENARIOS!$A$13:$E$18,2,0),0.025)</f>
        <v>0.025</v>
      </c>
      <c r="R11" s="17">
        <f>IFERROR(VLOOKUP(L11,INPUTS!$A$107:$B$120,2,0),0.0082)</f>
        <v>0.0089</v>
      </c>
      <c r="S11" s="30">
        <f t="shared" si="1"/>
        <v>48.861</v>
      </c>
      <c r="T11" s="15">
        <f t="shared" si="2"/>
        <v>73340.361</v>
      </c>
      <c r="U11" s="15">
        <f>T11/INPUTS!$B$7*1000</f>
        <v>91675451.25</v>
      </c>
      <c r="V11" s="15">
        <f>T11*INPUTS!$B$6</f>
        <v>231755.54076</v>
      </c>
      <c r="W11" s="19" t="s">
        <v>396</v>
      </c>
      <c r="X11" s="19" t="s">
        <v>396</v>
      </c>
      <c r="Y11" s="20">
        <f>IFERROR(VLOOKUP(E11,INPUTS!$A$44:$B$103,2,0),0)</f>
        <v>0.02</v>
      </c>
      <c r="Z11" s="15">
        <f t="shared" si="3"/>
        <v>1466.80722</v>
      </c>
      <c r="AA11" s="20">
        <f>IFERROR(VLOOKUP(E11,INPUTS!$A$44:$C$103,3,0),SCENARIOS!$J$23)</f>
        <v>0.1</v>
      </c>
      <c r="AB11" s="15">
        <f t="shared" si="5"/>
        <v>8297.78867717633</v>
      </c>
      <c r="AC11" s="20">
        <f>IFERROR(VLOOKUP($E11,INPUTS!$A$44:$G$103,4,0),SCENARIOS!$K$23)</f>
        <v>0.15</v>
      </c>
      <c r="AD11" s="15">
        <f t="shared" si="6"/>
        <v>14082.2793872822</v>
      </c>
      <c r="AE11" s="20">
        <f>IFERROR(VLOOKUP($E11,INPUTS!$A$44:$G$103,5,0),SCENARIOS!$L$23)</f>
        <v>0.3</v>
      </c>
      <c r="AF11" s="15">
        <f t="shared" si="7"/>
        <v>31865.6131099829</v>
      </c>
      <c r="AG11" s="20">
        <f>IFERROR(VLOOKUP($E11,INPUTS!$A$44:$G$103,6,0),SCENARIOS!$M$23)</f>
        <v>0.4</v>
      </c>
      <c r="AH11" s="15">
        <f t="shared" si="8"/>
        <v>48070.688508573</v>
      </c>
      <c r="AI11" s="20">
        <f>IFERROR(VLOOKUP($E11,INPUTS!$A$44:$G$103,7,0),SCENARIOS!$N$23)</f>
        <v>0.5</v>
      </c>
      <c r="AJ11" s="15">
        <f t="shared" si="9"/>
        <v>67984.4647223831</v>
      </c>
      <c r="AL11" t="str">
        <f t="shared" si="10"/>
        <v>Y</v>
      </c>
      <c r="AM11" s="21">
        <f t="shared" si="11"/>
        <v>135968.929444766</v>
      </c>
      <c r="AT11" s="32" t="s">
        <v>940</v>
      </c>
      <c r="AU11" s="33">
        <f>SUM(AU4:AU9)</f>
        <v>884809.06526</v>
      </c>
      <c r="AV11" s="33">
        <f t="shared" ref="AV11:AZ11" si="30">SUM(AV4:AV9)</f>
        <v>5012614.29535005</v>
      </c>
      <c r="AW11" s="33">
        <f t="shared" si="30"/>
        <v>12781277.3820021</v>
      </c>
      <c r="AX11" s="33">
        <f t="shared" si="30"/>
        <v>29424334.6702791</v>
      </c>
      <c r="AY11" s="33">
        <f t="shared" si="30"/>
        <v>46624976.1031277</v>
      </c>
      <c r="AZ11" s="33">
        <f t="shared" si="30"/>
        <v>68538883.5283515</v>
      </c>
      <c r="BC11" s="2" t="str">
        <v>ATH</v>
      </c>
      <c r="BD11" s="15">
        <f t="shared" si="18"/>
        <v>23705.3346</v>
      </c>
      <c r="BE11" s="15">
        <f t="shared" si="19"/>
        <v>80461.2307672809</v>
      </c>
      <c r="BF11" s="15">
        <f t="shared" si="20"/>
        <v>227586.243273474</v>
      </c>
      <c r="BG11" s="15">
        <f t="shared" si="21"/>
        <v>514985.889561063</v>
      </c>
      <c r="BH11" s="15">
        <f t="shared" si="22"/>
        <v>776879.019962895</v>
      </c>
      <c r="BI11" s="15">
        <f t="shared" si="23"/>
        <v>1098709.12951055</v>
      </c>
      <c r="BJ11" s="23"/>
      <c r="BM11" s="2" t="str">
        <v>Chile</v>
      </c>
      <c r="BN11" s="15">
        <f t="shared" si="24"/>
        <v>0</v>
      </c>
      <c r="BO11" s="15">
        <f t="shared" si="25"/>
        <v>0</v>
      </c>
      <c r="BP11" s="15">
        <f t="shared" si="26"/>
        <v>0</v>
      </c>
      <c r="BQ11" s="15">
        <f t="shared" si="27"/>
        <v>0</v>
      </c>
      <c r="BR11" s="15">
        <f t="shared" si="28"/>
        <v>0</v>
      </c>
      <c r="BS11" s="15">
        <f t="shared" si="29"/>
        <v>0</v>
      </c>
    </row>
    <row r="12" ht="15" customHeight="1" spans="1:71">
      <c r="A12" s="6" t="s">
        <v>941</v>
      </c>
      <c r="B12" s="7" t="s">
        <v>400</v>
      </c>
      <c r="C12" s="8" t="s">
        <v>401</v>
      </c>
      <c r="D12" s="9" t="s">
        <v>929</v>
      </c>
      <c r="E12" s="10" t="s">
        <v>224</v>
      </c>
      <c r="F12" s="11" t="s">
        <v>938</v>
      </c>
      <c r="G12" s="9" t="s">
        <v>165</v>
      </c>
      <c r="H12" s="9" t="s">
        <v>428</v>
      </c>
      <c r="I12" s="11" t="s">
        <v>427</v>
      </c>
      <c r="J12" s="9" t="s">
        <v>173</v>
      </c>
      <c r="K12" s="9" t="s">
        <v>931</v>
      </c>
      <c r="L12" s="12" t="s">
        <v>295</v>
      </c>
      <c r="M12" s="13">
        <v>750</v>
      </c>
      <c r="N12" s="14">
        <f t="shared" si="4"/>
        <v>2.05479452054795</v>
      </c>
      <c r="O12" s="15">
        <v>9630</v>
      </c>
      <c r="P12" s="15">
        <f t="shared" si="0"/>
        <v>7222500</v>
      </c>
      <c r="Q12" s="16">
        <f>IFERROR(VLOOKUP(G12,SCENARIOS!$A$13:$E$18,2,0),0.025)</f>
        <v>0.025</v>
      </c>
      <c r="R12" s="17">
        <f>IFERROR(VLOOKUP(L12,INPUTS!$A$107:$B$120,2,0),0.0082)</f>
        <v>0.0089</v>
      </c>
      <c r="S12" s="18">
        <f t="shared" si="1"/>
        <v>85.707</v>
      </c>
      <c r="T12" s="15">
        <f t="shared" si="2"/>
        <v>64280.25</v>
      </c>
      <c r="U12" s="15">
        <f>T12/INPUTS!$B$7*1000</f>
        <v>80350312.5</v>
      </c>
      <c r="V12" s="15">
        <f>T12*INPUTS!$B$6</f>
        <v>203125.59</v>
      </c>
      <c r="W12" s="19" t="s">
        <v>396</v>
      </c>
      <c r="X12" s="19" t="s">
        <v>396</v>
      </c>
      <c r="Y12" s="20">
        <f>IFERROR(VLOOKUP(E12,INPUTS!$A$44:$B$103,2,0),0)</f>
        <v>0.02</v>
      </c>
      <c r="Z12" s="15">
        <f t="shared" si="3"/>
        <v>1285.605</v>
      </c>
      <c r="AA12" s="20">
        <f>IFERROR(VLOOKUP(E12,INPUTS!$A$44:$C$103,3,0),SCENARIOS!$J$23)</f>
        <v>0.1</v>
      </c>
      <c r="AB12" s="15">
        <f t="shared" si="5"/>
        <v>7272.72027766626</v>
      </c>
      <c r="AC12" s="20">
        <f>IFERROR(VLOOKUP($E12,INPUTS!$A$44:$G$103,4,0),SCENARIOS!$K$23)</f>
        <v>0.15</v>
      </c>
      <c r="AD12" s="15">
        <f t="shared" si="6"/>
        <v>12342.6231783117</v>
      </c>
      <c r="AE12" s="20">
        <f>IFERROR(VLOOKUP($E12,INPUTS!$A$44:$G$103,5,0),SCENARIOS!$L$23)</f>
        <v>0.3</v>
      </c>
      <c r="AF12" s="15">
        <f t="shared" si="7"/>
        <v>27929.090465112</v>
      </c>
      <c r="AG12" s="20">
        <f>IFERROR(VLOOKUP($E12,INPUTS!$A$44:$G$103,6,0),SCENARIOS!$M$23)</f>
        <v>0.4</v>
      </c>
      <c r="AH12" s="15">
        <f t="shared" si="8"/>
        <v>42132.2697743907</v>
      </c>
      <c r="AI12" s="20">
        <f>IFERROR(VLOOKUP($E12,INPUTS!$A$44:$G$103,7,0),SCENARIOS!$N$23)</f>
        <v>0.5</v>
      </c>
      <c r="AJ12" s="15">
        <f t="shared" si="9"/>
        <v>59585.9950630863</v>
      </c>
      <c r="AL12" t="str">
        <f t="shared" si="10"/>
        <v>Y</v>
      </c>
      <c r="AM12" s="21">
        <f t="shared" si="11"/>
        <v>119171.990126173</v>
      </c>
      <c r="BC12" s="2" t="str">
        <v>ATL</v>
      </c>
      <c r="BD12" s="15">
        <f t="shared" si="18"/>
        <v>3371.99218</v>
      </c>
      <c r="BE12" s="15">
        <f t="shared" si="19"/>
        <v>22337.7110068711</v>
      </c>
      <c r="BF12" s="15">
        <f t="shared" si="20"/>
        <v>82208.7930337191</v>
      </c>
      <c r="BG12" s="15">
        <f t="shared" si="21"/>
        <v>181530.300485542</v>
      </c>
      <c r="BH12" s="15">
        <f t="shared" si="22"/>
        <v>300636.179947822</v>
      </c>
      <c r="BI12" s="15">
        <f t="shared" si="23"/>
        <v>442568.846703695</v>
      </c>
      <c r="BJ12" s="23"/>
      <c r="BM12" s="2" t="str">
        <v>China</v>
      </c>
      <c r="BN12" s="15">
        <f t="shared" si="24"/>
        <v>0</v>
      </c>
      <c r="BO12" s="15">
        <f t="shared" si="25"/>
        <v>0</v>
      </c>
      <c r="BP12" s="15">
        <f t="shared" si="26"/>
        <v>0</v>
      </c>
      <c r="BQ12" s="15">
        <f t="shared" si="27"/>
        <v>0</v>
      </c>
      <c r="BR12" s="15">
        <f t="shared" si="28"/>
        <v>0</v>
      </c>
      <c r="BS12" s="15">
        <f t="shared" si="29"/>
        <v>0</v>
      </c>
    </row>
    <row r="13" ht="15" customHeight="1" spans="1:71">
      <c r="A13" s="24" t="s">
        <v>942</v>
      </c>
      <c r="B13" s="25" t="s">
        <v>400</v>
      </c>
      <c r="C13" s="26" t="s">
        <v>401</v>
      </c>
      <c r="D13" s="27" t="s">
        <v>929</v>
      </c>
      <c r="E13" s="10" t="s">
        <v>224</v>
      </c>
      <c r="F13" s="28" t="s">
        <v>938</v>
      </c>
      <c r="G13" s="27" t="s">
        <v>165</v>
      </c>
      <c r="H13" s="27" t="s">
        <v>264</v>
      </c>
      <c r="I13" s="28" t="s">
        <v>436</v>
      </c>
      <c r="J13" s="27" t="s">
        <v>173</v>
      </c>
      <c r="K13" s="27" t="s">
        <v>931</v>
      </c>
      <c r="L13" s="29" t="s">
        <v>291</v>
      </c>
      <c r="M13" s="13">
        <v>375</v>
      </c>
      <c r="N13" s="14">
        <f t="shared" si="4"/>
        <v>1.02739726027397</v>
      </c>
      <c r="O13" s="15">
        <v>16990</v>
      </c>
      <c r="P13" s="15">
        <f t="shared" si="0"/>
        <v>6371250</v>
      </c>
      <c r="Q13" s="16">
        <f>IFERROR(VLOOKUP(G13,SCENARIOS!$A$13:$E$18,2,0),0.025)</f>
        <v>0.025</v>
      </c>
      <c r="R13" s="17">
        <f>IFERROR(VLOOKUP(L13,INPUTS!$A$107:$B$120,2,0),0.0082)</f>
        <v>0.0079</v>
      </c>
      <c r="S13" s="30">
        <f t="shared" si="1"/>
        <v>134.221</v>
      </c>
      <c r="T13" s="15">
        <f t="shared" si="2"/>
        <v>50332.875</v>
      </c>
      <c r="U13" s="15">
        <f>T13/INPUTS!$B$7*1000</f>
        <v>62916093.75</v>
      </c>
      <c r="V13" s="15">
        <f>T13*INPUTS!$B$6</f>
        <v>159051.885</v>
      </c>
      <c r="W13" s="19" t="s">
        <v>396</v>
      </c>
      <c r="X13" s="19" t="s">
        <v>396</v>
      </c>
      <c r="Y13" s="20">
        <f>IFERROR(VLOOKUP(E13,INPUTS!$A$44:$B$103,2,0),0)</f>
        <v>0.02</v>
      </c>
      <c r="Z13" s="15">
        <f t="shared" si="3"/>
        <v>1006.6575</v>
      </c>
      <c r="AA13" s="20">
        <f>IFERROR(VLOOKUP(E13,INPUTS!$A$44:$C$103,3,0),SCENARIOS!$J$23)</f>
        <v>0.1</v>
      </c>
      <c r="AB13" s="15">
        <f t="shared" si="5"/>
        <v>5694.70281533972</v>
      </c>
      <c r="AC13" s="20">
        <f>IFERROR(VLOOKUP($E13,INPUTS!$A$44:$G$103,4,0),SCENARIOS!$K$23)</f>
        <v>0.15</v>
      </c>
      <c r="AD13" s="15">
        <f t="shared" si="6"/>
        <v>9664.55030287008</v>
      </c>
      <c r="AE13" s="20">
        <f>IFERROR(VLOOKUP($E13,INPUTS!$A$44:$G$103,5,0),SCENARIOS!$L$23)</f>
        <v>0.3</v>
      </c>
      <c r="AF13" s="15">
        <f t="shared" si="7"/>
        <v>21869.1031731236</v>
      </c>
      <c r="AG13" s="20">
        <f>IFERROR(VLOOKUP($E13,INPUTS!$A$44:$G$103,6,0),SCENARIOS!$M$23)</f>
        <v>0.4</v>
      </c>
      <c r="AH13" s="15">
        <f t="shared" si="8"/>
        <v>32990.5105848326</v>
      </c>
      <c r="AI13" s="20">
        <f>IFERROR(VLOOKUP($E13,INPUTS!$A$44:$G$103,7,0),SCENARIOS!$N$23)</f>
        <v>0.5</v>
      </c>
      <c r="AJ13" s="15">
        <f t="shared" si="9"/>
        <v>46657.1682789183</v>
      </c>
      <c r="AL13" t="str">
        <f t="shared" si="10"/>
        <v>Y</v>
      </c>
      <c r="AM13" s="21">
        <f t="shared" si="11"/>
        <v>93314.3365578367</v>
      </c>
      <c r="BC13" s="2" t="str">
        <v>AUH</v>
      </c>
      <c r="BD13" s="15">
        <f t="shared" si="18"/>
        <v>0</v>
      </c>
      <c r="BE13" s="15">
        <f t="shared" si="19"/>
        <v>0</v>
      </c>
      <c r="BF13" s="15">
        <f t="shared" si="20"/>
        <v>0</v>
      </c>
      <c r="BG13" s="15">
        <f t="shared" si="21"/>
        <v>0</v>
      </c>
      <c r="BH13" s="15">
        <f t="shared" si="22"/>
        <v>0</v>
      </c>
      <c r="BI13" s="15">
        <f t="shared" si="23"/>
        <v>0</v>
      </c>
      <c r="BJ13" s="23"/>
      <c r="BM13" s="2" t="str">
        <v>Colombia</v>
      </c>
      <c r="BN13" s="15">
        <f t="shared" si="24"/>
        <v>0</v>
      </c>
      <c r="BO13" s="15">
        <f t="shared" si="25"/>
        <v>0</v>
      </c>
      <c r="BP13" s="15">
        <f t="shared" si="26"/>
        <v>0</v>
      </c>
      <c r="BQ13" s="15">
        <f t="shared" si="27"/>
        <v>0</v>
      </c>
      <c r="BR13" s="15">
        <f t="shared" si="28"/>
        <v>0</v>
      </c>
      <c r="BS13" s="15">
        <f t="shared" si="29"/>
        <v>0</v>
      </c>
    </row>
    <row r="14" ht="15" customHeight="1" spans="1:71">
      <c r="A14" s="6" t="s">
        <v>943</v>
      </c>
      <c r="B14" s="7" t="s">
        <v>403</v>
      </c>
      <c r="C14" s="8" t="s">
        <v>404</v>
      </c>
      <c r="D14" s="9" t="s">
        <v>929</v>
      </c>
      <c r="E14" s="10" t="s">
        <v>204</v>
      </c>
      <c r="F14" s="11" t="s">
        <v>405</v>
      </c>
      <c r="G14" s="9" t="s">
        <v>165</v>
      </c>
      <c r="H14" s="9" t="s">
        <v>452</v>
      </c>
      <c r="I14" s="11" t="s">
        <v>451</v>
      </c>
      <c r="J14" s="9" t="s">
        <v>181</v>
      </c>
      <c r="K14" s="9" t="s">
        <v>931</v>
      </c>
      <c r="L14" s="12" t="s">
        <v>291</v>
      </c>
      <c r="M14" s="13">
        <v>476</v>
      </c>
      <c r="N14" s="14">
        <f t="shared" si="4"/>
        <v>1.3041095890411</v>
      </c>
      <c r="O14" s="15">
        <v>9980</v>
      </c>
      <c r="P14" s="15">
        <f t="shared" si="0"/>
        <v>4750480</v>
      </c>
      <c r="Q14" s="16">
        <f>IFERROR(VLOOKUP(G14,SCENARIOS!$A$13:$E$18,2,0),0.025)</f>
        <v>0.025</v>
      </c>
      <c r="R14" s="17">
        <f>IFERROR(VLOOKUP(L14,INPUTS!$A$107:$B$120,2,0),0.0082)</f>
        <v>0.0079</v>
      </c>
      <c r="S14" s="18">
        <f t="shared" si="1"/>
        <v>78.842</v>
      </c>
      <c r="T14" s="15">
        <f t="shared" si="2"/>
        <v>37528.792</v>
      </c>
      <c r="U14" s="15">
        <f>T14/INPUTS!$B$7*1000</f>
        <v>46910990</v>
      </c>
      <c r="V14" s="15">
        <f>T14*INPUTS!$B$6</f>
        <v>118590.98272</v>
      </c>
      <c r="W14" s="19" t="s">
        <v>396</v>
      </c>
      <c r="X14" s="19" t="s">
        <v>396</v>
      </c>
      <c r="Y14" s="20">
        <f>IFERROR(VLOOKUP(E14,INPUTS!$A$44:$B$103,2,0),0)</f>
        <v>0.02</v>
      </c>
      <c r="Z14" s="15">
        <f t="shared" si="3"/>
        <v>750.57584</v>
      </c>
      <c r="AA14" s="20">
        <f>IFERROR(VLOOKUP(E14,INPUTS!$A$44:$C$103,3,0),SCENARIOS!$J$23)</f>
        <v>0.06</v>
      </c>
      <c r="AB14" s="15">
        <f t="shared" si="5"/>
        <v>2547.62300931984</v>
      </c>
      <c r="AC14" s="20">
        <f>IFERROR(VLOOKUP($E14,INPUTS!$A$44:$G$103,4,0),SCENARIOS!$K$23)</f>
        <v>0.15</v>
      </c>
      <c r="AD14" s="15">
        <f t="shared" si="6"/>
        <v>7206.00399023398</v>
      </c>
      <c r="AE14" s="20">
        <f>IFERROR(VLOOKUP($E14,INPUTS!$A$44:$G$103,5,0),SCENARIOS!$L$23)</f>
        <v>0.3</v>
      </c>
      <c r="AF14" s="15">
        <f t="shared" si="7"/>
        <v>16305.8641933467</v>
      </c>
      <c r="AG14" s="20">
        <f>IFERROR(VLOOKUP($E14,INPUTS!$A$44:$G$103,6,0),SCENARIOS!$M$23)</f>
        <v>0.4</v>
      </c>
      <c r="AH14" s="15">
        <f t="shared" si="8"/>
        <v>24598.1182221755</v>
      </c>
      <c r="AI14" s="20">
        <f>IFERROR(VLOOKUP($E14,INPUTS!$A$44:$G$103,7,0),SCENARIOS!$N$23)</f>
        <v>0.5</v>
      </c>
      <c r="AJ14" s="15">
        <f t="shared" si="9"/>
        <v>34788.1412227798</v>
      </c>
      <c r="AL14" t="str">
        <f t="shared" si="10"/>
        <v>N</v>
      </c>
      <c r="AM14" s="21">
        <f t="shared" si="11"/>
        <v>69576.2824455597</v>
      </c>
      <c r="AT14" s="34" t="s">
        <v>944</v>
      </c>
      <c r="BC14" s="2" t="str">
        <v>BAH</v>
      </c>
      <c r="BD14" s="15">
        <f t="shared" si="18"/>
        <v>0</v>
      </c>
      <c r="BE14" s="15">
        <f t="shared" si="19"/>
        <v>0</v>
      </c>
      <c r="BF14" s="15">
        <f t="shared" si="20"/>
        <v>0</v>
      </c>
      <c r="BG14" s="15">
        <f t="shared" si="21"/>
        <v>0</v>
      </c>
      <c r="BH14" s="15">
        <f t="shared" si="22"/>
        <v>0</v>
      </c>
      <c r="BI14" s="15">
        <f t="shared" si="23"/>
        <v>0</v>
      </c>
      <c r="BJ14" s="23"/>
      <c r="BM14" s="2" t="str">
        <v>Czechia</v>
      </c>
      <c r="BN14" s="15">
        <f t="shared" si="24"/>
        <v>0</v>
      </c>
      <c r="BO14" s="15">
        <f t="shared" si="25"/>
        <v>0</v>
      </c>
      <c r="BP14" s="15">
        <f t="shared" si="26"/>
        <v>0</v>
      </c>
      <c r="BQ14" s="15">
        <f t="shared" si="27"/>
        <v>0</v>
      </c>
      <c r="BR14" s="15">
        <f t="shared" si="28"/>
        <v>0</v>
      </c>
      <c r="BS14" s="15">
        <f t="shared" si="29"/>
        <v>0</v>
      </c>
    </row>
    <row r="15" ht="15" customHeight="1" spans="1:71">
      <c r="A15" s="24" t="s">
        <v>945</v>
      </c>
      <c r="B15" s="25" t="s">
        <v>406</v>
      </c>
      <c r="C15" s="26" t="s">
        <v>407</v>
      </c>
      <c r="D15" s="27" t="s">
        <v>929</v>
      </c>
      <c r="E15" s="10" t="s">
        <v>205</v>
      </c>
      <c r="F15" s="28" t="s">
        <v>408</v>
      </c>
      <c r="G15" s="27" t="s">
        <v>165</v>
      </c>
      <c r="H15" s="27" t="s">
        <v>452</v>
      </c>
      <c r="I15" s="28" t="s">
        <v>451</v>
      </c>
      <c r="J15" s="27" t="s">
        <v>181</v>
      </c>
      <c r="K15" s="27" t="s">
        <v>931</v>
      </c>
      <c r="L15" s="29" t="s">
        <v>293</v>
      </c>
      <c r="M15" s="13">
        <v>750</v>
      </c>
      <c r="N15" s="14">
        <f t="shared" si="4"/>
        <v>2.05479452054795</v>
      </c>
      <c r="O15" s="15">
        <v>10000</v>
      </c>
      <c r="P15" s="15">
        <f t="shared" si="0"/>
        <v>7500000</v>
      </c>
      <c r="Q15" s="16">
        <f>IFERROR(VLOOKUP(G15,SCENARIOS!$A$13:$E$18,2,0),0.025)</f>
        <v>0.025</v>
      </c>
      <c r="R15" s="17">
        <f>IFERROR(VLOOKUP(L15,INPUTS!$A$107:$B$120,2,0),0.0082)</f>
        <v>0.0079</v>
      </c>
      <c r="S15" s="30">
        <f t="shared" si="1"/>
        <v>79</v>
      </c>
      <c r="T15" s="15">
        <f t="shared" si="2"/>
        <v>59250</v>
      </c>
      <c r="U15" s="15">
        <f>T15/INPUTS!$B$7*1000</f>
        <v>74062500</v>
      </c>
      <c r="V15" s="15">
        <f>T15*INPUTS!$B$6</f>
        <v>187230</v>
      </c>
      <c r="W15" s="19" t="s">
        <v>396</v>
      </c>
      <c r="X15" s="19" t="s">
        <v>396</v>
      </c>
      <c r="Y15" s="20">
        <f>IFERROR(VLOOKUP(E15,INPUTS!$A$44:$B$103,2,0),0)</f>
        <v>0.02</v>
      </c>
      <c r="Z15" s="15">
        <f t="shared" si="3"/>
        <v>1185</v>
      </c>
      <c r="AA15" s="20">
        <f>IFERROR(VLOOKUP(E15,INPUTS!$A$44:$C$103,3,0),SCENARIOS!$J$23)</f>
        <v>0.06</v>
      </c>
      <c r="AB15" s="15">
        <f t="shared" si="5"/>
        <v>4022.15619682617</v>
      </c>
      <c r="AC15" s="20">
        <f>IFERROR(VLOOKUP($E15,INPUTS!$A$44:$G$103,4,0),SCENARIOS!$K$23)</f>
        <v>0.15</v>
      </c>
      <c r="AD15" s="15">
        <f t="shared" si="6"/>
        <v>11376.7513865451</v>
      </c>
      <c r="AE15" s="20">
        <f>IFERROR(VLOOKUP($E15,INPUTS!$A$44:$G$103,5,0),SCENARIOS!$L$23)</f>
        <v>0.3</v>
      </c>
      <c r="AF15" s="15">
        <f t="shared" si="7"/>
        <v>25743.4999095039</v>
      </c>
      <c r="AG15" s="20">
        <f>IFERROR(VLOOKUP($E15,INPUTS!$A$44:$G$103,6,0),SCENARIOS!$M$23)</f>
        <v>0.4</v>
      </c>
      <c r="AH15" s="15">
        <f t="shared" si="8"/>
        <v>38835.2096348824</v>
      </c>
      <c r="AI15" s="20">
        <f>IFERROR(VLOOKUP($E15,INPUTS!$A$44:$G$103,7,0),SCENARIOS!$N$23)</f>
        <v>0.5</v>
      </c>
      <c r="AJ15" s="15">
        <f t="shared" si="9"/>
        <v>54923.0939127938</v>
      </c>
      <c r="AL15" t="str">
        <f t="shared" si="10"/>
        <v>Y</v>
      </c>
      <c r="AM15" s="21">
        <f t="shared" si="11"/>
        <v>109846.187825588</v>
      </c>
      <c r="BC15" s="2" t="str">
        <v>BCN</v>
      </c>
      <c r="BD15" s="15">
        <f t="shared" si="18"/>
        <v>28751.379</v>
      </c>
      <c r="BE15" s="15">
        <f t="shared" si="19"/>
        <v>97588.6389975931</v>
      </c>
      <c r="BF15" s="15">
        <f t="shared" si="20"/>
        <v>276031.469116738</v>
      </c>
      <c r="BG15" s="15">
        <f t="shared" si="21"/>
        <v>624608.542349884</v>
      </c>
      <c r="BH15" s="15">
        <f t="shared" si="22"/>
        <v>942249.646208401</v>
      </c>
      <c r="BI15" s="15">
        <f t="shared" si="23"/>
        <v>1332586.23539184</v>
      </c>
      <c r="BJ15" s="23"/>
      <c r="BM15" s="2" t="str">
        <v>Denmark</v>
      </c>
      <c r="BN15" s="15">
        <f t="shared" si="24"/>
        <v>16374.5694</v>
      </c>
      <c r="BO15" s="15">
        <f t="shared" si="25"/>
        <v>55578.9669051225</v>
      </c>
      <c r="BP15" s="15">
        <f t="shared" si="26"/>
        <v>157206.24905108</v>
      </c>
      <c r="BQ15" s="15">
        <f t="shared" si="27"/>
        <v>355728.882588241</v>
      </c>
      <c r="BR15" s="15">
        <f t="shared" si="28"/>
        <v>536632.772430321</v>
      </c>
      <c r="BS15" s="15">
        <f t="shared" si="29"/>
        <v>758938.407542413</v>
      </c>
    </row>
    <row r="16" ht="15" customHeight="1" spans="1:71">
      <c r="A16" s="6" t="s">
        <v>946</v>
      </c>
      <c r="B16" s="7" t="s">
        <v>389</v>
      </c>
      <c r="C16" s="8" t="s">
        <v>390</v>
      </c>
      <c r="D16" s="9" t="s">
        <v>929</v>
      </c>
      <c r="E16" s="10" t="s">
        <v>200</v>
      </c>
      <c r="F16" s="11" t="s">
        <v>391</v>
      </c>
      <c r="G16" s="9" t="s">
        <v>165</v>
      </c>
      <c r="H16" s="9" t="s">
        <v>203</v>
      </c>
      <c r="I16" s="11" t="s">
        <v>399</v>
      </c>
      <c r="J16" s="9" t="s">
        <v>165</v>
      </c>
      <c r="K16" s="9" t="s">
        <v>931</v>
      </c>
      <c r="L16" s="12" t="s">
        <v>279</v>
      </c>
      <c r="M16" s="13">
        <v>15835</v>
      </c>
      <c r="N16" s="14">
        <f t="shared" si="4"/>
        <v>43.3835616438356</v>
      </c>
      <c r="O16" s="15">
        <v>480</v>
      </c>
      <c r="P16" s="15">
        <f t="shared" si="0"/>
        <v>7600800</v>
      </c>
      <c r="Q16" s="16">
        <f>IFERROR(VLOOKUP(G16,SCENARIOS!$A$13:$E$18,2,0),0.025)</f>
        <v>0.025</v>
      </c>
      <c r="R16" s="17">
        <f>IFERROR(VLOOKUP(L16,INPUTS!$A$107:$B$120,2,0),0.0082)</f>
        <v>0.0039</v>
      </c>
      <c r="S16" s="18">
        <f t="shared" si="1"/>
        <v>1.872</v>
      </c>
      <c r="T16" s="15">
        <f t="shared" si="2"/>
        <v>29643.12</v>
      </c>
      <c r="U16" s="15">
        <f>T16/INPUTS!$B$7*1000</f>
        <v>37053900</v>
      </c>
      <c r="V16" s="15">
        <f>T16*INPUTS!$B$6</f>
        <v>93672.2592</v>
      </c>
      <c r="W16" s="19" t="s">
        <v>396</v>
      </c>
      <c r="X16" s="19" t="s">
        <v>396</v>
      </c>
      <c r="Y16" s="20">
        <f>IFERROR(VLOOKUP(E16,INPUTS!$A$44:$B$103,2,0),0)</f>
        <v>0.02</v>
      </c>
      <c r="Z16" s="15">
        <f t="shared" si="3"/>
        <v>592.8624</v>
      </c>
      <c r="AA16" s="20">
        <f>IFERROR(VLOOKUP(E16,INPUTS!$A$44:$C$103,3,0),SCENARIOS!$J$23)</f>
        <v>0.06</v>
      </c>
      <c r="AB16" s="15">
        <f t="shared" si="5"/>
        <v>2012.30816542214</v>
      </c>
      <c r="AC16" s="20">
        <f>IFERROR(VLOOKUP($E16,INPUTS!$A$44:$G$103,4,0),SCENARIOS!$K$23)</f>
        <v>0.15</v>
      </c>
      <c r="AD16" s="15">
        <f t="shared" si="6"/>
        <v>5691.85496306369</v>
      </c>
      <c r="AE16" s="20">
        <f>IFERROR(VLOOKUP($E16,INPUTS!$A$44:$G$103,5,0),SCENARIOS!$L$23)</f>
        <v>0.3</v>
      </c>
      <c r="AF16" s="15">
        <f t="shared" si="7"/>
        <v>12879.622903585</v>
      </c>
      <c r="AG16" s="20">
        <f>IFERROR(VLOOKUP($E16,INPUTS!$A$44:$G$103,6,0),SCENARIOS!$M$23)</f>
        <v>0.4</v>
      </c>
      <c r="AH16" s="15">
        <f t="shared" si="8"/>
        <v>19429.4815094004</v>
      </c>
      <c r="AI16" s="20">
        <f>IFERROR(VLOOKUP($E16,INPUTS!$A$44:$G$103,7,0),SCENARIOS!$N$23)</f>
        <v>0.5</v>
      </c>
      <c r="AJ16" s="15">
        <f t="shared" si="9"/>
        <v>27478.3436899277</v>
      </c>
      <c r="AL16" t="str">
        <f t="shared" si="10"/>
        <v>N</v>
      </c>
      <c r="AM16" s="21">
        <f t="shared" si="11"/>
        <v>54956.6873798554</v>
      </c>
      <c r="AT16" s="2" t="s">
        <v>165</v>
      </c>
      <c r="AU16" s="21">
        <f>AU4/1000000</f>
        <v>0.80409936809</v>
      </c>
      <c r="AV16" s="21">
        <f t="shared" ref="AV16:AZ16" si="31">AV4/1000000</f>
        <v>3.17047310256192</v>
      </c>
      <c r="AW16" s="21">
        <f t="shared" si="31"/>
        <v>7.7198637981755</v>
      </c>
      <c r="AX16" s="21">
        <f t="shared" si="31"/>
        <v>17.4686346073056</v>
      </c>
      <c r="AY16" s="21">
        <f t="shared" si="31"/>
        <v>26.3522088835878</v>
      </c>
      <c r="AZ16" s="21">
        <f t="shared" si="31"/>
        <v>37.2688819483757</v>
      </c>
      <c r="BC16" s="2" t="str">
        <v>BGY</v>
      </c>
      <c r="BD16" s="15">
        <f t="shared" si="18"/>
        <v>0</v>
      </c>
      <c r="BE16" s="15">
        <f t="shared" si="19"/>
        <v>0</v>
      </c>
      <c r="BF16" s="15">
        <f t="shared" si="20"/>
        <v>0</v>
      </c>
      <c r="BG16" s="15">
        <f t="shared" si="21"/>
        <v>0</v>
      </c>
      <c r="BH16" s="15">
        <f t="shared" si="22"/>
        <v>0</v>
      </c>
      <c r="BI16" s="15">
        <f t="shared" si="23"/>
        <v>0</v>
      </c>
      <c r="BJ16" s="23"/>
      <c r="BM16" s="2" t="str">
        <v>Egypt</v>
      </c>
      <c r="BN16" s="15">
        <f t="shared" si="24"/>
        <v>0</v>
      </c>
      <c r="BO16" s="15">
        <f t="shared" si="25"/>
        <v>0</v>
      </c>
      <c r="BP16" s="15">
        <f t="shared" si="26"/>
        <v>0</v>
      </c>
      <c r="BQ16" s="15">
        <f t="shared" si="27"/>
        <v>0</v>
      </c>
      <c r="BR16" s="15">
        <f t="shared" si="28"/>
        <v>0</v>
      </c>
      <c r="BS16" s="15">
        <f t="shared" si="29"/>
        <v>0</v>
      </c>
    </row>
    <row r="17" ht="15" customHeight="1" spans="1:71">
      <c r="A17" s="24" t="s">
        <v>947</v>
      </c>
      <c r="B17" s="25" t="s">
        <v>400</v>
      </c>
      <c r="C17" s="26" t="s">
        <v>401</v>
      </c>
      <c r="D17" s="27" t="s">
        <v>929</v>
      </c>
      <c r="E17" s="10" t="s">
        <v>224</v>
      </c>
      <c r="F17" s="28" t="s">
        <v>938</v>
      </c>
      <c r="G17" s="27" t="s">
        <v>165</v>
      </c>
      <c r="H17" s="27" t="s">
        <v>204</v>
      </c>
      <c r="I17" s="28" t="s">
        <v>405</v>
      </c>
      <c r="J17" s="27" t="s">
        <v>165</v>
      </c>
      <c r="K17" s="27" t="s">
        <v>931</v>
      </c>
      <c r="L17" s="29" t="s">
        <v>279</v>
      </c>
      <c r="M17" s="13">
        <v>3751</v>
      </c>
      <c r="N17" s="14">
        <f t="shared" si="4"/>
        <v>10.2767123287671</v>
      </c>
      <c r="O17" s="15">
        <v>370</v>
      </c>
      <c r="P17" s="15">
        <f t="shared" si="0"/>
        <v>1387870</v>
      </c>
      <c r="Q17" s="16">
        <f>IFERROR(VLOOKUP(G17,SCENARIOS!$A$13:$E$18,2,0),0.025)</f>
        <v>0.025</v>
      </c>
      <c r="R17" s="17">
        <f>IFERROR(VLOOKUP(L17,INPUTS!$A$107:$B$120,2,0),0.0082)</f>
        <v>0.0039</v>
      </c>
      <c r="S17" s="30">
        <f t="shared" si="1"/>
        <v>1.443</v>
      </c>
      <c r="T17" s="15">
        <f t="shared" si="2"/>
        <v>5412.693</v>
      </c>
      <c r="U17" s="15">
        <f>T17/INPUTS!$B$7*1000</f>
        <v>6765866.25</v>
      </c>
      <c r="V17" s="15">
        <f>T17*INPUTS!$B$6</f>
        <v>17104.10988</v>
      </c>
      <c r="W17" s="19" t="s">
        <v>396</v>
      </c>
      <c r="X17" s="19" t="s">
        <v>396</v>
      </c>
      <c r="Y17" s="20">
        <f>IFERROR(VLOOKUP(E17,INPUTS!$A$44:$B$103,2,0),0)</f>
        <v>0.02</v>
      </c>
      <c r="Z17" s="15">
        <f t="shared" si="3"/>
        <v>108.25386</v>
      </c>
      <c r="AA17" s="20">
        <f>IFERROR(VLOOKUP(E17,INPUTS!$A$44:$C$103,3,0),SCENARIOS!$J$23)</f>
        <v>0.1</v>
      </c>
      <c r="AB17" s="15">
        <f t="shared" si="5"/>
        <v>612.396531405559</v>
      </c>
      <c r="AC17" s="20">
        <f>IFERROR(VLOOKUP($E17,INPUTS!$A$44:$G$103,4,0),SCENARIOS!$K$23)</f>
        <v>0.15</v>
      </c>
      <c r="AD17" s="15">
        <f t="shared" si="6"/>
        <v>1039.30569776697</v>
      </c>
      <c r="AE17" s="20">
        <f>IFERROR(VLOOKUP($E17,INPUTS!$A$44:$G$103,5,0),SCENARIOS!$L$23)</f>
        <v>0.3</v>
      </c>
      <c r="AF17" s="15">
        <f t="shared" si="7"/>
        <v>2351.75800431515</v>
      </c>
      <c r="AG17" s="20">
        <f>IFERROR(VLOOKUP($E17,INPUTS!$A$44:$G$103,6,0),SCENARIOS!$M$23)</f>
        <v>0.4</v>
      </c>
      <c r="AH17" s="15">
        <f t="shared" si="8"/>
        <v>3547.7310944179</v>
      </c>
      <c r="AI17" s="20">
        <f>IFERROR(VLOOKUP($E17,INPUTS!$A$44:$G$103,7,0),SCENARIOS!$N$23)</f>
        <v>0.5</v>
      </c>
      <c r="AJ17" s="15">
        <f t="shared" si="9"/>
        <v>5017.41512168982</v>
      </c>
      <c r="AL17" t="str">
        <f t="shared" si="10"/>
        <v>N</v>
      </c>
      <c r="AM17" s="21">
        <f t="shared" si="11"/>
        <v>10034.8302433796</v>
      </c>
      <c r="AT17" s="2" t="s">
        <v>169</v>
      </c>
      <c r="AU17" s="21">
        <f t="shared" ref="AU17:AZ21" si="32">AU5/1000000</f>
        <v>0.08070969717</v>
      </c>
      <c r="AV17" s="21">
        <f t="shared" si="32"/>
        <v>0.534660163664894</v>
      </c>
      <c r="AW17" s="21">
        <f t="shared" si="32"/>
        <v>1.96769340979393</v>
      </c>
      <c r="AX17" s="21">
        <f t="shared" si="32"/>
        <v>4.34498504067326</v>
      </c>
      <c r="AY17" s="21">
        <f t="shared" si="32"/>
        <v>7.19582186039778</v>
      </c>
      <c r="AZ17" s="21">
        <f t="shared" si="32"/>
        <v>10.5930250390828</v>
      </c>
      <c r="BC17" s="2" t="str">
        <v>BKK</v>
      </c>
      <c r="BD17" s="15">
        <f t="shared" si="18"/>
        <v>0</v>
      </c>
      <c r="BE17" s="15">
        <f t="shared" si="19"/>
        <v>0</v>
      </c>
      <c r="BF17" s="15">
        <f t="shared" si="20"/>
        <v>0</v>
      </c>
      <c r="BG17" s="15">
        <f t="shared" si="21"/>
        <v>0</v>
      </c>
      <c r="BH17" s="15">
        <f t="shared" si="22"/>
        <v>0</v>
      </c>
      <c r="BI17" s="15">
        <f t="shared" si="23"/>
        <v>0</v>
      </c>
      <c r="BJ17" s="23"/>
      <c r="BM17" s="2" t="str">
        <v>Ethiopia</v>
      </c>
      <c r="BN17" s="15">
        <f t="shared" si="24"/>
        <v>0</v>
      </c>
      <c r="BO17" s="15">
        <f t="shared" si="25"/>
        <v>0</v>
      </c>
      <c r="BP17" s="15">
        <f t="shared" si="26"/>
        <v>0</v>
      </c>
      <c r="BQ17" s="15">
        <f t="shared" si="27"/>
        <v>0</v>
      </c>
      <c r="BR17" s="15">
        <f t="shared" si="28"/>
        <v>0</v>
      </c>
      <c r="BS17" s="15">
        <f t="shared" si="29"/>
        <v>0</v>
      </c>
    </row>
    <row r="18" ht="15" customHeight="1" spans="1:71">
      <c r="A18" s="6" t="s">
        <v>948</v>
      </c>
      <c r="B18" s="7" t="s">
        <v>409</v>
      </c>
      <c r="C18" s="8" t="s">
        <v>410</v>
      </c>
      <c r="D18" s="9" t="s">
        <v>929</v>
      </c>
      <c r="E18" s="10" t="s">
        <v>255</v>
      </c>
      <c r="F18" s="11" t="s">
        <v>930</v>
      </c>
      <c r="G18" s="9" t="s">
        <v>169</v>
      </c>
      <c r="H18" s="9" t="s">
        <v>224</v>
      </c>
      <c r="I18" s="11" t="s">
        <v>938</v>
      </c>
      <c r="J18" s="9" t="s">
        <v>165</v>
      </c>
      <c r="K18" s="9" t="s">
        <v>931</v>
      </c>
      <c r="L18" s="12" t="s">
        <v>295</v>
      </c>
      <c r="M18" s="13">
        <v>5330</v>
      </c>
      <c r="N18" s="14">
        <f t="shared" si="4"/>
        <v>14.6027397260274</v>
      </c>
      <c r="O18" s="15">
        <v>5570</v>
      </c>
      <c r="P18" s="15">
        <f t="shared" si="0"/>
        <v>29688100</v>
      </c>
      <c r="Q18" s="16">
        <f>IFERROR(VLOOKUP(G18,SCENARIOS!$A$13:$E$18,2,0),0.025)</f>
        <v>0.02</v>
      </c>
      <c r="R18" s="17">
        <f>IFERROR(VLOOKUP(L18,INPUTS!$A$107:$B$120,2,0),0.0082)</f>
        <v>0.0089</v>
      </c>
      <c r="S18" s="18">
        <f t="shared" si="1"/>
        <v>49.573</v>
      </c>
      <c r="T18" s="15">
        <f t="shared" si="2"/>
        <v>264224.09</v>
      </c>
      <c r="U18" s="15">
        <f>T18/INPUTS!$B$7*1000</f>
        <v>330280112.5</v>
      </c>
      <c r="V18" s="15">
        <f>T18*INPUTS!$B$6</f>
        <v>834948.1244</v>
      </c>
      <c r="W18" s="19" t="s">
        <v>396</v>
      </c>
      <c r="X18" s="19" t="s">
        <v>396</v>
      </c>
      <c r="Y18" s="20">
        <f>IFERROR(VLOOKUP(E18,INPUTS!$A$44:$B$103,2,0),0)</f>
        <v>0.005</v>
      </c>
      <c r="Z18" s="15">
        <f t="shared" si="3"/>
        <v>1321.12045</v>
      </c>
      <c r="AA18" s="20">
        <f>IFERROR(VLOOKUP(E18,INPUTS!$A$44:$C$103,3,0),SCENARIOS!$J$23)</f>
        <v>0.03</v>
      </c>
      <c r="AB18" s="15">
        <f t="shared" si="5"/>
        <v>8751.74236535967</v>
      </c>
      <c r="AC18" s="20">
        <f>IFERROR(VLOOKUP($E18,INPUTS!$A$44:$G$103,4,0),SCENARIOS!$K$23)</f>
        <v>0.1</v>
      </c>
      <c r="AD18" s="15">
        <f t="shared" si="6"/>
        <v>32208.7691338193</v>
      </c>
      <c r="AE18" s="20">
        <f>IFERROR(VLOOKUP($E18,INPUTS!$A$44:$G$103,5,0),SCENARIOS!$L$23)</f>
        <v>0.2</v>
      </c>
      <c r="AF18" s="15">
        <f t="shared" si="7"/>
        <v>71122.167390701</v>
      </c>
      <c r="AG18" s="20">
        <f>IFERROR(VLOOKUP($E18,INPUTS!$A$44:$G$103,6,0),SCENARIOS!$M$23)</f>
        <v>0.3</v>
      </c>
      <c r="AH18" s="15">
        <f t="shared" si="8"/>
        <v>117786.929547075</v>
      </c>
      <c r="AI18" s="20">
        <f>IFERROR(VLOOKUP($E18,INPUTS!$A$44:$G$103,7,0),SCENARIOS!$N$23)</f>
        <v>0.4</v>
      </c>
      <c r="AJ18" s="15">
        <f t="shared" si="9"/>
        <v>173395.050374395</v>
      </c>
      <c r="AL18" t="str">
        <f t="shared" si="10"/>
        <v>N</v>
      </c>
      <c r="AM18" s="21">
        <f t="shared" si="11"/>
        <v>433487.625935988</v>
      </c>
      <c r="AT18" s="2" t="s">
        <v>173</v>
      </c>
      <c r="AU18" s="21">
        <f t="shared" si="32"/>
        <v>0</v>
      </c>
      <c r="AV18" s="21">
        <f t="shared" si="32"/>
        <v>1.30748102912324</v>
      </c>
      <c r="AW18" s="21">
        <f t="shared" si="32"/>
        <v>3.09372017403269</v>
      </c>
      <c r="AX18" s="21">
        <f t="shared" si="32"/>
        <v>7.61071502230025</v>
      </c>
      <c r="AY18" s="21">
        <f t="shared" si="32"/>
        <v>13.0769453591421</v>
      </c>
      <c r="AZ18" s="21">
        <f t="shared" si="32"/>
        <v>20.676976540893</v>
      </c>
      <c r="BC18" s="2" t="str">
        <v>BOG</v>
      </c>
      <c r="BD18" s="15">
        <f t="shared" si="18"/>
        <v>0</v>
      </c>
      <c r="BE18" s="15">
        <f t="shared" si="19"/>
        <v>0</v>
      </c>
      <c r="BF18" s="15">
        <f t="shared" si="20"/>
        <v>0</v>
      </c>
      <c r="BG18" s="15">
        <f t="shared" si="21"/>
        <v>0</v>
      </c>
      <c r="BH18" s="15">
        <f t="shared" si="22"/>
        <v>0</v>
      </c>
      <c r="BI18" s="15">
        <f t="shared" si="23"/>
        <v>0</v>
      </c>
      <c r="BJ18" s="23"/>
      <c r="BM18" s="2" t="str">
        <v>Finland</v>
      </c>
      <c r="BN18" s="15">
        <f t="shared" si="24"/>
        <v>12281.5924</v>
      </c>
      <c r="BO18" s="15">
        <f t="shared" si="25"/>
        <v>41686.4835262052</v>
      </c>
      <c r="BP18" s="15">
        <f t="shared" si="26"/>
        <v>117911.074570196</v>
      </c>
      <c r="BQ18" s="15">
        <f t="shared" si="27"/>
        <v>266811.116318957</v>
      </c>
      <c r="BR18" s="15">
        <f t="shared" si="28"/>
        <v>402496.384391712</v>
      </c>
      <c r="BS18" s="15">
        <f t="shared" si="29"/>
        <v>569234.643699455</v>
      </c>
    </row>
    <row r="19" ht="15" customHeight="1" spans="1:71">
      <c r="A19" s="24" t="s">
        <v>949</v>
      </c>
      <c r="B19" s="25" t="s">
        <v>409</v>
      </c>
      <c r="C19" s="26" t="s">
        <v>410</v>
      </c>
      <c r="D19" s="27" t="s">
        <v>929</v>
      </c>
      <c r="E19" s="10" t="s">
        <v>249</v>
      </c>
      <c r="F19" s="28" t="s">
        <v>930</v>
      </c>
      <c r="G19" s="27" t="s">
        <v>169</v>
      </c>
      <c r="H19" s="27" t="s">
        <v>234</v>
      </c>
      <c r="I19" s="28" t="s">
        <v>424</v>
      </c>
      <c r="J19" s="27" t="s">
        <v>173</v>
      </c>
      <c r="K19" s="27" t="s">
        <v>931</v>
      </c>
      <c r="L19" s="29" t="s">
        <v>291</v>
      </c>
      <c r="M19" s="13">
        <v>2665</v>
      </c>
      <c r="N19" s="14">
        <f t="shared" si="4"/>
        <v>7.3013698630137</v>
      </c>
      <c r="O19" s="15">
        <v>10130</v>
      </c>
      <c r="P19" s="15">
        <f t="shared" si="0"/>
        <v>26996450</v>
      </c>
      <c r="Q19" s="16">
        <f>IFERROR(VLOOKUP(G19,SCENARIOS!$A$13:$E$18,2,0),0.025)</f>
        <v>0.02</v>
      </c>
      <c r="R19" s="17">
        <f>IFERROR(VLOOKUP(L19,INPUTS!$A$107:$B$120,2,0),0.0082)</f>
        <v>0.0079</v>
      </c>
      <c r="S19" s="30">
        <f t="shared" si="1"/>
        <v>80.027</v>
      </c>
      <c r="T19" s="15">
        <f t="shared" si="2"/>
        <v>213271.955</v>
      </c>
      <c r="U19" s="15">
        <f>T19/INPUTS!$B$7*1000</f>
        <v>266589943.75</v>
      </c>
      <c r="V19" s="15">
        <f>T19*INPUTS!$B$6</f>
        <v>673939.3778</v>
      </c>
      <c r="W19" s="19" t="s">
        <v>396</v>
      </c>
      <c r="X19" s="19" t="s">
        <v>396</v>
      </c>
      <c r="Y19" s="20">
        <f>IFERROR(VLOOKUP(E19,INPUTS!$A$44:$B$103,2,0),0)</f>
        <v>0.005</v>
      </c>
      <c r="Z19" s="15">
        <f t="shared" si="3"/>
        <v>1066.359775</v>
      </c>
      <c r="AA19" s="20">
        <f>IFERROR(VLOOKUP(E19,INPUTS!$A$44:$C$103,3,0),SCENARIOS!$J$23)</f>
        <v>0.03</v>
      </c>
      <c r="AB19" s="15">
        <f t="shared" si="5"/>
        <v>7064.08414129303</v>
      </c>
      <c r="AC19" s="20">
        <f>IFERROR(VLOOKUP($E19,INPUTS!$A$44:$G$103,4,0),SCENARIOS!$K$23)</f>
        <v>0.1</v>
      </c>
      <c r="AD19" s="15">
        <f t="shared" si="6"/>
        <v>25997.7323086373</v>
      </c>
      <c r="AE19" s="20">
        <f>IFERROR(VLOOKUP($E19,INPUTS!$A$44:$G$103,5,0),SCENARIOS!$L$23)</f>
        <v>0.2</v>
      </c>
      <c r="AF19" s="15">
        <f t="shared" si="7"/>
        <v>57407.1943373977</v>
      </c>
      <c r="AG19" s="20">
        <f>IFERROR(VLOOKUP($E19,INPUTS!$A$44:$G$103,6,0),SCENARIOS!$M$23)</f>
        <v>0.3</v>
      </c>
      <c r="AH19" s="15">
        <f t="shared" si="8"/>
        <v>95073.2718502388</v>
      </c>
      <c r="AI19" s="20">
        <f>IFERROR(VLOOKUP($E19,INPUTS!$A$44:$G$103,7,0),SCENARIOS!$N$23)</f>
        <v>0.4</v>
      </c>
      <c r="AJ19" s="15">
        <f t="shared" si="9"/>
        <v>139958.099129685</v>
      </c>
      <c r="AL19" t="str">
        <f t="shared" si="10"/>
        <v>Y</v>
      </c>
      <c r="AM19" s="21">
        <f t="shared" si="11"/>
        <v>349895.247824212</v>
      </c>
      <c r="AT19" s="2" t="s">
        <v>177</v>
      </c>
      <c r="AU19" s="21">
        <f t="shared" si="32"/>
        <v>0</v>
      </c>
      <c r="AV19" s="21">
        <f t="shared" si="32"/>
        <v>0</v>
      </c>
      <c r="AW19" s="21">
        <f t="shared" si="32"/>
        <v>0</v>
      </c>
      <c r="AX19" s="21">
        <f t="shared" si="32"/>
        <v>0</v>
      </c>
      <c r="AY19" s="21">
        <f t="shared" si="32"/>
        <v>0</v>
      </c>
      <c r="AZ19" s="21">
        <f t="shared" si="32"/>
        <v>0</v>
      </c>
      <c r="BC19" s="2" t="str">
        <v>BOM</v>
      </c>
      <c r="BD19" s="15">
        <f t="shared" si="18"/>
        <v>0</v>
      </c>
      <c r="BE19" s="15">
        <f t="shared" si="19"/>
        <v>0</v>
      </c>
      <c r="BF19" s="15">
        <f t="shared" si="20"/>
        <v>0</v>
      </c>
      <c r="BG19" s="15">
        <f t="shared" si="21"/>
        <v>0</v>
      </c>
      <c r="BH19" s="15">
        <f t="shared" si="22"/>
        <v>0</v>
      </c>
      <c r="BI19" s="15">
        <f t="shared" si="23"/>
        <v>0</v>
      </c>
      <c r="BJ19" s="23"/>
      <c r="BM19" s="2" t="str">
        <v>France</v>
      </c>
      <c r="BN19" s="15">
        <f t="shared" si="24"/>
        <v>104588.3087</v>
      </c>
      <c r="BO19" s="15">
        <f t="shared" si="25"/>
        <v>354996.21430656</v>
      </c>
      <c r="BP19" s="15">
        <f t="shared" si="26"/>
        <v>1004114.08102881</v>
      </c>
      <c r="BQ19" s="15">
        <f t="shared" si="27"/>
        <v>2272125.83591023</v>
      </c>
      <c r="BR19" s="15">
        <f t="shared" si="28"/>
        <v>3427602.44195974</v>
      </c>
      <c r="BS19" s="15">
        <f t="shared" si="29"/>
        <v>4847521.94169651</v>
      </c>
    </row>
    <row r="20" ht="15" customHeight="1" spans="1:71">
      <c r="A20" s="6" t="s">
        <v>950</v>
      </c>
      <c r="B20" s="7" t="s">
        <v>412</v>
      </c>
      <c r="C20" s="8" t="s">
        <v>413</v>
      </c>
      <c r="D20" s="9" t="s">
        <v>929</v>
      </c>
      <c r="E20" s="10" t="s">
        <v>258</v>
      </c>
      <c r="F20" s="11" t="s">
        <v>930</v>
      </c>
      <c r="G20" s="9" t="s">
        <v>169</v>
      </c>
      <c r="H20" s="9" t="s">
        <v>224</v>
      </c>
      <c r="I20" s="11" t="s">
        <v>938</v>
      </c>
      <c r="J20" s="9" t="s">
        <v>165</v>
      </c>
      <c r="K20" s="9" t="s">
        <v>931</v>
      </c>
      <c r="L20" s="12" t="s">
        <v>295</v>
      </c>
      <c r="M20" s="13">
        <v>2665</v>
      </c>
      <c r="N20" s="14">
        <f t="shared" si="4"/>
        <v>7.3013698630137</v>
      </c>
      <c r="O20" s="15">
        <v>7640</v>
      </c>
      <c r="P20" s="15">
        <f t="shared" si="0"/>
        <v>20360600</v>
      </c>
      <c r="Q20" s="16">
        <f>IFERROR(VLOOKUP(G20,SCENARIOS!$A$13:$E$18,2,0),0.025)</f>
        <v>0.02</v>
      </c>
      <c r="R20" s="17">
        <f>IFERROR(VLOOKUP(L20,INPUTS!$A$107:$B$120,2,0),0.0082)</f>
        <v>0.0089</v>
      </c>
      <c r="S20" s="18">
        <f t="shared" si="1"/>
        <v>67.996</v>
      </c>
      <c r="T20" s="15">
        <f t="shared" si="2"/>
        <v>181209.34</v>
      </c>
      <c r="U20" s="15">
        <f>T20/INPUTS!$B$7*1000</f>
        <v>226511675</v>
      </c>
      <c r="V20" s="15">
        <f>T20*INPUTS!$B$6</f>
        <v>572621.5144</v>
      </c>
      <c r="W20" s="19" t="s">
        <v>396</v>
      </c>
      <c r="X20" s="19" t="s">
        <v>396</v>
      </c>
      <c r="Y20" s="20">
        <f>IFERROR(VLOOKUP(E20,INPUTS!$A$44:$B$103,2,0),0)</f>
        <v>0.005</v>
      </c>
      <c r="Z20" s="15">
        <f t="shared" si="3"/>
        <v>906.0467</v>
      </c>
      <c r="AA20" s="20">
        <f>IFERROR(VLOOKUP(E20,INPUTS!$A$44:$C$103,3,0),SCENARIOS!$J$23)</f>
        <v>0.03</v>
      </c>
      <c r="AB20" s="15">
        <f t="shared" si="5"/>
        <v>6002.09260963626</v>
      </c>
      <c r="AC20" s="20">
        <f>IFERROR(VLOOKUP($E20,INPUTS!$A$44:$G$103,4,0),SCENARIOS!$K$23)</f>
        <v>0.1</v>
      </c>
      <c r="AD20" s="15">
        <f t="shared" si="6"/>
        <v>22089.3174310933</v>
      </c>
      <c r="AE20" s="20">
        <f>IFERROR(VLOOKUP($E20,INPUTS!$A$44:$G$103,5,0),SCENARIOS!$L$23)</f>
        <v>0.2</v>
      </c>
      <c r="AF20" s="15">
        <f t="shared" si="7"/>
        <v>48776.7826629224</v>
      </c>
      <c r="AG20" s="20">
        <f>IFERROR(VLOOKUP($E20,INPUTS!$A$44:$G$103,6,0),SCENARIOS!$M$23)</f>
        <v>0.3</v>
      </c>
      <c r="AH20" s="15">
        <f t="shared" si="8"/>
        <v>80780.2640699869</v>
      </c>
      <c r="AI20" s="20">
        <f>IFERROR(VLOOKUP($E20,INPUTS!$A$44:$G$103,7,0),SCENARIOS!$N$23)</f>
        <v>0.4</v>
      </c>
      <c r="AJ20" s="15">
        <f t="shared" si="9"/>
        <v>118917.251782799</v>
      </c>
      <c r="AL20" t="str">
        <f t="shared" si="10"/>
        <v>N</v>
      </c>
      <c r="AM20" s="21">
        <f t="shared" si="11"/>
        <v>297293.129456997</v>
      </c>
      <c r="AT20" s="2" t="s">
        <v>181</v>
      </c>
      <c r="AU20" s="21">
        <f t="shared" si="32"/>
        <v>0</v>
      </c>
      <c r="AV20" s="21">
        <f t="shared" si="32"/>
        <v>0</v>
      </c>
      <c r="AW20" s="21">
        <f t="shared" si="32"/>
        <v>0</v>
      </c>
      <c r="AX20" s="21">
        <f t="shared" si="32"/>
        <v>0</v>
      </c>
      <c r="AY20" s="21">
        <f t="shared" si="32"/>
        <v>0</v>
      </c>
      <c r="AZ20" s="21">
        <f t="shared" si="32"/>
        <v>0</v>
      </c>
      <c r="BC20" s="2" t="str">
        <v>BOS</v>
      </c>
      <c r="BD20" s="15">
        <f t="shared" si="18"/>
        <v>1896.070265</v>
      </c>
      <c r="BE20" s="15">
        <f t="shared" si="19"/>
        <v>12560.488686629</v>
      </c>
      <c r="BF20" s="15">
        <f t="shared" si="20"/>
        <v>46225.9814590596</v>
      </c>
      <c r="BG20" s="15">
        <f t="shared" si="21"/>
        <v>102074.437476054</v>
      </c>
      <c r="BH20" s="15">
        <f t="shared" si="22"/>
        <v>169047.640372124</v>
      </c>
      <c r="BI20" s="15">
        <f t="shared" si="23"/>
        <v>248856.339414826</v>
      </c>
      <c r="BJ20" s="23"/>
      <c r="BM20" s="2" t="str">
        <v>Germany</v>
      </c>
      <c r="BN20" s="15">
        <f t="shared" si="24"/>
        <v>123244.8213</v>
      </c>
      <c r="BO20" s="15">
        <f t="shared" si="25"/>
        <v>418320.609045172</v>
      </c>
      <c r="BP20" s="15">
        <f t="shared" si="26"/>
        <v>1183228.43173779</v>
      </c>
      <c r="BQ20" s="15">
        <f t="shared" si="27"/>
        <v>2677428.73078766</v>
      </c>
      <c r="BR20" s="15">
        <f t="shared" si="28"/>
        <v>4039019.80725664</v>
      </c>
      <c r="BS20" s="15">
        <f t="shared" si="29"/>
        <v>5712225.22744759</v>
      </c>
    </row>
    <row r="21" ht="15" customHeight="1" spans="1:71">
      <c r="A21" s="24" t="s">
        <v>951</v>
      </c>
      <c r="B21" s="25" t="s">
        <v>412</v>
      </c>
      <c r="C21" s="26" t="s">
        <v>413</v>
      </c>
      <c r="D21" s="27" t="s">
        <v>929</v>
      </c>
      <c r="E21" s="10" t="s">
        <v>245</v>
      </c>
      <c r="F21" s="28" t="s">
        <v>930</v>
      </c>
      <c r="G21" s="27" t="s">
        <v>169</v>
      </c>
      <c r="H21" s="27" t="s">
        <v>203</v>
      </c>
      <c r="I21" s="28" t="s">
        <v>399</v>
      </c>
      <c r="J21" s="27" t="s">
        <v>165</v>
      </c>
      <c r="K21" s="27" t="s">
        <v>931</v>
      </c>
      <c r="L21" s="29" t="s">
        <v>291</v>
      </c>
      <c r="M21" s="13">
        <v>2665</v>
      </c>
      <c r="N21" s="14">
        <f t="shared" si="4"/>
        <v>7.3013698630137</v>
      </c>
      <c r="O21" s="15">
        <v>5850</v>
      </c>
      <c r="P21" s="15">
        <f t="shared" si="0"/>
        <v>15590250</v>
      </c>
      <c r="Q21" s="16">
        <f>IFERROR(VLOOKUP(G21,SCENARIOS!$A$13:$E$18,2,0),0.025)</f>
        <v>0.02</v>
      </c>
      <c r="R21" s="17">
        <f>IFERROR(VLOOKUP(L21,INPUTS!$A$107:$B$120,2,0),0.0082)</f>
        <v>0.0079</v>
      </c>
      <c r="S21" s="30">
        <f t="shared" si="1"/>
        <v>46.215</v>
      </c>
      <c r="T21" s="15">
        <f t="shared" si="2"/>
        <v>123162.975</v>
      </c>
      <c r="U21" s="15">
        <f>T21/INPUTS!$B$7*1000</f>
        <v>153953718.75</v>
      </c>
      <c r="V21" s="15">
        <f>T21*INPUTS!$B$6</f>
        <v>389195.001</v>
      </c>
      <c r="W21" s="19" t="s">
        <v>396</v>
      </c>
      <c r="X21" s="19" t="s">
        <v>396</v>
      </c>
      <c r="Y21" s="20">
        <f>IFERROR(VLOOKUP(E21,INPUTS!$A$44:$B$103,2,0),0)</f>
        <v>0.005</v>
      </c>
      <c r="Z21" s="15">
        <f t="shared" si="3"/>
        <v>615.814875</v>
      </c>
      <c r="AA21" s="20">
        <f>IFERROR(VLOOKUP(E21,INPUTS!$A$44:$C$103,3,0),SCENARIOS!$J$23)</f>
        <v>0.03</v>
      </c>
      <c r="AB21" s="15">
        <f t="shared" si="5"/>
        <v>4079.45629087505</v>
      </c>
      <c r="AC21" s="20">
        <f>IFERROR(VLOOKUP($E21,INPUTS!$A$44:$G$103,4,0),SCENARIOS!$K$23)</f>
        <v>0.1</v>
      </c>
      <c r="AD21" s="15">
        <f t="shared" si="6"/>
        <v>15013.4979274954</v>
      </c>
      <c r="AE21" s="20">
        <f>IFERROR(VLOOKUP($E21,INPUTS!$A$44:$G$103,5,0),SCENARIOS!$L$23)</f>
        <v>0.2</v>
      </c>
      <c r="AF21" s="15">
        <f t="shared" si="7"/>
        <v>33152.2297012613</v>
      </c>
      <c r="AG21" s="20">
        <f>IFERROR(VLOOKUP($E21,INPUTS!$A$44:$G$103,6,0),SCENARIOS!$M$23)</f>
        <v>0.3</v>
      </c>
      <c r="AH21" s="15">
        <f t="shared" si="8"/>
        <v>54904.1105946591</v>
      </c>
      <c r="AI21" s="20">
        <f>IFERROR(VLOOKUP($E21,INPUTS!$A$44:$G$103,7,0),SCENARIOS!$N$23)</f>
        <v>0.4</v>
      </c>
      <c r="AJ21" s="15">
        <f t="shared" si="9"/>
        <v>80824.7660324438</v>
      </c>
      <c r="AL21" t="str">
        <f t="shared" si="10"/>
        <v>Y</v>
      </c>
      <c r="AM21" s="21">
        <f t="shared" si="11"/>
        <v>202061.91508111</v>
      </c>
      <c r="AT21" s="2" t="s">
        <v>185</v>
      </c>
      <c r="AU21" s="21">
        <f t="shared" si="32"/>
        <v>0</v>
      </c>
      <c r="AV21" s="21">
        <f t="shared" si="32"/>
        <v>0</v>
      </c>
      <c r="AW21" s="21">
        <f t="shared" si="32"/>
        <v>0</v>
      </c>
      <c r="AX21" s="21">
        <f t="shared" si="32"/>
        <v>0</v>
      </c>
      <c r="AY21" s="21">
        <f t="shared" si="32"/>
        <v>0</v>
      </c>
      <c r="AZ21" s="21">
        <f t="shared" si="32"/>
        <v>0</v>
      </c>
      <c r="BC21" s="2" t="str">
        <v>BRS</v>
      </c>
      <c r="BD21" s="15">
        <f t="shared" si="18"/>
        <v>0</v>
      </c>
      <c r="BE21" s="15">
        <f t="shared" si="19"/>
        <v>0</v>
      </c>
      <c r="BF21" s="15">
        <f t="shared" si="20"/>
        <v>0</v>
      </c>
      <c r="BG21" s="15">
        <f t="shared" si="21"/>
        <v>0</v>
      </c>
      <c r="BH21" s="15">
        <f t="shared" si="22"/>
        <v>0</v>
      </c>
      <c r="BI21" s="15">
        <f t="shared" si="23"/>
        <v>0</v>
      </c>
      <c r="BJ21" s="23"/>
      <c r="BM21" s="2" t="str">
        <v>Greece</v>
      </c>
      <c r="BN21" s="15">
        <f t="shared" si="24"/>
        <v>23705.3346</v>
      </c>
      <c r="BO21" s="15">
        <f t="shared" si="25"/>
        <v>80461.2307672809</v>
      </c>
      <c r="BP21" s="15">
        <f t="shared" si="26"/>
        <v>227586.243273474</v>
      </c>
      <c r="BQ21" s="15">
        <f t="shared" si="27"/>
        <v>514985.889561063</v>
      </c>
      <c r="BR21" s="15">
        <f t="shared" si="28"/>
        <v>776879.019962895</v>
      </c>
      <c r="BS21" s="15">
        <f t="shared" si="29"/>
        <v>1098709.12951055</v>
      </c>
    </row>
    <row r="22" ht="15" customHeight="1" spans="1:71">
      <c r="A22" s="6" t="s">
        <v>952</v>
      </c>
      <c r="B22" s="7" t="s">
        <v>414</v>
      </c>
      <c r="C22" s="8" t="s">
        <v>415</v>
      </c>
      <c r="D22" s="9" t="s">
        <v>929</v>
      </c>
      <c r="E22" s="10" t="s">
        <v>250</v>
      </c>
      <c r="F22" s="11" t="s">
        <v>930</v>
      </c>
      <c r="G22" s="9" t="s">
        <v>169</v>
      </c>
      <c r="H22" s="9" t="s">
        <v>203</v>
      </c>
      <c r="I22" s="11" t="s">
        <v>399</v>
      </c>
      <c r="J22" s="9" t="s">
        <v>165</v>
      </c>
      <c r="K22" s="9" t="s">
        <v>931</v>
      </c>
      <c r="L22" s="12" t="s">
        <v>293</v>
      </c>
      <c r="M22" s="13">
        <v>1333</v>
      </c>
      <c r="N22" s="14">
        <f t="shared" si="4"/>
        <v>3.65205479452055</v>
      </c>
      <c r="O22" s="15">
        <v>7830</v>
      </c>
      <c r="P22" s="15">
        <f t="shared" si="0"/>
        <v>10437390</v>
      </c>
      <c r="Q22" s="16">
        <f>IFERROR(VLOOKUP(G22,SCENARIOS!$A$13:$E$18,2,0),0.025)</f>
        <v>0.02</v>
      </c>
      <c r="R22" s="17">
        <f>IFERROR(VLOOKUP(L22,INPUTS!$A$107:$B$120,2,0),0.0082)</f>
        <v>0.0079</v>
      </c>
      <c r="S22" s="18">
        <f t="shared" si="1"/>
        <v>61.857</v>
      </c>
      <c r="T22" s="15">
        <f t="shared" si="2"/>
        <v>82455.381</v>
      </c>
      <c r="U22" s="15">
        <f>T22/INPUTS!$B$7*1000</f>
        <v>103069226.25</v>
      </c>
      <c r="V22" s="15">
        <f>T22*INPUTS!$B$6</f>
        <v>260559.00396</v>
      </c>
      <c r="W22" s="19" t="s">
        <v>396</v>
      </c>
      <c r="X22" s="19" t="s">
        <v>396</v>
      </c>
      <c r="Y22" s="20">
        <f>IFERROR(VLOOKUP(E22,INPUTS!$A$44:$B$103,2,0),0)</f>
        <v>0.005</v>
      </c>
      <c r="Z22" s="15">
        <f t="shared" si="3"/>
        <v>412.276905</v>
      </c>
      <c r="AA22" s="20">
        <f>IFERROR(VLOOKUP(E22,INPUTS!$A$44:$C$103,3,0),SCENARIOS!$J$23)</f>
        <v>0.03</v>
      </c>
      <c r="AB22" s="15">
        <f t="shared" si="5"/>
        <v>2731.12209847926</v>
      </c>
      <c r="AC22" s="20">
        <f>IFERROR(VLOOKUP($E22,INPUTS!$A$44:$G$103,4,0),SCENARIOS!$K$23)</f>
        <v>0.1</v>
      </c>
      <c r="AD22" s="15">
        <f t="shared" si="6"/>
        <v>10051.2649337542</v>
      </c>
      <c r="AE22" s="20">
        <f>IFERROR(VLOOKUP($E22,INPUTS!$A$44:$G$103,5,0),SCENARIOS!$L$23)</f>
        <v>0.2</v>
      </c>
      <c r="AF22" s="15">
        <f t="shared" si="7"/>
        <v>22194.8173224706</v>
      </c>
      <c r="AG22" s="20">
        <f>IFERROR(VLOOKUP($E22,INPUTS!$A$44:$G$103,6,0),SCENARIOS!$M$23)</f>
        <v>0.3</v>
      </c>
      <c r="AH22" s="15">
        <f t="shared" si="8"/>
        <v>36757.3076044059</v>
      </c>
      <c r="AI22" s="20">
        <f>IFERROR(VLOOKUP($E22,INPUTS!$A$44:$G$103,7,0),SCENARIOS!$N$23)</f>
        <v>0.4</v>
      </c>
      <c r="AJ22" s="15">
        <f t="shared" si="9"/>
        <v>54110.7169377893</v>
      </c>
      <c r="AL22" t="str">
        <f t="shared" si="10"/>
        <v>Y</v>
      </c>
      <c r="AM22" s="21">
        <f t="shared" si="11"/>
        <v>135276.792344473</v>
      </c>
      <c r="BC22" s="2" t="str">
        <v>BRU</v>
      </c>
      <c r="BD22" s="15">
        <f t="shared" si="18"/>
        <v>33706.6415</v>
      </c>
      <c r="BE22" s="15">
        <f t="shared" si="19"/>
        <v>114407.91306618</v>
      </c>
      <c r="BF22" s="15">
        <f t="shared" si="20"/>
        <v>323605.131156881</v>
      </c>
      <c r="BG22" s="15">
        <f t="shared" si="21"/>
        <v>732259.006248887</v>
      </c>
      <c r="BH22" s="15">
        <f t="shared" si="22"/>
        <v>1104645.13817749</v>
      </c>
      <c r="BI22" s="15">
        <f t="shared" si="23"/>
        <v>1562255.72707964</v>
      </c>
      <c r="BJ22" s="23"/>
      <c r="BM22" s="2" t="str">
        <v>Hong Kong</v>
      </c>
      <c r="BN22" s="15">
        <f t="shared" si="24"/>
        <v>0</v>
      </c>
      <c r="BO22" s="15">
        <f t="shared" si="25"/>
        <v>0</v>
      </c>
      <c r="BP22" s="15">
        <f t="shared" si="26"/>
        <v>0</v>
      </c>
      <c r="BQ22" s="15">
        <f t="shared" si="27"/>
        <v>0</v>
      </c>
      <c r="BR22" s="15">
        <f t="shared" si="28"/>
        <v>0</v>
      </c>
      <c r="BS22" s="15">
        <f t="shared" si="29"/>
        <v>0</v>
      </c>
    </row>
    <row r="23" ht="15" customHeight="1" spans="1:71">
      <c r="A23" s="24" t="s">
        <v>953</v>
      </c>
      <c r="B23" s="25" t="s">
        <v>414</v>
      </c>
      <c r="C23" s="26" t="s">
        <v>415</v>
      </c>
      <c r="D23" s="27" t="s">
        <v>929</v>
      </c>
      <c r="E23" s="10" t="s">
        <v>245</v>
      </c>
      <c r="F23" s="28" t="s">
        <v>930</v>
      </c>
      <c r="G23" s="27" t="s">
        <v>169</v>
      </c>
      <c r="H23" s="27" t="s">
        <v>234</v>
      </c>
      <c r="I23" s="28" t="s">
        <v>424</v>
      </c>
      <c r="J23" s="27" t="s">
        <v>173</v>
      </c>
      <c r="K23" s="27" t="s">
        <v>931</v>
      </c>
      <c r="L23" s="29" t="s">
        <v>291</v>
      </c>
      <c r="M23" s="13">
        <v>2665</v>
      </c>
      <c r="N23" s="14">
        <f t="shared" si="4"/>
        <v>7.3013698630137</v>
      </c>
      <c r="O23" s="15">
        <v>10800</v>
      </c>
      <c r="P23" s="15">
        <f t="shared" si="0"/>
        <v>28782000</v>
      </c>
      <c r="Q23" s="16">
        <f>IFERROR(VLOOKUP(G23,SCENARIOS!$A$13:$E$18,2,0),0.025)</f>
        <v>0.02</v>
      </c>
      <c r="R23" s="17">
        <f>IFERROR(VLOOKUP(L23,INPUTS!$A$107:$B$120,2,0),0.0082)</f>
        <v>0.0079</v>
      </c>
      <c r="S23" s="30">
        <f t="shared" si="1"/>
        <v>85.32</v>
      </c>
      <c r="T23" s="15">
        <f t="shared" si="2"/>
        <v>227377.8</v>
      </c>
      <c r="U23" s="15">
        <f>T23/INPUTS!$B$7*1000</f>
        <v>284222250</v>
      </c>
      <c r="V23" s="15">
        <f>T23*INPUTS!$B$6</f>
        <v>718513.848</v>
      </c>
      <c r="W23" s="19" t="s">
        <v>396</v>
      </c>
      <c r="X23" s="19" t="s">
        <v>396</v>
      </c>
      <c r="Y23" s="20">
        <f>IFERROR(VLOOKUP(E23,INPUTS!$A$44:$B$103,2,0),0)</f>
        <v>0.005</v>
      </c>
      <c r="Z23" s="15">
        <f t="shared" si="3"/>
        <v>1136.889</v>
      </c>
      <c r="AA23" s="20">
        <f>IFERROR(VLOOKUP(E23,INPUTS!$A$44:$C$103,3,0),SCENARIOS!$J$23)</f>
        <v>0.03</v>
      </c>
      <c r="AB23" s="15">
        <f t="shared" si="5"/>
        <v>7531.30392161547</v>
      </c>
      <c r="AC23" s="20">
        <f>IFERROR(VLOOKUP($E23,INPUTS!$A$44:$G$103,4,0),SCENARIOS!$K$23)</f>
        <v>0.1</v>
      </c>
      <c r="AD23" s="15">
        <f t="shared" si="6"/>
        <v>27717.2269430684</v>
      </c>
      <c r="AE23" s="20">
        <f>IFERROR(VLOOKUP($E23,INPUTS!$A$44:$G$103,5,0),SCENARIOS!$L$23)</f>
        <v>0.2</v>
      </c>
      <c r="AF23" s="15">
        <f t="shared" si="7"/>
        <v>61204.1163715592</v>
      </c>
      <c r="AG23" s="20">
        <f>IFERROR(VLOOKUP($E23,INPUTS!$A$44:$G$103,6,0),SCENARIOS!$M$23)</f>
        <v>0.3</v>
      </c>
      <c r="AH23" s="15">
        <f t="shared" si="8"/>
        <v>101361.434943986</v>
      </c>
      <c r="AI23" s="20">
        <f>IFERROR(VLOOKUP($E23,INPUTS!$A$44:$G$103,7,0),SCENARIOS!$N$23)</f>
        <v>0.4</v>
      </c>
      <c r="AJ23" s="15">
        <f t="shared" si="9"/>
        <v>149214.952675281</v>
      </c>
      <c r="AL23" t="str">
        <f t="shared" si="10"/>
        <v>Y</v>
      </c>
      <c r="AM23" s="21">
        <f t="shared" si="11"/>
        <v>373037.381688202</v>
      </c>
      <c r="AT23" s="32" t="s">
        <v>940</v>
      </c>
      <c r="AU23" s="33">
        <f>SUM(AU16:AU21)</f>
        <v>0.88480906526</v>
      </c>
      <c r="AV23" s="33">
        <f t="shared" ref="AV23:AZ23" si="33">SUM(AV16:AV21)</f>
        <v>5.01261429535005</v>
      </c>
      <c r="AW23" s="33">
        <f t="shared" si="33"/>
        <v>12.7812773820021</v>
      </c>
      <c r="AX23" s="33">
        <f t="shared" si="33"/>
        <v>29.4243346702791</v>
      </c>
      <c r="AY23" s="33">
        <f t="shared" si="33"/>
        <v>46.6249761031277</v>
      </c>
      <c r="AZ23" s="33">
        <f t="shared" si="33"/>
        <v>68.5388835283515</v>
      </c>
      <c r="BC23" s="2" t="str">
        <v>BSB</v>
      </c>
      <c r="BD23" s="15">
        <f t="shared" si="18"/>
        <v>0</v>
      </c>
      <c r="BE23" s="15">
        <f t="shared" si="19"/>
        <v>0</v>
      </c>
      <c r="BF23" s="15">
        <f t="shared" si="20"/>
        <v>0</v>
      </c>
      <c r="BG23" s="15">
        <f t="shared" si="21"/>
        <v>0</v>
      </c>
      <c r="BH23" s="15">
        <f t="shared" si="22"/>
        <v>0</v>
      </c>
      <c r="BI23" s="15">
        <f t="shared" si="23"/>
        <v>0</v>
      </c>
      <c r="BJ23" s="23"/>
      <c r="BM23" s="2" t="str">
        <v>Hungary</v>
      </c>
      <c r="BN23" s="15">
        <f t="shared" si="24"/>
        <v>5847.4002</v>
      </c>
      <c r="BO23" s="15">
        <f t="shared" si="25"/>
        <v>19847.3898310148</v>
      </c>
      <c r="BP23" s="15">
        <f t="shared" si="26"/>
        <v>56138.7496481301</v>
      </c>
      <c r="BQ23" s="15">
        <f t="shared" si="27"/>
        <v>127031.68482661</v>
      </c>
      <c r="BR23" s="15">
        <f t="shared" si="28"/>
        <v>191632.922013547</v>
      </c>
      <c r="BS23" s="15">
        <f t="shared" si="29"/>
        <v>271018.827282944</v>
      </c>
    </row>
    <row r="24" ht="15" customHeight="1" spans="1:71">
      <c r="A24" s="6" t="s">
        <v>954</v>
      </c>
      <c r="B24" s="7" t="s">
        <v>409</v>
      </c>
      <c r="C24" s="8" t="s">
        <v>410</v>
      </c>
      <c r="D24" s="9" t="s">
        <v>929</v>
      </c>
      <c r="E24" s="10" t="s">
        <v>255</v>
      </c>
      <c r="F24" s="11" t="s">
        <v>930</v>
      </c>
      <c r="G24" s="9" t="s">
        <v>169</v>
      </c>
      <c r="H24" s="9" t="s">
        <v>440</v>
      </c>
      <c r="I24" s="11" t="s">
        <v>439</v>
      </c>
      <c r="J24" s="9" t="s">
        <v>177</v>
      </c>
      <c r="K24" s="9" t="s">
        <v>931</v>
      </c>
      <c r="L24" s="12" t="s">
        <v>295</v>
      </c>
      <c r="M24" s="13">
        <v>1333</v>
      </c>
      <c r="N24" s="14">
        <f t="shared" si="4"/>
        <v>3.65205479452055</v>
      </c>
      <c r="O24" s="15">
        <v>11560</v>
      </c>
      <c r="P24" s="15">
        <f t="shared" si="0"/>
        <v>15409480</v>
      </c>
      <c r="Q24" s="16">
        <f>IFERROR(VLOOKUP(G24,SCENARIOS!$A$13:$E$18,2,0),0.025)</f>
        <v>0.02</v>
      </c>
      <c r="R24" s="17">
        <f>IFERROR(VLOOKUP(L24,INPUTS!$A$107:$B$120,2,0),0.0082)</f>
        <v>0.0089</v>
      </c>
      <c r="S24" s="18">
        <f t="shared" si="1"/>
        <v>102.884</v>
      </c>
      <c r="T24" s="15">
        <f t="shared" si="2"/>
        <v>137144.372</v>
      </c>
      <c r="U24" s="15">
        <f>T24/INPUTS!$B$7*1000</f>
        <v>171430465</v>
      </c>
      <c r="V24" s="15">
        <f>T24*INPUTS!$B$6</f>
        <v>433376.21552</v>
      </c>
      <c r="W24" s="19" t="s">
        <v>396</v>
      </c>
      <c r="X24" s="19" t="s">
        <v>396</v>
      </c>
      <c r="Y24" s="20">
        <f>IFERROR(VLOOKUP(E24,INPUTS!$A$44:$B$103,2,0),0)</f>
        <v>0.005</v>
      </c>
      <c r="Z24" s="15">
        <f t="shared" si="3"/>
        <v>685.72186</v>
      </c>
      <c r="AA24" s="20">
        <f>IFERROR(VLOOKUP(E24,INPUTS!$A$44:$C$103,3,0),SCENARIOS!$J$23)</f>
        <v>0.03</v>
      </c>
      <c r="AB24" s="15">
        <f t="shared" si="5"/>
        <v>4542.55405176359</v>
      </c>
      <c r="AC24" s="20">
        <f>IFERROR(VLOOKUP($E24,INPUTS!$A$44:$G$103,4,0),SCENARIOS!$K$23)</f>
        <v>0.1</v>
      </c>
      <c r="AD24" s="15">
        <f t="shared" si="6"/>
        <v>16717.8224201685</v>
      </c>
      <c r="AE24" s="20">
        <f>IFERROR(VLOOKUP($E24,INPUTS!$A$44:$G$103,5,0),SCENARIOS!$L$23)</f>
        <v>0.2</v>
      </c>
      <c r="AF24" s="15">
        <f t="shared" si="7"/>
        <v>36915.6536108292</v>
      </c>
      <c r="AG24" s="20">
        <f>IFERROR(VLOOKUP($E24,INPUTS!$A$44:$G$103,6,0),SCENARIOS!$M$23)</f>
        <v>0.3</v>
      </c>
      <c r="AH24" s="15">
        <f t="shared" si="8"/>
        <v>61136.796733946</v>
      </c>
      <c r="AI24" s="20">
        <f>IFERROR(VLOOKUP($E24,INPUTS!$A$44:$G$103,7,0),SCENARIOS!$N$23)</f>
        <v>0.4</v>
      </c>
      <c r="AJ24" s="15">
        <f t="shared" si="9"/>
        <v>89999.9515241203</v>
      </c>
      <c r="AL24" t="str">
        <f t="shared" si="10"/>
        <v>N</v>
      </c>
      <c r="AM24" s="21">
        <f t="shared" si="11"/>
        <v>224999.878810301</v>
      </c>
      <c r="BC24" s="2" t="str">
        <v>BUD</v>
      </c>
      <c r="BD24" s="15">
        <f t="shared" si="18"/>
        <v>5847.4002</v>
      </c>
      <c r="BE24" s="15">
        <f t="shared" si="19"/>
        <v>19847.3898310148</v>
      </c>
      <c r="BF24" s="15">
        <f t="shared" si="20"/>
        <v>56138.7496481301</v>
      </c>
      <c r="BG24" s="15">
        <f t="shared" si="21"/>
        <v>127031.68482661</v>
      </c>
      <c r="BH24" s="15">
        <f t="shared" si="22"/>
        <v>191632.922013547</v>
      </c>
      <c r="BI24" s="15">
        <f t="shared" si="23"/>
        <v>271018.827282944</v>
      </c>
      <c r="BJ24" s="23"/>
      <c r="BM24" s="2" t="str">
        <v>Iceland</v>
      </c>
      <c r="BN24" s="15">
        <f t="shared" si="24"/>
        <v>0</v>
      </c>
      <c r="BO24" s="15">
        <f t="shared" si="25"/>
        <v>0</v>
      </c>
      <c r="BP24" s="15">
        <f t="shared" si="26"/>
        <v>0</v>
      </c>
      <c r="BQ24" s="15">
        <f t="shared" si="27"/>
        <v>0</v>
      </c>
      <c r="BR24" s="15">
        <f t="shared" si="28"/>
        <v>0</v>
      </c>
      <c r="BS24" s="15">
        <f t="shared" si="29"/>
        <v>0</v>
      </c>
    </row>
    <row r="25" ht="15" customHeight="1" spans="1:71">
      <c r="A25" s="24" t="s">
        <v>955</v>
      </c>
      <c r="B25" s="7" t="s">
        <v>419</v>
      </c>
      <c r="C25" s="8" t="s">
        <v>420</v>
      </c>
      <c r="D25" s="9" t="s">
        <v>929</v>
      </c>
      <c r="E25" s="10" t="s">
        <v>242</v>
      </c>
      <c r="F25" s="11" t="s">
        <v>421</v>
      </c>
      <c r="G25" s="9" t="s">
        <v>173</v>
      </c>
      <c r="H25" s="9" t="s">
        <v>224</v>
      </c>
      <c r="I25" s="11" t="s">
        <v>938</v>
      </c>
      <c r="J25" s="9" t="s">
        <v>165</v>
      </c>
      <c r="K25" s="9" t="s">
        <v>931</v>
      </c>
      <c r="L25" s="12" t="s">
        <v>293</v>
      </c>
      <c r="M25" s="13">
        <v>984</v>
      </c>
      <c r="N25" s="14">
        <f t="shared" si="4"/>
        <v>2.6958904109589</v>
      </c>
      <c r="O25" s="15">
        <v>10840</v>
      </c>
      <c r="P25" s="15">
        <f t="shared" si="0"/>
        <v>10666560</v>
      </c>
      <c r="Q25" s="16">
        <f>IFERROR(VLOOKUP(G25,SCENARIOS!$A$13:$E$18,2,0),0.025)</f>
        <v>0.04</v>
      </c>
      <c r="R25" s="17">
        <f>IFERROR(VLOOKUP(L25,INPUTS!$A$107:$B$120,2,0),0.0082)</f>
        <v>0.0079</v>
      </c>
      <c r="S25" s="30">
        <f t="shared" si="1"/>
        <v>85.636</v>
      </c>
      <c r="T25" s="15">
        <f t="shared" si="2"/>
        <v>84265.824</v>
      </c>
      <c r="U25" s="15">
        <f>T25/INPUTS!$B$7*1000</f>
        <v>105332280</v>
      </c>
      <c r="V25" s="15">
        <f>T25*INPUTS!$B$6</f>
        <v>266280.00384</v>
      </c>
      <c r="W25" s="19" t="s">
        <v>396</v>
      </c>
      <c r="X25" s="19" t="s">
        <v>396</v>
      </c>
      <c r="Y25" s="20">
        <f>IFERROR(VLOOKUP(E25,INPUTS!$A$44:$B$103,2,0),0)</f>
        <v>0</v>
      </c>
      <c r="Z25" s="15">
        <f t="shared" si="3"/>
        <v>0</v>
      </c>
      <c r="AA25" s="20">
        <f>IFERROR(VLOOKUP(E25,INPUTS!$A$44:$C$103,3,0),SCENARIOS!$J$23)</f>
        <v>0.03</v>
      </c>
      <c r="AB25" s="15">
        <f t="shared" si="5"/>
        <v>3075.66778028183</v>
      </c>
      <c r="AC25" s="20">
        <f>IFERROR(VLOOKUP($E25,INPUTS!$A$44:$G$103,4,0),SCENARIOS!$K$23)</f>
        <v>0.1</v>
      </c>
      <c r="AD25" s="15">
        <f t="shared" si="6"/>
        <v>12473.4004389935</v>
      </c>
      <c r="AE25" s="20">
        <f>IFERROR(VLOOKUP($E25,INPUTS!$A$44:$G$103,5,0),SCENARIOS!$L$23)</f>
        <v>0.2</v>
      </c>
      <c r="AF25" s="15">
        <f t="shared" si="7"/>
        <v>30351.5976937978</v>
      </c>
      <c r="AG25" s="20">
        <f>IFERROR(VLOOKUP($E25,INPUTS!$A$44:$G$103,6,0),SCENARIOS!$M$23)</f>
        <v>0.3</v>
      </c>
      <c r="AH25" s="15">
        <f t="shared" si="8"/>
        <v>55391.0391399543</v>
      </c>
      <c r="AI25" s="20">
        <f>IFERROR(VLOOKUP($E25,INPUTS!$A$44:$G$103,7,0),SCENARIOS!$N$23)</f>
        <v>0.4</v>
      </c>
      <c r="AJ25" s="15">
        <f t="shared" si="9"/>
        <v>89855.55804877</v>
      </c>
      <c r="AL25" t="str">
        <f t="shared" si="10"/>
        <v>Y</v>
      </c>
      <c r="AM25" s="21">
        <f t="shared" si="11"/>
        <v>224638.895121925</v>
      </c>
      <c r="BC25" s="2" t="str">
        <v>CAI</v>
      </c>
      <c r="BD25" s="15">
        <f t="shared" si="18"/>
        <v>0</v>
      </c>
      <c r="BE25" s="15">
        <f t="shared" si="19"/>
        <v>0</v>
      </c>
      <c r="BF25" s="15">
        <f t="shared" si="20"/>
        <v>0</v>
      </c>
      <c r="BG25" s="15">
        <f t="shared" si="21"/>
        <v>0</v>
      </c>
      <c r="BH25" s="15">
        <f t="shared" si="22"/>
        <v>0</v>
      </c>
      <c r="BI25" s="15">
        <f t="shared" si="23"/>
        <v>0</v>
      </c>
      <c r="BJ25" s="23"/>
      <c r="BM25" s="2" t="str">
        <v>India</v>
      </c>
      <c r="BN25" s="15">
        <f t="shared" si="24"/>
        <v>0</v>
      </c>
      <c r="BO25" s="15">
        <f t="shared" si="25"/>
        <v>0</v>
      </c>
      <c r="BP25" s="15">
        <f t="shared" si="26"/>
        <v>0</v>
      </c>
      <c r="BQ25" s="15">
        <f t="shared" si="27"/>
        <v>0</v>
      </c>
      <c r="BR25" s="15">
        <f t="shared" si="28"/>
        <v>0</v>
      </c>
      <c r="BS25" s="15">
        <f t="shared" si="29"/>
        <v>0</v>
      </c>
    </row>
    <row r="26" ht="15" customHeight="1" spans="1:71">
      <c r="A26" s="6" t="s">
        <v>956</v>
      </c>
      <c r="B26" s="25" t="s">
        <v>419</v>
      </c>
      <c r="C26" s="26" t="s">
        <v>420</v>
      </c>
      <c r="D26" s="27" t="s">
        <v>929</v>
      </c>
      <c r="E26" s="10" t="s">
        <v>242</v>
      </c>
      <c r="F26" s="28" t="s">
        <v>421</v>
      </c>
      <c r="G26" s="27" t="s">
        <v>173</v>
      </c>
      <c r="H26" s="27" t="s">
        <v>245</v>
      </c>
      <c r="I26" s="28" t="s">
        <v>930</v>
      </c>
      <c r="J26" s="27" t="s">
        <v>169</v>
      </c>
      <c r="K26" s="27" t="s">
        <v>931</v>
      </c>
      <c r="L26" s="29" t="s">
        <v>293</v>
      </c>
      <c r="M26" s="13">
        <v>492</v>
      </c>
      <c r="N26" s="14">
        <f t="shared" si="4"/>
        <v>1.34794520547945</v>
      </c>
      <c r="O26" s="15">
        <v>15340</v>
      </c>
      <c r="P26" s="15">
        <f t="shared" si="0"/>
        <v>7547280</v>
      </c>
      <c r="Q26" s="16">
        <f>IFERROR(VLOOKUP(G26,SCENARIOS!$A$13:$E$18,2,0),0.025)</f>
        <v>0.04</v>
      </c>
      <c r="R26" s="17">
        <f>IFERROR(VLOOKUP(L26,INPUTS!$A$107:$B$120,2,0),0.0082)</f>
        <v>0.0079</v>
      </c>
      <c r="S26" s="18">
        <f t="shared" si="1"/>
        <v>121.186</v>
      </c>
      <c r="T26" s="15">
        <f t="shared" si="2"/>
        <v>59623.512</v>
      </c>
      <c r="U26" s="15">
        <f>T26/INPUTS!$B$7*1000</f>
        <v>74529390</v>
      </c>
      <c r="V26" s="15">
        <f>T26*INPUTS!$B$6</f>
        <v>188410.29792</v>
      </c>
      <c r="W26" s="19" t="s">
        <v>396</v>
      </c>
      <c r="X26" s="19" t="s">
        <v>396</v>
      </c>
      <c r="Y26" s="20">
        <f>IFERROR(VLOOKUP(E26,INPUTS!$A$44:$B$103,2,0),0)</f>
        <v>0</v>
      </c>
      <c r="Z26" s="15">
        <f t="shared" si="3"/>
        <v>0</v>
      </c>
      <c r="AA26" s="20">
        <f>IFERROR(VLOOKUP(E26,INPUTS!$A$44:$C$103,3,0),SCENARIOS!$J$23)</f>
        <v>0.03</v>
      </c>
      <c r="AB26" s="15">
        <f t="shared" si="5"/>
        <v>2176.23356778244</v>
      </c>
      <c r="AC26" s="20">
        <f>IFERROR(VLOOKUP($E26,INPUTS!$A$44:$G$103,4,0),SCENARIOS!$K$23)</f>
        <v>0.1</v>
      </c>
      <c r="AD26" s="15">
        <f t="shared" si="6"/>
        <v>8825.73628847604</v>
      </c>
      <c r="AE26" s="20">
        <f>IFERROR(VLOOKUP($E26,INPUTS!$A$44:$G$103,5,0),SCENARIOS!$L$23)</f>
        <v>0.2</v>
      </c>
      <c r="AF26" s="15">
        <f t="shared" si="7"/>
        <v>21475.7153423827</v>
      </c>
      <c r="AG26" s="20">
        <f>IFERROR(VLOOKUP($E26,INPUTS!$A$44:$G$103,6,0),SCENARIOS!$M$23)</f>
        <v>0.3</v>
      </c>
      <c r="AH26" s="15">
        <f t="shared" si="8"/>
        <v>39192.7371036393</v>
      </c>
      <c r="AI26" s="20">
        <f>IFERROR(VLOOKUP($E26,INPUTS!$A$44:$G$103,7,0),SCENARIOS!$N$23)</f>
        <v>0.4</v>
      </c>
      <c r="AJ26" s="15">
        <f t="shared" si="9"/>
        <v>63578.6098001906</v>
      </c>
      <c r="AL26" t="str">
        <f t="shared" si="10"/>
        <v>N</v>
      </c>
      <c r="AM26" s="21">
        <f t="shared" si="11"/>
        <v>158946.524500476</v>
      </c>
      <c r="BC26" s="2" t="str">
        <v>CAN</v>
      </c>
      <c r="BD26" s="15">
        <f t="shared" si="18"/>
        <v>0</v>
      </c>
      <c r="BE26" s="15">
        <f t="shared" si="19"/>
        <v>0</v>
      </c>
      <c r="BF26" s="15">
        <f t="shared" si="20"/>
        <v>0</v>
      </c>
      <c r="BG26" s="15">
        <f t="shared" si="21"/>
        <v>0</v>
      </c>
      <c r="BH26" s="15">
        <f t="shared" si="22"/>
        <v>0</v>
      </c>
      <c r="BI26" s="15">
        <f t="shared" si="23"/>
        <v>0</v>
      </c>
      <c r="BJ26" s="23"/>
      <c r="BM26" s="2" t="str">
        <v>Indonesia</v>
      </c>
      <c r="BN26" s="15">
        <f t="shared" si="24"/>
        <v>0</v>
      </c>
      <c r="BO26" s="15">
        <f t="shared" si="25"/>
        <v>0</v>
      </c>
      <c r="BP26" s="15">
        <f t="shared" si="26"/>
        <v>0</v>
      </c>
      <c r="BQ26" s="15">
        <f t="shared" si="27"/>
        <v>0</v>
      </c>
      <c r="BR26" s="15">
        <f t="shared" si="28"/>
        <v>0</v>
      </c>
      <c r="BS26" s="15">
        <f t="shared" si="29"/>
        <v>0</v>
      </c>
    </row>
    <row r="27" ht="15" customHeight="1" spans="1:71">
      <c r="A27" s="24" t="s">
        <v>957</v>
      </c>
      <c r="B27" s="7" t="s">
        <v>422</v>
      </c>
      <c r="C27" s="8" t="s">
        <v>423</v>
      </c>
      <c r="D27" s="9" t="s">
        <v>929</v>
      </c>
      <c r="E27" s="10" t="s">
        <v>234</v>
      </c>
      <c r="F27" s="11" t="s">
        <v>424</v>
      </c>
      <c r="G27" s="9" t="s">
        <v>173</v>
      </c>
      <c r="H27" s="9" t="s">
        <v>248</v>
      </c>
      <c r="I27" s="11" t="s">
        <v>930</v>
      </c>
      <c r="J27" s="9" t="s">
        <v>169</v>
      </c>
      <c r="K27" s="9" t="s">
        <v>931</v>
      </c>
      <c r="L27" s="12" t="s">
        <v>295</v>
      </c>
      <c r="M27" s="13">
        <v>1473</v>
      </c>
      <c r="N27" s="14">
        <f t="shared" si="4"/>
        <v>4.03561643835616</v>
      </c>
      <c r="O27" s="15">
        <v>9570</v>
      </c>
      <c r="P27" s="15">
        <f t="shared" si="0"/>
        <v>14096610</v>
      </c>
      <c r="Q27" s="16">
        <f>IFERROR(VLOOKUP(G27,SCENARIOS!$A$13:$E$18,2,0),0.025)</f>
        <v>0.04</v>
      </c>
      <c r="R27" s="17">
        <f>IFERROR(VLOOKUP(L27,INPUTS!$A$107:$B$120,2,0),0.0082)</f>
        <v>0.0089</v>
      </c>
      <c r="S27" s="30">
        <f t="shared" si="1"/>
        <v>85.173</v>
      </c>
      <c r="T27" s="15">
        <f t="shared" si="2"/>
        <v>125459.829</v>
      </c>
      <c r="U27" s="15">
        <f>T27/INPUTS!$B$7*1000</f>
        <v>156824786.25</v>
      </c>
      <c r="V27" s="15">
        <f>T27*INPUTS!$B$6</f>
        <v>396453.05964</v>
      </c>
      <c r="W27" s="19" t="s">
        <v>396</v>
      </c>
      <c r="X27" s="19" t="s">
        <v>396</v>
      </c>
      <c r="Y27" s="20">
        <f>IFERROR(VLOOKUP(E27,INPUTS!$A$44:$B$103,2,0),0)</f>
        <v>0</v>
      </c>
      <c r="Z27" s="15">
        <f t="shared" si="3"/>
        <v>0</v>
      </c>
      <c r="AA27" s="20">
        <f>IFERROR(VLOOKUP(E27,INPUTS!$A$44:$C$103,3,0),SCENARIOS!$J$23)</f>
        <v>0.1</v>
      </c>
      <c r="AB27" s="15">
        <f t="shared" si="5"/>
        <v>15264.1065087458</v>
      </c>
      <c r="AC27" s="20">
        <f>IFERROR(VLOOKUP($E27,INPUTS!$A$44:$G$103,4,0),SCENARIOS!$K$23)</f>
        <v>0.15</v>
      </c>
      <c r="AD27" s="15">
        <f t="shared" si="6"/>
        <v>27856.6792296124</v>
      </c>
      <c r="AE27" s="20">
        <f>IFERROR(VLOOKUP($E27,INPUTS!$A$44:$G$103,5,0),SCENARIOS!$L$23)</f>
        <v>0.3</v>
      </c>
      <c r="AF27" s="15">
        <f t="shared" si="7"/>
        <v>67783.8192718675</v>
      </c>
      <c r="AG27" s="20">
        <f>IFERROR(VLOOKUP($E27,INPUTS!$A$44:$G$103,6,0),SCENARIOS!$M$23)</f>
        <v>0.4</v>
      </c>
      <c r="AH27" s="15">
        <f t="shared" si="8"/>
        <v>109959.173937166</v>
      </c>
      <c r="AI27" s="20">
        <f>IFERROR(VLOOKUP($E27,INPUTS!$A$44:$G$103,7,0),SCENARIOS!$N$23)</f>
        <v>0.5</v>
      </c>
      <c r="AJ27" s="15">
        <f t="shared" si="9"/>
        <v>167227.6851452</v>
      </c>
      <c r="AL27" t="str">
        <f t="shared" si="10"/>
        <v>Y</v>
      </c>
      <c r="AM27" s="21">
        <f t="shared" si="11"/>
        <v>334455.370290399</v>
      </c>
      <c r="AR27" s="35"/>
      <c r="AS27" s="35"/>
      <c r="AT27" s="36" t="s">
        <v>312</v>
      </c>
      <c r="AU27" s="37">
        <v>2025</v>
      </c>
      <c r="AV27" s="37">
        <v>2030</v>
      </c>
      <c r="AW27" s="37">
        <v>2035</v>
      </c>
      <c r="AX27" s="37">
        <v>2040</v>
      </c>
      <c r="AY27" s="37">
        <v>2045</v>
      </c>
      <c r="AZ27" s="37">
        <v>2050</v>
      </c>
      <c r="BC27" s="2" t="str">
        <v>CDG</v>
      </c>
      <c r="BD27" s="15">
        <f t="shared" si="18"/>
        <v>104588.3087</v>
      </c>
      <c r="BE27" s="15">
        <f t="shared" si="19"/>
        <v>354996.21430656</v>
      </c>
      <c r="BF27" s="15">
        <f t="shared" si="20"/>
        <v>1004114.08102881</v>
      </c>
      <c r="BG27" s="15">
        <f t="shared" si="21"/>
        <v>2272125.83591023</v>
      </c>
      <c r="BH27" s="15">
        <f t="shared" si="22"/>
        <v>3427602.44195974</v>
      </c>
      <c r="BI27" s="15">
        <f t="shared" si="23"/>
        <v>4847521.94169651</v>
      </c>
      <c r="BJ27" s="23"/>
      <c r="BM27" s="2" t="str">
        <v>Ireland</v>
      </c>
      <c r="BN27" s="15">
        <f t="shared" si="24"/>
        <v>21929.0288</v>
      </c>
      <c r="BO27" s="15">
        <f t="shared" si="25"/>
        <v>74432.0498551051</v>
      </c>
      <c r="BP27" s="15">
        <f t="shared" si="26"/>
        <v>210532.581270876</v>
      </c>
      <c r="BQ27" s="15">
        <f t="shared" si="27"/>
        <v>476396.583061864</v>
      </c>
      <c r="BR27" s="15">
        <f t="shared" si="28"/>
        <v>718665.342225631</v>
      </c>
      <c r="BS27" s="15">
        <f t="shared" si="29"/>
        <v>1016379.83814241</v>
      </c>
    </row>
    <row r="28" ht="15" customHeight="1" spans="1:71">
      <c r="A28" s="6" t="s">
        <v>958</v>
      </c>
      <c r="B28" s="25" t="s">
        <v>422</v>
      </c>
      <c r="C28" s="26" t="s">
        <v>423</v>
      </c>
      <c r="D28" s="27" t="s">
        <v>929</v>
      </c>
      <c r="E28" s="10" t="s">
        <v>234</v>
      </c>
      <c r="F28" s="28" t="s">
        <v>424</v>
      </c>
      <c r="G28" s="27" t="s">
        <v>173</v>
      </c>
      <c r="H28" s="27" t="s">
        <v>224</v>
      </c>
      <c r="I28" s="28" t="s">
        <v>938</v>
      </c>
      <c r="J28" s="27" t="s">
        <v>165</v>
      </c>
      <c r="K28" s="27" t="s">
        <v>931</v>
      </c>
      <c r="L28" s="29" t="s">
        <v>291</v>
      </c>
      <c r="M28" s="13">
        <v>982</v>
      </c>
      <c r="N28" s="14">
        <f t="shared" si="4"/>
        <v>2.69041095890411</v>
      </c>
      <c r="O28" s="15">
        <v>9570</v>
      </c>
      <c r="P28" s="15">
        <f t="shared" si="0"/>
        <v>9397740</v>
      </c>
      <c r="Q28" s="16">
        <f>IFERROR(VLOOKUP(G28,SCENARIOS!$A$13:$E$18,2,0),0.025)</f>
        <v>0.04</v>
      </c>
      <c r="R28" s="17">
        <f>IFERROR(VLOOKUP(L28,INPUTS!$A$107:$B$120,2,0),0.0082)</f>
        <v>0.0079</v>
      </c>
      <c r="S28" s="18">
        <f t="shared" si="1"/>
        <v>75.603</v>
      </c>
      <c r="T28" s="15">
        <f t="shared" si="2"/>
        <v>74242.146</v>
      </c>
      <c r="U28" s="15">
        <f>T28/INPUTS!$B$7*1000</f>
        <v>92802682.5</v>
      </c>
      <c r="V28" s="15">
        <f>T28*INPUTS!$B$6</f>
        <v>234605.18136</v>
      </c>
      <c r="W28" s="19" t="s">
        <v>396</v>
      </c>
      <c r="X28" s="19" t="s">
        <v>396</v>
      </c>
      <c r="Y28" s="20">
        <f>IFERROR(VLOOKUP(E28,INPUTS!$A$44:$B$103,2,0),0)</f>
        <v>0</v>
      </c>
      <c r="Z28" s="15">
        <f t="shared" si="3"/>
        <v>0</v>
      </c>
      <c r="AA28" s="20">
        <f>IFERROR(VLOOKUP(E28,INPUTS!$A$44:$C$103,3,0),SCENARIOS!$J$23)</f>
        <v>0.1</v>
      </c>
      <c r="AB28" s="15">
        <f t="shared" si="5"/>
        <v>9032.69224113046</v>
      </c>
      <c r="AC28" s="20">
        <f>IFERROR(VLOOKUP($E28,INPUTS!$A$44:$G$103,4,0),SCENARIOS!$K$23)</f>
        <v>0.15</v>
      </c>
      <c r="AD28" s="15">
        <f t="shared" si="6"/>
        <v>16484.476847486</v>
      </c>
      <c r="AE28" s="20">
        <f>IFERROR(VLOOKUP($E28,INPUTS!$A$44:$G$103,5,0),SCENARIOS!$L$23)</f>
        <v>0.3</v>
      </c>
      <c r="AF28" s="15">
        <f t="shared" si="7"/>
        <v>40111.7732020789</v>
      </c>
      <c r="AG28" s="20">
        <f>IFERROR(VLOOKUP($E28,INPUTS!$A$44:$G$103,6,0),SCENARIOS!$M$23)</f>
        <v>0.4</v>
      </c>
      <c r="AH28" s="15">
        <f t="shared" si="8"/>
        <v>65069.4737156265</v>
      </c>
      <c r="AI28" s="20">
        <f>IFERROR(VLOOKUP($E28,INPUTS!$A$44:$G$103,7,0),SCENARIOS!$N$23)</f>
        <v>0.5</v>
      </c>
      <c r="AJ28" s="15">
        <f t="shared" si="9"/>
        <v>98958.7050671968</v>
      </c>
      <c r="AL28" t="str">
        <f t="shared" si="10"/>
        <v>Y</v>
      </c>
      <c r="AM28" s="21">
        <f t="shared" si="11"/>
        <v>197917.410134394</v>
      </c>
      <c r="AT28" s="38" t="s">
        <v>313</v>
      </c>
      <c r="AU28">
        <v>320</v>
      </c>
      <c r="AV28">
        <v>350</v>
      </c>
      <c r="AW28">
        <v>394</v>
      </c>
      <c r="AX28">
        <v>438</v>
      </c>
      <c r="AY28">
        <v>480</v>
      </c>
      <c r="AZ28">
        <v>525</v>
      </c>
      <c r="BC28" s="2" t="str">
        <v>CGK</v>
      </c>
      <c r="BD28" s="15">
        <f t="shared" si="18"/>
        <v>0</v>
      </c>
      <c r="BE28" s="15">
        <f t="shared" si="19"/>
        <v>0</v>
      </c>
      <c r="BF28" s="15">
        <f t="shared" si="20"/>
        <v>0</v>
      </c>
      <c r="BG28" s="15">
        <f t="shared" si="21"/>
        <v>0</v>
      </c>
      <c r="BH28" s="15">
        <f t="shared" si="22"/>
        <v>0</v>
      </c>
      <c r="BI28" s="15">
        <f t="shared" si="23"/>
        <v>0</v>
      </c>
      <c r="BJ28" s="23"/>
      <c r="BM28" s="2" t="str">
        <v>Italy</v>
      </c>
      <c r="BN28" s="15">
        <f t="shared" si="24"/>
        <v>12917.9542</v>
      </c>
      <c r="BO28" s="15">
        <f t="shared" si="25"/>
        <v>43846.4384268748</v>
      </c>
      <c r="BP28" s="15">
        <f t="shared" si="26"/>
        <v>124020.551355423</v>
      </c>
      <c r="BQ28" s="15">
        <f t="shared" si="27"/>
        <v>280635.740741498</v>
      </c>
      <c r="BR28" s="15">
        <f t="shared" si="28"/>
        <v>423351.442540767</v>
      </c>
      <c r="BS28" s="15">
        <f t="shared" si="29"/>
        <v>598729.123787147</v>
      </c>
    </row>
    <row r="29" ht="15" customHeight="1" spans="1:71">
      <c r="A29" s="24" t="s">
        <v>959</v>
      </c>
      <c r="B29" s="7" t="s">
        <v>425</v>
      </c>
      <c r="C29" s="8" t="s">
        <v>426</v>
      </c>
      <c r="D29" s="9" t="s">
        <v>929</v>
      </c>
      <c r="E29" s="10" t="s">
        <v>428</v>
      </c>
      <c r="F29" s="11" t="s">
        <v>427</v>
      </c>
      <c r="G29" s="9" t="s">
        <v>173</v>
      </c>
      <c r="H29" s="9" t="s">
        <v>224</v>
      </c>
      <c r="I29" s="11" t="s">
        <v>938</v>
      </c>
      <c r="J29" s="9" t="s">
        <v>165</v>
      </c>
      <c r="K29" s="9" t="s">
        <v>931</v>
      </c>
      <c r="L29" s="12" t="s">
        <v>293</v>
      </c>
      <c r="M29" s="81">
        <v>984</v>
      </c>
      <c r="N29" s="14">
        <f t="shared" si="4"/>
        <v>2.6958904109589</v>
      </c>
      <c r="O29" s="15">
        <v>9660</v>
      </c>
      <c r="P29" s="15">
        <f t="shared" si="0"/>
        <v>9505440</v>
      </c>
      <c r="Q29" s="16">
        <f>IFERROR(VLOOKUP(G29,SCENARIOS!$A$13:$E$18,2,0),0.025)</f>
        <v>0.04</v>
      </c>
      <c r="R29" s="17">
        <f>IFERROR(VLOOKUP(L29,INPUTS!$A$107:$B$120,2,0),0.0082)</f>
        <v>0.0079</v>
      </c>
      <c r="S29" s="30">
        <f t="shared" si="1"/>
        <v>76.314</v>
      </c>
      <c r="T29" s="15">
        <f t="shared" si="2"/>
        <v>75092.976</v>
      </c>
      <c r="U29" s="15">
        <f>T29/INPUTS!$B$7*1000</f>
        <v>93866220</v>
      </c>
      <c r="V29" s="15">
        <f>T29*INPUTS!$B$6</f>
        <v>237293.80416</v>
      </c>
      <c r="W29" s="19" t="s">
        <v>396</v>
      </c>
      <c r="X29" s="19" t="s">
        <v>396</v>
      </c>
      <c r="Y29" s="20">
        <f>IFERROR(VLOOKUP(E29,INPUTS!$A$44:$B$103,2,0),0)</f>
        <v>0</v>
      </c>
      <c r="Z29" s="15">
        <f t="shared" si="3"/>
        <v>0</v>
      </c>
      <c r="AA29" s="20">
        <f>IFERROR(VLOOKUP(E29,INPUTS!$A$44:$C$103,3,0),SCENARIOS!$J$23)</f>
        <v>0</v>
      </c>
      <c r="AB29" s="15">
        <f t="shared" si="5"/>
        <v>0</v>
      </c>
      <c r="AC29" s="20">
        <f>IFERROR(VLOOKUP($E29,INPUTS!$A$44:$G$103,4,0),SCENARIOS!$K$23)</f>
        <v>0</v>
      </c>
      <c r="AD29" s="15">
        <f t="shared" si="6"/>
        <v>0</v>
      </c>
      <c r="AE29" s="20">
        <f>IFERROR(VLOOKUP($E29,INPUTS!$A$44:$G$103,5,0),SCENARIOS!$L$23)</f>
        <v>0</v>
      </c>
      <c r="AF29" s="15">
        <f t="shared" si="7"/>
        <v>0</v>
      </c>
      <c r="AG29" s="20">
        <f>IFERROR(VLOOKUP($E29,INPUTS!$A$44:$G$103,6,0),SCENARIOS!$M$23)</f>
        <v>0</v>
      </c>
      <c r="AH29" s="15">
        <f t="shared" si="8"/>
        <v>0</v>
      </c>
      <c r="AI29" s="20">
        <f>IFERROR(VLOOKUP($E29,INPUTS!$A$44:$G$103,7,0),SCENARIOS!$N$23)</f>
        <v>0</v>
      </c>
      <c r="AJ29" s="15">
        <f t="shared" si="9"/>
        <v>0</v>
      </c>
      <c r="AL29" t="str">
        <f t="shared" si="10"/>
        <v>Y</v>
      </c>
      <c r="AM29" s="21">
        <f t="shared" si="11"/>
        <v>200185.583660313</v>
      </c>
      <c r="AT29" s="38" t="s">
        <v>314</v>
      </c>
      <c r="AU29">
        <v>1.9</v>
      </c>
      <c r="AV29">
        <v>10</v>
      </c>
      <c r="AW29">
        <v>42</v>
      </c>
      <c r="AX29">
        <v>100</v>
      </c>
      <c r="AY29">
        <v>175</v>
      </c>
      <c r="AZ29">
        <v>300</v>
      </c>
      <c r="BC29" s="2" t="str">
        <v>CGN</v>
      </c>
      <c r="BD29" s="15">
        <f t="shared" si="18"/>
        <v>0</v>
      </c>
      <c r="BE29" s="15">
        <f t="shared" si="19"/>
        <v>0</v>
      </c>
      <c r="BF29" s="15">
        <f t="shared" si="20"/>
        <v>0</v>
      </c>
      <c r="BG29" s="15">
        <f t="shared" si="21"/>
        <v>0</v>
      </c>
      <c r="BH29" s="15">
        <f t="shared" si="22"/>
        <v>0</v>
      </c>
      <c r="BI29" s="15">
        <f t="shared" si="23"/>
        <v>0</v>
      </c>
      <c r="BJ29" s="23"/>
      <c r="BM29" s="2" t="str">
        <v>Japan</v>
      </c>
      <c r="BN29" s="15">
        <f t="shared" si="24"/>
        <v>0</v>
      </c>
      <c r="BO29" s="15">
        <f t="shared" si="25"/>
        <v>846350.556246678</v>
      </c>
      <c r="BP29" s="15">
        <f t="shared" si="26"/>
        <v>1544572.29105806</v>
      </c>
      <c r="BQ29" s="15">
        <f t="shared" si="27"/>
        <v>3758416.72176482</v>
      </c>
      <c r="BR29" s="15">
        <f t="shared" si="28"/>
        <v>6096918.15061849</v>
      </c>
      <c r="BS29" s="15">
        <f t="shared" si="29"/>
        <v>9272291.45455653</v>
      </c>
    </row>
    <row r="30" ht="15" customHeight="1" spans="1:71">
      <c r="A30" s="6" t="s">
        <v>960</v>
      </c>
      <c r="B30" s="25" t="s">
        <v>429</v>
      </c>
      <c r="C30" s="26" t="s">
        <v>430</v>
      </c>
      <c r="D30" s="27" t="s">
        <v>929</v>
      </c>
      <c r="E30" s="10" t="s">
        <v>432</v>
      </c>
      <c r="F30" s="28" t="s">
        <v>431</v>
      </c>
      <c r="G30" s="27" t="s">
        <v>173</v>
      </c>
      <c r="H30" s="27" t="s">
        <v>224</v>
      </c>
      <c r="I30" s="28" t="s">
        <v>938</v>
      </c>
      <c r="J30" s="27" t="s">
        <v>165</v>
      </c>
      <c r="K30" s="27" t="s">
        <v>931</v>
      </c>
      <c r="L30" s="29" t="s">
        <v>295</v>
      </c>
      <c r="M30" s="13">
        <v>182</v>
      </c>
      <c r="N30" s="14">
        <f t="shared" si="4"/>
        <v>0.498630136986301</v>
      </c>
      <c r="O30" s="15">
        <v>8150</v>
      </c>
      <c r="P30" s="15">
        <f t="shared" si="0"/>
        <v>1483300</v>
      </c>
      <c r="Q30" s="16">
        <f>IFERROR(VLOOKUP(G30,SCENARIOS!$A$13:$E$18,2,0),0.025)</f>
        <v>0.04</v>
      </c>
      <c r="R30" s="17">
        <f>IFERROR(VLOOKUP(L30,INPUTS!$A$107:$B$120,2,0),0.0082)</f>
        <v>0.0089</v>
      </c>
      <c r="S30" s="18">
        <f t="shared" si="1"/>
        <v>72.535</v>
      </c>
      <c r="T30" s="15">
        <f t="shared" si="2"/>
        <v>13201.37</v>
      </c>
      <c r="U30" s="15">
        <f>T30/INPUTS!$B$7*1000</f>
        <v>16501712.5</v>
      </c>
      <c r="V30" s="15">
        <f>T30*INPUTS!$B$6</f>
        <v>41716.3292</v>
      </c>
      <c r="W30" s="31" t="s">
        <v>521</v>
      </c>
      <c r="X30" s="19" t="s">
        <v>396</v>
      </c>
      <c r="Y30" s="20">
        <f>IFERROR(VLOOKUP(E30,INPUTS!$A$44:$B$103,2,0),0)</f>
        <v>0</v>
      </c>
      <c r="Z30" s="15">
        <f t="shared" si="3"/>
        <v>0</v>
      </c>
      <c r="AA30" s="20">
        <f>IFERROR(VLOOKUP(E30,INPUTS!$A$44:$C$103,3,0),SCENARIOS!$J$23)</f>
        <v>0</v>
      </c>
      <c r="AB30" s="15">
        <f t="shared" si="5"/>
        <v>0</v>
      </c>
      <c r="AC30" s="20">
        <f>IFERROR(VLOOKUP($E30,INPUTS!$A$44:$G$103,4,0),SCENARIOS!$K$23)</f>
        <v>0</v>
      </c>
      <c r="AD30" s="15">
        <f t="shared" si="6"/>
        <v>0</v>
      </c>
      <c r="AE30" s="20">
        <f>IFERROR(VLOOKUP($E30,INPUTS!$A$44:$G$103,5,0),SCENARIOS!$L$23)</f>
        <v>0</v>
      </c>
      <c r="AF30" s="15">
        <f t="shared" si="7"/>
        <v>0</v>
      </c>
      <c r="AG30" s="20">
        <f>IFERROR(VLOOKUP($E30,INPUTS!$A$44:$G$103,6,0),SCENARIOS!$M$23)</f>
        <v>0</v>
      </c>
      <c r="AH30" s="15">
        <f t="shared" si="8"/>
        <v>0</v>
      </c>
      <c r="AI30" s="20">
        <f>IFERROR(VLOOKUP($E30,INPUTS!$A$44:$G$103,7,0),SCENARIOS!$N$23)</f>
        <v>0</v>
      </c>
      <c r="AJ30" s="15">
        <f t="shared" si="9"/>
        <v>0</v>
      </c>
      <c r="AL30" t="str">
        <f t="shared" si="10"/>
        <v>N</v>
      </c>
      <c r="AM30" s="21">
        <f t="shared" si="11"/>
        <v>35192.6917714081</v>
      </c>
      <c r="BC30" s="2" t="str">
        <v>CIA</v>
      </c>
      <c r="BD30" s="15">
        <f t="shared" si="18"/>
        <v>0</v>
      </c>
      <c r="BE30" s="15">
        <f t="shared" si="19"/>
        <v>0</v>
      </c>
      <c r="BF30" s="15">
        <f t="shared" si="20"/>
        <v>0</v>
      </c>
      <c r="BG30" s="15">
        <f t="shared" si="21"/>
        <v>0</v>
      </c>
      <c r="BH30" s="15">
        <f t="shared" si="22"/>
        <v>0</v>
      </c>
      <c r="BI30" s="15">
        <f t="shared" si="23"/>
        <v>0</v>
      </c>
      <c r="BJ30" s="23"/>
      <c r="BM30" s="2" t="str">
        <v>Jordan</v>
      </c>
      <c r="BN30" s="15">
        <f t="shared" si="24"/>
        <v>0</v>
      </c>
      <c r="BO30" s="15">
        <f t="shared" si="25"/>
        <v>0</v>
      </c>
      <c r="BP30" s="15">
        <f t="shared" si="26"/>
        <v>0</v>
      </c>
      <c r="BQ30" s="15">
        <f t="shared" si="27"/>
        <v>0</v>
      </c>
      <c r="BR30" s="15">
        <f t="shared" si="28"/>
        <v>0</v>
      </c>
      <c r="BS30" s="15">
        <f t="shared" si="29"/>
        <v>0</v>
      </c>
    </row>
    <row r="31" ht="15" customHeight="1" spans="1:71">
      <c r="A31" s="24" t="s">
        <v>961</v>
      </c>
      <c r="B31" s="7" t="s">
        <v>434</v>
      </c>
      <c r="C31" s="8" t="s">
        <v>435</v>
      </c>
      <c r="D31" s="9" t="s">
        <v>929</v>
      </c>
      <c r="E31" s="10" t="s">
        <v>264</v>
      </c>
      <c r="F31" s="11" t="s">
        <v>436</v>
      </c>
      <c r="G31" s="9" t="s">
        <v>173</v>
      </c>
      <c r="H31" s="9" t="s">
        <v>224</v>
      </c>
      <c r="I31" s="11" t="s">
        <v>938</v>
      </c>
      <c r="J31" s="9" t="s">
        <v>165</v>
      </c>
      <c r="K31" s="9" t="s">
        <v>931</v>
      </c>
      <c r="L31" s="12" t="s">
        <v>291</v>
      </c>
      <c r="M31" s="13">
        <v>183</v>
      </c>
      <c r="N31" s="14">
        <f t="shared" si="4"/>
        <v>0.501369863013699</v>
      </c>
      <c r="O31" s="15">
        <v>16990</v>
      </c>
      <c r="P31" s="15">
        <f t="shared" si="0"/>
        <v>3109170</v>
      </c>
      <c r="Q31" s="16">
        <f>IFERROR(VLOOKUP(G31,SCENARIOS!$A$13:$E$18,2,0),0.025)</f>
        <v>0.04</v>
      </c>
      <c r="R31" s="17">
        <f>IFERROR(VLOOKUP(L31,INPUTS!$A$107:$B$120,2,0),0.0082)</f>
        <v>0.0079</v>
      </c>
      <c r="S31" s="30">
        <f t="shared" si="1"/>
        <v>134.221</v>
      </c>
      <c r="T31" s="15">
        <f t="shared" si="2"/>
        <v>24562.443</v>
      </c>
      <c r="U31" s="15">
        <f>T31/INPUTS!$B$7*1000</f>
        <v>30703053.75</v>
      </c>
      <c r="V31" s="15">
        <f>T31*INPUTS!$B$6</f>
        <v>77617.31988</v>
      </c>
      <c r="W31" s="19" t="s">
        <v>396</v>
      </c>
      <c r="X31" s="19" t="s">
        <v>396</v>
      </c>
      <c r="Y31" s="20">
        <f>IFERROR(VLOOKUP(E31,INPUTS!$A$44:$B$103,2,0),0)</f>
        <v>0</v>
      </c>
      <c r="Z31" s="15">
        <f t="shared" si="3"/>
        <v>0</v>
      </c>
      <c r="AA31" s="20">
        <f>IFERROR(VLOOKUP(E31,INPUTS!$A$44:$C$103,3,0),SCENARIOS!$J$23)</f>
        <v>0.05</v>
      </c>
      <c r="AB31" s="15">
        <f t="shared" si="5"/>
        <v>1494.19837829923</v>
      </c>
      <c r="AC31" s="20">
        <f>IFERROR(VLOOKUP($E31,INPUTS!$A$44:$G$103,4,0),SCENARIOS!$K$23)</f>
        <v>0.1</v>
      </c>
      <c r="AD31" s="15">
        <f t="shared" si="6"/>
        <v>3635.84158743826</v>
      </c>
      <c r="AE31" s="20">
        <f>IFERROR(VLOOKUP($E31,INPUTS!$A$44:$G$103,5,0),SCENARIOS!$L$23)</f>
        <v>0.2</v>
      </c>
      <c r="AF31" s="15">
        <f t="shared" si="7"/>
        <v>8847.11444004677</v>
      </c>
      <c r="AG31" s="20">
        <f>IFERROR(VLOOKUP($E31,INPUTS!$A$44:$G$103,6,0),SCENARIOS!$M$23)</f>
        <v>0.3</v>
      </c>
      <c r="AH31" s="15">
        <f t="shared" si="8"/>
        <v>16145.8011920218</v>
      </c>
      <c r="AI31" s="20">
        <f>IFERROR(VLOOKUP($E31,INPUTS!$A$44:$G$103,7,0),SCENARIOS!$N$23)</f>
        <v>0.4</v>
      </c>
      <c r="AJ31" s="15">
        <f t="shared" si="9"/>
        <v>26191.7811757956</v>
      </c>
      <c r="AL31" t="str">
        <f t="shared" si="10"/>
        <v>Y</v>
      </c>
      <c r="AM31" s="21">
        <f t="shared" si="11"/>
        <v>65479.4529394889</v>
      </c>
      <c r="AU31" s="39">
        <f>AU29/AU28</f>
        <v>0.0059375</v>
      </c>
      <c r="AV31" s="39">
        <f t="shared" ref="AV31:AZ31" si="34">AV29/AV28</f>
        <v>0.0285714285714286</v>
      </c>
      <c r="AW31" s="39">
        <f t="shared" si="34"/>
        <v>0.106598984771574</v>
      </c>
      <c r="AX31" s="39">
        <f t="shared" si="34"/>
        <v>0.228310502283105</v>
      </c>
      <c r="AY31" s="39">
        <f t="shared" si="34"/>
        <v>0.364583333333333</v>
      </c>
      <c r="AZ31" s="39">
        <f t="shared" si="34"/>
        <v>0.571428571428571</v>
      </c>
      <c r="BC31" s="2" t="str">
        <v>CMN</v>
      </c>
      <c r="BD31" s="15">
        <f t="shared" si="18"/>
        <v>0</v>
      </c>
      <c r="BE31" s="15">
        <f t="shared" si="19"/>
        <v>0</v>
      </c>
      <c r="BF31" s="15">
        <f t="shared" si="20"/>
        <v>0</v>
      </c>
      <c r="BG31" s="15">
        <f t="shared" si="21"/>
        <v>0</v>
      </c>
      <c r="BH31" s="15">
        <f t="shared" si="22"/>
        <v>0</v>
      </c>
      <c r="BI31" s="15">
        <f t="shared" si="23"/>
        <v>0</v>
      </c>
      <c r="BJ31" s="23"/>
      <c r="BM31" s="2" t="str">
        <v>Kenya</v>
      </c>
      <c r="BN31" s="15">
        <f t="shared" si="24"/>
        <v>0</v>
      </c>
      <c r="BO31" s="15">
        <f t="shared" si="25"/>
        <v>0</v>
      </c>
      <c r="BP31" s="15">
        <f t="shared" si="26"/>
        <v>0</v>
      </c>
      <c r="BQ31" s="15">
        <f t="shared" si="27"/>
        <v>0</v>
      </c>
      <c r="BR31" s="15">
        <f t="shared" si="28"/>
        <v>0</v>
      </c>
      <c r="BS31" s="15">
        <f t="shared" si="29"/>
        <v>0</v>
      </c>
    </row>
    <row r="32" ht="15" customHeight="1" spans="1:71">
      <c r="A32" s="6" t="s">
        <v>962</v>
      </c>
      <c r="B32" s="25" t="s">
        <v>419</v>
      </c>
      <c r="C32" s="26" t="s">
        <v>420</v>
      </c>
      <c r="D32" s="27" t="s">
        <v>929</v>
      </c>
      <c r="E32" s="10" t="s">
        <v>242</v>
      </c>
      <c r="F32" s="28" t="s">
        <v>421</v>
      </c>
      <c r="G32" s="27" t="s">
        <v>173</v>
      </c>
      <c r="H32" s="27" t="s">
        <v>440</v>
      </c>
      <c r="I32" s="28" t="s">
        <v>439</v>
      </c>
      <c r="J32" s="27" t="s">
        <v>177</v>
      </c>
      <c r="K32" s="27" t="s">
        <v>931</v>
      </c>
      <c r="L32" s="29" t="s">
        <v>293</v>
      </c>
      <c r="M32" s="13">
        <v>1476</v>
      </c>
      <c r="N32" s="14">
        <f t="shared" si="4"/>
        <v>4.04383561643836</v>
      </c>
      <c r="O32" s="15">
        <v>6350</v>
      </c>
      <c r="P32" s="15">
        <f t="shared" si="0"/>
        <v>9372600</v>
      </c>
      <c r="Q32" s="16">
        <f>IFERROR(VLOOKUP(G32,SCENARIOS!$A$13:$E$18,2,0),0.025)</f>
        <v>0.04</v>
      </c>
      <c r="R32" s="17">
        <f>IFERROR(VLOOKUP(L32,INPUTS!$A$107:$B$120,2,0),0.0082)</f>
        <v>0.0079</v>
      </c>
      <c r="S32" s="18">
        <f t="shared" si="1"/>
        <v>50.165</v>
      </c>
      <c r="T32" s="15">
        <f t="shared" si="2"/>
        <v>74043.54</v>
      </c>
      <c r="U32" s="15">
        <f>T32/INPUTS!$B$7*1000</f>
        <v>92554425</v>
      </c>
      <c r="V32" s="15">
        <f>T32*INPUTS!$B$6</f>
        <v>233977.5864</v>
      </c>
      <c r="W32" s="19" t="s">
        <v>396</v>
      </c>
      <c r="X32" s="19" t="s">
        <v>396</v>
      </c>
      <c r="Y32" s="20">
        <f>IFERROR(VLOOKUP(E32,INPUTS!$A$44:$B$103,2,0),0)</f>
        <v>0</v>
      </c>
      <c r="Z32" s="15">
        <f t="shared" si="3"/>
        <v>0</v>
      </c>
      <c r="AA32" s="20">
        <f>IFERROR(VLOOKUP(E32,INPUTS!$A$44:$C$103,3,0),SCENARIOS!$J$23)</f>
        <v>0.03</v>
      </c>
      <c r="AB32" s="15">
        <f t="shared" si="5"/>
        <v>2702.55863534912</v>
      </c>
      <c r="AC32" s="20">
        <f>IFERROR(VLOOKUP($E32,INPUTS!$A$44:$G$103,4,0),SCENARIOS!$K$23)</f>
        <v>0.1</v>
      </c>
      <c r="AD32" s="15">
        <f t="shared" si="6"/>
        <v>10960.2526920123</v>
      </c>
      <c r="AE32" s="20">
        <f>IFERROR(VLOOKUP($E32,INPUTS!$A$44:$G$103,5,0),SCENARIOS!$L$23)</f>
        <v>0.2</v>
      </c>
      <c r="AF32" s="15">
        <f t="shared" si="7"/>
        <v>26669.6464975483</v>
      </c>
      <c r="AG32" s="20">
        <f>IFERROR(VLOOKUP($E32,INPUTS!$A$44:$G$103,6,0),SCENARIOS!$M$23)</f>
        <v>0.3</v>
      </c>
      <c r="AH32" s="15">
        <f t="shared" si="8"/>
        <v>48671.5542258363</v>
      </c>
      <c r="AI32" s="20">
        <f>IFERROR(VLOOKUP($E32,INPUTS!$A$44:$G$103,7,0),SCENARIOS!$N$23)</f>
        <v>0.4</v>
      </c>
      <c r="AJ32" s="15">
        <f t="shared" si="9"/>
        <v>78955.1836175769</v>
      </c>
      <c r="AL32" t="str">
        <f t="shared" si="10"/>
        <v>Y</v>
      </c>
      <c r="AM32" s="21">
        <f t="shared" si="11"/>
        <v>197387.959043942</v>
      </c>
      <c r="BC32" s="2" t="str">
        <v>COK</v>
      </c>
      <c r="BD32" s="15">
        <f t="shared" si="18"/>
        <v>0</v>
      </c>
      <c r="BE32" s="15">
        <f t="shared" si="19"/>
        <v>0</v>
      </c>
      <c r="BF32" s="15">
        <f t="shared" si="20"/>
        <v>0</v>
      </c>
      <c r="BG32" s="15">
        <f t="shared" si="21"/>
        <v>0</v>
      </c>
      <c r="BH32" s="15">
        <f t="shared" si="22"/>
        <v>0</v>
      </c>
      <c r="BI32" s="15">
        <f t="shared" si="23"/>
        <v>0</v>
      </c>
      <c r="BJ32" s="23"/>
      <c r="BM32" s="2" t="str">
        <v>Kuwait</v>
      </c>
      <c r="BN32" s="15">
        <f t="shared" si="24"/>
        <v>0</v>
      </c>
      <c r="BO32" s="15">
        <f t="shared" si="25"/>
        <v>0</v>
      </c>
      <c r="BP32" s="15">
        <f t="shared" si="26"/>
        <v>0</v>
      </c>
      <c r="BQ32" s="15">
        <f t="shared" si="27"/>
        <v>0</v>
      </c>
      <c r="BR32" s="15">
        <f t="shared" si="28"/>
        <v>0</v>
      </c>
      <c r="BS32" s="15">
        <f t="shared" si="29"/>
        <v>0</v>
      </c>
    </row>
    <row r="33" ht="15" customHeight="1" spans="1:71">
      <c r="A33" s="24" t="s">
        <v>963</v>
      </c>
      <c r="B33" s="7" t="s">
        <v>437</v>
      </c>
      <c r="C33" s="8" t="s">
        <v>438</v>
      </c>
      <c r="D33" s="9" t="s">
        <v>929</v>
      </c>
      <c r="E33" s="10" t="s">
        <v>440</v>
      </c>
      <c r="F33" s="11" t="s">
        <v>439</v>
      </c>
      <c r="G33" s="9" t="s">
        <v>177</v>
      </c>
      <c r="H33" s="9" t="s">
        <v>224</v>
      </c>
      <c r="I33" s="11" t="s">
        <v>938</v>
      </c>
      <c r="J33" s="9" t="s">
        <v>165</v>
      </c>
      <c r="K33" s="9" t="s">
        <v>931</v>
      </c>
      <c r="L33" s="12" t="s">
        <v>297</v>
      </c>
      <c r="M33" s="13">
        <v>3960</v>
      </c>
      <c r="N33" s="14">
        <f t="shared" si="4"/>
        <v>10.8493150684932</v>
      </c>
      <c r="O33" s="15">
        <v>5490</v>
      </c>
      <c r="P33" s="15">
        <f t="shared" si="0"/>
        <v>21740400</v>
      </c>
      <c r="Q33" s="16">
        <f>IFERROR(VLOOKUP(G33,SCENARIOS!$A$13:$E$18,2,0),0.025)</f>
        <v>0.045</v>
      </c>
      <c r="R33" s="17">
        <f>IFERROR(VLOOKUP(L33,INPUTS!$A$107:$B$120,2,0),0.0082)</f>
        <v>0.0105</v>
      </c>
      <c r="S33" s="30">
        <f t="shared" si="1"/>
        <v>57.645</v>
      </c>
      <c r="T33" s="15">
        <f t="shared" si="2"/>
        <v>228274.2</v>
      </c>
      <c r="U33" s="15">
        <f>T33/INPUTS!$B$7*1000</f>
        <v>285342750</v>
      </c>
      <c r="V33" s="15">
        <f>T33*INPUTS!$B$6</f>
        <v>721346.472</v>
      </c>
      <c r="W33" s="19" t="s">
        <v>396</v>
      </c>
      <c r="X33" s="19" t="s">
        <v>396</v>
      </c>
      <c r="Y33" s="20">
        <f>IFERROR(VLOOKUP(E33,INPUTS!$A$44:$B$103,2,0),0)</f>
        <v>0</v>
      </c>
      <c r="Z33" s="15">
        <f t="shared" si="3"/>
        <v>0</v>
      </c>
      <c r="AA33" s="20">
        <f>IFERROR(VLOOKUP(E33,INPUTS!$A$44:$C$103,3,0),SCENARIOS!$J$23)</f>
        <v>0</v>
      </c>
      <c r="AB33" s="15">
        <f t="shared" si="5"/>
        <v>0</v>
      </c>
      <c r="AC33" s="20">
        <f>IFERROR(VLOOKUP($E33,INPUTS!$A$44:$G$103,4,0),SCENARIOS!$K$23)</f>
        <v>0</v>
      </c>
      <c r="AD33" s="15">
        <f t="shared" si="6"/>
        <v>0</v>
      </c>
      <c r="AE33" s="20">
        <f>IFERROR(VLOOKUP($E33,INPUTS!$A$44:$G$103,5,0),SCENARIOS!$L$23)</f>
        <v>0</v>
      </c>
      <c r="AF33" s="15">
        <f t="shared" si="7"/>
        <v>0</v>
      </c>
      <c r="AG33" s="20">
        <f>IFERROR(VLOOKUP($E33,INPUTS!$A$44:$G$103,6,0),SCENARIOS!$M$23)</f>
        <v>0</v>
      </c>
      <c r="AH33" s="15">
        <f t="shared" si="8"/>
        <v>0</v>
      </c>
      <c r="AI33" s="20">
        <f>IFERROR(VLOOKUP($E33,INPUTS!$A$44:$G$103,7,0),SCENARIOS!$N$23)</f>
        <v>0</v>
      </c>
      <c r="AJ33" s="15">
        <f t="shared" si="9"/>
        <v>0</v>
      </c>
      <c r="AL33" t="str">
        <f t="shared" si="10"/>
        <v>Y</v>
      </c>
      <c r="AM33" s="21">
        <f t="shared" si="11"/>
        <v>686063.146218439</v>
      </c>
      <c r="BC33" s="2" t="str">
        <v>CPH</v>
      </c>
      <c r="BD33" s="15">
        <f t="shared" si="18"/>
        <v>16374.5694</v>
      </c>
      <c r="BE33" s="15">
        <f t="shared" si="19"/>
        <v>55578.9669051225</v>
      </c>
      <c r="BF33" s="15">
        <f t="shared" si="20"/>
        <v>157206.24905108</v>
      </c>
      <c r="BG33" s="15">
        <f t="shared" si="21"/>
        <v>355728.882588241</v>
      </c>
      <c r="BH33" s="15">
        <f t="shared" si="22"/>
        <v>536632.772430321</v>
      </c>
      <c r="BI33" s="15">
        <f t="shared" si="23"/>
        <v>758938.407542413</v>
      </c>
      <c r="BJ33" s="23"/>
      <c r="BM33" s="2" t="str">
        <v>Latvia</v>
      </c>
      <c r="BN33" s="15">
        <f t="shared" si="24"/>
        <v>0</v>
      </c>
      <c r="BO33" s="15">
        <f t="shared" si="25"/>
        <v>0</v>
      </c>
      <c r="BP33" s="15">
        <f t="shared" si="26"/>
        <v>0</v>
      </c>
      <c r="BQ33" s="15">
        <f t="shared" si="27"/>
        <v>0</v>
      </c>
      <c r="BR33" s="15">
        <f t="shared" si="28"/>
        <v>0</v>
      </c>
      <c r="BS33" s="15">
        <f t="shared" si="29"/>
        <v>0</v>
      </c>
    </row>
    <row r="34" ht="15" customHeight="1" spans="1:71">
      <c r="A34" s="6" t="s">
        <v>964</v>
      </c>
      <c r="B34" s="25" t="s">
        <v>437</v>
      </c>
      <c r="C34" s="26" t="s">
        <v>438</v>
      </c>
      <c r="D34" s="27" t="s">
        <v>929</v>
      </c>
      <c r="E34" s="10" t="s">
        <v>440</v>
      </c>
      <c r="F34" s="28" t="s">
        <v>439</v>
      </c>
      <c r="G34" s="27" t="s">
        <v>177</v>
      </c>
      <c r="H34" s="27" t="s">
        <v>245</v>
      </c>
      <c r="I34" s="28" t="s">
        <v>930</v>
      </c>
      <c r="J34" s="27" t="s">
        <v>169</v>
      </c>
      <c r="K34" s="27" t="s">
        <v>931</v>
      </c>
      <c r="L34" s="29" t="s">
        <v>297</v>
      </c>
      <c r="M34" s="13">
        <v>2640</v>
      </c>
      <c r="N34" s="14">
        <f t="shared" si="4"/>
        <v>7.23287671232877</v>
      </c>
      <c r="O34" s="15">
        <v>11060</v>
      </c>
      <c r="P34" s="15">
        <f t="shared" si="0"/>
        <v>29198400</v>
      </c>
      <c r="Q34" s="16">
        <f>IFERROR(VLOOKUP(G34,SCENARIOS!$A$13:$E$18,2,0),0.025)</f>
        <v>0.045</v>
      </c>
      <c r="R34" s="17">
        <f>IFERROR(VLOOKUP(L34,INPUTS!$A$107:$B$120,2,0),0.0082)</f>
        <v>0.0105</v>
      </c>
      <c r="S34" s="18">
        <f t="shared" si="1"/>
        <v>116.13</v>
      </c>
      <c r="T34" s="15">
        <f t="shared" si="2"/>
        <v>306583.2</v>
      </c>
      <c r="U34" s="15">
        <f>T34/INPUTS!$B$7*1000</f>
        <v>383229000</v>
      </c>
      <c r="V34" s="15">
        <f>T34*INPUTS!$B$6</f>
        <v>968802.912</v>
      </c>
      <c r="W34" s="19" t="s">
        <v>396</v>
      </c>
      <c r="X34" s="19" t="s">
        <v>396</v>
      </c>
      <c r="Y34" s="20">
        <f>IFERROR(VLOOKUP(E34,INPUTS!$A$44:$B$103,2,0),0)</f>
        <v>0</v>
      </c>
      <c r="Z34" s="15">
        <f t="shared" si="3"/>
        <v>0</v>
      </c>
      <c r="AA34" s="20">
        <f>IFERROR(VLOOKUP(E34,INPUTS!$A$44:$C$103,3,0),SCENARIOS!$J$23)</f>
        <v>0</v>
      </c>
      <c r="AB34" s="15">
        <f t="shared" si="5"/>
        <v>0</v>
      </c>
      <c r="AC34" s="20">
        <f>IFERROR(VLOOKUP($E34,INPUTS!$A$44:$G$103,4,0),SCENARIOS!$K$23)</f>
        <v>0</v>
      </c>
      <c r="AD34" s="15">
        <f t="shared" si="6"/>
        <v>0</v>
      </c>
      <c r="AE34" s="20">
        <f>IFERROR(VLOOKUP($E34,INPUTS!$A$44:$G$103,5,0),SCENARIOS!$L$23)</f>
        <v>0</v>
      </c>
      <c r="AF34" s="15">
        <f t="shared" si="7"/>
        <v>0</v>
      </c>
      <c r="AG34" s="20">
        <f>IFERROR(VLOOKUP($E34,INPUTS!$A$44:$G$103,6,0),SCENARIOS!$M$23)</f>
        <v>0</v>
      </c>
      <c r="AH34" s="15">
        <f t="shared" si="8"/>
        <v>0</v>
      </c>
      <c r="AI34" s="20">
        <f>IFERROR(VLOOKUP($E34,INPUTS!$A$44:$G$103,7,0),SCENARIOS!$N$23)</f>
        <v>0</v>
      </c>
      <c r="AJ34" s="15">
        <f t="shared" si="9"/>
        <v>0</v>
      </c>
      <c r="AL34" t="str">
        <f t="shared" si="10"/>
        <v>N</v>
      </c>
      <c r="AM34" s="21">
        <f t="shared" si="11"/>
        <v>921415.713075402</v>
      </c>
      <c r="AT34" s="2" t="s">
        <v>965</v>
      </c>
      <c r="BC34" s="2" t="str">
        <v>CTU</v>
      </c>
      <c r="BD34" s="15">
        <f t="shared" si="18"/>
        <v>0</v>
      </c>
      <c r="BE34" s="15">
        <f t="shared" si="19"/>
        <v>0</v>
      </c>
      <c r="BF34" s="15">
        <f t="shared" si="20"/>
        <v>0</v>
      </c>
      <c r="BG34" s="15">
        <f t="shared" si="21"/>
        <v>0</v>
      </c>
      <c r="BH34" s="15">
        <f t="shared" si="22"/>
        <v>0</v>
      </c>
      <c r="BI34" s="15">
        <f t="shared" si="23"/>
        <v>0</v>
      </c>
      <c r="BJ34" s="23"/>
      <c r="BM34" s="2" t="str">
        <v>Luxembourg</v>
      </c>
      <c r="BN34" s="15">
        <f t="shared" si="24"/>
        <v>0</v>
      </c>
      <c r="BO34" s="15">
        <f t="shared" si="25"/>
        <v>0</v>
      </c>
      <c r="BP34" s="15">
        <f t="shared" si="26"/>
        <v>0</v>
      </c>
      <c r="BQ34" s="15">
        <f t="shared" si="27"/>
        <v>0</v>
      </c>
      <c r="BR34" s="15">
        <f t="shared" si="28"/>
        <v>0</v>
      </c>
      <c r="BS34" s="15">
        <f t="shared" si="29"/>
        <v>0</v>
      </c>
    </row>
    <row r="35" ht="15" customHeight="1" spans="1:71">
      <c r="A35" s="24" t="s">
        <v>966</v>
      </c>
      <c r="B35" s="7" t="s">
        <v>437</v>
      </c>
      <c r="C35" s="8" t="s">
        <v>438</v>
      </c>
      <c r="D35" s="9" t="s">
        <v>929</v>
      </c>
      <c r="E35" s="10" t="s">
        <v>440</v>
      </c>
      <c r="F35" s="11" t="s">
        <v>439</v>
      </c>
      <c r="G35" s="9" t="s">
        <v>177</v>
      </c>
      <c r="H35" s="9" t="s">
        <v>264</v>
      </c>
      <c r="I35" s="11" t="s">
        <v>436</v>
      </c>
      <c r="J35" s="9" t="s">
        <v>173</v>
      </c>
      <c r="K35" s="9" t="s">
        <v>931</v>
      </c>
      <c r="L35" s="12" t="s">
        <v>297</v>
      </c>
      <c r="M35" s="13">
        <v>1980</v>
      </c>
      <c r="N35" s="14">
        <f t="shared" si="4"/>
        <v>5.42465753424658</v>
      </c>
      <c r="O35" s="15">
        <v>12050</v>
      </c>
      <c r="P35" s="15">
        <f t="shared" si="0"/>
        <v>23859000</v>
      </c>
      <c r="Q35" s="16">
        <f>IFERROR(VLOOKUP(G35,SCENARIOS!$A$13:$E$18,2,0),0.025)</f>
        <v>0.045</v>
      </c>
      <c r="R35" s="17">
        <f>IFERROR(VLOOKUP(L35,INPUTS!$A$107:$B$120,2,0),0.0082)</f>
        <v>0.0105</v>
      </c>
      <c r="S35" s="30">
        <f t="shared" si="1"/>
        <v>126.525</v>
      </c>
      <c r="T35" s="15">
        <f t="shared" si="2"/>
        <v>250519.5</v>
      </c>
      <c r="U35" s="15">
        <f>T35/INPUTS!$B$7*1000</f>
        <v>313149375</v>
      </c>
      <c r="V35" s="15">
        <f>T35*INPUTS!$B$6</f>
        <v>791641.62</v>
      </c>
      <c r="W35" s="19" t="s">
        <v>396</v>
      </c>
      <c r="X35" s="19" t="s">
        <v>396</v>
      </c>
      <c r="Y35" s="20">
        <f>IFERROR(VLOOKUP(E35,INPUTS!$A$44:$B$103,2,0),0)</f>
        <v>0</v>
      </c>
      <c r="Z35" s="15">
        <f t="shared" si="3"/>
        <v>0</v>
      </c>
      <c r="AA35" s="20">
        <f>IFERROR(VLOOKUP(E35,INPUTS!$A$44:$C$103,3,0),SCENARIOS!$J$23)</f>
        <v>0</v>
      </c>
      <c r="AB35" s="15">
        <f t="shared" si="5"/>
        <v>0</v>
      </c>
      <c r="AC35" s="20">
        <f>IFERROR(VLOOKUP($E35,INPUTS!$A$44:$G$103,4,0),SCENARIOS!$K$23)</f>
        <v>0</v>
      </c>
      <c r="AD35" s="15">
        <f t="shared" si="6"/>
        <v>0</v>
      </c>
      <c r="AE35" s="20">
        <f>IFERROR(VLOOKUP($E35,INPUTS!$A$44:$G$103,5,0),SCENARIOS!$L$23)</f>
        <v>0</v>
      </c>
      <c r="AF35" s="15">
        <f t="shared" si="7"/>
        <v>0</v>
      </c>
      <c r="AG35" s="20">
        <f>IFERROR(VLOOKUP($E35,INPUTS!$A$44:$G$103,6,0),SCENARIOS!$M$23)</f>
        <v>0</v>
      </c>
      <c r="AH35" s="15">
        <f t="shared" si="8"/>
        <v>0</v>
      </c>
      <c r="AI35" s="20">
        <f>IFERROR(VLOOKUP($E35,INPUTS!$A$44:$G$103,7,0),SCENARIOS!$N$23)</f>
        <v>0</v>
      </c>
      <c r="AJ35" s="15">
        <f t="shared" si="9"/>
        <v>0</v>
      </c>
      <c r="AL35" t="str">
        <f t="shared" si="10"/>
        <v>Y</v>
      </c>
      <c r="AM35" s="21">
        <f t="shared" si="11"/>
        <v>752919.937334444</v>
      </c>
      <c r="AU35">
        <v>0</v>
      </c>
      <c r="AV35">
        <f>AU35+5</f>
        <v>5</v>
      </c>
      <c r="AW35">
        <f t="shared" ref="AW35:AZ35" si="35">AV35+5</f>
        <v>10</v>
      </c>
      <c r="AX35">
        <f t="shared" si="35"/>
        <v>15</v>
      </c>
      <c r="AY35">
        <f t="shared" si="35"/>
        <v>20</v>
      </c>
      <c r="AZ35">
        <f t="shared" si="35"/>
        <v>25</v>
      </c>
      <c r="BC35" s="2" t="str">
        <v>CVG</v>
      </c>
      <c r="BD35" s="15">
        <f t="shared" si="18"/>
        <v>0</v>
      </c>
      <c r="BE35" s="15">
        <f t="shared" si="19"/>
        <v>0</v>
      </c>
      <c r="BF35" s="15">
        <f t="shared" si="20"/>
        <v>0</v>
      </c>
      <c r="BG35" s="15">
        <f t="shared" si="21"/>
        <v>0</v>
      </c>
      <c r="BH35" s="15">
        <f t="shared" si="22"/>
        <v>0</v>
      </c>
      <c r="BI35" s="15">
        <f t="shared" si="23"/>
        <v>0</v>
      </c>
      <c r="BJ35" s="23"/>
      <c r="BM35" s="2" t="str">
        <v>Malaysia</v>
      </c>
      <c r="BN35" s="15">
        <f t="shared" si="24"/>
        <v>0</v>
      </c>
      <c r="BO35" s="15">
        <f t="shared" si="25"/>
        <v>0</v>
      </c>
      <c r="BP35" s="15">
        <f t="shared" si="26"/>
        <v>0</v>
      </c>
      <c r="BQ35" s="15">
        <f t="shared" si="27"/>
        <v>0</v>
      </c>
      <c r="BR35" s="15">
        <f t="shared" si="28"/>
        <v>0</v>
      </c>
      <c r="BS35" s="15">
        <f t="shared" si="29"/>
        <v>0</v>
      </c>
    </row>
    <row r="36" ht="15" customHeight="1" spans="1:71">
      <c r="A36" s="6" t="s">
        <v>967</v>
      </c>
      <c r="B36" s="25" t="s">
        <v>445</v>
      </c>
      <c r="C36" s="26" t="s">
        <v>446</v>
      </c>
      <c r="D36" s="27" t="s">
        <v>929</v>
      </c>
      <c r="E36" s="10" t="s">
        <v>448</v>
      </c>
      <c r="F36" s="28" t="s">
        <v>447</v>
      </c>
      <c r="G36" s="27" t="s">
        <v>177</v>
      </c>
      <c r="H36" s="27" t="s">
        <v>224</v>
      </c>
      <c r="I36" s="28" t="s">
        <v>938</v>
      </c>
      <c r="J36" s="27" t="s">
        <v>165</v>
      </c>
      <c r="K36" s="27" t="s">
        <v>931</v>
      </c>
      <c r="L36" s="29" t="s">
        <v>293</v>
      </c>
      <c r="M36" s="13">
        <v>2861</v>
      </c>
      <c r="N36" s="14">
        <f t="shared" si="4"/>
        <v>7.83835616438356</v>
      </c>
      <c r="O36" s="15">
        <v>5720</v>
      </c>
      <c r="P36" s="15">
        <f t="shared" si="0"/>
        <v>16364920</v>
      </c>
      <c r="Q36" s="16">
        <f>IFERROR(VLOOKUP(G36,SCENARIOS!$A$13:$E$18,2,0),0.025)</f>
        <v>0.045</v>
      </c>
      <c r="R36" s="17">
        <f>IFERROR(VLOOKUP(L36,INPUTS!$A$107:$B$120,2,0),0.0082)</f>
        <v>0.0079</v>
      </c>
      <c r="S36" s="18">
        <f t="shared" si="1"/>
        <v>45.188</v>
      </c>
      <c r="T36" s="15">
        <f t="shared" si="2"/>
        <v>129282.868</v>
      </c>
      <c r="U36" s="15">
        <f>T36/INPUTS!$B$7*1000</f>
        <v>161603585</v>
      </c>
      <c r="V36" s="15">
        <f>T36*INPUTS!$B$6</f>
        <v>408533.86288</v>
      </c>
      <c r="W36" s="19" t="s">
        <v>396</v>
      </c>
      <c r="X36" s="19" t="s">
        <v>396</v>
      </c>
      <c r="Y36" s="20">
        <f>IFERROR(VLOOKUP(E36,INPUTS!$A$44:$B$103,2,0),0)</f>
        <v>0</v>
      </c>
      <c r="Z36" s="15">
        <f t="shared" si="3"/>
        <v>0</v>
      </c>
      <c r="AA36" s="20">
        <f>IFERROR(VLOOKUP(E36,INPUTS!$A$44:$C$103,3,0),SCENARIOS!$J$23)</f>
        <v>0</v>
      </c>
      <c r="AB36" s="15">
        <f t="shared" si="5"/>
        <v>0</v>
      </c>
      <c r="AC36" s="20">
        <f>IFERROR(VLOOKUP($E36,INPUTS!$A$44:$G$103,4,0),SCENARIOS!$K$23)</f>
        <v>0</v>
      </c>
      <c r="AD36" s="15">
        <f t="shared" si="6"/>
        <v>0</v>
      </c>
      <c r="AE36" s="20">
        <f>IFERROR(VLOOKUP($E36,INPUTS!$A$44:$G$103,5,0),SCENARIOS!$L$23)</f>
        <v>0</v>
      </c>
      <c r="AF36" s="15">
        <f t="shared" si="7"/>
        <v>0</v>
      </c>
      <c r="AG36" s="20">
        <f>IFERROR(VLOOKUP($E36,INPUTS!$A$44:$G$103,6,0),SCENARIOS!$M$23)</f>
        <v>0</v>
      </c>
      <c r="AH36" s="15">
        <f t="shared" si="8"/>
        <v>0</v>
      </c>
      <c r="AI36" s="20">
        <f>IFERROR(VLOOKUP($E36,INPUTS!$A$44:$G$103,7,0),SCENARIOS!$N$23)</f>
        <v>0</v>
      </c>
      <c r="AJ36" s="15">
        <f t="shared" si="9"/>
        <v>0</v>
      </c>
      <c r="AL36" t="str">
        <f t="shared" si="10"/>
        <v>Y</v>
      </c>
      <c r="AM36" s="21">
        <f t="shared" si="11"/>
        <v>388551.186127136</v>
      </c>
      <c r="AU36" s="2" t="s">
        <v>332</v>
      </c>
      <c r="AV36" s="2" t="s">
        <v>337</v>
      </c>
      <c r="AW36" s="2" t="s">
        <v>338</v>
      </c>
      <c r="AX36" s="2" t="s">
        <v>339</v>
      </c>
      <c r="AY36" s="2" t="s">
        <v>968</v>
      </c>
      <c r="AZ36" s="2" t="s">
        <v>340</v>
      </c>
      <c r="BC36" s="2" t="str">
        <v>DAD</v>
      </c>
      <c r="BD36" s="15">
        <f t="shared" si="18"/>
        <v>0</v>
      </c>
      <c r="BE36" s="15">
        <f t="shared" si="19"/>
        <v>0</v>
      </c>
      <c r="BF36" s="15">
        <f t="shared" si="20"/>
        <v>0</v>
      </c>
      <c r="BG36" s="15">
        <f t="shared" si="21"/>
        <v>0</v>
      </c>
      <c r="BH36" s="15">
        <f t="shared" si="22"/>
        <v>0</v>
      </c>
      <c r="BI36" s="15">
        <f t="shared" si="23"/>
        <v>0</v>
      </c>
      <c r="BJ36" s="23"/>
      <c r="BM36" s="2" t="str">
        <v>Mexico</v>
      </c>
      <c r="BN36" s="15">
        <f t="shared" si="24"/>
        <v>0</v>
      </c>
      <c r="BO36" s="15">
        <f t="shared" si="25"/>
        <v>0</v>
      </c>
      <c r="BP36" s="15">
        <f t="shared" si="26"/>
        <v>0</v>
      </c>
      <c r="BQ36" s="15">
        <f t="shared" si="27"/>
        <v>0</v>
      </c>
      <c r="BR36" s="15">
        <f t="shared" si="28"/>
        <v>0</v>
      </c>
      <c r="BS36" s="15">
        <f t="shared" si="29"/>
        <v>0</v>
      </c>
    </row>
    <row r="37" ht="15" customHeight="1" spans="1:71">
      <c r="A37" s="24" t="s">
        <v>969</v>
      </c>
      <c r="B37" s="7" t="s">
        <v>445</v>
      </c>
      <c r="C37" s="8" t="s">
        <v>446</v>
      </c>
      <c r="D37" s="9" t="s">
        <v>929</v>
      </c>
      <c r="E37" s="10" t="s">
        <v>448</v>
      </c>
      <c r="F37" s="11" t="s">
        <v>447</v>
      </c>
      <c r="G37" s="9" t="s">
        <v>177</v>
      </c>
      <c r="H37" s="9" t="s">
        <v>245</v>
      </c>
      <c r="I37" s="11" t="s">
        <v>930</v>
      </c>
      <c r="J37" s="9" t="s">
        <v>169</v>
      </c>
      <c r="K37" s="9" t="s">
        <v>931</v>
      </c>
      <c r="L37" s="12" t="s">
        <v>295</v>
      </c>
      <c r="M37" s="13">
        <v>1144</v>
      </c>
      <c r="N37" s="14">
        <f t="shared" si="4"/>
        <v>3.13424657534247</v>
      </c>
      <c r="O37" s="15">
        <v>11825</v>
      </c>
      <c r="P37" s="15">
        <f t="shared" si="0"/>
        <v>13527800</v>
      </c>
      <c r="Q37" s="16">
        <f>IFERROR(VLOOKUP(G37,SCENARIOS!$A$13:$E$18,2,0),0.025)</f>
        <v>0.045</v>
      </c>
      <c r="R37" s="17">
        <f>IFERROR(VLOOKUP(L37,INPUTS!$A$107:$B$120,2,0),0.0082)</f>
        <v>0.0089</v>
      </c>
      <c r="S37" s="30">
        <f t="shared" si="1"/>
        <v>105.2425</v>
      </c>
      <c r="T37" s="15">
        <f t="shared" si="2"/>
        <v>120397.42</v>
      </c>
      <c r="U37" s="15">
        <f>T37/INPUTS!$B$7*1000</f>
        <v>150496775</v>
      </c>
      <c r="V37" s="15">
        <f>T37*INPUTS!$B$6</f>
        <v>380455.8472</v>
      </c>
      <c r="W37" s="19" t="s">
        <v>396</v>
      </c>
      <c r="X37" s="19" t="s">
        <v>396</v>
      </c>
      <c r="Y37" s="20">
        <f>IFERROR(VLOOKUP(E37,INPUTS!$A$44:$B$103,2,0),0)</f>
        <v>0</v>
      </c>
      <c r="Z37" s="15">
        <f t="shared" si="3"/>
        <v>0</v>
      </c>
      <c r="AA37" s="20">
        <f>IFERROR(VLOOKUP(E37,INPUTS!$A$44:$C$103,3,0),SCENARIOS!$J$23)</f>
        <v>0</v>
      </c>
      <c r="AB37" s="15">
        <f t="shared" si="5"/>
        <v>0</v>
      </c>
      <c r="AC37" s="20">
        <f>IFERROR(VLOOKUP($E37,INPUTS!$A$44:$G$103,4,0),SCENARIOS!$K$23)</f>
        <v>0</v>
      </c>
      <c r="AD37" s="15">
        <f t="shared" si="6"/>
        <v>0</v>
      </c>
      <c r="AE37" s="20">
        <f>IFERROR(VLOOKUP($E37,INPUTS!$A$44:$G$103,5,0),SCENARIOS!$L$23)</f>
        <v>0</v>
      </c>
      <c r="AF37" s="15">
        <f t="shared" si="7"/>
        <v>0</v>
      </c>
      <c r="AG37" s="20">
        <f>IFERROR(VLOOKUP($E37,INPUTS!$A$44:$G$103,6,0),SCENARIOS!$M$23)</f>
        <v>0</v>
      </c>
      <c r="AH37" s="15">
        <f t="shared" si="8"/>
        <v>0</v>
      </c>
      <c r="AI37" s="20">
        <f>IFERROR(VLOOKUP($E37,INPUTS!$A$44:$G$103,7,0),SCENARIOS!$N$23)</f>
        <v>0</v>
      </c>
      <c r="AJ37" s="15">
        <f t="shared" si="9"/>
        <v>0</v>
      </c>
      <c r="AL37" t="str">
        <f t="shared" si="10"/>
        <v>N</v>
      </c>
      <c r="AM37" s="21">
        <f t="shared" si="11"/>
        <v>361846.554546168</v>
      </c>
      <c r="AT37" s="2" t="s">
        <v>165</v>
      </c>
      <c r="AU37" s="15">
        <f>SUMIF($G$4:$G$1277,$AT37,$T$4:$T$1277)*(1+SCENARIOS!$B13)^AU$35</f>
        <v>50916993.0675</v>
      </c>
      <c r="AV37" s="15">
        <f>SUMIF($G$4:$G$1277,$AT37,$T$4:$T$1277)*(1+SCENARIOS!$B13)^AV$35</f>
        <v>57607904.1322645</v>
      </c>
      <c r="AW37" s="15">
        <f>SUMIF($G$4:$G$1277,$AT37,$T$4:$T$1277)*(1+SCENARIOS!$B13)^AW$35</f>
        <v>65178055.8626598</v>
      </c>
      <c r="AX37" s="15">
        <f>SUMIF($G$4:$G$1277,$AT37,$T$4:$T$1277)*(1+SCENARIOS!$B13)^AX$35</f>
        <v>73742987.7032572</v>
      </c>
      <c r="AY37" s="15">
        <f>SUMIF($G$4:$G$1277,$AT37,$T$4:$T$1277)*(1+SCENARIOS!$B13)^AY$35</f>
        <v>83433421.9305576</v>
      </c>
      <c r="AZ37" s="15">
        <f>SUMIF($G$4:$G$1277,$AT37,$T$4:$T$1277)*(1+SCENARIOS!$B13)^AZ$35</f>
        <v>94397258.8018016</v>
      </c>
      <c r="BC37" s="2" t="str">
        <v>DAL</v>
      </c>
      <c r="BD37" s="15">
        <f t="shared" si="18"/>
        <v>0</v>
      </c>
      <c r="BE37" s="15">
        <f t="shared" si="19"/>
        <v>0</v>
      </c>
      <c r="BF37" s="15">
        <f t="shared" si="20"/>
        <v>0</v>
      </c>
      <c r="BG37" s="15">
        <f t="shared" si="21"/>
        <v>0</v>
      </c>
      <c r="BH37" s="15">
        <f t="shared" si="22"/>
        <v>0</v>
      </c>
      <c r="BI37" s="15">
        <f t="shared" si="23"/>
        <v>0</v>
      </c>
      <c r="BJ37" s="23"/>
      <c r="BM37" s="2" t="str">
        <v>Morocco</v>
      </c>
      <c r="BN37" s="15">
        <f t="shared" si="24"/>
        <v>0</v>
      </c>
      <c r="BO37" s="15">
        <f t="shared" si="25"/>
        <v>0</v>
      </c>
      <c r="BP37" s="15">
        <f t="shared" si="26"/>
        <v>0</v>
      </c>
      <c r="BQ37" s="15">
        <f t="shared" si="27"/>
        <v>0</v>
      </c>
      <c r="BR37" s="15">
        <f t="shared" si="28"/>
        <v>0</v>
      </c>
      <c r="BS37" s="15">
        <f t="shared" si="29"/>
        <v>0</v>
      </c>
    </row>
    <row r="38" ht="15" customHeight="1" spans="1:71">
      <c r="A38" s="6" t="s">
        <v>970</v>
      </c>
      <c r="B38" s="25" t="s">
        <v>441</v>
      </c>
      <c r="C38" s="26" t="s">
        <v>442</v>
      </c>
      <c r="D38" s="27" t="s">
        <v>929</v>
      </c>
      <c r="E38" s="10" t="s">
        <v>444</v>
      </c>
      <c r="F38" s="28" t="s">
        <v>443</v>
      </c>
      <c r="G38" s="27" t="s">
        <v>177</v>
      </c>
      <c r="H38" s="27" t="s">
        <v>224</v>
      </c>
      <c r="I38" s="28" t="s">
        <v>938</v>
      </c>
      <c r="J38" s="27" t="s">
        <v>165</v>
      </c>
      <c r="K38" s="27" t="s">
        <v>931</v>
      </c>
      <c r="L38" s="29" t="s">
        <v>291</v>
      </c>
      <c r="M38" s="13">
        <v>1080</v>
      </c>
      <c r="N38" s="14">
        <f t="shared" si="4"/>
        <v>2.95890410958904</v>
      </c>
      <c r="O38" s="15">
        <v>6760</v>
      </c>
      <c r="P38" s="15">
        <f t="shared" si="0"/>
        <v>7300800</v>
      </c>
      <c r="Q38" s="16">
        <f>IFERROR(VLOOKUP(G38,SCENARIOS!$A$13:$E$18,2,0),0.025)</f>
        <v>0.045</v>
      </c>
      <c r="R38" s="17">
        <f>IFERROR(VLOOKUP(L38,INPUTS!$A$107:$B$120,2,0),0.0082)</f>
        <v>0.0079</v>
      </c>
      <c r="S38" s="18">
        <f t="shared" si="1"/>
        <v>53.404</v>
      </c>
      <c r="T38" s="15">
        <f t="shared" si="2"/>
        <v>57676.32</v>
      </c>
      <c r="U38" s="15">
        <f>T38/INPUTS!$B$7*1000</f>
        <v>72095400</v>
      </c>
      <c r="V38" s="15">
        <f>T38*INPUTS!$B$6</f>
        <v>182257.1712</v>
      </c>
      <c r="W38" s="19" t="s">
        <v>396</v>
      </c>
      <c r="X38" s="19" t="s">
        <v>396</v>
      </c>
      <c r="Y38" s="20">
        <f>IFERROR(VLOOKUP(E38,INPUTS!$A$44:$B$103,2,0),0)</f>
        <v>0</v>
      </c>
      <c r="Z38" s="15">
        <f t="shared" si="3"/>
        <v>0</v>
      </c>
      <c r="AA38" s="20">
        <f>IFERROR(VLOOKUP(E38,INPUTS!$A$44:$C$103,3,0),SCENARIOS!$J$23)</f>
        <v>0</v>
      </c>
      <c r="AB38" s="15">
        <f t="shared" si="5"/>
        <v>0</v>
      </c>
      <c r="AC38" s="20">
        <f>IFERROR(VLOOKUP($E38,INPUTS!$A$44:$G$103,4,0),SCENARIOS!$K$23)</f>
        <v>0</v>
      </c>
      <c r="AD38" s="15">
        <f t="shared" si="6"/>
        <v>0</v>
      </c>
      <c r="AE38" s="20">
        <f>IFERROR(VLOOKUP($E38,INPUTS!$A$44:$G$103,5,0),SCENARIOS!$L$23)</f>
        <v>0</v>
      </c>
      <c r="AF38" s="15">
        <f t="shared" si="7"/>
        <v>0</v>
      </c>
      <c r="AG38" s="20">
        <f>IFERROR(VLOOKUP($E38,INPUTS!$A$44:$G$103,6,0),SCENARIOS!$M$23)</f>
        <v>0</v>
      </c>
      <c r="AH38" s="15">
        <f t="shared" si="8"/>
        <v>0</v>
      </c>
      <c r="AI38" s="20">
        <f>IFERROR(VLOOKUP($E38,INPUTS!$A$44:$G$103,7,0),SCENARIOS!$N$23)</f>
        <v>0</v>
      </c>
      <c r="AJ38" s="15">
        <f t="shared" si="9"/>
        <v>0</v>
      </c>
      <c r="AL38" t="str">
        <f t="shared" si="10"/>
        <v>Y</v>
      </c>
      <c r="AM38" s="21">
        <f t="shared" si="11"/>
        <v>173342.399454259</v>
      </c>
      <c r="AT38" s="2" t="s">
        <v>169</v>
      </c>
      <c r="AU38" s="15">
        <f>SUMIF($G$4:$G$1277,$AT38,$T$4:$T$1277)*(1+SCENARIOS!$B14)^AU$35</f>
        <v>26870122.261</v>
      </c>
      <c r="AV38" s="15">
        <f>SUMIF($G$4:$G$1277,$AT38,$T$4:$T$1277)*(1+SCENARIOS!$B14)^AV$35</f>
        <v>29666786.1680071</v>
      </c>
      <c r="AW38" s="15">
        <f>SUMIF($G$4:$G$1277,$AT38,$T$4:$T$1277)*(1+SCENARIOS!$B14)^AW$35</f>
        <v>32754529.1007359</v>
      </c>
      <c r="AX38" s="15">
        <f>SUMIF($G$4:$G$1277,$AT38,$T$4:$T$1277)*(1+SCENARIOS!$B14)^AX$35</f>
        <v>36163646.7979783</v>
      </c>
      <c r="AY38" s="15">
        <f>SUMIF($G$4:$G$1277,$AT38,$T$4:$T$1277)*(1+SCENARIOS!$B14)^AY$35</f>
        <v>39927588.203353</v>
      </c>
      <c r="AZ38" s="15">
        <f>SUMIF($G$4:$G$1277,$AT38,$T$4:$T$1277)*(1+SCENARIOS!$B14)^AZ$35</f>
        <v>44083283.6533968</v>
      </c>
      <c r="BC38" s="2" t="str">
        <v>DEL</v>
      </c>
      <c r="BD38" s="15">
        <f t="shared" si="18"/>
        <v>0</v>
      </c>
      <c r="BE38" s="15">
        <f t="shared" si="19"/>
        <v>0</v>
      </c>
      <c r="BF38" s="15">
        <f t="shared" si="20"/>
        <v>0</v>
      </c>
      <c r="BG38" s="15">
        <f t="shared" si="21"/>
        <v>0</v>
      </c>
      <c r="BH38" s="15">
        <f t="shared" si="22"/>
        <v>0</v>
      </c>
      <c r="BI38" s="15">
        <f t="shared" si="23"/>
        <v>0</v>
      </c>
      <c r="BJ38" s="23"/>
      <c r="BM38" s="2" t="str">
        <v>Netherlands</v>
      </c>
      <c r="BN38" s="15">
        <f t="shared" si="24"/>
        <v>64964.376</v>
      </c>
      <c r="BO38" s="15">
        <f t="shared" si="25"/>
        <v>220503.685655144</v>
      </c>
      <c r="BP38" s="15">
        <f t="shared" si="26"/>
        <v>623699.202307206</v>
      </c>
      <c r="BQ38" s="15">
        <f t="shared" si="27"/>
        <v>1411316.79972741</v>
      </c>
      <c r="BR38" s="15">
        <f t="shared" si="28"/>
        <v>2129033.89093614</v>
      </c>
      <c r="BS38" s="15">
        <f t="shared" si="29"/>
        <v>3011008.03715953</v>
      </c>
    </row>
    <row r="39" ht="15" customHeight="1" spans="1:71">
      <c r="A39" s="24" t="s">
        <v>971</v>
      </c>
      <c r="B39" s="7" t="s">
        <v>441</v>
      </c>
      <c r="C39" s="8" t="s">
        <v>442</v>
      </c>
      <c r="D39" s="9" t="s">
        <v>929</v>
      </c>
      <c r="E39" s="10" t="s">
        <v>783</v>
      </c>
      <c r="F39" s="11" t="s">
        <v>443</v>
      </c>
      <c r="G39" s="9" t="s">
        <v>177</v>
      </c>
      <c r="H39" s="9" t="s">
        <v>245</v>
      </c>
      <c r="I39" s="11" t="s">
        <v>930</v>
      </c>
      <c r="J39" s="9" t="s">
        <v>169</v>
      </c>
      <c r="K39" s="9" t="s">
        <v>931</v>
      </c>
      <c r="L39" s="12" t="s">
        <v>291</v>
      </c>
      <c r="M39" s="13">
        <v>540</v>
      </c>
      <c r="N39" s="14">
        <f t="shared" si="4"/>
        <v>1.47945205479452</v>
      </c>
      <c r="O39" s="15">
        <v>11430</v>
      </c>
      <c r="P39" s="15">
        <f t="shared" si="0"/>
        <v>6172200</v>
      </c>
      <c r="Q39" s="16">
        <f>IFERROR(VLOOKUP(G39,SCENARIOS!$A$13:$E$18,2,0),0.025)</f>
        <v>0.045</v>
      </c>
      <c r="R39" s="17">
        <f>IFERROR(VLOOKUP(L39,INPUTS!$A$107:$B$120,2,0),0.0082)</f>
        <v>0.0079</v>
      </c>
      <c r="S39" s="30">
        <f t="shared" si="1"/>
        <v>90.297</v>
      </c>
      <c r="T39" s="15">
        <f t="shared" si="2"/>
        <v>48760.38</v>
      </c>
      <c r="U39" s="15">
        <f>T39/INPUTS!$B$7*1000</f>
        <v>60950475</v>
      </c>
      <c r="V39" s="15">
        <f>T39*INPUTS!$B$6</f>
        <v>154082.8008</v>
      </c>
      <c r="W39" s="19" t="s">
        <v>396</v>
      </c>
      <c r="X39" s="19" t="s">
        <v>396</v>
      </c>
      <c r="Y39" s="20">
        <f>IFERROR(VLOOKUP(E39,INPUTS!$A$44:$B$103,2,0),0)</f>
        <v>0</v>
      </c>
      <c r="Z39" s="15">
        <f t="shared" si="3"/>
        <v>0</v>
      </c>
      <c r="AA39" s="20">
        <f>IFERROR(VLOOKUP(E39,INPUTS!$A$44:$C$103,3,0),SCENARIOS!$J$23)</f>
        <v>0</v>
      </c>
      <c r="AB39" s="15">
        <f t="shared" si="5"/>
        <v>0</v>
      </c>
      <c r="AC39" s="20">
        <f>IFERROR(VLOOKUP($E39,INPUTS!$A$44:$G$103,4,0),SCENARIOS!$K$23)</f>
        <v>0</v>
      </c>
      <c r="AD39" s="15">
        <f t="shared" si="6"/>
        <v>0</v>
      </c>
      <c r="AE39" s="20">
        <f>IFERROR(VLOOKUP($E39,INPUTS!$A$44:$G$103,5,0),SCENARIOS!$L$23)</f>
        <v>0</v>
      </c>
      <c r="AF39" s="15">
        <f t="shared" si="7"/>
        <v>0</v>
      </c>
      <c r="AG39" s="20">
        <f>IFERROR(VLOOKUP($E39,INPUTS!$A$44:$G$103,6,0),SCENARIOS!$M$23)</f>
        <v>0</v>
      </c>
      <c r="AH39" s="15">
        <f t="shared" si="8"/>
        <v>0</v>
      </c>
      <c r="AI39" s="20">
        <f>IFERROR(VLOOKUP($E39,INPUTS!$A$44:$G$103,7,0),SCENARIOS!$N$23)</f>
        <v>0</v>
      </c>
      <c r="AJ39" s="15">
        <f t="shared" si="9"/>
        <v>0</v>
      </c>
      <c r="AL39" t="str">
        <f t="shared" si="10"/>
        <v>N</v>
      </c>
      <c r="AM39" s="21">
        <f t="shared" si="11"/>
        <v>146546.126165842</v>
      </c>
      <c r="AT39" s="2" t="s">
        <v>173</v>
      </c>
      <c r="AU39" s="15">
        <f>SUMIF($G$4:$G$1277,$AT39,$T$4:$T$1277)*(1+SCENARIOS!$B15)^AU$35</f>
        <v>49048714.4805</v>
      </c>
      <c r="AV39" s="15">
        <f>SUMIF($G$4:$G$1277,$AT39,$T$4:$T$1277)*(1+SCENARIOS!$B15)^AV$35</f>
        <v>59675260.8316893</v>
      </c>
      <c r="AW39" s="15">
        <f>SUMIF($G$4:$G$1277,$AT39,$T$4:$T$1277)*(1+SCENARIOS!$B15)^AW$35</f>
        <v>72604079.2923518</v>
      </c>
      <c r="AX39" s="15">
        <f>SUMIF($G$4:$G$1277,$AT39,$T$4:$T$1277)*(1+SCENARIOS!$B15)^AX$35</f>
        <v>88333963.7971196</v>
      </c>
      <c r="AY39" s="15">
        <f>SUMIF($G$4:$G$1277,$AT39,$T$4:$T$1277)*(1+SCENARIOS!$B15)^AY$35</f>
        <v>107471773.434262</v>
      </c>
      <c r="AZ39" s="15">
        <f>SUMIF($G$4:$G$1277,$AT39,$T$4:$T$1277)*(1+SCENARIOS!$B15)^AZ$35</f>
        <v>130755845.07487</v>
      </c>
      <c r="BC39" s="2" t="str">
        <v>DEN</v>
      </c>
      <c r="BD39" s="15">
        <f t="shared" si="18"/>
        <v>12529.4598</v>
      </c>
      <c r="BE39" s="15">
        <f t="shared" si="19"/>
        <v>83001.2162378767</v>
      </c>
      <c r="BF39" s="15">
        <f t="shared" si="20"/>
        <v>305466.831634972</v>
      </c>
      <c r="BG39" s="15">
        <f t="shared" si="21"/>
        <v>674520.129644999</v>
      </c>
      <c r="BH39" s="15">
        <f t="shared" si="22"/>
        <v>1117087.08976953</v>
      </c>
      <c r="BI39" s="15">
        <f t="shared" si="23"/>
        <v>1644472.54842279</v>
      </c>
      <c r="BJ39" s="23"/>
      <c r="BM39" s="2" t="str">
        <v>New Zealand</v>
      </c>
      <c r="BN39" s="15">
        <f t="shared" si="24"/>
        <v>0</v>
      </c>
      <c r="BO39" s="15">
        <f t="shared" si="25"/>
        <v>22360.5698715337</v>
      </c>
      <c r="BP39" s="15">
        <f t="shared" si="26"/>
        <v>68012.6305837986</v>
      </c>
      <c r="BQ39" s="15">
        <f t="shared" si="27"/>
        <v>248243.293198913</v>
      </c>
      <c r="BR39" s="15">
        <f t="shared" si="28"/>
        <v>402701.230895722</v>
      </c>
      <c r="BS39" s="15">
        <f t="shared" si="29"/>
        <v>734921.432054</v>
      </c>
    </row>
    <row r="40" ht="15" customHeight="1" spans="1:71">
      <c r="A40" s="6" t="s">
        <v>972</v>
      </c>
      <c r="B40" s="7" t="s">
        <v>449</v>
      </c>
      <c r="C40" s="8" t="s">
        <v>450</v>
      </c>
      <c r="D40" s="9" t="s">
        <v>929</v>
      </c>
      <c r="E40" s="10" t="s">
        <v>452</v>
      </c>
      <c r="F40" s="11" t="s">
        <v>451</v>
      </c>
      <c r="G40" s="9" t="s">
        <v>181</v>
      </c>
      <c r="H40" s="9" t="s">
        <v>245</v>
      </c>
      <c r="I40" s="11" t="s">
        <v>930</v>
      </c>
      <c r="J40" s="9" t="s">
        <v>169</v>
      </c>
      <c r="K40" s="9" t="s">
        <v>931</v>
      </c>
      <c r="L40" s="12" t="s">
        <v>291</v>
      </c>
      <c r="M40" s="13">
        <v>222</v>
      </c>
      <c r="N40" s="14">
        <f t="shared" si="4"/>
        <v>0.608219178082192</v>
      </c>
      <c r="O40" s="15">
        <v>7710</v>
      </c>
      <c r="P40" s="15">
        <f t="shared" si="0"/>
        <v>1711620</v>
      </c>
      <c r="Q40" s="16">
        <f>IFERROR(VLOOKUP(G40,SCENARIOS!$A$13:$E$18,2,0),0.025)</f>
        <v>0.035</v>
      </c>
      <c r="R40" s="17">
        <f>IFERROR(VLOOKUP(L40,INPUTS!$A$107:$B$120,2,0),0.0082)</f>
        <v>0.0079</v>
      </c>
      <c r="S40" s="18">
        <f t="shared" si="1"/>
        <v>60.909</v>
      </c>
      <c r="T40" s="15">
        <f t="shared" si="2"/>
        <v>13521.798</v>
      </c>
      <c r="U40" s="15">
        <f>T40/INPUTS!$B$7*1000</f>
        <v>16902247.5</v>
      </c>
      <c r="V40" s="15">
        <f>T40*INPUTS!$B$6</f>
        <v>42728.88168</v>
      </c>
      <c r="W40" s="19" t="s">
        <v>396</v>
      </c>
      <c r="X40" s="19" t="s">
        <v>396</v>
      </c>
      <c r="Y40" s="20">
        <f>IFERROR(VLOOKUP(E40,INPUTS!$A$44:$B$103,2,0),0)</f>
        <v>0</v>
      </c>
      <c r="Z40" s="15">
        <f t="shared" si="3"/>
        <v>0</v>
      </c>
      <c r="AA40" s="20">
        <f>IFERROR(VLOOKUP(E40,INPUTS!$A$44:$C$103,3,0),SCENARIOS!$J$23)</f>
        <v>0</v>
      </c>
      <c r="AB40" s="15">
        <f t="shared" si="5"/>
        <v>0</v>
      </c>
      <c r="AC40" s="20">
        <f>IFERROR(VLOOKUP($E40,INPUTS!$A$44:$G$103,4,0),SCENARIOS!$K$23)</f>
        <v>0</v>
      </c>
      <c r="AD40" s="15">
        <f t="shared" si="6"/>
        <v>0</v>
      </c>
      <c r="AE40" s="20">
        <f>IFERROR(VLOOKUP($E40,INPUTS!$A$44:$G$103,5,0),SCENARIOS!$L$23)</f>
        <v>0</v>
      </c>
      <c r="AF40" s="15">
        <f t="shared" si="7"/>
        <v>0</v>
      </c>
      <c r="AG40" s="20">
        <f>IFERROR(VLOOKUP($E40,INPUTS!$A$44:$G$103,6,0),SCENARIOS!$M$23)</f>
        <v>0</v>
      </c>
      <c r="AH40" s="15">
        <f t="shared" si="8"/>
        <v>0</v>
      </c>
      <c r="AI40" s="20">
        <f>IFERROR(VLOOKUP($E40,INPUTS!$A$44:$G$103,7,0),SCENARIOS!$N$23)</f>
        <v>0</v>
      </c>
      <c r="AJ40" s="15">
        <f t="shared" si="9"/>
        <v>0</v>
      </c>
      <c r="AL40" t="str">
        <f t="shared" si="10"/>
        <v>Y</v>
      </c>
      <c r="AM40" s="21">
        <f t="shared" si="11"/>
        <v>31955.3213017721</v>
      </c>
      <c r="AT40" s="2" t="s">
        <v>177</v>
      </c>
      <c r="AU40" s="15">
        <f>SUMIF($G$4:$G$1277,$AT40,$T$4:$T$1277)*(1+SCENARIOS!$B16)^AU$35</f>
        <v>19286429.3215</v>
      </c>
      <c r="AV40" s="15">
        <f>SUMIF($G$4:$G$1277,$AT40,$T$4:$T$1277)*(1+SCENARIOS!$B16)^AV$35</f>
        <v>24034399.8622769</v>
      </c>
      <c r="AW40" s="15">
        <f>SUMIF($G$4:$G$1277,$AT40,$T$4:$T$1277)*(1+SCENARIOS!$B16)^AW$35</f>
        <v>29951234.9907022</v>
      </c>
      <c r="AX40" s="15">
        <f>SUMIF($G$4:$G$1277,$AT40,$T$4:$T$1277)*(1+SCENARIOS!$B16)^AX$35</f>
        <v>37324688.0558174</v>
      </c>
      <c r="AY40" s="15">
        <f>SUMIF($G$4:$G$1277,$AT40,$T$4:$T$1277)*(1+SCENARIOS!$B16)^AY$35</f>
        <v>46513352.0836969</v>
      </c>
      <c r="AZ40" s="15">
        <f>SUMIF($G$4:$G$1277,$AT40,$T$4:$T$1277)*(1+SCENARIOS!$B16)^AZ$35</f>
        <v>57964099.2264034</v>
      </c>
      <c r="BC40" s="2" t="str">
        <v>DFW</v>
      </c>
      <c r="BD40" s="15">
        <f t="shared" si="18"/>
        <v>3653.43613</v>
      </c>
      <c r="BE40" s="15">
        <f t="shared" si="19"/>
        <v>24202.1321811018</v>
      </c>
      <c r="BF40" s="15">
        <f t="shared" si="20"/>
        <v>89070.3651255448</v>
      </c>
      <c r="BG40" s="15">
        <f t="shared" si="21"/>
        <v>196681.760538258</v>
      </c>
      <c r="BH40" s="15">
        <f t="shared" si="22"/>
        <v>325728.834224804</v>
      </c>
      <c r="BI40" s="15">
        <f t="shared" si="23"/>
        <v>479507.937221762</v>
      </c>
      <c r="BJ40" s="23"/>
      <c r="BM40" s="2" t="str">
        <v>Norway</v>
      </c>
      <c r="BN40" s="15">
        <f t="shared" si="24"/>
        <v>10234.4643</v>
      </c>
      <c r="BO40" s="15">
        <f t="shared" si="25"/>
        <v>34738.0708906677</v>
      </c>
      <c r="BP40" s="15">
        <f t="shared" si="26"/>
        <v>98257.3467641954</v>
      </c>
      <c r="BQ40" s="15">
        <f t="shared" si="27"/>
        <v>222338.338211706</v>
      </c>
      <c r="BR40" s="15">
        <f t="shared" si="28"/>
        <v>335407.229190903</v>
      </c>
      <c r="BS40" s="15">
        <f t="shared" si="29"/>
        <v>474353.117211844</v>
      </c>
    </row>
    <row r="41" ht="15" customHeight="1" spans="1:71">
      <c r="A41" s="24" t="s">
        <v>973</v>
      </c>
      <c r="B41" s="25" t="s">
        <v>449</v>
      </c>
      <c r="C41" s="26" t="s">
        <v>450</v>
      </c>
      <c r="D41" s="27" t="s">
        <v>929</v>
      </c>
      <c r="E41" s="10" t="s">
        <v>452</v>
      </c>
      <c r="F41" s="28" t="s">
        <v>451</v>
      </c>
      <c r="G41" s="27" t="s">
        <v>181</v>
      </c>
      <c r="H41" s="27" t="s">
        <v>205</v>
      </c>
      <c r="I41" s="28" t="s">
        <v>408</v>
      </c>
      <c r="J41" s="27" t="s">
        <v>165</v>
      </c>
      <c r="K41" s="27" t="s">
        <v>931</v>
      </c>
      <c r="L41" s="29" t="s">
        <v>291</v>
      </c>
      <c r="M41" s="13">
        <v>222</v>
      </c>
      <c r="N41" s="14">
        <f t="shared" si="4"/>
        <v>0.608219178082192</v>
      </c>
      <c r="O41" s="15">
        <v>9280</v>
      </c>
      <c r="P41" s="15">
        <f t="shared" si="0"/>
        <v>2060160</v>
      </c>
      <c r="Q41" s="16">
        <f>IFERROR(VLOOKUP(G41,SCENARIOS!$A$13:$E$18,2,0),0.025)</f>
        <v>0.035</v>
      </c>
      <c r="R41" s="17">
        <f>IFERROR(VLOOKUP(L41,INPUTS!$A$107:$B$120,2,0),0.0082)</f>
        <v>0.0079</v>
      </c>
      <c r="S41" s="30">
        <f t="shared" si="1"/>
        <v>73.312</v>
      </c>
      <c r="T41" s="15">
        <f t="shared" si="2"/>
        <v>16275.264</v>
      </c>
      <c r="U41" s="15">
        <f>T41/INPUTS!$B$7*1000</f>
        <v>20344080</v>
      </c>
      <c r="V41" s="15">
        <f>T41*INPUTS!$B$6</f>
        <v>51429.83424</v>
      </c>
      <c r="W41" s="19" t="s">
        <v>396</v>
      </c>
      <c r="X41" s="19" t="s">
        <v>396</v>
      </c>
      <c r="Y41" s="20">
        <f>IFERROR(VLOOKUP(E41,INPUTS!$A$44:$B$103,2,0),0)</f>
        <v>0</v>
      </c>
      <c r="Z41" s="15">
        <f t="shared" si="3"/>
        <v>0</v>
      </c>
      <c r="AA41" s="20">
        <f>IFERROR(VLOOKUP(E41,INPUTS!$A$44:$C$103,3,0),SCENARIOS!$J$23)</f>
        <v>0</v>
      </c>
      <c r="AB41" s="15">
        <f t="shared" si="5"/>
        <v>0</v>
      </c>
      <c r="AC41" s="20">
        <f>IFERROR(VLOOKUP($E41,INPUTS!$A$44:$G$103,4,0),SCENARIOS!$K$23)</f>
        <v>0</v>
      </c>
      <c r="AD41" s="15">
        <f t="shared" si="6"/>
        <v>0</v>
      </c>
      <c r="AE41" s="20">
        <f>IFERROR(VLOOKUP($E41,INPUTS!$A$44:$G$103,5,0),SCENARIOS!$L$23)</f>
        <v>0</v>
      </c>
      <c r="AF41" s="15">
        <f t="shared" si="7"/>
        <v>0</v>
      </c>
      <c r="AG41" s="20">
        <f>IFERROR(VLOOKUP($E41,INPUTS!$A$44:$G$103,6,0),SCENARIOS!$M$23)</f>
        <v>0</v>
      </c>
      <c r="AH41" s="15">
        <f t="shared" si="8"/>
        <v>0</v>
      </c>
      <c r="AI41" s="20">
        <f>IFERROR(VLOOKUP($E41,INPUTS!$A$44:$G$103,7,0),SCENARIOS!$N$23)</f>
        <v>0</v>
      </c>
      <c r="AJ41" s="15">
        <f t="shared" si="9"/>
        <v>0</v>
      </c>
      <c r="AL41" t="str">
        <f t="shared" si="10"/>
        <v>Y</v>
      </c>
      <c r="AM41" s="21">
        <f t="shared" si="11"/>
        <v>38462.4360156219</v>
      </c>
      <c r="AT41" s="2" t="s">
        <v>181</v>
      </c>
      <c r="AU41" s="15">
        <f>SUMIF($G$4:$G$1277,$AT41,$T$4:$T$1277)*(1+SCENARIOS!$B17)^AU$35</f>
        <v>8161905.183</v>
      </c>
      <c r="AV41" s="15">
        <f>SUMIF($G$4:$G$1277,$AT41,$T$4:$T$1277)*(1+SCENARIOS!$B17)^AV$35</f>
        <v>9693783.01383734</v>
      </c>
      <c r="AW41" s="15">
        <f>SUMIF($G$4:$G$1277,$AT41,$T$4:$T$1277)*(1+SCENARIOS!$B17)^AW$35</f>
        <v>11513173.3354469</v>
      </c>
      <c r="AX41" s="15">
        <f>SUMIF($G$4:$G$1277,$AT41,$T$4:$T$1277)*(1+SCENARIOS!$B17)^AX$35</f>
        <v>13674038.305049</v>
      </c>
      <c r="AY41" s="15">
        <f>SUMIF($G$4:$G$1277,$AT41,$T$4:$T$1277)*(1+SCENARIOS!$B17)^AY$35</f>
        <v>16240468.0377975</v>
      </c>
      <c r="AZ41" s="15">
        <f>SUMIF($G$4:$G$1277,$AT41,$T$4:$T$1277)*(1+SCENARIOS!$B17)^AZ$35</f>
        <v>19288581.4857879</v>
      </c>
      <c r="BC41" s="2" t="str">
        <v>DMK</v>
      </c>
      <c r="BD41" s="15">
        <f t="shared" si="18"/>
        <v>0</v>
      </c>
      <c r="BE41" s="15">
        <f t="shared" si="19"/>
        <v>0</v>
      </c>
      <c r="BF41" s="15">
        <f t="shared" si="20"/>
        <v>0</v>
      </c>
      <c r="BG41" s="15">
        <f t="shared" si="21"/>
        <v>0</v>
      </c>
      <c r="BH41" s="15">
        <f t="shared" si="22"/>
        <v>0</v>
      </c>
      <c r="BI41" s="15">
        <f t="shared" si="23"/>
        <v>0</v>
      </c>
      <c r="BJ41" s="23"/>
      <c r="BM41" s="2" t="str">
        <v>Oman</v>
      </c>
      <c r="BN41" s="15">
        <f t="shared" si="24"/>
        <v>0</v>
      </c>
      <c r="BO41" s="15">
        <f t="shared" si="25"/>
        <v>0</v>
      </c>
      <c r="BP41" s="15">
        <f t="shared" si="26"/>
        <v>0</v>
      </c>
      <c r="BQ41" s="15">
        <f t="shared" si="27"/>
        <v>0</v>
      </c>
      <c r="BR41" s="15">
        <f t="shared" si="28"/>
        <v>0</v>
      </c>
      <c r="BS41" s="15">
        <f t="shared" si="29"/>
        <v>0</v>
      </c>
    </row>
    <row r="42" ht="15" customHeight="1" spans="1:71">
      <c r="A42" s="6" t="s">
        <v>974</v>
      </c>
      <c r="B42" s="7" t="s">
        <v>449</v>
      </c>
      <c r="C42" s="8" t="s">
        <v>450</v>
      </c>
      <c r="D42" s="9" t="s">
        <v>929</v>
      </c>
      <c r="E42" s="10" t="s">
        <v>751</v>
      </c>
      <c r="F42" s="11" t="s">
        <v>750</v>
      </c>
      <c r="G42" s="9" t="s">
        <v>181</v>
      </c>
      <c r="H42" s="9" t="s">
        <v>248</v>
      </c>
      <c r="I42" s="11" t="s">
        <v>930</v>
      </c>
      <c r="J42" s="9" t="s">
        <v>169</v>
      </c>
      <c r="K42" s="9" t="s">
        <v>931</v>
      </c>
      <c r="L42" s="12" t="s">
        <v>291</v>
      </c>
      <c r="M42" s="13">
        <v>193</v>
      </c>
      <c r="N42" s="14">
        <f t="shared" si="4"/>
        <v>0.528767123287671</v>
      </c>
      <c r="O42" s="15">
        <v>8870</v>
      </c>
      <c r="P42" s="15">
        <f t="shared" si="0"/>
        <v>1711910</v>
      </c>
      <c r="Q42" s="16">
        <f>IFERROR(VLOOKUP(G42,SCENARIOS!$A$13:$E$18,2,0),0.025)</f>
        <v>0.035</v>
      </c>
      <c r="R42" s="17">
        <f>IFERROR(VLOOKUP(L42,INPUTS!$A$107:$B$120,2,0),0.0082)</f>
        <v>0.0079</v>
      </c>
      <c r="S42" s="18">
        <f t="shared" si="1"/>
        <v>70.073</v>
      </c>
      <c r="T42" s="15">
        <f t="shared" si="2"/>
        <v>13524.089</v>
      </c>
      <c r="U42" s="15">
        <f>T42/INPUTS!$B$7*1000</f>
        <v>16905111.25</v>
      </c>
      <c r="V42" s="15">
        <f>T42*INPUTS!$B$6</f>
        <v>42736.12124</v>
      </c>
      <c r="W42" s="19" t="s">
        <v>396</v>
      </c>
      <c r="X42" s="19" t="s">
        <v>396</v>
      </c>
      <c r="Y42" s="20">
        <f>IFERROR(VLOOKUP(E42,INPUTS!$A$44:$B$103,2,0),0)</f>
        <v>0</v>
      </c>
      <c r="Z42" s="15">
        <f t="shared" si="3"/>
        <v>0</v>
      </c>
      <c r="AA42" s="20">
        <f>IFERROR(VLOOKUP(E42,INPUTS!$A$44:$C$103,3,0),SCENARIOS!$J$23)</f>
        <v>0</v>
      </c>
      <c r="AB42" s="15">
        <f t="shared" si="5"/>
        <v>0</v>
      </c>
      <c r="AC42" s="20">
        <f>IFERROR(VLOOKUP($E42,INPUTS!$A$44:$G$103,4,0),SCENARIOS!$K$23)</f>
        <v>0</v>
      </c>
      <c r="AD42" s="15">
        <f t="shared" si="6"/>
        <v>0</v>
      </c>
      <c r="AE42" s="20">
        <f>IFERROR(VLOOKUP($E42,INPUTS!$A$44:$G$103,5,0),SCENARIOS!$L$23)</f>
        <v>0</v>
      </c>
      <c r="AF42" s="15">
        <f t="shared" si="7"/>
        <v>0</v>
      </c>
      <c r="AG42" s="20">
        <f>IFERROR(VLOOKUP($E42,INPUTS!$A$44:$G$103,6,0),SCENARIOS!$M$23)</f>
        <v>0</v>
      </c>
      <c r="AH42" s="15">
        <f t="shared" si="8"/>
        <v>0</v>
      </c>
      <c r="AI42" s="20">
        <f>IFERROR(VLOOKUP($E42,INPUTS!$A$44:$G$103,7,0),SCENARIOS!$N$23)</f>
        <v>0</v>
      </c>
      <c r="AJ42" s="15">
        <f t="shared" si="9"/>
        <v>0</v>
      </c>
      <c r="AL42" t="str">
        <f t="shared" si="10"/>
        <v>N</v>
      </c>
      <c r="AM42" s="21">
        <f t="shared" si="11"/>
        <v>31960.7354960311</v>
      </c>
      <c r="AT42" s="2" t="s">
        <v>185</v>
      </c>
      <c r="AU42" s="15">
        <f>SUMIF($G$4:$G$1277,$AT42,$T$4:$T$1277)*(1+SCENARIOS!$B18)^AU$35</f>
        <v>7156240.473</v>
      </c>
      <c r="AV42" s="15">
        <f>SUMIF($G$4:$G$1277,$AT42,$T$4:$T$1277)*(1+SCENARIOS!$B18)^AV$35</f>
        <v>8296044.04980527</v>
      </c>
      <c r="AW42" s="15">
        <f>SUMIF($G$4:$G$1277,$AT42,$T$4:$T$1277)*(1+SCENARIOS!$B18)^AW$35</f>
        <v>9617388.78619003</v>
      </c>
      <c r="AX42" s="15">
        <f>SUMIF($G$4:$G$1277,$AT42,$T$4:$T$1277)*(1+SCENARIOS!$B18)^AX$35</f>
        <v>11149189.4822936</v>
      </c>
      <c r="AY42" s="15">
        <f>SUMIF($G$4:$G$1277,$AT42,$T$4:$T$1277)*(1+SCENARIOS!$B18)^AY$35</f>
        <v>12924966.3162813</v>
      </c>
      <c r="AZ42" s="15">
        <f>SUMIF($G$4:$G$1277,$AT42,$T$4:$T$1277)*(1+SCENARIOS!$B18)^AZ$35</f>
        <v>14983578.3616656</v>
      </c>
      <c r="BC42" s="2" t="str">
        <v>DOH</v>
      </c>
      <c r="BD42" s="15">
        <f t="shared" si="18"/>
        <v>0</v>
      </c>
      <c r="BE42" s="15">
        <f t="shared" si="19"/>
        <v>0</v>
      </c>
      <c r="BF42" s="15">
        <f t="shared" si="20"/>
        <v>0</v>
      </c>
      <c r="BG42" s="15">
        <f t="shared" si="21"/>
        <v>0</v>
      </c>
      <c r="BH42" s="15">
        <f t="shared" si="22"/>
        <v>0</v>
      </c>
      <c r="BI42" s="15">
        <f t="shared" si="23"/>
        <v>0</v>
      </c>
      <c r="BJ42" s="23"/>
      <c r="BM42" s="2" t="str">
        <v>Panama</v>
      </c>
      <c r="BN42" s="15">
        <f t="shared" si="24"/>
        <v>0</v>
      </c>
      <c r="BO42" s="15">
        <f t="shared" si="25"/>
        <v>0</v>
      </c>
      <c r="BP42" s="15">
        <f t="shared" si="26"/>
        <v>0</v>
      </c>
      <c r="BQ42" s="15">
        <f t="shared" si="27"/>
        <v>0</v>
      </c>
      <c r="BR42" s="15">
        <f t="shared" si="28"/>
        <v>0</v>
      </c>
      <c r="BS42" s="15">
        <f t="shared" si="29"/>
        <v>0</v>
      </c>
    </row>
    <row r="43" ht="15" customHeight="1" spans="1:71">
      <c r="A43" s="24" t="s">
        <v>975</v>
      </c>
      <c r="B43" s="25" t="s">
        <v>697</v>
      </c>
      <c r="C43" s="26" t="s">
        <v>698</v>
      </c>
      <c r="D43" s="27" t="s">
        <v>929</v>
      </c>
      <c r="E43" s="10" t="s">
        <v>515</v>
      </c>
      <c r="F43" s="28" t="s">
        <v>514</v>
      </c>
      <c r="G43" s="27" t="s">
        <v>181</v>
      </c>
      <c r="H43" s="27" t="s">
        <v>205</v>
      </c>
      <c r="I43" s="28" t="s">
        <v>408</v>
      </c>
      <c r="J43" s="27" t="s">
        <v>165</v>
      </c>
      <c r="K43" s="27" t="s">
        <v>931</v>
      </c>
      <c r="L43" s="29" t="s">
        <v>291</v>
      </c>
      <c r="M43" s="13">
        <v>921</v>
      </c>
      <c r="N43" s="14">
        <f t="shared" si="4"/>
        <v>2.52328767123288</v>
      </c>
      <c r="O43" s="15">
        <v>8810</v>
      </c>
      <c r="P43" s="15">
        <f t="shared" si="0"/>
        <v>8114010</v>
      </c>
      <c r="Q43" s="16">
        <f>IFERROR(VLOOKUP(G43,SCENARIOS!$A$13:$E$18,2,0),0.025)</f>
        <v>0.035</v>
      </c>
      <c r="R43" s="17">
        <f>IFERROR(VLOOKUP(L43,INPUTS!$A$107:$B$120,2,0),0.0082)</f>
        <v>0.0079</v>
      </c>
      <c r="S43" s="30">
        <f t="shared" si="1"/>
        <v>69.599</v>
      </c>
      <c r="T43" s="15">
        <f t="shared" si="2"/>
        <v>64100.679</v>
      </c>
      <c r="U43" s="15">
        <f>T43/INPUTS!$B$7*1000</f>
        <v>80125848.75</v>
      </c>
      <c r="V43" s="15">
        <f>T43*INPUTS!$B$6</f>
        <v>202558.14564</v>
      </c>
      <c r="W43" s="19" t="s">
        <v>396</v>
      </c>
      <c r="X43" s="19" t="s">
        <v>396</v>
      </c>
      <c r="Y43" s="20">
        <f>IFERROR(VLOOKUP(E43,INPUTS!$A$44:$B$103,2,0),0)</f>
        <v>0</v>
      </c>
      <c r="Z43" s="15">
        <f t="shared" si="3"/>
        <v>0</v>
      </c>
      <c r="AA43" s="20">
        <f>IFERROR(VLOOKUP(E43,INPUTS!$A$44:$C$103,3,0),SCENARIOS!$J$23)</f>
        <v>0</v>
      </c>
      <c r="AB43" s="15">
        <f t="shared" si="5"/>
        <v>0</v>
      </c>
      <c r="AC43" s="20">
        <f>IFERROR(VLOOKUP($E43,INPUTS!$A$44:$G$103,4,0),SCENARIOS!$K$23)</f>
        <v>0</v>
      </c>
      <c r="AD43" s="15">
        <f t="shared" si="6"/>
        <v>0</v>
      </c>
      <c r="AE43" s="20">
        <f>IFERROR(VLOOKUP($E43,INPUTS!$A$44:$G$103,5,0),SCENARIOS!$L$23)</f>
        <v>0</v>
      </c>
      <c r="AF43" s="15">
        <f t="shared" si="7"/>
        <v>0</v>
      </c>
      <c r="AG43" s="20">
        <f>IFERROR(VLOOKUP($E43,INPUTS!$A$44:$G$103,6,0),SCENARIOS!$M$23)</f>
        <v>0</v>
      </c>
      <c r="AH43" s="15">
        <f t="shared" si="8"/>
        <v>0</v>
      </c>
      <c r="AI43" s="20">
        <f>IFERROR(VLOOKUP($E43,INPUTS!$A$44:$G$103,7,0),SCENARIOS!$N$23)</f>
        <v>0</v>
      </c>
      <c r="AJ43" s="15">
        <f t="shared" si="9"/>
        <v>0</v>
      </c>
      <c r="AL43" t="str">
        <f t="shared" si="10"/>
        <v>Y</v>
      </c>
      <c r="AM43" s="21">
        <f t="shared" si="11"/>
        <v>151485.608134862</v>
      </c>
      <c r="AT43" s="32" t="s">
        <v>940</v>
      </c>
      <c r="AU43" s="40">
        <f>SUM(AU37:AU42)</f>
        <v>161440404.7865</v>
      </c>
      <c r="AV43" s="40">
        <f t="shared" ref="AV43:AZ43" si="36">SUM(AV37:AV42)</f>
        <v>188974178.05788</v>
      </c>
      <c r="AW43" s="40">
        <f t="shared" si="36"/>
        <v>221618461.368087</v>
      </c>
      <c r="AX43" s="40">
        <f t="shared" si="36"/>
        <v>260388514.141515</v>
      </c>
      <c r="AY43" s="40">
        <f t="shared" si="36"/>
        <v>306511570.005948</v>
      </c>
      <c r="AZ43" s="40">
        <f t="shared" si="36"/>
        <v>361472646.603926</v>
      </c>
      <c r="BC43" s="2" t="str">
        <v>DUB</v>
      </c>
      <c r="BD43" s="15">
        <f t="shared" si="18"/>
        <v>21929.0288</v>
      </c>
      <c r="BE43" s="15">
        <f t="shared" si="19"/>
        <v>74432.0498551051</v>
      </c>
      <c r="BF43" s="15">
        <f t="shared" si="20"/>
        <v>210532.581270876</v>
      </c>
      <c r="BG43" s="15">
        <f t="shared" si="21"/>
        <v>476396.583061864</v>
      </c>
      <c r="BH43" s="15">
        <f t="shared" si="22"/>
        <v>718665.342225631</v>
      </c>
      <c r="BI43" s="15">
        <f t="shared" si="23"/>
        <v>1016379.83814241</v>
      </c>
      <c r="BJ43" s="23"/>
      <c r="BM43" s="2" t="str">
        <v>Peru</v>
      </c>
      <c r="BN43" s="15">
        <f t="shared" si="24"/>
        <v>0</v>
      </c>
      <c r="BO43" s="15">
        <f t="shared" si="25"/>
        <v>0</v>
      </c>
      <c r="BP43" s="15">
        <f t="shared" si="26"/>
        <v>0</v>
      </c>
      <c r="BQ43" s="15">
        <f t="shared" si="27"/>
        <v>0</v>
      </c>
      <c r="BR43" s="15">
        <f t="shared" si="28"/>
        <v>0</v>
      </c>
      <c r="BS43" s="15">
        <f t="shared" si="29"/>
        <v>0</v>
      </c>
    </row>
    <row r="44" ht="15" customHeight="1" spans="1:71">
      <c r="A44" s="6" t="s">
        <v>976</v>
      </c>
      <c r="B44" s="7" t="s">
        <v>453</v>
      </c>
      <c r="C44" s="8" t="s">
        <v>454</v>
      </c>
      <c r="D44" s="9" t="s">
        <v>929</v>
      </c>
      <c r="E44" s="10" t="s">
        <v>456</v>
      </c>
      <c r="F44" s="11" t="s">
        <v>455</v>
      </c>
      <c r="G44" s="9" t="s">
        <v>185</v>
      </c>
      <c r="H44" s="9" t="s">
        <v>224</v>
      </c>
      <c r="I44" s="11" t="s">
        <v>938</v>
      </c>
      <c r="J44" s="9" t="s">
        <v>165</v>
      </c>
      <c r="K44" s="9" t="s">
        <v>931</v>
      </c>
      <c r="L44" s="12" t="s">
        <v>291</v>
      </c>
      <c r="M44" s="13">
        <v>2301</v>
      </c>
      <c r="N44" s="14">
        <f t="shared" si="4"/>
        <v>6.3041095890411</v>
      </c>
      <c r="O44" s="15">
        <v>6130</v>
      </c>
      <c r="P44" s="15">
        <f t="shared" ref="P44:P107" si="37">M44*O44</f>
        <v>14105130</v>
      </c>
      <c r="Q44" s="16">
        <f>IFERROR(VLOOKUP(G44,SCENARIOS!$A$13:$E$18,2,0),0.025)</f>
        <v>0.03</v>
      </c>
      <c r="R44" s="17">
        <f>IFERROR(VLOOKUP(L44,INPUTS!$A$107:$B$120,2,0),0.0082)</f>
        <v>0.0079</v>
      </c>
      <c r="S44" s="18">
        <f t="shared" ref="S44:S107" si="38">O44*R44</f>
        <v>48.427</v>
      </c>
      <c r="T44" s="15">
        <f t="shared" ref="T44:T107" si="39">M44*S44</f>
        <v>111430.527</v>
      </c>
      <c r="U44" s="15">
        <f>T44/INPUTS!$B$7*1000</f>
        <v>139288158.75</v>
      </c>
      <c r="V44" s="15">
        <f>T44*INPUTS!$B$6</f>
        <v>352120.46532</v>
      </c>
      <c r="W44" s="41" t="s">
        <v>433</v>
      </c>
      <c r="X44" s="41" t="s">
        <v>988</v>
      </c>
      <c r="Y44" s="20">
        <f>IFERROR(VLOOKUP(E44,INPUTS!$A$44:$B$103,2,0),0)</f>
        <v>0</v>
      </c>
      <c r="Z44" s="15">
        <f t="shared" si="3"/>
        <v>0</v>
      </c>
      <c r="AA44" s="20">
        <f>IFERROR(VLOOKUP(E44,INPUTS!$A$44:$C$103,3,0),SCENARIOS!$J$23)</f>
        <v>0</v>
      </c>
      <c r="AB44" s="15">
        <f t="shared" si="5"/>
        <v>0</v>
      </c>
      <c r="AC44" s="20">
        <f>IFERROR(VLOOKUP($E44,INPUTS!$A$44:$G$103,4,0),SCENARIOS!$K$23)</f>
        <v>0</v>
      </c>
      <c r="AD44" s="15">
        <f t="shared" si="6"/>
        <v>0</v>
      </c>
      <c r="AE44" s="20">
        <f>IFERROR(VLOOKUP($E44,INPUTS!$A$44:$G$103,5,0),SCENARIOS!$L$23)</f>
        <v>0</v>
      </c>
      <c r="AF44" s="15">
        <f t="shared" si="7"/>
        <v>0</v>
      </c>
      <c r="AG44" s="20">
        <f>IFERROR(VLOOKUP($E44,INPUTS!$A$44:$G$103,6,0),SCENARIOS!$M$23)</f>
        <v>0</v>
      </c>
      <c r="AH44" s="15">
        <f t="shared" si="8"/>
        <v>0</v>
      </c>
      <c r="AI44" s="20">
        <f>IFERROR(VLOOKUP($E44,INPUTS!$A$44:$G$103,7,0),SCENARIOS!$N$23)</f>
        <v>0</v>
      </c>
      <c r="AJ44" s="15">
        <f t="shared" si="9"/>
        <v>0</v>
      </c>
      <c r="AL44" t="str">
        <f t="shared" si="10"/>
        <v>N</v>
      </c>
      <c r="AM44" s="21">
        <f t="shared" si="11"/>
        <v>233310.778122338</v>
      </c>
      <c r="BC44" s="2" t="str">
        <v>DUS</v>
      </c>
      <c r="BD44" s="15">
        <f t="shared" si="18"/>
        <v>0</v>
      </c>
      <c r="BE44" s="15">
        <f t="shared" si="19"/>
        <v>0</v>
      </c>
      <c r="BF44" s="15">
        <f t="shared" si="20"/>
        <v>0</v>
      </c>
      <c r="BG44" s="15">
        <f t="shared" si="21"/>
        <v>0</v>
      </c>
      <c r="BH44" s="15">
        <f t="shared" si="22"/>
        <v>0</v>
      </c>
      <c r="BI44" s="15">
        <f t="shared" si="23"/>
        <v>0</v>
      </c>
      <c r="BJ44" s="23"/>
      <c r="BM44" s="2" t="str">
        <v>Philippines</v>
      </c>
      <c r="BN44" s="15">
        <f t="shared" si="24"/>
        <v>0</v>
      </c>
      <c r="BO44" s="15">
        <f t="shared" si="25"/>
        <v>0</v>
      </c>
      <c r="BP44" s="15">
        <f t="shared" si="26"/>
        <v>0</v>
      </c>
      <c r="BQ44" s="15">
        <f t="shared" si="27"/>
        <v>0</v>
      </c>
      <c r="BR44" s="15">
        <f t="shared" si="28"/>
        <v>0</v>
      </c>
      <c r="BS44" s="15">
        <f t="shared" si="29"/>
        <v>0</v>
      </c>
    </row>
    <row r="45" ht="15" customHeight="1" spans="1:71">
      <c r="A45" s="24" t="s">
        <v>977</v>
      </c>
      <c r="B45" s="25" t="s">
        <v>453</v>
      </c>
      <c r="C45" s="26" t="s">
        <v>454</v>
      </c>
      <c r="D45" s="27" t="s">
        <v>929</v>
      </c>
      <c r="E45" s="10" t="s">
        <v>456</v>
      </c>
      <c r="F45" s="28" t="s">
        <v>455</v>
      </c>
      <c r="G45" s="27" t="s">
        <v>185</v>
      </c>
      <c r="H45" s="27" t="s">
        <v>245</v>
      </c>
      <c r="I45" s="28" t="s">
        <v>930</v>
      </c>
      <c r="J45" s="27" t="s">
        <v>169</v>
      </c>
      <c r="K45" s="27" t="s">
        <v>931</v>
      </c>
      <c r="L45" s="29" t="s">
        <v>291</v>
      </c>
      <c r="M45" s="13">
        <v>1150</v>
      </c>
      <c r="N45" s="14">
        <f t="shared" si="4"/>
        <v>3.15068493150685</v>
      </c>
      <c r="O45" s="15">
        <v>12350</v>
      </c>
      <c r="P45" s="15">
        <f t="shared" si="37"/>
        <v>14202500</v>
      </c>
      <c r="Q45" s="16">
        <f>IFERROR(VLOOKUP(G45,SCENARIOS!$A$13:$E$18,2,0),0.025)</f>
        <v>0.03</v>
      </c>
      <c r="R45" s="17">
        <f>IFERROR(VLOOKUP(L45,INPUTS!$A$107:$B$120,2,0),0.0082)</f>
        <v>0.0079</v>
      </c>
      <c r="S45" s="30">
        <f t="shared" si="38"/>
        <v>97.565</v>
      </c>
      <c r="T45" s="15">
        <f t="shared" si="39"/>
        <v>112199.75</v>
      </c>
      <c r="U45" s="15">
        <f>T45/INPUTS!$B$7*1000</f>
        <v>140249687.5</v>
      </c>
      <c r="V45" s="15">
        <f>T45*INPUTS!$B$6</f>
        <v>354551.21</v>
      </c>
      <c r="W45" s="41" t="s">
        <v>433</v>
      </c>
      <c r="X45" s="41" t="s">
        <v>988</v>
      </c>
      <c r="Y45" s="20">
        <f>IFERROR(VLOOKUP(E45,INPUTS!$A$44:$B$103,2,0),0)</f>
        <v>0</v>
      </c>
      <c r="Z45" s="15">
        <f t="shared" si="3"/>
        <v>0</v>
      </c>
      <c r="AA45" s="20">
        <f>IFERROR(VLOOKUP(E45,INPUTS!$A$44:$C$103,3,0),SCENARIOS!$J$23)</f>
        <v>0</v>
      </c>
      <c r="AB45" s="15">
        <f t="shared" si="5"/>
        <v>0</v>
      </c>
      <c r="AC45" s="20">
        <f>IFERROR(VLOOKUP($E45,INPUTS!$A$44:$G$103,4,0),SCENARIOS!$K$23)</f>
        <v>0</v>
      </c>
      <c r="AD45" s="15">
        <f t="shared" si="6"/>
        <v>0</v>
      </c>
      <c r="AE45" s="20">
        <f>IFERROR(VLOOKUP($E45,INPUTS!$A$44:$G$103,5,0),SCENARIOS!$L$23)</f>
        <v>0</v>
      </c>
      <c r="AF45" s="15">
        <f t="shared" si="7"/>
        <v>0</v>
      </c>
      <c r="AG45" s="20">
        <f>IFERROR(VLOOKUP($E45,INPUTS!$A$44:$G$103,6,0),SCENARIOS!$M$23)</f>
        <v>0</v>
      </c>
      <c r="AH45" s="15">
        <f t="shared" si="8"/>
        <v>0</v>
      </c>
      <c r="AI45" s="20">
        <f>IFERROR(VLOOKUP($E45,INPUTS!$A$44:$G$103,7,0),SCENARIOS!$N$23)</f>
        <v>0</v>
      </c>
      <c r="AJ45" s="15">
        <f t="shared" si="9"/>
        <v>0</v>
      </c>
      <c r="AL45" t="str">
        <f t="shared" si="10"/>
        <v>N</v>
      </c>
      <c r="AM45" s="21">
        <f t="shared" si="11"/>
        <v>234921.36026272</v>
      </c>
      <c r="AT45" s="34" t="s">
        <v>978</v>
      </c>
      <c r="AU45" s="39">
        <f t="shared" ref="AU45:AZ45" si="40">AU11/AU43</f>
        <v>0.0054807163450199</v>
      </c>
      <c r="AV45" s="39">
        <f t="shared" si="40"/>
        <v>0.0265253927645858</v>
      </c>
      <c r="AW45" s="39">
        <f t="shared" si="40"/>
        <v>0.0576724398459462</v>
      </c>
      <c r="AX45" s="39">
        <f t="shared" si="40"/>
        <v>0.113001661257177</v>
      </c>
      <c r="AY45" s="39">
        <f t="shared" si="40"/>
        <v>0.152114897660218</v>
      </c>
      <c r="AZ45" s="39">
        <f t="shared" si="40"/>
        <v>0.189610152171352</v>
      </c>
      <c r="BC45" s="2" t="str">
        <v>DXB</v>
      </c>
      <c r="BD45" s="15">
        <f t="shared" si="18"/>
        <v>0</v>
      </c>
      <c r="BE45" s="15">
        <f t="shared" si="19"/>
        <v>0</v>
      </c>
      <c r="BF45" s="15">
        <f t="shared" si="20"/>
        <v>0</v>
      </c>
      <c r="BG45" s="15">
        <f t="shared" si="21"/>
        <v>0</v>
      </c>
      <c r="BH45" s="15">
        <f t="shared" si="22"/>
        <v>0</v>
      </c>
      <c r="BI45" s="15">
        <f t="shared" si="23"/>
        <v>0</v>
      </c>
      <c r="BJ45" s="23"/>
      <c r="BM45" s="2" t="str">
        <v>Poland</v>
      </c>
      <c r="BN45" s="15">
        <f t="shared" si="24"/>
        <v>16065.7968</v>
      </c>
      <c r="BO45" s="15">
        <f t="shared" si="25"/>
        <v>54530.9233384558</v>
      </c>
      <c r="BP45" s="15">
        <f t="shared" si="26"/>
        <v>154241.836304095</v>
      </c>
      <c r="BQ45" s="15">
        <f t="shared" si="27"/>
        <v>349020.960731568</v>
      </c>
      <c r="BR45" s="15">
        <f t="shared" si="28"/>
        <v>526513.575256897</v>
      </c>
      <c r="BS45" s="15">
        <f t="shared" si="29"/>
        <v>744627.229055073</v>
      </c>
    </row>
    <row r="46" ht="15" customHeight="1" spans="1:71">
      <c r="A46" s="6" t="s">
        <v>979</v>
      </c>
      <c r="B46" s="7" t="s">
        <v>453</v>
      </c>
      <c r="C46" s="8" t="s">
        <v>454</v>
      </c>
      <c r="D46" s="9" t="s">
        <v>929</v>
      </c>
      <c r="E46" s="10" t="s">
        <v>456</v>
      </c>
      <c r="F46" s="11" t="s">
        <v>455</v>
      </c>
      <c r="G46" s="9" t="s">
        <v>185</v>
      </c>
      <c r="H46" s="9" t="s">
        <v>432</v>
      </c>
      <c r="I46" s="11" t="s">
        <v>431</v>
      </c>
      <c r="J46" s="9" t="s">
        <v>173</v>
      </c>
      <c r="K46" s="9" t="s">
        <v>931</v>
      </c>
      <c r="L46" s="12" t="s">
        <v>291</v>
      </c>
      <c r="M46" s="13">
        <v>1150</v>
      </c>
      <c r="N46" s="14">
        <f t="shared" si="4"/>
        <v>3.15068493150685</v>
      </c>
      <c r="O46" s="15">
        <v>6740</v>
      </c>
      <c r="P46" s="15">
        <f t="shared" si="37"/>
        <v>7751000</v>
      </c>
      <c r="Q46" s="16">
        <f>IFERROR(VLOOKUP(G46,SCENARIOS!$A$13:$E$18,2,0),0.025)</f>
        <v>0.03</v>
      </c>
      <c r="R46" s="17">
        <f>IFERROR(VLOOKUP(L46,INPUTS!$A$107:$B$120,2,0),0.0082)</f>
        <v>0.0079</v>
      </c>
      <c r="S46" s="18">
        <f t="shared" si="38"/>
        <v>53.246</v>
      </c>
      <c r="T46" s="15">
        <f t="shared" si="39"/>
        <v>61232.9</v>
      </c>
      <c r="U46" s="15">
        <f>T46/INPUTS!$B$7*1000</f>
        <v>76541125</v>
      </c>
      <c r="V46" s="15">
        <f>T46*INPUTS!$B$6</f>
        <v>193495.964</v>
      </c>
      <c r="W46" s="31" t="s">
        <v>521</v>
      </c>
      <c r="X46" s="41" t="s">
        <v>988</v>
      </c>
      <c r="Y46" s="20">
        <f>IFERROR(VLOOKUP(E46,INPUTS!$A$44:$B$103,2,0),0)</f>
        <v>0</v>
      </c>
      <c r="Z46" s="15">
        <f t="shared" si="3"/>
        <v>0</v>
      </c>
      <c r="AA46" s="20">
        <f>IFERROR(VLOOKUP(E46,INPUTS!$A$44:$C$103,3,0),SCENARIOS!$J$23)</f>
        <v>0</v>
      </c>
      <c r="AB46" s="15">
        <f t="shared" si="5"/>
        <v>0</v>
      </c>
      <c r="AC46" s="20">
        <f>IFERROR(VLOOKUP($E46,INPUTS!$A$44:$G$103,4,0),SCENARIOS!$K$23)</f>
        <v>0</v>
      </c>
      <c r="AD46" s="15">
        <f t="shared" si="6"/>
        <v>0</v>
      </c>
      <c r="AE46" s="20">
        <f>IFERROR(VLOOKUP($E46,INPUTS!$A$44:$G$103,5,0),SCENARIOS!$L$23)</f>
        <v>0</v>
      </c>
      <c r="AF46" s="15">
        <f t="shared" si="7"/>
        <v>0</v>
      </c>
      <c r="AG46" s="20">
        <f>IFERROR(VLOOKUP($E46,INPUTS!$A$44:$G$103,6,0),SCENARIOS!$M$23)</f>
        <v>0</v>
      </c>
      <c r="AH46" s="15">
        <f t="shared" si="8"/>
        <v>0</v>
      </c>
      <c r="AI46" s="20">
        <f>IFERROR(VLOOKUP($E46,INPUTS!$A$44:$G$103,7,0),SCENARIOS!$N$23)</f>
        <v>0</v>
      </c>
      <c r="AJ46" s="15">
        <f t="shared" si="9"/>
        <v>0</v>
      </c>
      <c r="AL46" t="str">
        <f t="shared" si="10"/>
        <v>N</v>
      </c>
      <c r="AM46" s="21">
        <f t="shared" si="11"/>
        <v>128208.094588724</v>
      </c>
      <c r="BC46" s="2" t="str">
        <v>EWR</v>
      </c>
      <c r="BD46" s="15">
        <f t="shared" si="18"/>
        <v>5966.64753</v>
      </c>
      <c r="BE46" s="15">
        <f t="shared" si="19"/>
        <v>39525.9659840022</v>
      </c>
      <c r="BF46" s="15">
        <f t="shared" si="20"/>
        <v>145466.20090291</v>
      </c>
      <c r="BG46" s="15">
        <f t="shared" si="21"/>
        <v>321212.879862675</v>
      </c>
      <c r="BH46" s="15">
        <f t="shared" si="22"/>
        <v>531967.461595451</v>
      </c>
      <c r="BI46" s="15">
        <f t="shared" si="23"/>
        <v>783113.416366094</v>
      </c>
      <c r="BJ46" s="23"/>
      <c r="BM46" s="2" t="str">
        <v>Portugal</v>
      </c>
      <c r="BN46" s="15">
        <f t="shared" si="24"/>
        <v>31600.6535</v>
      </c>
      <c r="BO46" s="15">
        <f t="shared" si="25"/>
        <v>107259.716707833</v>
      </c>
      <c r="BP46" s="15">
        <f t="shared" si="26"/>
        <v>303386.310988909</v>
      </c>
      <c r="BQ46" s="15">
        <f t="shared" si="27"/>
        <v>686507.527862882</v>
      </c>
      <c r="BR46" s="15">
        <f t="shared" si="28"/>
        <v>1035627.0069804</v>
      </c>
      <c r="BS46" s="15">
        <f t="shared" si="29"/>
        <v>1464646.12648621</v>
      </c>
    </row>
    <row r="47" ht="15" customHeight="1" spans="1:71">
      <c r="A47" s="24" t="s">
        <v>980</v>
      </c>
      <c r="B47" s="25" t="s">
        <v>457</v>
      </c>
      <c r="C47" s="26" t="s">
        <v>458</v>
      </c>
      <c r="D47" s="27" t="s">
        <v>929</v>
      </c>
      <c r="E47" s="10" t="s">
        <v>460</v>
      </c>
      <c r="F47" s="28" t="s">
        <v>459</v>
      </c>
      <c r="G47" s="27" t="s">
        <v>185</v>
      </c>
      <c r="H47" s="27" t="s">
        <v>245</v>
      </c>
      <c r="I47" s="28" t="s">
        <v>930</v>
      </c>
      <c r="J47" s="27" t="s">
        <v>169</v>
      </c>
      <c r="K47" s="27" t="s">
        <v>931</v>
      </c>
      <c r="L47" s="29" t="s">
        <v>295</v>
      </c>
      <c r="M47" s="13">
        <v>1490</v>
      </c>
      <c r="N47" s="14">
        <f t="shared" si="4"/>
        <v>4.08219178082192</v>
      </c>
      <c r="O47" s="15">
        <v>9400</v>
      </c>
      <c r="P47" s="15">
        <f t="shared" si="37"/>
        <v>14006000</v>
      </c>
      <c r="Q47" s="16">
        <f>IFERROR(VLOOKUP(G47,SCENARIOS!$A$13:$E$18,2,0),0.025)</f>
        <v>0.03</v>
      </c>
      <c r="R47" s="17">
        <f>IFERROR(VLOOKUP(L47,INPUTS!$A$107:$B$120,2,0),0.0082)</f>
        <v>0.0089</v>
      </c>
      <c r="S47" s="30">
        <f t="shared" si="38"/>
        <v>83.66</v>
      </c>
      <c r="T47" s="15">
        <f t="shared" si="39"/>
        <v>124653.4</v>
      </c>
      <c r="U47" s="15">
        <f>T47/INPUTS!$B$7*1000</f>
        <v>155816750</v>
      </c>
      <c r="V47" s="15">
        <f>T47*INPUTS!$B$6</f>
        <v>393904.744</v>
      </c>
      <c r="W47" s="19" t="s">
        <v>396</v>
      </c>
      <c r="X47" s="19" t="s">
        <v>396</v>
      </c>
      <c r="Y47" s="20">
        <f>IFERROR(VLOOKUP(E47,INPUTS!$A$44:$B$103,2,0),0)</f>
        <v>0</v>
      </c>
      <c r="Z47" s="15">
        <f t="shared" si="3"/>
        <v>0</v>
      </c>
      <c r="AA47" s="20">
        <f>IFERROR(VLOOKUP(E47,INPUTS!$A$44:$C$103,3,0),SCENARIOS!$J$23)</f>
        <v>0</v>
      </c>
      <c r="AB47" s="15">
        <f t="shared" si="5"/>
        <v>0</v>
      </c>
      <c r="AC47" s="20">
        <f>IFERROR(VLOOKUP($E47,INPUTS!$A$44:$G$103,4,0),SCENARIOS!$K$23)</f>
        <v>0</v>
      </c>
      <c r="AD47" s="15">
        <f t="shared" si="6"/>
        <v>0</v>
      </c>
      <c r="AE47" s="20">
        <f>IFERROR(VLOOKUP($E47,INPUTS!$A$44:$G$103,5,0),SCENARIOS!$L$23)</f>
        <v>0</v>
      </c>
      <c r="AF47" s="15">
        <f t="shared" si="7"/>
        <v>0</v>
      </c>
      <c r="AG47" s="20">
        <f>IFERROR(VLOOKUP($E47,INPUTS!$A$44:$G$103,6,0),SCENARIOS!$M$23)</f>
        <v>0</v>
      </c>
      <c r="AH47" s="15">
        <f t="shared" si="8"/>
        <v>0</v>
      </c>
      <c r="AI47" s="20">
        <f>IFERROR(VLOOKUP($E47,INPUTS!$A$44:$G$103,7,0),SCENARIOS!$N$23)</f>
        <v>0</v>
      </c>
      <c r="AJ47" s="15">
        <f t="shared" si="9"/>
        <v>0</v>
      </c>
      <c r="AL47" t="str">
        <f t="shared" si="10"/>
        <v>N</v>
      </c>
      <c r="AM47" s="21">
        <f t="shared" si="11"/>
        <v>260996.537776359</v>
      </c>
      <c r="AT47" s="23"/>
      <c r="AU47" s="15"/>
      <c r="AV47" s="15"/>
      <c r="AW47" s="15"/>
      <c r="AX47" s="15"/>
      <c r="AY47" s="15"/>
      <c r="AZ47" s="15"/>
      <c r="BC47" s="2" t="str">
        <v>EZE</v>
      </c>
      <c r="BD47" s="15">
        <f t="shared" si="18"/>
        <v>0</v>
      </c>
      <c r="BE47" s="15">
        <f t="shared" si="19"/>
        <v>0</v>
      </c>
      <c r="BF47" s="15">
        <f t="shared" si="20"/>
        <v>0</v>
      </c>
      <c r="BG47" s="15">
        <f t="shared" si="21"/>
        <v>0</v>
      </c>
      <c r="BH47" s="15">
        <f t="shared" si="22"/>
        <v>0</v>
      </c>
      <c r="BI47" s="15">
        <f t="shared" si="23"/>
        <v>0</v>
      </c>
      <c r="BJ47" s="23"/>
      <c r="BM47" s="2" t="str">
        <v>Qatar</v>
      </c>
      <c r="BN47" s="15">
        <f t="shared" si="24"/>
        <v>0</v>
      </c>
      <c r="BO47" s="15">
        <f t="shared" si="25"/>
        <v>0</v>
      </c>
      <c r="BP47" s="15">
        <f t="shared" si="26"/>
        <v>0</v>
      </c>
      <c r="BQ47" s="15">
        <f t="shared" si="27"/>
        <v>0</v>
      </c>
      <c r="BR47" s="15">
        <f t="shared" si="28"/>
        <v>0</v>
      </c>
      <c r="BS47" s="15">
        <f t="shared" si="29"/>
        <v>0</v>
      </c>
    </row>
    <row r="48" ht="15" customHeight="1" spans="1:71">
      <c r="A48" s="6" t="s">
        <v>981</v>
      </c>
      <c r="B48" s="7" t="s">
        <v>457</v>
      </c>
      <c r="C48" s="8" t="s">
        <v>458</v>
      </c>
      <c r="D48" s="9" t="s">
        <v>929</v>
      </c>
      <c r="E48" s="10" t="s">
        <v>460</v>
      </c>
      <c r="F48" s="11" t="s">
        <v>459</v>
      </c>
      <c r="G48" s="9" t="s">
        <v>185</v>
      </c>
      <c r="H48" s="9" t="s">
        <v>224</v>
      </c>
      <c r="I48" s="11" t="s">
        <v>938</v>
      </c>
      <c r="J48" s="9" t="s">
        <v>165</v>
      </c>
      <c r="K48" s="9" t="s">
        <v>931</v>
      </c>
      <c r="L48" s="12" t="s">
        <v>291</v>
      </c>
      <c r="M48" s="13">
        <v>2980</v>
      </c>
      <c r="N48" s="14">
        <f t="shared" si="4"/>
        <v>8.16438356164384</v>
      </c>
      <c r="O48" s="15">
        <v>2860</v>
      </c>
      <c r="P48" s="15">
        <f t="shared" si="37"/>
        <v>8522800</v>
      </c>
      <c r="Q48" s="16">
        <f>IFERROR(VLOOKUP(G48,SCENARIOS!$A$13:$E$18,2,0),0.025)</f>
        <v>0.03</v>
      </c>
      <c r="R48" s="17">
        <f>IFERROR(VLOOKUP(L48,INPUTS!$A$107:$B$120,2,0),0.0082)</f>
        <v>0.0079</v>
      </c>
      <c r="S48" s="18">
        <f t="shared" si="38"/>
        <v>22.594</v>
      </c>
      <c r="T48" s="15">
        <f t="shared" si="39"/>
        <v>67330.12</v>
      </c>
      <c r="U48" s="15">
        <f>T48/INPUTS!$B$7*1000</f>
        <v>84162650</v>
      </c>
      <c r="V48" s="15">
        <f>T48*INPUTS!$B$6</f>
        <v>212763.1792</v>
      </c>
      <c r="W48" s="19" t="s">
        <v>396</v>
      </c>
      <c r="X48" s="19" t="s">
        <v>396</v>
      </c>
      <c r="Y48" s="20">
        <f>IFERROR(VLOOKUP(E48,INPUTS!$A$44:$B$103,2,0),0)</f>
        <v>0</v>
      </c>
      <c r="Z48" s="15">
        <f t="shared" si="3"/>
        <v>0</v>
      </c>
      <c r="AA48" s="20">
        <f>IFERROR(VLOOKUP(E48,INPUTS!$A$44:$C$103,3,0),SCENARIOS!$J$23)</f>
        <v>0</v>
      </c>
      <c r="AB48" s="15">
        <f t="shared" si="5"/>
        <v>0</v>
      </c>
      <c r="AC48" s="20">
        <f>IFERROR(VLOOKUP($E48,INPUTS!$A$44:$G$103,4,0),SCENARIOS!$K$23)</f>
        <v>0</v>
      </c>
      <c r="AD48" s="15">
        <f t="shared" si="6"/>
        <v>0</v>
      </c>
      <c r="AE48" s="20">
        <f>IFERROR(VLOOKUP($E48,INPUTS!$A$44:$G$103,5,0),SCENARIOS!$L$23)</f>
        <v>0</v>
      </c>
      <c r="AF48" s="15">
        <f t="shared" si="7"/>
        <v>0</v>
      </c>
      <c r="AG48" s="20">
        <f>IFERROR(VLOOKUP($E48,INPUTS!$A$44:$G$103,6,0),SCENARIOS!$M$23)</f>
        <v>0</v>
      </c>
      <c r="AH48" s="15">
        <f t="shared" si="8"/>
        <v>0</v>
      </c>
      <c r="AI48" s="20">
        <f>IFERROR(VLOOKUP($E48,INPUTS!$A$44:$G$103,7,0),SCENARIOS!$N$23)</f>
        <v>0</v>
      </c>
      <c r="AJ48" s="15">
        <f t="shared" si="9"/>
        <v>0</v>
      </c>
      <c r="AL48" t="str">
        <f t="shared" si="10"/>
        <v>N</v>
      </c>
      <c r="AM48" s="21">
        <f t="shared" si="11"/>
        <v>140974.31925697</v>
      </c>
      <c r="BC48" s="2" t="str">
        <v>FCO</v>
      </c>
      <c r="BD48" s="15">
        <f t="shared" si="18"/>
        <v>12917.9542</v>
      </c>
      <c r="BE48" s="15">
        <f t="shared" si="19"/>
        <v>43846.4384268748</v>
      </c>
      <c r="BF48" s="15">
        <f t="shared" si="20"/>
        <v>124020.551355423</v>
      </c>
      <c r="BG48" s="15">
        <f t="shared" si="21"/>
        <v>280635.740741498</v>
      </c>
      <c r="BH48" s="15">
        <f t="shared" si="22"/>
        <v>423351.442540767</v>
      </c>
      <c r="BI48" s="15">
        <f t="shared" si="23"/>
        <v>598729.123787147</v>
      </c>
      <c r="BJ48" s="23"/>
      <c r="BM48" s="2" t="str">
        <v>Russia</v>
      </c>
      <c r="BN48" s="15">
        <f t="shared" si="24"/>
        <v>0</v>
      </c>
      <c r="BO48" s="15">
        <f t="shared" si="25"/>
        <v>0</v>
      </c>
      <c r="BP48" s="15">
        <f t="shared" si="26"/>
        <v>0</v>
      </c>
      <c r="BQ48" s="15">
        <f t="shared" si="27"/>
        <v>0</v>
      </c>
      <c r="BR48" s="15">
        <f t="shared" si="28"/>
        <v>0</v>
      </c>
      <c r="BS48" s="15">
        <f t="shared" si="29"/>
        <v>0</v>
      </c>
    </row>
    <row r="49" ht="15" customHeight="1" spans="1:71">
      <c r="A49" s="24" t="s">
        <v>982</v>
      </c>
      <c r="B49" s="25" t="s">
        <v>457</v>
      </c>
      <c r="C49" s="26" t="s">
        <v>458</v>
      </c>
      <c r="D49" s="27" t="s">
        <v>929</v>
      </c>
      <c r="E49" s="10" t="s">
        <v>460</v>
      </c>
      <c r="F49" s="28" t="s">
        <v>459</v>
      </c>
      <c r="G49" s="27" t="s">
        <v>185</v>
      </c>
      <c r="H49" s="27" t="s">
        <v>440</v>
      </c>
      <c r="I49" s="28" t="s">
        <v>439</v>
      </c>
      <c r="J49" s="27" t="s">
        <v>177</v>
      </c>
      <c r="K49" s="27" t="s">
        <v>931</v>
      </c>
      <c r="L49" s="29" t="s">
        <v>284</v>
      </c>
      <c r="M49" s="13">
        <v>3725</v>
      </c>
      <c r="N49" s="14">
        <f t="shared" si="4"/>
        <v>10.2054794520548</v>
      </c>
      <c r="O49" s="15">
        <v>3400</v>
      </c>
      <c r="P49" s="15">
        <f t="shared" si="37"/>
        <v>12665000</v>
      </c>
      <c r="Q49" s="16">
        <f>IFERROR(VLOOKUP(G49,SCENARIOS!$A$13:$E$18,2,0),0.025)</f>
        <v>0.03</v>
      </c>
      <c r="R49" s="17">
        <f>IFERROR(VLOOKUP(L49,INPUTS!$A$107:$B$120,2,0),0.0082)</f>
        <v>0.0041</v>
      </c>
      <c r="S49" s="30">
        <f t="shared" si="38"/>
        <v>13.94</v>
      </c>
      <c r="T49" s="15">
        <f t="shared" si="39"/>
        <v>51926.5</v>
      </c>
      <c r="U49" s="15">
        <f>T49/INPUTS!$B$7*1000</f>
        <v>64908125</v>
      </c>
      <c r="V49" s="15">
        <f>T49*INPUTS!$B$6</f>
        <v>164087.74</v>
      </c>
      <c r="W49" s="19" t="s">
        <v>396</v>
      </c>
      <c r="X49" s="19" t="s">
        <v>396</v>
      </c>
      <c r="Y49" s="20">
        <f>IFERROR(VLOOKUP(E49,INPUTS!$A$44:$B$103,2,0),0)</f>
        <v>0</v>
      </c>
      <c r="Z49" s="15">
        <f t="shared" si="3"/>
        <v>0</v>
      </c>
      <c r="AA49" s="20">
        <f>IFERROR(VLOOKUP(E49,INPUTS!$A$44:$C$103,3,0),SCENARIOS!$J$23)</f>
        <v>0</v>
      </c>
      <c r="AB49" s="15">
        <f t="shared" si="5"/>
        <v>0</v>
      </c>
      <c r="AC49" s="20">
        <f>IFERROR(VLOOKUP($E49,INPUTS!$A$44:$G$103,4,0),SCENARIOS!$K$23)</f>
        <v>0</v>
      </c>
      <c r="AD49" s="15">
        <f t="shared" si="6"/>
        <v>0</v>
      </c>
      <c r="AE49" s="20">
        <f>IFERROR(VLOOKUP($E49,INPUTS!$A$44:$G$103,5,0),SCENARIOS!$L$23)</f>
        <v>0</v>
      </c>
      <c r="AF49" s="15">
        <f t="shared" si="7"/>
        <v>0</v>
      </c>
      <c r="AG49" s="20">
        <f>IFERROR(VLOOKUP($E49,INPUTS!$A$44:$G$103,6,0),SCENARIOS!$M$23)</f>
        <v>0</v>
      </c>
      <c r="AH49" s="15">
        <f t="shared" si="8"/>
        <v>0</v>
      </c>
      <c r="AI49" s="20">
        <f>IFERROR(VLOOKUP($E49,INPUTS!$A$44:$G$103,7,0),SCENARIOS!$N$23)</f>
        <v>0</v>
      </c>
      <c r="AJ49" s="15">
        <f t="shared" si="9"/>
        <v>0</v>
      </c>
      <c r="AL49" t="str">
        <f t="shared" si="10"/>
        <v>Y</v>
      </c>
      <c r="AM49" s="21">
        <f t="shared" si="11"/>
        <v>108722.55966419</v>
      </c>
      <c r="BC49" s="2" t="str">
        <v>FLL</v>
      </c>
      <c r="BD49" s="15">
        <f t="shared" si="18"/>
        <v>12239.68291</v>
      </c>
      <c r="BE49" s="15">
        <f t="shared" si="19"/>
        <v>81081.5936291167</v>
      </c>
      <c r="BF49" s="15">
        <f t="shared" si="20"/>
        <v>298402.103395904</v>
      </c>
      <c r="BG49" s="15">
        <f t="shared" si="21"/>
        <v>658920.067987838</v>
      </c>
      <c r="BH49" s="15">
        <f t="shared" si="22"/>
        <v>1091251.49686292</v>
      </c>
      <c r="BI49" s="15">
        <f t="shared" si="23"/>
        <v>1606439.77219948</v>
      </c>
      <c r="BJ49" s="23"/>
      <c r="BM49" s="2" t="str">
        <v>Saudi Arabia</v>
      </c>
      <c r="BN49" s="15">
        <f t="shared" si="24"/>
        <v>0</v>
      </c>
      <c r="BO49" s="15">
        <f t="shared" si="25"/>
        <v>0</v>
      </c>
      <c r="BP49" s="15">
        <f t="shared" si="26"/>
        <v>0</v>
      </c>
      <c r="BQ49" s="15">
        <f t="shared" si="27"/>
        <v>0</v>
      </c>
      <c r="BR49" s="15">
        <f t="shared" si="28"/>
        <v>0</v>
      </c>
      <c r="BS49" s="15">
        <f t="shared" si="29"/>
        <v>0</v>
      </c>
    </row>
    <row r="50" ht="15" customHeight="1" spans="1:71">
      <c r="A50" s="6" t="s">
        <v>983</v>
      </c>
      <c r="B50" s="25" t="s">
        <v>397</v>
      </c>
      <c r="C50" s="26" t="s">
        <v>398</v>
      </c>
      <c r="D50" s="27" t="s">
        <v>929</v>
      </c>
      <c r="E50" s="10" t="s">
        <v>203</v>
      </c>
      <c r="F50" s="28" t="s">
        <v>399</v>
      </c>
      <c r="G50" s="27" t="s">
        <v>165</v>
      </c>
      <c r="H50" s="27" t="s">
        <v>242</v>
      </c>
      <c r="I50" s="28" t="s">
        <v>421</v>
      </c>
      <c r="J50" s="27" t="s">
        <v>173</v>
      </c>
      <c r="K50" s="27" t="s">
        <v>931</v>
      </c>
      <c r="L50" s="29" t="s">
        <v>291</v>
      </c>
      <c r="M50" s="13">
        <v>854</v>
      </c>
      <c r="N50" s="14">
        <f t="shared" si="4"/>
        <v>2.33972602739726</v>
      </c>
      <c r="O50" s="15">
        <v>10750</v>
      </c>
      <c r="P50" s="15">
        <f t="shared" si="37"/>
        <v>9180500</v>
      </c>
      <c r="Q50" s="16">
        <f>IFERROR(VLOOKUP(G50,SCENARIOS!$A$13:$E$18,2,0),0.025)</f>
        <v>0.025</v>
      </c>
      <c r="R50" s="17">
        <f>IFERROR(VLOOKUP(L50,INPUTS!$A$107:$B$120,2,0),0.0082)</f>
        <v>0.0079</v>
      </c>
      <c r="S50" s="18">
        <f t="shared" si="38"/>
        <v>84.925</v>
      </c>
      <c r="T50" s="15">
        <f t="shared" si="39"/>
        <v>72525.95</v>
      </c>
      <c r="U50" s="15">
        <f>T50/INPUTS!$B$7*1000</f>
        <v>90657437.5</v>
      </c>
      <c r="V50" s="15">
        <f>T50*INPUTS!$B$6</f>
        <v>229182.002</v>
      </c>
      <c r="W50" s="19" t="s">
        <v>396</v>
      </c>
      <c r="X50" s="19" t="s">
        <v>396</v>
      </c>
      <c r="Y50" s="20">
        <f>IFERROR(VLOOKUP(E50,INPUTS!$A$44:$B$103,2,0),0)</f>
        <v>0.02</v>
      </c>
      <c r="Z50" s="15">
        <f t="shared" si="3"/>
        <v>1450.519</v>
      </c>
      <c r="AA50" s="20">
        <f>IFERROR(VLOOKUP(E50,INPUTS!$A$44:$C$103,3,0),SCENARIOS!$J$23)</f>
        <v>0.06</v>
      </c>
      <c r="AB50" s="15">
        <f t="shared" si="5"/>
        <v>4923.38732866169</v>
      </c>
      <c r="AC50" s="20">
        <f>IFERROR(VLOOKUP($E50,INPUTS!$A$44:$G$103,4,0),SCENARIOS!$K$23)</f>
        <v>0.15</v>
      </c>
      <c r="AD50" s="15">
        <f t="shared" si="6"/>
        <v>13925.9021472237</v>
      </c>
      <c r="AE50" s="20">
        <f>IFERROR(VLOOKUP($E50,INPUTS!$A$44:$G$103,5,0),SCENARIOS!$L$23)</f>
        <v>0.3</v>
      </c>
      <c r="AF50" s="15">
        <f t="shared" si="7"/>
        <v>31511.7601225601</v>
      </c>
      <c r="AG50" s="20">
        <f>IFERROR(VLOOKUP($E50,INPUTS!$A$44:$G$103,6,0),SCENARIOS!$M$23)</f>
        <v>0.4</v>
      </c>
      <c r="AH50" s="15">
        <f t="shared" si="8"/>
        <v>47536.8856070717</v>
      </c>
      <c r="AI50" s="20">
        <f>IFERROR(VLOOKUP($E50,INPUTS!$A$44:$G$103,7,0),SCENARIOS!$N$23)</f>
        <v>0.5</v>
      </c>
      <c r="AJ50" s="15">
        <f t="shared" si="9"/>
        <v>67229.5284888538</v>
      </c>
      <c r="AL50" t="str">
        <f t="shared" si="10"/>
        <v>Y</v>
      </c>
      <c r="AM50" s="21">
        <f t="shared" si="11"/>
        <v>134459.056977708</v>
      </c>
      <c r="AU50" s="42"/>
      <c r="AV50" s="42"/>
      <c r="AW50" s="42"/>
      <c r="AX50" s="42"/>
      <c r="AY50" s="42"/>
      <c r="AZ50" s="42"/>
      <c r="BC50" s="2" t="str">
        <v>FRA</v>
      </c>
      <c r="BD50" s="15">
        <f t="shared" si="18"/>
        <v>91408.3427</v>
      </c>
      <c r="BE50" s="15">
        <f t="shared" si="19"/>
        <v>310260.448972502</v>
      </c>
      <c r="BF50" s="15">
        <f t="shared" si="20"/>
        <v>877578.050256554</v>
      </c>
      <c r="BG50" s="15">
        <f t="shared" si="21"/>
        <v>1985798.02702561</v>
      </c>
      <c r="BH50" s="15">
        <f t="shared" si="22"/>
        <v>2995664.26255837</v>
      </c>
      <c r="BI50" s="15">
        <f t="shared" si="23"/>
        <v>4236648.93715185</v>
      </c>
      <c r="BJ50" s="23"/>
      <c r="BM50" s="2" t="str">
        <v>Singapore</v>
      </c>
      <c r="BN50" s="15">
        <f t="shared" si="24"/>
        <v>0</v>
      </c>
      <c r="BO50" s="15">
        <f t="shared" si="25"/>
        <v>254884.055030123</v>
      </c>
      <c r="BP50" s="15">
        <f t="shared" si="26"/>
        <v>1033684.75109293</v>
      </c>
      <c r="BQ50" s="15">
        <f t="shared" si="27"/>
        <v>2515271.10516768</v>
      </c>
      <c r="BR50" s="15">
        <f t="shared" si="28"/>
        <v>4590317.83563767</v>
      </c>
      <c r="BS50" s="15">
        <f t="shared" si="29"/>
        <v>7446431.35688941</v>
      </c>
    </row>
    <row r="51" ht="15" customHeight="1" spans="1:71">
      <c r="A51" s="24" t="s">
        <v>984</v>
      </c>
      <c r="B51" s="7" t="s">
        <v>409</v>
      </c>
      <c r="C51" s="8" t="s">
        <v>410</v>
      </c>
      <c r="D51" s="9" t="s">
        <v>929</v>
      </c>
      <c r="E51" s="10" t="s">
        <v>255</v>
      </c>
      <c r="F51" s="11" t="s">
        <v>930</v>
      </c>
      <c r="G51" s="9" t="s">
        <v>169</v>
      </c>
      <c r="H51" s="9" t="s">
        <v>448</v>
      </c>
      <c r="I51" s="11" t="s">
        <v>447</v>
      </c>
      <c r="J51" s="9" t="s">
        <v>177</v>
      </c>
      <c r="K51" s="9" t="s">
        <v>931</v>
      </c>
      <c r="L51" s="12" t="s">
        <v>291</v>
      </c>
      <c r="M51" s="13">
        <v>1333</v>
      </c>
      <c r="N51" s="14">
        <f t="shared" si="4"/>
        <v>3.65205479452055</v>
      </c>
      <c r="O51" s="15">
        <v>11490</v>
      </c>
      <c r="P51" s="15">
        <f t="shared" si="37"/>
        <v>15316170</v>
      </c>
      <c r="Q51" s="16">
        <f>IFERROR(VLOOKUP(G51,SCENARIOS!$A$13:$E$18,2,0),0.025)</f>
        <v>0.02</v>
      </c>
      <c r="R51" s="17">
        <f>IFERROR(VLOOKUP(L51,INPUTS!$A$107:$B$120,2,0),0.0082)</f>
        <v>0.0079</v>
      </c>
      <c r="S51" s="30">
        <f t="shared" si="38"/>
        <v>90.771</v>
      </c>
      <c r="T51" s="15">
        <f t="shared" si="39"/>
        <v>120997.743</v>
      </c>
      <c r="U51" s="15">
        <f>T51/INPUTS!$B$7*1000</f>
        <v>151247178.75</v>
      </c>
      <c r="V51" s="15">
        <f>T51*INPUTS!$B$6</f>
        <v>382352.86788</v>
      </c>
      <c r="W51" s="19" t="s">
        <v>396</v>
      </c>
      <c r="X51" s="19" t="s">
        <v>396</v>
      </c>
      <c r="Y51" s="20">
        <f>IFERROR(VLOOKUP(E51,INPUTS!$A$44:$B$103,2,0),0)</f>
        <v>0.005</v>
      </c>
      <c r="Z51" s="15">
        <f t="shared" si="3"/>
        <v>604.988715</v>
      </c>
      <c r="AA51" s="20">
        <f>IFERROR(VLOOKUP(E51,INPUTS!$A$44:$C$103,3,0),SCENARIOS!$J$23)</f>
        <v>0.03</v>
      </c>
      <c r="AB51" s="15">
        <f t="shared" si="5"/>
        <v>4007.73855830482</v>
      </c>
      <c r="AC51" s="20">
        <f>IFERROR(VLOOKUP($E51,INPUTS!$A$44:$G$103,4,0),SCENARIOS!$K$23)</f>
        <v>0.1</v>
      </c>
      <c r="AD51" s="15">
        <f t="shared" si="6"/>
        <v>14749.557354896</v>
      </c>
      <c r="AE51" s="20">
        <f>IFERROR(VLOOKUP($E51,INPUTS!$A$44:$G$103,5,0),SCENARIOS!$L$23)</f>
        <v>0.2</v>
      </c>
      <c r="AF51" s="15">
        <f t="shared" si="7"/>
        <v>32569.406262476</v>
      </c>
      <c r="AG51" s="20">
        <f>IFERROR(VLOOKUP($E51,INPUTS!$A$44:$G$103,6,0),SCENARIOS!$M$23)</f>
        <v>0.3</v>
      </c>
      <c r="AH51" s="15">
        <f t="shared" si="8"/>
        <v>53938.8843390325</v>
      </c>
      <c r="AI51" s="20">
        <f>IFERROR(VLOOKUP($E51,INPUTS!$A$44:$G$103,7,0),SCENARIOS!$N$23)</f>
        <v>0.4</v>
      </c>
      <c r="AJ51" s="15">
        <f t="shared" si="9"/>
        <v>79403.8489930011</v>
      </c>
      <c r="AL51" t="str">
        <f t="shared" si="10"/>
        <v>N</v>
      </c>
      <c r="AM51" s="21">
        <f t="shared" si="11"/>
        <v>198509.622482503</v>
      </c>
      <c r="BC51" s="2" t="str">
        <v>GRU</v>
      </c>
      <c r="BD51" s="15">
        <f t="shared" si="18"/>
        <v>0</v>
      </c>
      <c r="BE51" s="15">
        <f t="shared" si="19"/>
        <v>0</v>
      </c>
      <c r="BF51" s="15">
        <f t="shared" si="20"/>
        <v>0</v>
      </c>
      <c r="BG51" s="15">
        <f t="shared" si="21"/>
        <v>0</v>
      </c>
      <c r="BH51" s="15">
        <f t="shared" si="22"/>
        <v>0</v>
      </c>
      <c r="BI51" s="15">
        <f t="shared" si="23"/>
        <v>0</v>
      </c>
      <c r="BJ51" s="23"/>
      <c r="BM51" s="2" t="str">
        <v>South Africa</v>
      </c>
      <c r="BN51" s="15">
        <f t="shared" si="24"/>
        <v>0</v>
      </c>
      <c r="BO51" s="15">
        <f t="shared" si="25"/>
        <v>0</v>
      </c>
      <c r="BP51" s="15">
        <f t="shared" si="26"/>
        <v>0</v>
      </c>
      <c r="BQ51" s="15">
        <f t="shared" si="27"/>
        <v>0</v>
      </c>
      <c r="BR51" s="15">
        <f t="shared" si="28"/>
        <v>0</v>
      </c>
      <c r="BS51" s="15">
        <f t="shared" si="29"/>
        <v>0</v>
      </c>
    </row>
    <row r="52" ht="15" customHeight="1" spans="1:71">
      <c r="A52" s="6" t="s">
        <v>985</v>
      </c>
      <c r="B52" s="25" t="s">
        <v>414</v>
      </c>
      <c r="C52" s="26" t="s">
        <v>415</v>
      </c>
      <c r="D52" s="27" t="s">
        <v>929</v>
      </c>
      <c r="E52" s="10" t="s">
        <v>250</v>
      </c>
      <c r="F52" s="28" t="s">
        <v>930</v>
      </c>
      <c r="G52" s="27" t="s">
        <v>169</v>
      </c>
      <c r="H52" s="27" t="s">
        <v>452</v>
      </c>
      <c r="I52" s="28" t="s">
        <v>451</v>
      </c>
      <c r="J52" s="27" t="s">
        <v>181</v>
      </c>
      <c r="K52" s="27" t="s">
        <v>931</v>
      </c>
      <c r="L52" s="29" t="s">
        <v>291</v>
      </c>
      <c r="M52" s="13">
        <v>1333</v>
      </c>
      <c r="N52" s="14">
        <f t="shared" si="4"/>
        <v>3.65205479452055</v>
      </c>
      <c r="O52" s="15">
        <v>9650</v>
      </c>
      <c r="P52" s="15">
        <f t="shared" si="37"/>
        <v>12863450</v>
      </c>
      <c r="Q52" s="16">
        <f>IFERROR(VLOOKUP(G52,SCENARIOS!$A$13:$E$18,2,0),0.025)</f>
        <v>0.02</v>
      </c>
      <c r="R52" s="17">
        <f>IFERROR(VLOOKUP(L52,INPUTS!$A$107:$B$120,2,0),0.0082)</f>
        <v>0.0079</v>
      </c>
      <c r="S52" s="18">
        <f t="shared" si="38"/>
        <v>76.235</v>
      </c>
      <c r="T52" s="15">
        <f t="shared" si="39"/>
        <v>101621.255</v>
      </c>
      <c r="U52" s="15">
        <f>T52/INPUTS!$B$7*1000</f>
        <v>127026568.75</v>
      </c>
      <c r="V52" s="15">
        <f>T52*INPUTS!$B$6</f>
        <v>321123.1658</v>
      </c>
      <c r="W52" s="19" t="s">
        <v>396</v>
      </c>
      <c r="X52" s="19" t="s">
        <v>396</v>
      </c>
      <c r="Y52" s="20">
        <f>IFERROR(VLOOKUP(E52,INPUTS!$A$44:$B$103,2,0),0)</f>
        <v>0.005</v>
      </c>
      <c r="Z52" s="15">
        <f t="shared" si="3"/>
        <v>508.106275</v>
      </c>
      <c r="AA52" s="20">
        <f>IFERROR(VLOOKUP(E52,INPUTS!$A$44:$C$103,3,0),SCENARIOS!$J$23)</f>
        <v>0.03</v>
      </c>
      <c r="AB52" s="15">
        <f t="shared" si="5"/>
        <v>3365.94230527776</v>
      </c>
      <c r="AC52" s="20">
        <f>IFERROR(VLOOKUP($E52,INPUTS!$A$44:$G$103,4,0),SCENARIOS!$K$23)</f>
        <v>0.1</v>
      </c>
      <c r="AD52" s="15">
        <f t="shared" si="6"/>
        <v>12387.5742797864</v>
      </c>
      <c r="AE52" s="20">
        <f>IFERROR(VLOOKUP($E52,INPUTS!$A$44:$G$103,5,0),SCENARIOS!$L$23)</f>
        <v>0.2</v>
      </c>
      <c r="AF52" s="15">
        <f t="shared" si="7"/>
        <v>27353.7659210525</v>
      </c>
      <c r="AG52" s="20">
        <f>IFERROR(VLOOKUP($E52,INPUTS!$A$44:$G$103,6,0),SCENARIOS!$M$23)</f>
        <v>0.3</v>
      </c>
      <c r="AH52" s="15">
        <f t="shared" si="8"/>
        <v>45301.1517729907</v>
      </c>
      <c r="AI52" s="20">
        <f>IFERROR(VLOOKUP($E52,INPUTS!$A$44:$G$103,7,0),SCENARIOS!$N$23)</f>
        <v>0.4</v>
      </c>
      <c r="AJ52" s="15">
        <f t="shared" si="9"/>
        <v>66688.1760472116</v>
      </c>
      <c r="AL52" t="str">
        <f t="shared" si="10"/>
        <v>N</v>
      </c>
      <c r="AM52" s="21">
        <f t="shared" si="11"/>
        <v>166720.440118029</v>
      </c>
      <c r="BC52" s="2" t="str">
        <v>HAN</v>
      </c>
      <c r="BD52" s="15">
        <f t="shared" si="18"/>
        <v>0</v>
      </c>
      <c r="BE52" s="15">
        <f t="shared" si="19"/>
        <v>0</v>
      </c>
      <c r="BF52" s="15">
        <f t="shared" si="20"/>
        <v>0</v>
      </c>
      <c r="BG52" s="15">
        <f t="shared" si="21"/>
        <v>0</v>
      </c>
      <c r="BH52" s="15">
        <f t="shared" si="22"/>
        <v>0</v>
      </c>
      <c r="BI52" s="15">
        <f t="shared" si="23"/>
        <v>0</v>
      </c>
      <c r="BJ52" s="23"/>
      <c r="BM52" s="2" t="str">
        <v>South Korea</v>
      </c>
      <c r="BN52" s="15">
        <f t="shared" si="24"/>
        <v>0</v>
      </c>
      <c r="BO52" s="15">
        <f t="shared" si="25"/>
        <v>0</v>
      </c>
      <c r="BP52" s="15">
        <f t="shared" si="26"/>
        <v>0</v>
      </c>
      <c r="BQ52" s="15">
        <f t="shared" si="27"/>
        <v>0</v>
      </c>
      <c r="BR52" s="15">
        <f t="shared" si="28"/>
        <v>0</v>
      </c>
      <c r="BS52" s="15">
        <f t="shared" si="29"/>
        <v>0</v>
      </c>
    </row>
    <row r="53" ht="15" customHeight="1" spans="1:71">
      <c r="A53" s="24" t="s">
        <v>986</v>
      </c>
      <c r="B53" s="7" t="s">
        <v>437</v>
      </c>
      <c r="C53" s="8" t="s">
        <v>438</v>
      </c>
      <c r="D53" s="9" t="s">
        <v>929</v>
      </c>
      <c r="E53" s="10" t="s">
        <v>440</v>
      </c>
      <c r="F53" s="11" t="s">
        <v>439</v>
      </c>
      <c r="G53" s="9" t="s">
        <v>177</v>
      </c>
      <c r="H53" s="9" t="s">
        <v>234</v>
      </c>
      <c r="I53" s="11" t="s">
        <v>424</v>
      </c>
      <c r="J53" s="9" t="s">
        <v>173</v>
      </c>
      <c r="K53" s="9" t="s">
        <v>931</v>
      </c>
      <c r="L53" s="12" t="s">
        <v>297</v>
      </c>
      <c r="M53" s="13">
        <v>1320</v>
      </c>
      <c r="N53" s="14">
        <f t="shared" si="4"/>
        <v>3.61643835616438</v>
      </c>
      <c r="O53" s="15">
        <v>7040</v>
      </c>
      <c r="P53" s="15">
        <f t="shared" si="37"/>
        <v>9292800</v>
      </c>
      <c r="Q53" s="16">
        <f>IFERROR(VLOOKUP(G53,SCENARIOS!$A$13:$E$18,2,0),0.025)</f>
        <v>0.045</v>
      </c>
      <c r="R53" s="17">
        <f>IFERROR(VLOOKUP(L53,INPUTS!$A$107:$B$120,2,0),0.0082)</f>
        <v>0.0105</v>
      </c>
      <c r="S53" s="30">
        <f t="shared" si="38"/>
        <v>73.92</v>
      </c>
      <c r="T53" s="15">
        <f t="shared" si="39"/>
        <v>97574.4</v>
      </c>
      <c r="U53" s="15">
        <f>T53/INPUTS!$B$7*1000</f>
        <v>121968000</v>
      </c>
      <c r="V53" s="15">
        <f>T53*INPUTS!$B$6</f>
        <v>308335.104</v>
      </c>
      <c r="W53" s="19" t="s">
        <v>396</v>
      </c>
      <c r="X53" s="19" t="s">
        <v>396</v>
      </c>
      <c r="Y53" s="20">
        <f>IFERROR(VLOOKUP(E53,INPUTS!$A$44:$B$103,2,0),0)</f>
        <v>0</v>
      </c>
      <c r="Z53" s="15">
        <f t="shared" si="3"/>
        <v>0</v>
      </c>
      <c r="AA53" s="20">
        <f>IFERROR(VLOOKUP(E53,INPUTS!$A$44:$C$103,3,0),SCENARIOS!$J$23)</f>
        <v>0</v>
      </c>
      <c r="AB53" s="15">
        <f t="shared" si="5"/>
        <v>0</v>
      </c>
      <c r="AC53" s="20">
        <f>IFERROR(VLOOKUP($E53,INPUTS!$A$44:$G$103,4,0),SCENARIOS!$K$23)</f>
        <v>0</v>
      </c>
      <c r="AD53" s="15">
        <f t="shared" si="6"/>
        <v>0</v>
      </c>
      <c r="AE53" s="20">
        <f>IFERROR(VLOOKUP($E53,INPUTS!$A$44:$G$103,5,0),SCENARIOS!$L$23)</f>
        <v>0</v>
      </c>
      <c r="AF53" s="15">
        <f t="shared" si="7"/>
        <v>0</v>
      </c>
      <c r="AG53" s="20">
        <f>IFERROR(VLOOKUP($E53,INPUTS!$A$44:$G$103,6,0),SCENARIOS!$M$23)</f>
        <v>0</v>
      </c>
      <c r="AH53" s="15">
        <f t="shared" si="8"/>
        <v>0</v>
      </c>
      <c r="AI53" s="20">
        <f>IFERROR(VLOOKUP($E53,INPUTS!$A$44:$G$103,7,0),SCENARIOS!$N$23)</f>
        <v>0</v>
      </c>
      <c r="AJ53" s="15">
        <f t="shared" si="9"/>
        <v>0</v>
      </c>
      <c r="AL53" t="str">
        <f t="shared" si="10"/>
        <v>N</v>
      </c>
      <c r="AM53" s="21">
        <f t="shared" si="11"/>
        <v>293253.463835933</v>
      </c>
      <c r="BC53" s="2" t="str">
        <v>HEL</v>
      </c>
      <c r="BD53" s="15">
        <f t="shared" si="18"/>
        <v>12281.5924</v>
      </c>
      <c r="BE53" s="15">
        <f t="shared" si="19"/>
        <v>41686.4835262052</v>
      </c>
      <c r="BF53" s="15">
        <f t="shared" si="20"/>
        <v>117911.074570196</v>
      </c>
      <c r="BG53" s="15">
        <f t="shared" si="21"/>
        <v>266811.116318957</v>
      </c>
      <c r="BH53" s="15">
        <f t="shared" si="22"/>
        <v>402496.384391712</v>
      </c>
      <c r="BI53" s="15">
        <f t="shared" si="23"/>
        <v>569234.643699455</v>
      </c>
      <c r="BJ53" s="23"/>
      <c r="BM53" s="2" t="str">
        <v>Spain</v>
      </c>
      <c r="BN53" s="15">
        <f t="shared" si="24"/>
        <v>82174.8498</v>
      </c>
      <c r="BO53" s="15">
        <f t="shared" si="25"/>
        <v>278919.899870321</v>
      </c>
      <c r="BP53" s="15">
        <f t="shared" si="26"/>
        <v>788930.663629778</v>
      </c>
      <c r="BQ53" s="15">
        <f t="shared" si="27"/>
        <v>1785205.26446396</v>
      </c>
      <c r="BR53" s="15">
        <f t="shared" si="28"/>
        <v>2693061.19721348</v>
      </c>
      <c r="BS53" s="15">
        <f t="shared" si="29"/>
        <v>3808689.44543048</v>
      </c>
    </row>
    <row r="54" ht="15" customHeight="1" spans="1:71">
      <c r="A54" s="6" t="s">
        <v>987</v>
      </c>
      <c r="B54" s="25" t="s">
        <v>449</v>
      </c>
      <c r="C54" s="26" t="s">
        <v>450</v>
      </c>
      <c r="D54" s="27" t="s">
        <v>929</v>
      </c>
      <c r="E54" s="10" t="s">
        <v>452</v>
      </c>
      <c r="F54" s="28" t="s">
        <v>451</v>
      </c>
      <c r="G54" s="27" t="s">
        <v>181</v>
      </c>
      <c r="H54" s="27" t="s">
        <v>224</v>
      </c>
      <c r="I54" s="28" t="s">
        <v>938</v>
      </c>
      <c r="J54" s="27" t="s">
        <v>165</v>
      </c>
      <c r="K54" s="27" t="s">
        <v>931</v>
      </c>
      <c r="L54" s="29" t="s">
        <v>291</v>
      </c>
      <c r="M54" s="13">
        <v>111</v>
      </c>
      <c r="N54" s="14">
        <f t="shared" si="4"/>
        <v>0.304109589041096</v>
      </c>
      <c r="O54" s="15">
        <v>10650</v>
      </c>
      <c r="P54" s="15">
        <f t="shared" si="37"/>
        <v>1182150</v>
      </c>
      <c r="Q54" s="16">
        <f>IFERROR(VLOOKUP(G54,SCENARIOS!$A$13:$E$18,2,0),0.025)</f>
        <v>0.035</v>
      </c>
      <c r="R54" s="17">
        <f>IFERROR(VLOOKUP(L54,INPUTS!$A$107:$B$120,2,0),0.0082)</f>
        <v>0.0079</v>
      </c>
      <c r="S54" s="18">
        <f t="shared" si="38"/>
        <v>84.135</v>
      </c>
      <c r="T54" s="15">
        <f t="shared" si="39"/>
        <v>9338.985</v>
      </c>
      <c r="U54" s="15">
        <f>T54/INPUTS!$B$7*1000</f>
        <v>11673731.25</v>
      </c>
      <c r="V54" s="15">
        <f>T54*INPUTS!$B$6</f>
        <v>29511.1926</v>
      </c>
      <c r="W54" s="19" t="s">
        <v>396</v>
      </c>
      <c r="X54" s="19" t="s">
        <v>396</v>
      </c>
      <c r="Y54" s="20">
        <f>IFERROR(VLOOKUP(E54,INPUTS!$A$44:$B$103,2,0),0)</f>
        <v>0</v>
      </c>
      <c r="Z54" s="15">
        <f t="shared" si="3"/>
        <v>0</v>
      </c>
      <c r="AA54" s="20">
        <f>IFERROR(VLOOKUP(E54,INPUTS!$A$44:$C$103,3,0),SCENARIOS!$J$23)</f>
        <v>0</v>
      </c>
      <c r="AB54" s="15">
        <f t="shared" si="5"/>
        <v>0</v>
      </c>
      <c r="AC54" s="20">
        <f>IFERROR(VLOOKUP($E54,INPUTS!$A$44:$G$103,4,0),SCENARIOS!$K$23)</f>
        <v>0</v>
      </c>
      <c r="AD54" s="15">
        <f t="shared" si="6"/>
        <v>0</v>
      </c>
      <c r="AE54" s="20">
        <f>IFERROR(VLOOKUP($E54,INPUTS!$A$44:$G$103,5,0),SCENARIOS!$L$23)</f>
        <v>0</v>
      </c>
      <c r="AF54" s="15">
        <f t="shared" si="7"/>
        <v>0</v>
      </c>
      <c r="AG54" s="20">
        <f>IFERROR(VLOOKUP($E54,INPUTS!$A$44:$G$103,6,0),SCENARIOS!$M$23)</f>
        <v>0</v>
      </c>
      <c r="AH54" s="15">
        <f t="shared" si="8"/>
        <v>0</v>
      </c>
      <c r="AI54" s="20">
        <f>IFERROR(VLOOKUP($E54,INPUTS!$A$44:$G$103,7,0),SCENARIOS!$N$23)</f>
        <v>0</v>
      </c>
      <c r="AJ54" s="15">
        <f t="shared" si="9"/>
        <v>0</v>
      </c>
      <c r="AL54" t="str">
        <f t="shared" si="10"/>
        <v>Y</v>
      </c>
      <c r="AM54" s="21">
        <f t="shared" si="11"/>
        <v>22070.3094593951</v>
      </c>
      <c r="BC54" s="2" t="str">
        <v>HKG</v>
      </c>
      <c r="BD54" s="15">
        <f t="shared" si="18"/>
        <v>0</v>
      </c>
      <c r="BE54" s="15">
        <f t="shared" si="19"/>
        <v>0</v>
      </c>
      <c r="BF54" s="15">
        <f t="shared" si="20"/>
        <v>0</v>
      </c>
      <c r="BG54" s="15">
        <f t="shared" si="21"/>
        <v>0</v>
      </c>
      <c r="BH54" s="15">
        <f t="shared" si="22"/>
        <v>0</v>
      </c>
      <c r="BI54" s="15">
        <f t="shared" si="23"/>
        <v>0</v>
      </c>
      <c r="BJ54" s="23"/>
      <c r="BM54" s="2" t="str">
        <v>Sweden</v>
      </c>
      <c r="BN54" s="15">
        <f t="shared" si="24"/>
        <v>0</v>
      </c>
      <c r="BO54" s="15">
        <f t="shared" si="25"/>
        <v>0</v>
      </c>
      <c r="BP54" s="15">
        <f t="shared" si="26"/>
        <v>0</v>
      </c>
      <c r="BQ54" s="15">
        <f t="shared" si="27"/>
        <v>0</v>
      </c>
      <c r="BR54" s="15">
        <f t="shared" si="28"/>
        <v>0</v>
      </c>
      <c r="BS54" s="15">
        <f t="shared" si="29"/>
        <v>0</v>
      </c>
    </row>
    <row r="55" ht="15" customHeight="1" spans="1:71">
      <c r="A55" s="24" t="s">
        <v>989</v>
      </c>
      <c r="B55" s="43" t="s">
        <v>461</v>
      </c>
      <c r="C55" s="44" t="s">
        <v>462</v>
      </c>
      <c r="D55" s="45" t="s">
        <v>366</v>
      </c>
      <c r="E55" s="10" t="s">
        <v>463</v>
      </c>
      <c r="F55" s="46" t="s">
        <v>930</v>
      </c>
      <c r="G55" s="45" t="s">
        <v>169</v>
      </c>
      <c r="H55" s="45" t="s">
        <v>203</v>
      </c>
      <c r="I55" s="46" t="s">
        <v>399</v>
      </c>
      <c r="J55" s="45" t="s">
        <v>165</v>
      </c>
      <c r="K55" s="45" t="s">
        <v>931</v>
      </c>
      <c r="L55" s="47" t="s">
        <v>302</v>
      </c>
      <c r="M55" s="13">
        <v>1333</v>
      </c>
      <c r="N55" s="14">
        <f t="shared" si="4"/>
        <v>3.65205479452055</v>
      </c>
      <c r="O55" s="15">
        <v>7480</v>
      </c>
      <c r="P55" s="15">
        <f t="shared" si="37"/>
        <v>9970840</v>
      </c>
      <c r="Q55" s="16">
        <f>IFERROR(VLOOKUP(G55,SCENARIOS!$A$13:$E$18,2,0),0.025)</f>
        <v>0.02</v>
      </c>
      <c r="R55" s="17">
        <f>IFERROR(VLOOKUP(L55,INPUTS!$A$107:$B$120,2,0),0.0082)</f>
        <v>0.0082</v>
      </c>
      <c r="S55" s="30">
        <f t="shared" si="38"/>
        <v>61.336</v>
      </c>
      <c r="T55" s="15">
        <f t="shared" si="39"/>
        <v>81760.888</v>
      </c>
      <c r="U55" s="15">
        <f>T55/INPUTS!$B$7*1000</f>
        <v>102201110</v>
      </c>
      <c r="V55" s="15">
        <f>T55*INPUTS!$B$6</f>
        <v>258364.40608</v>
      </c>
      <c r="W55" s="19" t="s">
        <v>396</v>
      </c>
      <c r="X55" s="19" t="s">
        <v>396</v>
      </c>
      <c r="Y55" s="20">
        <f>IFERROR(VLOOKUP(E55,INPUTS!$A$44:$B$103,2,0),0)</f>
        <v>0</v>
      </c>
      <c r="Z55" s="15">
        <f t="shared" si="3"/>
        <v>0</v>
      </c>
      <c r="AA55" s="20">
        <f>IFERROR(VLOOKUP(E55,INPUTS!$A$44:$C$103,3,0),SCENARIOS!$J$23)</f>
        <v>0</v>
      </c>
      <c r="AB55" s="15">
        <f t="shared" si="5"/>
        <v>0</v>
      </c>
      <c r="AC55" s="20">
        <f>IFERROR(VLOOKUP($E55,INPUTS!$A$44:$G$103,4,0),SCENARIOS!$K$23)</f>
        <v>0</v>
      </c>
      <c r="AD55" s="15">
        <f t="shared" si="6"/>
        <v>0</v>
      </c>
      <c r="AE55" s="20">
        <f>IFERROR(VLOOKUP($E55,INPUTS!$A$44:$G$103,5,0),SCENARIOS!$L$23)</f>
        <v>0</v>
      </c>
      <c r="AF55" s="15">
        <f t="shared" si="7"/>
        <v>0</v>
      </c>
      <c r="AG55" s="20">
        <f>IFERROR(VLOOKUP($E55,INPUTS!$A$44:$G$103,6,0),SCENARIOS!$M$23)</f>
        <v>0</v>
      </c>
      <c r="AH55" s="15">
        <f t="shared" si="8"/>
        <v>0</v>
      </c>
      <c r="AI55" s="20">
        <f>IFERROR(VLOOKUP($E55,INPUTS!$A$44:$G$103,7,0),SCENARIOS!$N$23)</f>
        <v>0</v>
      </c>
      <c r="AJ55" s="15">
        <f t="shared" si="9"/>
        <v>0</v>
      </c>
      <c r="AL55" t="str">
        <f t="shared" si="10"/>
        <v>N</v>
      </c>
      <c r="AM55" s="21">
        <f t="shared" si="11"/>
        <v>134137.402965559</v>
      </c>
      <c r="BC55" s="2" t="str">
        <v>HND</v>
      </c>
      <c r="BD55" s="15">
        <f t="shared" si="18"/>
        <v>0</v>
      </c>
      <c r="BE55" s="15">
        <f t="shared" si="19"/>
        <v>50967.4662819768</v>
      </c>
      <c r="BF55" s="15">
        <f t="shared" si="20"/>
        <v>93014.5736699118</v>
      </c>
      <c r="BG55" s="15">
        <f t="shared" si="21"/>
        <v>226332.902041994</v>
      </c>
      <c r="BH55" s="15">
        <f t="shared" si="22"/>
        <v>367158.109570676</v>
      </c>
      <c r="BI55" s="15">
        <f t="shared" si="23"/>
        <v>558379.974561075</v>
      </c>
      <c r="BJ55" s="23"/>
      <c r="BM55" s="2" t="str">
        <v>Switzerland</v>
      </c>
      <c r="BN55" s="15">
        <f t="shared" si="24"/>
        <v>32578.7776</v>
      </c>
      <c r="BO55" s="15">
        <f t="shared" si="25"/>
        <v>110579.689627731</v>
      </c>
      <c r="BP55" s="15">
        <f t="shared" si="26"/>
        <v>312776.922559279</v>
      </c>
      <c r="BQ55" s="15">
        <f t="shared" si="27"/>
        <v>707756.757972446</v>
      </c>
      <c r="BR55" s="15">
        <f t="shared" si="28"/>
        <v>1067682.41159849</v>
      </c>
      <c r="BS55" s="15">
        <f t="shared" si="29"/>
        <v>1509980.81155175</v>
      </c>
    </row>
    <row r="56" ht="15" customHeight="1" spans="1:71">
      <c r="A56" s="6" t="s">
        <v>990</v>
      </c>
      <c r="B56" s="43" t="s">
        <v>461</v>
      </c>
      <c r="C56" s="44" t="s">
        <v>462</v>
      </c>
      <c r="D56" s="45" t="s">
        <v>366</v>
      </c>
      <c r="E56" s="10" t="s">
        <v>463</v>
      </c>
      <c r="F56" s="46" t="s">
        <v>930</v>
      </c>
      <c r="G56" s="45" t="s">
        <v>169</v>
      </c>
      <c r="H56" s="45" t="s">
        <v>234</v>
      </c>
      <c r="I56" s="46" t="s">
        <v>424</v>
      </c>
      <c r="J56" s="45" t="s">
        <v>173</v>
      </c>
      <c r="K56" s="45" t="s">
        <v>931</v>
      </c>
      <c r="L56" s="47" t="s">
        <v>302</v>
      </c>
      <c r="M56" s="13">
        <v>1333</v>
      </c>
      <c r="N56" s="14">
        <f t="shared" si="4"/>
        <v>3.65205479452055</v>
      </c>
      <c r="O56" s="15">
        <v>11200</v>
      </c>
      <c r="P56" s="15">
        <f t="shared" si="37"/>
        <v>14929600</v>
      </c>
      <c r="Q56" s="16">
        <f>IFERROR(VLOOKUP(G56,SCENARIOS!$A$13:$E$18,2,0),0.025)</f>
        <v>0.02</v>
      </c>
      <c r="R56" s="17">
        <f>IFERROR(VLOOKUP(L56,INPUTS!$A$107:$B$120,2,0),0.0082)</f>
        <v>0.0082</v>
      </c>
      <c r="S56" s="18">
        <f t="shared" si="38"/>
        <v>91.84</v>
      </c>
      <c r="T56" s="15">
        <f t="shared" si="39"/>
        <v>122422.72</v>
      </c>
      <c r="U56" s="15">
        <f>T56/INPUTS!$B$7*1000</f>
        <v>153028400</v>
      </c>
      <c r="V56" s="15">
        <f>T56*INPUTS!$B$6</f>
        <v>386855.7952</v>
      </c>
      <c r="W56" s="19" t="s">
        <v>396</v>
      </c>
      <c r="X56" s="19" t="s">
        <v>396</v>
      </c>
      <c r="Y56" s="20">
        <f>IFERROR(VLOOKUP(E56,INPUTS!$A$44:$B$103,2,0),0)</f>
        <v>0</v>
      </c>
      <c r="Z56" s="15">
        <f t="shared" si="3"/>
        <v>0</v>
      </c>
      <c r="AA56" s="20">
        <f>IFERROR(VLOOKUP(E56,INPUTS!$A$44:$C$103,3,0),SCENARIOS!$J$23)</f>
        <v>0</v>
      </c>
      <c r="AB56" s="15">
        <f t="shared" si="5"/>
        <v>0</v>
      </c>
      <c r="AC56" s="20">
        <f>IFERROR(VLOOKUP($E56,INPUTS!$A$44:$G$103,4,0),SCENARIOS!$K$23)</f>
        <v>0</v>
      </c>
      <c r="AD56" s="15">
        <f t="shared" si="6"/>
        <v>0</v>
      </c>
      <c r="AE56" s="20">
        <f>IFERROR(VLOOKUP($E56,INPUTS!$A$44:$G$103,5,0),SCENARIOS!$L$23)</f>
        <v>0</v>
      </c>
      <c r="AF56" s="15">
        <f t="shared" si="7"/>
        <v>0</v>
      </c>
      <c r="AG56" s="20">
        <f>IFERROR(VLOOKUP($E56,INPUTS!$A$44:$G$103,6,0),SCENARIOS!$M$23)</f>
        <v>0</v>
      </c>
      <c r="AH56" s="15">
        <f t="shared" si="8"/>
        <v>0</v>
      </c>
      <c r="AI56" s="20">
        <f>IFERROR(VLOOKUP($E56,INPUTS!$A$44:$G$103,7,0),SCENARIOS!$N$23)</f>
        <v>0</v>
      </c>
      <c r="AJ56" s="15">
        <f t="shared" si="9"/>
        <v>0</v>
      </c>
      <c r="AL56" t="str">
        <f t="shared" si="10"/>
        <v>N</v>
      </c>
      <c r="AM56" s="21">
        <f t="shared" si="11"/>
        <v>200847.448290677</v>
      </c>
      <c r="BC56" s="2" t="str">
        <v>HNL</v>
      </c>
      <c r="BD56" s="15">
        <f t="shared" si="18"/>
        <v>0</v>
      </c>
      <c r="BE56" s="15">
        <f t="shared" si="19"/>
        <v>0</v>
      </c>
      <c r="BF56" s="15">
        <f t="shared" si="20"/>
        <v>0</v>
      </c>
      <c r="BG56" s="15">
        <f t="shared" si="21"/>
        <v>0</v>
      </c>
      <c r="BH56" s="15">
        <f t="shared" si="22"/>
        <v>0</v>
      </c>
      <c r="BI56" s="15">
        <f t="shared" si="23"/>
        <v>0</v>
      </c>
      <c r="BJ56" s="23"/>
      <c r="BM56" s="2" t="str">
        <v>Taiwan</v>
      </c>
      <c r="BN56" s="15">
        <f t="shared" si="24"/>
        <v>0</v>
      </c>
      <c r="BO56" s="15">
        <f t="shared" si="25"/>
        <v>0</v>
      </c>
      <c r="BP56" s="15">
        <f t="shared" si="26"/>
        <v>0</v>
      </c>
      <c r="BQ56" s="15">
        <f t="shared" si="27"/>
        <v>0</v>
      </c>
      <c r="BR56" s="15">
        <f t="shared" si="28"/>
        <v>0</v>
      </c>
      <c r="BS56" s="15">
        <f t="shared" si="29"/>
        <v>0</v>
      </c>
    </row>
    <row r="57" ht="15" customHeight="1" spans="1:71">
      <c r="A57" s="24" t="s">
        <v>991</v>
      </c>
      <c r="B57" s="43" t="s">
        <v>461</v>
      </c>
      <c r="C57" s="44" t="s">
        <v>462</v>
      </c>
      <c r="D57" s="45" t="s">
        <v>366</v>
      </c>
      <c r="E57" s="10" t="s">
        <v>463</v>
      </c>
      <c r="F57" s="46" t="s">
        <v>930</v>
      </c>
      <c r="G57" s="45" t="s">
        <v>169</v>
      </c>
      <c r="H57" s="45" t="s">
        <v>242</v>
      </c>
      <c r="I57" s="46" t="s">
        <v>421</v>
      </c>
      <c r="J57" s="45" t="s">
        <v>173</v>
      </c>
      <c r="K57" s="45" t="s">
        <v>931</v>
      </c>
      <c r="L57" s="47" t="s">
        <v>302</v>
      </c>
      <c r="M57" s="13">
        <v>664</v>
      </c>
      <c r="N57" s="14">
        <f t="shared" si="4"/>
        <v>1.81917808219178</v>
      </c>
      <c r="O57" s="15">
        <v>14420</v>
      </c>
      <c r="P57" s="15">
        <f t="shared" si="37"/>
        <v>9574880</v>
      </c>
      <c r="Q57" s="16">
        <f>IFERROR(VLOOKUP(G57,SCENARIOS!$A$13:$E$18,2,0),0.025)</f>
        <v>0.02</v>
      </c>
      <c r="R57" s="17">
        <f>IFERROR(VLOOKUP(L57,INPUTS!$A$107:$B$120,2,0),0.0082)</f>
        <v>0.0082</v>
      </c>
      <c r="S57" s="30">
        <f t="shared" si="38"/>
        <v>118.244</v>
      </c>
      <c r="T57" s="15">
        <f t="shared" si="39"/>
        <v>78514.016</v>
      </c>
      <c r="U57" s="15">
        <f>T57/INPUTS!$B$7*1000</f>
        <v>98142520</v>
      </c>
      <c r="V57" s="15">
        <f>T57*INPUTS!$B$6</f>
        <v>248104.29056</v>
      </c>
      <c r="W57" s="19" t="s">
        <v>396</v>
      </c>
      <c r="X57" s="19" t="s">
        <v>396</v>
      </c>
      <c r="Y57" s="20">
        <f>IFERROR(VLOOKUP(E57,INPUTS!$A$44:$B$103,2,0),0)</f>
        <v>0</v>
      </c>
      <c r="Z57" s="15">
        <f t="shared" si="3"/>
        <v>0</v>
      </c>
      <c r="AA57" s="20">
        <f>IFERROR(VLOOKUP(E57,INPUTS!$A$44:$C$103,3,0),SCENARIOS!$J$23)</f>
        <v>0</v>
      </c>
      <c r="AB57" s="15">
        <f t="shared" si="5"/>
        <v>0</v>
      </c>
      <c r="AC57" s="20">
        <f>IFERROR(VLOOKUP($E57,INPUTS!$A$44:$G$103,4,0),SCENARIOS!$K$23)</f>
        <v>0</v>
      </c>
      <c r="AD57" s="15">
        <f t="shared" si="6"/>
        <v>0</v>
      </c>
      <c r="AE57" s="20">
        <f>IFERROR(VLOOKUP($E57,INPUTS!$A$44:$G$103,5,0),SCENARIOS!$L$23)</f>
        <v>0</v>
      </c>
      <c r="AF57" s="15">
        <f t="shared" si="7"/>
        <v>0</v>
      </c>
      <c r="AG57" s="20">
        <f>IFERROR(VLOOKUP($E57,INPUTS!$A$44:$G$103,6,0),SCENARIOS!$M$23)</f>
        <v>0</v>
      </c>
      <c r="AH57" s="15">
        <f t="shared" si="8"/>
        <v>0</v>
      </c>
      <c r="AI57" s="20">
        <f>IFERROR(VLOOKUP($E57,INPUTS!$A$44:$G$103,7,0),SCENARIOS!$N$23)</f>
        <v>0</v>
      </c>
      <c r="AJ57" s="15">
        <f t="shared" si="9"/>
        <v>0</v>
      </c>
      <c r="AL57" t="str">
        <f t="shared" si="10"/>
        <v>N</v>
      </c>
      <c r="AM57" s="21">
        <f t="shared" si="11"/>
        <v>128810.5652991</v>
      </c>
      <c r="BC57" s="2" t="str">
        <v>IAH</v>
      </c>
      <c r="BD57" s="15">
        <f t="shared" si="18"/>
        <v>0</v>
      </c>
      <c r="BE57" s="15">
        <f t="shared" si="19"/>
        <v>0</v>
      </c>
      <c r="BF57" s="15">
        <f t="shared" si="20"/>
        <v>0</v>
      </c>
      <c r="BG57" s="15">
        <f t="shared" si="21"/>
        <v>0</v>
      </c>
      <c r="BH57" s="15">
        <f t="shared" si="22"/>
        <v>0</v>
      </c>
      <c r="BI57" s="15">
        <f t="shared" si="23"/>
        <v>0</v>
      </c>
      <c r="BJ57" s="23"/>
      <c r="BM57" s="2" t="str">
        <v>Thailand</v>
      </c>
      <c r="BN57" s="15">
        <f t="shared" si="24"/>
        <v>0</v>
      </c>
      <c r="BO57" s="15">
        <f t="shared" si="25"/>
        <v>0</v>
      </c>
      <c r="BP57" s="15">
        <f t="shared" si="26"/>
        <v>0</v>
      </c>
      <c r="BQ57" s="15">
        <f t="shared" si="27"/>
        <v>0</v>
      </c>
      <c r="BR57" s="15">
        <f t="shared" si="28"/>
        <v>0</v>
      </c>
      <c r="BS57" s="15">
        <f t="shared" si="29"/>
        <v>0</v>
      </c>
    </row>
    <row r="58" ht="15" customHeight="1" spans="1:71">
      <c r="A58" s="6" t="s">
        <v>992</v>
      </c>
      <c r="B58" s="43" t="s">
        <v>461</v>
      </c>
      <c r="C58" s="44" t="s">
        <v>462</v>
      </c>
      <c r="D58" s="45" t="s">
        <v>366</v>
      </c>
      <c r="E58" s="10" t="s">
        <v>463</v>
      </c>
      <c r="F58" s="46" t="s">
        <v>930</v>
      </c>
      <c r="G58" s="45" t="s">
        <v>169</v>
      </c>
      <c r="H58" s="45" t="s">
        <v>452</v>
      </c>
      <c r="I58" s="46" t="s">
        <v>451</v>
      </c>
      <c r="J58" s="45" t="s">
        <v>181</v>
      </c>
      <c r="K58" s="45" t="s">
        <v>931</v>
      </c>
      <c r="L58" s="47" t="s">
        <v>302</v>
      </c>
      <c r="M58" s="13">
        <v>1333</v>
      </c>
      <c r="N58" s="14">
        <f t="shared" si="4"/>
        <v>3.65205479452055</v>
      </c>
      <c r="O58" s="15">
        <v>9700</v>
      </c>
      <c r="P58" s="15">
        <f t="shared" si="37"/>
        <v>12930100</v>
      </c>
      <c r="Q58" s="16">
        <f>IFERROR(VLOOKUP(G58,SCENARIOS!$A$13:$E$18,2,0),0.025)</f>
        <v>0.02</v>
      </c>
      <c r="R58" s="17">
        <f>IFERROR(VLOOKUP(L58,INPUTS!$A$107:$B$120,2,0),0.0082)</f>
        <v>0.0082</v>
      </c>
      <c r="S58" s="18">
        <f t="shared" si="38"/>
        <v>79.54</v>
      </c>
      <c r="T58" s="15">
        <f t="shared" si="39"/>
        <v>106026.82</v>
      </c>
      <c r="U58" s="15">
        <f>T58/INPUTS!$B$7*1000</f>
        <v>132533525</v>
      </c>
      <c r="V58" s="15">
        <f>T58*INPUTS!$B$6</f>
        <v>335044.7512</v>
      </c>
      <c r="W58" s="19" t="s">
        <v>396</v>
      </c>
      <c r="X58" s="19" t="s">
        <v>396</v>
      </c>
      <c r="Y58" s="20">
        <f>IFERROR(VLOOKUP(E58,INPUTS!$A$44:$B$103,2,0),0)</f>
        <v>0</v>
      </c>
      <c r="Z58" s="15">
        <f t="shared" si="3"/>
        <v>0</v>
      </c>
      <c r="AA58" s="20">
        <f>IFERROR(VLOOKUP(E58,INPUTS!$A$44:$C$103,3,0),SCENARIOS!$J$23)</f>
        <v>0</v>
      </c>
      <c r="AB58" s="15">
        <f t="shared" si="5"/>
        <v>0</v>
      </c>
      <c r="AC58" s="20">
        <f>IFERROR(VLOOKUP($E58,INPUTS!$A$44:$G$103,4,0),SCENARIOS!$K$23)</f>
        <v>0</v>
      </c>
      <c r="AD58" s="15">
        <f t="shared" si="6"/>
        <v>0</v>
      </c>
      <c r="AE58" s="20">
        <f>IFERROR(VLOOKUP($E58,INPUTS!$A$44:$G$103,5,0),SCENARIOS!$L$23)</f>
        <v>0</v>
      </c>
      <c r="AF58" s="15">
        <f t="shared" si="7"/>
        <v>0</v>
      </c>
      <c r="AG58" s="20">
        <f>IFERROR(VLOOKUP($E58,INPUTS!$A$44:$G$103,6,0),SCENARIOS!$M$23)</f>
        <v>0</v>
      </c>
      <c r="AH58" s="15">
        <f t="shared" si="8"/>
        <v>0</v>
      </c>
      <c r="AI58" s="20">
        <f>IFERROR(VLOOKUP($E58,INPUTS!$A$44:$G$103,7,0),SCENARIOS!$N$23)</f>
        <v>0</v>
      </c>
      <c r="AJ58" s="15">
        <f t="shared" si="9"/>
        <v>0</v>
      </c>
      <c r="AL58" t="str">
        <f t="shared" si="10"/>
        <v>N</v>
      </c>
      <c r="AM58" s="21">
        <f t="shared" si="11"/>
        <v>173948.236466033</v>
      </c>
      <c r="BC58" s="2" t="str">
        <v>ICN</v>
      </c>
      <c r="BD58" s="15">
        <f t="shared" si="18"/>
        <v>0</v>
      </c>
      <c r="BE58" s="15">
        <f t="shared" si="19"/>
        <v>0</v>
      </c>
      <c r="BF58" s="15">
        <f t="shared" si="20"/>
        <v>0</v>
      </c>
      <c r="BG58" s="15">
        <f t="shared" si="21"/>
        <v>0</v>
      </c>
      <c r="BH58" s="15">
        <f t="shared" si="22"/>
        <v>0</v>
      </c>
      <c r="BI58" s="15">
        <f t="shared" si="23"/>
        <v>0</v>
      </c>
      <c r="BJ58" s="23"/>
      <c r="BM58" s="2" t="str">
        <v>Turkey</v>
      </c>
      <c r="BN58" s="15">
        <f t="shared" si="24"/>
        <v>0</v>
      </c>
      <c r="BO58" s="15">
        <f t="shared" si="25"/>
        <v>0</v>
      </c>
      <c r="BP58" s="15">
        <f t="shared" si="26"/>
        <v>0</v>
      </c>
      <c r="BQ58" s="15">
        <f t="shared" si="27"/>
        <v>0</v>
      </c>
      <c r="BR58" s="15">
        <f t="shared" si="28"/>
        <v>0</v>
      </c>
      <c r="BS58" s="15">
        <f t="shared" si="29"/>
        <v>0</v>
      </c>
    </row>
    <row r="59" ht="15" customHeight="1" spans="1:71">
      <c r="A59" s="24" t="s">
        <v>993</v>
      </c>
      <c r="B59" s="43" t="s">
        <v>461</v>
      </c>
      <c r="C59" s="44" t="s">
        <v>462</v>
      </c>
      <c r="D59" s="45" t="s">
        <v>366</v>
      </c>
      <c r="E59" s="10" t="s">
        <v>463</v>
      </c>
      <c r="F59" s="46" t="s">
        <v>930</v>
      </c>
      <c r="G59" s="45" t="s">
        <v>169</v>
      </c>
      <c r="H59" s="45" t="s">
        <v>440</v>
      </c>
      <c r="I59" s="46" t="s">
        <v>439</v>
      </c>
      <c r="J59" s="45" t="s">
        <v>177</v>
      </c>
      <c r="K59" s="45" t="s">
        <v>931</v>
      </c>
      <c r="L59" s="47" t="s">
        <v>302</v>
      </c>
      <c r="M59" s="13">
        <v>1333</v>
      </c>
      <c r="N59" s="14">
        <f t="shared" si="4"/>
        <v>3.65205479452055</v>
      </c>
      <c r="O59" s="15">
        <v>12030</v>
      </c>
      <c r="P59" s="15">
        <f t="shared" si="37"/>
        <v>16035990</v>
      </c>
      <c r="Q59" s="16">
        <f>IFERROR(VLOOKUP(G59,SCENARIOS!$A$13:$E$18,2,0),0.025)</f>
        <v>0.02</v>
      </c>
      <c r="R59" s="17">
        <f>IFERROR(VLOOKUP(L59,INPUTS!$A$107:$B$120,2,0),0.0082)</f>
        <v>0.0082</v>
      </c>
      <c r="S59" s="30">
        <f t="shared" si="38"/>
        <v>98.646</v>
      </c>
      <c r="T59" s="15">
        <f t="shared" si="39"/>
        <v>131495.118</v>
      </c>
      <c r="U59" s="15">
        <f>T59/INPUTS!$B$7*1000</f>
        <v>164368897.5</v>
      </c>
      <c r="V59" s="15">
        <f>T59*INPUTS!$B$6</f>
        <v>415524.57288</v>
      </c>
      <c r="W59" s="19" t="s">
        <v>396</v>
      </c>
      <c r="X59" s="19" t="s">
        <v>396</v>
      </c>
      <c r="Y59" s="20">
        <f>IFERROR(VLOOKUP(E59,INPUTS!$A$44:$B$103,2,0),0)</f>
        <v>0</v>
      </c>
      <c r="Z59" s="15">
        <f t="shared" si="3"/>
        <v>0</v>
      </c>
      <c r="AA59" s="20">
        <f>IFERROR(VLOOKUP(E59,INPUTS!$A$44:$C$103,3,0),SCENARIOS!$J$23)</f>
        <v>0</v>
      </c>
      <c r="AB59" s="15">
        <f t="shared" si="5"/>
        <v>0</v>
      </c>
      <c r="AC59" s="20">
        <f>IFERROR(VLOOKUP($E59,INPUTS!$A$44:$G$103,4,0),SCENARIOS!$K$23)</f>
        <v>0</v>
      </c>
      <c r="AD59" s="15">
        <f t="shared" si="6"/>
        <v>0</v>
      </c>
      <c r="AE59" s="20">
        <f>IFERROR(VLOOKUP($E59,INPUTS!$A$44:$G$103,5,0),SCENARIOS!$L$23)</f>
        <v>0</v>
      </c>
      <c r="AF59" s="15">
        <f t="shared" si="7"/>
        <v>0</v>
      </c>
      <c r="AG59" s="20">
        <f>IFERROR(VLOOKUP($E59,INPUTS!$A$44:$G$103,6,0),SCENARIOS!$M$23)</f>
        <v>0</v>
      </c>
      <c r="AH59" s="15">
        <f t="shared" si="8"/>
        <v>0</v>
      </c>
      <c r="AI59" s="20">
        <f>IFERROR(VLOOKUP($E59,INPUTS!$A$44:$G$103,7,0),SCENARIOS!$N$23)</f>
        <v>0</v>
      </c>
      <c r="AJ59" s="15">
        <f t="shared" si="9"/>
        <v>0</v>
      </c>
      <c r="AL59" t="str">
        <f t="shared" si="10"/>
        <v>N</v>
      </c>
      <c r="AM59" s="21">
        <f t="shared" si="11"/>
        <v>215731.678833647</v>
      </c>
      <c r="BC59" s="2" t="str">
        <v>IND</v>
      </c>
      <c r="BD59" s="15">
        <f t="shared" si="18"/>
        <v>0</v>
      </c>
      <c r="BE59" s="15">
        <f t="shared" si="19"/>
        <v>0</v>
      </c>
      <c r="BF59" s="15">
        <f t="shared" si="20"/>
        <v>0</v>
      </c>
      <c r="BG59" s="15">
        <f t="shared" si="21"/>
        <v>0</v>
      </c>
      <c r="BH59" s="15">
        <f t="shared" si="22"/>
        <v>0</v>
      </c>
      <c r="BI59" s="15">
        <f t="shared" si="23"/>
        <v>0</v>
      </c>
      <c r="BJ59" s="23"/>
      <c r="BM59" s="2" t="str">
        <v>UAE</v>
      </c>
      <c r="BN59" s="15">
        <f t="shared" si="24"/>
        <v>0</v>
      </c>
      <c r="BO59" s="15">
        <f t="shared" si="25"/>
        <v>0</v>
      </c>
      <c r="BP59" s="15">
        <f t="shared" si="26"/>
        <v>0</v>
      </c>
      <c r="BQ59" s="15">
        <f t="shared" si="27"/>
        <v>0</v>
      </c>
      <c r="BR59" s="15">
        <f t="shared" si="28"/>
        <v>0</v>
      </c>
      <c r="BS59" s="15">
        <f t="shared" si="29"/>
        <v>0</v>
      </c>
    </row>
    <row r="60" ht="15" customHeight="1" spans="1:71">
      <c r="A60" s="6" t="s">
        <v>994</v>
      </c>
      <c r="B60" s="43" t="s">
        <v>461</v>
      </c>
      <c r="C60" s="44" t="s">
        <v>462</v>
      </c>
      <c r="D60" s="45" t="s">
        <v>366</v>
      </c>
      <c r="E60" s="10" t="s">
        <v>263</v>
      </c>
      <c r="F60" s="46" t="s">
        <v>930</v>
      </c>
      <c r="G60" s="45" t="s">
        <v>169</v>
      </c>
      <c r="H60" s="45" t="s">
        <v>234</v>
      </c>
      <c r="I60" s="46" t="s">
        <v>424</v>
      </c>
      <c r="J60" s="45" t="s">
        <v>173</v>
      </c>
      <c r="K60" s="45" t="s">
        <v>931</v>
      </c>
      <c r="L60" s="47" t="s">
        <v>305</v>
      </c>
      <c r="M60" s="13">
        <v>2665</v>
      </c>
      <c r="N60" s="14">
        <f t="shared" si="4"/>
        <v>7.3013698630137</v>
      </c>
      <c r="O60" s="15">
        <v>5650</v>
      </c>
      <c r="P60" s="15">
        <f t="shared" si="37"/>
        <v>15057250</v>
      </c>
      <c r="Q60" s="16">
        <f>IFERROR(VLOOKUP(G60,SCENARIOS!$A$13:$E$18,2,0),0.025)</f>
        <v>0.02</v>
      </c>
      <c r="R60" s="17">
        <f>IFERROR(VLOOKUP(L60,INPUTS!$A$107:$B$120,2,0),0.0082)</f>
        <v>0.0096</v>
      </c>
      <c r="S60" s="18">
        <f t="shared" si="38"/>
        <v>54.24</v>
      </c>
      <c r="T60" s="15">
        <f t="shared" si="39"/>
        <v>144549.6</v>
      </c>
      <c r="U60" s="15">
        <f>T60/INPUTS!$B$7*1000</f>
        <v>180687000</v>
      </c>
      <c r="V60" s="15">
        <f>T60*INPUTS!$B$6</f>
        <v>456776.736</v>
      </c>
      <c r="W60" s="19" t="s">
        <v>396</v>
      </c>
      <c r="X60" s="19" t="s">
        <v>396</v>
      </c>
      <c r="Y60" s="20">
        <f>IFERROR(VLOOKUP(E60,INPUTS!$A$44:$B$103,2,0),0)</f>
        <v>0.005</v>
      </c>
      <c r="Z60" s="15">
        <f t="shared" si="3"/>
        <v>722.748</v>
      </c>
      <c r="AA60" s="20">
        <f>IFERROR(VLOOKUP(E60,INPUTS!$A$44:$C$103,3,0),SCENARIOS!$J$23)</f>
        <v>0.03</v>
      </c>
      <c r="AB60" s="15">
        <f t="shared" si="5"/>
        <v>4787.83315410716</v>
      </c>
      <c r="AC60" s="20">
        <f>IFERROR(VLOOKUP($E60,INPUTS!$A$44:$G$103,4,0),SCENARIOS!$K$23)</f>
        <v>0.1</v>
      </c>
      <c r="AD60" s="15">
        <f t="shared" si="6"/>
        <v>17620.5155812474</v>
      </c>
      <c r="AE60" s="20">
        <f>IFERROR(VLOOKUP($E60,INPUTS!$A$44:$G$103,5,0),SCENARIOS!$L$23)</f>
        <v>0.2</v>
      </c>
      <c r="AF60" s="15">
        <f t="shared" si="7"/>
        <v>38908.9459914835</v>
      </c>
      <c r="AG60" s="20">
        <f>IFERROR(VLOOKUP($E60,INPUTS!$A$44:$G$103,6,0),SCENARIOS!$M$23)</f>
        <v>0.3</v>
      </c>
      <c r="AH60" s="15">
        <f t="shared" si="8"/>
        <v>64437.9305129138</v>
      </c>
      <c r="AI60" s="20">
        <f>IFERROR(VLOOKUP($E60,INPUTS!$A$44:$G$103,7,0),SCENARIOS!$N$23)</f>
        <v>0.4</v>
      </c>
      <c r="AJ60" s="15">
        <f t="shared" si="9"/>
        <v>94859.5761029915</v>
      </c>
      <c r="AL60" t="str">
        <f t="shared" si="10"/>
        <v>N</v>
      </c>
      <c r="AM60" s="21">
        <f t="shared" si="11"/>
        <v>237148.940257479</v>
      </c>
      <c r="BC60" s="2" t="str">
        <v>IST</v>
      </c>
      <c r="BD60" s="15">
        <f t="shared" si="18"/>
        <v>0</v>
      </c>
      <c r="BE60" s="15">
        <f t="shared" si="19"/>
        <v>0</v>
      </c>
      <c r="BF60" s="15">
        <f t="shared" si="20"/>
        <v>0</v>
      </c>
      <c r="BG60" s="15">
        <f t="shared" si="21"/>
        <v>0</v>
      </c>
      <c r="BH60" s="15">
        <f t="shared" si="22"/>
        <v>0</v>
      </c>
      <c r="BI60" s="15">
        <f t="shared" si="23"/>
        <v>0</v>
      </c>
      <c r="BJ60" s="23"/>
      <c r="BM60" s="2" t="str">
        <v>United Kingdom</v>
      </c>
      <c r="BN60" s="15">
        <f t="shared" si="24"/>
        <v>194969.07059</v>
      </c>
      <c r="BO60" s="15">
        <f t="shared" si="25"/>
        <v>1102948.03862589</v>
      </c>
      <c r="BP60" s="15">
        <f t="shared" si="26"/>
        <v>1871826.70393941</v>
      </c>
      <c r="BQ60" s="15">
        <f t="shared" si="27"/>
        <v>4235600.21189007</v>
      </c>
      <c r="BR60" s="15">
        <f t="shared" si="28"/>
        <v>6389590.48833825</v>
      </c>
      <c r="BS60" s="15">
        <f t="shared" si="29"/>
        <v>9036543.94439214</v>
      </c>
    </row>
    <row r="61" ht="15" customHeight="1" spans="1:71">
      <c r="A61" s="24" t="s">
        <v>995</v>
      </c>
      <c r="B61" s="43" t="s">
        <v>461</v>
      </c>
      <c r="C61" s="44" t="s">
        <v>462</v>
      </c>
      <c r="D61" s="45" t="s">
        <v>366</v>
      </c>
      <c r="E61" s="10" t="s">
        <v>1009</v>
      </c>
      <c r="F61" s="46" t="s">
        <v>930</v>
      </c>
      <c r="G61" s="45" t="s">
        <v>169</v>
      </c>
      <c r="H61" s="45" t="s">
        <v>469</v>
      </c>
      <c r="I61" s="46" t="s">
        <v>391</v>
      </c>
      <c r="J61" s="45" t="s">
        <v>165</v>
      </c>
      <c r="K61" s="45" t="s">
        <v>931</v>
      </c>
      <c r="L61" s="47" t="s">
        <v>302</v>
      </c>
      <c r="M61" s="13">
        <v>1333</v>
      </c>
      <c r="N61" s="14">
        <f t="shared" si="4"/>
        <v>3.65205479452055</v>
      </c>
      <c r="O61" s="15">
        <v>7580</v>
      </c>
      <c r="P61" s="15">
        <f t="shared" si="37"/>
        <v>10104140</v>
      </c>
      <c r="Q61" s="16">
        <f>IFERROR(VLOOKUP(G61,SCENARIOS!$A$13:$E$18,2,0),0.025)</f>
        <v>0.02</v>
      </c>
      <c r="R61" s="17">
        <f>IFERROR(VLOOKUP(L61,INPUTS!$A$107:$B$120,2,0),0.0082)</f>
        <v>0.0082</v>
      </c>
      <c r="S61" s="30">
        <f t="shared" si="38"/>
        <v>62.156</v>
      </c>
      <c r="T61" s="15">
        <f t="shared" si="39"/>
        <v>82853.948</v>
      </c>
      <c r="U61" s="15">
        <f>T61/INPUTS!$B$7*1000</f>
        <v>103567435</v>
      </c>
      <c r="V61" s="15">
        <f>T61*INPUTS!$B$6</f>
        <v>261818.47568</v>
      </c>
      <c r="W61" s="19" t="s">
        <v>396</v>
      </c>
      <c r="X61" s="19" t="s">
        <v>396</v>
      </c>
      <c r="Y61" s="20">
        <f>IFERROR(VLOOKUP(E61,INPUTS!$A$44:$B$103,2,0),0)</f>
        <v>0</v>
      </c>
      <c r="Z61" s="15">
        <f t="shared" si="3"/>
        <v>0</v>
      </c>
      <c r="AA61" s="20">
        <f>IFERROR(VLOOKUP(E61,INPUTS!$A$44:$C$103,3,0),SCENARIOS!$J$23)</f>
        <v>0</v>
      </c>
      <c r="AB61" s="15">
        <f t="shared" si="5"/>
        <v>0</v>
      </c>
      <c r="AC61" s="20">
        <f>IFERROR(VLOOKUP($E61,INPUTS!$A$44:$G$103,4,0),SCENARIOS!$K$23)</f>
        <v>0</v>
      </c>
      <c r="AD61" s="15">
        <f t="shared" si="6"/>
        <v>0</v>
      </c>
      <c r="AE61" s="20">
        <f>IFERROR(VLOOKUP($E61,INPUTS!$A$44:$G$103,5,0),SCENARIOS!$L$23)</f>
        <v>0</v>
      </c>
      <c r="AF61" s="15">
        <f t="shared" si="7"/>
        <v>0</v>
      </c>
      <c r="AG61" s="20">
        <f>IFERROR(VLOOKUP($E61,INPUTS!$A$44:$G$103,6,0),SCENARIOS!$M$23)</f>
        <v>0</v>
      </c>
      <c r="AH61" s="15">
        <f t="shared" si="8"/>
        <v>0</v>
      </c>
      <c r="AI61" s="20">
        <f>IFERROR(VLOOKUP($E61,INPUTS!$A$44:$G$103,7,0),SCENARIOS!$N$23)</f>
        <v>0</v>
      </c>
      <c r="AJ61" s="15">
        <f t="shared" si="9"/>
        <v>0</v>
      </c>
      <c r="AL61" t="str">
        <f t="shared" si="10"/>
        <v>N</v>
      </c>
      <c r="AM61" s="21">
        <f t="shared" si="11"/>
        <v>135930.683753869</v>
      </c>
      <c r="BC61" s="2" t="str">
        <v>JED</v>
      </c>
      <c r="BD61" s="15">
        <f t="shared" si="18"/>
        <v>0</v>
      </c>
      <c r="BE61" s="15">
        <f t="shared" si="19"/>
        <v>0</v>
      </c>
      <c r="BF61" s="15">
        <f t="shared" si="20"/>
        <v>0</v>
      </c>
      <c r="BG61" s="15">
        <f t="shared" si="21"/>
        <v>0</v>
      </c>
      <c r="BH61" s="15">
        <f t="shared" si="22"/>
        <v>0</v>
      </c>
      <c r="BI61" s="15">
        <f t="shared" si="23"/>
        <v>0</v>
      </c>
      <c r="BJ61" s="23"/>
      <c r="BM61" s="2" t="str">
        <v>United States</v>
      </c>
      <c r="BN61" s="15">
        <f t="shared" si="24"/>
        <v>80709.69717</v>
      </c>
      <c r="BO61" s="15">
        <f t="shared" si="25"/>
        <v>534660.163664894</v>
      </c>
      <c r="BP61" s="15">
        <f t="shared" si="26"/>
        <v>1967693.40979393</v>
      </c>
      <c r="BQ61" s="15">
        <f t="shared" si="27"/>
        <v>4344985.04067326</v>
      </c>
      <c r="BR61" s="15">
        <f t="shared" si="28"/>
        <v>7195821.86039778</v>
      </c>
      <c r="BS61" s="15">
        <f t="shared" si="29"/>
        <v>10593025.0390828</v>
      </c>
    </row>
    <row r="62" ht="15" customHeight="1" spans="1:71">
      <c r="A62" s="6" t="s">
        <v>996</v>
      </c>
      <c r="B62" s="43" t="s">
        <v>465</v>
      </c>
      <c r="C62" s="44" t="s">
        <v>466</v>
      </c>
      <c r="D62" s="45" t="s">
        <v>366</v>
      </c>
      <c r="E62" s="10" t="s">
        <v>259</v>
      </c>
      <c r="F62" s="46" t="s">
        <v>930</v>
      </c>
      <c r="G62" s="45" t="s">
        <v>169</v>
      </c>
      <c r="H62" s="45" t="s">
        <v>469</v>
      </c>
      <c r="I62" s="46" t="s">
        <v>391</v>
      </c>
      <c r="J62" s="45" t="s">
        <v>165</v>
      </c>
      <c r="K62" s="45" t="s">
        <v>931</v>
      </c>
      <c r="L62" s="47" t="s">
        <v>305</v>
      </c>
      <c r="M62" s="13">
        <v>1333</v>
      </c>
      <c r="N62" s="14">
        <f t="shared" si="4"/>
        <v>3.65205479452055</v>
      </c>
      <c r="O62" s="15">
        <v>7390</v>
      </c>
      <c r="P62" s="15">
        <f t="shared" si="37"/>
        <v>9850870</v>
      </c>
      <c r="Q62" s="16">
        <f>IFERROR(VLOOKUP(G62,SCENARIOS!$A$13:$E$18,2,0),0.025)</f>
        <v>0.02</v>
      </c>
      <c r="R62" s="17">
        <f>IFERROR(VLOOKUP(L62,INPUTS!$A$107:$B$120,2,0),0.0082)</f>
        <v>0.0096</v>
      </c>
      <c r="S62" s="18">
        <f t="shared" si="38"/>
        <v>70.944</v>
      </c>
      <c r="T62" s="15">
        <f t="shared" si="39"/>
        <v>94568.352</v>
      </c>
      <c r="U62" s="15">
        <f>T62/INPUTS!$B$7*1000</f>
        <v>118210440</v>
      </c>
      <c r="V62" s="15">
        <f>T62*INPUTS!$B$6</f>
        <v>298835.99232</v>
      </c>
      <c r="W62" s="19" t="s">
        <v>396</v>
      </c>
      <c r="X62" s="19" t="s">
        <v>396</v>
      </c>
      <c r="Y62" s="20">
        <f>IFERROR(VLOOKUP(E62,INPUTS!$A$44:$B$103,2,0),0)</f>
        <v>0.005</v>
      </c>
      <c r="Z62" s="15">
        <f t="shared" si="3"/>
        <v>472.84176</v>
      </c>
      <c r="AA62" s="20">
        <f>IFERROR(VLOOKUP(E62,INPUTS!$A$44:$C$103,3,0),SCENARIOS!$J$23)</f>
        <v>0.03</v>
      </c>
      <c r="AB62" s="15">
        <f t="shared" si="5"/>
        <v>3132.33306100381</v>
      </c>
      <c r="AC62" s="20">
        <f>IFERROR(VLOOKUP($E62,INPUTS!$A$44:$G$103,4,0),SCENARIOS!$K$23)</f>
        <v>0.1</v>
      </c>
      <c r="AD62" s="15">
        <f t="shared" si="6"/>
        <v>11527.82933961</v>
      </c>
      <c r="AE62" s="20">
        <f>IFERROR(VLOOKUP($E62,INPUTS!$A$44:$G$103,5,0),SCENARIOS!$L$23)</f>
        <v>0.2</v>
      </c>
      <c r="AF62" s="15">
        <f t="shared" si="7"/>
        <v>25455.3101528583</v>
      </c>
      <c r="AG62" s="20">
        <f>IFERROR(VLOOKUP($E62,INPUTS!$A$44:$G$103,6,0),SCENARIOS!$M$23)</f>
        <v>0.3</v>
      </c>
      <c r="AH62" s="15">
        <f t="shared" si="8"/>
        <v>42157.0789189093</v>
      </c>
      <c r="AI62" s="20">
        <f>IFERROR(VLOOKUP($E62,INPUTS!$A$44:$G$103,7,0),SCENARIOS!$N$23)</f>
        <v>0.4</v>
      </c>
      <c r="AJ62" s="15">
        <f t="shared" si="9"/>
        <v>62059.7620711402</v>
      </c>
      <c r="AL62" t="str">
        <f t="shared" si="10"/>
        <v>N</v>
      </c>
      <c r="AM62" s="21">
        <f t="shared" si="11"/>
        <v>155149.405177851</v>
      </c>
      <c r="BC62" s="2" t="str">
        <v>JFK</v>
      </c>
      <c r="BD62" s="15">
        <f t="shared" si="18"/>
        <v>9933.036165</v>
      </c>
      <c r="BE62" s="15">
        <f t="shared" si="19"/>
        <v>65801.2472836071</v>
      </c>
      <c r="BF62" s="15">
        <f t="shared" si="20"/>
        <v>242166.313174822</v>
      </c>
      <c r="BG62" s="15">
        <f t="shared" si="21"/>
        <v>534742.355116081</v>
      </c>
      <c r="BH62" s="15">
        <f t="shared" si="22"/>
        <v>885598.153412434</v>
      </c>
      <c r="BI62" s="15">
        <f t="shared" si="23"/>
        <v>1303695.89404272</v>
      </c>
      <c r="BJ62" s="23"/>
      <c r="BM62" s="2" t="str">
        <v>Vietnam</v>
      </c>
      <c r="BN62" s="15">
        <f t="shared" si="24"/>
        <v>0</v>
      </c>
      <c r="BO62" s="15">
        <f t="shared" si="25"/>
        <v>0</v>
      </c>
      <c r="BP62" s="15">
        <f t="shared" si="26"/>
        <v>0</v>
      </c>
      <c r="BQ62" s="15">
        <f t="shared" si="27"/>
        <v>0</v>
      </c>
      <c r="BR62" s="15">
        <f t="shared" si="28"/>
        <v>0</v>
      </c>
      <c r="BS62" s="15">
        <f t="shared" si="29"/>
        <v>0</v>
      </c>
    </row>
    <row r="63" ht="15" customHeight="1" spans="1:71">
      <c r="A63" s="24" t="s">
        <v>997</v>
      </c>
      <c r="B63" s="43" t="s">
        <v>465</v>
      </c>
      <c r="C63" s="44" t="s">
        <v>466</v>
      </c>
      <c r="D63" s="45" t="s">
        <v>366</v>
      </c>
      <c r="E63" s="10" t="s">
        <v>259</v>
      </c>
      <c r="F63" s="46" t="s">
        <v>930</v>
      </c>
      <c r="G63" s="45" t="s">
        <v>169</v>
      </c>
      <c r="H63" s="45" t="s">
        <v>428</v>
      </c>
      <c r="I63" s="46" t="s">
        <v>427</v>
      </c>
      <c r="J63" s="45" t="s">
        <v>173</v>
      </c>
      <c r="K63" s="45" t="s">
        <v>931</v>
      </c>
      <c r="L63" s="47" t="s">
        <v>305</v>
      </c>
      <c r="M63" s="13">
        <v>1333</v>
      </c>
      <c r="N63" s="14">
        <f t="shared" si="4"/>
        <v>3.65205479452055</v>
      </c>
      <c r="O63" s="15">
        <v>14200</v>
      </c>
      <c r="P63" s="15">
        <f t="shared" si="37"/>
        <v>18928600</v>
      </c>
      <c r="Q63" s="16">
        <f>IFERROR(VLOOKUP(G63,SCENARIOS!$A$13:$E$18,2,0),0.025)</f>
        <v>0.02</v>
      </c>
      <c r="R63" s="17">
        <f>IFERROR(VLOOKUP(L63,INPUTS!$A$107:$B$120,2,0),0.0082)</f>
        <v>0.0096</v>
      </c>
      <c r="S63" s="30">
        <f t="shared" si="38"/>
        <v>136.32</v>
      </c>
      <c r="T63" s="15">
        <f t="shared" si="39"/>
        <v>181714.56</v>
      </c>
      <c r="U63" s="15">
        <f>T63/INPUTS!$B$7*1000</f>
        <v>227143200</v>
      </c>
      <c r="V63" s="15">
        <f>T63*INPUTS!$B$6</f>
        <v>574218.0096</v>
      </c>
      <c r="W63" s="19" t="s">
        <v>396</v>
      </c>
      <c r="X63" s="19" t="s">
        <v>396</v>
      </c>
      <c r="Y63" s="20">
        <f>IFERROR(VLOOKUP(E63,INPUTS!$A$44:$B$103,2,0),0)</f>
        <v>0.005</v>
      </c>
      <c r="Z63" s="15">
        <f t="shared" si="3"/>
        <v>908.5728</v>
      </c>
      <c r="AA63" s="20">
        <f>IFERROR(VLOOKUP(E63,INPUTS!$A$44:$C$103,3,0),SCENARIOS!$J$23)</f>
        <v>0.03</v>
      </c>
      <c r="AB63" s="15">
        <f t="shared" si="5"/>
        <v>6018.82672073804</v>
      </c>
      <c r="AC63" s="20">
        <f>IFERROR(VLOOKUP($E63,INPUTS!$A$44:$G$103,4,0),SCENARIOS!$K$23)</f>
        <v>0.1</v>
      </c>
      <c r="AD63" s="15">
        <f t="shared" si="6"/>
        <v>22150.9034671803</v>
      </c>
      <c r="AE63" s="20">
        <f>IFERROR(VLOOKUP($E63,INPUTS!$A$44:$G$103,5,0),SCENARIOS!$L$23)</f>
        <v>0.2</v>
      </c>
      <c r="AF63" s="15">
        <f t="shared" si="7"/>
        <v>48912.7745833001</v>
      </c>
      <c r="AG63" s="20">
        <f>IFERROR(VLOOKUP($E63,INPUTS!$A$44:$G$103,6,0),SCENARIOS!$M$23)</f>
        <v>0.3</v>
      </c>
      <c r="AH63" s="15">
        <f t="shared" si="8"/>
        <v>81005.4831730057</v>
      </c>
      <c r="AI63" s="20">
        <f>IFERROR(VLOOKUP($E63,INPUTS!$A$44:$G$103,7,0),SCENARIOS!$N$23)</f>
        <v>0.4</v>
      </c>
      <c r="AJ63" s="15">
        <f t="shared" si="9"/>
        <v>119248.798567008</v>
      </c>
      <c r="AL63" t="str">
        <f t="shared" si="10"/>
        <v>N</v>
      </c>
      <c r="AM63" s="21">
        <f t="shared" si="11"/>
        <v>298121.996417521</v>
      </c>
      <c r="BC63" s="2" t="str">
        <v>JNB</v>
      </c>
      <c r="BD63" s="15">
        <f t="shared" si="18"/>
        <v>0</v>
      </c>
      <c r="BE63" s="15">
        <f t="shared" si="19"/>
        <v>0</v>
      </c>
      <c r="BF63" s="15">
        <f t="shared" si="20"/>
        <v>0</v>
      </c>
      <c r="BG63" s="15">
        <f t="shared" si="21"/>
        <v>0</v>
      </c>
      <c r="BH63" s="15">
        <f t="shared" si="22"/>
        <v>0</v>
      </c>
      <c r="BI63" s="15">
        <f t="shared" si="23"/>
        <v>0</v>
      </c>
      <c r="BJ63" s="23"/>
      <c r="BM63" s="2">
        <v>0</v>
      </c>
      <c r="BN63" s="15">
        <f t="shared" si="24"/>
        <v>0</v>
      </c>
      <c r="BO63" s="15">
        <f t="shared" si="25"/>
        <v>0</v>
      </c>
      <c r="BP63" s="15">
        <f t="shared" si="26"/>
        <v>0</v>
      </c>
      <c r="BQ63" s="15">
        <f t="shared" si="27"/>
        <v>0</v>
      </c>
      <c r="BR63" s="15">
        <f t="shared" si="28"/>
        <v>0</v>
      </c>
      <c r="BS63" s="15">
        <f t="shared" si="29"/>
        <v>0</v>
      </c>
    </row>
    <row r="64" ht="15" customHeight="1" spans="1:71">
      <c r="A64" s="6" t="s">
        <v>998</v>
      </c>
      <c r="B64" s="43" t="s">
        <v>465</v>
      </c>
      <c r="C64" s="44" t="s">
        <v>466</v>
      </c>
      <c r="D64" s="45" t="s">
        <v>366</v>
      </c>
      <c r="E64" s="10" t="s">
        <v>259</v>
      </c>
      <c r="F64" s="46" t="s">
        <v>930</v>
      </c>
      <c r="G64" s="45" t="s">
        <v>169</v>
      </c>
      <c r="H64" s="45" t="s">
        <v>234</v>
      </c>
      <c r="I64" s="46" t="s">
        <v>424</v>
      </c>
      <c r="J64" s="45" t="s">
        <v>173</v>
      </c>
      <c r="K64" s="45" t="s">
        <v>931</v>
      </c>
      <c r="L64" s="47" t="s">
        <v>305</v>
      </c>
      <c r="M64" s="13">
        <v>1333</v>
      </c>
      <c r="N64" s="14">
        <f t="shared" si="4"/>
        <v>3.65205479452055</v>
      </c>
      <c r="O64" s="15">
        <v>11100</v>
      </c>
      <c r="P64" s="15">
        <f t="shared" si="37"/>
        <v>14796300</v>
      </c>
      <c r="Q64" s="16">
        <f>IFERROR(VLOOKUP(G64,SCENARIOS!$A$13:$E$18,2,0),0.025)</f>
        <v>0.02</v>
      </c>
      <c r="R64" s="17">
        <f>IFERROR(VLOOKUP(L64,INPUTS!$A$107:$B$120,2,0),0.0082)</f>
        <v>0.0096</v>
      </c>
      <c r="S64" s="18">
        <f t="shared" si="38"/>
        <v>106.56</v>
      </c>
      <c r="T64" s="15">
        <f t="shared" si="39"/>
        <v>142044.48</v>
      </c>
      <c r="U64" s="15">
        <f>T64/INPUTS!$B$7*1000</f>
        <v>177555600</v>
      </c>
      <c r="V64" s="15">
        <f>T64*INPUTS!$B$6</f>
        <v>448860.5568</v>
      </c>
      <c r="W64" s="19" t="s">
        <v>396</v>
      </c>
      <c r="X64" s="19" t="s">
        <v>396</v>
      </c>
      <c r="Y64" s="20">
        <f>IFERROR(VLOOKUP(E64,INPUTS!$A$44:$B$103,2,0),0)</f>
        <v>0.005</v>
      </c>
      <c r="Z64" s="15">
        <f t="shared" si="3"/>
        <v>710.2224</v>
      </c>
      <c r="AA64" s="20">
        <f>IFERROR(VLOOKUP(E64,INPUTS!$A$44:$C$103,3,0),SCENARIOS!$J$23)</f>
        <v>0.03</v>
      </c>
      <c r="AB64" s="15">
        <f t="shared" si="5"/>
        <v>4704.85750705579</v>
      </c>
      <c r="AC64" s="20">
        <f>IFERROR(VLOOKUP($E64,INPUTS!$A$44:$G$103,4,0),SCENARIOS!$K$23)</f>
        <v>0.1</v>
      </c>
      <c r="AD64" s="15">
        <f t="shared" si="6"/>
        <v>17315.1428511057</v>
      </c>
      <c r="AE64" s="20">
        <f>IFERROR(VLOOKUP($E64,INPUTS!$A$44:$G$103,5,0),SCENARIOS!$L$23)</f>
        <v>0.2</v>
      </c>
      <c r="AF64" s="15">
        <f t="shared" si="7"/>
        <v>38234.633653143</v>
      </c>
      <c r="AG64" s="20">
        <f>IFERROR(VLOOKUP($E64,INPUTS!$A$44:$G$103,6,0),SCENARIOS!$M$23)</f>
        <v>0.3</v>
      </c>
      <c r="AH64" s="15">
        <f t="shared" si="8"/>
        <v>63321.1875507298</v>
      </c>
      <c r="AI64" s="20">
        <f>IFERROR(VLOOKUP($E64,INPUTS!$A$44:$G$103,7,0),SCENARIOS!$N$23)</f>
        <v>0.4</v>
      </c>
      <c r="AJ64" s="15">
        <f t="shared" si="9"/>
        <v>93215.6101474501</v>
      </c>
      <c r="AL64" t="str">
        <f t="shared" si="10"/>
        <v>N</v>
      </c>
      <c r="AM64" s="21">
        <f t="shared" si="11"/>
        <v>233039.025368625</v>
      </c>
      <c r="BC64" s="2" t="str">
        <v>KEF</v>
      </c>
      <c r="BD64" s="15">
        <f t="shared" si="18"/>
        <v>0</v>
      </c>
      <c r="BE64" s="15">
        <f t="shared" si="19"/>
        <v>0</v>
      </c>
      <c r="BF64" s="15">
        <f t="shared" si="20"/>
        <v>0</v>
      </c>
      <c r="BG64" s="15">
        <f t="shared" si="21"/>
        <v>0</v>
      </c>
      <c r="BH64" s="15">
        <f t="shared" si="22"/>
        <v>0</v>
      </c>
      <c r="BI64" s="15">
        <f t="shared" si="23"/>
        <v>0</v>
      </c>
      <c r="BJ64" s="23"/>
    </row>
    <row r="65" ht="15" customHeight="1" spans="1:71">
      <c r="A65" s="24" t="s">
        <v>999</v>
      </c>
      <c r="B65" s="43" t="s">
        <v>465</v>
      </c>
      <c r="C65" s="44" t="s">
        <v>466</v>
      </c>
      <c r="D65" s="45" t="s">
        <v>366</v>
      </c>
      <c r="E65" s="10" t="s">
        <v>259</v>
      </c>
      <c r="F65" s="46" t="s">
        <v>930</v>
      </c>
      <c r="G65" s="45" t="s">
        <v>169</v>
      </c>
      <c r="H65" s="45" t="s">
        <v>242</v>
      </c>
      <c r="I65" s="46" t="s">
        <v>421</v>
      </c>
      <c r="J65" s="45" t="s">
        <v>173</v>
      </c>
      <c r="K65" s="45" t="s">
        <v>931</v>
      </c>
      <c r="L65" s="47" t="s">
        <v>305</v>
      </c>
      <c r="M65" s="13">
        <v>664</v>
      </c>
      <c r="N65" s="14">
        <f t="shared" si="4"/>
        <v>1.81917808219178</v>
      </c>
      <c r="O65" s="15">
        <v>16200</v>
      </c>
      <c r="P65" s="15">
        <f t="shared" si="37"/>
        <v>10756800</v>
      </c>
      <c r="Q65" s="16">
        <f>IFERROR(VLOOKUP(G65,SCENARIOS!$A$13:$E$18,2,0),0.025)</f>
        <v>0.02</v>
      </c>
      <c r="R65" s="17">
        <f>IFERROR(VLOOKUP(L65,INPUTS!$A$107:$B$120,2,0),0.0082)</f>
        <v>0.0096</v>
      </c>
      <c r="S65" s="30">
        <f t="shared" si="38"/>
        <v>155.52</v>
      </c>
      <c r="T65" s="15">
        <f t="shared" si="39"/>
        <v>103265.28</v>
      </c>
      <c r="U65" s="15">
        <f>T65/INPUTS!$B$7*1000</f>
        <v>129081600</v>
      </c>
      <c r="V65" s="15">
        <f>T65*INPUTS!$B$6</f>
        <v>326318.2848</v>
      </c>
      <c r="W65" s="19" t="s">
        <v>396</v>
      </c>
      <c r="X65" s="19" t="s">
        <v>396</v>
      </c>
      <c r="Y65" s="20">
        <f>IFERROR(VLOOKUP(E65,INPUTS!$A$44:$B$103,2,0),0)</f>
        <v>0.005</v>
      </c>
      <c r="Z65" s="15">
        <f t="shared" si="3"/>
        <v>516.3264</v>
      </c>
      <c r="AA65" s="20">
        <f>IFERROR(VLOOKUP(E65,INPUTS!$A$44:$C$103,3,0),SCENARIOS!$J$23)</f>
        <v>0.03</v>
      </c>
      <c r="AB65" s="15">
        <f t="shared" si="5"/>
        <v>3420.39639855219</v>
      </c>
      <c r="AC65" s="20">
        <f>IFERROR(VLOOKUP($E65,INPUTS!$A$44:$G$103,4,0),SCENARIOS!$K$23)</f>
        <v>0.1</v>
      </c>
      <c r="AD65" s="15">
        <f t="shared" si="6"/>
        <v>12587.9800099196</v>
      </c>
      <c r="AE65" s="20">
        <f>IFERROR(VLOOKUP($E65,INPUTS!$A$44:$G$103,5,0),SCENARIOS!$L$23)</f>
        <v>0.2</v>
      </c>
      <c r="AF65" s="15">
        <f t="shared" si="7"/>
        <v>27796.2941600352</v>
      </c>
      <c r="AG65" s="20">
        <f>IFERROR(VLOOKUP($E65,INPUTS!$A$44:$G$103,6,0),SCENARIOS!$M$23)</f>
        <v>0.3</v>
      </c>
      <c r="AH65" s="15">
        <f t="shared" si="8"/>
        <v>46034.0321732927</v>
      </c>
      <c r="AI65" s="20">
        <f>IFERROR(VLOOKUP($E65,INPUTS!$A$44:$G$103,7,0),SCENARIOS!$N$23)</f>
        <v>0.4</v>
      </c>
      <c r="AJ65" s="15">
        <f t="shared" si="9"/>
        <v>67767.0549552315</v>
      </c>
      <c r="AL65" t="str">
        <f t="shared" si="10"/>
        <v>N</v>
      </c>
      <c r="AM65" s="21">
        <f t="shared" si="11"/>
        <v>169417.637388079</v>
      </c>
      <c r="BC65" s="2" t="str">
        <v>KUL</v>
      </c>
      <c r="BD65" s="15">
        <f t="shared" si="18"/>
        <v>0</v>
      </c>
      <c r="BE65" s="15">
        <f t="shared" si="19"/>
        <v>0</v>
      </c>
      <c r="BF65" s="15">
        <f t="shared" si="20"/>
        <v>0</v>
      </c>
      <c r="BG65" s="15">
        <f t="shared" si="21"/>
        <v>0</v>
      </c>
      <c r="BH65" s="15">
        <f t="shared" si="22"/>
        <v>0</v>
      </c>
      <c r="BI65" s="15">
        <f t="shared" si="23"/>
        <v>0</v>
      </c>
      <c r="BJ65" s="23"/>
      <c r="BM65" s="2" t="s">
        <v>940</v>
      </c>
      <c r="BN65" s="50">
        <f>SUM(BN4:BN63)</f>
        <v>884809.06526</v>
      </c>
      <c r="BO65" s="50">
        <f t="shared" ref="BO65:BS65" si="41">SUM(BO4:BO63)</f>
        <v>5012614.29535005</v>
      </c>
      <c r="BP65" s="50">
        <f t="shared" si="41"/>
        <v>12781277.3820021</v>
      </c>
      <c r="BQ65" s="50">
        <f t="shared" si="41"/>
        <v>29424334.6702791</v>
      </c>
      <c r="BR65" s="50">
        <f t="shared" si="41"/>
        <v>46624976.1031277</v>
      </c>
      <c r="BS65" s="50">
        <f t="shared" si="41"/>
        <v>68538883.5283515</v>
      </c>
    </row>
    <row r="66" ht="15" customHeight="1" spans="1:71">
      <c r="A66" s="6" t="s">
        <v>1000</v>
      </c>
      <c r="B66" s="43" t="s">
        <v>467</v>
      </c>
      <c r="C66" s="44" t="s">
        <v>468</v>
      </c>
      <c r="D66" s="45" t="s">
        <v>366</v>
      </c>
      <c r="E66" s="10" t="s">
        <v>475</v>
      </c>
      <c r="F66" s="46" t="s">
        <v>930</v>
      </c>
      <c r="G66" s="45" t="s">
        <v>169</v>
      </c>
      <c r="H66" s="45" t="s">
        <v>469</v>
      </c>
      <c r="I66" s="46" t="s">
        <v>391</v>
      </c>
      <c r="J66" s="45" t="s">
        <v>165</v>
      </c>
      <c r="K66" s="45" t="s">
        <v>931</v>
      </c>
      <c r="L66" s="47" t="s">
        <v>302</v>
      </c>
      <c r="M66" s="13">
        <v>1333</v>
      </c>
      <c r="N66" s="14">
        <f t="shared" si="4"/>
        <v>3.65205479452055</v>
      </c>
      <c r="O66" s="15">
        <v>7220</v>
      </c>
      <c r="P66" s="15">
        <f t="shared" si="37"/>
        <v>9624260</v>
      </c>
      <c r="Q66" s="16">
        <f>IFERROR(VLOOKUP(G66,SCENARIOS!$A$13:$E$18,2,0),0.025)</f>
        <v>0.02</v>
      </c>
      <c r="R66" s="17">
        <f>IFERROR(VLOOKUP(L66,INPUTS!$A$107:$B$120,2,0),0.0082)</f>
        <v>0.0082</v>
      </c>
      <c r="S66" s="51">
        <f t="shared" si="38"/>
        <v>59.204</v>
      </c>
      <c r="T66" s="15">
        <f t="shared" si="39"/>
        <v>78918.932</v>
      </c>
      <c r="U66" s="15">
        <f>T66/INPUTS!$B$7*1000</f>
        <v>98648665</v>
      </c>
      <c r="V66" s="15">
        <f>T66*INPUTS!$B$6</f>
        <v>249383.82512</v>
      </c>
      <c r="W66" s="19" t="s">
        <v>396</v>
      </c>
      <c r="X66" s="19" t="s">
        <v>396</v>
      </c>
      <c r="Y66" s="20">
        <f>IFERROR(VLOOKUP(E66,INPUTS!$A$44:$B$103,2,0),0)</f>
        <v>0</v>
      </c>
      <c r="Z66" s="15">
        <f t="shared" si="3"/>
        <v>0</v>
      </c>
      <c r="AA66" s="20">
        <f>IFERROR(VLOOKUP(E66,INPUTS!$A$44:$C$103,3,0),SCENARIOS!$J$23)</f>
        <v>0</v>
      </c>
      <c r="AB66" s="15">
        <f t="shared" si="5"/>
        <v>0</v>
      </c>
      <c r="AC66" s="20">
        <f>IFERROR(VLOOKUP($E66,INPUTS!$A$44:$G$103,4,0),SCENARIOS!$K$23)</f>
        <v>0</v>
      </c>
      <c r="AD66" s="15">
        <f t="shared" si="6"/>
        <v>0</v>
      </c>
      <c r="AE66" s="20">
        <f>IFERROR(VLOOKUP($E66,INPUTS!$A$44:$G$103,5,0),SCENARIOS!$L$23)</f>
        <v>0</v>
      </c>
      <c r="AF66" s="15">
        <f t="shared" si="7"/>
        <v>0</v>
      </c>
      <c r="AG66" s="20">
        <f>IFERROR(VLOOKUP($E66,INPUTS!$A$44:$G$103,6,0),SCENARIOS!$M$23)</f>
        <v>0</v>
      </c>
      <c r="AH66" s="15">
        <f t="shared" si="8"/>
        <v>0</v>
      </c>
      <c r="AI66" s="20">
        <f>IFERROR(VLOOKUP($E66,INPUTS!$A$44:$G$103,7,0),SCENARIOS!$N$23)</f>
        <v>0</v>
      </c>
      <c r="AJ66" s="15">
        <f t="shared" si="9"/>
        <v>0</v>
      </c>
      <c r="AL66" t="str">
        <f t="shared" si="10"/>
        <v>N</v>
      </c>
      <c r="AM66" s="21">
        <f t="shared" si="11"/>
        <v>129474.872915954</v>
      </c>
      <c r="BC66" s="2" t="str">
        <v>KWI</v>
      </c>
      <c r="BD66" s="15">
        <f t="shared" si="18"/>
        <v>0</v>
      </c>
      <c r="BE66" s="15">
        <f t="shared" si="19"/>
        <v>0</v>
      </c>
      <c r="BF66" s="15">
        <f t="shared" si="20"/>
        <v>0</v>
      </c>
      <c r="BG66" s="15">
        <f t="shared" si="21"/>
        <v>0</v>
      </c>
      <c r="BH66" s="15">
        <f t="shared" si="22"/>
        <v>0</v>
      </c>
      <c r="BI66" s="15">
        <f t="shared" si="23"/>
        <v>0</v>
      </c>
      <c r="BJ66" s="23"/>
    </row>
    <row r="67" ht="15" customHeight="1" spans="1:71">
      <c r="A67" s="24" t="s">
        <v>1001</v>
      </c>
      <c r="B67" s="43" t="s">
        <v>467</v>
      </c>
      <c r="C67" s="44" t="s">
        <v>468</v>
      </c>
      <c r="D67" s="45" t="s">
        <v>366</v>
      </c>
      <c r="E67" s="10" t="s">
        <v>469</v>
      </c>
      <c r="F67" s="46" t="s">
        <v>391</v>
      </c>
      <c r="G67" s="45" t="s">
        <v>165</v>
      </c>
      <c r="H67" s="45" t="s">
        <v>567</v>
      </c>
      <c r="I67" s="46" t="s">
        <v>431</v>
      </c>
      <c r="J67" s="45" t="s">
        <v>173</v>
      </c>
      <c r="K67" s="45" t="s">
        <v>931</v>
      </c>
      <c r="L67" s="47" t="s">
        <v>302</v>
      </c>
      <c r="M67" s="13">
        <v>1584</v>
      </c>
      <c r="N67" s="14">
        <f t="shared" si="4"/>
        <v>4.33972602739726</v>
      </c>
      <c r="O67" s="15">
        <v>9060</v>
      </c>
      <c r="P67" s="15">
        <f t="shared" si="37"/>
        <v>14351040</v>
      </c>
      <c r="Q67" s="16">
        <f>IFERROR(VLOOKUP(G67,SCENARIOS!$A$13:$E$18,2,0),0.025)</f>
        <v>0.025</v>
      </c>
      <c r="R67" s="17">
        <f>IFERROR(VLOOKUP(L67,INPUTS!$A$107:$B$120,2,0),0.0082)</f>
        <v>0.0082</v>
      </c>
      <c r="S67" s="51">
        <f t="shared" si="38"/>
        <v>74.292</v>
      </c>
      <c r="T67" s="15">
        <f t="shared" si="39"/>
        <v>117678.528</v>
      </c>
      <c r="U67" s="15">
        <f>T67/INPUTS!$B$7*1000</f>
        <v>147098160</v>
      </c>
      <c r="V67" s="15">
        <f>T67*INPUTS!$B$6</f>
        <v>371864.14848</v>
      </c>
      <c r="W67" s="31" t="s">
        <v>521</v>
      </c>
      <c r="X67" s="19" t="s">
        <v>396</v>
      </c>
      <c r="Y67" s="20">
        <f>IFERROR(VLOOKUP(E67,INPUTS!$A$44:$B$103,2,0),0)</f>
        <v>0</v>
      </c>
      <c r="Z67" s="15">
        <f t="shared" si="3"/>
        <v>0</v>
      </c>
      <c r="AA67" s="20">
        <f>IFERROR(VLOOKUP(E67,INPUTS!$A$44:$C$103,3,0),SCENARIOS!$J$23)</f>
        <v>0</v>
      </c>
      <c r="AB67" s="15">
        <f t="shared" si="5"/>
        <v>0</v>
      </c>
      <c r="AC67" s="20">
        <f>IFERROR(VLOOKUP($E67,INPUTS!$A$44:$G$103,4,0),SCENARIOS!$K$23)</f>
        <v>0</v>
      </c>
      <c r="AD67" s="15">
        <f t="shared" si="6"/>
        <v>0</v>
      </c>
      <c r="AE67" s="20">
        <f>IFERROR(VLOOKUP($E67,INPUTS!$A$44:$G$103,5,0),SCENARIOS!$L$23)</f>
        <v>0</v>
      </c>
      <c r="AF67" s="15">
        <f t="shared" si="7"/>
        <v>0</v>
      </c>
      <c r="AG67" s="20">
        <f>IFERROR(VLOOKUP($E67,INPUTS!$A$44:$G$103,6,0),SCENARIOS!$M$23)</f>
        <v>0</v>
      </c>
      <c r="AH67" s="15">
        <f t="shared" si="8"/>
        <v>0</v>
      </c>
      <c r="AI67" s="20">
        <f>IFERROR(VLOOKUP($E67,INPUTS!$A$44:$G$103,7,0),SCENARIOS!$N$23)</f>
        <v>0</v>
      </c>
      <c r="AJ67" s="15">
        <f t="shared" si="9"/>
        <v>0</v>
      </c>
      <c r="AL67" t="str">
        <f t="shared" si="10"/>
        <v>N</v>
      </c>
      <c r="AM67" s="21">
        <f t="shared" si="11"/>
        <v>218169.412484838</v>
      </c>
      <c r="BC67" s="2" t="str">
        <v>LAX</v>
      </c>
      <c r="BD67" s="15">
        <f t="shared" si="18"/>
        <v>11268.07343</v>
      </c>
      <c r="BE67" s="15">
        <f t="shared" si="19"/>
        <v>74645.1813786659</v>
      </c>
      <c r="BF67" s="15">
        <f t="shared" si="20"/>
        <v>274714.372705224</v>
      </c>
      <c r="BG67" s="15">
        <f t="shared" si="21"/>
        <v>606613.730533935</v>
      </c>
      <c r="BH67" s="15">
        <f t="shared" si="22"/>
        <v>1004625.86226008</v>
      </c>
      <c r="BI67" s="15">
        <f t="shared" si="23"/>
        <v>1478917.50522614</v>
      </c>
      <c r="BJ67" s="23"/>
    </row>
    <row r="68" ht="15" customHeight="1" spans="1:71">
      <c r="A68" s="6" t="s">
        <v>1002</v>
      </c>
      <c r="B68" s="43" t="s">
        <v>467</v>
      </c>
      <c r="C68" s="44" t="s">
        <v>468</v>
      </c>
      <c r="D68" s="45" t="s">
        <v>366</v>
      </c>
      <c r="E68" s="10" t="s">
        <v>469</v>
      </c>
      <c r="F68" s="46" t="s">
        <v>391</v>
      </c>
      <c r="G68" s="45" t="s">
        <v>165</v>
      </c>
      <c r="H68" s="45" t="s">
        <v>428</v>
      </c>
      <c r="I68" s="46" t="s">
        <v>427</v>
      </c>
      <c r="J68" s="45" t="s">
        <v>173</v>
      </c>
      <c r="K68" s="45" t="s">
        <v>931</v>
      </c>
      <c r="L68" s="47" t="s">
        <v>302</v>
      </c>
      <c r="M68" s="13">
        <v>1584</v>
      </c>
      <c r="N68" s="14">
        <f t="shared" si="4"/>
        <v>4.33972602739726</v>
      </c>
      <c r="O68" s="15">
        <v>9600</v>
      </c>
      <c r="P68" s="15">
        <f t="shared" si="37"/>
        <v>15206400</v>
      </c>
      <c r="Q68" s="16">
        <f>IFERROR(VLOOKUP(G68,SCENARIOS!$A$13:$E$18,2,0),0.025)</f>
        <v>0.025</v>
      </c>
      <c r="R68" s="17">
        <f>IFERROR(VLOOKUP(L68,INPUTS!$A$107:$B$120,2,0),0.0082)</f>
        <v>0.0082</v>
      </c>
      <c r="S68" s="51">
        <f t="shared" si="38"/>
        <v>78.72</v>
      </c>
      <c r="T68" s="15">
        <f t="shared" si="39"/>
        <v>124692.48</v>
      </c>
      <c r="U68" s="15">
        <f>T68/INPUTS!$B$7*1000</f>
        <v>155865600</v>
      </c>
      <c r="V68" s="15">
        <f>T68*INPUTS!$B$6</f>
        <v>394028.2368</v>
      </c>
      <c r="W68" s="19" t="s">
        <v>396</v>
      </c>
      <c r="X68" s="19" t="s">
        <v>396</v>
      </c>
      <c r="Y68" s="20">
        <f>IFERROR(VLOOKUP(E68,INPUTS!$A$44:$B$103,2,0),0)</f>
        <v>0</v>
      </c>
      <c r="Z68" s="15">
        <f t="shared" ref="Z68:Z131" si="42">T68*Y68</f>
        <v>0</v>
      </c>
      <c r="AA68" s="20">
        <f>IFERROR(VLOOKUP(E68,INPUTS!$A$44:$C$103,3,0),SCENARIOS!$J$23)</f>
        <v>0</v>
      </c>
      <c r="AB68" s="15">
        <f t="shared" si="5"/>
        <v>0</v>
      </c>
      <c r="AC68" s="20">
        <f>IFERROR(VLOOKUP($E68,INPUTS!$A$44:$G$103,4,0),SCENARIOS!$K$23)</f>
        <v>0</v>
      </c>
      <c r="AD68" s="15">
        <f t="shared" si="6"/>
        <v>0</v>
      </c>
      <c r="AE68" s="20">
        <f>IFERROR(VLOOKUP($E68,INPUTS!$A$44:$G$103,5,0),SCENARIOS!$L$23)</f>
        <v>0</v>
      </c>
      <c r="AF68" s="15">
        <f t="shared" si="7"/>
        <v>0</v>
      </c>
      <c r="AG68" s="20">
        <f>IFERROR(VLOOKUP($E68,INPUTS!$A$44:$G$103,6,0),SCENARIOS!$M$23)</f>
        <v>0</v>
      </c>
      <c r="AH68" s="15">
        <f t="shared" si="8"/>
        <v>0</v>
      </c>
      <c r="AI68" s="20">
        <f>IFERROR(VLOOKUP($E68,INPUTS!$A$44:$G$103,7,0),SCENARIOS!$N$23)</f>
        <v>0</v>
      </c>
      <c r="AJ68" s="15">
        <f t="shared" si="9"/>
        <v>0</v>
      </c>
      <c r="AL68" t="str">
        <f t="shared" si="10"/>
        <v>N</v>
      </c>
      <c r="AM68" s="21">
        <f t="shared" si="11"/>
        <v>231172.887401153</v>
      </c>
      <c r="BC68" s="2" t="str">
        <v>LED</v>
      </c>
      <c r="BD68" s="15">
        <f t="shared" si="18"/>
        <v>0</v>
      </c>
      <c r="BE68" s="15">
        <f t="shared" si="19"/>
        <v>0</v>
      </c>
      <c r="BF68" s="15">
        <f t="shared" si="20"/>
        <v>0</v>
      </c>
      <c r="BG68" s="15">
        <f t="shared" si="21"/>
        <v>0</v>
      </c>
      <c r="BH68" s="15">
        <f t="shared" si="22"/>
        <v>0</v>
      </c>
      <c r="BI68" s="15">
        <f t="shared" si="23"/>
        <v>0</v>
      </c>
      <c r="BJ68" s="23"/>
    </row>
    <row r="69" ht="15" customHeight="1" spans="1:71">
      <c r="A69" s="24" t="s">
        <v>1003</v>
      </c>
      <c r="B69" s="43" t="s">
        <v>467</v>
      </c>
      <c r="C69" s="44" t="s">
        <v>468</v>
      </c>
      <c r="D69" s="45" t="s">
        <v>366</v>
      </c>
      <c r="E69" s="10" t="s">
        <v>469</v>
      </c>
      <c r="F69" s="46" t="s">
        <v>391</v>
      </c>
      <c r="G69" s="45" t="s">
        <v>165</v>
      </c>
      <c r="H69" s="45" t="s">
        <v>440</v>
      </c>
      <c r="I69" s="46" t="s">
        <v>439</v>
      </c>
      <c r="J69" s="45" t="s">
        <v>177</v>
      </c>
      <c r="K69" s="45" t="s">
        <v>931</v>
      </c>
      <c r="L69" s="47" t="s">
        <v>309</v>
      </c>
      <c r="M69" s="13">
        <v>3167</v>
      </c>
      <c r="N69" s="14">
        <f t="shared" ref="N69:N132" si="43">M69/365</f>
        <v>8.67671232876712</v>
      </c>
      <c r="O69" s="15">
        <v>4750</v>
      </c>
      <c r="P69" s="15">
        <f t="shared" si="37"/>
        <v>15043250</v>
      </c>
      <c r="Q69" s="16">
        <f>IFERROR(VLOOKUP(G69,SCENARIOS!$A$13:$E$18,2,0),0.025)</f>
        <v>0.025</v>
      </c>
      <c r="R69" s="17">
        <f>IFERROR(VLOOKUP(L69,INPUTS!$A$107:$B$120,2,0),0.0082)</f>
        <v>0.0046</v>
      </c>
      <c r="S69" s="51">
        <f t="shared" si="38"/>
        <v>21.85</v>
      </c>
      <c r="T69" s="15">
        <f t="shared" si="39"/>
        <v>69198.95</v>
      </c>
      <c r="U69" s="15">
        <f>T69/INPUTS!$B$7*1000</f>
        <v>86498687.5</v>
      </c>
      <c r="V69" s="15">
        <f>T69*INPUTS!$B$6</f>
        <v>218668.682</v>
      </c>
      <c r="W69" s="19" t="s">
        <v>396</v>
      </c>
      <c r="X69" s="19" t="s">
        <v>396</v>
      </c>
      <c r="Y69" s="20">
        <f>IFERROR(VLOOKUP(E69,INPUTS!$A$44:$B$103,2,0),0)</f>
        <v>0</v>
      </c>
      <c r="Z69" s="15">
        <f t="shared" si="42"/>
        <v>0</v>
      </c>
      <c r="AA69" s="20">
        <f>IFERROR(VLOOKUP(E69,INPUTS!$A$44:$C$103,3,0),SCENARIOS!$J$23)</f>
        <v>0</v>
      </c>
      <c r="AB69" s="15">
        <f t="shared" ref="AB69:AB132" si="44">$T69*AA69*(1+$Q69)^AB$2</f>
        <v>0</v>
      </c>
      <c r="AC69" s="20">
        <f>IFERROR(VLOOKUP($E69,INPUTS!$A$44:$G$103,4,0),SCENARIOS!$K$23)</f>
        <v>0</v>
      </c>
      <c r="AD69" s="15">
        <f t="shared" ref="AD69:AD132" si="45">$T69*AC69*(1+$Q69)^AD$2</f>
        <v>0</v>
      </c>
      <c r="AE69" s="20">
        <f>IFERROR(VLOOKUP($E69,INPUTS!$A$44:$G$103,5,0),SCENARIOS!$L$23)</f>
        <v>0</v>
      </c>
      <c r="AF69" s="15">
        <f t="shared" ref="AF69:AF132" si="46">$T69*AE69*(1+$Q69)^AF$2</f>
        <v>0</v>
      </c>
      <c r="AG69" s="20">
        <f>IFERROR(VLOOKUP($E69,INPUTS!$A$44:$G$103,6,0),SCENARIOS!$M$23)</f>
        <v>0</v>
      </c>
      <c r="AH69" s="15">
        <f t="shared" ref="AH69:AH132" si="47">$T69*AG69*(1+$Q69)^AH$2</f>
        <v>0</v>
      </c>
      <c r="AI69" s="20">
        <f>IFERROR(VLOOKUP($E69,INPUTS!$A$44:$G$103,7,0),SCENARIOS!$N$23)</f>
        <v>0</v>
      </c>
      <c r="AJ69" s="15">
        <f t="shared" ref="AJ69:AJ132" si="48">$T69*AI69*(1+$Q69)^AJ$2</f>
        <v>0</v>
      </c>
      <c r="AL69" t="str">
        <f t="shared" ref="AL69:AL132" si="49">IF(H69="MULTI","MULTI",IF(COUNTIFS($E$4:$E$1277,H69,$H$4:$H$1277,E69)&gt;0,"Y","N"))</f>
        <v>N</v>
      </c>
      <c r="AM69" s="21">
        <f t="shared" ref="AM69:AM132" si="50">T69*((1+Q69)^25)</f>
        <v>128290.98496259</v>
      </c>
      <c r="BC69" s="2" t="str">
        <v>LGW</v>
      </c>
      <c r="BD69" s="15">
        <f t="shared" ref="BD69:BD124" si="51">SUMIF($E$4:$E$1277,$BC69,$Z$4:$Z$1277)</f>
        <v>44183.4081</v>
      </c>
      <c r="BE69" s="15">
        <f t="shared" ref="BE69:BE124" si="52">SUMIF($E$4:$E$1277,$BC69,$AB$4:$AB$1277)</f>
        <v>249947.353989191</v>
      </c>
      <c r="BF69" s="15">
        <f t="shared" ref="BF69:BF124" si="53">SUMIF($E$4:$E$1277,$BC69,$AD$4:$AD$1277)</f>
        <v>424188.733640476</v>
      </c>
      <c r="BG69" s="15">
        <f t="shared" ref="BG69:BG124" si="54">SUMIF($E$4:$E$1277,$BC69,$AF$4:$AF$1277)</f>
        <v>959861.234113016</v>
      </c>
      <c r="BH69" s="15">
        <f t="shared" ref="BH69:BH124" si="55">SUMIF($E$4:$E$1277,$BC69,$AH$4:$AH$1277)</f>
        <v>1447993.1780144</v>
      </c>
      <c r="BI69" s="15">
        <f t="shared" ref="BI69:BI124" si="56">SUMIF($E$4:$E$1277,$BC69,$AJ$4:$AJ$1277)</f>
        <v>2047839.21726886</v>
      </c>
      <c r="BJ69" s="23"/>
    </row>
    <row r="70" ht="15" customHeight="1" spans="1:71">
      <c r="A70" s="6" t="s">
        <v>1004</v>
      </c>
      <c r="B70" s="43" t="s">
        <v>467</v>
      </c>
      <c r="C70" s="44" t="s">
        <v>468</v>
      </c>
      <c r="D70" s="45" t="s">
        <v>366</v>
      </c>
      <c r="E70" s="10" t="s">
        <v>469</v>
      </c>
      <c r="F70" s="46" t="s">
        <v>391</v>
      </c>
      <c r="G70" s="45" t="s">
        <v>165</v>
      </c>
      <c r="H70" s="45" t="s">
        <v>242</v>
      </c>
      <c r="I70" s="46" t="s">
        <v>421</v>
      </c>
      <c r="J70" s="45" t="s">
        <v>173</v>
      </c>
      <c r="K70" s="45" t="s">
        <v>931</v>
      </c>
      <c r="L70" s="47" t="s">
        <v>302</v>
      </c>
      <c r="M70" s="13">
        <v>1584</v>
      </c>
      <c r="N70" s="14">
        <f t="shared" si="43"/>
        <v>4.33972602739726</v>
      </c>
      <c r="O70" s="15">
        <v>10700</v>
      </c>
      <c r="P70" s="15">
        <f t="shared" si="37"/>
        <v>16948800</v>
      </c>
      <c r="Q70" s="16">
        <f>IFERROR(VLOOKUP(G70,SCENARIOS!$A$13:$E$18,2,0),0.025)</f>
        <v>0.025</v>
      </c>
      <c r="R70" s="17">
        <f>IFERROR(VLOOKUP(L70,INPUTS!$A$107:$B$120,2,0),0.0082)</f>
        <v>0.0082</v>
      </c>
      <c r="S70" s="51">
        <f t="shared" si="38"/>
        <v>87.74</v>
      </c>
      <c r="T70" s="15">
        <f t="shared" si="39"/>
        <v>138980.16</v>
      </c>
      <c r="U70" s="15">
        <f>T70/INPUTS!$B$7*1000</f>
        <v>173725200</v>
      </c>
      <c r="V70" s="15">
        <f>T70*INPUTS!$B$6</f>
        <v>439177.3056</v>
      </c>
      <c r="W70" s="19" t="s">
        <v>396</v>
      </c>
      <c r="X70" s="19" t="s">
        <v>396</v>
      </c>
      <c r="Y70" s="20">
        <f>IFERROR(VLOOKUP(E70,INPUTS!$A$44:$B$103,2,0),0)</f>
        <v>0</v>
      </c>
      <c r="Z70" s="15">
        <f t="shared" si="42"/>
        <v>0</v>
      </c>
      <c r="AA70" s="20">
        <f>IFERROR(VLOOKUP(E70,INPUTS!$A$44:$C$103,3,0),SCENARIOS!$J$23)</f>
        <v>0</v>
      </c>
      <c r="AB70" s="15">
        <f t="shared" si="44"/>
        <v>0</v>
      </c>
      <c r="AC70" s="20">
        <f>IFERROR(VLOOKUP($E70,INPUTS!$A$44:$G$103,4,0),SCENARIOS!$K$23)</f>
        <v>0</v>
      </c>
      <c r="AD70" s="15">
        <f t="shared" si="45"/>
        <v>0</v>
      </c>
      <c r="AE70" s="20">
        <f>IFERROR(VLOOKUP($E70,INPUTS!$A$44:$G$103,5,0),SCENARIOS!$L$23)</f>
        <v>0</v>
      </c>
      <c r="AF70" s="15">
        <f t="shared" si="46"/>
        <v>0</v>
      </c>
      <c r="AG70" s="20">
        <f>IFERROR(VLOOKUP($E70,INPUTS!$A$44:$G$103,6,0),SCENARIOS!$M$23)</f>
        <v>0</v>
      </c>
      <c r="AH70" s="15">
        <f t="shared" si="47"/>
        <v>0</v>
      </c>
      <c r="AI70" s="20">
        <f>IFERROR(VLOOKUP($E70,INPUTS!$A$44:$G$103,7,0),SCENARIOS!$N$23)</f>
        <v>0</v>
      </c>
      <c r="AJ70" s="15">
        <f t="shared" si="48"/>
        <v>0</v>
      </c>
      <c r="AL70" t="str">
        <f t="shared" si="49"/>
        <v>N</v>
      </c>
      <c r="AM70" s="21">
        <f t="shared" si="50"/>
        <v>257661.447415869</v>
      </c>
      <c r="BC70" s="2" t="str">
        <v>LHR</v>
      </c>
      <c r="BD70" s="15">
        <f t="shared" si="51"/>
        <v>34187.08049</v>
      </c>
      <c r="BE70" s="15">
        <f t="shared" si="52"/>
        <v>193397.718205694</v>
      </c>
      <c r="BF70" s="15">
        <f t="shared" si="53"/>
        <v>328217.650098344</v>
      </c>
      <c r="BG70" s="15">
        <f t="shared" si="54"/>
        <v>742696.289873855</v>
      </c>
      <c r="BH70" s="15">
        <f t="shared" si="55"/>
        <v>1120390.2427289</v>
      </c>
      <c r="BI70" s="15">
        <f t="shared" si="56"/>
        <v>1584523.4028325</v>
      </c>
      <c r="BJ70" s="23"/>
    </row>
    <row r="71" ht="15" customHeight="1" spans="1:71">
      <c r="A71" s="24" t="s">
        <v>1005</v>
      </c>
      <c r="B71" s="43" t="s">
        <v>479</v>
      </c>
      <c r="C71" s="44" t="s">
        <v>480</v>
      </c>
      <c r="D71" s="45" t="s">
        <v>366</v>
      </c>
      <c r="E71" s="10" t="s">
        <v>245</v>
      </c>
      <c r="F71" s="46" t="s">
        <v>930</v>
      </c>
      <c r="G71" s="45" t="s">
        <v>169</v>
      </c>
      <c r="H71" s="45" t="s">
        <v>428</v>
      </c>
      <c r="I71" s="46" t="s">
        <v>427</v>
      </c>
      <c r="J71" s="45" t="s">
        <v>173</v>
      </c>
      <c r="K71" s="45" t="s">
        <v>931</v>
      </c>
      <c r="L71" s="47" t="s">
        <v>305</v>
      </c>
      <c r="M71" s="13">
        <v>1333</v>
      </c>
      <c r="N71" s="14">
        <f t="shared" si="43"/>
        <v>3.65205479452055</v>
      </c>
      <c r="O71" s="15">
        <v>13000</v>
      </c>
      <c r="P71" s="15">
        <f t="shared" si="37"/>
        <v>17329000</v>
      </c>
      <c r="Q71" s="16">
        <f>IFERROR(VLOOKUP(G71,SCENARIOS!$A$13:$E$18,2,0),0.025)</f>
        <v>0.02</v>
      </c>
      <c r="R71" s="17">
        <f>IFERROR(VLOOKUP(L71,INPUTS!$A$107:$B$120,2,0),0.0082)</f>
        <v>0.0096</v>
      </c>
      <c r="S71" s="51">
        <f t="shared" si="38"/>
        <v>124.8</v>
      </c>
      <c r="T71" s="15">
        <f t="shared" si="39"/>
        <v>166358.4</v>
      </c>
      <c r="U71" s="15">
        <f>T71/INPUTS!$B$7*1000</f>
        <v>207948000</v>
      </c>
      <c r="V71" s="15">
        <f>T71*INPUTS!$B$6</f>
        <v>525692.544</v>
      </c>
      <c r="W71" s="19" t="s">
        <v>396</v>
      </c>
      <c r="X71" s="19" t="s">
        <v>396</v>
      </c>
      <c r="Y71" s="20">
        <f>IFERROR(VLOOKUP(E71,INPUTS!$A$44:$B$103,2,0),0)</f>
        <v>0.005</v>
      </c>
      <c r="Z71" s="15">
        <f t="shared" si="42"/>
        <v>831.792</v>
      </c>
      <c r="AA71" s="20">
        <f>IFERROR(VLOOKUP(E71,INPUTS!$A$44:$C$103,3,0),SCENARIOS!$J$23)</f>
        <v>0.03</v>
      </c>
      <c r="AB71" s="15">
        <f t="shared" si="44"/>
        <v>5510.19347673201</v>
      </c>
      <c r="AC71" s="20">
        <f>IFERROR(VLOOKUP($E71,INPUTS!$A$44:$G$103,4,0),SCENARIOS!$K$23)</f>
        <v>0.1</v>
      </c>
      <c r="AD71" s="15">
        <f t="shared" si="45"/>
        <v>20278.9961319256</v>
      </c>
      <c r="AE71" s="20">
        <f>IFERROR(VLOOKUP($E71,INPUTS!$A$44:$G$103,5,0),SCENARIOS!$L$23)</f>
        <v>0.2</v>
      </c>
      <c r="AF71" s="15">
        <f t="shared" si="46"/>
        <v>44779.3006748522</v>
      </c>
      <c r="AG71" s="20">
        <f>IFERROR(VLOOKUP($E71,INPUTS!$A$44:$G$103,6,0),SCENARIOS!$M$23)</f>
        <v>0.3</v>
      </c>
      <c r="AH71" s="15">
        <f t="shared" si="47"/>
        <v>74159.9493837376</v>
      </c>
      <c r="AI71" s="20">
        <f>IFERROR(VLOOKUP($E71,INPUTS!$A$44:$G$103,7,0),SCENARIOS!$N$23)</f>
        <v>0.4</v>
      </c>
      <c r="AJ71" s="15">
        <f t="shared" si="48"/>
        <v>109171.435307824</v>
      </c>
      <c r="AL71" t="str">
        <f t="shared" si="49"/>
        <v>Y</v>
      </c>
      <c r="AM71" s="21">
        <f t="shared" si="50"/>
        <v>272928.588269561</v>
      </c>
      <c r="BC71" s="2" t="str">
        <v>LIM</v>
      </c>
      <c r="BD71" s="15">
        <f t="shared" si="51"/>
        <v>0</v>
      </c>
      <c r="BE71" s="15">
        <f t="shared" si="52"/>
        <v>0</v>
      </c>
      <c r="BF71" s="15">
        <f t="shared" si="53"/>
        <v>0</v>
      </c>
      <c r="BG71" s="15">
        <f t="shared" si="54"/>
        <v>0</v>
      </c>
      <c r="BH71" s="15">
        <f t="shared" si="55"/>
        <v>0</v>
      </c>
      <c r="BI71" s="15">
        <f t="shared" si="56"/>
        <v>0</v>
      </c>
      <c r="BJ71" s="23"/>
    </row>
    <row r="72" ht="15" customHeight="1" spans="1:71">
      <c r="A72" s="6" t="s">
        <v>1006</v>
      </c>
      <c r="B72" s="43" t="s">
        <v>479</v>
      </c>
      <c r="C72" s="44" t="s">
        <v>480</v>
      </c>
      <c r="D72" s="45" t="s">
        <v>366</v>
      </c>
      <c r="E72" s="10" t="s">
        <v>249</v>
      </c>
      <c r="F72" s="46" t="s">
        <v>930</v>
      </c>
      <c r="G72" s="45" t="s">
        <v>169</v>
      </c>
      <c r="H72" s="45" t="s">
        <v>234</v>
      </c>
      <c r="I72" s="46" t="s">
        <v>424</v>
      </c>
      <c r="J72" s="45" t="s">
        <v>173</v>
      </c>
      <c r="K72" s="45" t="s">
        <v>931</v>
      </c>
      <c r="L72" s="47" t="s">
        <v>305</v>
      </c>
      <c r="M72" s="13">
        <v>1333</v>
      </c>
      <c r="N72" s="14">
        <f t="shared" si="43"/>
        <v>3.65205479452055</v>
      </c>
      <c r="O72" s="15">
        <v>10600</v>
      </c>
      <c r="P72" s="15">
        <f t="shared" si="37"/>
        <v>14129800</v>
      </c>
      <c r="Q72" s="16">
        <f>IFERROR(VLOOKUP(G72,SCENARIOS!$A$13:$E$18,2,0),0.025)</f>
        <v>0.02</v>
      </c>
      <c r="R72" s="17">
        <f>IFERROR(VLOOKUP(L72,INPUTS!$A$107:$B$120,2,0),0.0082)</f>
        <v>0.0096</v>
      </c>
      <c r="S72" s="51">
        <f t="shared" si="38"/>
        <v>101.76</v>
      </c>
      <c r="T72" s="15">
        <f t="shared" si="39"/>
        <v>135646.08</v>
      </c>
      <c r="U72" s="15">
        <f>T72/INPUTS!$B$7*1000</f>
        <v>169557600</v>
      </c>
      <c r="V72" s="15">
        <f>T72*INPUTS!$B$6</f>
        <v>428641.6128</v>
      </c>
      <c r="W72" s="19" t="s">
        <v>396</v>
      </c>
      <c r="X72" s="19" t="s">
        <v>396</v>
      </c>
      <c r="Y72" s="20">
        <f>IFERROR(VLOOKUP(E72,INPUTS!$A$44:$B$103,2,0),0)</f>
        <v>0.005</v>
      </c>
      <c r="Z72" s="15">
        <f t="shared" si="42"/>
        <v>678.2304</v>
      </c>
      <c r="AA72" s="20">
        <f>IFERROR(VLOOKUP(E72,INPUTS!$A$44:$C$103,3,0),SCENARIOS!$J$23)</f>
        <v>0.03</v>
      </c>
      <c r="AB72" s="15">
        <f t="shared" si="44"/>
        <v>4492.92698871994</v>
      </c>
      <c r="AC72" s="20">
        <f>IFERROR(VLOOKUP($E72,INPUTS!$A$44:$G$103,4,0),SCENARIOS!$K$23)</f>
        <v>0.1</v>
      </c>
      <c r="AD72" s="15">
        <f t="shared" si="45"/>
        <v>16535.1814614162</v>
      </c>
      <c r="AE72" s="20">
        <f>IFERROR(VLOOKUP($E72,INPUTS!$A$44:$G$103,5,0),SCENARIOS!$L$23)</f>
        <v>0.2</v>
      </c>
      <c r="AF72" s="15">
        <f t="shared" si="46"/>
        <v>36512.3528579564</v>
      </c>
      <c r="AG72" s="20">
        <f>IFERROR(VLOOKUP($E72,INPUTS!$A$44:$G$103,6,0),SCENARIOS!$M$23)</f>
        <v>0.3</v>
      </c>
      <c r="AH72" s="15">
        <f t="shared" si="47"/>
        <v>60468.8818052014</v>
      </c>
      <c r="AI72" s="20">
        <f>IFERROR(VLOOKUP($E72,INPUTS!$A$44:$G$103,7,0),SCENARIOS!$N$23)</f>
        <v>0.4</v>
      </c>
      <c r="AJ72" s="15">
        <f t="shared" si="48"/>
        <v>89016.7087894569</v>
      </c>
      <c r="AL72" t="str">
        <f t="shared" si="49"/>
        <v>Y</v>
      </c>
      <c r="AM72" s="21">
        <f t="shared" si="50"/>
        <v>222541.771973642</v>
      </c>
      <c r="BC72" s="2" t="str">
        <v>LIS</v>
      </c>
      <c r="BD72" s="15">
        <f t="shared" si="51"/>
        <v>31600.6535</v>
      </c>
      <c r="BE72" s="15">
        <f t="shared" si="52"/>
        <v>107259.716707833</v>
      </c>
      <c r="BF72" s="15">
        <f t="shared" si="53"/>
        <v>303386.310988909</v>
      </c>
      <c r="BG72" s="15">
        <f t="shared" si="54"/>
        <v>686507.527862882</v>
      </c>
      <c r="BH72" s="15">
        <f t="shared" si="55"/>
        <v>1035627.0069804</v>
      </c>
      <c r="BI72" s="15">
        <f t="shared" si="56"/>
        <v>1464646.12648621</v>
      </c>
      <c r="BJ72" s="23"/>
    </row>
    <row r="73" ht="15" customHeight="1" spans="1:71">
      <c r="A73" s="24" t="s">
        <v>1007</v>
      </c>
      <c r="B73" s="43" t="s">
        <v>491</v>
      </c>
      <c r="C73" s="44" t="s">
        <v>492</v>
      </c>
      <c r="D73" s="45" t="s">
        <v>366</v>
      </c>
      <c r="E73" s="10" t="s">
        <v>494</v>
      </c>
      <c r="F73" s="46" t="s">
        <v>493</v>
      </c>
      <c r="G73" s="45" t="s">
        <v>165</v>
      </c>
      <c r="H73" s="45" t="s">
        <v>249</v>
      </c>
      <c r="I73" s="46" t="s">
        <v>930</v>
      </c>
      <c r="J73" s="45" t="s">
        <v>169</v>
      </c>
      <c r="K73" s="45" t="s">
        <v>931</v>
      </c>
      <c r="L73" s="47" t="s">
        <v>305</v>
      </c>
      <c r="M73" s="13">
        <v>1717</v>
      </c>
      <c r="N73" s="14">
        <f t="shared" si="43"/>
        <v>4.7041095890411</v>
      </c>
      <c r="O73" s="15">
        <v>7300</v>
      </c>
      <c r="P73" s="15">
        <f t="shared" si="37"/>
        <v>12534100</v>
      </c>
      <c r="Q73" s="16">
        <f>IFERROR(VLOOKUP(G73,SCENARIOS!$A$13:$E$18,2,0),0.025)</f>
        <v>0.025</v>
      </c>
      <c r="R73" s="17">
        <f>IFERROR(VLOOKUP(L73,INPUTS!$A$107:$B$120,2,0),0.0082)</f>
        <v>0.0096</v>
      </c>
      <c r="S73" s="51">
        <f t="shared" si="38"/>
        <v>70.08</v>
      </c>
      <c r="T73" s="15">
        <f t="shared" si="39"/>
        <v>120327.36</v>
      </c>
      <c r="U73" s="15">
        <f>T73/INPUTS!$B$7*1000</f>
        <v>150409200</v>
      </c>
      <c r="V73" s="15">
        <f>T73*INPUTS!$B$6</f>
        <v>380234.4576</v>
      </c>
      <c r="W73" s="19" t="s">
        <v>396</v>
      </c>
      <c r="X73" s="19" t="s">
        <v>396</v>
      </c>
      <c r="Y73" s="20">
        <f>IFERROR(VLOOKUP(E73,INPUTS!$A$44:$B$103,2,0),0)</f>
        <v>0</v>
      </c>
      <c r="Z73" s="15">
        <f t="shared" si="42"/>
        <v>0</v>
      </c>
      <c r="AA73" s="20">
        <f>IFERROR(VLOOKUP(E73,INPUTS!$A$44:$C$103,3,0),SCENARIOS!$J$23)</f>
        <v>0</v>
      </c>
      <c r="AB73" s="15">
        <f t="shared" si="44"/>
        <v>0</v>
      </c>
      <c r="AC73" s="20">
        <f>IFERROR(VLOOKUP($E73,INPUTS!$A$44:$G$103,4,0),SCENARIOS!$K$23)</f>
        <v>0</v>
      </c>
      <c r="AD73" s="15">
        <f t="shared" si="45"/>
        <v>0</v>
      </c>
      <c r="AE73" s="20">
        <f>IFERROR(VLOOKUP($E73,INPUTS!$A$44:$G$103,5,0),SCENARIOS!$L$23)</f>
        <v>0</v>
      </c>
      <c r="AF73" s="15">
        <f t="shared" si="46"/>
        <v>0</v>
      </c>
      <c r="AG73" s="20">
        <f>IFERROR(VLOOKUP($E73,INPUTS!$A$44:$G$103,6,0),SCENARIOS!$M$23)</f>
        <v>0</v>
      </c>
      <c r="AH73" s="15">
        <f t="shared" si="47"/>
        <v>0</v>
      </c>
      <c r="AI73" s="20">
        <f>IFERROR(VLOOKUP($E73,INPUTS!$A$44:$G$103,7,0),SCENARIOS!$N$23)</f>
        <v>0</v>
      </c>
      <c r="AJ73" s="15">
        <f t="shared" si="48"/>
        <v>0</v>
      </c>
      <c r="AL73" t="str">
        <f t="shared" si="49"/>
        <v>N</v>
      </c>
      <c r="AM73" s="21">
        <f t="shared" si="50"/>
        <v>223080.198938685</v>
      </c>
      <c r="BC73" s="2" t="str">
        <v>LTN</v>
      </c>
      <c r="BD73" s="15">
        <f t="shared" si="51"/>
        <v>49579.6872</v>
      </c>
      <c r="BE73" s="15">
        <f t="shared" si="52"/>
        <v>280474.326453141</v>
      </c>
      <c r="BF73" s="15">
        <f t="shared" si="53"/>
        <v>475996.434681075</v>
      </c>
      <c r="BG73" s="15">
        <f t="shared" si="54"/>
        <v>1077092.55100965</v>
      </c>
      <c r="BH73" s="15">
        <f t="shared" si="55"/>
        <v>1624841.81100751</v>
      </c>
      <c r="BI73" s="15">
        <f t="shared" si="56"/>
        <v>2297949.21202746</v>
      </c>
      <c r="BJ73" s="23"/>
    </row>
    <row r="74" ht="15" customHeight="1" spans="1:71">
      <c r="A74" s="6" t="s">
        <v>1008</v>
      </c>
      <c r="B74" s="43" t="s">
        <v>491</v>
      </c>
      <c r="C74" s="44" t="s">
        <v>492</v>
      </c>
      <c r="D74" s="45" t="s">
        <v>366</v>
      </c>
      <c r="E74" s="10" t="s">
        <v>494</v>
      </c>
      <c r="F74" s="46" t="s">
        <v>493</v>
      </c>
      <c r="G74" s="45" t="s">
        <v>165</v>
      </c>
      <c r="H74" s="45" t="s">
        <v>428</v>
      </c>
      <c r="I74" s="46" t="s">
        <v>427</v>
      </c>
      <c r="J74" s="45" t="s">
        <v>173</v>
      </c>
      <c r="K74" s="45" t="s">
        <v>931</v>
      </c>
      <c r="L74" s="47" t="s">
        <v>305</v>
      </c>
      <c r="M74" s="13">
        <v>3434</v>
      </c>
      <c r="N74" s="14">
        <f t="shared" si="43"/>
        <v>9.40821917808219</v>
      </c>
      <c r="O74" s="15">
        <v>9400</v>
      </c>
      <c r="P74" s="15">
        <f t="shared" si="37"/>
        <v>32279600</v>
      </c>
      <c r="Q74" s="16">
        <f>IFERROR(VLOOKUP(G74,SCENARIOS!$A$13:$E$18,2,0),0.025)</f>
        <v>0.025</v>
      </c>
      <c r="R74" s="17">
        <f>IFERROR(VLOOKUP(L74,INPUTS!$A$107:$B$120,2,0),0.0082)</f>
        <v>0.0096</v>
      </c>
      <c r="S74" s="51">
        <f t="shared" si="38"/>
        <v>90.24</v>
      </c>
      <c r="T74" s="15">
        <f t="shared" si="39"/>
        <v>309884.16</v>
      </c>
      <c r="U74" s="15">
        <f>T74/INPUTS!$B$7*1000</f>
        <v>387355200</v>
      </c>
      <c r="V74" s="15">
        <f>T74*INPUTS!$B$6</f>
        <v>979233.9456</v>
      </c>
      <c r="W74" s="19" t="s">
        <v>396</v>
      </c>
      <c r="X74" s="19" t="s">
        <v>396</v>
      </c>
      <c r="Y74" s="20">
        <f>IFERROR(VLOOKUP(E74,INPUTS!$A$44:$B$103,2,0),0)</f>
        <v>0</v>
      </c>
      <c r="Z74" s="15">
        <f t="shared" si="42"/>
        <v>0</v>
      </c>
      <c r="AA74" s="20">
        <f>IFERROR(VLOOKUP(E74,INPUTS!$A$44:$C$103,3,0),SCENARIOS!$J$23)</f>
        <v>0</v>
      </c>
      <c r="AB74" s="15">
        <f t="shared" si="44"/>
        <v>0</v>
      </c>
      <c r="AC74" s="20">
        <f>IFERROR(VLOOKUP($E74,INPUTS!$A$44:$G$103,4,0),SCENARIOS!$K$23)</f>
        <v>0</v>
      </c>
      <c r="AD74" s="15">
        <f t="shared" si="45"/>
        <v>0</v>
      </c>
      <c r="AE74" s="20">
        <f>IFERROR(VLOOKUP($E74,INPUTS!$A$44:$G$103,5,0),SCENARIOS!$L$23)</f>
        <v>0</v>
      </c>
      <c r="AF74" s="15">
        <f t="shared" si="46"/>
        <v>0</v>
      </c>
      <c r="AG74" s="20">
        <f>IFERROR(VLOOKUP($E74,INPUTS!$A$44:$G$103,6,0),SCENARIOS!$M$23)</f>
        <v>0</v>
      </c>
      <c r="AH74" s="15">
        <f t="shared" si="47"/>
        <v>0</v>
      </c>
      <c r="AI74" s="20">
        <f>IFERROR(VLOOKUP($E74,INPUTS!$A$44:$G$103,7,0),SCENARIOS!$N$23)</f>
        <v>0</v>
      </c>
      <c r="AJ74" s="15">
        <f t="shared" si="48"/>
        <v>0</v>
      </c>
      <c r="AL74" t="str">
        <f t="shared" si="49"/>
        <v>N</v>
      </c>
      <c r="AM74" s="21">
        <f t="shared" si="50"/>
        <v>574507.909595518</v>
      </c>
      <c r="BC74" s="2" t="str">
        <v>LUX</v>
      </c>
      <c r="BD74" s="15">
        <f t="shared" si="51"/>
        <v>0</v>
      </c>
      <c r="BE74" s="15">
        <f t="shared" si="52"/>
        <v>0</v>
      </c>
      <c r="BF74" s="15">
        <f t="shared" si="53"/>
        <v>0</v>
      </c>
      <c r="BG74" s="15">
        <f t="shared" si="54"/>
        <v>0</v>
      </c>
      <c r="BH74" s="15">
        <f t="shared" si="55"/>
        <v>0</v>
      </c>
      <c r="BI74" s="15">
        <f t="shared" si="56"/>
        <v>0</v>
      </c>
      <c r="BJ74" s="23"/>
    </row>
    <row r="75" ht="15" customHeight="1" spans="1:71">
      <c r="A75" s="24" t="s">
        <v>1010</v>
      </c>
      <c r="B75" s="43" t="s">
        <v>491</v>
      </c>
      <c r="C75" s="44" t="s">
        <v>492</v>
      </c>
      <c r="D75" s="45" t="s">
        <v>366</v>
      </c>
      <c r="E75" s="10" t="s">
        <v>494</v>
      </c>
      <c r="F75" s="46" t="s">
        <v>493</v>
      </c>
      <c r="G75" s="45" t="s">
        <v>165</v>
      </c>
      <c r="H75" s="45" t="s">
        <v>234</v>
      </c>
      <c r="I75" s="46" t="s">
        <v>424</v>
      </c>
      <c r="J75" s="45" t="s">
        <v>173</v>
      </c>
      <c r="K75" s="45" t="s">
        <v>931</v>
      </c>
      <c r="L75" s="47" t="s">
        <v>305</v>
      </c>
      <c r="M75" s="13">
        <v>1717</v>
      </c>
      <c r="N75" s="14">
        <f t="shared" si="43"/>
        <v>4.7041095890411</v>
      </c>
      <c r="O75" s="15">
        <v>9500</v>
      </c>
      <c r="P75" s="15">
        <f t="shared" si="37"/>
        <v>16311500</v>
      </c>
      <c r="Q75" s="16">
        <f>IFERROR(VLOOKUP(G75,SCENARIOS!$A$13:$E$18,2,0),0.025)</f>
        <v>0.025</v>
      </c>
      <c r="R75" s="17">
        <f>IFERROR(VLOOKUP(L75,INPUTS!$A$107:$B$120,2,0),0.0082)</f>
        <v>0.0096</v>
      </c>
      <c r="S75" s="51">
        <f t="shared" si="38"/>
        <v>91.2</v>
      </c>
      <c r="T75" s="15">
        <f t="shared" si="39"/>
        <v>156590.4</v>
      </c>
      <c r="U75" s="15">
        <f>T75/INPUTS!$B$7*1000</f>
        <v>195738000</v>
      </c>
      <c r="V75" s="15">
        <f>T75*INPUTS!$B$6</f>
        <v>494825.664</v>
      </c>
      <c r="W75" s="19" t="s">
        <v>396</v>
      </c>
      <c r="X75" s="19" t="s">
        <v>396</v>
      </c>
      <c r="Y75" s="20">
        <f>IFERROR(VLOOKUP(E75,INPUTS!$A$44:$B$103,2,0),0)</f>
        <v>0</v>
      </c>
      <c r="Z75" s="15">
        <f t="shared" si="42"/>
        <v>0</v>
      </c>
      <c r="AA75" s="20">
        <f>IFERROR(VLOOKUP(E75,INPUTS!$A$44:$C$103,3,0),SCENARIOS!$J$23)</f>
        <v>0</v>
      </c>
      <c r="AB75" s="15">
        <f t="shared" si="44"/>
        <v>0</v>
      </c>
      <c r="AC75" s="20">
        <f>IFERROR(VLOOKUP($E75,INPUTS!$A$44:$G$103,4,0),SCENARIOS!$K$23)</f>
        <v>0</v>
      </c>
      <c r="AD75" s="15">
        <f t="shared" si="45"/>
        <v>0</v>
      </c>
      <c r="AE75" s="20">
        <f>IFERROR(VLOOKUP($E75,INPUTS!$A$44:$G$103,5,0),SCENARIOS!$L$23)</f>
        <v>0</v>
      </c>
      <c r="AF75" s="15">
        <f t="shared" si="46"/>
        <v>0</v>
      </c>
      <c r="AG75" s="20">
        <f>IFERROR(VLOOKUP($E75,INPUTS!$A$44:$G$103,6,0),SCENARIOS!$M$23)</f>
        <v>0</v>
      </c>
      <c r="AH75" s="15">
        <f t="shared" si="47"/>
        <v>0</v>
      </c>
      <c r="AI75" s="20">
        <f>IFERROR(VLOOKUP($E75,INPUTS!$A$44:$G$103,7,0),SCENARIOS!$N$23)</f>
        <v>0</v>
      </c>
      <c r="AJ75" s="15">
        <f t="shared" si="48"/>
        <v>0</v>
      </c>
      <c r="AL75" t="str">
        <f t="shared" si="49"/>
        <v>N</v>
      </c>
      <c r="AM75" s="21">
        <f t="shared" si="50"/>
        <v>290309.847933905</v>
      </c>
      <c r="BC75" s="2" t="str">
        <v>MAD</v>
      </c>
      <c r="BD75" s="15">
        <f t="shared" si="51"/>
        <v>53423.4708</v>
      </c>
      <c r="BE75" s="15">
        <f t="shared" si="52"/>
        <v>181331.260872727</v>
      </c>
      <c r="BF75" s="15">
        <f t="shared" si="53"/>
        <v>512899.19451304</v>
      </c>
      <c r="BG75" s="15">
        <f t="shared" si="54"/>
        <v>1160596.72211408</v>
      </c>
      <c r="BH75" s="15">
        <f t="shared" si="55"/>
        <v>1750811.55100508</v>
      </c>
      <c r="BI75" s="15">
        <f t="shared" si="56"/>
        <v>2476103.21003865</v>
      </c>
      <c r="BJ75" s="23"/>
    </row>
    <row r="76" ht="15" customHeight="1" spans="1:71">
      <c r="A76" s="6" t="s">
        <v>1011</v>
      </c>
      <c r="B76" s="43" t="s">
        <v>502</v>
      </c>
      <c r="C76" s="44" t="s">
        <v>503</v>
      </c>
      <c r="D76" s="45" t="s">
        <v>366</v>
      </c>
      <c r="E76" s="10" t="s">
        <v>505</v>
      </c>
      <c r="F76" s="46" t="s">
        <v>504</v>
      </c>
      <c r="G76" s="45" t="s">
        <v>173</v>
      </c>
      <c r="H76" s="45" t="s">
        <v>248</v>
      </c>
      <c r="I76" s="46" t="s">
        <v>930</v>
      </c>
      <c r="J76" s="45" t="s">
        <v>169</v>
      </c>
      <c r="K76" s="45" t="s">
        <v>931</v>
      </c>
      <c r="L76" s="47" t="s">
        <v>305</v>
      </c>
      <c r="M76" s="13">
        <v>3014</v>
      </c>
      <c r="N76" s="14">
        <f t="shared" si="43"/>
        <v>8.25753424657534</v>
      </c>
      <c r="O76" s="15">
        <v>9700</v>
      </c>
      <c r="P76" s="15">
        <f t="shared" si="37"/>
        <v>29235800</v>
      </c>
      <c r="Q76" s="16">
        <f>IFERROR(VLOOKUP(G76,SCENARIOS!$A$13:$E$18,2,0),0.025)</f>
        <v>0.04</v>
      </c>
      <c r="R76" s="17">
        <f>IFERROR(VLOOKUP(L76,INPUTS!$A$107:$B$120,2,0),0.0082)</f>
        <v>0.0096</v>
      </c>
      <c r="S76" s="51">
        <f t="shared" si="38"/>
        <v>93.12</v>
      </c>
      <c r="T76" s="15">
        <f t="shared" si="39"/>
        <v>280663.68</v>
      </c>
      <c r="U76" s="15">
        <f>T76/INPUTS!$B$7*1000</f>
        <v>350829600</v>
      </c>
      <c r="V76" s="15">
        <f>T76*INPUTS!$B$6</f>
        <v>886897.2288</v>
      </c>
      <c r="W76" s="19" t="s">
        <v>396</v>
      </c>
      <c r="X76" s="19" t="s">
        <v>396</v>
      </c>
      <c r="Y76" s="20">
        <f>IFERROR(VLOOKUP(E76,INPUTS!$A$44:$B$103,2,0),0)</f>
        <v>0</v>
      </c>
      <c r="Z76" s="15">
        <f t="shared" si="42"/>
        <v>0</v>
      </c>
      <c r="AA76" s="20">
        <f>IFERROR(VLOOKUP(E76,INPUTS!$A$44:$C$103,3,0),SCENARIOS!$J$23)</f>
        <v>0</v>
      </c>
      <c r="AB76" s="15">
        <f t="shared" si="44"/>
        <v>0</v>
      </c>
      <c r="AC76" s="20">
        <f>IFERROR(VLOOKUP($E76,INPUTS!$A$44:$G$103,4,0),SCENARIOS!$K$23)</f>
        <v>0</v>
      </c>
      <c r="AD76" s="15">
        <f t="shared" si="45"/>
        <v>0</v>
      </c>
      <c r="AE76" s="20">
        <f>IFERROR(VLOOKUP($E76,INPUTS!$A$44:$G$103,5,0),SCENARIOS!$L$23)</f>
        <v>0</v>
      </c>
      <c r="AF76" s="15">
        <f t="shared" si="46"/>
        <v>0</v>
      </c>
      <c r="AG76" s="20">
        <f>IFERROR(VLOOKUP($E76,INPUTS!$A$44:$G$103,6,0),SCENARIOS!$M$23)</f>
        <v>0</v>
      </c>
      <c r="AH76" s="15">
        <f t="shared" si="47"/>
        <v>0</v>
      </c>
      <c r="AI76" s="20">
        <f>IFERROR(VLOOKUP($E76,INPUTS!$A$44:$G$103,7,0),SCENARIOS!$N$23)</f>
        <v>0</v>
      </c>
      <c r="AJ76" s="15">
        <f t="shared" si="48"/>
        <v>0</v>
      </c>
      <c r="AL76" t="str">
        <f t="shared" si="49"/>
        <v>Y</v>
      </c>
      <c r="AM76" s="21">
        <f t="shared" si="50"/>
        <v>748203.43507296</v>
      </c>
      <c r="BC76" s="2" t="str">
        <v>MCT</v>
      </c>
      <c r="BD76" s="15">
        <f t="shared" si="51"/>
        <v>0</v>
      </c>
      <c r="BE76" s="15">
        <f t="shared" si="52"/>
        <v>0</v>
      </c>
      <c r="BF76" s="15">
        <f t="shared" si="53"/>
        <v>0</v>
      </c>
      <c r="BG76" s="15">
        <f t="shared" si="54"/>
        <v>0</v>
      </c>
      <c r="BH76" s="15">
        <f t="shared" si="55"/>
        <v>0</v>
      </c>
      <c r="BI76" s="15">
        <f t="shared" si="56"/>
        <v>0</v>
      </c>
      <c r="BJ76" s="23"/>
    </row>
    <row r="77" ht="15" customHeight="1" spans="1:71">
      <c r="A77" s="24" t="s">
        <v>1012</v>
      </c>
      <c r="B77" s="43" t="s">
        <v>506</v>
      </c>
      <c r="C77" s="44" t="s">
        <v>507</v>
      </c>
      <c r="D77" s="45" t="s">
        <v>366</v>
      </c>
      <c r="E77" s="10" t="s">
        <v>428</v>
      </c>
      <c r="F77" s="46" t="s">
        <v>427</v>
      </c>
      <c r="G77" s="45" t="s">
        <v>173</v>
      </c>
      <c r="H77" s="45" t="s">
        <v>224</v>
      </c>
      <c r="I77" s="46" t="s">
        <v>938</v>
      </c>
      <c r="J77" s="45" t="s">
        <v>165</v>
      </c>
      <c r="K77" s="45" t="s">
        <v>931</v>
      </c>
      <c r="L77" s="47" t="s">
        <v>305</v>
      </c>
      <c r="M77" s="81">
        <v>1320</v>
      </c>
      <c r="N77" s="14">
        <f t="shared" si="43"/>
        <v>3.61643835616438</v>
      </c>
      <c r="O77" s="15">
        <v>9660</v>
      </c>
      <c r="P77" s="15">
        <f t="shared" si="37"/>
        <v>12751200</v>
      </c>
      <c r="Q77" s="16">
        <f>IFERROR(VLOOKUP(G77,SCENARIOS!$A$13:$E$18,2,0),0.025)</f>
        <v>0.04</v>
      </c>
      <c r="R77" s="17">
        <f>IFERROR(VLOOKUP(L77,INPUTS!$A$107:$B$120,2,0),0.0082)</f>
        <v>0.0096</v>
      </c>
      <c r="S77" s="51">
        <f t="shared" si="38"/>
        <v>92.736</v>
      </c>
      <c r="T77" s="15">
        <f t="shared" si="39"/>
        <v>122411.52</v>
      </c>
      <c r="U77" s="15">
        <f>T77/INPUTS!$B$7*1000</f>
        <v>153014400</v>
      </c>
      <c r="V77" s="15">
        <f>T77*INPUTS!$B$6</f>
        <v>386820.4032</v>
      </c>
      <c r="W77" s="19" t="s">
        <v>396</v>
      </c>
      <c r="X77" s="19" t="s">
        <v>396</v>
      </c>
      <c r="Y77" s="20">
        <f>IFERROR(VLOOKUP(E77,INPUTS!$A$44:$B$103,2,0),0)</f>
        <v>0</v>
      </c>
      <c r="Z77" s="15">
        <f t="shared" si="42"/>
        <v>0</v>
      </c>
      <c r="AA77" s="20">
        <f>IFERROR(VLOOKUP(E77,INPUTS!$A$44:$C$103,3,0),SCENARIOS!$J$23)</f>
        <v>0</v>
      </c>
      <c r="AB77" s="15">
        <f t="shared" si="44"/>
        <v>0</v>
      </c>
      <c r="AC77" s="20">
        <f>IFERROR(VLOOKUP($E77,INPUTS!$A$44:$G$103,4,0),SCENARIOS!$K$23)</f>
        <v>0</v>
      </c>
      <c r="AD77" s="15">
        <f t="shared" si="45"/>
        <v>0</v>
      </c>
      <c r="AE77" s="20">
        <f>IFERROR(VLOOKUP($E77,INPUTS!$A$44:$G$103,5,0),SCENARIOS!$L$23)</f>
        <v>0</v>
      </c>
      <c r="AF77" s="15">
        <f t="shared" si="46"/>
        <v>0</v>
      </c>
      <c r="AG77" s="20">
        <f>IFERROR(VLOOKUP($E77,INPUTS!$A$44:$G$103,6,0),SCENARIOS!$M$23)</f>
        <v>0</v>
      </c>
      <c r="AH77" s="15">
        <f t="shared" si="47"/>
        <v>0</v>
      </c>
      <c r="AI77" s="20">
        <f>IFERROR(VLOOKUP($E77,INPUTS!$A$44:$G$103,7,0),SCENARIOS!$N$23)</f>
        <v>0</v>
      </c>
      <c r="AJ77" s="15">
        <f t="shared" si="48"/>
        <v>0</v>
      </c>
      <c r="AL77" t="str">
        <f t="shared" si="49"/>
        <v>Y</v>
      </c>
      <c r="AM77" s="21">
        <f t="shared" si="50"/>
        <v>326329.077408599</v>
      </c>
      <c r="BC77" s="2" t="str">
        <v>MEL</v>
      </c>
      <c r="BD77" s="15">
        <f t="shared" si="51"/>
        <v>0</v>
      </c>
      <c r="BE77" s="15">
        <f t="shared" si="52"/>
        <v>119082.619790829</v>
      </c>
      <c r="BF77" s="15">
        <f t="shared" si="53"/>
        <v>289764.429987816</v>
      </c>
      <c r="BG77" s="15">
        <f t="shared" si="54"/>
        <v>705085.469513915</v>
      </c>
      <c r="BH77" s="15">
        <f t="shared" si="55"/>
        <v>1286766.42438626</v>
      </c>
      <c r="BI77" s="15">
        <f t="shared" si="56"/>
        <v>2087397.47325388</v>
      </c>
      <c r="BJ77" s="23"/>
    </row>
    <row r="78" ht="15" customHeight="1" spans="1:71">
      <c r="A78" s="6" t="s">
        <v>1013</v>
      </c>
      <c r="B78" s="43" t="s">
        <v>500</v>
      </c>
      <c r="C78" s="44" t="s">
        <v>501</v>
      </c>
      <c r="D78" s="45" t="s">
        <v>366</v>
      </c>
      <c r="E78" s="10" t="s">
        <v>440</v>
      </c>
      <c r="F78" s="46" t="s">
        <v>439</v>
      </c>
      <c r="G78" s="45" t="s">
        <v>177</v>
      </c>
      <c r="H78" s="45" t="s">
        <v>428</v>
      </c>
      <c r="I78" s="46" t="s">
        <v>427</v>
      </c>
      <c r="J78" s="45" t="s">
        <v>173</v>
      </c>
      <c r="K78" s="45" t="s">
        <v>931</v>
      </c>
      <c r="L78" s="47" t="s">
        <v>302</v>
      </c>
      <c r="M78" s="13">
        <v>1320</v>
      </c>
      <c r="N78" s="14">
        <f t="shared" si="43"/>
        <v>3.61643835616438</v>
      </c>
      <c r="O78" s="15">
        <v>6340</v>
      </c>
      <c r="P78" s="15">
        <f t="shared" si="37"/>
        <v>8368800</v>
      </c>
      <c r="Q78" s="16">
        <f>IFERROR(VLOOKUP(G78,SCENARIOS!$A$13:$E$18,2,0),0.025)</f>
        <v>0.045</v>
      </c>
      <c r="R78" s="17">
        <f>IFERROR(VLOOKUP(L78,INPUTS!$A$107:$B$120,2,0),0.0082)</f>
        <v>0.0082</v>
      </c>
      <c r="S78" s="51">
        <f t="shared" si="38"/>
        <v>51.988</v>
      </c>
      <c r="T78" s="15">
        <f t="shared" si="39"/>
        <v>68624.16</v>
      </c>
      <c r="U78" s="15">
        <f>T78/INPUTS!$B$7*1000</f>
        <v>85780200</v>
      </c>
      <c r="V78" s="15">
        <f>T78*INPUTS!$B$6</f>
        <v>216852.3456</v>
      </c>
      <c r="W78" s="19" t="s">
        <v>396</v>
      </c>
      <c r="X78" s="19" t="s">
        <v>396</v>
      </c>
      <c r="Y78" s="20">
        <f>IFERROR(VLOOKUP(E78,INPUTS!$A$44:$B$103,2,0),0)</f>
        <v>0</v>
      </c>
      <c r="Z78" s="15">
        <f t="shared" si="42"/>
        <v>0</v>
      </c>
      <c r="AA78" s="20">
        <f>IFERROR(VLOOKUP(E78,INPUTS!$A$44:$C$103,3,0),SCENARIOS!$J$23)</f>
        <v>0</v>
      </c>
      <c r="AB78" s="15">
        <f t="shared" si="44"/>
        <v>0</v>
      </c>
      <c r="AC78" s="20">
        <f>IFERROR(VLOOKUP($E78,INPUTS!$A$44:$G$103,4,0),SCENARIOS!$K$23)</f>
        <v>0</v>
      </c>
      <c r="AD78" s="15">
        <f t="shared" si="45"/>
        <v>0</v>
      </c>
      <c r="AE78" s="20">
        <f>IFERROR(VLOOKUP($E78,INPUTS!$A$44:$G$103,5,0),SCENARIOS!$L$23)</f>
        <v>0</v>
      </c>
      <c r="AF78" s="15">
        <f t="shared" si="46"/>
        <v>0</v>
      </c>
      <c r="AG78" s="20">
        <f>IFERROR(VLOOKUP($E78,INPUTS!$A$44:$G$103,6,0),SCENARIOS!$M$23)</f>
        <v>0</v>
      </c>
      <c r="AH78" s="15">
        <f t="shared" si="47"/>
        <v>0</v>
      </c>
      <c r="AI78" s="20">
        <f>IFERROR(VLOOKUP($E78,INPUTS!$A$44:$G$103,7,0),SCENARIOS!$N$23)</f>
        <v>0</v>
      </c>
      <c r="AJ78" s="15">
        <f t="shared" si="48"/>
        <v>0</v>
      </c>
      <c r="AL78" t="str">
        <f t="shared" si="49"/>
        <v>Y</v>
      </c>
      <c r="AM78" s="21">
        <f t="shared" si="50"/>
        <v>206245.415014914</v>
      </c>
      <c r="BC78" s="2" t="str">
        <v>MEM</v>
      </c>
      <c r="BD78" s="15">
        <f t="shared" si="51"/>
        <v>0</v>
      </c>
      <c r="BE78" s="15">
        <f t="shared" si="52"/>
        <v>0</v>
      </c>
      <c r="BF78" s="15">
        <f t="shared" si="53"/>
        <v>0</v>
      </c>
      <c r="BG78" s="15">
        <f t="shared" si="54"/>
        <v>0</v>
      </c>
      <c r="BH78" s="15">
        <f t="shared" si="55"/>
        <v>0</v>
      </c>
      <c r="BI78" s="15">
        <f t="shared" si="56"/>
        <v>0</v>
      </c>
      <c r="BJ78" s="23"/>
    </row>
    <row r="79" ht="15" customHeight="1" spans="1:71">
      <c r="A79" s="24" t="s">
        <v>1014</v>
      </c>
      <c r="B79" s="43" t="s">
        <v>500</v>
      </c>
      <c r="C79" s="44" t="s">
        <v>501</v>
      </c>
      <c r="D79" s="45" t="s">
        <v>366</v>
      </c>
      <c r="E79" s="10" t="s">
        <v>440</v>
      </c>
      <c r="F79" s="46" t="s">
        <v>439</v>
      </c>
      <c r="G79" s="45" t="s">
        <v>177</v>
      </c>
      <c r="H79" s="45" t="s">
        <v>245</v>
      </c>
      <c r="I79" s="46" t="s">
        <v>930</v>
      </c>
      <c r="J79" s="45" t="s">
        <v>169</v>
      </c>
      <c r="K79" s="45" t="s">
        <v>931</v>
      </c>
      <c r="L79" s="47" t="s">
        <v>302</v>
      </c>
      <c r="M79" s="13">
        <v>1320</v>
      </c>
      <c r="N79" s="14">
        <f t="shared" si="43"/>
        <v>3.61643835616438</v>
      </c>
      <c r="O79" s="15">
        <v>11060</v>
      </c>
      <c r="P79" s="15">
        <f t="shared" si="37"/>
        <v>14599200</v>
      </c>
      <c r="Q79" s="16">
        <f>IFERROR(VLOOKUP(G79,SCENARIOS!$A$13:$E$18,2,0),0.025)</f>
        <v>0.045</v>
      </c>
      <c r="R79" s="17">
        <f>IFERROR(VLOOKUP(L79,INPUTS!$A$107:$B$120,2,0),0.0082)</f>
        <v>0.0082</v>
      </c>
      <c r="S79" s="51">
        <f t="shared" si="38"/>
        <v>90.692</v>
      </c>
      <c r="T79" s="15">
        <f t="shared" si="39"/>
        <v>119713.44</v>
      </c>
      <c r="U79" s="15">
        <f>T79/INPUTS!$B$7*1000</f>
        <v>149641800</v>
      </c>
      <c r="V79" s="15">
        <f>T79*INPUTS!$B$6</f>
        <v>378294.4704</v>
      </c>
      <c r="W79" s="19" t="s">
        <v>396</v>
      </c>
      <c r="X79" s="19" t="s">
        <v>396</v>
      </c>
      <c r="Y79" s="20">
        <f>IFERROR(VLOOKUP(E79,INPUTS!$A$44:$B$103,2,0),0)</f>
        <v>0</v>
      </c>
      <c r="Z79" s="15">
        <f t="shared" si="42"/>
        <v>0</v>
      </c>
      <c r="AA79" s="20">
        <f>IFERROR(VLOOKUP(E79,INPUTS!$A$44:$C$103,3,0),SCENARIOS!$J$23)</f>
        <v>0</v>
      </c>
      <c r="AB79" s="15">
        <f t="shared" si="44"/>
        <v>0</v>
      </c>
      <c r="AC79" s="20">
        <f>IFERROR(VLOOKUP($E79,INPUTS!$A$44:$G$103,4,0),SCENARIOS!$K$23)</f>
        <v>0</v>
      </c>
      <c r="AD79" s="15">
        <f t="shared" si="45"/>
        <v>0</v>
      </c>
      <c r="AE79" s="20">
        <f>IFERROR(VLOOKUP($E79,INPUTS!$A$44:$G$103,5,0),SCENARIOS!$L$23)</f>
        <v>0</v>
      </c>
      <c r="AF79" s="15">
        <f t="shared" si="46"/>
        <v>0</v>
      </c>
      <c r="AG79" s="20">
        <f>IFERROR(VLOOKUP($E79,INPUTS!$A$44:$G$103,6,0),SCENARIOS!$M$23)</f>
        <v>0</v>
      </c>
      <c r="AH79" s="15">
        <f t="shared" si="47"/>
        <v>0</v>
      </c>
      <c r="AI79" s="20">
        <f>IFERROR(VLOOKUP($E79,INPUTS!$A$44:$G$103,7,0),SCENARIOS!$N$23)</f>
        <v>0</v>
      </c>
      <c r="AJ79" s="15">
        <f t="shared" si="48"/>
        <v>0</v>
      </c>
      <c r="AL79" t="str">
        <f t="shared" si="49"/>
        <v>N</v>
      </c>
      <c r="AM79" s="21">
        <f t="shared" si="50"/>
        <v>359790.897486586</v>
      </c>
      <c r="BC79" s="2" t="str">
        <v>MEX</v>
      </c>
      <c r="BD79" s="15">
        <f t="shared" si="51"/>
        <v>0</v>
      </c>
      <c r="BE79" s="15">
        <f t="shared" si="52"/>
        <v>0</v>
      </c>
      <c r="BF79" s="15">
        <f t="shared" si="53"/>
        <v>0</v>
      </c>
      <c r="BG79" s="15">
        <f t="shared" si="54"/>
        <v>0</v>
      </c>
      <c r="BH79" s="15">
        <f t="shared" si="55"/>
        <v>0</v>
      </c>
      <c r="BI79" s="15">
        <f t="shared" si="56"/>
        <v>0</v>
      </c>
      <c r="BJ79" s="23"/>
    </row>
    <row r="80" ht="15" customHeight="1" spans="1:71">
      <c r="A80" s="6" t="s">
        <v>1015</v>
      </c>
      <c r="B80" s="43" t="s">
        <v>522</v>
      </c>
      <c r="C80" s="44" t="s">
        <v>523</v>
      </c>
      <c r="D80" s="45" t="s">
        <v>366</v>
      </c>
      <c r="E80" s="10" t="s">
        <v>460</v>
      </c>
      <c r="F80" s="46" t="s">
        <v>459</v>
      </c>
      <c r="G80" s="45" t="s">
        <v>185</v>
      </c>
      <c r="H80" s="45" t="s">
        <v>567</v>
      </c>
      <c r="I80" s="46" t="s">
        <v>431</v>
      </c>
      <c r="J80" s="45" t="s">
        <v>173</v>
      </c>
      <c r="K80" s="45" t="s">
        <v>931</v>
      </c>
      <c r="L80" s="47" t="s">
        <v>302</v>
      </c>
      <c r="M80" s="13">
        <v>745</v>
      </c>
      <c r="N80" s="14">
        <f t="shared" si="43"/>
        <v>2.04109589041096</v>
      </c>
      <c r="O80" s="15">
        <v>7500</v>
      </c>
      <c r="P80" s="15">
        <f t="shared" si="37"/>
        <v>5587500</v>
      </c>
      <c r="Q80" s="16">
        <f>IFERROR(VLOOKUP(G80,SCENARIOS!$A$13:$E$18,2,0),0.025)</f>
        <v>0.03</v>
      </c>
      <c r="R80" s="17">
        <f>IFERROR(VLOOKUP(L80,INPUTS!$A$107:$B$120,2,0),0.0082)</f>
        <v>0.0082</v>
      </c>
      <c r="S80" s="51">
        <f t="shared" si="38"/>
        <v>61.5</v>
      </c>
      <c r="T80" s="15">
        <f t="shared" si="39"/>
        <v>45817.5</v>
      </c>
      <c r="U80" s="15">
        <f>T80/INPUTS!$B$7*1000</f>
        <v>57271875</v>
      </c>
      <c r="V80" s="15">
        <f>T80*INPUTS!$B$6</f>
        <v>144783.3</v>
      </c>
      <c r="W80" s="31" t="s">
        <v>521</v>
      </c>
      <c r="X80" s="19" t="s">
        <v>396</v>
      </c>
      <c r="Y80" s="20">
        <f>IFERROR(VLOOKUP(E80,INPUTS!$A$44:$B$103,2,0),0)</f>
        <v>0</v>
      </c>
      <c r="Z80" s="15">
        <f t="shared" si="42"/>
        <v>0</v>
      </c>
      <c r="AA80" s="20">
        <f>IFERROR(VLOOKUP(E80,INPUTS!$A$44:$C$103,3,0),SCENARIOS!$J$23)</f>
        <v>0</v>
      </c>
      <c r="AB80" s="15">
        <f t="shared" si="44"/>
        <v>0</v>
      </c>
      <c r="AC80" s="20">
        <f>IFERROR(VLOOKUP($E80,INPUTS!$A$44:$G$103,4,0),SCENARIOS!$K$23)</f>
        <v>0</v>
      </c>
      <c r="AD80" s="15">
        <f t="shared" si="45"/>
        <v>0</v>
      </c>
      <c r="AE80" s="20">
        <f>IFERROR(VLOOKUP($E80,INPUTS!$A$44:$G$103,5,0),SCENARIOS!$L$23)</f>
        <v>0</v>
      </c>
      <c r="AF80" s="15">
        <f t="shared" si="46"/>
        <v>0</v>
      </c>
      <c r="AG80" s="20">
        <f>IFERROR(VLOOKUP($E80,INPUTS!$A$44:$G$103,6,0),SCENARIOS!$M$23)</f>
        <v>0</v>
      </c>
      <c r="AH80" s="15">
        <f t="shared" si="47"/>
        <v>0</v>
      </c>
      <c r="AI80" s="20">
        <f>IFERROR(VLOOKUP($E80,INPUTS!$A$44:$G$103,7,0),SCENARIOS!$N$23)</f>
        <v>0</v>
      </c>
      <c r="AJ80" s="15">
        <f t="shared" si="48"/>
        <v>0</v>
      </c>
      <c r="AL80" t="str">
        <f t="shared" si="49"/>
        <v>N</v>
      </c>
      <c r="AM80" s="21">
        <f t="shared" si="50"/>
        <v>95931.670291932</v>
      </c>
      <c r="BC80" s="2" t="str">
        <v>MIA</v>
      </c>
      <c r="BD80" s="15">
        <f t="shared" si="51"/>
        <v>4716.39108</v>
      </c>
      <c r="BE80" s="15">
        <f t="shared" si="52"/>
        <v>31243.6611108703</v>
      </c>
      <c r="BF80" s="15">
        <f t="shared" si="53"/>
        <v>114985.088180661</v>
      </c>
      <c r="BG80" s="15">
        <f t="shared" si="54"/>
        <v>253905.657029054</v>
      </c>
      <c r="BH80" s="15">
        <f t="shared" si="55"/>
        <v>420498.542624492</v>
      </c>
      <c r="BI80" s="15">
        <f t="shared" si="56"/>
        <v>619019.158247038</v>
      </c>
      <c r="BJ80" s="23"/>
    </row>
    <row r="81" ht="15" customHeight="1" spans="1:62">
      <c r="A81" s="24" t="s">
        <v>1016</v>
      </c>
      <c r="B81" s="43" t="s">
        <v>484</v>
      </c>
      <c r="C81" s="44" t="s">
        <v>485</v>
      </c>
      <c r="D81" s="45" t="s">
        <v>366</v>
      </c>
      <c r="E81" s="10" t="s">
        <v>486</v>
      </c>
      <c r="F81" s="46" t="s">
        <v>930</v>
      </c>
      <c r="G81" s="45" t="s">
        <v>169</v>
      </c>
      <c r="H81" s="45" t="s">
        <v>505</v>
      </c>
      <c r="I81" s="46" t="s">
        <v>504</v>
      </c>
      <c r="J81" s="45" t="s">
        <v>173</v>
      </c>
      <c r="K81" s="45" t="s">
        <v>931</v>
      </c>
      <c r="L81" s="47" t="s">
        <v>305</v>
      </c>
      <c r="M81" s="13">
        <v>1333</v>
      </c>
      <c r="N81" s="14">
        <f t="shared" si="43"/>
        <v>3.65205479452055</v>
      </c>
      <c r="O81" s="15">
        <v>10700</v>
      </c>
      <c r="P81" s="15">
        <f t="shared" si="37"/>
        <v>14263100</v>
      </c>
      <c r="Q81" s="16">
        <f>IFERROR(VLOOKUP(G81,SCENARIOS!$A$13:$E$18,2,0),0.025)</f>
        <v>0.02</v>
      </c>
      <c r="R81" s="17">
        <f>IFERROR(VLOOKUP(L81,INPUTS!$A$107:$B$120,2,0),0.0082)</f>
        <v>0.0096</v>
      </c>
      <c r="S81" s="51">
        <f t="shared" si="38"/>
        <v>102.72</v>
      </c>
      <c r="T81" s="15">
        <f t="shared" si="39"/>
        <v>136925.76</v>
      </c>
      <c r="U81" s="15">
        <f>T81/INPUTS!$B$7*1000</f>
        <v>171157200</v>
      </c>
      <c r="V81" s="15">
        <f>T81*INPUTS!$B$6</f>
        <v>432685.4016</v>
      </c>
      <c r="W81" s="31" t="s">
        <v>396</v>
      </c>
      <c r="X81" s="19" t="s">
        <v>396</v>
      </c>
      <c r="Y81" s="20">
        <f>IFERROR(VLOOKUP(E81,INPUTS!$A$44:$B$103,2,0),0)</f>
        <v>0</v>
      </c>
      <c r="Z81" s="15">
        <f t="shared" si="42"/>
        <v>0</v>
      </c>
      <c r="AA81" s="20">
        <f>IFERROR(VLOOKUP(E81,INPUTS!$A$44:$C$103,3,0),SCENARIOS!$J$23)</f>
        <v>0</v>
      </c>
      <c r="AB81" s="15">
        <f t="shared" si="44"/>
        <v>0</v>
      </c>
      <c r="AC81" s="20">
        <f>IFERROR(VLOOKUP($E81,INPUTS!$A$44:$G$103,4,0),SCENARIOS!$K$23)</f>
        <v>0</v>
      </c>
      <c r="AD81" s="15">
        <f t="shared" si="45"/>
        <v>0</v>
      </c>
      <c r="AE81" s="20">
        <f>IFERROR(VLOOKUP($E81,INPUTS!$A$44:$G$103,5,0),SCENARIOS!$L$23)</f>
        <v>0</v>
      </c>
      <c r="AF81" s="15">
        <f t="shared" si="46"/>
        <v>0</v>
      </c>
      <c r="AG81" s="20">
        <f>IFERROR(VLOOKUP($E81,INPUTS!$A$44:$G$103,6,0),SCENARIOS!$M$23)</f>
        <v>0</v>
      </c>
      <c r="AH81" s="15">
        <f t="shared" si="47"/>
        <v>0</v>
      </c>
      <c r="AI81" s="20">
        <f>IFERROR(VLOOKUP($E81,INPUTS!$A$44:$G$103,7,0),SCENARIOS!$N$23)</f>
        <v>0</v>
      </c>
      <c r="AJ81" s="15">
        <f t="shared" si="48"/>
        <v>0</v>
      </c>
      <c r="AL81" t="str">
        <f t="shared" si="49"/>
        <v>N</v>
      </c>
      <c r="AM81" s="21">
        <f t="shared" si="50"/>
        <v>224641.222652639</v>
      </c>
      <c r="BC81" s="2" t="str">
        <v>MNL</v>
      </c>
      <c r="BD81" s="15">
        <f t="shared" si="51"/>
        <v>0</v>
      </c>
      <c r="BE81" s="15">
        <f t="shared" si="52"/>
        <v>0</v>
      </c>
      <c r="BF81" s="15">
        <f t="shared" si="53"/>
        <v>0</v>
      </c>
      <c r="BG81" s="15">
        <f t="shared" si="54"/>
        <v>0</v>
      </c>
      <c r="BH81" s="15">
        <f t="shared" si="55"/>
        <v>0</v>
      </c>
      <c r="BI81" s="15">
        <f t="shared" si="56"/>
        <v>0</v>
      </c>
      <c r="BJ81" s="23"/>
    </row>
    <row r="82" ht="15" customHeight="1" spans="1:62">
      <c r="A82" s="6" t="s">
        <v>1017</v>
      </c>
      <c r="B82" s="43" t="s">
        <v>484</v>
      </c>
      <c r="C82" s="44" t="s">
        <v>485</v>
      </c>
      <c r="D82" s="45" t="s">
        <v>366</v>
      </c>
      <c r="E82" s="10" t="s">
        <v>486</v>
      </c>
      <c r="F82" s="46" t="s">
        <v>930</v>
      </c>
      <c r="G82" s="45" t="s">
        <v>169</v>
      </c>
      <c r="H82" s="45" t="s">
        <v>234</v>
      </c>
      <c r="I82" s="46" t="s">
        <v>424</v>
      </c>
      <c r="J82" s="45" t="s">
        <v>173</v>
      </c>
      <c r="K82" s="45" t="s">
        <v>931</v>
      </c>
      <c r="L82" s="47" t="s">
        <v>305</v>
      </c>
      <c r="M82" s="13">
        <v>1333</v>
      </c>
      <c r="N82" s="14">
        <f t="shared" si="43"/>
        <v>3.65205479452055</v>
      </c>
      <c r="O82" s="15">
        <v>10500</v>
      </c>
      <c r="P82" s="15">
        <f t="shared" si="37"/>
        <v>13996500</v>
      </c>
      <c r="Q82" s="16">
        <f>IFERROR(VLOOKUP(G82,SCENARIOS!$A$13:$E$18,2,0),0.025)</f>
        <v>0.02</v>
      </c>
      <c r="R82" s="17">
        <f>IFERROR(VLOOKUP(L82,INPUTS!$A$107:$B$120,2,0),0.0082)</f>
        <v>0.0096</v>
      </c>
      <c r="S82" s="51">
        <f t="shared" si="38"/>
        <v>100.8</v>
      </c>
      <c r="T82" s="15">
        <f t="shared" si="39"/>
        <v>134366.4</v>
      </c>
      <c r="U82" s="15">
        <f>T82/INPUTS!$B$7*1000</f>
        <v>167958000</v>
      </c>
      <c r="V82" s="15">
        <f>T82*INPUTS!$B$6</f>
        <v>424597.824</v>
      </c>
      <c r="W82" s="31" t="s">
        <v>396</v>
      </c>
      <c r="X82" s="19" t="s">
        <v>396</v>
      </c>
      <c r="Y82" s="20">
        <f>IFERROR(VLOOKUP(E82,INPUTS!$A$44:$B$103,2,0),0)</f>
        <v>0</v>
      </c>
      <c r="Z82" s="15">
        <f t="shared" si="42"/>
        <v>0</v>
      </c>
      <c r="AA82" s="20">
        <f>IFERROR(VLOOKUP(E82,INPUTS!$A$44:$C$103,3,0),SCENARIOS!$J$23)</f>
        <v>0</v>
      </c>
      <c r="AB82" s="15">
        <f t="shared" si="44"/>
        <v>0</v>
      </c>
      <c r="AC82" s="20">
        <f>IFERROR(VLOOKUP($E82,INPUTS!$A$44:$G$103,4,0),SCENARIOS!$K$23)</f>
        <v>0</v>
      </c>
      <c r="AD82" s="15">
        <f t="shared" si="45"/>
        <v>0</v>
      </c>
      <c r="AE82" s="20">
        <f>IFERROR(VLOOKUP($E82,INPUTS!$A$44:$G$103,5,0),SCENARIOS!$L$23)</f>
        <v>0</v>
      </c>
      <c r="AF82" s="15">
        <f t="shared" si="46"/>
        <v>0</v>
      </c>
      <c r="AG82" s="20">
        <f>IFERROR(VLOOKUP($E82,INPUTS!$A$44:$G$103,6,0),SCENARIOS!$M$23)</f>
        <v>0</v>
      </c>
      <c r="AH82" s="15">
        <f t="shared" si="47"/>
        <v>0</v>
      </c>
      <c r="AI82" s="20">
        <f>IFERROR(VLOOKUP($E82,INPUTS!$A$44:$G$103,7,0),SCENARIOS!$N$23)</f>
        <v>0</v>
      </c>
      <c r="AJ82" s="15">
        <f t="shared" si="48"/>
        <v>0</v>
      </c>
      <c r="AL82" t="str">
        <f t="shared" si="49"/>
        <v>N</v>
      </c>
      <c r="AM82" s="21">
        <f t="shared" si="50"/>
        <v>220442.321294646</v>
      </c>
      <c r="BC82" s="2" t="str">
        <v>MUC</v>
      </c>
      <c r="BD82" s="15">
        <f t="shared" si="51"/>
        <v>31836.4786</v>
      </c>
      <c r="BE82" s="15">
        <f t="shared" si="52"/>
        <v>108060.16007267</v>
      </c>
      <c r="BF82" s="15">
        <f t="shared" si="53"/>
        <v>305650.381481236</v>
      </c>
      <c r="BG82" s="15">
        <f t="shared" si="54"/>
        <v>691630.703762045</v>
      </c>
      <c r="BH82" s="15">
        <f t="shared" si="55"/>
        <v>1043355.54469827</v>
      </c>
      <c r="BI82" s="15">
        <f t="shared" si="56"/>
        <v>1475576.29029574</v>
      </c>
      <c r="BJ82" s="23"/>
    </row>
    <row r="83" ht="15" customHeight="1" spans="1:62">
      <c r="A83" s="24" t="s">
        <v>1018</v>
      </c>
      <c r="B83" s="43" t="s">
        <v>488</v>
      </c>
      <c r="C83" s="44" t="s">
        <v>489</v>
      </c>
      <c r="D83" s="45" t="s">
        <v>366</v>
      </c>
      <c r="E83" s="10" t="s">
        <v>215</v>
      </c>
      <c r="F83" s="46" t="s">
        <v>490</v>
      </c>
      <c r="G83" s="45" t="s">
        <v>165</v>
      </c>
      <c r="H83" s="45" t="s">
        <v>203</v>
      </c>
      <c r="I83" s="46" t="s">
        <v>399</v>
      </c>
      <c r="J83" s="45" t="s">
        <v>165</v>
      </c>
      <c r="K83" s="45" t="s">
        <v>931</v>
      </c>
      <c r="L83" s="47" t="s">
        <v>284</v>
      </c>
      <c r="M83" s="13">
        <v>539</v>
      </c>
      <c r="N83" s="14">
        <f t="shared" si="43"/>
        <v>1.47671232876712</v>
      </c>
      <c r="O83" s="15">
        <v>780</v>
      </c>
      <c r="P83" s="15">
        <f t="shared" si="37"/>
        <v>420420</v>
      </c>
      <c r="Q83" s="16">
        <f>IFERROR(VLOOKUP(G83,SCENARIOS!$A$13:$E$18,2,0),0.025)</f>
        <v>0.025</v>
      </c>
      <c r="R83" s="17">
        <f>IFERROR(VLOOKUP(L83,INPUTS!$A$107:$B$120,2,0),0.0082)</f>
        <v>0.0041</v>
      </c>
      <c r="S83" s="51">
        <f t="shared" si="38"/>
        <v>3.198</v>
      </c>
      <c r="T83" s="15">
        <f t="shared" si="39"/>
        <v>1723.722</v>
      </c>
      <c r="U83" s="15">
        <f>T83/INPUTS!$B$7*1000</f>
        <v>2154652.5</v>
      </c>
      <c r="V83" s="15">
        <f>T83*INPUTS!$B$6</f>
        <v>5446.96152</v>
      </c>
      <c r="W83" s="31" t="s">
        <v>396</v>
      </c>
      <c r="X83" s="19" t="s">
        <v>396</v>
      </c>
      <c r="Y83" s="20">
        <f>IFERROR(VLOOKUP(E83,INPUTS!$A$44:$B$103,2,0),0)</f>
        <v>0.02</v>
      </c>
      <c r="Z83" s="15">
        <f t="shared" si="42"/>
        <v>34.47444</v>
      </c>
      <c r="AA83" s="20">
        <f>IFERROR(VLOOKUP(E83,INPUTS!$A$44:$C$103,3,0),SCENARIOS!$J$23)</f>
        <v>0.06</v>
      </c>
      <c r="AB83" s="15">
        <f t="shared" si="44"/>
        <v>117.013993652415</v>
      </c>
      <c r="AC83" s="20">
        <f>IFERROR(VLOOKUP($E83,INPUTS!$A$44:$G$103,4,0),SCENARIOS!$K$23)</f>
        <v>0.15</v>
      </c>
      <c r="AD83" s="15">
        <f t="shared" si="45"/>
        <v>330.976483603685</v>
      </c>
      <c r="AE83" s="20">
        <f>IFERROR(VLOOKUP($E83,INPUTS!$A$44:$G$103,5,0),SCENARIOS!$L$23)</f>
        <v>0.3</v>
      </c>
      <c r="AF83" s="15">
        <f t="shared" si="46"/>
        <v>748.939023645737</v>
      </c>
      <c r="AG83" s="20">
        <f>IFERROR(VLOOKUP($E83,INPUTS!$A$44:$G$103,6,0),SCENARIOS!$M$23)</f>
        <v>0.4</v>
      </c>
      <c r="AH83" s="15">
        <f t="shared" si="47"/>
        <v>1129.8076830761</v>
      </c>
      <c r="AI83" s="20">
        <f>IFERROR(VLOOKUP($E83,INPUTS!$A$44:$G$103,7,0),SCENARIOS!$N$23)</f>
        <v>0.5</v>
      </c>
      <c r="AJ83" s="15">
        <f t="shared" si="48"/>
        <v>1597.84211452403</v>
      </c>
      <c r="AL83" t="str">
        <f t="shared" si="49"/>
        <v>N</v>
      </c>
      <c r="AM83" s="21">
        <f t="shared" si="50"/>
        <v>3195.68422904806</v>
      </c>
      <c r="BC83" s="2" t="str">
        <v>MXP</v>
      </c>
      <c r="BD83" s="15">
        <f t="shared" si="51"/>
        <v>0</v>
      </c>
      <c r="BE83" s="15">
        <f t="shared" si="52"/>
        <v>0</v>
      </c>
      <c r="BF83" s="15">
        <f t="shared" si="53"/>
        <v>0</v>
      </c>
      <c r="BG83" s="15">
        <f t="shared" si="54"/>
        <v>0</v>
      </c>
      <c r="BH83" s="15">
        <f t="shared" si="55"/>
        <v>0</v>
      </c>
      <c r="BI83" s="15">
        <f t="shared" si="56"/>
        <v>0</v>
      </c>
      <c r="BJ83" s="23"/>
    </row>
    <row r="84" ht="15" customHeight="1" spans="1:62">
      <c r="A84" s="6" t="s">
        <v>1019</v>
      </c>
      <c r="B84" s="43" t="s">
        <v>488</v>
      </c>
      <c r="C84" s="44" t="s">
        <v>489</v>
      </c>
      <c r="D84" s="45" t="s">
        <v>366</v>
      </c>
      <c r="E84" s="10" t="s">
        <v>215</v>
      </c>
      <c r="F84" s="46" t="s">
        <v>490</v>
      </c>
      <c r="G84" s="45" t="s">
        <v>165</v>
      </c>
      <c r="H84" s="45" t="s">
        <v>469</v>
      </c>
      <c r="I84" s="46" t="s">
        <v>391</v>
      </c>
      <c r="J84" s="45" t="s">
        <v>165</v>
      </c>
      <c r="K84" s="45" t="s">
        <v>931</v>
      </c>
      <c r="L84" s="47" t="s">
        <v>284</v>
      </c>
      <c r="M84" s="13">
        <v>539</v>
      </c>
      <c r="N84" s="14">
        <f t="shared" si="43"/>
        <v>1.47671232876712</v>
      </c>
      <c r="O84" s="15">
        <v>1000</v>
      </c>
      <c r="P84" s="15">
        <f t="shared" si="37"/>
        <v>539000</v>
      </c>
      <c r="Q84" s="16">
        <f>IFERROR(VLOOKUP(G84,SCENARIOS!$A$13:$E$18,2,0),0.025)</f>
        <v>0.025</v>
      </c>
      <c r="R84" s="17">
        <f>IFERROR(VLOOKUP(L84,INPUTS!$A$107:$B$120,2,0),0.0082)</f>
        <v>0.0041</v>
      </c>
      <c r="S84" s="51">
        <f t="shared" si="38"/>
        <v>4.1</v>
      </c>
      <c r="T84" s="15">
        <f t="shared" si="39"/>
        <v>2209.9</v>
      </c>
      <c r="U84" s="15">
        <f>T84/INPUTS!$B$7*1000</f>
        <v>2762375</v>
      </c>
      <c r="V84" s="15">
        <f>T84*INPUTS!$B$6</f>
        <v>6983.284</v>
      </c>
      <c r="W84" s="31" t="s">
        <v>396</v>
      </c>
      <c r="X84" s="19" t="s">
        <v>396</v>
      </c>
      <c r="Y84" s="20">
        <f>IFERROR(VLOOKUP(E84,INPUTS!$A$44:$B$103,2,0),0)</f>
        <v>0.02</v>
      </c>
      <c r="Z84" s="15">
        <f t="shared" si="42"/>
        <v>44.198</v>
      </c>
      <c r="AA84" s="20">
        <f>IFERROR(VLOOKUP(E84,INPUTS!$A$44:$C$103,3,0),SCENARIOS!$J$23)</f>
        <v>0.06</v>
      </c>
      <c r="AB84" s="15">
        <f t="shared" si="44"/>
        <v>150.017940580019</v>
      </c>
      <c r="AC84" s="20">
        <f>IFERROR(VLOOKUP($E84,INPUTS!$A$44:$G$103,4,0),SCENARIOS!$K$23)</f>
        <v>0.15</v>
      </c>
      <c r="AD84" s="15">
        <f t="shared" si="45"/>
        <v>424.328825132929</v>
      </c>
      <c r="AE84" s="20">
        <f>IFERROR(VLOOKUP($E84,INPUTS!$A$44:$G$103,5,0),SCENARIOS!$L$23)</f>
        <v>0.3</v>
      </c>
      <c r="AF84" s="15">
        <f t="shared" si="46"/>
        <v>960.178235443252</v>
      </c>
      <c r="AG84" s="20">
        <f>IFERROR(VLOOKUP($E84,INPUTS!$A$44:$G$103,6,0),SCENARIOS!$M$23)</f>
        <v>0.4</v>
      </c>
      <c r="AH84" s="15">
        <f t="shared" si="47"/>
        <v>1448.4713885591</v>
      </c>
      <c r="AI84" s="20">
        <f>IFERROR(VLOOKUP($E84,INPUTS!$A$44:$G$103,7,0),SCENARIOS!$N$23)</f>
        <v>0.5</v>
      </c>
      <c r="AJ84" s="15">
        <f t="shared" si="48"/>
        <v>2048.51553144106</v>
      </c>
      <c r="AL84" t="str">
        <f t="shared" si="49"/>
        <v>N</v>
      </c>
      <c r="AM84" s="21">
        <f t="shared" si="50"/>
        <v>4097.03106288213</v>
      </c>
      <c r="BC84" s="2" t="str">
        <v>NBO</v>
      </c>
      <c r="BD84" s="15">
        <f t="shared" si="51"/>
        <v>0</v>
      </c>
      <c r="BE84" s="15">
        <f t="shared" si="52"/>
        <v>0</v>
      </c>
      <c r="BF84" s="15">
        <f t="shared" si="53"/>
        <v>0</v>
      </c>
      <c r="BG84" s="15">
        <f t="shared" si="54"/>
        <v>0</v>
      </c>
      <c r="BH84" s="15">
        <f t="shared" si="55"/>
        <v>0</v>
      </c>
      <c r="BI84" s="15">
        <f t="shared" si="56"/>
        <v>0</v>
      </c>
      <c r="BJ84" s="23"/>
    </row>
    <row r="85" ht="15" customHeight="1" spans="1:62">
      <c r="A85" s="24" t="s">
        <v>1020</v>
      </c>
      <c r="B85" s="43" t="s">
        <v>488</v>
      </c>
      <c r="C85" s="44" t="s">
        <v>489</v>
      </c>
      <c r="D85" s="45" t="s">
        <v>366</v>
      </c>
      <c r="E85" s="10" t="s">
        <v>215</v>
      </c>
      <c r="F85" s="46" t="s">
        <v>490</v>
      </c>
      <c r="G85" s="45" t="s">
        <v>165</v>
      </c>
      <c r="H85" s="45" t="s">
        <v>224</v>
      </c>
      <c r="I85" s="46" t="s">
        <v>938</v>
      </c>
      <c r="J85" s="45" t="s">
        <v>165</v>
      </c>
      <c r="K85" s="45" t="s">
        <v>931</v>
      </c>
      <c r="L85" s="47" t="s">
        <v>309</v>
      </c>
      <c r="M85" s="13">
        <v>808</v>
      </c>
      <c r="N85" s="14">
        <f t="shared" si="43"/>
        <v>2.21369863013699</v>
      </c>
      <c r="O85" s="15">
        <v>440</v>
      </c>
      <c r="P85" s="15">
        <f t="shared" si="37"/>
        <v>355520</v>
      </c>
      <c r="Q85" s="16">
        <f>IFERROR(VLOOKUP(G85,SCENARIOS!$A$13:$E$18,2,0),0.025)</f>
        <v>0.025</v>
      </c>
      <c r="R85" s="17">
        <f>IFERROR(VLOOKUP(L85,INPUTS!$A$107:$B$120,2,0),0.0082)</f>
        <v>0.0046</v>
      </c>
      <c r="S85" s="51">
        <f t="shared" si="38"/>
        <v>2.024</v>
      </c>
      <c r="T85" s="15">
        <f t="shared" si="39"/>
        <v>1635.392</v>
      </c>
      <c r="U85" s="15">
        <f>T85/INPUTS!$B$7*1000</f>
        <v>2044240</v>
      </c>
      <c r="V85" s="15">
        <f>T85*INPUTS!$B$6</f>
        <v>5167.83872</v>
      </c>
      <c r="W85" s="31" t="s">
        <v>396</v>
      </c>
      <c r="X85" s="19" t="s">
        <v>396</v>
      </c>
      <c r="Y85" s="20">
        <f>IFERROR(VLOOKUP(E85,INPUTS!$A$44:$B$103,2,0),0)</f>
        <v>0.02</v>
      </c>
      <c r="Z85" s="15">
        <f t="shared" si="42"/>
        <v>32.70784</v>
      </c>
      <c r="AA85" s="20">
        <f>IFERROR(VLOOKUP(E85,INPUTS!$A$44:$C$103,3,0),SCENARIOS!$J$23)</f>
        <v>0.06</v>
      </c>
      <c r="AB85" s="15">
        <f t="shared" si="44"/>
        <v>111.017756405737</v>
      </c>
      <c r="AC85" s="20">
        <f>IFERROR(VLOOKUP($E85,INPUTS!$A$44:$G$103,4,0),SCENARIOS!$K$23)</f>
        <v>0.15</v>
      </c>
      <c r="AD85" s="15">
        <f t="shared" si="45"/>
        <v>314.016003435355</v>
      </c>
      <c r="AE85" s="20">
        <f>IFERROR(VLOOKUP($E85,INPUTS!$A$44:$G$103,5,0),SCENARIOS!$L$23)</f>
        <v>0.3</v>
      </c>
      <c r="AF85" s="15">
        <f t="shared" si="46"/>
        <v>710.560570531703</v>
      </c>
      <c r="AG85" s="20">
        <f>IFERROR(VLOOKUP($E85,INPUTS!$A$44:$G$103,6,0),SCENARIOS!$M$23)</f>
        <v>0.4</v>
      </c>
      <c r="AH85" s="15">
        <f t="shared" si="47"/>
        <v>1071.91208700776</v>
      </c>
      <c r="AI85" s="20">
        <f>IFERROR(VLOOKUP($E85,INPUTS!$A$44:$G$103,7,0),SCENARIOS!$N$23)</f>
        <v>0.5</v>
      </c>
      <c r="AJ85" s="15">
        <f t="shared" si="48"/>
        <v>1515.96267342163</v>
      </c>
      <c r="AL85" t="str">
        <f t="shared" si="49"/>
        <v>N</v>
      </c>
      <c r="AM85" s="21">
        <f t="shared" si="50"/>
        <v>3031.92534684326</v>
      </c>
      <c r="BC85" s="2" t="str">
        <v>NRT</v>
      </c>
      <c r="BD85" s="15">
        <f t="shared" si="51"/>
        <v>0</v>
      </c>
      <c r="BE85" s="15">
        <f t="shared" si="52"/>
        <v>795383.089964701</v>
      </c>
      <c r="BF85" s="15">
        <f t="shared" si="53"/>
        <v>1451557.71738815</v>
      </c>
      <c r="BG85" s="15">
        <f t="shared" si="54"/>
        <v>3532083.81972283</v>
      </c>
      <c r="BH85" s="15">
        <f t="shared" si="55"/>
        <v>5729760.04104781</v>
      </c>
      <c r="BI85" s="15">
        <f t="shared" si="56"/>
        <v>8713911.47999546</v>
      </c>
      <c r="BJ85" s="23"/>
    </row>
    <row r="86" ht="15" customHeight="1" spans="1:62">
      <c r="A86" s="6" t="s">
        <v>1021</v>
      </c>
      <c r="B86" s="43" t="s">
        <v>496</v>
      </c>
      <c r="C86" s="44" t="s">
        <v>497</v>
      </c>
      <c r="D86" s="45" t="s">
        <v>366</v>
      </c>
      <c r="E86" s="10" t="s">
        <v>200</v>
      </c>
      <c r="F86" s="46" t="s">
        <v>391</v>
      </c>
      <c r="G86" s="45" t="s">
        <v>165</v>
      </c>
      <c r="H86" s="45" t="s">
        <v>567</v>
      </c>
      <c r="I86" s="46" t="s">
        <v>431</v>
      </c>
      <c r="J86" s="45" t="s">
        <v>173</v>
      </c>
      <c r="K86" s="45" t="s">
        <v>931</v>
      </c>
      <c r="L86" s="47" t="s">
        <v>302</v>
      </c>
      <c r="M86" s="13">
        <v>1584</v>
      </c>
      <c r="N86" s="14">
        <f t="shared" si="43"/>
        <v>4.33972602739726</v>
      </c>
      <c r="O86" s="15">
        <v>9200</v>
      </c>
      <c r="P86" s="15">
        <f t="shared" si="37"/>
        <v>14572800</v>
      </c>
      <c r="Q86" s="16">
        <f>IFERROR(VLOOKUP(G86,SCENARIOS!$A$13:$E$18,2,0),0.025)</f>
        <v>0.025</v>
      </c>
      <c r="R86" s="17">
        <f>IFERROR(VLOOKUP(L86,INPUTS!$A$107:$B$120,2,0),0.0082)</f>
        <v>0.0082</v>
      </c>
      <c r="S86" s="51">
        <f t="shared" si="38"/>
        <v>75.44</v>
      </c>
      <c r="T86" s="15">
        <f t="shared" si="39"/>
        <v>119496.96</v>
      </c>
      <c r="U86" s="15">
        <f>T86/INPUTS!$B$7*1000</f>
        <v>149371200</v>
      </c>
      <c r="V86" s="15">
        <f>T86*INPUTS!$B$6</f>
        <v>377610.3936</v>
      </c>
      <c r="W86" s="31" t="s">
        <v>396</v>
      </c>
      <c r="X86" s="19" t="s">
        <v>396</v>
      </c>
      <c r="Y86" s="20">
        <f>IFERROR(VLOOKUP(E86,INPUTS!$A$44:$B$103,2,0),0)</f>
        <v>0.02</v>
      </c>
      <c r="Z86" s="15">
        <f t="shared" si="42"/>
        <v>2389.9392</v>
      </c>
      <c r="AA86" s="20">
        <f>IFERROR(VLOOKUP(E86,INPUTS!$A$44:$C$103,3,0),SCENARIOS!$J$23)</f>
        <v>0.06</v>
      </c>
      <c r="AB86" s="15">
        <f t="shared" si="44"/>
        <v>8111.99051756775</v>
      </c>
      <c r="AC86" s="20">
        <f>IFERROR(VLOOKUP($E86,INPUTS!$A$44:$G$103,4,0),SCENARIOS!$K$23)</f>
        <v>0.15</v>
      </c>
      <c r="AD86" s="15">
        <f t="shared" si="45"/>
        <v>22944.9317361675</v>
      </c>
      <c r="AE86" s="20">
        <f>IFERROR(VLOOKUP($E86,INPUTS!$A$44:$G$103,5,0),SCENARIOS!$L$23)</f>
        <v>0.3</v>
      </c>
      <c r="AF86" s="15">
        <f t="shared" si="46"/>
        <v>51920.1684210294</v>
      </c>
      <c r="AG86" s="20">
        <f>IFERROR(VLOOKUP($E86,INPUTS!$A$44:$G$103,6,0),SCENARIOS!$M$23)</f>
        <v>0.4</v>
      </c>
      <c r="AH86" s="15">
        <f t="shared" si="47"/>
        <v>78323.8732882895</v>
      </c>
      <c r="AI86" s="20">
        <f>IFERROR(VLOOKUP($E86,INPUTS!$A$44:$G$103,7,0),SCENARIOS!$N$23)</f>
        <v>0.5</v>
      </c>
      <c r="AJ86" s="15">
        <f t="shared" si="48"/>
        <v>110770.341879719</v>
      </c>
      <c r="AL86" t="str">
        <f t="shared" si="49"/>
        <v>N</v>
      </c>
      <c r="AM86" s="21">
        <f t="shared" si="50"/>
        <v>221540.683759438</v>
      </c>
      <c r="BC86" s="2" t="str">
        <v>ORD</v>
      </c>
      <c r="BD86" s="15">
        <f t="shared" si="51"/>
        <v>3913.314345</v>
      </c>
      <c r="BE86" s="15">
        <f t="shared" si="52"/>
        <v>25923.6914712101</v>
      </c>
      <c r="BF86" s="15">
        <f t="shared" si="53"/>
        <v>95406.1670048088</v>
      </c>
      <c r="BG86" s="15">
        <f t="shared" si="54"/>
        <v>210672.234993805</v>
      </c>
      <c r="BH86" s="15">
        <f t="shared" si="55"/>
        <v>348898.755635849</v>
      </c>
      <c r="BI86" s="15">
        <f t="shared" si="56"/>
        <v>513616.557810545</v>
      </c>
      <c r="BJ86" s="23"/>
    </row>
    <row r="87" ht="15" customHeight="1" spans="1:62">
      <c r="A87" s="24" t="s">
        <v>1022</v>
      </c>
      <c r="B87" s="43" t="s">
        <v>496</v>
      </c>
      <c r="C87" s="44" t="s">
        <v>497</v>
      </c>
      <c r="D87" s="45" t="s">
        <v>366</v>
      </c>
      <c r="E87" s="10" t="s">
        <v>200</v>
      </c>
      <c r="F87" s="46" t="s">
        <v>391</v>
      </c>
      <c r="G87" s="45" t="s">
        <v>165</v>
      </c>
      <c r="H87" s="45" t="s">
        <v>234</v>
      </c>
      <c r="I87" s="46" t="s">
        <v>424</v>
      </c>
      <c r="J87" s="45" t="s">
        <v>173</v>
      </c>
      <c r="K87" s="45" t="s">
        <v>931</v>
      </c>
      <c r="L87" s="47" t="s">
        <v>302</v>
      </c>
      <c r="M87" s="13">
        <v>1584</v>
      </c>
      <c r="N87" s="14">
        <f t="shared" si="43"/>
        <v>4.33972602739726</v>
      </c>
      <c r="O87" s="15">
        <v>9350</v>
      </c>
      <c r="P87" s="15">
        <f t="shared" si="37"/>
        <v>14810400</v>
      </c>
      <c r="Q87" s="16">
        <f>IFERROR(VLOOKUP(G87,SCENARIOS!$A$13:$E$18,2,0),0.025)</f>
        <v>0.025</v>
      </c>
      <c r="R87" s="17">
        <f>IFERROR(VLOOKUP(L87,INPUTS!$A$107:$B$120,2,0),0.0082)</f>
        <v>0.0082</v>
      </c>
      <c r="S87" s="51">
        <f t="shared" si="38"/>
        <v>76.67</v>
      </c>
      <c r="T87" s="15">
        <f t="shared" si="39"/>
        <v>121445.28</v>
      </c>
      <c r="U87" s="15">
        <f>T87/INPUTS!$B$7*1000</f>
        <v>151806600</v>
      </c>
      <c r="V87" s="15">
        <f>T87*INPUTS!$B$6</f>
        <v>383767.0848</v>
      </c>
      <c r="W87" s="31" t="s">
        <v>396</v>
      </c>
      <c r="X87" s="19" t="s">
        <v>396</v>
      </c>
      <c r="Y87" s="20">
        <f>IFERROR(VLOOKUP(E87,INPUTS!$A$44:$B$103,2,0),0)</f>
        <v>0.02</v>
      </c>
      <c r="Z87" s="15">
        <f t="shared" si="42"/>
        <v>2428.9056</v>
      </c>
      <c r="AA87" s="20">
        <f>IFERROR(VLOOKUP(E87,INPUTS!$A$44:$C$103,3,0),SCENARIOS!$J$23)</f>
        <v>0.06</v>
      </c>
      <c r="AB87" s="15">
        <f t="shared" si="44"/>
        <v>8244.25123252809</v>
      </c>
      <c r="AC87" s="20">
        <f>IFERROR(VLOOKUP($E87,INPUTS!$A$44:$G$103,4,0),SCENARIOS!$K$23)</f>
        <v>0.15</v>
      </c>
      <c r="AD87" s="15">
        <f t="shared" si="45"/>
        <v>23319.0338840398</v>
      </c>
      <c r="AE87" s="20">
        <f>IFERROR(VLOOKUP($E87,INPUTS!$A$44:$G$103,5,0),SCENARIOS!$L$23)</f>
        <v>0.3</v>
      </c>
      <c r="AF87" s="15">
        <f t="shared" si="46"/>
        <v>52766.6929061549</v>
      </c>
      <c r="AG87" s="20">
        <f>IFERROR(VLOOKUP($E87,INPUTS!$A$44:$G$103,6,0),SCENARIOS!$M$23)</f>
        <v>0.4</v>
      </c>
      <c r="AH87" s="15">
        <f t="shared" si="47"/>
        <v>79600.8929614682</v>
      </c>
      <c r="AI87" s="20">
        <f>IFERROR(VLOOKUP($E87,INPUTS!$A$44:$G$103,7,0),SCENARIOS!$N$23)</f>
        <v>0.5</v>
      </c>
      <c r="AJ87" s="15">
        <f t="shared" si="48"/>
        <v>112576.380062541</v>
      </c>
      <c r="AL87" t="str">
        <f t="shared" si="49"/>
        <v>Y</v>
      </c>
      <c r="AM87" s="21">
        <f t="shared" si="50"/>
        <v>225152.760125081</v>
      </c>
      <c r="BC87" s="2" t="str">
        <v>OSL</v>
      </c>
      <c r="BD87" s="15">
        <f t="shared" si="51"/>
        <v>10234.4643</v>
      </c>
      <c r="BE87" s="15">
        <f t="shared" si="52"/>
        <v>34738.0708906677</v>
      </c>
      <c r="BF87" s="15">
        <f t="shared" si="53"/>
        <v>98257.3467641954</v>
      </c>
      <c r="BG87" s="15">
        <f t="shared" si="54"/>
        <v>222338.338211706</v>
      </c>
      <c r="BH87" s="15">
        <f t="shared" si="55"/>
        <v>335407.229190903</v>
      </c>
      <c r="BI87" s="15">
        <f t="shared" si="56"/>
        <v>474353.117211844</v>
      </c>
      <c r="BJ87" s="23"/>
    </row>
    <row r="88" ht="15" customHeight="1" spans="1:62">
      <c r="A88" s="6" t="s">
        <v>1023</v>
      </c>
      <c r="B88" s="43" t="s">
        <v>496</v>
      </c>
      <c r="C88" s="44" t="s">
        <v>497</v>
      </c>
      <c r="D88" s="45" t="s">
        <v>366</v>
      </c>
      <c r="E88" s="10" t="s">
        <v>200</v>
      </c>
      <c r="F88" s="46" t="s">
        <v>391</v>
      </c>
      <c r="G88" s="45" t="s">
        <v>165</v>
      </c>
      <c r="H88" s="45" t="s">
        <v>245</v>
      </c>
      <c r="I88" s="46" t="s">
        <v>930</v>
      </c>
      <c r="J88" s="45" t="s">
        <v>169</v>
      </c>
      <c r="K88" s="45" t="s">
        <v>931</v>
      </c>
      <c r="L88" s="47" t="s">
        <v>302</v>
      </c>
      <c r="M88" s="13">
        <v>3167</v>
      </c>
      <c r="N88" s="14">
        <f t="shared" si="43"/>
        <v>8.67671232876712</v>
      </c>
      <c r="O88" s="15">
        <v>6200</v>
      </c>
      <c r="P88" s="15">
        <f t="shared" si="37"/>
        <v>19635400</v>
      </c>
      <c r="Q88" s="16">
        <f>IFERROR(VLOOKUP(G88,SCENARIOS!$A$13:$E$18,2,0),0.025)</f>
        <v>0.025</v>
      </c>
      <c r="R88" s="17">
        <f>IFERROR(VLOOKUP(L88,INPUTS!$A$107:$B$120,2,0),0.0082)</f>
        <v>0.0082</v>
      </c>
      <c r="S88" s="51">
        <f t="shared" si="38"/>
        <v>50.84</v>
      </c>
      <c r="T88" s="15">
        <f t="shared" si="39"/>
        <v>161010.28</v>
      </c>
      <c r="U88" s="15">
        <f>T88/INPUTS!$B$7*1000</f>
        <v>201262850</v>
      </c>
      <c r="V88" s="15">
        <f>T88*INPUTS!$B$6</f>
        <v>508792.4848</v>
      </c>
      <c r="W88" s="31" t="s">
        <v>396</v>
      </c>
      <c r="X88" s="19" t="s">
        <v>396</v>
      </c>
      <c r="Y88" s="20">
        <f>IFERROR(VLOOKUP(E88,INPUTS!$A$44:$B$103,2,0),0)</f>
        <v>0.02</v>
      </c>
      <c r="Z88" s="15">
        <f t="shared" si="42"/>
        <v>3220.2056</v>
      </c>
      <c r="AA88" s="20">
        <f>IFERROR(VLOOKUP(E88,INPUTS!$A$44:$C$103,3,0),SCENARIOS!$J$23)</f>
        <v>0.06</v>
      </c>
      <c r="AB88" s="15">
        <f t="shared" si="44"/>
        <v>10930.1011891091</v>
      </c>
      <c r="AC88" s="20">
        <f>IFERROR(VLOOKUP($E88,INPUTS!$A$44:$G$103,4,0),SCENARIOS!$K$23)</f>
        <v>0.15</v>
      </c>
      <c r="AD88" s="15">
        <f t="shared" si="45"/>
        <v>30916.0156327092</v>
      </c>
      <c r="AE88" s="20">
        <f>IFERROR(VLOOKUP($E88,INPUTS!$A$44:$G$103,5,0),SCENARIOS!$L$23)</f>
        <v>0.3</v>
      </c>
      <c r="AF88" s="15">
        <f t="shared" si="46"/>
        <v>69957.2679934042</v>
      </c>
      <c r="AG88" s="20">
        <f>IFERROR(VLOOKUP($E88,INPUTS!$A$44:$G$103,6,0),SCENARIOS!$M$23)</f>
        <v>0.4</v>
      </c>
      <c r="AH88" s="15">
        <f t="shared" si="47"/>
        <v>105533.636745504</v>
      </c>
      <c r="AI88" s="20">
        <f>IFERROR(VLOOKUP($E88,INPUTS!$A$44:$G$103,7,0),SCENARIOS!$N$23)</f>
        <v>0.5</v>
      </c>
      <c r="AJ88" s="15">
        <f t="shared" si="48"/>
        <v>149252.029187599</v>
      </c>
      <c r="AL88" t="str">
        <f t="shared" si="49"/>
        <v>N</v>
      </c>
      <c r="AM88" s="21">
        <f t="shared" si="50"/>
        <v>298504.058375197</v>
      </c>
      <c r="BC88" s="2" t="str">
        <v>OVB</v>
      </c>
      <c r="BD88" s="15">
        <f t="shared" si="51"/>
        <v>0</v>
      </c>
      <c r="BE88" s="15">
        <f t="shared" si="52"/>
        <v>0</v>
      </c>
      <c r="BF88" s="15">
        <f t="shared" si="53"/>
        <v>0</v>
      </c>
      <c r="BG88" s="15">
        <f t="shared" si="54"/>
        <v>0</v>
      </c>
      <c r="BH88" s="15">
        <f t="shared" si="55"/>
        <v>0</v>
      </c>
      <c r="BI88" s="15">
        <f t="shared" si="56"/>
        <v>0</v>
      </c>
      <c r="BJ88" s="23"/>
    </row>
    <row r="89" ht="15" customHeight="1" spans="1:62">
      <c r="A89" s="24" t="s">
        <v>1024</v>
      </c>
      <c r="B89" s="43" t="s">
        <v>498</v>
      </c>
      <c r="C89" s="44" t="s">
        <v>499</v>
      </c>
      <c r="D89" s="45" t="s">
        <v>366</v>
      </c>
      <c r="E89" s="10" t="s">
        <v>448</v>
      </c>
      <c r="F89" s="46" t="s">
        <v>447</v>
      </c>
      <c r="G89" s="45" t="s">
        <v>177</v>
      </c>
      <c r="H89" s="45" t="s">
        <v>200</v>
      </c>
      <c r="I89" s="46" t="s">
        <v>391</v>
      </c>
      <c r="J89" s="45" t="s">
        <v>165</v>
      </c>
      <c r="K89" s="45" t="s">
        <v>931</v>
      </c>
      <c r="L89" s="47" t="s">
        <v>302</v>
      </c>
      <c r="M89" s="13">
        <v>1144</v>
      </c>
      <c r="N89" s="14">
        <f t="shared" si="43"/>
        <v>3.13424657534247</v>
      </c>
      <c r="O89" s="15">
        <v>4850</v>
      </c>
      <c r="P89" s="15">
        <f t="shared" si="37"/>
        <v>5548400</v>
      </c>
      <c r="Q89" s="16">
        <f>IFERROR(VLOOKUP(G89,SCENARIOS!$A$13:$E$18,2,0),0.025)</f>
        <v>0.045</v>
      </c>
      <c r="R89" s="17">
        <f>IFERROR(VLOOKUP(L89,INPUTS!$A$107:$B$120,2,0),0.0082)</f>
        <v>0.0082</v>
      </c>
      <c r="S89" s="51">
        <f t="shared" si="38"/>
        <v>39.77</v>
      </c>
      <c r="T89" s="15">
        <f t="shared" si="39"/>
        <v>45496.88</v>
      </c>
      <c r="U89" s="15">
        <f>T89/INPUTS!$B$7*1000</f>
        <v>56871100</v>
      </c>
      <c r="V89" s="15">
        <f>T89*INPUTS!$B$6</f>
        <v>143770.1408</v>
      </c>
      <c r="W89" s="31" t="s">
        <v>396</v>
      </c>
      <c r="X89" s="19" t="s">
        <v>396</v>
      </c>
      <c r="Y89" s="20">
        <f>IFERROR(VLOOKUP(E89,INPUTS!$A$44:$B$103,2,0),0)</f>
        <v>0</v>
      </c>
      <c r="Z89" s="15">
        <f t="shared" si="42"/>
        <v>0</v>
      </c>
      <c r="AA89" s="20">
        <f>IFERROR(VLOOKUP(E89,INPUTS!$A$44:$C$103,3,0),SCENARIOS!$J$23)</f>
        <v>0</v>
      </c>
      <c r="AB89" s="15">
        <f t="shared" si="44"/>
        <v>0</v>
      </c>
      <c r="AC89" s="20">
        <f>IFERROR(VLOOKUP($E89,INPUTS!$A$44:$G$103,4,0),SCENARIOS!$K$23)</f>
        <v>0</v>
      </c>
      <c r="AD89" s="15">
        <f t="shared" si="45"/>
        <v>0</v>
      </c>
      <c r="AE89" s="20">
        <f>IFERROR(VLOOKUP($E89,INPUTS!$A$44:$G$103,5,0),SCENARIOS!$L$23)</f>
        <v>0</v>
      </c>
      <c r="AF89" s="15">
        <f t="shared" si="46"/>
        <v>0</v>
      </c>
      <c r="AG89" s="20">
        <f>IFERROR(VLOOKUP($E89,INPUTS!$A$44:$G$103,6,0),SCENARIOS!$M$23)</f>
        <v>0</v>
      </c>
      <c r="AH89" s="15">
        <f t="shared" si="47"/>
        <v>0</v>
      </c>
      <c r="AI89" s="20">
        <f>IFERROR(VLOOKUP($E89,INPUTS!$A$44:$G$103,7,0),SCENARIOS!$N$23)</f>
        <v>0</v>
      </c>
      <c r="AJ89" s="15">
        <f t="shared" si="48"/>
        <v>0</v>
      </c>
      <c r="AL89" t="str">
        <f t="shared" si="49"/>
        <v>Y</v>
      </c>
      <c r="AM89" s="21">
        <f t="shared" si="50"/>
        <v>136737.890816933</v>
      </c>
      <c r="BC89" s="2" t="str">
        <v>PEK</v>
      </c>
      <c r="BD89" s="15">
        <f t="shared" si="51"/>
        <v>0</v>
      </c>
      <c r="BE89" s="15">
        <f t="shared" si="52"/>
        <v>0</v>
      </c>
      <c r="BF89" s="15">
        <f t="shared" si="53"/>
        <v>0</v>
      </c>
      <c r="BG89" s="15">
        <f t="shared" si="54"/>
        <v>0</v>
      </c>
      <c r="BH89" s="15">
        <f t="shared" si="55"/>
        <v>0</v>
      </c>
      <c r="BI89" s="15">
        <f t="shared" si="56"/>
        <v>0</v>
      </c>
      <c r="BJ89" s="23"/>
    </row>
    <row r="90" ht="15" customHeight="1" spans="1:62">
      <c r="A90" s="6" t="s">
        <v>1025</v>
      </c>
      <c r="B90" s="43" t="s">
        <v>498</v>
      </c>
      <c r="C90" s="44" t="s">
        <v>499</v>
      </c>
      <c r="D90" s="45" t="s">
        <v>366</v>
      </c>
      <c r="E90" s="10" t="s">
        <v>448</v>
      </c>
      <c r="F90" s="46" t="s">
        <v>447</v>
      </c>
      <c r="G90" s="45" t="s">
        <v>177</v>
      </c>
      <c r="H90" s="45" t="s">
        <v>567</v>
      </c>
      <c r="I90" s="46" t="s">
        <v>431</v>
      </c>
      <c r="J90" s="45" t="s">
        <v>173</v>
      </c>
      <c r="K90" s="45" t="s">
        <v>931</v>
      </c>
      <c r="L90" s="47" t="s">
        <v>302</v>
      </c>
      <c r="M90" s="13">
        <v>572</v>
      </c>
      <c r="N90" s="14">
        <f t="shared" si="43"/>
        <v>1.56712328767123</v>
      </c>
      <c r="O90" s="15">
        <v>6300</v>
      </c>
      <c r="P90" s="15">
        <f t="shared" si="37"/>
        <v>3603600</v>
      </c>
      <c r="Q90" s="16">
        <f>IFERROR(VLOOKUP(G90,SCENARIOS!$A$13:$E$18,2,0),0.025)</f>
        <v>0.045</v>
      </c>
      <c r="R90" s="17">
        <f>IFERROR(VLOOKUP(L90,INPUTS!$A$107:$B$120,2,0),0.0082)</f>
        <v>0.0082</v>
      </c>
      <c r="S90" s="51">
        <f t="shared" si="38"/>
        <v>51.66</v>
      </c>
      <c r="T90" s="15">
        <f t="shared" si="39"/>
        <v>29549.52</v>
      </c>
      <c r="U90" s="15">
        <f>T90/INPUTS!$B$7*1000</f>
        <v>36936900</v>
      </c>
      <c r="V90" s="15">
        <f>T90*INPUTS!$B$6</f>
        <v>93376.4832</v>
      </c>
      <c r="W90" s="31" t="s">
        <v>396</v>
      </c>
      <c r="X90" s="19" t="s">
        <v>396</v>
      </c>
      <c r="Y90" s="20">
        <f>IFERROR(VLOOKUP(E90,INPUTS!$A$44:$B$103,2,0),0)</f>
        <v>0</v>
      </c>
      <c r="Z90" s="15">
        <f t="shared" si="42"/>
        <v>0</v>
      </c>
      <c r="AA90" s="20">
        <f>IFERROR(VLOOKUP(E90,INPUTS!$A$44:$C$103,3,0),SCENARIOS!$J$23)</f>
        <v>0</v>
      </c>
      <c r="AB90" s="15">
        <f t="shared" si="44"/>
        <v>0</v>
      </c>
      <c r="AC90" s="20">
        <f>IFERROR(VLOOKUP($E90,INPUTS!$A$44:$G$103,4,0),SCENARIOS!$K$23)</f>
        <v>0</v>
      </c>
      <c r="AD90" s="15">
        <f t="shared" si="45"/>
        <v>0</v>
      </c>
      <c r="AE90" s="20">
        <f>IFERROR(VLOOKUP($E90,INPUTS!$A$44:$G$103,5,0),SCENARIOS!$L$23)</f>
        <v>0</v>
      </c>
      <c r="AF90" s="15">
        <f t="shared" si="46"/>
        <v>0</v>
      </c>
      <c r="AG90" s="20">
        <f>IFERROR(VLOOKUP($E90,INPUTS!$A$44:$G$103,6,0),SCENARIOS!$M$23)</f>
        <v>0</v>
      </c>
      <c r="AH90" s="15">
        <f t="shared" si="47"/>
        <v>0</v>
      </c>
      <c r="AI90" s="20">
        <f>IFERROR(VLOOKUP($E90,INPUTS!$A$44:$G$103,7,0),SCENARIOS!$N$23)</f>
        <v>0</v>
      </c>
      <c r="AJ90" s="15">
        <f t="shared" si="48"/>
        <v>0</v>
      </c>
      <c r="AL90" t="str">
        <f t="shared" si="49"/>
        <v>N</v>
      </c>
      <c r="AM90" s="21">
        <f t="shared" si="50"/>
        <v>88809.1455821319</v>
      </c>
      <c r="BC90" s="2" t="str">
        <v>PER</v>
      </c>
      <c r="BD90" s="15">
        <f t="shared" si="51"/>
        <v>0</v>
      </c>
      <c r="BE90" s="15">
        <f t="shared" si="52"/>
        <v>2555.63155506807</v>
      </c>
      <c r="BF90" s="15">
        <f t="shared" si="53"/>
        <v>6218.63309787718</v>
      </c>
      <c r="BG90" s="15">
        <f t="shared" si="54"/>
        <v>15131.836014986</v>
      </c>
      <c r="BH90" s="15">
        <f t="shared" si="55"/>
        <v>27615.2883094103</v>
      </c>
      <c r="BI90" s="15">
        <f t="shared" si="56"/>
        <v>44797.6275630091</v>
      </c>
      <c r="BJ90" s="23"/>
    </row>
    <row r="91" ht="15" customHeight="1" spans="1:62">
      <c r="A91" s="24" t="s">
        <v>1026</v>
      </c>
      <c r="B91" s="43" t="s">
        <v>498</v>
      </c>
      <c r="C91" s="44" t="s">
        <v>499</v>
      </c>
      <c r="D91" s="45" t="s">
        <v>366</v>
      </c>
      <c r="E91" s="10" t="s">
        <v>448</v>
      </c>
      <c r="F91" s="46" t="s">
        <v>447</v>
      </c>
      <c r="G91" s="45" t="s">
        <v>177</v>
      </c>
      <c r="H91" s="45" t="s">
        <v>245</v>
      </c>
      <c r="I91" s="46" t="s">
        <v>930</v>
      </c>
      <c r="J91" s="45" t="s">
        <v>169</v>
      </c>
      <c r="K91" s="45" t="s">
        <v>931</v>
      </c>
      <c r="L91" s="47" t="s">
        <v>302</v>
      </c>
      <c r="M91" s="13">
        <v>572</v>
      </c>
      <c r="N91" s="14">
        <f t="shared" si="43"/>
        <v>1.56712328767123</v>
      </c>
      <c r="O91" s="15">
        <v>11000</v>
      </c>
      <c r="P91" s="15">
        <f t="shared" si="37"/>
        <v>6292000</v>
      </c>
      <c r="Q91" s="16">
        <f>IFERROR(VLOOKUP(G91,SCENARIOS!$A$13:$E$18,2,0),0.025)</f>
        <v>0.045</v>
      </c>
      <c r="R91" s="17">
        <f>IFERROR(VLOOKUP(L91,INPUTS!$A$107:$B$120,2,0),0.0082)</f>
        <v>0.0082</v>
      </c>
      <c r="S91" s="51">
        <f t="shared" si="38"/>
        <v>90.2</v>
      </c>
      <c r="T91" s="15">
        <f t="shared" si="39"/>
        <v>51594.4</v>
      </c>
      <c r="U91" s="15">
        <f>T91/INPUTS!$B$7*1000</f>
        <v>64493000</v>
      </c>
      <c r="V91" s="15">
        <f>T91*INPUTS!$B$6</f>
        <v>163038.304</v>
      </c>
      <c r="W91" s="31" t="s">
        <v>396</v>
      </c>
      <c r="X91" s="19" t="s">
        <v>396</v>
      </c>
      <c r="Y91" s="20">
        <f>IFERROR(VLOOKUP(E91,INPUTS!$A$44:$B$103,2,0),0)</f>
        <v>0</v>
      </c>
      <c r="Z91" s="15">
        <f t="shared" si="42"/>
        <v>0</v>
      </c>
      <c r="AA91" s="20">
        <f>IFERROR(VLOOKUP(E91,INPUTS!$A$44:$C$103,3,0),SCENARIOS!$J$23)</f>
        <v>0</v>
      </c>
      <c r="AB91" s="15">
        <f t="shared" si="44"/>
        <v>0</v>
      </c>
      <c r="AC91" s="20">
        <f>IFERROR(VLOOKUP($E91,INPUTS!$A$44:$G$103,4,0),SCENARIOS!$K$23)</f>
        <v>0</v>
      </c>
      <c r="AD91" s="15">
        <f t="shared" si="45"/>
        <v>0</v>
      </c>
      <c r="AE91" s="20">
        <f>IFERROR(VLOOKUP($E91,INPUTS!$A$44:$G$103,5,0),SCENARIOS!$L$23)</f>
        <v>0</v>
      </c>
      <c r="AF91" s="15">
        <f t="shared" si="46"/>
        <v>0</v>
      </c>
      <c r="AG91" s="20">
        <f>IFERROR(VLOOKUP($E91,INPUTS!$A$44:$G$103,6,0),SCENARIOS!$M$23)</f>
        <v>0</v>
      </c>
      <c r="AH91" s="15">
        <f t="shared" si="47"/>
        <v>0</v>
      </c>
      <c r="AI91" s="20">
        <f>IFERROR(VLOOKUP($E91,INPUTS!$A$44:$G$103,7,0),SCENARIOS!$N$23)</f>
        <v>0</v>
      </c>
      <c r="AJ91" s="15">
        <f t="shared" si="48"/>
        <v>0</v>
      </c>
      <c r="AL91" t="str">
        <f t="shared" si="49"/>
        <v>N</v>
      </c>
      <c r="AM91" s="21">
        <f t="shared" si="50"/>
        <v>155063.587524357</v>
      </c>
      <c r="BC91" s="2" t="str">
        <v>PHL</v>
      </c>
      <c r="BD91" s="15">
        <f t="shared" si="51"/>
        <v>0</v>
      </c>
      <c r="BE91" s="15">
        <f t="shared" si="52"/>
        <v>0</v>
      </c>
      <c r="BF91" s="15">
        <f t="shared" si="53"/>
        <v>0</v>
      </c>
      <c r="BG91" s="15">
        <f t="shared" si="54"/>
        <v>0</v>
      </c>
      <c r="BH91" s="15">
        <f t="shared" si="55"/>
        <v>0</v>
      </c>
      <c r="BI91" s="15">
        <f t="shared" si="56"/>
        <v>0</v>
      </c>
      <c r="BJ91" s="23"/>
    </row>
    <row r="92" ht="15" customHeight="1" spans="1:62">
      <c r="A92" s="6" t="s">
        <v>1027</v>
      </c>
      <c r="B92" s="43" t="s">
        <v>508</v>
      </c>
      <c r="C92" s="44" t="s">
        <v>509</v>
      </c>
      <c r="D92" s="45" t="s">
        <v>366</v>
      </c>
      <c r="E92" s="10" t="s">
        <v>234</v>
      </c>
      <c r="F92" s="46" t="s">
        <v>424</v>
      </c>
      <c r="G92" s="45" t="s">
        <v>173</v>
      </c>
      <c r="H92" s="45" t="s">
        <v>248</v>
      </c>
      <c r="I92" s="46" t="s">
        <v>930</v>
      </c>
      <c r="J92" s="45" t="s">
        <v>169</v>
      </c>
      <c r="K92" s="45" t="s">
        <v>931</v>
      </c>
      <c r="L92" s="47" t="s">
        <v>307</v>
      </c>
      <c r="M92" s="13">
        <v>491</v>
      </c>
      <c r="N92" s="14">
        <f t="shared" si="43"/>
        <v>1.34520547945205</v>
      </c>
      <c r="O92" s="15">
        <v>8730</v>
      </c>
      <c r="P92" s="15">
        <f t="shared" si="37"/>
        <v>4286430</v>
      </c>
      <c r="Q92" s="16">
        <f>IFERROR(VLOOKUP(G92,SCENARIOS!$A$13:$E$18,2,0),0.025)</f>
        <v>0.04</v>
      </c>
      <c r="R92" s="17">
        <f>IFERROR(VLOOKUP(L92,INPUTS!$A$107:$B$120,2,0),0.0082)</f>
        <v>0.0068</v>
      </c>
      <c r="S92" s="51">
        <f t="shared" si="38"/>
        <v>59.364</v>
      </c>
      <c r="T92" s="15">
        <f t="shared" si="39"/>
        <v>29147.724</v>
      </c>
      <c r="U92" s="15">
        <f>T92/INPUTS!$B$7*1000</f>
        <v>36434655</v>
      </c>
      <c r="V92" s="15">
        <f>T92*INPUTS!$B$6</f>
        <v>92106.80784</v>
      </c>
      <c r="W92" s="31" t="s">
        <v>396</v>
      </c>
      <c r="X92" s="19" t="s">
        <v>396</v>
      </c>
      <c r="Y92" s="20">
        <f>IFERROR(VLOOKUP(E92,INPUTS!$A$44:$B$103,2,0),0)</f>
        <v>0</v>
      </c>
      <c r="Z92" s="15">
        <f t="shared" si="42"/>
        <v>0</v>
      </c>
      <c r="AA92" s="20">
        <f>IFERROR(VLOOKUP(E92,INPUTS!$A$44:$C$103,3,0),SCENARIOS!$J$23)</f>
        <v>0.1</v>
      </c>
      <c r="AB92" s="15">
        <f t="shared" si="44"/>
        <v>3546.26630029541</v>
      </c>
      <c r="AC92" s="20">
        <f>IFERROR(VLOOKUP($E92,INPUTS!$A$44:$G$103,4,0),SCENARIOS!$K$23)</f>
        <v>0.15</v>
      </c>
      <c r="AD92" s="15">
        <f t="shared" si="45"/>
        <v>6471.86278040659</v>
      </c>
      <c r="AE92" s="20">
        <f>IFERROR(VLOOKUP($E92,INPUTS!$A$44:$G$103,5,0),SCENARIOS!$L$23)</f>
        <v>0.3</v>
      </c>
      <c r="AF92" s="15">
        <f t="shared" si="46"/>
        <v>15748.0212714324</v>
      </c>
      <c r="AG92" s="20">
        <f>IFERROR(VLOOKUP($E92,INPUTS!$A$44:$G$103,6,0),SCENARIOS!$M$23)</f>
        <v>0.4</v>
      </c>
      <c r="AH92" s="15">
        <f t="shared" si="47"/>
        <v>25546.5010492603</v>
      </c>
      <c r="AI92" s="20">
        <f>IFERROR(VLOOKUP($E92,INPUTS!$A$44:$G$103,7,0),SCENARIOS!$N$23)</f>
        <v>0.5</v>
      </c>
      <c r="AJ92" s="15">
        <f t="shared" si="48"/>
        <v>38851.530809684</v>
      </c>
      <c r="AL92" t="str">
        <f t="shared" si="49"/>
        <v>Y</v>
      </c>
      <c r="AM92" s="21">
        <f t="shared" si="50"/>
        <v>77703.0616193679</v>
      </c>
      <c r="BC92" s="2" t="str">
        <v>PRG</v>
      </c>
      <c r="BD92" s="15">
        <f t="shared" si="51"/>
        <v>0</v>
      </c>
      <c r="BE92" s="15">
        <f t="shared" si="52"/>
        <v>0</v>
      </c>
      <c r="BF92" s="15">
        <f t="shared" si="53"/>
        <v>0</v>
      </c>
      <c r="BG92" s="15">
        <f t="shared" si="54"/>
        <v>0</v>
      </c>
      <c r="BH92" s="15">
        <f t="shared" si="55"/>
        <v>0</v>
      </c>
      <c r="BI92" s="15">
        <f t="shared" si="56"/>
        <v>0</v>
      </c>
      <c r="BJ92" s="23"/>
    </row>
    <row r="93" ht="15" customHeight="1" spans="1:62">
      <c r="A93" s="24" t="s">
        <v>1028</v>
      </c>
      <c r="B93" s="43" t="s">
        <v>508</v>
      </c>
      <c r="C93" s="44" t="s">
        <v>509</v>
      </c>
      <c r="D93" s="45" t="s">
        <v>366</v>
      </c>
      <c r="E93" s="10" t="s">
        <v>234</v>
      </c>
      <c r="F93" s="46" t="s">
        <v>424</v>
      </c>
      <c r="G93" s="45" t="s">
        <v>173</v>
      </c>
      <c r="H93" s="45" t="s">
        <v>200</v>
      </c>
      <c r="I93" s="46" t="s">
        <v>391</v>
      </c>
      <c r="J93" s="45" t="s">
        <v>165</v>
      </c>
      <c r="K93" s="45" t="s">
        <v>931</v>
      </c>
      <c r="L93" s="47" t="s">
        <v>307</v>
      </c>
      <c r="M93" s="13">
        <v>491</v>
      </c>
      <c r="N93" s="14">
        <f t="shared" si="43"/>
        <v>1.34520547945205</v>
      </c>
      <c r="O93" s="15">
        <v>9350</v>
      </c>
      <c r="P93" s="15">
        <f t="shared" si="37"/>
        <v>4590850</v>
      </c>
      <c r="Q93" s="16">
        <f>IFERROR(VLOOKUP(G93,SCENARIOS!$A$13:$E$18,2,0),0.025)</f>
        <v>0.04</v>
      </c>
      <c r="R93" s="17">
        <f>IFERROR(VLOOKUP(L93,INPUTS!$A$107:$B$120,2,0),0.0082)</f>
        <v>0.0068</v>
      </c>
      <c r="S93" s="51">
        <f t="shared" si="38"/>
        <v>63.58</v>
      </c>
      <c r="T93" s="15">
        <f t="shared" si="39"/>
        <v>31217.78</v>
      </c>
      <c r="U93" s="15">
        <f>T93/INPUTS!$B$7*1000</f>
        <v>39022225</v>
      </c>
      <c r="V93" s="15">
        <f>T93*INPUTS!$B$6</f>
        <v>98648.1848</v>
      </c>
      <c r="W93" s="31" t="s">
        <v>396</v>
      </c>
      <c r="X93" s="19" t="s">
        <v>396</v>
      </c>
      <c r="Y93" s="20">
        <f>IFERROR(VLOOKUP(E93,INPUTS!$A$44:$B$103,2,0),0)</f>
        <v>0</v>
      </c>
      <c r="Z93" s="15">
        <f t="shared" si="42"/>
        <v>0</v>
      </c>
      <c r="AA93" s="20">
        <f>IFERROR(VLOOKUP(E93,INPUTS!$A$44:$C$103,3,0),SCENARIOS!$J$23)</f>
        <v>0.1</v>
      </c>
      <c r="AB93" s="15">
        <f t="shared" si="44"/>
        <v>3798.12026434847</v>
      </c>
      <c r="AC93" s="20">
        <f>IFERROR(VLOOKUP($E93,INPUTS!$A$44:$G$103,4,0),SCENARIOS!$K$23)</f>
        <v>0.15</v>
      </c>
      <c r="AD93" s="15">
        <f t="shared" si="45"/>
        <v>6931.49106492573</v>
      </c>
      <c r="AE93" s="20">
        <f>IFERROR(VLOOKUP($E93,INPUTS!$A$44:$G$103,5,0),SCENARIOS!$L$23)</f>
        <v>0.3</v>
      </c>
      <c r="AF93" s="15">
        <f t="shared" si="46"/>
        <v>16866.4374442031</v>
      </c>
      <c r="AG93" s="20">
        <f>IFERROR(VLOOKUP($E93,INPUTS!$A$44:$G$103,6,0),SCENARIOS!$M$23)</f>
        <v>0.4</v>
      </c>
      <c r="AH93" s="15">
        <f t="shared" si="47"/>
        <v>27360.8000928504</v>
      </c>
      <c r="AI93" s="20">
        <f>IFERROR(VLOOKUP($E93,INPUTS!$A$44:$G$103,7,0),SCENARIOS!$N$23)</f>
        <v>0.5</v>
      </c>
      <c r="AJ93" s="15">
        <f t="shared" si="48"/>
        <v>41610.7460561907</v>
      </c>
      <c r="AL93" t="str">
        <f t="shared" si="49"/>
        <v>Y</v>
      </c>
      <c r="AM93" s="21">
        <f t="shared" si="50"/>
        <v>83221.4921123815</v>
      </c>
      <c r="BC93" s="2" t="str">
        <v>PTY</v>
      </c>
      <c r="BD93" s="15">
        <f t="shared" si="51"/>
        <v>0</v>
      </c>
      <c r="BE93" s="15">
        <f t="shared" si="52"/>
        <v>0</v>
      </c>
      <c r="BF93" s="15">
        <f t="shared" si="53"/>
        <v>0</v>
      </c>
      <c r="BG93" s="15">
        <f t="shared" si="54"/>
        <v>0</v>
      </c>
      <c r="BH93" s="15">
        <f t="shared" si="55"/>
        <v>0</v>
      </c>
      <c r="BI93" s="15">
        <f t="shared" si="56"/>
        <v>0</v>
      </c>
      <c r="BJ93" s="23"/>
    </row>
    <row r="94" ht="15" customHeight="1" spans="1:62">
      <c r="A94" s="6" t="s">
        <v>1029</v>
      </c>
      <c r="B94" s="43" t="s">
        <v>510</v>
      </c>
      <c r="C94" s="44" t="s">
        <v>511</v>
      </c>
      <c r="D94" s="45" t="s">
        <v>366</v>
      </c>
      <c r="E94" s="10" t="s">
        <v>242</v>
      </c>
      <c r="F94" s="46" t="s">
        <v>421</v>
      </c>
      <c r="G94" s="45" t="s">
        <v>173</v>
      </c>
      <c r="H94" s="45" t="s">
        <v>200</v>
      </c>
      <c r="I94" s="46" t="s">
        <v>391</v>
      </c>
      <c r="J94" s="45" t="s">
        <v>165</v>
      </c>
      <c r="K94" s="45" t="s">
        <v>931</v>
      </c>
      <c r="L94" s="47" t="s">
        <v>302</v>
      </c>
      <c r="M94" s="13">
        <v>492</v>
      </c>
      <c r="N94" s="14">
        <f t="shared" si="43"/>
        <v>1.34794520547945</v>
      </c>
      <c r="O94" s="15">
        <v>10800</v>
      </c>
      <c r="P94" s="15">
        <f t="shared" si="37"/>
        <v>5313600</v>
      </c>
      <c r="Q94" s="16">
        <f>IFERROR(VLOOKUP(G94,SCENARIOS!$A$13:$E$18,2,0),0.025)</f>
        <v>0.04</v>
      </c>
      <c r="R94" s="17">
        <f>IFERROR(VLOOKUP(L94,INPUTS!$A$107:$B$120,2,0),0.0082)</f>
        <v>0.0082</v>
      </c>
      <c r="S94" s="51">
        <f t="shared" si="38"/>
        <v>88.56</v>
      </c>
      <c r="T94" s="15">
        <f t="shared" si="39"/>
        <v>43571.52</v>
      </c>
      <c r="U94" s="15">
        <f>T94/INPUTS!$B$7*1000</f>
        <v>54464400</v>
      </c>
      <c r="V94" s="15">
        <f>T94*INPUTS!$B$6</f>
        <v>137686.0032</v>
      </c>
      <c r="W94" s="31" t="s">
        <v>396</v>
      </c>
      <c r="X94" s="19" t="s">
        <v>396</v>
      </c>
      <c r="Y94" s="20">
        <f>IFERROR(VLOOKUP(E94,INPUTS!$A$44:$B$103,2,0),0)</f>
        <v>0</v>
      </c>
      <c r="Z94" s="15">
        <f t="shared" si="42"/>
        <v>0</v>
      </c>
      <c r="AA94" s="20">
        <f>IFERROR(VLOOKUP(E94,INPUTS!$A$44:$C$103,3,0),SCENARIOS!$J$23)</f>
        <v>0.03</v>
      </c>
      <c r="AB94" s="15">
        <f t="shared" si="44"/>
        <v>1590.34248809939</v>
      </c>
      <c r="AC94" s="20">
        <f>IFERROR(VLOOKUP($E94,INPUTS!$A$44:$G$103,4,0),SCENARIOS!$K$23)</f>
        <v>0.1</v>
      </c>
      <c r="AD94" s="15">
        <f t="shared" si="45"/>
        <v>6449.64934652054</v>
      </c>
      <c r="AE94" s="20">
        <f>IFERROR(VLOOKUP($E94,INPUTS!$A$44:$G$103,5,0),SCENARIOS!$L$23)</f>
        <v>0.2</v>
      </c>
      <c r="AF94" s="15">
        <f t="shared" si="46"/>
        <v>15693.969193813</v>
      </c>
      <c r="AG94" s="20">
        <f>IFERROR(VLOOKUP($E94,INPUTS!$A$44:$G$103,6,0),SCENARIOS!$M$23)</f>
        <v>0.3</v>
      </c>
      <c r="AH94" s="15">
        <f t="shared" si="47"/>
        <v>28641.1697547431</v>
      </c>
      <c r="AI94" s="20">
        <f>IFERROR(VLOOKUP($E94,INPUTS!$A$44:$G$103,7,0),SCENARIOS!$N$23)</f>
        <v>0.4</v>
      </c>
      <c r="AJ94" s="15">
        <f t="shared" si="48"/>
        <v>46461.8164136524</v>
      </c>
      <c r="AL94" t="str">
        <f t="shared" si="49"/>
        <v>Y</v>
      </c>
      <c r="AM94" s="21">
        <f t="shared" si="50"/>
        <v>116154.541034131</v>
      </c>
      <c r="BC94" s="2" t="str">
        <v>PVG</v>
      </c>
      <c r="BD94" s="15">
        <f t="shared" si="51"/>
        <v>0</v>
      </c>
      <c r="BE94" s="15">
        <f t="shared" si="52"/>
        <v>0</v>
      </c>
      <c r="BF94" s="15">
        <f t="shared" si="53"/>
        <v>0</v>
      </c>
      <c r="BG94" s="15">
        <f t="shared" si="54"/>
        <v>0</v>
      </c>
      <c r="BH94" s="15">
        <f t="shared" si="55"/>
        <v>0</v>
      </c>
      <c r="BI94" s="15">
        <f t="shared" si="56"/>
        <v>0</v>
      </c>
      <c r="BJ94" s="23"/>
    </row>
    <row r="95" ht="15" customHeight="1" spans="1:62">
      <c r="A95" s="24" t="s">
        <v>1030</v>
      </c>
      <c r="B95" s="43" t="s">
        <v>510</v>
      </c>
      <c r="C95" s="44" t="s">
        <v>511</v>
      </c>
      <c r="D95" s="45" t="s">
        <v>366</v>
      </c>
      <c r="E95" s="10" t="s">
        <v>242</v>
      </c>
      <c r="F95" s="46" t="s">
        <v>421</v>
      </c>
      <c r="G95" s="45" t="s">
        <v>173</v>
      </c>
      <c r="H95" s="45" t="s">
        <v>248</v>
      </c>
      <c r="I95" s="46" t="s">
        <v>930</v>
      </c>
      <c r="J95" s="45" t="s">
        <v>169</v>
      </c>
      <c r="K95" s="45" t="s">
        <v>931</v>
      </c>
      <c r="L95" s="47" t="s">
        <v>302</v>
      </c>
      <c r="M95" s="13">
        <v>492</v>
      </c>
      <c r="N95" s="14">
        <f t="shared" si="43"/>
        <v>1.34794520547945</v>
      </c>
      <c r="O95" s="15">
        <v>14100</v>
      </c>
      <c r="P95" s="15">
        <f t="shared" si="37"/>
        <v>6937200</v>
      </c>
      <c r="Q95" s="16">
        <f>IFERROR(VLOOKUP(G95,SCENARIOS!$A$13:$E$18,2,0),0.025)</f>
        <v>0.04</v>
      </c>
      <c r="R95" s="17">
        <f>IFERROR(VLOOKUP(L95,INPUTS!$A$107:$B$120,2,0),0.0082)</f>
        <v>0.0082</v>
      </c>
      <c r="S95" s="51">
        <f t="shared" si="38"/>
        <v>115.62</v>
      </c>
      <c r="T95" s="15">
        <f t="shared" si="39"/>
        <v>56885.04</v>
      </c>
      <c r="U95" s="15">
        <f>T95/INPUTS!$B$7*1000</f>
        <v>71106300</v>
      </c>
      <c r="V95" s="15">
        <f>T95*INPUTS!$B$6</f>
        <v>179756.7264</v>
      </c>
      <c r="W95" s="31" t="s">
        <v>396</v>
      </c>
      <c r="X95" s="19" t="s">
        <v>396</v>
      </c>
      <c r="Y95" s="20">
        <f>IFERROR(VLOOKUP(E95,INPUTS!$A$44:$B$103,2,0),0)</f>
        <v>0</v>
      </c>
      <c r="Z95" s="15">
        <f t="shared" si="42"/>
        <v>0</v>
      </c>
      <c r="AA95" s="20">
        <f>IFERROR(VLOOKUP(E95,INPUTS!$A$44:$C$103,3,0),SCENARIOS!$J$23)</f>
        <v>0.03</v>
      </c>
      <c r="AB95" s="15">
        <f t="shared" si="44"/>
        <v>2076.2804705742</v>
      </c>
      <c r="AC95" s="20">
        <f>IFERROR(VLOOKUP($E95,INPUTS!$A$44:$G$103,4,0),SCENARIOS!$K$23)</f>
        <v>0.1</v>
      </c>
      <c r="AD95" s="15">
        <f t="shared" si="45"/>
        <v>8420.37553573514</v>
      </c>
      <c r="AE95" s="20">
        <f>IFERROR(VLOOKUP($E95,INPUTS!$A$44:$G$103,5,0),SCENARIOS!$L$23)</f>
        <v>0.2</v>
      </c>
      <c r="AF95" s="15">
        <f t="shared" si="46"/>
        <v>20489.3486697002</v>
      </c>
      <c r="AG95" s="20">
        <f>IFERROR(VLOOKUP($E95,INPUTS!$A$44:$G$103,6,0),SCENARIOS!$M$23)</f>
        <v>0.3</v>
      </c>
      <c r="AH95" s="15">
        <f t="shared" si="47"/>
        <v>37392.6382909146</v>
      </c>
      <c r="AI95" s="20">
        <f>IFERROR(VLOOKUP($E95,INPUTS!$A$44:$G$103,7,0),SCENARIOS!$N$23)</f>
        <v>0.4</v>
      </c>
      <c r="AJ95" s="15">
        <f t="shared" si="48"/>
        <v>60658.4825400461</v>
      </c>
      <c r="AL95" t="str">
        <f t="shared" si="49"/>
        <v>Y</v>
      </c>
      <c r="AM95" s="21">
        <f t="shared" si="50"/>
        <v>151646.206350115</v>
      </c>
      <c r="BC95" s="2" t="str">
        <v>RIX</v>
      </c>
      <c r="BD95" s="15">
        <f t="shared" si="51"/>
        <v>0</v>
      </c>
      <c r="BE95" s="15">
        <f t="shared" si="52"/>
        <v>0</v>
      </c>
      <c r="BF95" s="15">
        <f t="shared" si="53"/>
        <v>0</v>
      </c>
      <c r="BG95" s="15">
        <f t="shared" si="54"/>
        <v>0</v>
      </c>
      <c r="BH95" s="15">
        <f t="shared" si="55"/>
        <v>0</v>
      </c>
      <c r="BI95" s="15">
        <f t="shared" si="56"/>
        <v>0</v>
      </c>
      <c r="BJ95" s="23"/>
    </row>
    <row r="96" ht="15" customHeight="1" spans="1:62">
      <c r="A96" s="6" t="s">
        <v>1031</v>
      </c>
      <c r="B96" s="43" t="s">
        <v>512</v>
      </c>
      <c r="C96" s="44" t="s">
        <v>513</v>
      </c>
      <c r="D96" s="45" t="s">
        <v>366</v>
      </c>
      <c r="E96" s="10" t="s">
        <v>515</v>
      </c>
      <c r="F96" s="46" t="s">
        <v>514</v>
      </c>
      <c r="G96" s="45" t="s">
        <v>181</v>
      </c>
      <c r="H96" s="45" t="s">
        <v>251</v>
      </c>
      <c r="I96" s="46" t="s">
        <v>930</v>
      </c>
      <c r="J96" s="45" t="s">
        <v>169</v>
      </c>
      <c r="K96" s="45" t="s">
        <v>931</v>
      </c>
      <c r="L96" s="47" t="s">
        <v>307</v>
      </c>
      <c r="M96" s="13">
        <v>1841</v>
      </c>
      <c r="N96" s="14">
        <f t="shared" si="43"/>
        <v>5.04383561643836</v>
      </c>
      <c r="O96" s="15">
        <v>2720</v>
      </c>
      <c r="P96" s="15">
        <f t="shared" si="37"/>
        <v>5007520</v>
      </c>
      <c r="Q96" s="16">
        <f>IFERROR(VLOOKUP(G96,SCENARIOS!$A$13:$E$18,2,0),0.025)</f>
        <v>0.035</v>
      </c>
      <c r="R96" s="17">
        <f>IFERROR(VLOOKUP(L96,INPUTS!$A$107:$B$120,2,0),0.0082)</f>
        <v>0.0068</v>
      </c>
      <c r="S96" s="51">
        <f t="shared" si="38"/>
        <v>18.496</v>
      </c>
      <c r="T96" s="15">
        <f t="shared" si="39"/>
        <v>34051.136</v>
      </c>
      <c r="U96" s="15">
        <f>T96/INPUTS!$B$7*1000</f>
        <v>42563920</v>
      </c>
      <c r="V96" s="15">
        <f>T96*INPUTS!$B$6</f>
        <v>107601.58976</v>
      </c>
      <c r="W96" s="31" t="s">
        <v>396</v>
      </c>
      <c r="X96" s="19" t="s">
        <v>396</v>
      </c>
      <c r="Y96" s="20">
        <f>IFERROR(VLOOKUP(E96,INPUTS!$A$44:$B$103,2,0),0)</f>
        <v>0</v>
      </c>
      <c r="Z96" s="15">
        <f t="shared" si="42"/>
        <v>0</v>
      </c>
      <c r="AA96" s="20">
        <f>IFERROR(VLOOKUP(E96,INPUTS!$A$44:$C$103,3,0),SCENARIOS!$J$23)</f>
        <v>0</v>
      </c>
      <c r="AB96" s="15">
        <f t="shared" si="44"/>
        <v>0</v>
      </c>
      <c r="AC96" s="20">
        <f>IFERROR(VLOOKUP($E96,INPUTS!$A$44:$G$103,4,0),SCENARIOS!$K$23)</f>
        <v>0</v>
      </c>
      <c r="AD96" s="15">
        <f t="shared" si="45"/>
        <v>0</v>
      </c>
      <c r="AE96" s="20">
        <f>IFERROR(VLOOKUP($E96,INPUTS!$A$44:$G$103,5,0),SCENARIOS!$L$23)</f>
        <v>0</v>
      </c>
      <c r="AF96" s="15">
        <f t="shared" si="46"/>
        <v>0</v>
      </c>
      <c r="AG96" s="20">
        <f>IFERROR(VLOOKUP($E96,INPUTS!$A$44:$G$103,6,0),SCENARIOS!$M$23)</f>
        <v>0</v>
      </c>
      <c r="AH96" s="15">
        <f t="shared" si="47"/>
        <v>0</v>
      </c>
      <c r="AI96" s="20">
        <f>IFERROR(VLOOKUP($E96,INPUTS!$A$44:$G$103,7,0),SCENARIOS!$N$23)</f>
        <v>0</v>
      </c>
      <c r="AJ96" s="15">
        <f t="shared" si="48"/>
        <v>0</v>
      </c>
      <c r="AL96" t="str">
        <f t="shared" si="49"/>
        <v>Y</v>
      </c>
      <c r="AM96" s="21">
        <f t="shared" si="50"/>
        <v>80471.1763605948</v>
      </c>
      <c r="BC96" s="2" t="str">
        <v>RUH</v>
      </c>
      <c r="BD96" s="15">
        <f t="shared" si="51"/>
        <v>0</v>
      </c>
      <c r="BE96" s="15">
        <f t="shared" si="52"/>
        <v>0</v>
      </c>
      <c r="BF96" s="15">
        <f t="shared" si="53"/>
        <v>0</v>
      </c>
      <c r="BG96" s="15">
        <f t="shared" si="54"/>
        <v>0</v>
      </c>
      <c r="BH96" s="15">
        <f t="shared" si="55"/>
        <v>0</v>
      </c>
      <c r="BI96" s="15">
        <f t="shared" si="56"/>
        <v>0</v>
      </c>
      <c r="BJ96" s="23"/>
    </row>
    <row r="97" ht="15" customHeight="1" spans="1:62">
      <c r="A97" s="24" t="s">
        <v>1032</v>
      </c>
      <c r="B97" s="43" t="s">
        <v>512</v>
      </c>
      <c r="C97" s="44" t="s">
        <v>513</v>
      </c>
      <c r="D97" s="45" t="s">
        <v>366</v>
      </c>
      <c r="E97" s="10" t="s">
        <v>515</v>
      </c>
      <c r="F97" s="46" t="s">
        <v>514</v>
      </c>
      <c r="G97" s="45" t="s">
        <v>181</v>
      </c>
      <c r="H97" s="45" t="s">
        <v>205</v>
      </c>
      <c r="I97" s="46" t="s">
        <v>408</v>
      </c>
      <c r="J97" s="45" t="s">
        <v>165</v>
      </c>
      <c r="K97" s="45" t="s">
        <v>931</v>
      </c>
      <c r="L97" s="47" t="s">
        <v>307</v>
      </c>
      <c r="M97" s="13">
        <v>921</v>
      </c>
      <c r="N97" s="14">
        <f t="shared" si="43"/>
        <v>2.52328767123288</v>
      </c>
      <c r="O97" s="15">
        <v>8810</v>
      </c>
      <c r="P97" s="15">
        <f t="shared" si="37"/>
        <v>8114010</v>
      </c>
      <c r="Q97" s="16">
        <f>IFERROR(VLOOKUP(G97,SCENARIOS!$A$13:$E$18,2,0),0.025)</f>
        <v>0.035</v>
      </c>
      <c r="R97" s="17">
        <f>IFERROR(VLOOKUP(L97,INPUTS!$A$107:$B$120,2,0),0.0082)</f>
        <v>0.0068</v>
      </c>
      <c r="S97" s="51">
        <f t="shared" si="38"/>
        <v>59.908</v>
      </c>
      <c r="T97" s="15">
        <f t="shared" si="39"/>
        <v>55175.268</v>
      </c>
      <c r="U97" s="15">
        <f>T97/INPUTS!$B$7*1000</f>
        <v>68969085</v>
      </c>
      <c r="V97" s="15">
        <f>T97*INPUTS!$B$6</f>
        <v>174353.84688</v>
      </c>
      <c r="W97" s="31" t="s">
        <v>396</v>
      </c>
      <c r="X97" s="19" t="s">
        <v>396</v>
      </c>
      <c r="Y97" s="20">
        <f>IFERROR(VLOOKUP(E97,INPUTS!$A$44:$B$103,2,0),0)</f>
        <v>0</v>
      </c>
      <c r="Z97" s="15">
        <f t="shared" si="42"/>
        <v>0</v>
      </c>
      <c r="AA97" s="20">
        <f>IFERROR(VLOOKUP(E97,INPUTS!$A$44:$C$103,3,0),SCENARIOS!$J$23)</f>
        <v>0</v>
      </c>
      <c r="AB97" s="15">
        <f t="shared" si="44"/>
        <v>0</v>
      </c>
      <c r="AC97" s="20">
        <f>IFERROR(VLOOKUP($E97,INPUTS!$A$44:$G$103,4,0),SCENARIOS!$K$23)</f>
        <v>0</v>
      </c>
      <c r="AD97" s="15">
        <f t="shared" si="45"/>
        <v>0</v>
      </c>
      <c r="AE97" s="20">
        <f>IFERROR(VLOOKUP($E97,INPUTS!$A$44:$G$103,5,0),SCENARIOS!$L$23)</f>
        <v>0</v>
      </c>
      <c r="AF97" s="15">
        <f t="shared" si="46"/>
        <v>0</v>
      </c>
      <c r="AG97" s="20">
        <f>IFERROR(VLOOKUP($E97,INPUTS!$A$44:$G$103,6,0),SCENARIOS!$M$23)</f>
        <v>0</v>
      </c>
      <c r="AH97" s="15">
        <f t="shared" si="47"/>
        <v>0</v>
      </c>
      <c r="AI97" s="20">
        <f>IFERROR(VLOOKUP($E97,INPUTS!$A$44:$G$103,7,0),SCENARIOS!$N$23)</f>
        <v>0</v>
      </c>
      <c r="AJ97" s="15">
        <f t="shared" si="48"/>
        <v>0</v>
      </c>
      <c r="AL97" t="str">
        <f t="shared" si="49"/>
        <v>Y</v>
      </c>
      <c r="AM97" s="21">
        <f t="shared" si="50"/>
        <v>130392.67535659</v>
      </c>
      <c r="BC97" s="2" t="str">
        <v>SAW</v>
      </c>
      <c r="BD97" s="15">
        <f t="shared" si="51"/>
        <v>0</v>
      </c>
      <c r="BE97" s="15">
        <f t="shared" si="52"/>
        <v>0</v>
      </c>
      <c r="BF97" s="15">
        <f t="shared" si="53"/>
        <v>0</v>
      </c>
      <c r="BG97" s="15">
        <f t="shared" si="54"/>
        <v>0</v>
      </c>
      <c r="BH97" s="15">
        <f t="shared" si="55"/>
        <v>0</v>
      </c>
      <c r="BI97" s="15">
        <f t="shared" si="56"/>
        <v>0</v>
      </c>
      <c r="BJ97" s="23"/>
    </row>
    <row r="98" ht="15" customHeight="1" spans="1:62">
      <c r="A98" s="6" t="s">
        <v>1033</v>
      </c>
      <c r="B98" s="43" t="s">
        <v>516</v>
      </c>
      <c r="C98" s="44" t="s">
        <v>517</v>
      </c>
      <c r="D98" s="45" t="s">
        <v>366</v>
      </c>
      <c r="E98" s="10" t="s">
        <v>452</v>
      </c>
      <c r="F98" s="46" t="s">
        <v>451</v>
      </c>
      <c r="G98" s="45" t="s">
        <v>181</v>
      </c>
      <c r="H98" s="45" t="s">
        <v>251</v>
      </c>
      <c r="I98" s="46" t="s">
        <v>930</v>
      </c>
      <c r="J98" s="45" t="s">
        <v>169</v>
      </c>
      <c r="K98" s="45" t="s">
        <v>931</v>
      </c>
      <c r="L98" s="47" t="s">
        <v>307</v>
      </c>
      <c r="M98" s="13">
        <v>222</v>
      </c>
      <c r="N98" s="14">
        <f t="shared" si="43"/>
        <v>0.608219178082192</v>
      </c>
      <c r="O98" s="15">
        <v>7690</v>
      </c>
      <c r="P98" s="15">
        <f t="shared" si="37"/>
        <v>1707180</v>
      </c>
      <c r="Q98" s="16">
        <f>IFERROR(VLOOKUP(G98,SCENARIOS!$A$13:$E$18,2,0),0.025)</f>
        <v>0.035</v>
      </c>
      <c r="R98" s="17">
        <f>IFERROR(VLOOKUP(L98,INPUTS!$A$107:$B$120,2,0),0.0082)</f>
        <v>0.0068</v>
      </c>
      <c r="S98" s="51">
        <f t="shared" si="38"/>
        <v>52.292</v>
      </c>
      <c r="T98" s="15">
        <f t="shared" si="39"/>
        <v>11608.824</v>
      </c>
      <c r="U98" s="15">
        <f>T98/INPUTS!$B$7*1000</f>
        <v>14511030</v>
      </c>
      <c r="V98" s="15">
        <f>T98*INPUTS!$B$6</f>
        <v>36683.88384</v>
      </c>
      <c r="W98" s="31" t="s">
        <v>396</v>
      </c>
      <c r="X98" s="19" t="s">
        <v>396</v>
      </c>
      <c r="Y98" s="20">
        <f>IFERROR(VLOOKUP(E98,INPUTS!$A$44:$B$103,2,0),0)</f>
        <v>0</v>
      </c>
      <c r="Z98" s="15">
        <f t="shared" si="42"/>
        <v>0</v>
      </c>
      <c r="AA98" s="20">
        <f>IFERROR(VLOOKUP(E98,INPUTS!$A$44:$C$103,3,0),SCENARIOS!$J$23)</f>
        <v>0</v>
      </c>
      <c r="AB98" s="15">
        <f t="shared" si="44"/>
        <v>0</v>
      </c>
      <c r="AC98" s="20">
        <f>IFERROR(VLOOKUP($E98,INPUTS!$A$44:$G$103,4,0),SCENARIOS!$K$23)</f>
        <v>0</v>
      </c>
      <c r="AD98" s="15">
        <f t="shared" si="45"/>
        <v>0</v>
      </c>
      <c r="AE98" s="20">
        <f>IFERROR(VLOOKUP($E98,INPUTS!$A$44:$G$103,5,0),SCENARIOS!$L$23)</f>
        <v>0</v>
      </c>
      <c r="AF98" s="15">
        <f t="shared" si="46"/>
        <v>0</v>
      </c>
      <c r="AG98" s="20">
        <f>IFERROR(VLOOKUP($E98,INPUTS!$A$44:$G$103,6,0),SCENARIOS!$M$23)</f>
        <v>0</v>
      </c>
      <c r="AH98" s="15">
        <f t="shared" si="47"/>
        <v>0</v>
      </c>
      <c r="AI98" s="20">
        <f>IFERROR(VLOOKUP($E98,INPUTS!$A$44:$G$103,7,0),SCENARIOS!$N$23)</f>
        <v>0</v>
      </c>
      <c r="AJ98" s="15">
        <f t="shared" si="48"/>
        <v>0</v>
      </c>
      <c r="AL98" t="str">
        <f t="shared" si="49"/>
        <v>Y</v>
      </c>
      <c r="AM98" s="21">
        <f t="shared" si="50"/>
        <v>27434.4950912388</v>
      </c>
      <c r="BC98" s="2" t="str">
        <v>SCL</v>
      </c>
      <c r="BD98" s="15">
        <f t="shared" si="51"/>
        <v>0</v>
      </c>
      <c r="BE98" s="15">
        <f t="shared" si="52"/>
        <v>0</v>
      </c>
      <c r="BF98" s="15">
        <f t="shared" si="53"/>
        <v>0</v>
      </c>
      <c r="BG98" s="15">
        <f t="shared" si="54"/>
        <v>0</v>
      </c>
      <c r="BH98" s="15">
        <f t="shared" si="55"/>
        <v>0</v>
      </c>
      <c r="BI98" s="15">
        <f t="shared" si="56"/>
        <v>0</v>
      </c>
      <c r="BJ98" s="23"/>
    </row>
    <row r="99" ht="15" customHeight="1" spans="1:62">
      <c r="A99" s="24" t="s">
        <v>1034</v>
      </c>
      <c r="B99" s="43" t="s">
        <v>516</v>
      </c>
      <c r="C99" s="44" t="s">
        <v>517</v>
      </c>
      <c r="D99" s="45" t="s">
        <v>366</v>
      </c>
      <c r="E99" s="10" t="s">
        <v>452</v>
      </c>
      <c r="F99" s="46" t="s">
        <v>451</v>
      </c>
      <c r="G99" s="45" t="s">
        <v>181</v>
      </c>
      <c r="H99" s="45" t="s">
        <v>205</v>
      </c>
      <c r="I99" s="46" t="s">
        <v>408</v>
      </c>
      <c r="J99" s="45" t="s">
        <v>165</v>
      </c>
      <c r="K99" s="45" t="s">
        <v>931</v>
      </c>
      <c r="L99" s="47" t="s">
        <v>307</v>
      </c>
      <c r="M99" s="13">
        <v>111</v>
      </c>
      <c r="N99" s="14">
        <f t="shared" si="43"/>
        <v>0.304109589041096</v>
      </c>
      <c r="O99" s="15">
        <v>9250</v>
      </c>
      <c r="P99" s="15">
        <f t="shared" si="37"/>
        <v>1026750</v>
      </c>
      <c r="Q99" s="16">
        <f>IFERROR(VLOOKUP(G99,SCENARIOS!$A$13:$E$18,2,0),0.025)</f>
        <v>0.035</v>
      </c>
      <c r="R99" s="17">
        <f>IFERROR(VLOOKUP(L99,INPUTS!$A$107:$B$120,2,0),0.0082)</f>
        <v>0.0068</v>
      </c>
      <c r="S99" s="51">
        <f t="shared" si="38"/>
        <v>62.9</v>
      </c>
      <c r="T99" s="15">
        <f t="shared" si="39"/>
        <v>6981.9</v>
      </c>
      <c r="U99" s="15">
        <f>T99/INPUTS!$B$7*1000</f>
        <v>8727375</v>
      </c>
      <c r="V99" s="15">
        <f>T99*INPUTS!$B$6</f>
        <v>22062.804</v>
      </c>
      <c r="W99" s="31" t="s">
        <v>396</v>
      </c>
      <c r="X99" s="19" t="s">
        <v>396</v>
      </c>
      <c r="Y99" s="20">
        <f>IFERROR(VLOOKUP(E99,INPUTS!$A$44:$B$103,2,0),0)</f>
        <v>0</v>
      </c>
      <c r="Z99" s="15">
        <f t="shared" si="42"/>
        <v>0</v>
      </c>
      <c r="AA99" s="20">
        <f>IFERROR(VLOOKUP(E99,INPUTS!$A$44:$C$103,3,0),SCENARIOS!$J$23)</f>
        <v>0</v>
      </c>
      <c r="AB99" s="15">
        <f t="shared" si="44"/>
        <v>0</v>
      </c>
      <c r="AC99" s="20">
        <f>IFERROR(VLOOKUP($E99,INPUTS!$A$44:$G$103,4,0),SCENARIOS!$K$23)</f>
        <v>0</v>
      </c>
      <c r="AD99" s="15">
        <f t="shared" si="45"/>
        <v>0</v>
      </c>
      <c r="AE99" s="20">
        <f>IFERROR(VLOOKUP($E99,INPUTS!$A$44:$G$103,5,0),SCENARIOS!$L$23)</f>
        <v>0</v>
      </c>
      <c r="AF99" s="15">
        <f t="shared" si="46"/>
        <v>0</v>
      </c>
      <c r="AG99" s="20">
        <f>IFERROR(VLOOKUP($E99,INPUTS!$A$44:$G$103,6,0),SCENARIOS!$M$23)</f>
        <v>0</v>
      </c>
      <c r="AH99" s="15">
        <f t="shared" si="47"/>
        <v>0</v>
      </c>
      <c r="AI99" s="20">
        <f>IFERROR(VLOOKUP($E99,INPUTS!$A$44:$G$103,7,0),SCENARIOS!$N$23)</f>
        <v>0</v>
      </c>
      <c r="AJ99" s="15">
        <f t="shared" si="48"/>
        <v>0</v>
      </c>
      <c r="AL99" t="str">
        <f t="shared" si="49"/>
        <v>Y</v>
      </c>
      <c r="AM99" s="21">
        <f t="shared" si="50"/>
        <v>16499.940155654</v>
      </c>
      <c r="BC99" s="2" t="str">
        <v>SDF</v>
      </c>
      <c r="BD99" s="15">
        <f t="shared" si="51"/>
        <v>2607.96336</v>
      </c>
      <c r="BE99" s="15">
        <f t="shared" si="52"/>
        <v>17276.4136873498</v>
      </c>
      <c r="BF99" s="15">
        <f t="shared" si="53"/>
        <v>63581.8556678156</v>
      </c>
      <c r="BG99" s="15">
        <f t="shared" si="54"/>
        <v>140399.012549337</v>
      </c>
      <c r="BH99" s="15">
        <f t="shared" si="55"/>
        <v>232517.781815938</v>
      </c>
      <c r="BI99" s="15">
        <f t="shared" si="56"/>
        <v>342291.22574083</v>
      </c>
      <c r="BJ99" s="23"/>
    </row>
    <row r="100" ht="15" customHeight="1" spans="1:62">
      <c r="A100" s="6" t="s">
        <v>1035</v>
      </c>
      <c r="B100" s="43" t="s">
        <v>518</v>
      </c>
      <c r="C100" s="44" t="s">
        <v>519</v>
      </c>
      <c r="D100" s="45" t="s">
        <v>366</v>
      </c>
      <c r="E100" s="10" t="s">
        <v>456</v>
      </c>
      <c r="F100" s="46" t="s">
        <v>455</v>
      </c>
      <c r="G100" s="45" t="s">
        <v>185</v>
      </c>
      <c r="H100" s="45" t="s">
        <v>203</v>
      </c>
      <c r="I100" s="46" t="s">
        <v>399</v>
      </c>
      <c r="J100" s="45" t="s">
        <v>165</v>
      </c>
      <c r="K100" s="45" t="s">
        <v>931</v>
      </c>
      <c r="L100" s="47" t="s">
        <v>302</v>
      </c>
      <c r="M100" s="13">
        <v>1150</v>
      </c>
      <c r="N100" s="14">
        <f t="shared" si="43"/>
        <v>3.15068493150685</v>
      </c>
      <c r="O100" s="15">
        <v>5750</v>
      </c>
      <c r="P100" s="15">
        <f t="shared" si="37"/>
        <v>6612500</v>
      </c>
      <c r="Q100" s="16">
        <f>IFERROR(VLOOKUP(G100,SCENARIOS!$A$13:$E$18,2,0),0.025)</f>
        <v>0.03</v>
      </c>
      <c r="R100" s="17">
        <f>IFERROR(VLOOKUP(L100,INPUTS!$A$107:$B$120,2,0),0.0082)</f>
        <v>0.0082</v>
      </c>
      <c r="S100" s="51">
        <f t="shared" si="38"/>
        <v>47.15</v>
      </c>
      <c r="T100" s="15">
        <f t="shared" si="39"/>
        <v>54222.5</v>
      </c>
      <c r="U100" s="15">
        <f>T100/INPUTS!$B$7*1000</f>
        <v>67778125</v>
      </c>
      <c r="V100" s="15">
        <f>T100*INPUTS!$B$6</f>
        <v>171343.1</v>
      </c>
      <c r="W100" s="31" t="s">
        <v>521</v>
      </c>
      <c r="X100" s="19" t="s">
        <v>521</v>
      </c>
      <c r="Y100" s="20">
        <f>IFERROR(VLOOKUP(E100,INPUTS!$A$44:$B$103,2,0),0)</f>
        <v>0</v>
      </c>
      <c r="Z100" s="15">
        <f t="shared" si="42"/>
        <v>0</v>
      </c>
      <c r="AA100" s="20">
        <f>IFERROR(VLOOKUP(E100,INPUTS!$A$44:$C$103,3,0),SCENARIOS!$J$23)</f>
        <v>0</v>
      </c>
      <c r="AB100" s="15">
        <f t="shared" si="44"/>
        <v>0</v>
      </c>
      <c r="AC100" s="20">
        <f>IFERROR(VLOOKUP($E100,INPUTS!$A$44:$G$103,4,0),SCENARIOS!$K$23)</f>
        <v>0</v>
      </c>
      <c r="AD100" s="15">
        <f t="shared" si="45"/>
        <v>0</v>
      </c>
      <c r="AE100" s="20">
        <f>IFERROR(VLOOKUP($E100,INPUTS!$A$44:$G$103,5,0),SCENARIOS!$L$23)</f>
        <v>0</v>
      </c>
      <c r="AF100" s="15">
        <f t="shared" si="46"/>
        <v>0</v>
      </c>
      <c r="AG100" s="20">
        <f>IFERROR(VLOOKUP($E100,INPUTS!$A$44:$G$103,6,0),SCENARIOS!$M$23)</f>
        <v>0</v>
      </c>
      <c r="AH100" s="15">
        <f t="shared" si="47"/>
        <v>0</v>
      </c>
      <c r="AI100" s="20">
        <f>IFERROR(VLOOKUP($E100,INPUTS!$A$44:$G$103,7,0),SCENARIOS!$N$23)</f>
        <v>0</v>
      </c>
      <c r="AJ100" s="15">
        <f t="shared" si="48"/>
        <v>0</v>
      </c>
      <c r="AL100" t="str">
        <f t="shared" si="49"/>
        <v>Y</v>
      </c>
      <c r="AM100" s="21">
        <f t="shared" si="50"/>
        <v>113529.873790676</v>
      </c>
      <c r="BC100" s="2" t="str">
        <v>SEA</v>
      </c>
      <c r="BD100" s="15">
        <f t="shared" si="51"/>
        <v>3282.075935</v>
      </c>
      <c r="BE100" s="15">
        <f t="shared" si="52"/>
        <v>21742.0622068691</v>
      </c>
      <c r="BF100" s="15">
        <f t="shared" si="53"/>
        <v>80016.6450152815</v>
      </c>
      <c r="BG100" s="15">
        <f t="shared" si="54"/>
        <v>176689.683395683</v>
      </c>
      <c r="BH100" s="15">
        <f t="shared" si="55"/>
        <v>292619.531340988</v>
      </c>
      <c r="BI100" s="15">
        <f t="shared" si="56"/>
        <v>430767.476259955</v>
      </c>
      <c r="BJ100" s="23"/>
    </row>
    <row r="101" ht="15" customHeight="1" spans="1:62">
      <c r="A101" s="24" t="s">
        <v>1036</v>
      </c>
      <c r="B101" s="43" t="s">
        <v>518</v>
      </c>
      <c r="C101" s="44" t="s">
        <v>519</v>
      </c>
      <c r="D101" s="45" t="s">
        <v>366</v>
      </c>
      <c r="E101" s="10" t="s">
        <v>456</v>
      </c>
      <c r="F101" s="46" t="s">
        <v>455</v>
      </c>
      <c r="G101" s="45" t="s">
        <v>185</v>
      </c>
      <c r="H101" s="45" t="s">
        <v>432</v>
      </c>
      <c r="I101" s="46" t="s">
        <v>431</v>
      </c>
      <c r="J101" s="45" t="s">
        <v>173</v>
      </c>
      <c r="K101" s="45" t="s">
        <v>931</v>
      </c>
      <c r="L101" s="47" t="s">
        <v>302</v>
      </c>
      <c r="M101" s="13">
        <v>1150</v>
      </c>
      <c r="N101" s="14">
        <f t="shared" si="43"/>
        <v>3.15068493150685</v>
      </c>
      <c r="O101" s="15">
        <v>7900</v>
      </c>
      <c r="P101" s="15">
        <f t="shared" si="37"/>
        <v>9085000</v>
      </c>
      <c r="Q101" s="16">
        <f>IFERROR(VLOOKUP(G101,SCENARIOS!$A$13:$E$18,2,0),0.025)</f>
        <v>0.03</v>
      </c>
      <c r="R101" s="17">
        <f>IFERROR(VLOOKUP(L101,INPUTS!$A$107:$B$120,2,0),0.0082)</f>
        <v>0.0082</v>
      </c>
      <c r="S101" s="51">
        <f t="shared" si="38"/>
        <v>64.78</v>
      </c>
      <c r="T101" s="15">
        <f t="shared" si="39"/>
        <v>74497</v>
      </c>
      <c r="U101" s="15">
        <f>T101/INPUTS!$B$7*1000</f>
        <v>93121250</v>
      </c>
      <c r="V101" s="15">
        <f>T101*INPUTS!$B$6</f>
        <v>235410.52</v>
      </c>
      <c r="W101" s="31" t="s">
        <v>521</v>
      </c>
      <c r="X101" s="19" t="s">
        <v>521</v>
      </c>
      <c r="Y101" s="20">
        <f>IFERROR(VLOOKUP(E101,INPUTS!$A$44:$B$103,2,0),0)</f>
        <v>0</v>
      </c>
      <c r="Z101" s="15">
        <f t="shared" si="42"/>
        <v>0</v>
      </c>
      <c r="AA101" s="20">
        <f>IFERROR(VLOOKUP(E101,INPUTS!$A$44:$C$103,3,0),SCENARIOS!$J$23)</f>
        <v>0</v>
      </c>
      <c r="AB101" s="15">
        <f t="shared" si="44"/>
        <v>0</v>
      </c>
      <c r="AC101" s="20">
        <f>IFERROR(VLOOKUP($E101,INPUTS!$A$44:$G$103,4,0),SCENARIOS!$K$23)</f>
        <v>0</v>
      </c>
      <c r="AD101" s="15">
        <f t="shared" si="45"/>
        <v>0</v>
      </c>
      <c r="AE101" s="20">
        <f>IFERROR(VLOOKUP($E101,INPUTS!$A$44:$G$103,5,0),SCENARIOS!$L$23)</f>
        <v>0</v>
      </c>
      <c r="AF101" s="15">
        <f t="shared" si="46"/>
        <v>0</v>
      </c>
      <c r="AG101" s="20">
        <f>IFERROR(VLOOKUP($E101,INPUTS!$A$44:$G$103,6,0),SCENARIOS!$M$23)</f>
        <v>0</v>
      </c>
      <c r="AH101" s="15">
        <f t="shared" si="47"/>
        <v>0</v>
      </c>
      <c r="AI101" s="20">
        <f>IFERROR(VLOOKUP($E101,INPUTS!$A$44:$G$103,7,0),SCENARIOS!$N$23)</f>
        <v>0</v>
      </c>
      <c r="AJ101" s="15">
        <f t="shared" si="48"/>
        <v>0</v>
      </c>
      <c r="AL101" t="str">
        <f t="shared" si="49"/>
        <v>N</v>
      </c>
      <c r="AM101" s="21">
        <f t="shared" si="50"/>
        <v>155980.17442545</v>
      </c>
      <c r="BC101" s="2" t="str">
        <v>SFO</v>
      </c>
      <c r="BD101" s="15">
        <f t="shared" si="51"/>
        <v>4608.80604</v>
      </c>
      <c r="BE101" s="15">
        <f t="shared" si="52"/>
        <v>30530.9656466173</v>
      </c>
      <c r="BF101" s="15">
        <f t="shared" si="53"/>
        <v>112362.176911963</v>
      </c>
      <c r="BG101" s="15">
        <f t="shared" si="54"/>
        <v>248113.84506852</v>
      </c>
      <c r="BH101" s="15">
        <f t="shared" si="55"/>
        <v>410906.600022439</v>
      </c>
      <c r="BI101" s="15">
        <f t="shared" si="56"/>
        <v>604898.78532394</v>
      </c>
      <c r="BJ101" s="23"/>
    </row>
    <row r="102" ht="15" customHeight="1" spans="1:62">
      <c r="A102" s="6" t="s">
        <v>1037</v>
      </c>
      <c r="B102" s="43" t="s">
        <v>524</v>
      </c>
      <c r="C102" s="44" t="s">
        <v>525</v>
      </c>
      <c r="D102" s="45" t="s">
        <v>366</v>
      </c>
      <c r="E102" s="10" t="s">
        <v>234</v>
      </c>
      <c r="F102" s="46" t="s">
        <v>424</v>
      </c>
      <c r="G102" s="45" t="s">
        <v>173</v>
      </c>
      <c r="H102" s="45" t="s">
        <v>249</v>
      </c>
      <c r="I102" s="46" t="s">
        <v>930</v>
      </c>
      <c r="J102" s="45" t="s">
        <v>169</v>
      </c>
      <c r="K102" s="45" t="s">
        <v>931</v>
      </c>
      <c r="L102" s="47" t="s">
        <v>305</v>
      </c>
      <c r="M102" s="13">
        <v>491</v>
      </c>
      <c r="N102" s="14">
        <f t="shared" si="43"/>
        <v>1.34520547945205</v>
      </c>
      <c r="O102" s="15">
        <v>10100</v>
      </c>
      <c r="P102" s="15">
        <f t="shared" si="37"/>
        <v>4959100</v>
      </c>
      <c r="Q102" s="16">
        <f>IFERROR(VLOOKUP(G102,SCENARIOS!$A$13:$E$18,2,0),0.025)</f>
        <v>0.04</v>
      </c>
      <c r="R102" s="17">
        <f>IFERROR(VLOOKUP(L102,INPUTS!$A$107:$B$120,2,0),0.0082)</f>
        <v>0.0096</v>
      </c>
      <c r="S102" s="51">
        <f t="shared" si="38"/>
        <v>96.96</v>
      </c>
      <c r="T102" s="15">
        <f t="shared" si="39"/>
        <v>47607.36</v>
      </c>
      <c r="U102" s="15">
        <f>T102/INPUTS!$B$7*1000</f>
        <v>59509200</v>
      </c>
      <c r="V102" s="15">
        <f>T102*INPUTS!$B$6</f>
        <v>150439.2576</v>
      </c>
      <c r="W102" s="31" t="s">
        <v>396</v>
      </c>
      <c r="X102" s="19" t="s">
        <v>396</v>
      </c>
      <c r="Y102" s="20">
        <f>IFERROR(VLOOKUP(E102,INPUTS!$A$44:$B$103,2,0),0)</f>
        <v>0</v>
      </c>
      <c r="Z102" s="15">
        <f t="shared" si="42"/>
        <v>0</v>
      </c>
      <c r="AA102" s="20">
        <f>IFERROR(VLOOKUP(E102,INPUTS!$A$44:$C$103,3,0),SCENARIOS!$J$23)</f>
        <v>0.1</v>
      </c>
      <c r="AB102" s="15">
        <f t="shared" si="44"/>
        <v>5792.16327196017</v>
      </c>
      <c r="AC102" s="20">
        <f>IFERROR(VLOOKUP($E102,INPUTS!$A$44:$G$103,4,0),SCENARIOS!$K$23)</f>
        <v>0.15</v>
      </c>
      <c r="AD102" s="15">
        <f t="shared" si="45"/>
        <v>10570.5783840075</v>
      </c>
      <c r="AE102" s="20">
        <f>IFERROR(VLOOKUP($E102,INPUTS!$A$44:$G$103,5,0),SCENARIOS!$L$23)</f>
        <v>0.3</v>
      </c>
      <c r="AF102" s="15">
        <f t="shared" si="46"/>
        <v>25721.4497418989</v>
      </c>
      <c r="AG102" s="20">
        <f>IFERROR(VLOOKUP($E102,INPUTS!$A$44:$G$103,6,0),SCENARIOS!$M$23)</f>
        <v>0.4</v>
      </c>
      <c r="AH102" s="15">
        <f t="shared" si="47"/>
        <v>41725.4353098894</v>
      </c>
      <c r="AI102" s="20">
        <f>IFERROR(VLOOKUP($E102,INPUTS!$A$44:$G$103,7,0),SCENARIOS!$N$23)</f>
        <v>0.5</v>
      </c>
      <c r="AJ102" s="15">
        <f t="shared" si="48"/>
        <v>63456.7149671005</v>
      </c>
      <c r="AL102" t="str">
        <f t="shared" si="49"/>
        <v>Y</v>
      </c>
      <c r="AM102" s="21">
        <f t="shared" si="50"/>
        <v>126913.429934201</v>
      </c>
      <c r="BC102" s="2" t="str">
        <v>SGN</v>
      </c>
      <c r="BD102" s="15">
        <f t="shared" si="51"/>
        <v>0</v>
      </c>
      <c r="BE102" s="15">
        <f t="shared" si="52"/>
        <v>0</v>
      </c>
      <c r="BF102" s="15">
        <f t="shared" si="53"/>
        <v>0</v>
      </c>
      <c r="BG102" s="15">
        <f t="shared" si="54"/>
        <v>0</v>
      </c>
      <c r="BH102" s="15">
        <f t="shared" si="55"/>
        <v>0</v>
      </c>
      <c r="BI102" s="15">
        <f t="shared" si="56"/>
        <v>0</v>
      </c>
      <c r="BJ102" s="23"/>
    </row>
    <row r="103" ht="15" customHeight="1" spans="1:62">
      <c r="A103" s="24" t="s">
        <v>1038</v>
      </c>
      <c r="B103" s="43" t="s">
        <v>524</v>
      </c>
      <c r="C103" s="44" t="s">
        <v>525</v>
      </c>
      <c r="D103" s="45" t="s">
        <v>366</v>
      </c>
      <c r="E103" s="10" t="s">
        <v>234</v>
      </c>
      <c r="F103" s="46" t="s">
        <v>424</v>
      </c>
      <c r="G103" s="45" t="s">
        <v>173</v>
      </c>
      <c r="H103" s="45" t="s">
        <v>200</v>
      </c>
      <c r="I103" s="46" t="s">
        <v>391</v>
      </c>
      <c r="J103" s="45" t="s">
        <v>165</v>
      </c>
      <c r="K103" s="45" t="s">
        <v>931</v>
      </c>
      <c r="L103" s="47" t="s">
        <v>305</v>
      </c>
      <c r="M103" s="13">
        <v>491</v>
      </c>
      <c r="N103" s="14">
        <f t="shared" si="43"/>
        <v>1.34520547945205</v>
      </c>
      <c r="O103" s="15">
        <v>9350</v>
      </c>
      <c r="P103" s="15">
        <f t="shared" si="37"/>
        <v>4590850</v>
      </c>
      <c r="Q103" s="16">
        <f>IFERROR(VLOOKUP(G103,SCENARIOS!$A$13:$E$18,2,0),0.025)</f>
        <v>0.04</v>
      </c>
      <c r="R103" s="17">
        <f>IFERROR(VLOOKUP(L103,INPUTS!$A$107:$B$120,2,0),0.0082)</f>
        <v>0.0096</v>
      </c>
      <c r="S103" s="51">
        <f t="shared" si="38"/>
        <v>89.76</v>
      </c>
      <c r="T103" s="15">
        <f t="shared" si="39"/>
        <v>44072.16</v>
      </c>
      <c r="U103" s="15">
        <f>T103/INPUTS!$B$7*1000</f>
        <v>55090200</v>
      </c>
      <c r="V103" s="15">
        <f>T103*INPUTS!$B$6</f>
        <v>139268.0256</v>
      </c>
      <c r="W103" s="31" t="s">
        <v>396</v>
      </c>
      <c r="X103" s="19" t="s">
        <v>396</v>
      </c>
      <c r="Y103" s="20">
        <f>IFERROR(VLOOKUP(E103,INPUTS!$A$44:$B$103,2,0),0)</f>
        <v>0</v>
      </c>
      <c r="Z103" s="15">
        <f t="shared" si="42"/>
        <v>0</v>
      </c>
      <c r="AA103" s="20">
        <f>IFERROR(VLOOKUP(E103,INPUTS!$A$44:$C$103,3,0),SCENARIOS!$J$23)</f>
        <v>0.1</v>
      </c>
      <c r="AB103" s="15">
        <f t="shared" si="44"/>
        <v>5362.05213790372</v>
      </c>
      <c r="AC103" s="20">
        <f>IFERROR(VLOOKUP($E103,INPUTS!$A$44:$G$103,4,0),SCENARIOS!$K$23)</f>
        <v>0.15</v>
      </c>
      <c r="AD103" s="15">
        <f t="shared" si="45"/>
        <v>9785.63444460103</v>
      </c>
      <c r="AE103" s="20">
        <f>IFERROR(VLOOKUP($E103,INPUTS!$A$44:$G$103,5,0),SCENARIOS!$L$23)</f>
        <v>0.3</v>
      </c>
      <c r="AF103" s="15">
        <f t="shared" si="46"/>
        <v>23811.4410976985</v>
      </c>
      <c r="AG103" s="20">
        <f>IFERROR(VLOOKUP($E103,INPUTS!$A$44:$G$103,6,0),SCENARIOS!$M$23)</f>
        <v>0.4</v>
      </c>
      <c r="AH103" s="15">
        <f t="shared" si="47"/>
        <v>38627.0118957887</v>
      </c>
      <c r="AI103" s="20">
        <f>IFERROR(VLOOKUP($E103,INPUTS!$A$44:$G$103,7,0),SCENARIOS!$N$23)</f>
        <v>0.5</v>
      </c>
      <c r="AJ103" s="15">
        <f t="shared" si="48"/>
        <v>58744.5826675634</v>
      </c>
      <c r="AL103" t="str">
        <f t="shared" si="49"/>
        <v>Y</v>
      </c>
      <c r="AM103" s="21">
        <f t="shared" si="50"/>
        <v>117489.165335127</v>
      </c>
      <c r="BC103" s="2" t="str">
        <v>SHJ</v>
      </c>
      <c r="BD103" s="15">
        <f t="shared" si="51"/>
        <v>0</v>
      </c>
      <c r="BE103" s="15">
        <f t="shared" si="52"/>
        <v>0</v>
      </c>
      <c r="BF103" s="15">
        <f t="shared" si="53"/>
        <v>0</v>
      </c>
      <c r="BG103" s="15">
        <f t="shared" si="54"/>
        <v>0</v>
      </c>
      <c r="BH103" s="15">
        <f t="shared" si="55"/>
        <v>0</v>
      </c>
      <c r="BI103" s="15">
        <f t="shared" si="56"/>
        <v>0</v>
      </c>
      <c r="BJ103" s="23"/>
    </row>
    <row r="104" ht="15" customHeight="1" spans="1:62">
      <c r="A104" s="6" t="s">
        <v>1039</v>
      </c>
      <c r="B104" s="43" t="s">
        <v>524</v>
      </c>
      <c r="C104" s="44" t="s">
        <v>525</v>
      </c>
      <c r="D104" s="45" t="s">
        <v>366</v>
      </c>
      <c r="E104" s="10" t="s">
        <v>234</v>
      </c>
      <c r="F104" s="46" t="s">
        <v>424</v>
      </c>
      <c r="G104" s="45" t="s">
        <v>173</v>
      </c>
      <c r="H104" s="45" t="s">
        <v>245</v>
      </c>
      <c r="I104" s="46" t="s">
        <v>930</v>
      </c>
      <c r="J104" s="45" t="s">
        <v>169</v>
      </c>
      <c r="K104" s="45" t="s">
        <v>931</v>
      </c>
      <c r="L104" s="47" t="s">
        <v>305</v>
      </c>
      <c r="M104" s="13">
        <v>491</v>
      </c>
      <c r="N104" s="14">
        <f t="shared" si="43"/>
        <v>1.34520547945205</v>
      </c>
      <c r="O104" s="15">
        <v>10800</v>
      </c>
      <c r="P104" s="15">
        <f t="shared" si="37"/>
        <v>5302800</v>
      </c>
      <c r="Q104" s="16">
        <f>IFERROR(VLOOKUP(G104,SCENARIOS!$A$13:$E$18,2,0),0.025)</f>
        <v>0.04</v>
      </c>
      <c r="R104" s="17">
        <f>IFERROR(VLOOKUP(L104,INPUTS!$A$107:$B$120,2,0),0.0082)</f>
        <v>0.0096</v>
      </c>
      <c r="S104" s="51">
        <f t="shared" si="38"/>
        <v>103.68</v>
      </c>
      <c r="T104" s="15">
        <f t="shared" si="39"/>
        <v>50906.88</v>
      </c>
      <c r="U104" s="15">
        <f>T104/INPUTS!$B$7*1000</f>
        <v>63633600</v>
      </c>
      <c r="V104" s="15">
        <f>T104*INPUTS!$B$6</f>
        <v>160865.7408</v>
      </c>
      <c r="W104" s="31" t="s">
        <v>396</v>
      </c>
      <c r="X104" s="19" t="s">
        <v>396</v>
      </c>
      <c r="Y104" s="20">
        <f>IFERROR(VLOOKUP(E104,INPUTS!$A$44:$B$103,2,0),0)</f>
        <v>0</v>
      </c>
      <c r="Z104" s="15">
        <f t="shared" si="42"/>
        <v>0</v>
      </c>
      <c r="AA104" s="20">
        <f>IFERROR(VLOOKUP(E104,INPUTS!$A$44:$C$103,3,0),SCENARIOS!$J$23)</f>
        <v>0.1</v>
      </c>
      <c r="AB104" s="15">
        <f t="shared" si="44"/>
        <v>6193.60033041285</v>
      </c>
      <c r="AC104" s="20">
        <f>IFERROR(VLOOKUP($E104,INPUTS!$A$44:$G$103,4,0),SCENARIOS!$K$23)</f>
        <v>0.15</v>
      </c>
      <c r="AD104" s="15">
        <f t="shared" si="45"/>
        <v>11303.1927274536</v>
      </c>
      <c r="AE104" s="20">
        <f>IFERROR(VLOOKUP($E104,INPUTS!$A$44:$G$103,5,0),SCENARIOS!$L$23)</f>
        <v>0.3</v>
      </c>
      <c r="AF104" s="15">
        <f t="shared" si="46"/>
        <v>27504.124476486</v>
      </c>
      <c r="AG104" s="20">
        <f>IFERROR(VLOOKUP($E104,INPUTS!$A$44:$G$103,6,0),SCENARIOS!$M$23)</f>
        <v>0.4</v>
      </c>
      <c r="AH104" s="15">
        <f t="shared" si="47"/>
        <v>44617.2971630501</v>
      </c>
      <c r="AI104" s="20">
        <f>IFERROR(VLOOKUP($E104,INPUTS!$A$44:$G$103,7,0),SCENARIOS!$N$23)</f>
        <v>0.5</v>
      </c>
      <c r="AJ104" s="15">
        <f t="shared" si="48"/>
        <v>67854.7051133352</v>
      </c>
      <c r="AL104" t="str">
        <f t="shared" si="49"/>
        <v>Y</v>
      </c>
      <c r="AM104" s="21">
        <f t="shared" si="50"/>
        <v>135709.41022667</v>
      </c>
      <c r="BC104" s="2" t="str">
        <v>SIN</v>
      </c>
      <c r="BD104" s="15">
        <f t="shared" si="51"/>
        <v>0</v>
      </c>
      <c r="BE104" s="15">
        <f t="shared" si="52"/>
        <v>254884.055030123</v>
      </c>
      <c r="BF104" s="15">
        <f t="shared" si="53"/>
        <v>1033684.75109293</v>
      </c>
      <c r="BG104" s="15">
        <f t="shared" si="54"/>
        <v>2515271.10516768</v>
      </c>
      <c r="BH104" s="15">
        <f t="shared" si="55"/>
        <v>4590317.83563767</v>
      </c>
      <c r="BI104" s="15">
        <f t="shared" si="56"/>
        <v>7446431.35688941</v>
      </c>
      <c r="BJ104" s="23"/>
    </row>
    <row r="105" ht="15" customHeight="1" spans="1:62">
      <c r="A105" s="24" t="s">
        <v>1040</v>
      </c>
      <c r="B105" s="52" t="s">
        <v>526</v>
      </c>
      <c r="C105" s="52" t="s">
        <v>527</v>
      </c>
      <c r="D105" s="52" t="s">
        <v>929</v>
      </c>
      <c r="E105" s="10" t="s">
        <v>529</v>
      </c>
      <c r="F105" s="52" t="s">
        <v>528</v>
      </c>
      <c r="G105" s="52" t="s">
        <v>173</v>
      </c>
      <c r="H105" s="52" t="s">
        <v>234</v>
      </c>
      <c r="I105" s="52" t="s">
        <v>424</v>
      </c>
      <c r="J105" s="52" t="s">
        <v>173</v>
      </c>
      <c r="K105" s="52" t="s">
        <v>931</v>
      </c>
      <c r="L105" s="53" t="s">
        <v>288</v>
      </c>
      <c r="M105" s="13">
        <v>140</v>
      </c>
      <c r="N105" s="14">
        <f t="shared" si="43"/>
        <v>0.383561643835616</v>
      </c>
      <c r="O105" s="15">
        <v>5440</v>
      </c>
      <c r="P105" s="15">
        <f t="shared" si="37"/>
        <v>761600</v>
      </c>
      <c r="Q105" s="16">
        <f>IFERROR(VLOOKUP(G105,SCENARIOS!$A$13:$E$18,2,0),0.025)</f>
        <v>0.04</v>
      </c>
      <c r="R105" s="17">
        <f>IFERROR(VLOOKUP(L105,INPUTS!$A$107:$B$120,2,0),0.0082)</f>
        <v>0.0085</v>
      </c>
      <c r="S105" s="51">
        <f t="shared" si="38"/>
        <v>46.24</v>
      </c>
      <c r="T105" s="15">
        <f t="shared" si="39"/>
        <v>6473.6</v>
      </c>
      <c r="U105" s="15">
        <f>T105/INPUTS!$B$7*1000</f>
        <v>8092000</v>
      </c>
      <c r="V105" s="15">
        <f>T105*INPUTS!$B$6</f>
        <v>20456.576</v>
      </c>
      <c r="W105" s="54" t="s">
        <v>396</v>
      </c>
      <c r="X105" s="54" t="s">
        <v>396</v>
      </c>
      <c r="Y105" s="20">
        <f>IFERROR(VLOOKUP(E105,INPUTS!$A$44:$B$103,2,0),0)</f>
        <v>0</v>
      </c>
      <c r="Z105" s="15">
        <f t="shared" si="42"/>
        <v>0</v>
      </c>
      <c r="AA105" s="20">
        <f>IFERROR(VLOOKUP(E105,INPUTS!$A$44:$C$103,3,0),SCENARIOS!$J$23)</f>
        <v>0</v>
      </c>
      <c r="AB105" s="15">
        <f t="shared" si="44"/>
        <v>0</v>
      </c>
      <c r="AC105" s="20">
        <f>IFERROR(VLOOKUP($E105,INPUTS!$A$44:$G$103,4,0),SCENARIOS!$K$23)</f>
        <v>0</v>
      </c>
      <c r="AD105" s="15">
        <f t="shared" si="45"/>
        <v>0</v>
      </c>
      <c r="AE105" s="20">
        <f>IFERROR(VLOOKUP($E105,INPUTS!$A$44:$G$103,5,0),SCENARIOS!$L$23)</f>
        <v>0</v>
      </c>
      <c r="AF105" s="15">
        <f t="shared" si="46"/>
        <v>0</v>
      </c>
      <c r="AG105" s="20">
        <f>IFERROR(VLOOKUP($E105,INPUTS!$A$44:$G$103,6,0),SCENARIOS!$M$23)</f>
        <v>0</v>
      </c>
      <c r="AH105" s="15">
        <f t="shared" si="47"/>
        <v>0</v>
      </c>
      <c r="AI105" s="20">
        <f>IFERROR(VLOOKUP($E105,INPUTS!$A$44:$G$103,7,0),SCENARIOS!$N$23)</f>
        <v>0</v>
      </c>
      <c r="AJ105" s="15">
        <f t="shared" si="48"/>
        <v>0</v>
      </c>
      <c r="AL105" t="str">
        <f t="shared" si="49"/>
        <v>N</v>
      </c>
      <c r="AM105" s="21">
        <f t="shared" si="50"/>
        <v>17257.558075517</v>
      </c>
      <c r="BC105" s="2" t="str">
        <v>STN</v>
      </c>
      <c r="BD105" s="15">
        <f t="shared" si="51"/>
        <v>67018.8948</v>
      </c>
      <c r="BE105" s="15">
        <f t="shared" si="52"/>
        <v>379128.639977864</v>
      </c>
      <c r="BF105" s="15">
        <f t="shared" si="53"/>
        <v>643423.885519512</v>
      </c>
      <c r="BG105" s="15">
        <f t="shared" si="54"/>
        <v>1455950.13689355</v>
      </c>
      <c r="BH105" s="15">
        <f t="shared" si="55"/>
        <v>2196365.25658745</v>
      </c>
      <c r="BI105" s="15">
        <f t="shared" si="56"/>
        <v>3106232.11226333</v>
      </c>
      <c r="BJ105" s="23"/>
    </row>
    <row r="106" ht="15" customHeight="1" spans="1:62">
      <c r="A106" s="6" t="s">
        <v>1041</v>
      </c>
      <c r="B106" s="52" t="s">
        <v>526</v>
      </c>
      <c r="C106" s="52" t="s">
        <v>527</v>
      </c>
      <c r="D106" s="52" t="s">
        <v>929</v>
      </c>
      <c r="E106" s="55" t="s">
        <v>529</v>
      </c>
      <c r="F106" s="52" t="s">
        <v>528</v>
      </c>
      <c r="G106" s="52" t="s">
        <v>173</v>
      </c>
      <c r="H106" s="52" t="s">
        <v>264</v>
      </c>
      <c r="I106" s="52" t="s">
        <v>436</v>
      </c>
      <c r="J106" s="52" t="s">
        <v>173</v>
      </c>
      <c r="K106" s="52" t="s">
        <v>931</v>
      </c>
      <c r="L106" s="53" t="s">
        <v>288</v>
      </c>
      <c r="M106" s="13">
        <v>210</v>
      </c>
      <c r="N106" s="14">
        <f t="shared" si="43"/>
        <v>0.575342465753425</v>
      </c>
      <c r="O106" s="15">
        <v>6600</v>
      </c>
      <c r="P106" s="15">
        <f t="shared" si="37"/>
        <v>1386000</v>
      </c>
      <c r="Q106" s="16">
        <f>IFERROR(VLOOKUP(G106,SCENARIOS!$A$13:$E$18,2,0),0.025)</f>
        <v>0.04</v>
      </c>
      <c r="R106" s="17">
        <f>IFERROR(VLOOKUP(L106,INPUTS!$A$107:$B$120,2,0),0.0082)</f>
        <v>0.0085</v>
      </c>
      <c r="S106" s="51">
        <f t="shared" si="38"/>
        <v>56.1</v>
      </c>
      <c r="T106" s="15">
        <f t="shared" si="39"/>
        <v>11781</v>
      </c>
      <c r="U106" s="15">
        <f>T106/INPUTS!$B$7*1000</f>
        <v>14726250</v>
      </c>
      <c r="V106" s="15">
        <f>T106*INPUTS!$B$6</f>
        <v>37227.96</v>
      </c>
      <c r="W106" s="54" t="s">
        <v>396</v>
      </c>
      <c r="X106" s="54" t="s">
        <v>396</v>
      </c>
      <c r="Y106" s="20">
        <f>IFERROR(VLOOKUP(E106,INPUTS!$A$44:$B$103,2,0),0)</f>
        <v>0</v>
      </c>
      <c r="Z106" s="15">
        <f t="shared" si="42"/>
        <v>0</v>
      </c>
      <c r="AA106" s="20">
        <f>IFERROR(VLOOKUP(E106,INPUTS!$A$44:$C$103,3,0),SCENARIOS!$J$23)</f>
        <v>0</v>
      </c>
      <c r="AB106" s="15">
        <f t="shared" si="44"/>
        <v>0</v>
      </c>
      <c r="AC106" s="20">
        <f>IFERROR(VLOOKUP($E106,INPUTS!$A$44:$G$103,4,0),SCENARIOS!$K$23)</f>
        <v>0</v>
      </c>
      <c r="AD106" s="15">
        <f t="shared" si="45"/>
        <v>0</v>
      </c>
      <c r="AE106" s="20">
        <f>IFERROR(VLOOKUP($E106,INPUTS!$A$44:$G$103,5,0),SCENARIOS!$L$23)</f>
        <v>0</v>
      </c>
      <c r="AF106" s="15">
        <f t="shared" si="46"/>
        <v>0</v>
      </c>
      <c r="AG106" s="20">
        <f>IFERROR(VLOOKUP($E106,INPUTS!$A$44:$G$103,6,0),SCENARIOS!$M$23)</f>
        <v>0</v>
      </c>
      <c r="AH106" s="15">
        <f t="shared" si="47"/>
        <v>0</v>
      </c>
      <c r="AI106" s="20">
        <f>IFERROR(VLOOKUP($E106,INPUTS!$A$44:$G$103,7,0),SCENARIOS!$N$23)</f>
        <v>0</v>
      </c>
      <c r="AJ106" s="15">
        <f t="shared" si="48"/>
        <v>0</v>
      </c>
      <c r="AL106" t="str">
        <f t="shared" si="49"/>
        <v>N</v>
      </c>
      <c r="AM106" s="21">
        <f t="shared" si="50"/>
        <v>31406.2178212533</v>
      </c>
      <c r="BC106" s="2" t="str">
        <v>SVO</v>
      </c>
      <c r="BD106" s="15">
        <f t="shared" si="51"/>
        <v>0</v>
      </c>
      <c r="BE106" s="15">
        <f t="shared" si="52"/>
        <v>0</v>
      </c>
      <c r="BF106" s="15">
        <f t="shared" si="53"/>
        <v>0</v>
      </c>
      <c r="BG106" s="15">
        <f t="shared" si="54"/>
        <v>0</v>
      </c>
      <c r="BH106" s="15">
        <f t="shared" si="55"/>
        <v>0</v>
      </c>
      <c r="BI106" s="15">
        <f t="shared" si="56"/>
        <v>0</v>
      </c>
      <c r="BJ106" s="23"/>
    </row>
    <row r="107" ht="15" customHeight="1" spans="1:62">
      <c r="A107" s="24" t="s">
        <v>1042</v>
      </c>
      <c r="B107" s="52" t="s">
        <v>526</v>
      </c>
      <c r="C107" s="52" t="s">
        <v>527</v>
      </c>
      <c r="D107" s="52" t="s">
        <v>929</v>
      </c>
      <c r="E107" s="10" t="s">
        <v>529</v>
      </c>
      <c r="F107" s="52" t="s">
        <v>528</v>
      </c>
      <c r="G107" s="52" t="s">
        <v>173</v>
      </c>
      <c r="H107" s="52" t="s">
        <v>203</v>
      </c>
      <c r="I107" s="52" t="s">
        <v>399</v>
      </c>
      <c r="J107" s="52" t="s">
        <v>165</v>
      </c>
      <c r="K107" s="52" t="s">
        <v>931</v>
      </c>
      <c r="L107" s="53" t="s">
        <v>288</v>
      </c>
      <c r="M107" s="13">
        <v>70</v>
      </c>
      <c r="N107" s="14">
        <f t="shared" si="43"/>
        <v>0.191780821917808</v>
      </c>
      <c r="O107" s="15">
        <v>10700</v>
      </c>
      <c r="P107" s="15">
        <f t="shared" si="37"/>
        <v>749000</v>
      </c>
      <c r="Q107" s="16">
        <f>IFERROR(VLOOKUP(G107,SCENARIOS!$A$13:$E$18,2,0),0.025)</f>
        <v>0.04</v>
      </c>
      <c r="R107" s="17">
        <f>IFERROR(VLOOKUP(L107,INPUTS!$A$107:$B$120,2,0),0.0082)</f>
        <v>0.0085</v>
      </c>
      <c r="S107" s="51">
        <f t="shared" si="38"/>
        <v>90.95</v>
      </c>
      <c r="T107" s="15">
        <f t="shared" si="39"/>
        <v>6366.5</v>
      </c>
      <c r="U107" s="15">
        <f>T107/INPUTS!$B$7*1000</f>
        <v>7958125</v>
      </c>
      <c r="V107" s="15">
        <f>T107*INPUTS!$B$6</f>
        <v>20118.14</v>
      </c>
      <c r="W107" s="54" t="s">
        <v>396</v>
      </c>
      <c r="X107" s="54" t="s">
        <v>396</v>
      </c>
      <c r="Y107" s="20">
        <f>IFERROR(VLOOKUP(E107,INPUTS!$A$44:$B$103,2,0),0)</f>
        <v>0</v>
      </c>
      <c r="Z107" s="15">
        <f t="shared" si="42"/>
        <v>0</v>
      </c>
      <c r="AA107" s="20">
        <f>IFERROR(VLOOKUP(E107,INPUTS!$A$44:$C$103,3,0),SCENARIOS!$J$23)</f>
        <v>0</v>
      </c>
      <c r="AB107" s="15">
        <f t="shared" si="44"/>
        <v>0</v>
      </c>
      <c r="AC107" s="20">
        <f>IFERROR(VLOOKUP($E107,INPUTS!$A$44:$G$103,4,0),SCENARIOS!$K$23)</f>
        <v>0</v>
      </c>
      <c r="AD107" s="15">
        <f t="shared" si="45"/>
        <v>0</v>
      </c>
      <c r="AE107" s="20">
        <f>IFERROR(VLOOKUP($E107,INPUTS!$A$44:$G$103,5,0),SCENARIOS!$L$23)</f>
        <v>0</v>
      </c>
      <c r="AF107" s="15">
        <f t="shared" si="46"/>
        <v>0</v>
      </c>
      <c r="AG107" s="20">
        <f>IFERROR(VLOOKUP($E107,INPUTS!$A$44:$G$103,6,0),SCENARIOS!$M$23)</f>
        <v>0</v>
      </c>
      <c r="AH107" s="15">
        <f t="shared" si="47"/>
        <v>0</v>
      </c>
      <c r="AI107" s="20">
        <f>IFERROR(VLOOKUP($E107,INPUTS!$A$44:$G$103,7,0),SCENARIOS!$N$23)</f>
        <v>0</v>
      </c>
      <c r="AJ107" s="15">
        <f t="shared" si="48"/>
        <v>0</v>
      </c>
      <c r="AL107" t="str">
        <f t="shared" si="49"/>
        <v>N</v>
      </c>
      <c r="AM107" s="21">
        <f t="shared" si="50"/>
        <v>16972.0470044147</v>
      </c>
      <c r="BC107" s="2" t="str">
        <v>SVX</v>
      </c>
      <c r="BD107" s="15">
        <f t="shared" si="51"/>
        <v>0</v>
      </c>
      <c r="BE107" s="15">
        <f t="shared" si="52"/>
        <v>0</v>
      </c>
      <c r="BF107" s="15">
        <f t="shared" si="53"/>
        <v>0</v>
      </c>
      <c r="BG107" s="15">
        <f t="shared" si="54"/>
        <v>0</v>
      </c>
      <c r="BH107" s="15">
        <f t="shared" si="55"/>
        <v>0</v>
      </c>
      <c r="BI107" s="15">
        <f t="shared" si="56"/>
        <v>0</v>
      </c>
      <c r="BJ107" s="23"/>
    </row>
    <row r="108" ht="15" customHeight="1" spans="1:62">
      <c r="A108" s="6" t="s">
        <v>1043</v>
      </c>
      <c r="B108" s="52" t="s">
        <v>530</v>
      </c>
      <c r="C108" s="52" t="s">
        <v>531</v>
      </c>
      <c r="D108" s="52" t="s">
        <v>929</v>
      </c>
      <c r="E108" s="10" t="s">
        <v>529</v>
      </c>
      <c r="F108" s="52" t="s">
        <v>528</v>
      </c>
      <c r="G108" s="52" t="s">
        <v>173</v>
      </c>
      <c r="H108" s="52" t="s">
        <v>242</v>
      </c>
      <c r="I108" s="52" t="s">
        <v>421</v>
      </c>
      <c r="J108" s="52" t="s">
        <v>173</v>
      </c>
      <c r="K108" s="52" t="s">
        <v>931</v>
      </c>
      <c r="L108" s="53" t="s">
        <v>279</v>
      </c>
      <c r="M108" s="13">
        <v>1051</v>
      </c>
      <c r="N108" s="14">
        <f t="shared" si="43"/>
        <v>2.87945205479452</v>
      </c>
      <c r="O108" s="15">
        <v>297</v>
      </c>
      <c r="P108" s="15">
        <f t="shared" ref="P108:P171" si="57">M108*O108</f>
        <v>312147</v>
      </c>
      <c r="Q108" s="16">
        <f>IFERROR(VLOOKUP(G108,SCENARIOS!$A$13:$E$18,2,0),0.025)</f>
        <v>0.04</v>
      </c>
      <c r="R108" s="17">
        <f>IFERROR(VLOOKUP(L108,INPUTS!$A$107:$B$120,2,0),0.0082)</f>
        <v>0.0039</v>
      </c>
      <c r="S108" s="51">
        <f t="shared" ref="S108:S171" si="58">O108*R108</f>
        <v>1.1583</v>
      </c>
      <c r="T108" s="15">
        <f t="shared" ref="T108:T171" si="59">M108*S108</f>
        <v>1217.3733</v>
      </c>
      <c r="U108" s="15">
        <f>T108/INPUTS!$B$7*1000</f>
        <v>1521716.625</v>
      </c>
      <c r="V108" s="15">
        <f>T108*INPUTS!$B$6</f>
        <v>3846.899628</v>
      </c>
      <c r="W108" s="54" t="s">
        <v>396</v>
      </c>
      <c r="X108" s="54" t="s">
        <v>396</v>
      </c>
      <c r="Y108" s="20">
        <f>IFERROR(VLOOKUP(E108,INPUTS!$A$44:$B$103,2,0),0)</f>
        <v>0</v>
      </c>
      <c r="Z108" s="15">
        <f t="shared" si="42"/>
        <v>0</v>
      </c>
      <c r="AA108" s="20">
        <f>IFERROR(VLOOKUP(E108,INPUTS!$A$44:$C$103,3,0),SCENARIOS!$J$23)</f>
        <v>0</v>
      </c>
      <c r="AB108" s="15">
        <f t="shared" si="44"/>
        <v>0</v>
      </c>
      <c r="AC108" s="20">
        <f>IFERROR(VLOOKUP($E108,INPUTS!$A$44:$G$103,4,0),SCENARIOS!$K$23)</f>
        <v>0</v>
      </c>
      <c r="AD108" s="15">
        <f t="shared" si="45"/>
        <v>0</v>
      </c>
      <c r="AE108" s="20">
        <f>IFERROR(VLOOKUP($E108,INPUTS!$A$44:$G$103,5,0),SCENARIOS!$L$23)</f>
        <v>0</v>
      </c>
      <c r="AF108" s="15">
        <f t="shared" si="46"/>
        <v>0</v>
      </c>
      <c r="AG108" s="20">
        <f>IFERROR(VLOOKUP($E108,INPUTS!$A$44:$G$103,6,0),SCENARIOS!$M$23)</f>
        <v>0</v>
      </c>
      <c r="AH108" s="15">
        <f t="shared" si="47"/>
        <v>0</v>
      </c>
      <c r="AI108" s="20">
        <f>IFERROR(VLOOKUP($E108,INPUTS!$A$44:$G$103,7,0),SCENARIOS!$N$23)</f>
        <v>0</v>
      </c>
      <c r="AJ108" s="15">
        <f t="shared" si="48"/>
        <v>0</v>
      </c>
      <c r="AL108" t="str">
        <f t="shared" si="49"/>
        <v>Y</v>
      </c>
      <c r="AM108" s="21">
        <f t="shared" si="50"/>
        <v>3245.31797212274</v>
      </c>
      <c r="BC108" s="2" t="str">
        <v>SYD</v>
      </c>
      <c r="BD108" s="15">
        <f t="shared" si="51"/>
        <v>0</v>
      </c>
      <c r="BE108" s="15">
        <f t="shared" si="52"/>
        <v>62247.5966290035</v>
      </c>
      <c r="BF108" s="15">
        <f t="shared" si="53"/>
        <v>151467.438212203</v>
      </c>
      <c r="BG108" s="15">
        <f t="shared" si="54"/>
        <v>368566.596639939</v>
      </c>
      <c r="BH108" s="15">
        <f t="shared" si="55"/>
        <v>672626.429294508</v>
      </c>
      <c r="BI108" s="15">
        <f t="shared" si="56"/>
        <v>1091137.19657615</v>
      </c>
      <c r="BJ108" s="23"/>
    </row>
    <row r="109" ht="15" customHeight="1" spans="1:62">
      <c r="A109" s="24" t="s">
        <v>1044</v>
      </c>
      <c r="B109" s="52" t="s">
        <v>530</v>
      </c>
      <c r="C109" s="52" t="s">
        <v>531</v>
      </c>
      <c r="D109" s="52" t="s">
        <v>929</v>
      </c>
      <c r="E109" s="10" t="s">
        <v>529</v>
      </c>
      <c r="F109" s="52" t="s">
        <v>528</v>
      </c>
      <c r="G109" s="52" t="s">
        <v>173</v>
      </c>
      <c r="H109" s="52" t="s">
        <v>545</v>
      </c>
      <c r="I109" s="52" t="s">
        <v>544</v>
      </c>
      <c r="J109" s="52" t="s">
        <v>173</v>
      </c>
      <c r="K109" s="52" t="s">
        <v>931</v>
      </c>
      <c r="L109" s="53" t="s">
        <v>279</v>
      </c>
      <c r="M109" s="13">
        <v>420</v>
      </c>
      <c r="N109" s="14">
        <f t="shared" si="43"/>
        <v>1.15068493150685</v>
      </c>
      <c r="O109" s="15">
        <v>1200</v>
      </c>
      <c r="P109" s="15">
        <f t="shared" si="57"/>
        <v>504000</v>
      </c>
      <c r="Q109" s="16">
        <f>IFERROR(VLOOKUP(G109,SCENARIOS!$A$13:$E$18,2,0),0.025)</f>
        <v>0.04</v>
      </c>
      <c r="R109" s="17">
        <f>IFERROR(VLOOKUP(L109,INPUTS!$A$107:$B$120,2,0),0.0082)</f>
        <v>0.0039</v>
      </c>
      <c r="S109" s="51">
        <f t="shared" si="58"/>
        <v>4.68</v>
      </c>
      <c r="T109" s="15">
        <f t="shared" si="59"/>
        <v>1965.6</v>
      </c>
      <c r="U109" s="15">
        <f>T109/INPUTS!$B$7*1000</f>
        <v>2457000</v>
      </c>
      <c r="V109" s="15">
        <f>T109*INPUTS!$B$6</f>
        <v>6211.296</v>
      </c>
      <c r="W109" s="54" t="s">
        <v>396</v>
      </c>
      <c r="X109" s="54" t="s">
        <v>396</v>
      </c>
      <c r="Y109" s="20">
        <f>IFERROR(VLOOKUP(E109,INPUTS!$A$44:$B$103,2,0),0)</f>
        <v>0</v>
      </c>
      <c r="Z109" s="15">
        <f t="shared" si="42"/>
        <v>0</v>
      </c>
      <c r="AA109" s="20">
        <f>IFERROR(VLOOKUP(E109,INPUTS!$A$44:$C$103,3,0),SCENARIOS!$J$23)</f>
        <v>0</v>
      </c>
      <c r="AB109" s="15">
        <f t="shared" si="44"/>
        <v>0</v>
      </c>
      <c r="AC109" s="20">
        <f>IFERROR(VLOOKUP($E109,INPUTS!$A$44:$G$103,4,0),SCENARIOS!$K$23)</f>
        <v>0</v>
      </c>
      <c r="AD109" s="15">
        <f t="shared" si="45"/>
        <v>0</v>
      </c>
      <c r="AE109" s="20">
        <f>IFERROR(VLOOKUP($E109,INPUTS!$A$44:$G$103,5,0),SCENARIOS!$L$23)</f>
        <v>0</v>
      </c>
      <c r="AF109" s="15">
        <f t="shared" si="46"/>
        <v>0</v>
      </c>
      <c r="AG109" s="20">
        <f>IFERROR(VLOOKUP($E109,INPUTS!$A$44:$G$103,6,0),SCENARIOS!$M$23)</f>
        <v>0</v>
      </c>
      <c r="AH109" s="15">
        <f t="shared" si="47"/>
        <v>0</v>
      </c>
      <c r="AI109" s="20">
        <f>IFERROR(VLOOKUP($E109,INPUTS!$A$44:$G$103,7,0),SCENARIOS!$N$23)</f>
        <v>0</v>
      </c>
      <c r="AJ109" s="15">
        <f t="shared" si="48"/>
        <v>0</v>
      </c>
      <c r="AL109" t="str">
        <f t="shared" si="49"/>
        <v>N</v>
      </c>
      <c r="AM109" s="21">
        <f t="shared" si="50"/>
        <v>5239.96789317168</v>
      </c>
      <c r="BC109" s="2" t="str">
        <v>SZX</v>
      </c>
      <c r="BD109" s="15">
        <f t="shared" si="51"/>
        <v>0</v>
      </c>
      <c r="BE109" s="15">
        <f t="shared" si="52"/>
        <v>0</v>
      </c>
      <c r="BF109" s="15">
        <f t="shared" si="53"/>
        <v>0</v>
      </c>
      <c r="BG109" s="15">
        <f t="shared" si="54"/>
        <v>0</v>
      </c>
      <c r="BH109" s="15">
        <f t="shared" si="55"/>
        <v>0</v>
      </c>
      <c r="BI109" s="15">
        <f t="shared" si="56"/>
        <v>0</v>
      </c>
      <c r="BJ109" s="23"/>
    </row>
    <row r="110" ht="15" customHeight="1" spans="1:62">
      <c r="A110" s="6" t="s">
        <v>1045</v>
      </c>
      <c r="B110" s="52" t="s">
        <v>530</v>
      </c>
      <c r="C110" s="52" t="s">
        <v>531</v>
      </c>
      <c r="D110" s="52" t="s">
        <v>929</v>
      </c>
      <c r="E110" s="10" t="s">
        <v>529</v>
      </c>
      <c r="F110" s="52" t="s">
        <v>528</v>
      </c>
      <c r="G110" s="52" t="s">
        <v>173</v>
      </c>
      <c r="H110" s="52" t="s">
        <v>537</v>
      </c>
      <c r="I110" s="52" t="s">
        <v>536</v>
      </c>
      <c r="J110" s="56" t="s">
        <v>173</v>
      </c>
      <c r="K110" s="52" t="s">
        <v>931</v>
      </c>
      <c r="L110" s="53" t="s">
        <v>279</v>
      </c>
      <c r="M110" s="13">
        <v>560</v>
      </c>
      <c r="N110" s="14">
        <f t="shared" si="43"/>
        <v>1.53424657534247</v>
      </c>
      <c r="O110" s="15">
        <v>1260</v>
      </c>
      <c r="P110" s="15">
        <f t="shared" si="57"/>
        <v>705600</v>
      </c>
      <c r="Q110" s="16">
        <f>IFERROR(VLOOKUP(G110,SCENARIOS!$A$13:$E$18,2,0),0.025)</f>
        <v>0.04</v>
      </c>
      <c r="R110" s="17">
        <f>IFERROR(VLOOKUP(L110,INPUTS!$A$107:$B$120,2,0),0.0082)</f>
        <v>0.0039</v>
      </c>
      <c r="S110" s="51">
        <f t="shared" si="58"/>
        <v>4.914</v>
      </c>
      <c r="T110" s="15">
        <f t="shared" si="59"/>
        <v>2751.84</v>
      </c>
      <c r="U110" s="15">
        <f>T110/INPUTS!$B$7*1000</f>
        <v>3439800</v>
      </c>
      <c r="V110" s="15">
        <f>T110*INPUTS!$B$6</f>
        <v>8695.8144</v>
      </c>
      <c r="W110" s="54" t="s">
        <v>396</v>
      </c>
      <c r="X110" s="54" t="s">
        <v>396</v>
      </c>
      <c r="Y110" s="20">
        <f>IFERROR(VLOOKUP(E110,INPUTS!$A$44:$B$103,2,0),0)</f>
        <v>0</v>
      </c>
      <c r="Z110" s="15">
        <f t="shared" si="42"/>
        <v>0</v>
      </c>
      <c r="AA110" s="20">
        <f>IFERROR(VLOOKUP(E110,INPUTS!$A$44:$C$103,3,0),SCENARIOS!$J$23)</f>
        <v>0</v>
      </c>
      <c r="AB110" s="15">
        <f t="shared" si="44"/>
        <v>0</v>
      </c>
      <c r="AC110" s="20">
        <f>IFERROR(VLOOKUP($E110,INPUTS!$A$44:$G$103,4,0),SCENARIOS!$K$23)</f>
        <v>0</v>
      </c>
      <c r="AD110" s="15">
        <f t="shared" si="45"/>
        <v>0</v>
      </c>
      <c r="AE110" s="20">
        <f>IFERROR(VLOOKUP($E110,INPUTS!$A$44:$G$103,5,0),SCENARIOS!$L$23)</f>
        <v>0</v>
      </c>
      <c r="AF110" s="15">
        <f t="shared" si="46"/>
        <v>0</v>
      </c>
      <c r="AG110" s="20">
        <f>IFERROR(VLOOKUP($E110,INPUTS!$A$44:$G$103,6,0),SCENARIOS!$M$23)</f>
        <v>0</v>
      </c>
      <c r="AH110" s="15">
        <f t="shared" si="47"/>
        <v>0</v>
      </c>
      <c r="AI110" s="20">
        <f>IFERROR(VLOOKUP($E110,INPUTS!$A$44:$G$103,7,0),SCENARIOS!$N$23)</f>
        <v>0</v>
      </c>
      <c r="AJ110" s="15">
        <f t="shared" si="48"/>
        <v>0</v>
      </c>
      <c r="AL110" t="str">
        <f t="shared" si="49"/>
        <v>Y</v>
      </c>
      <c r="AM110" s="21">
        <f t="shared" si="50"/>
        <v>7335.95505044035</v>
      </c>
      <c r="BC110" s="2" t="str">
        <v>TAO</v>
      </c>
      <c r="BD110" s="15">
        <f t="shared" si="51"/>
        <v>0</v>
      </c>
      <c r="BE110" s="15">
        <f t="shared" si="52"/>
        <v>0</v>
      </c>
      <c r="BF110" s="15">
        <f t="shared" si="53"/>
        <v>0</v>
      </c>
      <c r="BG110" s="15">
        <f t="shared" si="54"/>
        <v>0</v>
      </c>
      <c r="BH110" s="15">
        <f t="shared" si="55"/>
        <v>0</v>
      </c>
      <c r="BI110" s="15">
        <f t="shared" si="56"/>
        <v>0</v>
      </c>
      <c r="BJ110" s="23"/>
    </row>
    <row r="111" ht="15" customHeight="1" spans="1:62">
      <c r="A111" s="24" t="s">
        <v>1046</v>
      </c>
      <c r="B111" s="52" t="s">
        <v>532</v>
      </c>
      <c r="C111" s="52" t="s">
        <v>533</v>
      </c>
      <c r="D111" s="52" t="s">
        <v>929</v>
      </c>
      <c r="E111" s="10" t="s">
        <v>529</v>
      </c>
      <c r="F111" s="52" t="s">
        <v>528</v>
      </c>
      <c r="G111" s="52" t="s">
        <v>173</v>
      </c>
      <c r="H111" s="52" t="s">
        <v>224</v>
      </c>
      <c r="I111" s="52" t="s">
        <v>938</v>
      </c>
      <c r="J111" s="52" t="s">
        <v>165</v>
      </c>
      <c r="K111" s="52" t="s">
        <v>931</v>
      </c>
      <c r="L111" s="53" t="s">
        <v>297</v>
      </c>
      <c r="M111" s="13">
        <v>140</v>
      </c>
      <c r="N111" s="14">
        <f t="shared" si="43"/>
        <v>0.383561643835616</v>
      </c>
      <c r="O111" s="15">
        <v>10580</v>
      </c>
      <c r="P111" s="15">
        <f t="shared" si="57"/>
        <v>1481200</v>
      </c>
      <c r="Q111" s="16">
        <f>IFERROR(VLOOKUP(G111,SCENARIOS!$A$13:$E$18,2,0),0.025)</f>
        <v>0.04</v>
      </c>
      <c r="R111" s="17">
        <f>IFERROR(VLOOKUP(L111,INPUTS!$A$107:$B$120,2,0),0.0082)</f>
        <v>0.0105</v>
      </c>
      <c r="S111" s="51">
        <f t="shared" si="58"/>
        <v>111.09</v>
      </c>
      <c r="T111" s="15">
        <f t="shared" si="59"/>
        <v>15552.6</v>
      </c>
      <c r="U111" s="15">
        <f>T111/INPUTS!$B$7*1000</f>
        <v>19440750</v>
      </c>
      <c r="V111" s="15">
        <f>T111*INPUTS!$B$6</f>
        <v>49146.216</v>
      </c>
      <c r="W111" s="54" t="s">
        <v>396</v>
      </c>
      <c r="X111" s="54" t="s">
        <v>396</v>
      </c>
      <c r="Y111" s="20">
        <f>IFERROR(VLOOKUP(E111,INPUTS!$A$44:$B$103,2,0),0)</f>
        <v>0</v>
      </c>
      <c r="Z111" s="15">
        <f t="shared" si="42"/>
        <v>0</v>
      </c>
      <c r="AA111" s="20">
        <f>IFERROR(VLOOKUP(E111,INPUTS!$A$44:$C$103,3,0),SCENARIOS!$J$23)</f>
        <v>0</v>
      </c>
      <c r="AB111" s="15">
        <f t="shared" si="44"/>
        <v>0</v>
      </c>
      <c r="AC111" s="20">
        <f>IFERROR(VLOOKUP($E111,INPUTS!$A$44:$G$103,4,0),SCENARIOS!$K$23)</f>
        <v>0</v>
      </c>
      <c r="AD111" s="15">
        <f t="shared" si="45"/>
        <v>0</v>
      </c>
      <c r="AE111" s="20">
        <f>IFERROR(VLOOKUP($E111,INPUTS!$A$44:$G$103,5,0),SCENARIOS!$L$23)</f>
        <v>0</v>
      </c>
      <c r="AF111" s="15">
        <f t="shared" si="46"/>
        <v>0</v>
      </c>
      <c r="AG111" s="20">
        <f>IFERROR(VLOOKUP($E111,INPUTS!$A$44:$G$103,6,0),SCENARIOS!$M$23)</f>
        <v>0</v>
      </c>
      <c r="AH111" s="15">
        <f t="shared" si="47"/>
        <v>0</v>
      </c>
      <c r="AI111" s="20">
        <f>IFERROR(VLOOKUP($E111,INPUTS!$A$44:$G$103,7,0),SCENARIOS!$N$23)</f>
        <v>0</v>
      </c>
      <c r="AJ111" s="15">
        <f t="shared" si="48"/>
        <v>0</v>
      </c>
      <c r="AL111" t="str">
        <f t="shared" si="49"/>
        <v>Y</v>
      </c>
      <c r="AM111" s="21">
        <f t="shared" si="50"/>
        <v>41460.6861290913</v>
      </c>
      <c r="BC111" s="2" t="str">
        <v>TNA</v>
      </c>
      <c r="BD111" s="15">
        <f t="shared" si="51"/>
        <v>0</v>
      </c>
      <c r="BE111" s="15">
        <f t="shared" si="52"/>
        <v>0</v>
      </c>
      <c r="BF111" s="15">
        <f t="shared" si="53"/>
        <v>0</v>
      </c>
      <c r="BG111" s="15">
        <f t="shared" si="54"/>
        <v>0</v>
      </c>
      <c r="BH111" s="15">
        <f t="shared" si="55"/>
        <v>0</v>
      </c>
      <c r="BI111" s="15">
        <f t="shared" si="56"/>
        <v>0</v>
      </c>
      <c r="BJ111" s="23"/>
    </row>
    <row r="112" ht="15" customHeight="1" spans="1:62">
      <c r="A112" s="6" t="s">
        <v>1047</v>
      </c>
      <c r="B112" s="52" t="s">
        <v>532</v>
      </c>
      <c r="C112" s="52" t="s">
        <v>533</v>
      </c>
      <c r="D112" s="52" t="s">
        <v>929</v>
      </c>
      <c r="E112" s="10" t="s">
        <v>529</v>
      </c>
      <c r="F112" s="52" t="s">
        <v>528</v>
      </c>
      <c r="G112" s="52" t="s">
        <v>173</v>
      </c>
      <c r="H112" s="52" t="s">
        <v>234</v>
      </c>
      <c r="I112" s="52" t="s">
        <v>424</v>
      </c>
      <c r="J112" s="52" t="s">
        <v>173</v>
      </c>
      <c r="K112" s="52" t="s">
        <v>931</v>
      </c>
      <c r="L112" s="53" t="s">
        <v>291</v>
      </c>
      <c r="M112" s="13">
        <v>210</v>
      </c>
      <c r="N112" s="14">
        <f t="shared" si="43"/>
        <v>0.575342465753425</v>
      </c>
      <c r="O112" s="15">
        <v>5440</v>
      </c>
      <c r="P112" s="15">
        <f t="shared" si="57"/>
        <v>1142400</v>
      </c>
      <c r="Q112" s="16">
        <f>IFERROR(VLOOKUP(G112,SCENARIOS!$A$13:$E$18,2,0),0.025)</f>
        <v>0.04</v>
      </c>
      <c r="R112" s="17">
        <f>IFERROR(VLOOKUP(L112,INPUTS!$A$107:$B$120,2,0),0.0082)</f>
        <v>0.0079</v>
      </c>
      <c r="S112" s="51">
        <f t="shared" si="58"/>
        <v>42.976</v>
      </c>
      <c r="T112" s="15">
        <f t="shared" si="59"/>
        <v>9024.96</v>
      </c>
      <c r="U112" s="15">
        <f>T112/INPUTS!$B$7*1000</f>
        <v>11281200</v>
      </c>
      <c r="V112" s="15">
        <f>T112*INPUTS!$B$6</f>
        <v>28518.8736</v>
      </c>
      <c r="W112" s="54" t="s">
        <v>396</v>
      </c>
      <c r="X112" s="54" t="s">
        <v>396</v>
      </c>
      <c r="Y112" s="20">
        <f>IFERROR(VLOOKUP(E112,INPUTS!$A$44:$B$103,2,0),0)</f>
        <v>0</v>
      </c>
      <c r="Z112" s="15">
        <f t="shared" si="42"/>
        <v>0</v>
      </c>
      <c r="AA112" s="20">
        <f>IFERROR(VLOOKUP(E112,INPUTS!$A$44:$C$103,3,0),SCENARIOS!$J$23)</f>
        <v>0</v>
      </c>
      <c r="AB112" s="15">
        <f t="shared" si="44"/>
        <v>0</v>
      </c>
      <c r="AC112" s="20">
        <f>IFERROR(VLOOKUP($E112,INPUTS!$A$44:$G$103,4,0),SCENARIOS!$K$23)</f>
        <v>0</v>
      </c>
      <c r="AD112" s="15">
        <f t="shared" si="45"/>
        <v>0</v>
      </c>
      <c r="AE112" s="20">
        <f>IFERROR(VLOOKUP($E112,INPUTS!$A$44:$G$103,5,0),SCENARIOS!$L$23)</f>
        <v>0</v>
      </c>
      <c r="AF112" s="15">
        <f t="shared" si="46"/>
        <v>0</v>
      </c>
      <c r="AG112" s="20">
        <f>IFERROR(VLOOKUP($E112,INPUTS!$A$44:$G$103,6,0),SCENARIOS!$M$23)</f>
        <v>0</v>
      </c>
      <c r="AH112" s="15">
        <f t="shared" si="47"/>
        <v>0</v>
      </c>
      <c r="AI112" s="20">
        <f>IFERROR(VLOOKUP($E112,INPUTS!$A$44:$G$103,7,0),SCENARIOS!$N$23)</f>
        <v>0</v>
      </c>
      <c r="AJ112" s="15">
        <f t="shared" si="48"/>
        <v>0</v>
      </c>
      <c r="AL112" t="str">
        <f t="shared" si="49"/>
        <v>N</v>
      </c>
      <c r="AM112" s="21">
        <f t="shared" si="50"/>
        <v>24059.0662582207</v>
      </c>
      <c r="BC112" s="2" t="str">
        <v>TPE</v>
      </c>
      <c r="BD112" s="15">
        <f t="shared" si="51"/>
        <v>0</v>
      </c>
      <c r="BE112" s="15">
        <f t="shared" si="52"/>
        <v>0</v>
      </c>
      <c r="BF112" s="15">
        <f t="shared" si="53"/>
        <v>0</v>
      </c>
      <c r="BG112" s="15">
        <f t="shared" si="54"/>
        <v>0</v>
      </c>
      <c r="BH112" s="15">
        <f t="shared" si="55"/>
        <v>0</v>
      </c>
      <c r="BI112" s="15">
        <f t="shared" si="56"/>
        <v>0</v>
      </c>
      <c r="BJ112" s="23"/>
    </row>
    <row r="113" ht="15" customHeight="1" spans="1:62">
      <c r="A113" s="24" t="s">
        <v>1048</v>
      </c>
      <c r="B113" s="52" t="s">
        <v>532</v>
      </c>
      <c r="C113" s="52" t="s">
        <v>533</v>
      </c>
      <c r="D113" s="52" t="s">
        <v>929</v>
      </c>
      <c r="E113" s="10" t="s">
        <v>529</v>
      </c>
      <c r="F113" s="52" t="s">
        <v>528</v>
      </c>
      <c r="G113" s="52" t="s">
        <v>173</v>
      </c>
      <c r="H113" s="52" t="s">
        <v>203</v>
      </c>
      <c r="I113" s="52" t="s">
        <v>399</v>
      </c>
      <c r="J113" s="52" t="s">
        <v>165</v>
      </c>
      <c r="K113" s="52" t="s">
        <v>931</v>
      </c>
      <c r="L113" s="53" t="s">
        <v>297</v>
      </c>
      <c r="M113" s="13">
        <v>70</v>
      </c>
      <c r="N113" s="14">
        <f t="shared" si="43"/>
        <v>0.191780821917808</v>
      </c>
      <c r="O113" s="15">
        <v>10700</v>
      </c>
      <c r="P113" s="15">
        <f t="shared" si="57"/>
        <v>749000</v>
      </c>
      <c r="Q113" s="16">
        <f>IFERROR(VLOOKUP(G113,SCENARIOS!$A$13:$E$18,2,0),0.025)</f>
        <v>0.04</v>
      </c>
      <c r="R113" s="17">
        <f>IFERROR(VLOOKUP(L113,INPUTS!$A$107:$B$120,2,0),0.0082)</f>
        <v>0.0105</v>
      </c>
      <c r="S113" s="51">
        <f t="shared" si="58"/>
        <v>112.35</v>
      </c>
      <c r="T113" s="15">
        <f t="shared" si="59"/>
        <v>7864.5</v>
      </c>
      <c r="U113" s="15">
        <f>T113/INPUTS!$B$7*1000</f>
        <v>9830625</v>
      </c>
      <c r="V113" s="15">
        <f>T113*INPUTS!$B$6</f>
        <v>24851.82</v>
      </c>
      <c r="W113" s="54" t="s">
        <v>396</v>
      </c>
      <c r="X113" s="54" t="s">
        <v>396</v>
      </c>
      <c r="Y113" s="20">
        <f>IFERROR(VLOOKUP(E113,INPUTS!$A$44:$B$103,2,0),0)</f>
        <v>0</v>
      </c>
      <c r="Z113" s="15">
        <f t="shared" si="42"/>
        <v>0</v>
      </c>
      <c r="AA113" s="20">
        <f>IFERROR(VLOOKUP(E113,INPUTS!$A$44:$C$103,3,0),SCENARIOS!$J$23)</f>
        <v>0</v>
      </c>
      <c r="AB113" s="15">
        <f t="shared" si="44"/>
        <v>0</v>
      </c>
      <c r="AC113" s="20">
        <f>IFERROR(VLOOKUP($E113,INPUTS!$A$44:$G$103,4,0),SCENARIOS!$K$23)</f>
        <v>0</v>
      </c>
      <c r="AD113" s="15">
        <f t="shared" si="45"/>
        <v>0</v>
      </c>
      <c r="AE113" s="20">
        <f>IFERROR(VLOOKUP($E113,INPUTS!$A$44:$G$103,5,0),SCENARIOS!$L$23)</f>
        <v>0</v>
      </c>
      <c r="AF113" s="15">
        <f t="shared" si="46"/>
        <v>0</v>
      </c>
      <c r="AG113" s="20">
        <f>IFERROR(VLOOKUP($E113,INPUTS!$A$44:$G$103,6,0),SCENARIOS!$M$23)</f>
        <v>0</v>
      </c>
      <c r="AH113" s="15">
        <f t="shared" si="47"/>
        <v>0</v>
      </c>
      <c r="AI113" s="20">
        <f>IFERROR(VLOOKUP($E113,INPUTS!$A$44:$G$103,7,0),SCENARIOS!$N$23)</f>
        <v>0</v>
      </c>
      <c r="AJ113" s="15">
        <f t="shared" si="48"/>
        <v>0</v>
      </c>
      <c r="AL113" t="str">
        <f t="shared" si="49"/>
        <v>N</v>
      </c>
      <c r="AM113" s="21">
        <f t="shared" si="50"/>
        <v>20965.4698289828</v>
      </c>
      <c r="BC113" s="2" t="str">
        <v>VCP</v>
      </c>
      <c r="BD113" s="15">
        <f t="shared" si="51"/>
        <v>0</v>
      </c>
      <c r="BE113" s="15">
        <f t="shared" si="52"/>
        <v>0</v>
      </c>
      <c r="BF113" s="15">
        <f t="shared" si="53"/>
        <v>0</v>
      </c>
      <c r="BG113" s="15">
        <f t="shared" si="54"/>
        <v>0</v>
      </c>
      <c r="BH113" s="15">
        <f t="shared" si="55"/>
        <v>0</v>
      </c>
      <c r="BI113" s="15">
        <f t="shared" si="56"/>
        <v>0</v>
      </c>
      <c r="BJ113" s="23"/>
    </row>
    <row r="114" ht="15" customHeight="1" spans="1:62">
      <c r="A114" s="6" t="s">
        <v>1049</v>
      </c>
      <c r="B114" s="52" t="s">
        <v>534</v>
      </c>
      <c r="C114" s="52" t="s">
        <v>535</v>
      </c>
      <c r="D114" s="52" t="s">
        <v>929</v>
      </c>
      <c r="E114" s="10" t="s">
        <v>537</v>
      </c>
      <c r="F114" s="52" t="s">
        <v>536</v>
      </c>
      <c r="G114" s="52" t="s">
        <v>173</v>
      </c>
      <c r="H114" s="52" t="s">
        <v>234</v>
      </c>
      <c r="I114" s="52" t="s">
        <v>424</v>
      </c>
      <c r="J114" s="52" t="s">
        <v>173</v>
      </c>
      <c r="K114" s="52" t="s">
        <v>931</v>
      </c>
      <c r="L114" s="53" t="s">
        <v>295</v>
      </c>
      <c r="M114" s="13">
        <v>89</v>
      </c>
      <c r="N114" s="14">
        <f t="shared" si="43"/>
        <v>0.243835616438356</v>
      </c>
      <c r="O114" s="15">
        <v>5800</v>
      </c>
      <c r="P114" s="15">
        <f t="shared" si="57"/>
        <v>516200</v>
      </c>
      <c r="Q114" s="16">
        <f>IFERROR(VLOOKUP(G114,SCENARIOS!$A$13:$E$18,2,0),0.025)</f>
        <v>0.04</v>
      </c>
      <c r="R114" s="17">
        <f>IFERROR(VLOOKUP(L114,INPUTS!$A$107:$B$120,2,0),0.0082)</f>
        <v>0.0089</v>
      </c>
      <c r="S114" s="51">
        <f t="shared" si="58"/>
        <v>51.62</v>
      </c>
      <c r="T114" s="15">
        <f t="shared" si="59"/>
        <v>4594.18</v>
      </c>
      <c r="U114" s="15">
        <f>T114/INPUTS!$B$7*1000</f>
        <v>5742725</v>
      </c>
      <c r="V114" s="15">
        <f>T114*INPUTS!$B$6</f>
        <v>14517.6088</v>
      </c>
      <c r="W114" s="54" t="s">
        <v>396</v>
      </c>
      <c r="X114" s="54" t="s">
        <v>396</v>
      </c>
      <c r="Y114" s="20">
        <f>IFERROR(VLOOKUP(E114,INPUTS!$A$44:$B$103,2,0),0)</f>
        <v>0</v>
      </c>
      <c r="Z114" s="15">
        <f t="shared" si="42"/>
        <v>0</v>
      </c>
      <c r="AA114" s="20">
        <f>IFERROR(VLOOKUP(E114,INPUTS!$A$44:$C$103,3,0),SCENARIOS!$J$23)</f>
        <v>0</v>
      </c>
      <c r="AB114" s="15">
        <f t="shared" si="44"/>
        <v>0</v>
      </c>
      <c r="AC114" s="20">
        <f>IFERROR(VLOOKUP($E114,INPUTS!$A$44:$G$103,4,0),SCENARIOS!$K$23)</f>
        <v>0</v>
      </c>
      <c r="AD114" s="15">
        <f t="shared" si="45"/>
        <v>0</v>
      </c>
      <c r="AE114" s="20">
        <f>IFERROR(VLOOKUP($E114,INPUTS!$A$44:$G$103,5,0),SCENARIOS!$L$23)</f>
        <v>0</v>
      </c>
      <c r="AF114" s="15">
        <f t="shared" si="46"/>
        <v>0</v>
      </c>
      <c r="AG114" s="20">
        <f>IFERROR(VLOOKUP($E114,INPUTS!$A$44:$G$103,6,0),SCENARIOS!$M$23)</f>
        <v>0</v>
      </c>
      <c r="AH114" s="15">
        <f t="shared" si="47"/>
        <v>0</v>
      </c>
      <c r="AI114" s="20">
        <f>IFERROR(VLOOKUP($E114,INPUTS!$A$44:$G$103,7,0),SCENARIOS!$N$23)</f>
        <v>0</v>
      </c>
      <c r="AJ114" s="15">
        <f t="shared" si="48"/>
        <v>0</v>
      </c>
      <c r="AL114" t="str">
        <f t="shared" si="49"/>
        <v>N</v>
      </c>
      <c r="AM114" s="21">
        <f t="shared" si="50"/>
        <v>12247.3319573929</v>
      </c>
      <c r="BC114" s="2" t="str">
        <v>VIE</v>
      </c>
      <c r="BD114" s="15">
        <f t="shared" si="51"/>
        <v>16915.7284</v>
      </c>
      <c r="BE114" s="15">
        <f t="shared" si="52"/>
        <v>57415.7821163616</v>
      </c>
      <c r="BF114" s="15">
        <f t="shared" si="53"/>
        <v>162401.718589975</v>
      </c>
      <c r="BG114" s="15">
        <f t="shared" si="54"/>
        <v>367485.2764005</v>
      </c>
      <c r="BH114" s="15">
        <f t="shared" si="55"/>
        <v>554367.813114543</v>
      </c>
      <c r="BI114" s="15">
        <f t="shared" si="56"/>
        <v>784020.370900011</v>
      </c>
      <c r="BJ114" s="23"/>
    </row>
    <row r="115" ht="15" customHeight="1" spans="1:62">
      <c r="A115" s="24" t="s">
        <v>1050</v>
      </c>
      <c r="B115" s="52" t="s">
        <v>534</v>
      </c>
      <c r="C115" s="52" t="s">
        <v>535</v>
      </c>
      <c r="D115" s="52" t="s">
        <v>929</v>
      </c>
      <c r="E115" s="10" t="s">
        <v>537</v>
      </c>
      <c r="F115" s="52" t="s">
        <v>536</v>
      </c>
      <c r="G115" s="52" t="s">
        <v>173</v>
      </c>
      <c r="H115" s="52" t="s">
        <v>264</v>
      </c>
      <c r="I115" s="52" t="s">
        <v>436</v>
      </c>
      <c r="J115" s="52" t="s">
        <v>173</v>
      </c>
      <c r="K115" s="52" t="s">
        <v>931</v>
      </c>
      <c r="L115" s="53" t="s">
        <v>295</v>
      </c>
      <c r="M115" s="13">
        <v>134</v>
      </c>
      <c r="N115" s="14">
        <f t="shared" si="43"/>
        <v>0.367123287671233</v>
      </c>
      <c r="O115" s="15">
        <v>5600</v>
      </c>
      <c r="P115" s="15">
        <f t="shared" si="57"/>
        <v>750400</v>
      </c>
      <c r="Q115" s="16">
        <f>IFERROR(VLOOKUP(G115,SCENARIOS!$A$13:$E$18,2,0),0.025)</f>
        <v>0.04</v>
      </c>
      <c r="R115" s="17">
        <f>IFERROR(VLOOKUP(L115,INPUTS!$A$107:$B$120,2,0),0.0082)</f>
        <v>0.0089</v>
      </c>
      <c r="S115" s="51">
        <f t="shared" si="58"/>
        <v>49.84</v>
      </c>
      <c r="T115" s="15">
        <f t="shared" si="59"/>
        <v>6678.56</v>
      </c>
      <c r="U115" s="15">
        <f>T115/INPUTS!$B$7*1000</f>
        <v>8348200</v>
      </c>
      <c r="V115" s="15">
        <f>T115*INPUTS!$B$6</f>
        <v>21104.2496</v>
      </c>
      <c r="W115" s="54" t="s">
        <v>396</v>
      </c>
      <c r="X115" s="54" t="s">
        <v>396</v>
      </c>
      <c r="Y115" s="20">
        <f>IFERROR(VLOOKUP(E115,INPUTS!$A$44:$B$103,2,0),0)</f>
        <v>0</v>
      </c>
      <c r="Z115" s="15">
        <f t="shared" si="42"/>
        <v>0</v>
      </c>
      <c r="AA115" s="20">
        <f>IFERROR(VLOOKUP(E115,INPUTS!$A$44:$C$103,3,0),SCENARIOS!$J$23)</f>
        <v>0</v>
      </c>
      <c r="AB115" s="15">
        <f t="shared" si="44"/>
        <v>0</v>
      </c>
      <c r="AC115" s="20">
        <f>IFERROR(VLOOKUP($E115,INPUTS!$A$44:$G$103,4,0),SCENARIOS!$K$23)</f>
        <v>0</v>
      </c>
      <c r="AD115" s="15">
        <f t="shared" si="45"/>
        <v>0</v>
      </c>
      <c r="AE115" s="20">
        <f>IFERROR(VLOOKUP($E115,INPUTS!$A$44:$G$103,5,0),SCENARIOS!$L$23)</f>
        <v>0</v>
      </c>
      <c r="AF115" s="15">
        <f t="shared" si="46"/>
        <v>0</v>
      </c>
      <c r="AG115" s="20">
        <f>IFERROR(VLOOKUP($E115,INPUTS!$A$44:$G$103,6,0),SCENARIOS!$M$23)</f>
        <v>0</v>
      </c>
      <c r="AH115" s="15">
        <f t="shared" si="47"/>
        <v>0</v>
      </c>
      <c r="AI115" s="20">
        <f>IFERROR(VLOOKUP($E115,INPUTS!$A$44:$G$103,7,0),SCENARIOS!$N$23)</f>
        <v>0</v>
      </c>
      <c r="AJ115" s="15">
        <f t="shared" si="48"/>
        <v>0</v>
      </c>
      <c r="AL115" t="str">
        <f t="shared" si="49"/>
        <v>N</v>
      </c>
      <c r="AM115" s="21">
        <f t="shared" si="50"/>
        <v>17803.9478900186</v>
      </c>
      <c r="BC115" s="2" t="str">
        <v>VKO</v>
      </c>
      <c r="BD115" s="15">
        <f t="shared" si="51"/>
        <v>0</v>
      </c>
      <c r="BE115" s="15">
        <f t="shared" si="52"/>
        <v>0</v>
      </c>
      <c r="BF115" s="15">
        <f t="shared" si="53"/>
        <v>0</v>
      </c>
      <c r="BG115" s="15">
        <f t="shared" si="54"/>
        <v>0</v>
      </c>
      <c r="BH115" s="15">
        <f t="shared" si="55"/>
        <v>0</v>
      </c>
      <c r="BI115" s="15">
        <f t="shared" si="56"/>
        <v>0</v>
      </c>
      <c r="BJ115" s="23"/>
    </row>
    <row r="116" ht="15" customHeight="1" spans="1:62">
      <c r="A116" s="6" t="s">
        <v>1051</v>
      </c>
      <c r="B116" s="52" t="s">
        <v>534</v>
      </c>
      <c r="C116" s="52" t="s">
        <v>535</v>
      </c>
      <c r="D116" s="52" t="s">
        <v>929</v>
      </c>
      <c r="E116" s="10" t="s">
        <v>537</v>
      </c>
      <c r="F116" s="52" t="s">
        <v>536</v>
      </c>
      <c r="G116" s="52" t="s">
        <v>173</v>
      </c>
      <c r="H116" s="52" t="s">
        <v>224</v>
      </c>
      <c r="I116" s="52" t="s">
        <v>938</v>
      </c>
      <c r="J116" s="52" t="s">
        <v>165</v>
      </c>
      <c r="K116" s="52" t="s">
        <v>931</v>
      </c>
      <c r="L116" s="53" t="s">
        <v>295</v>
      </c>
      <c r="M116" s="13">
        <v>45</v>
      </c>
      <c r="N116" s="14">
        <f t="shared" si="43"/>
        <v>0.123287671232877</v>
      </c>
      <c r="O116" s="15">
        <v>11800</v>
      </c>
      <c r="P116" s="15">
        <f t="shared" si="57"/>
        <v>531000</v>
      </c>
      <c r="Q116" s="16">
        <f>IFERROR(VLOOKUP(G116,SCENARIOS!$A$13:$E$18,2,0),0.025)</f>
        <v>0.04</v>
      </c>
      <c r="R116" s="17">
        <f>IFERROR(VLOOKUP(L116,INPUTS!$A$107:$B$120,2,0),0.0082)</f>
        <v>0.0089</v>
      </c>
      <c r="S116" s="51">
        <f t="shared" si="58"/>
        <v>105.02</v>
      </c>
      <c r="T116" s="15">
        <f t="shared" si="59"/>
        <v>4725.9</v>
      </c>
      <c r="U116" s="15">
        <f>T116/INPUTS!$B$7*1000</f>
        <v>5907375</v>
      </c>
      <c r="V116" s="15">
        <f>T116*INPUTS!$B$6</f>
        <v>14933.844</v>
      </c>
      <c r="W116" s="54" t="s">
        <v>396</v>
      </c>
      <c r="X116" s="54" t="s">
        <v>396</v>
      </c>
      <c r="Y116" s="20">
        <f>IFERROR(VLOOKUP(E116,INPUTS!$A$44:$B$103,2,0),0)</f>
        <v>0</v>
      </c>
      <c r="Z116" s="15">
        <f t="shared" si="42"/>
        <v>0</v>
      </c>
      <c r="AA116" s="20">
        <f>IFERROR(VLOOKUP(E116,INPUTS!$A$44:$C$103,3,0),SCENARIOS!$J$23)</f>
        <v>0</v>
      </c>
      <c r="AB116" s="15">
        <f t="shared" si="44"/>
        <v>0</v>
      </c>
      <c r="AC116" s="20">
        <f>IFERROR(VLOOKUP($E116,INPUTS!$A$44:$G$103,4,0),SCENARIOS!$K$23)</f>
        <v>0</v>
      </c>
      <c r="AD116" s="15">
        <f t="shared" si="45"/>
        <v>0</v>
      </c>
      <c r="AE116" s="20">
        <f>IFERROR(VLOOKUP($E116,INPUTS!$A$44:$G$103,5,0),SCENARIOS!$L$23)</f>
        <v>0</v>
      </c>
      <c r="AF116" s="15">
        <f t="shared" si="46"/>
        <v>0</v>
      </c>
      <c r="AG116" s="20">
        <f>IFERROR(VLOOKUP($E116,INPUTS!$A$44:$G$103,6,0),SCENARIOS!$M$23)</f>
        <v>0</v>
      </c>
      <c r="AH116" s="15">
        <f t="shared" si="47"/>
        <v>0</v>
      </c>
      <c r="AI116" s="20">
        <f>IFERROR(VLOOKUP($E116,INPUTS!$A$44:$G$103,7,0),SCENARIOS!$N$23)</f>
        <v>0</v>
      </c>
      <c r="AJ116" s="15">
        <f t="shared" si="48"/>
        <v>0</v>
      </c>
      <c r="AL116" t="str">
        <f t="shared" si="49"/>
        <v>N</v>
      </c>
      <c r="AM116" s="21">
        <f t="shared" si="50"/>
        <v>12598.4759189764</v>
      </c>
      <c r="BC116" s="2" t="str">
        <v>WAW</v>
      </c>
      <c r="BD116" s="15">
        <f t="shared" si="51"/>
        <v>16065.7968</v>
      </c>
      <c r="BE116" s="15">
        <f t="shared" si="52"/>
        <v>54530.9233384558</v>
      </c>
      <c r="BF116" s="15">
        <f t="shared" si="53"/>
        <v>154241.836304095</v>
      </c>
      <c r="BG116" s="15">
        <f t="shared" si="54"/>
        <v>349020.960731568</v>
      </c>
      <c r="BH116" s="15">
        <f t="shared" si="55"/>
        <v>526513.575256897</v>
      </c>
      <c r="BI116" s="15">
        <f t="shared" si="56"/>
        <v>744627.229055073</v>
      </c>
      <c r="BJ116" s="23"/>
    </row>
    <row r="117" ht="15" customHeight="1" spans="1:62">
      <c r="A117" s="24" t="s">
        <v>1052</v>
      </c>
      <c r="B117" s="52" t="s">
        <v>538</v>
      </c>
      <c r="C117" s="52" t="s">
        <v>539</v>
      </c>
      <c r="D117" s="52" t="s">
        <v>929</v>
      </c>
      <c r="E117" s="10" t="s">
        <v>529</v>
      </c>
      <c r="F117" s="52" t="s">
        <v>528</v>
      </c>
      <c r="G117" s="52" t="s">
        <v>173</v>
      </c>
      <c r="H117" s="52" t="s">
        <v>537</v>
      </c>
      <c r="I117" s="52" t="s">
        <v>536</v>
      </c>
      <c r="J117" s="52" t="s">
        <v>173</v>
      </c>
      <c r="K117" s="52" t="s">
        <v>931</v>
      </c>
      <c r="L117" s="53" t="s">
        <v>284</v>
      </c>
      <c r="M117" s="13">
        <v>560</v>
      </c>
      <c r="N117" s="14">
        <f t="shared" si="43"/>
        <v>1.53424657534247</v>
      </c>
      <c r="O117" s="15">
        <v>1260</v>
      </c>
      <c r="P117" s="15">
        <f t="shared" si="57"/>
        <v>705600</v>
      </c>
      <c r="Q117" s="16">
        <f>IFERROR(VLOOKUP(G117,SCENARIOS!$A$13:$E$18,2,0),0.025)</f>
        <v>0.04</v>
      </c>
      <c r="R117" s="17">
        <f>IFERROR(VLOOKUP(L117,INPUTS!$A$107:$B$120,2,0),0.0082)</f>
        <v>0.0041</v>
      </c>
      <c r="S117" s="51">
        <f t="shared" si="58"/>
        <v>5.166</v>
      </c>
      <c r="T117" s="15">
        <f t="shared" si="59"/>
        <v>2892.96</v>
      </c>
      <c r="U117" s="15">
        <f>T117/INPUTS!$B$7*1000</f>
        <v>3616200</v>
      </c>
      <c r="V117" s="15">
        <f>T117*INPUTS!$B$6</f>
        <v>9141.7536</v>
      </c>
      <c r="W117" s="54" t="s">
        <v>396</v>
      </c>
      <c r="X117" s="54" t="s">
        <v>396</v>
      </c>
      <c r="Y117" s="20">
        <f>IFERROR(VLOOKUP(E117,INPUTS!$A$44:$B$103,2,0),0)</f>
        <v>0</v>
      </c>
      <c r="Z117" s="15">
        <f t="shared" si="42"/>
        <v>0</v>
      </c>
      <c r="AA117" s="20">
        <f>IFERROR(VLOOKUP(E117,INPUTS!$A$44:$C$103,3,0),SCENARIOS!$J$23)</f>
        <v>0</v>
      </c>
      <c r="AB117" s="15">
        <f t="shared" si="44"/>
        <v>0</v>
      </c>
      <c r="AC117" s="20">
        <f>IFERROR(VLOOKUP($E117,INPUTS!$A$44:$G$103,4,0),SCENARIOS!$K$23)</f>
        <v>0</v>
      </c>
      <c r="AD117" s="15">
        <f t="shared" si="45"/>
        <v>0</v>
      </c>
      <c r="AE117" s="20">
        <f>IFERROR(VLOOKUP($E117,INPUTS!$A$44:$G$103,5,0),SCENARIOS!$L$23)</f>
        <v>0</v>
      </c>
      <c r="AF117" s="15">
        <f t="shared" si="46"/>
        <v>0</v>
      </c>
      <c r="AG117" s="20">
        <f>IFERROR(VLOOKUP($E117,INPUTS!$A$44:$G$103,6,0),SCENARIOS!$M$23)</f>
        <v>0</v>
      </c>
      <c r="AH117" s="15">
        <f t="shared" si="47"/>
        <v>0</v>
      </c>
      <c r="AI117" s="20">
        <f>IFERROR(VLOOKUP($E117,INPUTS!$A$44:$G$103,7,0),SCENARIOS!$N$23)</f>
        <v>0</v>
      </c>
      <c r="AJ117" s="15">
        <f t="shared" si="48"/>
        <v>0</v>
      </c>
      <c r="AL117" t="str">
        <f t="shared" si="49"/>
        <v>Y</v>
      </c>
      <c r="AM117" s="21">
        <f t="shared" si="50"/>
        <v>7712.15787353986</v>
      </c>
      <c r="BC117" s="2" t="str">
        <v>WRO</v>
      </c>
      <c r="BD117" s="15">
        <f t="shared" si="51"/>
        <v>0</v>
      </c>
      <c r="BE117" s="15">
        <f t="shared" si="52"/>
        <v>0</v>
      </c>
      <c r="BF117" s="15">
        <f t="shared" si="53"/>
        <v>0</v>
      </c>
      <c r="BG117" s="15">
        <f t="shared" si="54"/>
        <v>0</v>
      </c>
      <c r="BH117" s="15">
        <f t="shared" si="55"/>
        <v>0</v>
      </c>
      <c r="BI117" s="15">
        <f t="shared" si="56"/>
        <v>0</v>
      </c>
      <c r="BJ117" s="23"/>
    </row>
    <row r="118" ht="15" customHeight="1" spans="1:62">
      <c r="A118" s="6" t="s">
        <v>1053</v>
      </c>
      <c r="B118" s="52" t="s">
        <v>538</v>
      </c>
      <c r="C118" s="52" t="s">
        <v>539</v>
      </c>
      <c r="D118" s="52" t="s">
        <v>929</v>
      </c>
      <c r="E118" s="10" t="s">
        <v>529</v>
      </c>
      <c r="F118" s="52" t="s">
        <v>528</v>
      </c>
      <c r="G118" s="52" t="s">
        <v>173</v>
      </c>
      <c r="H118" s="52" t="s">
        <v>242</v>
      </c>
      <c r="I118" s="52" t="s">
        <v>421</v>
      </c>
      <c r="J118" s="52" t="s">
        <v>173</v>
      </c>
      <c r="K118" s="52" t="s">
        <v>931</v>
      </c>
      <c r="L118" s="53" t="s">
        <v>284</v>
      </c>
      <c r="M118" s="13">
        <v>701</v>
      </c>
      <c r="N118" s="14">
        <f t="shared" si="43"/>
        <v>1.92054794520548</v>
      </c>
      <c r="O118" s="15">
        <v>297</v>
      </c>
      <c r="P118" s="15">
        <f t="shared" si="57"/>
        <v>208197</v>
      </c>
      <c r="Q118" s="16">
        <f>IFERROR(VLOOKUP(G118,SCENARIOS!$A$13:$E$18,2,0),0.025)</f>
        <v>0.04</v>
      </c>
      <c r="R118" s="17">
        <f>IFERROR(VLOOKUP(L118,INPUTS!$A$107:$B$120,2,0),0.0082)</f>
        <v>0.0041</v>
      </c>
      <c r="S118" s="51">
        <f t="shared" si="58"/>
        <v>1.2177</v>
      </c>
      <c r="T118" s="15">
        <f t="shared" si="59"/>
        <v>853.6077</v>
      </c>
      <c r="U118" s="15">
        <f>T118/INPUTS!$B$7*1000</f>
        <v>1067009.625</v>
      </c>
      <c r="V118" s="15">
        <f>T118*INPUTS!$B$6</f>
        <v>2697.400332</v>
      </c>
      <c r="W118" s="54" t="s">
        <v>396</v>
      </c>
      <c r="X118" s="54" t="s">
        <v>396</v>
      </c>
      <c r="Y118" s="20">
        <f>IFERROR(VLOOKUP(E118,INPUTS!$A$44:$B$103,2,0),0)</f>
        <v>0</v>
      </c>
      <c r="Z118" s="15">
        <f t="shared" si="42"/>
        <v>0</v>
      </c>
      <c r="AA118" s="20">
        <f>IFERROR(VLOOKUP(E118,INPUTS!$A$44:$C$103,3,0),SCENARIOS!$J$23)</f>
        <v>0</v>
      </c>
      <c r="AB118" s="15">
        <f t="shared" si="44"/>
        <v>0</v>
      </c>
      <c r="AC118" s="20">
        <f>IFERROR(VLOOKUP($E118,INPUTS!$A$44:$G$103,4,0),SCENARIOS!$K$23)</f>
        <v>0</v>
      </c>
      <c r="AD118" s="15">
        <f t="shared" si="45"/>
        <v>0</v>
      </c>
      <c r="AE118" s="20">
        <f>IFERROR(VLOOKUP($E118,INPUTS!$A$44:$G$103,5,0),SCENARIOS!$L$23)</f>
        <v>0</v>
      </c>
      <c r="AF118" s="15">
        <f t="shared" si="46"/>
        <v>0</v>
      </c>
      <c r="AG118" s="20">
        <f>IFERROR(VLOOKUP($E118,INPUTS!$A$44:$G$103,6,0),SCENARIOS!$M$23)</f>
        <v>0</v>
      </c>
      <c r="AH118" s="15">
        <f t="shared" si="47"/>
        <v>0</v>
      </c>
      <c r="AI118" s="20">
        <f>IFERROR(VLOOKUP($E118,INPUTS!$A$44:$G$103,7,0),SCENARIOS!$N$23)</f>
        <v>0</v>
      </c>
      <c r="AJ118" s="15">
        <f t="shared" si="48"/>
        <v>0</v>
      </c>
      <c r="AL118" t="str">
        <f t="shared" si="49"/>
        <v>Y</v>
      </c>
      <c r="AM118" s="21">
        <f t="shared" si="50"/>
        <v>2275.57841949742</v>
      </c>
      <c r="BC118" s="2" t="str">
        <v>WUH</v>
      </c>
      <c r="BD118" s="15">
        <f t="shared" si="51"/>
        <v>0</v>
      </c>
      <c r="BE118" s="15">
        <f t="shared" si="52"/>
        <v>0</v>
      </c>
      <c r="BF118" s="15">
        <f t="shared" si="53"/>
        <v>0</v>
      </c>
      <c r="BG118" s="15">
        <f t="shared" si="54"/>
        <v>0</v>
      </c>
      <c r="BH118" s="15">
        <f t="shared" si="55"/>
        <v>0</v>
      </c>
      <c r="BI118" s="15">
        <f t="shared" si="56"/>
        <v>0</v>
      </c>
      <c r="BJ118" s="23"/>
    </row>
    <row r="119" ht="15" customHeight="1" spans="1:62">
      <c r="A119" s="24" t="s">
        <v>1054</v>
      </c>
      <c r="B119" s="52" t="s">
        <v>538</v>
      </c>
      <c r="C119" s="52" t="s">
        <v>539</v>
      </c>
      <c r="D119" s="52" t="s">
        <v>929</v>
      </c>
      <c r="E119" s="10" t="s">
        <v>529</v>
      </c>
      <c r="F119" s="52" t="s">
        <v>528</v>
      </c>
      <c r="G119" s="52" t="s">
        <v>173</v>
      </c>
      <c r="H119" s="52" t="s">
        <v>576</v>
      </c>
      <c r="I119" s="52" t="s">
        <v>575</v>
      </c>
      <c r="J119" s="52" t="s">
        <v>173</v>
      </c>
      <c r="K119" s="52" t="s">
        <v>931</v>
      </c>
      <c r="L119" s="53" t="s">
        <v>284</v>
      </c>
      <c r="M119" s="13">
        <v>140</v>
      </c>
      <c r="N119" s="14">
        <f t="shared" si="43"/>
        <v>0.383561643835616</v>
      </c>
      <c r="O119" s="15">
        <v>5900</v>
      </c>
      <c r="P119" s="15">
        <f t="shared" si="57"/>
        <v>826000</v>
      </c>
      <c r="Q119" s="16">
        <f>IFERROR(VLOOKUP(G119,SCENARIOS!$A$13:$E$18,2,0),0.025)</f>
        <v>0.04</v>
      </c>
      <c r="R119" s="57">
        <f>IFERROR(VLOOKUP(L119,INPUTS!$A$107:$B$120,2,0),0.0082)</f>
        <v>0.0041</v>
      </c>
      <c r="S119" s="52">
        <f t="shared" si="58"/>
        <v>24.19</v>
      </c>
      <c r="T119" s="15">
        <f t="shared" si="59"/>
        <v>3386.6</v>
      </c>
      <c r="U119" s="15">
        <f>T119/INPUTS!$B$7*1000</f>
        <v>4233250</v>
      </c>
      <c r="V119" s="15">
        <f>T119*INPUTS!$B$6</f>
        <v>10701.656</v>
      </c>
      <c r="W119" s="54" t="s">
        <v>396</v>
      </c>
      <c r="X119" s="54" t="s">
        <v>396</v>
      </c>
      <c r="Y119" s="20">
        <f>IFERROR(VLOOKUP(E119,INPUTS!$A$44:$B$103,2,0),0)</f>
        <v>0</v>
      </c>
      <c r="Z119" s="15">
        <f t="shared" si="42"/>
        <v>0</v>
      </c>
      <c r="AA119" s="20">
        <f>IFERROR(VLOOKUP(E119,INPUTS!$A$44:$C$103,3,0),SCENARIOS!$J$23)</f>
        <v>0</v>
      </c>
      <c r="AB119" s="15">
        <f t="shared" si="44"/>
        <v>0</v>
      </c>
      <c r="AC119" s="20">
        <f>IFERROR(VLOOKUP($E119,INPUTS!$A$44:$G$103,4,0),SCENARIOS!$K$23)</f>
        <v>0</v>
      </c>
      <c r="AD119" s="15">
        <f t="shared" si="45"/>
        <v>0</v>
      </c>
      <c r="AE119" s="20">
        <f>IFERROR(VLOOKUP($E119,INPUTS!$A$44:$G$103,5,0),SCENARIOS!$L$23)</f>
        <v>0</v>
      </c>
      <c r="AF119" s="15">
        <f t="shared" si="46"/>
        <v>0</v>
      </c>
      <c r="AG119" s="20">
        <f>IFERROR(VLOOKUP($E119,INPUTS!$A$44:$G$103,6,0),SCENARIOS!$M$23)</f>
        <v>0</v>
      </c>
      <c r="AH119" s="15">
        <f t="shared" si="47"/>
        <v>0</v>
      </c>
      <c r="AI119" s="20">
        <f>IFERROR(VLOOKUP($E119,INPUTS!$A$44:$G$103,7,0),SCENARIOS!$N$23)</f>
        <v>0</v>
      </c>
      <c r="AJ119" s="15">
        <f t="shared" si="48"/>
        <v>0</v>
      </c>
      <c r="AL119" t="str">
        <f t="shared" si="49"/>
        <v>N</v>
      </c>
      <c r="AM119" s="21">
        <f t="shared" si="50"/>
        <v>9028.12132021531</v>
      </c>
      <c r="BC119" s="2" t="str">
        <v>YIP</v>
      </c>
      <c r="BD119" s="15">
        <f t="shared" si="51"/>
        <v>0</v>
      </c>
      <c r="BE119" s="15">
        <f t="shared" si="52"/>
        <v>0</v>
      </c>
      <c r="BF119" s="15">
        <f t="shared" si="53"/>
        <v>0</v>
      </c>
      <c r="BG119" s="15">
        <f t="shared" si="54"/>
        <v>0</v>
      </c>
      <c r="BH119" s="15">
        <f t="shared" si="55"/>
        <v>0</v>
      </c>
      <c r="BI119" s="15">
        <f t="shared" si="56"/>
        <v>0</v>
      </c>
      <c r="BJ119" s="23"/>
    </row>
    <row r="120" ht="15" customHeight="1" spans="1:62">
      <c r="A120" s="6" t="s">
        <v>1055</v>
      </c>
      <c r="B120" s="52" t="s">
        <v>540</v>
      </c>
      <c r="C120" s="52" t="s">
        <v>541</v>
      </c>
      <c r="D120" s="52" t="s">
        <v>929</v>
      </c>
      <c r="E120" s="10" t="s">
        <v>242</v>
      </c>
      <c r="F120" s="52" t="s">
        <v>421</v>
      </c>
      <c r="G120" s="52" t="s">
        <v>173</v>
      </c>
      <c r="H120" s="52" t="s">
        <v>234</v>
      </c>
      <c r="I120" s="52" t="s">
        <v>424</v>
      </c>
      <c r="J120" s="52" t="s">
        <v>173</v>
      </c>
      <c r="K120" s="52" t="s">
        <v>931</v>
      </c>
      <c r="L120" s="53" t="s">
        <v>291</v>
      </c>
      <c r="M120" s="13">
        <v>984</v>
      </c>
      <c r="N120" s="14">
        <f t="shared" si="43"/>
        <v>2.6958904109589</v>
      </c>
      <c r="O120" s="15">
        <v>5350</v>
      </c>
      <c r="P120" s="15">
        <f t="shared" si="57"/>
        <v>5264400</v>
      </c>
      <c r="Q120" s="16">
        <f>IFERROR(VLOOKUP(G120,SCENARIOS!$A$13:$E$18,2,0),0.025)</f>
        <v>0.04</v>
      </c>
      <c r="R120" s="57">
        <f>IFERROR(VLOOKUP(L120,INPUTS!$A$107:$B$120,2,0),0.0082)</f>
        <v>0.0079</v>
      </c>
      <c r="S120" s="52">
        <f t="shared" si="58"/>
        <v>42.265</v>
      </c>
      <c r="T120" s="15">
        <f t="shared" si="59"/>
        <v>41588.76</v>
      </c>
      <c r="U120" s="15">
        <f>T120/INPUTS!$B$7*1000</f>
        <v>51985950</v>
      </c>
      <c r="V120" s="15">
        <f>T120*INPUTS!$B$6</f>
        <v>131420.4816</v>
      </c>
      <c r="W120" s="54" t="s">
        <v>396</v>
      </c>
      <c r="X120" s="54" t="s">
        <v>396</v>
      </c>
      <c r="Y120" s="20">
        <f>IFERROR(VLOOKUP(E120,INPUTS!$A$44:$B$103,2,0),0)</f>
        <v>0</v>
      </c>
      <c r="Z120" s="15">
        <f t="shared" si="42"/>
        <v>0</v>
      </c>
      <c r="AA120" s="20">
        <f>IFERROR(VLOOKUP(E120,INPUTS!$A$44:$C$103,3,0),SCENARIOS!$J$23)</f>
        <v>0.03</v>
      </c>
      <c r="AB120" s="15">
        <f t="shared" si="44"/>
        <v>1517.97256683651</v>
      </c>
      <c r="AC120" s="20">
        <f>IFERROR(VLOOKUP($E120,INPUTS!$A$44:$G$103,4,0),SCENARIOS!$K$23)</f>
        <v>0.1</v>
      </c>
      <c r="AD120" s="15">
        <f t="shared" si="45"/>
        <v>6156.15243068407</v>
      </c>
      <c r="AE120" s="20">
        <f>IFERROR(VLOOKUP($E120,INPUTS!$A$44:$G$103,5,0),SCENARIOS!$L$23)</f>
        <v>0.2</v>
      </c>
      <c r="AF120" s="15">
        <f t="shared" si="46"/>
        <v>14979.8014448172</v>
      </c>
      <c r="AG120" s="20">
        <f>IFERROR(VLOOKUP($E120,INPUTS!$A$44:$G$103,6,0),SCENARIOS!$M$23)</f>
        <v>0.3</v>
      </c>
      <c r="AH120" s="15">
        <f t="shared" si="47"/>
        <v>27337.8283578188</v>
      </c>
      <c r="AI120" s="20">
        <f>IFERROR(VLOOKUP($E120,INPUTS!$A$44:$G$103,7,0),SCENARIOS!$N$23)</f>
        <v>0.4</v>
      </c>
      <c r="AJ120" s="15">
        <f t="shared" si="48"/>
        <v>44347.5309558044</v>
      </c>
      <c r="AL120" t="str">
        <f t="shared" si="49"/>
        <v>Y</v>
      </c>
      <c r="AM120" s="21">
        <f t="shared" si="50"/>
        <v>110868.827389511</v>
      </c>
      <c r="BC120" s="2" t="str">
        <v>YUL</v>
      </c>
      <c r="BD120" s="15">
        <f t="shared" si="51"/>
        <v>0</v>
      </c>
      <c r="BE120" s="15">
        <f t="shared" si="52"/>
        <v>0</v>
      </c>
      <c r="BF120" s="15">
        <f t="shared" si="53"/>
        <v>0</v>
      </c>
      <c r="BG120" s="15">
        <f t="shared" si="54"/>
        <v>0</v>
      </c>
      <c r="BH120" s="15">
        <f t="shared" si="55"/>
        <v>0</v>
      </c>
      <c r="BI120" s="15">
        <f t="shared" si="56"/>
        <v>0</v>
      </c>
      <c r="BJ120" s="23"/>
    </row>
    <row r="121" ht="15" customHeight="1" spans="1:62">
      <c r="A121" s="24" t="s">
        <v>1056</v>
      </c>
      <c r="B121" s="52" t="s">
        <v>540</v>
      </c>
      <c r="C121" s="52" t="s">
        <v>541</v>
      </c>
      <c r="D121" s="52" t="s">
        <v>929</v>
      </c>
      <c r="E121" s="10" t="s">
        <v>242</v>
      </c>
      <c r="F121" s="52" t="s">
        <v>421</v>
      </c>
      <c r="G121" s="52" t="s">
        <v>173</v>
      </c>
      <c r="H121" s="52" t="s">
        <v>264</v>
      </c>
      <c r="I121" s="52" t="s">
        <v>436</v>
      </c>
      <c r="J121" s="52" t="s">
        <v>173</v>
      </c>
      <c r="K121" s="52" t="s">
        <v>931</v>
      </c>
      <c r="L121" s="53" t="s">
        <v>291</v>
      </c>
      <c r="M121" s="13">
        <v>984</v>
      </c>
      <c r="N121" s="14">
        <f t="shared" si="43"/>
        <v>2.6958904109589</v>
      </c>
      <c r="O121" s="15">
        <v>6300</v>
      </c>
      <c r="P121" s="15">
        <f t="shared" si="57"/>
        <v>6199200</v>
      </c>
      <c r="Q121" s="16">
        <f>IFERROR(VLOOKUP(G121,SCENARIOS!$A$13:$E$18,2,0),0.025)</f>
        <v>0.04</v>
      </c>
      <c r="R121" s="57">
        <f>IFERROR(VLOOKUP(L121,INPUTS!$A$107:$B$120,2,0),0.0082)</f>
        <v>0.0079</v>
      </c>
      <c r="S121" s="52">
        <f t="shared" si="58"/>
        <v>49.77</v>
      </c>
      <c r="T121" s="15">
        <f t="shared" si="59"/>
        <v>48973.68</v>
      </c>
      <c r="U121" s="15">
        <f>T121/INPUTS!$B$7*1000</f>
        <v>61217100</v>
      </c>
      <c r="V121" s="15">
        <f>T121*INPUTS!$B$6</f>
        <v>154756.8288</v>
      </c>
      <c r="W121" s="54" t="s">
        <v>396</v>
      </c>
      <c r="X121" s="54" t="s">
        <v>396</v>
      </c>
      <c r="Y121" s="58">
        <f>IFERROR(VLOOKUP(E121,INPUTS!$A$44:$B$103,2,0),0)</f>
        <v>0</v>
      </c>
      <c r="Z121" s="15">
        <f t="shared" si="42"/>
        <v>0</v>
      </c>
      <c r="AA121" s="20">
        <f>IFERROR(VLOOKUP(E121,INPUTS!$A$44:$C$103,3,0),SCENARIOS!$J$23)</f>
        <v>0.03</v>
      </c>
      <c r="AB121" s="15">
        <f t="shared" si="44"/>
        <v>1787.51909739627</v>
      </c>
      <c r="AC121" s="20">
        <f>IFERROR(VLOOKUP($E121,INPUTS!$A$44:$G$103,4,0),SCENARIOS!$K$23)</f>
        <v>0.1</v>
      </c>
      <c r="AD121" s="15">
        <f t="shared" si="45"/>
        <v>7249.30099314198</v>
      </c>
      <c r="AE121" s="20">
        <f>IFERROR(VLOOKUP($E121,INPUTS!$A$44:$G$103,5,0),SCENARIOS!$L$23)</f>
        <v>0.2</v>
      </c>
      <c r="AF121" s="15">
        <f t="shared" si="46"/>
        <v>17639.7661873548</v>
      </c>
      <c r="AG121" s="20">
        <f>IFERROR(VLOOKUP($E121,INPUTS!$A$44:$G$103,6,0),SCENARIOS!$M$23)</f>
        <v>0.3</v>
      </c>
      <c r="AH121" s="15">
        <f t="shared" si="47"/>
        <v>32192.2090942539</v>
      </c>
      <c r="AI121" s="20">
        <f>IFERROR(VLOOKUP($E121,INPUTS!$A$44:$G$103,7,0),SCENARIOS!$N$23)</f>
        <v>0.4</v>
      </c>
      <c r="AJ121" s="15">
        <f t="shared" si="48"/>
        <v>52222.3261722556</v>
      </c>
      <c r="AL121" t="str">
        <f t="shared" si="49"/>
        <v>Y</v>
      </c>
      <c r="AM121" s="21">
        <f t="shared" si="50"/>
        <v>130555.815430639</v>
      </c>
      <c r="BC121" s="2" t="str">
        <v>YVR</v>
      </c>
      <c r="BD121" s="15">
        <f t="shared" si="51"/>
        <v>0</v>
      </c>
      <c r="BE121" s="15">
        <f t="shared" si="52"/>
        <v>0</v>
      </c>
      <c r="BF121" s="15">
        <f t="shared" si="53"/>
        <v>0</v>
      </c>
      <c r="BG121" s="15">
        <f t="shared" si="54"/>
        <v>0</v>
      </c>
      <c r="BH121" s="15">
        <f t="shared" si="55"/>
        <v>0</v>
      </c>
      <c r="BI121" s="15">
        <f t="shared" si="56"/>
        <v>0</v>
      </c>
      <c r="BJ121" s="23"/>
    </row>
    <row r="122" ht="15" customHeight="1" spans="1:62">
      <c r="A122" s="6" t="s">
        <v>1057</v>
      </c>
      <c r="B122" s="52" t="s">
        <v>540</v>
      </c>
      <c r="C122" s="52" t="s">
        <v>541</v>
      </c>
      <c r="D122" s="52" t="s">
        <v>929</v>
      </c>
      <c r="E122" s="10" t="s">
        <v>242</v>
      </c>
      <c r="F122" s="52" t="s">
        <v>421</v>
      </c>
      <c r="G122" s="52" t="s">
        <v>173</v>
      </c>
      <c r="H122" s="52" t="s">
        <v>576</v>
      </c>
      <c r="I122" s="52" t="s">
        <v>575</v>
      </c>
      <c r="J122" s="52" t="s">
        <v>173</v>
      </c>
      <c r="K122" s="52" t="s">
        <v>931</v>
      </c>
      <c r="L122" s="53" t="s">
        <v>279</v>
      </c>
      <c r="M122" s="13">
        <v>1476</v>
      </c>
      <c r="N122" s="14">
        <f t="shared" si="43"/>
        <v>4.04383561643836</v>
      </c>
      <c r="O122" s="15">
        <v>5600</v>
      </c>
      <c r="P122" s="15">
        <f t="shared" si="57"/>
        <v>8265600</v>
      </c>
      <c r="Q122" s="16">
        <f>IFERROR(VLOOKUP(G122,SCENARIOS!$A$13:$E$18,2,0),0.025)</f>
        <v>0.04</v>
      </c>
      <c r="R122" s="57">
        <f>IFERROR(VLOOKUP(L122,INPUTS!$A$107:$B$120,2,0),0.0082)</f>
        <v>0.0039</v>
      </c>
      <c r="S122" s="52">
        <f t="shared" si="58"/>
        <v>21.84</v>
      </c>
      <c r="T122" s="15">
        <f t="shared" si="59"/>
        <v>32235.84</v>
      </c>
      <c r="U122" s="15">
        <f>T122/INPUTS!$B$7*1000</f>
        <v>40294800</v>
      </c>
      <c r="V122" s="15">
        <f>T122*INPUTS!$B$6</f>
        <v>101865.2544</v>
      </c>
      <c r="W122" s="54" t="s">
        <v>396</v>
      </c>
      <c r="X122" s="54" t="s">
        <v>396</v>
      </c>
      <c r="Y122" s="58">
        <f>IFERROR(VLOOKUP(E122,INPUTS!$A$44:$B$103,2,0),0)</f>
        <v>0</v>
      </c>
      <c r="Z122" s="15">
        <f t="shared" si="42"/>
        <v>0</v>
      </c>
      <c r="AA122" s="20">
        <f>IFERROR(VLOOKUP(E122,INPUTS!$A$44:$C$103,3,0),SCENARIOS!$J$23)</f>
        <v>0.03</v>
      </c>
      <c r="AB122" s="15">
        <f t="shared" si="44"/>
        <v>1176.59484891906</v>
      </c>
      <c r="AC122" s="20">
        <f>IFERROR(VLOOKUP($E122,INPUTS!$A$44:$G$103,4,0),SCENARIOS!$K$23)</f>
        <v>0.1</v>
      </c>
      <c r="AD122" s="15">
        <f t="shared" si="45"/>
        <v>4771.69179295422</v>
      </c>
      <c r="AE122" s="20">
        <f>IFERROR(VLOOKUP($E122,INPUTS!$A$44:$G$103,5,0),SCENARIOS!$L$23)</f>
        <v>0.2</v>
      </c>
      <c r="AF122" s="15">
        <f t="shared" si="46"/>
        <v>11610.985338512</v>
      </c>
      <c r="AG122" s="20">
        <f>IFERROR(VLOOKUP($E122,INPUTS!$A$44:$G$103,6,0),SCENARIOS!$M$23)</f>
        <v>0.3</v>
      </c>
      <c r="AH122" s="15">
        <f t="shared" si="47"/>
        <v>21189.8085177367</v>
      </c>
      <c r="AI122" s="20">
        <f>IFERROR(VLOOKUP($E122,INPUTS!$A$44:$G$103,7,0),SCENARIOS!$N$23)</f>
        <v>0.4</v>
      </c>
      <c r="AJ122" s="15">
        <f t="shared" si="48"/>
        <v>34374.1893792062</v>
      </c>
      <c r="AL122" t="str">
        <f t="shared" si="49"/>
        <v>Y</v>
      </c>
      <c r="AM122" s="21">
        <f t="shared" si="50"/>
        <v>85935.4734480155</v>
      </c>
      <c r="BC122" s="2" t="str">
        <v>YYC</v>
      </c>
      <c r="BD122" s="15">
        <f t="shared" si="51"/>
        <v>0</v>
      </c>
      <c r="BE122" s="15">
        <f t="shared" si="52"/>
        <v>0</v>
      </c>
      <c r="BF122" s="15">
        <f t="shared" si="53"/>
        <v>0</v>
      </c>
      <c r="BG122" s="15">
        <f t="shared" si="54"/>
        <v>0</v>
      </c>
      <c r="BH122" s="15">
        <f t="shared" si="55"/>
        <v>0</v>
      </c>
      <c r="BI122" s="15">
        <f t="shared" si="56"/>
        <v>0</v>
      </c>
      <c r="BJ122" s="23"/>
    </row>
    <row r="123" ht="15" customHeight="1" spans="1:62">
      <c r="A123" s="24" t="s">
        <v>1058</v>
      </c>
      <c r="B123" s="52" t="s">
        <v>542</v>
      </c>
      <c r="C123" s="52" t="s">
        <v>543</v>
      </c>
      <c r="D123" s="52" t="s">
        <v>929</v>
      </c>
      <c r="E123" s="10" t="s">
        <v>545</v>
      </c>
      <c r="F123" s="52" t="s">
        <v>544</v>
      </c>
      <c r="G123" s="52" t="s">
        <v>173</v>
      </c>
      <c r="H123" s="52" t="s">
        <v>224</v>
      </c>
      <c r="I123" s="52" t="s">
        <v>938</v>
      </c>
      <c r="J123" s="52" t="s">
        <v>165</v>
      </c>
      <c r="K123" s="52" t="s">
        <v>931</v>
      </c>
      <c r="L123" s="53" t="s">
        <v>297</v>
      </c>
      <c r="M123" s="13">
        <v>649</v>
      </c>
      <c r="N123" s="14">
        <f t="shared" si="43"/>
        <v>1.77808219178082</v>
      </c>
      <c r="O123" s="15">
        <v>9500</v>
      </c>
      <c r="P123" s="15">
        <f t="shared" si="57"/>
        <v>6165500</v>
      </c>
      <c r="Q123" s="16">
        <f>IFERROR(VLOOKUP(G123,SCENARIOS!$A$13:$E$18,2,0),0.025)</f>
        <v>0.04</v>
      </c>
      <c r="R123" s="57">
        <f>IFERROR(VLOOKUP(L123,INPUTS!$A$107:$B$120,2,0),0.0082)</f>
        <v>0.0105</v>
      </c>
      <c r="S123" s="52">
        <f t="shared" si="58"/>
        <v>99.75</v>
      </c>
      <c r="T123" s="15">
        <f t="shared" si="59"/>
        <v>64737.75</v>
      </c>
      <c r="U123" s="15">
        <f>T123/INPUTS!$B$7*1000</f>
        <v>80922187.5</v>
      </c>
      <c r="V123" s="15">
        <f>T123*INPUTS!$B$6</f>
        <v>204571.29</v>
      </c>
      <c r="W123" s="54" t="s">
        <v>396</v>
      </c>
      <c r="X123" s="54" t="s">
        <v>396</v>
      </c>
      <c r="Y123" s="58">
        <f>IFERROR(VLOOKUP(E123,INPUTS!$A$44:$B$103,2,0),0)</f>
        <v>0</v>
      </c>
      <c r="Z123" s="15">
        <f t="shared" si="42"/>
        <v>0</v>
      </c>
      <c r="AA123" s="20">
        <f>IFERROR(VLOOKUP(E123,INPUTS!$A$44:$C$103,3,0),SCENARIOS!$J$23)</f>
        <v>0</v>
      </c>
      <c r="AB123" s="15">
        <f t="shared" si="44"/>
        <v>0</v>
      </c>
      <c r="AC123" s="20">
        <f>IFERROR(VLOOKUP($E123,INPUTS!$A$44:$G$103,4,0),SCENARIOS!$K$23)</f>
        <v>0</v>
      </c>
      <c r="AD123" s="15">
        <f t="shared" si="45"/>
        <v>0</v>
      </c>
      <c r="AE123" s="20">
        <f>IFERROR(VLOOKUP($E123,INPUTS!$A$44:$G$103,5,0),SCENARIOS!$L$23)</f>
        <v>0</v>
      </c>
      <c r="AF123" s="15">
        <f t="shared" si="46"/>
        <v>0</v>
      </c>
      <c r="AG123" s="20">
        <f>IFERROR(VLOOKUP($E123,INPUTS!$A$44:$G$103,6,0),SCENARIOS!$M$23)</f>
        <v>0</v>
      </c>
      <c r="AH123" s="15">
        <f t="shared" si="47"/>
        <v>0</v>
      </c>
      <c r="AI123" s="20">
        <f>IFERROR(VLOOKUP($E123,INPUTS!$A$44:$G$103,7,0),SCENARIOS!$N$23)</f>
        <v>0</v>
      </c>
      <c r="AJ123" s="15">
        <f t="shared" si="48"/>
        <v>0</v>
      </c>
      <c r="AL123" t="str">
        <f t="shared" si="49"/>
        <v>Y</v>
      </c>
      <c r="AM123" s="21">
        <f t="shared" si="50"/>
        <v>172580.24596875</v>
      </c>
      <c r="BC123" s="2" t="str">
        <v>YYZ</v>
      </c>
      <c r="BD123" s="15">
        <f t="shared" si="51"/>
        <v>0</v>
      </c>
      <c r="BE123" s="15">
        <f t="shared" si="52"/>
        <v>0</v>
      </c>
      <c r="BF123" s="15">
        <f t="shared" si="53"/>
        <v>0</v>
      </c>
      <c r="BG123" s="15">
        <f t="shared" si="54"/>
        <v>0</v>
      </c>
      <c r="BH123" s="15">
        <f t="shared" si="55"/>
        <v>0</v>
      </c>
      <c r="BI123" s="15">
        <f t="shared" si="56"/>
        <v>0</v>
      </c>
      <c r="BJ123" s="23"/>
    </row>
    <row r="124" ht="15" customHeight="1" spans="1:62">
      <c r="A124" s="6" t="s">
        <v>1059</v>
      </c>
      <c r="B124" s="52" t="s">
        <v>542</v>
      </c>
      <c r="C124" s="52" t="s">
        <v>543</v>
      </c>
      <c r="D124" s="52" t="s">
        <v>929</v>
      </c>
      <c r="E124" s="10" t="s">
        <v>545</v>
      </c>
      <c r="F124" s="52" t="s">
        <v>544</v>
      </c>
      <c r="G124" s="52" t="s">
        <v>173</v>
      </c>
      <c r="H124" s="52" t="s">
        <v>234</v>
      </c>
      <c r="I124" s="52" t="s">
        <v>424</v>
      </c>
      <c r="J124" s="52" t="s">
        <v>173</v>
      </c>
      <c r="K124" s="52" t="s">
        <v>931</v>
      </c>
      <c r="L124" s="53" t="s">
        <v>295</v>
      </c>
      <c r="M124" s="13">
        <v>1297</v>
      </c>
      <c r="N124" s="14">
        <f t="shared" si="43"/>
        <v>3.55342465753425</v>
      </c>
      <c r="O124" s="15">
        <v>4600</v>
      </c>
      <c r="P124" s="15">
        <f t="shared" si="57"/>
        <v>5966200</v>
      </c>
      <c r="Q124" s="16">
        <f>IFERROR(VLOOKUP(G124,SCENARIOS!$A$13:$E$18,2,0),0.025)</f>
        <v>0.04</v>
      </c>
      <c r="R124" s="57">
        <f>IFERROR(VLOOKUP(L124,INPUTS!$A$107:$B$120,2,0),0.0082)</f>
        <v>0.0089</v>
      </c>
      <c r="S124" s="52">
        <f t="shared" si="58"/>
        <v>40.94</v>
      </c>
      <c r="T124" s="15">
        <f t="shared" si="59"/>
        <v>53099.18</v>
      </c>
      <c r="U124" s="15">
        <f>T124/INPUTS!$B$7*1000</f>
        <v>66373975</v>
      </c>
      <c r="V124" s="15">
        <f>T124*INPUTS!$B$6</f>
        <v>167793.4088</v>
      </c>
      <c r="W124" s="54" t="s">
        <v>396</v>
      </c>
      <c r="X124" s="54" t="s">
        <v>396</v>
      </c>
      <c r="Y124" s="58">
        <f>IFERROR(VLOOKUP(E124,INPUTS!$A$44:$B$103,2,0),0)</f>
        <v>0</v>
      </c>
      <c r="Z124" s="15">
        <f t="shared" si="42"/>
        <v>0</v>
      </c>
      <c r="AA124" s="20">
        <f>IFERROR(VLOOKUP(E124,INPUTS!$A$44:$C$103,3,0),SCENARIOS!$J$23)</f>
        <v>0</v>
      </c>
      <c r="AB124" s="15">
        <f t="shared" si="44"/>
        <v>0</v>
      </c>
      <c r="AC124" s="20">
        <f>IFERROR(VLOOKUP($E124,INPUTS!$A$44:$G$103,4,0),SCENARIOS!$K$23)</f>
        <v>0</v>
      </c>
      <c r="AD124" s="15">
        <f t="shared" si="45"/>
        <v>0</v>
      </c>
      <c r="AE124" s="20">
        <f>IFERROR(VLOOKUP($E124,INPUTS!$A$44:$G$103,5,0),SCENARIOS!$L$23)</f>
        <v>0</v>
      </c>
      <c r="AF124" s="15">
        <f t="shared" si="46"/>
        <v>0</v>
      </c>
      <c r="AG124" s="20">
        <f>IFERROR(VLOOKUP($E124,INPUTS!$A$44:$G$103,6,0),SCENARIOS!$M$23)</f>
        <v>0</v>
      </c>
      <c r="AH124" s="15">
        <f t="shared" si="47"/>
        <v>0</v>
      </c>
      <c r="AI124" s="20">
        <f>IFERROR(VLOOKUP($E124,INPUTS!$A$44:$G$103,7,0),SCENARIOS!$N$23)</f>
        <v>0</v>
      </c>
      <c r="AJ124" s="15">
        <f t="shared" si="48"/>
        <v>0</v>
      </c>
      <c r="AL124" t="str">
        <f t="shared" si="49"/>
        <v>Y</v>
      </c>
      <c r="AM124" s="21">
        <f t="shared" si="50"/>
        <v>141553.72321619</v>
      </c>
      <c r="BC124" s="2" t="str">
        <v>ZRH</v>
      </c>
      <c r="BD124" s="15">
        <f t="shared" si="51"/>
        <v>32578.7776</v>
      </c>
      <c r="BE124" s="15">
        <f t="shared" si="52"/>
        <v>110579.689627731</v>
      </c>
      <c r="BF124" s="15">
        <f t="shared" si="53"/>
        <v>312776.922559279</v>
      </c>
      <c r="BG124" s="15">
        <f t="shared" si="54"/>
        <v>707756.757972446</v>
      </c>
      <c r="BH124" s="15">
        <f t="shared" si="55"/>
        <v>1067682.41159849</v>
      </c>
      <c r="BI124" s="15">
        <f t="shared" si="56"/>
        <v>1509980.81155175</v>
      </c>
      <c r="BJ124" s="23"/>
    </row>
    <row r="125" ht="15" customHeight="1" spans="1:62">
      <c r="A125" s="24" t="s">
        <v>1060</v>
      </c>
      <c r="B125" s="52" t="s">
        <v>542</v>
      </c>
      <c r="C125" s="52" t="s">
        <v>543</v>
      </c>
      <c r="D125" s="52" t="s">
        <v>929</v>
      </c>
      <c r="E125" s="10" t="s">
        <v>545</v>
      </c>
      <c r="F125" s="52" t="s">
        <v>544</v>
      </c>
      <c r="G125" s="52" t="s">
        <v>173</v>
      </c>
      <c r="H125" s="52" t="s">
        <v>200</v>
      </c>
      <c r="I125" s="52" t="s">
        <v>391</v>
      </c>
      <c r="J125" s="52" t="s">
        <v>165</v>
      </c>
      <c r="K125" s="52" t="s">
        <v>931</v>
      </c>
      <c r="L125" s="53" t="s">
        <v>293</v>
      </c>
      <c r="M125" s="13">
        <v>649</v>
      </c>
      <c r="N125" s="14">
        <f t="shared" si="43"/>
        <v>1.77808219178082</v>
      </c>
      <c r="O125" s="15">
        <v>9300</v>
      </c>
      <c r="P125" s="15">
        <f t="shared" si="57"/>
        <v>6035700</v>
      </c>
      <c r="Q125" s="16">
        <f>IFERROR(VLOOKUP(G125,SCENARIOS!$A$13:$E$18,2,0),0.025)</f>
        <v>0.04</v>
      </c>
      <c r="R125" s="57">
        <f>IFERROR(VLOOKUP(L125,INPUTS!$A$107:$B$120,2,0),0.0082)</f>
        <v>0.0079</v>
      </c>
      <c r="S125" s="52">
        <f t="shared" si="58"/>
        <v>73.47</v>
      </c>
      <c r="T125" s="15">
        <f t="shared" si="59"/>
        <v>47682.03</v>
      </c>
      <c r="U125" s="15">
        <f>T125/INPUTS!$B$7*1000</f>
        <v>59602537.5</v>
      </c>
      <c r="V125" s="15">
        <f>T125*INPUTS!$B$6</f>
        <v>150675.2148</v>
      </c>
      <c r="W125" s="54" t="s">
        <v>396</v>
      </c>
      <c r="X125" s="54" t="s">
        <v>396</v>
      </c>
      <c r="Y125" s="58">
        <f>IFERROR(VLOOKUP(E125,INPUTS!$A$44:$B$103,2,0),0)</f>
        <v>0</v>
      </c>
      <c r="Z125" s="15">
        <f t="shared" si="42"/>
        <v>0</v>
      </c>
      <c r="AA125" s="20">
        <f>IFERROR(VLOOKUP(E125,INPUTS!$A$44:$C$103,3,0),SCENARIOS!$J$23)</f>
        <v>0</v>
      </c>
      <c r="AB125" s="15">
        <f t="shared" si="44"/>
        <v>0</v>
      </c>
      <c r="AC125" s="20">
        <f>IFERROR(VLOOKUP($E125,INPUTS!$A$44:$G$103,4,0),SCENARIOS!$K$23)</f>
        <v>0</v>
      </c>
      <c r="AD125" s="15">
        <f t="shared" si="45"/>
        <v>0</v>
      </c>
      <c r="AE125" s="20">
        <f>IFERROR(VLOOKUP($E125,INPUTS!$A$44:$G$103,5,0),SCENARIOS!$L$23)</f>
        <v>0</v>
      </c>
      <c r="AF125" s="15">
        <f t="shared" si="46"/>
        <v>0</v>
      </c>
      <c r="AG125" s="20">
        <f>IFERROR(VLOOKUP($E125,INPUTS!$A$44:$G$103,6,0),SCENARIOS!$M$23)</f>
        <v>0</v>
      </c>
      <c r="AH125" s="15">
        <f t="shared" si="47"/>
        <v>0</v>
      </c>
      <c r="AI125" s="20">
        <f>IFERROR(VLOOKUP($E125,INPUTS!$A$44:$G$103,7,0),SCENARIOS!$N$23)</f>
        <v>0</v>
      </c>
      <c r="AJ125" s="15">
        <f t="shared" si="48"/>
        <v>0</v>
      </c>
      <c r="AL125" t="str">
        <f t="shared" si="49"/>
        <v>Y</v>
      </c>
      <c r="AM125" s="21">
        <f t="shared" si="50"/>
        <v>127112.487933073</v>
      </c>
      <c r="BC125">
        <v>0</v>
      </c>
    </row>
    <row r="126" ht="15" customHeight="1" spans="1:62">
      <c r="A126" s="6" t="s">
        <v>1061</v>
      </c>
      <c r="B126" s="52" t="s">
        <v>546</v>
      </c>
      <c r="C126" s="52" t="s">
        <v>547</v>
      </c>
      <c r="D126" s="52" t="s">
        <v>929</v>
      </c>
      <c r="E126" s="10" t="s">
        <v>549</v>
      </c>
      <c r="F126" s="52" t="s">
        <v>548</v>
      </c>
      <c r="G126" s="52" t="s">
        <v>173</v>
      </c>
      <c r="H126" s="52" t="s">
        <v>203</v>
      </c>
      <c r="I126" s="52" t="s">
        <v>399</v>
      </c>
      <c r="J126" s="52" t="s">
        <v>165</v>
      </c>
      <c r="K126" s="52" t="s">
        <v>931</v>
      </c>
      <c r="L126" s="53" t="s">
        <v>291</v>
      </c>
      <c r="M126" s="13">
        <v>154</v>
      </c>
      <c r="N126" s="14">
        <f t="shared" si="43"/>
        <v>0.421917808219178</v>
      </c>
      <c r="O126" s="15">
        <v>9100</v>
      </c>
      <c r="P126" s="15">
        <f t="shared" si="57"/>
        <v>1401400</v>
      </c>
      <c r="Q126" s="16">
        <f>IFERROR(VLOOKUP(G126,SCENARIOS!$A$13:$E$18,2,0),0.025)</f>
        <v>0.04</v>
      </c>
      <c r="R126" s="57">
        <f>IFERROR(VLOOKUP(L126,INPUTS!$A$107:$B$120,2,0),0.0082)</f>
        <v>0.0079</v>
      </c>
      <c r="S126" s="52">
        <f t="shared" si="58"/>
        <v>71.89</v>
      </c>
      <c r="T126" s="15">
        <f t="shared" si="59"/>
        <v>11071.06</v>
      </c>
      <c r="U126" s="15">
        <f>T126/INPUTS!$B$7*1000</f>
        <v>13838825</v>
      </c>
      <c r="V126" s="15">
        <f>T126*INPUTS!$B$6</f>
        <v>34984.5496</v>
      </c>
      <c r="W126" s="54" t="s">
        <v>396</v>
      </c>
      <c r="X126" s="54" t="s">
        <v>396</v>
      </c>
      <c r="Y126" s="58">
        <f>IFERROR(VLOOKUP(E126,INPUTS!$A$44:$B$103,2,0),0)</f>
        <v>0</v>
      </c>
      <c r="Z126" s="15">
        <f t="shared" si="42"/>
        <v>0</v>
      </c>
      <c r="AA126" s="20">
        <f>IFERROR(VLOOKUP(E126,INPUTS!$A$44:$C$103,3,0),SCENARIOS!$J$23)</f>
        <v>0</v>
      </c>
      <c r="AB126" s="15">
        <f t="shared" si="44"/>
        <v>0</v>
      </c>
      <c r="AC126" s="20">
        <f>IFERROR(VLOOKUP($E126,INPUTS!$A$44:$G$103,4,0),SCENARIOS!$K$23)</f>
        <v>0</v>
      </c>
      <c r="AD126" s="15">
        <f t="shared" si="45"/>
        <v>0</v>
      </c>
      <c r="AE126" s="20">
        <f>IFERROR(VLOOKUP($E126,INPUTS!$A$44:$G$103,5,0),SCENARIOS!$L$23)</f>
        <v>0</v>
      </c>
      <c r="AF126" s="15">
        <f t="shared" si="46"/>
        <v>0</v>
      </c>
      <c r="AG126" s="20">
        <f>IFERROR(VLOOKUP($E126,INPUTS!$A$44:$G$103,6,0),SCENARIOS!$M$23)</f>
        <v>0</v>
      </c>
      <c r="AH126" s="15">
        <f t="shared" si="47"/>
        <v>0</v>
      </c>
      <c r="AI126" s="20">
        <f>IFERROR(VLOOKUP($E126,INPUTS!$A$44:$G$103,7,0),SCENARIOS!$N$23)</f>
        <v>0</v>
      </c>
      <c r="AJ126" s="15">
        <f t="shared" si="48"/>
        <v>0</v>
      </c>
      <c r="AL126" t="str">
        <f t="shared" si="49"/>
        <v>N</v>
      </c>
      <c r="AM126" s="21">
        <f t="shared" si="50"/>
        <v>29513.6339760772</v>
      </c>
      <c r="BC126" s="2" t="s">
        <v>940</v>
      </c>
      <c r="BD126" s="50">
        <f>SUM(BD4:BD124)</f>
        <v>884809.06526</v>
      </c>
      <c r="BE126" s="50">
        <f t="shared" ref="BE126:BI126" si="60">SUM(BE4:BE124)</f>
        <v>5012614.29535005</v>
      </c>
      <c r="BF126" s="50">
        <f t="shared" si="60"/>
        <v>12781277.3820021</v>
      </c>
      <c r="BG126" s="50">
        <f t="shared" si="60"/>
        <v>29424334.6702791</v>
      </c>
      <c r="BH126" s="50">
        <f t="shared" si="60"/>
        <v>46624976.1031277</v>
      </c>
      <c r="BI126" s="50">
        <f t="shared" si="60"/>
        <v>68538883.5283515</v>
      </c>
    </row>
    <row r="127" ht="15" customHeight="1" spans="1:62">
      <c r="A127" s="24" t="s">
        <v>1062</v>
      </c>
      <c r="B127" s="52" t="s">
        <v>546</v>
      </c>
      <c r="C127" s="52" t="s">
        <v>547</v>
      </c>
      <c r="D127" s="52" t="s">
        <v>929</v>
      </c>
      <c r="E127" s="10" t="s">
        <v>549</v>
      </c>
      <c r="F127" s="52" t="s">
        <v>548</v>
      </c>
      <c r="G127" s="52" t="s">
        <v>173</v>
      </c>
      <c r="H127" s="52" t="s">
        <v>234</v>
      </c>
      <c r="I127" s="52" t="s">
        <v>424</v>
      </c>
      <c r="J127" s="52" t="s">
        <v>173</v>
      </c>
      <c r="K127" s="52" t="s">
        <v>931</v>
      </c>
      <c r="L127" s="53" t="s">
        <v>293</v>
      </c>
      <c r="M127" s="13">
        <v>307</v>
      </c>
      <c r="N127" s="14">
        <f t="shared" si="43"/>
        <v>0.841095890410959</v>
      </c>
      <c r="O127" s="15">
        <v>3800</v>
      </c>
      <c r="P127" s="15">
        <f t="shared" si="57"/>
        <v>1166600</v>
      </c>
      <c r="Q127" s="16">
        <f>IFERROR(VLOOKUP(G127,SCENARIOS!$A$13:$E$18,2,0),0.025)</f>
        <v>0.04</v>
      </c>
      <c r="R127" s="57">
        <f>IFERROR(VLOOKUP(L127,INPUTS!$A$107:$B$120,2,0),0.0082)</f>
        <v>0.0079</v>
      </c>
      <c r="S127" s="52">
        <f t="shared" si="58"/>
        <v>30.02</v>
      </c>
      <c r="T127" s="15">
        <f t="shared" si="59"/>
        <v>9216.14</v>
      </c>
      <c r="U127" s="15">
        <f>T127/INPUTS!$B$7*1000</f>
        <v>11520175</v>
      </c>
      <c r="V127" s="15">
        <f>T127*INPUTS!$B$6</f>
        <v>29123.0024</v>
      </c>
      <c r="W127" s="54" t="s">
        <v>396</v>
      </c>
      <c r="X127" s="54" t="s">
        <v>396</v>
      </c>
      <c r="Y127" s="58">
        <f>IFERROR(VLOOKUP(E127,INPUTS!$A$44:$B$103,2,0),0)</f>
        <v>0</v>
      </c>
      <c r="Z127" s="15">
        <f t="shared" si="42"/>
        <v>0</v>
      </c>
      <c r="AA127" s="20">
        <f>IFERROR(VLOOKUP(E127,INPUTS!$A$44:$C$103,3,0),SCENARIOS!$J$23)</f>
        <v>0</v>
      </c>
      <c r="AB127" s="15">
        <f t="shared" si="44"/>
        <v>0</v>
      </c>
      <c r="AC127" s="20">
        <f>IFERROR(VLOOKUP($E127,INPUTS!$A$44:$G$103,4,0),SCENARIOS!$K$23)</f>
        <v>0</v>
      </c>
      <c r="AD127" s="15">
        <f t="shared" si="45"/>
        <v>0</v>
      </c>
      <c r="AE127" s="20">
        <f>IFERROR(VLOOKUP($E127,INPUTS!$A$44:$G$103,5,0),SCENARIOS!$L$23)</f>
        <v>0</v>
      </c>
      <c r="AF127" s="15">
        <f t="shared" si="46"/>
        <v>0</v>
      </c>
      <c r="AG127" s="20">
        <f>IFERROR(VLOOKUP($E127,INPUTS!$A$44:$G$103,6,0),SCENARIOS!$M$23)</f>
        <v>0</v>
      </c>
      <c r="AH127" s="15">
        <f t="shared" si="47"/>
        <v>0</v>
      </c>
      <c r="AI127" s="20">
        <f>IFERROR(VLOOKUP($E127,INPUTS!$A$44:$G$103,7,0),SCENARIOS!$N$23)</f>
        <v>0</v>
      </c>
      <c r="AJ127" s="15">
        <f t="shared" si="48"/>
        <v>0</v>
      </c>
      <c r="AL127" t="str">
        <f t="shared" si="49"/>
        <v>N</v>
      </c>
      <c r="AM127" s="21">
        <f t="shared" si="50"/>
        <v>24568.7208480745</v>
      </c>
    </row>
    <row r="128" ht="15" customHeight="1" spans="1:62">
      <c r="A128" s="6" t="s">
        <v>1063</v>
      </c>
      <c r="B128" s="52" t="s">
        <v>546</v>
      </c>
      <c r="C128" s="52" t="s">
        <v>547</v>
      </c>
      <c r="D128" s="52" t="s">
        <v>929</v>
      </c>
      <c r="E128" s="10" t="s">
        <v>549</v>
      </c>
      <c r="F128" s="52" t="s">
        <v>548</v>
      </c>
      <c r="G128" s="52" t="s">
        <v>173</v>
      </c>
      <c r="H128" s="52" t="s">
        <v>264</v>
      </c>
      <c r="I128" s="52" t="s">
        <v>436</v>
      </c>
      <c r="J128" s="52" t="s">
        <v>173</v>
      </c>
      <c r="K128" s="52" t="s">
        <v>931</v>
      </c>
      <c r="L128" s="53" t="s">
        <v>291</v>
      </c>
      <c r="M128" s="13">
        <v>154</v>
      </c>
      <c r="N128" s="14">
        <f t="shared" si="43"/>
        <v>0.421917808219178</v>
      </c>
      <c r="O128" s="15">
        <v>8300</v>
      </c>
      <c r="P128" s="15">
        <f t="shared" si="57"/>
        <v>1278200</v>
      </c>
      <c r="Q128" s="16">
        <f>IFERROR(VLOOKUP(G128,SCENARIOS!$A$13:$E$18,2,0),0.025)</f>
        <v>0.04</v>
      </c>
      <c r="R128" s="57">
        <f>IFERROR(VLOOKUP(L128,INPUTS!$A$107:$B$120,2,0),0.0082)</f>
        <v>0.0079</v>
      </c>
      <c r="S128" s="52">
        <f t="shared" si="58"/>
        <v>65.57</v>
      </c>
      <c r="T128" s="15">
        <f t="shared" si="59"/>
        <v>10097.78</v>
      </c>
      <c r="U128" s="15">
        <f>T128/INPUTS!$B$7*1000</f>
        <v>12622225</v>
      </c>
      <c r="V128" s="15">
        <f>T128*INPUTS!$B$6</f>
        <v>31908.9848</v>
      </c>
      <c r="W128" s="54" t="s">
        <v>396</v>
      </c>
      <c r="X128" s="54" t="s">
        <v>396</v>
      </c>
      <c r="Y128" s="58">
        <f>IFERROR(VLOOKUP(E128,INPUTS!$A$44:$B$103,2,0),0)</f>
        <v>0</v>
      </c>
      <c r="Z128" s="15">
        <f t="shared" si="42"/>
        <v>0</v>
      </c>
      <c r="AA128" s="20">
        <f>IFERROR(VLOOKUP(E128,INPUTS!$A$44:$C$103,3,0),SCENARIOS!$J$23)</f>
        <v>0</v>
      </c>
      <c r="AB128" s="15">
        <f t="shared" si="44"/>
        <v>0</v>
      </c>
      <c r="AC128" s="20">
        <f>IFERROR(VLOOKUP($E128,INPUTS!$A$44:$G$103,4,0),SCENARIOS!$K$23)</f>
        <v>0</v>
      </c>
      <c r="AD128" s="15">
        <f t="shared" si="45"/>
        <v>0</v>
      </c>
      <c r="AE128" s="20">
        <f>IFERROR(VLOOKUP($E128,INPUTS!$A$44:$G$103,5,0),SCENARIOS!$L$23)</f>
        <v>0</v>
      </c>
      <c r="AF128" s="15">
        <f t="shared" si="46"/>
        <v>0</v>
      </c>
      <c r="AG128" s="20">
        <f>IFERROR(VLOOKUP($E128,INPUTS!$A$44:$G$103,6,0),SCENARIOS!$M$23)</f>
        <v>0</v>
      </c>
      <c r="AH128" s="15">
        <f t="shared" si="47"/>
        <v>0</v>
      </c>
      <c r="AI128" s="20">
        <f>IFERROR(VLOOKUP($E128,INPUTS!$A$44:$G$103,7,0),SCENARIOS!$N$23)</f>
        <v>0</v>
      </c>
      <c r="AJ128" s="15">
        <f t="shared" si="48"/>
        <v>0</v>
      </c>
      <c r="AL128" t="str">
        <f t="shared" si="49"/>
        <v>N</v>
      </c>
      <c r="AM128" s="21">
        <f t="shared" si="50"/>
        <v>26919.0287913671</v>
      </c>
      <c r="BD128" s="59">
        <f>1-BD126/AU11</f>
        <v>0</v>
      </c>
      <c r="BE128" s="59">
        <f t="shared" ref="BE128:BI128" si="61">1-BE126/AV11</f>
        <v>0</v>
      </c>
      <c r="BF128" s="59">
        <f t="shared" si="61"/>
        <v>0</v>
      </c>
      <c r="BG128" s="59">
        <f t="shared" si="61"/>
        <v>0</v>
      </c>
      <c r="BH128" s="59">
        <f t="shared" si="61"/>
        <v>0</v>
      </c>
      <c r="BI128" s="59">
        <f t="shared" si="61"/>
        <v>0</v>
      </c>
    </row>
    <row r="129" ht="15" customHeight="1" spans="1:75">
      <c r="A129" s="24" t="s">
        <v>1064</v>
      </c>
      <c r="B129" s="52" t="s">
        <v>550</v>
      </c>
      <c r="C129" s="52" t="s">
        <v>551</v>
      </c>
      <c r="D129" s="52" t="s">
        <v>929</v>
      </c>
      <c r="E129" s="10" t="s">
        <v>552</v>
      </c>
      <c r="F129" s="52" t="s">
        <v>548</v>
      </c>
      <c r="G129" s="52" t="s">
        <v>173</v>
      </c>
      <c r="H129" s="52" t="s">
        <v>234</v>
      </c>
      <c r="I129" s="52" t="s">
        <v>424</v>
      </c>
      <c r="J129" s="52" t="s">
        <v>173</v>
      </c>
      <c r="K129" s="52" t="s">
        <v>931</v>
      </c>
      <c r="L129" s="53" t="s">
        <v>282</v>
      </c>
      <c r="M129" s="13">
        <v>307</v>
      </c>
      <c r="N129" s="14">
        <f t="shared" si="43"/>
        <v>0.841095890410959</v>
      </c>
      <c r="O129" s="15">
        <v>4300</v>
      </c>
      <c r="P129" s="15">
        <f t="shared" si="57"/>
        <v>1320100</v>
      </c>
      <c r="Q129" s="16">
        <f>IFERROR(VLOOKUP(G129,SCENARIOS!$A$13:$E$18,2,0),0.025)</f>
        <v>0.04</v>
      </c>
      <c r="R129" s="57">
        <f>IFERROR(VLOOKUP(L129,INPUTS!$A$107:$B$120,2,0),0.0082)</f>
        <v>0.0042</v>
      </c>
      <c r="S129" s="52">
        <f t="shared" si="58"/>
        <v>18.06</v>
      </c>
      <c r="T129" s="15">
        <f t="shared" si="59"/>
        <v>5544.42</v>
      </c>
      <c r="U129" s="15">
        <f>T129/INPUTS!$B$7*1000</f>
        <v>6930525</v>
      </c>
      <c r="V129" s="15">
        <f>T129*INPUTS!$B$6</f>
        <v>17520.3672</v>
      </c>
      <c r="W129" s="54" t="s">
        <v>396</v>
      </c>
      <c r="X129" s="54" t="s">
        <v>396</v>
      </c>
      <c r="Y129" s="58">
        <f>IFERROR(VLOOKUP(E129,INPUTS!$A$44:$B$103,2,0),0)</f>
        <v>0</v>
      </c>
      <c r="Z129" s="15">
        <f t="shared" si="42"/>
        <v>0</v>
      </c>
      <c r="AA129" s="20">
        <f>IFERROR(VLOOKUP(E129,INPUTS!$A$44:$C$103,3,0),SCENARIOS!$J$23)</f>
        <v>0</v>
      </c>
      <c r="AB129" s="15">
        <f t="shared" si="44"/>
        <v>0</v>
      </c>
      <c r="AC129" s="20">
        <f>IFERROR(VLOOKUP($E129,INPUTS!$A$44:$G$103,4,0),SCENARIOS!$K$23)</f>
        <v>0</v>
      </c>
      <c r="AD129" s="15">
        <f t="shared" si="45"/>
        <v>0</v>
      </c>
      <c r="AE129" s="20">
        <f>IFERROR(VLOOKUP($E129,INPUTS!$A$44:$G$103,5,0),SCENARIOS!$L$23)</f>
        <v>0</v>
      </c>
      <c r="AF129" s="15">
        <f t="shared" si="46"/>
        <v>0</v>
      </c>
      <c r="AG129" s="20">
        <f>IFERROR(VLOOKUP($E129,INPUTS!$A$44:$G$103,6,0),SCENARIOS!$M$23)</f>
        <v>0</v>
      </c>
      <c r="AH129" s="15">
        <f t="shared" si="47"/>
        <v>0</v>
      </c>
      <c r="AI129" s="20">
        <f>IFERROR(VLOOKUP($E129,INPUTS!$A$44:$G$103,7,0),SCENARIOS!$N$23)</f>
        <v>0</v>
      </c>
      <c r="AJ129" s="15">
        <f t="shared" si="48"/>
        <v>0</v>
      </c>
      <c r="AL129" t="str">
        <f t="shared" si="49"/>
        <v>N</v>
      </c>
      <c r="AM129" s="21">
        <f t="shared" si="50"/>
        <v>14780.5162730255</v>
      </c>
    </row>
    <row r="130" ht="15" customHeight="1" spans="1:75">
      <c r="A130" s="6" t="s">
        <v>1065</v>
      </c>
      <c r="B130" s="52" t="s">
        <v>550</v>
      </c>
      <c r="C130" s="52" t="s">
        <v>551</v>
      </c>
      <c r="D130" s="52" t="s">
        <v>929</v>
      </c>
      <c r="E130" s="10" t="s">
        <v>552</v>
      </c>
      <c r="F130" s="52" t="s">
        <v>548</v>
      </c>
      <c r="G130" s="52" t="s">
        <v>173</v>
      </c>
      <c r="H130" s="52" t="s">
        <v>505</v>
      </c>
      <c r="I130" s="52" t="s">
        <v>504</v>
      </c>
      <c r="J130" s="52" t="s">
        <v>173</v>
      </c>
      <c r="K130" s="52" t="s">
        <v>931</v>
      </c>
      <c r="L130" s="53" t="s">
        <v>282</v>
      </c>
      <c r="M130" s="13">
        <v>307</v>
      </c>
      <c r="N130" s="14">
        <f t="shared" si="43"/>
        <v>0.841095890410959</v>
      </c>
      <c r="O130" s="15">
        <v>4200</v>
      </c>
      <c r="P130" s="15">
        <f t="shared" si="57"/>
        <v>1289400</v>
      </c>
      <c r="Q130" s="16">
        <f>IFERROR(VLOOKUP(G130,SCENARIOS!$A$13:$E$18,2,0),0.025)</f>
        <v>0.04</v>
      </c>
      <c r="R130" s="57">
        <f>IFERROR(VLOOKUP(L130,INPUTS!$A$107:$B$120,2,0),0.0082)</f>
        <v>0.0042</v>
      </c>
      <c r="S130" s="52">
        <f t="shared" si="58"/>
        <v>17.64</v>
      </c>
      <c r="T130" s="15">
        <f t="shared" si="59"/>
        <v>5415.48</v>
      </c>
      <c r="U130" s="15">
        <f>T130/INPUTS!$B$7*1000</f>
        <v>6769350</v>
      </c>
      <c r="V130" s="15">
        <f>T130*INPUTS!$B$6</f>
        <v>17112.9168</v>
      </c>
      <c r="W130" s="54" t="s">
        <v>396</v>
      </c>
      <c r="X130" s="54" t="s">
        <v>396</v>
      </c>
      <c r="Y130" s="58">
        <f>IFERROR(VLOOKUP(E130,INPUTS!$A$44:$B$103,2,0),0)</f>
        <v>0</v>
      </c>
      <c r="Z130" s="15">
        <f t="shared" si="42"/>
        <v>0</v>
      </c>
      <c r="AA130" s="20">
        <f>IFERROR(VLOOKUP(E130,INPUTS!$A$44:$C$103,3,0),SCENARIOS!$J$23)</f>
        <v>0</v>
      </c>
      <c r="AB130" s="15">
        <f t="shared" si="44"/>
        <v>0</v>
      </c>
      <c r="AC130" s="20">
        <f>IFERROR(VLOOKUP($E130,INPUTS!$A$44:$G$103,4,0),SCENARIOS!$K$23)</f>
        <v>0</v>
      </c>
      <c r="AD130" s="15">
        <f t="shared" si="45"/>
        <v>0</v>
      </c>
      <c r="AE130" s="20">
        <f>IFERROR(VLOOKUP($E130,INPUTS!$A$44:$G$103,5,0),SCENARIOS!$L$23)</f>
        <v>0</v>
      </c>
      <c r="AF130" s="15">
        <f t="shared" si="46"/>
        <v>0</v>
      </c>
      <c r="AG130" s="20">
        <f>IFERROR(VLOOKUP($E130,INPUTS!$A$44:$G$103,6,0),SCENARIOS!$M$23)</f>
        <v>0</v>
      </c>
      <c r="AH130" s="15">
        <f t="shared" si="47"/>
        <v>0</v>
      </c>
      <c r="AI130" s="20">
        <f>IFERROR(VLOOKUP($E130,INPUTS!$A$44:$G$103,7,0),SCENARIOS!$N$23)</f>
        <v>0</v>
      </c>
      <c r="AJ130" s="15">
        <f t="shared" si="48"/>
        <v>0</v>
      </c>
      <c r="AL130" t="str">
        <f t="shared" si="49"/>
        <v>N</v>
      </c>
      <c r="AM130" s="21">
        <f t="shared" si="50"/>
        <v>14436.7833364435</v>
      </c>
      <c r="BN130" s="34"/>
    </row>
    <row r="131" ht="15" customHeight="1" spans="1:75">
      <c r="A131" s="24" t="s">
        <v>1066</v>
      </c>
      <c r="B131" s="52" t="s">
        <v>550</v>
      </c>
      <c r="C131" s="52" t="s">
        <v>551</v>
      </c>
      <c r="D131" s="52" t="s">
        <v>929</v>
      </c>
      <c r="E131" s="10" t="s">
        <v>552</v>
      </c>
      <c r="F131" s="52" t="s">
        <v>548</v>
      </c>
      <c r="G131" s="52" t="s">
        <v>173</v>
      </c>
      <c r="H131" s="52" t="s">
        <v>242</v>
      </c>
      <c r="I131" s="52" t="s">
        <v>421</v>
      </c>
      <c r="J131" s="52" t="s">
        <v>173</v>
      </c>
      <c r="K131" s="52" t="s">
        <v>931</v>
      </c>
      <c r="L131" s="53" t="s">
        <v>282</v>
      </c>
      <c r="M131" s="13">
        <v>922</v>
      </c>
      <c r="N131" s="14">
        <f t="shared" si="43"/>
        <v>2.52602739726027</v>
      </c>
      <c r="O131" s="15">
        <v>1150</v>
      </c>
      <c r="P131" s="15">
        <f t="shared" si="57"/>
        <v>1060300</v>
      </c>
      <c r="Q131" s="16">
        <f>IFERROR(VLOOKUP(G131,SCENARIOS!$A$13:$E$18,2,0),0.025)</f>
        <v>0.04</v>
      </c>
      <c r="R131" s="57">
        <f>IFERROR(VLOOKUP(L131,INPUTS!$A$107:$B$120,2,0),0.0082)</f>
        <v>0.0042</v>
      </c>
      <c r="S131" s="52">
        <f t="shared" si="58"/>
        <v>4.83</v>
      </c>
      <c r="T131" s="15">
        <f t="shared" si="59"/>
        <v>4453.26</v>
      </c>
      <c r="U131" s="15">
        <f>T131/INPUTS!$B$7*1000</f>
        <v>5566575</v>
      </c>
      <c r="V131" s="15">
        <f>T131*INPUTS!$B$6</f>
        <v>14072.3016</v>
      </c>
      <c r="W131" s="54" t="s">
        <v>396</v>
      </c>
      <c r="X131" s="54" t="s">
        <v>396</v>
      </c>
      <c r="Y131" s="58">
        <f>IFERROR(VLOOKUP(E131,INPUTS!$A$44:$B$103,2,0),0)</f>
        <v>0</v>
      </c>
      <c r="Z131" s="15">
        <f t="shared" si="42"/>
        <v>0</v>
      </c>
      <c r="AA131" s="20">
        <f>IFERROR(VLOOKUP(E131,INPUTS!$A$44:$C$103,3,0),SCENARIOS!$J$23)</f>
        <v>0</v>
      </c>
      <c r="AB131" s="15">
        <f t="shared" si="44"/>
        <v>0</v>
      </c>
      <c r="AC131" s="20">
        <f>IFERROR(VLOOKUP($E131,INPUTS!$A$44:$G$103,4,0),SCENARIOS!$K$23)</f>
        <v>0</v>
      </c>
      <c r="AD131" s="15">
        <f t="shared" si="45"/>
        <v>0</v>
      </c>
      <c r="AE131" s="20">
        <f>IFERROR(VLOOKUP($E131,INPUTS!$A$44:$G$103,5,0),SCENARIOS!$L$23)</f>
        <v>0</v>
      </c>
      <c r="AF131" s="15">
        <f t="shared" si="46"/>
        <v>0</v>
      </c>
      <c r="AG131" s="20">
        <f>IFERROR(VLOOKUP($E131,INPUTS!$A$44:$G$103,6,0),SCENARIOS!$M$23)</f>
        <v>0</v>
      </c>
      <c r="AH131" s="15">
        <f t="shared" si="47"/>
        <v>0</v>
      </c>
      <c r="AI131" s="20">
        <f>IFERROR(VLOOKUP($E131,INPUTS!$A$44:$G$103,7,0),SCENARIOS!$N$23)</f>
        <v>0</v>
      </c>
      <c r="AJ131" s="15">
        <f t="shared" si="48"/>
        <v>0</v>
      </c>
      <c r="AL131" t="str">
        <f t="shared" si="49"/>
        <v>N</v>
      </c>
      <c r="AM131" s="21">
        <f t="shared" si="50"/>
        <v>11871.6623015597</v>
      </c>
      <c r="BC131" s="2" t="s">
        <v>965</v>
      </c>
      <c r="BM131" s="2" t="s">
        <v>965</v>
      </c>
    </row>
    <row r="132" ht="15" customHeight="1" spans="1:75">
      <c r="A132" s="6" t="s">
        <v>1067</v>
      </c>
      <c r="B132" s="52" t="s">
        <v>553</v>
      </c>
      <c r="C132" s="52" t="s">
        <v>554</v>
      </c>
      <c r="D132" s="52" t="s">
        <v>929</v>
      </c>
      <c r="E132" s="10" t="s">
        <v>556</v>
      </c>
      <c r="F132" s="52" t="s">
        <v>555</v>
      </c>
      <c r="G132" s="52" t="s">
        <v>173</v>
      </c>
      <c r="H132" s="52" t="s">
        <v>234</v>
      </c>
      <c r="I132" s="52" t="s">
        <v>424</v>
      </c>
      <c r="J132" s="52" t="s">
        <v>173</v>
      </c>
      <c r="K132" s="52" t="s">
        <v>931</v>
      </c>
      <c r="L132" s="53" t="s">
        <v>293</v>
      </c>
      <c r="M132" s="13">
        <v>1790</v>
      </c>
      <c r="N132" s="14">
        <f t="shared" si="43"/>
        <v>4.9041095890411</v>
      </c>
      <c r="O132" s="15">
        <v>3000</v>
      </c>
      <c r="P132" s="15">
        <f t="shared" si="57"/>
        <v>5370000</v>
      </c>
      <c r="Q132" s="16">
        <f>IFERROR(VLOOKUP(G132,SCENARIOS!$A$13:$E$18,2,0),0.025)</f>
        <v>0.04</v>
      </c>
      <c r="R132" s="57">
        <f>IFERROR(VLOOKUP(L132,INPUTS!$A$107:$B$120,2,0),0.0082)</f>
        <v>0.0079</v>
      </c>
      <c r="S132" s="52">
        <f t="shared" si="58"/>
        <v>23.7</v>
      </c>
      <c r="T132" s="15">
        <f t="shared" si="59"/>
        <v>42423</v>
      </c>
      <c r="U132" s="15">
        <f>T132/INPUTS!$B$7*1000</f>
        <v>53028750</v>
      </c>
      <c r="V132" s="15">
        <f>T132*INPUTS!$B$6</f>
        <v>134056.68</v>
      </c>
      <c r="W132" s="54" t="s">
        <v>396</v>
      </c>
      <c r="X132" s="54" t="s">
        <v>396</v>
      </c>
      <c r="Y132" s="58">
        <f>IFERROR(VLOOKUP(E132,INPUTS!$A$44:$B$103,2,0),0)</f>
        <v>0</v>
      </c>
      <c r="Z132" s="15">
        <f t="shared" ref="Z132:Z195" si="62">T132*Y132</f>
        <v>0</v>
      </c>
      <c r="AA132" s="20">
        <f>IFERROR(VLOOKUP(E132,INPUTS!$A$44:$C$103,3,0),SCENARIOS!$J$23)</f>
        <v>0</v>
      </c>
      <c r="AB132" s="15">
        <f t="shared" si="44"/>
        <v>0</v>
      </c>
      <c r="AC132" s="20">
        <f>IFERROR(VLOOKUP($E132,INPUTS!$A$44:$G$103,4,0),SCENARIOS!$K$23)</f>
        <v>0</v>
      </c>
      <c r="AD132" s="15">
        <f t="shared" si="45"/>
        <v>0</v>
      </c>
      <c r="AE132" s="20">
        <f>IFERROR(VLOOKUP($E132,INPUTS!$A$44:$G$103,5,0),SCENARIOS!$L$23)</f>
        <v>0</v>
      </c>
      <c r="AF132" s="15">
        <f t="shared" si="46"/>
        <v>0</v>
      </c>
      <c r="AG132" s="20">
        <f>IFERROR(VLOOKUP($E132,INPUTS!$A$44:$G$103,6,0),SCENARIOS!$M$23)</f>
        <v>0</v>
      </c>
      <c r="AH132" s="15">
        <f t="shared" si="47"/>
        <v>0</v>
      </c>
      <c r="AI132" s="20">
        <f>IFERROR(VLOOKUP($E132,INPUTS!$A$44:$G$103,7,0),SCENARIOS!$N$23)</f>
        <v>0</v>
      </c>
      <c r="AJ132" s="15">
        <f t="shared" si="48"/>
        <v>0</v>
      </c>
      <c r="AL132" t="str">
        <f t="shared" si="49"/>
        <v>N</v>
      </c>
      <c r="AM132" s="21">
        <f t="shared" si="50"/>
        <v>113092.774690691</v>
      </c>
      <c r="BD132">
        <v>0</v>
      </c>
      <c r="BE132">
        <f>BD132+5</f>
        <v>5</v>
      </c>
      <c r="BF132">
        <f t="shared" ref="BF132:BI132" si="63">BE132+5</f>
        <v>10</v>
      </c>
      <c r="BG132">
        <f t="shared" si="63"/>
        <v>15</v>
      </c>
      <c r="BH132">
        <f t="shared" si="63"/>
        <v>20</v>
      </c>
      <c r="BI132">
        <f t="shared" si="63"/>
        <v>25</v>
      </c>
      <c r="BN132">
        <v>0</v>
      </c>
      <c r="BO132">
        <f>BN132+5</f>
        <v>5</v>
      </c>
      <c r="BP132">
        <f t="shared" ref="BP132:BS132" si="64">BO132+5</f>
        <v>10</v>
      </c>
      <c r="BQ132">
        <f t="shared" si="64"/>
        <v>15</v>
      </c>
      <c r="BR132">
        <f t="shared" si="64"/>
        <v>20</v>
      </c>
      <c r="BS132">
        <f t="shared" si="64"/>
        <v>25</v>
      </c>
    </row>
    <row r="133" ht="15" customHeight="1" spans="1:75">
      <c r="A133" s="24" t="s">
        <v>1068</v>
      </c>
      <c r="B133" s="52" t="s">
        <v>553</v>
      </c>
      <c r="C133" s="52" t="s">
        <v>554</v>
      </c>
      <c r="D133" s="52" t="s">
        <v>929</v>
      </c>
      <c r="E133" s="10" t="s">
        <v>556</v>
      </c>
      <c r="F133" s="52" t="s">
        <v>555</v>
      </c>
      <c r="G133" s="52" t="s">
        <v>173</v>
      </c>
      <c r="H133" s="52" t="s">
        <v>248</v>
      </c>
      <c r="I133" s="52" t="s">
        <v>930</v>
      </c>
      <c r="J133" s="52" t="s">
        <v>169</v>
      </c>
      <c r="K133" s="52" t="s">
        <v>931</v>
      </c>
      <c r="L133" s="53" t="s">
        <v>295</v>
      </c>
      <c r="M133" s="13">
        <v>447</v>
      </c>
      <c r="N133" s="14">
        <f t="shared" ref="N133:N196" si="65">M133/365</f>
        <v>1.22465753424658</v>
      </c>
      <c r="O133" s="15">
        <v>11600</v>
      </c>
      <c r="P133" s="15">
        <f t="shared" si="57"/>
        <v>5185200</v>
      </c>
      <c r="Q133" s="16">
        <f>IFERROR(VLOOKUP(G133,SCENARIOS!$A$13:$E$18,2,0),0.025)</f>
        <v>0.04</v>
      </c>
      <c r="R133" s="57">
        <f>IFERROR(VLOOKUP(L133,INPUTS!$A$107:$B$120,2,0),0.0082)</f>
        <v>0.0089</v>
      </c>
      <c r="S133" s="52">
        <f t="shared" si="58"/>
        <v>103.24</v>
      </c>
      <c r="T133" s="15">
        <f t="shared" si="59"/>
        <v>46148.28</v>
      </c>
      <c r="U133" s="15">
        <f>T133/INPUTS!$B$7*1000</f>
        <v>57685350</v>
      </c>
      <c r="V133" s="15">
        <f>T133*INPUTS!$B$6</f>
        <v>145828.5648</v>
      </c>
      <c r="W133" s="54" t="s">
        <v>396</v>
      </c>
      <c r="X133" s="54" t="s">
        <v>396</v>
      </c>
      <c r="Y133" s="58">
        <f>IFERROR(VLOOKUP(E133,INPUTS!$A$44:$B$103,2,0),0)</f>
        <v>0</v>
      </c>
      <c r="Z133" s="15">
        <f t="shared" si="62"/>
        <v>0</v>
      </c>
      <c r="AA133" s="20">
        <f>IFERROR(VLOOKUP(E133,INPUTS!$A$44:$C$103,3,0),SCENARIOS!$J$23)</f>
        <v>0</v>
      </c>
      <c r="AB133" s="15">
        <f t="shared" ref="AB133:AB196" si="66">$T133*AA133*(1+$Q133)^AB$2</f>
        <v>0</v>
      </c>
      <c r="AC133" s="20">
        <f>IFERROR(VLOOKUP($E133,INPUTS!$A$44:$G$103,4,0),SCENARIOS!$K$23)</f>
        <v>0</v>
      </c>
      <c r="AD133" s="15">
        <f t="shared" ref="AD133:AD196" si="67">$T133*AC133*(1+$Q133)^AD$2</f>
        <v>0</v>
      </c>
      <c r="AE133" s="20">
        <f>IFERROR(VLOOKUP($E133,INPUTS!$A$44:$G$103,5,0),SCENARIOS!$L$23)</f>
        <v>0</v>
      </c>
      <c r="AF133" s="15">
        <f t="shared" ref="AF133:AF196" si="68">$T133*AE133*(1+$Q133)^AF$2</f>
        <v>0</v>
      </c>
      <c r="AG133" s="20">
        <f>IFERROR(VLOOKUP($E133,INPUTS!$A$44:$G$103,6,0),SCENARIOS!$M$23)</f>
        <v>0</v>
      </c>
      <c r="AH133" s="15">
        <f t="shared" ref="AH133:AH196" si="69">$T133*AG133*(1+$Q133)^AH$2</f>
        <v>0</v>
      </c>
      <c r="AI133" s="20">
        <f>IFERROR(VLOOKUP($E133,INPUTS!$A$44:$G$103,7,0),SCENARIOS!$N$23)</f>
        <v>0</v>
      </c>
      <c r="AJ133" s="15">
        <f t="shared" ref="AJ133:AJ196" si="70">$T133*AI133*(1+$Q133)^AJ$2</f>
        <v>0</v>
      </c>
      <c r="AL133" t="str">
        <f t="shared" ref="AL133:AL196" si="71">IF(H133="MULTI","MULTI",IF(COUNTIFS($E$4:$E$1277,H133,$H$4:$H$1277,E133)&gt;0,"Y","N"))</f>
        <v>N</v>
      </c>
      <c r="AM133" s="21">
        <f t="shared" ref="AM133:AM196" si="72">T133*((1+Q133)^25)</f>
        <v>123023.761459654</v>
      </c>
      <c r="BA133" s="34"/>
      <c r="BD133" s="2" t="s">
        <v>332</v>
      </c>
      <c r="BE133" s="2" t="s">
        <v>337</v>
      </c>
      <c r="BF133" s="2" t="s">
        <v>338</v>
      </c>
      <c r="BG133" s="2" t="s">
        <v>339</v>
      </c>
      <c r="BH133" s="2" t="s">
        <v>968</v>
      </c>
      <c r="BI133" s="2" t="s">
        <v>340</v>
      </c>
      <c r="BJ133" s="60" t="s">
        <v>1069</v>
      </c>
      <c r="BK133" s="61"/>
      <c r="BN133" s="2" t="s">
        <v>332</v>
      </c>
      <c r="BO133" s="2" t="s">
        <v>337</v>
      </c>
      <c r="BP133" s="2" t="s">
        <v>338</v>
      </c>
      <c r="BQ133" s="2" t="s">
        <v>339</v>
      </c>
      <c r="BR133" s="2" t="s">
        <v>968</v>
      </c>
      <c r="BS133" s="2" t="s">
        <v>340</v>
      </c>
      <c r="BV133" s="2" t="s">
        <v>2314</v>
      </c>
      <c r="BW133" s="2" t="s">
        <v>2315</v>
      </c>
    </row>
    <row r="134" ht="15" customHeight="1" spans="1:75">
      <c r="A134" s="6" t="s">
        <v>1070</v>
      </c>
      <c r="B134" s="52" t="s">
        <v>553</v>
      </c>
      <c r="C134" s="52" t="s">
        <v>554</v>
      </c>
      <c r="D134" s="52" t="s">
        <v>929</v>
      </c>
      <c r="E134" s="10" t="s">
        <v>556</v>
      </c>
      <c r="F134" s="52" t="s">
        <v>555</v>
      </c>
      <c r="G134" s="52" t="s">
        <v>173</v>
      </c>
      <c r="H134" s="52" t="s">
        <v>224</v>
      </c>
      <c r="I134" s="52" t="s">
        <v>938</v>
      </c>
      <c r="J134" s="52" t="s">
        <v>165</v>
      </c>
      <c r="K134" s="52" t="s">
        <v>931</v>
      </c>
      <c r="L134" s="53" t="s">
        <v>295</v>
      </c>
      <c r="M134" s="13">
        <v>447</v>
      </c>
      <c r="N134" s="14">
        <f t="shared" si="65"/>
        <v>1.22465753424658</v>
      </c>
      <c r="O134" s="15">
        <v>10800</v>
      </c>
      <c r="P134" s="15">
        <f t="shared" si="57"/>
        <v>4827600</v>
      </c>
      <c r="Q134" s="16">
        <f>IFERROR(VLOOKUP(G134,SCENARIOS!$A$13:$E$18,2,0),0.025)</f>
        <v>0.04</v>
      </c>
      <c r="R134" s="57">
        <f>IFERROR(VLOOKUP(L134,INPUTS!$A$107:$B$120,2,0),0.0082)</f>
        <v>0.0089</v>
      </c>
      <c r="S134" s="52">
        <f t="shared" si="58"/>
        <v>96.12</v>
      </c>
      <c r="T134" s="15">
        <f t="shared" si="59"/>
        <v>42965.64</v>
      </c>
      <c r="U134" s="15">
        <f>T134/INPUTS!$B$7*1000</f>
        <v>53707050</v>
      </c>
      <c r="V134" s="15">
        <f>T134*INPUTS!$B$6</f>
        <v>135771.4224</v>
      </c>
      <c r="W134" s="54" t="s">
        <v>396</v>
      </c>
      <c r="X134" s="54" t="s">
        <v>396</v>
      </c>
      <c r="Y134" s="58">
        <f>IFERROR(VLOOKUP(E134,INPUTS!$A$44:$B$103,2,0),0)</f>
        <v>0</v>
      </c>
      <c r="Z134" s="15">
        <f t="shared" si="62"/>
        <v>0</v>
      </c>
      <c r="AA134" s="20">
        <f>IFERROR(VLOOKUP(E134,INPUTS!$A$44:$C$103,3,0),SCENARIOS!$J$23)</f>
        <v>0</v>
      </c>
      <c r="AB134" s="15">
        <f t="shared" si="66"/>
        <v>0</v>
      </c>
      <c r="AC134" s="20">
        <f>IFERROR(VLOOKUP($E134,INPUTS!$A$44:$G$103,4,0),SCENARIOS!$K$23)</f>
        <v>0</v>
      </c>
      <c r="AD134" s="15">
        <f t="shared" si="67"/>
        <v>0</v>
      </c>
      <c r="AE134" s="20">
        <f>IFERROR(VLOOKUP($E134,INPUTS!$A$44:$G$103,5,0),SCENARIOS!$L$23)</f>
        <v>0</v>
      </c>
      <c r="AF134" s="15">
        <f t="shared" si="68"/>
        <v>0</v>
      </c>
      <c r="AG134" s="20">
        <f>IFERROR(VLOOKUP($E134,INPUTS!$A$44:$G$103,6,0),SCENARIOS!$M$23)</f>
        <v>0</v>
      </c>
      <c r="AH134" s="15">
        <f t="shared" si="69"/>
        <v>0</v>
      </c>
      <c r="AI134" s="20">
        <f>IFERROR(VLOOKUP($E134,INPUTS!$A$44:$G$103,7,0),SCENARIOS!$N$23)</f>
        <v>0</v>
      </c>
      <c r="AJ134" s="15">
        <f t="shared" si="70"/>
        <v>0</v>
      </c>
      <c r="AL134" t="str">
        <f t="shared" si="71"/>
        <v>N</v>
      </c>
      <c r="AM134" s="21">
        <f t="shared" si="72"/>
        <v>114539.364117609</v>
      </c>
      <c r="BA134" s="34"/>
      <c r="BB134" s="2"/>
      <c r="BC134" s="2" t="str" cm="1">
        <f t="array" ref="BC134:BC255">_xlfn._xlws.SORT(_xlfn.UNIQUE(E$4:E$1277))</f>
        <v>ABU</v>
      </c>
      <c r="BD134" s="15">
        <f>SUMIF($E$4:$E$1277,$BC134,$T$4:$T$1277)*(1+INDEX($Q$4:$Q$1277,MATCH($BC134,$E$4:$E1277,0)))^BD$132</f>
        <v>2597154.84</v>
      </c>
      <c r="BE134" s="15">
        <f>SUMIF($E$4:$E$1277,$BC134,$T$4:$T$1277)*(1+INDEX($Q$4:$Q$1277,MATCH($BC134,$E$4:$E1277,0)))^BE$132</f>
        <v>3236527.45089639</v>
      </c>
      <c r="BF134" s="15">
        <f>SUMIF($E$4:$E$1277,$BC134,$T$4:$T$1277)*(1+INDEX($Q$4:$Q$1277,MATCH($BC134,$E$4:$E1277,0)))^BF$132</f>
        <v>4033302.05002559</v>
      </c>
      <c r="BG134" s="15">
        <f>SUMIF($E$4:$E$1277,$BC134,$T$4:$T$1277)*(1+INDEX($Q$4:$Q$1277,MATCH($BC134,$E$4:$E1277,0)))^BG$132</f>
        <v>5026228.16384121</v>
      </c>
      <c r="BH134" s="15">
        <f>SUMIF($E$4:$E$1277,$BC134,$T$4:$T$1277)*(1+INDEX($Q$4:$Q$1277,MATCH($BC134,$E$4:$E1277,0)))^BH$132</f>
        <v>6263594.75230234</v>
      </c>
      <c r="BI134" s="15">
        <f>SUMIF($E$4:$E$1277,$BC134,$T$4:$T$1277)*(1+INDEX($Q$4:$Q$1277,MATCH($BC134,$E$4:$E1277,0)))^BI$132</f>
        <v>7805578.64509807</v>
      </c>
      <c r="BJ134" s="62">
        <f>SUMIF($E$4:$E$1277,$BC134,$AM$4:$AM$1277)</f>
        <v>7805578.64509807</v>
      </c>
      <c r="BK134" s="63" t="str">
        <f>IF(BJ134=BI134,"Y","N")</f>
        <v>Y</v>
      </c>
      <c r="BL134" s="15"/>
      <c r="BM134" s="2" t="str" cm="1">
        <f t="array" ref="BM134:BM193">_xlfn._xlws.SORT(_xlfn.UNIQUE(F$4:F$1277))</f>
        <v>Argentina</v>
      </c>
      <c r="BN134" s="15">
        <f>SUMIF($F$4:$F$1277,$BM134,$T$4:$T$1277)*(1+INDEX($Q$4:$Q$1277,MATCH($BM134,$F$4:$F1277,0)))^BN$132</f>
        <v>960087.18</v>
      </c>
      <c r="BO134" s="15">
        <f>SUMIF($F$4:$F$1277,$BM134,$T$4:$T$1277)*(1+INDEX($Q$4:$Q$1277,MATCH($BM134,$F$4:$F1277,0)))^BO$132</f>
        <v>1140282.39591313</v>
      </c>
      <c r="BP134" s="15">
        <f>SUMIF($F$4:$F$1277,$BM134,$T$4:$T$1277)*(1+INDEX($Q$4:$Q$1277,MATCH($BM134,$F$4:$F1277,0)))^BP$132</f>
        <v>1354297.78619623</v>
      </c>
      <c r="BQ134" s="15">
        <f>SUMIF($F$4:$F$1277,$BM134,$T$4:$T$1277)*(1+INDEX($Q$4:$Q$1277,MATCH($BM134,$F$4:$F1277,0)))^BQ$132</f>
        <v>1608480.93443314</v>
      </c>
      <c r="BR134" s="15">
        <f>SUMIF($F$4:$F$1277,$BM134,$T$4:$T$1277)*(1+INDEX($Q$4:$Q$1277,MATCH($BM134,$F$4:$F1277,0)))^BR$132</f>
        <v>1910370.77872033</v>
      </c>
      <c r="BS134" s="15">
        <f>SUMIF($F$4:$F$1277,$BM134,$T$4:$T$1277)*(1+INDEX($Q$4:$Q$1277,MATCH($BM134,$F$4:$F1277,0)))^BS$132</f>
        <v>2268921.21259409</v>
      </c>
      <c r="BV134" s="15" t="e">
        <f>SUMIF(#REF!,BM134,#REF!)*1000</f>
        <v>#REF!</v>
      </c>
      <c r="BW134" s="66">
        <f>IFERROR(BN134/BV134-1,0)</f>
        <v>0</v>
      </c>
    </row>
    <row r="135" ht="15" customHeight="1" spans="1:75">
      <c r="A135" s="24" t="s">
        <v>1071</v>
      </c>
      <c r="B135" s="52" t="s">
        <v>502</v>
      </c>
      <c r="C135" s="52" t="s">
        <v>503</v>
      </c>
      <c r="D135" s="52" t="s">
        <v>929</v>
      </c>
      <c r="E135" s="10" t="s">
        <v>505</v>
      </c>
      <c r="F135" s="52" t="s">
        <v>504</v>
      </c>
      <c r="G135" s="52" t="s">
        <v>173</v>
      </c>
      <c r="H135" s="52" t="s">
        <v>245</v>
      </c>
      <c r="I135" s="52" t="s">
        <v>930</v>
      </c>
      <c r="J135" s="52" t="s">
        <v>169</v>
      </c>
      <c r="K135" s="52" t="s">
        <v>931</v>
      </c>
      <c r="L135" s="53" t="s">
        <v>300</v>
      </c>
      <c r="M135" s="13">
        <v>4520</v>
      </c>
      <c r="N135" s="14">
        <f t="shared" si="65"/>
        <v>12.3835616438356</v>
      </c>
      <c r="O135" s="15">
        <v>11100</v>
      </c>
      <c r="P135" s="15">
        <f t="shared" si="57"/>
        <v>50172000</v>
      </c>
      <c r="Q135" s="16">
        <f>IFERROR(VLOOKUP(G135,SCENARIOS!$A$13:$E$18,2,0),0.025)</f>
        <v>0.04</v>
      </c>
      <c r="R135" s="57">
        <f>IFERROR(VLOOKUP(L135,INPUTS!$A$107:$B$120,2,0),0.0082)</f>
        <v>0.01</v>
      </c>
      <c r="S135" s="52">
        <f t="shared" si="58"/>
        <v>111</v>
      </c>
      <c r="T135" s="15">
        <f t="shared" si="59"/>
        <v>501720</v>
      </c>
      <c r="U135" s="15">
        <f>T135/INPUTS!$B$7*1000</f>
        <v>627150000</v>
      </c>
      <c r="V135" s="15">
        <f>T135*INPUTS!$B$6</f>
        <v>1585435.2</v>
      </c>
      <c r="W135" s="54" t="s">
        <v>396</v>
      </c>
      <c r="X135" s="54" t="s">
        <v>396</v>
      </c>
      <c r="Y135" s="58">
        <f>IFERROR(VLOOKUP(E135,INPUTS!$A$44:$B$103,2,0),0)</f>
        <v>0</v>
      </c>
      <c r="Z135" s="15">
        <f t="shared" si="62"/>
        <v>0</v>
      </c>
      <c r="AA135" s="20">
        <f>IFERROR(VLOOKUP(E135,INPUTS!$A$44:$C$103,3,0),SCENARIOS!$J$23)</f>
        <v>0</v>
      </c>
      <c r="AB135" s="15">
        <f t="shared" si="66"/>
        <v>0</v>
      </c>
      <c r="AC135" s="20">
        <f>IFERROR(VLOOKUP($E135,INPUTS!$A$44:$G$103,4,0),SCENARIOS!$K$23)</f>
        <v>0</v>
      </c>
      <c r="AD135" s="15">
        <f t="shared" si="67"/>
        <v>0</v>
      </c>
      <c r="AE135" s="20">
        <f>IFERROR(VLOOKUP($E135,INPUTS!$A$44:$G$103,5,0),SCENARIOS!$L$23)</f>
        <v>0</v>
      </c>
      <c r="AF135" s="15">
        <f t="shared" si="68"/>
        <v>0</v>
      </c>
      <c r="AG135" s="20">
        <f>IFERROR(VLOOKUP($E135,INPUTS!$A$44:$G$103,6,0),SCENARIOS!$M$23)</f>
        <v>0</v>
      </c>
      <c r="AH135" s="15">
        <f t="shared" si="69"/>
        <v>0</v>
      </c>
      <c r="AI135" s="20">
        <f>IFERROR(VLOOKUP($E135,INPUTS!$A$44:$G$103,7,0),SCENARIOS!$N$23)</f>
        <v>0</v>
      </c>
      <c r="AJ135" s="15">
        <f t="shared" si="70"/>
        <v>0</v>
      </c>
      <c r="AL135" t="str">
        <f t="shared" si="71"/>
        <v>N</v>
      </c>
      <c r="AM135" s="21">
        <f t="shared" si="72"/>
        <v>1337503.40423387</v>
      </c>
      <c r="BB135" s="2"/>
      <c r="BC135" s="2" t="str">
        <v>ADD</v>
      </c>
      <c r="BD135" s="15">
        <f>SUMIF($E$4:$E$1277,$BC135,$T$4:$T$1277)*(1+INDEX($Q$4:$Q$1277,MATCH($BC135,$E$4:$E1278,0)))^BD$132</f>
        <v>1105067.251</v>
      </c>
      <c r="BE135" s="15">
        <f>SUMIF($E$4:$E$1277,$BC135,$T$4:$T$1277)*(1+INDEX($Q$4:$Q$1277,MATCH($BC135,$E$4:$E1278,0)))^BE$132</f>
        <v>1281075.81444227</v>
      </c>
      <c r="BF135" s="15">
        <f>SUMIF($E$4:$E$1277,$BC135,$T$4:$T$1277)*(1+INDEX($Q$4:$Q$1277,MATCH($BC135,$E$4:$E1278,0)))^BF$132</f>
        <v>1485117.97889568</v>
      </c>
      <c r="BG135" s="15">
        <f>SUMIF($E$4:$E$1277,$BC135,$T$4:$T$1277)*(1+INDEX($Q$4:$Q$1277,MATCH($BC135,$E$4:$E1278,0)))^BG$132</f>
        <v>1721658.77021058</v>
      </c>
      <c r="BH135" s="15">
        <f>SUMIF($E$4:$E$1277,$BC135,$T$4:$T$1277)*(1+INDEX($Q$4:$Q$1277,MATCH($BC135,$E$4:$E1278,0)))^BH$132</f>
        <v>1995874.37709634</v>
      </c>
      <c r="BI135" s="15">
        <f>SUMIF($E$4:$E$1277,$BC135,$T$4:$T$1277)*(1+INDEX($Q$4:$Q$1277,MATCH($BC135,$E$4:$E1278,0)))^BI$132</f>
        <v>2313765.42092745</v>
      </c>
      <c r="BJ135" s="62">
        <f t="shared" ref="BJ135:BJ198" si="73">SUMIF($E$4:$E$1277,$BC135,$AM$4:$AM$1277)</f>
        <v>2313765.42092745</v>
      </c>
      <c r="BK135" s="63" t="str">
        <f t="shared" ref="BK135:BK198" si="74">IF(BJ135=BI135,"Y","N")</f>
        <v>Y</v>
      </c>
      <c r="BL135" s="15"/>
      <c r="BM135" s="2" t="str">
        <v>Australia</v>
      </c>
      <c r="BN135" s="15">
        <f>SUMIF($F$4:$F$1277,$BM135,$T$4:$T$1277)*(1+INDEX($Q$4:$Q$1277,MATCH($BM135,$F$4:$F1278,0)))^BN$132</f>
        <v>3022815.26</v>
      </c>
      <c r="BO135" s="15">
        <f>SUMIF($F$4:$F$1277,$BM135,$T$4:$T$1277)*(1+INDEX($Q$4:$Q$1277,MATCH($BM135,$F$4:$F1278,0)))^BO$132</f>
        <v>3677716.95949801</v>
      </c>
      <c r="BP135" s="15">
        <f>SUMIF($F$4:$F$1277,$BM135,$T$4:$T$1277)*(1+INDEX($Q$4:$Q$1277,MATCH($BM135,$F$4:$F1278,0)))^BP$132</f>
        <v>4474505.01297896</v>
      </c>
      <c r="BQ135" s="15">
        <f>SUMIF($F$4:$F$1277,$BM135,$T$4:$T$1277)*(1+INDEX($Q$4:$Q$1277,MATCH($BM135,$F$4:$F1278,0)))^BQ$132</f>
        <v>5443919.5108442</v>
      </c>
      <c r="BR135" s="15">
        <f>SUMIF($F$4:$F$1277,$BM135,$T$4:$T$1277)*(1+INDEX($Q$4:$Q$1277,MATCH($BM135,$F$4:$F1278,0)))^BR$132</f>
        <v>6623360.47330059</v>
      </c>
      <c r="BS135" s="15">
        <f>SUMIF($F$4:$F$1277,$BM135,$T$4:$T$1277)*(1+INDEX($Q$4:$Q$1277,MATCH($BM135,$F$4:$F1278,0)))^BS$132</f>
        <v>8058330.7434826</v>
      </c>
      <c r="BV135" s="15" t="e">
        <f>SUMIF(#REF!,BM135,#REF!)*1000</f>
        <v>#REF!</v>
      </c>
      <c r="BW135" s="66">
        <f t="shared" ref="BW135:BW193" si="75">IFERROR(BN135/BV135-1,0)</f>
        <v>0</v>
      </c>
    </row>
    <row r="136" ht="15" customHeight="1" spans="1:75">
      <c r="A136" s="6" t="s">
        <v>1072</v>
      </c>
      <c r="B136" s="52" t="s">
        <v>502</v>
      </c>
      <c r="C136" s="52" t="s">
        <v>503</v>
      </c>
      <c r="D136" s="52" t="s">
        <v>929</v>
      </c>
      <c r="E136" s="10" t="s">
        <v>505</v>
      </c>
      <c r="F136" s="52" t="s">
        <v>504</v>
      </c>
      <c r="G136" s="52" t="s">
        <v>173</v>
      </c>
      <c r="H136" s="52" t="s">
        <v>224</v>
      </c>
      <c r="I136" s="52" t="s">
        <v>938</v>
      </c>
      <c r="J136" s="52" t="s">
        <v>165</v>
      </c>
      <c r="K136" s="52" t="s">
        <v>931</v>
      </c>
      <c r="L136" s="53" t="s">
        <v>297</v>
      </c>
      <c r="M136" s="13">
        <v>3014</v>
      </c>
      <c r="N136" s="14">
        <f t="shared" si="65"/>
        <v>8.25753424657534</v>
      </c>
      <c r="O136" s="15">
        <v>8800</v>
      </c>
      <c r="P136" s="15">
        <f t="shared" si="57"/>
        <v>26523200</v>
      </c>
      <c r="Q136" s="16">
        <f>IFERROR(VLOOKUP(G136,SCENARIOS!$A$13:$E$18,2,0),0.025)</f>
        <v>0.04</v>
      </c>
      <c r="R136" s="57">
        <f>IFERROR(VLOOKUP(L136,INPUTS!$A$107:$B$120,2,0),0.0082)</f>
        <v>0.0105</v>
      </c>
      <c r="S136" s="52">
        <f t="shared" si="58"/>
        <v>92.4</v>
      </c>
      <c r="T136" s="15">
        <f t="shared" si="59"/>
        <v>278493.6</v>
      </c>
      <c r="U136" s="15">
        <f>T136/INPUTS!$B$7*1000</f>
        <v>348117000</v>
      </c>
      <c r="V136" s="15">
        <f>T136*INPUTS!$B$6</f>
        <v>880039.776</v>
      </c>
      <c r="W136" s="54" t="s">
        <v>396</v>
      </c>
      <c r="X136" s="54" t="s">
        <v>396</v>
      </c>
      <c r="Y136" s="58">
        <f>IFERROR(VLOOKUP(E136,INPUTS!$A$44:$B$103,2,0),0)</f>
        <v>0</v>
      </c>
      <c r="Z136" s="15">
        <f t="shared" si="62"/>
        <v>0</v>
      </c>
      <c r="AA136" s="20">
        <f>IFERROR(VLOOKUP(E136,INPUTS!$A$44:$C$103,3,0),SCENARIOS!$J$23)</f>
        <v>0</v>
      </c>
      <c r="AB136" s="15">
        <f t="shared" si="66"/>
        <v>0</v>
      </c>
      <c r="AC136" s="20">
        <f>IFERROR(VLOOKUP($E136,INPUTS!$A$44:$G$103,4,0),SCENARIOS!$K$23)</f>
        <v>0</v>
      </c>
      <c r="AD136" s="15">
        <f t="shared" si="67"/>
        <v>0</v>
      </c>
      <c r="AE136" s="20">
        <f>IFERROR(VLOOKUP($E136,INPUTS!$A$44:$G$103,5,0),SCENARIOS!$L$23)</f>
        <v>0</v>
      </c>
      <c r="AF136" s="15">
        <f t="shared" si="68"/>
        <v>0</v>
      </c>
      <c r="AG136" s="20">
        <f>IFERROR(VLOOKUP($E136,INPUTS!$A$44:$G$103,6,0),SCENARIOS!$M$23)</f>
        <v>0</v>
      </c>
      <c r="AH136" s="15">
        <f t="shared" si="69"/>
        <v>0</v>
      </c>
      <c r="AI136" s="20">
        <f>IFERROR(VLOOKUP($E136,INPUTS!$A$44:$G$103,7,0),SCENARIOS!$N$23)</f>
        <v>0</v>
      </c>
      <c r="AJ136" s="15">
        <f t="shared" si="70"/>
        <v>0</v>
      </c>
      <c r="AL136" t="str">
        <f t="shared" si="71"/>
        <v>Y</v>
      </c>
      <c r="AM136" s="21">
        <f t="shared" si="72"/>
        <v>742418.356966726</v>
      </c>
      <c r="BB136" s="2"/>
      <c r="BC136" s="2" t="str">
        <v>AKL</v>
      </c>
      <c r="BD136" s="15">
        <f>SUMIF($E$4:$E$1277,$BC136,$T$4:$T$1277)*(1+INDEX($Q$4:$Q$1277,MATCH($BC136,$E$4:$E1279,0)))^BD$132</f>
        <v>918937.925</v>
      </c>
      <c r="BE136" s="15">
        <f>SUMIF($E$4:$E$1277,$BC136,$T$4:$T$1277)*(1+INDEX($Q$4:$Q$1277,MATCH($BC136,$E$4:$E1279,0)))^BE$132</f>
        <v>1118028.49357668</v>
      </c>
      <c r="BF136" s="15">
        <f>SUMIF($E$4:$E$1277,$BC136,$T$4:$T$1277)*(1+INDEX($Q$4:$Q$1277,MATCH($BC136,$E$4:$E1279,0)))^BF$132</f>
        <v>1360252.61167597</v>
      </c>
      <c r="BG136" s="15">
        <f>SUMIF($E$4:$E$1277,$BC136,$T$4:$T$1277)*(1+INDEX($Q$4:$Q$1277,MATCH($BC136,$E$4:$E1279,0)))^BG$132</f>
        <v>1654955.28799275</v>
      </c>
      <c r="BH136" s="15">
        <f>SUMIF($E$4:$E$1277,$BC136,$T$4:$T$1277)*(1+INDEX($Q$4:$Q$1277,MATCH($BC136,$E$4:$E1279,0)))^BH$132</f>
        <v>2013506.15447861</v>
      </c>
      <c r="BI136" s="15">
        <f>SUMIF($E$4:$E$1277,$BC136,$T$4:$T$1277)*(1+INDEX($Q$4:$Q$1277,MATCH($BC136,$E$4:$E1279,0)))^BI$132</f>
        <v>2449738.10684667</v>
      </c>
      <c r="BJ136" s="62">
        <f t="shared" si="73"/>
        <v>2449738.10684667</v>
      </c>
      <c r="BK136" s="63" t="str">
        <f t="shared" si="74"/>
        <v>Y</v>
      </c>
      <c r="BL136" s="15"/>
      <c r="BM136" s="2" t="str">
        <v>Austria</v>
      </c>
      <c r="BN136" s="15">
        <f>SUMIF($F$4:$F$1277,$BM136,$T$4:$T$1277)*(1+INDEX($Q$4:$Q$1277,MATCH($BM136,$F$4:$F1279,0)))^BN$132</f>
        <v>845786.42</v>
      </c>
      <c r="BO136" s="15">
        <f>SUMIF($F$4:$F$1277,$BM136,$T$4:$T$1277)*(1+INDEX($Q$4:$Q$1277,MATCH($BM136,$F$4:$F1279,0)))^BO$132</f>
        <v>956929.701939359</v>
      </c>
      <c r="BP136" s="15">
        <f>SUMIF($F$4:$F$1277,$BM136,$T$4:$T$1277)*(1+INDEX($Q$4:$Q$1277,MATCH($BM136,$F$4:$F1279,0)))^BP$132</f>
        <v>1082678.12393317</v>
      </c>
      <c r="BQ136" s="15">
        <f>SUMIF($F$4:$F$1277,$BM136,$T$4:$T$1277)*(1+INDEX($Q$4:$Q$1277,MATCH($BM136,$F$4:$F1279,0)))^BQ$132</f>
        <v>1224950.921335</v>
      </c>
      <c r="BR136" s="15">
        <f>SUMIF($F$4:$F$1277,$BM136,$T$4:$T$1277)*(1+INDEX($Q$4:$Q$1277,MATCH($BM136,$F$4:$F1279,0)))^BR$132</f>
        <v>1385919.53278636</v>
      </c>
      <c r="BS136" s="15">
        <f>SUMIF($F$4:$F$1277,$BM136,$T$4:$T$1277)*(1+INDEX($Q$4:$Q$1277,MATCH($BM136,$F$4:$F1279,0)))^BS$132</f>
        <v>1568040.74180002</v>
      </c>
      <c r="BV136" s="15" t="e">
        <f>SUMIF(#REF!,BM136,#REF!)*1000</f>
        <v>#REF!</v>
      </c>
      <c r="BW136" s="66">
        <f t="shared" si="75"/>
        <v>0</v>
      </c>
    </row>
    <row r="137" ht="15" customHeight="1" spans="1:75">
      <c r="A137" s="24" t="s">
        <v>1073</v>
      </c>
      <c r="B137" s="52" t="s">
        <v>502</v>
      </c>
      <c r="C137" s="52" t="s">
        <v>503</v>
      </c>
      <c r="D137" s="52" t="s">
        <v>929</v>
      </c>
      <c r="E137" s="10" t="s">
        <v>505</v>
      </c>
      <c r="F137" s="52" t="s">
        <v>504</v>
      </c>
      <c r="G137" s="52" t="s">
        <v>173</v>
      </c>
      <c r="H137" s="52" t="s">
        <v>264</v>
      </c>
      <c r="I137" s="52" t="s">
        <v>436</v>
      </c>
      <c r="J137" s="52" t="s">
        <v>173</v>
      </c>
      <c r="K137" s="52" t="s">
        <v>931</v>
      </c>
      <c r="L137" s="53" t="s">
        <v>291</v>
      </c>
      <c r="M137" s="13">
        <v>3014</v>
      </c>
      <c r="N137" s="14">
        <f t="shared" si="65"/>
        <v>8.25753424657534</v>
      </c>
      <c r="O137" s="15">
        <v>8300</v>
      </c>
      <c r="P137" s="15">
        <f t="shared" si="57"/>
        <v>25016200</v>
      </c>
      <c r="Q137" s="16">
        <f>IFERROR(VLOOKUP(G137,SCENARIOS!$A$13:$E$18,2,0),0.025)</f>
        <v>0.04</v>
      </c>
      <c r="R137" s="57">
        <f>IFERROR(VLOOKUP(L137,INPUTS!$A$107:$B$120,2,0),0.0082)</f>
        <v>0.0079</v>
      </c>
      <c r="S137" s="52">
        <f t="shared" si="58"/>
        <v>65.57</v>
      </c>
      <c r="T137" s="15">
        <f t="shared" si="59"/>
        <v>197627.98</v>
      </c>
      <c r="U137" s="15">
        <f>T137/INPUTS!$B$7*1000</f>
        <v>247034975</v>
      </c>
      <c r="V137" s="15">
        <f>T137*INPUTS!$B$6</f>
        <v>624504.4168</v>
      </c>
      <c r="W137" s="54" t="s">
        <v>396</v>
      </c>
      <c r="X137" s="54" t="s">
        <v>396</v>
      </c>
      <c r="Y137" s="58">
        <f>IFERROR(VLOOKUP(E137,INPUTS!$A$44:$B$103,2,0),0)</f>
        <v>0</v>
      </c>
      <c r="Z137" s="15">
        <f t="shared" si="62"/>
        <v>0</v>
      </c>
      <c r="AA137" s="20">
        <f>IFERROR(VLOOKUP(E137,INPUTS!$A$44:$C$103,3,0),SCENARIOS!$J$23)</f>
        <v>0</v>
      </c>
      <c r="AB137" s="15">
        <f t="shared" si="66"/>
        <v>0</v>
      </c>
      <c r="AC137" s="20">
        <f>IFERROR(VLOOKUP($E137,INPUTS!$A$44:$G$103,4,0),SCENARIOS!$K$23)</f>
        <v>0</v>
      </c>
      <c r="AD137" s="15">
        <f t="shared" si="67"/>
        <v>0</v>
      </c>
      <c r="AE137" s="20">
        <f>IFERROR(VLOOKUP($E137,INPUTS!$A$44:$G$103,5,0),SCENARIOS!$L$23)</f>
        <v>0</v>
      </c>
      <c r="AF137" s="15">
        <f t="shared" si="68"/>
        <v>0</v>
      </c>
      <c r="AG137" s="20">
        <f>IFERROR(VLOOKUP($E137,INPUTS!$A$44:$G$103,6,0),SCENARIOS!$M$23)</f>
        <v>0</v>
      </c>
      <c r="AH137" s="15">
        <f t="shared" si="69"/>
        <v>0</v>
      </c>
      <c r="AI137" s="20">
        <f>IFERROR(VLOOKUP($E137,INPUTS!$A$44:$G$103,7,0),SCENARIOS!$N$23)</f>
        <v>0</v>
      </c>
      <c r="AJ137" s="15">
        <f t="shared" si="70"/>
        <v>0</v>
      </c>
      <c r="AL137" t="str">
        <f t="shared" si="71"/>
        <v>N</v>
      </c>
      <c r="AM137" s="21">
        <f t="shared" si="72"/>
        <v>526843.84920247</v>
      </c>
      <c r="BB137" s="2"/>
      <c r="BC137" s="2" t="str">
        <v>AMM</v>
      </c>
      <c r="BD137" s="15">
        <f>SUMIF($E$4:$E$1277,$BC137,$T$4:$T$1277)*(1+INDEX($Q$4:$Q$1277,MATCH($BC137,$E$4:$E1280,0)))^BD$132</f>
        <v>62644.764</v>
      </c>
      <c r="BE137" s="15">
        <f>SUMIF($E$4:$E$1277,$BC137,$T$4:$T$1277)*(1+INDEX($Q$4:$Q$1277,MATCH($BC137,$E$4:$E1280,0)))^BE$132</f>
        <v>78066.7733853427</v>
      </c>
      <c r="BF137" s="15">
        <f>SUMIF($E$4:$E$1277,$BC137,$T$4:$T$1277)*(1+INDEX($Q$4:$Q$1277,MATCH($BC137,$E$4:$E1280,0)))^BF$132</f>
        <v>97285.4029236737</v>
      </c>
      <c r="BG137" s="15">
        <f>SUMIF($E$4:$E$1277,$BC137,$T$4:$T$1277)*(1+INDEX($Q$4:$Q$1277,MATCH($BC137,$E$4:$E1280,0)))^BG$132</f>
        <v>121235.311920789</v>
      </c>
      <c r="BH137" s="15">
        <f>SUMIF($E$4:$E$1277,$BC137,$T$4:$T$1277)*(1+INDEX($Q$4:$Q$1277,MATCH($BC137,$E$4:$E1280,0)))^BH$132</f>
        <v>151081.255921429</v>
      </c>
      <c r="BI137" s="15">
        <f>SUMIF($E$4:$E$1277,$BC137,$T$4:$T$1277)*(1+INDEX($Q$4:$Q$1277,MATCH($BC137,$E$4:$E1280,0)))^BI$132</f>
        <v>188274.732247234</v>
      </c>
      <c r="BJ137" s="62">
        <f t="shared" si="73"/>
        <v>188274.732247234</v>
      </c>
      <c r="BK137" s="63" t="str">
        <f t="shared" si="74"/>
        <v>Y</v>
      </c>
      <c r="BL137" s="15"/>
      <c r="BM137" s="2" t="str">
        <v>Bahrain</v>
      </c>
      <c r="BN137" s="15">
        <f>SUMIF($F$4:$F$1277,$BM137,$T$4:$T$1277)*(1+INDEX($Q$4:$Q$1277,MATCH($BM137,$F$4:$F1280,0)))^BN$132</f>
        <v>548329.588</v>
      </c>
      <c r="BO137" s="15">
        <f>SUMIF($F$4:$F$1277,$BM137,$T$4:$T$1277)*(1+INDEX($Q$4:$Q$1277,MATCH($BM137,$F$4:$F1280,0)))^BO$132</f>
        <v>683318.428446379</v>
      </c>
      <c r="BP137" s="15">
        <f>SUMIF($F$4:$F$1277,$BM137,$T$4:$T$1277)*(1+INDEX($Q$4:$Q$1277,MATCH($BM137,$F$4:$F1280,0)))^BP$132</f>
        <v>851539.083195397</v>
      </c>
      <c r="BQ137" s="15">
        <f>SUMIF($F$4:$F$1277,$BM137,$T$4:$T$1277)*(1+INDEX($Q$4:$Q$1277,MATCH($BM137,$F$4:$F1280,0)))^BQ$132</f>
        <v>1061172.6246838</v>
      </c>
      <c r="BR137" s="15">
        <f>SUMIF($F$4:$F$1277,$BM137,$T$4:$T$1277)*(1+INDEX($Q$4:$Q$1277,MATCH($BM137,$F$4:$F1280,0)))^BR$132</f>
        <v>1322414.15761291</v>
      </c>
      <c r="BS137" s="15">
        <f>SUMIF($F$4:$F$1277,$BM137,$T$4:$T$1277)*(1+INDEX($Q$4:$Q$1277,MATCH($BM137,$F$4:$F1280,0)))^BS$132</f>
        <v>1647968.63731399</v>
      </c>
      <c r="BV137" s="15" t="e">
        <f>SUMIF(#REF!,BM137,#REF!)*1000</f>
        <v>#REF!</v>
      </c>
      <c r="BW137" s="66">
        <f t="shared" si="75"/>
        <v>0</v>
      </c>
    </row>
    <row r="138" ht="15" customHeight="1" spans="1:75">
      <c r="A138" s="6" t="s">
        <v>1074</v>
      </c>
      <c r="B138" s="52" t="s">
        <v>557</v>
      </c>
      <c r="C138" s="52" t="s">
        <v>558</v>
      </c>
      <c r="D138" s="52" t="s">
        <v>929</v>
      </c>
      <c r="E138" s="10" t="s">
        <v>505</v>
      </c>
      <c r="F138" s="52" t="s">
        <v>504</v>
      </c>
      <c r="G138" s="52" t="s">
        <v>173</v>
      </c>
      <c r="H138" s="52" t="s">
        <v>248</v>
      </c>
      <c r="I138" s="52" t="s">
        <v>930</v>
      </c>
      <c r="J138" s="52" t="s">
        <v>169</v>
      </c>
      <c r="K138" s="52" t="s">
        <v>931</v>
      </c>
      <c r="L138" s="53" t="s">
        <v>295</v>
      </c>
      <c r="M138" s="13">
        <v>3014</v>
      </c>
      <c r="N138" s="14">
        <f t="shared" si="65"/>
        <v>8.25753424657534</v>
      </c>
      <c r="O138" s="15">
        <v>9600</v>
      </c>
      <c r="P138" s="15">
        <f t="shared" si="57"/>
        <v>28934400</v>
      </c>
      <c r="Q138" s="16">
        <f>IFERROR(VLOOKUP(G138,SCENARIOS!$A$13:$E$18,2,0),0.025)</f>
        <v>0.04</v>
      </c>
      <c r="R138" s="57">
        <f>IFERROR(VLOOKUP(L138,INPUTS!$A$107:$B$120,2,0),0.0082)</f>
        <v>0.0089</v>
      </c>
      <c r="S138" s="52">
        <f t="shared" si="58"/>
        <v>85.44</v>
      </c>
      <c r="T138" s="15">
        <f t="shared" si="59"/>
        <v>257516.16</v>
      </c>
      <c r="U138" s="15">
        <f>T138/INPUTS!$B$7*1000</f>
        <v>321895200</v>
      </c>
      <c r="V138" s="15">
        <f>T138*INPUTS!$B$6</f>
        <v>813751.0656</v>
      </c>
      <c r="W138" s="54" t="s">
        <v>396</v>
      </c>
      <c r="X138" s="54" t="s">
        <v>396</v>
      </c>
      <c r="Y138" s="58">
        <f>IFERROR(VLOOKUP(E138,INPUTS!$A$44:$B$103,2,0),0)</f>
        <v>0</v>
      </c>
      <c r="Z138" s="15">
        <f t="shared" si="62"/>
        <v>0</v>
      </c>
      <c r="AA138" s="20">
        <f>IFERROR(VLOOKUP(E138,INPUTS!$A$44:$C$103,3,0),SCENARIOS!$J$23)</f>
        <v>0</v>
      </c>
      <c r="AB138" s="15">
        <f t="shared" si="66"/>
        <v>0</v>
      </c>
      <c r="AC138" s="20">
        <f>IFERROR(VLOOKUP($E138,INPUTS!$A$44:$G$103,4,0),SCENARIOS!$K$23)</f>
        <v>0</v>
      </c>
      <c r="AD138" s="15">
        <f t="shared" si="67"/>
        <v>0</v>
      </c>
      <c r="AE138" s="20">
        <f>IFERROR(VLOOKUP($E138,INPUTS!$A$44:$G$103,5,0),SCENARIOS!$L$23)</f>
        <v>0</v>
      </c>
      <c r="AF138" s="15">
        <f t="shared" si="68"/>
        <v>0</v>
      </c>
      <c r="AG138" s="20">
        <f>IFERROR(VLOOKUP($E138,INPUTS!$A$44:$G$103,6,0),SCENARIOS!$M$23)</f>
        <v>0</v>
      </c>
      <c r="AH138" s="15">
        <f t="shared" si="69"/>
        <v>0</v>
      </c>
      <c r="AI138" s="20">
        <f>IFERROR(VLOOKUP($E138,INPUTS!$A$44:$G$103,7,0),SCENARIOS!$N$23)</f>
        <v>0</v>
      </c>
      <c r="AJ138" s="15">
        <f t="shared" si="70"/>
        <v>0</v>
      </c>
      <c r="AL138" t="str">
        <f t="shared" si="71"/>
        <v>Y</v>
      </c>
      <c r="AM138" s="21">
        <f t="shared" si="72"/>
        <v>686495.935273128</v>
      </c>
      <c r="BB138" s="2"/>
      <c r="BC138" s="2" t="str">
        <v>AMS</v>
      </c>
      <c r="BD138" s="15">
        <f>SUMIF($E$4:$E$1277,$BC138,$T$4:$T$1277)*(1+INDEX($Q$4:$Q$1277,MATCH($BC138,$E$4:$E1281,0)))^BD$132</f>
        <v>3248218.8</v>
      </c>
      <c r="BE138" s="15">
        <f>SUMIF($E$4:$E$1277,$BC138,$T$4:$T$1277)*(1+INDEX($Q$4:$Q$1277,MATCH($BC138,$E$4:$E1281,0)))^BE$132</f>
        <v>3675061.42758573</v>
      </c>
      <c r="BF138" s="15">
        <f>SUMIF($E$4:$E$1277,$BC138,$T$4:$T$1277)*(1+INDEX($Q$4:$Q$1277,MATCH($BC138,$E$4:$E1281,0)))^BF$132</f>
        <v>4157994.68204804</v>
      </c>
      <c r="BG138" s="15">
        <f>SUMIF($E$4:$E$1277,$BC138,$T$4:$T$1277)*(1+INDEX($Q$4:$Q$1277,MATCH($BC138,$E$4:$E1281,0)))^BG$132</f>
        <v>4704389.33242469</v>
      </c>
      <c r="BH138" s="15">
        <f>SUMIF($E$4:$E$1277,$BC138,$T$4:$T$1277)*(1+INDEX($Q$4:$Q$1277,MATCH($BC138,$E$4:$E1281,0)))^BH$132</f>
        <v>5322584.72734034</v>
      </c>
      <c r="BI138" s="15">
        <f>SUMIF($E$4:$E$1277,$BC138,$T$4:$T$1277)*(1+INDEX($Q$4:$Q$1277,MATCH($BC138,$E$4:$E1281,0)))^BI$132</f>
        <v>6022016.07431907</v>
      </c>
      <c r="BJ138" s="62">
        <f t="shared" si="73"/>
        <v>6022016.07431907</v>
      </c>
      <c r="BK138" s="63" t="str">
        <f t="shared" si="74"/>
        <v>Y</v>
      </c>
      <c r="BL138" s="15"/>
      <c r="BM138" s="2" t="str">
        <v>Belgium</v>
      </c>
      <c r="BN138" s="15">
        <f>SUMIF($F$4:$F$1277,$BM138,$T$4:$T$1277)*(1+INDEX($Q$4:$Q$1277,MATCH($BM138,$F$4:$F1281,0)))^BN$132</f>
        <v>1685332.075</v>
      </c>
      <c r="BO138" s="15">
        <f>SUMIF($F$4:$F$1277,$BM138,$T$4:$T$1277)*(1+INDEX($Q$4:$Q$1277,MATCH($BM138,$F$4:$F1281,0)))^BO$132</f>
        <v>1906798.551103</v>
      </c>
      <c r="BP138" s="15">
        <f>SUMIF($F$4:$F$1277,$BM138,$T$4:$T$1277)*(1+INDEX($Q$4:$Q$1277,MATCH($BM138,$F$4:$F1281,0)))^BP$132</f>
        <v>2157367.54104588</v>
      </c>
      <c r="BQ138" s="15">
        <f>SUMIF($F$4:$F$1277,$BM138,$T$4:$T$1277)*(1+INDEX($Q$4:$Q$1277,MATCH($BM138,$F$4:$F1281,0)))^BQ$132</f>
        <v>2440863.35416296</v>
      </c>
      <c r="BR138" s="15">
        <f>SUMIF($F$4:$F$1277,$BM138,$T$4:$T$1277)*(1+INDEX($Q$4:$Q$1277,MATCH($BM138,$F$4:$F1281,0)))^BR$132</f>
        <v>2761612.84544373</v>
      </c>
      <c r="BS138" s="15">
        <f>SUMIF($F$4:$F$1277,$BM138,$T$4:$T$1277)*(1+INDEX($Q$4:$Q$1277,MATCH($BM138,$F$4:$F1281,0)))^BS$132</f>
        <v>3124511.45415928</v>
      </c>
      <c r="BV138" s="15" t="e">
        <f>SUMIF(#REF!,BM138,#REF!)*1000</f>
        <v>#REF!</v>
      </c>
      <c r="BW138" s="66">
        <f t="shared" si="75"/>
        <v>0</v>
      </c>
    </row>
    <row r="139" ht="15" customHeight="1" spans="1:75">
      <c r="A139" s="24" t="s">
        <v>1075</v>
      </c>
      <c r="B139" s="52" t="s">
        <v>557</v>
      </c>
      <c r="C139" s="52" t="s">
        <v>558</v>
      </c>
      <c r="D139" s="52" t="s">
        <v>929</v>
      </c>
      <c r="E139" s="10" t="s">
        <v>505</v>
      </c>
      <c r="F139" s="52" t="s">
        <v>504</v>
      </c>
      <c r="G139" s="52" t="s">
        <v>173</v>
      </c>
      <c r="H139" s="52" t="s">
        <v>200</v>
      </c>
      <c r="I139" s="52" t="s">
        <v>391</v>
      </c>
      <c r="J139" s="52" t="s">
        <v>165</v>
      </c>
      <c r="K139" s="52" t="s">
        <v>931</v>
      </c>
      <c r="L139" s="53" t="s">
        <v>297</v>
      </c>
      <c r="M139" s="13">
        <v>1507</v>
      </c>
      <c r="N139" s="14">
        <f t="shared" si="65"/>
        <v>4.12876712328767</v>
      </c>
      <c r="O139" s="15">
        <v>8700</v>
      </c>
      <c r="P139" s="15">
        <f t="shared" si="57"/>
        <v>13110900</v>
      </c>
      <c r="Q139" s="16">
        <f>IFERROR(VLOOKUP(G139,SCENARIOS!$A$13:$E$18,2,0),0.025)</f>
        <v>0.04</v>
      </c>
      <c r="R139" s="57">
        <f>IFERROR(VLOOKUP(L139,INPUTS!$A$107:$B$120,2,0),0.0082)</f>
        <v>0.0105</v>
      </c>
      <c r="S139" s="52">
        <f t="shared" si="58"/>
        <v>91.35</v>
      </c>
      <c r="T139" s="15">
        <f t="shared" si="59"/>
        <v>137664.45</v>
      </c>
      <c r="U139" s="15">
        <f>T139/INPUTS!$B$7*1000</f>
        <v>172080562.5</v>
      </c>
      <c r="V139" s="15">
        <f>T139*INPUTS!$B$6</f>
        <v>435019.662</v>
      </c>
      <c r="W139" s="54" t="s">
        <v>396</v>
      </c>
      <c r="X139" s="54" t="s">
        <v>396</v>
      </c>
      <c r="Y139" s="58">
        <f>IFERROR(VLOOKUP(E139,INPUTS!$A$44:$B$103,2,0),0)</f>
        <v>0</v>
      </c>
      <c r="Z139" s="15">
        <f t="shared" si="62"/>
        <v>0</v>
      </c>
      <c r="AA139" s="20">
        <f>IFERROR(VLOOKUP(E139,INPUTS!$A$44:$C$103,3,0),SCENARIOS!$J$23)</f>
        <v>0</v>
      </c>
      <c r="AB139" s="15">
        <f t="shared" si="66"/>
        <v>0</v>
      </c>
      <c r="AC139" s="20">
        <f>IFERROR(VLOOKUP($E139,INPUTS!$A$44:$G$103,4,0),SCENARIOS!$K$23)</f>
        <v>0</v>
      </c>
      <c r="AD139" s="15">
        <f t="shared" si="67"/>
        <v>0</v>
      </c>
      <c r="AE139" s="20">
        <f>IFERROR(VLOOKUP($E139,INPUTS!$A$44:$G$103,5,0),SCENARIOS!$L$23)</f>
        <v>0</v>
      </c>
      <c r="AF139" s="15">
        <f t="shared" si="68"/>
        <v>0</v>
      </c>
      <c r="AG139" s="20">
        <f>IFERROR(VLOOKUP($E139,INPUTS!$A$44:$G$103,6,0),SCENARIOS!$M$23)</f>
        <v>0</v>
      </c>
      <c r="AH139" s="15">
        <f t="shared" si="69"/>
        <v>0</v>
      </c>
      <c r="AI139" s="20">
        <f>IFERROR(VLOOKUP($E139,INPUTS!$A$44:$G$103,7,0),SCENARIOS!$N$23)</f>
        <v>0</v>
      </c>
      <c r="AJ139" s="15">
        <f t="shared" si="70"/>
        <v>0</v>
      </c>
      <c r="AL139" t="str">
        <f t="shared" si="71"/>
        <v>Y</v>
      </c>
      <c r="AM139" s="21">
        <f t="shared" si="72"/>
        <v>366990.892364234</v>
      </c>
      <c r="BB139" s="2"/>
      <c r="BC139" s="2" t="str">
        <v>ANC</v>
      </c>
      <c r="BD139" s="15">
        <f>SUMIF($E$4:$E$1277,$BC139,$T$4:$T$1277)*(1+INDEX($Q$4:$Q$1277,MATCH($BC139,$E$4:$E1282,0)))^BD$132</f>
        <v>144549.6</v>
      </c>
      <c r="BE139" s="15">
        <f>SUMIF($E$4:$E$1277,$BC139,$T$4:$T$1277)*(1+INDEX($Q$4:$Q$1277,MATCH($BC139,$E$4:$E1282,0)))^BE$132</f>
        <v>159594.438470239</v>
      </c>
      <c r="BF139" s="15">
        <f>SUMIF($E$4:$E$1277,$BC139,$T$4:$T$1277)*(1+INDEX($Q$4:$Q$1277,MATCH($BC139,$E$4:$E1282,0)))^BF$132</f>
        <v>176205.155812474</v>
      </c>
      <c r="BG139" s="15">
        <f>SUMIF($E$4:$E$1277,$BC139,$T$4:$T$1277)*(1+INDEX($Q$4:$Q$1277,MATCH($BC139,$E$4:$E1282,0)))^BG$132</f>
        <v>194544.729957418</v>
      </c>
      <c r="BH139" s="15">
        <f>SUMIF($E$4:$E$1277,$BC139,$T$4:$T$1277)*(1+INDEX($Q$4:$Q$1277,MATCH($BC139,$E$4:$E1282,0)))^BH$132</f>
        <v>214793.101709713</v>
      </c>
      <c r="BI139" s="15">
        <f>SUMIF($E$4:$E$1277,$BC139,$T$4:$T$1277)*(1+INDEX($Q$4:$Q$1277,MATCH($BC139,$E$4:$E1282,0)))^BI$132</f>
        <v>237148.940257479</v>
      </c>
      <c r="BJ139" s="62">
        <f t="shared" si="73"/>
        <v>237148.940257479</v>
      </c>
      <c r="BK139" s="63" t="str">
        <f t="shared" si="74"/>
        <v>Y</v>
      </c>
      <c r="BL139" s="15"/>
      <c r="BM139" s="2" t="str">
        <v>Brazil</v>
      </c>
      <c r="BN139" s="15">
        <f>SUMIF($F$4:$F$1277,$BM139,$T$4:$T$1277)*(1+INDEX($Q$4:$Q$1277,MATCH($BM139,$F$4:$F1282,0)))^BN$132</f>
        <v>2013350.364</v>
      </c>
      <c r="BO139" s="15">
        <f>SUMIF($F$4:$F$1277,$BM139,$T$4:$T$1277)*(1+INDEX($Q$4:$Q$1277,MATCH($BM139,$F$4:$F1282,0)))^BO$132</f>
        <v>2391228.65579195</v>
      </c>
      <c r="BP139" s="15">
        <f>SUMIF($F$4:$F$1277,$BM139,$T$4:$T$1277)*(1+INDEX($Q$4:$Q$1277,MATCH($BM139,$F$4:$F1282,0)))^BP$132</f>
        <v>2840029.52815448</v>
      </c>
      <c r="BQ139" s="15">
        <f>SUMIF($F$4:$F$1277,$BM139,$T$4:$T$1277)*(1+INDEX($Q$4:$Q$1277,MATCH($BM139,$F$4:$F1282,0)))^BQ$132</f>
        <v>3373064.17822183</v>
      </c>
      <c r="BR139" s="15">
        <f>SUMIF($F$4:$F$1277,$BM139,$T$4:$T$1277)*(1+INDEX($Q$4:$Q$1277,MATCH($BM139,$F$4:$F1282,0)))^BR$132</f>
        <v>4006142.1325421</v>
      </c>
      <c r="BS139" s="15">
        <f>SUMIF($F$4:$F$1277,$BM139,$T$4:$T$1277)*(1+INDEX($Q$4:$Q$1277,MATCH($BM139,$F$4:$F1282,0)))^BS$132</f>
        <v>4758040.14929522</v>
      </c>
      <c r="BV139" s="15" t="e">
        <f>SUMIF(#REF!,BM139,#REF!)*1000</f>
        <v>#REF!</v>
      </c>
      <c r="BW139" s="66">
        <f t="shared" si="75"/>
        <v>0</v>
      </c>
    </row>
    <row r="140" ht="15" customHeight="1" spans="1:75">
      <c r="A140" s="6" t="s">
        <v>1076</v>
      </c>
      <c r="B140" s="52" t="s">
        <v>557</v>
      </c>
      <c r="C140" s="52" t="s">
        <v>558</v>
      </c>
      <c r="D140" s="52" t="s">
        <v>929</v>
      </c>
      <c r="E140" s="10" t="s">
        <v>505</v>
      </c>
      <c r="F140" s="52" t="s">
        <v>504</v>
      </c>
      <c r="G140" s="52" t="s">
        <v>173</v>
      </c>
      <c r="H140" s="52" t="s">
        <v>224</v>
      </c>
      <c r="I140" s="52" t="s">
        <v>938</v>
      </c>
      <c r="J140" s="52" t="s">
        <v>165</v>
      </c>
      <c r="K140" s="52" t="s">
        <v>931</v>
      </c>
      <c r="L140" s="53" t="s">
        <v>295</v>
      </c>
      <c r="M140" s="13">
        <v>3014</v>
      </c>
      <c r="N140" s="14">
        <f t="shared" si="65"/>
        <v>8.25753424657534</v>
      </c>
      <c r="O140" s="15">
        <v>8800</v>
      </c>
      <c r="P140" s="15">
        <f t="shared" si="57"/>
        <v>26523200</v>
      </c>
      <c r="Q140" s="16">
        <f>IFERROR(VLOOKUP(G140,SCENARIOS!$A$13:$E$18,2,0),0.025)</f>
        <v>0.04</v>
      </c>
      <c r="R140" s="57">
        <f>IFERROR(VLOOKUP(L140,INPUTS!$A$107:$B$120,2,0),0.0082)</f>
        <v>0.0089</v>
      </c>
      <c r="S140" s="52">
        <f t="shared" si="58"/>
        <v>78.32</v>
      </c>
      <c r="T140" s="15">
        <f t="shared" si="59"/>
        <v>236056.48</v>
      </c>
      <c r="U140" s="15">
        <f>T140/INPUTS!$B$7*1000</f>
        <v>295070600</v>
      </c>
      <c r="V140" s="15">
        <f>T140*INPUTS!$B$6</f>
        <v>745938.4768</v>
      </c>
      <c r="W140" s="54" t="s">
        <v>396</v>
      </c>
      <c r="X140" s="54" t="s">
        <v>396</v>
      </c>
      <c r="Y140" s="58">
        <f>IFERROR(VLOOKUP(E140,INPUTS!$A$44:$B$103,2,0),0)</f>
        <v>0</v>
      </c>
      <c r="Z140" s="15">
        <f t="shared" si="62"/>
        <v>0</v>
      </c>
      <c r="AA140" s="20">
        <f>IFERROR(VLOOKUP(E140,INPUTS!$A$44:$C$103,3,0),SCENARIOS!$J$23)</f>
        <v>0</v>
      </c>
      <c r="AB140" s="15">
        <f t="shared" si="66"/>
        <v>0</v>
      </c>
      <c r="AC140" s="20">
        <f>IFERROR(VLOOKUP($E140,INPUTS!$A$44:$G$103,4,0),SCENARIOS!$K$23)</f>
        <v>0</v>
      </c>
      <c r="AD140" s="15">
        <f t="shared" si="67"/>
        <v>0</v>
      </c>
      <c r="AE140" s="20">
        <f>IFERROR(VLOOKUP($E140,INPUTS!$A$44:$G$103,5,0),SCENARIOS!$L$23)</f>
        <v>0</v>
      </c>
      <c r="AF140" s="15">
        <f t="shared" si="68"/>
        <v>0</v>
      </c>
      <c r="AG140" s="20">
        <f>IFERROR(VLOOKUP($E140,INPUTS!$A$44:$G$103,6,0),SCENARIOS!$M$23)</f>
        <v>0</v>
      </c>
      <c r="AH140" s="15">
        <f t="shared" si="69"/>
        <v>0</v>
      </c>
      <c r="AI140" s="20">
        <f>IFERROR(VLOOKUP($E140,INPUTS!$A$44:$G$103,7,0),SCENARIOS!$N$23)</f>
        <v>0</v>
      </c>
      <c r="AJ140" s="15">
        <f t="shared" si="70"/>
        <v>0</v>
      </c>
      <c r="AL140" t="str">
        <f t="shared" si="71"/>
        <v>Y</v>
      </c>
      <c r="AM140" s="21">
        <f t="shared" si="72"/>
        <v>629287.940667034</v>
      </c>
      <c r="BB140" s="2"/>
      <c r="BC140" s="2" t="str">
        <v>ARN</v>
      </c>
      <c r="BD140" s="15">
        <f>SUMIF($E$4:$E$1277,$BC140,$T$4:$T$1277)*(1+INDEX($Q$4:$Q$1277,MATCH($BC140,$E$4:$E1283,0)))^BD$132</f>
        <v>570619.875</v>
      </c>
      <c r="BE140" s="15">
        <f>SUMIF($E$4:$E$1277,$BC140,$T$4:$T$1277)*(1+INDEX($Q$4:$Q$1277,MATCH($BC140,$E$4:$E1283,0)))^BE$132</f>
        <v>645604.013013622</v>
      </c>
      <c r="BF140" s="15">
        <f>SUMIF($E$4:$E$1277,$BC140,$T$4:$T$1277)*(1+INDEX($Q$4:$Q$1277,MATCH($BC140,$E$4:$E1283,0)))^BF$132</f>
        <v>730441.682598757</v>
      </c>
      <c r="BG140" s="15">
        <f>SUMIF($E$4:$E$1277,$BC140,$T$4:$T$1277)*(1+INDEX($Q$4:$Q$1277,MATCH($BC140,$E$4:$E1283,0)))^BG$132</f>
        <v>826427.718729881</v>
      </c>
      <c r="BH140" s="15">
        <f>SUMIF($E$4:$E$1277,$BC140,$T$4:$T$1277)*(1+INDEX($Q$4:$Q$1277,MATCH($BC140,$E$4:$E1283,0)))^BH$132</f>
        <v>935027.10833145</v>
      </c>
      <c r="BI140" s="15">
        <f>SUMIF($E$4:$E$1277,$BC140,$T$4:$T$1277)*(1+INDEX($Q$4:$Q$1277,MATCH($BC140,$E$4:$E1283,0)))^BI$132</f>
        <v>1057897.34964157</v>
      </c>
      <c r="BJ140" s="62">
        <f t="shared" si="73"/>
        <v>1057897.34964158</v>
      </c>
      <c r="BK140" s="63" t="str">
        <f t="shared" si="74"/>
        <v>N</v>
      </c>
      <c r="BL140" s="15"/>
      <c r="BM140" s="2" t="str">
        <v>Canada</v>
      </c>
      <c r="BN140" s="15">
        <f>SUMIF($F$4:$F$1277,$BM140,$T$4:$T$1277)*(1+INDEX($Q$4:$Q$1277,MATCH($BM140,$F$4:$F1283,0)))^BN$132</f>
        <v>4265264.045</v>
      </c>
      <c r="BO140" s="15">
        <f>SUMIF($F$4:$F$1277,$BM140,$T$4:$T$1277)*(1+INDEX($Q$4:$Q$1277,MATCH($BM140,$F$4:$F1283,0)))^BO$132</f>
        <v>4709196.15266368</v>
      </c>
      <c r="BP140" s="15">
        <f>SUMIF($F$4:$F$1277,$BM140,$T$4:$T$1277)*(1+INDEX($Q$4:$Q$1277,MATCH($BM140,$F$4:$F1283,0)))^BP$132</f>
        <v>5199333.07065927</v>
      </c>
      <c r="BQ140" s="15">
        <f>SUMIF($F$4:$F$1277,$BM140,$T$4:$T$1277)*(1+INDEX($Q$4:$Q$1277,MATCH($BM140,$F$4:$F1283,0)))^BQ$132</f>
        <v>5740483.8327578</v>
      </c>
      <c r="BR140" s="15">
        <f>SUMIF($F$4:$F$1277,$BM140,$T$4:$T$1277)*(1+INDEX($Q$4:$Q$1277,MATCH($BM140,$F$4:$F1283,0)))^BR$132</f>
        <v>6337958.00082785</v>
      </c>
      <c r="BS140" s="15">
        <f>SUMIF($F$4:$F$1277,$BM140,$T$4:$T$1277)*(1+INDEX($Q$4:$Q$1277,MATCH($BM140,$F$4:$F1283,0)))^BS$132</f>
        <v>6997617.76020188</v>
      </c>
      <c r="BV140" s="15" t="e">
        <f>SUMIF(#REF!,BM140,#REF!)*1000</f>
        <v>#REF!</v>
      </c>
      <c r="BW140" s="66">
        <f t="shared" si="75"/>
        <v>0</v>
      </c>
    </row>
    <row r="141" ht="15" customHeight="1" spans="1:75">
      <c r="A141" s="24" t="s">
        <v>1077</v>
      </c>
      <c r="B141" s="52" t="s">
        <v>559</v>
      </c>
      <c r="C141" s="52" t="s">
        <v>560</v>
      </c>
      <c r="D141" s="52" t="s">
        <v>929</v>
      </c>
      <c r="E141" s="10" t="s">
        <v>562</v>
      </c>
      <c r="F141" s="52" t="s">
        <v>561</v>
      </c>
      <c r="G141" s="52" t="s">
        <v>173</v>
      </c>
      <c r="H141" s="52" t="s">
        <v>248</v>
      </c>
      <c r="I141" s="52" t="s">
        <v>930</v>
      </c>
      <c r="J141" s="52" t="s">
        <v>169</v>
      </c>
      <c r="K141" s="52" t="s">
        <v>931</v>
      </c>
      <c r="L141" s="53" t="s">
        <v>295</v>
      </c>
      <c r="M141" s="13">
        <v>961</v>
      </c>
      <c r="N141" s="14">
        <f t="shared" si="65"/>
        <v>2.63287671232877</v>
      </c>
      <c r="O141" s="15">
        <v>10800</v>
      </c>
      <c r="P141" s="15">
        <f t="shared" si="57"/>
        <v>10378800</v>
      </c>
      <c r="Q141" s="16">
        <f>IFERROR(VLOOKUP(G141,SCENARIOS!$A$13:$E$18,2,0),0.025)</f>
        <v>0.04</v>
      </c>
      <c r="R141" s="57">
        <f>IFERROR(VLOOKUP(L141,INPUTS!$A$107:$B$120,2,0),0.0082)</f>
        <v>0.0089</v>
      </c>
      <c r="S141" s="52">
        <f t="shared" si="58"/>
        <v>96.12</v>
      </c>
      <c r="T141" s="15">
        <f t="shared" si="59"/>
        <v>92371.32</v>
      </c>
      <c r="U141" s="15">
        <f>T141/INPUTS!$B$7*1000</f>
        <v>115464150</v>
      </c>
      <c r="V141" s="15">
        <f>T141*INPUTS!$B$6</f>
        <v>291893.3712</v>
      </c>
      <c r="W141" s="54" t="s">
        <v>396</v>
      </c>
      <c r="X141" s="54" t="s">
        <v>396</v>
      </c>
      <c r="Y141" s="58">
        <f>IFERROR(VLOOKUP(E141,INPUTS!$A$44:$B$103,2,0),0)</f>
        <v>0</v>
      </c>
      <c r="Z141" s="15">
        <f t="shared" si="62"/>
        <v>0</v>
      </c>
      <c r="AA141" s="20">
        <f>IFERROR(VLOOKUP(E141,INPUTS!$A$44:$C$103,3,0),SCENARIOS!$J$23)</f>
        <v>0</v>
      </c>
      <c r="AB141" s="15">
        <f t="shared" si="66"/>
        <v>0</v>
      </c>
      <c r="AC141" s="20">
        <f>IFERROR(VLOOKUP($E141,INPUTS!$A$44:$G$103,4,0),SCENARIOS!$K$23)</f>
        <v>0</v>
      </c>
      <c r="AD141" s="15">
        <f t="shared" si="67"/>
        <v>0</v>
      </c>
      <c r="AE141" s="20">
        <f>IFERROR(VLOOKUP($E141,INPUTS!$A$44:$G$103,5,0),SCENARIOS!$L$23)</f>
        <v>0</v>
      </c>
      <c r="AF141" s="15">
        <f t="shared" si="68"/>
        <v>0</v>
      </c>
      <c r="AG141" s="20">
        <f>IFERROR(VLOOKUP($E141,INPUTS!$A$44:$G$103,6,0),SCENARIOS!$M$23)</f>
        <v>0</v>
      </c>
      <c r="AH141" s="15">
        <f t="shared" si="69"/>
        <v>0</v>
      </c>
      <c r="AI141" s="20">
        <f>IFERROR(VLOOKUP($E141,INPUTS!$A$44:$G$103,7,0),SCENARIOS!$N$23)</f>
        <v>0</v>
      </c>
      <c r="AJ141" s="15">
        <f t="shared" si="70"/>
        <v>0</v>
      </c>
      <c r="AL141" t="str">
        <f t="shared" si="71"/>
        <v>N</v>
      </c>
      <c r="AM141" s="21">
        <f t="shared" si="72"/>
        <v>246246.820843451</v>
      </c>
      <c r="BB141" s="2"/>
      <c r="BC141" s="2" t="str">
        <v>ATH</v>
      </c>
      <c r="BD141" s="15">
        <f>SUMIF($E$4:$E$1277,$BC141,$T$4:$T$1277)*(1+INDEX($Q$4:$Q$1277,MATCH($BC141,$E$4:$E1284,0)))^BD$132</f>
        <v>1185266.73</v>
      </c>
      <c r="BE141" s="15">
        <f>SUMIF($E$4:$E$1277,$BC141,$T$4:$T$1277)*(1+INDEX($Q$4:$Q$1277,MATCH($BC141,$E$4:$E1284,0)))^BE$132</f>
        <v>1341020.51278801</v>
      </c>
      <c r="BF141" s="15">
        <f>SUMIF($E$4:$E$1277,$BC141,$T$4:$T$1277)*(1+INDEX($Q$4:$Q$1277,MATCH($BC141,$E$4:$E1284,0)))^BF$132</f>
        <v>1517241.62182316</v>
      </c>
      <c r="BG141" s="15">
        <f>SUMIF($E$4:$E$1277,$BC141,$T$4:$T$1277)*(1+INDEX($Q$4:$Q$1277,MATCH($BC141,$E$4:$E1284,0)))^BG$132</f>
        <v>1716619.63187021</v>
      </c>
      <c r="BH141" s="15">
        <f>SUMIF($E$4:$E$1277,$BC141,$T$4:$T$1277)*(1+INDEX($Q$4:$Q$1277,MATCH($BC141,$E$4:$E1284,0)))^BH$132</f>
        <v>1942197.54990724</v>
      </c>
      <c r="BI141" s="15">
        <f>SUMIF($E$4:$E$1277,$BC141,$T$4:$T$1277)*(1+INDEX($Q$4:$Q$1277,MATCH($BC141,$E$4:$E1284,0)))^BI$132</f>
        <v>2197418.2590211</v>
      </c>
      <c r="BJ141" s="62">
        <f t="shared" si="73"/>
        <v>2197418.2590211</v>
      </c>
      <c r="BK141" s="63" t="str">
        <f t="shared" si="74"/>
        <v>Y</v>
      </c>
      <c r="BL141" s="15"/>
      <c r="BM141" s="2" t="str">
        <v>Chile</v>
      </c>
      <c r="BN141" s="15">
        <f>SUMIF($F$4:$F$1277,$BM141,$T$4:$T$1277)*(1+INDEX($Q$4:$Q$1277,MATCH($BM141,$F$4:$F1284,0)))^BN$132</f>
        <v>665654.361</v>
      </c>
      <c r="BO141" s="15">
        <f>SUMIF($F$4:$F$1277,$BM141,$T$4:$T$1277)*(1+INDEX($Q$4:$Q$1277,MATCH($BM141,$F$4:$F1284,0)))^BO$132</f>
        <v>790588.568853821</v>
      </c>
      <c r="BP141" s="15">
        <f>SUMIF($F$4:$F$1277,$BM141,$T$4:$T$1277)*(1+INDEX($Q$4:$Q$1277,MATCH($BM141,$F$4:$F1284,0)))^BP$132</f>
        <v>938971.216628644</v>
      </c>
      <c r="BQ141" s="15">
        <f>SUMIF($F$4:$F$1277,$BM141,$T$4:$T$1277)*(1+INDEX($Q$4:$Q$1277,MATCH($BM141,$F$4:$F1284,0)))^BQ$132</f>
        <v>1115203.25538643</v>
      </c>
      <c r="BR141" s="15">
        <f>SUMIF($F$4:$F$1277,$BM141,$T$4:$T$1277)*(1+INDEX($Q$4:$Q$1277,MATCH($BM141,$F$4:$F1284,0)))^BR$132</f>
        <v>1324511.63443527</v>
      </c>
      <c r="BS141" s="15">
        <f>SUMIF($F$4:$F$1277,$BM141,$T$4:$T$1277)*(1+INDEX($Q$4:$Q$1277,MATCH($BM141,$F$4:$F1284,0)))^BS$132</f>
        <v>1573104.32988873</v>
      </c>
      <c r="BV141" s="15" t="e">
        <f>SUMIF(#REF!,BM141,#REF!)*1000</f>
        <v>#REF!</v>
      </c>
      <c r="BW141" s="66">
        <f t="shared" si="75"/>
        <v>0</v>
      </c>
    </row>
    <row r="142" ht="15" customHeight="1" spans="1:75">
      <c r="A142" s="6" t="s">
        <v>1078</v>
      </c>
      <c r="B142" s="52" t="s">
        <v>559</v>
      </c>
      <c r="C142" s="52" t="s">
        <v>560</v>
      </c>
      <c r="D142" s="52" t="s">
        <v>929</v>
      </c>
      <c r="E142" s="10" t="s">
        <v>562</v>
      </c>
      <c r="F142" s="52" t="s">
        <v>561</v>
      </c>
      <c r="G142" s="52" t="s">
        <v>173</v>
      </c>
      <c r="H142" s="52" t="s">
        <v>234</v>
      </c>
      <c r="I142" s="52" t="s">
        <v>424</v>
      </c>
      <c r="J142" s="52" t="s">
        <v>173</v>
      </c>
      <c r="K142" s="52" t="s">
        <v>931</v>
      </c>
      <c r="L142" s="53" t="s">
        <v>286</v>
      </c>
      <c r="M142" s="13">
        <v>3844</v>
      </c>
      <c r="N142" s="14">
        <f t="shared" si="65"/>
        <v>10.5315068493151</v>
      </c>
      <c r="O142" s="15">
        <v>2140</v>
      </c>
      <c r="P142" s="15">
        <f t="shared" si="57"/>
        <v>8226160</v>
      </c>
      <c r="Q142" s="16">
        <f>IFERROR(VLOOKUP(G142,SCENARIOS!$A$13:$E$18,2,0),0.025)</f>
        <v>0.04</v>
      </c>
      <c r="R142" s="57">
        <f>IFERROR(VLOOKUP(L142,INPUTS!$A$107:$B$120,2,0),0.0082)</f>
        <v>0.0039</v>
      </c>
      <c r="S142" s="52">
        <f t="shared" si="58"/>
        <v>8.346</v>
      </c>
      <c r="T142" s="15">
        <f t="shared" si="59"/>
        <v>32082.024</v>
      </c>
      <c r="U142" s="15">
        <f>T142/INPUTS!$B$7*1000</f>
        <v>40102530</v>
      </c>
      <c r="V142" s="15">
        <f>T142*INPUTS!$B$6</f>
        <v>101379.19584</v>
      </c>
      <c r="W142" s="54" t="s">
        <v>396</v>
      </c>
      <c r="X142" s="54" t="s">
        <v>396</v>
      </c>
      <c r="Y142" s="58">
        <f>IFERROR(VLOOKUP(E142,INPUTS!$A$44:$B$103,2,0),0)</f>
        <v>0</v>
      </c>
      <c r="Z142" s="15">
        <f t="shared" si="62"/>
        <v>0</v>
      </c>
      <c r="AA142" s="20">
        <f>IFERROR(VLOOKUP(E142,INPUTS!$A$44:$C$103,3,0),SCENARIOS!$J$23)</f>
        <v>0</v>
      </c>
      <c r="AB142" s="15">
        <f t="shared" si="66"/>
        <v>0</v>
      </c>
      <c r="AC142" s="20">
        <f>IFERROR(VLOOKUP($E142,INPUTS!$A$44:$G$103,4,0),SCENARIOS!$K$23)</f>
        <v>0</v>
      </c>
      <c r="AD142" s="15">
        <f t="shared" si="67"/>
        <v>0</v>
      </c>
      <c r="AE142" s="20">
        <f>IFERROR(VLOOKUP($E142,INPUTS!$A$44:$G$103,5,0),SCENARIOS!$L$23)</f>
        <v>0</v>
      </c>
      <c r="AF142" s="15">
        <f t="shared" si="68"/>
        <v>0</v>
      </c>
      <c r="AG142" s="20">
        <f>IFERROR(VLOOKUP($E142,INPUTS!$A$44:$G$103,6,0),SCENARIOS!$M$23)</f>
        <v>0</v>
      </c>
      <c r="AH142" s="15">
        <f t="shared" si="69"/>
        <v>0</v>
      </c>
      <c r="AI142" s="20">
        <f>IFERROR(VLOOKUP($E142,INPUTS!$A$44:$G$103,7,0),SCENARIOS!$N$23)</f>
        <v>0</v>
      </c>
      <c r="AJ142" s="15">
        <f t="shared" si="70"/>
        <v>0</v>
      </c>
      <c r="AL142" t="str">
        <f t="shared" si="71"/>
        <v>N</v>
      </c>
      <c r="AM142" s="21">
        <f t="shared" si="72"/>
        <v>85525.4251668515</v>
      </c>
      <c r="BB142" s="2"/>
      <c r="BC142" s="2" t="str">
        <v>ATL</v>
      </c>
      <c r="BD142" s="15">
        <f>SUMIF($E$4:$E$1277,$BC142,$T$4:$T$1277)*(1+INDEX($Q$4:$Q$1277,MATCH($BC142,$E$4:$E1285,0)))^BD$132</f>
        <v>674398.436</v>
      </c>
      <c r="BE142" s="15">
        <f>SUMIF($E$4:$E$1277,$BC142,$T$4:$T$1277)*(1+INDEX($Q$4:$Q$1277,MATCH($BC142,$E$4:$E1285,0)))^BE$132</f>
        <v>744590.366895704</v>
      </c>
      <c r="BF142" s="15">
        <f>SUMIF($E$4:$E$1277,$BC142,$T$4:$T$1277)*(1+INDEX($Q$4:$Q$1277,MATCH($BC142,$E$4:$E1285,0)))^BF$132</f>
        <v>822087.930337191</v>
      </c>
      <c r="BG142" s="15">
        <f>SUMIF($E$4:$E$1277,$BC142,$T$4:$T$1277)*(1+INDEX($Q$4:$Q$1277,MATCH($BC142,$E$4:$E1285,0)))^BG$132</f>
        <v>907651.502427712</v>
      </c>
      <c r="BH142" s="15">
        <f>SUMIF($E$4:$E$1277,$BC142,$T$4:$T$1277)*(1+INDEX($Q$4:$Q$1277,MATCH($BC142,$E$4:$E1285,0)))^BH$132</f>
        <v>1002120.59982607</v>
      </c>
      <c r="BI142" s="15">
        <f>SUMIF($E$4:$E$1277,$BC142,$T$4:$T$1277)*(1+INDEX($Q$4:$Q$1277,MATCH($BC142,$E$4:$E1285,0)))^BI$132</f>
        <v>1106422.11675924</v>
      </c>
      <c r="BJ142" s="62">
        <f t="shared" si="73"/>
        <v>1106422.11675924</v>
      </c>
      <c r="BK142" s="63" t="str">
        <f t="shared" si="74"/>
        <v>Y</v>
      </c>
      <c r="BL142" s="15"/>
      <c r="BM142" s="2" t="str">
        <v>China</v>
      </c>
      <c r="BN142" s="15">
        <f>SUMIF($F$4:$F$1277,$BM142,$T$4:$T$1277)*(1+INDEX($Q$4:$Q$1277,MATCH($BM142,$F$4:$F1285,0)))^BN$132</f>
        <v>6068880.81</v>
      </c>
      <c r="BO142" s="15">
        <f>SUMIF($F$4:$F$1277,$BM142,$T$4:$T$1277)*(1+INDEX($Q$4:$Q$1277,MATCH($BM142,$F$4:$F1285,0)))^BO$132</f>
        <v>7383721.45180617</v>
      </c>
      <c r="BP142" s="15">
        <f>SUMIF($F$4:$F$1277,$BM142,$T$4:$T$1277)*(1+INDEX($Q$4:$Q$1277,MATCH($BM142,$F$4:$F1285,0)))^BP$132</f>
        <v>8983426.13485312</v>
      </c>
      <c r="BQ142" s="15">
        <f>SUMIF($F$4:$F$1277,$BM142,$T$4:$T$1277)*(1+INDEX($Q$4:$Q$1277,MATCH($BM142,$F$4:$F1285,0)))^BQ$132</f>
        <v>10929711.4804651</v>
      </c>
      <c r="BR142" s="15">
        <f>SUMIF($F$4:$F$1277,$BM142,$T$4:$T$1277)*(1+INDEX($Q$4:$Q$1277,MATCH($BM142,$F$4:$F1285,0)))^BR$132</f>
        <v>13297665.1951024</v>
      </c>
      <c r="BS142" s="15">
        <f>SUMIF($F$4:$F$1277,$BM142,$T$4:$T$1277)*(1+INDEX($Q$4:$Q$1277,MATCH($BM142,$F$4:$F1285,0)))^BS$132</f>
        <v>16178642.9547648</v>
      </c>
      <c r="BV142" s="15" t="e">
        <f>SUMIF(#REF!,BM142,#REF!)*1000</f>
        <v>#REF!</v>
      </c>
      <c r="BW142" s="66">
        <f t="shared" si="75"/>
        <v>0</v>
      </c>
    </row>
    <row r="143" ht="15" customHeight="1" spans="1:75">
      <c r="A143" s="24" t="s">
        <v>1079</v>
      </c>
      <c r="B143" s="52" t="s">
        <v>559</v>
      </c>
      <c r="C143" s="52" t="s">
        <v>560</v>
      </c>
      <c r="D143" s="52" t="s">
        <v>929</v>
      </c>
      <c r="E143" s="10" t="s">
        <v>562</v>
      </c>
      <c r="F143" s="52" t="s">
        <v>561</v>
      </c>
      <c r="G143" s="52" t="s">
        <v>173</v>
      </c>
      <c r="H143" s="52" t="s">
        <v>200</v>
      </c>
      <c r="I143" s="52" t="s">
        <v>391</v>
      </c>
      <c r="J143" s="52" t="s">
        <v>165</v>
      </c>
      <c r="K143" s="52" t="s">
        <v>931</v>
      </c>
      <c r="L143" s="53" t="s">
        <v>295</v>
      </c>
      <c r="M143" s="13">
        <v>480</v>
      </c>
      <c r="N143" s="14">
        <f t="shared" si="65"/>
        <v>1.31506849315068</v>
      </c>
      <c r="O143" s="15">
        <v>9800</v>
      </c>
      <c r="P143" s="15">
        <f t="shared" si="57"/>
        <v>4704000</v>
      </c>
      <c r="Q143" s="16">
        <f>IFERROR(VLOOKUP(G143,SCENARIOS!$A$13:$E$18,2,0),0.025)</f>
        <v>0.04</v>
      </c>
      <c r="R143" s="57">
        <f>IFERROR(VLOOKUP(L143,INPUTS!$A$107:$B$120,2,0),0.0082)</f>
        <v>0.0089</v>
      </c>
      <c r="S143" s="52">
        <f t="shared" si="58"/>
        <v>87.22</v>
      </c>
      <c r="T143" s="15">
        <f t="shared" si="59"/>
        <v>41865.6</v>
      </c>
      <c r="U143" s="15">
        <f>T143/INPUTS!$B$7*1000</f>
        <v>52332000</v>
      </c>
      <c r="V143" s="15">
        <f>T143*INPUTS!$B$6</f>
        <v>132295.296</v>
      </c>
      <c r="W143" s="54" t="s">
        <v>396</v>
      </c>
      <c r="X143" s="54" t="s">
        <v>396</v>
      </c>
      <c r="Y143" s="58">
        <f>IFERROR(VLOOKUP(E143,INPUTS!$A$44:$B$103,2,0),0)</f>
        <v>0</v>
      </c>
      <c r="Z143" s="15">
        <f t="shared" si="62"/>
        <v>0</v>
      </c>
      <c r="AA143" s="20">
        <f>IFERROR(VLOOKUP(E143,INPUTS!$A$44:$C$103,3,0),SCENARIOS!$J$23)</f>
        <v>0</v>
      </c>
      <c r="AB143" s="15">
        <f t="shared" si="66"/>
        <v>0</v>
      </c>
      <c r="AC143" s="20">
        <f>IFERROR(VLOOKUP($E143,INPUTS!$A$44:$G$103,4,0),SCENARIOS!$K$23)</f>
        <v>0</v>
      </c>
      <c r="AD143" s="15">
        <f t="shared" si="67"/>
        <v>0</v>
      </c>
      <c r="AE143" s="20">
        <f>IFERROR(VLOOKUP($E143,INPUTS!$A$44:$G$103,5,0),SCENARIOS!$L$23)</f>
        <v>0</v>
      </c>
      <c r="AF143" s="15">
        <f t="shared" si="68"/>
        <v>0</v>
      </c>
      <c r="AG143" s="20">
        <f>IFERROR(VLOOKUP($E143,INPUTS!$A$44:$G$103,6,0),SCENARIOS!$M$23)</f>
        <v>0</v>
      </c>
      <c r="AH143" s="15">
        <f t="shared" si="69"/>
        <v>0</v>
      </c>
      <c r="AI143" s="20">
        <f>IFERROR(VLOOKUP($E143,INPUTS!$A$44:$G$103,7,0),SCENARIOS!$N$23)</f>
        <v>0</v>
      </c>
      <c r="AJ143" s="15">
        <f t="shared" si="70"/>
        <v>0</v>
      </c>
      <c r="AL143" t="str">
        <f t="shared" si="71"/>
        <v>N</v>
      </c>
      <c r="AM143" s="21">
        <f t="shared" si="72"/>
        <v>111606.83751952</v>
      </c>
      <c r="BB143" s="2"/>
      <c r="BC143" s="2" t="str">
        <v>AUH</v>
      </c>
      <c r="BD143" s="15">
        <f>SUMIF($E$4:$E$1277,$BC143,$T$4:$T$1277)*(1+INDEX($Q$4:$Q$1277,MATCH($BC143,$E$4:$E1286,0)))^BD$132</f>
        <v>1289741.398</v>
      </c>
      <c r="BE143" s="15">
        <f>SUMIF($E$4:$E$1277,$BC143,$T$4:$T$1277)*(1+INDEX($Q$4:$Q$1277,MATCH($BC143,$E$4:$E1286,0)))^BE$132</f>
        <v>1607252.43443109</v>
      </c>
      <c r="BF143" s="15">
        <f>SUMIF($E$4:$E$1277,$BC143,$T$4:$T$1277)*(1+INDEX($Q$4:$Q$1277,MATCH($BC143,$E$4:$E1286,0)))^BF$132</f>
        <v>2002928.95303704</v>
      </c>
      <c r="BG143" s="15">
        <f>SUMIF($E$4:$E$1277,$BC143,$T$4:$T$1277)*(1+INDEX($Q$4:$Q$1277,MATCH($BC143,$E$4:$E1286,0)))^BG$132</f>
        <v>2496013.88367724</v>
      </c>
      <c r="BH143" s="15">
        <f>SUMIF($E$4:$E$1277,$BC143,$T$4:$T$1277)*(1+INDEX($Q$4:$Q$1277,MATCH($BC143,$E$4:$E1286,0)))^BH$132</f>
        <v>3110487.41797</v>
      </c>
      <c r="BI143" s="15">
        <f>SUMIF($E$4:$E$1277,$BC143,$T$4:$T$1277)*(1+INDEX($Q$4:$Q$1277,MATCH($BC143,$E$4:$E1286,0)))^BI$132</f>
        <v>3876233.23757152</v>
      </c>
      <c r="BJ143" s="62">
        <f t="shared" si="73"/>
        <v>3876233.23757152</v>
      </c>
      <c r="BK143" s="63" t="str">
        <f t="shared" si="74"/>
        <v>Y</v>
      </c>
      <c r="BL143" s="15"/>
      <c r="BM143" s="2" t="str">
        <v>Colombia</v>
      </c>
      <c r="BN143" s="15">
        <f>SUMIF($F$4:$F$1277,$BM143,$T$4:$T$1277)*(1+INDEX($Q$4:$Q$1277,MATCH($BM143,$F$4:$F1286,0)))^BN$132</f>
        <v>862543.254</v>
      </c>
      <c r="BO143" s="15">
        <f>SUMIF($F$4:$F$1277,$BM143,$T$4:$T$1277)*(1+INDEX($Q$4:$Q$1277,MATCH($BM143,$F$4:$F1286,0)))^BO$132</f>
        <v>1024430.81080389</v>
      </c>
      <c r="BP143" s="15">
        <f>SUMIF($F$4:$F$1277,$BM143,$T$4:$T$1277)*(1+INDEX($Q$4:$Q$1277,MATCH($BM143,$F$4:$F1286,0)))^BP$132</f>
        <v>1216702.44507451</v>
      </c>
      <c r="BQ143" s="15">
        <f>SUMIF($F$4:$F$1277,$BM143,$T$4:$T$1277)*(1+INDEX($Q$4:$Q$1277,MATCH($BM143,$F$4:$F1286,0)))^BQ$132</f>
        <v>1445060.83206206</v>
      </c>
      <c r="BR143" s="15">
        <f>SUMIF($F$4:$F$1277,$BM143,$T$4:$T$1277)*(1+INDEX($Q$4:$Q$1277,MATCH($BM143,$F$4:$F1286,0)))^BR$132</f>
        <v>1716278.96106679</v>
      </c>
      <c r="BS143" s="15">
        <f>SUMIF($F$4:$F$1277,$BM143,$T$4:$T$1277)*(1+INDEX($Q$4:$Q$1277,MATCH($BM143,$F$4:$F1286,0)))^BS$132</f>
        <v>2038401.01872887</v>
      </c>
      <c r="BV143" s="15" t="e">
        <f>SUMIF(#REF!,BM143,#REF!)*1000</f>
        <v>#REF!</v>
      </c>
      <c r="BW143" s="66">
        <f t="shared" si="75"/>
        <v>0</v>
      </c>
    </row>
    <row r="144" ht="15" customHeight="1" spans="1:75">
      <c r="A144" s="6" t="s">
        <v>1080</v>
      </c>
      <c r="B144" s="52" t="s">
        <v>563</v>
      </c>
      <c r="C144" s="52" t="s">
        <v>564</v>
      </c>
      <c r="D144" s="52" t="s">
        <v>929</v>
      </c>
      <c r="E144" s="10" t="s">
        <v>562</v>
      </c>
      <c r="F144" s="52" t="s">
        <v>561</v>
      </c>
      <c r="G144" s="52" t="s">
        <v>173</v>
      </c>
      <c r="H144" s="52" t="s">
        <v>245</v>
      </c>
      <c r="I144" s="52" t="s">
        <v>930</v>
      </c>
      <c r="J144" s="52" t="s">
        <v>169</v>
      </c>
      <c r="K144" s="52" t="s">
        <v>931</v>
      </c>
      <c r="L144" s="53" t="s">
        <v>295</v>
      </c>
      <c r="M144" s="13">
        <v>480</v>
      </c>
      <c r="N144" s="14">
        <f t="shared" si="65"/>
        <v>1.31506849315068</v>
      </c>
      <c r="O144" s="15">
        <v>12800</v>
      </c>
      <c r="P144" s="15">
        <f t="shared" si="57"/>
        <v>6144000</v>
      </c>
      <c r="Q144" s="16">
        <f>IFERROR(VLOOKUP(G144,SCENARIOS!$A$13:$E$18,2,0),0.025)</f>
        <v>0.04</v>
      </c>
      <c r="R144" s="57">
        <f>IFERROR(VLOOKUP(L144,INPUTS!$A$107:$B$120,2,0),0.0082)</f>
        <v>0.0089</v>
      </c>
      <c r="S144" s="52">
        <f t="shared" si="58"/>
        <v>113.92</v>
      </c>
      <c r="T144" s="15">
        <f t="shared" si="59"/>
        <v>54681.6</v>
      </c>
      <c r="U144" s="15">
        <f>T144/INPUTS!$B$7*1000</f>
        <v>68352000</v>
      </c>
      <c r="V144" s="15">
        <f>T144*INPUTS!$B$6</f>
        <v>172793.856</v>
      </c>
      <c r="W144" s="54" t="s">
        <v>396</v>
      </c>
      <c r="X144" s="54" t="s">
        <v>396</v>
      </c>
      <c r="Y144" s="58">
        <f>IFERROR(VLOOKUP(E144,INPUTS!$A$44:$B$103,2,0),0)</f>
        <v>0</v>
      </c>
      <c r="Z144" s="15">
        <f t="shared" si="62"/>
        <v>0</v>
      </c>
      <c r="AA144" s="20">
        <f>IFERROR(VLOOKUP(E144,INPUTS!$A$44:$C$103,3,0),SCENARIOS!$J$23)</f>
        <v>0</v>
      </c>
      <c r="AB144" s="15">
        <f t="shared" si="66"/>
        <v>0</v>
      </c>
      <c r="AC144" s="20">
        <f>IFERROR(VLOOKUP($E144,INPUTS!$A$44:$G$103,4,0),SCENARIOS!$K$23)</f>
        <v>0</v>
      </c>
      <c r="AD144" s="15">
        <f t="shared" si="67"/>
        <v>0</v>
      </c>
      <c r="AE144" s="20">
        <f>IFERROR(VLOOKUP($E144,INPUTS!$A$44:$G$103,5,0),SCENARIOS!$L$23)</f>
        <v>0</v>
      </c>
      <c r="AF144" s="15">
        <f t="shared" si="68"/>
        <v>0</v>
      </c>
      <c r="AG144" s="20">
        <f>IFERROR(VLOOKUP($E144,INPUTS!$A$44:$G$103,6,0),SCENARIOS!$M$23)</f>
        <v>0</v>
      </c>
      <c r="AH144" s="15">
        <f t="shared" si="69"/>
        <v>0</v>
      </c>
      <c r="AI144" s="20">
        <f>IFERROR(VLOOKUP($E144,INPUTS!$A$44:$G$103,7,0),SCENARIOS!$N$23)</f>
        <v>0</v>
      </c>
      <c r="AJ144" s="15">
        <f t="shared" si="70"/>
        <v>0</v>
      </c>
      <c r="AL144" t="str">
        <f t="shared" si="71"/>
        <v>N</v>
      </c>
      <c r="AM144" s="21">
        <f t="shared" si="72"/>
        <v>145772.195943863</v>
      </c>
      <c r="BB144" s="2"/>
      <c r="BC144" s="2" t="str">
        <v>BAH</v>
      </c>
      <c r="BD144" s="15">
        <f>SUMIF($E$4:$E$1277,$BC144,$T$4:$T$1277)*(1+INDEX($Q$4:$Q$1277,MATCH($BC144,$E$4:$E1287,0)))^BD$132</f>
        <v>548329.588</v>
      </c>
      <c r="BE144" s="15">
        <f>SUMIF($E$4:$E$1277,$BC144,$T$4:$T$1277)*(1+INDEX($Q$4:$Q$1277,MATCH($BC144,$E$4:$E1287,0)))^BE$132</f>
        <v>683318.428446379</v>
      </c>
      <c r="BF144" s="15">
        <f>SUMIF($E$4:$E$1277,$BC144,$T$4:$T$1277)*(1+INDEX($Q$4:$Q$1277,MATCH($BC144,$E$4:$E1287,0)))^BF$132</f>
        <v>851539.083195397</v>
      </c>
      <c r="BG144" s="15">
        <f>SUMIF($E$4:$E$1277,$BC144,$T$4:$T$1277)*(1+INDEX($Q$4:$Q$1277,MATCH($BC144,$E$4:$E1287,0)))^BG$132</f>
        <v>1061172.6246838</v>
      </c>
      <c r="BH144" s="15">
        <f>SUMIF($E$4:$E$1277,$BC144,$T$4:$T$1277)*(1+INDEX($Q$4:$Q$1277,MATCH($BC144,$E$4:$E1287,0)))^BH$132</f>
        <v>1322414.15761291</v>
      </c>
      <c r="BI144" s="15">
        <f>SUMIF($E$4:$E$1277,$BC144,$T$4:$T$1277)*(1+INDEX($Q$4:$Q$1277,MATCH($BC144,$E$4:$E1287,0)))^BI$132</f>
        <v>1647968.63731399</v>
      </c>
      <c r="BJ144" s="62">
        <f t="shared" si="73"/>
        <v>1647968.63731399</v>
      </c>
      <c r="BK144" s="63" t="str">
        <f t="shared" si="74"/>
        <v>Y</v>
      </c>
      <c r="BL144" s="15"/>
      <c r="BM144" s="2" t="str">
        <v>Czechia</v>
      </c>
      <c r="BN144" s="15">
        <f>SUMIF($F$4:$F$1277,$BM144,$T$4:$T$1277)*(1+INDEX($Q$4:$Q$1277,MATCH($BM144,$F$4:$F1287,0)))^BN$132</f>
        <v>333859.5</v>
      </c>
      <c r="BO144" s="15">
        <f>SUMIF($F$4:$F$1277,$BM144,$T$4:$T$1277)*(1+INDEX($Q$4:$Q$1277,MATCH($BM144,$F$4:$F1287,0)))^BO$132</f>
        <v>377731.380251558</v>
      </c>
      <c r="BP144" s="15">
        <f>SUMIF($F$4:$F$1277,$BM144,$T$4:$T$1277)*(1+INDEX($Q$4:$Q$1277,MATCH($BM144,$F$4:$F1287,0)))^BP$132</f>
        <v>427368.385883124</v>
      </c>
      <c r="BQ144" s="15">
        <f>SUMIF($F$4:$F$1277,$BM144,$T$4:$T$1277)*(1+INDEX($Q$4:$Q$1277,MATCH($BM144,$F$4:$F1287,0)))^BQ$132</f>
        <v>483528.101717976</v>
      </c>
      <c r="BR144" s="15">
        <f>SUMIF($F$4:$F$1277,$BM144,$T$4:$T$1277)*(1+INDEX($Q$4:$Q$1277,MATCH($BM144,$F$4:$F1287,0)))^BR$132</f>
        <v>547067.665447131</v>
      </c>
      <c r="BS144" s="15">
        <f>SUMIF($F$4:$F$1277,$BM144,$T$4:$T$1277)*(1+INDEX($Q$4:$Q$1277,MATCH($BM144,$F$4:$F1287,0)))^BS$132</f>
        <v>618956.849693785</v>
      </c>
      <c r="BV144" s="15" t="e">
        <f>SUMIF(#REF!,BM144,#REF!)*1000</f>
        <v>#REF!</v>
      </c>
      <c r="BW144" s="66">
        <f t="shared" si="75"/>
        <v>0</v>
      </c>
    </row>
    <row r="145" ht="15" customHeight="1" spans="1:75">
      <c r="A145" s="24" t="s">
        <v>1081</v>
      </c>
      <c r="B145" s="52" t="s">
        <v>563</v>
      </c>
      <c r="C145" s="52" t="s">
        <v>564</v>
      </c>
      <c r="D145" s="52" t="s">
        <v>929</v>
      </c>
      <c r="E145" s="10" t="s">
        <v>562</v>
      </c>
      <c r="F145" s="52" t="s">
        <v>561</v>
      </c>
      <c r="G145" s="52" t="s">
        <v>173</v>
      </c>
      <c r="H145" s="52" t="s">
        <v>224</v>
      </c>
      <c r="I145" s="52" t="s">
        <v>938</v>
      </c>
      <c r="J145" s="52" t="s">
        <v>165</v>
      </c>
      <c r="K145" s="52" t="s">
        <v>931</v>
      </c>
      <c r="L145" s="53" t="s">
        <v>291</v>
      </c>
      <c r="M145" s="13">
        <v>961</v>
      </c>
      <c r="N145" s="14">
        <f t="shared" si="65"/>
        <v>2.63287671232877</v>
      </c>
      <c r="O145" s="15">
        <v>9800</v>
      </c>
      <c r="P145" s="15">
        <f t="shared" si="57"/>
        <v>9417800</v>
      </c>
      <c r="Q145" s="16">
        <f>IFERROR(VLOOKUP(G145,SCENARIOS!$A$13:$E$18,2,0),0.025)</f>
        <v>0.04</v>
      </c>
      <c r="R145" s="57">
        <f>IFERROR(VLOOKUP(L145,INPUTS!$A$107:$B$120,2,0),0.0082)</f>
        <v>0.0079</v>
      </c>
      <c r="S145" s="52">
        <f t="shared" si="58"/>
        <v>77.42</v>
      </c>
      <c r="T145" s="15">
        <f t="shared" si="59"/>
        <v>74400.62</v>
      </c>
      <c r="U145" s="15">
        <f>T145/INPUTS!$B$7*1000</f>
        <v>93000775</v>
      </c>
      <c r="V145" s="15">
        <f>T145*INPUTS!$B$6</f>
        <v>235105.9592</v>
      </c>
      <c r="W145" s="54" t="s">
        <v>396</v>
      </c>
      <c r="X145" s="54" t="s">
        <v>396</v>
      </c>
      <c r="Y145" s="58">
        <f>IFERROR(VLOOKUP(E145,INPUTS!$A$44:$B$103,2,0),0)</f>
        <v>0</v>
      </c>
      <c r="Z145" s="15">
        <f t="shared" si="62"/>
        <v>0</v>
      </c>
      <c r="AA145" s="20">
        <f>IFERROR(VLOOKUP(E145,INPUTS!$A$44:$C$103,3,0),SCENARIOS!$J$23)</f>
        <v>0</v>
      </c>
      <c r="AB145" s="15">
        <f t="shared" si="66"/>
        <v>0</v>
      </c>
      <c r="AC145" s="20">
        <f>IFERROR(VLOOKUP($E145,INPUTS!$A$44:$G$103,4,0),SCENARIOS!$K$23)</f>
        <v>0</v>
      </c>
      <c r="AD145" s="15">
        <f t="shared" si="67"/>
        <v>0</v>
      </c>
      <c r="AE145" s="20">
        <f>IFERROR(VLOOKUP($E145,INPUTS!$A$44:$G$103,5,0),SCENARIOS!$L$23)</f>
        <v>0</v>
      </c>
      <c r="AF145" s="15">
        <f t="shared" si="68"/>
        <v>0</v>
      </c>
      <c r="AG145" s="20">
        <f>IFERROR(VLOOKUP($E145,INPUTS!$A$44:$G$103,6,0),SCENARIOS!$M$23)</f>
        <v>0</v>
      </c>
      <c r="AH145" s="15">
        <f t="shared" si="69"/>
        <v>0</v>
      </c>
      <c r="AI145" s="20">
        <f>IFERROR(VLOOKUP($E145,INPUTS!$A$44:$G$103,7,0),SCENARIOS!$N$23)</f>
        <v>0</v>
      </c>
      <c r="AJ145" s="15">
        <f t="shared" si="70"/>
        <v>0</v>
      </c>
      <c r="AL145" t="str">
        <f t="shared" si="71"/>
        <v>N</v>
      </c>
      <c r="AM145" s="21">
        <f t="shared" si="72"/>
        <v>198339.87588119</v>
      </c>
      <c r="BB145" s="2"/>
      <c r="BC145" s="2" t="str">
        <v>BCN</v>
      </c>
      <c r="BD145" s="15">
        <f>SUMIF($E$4:$E$1277,$BC145,$T$4:$T$1277)*(1+INDEX($Q$4:$Q$1277,MATCH($BC145,$E$4:$E1288,0)))^BD$132</f>
        <v>1437568.95</v>
      </c>
      <c r="BE145" s="15">
        <f>SUMIF($E$4:$E$1277,$BC145,$T$4:$T$1277)*(1+INDEX($Q$4:$Q$1277,MATCH($BC145,$E$4:$E1288,0)))^BE$132</f>
        <v>1626477.31662655</v>
      </c>
      <c r="BF145" s="15">
        <f>SUMIF($E$4:$E$1277,$BC145,$T$4:$T$1277)*(1+INDEX($Q$4:$Q$1277,MATCH($BC145,$E$4:$E1288,0)))^BF$132</f>
        <v>1840209.79411159</v>
      </c>
      <c r="BG145" s="15">
        <f>SUMIF($E$4:$E$1277,$BC145,$T$4:$T$1277)*(1+INDEX($Q$4:$Q$1277,MATCH($BC145,$E$4:$E1288,0)))^BG$132</f>
        <v>2082028.47449961</v>
      </c>
      <c r="BH145" s="15">
        <f>SUMIF($E$4:$E$1277,$BC145,$T$4:$T$1277)*(1+INDEX($Q$4:$Q$1277,MATCH($BC145,$E$4:$E1288,0)))^BH$132</f>
        <v>2355624.115521</v>
      </c>
      <c r="BI145" s="15">
        <f>SUMIF($E$4:$E$1277,$BC145,$T$4:$T$1277)*(1+INDEX($Q$4:$Q$1277,MATCH($BC145,$E$4:$E1288,0)))^BI$132</f>
        <v>2665172.47078367</v>
      </c>
      <c r="BJ145" s="62">
        <f t="shared" si="73"/>
        <v>2665172.47078367</v>
      </c>
      <c r="BK145" s="63" t="str">
        <f t="shared" si="74"/>
        <v>Y</v>
      </c>
      <c r="BL145" s="15"/>
      <c r="BM145" s="2" t="str">
        <v>Denmark</v>
      </c>
      <c r="BN145" s="15">
        <f>SUMIF($F$4:$F$1277,$BM145,$T$4:$T$1277)*(1+INDEX($Q$4:$Q$1277,MATCH($BM145,$F$4:$F1288,0)))^BN$132</f>
        <v>818728.47</v>
      </c>
      <c r="BO145" s="15">
        <f>SUMIF($F$4:$F$1277,$BM145,$T$4:$T$1277)*(1+INDEX($Q$4:$Q$1277,MATCH($BM145,$F$4:$F1288,0)))^BO$132</f>
        <v>926316.115085375</v>
      </c>
      <c r="BP145" s="15">
        <f>SUMIF($F$4:$F$1277,$BM145,$T$4:$T$1277)*(1+INDEX($Q$4:$Q$1277,MATCH($BM145,$F$4:$F1288,0)))^BP$132</f>
        <v>1048041.66034053</v>
      </c>
      <c r="BQ145" s="15">
        <f>SUMIF($F$4:$F$1277,$BM145,$T$4:$T$1277)*(1+INDEX($Q$4:$Q$1277,MATCH($BM145,$F$4:$F1288,0)))^BQ$132</f>
        <v>1185762.9419608</v>
      </c>
      <c r="BR145" s="15">
        <f>SUMIF($F$4:$F$1277,$BM145,$T$4:$T$1277)*(1+INDEX($Q$4:$Q$1277,MATCH($BM145,$F$4:$F1288,0)))^BR$132</f>
        <v>1341581.9310758</v>
      </c>
      <c r="BS145" s="15">
        <f>SUMIF($F$4:$F$1277,$BM145,$T$4:$T$1277)*(1+INDEX($Q$4:$Q$1277,MATCH($BM145,$F$4:$F1288,0)))^BS$132</f>
        <v>1517876.81508483</v>
      </c>
      <c r="BV145" s="15" t="e">
        <f>SUMIF(#REF!,BM145,#REF!)*1000</f>
        <v>#REF!</v>
      </c>
      <c r="BW145" s="66">
        <f t="shared" si="75"/>
        <v>0</v>
      </c>
    </row>
    <row r="146" ht="15" customHeight="1" spans="1:75">
      <c r="A146" s="6" t="s">
        <v>1082</v>
      </c>
      <c r="B146" s="52" t="s">
        <v>563</v>
      </c>
      <c r="C146" s="52" t="s">
        <v>564</v>
      </c>
      <c r="D146" s="52" t="s">
        <v>929</v>
      </c>
      <c r="E146" s="10" t="s">
        <v>562</v>
      </c>
      <c r="F146" s="52" t="s">
        <v>561</v>
      </c>
      <c r="G146" s="52" t="s">
        <v>173</v>
      </c>
      <c r="H146" s="52" t="s">
        <v>248</v>
      </c>
      <c r="I146" s="52" t="s">
        <v>930</v>
      </c>
      <c r="J146" s="52" t="s">
        <v>169</v>
      </c>
      <c r="K146" s="52" t="s">
        <v>931</v>
      </c>
      <c r="L146" s="53" t="s">
        <v>295</v>
      </c>
      <c r="M146" s="13">
        <v>961</v>
      </c>
      <c r="N146" s="14">
        <f t="shared" si="65"/>
        <v>2.63287671232877</v>
      </c>
      <c r="O146" s="15">
        <v>10800</v>
      </c>
      <c r="P146" s="15">
        <f t="shared" si="57"/>
        <v>10378800</v>
      </c>
      <c r="Q146" s="16">
        <f>IFERROR(VLOOKUP(G146,SCENARIOS!$A$13:$E$18,2,0),0.025)</f>
        <v>0.04</v>
      </c>
      <c r="R146" s="57">
        <f>IFERROR(VLOOKUP(L146,INPUTS!$A$107:$B$120,2,0),0.0082)</f>
        <v>0.0089</v>
      </c>
      <c r="S146" s="52">
        <f t="shared" si="58"/>
        <v>96.12</v>
      </c>
      <c r="T146" s="15">
        <f t="shared" si="59"/>
        <v>92371.32</v>
      </c>
      <c r="U146" s="15">
        <f>T146/INPUTS!$B$7*1000</f>
        <v>115464150</v>
      </c>
      <c r="V146" s="15">
        <f>T146*INPUTS!$B$6</f>
        <v>291893.3712</v>
      </c>
      <c r="W146" s="54" t="s">
        <v>396</v>
      </c>
      <c r="X146" s="54" t="s">
        <v>396</v>
      </c>
      <c r="Y146" s="58">
        <f>IFERROR(VLOOKUP(E146,INPUTS!$A$44:$B$103,2,0),0)</f>
        <v>0</v>
      </c>
      <c r="Z146" s="15">
        <f t="shared" si="62"/>
        <v>0</v>
      </c>
      <c r="AA146" s="20">
        <f>IFERROR(VLOOKUP(E146,INPUTS!$A$44:$C$103,3,0),SCENARIOS!$J$23)</f>
        <v>0</v>
      </c>
      <c r="AB146" s="15">
        <f t="shared" si="66"/>
        <v>0</v>
      </c>
      <c r="AC146" s="20">
        <f>IFERROR(VLOOKUP($E146,INPUTS!$A$44:$G$103,4,0),SCENARIOS!$K$23)</f>
        <v>0</v>
      </c>
      <c r="AD146" s="15">
        <f t="shared" si="67"/>
        <v>0</v>
      </c>
      <c r="AE146" s="20">
        <f>IFERROR(VLOOKUP($E146,INPUTS!$A$44:$G$103,5,0),SCENARIOS!$L$23)</f>
        <v>0</v>
      </c>
      <c r="AF146" s="15">
        <f t="shared" si="68"/>
        <v>0</v>
      </c>
      <c r="AG146" s="20">
        <f>IFERROR(VLOOKUP($E146,INPUTS!$A$44:$G$103,6,0),SCENARIOS!$M$23)</f>
        <v>0</v>
      </c>
      <c r="AH146" s="15">
        <f t="shared" si="69"/>
        <v>0</v>
      </c>
      <c r="AI146" s="20">
        <f>IFERROR(VLOOKUP($E146,INPUTS!$A$44:$G$103,7,0),SCENARIOS!$N$23)</f>
        <v>0</v>
      </c>
      <c r="AJ146" s="15">
        <f t="shared" si="70"/>
        <v>0</v>
      </c>
      <c r="AL146" t="str">
        <f t="shared" si="71"/>
        <v>N</v>
      </c>
      <c r="AM146" s="21">
        <f t="shared" si="72"/>
        <v>246246.820843451</v>
      </c>
      <c r="BB146" s="2"/>
      <c r="BC146" s="2" t="str">
        <v>BGY</v>
      </c>
      <c r="BD146" s="15">
        <f>SUMIF($E$4:$E$1277,$BC146,$T$4:$T$1277)*(1+INDEX($Q$4:$Q$1277,MATCH($BC146,$E$4:$E1289,0)))^BD$132</f>
        <v>1160507.79</v>
      </c>
      <c r="BE146" s="15">
        <f>SUMIF($E$4:$E$1277,$BC146,$T$4:$T$1277)*(1+INDEX($Q$4:$Q$1277,MATCH($BC146,$E$4:$E1289,0)))^BE$132</f>
        <v>1313008.04472955</v>
      </c>
      <c r="BF146" s="15">
        <f>SUMIF($E$4:$E$1277,$BC146,$T$4:$T$1277)*(1+INDEX($Q$4:$Q$1277,MATCH($BC146,$E$4:$E1289,0)))^BF$132</f>
        <v>1485548.08539847</v>
      </c>
      <c r="BG146" s="15">
        <f>SUMIF($E$4:$E$1277,$BC146,$T$4:$T$1277)*(1+INDEX($Q$4:$Q$1277,MATCH($BC146,$E$4:$E1289,0)))^BG$132</f>
        <v>1680761.30446377</v>
      </c>
      <c r="BH146" s="15">
        <f>SUMIF($E$4:$E$1277,$BC146,$T$4:$T$1277)*(1+INDEX($Q$4:$Q$1277,MATCH($BC146,$E$4:$E1289,0)))^BH$132</f>
        <v>1901627.14377907</v>
      </c>
      <c r="BI146" s="15">
        <f>SUMIF($E$4:$E$1277,$BC146,$T$4:$T$1277)*(1+INDEX($Q$4:$Q$1277,MATCH($BC146,$E$4:$E1289,0)))^BI$132</f>
        <v>2151516.56832739</v>
      </c>
      <c r="BJ146" s="62">
        <f t="shared" si="73"/>
        <v>2151516.56832739</v>
      </c>
      <c r="BK146" s="63" t="str">
        <f t="shared" si="74"/>
        <v>Y</v>
      </c>
      <c r="BL146" s="15"/>
      <c r="BM146" s="2" t="str">
        <v>Egypt</v>
      </c>
      <c r="BN146" s="15">
        <f>SUMIF($F$4:$F$1277,$BM146,$T$4:$T$1277)*(1+INDEX($Q$4:$Q$1277,MATCH($BM146,$F$4:$F1289,0)))^BN$132</f>
        <v>1039946.2135</v>
      </c>
      <c r="BO146" s="15">
        <f>SUMIF($F$4:$F$1277,$BM146,$T$4:$T$1277)*(1+INDEX($Q$4:$Q$1277,MATCH($BM146,$F$4:$F1289,0)))^BO$132</f>
        <v>1295962.18739446</v>
      </c>
      <c r="BP146" s="15">
        <f>SUMIF($F$4:$F$1277,$BM146,$T$4:$T$1277)*(1+INDEX($Q$4:$Q$1277,MATCH($BM146,$F$4:$F1289,0)))^BP$132</f>
        <v>1615004.66981241</v>
      </c>
      <c r="BQ146" s="15">
        <f>SUMIF($F$4:$F$1277,$BM146,$T$4:$T$1277)*(1+INDEX($Q$4:$Q$1277,MATCH($BM146,$F$4:$F1289,0)))^BQ$132</f>
        <v>2012589.64874567</v>
      </c>
      <c r="BR146" s="15">
        <f>SUMIF($F$4:$F$1277,$BM146,$T$4:$T$1277)*(1+INDEX($Q$4:$Q$1277,MATCH($BM146,$F$4:$F1289,0)))^BR$132</f>
        <v>2508052.8681745</v>
      </c>
      <c r="BS146" s="15">
        <f>SUMIF($F$4:$F$1277,$BM146,$T$4:$T$1277)*(1+INDEX($Q$4:$Q$1277,MATCH($BM146,$F$4:$F1289,0)))^BS$132</f>
        <v>3125490.18299818</v>
      </c>
      <c r="BV146" s="15" t="e">
        <f>SUMIF(#REF!,BM146,#REF!)*1000</f>
        <v>#REF!</v>
      </c>
      <c r="BW146" s="66">
        <f t="shared" si="75"/>
        <v>0</v>
      </c>
    </row>
    <row r="147" ht="15" customHeight="1" spans="1:75">
      <c r="A147" s="24" t="s">
        <v>1083</v>
      </c>
      <c r="B147" s="52" t="s">
        <v>565</v>
      </c>
      <c r="C147" s="52" t="s">
        <v>566</v>
      </c>
      <c r="D147" s="52" t="s">
        <v>929</v>
      </c>
      <c r="E147" s="10" t="s">
        <v>567</v>
      </c>
      <c r="F147" s="52" t="s">
        <v>431</v>
      </c>
      <c r="G147" s="52" t="s">
        <v>173</v>
      </c>
      <c r="H147" s="52" t="s">
        <v>248</v>
      </c>
      <c r="I147" s="52" t="s">
        <v>930</v>
      </c>
      <c r="J147" s="52" t="s">
        <v>169</v>
      </c>
      <c r="K147" s="52" t="s">
        <v>931</v>
      </c>
      <c r="L147" s="53" t="s">
        <v>295</v>
      </c>
      <c r="M147" s="13">
        <v>182</v>
      </c>
      <c r="N147" s="14">
        <f t="shared" si="65"/>
        <v>0.498630136986301</v>
      </c>
      <c r="O147" s="15">
        <v>10100</v>
      </c>
      <c r="P147" s="15">
        <f t="shared" si="57"/>
        <v>1838200</v>
      </c>
      <c r="Q147" s="16">
        <f>IFERROR(VLOOKUP(G147,SCENARIOS!$A$13:$E$18,2,0),0.025)</f>
        <v>0.04</v>
      </c>
      <c r="R147" s="57">
        <f>IFERROR(VLOOKUP(L147,INPUTS!$A$107:$B$120,2,0),0.0082)</f>
        <v>0.0089</v>
      </c>
      <c r="S147" s="52">
        <f t="shared" si="58"/>
        <v>89.89</v>
      </c>
      <c r="T147" s="15">
        <f t="shared" si="59"/>
        <v>16359.98</v>
      </c>
      <c r="U147" s="15">
        <f>T147/INPUTS!$B$7*1000</f>
        <v>20449975</v>
      </c>
      <c r="V147" s="15">
        <f>T147*INPUTS!$B$6</f>
        <v>51697.5368</v>
      </c>
      <c r="W147" s="54" t="s">
        <v>396</v>
      </c>
      <c r="X147" s="54" t="s">
        <v>396</v>
      </c>
      <c r="Y147" s="58">
        <f>IFERROR(VLOOKUP(E147,INPUTS!$A$44:$B$103,2,0),0)</f>
        <v>0</v>
      </c>
      <c r="Z147" s="15">
        <f t="shared" si="62"/>
        <v>0</v>
      </c>
      <c r="AA147" s="20">
        <f>IFERROR(VLOOKUP(E147,INPUTS!$A$44:$C$103,3,0),SCENARIOS!$J$23)</f>
        <v>0</v>
      </c>
      <c r="AB147" s="15">
        <f t="shared" si="66"/>
        <v>0</v>
      </c>
      <c r="AC147" s="20">
        <f>IFERROR(VLOOKUP($E147,INPUTS!$A$44:$G$103,4,0),SCENARIOS!$K$23)</f>
        <v>0</v>
      </c>
      <c r="AD147" s="15">
        <f t="shared" si="67"/>
        <v>0</v>
      </c>
      <c r="AE147" s="20">
        <f>IFERROR(VLOOKUP($E147,INPUTS!$A$44:$G$103,5,0),SCENARIOS!$L$23)</f>
        <v>0</v>
      </c>
      <c r="AF147" s="15">
        <f t="shared" si="68"/>
        <v>0</v>
      </c>
      <c r="AG147" s="20">
        <f>IFERROR(VLOOKUP($E147,INPUTS!$A$44:$G$103,6,0),SCENARIOS!$M$23)</f>
        <v>0</v>
      </c>
      <c r="AH147" s="15">
        <f t="shared" si="69"/>
        <v>0</v>
      </c>
      <c r="AI147" s="20">
        <f>IFERROR(VLOOKUP($E147,INPUTS!$A$44:$G$103,7,0),SCENARIOS!$N$23)</f>
        <v>0</v>
      </c>
      <c r="AJ147" s="15">
        <f t="shared" si="70"/>
        <v>0</v>
      </c>
      <c r="AL147" t="str">
        <f t="shared" si="71"/>
        <v>N</v>
      </c>
      <c r="AM147" s="21">
        <f t="shared" si="72"/>
        <v>43613.0290664076</v>
      </c>
      <c r="BB147" s="2"/>
      <c r="BC147" s="2" t="str">
        <v>BKK</v>
      </c>
      <c r="BD147" s="15">
        <f>SUMIF($E$4:$E$1277,$BC147,$T$4:$T$1277)*(1+INDEX($Q$4:$Q$1277,MATCH($BC147,$E$4:$E1290,0)))^BD$132</f>
        <v>1910319.0215</v>
      </c>
      <c r="BE147" s="15">
        <f>SUMIF($E$4:$E$1277,$BC147,$T$4:$T$1277)*(1+INDEX($Q$4:$Q$1277,MATCH($BC147,$E$4:$E1290,0)))^BE$132</f>
        <v>2324195.1820179</v>
      </c>
      <c r="BF147" s="15">
        <f>SUMIF($E$4:$E$1277,$BC147,$T$4:$T$1277)*(1+INDEX($Q$4:$Q$1277,MATCH($BC147,$E$4:$E1290,0)))^BF$132</f>
        <v>2827738.81394618</v>
      </c>
      <c r="BG147" s="15">
        <f>SUMIF($E$4:$E$1277,$BC147,$T$4:$T$1277)*(1+INDEX($Q$4:$Q$1277,MATCH($BC147,$E$4:$E1290,0)))^BG$132</f>
        <v>3440376.63521675</v>
      </c>
      <c r="BH147" s="15">
        <f>SUMIF($E$4:$E$1277,$BC147,$T$4:$T$1277)*(1+INDEX($Q$4:$Q$1277,MATCH($BC147,$E$4:$E1290,0)))^BH$132</f>
        <v>4185744.21858561</v>
      </c>
      <c r="BI147" s="15">
        <f>SUMIF($E$4:$E$1277,$BC147,$T$4:$T$1277)*(1+INDEX($Q$4:$Q$1277,MATCH($BC147,$E$4:$E1290,0)))^BI$132</f>
        <v>5092597.8522462</v>
      </c>
      <c r="BJ147" s="62">
        <f t="shared" si="73"/>
        <v>5092597.8522462</v>
      </c>
      <c r="BK147" s="63" t="str">
        <f t="shared" si="74"/>
        <v>Y</v>
      </c>
      <c r="BL147" s="15"/>
      <c r="BM147" s="2" t="str">
        <v>Ethiopia</v>
      </c>
      <c r="BN147" s="15">
        <f>SUMIF($F$4:$F$1277,$BM147,$T$4:$T$1277)*(1+INDEX($Q$4:$Q$1277,MATCH($BM147,$F$4:$F1290,0)))^BN$132</f>
        <v>1105067.251</v>
      </c>
      <c r="BO147" s="15">
        <f>SUMIF($F$4:$F$1277,$BM147,$T$4:$T$1277)*(1+INDEX($Q$4:$Q$1277,MATCH($BM147,$F$4:$F1290,0)))^BO$132</f>
        <v>1281075.81444227</v>
      </c>
      <c r="BP147" s="15">
        <f>SUMIF($F$4:$F$1277,$BM147,$T$4:$T$1277)*(1+INDEX($Q$4:$Q$1277,MATCH($BM147,$F$4:$F1290,0)))^BP$132</f>
        <v>1485117.97889568</v>
      </c>
      <c r="BQ147" s="15">
        <f>SUMIF($F$4:$F$1277,$BM147,$T$4:$T$1277)*(1+INDEX($Q$4:$Q$1277,MATCH($BM147,$F$4:$F1290,0)))^BQ$132</f>
        <v>1721658.77021058</v>
      </c>
      <c r="BR147" s="15">
        <f>SUMIF($F$4:$F$1277,$BM147,$T$4:$T$1277)*(1+INDEX($Q$4:$Q$1277,MATCH($BM147,$F$4:$F1290,0)))^BR$132</f>
        <v>1995874.37709634</v>
      </c>
      <c r="BS147" s="15">
        <f>SUMIF($F$4:$F$1277,$BM147,$T$4:$T$1277)*(1+INDEX($Q$4:$Q$1277,MATCH($BM147,$F$4:$F1290,0)))^BS$132</f>
        <v>2313765.42092745</v>
      </c>
      <c r="BV147" s="15" t="e">
        <f>SUMIF(#REF!,BM147,#REF!)*1000</f>
        <v>#REF!</v>
      </c>
      <c r="BW147" s="66">
        <f t="shared" si="75"/>
        <v>0</v>
      </c>
    </row>
    <row r="148" ht="15" customHeight="1" spans="1:75">
      <c r="A148" s="6" t="s">
        <v>1084</v>
      </c>
      <c r="B148" s="52" t="s">
        <v>565</v>
      </c>
      <c r="C148" s="52" t="s">
        <v>566</v>
      </c>
      <c r="D148" s="52" t="s">
        <v>929</v>
      </c>
      <c r="E148" s="10" t="s">
        <v>567</v>
      </c>
      <c r="F148" s="52" t="s">
        <v>431</v>
      </c>
      <c r="G148" s="52" t="s">
        <v>173</v>
      </c>
      <c r="H148" s="52" t="s">
        <v>224</v>
      </c>
      <c r="I148" s="52" t="s">
        <v>938</v>
      </c>
      <c r="J148" s="52" t="s">
        <v>165</v>
      </c>
      <c r="K148" s="52" t="s">
        <v>931</v>
      </c>
      <c r="L148" s="53" t="s">
        <v>293</v>
      </c>
      <c r="M148" s="13">
        <v>182</v>
      </c>
      <c r="N148" s="14">
        <f t="shared" si="65"/>
        <v>0.498630136986301</v>
      </c>
      <c r="O148" s="15">
        <v>9200</v>
      </c>
      <c r="P148" s="15">
        <f t="shared" si="57"/>
        <v>1674400</v>
      </c>
      <c r="Q148" s="16">
        <f>IFERROR(VLOOKUP(G148,SCENARIOS!$A$13:$E$18,2,0),0.025)</f>
        <v>0.04</v>
      </c>
      <c r="R148" s="57">
        <f>IFERROR(VLOOKUP(L148,INPUTS!$A$107:$B$120,2,0),0.0082)</f>
        <v>0.0079</v>
      </c>
      <c r="S148" s="52">
        <f t="shared" si="58"/>
        <v>72.68</v>
      </c>
      <c r="T148" s="15">
        <f t="shared" si="59"/>
        <v>13227.76</v>
      </c>
      <c r="U148" s="15">
        <f>T148/INPUTS!$B$7*1000</f>
        <v>16534700</v>
      </c>
      <c r="V148" s="15">
        <f>T148*INPUTS!$B$6</f>
        <v>41799.7216</v>
      </c>
      <c r="W148" s="54" t="s">
        <v>396</v>
      </c>
      <c r="X148" s="54" t="s">
        <v>396</v>
      </c>
      <c r="Y148" s="58">
        <f>IFERROR(VLOOKUP(E148,INPUTS!$A$44:$B$103,2,0),0)</f>
        <v>0</v>
      </c>
      <c r="Z148" s="15">
        <f t="shared" si="62"/>
        <v>0</v>
      </c>
      <c r="AA148" s="20">
        <f>IFERROR(VLOOKUP(E148,INPUTS!$A$44:$C$103,3,0),SCENARIOS!$J$23)</f>
        <v>0</v>
      </c>
      <c r="AB148" s="15">
        <f t="shared" si="66"/>
        <v>0</v>
      </c>
      <c r="AC148" s="20">
        <f>IFERROR(VLOOKUP($E148,INPUTS!$A$44:$G$103,4,0),SCENARIOS!$K$23)</f>
        <v>0</v>
      </c>
      <c r="AD148" s="15">
        <f t="shared" si="67"/>
        <v>0</v>
      </c>
      <c r="AE148" s="20">
        <f>IFERROR(VLOOKUP($E148,INPUTS!$A$44:$G$103,5,0),SCENARIOS!$L$23)</f>
        <v>0</v>
      </c>
      <c r="AF148" s="15">
        <f t="shared" si="68"/>
        <v>0</v>
      </c>
      <c r="AG148" s="20">
        <f>IFERROR(VLOOKUP($E148,INPUTS!$A$44:$G$103,6,0),SCENARIOS!$M$23)</f>
        <v>0</v>
      </c>
      <c r="AH148" s="15">
        <f t="shared" si="69"/>
        <v>0</v>
      </c>
      <c r="AI148" s="20">
        <f>IFERROR(VLOOKUP($E148,INPUTS!$A$44:$G$103,7,0),SCENARIOS!$N$23)</f>
        <v>0</v>
      </c>
      <c r="AJ148" s="15">
        <f t="shared" si="70"/>
        <v>0</v>
      </c>
      <c r="AL148" t="str">
        <f t="shared" si="71"/>
        <v>N</v>
      </c>
      <c r="AM148" s="21">
        <f t="shared" si="72"/>
        <v>35263.0431921961</v>
      </c>
      <c r="BB148" s="2"/>
      <c r="BC148" s="2" t="str">
        <v>BOG</v>
      </c>
      <c r="BD148" s="15">
        <f>SUMIF($E$4:$E$1277,$BC148,$T$4:$T$1277)*(1+INDEX($Q$4:$Q$1277,MATCH($BC148,$E$4:$E1291,0)))^BD$132</f>
        <v>862543.254</v>
      </c>
      <c r="BE148" s="15">
        <f>SUMIF($E$4:$E$1277,$BC148,$T$4:$T$1277)*(1+INDEX($Q$4:$Q$1277,MATCH($BC148,$E$4:$E1291,0)))^BE$132</f>
        <v>1024430.81080389</v>
      </c>
      <c r="BF148" s="15">
        <f>SUMIF($E$4:$E$1277,$BC148,$T$4:$T$1277)*(1+INDEX($Q$4:$Q$1277,MATCH($BC148,$E$4:$E1291,0)))^BF$132</f>
        <v>1216702.44507451</v>
      </c>
      <c r="BG148" s="15">
        <f>SUMIF($E$4:$E$1277,$BC148,$T$4:$T$1277)*(1+INDEX($Q$4:$Q$1277,MATCH($BC148,$E$4:$E1291,0)))^BG$132</f>
        <v>1445060.83206206</v>
      </c>
      <c r="BH148" s="15">
        <f>SUMIF($E$4:$E$1277,$BC148,$T$4:$T$1277)*(1+INDEX($Q$4:$Q$1277,MATCH($BC148,$E$4:$E1291,0)))^BH$132</f>
        <v>1716278.96106679</v>
      </c>
      <c r="BI148" s="64">
        <f>SUMIF($E$4:$E$1277,$BC148,$T$4:$T$1277)*(1+INDEX($Q$4:$Q$1277,MATCH($BC148,$E$4:$E1291,0)))^BI$132</f>
        <v>2038401.01872887</v>
      </c>
      <c r="BJ148" s="65">
        <f t="shared" si="73"/>
        <v>2038401.01872887</v>
      </c>
      <c r="BK148" s="63" t="str">
        <f t="shared" si="74"/>
        <v>Y</v>
      </c>
      <c r="BL148" s="15"/>
      <c r="BM148" s="2" t="str">
        <v>Finland</v>
      </c>
      <c r="BN148" s="15">
        <f>SUMIF($F$4:$F$1277,$BM148,$T$4:$T$1277)*(1+INDEX($Q$4:$Q$1277,MATCH($BM148,$F$4:$F1291,0)))^BN$132</f>
        <v>614079.62</v>
      </c>
      <c r="BO148" s="15">
        <f>SUMIF($F$4:$F$1277,$BM148,$T$4:$T$1277)*(1+INDEX($Q$4:$Q$1277,MATCH($BM148,$F$4:$F1291,0)))^BO$132</f>
        <v>694774.725436754</v>
      </c>
      <c r="BP148" s="15">
        <f>SUMIF($F$4:$F$1277,$BM148,$T$4:$T$1277)*(1+INDEX($Q$4:$Q$1277,MATCH($BM148,$F$4:$F1291,0)))^BP$132</f>
        <v>786073.830467972</v>
      </c>
      <c r="BQ148" s="15">
        <f>SUMIF($F$4:$F$1277,$BM148,$T$4:$T$1277)*(1+INDEX($Q$4:$Q$1277,MATCH($BM148,$F$4:$F1291,0)))^BQ$132</f>
        <v>889370.387729856</v>
      </c>
      <c r="BR148" s="15">
        <f>SUMIF($F$4:$F$1277,$BM148,$T$4:$T$1277)*(1+INDEX($Q$4:$Q$1277,MATCH($BM148,$F$4:$F1291,0)))^BR$132</f>
        <v>1006240.96097928</v>
      </c>
      <c r="BS148" s="15">
        <f>SUMIF($F$4:$F$1277,$BM148,$T$4:$T$1277)*(1+INDEX($Q$4:$Q$1277,MATCH($BM148,$F$4:$F1291,0)))^BS$132</f>
        <v>1138469.28739891</v>
      </c>
      <c r="BV148" s="15" t="e">
        <f>SUMIF(#REF!,BM148,#REF!)*1000</f>
        <v>#REF!</v>
      </c>
      <c r="BW148" s="66">
        <f t="shared" si="75"/>
        <v>0</v>
      </c>
    </row>
    <row r="149" ht="15" customHeight="1" spans="1:75">
      <c r="A149" s="24" t="s">
        <v>1085</v>
      </c>
      <c r="B149" s="52" t="s">
        <v>565</v>
      </c>
      <c r="C149" s="52" t="s">
        <v>566</v>
      </c>
      <c r="D149" s="52" t="s">
        <v>929</v>
      </c>
      <c r="E149" s="10" t="s">
        <v>567</v>
      </c>
      <c r="F149" s="52" t="s">
        <v>431</v>
      </c>
      <c r="G149" s="52" t="s">
        <v>173</v>
      </c>
      <c r="H149" s="52" t="s">
        <v>203</v>
      </c>
      <c r="I149" s="52" t="s">
        <v>399</v>
      </c>
      <c r="J149" s="52" t="s">
        <v>165</v>
      </c>
      <c r="K149" s="52" t="s">
        <v>931</v>
      </c>
      <c r="L149" s="53" t="s">
        <v>293</v>
      </c>
      <c r="M149" s="13">
        <v>182</v>
      </c>
      <c r="N149" s="14">
        <f t="shared" si="65"/>
        <v>0.498630136986301</v>
      </c>
      <c r="O149" s="15">
        <v>9200</v>
      </c>
      <c r="P149" s="15">
        <f t="shared" si="57"/>
        <v>1674400</v>
      </c>
      <c r="Q149" s="16">
        <f>IFERROR(VLOOKUP(G149,SCENARIOS!$A$13:$E$18,2,0),0.025)</f>
        <v>0.04</v>
      </c>
      <c r="R149" s="57">
        <f>IFERROR(VLOOKUP(L149,INPUTS!$A$107:$B$120,2,0),0.0082)</f>
        <v>0.0079</v>
      </c>
      <c r="S149" s="52">
        <f t="shared" si="58"/>
        <v>72.68</v>
      </c>
      <c r="T149" s="15">
        <f t="shared" si="59"/>
        <v>13227.76</v>
      </c>
      <c r="U149" s="15">
        <f>T149/INPUTS!$B$7*1000</f>
        <v>16534700</v>
      </c>
      <c r="V149" s="15">
        <f>T149*INPUTS!$B$6</f>
        <v>41799.7216</v>
      </c>
      <c r="W149" s="54" t="s">
        <v>396</v>
      </c>
      <c r="X149" s="54" t="s">
        <v>396</v>
      </c>
      <c r="Y149" s="58">
        <f>IFERROR(VLOOKUP(E149,INPUTS!$A$44:$B$103,2,0),0)</f>
        <v>0</v>
      </c>
      <c r="Z149" s="15">
        <f t="shared" si="62"/>
        <v>0</v>
      </c>
      <c r="AA149" s="20">
        <f>IFERROR(VLOOKUP(E149,INPUTS!$A$44:$C$103,3,0),SCENARIOS!$J$23)</f>
        <v>0</v>
      </c>
      <c r="AB149" s="15">
        <f t="shared" si="66"/>
        <v>0</v>
      </c>
      <c r="AC149" s="20">
        <f>IFERROR(VLOOKUP($E149,INPUTS!$A$44:$G$103,4,0),SCENARIOS!$K$23)</f>
        <v>0</v>
      </c>
      <c r="AD149" s="15">
        <f t="shared" si="67"/>
        <v>0</v>
      </c>
      <c r="AE149" s="20">
        <f>IFERROR(VLOOKUP($E149,INPUTS!$A$44:$G$103,5,0),SCENARIOS!$L$23)</f>
        <v>0</v>
      </c>
      <c r="AF149" s="15">
        <f t="shared" si="68"/>
        <v>0</v>
      </c>
      <c r="AG149" s="20">
        <f>IFERROR(VLOOKUP($E149,INPUTS!$A$44:$G$103,6,0),SCENARIOS!$M$23)</f>
        <v>0</v>
      </c>
      <c r="AH149" s="15">
        <f t="shared" si="69"/>
        <v>0</v>
      </c>
      <c r="AI149" s="20">
        <f>IFERROR(VLOOKUP($E149,INPUTS!$A$44:$G$103,7,0),SCENARIOS!$N$23)</f>
        <v>0</v>
      </c>
      <c r="AJ149" s="15">
        <f t="shared" si="70"/>
        <v>0</v>
      </c>
      <c r="AL149" t="str">
        <f t="shared" si="71"/>
        <v>N</v>
      </c>
      <c r="AM149" s="21">
        <f t="shared" si="72"/>
        <v>35263.0431921961</v>
      </c>
      <c r="BB149" s="2"/>
      <c r="BC149" s="2" t="str">
        <v>BOM</v>
      </c>
      <c r="BD149" s="15">
        <f>SUMIF($E$4:$E$1277,$BC149,$T$4:$T$1277)*(1+INDEX($Q$4:$Q$1277,MATCH($BC149,$E$4:$E1292,0)))^BD$132</f>
        <v>1299064.65</v>
      </c>
      <c r="BE149" s="15">
        <f>SUMIF($E$4:$E$1277,$BC149,$T$4:$T$1277)*(1+INDEX($Q$4:$Q$1277,MATCH($BC149,$E$4:$E1292,0)))^BE$132</f>
        <v>1580510.77682774</v>
      </c>
      <c r="BF149" s="15">
        <f>SUMIF($E$4:$E$1277,$BC149,$T$4:$T$1277)*(1+INDEX($Q$4:$Q$1277,MATCH($BC149,$E$4:$E1292,0)))^BF$132</f>
        <v>1922933.02390195</v>
      </c>
      <c r="BG149" s="15">
        <f>SUMIF($E$4:$E$1277,$BC149,$T$4:$T$1277)*(1+INDEX($Q$4:$Q$1277,MATCH($BC149,$E$4:$E1292,0)))^BG$132</f>
        <v>2339542.04465112</v>
      </c>
      <c r="BH149" s="15">
        <f>SUMIF($E$4:$E$1277,$BC149,$T$4:$T$1277)*(1+INDEX($Q$4:$Q$1277,MATCH($BC149,$E$4:$E1292,0)))^BH$132</f>
        <v>2846410.61891161</v>
      </c>
      <c r="BI149" s="15">
        <f>SUMIF($E$4:$E$1277,$BC149,$T$4:$T$1277)*(1+INDEX($Q$4:$Q$1277,MATCH($BC149,$E$4:$E1292,0)))^BI$132</f>
        <v>3463093.74092099</v>
      </c>
      <c r="BJ149" s="62">
        <f t="shared" si="73"/>
        <v>3463093.74092099</v>
      </c>
      <c r="BK149" s="63" t="str">
        <f t="shared" si="74"/>
        <v>Y</v>
      </c>
      <c r="BL149" s="15"/>
      <c r="BM149" s="82" t="str">
        <v>France</v>
      </c>
      <c r="BN149" s="15">
        <f>SUMIF($F$4:$F$1277,$BM149,$T$4:$T$1277)*(1+INDEX($Q$4:$Q$1277,MATCH($BM149,$F$4:$F1292,0)))^BN$132</f>
        <v>5229415.435</v>
      </c>
      <c r="BO149" s="15">
        <f>SUMIF($F$4:$F$1277,$BM149,$T$4:$T$1277)*(1+INDEX($Q$4:$Q$1277,MATCH($BM149,$F$4:$F1292,0)))^BO$132</f>
        <v>5916603.571776</v>
      </c>
      <c r="BP149" s="15">
        <f>SUMIF($F$4:$F$1277,$BM149,$T$4:$T$1277)*(1+INDEX($Q$4:$Q$1277,MATCH($BM149,$F$4:$F1292,0)))^BP$132</f>
        <v>6694093.87352537</v>
      </c>
      <c r="BQ149" s="15">
        <f>SUMIF($F$4:$F$1277,$BM149,$T$4:$T$1277)*(1+INDEX($Q$4:$Q$1277,MATCH($BM149,$F$4:$F1292,0)))^BQ$132</f>
        <v>7573752.78636742</v>
      </c>
      <c r="BR149" s="15">
        <f>SUMIF($F$4:$F$1277,$BM149,$T$4:$T$1277)*(1+INDEX($Q$4:$Q$1277,MATCH($BM149,$F$4:$F1292,0)))^BR$132</f>
        <v>8569006.10489935</v>
      </c>
      <c r="BS149" s="15">
        <f>SUMIF($F$4:$F$1277,$BM149,$T$4:$T$1277)*(1+INDEX($Q$4:$Q$1277,MATCH($BM149,$F$4:$F1292,0)))^BS$132</f>
        <v>9695043.88339303</v>
      </c>
      <c r="BV149" s="15" t="e">
        <f>SUMIF(#REF!,BM149,#REF!)*1000</f>
        <v>#REF!</v>
      </c>
      <c r="BW149" s="66">
        <f t="shared" si="75"/>
        <v>0</v>
      </c>
    </row>
    <row r="150" ht="15" customHeight="1" spans="1:75">
      <c r="A150" s="6" t="s">
        <v>1086</v>
      </c>
      <c r="B150" s="52" t="s">
        <v>568</v>
      </c>
      <c r="C150" s="52" t="s">
        <v>569</v>
      </c>
      <c r="D150" s="52" t="s">
        <v>929</v>
      </c>
      <c r="E150" s="10" t="s">
        <v>570</v>
      </c>
      <c r="F150" s="52" t="s">
        <v>431</v>
      </c>
      <c r="G150" s="52" t="s">
        <v>173</v>
      </c>
      <c r="H150" s="52" t="s">
        <v>248</v>
      </c>
      <c r="I150" s="52" t="s">
        <v>930</v>
      </c>
      <c r="J150" s="52" t="s">
        <v>169</v>
      </c>
      <c r="K150" s="52" t="s">
        <v>931</v>
      </c>
      <c r="L150" s="53" t="s">
        <v>297</v>
      </c>
      <c r="M150" s="13">
        <v>182</v>
      </c>
      <c r="N150" s="14">
        <f t="shared" si="65"/>
        <v>0.498630136986301</v>
      </c>
      <c r="O150" s="15">
        <v>11700</v>
      </c>
      <c r="P150" s="15">
        <f t="shared" si="57"/>
        <v>2129400</v>
      </c>
      <c r="Q150" s="16">
        <f>IFERROR(VLOOKUP(G150,SCENARIOS!$A$13:$E$18,2,0),0.025)</f>
        <v>0.04</v>
      </c>
      <c r="R150" s="57">
        <f>IFERROR(VLOOKUP(L150,INPUTS!$A$107:$B$120,2,0),0.0082)</f>
        <v>0.0105</v>
      </c>
      <c r="S150" s="52">
        <f t="shared" si="58"/>
        <v>122.85</v>
      </c>
      <c r="T150" s="15">
        <f t="shared" si="59"/>
        <v>22358.7</v>
      </c>
      <c r="U150" s="15">
        <f>T150/INPUTS!$B$7*1000</f>
        <v>27948375</v>
      </c>
      <c r="V150" s="15">
        <f>T150*INPUTS!$B$6</f>
        <v>70653.492</v>
      </c>
      <c r="W150" s="54" t="s">
        <v>396</v>
      </c>
      <c r="X150" s="54" t="s">
        <v>396</v>
      </c>
      <c r="Y150" s="58">
        <f>IFERROR(VLOOKUP(E150,INPUTS!$A$44:$B$103,2,0),0)</f>
        <v>0</v>
      </c>
      <c r="Z150" s="15">
        <f t="shared" si="62"/>
        <v>0</v>
      </c>
      <c r="AA150" s="20">
        <f>IFERROR(VLOOKUP(E150,INPUTS!$A$44:$C$103,3,0),SCENARIOS!$J$23)</f>
        <v>0</v>
      </c>
      <c r="AB150" s="15">
        <f t="shared" si="66"/>
        <v>0</v>
      </c>
      <c r="AC150" s="20">
        <f>IFERROR(VLOOKUP($E150,INPUTS!$A$44:$G$103,4,0),SCENARIOS!$K$23)</f>
        <v>0</v>
      </c>
      <c r="AD150" s="15">
        <f t="shared" si="67"/>
        <v>0</v>
      </c>
      <c r="AE150" s="20">
        <f>IFERROR(VLOOKUP($E150,INPUTS!$A$44:$G$103,5,0),SCENARIOS!$L$23)</f>
        <v>0</v>
      </c>
      <c r="AF150" s="15">
        <f t="shared" si="68"/>
        <v>0</v>
      </c>
      <c r="AG150" s="20">
        <f>IFERROR(VLOOKUP($E150,INPUTS!$A$44:$G$103,6,0),SCENARIOS!$M$23)</f>
        <v>0</v>
      </c>
      <c r="AH150" s="15">
        <f t="shared" si="69"/>
        <v>0</v>
      </c>
      <c r="AI150" s="20">
        <f>IFERROR(VLOOKUP($E150,INPUTS!$A$44:$G$103,7,0),SCENARIOS!$N$23)</f>
        <v>0</v>
      </c>
      <c r="AJ150" s="15">
        <f t="shared" si="70"/>
        <v>0</v>
      </c>
      <c r="AL150" t="str">
        <f t="shared" si="71"/>
        <v>N</v>
      </c>
      <c r="AM150" s="21">
        <f t="shared" si="72"/>
        <v>59604.6347848279</v>
      </c>
      <c r="BB150" s="2"/>
      <c r="BC150" s="2" t="str">
        <v>BOS</v>
      </c>
      <c r="BD150" s="15">
        <f>SUMIF($E$4:$E$1277,$BC150,$T$4:$T$1277)*(1+INDEX($Q$4:$Q$1277,MATCH($BC150,$E$4:$E1293,0)))^BD$132</f>
        <v>379214.053</v>
      </c>
      <c r="BE150" s="15">
        <f>SUMIF($E$4:$E$1277,$BC150,$T$4:$T$1277)*(1+INDEX($Q$4:$Q$1277,MATCH($BC150,$E$4:$E1293,0)))^BE$132</f>
        <v>418682.956220967</v>
      </c>
      <c r="BF150" s="15">
        <f>SUMIF($E$4:$E$1277,$BC150,$T$4:$T$1277)*(1+INDEX($Q$4:$Q$1277,MATCH($BC150,$E$4:$E1293,0)))^BF$132</f>
        <v>462259.814590596</v>
      </c>
      <c r="BG150" s="15">
        <f>SUMIF($E$4:$E$1277,$BC150,$T$4:$T$1277)*(1+INDEX($Q$4:$Q$1277,MATCH($BC150,$E$4:$E1293,0)))^BG$132</f>
        <v>510372.187380268</v>
      </c>
      <c r="BH150" s="15">
        <f>SUMIF($E$4:$E$1277,$BC150,$T$4:$T$1277)*(1+INDEX($Q$4:$Q$1277,MATCH($BC150,$E$4:$E1293,0)))^BH$132</f>
        <v>563492.134573748</v>
      </c>
      <c r="BI150" s="15">
        <f>SUMIF($E$4:$E$1277,$BC150,$T$4:$T$1277)*(1+INDEX($Q$4:$Q$1277,MATCH($BC150,$E$4:$E1293,0)))^BI$132</f>
        <v>622140.848537066</v>
      </c>
      <c r="BJ150" s="62">
        <f t="shared" si="73"/>
        <v>622140.848537066</v>
      </c>
      <c r="BK150" s="63" t="str">
        <f t="shared" si="74"/>
        <v>Y</v>
      </c>
      <c r="BL150" s="15"/>
      <c r="BM150" s="82" t="str">
        <v>Germany</v>
      </c>
      <c r="BN150" s="15">
        <f>SUMIF($F$4:$F$1277,$BM150,$T$4:$T$1277)*(1+INDEX($Q$4:$Q$1277,MATCH($BM150,$F$4:$F1293,0)))^BN$132</f>
        <v>9184624.343</v>
      </c>
      <c r="BO150" s="15">
        <f>SUMIF($F$4:$F$1277,$BM150,$T$4:$T$1277)*(1+INDEX($Q$4:$Q$1277,MATCH($BM150,$F$4:$F1293,0)))^BO$132</f>
        <v>10391559.4139854</v>
      </c>
      <c r="BP150" s="15">
        <f>SUMIF($F$4:$F$1277,$BM150,$T$4:$T$1277)*(1+INDEX($Q$4:$Q$1277,MATCH($BM150,$F$4:$F1293,0)))^BP$132</f>
        <v>11757095.6657239</v>
      </c>
      <c r="BQ150" s="15">
        <f>SUMIF($F$4:$F$1277,$BM150,$T$4:$T$1277)*(1+INDEX($Q$4:$Q$1277,MATCH($BM150,$F$4:$F1293,0)))^BQ$132</f>
        <v>13302074.5959408</v>
      </c>
      <c r="BR150" s="15">
        <f>SUMIF($F$4:$F$1277,$BM150,$T$4:$T$1277)*(1+INDEX($Q$4:$Q$1277,MATCH($BM150,$F$4:$F1293,0)))^BR$132</f>
        <v>15050076.4463312</v>
      </c>
      <c r="BS150" s="15">
        <f>SUMIF($F$4:$F$1277,$BM150,$T$4:$T$1277)*(1+INDEX($Q$4:$Q$1277,MATCH($BM150,$F$4:$F1293,0)))^BS$132</f>
        <v>17027780.0960108</v>
      </c>
      <c r="BV150" s="15" t="e">
        <f>SUMIF(#REF!,BM150,#REF!)*1000</f>
        <v>#REF!</v>
      </c>
      <c r="BW150" s="66">
        <f t="shared" si="75"/>
        <v>0</v>
      </c>
    </row>
    <row r="151" ht="15" customHeight="1" spans="1:75">
      <c r="A151" s="24" t="s">
        <v>1087</v>
      </c>
      <c r="B151" s="52" t="s">
        <v>568</v>
      </c>
      <c r="C151" s="52" t="s">
        <v>569</v>
      </c>
      <c r="D151" s="52" t="s">
        <v>929</v>
      </c>
      <c r="E151" s="10" t="s">
        <v>570</v>
      </c>
      <c r="F151" s="52" t="s">
        <v>431</v>
      </c>
      <c r="G151" s="52" t="s">
        <v>173</v>
      </c>
      <c r="H151" s="52" t="s">
        <v>264</v>
      </c>
      <c r="I151" s="52" t="s">
        <v>436</v>
      </c>
      <c r="J151" s="52" t="s">
        <v>173</v>
      </c>
      <c r="K151" s="52" t="s">
        <v>931</v>
      </c>
      <c r="L151" s="53" t="s">
        <v>297</v>
      </c>
      <c r="M151" s="13">
        <v>182</v>
      </c>
      <c r="N151" s="14">
        <f t="shared" si="65"/>
        <v>0.498630136986301</v>
      </c>
      <c r="O151" s="15">
        <v>7800</v>
      </c>
      <c r="P151" s="15">
        <f t="shared" si="57"/>
        <v>1419600</v>
      </c>
      <c r="Q151" s="16">
        <f>IFERROR(VLOOKUP(G151,SCENARIOS!$A$13:$E$18,2,0),0.025)</f>
        <v>0.04</v>
      </c>
      <c r="R151" s="57">
        <f>IFERROR(VLOOKUP(L151,INPUTS!$A$107:$B$120,2,0),0.0082)</f>
        <v>0.0105</v>
      </c>
      <c r="S151" s="52">
        <f t="shared" si="58"/>
        <v>81.9</v>
      </c>
      <c r="T151" s="15">
        <f t="shared" si="59"/>
        <v>14905.8</v>
      </c>
      <c r="U151" s="15">
        <f>T151/INPUTS!$B$7*1000</f>
        <v>18632250</v>
      </c>
      <c r="V151" s="15">
        <f>T151*INPUTS!$B$6</f>
        <v>47102.328</v>
      </c>
      <c r="W151" s="54" t="s">
        <v>396</v>
      </c>
      <c r="X151" s="54" t="s">
        <v>396</v>
      </c>
      <c r="Y151" s="58">
        <f>IFERROR(VLOOKUP(E151,INPUTS!$A$44:$B$103,2,0),0)</f>
        <v>0</v>
      </c>
      <c r="Z151" s="15">
        <f t="shared" si="62"/>
        <v>0</v>
      </c>
      <c r="AA151" s="20">
        <f>IFERROR(VLOOKUP(E151,INPUTS!$A$44:$C$103,3,0),SCENARIOS!$J$23)</f>
        <v>0</v>
      </c>
      <c r="AB151" s="15">
        <f t="shared" si="66"/>
        <v>0</v>
      </c>
      <c r="AC151" s="20">
        <f>IFERROR(VLOOKUP($E151,INPUTS!$A$44:$G$103,4,0),SCENARIOS!$K$23)</f>
        <v>0</v>
      </c>
      <c r="AD151" s="15">
        <f t="shared" si="67"/>
        <v>0</v>
      </c>
      <c r="AE151" s="20">
        <f>IFERROR(VLOOKUP($E151,INPUTS!$A$44:$G$103,5,0),SCENARIOS!$L$23)</f>
        <v>0</v>
      </c>
      <c r="AF151" s="15">
        <f t="shared" si="68"/>
        <v>0</v>
      </c>
      <c r="AG151" s="20">
        <f>IFERROR(VLOOKUP($E151,INPUTS!$A$44:$G$103,6,0),SCENARIOS!$M$23)</f>
        <v>0</v>
      </c>
      <c r="AH151" s="15">
        <f t="shared" si="69"/>
        <v>0</v>
      </c>
      <c r="AI151" s="20">
        <f>IFERROR(VLOOKUP($E151,INPUTS!$A$44:$G$103,7,0),SCENARIOS!$N$23)</f>
        <v>0</v>
      </c>
      <c r="AJ151" s="15">
        <f t="shared" si="70"/>
        <v>0</v>
      </c>
      <c r="AL151" t="str">
        <f t="shared" si="71"/>
        <v>N</v>
      </c>
      <c r="AM151" s="21">
        <f t="shared" si="72"/>
        <v>39736.4231898852</v>
      </c>
      <c r="BB151" s="2"/>
      <c r="BC151" s="2" t="str">
        <v>BRS</v>
      </c>
      <c r="BD151" s="15">
        <f>SUMIF($E$4:$E$1277,$BC151,$T$4:$T$1277)*(1+INDEX($Q$4:$Q$1277,MATCH($BC151,$E$4:$E1294,0)))^BD$132</f>
        <v>673392.72</v>
      </c>
      <c r="BE151" s="15">
        <f>SUMIF($E$4:$E$1277,$BC151,$T$4:$T$1277)*(1+INDEX($Q$4:$Q$1277,MATCH($BC151,$E$4:$E1294,0)))^BE$132</f>
        <v>761882.053908757</v>
      </c>
      <c r="BF151" s="15">
        <f>SUMIF($E$4:$E$1277,$BC151,$T$4:$T$1277)*(1+INDEX($Q$4:$Q$1277,MATCH($BC151,$E$4:$E1294,0)))^BF$132</f>
        <v>861999.613046345</v>
      </c>
      <c r="BG151" s="15">
        <f>SUMIF($E$4:$E$1277,$BC151,$T$4:$T$1277)*(1+INDEX($Q$4:$Q$1277,MATCH($BC151,$E$4:$E1294,0)))^BG$132</f>
        <v>975273.441709175</v>
      </c>
      <c r="BH151" s="15">
        <f>SUMIF($E$4:$E$1277,$BC151,$T$4:$T$1277)*(1+INDEX($Q$4:$Q$1277,MATCH($BC151,$E$4:$E1294,0)))^BH$132</f>
        <v>1103432.38176387</v>
      </c>
      <c r="BI151" s="15">
        <f>SUMIF($E$4:$E$1277,$BC151,$T$4:$T$1277)*(1+INDEX($Q$4:$Q$1277,MATCH($BC151,$E$4:$E1294,0)))^BI$132</f>
        <v>1248432.4590971</v>
      </c>
      <c r="BJ151" s="62">
        <f t="shared" si="73"/>
        <v>1248432.4590971</v>
      </c>
      <c r="BK151" s="63" t="str">
        <f t="shared" si="74"/>
        <v>Y</v>
      </c>
      <c r="BL151" s="15"/>
      <c r="BM151" s="82" t="str">
        <v>Greece</v>
      </c>
      <c r="BN151" s="15">
        <f>SUMIF($F$4:$F$1277,$BM151,$T$4:$T$1277)*(1+INDEX($Q$4:$Q$1277,MATCH($BM151,$F$4:$F1294,0)))^BN$132</f>
        <v>1185266.73</v>
      </c>
      <c r="BO151" s="15">
        <f>SUMIF($F$4:$F$1277,$BM151,$T$4:$T$1277)*(1+INDEX($Q$4:$Q$1277,MATCH($BM151,$F$4:$F1294,0)))^BO$132</f>
        <v>1341020.51278801</v>
      </c>
      <c r="BP151" s="15">
        <f>SUMIF($F$4:$F$1277,$BM151,$T$4:$T$1277)*(1+INDEX($Q$4:$Q$1277,MATCH($BM151,$F$4:$F1294,0)))^BP$132</f>
        <v>1517241.62182316</v>
      </c>
      <c r="BQ151" s="15">
        <f>SUMIF($F$4:$F$1277,$BM151,$T$4:$T$1277)*(1+INDEX($Q$4:$Q$1277,MATCH($BM151,$F$4:$F1294,0)))^BQ$132</f>
        <v>1716619.63187021</v>
      </c>
      <c r="BR151" s="15">
        <f>SUMIF($F$4:$F$1277,$BM151,$T$4:$T$1277)*(1+INDEX($Q$4:$Q$1277,MATCH($BM151,$F$4:$F1294,0)))^BR$132</f>
        <v>1942197.54990724</v>
      </c>
      <c r="BS151" s="15">
        <f>SUMIF($F$4:$F$1277,$BM151,$T$4:$T$1277)*(1+INDEX($Q$4:$Q$1277,MATCH($BM151,$F$4:$F1294,0)))^BS$132</f>
        <v>2197418.2590211</v>
      </c>
      <c r="BV151" s="15" t="e">
        <f>SUMIF(#REF!,BM151,#REF!)*1000</f>
        <v>#REF!</v>
      </c>
      <c r="BW151" s="66">
        <f t="shared" si="75"/>
        <v>0</v>
      </c>
    </row>
    <row r="152" ht="15" customHeight="1" spans="1:75">
      <c r="A152" s="6" t="s">
        <v>1088</v>
      </c>
      <c r="B152" s="52" t="s">
        <v>568</v>
      </c>
      <c r="C152" s="52" t="s">
        <v>569</v>
      </c>
      <c r="D152" s="52" t="s">
        <v>929</v>
      </c>
      <c r="E152" s="10" t="s">
        <v>570</v>
      </c>
      <c r="F152" s="52" t="s">
        <v>431</v>
      </c>
      <c r="G152" s="52" t="s">
        <v>173</v>
      </c>
      <c r="H152" s="52" t="s">
        <v>224</v>
      </c>
      <c r="I152" s="52" t="s">
        <v>938</v>
      </c>
      <c r="J152" s="52" t="s">
        <v>165</v>
      </c>
      <c r="K152" s="52" t="s">
        <v>931</v>
      </c>
      <c r="L152" s="53" t="s">
        <v>291</v>
      </c>
      <c r="M152" s="13">
        <v>91</v>
      </c>
      <c r="N152" s="14">
        <f t="shared" si="65"/>
        <v>0.249315068493151</v>
      </c>
      <c r="O152" s="15">
        <v>9600</v>
      </c>
      <c r="P152" s="15">
        <f t="shared" si="57"/>
        <v>873600</v>
      </c>
      <c r="Q152" s="16">
        <f>IFERROR(VLOOKUP(G152,SCENARIOS!$A$13:$E$18,2,0),0.025)</f>
        <v>0.04</v>
      </c>
      <c r="R152" s="57">
        <f>IFERROR(VLOOKUP(L152,INPUTS!$A$107:$B$120,2,0),0.0082)</f>
        <v>0.0079</v>
      </c>
      <c r="S152" s="52">
        <f t="shared" si="58"/>
        <v>75.84</v>
      </c>
      <c r="T152" s="15">
        <f t="shared" si="59"/>
        <v>6901.44</v>
      </c>
      <c r="U152" s="15">
        <f>T152/INPUTS!$B$7*1000</f>
        <v>8626800</v>
      </c>
      <c r="V152" s="15">
        <f>T152*INPUTS!$B$6</f>
        <v>21808.5504</v>
      </c>
      <c r="W152" s="54" t="s">
        <v>396</v>
      </c>
      <c r="X152" s="54" t="s">
        <v>396</v>
      </c>
      <c r="Y152" s="58">
        <f>IFERROR(VLOOKUP(E152,INPUTS!$A$44:$B$103,2,0),0)</f>
        <v>0</v>
      </c>
      <c r="Z152" s="15">
        <f t="shared" si="62"/>
        <v>0</v>
      </c>
      <c r="AA152" s="20">
        <f>IFERROR(VLOOKUP(E152,INPUTS!$A$44:$C$103,3,0),SCENARIOS!$J$23)</f>
        <v>0</v>
      </c>
      <c r="AB152" s="15">
        <f t="shared" si="66"/>
        <v>0</v>
      </c>
      <c r="AC152" s="20">
        <f>IFERROR(VLOOKUP($E152,INPUTS!$A$44:$G$103,4,0),SCENARIOS!$K$23)</f>
        <v>0</v>
      </c>
      <c r="AD152" s="15">
        <f t="shared" si="67"/>
        <v>0</v>
      </c>
      <c r="AE152" s="20">
        <f>IFERROR(VLOOKUP($E152,INPUTS!$A$44:$G$103,5,0),SCENARIOS!$L$23)</f>
        <v>0</v>
      </c>
      <c r="AF152" s="15">
        <f t="shared" si="68"/>
        <v>0</v>
      </c>
      <c r="AG152" s="20">
        <f>IFERROR(VLOOKUP($E152,INPUTS!$A$44:$G$103,6,0),SCENARIOS!$M$23)</f>
        <v>0</v>
      </c>
      <c r="AH152" s="15">
        <f t="shared" si="69"/>
        <v>0</v>
      </c>
      <c r="AI152" s="20">
        <f>IFERROR(VLOOKUP($E152,INPUTS!$A$44:$G$103,7,0),SCENARIOS!$N$23)</f>
        <v>0</v>
      </c>
      <c r="AJ152" s="15">
        <f t="shared" si="70"/>
        <v>0</v>
      </c>
      <c r="AL152" t="str">
        <f t="shared" si="71"/>
        <v>N</v>
      </c>
      <c r="AM152" s="21">
        <f t="shared" si="72"/>
        <v>18398.1094915806</v>
      </c>
      <c r="BB152" s="2"/>
      <c r="BC152" s="2" t="str">
        <v>BRU</v>
      </c>
      <c r="BD152" s="15">
        <f>SUMIF($E$4:$E$1277,$BC152,$T$4:$T$1277)*(1+INDEX($Q$4:$Q$1277,MATCH($BC152,$E$4:$E1295,0)))^BD$132</f>
        <v>1685332.075</v>
      </c>
      <c r="BE152" s="15">
        <f>SUMIF($E$4:$E$1277,$BC152,$T$4:$T$1277)*(1+INDEX($Q$4:$Q$1277,MATCH($BC152,$E$4:$E1295,0)))^BE$132</f>
        <v>1906798.551103</v>
      </c>
      <c r="BF152" s="15">
        <f>SUMIF($E$4:$E$1277,$BC152,$T$4:$T$1277)*(1+INDEX($Q$4:$Q$1277,MATCH($BC152,$E$4:$E1295,0)))^BF$132</f>
        <v>2157367.54104588</v>
      </c>
      <c r="BG152" s="15">
        <f>SUMIF($E$4:$E$1277,$BC152,$T$4:$T$1277)*(1+INDEX($Q$4:$Q$1277,MATCH($BC152,$E$4:$E1295,0)))^BG$132</f>
        <v>2440863.35416296</v>
      </c>
      <c r="BH152" s="15">
        <f>SUMIF($E$4:$E$1277,$BC152,$T$4:$T$1277)*(1+INDEX($Q$4:$Q$1277,MATCH($BC152,$E$4:$E1295,0)))^BH$132</f>
        <v>2761612.84544373</v>
      </c>
      <c r="BI152" s="15">
        <f>SUMIF($E$4:$E$1277,$BC152,$T$4:$T$1277)*(1+INDEX($Q$4:$Q$1277,MATCH($BC152,$E$4:$E1295,0)))^BI$132</f>
        <v>3124511.45415928</v>
      </c>
      <c r="BJ152" s="62">
        <f t="shared" si="73"/>
        <v>3124511.45415928</v>
      </c>
      <c r="BK152" s="63" t="str">
        <f t="shared" si="74"/>
        <v>Y</v>
      </c>
      <c r="BL152" s="15"/>
      <c r="BM152" s="82" t="str">
        <v>Hong Kong</v>
      </c>
      <c r="BN152" s="15">
        <f>SUMIF($F$4:$F$1277,$BM152,$T$4:$T$1277)*(1+INDEX($Q$4:$Q$1277,MATCH($BM152,$F$4:$F1295,0)))^BN$132</f>
        <v>4554221.2125</v>
      </c>
      <c r="BO152" s="15">
        <f>SUMIF($F$4:$F$1277,$BM152,$T$4:$T$1277)*(1+INDEX($Q$4:$Q$1277,MATCH($BM152,$F$4:$F1295,0)))^BO$132</f>
        <v>5540906.45635977</v>
      </c>
      <c r="BP152" s="15">
        <f>SUMIF($F$4:$F$1277,$BM152,$T$4:$T$1277)*(1+INDEX($Q$4:$Q$1277,MATCH($BM152,$F$4:$F1295,0)))^BP$132</f>
        <v>6741359.92205702</v>
      </c>
      <c r="BQ152" s="15">
        <f>SUMIF($F$4:$F$1277,$BM152,$T$4:$T$1277)*(1+INDEX($Q$4:$Q$1277,MATCH($BM152,$F$4:$F1295,0)))^BQ$132</f>
        <v>8201895.11529371</v>
      </c>
      <c r="BR152" s="15">
        <f>SUMIF($F$4:$F$1277,$BM152,$T$4:$T$1277)*(1+INDEX($Q$4:$Q$1277,MATCH($BM152,$F$4:$F1295,0)))^BR$132</f>
        <v>9978859.49720248</v>
      </c>
      <c r="BS152" s="15">
        <f>SUMIF($F$4:$F$1277,$BM152,$T$4:$T$1277)*(1+INDEX($Q$4:$Q$1277,MATCH($BM152,$F$4:$F1295,0)))^BS$132</f>
        <v>12140808.3699132</v>
      </c>
      <c r="BV152" s="15" t="e">
        <f>SUMIF(#REF!,BM152,#REF!)*1000</f>
        <v>#REF!</v>
      </c>
      <c r="BW152" s="66">
        <f t="shared" si="75"/>
        <v>0</v>
      </c>
    </row>
    <row r="153" ht="15" customHeight="1" spans="1:75">
      <c r="A153" s="24" t="s">
        <v>1089</v>
      </c>
      <c r="B153" s="52" t="s">
        <v>571</v>
      </c>
      <c r="C153" s="52" t="s">
        <v>572</v>
      </c>
      <c r="D153" s="52" t="s">
        <v>929</v>
      </c>
      <c r="E153" s="10" t="s">
        <v>432</v>
      </c>
      <c r="F153" s="52" t="s">
        <v>431</v>
      </c>
      <c r="G153" s="52" t="s">
        <v>173</v>
      </c>
      <c r="H153" s="52" t="s">
        <v>248</v>
      </c>
      <c r="I153" s="52" t="s">
        <v>930</v>
      </c>
      <c r="J153" s="52" t="s">
        <v>169</v>
      </c>
      <c r="K153" s="52" t="s">
        <v>931</v>
      </c>
      <c r="L153" s="53" t="s">
        <v>291</v>
      </c>
      <c r="M153" s="13">
        <v>182</v>
      </c>
      <c r="N153" s="14">
        <f t="shared" si="65"/>
        <v>0.498630136986301</v>
      </c>
      <c r="O153" s="15">
        <v>9900</v>
      </c>
      <c r="P153" s="15">
        <f t="shared" si="57"/>
        <v>1801800</v>
      </c>
      <c r="Q153" s="16">
        <f>IFERROR(VLOOKUP(G153,SCENARIOS!$A$13:$E$18,2,0),0.025)</f>
        <v>0.04</v>
      </c>
      <c r="R153" s="57">
        <f>IFERROR(VLOOKUP(L153,INPUTS!$A$107:$B$120,2,0),0.0082)</f>
        <v>0.0079</v>
      </c>
      <c r="S153" s="52">
        <f t="shared" si="58"/>
        <v>78.21</v>
      </c>
      <c r="T153" s="15">
        <f t="shared" si="59"/>
        <v>14234.22</v>
      </c>
      <c r="U153" s="15">
        <f>T153/INPUTS!$B$7*1000</f>
        <v>17792775</v>
      </c>
      <c r="V153" s="15">
        <f>T153*INPUTS!$B$6</f>
        <v>44980.1352</v>
      </c>
      <c r="W153" s="54" t="s">
        <v>396</v>
      </c>
      <c r="X153" s="54" t="s">
        <v>396</v>
      </c>
      <c r="Y153" s="58">
        <f>IFERROR(VLOOKUP(E153,INPUTS!$A$44:$B$103,2,0),0)</f>
        <v>0</v>
      </c>
      <c r="Z153" s="15">
        <f t="shared" si="62"/>
        <v>0</v>
      </c>
      <c r="AA153" s="20">
        <f>IFERROR(VLOOKUP(E153,INPUTS!$A$44:$C$103,3,0),SCENARIOS!$J$23)</f>
        <v>0</v>
      </c>
      <c r="AB153" s="15">
        <f t="shared" si="66"/>
        <v>0</v>
      </c>
      <c r="AC153" s="20">
        <f>IFERROR(VLOOKUP($E153,INPUTS!$A$44:$G$103,4,0),SCENARIOS!$K$23)</f>
        <v>0</v>
      </c>
      <c r="AD153" s="15">
        <f t="shared" si="67"/>
        <v>0</v>
      </c>
      <c r="AE153" s="20">
        <f>IFERROR(VLOOKUP($E153,INPUTS!$A$44:$G$103,5,0),SCENARIOS!$L$23)</f>
        <v>0</v>
      </c>
      <c r="AF153" s="15">
        <f t="shared" si="68"/>
        <v>0</v>
      </c>
      <c r="AG153" s="20">
        <f>IFERROR(VLOOKUP($E153,INPUTS!$A$44:$G$103,6,0),SCENARIOS!$M$23)</f>
        <v>0</v>
      </c>
      <c r="AH153" s="15">
        <f t="shared" si="69"/>
        <v>0</v>
      </c>
      <c r="AI153" s="20">
        <f>IFERROR(VLOOKUP($E153,INPUTS!$A$44:$G$103,7,0),SCENARIOS!$N$23)</f>
        <v>0</v>
      </c>
      <c r="AJ153" s="15">
        <f t="shared" si="70"/>
        <v>0</v>
      </c>
      <c r="AL153" t="str">
        <f t="shared" si="71"/>
        <v>N</v>
      </c>
      <c r="AM153" s="21">
        <f t="shared" si="72"/>
        <v>37946.1008263849</v>
      </c>
      <c r="BB153" s="2"/>
      <c r="BC153" s="2" t="str">
        <v>BSB</v>
      </c>
      <c r="BD153" s="15">
        <f>SUMIF($E$4:$E$1277,$BC153,$T$4:$T$1277)*(1+INDEX($Q$4:$Q$1277,MATCH($BC153,$E$4:$E1296,0)))^BD$132</f>
        <v>10930.764</v>
      </c>
      <c r="BE153" s="15">
        <f>SUMIF($E$4:$E$1277,$BC153,$T$4:$T$1277)*(1+INDEX($Q$4:$Q$1277,MATCH($BC153,$E$4:$E1296,0)))^BE$132</f>
        <v>12982.3187130579</v>
      </c>
      <c r="BF153" s="15">
        <f>SUMIF($E$4:$E$1277,$BC153,$T$4:$T$1277)*(1+INDEX($Q$4:$Q$1277,MATCH($BC153,$E$4:$E1296,0)))^BF$132</f>
        <v>15418.922151042</v>
      </c>
      <c r="BG153" s="15">
        <f>SUMIF($E$4:$E$1277,$BC153,$T$4:$T$1277)*(1+INDEX($Q$4:$Q$1277,MATCH($BC153,$E$4:$E1296,0)))^BG$132</f>
        <v>18312.8426866278</v>
      </c>
      <c r="BH153" s="15">
        <f>SUMIF($E$4:$E$1277,$BC153,$T$4:$T$1277)*(1+INDEX($Q$4:$Q$1277,MATCH($BC153,$E$4:$E1296,0)))^BH$132</f>
        <v>21749.9124763733</v>
      </c>
      <c r="BI153" s="15">
        <f>SUMIF($E$4:$E$1277,$BC153,$T$4:$T$1277)*(1+INDEX($Q$4:$Q$1277,MATCH($BC153,$E$4:$E1296,0)))^BI$132</f>
        <v>25832.0731972067</v>
      </c>
      <c r="BJ153" s="62">
        <f t="shared" si="73"/>
        <v>25832.0731972067</v>
      </c>
      <c r="BK153" s="63" t="str">
        <f t="shared" si="74"/>
        <v>Y</v>
      </c>
      <c r="BL153" s="15"/>
      <c r="BM153" s="82" t="str">
        <v>Hungary</v>
      </c>
      <c r="BN153" s="15">
        <f>SUMIF($F$4:$F$1277,$BM153,$T$4:$T$1277)*(1+INDEX($Q$4:$Q$1277,MATCH($BM153,$F$4:$F1296,0)))^BN$132</f>
        <v>292370.01</v>
      </c>
      <c r="BO153" s="15">
        <f>SUMIF($F$4:$F$1277,$BM153,$T$4:$T$1277)*(1+INDEX($Q$4:$Q$1277,MATCH($BM153,$F$4:$F1296,0)))^BO$132</f>
        <v>330789.830516914</v>
      </c>
      <c r="BP153" s="15">
        <f>SUMIF($F$4:$F$1277,$BM153,$T$4:$T$1277)*(1+INDEX($Q$4:$Q$1277,MATCH($BM153,$F$4:$F1296,0)))^BP$132</f>
        <v>374258.330987534</v>
      </c>
      <c r="BQ153" s="15">
        <f>SUMIF($F$4:$F$1277,$BM153,$T$4:$T$1277)*(1+INDEX($Q$4:$Q$1277,MATCH($BM153,$F$4:$F1296,0)))^BQ$132</f>
        <v>423438.949422034</v>
      </c>
      <c r="BR153" s="15">
        <f>SUMIF($F$4:$F$1277,$BM153,$T$4:$T$1277)*(1+INDEX($Q$4:$Q$1277,MATCH($BM153,$F$4:$F1296,0)))^BR$132</f>
        <v>479082.305033867</v>
      </c>
      <c r="BS153" s="15">
        <f>SUMIF($F$4:$F$1277,$BM153,$T$4:$T$1277)*(1+INDEX($Q$4:$Q$1277,MATCH($BM153,$F$4:$F1296,0)))^BS$132</f>
        <v>542037.654565889</v>
      </c>
      <c r="BV153" s="15" t="e">
        <f>SUMIF(#REF!,BM153,#REF!)*1000</f>
        <v>#REF!</v>
      </c>
      <c r="BW153" s="66">
        <f t="shared" si="75"/>
        <v>0</v>
      </c>
    </row>
    <row r="154" ht="15" customHeight="1" spans="1:75">
      <c r="A154" s="6" t="s">
        <v>1090</v>
      </c>
      <c r="B154" s="52" t="s">
        <v>571</v>
      </c>
      <c r="C154" s="52" t="s">
        <v>572</v>
      </c>
      <c r="D154" s="52" t="s">
        <v>929</v>
      </c>
      <c r="E154" s="10" t="s">
        <v>432</v>
      </c>
      <c r="F154" s="52" t="s">
        <v>431</v>
      </c>
      <c r="G154" s="52" t="s">
        <v>173</v>
      </c>
      <c r="H154" s="52" t="s">
        <v>245</v>
      </c>
      <c r="I154" s="52" t="s">
        <v>930</v>
      </c>
      <c r="J154" s="52" t="s">
        <v>169</v>
      </c>
      <c r="K154" s="52" t="s">
        <v>931</v>
      </c>
      <c r="L154" s="53" t="s">
        <v>291</v>
      </c>
      <c r="M154" s="13">
        <v>91</v>
      </c>
      <c r="N154" s="14">
        <f t="shared" si="65"/>
        <v>0.249315068493151</v>
      </c>
      <c r="O154" s="15">
        <v>11000</v>
      </c>
      <c r="P154" s="15">
        <f t="shared" si="57"/>
        <v>1001000</v>
      </c>
      <c r="Q154" s="16">
        <f>IFERROR(VLOOKUP(G154,SCENARIOS!$A$13:$E$18,2,0),0.025)</f>
        <v>0.04</v>
      </c>
      <c r="R154" s="57">
        <f>IFERROR(VLOOKUP(L154,INPUTS!$A$107:$B$120,2,0),0.0082)</f>
        <v>0.0079</v>
      </c>
      <c r="S154" s="52">
        <f t="shared" si="58"/>
        <v>86.9</v>
      </c>
      <c r="T154" s="15">
        <f t="shared" si="59"/>
        <v>7907.9</v>
      </c>
      <c r="U154" s="15">
        <f>T154/INPUTS!$B$7*1000</f>
        <v>9884875</v>
      </c>
      <c r="V154" s="15">
        <f>T154*INPUTS!$B$6</f>
        <v>24988.964</v>
      </c>
      <c r="W154" s="54" t="s">
        <v>396</v>
      </c>
      <c r="X154" s="54" t="s">
        <v>396</v>
      </c>
      <c r="Y154" s="58">
        <f>IFERROR(VLOOKUP(E154,INPUTS!$A$44:$B$103,2,0),0)</f>
        <v>0</v>
      </c>
      <c r="Z154" s="15">
        <f t="shared" si="62"/>
        <v>0</v>
      </c>
      <c r="AA154" s="20">
        <f>IFERROR(VLOOKUP(E154,INPUTS!$A$44:$C$103,3,0),SCENARIOS!$J$23)</f>
        <v>0</v>
      </c>
      <c r="AB154" s="15">
        <f t="shared" si="66"/>
        <v>0</v>
      </c>
      <c r="AC154" s="20">
        <f>IFERROR(VLOOKUP($E154,INPUTS!$A$44:$G$103,4,0),SCENARIOS!$K$23)</f>
        <v>0</v>
      </c>
      <c r="AD154" s="15">
        <f t="shared" si="67"/>
        <v>0</v>
      </c>
      <c r="AE154" s="20">
        <f>IFERROR(VLOOKUP($E154,INPUTS!$A$44:$G$103,5,0),SCENARIOS!$L$23)</f>
        <v>0</v>
      </c>
      <c r="AF154" s="15">
        <f t="shared" si="68"/>
        <v>0</v>
      </c>
      <c r="AG154" s="20">
        <f>IFERROR(VLOOKUP($E154,INPUTS!$A$44:$G$103,6,0),SCENARIOS!$M$23)</f>
        <v>0</v>
      </c>
      <c r="AH154" s="15">
        <f t="shared" si="69"/>
        <v>0</v>
      </c>
      <c r="AI154" s="20">
        <f>IFERROR(VLOOKUP($E154,INPUTS!$A$44:$G$103,7,0),SCENARIOS!$N$23)</f>
        <v>0</v>
      </c>
      <c r="AJ154" s="15">
        <f t="shared" si="70"/>
        <v>0</v>
      </c>
      <c r="AL154" t="str">
        <f t="shared" si="71"/>
        <v>N</v>
      </c>
      <c r="AM154" s="21">
        <f t="shared" si="72"/>
        <v>21081.1671257694</v>
      </c>
      <c r="BB154" s="2"/>
      <c r="BC154" s="2" t="str">
        <v>BUD</v>
      </c>
      <c r="BD154" s="15">
        <f>SUMIF($E$4:$E$1277,$BC154,$T$4:$T$1277)*(1+INDEX($Q$4:$Q$1277,MATCH($BC154,$E$4:$E1297,0)))^BD$132</f>
        <v>292370.01</v>
      </c>
      <c r="BE154" s="15">
        <f>SUMIF($E$4:$E$1277,$BC154,$T$4:$T$1277)*(1+INDEX($Q$4:$Q$1277,MATCH($BC154,$E$4:$E1297,0)))^BE$132</f>
        <v>330789.830516914</v>
      </c>
      <c r="BF154" s="15">
        <f>SUMIF($E$4:$E$1277,$BC154,$T$4:$T$1277)*(1+INDEX($Q$4:$Q$1277,MATCH($BC154,$E$4:$E1297,0)))^BF$132</f>
        <v>374258.330987534</v>
      </c>
      <c r="BG154" s="15">
        <f>SUMIF($E$4:$E$1277,$BC154,$T$4:$T$1277)*(1+INDEX($Q$4:$Q$1277,MATCH($BC154,$E$4:$E1297,0)))^BG$132</f>
        <v>423438.949422034</v>
      </c>
      <c r="BH154" s="15">
        <f>SUMIF($E$4:$E$1277,$BC154,$T$4:$T$1277)*(1+INDEX($Q$4:$Q$1277,MATCH($BC154,$E$4:$E1297,0)))^BH$132</f>
        <v>479082.305033867</v>
      </c>
      <c r="BI154" s="15">
        <f>SUMIF($E$4:$E$1277,$BC154,$T$4:$T$1277)*(1+INDEX($Q$4:$Q$1277,MATCH($BC154,$E$4:$E1297,0)))^BI$132</f>
        <v>542037.654565889</v>
      </c>
      <c r="BJ154" s="62">
        <f t="shared" si="73"/>
        <v>542037.654565889</v>
      </c>
      <c r="BK154" s="63" t="str">
        <f t="shared" si="74"/>
        <v>Y</v>
      </c>
      <c r="BL154" s="15"/>
      <c r="BM154" s="82" t="str">
        <v>Iceland</v>
      </c>
      <c r="BN154" s="15">
        <f>SUMIF($F$4:$F$1277,$BM154,$T$4:$T$1277)*(1+INDEX($Q$4:$Q$1277,MATCH($BM154,$F$4:$F1297,0)))^BN$132</f>
        <v>303072</v>
      </c>
      <c r="BO154" s="15">
        <f>SUMIF($F$4:$F$1277,$BM154,$T$4:$T$1277)*(1+INDEX($Q$4:$Q$1277,MATCH($BM154,$F$4:$F1297,0)))^BO$132</f>
        <v>342898.149897187</v>
      </c>
      <c r="BP154" s="15">
        <f>SUMIF($F$4:$F$1277,$BM154,$T$4:$T$1277)*(1+INDEX($Q$4:$Q$1277,MATCH($BM154,$F$4:$F1297,0)))^BP$132</f>
        <v>387957.782978678</v>
      </c>
      <c r="BQ154" s="15">
        <f>SUMIF($F$4:$F$1277,$BM154,$T$4:$T$1277)*(1+INDEX($Q$4:$Q$1277,MATCH($BM154,$F$4:$F1297,0)))^BQ$132</f>
        <v>438938.621916915</v>
      </c>
      <c r="BR154" s="15">
        <f>SUMIF($F$4:$F$1277,$BM154,$T$4:$T$1277)*(1+INDEX($Q$4:$Q$1277,MATCH($BM154,$F$4:$F1297,0)))^BR$132</f>
        <v>496618.761791691</v>
      </c>
      <c r="BS154" s="15">
        <f>SUMIF($F$4:$F$1277,$BM154,$T$4:$T$1277)*(1+INDEX($Q$4:$Q$1277,MATCH($BM154,$F$4:$F1297,0)))^BS$132</f>
        <v>561878.545766692</v>
      </c>
      <c r="BV154" s="15" t="e">
        <f>SUMIF(#REF!,BM154,#REF!)*1000</f>
        <v>#REF!</v>
      </c>
      <c r="BW154" s="66">
        <f t="shared" si="75"/>
        <v>0</v>
      </c>
    </row>
    <row r="155" ht="15" customHeight="1" spans="1:75">
      <c r="A155" s="24" t="s">
        <v>1091</v>
      </c>
      <c r="B155" s="52" t="s">
        <v>571</v>
      </c>
      <c r="C155" s="52" t="s">
        <v>572</v>
      </c>
      <c r="D155" s="52" t="s">
        <v>929</v>
      </c>
      <c r="E155" s="10" t="s">
        <v>432</v>
      </c>
      <c r="F155" s="52" t="s">
        <v>431</v>
      </c>
      <c r="G155" s="52" t="s">
        <v>173</v>
      </c>
      <c r="H155" s="52" t="s">
        <v>224</v>
      </c>
      <c r="I155" s="52" t="s">
        <v>938</v>
      </c>
      <c r="J155" s="52" t="s">
        <v>165</v>
      </c>
      <c r="K155" s="52" t="s">
        <v>931</v>
      </c>
      <c r="L155" s="53" t="s">
        <v>291</v>
      </c>
      <c r="M155" s="13">
        <v>91</v>
      </c>
      <c r="N155" s="14">
        <f t="shared" si="65"/>
        <v>0.249315068493151</v>
      </c>
      <c r="O155" s="15">
        <v>8100</v>
      </c>
      <c r="P155" s="15">
        <f t="shared" si="57"/>
        <v>737100</v>
      </c>
      <c r="Q155" s="16">
        <f>IFERROR(VLOOKUP(G155,SCENARIOS!$A$13:$E$18,2,0),0.025)</f>
        <v>0.04</v>
      </c>
      <c r="R155" s="57">
        <f>IFERROR(VLOOKUP(L155,INPUTS!$A$107:$B$120,2,0),0.0082)</f>
        <v>0.0079</v>
      </c>
      <c r="S155" s="52">
        <f t="shared" si="58"/>
        <v>63.99</v>
      </c>
      <c r="T155" s="15">
        <f t="shared" si="59"/>
        <v>5823.09</v>
      </c>
      <c r="U155" s="15">
        <f>T155/INPUTS!$B$7*1000</f>
        <v>7278862.5</v>
      </c>
      <c r="V155" s="15">
        <f>T155*INPUTS!$B$6</f>
        <v>18400.9644</v>
      </c>
      <c r="W155" s="54" t="s">
        <v>396</v>
      </c>
      <c r="X155" s="54" t="s">
        <v>396</v>
      </c>
      <c r="Y155" s="58">
        <f>IFERROR(VLOOKUP(E155,INPUTS!$A$44:$B$103,2,0),0)</f>
        <v>0</v>
      </c>
      <c r="Z155" s="15">
        <f t="shared" si="62"/>
        <v>0</v>
      </c>
      <c r="AA155" s="20">
        <f>IFERROR(VLOOKUP(E155,INPUTS!$A$44:$C$103,3,0),SCENARIOS!$J$23)</f>
        <v>0</v>
      </c>
      <c r="AB155" s="15">
        <f t="shared" si="66"/>
        <v>0</v>
      </c>
      <c r="AC155" s="20">
        <f>IFERROR(VLOOKUP($E155,INPUTS!$A$44:$G$103,4,0),SCENARIOS!$K$23)</f>
        <v>0</v>
      </c>
      <c r="AD155" s="15">
        <f t="shared" si="67"/>
        <v>0</v>
      </c>
      <c r="AE155" s="20">
        <f>IFERROR(VLOOKUP($E155,INPUTS!$A$44:$G$103,5,0),SCENARIOS!$L$23)</f>
        <v>0</v>
      </c>
      <c r="AF155" s="15">
        <f t="shared" si="68"/>
        <v>0</v>
      </c>
      <c r="AG155" s="20">
        <f>IFERROR(VLOOKUP($E155,INPUTS!$A$44:$G$103,6,0),SCENARIOS!$M$23)</f>
        <v>0</v>
      </c>
      <c r="AH155" s="15">
        <f t="shared" si="69"/>
        <v>0</v>
      </c>
      <c r="AI155" s="20">
        <f>IFERROR(VLOOKUP($E155,INPUTS!$A$44:$G$103,7,0),SCENARIOS!$N$23)</f>
        <v>0</v>
      </c>
      <c r="AJ155" s="15">
        <f t="shared" si="70"/>
        <v>0</v>
      </c>
      <c r="AL155" t="str">
        <f t="shared" si="71"/>
        <v>N</v>
      </c>
      <c r="AM155" s="21">
        <f t="shared" si="72"/>
        <v>15523.4048835211</v>
      </c>
      <c r="BB155" s="2"/>
      <c r="BC155" s="2" t="str">
        <v>CAI</v>
      </c>
      <c r="BD155" s="15">
        <f>SUMIF($E$4:$E$1277,$BC155,$T$4:$T$1277)*(1+INDEX($Q$4:$Q$1277,MATCH($BC155,$E$4:$E1298,0)))^BD$132</f>
        <v>1039946.2135</v>
      </c>
      <c r="BE155" s="15">
        <f>SUMIF($E$4:$E$1277,$BC155,$T$4:$T$1277)*(1+INDEX($Q$4:$Q$1277,MATCH($BC155,$E$4:$E1298,0)))^BE$132</f>
        <v>1295962.18739446</v>
      </c>
      <c r="BF155" s="15">
        <f>SUMIF($E$4:$E$1277,$BC155,$T$4:$T$1277)*(1+INDEX($Q$4:$Q$1277,MATCH($BC155,$E$4:$E1298,0)))^BF$132</f>
        <v>1615004.66981241</v>
      </c>
      <c r="BG155" s="15">
        <f>SUMIF($E$4:$E$1277,$BC155,$T$4:$T$1277)*(1+INDEX($Q$4:$Q$1277,MATCH($BC155,$E$4:$E1298,0)))^BG$132</f>
        <v>2012589.64874567</v>
      </c>
      <c r="BH155" s="15">
        <f>SUMIF($E$4:$E$1277,$BC155,$T$4:$T$1277)*(1+INDEX($Q$4:$Q$1277,MATCH($BC155,$E$4:$E1298,0)))^BH$132</f>
        <v>2508052.8681745</v>
      </c>
      <c r="BI155" s="64">
        <f>SUMIF($E$4:$E$1277,$BC155,$T$4:$T$1277)*(1+INDEX($Q$4:$Q$1277,MATCH($BC155,$E$4:$E1298,0)))^BI$132</f>
        <v>3125490.18299818</v>
      </c>
      <c r="BJ155" s="65">
        <f t="shared" si="73"/>
        <v>3125490.18299818</v>
      </c>
      <c r="BK155" s="63" t="str">
        <f t="shared" si="74"/>
        <v>Y</v>
      </c>
      <c r="BL155" s="15"/>
      <c r="BM155" s="82" t="str">
        <v>India</v>
      </c>
      <c r="BN155" s="15">
        <f>SUMIF($F$4:$F$1277,$BM155,$T$4:$T$1277)*(1+INDEX($Q$4:$Q$1277,MATCH($BM155,$F$4:$F1298,0)))^BN$132</f>
        <v>3913851.75</v>
      </c>
      <c r="BO155" s="15">
        <f>SUMIF($F$4:$F$1277,$BM155,$T$4:$T$1277)*(1+INDEX($Q$4:$Q$1277,MATCH($BM155,$F$4:$F1298,0)))^BO$132</f>
        <v>4761799.09120082</v>
      </c>
      <c r="BP155" s="15">
        <f>SUMIF($F$4:$F$1277,$BM155,$T$4:$T$1277)*(1+INDEX($Q$4:$Q$1277,MATCH($BM155,$F$4:$F1298,0)))^BP$132</f>
        <v>5793456.68495516</v>
      </c>
      <c r="BQ155" s="15">
        <f>SUMIF($F$4:$F$1277,$BM155,$T$4:$T$1277)*(1+INDEX($Q$4:$Q$1277,MATCH($BM155,$F$4:$F1298,0)))^BQ$132</f>
        <v>7048625.89067938</v>
      </c>
      <c r="BR155" s="15">
        <f>SUMIF($F$4:$F$1277,$BM155,$T$4:$T$1277)*(1+INDEX($Q$4:$Q$1277,MATCH($BM155,$F$4:$F1298,0)))^BR$132</f>
        <v>8575731.14782686</v>
      </c>
      <c r="BS155" s="15">
        <f>SUMIF($F$4:$F$1277,$BM155,$T$4:$T$1277)*(1+INDEX($Q$4:$Q$1277,MATCH($BM155,$F$4:$F1298,0)))^BS$132</f>
        <v>10433688.1912056</v>
      </c>
      <c r="BV155" s="15" t="e">
        <f>SUMIF(#REF!,BM155,#REF!)*1000</f>
        <v>#REF!</v>
      </c>
      <c r="BW155" s="66">
        <f t="shared" si="75"/>
        <v>0</v>
      </c>
    </row>
    <row r="156" ht="15" customHeight="1" spans="1:75">
      <c r="A156" s="6" t="s">
        <v>1092</v>
      </c>
      <c r="B156" s="52" t="s">
        <v>573</v>
      </c>
      <c r="C156" s="52" t="s">
        <v>574</v>
      </c>
      <c r="D156" s="52" t="s">
        <v>929</v>
      </c>
      <c r="E156" s="10" t="s">
        <v>576</v>
      </c>
      <c r="F156" s="52" t="s">
        <v>575</v>
      </c>
      <c r="G156" s="52" t="s">
        <v>173</v>
      </c>
      <c r="H156" s="52" t="s">
        <v>224</v>
      </c>
      <c r="I156" s="52" t="s">
        <v>938</v>
      </c>
      <c r="J156" s="52" t="s">
        <v>165</v>
      </c>
      <c r="K156" s="52" t="s">
        <v>931</v>
      </c>
      <c r="L156" s="53" t="s">
        <v>291</v>
      </c>
      <c r="M156" s="13">
        <v>583</v>
      </c>
      <c r="N156" s="14">
        <f t="shared" si="65"/>
        <v>1.5972602739726</v>
      </c>
      <c r="O156" s="15">
        <v>6700</v>
      </c>
      <c r="P156" s="15">
        <f t="shared" si="57"/>
        <v>3906100</v>
      </c>
      <c r="Q156" s="16">
        <f>IFERROR(VLOOKUP(G156,SCENARIOS!$A$13:$E$18,2,0),0.025)</f>
        <v>0.04</v>
      </c>
      <c r="R156" s="57">
        <f>IFERROR(VLOOKUP(L156,INPUTS!$A$107:$B$120,2,0),0.0082)</f>
        <v>0.0079</v>
      </c>
      <c r="S156" s="52">
        <f t="shared" si="58"/>
        <v>52.93</v>
      </c>
      <c r="T156" s="15">
        <f t="shared" si="59"/>
        <v>30858.19</v>
      </c>
      <c r="U156" s="15">
        <f>T156/INPUTS!$B$7*1000</f>
        <v>38572737.5</v>
      </c>
      <c r="V156" s="15">
        <f>T156*INPUTS!$B$6</f>
        <v>97511.8804</v>
      </c>
      <c r="W156" s="54" t="s">
        <v>396</v>
      </c>
      <c r="X156" s="54" t="s">
        <v>396</v>
      </c>
      <c r="Y156" s="58">
        <f>IFERROR(VLOOKUP(E156,INPUTS!$A$44:$B$103,2,0),0)</f>
        <v>0</v>
      </c>
      <c r="Z156" s="15">
        <f t="shared" si="62"/>
        <v>0</v>
      </c>
      <c r="AA156" s="20">
        <f>IFERROR(VLOOKUP(E156,INPUTS!$A$44:$C$103,3,0),SCENARIOS!$J$23)</f>
        <v>0</v>
      </c>
      <c r="AB156" s="15">
        <f t="shared" si="66"/>
        <v>0</v>
      </c>
      <c r="AC156" s="20">
        <f>IFERROR(VLOOKUP($E156,INPUTS!$A$44:$G$103,4,0),SCENARIOS!$K$23)</f>
        <v>0</v>
      </c>
      <c r="AD156" s="15">
        <f t="shared" si="67"/>
        <v>0</v>
      </c>
      <c r="AE156" s="20">
        <f>IFERROR(VLOOKUP($E156,INPUTS!$A$44:$G$103,5,0),SCENARIOS!$L$23)</f>
        <v>0</v>
      </c>
      <c r="AF156" s="15">
        <f t="shared" si="68"/>
        <v>0</v>
      </c>
      <c r="AG156" s="20">
        <f>IFERROR(VLOOKUP($E156,INPUTS!$A$44:$G$103,6,0),SCENARIOS!$M$23)</f>
        <v>0</v>
      </c>
      <c r="AH156" s="15">
        <f t="shared" si="69"/>
        <v>0</v>
      </c>
      <c r="AI156" s="20">
        <f>IFERROR(VLOOKUP($E156,INPUTS!$A$44:$G$103,7,0),SCENARIOS!$N$23)</f>
        <v>0</v>
      </c>
      <c r="AJ156" s="15">
        <f t="shared" si="70"/>
        <v>0</v>
      </c>
      <c r="AL156" t="str">
        <f t="shared" si="71"/>
        <v>N</v>
      </c>
      <c r="AM156" s="21">
        <f t="shared" si="72"/>
        <v>82262.8840259419</v>
      </c>
      <c r="BB156" s="2"/>
      <c r="BC156" s="2" t="str">
        <v>CAN</v>
      </c>
      <c r="BD156" s="15">
        <f>SUMIF($E$4:$E$1277,$BC156,$T$4:$T$1277)*(1+INDEX($Q$4:$Q$1277,MATCH($BC156,$E$4:$E1299,0)))^BD$132</f>
        <v>1209425.14</v>
      </c>
      <c r="BE156" s="15">
        <f>SUMIF($E$4:$E$1277,$BC156,$T$4:$T$1277)*(1+INDEX($Q$4:$Q$1277,MATCH($BC156,$E$4:$E1299,0)))^BE$132</f>
        <v>1471450.60681653</v>
      </c>
      <c r="BF156" s="15">
        <f>SUMIF($E$4:$E$1277,$BC156,$T$4:$T$1277)*(1+INDEX($Q$4:$Q$1277,MATCH($BC156,$E$4:$E1299,0)))^BF$132</f>
        <v>1790244.65152157</v>
      </c>
      <c r="BG156" s="15">
        <f>SUMIF($E$4:$E$1277,$BC156,$T$4:$T$1277)*(1+INDEX($Q$4:$Q$1277,MATCH($BC156,$E$4:$E1299,0)))^BG$132</f>
        <v>2178106.35127979</v>
      </c>
      <c r="BH156" s="15">
        <f>SUMIF($E$4:$E$1277,$BC156,$T$4:$T$1277)*(1+INDEX($Q$4:$Q$1277,MATCH($BC156,$E$4:$E1299,0)))^BH$132</f>
        <v>2649999.41402044</v>
      </c>
      <c r="BI156" s="15">
        <f>SUMIF($E$4:$E$1277,$BC156,$T$4:$T$1277)*(1+INDEX($Q$4:$Q$1277,MATCH($BC156,$E$4:$E1299,0)))^BI$132</f>
        <v>3224129.47842626</v>
      </c>
      <c r="BJ156" s="62">
        <f t="shared" si="73"/>
        <v>3224129.47842626</v>
      </c>
      <c r="BK156" s="63" t="str">
        <f t="shared" si="74"/>
        <v>Y</v>
      </c>
      <c r="BL156" s="15"/>
      <c r="BM156" s="2" t="str">
        <v>Indonesia</v>
      </c>
      <c r="BN156" s="15">
        <f>SUMIF($F$4:$F$1277,$BM156,$T$4:$T$1277)*(1+INDEX($Q$4:$Q$1277,MATCH($BM156,$F$4:$F1299,0)))^BN$132</f>
        <v>645538.894</v>
      </c>
      <c r="BO156" s="15">
        <f>SUMIF($F$4:$F$1277,$BM156,$T$4:$T$1277)*(1+INDEX($Q$4:$Q$1277,MATCH($BM156,$F$4:$F1299,0)))^BO$132</f>
        <v>785396.768997186</v>
      </c>
      <c r="BP156" s="15">
        <f>SUMIF($F$4:$F$1277,$BM156,$T$4:$T$1277)*(1+INDEX($Q$4:$Q$1277,MATCH($BM156,$F$4:$F1299,0)))^BP$132</f>
        <v>955555.258536009</v>
      </c>
      <c r="BQ156" s="15">
        <f>SUMIF($F$4:$F$1277,$BM156,$T$4:$T$1277)*(1+INDEX($Q$4:$Q$1277,MATCH($BM156,$F$4:$F1299,0)))^BQ$132</f>
        <v>1162579.07870142</v>
      </c>
      <c r="BR156" s="15">
        <f>SUMIF($F$4:$F$1277,$BM156,$T$4:$T$1277)*(1+INDEX($Q$4:$Q$1277,MATCH($BM156,$F$4:$F1299,0)))^BR$132</f>
        <v>1414455.2103716</v>
      </c>
      <c r="BS156" s="15">
        <f>SUMIF($F$4:$F$1277,$BM156,$T$4:$T$1277)*(1+INDEX($Q$4:$Q$1277,MATCH($BM156,$F$4:$F1299,0)))^BS$132</f>
        <v>1720901.03701341</v>
      </c>
      <c r="BV156" s="15" t="e">
        <f>SUMIF(#REF!,BM156,#REF!)*1000</f>
        <v>#REF!</v>
      </c>
      <c r="BW156" s="66">
        <f t="shared" si="75"/>
        <v>0</v>
      </c>
    </row>
    <row r="157" ht="15" customHeight="1" spans="1:75">
      <c r="A157" s="24" t="s">
        <v>1093</v>
      </c>
      <c r="B157" s="52" t="s">
        <v>573</v>
      </c>
      <c r="C157" s="52" t="s">
        <v>574</v>
      </c>
      <c r="D157" s="52" t="s">
        <v>929</v>
      </c>
      <c r="E157" s="10" t="s">
        <v>576</v>
      </c>
      <c r="F157" s="52" t="s">
        <v>575</v>
      </c>
      <c r="G157" s="52" t="s">
        <v>173</v>
      </c>
      <c r="H157" s="52" t="s">
        <v>245</v>
      </c>
      <c r="I157" s="52" t="s">
        <v>930</v>
      </c>
      <c r="J157" s="52" t="s">
        <v>169</v>
      </c>
      <c r="K157" s="52" t="s">
        <v>931</v>
      </c>
      <c r="L157" s="53" t="s">
        <v>295</v>
      </c>
      <c r="M157" s="13">
        <v>291</v>
      </c>
      <c r="N157" s="14">
        <f t="shared" si="65"/>
        <v>0.797260273972603</v>
      </c>
      <c r="O157" s="15">
        <v>11700</v>
      </c>
      <c r="P157" s="15">
        <f t="shared" si="57"/>
        <v>3404700</v>
      </c>
      <c r="Q157" s="16">
        <f>IFERROR(VLOOKUP(G157,SCENARIOS!$A$13:$E$18,2,0),0.025)</f>
        <v>0.04</v>
      </c>
      <c r="R157" s="57">
        <f>IFERROR(VLOOKUP(L157,INPUTS!$A$107:$B$120,2,0),0.0082)</f>
        <v>0.0089</v>
      </c>
      <c r="S157" s="52">
        <f t="shared" si="58"/>
        <v>104.13</v>
      </c>
      <c r="T157" s="15">
        <f t="shared" si="59"/>
        <v>30301.83</v>
      </c>
      <c r="U157" s="15">
        <f>T157/INPUTS!$B$7*1000</f>
        <v>37877287.5</v>
      </c>
      <c r="V157" s="15">
        <f>T157*INPUTS!$B$6</f>
        <v>95753.7828</v>
      </c>
      <c r="W157" s="54" t="s">
        <v>396</v>
      </c>
      <c r="X157" s="54" t="s">
        <v>396</v>
      </c>
      <c r="Y157" s="58">
        <f>IFERROR(VLOOKUP(E157,INPUTS!$A$44:$B$103,2,0),0)</f>
        <v>0</v>
      </c>
      <c r="Z157" s="15">
        <f t="shared" si="62"/>
        <v>0</v>
      </c>
      <c r="AA157" s="20">
        <f>IFERROR(VLOOKUP(E157,INPUTS!$A$44:$C$103,3,0),SCENARIOS!$J$23)</f>
        <v>0</v>
      </c>
      <c r="AB157" s="15">
        <f t="shared" si="66"/>
        <v>0</v>
      </c>
      <c r="AC157" s="20">
        <f>IFERROR(VLOOKUP($E157,INPUTS!$A$44:$G$103,4,0),SCENARIOS!$K$23)</f>
        <v>0</v>
      </c>
      <c r="AD157" s="15">
        <f t="shared" si="67"/>
        <v>0</v>
      </c>
      <c r="AE157" s="20">
        <f>IFERROR(VLOOKUP($E157,INPUTS!$A$44:$G$103,5,0),SCENARIOS!$L$23)</f>
        <v>0</v>
      </c>
      <c r="AF157" s="15">
        <f t="shared" si="68"/>
        <v>0</v>
      </c>
      <c r="AG157" s="20">
        <f>IFERROR(VLOOKUP($E157,INPUTS!$A$44:$G$103,6,0),SCENARIOS!$M$23)</f>
        <v>0</v>
      </c>
      <c r="AH157" s="15">
        <f t="shared" si="69"/>
        <v>0</v>
      </c>
      <c r="AI157" s="20">
        <f>IFERROR(VLOOKUP($E157,INPUTS!$A$44:$G$103,7,0),SCENARIOS!$N$23)</f>
        <v>0</v>
      </c>
      <c r="AJ157" s="15">
        <f t="shared" si="70"/>
        <v>0</v>
      </c>
      <c r="AL157" t="str">
        <f t="shared" si="71"/>
        <v>N</v>
      </c>
      <c r="AM157" s="21">
        <f t="shared" si="72"/>
        <v>80779.7193245555</v>
      </c>
      <c r="BB157" s="2"/>
      <c r="BC157" s="2" t="str">
        <v>CDG</v>
      </c>
      <c r="BD157" s="15">
        <f>SUMIF($E$4:$E$1277,$BC157,$T$4:$T$1277)*(1+INDEX($Q$4:$Q$1277,MATCH($BC157,$E$4:$E1300,0)))^BD$132</f>
        <v>5229415.435</v>
      </c>
      <c r="BE157" s="15">
        <f>SUMIF($E$4:$E$1277,$BC157,$T$4:$T$1277)*(1+INDEX($Q$4:$Q$1277,MATCH($BC157,$E$4:$E1300,0)))^BE$132</f>
        <v>5916603.571776</v>
      </c>
      <c r="BF157" s="15">
        <f>SUMIF($E$4:$E$1277,$BC157,$T$4:$T$1277)*(1+INDEX($Q$4:$Q$1277,MATCH($BC157,$E$4:$E1300,0)))^BF$132</f>
        <v>6694093.87352537</v>
      </c>
      <c r="BG157" s="15">
        <f>SUMIF($E$4:$E$1277,$BC157,$T$4:$T$1277)*(1+INDEX($Q$4:$Q$1277,MATCH($BC157,$E$4:$E1300,0)))^BG$132</f>
        <v>7573752.78636742</v>
      </c>
      <c r="BH157" s="15">
        <f>SUMIF($E$4:$E$1277,$BC157,$T$4:$T$1277)*(1+INDEX($Q$4:$Q$1277,MATCH($BC157,$E$4:$E1300,0)))^BH$132</f>
        <v>8569006.10489935</v>
      </c>
      <c r="BI157" s="15">
        <f>SUMIF($E$4:$E$1277,$BC157,$T$4:$T$1277)*(1+INDEX($Q$4:$Q$1277,MATCH($BC157,$E$4:$E1300,0)))^BI$132</f>
        <v>9695043.88339303</v>
      </c>
      <c r="BJ157" s="62">
        <f t="shared" si="73"/>
        <v>9695043.88339303</v>
      </c>
      <c r="BK157" s="63" t="str">
        <f t="shared" si="74"/>
        <v>Y</v>
      </c>
      <c r="BL157" s="15"/>
      <c r="BM157" s="2" t="str">
        <v>Ireland</v>
      </c>
      <c r="BN157" s="15">
        <f>SUMIF($F$4:$F$1277,$BM157,$T$4:$T$1277)*(1+INDEX($Q$4:$Q$1277,MATCH($BM157,$F$4:$F1300,0)))^BN$132</f>
        <v>1096451.44</v>
      </c>
      <c r="BO157" s="15">
        <f>SUMIF($F$4:$F$1277,$BM157,$T$4:$T$1277)*(1+INDEX($Q$4:$Q$1277,MATCH($BM157,$F$4:$F1300,0)))^BO$132</f>
        <v>1240534.16425175</v>
      </c>
      <c r="BP157" s="15">
        <f>SUMIF($F$4:$F$1277,$BM157,$T$4:$T$1277)*(1+INDEX($Q$4:$Q$1277,MATCH($BM157,$F$4:$F1300,0)))^BP$132</f>
        <v>1403550.54180584</v>
      </c>
      <c r="BQ157" s="15">
        <f>SUMIF($F$4:$F$1277,$BM157,$T$4:$T$1277)*(1+INDEX($Q$4:$Q$1277,MATCH($BM157,$F$4:$F1300,0)))^BQ$132</f>
        <v>1587988.61020621</v>
      </c>
      <c r="BR157" s="15">
        <f>SUMIF($F$4:$F$1277,$BM157,$T$4:$T$1277)*(1+INDEX($Q$4:$Q$1277,MATCH($BM157,$F$4:$F1300,0)))^BR$132</f>
        <v>1796663.35556408</v>
      </c>
      <c r="BS157" s="15">
        <f>SUMIF($F$4:$F$1277,$BM157,$T$4:$T$1277)*(1+INDEX($Q$4:$Q$1277,MATCH($BM157,$F$4:$F1300,0)))^BS$132</f>
        <v>2032759.67628483</v>
      </c>
      <c r="BV157" s="15" t="e">
        <f>SUMIF(#REF!,BM157,#REF!)*1000</f>
        <v>#REF!</v>
      </c>
      <c r="BW157" s="66">
        <f t="shared" si="75"/>
        <v>0</v>
      </c>
    </row>
    <row r="158" ht="15" customHeight="1" spans="1:75">
      <c r="A158" s="6" t="s">
        <v>1094</v>
      </c>
      <c r="B158" s="52" t="s">
        <v>573</v>
      </c>
      <c r="C158" s="52" t="s">
        <v>574</v>
      </c>
      <c r="D158" s="52" t="s">
        <v>929</v>
      </c>
      <c r="E158" s="10" t="s">
        <v>576</v>
      </c>
      <c r="F158" s="52" t="s">
        <v>575</v>
      </c>
      <c r="G158" s="52" t="s">
        <v>173</v>
      </c>
      <c r="H158" s="52" t="s">
        <v>242</v>
      </c>
      <c r="I158" s="52" t="s">
        <v>421</v>
      </c>
      <c r="J158" s="52" t="s">
        <v>173</v>
      </c>
      <c r="K158" s="52" t="s">
        <v>931</v>
      </c>
      <c r="L158" s="53" t="s">
        <v>291</v>
      </c>
      <c r="M158" s="13">
        <v>437</v>
      </c>
      <c r="N158" s="14">
        <f t="shared" si="65"/>
        <v>1.1972602739726</v>
      </c>
      <c r="O158" s="15">
        <v>5600</v>
      </c>
      <c r="P158" s="15">
        <f t="shared" si="57"/>
        <v>2447200</v>
      </c>
      <c r="Q158" s="16">
        <f>IFERROR(VLOOKUP(G158,SCENARIOS!$A$13:$E$18,2,0),0.025)</f>
        <v>0.04</v>
      </c>
      <c r="R158" s="57">
        <f>IFERROR(VLOOKUP(L158,INPUTS!$A$107:$B$120,2,0),0.0082)</f>
        <v>0.0079</v>
      </c>
      <c r="S158" s="52">
        <f t="shared" si="58"/>
        <v>44.24</v>
      </c>
      <c r="T158" s="15">
        <f t="shared" si="59"/>
        <v>19332.88</v>
      </c>
      <c r="U158" s="15">
        <f>T158/INPUTS!$B$7*1000</f>
        <v>24166100</v>
      </c>
      <c r="V158" s="15">
        <f>T158*INPUTS!$B$6</f>
        <v>61091.9008</v>
      </c>
      <c r="W158" s="54" t="s">
        <v>396</v>
      </c>
      <c r="X158" s="54" t="s">
        <v>396</v>
      </c>
      <c r="Y158" s="58">
        <f>IFERROR(VLOOKUP(E158,INPUTS!$A$44:$B$103,2,0),0)</f>
        <v>0</v>
      </c>
      <c r="Z158" s="15">
        <f t="shared" si="62"/>
        <v>0</v>
      </c>
      <c r="AA158" s="20">
        <f>IFERROR(VLOOKUP(E158,INPUTS!$A$44:$C$103,3,0),SCENARIOS!$J$23)</f>
        <v>0</v>
      </c>
      <c r="AB158" s="15">
        <f t="shared" si="66"/>
        <v>0</v>
      </c>
      <c r="AC158" s="20">
        <f>IFERROR(VLOOKUP($E158,INPUTS!$A$44:$G$103,4,0),SCENARIOS!$K$23)</f>
        <v>0</v>
      </c>
      <c r="AD158" s="15">
        <f t="shared" si="67"/>
        <v>0</v>
      </c>
      <c r="AE158" s="20">
        <f>IFERROR(VLOOKUP($E158,INPUTS!$A$44:$G$103,5,0),SCENARIOS!$L$23)</f>
        <v>0</v>
      </c>
      <c r="AF158" s="15">
        <f t="shared" si="68"/>
        <v>0</v>
      </c>
      <c r="AG158" s="20">
        <f>IFERROR(VLOOKUP($E158,INPUTS!$A$44:$G$103,6,0),SCENARIOS!$M$23)</f>
        <v>0</v>
      </c>
      <c r="AH158" s="15">
        <f t="shared" si="69"/>
        <v>0</v>
      </c>
      <c r="AI158" s="20">
        <f>IFERROR(VLOOKUP($E158,INPUTS!$A$44:$G$103,7,0),SCENARIOS!$N$23)</f>
        <v>0</v>
      </c>
      <c r="AJ158" s="15">
        <f t="shared" si="70"/>
        <v>0</v>
      </c>
      <c r="AL158" t="str">
        <f t="shared" si="71"/>
        <v>Y</v>
      </c>
      <c r="AM158" s="21">
        <f t="shared" si="72"/>
        <v>51538.2938962866</v>
      </c>
      <c r="BB158" s="2"/>
      <c r="BC158" s="2" t="str">
        <v>CGK</v>
      </c>
      <c r="BD158" s="15">
        <f>SUMIF($E$4:$E$1277,$BC158,$T$4:$T$1277)*(1+INDEX($Q$4:$Q$1277,MATCH($BC158,$E$4:$E1301,0)))^BD$132</f>
        <v>645538.894</v>
      </c>
      <c r="BE158" s="15">
        <f>SUMIF($E$4:$E$1277,$BC158,$T$4:$T$1277)*(1+INDEX($Q$4:$Q$1277,MATCH($BC158,$E$4:$E1301,0)))^BE$132</f>
        <v>785396.768997186</v>
      </c>
      <c r="BF158" s="15">
        <f>SUMIF($E$4:$E$1277,$BC158,$T$4:$T$1277)*(1+INDEX($Q$4:$Q$1277,MATCH($BC158,$E$4:$E1301,0)))^BF$132</f>
        <v>955555.258536009</v>
      </c>
      <c r="BG158" s="15">
        <f>SUMIF($E$4:$E$1277,$BC158,$T$4:$T$1277)*(1+INDEX($Q$4:$Q$1277,MATCH($BC158,$E$4:$E1301,0)))^BG$132</f>
        <v>1162579.07870142</v>
      </c>
      <c r="BH158" s="15">
        <f>SUMIF($E$4:$E$1277,$BC158,$T$4:$T$1277)*(1+INDEX($Q$4:$Q$1277,MATCH($BC158,$E$4:$E1301,0)))^BH$132</f>
        <v>1414455.2103716</v>
      </c>
      <c r="BI158" s="15">
        <f>SUMIF($E$4:$E$1277,$BC158,$T$4:$T$1277)*(1+INDEX($Q$4:$Q$1277,MATCH($BC158,$E$4:$E1301,0)))^BI$132</f>
        <v>1720901.03701341</v>
      </c>
      <c r="BJ158" s="62">
        <f t="shared" si="73"/>
        <v>1720901.03701341</v>
      </c>
      <c r="BK158" s="63" t="str">
        <f t="shared" si="74"/>
        <v>Y</v>
      </c>
      <c r="BL158" s="15"/>
      <c r="BM158" s="2" t="str">
        <v>Italy</v>
      </c>
      <c r="BN158" s="15">
        <f>SUMIF($F$4:$F$1277,$BM158,$T$4:$T$1277)*(1+INDEX($Q$4:$Q$1277,MATCH($BM158,$F$4:$F1301,0)))^BN$132</f>
        <v>3546023.9</v>
      </c>
      <c r="BO158" s="15">
        <f>SUMIF($F$4:$F$1277,$BM158,$T$4:$T$1277)*(1+INDEX($Q$4:$Q$1277,MATCH($BM158,$F$4:$F1301,0)))^BO$132</f>
        <v>4012000.56356644</v>
      </c>
      <c r="BP158" s="15">
        <f>SUMIF($F$4:$F$1277,$BM158,$T$4:$T$1277)*(1+INDEX($Q$4:$Q$1277,MATCH($BM158,$F$4:$F1301,0)))^BP$132</f>
        <v>4539210.38774089</v>
      </c>
      <c r="BQ158" s="15">
        <f>SUMIF($F$4:$F$1277,$BM158,$T$4:$T$1277)*(1+INDEX($Q$4:$Q$1277,MATCH($BM158,$F$4:$F1301,0)))^BQ$132</f>
        <v>5135699.91272848</v>
      </c>
      <c r="BR158" s="15">
        <f>SUMIF($F$4:$F$1277,$BM158,$T$4:$T$1277)*(1+INDEX($Q$4:$Q$1277,MATCH($BM158,$F$4:$F1301,0)))^BR$132</f>
        <v>5810573.06020267</v>
      </c>
      <c r="BS158" s="15">
        <f>SUMIF($F$4:$F$1277,$BM158,$T$4:$T$1277)*(1+INDEX($Q$4:$Q$1277,MATCH($BM158,$F$4:$F1301,0)))^BS$132</f>
        <v>6574130.08191431</v>
      </c>
      <c r="BV158" s="15" t="e">
        <f>SUMIF(#REF!,BM158,#REF!)*1000</f>
        <v>#REF!</v>
      </c>
      <c r="BW158" s="66">
        <f t="shared" si="75"/>
        <v>0</v>
      </c>
    </row>
    <row r="159" ht="15" customHeight="1" spans="1:75">
      <c r="A159" s="24" t="s">
        <v>1095</v>
      </c>
      <c r="B159" s="52" t="s">
        <v>577</v>
      </c>
      <c r="C159" s="52" t="s">
        <v>578</v>
      </c>
      <c r="D159" s="52" t="s">
        <v>929</v>
      </c>
      <c r="E159" s="10" t="s">
        <v>576</v>
      </c>
      <c r="F159" s="52" t="s">
        <v>575</v>
      </c>
      <c r="G159" s="52" t="s">
        <v>173</v>
      </c>
      <c r="H159" s="52" t="s">
        <v>440</v>
      </c>
      <c r="I159" s="52" t="s">
        <v>439</v>
      </c>
      <c r="J159" s="52" t="s">
        <v>177</v>
      </c>
      <c r="K159" s="52" t="s">
        <v>931</v>
      </c>
      <c r="L159" s="53" t="s">
        <v>282</v>
      </c>
      <c r="M159" s="13">
        <v>874</v>
      </c>
      <c r="N159" s="14">
        <f t="shared" si="65"/>
        <v>2.39452054794521</v>
      </c>
      <c r="O159" s="15">
        <v>2200</v>
      </c>
      <c r="P159" s="15">
        <f t="shared" si="57"/>
        <v>1922800</v>
      </c>
      <c r="Q159" s="16">
        <f>IFERROR(VLOOKUP(G159,SCENARIOS!$A$13:$E$18,2,0),0.025)</f>
        <v>0.04</v>
      </c>
      <c r="R159" s="57">
        <f>IFERROR(VLOOKUP(L159,INPUTS!$A$107:$B$120,2,0),0.0082)</f>
        <v>0.0042</v>
      </c>
      <c r="S159" s="52">
        <f t="shared" si="58"/>
        <v>9.24</v>
      </c>
      <c r="T159" s="15">
        <f t="shared" si="59"/>
        <v>8075.76</v>
      </c>
      <c r="U159" s="15">
        <f>T159/INPUTS!$B$7*1000</f>
        <v>10094700</v>
      </c>
      <c r="V159" s="15">
        <f>T159*INPUTS!$B$6</f>
        <v>25519.4016</v>
      </c>
      <c r="W159" s="54" t="s">
        <v>396</v>
      </c>
      <c r="X159" s="54" t="s">
        <v>396</v>
      </c>
      <c r="Y159" s="58">
        <f>IFERROR(VLOOKUP(E159,INPUTS!$A$44:$B$103,2,0),0)</f>
        <v>0</v>
      </c>
      <c r="Z159" s="15">
        <f t="shared" si="62"/>
        <v>0</v>
      </c>
      <c r="AA159" s="20">
        <f>IFERROR(VLOOKUP(E159,INPUTS!$A$44:$C$103,3,0),SCENARIOS!$J$23)</f>
        <v>0</v>
      </c>
      <c r="AB159" s="15">
        <f t="shared" si="66"/>
        <v>0</v>
      </c>
      <c r="AC159" s="20">
        <f>IFERROR(VLOOKUP($E159,INPUTS!$A$44:$G$103,4,0),SCENARIOS!$K$23)</f>
        <v>0</v>
      </c>
      <c r="AD159" s="15">
        <f t="shared" si="67"/>
        <v>0</v>
      </c>
      <c r="AE159" s="20">
        <f>IFERROR(VLOOKUP($E159,INPUTS!$A$44:$G$103,5,0),SCENARIOS!$L$23)</f>
        <v>0</v>
      </c>
      <c r="AF159" s="15">
        <f t="shared" si="68"/>
        <v>0</v>
      </c>
      <c r="AG159" s="20">
        <f>IFERROR(VLOOKUP($E159,INPUTS!$A$44:$G$103,6,0),SCENARIOS!$M$23)</f>
        <v>0</v>
      </c>
      <c r="AH159" s="15">
        <f t="shared" si="69"/>
        <v>0</v>
      </c>
      <c r="AI159" s="20">
        <f>IFERROR(VLOOKUP($E159,INPUTS!$A$44:$G$103,7,0),SCENARIOS!$N$23)</f>
        <v>0</v>
      </c>
      <c r="AJ159" s="15">
        <f t="shared" si="70"/>
        <v>0</v>
      </c>
      <c r="AL159" t="str">
        <f t="shared" si="71"/>
        <v>Y</v>
      </c>
      <c r="AM159" s="21">
        <f t="shared" si="72"/>
        <v>21528.6544123729</v>
      </c>
      <c r="BB159" s="2"/>
      <c r="BC159" s="2" t="str">
        <v>CGN</v>
      </c>
      <c r="BD159" s="15">
        <f>SUMIF($E$4:$E$1277,$BC159,$T$4:$T$1277)*(1+INDEX($Q$4:$Q$1277,MATCH($BC159,$E$4:$E1302,0)))^BD$132</f>
        <v>450550.118</v>
      </c>
      <c r="BE159" s="15">
        <f>SUMIF($E$4:$E$1277,$BC159,$T$4:$T$1277)*(1+INDEX($Q$4:$Q$1277,MATCH($BC159,$E$4:$E1302,0)))^BE$132</f>
        <v>509756.10382404</v>
      </c>
      <c r="BF159" s="15">
        <f>SUMIF($E$4:$E$1277,$BC159,$T$4:$T$1277)*(1+INDEX($Q$4:$Q$1277,MATCH($BC159,$E$4:$E1302,0)))^BF$132</f>
        <v>576742.242437645</v>
      </c>
      <c r="BG159" s="15">
        <f>SUMIF($E$4:$E$1277,$BC159,$T$4:$T$1277)*(1+INDEX($Q$4:$Q$1277,MATCH($BC159,$E$4:$E1302,0)))^BG$132</f>
        <v>652530.909814907</v>
      </c>
      <c r="BH159" s="15">
        <f>SUMIF($E$4:$E$1277,$BC159,$T$4:$T$1277)*(1+INDEX($Q$4:$Q$1277,MATCH($BC159,$E$4:$E1302,0)))^BH$132</f>
        <v>738278.830529578</v>
      </c>
      <c r="BI159" s="15">
        <f>SUMIF($E$4:$E$1277,$BC159,$T$4:$T$1277)*(1+INDEX($Q$4:$Q$1277,MATCH($BC159,$E$4:$E1302,0)))^BI$132</f>
        <v>835294.73226445</v>
      </c>
      <c r="BJ159" s="62">
        <f t="shared" si="73"/>
        <v>835294.73226445</v>
      </c>
      <c r="BK159" s="63" t="str">
        <f t="shared" si="74"/>
        <v>Y</v>
      </c>
      <c r="BL159" s="15"/>
      <c r="BM159" s="2" t="str">
        <v>Japan</v>
      </c>
      <c r="BN159" s="15">
        <f>SUMIF($F$4:$F$1277,$BM159,$T$4:$T$1277)*(1+INDEX($Q$4:$Q$1277,MATCH($BM159,$F$4:$F1302,0)))^BN$132</f>
        <v>6956384.64</v>
      </c>
      <c r="BO159" s="15">
        <f>SUMIF($F$4:$F$1277,$BM159,$T$4:$T$1277)*(1+INDEX($Q$4:$Q$1277,MATCH($BM159,$F$4:$F1302,0)))^BO$132</f>
        <v>8463505.56246678</v>
      </c>
      <c r="BP159" s="15">
        <f>SUMIF($F$4:$F$1277,$BM159,$T$4:$T$1277)*(1+INDEX($Q$4:$Q$1277,MATCH($BM159,$F$4:$F1302,0)))^BP$132</f>
        <v>10297148.6070538</v>
      </c>
      <c r="BQ159" s="15">
        <f>SUMIF($F$4:$F$1277,$BM159,$T$4:$T$1277)*(1+INDEX($Q$4:$Q$1277,MATCH($BM159,$F$4:$F1302,0)))^BQ$132</f>
        <v>12528055.7392161</v>
      </c>
      <c r="BR159" s="15">
        <f>SUMIF($F$4:$F$1277,$BM159,$T$4:$T$1277)*(1+INDEX($Q$4:$Q$1277,MATCH($BM159,$F$4:$F1302,0)))^BR$132</f>
        <v>15242295.3765462</v>
      </c>
      <c r="BS159" s="15">
        <f>SUMIF($F$4:$F$1277,$BM159,$T$4:$T$1277)*(1+INDEX($Q$4:$Q$1277,MATCH($BM159,$F$4:$F1302,0)))^BS$132</f>
        <v>18544582.9091131</v>
      </c>
      <c r="BV159" s="15" t="e">
        <f>SUMIF(#REF!,BM159,#REF!)*1000</f>
        <v>#REF!</v>
      </c>
      <c r="BW159" s="66">
        <f t="shared" si="75"/>
        <v>0</v>
      </c>
    </row>
    <row r="160" ht="15" customHeight="1" spans="1:75">
      <c r="A160" s="6" t="s">
        <v>1096</v>
      </c>
      <c r="B160" s="52" t="s">
        <v>577</v>
      </c>
      <c r="C160" s="52" t="s">
        <v>578</v>
      </c>
      <c r="D160" s="52" t="s">
        <v>929</v>
      </c>
      <c r="E160" s="10" t="s">
        <v>576</v>
      </c>
      <c r="F160" s="52" t="s">
        <v>575</v>
      </c>
      <c r="G160" s="52" t="s">
        <v>173</v>
      </c>
      <c r="H160" s="52" t="s">
        <v>242</v>
      </c>
      <c r="I160" s="52" t="s">
        <v>421</v>
      </c>
      <c r="J160" s="52" t="s">
        <v>173</v>
      </c>
      <c r="K160" s="52" t="s">
        <v>931</v>
      </c>
      <c r="L160" s="53" t="s">
        <v>282</v>
      </c>
      <c r="M160" s="13">
        <v>437</v>
      </c>
      <c r="N160" s="14">
        <f t="shared" si="65"/>
        <v>1.1972602739726</v>
      </c>
      <c r="O160" s="15">
        <v>5600</v>
      </c>
      <c r="P160" s="15">
        <f t="shared" si="57"/>
        <v>2447200</v>
      </c>
      <c r="Q160" s="16">
        <f>IFERROR(VLOOKUP(G160,SCENARIOS!$A$13:$E$18,2,0),0.025)</f>
        <v>0.04</v>
      </c>
      <c r="R160" s="57">
        <f>IFERROR(VLOOKUP(L160,INPUTS!$A$107:$B$120,2,0),0.0082)</f>
        <v>0.0042</v>
      </c>
      <c r="S160" s="52">
        <f t="shared" si="58"/>
        <v>23.52</v>
      </c>
      <c r="T160" s="15">
        <f t="shared" si="59"/>
        <v>10278.24</v>
      </c>
      <c r="U160" s="15">
        <f>T160/INPUTS!$B$7*1000</f>
        <v>12847800</v>
      </c>
      <c r="V160" s="15">
        <f>T160*INPUTS!$B$6</f>
        <v>32479.2384</v>
      </c>
      <c r="W160" s="54" t="s">
        <v>396</v>
      </c>
      <c r="X160" s="54" t="s">
        <v>396</v>
      </c>
      <c r="Y160" s="58">
        <f>IFERROR(VLOOKUP(E160,INPUTS!$A$44:$B$103,2,0),0)</f>
        <v>0</v>
      </c>
      <c r="Z160" s="15">
        <f t="shared" si="62"/>
        <v>0</v>
      </c>
      <c r="AA160" s="20">
        <f>IFERROR(VLOOKUP(E160,INPUTS!$A$44:$C$103,3,0),SCENARIOS!$J$23)</f>
        <v>0</v>
      </c>
      <c r="AB160" s="15">
        <f t="shared" si="66"/>
        <v>0</v>
      </c>
      <c r="AC160" s="20">
        <f>IFERROR(VLOOKUP($E160,INPUTS!$A$44:$G$103,4,0),SCENARIOS!$K$23)</f>
        <v>0</v>
      </c>
      <c r="AD160" s="15">
        <f t="shared" si="67"/>
        <v>0</v>
      </c>
      <c r="AE160" s="20">
        <f>IFERROR(VLOOKUP($E160,INPUTS!$A$44:$G$103,5,0),SCENARIOS!$L$23)</f>
        <v>0</v>
      </c>
      <c r="AF160" s="15">
        <f t="shared" si="68"/>
        <v>0</v>
      </c>
      <c r="AG160" s="20">
        <f>IFERROR(VLOOKUP($E160,INPUTS!$A$44:$G$103,6,0),SCENARIOS!$M$23)</f>
        <v>0</v>
      </c>
      <c r="AH160" s="15">
        <f t="shared" si="69"/>
        <v>0</v>
      </c>
      <c r="AI160" s="20">
        <f>IFERROR(VLOOKUP($E160,INPUTS!$A$44:$G$103,7,0),SCENARIOS!$N$23)</f>
        <v>0</v>
      </c>
      <c r="AJ160" s="15">
        <f t="shared" si="70"/>
        <v>0</v>
      </c>
      <c r="AL160" t="str">
        <f t="shared" si="71"/>
        <v>Y</v>
      </c>
      <c r="AM160" s="21">
        <f t="shared" si="72"/>
        <v>27400.1056157473</v>
      </c>
      <c r="BB160" s="2"/>
      <c r="BC160" s="2" t="str">
        <v>CIA</v>
      </c>
      <c r="BD160" s="15">
        <f>SUMIF($E$4:$E$1277,$BC160,$T$4:$T$1277)*(1+INDEX($Q$4:$Q$1277,MATCH($BC160,$E$4:$E1303,0)))^BD$132</f>
        <v>1281820.8</v>
      </c>
      <c r="BE160" s="15">
        <f>SUMIF($E$4:$E$1277,$BC160,$T$4:$T$1277)*(1+INDEX($Q$4:$Q$1277,MATCH($BC160,$E$4:$E1303,0)))^BE$132</f>
        <v>1450262.58057403</v>
      </c>
      <c r="BF160" s="15">
        <f>SUMIF($E$4:$E$1277,$BC160,$T$4:$T$1277)*(1+INDEX($Q$4:$Q$1277,MATCH($BC160,$E$4:$E1303,0)))^BF$132</f>
        <v>1640838.99450941</v>
      </c>
      <c r="BG160" s="15">
        <f>SUMIF($E$4:$E$1277,$BC160,$T$4:$T$1277)*(1+INDEX($Q$4:$Q$1277,MATCH($BC160,$E$4:$E1303,0)))^BG$132</f>
        <v>1856458.71441914</v>
      </c>
      <c r="BH160" s="15">
        <f>SUMIF($E$4:$E$1277,$BC160,$T$4:$T$1277)*(1+INDEX($Q$4:$Q$1277,MATCH($BC160,$E$4:$E1303,0)))^BH$132</f>
        <v>2100412.63638619</v>
      </c>
      <c r="BI160" s="15">
        <f>SUMIF($E$4:$E$1277,$BC160,$T$4:$T$1277)*(1+INDEX($Q$4:$Q$1277,MATCH($BC160,$E$4:$E1303,0)))^BI$132</f>
        <v>2376424.10726658</v>
      </c>
      <c r="BJ160" s="62">
        <f t="shared" si="73"/>
        <v>2376424.10726658</v>
      </c>
      <c r="BK160" s="63" t="str">
        <f t="shared" si="74"/>
        <v>Y</v>
      </c>
      <c r="BL160" s="15"/>
      <c r="BM160" s="2" t="str">
        <v>Jordan</v>
      </c>
      <c r="BN160" s="15">
        <f>SUMIF($F$4:$F$1277,$BM160,$T$4:$T$1277)*(1+INDEX($Q$4:$Q$1277,MATCH($BM160,$F$4:$F1303,0)))^BN$132</f>
        <v>62644.764</v>
      </c>
      <c r="BO160" s="15">
        <f>SUMIF($F$4:$F$1277,$BM160,$T$4:$T$1277)*(1+INDEX($Q$4:$Q$1277,MATCH($BM160,$F$4:$F1303,0)))^BO$132</f>
        <v>78066.7733853427</v>
      </c>
      <c r="BP160" s="15">
        <f>SUMIF($F$4:$F$1277,$BM160,$T$4:$T$1277)*(1+INDEX($Q$4:$Q$1277,MATCH($BM160,$F$4:$F1303,0)))^BP$132</f>
        <v>97285.4029236737</v>
      </c>
      <c r="BQ160" s="15">
        <f>SUMIF($F$4:$F$1277,$BM160,$T$4:$T$1277)*(1+INDEX($Q$4:$Q$1277,MATCH($BM160,$F$4:$F1303,0)))^BQ$132</f>
        <v>121235.311920789</v>
      </c>
      <c r="BR160" s="15">
        <f>SUMIF($F$4:$F$1277,$BM160,$T$4:$T$1277)*(1+INDEX($Q$4:$Q$1277,MATCH($BM160,$F$4:$F1303,0)))^BR$132</f>
        <v>151081.255921429</v>
      </c>
      <c r="BS160" s="15">
        <f>SUMIF($F$4:$F$1277,$BM160,$T$4:$T$1277)*(1+INDEX($Q$4:$Q$1277,MATCH($BM160,$F$4:$F1303,0)))^BS$132</f>
        <v>188274.732247234</v>
      </c>
      <c r="BV160" s="15" t="e">
        <f>SUMIF(#REF!,BM160,#REF!)*1000</f>
        <v>#REF!</v>
      </c>
      <c r="BW160" s="66">
        <f t="shared" si="75"/>
        <v>0</v>
      </c>
    </row>
    <row r="161" ht="15" customHeight="1" spans="1:75">
      <c r="A161" s="24" t="s">
        <v>1097</v>
      </c>
      <c r="B161" s="52" t="s">
        <v>577</v>
      </c>
      <c r="C161" s="52" t="s">
        <v>578</v>
      </c>
      <c r="D161" s="52" t="s">
        <v>929</v>
      </c>
      <c r="E161" s="10" t="s">
        <v>576</v>
      </c>
      <c r="F161" s="52" t="s">
        <v>575</v>
      </c>
      <c r="G161" s="52" t="s">
        <v>173</v>
      </c>
      <c r="H161" s="52" t="s">
        <v>545</v>
      </c>
      <c r="I161" s="52" t="s">
        <v>544</v>
      </c>
      <c r="J161" s="52" t="s">
        <v>173</v>
      </c>
      <c r="K161" s="52" t="s">
        <v>931</v>
      </c>
      <c r="L161" s="53" t="s">
        <v>282</v>
      </c>
      <c r="M161" s="13">
        <v>583</v>
      </c>
      <c r="N161" s="14">
        <f t="shared" si="65"/>
        <v>1.5972602739726</v>
      </c>
      <c r="O161" s="15">
        <v>2900</v>
      </c>
      <c r="P161" s="15">
        <f t="shared" si="57"/>
        <v>1690700</v>
      </c>
      <c r="Q161" s="16">
        <f>IFERROR(VLOOKUP(G161,SCENARIOS!$A$13:$E$18,2,0),0.025)</f>
        <v>0.04</v>
      </c>
      <c r="R161" s="57">
        <f>IFERROR(VLOOKUP(L161,INPUTS!$A$107:$B$120,2,0),0.0082)</f>
        <v>0.0042</v>
      </c>
      <c r="S161" s="52">
        <f t="shared" si="58"/>
        <v>12.18</v>
      </c>
      <c r="T161" s="15">
        <f t="shared" si="59"/>
        <v>7100.94</v>
      </c>
      <c r="U161" s="15">
        <f>T161/INPUTS!$B$7*1000</f>
        <v>8876175</v>
      </c>
      <c r="V161" s="15">
        <f>T161*INPUTS!$B$6</f>
        <v>22438.9704</v>
      </c>
      <c r="W161" s="54" t="s">
        <v>396</v>
      </c>
      <c r="X161" s="54" t="s">
        <v>396</v>
      </c>
      <c r="Y161" s="58">
        <f>IFERROR(VLOOKUP(E161,INPUTS!$A$44:$B$103,2,0),0)</f>
        <v>0</v>
      </c>
      <c r="Z161" s="15">
        <f t="shared" si="62"/>
        <v>0</v>
      </c>
      <c r="AA161" s="20">
        <f>IFERROR(VLOOKUP(E161,INPUTS!$A$44:$C$103,3,0),SCENARIOS!$J$23)</f>
        <v>0</v>
      </c>
      <c r="AB161" s="15">
        <f t="shared" si="66"/>
        <v>0</v>
      </c>
      <c r="AC161" s="20">
        <f>IFERROR(VLOOKUP($E161,INPUTS!$A$44:$G$103,4,0),SCENARIOS!$K$23)</f>
        <v>0</v>
      </c>
      <c r="AD161" s="15">
        <f t="shared" si="67"/>
        <v>0</v>
      </c>
      <c r="AE161" s="20">
        <f>IFERROR(VLOOKUP($E161,INPUTS!$A$44:$G$103,5,0),SCENARIOS!$L$23)</f>
        <v>0</v>
      </c>
      <c r="AF161" s="15">
        <f t="shared" si="68"/>
        <v>0</v>
      </c>
      <c r="AG161" s="20">
        <f>IFERROR(VLOOKUP($E161,INPUTS!$A$44:$G$103,6,0),SCENARIOS!$M$23)</f>
        <v>0</v>
      </c>
      <c r="AH161" s="15">
        <f t="shared" si="69"/>
        <v>0</v>
      </c>
      <c r="AI161" s="20">
        <f>IFERROR(VLOOKUP($E161,INPUTS!$A$44:$G$103,7,0),SCENARIOS!$N$23)</f>
        <v>0</v>
      </c>
      <c r="AJ161" s="15">
        <f t="shared" si="70"/>
        <v>0</v>
      </c>
      <c r="AL161" t="str">
        <f t="shared" si="71"/>
        <v>Y</v>
      </c>
      <c r="AM161" s="21">
        <f t="shared" si="72"/>
        <v>18929.9438397123</v>
      </c>
      <c r="BB161" s="2"/>
      <c r="BC161" s="2" t="str">
        <v>CMN</v>
      </c>
      <c r="BD161" s="15">
        <f>SUMIF($E$4:$E$1277,$BC161,$T$4:$T$1277)*(1+INDEX($Q$4:$Q$1277,MATCH($BC161,$E$4:$E1304,0)))^BD$132</f>
        <v>804192.878</v>
      </c>
      <c r="BE161" s="15">
        <f>SUMIF($E$4:$E$1277,$BC161,$T$4:$T$1277)*(1+INDEX($Q$4:$Q$1277,MATCH($BC161,$E$4:$E1304,0)))^BE$132</f>
        <v>1002170.63895288</v>
      </c>
      <c r="BF161" s="15">
        <f>SUMIF($E$4:$E$1277,$BC161,$T$4:$T$1277)*(1+INDEX($Q$4:$Q$1277,MATCH($BC161,$E$4:$E1304,0)))^BF$132</f>
        <v>1248886.94870937</v>
      </c>
      <c r="BG161" s="15">
        <f>SUMIF($E$4:$E$1277,$BC161,$T$4:$T$1277)*(1+INDEX($Q$4:$Q$1277,MATCH($BC161,$E$4:$E1304,0)))^BG$132</f>
        <v>1556340.35765234</v>
      </c>
      <c r="BH161" s="15">
        <f>SUMIF($E$4:$E$1277,$BC161,$T$4:$T$1277)*(1+INDEX($Q$4:$Q$1277,MATCH($BC161,$E$4:$E1304,0)))^BH$132</f>
        <v>1939483.24254696</v>
      </c>
      <c r="BI161" s="15">
        <f>SUMIF($E$4:$E$1277,$BC161,$T$4:$T$1277)*(1+INDEX($Q$4:$Q$1277,MATCH($BC161,$E$4:$E1304,0)))^BI$132</f>
        <v>2416948.98524293</v>
      </c>
      <c r="BJ161" s="62">
        <f t="shared" si="73"/>
        <v>2416948.98524293</v>
      </c>
      <c r="BK161" s="63" t="str">
        <f t="shared" si="74"/>
        <v>Y</v>
      </c>
      <c r="BL161" s="15"/>
      <c r="BM161" s="2" t="str">
        <v>Kenya</v>
      </c>
      <c r="BN161" s="15">
        <f>SUMIF($F$4:$F$1277,$BM161,$T$4:$T$1277)*(1+INDEX($Q$4:$Q$1277,MATCH($BM161,$F$4:$F1304,0)))^BN$132</f>
        <v>600052.308</v>
      </c>
      <c r="BO161" s="15">
        <f>SUMIF($F$4:$F$1277,$BM161,$T$4:$T$1277)*(1+INDEX($Q$4:$Q$1277,MATCH($BM161,$F$4:$F1304,0)))^BO$132</f>
        <v>695625.083888278</v>
      </c>
      <c r="BP161" s="15">
        <f>SUMIF($F$4:$F$1277,$BM161,$T$4:$T$1277)*(1+INDEX($Q$4:$Q$1277,MATCH($BM161,$F$4:$F1304,0)))^BP$132</f>
        <v>806420.125184444</v>
      </c>
      <c r="BQ161" s="15">
        <f>SUMIF($F$4:$F$1277,$BM161,$T$4:$T$1277)*(1+INDEX($Q$4:$Q$1277,MATCH($BM161,$F$4:$F1304,0)))^BQ$132</f>
        <v>934861.944120086</v>
      </c>
      <c r="BR161" s="15">
        <f>SUMIF($F$4:$F$1277,$BM161,$T$4:$T$1277)*(1+INDEX($Q$4:$Q$1277,MATCH($BM161,$F$4:$F1304,0)))^BR$132</f>
        <v>1083761.21486811</v>
      </c>
      <c r="BS161" s="15">
        <f>SUMIF($F$4:$F$1277,$BM161,$T$4:$T$1277)*(1+INDEX($Q$4:$Q$1277,MATCH($BM161,$F$4:$F1304,0)))^BS$132</f>
        <v>1256376.27912847</v>
      </c>
      <c r="BV161" s="15" t="e">
        <f>SUMIF(#REF!,BM161,#REF!)*1000</f>
        <v>#REF!</v>
      </c>
      <c r="BW161" s="66">
        <f t="shared" si="75"/>
        <v>0</v>
      </c>
    </row>
    <row r="162" ht="15" customHeight="1" spans="1:75">
      <c r="A162" s="6" t="s">
        <v>1098</v>
      </c>
      <c r="B162" s="52" t="s">
        <v>579</v>
      </c>
      <c r="C162" s="52" t="s">
        <v>580</v>
      </c>
      <c r="D162" s="52" t="s">
        <v>929</v>
      </c>
      <c r="E162" s="10" t="s">
        <v>271</v>
      </c>
      <c r="F162" s="52" t="s">
        <v>581</v>
      </c>
      <c r="G162" s="52" t="s">
        <v>173</v>
      </c>
      <c r="H162" s="52" t="s">
        <v>248</v>
      </c>
      <c r="I162" s="52" t="s">
        <v>930</v>
      </c>
      <c r="J162" s="52" t="s">
        <v>169</v>
      </c>
      <c r="K162" s="52" t="s">
        <v>931</v>
      </c>
      <c r="L162" s="53" t="s">
        <v>291</v>
      </c>
      <c r="M162" s="13">
        <v>1847</v>
      </c>
      <c r="N162" s="14">
        <f t="shared" si="65"/>
        <v>5.06027397260274</v>
      </c>
      <c r="O162" s="15">
        <v>10500</v>
      </c>
      <c r="P162" s="15">
        <f t="shared" si="57"/>
        <v>19393500</v>
      </c>
      <c r="Q162" s="16">
        <f>IFERROR(VLOOKUP(G162,SCENARIOS!$A$13:$E$18,2,0),0.025)</f>
        <v>0.04</v>
      </c>
      <c r="R162" s="57">
        <f>IFERROR(VLOOKUP(L162,INPUTS!$A$107:$B$120,2,0),0.0082)</f>
        <v>0.0079</v>
      </c>
      <c r="S162" s="52">
        <f t="shared" si="58"/>
        <v>82.95</v>
      </c>
      <c r="T162" s="15">
        <f t="shared" si="59"/>
        <v>153208.65</v>
      </c>
      <c r="U162" s="15">
        <f>T162/INPUTS!$B$7*1000</f>
        <v>191510812.5</v>
      </c>
      <c r="V162" s="15">
        <f>T162*INPUTS!$B$6</f>
        <v>484139.334</v>
      </c>
      <c r="W162" s="54" t="s">
        <v>396</v>
      </c>
      <c r="X162" s="54" t="s">
        <v>396</v>
      </c>
      <c r="Y162" s="58">
        <f>IFERROR(VLOOKUP(E162,INPUTS!$A$44:$B$103,2,0),0)</f>
        <v>0</v>
      </c>
      <c r="Z162" s="15">
        <f t="shared" si="62"/>
        <v>0</v>
      </c>
      <c r="AA162" s="20">
        <f>IFERROR(VLOOKUP(E162,INPUTS!$A$44:$C$103,3,0),SCENARIOS!$J$23)</f>
        <v>0.02</v>
      </c>
      <c r="AB162" s="15">
        <f t="shared" si="66"/>
        <v>3728.03497390572</v>
      </c>
      <c r="AC162" s="20">
        <f>IFERROR(VLOOKUP($E162,INPUTS!$A$44:$G$103,4,0),SCENARIOS!$K$23)</f>
        <v>0.05</v>
      </c>
      <c r="AD162" s="15">
        <f t="shared" si="67"/>
        <v>11339.3114281277</v>
      </c>
      <c r="AE162" s="20">
        <f>IFERROR(VLOOKUP($E162,INPUTS!$A$44:$G$103,5,0),SCENARIOS!$L$23)</f>
        <v>0.15</v>
      </c>
      <c r="AF162" s="15">
        <f t="shared" si="68"/>
        <v>41388.0184807473</v>
      </c>
      <c r="AG162" s="20">
        <f>IFERROR(VLOOKUP($E162,INPUTS!$A$44:$G$103,6,0),SCENARIOS!$M$23)</f>
        <v>0.2</v>
      </c>
      <c r="AH162" s="15">
        <f t="shared" si="69"/>
        <v>67139.8037455815</v>
      </c>
      <c r="AI162" s="20">
        <f>IFERROR(VLOOKUP($E162,INPUTS!$A$44:$G$103,7,0),SCENARIOS!$N$23)</f>
        <v>0.3</v>
      </c>
      <c r="AJ162" s="15">
        <f t="shared" si="70"/>
        <v>122528.755640442</v>
      </c>
      <c r="AL162" t="str">
        <f t="shared" si="71"/>
        <v>N</v>
      </c>
      <c r="AM162" s="21">
        <f t="shared" si="72"/>
        <v>408429.185468141</v>
      </c>
      <c r="BB162" s="2"/>
      <c r="BC162" s="2" t="str">
        <v>COK</v>
      </c>
      <c r="BD162" s="15">
        <f>SUMIF($E$4:$E$1277,$BC162,$T$4:$T$1277)*(1+INDEX($Q$4:$Q$1277,MATCH($BC162,$E$4:$E1305,0)))^BD$132</f>
        <v>398448.96</v>
      </c>
      <c r="BE162" s="15">
        <f>SUMIF($E$4:$E$1277,$BC162,$T$4:$T$1277)*(1+INDEX($Q$4:$Q$1277,MATCH($BC162,$E$4:$E1305,0)))^BE$132</f>
        <v>484774.083642262</v>
      </c>
      <c r="BF162" s="15">
        <f>SUMIF($E$4:$E$1277,$BC162,$T$4:$T$1277)*(1+INDEX($Q$4:$Q$1277,MATCH($BC162,$E$4:$E1305,0)))^BF$132</f>
        <v>589801.795871658</v>
      </c>
      <c r="BG162" s="15">
        <f>SUMIF($E$4:$E$1277,$BC162,$T$4:$T$1277)*(1+INDEX($Q$4:$Q$1277,MATCH($BC162,$E$4:$E1305,0)))^BG$132</f>
        <v>717584.066787985</v>
      </c>
      <c r="BH162" s="15">
        <f>SUMIF($E$4:$E$1277,$BC162,$T$4:$T$1277)*(1+INDEX($Q$4:$Q$1277,MATCH($BC162,$E$4:$E1305,0)))^BH$132</f>
        <v>873050.737573598</v>
      </c>
      <c r="BI162" s="15">
        <f>SUMIF($E$4:$E$1277,$BC162,$T$4:$T$1277)*(1+INDEX($Q$4:$Q$1277,MATCH($BC162,$E$4:$E1305,0)))^BI$132</f>
        <v>1062199.71381138</v>
      </c>
      <c r="BJ162" s="62">
        <f t="shared" si="73"/>
        <v>1062199.71381138</v>
      </c>
      <c r="BK162" s="63" t="str">
        <f t="shared" si="74"/>
        <v>Y</v>
      </c>
      <c r="BL162" s="15"/>
      <c r="BM162" s="2" t="str">
        <v>Kuwait</v>
      </c>
      <c r="BN162" s="15">
        <f>SUMIF($F$4:$F$1277,$BM162,$T$4:$T$1277)*(1+INDEX($Q$4:$Q$1277,MATCH($BM162,$F$4:$F1305,0)))^BN$132</f>
        <v>994962.15</v>
      </c>
      <c r="BO162" s="15">
        <f>SUMIF($F$4:$F$1277,$BM162,$T$4:$T$1277)*(1+INDEX($Q$4:$Q$1277,MATCH($BM162,$F$4:$F1305,0)))^BO$132</f>
        <v>1239903.85997852</v>
      </c>
      <c r="BP162" s="15">
        <f>SUMIF($F$4:$F$1277,$BM162,$T$4:$T$1277)*(1+INDEX($Q$4:$Q$1277,MATCH($BM162,$F$4:$F1305,0)))^BP$132</f>
        <v>1545145.79473162</v>
      </c>
      <c r="BQ162" s="15">
        <f>SUMIF($F$4:$F$1277,$BM162,$T$4:$T$1277)*(1+INDEX($Q$4:$Q$1277,MATCH($BM162,$F$4:$F1305,0)))^BQ$132</f>
        <v>1925532.78043522</v>
      </c>
      <c r="BR162" s="15">
        <f>SUMIF($F$4:$F$1277,$BM162,$T$4:$T$1277)*(1+INDEX($Q$4:$Q$1277,MATCH($BM162,$F$4:$F1305,0)))^BR$132</f>
        <v>2399564.17133738</v>
      </c>
      <c r="BS162" s="15">
        <f>SUMIF($F$4:$F$1277,$BM162,$T$4:$T$1277)*(1+INDEX($Q$4:$Q$1277,MATCH($BM162,$F$4:$F1305,0)))^BS$132</f>
        <v>2990293.52856022</v>
      </c>
      <c r="BV162" s="15" t="e">
        <f>SUMIF(#REF!,BM162,#REF!)*1000</f>
        <v>#REF!</v>
      </c>
      <c r="BW162" s="66">
        <f t="shared" si="75"/>
        <v>0</v>
      </c>
    </row>
    <row r="163" ht="15" customHeight="1" spans="1:75">
      <c r="A163" s="24" t="s">
        <v>1099</v>
      </c>
      <c r="B163" s="52" t="s">
        <v>579</v>
      </c>
      <c r="C163" s="52" t="s">
        <v>580</v>
      </c>
      <c r="D163" s="52" t="s">
        <v>929</v>
      </c>
      <c r="E163" s="10" t="s">
        <v>271</v>
      </c>
      <c r="F163" s="52" t="s">
        <v>581</v>
      </c>
      <c r="G163" s="52" t="s">
        <v>173</v>
      </c>
      <c r="H163" s="52" t="s">
        <v>252</v>
      </c>
      <c r="I163" s="52" t="s">
        <v>930</v>
      </c>
      <c r="J163" s="52" t="s">
        <v>169</v>
      </c>
      <c r="K163" s="52" t="s">
        <v>931</v>
      </c>
      <c r="L163" s="53" t="s">
        <v>291</v>
      </c>
      <c r="M163" s="13">
        <v>1231</v>
      </c>
      <c r="N163" s="14">
        <f t="shared" si="65"/>
        <v>3.37260273972603</v>
      </c>
      <c r="O163" s="15">
        <v>10600</v>
      </c>
      <c r="P163" s="15">
        <f t="shared" si="57"/>
        <v>13048600</v>
      </c>
      <c r="Q163" s="16">
        <f>IFERROR(VLOOKUP(G163,SCENARIOS!$A$13:$E$18,2,0),0.025)</f>
        <v>0.04</v>
      </c>
      <c r="R163" s="57">
        <f>IFERROR(VLOOKUP(L163,INPUTS!$A$107:$B$120,2,0),0.0082)</f>
        <v>0.0079</v>
      </c>
      <c r="S163" s="52">
        <f t="shared" si="58"/>
        <v>83.74</v>
      </c>
      <c r="T163" s="15">
        <f t="shared" si="59"/>
        <v>103083.94</v>
      </c>
      <c r="U163" s="15">
        <f>T163/INPUTS!$B$7*1000</f>
        <v>128854925</v>
      </c>
      <c r="V163" s="15">
        <f>T163*INPUTS!$B$6</f>
        <v>325745.2504</v>
      </c>
      <c r="W163" s="54" t="s">
        <v>396</v>
      </c>
      <c r="X163" s="54" t="s">
        <v>396</v>
      </c>
      <c r="Y163" s="58">
        <f>IFERROR(VLOOKUP(E163,INPUTS!$A$44:$B$103,2,0),0)</f>
        <v>0</v>
      </c>
      <c r="Z163" s="15">
        <f t="shared" si="62"/>
        <v>0</v>
      </c>
      <c r="AA163" s="20">
        <f>IFERROR(VLOOKUP(E163,INPUTS!$A$44:$C$103,3,0),SCENARIOS!$J$23)</f>
        <v>0.02</v>
      </c>
      <c r="AB163" s="15">
        <f t="shared" si="66"/>
        <v>2508.34749583655</v>
      </c>
      <c r="AC163" s="20">
        <f>IFERROR(VLOOKUP($E163,INPUTS!$A$44:$G$103,4,0),SCENARIOS!$K$23)</f>
        <v>0.05</v>
      </c>
      <c r="AD163" s="15">
        <f t="shared" si="67"/>
        <v>7629.47065259328</v>
      </c>
      <c r="AE163" s="20">
        <f>IFERROR(VLOOKUP($E163,INPUTS!$A$44:$G$103,5,0),SCENARIOS!$L$23)</f>
        <v>0.15</v>
      </c>
      <c r="AF163" s="15">
        <f t="shared" si="68"/>
        <v>27847.2528397597</v>
      </c>
      <c r="AG163" s="20">
        <f>IFERROR(VLOOKUP($E163,INPUTS!$A$44:$G$103,6,0),SCENARIOS!$M$23)</f>
        <v>0.2</v>
      </c>
      <c r="AH163" s="15">
        <f t="shared" si="69"/>
        <v>45173.9213218137</v>
      </c>
      <c r="AI163" s="20">
        <f>IFERROR(VLOOKUP($E163,INPUTS!$A$44:$G$103,7,0),SCENARIOS!$N$23)</f>
        <v>0.3</v>
      </c>
      <c r="AJ163" s="15">
        <f t="shared" si="70"/>
        <v>82441.4737334609</v>
      </c>
      <c r="AL163" t="str">
        <f t="shared" si="71"/>
        <v>N</v>
      </c>
      <c r="AM163" s="21">
        <f t="shared" si="72"/>
        <v>274804.91244487</v>
      </c>
      <c r="BB163" s="2"/>
      <c r="BC163" s="2" t="str">
        <v>CPH</v>
      </c>
      <c r="BD163" s="15">
        <f>SUMIF($E$4:$E$1277,$BC163,$T$4:$T$1277)*(1+INDEX($Q$4:$Q$1277,MATCH($BC163,$E$4:$E1306,0)))^BD$132</f>
        <v>818728.47</v>
      </c>
      <c r="BE163" s="15">
        <f>SUMIF($E$4:$E$1277,$BC163,$T$4:$T$1277)*(1+INDEX($Q$4:$Q$1277,MATCH($BC163,$E$4:$E1306,0)))^BE$132</f>
        <v>926316.115085375</v>
      </c>
      <c r="BF163" s="15">
        <f>SUMIF($E$4:$E$1277,$BC163,$T$4:$T$1277)*(1+INDEX($Q$4:$Q$1277,MATCH($BC163,$E$4:$E1306,0)))^BF$132</f>
        <v>1048041.66034053</v>
      </c>
      <c r="BG163" s="15">
        <f>SUMIF($E$4:$E$1277,$BC163,$T$4:$T$1277)*(1+INDEX($Q$4:$Q$1277,MATCH($BC163,$E$4:$E1306,0)))^BG$132</f>
        <v>1185762.9419608</v>
      </c>
      <c r="BH163" s="15">
        <f>SUMIF($E$4:$E$1277,$BC163,$T$4:$T$1277)*(1+INDEX($Q$4:$Q$1277,MATCH($BC163,$E$4:$E1306,0)))^BH$132</f>
        <v>1341581.9310758</v>
      </c>
      <c r="BI163" s="15">
        <f>SUMIF($E$4:$E$1277,$BC163,$T$4:$T$1277)*(1+INDEX($Q$4:$Q$1277,MATCH($BC163,$E$4:$E1306,0)))^BI$132</f>
        <v>1517876.81508483</v>
      </c>
      <c r="BJ163" s="62">
        <f t="shared" si="73"/>
        <v>1517876.81508483</v>
      </c>
      <c r="BK163" s="63" t="str">
        <f t="shared" si="74"/>
        <v>Y</v>
      </c>
      <c r="BL163" s="15"/>
      <c r="BM163" s="2" t="str">
        <v>Latvia</v>
      </c>
      <c r="BN163" s="15">
        <f>SUMIF($F$4:$F$1277,$BM163,$T$4:$T$1277)*(1+INDEX($Q$4:$Q$1277,MATCH($BM163,$F$4:$F1306,0)))^BN$132</f>
        <v>130626</v>
      </c>
      <c r="BO163" s="15">
        <f>SUMIF($F$4:$F$1277,$BM163,$T$4:$T$1277)*(1+INDEX($Q$4:$Q$1277,MATCH($BM163,$F$4:$F1306,0)))^BO$132</f>
        <v>147791.329217051</v>
      </c>
      <c r="BP163" s="15">
        <f>SUMIF($F$4:$F$1277,$BM163,$T$4:$T$1277)*(1+INDEX($Q$4:$Q$1277,MATCH($BM163,$F$4:$F1306,0)))^BP$132</f>
        <v>167212.323670193</v>
      </c>
      <c r="BQ163" s="15">
        <f>SUMIF($F$4:$F$1277,$BM163,$T$4:$T$1277)*(1+INDEX($Q$4:$Q$1277,MATCH($BM163,$F$4:$F1306,0)))^BQ$132</f>
        <v>189185.396296982</v>
      </c>
      <c r="BR163" s="15">
        <f>SUMIF($F$4:$F$1277,$BM163,$T$4:$T$1277)*(1+INDEX($Q$4:$Q$1277,MATCH($BM163,$F$4:$F1306,0)))^BR$132</f>
        <v>214045.911129373</v>
      </c>
      <c r="BS163" s="15">
        <f>SUMIF($F$4:$F$1277,$BM163,$T$4:$T$1277)*(1+INDEX($Q$4:$Q$1277,MATCH($BM163,$F$4:$F1306,0)))^BS$132</f>
        <v>242173.30178743</v>
      </c>
      <c r="BV163" s="15" t="e">
        <f>SUMIF(#REF!,BM163,#REF!)*1000</f>
        <v>#REF!</v>
      </c>
      <c r="BW163" s="66">
        <f t="shared" si="75"/>
        <v>0</v>
      </c>
    </row>
    <row r="164" ht="15" customHeight="1" spans="1:75">
      <c r="A164" s="6" t="s">
        <v>1100</v>
      </c>
      <c r="B164" s="52" t="s">
        <v>579</v>
      </c>
      <c r="C164" s="52" t="s">
        <v>580</v>
      </c>
      <c r="D164" s="52" t="s">
        <v>929</v>
      </c>
      <c r="E164" s="10" t="s">
        <v>271</v>
      </c>
      <c r="F164" s="52" t="s">
        <v>581</v>
      </c>
      <c r="G164" s="52" t="s">
        <v>173</v>
      </c>
      <c r="H164" s="52" t="s">
        <v>242</v>
      </c>
      <c r="I164" s="52" t="s">
        <v>421</v>
      </c>
      <c r="J164" s="52" t="s">
        <v>173</v>
      </c>
      <c r="K164" s="52" t="s">
        <v>931</v>
      </c>
      <c r="L164" s="53" t="s">
        <v>291</v>
      </c>
      <c r="M164" s="13">
        <v>1847</v>
      </c>
      <c r="N164" s="14">
        <f t="shared" si="65"/>
        <v>5.06027397260274</v>
      </c>
      <c r="O164" s="15">
        <v>8800</v>
      </c>
      <c r="P164" s="15">
        <f t="shared" si="57"/>
        <v>16253600</v>
      </c>
      <c r="Q164" s="16">
        <f>IFERROR(VLOOKUP(G164,SCENARIOS!$A$13:$E$18,2,0),0.025)</f>
        <v>0.04</v>
      </c>
      <c r="R164" s="57">
        <f>IFERROR(VLOOKUP(L164,INPUTS!$A$107:$B$120,2,0),0.0082)</f>
        <v>0.0079</v>
      </c>
      <c r="S164" s="52">
        <f t="shared" si="58"/>
        <v>69.52</v>
      </c>
      <c r="T164" s="15">
        <f t="shared" si="59"/>
        <v>128403.44</v>
      </c>
      <c r="U164" s="15">
        <f>T164/INPUTS!$B$7*1000</f>
        <v>160504300</v>
      </c>
      <c r="V164" s="15">
        <f>T164*INPUTS!$B$6</f>
        <v>405754.8704</v>
      </c>
      <c r="W164" s="54" t="s">
        <v>396</v>
      </c>
      <c r="X164" s="54" t="s">
        <v>396</v>
      </c>
      <c r="Y164" s="58">
        <f>IFERROR(VLOOKUP(E164,INPUTS!$A$44:$B$103,2,0),0)</f>
        <v>0</v>
      </c>
      <c r="Z164" s="15">
        <f t="shared" si="62"/>
        <v>0</v>
      </c>
      <c r="AA164" s="20">
        <f>IFERROR(VLOOKUP(E164,INPUTS!$A$44:$C$103,3,0),SCENARIOS!$J$23)</f>
        <v>0.02</v>
      </c>
      <c r="AB164" s="15">
        <f t="shared" si="66"/>
        <v>3124.44835908289</v>
      </c>
      <c r="AC164" s="20">
        <f>IFERROR(VLOOKUP($E164,INPUTS!$A$44:$G$103,4,0),SCENARIOS!$K$23)</f>
        <v>0.05</v>
      </c>
      <c r="AD164" s="15">
        <f t="shared" si="67"/>
        <v>9503.42291119278</v>
      </c>
      <c r="AE164" s="20">
        <f>IFERROR(VLOOKUP($E164,INPUTS!$A$44:$G$103,5,0),SCENARIOS!$L$23)</f>
        <v>0.15</v>
      </c>
      <c r="AF164" s="15">
        <f t="shared" si="68"/>
        <v>34687.1012029121</v>
      </c>
      <c r="AG164" s="20">
        <f>IFERROR(VLOOKUP($E164,INPUTS!$A$44:$G$103,6,0),SCENARIOS!$M$23)</f>
        <v>0.2</v>
      </c>
      <c r="AH164" s="15">
        <f t="shared" si="69"/>
        <v>56269.5498058207</v>
      </c>
      <c r="AI164" s="20">
        <f>IFERROR(VLOOKUP($E164,INPUTS!$A$44:$G$103,7,0),SCENARIOS!$N$23)</f>
        <v>0.3</v>
      </c>
      <c r="AJ164" s="15">
        <f t="shared" si="70"/>
        <v>102690.76663199</v>
      </c>
      <c r="AL164" t="str">
        <f t="shared" si="71"/>
        <v>Y</v>
      </c>
      <c r="AM164" s="21">
        <f t="shared" si="72"/>
        <v>342302.555439966</v>
      </c>
      <c r="BB164" s="2"/>
      <c r="BC164" s="2" t="str">
        <v>CTU</v>
      </c>
      <c r="BD164" s="15">
        <f>SUMIF($E$4:$E$1277,$BC164,$T$4:$T$1277)*(1+INDEX($Q$4:$Q$1277,MATCH($BC164,$E$4:$E1307,0)))^BD$132</f>
        <v>210087.54</v>
      </c>
      <c r="BE164" s="15">
        <f>SUMIF($E$4:$E$1277,$BC164,$T$4:$T$1277)*(1+INDEX($Q$4:$Q$1277,MATCH($BC164,$E$4:$E1307,0)))^BE$132</f>
        <v>255603.615299076</v>
      </c>
      <c r="BF164" s="15">
        <f>SUMIF($E$4:$E$1277,$BC164,$T$4:$T$1277)*(1+INDEX($Q$4:$Q$1277,MATCH($BC164,$E$4:$E1307,0)))^BF$132</f>
        <v>310980.880417554</v>
      </c>
      <c r="BG164" s="15">
        <f>SUMIF($E$4:$E$1277,$BC164,$T$4:$T$1277)*(1+INDEX($Q$4:$Q$1277,MATCH($BC164,$E$4:$E1307,0)))^BG$132</f>
        <v>378355.790750925</v>
      </c>
      <c r="BH164" s="15">
        <f>SUMIF($E$4:$E$1277,$BC164,$T$4:$T$1277)*(1+INDEX($Q$4:$Q$1277,MATCH($BC164,$E$4:$E1307,0)))^BH$132</f>
        <v>460327.67095696</v>
      </c>
      <c r="BI164" s="15">
        <f>SUMIF($E$4:$E$1277,$BC164,$T$4:$T$1277)*(1+INDEX($Q$4:$Q$1277,MATCH($BC164,$E$4:$E1307,0)))^BI$132</f>
        <v>560058.996924817</v>
      </c>
      <c r="BJ164" s="62">
        <f t="shared" si="73"/>
        <v>560058.996924817</v>
      </c>
      <c r="BK164" s="63" t="str">
        <f t="shared" si="74"/>
        <v>Y</v>
      </c>
      <c r="BL164" s="15"/>
      <c r="BM164" s="2" t="str">
        <v>Luxembourg</v>
      </c>
      <c r="BN164" s="15">
        <f>SUMIF($F$4:$F$1277,$BM164,$T$4:$T$1277)*(1+INDEX($Q$4:$Q$1277,MATCH($BM164,$F$4:$F1307,0)))^BN$132</f>
        <v>586801.92</v>
      </c>
      <c r="BO164" s="15">
        <f>SUMIF($F$4:$F$1277,$BM164,$T$4:$T$1277)*(1+INDEX($Q$4:$Q$1277,MATCH($BM164,$F$4:$F1307,0)))^BO$132</f>
        <v>663912.511627987</v>
      </c>
      <c r="BP164" s="15">
        <f>SUMIF($F$4:$F$1277,$BM164,$T$4:$T$1277)*(1+INDEX($Q$4:$Q$1277,MATCH($BM164,$F$4:$F1307,0)))^BP$132</f>
        <v>751156.068296747</v>
      </c>
      <c r="BQ164" s="15">
        <f>SUMIF($F$4:$F$1277,$BM164,$T$4:$T$1277)*(1+INDEX($Q$4:$Q$1277,MATCH($BM164,$F$4:$F1307,0)))^BQ$132</f>
        <v>849864.144833571</v>
      </c>
      <c r="BR164" s="15">
        <f>SUMIF($F$4:$F$1277,$BM164,$T$4:$T$1277)*(1+INDEX($Q$4:$Q$1277,MATCH($BM164,$F$4:$F1307,0)))^BR$132</f>
        <v>961543.273305969</v>
      </c>
      <c r="BS164" s="15">
        <f>SUMIF($F$4:$F$1277,$BM164,$T$4:$T$1277)*(1+INDEX($Q$4:$Q$1277,MATCH($BM164,$F$4:$F1307,0)))^BS$132</f>
        <v>1087897.95646811</v>
      </c>
      <c r="BV164" s="15" t="e">
        <f>SUMIF(#REF!,BM164,#REF!)*1000</f>
        <v>#REF!</v>
      </c>
      <c r="BW164" s="66">
        <f t="shared" si="75"/>
        <v>0</v>
      </c>
    </row>
    <row r="165" ht="15" customHeight="1" spans="1:75">
      <c r="A165" s="24" t="s">
        <v>1101</v>
      </c>
      <c r="B165" s="52" t="s">
        <v>582</v>
      </c>
      <c r="C165" s="52" t="s">
        <v>583</v>
      </c>
      <c r="D165" s="52" t="s">
        <v>929</v>
      </c>
      <c r="E165" s="10" t="s">
        <v>215</v>
      </c>
      <c r="F165" s="52" t="s">
        <v>490</v>
      </c>
      <c r="G165" s="52" t="s">
        <v>165</v>
      </c>
      <c r="H165" s="52" t="s">
        <v>206</v>
      </c>
      <c r="I165" s="52" t="s">
        <v>408</v>
      </c>
      <c r="J165" s="52" t="s">
        <v>165</v>
      </c>
      <c r="K165" s="52" t="s">
        <v>931</v>
      </c>
      <c r="L165" s="53" t="s">
        <v>286</v>
      </c>
      <c r="M165" s="13">
        <v>1616</v>
      </c>
      <c r="N165" s="14">
        <f t="shared" si="65"/>
        <v>4.42739726027397</v>
      </c>
      <c r="O165" s="15">
        <v>1630</v>
      </c>
      <c r="P165" s="15">
        <f t="shared" si="57"/>
        <v>2634080</v>
      </c>
      <c r="Q165" s="16">
        <f>IFERROR(VLOOKUP(G165,SCENARIOS!$A$13:$E$18,2,0),0.025)</f>
        <v>0.025</v>
      </c>
      <c r="R165" s="57">
        <f>IFERROR(VLOOKUP(L165,INPUTS!$A$107:$B$120,2,0),0.0082)</f>
        <v>0.0039</v>
      </c>
      <c r="S165" s="52">
        <f t="shared" si="58"/>
        <v>6.357</v>
      </c>
      <c r="T165" s="15">
        <f t="shared" si="59"/>
        <v>10272.912</v>
      </c>
      <c r="U165" s="15">
        <f>T165/INPUTS!$B$7*1000</f>
        <v>12841140</v>
      </c>
      <c r="V165" s="15">
        <f>T165*INPUTS!$B$6</f>
        <v>32462.40192</v>
      </c>
      <c r="W165" s="54" t="s">
        <v>396</v>
      </c>
      <c r="X165" s="54" t="s">
        <v>396</v>
      </c>
      <c r="Y165" s="58">
        <f>IFERROR(VLOOKUP(E165,INPUTS!$A$44:$B$103,2,0),0)</f>
        <v>0.02</v>
      </c>
      <c r="Z165" s="15">
        <f t="shared" si="62"/>
        <v>205.45824</v>
      </c>
      <c r="AA165" s="20">
        <f>IFERROR(VLOOKUP(E165,INPUTS!$A$44:$C$103,3,0),SCENARIOS!$J$23)</f>
        <v>0.06</v>
      </c>
      <c r="AB165" s="15">
        <f t="shared" si="66"/>
        <v>697.371420426159</v>
      </c>
      <c r="AC165" s="20">
        <f>IFERROR(VLOOKUP($E165,INPUTS!$A$44:$G$103,4,0),SCENARIOS!$K$23)</f>
        <v>0.15</v>
      </c>
      <c r="AD165" s="15">
        <f t="shared" si="67"/>
        <v>1972.52938126339</v>
      </c>
      <c r="AE165" s="20">
        <f>IFERROR(VLOOKUP($E165,INPUTS!$A$44:$G$103,5,0),SCENARIOS!$L$23)</f>
        <v>0.3</v>
      </c>
      <c r="AF165" s="15">
        <f t="shared" si="68"/>
        <v>4463.47188425893</v>
      </c>
      <c r="AG165" s="20">
        <f>IFERROR(VLOOKUP($E165,INPUTS!$A$44:$G$103,6,0),SCENARIOS!$M$23)</f>
        <v>0.4</v>
      </c>
      <c r="AH165" s="15">
        <f t="shared" si="69"/>
        <v>6733.34499714259</v>
      </c>
      <c r="AI165" s="20">
        <f>IFERROR(VLOOKUP($E165,INPUTS!$A$44:$G$103,7,0),SCENARIOS!$N$23)</f>
        <v>0.5</v>
      </c>
      <c r="AJ165" s="15">
        <f t="shared" si="70"/>
        <v>9522.70228749141</v>
      </c>
      <c r="AL165" t="str">
        <f t="shared" si="71"/>
        <v>N</v>
      </c>
      <c r="AM165" s="21">
        <f t="shared" si="72"/>
        <v>19045.4045749828</v>
      </c>
      <c r="BB165" s="2"/>
      <c r="BC165" s="2" t="str">
        <v>CVG</v>
      </c>
      <c r="BD165" s="15">
        <f>SUMIF($E$4:$E$1277,$BC165,$T$4:$T$1277)*(1+INDEX($Q$4:$Q$1277,MATCH($BC165,$E$4:$E1308,0)))^BD$132</f>
        <v>78918.932</v>
      </c>
      <c r="BE165" s="15">
        <f>SUMIF($E$4:$E$1277,$BC165,$T$4:$T$1277)*(1+INDEX($Q$4:$Q$1277,MATCH($BC165,$E$4:$E1308,0)))^BE$132</f>
        <v>87132.8778302462</v>
      </c>
      <c r="BF165" s="15">
        <f>SUMIF($E$4:$E$1277,$BC165,$T$4:$T$1277)*(1+INDEX($Q$4:$Q$1277,MATCH($BC165,$E$4:$E1308,0)))^BF$132</f>
        <v>96201.7377399457</v>
      </c>
      <c r="BG165" s="15">
        <f>SUMIF($E$4:$E$1277,$BC165,$T$4:$T$1277)*(1+INDEX($Q$4:$Q$1277,MATCH($BC165,$E$4:$E1308,0)))^BG$132</f>
        <v>106214.491873155</v>
      </c>
      <c r="BH165" s="15">
        <f>SUMIF($E$4:$E$1277,$BC165,$T$4:$T$1277)*(1+INDEX($Q$4:$Q$1277,MATCH($BC165,$E$4:$E1308,0)))^BH$132</f>
        <v>117269.381498793</v>
      </c>
      <c r="BI165" s="15">
        <f>SUMIF($E$4:$E$1277,$BC165,$T$4:$T$1277)*(1+INDEX($Q$4:$Q$1277,MATCH($BC165,$E$4:$E1308,0)))^BI$132</f>
        <v>129474.872915954</v>
      </c>
      <c r="BJ165" s="62">
        <f t="shared" si="73"/>
        <v>129474.872915954</v>
      </c>
      <c r="BK165" s="63" t="str">
        <f t="shared" si="74"/>
        <v>Y</v>
      </c>
      <c r="BL165" s="15"/>
      <c r="BM165" s="2" t="str">
        <v>Malaysia</v>
      </c>
      <c r="BN165" s="15">
        <f>SUMIF($F$4:$F$1277,$BM165,$T$4:$T$1277)*(1+INDEX($Q$4:$Q$1277,MATCH($BM165,$F$4:$F1308,0)))^BN$132</f>
        <v>1758629.096</v>
      </c>
      <c r="BO165" s="15">
        <f>SUMIF($F$4:$F$1277,$BM165,$T$4:$T$1277)*(1+INDEX($Q$4:$Q$1277,MATCH($BM165,$F$4:$F1308,0)))^BO$132</f>
        <v>2139641.19389349</v>
      </c>
      <c r="BP165" s="15">
        <f>SUMIF($F$4:$F$1277,$BM165,$T$4:$T$1277)*(1+INDEX($Q$4:$Q$1277,MATCH($BM165,$F$4:$F1308,0)))^BP$132</f>
        <v>2603200.66864512</v>
      </c>
      <c r="BQ165" s="15">
        <f>SUMIF($F$4:$F$1277,$BM165,$T$4:$T$1277)*(1+INDEX($Q$4:$Q$1277,MATCH($BM165,$F$4:$F1308,0)))^BQ$132</f>
        <v>3167191.6490367</v>
      </c>
      <c r="BR165" s="15">
        <f>SUMIF($F$4:$F$1277,$BM165,$T$4:$T$1277)*(1+INDEX($Q$4:$Q$1277,MATCH($BM165,$F$4:$F1308,0)))^BR$132</f>
        <v>3853372.91225755</v>
      </c>
      <c r="BS165" s="15">
        <f>SUMIF($F$4:$F$1277,$BM165,$T$4:$T$1277)*(1+INDEX($Q$4:$Q$1277,MATCH($BM165,$F$4:$F1308,0)))^BS$132</f>
        <v>4688217.33772768</v>
      </c>
      <c r="BV165" s="15" t="e">
        <f>SUMIF(#REF!,BM165,#REF!)*1000</f>
        <v>#REF!</v>
      </c>
      <c r="BW165" s="66">
        <f t="shared" si="75"/>
        <v>0</v>
      </c>
    </row>
    <row r="166" ht="15" customHeight="1" spans="1:75">
      <c r="A166" s="6" t="s">
        <v>1102</v>
      </c>
      <c r="B166" s="52" t="s">
        <v>582</v>
      </c>
      <c r="C166" s="52" t="s">
        <v>583</v>
      </c>
      <c r="D166" s="52" t="s">
        <v>929</v>
      </c>
      <c r="E166" s="10" t="s">
        <v>215</v>
      </c>
      <c r="F166" s="52" t="s">
        <v>490</v>
      </c>
      <c r="G166" s="52" t="s">
        <v>165</v>
      </c>
      <c r="H166" s="52" t="s">
        <v>205</v>
      </c>
      <c r="I166" s="52" t="s">
        <v>408</v>
      </c>
      <c r="J166" s="52" t="s">
        <v>165</v>
      </c>
      <c r="K166" s="52" t="s">
        <v>931</v>
      </c>
      <c r="L166" s="53" t="s">
        <v>286</v>
      </c>
      <c r="M166" s="13">
        <v>1077</v>
      </c>
      <c r="N166" s="14">
        <f t="shared" si="65"/>
        <v>2.95068493150685</v>
      </c>
      <c r="O166" s="15">
        <v>1740</v>
      </c>
      <c r="P166" s="15">
        <f t="shared" si="57"/>
        <v>1873980</v>
      </c>
      <c r="Q166" s="16">
        <f>IFERROR(VLOOKUP(G166,SCENARIOS!$A$13:$E$18,2,0),0.025)</f>
        <v>0.025</v>
      </c>
      <c r="R166" s="57">
        <f>IFERROR(VLOOKUP(L166,INPUTS!$A$107:$B$120,2,0),0.0082)</f>
        <v>0.0039</v>
      </c>
      <c r="S166" s="52">
        <f t="shared" si="58"/>
        <v>6.786</v>
      </c>
      <c r="T166" s="15">
        <f t="shared" si="59"/>
        <v>7308.522</v>
      </c>
      <c r="U166" s="15">
        <f>T166/INPUTS!$B$7*1000</f>
        <v>9135652.5</v>
      </c>
      <c r="V166" s="15">
        <f>T166*INPUTS!$B$6</f>
        <v>23094.92952</v>
      </c>
      <c r="W166" s="54" t="s">
        <v>396</v>
      </c>
      <c r="X166" s="54" t="s">
        <v>396</v>
      </c>
      <c r="Y166" s="58">
        <f>IFERROR(VLOOKUP(E166,INPUTS!$A$44:$B$103,2,0),0)</f>
        <v>0.02</v>
      </c>
      <c r="Z166" s="15">
        <f t="shared" si="62"/>
        <v>146.17044</v>
      </c>
      <c r="AA166" s="20">
        <f>IFERROR(VLOOKUP(E166,INPUTS!$A$44:$C$103,3,0),SCENARIOS!$J$23)</f>
        <v>0.06</v>
      </c>
      <c r="AB166" s="15">
        <f t="shared" si="66"/>
        <v>496.135308893509</v>
      </c>
      <c r="AC166" s="20">
        <f>IFERROR(VLOOKUP($E166,INPUTS!$A$44:$G$103,4,0),SCENARIOS!$K$23)</f>
        <v>0.15</v>
      </c>
      <c r="AD166" s="15">
        <f t="shared" si="67"/>
        <v>1403.32890796786</v>
      </c>
      <c r="AE166" s="20">
        <f>IFERROR(VLOOKUP($E166,INPUTS!$A$44:$G$103,5,0),SCENARIOS!$L$23)</f>
        <v>0.3</v>
      </c>
      <c r="AF166" s="15">
        <f t="shared" si="68"/>
        <v>3175.47570372333</v>
      </c>
      <c r="AG166" s="20">
        <f>IFERROR(VLOOKUP($E166,INPUTS!$A$44:$G$103,6,0),SCENARIOS!$M$23)</f>
        <v>0.4</v>
      </c>
      <c r="AH166" s="15">
        <f t="shared" si="69"/>
        <v>4790.34572136962</v>
      </c>
      <c r="AI166" s="20">
        <f>IFERROR(VLOOKUP($E166,INPUTS!$A$44:$G$103,7,0),SCENARIOS!$N$23)</f>
        <v>0.5</v>
      </c>
      <c r="AJ166" s="15">
        <f t="shared" si="70"/>
        <v>6774.79561467881</v>
      </c>
      <c r="AL166" t="str">
        <f t="shared" si="71"/>
        <v>N</v>
      </c>
      <c r="AM166" s="21">
        <f t="shared" si="72"/>
        <v>13549.5912293576</v>
      </c>
      <c r="BB166" s="2"/>
      <c r="BC166" s="2" t="str">
        <v>DAD</v>
      </c>
      <c r="BD166" s="15">
        <f>SUMIF($E$4:$E$1277,$BC166,$T$4:$T$1277)*(1+INDEX($Q$4:$Q$1277,MATCH($BC166,$E$4:$E1309,0)))^BD$132</f>
        <v>236482.74</v>
      </c>
      <c r="BE166" s="15">
        <f>SUMIF($E$4:$E$1277,$BC166,$T$4:$T$1277)*(1+INDEX($Q$4:$Q$1277,MATCH($BC166,$E$4:$E1309,0)))^BE$132</f>
        <v>287717.411988505</v>
      </c>
      <c r="BF166" s="15">
        <f>SUMIF($E$4:$E$1277,$BC166,$T$4:$T$1277)*(1+INDEX($Q$4:$Q$1277,MATCH($BC166,$E$4:$E1309,0)))^BF$132</f>
        <v>350052.224366831</v>
      </c>
      <c r="BG166" s="15">
        <f>SUMIF($E$4:$E$1277,$BC166,$T$4:$T$1277)*(1+INDEX($Q$4:$Q$1277,MATCH($BC166,$E$4:$E1309,0)))^BG$132</f>
        <v>425892.054767481</v>
      </c>
      <c r="BH166" s="15">
        <f>SUMIF($E$4:$E$1277,$BC166,$T$4:$T$1277)*(1+INDEX($Q$4:$Q$1277,MATCH($BC166,$E$4:$E1309,0)))^BH$132</f>
        <v>518162.804541955</v>
      </c>
      <c r="BI166" s="15">
        <f>SUMIF($E$4:$E$1277,$BC166,$T$4:$T$1277)*(1+INDEX($Q$4:$Q$1277,MATCH($BC166,$E$4:$E1309,0)))^BI$132</f>
        <v>630424.280061694</v>
      </c>
      <c r="BJ166" s="62">
        <f t="shared" si="73"/>
        <v>630424.280061694</v>
      </c>
      <c r="BK166" s="63" t="str">
        <f t="shared" si="74"/>
        <v>Y</v>
      </c>
      <c r="BL166" s="15"/>
      <c r="BM166" s="2" t="str">
        <v>Mexico</v>
      </c>
      <c r="BN166" s="15">
        <f>SUMIF($F$4:$F$1277,$BM166,$T$4:$T$1277)*(1+INDEX($Q$4:$Q$1277,MATCH($BM166,$F$4:$F1309,0)))^BN$132</f>
        <v>2333599.3</v>
      </c>
      <c r="BO166" s="15">
        <f>SUMIF($F$4:$F$1277,$BM166,$T$4:$T$1277)*(1+INDEX($Q$4:$Q$1277,MATCH($BM166,$F$4:$F1309,0)))^BO$132</f>
        <v>2771583.93147713</v>
      </c>
      <c r="BP166" s="15">
        <f>SUMIF($F$4:$F$1277,$BM166,$T$4:$T$1277)*(1+INDEX($Q$4:$Q$1277,MATCH($BM166,$F$4:$F1309,0)))^BP$132</f>
        <v>3291772.28036632</v>
      </c>
      <c r="BQ166" s="15">
        <f>SUMIF($F$4:$F$1277,$BM166,$T$4:$T$1277)*(1+INDEX($Q$4:$Q$1277,MATCH($BM166,$F$4:$F1309,0)))^BQ$132</f>
        <v>3909592.85869906</v>
      </c>
      <c r="BR166" s="15">
        <f>SUMIF($F$4:$F$1277,$BM166,$T$4:$T$1277)*(1+INDEX($Q$4:$Q$1277,MATCH($BM166,$F$4:$F1309,0)))^BR$132</f>
        <v>4643369.89893169</v>
      </c>
      <c r="BS166" s="15">
        <f>SUMIF($F$4:$F$1277,$BM166,$T$4:$T$1277)*(1+INDEX($Q$4:$Q$1277,MATCH($BM166,$F$4:$F1309,0)))^BS$132</f>
        <v>5514866.84101408</v>
      </c>
      <c r="BV166" s="15" t="e">
        <f>SUMIF(#REF!,BM166,#REF!)*1000</f>
        <v>#REF!</v>
      </c>
      <c r="BW166" s="66">
        <f t="shared" si="75"/>
        <v>0</v>
      </c>
    </row>
    <row r="167" ht="15" customHeight="1" spans="1:75">
      <c r="A167" s="24" t="s">
        <v>1103</v>
      </c>
      <c r="B167" s="52" t="s">
        <v>582</v>
      </c>
      <c r="C167" s="52" t="s">
        <v>583</v>
      </c>
      <c r="D167" s="52" t="s">
        <v>929</v>
      </c>
      <c r="E167" s="10" t="s">
        <v>215</v>
      </c>
      <c r="F167" s="52" t="s">
        <v>490</v>
      </c>
      <c r="G167" s="52" t="s">
        <v>165</v>
      </c>
      <c r="H167" s="52" t="s">
        <v>207</v>
      </c>
      <c r="I167" s="52" t="s">
        <v>609</v>
      </c>
      <c r="J167" s="52" t="s">
        <v>165</v>
      </c>
      <c r="K167" s="52" t="s">
        <v>931</v>
      </c>
      <c r="L167" s="53" t="s">
        <v>286</v>
      </c>
      <c r="M167" s="13">
        <v>1077</v>
      </c>
      <c r="N167" s="14">
        <f t="shared" si="65"/>
        <v>2.95068493150685</v>
      </c>
      <c r="O167" s="15">
        <v>1890</v>
      </c>
      <c r="P167" s="15">
        <f t="shared" si="57"/>
        <v>2035530</v>
      </c>
      <c r="Q167" s="16">
        <f>IFERROR(VLOOKUP(G167,SCENARIOS!$A$13:$E$18,2,0),0.025)</f>
        <v>0.025</v>
      </c>
      <c r="R167" s="57">
        <f>IFERROR(VLOOKUP(L167,INPUTS!$A$107:$B$120,2,0),0.0082)</f>
        <v>0.0039</v>
      </c>
      <c r="S167" s="52">
        <f t="shared" si="58"/>
        <v>7.371</v>
      </c>
      <c r="T167" s="15">
        <f t="shared" si="59"/>
        <v>7938.567</v>
      </c>
      <c r="U167" s="15">
        <f>T167/INPUTS!$B$7*1000</f>
        <v>9923208.75</v>
      </c>
      <c r="V167" s="15">
        <f>T167*INPUTS!$B$6</f>
        <v>25085.87172</v>
      </c>
      <c r="W167" s="54" t="s">
        <v>396</v>
      </c>
      <c r="X167" s="54" t="s">
        <v>396</v>
      </c>
      <c r="Y167" s="58">
        <f>IFERROR(VLOOKUP(E167,INPUTS!$A$44:$B$103,2,0),0)</f>
        <v>0.02</v>
      </c>
      <c r="Z167" s="15">
        <f t="shared" si="62"/>
        <v>158.77134</v>
      </c>
      <c r="AA167" s="20">
        <f>IFERROR(VLOOKUP(E167,INPUTS!$A$44:$C$103,3,0),SCENARIOS!$J$23)</f>
        <v>0.06</v>
      </c>
      <c r="AB167" s="15">
        <f t="shared" si="66"/>
        <v>538.905594142949</v>
      </c>
      <c r="AC167" s="20">
        <f>IFERROR(VLOOKUP($E167,INPUTS!$A$44:$G$103,4,0),SCENARIOS!$K$23)</f>
        <v>0.15</v>
      </c>
      <c r="AD167" s="15">
        <f t="shared" si="67"/>
        <v>1524.30553796509</v>
      </c>
      <c r="AE167" s="20">
        <f>IFERROR(VLOOKUP($E167,INPUTS!$A$44:$G$103,5,0),SCENARIOS!$L$23)</f>
        <v>0.3</v>
      </c>
      <c r="AF167" s="15">
        <f t="shared" si="68"/>
        <v>3449.22360921672</v>
      </c>
      <c r="AG167" s="20">
        <f>IFERROR(VLOOKUP($E167,INPUTS!$A$44:$G$103,6,0),SCENARIOS!$M$23)</f>
        <v>0.4</v>
      </c>
      <c r="AH167" s="15">
        <f t="shared" si="69"/>
        <v>5203.30655941872</v>
      </c>
      <c r="AI167" s="20">
        <f>IFERROR(VLOOKUP($E167,INPUTS!$A$44:$G$103,7,0),SCENARIOS!$N$23)</f>
        <v>0.5</v>
      </c>
      <c r="AJ167" s="15">
        <f t="shared" si="70"/>
        <v>7358.8297193925</v>
      </c>
      <c r="AL167" t="str">
        <f t="shared" si="71"/>
        <v>N</v>
      </c>
      <c r="AM167" s="21">
        <f t="shared" si="72"/>
        <v>14717.659438785</v>
      </c>
      <c r="BB167" s="2"/>
      <c r="BC167" s="2" t="str">
        <v>DAL</v>
      </c>
      <c r="BD167" s="15">
        <f>SUMIF($E$4:$E$1277,$BC167,$T$4:$T$1277)*(1+INDEX($Q$4:$Q$1277,MATCH($BC167,$E$4:$E1310,0)))^BD$132</f>
        <v>4271397</v>
      </c>
      <c r="BE167" s="15">
        <f>SUMIF($E$4:$E$1277,$BC167,$T$4:$T$1277)*(1+INDEX($Q$4:$Q$1277,MATCH($BC167,$E$4:$E1310,0)))^BE$132</f>
        <v>4715967.43054607</v>
      </c>
      <c r="BF167" s="15">
        <f>SUMIF($E$4:$E$1277,$BC167,$T$4:$T$1277)*(1+INDEX($Q$4:$Q$1277,MATCH($BC167,$E$4:$E1310,0)))^BF$132</f>
        <v>5206809.10858235</v>
      </c>
      <c r="BG167" s="15">
        <f>SUMIF($E$4:$E$1277,$BC167,$T$4:$T$1277)*(1+INDEX($Q$4:$Q$1277,MATCH($BC167,$E$4:$E1310,0)))^BG$132</f>
        <v>5748737.98271267</v>
      </c>
      <c r="BH167" s="15">
        <f>SUMIF($E$4:$E$1277,$BC167,$T$4:$T$1277)*(1+INDEX($Q$4:$Q$1277,MATCH($BC167,$E$4:$E1310,0)))^BH$132</f>
        <v>6347071.24933975</v>
      </c>
      <c r="BI167" s="15">
        <f>SUMIF($E$4:$E$1277,$BC167,$T$4:$T$1277)*(1+INDEX($Q$4:$Q$1277,MATCH($BC167,$E$4:$E1310,0)))^BI$132</f>
        <v>7007679.52293866</v>
      </c>
      <c r="BJ167" s="62">
        <f t="shared" si="73"/>
        <v>7007679.52293866</v>
      </c>
      <c r="BK167" s="63" t="str">
        <f t="shared" si="74"/>
        <v>Y</v>
      </c>
      <c r="BL167" s="15"/>
      <c r="BM167" s="2" t="str">
        <v>Morocco</v>
      </c>
      <c r="BN167" s="15">
        <f>SUMIF($F$4:$F$1277,$BM167,$T$4:$T$1277)*(1+INDEX($Q$4:$Q$1277,MATCH($BM167,$F$4:$F1310,0)))^BN$132</f>
        <v>804192.878</v>
      </c>
      <c r="BO167" s="15">
        <f>SUMIF($F$4:$F$1277,$BM167,$T$4:$T$1277)*(1+INDEX($Q$4:$Q$1277,MATCH($BM167,$F$4:$F1310,0)))^BO$132</f>
        <v>1002170.63895288</v>
      </c>
      <c r="BP167" s="15">
        <f>SUMIF($F$4:$F$1277,$BM167,$T$4:$T$1277)*(1+INDEX($Q$4:$Q$1277,MATCH($BM167,$F$4:$F1310,0)))^BP$132</f>
        <v>1248886.94870937</v>
      </c>
      <c r="BQ167" s="15">
        <f>SUMIF($F$4:$F$1277,$BM167,$T$4:$T$1277)*(1+INDEX($Q$4:$Q$1277,MATCH($BM167,$F$4:$F1310,0)))^BQ$132</f>
        <v>1556340.35765234</v>
      </c>
      <c r="BR167" s="15">
        <f>SUMIF($F$4:$F$1277,$BM167,$T$4:$T$1277)*(1+INDEX($Q$4:$Q$1277,MATCH($BM167,$F$4:$F1310,0)))^BR$132</f>
        <v>1939483.24254696</v>
      </c>
      <c r="BS167" s="15">
        <f>SUMIF($F$4:$F$1277,$BM167,$T$4:$T$1277)*(1+INDEX($Q$4:$Q$1277,MATCH($BM167,$F$4:$F1310,0)))^BS$132</f>
        <v>2416948.98524293</v>
      </c>
      <c r="BV167" s="15" t="e">
        <f>SUMIF(#REF!,BM167,#REF!)*1000</f>
        <v>#REF!</v>
      </c>
      <c r="BW167" s="66">
        <f t="shared" si="75"/>
        <v>0</v>
      </c>
    </row>
    <row r="168" ht="15" customHeight="1" spans="1:75">
      <c r="A168" s="6" t="s">
        <v>1104</v>
      </c>
      <c r="B168" s="52" t="s">
        <v>584</v>
      </c>
      <c r="C168" s="52" t="s">
        <v>585</v>
      </c>
      <c r="D168" s="52" t="s">
        <v>929</v>
      </c>
      <c r="E168" s="10" t="s">
        <v>227</v>
      </c>
      <c r="F168" s="52" t="s">
        <v>938</v>
      </c>
      <c r="G168" s="52" t="s">
        <v>165</v>
      </c>
      <c r="H168" s="52" t="s">
        <v>206</v>
      </c>
      <c r="I168" s="52" t="s">
        <v>408</v>
      </c>
      <c r="J168" s="52" t="s">
        <v>165</v>
      </c>
      <c r="K168" s="52" t="s">
        <v>931</v>
      </c>
      <c r="L168" s="53" t="s">
        <v>279</v>
      </c>
      <c r="M168" s="13">
        <v>2251</v>
      </c>
      <c r="N168" s="14">
        <f t="shared" si="65"/>
        <v>6.16712328767123</v>
      </c>
      <c r="O168" s="15">
        <v>1640</v>
      </c>
      <c r="P168" s="15">
        <f t="shared" si="57"/>
        <v>3691640</v>
      </c>
      <c r="Q168" s="16">
        <f>IFERROR(VLOOKUP(G168,SCENARIOS!$A$13:$E$18,2,0),0.025)</f>
        <v>0.025</v>
      </c>
      <c r="R168" s="57">
        <f>IFERROR(VLOOKUP(L168,INPUTS!$A$107:$B$120,2,0),0.0082)</f>
        <v>0.0039</v>
      </c>
      <c r="S168" s="52">
        <f t="shared" si="58"/>
        <v>6.396</v>
      </c>
      <c r="T168" s="15">
        <f t="shared" si="59"/>
        <v>14397.396</v>
      </c>
      <c r="U168" s="15">
        <f>T168/INPUTS!$B$7*1000</f>
        <v>17996745</v>
      </c>
      <c r="V168" s="15">
        <f>T168*INPUTS!$B$6</f>
        <v>45495.77136</v>
      </c>
      <c r="W168" s="54" t="s">
        <v>396</v>
      </c>
      <c r="X168" s="54" t="s">
        <v>396</v>
      </c>
      <c r="Y168" s="58">
        <f>IFERROR(VLOOKUP(E168,INPUTS!$A$44:$B$103,2,0),0)</f>
        <v>0.02</v>
      </c>
      <c r="Z168" s="15">
        <f t="shared" si="62"/>
        <v>287.94792</v>
      </c>
      <c r="AA168" s="20">
        <f>IFERROR(VLOOKUP(E168,INPUTS!$A$44:$C$103,3,0),SCENARIOS!$J$23)</f>
        <v>0.1</v>
      </c>
      <c r="AB168" s="15">
        <f t="shared" si="66"/>
        <v>1628.93320786386</v>
      </c>
      <c r="AC168" s="20">
        <f>IFERROR(VLOOKUP($E168,INPUTS!$A$44:$G$103,4,0),SCENARIOS!$K$23)</f>
        <v>0.15</v>
      </c>
      <c r="AD168" s="15">
        <f t="shared" si="67"/>
        <v>2764.48261444117</v>
      </c>
      <c r="AE168" s="20">
        <f>IFERROR(VLOOKUP($E168,INPUTS!$A$44:$G$103,5,0),SCENARIOS!$L$23)</f>
        <v>0.3</v>
      </c>
      <c r="AF168" s="15">
        <f t="shared" si="68"/>
        <v>6255.51666874417</v>
      </c>
      <c r="AG168" s="20">
        <f>IFERROR(VLOOKUP($E168,INPUTS!$A$44:$G$103,6,0),SCENARIOS!$M$23)</f>
        <v>0.4</v>
      </c>
      <c r="AH168" s="15">
        <f t="shared" si="69"/>
        <v>9436.72391318847</v>
      </c>
      <c r="AI168" s="20">
        <f>IFERROR(VLOOKUP($E168,INPUTS!$A$44:$G$103,7,0),SCENARIOS!$N$23)</f>
        <v>0.5</v>
      </c>
      <c r="AJ168" s="15">
        <f t="shared" si="70"/>
        <v>13345.9836727035</v>
      </c>
      <c r="AL168" t="str">
        <f t="shared" si="71"/>
        <v>N</v>
      </c>
      <c r="AM168" s="21">
        <f t="shared" si="72"/>
        <v>26691.967345407</v>
      </c>
      <c r="BB168" s="2"/>
      <c r="BC168" s="2" t="str">
        <v>DEL</v>
      </c>
      <c r="BD168" s="15">
        <f>SUMIF($E$4:$E$1277,$BC168,$T$4:$T$1277)*(1+INDEX($Q$4:$Q$1277,MATCH($BC168,$E$4:$E1311,0)))^BD$132</f>
        <v>2216338.14</v>
      </c>
      <c r="BE168" s="15">
        <f>SUMIF($E$4:$E$1277,$BC168,$T$4:$T$1277)*(1+INDEX($Q$4:$Q$1277,MATCH($BC168,$E$4:$E1311,0)))^BE$132</f>
        <v>2696514.23073082</v>
      </c>
      <c r="BF168" s="15">
        <f>SUMIF($E$4:$E$1277,$BC168,$T$4:$T$1277)*(1+INDEX($Q$4:$Q$1277,MATCH($BC168,$E$4:$E1311,0)))^BF$132</f>
        <v>3280721.86518155</v>
      </c>
      <c r="BG168" s="15">
        <f>SUMIF($E$4:$E$1277,$BC168,$T$4:$T$1277)*(1+INDEX($Q$4:$Q$1277,MATCH($BC168,$E$4:$E1311,0)))^BG$132</f>
        <v>3991499.77924028</v>
      </c>
      <c r="BH168" s="15">
        <f>SUMIF($E$4:$E$1277,$BC168,$T$4:$T$1277)*(1+INDEX($Q$4:$Q$1277,MATCH($BC168,$E$4:$E1311,0)))^BH$132</f>
        <v>4856269.79134165</v>
      </c>
      <c r="BI168" s="15">
        <f>SUMIF($E$4:$E$1277,$BC168,$T$4:$T$1277)*(1+INDEX($Q$4:$Q$1277,MATCH($BC168,$E$4:$E1311,0)))^BI$132</f>
        <v>5908394.73647326</v>
      </c>
      <c r="BJ168" s="62">
        <f t="shared" si="73"/>
        <v>5908394.73647326</v>
      </c>
      <c r="BK168" s="63" t="str">
        <f t="shared" si="74"/>
        <v>Y</v>
      </c>
      <c r="BL168" s="15"/>
      <c r="BM168" s="2" t="str">
        <v>Netherlands</v>
      </c>
      <c r="BN168" s="15">
        <f>SUMIF($F$4:$F$1277,$BM168,$T$4:$T$1277)*(1+INDEX($Q$4:$Q$1277,MATCH($BM168,$F$4:$F1311,0)))^BN$132</f>
        <v>3248218.8</v>
      </c>
      <c r="BO168" s="15">
        <f>SUMIF($F$4:$F$1277,$BM168,$T$4:$T$1277)*(1+INDEX($Q$4:$Q$1277,MATCH($BM168,$F$4:$F1311,0)))^BO$132</f>
        <v>3675061.42758573</v>
      </c>
      <c r="BP168" s="15">
        <f>SUMIF($F$4:$F$1277,$BM168,$T$4:$T$1277)*(1+INDEX($Q$4:$Q$1277,MATCH($BM168,$F$4:$F1311,0)))^BP$132</f>
        <v>4157994.68204804</v>
      </c>
      <c r="BQ168" s="15">
        <f>SUMIF($F$4:$F$1277,$BM168,$T$4:$T$1277)*(1+INDEX($Q$4:$Q$1277,MATCH($BM168,$F$4:$F1311,0)))^BQ$132</f>
        <v>4704389.33242469</v>
      </c>
      <c r="BR168" s="15">
        <f>SUMIF($F$4:$F$1277,$BM168,$T$4:$T$1277)*(1+INDEX($Q$4:$Q$1277,MATCH($BM168,$F$4:$F1311,0)))^BR$132</f>
        <v>5322584.72734034</v>
      </c>
      <c r="BS168" s="15">
        <f>SUMIF($F$4:$F$1277,$BM168,$T$4:$T$1277)*(1+INDEX($Q$4:$Q$1277,MATCH($BM168,$F$4:$F1311,0)))^BS$132</f>
        <v>6022016.07431907</v>
      </c>
      <c r="BV168" s="15" t="e">
        <f>SUMIF(#REF!,BM168,#REF!)*1000</f>
        <v>#REF!</v>
      </c>
      <c r="BW168" s="66">
        <f t="shared" si="75"/>
        <v>0</v>
      </c>
    </row>
    <row r="169" ht="15" customHeight="1" spans="1:75">
      <c r="A169" s="24" t="s">
        <v>1105</v>
      </c>
      <c r="B169" s="52" t="s">
        <v>584</v>
      </c>
      <c r="C169" s="52" t="s">
        <v>585</v>
      </c>
      <c r="D169" s="52" t="s">
        <v>929</v>
      </c>
      <c r="E169" s="10" t="s">
        <v>227</v>
      </c>
      <c r="F169" s="52" t="s">
        <v>938</v>
      </c>
      <c r="G169" s="52" t="s">
        <v>165</v>
      </c>
      <c r="H169" s="52" t="s">
        <v>204</v>
      </c>
      <c r="I169" s="52" t="s">
        <v>405</v>
      </c>
      <c r="J169" s="52" t="s">
        <v>165</v>
      </c>
      <c r="K169" s="52" t="s">
        <v>931</v>
      </c>
      <c r="L169" s="53" t="s">
        <v>279</v>
      </c>
      <c r="M169" s="13">
        <v>2251</v>
      </c>
      <c r="N169" s="14">
        <f t="shared" si="65"/>
        <v>6.16712328767123</v>
      </c>
      <c r="O169" s="15">
        <v>370</v>
      </c>
      <c r="P169" s="15">
        <f t="shared" si="57"/>
        <v>832870</v>
      </c>
      <c r="Q169" s="16">
        <f>IFERROR(VLOOKUP(G169,SCENARIOS!$A$13:$E$18,2,0),0.025)</f>
        <v>0.025</v>
      </c>
      <c r="R169" s="57">
        <f>IFERROR(VLOOKUP(L169,INPUTS!$A$107:$B$120,2,0),0.0082)</f>
        <v>0.0039</v>
      </c>
      <c r="S169" s="52">
        <f t="shared" si="58"/>
        <v>1.443</v>
      </c>
      <c r="T169" s="15">
        <f t="shared" si="59"/>
        <v>3248.193</v>
      </c>
      <c r="U169" s="15">
        <f>T169/INPUTS!$B$7*1000</f>
        <v>4060241.25</v>
      </c>
      <c r="V169" s="15">
        <f>T169*INPUTS!$B$6</f>
        <v>10264.28988</v>
      </c>
      <c r="W169" s="54" t="s">
        <v>396</v>
      </c>
      <c r="X169" s="54" t="s">
        <v>396</v>
      </c>
      <c r="Y169" s="58">
        <f>IFERROR(VLOOKUP(E169,INPUTS!$A$44:$B$103,2,0),0)</f>
        <v>0.02</v>
      </c>
      <c r="Z169" s="15">
        <f t="shared" si="62"/>
        <v>64.96386</v>
      </c>
      <c r="AA169" s="20">
        <f>IFERROR(VLOOKUP(E169,INPUTS!$A$44:$C$103,3,0),SCENARIOS!$J$23)</f>
        <v>0.1</v>
      </c>
      <c r="AB169" s="15">
        <f t="shared" si="66"/>
        <v>367.503223725384</v>
      </c>
      <c r="AC169" s="20">
        <f>IFERROR(VLOOKUP($E169,INPUTS!$A$44:$G$103,4,0),SCENARIOS!$K$23)</f>
        <v>0.15</v>
      </c>
      <c r="AD169" s="15">
        <f t="shared" si="67"/>
        <v>623.69424838002</v>
      </c>
      <c r="AE169" s="20">
        <f>IFERROR(VLOOKUP($E169,INPUTS!$A$44:$G$103,5,0),SCENARIOS!$L$23)</f>
        <v>0.3</v>
      </c>
      <c r="AF169" s="15">
        <f t="shared" si="68"/>
        <v>1411.3055898996</v>
      </c>
      <c r="AG169" s="20">
        <f>IFERROR(VLOOKUP($E169,INPUTS!$A$44:$G$103,6,0),SCENARIOS!$M$23)</f>
        <v>0.4</v>
      </c>
      <c r="AH169" s="15">
        <f t="shared" si="69"/>
        <v>2129.01698041447</v>
      </c>
      <c r="AI169" s="20">
        <f>IFERROR(VLOOKUP($E169,INPUTS!$A$44:$G$103,7,0),SCENARIOS!$N$23)</f>
        <v>0.5</v>
      </c>
      <c r="AJ169" s="15">
        <f t="shared" si="70"/>
        <v>3010.98412128067</v>
      </c>
      <c r="AL169" t="str">
        <f t="shared" si="71"/>
        <v>N</v>
      </c>
      <c r="AM169" s="21">
        <f t="shared" si="72"/>
        <v>6021.96824256133</v>
      </c>
      <c r="BB169" s="2"/>
      <c r="BC169" s="2" t="str">
        <v>DEN</v>
      </c>
      <c r="BD169" s="15">
        <f>SUMIF($E$4:$E$1277,$BC169,$T$4:$T$1277)*(1+INDEX($Q$4:$Q$1277,MATCH($BC169,$E$4:$E1312,0)))^BD$132</f>
        <v>2505891.96</v>
      </c>
      <c r="BE169" s="15">
        <f>SUMIF($E$4:$E$1277,$BC169,$T$4:$T$1277)*(1+INDEX($Q$4:$Q$1277,MATCH($BC169,$E$4:$E1312,0)))^BE$132</f>
        <v>2766707.20792922</v>
      </c>
      <c r="BF169" s="15">
        <f>SUMIF($E$4:$E$1277,$BC169,$T$4:$T$1277)*(1+INDEX($Q$4:$Q$1277,MATCH($BC169,$E$4:$E1312,0)))^BF$132</f>
        <v>3054668.31634973</v>
      </c>
      <c r="BG169" s="15">
        <f>SUMIF($E$4:$E$1277,$BC169,$T$4:$T$1277)*(1+INDEX($Q$4:$Q$1277,MATCH($BC169,$E$4:$E1312,0)))^BG$132</f>
        <v>3372600.648225</v>
      </c>
      <c r="BH169" s="15">
        <f>SUMIF($E$4:$E$1277,$BC169,$T$4:$T$1277)*(1+INDEX($Q$4:$Q$1277,MATCH($BC169,$E$4:$E1312,0)))^BH$132</f>
        <v>3723623.63256509</v>
      </c>
      <c r="BI169" s="15">
        <f>SUMIF($E$4:$E$1277,$BC169,$T$4:$T$1277)*(1+INDEX($Q$4:$Q$1277,MATCH($BC169,$E$4:$E1312,0)))^BI$132</f>
        <v>4111181.37105697</v>
      </c>
      <c r="BJ169" s="62">
        <f t="shared" si="73"/>
        <v>4111181.37105697</v>
      </c>
      <c r="BK169" s="63" t="str">
        <f t="shared" si="74"/>
        <v>Y</v>
      </c>
      <c r="BL169" s="15"/>
      <c r="BM169" s="2" t="str">
        <v>New Zealand</v>
      </c>
      <c r="BN169" s="15">
        <f>SUMIF($F$4:$F$1277,$BM169,$T$4:$T$1277)*(1+INDEX($Q$4:$Q$1277,MATCH($BM169,$F$4:$F1312,0)))^BN$132</f>
        <v>918937.925</v>
      </c>
      <c r="BO169" s="15">
        <f>SUMIF($F$4:$F$1277,$BM169,$T$4:$T$1277)*(1+INDEX($Q$4:$Q$1277,MATCH($BM169,$F$4:$F1312,0)))^BO$132</f>
        <v>1118028.49357668</v>
      </c>
      <c r="BP169" s="15">
        <f>SUMIF($F$4:$F$1277,$BM169,$T$4:$T$1277)*(1+INDEX($Q$4:$Q$1277,MATCH($BM169,$F$4:$F1312,0)))^BP$132</f>
        <v>1360252.61167597</v>
      </c>
      <c r="BQ169" s="15">
        <f>SUMIF($F$4:$F$1277,$BM169,$T$4:$T$1277)*(1+INDEX($Q$4:$Q$1277,MATCH($BM169,$F$4:$F1312,0)))^BQ$132</f>
        <v>1654955.28799275</v>
      </c>
      <c r="BR169" s="15">
        <f>SUMIF($F$4:$F$1277,$BM169,$T$4:$T$1277)*(1+INDEX($Q$4:$Q$1277,MATCH($BM169,$F$4:$F1312,0)))^BR$132</f>
        <v>2013506.15447861</v>
      </c>
      <c r="BS169" s="15">
        <f>SUMIF($F$4:$F$1277,$BM169,$T$4:$T$1277)*(1+INDEX($Q$4:$Q$1277,MATCH($BM169,$F$4:$F1312,0)))^BS$132</f>
        <v>2449738.10684667</v>
      </c>
      <c r="BV169" s="15" t="e">
        <f>SUMIF(#REF!,BM169,#REF!)*1000</f>
        <v>#REF!</v>
      </c>
      <c r="BW169" s="66">
        <f t="shared" si="75"/>
        <v>0</v>
      </c>
    </row>
    <row r="170" ht="15" customHeight="1" spans="1:75">
      <c r="A170" s="6" t="s">
        <v>1106</v>
      </c>
      <c r="B170" s="52" t="s">
        <v>584</v>
      </c>
      <c r="C170" s="52" t="s">
        <v>585</v>
      </c>
      <c r="D170" s="52" t="s">
        <v>929</v>
      </c>
      <c r="E170" s="10" t="s">
        <v>227</v>
      </c>
      <c r="F170" s="52" t="s">
        <v>938</v>
      </c>
      <c r="G170" s="52" t="s">
        <v>165</v>
      </c>
      <c r="H170" s="52" t="s">
        <v>203</v>
      </c>
      <c r="I170" s="52" t="s">
        <v>399</v>
      </c>
      <c r="J170" s="52" t="s">
        <v>165</v>
      </c>
      <c r="K170" s="52" t="s">
        <v>931</v>
      </c>
      <c r="L170" s="53" t="s">
        <v>279</v>
      </c>
      <c r="M170" s="13">
        <v>2251</v>
      </c>
      <c r="N170" s="14">
        <f t="shared" si="65"/>
        <v>6.16712328767123</v>
      </c>
      <c r="O170" s="15">
        <v>340</v>
      </c>
      <c r="P170" s="15">
        <f t="shared" si="57"/>
        <v>765340</v>
      </c>
      <c r="Q170" s="16">
        <f>IFERROR(VLOOKUP(G170,SCENARIOS!$A$13:$E$18,2,0),0.025)</f>
        <v>0.025</v>
      </c>
      <c r="R170" s="57">
        <f>IFERROR(VLOOKUP(L170,INPUTS!$A$107:$B$120,2,0),0.0082)</f>
        <v>0.0039</v>
      </c>
      <c r="S170" s="52">
        <f t="shared" si="58"/>
        <v>1.326</v>
      </c>
      <c r="T170" s="15">
        <f t="shared" si="59"/>
        <v>2984.826</v>
      </c>
      <c r="U170" s="15">
        <f>T170/INPUTS!$B$7*1000</f>
        <v>3731032.5</v>
      </c>
      <c r="V170" s="15">
        <f>T170*INPUTS!$B$6</f>
        <v>9432.05016</v>
      </c>
      <c r="W170" s="54" t="s">
        <v>396</v>
      </c>
      <c r="X170" s="54" t="s">
        <v>396</v>
      </c>
      <c r="Y170" s="58">
        <f>IFERROR(VLOOKUP(E170,INPUTS!$A$44:$B$103,2,0),0)</f>
        <v>0.02</v>
      </c>
      <c r="Z170" s="15">
        <f t="shared" si="62"/>
        <v>59.69652</v>
      </c>
      <c r="AA170" s="20">
        <f>IFERROR(VLOOKUP(E170,INPUTS!$A$44:$C$103,3,0),SCENARIOS!$J$23)</f>
        <v>0.1</v>
      </c>
      <c r="AB170" s="15">
        <f t="shared" si="66"/>
        <v>337.705665044947</v>
      </c>
      <c r="AC170" s="20">
        <f>IFERROR(VLOOKUP($E170,INPUTS!$A$44:$G$103,4,0),SCENARIOS!$K$23)</f>
        <v>0.15</v>
      </c>
      <c r="AD170" s="15">
        <f t="shared" si="67"/>
        <v>573.124444457315</v>
      </c>
      <c r="AE170" s="20">
        <f>IFERROR(VLOOKUP($E170,INPUTS!$A$44:$G$103,5,0),SCENARIOS!$L$23)</f>
        <v>0.3</v>
      </c>
      <c r="AF170" s="15">
        <f t="shared" si="68"/>
        <v>1296.87540693477</v>
      </c>
      <c r="AG170" s="20">
        <f>IFERROR(VLOOKUP($E170,INPUTS!$A$44:$G$103,6,0),SCENARIOS!$M$23)</f>
        <v>0.4</v>
      </c>
      <c r="AH170" s="15">
        <f t="shared" si="69"/>
        <v>1956.39398200249</v>
      </c>
      <c r="AI170" s="20">
        <f>IFERROR(VLOOKUP($E170,INPUTS!$A$44:$G$103,7,0),SCENARIOS!$N$23)</f>
        <v>0.5</v>
      </c>
      <c r="AJ170" s="15">
        <f t="shared" si="70"/>
        <v>2766.85027360926</v>
      </c>
      <c r="AL170" t="str">
        <f t="shared" si="71"/>
        <v>N</v>
      </c>
      <c r="AM170" s="21">
        <f t="shared" si="72"/>
        <v>5533.70054721852</v>
      </c>
      <c r="BB170" s="2"/>
      <c r="BC170" s="2" t="str">
        <v>DFW</v>
      </c>
      <c r="BD170" s="15">
        <f>SUMIF($E$4:$E$1277,$BC170,$T$4:$T$1277)*(1+INDEX($Q$4:$Q$1277,MATCH($BC170,$E$4:$E1313,0)))^BD$132</f>
        <v>730687.226</v>
      </c>
      <c r="BE170" s="15">
        <f>SUMIF($E$4:$E$1277,$BC170,$T$4:$T$1277)*(1+INDEX($Q$4:$Q$1277,MATCH($BC170,$E$4:$E1313,0)))^BE$132</f>
        <v>806737.73937006</v>
      </c>
      <c r="BF170" s="15">
        <f>SUMIF($E$4:$E$1277,$BC170,$T$4:$T$1277)*(1+INDEX($Q$4:$Q$1277,MATCH($BC170,$E$4:$E1313,0)))^BF$132</f>
        <v>890703.651255448</v>
      </c>
      <c r="BG170" s="15">
        <f>SUMIF($E$4:$E$1277,$BC170,$T$4:$T$1277)*(1+INDEX($Q$4:$Q$1277,MATCH($BC170,$E$4:$E1313,0)))^BG$132</f>
        <v>983408.802691287</v>
      </c>
      <c r="BH170" s="15">
        <f>SUMIF($E$4:$E$1277,$BC170,$T$4:$T$1277)*(1+INDEX($Q$4:$Q$1277,MATCH($BC170,$E$4:$E1313,0)))^BH$132</f>
        <v>1085762.78074935</v>
      </c>
      <c r="BI170" s="15">
        <f>SUMIF($E$4:$E$1277,$BC170,$T$4:$T$1277)*(1+INDEX($Q$4:$Q$1277,MATCH($BC170,$E$4:$E1313,0)))^BI$132</f>
        <v>1198769.8430544</v>
      </c>
      <c r="BJ170" s="62">
        <f t="shared" si="73"/>
        <v>1198769.8430544</v>
      </c>
      <c r="BK170" s="63" t="str">
        <f t="shared" si="74"/>
        <v>Y</v>
      </c>
      <c r="BL170" s="15"/>
      <c r="BM170" s="2" t="str">
        <v>Norway</v>
      </c>
      <c r="BN170" s="15">
        <f>SUMIF($F$4:$F$1277,$BM170,$T$4:$T$1277)*(1+INDEX($Q$4:$Q$1277,MATCH($BM170,$F$4:$F1313,0)))^BN$132</f>
        <v>511723.215</v>
      </c>
      <c r="BO170" s="15">
        <f>SUMIF($F$4:$F$1277,$BM170,$T$4:$T$1277)*(1+INDEX($Q$4:$Q$1277,MATCH($BM170,$F$4:$F1313,0)))^BO$132</f>
        <v>578967.848177795</v>
      </c>
      <c r="BP170" s="15">
        <f>SUMIF($F$4:$F$1277,$BM170,$T$4:$T$1277)*(1+INDEX($Q$4:$Q$1277,MATCH($BM170,$F$4:$F1313,0)))^BP$132</f>
        <v>655048.978427969</v>
      </c>
      <c r="BQ170" s="15">
        <f>SUMIF($F$4:$F$1277,$BM170,$T$4:$T$1277)*(1+INDEX($Q$4:$Q$1277,MATCH($BM170,$F$4:$F1313,0)))^BQ$132</f>
        <v>741127.794039018</v>
      </c>
      <c r="BR170" s="15">
        <f>SUMIF($F$4:$F$1277,$BM170,$T$4:$T$1277)*(1+INDEX($Q$4:$Q$1277,MATCH($BM170,$F$4:$F1313,0)))^BR$132</f>
        <v>838518.072977257</v>
      </c>
      <c r="BS170" s="15">
        <f>SUMIF($F$4:$F$1277,$BM170,$T$4:$T$1277)*(1+INDEX($Q$4:$Q$1277,MATCH($BM170,$F$4:$F1313,0)))^BS$132</f>
        <v>948706.234423688</v>
      </c>
      <c r="BV170" s="15" t="e">
        <f>SUMIF(#REF!,BM170,#REF!)*1000</f>
        <v>#REF!</v>
      </c>
      <c r="BW170" s="66">
        <f t="shared" si="75"/>
        <v>0</v>
      </c>
    </row>
    <row r="171" ht="15" customHeight="1" spans="1:75">
      <c r="A171" s="24" t="s">
        <v>1107</v>
      </c>
      <c r="B171" s="52" t="s">
        <v>586</v>
      </c>
      <c r="C171" s="52" t="s">
        <v>587</v>
      </c>
      <c r="D171" s="52" t="s">
        <v>929</v>
      </c>
      <c r="E171" s="10" t="s">
        <v>216</v>
      </c>
      <c r="F171" s="52" t="s">
        <v>588</v>
      </c>
      <c r="G171" s="52" t="s">
        <v>165</v>
      </c>
      <c r="H171" s="52" t="s">
        <v>224</v>
      </c>
      <c r="I171" s="52" t="s">
        <v>938</v>
      </c>
      <c r="J171" s="52" t="s">
        <v>165</v>
      </c>
      <c r="K171" s="52" t="s">
        <v>931</v>
      </c>
      <c r="L171" s="53" t="s">
        <v>279</v>
      </c>
      <c r="M171" s="13">
        <v>209</v>
      </c>
      <c r="N171" s="14">
        <f t="shared" si="65"/>
        <v>0.572602739726027</v>
      </c>
      <c r="O171" s="15">
        <v>1460</v>
      </c>
      <c r="P171" s="15">
        <f t="shared" si="57"/>
        <v>305140</v>
      </c>
      <c r="Q171" s="16">
        <f>IFERROR(VLOOKUP(G171,SCENARIOS!$A$13:$E$18,2,0),0.025)</f>
        <v>0.025</v>
      </c>
      <c r="R171" s="57">
        <f>IFERROR(VLOOKUP(L171,INPUTS!$A$107:$B$120,2,0),0.0082)</f>
        <v>0.0039</v>
      </c>
      <c r="S171" s="52">
        <f t="shared" si="58"/>
        <v>5.694</v>
      </c>
      <c r="T171" s="15">
        <f t="shared" si="59"/>
        <v>1190.046</v>
      </c>
      <c r="U171" s="15">
        <f>T171/INPUTS!$B$7*1000</f>
        <v>1487557.5</v>
      </c>
      <c r="V171" s="15">
        <f>T171*INPUTS!$B$6</f>
        <v>3760.54536</v>
      </c>
      <c r="W171" s="54" t="s">
        <v>396</v>
      </c>
      <c r="X171" s="54" t="s">
        <v>396</v>
      </c>
      <c r="Y171" s="58">
        <f>IFERROR(VLOOKUP(E171,INPUTS!$A$44:$B$103,2,0),0)</f>
        <v>0.02</v>
      </c>
      <c r="Z171" s="15">
        <f t="shared" si="62"/>
        <v>23.80092</v>
      </c>
      <c r="AA171" s="20">
        <f>IFERROR(VLOOKUP(E171,INPUTS!$A$44:$C$103,3,0),SCENARIOS!$J$23)</f>
        <v>0.06</v>
      </c>
      <c r="AB171" s="15">
        <f t="shared" si="66"/>
        <v>80.7856690870582</v>
      </c>
      <c r="AC171" s="20">
        <f>IFERROR(VLOOKUP($E171,INPUTS!$A$44:$G$103,4,0),SCENARIOS!$K$23)</f>
        <v>0.15</v>
      </c>
      <c r="AD171" s="15">
        <f t="shared" si="67"/>
        <v>228.503923722405</v>
      </c>
      <c r="AE171" s="20">
        <f>IFERROR(VLOOKUP($E171,INPUTS!$A$44:$G$103,5,0),SCENARIOS!$L$23)</f>
        <v>0.3</v>
      </c>
      <c r="AF171" s="15">
        <f t="shared" si="68"/>
        <v>517.062431954523</v>
      </c>
      <c r="AG171" s="20">
        <f>IFERROR(VLOOKUP($E171,INPUTS!$A$44:$G$103,6,0),SCENARIOS!$M$23)</f>
        <v>0.4</v>
      </c>
      <c r="AH171" s="15">
        <f t="shared" si="69"/>
        <v>780.01157612073</v>
      </c>
      <c r="AI171" s="20">
        <f>IFERROR(VLOOKUP($E171,INPUTS!$A$44:$G$103,7,0),SCENARIOS!$N$23)</f>
        <v>0.5</v>
      </c>
      <c r="AJ171" s="15">
        <f t="shared" si="70"/>
        <v>1103.13937921594</v>
      </c>
      <c r="AL171" t="str">
        <f t="shared" si="71"/>
        <v>N</v>
      </c>
      <c r="AM171" s="21">
        <f t="shared" si="72"/>
        <v>2206.27875843189</v>
      </c>
      <c r="BB171" s="2"/>
      <c r="BC171" s="2" t="str">
        <v>DMK</v>
      </c>
      <c r="BD171" s="15">
        <f>SUMIF($E$4:$E$1277,$BC171,$T$4:$T$1277)*(1+INDEX($Q$4:$Q$1277,MATCH($BC171,$E$4:$E1314,0)))^BD$132</f>
        <v>1126329.75</v>
      </c>
      <c r="BE171" s="15">
        <f>SUMIF($E$4:$E$1277,$BC171,$T$4:$T$1277)*(1+INDEX($Q$4:$Q$1277,MATCH($BC171,$E$4:$E1314,0)))^BE$132</f>
        <v>1370352.35939697</v>
      </c>
      <c r="BF171" s="15">
        <f>SUMIF($E$4:$E$1277,$BC171,$T$4:$T$1277)*(1+INDEX($Q$4:$Q$1277,MATCH($BC171,$E$4:$E1314,0)))^BF$132</f>
        <v>1667243.17537101</v>
      </c>
      <c r="BG171" s="15">
        <f>SUMIF($E$4:$E$1277,$BC171,$T$4:$T$1277)*(1+INDEX($Q$4:$Q$1277,MATCH($BC171,$E$4:$E1314,0)))^BG$132</f>
        <v>2028456.24832173</v>
      </c>
      <c r="BH171" s="15">
        <f>SUMIF($E$4:$E$1277,$BC171,$T$4:$T$1277)*(1+INDEX($Q$4:$Q$1277,MATCH($BC171,$E$4:$E1314,0)))^BH$132</f>
        <v>2467927.18191205</v>
      </c>
      <c r="BI171" s="15">
        <f>SUMIF($E$4:$E$1277,$BC171,$T$4:$T$1277)*(1+INDEX($Q$4:$Q$1277,MATCH($BC171,$E$4:$E1314,0)))^BI$132</f>
        <v>3002610.76878515</v>
      </c>
      <c r="BJ171" s="62">
        <f t="shared" si="73"/>
        <v>3002610.76878515</v>
      </c>
      <c r="BK171" s="63" t="str">
        <f t="shared" si="74"/>
        <v>Y</v>
      </c>
      <c r="BL171" s="15"/>
      <c r="BM171" s="2" t="str">
        <v>Oman</v>
      </c>
      <c r="BN171" s="15">
        <f>SUMIF($F$4:$F$1277,$BM171,$T$4:$T$1277)*(1+INDEX($Q$4:$Q$1277,MATCH($BM171,$F$4:$F1314,0)))^BN$132</f>
        <v>407592.973</v>
      </c>
      <c r="BO171" s="15">
        <f>SUMIF($F$4:$F$1277,$BM171,$T$4:$T$1277)*(1+INDEX($Q$4:$Q$1277,MATCH($BM171,$F$4:$F1314,0)))^BO$132</f>
        <v>507935.000866938</v>
      </c>
      <c r="BP171" s="15">
        <f>SUMIF($F$4:$F$1277,$BM171,$T$4:$T$1277)*(1+INDEX($Q$4:$Q$1277,MATCH($BM171,$F$4:$F1314,0)))^BP$132</f>
        <v>632979.423582202</v>
      </c>
      <c r="BQ171" s="15">
        <f>SUMIF($F$4:$F$1277,$BM171,$T$4:$T$1277)*(1+INDEX($Q$4:$Q$1277,MATCH($BM171,$F$4:$F1314,0)))^BQ$132</f>
        <v>788807.524574226</v>
      </c>
      <c r="BR171" s="15">
        <f>SUMIF($F$4:$F$1277,$BM171,$T$4:$T$1277)*(1+INDEX($Q$4:$Q$1277,MATCH($BM171,$F$4:$F1314,0)))^BR$132</f>
        <v>982997.689409273</v>
      </c>
      <c r="BS171" s="15">
        <f>SUMIF($F$4:$F$1277,$BM171,$T$4:$T$1277)*(1+INDEX($Q$4:$Q$1277,MATCH($BM171,$F$4:$F1314,0)))^BS$132</f>
        <v>1224993.96529659</v>
      </c>
      <c r="BV171" s="15" t="e">
        <f>SUMIF(#REF!,BM171,#REF!)*1000</f>
        <v>#REF!</v>
      </c>
      <c r="BW171" s="66">
        <f t="shared" si="75"/>
        <v>0</v>
      </c>
    </row>
    <row r="172" ht="15" customHeight="1" spans="1:75">
      <c r="A172" s="6" t="s">
        <v>1108</v>
      </c>
      <c r="B172" s="52" t="s">
        <v>586</v>
      </c>
      <c r="C172" s="52" t="s">
        <v>587</v>
      </c>
      <c r="D172" s="52" t="s">
        <v>929</v>
      </c>
      <c r="E172" s="10" t="s">
        <v>216</v>
      </c>
      <c r="F172" s="52" t="s">
        <v>588</v>
      </c>
      <c r="G172" s="52" t="s">
        <v>165</v>
      </c>
      <c r="H172" s="52" t="s">
        <v>203</v>
      </c>
      <c r="I172" s="52" t="s">
        <v>399</v>
      </c>
      <c r="J172" s="52" t="s">
        <v>165</v>
      </c>
      <c r="K172" s="52" t="s">
        <v>931</v>
      </c>
      <c r="L172" s="53" t="s">
        <v>279</v>
      </c>
      <c r="M172" s="13">
        <v>157</v>
      </c>
      <c r="N172" s="14">
        <f t="shared" si="65"/>
        <v>0.43013698630137</v>
      </c>
      <c r="O172" s="15">
        <v>1480</v>
      </c>
      <c r="P172" s="15">
        <f t="shared" ref="P172:P235" si="76">M172*O172</f>
        <v>232360</v>
      </c>
      <c r="Q172" s="16">
        <f>IFERROR(VLOOKUP(G172,SCENARIOS!$A$13:$E$18,2,0),0.025)</f>
        <v>0.025</v>
      </c>
      <c r="R172" s="57">
        <f>IFERROR(VLOOKUP(L172,INPUTS!$A$107:$B$120,2,0),0.0082)</f>
        <v>0.0039</v>
      </c>
      <c r="S172" s="52">
        <f t="shared" ref="S172:S235" si="77">O172*R172</f>
        <v>5.772</v>
      </c>
      <c r="T172" s="15">
        <f t="shared" ref="T172:T235" si="78">M172*S172</f>
        <v>906.204</v>
      </c>
      <c r="U172" s="15">
        <f>T172/INPUTS!$B$7*1000</f>
        <v>1132755</v>
      </c>
      <c r="V172" s="15">
        <f>T172*INPUTS!$B$6</f>
        <v>2863.60464</v>
      </c>
      <c r="W172" s="54" t="s">
        <v>396</v>
      </c>
      <c r="X172" s="54" t="s">
        <v>396</v>
      </c>
      <c r="Y172" s="58">
        <f>IFERROR(VLOOKUP(E172,INPUTS!$A$44:$B$103,2,0),0)</f>
        <v>0.02</v>
      </c>
      <c r="Z172" s="15">
        <f t="shared" si="62"/>
        <v>18.12408</v>
      </c>
      <c r="AA172" s="20">
        <f>IFERROR(VLOOKUP(E172,INPUTS!$A$44:$C$103,3,0),SCENARIOS!$J$23)</f>
        <v>0.06</v>
      </c>
      <c r="AB172" s="15">
        <f t="shared" si="66"/>
        <v>61.5171988892601</v>
      </c>
      <c r="AC172" s="20">
        <f>IFERROR(VLOOKUP($E172,INPUTS!$A$44:$G$103,4,0),SCENARIOS!$K$23)</f>
        <v>0.15</v>
      </c>
      <c r="AD172" s="15">
        <f t="shared" si="67"/>
        <v>174.002660143337</v>
      </c>
      <c r="AE172" s="20">
        <f>IFERROR(VLOOKUP($E172,INPUTS!$A$44:$G$103,5,0),SCENARIOS!$L$23)</f>
        <v>0.3</v>
      </c>
      <c r="AF172" s="15">
        <f t="shared" si="68"/>
        <v>393.736077501976</v>
      </c>
      <c r="AG172" s="20">
        <f>IFERROR(VLOOKUP($E172,INPUTS!$A$44:$G$103,6,0),SCENARIOS!$M$23)</f>
        <v>0.4</v>
      </c>
      <c r="AH172" s="15">
        <f t="shared" si="69"/>
        <v>593.968309062767</v>
      </c>
      <c r="AI172" s="20">
        <f>IFERROR(VLOOKUP($E172,INPUTS!$A$44:$G$103,7,0),SCENARIOS!$N$23)</f>
        <v>0.5</v>
      </c>
      <c r="AJ172" s="15">
        <f t="shared" si="70"/>
        <v>840.025778837964</v>
      </c>
      <c r="AL172" t="str">
        <f t="shared" si="71"/>
        <v>N</v>
      </c>
      <c r="AM172" s="21">
        <f t="shared" si="72"/>
        <v>1680.05155767593</v>
      </c>
      <c r="BB172" s="2"/>
      <c r="BC172" s="2" t="str">
        <v>DOH</v>
      </c>
      <c r="BD172" s="15">
        <f>SUMIF($E$4:$E$1277,$BC172,$T$4:$T$1277)*(1+INDEX($Q$4:$Q$1277,MATCH($BC172,$E$4:$E1315,0)))^BD$132</f>
        <v>2509443.398</v>
      </c>
      <c r="BE172" s="15">
        <f>SUMIF($E$4:$E$1277,$BC172,$T$4:$T$1277)*(1+INDEX($Q$4:$Q$1277,MATCH($BC172,$E$4:$E1315,0)))^BE$132</f>
        <v>3127223.03615048</v>
      </c>
      <c r="BF172" s="15">
        <f>SUMIF($E$4:$E$1277,$BC172,$T$4:$T$1277)*(1+INDEX($Q$4:$Q$1277,MATCH($BC172,$E$4:$E1315,0)))^BF$132</f>
        <v>3897088.86266349</v>
      </c>
      <c r="BG172" s="15">
        <f>SUMIF($E$4:$E$1277,$BC172,$T$4:$T$1277)*(1+INDEX($Q$4:$Q$1277,MATCH($BC172,$E$4:$E1315,0)))^BG$132</f>
        <v>4856481.7500804</v>
      </c>
      <c r="BH172" s="15">
        <f>SUMIF($E$4:$E$1277,$BC172,$T$4:$T$1277)*(1+INDEX($Q$4:$Q$1277,MATCH($BC172,$E$4:$E1315,0)))^BH$132</f>
        <v>6052059.83749223</v>
      </c>
      <c r="BI172" s="15">
        <f>SUMIF($E$4:$E$1277,$BC172,$T$4:$T$1277)*(1+INDEX($Q$4:$Q$1277,MATCH($BC172,$E$4:$E1315,0)))^BI$132</f>
        <v>7541967.65507872</v>
      </c>
      <c r="BJ172" s="62">
        <f t="shared" si="73"/>
        <v>7541967.65507872</v>
      </c>
      <c r="BK172" s="63" t="str">
        <f t="shared" si="74"/>
        <v>Y</v>
      </c>
      <c r="BL172" s="15"/>
      <c r="BM172" s="2" t="str">
        <v>Panama</v>
      </c>
      <c r="BN172" s="15">
        <f>SUMIF($F$4:$F$1277,$BM172,$T$4:$T$1277)*(1+INDEX($Q$4:$Q$1277,MATCH($BM172,$F$4:$F1315,0)))^BN$132</f>
        <v>786050.046</v>
      </c>
      <c r="BO172" s="15">
        <f>SUMIF($F$4:$F$1277,$BM172,$T$4:$T$1277)*(1+INDEX($Q$4:$Q$1277,MATCH($BM172,$F$4:$F1315,0)))^BO$132</f>
        <v>933580.875187296</v>
      </c>
      <c r="BP172" s="15">
        <f>SUMIF($F$4:$F$1277,$BM172,$T$4:$T$1277)*(1+INDEX($Q$4:$Q$1277,MATCH($BM172,$F$4:$F1315,0)))^BP$132</f>
        <v>1108801.22067378</v>
      </c>
      <c r="BQ172" s="15">
        <f>SUMIF($F$4:$F$1277,$BM172,$T$4:$T$1277)*(1+INDEX($Q$4:$Q$1277,MATCH($BM172,$F$4:$F1315,0)))^BQ$132</f>
        <v>1316908.02547878</v>
      </c>
      <c r="BR172" s="15">
        <f>SUMIF($F$4:$F$1277,$BM172,$T$4:$T$1277)*(1+INDEX($Q$4:$Q$1277,MATCH($BM172,$F$4:$F1315,0)))^BR$132</f>
        <v>1564073.62765761</v>
      </c>
      <c r="BS172" s="15">
        <f>SUMIF($F$4:$F$1277,$BM172,$T$4:$T$1277)*(1+INDEX($Q$4:$Q$1277,MATCH($BM172,$F$4:$F1315,0)))^BS$132</f>
        <v>1857628.82859238</v>
      </c>
      <c r="BV172" s="15" t="e">
        <f>SUMIF(#REF!,BM172,#REF!)*1000</f>
        <v>#REF!</v>
      </c>
      <c r="BW172" s="66">
        <f t="shared" si="75"/>
        <v>0</v>
      </c>
    </row>
    <row r="173" ht="15" customHeight="1" spans="1:75">
      <c r="A173" s="24" t="s">
        <v>1109</v>
      </c>
      <c r="B173" s="52" t="s">
        <v>586</v>
      </c>
      <c r="C173" s="52" t="s">
        <v>587</v>
      </c>
      <c r="D173" s="52" t="s">
        <v>929</v>
      </c>
      <c r="E173" s="10" t="s">
        <v>216</v>
      </c>
      <c r="F173" s="52" t="s">
        <v>588</v>
      </c>
      <c r="G173" s="52" t="s">
        <v>165</v>
      </c>
      <c r="H173" s="52" t="s">
        <v>440</v>
      </c>
      <c r="I173" s="52" t="s">
        <v>439</v>
      </c>
      <c r="J173" s="52" t="s">
        <v>177</v>
      </c>
      <c r="K173" s="52" t="s">
        <v>931</v>
      </c>
      <c r="L173" s="53" t="s">
        <v>282</v>
      </c>
      <c r="M173" s="13">
        <v>104</v>
      </c>
      <c r="N173" s="14">
        <f t="shared" si="65"/>
        <v>0.284931506849315</v>
      </c>
      <c r="O173" s="15">
        <v>4500</v>
      </c>
      <c r="P173" s="15">
        <f t="shared" si="76"/>
        <v>468000</v>
      </c>
      <c r="Q173" s="16">
        <f>IFERROR(VLOOKUP(G173,SCENARIOS!$A$13:$E$18,2,0),0.025)</f>
        <v>0.025</v>
      </c>
      <c r="R173" s="57">
        <f>IFERROR(VLOOKUP(L173,INPUTS!$A$107:$B$120,2,0),0.0082)</f>
        <v>0.0042</v>
      </c>
      <c r="S173" s="52">
        <f t="shared" si="77"/>
        <v>18.9</v>
      </c>
      <c r="T173" s="15">
        <f t="shared" si="78"/>
        <v>1965.6</v>
      </c>
      <c r="U173" s="15">
        <f>T173/INPUTS!$B$7*1000</f>
        <v>2457000</v>
      </c>
      <c r="V173" s="15">
        <f>T173*INPUTS!$B$6</f>
        <v>6211.296</v>
      </c>
      <c r="W173" s="54" t="s">
        <v>396</v>
      </c>
      <c r="X173" s="54" t="s">
        <v>396</v>
      </c>
      <c r="Y173" s="58">
        <f>IFERROR(VLOOKUP(E173,INPUTS!$A$44:$B$103,2,0),0)</f>
        <v>0.02</v>
      </c>
      <c r="Z173" s="15">
        <f t="shared" si="62"/>
        <v>39.312</v>
      </c>
      <c r="AA173" s="20">
        <f>IFERROR(VLOOKUP(E173,INPUTS!$A$44:$C$103,3,0),SCENARIOS!$J$23)</f>
        <v>0.06</v>
      </c>
      <c r="AB173" s="15">
        <f t="shared" si="66"/>
        <v>133.433758995469</v>
      </c>
      <c r="AC173" s="20">
        <f>IFERROR(VLOOKUP($E173,INPUTS!$A$44:$G$103,4,0),SCENARIOS!$K$23)</f>
        <v>0.15</v>
      </c>
      <c r="AD173" s="15">
        <f t="shared" si="67"/>
        <v>377.420127010854</v>
      </c>
      <c r="AE173" s="20">
        <f>IFERROR(VLOOKUP($E173,INPUTS!$A$44:$G$103,5,0),SCENARIOS!$L$23)</f>
        <v>0.3</v>
      </c>
      <c r="AF173" s="15">
        <f t="shared" si="68"/>
        <v>854.032462820606</v>
      </c>
      <c r="AG173" s="20">
        <f>IFERROR(VLOOKUP($E173,INPUTS!$A$44:$G$103,6,0),SCENARIOS!$M$23)</f>
        <v>0.4</v>
      </c>
      <c r="AH173" s="15">
        <f t="shared" si="69"/>
        <v>1288.34579001392</v>
      </c>
      <c r="AI173" s="20">
        <f>IFERROR(VLOOKUP($E173,INPUTS!$A$44:$G$103,7,0),SCENARIOS!$N$23)</f>
        <v>0.5</v>
      </c>
      <c r="AJ173" s="15">
        <f t="shared" si="70"/>
        <v>1822.05625983101</v>
      </c>
      <c r="AL173" t="str">
        <f t="shared" si="71"/>
        <v>Y</v>
      </c>
      <c r="AM173" s="21">
        <f t="shared" si="72"/>
        <v>3644.11251966202</v>
      </c>
      <c r="BB173" s="2"/>
      <c r="BC173" s="2" t="str">
        <v>DUB</v>
      </c>
      <c r="BD173" s="15">
        <f>SUMIF($E$4:$E$1277,$BC173,$T$4:$T$1277)*(1+INDEX($Q$4:$Q$1277,MATCH($BC173,$E$4:$E1316,0)))^BD$132</f>
        <v>1096451.44</v>
      </c>
      <c r="BE173" s="15">
        <f>SUMIF($E$4:$E$1277,$BC173,$T$4:$T$1277)*(1+INDEX($Q$4:$Q$1277,MATCH($BC173,$E$4:$E1316,0)))^BE$132</f>
        <v>1240534.16425175</v>
      </c>
      <c r="BF173" s="15">
        <f>SUMIF($E$4:$E$1277,$BC173,$T$4:$T$1277)*(1+INDEX($Q$4:$Q$1277,MATCH($BC173,$E$4:$E1316,0)))^BF$132</f>
        <v>1403550.54180584</v>
      </c>
      <c r="BG173" s="15">
        <f>SUMIF($E$4:$E$1277,$BC173,$T$4:$T$1277)*(1+INDEX($Q$4:$Q$1277,MATCH($BC173,$E$4:$E1316,0)))^BG$132</f>
        <v>1587988.61020621</v>
      </c>
      <c r="BH173" s="15">
        <f>SUMIF($E$4:$E$1277,$BC173,$T$4:$T$1277)*(1+INDEX($Q$4:$Q$1277,MATCH($BC173,$E$4:$E1316,0)))^BH$132</f>
        <v>1796663.35556408</v>
      </c>
      <c r="BI173" s="15">
        <f>SUMIF($E$4:$E$1277,$BC173,$T$4:$T$1277)*(1+INDEX($Q$4:$Q$1277,MATCH($BC173,$E$4:$E1316,0)))^BI$132</f>
        <v>2032759.67628483</v>
      </c>
      <c r="BJ173" s="62">
        <f t="shared" si="73"/>
        <v>2032759.67628483</v>
      </c>
      <c r="BK173" s="63" t="str">
        <f t="shared" si="74"/>
        <v>Y</v>
      </c>
      <c r="BL173" s="15"/>
      <c r="BM173" s="2" t="str">
        <v>Peru</v>
      </c>
      <c r="BN173" s="15">
        <f>SUMIF($F$4:$F$1277,$BM173,$T$4:$T$1277)*(1+INDEX($Q$4:$Q$1277,MATCH($BM173,$F$4:$F1316,0)))^BN$132</f>
        <v>540620.678</v>
      </c>
      <c r="BO173" s="15">
        <f>SUMIF($F$4:$F$1277,$BM173,$T$4:$T$1277)*(1+INDEX($Q$4:$Q$1277,MATCH($BM173,$F$4:$F1316,0)))^BO$132</f>
        <v>642087.775810129</v>
      </c>
      <c r="BP173" s="15">
        <f>SUMIF($F$4:$F$1277,$BM173,$T$4:$T$1277)*(1+INDEX($Q$4:$Q$1277,MATCH($BM173,$F$4:$F1316,0)))^BP$132</f>
        <v>762598.85835295</v>
      </c>
      <c r="BQ173" s="15">
        <f>SUMIF($F$4:$F$1277,$BM173,$T$4:$T$1277)*(1+INDEX($Q$4:$Q$1277,MATCH($BM173,$F$4:$F1316,0)))^BQ$132</f>
        <v>905728.22076774</v>
      </c>
      <c r="BR173" s="15">
        <f>SUMIF($F$4:$F$1277,$BM173,$T$4:$T$1277)*(1+INDEX($Q$4:$Q$1277,MATCH($BM173,$F$4:$F1316,0)))^BR$132</f>
        <v>1075721.00444375</v>
      </c>
      <c r="BS173" s="15">
        <f>SUMIF($F$4:$F$1277,$BM173,$T$4:$T$1277)*(1+INDEX($Q$4:$Q$1277,MATCH($BM173,$F$4:$F1316,0)))^BS$132</f>
        <v>1277619.10567455</v>
      </c>
      <c r="BV173" s="15" t="e">
        <f>SUMIF(#REF!,BM173,#REF!)*1000</f>
        <v>#REF!</v>
      </c>
      <c r="BW173" s="66">
        <f t="shared" si="75"/>
        <v>0</v>
      </c>
    </row>
    <row r="174" ht="15" customHeight="1" spans="1:75">
      <c r="A174" s="6" t="s">
        <v>1110</v>
      </c>
      <c r="B174" s="52" t="s">
        <v>589</v>
      </c>
      <c r="C174" s="52" t="s">
        <v>590</v>
      </c>
      <c r="D174" s="52" t="s">
        <v>929</v>
      </c>
      <c r="E174" s="10" t="s">
        <v>214</v>
      </c>
      <c r="F174" s="52" t="s">
        <v>591</v>
      </c>
      <c r="G174" s="52" t="s">
        <v>165</v>
      </c>
      <c r="H174" s="52" t="s">
        <v>224</v>
      </c>
      <c r="I174" s="52" t="s">
        <v>938</v>
      </c>
      <c r="J174" s="52" t="s">
        <v>165</v>
      </c>
      <c r="K174" s="52" t="s">
        <v>931</v>
      </c>
      <c r="L174" s="53" t="s">
        <v>286</v>
      </c>
      <c r="M174" s="13">
        <v>719</v>
      </c>
      <c r="N174" s="14">
        <f t="shared" si="65"/>
        <v>1.96986301369863</v>
      </c>
      <c r="O174" s="15">
        <v>1150</v>
      </c>
      <c r="P174" s="15">
        <f t="shared" si="76"/>
        <v>826850</v>
      </c>
      <c r="Q174" s="16">
        <f>IFERROR(VLOOKUP(G174,SCENARIOS!$A$13:$E$18,2,0),0.025)</f>
        <v>0.025</v>
      </c>
      <c r="R174" s="57">
        <f>IFERROR(VLOOKUP(L174,INPUTS!$A$107:$B$120,2,0),0.0082)</f>
        <v>0.0039</v>
      </c>
      <c r="S174" s="52">
        <f t="shared" si="77"/>
        <v>4.485</v>
      </c>
      <c r="T174" s="15">
        <f t="shared" si="78"/>
        <v>3224.715</v>
      </c>
      <c r="U174" s="15">
        <f>T174/INPUTS!$B$7*1000</f>
        <v>4030893.75</v>
      </c>
      <c r="V174" s="15">
        <f>T174*INPUTS!$B$6</f>
        <v>10190.0994</v>
      </c>
      <c r="W174" s="54" t="s">
        <v>396</v>
      </c>
      <c r="X174" s="54" t="s">
        <v>396</v>
      </c>
      <c r="Y174" s="58">
        <f>IFERROR(VLOOKUP(E174,INPUTS!$A$44:$B$103,2,0),0)</f>
        <v>0.02</v>
      </c>
      <c r="Z174" s="15">
        <f t="shared" si="62"/>
        <v>64.4943</v>
      </c>
      <c r="AA174" s="20">
        <f>IFERROR(VLOOKUP(E174,INPUTS!$A$44:$C$103,3,0),SCENARIOS!$J$23)</f>
        <v>0.06</v>
      </c>
      <c r="AB174" s="15">
        <f t="shared" si="66"/>
        <v>218.908142113895</v>
      </c>
      <c r="AC174" s="20">
        <f>IFERROR(VLOOKUP($E174,INPUTS!$A$44:$G$103,4,0),SCENARIOS!$K$23)</f>
        <v>0.15</v>
      </c>
      <c r="AD174" s="15">
        <f t="shared" si="67"/>
        <v>619.186174640723</v>
      </c>
      <c r="AE174" s="20">
        <f>IFERROR(VLOOKUP($E174,INPUTS!$A$44:$G$103,5,0),SCENARIOS!$L$23)</f>
        <v>0.3</v>
      </c>
      <c r="AF174" s="15">
        <f t="shared" si="68"/>
        <v>1401.10464659369</v>
      </c>
      <c r="AG174" s="20">
        <f>IFERROR(VLOOKUP($E174,INPUTS!$A$44:$G$103,6,0),SCENARIOS!$M$23)</f>
        <v>0.4</v>
      </c>
      <c r="AH174" s="15">
        <f t="shared" si="69"/>
        <v>2113.62840570042</v>
      </c>
      <c r="AI174" s="20">
        <f>IFERROR(VLOOKUP($E174,INPUTS!$A$44:$G$103,7,0),SCENARIOS!$N$23)</f>
        <v>0.5</v>
      </c>
      <c r="AJ174" s="15">
        <f t="shared" si="70"/>
        <v>2989.22067151046</v>
      </c>
      <c r="AL174" t="str">
        <f t="shared" si="71"/>
        <v>N</v>
      </c>
      <c r="AM174" s="21">
        <f t="shared" si="72"/>
        <v>5978.44134302092</v>
      </c>
      <c r="BB174" s="2"/>
      <c r="BC174" s="2" t="str">
        <v>DUS</v>
      </c>
      <c r="BD174" s="15">
        <f>SUMIF($E$4:$E$1277,$BC174,$T$4:$T$1277)*(1+INDEX($Q$4:$Q$1277,MATCH($BC174,$E$4:$E1317,0)))^BD$132</f>
        <v>2571833.16</v>
      </c>
      <c r="BE174" s="15">
        <f>SUMIF($E$4:$E$1277,$BC174,$T$4:$T$1277)*(1+INDEX($Q$4:$Q$1277,MATCH($BC174,$E$4:$E1317,0)))^BE$132</f>
        <v>2909793.15940845</v>
      </c>
      <c r="BF174" s="15">
        <f>SUMIF($E$4:$E$1277,$BC174,$T$4:$T$1277)*(1+INDEX($Q$4:$Q$1277,MATCH($BC174,$E$4:$E1317,0)))^BF$132</f>
        <v>3292163.87836768</v>
      </c>
      <c r="BG174" s="15">
        <f>SUMIF($E$4:$E$1277,$BC174,$T$4:$T$1277)*(1+INDEX($Q$4:$Q$1277,MATCH($BC174,$E$4:$E1317,0)))^BG$132</f>
        <v>3724781.25016704</v>
      </c>
      <c r="BH174" s="15">
        <f>SUMIF($E$4:$E$1277,$BC174,$T$4:$T$1277)*(1+INDEX($Q$4:$Q$1277,MATCH($BC174,$E$4:$E1317,0)))^BH$132</f>
        <v>4214248.09766</v>
      </c>
      <c r="BI174" s="15">
        <f>SUMIF($E$4:$E$1277,$BC174,$T$4:$T$1277)*(1+INDEX($Q$4:$Q$1277,MATCH($BC174,$E$4:$E1317,0)))^BI$132</f>
        <v>4768034.90885121</v>
      </c>
      <c r="BJ174" s="62">
        <f t="shared" si="73"/>
        <v>4768034.90885121</v>
      </c>
      <c r="BK174" s="63" t="str">
        <f t="shared" si="74"/>
        <v>Y</v>
      </c>
      <c r="BL174" s="15"/>
      <c r="BM174" s="2" t="str">
        <v>Philippines</v>
      </c>
      <c r="BN174" s="15">
        <f>SUMIF($F$4:$F$1277,$BM174,$T$4:$T$1277)*(1+INDEX($Q$4:$Q$1277,MATCH($BM174,$F$4:$F1317,0)))^BN$132</f>
        <v>1665842.492</v>
      </c>
      <c r="BO174" s="15">
        <f>SUMIF($F$4:$F$1277,$BM174,$T$4:$T$1277)*(1+INDEX($Q$4:$Q$1277,MATCH($BM174,$F$4:$F1317,0)))^BO$132</f>
        <v>2026752.10283305</v>
      </c>
      <c r="BP174" s="15">
        <f>SUMIF($F$4:$F$1277,$BM174,$T$4:$T$1277)*(1+INDEX($Q$4:$Q$1277,MATCH($BM174,$F$4:$F1317,0)))^BP$132</f>
        <v>2465853.82835713</v>
      </c>
      <c r="BQ174" s="15">
        <f>SUMIF($F$4:$F$1277,$BM174,$T$4:$T$1277)*(1+INDEX($Q$4:$Q$1277,MATCH($BM174,$F$4:$F1317,0)))^BQ$132</f>
        <v>3000088.21716486</v>
      </c>
      <c r="BR174" s="15">
        <f>SUMIF($F$4:$F$1277,$BM174,$T$4:$T$1277)*(1+INDEX($Q$4:$Q$1277,MATCH($BM174,$F$4:$F1317,0)))^BR$132</f>
        <v>3650066.03686967</v>
      </c>
      <c r="BS174" s="15">
        <f>SUMIF($F$4:$F$1277,$BM174,$T$4:$T$1277)*(1+INDEX($Q$4:$Q$1277,MATCH($BM174,$F$4:$F1317,0)))^BS$132</f>
        <v>4440863.43770915</v>
      </c>
      <c r="BV174" s="15" t="e">
        <f>SUMIF(#REF!,BM174,#REF!)*1000</f>
        <v>#REF!</v>
      </c>
      <c r="BW174" s="66">
        <f t="shared" si="75"/>
        <v>0</v>
      </c>
    </row>
    <row r="175" ht="15" customHeight="1" spans="1:75">
      <c r="A175" s="24" t="s">
        <v>1111</v>
      </c>
      <c r="B175" s="52" t="s">
        <v>589</v>
      </c>
      <c r="C175" s="52" t="s">
        <v>590</v>
      </c>
      <c r="D175" s="52" t="s">
        <v>929</v>
      </c>
      <c r="E175" s="10" t="s">
        <v>214</v>
      </c>
      <c r="F175" s="52" t="s">
        <v>591</v>
      </c>
      <c r="G175" s="52" t="s">
        <v>165</v>
      </c>
      <c r="H175" s="52" t="s">
        <v>203</v>
      </c>
      <c r="I175" s="52" t="s">
        <v>399</v>
      </c>
      <c r="J175" s="52" t="s">
        <v>165</v>
      </c>
      <c r="K175" s="52" t="s">
        <v>931</v>
      </c>
      <c r="L175" s="53" t="s">
        <v>286</v>
      </c>
      <c r="M175" s="13">
        <v>719</v>
      </c>
      <c r="N175" s="14">
        <f t="shared" si="65"/>
        <v>1.96986301369863</v>
      </c>
      <c r="O175" s="15">
        <v>1300</v>
      </c>
      <c r="P175" s="15">
        <f t="shared" si="76"/>
        <v>934700</v>
      </c>
      <c r="Q175" s="16">
        <f>IFERROR(VLOOKUP(G175,SCENARIOS!$A$13:$E$18,2,0),0.025)</f>
        <v>0.025</v>
      </c>
      <c r="R175" s="57">
        <f>IFERROR(VLOOKUP(L175,INPUTS!$A$107:$B$120,2,0),0.0082)</f>
        <v>0.0039</v>
      </c>
      <c r="S175" s="52">
        <f t="shared" si="77"/>
        <v>5.07</v>
      </c>
      <c r="T175" s="15">
        <f t="shared" si="78"/>
        <v>3645.33</v>
      </c>
      <c r="U175" s="15">
        <f>T175/INPUTS!$B$7*1000</f>
        <v>4556662.5</v>
      </c>
      <c r="V175" s="15">
        <f>T175*INPUTS!$B$6</f>
        <v>11519.2428</v>
      </c>
      <c r="W175" s="54" t="s">
        <v>396</v>
      </c>
      <c r="X175" s="54" t="s">
        <v>396</v>
      </c>
      <c r="Y175" s="58">
        <f>IFERROR(VLOOKUP(E175,INPUTS!$A$44:$B$103,2,0),0)</f>
        <v>0.02</v>
      </c>
      <c r="Z175" s="15">
        <f t="shared" si="62"/>
        <v>72.9066</v>
      </c>
      <c r="AA175" s="20">
        <f>IFERROR(VLOOKUP(E175,INPUTS!$A$44:$C$103,3,0),SCENARIOS!$J$23)</f>
        <v>0.06</v>
      </c>
      <c r="AB175" s="15">
        <f t="shared" si="66"/>
        <v>247.461378041795</v>
      </c>
      <c r="AC175" s="20">
        <f>IFERROR(VLOOKUP($E175,INPUTS!$A$44:$G$103,4,0),SCENARIOS!$K$23)</f>
        <v>0.15</v>
      </c>
      <c r="AD175" s="15">
        <f t="shared" si="67"/>
        <v>699.949588724296</v>
      </c>
      <c r="AE175" s="20">
        <f>IFERROR(VLOOKUP($E175,INPUTS!$A$44:$G$103,5,0),SCENARIOS!$L$23)</f>
        <v>0.3</v>
      </c>
      <c r="AF175" s="15">
        <f t="shared" si="68"/>
        <v>1583.85742658417</v>
      </c>
      <c r="AG175" s="20">
        <f>IFERROR(VLOOKUP($E175,INPUTS!$A$44:$G$103,6,0),SCENARIOS!$M$23)</f>
        <v>0.4</v>
      </c>
      <c r="AH175" s="15">
        <f t="shared" si="69"/>
        <v>2389.31906731351</v>
      </c>
      <c r="AI175" s="20">
        <f>IFERROR(VLOOKUP($E175,INPUTS!$A$44:$G$103,7,0),SCENARIOS!$N$23)</f>
        <v>0.5</v>
      </c>
      <c r="AJ175" s="15">
        <f t="shared" si="70"/>
        <v>3379.11901996835</v>
      </c>
      <c r="AL175" t="str">
        <f t="shared" si="71"/>
        <v>N</v>
      </c>
      <c r="AM175" s="21">
        <f t="shared" si="72"/>
        <v>6758.23803993669</v>
      </c>
      <c r="BB175" s="2"/>
      <c r="BC175" s="2" t="str">
        <v>DXB</v>
      </c>
      <c r="BD175" s="15">
        <f>SUMIF($E$4:$E$1277,$BC175,$T$4:$T$1277)*(1+INDEX($Q$4:$Q$1277,MATCH($BC175,$E$4:$E1318,0)))^BD$132</f>
        <v>5397342.375</v>
      </c>
      <c r="BE175" s="15">
        <f>SUMIF($E$4:$E$1277,$BC175,$T$4:$T$1277)*(1+INDEX($Q$4:$Q$1277,MATCH($BC175,$E$4:$E1318,0)))^BE$132</f>
        <v>6726070.57905482</v>
      </c>
      <c r="BF175" s="15">
        <f>SUMIF($E$4:$E$1277,$BC175,$T$4:$T$1277)*(1+INDEX($Q$4:$Q$1277,MATCH($BC175,$E$4:$E1318,0)))^BF$132</f>
        <v>8381907.6669982</v>
      </c>
      <c r="BG175" s="15">
        <f>SUMIF($E$4:$E$1277,$BC175,$T$4:$T$1277)*(1+INDEX($Q$4:$Q$1277,MATCH($BC175,$E$4:$E1318,0)))^BG$132</f>
        <v>10445381.9376894</v>
      </c>
      <c r="BH175" s="15">
        <f>SUMIF($E$4:$E$1277,$BC175,$T$4:$T$1277)*(1+INDEX($Q$4:$Q$1277,MATCH($BC175,$E$4:$E1318,0)))^BH$132</f>
        <v>13016846.3026367</v>
      </c>
      <c r="BI175" s="15">
        <f>SUMIF($E$4:$E$1277,$BC175,$T$4:$T$1277)*(1+INDEX($Q$4:$Q$1277,MATCH($BC175,$E$4:$E1318,0)))^BI$132</f>
        <v>16221358.7475527</v>
      </c>
      <c r="BJ175" s="62">
        <f t="shared" si="73"/>
        <v>16221358.7475527</v>
      </c>
      <c r="BK175" s="63" t="str">
        <f t="shared" si="74"/>
        <v>Y</v>
      </c>
      <c r="BL175" s="15"/>
      <c r="BM175" s="2" t="str">
        <v>Poland</v>
      </c>
      <c r="BN175" s="15">
        <f>SUMIF($F$4:$F$1277,$BM175,$T$4:$T$1277)*(1+INDEX($Q$4:$Q$1277,MATCH($BM175,$F$4:$F1318,0)))^BN$132</f>
        <v>1168432.8</v>
      </c>
      <c r="BO175" s="15">
        <f>SUMIF($F$4:$F$1277,$BM175,$T$4:$T$1277)*(1+INDEX($Q$4:$Q$1277,MATCH($BM175,$F$4:$F1318,0)))^BO$132</f>
        <v>1321974.46613079</v>
      </c>
      <c r="BP175" s="15">
        <f>SUMIF($F$4:$F$1277,$BM175,$T$4:$T$1277)*(1+INDEX($Q$4:$Q$1277,MATCH($BM175,$F$4:$F1318,0)))^BP$132</f>
        <v>1495692.76821207</v>
      </c>
      <c r="BQ175" s="15">
        <f>SUMIF($F$4:$F$1277,$BM175,$T$4:$T$1277)*(1+INDEX($Q$4:$Q$1277,MATCH($BM175,$F$4:$F1318,0)))^BQ$132</f>
        <v>1692239.08191625</v>
      </c>
      <c r="BR175" s="15">
        <f>SUMIF($F$4:$F$1277,$BM175,$T$4:$T$1277)*(1+INDEX($Q$4:$Q$1277,MATCH($BM175,$F$4:$F1318,0)))^BR$132</f>
        <v>1914613.19545454</v>
      </c>
      <c r="BS175" s="15">
        <f>SUMIF($F$4:$F$1277,$BM175,$T$4:$T$1277)*(1+INDEX($Q$4:$Q$1277,MATCH($BM175,$F$4:$F1318,0)))^BS$132</f>
        <v>2166209.09384603</v>
      </c>
      <c r="BV175" s="15" t="e">
        <f>SUMIF(#REF!,BM175,#REF!)*1000</f>
        <v>#REF!</v>
      </c>
      <c r="BW175" s="66">
        <f t="shared" si="75"/>
        <v>0</v>
      </c>
    </row>
    <row r="176" ht="15" customHeight="1" spans="1:75">
      <c r="A176" s="6" t="s">
        <v>1112</v>
      </c>
      <c r="B176" s="52" t="s">
        <v>589</v>
      </c>
      <c r="C176" s="52" t="s">
        <v>590</v>
      </c>
      <c r="D176" s="52" t="s">
        <v>929</v>
      </c>
      <c r="E176" s="10" t="s">
        <v>214</v>
      </c>
      <c r="F176" s="52" t="s">
        <v>591</v>
      </c>
      <c r="G176" s="52" t="s">
        <v>165</v>
      </c>
      <c r="H176" s="52" t="s">
        <v>206</v>
      </c>
      <c r="I176" s="52" t="s">
        <v>408</v>
      </c>
      <c r="J176" s="52" t="s">
        <v>165</v>
      </c>
      <c r="K176" s="52" t="s">
        <v>931</v>
      </c>
      <c r="L176" s="53" t="s">
        <v>286</v>
      </c>
      <c r="M176" s="13">
        <v>431</v>
      </c>
      <c r="N176" s="14">
        <f t="shared" si="65"/>
        <v>1.18082191780822</v>
      </c>
      <c r="O176" s="15">
        <v>2900</v>
      </c>
      <c r="P176" s="15">
        <f t="shared" si="76"/>
        <v>1249900</v>
      </c>
      <c r="Q176" s="16">
        <f>IFERROR(VLOOKUP(G176,SCENARIOS!$A$13:$E$18,2,0),0.025)</f>
        <v>0.025</v>
      </c>
      <c r="R176" s="57">
        <f>IFERROR(VLOOKUP(L176,INPUTS!$A$107:$B$120,2,0),0.0082)</f>
        <v>0.0039</v>
      </c>
      <c r="S176" s="52">
        <f t="shared" si="77"/>
        <v>11.31</v>
      </c>
      <c r="T176" s="15">
        <f t="shared" si="78"/>
        <v>4874.61</v>
      </c>
      <c r="U176" s="15">
        <f>T176/INPUTS!$B$7*1000</f>
        <v>6093262.5</v>
      </c>
      <c r="V176" s="15">
        <f>T176*INPUTS!$B$6</f>
        <v>15403.7676</v>
      </c>
      <c r="W176" s="54" t="s">
        <v>396</v>
      </c>
      <c r="X176" s="54" t="s">
        <v>396</v>
      </c>
      <c r="Y176" s="58">
        <f>IFERROR(VLOOKUP(E176,INPUTS!$A$44:$B$103,2,0),0)</f>
        <v>0.02</v>
      </c>
      <c r="Z176" s="15">
        <f t="shared" si="62"/>
        <v>97.4922</v>
      </c>
      <c r="AA176" s="20">
        <f>IFERROR(VLOOKUP(E176,INPUTS!$A$44:$C$103,3,0),SCENARIOS!$J$23)</f>
        <v>0.06</v>
      </c>
      <c r="AB176" s="15">
        <f t="shared" si="66"/>
        <v>330.910427318326</v>
      </c>
      <c r="AC176" s="20">
        <f>IFERROR(VLOOKUP($E176,INPUTS!$A$44:$G$103,4,0),SCENARIOS!$K$23)</f>
        <v>0.15</v>
      </c>
      <c r="AD176" s="15">
        <f t="shared" si="67"/>
        <v>935.98693799775</v>
      </c>
      <c r="AE176" s="20">
        <f>IFERROR(VLOOKUP($E176,INPUTS!$A$44:$G$103,5,0),SCENARIOS!$L$23)</f>
        <v>0.3</v>
      </c>
      <c r="AF176" s="15">
        <f t="shared" si="68"/>
        <v>2117.96661761801</v>
      </c>
      <c r="AG176" s="20">
        <f>IFERROR(VLOOKUP($E176,INPUTS!$A$44:$G$103,6,0),SCENARIOS!$M$23)</f>
        <v>0.4</v>
      </c>
      <c r="AH176" s="15">
        <f t="shared" si="69"/>
        <v>3195.04643440159</v>
      </c>
      <c r="AI176" s="20">
        <f>IFERROR(VLOOKUP($E176,INPUTS!$A$44:$G$103,7,0),SCENARIOS!$N$23)</f>
        <v>0.5</v>
      </c>
      <c r="AJ176" s="15">
        <f t="shared" si="70"/>
        <v>4518.62722056108</v>
      </c>
      <c r="AL176" t="str">
        <f t="shared" si="71"/>
        <v>N</v>
      </c>
      <c r="AM176" s="21">
        <f t="shared" si="72"/>
        <v>9037.25444112215</v>
      </c>
      <c r="BB176" s="2"/>
      <c r="BC176" s="2" t="str">
        <v>EWR</v>
      </c>
      <c r="BD176" s="15">
        <f>SUMIF($E$4:$E$1277,$BC176,$T$4:$T$1277)*(1+INDEX($Q$4:$Q$1277,MATCH($BC176,$E$4:$E1319,0)))^BD$132</f>
        <v>1193329.506</v>
      </c>
      <c r="BE176" s="15">
        <f>SUMIF($E$4:$E$1277,$BC176,$T$4:$T$1277)*(1+INDEX($Q$4:$Q$1277,MATCH($BC176,$E$4:$E1319,0)))^BE$132</f>
        <v>1317532.19946674</v>
      </c>
      <c r="BF176" s="15">
        <f>SUMIF($E$4:$E$1277,$BC176,$T$4:$T$1277)*(1+INDEX($Q$4:$Q$1277,MATCH($BC176,$E$4:$E1319,0)))^BF$132</f>
        <v>1454662.0090291</v>
      </c>
      <c r="BG176" s="15">
        <f>SUMIF($E$4:$E$1277,$BC176,$T$4:$T$1277)*(1+INDEX($Q$4:$Q$1277,MATCH($BC176,$E$4:$E1319,0)))^BG$132</f>
        <v>1606064.39931337</v>
      </c>
      <c r="BH176" s="15">
        <f>SUMIF($E$4:$E$1277,$BC176,$T$4:$T$1277)*(1+INDEX($Q$4:$Q$1277,MATCH($BC176,$E$4:$E1319,0)))^BH$132</f>
        <v>1773224.87198484</v>
      </c>
      <c r="BI176" s="15">
        <f>SUMIF($E$4:$E$1277,$BC176,$T$4:$T$1277)*(1+INDEX($Q$4:$Q$1277,MATCH($BC176,$E$4:$E1319,0)))^BI$132</f>
        <v>1957783.54091523</v>
      </c>
      <c r="BJ176" s="62">
        <f t="shared" si="73"/>
        <v>1957783.54091523</v>
      </c>
      <c r="BK176" s="63" t="str">
        <f t="shared" si="74"/>
        <v>Y</v>
      </c>
      <c r="BL176" s="15"/>
      <c r="BM176" s="2" t="str">
        <v>Portugal</v>
      </c>
      <c r="BN176" s="15">
        <f>SUMIF($F$4:$F$1277,$BM176,$T$4:$T$1277)*(1+INDEX($Q$4:$Q$1277,MATCH($BM176,$F$4:$F1319,0)))^BN$132</f>
        <v>1580032.675</v>
      </c>
      <c r="BO176" s="15">
        <f>SUMIF($F$4:$F$1277,$BM176,$T$4:$T$1277)*(1+INDEX($Q$4:$Q$1277,MATCH($BM176,$F$4:$F1319,0)))^BO$132</f>
        <v>1787661.94513054</v>
      </c>
      <c r="BP176" s="15">
        <f>SUMIF($F$4:$F$1277,$BM176,$T$4:$T$1277)*(1+INDEX($Q$4:$Q$1277,MATCH($BM176,$F$4:$F1319,0)))^BP$132</f>
        <v>2022575.40659273</v>
      </c>
      <c r="BQ176" s="15">
        <f>SUMIF($F$4:$F$1277,$BM176,$T$4:$T$1277)*(1+INDEX($Q$4:$Q$1277,MATCH($BM176,$F$4:$F1319,0)))^BQ$132</f>
        <v>2288358.4262096</v>
      </c>
      <c r="BR176" s="15">
        <f>SUMIF($F$4:$F$1277,$BM176,$T$4:$T$1277)*(1+INDEX($Q$4:$Q$1277,MATCH($BM176,$F$4:$F1319,0)))^BR$132</f>
        <v>2589067.51745101</v>
      </c>
      <c r="BS176" s="15">
        <f>SUMIF($F$4:$F$1277,$BM176,$T$4:$T$1277)*(1+INDEX($Q$4:$Q$1277,MATCH($BM176,$F$4:$F1319,0)))^BS$132</f>
        <v>2929292.25297241</v>
      </c>
      <c r="BV176" s="15" t="e">
        <f>SUMIF(#REF!,BM176,#REF!)*1000</f>
        <v>#REF!</v>
      </c>
      <c r="BW176" s="66">
        <f t="shared" si="75"/>
        <v>0</v>
      </c>
    </row>
    <row r="177" ht="15" customHeight="1" spans="1:75">
      <c r="A177" s="24" t="s">
        <v>1113</v>
      </c>
      <c r="B177" s="52" t="s">
        <v>592</v>
      </c>
      <c r="C177" s="52" t="s">
        <v>593</v>
      </c>
      <c r="D177" s="52" t="s">
        <v>929</v>
      </c>
      <c r="E177" s="10" t="s">
        <v>211</v>
      </c>
      <c r="F177" s="52" t="s">
        <v>594</v>
      </c>
      <c r="G177" s="52" t="s">
        <v>165</v>
      </c>
      <c r="H177" s="52" t="s">
        <v>245</v>
      </c>
      <c r="I177" s="52" t="s">
        <v>930</v>
      </c>
      <c r="J177" s="52" t="s">
        <v>169</v>
      </c>
      <c r="K177" s="52" t="s">
        <v>931</v>
      </c>
      <c r="L177" s="53" t="s">
        <v>288</v>
      </c>
      <c r="M177" s="13">
        <v>293</v>
      </c>
      <c r="N177" s="14">
        <f t="shared" si="65"/>
        <v>0.802739726027397</v>
      </c>
      <c r="O177" s="15">
        <v>6600</v>
      </c>
      <c r="P177" s="15">
        <f t="shared" si="76"/>
        <v>1933800</v>
      </c>
      <c r="Q177" s="16">
        <f>IFERROR(VLOOKUP(G177,SCENARIOS!$A$13:$E$18,2,0),0.025)</f>
        <v>0.025</v>
      </c>
      <c r="R177" s="57">
        <f>IFERROR(VLOOKUP(L177,INPUTS!$A$107:$B$120,2,0),0.0082)</f>
        <v>0.0085</v>
      </c>
      <c r="S177" s="52">
        <f t="shared" si="77"/>
        <v>56.1</v>
      </c>
      <c r="T177" s="15">
        <f t="shared" si="78"/>
        <v>16437.3</v>
      </c>
      <c r="U177" s="15">
        <f>T177/INPUTS!$B$7*1000</f>
        <v>20546625</v>
      </c>
      <c r="V177" s="15">
        <f>T177*INPUTS!$B$6</f>
        <v>51941.868</v>
      </c>
      <c r="W177" s="54" t="s">
        <v>396</v>
      </c>
      <c r="X177" s="54" t="s">
        <v>396</v>
      </c>
      <c r="Y177" s="58">
        <f>IFERROR(VLOOKUP(E177,INPUTS!$A$44:$B$103,2,0),0)</f>
        <v>0.02</v>
      </c>
      <c r="Z177" s="15">
        <f t="shared" si="62"/>
        <v>328.746</v>
      </c>
      <c r="AA177" s="20">
        <f>IFERROR(VLOOKUP(E177,INPUTS!$A$44:$C$103,3,0),SCENARIOS!$J$23)</f>
        <v>0.06</v>
      </c>
      <c r="AB177" s="15">
        <f t="shared" si="66"/>
        <v>1115.83777306482</v>
      </c>
      <c r="AC177" s="20">
        <f>IFERROR(VLOOKUP($E177,INPUTS!$A$44:$G$103,4,0),SCENARIOS!$K$23)</f>
        <v>0.15</v>
      </c>
      <c r="AD177" s="15">
        <f t="shared" si="67"/>
        <v>3156.17005174782</v>
      </c>
      <c r="AE177" s="20">
        <f>IFERROR(VLOOKUP($E177,INPUTS!$A$44:$G$103,5,0),SCENARIOS!$L$23)</f>
        <v>0.3</v>
      </c>
      <c r="AF177" s="15">
        <f t="shared" si="68"/>
        <v>7141.83343565382</v>
      </c>
      <c r="AG177" s="20">
        <f>IFERROR(VLOOKUP($E177,INPUTS!$A$44:$G$103,6,0),SCENARIOS!$M$23)</f>
        <v>0.4</v>
      </c>
      <c r="AH177" s="15">
        <f t="shared" si="69"/>
        <v>10773.7720055941</v>
      </c>
      <c r="AI177" s="20">
        <f>IFERROR(VLOOKUP($E177,INPUTS!$A$44:$G$103,7,0),SCENARIOS!$N$23)</f>
        <v>0.5</v>
      </c>
      <c r="AJ177" s="15">
        <f t="shared" si="70"/>
        <v>15236.9176636754</v>
      </c>
      <c r="AL177" t="str">
        <f t="shared" si="71"/>
        <v>N</v>
      </c>
      <c r="AM177" s="21">
        <f t="shared" si="72"/>
        <v>30473.8353273507</v>
      </c>
      <c r="BB177" s="2"/>
      <c r="BC177" s="2" t="str">
        <v>EZE</v>
      </c>
      <c r="BD177" s="15">
        <f>SUMIF($E$4:$E$1277,$BC177,$T$4:$T$1277)*(1+INDEX($Q$4:$Q$1277,MATCH($BC177,$E$4:$E1320,0)))^BD$132</f>
        <v>960087.18</v>
      </c>
      <c r="BE177" s="15">
        <f>SUMIF($E$4:$E$1277,$BC177,$T$4:$T$1277)*(1+INDEX($Q$4:$Q$1277,MATCH($BC177,$E$4:$E1320,0)))^BE$132</f>
        <v>1140282.39591313</v>
      </c>
      <c r="BF177" s="15">
        <f>SUMIF($E$4:$E$1277,$BC177,$T$4:$T$1277)*(1+INDEX($Q$4:$Q$1277,MATCH($BC177,$E$4:$E1320,0)))^BF$132</f>
        <v>1354297.78619623</v>
      </c>
      <c r="BG177" s="15">
        <f>SUMIF($E$4:$E$1277,$BC177,$T$4:$T$1277)*(1+INDEX($Q$4:$Q$1277,MATCH($BC177,$E$4:$E1320,0)))^BG$132</f>
        <v>1608480.93443314</v>
      </c>
      <c r="BH177" s="15">
        <f>SUMIF($E$4:$E$1277,$BC177,$T$4:$T$1277)*(1+INDEX($Q$4:$Q$1277,MATCH($BC177,$E$4:$E1320,0)))^BH$132</f>
        <v>1910370.77872033</v>
      </c>
      <c r="BI177" s="15">
        <f>SUMIF($E$4:$E$1277,$BC177,$T$4:$T$1277)*(1+INDEX($Q$4:$Q$1277,MATCH($BC177,$E$4:$E1320,0)))^BI$132</f>
        <v>2268921.21259409</v>
      </c>
      <c r="BJ177" s="62">
        <f t="shared" si="73"/>
        <v>2268921.21259409</v>
      </c>
      <c r="BK177" s="63" t="str">
        <f t="shared" si="74"/>
        <v>Y</v>
      </c>
      <c r="BL177" s="15"/>
      <c r="BM177" s="2" t="str">
        <v>Qatar</v>
      </c>
      <c r="BN177" s="15">
        <f>SUMIF($F$4:$F$1277,$BM177,$T$4:$T$1277)*(1+INDEX($Q$4:$Q$1277,MATCH($BM177,$F$4:$F1320,0)))^BN$132</f>
        <v>2509443.398</v>
      </c>
      <c r="BO177" s="15">
        <f>SUMIF($F$4:$F$1277,$BM177,$T$4:$T$1277)*(1+INDEX($Q$4:$Q$1277,MATCH($BM177,$F$4:$F1320,0)))^BO$132</f>
        <v>3127223.03615048</v>
      </c>
      <c r="BP177" s="15">
        <f>SUMIF($F$4:$F$1277,$BM177,$T$4:$T$1277)*(1+INDEX($Q$4:$Q$1277,MATCH($BM177,$F$4:$F1320,0)))^BP$132</f>
        <v>3897088.86266349</v>
      </c>
      <c r="BQ177" s="15">
        <f>SUMIF($F$4:$F$1277,$BM177,$T$4:$T$1277)*(1+INDEX($Q$4:$Q$1277,MATCH($BM177,$F$4:$F1320,0)))^BQ$132</f>
        <v>4856481.7500804</v>
      </c>
      <c r="BR177" s="15">
        <f>SUMIF($F$4:$F$1277,$BM177,$T$4:$T$1277)*(1+INDEX($Q$4:$Q$1277,MATCH($BM177,$F$4:$F1320,0)))^BR$132</f>
        <v>6052059.83749223</v>
      </c>
      <c r="BS177" s="15">
        <f>SUMIF($F$4:$F$1277,$BM177,$T$4:$T$1277)*(1+INDEX($Q$4:$Q$1277,MATCH($BM177,$F$4:$F1320,0)))^BS$132</f>
        <v>7541967.65507872</v>
      </c>
      <c r="BV177" s="15" t="e">
        <f>SUMIF(#REF!,BM177,#REF!)*1000</f>
        <v>#REF!</v>
      </c>
      <c r="BW177" s="66">
        <f t="shared" si="75"/>
        <v>0</v>
      </c>
    </row>
    <row r="178" ht="15" customHeight="1" spans="1:75">
      <c r="A178" s="6" t="s">
        <v>1114</v>
      </c>
      <c r="B178" s="52" t="s">
        <v>592</v>
      </c>
      <c r="C178" s="52" t="s">
        <v>593</v>
      </c>
      <c r="D178" s="52" t="s">
        <v>929</v>
      </c>
      <c r="E178" s="10" t="s">
        <v>211</v>
      </c>
      <c r="F178" s="52" t="s">
        <v>594</v>
      </c>
      <c r="G178" s="52" t="s">
        <v>165</v>
      </c>
      <c r="H178" s="52" t="s">
        <v>224</v>
      </c>
      <c r="I178" s="52" t="s">
        <v>938</v>
      </c>
      <c r="J178" s="52" t="s">
        <v>165</v>
      </c>
      <c r="K178" s="52" t="s">
        <v>931</v>
      </c>
      <c r="L178" s="53" t="s">
        <v>279</v>
      </c>
      <c r="M178" s="13">
        <v>1464</v>
      </c>
      <c r="N178" s="14">
        <f t="shared" si="65"/>
        <v>4.01095890410959</v>
      </c>
      <c r="O178" s="15">
        <v>1000</v>
      </c>
      <c r="P178" s="15">
        <f t="shared" si="76"/>
        <v>1464000</v>
      </c>
      <c r="Q178" s="16">
        <f>IFERROR(VLOOKUP(G178,SCENARIOS!$A$13:$E$18,2,0),0.025)</f>
        <v>0.025</v>
      </c>
      <c r="R178" s="57">
        <f>IFERROR(VLOOKUP(L178,INPUTS!$A$107:$B$120,2,0),0.0082)</f>
        <v>0.0039</v>
      </c>
      <c r="S178" s="52">
        <f t="shared" si="77"/>
        <v>3.9</v>
      </c>
      <c r="T178" s="15">
        <f t="shared" si="78"/>
        <v>5709.6</v>
      </c>
      <c r="U178" s="15">
        <f>T178/INPUTS!$B$7*1000</f>
        <v>7137000</v>
      </c>
      <c r="V178" s="15">
        <f>T178*INPUTS!$B$6</f>
        <v>18042.336</v>
      </c>
      <c r="W178" s="54" t="s">
        <v>396</v>
      </c>
      <c r="X178" s="54" t="s">
        <v>396</v>
      </c>
      <c r="Y178" s="58">
        <f>IFERROR(VLOOKUP(E178,INPUTS!$A$44:$B$103,2,0),0)</f>
        <v>0.02</v>
      </c>
      <c r="Z178" s="15">
        <f t="shared" si="62"/>
        <v>114.192</v>
      </c>
      <c r="AA178" s="20">
        <f>IFERROR(VLOOKUP(E178,INPUTS!$A$44:$C$103,3,0),SCENARIOS!$J$23)</f>
        <v>0.06</v>
      </c>
      <c r="AB178" s="15">
        <f t="shared" si="66"/>
        <v>387.593299939219</v>
      </c>
      <c r="AC178" s="20">
        <f>IFERROR(VLOOKUP($E178,INPUTS!$A$44:$G$103,4,0),SCENARIOS!$K$23)</f>
        <v>0.15</v>
      </c>
      <c r="AD178" s="15">
        <f t="shared" si="67"/>
        <v>1096.31560703153</v>
      </c>
      <c r="AE178" s="20">
        <f>IFERROR(VLOOKUP($E178,INPUTS!$A$44:$G$103,5,0),SCENARIOS!$L$23)</f>
        <v>0.3</v>
      </c>
      <c r="AF178" s="15">
        <f t="shared" si="68"/>
        <v>2480.76096343128</v>
      </c>
      <c r="AG178" s="20">
        <f>IFERROR(VLOOKUP($E178,INPUTS!$A$44:$G$103,6,0),SCENARIOS!$M$23)</f>
        <v>0.4</v>
      </c>
      <c r="AH178" s="15">
        <f t="shared" si="69"/>
        <v>3742.33777099282</v>
      </c>
      <c r="AI178" s="20">
        <f>IFERROR(VLOOKUP($E178,INPUTS!$A$44:$G$103,7,0),SCENARIOS!$N$23)</f>
        <v>0.5</v>
      </c>
      <c r="AJ178" s="15">
        <f t="shared" si="70"/>
        <v>5292.63961189008</v>
      </c>
      <c r="AL178" t="str">
        <f t="shared" si="71"/>
        <v>N</v>
      </c>
      <c r="AM178" s="21">
        <f t="shared" si="72"/>
        <v>10585.2792237802</v>
      </c>
      <c r="BB178" s="2"/>
      <c r="BC178" s="2" t="str">
        <v>FCO</v>
      </c>
      <c r="BD178" s="15">
        <f>SUMIF($E$4:$E$1277,$BC178,$T$4:$T$1277)*(1+INDEX($Q$4:$Q$1277,MATCH($BC178,$E$4:$E1321,0)))^BD$132</f>
        <v>645897.71</v>
      </c>
      <c r="BE178" s="15">
        <f>SUMIF($E$4:$E$1277,$BC178,$T$4:$T$1277)*(1+INDEX($Q$4:$Q$1277,MATCH($BC178,$E$4:$E1321,0)))^BE$132</f>
        <v>730773.973781247</v>
      </c>
      <c r="BF178" s="15">
        <f>SUMIF($E$4:$E$1277,$BC178,$T$4:$T$1277)*(1+INDEX($Q$4:$Q$1277,MATCH($BC178,$E$4:$E1321,0)))^BF$132</f>
        <v>826803.675702821</v>
      </c>
      <c r="BG178" s="15">
        <f>SUMIF($E$4:$E$1277,$BC178,$T$4:$T$1277)*(1+INDEX($Q$4:$Q$1277,MATCH($BC178,$E$4:$E1321,0)))^BG$132</f>
        <v>935452.469138328</v>
      </c>
      <c r="BH178" s="15">
        <f>SUMIF($E$4:$E$1277,$BC178,$T$4:$T$1277)*(1+INDEX($Q$4:$Q$1277,MATCH($BC178,$E$4:$E1321,0)))^BH$132</f>
        <v>1058378.60635192</v>
      </c>
      <c r="BI178" s="15">
        <f>SUMIF($E$4:$E$1277,$BC178,$T$4:$T$1277)*(1+INDEX($Q$4:$Q$1277,MATCH($BC178,$E$4:$E1321,0)))^BI$132</f>
        <v>1197458.24757429</v>
      </c>
      <c r="BJ178" s="62">
        <f t="shared" si="73"/>
        <v>1197458.24757429</v>
      </c>
      <c r="BK178" s="63" t="str">
        <f t="shared" si="74"/>
        <v>Y</v>
      </c>
      <c r="BL178" s="15"/>
      <c r="BM178" s="2" t="str">
        <v>Russia</v>
      </c>
      <c r="BN178" s="15">
        <f>SUMIF($F$4:$F$1277,$BM178,$T$4:$T$1277)*(1+INDEX($Q$4:$Q$1277,MATCH($BM178,$F$4:$F1321,0)))^BN$132</f>
        <v>1826000.22</v>
      </c>
      <c r="BO178" s="15">
        <f>SUMIF($F$4:$F$1277,$BM178,$T$4:$T$1277)*(1+INDEX($Q$4:$Q$1277,MATCH($BM178,$F$4:$F1321,0)))^BO$132</f>
        <v>2065951.64564809</v>
      </c>
      <c r="BP178" s="15">
        <f>SUMIF($F$4:$F$1277,$BM178,$T$4:$T$1277)*(1+INDEX($Q$4:$Q$1277,MATCH($BM178,$F$4:$F1321,0)))^BP$132</f>
        <v>2337434.65932115</v>
      </c>
      <c r="BQ178" s="15">
        <f>SUMIF($F$4:$F$1277,$BM178,$T$4:$T$1277)*(1+INDEX($Q$4:$Q$1277,MATCH($BM178,$F$4:$F1321,0)))^BQ$132</f>
        <v>2644592.77065115</v>
      </c>
      <c r="BR178" s="15">
        <f>SUMIF($F$4:$F$1277,$BM178,$T$4:$T$1277)*(1+INDEX($Q$4:$Q$1277,MATCH($BM178,$F$4:$F1321,0)))^BR$132</f>
        <v>2992113.98046588</v>
      </c>
      <c r="BS178" s="15">
        <f>SUMIF($F$4:$F$1277,$BM178,$T$4:$T$1277)*(1+INDEX($Q$4:$Q$1277,MATCH($BM178,$F$4:$F1321,0)))^BS$132</f>
        <v>3385302.33140395</v>
      </c>
      <c r="BV178" s="15" t="e">
        <f>SUMIF(#REF!,BM178,#REF!)*1000</f>
        <v>#REF!</v>
      </c>
      <c r="BW178" s="66">
        <f t="shared" si="75"/>
        <v>0</v>
      </c>
    </row>
    <row r="179" ht="15" customHeight="1" spans="1:75">
      <c r="A179" s="24" t="s">
        <v>1115</v>
      </c>
      <c r="B179" s="52" t="s">
        <v>592</v>
      </c>
      <c r="C179" s="52" t="s">
        <v>593</v>
      </c>
      <c r="D179" s="52" t="s">
        <v>929</v>
      </c>
      <c r="E179" s="10" t="s">
        <v>211</v>
      </c>
      <c r="F179" s="52" t="s">
        <v>594</v>
      </c>
      <c r="G179" s="52" t="s">
        <v>165</v>
      </c>
      <c r="H179" s="52" t="s">
        <v>249</v>
      </c>
      <c r="I179" s="52" t="s">
        <v>930</v>
      </c>
      <c r="J179" s="52" t="s">
        <v>169</v>
      </c>
      <c r="K179" s="52" t="s">
        <v>931</v>
      </c>
      <c r="L179" s="53" t="s">
        <v>288</v>
      </c>
      <c r="M179" s="13">
        <v>146</v>
      </c>
      <c r="N179" s="14">
        <f t="shared" si="65"/>
        <v>0.4</v>
      </c>
      <c r="O179" s="15">
        <v>7200</v>
      </c>
      <c r="P179" s="15">
        <f t="shared" si="76"/>
        <v>1051200</v>
      </c>
      <c r="Q179" s="16">
        <f>IFERROR(VLOOKUP(G179,SCENARIOS!$A$13:$E$18,2,0),0.025)</f>
        <v>0.025</v>
      </c>
      <c r="R179" s="57">
        <f>IFERROR(VLOOKUP(L179,INPUTS!$A$107:$B$120,2,0),0.0082)</f>
        <v>0.0085</v>
      </c>
      <c r="S179" s="52">
        <f t="shared" si="77"/>
        <v>61.2</v>
      </c>
      <c r="T179" s="15">
        <f t="shared" si="78"/>
        <v>8935.2</v>
      </c>
      <c r="U179" s="15">
        <f>T179/INPUTS!$B$7*1000</f>
        <v>11169000</v>
      </c>
      <c r="V179" s="15">
        <f>T179*INPUTS!$B$6</f>
        <v>28235.232</v>
      </c>
      <c r="W179" s="54" t="s">
        <v>396</v>
      </c>
      <c r="X179" s="54" t="s">
        <v>396</v>
      </c>
      <c r="Y179" s="58">
        <f>IFERROR(VLOOKUP(E179,INPUTS!$A$44:$B$103,2,0),0)</f>
        <v>0.02</v>
      </c>
      <c r="Z179" s="15">
        <f t="shared" si="62"/>
        <v>178.704</v>
      </c>
      <c r="AA179" s="20">
        <f>IFERROR(VLOOKUP(E179,INPUTS!$A$44:$C$103,3,0),SCENARIOS!$J$23)</f>
        <v>0.06</v>
      </c>
      <c r="AB179" s="15">
        <f t="shared" si="66"/>
        <v>606.561519829219</v>
      </c>
      <c r="AC179" s="20">
        <f>IFERROR(VLOOKUP($E179,INPUTS!$A$44:$G$103,4,0),SCENARIOS!$K$23)</f>
        <v>0.15</v>
      </c>
      <c r="AD179" s="15">
        <f t="shared" si="67"/>
        <v>1715.67171289549</v>
      </c>
      <c r="AE179" s="20">
        <f>IFERROR(VLOOKUP($E179,INPUTS!$A$44:$G$103,5,0),SCENARIOS!$L$23)</f>
        <v>0.3</v>
      </c>
      <c r="AF179" s="15">
        <f t="shared" si="68"/>
        <v>3882.25013318817</v>
      </c>
      <c r="AG179" s="20">
        <f>IFERROR(VLOOKUP($E179,INPUTS!$A$44:$G$103,6,0),SCENARIOS!$M$23)</f>
        <v>0.4</v>
      </c>
      <c r="AH179" s="15">
        <f t="shared" si="69"/>
        <v>5856.5462469131</v>
      </c>
      <c r="AI179" s="20">
        <f>IFERROR(VLOOKUP($E179,INPUTS!$A$44:$G$103,7,0),SCENARIOS!$N$23)</f>
        <v>0.5</v>
      </c>
      <c r="AJ179" s="15">
        <f t="shared" si="70"/>
        <v>8282.68065366405</v>
      </c>
      <c r="AL179" t="str">
        <f t="shared" si="71"/>
        <v>N</v>
      </c>
      <c r="AM179" s="21">
        <f t="shared" si="72"/>
        <v>16565.3613073281</v>
      </c>
      <c r="BB179" s="2"/>
      <c r="BC179" s="2" t="str">
        <v>FLL</v>
      </c>
      <c r="BD179" s="15">
        <f>SUMIF($E$4:$E$1277,$BC179,$T$4:$T$1277)*(1+INDEX($Q$4:$Q$1277,MATCH($BC179,$E$4:$E1322,0)))^BD$132</f>
        <v>2447936.582</v>
      </c>
      <c r="BE179" s="15">
        <f>SUMIF($E$4:$E$1277,$BC179,$T$4:$T$1277)*(1+INDEX($Q$4:$Q$1277,MATCH($BC179,$E$4:$E1322,0)))^BE$132</f>
        <v>2702719.78763722</v>
      </c>
      <c r="BF179" s="15">
        <f>SUMIF($E$4:$E$1277,$BC179,$T$4:$T$1277)*(1+INDEX($Q$4:$Q$1277,MATCH($BC179,$E$4:$E1322,0)))^BF$132</f>
        <v>2984021.03395904</v>
      </c>
      <c r="BG179" s="15">
        <f>SUMIF($E$4:$E$1277,$BC179,$T$4:$T$1277)*(1+INDEX($Q$4:$Q$1277,MATCH($BC179,$E$4:$E1322,0)))^BG$132</f>
        <v>3294600.33993919</v>
      </c>
      <c r="BH179" s="15">
        <f>SUMIF($E$4:$E$1277,$BC179,$T$4:$T$1277)*(1+INDEX($Q$4:$Q$1277,MATCH($BC179,$E$4:$E1322,0)))^BH$132</f>
        <v>3637504.98954305</v>
      </c>
      <c r="BI179" s="15">
        <f>SUMIF($E$4:$E$1277,$BC179,$T$4:$T$1277)*(1+INDEX($Q$4:$Q$1277,MATCH($BC179,$E$4:$E1322,0)))^BI$132</f>
        <v>4016099.4304987</v>
      </c>
      <c r="BJ179" s="62">
        <f t="shared" si="73"/>
        <v>4016099.4304987</v>
      </c>
      <c r="BK179" s="63" t="str">
        <f t="shared" si="74"/>
        <v>Y</v>
      </c>
      <c r="BL179" s="15"/>
      <c r="BM179" s="2" t="str">
        <v>Saudi Arabia</v>
      </c>
      <c r="BN179" s="15">
        <f>SUMIF($F$4:$F$1277,$BM179,$T$4:$T$1277)*(1+INDEX($Q$4:$Q$1277,MATCH($BM179,$F$4:$F1322,0)))^BN$132</f>
        <v>3575355.002</v>
      </c>
      <c r="BO179" s="15">
        <f>SUMIF($F$4:$F$1277,$BM179,$T$4:$T$1277)*(1+INDEX($Q$4:$Q$1277,MATCH($BM179,$F$4:$F1322,0)))^BO$132</f>
        <v>4455542.82419015</v>
      </c>
      <c r="BP179" s="15">
        <f>SUMIF($F$4:$F$1277,$BM179,$T$4:$T$1277)*(1+INDEX($Q$4:$Q$1277,MATCH($BM179,$F$4:$F1322,0)))^BP$132</f>
        <v>5552416.98994575</v>
      </c>
      <c r="BQ179" s="15">
        <f>SUMIF($F$4:$F$1277,$BM179,$T$4:$T$1277)*(1+INDEX($Q$4:$Q$1277,MATCH($BM179,$F$4:$F1322,0)))^BQ$132</f>
        <v>6919321.76318873</v>
      </c>
      <c r="BR179" s="15">
        <f>SUMIF($F$4:$F$1277,$BM179,$T$4:$T$1277)*(1+INDEX($Q$4:$Q$1277,MATCH($BM179,$F$4:$F1322,0)))^BR$132</f>
        <v>8622733.80209596</v>
      </c>
      <c r="BS179" s="15">
        <f>SUMIF($F$4:$F$1277,$BM179,$T$4:$T$1277)*(1+INDEX($Q$4:$Q$1277,MATCH($BM179,$F$4:$F1322,0)))^BS$132</f>
        <v>10745495.117363</v>
      </c>
      <c r="BV179" s="15" t="e">
        <f>SUMIF(#REF!,BM179,#REF!)*1000</f>
        <v>#REF!</v>
      </c>
      <c r="BW179" s="66">
        <f t="shared" si="75"/>
        <v>0</v>
      </c>
    </row>
    <row r="180" ht="15" customHeight="1" spans="1:75">
      <c r="A180" s="6" t="s">
        <v>1116</v>
      </c>
      <c r="B180" s="52" t="s">
        <v>595</v>
      </c>
      <c r="C180" s="52" t="s">
        <v>596</v>
      </c>
      <c r="D180" s="52" t="s">
        <v>929</v>
      </c>
      <c r="E180" s="10" t="s">
        <v>212</v>
      </c>
      <c r="F180" s="52" t="s">
        <v>597</v>
      </c>
      <c r="G180" s="52" t="s">
        <v>165</v>
      </c>
      <c r="H180" s="52" t="s">
        <v>545</v>
      </c>
      <c r="I180" s="52" t="s">
        <v>544</v>
      </c>
      <c r="J180" s="52" t="s">
        <v>173</v>
      </c>
      <c r="K180" s="52" t="s">
        <v>931</v>
      </c>
      <c r="L180" s="53" t="s">
        <v>293</v>
      </c>
      <c r="M180" s="13">
        <v>203</v>
      </c>
      <c r="N180" s="14">
        <f t="shared" si="65"/>
        <v>0.556164383561644</v>
      </c>
      <c r="O180" s="15">
        <v>7800</v>
      </c>
      <c r="P180" s="15">
        <f t="shared" si="76"/>
        <v>1583400</v>
      </c>
      <c r="Q180" s="16">
        <f>IFERROR(VLOOKUP(G180,SCENARIOS!$A$13:$E$18,2,0),0.025)</f>
        <v>0.025</v>
      </c>
      <c r="R180" s="57">
        <f>IFERROR(VLOOKUP(L180,INPUTS!$A$107:$B$120,2,0),0.0082)</f>
        <v>0.0079</v>
      </c>
      <c r="S180" s="52">
        <f t="shared" si="77"/>
        <v>61.62</v>
      </c>
      <c r="T180" s="15">
        <f t="shared" si="78"/>
        <v>12508.86</v>
      </c>
      <c r="U180" s="15">
        <f>T180/INPUTS!$B$7*1000</f>
        <v>15636075</v>
      </c>
      <c r="V180" s="15">
        <f>T180*INPUTS!$B$6</f>
        <v>39527.9976</v>
      </c>
      <c r="W180" s="54" t="s">
        <v>396</v>
      </c>
      <c r="X180" s="54" t="s">
        <v>396</v>
      </c>
      <c r="Y180" s="58">
        <f>IFERROR(VLOOKUP(E180,INPUTS!$A$44:$B$103,2,0),0)</f>
        <v>0.02</v>
      </c>
      <c r="Z180" s="15">
        <f t="shared" si="62"/>
        <v>250.1772</v>
      </c>
      <c r="AA180" s="20">
        <f>IFERROR(VLOOKUP(E180,INPUTS!$A$44:$C$103,3,0),SCENARIOS!$J$23)</f>
        <v>0.06</v>
      </c>
      <c r="AB180" s="15">
        <f t="shared" si="66"/>
        <v>849.157616273941</v>
      </c>
      <c r="AC180" s="20">
        <f>IFERROR(VLOOKUP($E180,INPUTS!$A$44:$G$103,4,0),SCENARIOS!$K$23)</f>
        <v>0.15</v>
      </c>
      <c r="AD180" s="15">
        <f t="shared" si="67"/>
        <v>2401.85975272741</v>
      </c>
      <c r="AE180" s="20">
        <f>IFERROR(VLOOKUP($E180,INPUTS!$A$44:$G$103,5,0),SCENARIOS!$L$23)</f>
        <v>0.3</v>
      </c>
      <c r="AF180" s="15">
        <f t="shared" si="68"/>
        <v>5434.96770089447</v>
      </c>
      <c r="AG180" s="20">
        <f>IFERROR(VLOOKUP($E180,INPUTS!$A$44:$G$103,6,0),SCENARIOS!$M$23)</f>
        <v>0.4</v>
      </c>
      <c r="AH180" s="15">
        <f t="shared" si="69"/>
        <v>8198.88945811637</v>
      </c>
      <c r="AI180" s="20">
        <f>IFERROR(VLOOKUP($E180,INPUTS!$A$44:$G$103,7,0),SCENARIOS!$N$23)</f>
        <v>0.5</v>
      </c>
      <c r="AJ180" s="15">
        <f t="shared" si="70"/>
        <v>11595.363586869</v>
      </c>
      <c r="AL180" t="str">
        <f t="shared" si="71"/>
        <v>N</v>
      </c>
      <c r="AM180" s="21">
        <f t="shared" si="72"/>
        <v>23190.7271737381</v>
      </c>
      <c r="BB180" s="2"/>
      <c r="BC180" s="2" t="str">
        <v>FRA</v>
      </c>
      <c r="BD180" s="15">
        <f>SUMIF($E$4:$E$1277,$BC180,$T$4:$T$1277)*(1+INDEX($Q$4:$Q$1277,MATCH($BC180,$E$4:$E1323,0)))^BD$132</f>
        <v>4570417.135</v>
      </c>
      <c r="BE180" s="15">
        <f>SUMIF($E$4:$E$1277,$BC180,$T$4:$T$1277)*(1+INDEX($Q$4:$Q$1277,MATCH($BC180,$E$4:$E1323,0)))^BE$132</f>
        <v>5171007.48287504</v>
      </c>
      <c r="BF180" s="15">
        <f>SUMIF($E$4:$E$1277,$BC180,$T$4:$T$1277)*(1+INDEX($Q$4:$Q$1277,MATCH($BC180,$E$4:$E1323,0)))^BF$132</f>
        <v>5850520.3350437</v>
      </c>
      <c r="BG180" s="15">
        <f>SUMIF($E$4:$E$1277,$BC180,$T$4:$T$1277)*(1+INDEX($Q$4:$Q$1277,MATCH($BC180,$E$4:$E1323,0)))^BG$132</f>
        <v>6619326.75675205</v>
      </c>
      <c r="BH180" s="15">
        <f>SUMIF($E$4:$E$1277,$BC180,$T$4:$T$1277)*(1+INDEX($Q$4:$Q$1277,MATCH($BC180,$E$4:$E1323,0)))^BH$132</f>
        <v>7489160.65639593</v>
      </c>
      <c r="BI180" s="15">
        <f>SUMIF($E$4:$E$1277,$BC180,$T$4:$T$1277)*(1+INDEX($Q$4:$Q$1277,MATCH($BC180,$E$4:$E1323,0)))^BI$132</f>
        <v>8473297.87430369</v>
      </c>
      <c r="BJ180" s="62">
        <f t="shared" si="73"/>
        <v>8473297.87430369</v>
      </c>
      <c r="BK180" s="63" t="str">
        <f t="shared" si="74"/>
        <v>Y</v>
      </c>
      <c r="BL180" s="15"/>
      <c r="BM180" s="2" t="str">
        <v>Singapore</v>
      </c>
      <c r="BN180" s="15">
        <f>SUMIF($F$4:$F$1277,$BM180,$T$4:$T$1277)*(1+INDEX($Q$4:$Q$1277,MATCH($BM180,$F$4:$F1323,0)))^BN$132</f>
        <v>6983203.797</v>
      </c>
      <c r="BO180" s="15">
        <f>SUMIF($F$4:$F$1277,$BM180,$T$4:$T$1277)*(1+INDEX($Q$4:$Q$1277,MATCH($BM180,$F$4:$F1323,0)))^BO$132</f>
        <v>8496135.16767075</v>
      </c>
      <c r="BP180" s="15">
        <f>SUMIF($F$4:$F$1277,$BM180,$T$4:$T$1277)*(1+INDEX($Q$4:$Q$1277,MATCH($BM180,$F$4:$F1323,0)))^BP$132</f>
        <v>10336847.5109293</v>
      </c>
      <c r="BQ180" s="15">
        <f>SUMIF($F$4:$F$1277,$BM180,$T$4:$T$1277)*(1+INDEX($Q$4:$Q$1277,MATCH($BM180,$F$4:$F1323,0)))^BQ$132</f>
        <v>12576355.5258384</v>
      </c>
      <c r="BR180" s="15">
        <f>SUMIF($F$4:$F$1277,$BM180,$T$4:$T$1277)*(1+INDEX($Q$4:$Q$1277,MATCH($BM180,$F$4:$F1323,0)))^BR$132</f>
        <v>15301059.4521256</v>
      </c>
      <c r="BS180" s="15">
        <f>SUMIF($F$4:$F$1277,$BM180,$T$4:$T$1277)*(1+INDEX($Q$4:$Q$1277,MATCH($BM180,$F$4:$F1323,0)))^BS$132</f>
        <v>18616078.3922235</v>
      </c>
      <c r="BV180" s="15" t="e">
        <f>SUMIF(#REF!,BM180,#REF!)*1000</f>
        <v>#REF!</v>
      </c>
      <c r="BW180" s="66">
        <f t="shared" si="75"/>
        <v>0</v>
      </c>
    </row>
    <row r="181" ht="15" customHeight="1" spans="1:75">
      <c r="A181" s="24" t="s">
        <v>1117</v>
      </c>
      <c r="B181" s="52" t="s">
        <v>595</v>
      </c>
      <c r="C181" s="52" t="s">
        <v>596</v>
      </c>
      <c r="D181" s="52" t="s">
        <v>929</v>
      </c>
      <c r="E181" s="10" t="s">
        <v>212</v>
      </c>
      <c r="F181" s="52" t="s">
        <v>597</v>
      </c>
      <c r="G181" s="52" t="s">
        <v>165</v>
      </c>
      <c r="H181" s="52" t="s">
        <v>245</v>
      </c>
      <c r="I181" s="52" t="s">
        <v>930</v>
      </c>
      <c r="J181" s="52" t="s">
        <v>169</v>
      </c>
      <c r="K181" s="52" t="s">
        <v>931</v>
      </c>
      <c r="L181" s="53" t="s">
        <v>293</v>
      </c>
      <c r="M181" s="13">
        <v>203</v>
      </c>
      <c r="N181" s="14">
        <f t="shared" si="65"/>
        <v>0.556164383561644</v>
      </c>
      <c r="O181" s="15">
        <v>6800</v>
      </c>
      <c r="P181" s="15">
        <f t="shared" si="76"/>
        <v>1380400</v>
      </c>
      <c r="Q181" s="16">
        <f>IFERROR(VLOOKUP(G181,SCENARIOS!$A$13:$E$18,2,0),0.025)</f>
        <v>0.025</v>
      </c>
      <c r="R181" s="57">
        <f>IFERROR(VLOOKUP(L181,INPUTS!$A$107:$B$120,2,0),0.0082)</f>
        <v>0.0079</v>
      </c>
      <c r="S181" s="52">
        <f t="shared" si="77"/>
        <v>53.72</v>
      </c>
      <c r="T181" s="15">
        <f t="shared" si="78"/>
        <v>10905.16</v>
      </c>
      <c r="U181" s="15">
        <f>T181/INPUTS!$B$7*1000</f>
        <v>13631450</v>
      </c>
      <c r="V181" s="15">
        <f>T181*INPUTS!$B$6</f>
        <v>34460.3056</v>
      </c>
      <c r="W181" s="54" t="s">
        <v>396</v>
      </c>
      <c r="X181" s="54" t="s">
        <v>396</v>
      </c>
      <c r="Y181" s="58">
        <f>IFERROR(VLOOKUP(E181,INPUTS!$A$44:$B$103,2,0),0)</f>
        <v>0.02</v>
      </c>
      <c r="Z181" s="15">
        <f t="shared" si="62"/>
        <v>218.1032</v>
      </c>
      <c r="AA181" s="20">
        <f>IFERROR(VLOOKUP(E181,INPUTS!$A$44:$C$103,3,0),SCENARIOS!$J$23)</f>
        <v>0.06</v>
      </c>
      <c r="AB181" s="15">
        <f t="shared" si="66"/>
        <v>740.29125521318</v>
      </c>
      <c r="AC181" s="20">
        <f>IFERROR(VLOOKUP($E181,INPUTS!$A$44:$G$103,4,0),SCENARIOS!$K$23)</f>
        <v>0.15</v>
      </c>
      <c r="AD181" s="15">
        <f t="shared" si="67"/>
        <v>2093.92901519825</v>
      </c>
      <c r="AE181" s="20">
        <f>IFERROR(VLOOKUP($E181,INPUTS!$A$44:$G$103,5,0),SCENARIOS!$L$23)</f>
        <v>0.3</v>
      </c>
      <c r="AF181" s="15">
        <f t="shared" si="68"/>
        <v>4738.17697001056</v>
      </c>
      <c r="AG181" s="20">
        <f>IFERROR(VLOOKUP($E181,INPUTS!$A$44:$G$103,6,0),SCENARIOS!$M$23)</f>
        <v>0.4</v>
      </c>
      <c r="AH181" s="15">
        <f t="shared" si="69"/>
        <v>7147.74978399889</v>
      </c>
      <c r="AI181" s="20">
        <f>IFERROR(VLOOKUP($E181,INPUTS!$A$44:$G$103,7,0),SCENARIOS!$N$23)</f>
        <v>0.5</v>
      </c>
      <c r="AJ181" s="15">
        <f t="shared" si="70"/>
        <v>10108.7785116294</v>
      </c>
      <c r="AL181" t="str">
        <f t="shared" si="71"/>
        <v>N</v>
      </c>
      <c r="AM181" s="21">
        <f t="shared" si="72"/>
        <v>20217.5570232588</v>
      </c>
      <c r="BB181" s="2"/>
      <c r="BC181" s="2" t="str">
        <v>GRU</v>
      </c>
      <c r="BD181" s="15">
        <f>SUMIF($E$4:$E$1277,$BC181,$T$4:$T$1277)*(1+INDEX($Q$4:$Q$1277,MATCH($BC181,$E$4:$E1324,0)))^BD$132</f>
        <v>1388509.986</v>
      </c>
      <c r="BE181" s="15">
        <f>SUMIF($E$4:$E$1277,$BC181,$T$4:$T$1277)*(1+INDEX($Q$4:$Q$1277,MATCH($BC181,$E$4:$E1324,0)))^BE$132</f>
        <v>1649114.29562613</v>
      </c>
      <c r="BF181" s="15">
        <f>SUMIF($E$4:$E$1277,$BC181,$T$4:$T$1277)*(1+INDEX($Q$4:$Q$1277,MATCH($BC181,$E$4:$E1324,0)))^BF$132</f>
        <v>1958630.46536165</v>
      </c>
      <c r="BG181" s="15">
        <f>SUMIF($E$4:$E$1277,$BC181,$T$4:$T$1277)*(1+INDEX($Q$4:$Q$1277,MATCH($BC181,$E$4:$E1324,0)))^BG$132</f>
        <v>2326238.5815328</v>
      </c>
      <c r="BH181" s="15">
        <f>SUMIF($E$4:$E$1277,$BC181,$T$4:$T$1277)*(1+INDEX($Q$4:$Q$1277,MATCH($BC181,$E$4:$E1324,0)))^BH$132</f>
        <v>2762841.70695391</v>
      </c>
      <c r="BI181" s="15">
        <f>SUMIF($E$4:$E$1277,$BC181,$T$4:$T$1277)*(1+INDEX($Q$4:$Q$1277,MATCH($BC181,$E$4:$E1324,0)))^BI$132</f>
        <v>3281389.2600192</v>
      </c>
      <c r="BJ181" s="62">
        <f t="shared" si="73"/>
        <v>3281389.2600192</v>
      </c>
      <c r="BK181" s="63" t="str">
        <f t="shared" si="74"/>
        <v>Y</v>
      </c>
      <c r="BL181" s="15"/>
      <c r="BM181" s="2" t="str">
        <v>South Africa</v>
      </c>
      <c r="BN181" s="15">
        <f>SUMIF($F$4:$F$1277,$BM181,$T$4:$T$1277)*(1+INDEX($Q$4:$Q$1277,MATCH($BM181,$F$4:$F1324,0)))^BN$132</f>
        <v>1048579.538</v>
      </c>
      <c r="BO181" s="15">
        <f>SUMIF($F$4:$F$1277,$BM181,$T$4:$T$1277)*(1+INDEX($Q$4:$Q$1277,MATCH($BM181,$F$4:$F1324,0)))^BO$132</f>
        <v>1215591.07324487</v>
      </c>
      <c r="BP181" s="15">
        <f>SUMIF($F$4:$F$1277,$BM181,$T$4:$T$1277)*(1+INDEX($Q$4:$Q$1277,MATCH($BM181,$F$4:$F1324,0)))^BP$132</f>
        <v>1409203.21616329</v>
      </c>
      <c r="BQ181" s="15">
        <f>SUMIF($F$4:$F$1277,$BM181,$T$4:$T$1277)*(1+INDEX($Q$4:$Q$1277,MATCH($BM181,$F$4:$F1324,0)))^BQ$132</f>
        <v>1633652.75391828</v>
      </c>
      <c r="BR181" s="15">
        <f>SUMIF($F$4:$F$1277,$BM181,$T$4:$T$1277)*(1+INDEX($Q$4:$Q$1277,MATCH($BM181,$F$4:$F1324,0)))^BR$132</f>
        <v>1893851.28402626</v>
      </c>
      <c r="BS181" s="15">
        <f>SUMIF($F$4:$F$1277,$BM181,$T$4:$T$1277)*(1+INDEX($Q$4:$Q$1277,MATCH($BM181,$F$4:$F1324,0)))^BS$132</f>
        <v>2195492.69415141</v>
      </c>
      <c r="BV181" s="15" t="e">
        <f>SUMIF(#REF!,BM181,#REF!)*1000</f>
        <v>#REF!</v>
      </c>
      <c r="BW181" s="66">
        <f t="shared" si="75"/>
        <v>0</v>
      </c>
    </row>
    <row r="182" ht="15" customHeight="1" spans="1:75">
      <c r="A182" s="6" t="s">
        <v>1118</v>
      </c>
      <c r="B182" s="52" t="s">
        <v>595</v>
      </c>
      <c r="C182" s="52" t="s">
        <v>596</v>
      </c>
      <c r="D182" s="52" t="s">
        <v>929</v>
      </c>
      <c r="E182" s="10" t="s">
        <v>212</v>
      </c>
      <c r="F182" s="52" t="s">
        <v>597</v>
      </c>
      <c r="G182" s="52" t="s">
        <v>165</v>
      </c>
      <c r="H182" s="52" t="s">
        <v>234</v>
      </c>
      <c r="I182" s="52" t="s">
        <v>424</v>
      </c>
      <c r="J182" s="52" t="s">
        <v>173</v>
      </c>
      <c r="K182" s="52" t="s">
        <v>931</v>
      </c>
      <c r="L182" s="53" t="s">
        <v>293</v>
      </c>
      <c r="M182" s="13">
        <v>101</v>
      </c>
      <c r="N182" s="14">
        <f t="shared" si="65"/>
        <v>0.276712328767123</v>
      </c>
      <c r="O182" s="15">
        <v>8000</v>
      </c>
      <c r="P182" s="15">
        <f t="shared" si="76"/>
        <v>808000</v>
      </c>
      <c r="Q182" s="16">
        <f>IFERROR(VLOOKUP(G182,SCENARIOS!$A$13:$E$18,2,0),0.025)</f>
        <v>0.025</v>
      </c>
      <c r="R182" s="57">
        <f>IFERROR(VLOOKUP(L182,INPUTS!$A$107:$B$120,2,0),0.0082)</f>
        <v>0.0079</v>
      </c>
      <c r="S182" s="52">
        <f t="shared" si="77"/>
        <v>63.2</v>
      </c>
      <c r="T182" s="15">
        <f t="shared" si="78"/>
        <v>6383.2</v>
      </c>
      <c r="U182" s="15">
        <f>T182/INPUTS!$B$7*1000</f>
        <v>7979000</v>
      </c>
      <c r="V182" s="15">
        <f>T182*INPUTS!$B$6</f>
        <v>20170.912</v>
      </c>
      <c r="W182" s="54" t="s">
        <v>396</v>
      </c>
      <c r="X182" s="54" t="s">
        <v>396</v>
      </c>
      <c r="Y182" s="58">
        <f>IFERROR(VLOOKUP(E182,INPUTS!$A$44:$B$103,2,0),0)</f>
        <v>0.02</v>
      </c>
      <c r="Z182" s="15">
        <f t="shared" si="62"/>
        <v>127.664</v>
      </c>
      <c r="AA182" s="20">
        <f>IFERROR(VLOOKUP(E182,INPUTS!$A$44:$C$103,3,0),SCENARIOS!$J$23)</f>
        <v>0.06</v>
      </c>
      <c r="AB182" s="15">
        <f t="shared" si="66"/>
        <v>433.320294271406</v>
      </c>
      <c r="AC182" s="20">
        <f>IFERROR(VLOOKUP($E182,INPUTS!$A$44:$G$103,4,0),SCENARIOS!$K$23)</f>
        <v>0.15</v>
      </c>
      <c r="AD182" s="15">
        <f t="shared" si="67"/>
        <v>1225.65534937713</v>
      </c>
      <c r="AE182" s="20">
        <f>IFERROR(VLOOKUP($E182,INPUTS!$A$44:$G$103,5,0),SCENARIOS!$L$23)</f>
        <v>0.3</v>
      </c>
      <c r="AF182" s="15">
        <f t="shared" si="68"/>
        <v>2773.43305691722</v>
      </c>
      <c r="AG182" s="20">
        <f>IFERROR(VLOOKUP($E182,INPUTS!$A$44:$G$103,6,0),SCENARIOS!$M$23)</f>
        <v>0.4</v>
      </c>
      <c r="AH182" s="15">
        <f t="shared" si="69"/>
        <v>4183.84658466466</v>
      </c>
      <c r="AI182" s="20">
        <f>IFERROR(VLOOKUP($E182,INPUTS!$A$44:$G$103,7,0),SCENARIOS!$N$23)</f>
        <v>0.5</v>
      </c>
      <c r="AJ182" s="15">
        <f t="shared" si="70"/>
        <v>5917.04798420499</v>
      </c>
      <c r="AL182" t="str">
        <f t="shared" si="71"/>
        <v>N</v>
      </c>
      <c r="AM182" s="21">
        <f t="shared" si="72"/>
        <v>11834.09596841</v>
      </c>
      <c r="BB182" s="2"/>
      <c r="BC182" s="2" t="str">
        <v>HAN</v>
      </c>
      <c r="BD182" s="15">
        <f>SUMIF($E$4:$E$1277,$BC182,$T$4:$T$1277)*(1+INDEX($Q$4:$Q$1277,MATCH($BC182,$E$4:$E1325,0)))^BD$132</f>
        <v>793095.36</v>
      </c>
      <c r="BE182" s="15">
        <f>SUMIF($E$4:$E$1277,$BC182,$T$4:$T$1277)*(1+INDEX($Q$4:$Q$1277,MATCH($BC182,$E$4:$E1325,0)))^BE$132</f>
        <v>964921.771623973</v>
      </c>
      <c r="BF182" s="15">
        <f>SUMIF($E$4:$E$1277,$BC182,$T$4:$T$1277)*(1+INDEX($Q$4:$Q$1277,MATCH($BC182,$E$4:$E1325,0)))^BF$132</f>
        <v>1173974.87403526</v>
      </c>
      <c r="BG182" s="15">
        <f>SUMIF($E$4:$E$1277,$BC182,$T$4:$T$1277)*(1+INDEX($Q$4:$Q$1277,MATCH($BC182,$E$4:$E1325,0)))^BG$132</f>
        <v>1428319.93783967</v>
      </c>
      <c r="BH182" s="15">
        <f>SUMIF($E$4:$E$1277,$BC182,$T$4:$T$1277)*(1+INDEX($Q$4:$Q$1277,MATCH($BC182,$E$4:$E1325,0)))^BH$132</f>
        <v>1737769.59792842</v>
      </c>
      <c r="BI182" s="15">
        <f>SUMIF($E$4:$E$1277,$BC182,$T$4:$T$1277)*(1+INDEX($Q$4:$Q$1277,MATCH($BC182,$E$4:$E1325,0)))^BI$132</f>
        <v>2114262.4250221</v>
      </c>
      <c r="BJ182" s="62">
        <f t="shared" si="73"/>
        <v>2114262.4250221</v>
      </c>
      <c r="BK182" s="63" t="str">
        <f t="shared" si="74"/>
        <v>Y</v>
      </c>
      <c r="BL182" s="15"/>
      <c r="BM182" s="2" t="str">
        <v>South Korea</v>
      </c>
      <c r="BN182" s="15">
        <f>SUMIF($F$4:$F$1277,$BM182,$T$4:$T$1277)*(1+INDEX($Q$4:$Q$1277,MATCH($BM182,$F$4:$F1325,0)))^BN$132</f>
        <v>5137571.821</v>
      </c>
      <c r="BO182" s="15">
        <f>SUMIF($F$4:$F$1277,$BM182,$T$4:$T$1277)*(1+INDEX($Q$4:$Q$1277,MATCH($BM182,$F$4:$F1325,0)))^BO$132</f>
        <v>6250641.66730811</v>
      </c>
      <c r="BP182" s="15">
        <f>SUMIF($F$4:$F$1277,$BM182,$T$4:$T$1277)*(1+INDEX($Q$4:$Q$1277,MATCH($BM182,$F$4:$F1325,0)))^BP$132</f>
        <v>7604861.32639278</v>
      </c>
      <c r="BQ182" s="15">
        <f>SUMIF($F$4:$F$1277,$BM182,$T$4:$T$1277)*(1+INDEX($Q$4:$Q$1277,MATCH($BM182,$F$4:$F1325,0)))^BQ$132</f>
        <v>9252476.60510529</v>
      </c>
      <c r="BR182" s="15">
        <f>SUMIF($F$4:$F$1277,$BM182,$T$4:$T$1277)*(1+INDEX($Q$4:$Q$1277,MATCH($BM182,$F$4:$F1325,0)))^BR$132</f>
        <v>11257052.5159895</v>
      </c>
      <c r="BS182" s="15">
        <f>SUMIF($F$4:$F$1277,$BM182,$T$4:$T$1277)*(1+INDEX($Q$4:$Q$1277,MATCH($BM182,$F$4:$F1325,0)))^BS$132</f>
        <v>13695925.6160478</v>
      </c>
      <c r="BV182" s="15" t="e">
        <f>SUMIF(#REF!,BM182,#REF!)*1000</f>
        <v>#REF!</v>
      </c>
      <c r="BW182" s="66">
        <f t="shared" si="75"/>
        <v>0</v>
      </c>
    </row>
    <row r="183" ht="15" customHeight="1" spans="1:75">
      <c r="A183" s="24" t="s">
        <v>1119</v>
      </c>
      <c r="B183" s="52" t="s">
        <v>598</v>
      </c>
      <c r="C183" s="52" t="s">
        <v>599</v>
      </c>
      <c r="D183" s="52" t="s">
        <v>929</v>
      </c>
      <c r="E183" s="10" t="s">
        <v>209</v>
      </c>
      <c r="F183" s="52" t="s">
        <v>600</v>
      </c>
      <c r="G183" s="52" t="s">
        <v>165</v>
      </c>
      <c r="H183" s="52" t="s">
        <v>245</v>
      </c>
      <c r="I183" s="52" t="s">
        <v>930</v>
      </c>
      <c r="J183" s="52" t="s">
        <v>169</v>
      </c>
      <c r="K183" s="52" t="s">
        <v>931</v>
      </c>
      <c r="L183" s="53" t="s">
        <v>295</v>
      </c>
      <c r="M183" s="13">
        <v>777</v>
      </c>
      <c r="N183" s="14">
        <f t="shared" si="65"/>
        <v>2.12876712328767</v>
      </c>
      <c r="O183" s="15">
        <v>6300</v>
      </c>
      <c r="P183" s="15">
        <f t="shared" si="76"/>
        <v>4895100</v>
      </c>
      <c r="Q183" s="16">
        <f>IFERROR(VLOOKUP(G183,SCENARIOS!$A$13:$E$18,2,0),0.025)</f>
        <v>0.025</v>
      </c>
      <c r="R183" s="57">
        <f>IFERROR(VLOOKUP(L183,INPUTS!$A$107:$B$120,2,0),0.0082)</f>
        <v>0.0089</v>
      </c>
      <c r="S183" s="52">
        <f t="shared" si="77"/>
        <v>56.07</v>
      </c>
      <c r="T183" s="15">
        <f t="shared" si="78"/>
        <v>43566.39</v>
      </c>
      <c r="U183" s="15">
        <f>T183/INPUTS!$B$7*1000</f>
        <v>54457987.5</v>
      </c>
      <c r="V183" s="15">
        <f>T183*INPUTS!$B$6</f>
        <v>137669.7924</v>
      </c>
      <c r="W183" s="54" t="s">
        <v>396</v>
      </c>
      <c r="X183" s="54" t="s">
        <v>396</v>
      </c>
      <c r="Y183" s="58">
        <f>IFERROR(VLOOKUP(E183,INPUTS!$A$44:$B$103,2,0),0)</f>
        <v>0.02</v>
      </c>
      <c r="Z183" s="15">
        <f t="shared" si="62"/>
        <v>871.3278</v>
      </c>
      <c r="AA183" s="20">
        <f>IFERROR(VLOOKUP(E183,INPUTS!$A$44:$C$103,3,0),SCENARIOS!$J$23)</f>
        <v>0.06</v>
      </c>
      <c r="AB183" s="15">
        <f t="shared" si="66"/>
        <v>2957.48228711976</v>
      </c>
      <c r="AC183" s="20">
        <f>IFERROR(VLOOKUP($E183,INPUTS!$A$44:$G$103,4,0),SCENARIOS!$K$23)</f>
        <v>0.15</v>
      </c>
      <c r="AD183" s="15">
        <f t="shared" si="67"/>
        <v>8365.29937281461</v>
      </c>
      <c r="AE183" s="20">
        <f>IFERROR(VLOOKUP($E183,INPUTS!$A$44:$G$103,5,0),SCENARIOS!$L$23)</f>
        <v>0.3</v>
      </c>
      <c r="AF183" s="15">
        <f t="shared" si="68"/>
        <v>18929.1368273825</v>
      </c>
      <c r="AG183" s="20">
        <f>IFERROR(VLOOKUP($E183,INPUTS!$A$44:$G$103,6,0),SCENARIOS!$M$23)</f>
        <v>0.4</v>
      </c>
      <c r="AH183" s="15">
        <f t="shared" si="69"/>
        <v>28555.4411592412</v>
      </c>
      <c r="AI183" s="20">
        <f>IFERROR(VLOOKUP($E183,INPUTS!$A$44:$G$103,7,0),SCENARIOS!$N$23)</f>
        <v>0.5</v>
      </c>
      <c r="AJ183" s="15">
        <f t="shared" si="70"/>
        <v>40384.8258128506</v>
      </c>
      <c r="AL183" t="str">
        <f t="shared" si="71"/>
        <v>N</v>
      </c>
      <c r="AM183" s="21">
        <f t="shared" si="72"/>
        <v>80769.6516257013</v>
      </c>
      <c r="BB183" s="2"/>
      <c r="BC183" s="2" t="str">
        <v>HEL</v>
      </c>
      <c r="BD183" s="15">
        <f>SUMIF($E$4:$E$1277,$BC183,$T$4:$T$1277)*(1+INDEX($Q$4:$Q$1277,MATCH($BC183,$E$4:$E1326,0)))^BD$132</f>
        <v>614079.62</v>
      </c>
      <c r="BE183" s="15">
        <f>SUMIF($E$4:$E$1277,$BC183,$T$4:$T$1277)*(1+INDEX($Q$4:$Q$1277,MATCH($BC183,$E$4:$E1326,0)))^BE$132</f>
        <v>694774.725436754</v>
      </c>
      <c r="BF183" s="15">
        <f>SUMIF($E$4:$E$1277,$BC183,$T$4:$T$1277)*(1+INDEX($Q$4:$Q$1277,MATCH($BC183,$E$4:$E1326,0)))^BF$132</f>
        <v>786073.830467972</v>
      </c>
      <c r="BG183" s="15">
        <f>SUMIF($E$4:$E$1277,$BC183,$T$4:$T$1277)*(1+INDEX($Q$4:$Q$1277,MATCH($BC183,$E$4:$E1326,0)))^BG$132</f>
        <v>889370.387729856</v>
      </c>
      <c r="BH183" s="15">
        <f>SUMIF($E$4:$E$1277,$BC183,$T$4:$T$1277)*(1+INDEX($Q$4:$Q$1277,MATCH($BC183,$E$4:$E1326,0)))^BH$132</f>
        <v>1006240.96097928</v>
      </c>
      <c r="BI183" s="15">
        <f>SUMIF($E$4:$E$1277,$BC183,$T$4:$T$1277)*(1+INDEX($Q$4:$Q$1277,MATCH($BC183,$E$4:$E1326,0)))^BI$132</f>
        <v>1138469.28739891</v>
      </c>
      <c r="BJ183" s="62">
        <f t="shared" si="73"/>
        <v>1138469.28739891</v>
      </c>
      <c r="BK183" s="63" t="str">
        <f t="shared" si="74"/>
        <v>Y</v>
      </c>
      <c r="BL183" s="15"/>
      <c r="BM183" s="2" t="str">
        <v>Spain</v>
      </c>
      <c r="BN183" s="15">
        <f>SUMIF($F$4:$F$1277,$BM183,$T$4:$T$1277)*(1+INDEX($Q$4:$Q$1277,MATCH($BM183,$F$4:$F1326,0)))^BN$132</f>
        <v>4108742.49</v>
      </c>
      <c r="BO183" s="15">
        <f>SUMIF($F$4:$F$1277,$BM183,$T$4:$T$1277)*(1+INDEX($Q$4:$Q$1277,MATCH($BM183,$F$4:$F1326,0)))^BO$132</f>
        <v>4648664.99783868</v>
      </c>
      <c r="BP183" s="15">
        <f>SUMIF($F$4:$F$1277,$BM183,$T$4:$T$1277)*(1+INDEX($Q$4:$Q$1277,MATCH($BM183,$F$4:$F1326,0)))^BP$132</f>
        <v>5259537.75753186</v>
      </c>
      <c r="BQ183" s="15">
        <f>SUMIF($F$4:$F$1277,$BM183,$T$4:$T$1277)*(1+INDEX($Q$4:$Q$1277,MATCH($BM183,$F$4:$F1326,0)))^BQ$132</f>
        <v>5950684.21487988</v>
      </c>
      <c r="BR183" s="15">
        <f>SUMIF($F$4:$F$1277,$BM183,$T$4:$T$1277)*(1+INDEX($Q$4:$Q$1277,MATCH($BM183,$F$4:$F1326,0)))^BR$132</f>
        <v>6732652.9930337</v>
      </c>
      <c r="BS183" s="15">
        <f>SUMIF($F$4:$F$1277,$BM183,$T$4:$T$1277)*(1+INDEX($Q$4:$Q$1277,MATCH($BM183,$F$4:$F1326,0)))^BS$132</f>
        <v>7617378.89086097</v>
      </c>
      <c r="BV183" s="15" t="e">
        <f>SUMIF(#REF!,BM183,#REF!)*1000</f>
        <v>#REF!</v>
      </c>
      <c r="BW183" s="66">
        <f t="shared" si="75"/>
        <v>0</v>
      </c>
    </row>
    <row r="184" ht="15" customHeight="1" spans="1:75">
      <c r="A184" s="6" t="s">
        <v>1120</v>
      </c>
      <c r="B184" s="52" t="s">
        <v>598</v>
      </c>
      <c r="C184" s="52" t="s">
        <v>599</v>
      </c>
      <c r="D184" s="52" t="s">
        <v>929</v>
      </c>
      <c r="E184" s="10" t="s">
        <v>209</v>
      </c>
      <c r="F184" s="52" t="s">
        <v>600</v>
      </c>
      <c r="G184" s="52" t="s">
        <v>165</v>
      </c>
      <c r="H184" s="52" t="s">
        <v>242</v>
      </c>
      <c r="I184" s="52" t="s">
        <v>421</v>
      </c>
      <c r="J184" s="52" t="s">
        <v>173</v>
      </c>
      <c r="K184" s="52" t="s">
        <v>931</v>
      </c>
      <c r="L184" s="53" t="s">
        <v>295</v>
      </c>
      <c r="M184" s="13">
        <v>259</v>
      </c>
      <c r="N184" s="14">
        <f t="shared" si="65"/>
        <v>0.70958904109589</v>
      </c>
      <c r="O184" s="15">
        <v>10200</v>
      </c>
      <c r="P184" s="15">
        <f t="shared" si="76"/>
        <v>2641800</v>
      </c>
      <c r="Q184" s="16">
        <f>IFERROR(VLOOKUP(G184,SCENARIOS!$A$13:$E$18,2,0),0.025)</f>
        <v>0.025</v>
      </c>
      <c r="R184" s="57">
        <f>IFERROR(VLOOKUP(L184,INPUTS!$A$107:$B$120,2,0),0.0082)</f>
        <v>0.0089</v>
      </c>
      <c r="S184" s="52">
        <f t="shared" si="77"/>
        <v>90.78</v>
      </c>
      <c r="T184" s="15">
        <f t="shared" si="78"/>
        <v>23512.02</v>
      </c>
      <c r="U184" s="15">
        <f>T184/INPUTS!$B$7*1000</f>
        <v>29390025</v>
      </c>
      <c r="V184" s="15">
        <f>T184*INPUTS!$B$6</f>
        <v>74297.9832</v>
      </c>
      <c r="W184" s="54" t="s">
        <v>396</v>
      </c>
      <c r="X184" s="54" t="s">
        <v>396</v>
      </c>
      <c r="Y184" s="58">
        <f>IFERROR(VLOOKUP(E184,INPUTS!$A$44:$B$103,2,0),0)</f>
        <v>0.02</v>
      </c>
      <c r="Z184" s="15">
        <f t="shared" si="62"/>
        <v>470.2404</v>
      </c>
      <c r="AA184" s="20">
        <f>IFERROR(VLOOKUP(E184,INPUTS!$A$44:$C$103,3,0),SCENARIOS!$J$23)</f>
        <v>0.06</v>
      </c>
      <c r="AB184" s="15">
        <f t="shared" si="66"/>
        <v>1596.10155177892</v>
      </c>
      <c r="AC184" s="20">
        <f>IFERROR(VLOOKUP($E184,INPUTS!$A$44:$G$103,4,0),SCENARIOS!$K$23)</f>
        <v>0.15</v>
      </c>
      <c r="AD184" s="15">
        <f t="shared" si="67"/>
        <v>4514.60601072534</v>
      </c>
      <c r="AE184" s="20">
        <f>IFERROR(VLOOKUP($E184,INPUTS!$A$44:$G$103,5,0),SCENARIOS!$L$23)</f>
        <v>0.3</v>
      </c>
      <c r="AF184" s="15">
        <f t="shared" si="68"/>
        <v>10215.7246370001</v>
      </c>
      <c r="AG184" s="20">
        <f>IFERROR(VLOOKUP($E184,INPUTS!$A$44:$G$103,6,0),SCENARIOS!$M$23)</f>
        <v>0.4</v>
      </c>
      <c r="AH184" s="15">
        <f t="shared" si="69"/>
        <v>15410.8730065746</v>
      </c>
      <c r="AI184" s="20">
        <f>IFERROR(VLOOKUP($E184,INPUTS!$A$44:$G$103,7,0),SCENARIOS!$N$23)</f>
        <v>0.5</v>
      </c>
      <c r="AJ184" s="15">
        <f t="shared" si="70"/>
        <v>21794.9853593162</v>
      </c>
      <c r="AL184" t="str">
        <f t="shared" si="71"/>
        <v>N</v>
      </c>
      <c r="AM184" s="21">
        <f t="shared" si="72"/>
        <v>43589.9707186324</v>
      </c>
      <c r="BB184" s="2"/>
      <c r="BC184" s="2" t="str">
        <v>HKG</v>
      </c>
      <c r="BD184" s="15">
        <f>SUMIF($E$4:$E$1277,$BC184,$T$4:$T$1277)*(1+INDEX($Q$4:$Q$1277,MATCH($BC184,$E$4:$E1327,0)))^BD$132</f>
        <v>4554221.2125</v>
      </c>
      <c r="BE184" s="15">
        <f>SUMIF($E$4:$E$1277,$BC184,$T$4:$T$1277)*(1+INDEX($Q$4:$Q$1277,MATCH($BC184,$E$4:$E1327,0)))^BE$132</f>
        <v>5540906.45635977</v>
      </c>
      <c r="BF184" s="15">
        <f>SUMIF($E$4:$E$1277,$BC184,$T$4:$T$1277)*(1+INDEX($Q$4:$Q$1277,MATCH($BC184,$E$4:$E1327,0)))^BF$132</f>
        <v>6741359.92205702</v>
      </c>
      <c r="BG184" s="15">
        <f>SUMIF($E$4:$E$1277,$BC184,$T$4:$T$1277)*(1+INDEX($Q$4:$Q$1277,MATCH($BC184,$E$4:$E1327,0)))^BG$132</f>
        <v>8201895.11529371</v>
      </c>
      <c r="BH184" s="15">
        <f>SUMIF($E$4:$E$1277,$BC184,$T$4:$T$1277)*(1+INDEX($Q$4:$Q$1277,MATCH($BC184,$E$4:$E1327,0)))^BH$132</f>
        <v>9978859.49720248</v>
      </c>
      <c r="BI184" s="15">
        <f>SUMIF($E$4:$E$1277,$BC184,$T$4:$T$1277)*(1+INDEX($Q$4:$Q$1277,MATCH($BC184,$E$4:$E1327,0)))^BI$132</f>
        <v>12140808.3699132</v>
      </c>
      <c r="BJ184" s="62">
        <f t="shared" si="73"/>
        <v>12140808.3699132</v>
      </c>
      <c r="BK184" s="63" t="str">
        <f t="shared" si="74"/>
        <v>Y</v>
      </c>
      <c r="BL184" s="15"/>
      <c r="BM184" s="2" t="str">
        <v>Sweden</v>
      </c>
      <c r="BN184" s="15">
        <f>SUMIF($F$4:$F$1277,$BM184,$T$4:$T$1277)*(1+INDEX($Q$4:$Q$1277,MATCH($BM184,$F$4:$F1327,0)))^BN$132</f>
        <v>570619.875</v>
      </c>
      <c r="BO184" s="15">
        <f>SUMIF($F$4:$F$1277,$BM184,$T$4:$T$1277)*(1+INDEX($Q$4:$Q$1277,MATCH($BM184,$F$4:$F1327,0)))^BO$132</f>
        <v>645604.013013622</v>
      </c>
      <c r="BP184" s="15">
        <f>SUMIF($F$4:$F$1277,$BM184,$T$4:$T$1277)*(1+INDEX($Q$4:$Q$1277,MATCH($BM184,$F$4:$F1327,0)))^BP$132</f>
        <v>730441.682598757</v>
      </c>
      <c r="BQ184" s="15">
        <f>SUMIF($F$4:$F$1277,$BM184,$T$4:$T$1277)*(1+INDEX($Q$4:$Q$1277,MATCH($BM184,$F$4:$F1327,0)))^BQ$132</f>
        <v>826427.718729881</v>
      </c>
      <c r="BR184" s="15">
        <f>SUMIF($F$4:$F$1277,$BM184,$T$4:$T$1277)*(1+INDEX($Q$4:$Q$1277,MATCH($BM184,$F$4:$F1327,0)))^BR$132</f>
        <v>935027.10833145</v>
      </c>
      <c r="BS184" s="15">
        <f>SUMIF($F$4:$F$1277,$BM184,$T$4:$T$1277)*(1+INDEX($Q$4:$Q$1277,MATCH($BM184,$F$4:$F1327,0)))^BS$132</f>
        <v>1057897.34964157</v>
      </c>
      <c r="BV184" s="15" t="e">
        <f>SUMIF(#REF!,BM184,#REF!)*1000</f>
        <v>#REF!</v>
      </c>
      <c r="BW184" s="66">
        <f t="shared" si="75"/>
        <v>0</v>
      </c>
    </row>
    <row r="185" ht="15" customHeight="1" spans="1:75">
      <c r="A185" s="24" t="s">
        <v>1121</v>
      </c>
      <c r="B185" s="52" t="s">
        <v>598</v>
      </c>
      <c r="C185" s="52" t="s">
        <v>599</v>
      </c>
      <c r="D185" s="52" t="s">
        <v>929</v>
      </c>
      <c r="E185" s="10" t="s">
        <v>209</v>
      </c>
      <c r="F185" s="52" t="s">
        <v>600</v>
      </c>
      <c r="G185" s="52" t="s">
        <v>165</v>
      </c>
      <c r="H185" s="52" t="s">
        <v>234</v>
      </c>
      <c r="I185" s="52" t="s">
        <v>424</v>
      </c>
      <c r="J185" s="52" t="s">
        <v>173</v>
      </c>
      <c r="K185" s="52" t="s">
        <v>931</v>
      </c>
      <c r="L185" s="53" t="s">
        <v>295</v>
      </c>
      <c r="M185" s="13">
        <v>259</v>
      </c>
      <c r="N185" s="14">
        <f t="shared" si="65"/>
        <v>0.70958904109589</v>
      </c>
      <c r="O185" s="15">
        <v>9700</v>
      </c>
      <c r="P185" s="15">
        <f t="shared" si="76"/>
        <v>2512300</v>
      </c>
      <c r="Q185" s="16">
        <f>IFERROR(VLOOKUP(G185,SCENARIOS!$A$13:$E$18,2,0),0.025)</f>
        <v>0.025</v>
      </c>
      <c r="R185" s="57">
        <f>IFERROR(VLOOKUP(L185,INPUTS!$A$107:$B$120,2,0),0.0082)</f>
        <v>0.0089</v>
      </c>
      <c r="S185" s="52">
        <f t="shared" si="77"/>
        <v>86.33</v>
      </c>
      <c r="T185" s="15">
        <f t="shared" si="78"/>
        <v>22359.47</v>
      </c>
      <c r="U185" s="15">
        <f>T185/INPUTS!$B$7*1000</f>
        <v>27949337.5</v>
      </c>
      <c r="V185" s="15">
        <f>T185*INPUTS!$B$6</f>
        <v>70655.9252</v>
      </c>
      <c r="W185" s="54" t="s">
        <v>396</v>
      </c>
      <c r="X185" s="54" t="s">
        <v>396</v>
      </c>
      <c r="Y185" s="58">
        <f>IFERROR(VLOOKUP(E185,INPUTS!$A$44:$B$103,2,0),0)</f>
        <v>0.02</v>
      </c>
      <c r="Z185" s="15">
        <f t="shared" si="62"/>
        <v>447.1894</v>
      </c>
      <c r="AA185" s="20">
        <f>IFERROR(VLOOKUP(E185,INPUTS!$A$44:$C$103,3,0),SCENARIOS!$J$23)</f>
        <v>0.06</v>
      </c>
      <c r="AB185" s="15">
        <f t="shared" si="66"/>
        <v>1517.86127963289</v>
      </c>
      <c r="AC185" s="20">
        <f>IFERROR(VLOOKUP($E185,INPUTS!$A$44:$G$103,4,0),SCENARIOS!$K$23)</f>
        <v>0.15</v>
      </c>
      <c r="AD185" s="15">
        <f t="shared" si="67"/>
        <v>4293.30179451332</v>
      </c>
      <c r="AE185" s="20">
        <f>IFERROR(VLOOKUP($E185,INPUTS!$A$44:$G$103,5,0),SCENARIOS!$L$23)</f>
        <v>0.3</v>
      </c>
      <c r="AF185" s="15">
        <f t="shared" si="68"/>
        <v>9714.95382146085</v>
      </c>
      <c r="AG185" s="20">
        <f>IFERROR(VLOOKUP($E185,INPUTS!$A$44:$G$103,6,0),SCENARIOS!$M$23)</f>
        <v>0.4</v>
      </c>
      <c r="AH185" s="15">
        <f t="shared" si="69"/>
        <v>14655.438055272</v>
      </c>
      <c r="AI185" s="20">
        <f>IFERROR(VLOOKUP($E185,INPUTS!$A$44:$G$103,7,0),SCENARIOS!$N$23)</f>
        <v>0.5</v>
      </c>
      <c r="AJ185" s="15">
        <f t="shared" si="70"/>
        <v>20726.6037240556</v>
      </c>
      <c r="AL185" t="str">
        <f t="shared" si="71"/>
        <v>N</v>
      </c>
      <c r="AM185" s="21">
        <f t="shared" si="72"/>
        <v>41453.2074481112</v>
      </c>
      <c r="BB185" s="2"/>
      <c r="BC185" s="2" t="str">
        <v>HND</v>
      </c>
      <c r="BD185" s="15">
        <f>SUMIF($E$4:$E$1277,$BC185,$T$4:$T$1277)*(1+INDEX($Q$4:$Q$1277,MATCH($BC185,$E$4:$E1328,0)))^BD$132</f>
        <v>418915.421</v>
      </c>
      <c r="BE185" s="15">
        <f>SUMIF($E$4:$E$1277,$BC185,$T$4:$T$1277)*(1+INDEX($Q$4:$Q$1277,MATCH($BC185,$E$4:$E1328,0)))^BE$132</f>
        <v>509674.662819768</v>
      </c>
      <c r="BF185" s="15">
        <f>SUMIF($E$4:$E$1277,$BC185,$T$4:$T$1277)*(1+INDEX($Q$4:$Q$1277,MATCH($BC185,$E$4:$E1328,0)))^BF$132</f>
        <v>620097.157799412</v>
      </c>
      <c r="BG185" s="15">
        <f>SUMIF($E$4:$E$1277,$BC185,$T$4:$T$1277)*(1+INDEX($Q$4:$Q$1277,MATCH($BC185,$E$4:$E1328,0)))^BG$132</f>
        <v>754443.006806646</v>
      </c>
      <c r="BH185" s="15">
        <f>SUMIF($E$4:$E$1277,$BC185,$T$4:$T$1277)*(1+INDEX($Q$4:$Q$1277,MATCH($BC185,$E$4:$E1328,0)))^BH$132</f>
        <v>917895.273926689</v>
      </c>
      <c r="BI185" s="15">
        <f>SUMIF($E$4:$E$1277,$BC185,$T$4:$T$1277)*(1+INDEX($Q$4:$Q$1277,MATCH($BC185,$E$4:$E1328,0)))^BI$132</f>
        <v>1116759.94912215</v>
      </c>
      <c r="BJ185" s="62">
        <f t="shared" si="73"/>
        <v>1116759.94912215</v>
      </c>
      <c r="BK185" s="63" t="str">
        <f t="shared" si="74"/>
        <v>Y</v>
      </c>
      <c r="BL185" s="15"/>
      <c r="BM185" s="2" t="str">
        <v>Switzerland</v>
      </c>
      <c r="BN185" s="15">
        <f>SUMIF($F$4:$F$1277,$BM185,$T$4:$T$1277)*(1+INDEX($Q$4:$Q$1277,MATCH($BM185,$F$4:$F1328,0)))^BN$132</f>
        <v>1628938.88</v>
      </c>
      <c r="BO185" s="15">
        <f>SUMIF($F$4:$F$1277,$BM185,$T$4:$T$1277)*(1+INDEX($Q$4:$Q$1277,MATCH($BM185,$F$4:$F1328,0)))^BO$132</f>
        <v>1842994.82712886</v>
      </c>
      <c r="BP185" s="15">
        <f>SUMIF($F$4:$F$1277,$BM185,$T$4:$T$1277)*(1+INDEX($Q$4:$Q$1277,MATCH($BM185,$F$4:$F1328,0)))^BP$132</f>
        <v>2085179.48372852</v>
      </c>
      <c r="BQ185" s="15">
        <f>SUMIF($F$4:$F$1277,$BM185,$T$4:$T$1277)*(1+INDEX($Q$4:$Q$1277,MATCH($BM185,$F$4:$F1328,0)))^BQ$132</f>
        <v>2359189.19324149</v>
      </c>
      <c r="BR185" s="15">
        <f>SUMIF($F$4:$F$1277,$BM185,$T$4:$T$1277)*(1+INDEX($Q$4:$Q$1277,MATCH($BM185,$F$4:$F1328,0)))^BR$132</f>
        <v>2669206.02899622</v>
      </c>
      <c r="BS185" s="15">
        <f>SUMIF($F$4:$F$1277,$BM185,$T$4:$T$1277)*(1+INDEX($Q$4:$Q$1277,MATCH($BM185,$F$4:$F1328,0)))^BS$132</f>
        <v>3019961.6231035</v>
      </c>
      <c r="BV185" s="15" t="e">
        <f>SUMIF(#REF!,BM185,#REF!)*1000</f>
        <v>#REF!</v>
      </c>
      <c r="BW185" s="66">
        <f t="shared" si="75"/>
        <v>0</v>
      </c>
    </row>
    <row r="186" ht="15" customHeight="1" spans="1:75">
      <c r="A186" s="6" t="s">
        <v>1122</v>
      </c>
      <c r="B186" s="52" t="s">
        <v>601</v>
      </c>
      <c r="C186" s="52" t="s">
        <v>602</v>
      </c>
      <c r="D186" s="52" t="s">
        <v>929</v>
      </c>
      <c r="E186" s="10" t="s">
        <v>210</v>
      </c>
      <c r="F186" s="52" t="s">
        <v>603</v>
      </c>
      <c r="G186" s="52" t="s">
        <v>165</v>
      </c>
      <c r="H186" s="52" t="s">
        <v>245</v>
      </c>
      <c r="I186" s="52" t="s">
        <v>930</v>
      </c>
      <c r="J186" s="52" t="s">
        <v>169</v>
      </c>
      <c r="K186" s="52" t="s">
        <v>931</v>
      </c>
      <c r="L186" s="53" t="s">
        <v>295</v>
      </c>
      <c r="M186" s="13">
        <v>310</v>
      </c>
      <c r="N186" s="14">
        <f t="shared" si="65"/>
        <v>0.849315068493151</v>
      </c>
      <c r="O186" s="15">
        <v>6900</v>
      </c>
      <c r="P186" s="15">
        <f t="shared" si="76"/>
        <v>2139000</v>
      </c>
      <c r="Q186" s="16">
        <f>IFERROR(VLOOKUP(G186,SCENARIOS!$A$13:$E$18,2,0),0.025)</f>
        <v>0.025</v>
      </c>
      <c r="R186" s="57">
        <f>IFERROR(VLOOKUP(L186,INPUTS!$A$107:$B$120,2,0),0.0082)</f>
        <v>0.0089</v>
      </c>
      <c r="S186" s="52">
        <f t="shared" si="77"/>
        <v>61.41</v>
      </c>
      <c r="T186" s="15">
        <f t="shared" si="78"/>
        <v>19037.1</v>
      </c>
      <c r="U186" s="15">
        <f>T186/INPUTS!$B$7*1000</f>
        <v>23796375</v>
      </c>
      <c r="V186" s="15">
        <f>T186*INPUTS!$B$6</f>
        <v>60157.236</v>
      </c>
      <c r="W186" s="54" t="s">
        <v>396</v>
      </c>
      <c r="X186" s="54" t="s">
        <v>396</v>
      </c>
      <c r="Y186" s="58">
        <f>IFERROR(VLOOKUP(E186,INPUTS!$A$44:$B$103,2,0),0)</f>
        <v>0.02</v>
      </c>
      <c r="Z186" s="15">
        <f t="shared" si="62"/>
        <v>380.742</v>
      </c>
      <c r="AA186" s="20">
        <f>IFERROR(VLOOKUP(E186,INPUTS!$A$44:$C$103,3,0),SCENARIOS!$J$23)</f>
        <v>0.06</v>
      </c>
      <c r="AB186" s="15">
        <f t="shared" si="66"/>
        <v>1292.32387737721</v>
      </c>
      <c r="AC186" s="20">
        <f>IFERROR(VLOOKUP($E186,INPUTS!$A$44:$G$103,4,0),SCENARIOS!$K$23)</f>
        <v>0.15</v>
      </c>
      <c r="AD186" s="15">
        <f t="shared" si="67"/>
        <v>3655.36462144807</v>
      </c>
      <c r="AE186" s="20">
        <f>IFERROR(VLOOKUP($E186,INPUTS!$A$44:$G$103,5,0),SCENARIOS!$L$23)</f>
        <v>0.3</v>
      </c>
      <c r="AF186" s="15">
        <f t="shared" si="68"/>
        <v>8271.41910763235</v>
      </c>
      <c r="AG186" s="20">
        <f>IFERROR(VLOOKUP($E186,INPUTS!$A$44:$G$103,6,0),SCENARIOS!$M$23)</f>
        <v>0.4</v>
      </c>
      <c r="AH186" s="15">
        <f t="shared" si="69"/>
        <v>12477.8020141809</v>
      </c>
      <c r="AI186" s="20">
        <f>IFERROR(VLOOKUP($E186,INPUTS!$A$44:$G$103,7,0),SCENARIOS!$N$23)</f>
        <v>0.5</v>
      </c>
      <c r="AJ186" s="15">
        <f t="shared" si="70"/>
        <v>17646.8595970843</v>
      </c>
      <c r="AL186" t="str">
        <f t="shared" si="71"/>
        <v>N</v>
      </c>
      <c r="AM186" s="21">
        <f t="shared" si="72"/>
        <v>35293.7191941687</v>
      </c>
      <c r="BB186" s="2"/>
      <c r="BC186" s="2" t="str">
        <v>HNL</v>
      </c>
      <c r="BD186" s="15">
        <f>SUMIF($E$4:$E$1277,$BC186,$T$4:$T$1277)*(1+INDEX($Q$4:$Q$1277,MATCH($BC186,$E$4:$E1329,0)))^BD$132</f>
        <v>359205.264</v>
      </c>
      <c r="BE186" s="15">
        <f>SUMIF($E$4:$E$1277,$BC186,$T$4:$T$1277)*(1+INDEX($Q$4:$Q$1277,MATCH($BC186,$E$4:$E1329,0)))^BE$132</f>
        <v>396591.636390788</v>
      </c>
      <c r="BF186" s="15">
        <f>SUMIF($E$4:$E$1277,$BC186,$T$4:$T$1277)*(1+INDEX($Q$4:$Q$1277,MATCH($BC186,$E$4:$E1329,0)))^BF$132</f>
        <v>437869.212448744</v>
      </c>
      <c r="BG186" s="15">
        <f>SUMIF($E$4:$E$1277,$BC186,$T$4:$T$1277)*(1+INDEX($Q$4:$Q$1277,MATCH($BC186,$E$4:$E1329,0)))^BG$132</f>
        <v>483442.99177696</v>
      </c>
      <c r="BH186" s="15">
        <f>SUMIF($E$4:$E$1277,$BC186,$T$4:$T$1277)*(1+INDEX($Q$4:$Q$1277,MATCH($BC186,$E$4:$E1329,0)))^BH$132</f>
        <v>533760.126662517</v>
      </c>
      <c r="BI186" s="15">
        <f>SUMIF($E$4:$E$1277,$BC186,$T$4:$T$1277)*(1+INDEX($Q$4:$Q$1277,MATCH($BC186,$E$4:$E1329,0)))^BI$132</f>
        <v>589314.309361686</v>
      </c>
      <c r="BJ186" s="62">
        <f t="shared" si="73"/>
        <v>589314.309361686</v>
      </c>
      <c r="BK186" s="63" t="str">
        <f t="shared" si="74"/>
        <v>Y</v>
      </c>
      <c r="BL186" s="15"/>
      <c r="BM186" s="2" t="str">
        <v>Taiwan</v>
      </c>
      <c r="BN186" s="15">
        <f>SUMIF($F$4:$F$1277,$BM186,$T$4:$T$1277)*(1+INDEX($Q$4:$Q$1277,MATCH($BM186,$F$4:$F1329,0)))^BN$132</f>
        <v>2905017.115</v>
      </c>
      <c r="BO186" s="15">
        <f>SUMIF($F$4:$F$1277,$BM186,$T$4:$T$1277)*(1+INDEX($Q$4:$Q$1277,MATCH($BM186,$F$4:$F1329,0)))^BO$132</f>
        <v>3534397.50448643</v>
      </c>
      <c r="BP186" s="15">
        <f>SUMIF($F$4:$F$1277,$BM186,$T$4:$T$1277)*(1+INDEX($Q$4:$Q$1277,MATCH($BM186,$F$4:$F1329,0)))^BP$132</f>
        <v>4300134.98206873</v>
      </c>
      <c r="BQ186" s="15">
        <f>SUMIF($F$4:$F$1277,$BM186,$T$4:$T$1277)*(1+INDEX($Q$4:$Q$1277,MATCH($BM186,$F$4:$F1329,0)))^BQ$132</f>
        <v>5231771.70664569</v>
      </c>
      <c r="BR186" s="15">
        <f>SUMIF($F$4:$F$1277,$BM186,$T$4:$T$1277)*(1+INDEX($Q$4:$Q$1277,MATCH($BM186,$F$4:$F1329,0)))^BR$132</f>
        <v>6365250.23158468</v>
      </c>
      <c r="BS186" s="15">
        <f>SUMIF($F$4:$F$1277,$BM186,$T$4:$T$1277)*(1+INDEX($Q$4:$Q$1277,MATCH($BM186,$F$4:$F1329,0)))^BS$132</f>
        <v>7744300.16875978</v>
      </c>
      <c r="BV186" s="15" t="e">
        <f>SUMIF(#REF!,BM186,#REF!)*1000</f>
        <v>#REF!</v>
      </c>
      <c r="BW186" s="66">
        <f t="shared" si="75"/>
        <v>0</v>
      </c>
    </row>
    <row r="187" ht="15" customHeight="1" spans="1:75">
      <c r="A187" s="24" t="s">
        <v>1123</v>
      </c>
      <c r="B187" s="52" t="s">
        <v>601</v>
      </c>
      <c r="C187" s="52" t="s">
        <v>602</v>
      </c>
      <c r="D187" s="52" t="s">
        <v>929</v>
      </c>
      <c r="E187" s="10" t="s">
        <v>210</v>
      </c>
      <c r="F187" s="52" t="s">
        <v>603</v>
      </c>
      <c r="G187" s="52" t="s">
        <v>165</v>
      </c>
      <c r="H187" s="52" t="s">
        <v>545</v>
      </c>
      <c r="I187" s="52" t="s">
        <v>544</v>
      </c>
      <c r="J187" s="52" t="s">
        <v>173</v>
      </c>
      <c r="K187" s="52" t="s">
        <v>931</v>
      </c>
      <c r="L187" s="53" t="s">
        <v>295</v>
      </c>
      <c r="M187" s="13">
        <v>310</v>
      </c>
      <c r="N187" s="14">
        <f t="shared" si="65"/>
        <v>0.849315068493151</v>
      </c>
      <c r="O187" s="15">
        <v>8600</v>
      </c>
      <c r="P187" s="15">
        <f t="shared" si="76"/>
        <v>2666000</v>
      </c>
      <c r="Q187" s="16">
        <f>IFERROR(VLOOKUP(G187,SCENARIOS!$A$13:$E$18,2,0),0.025)</f>
        <v>0.025</v>
      </c>
      <c r="R187" s="57">
        <f>IFERROR(VLOOKUP(L187,INPUTS!$A$107:$B$120,2,0),0.0082)</f>
        <v>0.0089</v>
      </c>
      <c r="S187" s="52">
        <f t="shared" si="77"/>
        <v>76.54</v>
      </c>
      <c r="T187" s="15">
        <f t="shared" si="78"/>
        <v>23727.4</v>
      </c>
      <c r="U187" s="15">
        <f>T187/INPUTS!$B$7*1000</f>
        <v>29659250</v>
      </c>
      <c r="V187" s="15">
        <f>T187*INPUTS!$B$6</f>
        <v>74978.584</v>
      </c>
      <c r="W187" s="54" t="s">
        <v>396</v>
      </c>
      <c r="X187" s="54" t="s">
        <v>396</v>
      </c>
      <c r="Y187" s="58">
        <f>IFERROR(VLOOKUP(E187,INPUTS!$A$44:$B$103,2,0),0)</f>
        <v>0.02</v>
      </c>
      <c r="Z187" s="15">
        <f t="shared" si="62"/>
        <v>474.548</v>
      </c>
      <c r="AA187" s="20">
        <f>IFERROR(VLOOKUP(E187,INPUTS!$A$44:$C$103,3,0),SCENARIOS!$J$23)</f>
        <v>0.06</v>
      </c>
      <c r="AB187" s="15">
        <f t="shared" si="66"/>
        <v>1610.72251383246</v>
      </c>
      <c r="AC187" s="20">
        <f>IFERROR(VLOOKUP($E187,INPUTS!$A$44:$G$103,4,0),SCENARIOS!$K$23)</f>
        <v>0.15</v>
      </c>
      <c r="AD187" s="15">
        <f t="shared" si="67"/>
        <v>4555.9617020947</v>
      </c>
      <c r="AE187" s="20">
        <f>IFERROR(VLOOKUP($E187,INPUTS!$A$44:$G$103,5,0),SCENARIOS!$L$23)</f>
        <v>0.3</v>
      </c>
      <c r="AF187" s="15">
        <f t="shared" si="68"/>
        <v>10309.3049747302</v>
      </c>
      <c r="AG187" s="20">
        <f>IFERROR(VLOOKUP($E187,INPUTS!$A$44:$G$103,6,0),SCENARIOS!$M$23)</f>
        <v>0.4</v>
      </c>
      <c r="AH187" s="15">
        <f t="shared" si="69"/>
        <v>15552.0430901385</v>
      </c>
      <c r="AI187" s="20">
        <f>IFERROR(VLOOKUP($E187,INPUTS!$A$44:$G$103,7,0),SCENARIOS!$N$23)</f>
        <v>0.5</v>
      </c>
      <c r="AJ187" s="15">
        <f t="shared" si="70"/>
        <v>21994.6365992645</v>
      </c>
      <c r="AL187" t="str">
        <f t="shared" si="71"/>
        <v>N</v>
      </c>
      <c r="AM187" s="21">
        <f t="shared" si="72"/>
        <v>43989.2731985291</v>
      </c>
      <c r="BB187" s="2"/>
      <c r="BC187" s="2" t="str">
        <v>IAH</v>
      </c>
      <c r="BD187" s="15">
        <f>SUMIF($E$4:$E$1277,$BC187,$T$4:$T$1277)*(1+INDEX($Q$4:$Q$1277,MATCH($BC187,$E$4:$E1330,0)))^BD$132</f>
        <v>619367.682</v>
      </c>
      <c r="BE187" s="15">
        <f>SUMIF($E$4:$E$1277,$BC187,$T$4:$T$1277)*(1+INDEX($Q$4:$Q$1277,MATCH($BC187,$E$4:$E1330,0)))^BE$132</f>
        <v>683831.967818682</v>
      </c>
      <c r="BF187" s="15">
        <f>SUMIF($E$4:$E$1277,$BC187,$T$4:$T$1277)*(1+INDEX($Q$4:$Q$1277,MATCH($BC187,$E$4:$E1330,0)))^BF$132</f>
        <v>755005.748283087</v>
      </c>
      <c r="BG187" s="15">
        <f>SUMIF($E$4:$E$1277,$BC187,$T$4:$T$1277)*(1+INDEX($Q$4:$Q$1277,MATCH($BC187,$E$4:$E1330,0)))^BG$132</f>
        <v>833587.352985008</v>
      </c>
      <c r="BH187" s="15">
        <f>SUMIF($E$4:$E$1277,$BC187,$T$4:$T$1277)*(1+INDEX($Q$4:$Q$1277,MATCH($BC187,$E$4:$E1330,0)))^BH$132</f>
        <v>920347.79422105</v>
      </c>
      <c r="BI187" s="15">
        <f>SUMIF($E$4:$E$1277,$BC187,$T$4:$T$1277)*(1+INDEX($Q$4:$Q$1277,MATCH($BC187,$E$4:$E1330,0)))^BI$132</f>
        <v>1016138.33186692</v>
      </c>
      <c r="BJ187" s="62">
        <f t="shared" si="73"/>
        <v>1016138.33186692</v>
      </c>
      <c r="BK187" s="63" t="str">
        <f t="shared" si="74"/>
        <v>Y</v>
      </c>
      <c r="BL187" s="15"/>
      <c r="BM187" s="2" t="str">
        <v>Thailand</v>
      </c>
      <c r="BN187" s="15">
        <f>SUMIF($F$4:$F$1277,$BM187,$T$4:$T$1277)*(1+INDEX($Q$4:$Q$1277,MATCH($BM187,$F$4:$F1330,0)))^BN$132</f>
        <v>3036648.7715</v>
      </c>
      <c r="BO187" s="15">
        <f>SUMIF($F$4:$F$1277,$BM187,$T$4:$T$1277)*(1+INDEX($Q$4:$Q$1277,MATCH($BM187,$F$4:$F1330,0)))^BO$132</f>
        <v>3694547.54141487</v>
      </c>
      <c r="BP187" s="15">
        <f>SUMIF($F$4:$F$1277,$BM187,$T$4:$T$1277)*(1+INDEX($Q$4:$Q$1277,MATCH($BM187,$F$4:$F1330,0)))^BP$132</f>
        <v>4494981.98931719</v>
      </c>
      <c r="BQ187" s="15">
        <f>SUMIF($F$4:$F$1277,$BM187,$T$4:$T$1277)*(1+INDEX($Q$4:$Q$1277,MATCH($BM187,$F$4:$F1330,0)))^BQ$132</f>
        <v>5468832.88353848</v>
      </c>
      <c r="BR187" s="15">
        <f>SUMIF($F$4:$F$1277,$BM187,$T$4:$T$1277)*(1+INDEX($Q$4:$Q$1277,MATCH($BM187,$F$4:$F1330,0)))^BR$132</f>
        <v>6653671.40049766</v>
      </c>
      <c r="BS187" s="15">
        <f>SUMIF($F$4:$F$1277,$BM187,$T$4:$T$1277)*(1+INDEX($Q$4:$Q$1277,MATCH($BM187,$F$4:$F1330,0)))^BS$132</f>
        <v>8095208.62103135</v>
      </c>
      <c r="BV187" s="15" t="e">
        <f>SUMIF(#REF!,BM187,#REF!)*1000</f>
        <v>#REF!</v>
      </c>
      <c r="BW187" s="66">
        <f t="shared" si="75"/>
        <v>0</v>
      </c>
    </row>
    <row r="188" ht="15" customHeight="1" spans="1:75">
      <c r="A188" s="6" t="s">
        <v>1124</v>
      </c>
      <c r="B188" s="52" t="s">
        <v>601</v>
      </c>
      <c r="C188" s="52" t="s">
        <v>602</v>
      </c>
      <c r="D188" s="52" t="s">
        <v>929</v>
      </c>
      <c r="E188" s="10" t="s">
        <v>210</v>
      </c>
      <c r="F188" s="52" t="s">
        <v>603</v>
      </c>
      <c r="G188" s="52" t="s">
        <v>165</v>
      </c>
      <c r="H188" s="52" t="s">
        <v>234</v>
      </c>
      <c r="I188" s="52" t="s">
        <v>424</v>
      </c>
      <c r="J188" s="52" t="s">
        <v>173</v>
      </c>
      <c r="K188" s="52" t="s">
        <v>931</v>
      </c>
      <c r="L188" s="53" t="s">
        <v>295</v>
      </c>
      <c r="M188" s="13">
        <v>155</v>
      </c>
      <c r="N188" s="14">
        <f t="shared" si="65"/>
        <v>0.424657534246575</v>
      </c>
      <c r="O188" s="15">
        <v>9400</v>
      </c>
      <c r="P188" s="15">
        <f t="shared" si="76"/>
        <v>1457000</v>
      </c>
      <c r="Q188" s="16">
        <f>IFERROR(VLOOKUP(G188,SCENARIOS!$A$13:$E$18,2,0),0.025)</f>
        <v>0.025</v>
      </c>
      <c r="R188" s="57">
        <f>IFERROR(VLOOKUP(L188,INPUTS!$A$107:$B$120,2,0),0.0082)</f>
        <v>0.0089</v>
      </c>
      <c r="S188" s="52">
        <f t="shared" si="77"/>
        <v>83.66</v>
      </c>
      <c r="T188" s="15">
        <f t="shared" si="78"/>
        <v>12967.3</v>
      </c>
      <c r="U188" s="15">
        <f>T188/INPUTS!$B$7*1000</f>
        <v>16209125</v>
      </c>
      <c r="V188" s="15">
        <f>T188*INPUTS!$B$6</f>
        <v>40976.668</v>
      </c>
      <c r="W188" s="54" t="s">
        <v>396</v>
      </c>
      <c r="X188" s="54" t="s">
        <v>396</v>
      </c>
      <c r="Y188" s="58">
        <f>IFERROR(VLOOKUP(E188,INPUTS!$A$44:$B$103,2,0),0)</f>
        <v>0.02</v>
      </c>
      <c r="Z188" s="15">
        <f t="shared" si="62"/>
        <v>259.346</v>
      </c>
      <c r="AA188" s="20">
        <f>IFERROR(VLOOKUP(E188,INPUTS!$A$44:$C$103,3,0),SCENARIOS!$J$23)</f>
        <v>0.06</v>
      </c>
      <c r="AB188" s="15">
        <f t="shared" si="66"/>
        <v>880.278583140996</v>
      </c>
      <c r="AC188" s="20">
        <f>IFERROR(VLOOKUP($E188,INPUTS!$A$44:$G$103,4,0),SCENARIOS!$K$23)</f>
        <v>0.15</v>
      </c>
      <c r="AD188" s="15">
        <f t="shared" si="67"/>
        <v>2489.88604649361</v>
      </c>
      <c r="AE188" s="20">
        <f>IFERROR(VLOOKUP($E188,INPUTS!$A$44:$G$103,5,0),SCENARIOS!$L$23)</f>
        <v>0.3</v>
      </c>
      <c r="AF188" s="15">
        <f t="shared" si="68"/>
        <v>5634.15504432928</v>
      </c>
      <c r="AG188" s="20">
        <f>IFERROR(VLOOKUP($E188,INPUTS!$A$44:$G$103,6,0),SCENARIOS!$M$23)</f>
        <v>0.4</v>
      </c>
      <c r="AH188" s="15">
        <f t="shared" si="69"/>
        <v>8499.37238647106</v>
      </c>
      <c r="AI188" s="20">
        <f>IFERROR(VLOOKUP($E188,INPUTS!$A$44:$G$103,7,0),SCENARIOS!$N$23)</f>
        <v>0.5</v>
      </c>
      <c r="AJ188" s="15">
        <f t="shared" si="70"/>
        <v>12020.3246530864</v>
      </c>
      <c r="AL188" t="str">
        <f t="shared" si="71"/>
        <v>N</v>
      </c>
      <c r="AM188" s="21">
        <f t="shared" si="72"/>
        <v>24040.6493061729</v>
      </c>
      <c r="BB188" s="2"/>
      <c r="BC188" s="2" t="str">
        <v>ICN</v>
      </c>
      <c r="BD188" s="15">
        <f>SUMIF($E$4:$E$1277,$BC188,$T$4:$T$1277)*(1+INDEX($Q$4:$Q$1277,MATCH($BC188,$E$4:$E1331,0)))^BD$132</f>
        <v>5137571.821</v>
      </c>
      <c r="BE188" s="15">
        <f>SUMIF($E$4:$E$1277,$BC188,$T$4:$T$1277)*(1+INDEX($Q$4:$Q$1277,MATCH($BC188,$E$4:$E1331,0)))^BE$132</f>
        <v>6250641.66730811</v>
      </c>
      <c r="BF188" s="15">
        <f>SUMIF($E$4:$E$1277,$BC188,$T$4:$T$1277)*(1+INDEX($Q$4:$Q$1277,MATCH($BC188,$E$4:$E1331,0)))^BF$132</f>
        <v>7604861.32639278</v>
      </c>
      <c r="BG188" s="15">
        <f>SUMIF($E$4:$E$1277,$BC188,$T$4:$T$1277)*(1+INDEX($Q$4:$Q$1277,MATCH($BC188,$E$4:$E1331,0)))^BG$132</f>
        <v>9252476.60510529</v>
      </c>
      <c r="BH188" s="15">
        <f>SUMIF($E$4:$E$1277,$BC188,$T$4:$T$1277)*(1+INDEX($Q$4:$Q$1277,MATCH($BC188,$E$4:$E1331,0)))^BH$132</f>
        <v>11257052.5159895</v>
      </c>
      <c r="BI188" s="15">
        <f>SUMIF($E$4:$E$1277,$BC188,$T$4:$T$1277)*(1+INDEX($Q$4:$Q$1277,MATCH($BC188,$E$4:$E1331,0)))^BI$132</f>
        <v>13695925.6160478</v>
      </c>
      <c r="BJ188" s="62">
        <f t="shared" si="73"/>
        <v>13695925.6160478</v>
      </c>
      <c r="BK188" s="63" t="str">
        <f t="shared" si="74"/>
        <v>Y</v>
      </c>
      <c r="BL188" s="15"/>
      <c r="BM188" s="2" t="str">
        <v>Turkey</v>
      </c>
      <c r="BN188" s="15">
        <f>SUMIF($F$4:$F$1277,$BM188,$T$4:$T$1277)*(1+INDEX($Q$4:$Q$1277,MATCH($BM188,$F$4:$F1331,0)))^BN$132</f>
        <v>4402541.376</v>
      </c>
      <c r="BO188" s="15">
        <f>SUMIF($F$4:$F$1277,$BM188,$T$4:$T$1277)*(1+INDEX($Q$4:$Q$1277,MATCH($BM188,$F$4:$F1331,0)))^BO$132</f>
        <v>5103752.07822985</v>
      </c>
      <c r="BP188" s="15">
        <f>SUMIF($F$4:$F$1277,$BM188,$T$4:$T$1277)*(1+INDEX($Q$4:$Q$1277,MATCH($BM188,$F$4:$F1331,0)))^BP$132</f>
        <v>5916647.46594661</v>
      </c>
      <c r="BQ188" s="15">
        <f>SUMIF($F$4:$F$1277,$BM188,$T$4:$T$1277)*(1+INDEX($Q$4:$Q$1277,MATCH($BM188,$F$4:$F1331,0)))^BQ$132</f>
        <v>6859016.01404469</v>
      </c>
      <c r="BR188" s="15">
        <f>SUMIF($F$4:$F$1277,$BM188,$T$4:$T$1277)*(1+INDEX($Q$4:$Q$1277,MATCH($BM188,$F$4:$F1331,0)))^BR$132</f>
        <v>7951479.44029054</v>
      </c>
      <c r="BS188" s="15">
        <f>SUMIF($F$4:$F$1277,$BM188,$T$4:$T$1277)*(1+INDEX($Q$4:$Q$1277,MATCH($BM188,$F$4:$F1331,0)))^BS$132</f>
        <v>9217943.96745829</v>
      </c>
      <c r="BV188" s="15" t="e">
        <f>SUMIF(#REF!,BM188,#REF!)*1000</f>
        <v>#REF!</v>
      </c>
      <c r="BW188" s="66">
        <f t="shared" si="75"/>
        <v>0</v>
      </c>
    </row>
    <row r="189" ht="15" customHeight="1" spans="1:75">
      <c r="A189" s="24" t="s">
        <v>1125</v>
      </c>
      <c r="B189" s="52" t="s">
        <v>604</v>
      </c>
      <c r="C189" s="52" t="s">
        <v>605</v>
      </c>
      <c r="D189" s="52" t="s">
        <v>929</v>
      </c>
      <c r="E189" s="10" t="s">
        <v>213</v>
      </c>
      <c r="F189" s="52" t="s">
        <v>606</v>
      </c>
      <c r="G189" s="52" t="s">
        <v>165</v>
      </c>
      <c r="H189" s="52" t="s">
        <v>245</v>
      </c>
      <c r="I189" s="52" t="s">
        <v>930</v>
      </c>
      <c r="J189" s="52" t="s">
        <v>169</v>
      </c>
      <c r="K189" s="52" t="s">
        <v>931</v>
      </c>
      <c r="L189" s="53" t="s">
        <v>288</v>
      </c>
      <c r="M189" s="13">
        <v>670</v>
      </c>
      <c r="N189" s="14">
        <f t="shared" si="65"/>
        <v>1.83561643835616</v>
      </c>
      <c r="O189" s="15">
        <v>5400</v>
      </c>
      <c r="P189" s="15">
        <f t="shared" si="76"/>
        <v>3618000</v>
      </c>
      <c r="Q189" s="16">
        <f>IFERROR(VLOOKUP(G189,SCENARIOS!$A$13:$E$18,2,0),0.025)</f>
        <v>0.025</v>
      </c>
      <c r="R189" s="57">
        <f>IFERROR(VLOOKUP(L189,INPUTS!$A$107:$B$120,2,0),0.0082)</f>
        <v>0.0085</v>
      </c>
      <c r="S189" s="52">
        <f t="shared" si="77"/>
        <v>45.9</v>
      </c>
      <c r="T189" s="15">
        <f t="shared" si="78"/>
        <v>30753</v>
      </c>
      <c r="U189" s="15">
        <f>T189/INPUTS!$B$7*1000</f>
        <v>38441250</v>
      </c>
      <c r="V189" s="15">
        <f>T189*INPUTS!$B$6</f>
        <v>97179.48</v>
      </c>
      <c r="W189" s="54" t="s">
        <v>396</v>
      </c>
      <c r="X189" s="54" t="s">
        <v>396</v>
      </c>
      <c r="Y189" s="58">
        <f>IFERROR(VLOOKUP(E189,INPUTS!$A$44:$B$103,2,0),0)</f>
        <v>0.02</v>
      </c>
      <c r="Z189" s="15">
        <f t="shared" si="62"/>
        <v>615.06</v>
      </c>
      <c r="AA189" s="20">
        <f>IFERROR(VLOOKUP(E189,INPUTS!$A$44:$C$103,3,0),SCENARIOS!$J$23)</f>
        <v>0.06</v>
      </c>
      <c r="AB189" s="15">
        <f t="shared" si="66"/>
        <v>2087.65180626152</v>
      </c>
      <c r="AC189" s="20">
        <f>IFERROR(VLOOKUP($E189,INPUTS!$A$44:$G$103,4,0),SCENARIOS!$K$23)</f>
        <v>0.15</v>
      </c>
      <c r="AD189" s="15">
        <f t="shared" si="67"/>
        <v>5904.96599815059</v>
      </c>
      <c r="AE189" s="20">
        <f>IFERROR(VLOOKUP($E189,INPUTS!$A$44:$G$103,5,0),SCENARIOS!$L$23)</f>
        <v>0.3</v>
      </c>
      <c r="AF189" s="15">
        <f t="shared" si="68"/>
        <v>13361.8540542949</v>
      </c>
      <c r="AG189" s="20">
        <f>IFERROR(VLOOKUP($E189,INPUTS!$A$44:$G$103,6,0),SCENARIOS!$M$23)</f>
        <v>0.4</v>
      </c>
      <c r="AH189" s="15">
        <f t="shared" si="69"/>
        <v>20156.9485553002</v>
      </c>
      <c r="AI189" s="20">
        <f>IFERROR(VLOOKUP($E189,INPUTS!$A$44:$G$103,7,0),SCENARIOS!$N$23)</f>
        <v>0.5</v>
      </c>
      <c r="AJ189" s="15">
        <f t="shared" si="70"/>
        <v>28507.1714278506</v>
      </c>
      <c r="AL189" t="str">
        <f t="shared" si="71"/>
        <v>N</v>
      </c>
      <c r="AM189" s="21">
        <f t="shared" si="72"/>
        <v>57014.3428557012</v>
      </c>
      <c r="BB189" s="2"/>
      <c r="BC189" s="2" t="str">
        <v>IND</v>
      </c>
      <c r="BD189" s="15">
        <f>SUMIF($E$4:$E$1277,$BC189,$T$4:$T$1277)*(1+INDEX($Q$4:$Q$1277,MATCH($BC189,$E$4:$E1332,0)))^BD$132</f>
        <v>82853.948</v>
      </c>
      <c r="BE189" s="15">
        <f>SUMIF($E$4:$E$1277,$BC189,$T$4:$T$1277)*(1+INDEX($Q$4:$Q$1277,MATCH($BC189,$E$4:$E1332,0)))^BE$132</f>
        <v>91477.453456131</v>
      </c>
      <c r="BF189" s="15">
        <f>SUMIF($E$4:$E$1277,$BC189,$T$4:$T$1277)*(1+INDEX($Q$4:$Q$1277,MATCH($BC189,$E$4:$E1332,0)))^BF$132</f>
        <v>100998.500286536</v>
      </c>
      <c r="BG189" s="15">
        <f>SUMIF($E$4:$E$1277,$BC189,$T$4:$T$1277)*(1+INDEX($Q$4:$Q$1277,MATCH($BC189,$E$4:$E1332,0)))^BG$132</f>
        <v>111510.505318354</v>
      </c>
      <c r="BH189" s="15">
        <f>SUMIF($E$4:$E$1277,$BC189,$T$4:$T$1277)*(1+INDEX($Q$4:$Q$1277,MATCH($BC189,$E$4:$E1332,0)))^BH$132</f>
        <v>123116.608277126</v>
      </c>
      <c r="BI189" s="15">
        <f>SUMIF($E$4:$E$1277,$BC189,$T$4:$T$1277)*(1+INDEX($Q$4:$Q$1277,MATCH($BC189,$E$4:$E1332,0)))^BI$132</f>
        <v>135930.683753869</v>
      </c>
      <c r="BJ189" s="62">
        <f t="shared" si="73"/>
        <v>135930.683753869</v>
      </c>
      <c r="BK189" s="63" t="str">
        <f t="shared" si="74"/>
        <v>Y</v>
      </c>
      <c r="BL189" s="15"/>
      <c r="BM189" s="2" t="str">
        <v>UAE</v>
      </c>
      <c r="BN189" s="15">
        <f>SUMIF($F$4:$F$1277,$BM189,$T$4:$T$1277)*(1+INDEX($Q$4:$Q$1277,MATCH($BM189,$F$4:$F1332,0)))^BN$132</f>
        <v>9343962.355</v>
      </c>
      <c r="BO189" s="15">
        <f>SUMIF($F$4:$F$1277,$BM189,$T$4:$T$1277)*(1+INDEX($Q$4:$Q$1277,MATCH($BM189,$F$4:$F1332,0)))^BO$132</f>
        <v>11644277.1129117</v>
      </c>
      <c r="BP189" s="15">
        <f>SUMIF($F$4:$F$1277,$BM189,$T$4:$T$1277)*(1+INDEX($Q$4:$Q$1277,MATCH($BM189,$F$4:$F1332,0)))^BP$132</f>
        <v>14510887.8151383</v>
      </c>
      <c r="BQ189" s="15">
        <f>SUMIF($F$4:$F$1277,$BM189,$T$4:$T$1277)*(1+INDEX($Q$4:$Q$1277,MATCH($BM189,$F$4:$F1332,0)))^BQ$132</f>
        <v>18083206.2945362</v>
      </c>
      <c r="BR189" s="15">
        <f>SUMIF($F$4:$F$1277,$BM189,$T$4:$T$1277)*(1+INDEX($Q$4:$Q$1277,MATCH($BM189,$F$4:$F1332,0)))^BR$132</f>
        <v>22534965.0591062</v>
      </c>
      <c r="BS189" s="15">
        <f>SUMIF($F$4:$F$1277,$BM189,$T$4:$T$1277)*(1+INDEX($Q$4:$Q$1277,MATCH($BM189,$F$4:$F1332,0)))^BS$132</f>
        <v>28082666.4223025</v>
      </c>
      <c r="BV189" s="15" t="e">
        <f>SUMIF(#REF!,BM189,#REF!)*1000</f>
        <v>#REF!</v>
      </c>
      <c r="BW189" s="66">
        <f t="shared" si="75"/>
        <v>0</v>
      </c>
    </row>
    <row r="190" ht="15" customHeight="1" spans="1:75">
      <c r="A190" s="6" t="s">
        <v>1126</v>
      </c>
      <c r="B190" s="52" t="s">
        <v>604</v>
      </c>
      <c r="C190" s="52" t="s">
        <v>605</v>
      </c>
      <c r="D190" s="52" t="s">
        <v>929</v>
      </c>
      <c r="E190" s="10" t="s">
        <v>213</v>
      </c>
      <c r="F190" s="52" t="s">
        <v>606</v>
      </c>
      <c r="G190" s="52" t="s">
        <v>165</v>
      </c>
      <c r="H190" s="52" t="s">
        <v>452</v>
      </c>
      <c r="I190" s="52" t="s">
        <v>451</v>
      </c>
      <c r="J190" s="52" t="s">
        <v>181</v>
      </c>
      <c r="K190" s="52" t="s">
        <v>931</v>
      </c>
      <c r="L190" s="53" t="s">
        <v>288</v>
      </c>
      <c r="M190" s="13">
        <v>447</v>
      </c>
      <c r="N190" s="14">
        <f t="shared" si="65"/>
        <v>1.22465753424658</v>
      </c>
      <c r="O190" s="15">
        <v>7600</v>
      </c>
      <c r="P190" s="15">
        <f t="shared" si="76"/>
        <v>3397200</v>
      </c>
      <c r="Q190" s="16">
        <f>IFERROR(VLOOKUP(G190,SCENARIOS!$A$13:$E$18,2,0),0.025)</f>
        <v>0.025</v>
      </c>
      <c r="R190" s="57">
        <f>IFERROR(VLOOKUP(L190,INPUTS!$A$107:$B$120,2,0),0.0082)</f>
        <v>0.0085</v>
      </c>
      <c r="S190" s="52">
        <f t="shared" si="77"/>
        <v>64.6</v>
      </c>
      <c r="T190" s="15">
        <f t="shared" si="78"/>
        <v>28876.2</v>
      </c>
      <c r="U190" s="15">
        <f>T190/INPUTS!$B$7*1000</f>
        <v>36095250</v>
      </c>
      <c r="V190" s="15">
        <f>T190*INPUTS!$B$6</f>
        <v>91248.792</v>
      </c>
      <c r="W190" s="54" t="s">
        <v>396</v>
      </c>
      <c r="X190" s="54" t="s">
        <v>396</v>
      </c>
      <c r="Y190" s="58">
        <f>IFERROR(VLOOKUP(E190,INPUTS!$A$44:$B$103,2,0),0)</f>
        <v>0.02</v>
      </c>
      <c r="Z190" s="15">
        <f t="shared" si="62"/>
        <v>577.524</v>
      </c>
      <c r="AA190" s="20">
        <f>IFERROR(VLOOKUP(E190,INPUTS!$A$44:$C$103,3,0),SCENARIOS!$J$23)</f>
        <v>0.06</v>
      </c>
      <c r="AB190" s="15">
        <f t="shared" si="66"/>
        <v>1960.24619022434</v>
      </c>
      <c r="AC190" s="20">
        <f>IFERROR(VLOOKUP($E190,INPUTS!$A$44:$G$103,4,0),SCENARIOS!$K$23)</f>
        <v>0.15</v>
      </c>
      <c r="AD190" s="15">
        <f t="shared" si="67"/>
        <v>5544.59659726843</v>
      </c>
      <c r="AE190" s="20">
        <f>IFERROR(VLOOKUP($E190,INPUTS!$A$44:$G$103,5,0),SCENARIOS!$L$23)</f>
        <v>0.3</v>
      </c>
      <c r="AF190" s="15">
        <f t="shared" si="68"/>
        <v>12546.4042546298</v>
      </c>
      <c r="AG190" s="20">
        <f>IFERROR(VLOOKUP($E190,INPUTS!$A$44:$G$103,6,0),SCENARIOS!$M$23)</f>
        <v>0.4</v>
      </c>
      <c r="AH190" s="15">
        <f t="shared" si="69"/>
        <v>18926.8064212454</v>
      </c>
      <c r="AI190" s="20">
        <f>IFERROR(VLOOKUP($E190,INPUTS!$A$44:$G$103,7,0),SCENARIOS!$N$23)</f>
        <v>0.5</v>
      </c>
      <c r="AJ190" s="15">
        <f t="shared" si="70"/>
        <v>26767.4302859851</v>
      </c>
      <c r="AL190" t="str">
        <f t="shared" si="71"/>
        <v>N</v>
      </c>
      <c r="AM190" s="21">
        <f t="shared" si="72"/>
        <v>53534.8605719702</v>
      </c>
      <c r="BB190" s="2"/>
      <c r="BC190" s="2" t="str">
        <v>IST</v>
      </c>
      <c r="BD190" s="15">
        <f>SUMIF($E$4:$E$1277,$BC190,$T$4:$T$1277)*(1+INDEX($Q$4:$Q$1277,MATCH($BC190,$E$4:$E1333,0)))^BD$132</f>
        <v>1919052.576</v>
      </c>
      <c r="BE190" s="15">
        <f>SUMIF($E$4:$E$1277,$BC190,$T$4:$T$1277)*(1+INDEX($Q$4:$Q$1277,MATCH($BC190,$E$4:$E1333,0)))^BE$132</f>
        <v>2224707.89857543</v>
      </c>
      <c r="BF190" s="15">
        <f>SUMIF($E$4:$E$1277,$BC190,$T$4:$T$1277)*(1+INDEX($Q$4:$Q$1277,MATCH($BC190,$E$4:$E1333,0)))^BF$132</f>
        <v>2579046.18970893</v>
      </c>
      <c r="BG190" s="15">
        <f>SUMIF($E$4:$E$1277,$BC190,$T$4:$T$1277)*(1+INDEX($Q$4:$Q$1277,MATCH($BC190,$E$4:$E1333,0)))^BG$132</f>
        <v>2989821.38415176</v>
      </c>
      <c r="BH190" s="15">
        <f>SUMIF($E$4:$E$1277,$BC190,$T$4:$T$1277)*(1+INDEX($Q$4:$Q$1277,MATCH($BC190,$E$4:$E1333,0)))^BH$132</f>
        <v>3466022.41743488</v>
      </c>
      <c r="BI190" s="64">
        <f>SUMIF($E$4:$E$1277,$BC190,$T$4:$T$1277)*(1+INDEX($Q$4:$Q$1277,MATCH($BC190,$E$4:$E1333,0)))^BI$132</f>
        <v>4018069.92947487</v>
      </c>
      <c r="BJ190" s="65">
        <f t="shared" si="73"/>
        <v>4018069.92947487</v>
      </c>
      <c r="BK190" s="63" t="str">
        <f t="shared" si="74"/>
        <v>Y</v>
      </c>
      <c r="BL190" s="15"/>
      <c r="BM190" s="2" t="str">
        <v>United Kingdom</v>
      </c>
      <c r="BN190" s="15">
        <f>SUMIF($F$4:$F$1277,$BM190,$T$4:$T$1277)*(1+INDEX($Q$4:$Q$1277,MATCH($BM190,$F$4:$F1333,0)))^BN$132</f>
        <v>10421846.2495</v>
      </c>
      <c r="BO190" s="15">
        <f>SUMIF($F$4:$F$1277,$BM190,$T$4:$T$1277)*(1+INDEX($Q$4:$Q$1277,MATCH($BM190,$F$4:$F1333,0)))^BO$132</f>
        <v>11791362.4401677</v>
      </c>
      <c r="BP190" s="15">
        <f>SUMIF($F$4:$F$1277,$BM190,$T$4:$T$1277)*(1+INDEX($Q$4:$Q$1277,MATCH($BM190,$F$4:$F1333,0)))^BP$132</f>
        <v>13340844.3059757</v>
      </c>
      <c r="BQ190" s="15">
        <f>SUMIF($F$4:$F$1277,$BM190,$T$4:$T$1277)*(1+INDEX($Q$4:$Q$1277,MATCH($BM190,$F$4:$F1333,0)))^BQ$132</f>
        <v>15093940.8146761</v>
      </c>
      <c r="BR190" s="15">
        <f>SUMIF($F$4:$F$1277,$BM190,$T$4:$T$1277)*(1+INDEX($Q$4:$Q$1277,MATCH($BM190,$F$4:$F1333,0)))^BR$132</f>
        <v>17077408.6026095</v>
      </c>
      <c r="BS190" s="15">
        <f>SUMIF($F$4:$F$1277,$BM190,$T$4:$T$1277)*(1+INDEX($Q$4:$Q$1277,MATCH($BM190,$F$4:$F1333,0)))^BS$132</f>
        <v>19321520.3478814</v>
      </c>
      <c r="BV190" s="15" t="e">
        <f>SUMIF(#REF!,BM190,#REF!)*1000</f>
        <v>#REF!</v>
      </c>
      <c r="BW190" s="66">
        <f t="shared" si="75"/>
        <v>0</v>
      </c>
    </row>
    <row r="191" ht="15" customHeight="1" spans="1:75">
      <c r="A191" s="24" t="s">
        <v>1127</v>
      </c>
      <c r="B191" s="52" t="s">
        <v>604</v>
      </c>
      <c r="C191" s="52" t="s">
        <v>605</v>
      </c>
      <c r="D191" s="52" t="s">
        <v>929</v>
      </c>
      <c r="E191" s="10" t="s">
        <v>213</v>
      </c>
      <c r="F191" s="52" t="s">
        <v>606</v>
      </c>
      <c r="G191" s="52" t="s">
        <v>165</v>
      </c>
      <c r="H191" s="52" t="s">
        <v>251</v>
      </c>
      <c r="I191" s="52" t="s">
        <v>930</v>
      </c>
      <c r="J191" s="52" t="s">
        <v>169</v>
      </c>
      <c r="K191" s="52" t="s">
        <v>931</v>
      </c>
      <c r="L191" s="53" t="s">
        <v>288</v>
      </c>
      <c r="M191" s="13">
        <v>447</v>
      </c>
      <c r="N191" s="14">
        <f t="shared" si="65"/>
        <v>1.22465753424658</v>
      </c>
      <c r="O191" s="15">
        <v>7200</v>
      </c>
      <c r="P191" s="15">
        <f t="shared" si="76"/>
        <v>3218400</v>
      </c>
      <c r="Q191" s="16">
        <f>IFERROR(VLOOKUP(G191,SCENARIOS!$A$13:$E$18,2,0),0.025)</f>
        <v>0.025</v>
      </c>
      <c r="R191" s="57">
        <f>IFERROR(VLOOKUP(L191,INPUTS!$A$107:$B$120,2,0),0.0082)</f>
        <v>0.0085</v>
      </c>
      <c r="S191" s="52">
        <f t="shared" si="77"/>
        <v>61.2</v>
      </c>
      <c r="T191" s="15">
        <f t="shared" si="78"/>
        <v>27356.4</v>
      </c>
      <c r="U191" s="15">
        <f>T191/INPUTS!$B$7*1000</f>
        <v>34195500</v>
      </c>
      <c r="V191" s="15">
        <f>T191*INPUTS!$B$6</f>
        <v>86446.224</v>
      </c>
      <c r="W191" s="54" t="s">
        <v>396</v>
      </c>
      <c r="X191" s="54" t="s">
        <v>396</v>
      </c>
      <c r="Y191" s="58">
        <f>IFERROR(VLOOKUP(E191,INPUTS!$A$44:$B$103,2,0),0)</f>
        <v>0.02</v>
      </c>
      <c r="Z191" s="15">
        <f t="shared" si="62"/>
        <v>547.128</v>
      </c>
      <c r="AA191" s="20">
        <f>IFERROR(VLOOKUP(E191,INPUTS!$A$44:$C$103,3,0),SCENARIOS!$J$23)</f>
        <v>0.06</v>
      </c>
      <c r="AB191" s="15">
        <f t="shared" si="66"/>
        <v>1857.07533810726</v>
      </c>
      <c r="AC191" s="20">
        <f>IFERROR(VLOOKUP($E191,INPUTS!$A$44:$G$103,4,0),SCENARIOS!$K$23)</f>
        <v>0.15</v>
      </c>
      <c r="AD191" s="15">
        <f t="shared" si="67"/>
        <v>5252.77572372798</v>
      </c>
      <c r="AE191" s="20">
        <f>IFERROR(VLOOKUP($E191,INPUTS!$A$44:$G$103,5,0),SCENARIOS!$L$23)</f>
        <v>0.3</v>
      </c>
      <c r="AF191" s="15">
        <f t="shared" si="68"/>
        <v>11886.0671885967</v>
      </c>
      <c r="AG191" s="20">
        <f>IFERROR(VLOOKUP($E191,INPUTS!$A$44:$G$103,6,0),SCENARIOS!$M$23)</f>
        <v>0.4</v>
      </c>
      <c r="AH191" s="15">
        <f t="shared" si="69"/>
        <v>17930.6587148641</v>
      </c>
      <c r="AI191" s="20">
        <f>IFERROR(VLOOKUP($E191,INPUTS!$A$44:$G$103,7,0),SCENARIOS!$N$23)</f>
        <v>0.5</v>
      </c>
      <c r="AJ191" s="15">
        <f t="shared" si="70"/>
        <v>25358.6181656701</v>
      </c>
      <c r="AL191" t="str">
        <f t="shared" si="71"/>
        <v>N</v>
      </c>
      <c r="AM191" s="21">
        <f t="shared" si="72"/>
        <v>50717.2363313402</v>
      </c>
      <c r="BB191" s="2"/>
      <c r="BC191" s="2" t="str">
        <v>JED</v>
      </c>
      <c r="BD191" s="15">
        <f>SUMIF($E$4:$E$1277,$BC191,$T$4:$T$1277)*(1+INDEX($Q$4:$Q$1277,MATCH($BC191,$E$4:$E1334,0)))^BD$132</f>
        <v>268993.326</v>
      </c>
      <c r="BE191" s="15">
        <f>SUMIF($E$4:$E$1277,$BC191,$T$4:$T$1277)*(1+INDEX($Q$4:$Q$1277,MATCH($BC191,$E$4:$E1334,0)))^BE$132</f>
        <v>335214.624210439</v>
      </c>
      <c r="BF191" s="15">
        <f>SUMIF($E$4:$E$1277,$BC191,$T$4:$T$1277)*(1+INDEX($Q$4:$Q$1277,MATCH($BC191,$E$4:$E1334,0)))^BF$132</f>
        <v>417738.409928228</v>
      </c>
      <c r="BG191" s="15">
        <f>SUMIF($E$4:$E$1277,$BC191,$T$4:$T$1277)*(1+INDEX($Q$4:$Q$1277,MATCH($BC191,$E$4:$E1334,0)))^BG$132</f>
        <v>520578.061116495</v>
      </c>
      <c r="BH191" s="15">
        <f>SUMIF($E$4:$E$1277,$BC191,$T$4:$T$1277)*(1+INDEX($Q$4:$Q$1277,MATCH($BC191,$E$4:$E1334,0)))^BH$132</f>
        <v>648734.97690186</v>
      </c>
      <c r="BI191" s="15">
        <f>SUMIF($E$4:$E$1277,$BC191,$T$4:$T$1277)*(1+INDEX($Q$4:$Q$1277,MATCH($BC191,$E$4:$E1334,0)))^BI$132</f>
        <v>808441.810538914</v>
      </c>
      <c r="BJ191" s="62">
        <f t="shared" si="73"/>
        <v>808441.810538914</v>
      </c>
      <c r="BK191" s="63" t="str">
        <f t="shared" si="74"/>
        <v>Y</v>
      </c>
      <c r="BL191" s="15"/>
      <c r="BM191" s="2" t="str">
        <v>United States</v>
      </c>
      <c r="BN191" s="15">
        <f>SUMIF($F$4:$F$1277,$BM191,$T$4:$T$1277)*(1+INDEX($Q$4:$Q$1277,MATCH($BM191,$F$4:$F1334,0)))^BN$132</f>
        <v>22604858.216</v>
      </c>
      <c r="BO191" s="15">
        <f>SUMIF($F$4:$F$1277,$BM191,$T$4:$T$1277)*(1+INDEX($Q$4:$Q$1277,MATCH($BM191,$F$4:$F1334,0)))^BO$132</f>
        <v>24957590.0153434</v>
      </c>
      <c r="BP191" s="15">
        <f>SUMIF($F$4:$F$1277,$BM191,$T$4:$T$1277)*(1+INDEX($Q$4:$Q$1277,MATCH($BM191,$F$4:$F1334,0)))^BP$132</f>
        <v>27555196.0300766</v>
      </c>
      <c r="BQ191" s="15">
        <f>SUMIF($F$4:$F$1277,$BM191,$T$4:$T$1277)*(1+INDEX($Q$4:$Q$1277,MATCH($BM191,$F$4:$F1334,0)))^BQ$132</f>
        <v>30423162.9652205</v>
      </c>
      <c r="BR191" s="15">
        <f>SUMIF($F$4:$F$1277,$BM191,$T$4:$T$1277)*(1+INDEX($Q$4:$Q$1277,MATCH($BM191,$F$4:$F1334,0)))^BR$132</f>
        <v>33589630.2025251</v>
      </c>
      <c r="BS191" s="15">
        <f>SUMIF($F$4:$F$1277,$BM191,$T$4:$T$1277)*(1+INDEX($Q$4:$Q$1277,MATCH($BM191,$F$4:$F1334,0)))^BS$132</f>
        <v>37085665.8931949</v>
      </c>
      <c r="BV191" s="15" t="e">
        <f>SUMIF(#REF!,BM191,#REF!)*1000</f>
        <v>#REF!</v>
      </c>
      <c r="BW191" s="66">
        <f t="shared" si="75"/>
        <v>0</v>
      </c>
    </row>
    <row r="192" ht="15" customHeight="1" spans="1:75">
      <c r="A192" s="6" t="s">
        <v>1128</v>
      </c>
      <c r="B192" s="52" t="s">
        <v>607</v>
      </c>
      <c r="C192" s="52" t="s">
        <v>608</v>
      </c>
      <c r="D192" s="52" t="s">
        <v>929</v>
      </c>
      <c r="E192" s="10" t="s">
        <v>207</v>
      </c>
      <c r="F192" s="52" t="s">
        <v>609</v>
      </c>
      <c r="G192" s="52" t="s">
        <v>165</v>
      </c>
      <c r="H192" s="52" t="s">
        <v>245</v>
      </c>
      <c r="I192" s="52" t="s">
        <v>930</v>
      </c>
      <c r="J192" s="52" t="s">
        <v>169</v>
      </c>
      <c r="K192" s="52" t="s">
        <v>931</v>
      </c>
      <c r="L192" s="53" t="s">
        <v>288</v>
      </c>
      <c r="M192" s="13">
        <v>428</v>
      </c>
      <c r="N192" s="14">
        <f t="shared" si="65"/>
        <v>1.17260273972603</v>
      </c>
      <c r="O192" s="15">
        <v>6900</v>
      </c>
      <c r="P192" s="15">
        <f t="shared" si="76"/>
        <v>2953200</v>
      </c>
      <c r="Q192" s="16">
        <f>IFERROR(VLOOKUP(G192,SCENARIOS!$A$13:$E$18,2,0),0.025)</f>
        <v>0.025</v>
      </c>
      <c r="R192" s="57">
        <f>IFERROR(VLOOKUP(L192,INPUTS!$A$107:$B$120,2,0),0.0082)</f>
        <v>0.0085</v>
      </c>
      <c r="S192" s="52">
        <f t="shared" si="77"/>
        <v>58.65</v>
      </c>
      <c r="T192" s="15">
        <f t="shared" si="78"/>
        <v>25102.2</v>
      </c>
      <c r="U192" s="15">
        <f>T192/INPUTS!$B$7*1000</f>
        <v>31377750</v>
      </c>
      <c r="V192" s="15">
        <f>T192*INPUTS!$B$6</f>
        <v>79322.952</v>
      </c>
      <c r="W192" s="54" t="s">
        <v>396</v>
      </c>
      <c r="X192" s="54" t="s">
        <v>396</v>
      </c>
      <c r="Y192" s="58">
        <f>IFERROR(VLOOKUP(E192,INPUTS!$A$44:$B$103,2,0),0)</f>
        <v>0.02</v>
      </c>
      <c r="Z192" s="15">
        <f t="shared" si="62"/>
        <v>502.044</v>
      </c>
      <c r="AA192" s="20">
        <f>IFERROR(VLOOKUP(E192,INPUTS!$A$44:$C$103,3,0),SCENARIOS!$J$23)</f>
        <v>0.06</v>
      </c>
      <c r="AB192" s="15">
        <f t="shared" si="66"/>
        <v>1704.05011449738</v>
      </c>
      <c r="AC192" s="20">
        <f>IFERROR(VLOOKUP($E192,INPUTS!$A$44:$G$103,4,0),SCENARIOS!$K$23)</f>
        <v>0.15</v>
      </c>
      <c r="AD192" s="15">
        <f t="shared" si="67"/>
        <v>4819.94073679887</v>
      </c>
      <c r="AE192" s="20">
        <f>IFERROR(VLOOKUP($E192,INPUTS!$A$44:$G$103,5,0),SCENARIOS!$L$23)</f>
        <v>0.3</v>
      </c>
      <c r="AF192" s="15">
        <f t="shared" si="68"/>
        <v>10906.6410705207</v>
      </c>
      <c r="AG192" s="20">
        <f>IFERROR(VLOOKUP($E192,INPUTS!$A$44:$G$103,6,0),SCENARIOS!$M$23)</f>
        <v>0.4</v>
      </c>
      <c r="AH192" s="15">
        <f t="shared" si="69"/>
        <v>16453.151042983</v>
      </c>
      <c r="AI192" s="20">
        <f>IFERROR(VLOOKUP($E192,INPUTS!$A$44:$G$103,7,0),SCENARIOS!$N$23)</f>
        <v>0.5</v>
      </c>
      <c r="AJ192" s="15">
        <f t="shared" si="70"/>
        <v>23269.0377724512</v>
      </c>
      <c r="AL192" t="str">
        <f t="shared" si="71"/>
        <v>Y</v>
      </c>
      <c r="AM192" s="21">
        <f t="shared" si="72"/>
        <v>46538.0755449024</v>
      </c>
      <c r="BB192" s="2"/>
      <c r="BC192" s="2" t="str">
        <v>JFK</v>
      </c>
      <c r="BD192" s="15">
        <f>SUMIF($E$4:$E$1277,$BC192,$T$4:$T$1277)*(1+INDEX($Q$4:$Q$1277,MATCH($BC192,$E$4:$E1335,0)))^BD$132</f>
        <v>1986607.233</v>
      </c>
      <c r="BE192" s="15">
        <f>SUMIF($E$4:$E$1277,$BC192,$T$4:$T$1277)*(1+INDEX($Q$4:$Q$1277,MATCH($BC192,$E$4:$E1335,0)))^BE$132</f>
        <v>2193374.90945357</v>
      </c>
      <c r="BF192" s="15">
        <f>SUMIF($E$4:$E$1277,$BC192,$T$4:$T$1277)*(1+INDEX($Q$4:$Q$1277,MATCH($BC192,$E$4:$E1335,0)))^BF$132</f>
        <v>2421663.13174822</v>
      </c>
      <c r="BG192" s="15">
        <f>SUMIF($E$4:$E$1277,$BC192,$T$4:$T$1277)*(1+INDEX($Q$4:$Q$1277,MATCH($BC192,$E$4:$E1335,0)))^BG$132</f>
        <v>2673711.77558041</v>
      </c>
      <c r="BH192" s="15">
        <f>SUMIF($E$4:$E$1277,$BC192,$T$4:$T$1277)*(1+INDEX($Q$4:$Q$1277,MATCH($BC192,$E$4:$E1335,0)))^BH$132</f>
        <v>2951993.84470811</v>
      </c>
      <c r="BI192" s="15">
        <f>SUMIF($E$4:$E$1277,$BC192,$T$4:$T$1277)*(1+INDEX($Q$4:$Q$1277,MATCH($BC192,$E$4:$E1335,0)))^BI$132</f>
        <v>3259239.73510679</v>
      </c>
      <c r="BJ192" s="62">
        <f t="shared" si="73"/>
        <v>3259239.73510679</v>
      </c>
      <c r="BK192" s="63" t="str">
        <f t="shared" si="74"/>
        <v>Y</v>
      </c>
      <c r="BL192" s="15"/>
      <c r="BM192" s="2" t="str">
        <v>Vietnam</v>
      </c>
      <c r="BN192" s="15">
        <f>SUMIF($F$4:$F$1277,$BM192,$T$4:$T$1277)*(1+INDEX($Q$4:$Q$1277,MATCH($BM192,$F$4:$F1335,0)))^BN$132</f>
        <v>1481170.8965</v>
      </c>
      <c r="BO192" s="15">
        <f>SUMIF($F$4:$F$1277,$BM192,$T$4:$T$1277)*(1+INDEX($Q$4:$Q$1277,MATCH($BM192,$F$4:$F1335,0)))^BO$132</f>
        <v>1802070.87017714</v>
      </c>
      <c r="BP192" s="15">
        <f>SUMIF($F$4:$F$1277,$BM192,$T$4:$T$1277)*(1+INDEX($Q$4:$Q$1277,MATCH($BM192,$F$4:$F1335,0)))^BP$132</f>
        <v>2192494.75453151</v>
      </c>
      <c r="BQ192" s="15">
        <f>SUMIF($F$4:$F$1277,$BM192,$T$4:$T$1277)*(1+INDEX($Q$4:$Q$1277,MATCH($BM192,$F$4:$F1335,0)))^BQ$132</f>
        <v>2667505.10659753</v>
      </c>
      <c r="BR192" s="15">
        <f>SUMIF($F$4:$F$1277,$BM192,$T$4:$T$1277)*(1+INDEX($Q$4:$Q$1277,MATCH($BM192,$F$4:$F1335,0)))^BR$132</f>
        <v>3245427.83010871</v>
      </c>
      <c r="BS192" s="15">
        <f>SUMIF($F$4:$F$1277,$BM192,$T$4:$T$1277)*(1+INDEX($Q$4:$Q$1277,MATCH($BM192,$F$4:$F1335,0)))^BS$132</f>
        <v>3948559.1890315</v>
      </c>
      <c r="BV192" s="15" t="e">
        <f>SUMIF(#REF!,BM192,#REF!)*1000</f>
        <v>#REF!</v>
      </c>
      <c r="BW192" s="66">
        <f t="shared" si="75"/>
        <v>0</v>
      </c>
    </row>
    <row r="193" ht="15" customHeight="1" spans="1:75">
      <c r="A193" s="24" t="s">
        <v>1129</v>
      </c>
      <c r="B193" s="52" t="s">
        <v>607</v>
      </c>
      <c r="C193" s="52" t="s">
        <v>608</v>
      </c>
      <c r="D193" s="52" t="s">
        <v>929</v>
      </c>
      <c r="E193" s="10" t="s">
        <v>207</v>
      </c>
      <c r="F193" s="52" t="s">
        <v>609</v>
      </c>
      <c r="G193" s="52" t="s">
        <v>165</v>
      </c>
      <c r="H193" s="52" t="s">
        <v>248</v>
      </c>
      <c r="I193" s="52" t="s">
        <v>930</v>
      </c>
      <c r="J193" s="52" t="s">
        <v>169</v>
      </c>
      <c r="K193" s="52" t="s">
        <v>931</v>
      </c>
      <c r="L193" s="53" t="s">
        <v>293</v>
      </c>
      <c r="M193" s="13">
        <v>214</v>
      </c>
      <c r="N193" s="14">
        <f t="shared" si="65"/>
        <v>0.586301369863014</v>
      </c>
      <c r="O193" s="15">
        <v>9800</v>
      </c>
      <c r="P193" s="15">
        <f t="shared" si="76"/>
        <v>2097200</v>
      </c>
      <c r="Q193" s="16">
        <f>IFERROR(VLOOKUP(G193,SCENARIOS!$A$13:$E$18,2,0),0.025)</f>
        <v>0.025</v>
      </c>
      <c r="R193" s="57">
        <f>IFERROR(VLOOKUP(L193,INPUTS!$A$107:$B$120,2,0),0.0082)</f>
        <v>0.0079</v>
      </c>
      <c r="S193" s="52">
        <f t="shared" si="77"/>
        <v>77.42</v>
      </c>
      <c r="T193" s="15">
        <f t="shared" si="78"/>
        <v>16567.88</v>
      </c>
      <c r="U193" s="15">
        <f>T193/INPUTS!$B$7*1000</f>
        <v>20709850</v>
      </c>
      <c r="V193" s="15">
        <f>T193*INPUTS!$B$6</f>
        <v>52354.5008</v>
      </c>
      <c r="W193" s="54" t="s">
        <v>396</v>
      </c>
      <c r="X193" s="54" t="s">
        <v>396</v>
      </c>
      <c r="Y193" s="58">
        <f>IFERROR(VLOOKUP(E193,INPUTS!$A$44:$B$103,2,0),0)</f>
        <v>0.02</v>
      </c>
      <c r="Z193" s="15">
        <f t="shared" si="62"/>
        <v>331.3576</v>
      </c>
      <c r="AA193" s="20">
        <f>IFERROR(VLOOKUP(E193,INPUTS!$A$44:$C$103,3,0),SCENARIOS!$J$23)</f>
        <v>0.06</v>
      </c>
      <c r="AB193" s="15">
        <f t="shared" si="66"/>
        <v>1124.70213013118</v>
      </c>
      <c r="AC193" s="20">
        <f>IFERROR(VLOOKUP($E193,INPUTS!$A$44:$G$103,4,0),SCENARIOS!$K$23)</f>
        <v>0.15</v>
      </c>
      <c r="AD193" s="15">
        <f t="shared" si="67"/>
        <v>3181.24306771499</v>
      </c>
      <c r="AE193" s="20">
        <f>IFERROR(VLOOKUP($E193,INPUTS!$A$44:$G$103,5,0),SCENARIOS!$L$23)</f>
        <v>0.3</v>
      </c>
      <c r="AF193" s="15">
        <f t="shared" si="68"/>
        <v>7198.56906802822</v>
      </c>
      <c r="AG193" s="20">
        <f>IFERROR(VLOOKUP($E193,INPUTS!$A$44:$G$103,6,0),SCENARIOS!$M$23)</f>
        <v>0.4</v>
      </c>
      <c r="AH193" s="15">
        <f t="shared" si="69"/>
        <v>10859.3602195034</v>
      </c>
      <c r="AI193" s="20">
        <f>IFERROR(VLOOKUP($E193,INPUTS!$A$44:$G$103,7,0),SCENARIOS!$N$23)</f>
        <v>0.5</v>
      </c>
      <c r="AJ193" s="15">
        <f t="shared" si="70"/>
        <v>15357.9616738548</v>
      </c>
      <c r="AL193" t="str">
        <f t="shared" si="71"/>
        <v>N</v>
      </c>
      <c r="AM193" s="21">
        <f t="shared" si="72"/>
        <v>30715.9233477096</v>
      </c>
      <c r="BB193" s="2"/>
      <c r="BC193" s="2" t="str">
        <v>JNB</v>
      </c>
      <c r="BD193" s="15">
        <f>SUMIF($E$4:$E$1277,$BC193,$T$4:$T$1277)*(1+INDEX($Q$4:$Q$1277,MATCH($BC193,$E$4:$E1336,0)))^BD$132</f>
        <v>1048579.538</v>
      </c>
      <c r="BE193" s="15">
        <f>SUMIF($E$4:$E$1277,$BC193,$T$4:$T$1277)*(1+INDEX($Q$4:$Q$1277,MATCH($BC193,$E$4:$E1336,0)))^BE$132</f>
        <v>1215591.07324487</v>
      </c>
      <c r="BF193" s="15">
        <f>SUMIF($E$4:$E$1277,$BC193,$T$4:$T$1277)*(1+INDEX($Q$4:$Q$1277,MATCH($BC193,$E$4:$E1336,0)))^BF$132</f>
        <v>1409203.21616329</v>
      </c>
      <c r="BG193" s="15">
        <f>SUMIF($E$4:$E$1277,$BC193,$T$4:$T$1277)*(1+INDEX($Q$4:$Q$1277,MATCH($BC193,$E$4:$E1336,0)))^BG$132</f>
        <v>1633652.75391828</v>
      </c>
      <c r="BH193" s="15">
        <f>SUMIF($E$4:$E$1277,$BC193,$T$4:$T$1277)*(1+INDEX($Q$4:$Q$1277,MATCH($BC193,$E$4:$E1336,0)))^BH$132</f>
        <v>1893851.28402626</v>
      </c>
      <c r="BI193" s="15">
        <f>SUMIF($E$4:$E$1277,$BC193,$T$4:$T$1277)*(1+INDEX($Q$4:$Q$1277,MATCH($BC193,$E$4:$E1336,0)))^BI$132</f>
        <v>2195492.69415141</v>
      </c>
      <c r="BJ193" s="62">
        <f t="shared" si="73"/>
        <v>2195492.69415141</v>
      </c>
      <c r="BK193" s="63" t="str">
        <f t="shared" si="74"/>
        <v>Y</v>
      </c>
      <c r="BL193" s="15"/>
      <c r="BM193" s="2">
        <v>0</v>
      </c>
      <c r="BN193" s="15"/>
      <c r="BO193" s="15"/>
      <c r="BP193" s="15"/>
      <c r="BQ193" s="15"/>
      <c r="BR193" s="15"/>
      <c r="BS193" s="15"/>
      <c r="BV193" s="15"/>
      <c r="BW193" s="66"/>
    </row>
    <row r="194" ht="15" customHeight="1" spans="1:75">
      <c r="A194" s="6" t="s">
        <v>1130</v>
      </c>
      <c r="B194" s="52" t="s">
        <v>607</v>
      </c>
      <c r="C194" s="52" t="s">
        <v>608</v>
      </c>
      <c r="D194" s="52" t="s">
        <v>929</v>
      </c>
      <c r="E194" s="10" t="s">
        <v>207</v>
      </c>
      <c r="F194" s="52" t="s">
        <v>609</v>
      </c>
      <c r="G194" s="52" t="s">
        <v>165</v>
      </c>
      <c r="H194" s="52" t="s">
        <v>234</v>
      </c>
      <c r="I194" s="52" t="s">
        <v>424</v>
      </c>
      <c r="J194" s="52" t="s">
        <v>173</v>
      </c>
      <c r="K194" s="52" t="s">
        <v>931</v>
      </c>
      <c r="L194" s="53" t="s">
        <v>291</v>
      </c>
      <c r="M194" s="13">
        <v>214</v>
      </c>
      <c r="N194" s="14">
        <f t="shared" si="65"/>
        <v>0.586301369863014</v>
      </c>
      <c r="O194" s="15">
        <v>9900</v>
      </c>
      <c r="P194" s="15">
        <f t="shared" si="76"/>
        <v>2118600</v>
      </c>
      <c r="Q194" s="16">
        <f>IFERROR(VLOOKUP(G194,SCENARIOS!$A$13:$E$18,2,0),0.025)</f>
        <v>0.025</v>
      </c>
      <c r="R194" s="57">
        <f>IFERROR(VLOOKUP(L194,INPUTS!$A$107:$B$120,2,0),0.0082)</f>
        <v>0.0079</v>
      </c>
      <c r="S194" s="52">
        <f t="shared" si="77"/>
        <v>78.21</v>
      </c>
      <c r="T194" s="15">
        <f t="shared" si="78"/>
        <v>16736.94</v>
      </c>
      <c r="U194" s="15">
        <f>T194/INPUTS!$B$7*1000</f>
        <v>20921175</v>
      </c>
      <c r="V194" s="15">
        <f>T194*INPUTS!$B$6</f>
        <v>52888.7304</v>
      </c>
      <c r="W194" s="54" t="s">
        <v>396</v>
      </c>
      <c r="X194" s="54" t="s">
        <v>396</v>
      </c>
      <c r="Y194" s="58">
        <f>IFERROR(VLOOKUP(E194,INPUTS!$A$44:$B$103,2,0),0)</f>
        <v>0.02</v>
      </c>
      <c r="Z194" s="15">
        <f t="shared" si="62"/>
        <v>334.7388</v>
      </c>
      <c r="AA194" s="20">
        <f>IFERROR(VLOOKUP(E194,INPUTS!$A$44:$C$103,3,0),SCENARIOS!$J$23)</f>
        <v>0.06</v>
      </c>
      <c r="AB194" s="15">
        <f t="shared" si="66"/>
        <v>1136.17868247946</v>
      </c>
      <c r="AC194" s="20">
        <f>IFERROR(VLOOKUP($E194,INPUTS!$A$44:$G$103,4,0),SCENARIOS!$K$23)</f>
        <v>0.15</v>
      </c>
      <c r="AD194" s="15">
        <f t="shared" si="67"/>
        <v>3213.70473167127</v>
      </c>
      <c r="AE194" s="20">
        <f>IFERROR(VLOOKUP($E194,INPUTS!$A$44:$G$103,5,0),SCENARIOS!$L$23)</f>
        <v>0.3</v>
      </c>
      <c r="AF194" s="15">
        <f t="shared" si="68"/>
        <v>7272.02385443667</v>
      </c>
      <c r="AG194" s="20">
        <f>IFERROR(VLOOKUP($E194,INPUTS!$A$44:$G$103,6,0),SCENARIOS!$M$23)</f>
        <v>0.4</v>
      </c>
      <c r="AH194" s="15">
        <f t="shared" si="69"/>
        <v>10970.1700176616</v>
      </c>
      <c r="AI194" s="20">
        <f>IFERROR(VLOOKUP($E194,INPUTS!$A$44:$G$103,7,0),SCENARIOS!$N$23)</f>
        <v>0.5</v>
      </c>
      <c r="AJ194" s="15">
        <f t="shared" si="70"/>
        <v>15514.675568486</v>
      </c>
      <c r="AL194" t="str">
        <f t="shared" si="71"/>
        <v>N</v>
      </c>
      <c r="AM194" s="21">
        <f t="shared" si="72"/>
        <v>31029.351136972</v>
      </c>
      <c r="BB194" s="2"/>
      <c r="BC194" s="2" t="str">
        <v>KEF</v>
      </c>
      <c r="BD194" s="15">
        <f>SUMIF($E$4:$E$1277,$BC194,$T$4:$T$1277)*(1+INDEX($Q$4:$Q$1277,MATCH($BC194,$E$4:$E1337,0)))^BD$132</f>
        <v>303072</v>
      </c>
      <c r="BE194" s="15">
        <f>SUMIF($E$4:$E$1277,$BC194,$T$4:$T$1277)*(1+INDEX($Q$4:$Q$1277,MATCH($BC194,$E$4:$E1337,0)))^BE$132</f>
        <v>342898.149897187</v>
      </c>
      <c r="BF194" s="15">
        <f>SUMIF($E$4:$E$1277,$BC194,$T$4:$T$1277)*(1+INDEX($Q$4:$Q$1277,MATCH($BC194,$E$4:$E1337,0)))^BF$132</f>
        <v>387957.782978678</v>
      </c>
      <c r="BG194" s="15">
        <f>SUMIF($E$4:$E$1277,$BC194,$T$4:$T$1277)*(1+INDEX($Q$4:$Q$1277,MATCH($BC194,$E$4:$E1337,0)))^BG$132</f>
        <v>438938.621916915</v>
      </c>
      <c r="BH194" s="15">
        <f>SUMIF($E$4:$E$1277,$BC194,$T$4:$T$1277)*(1+INDEX($Q$4:$Q$1277,MATCH($BC194,$E$4:$E1337,0)))^BH$132</f>
        <v>496618.761791691</v>
      </c>
      <c r="BI194" s="15">
        <f>SUMIF($E$4:$E$1277,$BC194,$T$4:$T$1277)*(1+INDEX($Q$4:$Q$1277,MATCH($BC194,$E$4:$E1337,0)))^BI$132</f>
        <v>561878.545766692</v>
      </c>
      <c r="BJ194" s="62">
        <f t="shared" si="73"/>
        <v>561878.545766692</v>
      </c>
      <c r="BK194" s="63" t="str">
        <f t="shared" si="74"/>
        <v>Y</v>
      </c>
      <c r="BL194" s="15"/>
      <c r="BM194" s="2"/>
    </row>
    <row r="195" ht="15" customHeight="1" spans="1:75">
      <c r="A195" s="24" t="s">
        <v>1131</v>
      </c>
      <c r="B195" s="52" t="s">
        <v>610</v>
      </c>
      <c r="C195" s="52" t="s">
        <v>611</v>
      </c>
      <c r="D195" s="52" t="s">
        <v>929</v>
      </c>
      <c r="E195" s="10" t="s">
        <v>224</v>
      </c>
      <c r="F195" s="52" t="s">
        <v>938</v>
      </c>
      <c r="G195" s="52" t="s">
        <v>165</v>
      </c>
      <c r="H195" s="52" t="s">
        <v>245</v>
      </c>
      <c r="I195" s="52" t="s">
        <v>930</v>
      </c>
      <c r="J195" s="52" t="s">
        <v>169</v>
      </c>
      <c r="K195" s="52" t="s">
        <v>931</v>
      </c>
      <c r="L195" s="53" t="s">
        <v>293</v>
      </c>
      <c r="M195" s="13">
        <v>2251</v>
      </c>
      <c r="N195" s="14">
        <f t="shared" si="65"/>
        <v>6.16712328767123</v>
      </c>
      <c r="O195" s="15">
        <v>5600</v>
      </c>
      <c r="P195" s="15">
        <f t="shared" si="76"/>
        <v>12605600</v>
      </c>
      <c r="Q195" s="16">
        <f>IFERROR(VLOOKUP(G195,SCENARIOS!$A$13:$E$18,2,0),0.025)</f>
        <v>0.025</v>
      </c>
      <c r="R195" s="57">
        <f>IFERROR(VLOOKUP(L195,INPUTS!$A$107:$B$120,2,0),0.0082)</f>
        <v>0.0079</v>
      </c>
      <c r="S195" s="52">
        <f t="shared" si="77"/>
        <v>44.24</v>
      </c>
      <c r="T195" s="15">
        <f t="shared" si="78"/>
        <v>99584.24</v>
      </c>
      <c r="U195" s="15">
        <f>T195/INPUTS!$B$7*1000</f>
        <v>124480300</v>
      </c>
      <c r="V195" s="15">
        <f>T195*INPUTS!$B$6</f>
        <v>314686.1984</v>
      </c>
      <c r="W195" s="54" t="s">
        <v>396</v>
      </c>
      <c r="X195" s="54" t="s">
        <v>396</v>
      </c>
      <c r="Y195" s="58">
        <f>IFERROR(VLOOKUP(E195,INPUTS!$A$44:$B$103,2,0),0)</f>
        <v>0.02</v>
      </c>
      <c r="Z195" s="15">
        <f t="shared" si="62"/>
        <v>1991.6848</v>
      </c>
      <c r="AA195" s="20">
        <f>IFERROR(VLOOKUP(E195,INPUTS!$A$44:$C$103,3,0),SCENARIOS!$J$23)</f>
        <v>0.1</v>
      </c>
      <c r="AB195" s="15">
        <f t="shared" si="66"/>
        <v>11267.0427010471</v>
      </c>
      <c r="AC195" s="20">
        <f>IFERROR(VLOOKUP($E195,INPUTS!$A$44:$G$103,4,0),SCENARIOS!$K$23)</f>
        <v>0.15</v>
      </c>
      <c r="AD195" s="15">
        <f t="shared" si="67"/>
        <v>19121.4369704311</v>
      </c>
      <c r="AE195" s="20">
        <f>IFERROR(VLOOKUP($E195,INPUTS!$A$44:$G$103,5,0),SCENARIOS!$L$23)</f>
        <v>0.3</v>
      </c>
      <c r="AF195" s="15">
        <f t="shared" si="68"/>
        <v>43268.3016612323</v>
      </c>
      <c r="AG195" s="20">
        <f>IFERROR(VLOOKUP($E195,INPUTS!$A$44:$G$103,6,0),SCENARIOS!$M$23)</f>
        <v>0.4</v>
      </c>
      <c r="AH195" s="15">
        <f t="shared" si="69"/>
        <v>65272.1491431298</v>
      </c>
      <c r="AI195" s="20">
        <f>IFERROR(VLOOKUP($E195,INPUTS!$A$44:$G$103,7,0),SCENARIOS!$N$23)</f>
        <v>0.5</v>
      </c>
      <c r="AJ195" s="15">
        <f t="shared" si="70"/>
        <v>92311.8070169485</v>
      </c>
      <c r="AL195" t="str">
        <f t="shared" si="71"/>
        <v>Y</v>
      </c>
      <c r="AM195" s="21">
        <f t="shared" si="72"/>
        <v>184623.614033897</v>
      </c>
      <c r="BB195" s="2"/>
      <c r="BC195" s="2" t="str">
        <v>KUL</v>
      </c>
      <c r="BD195" s="15">
        <f>SUMIF($E$4:$E$1277,$BC195,$T$4:$T$1277)*(1+INDEX($Q$4:$Q$1277,MATCH($BC195,$E$4:$E1338,0)))^BD$132</f>
        <v>1758629.096</v>
      </c>
      <c r="BE195" s="15">
        <f>SUMIF($E$4:$E$1277,$BC195,$T$4:$T$1277)*(1+INDEX($Q$4:$Q$1277,MATCH($BC195,$E$4:$E1338,0)))^BE$132</f>
        <v>2139641.19389349</v>
      </c>
      <c r="BF195" s="15">
        <f>SUMIF($E$4:$E$1277,$BC195,$T$4:$T$1277)*(1+INDEX($Q$4:$Q$1277,MATCH($BC195,$E$4:$E1338,0)))^BF$132</f>
        <v>2603200.66864512</v>
      </c>
      <c r="BG195" s="15">
        <f>SUMIF($E$4:$E$1277,$BC195,$T$4:$T$1277)*(1+INDEX($Q$4:$Q$1277,MATCH($BC195,$E$4:$E1338,0)))^BG$132</f>
        <v>3167191.6490367</v>
      </c>
      <c r="BH195" s="15">
        <f>SUMIF($E$4:$E$1277,$BC195,$T$4:$T$1277)*(1+INDEX($Q$4:$Q$1277,MATCH($BC195,$E$4:$E1338,0)))^BH$132</f>
        <v>3853372.91225755</v>
      </c>
      <c r="BI195" s="15">
        <f>SUMIF($E$4:$E$1277,$BC195,$T$4:$T$1277)*(1+INDEX($Q$4:$Q$1277,MATCH($BC195,$E$4:$E1338,0)))^BI$132</f>
        <v>4688217.33772768</v>
      </c>
      <c r="BJ195" s="62">
        <f t="shared" si="73"/>
        <v>4688217.33772768</v>
      </c>
      <c r="BK195" s="63" t="str">
        <f t="shared" si="74"/>
        <v>Y</v>
      </c>
      <c r="BL195" s="15"/>
      <c r="BM195" s="2" t="s">
        <v>940</v>
      </c>
      <c r="BN195" s="15">
        <f>SUM(BN134:BN193)</f>
        <v>161440404.7865</v>
      </c>
      <c r="BO195" s="15">
        <f t="shared" ref="BO195:BS195" si="79">SUM(BO134:BO193)</f>
        <v>188974178.05788</v>
      </c>
      <c r="BP195" s="15">
        <f t="shared" si="79"/>
        <v>221618461.368087</v>
      </c>
      <c r="BQ195" s="15">
        <f t="shared" si="79"/>
        <v>260388514.141515</v>
      </c>
      <c r="BR195" s="15">
        <f t="shared" si="79"/>
        <v>306511570.005948</v>
      </c>
      <c r="BS195" s="15">
        <f t="shared" si="79"/>
        <v>361472646.603926</v>
      </c>
    </row>
    <row r="196" ht="15" customHeight="1" spans="1:75">
      <c r="A196" s="6" t="s">
        <v>1132</v>
      </c>
      <c r="B196" s="52" t="s">
        <v>610</v>
      </c>
      <c r="C196" s="52" t="s">
        <v>611</v>
      </c>
      <c r="D196" s="52" t="s">
        <v>929</v>
      </c>
      <c r="E196" s="10" t="s">
        <v>224</v>
      </c>
      <c r="F196" s="52" t="s">
        <v>938</v>
      </c>
      <c r="G196" s="52" t="s">
        <v>165</v>
      </c>
      <c r="H196" s="52" t="s">
        <v>248</v>
      </c>
      <c r="I196" s="52" t="s">
        <v>930</v>
      </c>
      <c r="J196" s="52" t="s">
        <v>169</v>
      </c>
      <c r="K196" s="52" t="s">
        <v>931</v>
      </c>
      <c r="L196" s="53" t="s">
        <v>288</v>
      </c>
      <c r="M196" s="13">
        <v>750</v>
      </c>
      <c r="N196" s="14">
        <f t="shared" si="65"/>
        <v>2.05479452054795</v>
      </c>
      <c r="O196" s="15">
        <v>8700</v>
      </c>
      <c r="P196" s="15">
        <f t="shared" si="76"/>
        <v>6525000</v>
      </c>
      <c r="Q196" s="16">
        <f>IFERROR(VLOOKUP(G196,SCENARIOS!$A$13:$E$18,2,0),0.025)</f>
        <v>0.025</v>
      </c>
      <c r="R196" s="57">
        <f>IFERROR(VLOOKUP(L196,INPUTS!$A$107:$B$120,2,0),0.0082)</f>
        <v>0.0085</v>
      </c>
      <c r="S196" s="52">
        <f t="shared" si="77"/>
        <v>73.95</v>
      </c>
      <c r="T196" s="15">
        <f t="shared" si="78"/>
        <v>55462.5</v>
      </c>
      <c r="U196" s="15">
        <f>T196/INPUTS!$B$7*1000</f>
        <v>69328125</v>
      </c>
      <c r="V196" s="15">
        <f>T196*INPUTS!$B$6</f>
        <v>175261.5</v>
      </c>
      <c r="W196" s="54" t="s">
        <v>396</v>
      </c>
      <c r="X196" s="54" t="s">
        <v>396</v>
      </c>
      <c r="Y196" s="58">
        <f>IFERROR(VLOOKUP(E196,INPUTS!$A$44:$B$103,2,0),0)</f>
        <v>0.02</v>
      </c>
      <c r="Z196" s="15">
        <f t="shared" ref="Z196:Z245" si="80">T196*Y196</f>
        <v>1109.25</v>
      </c>
      <c r="AA196" s="20">
        <f>IFERROR(VLOOKUP(E196,INPUTS!$A$44:$C$103,3,0),SCENARIOS!$J$23)</f>
        <v>0.1</v>
      </c>
      <c r="AB196" s="15">
        <f t="shared" si="66"/>
        <v>6275.07280074463</v>
      </c>
      <c r="AC196" s="20">
        <f>IFERROR(VLOOKUP($E196,INPUTS!$A$44:$G$103,4,0),SCENARIOS!$K$23)</f>
        <v>0.15</v>
      </c>
      <c r="AD196" s="15">
        <f t="shared" si="67"/>
        <v>10649.5033548736</v>
      </c>
      <c r="AE196" s="20">
        <f>IFERROR(VLOOKUP($E196,INPUTS!$A$44:$G$103,5,0),SCENARIOS!$L$23)</f>
        <v>0.3</v>
      </c>
      <c r="AF196" s="15">
        <f t="shared" si="68"/>
        <v>24097.8711178204</v>
      </c>
      <c r="AG196" s="20">
        <f>IFERROR(VLOOKUP($E196,INPUTS!$A$44:$G$103,6,0),SCENARIOS!$M$23)</f>
        <v>0.4</v>
      </c>
      <c r="AH196" s="15">
        <f t="shared" si="69"/>
        <v>36352.7057278424</v>
      </c>
      <c r="AI196" s="20">
        <f>IFERROR(VLOOKUP($E196,INPUTS!$A$44:$G$103,7,0),SCENARIOS!$N$23)</f>
        <v>0.5</v>
      </c>
      <c r="AJ196" s="15">
        <f t="shared" si="70"/>
        <v>51412.1872765962</v>
      </c>
      <c r="AL196" t="str">
        <f t="shared" si="71"/>
        <v>Y</v>
      </c>
      <c r="AM196" s="21">
        <f t="shared" si="72"/>
        <v>102824.374553192</v>
      </c>
      <c r="BB196" s="2"/>
      <c r="BC196" s="2" t="str">
        <v>KWI</v>
      </c>
      <c r="BD196" s="15">
        <f>SUMIF($E$4:$E$1277,$BC196,$T$4:$T$1277)*(1+INDEX($Q$4:$Q$1277,MATCH($BC196,$E$4:$E1339,0)))^BD$132</f>
        <v>994962.15</v>
      </c>
      <c r="BE196" s="15">
        <f>SUMIF($E$4:$E$1277,$BC196,$T$4:$T$1277)*(1+INDEX($Q$4:$Q$1277,MATCH($BC196,$E$4:$E1339,0)))^BE$132</f>
        <v>1239903.85997852</v>
      </c>
      <c r="BF196" s="15">
        <f>SUMIF($E$4:$E$1277,$BC196,$T$4:$T$1277)*(1+INDEX($Q$4:$Q$1277,MATCH($BC196,$E$4:$E1339,0)))^BF$132</f>
        <v>1545145.79473162</v>
      </c>
      <c r="BG196" s="15">
        <f>SUMIF($E$4:$E$1277,$BC196,$T$4:$T$1277)*(1+INDEX($Q$4:$Q$1277,MATCH($BC196,$E$4:$E1339,0)))^BG$132</f>
        <v>1925532.78043522</v>
      </c>
      <c r="BH196" s="15">
        <f>SUMIF($E$4:$E$1277,$BC196,$T$4:$T$1277)*(1+INDEX($Q$4:$Q$1277,MATCH($BC196,$E$4:$E1339,0)))^BH$132</f>
        <v>2399564.17133738</v>
      </c>
      <c r="BI196" s="15">
        <f>SUMIF($E$4:$E$1277,$BC196,$T$4:$T$1277)*(1+INDEX($Q$4:$Q$1277,MATCH($BC196,$E$4:$E1339,0)))^BI$132</f>
        <v>2990293.52856022</v>
      </c>
      <c r="BJ196" s="62">
        <f t="shared" si="73"/>
        <v>2990293.52856022</v>
      </c>
      <c r="BK196" s="63" t="str">
        <f t="shared" si="74"/>
        <v>Y</v>
      </c>
      <c r="BL196" s="15"/>
      <c r="BM196" s="2"/>
    </row>
    <row r="197" ht="15" customHeight="1" spans="1:75">
      <c r="A197" s="24" t="s">
        <v>1133</v>
      </c>
      <c r="B197" s="52" t="s">
        <v>610</v>
      </c>
      <c r="C197" s="52" t="s">
        <v>611</v>
      </c>
      <c r="D197" s="52" t="s">
        <v>929</v>
      </c>
      <c r="E197" s="10" t="s">
        <v>224</v>
      </c>
      <c r="F197" s="52" t="s">
        <v>938</v>
      </c>
      <c r="G197" s="52" t="s">
        <v>165</v>
      </c>
      <c r="H197" s="52" t="s">
        <v>250</v>
      </c>
      <c r="I197" s="52" t="s">
        <v>930</v>
      </c>
      <c r="J197" s="52" t="s">
        <v>169</v>
      </c>
      <c r="K197" s="52" t="s">
        <v>931</v>
      </c>
      <c r="L197" s="53" t="s">
        <v>288</v>
      </c>
      <c r="M197" s="13">
        <v>750</v>
      </c>
      <c r="N197" s="14">
        <f t="shared" ref="N197:N260" si="81">M197/365</f>
        <v>2.05479452054795</v>
      </c>
      <c r="O197" s="15">
        <v>7100</v>
      </c>
      <c r="P197" s="15">
        <f t="shared" si="76"/>
        <v>5325000</v>
      </c>
      <c r="Q197" s="16">
        <f>IFERROR(VLOOKUP(G197,SCENARIOS!$A$13:$E$18,2,0),0.025)</f>
        <v>0.025</v>
      </c>
      <c r="R197" s="57">
        <f>IFERROR(VLOOKUP(L197,INPUTS!$A$107:$B$120,2,0),0.0082)</f>
        <v>0.0085</v>
      </c>
      <c r="S197" s="52">
        <f t="shared" si="77"/>
        <v>60.35</v>
      </c>
      <c r="T197" s="15">
        <f t="shared" si="78"/>
        <v>45262.5</v>
      </c>
      <c r="U197" s="15">
        <f>T197/INPUTS!$B$7*1000</f>
        <v>56578125</v>
      </c>
      <c r="V197" s="15">
        <f>T197*INPUTS!$B$6</f>
        <v>143029.5</v>
      </c>
      <c r="W197" s="54" t="s">
        <v>396</v>
      </c>
      <c r="X197" s="54" t="s">
        <v>396</v>
      </c>
      <c r="Y197" s="58">
        <f>IFERROR(VLOOKUP(E197,INPUTS!$A$44:$B$103,2,0),0)</f>
        <v>0.02</v>
      </c>
      <c r="Z197" s="15">
        <f t="shared" si="80"/>
        <v>905.25</v>
      </c>
      <c r="AA197" s="20">
        <f>IFERROR(VLOOKUP(E197,INPUTS!$A$44:$C$103,3,0),SCENARIOS!$J$23)</f>
        <v>0.1</v>
      </c>
      <c r="AB197" s="15">
        <f t="shared" ref="AB197:AB260" si="82">$T197*AA197*(1+$Q197)^AB$2</f>
        <v>5121.03642359619</v>
      </c>
      <c r="AC197" s="20">
        <f>IFERROR(VLOOKUP($E197,INPUTS!$A$44:$G$103,4,0),SCENARIOS!$K$23)</f>
        <v>0.15</v>
      </c>
      <c r="AD197" s="15">
        <f t="shared" ref="AD197:AD260" si="83">$T197*AC197*(1+$Q197)^AD$2</f>
        <v>8690.97400225314</v>
      </c>
      <c r="AE197" s="20">
        <f>IFERROR(VLOOKUP($E197,INPUTS!$A$44:$G$103,5,0),SCENARIOS!$L$23)</f>
        <v>0.3</v>
      </c>
      <c r="AF197" s="15">
        <f t="shared" ref="AF197:AF260" si="84">$T197*AE197*(1+$Q197)^AF$2</f>
        <v>19666.0787283362</v>
      </c>
      <c r="AG197" s="20">
        <f>IFERROR(VLOOKUP($E197,INPUTS!$A$44:$G$103,6,0),SCENARIOS!$M$23)</f>
        <v>0.4</v>
      </c>
      <c r="AH197" s="15">
        <f t="shared" ref="AH197:AH260" si="85">$T197*AG197*(1+$Q197)^AH$2</f>
        <v>29667.1506514576</v>
      </c>
      <c r="AI197" s="20">
        <f>IFERROR(VLOOKUP($E197,INPUTS!$A$44:$G$103,7,0),SCENARIOS!$N$23)</f>
        <v>0.5</v>
      </c>
      <c r="AJ197" s="15">
        <f t="shared" ref="AJ197:AJ260" si="86">$T197*AI197*(1+$Q197)^AJ$2</f>
        <v>41957.0723751532</v>
      </c>
      <c r="AL197" t="str">
        <f t="shared" ref="AL197:AL260" si="87">IF(H197="MULTI","MULTI",IF(COUNTIFS($E$4:$E$1277,H197,$H$4:$H$1277,E197)&gt;0,"Y","N"))</f>
        <v>Y</v>
      </c>
      <c r="AM197" s="21">
        <f t="shared" ref="AM197:AM260" si="88">T197*((1+Q197)^25)</f>
        <v>83914.1447503065</v>
      </c>
      <c r="BB197" s="2"/>
      <c r="BC197" s="2" t="str">
        <v>LAX</v>
      </c>
      <c r="BD197" s="15">
        <f>SUMIF($E$4:$E$1277,$BC197,$T$4:$T$1277)*(1+INDEX($Q$4:$Q$1277,MATCH($BC197,$E$4:$E1340,0)))^BD$132</f>
        <v>2253614.686</v>
      </c>
      <c r="BE197" s="15">
        <f>SUMIF($E$4:$E$1277,$BC197,$T$4:$T$1277)*(1+INDEX($Q$4:$Q$1277,MATCH($BC197,$E$4:$E1340,0)))^BE$132</f>
        <v>2488172.7126222</v>
      </c>
      <c r="BF197" s="15">
        <f>SUMIF($E$4:$E$1277,$BC197,$T$4:$T$1277)*(1+INDEX($Q$4:$Q$1277,MATCH($BC197,$E$4:$E1340,0)))^BF$132</f>
        <v>2747143.72705224</v>
      </c>
      <c r="BG197" s="15">
        <f>SUMIF($E$4:$E$1277,$BC197,$T$4:$T$1277)*(1+INDEX($Q$4:$Q$1277,MATCH($BC197,$E$4:$E1340,0)))^BG$132</f>
        <v>3033068.65266967</v>
      </c>
      <c r="BH197" s="15">
        <f>SUMIF($E$4:$E$1277,$BC197,$T$4:$T$1277)*(1+INDEX($Q$4:$Q$1277,MATCH($BC197,$E$4:$E1340,0)))^BH$132</f>
        <v>3348752.87420028</v>
      </c>
      <c r="BI197" s="15">
        <f>SUMIF($E$4:$E$1277,$BC197,$T$4:$T$1277)*(1+INDEX($Q$4:$Q$1277,MATCH($BC197,$E$4:$E1340,0)))^BI$132</f>
        <v>3697293.76306535</v>
      </c>
      <c r="BJ197" s="62">
        <f t="shared" si="73"/>
        <v>3697293.76306535</v>
      </c>
      <c r="BK197" s="63" t="str">
        <f t="shared" si="74"/>
        <v>Y</v>
      </c>
      <c r="BL197" s="15"/>
      <c r="BM197" s="2"/>
      <c r="BN197" s="66">
        <f t="shared" ref="BN197:BS197" si="89">BN195-AU43</f>
        <v>0</v>
      </c>
      <c r="BO197" s="66">
        <f t="shared" si="89"/>
        <v>0</v>
      </c>
      <c r="BP197" s="66">
        <f t="shared" si="89"/>
        <v>0</v>
      </c>
      <c r="BQ197" s="66">
        <f t="shared" si="89"/>
        <v>0</v>
      </c>
      <c r="BR197" s="66">
        <f t="shared" si="89"/>
        <v>0</v>
      </c>
      <c r="BS197" s="66">
        <f t="shared" si="89"/>
        <v>0</v>
      </c>
    </row>
    <row r="198" ht="15" customHeight="1" spans="1:75">
      <c r="A198" s="6" t="s">
        <v>1134</v>
      </c>
      <c r="B198" s="52" t="s">
        <v>612</v>
      </c>
      <c r="C198" s="52" t="s">
        <v>613</v>
      </c>
      <c r="D198" s="52" t="s">
        <v>929</v>
      </c>
      <c r="E198" s="10" t="s">
        <v>615</v>
      </c>
      <c r="F198" s="52" t="s">
        <v>614</v>
      </c>
      <c r="G198" s="52" t="s">
        <v>169</v>
      </c>
      <c r="H198" s="52" t="s">
        <v>224</v>
      </c>
      <c r="I198" s="52" t="s">
        <v>938</v>
      </c>
      <c r="J198" s="52" t="s">
        <v>165</v>
      </c>
      <c r="K198" s="52" t="s">
        <v>931</v>
      </c>
      <c r="L198" s="53" t="s">
        <v>291</v>
      </c>
      <c r="M198" s="13">
        <v>737</v>
      </c>
      <c r="N198" s="14">
        <f t="shared" si="81"/>
        <v>2.01917808219178</v>
      </c>
      <c r="O198" s="15">
        <v>5700</v>
      </c>
      <c r="P198" s="15">
        <f t="shared" si="76"/>
        <v>4200900</v>
      </c>
      <c r="Q198" s="16">
        <f>IFERROR(VLOOKUP(G198,SCENARIOS!$A$13:$E$18,2,0),0.025)</f>
        <v>0.02</v>
      </c>
      <c r="R198" s="57">
        <f>IFERROR(VLOOKUP(L198,INPUTS!$A$107:$B$120,2,0),0.0082)</f>
        <v>0.0079</v>
      </c>
      <c r="S198" s="52">
        <f t="shared" si="77"/>
        <v>45.03</v>
      </c>
      <c r="T198" s="15">
        <f t="shared" si="78"/>
        <v>33187.11</v>
      </c>
      <c r="U198" s="15">
        <f>T198/INPUTS!$B$7*1000</f>
        <v>41483887.5</v>
      </c>
      <c r="V198" s="15">
        <f>T198*INPUTS!$B$6</f>
        <v>104871.2676</v>
      </c>
      <c r="W198" s="54" t="s">
        <v>396</v>
      </c>
      <c r="X198" s="54" t="s">
        <v>396</v>
      </c>
      <c r="Y198" s="58">
        <f>IFERROR(VLOOKUP(E198,INPUTS!$A$44:$B$103,2,0),0)</f>
        <v>0</v>
      </c>
      <c r="Z198" s="15">
        <f t="shared" si="80"/>
        <v>0</v>
      </c>
      <c r="AA198" s="20">
        <f>IFERROR(VLOOKUP(E198,INPUTS!$A$44:$C$103,3,0),SCENARIOS!$J$23)</f>
        <v>0</v>
      </c>
      <c r="AB198" s="15">
        <f t="shared" si="82"/>
        <v>0</v>
      </c>
      <c r="AC198" s="20">
        <f>IFERROR(VLOOKUP($E198,INPUTS!$A$44:$G$103,4,0),SCENARIOS!$K$23)</f>
        <v>0</v>
      </c>
      <c r="AD198" s="15">
        <f t="shared" si="83"/>
        <v>0</v>
      </c>
      <c r="AE198" s="20">
        <f>IFERROR(VLOOKUP($E198,INPUTS!$A$44:$G$103,5,0),SCENARIOS!$L$23)</f>
        <v>0</v>
      </c>
      <c r="AF198" s="15">
        <f t="shared" si="84"/>
        <v>0</v>
      </c>
      <c r="AG198" s="20">
        <f>IFERROR(VLOOKUP($E198,INPUTS!$A$44:$G$103,6,0),SCENARIOS!$M$23)</f>
        <v>0</v>
      </c>
      <c r="AH198" s="15">
        <f t="shared" si="85"/>
        <v>0</v>
      </c>
      <c r="AI198" s="20">
        <f>IFERROR(VLOOKUP($E198,INPUTS!$A$44:$G$103,7,0),SCENARIOS!$N$23)</f>
        <v>0</v>
      </c>
      <c r="AJ198" s="15">
        <f t="shared" si="86"/>
        <v>0</v>
      </c>
      <c r="AL198" t="str">
        <f t="shared" si="87"/>
        <v>Y</v>
      </c>
      <c r="AM198" s="21">
        <f t="shared" si="88"/>
        <v>54446.9716049604</v>
      </c>
      <c r="BB198" s="2"/>
      <c r="BC198" s="2" t="str">
        <v>LED</v>
      </c>
      <c r="BD198" s="15">
        <f>SUMIF($E$4:$E$1277,$BC198,$T$4:$T$1277)*(1+INDEX($Q$4:$Q$1277,MATCH($BC198,$E$4:$E1341,0)))^BD$132</f>
        <v>152123.4</v>
      </c>
      <c r="BE198" s="15">
        <f>SUMIF($E$4:$E$1277,$BC198,$T$4:$T$1277)*(1+INDEX($Q$4:$Q$1277,MATCH($BC198,$E$4:$E1341,0)))^BE$132</f>
        <v>172113.664132846</v>
      </c>
      <c r="BF198" s="15">
        <f>SUMIF($E$4:$E$1277,$BC198,$T$4:$T$1277)*(1+INDEX($Q$4:$Q$1277,MATCH($BC198,$E$4:$E1341,0)))^BF$132</f>
        <v>194730.8131506</v>
      </c>
      <c r="BG198" s="15">
        <f>SUMIF($E$4:$E$1277,$BC198,$T$4:$T$1277)*(1+INDEX($Q$4:$Q$1277,MATCH($BC198,$E$4:$E1341,0)))^BG$132</f>
        <v>220320.041301459</v>
      </c>
      <c r="BH198" s="15">
        <f>SUMIF($E$4:$E$1277,$BC198,$T$4:$T$1277)*(1+INDEX($Q$4:$Q$1277,MATCH($BC198,$E$4:$E1341,0)))^BH$132</f>
        <v>249271.904192872</v>
      </c>
      <c r="BI198" s="15">
        <f>SUMIF($E$4:$E$1277,$BC198,$T$4:$T$1277)*(1+INDEX($Q$4:$Q$1277,MATCH($BC198,$E$4:$E1341,0)))^BI$132</f>
        <v>282028.2796467</v>
      </c>
      <c r="BJ198" s="62">
        <f t="shared" si="73"/>
        <v>282028.2796467</v>
      </c>
      <c r="BK198" s="63" t="str">
        <f t="shared" si="74"/>
        <v>Y</v>
      </c>
      <c r="BL198" s="15"/>
      <c r="BM198" s="2"/>
    </row>
    <row r="199" ht="15" customHeight="1" spans="1:75">
      <c r="A199" s="24" t="s">
        <v>1135</v>
      </c>
      <c r="B199" s="52" t="s">
        <v>612</v>
      </c>
      <c r="C199" s="52" t="s">
        <v>613</v>
      </c>
      <c r="D199" s="52" t="s">
        <v>929</v>
      </c>
      <c r="E199" s="10" t="s">
        <v>615</v>
      </c>
      <c r="F199" s="52" t="s">
        <v>614</v>
      </c>
      <c r="G199" s="52" t="s">
        <v>169</v>
      </c>
      <c r="H199" s="52" t="s">
        <v>203</v>
      </c>
      <c r="I199" s="52" t="s">
        <v>399</v>
      </c>
      <c r="J199" s="52" t="s">
        <v>165</v>
      </c>
      <c r="K199" s="52" t="s">
        <v>931</v>
      </c>
      <c r="L199" s="53" t="s">
        <v>291</v>
      </c>
      <c r="M199" s="13">
        <v>553</v>
      </c>
      <c r="N199" s="14">
        <f t="shared" si="81"/>
        <v>1.51506849315069</v>
      </c>
      <c r="O199" s="15">
        <v>6000</v>
      </c>
      <c r="P199" s="15">
        <f t="shared" si="76"/>
        <v>3318000</v>
      </c>
      <c r="Q199" s="16">
        <f>IFERROR(VLOOKUP(G199,SCENARIOS!$A$13:$E$18,2,0),0.025)</f>
        <v>0.02</v>
      </c>
      <c r="R199" s="57">
        <f>IFERROR(VLOOKUP(L199,INPUTS!$A$107:$B$120,2,0),0.0082)</f>
        <v>0.0079</v>
      </c>
      <c r="S199" s="52">
        <f t="shared" si="77"/>
        <v>47.4</v>
      </c>
      <c r="T199" s="15">
        <f t="shared" si="78"/>
        <v>26212.2</v>
      </c>
      <c r="U199" s="15">
        <f>T199/INPUTS!$B$7*1000</f>
        <v>32765250</v>
      </c>
      <c r="V199" s="15">
        <f>T199*INPUTS!$B$6</f>
        <v>82830.552</v>
      </c>
      <c r="W199" s="54" t="s">
        <v>396</v>
      </c>
      <c r="X199" s="54" t="s">
        <v>396</v>
      </c>
      <c r="Y199" s="58">
        <f>IFERROR(VLOOKUP(E199,INPUTS!$A$44:$B$103,2,0),0)</f>
        <v>0</v>
      </c>
      <c r="Z199" s="15">
        <f t="shared" si="80"/>
        <v>0</v>
      </c>
      <c r="AA199" s="20">
        <f>IFERROR(VLOOKUP(E199,INPUTS!$A$44:$C$103,3,0),SCENARIOS!$J$23)</f>
        <v>0</v>
      </c>
      <c r="AB199" s="15">
        <f t="shared" si="82"/>
        <v>0</v>
      </c>
      <c r="AC199" s="20">
        <f>IFERROR(VLOOKUP($E199,INPUTS!$A$44:$G$103,4,0),SCENARIOS!$K$23)</f>
        <v>0</v>
      </c>
      <c r="AD199" s="15">
        <f t="shared" si="83"/>
        <v>0</v>
      </c>
      <c r="AE199" s="20">
        <f>IFERROR(VLOOKUP($E199,INPUTS!$A$44:$G$103,5,0),SCENARIOS!$L$23)</f>
        <v>0</v>
      </c>
      <c r="AF199" s="15">
        <f t="shared" si="84"/>
        <v>0</v>
      </c>
      <c r="AG199" s="20">
        <f>IFERROR(VLOOKUP($E199,INPUTS!$A$44:$G$103,6,0),SCENARIOS!$M$23)</f>
        <v>0</v>
      </c>
      <c r="AH199" s="15">
        <f t="shared" si="85"/>
        <v>0</v>
      </c>
      <c r="AI199" s="20">
        <f>IFERROR(VLOOKUP($E199,INPUTS!$A$44:$G$103,7,0),SCENARIOS!$N$23)</f>
        <v>0</v>
      </c>
      <c r="AJ199" s="15">
        <f t="shared" si="86"/>
        <v>0</v>
      </c>
      <c r="AL199" t="str">
        <f t="shared" si="87"/>
        <v>Y</v>
      </c>
      <c r="AM199" s="21">
        <f t="shared" si="88"/>
        <v>43003.8924481084</v>
      </c>
      <c r="BB199" s="2"/>
      <c r="BC199" s="2" t="str">
        <v>LGW</v>
      </c>
      <c r="BD199" s="15">
        <f>SUMIF($E$4:$E$1277,$BC199,$T$4:$T$1277)*(1+INDEX($Q$4:$Q$1277,MATCH($BC199,$E$4:$E1342,0)))^BD$132</f>
        <v>2209170.405</v>
      </c>
      <c r="BE199" s="15">
        <f>SUMIF($E$4:$E$1277,$BC199,$T$4:$T$1277)*(1+INDEX($Q$4:$Q$1277,MATCH($BC199,$E$4:$E1342,0)))^BE$132</f>
        <v>2499473.53989191</v>
      </c>
      <c r="BF199" s="15">
        <f>SUMIF($E$4:$E$1277,$BC199,$T$4:$T$1277)*(1+INDEX($Q$4:$Q$1277,MATCH($BC199,$E$4:$E1342,0)))^BF$132</f>
        <v>2827924.89093651</v>
      </c>
      <c r="BG199" s="15">
        <f>SUMIF($E$4:$E$1277,$BC199,$T$4:$T$1277)*(1+INDEX($Q$4:$Q$1277,MATCH($BC199,$E$4:$E1342,0)))^BG$132</f>
        <v>3199537.44704339</v>
      </c>
      <c r="BH199" s="15">
        <f>SUMIF($E$4:$E$1277,$BC199,$T$4:$T$1277)*(1+INDEX($Q$4:$Q$1277,MATCH($BC199,$E$4:$E1342,0)))^BH$132</f>
        <v>3619982.94503599</v>
      </c>
      <c r="BI199" s="15">
        <f>SUMIF($E$4:$E$1277,$BC199,$T$4:$T$1277)*(1+INDEX($Q$4:$Q$1277,MATCH($BC199,$E$4:$E1342,0)))^BI$132</f>
        <v>4095678.43453771</v>
      </c>
      <c r="BJ199" s="62">
        <f t="shared" ref="BJ199:BJ254" si="90">SUMIF($E$4:$E$1277,$BC199,$AM$4:$AM$1277)</f>
        <v>4095678.43453771</v>
      </c>
      <c r="BK199" s="63" t="str">
        <f t="shared" ref="BK199:BK254" si="91">IF(BJ199=BI199,"Y","N")</f>
        <v>Y</v>
      </c>
      <c r="BL199" s="15"/>
    </row>
    <row r="200" ht="15" customHeight="1" spans="1:75">
      <c r="A200" s="6" t="s">
        <v>1136</v>
      </c>
      <c r="B200" s="52" t="s">
        <v>612</v>
      </c>
      <c r="C200" s="52" t="s">
        <v>613</v>
      </c>
      <c r="D200" s="52" t="s">
        <v>929</v>
      </c>
      <c r="E200" s="10" t="s">
        <v>1153</v>
      </c>
      <c r="F200" s="52" t="s">
        <v>614</v>
      </c>
      <c r="G200" s="52" t="s">
        <v>169</v>
      </c>
      <c r="H200" s="52" t="s">
        <v>234</v>
      </c>
      <c r="I200" s="52" t="s">
        <v>424</v>
      </c>
      <c r="J200" s="52" t="s">
        <v>173</v>
      </c>
      <c r="K200" s="52" t="s">
        <v>931</v>
      </c>
      <c r="L200" s="53" t="s">
        <v>291</v>
      </c>
      <c r="M200" s="13">
        <v>369</v>
      </c>
      <c r="N200" s="14">
        <f t="shared" si="81"/>
        <v>1.01095890410959</v>
      </c>
      <c r="O200" s="15">
        <v>8200</v>
      </c>
      <c r="P200" s="15">
        <f t="shared" si="76"/>
        <v>3025800</v>
      </c>
      <c r="Q200" s="16">
        <f>IFERROR(VLOOKUP(G200,SCENARIOS!$A$13:$E$18,2,0),0.025)</f>
        <v>0.02</v>
      </c>
      <c r="R200" s="57">
        <f>IFERROR(VLOOKUP(L200,INPUTS!$A$107:$B$120,2,0),0.0082)</f>
        <v>0.0079</v>
      </c>
      <c r="S200" s="52">
        <f t="shared" si="77"/>
        <v>64.78</v>
      </c>
      <c r="T200" s="15">
        <f t="shared" si="78"/>
        <v>23903.82</v>
      </c>
      <c r="U200" s="15">
        <f>T200/INPUTS!$B$7*1000</f>
        <v>29879775</v>
      </c>
      <c r="V200" s="15">
        <f>T200*INPUTS!$B$6</f>
        <v>75536.0712</v>
      </c>
      <c r="W200" s="54" t="s">
        <v>396</v>
      </c>
      <c r="X200" s="54" t="s">
        <v>396</v>
      </c>
      <c r="Y200" s="58">
        <f>IFERROR(VLOOKUP(E200,INPUTS!$A$44:$B$103,2,0),0)</f>
        <v>0</v>
      </c>
      <c r="Z200" s="15">
        <f t="shared" si="80"/>
        <v>0</v>
      </c>
      <c r="AA200" s="20">
        <f>IFERROR(VLOOKUP(E200,INPUTS!$A$44:$C$103,3,0),SCENARIOS!$J$23)</f>
        <v>0</v>
      </c>
      <c r="AB200" s="15">
        <f t="shared" si="82"/>
        <v>0</v>
      </c>
      <c r="AC200" s="20">
        <f>IFERROR(VLOOKUP($E200,INPUTS!$A$44:$G$103,4,0),SCENARIOS!$K$23)</f>
        <v>0</v>
      </c>
      <c r="AD200" s="15">
        <f t="shared" si="83"/>
        <v>0</v>
      </c>
      <c r="AE200" s="20">
        <f>IFERROR(VLOOKUP($E200,INPUTS!$A$44:$G$103,5,0),SCENARIOS!$L$23)</f>
        <v>0</v>
      </c>
      <c r="AF200" s="15">
        <f t="shared" si="84"/>
        <v>0</v>
      </c>
      <c r="AG200" s="20">
        <f>IFERROR(VLOOKUP($E200,INPUTS!$A$44:$G$103,6,0),SCENARIOS!$M$23)</f>
        <v>0</v>
      </c>
      <c r="AH200" s="15">
        <f t="shared" si="85"/>
        <v>0</v>
      </c>
      <c r="AI200" s="20">
        <f>IFERROR(VLOOKUP($E200,INPUTS!$A$44:$G$103,7,0),SCENARIOS!$N$23)</f>
        <v>0</v>
      </c>
      <c r="AJ200" s="15">
        <f t="shared" si="86"/>
        <v>0</v>
      </c>
      <c r="AL200" t="str">
        <f t="shared" si="87"/>
        <v>N</v>
      </c>
      <c r="AM200" s="21">
        <f t="shared" si="88"/>
        <v>39216.7503826059</v>
      </c>
      <c r="BB200" s="2"/>
      <c r="BC200" s="2" t="str">
        <v>LHR</v>
      </c>
      <c r="BD200" s="15">
        <f>SUMIF($E$4:$E$1277,$BC200,$T$4:$T$1277)*(1+INDEX($Q$4:$Q$1277,MATCH($BC200,$E$4:$E1343,0)))^BD$132</f>
        <v>1709354.0245</v>
      </c>
      <c r="BE200" s="15">
        <f>SUMIF($E$4:$E$1277,$BC200,$T$4:$T$1277)*(1+INDEX($Q$4:$Q$1277,MATCH($BC200,$E$4:$E1343,0)))^BE$132</f>
        <v>1933977.18205694</v>
      </c>
      <c r="BF200" s="15">
        <f>SUMIF($E$4:$E$1277,$BC200,$T$4:$T$1277)*(1+INDEX($Q$4:$Q$1277,MATCH($BC200,$E$4:$E1343,0)))^BF$132</f>
        <v>2188117.66732229</v>
      </c>
      <c r="BG200" s="15">
        <f>SUMIF($E$4:$E$1277,$BC200,$T$4:$T$1277)*(1+INDEX($Q$4:$Q$1277,MATCH($BC200,$E$4:$E1343,0)))^BG$132</f>
        <v>2475654.29957952</v>
      </c>
      <c r="BH200" s="15">
        <f>SUMIF($E$4:$E$1277,$BC200,$T$4:$T$1277)*(1+INDEX($Q$4:$Q$1277,MATCH($BC200,$E$4:$E1343,0)))^BH$132</f>
        <v>2800975.60682225</v>
      </c>
      <c r="BI200" s="15">
        <f>SUMIF($E$4:$E$1277,$BC200,$T$4:$T$1277)*(1+INDEX($Q$4:$Q$1277,MATCH($BC200,$E$4:$E1343,0)))^BI$132</f>
        <v>3169046.805665</v>
      </c>
      <c r="BJ200" s="62">
        <f t="shared" si="90"/>
        <v>3169046.805665</v>
      </c>
      <c r="BK200" s="63" t="str">
        <f t="shared" si="91"/>
        <v>Y</v>
      </c>
      <c r="BL200" s="15"/>
    </row>
    <row r="201" ht="15" customHeight="1" spans="1:75">
      <c r="A201" s="24" t="s">
        <v>1137</v>
      </c>
      <c r="B201" s="52" t="s">
        <v>616</v>
      </c>
      <c r="C201" s="52" t="s">
        <v>617</v>
      </c>
      <c r="D201" s="52" t="s">
        <v>929</v>
      </c>
      <c r="E201" s="10" t="s">
        <v>245</v>
      </c>
      <c r="F201" s="52" t="s">
        <v>930</v>
      </c>
      <c r="G201" s="52" t="s">
        <v>169</v>
      </c>
      <c r="H201" s="52" t="s">
        <v>227</v>
      </c>
      <c r="I201" s="52" t="s">
        <v>938</v>
      </c>
      <c r="J201" s="52" t="s">
        <v>165</v>
      </c>
      <c r="K201" s="52" t="s">
        <v>931</v>
      </c>
      <c r="L201" s="53" t="s">
        <v>282</v>
      </c>
      <c r="M201" s="13">
        <v>2665</v>
      </c>
      <c r="N201" s="14">
        <f t="shared" si="81"/>
        <v>7.3013698630137</v>
      </c>
      <c r="O201" s="15">
        <v>5600</v>
      </c>
      <c r="P201" s="15">
        <f t="shared" si="76"/>
        <v>14924000</v>
      </c>
      <c r="Q201" s="16">
        <f>IFERROR(VLOOKUP(G201,SCENARIOS!$A$13:$E$18,2,0),0.025)</f>
        <v>0.02</v>
      </c>
      <c r="R201" s="57">
        <f>IFERROR(VLOOKUP(L201,INPUTS!$A$107:$B$120,2,0),0.0082)</f>
        <v>0.0042</v>
      </c>
      <c r="S201" s="52">
        <f t="shared" si="77"/>
        <v>23.52</v>
      </c>
      <c r="T201" s="15">
        <f t="shared" si="78"/>
        <v>62680.8</v>
      </c>
      <c r="U201" s="15">
        <f>T201/INPUTS!$B$7*1000</f>
        <v>78351000</v>
      </c>
      <c r="V201" s="15">
        <f>T201*INPUTS!$B$6</f>
        <v>198071.328</v>
      </c>
      <c r="W201" s="54" t="s">
        <v>396</v>
      </c>
      <c r="X201" s="54" t="s">
        <v>396</v>
      </c>
      <c r="Y201" s="58">
        <f>IFERROR(VLOOKUP(E201,INPUTS!$A$44:$B$103,2,0),0)</f>
        <v>0.005</v>
      </c>
      <c r="Z201" s="15">
        <f t="shared" si="80"/>
        <v>313.404</v>
      </c>
      <c r="AA201" s="20">
        <f>IFERROR(VLOOKUP(E201,INPUTS!$A$44:$C$103,3,0),SCENARIOS!$J$23)</f>
        <v>0.03</v>
      </c>
      <c r="AB201" s="15">
        <f t="shared" si="82"/>
        <v>2076.14004027656</v>
      </c>
      <c r="AC201" s="20">
        <f>IFERROR(VLOOKUP($E201,INPUTS!$A$44:$G$103,4,0),SCENARIOS!$K$23)</f>
        <v>0.1</v>
      </c>
      <c r="AD201" s="15">
        <f t="shared" si="83"/>
        <v>7640.75454408074</v>
      </c>
      <c r="AE201" s="20">
        <f>IFERROR(VLOOKUP($E201,INPUTS!$A$44:$G$103,5,0),SCENARIOS!$L$23)</f>
        <v>0.2</v>
      </c>
      <c r="AF201" s="15">
        <f t="shared" si="84"/>
        <v>16872.0208281654</v>
      </c>
      <c r="AG201" s="20">
        <f>IFERROR(VLOOKUP($E201,INPUTS!$A$44:$G$103,6,0),SCENARIOS!$M$23)</f>
        <v>0.3</v>
      </c>
      <c r="AH201" s="15">
        <f t="shared" si="85"/>
        <v>27942.111461352</v>
      </c>
      <c r="AI201" s="20">
        <f>IFERROR(VLOOKUP($E201,INPUTS!$A$44:$G$103,7,0),SCENARIOS!$N$23)</f>
        <v>0.4</v>
      </c>
      <c r="AJ201" s="15">
        <f t="shared" si="86"/>
        <v>41133.7984871379</v>
      </c>
      <c r="AL201" t="str">
        <f t="shared" si="87"/>
        <v>N</v>
      </c>
      <c r="AM201" s="21">
        <f t="shared" si="88"/>
        <v>102834.496217845</v>
      </c>
      <c r="BB201" s="2"/>
      <c r="BC201" s="2" t="str">
        <v>LIM</v>
      </c>
      <c r="BD201" s="15">
        <f>SUMIF($E$4:$E$1277,$BC201,$T$4:$T$1277)*(1+INDEX($Q$4:$Q$1277,MATCH($BC201,$E$4:$E1344,0)))^BD$132</f>
        <v>540620.678</v>
      </c>
      <c r="BE201" s="15">
        <f>SUMIF($E$4:$E$1277,$BC201,$T$4:$T$1277)*(1+INDEX($Q$4:$Q$1277,MATCH($BC201,$E$4:$E1344,0)))^BE$132</f>
        <v>642087.775810129</v>
      </c>
      <c r="BF201" s="15">
        <f>SUMIF($E$4:$E$1277,$BC201,$T$4:$T$1277)*(1+INDEX($Q$4:$Q$1277,MATCH($BC201,$E$4:$E1344,0)))^BF$132</f>
        <v>762598.85835295</v>
      </c>
      <c r="BG201" s="15">
        <f>SUMIF($E$4:$E$1277,$BC201,$T$4:$T$1277)*(1+INDEX($Q$4:$Q$1277,MATCH($BC201,$E$4:$E1344,0)))^BG$132</f>
        <v>905728.22076774</v>
      </c>
      <c r="BH201" s="15">
        <f>SUMIF($E$4:$E$1277,$BC201,$T$4:$T$1277)*(1+INDEX($Q$4:$Q$1277,MATCH($BC201,$E$4:$E1344,0)))^BH$132</f>
        <v>1075721.00444375</v>
      </c>
      <c r="BI201" s="15">
        <f>SUMIF($E$4:$E$1277,$BC201,$T$4:$T$1277)*(1+INDEX($Q$4:$Q$1277,MATCH($BC201,$E$4:$E1344,0)))^BI$132</f>
        <v>1277619.10567455</v>
      </c>
      <c r="BJ201" s="62">
        <f t="shared" si="90"/>
        <v>1277619.10567455</v>
      </c>
      <c r="BK201" s="63" t="str">
        <f t="shared" si="91"/>
        <v>Y</v>
      </c>
      <c r="BL201" s="15"/>
    </row>
    <row r="202" ht="15" customHeight="1" spans="1:75">
      <c r="A202" s="6" t="s">
        <v>1138</v>
      </c>
      <c r="B202" s="52" t="s">
        <v>616</v>
      </c>
      <c r="C202" s="52" t="s">
        <v>617</v>
      </c>
      <c r="D202" s="52" t="s">
        <v>929</v>
      </c>
      <c r="E202" s="10" t="s">
        <v>245</v>
      </c>
      <c r="F202" s="52" t="s">
        <v>930</v>
      </c>
      <c r="G202" s="52" t="s">
        <v>169</v>
      </c>
      <c r="H202" s="52" t="s">
        <v>203</v>
      </c>
      <c r="I202" s="52" t="s">
        <v>399</v>
      </c>
      <c r="J202" s="52" t="s">
        <v>165</v>
      </c>
      <c r="K202" s="52" t="s">
        <v>931</v>
      </c>
      <c r="L202" s="53" t="s">
        <v>282</v>
      </c>
      <c r="M202" s="13">
        <v>1333</v>
      </c>
      <c r="N202" s="14">
        <f t="shared" si="81"/>
        <v>3.65205479452055</v>
      </c>
      <c r="O202" s="15">
        <v>5800</v>
      </c>
      <c r="P202" s="15">
        <f t="shared" si="76"/>
        <v>7731400</v>
      </c>
      <c r="Q202" s="16">
        <f>IFERROR(VLOOKUP(G202,SCENARIOS!$A$13:$E$18,2,0),0.025)</f>
        <v>0.02</v>
      </c>
      <c r="R202" s="57">
        <f>IFERROR(VLOOKUP(L202,INPUTS!$A$107:$B$120,2,0),0.0082)</f>
        <v>0.0042</v>
      </c>
      <c r="S202" s="52">
        <f t="shared" si="77"/>
        <v>24.36</v>
      </c>
      <c r="T202" s="15">
        <f t="shared" si="78"/>
        <v>32471.88</v>
      </c>
      <c r="U202" s="15">
        <f>T202/INPUTS!$B$7*1000</f>
        <v>40589850</v>
      </c>
      <c r="V202" s="15">
        <f>T202*INPUTS!$B$6</f>
        <v>102611.1408</v>
      </c>
      <c r="W202" s="54" t="s">
        <v>396</v>
      </c>
      <c r="X202" s="54" t="s">
        <v>396</v>
      </c>
      <c r="Y202" s="58">
        <f>IFERROR(VLOOKUP(E202,INPUTS!$A$44:$B$103,2,0),0)</f>
        <v>0.005</v>
      </c>
      <c r="Z202" s="15">
        <f t="shared" si="80"/>
        <v>162.3594</v>
      </c>
      <c r="AA202" s="20">
        <f>IFERROR(VLOOKUP(E202,INPUTS!$A$44:$C$103,3,0),SCENARIOS!$J$23)</f>
        <v>0.03</v>
      </c>
      <c r="AB202" s="15">
        <f t="shared" si="82"/>
        <v>1075.54738055442</v>
      </c>
      <c r="AC202" s="20">
        <f>IFERROR(VLOOKUP($E202,INPUTS!$A$44:$G$103,4,0),SCENARIOS!$K$23)</f>
        <v>0.1</v>
      </c>
      <c r="AD202" s="15">
        <f t="shared" si="83"/>
        <v>3958.30405267394</v>
      </c>
      <c r="AE202" s="20">
        <f>IFERROR(VLOOKUP($E202,INPUTS!$A$44:$G$103,5,0),SCENARIOS!$L$23)</f>
        <v>0.2</v>
      </c>
      <c r="AF202" s="15">
        <f t="shared" si="84"/>
        <v>8740.5750355721</v>
      </c>
      <c r="AG202" s="20">
        <f>IFERROR(VLOOKUP($E202,INPUTS!$A$44:$G$103,6,0),SCENARIOS!$M$23)</f>
        <v>0.3</v>
      </c>
      <c r="AH202" s="15">
        <f t="shared" si="85"/>
        <v>14475.4516585565</v>
      </c>
      <c r="AI202" s="20">
        <f>IFERROR(VLOOKUP($E202,INPUTS!$A$44:$G$103,7,0),SCENARIOS!$N$23)</f>
        <v>0.4</v>
      </c>
      <c r="AJ202" s="15">
        <f t="shared" si="86"/>
        <v>21309.4243918157</v>
      </c>
      <c r="AL202" t="str">
        <f t="shared" si="87"/>
        <v>Y</v>
      </c>
      <c r="AM202" s="21">
        <f t="shared" si="88"/>
        <v>53273.5609795394</v>
      </c>
      <c r="BB202" s="2"/>
      <c r="BC202" s="2" t="str">
        <v>LIS</v>
      </c>
      <c r="BD202" s="15">
        <f>SUMIF($E$4:$E$1277,$BC202,$T$4:$T$1277)*(1+INDEX($Q$4:$Q$1277,MATCH($BC202,$E$4:$E1345,0)))^BD$132</f>
        <v>1580032.675</v>
      </c>
      <c r="BE202" s="15">
        <f>SUMIF($E$4:$E$1277,$BC202,$T$4:$T$1277)*(1+INDEX($Q$4:$Q$1277,MATCH($BC202,$E$4:$E1345,0)))^BE$132</f>
        <v>1787661.94513054</v>
      </c>
      <c r="BF202" s="15">
        <f>SUMIF($E$4:$E$1277,$BC202,$T$4:$T$1277)*(1+INDEX($Q$4:$Q$1277,MATCH($BC202,$E$4:$E1345,0)))^BF$132</f>
        <v>2022575.40659273</v>
      </c>
      <c r="BG202" s="15">
        <f>SUMIF($E$4:$E$1277,$BC202,$T$4:$T$1277)*(1+INDEX($Q$4:$Q$1277,MATCH($BC202,$E$4:$E1345,0)))^BG$132</f>
        <v>2288358.4262096</v>
      </c>
      <c r="BH202" s="15">
        <f>SUMIF($E$4:$E$1277,$BC202,$T$4:$T$1277)*(1+INDEX($Q$4:$Q$1277,MATCH($BC202,$E$4:$E1345,0)))^BH$132</f>
        <v>2589067.51745101</v>
      </c>
      <c r="BI202" s="15">
        <f>SUMIF($E$4:$E$1277,$BC202,$T$4:$T$1277)*(1+INDEX($Q$4:$Q$1277,MATCH($BC202,$E$4:$E1345,0)))^BI$132</f>
        <v>2929292.25297241</v>
      </c>
      <c r="BJ202" s="62">
        <f t="shared" si="90"/>
        <v>2929292.25297241</v>
      </c>
      <c r="BK202" s="63" t="str">
        <f t="shared" si="91"/>
        <v>Y</v>
      </c>
      <c r="BL202" s="15"/>
    </row>
    <row r="203" ht="15" customHeight="1" spans="1:75">
      <c r="A203" s="24" t="s">
        <v>1139</v>
      </c>
      <c r="B203" s="52" t="s">
        <v>616</v>
      </c>
      <c r="C203" s="52" t="s">
        <v>617</v>
      </c>
      <c r="D203" s="52" t="s">
        <v>929</v>
      </c>
      <c r="E203" s="10" t="s">
        <v>245</v>
      </c>
      <c r="F203" s="52" t="s">
        <v>930</v>
      </c>
      <c r="G203" s="52" t="s">
        <v>169</v>
      </c>
      <c r="H203" s="52" t="s">
        <v>204</v>
      </c>
      <c r="I203" s="52" t="s">
        <v>405</v>
      </c>
      <c r="J203" s="52" t="s">
        <v>165</v>
      </c>
      <c r="K203" s="52" t="s">
        <v>931</v>
      </c>
      <c r="L203" s="53" t="s">
        <v>282</v>
      </c>
      <c r="M203" s="13">
        <v>1333</v>
      </c>
      <c r="N203" s="14">
        <f t="shared" si="81"/>
        <v>3.65205479452055</v>
      </c>
      <c r="O203" s="15">
        <v>5870</v>
      </c>
      <c r="P203" s="15">
        <f t="shared" si="76"/>
        <v>7824710</v>
      </c>
      <c r="Q203" s="16">
        <f>IFERROR(VLOOKUP(G203,SCENARIOS!$A$13:$E$18,2,0),0.025)</f>
        <v>0.02</v>
      </c>
      <c r="R203" s="57">
        <f>IFERROR(VLOOKUP(L203,INPUTS!$A$107:$B$120,2,0),0.0082)</f>
        <v>0.0042</v>
      </c>
      <c r="S203" s="52">
        <f t="shared" si="77"/>
        <v>24.654</v>
      </c>
      <c r="T203" s="15">
        <f t="shared" si="78"/>
        <v>32863.782</v>
      </c>
      <c r="U203" s="15">
        <f>T203/INPUTS!$B$7*1000</f>
        <v>41079727.5</v>
      </c>
      <c r="V203" s="15">
        <f>T203*INPUTS!$B$6</f>
        <v>103849.55112</v>
      </c>
      <c r="W203" s="54" t="s">
        <v>396</v>
      </c>
      <c r="X203" s="54" t="s">
        <v>396</v>
      </c>
      <c r="Y203" s="58">
        <f>IFERROR(VLOOKUP(E203,INPUTS!$A$44:$B$103,2,0),0)</f>
        <v>0.005</v>
      </c>
      <c r="Z203" s="15">
        <f t="shared" si="80"/>
        <v>164.31891</v>
      </c>
      <c r="AA203" s="20">
        <f>IFERROR(VLOOKUP(E203,INPUTS!$A$44:$C$103,3,0),SCENARIOS!$J$23)</f>
        <v>0.03</v>
      </c>
      <c r="AB203" s="15">
        <f t="shared" si="82"/>
        <v>1088.52812480249</v>
      </c>
      <c r="AC203" s="20">
        <f>IFERROR(VLOOKUP($E203,INPUTS!$A$44:$G$103,4,0),SCENARIOS!$K$23)</f>
        <v>0.1</v>
      </c>
      <c r="AD203" s="15">
        <f t="shared" si="83"/>
        <v>4006.07668779241</v>
      </c>
      <c r="AE203" s="20">
        <f>IFERROR(VLOOKUP($E203,INPUTS!$A$44:$G$103,5,0),SCENARIOS!$L$23)</f>
        <v>0.2</v>
      </c>
      <c r="AF203" s="15">
        <f t="shared" si="84"/>
        <v>8846.06473427729</v>
      </c>
      <c r="AG203" s="20">
        <f>IFERROR(VLOOKUP($E203,INPUTS!$A$44:$G$103,6,0),SCENARIOS!$M$23)</f>
        <v>0.3</v>
      </c>
      <c r="AH203" s="15">
        <f t="shared" si="85"/>
        <v>14650.1553854701</v>
      </c>
      <c r="AI203" s="20">
        <f>IFERROR(VLOOKUP($E203,INPUTS!$A$44:$G$103,7,0),SCENARIOS!$N$23)</f>
        <v>0.4</v>
      </c>
      <c r="AJ203" s="15">
        <f t="shared" si="86"/>
        <v>21566.6070999928</v>
      </c>
      <c r="AL203" t="str">
        <f t="shared" si="87"/>
        <v>Y</v>
      </c>
      <c r="AM203" s="21">
        <f t="shared" si="88"/>
        <v>53916.5177499821</v>
      </c>
      <c r="BB203" s="2"/>
      <c r="BC203" s="2" t="str">
        <v>LTN</v>
      </c>
      <c r="BD203" s="15">
        <f>SUMIF($E$4:$E$1277,$BC203,$T$4:$T$1277)*(1+INDEX($Q$4:$Q$1277,MATCH($BC203,$E$4:$E1346,0)))^BD$132</f>
        <v>2478984.36</v>
      </c>
      <c r="BE203" s="15">
        <f>SUMIF($E$4:$E$1277,$BC203,$T$4:$T$1277)*(1+INDEX($Q$4:$Q$1277,MATCH($BC203,$E$4:$E1346,0)))^BE$132</f>
        <v>2804743.26453141</v>
      </c>
      <c r="BF203" s="15">
        <f>SUMIF($E$4:$E$1277,$BC203,$T$4:$T$1277)*(1+INDEX($Q$4:$Q$1277,MATCH($BC203,$E$4:$E1346,0)))^BF$132</f>
        <v>3173309.5645405</v>
      </c>
      <c r="BG203" s="15">
        <f>SUMIF($E$4:$E$1277,$BC203,$T$4:$T$1277)*(1+INDEX($Q$4:$Q$1277,MATCH($BC203,$E$4:$E1346,0)))^BG$132</f>
        <v>3590308.50336549</v>
      </c>
      <c r="BH203" s="15">
        <f>SUMIF($E$4:$E$1277,$BC203,$T$4:$T$1277)*(1+INDEX($Q$4:$Q$1277,MATCH($BC203,$E$4:$E1346,0)))^BH$132</f>
        <v>4062104.52751876</v>
      </c>
      <c r="BI203" s="15">
        <f>SUMIF($E$4:$E$1277,$BC203,$T$4:$T$1277)*(1+INDEX($Q$4:$Q$1277,MATCH($BC203,$E$4:$E1346,0)))^BI$132</f>
        <v>4595898.42405492</v>
      </c>
      <c r="BJ203" s="62">
        <f t="shared" si="90"/>
        <v>4595898.42405492</v>
      </c>
      <c r="BK203" s="63" t="str">
        <f t="shared" si="91"/>
        <v>Y</v>
      </c>
      <c r="BL203" s="15"/>
    </row>
    <row r="204" ht="15" customHeight="1" spans="1:75">
      <c r="A204" s="6" t="s">
        <v>1140</v>
      </c>
      <c r="B204" s="52" t="s">
        <v>618</v>
      </c>
      <c r="C204" s="52" t="s">
        <v>619</v>
      </c>
      <c r="D204" s="52" t="s">
        <v>929</v>
      </c>
      <c r="E204" s="10" t="s">
        <v>253</v>
      </c>
      <c r="F204" s="52" t="s">
        <v>930</v>
      </c>
      <c r="G204" s="52" t="s">
        <v>169</v>
      </c>
      <c r="H204" s="52" t="s">
        <v>1158</v>
      </c>
      <c r="I204" s="52" t="s">
        <v>622</v>
      </c>
      <c r="J204" s="52" t="s">
        <v>181</v>
      </c>
      <c r="K204" s="52" t="s">
        <v>931</v>
      </c>
      <c r="L204" s="53" t="s">
        <v>286</v>
      </c>
      <c r="M204" s="13">
        <v>2665</v>
      </c>
      <c r="N204" s="14">
        <f t="shared" si="81"/>
        <v>7.3013698630137</v>
      </c>
      <c r="O204" s="15">
        <v>3900</v>
      </c>
      <c r="P204" s="15">
        <f t="shared" si="76"/>
        <v>10393500</v>
      </c>
      <c r="Q204" s="16">
        <f>IFERROR(VLOOKUP(G204,SCENARIOS!$A$13:$E$18,2,0),0.025)</f>
        <v>0.02</v>
      </c>
      <c r="R204" s="57">
        <f>IFERROR(VLOOKUP(L204,INPUTS!$A$107:$B$120,2,0),0.0082)</f>
        <v>0.0039</v>
      </c>
      <c r="S204" s="52">
        <f t="shared" si="77"/>
        <v>15.21</v>
      </c>
      <c r="T204" s="15">
        <f t="shared" si="78"/>
        <v>40534.65</v>
      </c>
      <c r="U204" s="15">
        <f>T204/INPUTS!$B$7*1000</f>
        <v>50668312.5</v>
      </c>
      <c r="V204" s="15">
        <f>T204*INPUTS!$B$6</f>
        <v>128089.494</v>
      </c>
      <c r="W204" s="54" t="s">
        <v>396</v>
      </c>
      <c r="X204" s="54" t="s">
        <v>396</v>
      </c>
      <c r="Y204" s="58">
        <f>IFERROR(VLOOKUP(E204,INPUTS!$A$44:$B$103,2,0),0)</f>
        <v>0.005</v>
      </c>
      <c r="Z204" s="15">
        <f t="shared" si="80"/>
        <v>202.67325</v>
      </c>
      <c r="AA204" s="20">
        <f>IFERROR(VLOOKUP(E204,INPUTS!$A$44:$C$103,3,0),SCENARIOS!$J$23)</f>
        <v>0.03</v>
      </c>
      <c r="AB204" s="15">
        <f t="shared" si="82"/>
        <v>1342.60586788293</v>
      </c>
      <c r="AC204" s="20">
        <f>IFERROR(VLOOKUP($E204,INPUTS!$A$44:$G$103,4,0),SCENARIOS!$K$23)</f>
        <v>0.1</v>
      </c>
      <c r="AD204" s="15">
        <f t="shared" si="83"/>
        <v>4941.15121664405</v>
      </c>
      <c r="AE204" s="20">
        <f>IFERROR(VLOOKUP($E204,INPUTS!$A$44:$G$103,5,0),SCENARIOS!$L$23)</f>
        <v>0.2</v>
      </c>
      <c r="AF204" s="15">
        <f t="shared" si="84"/>
        <v>10910.86040801</v>
      </c>
      <c r="AG204" s="20">
        <f>IFERROR(VLOOKUP($E204,INPUTS!$A$44:$G$103,6,0),SCENARIOS!$M$23)</f>
        <v>0.3</v>
      </c>
      <c r="AH204" s="15">
        <f t="shared" si="85"/>
        <v>18069.7072843182</v>
      </c>
      <c r="AI204" s="20">
        <f>IFERROR(VLOOKUP($E204,INPUTS!$A$44:$G$103,7,0),SCENARIOS!$N$23)</f>
        <v>0.4</v>
      </c>
      <c r="AJ204" s="15">
        <f t="shared" si="86"/>
        <v>26600.5559094119</v>
      </c>
      <c r="AL204" t="str">
        <f t="shared" si="87"/>
        <v>N</v>
      </c>
      <c r="AM204" s="21">
        <f t="shared" si="88"/>
        <v>66501.3897735297</v>
      </c>
      <c r="BB204" s="2"/>
      <c r="BC204" s="2" t="str">
        <v>LUX</v>
      </c>
      <c r="BD204" s="15">
        <f>SUMIF($E$4:$E$1277,$BC204,$T$4:$T$1277)*(1+INDEX($Q$4:$Q$1277,MATCH($BC204,$E$4:$E1347,0)))^BD$132</f>
        <v>586801.92</v>
      </c>
      <c r="BE204" s="15">
        <f>SUMIF($E$4:$E$1277,$BC204,$T$4:$T$1277)*(1+INDEX($Q$4:$Q$1277,MATCH($BC204,$E$4:$E1347,0)))^BE$132</f>
        <v>663912.511627987</v>
      </c>
      <c r="BF204" s="15">
        <f>SUMIF($E$4:$E$1277,$BC204,$T$4:$T$1277)*(1+INDEX($Q$4:$Q$1277,MATCH($BC204,$E$4:$E1347,0)))^BF$132</f>
        <v>751156.068296747</v>
      </c>
      <c r="BG204" s="15">
        <f>SUMIF($E$4:$E$1277,$BC204,$T$4:$T$1277)*(1+INDEX($Q$4:$Q$1277,MATCH($BC204,$E$4:$E1347,0)))^BG$132</f>
        <v>849864.144833571</v>
      </c>
      <c r="BH204" s="15">
        <f>SUMIF($E$4:$E$1277,$BC204,$T$4:$T$1277)*(1+INDEX($Q$4:$Q$1277,MATCH($BC204,$E$4:$E1347,0)))^BH$132</f>
        <v>961543.273305969</v>
      </c>
      <c r="BI204" s="15">
        <f>SUMIF($E$4:$E$1277,$BC204,$T$4:$T$1277)*(1+INDEX($Q$4:$Q$1277,MATCH($BC204,$E$4:$E1347,0)))^BI$132</f>
        <v>1087897.95646811</v>
      </c>
      <c r="BJ204" s="62">
        <f t="shared" si="90"/>
        <v>1087897.95646811</v>
      </c>
      <c r="BK204" s="63" t="str">
        <f t="shared" si="91"/>
        <v>Y</v>
      </c>
      <c r="BL204" s="15"/>
    </row>
    <row r="205" ht="15" customHeight="1" spans="1:75">
      <c r="A205" s="24" t="s">
        <v>1141</v>
      </c>
      <c r="B205" s="52" t="s">
        <v>618</v>
      </c>
      <c r="C205" s="52" t="s">
        <v>619</v>
      </c>
      <c r="D205" s="52" t="s">
        <v>929</v>
      </c>
      <c r="E205" s="10" t="s">
        <v>253</v>
      </c>
      <c r="F205" s="52" t="s">
        <v>930</v>
      </c>
      <c r="G205" s="52" t="s">
        <v>169</v>
      </c>
      <c r="H205" s="52" t="s">
        <v>623</v>
      </c>
      <c r="I205" s="52" t="s">
        <v>622</v>
      </c>
      <c r="J205" s="52" t="s">
        <v>181</v>
      </c>
      <c r="K205" s="52" t="s">
        <v>931</v>
      </c>
      <c r="L205" s="53" t="s">
        <v>286</v>
      </c>
      <c r="M205" s="13">
        <v>1333</v>
      </c>
      <c r="N205" s="14">
        <f t="shared" si="81"/>
        <v>3.65205479452055</v>
      </c>
      <c r="O205" s="15">
        <v>3700</v>
      </c>
      <c r="P205" s="15">
        <f t="shared" si="76"/>
        <v>4932100</v>
      </c>
      <c r="Q205" s="16">
        <f>IFERROR(VLOOKUP(G205,SCENARIOS!$A$13:$E$18,2,0),0.025)</f>
        <v>0.02</v>
      </c>
      <c r="R205" s="57">
        <f>IFERROR(VLOOKUP(L205,INPUTS!$A$107:$B$120,2,0),0.0082)</f>
        <v>0.0039</v>
      </c>
      <c r="S205" s="52">
        <f t="shared" si="77"/>
        <v>14.43</v>
      </c>
      <c r="T205" s="15">
        <f t="shared" si="78"/>
        <v>19235.19</v>
      </c>
      <c r="U205" s="15">
        <f>T205/INPUTS!$B$7*1000</f>
        <v>24043987.5</v>
      </c>
      <c r="V205" s="15">
        <f>T205*INPUTS!$B$6</f>
        <v>60783.2004</v>
      </c>
      <c r="W205" s="54" t="s">
        <v>396</v>
      </c>
      <c r="X205" s="54" t="s">
        <v>396</v>
      </c>
      <c r="Y205" s="58">
        <f>IFERROR(VLOOKUP(E205,INPUTS!$A$44:$B$103,2,0),0)</f>
        <v>0.005</v>
      </c>
      <c r="Z205" s="15">
        <f t="shared" si="80"/>
        <v>96.17595</v>
      </c>
      <c r="AA205" s="20">
        <f>IFERROR(VLOOKUP(E205,INPUTS!$A$44:$C$103,3,0),SCENARIOS!$J$23)</f>
        <v>0.03</v>
      </c>
      <c r="AB205" s="15">
        <f t="shared" si="82"/>
        <v>637.116120747138</v>
      </c>
      <c r="AC205" s="20">
        <f>IFERROR(VLOOKUP($E205,INPUTS!$A$44:$G$103,4,0),SCENARIOS!$K$23)</f>
        <v>0.1</v>
      </c>
      <c r="AD205" s="15">
        <f t="shared" si="83"/>
        <v>2344.7589277539</v>
      </c>
      <c r="AE205" s="20">
        <f>IFERROR(VLOOKUP($E205,INPUTS!$A$44:$G$103,5,0),SCENARIOS!$L$23)</f>
        <v>0.2</v>
      </c>
      <c r="AF205" s="15">
        <f t="shared" si="84"/>
        <v>5177.60664052978</v>
      </c>
      <c r="AG205" s="20">
        <f>IFERROR(VLOOKUP($E205,INPUTS!$A$44:$G$103,6,0),SCENARIOS!$M$23)</f>
        <v>0.3</v>
      </c>
      <c r="AH205" s="15">
        <f t="shared" si="85"/>
        <v>8574.74414749466</v>
      </c>
      <c r="AI205" s="20">
        <f>IFERROR(VLOOKUP($E205,INPUTS!$A$44:$G$103,7,0),SCENARIOS!$N$23)</f>
        <v>0.4</v>
      </c>
      <c r="AJ205" s="15">
        <f t="shared" si="86"/>
        <v>12622.9472074672</v>
      </c>
      <c r="AL205" t="str">
        <f t="shared" si="87"/>
        <v>N</v>
      </c>
      <c r="AM205" s="21">
        <f t="shared" si="88"/>
        <v>31557.368018668</v>
      </c>
      <c r="BB205" s="2"/>
      <c r="BC205" s="2" t="str">
        <v>MAD</v>
      </c>
      <c r="BD205" s="15">
        <f>SUMIF($E$4:$E$1277,$BC205,$T$4:$T$1277)*(1+INDEX($Q$4:$Q$1277,MATCH($BC205,$E$4:$E1348,0)))^BD$132</f>
        <v>2671173.54</v>
      </c>
      <c r="BE205" s="15">
        <f>SUMIF($E$4:$E$1277,$BC205,$T$4:$T$1277)*(1+INDEX($Q$4:$Q$1277,MATCH($BC205,$E$4:$E1348,0)))^BE$132</f>
        <v>3022187.68121212</v>
      </c>
      <c r="BF205" s="15">
        <f>SUMIF($E$4:$E$1277,$BC205,$T$4:$T$1277)*(1+INDEX($Q$4:$Q$1277,MATCH($BC205,$E$4:$E1348,0)))^BF$132</f>
        <v>3419327.96342027</v>
      </c>
      <c r="BG205" s="15">
        <f>SUMIF($E$4:$E$1277,$BC205,$T$4:$T$1277)*(1+INDEX($Q$4:$Q$1277,MATCH($BC205,$E$4:$E1348,0)))^BG$132</f>
        <v>3868655.74038027</v>
      </c>
      <c r="BH205" s="15">
        <f>SUMIF($E$4:$E$1277,$BC205,$T$4:$T$1277)*(1+INDEX($Q$4:$Q$1277,MATCH($BC205,$E$4:$E1348,0)))^BH$132</f>
        <v>4377028.87751269</v>
      </c>
      <c r="BI205" s="15">
        <f>SUMIF($E$4:$E$1277,$BC205,$T$4:$T$1277)*(1+INDEX($Q$4:$Q$1277,MATCH($BC205,$E$4:$E1348,0)))^BI$132</f>
        <v>4952206.42007729</v>
      </c>
      <c r="BJ205" s="62">
        <f t="shared" si="90"/>
        <v>4952206.42007729</v>
      </c>
      <c r="BK205" s="63" t="str">
        <f t="shared" si="91"/>
        <v>Y</v>
      </c>
      <c r="BL205" s="15"/>
    </row>
    <row r="206" ht="15" customHeight="1" spans="1:75">
      <c r="A206" s="6" t="s">
        <v>1142</v>
      </c>
      <c r="B206" s="52" t="s">
        <v>618</v>
      </c>
      <c r="C206" s="52" t="s">
        <v>619</v>
      </c>
      <c r="D206" s="52" t="s">
        <v>929</v>
      </c>
      <c r="E206" s="10" t="s">
        <v>253</v>
      </c>
      <c r="F206" s="52" t="s">
        <v>930</v>
      </c>
      <c r="G206" s="52" t="s">
        <v>169</v>
      </c>
      <c r="H206" s="52" t="s">
        <v>1161</v>
      </c>
      <c r="I206" s="52" t="s">
        <v>622</v>
      </c>
      <c r="J206" s="52" t="s">
        <v>181</v>
      </c>
      <c r="K206" s="52" t="s">
        <v>931</v>
      </c>
      <c r="L206" s="53" t="s">
        <v>286</v>
      </c>
      <c r="M206" s="13">
        <v>1333</v>
      </c>
      <c r="N206" s="14">
        <f t="shared" si="81"/>
        <v>3.65205479452055</v>
      </c>
      <c r="O206" s="15">
        <v>3200</v>
      </c>
      <c r="P206" s="15">
        <f t="shared" si="76"/>
        <v>4265600</v>
      </c>
      <c r="Q206" s="16">
        <f>IFERROR(VLOOKUP(G206,SCENARIOS!$A$13:$E$18,2,0),0.025)</f>
        <v>0.02</v>
      </c>
      <c r="R206" s="57">
        <f>IFERROR(VLOOKUP(L206,INPUTS!$A$107:$B$120,2,0),0.0082)</f>
        <v>0.0039</v>
      </c>
      <c r="S206" s="52">
        <f t="shared" si="77"/>
        <v>12.48</v>
      </c>
      <c r="T206" s="15">
        <f t="shared" si="78"/>
        <v>16635.84</v>
      </c>
      <c r="U206" s="15">
        <f>T206/INPUTS!$B$7*1000</f>
        <v>20794800</v>
      </c>
      <c r="V206" s="15">
        <f>T206*INPUTS!$B$6</f>
        <v>52569.2544</v>
      </c>
      <c r="W206" s="54" t="s">
        <v>396</v>
      </c>
      <c r="X206" s="54" t="s">
        <v>396</v>
      </c>
      <c r="Y206" s="58">
        <f>IFERROR(VLOOKUP(E206,INPUTS!$A$44:$B$103,2,0),0)</f>
        <v>0.005</v>
      </c>
      <c r="Z206" s="15">
        <f t="shared" si="80"/>
        <v>83.1792</v>
      </c>
      <c r="AA206" s="20">
        <f>IFERROR(VLOOKUP(E206,INPUTS!$A$44:$C$103,3,0),SCENARIOS!$J$23)</f>
        <v>0.03</v>
      </c>
      <c r="AB206" s="15">
        <f t="shared" si="82"/>
        <v>551.019347673201</v>
      </c>
      <c r="AC206" s="20">
        <f>IFERROR(VLOOKUP($E206,INPUTS!$A$44:$G$103,4,0),SCENARIOS!$K$23)</f>
        <v>0.1</v>
      </c>
      <c r="AD206" s="15">
        <f t="shared" si="83"/>
        <v>2027.89961319256</v>
      </c>
      <c r="AE206" s="20">
        <f>IFERROR(VLOOKUP($E206,INPUTS!$A$44:$G$103,5,0),SCENARIOS!$L$23)</f>
        <v>0.2</v>
      </c>
      <c r="AF206" s="15">
        <f t="shared" si="84"/>
        <v>4477.93006748522</v>
      </c>
      <c r="AG206" s="20">
        <f>IFERROR(VLOOKUP($E206,INPUTS!$A$44:$G$103,6,0),SCENARIOS!$M$23)</f>
        <v>0.3</v>
      </c>
      <c r="AH206" s="15">
        <f t="shared" si="85"/>
        <v>7415.99493837376</v>
      </c>
      <c r="AI206" s="20">
        <f>IFERROR(VLOOKUP($E206,INPUTS!$A$44:$G$103,7,0),SCENARIOS!$N$23)</f>
        <v>0.4</v>
      </c>
      <c r="AJ206" s="15">
        <f t="shared" si="86"/>
        <v>10917.1435307824</v>
      </c>
      <c r="AL206" t="str">
        <f t="shared" si="87"/>
        <v>N</v>
      </c>
      <c r="AM206" s="21">
        <f t="shared" si="88"/>
        <v>27292.8588269561</v>
      </c>
      <c r="BB206" s="2"/>
      <c r="BC206" s="2" t="str">
        <v>MCT</v>
      </c>
      <c r="BD206" s="15">
        <f>SUMIF($E$4:$E$1277,$BC206,$T$4:$T$1277)*(1+INDEX($Q$4:$Q$1277,MATCH($BC206,$E$4:$E1349,0)))^BD$132</f>
        <v>407592.973</v>
      </c>
      <c r="BE206" s="15">
        <f>SUMIF($E$4:$E$1277,$BC206,$T$4:$T$1277)*(1+INDEX($Q$4:$Q$1277,MATCH($BC206,$E$4:$E1349,0)))^BE$132</f>
        <v>507935.000866938</v>
      </c>
      <c r="BF206" s="15">
        <f>SUMIF($E$4:$E$1277,$BC206,$T$4:$T$1277)*(1+INDEX($Q$4:$Q$1277,MATCH($BC206,$E$4:$E1349,0)))^BF$132</f>
        <v>632979.423582202</v>
      </c>
      <c r="BG206" s="15">
        <f>SUMIF($E$4:$E$1277,$BC206,$T$4:$T$1277)*(1+INDEX($Q$4:$Q$1277,MATCH($BC206,$E$4:$E1349,0)))^BG$132</f>
        <v>788807.524574226</v>
      </c>
      <c r="BH206" s="15">
        <f>SUMIF($E$4:$E$1277,$BC206,$T$4:$T$1277)*(1+INDEX($Q$4:$Q$1277,MATCH($BC206,$E$4:$E1349,0)))^BH$132</f>
        <v>982997.689409273</v>
      </c>
      <c r="BI206" s="15">
        <f>SUMIF($E$4:$E$1277,$BC206,$T$4:$T$1277)*(1+INDEX($Q$4:$Q$1277,MATCH($BC206,$E$4:$E1349,0)))^BI$132</f>
        <v>1224993.96529659</v>
      </c>
      <c r="BJ206" s="62">
        <f t="shared" si="90"/>
        <v>1224993.96529659</v>
      </c>
      <c r="BK206" s="63" t="str">
        <f t="shared" si="91"/>
        <v>Y</v>
      </c>
      <c r="BL206" s="15"/>
    </row>
    <row r="207" ht="15" customHeight="1" spans="1:75">
      <c r="A207" s="24" t="s">
        <v>1143</v>
      </c>
      <c r="B207" s="52" t="s">
        <v>620</v>
      </c>
      <c r="C207" s="52" t="s">
        <v>621</v>
      </c>
      <c r="D207" s="52" t="s">
        <v>929</v>
      </c>
      <c r="E207" s="10" t="s">
        <v>623</v>
      </c>
      <c r="F207" s="52" t="s">
        <v>622</v>
      </c>
      <c r="G207" s="52" t="s">
        <v>181</v>
      </c>
      <c r="H207" s="52" t="s">
        <v>205</v>
      </c>
      <c r="I207" s="52" t="s">
        <v>408</v>
      </c>
      <c r="J207" s="52" t="s">
        <v>165</v>
      </c>
      <c r="K207" s="52" t="s">
        <v>931</v>
      </c>
      <c r="L207" s="53" t="s">
        <v>291</v>
      </c>
      <c r="M207" s="13">
        <v>276</v>
      </c>
      <c r="N207" s="14">
        <f t="shared" si="81"/>
        <v>0.756164383561644</v>
      </c>
      <c r="O207" s="15">
        <v>9000</v>
      </c>
      <c r="P207" s="15">
        <f t="shared" si="76"/>
        <v>2484000</v>
      </c>
      <c r="Q207" s="16">
        <f>IFERROR(VLOOKUP(G207,SCENARIOS!$A$13:$E$18,2,0),0.025)</f>
        <v>0.035</v>
      </c>
      <c r="R207" s="57">
        <f>IFERROR(VLOOKUP(L207,INPUTS!$A$107:$B$120,2,0),0.0082)</f>
        <v>0.0079</v>
      </c>
      <c r="S207" s="52">
        <f t="shared" si="77"/>
        <v>71.1</v>
      </c>
      <c r="T207" s="15">
        <f t="shared" si="78"/>
        <v>19623.6</v>
      </c>
      <c r="U207" s="15">
        <f>T207/INPUTS!$B$7*1000</f>
        <v>24529500</v>
      </c>
      <c r="V207" s="15">
        <f>T207*INPUTS!$B$6</f>
        <v>62010.576</v>
      </c>
      <c r="W207" s="54" t="s">
        <v>396</v>
      </c>
      <c r="X207" s="54" t="s">
        <v>396</v>
      </c>
      <c r="Y207" s="58">
        <f>IFERROR(VLOOKUP(E207,INPUTS!$A$44:$B$103,2,0),0)</f>
        <v>0</v>
      </c>
      <c r="Z207" s="15">
        <f t="shared" si="80"/>
        <v>0</v>
      </c>
      <c r="AA207" s="20">
        <f>IFERROR(VLOOKUP(E207,INPUTS!$A$44:$C$103,3,0),SCENARIOS!$J$23)</f>
        <v>0</v>
      </c>
      <c r="AB207" s="15">
        <f t="shared" si="82"/>
        <v>0</v>
      </c>
      <c r="AC207" s="20">
        <f>IFERROR(VLOOKUP($E207,INPUTS!$A$44:$G$103,4,0),SCENARIOS!$K$23)</f>
        <v>0</v>
      </c>
      <c r="AD207" s="15">
        <f t="shared" si="83"/>
        <v>0</v>
      </c>
      <c r="AE207" s="20">
        <f>IFERROR(VLOOKUP($E207,INPUTS!$A$44:$G$103,5,0),SCENARIOS!$L$23)</f>
        <v>0</v>
      </c>
      <c r="AF207" s="15">
        <f t="shared" si="84"/>
        <v>0</v>
      </c>
      <c r="AG207" s="20">
        <f>IFERROR(VLOOKUP($E207,INPUTS!$A$44:$G$103,6,0),SCENARIOS!$M$23)</f>
        <v>0</v>
      </c>
      <c r="AH207" s="15">
        <f t="shared" si="85"/>
        <v>0</v>
      </c>
      <c r="AI207" s="20">
        <f>IFERROR(VLOOKUP($E207,INPUTS!$A$44:$G$103,7,0),SCENARIOS!$N$23)</f>
        <v>0</v>
      </c>
      <c r="AJ207" s="15">
        <f t="shared" si="86"/>
        <v>0</v>
      </c>
      <c r="AL207" t="str">
        <f t="shared" si="87"/>
        <v>Y</v>
      </c>
      <c r="AM207" s="21">
        <f t="shared" si="88"/>
        <v>46375.3742732627</v>
      </c>
      <c r="BB207" s="2"/>
      <c r="BC207" s="2" t="str">
        <v>MEL</v>
      </c>
      <c r="BD207" s="15">
        <f>SUMIF($E$4:$E$1277,$BC207,$T$4:$T$1277)*(1+INDEX($Q$4:$Q$1277,MATCH($BC207,$E$4:$E1350,0)))^BD$132</f>
        <v>1957544.663</v>
      </c>
      <c r="BE207" s="15">
        <f>SUMIF($E$4:$E$1277,$BC207,$T$4:$T$1277)*(1+INDEX($Q$4:$Q$1277,MATCH($BC207,$E$4:$E1350,0)))^BE$132</f>
        <v>2381652.39581658</v>
      </c>
      <c r="BF207" s="15">
        <f>SUMIF($E$4:$E$1277,$BC207,$T$4:$T$1277)*(1+INDEX($Q$4:$Q$1277,MATCH($BC207,$E$4:$E1350,0)))^BF$132</f>
        <v>2897644.29987816</v>
      </c>
      <c r="BG207" s="15">
        <f>SUMIF($E$4:$E$1277,$BC207,$T$4:$T$1277)*(1+INDEX($Q$4:$Q$1277,MATCH($BC207,$E$4:$E1350,0)))^BG$132</f>
        <v>3525427.34756958</v>
      </c>
      <c r="BH207" s="15">
        <f>SUMIF($E$4:$E$1277,$BC207,$T$4:$T$1277)*(1+INDEX($Q$4:$Q$1277,MATCH($BC207,$E$4:$E1350,0)))^BH$132</f>
        <v>4289221.41462086</v>
      </c>
      <c r="BI207" s="15">
        <f>SUMIF($E$4:$E$1277,$BC207,$T$4:$T$1277)*(1+INDEX($Q$4:$Q$1277,MATCH($BC207,$E$4:$E1350,0)))^BI$132</f>
        <v>5218493.6831347</v>
      </c>
      <c r="BJ207" s="62">
        <f t="shared" si="90"/>
        <v>5218493.6831347</v>
      </c>
      <c r="BK207" s="63" t="str">
        <f t="shared" si="91"/>
        <v>Y</v>
      </c>
      <c r="BL207" s="15"/>
    </row>
    <row r="208" ht="15" customHeight="1" spans="1:75">
      <c r="A208" s="6" t="s">
        <v>1144</v>
      </c>
      <c r="B208" s="52" t="s">
        <v>620</v>
      </c>
      <c r="C208" s="52" t="s">
        <v>621</v>
      </c>
      <c r="D208" s="52" t="s">
        <v>929</v>
      </c>
      <c r="E208" s="10" t="s">
        <v>623</v>
      </c>
      <c r="F208" s="52" t="s">
        <v>622</v>
      </c>
      <c r="G208" s="52" t="s">
        <v>181</v>
      </c>
      <c r="H208" s="52" t="s">
        <v>245</v>
      </c>
      <c r="I208" s="52" t="s">
        <v>930</v>
      </c>
      <c r="J208" s="52" t="s">
        <v>169</v>
      </c>
      <c r="K208" s="52" t="s">
        <v>931</v>
      </c>
      <c r="L208" s="53" t="s">
        <v>286</v>
      </c>
      <c r="M208" s="13">
        <v>551</v>
      </c>
      <c r="N208" s="14">
        <f t="shared" si="81"/>
        <v>1.50958904109589</v>
      </c>
      <c r="O208" s="15">
        <v>3400</v>
      </c>
      <c r="P208" s="15">
        <f t="shared" si="76"/>
        <v>1873400</v>
      </c>
      <c r="Q208" s="16">
        <f>IFERROR(VLOOKUP(G208,SCENARIOS!$A$13:$E$18,2,0),0.025)</f>
        <v>0.035</v>
      </c>
      <c r="R208" s="57">
        <f>IFERROR(VLOOKUP(L208,INPUTS!$A$107:$B$120,2,0),0.0082)</f>
        <v>0.0039</v>
      </c>
      <c r="S208" s="52">
        <f t="shared" si="77"/>
        <v>13.26</v>
      </c>
      <c r="T208" s="15">
        <f t="shared" si="78"/>
        <v>7306.26</v>
      </c>
      <c r="U208" s="15">
        <f>T208/INPUTS!$B$7*1000</f>
        <v>9132825</v>
      </c>
      <c r="V208" s="15">
        <f>T208*INPUTS!$B$6</f>
        <v>23087.7816</v>
      </c>
      <c r="W208" s="54" t="s">
        <v>396</v>
      </c>
      <c r="X208" s="54" t="s">
        <v>396</v>
      </c>
      <c r="Y208" s="58">
        <f>IFERROR(VLOOKUP(E208,INPUTS!$A$44:$B$103,2,0),0)</f>
        <v>0</v>
      </c>
      <c r="Z208" s="15">
        <f t="shared" si="80"/>
        <v>0</v>
      </c>
      <c r="AA208" s="20">
        <f>IFERROR(VLOOKUP(E208,INPUTS!$A$44:$C$103,3,0),SCENARIOS!$J$23)</f>
        <v>0</v>
      </c>
      <c r="AB208" s="15">
        <f t="shared" si="82"/>
        <v>0</v>
      </c>
      <c r="AC208" s="20">
        <f>IFERROR(VLOOKUP($E208,INPUTS!$A$44:$G$103,4,0),SCENARIOS!$K$23)</f>
        <v>0</v>
      </c>
      <c r="AD208" s="15">
        <f t="shared" si="83"/>
        <v>0</v>
      </c>
      <c r="AE208" s="20">
        <f>IFERROR(VLOOKUP($E208,INPUTS!$A$44:$G$103,5,0),SCENARIOS!$L$23)</f>
        <v>0</v>
      </c>
      <c r="AF208" s="15">
        <f t="shared" si="84"/>
        <v>0</v>
      </c>
      <c r="AG208" s="20">
        <f>IFERROR(VLOOKUP($E208,INPUTS!$A$44:$G$103,6,0),SCENARIOS!$M$23)</f>
        <v>0</v>
      </c>
      <c r="AH208" s="15">
        <f t="shared" si="85"/>
        <v>0</v>
      </c>
      <c r="AI208" s="20">
        <f>IFERROR(VLOOKUP($E208,INPUTS!$A$44:$G$103,7,0),SCENARIOS!$N$23)</f>
        <v>0</v>
      </c>
      <c r="AJ208" s="15">
        <f t="shared" si="86"/>
        <v>0</v>
      </c>
      <c r="AL208" t="str">
        <f t="shared" si="87"/>
        <v>N</v>
      </c>
      <c r="AM208" s="21">
        <f t="shared" si="88"/>
        <v>17266.4822987509</v>
      </c>
      <c r="BB208" s="2"/>
      <c r="BC208" s="2" t="str">
        <v>MEM</v>
      </c>
      <c r="BD208" s="15">
        <f>SUMIF($E$4:$E$1277,$BC208,$T$4:$T$1277)*(1+INDEX($Q$4:$Q$1277,MATCH($BC208,$E$4:$E1351,0)))^BD$132</f>
        <v>520219.562</v>
      </c>
      <c r="BE208" s="15">
        <f>SUMIF($E$4:$E$1277,$BC208,$T$4:$T$1277)*(1+INDEX($Q$4:$Q$1277,MATCH($BC208,$E$4:$E1351,0)))^BE$132</f>
        <v>574364.431853312</v>
      </c>
      <c r="BF208" s="15">
        <f>SUMIF($E$4:$E$1277,$BC208,$T$4:$T$1277)*(1+INDEX($Q$4:$Q$1277,MATCH($BC208,$E$4:$E1351,0)))^BF$132</f>
        <v>634144.743250117</v>
      </c>
      <c r="BG208" s="15">
        <f>SUMIF($E$4:$E$1277,$BC208,$T$4:$T$1277)*(1+INDEX($Q$4:$Q$1277,MATCH($BC208,$E$4:$E1351,0)))^BG$132</f>
        <v>700147.037472646</v>
      </c>
      <c r="BH208" s="15">
        <f>SUMIF($E$4:$E$1277,$BC208,$T$4:$T$1277)*(1+INDEX($Q$4:$Q$1277,MATCH($BC208,$E$4:$E1351,0)))^BH$132</f>
        <v>773018.9034909</v>
      </c>
      <c r="BI208" s="15">
        <f>SUMIF($E$4:$E$1277,$BC208,$T$4:$T$1277)*(1+INDEX($Q$4:$Q$1277,MATCH($BC208,$E$4:$E1351,0)))^BI$132</f>
        <v>853475.331855016</v>
      </c>
      <c r="BJ208" s="62">
        <f t="shared" si="90"/>
        <v>853475.331855016</v>
      </c>
      <c r="BK208" s="63" t="str">
        <f t="shared" si="91"/>
        <v>Y</v>
      </c>
      <c r="BL208" s="15"/>
    </row>
    <row r="209" ht="15" customHeight="1" spans="1:64">
      <c r="A209" s="24" t="s">
        <v>1145</v>
      </c>
      <c r="B209" s="52" t="s">
        <v>620</v>
      </c>
      <c r="C209" s="52" t="s">
        <v>621</v>
      </c>
      <c r="D209" s="52" t="s">
        <v>929</v>
      </c>
      <c r="E209" s="10" t="s">
        <v>623</v>
      </c>
      <c r="F209" s="52" t="s">
        <v>622</v>
      </c>
      <c r="G209" s="52" t="s">
        <v>181</v>
      </c>
      <c r="H209" s="52" t="s">
        <v>248</v>
      </c>
      <c r="I209" s="52" t="s">
        <v>930</v>
      </c>
      <c r="J209" s="52" t="s">
        <v>169</v>
      </c>
      <c r="K209" s="52" t="s">
        <v>931</v>
      </c>
      <c r="L209" s="53" t="s">
        <v>286</v>
      </c>
      <c r="M209" s="13">
        <v>827</v>
      </c>
      <c r="N209" s="14">
        <f t="shared" si="81"/>
        <v>2.26575342465753</v>
      </c>
      <c r="O209" s="15">
        <v>2600</v>
      </c>
      <c r="P209" s="15">
        <f t="shared" si="76"/>
        <v>2150200</v>
      </c>
      <c r="Q209" s="16">
        <f>IFERROR(VLOOKUP(G209,SCENARIOS!$A$13:$E$18,2,0),0.025)</f>
        <v>0.035</v>
      </c>
      <c r="R209" s="57">
        <f>IFERROR(VLOOKUP(L209,INPUTS!$A$107:$B$120,2,0),0.0082)</f>
        <v>0.0039</v>
      </c>
      <c r="S209" s="52">
        <f t="shared" si="77"/>
        <v>10.14</v>
      </c>
      <c r="T209" s="15">
        <f t="shared" si="78"/>
        <v>8385.78</v>
      </c>
      <c r="U209" s="15">
        <f>T209/INPUTS!$B$7*1000</f>
        <v>10482225</v>
      </c>
      <c r="V209" s="15">
        <f>T209*INPUTS!$B$6</f>
        <v>26499.0648</v>
      </c>
      <c r="W209" s="54" t="s">
        <v>396</v>
      </c>
      <c r="X209" s="54" t="s">
        <v>396</v>
      </c>
      <c r="Y209" s="58">
        <f>IFERROR(VLOOKUP(E209,INPUTS!$A$44:$B$103,2,0),0)</f>
        <v>0</v>
      </c>
      <c r="Z209" s="15">
        <f t="shared" si="80"/>
        <v>0</v>
      </c>
      <c r="AA209" s="20">
        <f>IFERROR(VLOOKUP(E209,INPUTS!$A$44:$C$103,3,0),SCENARIOS!$J$23)</f>
        <v>0</v>
      </c>
      <c r="AB209" s="15">
        <f t="shared" si="82"/>
        <v>0</v>
      </c>
      <c r="AC209" s="20">
        <f>IFERROR(VLOOKUP($E209,INPUTS!$A$44:$G$103,4,0),SCENARIOS!$K$23)</f>
        <v>0</v>
      </c>
      <c r="AD209" s="15">
        <f t="shared" si="83"/>
        <v>0</v>
      </c>
      <c r="AE209" s="20">
        <f>IFERROR(VLOOKUP($E209,INPUTS!$A$44:$G$103,5,0),SCENARIOS!$L$23)</f>
        <v>0</v>
      </c>
      <c r="AF209" s="15">
        <f t="shared" si="84"/>
        <v>0</v>
      </c>
      <c r="AG209" s="20">
        <f>IFERROR(VLOOKUP($E209,INPUTS!$A$44:$G$103,6,0),SCENARIOS!$M$23)</f>
        <v>0</v>
      </c>
      <c r="AH209" s="15">
        <f t="shared" si="85"/>
        <v>0</v>
      </c>
      <c r="AI209" s="20">
        <f>IFERROR(VLOOKUP($E209,INPUTS!$A$44:$G$103,7,0),SCENARIOS!$N$23)</f>
        <v>0</v>
      </c>
      <c r="AJ209" s="15">
        <f t="shared" si="86"/>
        <v>0</v>
      </c>
      <c r="AL209" t="str">
        <f t="shared" si="87"/>
        <v>Y</v>
      </c>
      <c r="AM209" s="21">
        <f t="shared" si="88"/>
        <v>19817.6525241669</v>
      </c>
      <c r="BB209" s="2"/>
      <c r="BC209" s="2" t="str">
        <v>MEX</v>
      </c>
      <c r="BD209" s="15">
        <f>SUMIF($E$4:$E$1277,$BC209,$T$4:$T$1277)*(1+INDEX($Q$4:$Q$1277,MATCH($BC209,$E$4:$E1352,0)))^BD$132</f>
        <v>2333599.3</v>
      </c>
      <c r="BE209" s="15">
        <f>SUMIF($E$4:$E$1277,$BC209,$T$4:$T$1277)*(1+INDEX($Q$4:$Q$1277,MATCH($BC209,$E$4:$E1352,0)))^BE$132</f>
        <v>2771583.93147713</v>
      </c>
      <c r="BF209" s="15">
        <f>SUMIF($E$4:$E$1277,$BC209,$T$4:$T$1277)*(1+INDEX($Q$4:$Q$1277,MATCH($BC209,$E$4:$E1352,0)))^BF$132</f>
        <v>3291772.28036632</v>
      </c>
      <c r="BG209" s="15">
        <f>SUMIF($E$4:$E$1277,$BC209,$T$4:$T$1277)*(1+INDEX($Q$4:$Q$1277,MATCH($BC209,$E$4:$E1352,0)))^BG$132</f>
        <v>3909592.85869906</v>
      </c>
      <c r="BH209" s="15">
        <f>SUMIF($E$4:$E$1277,$BC209,$T$4:$T$1277)*(1+INDEX($Q$4:$Q$1277,MATCH($BC209,$E$4:$E1352,0)))^BH$132</f>
        <v>4643369.89893169</v>
      </c>
      <c r="BI209" s="64">
        <f>SUMIF($E$4:$E$1277,$BC209,$T$4:$T$1277)*(1+INDEX($Q$4:$Q$1277,MATCH($BC209,$E$4:$E1352,0)))^BI$132</f>
        <v>5514866.84101408</v>
      </c>
      <c r="BJ209" s="65">
        <f t="shared" si="90"/>
        <v>5514866.84101408</v>
      </c>
      <c r="BK209" s="63" t="str">
        <f t="shared" si="91"/>
        <v>Y</v>
      </c>
      <c r="BL209" s="15"/>
    </row>
    <row r="210" ht="15" customHeight="1" spans="1:64">
      <c r="A210" s="6" t="s">
        <v>1146</v>
      </c>
      <c r="B210" s="52" t="s">
        <v>624</v>
      </c>
      <c r="C210" s="52" t="s">
        <v>625</v>
      </c>
      <c r="D210" s="52" t="s">
        <v>929</v>
      </c>
      <c r="E210" s="10" t="s">
        <v>627</v>
      </c>
      <c r="F210" s="52" t="s">
        <v>626</v>
      </c>
      <c r="G210" s="52" t="s">
        <v>181</v>
      </c>
      <c r="H210" s="52" t="s">
        <v>245</v>
      </c>
      <c r="I210" s="52" t="s">
        <v>930</v>
      </c>
      <c r="J210" s="52" t="s">
        <v>169</v>
      </c>
      <c r="K210" s="52" t="s">
        <v>931</v>
      </c>
      <c r="L210" s="53" t="s">
        <v>286</v>
      </c>
      <c r="M210" s="13">
        <v>4437</v>
      </c>
      <c r="N210" s="14">
        <f t="shared" si="81"/>
        <v>12.1561643835616</v>
      </c>
      <c r="O210" s="15">
        <v>3400</v>
      </c>
      <c r="P210" s="15">
        <f t="shared" si="76"/>
        <v>15085800</v>
      </c>
      <c r="Q210" s="16">
        <f>IFERROR(VLOOKUP(G210,SCENARIOS!$A$13:$E$18,2,0),0.025)</f>
        <v>0.035</v>
      </c>
      <c r="R210" s="57">
        <f>IFERROR(VLOOKUP(L210,INPUTS!$A$107:$B$120,2,0),0.0082)</f>
        <v>0.0039</v>
      </c>
      <c r="S210" s="52">
        <f t="shared" si="77"/>
        <v>13.26</v>
      </c>
      <c r="T210" s="15">
        <f t="shared" si="78"/>
        <v>58834.62</v>
      </c>
      <c r="U210" s="15">
        <f>T210/INPUTS!$B$7*1000</f>
        <v>73543275</v>
      </c>
      <c r="V210" s="15">
        <f>T210*INPUTS!$B$6</f>
        <v>185917.3992</v>
      </c>
      <c r="W210" s="54" t="s">
        <v>396</v>
      </c>
      <c r="X210" s="54" t="s">
        <v>396</v>
      </c>
      <c r="Y210" s="58">
        <f>IFERROR(VLOOKUP(E210,INPUTS!$A$44:$B$103,2,0),0)</f>
        <v>0</v>
      </c>
      <c r="Z210" s="15">
        <f t="shared" si="80"/>
        <v>0</v>
      </c>
      <c r="AA210" s="20">
        <f>IFERROR(VLOOKUP(E210,INPUTS!$A$44:$C$103,3,0),SCENARIOS!$J$23)</f>
        <v>0</v>
      </c>
      <c r="AB210" s="15">
        <f t="shared" si="82"/>
        <v>0</v>
      </c>
      <c r="AC210" s="20">
        <f>IFERROR(VLOOKUP($E210,INPUTS!$A$44:$G$103,4,0),SCENARIOS!$K$23)</f>
        <v>0</v>
      </c>
      <c r="AD210" s="15">
        <f t="shared" si="83"/>
        <v>0</v>
      </c>
      <c r="AE210" s="20">
        <f>IFERROR(VLOOKUP($E210,INPUTS!$A$44:$G$103,5,0),SCENARIOS!$L$23)</f>
        <v>0</v>
      </c>
      <c r="AF210" s="15">
        <f t="shared" si="84"/>
        <v>0</v>
      </c>
      <c r="AG210" s="20">
        <f>IFERROR(VLOOKUP($E210,INPUTS!$A$44:$G$103,6,0),SCENARIOS!$M$23)</f>
        <v>0</v>
      </c>
      <c r="AH210" s="15">
        <f t="shared" si="85"/>
        <v>0</v>
      </c>
      <c r="AI210" s="20">
        <f>IFERROR(VLOOKUP($E210,INPUTS!$A$44:$G$103,7,0),SCENARIOS!$N$23)</f>
        <v>0</v>
      </c>
      <c r="AJ210" s="15">
        <f t="shared" si="86"/>
        <v>0</v>
      </c>
      <c r="AL210" t="str">
        <f t="shared" si="87"/>
        <v>N</v>
      </c>
      <c r="AM210" s="21">
        <f t="shared" si="88"/>
        <v>139040.620616257</v>
      </c>
      <c r="BB210" s="2"/>
      <c r="BC210" s="2" t="str">
        <v>MIA</v>
      </c>
      <c r="BD210" s="15">
        <f>SUMIF($E$4:$E$1277,$BC210,$T$4:$T$1277)*(1+INDEX($Q$4:$Q$1277,MATCH($BC210,$E$4:$E1353,0)))^BD$132</f>
        <v>943278.216</v>
      </c>
      <c r="BE210" s="15">
        <f>SUMIF($E$4:$E$1277,$BC210,$T$4:$T$1277)*(1+INDEX($Q$4:$Q$1277,MATCH($BC210,$E$4:$E1353,0)))^BE$132</f>
        <v>1041455.37036234</v>
      </c>
      <c r="BF210" s="15">
        <f>SUMIF($E$4:$E$1277,$BC210,$T$4:$T$1277)*(1+INDEX($Q$4:$Q$1277,MATCH($BC210,$E$4:$E1353,0)))^BF$132</f>
        <v>1149850.88180661</v>
      </c>
      <c r="BG210" s="15">
        <f>SUMIF($E$4:$E$1277,$BC210,$T$4:$T$1277)*(1+INDEX($Q$4:$Q$1277,MATCH($BC210,$E$4:$E1353,0)))^BG$132</f>
        <v>1269528.28514527</v>
      </c>
      <c r="BH210" s="15">
        <f>SUMIF($E$4:$E$1277,$BC210,$T$4:$T$1277)*(1+INDEX($Q$4:$Q$1277,MATCH($BC210,$E$4:$E1353,0)))^BH$132</f>
        <v>1401661.80874831</v>
      </c>
      <c r="BI210" s="15">
        <f>SUMIF($E$4:$E$1277,$BC210,$T$4:$T$1277)*(1+INDEX($Q$4:$Q$1277,MATCH($BC210,$E$4:$E1353,0)))^BI$132</f>
        <v>1547547.8956176</v>
      </c>
      <c r="BJ210" s="62">
        <f t="shared" si="90"/>
        <v>1547547.8956176</v>
      </c>
      <c r="BK210" s="63" t="str">
        <f t="shared" si="91"/>
        <v>Y</v>
      </c>
      <c r="BL210" s="15"/>
    </row>
    <row r="211" ht="15" customHeight="1" spans="1:64">
      <c r="A211" s="24" t="s">
        <v>1147</v>
      </c>
      <c r="B211" s="52" t="s">
        <v>624</v>
      </c>
      <c r="C211" s="52" t="s">
        <v>625</v>
      </c>
      <c r="D211" s="52" t="s">
        <v>929</v>
      </c>
      <c r="E211" s="10" t="s">
        <v>627</v>
      </c>
      <c r="F211" s="52" t="s">
        <v>626</v>
      </c>
      <c r="G211" s="52" t="s">
        <v>181</v>
      </c>
      <c r="H211" s="52" t="s">
        <v>205</v>
      </c>
      <c r="I211" s="52" t="s">
        <v>408</v>
      </c>
      <c r="J211" s="52" t="s">
        <v>165</v>
      </c>
      <c r="K211" s="52" t="s">
        <v>931</v>
      </c>
      <c r="L211" s="53" t="s">
        <v>291</v>
      </c>
      <c r="M211" s="13">
        <v>1479</v>
      </c>
      <c r="N211" s="14">
        <f t="shared" si="81"/>
        <v>4.05205479452055</v>
      </c>
      <c r="O211" s="15">
        <v>8500</v>
      </c>
      <c r="P211" s="15">
        <f t="shared" si="76"/>
        <v>12571500</v>
      </c>
      <c r="Q211" s="16">
        <f>IFERROR(VLOOKUP(G211,SCENARIOS!$A$13:$E$18,2,0),0.025)</f>
        <v>0.035</v>
      </c>
      <c r="R211" s="57">
        <f>IFERROR(VLOOKUP(L211,INPUTS!$A$107:$B$120,2,0),0.0082)</f>
        <v>0.0079</v>
      </c>
      <c r="S211" s="52">
        <f t="shared" si="77"/>
        <v>67.15</v>
      </c>
      <c r="T211" s="15">
        <f t="shared" si="78"/>
        <v>99314.85</v>
      </c>
      <c r="U211" s="15">
        <f>T211/INPUTS!$B$7*1000</f>
        <v>124143562.5</v>
      </c>
      <c r="V211" s="15">
        <f>T211*INPUTS!$B$6</f>
        <v>313834.926</v>
      </c>
      <c r="W211" s="54" t="s">
        <v>396</v>
      </c>
      <c r="X211" s="54" t="s">
        <v>396</v>
      </c>
      <c r="Y211" s="58">
        <f>IFERROR(VLOOKUP(E211,INPUTS!$A$44:$B$103,2,0),0)</f>
        <v>0</v>
      </c>
      <c r="Z211" s="15">
        <f t="shared" si="80"/>
        <v>0</v>
      </c>
      <c r="AA211" s="20">
        <f>IFERROR(VLOOKUP(E211,INPUTS!$A$44:$C$103,3,0),SCENARIOS!$J$23)</f>
        <v>0</v>
      </c>
      <c r="AB211" s="15">
        <f t="shared" si="82"/>
        <v>0</v>
      </c>
      <c r="AC211" s="20">
        <f>IFERROR(VLOOKUP($E211,INPUTS!$A$44:$G$103,4,0),SCENARIOS!$K$23)</f>
        <v>0</v>
      </c>
      <c r="AD211" s="15">
        <f t="shared" si="83"/>
        <v>0</v>
      </c>
      <c r="AE211" s="20">
        <f>IFERROR(VLOOKUP($E211,INPUTS!$A$44:$G$103,5,0),SCENARIOS!$L$23)</f>
        <v>0</v>
      </c>
      <c r="AF211" s="15">
        <f t="shared" si="84"/>
        <v>0</v>
      </c>
      <c r="AG211" s="20">
        <f>IFERROR(VLOOKUP($E211,INPUTS!$A$44:$G$103,6,0),SCENARIOS!$M$23)</f>
        <v>0</v>
      </c>
      <c r="AH211" s="15">
        <f t="shared" si="85"/>
        <v>0</v>
      </c>
      <c r="AI211" s="20">
        <f>IFERROR(VLOOKUP($E211,INPUTS!$A$44:$G$103,7,0),SCENARIOS!$N$23)</f>
        <v>0</v>
      </c>
      <c r="AJ211" s="15">
        <f t="shared" si="86"/>
        <v>0</v>
      </c>
      <c r="AL211" t="str">
        <f t="shared" si="87"/>
        <v>N</v>
      </c>
      <c r="AM211" s="21">
        <f t="shared" si="88"/>
        <v>234705.321125733</v>
      </c>
      <c r="BB211" s="2"/>
      <c r="BC211" s="2" t="str">
        <v>MNL</v>
      </c>
      <c r="BD211" s="15">
        <f>SUMIF($E$4:$E$1277,$BC211,$T$4:$T$1277)*(1+INDEX($Q$4:$Q$1277,MATCH($BC211,$E$4:$E1354,0)))^BD$132</f>
        <v>1665842.492</v>
      </c>
      <c r="BE211" s="15">
        <f>SUMIF($E$4:$E$1277,$BC211,$T$4:$T$1277)*(1+INDEX($Q$4:$Q$1277,MATCH($BC211,$E$4:$E1354,0)))^BE$132</f>
        <v>2026752.10283305</v>
      </c>
      <c r="BF211" s="15">
        <f>SUMIF($E$4:$E$1277,$BC211,$T$4:$T$1277)*(1+INDEX($Q$4:$Q$1277,MATCH($BC211,$E$4:$E1354,0)))^BF$132</f>
        <v>2465853.82835713</v>
      </c>
      <c r="BG211" s="15">
        <f>SUMIF($E$4:$E$1277,$BC211,$T$4:$T$1277)*(1+INDEX($Q$4:$Q$1277,MATCH($BC211,$E$4:$E1354,0)))^BG$132</f>
        <v>3000088.21716486</v>
      </c>
      <c r="BH211" s="15">
        <f>SUMIF($E$4:$E$1277,$BC211,$T$4:$T$1277)*(1+INDEX($Q$4:$Q$1277,MATCH($BC211,$E$4:$E1354,0)))^BH$132</f>
        <v>3650066.03686967</v>
      </c>
      <c r="BI211" s="15">
        <f>SUMIF($E$4:$E$1277,$BC211,$T$4:$T$1277)*(1+INDEX($Q$4:$Q$1277,MATCH($BC211,$E$4:$E1354,0)))^BI$132</f>
        <v>4440863.43770915</v>
      </c>
      <c r="BJ211" s="62">
        <f t="shared" si="90"/>
        <v>4440863.43770915</v>
      </c>
      <c r="BK211" s="63" t="str">
        <f t="shared" si="91"/>
        <v>Y</v>
      </c>
      <c r="BL211" s="15"/>
    </row>
    <row r="212" ht="15" customHeight="1" spans="1:64">
      <c r="A212" s="6" t="s">
        <v>1148</v>
      </c>
      <c r="B212" s="52" t="s">
        <v>624</v>
      </c>
      <c r="C212" s="52" t="s">
        <v>625</v>
      </c>
      <c r="D212" s="52" t="s">
        <v>929</v>
      </c>
      <c r="E212" s="10" t="s">
        <v>627</v>
      </c>
      <c r="F212" s="52" t="s">
        <v>626</v>
      </c>
      <c r="G212" s="52" t="s">
        <v>181</v>
      </c>
      <c r="H212" s="52" t="s">
        <v>452</v>
      </c>
      <c r="I212" s="52" t="s">
        <v>451</v>
      </c>
      <c r="J212" s="52" t="s">
        <v>181</v>
      </c>
      <c r="K212" s="52" t="s">
        <v>931</v>
      </c>
      <c r="L212" s="53" t="s">
        <v>286</v>
      </c>
      <c r="M212" s="13">
        <v>2958</v>
      </c>
      <c r="N212" s="14">
        <f t="shared" si="81"/>
        <v>8.1041095890411</v>
      </c>
      <c r="O212" s="15">
        <v>5800</v>
      </c>
      <c r="P212" s="15">
        <f t="shared" si="76"/>
        <v>17156400</v>
      </c>
      <c r="Q212" s="16">
        <f>IFERROR(VLOOKUP(G212,SCENARIOS!$A$13:$E$18,2,0),0.025)</f>
        <v>0.035</v>
      </c>
      <c r="R212" s="57">
        <f>IFERROR(VLOOKUP(L212,INPUTS!$A$107:$B$120,2,0),0.0082)</f>
        <v>0.0039</v>
      </c>
      <c r="S212" s="52">
        <f t="shared" si="77"/>
        <v>22.62</v>
      </c>
      <c r="T212" s="15">
        <f t="shared" si="78"/>
        <v>66909.96</v>
      </c>
      <c r="U212" s="15">
        <f>T212/INPUTS!$B$7*1000</f>
        <v>83637450</v>
      </c>
      <c r="V212" s="15">
        <f>T212*INPUTS!$B$6</f>
        <v>211435.4736</v>
      </c>
      <c r="W212" s="54" t="s">
        <v>396</v>
      </c>
      <c r="X212" s="54" t="s">
        <v>396</v>
      </c>
      <c r="Y212" s="58">
        <f>IFERROR(VLOOKUP(E212,INPUTS!$A$44:$B$103,2,0),0)</f>
        <v>0</v>
      </c>
      <c r="Z212" s="15">
        <f t="shared" si="80"/>
        <v>0</v>
      </c>
      <c r="AA212" s="20">
        <f>IFERROR(VLOOKUP(E212,INPUTS!$A$44:$C$103,3,0),SCENARIOS!$J$23)</f>
        <v>0</v>
      </c>
      <c r="AB212" s="15">
        <f t="shared" si="82"/>
        <v>0</v>
      </c>
      <c r="AC212" s="20">
        <f>IFERROR(VLOOKUP($E212,INPUTS!$A$44:$G$103,4,0),SCENARIOS!$K$23)</f>
        <v>0</v>
      </c>
      <c r="AD212" s="15">
        <f t="shared" si="83"/>
        <v>0</v>
      </c>
      <c r="AE212" s="20">
        <f>IFERROR(VLOOKUP($E212,INPUTS!$A$44:$G$103,5,0),SCENARIOS!$L$23)</f>
        <v>0</v>
      </c>
      <c r="AF212" s="15">
        <f t="shared" si="84"/>
        <v>0</v>
      </c>
      <c r="AG212" s="20">
        <f>IFERROR(VLOOKUP($E212,INPUTS!$A$44:$G$103,6,0),SCENARIOS!$M$23)</f>
        <v>0</v>
      </c>
      <c r="AH212" s="15">
        <f t="shared" si="85"/>
        <v>0</v>
      </c>
      <c r="AI212" s="20">
        <f>IFERROR(VLOOKUP($E212,INPUTS!$A$44:$G$103,7,0),SCENARIOS!$N$23)</f>
        <v>0</v>
      </c>
      <c r="AJ212" s="15">
        <f t="shared" si="86"/>
        <v>0</v>
      </c>
      <c r="AL212" t="str">
        <f t="shared" si="87"/>
        <v>N</v>
      </c>
      <c r="AM212" s="21">
        <f t="shared" si="88"/>
        <v>158124.627367508</v>
      </c>
      <c r="BB212" s="2"/>
      <c r="BC212" s="2" t="str">
        <v>MUC</v>
      </c>
      <c r="BD212" s="15">
        <f>SUMIF($E$4:$E$1277,$BC212,$T$4:$T$1277)*(1+INDEX($Q$4:$Q$1277,MATCH($BC212,$E$4:$E1355,0)))^BD$132</f>
        <v>1591823.93</v>
      </c>
      <c r="BE212" s="15">
        <f>SUMIF($E$4:$E$1277,$BC212,$T$4:$T$1277)*(1+INDEX($Q$4:$Q$1277,MATCH($BC212,$E$4:$E1355,0)))^BE$132</f>
        <v>1801002.66787783</v>
      </c>
      <c r="BF212" s="15">
        <f>SUMIF($E$4:$E$1277,$BC212,$T$4:$T$1277)*(1+INDEX($Q$4:$Q$1277,MATCH($BC212,$E$4:$E1355,0)))^BF$132</f>
        <v>2037669.2098749</v>
      </c>
      <c r="BG212" s="15">
        <f>SUMIF($E$4:$E$1277,$BC212,$T$4:$T$1277)*(1+INDEX($Q$4:$Q$1277,MATCH($BC212,$E$4:$E1355,0)))^BG$132</f>
        <v>2305435.67920682</v>
      </c>
      <c r="BH212" s="15">
        <f>SUMIF($E$4:$E$1277,$BC212,$T$4:$T$1277)*(1+INDEX($Q$4:$Q$1277,MATCH($BC212,$E$4:$E1355,0)))^BH$132</f>
        <v>2608388.86174567</v>
      </c>
      <c r="BI212" s="15">
        <f>SUMIF($E$4:$E$1277,$BC212,$T$4:$T$1277)*(1+INDEX($Q$4:$Q$1277,MATCH($BC212,$E$4:$E1355,0)))^BI$132</f>
        <v>2951152.58059148</v>
      </c>
      <c r="BJ212" s="62">
        <f t="shared" si="90"/>
        <v>2951152.58059148</v>
      </c>
      <c r="BK212" s="63" t="str">
        <f t="shared" si="91"/>
        <v>Y</v>
      </c>
      <c r="BL212" s="15"/>
    </row>
    <row r="213" ht="15" customHeight="1" spans="1:64">
      <c r="A213" s="24" t="s">
        <v>1149</v>
      </c>
      <c r="B213" s="52" t="s">
        <v>628</v>
      </c>
      <c r="C213" s="52" t="s">
        <v>629</v>
      </c>
      <c r="D213" s="52" t="s">
        <v>929</v>
      </c>
      <c r="E213" s="10" t="s">
        <v>630</v>
      </c>
      <c r="F213" s="52" t="s">
        <v>451</v>
      </c>
      <c r="G213" s="52" t="s">
        <v>181</v>
      </c>
      <c r="H213" s="52" t="s">
        <v>213</v>
      </c>
      <c r="I213" s="52" t="s">
        <v>606</v>
      </c>
      <c r="J213" s="52" t="s">
        <v>165</v>
      </c>
      <c r="K213" s="52" t="s">
        <v>931</v>
      </c>
      <c r="L213" s="53" t="s">
        <v>288</v>
      </c>
      <c r="M213" s="13">
        <v>222</v>
      </c>
      <c r="N213" s="14">
        <f t="shared" si="81"/>
        <v>0.608219178082192</v>
      </c>
      <c r="O213" s="15">
        <v>8400</v>
      </c>
      <c r="P213" s="15">
        <f t="shared" si="76"/>
        <v>1864800</v>
      </c>
      <c r="Q213" s="16">
        <f>IFERROR(VLOOKUP(G213,SCENARIOS!$A$13:$E$18,2,0),0.025)</f>
        <v>0.035</v>
      </c>
      <c r="R213" s="57">
        <f>IFERROR(VLOOKUP(L213,INPUTS!$A$107:$B$120,2,0),0.0082)</f>
        <v>0.0085</v>
      </c>
      <c r="S213" s="52">
        <f t="shared" si="77"/>
        <v>71.4</v>
      </c>
      <c r="T213" s="15">
        <f t="shared" si="78"/>
        <v>15850.8</v>
      </c>
      <c r="U213" s="15">
        <f>T213/INPUTS!$B$7*1000</f>
        <v>19813500</v>
      </c>
      <c r="V213" s="15">
        <f>T213*INPUTS!$B$6</f>
        <v>50088.528</v>
      </c>
      <c r="W213" s="54" t="s">
        <v>396</v>
      </c>
      <c r="X213" s="54" t="s">
        <v>396</v>
      </c>
      <c r="Y213" s="58">
        <f>IFERROR(VLOOKUP(E213,INPUTS!$A$44:$B$103,2,0),0)</f>
        <v>0</v>
      </c>
      <c r="Z213" s="15">
        <f t="shared" si="80"/>
        <v>0</v>
      </c>
      <c r="AA213" s="20">
        <f>IFERROR(VLOOKUP(E213,INPUTS!$A$44:$C$103,3,0),SCENARIOS!$J$23)</f>
        <v>0</v>
      </c>
      <c r="AB213" s="15">
        <f t="shared" si="82"/>
        <v>0</v>
      </c>
      <c r="AC213" s="20">
        <f>IFERROR(VLOOKUP($E213,INPUTS!$A$44:$G$103,4,0),SCENARIOS!$K$23)</f>
        <v>0</v>
      </c>
      <c r="AD213" s="15">
        <f t="shared" si="83"/>
        <v>0</v>
      </c>
      <c r="AE213" s="20">
        <f>IFERROR(VLOOKUP($E213,INPUTS!$A$44:$G$103,5,0),SCENARIOS!$L$23)</f>
        <v>0</v>
      </c>
      <c r="AF213" s="15">
        <f t="shared" si="84"/>
        <v>0</v>
      </c>
      <c r="AG213" s="20">
        <f>IFERROR(VLOOKUP($E213,INPUTS!$A$44:$G$103,6,0),SCENARIOS!$M$23)</f>
        <v>0</v>
      </c>
      <c r="AH213" s="15">
        <f t="shared" si="85"/>
        <v>0</v>
      </c>
      <c r="AI213" s="20">
        <f>IFERROR(VLOOKUP($E213,INPUTS!$A$44:$G$103,7,0),SCENARIOS!$N$23)</f>
        <v>0</v>
      </c>
      <c r="AJ213" s="15">
        <f t="shared" si="86"/>
        <v>0</v>
      </c>
      <c r="AL213" t="str">
        <f t="shared" si="87"/>
        <v>N</v>
      </c>
      <c r="AM213" s="21">
        <f t="shared" si="88"/>
        <v>37459.32359662</v>
      </c>
      <c r="BB213" s="2"/>
      <c r="BC213" s="2" t="str">
        <v>MXP</v>
      </c>
      <c r="BD213" s="15">
        <f>SUMIF($E$4:$E$1277,$BC213,$T$4:$T$1277)*(1+INDEX($Q$4:$Q$1277,MATCH($BC213,$E$4:$E1356,0)))^BD$132</f>
        <v>457797.6</v>
      </c>
      <c r="BE213" s="15">
        <f>SUMIF($E$4:$E$1277,$BC213,$T$4:$T$1277)*(1+INDEX($Q$4:$Q$1277,MATCH($BC213,$E$4:$E1356,0)))^BE$132</f>
        <v>517955.964481617</v>
      </c>
      <c r="BF213" s="15">
        <f>SUMIF($E$4:$E$1277,$BC213,$T$4:$T$1277)*(1+INDEX($Q$4:$Q$1277,MATCH($BC213,$E$4:$E1356,0)))^BF$132</f>
        <v>586019.632130186</v>
      </c>
      <c r="BG213" s="15">
        <f>SUMIF($E$4:$E$1277,$BC213,$T$4:$T$1277)*(1+INDEX($Q$4:$Q$1277,MATCH($BC213,$E$4:$E1356,0)))^BG$132</f>
        <v>663027.424707235</v>
      </c>
      <c r="BH213" s="15">
        <f>SUMIF($E$4:$E$1277,$BC213,$T$4:$T$1277)*(1+INDEX($Q$4:$Q$1277,MATCH($BC213,$E$4:$E1356,0)))^BH$132</f>
        <v>750154.673685486</v>
      </c>
      <c r="BI213" s="15">
        <f>SUMIF($E$4:$E$1277,$BC213,$T$4:$T$1277)*(1+INDEX($Q$4:$Q$1277,MATCH($BC213,$E$4:$E1356,0)))^BI$132</f>
        <v>848731.158746046</v>
      </c>
      <c r="BJ213" s="62">
        <f t="shared" si="90"/>
        <v>848731.158746046</v>
      </c>
      <c r="BK213" s="63" t="str">
        <f t="shared" si="91"/>
        <v>Y</v>
      </c>
      <c r="BL213" s="15"/>
    </row>
    <row r="214" ht="15" customHeight="1" spans="1:64">
      <c r="A214" s="6" t="s">
        <v>1150</v>
      </c>
      <c r="B214" s="52" t="s">
        <v>628</v>
      </c>
      <c r="C214" s="52" t="s">
        <v>629</v>
      </c>
      <c r="D214" s="52" t="s">
        <v>929</v>
      </c>
      <c r="E214" s="10" t="s">
        <v>630</v>
      </c>
      <c r="F214" s="52" t="s">
        <v>451</v>
      </c>
      <c r="G214" s="52" t="s">
        <v>181</v>
      </c>
      <c r="H214" s="52" t="s">
        <v>257</v>
      </c>
      <c r="I214" s="52" t="s">
        <v>930</v>
      </c>
      <c r="J214" s="52" t="s">
        <v>169</v>
      </c>
      <c r="K214" s="52" t="s">
        <v>931</v>
      </c>
      <c r="L214" s="53" t="s">
        <v>282</v>
      </c>
      <c r="M214" s="13">
        <v>333</v>
      </c>
      <c r="N214" s="14">
        <f t="shared" si="81"/>
        <v>0.912328767123288</v>
      </c>
      <c r="O214" s="15">
        <v>6700</v>
      </c>
      <c r="P214" s="15">
        <f t="shared" si="76"/>
        <v>2231100</v>
      </c>
      <c r="Q214" s="16">
        <f>IFERROR(VLOOKUP(G214,SCENARIOS!$A$13:$E$18,2,0),0.025)</f>
        <v>0.035</v>
      </c>
      <c r="R214" s="57">
        <f>IFERROR(VLOOKUP(L214,INPUTS!$A$107:$B$120,2,0),0.0082)</f>
        <v>0.0042</v>
      </c>
      <c r="S214" s="52">
        <f t="shared" si="77"/>
        <v>28.14</v>
      </c>
      <c r="T214" s="15">
        <f t="shared" si="78"/>
        <v>9370.62</v>
      </c>
      <c r="U214" s="15">
        <f>T214/INPUTS!$B$7*1000</f>
        <v>11713275</v>
      </c>
      <c r="V214" s="15">
        <f>T214*INPUTS!$B$6</f>
        <v>29611.1592</v>
      </c>
      <c r="W214" s="54" t="s">
        <v>396</v>
      </c>
      <c r="X214" s="54" t="s">
        <v>396</v>
      </c>
      <c r="Y214" s="58">
        <f>IFERROR(VLOOKUP(E214,INPUTS!$A$44:$B$103,2,0),0)</f>
        <v>0</v>
      </c>
      <c r="Z214" s="15">
        <f t="shared" si="80"/>
        <v>0</v>
      </c>
      <c r="AA214" s="20">
        <f>IFERROR(VLOOKUP(E214,INPUTS!$A$44:$C$103,3,0),SCENARIOS!$J$23)</f>
        <v>0</v>
      </c>
      <c r="AB214" s="15">
        <f t="shared" si="82"/>
        <v>0</v>
      </c>
      <c r="AC214" s="20">
        <f>IFERROR(VLOOKUP($E214,INPUTS!$A$44:$G$103,4,0),SCENARIOS!$K$23)</f>
        <v>0</v>
      </c>
      <c r="AD214" s="15">
        <f t="shared" si="83"/>
        <v>0</v>
      </c>
      <c r="AE214" s="20">
        <f>IFERROR(VLOOKUP($E214,INPUTS!$A$44:$G$103,5,0),SCENARIOS!$L$23)</f>
        <v>0</v>
      </c>
      <c r="AF214" s="15">
        <f t="shared" si="84"/>
        <v>0</v>
      </c>
      <c r="AG214" s="20">
        <f>IFERROR(VLOOKUP($E214,INPUTS!$A$44:$G$103,6,0),SCENARIOS!$M$23)</f>
        <v>0</v>
      </c>
      <c r="AH214" s="15">
        <f t="shared" si="85"/>
        <v>0</v>
      </c>
      <c r="AI214" s="20">
        <f>IFERROR(VLOOKUP($E214,INPUTS!$A$44:$G$103,7,0),SCENARIOS!$N$23)</f>
        <v>0</v>
      </c>
      <c r="AJ214" s="15">
        <f t="shared" si="86"/>
        <v>0</v>
      </c>
      <c r="AL214" t="str">
        <f t="shared" si="87"/>
        <v>N</v>
      </c>
      <c r="AM214" s="21">
        <f t="shared" si="88"/>
        <v>22145.0707144724</v>
      </c>
      <c r="BB214" s="2"/>
      <c r="BC214" s="2" t="str">
        <v>NBO</v>
      </c>
      <c r="BD214" s="15">
        <f>SUMIF($E$4:$E$1277,$BC214,$T$4:$T$1277)*(1+INDEX($Q$4:$Q$1277,MATCH($BC214,$E$4:$E1357,0)))^BD$132</f>
        <v>600052.308</v>
      </c>
      <c r="BE214" s="15">
        <f>SUMIF($E$4:$E$1277,$BC214,$T$4:$T$1277)*(1+INDEX($Q$4:$Q$1277,MATCH($BC214,$E$4:$E1357,0)))^BE$132</f>
        <v>695625.083888278</v>
      </c>
      <c r="BF214" s="15">
        <f>SUMIF($E$4:$E$1277,$BC214,$T$4:$T$1277)*(1+INDEX($Q$4:$Q$1277,MATCH($BC214,$E$4:$E1357,0)))^BF$132</f>
        <v>806420.125184444</v>
      </c>
      <c r="BG214" s="15">
        <f>SUMIF($E$4:$E$1277,$BC214,$T$4:$T$1277)*(1+INDEX($Q$4:$Q$1277,MATCH($BC214,$E$4:$E1357,0)))^BG$132</f>
        <v>934861.944120086</v>
      </c>
      <c r="BH214" s="15">
        <f>SUMIF($E$4:$E$1277,$BC214,$T$4:$T$1277)*(1+INDEX($Q$4:$Q$1277,MATCH($BC214,$E$4:$E1357,0)))^BH$132</f>
        <v>1083761.21486811</v>
      </c>
      <c r="BI214" s="15">
        <f>SUMIF($E$4:$E$1277,$BC214,$T$4:$T$1277)*(1+INDEX($Q$4:$Q$1277,MATCH($BC214,$E$4:$E1357,0)))^BI$132</f>
        <v>1256376.27912847</v>
      </c>
      <c r="BJ214" s="62">
        <f t="shared" si="90"/>
        <v>1256376.27912847</v>
      </c>
      <c r="BK214" s="63" t="str">
        <f t="shared" si="91"/>
        <v>Y</v>
      </c>
      <c r="BL214" s="15"/>
    </row>
    <row r="215" ht="15" customHeight="1" spans="1:64">
      <c r="A215" s="24" t="s">
        <v>1151</v>
      </c>
      <c r="B215" s="52" t="s">
        <v>631</v>
      </c>
      <c r="C215" s="52" t="s">
        <v>632</v>
      </c>
      <c r="D215" s="52" t="s">
        <v>929</v>
      </c>
      <c r="E215" s="10" t="s">
        <v>452</v>
      </c>
      <c r="F215" s="52" t="s">
        <v>451</v>
      </c>
      <c r="G215" s="52" t="s">
        <v>181</v>
      </c>
      <c r="H215" s="52" t="s">
        <v>702</v>
      </c>
      <c r="I215" s="52" t="s">
        <v>701</v>
      </c>
      <c r="J215" s="52" t="s">
        <v>181</v>
      </c>
      <c r="K215" s="52" t="s">
        <v>931</v>
      </c>
      <c r="L215" s="53" t="s">
        <v>284</v>
      </c>
      <c r="M215" s="13">
        <v>444</v>
      </c>
      <c r="N215" s="14">
        <f t="shared" si="81"/>
        <v>1.21643835616438</v>
      </c>
      <c r="O215" s="15">
        <v>2200</v>
      </c>
      <c r="P215" s="15">
        <f t="shared" si="76"/>
        <v>976800</v>
      </c>
      <c r="Q215" s="16">
        <f>IFERROR(VLOOKUP(G215,SCENARIOS!$A$13:$E$18,2,0),0.025)</f>
        <v>0.035</v>
      </c>
      <c r="R215" s="57">
        <f>IFERROR(VLOOKUP(L215,INPUTS!$A$107:$B$120,2,0),0.0082)</f>
        <v>0.0041</v>
      </c>
      <c r="S215" s="52">
        <f t="shared" si="77"/>
        <v>9.02</v>
      </c>
      <c r="T215" s="15">
        <f t="shared" si="78"/>
        <v>4004.88</v>
      </c>
      <c r="U215" s="15">
        <f>T215/INPUTS!$B$7*1000</f>
        <v>5006100</v>
      </c>
      <c r="V215" s="15">
        <f>T215*INPUTS!$B$6</f>
        <v>12655.4208</v>
      </c>
      <c r="W215" s="54" t="s">
        <v>396</v>
      </c>
      <c r="X215" s="54" t="s">
        <v>396</v>
      </c>
      <c r="Y215" s="58">
        <f>IFERROR(VLOOKUP(E215,INPUTS!$A$44:$B$103,2,0),0)</f>
        <v>0</v>
      </c>
      <c r="Z215" s="15">
        <f t="shared" si="80"/>
        <v>0</v>
      </c>
      <c r="AA215" s="20">
        <f>IFERROR(VLOOKUP(E215,INPUTS!$A$44:$C$103,3,0),SCENARIOS!$J$23)</f>
        <v>0</v>
      </c>
      <c r="AB215" s="15">
        <f t="shared" si="82"/>
        <v>0</v>
      </c>
      <c r="AC215" s="20">
        <f>IFERROR(VLOOKUP($E215,INPUTS!$A$44:$G$103,4,0),SCENARIOS!$K$23)</f>
        <v>0</v>
      </c>
      <c r="AD215" s="15">
        <f t="shared" si="83"/>
        <v>0</v>
      </c>
      <c r="AE215" s="20">
        <f>IFERROR(VLOOKUP($E215,INPUTS!$A$44:$G$103,5,0),SCENARIOS!$L$23)</f>
        <v>0</v>
      </c>
      <c r="AF215" s="15">
        <f t="shared" si="84"/>
        <v>0</v>
      </c>
      <c r="AG215" s="20">
        <f>IFERROR(VLOOKUP($E215,INPUTS!$A$44:$G$103,6,0),SCENARIOS!$M$23)</f>
        <v>0</v>
      </c>
      <c r="AH215" s="15">
        <f t="shared" si="85"/>
        <v>0</v>
      </c>
      <c r="AI215" s="20">
        <f>IFERROR(VLOOKUP($E215,INPUTS!$A$44:$G$103,7,0),SCENARIOS!$N$23)</f>
        <v>0</v>
      </c>
      <c r="AJ215" s="15">
        <f t="shared" si="86"/>
        <v>0</v>
      </c>
      <c r="AL215" t="str">
        <f t="shared" si="87"/>
        <v>N</v>
      </c>
      <c r="AM215" s="21">
        <f t="shared" si="88"/>
        <v>9464.51257259138</v>
      </c>
      <c r="BB215" s="2"/>
      <c r="BC215" s="2" t="str">
        <v>NRT</v>
      </c>
      <c r="BD215" s="15">
        <f>SUMIF($E$4:$E$1277,$BC215,$T$4:$T$1277)*(1+INDEX($Q$4:$Q$1277,MATCH($BC215,$E$4:$E1358,0)))^BD$132</f>
        <v>6537469.219</v>
      </c>
      <c r="BE215" s="15">
        <f>SUMIF($E$4:$E$1277,$BC215,$T$4:$T$1277)*(1+INDEX($Q$4:$Q$1277,MATCH($BC215,$E$4:$E1358,0)))^BE$132</f>
        <v>7953830.89964701</v>
      </c>
      <c r="BF215" s="15">
        <f>SUMIF($E$4:$E$1277,$BC215,$T$4:$T$1277)*(1+INDEX($Q$4:$Q$1277,MATCH($BC215,$E$4:$E1358,0)))^BF$132</f>
        <v>9677051.44925434</v>
      </c>
      <c r="BG215" s="15">
        <f>SUMIF($E$4:$E$1277,$BC215,$T$4:$T$1277)*(1+INDEX($Q$4:$Q$1277,MATCH($BC215,$E$4:$E1358,0)))^BG$132</f>
        <v>11773612.7324094</v>
      </c>
      <c r="BH215" s="15">
        <f>SUMIF($E$4:$E$1277,$BC215,$T$4:$T$1277)*(1+INDEX($Q$4:$Q$1277,MATCH($BC215,$E$4:$E1358,0)))^BH$132</f>
        <v>14324400.1026195</v>
      </c>
      <c r="BI215" s="15">
        <f>SUMIF($E$4:$E$1277,$BC215,$T$4:$T$1277)*(1+INDEX($Q$4:$Q$1277,MATCH($BC215,$E$4:$E1358,0)))^BI$132</f>
        <v>17427822.9599909</v>
      </c>
      <c r="BJ215" s="62">
        <f t="shared" si="90"/>
        <v>17427822.9599909</v>
      </c>
      <c r="BK215" s="63" t="str">
        <f t="shared" si="91"/>
        <v>Y</v>
      </c>
      <c r="BL215" s="15"/>
    </row>
    <row r="216" ht="15" customHeight="1" spans="1:64">
      <c r="A216" s="6" t="s">
        <v>1152</v>
      </c>
      <c r="B216" s="52" t="s">
        <v>631</v>
      </c>
      <c r="C216" s="52" t="s">
        <v>632</v>
      </c>
      <c r="D216" s="52" t="s">
        <v>929</v>
      </c>
      <c r="E216" s="10" t="s">
        <v>452</v>
      </c>
      <c r="F216" s="52" t="s">
        <v>451</v>
      </c>
      <c r="G216" s="52" t="s">
        <v>181</v>
      </c>
      <c r="H216" s="52" t="s">
        <v>751</v>
      </c>
      <c r="I216" s="52" t="s">
        <v>750</v>
      </c>
      <c r="J216" s="52" t="s">
        <v>181</v>
      </c>
      <c r="K216" s="52" t="s">
        <v>931</v>
      </c>
      <c r="L216" s="53" t="s">
        <v>284</v>
      </c>
      <c r="M216" s="13">
        <v>222</v>
      </c>
      <c r="N216" s="14">
        <f t="shared" si="81"/>
        <v>0.608219178082192</v>
      </c>
      <c r="O216" s="15">
        <v>2600</v>
      </c>
      <c r="P216" s="15">
        <f t="shared" si="76"/>
        <v>577200</v>
      </c>
      <c r="Q216" s="16">
        <f>IFERROR(VLOOKUP(G216,SCENARIOS!$A$13:$E$18,2,0),0.025)</f>
        <v>0.035</v>
      </c>
      <c r="R216" s="57">
        <f>IFERROR(VLOOKUP(L216,INPUTS!$A$107:$B$120,2,0),0.0082)</f>
        <v>0.0041</v>
      </c>
      <c r="S216" s="52">
        <f t="shared" si="77"/>
        <v>10.66</v>
      </c>
      <c r="T216" s="15">
        <f t="shared" si="78"/>
        <v>2366.52</v>
      </c>
      <c r="U216" s="15">
        <f>T216/INPUTS!$B$7*1000</f>
        <v>2958150</v>
      </c>
      <c r="V216" s="15">
        <f>T216*INPUTS!$B$6</f>
        <v>7478.2032</v>
      </c>
      <c r="W216" s="54" t="s">
        <v>396</v>
      </c>
      <c r="X216" s="54" t="s">
        <v>396</v>
      </c>
      <c r="Y216" s="58">
        <f>IFERROR(VLOOKUP(E216,INPUTS!$A$44:$B$103,2,0),0)</f>
        <v>0</v>
      </c>
      <c r="Z216" s="15">
        <f t="shared" si="80"/>
        <v>0</v>
      </c>
      <c r="AA216" s="20">
        <f>IFERROR(VLOOKUP(E216,INPUTS!$A$44:$C$103,3,0),SCENARIOS!$J$23)</f>
        <v>0</v>
      </c>
      <c r="AB216" s="15">
        <f t="shared" si="82"/>
        <v>0</v>
      </c>
      <c r="AC216" s="20">
        <f>IFERROR(VLOOKUP($E216,INPUTS!$A$44:$G$103,4,0),SCENARIOS!$K$23)</f>
        <v>0</v>
      </c>
      <c r="AD216" s="15">
        <f t="shared" si="83"/>
        <v>0</v>
      </c>
      <c r="AE216" s="20">
        <f>IFERROR(VLOOKUP($E216,INPUTS!$A$44:$G$103,5,0),SCENARIOS!$L$23)</f>
        <v>0</v>
      </c>
      <c r="AF216" s="15">
        <f t="shared" si="84"/>
        <v>0</v>
      </c>
      <c r="AG216" s="20">
        <f>IFERROR(VLOOKUP($E216,INPUTS!$A$44:$G$103,6,0),SCENARIOS!$M$23)</f>
        <v>0</v>
      </c>
      <c r="AH216" s="15">
        <f t="shared" si="85"/>
        <v>0</v>
      </c>
      <c r="AI216" s="20">
        <f>IFERROR(VLOOKUP($E216,INPUTS!$A$44:$G$103,7,0),SCENARIOS!$N$23)</f>
        <v>0</v>
      </c>
      <c r="AJ216" s="15">
        <f t="shared" si="86"/>
        <v>0</v>
      </c>
      <c r="AL216" t="str">
        <f t="shared" si="87"/>
        <v>N</v>
      </c>
      <c r="AM216" s="21">
        <f t="shared" si="88"/>
        <v>5592.66652016764</v>
      </c>
      <c r="BB216" s="2"/>
      <c r="BC216" s="2" t="str">
        <v>ORD</v>
      </c>
      <c r="BD216" s="15">
        <f>SUMIF($E$4:$E$1277,$BC216,$T$4:$T$1277)*(1+INDEX($Q$4:$Q$1277,MATCH($BC216,$E$4:$E1359,0)))^BD$132</f>
        <v>782662.869</v>
      </c>
      <c r="BE216" s="15">
        <f>SUMIF($E$4:$E$1277,$BC216,$T$4:$T$1277)*(1+INDEX($Q$4:$Q$1277,MATCH($BC216,$E$4:$E1359,0)))^BE$132</f>
        <v>864123.049040337</v>
      </c>
      <c r="BF216" s="15">
        <f>SUMIF($E$4:$E$1277,$BC216,$T$4:$T$1277)*(1+INDEX($Q$4:$Q$1277,MATCH($BC216,$E$4:$E1359,0)))^BF$132</f>
        <v>954061.670048088</v>
      </c>
      <c r="BG216" s="15">
        <f>SUMIF($E$4:$E$1277,$BC216,$T$4:$T$1277)*(1+INDEX($Q$4:$Q$1277,MATCH($BC216,$E$4:$E1359,0)))^BG$132</f>
        <v>1053361.17496903</v>
      </c>
      <c r="BH216" s="15">
        <f>SUMIF($E$4:$E$1277,$BC216,$T$4:$T$1277)*(1+INDEX($Q$4:$Q$1277,MATCH($BC216,$E$4:$E1359,0)))^BH$132</f>
        <v>1162995.8521195</v>
      </c>
      <c r="BI216" s="15">
        <f>SUMIF($E$4:$E$1277,$BC216,$T$4:$T$1277)*(1+INDEX($Q$4:$Q$1277,MATCH($BC216,$E$4:$E1359,0)))^BI$132</f>
        <v>1284041.39452636</v>
      </c>
      <c r="BJ216" s="62">
        <f t="shared" si="90"/>
        <v>1284041.39452636</v>
      </c>
      <c r="BK216" s="63" t="str">
        <f t="shared" si="91"/>
        <v>Y</v>
      </c>
      <c r="BL216" s="15"/>
    </row>
    <row r="217" ht="15" customHeight="1" spans="1:64">
      <c r="A217" s="24" t="s">
        <v>1154</v>
      </c>
      <c r="B217" s="52" t="s">
        <v>631</v>
      </c>
      <c r="C217" s="52" t="s">
        <v>632</v>
      </c>
      <c r="D217" s="52" t="s">
        <v>929</v>
      </c>
      <c r="E217" s="10" t="s">
        <v>452</v>
      </c>
      <c r="F217" s="52" t="s">
        <v>451</v>
      </c>
      <c r="G217" s="52" t="s">
        <v>181</v>
      </c>
      <c r="H217" s="52" t="s">
        <v>1173</v>
      </c>
      <c r="I217" s="52" t="s">
        <v>1174</v>
      </c>
      <c r="J217" s="52" t="s">
        <v>181</v>
      </c>
      <c r="K217" s="52" t="s">
        <v>931</v>
      </c>
      <c r="L217" s="53" t="s">
        <v>284</v>
      </c>
      <c r="M217" s="13">
        <v>222</v>
      </c>
      <c r="N217" s="14">
        <f t="shared" si="81"/>
        <v>0.608219178082192</v>
      </c>
      <c r="O217" s="15">
        <v>2000</v>
      </c>
      <c r="P217" s="15">
        <f t="shared" si="76"/>
        <v>444000</v>
      </c>
      <c r="Q217" s="16">
        <f>IFERROR(VLOOKUP(G217,SCENARIOS!$A$13:$E$18,2,0),0.025)</f>
        <v>0.035</v>
      </c>
      <c r="R217" s="57">
        <f>IFERROR(VLOOKUP(L217,INPUTS!$A$107:$B$120,2,0),0.0082)</f>
        <v>0.0041</v>
      </c>
      <c r="S217" s="52">
        <f t="shared" si="77"/>
        <v>8.2</v>
      </c>
      <c r="T217" s="15">
        <f t="shared" si="78"/>
        <v>1820.4</v>
      </c>
      <c r="U217" s="15">
        <f>T217/INPUTS!$B$7*1000</f>
        <v>2275500</v>
      </c>
      <c r="V217" s="15">
        <f>T217*INPUTS!$B$6</f>
        <v>5752.464</v>
      </c>
      <c r="W217" s="54" t="s">
        <v>396</v>
      </c>
      <c r="X217" s="54" t="s">
        <v>396</v>
      </c>
      <c r="Y217" s="58">
        <f>IFERROR(VLOOKUP(E217,INPUTS!$A$44:$B$103,2,0),0)</f>
        <v>0</v>
      </c>
      <c r="Z217" s="15">
        <f t="shared" si="80"/>
        <v>0</v>
      </c>
      <c r="AA217" s="20">
        <f>IFERROR(VLOOKUP(E217,INPUTS!$A$44:$C$103,3,0),SCENARIOS!$J$23)</f>
        <v>0</v>
      </c>
      <c r="AB217" s="15">
        <f t="shared" si="82"/>
        <v>0</v>
      </c>
      <c r="AC217" s="20">
        <f>IFERROR(VLOOKUP($E217,INPUTS!$A$44:$G$103,4,0),SCENARIOS!$K$23)</f>
        <v>0</v>
      </c>
      <c r="AD217" s="15">
        <f t="shared" si="83"/>
        <v>0</v>
      </c>
      <c r="AE217" s="20">
        <f>IFERROR(VLOOKUP($E217,INPUTS!$A$44:$G$103,5,0),SCENARIOS!$L$23)</f>
        <v>0</v>
      </c>
      <c r="AF217" s="15">
        <f t="shared" si="84"/>
        <v>0</v>
      </c>
      <c r="AG217" s="20">
        <f>IFERROR(VLOOKUP($E217,INPUTS!$A$44:$G$103,6,0),SCENARIOS!$M$23)</f>
        <v>0</v>
      </c>
      <c r="AH217" s="15">
        <f t="shared" si="85"/>
        <v>0</v>
      </c>
      <c r="AI217" s="20">
        <f>IFERROR(VLOOKUP($E217,INPUTS!$A$44:$G$103,7,0),SCENARIOS!$N$23)</f>
        <v>0</v>
      </c>
      <c r="AJ217" s="15">
        <f t="shared" si="86"/>
        <v>0</v>
      </c>
      <c r="AL217" t="str">
        <f t="shared" si="87"/>
        <v>N</v>
      </c>
      <c r="AM217" s="21">
        <f t="shared" si="88"/>
        <v>4302.05116935972</v>
      </c>
      <c r="BB217" s="2"/>
      <c r="BC217" s="2" t="str">
        <v>OSL</v>
      </c>
      <c r="BD217" s="15">
        <f>SUMIF($E$4:$E$1277,$BC217,$T$4:$T$1277)*(1+INDEX($Q$4:$Q$1277,MATCH($BC217,$E$4:$E1360,0)))^BD$132</f>
        <v>511723.215</v>
      </c>
      <c r="BE217" s="15">
        <f>SUMIF($E$4:$E$1277,$BC217,$T$4:$T$1277)*(1+INDEX($Q$4:$Q$1277,MATCH($BC217,$E$4:$E1360,0)))^BE$132</f>
        <v>578967.848177795</v>
      </c>
      <c r="BF217" s="15">
        <f>SUMIF($E$4:$E$1277,$BC217,$T$4:$T$1277)*(1+INDEX($Q$4:$Q$1277,MATCH($BC217,$E$4:$E1360,0)))^BF$132</f>
        <v>655048.978427969</v>
      </c>
      <c r="BG217" s="15">
        <f>SUMIF($E$4:$E$1277,$BC217,$T$4:$T$1277)*(1+INDEX($Q$4:$Q$1277,MATCH($BC217,$E$4:$E1360,0)))^BG$132</f>
        <v>741127.794039018</v>
      </c>
      <c r="BH217" s="15">
        <f>SUMIF($E$4:$E$1277,$BC217,$T$4:$T$1277)*(1+INDEX($Q$4:$Q$1277,MATCH($BC217,$E$4:$E1360,0)))^BH$132</f>
        <v>838518.072977257</v>
      </c>
      <c r="BI217" s="15">
        <f>SUMIF($E$4:$E$1277,$BC217,$T$4:$T$1277)*(1+INDEX($Q$4:$Q$1277,MATCH($BC217,$E$4:$E1360,0)))^BI$132</f>
        <v>948706.234423688</v>
      </c>
      <c r="BJ217" s="62">
        <f t="shared" si="90"/>
        <v>948706.234423688</v>
      </c>
      <c r="BK217" s="63" t="str">
        <f t="shared" si="91"/>
        <v>Y</v>
      </c>
      <c r="BL217" s="15"/>
    </row>
    <row r="218" ht="15" customHeight="1" spans="1:64">
      <c r="A218" s="6" t="s">
        <v>1155</v>
      </c>
      <c r="B218" s="52" t="s">
        <v>633</v>
      </c>
      <c r="C218" s="52" t="s">
        <v>634</v>
      </c>
      <c r="D218" s="52" t="s">
        <v>929</v>
      </c>
      <c r="E218" s="10" t="s">
        <v>636</v>
      </c>
      <c r="F218" s="52" t="s">
        <v>635</v>
      </c>
      <c r="G218" s="56" t="s">
        <v>177</v>
      </c>
      <c r="H218" s="52" t="s">
        <v>224</v>
      </c>
      <c r="I218" s="52" t="s">
        <v>938</v>
      </c>
      <c r="J218" s="52" t="s">
        <v>165</v>
      </c>
      <c r="K218" s="52" t="s">
        <v>931</v>
      </c>
      <c r="L218" s="53" t="s">
        <v>295</v>
      </c>
      <c r="M218" s="13">
        <v>3739</v>
      </c>
      <c r="N218" s="14">
        <f t="shared" si="81"/>
        <v>10.2438356164384</v>
      </c>
      <c r="O218" s="15">
        <v>3500</v>
      </c>
      <c r="P218" s="15">
        <f t="shared" si="76"/>
        <v>13086500</v>
      </c>
      <c r="Q218" s="16">
        <f>IFERROR(VLOOKUP(G218,SCENARIOS!$A$13:$E$18,2,0),0.025)</f>
        <v>0.045</v>
      </c>
      <c r="R218" s="57">
        <f>IFERROR(VLOOKUP(L218,INPUTS!$A$107:$B$120,2,0),0.0082)</f>
        <v>0.0089</v>
      </c>
      <c r="S218" s="52">
        <f t="shared" si="77"/>
        <v>31.15</v>
      </c>
      <c r="T218" s="15">
        <f t="shared" si="78"/>
        <v>116469.85</v>
      </c>
      <c r="U218" s="15">
        <f>T218/INPUTS!$B$7*1000</f>
        <v>145587312.5</v>
      </c>
      <c r="V218" s="15">
        <f>T218*INPUTS!$B$6</f>
        <v>368044.726</v>
      </c>
      <c r="W218" s="54" t="s">
        <v>396</v>
      </c>
      <c r="X218" s="54" t="s">
        <v>396</v>
      </c>
      <c r="Y218" s="58">
        <f>IFERROR(VLOOKUP(E218,INPUTS!$A$44:$B$103,2,0),0)</f>
        <v>0</v>
      </c>
      <c r="Z218" s="15">
        <f t="shared" si="80"/>
        <v>0</v>
      </c>
      <c r="AA218" s="20">
        <f>IFERROR(VLOOKUP(E218,INPUTS!$A$44:$C$103,3,0),SCENARIOS!$J$23)</f>
        <v>0</v>
      </c>
      <c r="AB218" s="15">
        <f t="shared" si="82"/>
        <v>0</v>
      </c>
      <c r="AC218" s="20">
        <f>IFERROR(VLOOKUP($E218,INPUTS!$A$44:$G$103,4,0),SCENARIOS!$K$23)</f>
        <v>0</v>
      </c>
      <c r="AD218" s="15">
        <f t="shared" si="83"/>
        <v>0</v>
      </c>
      <c r="AE218" s="20">
        <f>IFERROR(VLOOKUP($E218,INPUTS!$A$44:$G$103,5,0),SCENARIOS!$L$23)</f>
        <v>0</v>
      </c>
      <c r="AF218" s="15">
        <f t="shared" si="84"/>
        <v>0</v>
      </c>
      <c r="AG218" s="20">
        <f>IFERROR(VLOOKUP($E218,INPUTS!$A$44:$G$103,6,0),SCENARIOS!$M$23)</f>
        <v>0</v>
      </c>
      <c r="AH218" s="15">
        <f t="shared" si="85"/>
        <v>0</v>
      </c>
      <c r="AI218" s="20">
        <f>IFERROR(VLOOKUP($E218,INPUTS!$A$44:$G$103,7,0),SCENARIOS!$N$23)</f>
        <v>0</v>
      </c>
      <c r="AJ218" s="15">
        <f t="shared" si="86"/>
        <v>0</v>
      </c>
      <c r="AL218" t="str">
        <f t="shared" si="87"/>
        <v>Y</v>
      </c>
      <c r="AM218" s="21">
        <f t="shared" si="88"/>
        <v>350042.500337706</v>
      </c>
      <c r="BB218" s="2"/>
      <c r="BC218" s="2" t="str">
        <v>OVB</v>
      </c>
      <c r="BD218" s="15">
        <f>SUMIF($E$4:$E$1277,$BC218,$T$4:$T$1277)*(1+INDEX($Q$4:$Q$1277,MATCH($BC218,$E$4:$E1361,0)))^BD$132</f>
        <v>442528.32</v>
      </c>
      <c r="BE218" s="15">
        <f>SUMIF($E$4:$E$1277,$BC218,$T$4:$T$1277)*(1+INDEX($Q$4:$Q$1277,MATCH($BC218,$E$4:$E1361,0)))^BE$132</f>
        <v>500680.17568469</v>
      </c>
      <c r="BF218" s="15">
        <f>SUMIF($E$4:$E$1277,$BC218,$T$4:$T$1277)*(1+INDEX($Q$4:$Q$1277,MATCH($BC218,$E$4:$E1361,0)))^BF$132</f>
        <v>566473.66280118</v>
      </c>
      <c r="BG218" s="15">
        <f>SUMIF($E$4:$E$1277,$BC218,$T$4:$T$1277)*(1+INDEX($Q$4:$Q$1277,MATCH($BC218,$E$4:$E1361,0)))^BG$132</f>
        <v>640912.954479489</v>
      </c>
      <c r="BH218" s="15">
        <f>SUMIF($E$4:$E$1277,$BC218,$T$4:$T$1277)*(1+INDEX($Q$4:$Q$1277,MATCH($BC218,$E$4:$E1361,0)))^BH$132</f>
        <v>725134.180446089</v>
      </c>
      <c r="BI218" s="15">
        <f>SUMIF($E$4:$E$1277,$BC218,$T$4:$T$1277)*(1+INDEX($Q$4:$Q$1277,MATCH($BC218,$E$4:$E1361,0)))^BI$132</f>
        <v>820422.767204417</v>
      </c>
      <c r="BJ218" s="62">
        <f t="shared" si="90"/>
        <v>820422.767204417</v>
      </c>
      <c r="BK218" s="63" t="str">
        <f t="shared" si="91"/>
        <v>Y</v>
      </c>
      <c r="BL218" s="15"/>
    </row>
    <row r="219" ht="15" customHeight="1" spans="1:64">
      <c r="A219" s="24" t="s">
        <v>1156</v>
      </c>
      <c r="B219" s="52" t="s">
        <v>633</v>
      </c>
      <c r="C219" s="52" t="s">
        <v>634</v>
      </c>
      <c r="D219" s="52" t="s">
        <v>929</v>
      </c>
      <c r="E219" s="10" t="s">
        <v>636</v>
      </c>
      <c r="F219" s="52" t="s">
        <v>635</v>
      </c>
      <c r="G219" s="56" t="s">
        <v>177</v>
      </c>
      <c r="H219" s="52" t="s">
        <v>245</v>
      </c>
      <c r="I219" s="52" t="s">
        <v>930</v>
      </c>
      <c r="J219" s="52" t="s">
        <v>169</v>
      </c>
      <c r="K219" s="52" t="s">
        <v>931</v>
      </c>
      <c r="L219" s="53" t="s">
        <v>295</v>
      </c>
      <c r="M219" s="13">
        <v>1246</v>
      </c>
      <c r="N219" s="14">
        <f t="shared" si="81"/>
        <v>3.41369863013699</v>
      </c>
      <c r="O219" s="15">
        <v>9000</v>
      </c>
      <c r="P219" s="15">
        <f t="shared" si="76"/>
        <v>11214000</v>
      </c>
      <c r="Q219" s="16">
        <f>IFERROR(VLOOKUP(G219,SCENARIOS!$A$13:$E$18,2,0),0.025)</f>
        <v>0.045</v>
      </c>
      <c r="R219" s="57">
        <f>IFERROR(VLOOKUP(L219,INPUTS!$A$107:$B$120,2,0),0.0082)</f>
        <v>0.0089</v>
      </c>
      <c r="S219" s="52">
        <f t="shared" si="77"/>
        <v>80.1</v>
      </c>
      <c r="T219" s="15">
        <f t="shared" si="78"/>
        <v>99804.6</v>
      </c>
      <c r="U219" s="15">
        <f>T219/INPUTS!$B$7*1000</f>
        <v>124755750</v>
      </c>
      <c r="V219" s="15">
        <f>T219*INPUTS!$B$6</f>
        <v>315382.536</v>
      </c>
      <c r="W219" s="54" t="s">
        <v>396</v>
      </c>
      <c r="X219" s="54" t="s">
        <v>396</v>
      </c>
      <c r="Y219" s="58">
        <f>IFERROR(VLOOKUP(E219,INPUTS!$A$44:$B$103,2,0),0)</f>
        <v>0</v>
      </c>
      <c r="Z219" s="15">
        <f t="shared" si="80"/>
        <v>0</v>
      </c>
      <c r="AA219" s="20">
        <f>IFERROR(VLOOKUP(E219,INPUTS!$A$44:$C$103,3,0),SCENARIOS!$J$23)</f>
        <v>0</v>
      </c>
      <c r="AB219" s="15">
        <f t="shared" si="82"/>
        <v>0</v>
      </c>
      <c r="AC219" s="20">
        <f>IFERROR(VLOOKUP($E219,INPUTS!$A$44:$G$103,4,0),SCENARIOS!$K$23)</f>
        <v>0</v>
      </c>
      <c r="AD219" s="15">
        <f t="shared" si="83"/>
        <v>0</v>
      </c>
      <c r="AE219" s="20">
        <f>IFERROR(VLOOKUP($E219,INPUTS!$A$44:$G$103,5,0),SCENARIOS!$L$23)</f>
        <v>0</v>
      </c>
      <c r="AF219" s="15">
        <f t="shared" si="84"/>
        <v>0</v>
      </c>
      <c r="AG219" s="20">
        <f>IFERROR(VLOOKUP($E219,INPUTS!$A$44:$G$103,6,0),SCENARIOS!$M$23)</f>
        <v>0</v>
      </c>
      <c r="AH219" s="15">
        <f t="shared" si="85"/>
        <v>0</v>
      </c>
      <c r="AI219" s="20">
        <f>IFERROR(VLOOKUP($E219,INPUTS!$A$44:$G$103,7,0),SCENARIOS!$N$23)</f>
        <v>0</v>
      </c>
      <c r="AJ219" s="15">
        <f t="shared" si="86"/>
        <v>0</v>
      </c>
      <c r="AL219" t="str">
        <f t="shared" si="87"/>
        <v>N</v>
      </c>
      <c r="AM219" s="21">
        <f t="shared" si="88"/>
        <v>299956.183760902</v>
      </c>
      <c r="BB219" s="2"/>
      <c r="BC219" s="2" t="str">
        <v>PEK</v>
      </c>
      <c r="BD219" s="15">
        <f>SUMIF($E$4:$E$1277,$BC219,$T$4:$T$1277)*(1+INDEX($Q$4:$Q$1277,MATCH($BC219,$E$4:$E1362,0)))^BD$132</f>
        <v>2226560.86</v>
      </c>
      <c r="BE219" s="15">
        <f>SUMIF($E$4:$E$1277,$BC219,$T$4:$T$1277)*(1+INDEX($Q$4:$Q$1277,MATCH($BC219,$E$4:$E1362,0)))^BE$132</f>
        <v>2708951.73268924</v>
      </c>
      <c r="BF219" s="15">
        <f>SUMIF($E$4:$E$1277,$BC219,$T$4:$T$1277)*(1+INDEX($Q$4:$Q$1277,MATCH($BC219,$E$4:$E1362,0)))^BF$132</f>
        <v>3295853.98803787</v>
      </c>
      <c r="BG219" s="15">
        <f>SUMIF($E$4:$E$1277,$BC219,$T$4:$T$1277)*(1+INDEX($Q$4:$Q$1277,MATCH($BC219,$E$4:$E1362,0)))^BG$132</f>
        <v>4009910.3204329</v>
      </c>
      <c r="BH219" s="15">
        <f>SUMIF($E$4:$E$1277,$BC219,$T$4:$T$1277)*(1+INDEX($Q$4:$Q$1277,MATCH($BC219,$E$4:$E1362,0)))^BH$132</f>
        <v>4878669.0297184</v>
      </c>
      <c r="BI219" s="15">
        <f>SUMIF($E$4:$E$1277,$BC219,$T$4:$T$1277)*(1+INDEX($Q$4:$Q$1277,MATCH($BC219,$E$4:$E1362,0)))^BI$132</f>
        <v>5935646.83485588</v>
      </c>
      <c r="BJ219" s="62">
        <f t="shared" si="90"/>
        <v>5935646.83485588</v>
      </c>
      <c r="BK219" s="63" t="str">
        <f t="shared" si="91"/>
        <v>Y</v>
      </c>
      <c r="BL219" s="15"/>
    </row>
    <row r="220" ht="15" customHeight="1" spans="1:64">
      <c r="A220" s="6" t="s">
        <v>1157</v>
      </c>
      <c r="B220" s="52" t="s">
        <v>633</v>
      </c>
      <c r="C220" s="52" t="s">
        <v>634</v>
      </c>
      <c r="D220" s="52" t="s">
        <v>929</v>
      </c>
      <c r="E220" s="10" t="s">
        <v>636</v>
      </c>
      <c r="F220" s="52" t="s">
        <v>635</v>
      </c>
      <c r="G220" s="56" t="s">
        <v>177</v>
      </c>
      <c r="H220" s="52" t="s">
        <v>432</v>
      </c>
      <c r="I220" s="52" t="s">
        <v>431</v>
      </c>
      <c r="J220" s="52" t="s">
        <v>173</v>
      </c>
      <c r="K220" s="52" t="s">
        <v>931</v>
      </c>
      <c r="L220" s="53" t="s">
        <v>295</v>
      </c>
      <c r="M220" s="13">
        <v>1246</v>
      </c>
      <c r="N220" s="14">
        <f t="shared" si="81"/>
        <v>3.41369863013699</v>
      </c>
      <c r="O220" s="15">
        <v>7200</v>
      </c>
      <c r="P220" s="15">
        <f t="shared" si="76"/>
        <v>8971200</v>
      </c>
      <c r="Q220" s="16">
        <f>IFERROR(VLOOKUP(G220,SCENARIOS!$A$13:$E$18,2,0),0.025)</f>
        <v>0.045</v>
      </c>
      <c r="R220" s="57">
        <f>IFERROR(VLOOKUP(L220,INPUTS!$A$107:$B$120,2,0),0.0082)</f>
        <v>0.0089</v>
      </c>
      <c r="S220" s="52">
        <f t="shared" si="77"/>
        <v>64.08</v>
      </c>
      <c r="T220" s="15">
        <f t="shared" si="78"/>
        <v>79843.68</v>
      </c>
      <c r="U220" s="15">
        <f>T220/INPUTS!$B$7*1000</f>
        <v>99804600</v>
      </c>
      <c r="V220" s="15">
        <f>T220*INPUTS!$B$6</f>
        <v>252306.0288</v>
      </c>
      <c r="W220" s="54" t="s">
        <v>396</v>
      </c>
      <c r="X220" s="54" t="s">
        <v>396</v>
      </c>
      <c r="Y220" s="58">
        <f>IFERROR(VLOOKUP(E220,INPUTS!$A$44:$B$103,2,0),0)</f>
        <v>0</v>
      </c>
      <c r="Z220" s="15">
        <f t="shared" si="80"/>
        <v>0</v>
      </c>
      <c r="AA220" s="20">
        <f>IFERROR(VLOOKUP(E220,INPUTS!$A$44:$C$103,3,0),SCENARIOS!$J$23)</f>
        <v>0</v>
      </c>
      <c r="AB220" s="15">
        <f t="shared" si="82"/>
        <v>0</v>
      </c>
      <c r="AC220" s="20">
        <f>IFERROR(VLOOKUP($E220,INPUTS!$A$44:$G$103,4,0),SCENARIOS!$K$23)</f>
        <v>0</v>
      </c>
      <c r="AD220" s="15">
        <f t="shared" si="83"/>
        <v>0</v>
      </c>
      <c r="AE220" s="20">
        <f>IFERROR(VLOOKUP($E220,INPUTS!$A$44:$G$103,5,0),SCENARIOS!$L$23)</f>
        <v>0</v>
      </c>
      <c r="AF220" s="15">
        <f t="shared" si="84"/>
        <v>0</v>
      </c>
      <c r="AG220" s="20">
        <f>IFERROR(VLOOKUP($E220,INPUTS!$A$44:$G$103,6,0),SCENARIOS!$M$23)</f>
        <v>0</v>
      </c>
      <c r="AH220" s="15">
        <f t="shared" si="85"/>
        <v>0</v>
      </c>
      <c r="AI220" s="20">
        <f>IFERROR(VLOOKUP($E220,INPUTS!$A$44:$G$103,7,0),SCENARIOS!$N$23)</f>
        <v>0</v>
      </c>
      <c r="AJ220" s="15">
        <f t="shared" si="86"/>
        <v>0</v>
      </c>
      <c r="AL220" t="str">
        <f t="shared" si="87"/>
        <v>N</v>
      </c>
      <c r="AM220" s="21">
        <f t="shared" si="88"/>
        <v>239964.947008721</v>
      </c>
      <c r="BB220" s="2"/>
      <c r="BC220" s="2" t="str">
        <v>PER</v>
      </c>
      <c r="BD220" s="15">
        <f>SUMIF($E$4:$E$1277,$BC220,$T$4:$T$1277)*(1+INDEX($Q$4:$Q$1277,MATCH($BC220,$E$4:$E1363,0)))^BD$132</f>
        <v>42010.857</v>
      </c>
      <c r="BE220" s="15">
        <f>SUMIF($E$4:$E$1277,$BC220,$T$4:$T$1277)*(1+INDEX($Q$4:$Q$1277,MATCH($BC220,$E$4:$E1363,0)))^BE$132</f>
        <v>51112.6311013614</v>
      </c>
      <c r="BF220" s="15">
        <f>SUMIF($E$4:$E$1277,$BC220,$T$4:$T$1277)*(1+INDEX($Q$4:$Q$1277,MATCH($BC220,$E$4:$E1363,0)))^BF$132</f>
        <v>62186.3309787718</v>
      </c>
      <c r="BG220" s="15">
        <f>SUMIF($E$4:$E$1277,$BC220,$T$4:$T$1277)*(1+INDEX($Q$4:$Q$1277,MATCH($BC220,$E$4:$E1363,0)))^BG$132</f>
        <v>75659.1800749298</v>
      </c>
      <c r="BH220" s="15">
        <f>SUMIF($E$4:$E$1277,$BC220,$T$4:$T$1277)*(1+INDEX($Q$4:$Q$1277,MATCH($BC220,$E$4:$E1363,0)))^BH$132</f>
        <v>92050.9610313676</v>
      </c>
      <c r="BI220" s="15">
        <f>SUMIF($E$4:$E$1277,$BC220,$T$4:$T$1277)*(1+INDEX($Q$4:$Q$1277,MATCH($BC220,$E$4:$E1363,0)))^BI$132</f>
        <v>111994.068907523</v>
      </c>
      <c r="BJ220" s="62">
        <f t="shared" si="90"/>
        <v>111994.068907523</v>
      </c>
      <c r="BK220" s="63" t="str">
        <f t="shared" si="91"/>
        <v>Y</v>
      </c>
      <c r="BL220" s="15"/>
    </row>
    <row r="221" ht="15" customHeight="1" spans="1:64">
      <c r="A221" s="24" t="s">
        <v>1159</v>
      </c>
      <c r="B221" s="52" t="s">
        <v>637</v>
      </c>
      <c r="C221" s="52" t="s">
        <v>638</v>
      </c>
      <c r="D221" s="52" t="s">
        <v>929</v>
      </c>
      <c r="E221" s="10" t="s">
        <v>640</v>
      </c>
      <c r="F221" s="52" t="s">
        <v>639</v>
      </c>
      <c r="G221" s="52" t="s">
        <v>185</v>
      </c>
      <c r="H221" s="52" t="s">
        <v>224</v>
      </c>
      <c r="I221" s="52" t="s">
        <v>938</v>
      </c>
      <c r="J221" s="52" t="s">
        <v>165</v>
      </c>
      <c r="K221" s="52" t="s">
        <v>931</v>
      </c>
      <c r="L221" s="53" t="s">
        <v>291</v>
      </c>
      <c r="M221" s="13">
        <v>2524</v>
      </c>
      <c r="N221" s="14">
        <f t="shared" si="81"/>
        <v>6.91506849315068</v>
      </c>
      <c r="O221" s="15">
        <v>6800</v>
      </c>
      <c r="P221" s="15">
        <f t="shared" si="76"/>
        <v>17163200</v>
      </c>
      <c r="Q221" s="16">
        <f>IFERROR(VLOOKUP(G221,SCENARIOS!$A$13:$E$18,2,0),0.025)</f>
        <v>0.03</v>
      </c>
      <c r="R221" s="57">
        <f>IFERROR(VLOOKUP(L221,INPUTS!$A$107:$B$120,2,0),0.0082)</f>
        <v>0.0079</v>
      </c>
      <c r="S221" s="52">
        <f t="shared" si="77"/>
        <v>53.72</v>
      </c>
      <c r="T221" s="15">
        <f t="shared" si="78"/>
        <v>135589.28</v>
      </c>
      <c r="U221" s="15">
        <f>T221/INPUTS!$B$7*1000</f>
        <v>169486600</v>
      </c>
      <c r="V221" s="15">
        <f>T221*INPUTS!$B$6</f>
        <v>428462.1248</v>
      </c>
      <c r="W221" s="54" t="s">
        <v>396</v>
      </c>
      <c r="X221" s="54" t="s">
        <v>396</v>
      </c>
      <c r="Y221" s="58">
        <f>IFERROR(VLOOKUP(E221,INPUTS!$A$44:$B$103,2,0),0)</f>
        <v>0</v>
      </c>
      <c r="Z221" s="15">
        <f t="shared" si="80"/>
        <v>0</v>
      </c>
      <c r="AA221" s="20">
        <f>IFERROR(VLOOKUP(E221,INPUTS!$A$44:$C$103,3,0),SCENARIOS!$J$23)</f>
        <v>0</v>
      </c>
      <c r="AB221" s="15">
        <f t="shared" si="82"/>
        <v>0</v>
      </c>
      <c r="AC221" s="20">
        <f>IFERROR(VLOOKUP($E221,INPUTS!$A$44:$G$103,4,0),SCENARIOS!$K$23)</f>
        <v>0</v>
      </c>
      <c r="AD221" s="15">
        <f t="shared" si="83"/>
        <v>0</v>
      </c>
      <c r="AE221" s="20">
        <f>IFERROR(VLOOKUP($E221,INPUTS!$A$44:$G$103,5,0),SCENARIOS!$L$23)</f>
        <v>0</v>
      </c>
      <c r="AF221" s="15">
        <f t="shared" si="84"/>
        <v>0</v>
      </c>
      <c r="AG221" s="20">
        <f>IFERROR(VLOOKUP($E221,INPUTS!$A$44:$G$103,6,0),SCENARIOS!$M$23)</f>
        <v>0</v>
      </c>
      <c r="AH221" s="15">
        <f t="shared" si="85"/>
        <v>0</v>
      </c>
      <c r="AI221" s="20">
        <f>IFERROR(VLOOKUP($E221,INPUTS!$A$44:$G$103,7,0),SCENARIOS!$N$23)</f>
        <v>0</v>
      </c>
      <c r="AJ221" s="15">
        <f t="shared" si="86"/>
        <v>0</v>
      </c>
      <c r="AL221" t="str">
        <f t="shared" si="87"/>
        <v>Y</v>
      </c>
      <c r="AM221" s="21">
        <f t="shared" si="88"/>
        <v>283893.841961706</v>
      </c>
      <c r="BB221" s="2"/>
      <c r="BC221" s="2" t="str">
        <v>PHL</v>
      </c>
      <c r="BD221" s="15">
        <f>SUMIF($E$4:$E$1277,$BC221,$T$4:$T$1277)*(1+INDEX($Q$4:$Q$1277,MATCH($BC221,$E$4:$E1364,0)))^BD$132</f>
        <v>259664.234</v>
      </c>
      <c r="BE221" s="15">
        <f>SUMIF($E$4:$E$1277,$BC221,$T$4:$T$1277)*(1+INDEX($Q$4:$Q$1277,MATCH($BC221,$E$4:$E1364,0)))^BE$132</f>
        <v>286690.296037033</v>
      </c>
      <c r="BF221" s="15">
        <f>SUMIF($E$4:$E$1277,$BC221,$T$4:$T$1277)*(1+INDEX($Q$4:$Q$1277,MATCH($BC221,$E$4:$E1364,0)))^BF$132</f>
        <v>316529.252318213</v>
      </c>
      <c r="BG221" s="15">
        <f>SUMIF($E$4:$E$1277,$BC221,$T$4:$T$1277)*(1+INDEX($Q$4:$Q$1277,MATCH($BC221,$E$4:$E1364,0)))^BG$132</f>
        <v>349473.871135788</v>
      </c>
      <c r="BH221" s="15">
        <f>SUMIF($E$4:$E$1277,$BC221,$T$4:$T$1277)*(1+INDEX($Q$4:$Q$1277,MATCH($BC221,$E$4:$E1364,0)))^BH$132</f>
        <v>385847.392341014</v>
      </c>
      <c r="BI221" s="15">
        <f>SUMIF($E$4:$E$1277,$BC221,$T$4:$T$1277)*(1+INDEX($Q$4:$Q$1277,MATCH($BC221,$E$4:$E1364,0)))^BI$132</f>
        <v>426006.698848492</v>
      </c>
      <c r="BJ221" s="62">
        <f t="shared" si="90"/>
        <v>426006.698848492</v>
      </c>
      <c r="BK221" s="63" t="str">
        <f t="shared" si="91"/>
        <v>Y</v>
      </c>
      <c r="BL221" s="15"/>
    </row>
    <row r="222" ht="15" customHeight="1" spans="1:64">
      <c r="A222" s="6" t="s">
        <v>1160</v>
      </c>
      <c r="B222" s="52" t="s">
        <v>637</v>
      </c>
      <c r="C222" s="52" t="s">
        <v>638</v>
      </c>
      <c r="D222" s="52" t="s">
        <v>929</v>
      </c>
      <c r="E222" s="10" t="s">
        <v>640</v>
      </c>
      <c r="F222" s="52" t="s">
        <v>639</v>
      </c>
      <c r="G222" s="52" t="s">
        <v>185</v>
      </c>
      <c r="H222" s="52" t="s">
        <v>203</v>
      </c>
      <c r="I222" s="52" t="s">
        <v>399</v>
      </c>
      <c r="J222" s="52" t="s">
        <v>165</v>
      </c>
      <c r="K222" s="52" t="s">
        <v>931</v>
      </c>
      <c r="L222" s="53" t="s">
        <v>291</v>
      </c>
      <c r="M222" s="13">
        <v>1682</v>
      </c>
      <c r="N222" s="14">
        <f t="shared" si="81"/>
        <v>4.60821917808219</v>
      </c>
      <c r="O222" s="15">
        <v>6300</v>
      </c>
      <c r="P222" s="15">
        <f t="shared" si="76"/>
        <v>10596600</v>
      </c>
      <c r="Q222" s="16">
        <f>IFERROR(VLOOKUP(G222,SCENARIOS!$A$13:$E$18,2,0),0.025)</f>
        <v>0.03</v>
      </c>
      <c r="R222" s="57">
        <f>IFERROR(VLOOKUP(L222,INPUTS!$A$107:$B$120,2,0),0.0082)</f>
        <v>0.0079</v>
      </c>
      <c r="S222" s="52">
        <f t="shared" si="77"/>
        <v>49.77</v>
      </c>
      <c r="T222" s="15">
        <f t="shared" si="78"/>
        <v>83713.14</v>
      </c>
      <c r="U222" s="15">
        <f>T222/INPUTS!$B$7*1000</f>
        <v>104641425</v>
      </c>
      <c r="V222" s="15">
        <f>T222*INPUTS!$B$6</f>
        <v>264533.5224</v>
      </c>
      <c r="W222" s="54" t="s">
        <v>396</v>
      </c>
      <c r="X222" s="54" t="s">
        <v>396</v>
      </c>
      <c r="Y222" s="58">
        <f>IFERROR(VLOOKUP(E222,INPUTS!$A$44:$B$103,2,0),0)</f>
        <v>0</v>
      </c>
      <c r="Z222" s="15">
        <f t="shared" si="80"/>
        <v>0</v>
      </c>
      <c r="AA222" s="20">
        <f>IFERROR(VLOOKUP(E222,INPUTS!$A$44:$C$103,3,0),SCENARIOS!$J$23)</f>
        <v>0</v>
      </c>
      <c r="AB222" s="15">
        <f t="shared" si="82"/>
        <v>0</v>
      </c>
      <c r="AC222" s="20">
        <f>IFERROR(VLOOKUP($E222,INPUTS!$A$44:$G$103,4,0),SCENARIOS!$K$23)</f>
        <v>0</v>
      </c>
      <c r="AD222" s="15">
        <f t="shared" si="83"/>
        <v>0</v>
      </c>
      <c r="AE222" s="20">
        <f>IFERROR(VLOOKUP($E222,INPUTS!$A$44:$G$103,5,0),SCENARIOS!$L$23)</f>
        <v>0</v>
      </c>
      <c r="AF222" s="15">
        <f t="shared" si="84"/>
        <v>0</v>
      </c>
      <c r="AG222" s="20">
        <f>IFERROR(VLOOKUP($E222,INPUTS!$A$44:$G$103,6,0),SCENARIOS!$M$23)</f>
        <v>0</v>
      </c>
      <c r="AH222" s="15">
        <f t="shared" si="85"/>
        <v>0</v>
      </c>
      <c r="AI222" s="20">
        <f>IFERROR(VLOOKUP($E222,INPUTS!$A$44:$G$103,7,0),SCENARIOS!$N$23)</f>
        <v>0</v>
      </c>
      <c r="AJ222" s="15">
        <f t="shared" si="86"/>
        <v>0</v>
      </c>
      <c r="AL222" t="str">
        <f t="shared" si="87"/>
        <v>Y</v>
      </c>
      <c r="AM222" s="21">
        <f t="shared" si="88"/>
        <v>175276.724954053</v>
      </c>
      <c r="BB222" s="2"/>
      <c r="BC222" s="2" t="str">
        <v>PRG</v>
      </c>
      <c r="BD222" s="15">
        <f>SUMIF($E$4:$E$1277,$BC222,$T$4:$T$1277)*(1+INDEX($Q$4:$Q$1277,MATCH($BC222,$E$4:$E1365,0)))^BD$132</f>
        <v>333859.5</v>
      </c>
      <c r="BE222" s="15">
        <f>SUMIF($E$4:$E$1277,$BC222,$T$4:$T$1277)*(1+INDEX($Q$4:$Q$1277,MATCH($BC222,$E$4:$E1365,0)))^BE$132</f>
        <v>377731.380251558</v>
      </c>
      <c r="BF222" s="15">
        <f>SUMIF($E$4:$E$1277,$BC222,$T$4:$T$1277)*(1+INDEX($Q$4:$Q$1277,MATCH($BC222,$E$4:$E1365,0)))^BF$132</f>
        <v>427368.385883124</v>
      </c>
      <c r="BG222" s="15">
        <f>SUMIF($E$4:$E$1277,$BC222,$T$4:$T$1277)*(1+INDEX($Q$4:$Q$1277,MATCH($BC222,$E$4:$E1365,0)))^BG$132</f>
        <v>483528.101717976</v>
      </c>
      <c r="BH222" s="15">
        <f>SUMIF($E$4:$E$1277,$BC222,$T$4:$T$1277)*(1+INDEX($Q$4:$Q$1277,MATCH($BC222,$E$4:$E1365,0)))^BH$132</f>
        <v>547067.665447131</v>
      </c>
      <c r="BI222" s="15">
        <f>SUMIF($E$4:$E$1277,$BC222,$T$4:$T$1277)*(1+INDEX($Q$4:$Q$1277,MATCH($BC222,$E$4:$E1365,0)))^BI$132</f>
        <v>618956.849693785</v>
      </c>
      <c r="BJ222" s="62">
        <f t="shared" si="90"/>
        <v>618956.849693785</v>
      </c>
      <c r="BK222" s="63" t="str">
        <f t="shared" si="91"/>
        <v>Y</v>
      </c>
      <c r="BL222" s="15"/>
    </row>
    <row r="223" ht="15" customHeight="1" spans="1:64">
      <c r="A223" s="24" t="s">
        <v>1162</v>
      </c>
      <c r="B223" s="52" t="s">
        <v>637</v>
      </c>
      <c r="C223" s="52" t="s">
        <v>638</v>
      </c>
      <c r="D223" s="52" t="s">
        <v>929</v>
      </c>
      <c r="E223" s="10" t="s">
        <v>640</v>
      </c>
      <c r="F223" s="52" t="s">
        <v>639</v>
      </c>
      <c r="G223" s="52" t="s">
        <v>185</v>
      </c>
      <c r="H223" s="52" t="s">
        <v>245</v>
      </c>
      <c r="I223" s="52" t="s">
        <v>930</v>
      </c>
      <c r="J223" s="52" t="s">
        <v>169</v>
      </c>
      <c r="K223" s="52" t="s">
        <v>931</v>
      </c>
      <c r="L223" s="53" t="s">
        <v>291</v>
      </c>
      <c r="M223" s="13">
        <v>841</v>
      </c>
      <c r="N223" s="14">
        <f t="shared" si="81"/>
        <v>2.3041095890411</v>
      </c>
      <c r="O223" s="15">
        <v>11500</v>
      </c>
      <c r="P223" s="15">
        <f t="shared" si="76"/>
        <v>9671500</v>
      </c>
      <c r="Q223" s="16">
        <f>IFERROR(VLOOKUP(G223,SCENARIOS!$A$13:$E$18,2,0),0.025)</f>
        <v>0.03</v>
      </c>
      <c r="R223" s="57">
        <f>IFERROR(VLOOKUP(L223,INPUTS!$A$107:$B$120,2,0),0.0082)</f>
        <v>0.0079</v>
      </c>
      <c r="S223" s="52">
        <f t="shared" si="77"/>
        <v>90.85</v>
      </c>
      <c r="T223" s="15">
        <f t="shared" si="78"/>
        <v>76404.85</v>
      </c>
      <c r="U223" s="15">
        <f>T223/INPUTS!$B$7*1000</f>
        <v>95506062.5</v>
      </c>
      <c r="V223" s="15">
        <f>T223*INPUTS!$B$6</f>
        <v>241439.326</v>
      </c>
      <c r="W223" s="54" t="s">
        <v>396</v>
      </c>
      <c r="X223" s="54" t="s">
        <v>396</v>
      </c>
      <c r="Y223" s="58">
        <f>IFERROR(VLOOKUP(E223,INPUTS!$A$44:$B$103,2,0),0)</f>
        <v>0</v>
      </c>
      <c r="Z223" s="15">
        <f t="shared" si="80"/>
        <v>0</v>
      </c>
      <c r="AA223" s="20">
        <f>IFERROR(VLOOKUP(E223,INPUTS!$A$44:$C$103,3,0),SCENARIOS!$J$23)</f>
        <v>0</v>
      </c>
      <c r="AB223" s="15">
        <f t="shared" si="82"/>
        <v>0</v>
      </c>
      <c r="AC223" s="20">
        <f>IFERROR(VLOOKUP($E223,INPUTS!$A$44:$G$103,4,0),SCENARIOS!$K$23)</f>
        <v>0</v>
      </c>
      <c r="AD223" s="15">
        <f t="shared" si="83"/>
        <v>0</v>
      </c>
      <c r="AE223" s="20">
        <f>IFERROR(VLOOKUP($E223,INPUTS!$A$44:$G$103,5,0),SCENARIOS!$L$23)</f>
        <v>0</v>
      </c>
      <c r="AF223" s="15">
        <f t="shared" si="84"/>
        <v>0</v>
      </c>
      <c r="AG223" s="20">
        <f>IFERROR(VLOOKUP($E223,INPUTS!$A$44:$G$103,6,0),SCENARIOS!$M$23)</f>
        <v>0</v>
      </c>
      <c r="AH223" s="15">
        <f t="shared" si="85"/>
        <v>0</v>
      </c>
      <c r="AI223" s="20">
        <f>IFERROR(VLOOKUP($E223,INPUTS!$A$44:$G$103,7,0),SCENARIOS!$N$23)</f>
        <v>0</v>
      </c>
      <c r="AJ223" s="15">
        <f t="shared" si="86"/>
        <v>0</v>
      </c>
      <c r="AL223" t="str">
        <f t="shared" si="87"/>
        <v>N</v>
      </c>
      <c r="AM223" s="21">
        <f t="shared" si="88"/>
        <v>159974.788648541</v>
      </c>
      <c r="BB223" s="2"/>
      <c r="BC223" s="2" t="str">
        <v>PTY</v>
      </c>
      <c r="BD223" s="15">
        <f>SUMIF($E$4:$E$1277,$BC223,$T$4:$T$1277)*(1+INDEX($Q$4:$Q$1277,MATCH($BC223,$E$4:$E1366,0)))^BD$132</f>
        <v>786050.046</v>
      </c>
      <c r="BE223" s="15">
        <f>SUMIF($E$4:$E$1277,$BC223,$T$4:$T$1277)*(1+INDEX($Q$4:$Q$1277,MATCH($BC223,$E$4:$E1366,0)))^BE$132</f>
        <v>933580.875187296</v>
      </c>
      <c r="BF223" s="15">
        <f>SUMIF($E$4:$E$1277,$BC223,$T$4:$T$1277)*(1+INDEX($Q$4:$Q$1277,MATCH($BC223,$E$4:$E1366,0)))^BF$132</f>
        <v>1108801.22067378</v>
      </c>
      <c r="BG223" s="15">
        <f>SUMIF($E$4:$E$1277,$BC223,$T$4:$T$1277)*(1+INDEX($Q$4:$Q$1277,MATCH($BC223,$E$4:$E1366,0)))^BG$132</f>
        <v>1316908.02547878</v>
      </c>
      <c r="BH223" s="15">
        <f>SUMIF($E$4:$E$1277,$BC223,$T$4:$T$1277)*(1+INDEX($Q$4:$Q$1277,MATCH($BC223,$E$4:$E1366,0)))^BH$132</f>
        <v>1564073.62765761</v>
      </c>
      <c r="BI223" s="64">
        <f>SUMIF($E$4:$E$1277,$BC223,$T$4:$T$1277)*(1+INDEX($Q$4:$Q$1277,MATCH($BC223,$E$4:$E1366,0)))^BI$132</f>
        <v>1857628.82859238</v>
      </c>
      <c r="BJ223" s="65">
        <f t="shared" si="90"/>
        <v>1857628.82859238</v>
      </c>
      <c r="BK223" s="63" t="str">
        <f t="shared" si="91"/>
        <v>Y</v>
      </c>
      <c r="BL223" s="15"/>
    </row>
    <row r="224" ht="15" customHeight="1" spans="1:64">
      <c r="A224" s="6" t="s">
        <v>1163</v>
      </c>
      <c r="B224" s="52" t="s">
        <v>641</v>
      </c>
      <c r="C224" s="52" t="s">
        <v>642</v>
      </c>
      <c r="D224" s="52" t="s">
        <v>929</v>
      </c>
      <c r="E224" s="10" t="s">
        <v>644</v>
      </c>
      <c r="F224" s="52" t="s">
        <v>643</v>
      </c>
      <c r="G224" s="52" t="s">
        <v>185</v>
      </c>
      <c r="H224" s="52" t="s">
        <v>224</v>
      </c>
      <c r="I224" s="52" t="s">
        <v>938</v>
      </c>
      <c r="J224" s="52" t="s">
        <v>165</v>
      </c>
      <c r="K224" s="52" t="s">
        <v>931</v>
      </c>
      <c r="L224" s="53" t="s">
        <v>288</v>
      </c>
      <c r="M224" s="13">
        <v>2129</v>
      </c>
      <c r="N224" s="14">
        <f t="shared" si="81"/>
        <v>5.83287671232877</v>
      </c>
      <c r="O224" s="15">
        <v>9000</v>
      </c>
      <c r="P224" s="15">
        <f t="shared" si="76"/>
        <v>19161000</v>
      </c>
      <c r="Q224" s="16">
        <f>IFERROR(VLOOKUP(G224,SCENARIOS!$A$13:$E$18,2,0),0.025)</f>
        <v>0.03</v>
      </c>
      <c r="R224" s="57">
        <f>IFERROR(VLOOKUP(L224,INPUTS!$A$107:$B$120,2,0),0.0082)</f>
        <v>0.0085</v>
      </c>
      <c r="S224" s="52">
        <f t="shared" si="77"/>
        <v>76.5</v>
      </c>
      <c r="T224" s="15">
        <f t="shared" si="78"/>
        <v>162868.5</v>
      </c>
      <c r="U224" s="15">
        <f>T224/INPUTS!$B$7*1000</f>
        <v>203585625</v>
      </c>
      <c r="V224" s="15">
        <f>T224*INPUTS!$B$6</f>
        <v>514664.46</v>
      </c>
      <c r="W224" s="54" t="s">
        <v>396</v>
      </c>
      <c r="X224" s="54" t="s">
        <v>396</v>
      </c>
      <c r="Y224" s="58">
        <f>IFERROR(VLOOKUP(E224,INPUTS!$A$44:$B$103,2,0),0)</f>
        <v>0</v>
      </c>
      <c r="Z224" s="15">
        <f t="shared" si="80"/>
        <v>0</v>
      </c>
      <c r="AA224" s="20">
        <f>IFERROR(VLOOKUP(E224,INPUTS!$A$44:$C$103,3,0),SCENARIOS!$J$23)</f>
        <v>0</v>
      </c>
      <c r="AB224" s="15">
        <f t="shared" si="82"/>
        <v>0</v>
      </c>
      <c r="AC224" s="20">
        <f>IFERROR(VLOOKUP($E224,INPUTS!$A$44:$G$103,4,0),SCENARIOS!$K$23)</f>
        <v>0</v>
      </c>
      <c r="AD224" s="15">
        <f t="shared" si="83"/>
        <v>0</v>
      </c>
      <c r="AE224" s="20">
        <f>IFERROR(VLOOKUP($E224,INPUTS!$A$44:$G$103,5,0),SCENARIOS!$L$23)</f>
        <v>0</v>
      </c>
      <c r="AF224" s="15">
        <f t="shared" si="84"/>
        <v>0</v>
      </c>
      <c r="AG224" s="20">
        <f>IFERROR(VLOOKUP($E224,INPUTS!$A$44:$G$103,6,0),SCENARIOS!$M$23)</f>
        <v>0</v>
      </c>
      <c r="AH224" s="15">
        <f t="shared" si="85"/>
        <v>0</v>
      </c>
      <c r="AI224" s="20">
        <f>IFERROR(VLOOKUP($E224,INPUTS!$A$44:$G$103,7,0),SCENARIOS!$N$23)</f>
        <v>0</v>
      </c>
      <c r="AJ224" s="15">
        <f t="shared" si="86"/>
        <v>0</v>
      </c>
      <c r="AL224" t="str">
        <f t="shared" si="87"/>
        <v>Y</v>
      </c>
      <c r="AM224" s="21">
        <f t="shared" si="88"/>
        <v>341010.470735887</v>
      </c>
      <c r="BB224" s="2"/>
      <c r="BC224" s="2" t="str">
        <v>PVG</v>
      </c>
      <c r="BD224" s="15">
        <f>SUMIF($E$4:$E$1277,$BC224,$T$4:$T$1277)*(1+INDEX($Q$4:$Q$1277,MATCH($BC224,$E$4:$E1367,0)))^BD$132</f>
        <v>1797412.63</v>
      </c>
      <c r="BE224" s="15">
        <f>SUMIF($E$4:$E$1277,$BC224,$T$4:$T$1277)*(1+INDEX($Q$4:$Q$1277,MATCH($BC224,$E$4:$E1367,0)))^BE$132</f>
        <v>2186827.29309992</v>
      </c>
      <c r="BF224" s="15">
        <f>SUMIF($E$4:$E$1277,$BC224,$T$4:$T$1277)*(1+INDEX($Q$4:$Q$1277,MATCH($BC224,$E$4:$E1367,0)))^BF$132</f>
        <v>2660609.77319755</v>
      </c>
      <c r="BG224" s="15">
        <f>SUMIF($E$4:$E$1277,$BC224,$T$4:$T$1277)*(1+INDEX($Q$4:$Q$1277,MATCH($BC224,$E$4:$E1367,0)))^BG$132</f>
        <v>3237038.60271461</v>
      </c>
      <c r="BH224" s="15">
        <f>SUMIF($E$4:$E$1277,$BC224,$T$4:$T$1277)*(1+INDEX($Q$4:$Q$1277,MATCH($BC224,$E$4:$E1367,0)))^BH$132</f>
        <v>3938352.41117357</v>
      </c>
      <c r="BI224" s="15">
        <f>SUMIF($E$4:$E$1277,$BC224,$T$4:$T$1277)*(1+INDEX($Q$4:$Q$1277,MATCH($BC224,$E$4:$E1367,0)))^BI$132</f>
        <v>4791607.89172836</v>
      </c>
      <c r="BJ224" s="62">
        <f t="shared" si="90"/>
        <v>4791607.89172836</v>
      </c>
      <c r="BK224" s="63" t="str">
        <f t="shared" si="91"/>
        <v>Y</v>
      </c>
      <c r="BL224" s="15"/>
    </row>
    <row r="225" ht="15" customHeight="1" spans="1:64">
      <c r="A225" s="24" t="s">
        <v>1164</v>
      </c>
      <c r="B225" s="52" t="s">
        <v>641</v>
      </c>
      <c r="C225" s="52" t="s">
        <v>642</v>
      </c>
      <c r="D225" s="52" t="s">
        <v>929</v>
      </c>
      <c r="E225" s="10" t="s">
        <v>644</v>
      </c>
      <c r="F225" s="52" t="s">
        <v>643</v>
      </c>
      <c r="G225" s="52" t="s">
        <v>185</v>
      </c>
      <c r="H225" s="52" t="s">
        <v>256</v>
      </c>
      <c r="I225" s="52" t="s">
        <v>930</v>
      </c>
      <c r="J225" s="52" t="s">
        <v>169</v>
      </c>
      <c r="K225" s="52" t="s">
        <v>931</v>
      </c>
      <c r="L225" s="53" t="s">
        <v>288</v>
      </c>
      <c r="M225" s="13">
        <v>1065</v>
      </c>
      <c r="N225" s="14">
        <f t="shared" si="81"/>
        <v>2.91780821917808</v>
      </c>
      <c r="O225" s="15">
        <v>12600</v>
      </c>
      <c r="P225" s="15">
        <f t="shared" si="76"/>
        <v>13419000</v>
      </c>
      <c r="Q225" s="16">
        <f>IFERROR(VLOOKUP(G225,SCENARIOS!$A$13:$E$18,2,0),0.025)</f>
        <v>0.03</v>
      </c>
      <c r="R225" s="57">
        <f>IFERROR(VLOOKUP(L225,INPUTS!$A$107:$B$120,2,0),0.0082)</f>
        <v>0.0085</v>
      </c>
      <c r="S225" s="52">
        <f t="shared" si="77"/>
        <v>107.1</v>
      </c>
      <c r="T225" s="15">
        <f t="shared" si="78"/>
        <v>114061.5</v>
      </c>
      <c r="U225" s="15">
        <f>T225/INPUTS!$B$7*1000</f>
        <v>142576875</v>
      </c>
      <c r="V225" s="15">
        <f>T225*INPUTS!$B$6</f>
        <v>360434.34</v>
      </c>
      <c r="W225" s="54" t="s">
        <v>396</v>
      </c>
      <c r="X225" s="54" t="s">
        <v>396</v>
      </c>
      <c r="Y225" s="58">
        <f>IFERROR(VLOOKUP(E225,INPUTS!$A$44:$B$103,2,0),0)</f>
        <v>0</v>
      </c>
      <c r="Z225" s="15">
        <f t="shared" si="80"/>
        <v>0</v>
      </c>
      <c r="AA225" s="20">
        <f>IFERROR(VLOOKUP(E225,INPUTS!$A$44:$C$103,3,0),SCENARIOS!$J$23)</f>
        <v>0</v>
      </c>
      <c r="AB225" s="15">
        <f t="shared" si="82"/>
        <v>0</v>
      </c>
      <c r="AC225" s="20">
        <f>IFERROR(VLOOKUP($E225,INPUTS!$A$44:$G$103,4,0),SCENARIOS!$K$23)</f>
        <v>0</v>
      </c>
      <c r="AD225" s="15">
        <f t="shared" si="83"/>
        <v>0</v>
      </c>
      <c r="AE225" s="20">
        <f>IFERROR(VLOOKUP($E225,INPUTS!$A$44:$G$103,5,0),SCENARIOS!$L$23)</f>
        <v>0</v>
      </c>
      <c r="AF225" s="15">
        <f t="shared" si="84"/>
        <v>0</v>
      </c>
      <c r="AG225" s="20">
        <f>IFERROR(VLOOKUP($E225,INPUTS!$A$44:$G$103,6,0),SCENARIOS!$M$23)</f>
        <v>0</v>
      </c>
      <c r="AH225" s="15">
        <f t="shared" si="85"/>
        <v>0</v>
      </c>
      <c r="AI225" s="20">
        <f>IFERROR(VLOOKUP($E225,INPUTS!$A$44:$G$103,7,0),SCENARIOS!$N$23)</f>
        <v>0</v>
      </c>
      <c r="AJ225" s="15">
        <f t="shared" si="86"/>
        <v>0</v>
      </c>
      <c r="AL225" t="str">
        <f t="shared" si="87"/>
        <v>N</v>
      </c>
      <c r="AM225" s="21">
        <f t="shared" si="88"/>
        <v>238819.451323254</v>
      </c>
      <c r="BB225" s="2"/>
      <c r="BC225" s="2" t="str">
        <v>RIX</v>
      </c>
      <c r="BD225" s="15">
        <f>SUMIF($E$4:$E$1277,$BC225,$T$4:$T$1277)*(1+INDEX($Q$4:$Q$1277,MATCH($BC225,$E$4:$E1368,0)))^BD$132</f>
        <v>130626</v>
      </c>
      <c r="BE225" s="15">
        <f>SUMIF($E$4:$E$1277,$BC225,$T$4:$T$1277)*(1+INDEX($Q$4:$Q$1277,MATCH($BC225,$E$4:$E1368,0)))^BE$132</f>
        <v>147791.329217051</v>
      </c>
      <c r="BF225" s="15">
        <f>SUMIF($E$4:$E$1277,$BC225,$T$4:$T$1277)*(1+INDEX($Q$4:$Q$1277,MATCH($BC225,$E$4:$E1368,0)))^BF$132</f>
        <v>167212.323670193</v>
      </c>
      <c r="BG225" s="15">
        <f>SUMIF($E$4:$E$1277,$BC225,$T$4:$T$1277)*(1+INDEX($Q$4:$Q$1277,MATCH($BC225,$E$4:$E1368,0)))^BG$132</f>
        <v>189185.396296982</v>
      </c>
      <c r="BH225" s="15">
        <f>SUMIF($E$4:$E$1277,$BC225,$T$4:$T$1277)*(1+INDEX($Q$4:$Q$1277,MATCH($BC225,$E$4:$E1368,0)))^BH$132</f>
        <v>214045.911129373</v>
      </c>
      <c r="BI225" s="15">
        <f>SUMIF($E$4:$E$1277,$BC225,$T$4:$T$1277)*(1+INDEX($Q$4:$Q$1277,MATCH($BC225,$E$4:$E1368,0)))^BI$132</f>
        <v>242173.30178743</v>
      </c>
      <c r="BJ225" s="62">
        <f t="shared" si="90"/>
        <v>242173.30178743</v>
      </c>
      <c r="BK225" s="63" t="str">
        <f t="shared" si="91"/>
        <v>Y</v>
      </c>
      <c r="BL225" s="15"/>
    </row>
    <row r="226" ht="15" customHeight="1" spans="1:64">
      <c r="A226" s="6" t="s">
        <v>1165</v>
      </c>
      <c r="B226" s="52" t="s">
        <v>641</v>
      </c>
      <c r="C226" s="52" t="s">
        <v>642</v>
      </c>
      <c r="D226" s="52" t="s">
        <v>929</v>
      </c>
      <c r="E226" s="10" t="s">
        <v>644</v>
      </c>
      <c r="F226" s="52" t="s">
        <v>643</v>
      </c>
      <c r="G226" s="52" t="s">
        <v>185</v>
      </c>
      <c r="H226" s="52" t="s">
        <v>242</v>
      </c>
      <c r="I226" s="52" t="s">
        <v>421</v>
      </c>
      <c r="J226" s="52" t="s">
        <v>173</v>
      </c>
      <c r="K226" s="52" t="s">
        <v>931</v>
      </c>
      <c r="L226" s="53" t="s">
        <v>288</v>
      </c>
      <c r="M226" s="13">
        <v>1065</v>
      </c>
      <c r="N226" s="14">
        <f t="shared" si="81"/>
        <v>2.91780821917808</v>
      </c>
      <c r="O226" s="15">
        <v>9700</v>
      </c>
      <c r="P226" s="15">
        <f t="shared" si="76"/>
        <v>10330500</v>
      </c>
      <c r="Q226" s="16">
        <f>IFERROR(VLOOKUP(G226,SCENARIOS!$A$13:$E$18,2,0),0.025)</f>
        <v>0.03</v>
      </c>
      <c r="R226" s="57">
        <f>IFERROR(VLOOKUP(L226,INPUTS!$A$107:$B$120,2,0),0.0082)</f>
        <v>0.0085</v>
      </c>
      <c r="S226" s="52">
        <f t="shared" si="77"/>
        <v>82.45</v>
      </c>
      <c r="T226" s="15">
        <f t="shared" si="78"/>
        <v>87809.25</v>
      </c>
      <c r="U226" s="15">
        <f>T226/INPUTS!$B$7*1000</f>
        <v>109761562.5</v>
      </c>
      <c r="V226" s="15">
        <f>T226*INPUTS!$B$6</f>
        <v>277477.23</v>
      </c>
      <c r="W226" s="54" t="s">
        <v>396</v>
      </c>
      <c r="X226" s="54" t="s">
        <v>396</v>
      </c>
      <c r="Y226" s="58">
        <f>IFERROR(VLOOKUP(E226,INPUTS!$A$44:$B$103,2,0),0)</f>
        <v>0</v>
      </c>
      <c r="Z226" s="15">
        <f t="shared" si="80"/>
        <v>0</v>
      </c>
      <c r="AA226" s="20">
        <f>IFERROR(VLOOKUP(E226,INPUTS!$A$44:$C$103,3,0),SCENARIOS!$J$23)</f>
        <v>0</v>
      </c>
      <c r="AB226" s="15">
        <f t="shared" si="82"/>
        <v>0</v>
      </c>
      <c r="AC226" s="20">
        <f>IFERROR(VLOOKUP($E226,INPUTS!$A$44:$G$103,4,0),SCENARIOS!$K$23)</f>
        <v>0</v>
      </c>
      <c r="AD226" s="15">
        <f t="shared" si="83"/>
        <v>0</v>
      </c>
      <c r="AE226" s="20">
        <f>IFERROR(VLOOKUP($E226,INPUTS!$A$44:$G$103,5,0),SCENARIOS!$L$23)</f>
        <v>0</v>
      </c>
      <c r="AF226" s="15">
        <f t="shared" si="84"/>
        <v>0</v>
      </c>
      <c r="AG226" s="20">
        <f>IFERROR(VLOOKUP($E226,INPUTS!$A$44:$G$103,6,0),SCENARIOS!$M$23)</f>
        <v>0</v>
      </c>
      <c r="AH226" s="15">
        <f t="shared" si="85"/>
        <v>0</v>
      </c>
      <c r="AI226" s="20">
        <f>IFERROR(VLOOKUP($E226,INPUTS!$A$44:$G$103,7,0),SCENARIOS!$N$23)</f>
        <v>0</v>
      </c>
      <c r="AJ226" s="15">
        <f t="shared" si="86"/>
        <v>0</v>
      </c>
      <c r="AL226" t="str">
        <f t="shared" si="87"/>
        <v>Y</v>
      </c>
      <c r="AM226" s="21">
        <f t="shared" si="88"/>
        <v>183853.069669489</v>
      </c>
      <c r="BB226" s="2"/>
      <c r="BC226" s="2" t="str">
        <v>RUH</v>
      </c>
      <c r="BD226" s="15">
        <f>SUMIF($E$4:$E$1277,$BC226,$T$4:$T$1277)*(1+INDEX($Q$4:$Q$1277,MATCH($BC226,$E$4:$E1369,0)))^BD$132</f>
        <v>3306361.676</v>
      </c>
      <c r="BE226" s="15">
        <f>SUMIF($E$4:$E$1277,$BC226,$T$4:$T$1277)*(1+INDEX($Q$4:$Q$1277,MATCH($BC226,$E$4:$E1369,0)))^BE$132</f>
        <v>4120328.19997971</v>
      </c>
      <c r="BF226" s="15">
        <f>SUMIF($E$4:$E$1277,$BC226,$T$4:$T$1277)*(1+INDEX($Q$4:$Q$1277,MATCH($BC226,$E$4:$E1369,0)))^BF$132</f>
        <v>5134678.58001753</v>
      </c>
      <c r="BG226" s="15">
        <f>SUMIF($E$4:$E$1277,$BC226,$T$4:$T$1277)*(1+INDEX($Q$4:$Q$1277,MATCH($BC226,$E$4:$E1369,0)))^BG$132</f>
        <v>6398743.70207224</v>
      </c>
      <c r="BH226" s="15">
        <f>SUMIF($E$4:$E$1277,$BC226,$T$4:$T$1277)*(1+INDEX($Q$4:$Q$1277,MATCH($BC226,$E$4:$E1369,0)))^BH$132</f>
        <v>7973998.8251941</v>
      </c>
      <c r="BI226" s="15">
        <f>SUMIF($E$4:$E$1277,$BC226,$T$4:$T$1277)*(1+INDEX($Q$4:$Q$1277,MATCH($BC226,$E$4:$E1369,0)))^BI$132</f>
        <v>9937053.30682412</v>
      </c>
      <c r="BJ226" s="62">
        <f t="shared" si="90"/>
        <v>9937053.30682413</v>
      </c>
      <c r="BK226" s="63" t="str">
        <f t="shared" si="91"/>
        <v>N</v>
      </c>
      <c r="BL226" s="15"/>
    </row>
    <row r="227" ht="15" customHeight="1" spans="1:64">
      <c r="A227" s="24" t="s">
        <v>1166</v>
      </c>
      <c r="B227" s="52" t="s">
        <v>645</v>
      </c>
      <c r="C227" s="52" t="s">
        <v>646</v>
      </c>
      <c r="D227" s="52" t="s">
        <v>929</v>
      </c>
      <c r="E227" s="10" t="s">
        <v>648</v>
      </c>
      <c r="F227" s="52" t="s">
        <v>647</v>
      </c>
      <c r="G227" s="56" t="s">
        <v>177</v>
      </c>
      <c r="H227" s="52" t="s">
        <v>203</v>
      </c>
      <c r="I227" s="52" t="s">
        <v>399</v>
      </c>
      <c r="J227" s="52" t="s">
        <v>165</v>
      </c>
      <c r="K227" s="52" t="s">
        <v>931</v>
      </c>
      <c r="L227" s="53" t="s">
        <v>286</v>
      </c>
      <c r="M227" s="13">
        <v>8138</v>
      </c>
      <c r="N227" s="14">
        <f t="shared" si="81"/>
        <v>22.2958904109589</v>
      </c>
      <c r="O227" s="15">
        <v>2100</v>
      </c>
      <c r="P227" s="15">
        <f t="shared" si="76"/>
        <v>17089800</v>
      </c>
      <c r="Q227" s="16">
        <f>IFERROR(VLOOKUP(G227,SCENARIOS!$A$13:$E$18,2,0),0.025)</f>
        <v>0.045</v>
      </c>
      <c r="R227" s="57">
        <f>IFERROR(VLOOKUP(L227,INPUTS!$A$107:$B$120,2,0),0.0082)</f>
        <v>0.0039</v>
      </c>
      <c r="S227" s="52">
        <f t="shared" si="77"/>
        <v>8.19</v>
      </c>
      <c r="T227" s="15">
        <f t="shared" si="78"/>
        <v>66650.22</v>
      </c>
      <c r="U227" s="15">
        <f>T227/INPUTS!$B$7*1000</f>
        <v>83312775</v>
      </c>
      <c r="V227" s="15">
        <f>T227*INPUTS!$B$6</f>
        <v>210614.6952</v>
      </c>
      <c r="W227" s="54" t="s">
        <v>396</v>
      </c>
      <c r="X227" s="54" t="s">
        <v>396</v>
      </c>
      <c r="Y227" s="58">
        <f>IFERROR(VLOOKUP(E227,INPUTS!$A$44:$B$103,2,0),0)</f>
        <v>0</v>
      </c>
      <c r="Z227" s="15">
        <f t="shared" si="80"/>
        <v>0</v>
      </c>
      <c r="AA227" s="20">
        <f>IFERROR(VLOOKUP(E227,INPUTS!$A$44:$C$103,3,0),SCENARIOS!$J$23)</f>
        <v>0</v>
      </c>
      <c r="AB227" s="15">
        <f t="shared" si="82"/>
        <v>0</v>
      </c>
      <c r="AC227" s="20">
        <f>IFERROR(VLOOKUP($E227,INPUTS!$A$44:$G$103,4,0),SCENARIOS!$K$23)</f>
        <v>0</v>
      </c>
      <c r="AD227" s="15">
        <f t="shared" si="83"/>
        <v>0</v>
      </c>
      <c r="AE227" s="20">
        <f>IFERROR(VLOOKUP($E227,INPUTS!$A$44:$G$103,5,0),SCENARIOS!$L$23)</f>
        <v>0</v>
      </c>
      <c r="AF227" s="15">
        <f t="shared" si="84"/>
        <v>0</v>
      </c>
      <c r="AG227" s="20">
        <f>IFERROR(VLOOKUP($E227,INPUTS!$A$44:$G$103,6,0),SCENARIOS!$M$23)</f>
        <v>0</v>
      </c>
      <c r="AH227" s="15">
        <f t="shared" si="85"/>
        <v>0</v>
      </c>
      <c r="AI227" s="20">
        <f>IFERROR(VLOOKUP($E227,INPUTS!$A$44:$G$103,7,0),SCENARIOS!$N$23)</f>
        <v>0</v>
      </c>
      <c r="AJ227" s="15">
        <f t="shared" si="86"/>
        <v>0</v>
      </c>
      <c r="AL227" t="str">
        <f t="shared" si="87"/>
        <v>Y</v>
      </c>
      <c r="AM227" s="21">
        <f t="shared" si="88"/>
        <v>200312.867723778</v>
      </c>
      <c r="BB227" s="2"/>
      <c r="BC227" s="2" t="str">
        <v>SAW</v>
      </c>
      <c r="BD227" s="15">
        <f>SUMIF($E$4:$E$1277,$BC227,$T$4:$T$1277)*(1+INDEX($Q$4:$Q$1277,MATCH($BC227,$E$4:$E1370,0)))^BD$132</f>
        <v>2483488.8</v>
      </c>
      <c r="BE227" s="15">
        <f>SUMIF($E$4:$E$1277,$BC227,$T$4:$T$1277)*(1+INDEX($Q$4:$Q$1277,MATCH($BC227,$E$4:$E1370,0)))^BE$132</f>
        <v>2879044.17965442</v>
      </c>
      <c r="BF227" s="15">
        <f>SUMIF($E$4:$E$1277,$BC227,$T$4:$T$1277)*(1+INDEX($Q$4:$Q$1277,MATCH($BC227,$E$4:$E1370,0)))^BF$132</f>
        <v>3337601.27623768</v>
      </c>
      <c r="BG227" s="15">
        <f>SUMIF($E$4:$E$1277,$BC227,$T$4:$T$1277)*(1+INDEX($Q$4:$Q$1277,MATCH($BC227,$E$4:$E1370,0)))^BG$132</f>
        <v>3869194.62989293</v>
      </c>
      <c r="BH227" s="15">
        <f>SUMIF($E$4:$E$1277,$BC227,$T$4:$T$1277)*(1+INDEX($Q$4:$Q$1277,MATCH($BC227,$E$4:$E1370,0)))^BH$132</f>
        <v>4485457.02285566</v>
      </c>
      <c r="BI227" s="15">
        <f>SUMIF($E$4:$E$1277,$BC227,$T$4:$T$1277)*(1+INDEX($Q$4:$Q$1277,MATCH($BC227,$E$4:$E1370,0)))^BI$132</f>
        <v>5199874.03798343</v>
      </c>
      <c r="BJ227" s="62">
        <f t="shared" si="90"/>
        <v>5199874.03798343</v>
      </c>
      <c r="BK227" s="63" t="str">
        <f t="shared" si="91"/>
        <v>Y</v>
      </c>
      <c r="BL227" s="15"/>
    </row>
    <row r="228" ht="15" customHeight="1" spans="1:64">
      <c r="A228" s="6" t="s">
        <v>1167</v>
      </c>
      <c r="B228" s="52" t="s">
        <v>645</v>
      </c>
      <c r="C228" s="52" t="s">
        <v>646</v>
      </c>
      <c r="D228" s="52" t="s">
        <v>929</v>
      </c>
      <c r="E228" s="10" t="s">
        <v>648</v>
      </c>
      <c r="F228" s="52" t="s">
        <v>647</v>
      </c>
      <c r="G228" s="56" t="s">
        <v>177</v>
      </c>
      <c r="H228" s="52" t="s">
        <v>245</v>
      </c>
      <c r="I228" s="52" t="s">
        <v>930</v>
      </c>
      <c r="J228" s="52" t="s">
        <v>169</v>
      </c>
      <c r="K228" s="52" t="s">
        <v>931</v>
      </c>
      <c r="L228" s="53" t="s">
        <v>291</v>
      </c>
      <c r="M228" s="13">
        <v>2713</v>
      </c>
      <c r="N228" s="14">
        <f t="shared" si="81"/>
        <v>7.43287671232877</v>
      </c>
      <c r="O228" s="15">
        <v>5800</v>
      </c>
      <c r="P228" s="15">
        <f t="shared" si="76"/>
        <v>15735400</v>
      </c>
      <c r="Q228" s="16">
        <f>IFERROR(VLOOKUP(G228,SCENARIOS!$A$13:$E$18,2,0),0.025)</f>
        <v>0.045</v>
      </c>
      <c r="R228" s="57">
        <f>IFERROR(VLOOKUP(L228,INPUTS!$A$107:$B$120,2,0),0.0082)</f>
        <v>0.0079</v>
      </c>
      <c r="S228" s="52">
        <f t="shared" si="77"/>
        <v>45.82</v>
      </c>
      <c r="T228" s="15">
        <f t="shared" si="78"/>
        <v>124309.66</v>
      </c>
      <c r="U228" s="15">
        <f>T228/INPUTS!$B$7*1000</f>
        <v>155387075</v>
      </c>
      <c r="V228" s="15">
        <f>T228*INPUTS!$B$6</f>
        <v>392818.5256</v>
      </c>
      <c r="W228" s="54" t="s">
        <v>396</v>
      </c>
      <c r="X228" s="54" t="s">
        <v>396</v>
      </c>
      <c r="Y228" s="58">
        <f>IFERROR(VLOOKUP(E228,INPUTS!$A$44:$B$103,2,0),0)</f>
        <v>0</v>
      </c>
      <c r="Z228" s="15">
        <f t="shared" si="80"/>
        <v>0</v>
      </c>
      <c r="AA228" s="20">
        <f>IFERROR(VLOOKUP(E228,INPUTS!$A$44:$C$103,3,0),SCENARIOS!$J$23)</f>
        <v>0</v>
      </c>
      <c r="AB228" s="15">
        <f t="shared" si="82"/>
        <v>0</v>
      </c>
      <c r="AC228" s="20">
        <f>IFERROR(VLOOKUP($E228,INPUTS!$A$44:$G$103,4,0),SCENARIOS!$K$23)</f>
        <v>0</v>
      </c>
      <c r="AD228" s="15">
        <f t="shared" si="83"/>
        <v>0</v>
      </c>
      <c r="AE228" s="20">
        <f>IFERROR(VLOOKUP($E228,INPUTS!$A$44:$G$103,5,0),SCENARIOS!$L$23)</f>
        <v>0</v>
      </c>
      <c r="AF228" s="15">
        <f t="shared" si="84"/>
        <v>0</v>
      </c>
      <c r="AG228" s="20">
        <f>IFERROR(VLOOKUP($E228,INPUTS!$A$44:$G$103,6,0),SCENARIOS!$M$23)</f>
        <v>0</v>
      </c>
      <c r="AH228" s="15">
        <f t="shared" si="85"/>
        <v>0</v>
      </c>
      <c r="AI228" s="20">
        <f>IFERROR(VLOOKUP($E228,INPUTS!$A$44:$G$103,7,0),SCENARIOS!$N$23)</f>
        <v>0</v>
      </c>
      <c r="AJ228" s="15">
        <f t="shared" si="86"/>
        <v>0</v>
      </c>
      <c r="AL228" t="str">
        <f t="shared" si="87"/>
        <v>N</v>
      </c>
      <c r="AM228" s="21">
        <f t="shared" si="88"/>
        <v>373604.535444411</v>
      </c>
      <c r="BB228" s="2"/>
      <c r="BC228" s="2" t="str">
        <v>SCL</v>
      </c>
      <c r="BD228" s="15">
        <f>SUMIF($E$4:$E$1277,$BC228,$T$4:$T$1277)*(1+INDEX($Q$4:$Q$1277,MATCH($BC228,$E$4:$E1371,0)))^BD$132</f>
        <v>665654.361</v>
      </c>
      <c r="BE228" s="15">
        <f>SUMIF($E$4:$E$1277,$BC228,$T$4:$T$1277)*(1+INDEX($Q$4:$Q$1277,MATCH($BC228,$E$4:$E1371,0)))^BE$132</f>
        <v>790588.568853821</v>
      </c>
      <c r="BF228" s="15">
        <f>SUMIF($E$4:$E$1277,$BC228,$T$4:$T$1277)*(1+INDEX($Q$4:$Q$1277,MATCH($BC228,$E$4:$E1371,0)))^BF$132</f>
        <v>938971.216628644</v>
      </c>
      <c r="BG228" s="15">
        <f>SUMIF($E$4:$E$1277,$BC228,$T$4:$T$1277)*(1+INDEX($Q$4:$Q$1277,MATCH($BC228,$E$4:$E1371,0)))^BG$132</f>
        <v>1115203.25538643</v>
      </c>
      <c r="BH228" s="15">
        <f>SUMIF($E$4:$E$1277,$BC228,$T$4:$T$1277)*(1+INDEX($Q$4:$Q$1277,MATCH($BC228,$E$4:$E1371,0)))^BH$132</f>
        <v>1324511.63443527</v>
      </c>
      <c r="BI228" s="15">
        <f>SUMIF($E$4:$E$1277,$BC228,$T$4:$T$1277)*(1+INDEX($Q$4:$Q$1277,MATCH($BC228,$E$4:$E1371,0)))^BI$132</f>
        <v>1573104.32988873</v>
      </c>
      <c r="BJ228" s="62">
        <f t="shared" si="90"/>
        <v>1573104.32988873</v>
      </c>
      <c r="BK228" s="63" t="str">
        <f t="shared" si="91"/>
        <v>Y</v>
      </c>
      <c r="BL228" s="15"/>
    </row>
    <row r="229" ht="15" customHeight="1" spans="1:64">
      <c r="A229" s="24" t="s">
        <v>1168</v>
      </c>
      <c r="B229" s="52" t="s">
        <v>645</v>
      </c>
      <c r="C229" s="52" t="s">
        <v>646</v>
      </c>
      <c r="D229" s="52" t="s">
        <v>929</v>
      </c>
      <c r="E229" s="10" t="s">
        <v>648</v>
      </c>
      <c r="F229" s="52" t="s">
        <v>647</v>
      </c>
      <c r="G229" s="56" t="s">
        <v>177</v>
      </c>
      <c r="H229" s="52" t="s">
        <v>636</v>
      </c>
      <c r="I229" s="52" t="s">
        <v>635</v>
      </c>
      <c r="J229" s="52" t="s">
        <v>185</v>
      </c>
      <c r="K229" s="52" t="s">
        <v>931</v>
      </c>
      <c r="L229" s="53" t="s">
        <v>286</v>
      </c>
      <c r="M229" s="13">
        <v>2713</v>
      </c>
      <c r="N229" s="14">
        <f t="shared" si="81"/>
        <v>7.43287671232877</v>
      </c>
      <c r="O229" s="15">
        <v>3700</v>
      </c>
      <c r="P229" s="15">
        <f t="shared" si="76"/>
        <v>10038100</v>
      </c>
      <c r="Q229" s="16">
        <f>IFERROR(VLOOKUP(G229,SCENARIOS!$A$13:$E$18,2,0),0.025)</f>
        <v>0.045</v>
      </c>
      <c r="R229" s="57">
        <f>IFERROR(VLOOKUP(L229,INPUTS!$A$107:$B$120,2,0),0.0082)</f>
        <v>0.0039</v>
      </c>
      <c r="S229" s="52">
        <f t="shared" si="77"/>
        <v>14.43</v>
      </c>
      <c r="T229" s="15">
        <f t="shared" si="78"/>
        <v>39148.59</v>
      </c>
      <c r="U229" s="15">
        <f>T229/INPUTS!$B$7*1000</f>
        <v>48935737.5</v>
      </c>
      <c r="V229" s="15">
        <f>T229*INPUTS!$B$6</f>
        <v>123709.5444</v>
      </c>
      <c r="W229" s="54" t="s">
        <v>396</v>
      </c>
      <c r="X229" s="54" t="s">
        <v>396</v>
      </c>
      <c r="Y229" s="58">
        <f>IFERROR(VLOOKUP(E229,INPUTS!$A$44:$B$103,2,0),0)</f>
        <v>0</v>
      </c>
      <c r="Z229" s="15">
        <f t="shared" si="80"/>
        <v>0</v>
      </c>
      <c r="AA229" s="20">
        <f>IFERROR(VLOOKUP(E229,INPUTS!$A$44:$C$103,3,0),SCENARIOS!$J$23)</f>
        <v>0</v>
      </c>
      <c r="AB229" s="15">
        <f t="shared" si="82"/>
        <v>0</v>
      </c>
      <c r="AC229" s="20">
        <f>IFERROR(VLOOKUP($E229,INPUTS!$A$44:$G$103,4,0),SCENARIOS!$K$23)</f>
        <v>0</v>
      </c>
      <c r="AD229" s="15">
        <f t="shared" si="83"/>
        <v>0</v>
      </c>
      <c r="AE229" s="20">
        <f>IFERROR(VLOOKUP($E229,INPUTS!$A$44:$G$103,5,0),SCENARIOS!$L$23)</f>
        <v>0</v>
      </c>
      <c r="AF229" s="15">
        <f t="shared" si="84"/>
        <v>0</v>
      </c>
      <c r="AG229" s="20">
        <f>IFERROR(VLOOKUP($E229,INPUTS!$A$44:$G$103,6,0),SCENARIOS!$M$23)</f>
        <v>0</v>
      </c>
      <c r="AH229" s="15">
        <f t="shared" si="85"/>
        <v>0</v>
      </c>
      <c r="AI229" s="20">
        <f>IFERROR(VLOOKUP($E229,INPUTS!$A$44:$G$103,7,0),SCENARIOS!$N$23)</f>
        <v>0</v>
      </c>
      <c r="AJ229" s="15">
        <f t="shared" si="86"/>
        <v>0</v>
      </c>
      <c r="AL229" t="str">
        <f t="shared" si="87"/>
        <v>N</v>
      </c>
      <c r="AM229" s="21">
        <f t="shared" si="88"/>
        <v>117658.521310843</v>
      </c>
      <c r="BB229" s="2"/>
      <c r="BC229" s="2" t="str">
        <v>SDF</v>
      </c>
      <c r="BD229" s="15">
        <f>SUMIF($E$4:$E$1277,$BC229,$T$4:$T$1277)*(1+INDEX($Q$4:$Q$1277,MATCH($BC229,$E$4:$E1372,0)))^BD$132</f>
        <v>521592.672</v>
      </c>
      <c r="BE229" s="15">
        <f>SUMIF($E$4:$E$1277,$BC229,$T$4:$T$1277)*(1+INDEX($Q$4:$Q$1277,MATCH($BC229,$E$4:$E1372,0)))^BE$132</f>
        <v>575880.456244994</v>
      </c>
      <c r="BF229" s="15">
        <f>SUMIF($E$4:$E$1277,$BC229,$T$4:$T$1277)*(1+INDEX($Q$4:$Q$1277,MATCH($BC229,$E$4:$E1372,0)))^BF$132</f>
        <v>635818.556678156</v>
      </c>
      <c r="BG229" s="15">
        <f>SUMIF($E$4:$E$1277,$BC229,$T$4:$T$1277)*(1+INDEX($Q$4:$Q$1277,MATCH($BC229,$E$4:$E1372,0)))^BG$132</f>
        <v>701995.062746683</v>
      </c>
      <c r="BH229" s="15">
        <f>SUMIF($E$4:$E$1277,$BC229,$T$4:$T$1277)*(1+INDEX($Q$4:$Q$1277,MATCH($BC229,$E$4:$E1372,0)))^BH$132</f>
        <v>775059.272719792</v>
      </c>
      <c r="BI229" s="15">
        <f>SUMIF($E$4:$E$1277,$BC229,$T$4:$T$1277)*(1+INDEX($Q$4:$Q$1277,MATCH($BC229,$E$4:$E1372,0)))^BI$132</f>
        <v>855728.064352075</v>
      </c>
      <c r="BJ229" s="62">
        <f t="shared" si="90"/>
        <v>855728.064352075</v>
      </c>
      <c r="BK229" s="63" t="str">
        <f t="shared" si="91"/>
        <v>Y</v>
      </c>
      <c r="BL229" s="15"/>
    </row>
    <row r="230" ht="15" customHeight="1" spans="1:64">
      <c r="A230" s="6" t="s">
        <v>1169</v>
      </c>
      <c r="B230" s="52" t="s">
        <v>389</v>
      </c>
      <c r="C230" s="52" t="s">
        <v>390</v>
      </c>
      <c r="D230" s="52" t="s">
        <v>929</v>
      </c>
      <c r="E230" s="10" t="s">
        <v>200</v>
      </c>
      <c r="F230" s="52" t="s">
        <v>391</v>
      </c>
      <c r="G230" s="52" t="s">
        <v>165</v>
      </c>
      <c r="H230" s="52" t="s">
        <v>249</v>
      </c>
      <c r="I230" s="52" t="s">
        <v>930</v>
      </c>
      <c r="J230" s="52" t="s">
        <v>169</v>
      </c>
      <c r="K230" s="52" t="s">
        <v>931</v>
      </c>
      <c r="L230" s="53" t="s">
        <v>291</v>
      </c>
      <c r="M230" s="13">
        <v>3167</v>
      </c>
      <c r="N230" s="14">
        <f t="shared" si="81"/>
        <v>8.67671232876712</v>
      </c>
      <c r="O230" s="15">
        <v>7400</v>
      </c>
      <c r="P230" s="15">
        <f t="shared" si="76"/>
        <v>23435800</v>
      </c>
      <c r="Q230" s="16">
        <f>IFERROR(VLOOKUP(G230,SCENARIOS!$A$13:$E$18,2,0),0.025)</f>
        <v>0.025</v>
      </c>
      <c r="R230" s="57">
        <f>IFERROR(VLOOKUP(L230,INPUTS!$A$107:$B$120,2,0),0.0082)</f>
        <v>0.0079</v>
      </c>
      <c r="S230" s="52">
        <f t="shared" si="77"/>
        <v>58.46</v>
      </c>
      <c r="T230" s="15">
        <f t="shared" si="78"/>
        <v>185142.82</v>
      </c>
      <c r="U230" s="15">
        <f>T230/INPUTS!$B$7*1000</f>
        <v>231428525</v>
      </c>
      <c r="V230" s="15">
        <f>T230*INPUTS!$B$6</f>
        <v>585051.3112</v>
      </c>
      <c r="W230" s="54" t="s">
        <v>396</v>
      </c>
      <c r="X230" s="54" t="s">
        <v>396</v>
      </c>
      <c r="Y230" s="58">
        <f>IFERROR(VLOOKUP(E230,INPUTS!$A$44:$B$103,2,0),0)</f>
        <v>0.02</v>
      </c>
      <c r="Z230" s="15">
        <f t="shared" si="80"/>
        <v>3702.8564</v>
      </c>
      <c r="AA230" s="20">
        <f>IFERROR(VLOOKUP(E230,INPUTS!$A$44:$C$103,3,0),SCENARIOS!$J$23)</f>
        <v>0.06</v>
      </c>
      <c r="AB230" s="15">
        <f t="shared" si="82"/>
        <v>12568.3264263438</v>
      </c>
      <c r="AC230" s="20">
        <f>IFERROR(VLOOKUP($E230,INPUTS!$A$44:$G$103,4,0),SCENARIOS!$K$23)</f>
        <v>0.15</v>
      </c>
      <c r="AD230" s="15">
        <f t="shared" si="83"/>
        <v>35549.7693526392</v>
      </c>
      <c r="AE230" s="20">
        <f>IFERROR(VLOOKUP($E230,INPUTS!$A$44:$G$103,5,0),SCENARIOS!$L$23)</f>
        <v>0.3</v>
      </c>
      <c r="AF230" s="15">
        <f t="shared" si="84"/>
        <v>80442.6020238869</v>
      </c>
      <c r="AG230" s="20">
        <f>IFERROR(VLOOKUP($E230,INPUTS!$A$44:$G$103,6,0),SCENARIOS!$M$23)</f>
        <v>0.4</v>
      </c>
      <c r="AH230" s="15">
        <f t="shared" si="85"/>
        <v>121351.22746149</v>
      </c>
      <c r="AI230" s="20">
        <f>IFERROR(VLOOKUP($E230,INPUTS!$A$44:$G$103,7,0),SCENARIOS!$N$23)</f>
        <v>0.5</v>
      </c>
      <c r="AJ230" s="15">
        <f t="shared" si="86"/>
        <v>171622.21924286</v>
      </c>
      <c r="AL230" t="str">
        <f t="shared" si="87"/>
        <v>Y</v>
      </c>
      <c r="AM230" s="21">
        <f t="shared" si="88"/>
        <v>343244.438485721</v>
      </c>
      <c r="BB230" s="2"/>
      <c r="BC230" s="2" t="str">
        <v>SEA</v>
      </c>
      <c r="BD230" s="15">
        <f>SUMIF($E$4:$E$1277,$BC230,$T$4:$T$1277)*(1+INDEX($Q$4:$Q$1277,MATCH($BC230,$E$4:$E1373,0)))^BD$132</f>
        <v>656415.187</v>
      </c>
      <c r="BE230" s="15">
        <f>SUMIF($E$4:$E$1277,$BC230,$T$4:$T$1277)*(1+INDEX($Q$4:$Q$1277,MATCH($BC230,$E$4:$E1373,0)))^BE$132</f>
        <v>724735.406895638</v>
      </c>
      <c r="BF230" s="15">
        <f>SUMIF($E$4:$E$1277,$BC230,$T$4:$T$1277)*(1+INDEX($Q$4:$Q$1277,MATCH($BC230,$E$4:$E1373,0)))^BF$132</f>
        <v>800166.450152815</v>
      </c>
      <c r="BG230" s="15">
        <f>SUMIF($E$4:$E$1277,$BC230,$T$4:$T$1277)*(1+INDEX($Q$4:$Q$1277,MATCH($BC230,$E$4:$E1373,0)))^BG$132</f>
        <v>883448.416978413</v>
      </c>
      <c r="BH230" s="15">
        <f>SUMIF($E$4:$E$1277,$BC230,$T$4:$T$1277)*(1+INDEX($Q$4:$Q$1277,MATCH($BC230,$E$4:$E1373,0)))^BH$132</f>
        <v>975398.437803295</v>
      </c>
      <c r="BI230" s="15">
        <f>SUMIF($E$4:$E$1277,$BC230,$T$4:$T$1277)*(1+INDEX($Q$4:$Q$1277,MATCH($BC230,$E$4:$E1373,0)))^BI$132</f>
        <v>1076918.69064989</v>
      </c>
      <c r="BJ230" s="62">
        <f t="shared" si="90"/>
        <v>1076918.69064989</v>
      </c>
      <c r="BK230" s="63" t="str">
        <f t="shared" si="91"/>
        <v>Y</v>
      </c>
      <c r="BL230" s="15"/>
    </row>
    <row r="231" ht="15" customHeight="1" spans="1:64">
      <c r="A231" s="24" t="s">
        <v>1170</v>
      </c>
      <c r="B231" s="52" t="s">
        <v>389</v>
      </c>
      <c r="C231" s="52" t="s">
        <v>390</v>
      </c>
      <c r="D231" s="52" t="s">
        <v>929</v>
      </c>
      <c r="E231" s="10" t="s">
        <v>200</v>
      </c>
      <c r="F231" s="52" t="s">
        <v>391</v>
      </c>
      <c r="G231" s="52" t="s">
        <v>165</v>
      </c>
      <c r="H231" s="52" t="s">
        <v>256</v>
      </c>
      <c r="I231" s="52" t="s">
        <v>930</v>
      </c>
      <c r="J231" s="52" t="s">
        <v>169</v>
      </c>
      <c r="K231" s="52" t="s">
        <v>931</v>
      </c>
      <c r="L231" s="53" t="s">
        <v>291</v>
      </c>
      <c r="M231" s="13">
        <v>2377</v>
      </c>
      <c r="N231" s="14">
        <f t="shared" si="81"/>
        <v>6.51232876712329</v>
      </c>
      <c r="O231" s="15">
        <v>6900</v>
      </c>
      <c r="P231" s="15">
        <f t="shared" si="76"/>
        <v>16401300</v>
      </c>
      <c r="Q231" s="16">
        <f>IFERROR(VLOOKUP(G231,SCENARIOS!$A$13:$E$18,2,0),0.025)</f>
        <v>0.025</v>
      </c>
      <c r="R231" s="57">
        <f>IFERROR(VLOOKUP(L231,INPUTS!$A$107:$B$120,2,0),0.0082)</f>
        <v>0.0079</v>
      </c>
      <c r="S231" s="52">
        <f t="shared" si="77"/>
        <v>54.51</v>
      </c>
      <c r="T231" s="15">
        <f t="shared" si="78"/>
        <v>129570.27</v>
      </c>
      <c r="U231" s="15">
        <f>T231/INPUTS!$B$7*1000</f>
        <v>161962837.5</v>
      </c>
      <c r="V231" s="15">
        <f>T231*INPUTS!$B$6</f>
        <v>409442.0532</v>
      </c>
      <c r="W231" s="54" t="s">
        <v>396</v>
      </c>
      <c r="X231" s="54" t="s">
        <v>396</v>
      </c>
      <c r="Y231" s="58">
        <f>IFERROR(VLOOKUP(E231,INPUTS!$A$44:$B$103,2,0),0)</f>
        <v>0.02</v>
      </c>
      <c r="Z231" s="15">
        <f t="shared" si="80"/>
        <v>2591.4054</v>
      </c>
      <c r="AA231" s="20">
        <f>IFERROR(VLOOKUP(E231,INPUTS!$A$44:$C$103,3,0),SCENARIOS!$J$23)</f>
        <v>0.06</v>
      </c>
      <c r="AB231" s="15">
        <f t="shared" si="82"/>
        <v>8795.81205746734</v>
      </c>
      <c r="AC231" s="20">
        <f>IFERROR(VLOOKUP($E231,INPUTS!$A$44:$G$103,4,0),SCENARIOS!$K$23)</f>
        <v>0.15</v>
      </c>
      <c r="AD231" s="15">
        <f t="shared" si="83"/>
        <v>24879.1350021523</v>
      </c>
      <c r="AE231" s="20">
        <f>IFERROR(VLOOKUP($E231,INPUTS!$A$44:$G$103,5,0),SCENARIOS!$L$23)</f>
        <v>0.3</v>
      </c>
      <c r="AF231" s="15">
        <f t="shared" si="84"/>
        <v>56296.9153420995</v>
      </c>
      <c r="AG231" s="20">
        <f>IFERROR(VLOOKUP($E231,INPUTS!$A$44:$G$103,6,0),SCENARIOS!$M$23)</f>
        <v>0.4</v>
      </c>
      <c r="AH231" s="15">
        <f t="shared" si="85"/>
        <v>84926.3898379462</v>
      </c>
      <c r="AI231" s="20">
        <f>IFERROR(VLOOKUP($E231,INPUTS!$A$44:$G$103,7,0),SCENARIOS!$N$23)</f>
        <v>0.5</v>
      </c>
      <c r="AJ231" s="15">
        <f t="shared" si="86"/>
        <v>120108.018692254</v>
      </c>
      <c r="AL231" t="str">
        <f t="shared" si="87"/>
        <v>N</v>
      </c>
      <c r="AM231" s="21">
        <f t="shared" si="88"/>
        <v>240216.037384508</v>
      </c>
      <c r="BB231" s="2"/>
      <c r="BC231" s="2" t="str">
        <v>SFO</v>
      </c>
      <c r="BD231" s="15">
        <f>SUMIF($E$4:$E$1277,$BC231,$T$4:$T$1277)*(1+INDEX($Q$4:$Q$1277,MATCH($BC231,$E$4:$E1374,0)))^BD$132</f>
        <v>921761.208</v>
      </c>
      <c r="BE231" s="15">
        <f>SUMIF($E$4:$E$1277,$BC231,$T$4:$T$1277)*(1+INDEX($Q$4:$Q$1277,MATCH($BC231,$E$4:$E1374,0)))^BE$132</f>
        <v>1017698.85488724</v>
      </c>
      <c r="BF231" s="15">
        <f>SUMIF($E$4:$E$1277,$BC231,$T$4:$T$1277)*(1+INDEX($Q$4:$Q$1277,MATCH($BC231,$E$4:$E1374,0)))^BF$132</f>
        <v>1123621.76911963</v>
      </c>
      <c r="BG231" s="15">
        <f>SUMIF($E$4:$E$1277,$BC231,$T$4:$T$1277)*(1+INDEX($Q$4:$Q$1277,MATCH($BC231,$E$4:$E1374,0)))^BG$132</f>
        <v>1240569.2253426</v>
      </c>
      <c r="BH231" s="15">
        <f>SUMIF($E$4:$E$1277,$BC231,$T$4:$T$1277)*(1+INDEX($Q$4:$Q$1277,MATCH($BC231,$E$4:$E1374,0)))^BH$132</f>
        <v>1369688.66674146</v>
      </c>
      <c r="BI231" s="15">
        <f>SUMIF($E$4:$E$1277,$BC231,$T$4:$T$1277)*(1+INDEX($Q$4:$Q$1277,MATCH($BC231,$E$4:$E1374,0)))^BI$132</f>
        <v>1512246.96330985</v>
      </c>
      <c r="BJ231" s="62">
        <f t="shared" si="90"/>
        <v>1512246.96330985</v>
      </c>
      <c r="BK231" s="63" t="str">
        <f t="shared" si="91"/>
        <v>Y</v>
      </c>
      <c r="BL231" s="15"/>
    </row>
    <row r="232" ht="15" customHeight="1" spans="1:64">
      <c r="A232" s="6" t="s">
        <v>1171</v>
      </c>
      <c r="B232" s="52" t="s">
        <v>389</v>
      </c>
      <c r="C232" s="52" t="s">
        <v>390</v>
      </c>
      <c r="D232" s="52" t="s">
        <v>929</v>
      </c>
      <c r="E232" s="10" t="s">
        <v>200</v>
      </c>
      <c r="F232" s="52" t="s">
        <v>391</v>
      </c>
      <c r="G232" s="52" t="s">
        <v>165</v>
      </c>
      <c r="H232" s="52" t="s">
        <v>255</v>
      </c>
      <c r="I232" s="52" t="s">
        <v>930</v>
      </c>
      <c r="J232" s="52" t="s">
        <v>169</v>
      </c>
      <c r="K232" s="52" t="s">
        <v>931</v>
      </c>
      <c r="L232" s="53" t="s">
        <v>291</v>
      </c>
      <c r="M232" s="13">
        <v>2377</v>
      </c>
      <c r="N232" s="14">
        <f t="shared" si="81"/>
        <v>6.51232876712329</v>
      </c>
      <c r="O232" s="15">
        <v>6350</v>
      </c>
      <c r="P232" s="15">
        <f t="shared" si="76"/>
        <v>15093950</v>
      </c>
      <c r="Q232" s="16">
        <f>IFERROR(VLOOKUP(G232,SCENARIOS!$A$13:$E$18,2,0),0.025)</f>
        <v>0.025</v>
      </c>
      <c r="R232" s="57">
        <f>IFERROR(VLOOKUP(L232,INPUTS!$A$107:$B$120,2,0),0.0082)</f>
        <v>0.0079</v>
      </c>
      <c r="S232" s="52">
        <f t="shared" si="77"/>
        <v>50.165</v>
      </c>
      <c r="T232" s="15">
        <f t="shared" si="78"/>
        <v>119242.205</v>
      </c>
      <c r="U232" s="15">
        <f>T232/INPUTS!$B$7*1000</f>
        <v>149052756.25</v>
      </c>
      <c r="V232" s="15">
        <f>T232*INPUTS!$B$6</f>
        <v>376805.3678</v>
      </c>
      <c r="W232" s="54" t="s">
        <v>396</v>
      </c>
      <c r="X232" s="54" t="s">
        <v>396</v>
      </c>
      <c r="Y232" s="58">
        <f>IFERROR(VLOOKUP(E232,INPUTS!$A$44:$B$103,2,0),0)</f>
        <v>0.02</v>
      </c>
      <c r="Z232" s="15">
        <f t="shared" si="80"/>
        <v>2384.8441</v>
      </c>
      <c r="AA232" s="20">
        <f>IFERROR(VLOOKUP(E232,INPUTS!$A$44:$C$103,3,0),SCENARIOS!$J$23)</f>
        <v>0.06</v>
      </c>
      <c r="AB232" s="15">
        <f t="shared" si="82"/>
        <v>8094.69660361125</v>
      </c>
      <c r="AC232" s="20">
        <f>IFERROR(VLOOKUP($E232,INPUTS!$A$44:$G$103,4,0),SCENARIOS!$K$23)</f>
        <v>0.15</v>
      </c>
      <c r="AD232" s="15">
        <f t="shared" si="83"/>
        <v>22896.015545459</v>
      </c>
      <c r="AE232" s="20">
        <f>IFERROR(VLOOKUP($E232,INPUTS!$A$44:$G$103,5,0),SCENARIOS!$L$23)</f>
        <v>0.3</v>
      </c>
      <c r="AF232" s="15">
        <f t="shared" si="84"/>
        <v>51809.4800612075</v>
      </c>
      <c r="AG232" s="20">
        <f>IFERROR(VLOOKUP($E232,INPUTS!$A$44:$G$103,6,0),SCENARIOS!$M$23)</f>
        <v>0.4</v>
      </c>
      <c r="AH232" s="15">
        <f t="shared" si="85"/>
        <v>78156.8949957911</v>
      </c>
      <c r="AI232" s="20">
        <f>IFERROR(VLOOKUP($E232,INPUTS!$A$44:$G$103,7,0),SCENARIOS!$N$23)</f>
        <v>0.5</v>
      </c>
      <c r="AJ232" s="15">
        <f t="shared" si="86"/>
        <v>110534.191115335</v>
      </c>
      <c r="AL232" t="str">
        <f t="shared" si="87"/>
        <v>Y</v>
      </c>
      <c r="AM232" s="21">
        <f t="shared" si="88"/>
        <v>221068.38223067</v>
      </c>
      <c r="BB232" s="2"/>
      <c r="BC232" s="2" t="str">
        <v>SGN</v>
      </c>
      <c r="BD232" s="15">
        <f>SUMIF($E$4:$E$1277,$BC232,$T$4:$T$1277)*(1+INDEX($Q$4:$Q$1277,MATCH($BC232,$E$4:$E1375,0)))^BD$132</f>
        <v>451592.7965</v>
      </c>
      <c r="BE232" s="15">
        <f>SUMIF($E$4:$E$1277,$BC232,$T$4:$T$1277)*(1+INDEX($Q$4:$Q$1277,MATCH($BC232,$E$4:$E1375,0)))^BE$132</f>
        <v>549431.686564658</v>
      </c>
      <c r="BF232" s="15">
        <f>SUMIF($E$4:$E$1277,$BC232,$T$4:$T$1277)*(1+INDEX($Q$4:$Q$1277,MATCH($BC232,$E$4:$E1375,0)))^BF$132</f>
        <v>668467.656129418</v>
      </c>
      <c r="BG232" s="15">
        <f>SUMIF($E$4:$E$1277,$BC232,$T$4:$T$1277)*(1+INDEX($Q$4:$Q$1277,MATCH($BC232,$E$4:$E1375,0)))^BG$132</f>
        <v>813293.113990382</v>
      </c>
      <c r="BH232" s="15">
        <f>SUMIF($E$4:$E$1277,$BC232,$T$4:$T$1277)*(1+INDEX($Q$4:$Q$1277,MATCH($BC232,$E$4:$E1375,0)))^BH$132</f>
        <v>989495.427638332</v>
      </c>
      <c r="BI232" s="15">
        <f>SUMIF($E$4:$E$1277,$BC232,$T$4:$T$1277)*(1+INDEX($Q$4:$Q$1277,MATCH($BC232,$E$4:$E1375,0)))^BI$132</f>
        <v>1203872.48394771</v>
      </c>
      <c r="BJ232" s="62">
        <f t="shared" si="90"/>
        <v>1203872.48394771</v>
      </c>
      <c r="BK232" s="63" t="str">
        <f t="shared" si="91"/>
        <v>Y</v>
      </c>
      <c r="BL232" s="15"/>
    </row>
    <row r="233" ht="15" customHeight="1" spans="1:64">
      <c r="A233" s="24" t="s">
        <v>1172</v>
      </c>
      <c r="B233" s="52" t="s">
        <v>389</v>
      </c>
      <c r="C233" s="52" t="s">
        <v>390</v>
      </c>
      <c r="D233" s="52" t="s">
        <v>929</v>
      </c>
      <c r="E233" s="10" t="s">
        <v>200</v>
      </c>
      <c r="F233" s="52" t="s">
        <v>391</v>
      </c>
      <c r="G233" s="52" t="s">
        <v>165</v>
      </c>
      <c r="H233" s="52" t="s">
        <v>251</v>
      </c>
      <c r="I233" s="52" t="s">
        <v>930</v>
      </c>
      <c r="J233" s="52" t="s">
        <v>169</v>
      </c>
      <c r="K233" s="52" t="s">
        <v>931</v>
      </c>
      <c r="L233" s="53" t="s">
        <v>291</v>
      </c>
      <c r="M233" s="13">
        <v>2377</v>
      </c>
      <c r="N233" s="14">
        <f t="shared" si="81"/>
        <v>6.51232876712329</v>
      </c>
      <c r="O233" s="15">
        <v>8750</v>
      </c>
      <c r="P233" s="15">
        <f t="shared" si="76"/>
        <v>20798750</v>
      </c>
      <c r="Q233" s="16">
        <f>IFERROR(VLOOKUP(G233,SCENARIOS!$A$13:$E$18,2,0),0.025)</f>
        <v>0.025</v>
      </c>
      <c r="R233" s="57">
        <f>IFERROR(VLOOKUP(L233,INPUTS!$A$107:$B$120,2,0),0.0082)</f>
        <v>0.0079</v>
      </c>
      <c r="S233" s="52">
        <f t="shared" si="77"/>
        <v>69.125</v>
      </c>
      <c r="T233" s="15">
        <f t="shared" si="78"/>
        <v>164310.125</v>
      </c>
      <c r="U233" s="15">
        <f>T233/INPUTS!$B$7*1000</f>
        <v>205387656.25</v>
      </c>
      <c r="V233" s="15">
        <f>T233*INPUTS!$B$6</f>
        <v>519219.995</v>
      </c>
      <c r="W233" s="54" t="s">
        <v>396</v>
      </c>
      <c r="X233" s="54" t="s">
        <v>396</v>
      </c>
      <c r="Y233" s="58">
        <f>IFERROR(VLOOKUP(E233,INPUTS!$A$44:$B$103,2,0),0)</f>
        <v>0.02</v>
      </c>
      <c r="Z233" s="15">
        <f t="shared" si="80"/>
        <v>3286.2025</v>
      </c>
      <c r="AA233" s="20">
        <f>IFERROR(VLOOKUP(E233,INPUTS!$A$44:$C$103,3,0),SCENARIOS!$J$23)</f>
        <v>0.06</v>
      </c>
      <c r="AB233" s="15">
        <f t="shared" si="82"/>
        <v>11154.1094931651</v>
      </c>
      <c r="AC233" s="20">
        <f>IFERROR(VLOOKUP($E233,INPUTS!$A$44:$G$103,4,0),SCENARIOS!$K$23)</f>
        <v>0.15</v>
      </c>
      <c r="AD233" s="15">
        <f t="shared" si="83"/>
        <v>31549.6277201207</v>
      </c>
      <c r="AE233" s="20">
        <f>IFERROR(VLOOKUP($E233,INPUTS!$A$44:$G$103,5,0),SCENARIOS!$L$23)</f>
        <v>0.3</v>
      </c>
      <c r="AF233" s="15">
        <f t="shared" si="84"/>
        <v>71391.0158323726</v>
      </c>
      <c r="AG233" s="20">
        <f>IFERROR(VLOOKUP($E233,INPUTS!$A$44:$G$103,6,0),SCENARIOS!$M$23)</f>
        <v>0.4</v>
      </c>
      <c r="AH233" s="15">
        <f t="shared" si="85"/>
        <v>107696.508852468</v>
      </c>
      <c r="AI233" s="20">
        <f>IFERROR(VLOOKUP($E233,INPUTS!$A$44:$G$103,7,0),SCENARIOS!$N$23)</f>
        <v>0.5</v>
      </c>
      <c r="AJ233" s="15">
        <f t="shared" si="86"/>
        <v>152310.893269163</v>
      </c>
      <c r="AL233" t="str">
        <f t="shared" si="87"/>
        <v>N</v>
      </c>
      <c r="AM233" s="21">
        <f t="shared" si="88"/>
        <v>304621.786538325</v>
      </c>
      <c r="BB233" s="2"/>
      <c r="BC233" s="2" t="str">
        <v>SHJ</v>
      </c>
      <c r="BD233" s="15">
        <f>SUMIF($E$4:$E$1277,$BC233,$T$4:$T$1277)*(1+INDEX($Q$4:$Q$1277,MATCH($BC233,$E$4:$E1376,0)))^BD$132</f>
        <v>59723.742</v>
      </c>
      <c r="BE233" s="15">
        <f>SUMIF($E$4:$E$1277,$BC233,$T$4:$T$1277)*(1+INDEX($Q$4:$Q$1277,MATCH($BC233,$E$4:$E1376,0)))^BE$132</f>
        <v>74426.6485294553</v>
      </c>
      <c r="BF233" s="15">
        <f>SUMIF($E$4:$E$1277,$BC233,$T$4:$T$1277)*(1+INDEX($Q$4:$Q$1277,MATCH($BC233,$E$4:$E1376,0)))^BF$132</f>
        <v>92749.1450774646</v>
      </c>
      <c r="BG233" s="15">
        <f>SUMIF($E$4:$E$1277,$BC233,$T$4:$T$1277)*(1+INDEX($Q$4:$Q$1277,MATCH($BC233,$E$4:$E1376,0)))^BG$132</f>
        <v>115582.309328306</v>
      </c>
      <c r="BH233" s="15">
        <f>SUMIF($E$4:$E$1277,$BC233,$T$4:$T$1277)*(1+INDEX($Q$4:$Q$1277,MATCH($BC233,$E$4:$E1376,0)))^BH$132</f>
        <v>144036.586197171</v>
      </c>
      <c r="BI233" s="15">
        <f>SUMIF($E$4:$E$1277,$BC233,$T$4:$T$1277)*(1+INDEX($Q$4:$Q$1277,MATCH($BC233,$E$4:$E1376,0)))^BI$132</f>
        <v>179495.792080131</v>
      </c>
      <c r="BJ233" s="62">
        <f t="shared" si="90"/>
        <v>179495.792080131</v>
      </c>
      <c r="BK233" s="63" t="str">
        <f t="shared" si="91"/>
        <v>Y</v>
      </c>
      <c r="BL233" s="15"/>
    </row>
    <row r="234" ht="15" customHeight="1" spans="1:64">
      <c r="A234" s="6" t="s">
        <v>1175</v>
      </c>
      <c r="B234" s="52" t="s">
        <v>389</v>
      </c>
      <c r="C234" s="52" t="s">
        <v>390</v>
      </c>
      <c r="D234" s="52" t="s">
        <v>929</v>
      </c>
      <c r="E234" s="10" t="s">
        <v>200</v>
      </c>
      <c r="F234" s="52" t="s">
        <v>391</v>
      </c>
      <c r="G234" s="52" t="s">
        <v>165</v>
      </c>
      <c r="H234" s="52" t="s">
        <v>248</v>
      </c>
      <c r="I234" s="52" t="s">
        <v>930</v>
      </c>
      <c r="J234" s="52" t="s">
        <v>169</v>
      </c>
      <c r="K234" s="52" t="s">
        <v>931</v>
      </c>
      <c r="L234" s="53" t="s">
        <v>293</v>
      </c>
      <c r="M234" s="13">
        <v>2377</v>
      </c>
      <c r="N234" s="14">
        <f t="shared" si="81"/>
        <v>6.51232876712329</v>
      </c>
      <c r="O234" s="15">
        <v>9350</v>
      </c>
      <c r="P234" s="15">
        <f t="shared" si="76"/>
        <v>22224950</v>
      </c>
      <c r="Q234" s="16">
        <f>IFERROR(VLOOKUP(G234,SCENARIOS!$A$13:$E$18,2,0),0.025)</f>
        <v>0.025</v>
      </c>
      <c r="R234" s="57">
        <f>IFERROR(VLOOKUP(L234,INPUTS!$A$107:$B$120,2,0),0.0082)</f>
        <v>0.0079</v>
      </c>
      <c r="S234" s="52">
        <f t="shared" si="77"/>
        <v>73.865</v>
      </c>
      <c r="T234" s="15">
        <f t="shared" si="78"/>
        <v>175577.105</v>
      </c>
      <c r="U234" s="15">
        <f>T234/INPUTS!$B$7*1000</f>
        <v>219471381.25</v>
      </c>
      <c r="V234" s="15">
        <f>T234*INPUTS!$B$6</f>
        <v>554823.6518</v>
      </c>
      <c r="W234" s="54" t="s">
        <v>396</v>
      </c>
      <c r="X234" s="54" t="s">
        <v>396</v>
      </c>
      <c r="Y234" s="58">
        <f>IFERROR(VLOOKUP(E234,INPUTS!$A$44:$B$103,2,0),0)</f>
        <v>0.02</v>
      </c>
      <c r="Z234" s="15">
        <f t="shared" si="80"/>
        <v>3511.5421</v>
      </c>
      <c r="AA234" s="20">
        <f>IFERROR(VLOOKUP(E234,INPUTS!$A$44:$C$103,3,0),SCENARIOS!$J$23)</f>
        <v>0.06</v>
      </c>
      <c r="AB234" s="15">
        <f t="shared" si="82"/>
        <v>11918.9627155536</v>
      </c>
      <c r="AC234" s="20">
        <f>IFERROR(VLOOKUP($E234,INPUTS!$A$44:$G$103,4,0),SCENARIOS!$K$23)</f>
        <v>0.15</v>
      </c>
      <c r="AD234" s="15">
        <f t="shared" si="83"/>
        <v>33713.0307637861</v>
      </c>
      <c r="AE234" s="20">
        <f>IFERROR(VLOOKUP($E234,INPUTS!$A$44:$G$103,5,0),SCENARIOS!$L$23)</f>
        <v>0.3</v>
      </c>
      <c r="AF234" s="15">
        <f t="shared" si="84"/>
        <v>76286.3997751639</v>
      </c>
      <c r="AG234" s="20">
        <f>IFERROR(VLOOKUP($E234,INPUTS!$A$44:$G$103,6,0),SCENARIOS!$M$23)</f>
        <v>0.4</v>
      </c>
      <c r="AH234" s="15">
        <f t="shared" si="85"/>
        <v>115081.412316637</v>
      </c>
      <c r="AI234" s="20">
        <f>IFERROR(VLOOKUP($E234,INPUTS!$A$44:$G$103,7,0),SCENARIOS!$N$23)</f>
        <v>0.5</v>
      </c>
      <c r="AJ234" s="15">
        <f t="shared" si="86"/>
        <v>162755.06880762</v>
      </c>
      <c r="AL234" t="str">
        <f t="shared" si="87"/>
        <v>N</v>
      </c>
      <c r="AM234" s="21">
        <f t="shared" si="88"/>
        <v>325510.137615239</v>
      </c>
      <c r="BB234" s="2"/>
      <c r="BC234" s="2" t="str">
        <v>SIN</v>
      </c>
      <c r="BD234" s="15">
        <f>SUMIF($E$4:$E$1277,$BC234,$T$4:$T$1277)*(1+INDEX($Q$4:$Q$1277,MATCH($BC234,$E$4:$E1377,0)))^BD$132</f>
        <v>6983203.797</v>
      </c>
      <c r="BE234" s="15">
        <f>SUMIF($E$4:$E$1277,$BC234,$T$4:$T$1277)*(1+INDEX($Q$4:$Q$1277,MATCH($BC234,$E$4:$E1377,0)))^BE$132</f>
        <v>8496135.16767075</v>
      </c>
      <c r="BF234" s="15">
        <f>SUMIF($E$4:$E$1277,$BC234,$T$4:$T$1277)*(1+INDEX($Q$4:$Q$1277,MATCH($BC234,$E$4:$E1377,0)))^BF$132</f>
        <v>10336847.5109293</v>
      </c>
      <c r="BG234" s="15">
        <f>SUMIF($E$4:$E$1277,$BC234,$T$4:$T$1277)*(1+INDEX($Q$4:$Q$1277,MATCH($BC234,$E$4:$E1377,0)))^BG$132</f>
        <v>12576355.5258384</v>
      </c>
      <c r="BH234" s="15">
        <f>SUMIF($E$4:$E$1277,$BC234,$T$4:$T$1277)*(1+INDEX($Q$4:$Q$1277,MATCH($BC234,$E$4:$E1377,0)))^BH$132</f>
        <v>15301059.4521256</v>
      </c>
      <c r="BI234" s="15">
        <f>SUMIF($E$4:$E$1277,$BC234,$T$4:$T$1277)*(1+INDEX($Q$4:$Q$1277,MATCH($BC234,$E$4:$E1377,0)))^BI$132</f>
        <v>18616078.3922235</v>
      </c>
      <c r="BJ234" s="62">
        <f t="shared" si="90"/>
        <v>18616078.3922235</v>
      </c>
      <c r="BK234" s="63" t="str">
        <f t="shared" si="91"/>
        <v>Y</v>
      </c>
      <c r="BL234" s="15"/>
    </row>
    <row r="235" ht="15" customHeight="1" spans="1:64">
      <c r="A235" s="24" t="s">
        <v>1176</v>
      </c>
      <c r="B235" s="52" t="s">
        <v>389</v>
      </c>
      <c r="C235" s="52" t="s">
        <v>390</v>
      </c>
      <c r="D235" s="52" t="s">
        <v>929</v>
      </c>
      <c r="E235" s="10" t="s">
        <v>200</v>
      </c>
      <c r="F235" s="52" t="s">
        <v>391</v>
      </c>
      <c r="G235" s="52" t="s">
        <v>165</v>
      </c>
      <c r="H235" s="52" t="s">
        <v>252</v>
      </c>
      <c r="I235" s="52" t="s">
        <v>930</v>
      </c>
      <c r="J235" s="52" t="s">
        <v>169</v>
      </c>
      <c r="K235" s="52" t="s">
        <v>931</v>
      </c>
      <c r="L235" s="53" t="s">
        <v>293</v>
      </c>
      <c r="M235" s="13">
        <v>1584</v>
      </c>
      <c r="N235" s="14">
        <f t="shared" si="81"/>
        <v>4.33972602739726</v>
      </c>
      <c r="O235" s="15">
        <v>9500</v>
      </c>
      <c r="P235" s="15">
        <f t="shared" si="76"/>
        <v>15048000</v>
      </c>
      <c r="Q235" s="16">
        <f>IFERROR(VLOOKUP(G235,SCENARIOS!$A$13:$E$18,2,0),0.025)</f>
        <v>0.025</v>
      </c>
      <c r="R235" s="57">
        <f>IFERROR(VLOOKUP(L235,INPUTS!$A$107:$B$120,2,0),0.0082)</f>
        <v>0.0079</v>
      </c>
      <c r="S235" s="52">
        <f t="shared" si="77"/>
        <v>75.05</v>
      </c>
      <c r="T235" s="15">
        <f t="shared" si="78"/>
        <v>118879.2</v>
      </c>
      <c r="U235" s="15">
        <f>T235/INPUTS!$B$7*1000</f>
        <v>148599000</v>
      </c>
      <c r="V235" s="15">
        <f>T235*INPUTS!$B$6</f>
        <v>375658.272</v>
      </c>
      <c r="W235" s="54" t="s">
        <v>396</v>
      </c>
      <c r="X235" s="54" t="s">
        <v>396</v>
      </c>
      <c r="Y235" s="58">
        <f>IFERROR(VLOOKUP(E235,INPUTS!$A$44:$B$103,2,0),0)</f>
        <v>0.02</v>
      </c>
      <c r="Z235" s="15">
        <f t="shared" si="80"/>
        <v>2377.584</v>
      </c>
      <c r="AA235" s="20">
        <f>IFERROR(VLOOKUP(E235,INPUTS!$A$44:$C$103,3,0),SCENARIOS!$J$23)</f>
        <v>0.06</v>
      </c>
      <c r="AB235" s="15">
        <f t="shared" si="82"/>
        <v>8070.05419331203</v>
      </c>
      <c r="AC235" s="20">
        <f>IFERROR(VLOOKUP($E235,INPUTS!$A$44:$G$103,4,0),SCENARIOS!$K$23)</f>
        <v>0.15</v>
      </c>
      <c r="AD235" s="15">
        <f t="shared" si="83"/>
        <v>22826.3139819641</v>
      </c>
      <c r="AE235" s="20">
        <f>IFERROR(VLOOKUP($E235,INPUTS!$A$44:$G$103,5,0),SCENARIOS!$L$23)</f>
        <v>0.3</v>
      </c>
      <c r="AF235" s="15">
        <f t="shared" si="84"/>
        <v>51651.7582184287</v>
      </c>
      <c r="AG235" s="20">
        <f>IFERROR(VLOOKUP($E235,INPUTS!$A$44:$G$103,6,0),SCENARIOS!$M$23)</f>
        <v>0.4</v>
      </c>
      <c r="AH235" s="15">
        <f t="shared" si="85"/>
        <v>77918.964611428</v>
      </c>
      <c r="AI235" s="20">
        <f>IFERROR(VLOOKUP($E235,INPUTS!$A$44:$G$103,7,0),SCENARIOS!$N$23)</f>
        <v>0.5</v>
      </c>
      <c r="AJ235" s="15">
        <f t="shared" si="86"/>
        <v>110197.695626629</v>
      </c>
      <c r="AL235" t="str">
        <f t="shared" si="87"/>
        <v>Y</v>
      </c>
      <c r="AM235" s="21">
        <f t="shared" si="88"/>
        <v>220395.391253259</v>
      </c>
      <c r="BB235" s="2"/>
      <c r="BC235" s="2" t="str">
        <v>STN</v>
      </c>
      <c r="BD235" s="15">
        <f>SUMIF($E$4:$E$1277,$BC235,$T$4:$T$1277)*(1+INDEX($Q$4:$Q$1277,MATCH($BC235,$E$4:$E1378,0)))^BD$132</f>
        <v>3350944.74</v>
      </c>
      <c r="BE235" s="15">
        <f>SUMIF($E$4:$E$1277,$BC235,$T$4:$T$1277)*(1+INDEX($Q$4:$Q$1277,MATCH($BC235,$E$4:$E1378,0)))^BE$132</f>
        <v>3791286.39977864</v>
      </c>
      <c r="BF235" s="15">
        <f>SUMIF($E$4:$E$1277,$BC235,$T$4:$T$1277)*(1+INDEX($Q$4:$Q$1277,MATCH($BC235,$E$4:$E1378,0)))^BF$132</f>
        <v>4289492.57013008</v>
      </c>
      <c r="BG235" s="15">
        <f>SUMIF($E$4:$E$1277,$BC235,$T$4:$T$1277)*(1+INDEX($Q$4:$Q$1277,MATCH($BC235,$E$4:$E1378,0)))^BG$132</f>
        <v>4853167.12297849</v>
      </c>
      <c r="BH235" s="15">
        <f>SUMIF($E$4:$E$1277,$BC235,$T$4:$T$1277)*(1+INDEX($Q$4:$Q$1277,MATCH($BC235,$E$4:$E1378,0)))^BH$132</f>
        <v>5490913.14146863</v>
      </c>
      <c r="BI235" s="15">
        <f>SUMIF($E$4:$E$1277,$BC235,$T$4:$T$1277)*(1+INDEX($Q$4:$Q$1277,MATCH($BC235,$E$4:$E1378,0)))^BI$132</f>
        <v>6212464.22452666</v>
      </c>
      <c r="BJ235" s="62">
        <f t="shared" si="90"/>
        <v>6212464.22452666</v>
      </c>
      <c r="BK235" s="63" t="str">
        <f t="shared" si="91"/>
        <v>Y</v>
      </c>
      <c r="BL235" s="15"/>
    </row>
    <row r="236" ht="15" customHeight="1" spans="1:64">
      <c r="A236" s="6" t="s">
        <v>1177</v>
      </c>
      <c r="B236" s="52" t="s">
        <v>389</v>
      </c>
      <c r="C236" s="52" t="s">
        <v>390</v>
      </c>
      <c r="D236" s="52" t="s">
        <v>929</v>
      </c>
      <c r="E236" s="10" t="s">
        <v>200</v>
      </c>
      <c r="F236" s="52" t="s">
        <v>391</v>
      </c>
      <c r="G236" s="52" t="s">
        <v>165</v>
      </c>
      <c r="H236" s="52" t="s">
        <v>615</v>
      </c>
      <c r="I236" s="52" t="s">
        <v>614</v>
      </c>
      <c r="J236" s="52" t="s">
        <v>169</v>
      </c>
      <c r="K236" s="52" t="s">
        <v>931</v>
      </c>
      <c r="L236" s="53" t="s">
        <v>291</v>
      </c>
      <c r="M236" s="13">
        <v>2377</v>
      </c>
      <c r="N236" s="14">
        <f t="shared" si="81"/>
        <v>6.51232876712329</v>
      </c>
      <c r="O236" s="15">
        <v>6400</v>
      </c>
      <c r="P236" s="15">
        <f t="shared" ref="P236:P299" si="92">M236*O236</f>
        <v>15212800</v>
      </c>
      <c r="Q236" s="16">
        <f>IFERROR(VLOOKUP(G236,SCENARIOS!$A$13:$E$18,2,0),0.025)</f>
        <v>0.025</v>
      </c>
      <c r="R236" s="57">
        <f>IFERROR(VLOOKUP(L236,INPUTS!$A$107:$B$120,2,0),0.0082)</f>
        <v>0.0079</v>
      </c>
      <c r="S236" s="52">
        <f t="shared" ref="S236:S299" si="93">O236*R236</f>
        <v>50.56</v>
      </c>
      <c r="T236" s="15">
        <f t="shared" ref="T236:T299" si="94">M236*S236</f>
        <v>120181.12</v>
      </c>
      <c r="U236" s="15">
        <f>T236/INPUTS!$B$7*1000</f>
        <v>150226400</v>
      </c>
      <c r="V236" s="15">
        <f>T236*INPUTS!$B$6</f>
        <v>379772.3392</v>
      </c>
      <c r="W236" s="54" t="s">
        <v>396</v>
      </c>
      <c r="X236" s="54" t="s">
        <v>396</v>
      </c>
      <c r="Y236" s="58">
        <f>IFERROR(VLOOKUP(E236,INPUTS!$A$44:$B$103,2,0),0)</f>
        <v>0.02</v>
      </c>
      <c r="Z236" s="15">
        <f t="shared" si="80"/>
        <v>2403.6224</v>
      </c>
      <c r="AA236" s="20">
        <f>IFERROR(VLOOKUP(E236,INPUTS!$A$44:$C$103,3,0),SCENARIOS!$J$23)</f>
        <v>0.06</v>
      </c>
      <c r="AB236" s="15">
        <f t="shared" si="82"/>
        <v>8158.43437214362</v>
      </c>
      <c r="AC236" s="20">
        <f>IFERROR(VLOOKUP($E236,INPUTS!$A$44:$G$103,4,0),SCENARIOS!$K$23)</f>
        <v>0.15</v>
      </c>
      <c r="AD236" s="15">
        <f t="shared" si="83"/>
        <v>23076.2991324312</v>
      </c>
      <c r="AE236" s="20">
        <f>IFERROR(VLOOKUP($E236,INPUTS!$A$44:$G$103,5,0),SCENARIOS!$L$23)</f>
        <v>0.3</v>
      </c>
      <c r="AF236" s="15">
        <f t="shared" si="84"/>
        <v>52217.4287231068</v>
      </c>
      <c r="AG236" s="20">
        <f>IFERROR(VLOOKUP($E236,INPUTS!$A$44:$G$103,6,0),SCENARIOS!$M$23)</f>
        <v>0.4</v>
      </c>
      <c r="AH236" s="15">
        <f t="shared" si="85"/>
        <v>78772.3036178052</v>
      </c>
      <c r="AI236" s="20">
        <f>IFERROR(VLOOKUP($E236,INPUTS!$A$44:$G$103,7,0),SCENARIOS!$N$23)</f>
        <v>0.5</v>
      </c>
      <c r="AJ236" s="15">
        <f t="shared" si="86"/>
        <v>111404.539076873</v>
      </c>
      <c r="AL236" t="str">
        <f t="shared" si="87"/>
        <v>Y</v>
      </c>
      <c r="AM236" s="21">
        <f t="shared" si="88"/>
        <v>222809.078153747</v>
      </c>
      <c r="BB236" s="2"/>
      <c r="BC236" s="2" t="str">
        <v>SVO</v>
      </c>
      <c r="BD236" s="15">
        <f>SUMIF($E$4:$E$1277,$BC236,$T$4:$T$1277)*(1+INDEX($Q$4:$Q$1277,MATCH($BC236,$E$4:$E1379,0)))^BD$132</f>
        <v>678172.5</v>
      </c>
      <c r="BE236" s="15">
        <f>SUMIF($E$4:$E$1277,$BC236,$T$4:$T$1277)*(1+INDEX($Q$4:$Q$1277,MATCH($BC236,$E$4:$E1379,0)))^BE$132</f>
        <v>767289.936256567</v>
      </c>
      <c r="BF236" s="15">
        <f>SUMIF($E$4:$E$1277,$BC236,$T$4:$T$1277)*(1+INDEX($Q$4:$Q$1277,MATCH($BC236,$E$4:$E1379,0)))^BF$132</f>
        <v>868118.135549004</v>
      </c>
      <c r="BG236" s="15">
        <f>SUMIF($E$4:$E$1277,$BC236,$T$4:$T$1277)*(1+INDEX($Q$4:$Q$1277,MATCH($BC236,$E$4:$E1379,0)))^BG$132</f>
        <v>982195.98831944</v>
      </c>
      <c r="BH236" s="15">
        <f>SUMIF($E$4:$E$1277,$BC236,$T$4:$T$1277)*(1+INDEX($Q$4:$Q$1277,MATCH($BC236,$E$4:$E1379,0)))^BH$132</f>
        <v>1111264.60785284</v>
      </c>
      <c r="BI236" s="15">
        <f>SUMIF($E$4:$E$1277,$BC236,$T$4:$T$1277)*(1+INDEX($Q$4:$Q$1277,MATCH($BC236,$E$4:$E1379,0)))^BI$132</f>
        <v>1257293.90401938</v>
      </c>
      <c r="BJ236" s="62">
        <f t="shared" si="90"/>
        <v>1257293.90401938</v>
      </c>
      <c r="BK236" s="63" t="str">
        <f t="shared" si="91"/>
        <v>Y</v>
      </c>
      <c r="BL236" s="15"/>
    </row>
    <row r="237" ht="15" customHeight="1" spans="1:64">
      <c r="A237" s="24" t="s">
        <v>1178</v>
      </c>
      <c r="B237" s="52" t="s">
        <v>389</v>
      </c>
      <c r="C237" s="52" t="s">
        <v>390</v>
      </c>
      <c r="D237" s="52" t="s">
        <v>929</v>
      </c>
      <c r="E237" s="10" t="s">
        <v>200</v>
      </c>
      <c r="F237" s="52" t="s">
        <v>391</v>
      </c>
      <c r="G237" s="52" t="s">
        <v>165</v>
      </c>
      <c r="H237" s="52" t="s">
        <v>452</v>
      </c>
      <c r="I237" s="52" t="s">
        <v>451</v>
      </c>
      <c r="J237" s="52" t="s">
        <v>181</v>
      </c>
      <c r="K237" s="52" t="s">
        <v>931</v>
      </c>
      <c r="L237" s="53" t="s">
        <v>291</v>
      </c>
      <c r="M237" s="13">
        <v>2377</v>
      </c>
      <c r="N237" s="14">
        <f t="shared" si="81"/>
        <v>6.51232876712329</v>
      </c>
      <c r="O237" s="15">
        <v>10000</v>
      </c>
      <c r="P237" s="15">
        <f t="shared" si="92"/>
        <v>23770000</v>
      </c>
      <c r="Q237" s="16">
        <f>IFERROR(VLOOKUP(G237,SCENARIOS!$A$13:$E$18,2,0),0.025)</f>
        <v>0.025</v>
      </c>
      <c r="R237" s="57">
        <f>IFERROR(VLOOKUP(L237,INPUTS!$A$107:$B$120,2,0),0.0082)</f>
        <v>0.0079</v>
      </c>
      <c r="S237" s="52">
        <f t="shared" si="93"/>
        <v>79</v>
      </c>
      <c r="T237" s="15">
        <f t="shared" si="94"/>
        <v>187783</v>
      </c>
      <c r="U237" s="15">
        <f>T237/INPUTS!$B$7*1000</f>
        <v>234728750</v>
      </c>
      <c r="V237" s="15">
        <f>T237*INPUTS!$B$6</f>
        <v>593394.28</v>
      </c>
      <c r="W237" s="54" t="s">
        <v>521</v>
      </c>
      <c r="X237" s="54" t="s">
        <v>396</v>
      </c>
      <c r="Y237" s="58">
        <f>IFERROR(VLOOKUP(E237,INPUTS!$A$44:$B$103,2,0),0)</f>
        <v>0.02</v>
      </c>
      <c r="Z237" s="15">
        <f t="shared" si="80"/>
        <v>3755.66</v>
      </c>
      <c r="AA237" s="20">
        <f>IFERROR(VLOOKUP(E237,INPUTS!$A$44:$C$103,3,0),SCENARIOS!$J$23)</f>
        <v>0.06</v>
      </c>
      <c r="AB237" s="15">
        <f t="shared" si="82"/>
        <v>12747.5537064744</v>
      </c>
      <c r="AC237" s="20">
        <f>IFERROR(VLOOKUP($E237,INPUTS!$A$44:$G$103,4,0),SCENARIOS!$K$23)</f>
        <v>0.15</v>
      </c>
      <c r="AD237" s="15">
        <f t="shared" si="83"/>
        <v>36056.7173944237</v>
      </c>
      <c r="AE237" s="20">
        <f>IFERROR(VLOOKUP($E237,INPUTS!$A$44:$G$103,5,0),SCENARIOS!$L$23)</f>
        <v>0.3</v>
      </c>
      <c r="AF237" s="15">
        <f t="shared" si="84"/>
        <v>81589.7323798544</v>
      </c>
      <c r="AG237" s="20">
        <f>IFERROR(VLOOKUP($E237,INPUTS!$A$44:$G$103,6,0),SCENARIOS!$M$23)</f>
        <v>0.4</v>
      </c>
      <c r="AH237" s="15">
        <f t="shared" si="85"/>
        <v>123081.724402821</v>
      </c>
      <c r="AI237" s="20">
        <f>IFERROR(VLOOKUP($E237,INPUTS!$A$44:$G$103,7,0),SCENARIOS!$N$23)</f>
        <v>0.5</v>
      </c>
      <c r="AJ237" s="15">
        <f t="shared" si="86"/>
        <v>174069.592307614</v>
      </c>
      <c r="AL237" t="str">
        <f t="shared" si="87"/>
        <v>Y</v>
      </c>
      <c r="AM237" s="21">
        <f t="shared" si="88"/>
        <v>348139.184615229</v>
      </c>
      <c r="BB237" s="2"/>
      <c r="BC237" s="2" t="str">
        <v>SVX</v>
      </c>
      <c r="BD237" s="15">
        <f>SUMIF($E$4:$E$1277,$BC237,$T$4:$T$1277)*(1+INDEX($Q$4:$Q$1277,MATCH($BC237,$E$4:$E1380,0)))^BD$132</f>
        <v>322686</v>
      </c>
      <c r="BE237" s="15">
        <f>SUMIF($E$4:$E$1277,$BC237,$T$4:$T$1277)*(1+INDEX($Q$4:$Q$1277,MATCH($BC237,$E$4:$E1380,0)))^BE$132</f>
        <v>365089.590584824</v>
      </c>
      <c r="BF237" s="15">
        <f>SUMIF($E$4:$E$1277,$BC237,$T$4:$T$1277)*(1+INDEX($Q$4:$Q$1277,MATCH($BC237,$E$4:$E1380,0)))^BF$132</f>
        <v>413065.361228546</v>
      </c>
      <c r="BG237" s="15">
        <f>SUMIF($E$4:$E$1277,$BC237,$T$4:$T$1277)*(1+INDEX($Q$4:$Q$1277,MATCH($BC237,$E$4:$E1380,0)))^BG$132</f>
        <v>467345.542154609</v>
      </c>
      <c r="BH237" s="15">
        <f>SUMIF($E$4:$E$1277,$BC237,$T$4:$T$1277)*(1+INDEX($Q$4:$Q$1277,MATCH($BC237,$E$4:$E1380,0)))^BH$132</f>
        <v>528758.584651547</v>
      </c>
      <c r="BI237" s="15">
        <f>SUMIF($E$4:$E$1277,$BC237,$T$4:$T$1277)*(1+INDEX($Q$4:$Q$1277,MATCH($BC237,$E$4:$E1380,0)))^BI$132</f>
        <v>598241.805311182</v>
      </c>
      <c r="BJ237" s="62">
        <f t="shared" si="90"/>
        <v>598241.805311182</v>
      </c>
      <c r="BK237" s="63" t="str">
        <f t="shared" si="91"/>
        <v>Y</v>
      </c>
      <c r="BL237" s="15"/>
    </row>
    <row r="238" ht="15" customHeight="1" spans="1:64">
      <c r="A238" s="6" t="s">
        <v>1179</v>
      </c>
      <c r="B238" s="52" t="s">
        <v>389</v>
      </c>
      <c r="C238" s="52" t="s">
        <v>390</v>
      </c>
      <c r="D238" s="52" t="s">
        <v>929</v>
      </c>
      <c r="E238" s="10" t="s">
        <v>200</v>
      </c>
      <c r="F238" s="52" t="s">
        <v>391</v>
      </c>
      <c r="G238" s="52" t="s">
        <v>165</v>
      </c>
      <c r="H238" s="52" t="s">
        <v>702</v>
      </c>
      <c r="I238" s="52" t="s">
        <v>701</v>
      </c>
      <c r="J238" s="52" t="s">
        <v>181</v>
      </c>
      <c r="K238" s="52" t="s">
        <v>931</v>
      </c>
      <c r="L238" s="53" t="s">
        <v>291</v>
      </c>
      <c r="M238" s="13">
        <v>1584</v>
      </c>
      <c r="N238" s="14">
        <f t="shared" si="81"/>
        <v>4.33972602739726</v>
      </c>
      <c r="O238" s="15">
        <v>11900</v>
      </c>
      <c r="P238" s="15">
        <f t="shared" si="92"/>
        <v>18849600</v>
      </c>
      <c r="Q238" s="16">
        <f>IFERROR(VLOOKUP(G238,SCENARIOS!$A$13:$E$18,2,0),0.025)</f>
        <v>0.025</v>
      </c>
      <c r="R238" s="57">
        <f>IFERROR(VLOOKUP(L238,INPUTS!$A$107:$B$120,2,0),0.0082)</f>
        <v>0.0079</v>
      </c>
      <c r="S238" s="52">
        <f t="shared" si="93"/>
        <v>94.01</v>
      </c>
      <c r="T238" s="15">
        <f t="shared" si="94"/>
        <v>148911.84</v>
      </c>
      <c r="U238" s="15">
        <f>T238/INPUTS!$B$7*1000</f>
        <v>186139800</v>
      </c>
      <c r="V238" s="15">
        <f>T238*INPUTS!$B$6</f>
        <v>470561.4144</v>
      </c>
      <c r="W238" s="54" t="s">
        <v>396</v>
      </c>
      <c r="X238" s="54" t="s">
        <v>396</v>
      </c>
      <c r="Y238" s="58">
        <f>IFERROR(VLOOKUP(E238,INPUTS!$A$44:$B$103,2,0),0)</f>
        <v>0.02</v>
      </c>
      <c r="Z238" s="15">
        <f t="shared" si="80"/>
        <v>2978.2368</v>
      </c>
      <c r="AA238" s="20">
        <f>IFERROR(VLOOKUP(E238,INPUTS!$A$44:$C$103,3,0),SCENARIOS!$J$23)</f>
        <v>0.06</v>
      </c>
      <c r="AB238" s="15">
        <f t="shared" si="82"/>
        <v>10108.8047263593</v>
      </c>
      <c r="AC238" s="20">
        <f>IFERROR(VLOOKUP($E238,INPUTS!$A$44:$G$103,4,0),SCENARIOS!$K$23)</f>
        <v>0.15</v>
      </c>
      <c r="AD238" s="15">
        <f t="shared" si="83"/>
        <v>28592.9617247761</v>
      </c>
      <c r="AE238" s="20">
        <f>IFERROR(VLOOKUP($E238,INPUTS!$A$44:$G$103,5,0),SCENARIOS!$L$23)</f>
        <v>0.3</v>
      </c>
      <c r="AF238" s="15">
        <f t="shared" si="84"/>
        <v>64700.623452558</v>
      </c>
      <c r="AG238" s="20">
        <f>IFERROR(VLOOKUP($E238,INPUTS!$A$44:$G$103,6,0),SCENARIOS!$M$23)</f>
        <v>0.4</v>
      </c>
      <c r="AH238" s="15">
        <f t="shared" si="85"/>
        <v>97603.7556711572</v>
      </c>
      <c r="AI238" s="20">
        <f>IFERROR(VLOOKUP($E238,INPUTS!$A$44:$G$103,7,0),SCENARIOS!$N$23)</f>
        <v>0.5</v>
      </c>
      <c r="AJ238" s="15">
        <f t="shared" si="86"/>
        <v>138037.113469146</v>
      </c>
      <c r="AL238" t="str">
        <f t="shared" si="87"/>
        <v>N</v>
      </c>
      <c r="AM238" s="21">
        <f t="shared" si="88"/>
        <v>276074.226938293</v>
      </c>
      <c r="BB238" s="2"/>
      <c r="BC238" s="2" t="str">
        <v>SYD</v>
      </c>
      <c r="BD238" s="15">
        <f>SUMIF($E$4:$E$1277,$BC238,$T$4:$T$1277)*(1+INDEX($Q$4:$Q$1277,MATCH($BC238,$E$4:$E1381,0)))^BD$132</f>
        <v>1023259.74</v>
      </c>
      <c r="BE238" s="15">
        <f>SUMIF($E$4:$E$1277,$BC238,$T$4:$T$1277)*(1+INDEX($Q$4:$Q$1277,MATCH($BC238,$E$4:$E1381,0)))^BE$132</f>
        <v>1244951.93258007</v>
      </c>
      <c r="BF238" s="15">
        <f>SUMIF($E$4:$E$1277,$BC238,$T$4:$T$1277)*(1+INDEX($Q$4:$Q$1277,MATCH($BC238,$E$4:$E1381,0)))^BF$132</f>
        <v>1514674.38212203</v>
      </c>
      <c r="BG238" s="15">
        <f>SUMIF($E$4:$E$1277,$BC238,$T$4:$T$1277)*(1+INDEX($Q$4:$Q$1277,MATCH($BC238,$E$4:$E1381,0)))^BG$132</f>
        <v>1842832.9831997</v>
      </c>
      <c r="BH238" s="15">
        <f>SUMIF($E$4:$E$1277,$BC238,$T$4:$T$1277)*(1+INDEX($Q$4:$Q$1277,MATCH($BC238,$E$4:$E1381,0)))^BH$132</f>
        <v>2242088.09764836</v>
      </c>
      <c r="BI238" s="15">
        <f>SUMIF($E$4:$E$1277,$BC238,$T$4:$T$1277)*(1+INDEX($Q$4:$Q$1277,MATCH($BC238,$E$4:$E1381,0)))^BI$132</f>
        <v>2727842.99144037</v>
      </c>
      <c r="BJ238" s="62">
        <f t="shared" si="90"/>
        <v>2727842.99144037</v>
      </c>
      <c r="BK238" s="63" t="str">
        <f t="shared" si="91"/>
        <v>Y</v>
      </c>
      <c r="BL238" s="15"/>
    </row>
    <row r="239" ht="15" customHeight="1" spans="1:64">
      <c r="A239" s="24" t="s">
        <v>1180</v>
      </c>
      <c r="B239" s="52" t="s">
        <v>389</v>
      </c>
      <c r="C239" s="52" t="s">
        <v>390</v>
      </c>
      <c r="D239" s="52" t="s">
        <v>929</v>
      </c>
      <c r="E239" s="10" t="s">
        <v>200</v>
      </c>
      <c r="F239" s="52" t="s">
        <v>391</v>
      </c>
      <c r="G239" s="52" t="s">
        <v>165</v>
      </c>
      <c r="H239" s="52" t="s">
        <v>515</v>
      </c>
      <c r="I239" s="52" t="s">
        <v>514</v>
      </c>
      <c r="J239" s="52" t="s">
        <v>181</v>
      </c>
      <c r="K239" s="52" t="s">
        <v>931</v>
      </c>
      <c r="L239" s="53" t="s">
        <v>291</v>
      </c>
      <c r="M239" s="13">
        <v>1584</v>
      </c>
      <c r="N239" s="14">
        <f t="shared" si="81"/>
        <v>4.33972602739726</v>
      </c>
      <c r="O239" s="15">
        <v>9600</v>
      </c>
      <c r="P239" s="15">
        <f t="shared" si="92"/>
        <v>15206400</v>
      </c>
      <c r="Q239" s="16">
        <f>IFERROR(VLOOKUP(G239,SCENARIOS!$A$13:$E$18,2,0),0.025)</f>
        <v>0.025</v>
      </c>
      <c r="R239" s="57">
        <f>IFERROR(VLOOKUP(L239,INPUTS!$A$107:$B$120,2,0),0.0082)</f>
        <v>0.0079</v>
      </c>
      <c r="S239" s="52">
        <f t="shared" si="93"/>
        <v>75.84</v>
      </c>
      <c r="T239" s="15">
        <f t="shared" si="94"/>
        <v>120130.56</v>
      </c>
      <c r="U239" s="15">
        <f>T239/INPUTS!$B$7*1000</f>
        <v>150163200</v>
      </c>
      <c r="V239" s="15">
        <f>T239*INPUTS!$B$6</f>
        <v>379612.5696</v>
      </c>
      <c r="W239" s="54" t="s">
        <v>396</v>
      </c>
      <c r="X239" s="54" t="s">
        <v>396</v>
      </c>
      <c r="Y239" s="58">
        <f>IFERROR(VLOOKUP(E239,INPUTS!$A$44:$B$103,2,0),0)</f>
        <v>0.02</v>
      </c>
      <c r="Z239" s="15">
        <f t="shared" si="80"/>
        <v>2402.6112</v>
      </c>
      <c r="AA239" s="20">
        <f>IFERROR(VLOOKUP(E239,INPUTS!$A$44:$C$103,3,0),SCENARIOS!$J$23)</f>
        <v>0.06</v>
      </c>
      <c r="AB239" s="15">
        <f t="shared" si="82"/>
        <v>8155.002132189</v>
      </c>
      <c r="AC239" s="20">
        <f>IFERROR(VLOOKUP($E239,INPUTS!$A$44:$G$103,4,0),SCENARIOS!$K$23)</f>
        <v>0.15</v>
      </c>
      <c r="AD239" s="15">
        <f t="shared" si="83"/>
        <v>23066.590971248</v>
      </c>
      <c r="AE239" s="20">
        <f>IFERROR(VLOOKUP($E239,INPUTS!$A$44:$G$103,5,0),SCENARIOS!$L$23)</f>
        <v>0.3</v>
      </c>
      <c r="AF239" s="15">
        <f t="shared" si="84"/>
        <v>52195.4609365174</v>
      </c>
      <c r="AG239" s="20">
        <f>IFERROR(VLOOKUP($E239,INPUTS!$A$44:$G$103,6,0),SCENARIOS!$M$23)</f>
        <v>0.4</v>
      </c>
      <c r="AH239" s="15">
        <f t="shared" si="85"/>
        <v>78739.1642389167</v>
      </c>
      <c r="AI239" s="20">
        <f>IFERROR(VLOOKUP($E239,INPUTS!$A$44:$G$103,7,0),SCENARIOS!$N$23)</f>
        <v>0.5</v>
      </c>
      <c r="AJ239" s="15">
        <f t="shared" si="86"/>
        <v>111357.671370068</v>
      </c>
      <c r="AL239" t="str">
        <f t="shared" si="87"/>
        <v>N</v>
      </c>
      <c r="AM239" s="21">
        <f t="shared" si="88"/>
        <v>222715.342740135</v>
      </c>
      <c r="BB239" s="2"/>
      <c r="BC239" s="2" t="str">
        <v>SZX</v>
      </c>
      <c r="BD239" s="15">
        <f>SUMIF($E$4:$E$1277,$BC239,$T$4:$T$1277)*(1+INDEX($Q$4:$Q$1277,MATCH($BC239,$E$4:$E1382,0)))^BD$132</f>
        <v>155619.36</v>
      </c>
      <c r="BE239" s="15">
        <f>SUMIF($E$4:$E$1277,$BC239,$T$4:$T$1277)*(1+INDEX($Q$4:$Q$1277,MATCH($BC239,$E$4:$E1382,0)))^BE$132</f>
        <v>189334.746013631</v>
      </c>
      <c r="BF239" s="15">
        <f>SUMIF($E$4:$E$1277,$BC239,$T$4:$T$1277)*(1+INDEX($Q$4:$Q$1277,MATCH($BC239,$E$4:$E1382,0)))^BF$132</f>
        <v>230354.66826265</v>
      </c>
      <c r="BG239" s="15">
        <f>SUMIF($E$4:$E$1277,$BC239,$T$4:$T$1277)*(1+INDEX($Q$4:$Q$1277,MATCH($BC239,$E$4:$E1382,0)))^BG$132</f>
        <v>280261.675723143</v>
      </c>
      <c r="BH239" s="15">
        <f>SUMIF($E$4:$E$1277,$BC239,$T$4:$T$1277)*(1+INDEX($Q$4:$Q$1277,MATCH($BC239,$E$4:$E1382,0)))^BH$132</f>
        <v>340981.181200049</v>
      </c>
      <c r="BI239" s="15">
        <f>SUMIF($E$4:$E$1277,$BC239,$T$4:$T$1277)*(1+INDEX($Q$4:$Q$1277,MATCH($BC239,$E$4:$E1382,0)))^BI$132</f>
        <v>414855.743770821</v>
      </c>
      <c r="BJ239" s="62">
        <f t="shared" si="90"/>
        <v>414855.743770821</v>
      </c>
      <c r="BK239" s="63" t="str">
        <f t="shared" si="91"/>
        <v>Y</v>
      </c>
      <c r="BL239" s="15"/>
    </row>
    <row r="240" ht="15" customHeight="1" spans="1:64">
      <c r="A240" s="6" t="s">
        <v>1181</v>
      </c>
      <c r="B240" s="52" t="s">
        <v>389</v>
      </c>
      <c r="C240" s="52" t="s">
        <v>390</v>
      </c>
      <c r="D240" s="52" t="s">
        <v>929</v>
      </c>
      <c r="E240" s="10" t="s">
        <v>200</v>
      </c>
      <c r="F240" s="52" t="s">
        <v>391</v>
      </c>
      <c r="G240" s="52" t="s">
        <v>165</v>
      </c>
      <c r="H240" s="52" t="s">
        <v>623</v>
      </c>
      <c r="I240" s="52" t="s">
        <v>622</v>
      </c>
      <c r="J240" s="52" t="s">
        <v>181</v>
      </c>
      <c r="K240" s="52" t="s">
        <v>931</v>
      </c>
      <c r="L240" s="53" t="s">
        <v>291</v>
      </c>
      <c r="M240" s="13">
        <v>1584</v>
      </c>
      <c r="N240" s="14">
        <f t="shared" si="81"/>
        <v>4.33972602739726</v>
      </c>
      <c r="O240" s="15">
        <v>9600</v>
      </c>
      <c r="P240" s="15">
        <f t="shared" si="92"/>
        <v>15206400</v>
      </c>
      <c r="Q240" s="16">
        <f>IFERROR(VLOOKUP(G240,SCENARIOS!$A$13:$E$18,2,0),0.025)</f>
        <v>0.025</v>
      </c>
      <c r="R240" s="57">
        <f>IFERROR(VLOOKUP(L240,INPUTS!$A$107:$B$120,2,0),0.0082)</f>
        <v>0.0079</v>
      </c>
      <c r="S240" s="52">
        <f t="shared" si="93"/>
        <v>75.84</v>
      </c>
      <c r="T240" s="15">
        <f t="shared" si="94"/>
        <v>120130.56</v>
      </c>
      <c r="U240" s="15">
        <f>T240/INPUTS!$B$7*1000</f>
        <v>150163200</v>
      </c>
      <c r="V240" s="15">
        <f>T240*INPUTS!$B$6</f>
        <v>379612.5696</v>
      </c>
      <c r="W240" s="54" t="s">
        <v>396</v>
      </c>
      <c r="X240" s="54" t="s">
        <v>396</v>
      </c>
      <c r="Y240" s="58">
        <f>IFERROR(VLOOKUP(E240,INPUTS!$A$44:$B$103,2,0),0)</f>
        <v>0.02</v>
      </c>
      <c r="Z240" s="15">
        <f t="shared" si="80"/>
        <v>2402.6112</v>
      </c>
      <c r="AA240" s="20">
        <f>IFERROR(VLOOKUP(E240,INPUTS!$A$44:$C$103,3,0),SCENARIOS!$J$23)</f>
        <v>0.06</v>
      </c>
      <c r="AB240" s="15">
        <f t="shared" si="82"/>
        <v>8155.002132189</v>
      </c>
      <c r="AC240" s="20">
        <f>IFERROR(VLOOKUP($E240,INPUTS!$A$44:$G$103,4,0),SCENARIOS!$K$23)</f>
        <v>0.15</v>
      </c>
      <c r="AD240" s="15">
        <f t="shared" si="83"/>
        <v>23066.590971248</v>
      </c>
      <c r="AE240" s="20">
        <f>IFERROR(VLOOKUP($E240,INPUTS!$A$44:$G$103,5,0),SCENARIOS!$L$23)</f>
        <v>0.3</v>
      </c>
      <c r="AF240" s="15">
        <f t="shared" si="84"/>
        <v>52195.4609365174</v>
      </c>
      <c r="AG240" s="20">
        <f>IFERROR(VLOOKUP($E240,INPUTS!$A$44:$G$103,6,0),SCENARIOS!$M$23)</f>
        <v>0.4</v>
      </c>
      <c r="AH240" s="15">
        <f t="shared" si="85"/>
        <v>78739.1642389167</v>
      </c>
      <c r="AI240" s="20">
        <f>IFERROR(VLOOKUP($E240,INPUTS!$A$44:$G$103,7,0),SCENARIOS!$N$23)</f>
        <v>0.5</v>
      </c>
      <c r="AJ240" s="15">
        <f t="shared" si="86"/>
        <v>111357.671370068</v>
      </c>
      <c r="AL240" t="str">
        <f t="shared" si="87"/>
        <v>N</v>
      </c>
      <c r="AM240" s="21">
        <f t="shared" si="88"/>
        <v>222715.342740135</v>
      </c>
      <c r="BB240" s="2"/>
      <c r="BC240" s="2" t="str">
        <v>TAO</v>
      </c>
      <c r="BD240" s="15">
        <f>SUMIF($E$4:$E$1277,$BC240,$T$4:$T$1277)*(1+INDEX($Q$4:$Q$1277,MATCH($BC240,$E$4:$E1383,0)))^BD$132</f>
        <v>129356.37</v>
      </c>
      <c r="BE240" s="15">
        <f>SUMIF($E$4:$E$1277,$BC240,$T$4:$T$1277)*(1+INDEX($Q$4:$Q$1277,MATCH($BC240,$E$4:$E1383,0)))^BE$132</f>
        <v>157381.803004428</v>
      </c>
      <c r="BF240" s="15">
        <f>SUMIF($E$4:$E$1277,$BC240,$T$4:$T$1277)*(1+INDEX($Q$4:$Q$1277,MATCH($BC240,$E$4:$E1383,0)))^BF$132</f>
        <v>191479.027410283</v>
      </c>
      <c r="BG240" s="15">
        <f>SUMIF($E$4:$E$1277,$BC240,$T$4:$T$1277)*(1+INDEX($Q$4:$Q$1277,MATCH($BC240,$E$4:$E1383,0)))^BG$132</f>
        <v>232963.51444745</v>
      </c>
      <c r="BH240" s="15">
        <f>SUMIF($E$4:$E$1277,$BC240,$T$4:$T$1277)*(1+INDEX($Q$4:$Q$1277,MATCH($BC240,$E$4:$E1383,0)))^BH$132</f>
        <v>283435.736005794</v>
      </c>
      <c r="BI240" s="15">
        <f>SUMIF($E$4:$E$1277,$BC240,$T$4:$T$1277)*(1+INDEX($Q$4:$Q$1277,MATCH($BC240,$E$4:$E1383,0)))^BI$132</f>
        <v>344842.91085533</v>
      </c>
      <c r="BJ240" s="62">
        <f t="shared" si="90"/>
        <v>344842.91085533</v>
      </c>
      <c r="BK240" s="63" t="str">
        <f t="shared" si="91"/>
        <v>Y</v>
      </c>
      <c r="BL240" s="15"/>
    </row>
    <row r="241" ht="15" customHeight="1" spans="1:64">
      <c r="A241" s="24" t="s">
        <v>1182</v>
      </c>
      <c r="B241" s="52" t="s">
        <v>389</v>
      </c>
      <c r="C241" s="52" t="s">
        <v>390</v>
      </c>
      <c r="D241" s="52" t="s">
        <v>929</v>
      </c>
      <c r="E241" s="10" t="s">
        <v>200</v>
      </c>
      <c r="F241" s="52" t="s">
        <v>391</v>
      </c>
      <c r="G241" s="52" t="s">
        <v>165</v>
      </c>
      <c r="H241" s="52" t="s">
        <v>234</v>
      </c>
      <c r="I241" s="52" t="s">
        <v>424</v>
      </c>
      <c r="J241" s="52" t="s">
        <v>173</v>
      </c>
      <c r="K241" s="52" t="s">
        <v>931</v>
      </c>
      <c r="L241" s="53" t="s">
        <v>291</v>
      </c>
      <c r="M241" s="13">
        <v>2377</v>
      </c>
      <c r="N241" s="14">
        <f t="shared" si="81"/>
        <v>6.51232876712329</v>
      </c>
      <c r="O241" s="15">
        <v>9400</v>
      </c>
      <c r="P241" s="15">
        <f t="shared" si="92"/>
        <v>22343800</v>
      </c>
      <c r="Q241" s="16">
        <f>IFERROR(VLOOKUP(G241,SCENARIOS!$A$13:$E$18,2,0),0.025)</f>
        <v>0.025</v>
      </c>
      <c r="R241" s="57">
        <f>IFERROR(VLOOKUP(L241,INPUTS!$A$107:$B$120,2,0),0.0082)</f>
        <v>0.0079</v>
      </c>
      <c r="S241" s="52">
        <f t="shared" si="93"/>
        <v>74.26</v>
      </c>
      <c r="T241" s="15">
        <f t="shared" si="94"/>
        <v>176516.02</v>
      </c>
      <c r="U241" s="15">
        <f>T241/INPUTS!$B$7*1000</f>
        <v>220645025</v>
      </c>
      <c r="V241" s="15">
        <f>T241*INPUTS!$B$6</f>
        <v>557790.6232</v>
      </c>
      <c r="W241" s="54" t="s">
        <v>396</v>
      </c>
      <c r="X241" s="54" t="s">
        <v>396</v>
      </c>
      <c r="Y241" s="58">
        <f>IFERROR(VLOOKUP(E241,INPUTS!$A$44:$B$103,2,0),0)</f>
        <v>0.02</v>
      </c>
      <c r="Z241" s="15">
        <f t="shared" si="80"/>
        <v>3530.3204</v>
      </c>
      <c r="AA241" s="20">
        <f>IFERROR(VLOOKUP(E241,INPUTS!$A$44:$C$103,3,0),SCENARIOS!$J$23)</f>
        <v>0.06</v>
      </c>
      <c r="AB241" s="15">
        <f t="shared" si="82"/>
        <v>11982.7004840859</v>
      </c>
      <c r="AC241" s="20">
        <f>IFERROR(VLOOKUP($E241,INPUTS!$A$44:$G$103,4,0),SCENARIOS!$K$23)</f>
        <v>0.15</v>
      </c>
      <c r="AD241" s="15">
        <f t="shared" si="83"/>
        <v>33893.3143507583</v>
      </c>
      <c r="AE241" s="20">
        <f>IFERROR(VLOOKUP($E241,INPUTS!$A$44:$G$103,5,0),SCENARIOS!$L$23)</f>
        <v>0.3</v>
      </c>
      <c r="AF241" s="15">
        <f t="shared" si="84"/>
        <v>76694.3484370631</v>
      </c>
      <c r="AG241" s="20">
        <f>IFERROR(VLOOKUP($E241,INPUTS!$A$44:$G$103,6,0),SCENARIOS!$M$23)</f>
        <v>0.4</v>
      </c>
      <c r="AH241" s="15">
        <f t="shared" si="85"/>
        <v>115696.820938651</v>
      </c>
      <c r="AI241" s="20">
        <f>IFERROR(VLOOKUP($E241,INPUTS!$A$44:$G$103,7,0),SCENARIOS!$N$23)</f>
        <v>0.5</v>
      </c>
      <c r="AJ241" s="15">
        <f t="shared" si="86"/>
        <v>163625.416769158</v>
      </c>
      <c r="AL241" t="str">
        <f t="shared" si="87"/>
        <v>Y</v>
      </c>
      <c r="AM241" s="21">
        <f t="shared" si="88"/>
        <v>327250.833538315</v>
      </c>
      <c r="BB241" s="2"/>
      <c r="BC241" s="2" t="str">
        <v>TNA</v>
      </c>
      <c r="BD241" s="15">
        <f>SUMIF($E$4:$E$1277,$BC241,$T$4:$T$1277)*(1+INDEX($Q$4:$Q$1277,MATCH($BC241,$E$4:$E1384,0)))^BD$132</f>
        <v>99211.32</v>
      </c>
      <c r="BE241" s="15">
        <f>SUMIF($E$4:$E$1277,$BC241,$T$4:$T$1277)*(1+INDEX($Q$4:$Q$1277,MATCH($BC241,$E$4:$E1384,0)))^BE$132</f>
        <v>120705.740428935</v>
      </c>
      <c r="BF241" s="15">
        <f>SUMIF($E$4:$E$1277,$BC241,$T$4:$T$1277)*(1+INDEX($Q$4:$Q$1277,MATCH($BC241,$E$4:$E1384,0)))^BF$132</f>
        <v>146856.989429205</v>
      </c>
      <c r="BG241" s="15">
        <f>SUMIF($E$4:$E$1277,$BC241,$T$4:$T$1277)*(1+INDEX($Q$4:$Q$1277,MATCH($BC241,$E$4:$E1384,0)))^BG$132</f>
        <v>178673.982426768</v>
      </c>
      <c r="BH241" s="15">
        <f>SUMIF($E$4:$E$1277,$BC241,$T$4:$T$1277)*(1+INDEX($Q$4:$Q$1277,MATCH($BC241,$E$4:$E1384,0)))^BH$132</f>
        <v>217384.219302895</v>
      </c>
      <c r="BI241" s="15">
        <f>SUMIF($E$4:$E$1277,$BC241,$T$4:$T$1277)*(1+INDEX($Q$4:$Q$1277,MATCH($BC241,$E$4:$E1384,0)))^BI$132</f>
        <v>264481.141350825</v>
      </c>
      <c r="BJ241" s="62">
        <f t="shared" si="90"/>
        <v>264481.141350825</v>
      </c>
      <c r="BK241" s="63" t="str">
        <f t="shared" si="91"/>
        <v>Y</v>
      </c>
      <c r="BL241" s="15"/>
    </row>
    <row r="242" ht="15" customHeight="1" spans="1:64">
      <c r="A242" s="6" t="s">
        <v>1183</v>
      </c>
      <c r="B242" s="52" t="s">
        <v>389</v>
      </c>
      <c r="C242" s="52" t="s">
        <v>390</v>
      </c>
      <c r="D242" s="52" t="s">
        <v>929</v>
      </c>
      <c r="E242" s="10" t="s">
        <v>200</v>
      </c>
      <c r="F242" s="52" t="s">
        <v>391</v>
      </c>
      <c r="G242" s="52" t="s">
        <v>165</v>
      </c>
      <c r="H242" s="52" t="s">
        <v>237</v>
      </c>
      <c r="I242" s="52" t="s">
        <v>424</v>
      </c>
      <c r="J242" s="52" t="s">
        <v>173</v>
      </c>
      <c r="K242" s="52" t="s">
        <v>931</v>
      </c>
      <c r="L242" s="53" t="s">
        <v>291</v>
      </c>
      <c r="M242" s="13">
        <v>1584</v>
      </c>
      <c r="N242" s="14">
        <f t="shared" si="81"/>
        <v>4.33972602739726</v>
      </c>
      <c r="O242" s="15">
        <v>9400</v>
      </c>
      <c r="P242" s="15">
        <f t="shared" si="92"/>
        <v>14889600</v>
      </c>
      <c r="Q242" s="16">
        <f>IFERROR(VLOOKUP(G242,SCENARIOS!$A$13:$E$18,2,0),0.025)</f>
        <v>0.025</v>
      </c>
      <c r="R242" s="57">
        <f>IFERROR(VLOOKUP(L242,INPUTS!$A$107:$B$120,2,0),0.0082)</f>
        <v>0.0079</v>
      </c>
      <c r="S242" s="52">
        <f t="shared" si="93"/>
        <v>74.26</v>
      </c>
      <c r="T242" s="15">
        <f t="shared" si="94"/>
        <v>117627.84</v>
      </c>
      <c r="U242" s="15">
        <f>T242/INPUTS!$B$7*1000</f>
        <v>147034800</v>
      </c>
      <c r="V242" s="15">
        <f>T242*INPUTS!$B$6</f>
        <v>371703.9744</v>
      </c>
      <c r="W242" s="54" t="s">
        <v>396</v>
      </c>
      <c r="X242" s="54" t="s">
        <v>396</v>
      </c>
      <c r="Y242" s="58">
        <f>IFERROR(VLOOKUP(E242,INPUTS!$A$44:$B$103,2,0),0)</f>
        <v>0.02</v>
      </c>
      <c r="Z242" s="15">
        <f t="shared" si="80"/>
        <v>2352.5568</v>
      </c>
      <c r="AA242" s="20">
        <f>IFERROR(VLOOKUP(E242,INPUTS!$A$44:$C$103,3,0),SCENARIOS!$J$23)</f>
        <v>0.06</v>
      </c>
      <c r="AB242" s="15">
        <f t="shared" si="82"/>
        <v>7985.10625443506</v>
      </c>
      <c r="AC242" s="20">
        <f>IFERROR(VLOOKUP($E242,INPUTS!$A$44:$G$103,4,0),SCENARIOS!$K$23)</f>
        <v>0.15</v>
      </c>
      <c r="AD242" s="15">
        <f t="shared" si="83"/>
        <v>22586.0369926803</v>
      </c>
      <c r="AE242" s="20">
        <f>IFERROR(VLOOKUP($E242,INPUTS!$A$44:$G$103,5,0),SCENARIOS!$L$23)</f>
        <v>0.3</v>
      </c>
      <c r="AF242" s="15">
        <f t="shared" si="84"/>
        <v>51108.0555003399</v>
      </c>
      <c r="AG242" s="20">
        <f>IFERROR(VLOOKUP($E242,INPUTS!$A$44:$G$103,6,0),SCENARIOS!$M$23)</f>
        <v>0.4</v>
      </c>
      <c r="AH242" s="15">
        <f t="shared" si="85"/>
        <v>77098.7649839393</v>
      </c>
      <c r="AI242" s="20">
        <f>IFERROR(VLOOKUP($E242,INPUTS!$A$44:$G$103,7,0),SCENARIOS!$N$23)</f>
        <v>0.5</v>
      </c>
      <c r="AJ242" s="15">
        <f t="shared" si="86"/>
        <v>109037.719883191</v>
      </c>
      <c r="AL242" t="str">
        <f t="shared" si="87"/>
        <v>N</v>
      </c>
      <c r="AM242" s="21">
        <f t="shared" si="88"/>
        <v>218075.439766383</v>
      </c>
      <c r="BB242" s="2"/>
      <c r="BC242" s="2" t="str">
        <v>TPE</v>
      </c>
      <c r="BD242" s="15">
        <f>SUMIF($E$4:$E$1277,$BC242,$T$4:$T$1277)*(1+INDEX($Q$4:$Q$1277,MATCH($BC242,$E$4:$E1385,0)))^BD$132</f>
        <v>2905017.115</v>
      </c>
      <c r="BE242" s="15">
        <f>SUMIF($E$4:$E$1277,$BC242,$T$4:$T$1277)*(1+INDEX($Q$4:$Q$1277,MATCH($BC242,$E$4:$E1385,0)))^BE$132</f>
        <v>3534397.50448643</v>
      </c>
      <c r="BF242" s="15">
        <f>SUMIF($E$4:$E$1277,$BC242,$T$4:$T$1277)*(1+INDEX($Q$4:$Q$1277,MATCH($BC242,$E$4:$E1385,0)))^BF$132</f>
        <v>4300134.98206873</v>
      </c>
      <c r="BG242" s="15">
        <f>SUMIF($E$4:$E$1277,$BC242,$T$4:$T$1277)*(1+INDEX($Q$4:$Q$1277,MATCH($BC242,$E$4:$E1385,0)))^BG$132</f>
        <v>5231771.70664569</v>
      </c>
      <c r="BH242" s="15">
        <f>SUMIF($E$4:$E$1277,$BC242,$T$4:$T$1277)*(1+INDEX($Q$4:$Q$1277,MATCH($BC242,$E$4:$E1385,0)))^BH$132</f>
        <v>6365250.23158468</v>
      </c>
      <c r="BI242" s="15">
        <f>SUMIF($E$4:$E$1277,$BC242,$T$4:$T$1277)*(1+INDEX($Q$4:$Q$1277,MATCH($BC242,$E$4:$E1385,0)))^BI$132</f>
        <v>7744300.16875978</v>
      </c>
      <c r="BJ242" s="62">
        <f t="shared" si="90"/>
        <v>7744300.16875978</v>
      </c>
      <c r="BK242" s="63" t="str">
        <f t="shared" si="91"/>
        <v>Y</v>
      </c>
      <c r="BL242" s="15"/>
    </row>
    <row r="243" ht="15" customHeight="1" spans="1:64">
      <c r="A243" s="24" t="s">
        <v>1184</v>
      </c>
      <c r="B243" s="52" t="s">
        <v>389</v>
      </c>
      <c r="C243" s="52" t="s">
        <v>390</v>
      </c>
      <c r="D243" s="52" t="s">
        <v>929</v>
      </c>
      <c r="E243" s="10" t="s">
        <v>200</v>
      </c>
      <c r="F243" s="52" t="s">
        <v>391</v>
      </c>
      <c r="G243" s="52" t="s">
        <v>165</v>
      </c>
      <c r="H243" s="52" t="s">
        <v>505</v>
      </c>
      <c r="I243" s="52" t="s">
        <v>504</v>
      </c>
      <c r="J243" s="52" t="s">
        <v>173</v>
      </c>
      <c r="K243" s="52" t="s">
        <v>931</v>
      </c>
      <c r="L243" s="53" t="s">
        <v>291</v>
      </c>
      <c r="M243" s="13">
        <v>2377</v>
      </c>
      <c r="N243" s="14">
        <f t="shared" si="81"/>
        <v>6.51232876712329</v>
      </c>
      <c r="O243" s="15">
        <v>8900</v>
      </c>
      <c r="P243" s="15">
        <f t="shared" si="92"/>
        <v>21155300</v>
      </c>
      <c r="Q243" s="16">
        <f>IFERROR(VLOOKUP(G243,SCENARIOS!$A$13:$E$18,2,0),0.025)</f>
        <v>0.025</v>
      </c>
      <c r="R243" s="57">
        <f>IFERROR(VLOOKUP(L243,INPUTS!$A$107:$B$120,2,0),0.0082)</f>
        <v>0.0079</v>
      </c>
      <c r="S243" s="52">
        <f t="shared" si="93"/>
        <v>70.31</v>
      </c>
      <c r="T243" s="15">
        <f t="shared" si="94"/>
        <v>167126.87</v>
      </c>
      <c r="U243" s="15">
        <f>T243/INPUTS!$B$7*1000</f>
        <v>208908587.5</v>
      </c>
      <c r="V243" s="15">
        <f>T243*INPUTS!$B$6</f>
        <v>528120.9092</v>
      </c>
      <c r="W243" s="54" t="s">
        <v>396</v>
      </c>
      <c r="X243" s="54" t="s">
        <v>396</v>
      </c>
      <c r="Y243" s="58">
        <f>IFERROR(VLOOKUP(E243,INPUTS!$A$44:$B$103,2,0),0)</f>
        <v>0.02</v>
      </c>
      <c r="Z243" s="15">
        <f t="shared" si="80"/>
        <v>3342.5374</v>
      </c>
      <c r="AA243" s="20">
        <f>IFERROR(VLOOKUP(E243,INPUTS!$A$44:$C$103,3,0),SCENARIOS!$J$23)</f>
        <v>0.06</v>
      </c>
      <c r="AB243" s="15">
        <f t="shared" si="82"/>
        <v>11345.3227987622</v>
      </c>
      <c r="AC243" s="20">
        <f>IFERROR(VLOOKUP($E243,INPUTS!$A$44:$G$103,4,0),SCENARIOS!$K$23)</f>
        <v>0.15</v>
      </c>
      <c r="AD243" s="15">
        <f t="shared" si="83"/>
        <v>32090.4784810371</v>
      </c>
      <c r="AE243" s="20">
        <f>IFERROR(VLOOKUP($E243,INPUTS!$A$44:$G$103,5,0),SCENARIOS!$L$23)</f>
        <v>0.3</v>
      </c>
      <c r="AF243" s="15">
        <f t="shared" si="84"/>
        <v>72614.8618180704</v>
      </c>
      <c r="AG243" s="20">
        <f>IFERROR(VLOOKUP($E243,INPUTS!$A$44:$G$103,6,0),SCENARIOS!$M$23)</f>
        <v>0.4</v>
      </c>
      <c r="AH243" s="15">
        <f t="shared" si="85"/>
        <v>109542.73471851</v>
      </c>
      <c r="AI243" s="20">
        <f>IFERROR(VLOOKUP($E243,INPUTS!$A$44:$G$103,7,0),SCENARIOS!$N$23)</f>
        <v>0.5</v>
      </c>
      <c r="AJ243" s="15">
        <f t="shared" si="86"/>
        <v>154921.937153777</v>
      </c>
      <c r="AL243" t="str">
        <f t="shared" si="87"/>
        <v>Y</v>
      </c>
      <c r="AM243" s="21">
        <f t="shared" si="88"/>
        <v>309843.874307554</v>
      </c>
      <c r="BB243" s="2"/>
      <c r="BC243" s="2" t="str">
        <v>VCP</v>
      </c>
      <c r="BD243" s="15">
        <f>SUMIF($E$4:$E$1277,$BC243,$T$4:$T$1277)*(1+INDEX($Q$4:$Q$1277,MATCH($BC243,$E$4:$E1386,0)))^BD$132</f>
        <v>613909.614</v>
      </c>
      <c r="BE243" s="15">
        <f>SUMIF($E$4:$E$1277,$BC243,$T$4:$T$1277)*(1+INDEX($Q$4:$Q$1277,MATCH($BC243,$E$4:$E1386,0)))^BE$132</f>
        <v>729132.041452759</v>
      </c>
      <c r="BF243" s="15">
        <f>SUMIF($E$4:$E$1277,$BC243,$T$4:$T$1277)*(1+INDEX($Q$4:$Q$1277,MATCH($BC243,$E$4:$E1386,0)))^BF$132</f>
        <v>865980.140641791</v>
      </c>
      <c r="BG243" s="15">
        <f>SUMIF($E$4:$E$1277,$BC243,$T$4:$T$1277)*(1+INDEX($Q$4:$Q$1277,MATCH($BC243,$E$4:$E1386,0)))^BG$132</f>
        <v>1028512.75400241</v>
      </c>
      <c r="BH243" s="15">
        <f>SUMIF($E$4:$E$1277,$BC243,$T$4:$T$1277)*(1+INDEX($Q$4:$Q$1277,MATCH($BC243,$E$4:$E1386,0)))^BH$132</f>
        <v>1221550.51311181</v>
      </c>
      <c r="BI243" s="15">
        <f>SUMIF($E$4:$E$1277,$BC243,$T$4:$T$1277)*(1+INDEX($Q$4:$Q$1277,MATCH($BC243,$E$4:$E1386,0)))^BI$132</f>
        <v>1450818.81607881</v>
      </c>
      <c r="BJ243" s="62">
        <f t="shared" si="90"/>
        <v>1450818.81607881</v>
      </c>
      <c r="BK243" s="63" t="str">
        <f t="shared" si="91"/>
        <v>Y</v>
      </c>
      <c r="BL243" s="15"/>
    </row>
    <row r="244" ht="15" customHeight="1" spans="1:64">
      <c r="A244" s="6" t="s">
        <v>1185</v>
      </c>
      <c r="B244" s="52" t="s">
        <v>389</v>
      </c>
      <c r="C244" s="52" t="s">
        <v>390</v>
      </c>
      <c r="D244" s="52" t="s">
        <v>929</v>
      </c>
      <c r="E244" s="10" t="s">
        <v>200</v>
      </c>
      <c r="F244" s="52" t="s">
        <v>391</v>
      </c>
      <c r="G244" s="52" t="s">
        <v>165</v>
      </c>
      <c r="H244" s="52" t="s">
        <v>264</v>
      </c>
      <c r="I244" s="52" t="s">
        <v>436</v>
      </c>
      <c r="J244" s="52" t="s">
        <v>173</v>
      </c>
      <c r="K244" s="52" t="s">
        <v>931</v>
      </c>
      <c r="L244" s="53" t="s">
        <v>293</v>
      </c>
      <c r="M244" s="13">
        <v>1584</v>
      </c>
      <c r="N244" s="14">
        <f t="shared" si="81"/>
        <v>4.33972602739726</v>
      </c>
      <c r="O244" s="15">
        <v>16500</v>
      </c>
      <c r="P244" s="15">
        <f t="shared" si="92"/>
        <v>26136000</v>
      </c>
      <c r="Q244" s="16">
        <f>IFERROR(VLOOKUP(G244,SCENARIOS!$A$13:$E$18,2,0),0.025)</f>
        <v>0.025</v>
      </c>
      <c r="R244" s="52">
        <f>IFERROR(VLOOKUP(L244,INPUTS!$A$107:$B$120,2,0),0.0082)</f>
        <v>0.0079</v>
      </c>
      <c r="S244" s="52">
        <f t="shared" si="93"/>
        <v>130.35</v>
      </c>
      <c r="T244" s="15">
        <f t="shared" si="94"/>
        <v>206474.4</v>
      </c>
      <c r="U244" s="15">
        <f>T244/INPUTS!$B$7*1000</f>
        <v>258093000</v>
      </c>
      <c r="V244" s="15">
        <f>T244*INPUTS!$B$6</f>
        <v>652459.104</v>
      </c>
      <c r="W244" s="54" t="s">
        <v>396</v>
      </c>
      <c r="X244" s="54" t="s">
        <v>396</v>
      </c>
      <c r="Y244" s="58">
        <f>IFERROR(VLOOKUP(E244,INPUTS!$A$44:$B$103,2,0),0)</f>
        <v>0.02</v>
      </c>
      <c r="Z244" s="15">
        <f t="shared" si="80"/>
        <v>4129.488</v>
      </c>
      <c r="AA244" s="20">
        <f>IFERROR(VLOOKUP(E244,INPUTS!$A$44:$C$103,3,0),SCENARIOS!$J$23)</f>
        <v>0.06</v>
      </c>
      <c r="AB244" s="15">
        <f t="shared" si="82"/>
        <v>14016.4099146998</v>
      </c>
      <c r="AC244" s="20">
        <f>IFERROR(VLOOKUP($E244,INPUTS!$A$44:$G$103,4,0),SCENARIOS!$K$23)</f>
        <v>0.15</v>
      </c>
      <c r="AD244" s="15">
        <f t="shared" si="83"/>
        <v>39645.7032318324</v>
      </c>
      <c r="AE244" s="20">
        <f>IFERROR(VLOOKUP($E244,INPUTS!$A$44:$G$103,5,0),SCENARIOS!$L$23)</f>
        <v>0.3</v>
      </c>
      <c r="AF244" s="15">
        <f t="shared" si="84"/>
        <v>89710.9484846392</v>
      </c>
      <c r="AG244" s="20">
        <f>IFERROR(VLOOKUP($E244,INPUTS!$A$44:$G$103,6,0),SCENARIOS!$M$23)</f>
        <v>0.4</v>
      </c>
      <c r="AH244" s="15">
        <f t="shared" si="85"/>
        <v>135332.938535638</v>
      </c>
      <c r="AI244" s="20">
        <f>IFERROR(VLOOKUP($E244,INPUTS!$A$44:$G$103,7,0),SCENARIOS!$N$23)</f>
        <v>0.5</v>
      </c>
      <c r="AJ244" s="15">
        <f t="shared" si="86"/>
        <v>191395.997667304</v>
      </c>
      <c r="AL244" t="str">
        <f t="shared" si="87"/>
        <v>N</v>
      </c>
      <c r="AM244" s="21">
        <f t="shared" si="88"/>
        <v>382791.995334608</v>
      </c>
      <c r="BB244" s="2"/>
      <c r="BC244" s="2" t="str">
        <v>VIE</v>
      </c>
      <c r="BD244" s="15">
        <f>SUMIF($E$4:$E$1277,$BC244,$T$4:$T$1277)*(1+INDEX($Q$4:$Q$1277,MATCH($BC244,$E$4:$E1387,0)))^BD$132</f>
        <v>845786.42</v>
      </c>
      <c r="BE244" s="15">
        <f>SUMIF($E$4:$E$1277,$BC244,$T$4:$T$1277)*(1+INDEX($Q$4:$Q$1277,MATCH($BC244,$E$4:$E1387,0)))^BE$132</f>
        <v>956929.701939359</v>
      </c>
      <c r="BF244" s="15">
        <f>SUMIF($E$4:$E$1277,$BC244,$T$4:$T$1277)*(1+INDEX($Q$4:$Q$1277,MATCH($BC244,$E$4:$E1387,0)))^BF$132</f>
        <v>1082678.12393317</v>
      </c>
      <c r="BG244" s="15">
        <f>SUMIF($E$4:$E$1277,$BC244,$T$4:$T$1277)*(1+INDEX($Q$4:$Q$1277,MATCH($BC244,$E$4:$E1387,0)))^BG$132</f>
        <v>1224950.921335</v>
      </c>
      <c r="BH244" s="15">
        <f>SUMIF($E$4:$E$1277,$BC244,$T$4:$T$1277)*(1+INDEX($Q$4:$Q$1277,MATCH($BC244,$E$4:$E1387,0)))^BH$132</f>
        <v>1385919.53278636</v>
      </c>
      <c r="BI244" s="15">
        <f>SUMIF($E$4:$E$1277,$BC244,$T$4:$T$1277)*(1+INDEX($Q$4:$Q$1277,MATCH($BC244,$E$4:$E1387,0)))^BI$132</f>
        <v>1568040.74180002</v>
      </c>
      <c r="BJ244" s="62">
        <f t="shared" si="90"/>
        <v>1568040.74180002</v>
      </c>
      <c r="BK244" s="63" t="str">
        <f t="shared" si="91"/>
        <v>Y</v>
      </c>
      <c r="BL244" s="15"/>
    </row>
    <row r="245" ht="15" customHeight="1" spans="1:64">
      <c r="A245" s="24" t="s">
        <v>1186</v>
      </c>
      <c r="B245" s="52" t="s">
        <v>389</v>
      </c>
      <c r="C245" s="52" t="s">
        <v>390</v>
      </c>
      <c r="D245" s="52" t="s">
        <v>929</v>
      </c>
      <c r="E245" s="10" t="s">
        <v>200</v>
      </c>
      <c r="F245" s="52" t="s">
        <v>391</v>
      </c>
      <c r="G245" s="52" t="s">
        <v>165</v>
      </c>
      <c r="H245" s="52" t="s">
        <v>267</v>
      </c>
      <c r="I245" s="52" t="s">
        <v>436</v>
      </c>
      <c r="J245" s="52" t="s">
        <v>173</v>
      </c>
      <c r="K245" s="52" t="s">
        <v>931</v>
      </c>
      <c r="L245" s="53" t="s">
        <v>293</v>
      </c>
      <c r="M245" s="13">
        <v>1584</v>
      </c>
      <c r="N245" s="14">
        <f t="shared" si="81"/>
        <v>4.33972602739726</v>
      </c>
      <c r="O245" s="15">
        <v>16700</v>
      </c>
      <c r="P245" s="15">
        <f t="shared" si="92"/>
        <v>26452800</v>
      </c>
      <c r="Q245" s="16">
        <f>IFERROR(VLOOKUP(G245,SCENARIOS!$A$13:$E$18,2,0),0.025)</f>
        <v>0.025</v>
      </c>
      <c r="R245" s="52">
        <f>IFERROR(VLOOKUP(L245,INPUTS!$A$107:$B$120,2,0),0.0082)</f>
        <v>0.0079</v>
      </c>
      <c r="S245" s="52">
        <f t="shared" si="93"/>
        <v>131.93</v>
      </c>
      <c r="T245" s="15">
        <f t="shared" si="94"/>
        <v>208977.12</v>
      </c>
      <c r="U245" s="15">
        <f>T245/INPUTS!$B$7*1000</f>
        <v>261221400</v>
      </c>
      <c r="V245" s="15">
        <f>T245*INPUTS!$B$6</f>
        <v>660367.6992</v>
      </c>
      <c r="W245" s="54" t="s">
        <v>396</v>
      </c>
      <c r="X245" s="54" t="s">
        <v>396</v>
      </c>
      <c r="Y245" s="58">
        <f>IFERROR(VLOOKUP(E245,INPUTS!$A$44:$B$103,2,0),0)</f>
        <v>0.02</v>
      </c>
      <c r="Z245" s="15">
        <f t="shared" si="80"/>
        <v>4179.5424</v>
      </c>
      <c r="AA245" s="20">
        <f>IFERROR(VLOOKUP(E245,INPUTS!$A$44:$C$103,3,0),SCENARIOS!$J$23)</f>
        <v>0.06</v>
      </c>
      <c r="AB245" s="15">
        <f t="shared" si="82"/>
        <v>14186.3057924538</v>
      </c>
      <c r="AC245" s="20">
        <f>IFERROR(VLOOKUP($E245,INPUTS!$A$44:$G$103,4,0),SCENARIOS!$K$23)</f>
        <v>0.15</v>
      </c>
      <c r="AD245" s="15">
        <f t="shared" si="83"/>
        <v>40126.2572104001</v>
      </c>
      <c r="AE245" s="20">
        <f>IFERROR(VLOOKUP($E245,INPUTS!$A$44:$G$103,5,0),SCENARIOS!$L$23)</f>
        <v>0.3</v>
      </c>
      <c r="AF245" s="15">
        <f t="shared" si="84"/>
        <v>90798.3539208167</v>
      </c>
      <c r="AG245" s="20">
        <f>IFERROR(VLOOKUP($E245,INPUTS!$A$44:$G$103,6,0),SCENARIOS!$M$23)</f>
        <v>0.4</v>
      </c>
      <c r="AH245" s="15">
        <f t="shared" si="85"/>
        <v>136973.337790616</v>
      </c>
      <c r="AI245" s="20">
        <f>IFERROR(VLOOKUP($E245,INPUTS!$A$44:$G$103,7,0),SCENARIOS!$N$23)</f>
        <v>0.5</v>
      </c>
      <c r="AJ245" s="15">
        <f t="shared" si="86"/>
        <v>193715.94915418</v>
      </c>
      <c r="AL245" t="str">
        <f t="shared" si="87"/>
        <v>N</v>
      </c>
      <c r="AM245" s="21">
        <f t="shared" si="88"/>
        <v>387431.89830836</v>
      </c>
      <c r="BB245" s="2"/>
      <c r="BC245" s="2" t="str">
        <v>VKO</v>
      </c>
      <c r="BD245" s="15">
        <f>SUMIF($E$4:$E$1277,$BC245,$T$4:$T$1277)*(1+INDEX($Q$4:$Q$1277,MATCH($BC245,$E$4:$E1388,0)))^BD$132</f>
        <v>230490</v>
      </c>
      <c r="BE245" s="15">
        <f>SUMIF($E$4:$E$1277,$BC245,$T$4:$T$1277)*(1+INDEX($Q$4:$Q$1277,MATCH($BC245,$E$4:$E1388,0)))^BE$132</f>
        <v>260778.27898916</v>
      </c>
      <c r="BF245" s="15">
        <f>SUMIF($E$4:$E$1277,$BC245,$T$4:$T$1277)*(1+INDEX($Q$4:$Q$1277,MATCH($BC245,$E$4:$E1388,0)))^BF$132</f>
        <v>295046.686591818</v>
      </c>
      <c r="BG245" s="15">
        <f>SUMIF($E$4:$E$1277,$BC245,$T$4:$T$1277)*(1+INDEX($Q$4:$Q$1277,MATCH($BC245,$E$4:$E1388,0)))^BG$132</f>
        <v>333818.244396149</v>
      </c>
      <c r="BH245" s="15">
        <f>SUMIF($E$4:$E$1277,$BC245,$T$4:$T$1277)*(1+INDEX($Q$4:$Q$1277,MATCH($BC245,$E$4:$E1388,0)))^BH$132</f>
        <v>377684.703322533</v>
      </c>
      <c r="BI245" s="15">
        <f>SUMIF($E$4:$E$1277,$BC245,$T$4:$T$1277)*(1+INDEX($Q$4:$Q$1277,MATCH($BC245,$E$4:$E1388,0)))^BI$132</f>
        <v>427315.575222273</v>
      </c>
      <c r="BJ245" s="62">
        <f t="shared" si="90"/>
        <v>427315.575222273</v>
      </c>
      <c r="BK245" s="63" t="str">
        <f t="shared" si="91"/>
        <v>Y</v>
      </c>
      <c r="BL245" s="15"/>
    </row>
    <row r="246" ht="15" customHeight="1" spans="1:64">
      <c r="A246" s="6" t="s">
        <v>1187</v>
      </c>
      <c r="B246" s="52" t="s">
        <v>389</v>
      </c>
      <c r="C246" s="52" t="s">
        <v>390</v>
      </c>
      <c r="D246" s="52" t="s">
        <v>929</v>
      </c>
      <c r="E246" s="10" t="s">
        <v>200</v>
      </c>
      <c r="F246" s="52" t="s">
        <v>391</v>
      </c>
      <c r="G246" s="52" t="s">
        <v>165</v>
      </c>
      <c r="H246" s="52" t="s">
        <v>545</v>
      </c>
      <c r="I246" s="52" t="s">
        <v>544</v>
      </c>
      <c r="J246" s="52" t="s">
        <v>173</v>
      </c>
      <c r="K246" s="52" t="s">
        <v>931</v>
      </c>
      <c r="L246" s="53" t="s">
        <v>291</v>
      </c>
      <c r="M246" s="13">
        <v>2377</v>
      </c>
      <c r="N246" s="14">
        <f t="shared" si="81"/>
        <v>6.51232876712329</v>
      </c>
      <c r="O246" s="15">
        <v>9100</v>
      </c>
      <c r="P246" s="15">
        <f t="shared" si="92"/>
        <v>21630700</v>
      </c>
      <c r="Q246" s="16">
        <f>IFERROR(VLOOKUP(G246,SCENARIOS!$A$13:$E$18,2,0),0.025)</f>
        <v>0.025</v>
      </c>
      <c r="R246" s="52">
        <f>IFERROR(VLOOKUP(L246,INPUTS!$A$107:$B$120,2,0),0.0082)</f>
        <v>0.0079</v>
      </c>
      <c r="S246" s="52">
        <f t="shared" si="93"/>
        <v>71.89</v>
      </c>
      <c r="T246" s="15">
        <f t="shared" si="94"/>
        <v>170882.53</v>
      </c>
      <c r="U246" s="15">
        <f>T246/INPUTS!$B$7*1000</f>
        <v>213603162.5</v>
      </c>
      <c r="V246" s="15">
        <f>T246*INPUTS!$B$6</f>
        <v>539988.7948</v>
      </c>
      <c r="W246" s="54" t="s">
        <v>396</v>
      </c>
      <c r="X246" s="54" t="s">
        <v>396</v>
      </c>
      <c r="Y246" s="67">
        <f>IFERROR(VLOOKUP(E246,INPUTS!$A$44:$B$103,2,0),0)</f>
        <v>0.02</v>
      </c>
      <c r="Z246" s="15">
        <f t="shared" ref="Z246:Z309" si="95">T246*Y246</f>
        <v>3417.6506</v>
      </c>
      <c r="AA246" s="20">
        <f>IFERROR(VLOOKUP(E246,INPUTS!$A$44:$C$103,3,0),SCENARIOS!$J$23)</f>
        <v>0.06</v>
      </c>
      <c r="AB246" s="15">
        <f t="shared" si="82"/>
        <v>11600.2738728917</v>
      </c>
      <c r="AC246" s="20">
        <f>IFERROR(VLOOKUP($E246,INPUTS!$A$44:$G$103,4,0),SCENARIOS!$K$23)</f>
        <v>0.15</v>
      </c>
      <c r="AD246" s="15">
        <f t="shared" si="83"/>
        <v>32811.6128289255</v>
      </c>
      <c r="AE246" s="20">
        <f>IFERROR(VLOOKUP($E246,INPUTS!$A$44:$G$103,5,0),SCENARIOS!$L$23)</f>
        <v>0.3</v>
      </c>
      <c r="AF246" s="15">
        <f t="shared" si="84"/>
        <v>74246.6564656675</v>
      </c>
      <c r="AG246" s="20">
        <f>IFERROR(VLOOKUP($E246,INPUTS!$A$44:$G$103,6,0),SCENARIOS!$M$23)</f>
        <v>0.4</v>
      </c>
      <c r="AH246" s="15">
        <f t="shared" si="85"/>
        <v>112004.369206567</v>
      </c>
      <c r="AI246" s="20">
        <f>IFERROR(VLOOKUP($E246,INPUTS!$A$44:$G$103,7,0),SCENARIOS!$N$23)</f>
        <v>0.5</v>
      </c>
      <c r="AJ246" s="15">
        <f t="shared" si="86"/>
        <v>158403.328999929</v>
      </c>
      <c r="AL246" t="str">
        <f t="shared" si="87"/>
        <v>Y</v>
      </c>
      <c r="AM246" s="21">
        <f t="shared" si="88"/>
        <v>316806.657999858</v>
      </c>
      <c r="BB246" s="2"/>
      <c r="BC246" s="2" t="str">
        <v>WAW</v>
      </c>
      <c r="BD246" s="15">
        <f>SUMIF($E$4:$E$1277,$BC246,$T$4:$T$1277)*(1+INDEX($Q$4:$Q$1277,MATCH($BC246,$E$4:$E1389,0)))^BD$132</f>
        <v>803289.84</v>
      </c>
      <c r="BE246" s="15">
        <f>SUMIF($E$4:$E$1277,$BC246,$T$4:$T$1277)*(1+INDEX($Q$4:$Q$1277,MATCH($BC246,$E$4:$E1389,0)))^BE$132</f>
        <v>908848.722307596</v>
      </c>
      <c r="BF246" s="15">
        <f>SUMIF($E$4:$E$1277,$BC246,$T$4:$T$1277)*(1+INDEX($Q$4:$Q$1277,MATCH($BC246,$E$4:$E1389,0)))^BF$132</f>
        <v>1028278.90869396</v>
      </c>
      <c r="BG246" s="15">
        <f>SUMIF($E$4:$E$1277,$BC246,$T$4:$T$1277)*(1+INDEX($Q$4:$Q$1277,MATCH($BC246,$E$4:$E1389,0)))^BG$132</f>
        <v>1163403.20243856</v>
      </c>
      <c r="BH246" s="15">
        <f>SUMIF($E$4:$E$1277,$BC246,$T$4:$T$1277)*(1+INDEX($Q$4:$Q$1277,MATCH($BC246,$E$4:$E1389,0)))^BH$132</f>
        <v>1316283.93814224</v>
      </c>
      <c r="BI246" s="15">
        <f>SUMIF($E$4:$E$1277,$BC246,$T$4:$T$1277)*(1+INDEX($Q$4:$Q$1277,MATCH($BC246,$E$4:$E1389,0)))^BI$132</f>
        <v>1489254.45811015</v>
      </c>
      <c r="BJ246" s="62">
        <f t="shared" si="90"/>
        <v>1489254.45811015</v>
      </c>
      <c r="BK246" s="63" t="str">
        <f t="shared" si="91"/>
        <v>Y</v>
      </c>
      <c r="BL246" s="15"/>
    </row>
    <row r="247" ht="15" customHeight="1" spans="1:64">
      <c r="A247" s="24" t="s">
        <v>1188</v>
      </c>
      <c r="B247" s="52" t="s">
        <v>389</v>
      </c>
      <c r="C247" s="52" t="s">
        <v>390</v>
      </c>
      <c r="D247" s="52" t="s">
        <v>929</v>
      </c>
      <c r="E247" s="10" t="s">
        <v>200</v>
      </c>
      <c r="F247" s="52" t="s">
        <v>391</v>
      </c>
      <c r="G247" s="52" t="s">
        <v>165</v>
      </c>
      <c r="H247" s="52" t="s">
        <v>529</v>
      </c>
      <c r="I247" s="52" t="s">
        <v>528</v>
      </c>
      <c r="J247" s="52" t="s">
        <v>173</v>
      </c>
      <c r="K247" s="52" t="s">
        <v>931</v>
      </c>
      <c r="L247" s="53" t="s">
        <v>293</v>
      </c>
      <c r="M247" s="13">
        <v>1584</v>
      </c>
      <c r="N247" s="14">
        <f t="shared" si="81"/>
        <v>4.33972602739726</v>
      </c>
      <c r="O247" s="15">
        <v>10600</v>
      </c>
      <c r="P247" s="15">
        <f t="shared" si="92"/>
        <v>16790400</v>
      </c>
      <c r="Q247" s="16">
        <f>IFERROR(VLOOKUP(G247,SCENARIOS!$A$13:$E$18,2,0),0.025)</f>
        <v>0.025</v>
      </c>
      <c r="R247" s="52">
        <f>IFERROR(VLOOKUP(L247,INPUTS!$A$107:$B$120,2,0),0.0082)</f>
        <v>0.0079</v>
      </c>
      <c r="S247" s="52">
        <f t="shared" si="93"/>
        <v>83.74</v>
      </c>
      <c r="T247" s="15">
        <f t="shared" si="94"/>
        <v>132644.16</v>
      </c>
      <c r="U247" s="15">
        <f>T247/INPUTS!$B$7*1000</f>
        <v>165805200</v>
      </c>
      <c r="V247" s="15">
        <f>T247*INPUTS!$B$6</f>
        <v>419155.5456</v>
      </c>
      <c r="W247" s="54" t="s">
        <v>396</v>
      </c>
      <c r="X247" s="54" t="s">
        <v>396</v>
      </c>
      <c r="Y247" s="67">
        <f>IFERROR(VLOOKUP(E247,INPUTS!$A$44:$B$103,2,0),0)</f>
        <v>0.02</v>
      </c>
      <c r="Z247" s="15">
        <f t="shared" si="95"/>
        <v>2652.8832</v>
      </c>
      <c r="AA247" s="20">
        <f>IFERROR(VLOOKUP(E247,INPUTS!$A$44:$C$103,3,0),SCENARIOS!$J$23)</f>
        <v>0.06</v>
      </c>
      <c r="AB247" s="15">
        <f t="shared" si="82"/>
        <v>9004.48152095868</v>
      </c>
      <c r="AC247" s="20">
        <f>IFERROR(VLOOKUP($E247,INPUTS!$A$44:$G$103,4,0),SCENARIOS!$K$23)</f>
        <v>0.15</v>
      </c>
      <c r="AD247" s="15">
        <f t="shared" si="83"/>
        <v>25469.3608640863</v>
      </c>
      <c r="AE247" s="20">
        <f>IFERROR(VLOOKUP($E247,INPUTS!$A$44:$G$103,5,0),SCENARIOS!$L$23)</f>
        <v>0.3</v>
      </c>
      <c r="AF247" s="15">
        <f t="shared" si="84"/>
        <v>57632.4881174046</v>
      </c>
      <c r="AG247" s="20">
        <f>IFERROR(VLOOKUP($E247,INPUTS!$A$44:$G$103,6,0),SCENARIOS!$M$23)</f>
        <v>0.4</v>
      </c>
      <c r="AH247" s="15">
        <f t="shared" si="85"/>
        <v>86941.1605138039</v>
      </c>
      <c r="AI247" s="20">
        <f>IFERROR(VLOOKUP($E247,INPUTS!$A$44:$G$103,7,0),SCENARIOS!$N$23)</f>
        <v>0.5</v>
      </c>
      <c r="AJ247" s="15">
        <f t="shared" si="86"/>
        <v>122957.42880445</v>
      </c>
      <c r="AL247" t="str">
        <f t="shared" si="87"/>
        <v>N</v>
      </c>
      <c r="AM247" s="21">
        <f t="shared" si="88"/>
        <v>245914.857608899</v>
      </c>
      <c r="BB247" s="2"/>
      <c r="BC247" s="2" t="str">
        <v>WRO</v>
      </c>
      <c r="BD247" s="15">
        <f>SUMIF($E$4:$E$1277,$BC247,$T$4:$T$1277)*(1+INDEX($Q$4:$Q$1277,MATCH($BC247,$E$4:$E1390,0)))^BD$132</f>
        <v>365142.96</v>
      </c>
      <c r="BE247" s="15">
        <f>SUMIF($E$4:$E$1277,$BC247,$T$4:$T$1277)*(1+INDEX($Q$4:$Q$1277,MATCH($BC247,$E$4:$E1390,0)))^BE$132</f>
        <v>413125.743823193</v>
      </c>
      <c r="BF247" s="15">
        <f>SUMIF($E$4:$E$1277,$BC247,$T$4:$T$1277)*(1+INDEX($Q$4:$Q$1277,MATCH($BC247,$E$4:$E1390,0)))^BF$132</f>
        <v>467413.859518109</v>
      </c>
      <c r="BG247" s="15">
        <f>SUMIF($E$4:$E$1277,$BC247,$T$4:$T$1277)*(1+INDEX($Q$4:$Q$1277,MATCH($BC247,$E$4:$E1390,0)))^BG$132</f>
        <v>528835.879477693</v>
      </c>
      <c r="BH247" s="15">
        <f>SUMIF($E$4:$E$1277,$BC247,$T$4:$T$1277)*(1+INDEX($Q$4:$Q$1277,MATCH($BC247,$E$4:$E1390,0)))^BH$132</f>
        <v>598329.257312298</v>
      </c>
      <c r="BI247" s="15">
        <f>SUMIF($E$4:$E$1277,$BC247,$T$4:$T$1277)*(1+INDEX($Q$4:$Q$1277,MATCH($BC247,$E$4:$E1390,0)))^BI$132</f>
        <v>676954.635735882</v>
      </c>
      <c r="BJ247" s="62">
        <f t="shared" si="90"/>
        <v>676954.635735882</v>
      </c>
      <c r="BK247" s="63" t="str">
        <f t="shared" si="91"/>
        <v>Y</v>
      </c>
      <c r="BL247" s="15"/>
    </row>
    <row r="248" ht="15" customHeight="1" spans="1:64">
      <c r="A248" s="6" t="s">
        <v>1189</v>
      </c>
      <c r="B248" s="52" t="s">
        <v>389</v>
      </c>
      <c r="C248" s="52" t="s">
        <v>390</v>
      </c>
      <c r="D248" s="52" t="s">
        <v>929</v>
      </c>
      <c r="E248" s="10" t="s">
        <v>200</v>
      </c>
      <c r="F248" s="52" t="s">
        <v>391</v>
      </c>
      <c r="G248" s="52" t="s">
        <v>165</v>
      </c>
      <c r="H248" s="52" t="s">
        <v>673</v>
      </c>
      <c r="I248" s="52" t="s">
        <v>439</v>
      </c>
      <c r="J248" s="52" t="s">
        <v>177</v>
      </c>
      <c r="K248" s="52" t="s">
        <v>931</v>
      </c>
      <c r="L248" s="53" t="s">
        <v>291</v>
      </c>
      <c r="M248" s="13">
        <v>1584</v>
      </c>
      <c r="N248" s="14">
        <f t="shared" si="81"/>
        <v>4.33972602739726</v>
      </c>
      <c r="O248" s="15">
        <v>5000</v>
      </c>
      <c r="P248" s="15">
        <f t="shared" si="92"/>
        <v>7920000</v>
      </c>
      <c r="Q248" s="16">
        <f>IFERROR(VLOOKUP(G248,SCENARIOS!$A$13:$E$18,2,0),0.025)</f>
        <v>0.025</v>
      </c>
      <c r="R248" s="52">
        <f>IFERROR(VLOOKUP(L248,INPUTS!$A$107:$B$120,2,0),0.0082)</f>
        <v>0.0079</v>
      </c>
      <c r="S248" s="52">
        <f t="shared" si="93"/>
        <v>39.5</v>
      </c>
      <c r="T248" s="15">
        <f t="shared" si="94"/>
        <v>62568</v>
      </c>
      <c r="U248" s="15">
        <f>T248/INPUTS!$B$7*1000</f>
        <v>78210000</v>
      </c>
      <c r="V248" s="15">
        <f>T248*INPUTS!$B$6</f>
        <v>197714.88</v>
      </c>
      <c r="W248" s="54" t="s">
        <v>396</v>
      </c>
      <c r="X248" s="54" t="s">
        <v>396</v>
      </c>
      <c r="Y248" s="67">
        <f>IFERROR(VLOOKUP(E248,INPUTS!$A$44:$B$103,2,0),0)</f>
        <v>0.02</v>
      </c>
      <c r="Z248" s="15">
        <f t="shared" si="95"/>
        <v>1251.36</v>
      </c>
      <c r="AA248" s="20">
        <f>IFERROR(VLOOKUP(E248,INPUTS!$A$44:$C$103,3,0),SCENARIOS!$J$23)</f>
        <v>0.06</v>
      </c>
      <c r="AB248" s="15">
        <f t="shared" si="82"/>
        <v>4247.39694384844</v>
      </c>
      <c r="AC248" s="20">
        <f>IFERROR(VLOOKUP($E248,INPUTS!$A$44:$G$103,4,0),SCENARIOS!$K$23)</f>
        <v>0.15</v>
      </c>
      <c r="AD248" s="15">
        <f t="shared" si="83"/>
        <v>12013.8494641917</v>
      </c>
      <c r="AE248" s="20">
        <f>IFERROR(VLOOKUP($E248,INPUTS!$A$44:$G$103,5,0),SCENARIOS!$L$23)</f>
        <v>0.3</v>
      </c>
      <c r="AF248" s="15">
        <f t="shared" si="84"/>
        <v>27185.1359044361</v>
      </c>
      <c r="AG248" s="20">
        <f>IFERROR(VLOOKUP($E248,INPUTS!$A$44:$G$103,6,0),SCENARIOS!$M$23)</f>
        <v>0.4</v>
      </c>
      <c r="AH248" s="15">
        <f t="shared" si="85"/>
        <v>41009.9813744358</v>
      </c>
      <c r="AI248" s="20">
        <f>IFERROR(VLOOKUP($E248,INPUTS!$A$44:$G$103,7,0),SCENARIOS!$N$23)</f>
        <v>0.5</v>
      </c>
      <c r="AJ248" s="15">
        <f t="shared" si="86"/>
        <v>57998.7871719103</v>
      </c>
      <c r="AL248" t="str">
        <f t="shared" si="87"/>
        <v>Y</v>
      </c>
      <c r="AM248" s="21">
        <f t="shared" si="88"/>
        <v>115997.574343821</v>
      </c>
      <c r="BB248" s="2"/>
      <c r="BC248" s="2" t="str">
        <v>WUH</v>
      </c>
      <c r="BD248" s="15">
        <f>SUMIF($E$4:$E$1277,$BC248,$T$4:$T$1277)*(1+INDEX($Q$4:$Q$1277,MATCH($BC248,$E$4:$E1391,0)))^BD$132</f>
        <v>241207.59</v>
      </c>
      <c r="BE248" s="15">
        <f>SUMIF($E$4:$E$1277,$BC248,$T$4:$T$1277)*(1+INDEX($Q$4:$Q$1277,MATCH($BC248,$E$4:$E1391,0)))^BE$132</f>
        <v>293465.914454409</v>
      </c>
      <c r="BF248" s="15">
        <f>SUMIF($E$4:$E$1277,$BC248,$T$4:$T$1277)*(1+INDEX($Q$4:$Q$1277,MATCH($BC248,$E$4:$E1391,0)))^BF$132</f>
        <v>357046.156576427</v>
      </c>
      <c r="BG248" s="15">
        <f>SUMIF($E$4:$E$1277,$BC248,$T$4:$T$1277)*(1+INDEX($Q$4:$Q$1277,MATCH($BC248,$E$4:$E1391,0)))^BG$132</f>
        <v>434401.242689475</v>
      </c>
      <c r="BH248" s="15">
        <f>SUMIF($E$4:$E$1277,$BC248,$T$4:$T$1277)*(1+INDEX($Q$4:$Q$1277,MATCH($BC248,$E$4:$E1391,0)))^BH$132</f>
        <v>528515.532724317</v>
      </c>
      <c r="BI248" s="15">
        <f>SUMIF($E$4:$E$1277,$BC248,$T$4:$T$1277)*(1+INDEX($Q$4:$Q$1277,MATCH($BC248,$E$4:$E1391,0)))^BI$132</f>
        <v>643019.956852522</v>
      </c>
      <c r="BJ248" s="62">
        <f t="shared" si="90"/>
        <v>643019.956852522</v>
      </c>
      <c r="BK248" s="63" t="str">
        <f t="shared" si="91"/>
        <v>Y</v>
      </c>
      <c r="BL248" s="15"/>
    </row>
    <row r="249" ht="15" customHeight="1" spans="1:64">
      <c r="A249" s="24" t="s">
        <v>1190</v>
      </c>
      <c r="B249" s="52" t="s">
        <v>389</v>
      </c>
      <c r="C249" s="52" t="s">
        <v>390</v>
      </c>
      <c r="D249" s="52" t="s">
        <v>929</v>
      </c>
      <c r="E249" s="10" t="s">
        <v>200</v>
      </c>
      <c r="F249" s="52" t="s">
        <v>391</v>
      </c>
      <c r="G249" s="52" t="s">
        <v>165</v>
      </c>
      <c r="H249" s="52" t="s">
        <v>448</v>
      </c>
      <c r="I249" s="52" t="s">
        <v>447</v>
      </c>
      <c r="J249" s="52" t="s">
        <v>177</v>
      </c>
      <c r="K249" s="52" t="s">
        <v>931</v>
      </c>
      <c r="L249" s="53" t="s">
        <v>291</v>
      </c>
      <c r="M249" s="13">
        <v>2377</v>
      </c>
      <c r="N249" s="14">
        <f t="shared" si="81"/>
        <v>6.51232876712329</v>
      </c>
      <c r="O249" s="15">
        <v>4900</v>
      </c>
      <c r="P249" s="15">
        <f t="shared" si="92"/>
        <v>11647300</v>
      </c>
      <c r="Q249" s="16">
        <f>IFERROR(VLOOKUP(G249,SCENARIOS!$A$13:$E$18,2,0),0.025)</f>
        <v>0.025</v>
      </c>
      <c r="R249" s="52">
        <f>IFERROR(VLOOKUP(L249,INPUTS!$A$107:$B$120,2,0),0.0082)</f>
        <v>0.0079</v>
      </c>
      <c r="S249" s="52">
        <f t="shared" si="93"/>
        <v>38.71</v>
      </c>
      <c r="T249" s="15">
        <f t="shared" si="94"/>
        <v>92013.67</v>
      </c>
      <c r="U249" s="15">
        <f>T249/INPUTS!$B$7*1000</f>
        <v>115017087.5</v>
      </c>
      <c r="V249" s="15">
        <f>T249*INPUTS!$B$6</f>
        <v>290763.1972</v>
      </c>
      <c r="W249" s="54" t="s">
        <v>396</v>
      </c>
      <c r="X249" s="54" t="s">
        <v>396</v>
      </c>
      <c r="Y249" s="67">
        <f>IFERROR(VLOOKUP(E249,INPUTS!$A$44:$B$103,2,0),0)</f>
        <v>0.02</v>
      </c>
      <c r="Z249" s="15">
        <f t="shared" si="95"/>
        <v>1840.2734</v>
      </c>
      <c r="AA249" s="20">
        <f>IFERROR(VLOOKUP(E249,INPUTS!$A$44:$C$103,3,0),SCENARIOS!$J$23)</f>
        <v>0.06</v>
      </c>
      <c r="AB249" s="15">
        <f t="shared" si="82"/>
        <v>6246.30131617246</v>
      </c>
      <c r="AC249" s="20">
        <f>IFERROR(VLOOKUP($E249,INPUTS!$A$44:$G$103,4,0),SCENARIOS!$K$23)</f>
        <v>0.15</v>
      </c>
      <c r="AD249" s="15">
        <f t="shared" si="83"/>
        <v>17667.7915232676</v>
      </c>
      <c r="AE249" s="20">
        <f>IFERROR(VLOOKUP($E249,INPUTS!$A$44:$G$103,5,0),SCENARIOS!$L$23)</f>
        <v>0.3</v>
      </c>
      <c r="AF249" s="15">
        <f t="shared" si="84"/>
        <v>39978.9688661287</v>
      </c>
      <c r="AG249" s="20">
        <f>IFERROR(VLOOKUP($E249,INPUTS!$A$44:$G$103,6,0),SCENARIOS!$M$23)</f>
        <v>0.4</v>
      </c>
      <c r="AH249" s="15">
        <f t="shared" si="85"/>
        <v>60310.0449573821</v>
      </c>
      <c r="AI249" s="20">
        <f>IFERROR(VLOOKUP($E249,INPUTS!$A$44:$G$103,7,0),SCENARIOS!$N$23)</f>
        <v>0.5</v>
      </c>
      <c r="AJ249" s="15">
        <f t="shared" si="86"/>
        <v>85294.1002307311</v>
      </c>
      <c r="AL249" t="str">
        <f t="shared" si="87"/>
        <v>Y</v>
      </c>
      <c r="AM249" s="21">
        <f t="shared" si="88"/>
        <v>170588.200461462</v>
      </c>
      <c r="BB249" s="2"/>
      <c r="BC249" s="2" t="str">
        <v>YIP</v>
      </c>
      <c r="BD249" s="15">
        <f>SUMIF($E$4:$E$1277,$BC249,$T$4:$T$1277)*(1+INDEX($Q$4:$Q$1277,MATCH($BC249,$E$4:$E1392,0)))^BD$132</f>
        <v>271292.16</v>
      </c>
      <c r="BE249" s="15">
        <f>SUMIF($E$4:$E$1277,$BC249,$T$4:$T$1277)*(1+INDEX($Q$4:$Q$1277,MATCH($BC249,$E$4:$E1392,0)))^BE$132</f>
        <v>299528.465914663</v>
      </c>
      <c r="BF249" s="15">
        <f>SUMIF($E$4:$E$1277,$BC249,$T$4:$T$1277)*(1+INDEX($Q$4:$Q$1277,MATCH($BC249,$E$4:$E1392,0)))^BF$132</f>
        <v>330703.629228325</v>
      </c>
      <c r="BG249" s="15">
        <f>SUMIF($E$4:$E$1277,$BC249,$T$4:$T$1277)*(1+INDEX($Q$4:$Q$1277,MATCH($BC249,$E$4:$E1392,0)))^BG$132</f>
        <v>365123.528579564</v>
      </c>
      <c r="BH249" s="15">
        <f>SUMIF($E$4:$E$1277,$BC249,$T$4:$T$1277)*(1+INDEX($Q$4:$Q$1277,MATCH($BC249,$E$4:$E1392,0)))^BH$132</f>
        <v>403125.878701343</v>
      </c>
      <c r="BI249" s="15">
        <f>SUMIF($E$4:$E$1277,$BC249,$T$4:$T$1277)*(1+INDEX($Q$4:$Q$1277,MATCH($BC249,$E$4:$E1392,0)))^BI$132</f>
        <v>445083.543947284</v>
      </c>
      <c r="BJ249" s="62">
        <f t="shared" si="90"/>
        <v>445083.543947284</v>
      </c>
      <c r="BK249" s="63" t="str">
        <f t="shared" si="91"/>
        <v>Y</v>
      </c>
      <c r="BL249" s="15"/>
    </row>
    <row r="250" ht="15" customHeight="1" spans="1:64">
      <c r="A250" s="6" t="s">
        <v>1191</v>
      </c>
      <c r="B250" s="52" t="s">
        <v>389</v>
      </c>
      <c r="C250" s="52" t="s">
        <v>390</v>
      </c>
      <c r="D250" s="52" t="s">
        <v>929</v>
      </c>
      <c r="E250" s="10" t="s">
        <v>200</v>
      </c>
      <c r="F250" s="52" t="s">
        <v>391</v>
      </c>
      <c r="G250" s="52" t="s">
        <v>165</v>
      </c>
      <c r="H250" s="52" t="s">
        <v>444</v>
      </c>
      <c r="I250" s="52" t="s">
        <v>443</v>
      </c>
      <c r="J250" s="52" t="s">
        <v>177</v>
      </c>
      <c r="K250" s="52" t="s">
        <v>931</v>
      </c>
      <c r="L250" s="53" t="s">
        <v>291</v>
      </c>
      <c r="M250" s="13">
        <v>2377</v>
      </c>
      <c r="N250" s="14">
        <f t="shared" si="81"/>
        <v>6.51232876712329</v>
      </c>
      <c r="O250" s="15">
        <v>4800</v>
      </c>
      <c r="P250" s="15">
        <f t="shared" si="92"/>
        <v>11409600</v>
      </c>
      <c r="Q250" s="16">
        <f>IFERROR(VLOOKUP(G250,SCENARIOS!$A$13:$E$18,2,0),0.025)</f>
        <v>0.025</v>
      </c>
      <c r="R250" s="52">
        <f>IFERROR(VLOOKUP(L250,INPUTS!$A$107:$B$120,2,0),0.0082)</f>
        <v>0.0079</v>
      </c>
      <c r="S250" s="52">
        <f t="shared" si="93"/>
        <v>37.92</v>
      </c>
      <c r="T250" s="15">
        <f t="shared" si="94"/>
        <v>90135.84</v>
      </c>
      <c r="U250" s="15">
        <f>T250/INPUTS!$B$7*1000</f>
        <v>112669800</v>
      </c>
      <c r="V250" s="15">
        <f>T250*INPUTS!$B$6</f>
        <v>284829.2544</v>
      </c>
      <c r="W250" s="54" t="s">
        <v>396</v>
      </c>
      <c r="X250" s="54" t="s">
        <v>396</v>
      </c>
      <c r="Y250" s="67">
        <f>IFERROR(VLOOKUP(E250,INPUTS!$A$44:$B$103,2,0),0)</f>
        <v>0.02</v>
      </c>
      <c r="Z250" s="15">
        <f t="shared" si="95"/>
        <v>1802.7168</v>
      </c>
      <c r="AA250" s="20">
        <f>IFERROR(VLOOKUP(E250,INPUTS!$A$44:$C$103,3,0),SCENARIOS!$J$23)</f>
        <v>0.06</v>
      </c>
      <c r="AB250" s="15">
        <f t="shared" si="82"/>
        <v>6118.82577910772</v>
      </c>
      <c r="AC250" s="20">
        <f>IFERROR(VLOOKUP($E250,INPUTS!$A$44:$G$103,4,0),SCENARIOS!$K$23)</f>
        <v>0.15</v>
      </c>
      <c r="AD250" s="15">
        <f t="shared" si="83"/>
        <v>17307.2243493234</v>
      </c>
      <c r="AE250" s="20">
        <f>IFERROR(VLOOKUP($E250,INPUTS!$A$44:$G$103,5,0),SCENARIOS!$L$23)</f>
        <v>0.3</v>
      </c>
      <c r="AF250" s="15">
        <f t="shared" si="84"/>
        <v>39163.0715423301</v>
      </c>
      <c r="AG250" s="20">
        <f>IFERROR(VLOOKUP($E250,INPUTS!$A$44:$G$103,6,0),SCENARIOS!$M$23)</f>
        <v>0.4</v>
      </c>
      <c r="AH250" s="15">
        <f t="shared" si="85"/>
        <v>59079.2277133539</v>
      </c>
      <c r="AI250" s="20">
        <f>IFERROR(VLOOKUP($E250,INPUTS!$A$44:$G$103,7,0),SCENARIOS!$N$23)</f>
        <v>0.5</v>
      </c>
      <c r="AJ250" s="15">
        <f t="shared" si="86"/>
        <v>83553.404307655</v>
      </c>
      <c r="AL250" t="str">
        <f t="shared" si="87"/>
        <v>Y</v>
      </c>
      <c r="AM250" s="21">
        <f t="shared" si="88"/>
        <v>167106.80861531</v>
      </c>
      <c r="BB250" s="2"/>
      <c r="BC250" s="2" t="str">
        <v>YUL</v>
      </c>
      <c r="BD250" s="15">
        <f>SUMIF($E$4:$E$1277,$BC250,$T$4:$T$1277)*(1+INDEX($Q$4:$Q$1277,MATCH($BC250,$E$4:$E1393,0)))^BD$132</f>
        <v>38383.365</v>
      </c>
      <c r="BE250" s="15">
        <f>SUMIF($E$4:$E$1277,$BC250,$T$4:$T$1277)*(1+INDEX($Q$4:$Q$1277,MATCH($BC250,$E$4:$E1393,0)))^BE$132</f>
        <v>42378.3364587188</v>
      </c>
      <c r="BF250" s="15">
        <f>SUMIF($E$4:$E$1277,$BC250,$T$4:$T$1277)*(1+INDEX($Q$4:$Q$1277,MATCH($BC250,$E$4:$E1393,0)))^BF$132</f>
        <v>46789.1077556221</v>
      </c>
      <c r="BG250" s="15">
        <f>SUMIF($E$4:$E$1277,$BC250,$T$4:$T$1277)*(1+INDEX($Q$4:$Q$1277,MATCH($BC250,$E$4:$E1393,0)))^BG$132</f>
        <v>51658.9556718386</v>
      </c>
      <c r="BH250" s="15">
        <f>SUMIF($E$4:$E$1277,$BC250,$T$4:$T$1277)*(1+INDEX($Q$4:$Q$1277,MATCH($BC250,$E$4:$E1393,0)))^BH$132</f>
        <v>57035.6612706367</v>
      </c>
      <c r="BI250" s="15">
        <f>SUMIF($E$4:$E$1277,$BC250,$T$4:$T$1277)*(1+INDEX($Q$4:$Q$1277,MATCH($BC250,$E$4:$E1393,0)))^BI$132</f>
        <v>62971.9787067277</v>
      </c>
      <c r="BJ250" s="62">
        <f t="shared" si="90"/>
        <v>62971.9787067277</v>
      </c>
      <c r="BK250" s="63" t="str">
        <f t="shared" si="91"/>
        <v>Y</v>
      </c>
      <c r="BL250" s="15"/>
    </row>
    <row r="251" ht="15" customHeight="1" spans="1:64">
      <c r="A251" s="24" t="s">
        <v>1192</v>
      </c>
      <c r="B251" s="52" t="s">
        <v>389</v>
      </c>
      <c r="C251" s="52" t="s">
        <v>390</v>
      </c>
      <c r="D251" s="52" t="s">
        <v>929</v>
      </c>
      <c r="E251" s="10" t="s">
        <v>200</v>
      </c>
      <c r="F251" s="52" t="s">
        <v>391</v>
      </c>
      <c r="G251" s="52" t="s">
        <v>165</v>
      </c>
      <c r="H251" s="52" t="s">
        <v>783</v>
      </c>
      <c r="I251" s="52" t="s">
        <v>443</v>
      </c>
      <c r="J251" s="52" t="s">
        <v>177</v>
      </c>
      <c r="K251" s="52" t="s">
        <v>931</v>
      </c>
      <c r="L251" s="53" t="s">
        <v>291</v>
      </c>
      <c r="M251" s="13">
        <v>1584</v>
      </c>
      <c r="N251" s="14">
        <f t="shared" si="81"/>
        <v>4.33972602739726</v>
      </c>
      <c r="O251" s="15">
        <v>5200</v>
      </c>
      <c r="P251" s="15">
        <f t="shared" si="92"/>
        <v>8236800</v>
      </c>
      <c r="Q251" s="16">
        <f>IFERROR(VLOOKUP(G251,SCENARIOS!$A$13:$E$18,2,0),0.025)</f>
        <v>0.025</v>
      </c>
      <c r="R251" s="52">
        <f>IFERROR(VLOOKUP(L251,INPUTS!$A$107:$B$120,2,0),0.0082)</f>
        <v>0.0079</v>
      </c>
      <c r="S251" s="52">
        <f t="shared" si="93"/>
        <v>41.08</v>
      </c>
      <c r="T251" s="15">
        <f t="shared" si="94"/>
        <v>65070.72</v>
      </c>
      <c r="U251" s="15">
        <f>T251/INPUTS!$B$7*1000</f>
        <v>81338400</v>
      </c>
      <c r="V251" s="15">
        <f>T251*INPUTS!$B$6</f>
        <v>205623.4752</v>
      </c>
      <c r="W251" s="54" t="s">
        <v>396</v>
      </c>
      <c r="X251" s="54" t="s">
        <v>396</v>
      </c>
      <c r="Y251" s="67">
        <f>IFERROR(VLOOKUP(E251,INPUTS!$A$44:$B$103,2,0),0)</f>
        <v>0.02</v>
      </c>
      <c r="Z251" s="15">
        <f t="shared" si="95"/>
        <v>1301.4144</v>
      </c>
      <c r="AA251" s="20">
        <f>IFERROR(VLOOKUP(E251,INPUTS!$A$44:$C$103,3,0),SCENARIOS!$J$23)</f>
        <v>0.06</v>
      </c>
      <c r="AB251" s="15">
        <f t="shared" si="82"/>
        <v>4417.29282160237</v>
      </c>
      <c r="AC251" s="20">
        <f>IFERROR(VLOOKUP($E251,INPUTS!$A$44:$G$103,4,0),SCENARIOS!$K$23)</f>
        <v>0.15</v>
      </c>
      <c r="AD251" s="15">
        <f t="shared" si="83"/>
        <v>12494.4034427593</v>
      </c>
      <c r="AE251" s="20">
        <f>IFERROR(VLOOKUP($E251,INPUTS!$A$44:$G$103,5,0),SCENARIOS!$L$23)</f>
        <v>0.3</v>
      </c>
      <c r="AF251" s="15">
        <f t="shared" si="84"/>
        <v>28272.5413406136</v>
      </c>
      <c r="AG251" s="20">
        <f>IFERROR(VLOOKUP($E251,INPUTS!$A$44:$G$103,6,0),SCENARIOS!$M$23)</f>
        <v>0.4</v>
      </c>
      <c r="AH251" s="15">
        <f t="shared" si="85"/>
        <v>42650.3806294132</v>
      </c>
      <c r="AI251" s="20">
        <f>IFERROR(VLOOKUP($E251,INPUTS!$A$44:$G$103,7,0),SCENARIOS!$N$23)</f>
        <v>0.5</v>
      </c>
      <c r="AJ251" s="15">
        <f t="shared" si="86"/>
        <v>60318.7386587867</v>
      </c>
      <c r="AL251" t="str">
        <f t="shared" si="87"/>
        <v>Y</v>
      </c>
      <c r="AM251" s="21">
        <f t="shared" si="88"/>
        <v>120637.477317573</v>
      </c>
      <c r="BB251" s="2"/>
      <c r="BC251" s="2" t="str">
        <v>YVR</v>
      </c>
      <c r="BD251" s="15">
        <f>SUMIF($E$4:$E$1277,$BC251,$T$4:$T$1277)*(1+INDEX($Q$4:$Q$1277,MATCH($BC251,$E$4:$E1394,0)))^BD$132</f>
        <v>488087.143</v>
      </c>
      <c r="BE251" s="15">
        <f>SUMIF($E$4:$E$1277,$BC251,$T$4:$T$1277)*(1+INDEX($Q$4:$Q$1277,MATCH($BC251,$E$4:$E1394,0)))^BE$132</f>
        <v>538887.644875033</v>
      </c>
      <c r="BF251" s="15">
        <f>SUMIF($E$4:$E$1277,$BC251,$T$4:$T$1277)*(1+INDEX($Q$4:$Q$1277,MATCH($BC251,$E$4:$E1394,0)))^BF$132</f>
        <v>594975.503788183</v>
      </c>
      <c r="BG251" s="15">
        <f>SUMIF($E$4:$E$1277,$BC251,$T$4:$T$1277)*(1+INDEX($Q$4:$Q$1277,MATCH($BC251,$E$4:$E1394,0)))^BG$132</f>
        <v>656901.032106781</v>
      </c>
      <c r="BH251" s="15">
        <f>SUMIF($E$4:$E$1277,$BC251,$T$4:$T$1277)*(1+INDEX($Q$4:$Q$1277,MATCH($BC251,$E$4:$E1394,0)))^BH$132</f>
        <v>725271.819151364</v>
      </c>
      <c r="BI251" s="15">
        <f>SUMIF($E$4:$E$1277,$BC251,$T$4:$T$1277)*(1+INDEX($Q$4:$Q$1277,MATCH($BC251,$E$4:$E1394,0)))^BI$132</f>
        <v>800758.692626963</v>
      </c>
      <c r="BJ251" s="62">
        <f t="shared" si="90"/>
        <v>800758.692626964</v>
      </c>
      <c r="BK251" s="63" t="str">
        <f t="shared" si="91"/>
        <v>N</v>
      </c>
      <c r="BL251" s="15"/>
    </row>
    <row r="252" ht="15" customHeight="1" spans="1:64">
      <c r="A252" s="6" t="s">
        <v>1193</v>
      </c>
      <c r="B252" s="52" t="s">
        <v>389</v>
      </c>
      <c r="C252" s="52" t="s">
        <v>390</v>
      </c>
      <c r="D252" s="52" t="s">
        <v>929</v>
      </c>
      <c r="E252" s="10" t="s">
        <v>200</v>
      </c>
      <c r="F252" s="52" t="s">
        <v>391</v>
      </c>
      <c r="G252" s="52" t="s">
        <v>165</v>
      </c>
      <c r="H252" s="52" t="s">
        <v>636</v>
      </c>
      <c r="I252" s="52" t="s">
        <v>635</v>
      </c>
      <c r="J252" s="52" t="s">
        <v>177</v>
      </c>
      <c r="K252" s="52" t="s">
        <v>931</v>
      </c>
      <c r="L252" s="53" t="s">
        <v>282</v>
      </c>
      <c r="M252" s="13">
        <v>2377</v>
      </c>
      <c r="N252" s="14">
        <f t="shared" si="81"/>
        <v>6.51232876712329</v>
      </c>
      <c r="O252" s="15">
        <v>2900</v>
      </c>
      <c r="P252" s="15">
        <f t="shared" si="92"/>
        <v>6893300</v>
      </c>
      <c r="Q252" s="16">
        <f>IFERROR(VLOOKUP(G252,SCENARIOS!$A$13:$E$18,2,0),0.025)</f>
        <v>0.025</v>
      </c>
      <c r="R252" s="52">
        <f>IFERROR(VLOOKUP(L252,INPUTS!$A$107:$B$120,2,0),0.0082)</f>
        <v>0.0042</v>
      </c>
      <c r="S252" s="52">
        <f t="shared" si="93"/>
        <v>12.18</v>
      </c>
      <c r="T252" s="15">
        <f t="shared" si="94"/>
        <v>28951.86</v>
      </c>
      <c r="U252" s="15">
        <f>T252/INPUTS!$B$7*1000</f>
        <v>36189825</v>
      </c>
      <c r="V252" s="15">
        <f>T252*INPUTS!$B$6</f>
        <v>91487.8776</v>
      </c>
      <c r="W252" s="54" t="s">
        <v>396</v>
      </c>
      <c r="X252" s="54" t="s">
        <v>396</v>
      </c>
      <c r="Y252" s="67">
        <f>IFERROR(VLOOKUP(E252,INPUTS!$A$44:$B$103,2,0),0)</f>
        <v>0.02</v>
      </c>
      <c r="Z252" s="15">
        <f t="shared" si="95"/>
        <v>579.0372</v>
      </c>
      <c r="AA252" s="20">
        <f>IFERROR(VLOOKUP(E252,INPUTS!$A$44:$C$103,3,0),SCENARIOS!$J$23)</f>
        <v>0.06</v>
      </c>
      <c r="AB252" s="15">
        <f t="shared" si="82"/>
        <v>1965.38233094757</v>
      </c>
      <c r="AC252" s="20">
        <f>IFERROR(VLOOKUP($E252,INPUTS!$A$44:$G$103,4,0),SCENARIOS!$K$23)</f>
        <v>0.15</v>
      </c>
      <c r="AD252" s="15">
        <f t="shared" si="83"/>
        <v>5559.12427676051</v>
      </c>
      <c r="AE252" s="20">
        <f>IFERROR(VLOOKUP($E252,INPUTS!$A$44:$G$103,5,0),SCENARIOS!$L$23)</f>
        <v>0.3</v>
      </c>
      <c r="AF252" s="15">
        <f t="shared" si="84"/>
        <v>12579.277726413</v>
      </c>
      <c r="AG252" s="20">
        <f>IFERROR(VLOOKUP($E252,INPUTS!$A$44:$G$103,6,0),SCENARIOS!$M$23)</f>
        <v>0.4</v>
      </c>
      <c r="AH252" s="15">
        <f t="shared" si="85"/>
        <v>18976.3975091944</v>
      </c>
      <c r="AI252" s="20">
        <f>IFERROR(VLOOKUP($E252,INPUTS!$A$44:$G$103,7,0),SCENARIOS!$N$23)</f>
        <v>0.5</v>
      </c>
      <c r="AJ252" s="15">
        <f t="shared" si="86"/>
        <v>26837.5649912246</v>
      </c>
      <c r="AL252" t="str">
        <f t="shared" si="87"/>
        <v>Y</v>
      </c>
      <c r="AM252" s="21">
        <f t="shared" si="88"/>
        <v>53675.1299824492</v>
      </c>
      <c r="BB252" s="2"/>
      <c r="BC252" s="2" t="str">
        <v>YYC</v>
      </c>
      <c r="BD252" s="15">
        <f>SUMIF($E$4:$E$1277,$BC252,$T$4:$T$1277)*(1+INDEX($Q$4:$Q$1277,MATCH($BC252,$E$4:$E1395,0)))^BD$132</f>
        <v>1220530.212</v>
      </c>
      <c r="BE252" s="15">
        <f>SUMIF($E$4:$E$1277,$BC252,$T$4:$T$1277)*(1+INDEX($Q$4:$Q$1277,MATCH($BC252,$E$4:$E1395,0)))^BE$132</f>
        <v>1347563.97679483</v>
      </c>
      <c r="BF252" s="15">
        <f>SUMIF($E$4:$E$1277,$BC252,$T$4:$T$1277)*(1+INDEX($Q$4:$Q$1277,MATCH($BC252,$E$4:$E1395,0)))^BF$132</f>
        <v>1487819.51786302</v>
      </c>
      <c r="BG252" s="15">
        <f>SUMIF($E$4:$E$1277,$BC252,$T$4:$T$1277)*(1+INDEX($Q$4:$Q$1277,MATCH($BC252,$E$4:$E1395,0)))^BG$132</f>
        <v>1642672.96829884</v>
      </c>
      <c r="BH252" s="15">
        <f>SUMIF($E$4:$E$1277,$BC252,$T$4:$T$1277)*(1+INDEX($Q$4:$Q$1277,MATCH($BC252,$E$4:$E1395,0)))^BH$132</f>
        <v>1813643.69023431</v>
      </c>
      <c r="BI252" s="15">
        <f>SUMIF($E$4:$E$1277,$BC252,$T$4:$T$1277)*(1+INDEX($Q$4:$Q$1277,MATCH($BC252,$E$4:$E1395,0)))^BI$132</f>
        <v>2002409.18223251</v>
      </c>
      <c r="BJ252" s="62">
        <f t="shared" si="90"/>
        <v>2002409.18223251</v>
      </c>
      <c r="BK252" s="63" t="str">
        <f t="shared" si="91"/>
        <v>Y</v>
      </c>
      <c r="BL252" s="15"/>
    </row>
    <row r="253" ht="15" customHeight="1" spans="1:64">
      <c r="A253" s="24" t="s">
        <v>1194</v>
      </c>
      <c r="B253" s="52" t="s">
        <v>389</v>
      </c>
      <c r="C253" s="52" t="s">
        <v>390</v>
      </c>
      <c r="D253" s="52" t="s">
        <v>929</v>
      </c>
      <c r="E253" s="10" t="s">
        <v>200</v>
      </c>
      <c r="F253" s="52" t="s">
        <v>391</v>
      </c>
      <c r="G253" s="52" t="s">
        <v>165</v>
      </c>
      <c r="H253" s="52" t="s">
        <v>640</v>
      </c>
      <c r="I253" s="52" t="s">
        <v>639</v>
      </c>
      <c r="J253" s="52" t="s">
        <v>185</v>
      </c>
      <c r="K253" s="52" t="s">
        <v>931</v>
      </c>
      <c r="L253" s="53" t="s">
        <v>291</v>
      </c>
      <c r="M253" s="13">
        <v>1584</v>
      </c>
      <c r="N253" s="14">
        <f t="shared" si="81"/>
        <v>4.33972602739726</v>
      </c>
      <c r="O253" s="15">
        <v>6550</v>
      </c>
      <c r="P253" s="15">
        <f t="shared" si="92"/>
        <v>10375200</v>
      </c>
      <c r="Q253" s="16">
        <f>IFERROR(VLOOKUP(G253,SCENARIOS!$A$13:$E$18,2,0),0.025)</f>
        <v>0.025</v>
      </c>
      <c r="R253" s="52">
        <f>IFERROR(VLOOKUP(L253,INPUTS!$A$107:$B$120,2,0),0.0082)</f>
        <v>0.0079</v>
      </c>
      <c r="S253" s="52">
        <f t="shared" si="93"/>
        <v>51.745</v>
      </c>
      <c r="T253" s="15">
        <f t="shared" si="94"/>
        <v>81964.08</v>
      </c>
      <c r="U253" s="15">
        <f>T253/INPUTS!$B$7*1000</f>
        <v>102455100</v>
      </c>
      <c r="V253" s="15">
        <f>T253*INPUTS!$B$6</f>
        <v>259006.4928</v>
      </c>
      <c r="W253" s="54" t="s">
        <v>396</v>
      </c>
      <c r="X253" s="54" t="s">
        <v>396</v>
      </c>
      <c r="Y253" s="67">
        <f>IFERROR(VLOOKUP(E253,INPUTS!$A$44:$B$103,2,0),0)</f>
        <v>0.02</v>
      </c>
      <c r="Z253" s="15">
        <f t="shared" si="95"/>
        <v>1639.2816</v>
      </c>
      <c r="AA253" s="20">
        <f>IFERROR(VLOOKUP(E253,INPUTS!$A$44:$C$103,3,0),SCENARIOS!$J$23)</f>
        <v>0.06</v>
      </c>
      <c r="AB253" s="15">
        <f t="shared" si="82"/>
        <v>5564.08999644145</v>
      </c>
      <c r="AC253" s="20">
        <f>IFERROR(VLOOKUP($E253,INPUTS!$A$44:$G$103,4,0),SCENARIOS!$K$23)</f>
        <v>0.15</v>
      </c>
      <c r="AD253" s="15">
        <f t="shared" si="83"/>
        <v>15738.1427980911</v>
      </c>
      <c r="AE253" s="20">
        <f>IFERROR(VLOOKUP($E253,INPUTS!$A$44:$G$103,5,0),SCENARIOS!$L$23)</f>
        <v>0.3</v>
      </c>
      <c r="AF253" s="15">
        <f t="shared" si="84"/>
        <v>35612.5280348113</v>
      </c>
      <c r="AG253" s="20">
        <f>IFERROR(VLOOKUP($E253,INPUTS!$A$44:$G$103,6,0),SCENARIOS!$M$23)</f>
        <v>0.4</v>
      </c>
      <c r="AH253" s="15">
        <f t="shared" si="85"/>
        <v>53723.0756005109</v>
      </c>
      <c r="AI253" s="20">
        <f>IFERROR(VLOOKUP($E253,INPUTS!$A$44:$G$103,7,0),SCENARIOS!$N$23)</f>
        <v>0.5</v>
      </c>
      <c r="AJ253" s="15">
        <f t="shared" si="86"/>
        <v>75978.4111952024</v>
      </c>
      <c r="AL253" t="str">
        <f t="shared" si="87"/>
        <v>N</v>
      </c>
      <c r="AM253" s="21">
        <f t="shared" si="88"/>
        <v>151956.822390405</v>
      </c>
      <c r="BB253" s="2"/>
      <c r="BC253" s="2" t="str">
        <v>YYZ</v>
      </c>
      <c r="BD253" s="15">
        <f>SUMIF($E$4:$E$1277,$BC253,$T$4:$T$1277)*(1+INDEX($Q$4:$Q$1277,MATCH($BC253,$E$4:$E1396,0)))^BD$132</f>
        <v>2518263.325</v>
      </c>
      <c r="BE253" s="15">
        <f>SUMIF($E$4:$E$1277,$BC253,$T$4:$T$1277)*(1+INDEX($Q$4:$Q$1277,MATCH($BC253,$E$4:$E1396,0)))^BE$132</f>
        <v>2780366.1945351</v>
      </c>
      <c r="BF253" s="15">
        <f>SUMIF($E$4:$E$1277,$BC253,$T$4:$T$1277)*(1+INDEX($Q$4:$Q$1277,MATCH($BC253,$E$4:$E1396,0)))^BF$132</f>
        <v>3069748.94125244</v>
      </c>
      <c r="BG253" s="15">
        <f>SUMIF($E$4:$E$1277,$BC253,$T$4:$T$1277)*(1+INDEX($Q$4:$Q$1277,MATCH($BC253,$E$4:$E1396,0)))^BG$132</f>
        <v>3389250.87668035</v>
      </c>
      <c r="BH253" s="15">
        <f>SUMIF($E$4:$E$1277,$BC253,$T$4:$T$1277)*(1+INDEX($Q$4:$Q$1277,MATCH($BC253,$E$4:$E1396,0)))^BH$132</f>
        <v>3742006.83017154</v>
      </c>
      <c r="BI253" s="15">
        <f>SUMIF($E$4:$E$1277,$BC253,$T$4:$T$1277)*(1+INDEX($Q$4:$Q$1277,MATCH($BC253,$E$4:$E1396,0)))^BI$132</f>
        <v>4131477.90663568</v>
      </c>
      <c r="BJ253" s="62">
        <f t="shared" si="90"/>
        <v>4131477.90663568</v>
      </c>
      <c r="BK253" s="63" t="str">
        <f t="shared" si="91"/>
        <v>Y</v>
      </c>
      <c r="BL253" s="15"/>
    </row>
    <row r="254" ht="15" customHeight="1" spans="1:64">
      <c r="A254" s="6" t="s">
        <v>1195</v>
      </c>
      <c r="B254" s="52" t="s">
        <v>389</v>
      </c>
      <c r="C254" s="52" t="s">
        <v>390</v>
      </c>
      <c r="D254" s="52" t="s">
        <v>929</v>
      </c>
      <c r="E254" s="10" t="s">
        <v>200</v>
      </c>
      <c r="F254" s="52" t="s">
        <v>391</v>
      </c>
      <c r="G254" s="52" t="s">
        <v>165</v>
      </c>
      <c r="H254" s="52" t="s">
        <v>644</v>
      </c>
      <c r="I254" s="52" t="s">
        <v>643</v>
      </c>
      <c r="J254" s="52" t="s">
        <v>185</v>
      </c>
      <c r="K254" s="52" t="s">
        <v>931</v>
      </c>
      <c r="L254" s="53" t="s">
        <v>291</v>
      </c>
      <c r="M254" s="13">
        <v>2377</v>
      </c>
      <c r="N254" s="14">
        <f t="shared" si="81"/>
        <v>6.51232876712329</v>
      </c>
      <c r="O254" s="15">
        <v>9000</v>
      </c>
      <c r="P254" s="15">
        <f t="shared" si="92"/>
        <v>21393000</v>
      </c>
      <c r="Q254" s="16">
        <f>IFERROR(VLOOKUP(G254,SCENARIOS!$A$13:$E$18,2,0),0.025)</f>
        <v>0.025</v>
      </c>
      <c r="R254" s="52">
        <f>IFERROR(VLOOKUP(L254,INPUTS!$A$107:$B$120,2,0),0.0082)</f>
        <v>0.0079</v>
      </c>
      <c r="S254" s="52">
        <f t="shared" si="93"/>
        <v>71.1</v>
      </c>
      <c r="T254" s="15">
        <f t="shared" si="94"/>
        <v>169004.7</v>
      </c>
      <c r="U254" s="15">
        <f>T254/INPUTS!$B$7*1000</f>
        <v>211255875</v>
      </c>
      <c r="V254" s="15">
        <f>T254*INPUTS!$B$6</f>
        <v>534054.852</v>
      </c>
      <c r="W254" s="54" t="s">
        <v>396</v>
      </c>
      <c r="X254" s="54" t="s">
        <v>396</v>
      </c>
      <c r="Y254" s="67">
        <f>IFERROR(VLOOKUP(E254,INPUTS!$A$44:$B$103,2,0),0)</f>
        <v>0.02</v>
      </c>
      <c r="Z254" s="15">
        <f t="shared" si="95"/>
        <v>3380.094</v>
      </c>
      <c r="AA254" s="20">
        <f>IFERROR(VLOOKUP(E254,INPUTS!$A$44:$C$103,3,0),SCENARIOS!$J$23)</f>
        <v>0.06</v>
      </c>
      <c r="AB254" s="15">
        <f t="shared" si="82"/>
        <v>11472.798335827</v>
      </c>
      <c r="AC254" s="20">
        <f>IFERROR(VLOOKUP($E254,INPUTS!$A$44:$G$103,4,0),SCENARIOS!$K$23)</f>
        <v>0.15</v>
      </c>
      <c r="AD254" s="15">
        <f t="shared" si="83"/>
        <v>32451.0456549813</v>
      </c>
      <c r="AE254" s="20">
        <f>IFERROR(VLOOKUP($E254,INPUTS!$A$44:$G$103,5,0),SCENARIOS!$L$23)</f>
        <v>0.3</v>
      </c>
      <c r="AF254" s="15">
        <f t="shared" si="84"/>
        <v>73430.759141869</v>
      </c>
      <c r="AG254" s="20">
        <f>IFERROR(VLOOKUP($E254,INPUTS!$A$44:$G$103,6,0),SCENARIOS!$M$23)</f>
        <v>0.4</v>
      </c>
      <c r="AH254" s="15">
        <f t="shared" si="85"/>
        <v>110773.551962538</v>
      </c>
      <c r="AI254" s="20">
        <f>IFERROR(VLOOKUP($E254,INPUTS!$A$44:$G$103,7,0),SCENARIOS!$N$23)</f>
        <v>0.5</v>
      </c>
      <c r="AJ254" s="15">
        <f t="shared" si="86"/>
        <v>156662.633076853</v>
      </c>
      <c r="AL254" t="str">
        <f t="shared" si="87"/>
        <v>Y</v>
      </c>
      <c r="AM254" s="21">
        <f t="shared" si="88"/>
        <v>313325.266153706</v>
      </c>
      <c r="BB254" s="2"/>
      <c r="BC254" s="2" t="str">
        <v>ZRH</v>
      </c>
      <c r="BD254" s="15">
        <f>SUMIF($E$4:$E$1277,$BC254,$T$4:$T$1277)*(1+INDEX($Q$4:$Q$1277,MATCH($BC254,$E$4:$E1397,0)))^BD$132</f>
        <v>1628938.88</v>
      </c>
      <c r="BE254" s="15">
        <f>SUMIF($E$4:$E$1277,$BC254,$T$4:$T$1277)*(1+INDEX($Q$4:$Q$1277,MATCH($BC254,$E$4:$E1397,0)))^BE$132</f>
        <v>1842994.82712886</v>
      </c>
      <c r="BF254" s="15">
        <f>SUMIF($E$4:$E$1277,$BC254,$T$4:$T$1277)*(1+INDEX($Q$4:$Q$1277,MATCH($BC254,$E$4:$E1397,0)))^BF$132</f>
        <v>2085179.48372852</v>
      </c>
      <c r="BG254" s="15">
        <f>SUMIF($E$4:$E$1277,$BC254,$T$4:$T$1277)*(1+INDEX($Q$4:$Q$1277,MATCH($BC254,$E$4:$E1397,0)))^BG$132</f>
        <v>2359189.19324149</v>
      </c>
      <c r="BH254" s="15">
        <f>SUMIF($E$4:$E$1277,$BC254,$T$4:$T$1277)*(1+INDEX($Q$4:$Q$1277,MATCH($BC254,$E$4:$E1397,0)))^BH$132</f>
        <v>2669206.02899622</v>
      </c>
      <c r="BI254" s="15">
        <f>SUMIF($E$4:$E$1277,$BC254,$T$4:$T$1277)*(1+INDEX($Q$4:$Q$1277,MATCH($BC254,$E$4:$E1397,0)))^BI$132</f>
        <v>3019961.6231035</v>
      </c>
      <c r="BJ254" s="68">
        <f t="shared" si="90"/>
        <v>3019961.6231035</v>
      </c>
      <c r="BK254" s="69" t="str">
        <f t="shared" si="91"/>
        <v>Y</v>
      </c>
      <c r="BL254" s="15"/>
    </row>
    <row r="255" ht="15" customHeight="1" spans="1:64">
      <c r="A255" s="24" t="s">
        <v>1196</v>
      </c>
      <c r="B255" s="52" t="s">
        <v>389</v>
      </c>
      <c r="C255" s="52" t="s">
        <v>390</v>
      </c>
      <c r="D255" s="52" t="s">
        <v>929</v>
      </c>
      <c r="E255" s="10" t="s">
        <v>200</v>
      </c>
      <c r="F255" s="52" t="s">
        <v>391</v>
      </c>
      <c r="G255" s="52" t="s">
        <v>165</v>
      </c>
      <c r="H255" s="52" t="s">
        <v>1213</v>
      </c>
      <c r="I255" s="52" t="s">
        <v>1214</v>
      </c>
      <c r="J255" s="52" t="s">
        <v>185</v>
      </c>
      <c r="K255" s="52" t="s">
        <v>931</v>
      </c>
      <c r="L255" s="53" t="s">
        <v>288</v>
      </c>
      <c r="M255" s="13">
        <v>1584</v>
      </c>
      <c r="N255" s="14">
        <f t="shared" si="81"/>
        <v>4.33972602739726</v>
      </c>
      <c r="O255" s="15">
        <v>5600</v>
      </c>
      <c r="P255" s="15">
        <f t="shared" si="92"/>
        <v>8870400</v>
      </c>
      <c r="Q255" s="16">
        <f>IFERROR(VLOOKUP(G255,SCENARIOS!$A$13:$E$18,2,0),0.025)</f>
        <v>0.025</v>
      </c>
      <c r="R255" s="52">
        <f>IFERROR(VLOOKUP(L255,INPUTS!$A$107:$B$120,2,0),0.0082)</f>
        <v>0.0085</v>
      </c>
      <c r="S255" s="52">
        <f t="shared" si="93"/>
        <v>47.6</v>
      </c>
      <c r="T255" s="15">
        <f t="shared" si="94"/>
        <v>75398.4</v>
      </c>
      <c r="U255" s="15">
        <f>T255/INPUTS!$B$7*1000</f>
        <v>94248000</v>
      </c>
      <c r="V255" s="15">
        <f>T255*INPUTS!$B$6</f>
        <v>238258.944</v>
      </c>
      <c r="W255" s="54" t="s">
        <v>396</v>
      </c>
      <c r="X255" s="54" t="s">
        <v>396</v>
      </c>
      <c r="Y255" s="67">
        <f>IFERROR(VLOOKUP(E255,INPUTS!$A$44:$B$103,2,0),0)</f>
        <v>0.02</v>
      </c>
      <c r="Z255" s="15">
        <f t="shared" si="95"/>
        <v>1507.968</v>
      </c>
      <c r="AA255" s="20">
        <f>IFERROR(VLOOKUP(E255,INPUTS!$A$44:$C$103,3,0),SCENARIOS!$J$23)</f>
        <v>0.06</v>
      </c>
      <c r="AB255" s="15">
        <f t="shared" si="82"/>
        <v>5118.38213992875</v>
      </c>
      <c r="AC255" s="20">
        <f>IFERROR(VLOOKUP($E255,INPUTS!$A$44:$G$103,4,0),SCENARIOS!$K$23)</f>
        <v>0.15</v>
      </c>
      <c r="AD255" s="15">
        <f t="shared" si="83"/>
        <v>14477.4489745702</v>
      </c>
      <c r="AE255" s="20">
        <f>IFERROR(VLOOKUP($E255,INPUTS!$A$44:$G$103,5,0),SCENARIOS!$L$23)</f>
        <v>0.3</v>
      </c>
      <c r="AF255" s="15">
        <f t="shared" si="84"/>
        <v>32759.8093430673</v>
      </c>
      <c r="AG255" s="20">
        <f>IFERROR(VLOOKUP($E255,INPUTS!$A$44:$G$103,6,0),SCENARIOS!$M$23)</f>
        <v>0.4</v>
      </c>
      <c r="AH255" s="15">
        <f t="shared" si="85"/>
        <v>49419.6231246365</v>
      </c>
      <c r="AI255" s="20">
        <f>IFERROR(VLOOKUP($E255,INPUTS!$A$44:$G$103,7,0),SCENARIOS!$N$23)</f>
        <v>0.5</v>
      </c>
      <c r="AJ255" s="15">
        <f t="shared" si="86"/>
        <v>69892.2093514665</v>
      </c>
      <c r="AL255" t="str">
        <f t="shared" si="87"/>
        <v>N</v>
      </c>
      <c r="AM255" s="21">
        <f t="shared" si="88"/>
        <v>139784.418702933</v>
      </c>
      <c r="BC255" s="2">
        <v>0</v>
      </c>
    </row>
    <row r="256" ht="15" customHeight="1" spans="1:64">
      <c r="A256" s="6" t="s">
        <v>1197</v>
      </c>
      <c r="B256" s="52" t="s">
        <v>389</v>
      </c>
      <c r="C256" s="52" t="s">
        <v>390</v>
      </c>
      <c r="D256" s="52" t="s">
        <v>929</v>
      </c>
      <c r="E256" s="10" t="s">
        <v>200</v>
      </c>
      <c r="F256" s="52" t="s">
        <v>391</v>
      </c>
      <c r="G256" s="52" t="s">
        <v>165</v>
      </c>
      <c r="H256" s="52" t="s">
        <v>1216</v>
      </c>
      <c r="I256" s="52" t="s">
        <v>1217</v>
      </c>
      <c r="J256" s="52" t="s">
        <v>185</v>
      </c>
      <c r="K256" s="52" t="s">
        <v>931</v>
      </c>
      <c r="L256" s="53" t="s">
        <v>288</v>
      </c>
      <c r="M256" s="13">
        <v>2377</v>
      </c>
      <c r="N256" s="14">
        <f t="shared" si="81"/>
        <v>6.51232876712329</v>
      </c>
      <c r="O256" s="15">
        <v>5100</v>
      </c>
      <c r="P256" s="15">
        <f t="shared" si="92"/>
        <v>12122700</v>
      </c>
      <c r="Q256" s="16">
        <f>IFERROR(VLOOKUP(G256,SCENARIOS!$A$13:$E$18,2,0),0.025)</f>
        <v>0.025</v>
      </c>
      <c r="R256" s="52">
        <f>IFERROR(VLOOKUP(L256,INPUTS!$A$107:$B$120,2,0),0.0082)</f>
        <v>0.0085</v>
      </c>
      <c r="S256" s="52">
        <f t="shared" si="93"/>
        <v>43.35</v>
      </c>
      <c r="T256" s="15">
        <f t="shared" si="94"/>
        <v>103042.95</v>
      </c>
      <c r="U256" s="15">
        <f>T256/INPUTS!$B$7*1000</f>
        <v>128803687.5</v>
      </c>
      <c r="V256" s="15">
        <f>T256*INPUTS!$B$6</f>
        <v>325615.722</v>
      </c>
      <c r="W256" s="54" t="s">
        <v>396</v>
      </c>
      <c r="X256" s="54" t="s">
        <v>396</v>
      </c>
      <c r="Y256" s="67">
        <f>IFERROR(VLOOKUP(E256,INPUTS!$A$44:$B$103,2,0),0)</f>
        <v>0.02</v>
      </c>
      <c r="Z256" s="15">
        <f t="shared" si="95"/>
        <v>2060.859</v>
      </c>
      <c r="AA256" s="20">
        <f>IFERROR(VLOOKUP(E256,INPUTS!$A$44:$C$103,3,0),SCENARIOS!$J$23)</f>
        <v>0.06</v>
      </c>
      <c r="AB256" s="15">
        <f t="shared" si="82"/>
        <v>6995.01839462868</v>
      </c>
      <c r="AC256" s="20">
        <f>IFERROR(VLOOKUP($E256,INPUTS!$A$44:$G$103,4,0),SCENARIOS!$K$23)</f>
        <v>0.15</v>
      </c>
      <c r="AD256" s="15">
        <f t="shared" si="83"/>
        <v>19785.5531525097</v>
      </c>
      <c r="AE256" s="20">
        <f>IFERROR(VLOOKUP($E256,INPUTS!$A$44:$G$103,5,0),SCENARIOS!$L$23)</f>
        <v>0.3</v>
      </c>
      <c r="AF256" s="15">
        <f t="shared" si="84"/>
        <v>44771.0746666669</v>
      </c>
      <c r="AG256" s="20">
        <f>IFERROR(VLOOKUP($E256,INPUTS!$A$44:$G$103,6,0),SCENARIOS!$M$23)</f>
        <v>0.4</v>
      </c>
      <c r="AH256" s="15">
        <f t="shared" si="85"/>
        <v>67539.1487704085</v>
      </c>
      <c r="AI256" s="20">
        <f>IFERROR(VLOOKUP($E256,INPUTS!$A$44:$G$103,7,0),SCENARIOS!$N$23)</f>
        <v>0.5</v>
      </c>
      <c r="AJ256" s="15">
        <f t="shared" si="86"/>
        <v>95517.9345131024</v>
      </c>
      <c r="AL256" t="str">
        <f t="shared" si="87"/>
        <v>N</v>
      </c>
      <c r="AM256" s="21">
        <f t="shared" si="88"/>
        <v>191035.869026205</v>
      </c>
      <c r="BC256" s="2" t="s">
        <v>940</v>
      </c>
      <c r="BD256" s="15">
        <f>SUM(BD134:BD254)</f>
        <v>161440404.7865</v>
      </c>
      <c r="BE256" s="15">
        <f t="shared" ref="BE256:BI256" si="96">SUM(BE134:BE254)</f>
        <v>188974178.05788</v>
      </c>
      <c r="BF256" s="15">
        <f t="shared" si="96"/>
        <v>221618461.368087</v>
      </c>
      <c r="BG256" s="15">
        <f t="shared" si="96"/>
        <v>260388514.141515</v>
      </c>
      <c r="BH256" s="15">
        <f t="shared" si="96"/>
        <v>306511570.005948</v>
      </c>
      <c r="BI256" s="15">
        <f t="shared" si="96"/>
        <v>361472646.603925</v>
      </c>
    </row>
    <row r="257" ht="15" customHeight="1" spans="1:61">
      <c r="A257" s="24" t="s">
        <v>1198</v>
      </c>
      <c r="B257" s="52" t="s">
        <v>389</v>
      </c>
      <c r="C257" s="52" t="s">
        <v>390</v>
      </c>
      <c r="D257" s="52" t="s">
        <v>929</v>
      </c>
      <c r="E257" s="10" t="s">
        <v>200</v>
      </c>
      <c r="F257" s="52" t="s">
        <v>391</v>
      </c>
      <c r="G257" s="52" t="s">
        <v>165</v>
      </c>
      <c r="H257" s="52" t="s">
        <v>456</v>
      </c>
      <c r="I257" s="52" t="s">
        <v>455</v>
      </c>
      <c r="J257" s="52" t="s">
        <v>185</v>
      </c>
      <c r="K257" s="52" t="s">
        <v>931</v>
      </c>
      <c r="L257" s="53" t="s">
        <v>291</v>
      </c>
      <c r="M257" s="13">
        <v>1584</v>
      </c>
      <c r="N257" s="14">
        <f t="shared" si="81"/>
        <v>4.33972602739726</v>
      </c>
      <c r="O257" s="15">
        <v>5600</v>
      </c>
      <c r="P257" s="15">
        <f t="shared" si="92"/>
        <v>8870400</v>
      </c>
      <c r="Q257" s="16">
        <f>IFERROR(VLOOKUP(G257,SCENARIOS!$A$13:$E$18,2,0),0.025)</f>
        <v>0.025</v>
      </c>
      <c r="R257" s="52">
        <f>IFERROR(VLOOKUP(L257,INPUTS!$A$107:$B$120,2,0),0.0082)</f>
        <v>0.0079</v>
      </c>
      <c r="S257" s="52">
        <f t="shared" si="93"/>
        <v>44.24</v>
      </c>
      <c r="T257" s="15">
        <f t="shared" si="94"/>
        <v>70076.16</v>
      </c>
      <c r="U257" s="15">
        <f>T257/INPUTS!$B$7*1000</f>
        <v>87595200</v>
      </c>
      <c r="V257" s="15">
        <f>T257*INPUTS!$B$6</f>
        <v>221440.6656</v>
      </c>
      <c r="W257" s="54" t="s">
        <v>396</v>
      </c>
      <c r="X257" s="54" t="s">
        <v>396</v>
      </c>
      <c r="Y257" s="67">
        <f>IFERROR(VLOOKUP(E257,INPUTS!$A$44:$B$103,2,0),0)</f>
        <v>0.02</v>
      </c>
      <c r="Z257" s="15">
        <f t="shared" si="95"/>
        <v>1401.5232</v>
      </c>
      <c r="AA257" s="20">
        <f>IFERROR(VLOOKUP(E257,INPUTS!$A$44:$C$103,3,0),SCENARIOS!$J$23)</f>
        <v>0.06</v>
      </c>
      <c r="AB257" s="15">
        <f t="shared" si="82"/>
        <v>4757.08457711025</v>
      </c>
      <c r="AC257" s="20">
        <f>IFERROR(VLOOKUP($E257,INPUTS!$A$44:$G$103,4,0),SCENARIOS!$K$23)</f>
        <v>0.15</v>
      </c>
      <c r="AD257" s="15">
        <f t="shared" si="83"/>
        <v>13455.5113998946</v>
      </c>
      <c r="AE257" s="20">
        <f>IFERROR(VLOOKUP($E257,INPUTS!$A$44:$G$103,5,0),SCENARIOS!$L$23)</f>
        <v>0.3</v>
      </c>
      <c r="AF257" s="15">
        <f t="shared" si="84"/>
        <v>30447.3522129685</v>
      </c>
      <c r="AG257" s="20">
        <f>IFERROR(VLOOKUP($E257,INPUTS!$A$44:$G$103,6,0),SCENARIOS!$M$23)</f>
        <v>0.4</v>
      </c>
      <c r="AH257" s="15">
        <f t="shared" si="85"/>
        <v>45931.1791393681</v>
      </c>
      <c r="AI257" s="20">
        <f>IFERROR(VLOOKUP($E257,INPUTS!$A$44:$G$103,7,0),SCENARIOS!$N$23)</f>
        <v>0.5</v>
      </c>
      <c r="AJ257" s="15">
        <f t="shared" si="86"/>
        <v>64958.6416325395</v>
      </c>
      <c r="AL257" t="str">
        <f t="shared" si="87"/>
        <v>N</v>
      </c>
      <c r="AM257" s="21">
        <f t="shared" si="88"/>
        <v>129917.283265079</v>
      </c>
      <c r="BC257" s="2"/>
    </row>
    <row r="258" ht="15" customHeight="1" spans="1:61">
      <c r="A258" s="6" t="s">
        <v>1199</v>
      </c>
      <c r="B258" s="52" t="s">
        <v>389</v>
      </c>
      <c r="C258" s="52" t="s">
        <v>390</v>
      </c>
      <c r="D258" s="52" t="s">
        <v>929</v>
      </c>
      <c r="E258" s="10" t="s">
        <v>208</v>
      </c>
      <c r="F258" s="52" t="s">
        <v>391</v>
      </c>
      <c r="G258" s="52" t="s">
        <v>165</v>
      </c>
      <c r="H258" s="52" t="s">
        <v>245</v>
      </c>
      <c r="I258" s="52" t="s">
        <v>930</v>
      </c>
      <c r="J258" s="52" t="s">
        <v>169</v>
      </c>
      <c r="K258" s="52" t="s">
        <v>931</v>
      </c>
      <c r="L258" s="53" t="s">
        <v>291</v>
      </c>
      <c r="M258" s="13">
        <v>3167</v>
      </c>
      <c r="N258" s="14">
        <f t="shared" si="81"/>
        <v>8.67671232876712</v>
      </c>
      <c r="O258" s="15">
        <v>8200</v>
      </c>
      <c r="P258" s="15">
        <f t="shared" si="92"/>
        <v>25969400</v>
      </c>
      <c r="Q258" s="16">
        <f>IFERROR(VLOOKUP(G258,SCENARIOS!$A$13:$E$18,2,0),0.025)</f>
        <v>0.025</v>
      </c>
      <c r="R258" s="52">
        <f>IFERROR(VLOOKUP(L258,INPUTS!$A$107:$B$120,2,0),0.0082)</f>
        <v>0.0079</v>
      </c>
      <c r="S258" s="52">
        <f t="shared" si="93"/>
        <v>64.78</v>
      </c>
      <c r="T258" s="15">
        <f t="shared" si="94"/>
        <v>205158.26</v>
      </c>
      <c r="U258" s="15">
        <f>T258/INPUTS!$B$7*1000</f>
        <v>256447825</v>
      </c>
      <c r="V258" s="15">
        <f>T258*INPUTS!$B$6</f>
        <v>648300.1016</v>
      </c>
      <c r="W258" s="54" t="s">
        <v>396</v>
      </c>
      <c r="X258" s="54" t="s">
        <v>396</v>
      </c>
      <c r="Y258" s="67">
        <f>IFERROR(VLOOKUP(E258,INPUTS!$A$44:$B$103,2,0),0)</f>
        <v>0.02</v>
      </c>
      <c r="Z258" s="15">
        <f t="shared" si="95"/>
        <v>4103.1652</v>
      </c>
      <c r="AA258" s="20">
        <f>IFERROR(VLOOKUP(E258,INPUTS!$A$44:$C$103,3,0),SCENARIOS!$J$23)</f>
        <v>0.06</v>
      </c>
      <c r="AB258" s="15">
        <f t="shared" si="82"/>
        <v>13927.064418381</v>
      </c>
      <c r="AC258" s="20">
        <f>IFERROR(VLOOKUP($E258,INPUTS!$A$44:$G$103,4,0),SCENARIOS!$K$23)</f>
        <v>0.15</v>
      </c>
      <c r="AD258" s="15">
        <f t="shared" si="83"/>
        <v>39392.9876610327</v>
      </c>
      <c r="AE258" s="20">
        <f>IFERROR(VLOOKUP($E258,INPUTS!$A$44:$G$103,5,0),SCENARIOS!$L$23)</f>
        <v>0.3</v>
      </c>
      <c r="AF258" s="15">
        <f t="shared" si="84"/>
        <v>89139.0995399828</v>
      </c>
      <c r="AG258" s="20">
        <f>IFERROR(VLOOKUP($E258,INPUTS!$A$44:$G$103,6,0),SCENARIOS!$M$23)</f>
        <v>0.4</v>
      </c>
      <c r="AH258" s="15">
        <f t="shared" si="85"/>
        <v>134470.279078949</v>
      </c>
      <c r="AI258" s="20">
        <f>IFERROR(VLOOKUP($E258,INPUTS!$A$44:$G$103,7,0),SCENARIOS!$N$23)</f>
        <v>0.5</v>
      </c>
      <c r="AJ258" s="15">
        <f t="shared" si="86"/>
        <v>190175.972674521</v>
      </c>
      <c r="AL258" t="str">
        <f t="shared" si="87"/>
        <v>N</v>
      </c>
      <c r="AM258" s="21">
        <f t="shared" si="88"/>
        <v>380351.945349042</v>
      </c>
      <c r="BC258" s="2"/>
      <c r="BD258" s="59">
        <f>1-BD256/AU43</f>
        <v>0</v>
      </c>
      <c r="BE258" s="59">
        <f t="shared" ref="BE258:BI258" si="97">1-BE256/AV43</f>
        <v>0</v>
      </c>
      <c r="BF258" s="59">
        <f t="shared" si="97"/>
        <v>0</v>
      </c>
      <c r="BG258" s="59">
        <f t="shared" si="97"/>
        <v>0</v>
      </c>
      <c r="BH258" s="59">
        <f t="shared" si="97"/>
        <v>0</v>
      </c>
      <c r="BI258" s="59">
        <f t="shared" si="97"/>
        <v>0</v>
      </c>
    </row>
    <row r="259" ht="15" customHeight="1" spans="1:61">
      <c r="A259" s="24" t="s">
        <v>1200</v>
      </c>
      <c r="B259" s="52" t="s">
        <v>389</v>
      </c>
      <c r="C259" s="52" t="s">
        <v>390</v>
      </c>
      <c r="D259" s="52" t="s">
        <v>929</v>
      </c>
      <c r="E259" s="10" t="s">
        <v>208</v>
      </c>
      <c r="F259" s="52" t="s">
        <v>391</v>
      </c>
      <c r="G259" s="52" t="s">
        <v>165</v>
      </c>
      <c r="H259" s="52" t="s">
        <v>249</v>
      </c>
      <c r="I259" s="52" t="s">
        <v>930</v>
      </c>
      <c r="J259" s="52" t="s">
        <v>169</v>
      </c>
      <c r="K259" s="52" t="s">
        <v>931</v>
      </c>
      <c r="L259" s="53" t="s">
        <v>291</v>
      </c>
      <c r="M259" s="13">
        <v>2377</v>
      </c>
      <c r="N259" s="14">
        <f t="shared" si="81"/>
        <v>6.51232876712329</v>
      </c>
      <c r="O259" s="15">
        <v>8000</v>
      </c>
      <c r="P259" s="15">
        <f t="shared" si="92"/>
        <v>19016000</v>
      </c>
      <c r="Q259" s="16">
        <f>IFERROR(VLOOKUP(G259,SCENARIOS!$A$13:$E$18,2,0),0.025)</f>
        <v>0.025</v>
      </c>
      <c r="R259" s="52">
        <f>IFERROR(VLOOKUP(L259,INPUTS!$A$107:$B$120,2,0),0.0082)</f>
        <v>0.0079</v>
      </c>
      <c r="S259" s="52">
        <f t="shared" si="93"/>
        <v>63.2</v>
      </c>
      <c r="T259" s="15">
        <f t="shared" si="94"/>
        <v>150226.4</v>
      </c>
      <c r="U259" s="15">
        <f>T259/INPUTS!$B$7*1000</f>
        <v>187783000</v>
      </c>
      <c r="V259" s="15">
        <f>T259*INPUTS!$B$6</f>
        <v>474715.424</v>
      </c>
      <c r="W259" s="54" t="s">
        <v>396</v>
      </c>
      <c r="X259" s="54" t="s">
        <v>396</v>
      </c>
      <c r="Y259" s="67">
        <f>IFERROR(VLOOKUP(E259,INPUTS!$A$44:$B$103,2,0),0)</f>
        <v>0.02</v>
      </c>
      <c r="Z259" s="15">
        <f t="shared" si="95"/>
        <v>3004.528</v>
      </c>
      <c r="AA259" s="20">
        <f>IFERROR(VLOOKUP(E259,INPUTS!$A$44:$C$103,3,0),SCENARIOS!$J$23)</f>
        <v>0.06</v>
      </c>
      <c r="AB259" s="15">
        <f t="shared" si="82"/>
        <v>10198.0429651795</v>
      </c>
      <c r="AC259" s="20">
        <f>IFERROR(VLOOKUP($E259,INPUTS!$A$44:$G$103,4,0),SCENARIOS!$K$23)</f>
        <v>0.15</v>
      </c>
      <c r="AD259" s="15">
        <f t="shared" si="83"/>
        <v>28845.3739155389</v>
      </c>
      <c r="AE259" s="20">
        <f>IFERROR(VLOOKUP($E259,INPUTS!$A$44:$G$103,5,0),SCENARIOS!$L$23)</f>
        <v>0.3</v>
      </c>
      <c r="AF259" s="15">
        <f t="shared" si="84"/>
        <v>65271.7859038835</v>
      </c>
      <c r="AG259" s="20">
        <f>IFERROR(VLOOKUP($E259,INPUTS!$A$44:$G$103,6,0),SCENARIOS!$M$23)</f>
        <v>0.4</v>
      </c>
      <c r="AH259" s="15">
        <f t="shared" si="85"/>
        <v>98465.3795222564</v>
      </c>
      <c r="AI259" s="20">
        <f>IFERROR(VLOOKUP($E259,INPUTS!$A$44:$G$103,7,0),SCENARIOS!$N$23)</f>
        <v>0.5</v>
      </c>
      <c r="AJ259" s="15">
        <f t="shared" si="86"/>
        <v>139255.673846092</v>
      </c>
      <c r="AL259" t="str">
        <f t="shared" si="87"/>
        <v>N</v>
      </c>
      <c r="AM259" s="21">
        <f t="shared" si="88"/>
        <v>278511.347692183</v>
      </c>
      <c r="BC259" s="2"/>
    </row>
    <row r="260" ht="15" customHeight="1" spans="1:61">
      <c r="A260" s="6" t="s">
        <v>1201</v>
      </c>
      <c r="B260" s="52" t="s">
        <v>389</v>
      </c>
      <c r="C260" s="52" t="s">
        <v>390</v>
      </c>
      <c r="D260" s="52" t="s">
        <v>929</v>
      </c>
      <c r="E260" s="10" t="s">
        <v>208</v>
      </c>
      <c r="F260" s="52" t="s">
        <v>391</v>
      </c>
      <c r="G260" s="52" t="s">
        <v>165</v>
      </c>
      <c r="H260" s="52" t="s">
        <v>256</v>
      </c>
      <c r="I260" s="52" t="s">
        <v>930</v>
      </c>
      <c r="J260" s="52" t="s">
        <v>169</v>
      </c>
      <c r="K260" s="52" t="s">
        <v>931</v>
      </c>
      <c r="L260" s="53" t="s">
        <v>291</v>
      </c>
      <c r="M260" s="13">
        <v>2377</v>
      </c>
      <c r="N260" s="14">
        <f t="shared" si="81"/>
        <v>6.51232876712329</v>
      </c>
      <c r="O260" s="15">
        <v>7600</v>
      </c>
      <c r="P260" s="15">
        <f t="shared" si="92"/>
        <v>18065200</v>
      </c>
      <c r="Q260" s="16">
        <f>IFERROR(VLOOKUP(G260,SCENARIOS!$A$13:$E$18,2,0),0.025)</f>
        <v>0.025</v>
      </c>
      <c r="R260" s="52">
        <f>IFERROR(VLOOKUP(L260,INPUTS!$A$107:$B$120,2,0),0.0082)</f>
        <v>0.0079</v>
      </c>
      <c r="S260" s="52">
        <f t="shared" si="93"/>
        <v>60.04</v>
      </c>
      <c r="T260" s="15">
        <f t="shared" si="94"/>
        <v>142715.08</v>
      </c>
      <c r="U260" s="15">
        <f>T260/INPUTS!$B$7*1000</f>
        <v>178393850</v>
      </c>
      <c r="V260" s="15">
        <f>T260*INPUTS!$B$6</f>
        <v>450979.6528</v>
      </c>
      <c r="W260" s="54" t="s">
        <v>396</v>
      </c>
      <c r="X260" s="54" t="s">
        <v>396</v>
      </c>
      <c r="Y260" s="67">
        <f>IFERROR(VLOOKUP(E260,INPUTS!$A$44:$B$103,2,0),0)</f>
        <v>0.02</v>
      </c>
      <c r="Z260" s="15">
        <f t="shared" si="95"/>
        <v>2854.3016</v>
      </c>
      <c r="AA260" s="20">
        <f>IFERROR(VLOOKUP(E260,INPUTS!$A$44:$C$103,3,0),SCENARIOS!$J$23)</f>
        <v>0.06</v>
      </c>
      <c r="AB260" s="15">
        <f t="shared" si="82"/>
        <v>9688.14081692055</v>
      </c>
      <c r="AC260" s="20">
        <f>IFERROR(VLOOKUP($E260,INPUTS!$A$44:$G$103,4,0),SCENARIOS!$K$23)</f>
        <v>0.15</v>
      </c>
      <c r="AD260" s="15">
        <f t="shared" si="83"/>
        <v>27403.105219762</v>
      </c>
      <c r="AE260" s="20">
        <f>IFERROR(VLOOKUP($E260,INPUTS!$A$44:$G$103,5,0),SCENARIOS!$L$23)</f>
        <v>0.3</v>
      </c>
      <c r="AF260" s="15">
        <f t="shared" si="84"/>
        <v>62008.1966086894</v>
      </c>
      <c r="AG260" s="20">
        <f>IFERROR(VLOOKUP($E260,INPUTS!$A$44:$G$103,6,0),SCENARIOS!$M$23)</f>
        <v>0.4</v>
      </c>
      <c r="AH260" s="15">
        <f t="shared" si="85"/>
        <v>93542.1105461436</v>
      </c>
      <c r="AI260" s="20">
        <f>IFERROR(VLOOKUP($E260,INPUTS!$A$44:$G$103,7,0),SCENARIOS!$N$23)</f>
        <v>0.5</v>
      </c>
      <c r="AJ260" s="15">
        <f t="shared" si="86"/>
        <v>132292.890153787</v>
      </c>
      <c r="AL260" t="str">
        <f t="shared" si="87"/>
        <v>N</v>
      </c>
      <c r="AM260" s="21">
        <f t="shared" si="88"/>
        <v>264585.780307574</v>
      </c>
      <c r="BC260" s="2"/>
    </row>
    <row r="261" ht="15" customHeight="1" spans="1:61">
      <c r="A261" s="24" t="s">
        <v>1202</v>
      </c>
      <c r="B261" s="52" t="s">
        <v>389</v>
      </c>
      <c r="C261" s="52" t="s">
        <v>390</v>
      </c>
      <c r="D261" s="52" t="s">
        <v>929</v>
      </c>
      <c r="E261" s="10" t="s">
        <v>208</v>
      </c>
      <c r="F261" s="52" t="s">
        <v>391</v>
      </c>
      <c r="G261" s="52" t="s">
        <v>165</v>
      </c>
      <c r="H261" s="52" t="s">
        <v>248</v>
      </c>
      <c r="I261" s="52" t="s">
        <v>930</v>
      </c>
      <c r="J261" s="52" t="s">
        <v>169</v>
      </c>
      <c r="K261" s="52" t="s">
        <v>931</v>
      </c>
      <c r="L261" s="53" t="s">
        <v>293</v>
      </c>
      <c r="M261" s="13">
        <v>1584</v>
      </c>
      <c r="N261" s="14">
        <f t="shared" ref="N261:N324" si="98">M261/365</f>
        <v>4.33972602739726</v>
      </c>
      <c r="O261" s="15">
        <v>9800</v>
      </c>
      <c r="P261" s="15">
        <f t="shared" si="92"/>
        <v>15523200</v>
      </c>
      <c r="Q261" s="16">
        <f>IFERROR(VLOOKUP(G261,SCENARIOS!$A$13:$E$18,2,0),0.025)</f>
        <v>0.025</v>
      </c>
      <c r="R261" s="52">
        <f>IFERROR(VLOOKUP(L261,INPUTS!$A$107:$B$120,2,0),0.0082)</f>
        <v>0.0079</v>
      </c>
      <c r="S261" s="52">
        <f t="shared" si="93"/>
        <v>77.42</v>
      </c>
      <c r="T261" s="15">
        <f t="shared" si="94"/>
        <v>122633.28</v>
      </c>
      <c r="U261" s="15">
        <f>T261/INPUTS!$B$7*1000</f>
        <v>153291600</v>
      </c>
      <c r="V261" s="15">
        <f>T261*INPUTS!$B$6</f>
        <v>387521.1648</v>
      </c>
      <c r="W261" s="54" t="s">
        <v>396</v>
      </c>
      <c r="X261" s="54" t="s">
        <v>396</v>
      </c>
      <c r="Y261" s="67">
        <f>IFERROR(VLOOKUP(E261,INPUTS!$A$44:$B$103,2,0),0)</f>
        <v>0.02</v>
      </c>
      <c r="Z261" s="15">
        <f t="shared" si="95"/>
        <v>2452.6656</v>
      </c>
      <c r="AA261" s="20">
        <f>IFERROR(VLOOKUP(E261,INPUTS!$A$44:$C$103,3,0),SCENARIOS!$J$23)</f>
        <v>0.06</v>
      </c>
      <c r="AB261" s="15">
        <f t="shared" ref="AB261:AB324" si="99">$T261*AA261*(1+$Q261)^AB$2</f>
        <v>8324.89800994294</v>
      </c>
      <c r="AC261" s="20">
        <f>IFERROR(VLOOKUP($E261,INPUTS!$A$44:$G$103,4,0),SCENARIOS!$K$23)</f>
        <v>0.15</v>
      </c>
      <c r="AD261" s="15">
        <f t="shared" ref="AD261:AD324" si="100">$T261*AC261*(1+$Q261)^AD$2</f>
        <v>23547.1449498156</v>
      </c>
      <c r="AE261" s="20">
        <f>IFERROR(VLOOKUP($E261,INPUTS!$A$44:$G$103,5,0),SCENARIOS!$L$23)</f>
        <v>0.3</v>
      </c>
      <c r="AF261" s="15">
        <f t="shared" ref="AF261:AF324" si="101">$T261*AE261*(1+$Q261)^AF$2</f>
        <v>53282.8663726948</v>
      </c>
      <c r="AG261" s="20">
        <f>IFERROR(VLOOKUP($E261,INPUTS!$A$44:$G$103,6,0),SCENARIOS!$M$23)</f>
        <v>0.4</v>
      </c>
      <c r="AH261" s="15">
        <f t="shared" ref="AH261:AH324" si="102">$T261*AG261*(1+$Q261)^AH$2</f>
        <v>80379.5634938942</v>
      </c>
      <c r="AI261" s="20">
        <f>IFERROR(VLOOKUP($E261,INPUTS!$A$44:$G$103,7,0),SCENARIOS!$N$23)</f>
        <v>0.5</v>
      </c>
      <c r="AJ261" s="15">
        <f t="shared" ref="AJ261:AJ324" si="103">$T261*AI261*(1+$Q261)^AJ$2</f>
        <v>113677.622856944</v>
      </c>
      <c r="AL261" t="str">
        <f t="shared" ref="AL261:AL324" si="104">IF(H261="MULTI","MULTI",IF(COUNTIFS($E$4:$E$1277,H261,$H$4:$H$1277,E261)&gt;0,"Y","N"))</f>
        <v>N</v>
      </c>
      <c r="AM261" s="21">
        <f t="shared" ref="AM261:AM324" si="105">T261*((1+Q261)^25)</f>
        <v>227355.245713888</v>
      </c>
      <c r="BC261" s="2"/>
    </row>
    <row r="262" ht="15" customHeight="1" spans="1:61">
      <c r="A262" s="6" t="s">
        <v>1203</v>
      </c>
      <c r="B262" s="52" t="s">
        <v>389</v>
      </c>
      <c r="C262" s="52" t="s">
        <v>390</v>
      </c>
      <c r="D262" s="52" t="s">
        <v>929</v>
      </c>
      <c r="E262" s="10" t="s">
        <v>208</v>
      </c>
      <c r="F262" s="52" t="s">
        <v>391</v>
      </c>
      <c r="G262" s="52" t="s">
        <v>165</v>
      </c>
      <c r="H262" s="52" t="s">
        <v>252</v>
      </c>
      <c r="I262" s="52" t="s">
        <v>930</v>
      </c>
      <c r="J262" s="52" t="s">
        <v>169</v>
      </c>
      <c r="K262" s="52" t="s">
        <v>931</v>
      </c>
      <c r="L262" s="53" t="s">
        <v>293</v>
      </c>
      <c r="M262" s="13">
        <v>1584</v>
      </c>
      <c r="N262" s="14">
        <f t="shared" si="98"/>
        <v>4.33972602739726</v>
      </c>
      <c r="O262" s="15">
        <v>9900</v>
      </c>
      <c r="P262" s="15">
        <f t="shared" si="92"/>
        <v>15681600</v>
      </c>
      <c r="Q262" s="16">
        <f>IFERROR(VLOOKUP(G262,SCENARIOS!$A$13:$E$18,2,0),0.025)</f>
        <v>0.025</v>
      </c>
      <c r="R262" s="52">
        <f>IFERROR(VLOOKUP(L262,INPUTS!$A$107:$B$120,2,0),0.0082)</f>
        <v>0.0079</v>
      </c>
      <c r="S262" s="52">
        <f t="shared" si="93"/>
        <v>78.21</v>
      </c>
      <c r="T262" s="15">
        <f t="shared" si="94"/>
        <v>123884.64</v>
      </c>
      <c r="U262" s="15">
        <f>T262/INPUTS!$B$7*1000</f>
        <v>154855800</v>
      </c>
      <c r="V262" s="15">
        <f>T262*INPUTS!$B$6</f>
        <v>391475.4624</v>
      </c>
      <c r="W262" s="54" t="s">
        <v>396</v>
      </c>
      <c r="X262" s="54" t="s">
        <v>396</v>
      </c>
      <c r="Y262" s="67">
        <f>IFERROR(VLOOKUP(E262,INPUTS!$A$44:$B$103,2,0),0)</f>
        <v>0.02</v>
      </c>
      <c r="Z262" s="15">
        <f t="shared" si="95"/>
        <v>2477.6928</v>
      </c>
      <c r="AA262" s="20">
        <f>IFERROR(VLOOKUP(E262,INPUTS!$A$44:$C$103,3,0),SCENARIOS!$J$23)</f>
        <v>0.06</v>
      </c>
      <c r="AB262" s="15">
        <f t="shared" si="99"/>
        <v>8409.8459488199</v>
      </c>
      <c r="AC262" s="20">
        <f>IFERROR(VLOOKUP($E262,INPUTS!$A$44:$G$103,4,0),SCENARIOS!$K$23)</f>
        <v>0.15</v>
      </c>
      <c r="AD262" s="15">
        <f t="shared" si="100"/>
        <v>23787.4219390995</v>
      </c>
      <c r="AE262" s="20">
        <f>IFERROR(VLOOKUP($E262,INPUTS!$A$44:$G$103,5,0),SCENARIOS!$L$23)</f>
        <v>0.3</v>
      </c>
      <c r="AF262" s="15">
        <f t="shared" si="101"/>
        <v>53826.5690907835</v>
      </c>
      <c r="AG262" s="20">
        <f>IFERROR(VLOOKUP($E262,INPUTS!$A$44:$G$103,6,0),SCENARIOS!$M$23)</f>
        <v>0.4</v>
      </c>
      <c r="AH262" s="15">
        <f t="shared" si="102"/>
        <v>81199.7631213829</v>
      </c>
      <c r="AI262" s="20">
        <f>IFERROR(VLOOKUP($E262,INPUTS!$A$44:$G$103,7,0),SCENARIOS!$N$23)</f>
        <v>0.5</v>
      </c>
      <c r="AJ262" s="15">
        <f t="shared" si="103"/>
        <v>114837.598600382</v>
      </c>
      <c r="AL262" t="str">
        <f t="shared" si="104"/>
        <v>N</v>
      </c>
      <c r="AM262" s="21">
        <f t="shared" si="105"/>
        <v>229675.197200765</v>
      </c>
      <c r="BC262" s="2"/>
    </row>
    <row r="263" ht="15" customHeight="1" spans="1:61">
      <c r="A263" s="24" t="s">
        <v>1204</v>
      </c>
      <c r="B263" s="52" t="s">
        <v>389</v>
      </c>
      <c r="C263" s="52" t="s">
        <v>390</v>
      </c>
      <c r="D263" s="52" t="s">
        <v>929</v>
      </c>
      <c r="E263" s="10" t="s">
        <v>208</v>
      </c>
      <c r="F263" s="52" t="s">
        <v>391</v>
      </c>
      <c r="G263" s="52" t="s">
        <v>165</v>
      </c>
      <c r="H263" s="52" t="s">
        <v>615</v>
      </c>
      <c r="I263" s="52" t="s">
        <v>614</v>
      </c>
      <c r="J263" s="52" t="s">
        <v>169</v>
      </c>
      <c r="K263" s="52" t="s">
        <v>931</v>
      </c>
      <c r="L263" s="53" t="s">
        <v>291</v>
      </c>
      <c r="M263" s="13">
        <v>1584</v>
      </c>
      <c r="N263" s="14">
        <f t="shared" si="98"/>
        <v>4.33972602739726</v>
      </c>
      <c r="O263" s="15">
        <v>7100</v>
      </c>
      <c r="P263" s="15">
        <f t="shared" si="92"/>
        <v>11246400</v>
      </c>
      <c r="Q263" s="16">
        <f>IFERROR(VLOOKUP(G263,SCENARIOS!$A$13:$E$18,2,0),0.025)</f>
        <v>0.025</v>
      </c>
      <c r="R263" s="52">
        <f>IFERROR(VLOOKUP(L263,INPUTS!$A$107:$B$120,2,0),0.0082)</f>
        <v>0.0079</v>
      </c>
      <c r="S263" s="52">
        <f t="shared" si="93"/>
        <v>56.09</v>
      </c>
      <c r="T263" s="15">
        <f t="shared" si="94"/>
        <v>88846.56</v>
      </c>
      <c r="U263" s="15">
        <f>T263/INPUTS!$B$7*1000</f>
        <v>111058200</v>
      </c>
      <c r="V263" s="15">
        <f>T263*INPUTS!$B$6</f>
        <v>280755.1296</v>
      </c>
      <c r="W263" s="54" t="s">
        <v>396</v>
      </c>
      <c r="X263" s="54" t="s">
        <v>396</v>
      </c>
      <c r="Y263" s="67">
        <f>IFERROR(VLOOKUP(E263,INPUTS!$A$44:$B$103,2,0),0)</f>
        <v>0.02</v>
      </c>
      <c r="Z263" s="15">
        <f t="shared" si="95"/>
        <v>1776.9312</v>
      </c>
      <c r="AA263" s="20">
        <f>IFERROR(VLOOKUP(E263,INPUTS!$A$44:$C$103,3,0),SCENARIOS!$J$23)</f>
        <v>0.06</v>
      </c>
      <c r="AB263" s="15">
        <f t="shared" si="99"/>
        <v>6031.30366026478</v>
      </c>
      <c r="AC263" s="20">
        <f>IFERROR(VLOOKUP($E263,INPUTS!$A$44:$G$103,4,0),SCENARIOS!$K$23)</f>
        <v>0.15</v>
      </c>
      <c r="AD263" s="15">
        <f t="shared" si="100"/>
        <v>17059.6662391521</v>
      </c>
      <c r="AE263" s="20">
        <f>IFERROR(VLOOKUP($E263,INPUTS!$A$44:$G$103,5,0),SCENARIOS!$L$23)</f>
        <v>0.3</v>
      </c>
      <c r="AF263" s="15">
        <f t="shared" si="101"/>
        <v>38602.8929842993</v>
      </c>
      <c r="AG263" s="20">
        <f>IFERROR(VLOOKUP($E263,INPUTS!$A$44:$G$103,6,0),SCENARIOS!$M$23)</f>
        <v>0.4</v>
      </c>
      <c r="AH263" s="15">
        <f t="shared" si="102"/>
        <v>58234.1735516988</v>
      </c>
      <c r="AI263" s="20">
        <f>IFERROR(VLOOKUP($E263,INPUTS!$A$44:$G$103,7,0),SCENARIOS!$N$23)</f>
        <v>0.5</v>
      </c>
      <c r="AJ263" s="15">
        <f t="shared" si="103"/>
        <v>82358.2777841126</v>
      </c>
      <c r="AL263" t="str">
        <f t="shared" si="104"/>
        <v>N</v>
      </c>
      <c r="AM263" s="21">
        <f t="shared" si="105"/>
        <v>164716.555568225</v>
      </c>
      <c r="BC263" s="2"/>
    </row>
    <row r="264" ht="15" customHeight="1" spans="1:61">
      <c r="A264" s="6" t="s">
        <v>1205</v>
      </c>
      <c r="B264" s="52" t="s">
        <v>389</v>
      </c>
      <c r="C264" s="52" t="s">
        <v>390</v>
      </c>
      <c r="D264" s="52" t="s">
        <v>929</v>
      </c>
      <c r="E264" s="10" t="s">
        <v>208</v>
      </c>
      <c r="F264" s="52" t="s">
        <v>391</v>
      </c>
      <c r="G264" s="52" t="s">
        <v>165</v>
      </c>
      <c r="H264" s="52" t="s">
        <v>234</v>
      </c>
      <c r="I264" s="52" t="s">
        <v>424</v>
      </c>
      <c r="J264" s="52" t="s">
        <v>173</v>
      </c>
      <c r="K264" s="52" t="s">
        <v>931</v>
      </c>
      <c r="L264" s="53" t="s">
        <v>291</v>
      </c>
      <c r="M264" s="13">
        <v>2377</v>
      </c>
      <c r="N264" s="14">
        <f t="shared" si="98"/>
        <v>6.51232876712329</v>
      </c>
      <c r="O264" s="15">
        <v>9300</v>
      </c>
      <c r="P264" s="15">
        <f t="shared" si="92"/>
        <v>22106100</v>
      </c>
      <c r="Q264" s="16">
        <f>IFERROR(VLOOKUP(G264,SCENARIOS!$A$13:$E$18,2,0),0.025)</f>
        <v>0.025</v>
      </c>
      <c r="R264" s="52">
        <f>IFERROR(VLOOKUP(L264,INPUTS!$A$107:$B$120,2,0),0.0082)</f>
        <v>0.0079</v>
      </c>
      <c r="S264" s="52">
        <f t="shared" si="93"/>
        <v>73.47</v>
      </c>
      <c r="T264" s="15">
        <f t="shared" si="94"/>
        <v>174638.19</v>
      </c>
      <c r="U264" s="15">
        <f>T264/INPUTS!$B$7*1000</f>
        <v>218297737.5</v>
      </c>
      <c r="V264" s="15">
        <f>T264*INPUTS!$B$6</f>
        <v>551856.6804</v>
      </c>
      <c r="W264" s="54" t="s">
        <v>396</v>
      </c>
      <c r="X264" s="54" t="s">
        <v>396</v>
      </c>
      <c r="Y264" s="67">
        <f>IFERROR(VLOOKUP(E264,INPUTS!$A$44:$B$103,2,0),0)</f>
        <v>0.02</v>
      </c>
      <c r="Z264" s="15">
        <f t="shared" si="95"/>
        <v>3492.7638</v>
      </c>
      <c r="AA264" s="20">
        <f>IFERROR(VLOOKUP(E264,INPUTS!$A$44:$C$103,3,0),SCENARIOS!$J$23)</f>
        <v>0.06</v>
      </c>
      <c r="AB264" s="15">
        <f t="shared" si="99"/>
        <v>11855.2249470212</v>
      </c>
      <c r="AC264" s="20">
        <f>IFERROR(VLOOKUP($E264,INPUTS!$A$44:$G$103,4,0),SCENARIOS!$K$23)</f>
        <v>0.15</v>
      </c>
      <c r="AD264" s="15">
        <f t="shared" si="100"/>
        <v>33532.747176814</v>
      </c>
      <c r="AE264" s="20">
        <f>IFERROR(VLOOKUP($E264,INPUTS!$A$44:$G$103,5,0),SCENARIOS!$L$23)</f>
        <v>0.3</v>
      </c>
      <c r="AF264" s="15">
        <f t="shared" si="101"/>
        <v>75878.4511132646</v>
      </c>
      <c r="AG264" s="20">
        <f>IFERROR(VLOOKUP($E264,INPUTS!$A$44:$G$103,6,0),SCENARIOS!$M$23)</f>
        <v>0.4</v>
      </c>
      <c r="AH264" s="15">
        <f t="shared" si="102"/>
        <v>114466.003694623</v>
      </c>
      <c r="AI264" s="20">
        <f>IFERROR(VLOOKUP($E264,INPUTS!$A$44:$G$103,7,0),SCENARIOS!$N$23)</f>
        <v>0.5</v>
      </c>
      <c r="AJ264" s="15">
        <f t="shared" si="103"/>
        <v>161884.720846081</v>
      </c>
      <c r="AL264" t="str">
        <f t="shared" si="104"/>
        <v>Y</v>
      </c>
      <c r="AM264" s="21">
        <f t="shared" si="105"/>
        <v>323769.441692163</v>
      </c>
      <c r="BC264" s="2"/>
    </row>
    <row r="265" ht="15" customHeight="1" spans="1:61">
      <c r="A265" s="24" t="s">
        <v>1206</v>
      </c>
      <c r="B265" s="52" t="s">
        <v>389</v>
      </c>
      <c r="C265" s="52" t="s">
        <v>390</v>
      </c>
      <c r="D265" s="52" t="s">
        <v>929</v>
      </c>
      <c r="E265" s="10" t="s">
        <v>208</v>
      </c>
      <c r="F265" s="52" t="s">
        <v>391</v>
      </c>
      <c r="G265" s="52" t="s">
        <v>165</v>
      </c>
      <c r="H265" s="52" t="s">
        <v>505</v>
      </c>
      <c r="I265" s="52" t="s">
        <v>504</v>
      </c>
      <c r="J265" s="52" t="s">
        <v>173</v>
      </c>
      <c r="K265" s="52" t="s">
        <v>931</v>
      </c>
      <c r="L265" s="53" t="s">
        <v>291</v>
      </c>
      <c r="M265" s="13">
        <v>1584</v>
      </c>
      <c r="N265" s="14">
        <f t="shared" si="98"/>
        <v>4.33972602739726</v>
      </c>
      <c r="O265" s="15">
        <v>8750</v>
      </c>
      <c r="P265" s="15">
        <f t="shared" si="92"/>
        <v>13860000</v>
      </c>
      <c r="Q265" s="16">
        <f>IFERROR(VLOOKUP(G265,SCENARIOS!$A$13:$E$18,2,0),0.025)</f>
        <v>0.025</v>
      </c>
      <c r="R265" s="52">
        <f>IFERROR(VLOOKUP(L265,INPUTS!$A$107:$B$120,2,0),0.0082)</f>
        <v>0.0079</v>
      </c>
      <c r="S265" s="52">
        <f t="shared" si="93"/>
        <v>69.125</v>
      </c>
      <c r="T265" s="15">
        <f t="shared" si="94"/>
        <v>109494</v>
      </c>
      <c r="U265" s="15">
        <f>T265/INPUTS!$B$7*1000</f>
        <v>136867500</v>
      </c>
      <c r="V265" s="15">
        <f>T265*INPUTS!$B$6</f>
        <v>346001.04</v>
      </c>
      <c r="W265" s="54" t="s">
        <v>396</v>
      </c>
      <c r="X265" s="54" t="s">
        <v>396</v>
      </c>
      <c r="Y265" s="67">
        <f>IFERROR(VLOOKUP(E265,INPUTS!$A$44:$B$103,2,0),0)</f>
        <v>0.02</v>
      </c>
      <c r="Z265" s="15">
        <f t="shared" si="95"/>
        <v>2189.88</v>
      </c>
      <c r="AA265" s="20">
        <f>IFERROR(VLOOKUP(E265,INPUTS!$A$44:$C$103,3,0),SCENARIOS!$J$23)</f>
        <v>0.06</v>
      </c>
      <c r="AB265" s="15">
        <f t="shared" si="99"/>
        <v>7432.94465173476</v>
      </c>
      <c r="AC265" s="20">
        <f>IFERROR(VLOOKUP($E265,INPUTS!$A$44:$G$103,4,0),SCENARIOS!$K$23)</f>
        <v>0.15</v>
      </c>
      <c r="AD265" s="15">
        <f t="shared" si="100"/>
        <v>21024.2365623354</v>
      </c>
      <c r="AE265" s="20">
        <f>IFERROR(VLOOKUP($E265,INPUTS!$A$44:$G$103,5,0),SCENARIOS!$L$23)</f>
        <v>0.3</v>
      </c>
      <c r="AF265" s="15">
        <f t="shared" si="101"/>
        <v>47573.9878327632</v>
      </c>
      <c r="AG265" s="20">
        <f>IFERROR(VLOOKUP($E265,INPUTS!$A$44:$G$103,6,0),SCENARIOS!$M$23)</f>
        <v>0.4</v>
      </c>
      <c r="AH265" s="15">
        <f t="shared" si="102"/>
        <v>71767.4674052626</v>
      </c>
      <c r="AI265" s="20">
        <f>IFERROR(VLOOKUP($E265,INPUTS!$A$44:$G$103,7,0),SCENARIOS!$N$23)</f>
        <v>0.5</v>
      </c>
      <c r="AJ265" s="15">
        <f t="shared" si="103"/>
        <v>101497.877550843</v>
      </c>
      <c r="AL265" t="str">
        <f t="shared" si="104"/>
        <v>N</v>
      </c>
      <c r="AM265" s="21">
        <f t="shared" si="105"/>
        <v>202995.755101686</v>
      </c>
      <c r="BC265" s="2"/>
    </row>
    <row r="266" ht="15" customHeight="1" spans="1:61">
      <c r="A266" s="6" t="s">
        <v>1207</v>
      </c>
      <c r="B266" s="52" t="s">
        <v>389</v>
      </c>
      <c r="C266" s="52" t="s">
        <v>390</v>
      </c>
      <c r="D266" s="52" t="s">
        <v>929</v>
      </c>
      <c r="E266" s="10" t="s">
        <v>208</v>
      </c>
      <c r="F266" s="52" t="s">
        <v>391</v>
      </c>
      <c r="G266" s="52" t="s">
        <v>165</v>
      </c>
      <c r="H266" s="52" t="s">
        <v>242</v>
      </c>
      <c r="I266" s="52" t="s">
        <v>421</v>
      </c>
      <c r="J266" s="52" t="s">
        <v>173</v>
      </c>
      <c r="K266" s="52" t="s">
        <v>931</v>
      </c>
      <c r="L266" s="53" t="s">
        <v>293</v>
      </c>
      <c r="M266" s="13">
        <v>1584</v>
      </c>
      <c r="N266" s="14">
        <f t="shared" si="98"/>
        <v>4.33972602739726</v>
      </c>
      <c r="O266" s="15">
        <v>10100</v>
      </c>
      <c r="P266" s="15">
        <f t="shared" si="92"/>
        <v>15998400</v>
      </c>
      <c r="Q266" s="16">
        <f>IFERROR(VLOOKUP(G266,SCENARIOS!$A$13:$E$18,2,0),0.025)</f>
        <v>0.025</v>
      </c>
      <c r="R266" s="52">
        <f>IFERROR(VLOOKUP(L266,INPUTS!$A$107:$B$120,2,0),0.0082)</f>
        <v>0.0079</v>
      </c>
      <c r="S266" s="52">
        <f t="shared" si="93"/>
        <v>79.79</v>
      </c>
      <c r="T266" s="15">
        <f t="shared" si="94"/>
        <v>126387.36</v>
      </c>
      <c r="U266" s="15">
        <f>T266/INPUTS!$B$7*1000</f>
        <v>157984200</v>
      </c>
      <c r="V266" s="15">
        <f>T266*INPUTS!$B$6</f>
        <v>399384.0576</v>
      </c>
      <c r="W266" s="54" t="s">
        <v>396</v>
      </c>
      <c r="X266" s="54" t="s">
        <v>396</v>
      </c>
      <c r="Y266" s="67">
        <f>IFERROR(VLOOKUP(E266,INPUTS!$A$44:$B$103,2,0),0)</f>
        <v>0.02</v>
      </c>
      <c r="Z266" s="15">
        <f t="shared" si="95"/>
        <v>2527.7472</v>
      </c>
      <c r="AA266" s="20">
        <f>IFERROR(VLOOKUP(E266,INPUTS!$A$44:$C$103,3,0),SCENARIOS!$J$23)</f>
        <v>0.06</v>
      </c>
      <c r="AB266" s="15">
        <f t="shared" si="99"/>
        <v>8579.74182657384</v>
      </c>
      <c r="AC266" s="20">
        <f>IFERROR(VLOOKUP($E266,INPUTS!$A$44:$G$103,4,0),SCENARIOS!$K$23)</f>
        <v>0.15</v>
      </c>
      <c r="AD266" s="15">
        <f t="shared" si="100"/>
        <v>24267.9759176671</v>
      </c>
      <c r="AE266" s="20">
        <f>IFERROR(VLOOKUP($E266,INPUTS!$A$44:$G$103,5,0),SCENARIOS!$L$23)</f>
        <v>0.3</v>
      </c>
      <c r="AF266" s="15">
        <f t="shared" si="101"/>
        <v>54913.974526961</v>
      </c>
      <c r="AG266" s="20">
        <f>IFERROR(VLOOKUP($E266,INPUTS!$A$44:$G$103,6,0),SCENARIOS!$M$23)</f>
        <v>0.4</v>
      </c>
      <c r="AH266" s="15">
        <f t="shared" si="102"/>
        <v>82840.1623763603</v>
      </c>
      <c r="AI266" s="20">
        <f>IFERROR(VLOOKUP($E266,INPUTS!$A$44:$G$103,7,0),SCENARIOS!$N$23)</f>
        <v>0.5</v>
      </c>
      <c r="AJ266" s="15">
        <f t="shared" si="103"/>
        <v>117157.550087259</v>
      </c>
      <c r="AL266" t="str">
        <f t="shared" si="104"/>
        <v>N</v>
      </c>
      <c r="AM266" s="21">
        <f t="shared" si="105"/>
        <v>234315.100174517</v>
      </c>
      <c r="BC266" s="2"/>
    </row>
    <row r="267" ht="15" customHeight="1" spans="1:61">
      <c r="A267" s="24" t="s">
        <v>1208</v>
      </c>
      <c r="B267" s="52" t="s">
        <v>389</v>
      </c>
      <c r="C267" s="52" t="s">
        <v>390</v>
      </c>
      <c r="D267" s="52" t="s">
        <v>929</v>
      </c>
      <c r="E267" s="10" t="s">
        <v>208</v>
      </c>
      <c r="F267" s="52" t="s">
        <v>391</v>
      </c>
      <c r="G267" s="52" t="s">
        <v>165</v>
      </c>
      <c r="H267" s="52" t="s">
        <v>440</v>
      </c>
      <c r="I267" s="52" t="s">
        <v>439</v>
      </c>
      <c r="J267" s="52" t="s">
        <v>177</v>
      </c>
      <c r="K267" s="52" t="s">
        <v>931</v>
      </c>
      <c r="L267" s="53" t="s">
        <v>291</v>
      </c>
      <c r="M267" s="13">
        <v>3167</v>
      </c>
      <c r="N267" s="14">
        <f t="shared" si="98"/>
        <v>8.67671232876712</v>
      </c>
      <c r="O267" s="15">
        <v>4800</v>
      </c>
      <c r="P267" s="15">
        <f t="shared" si="92"/>
        <v>15201600</v>
      </c>
      <c r="Q267" s="16">
        <f>IFERROR(VLOOKUP(G267,SCENARIOS!$A$13:$E$18,2,0),0.025)</f>
        <v>0.025</v>
      </c>
      <c r="R267" s="52">
        <f>IFERROR(VLOOKUP(L267,INPUTS!$A$107:$B$120,2,0),0.0082)</f>
        <v>0.0079</v>
      </c>
      <c r="S267" s="52">
        <f t="shared" si="93"/>
        <v>37.92</v>
      </c>
      <c r="T267" s="15">
        <f t="shared" si="94"/>
        <v>120092.64</v>
      </c>
      <c r="U267" s="15">
        <f>T267/INPUTS!$B$7*1000</f>
        <v>150115800</v>
      </c>
      <c r="V267" s="15">
        <f>T267*INPUTS!$B$6</f>
        <v>379492.7424</v>
      </c>
      <c r="W267" s="54" t="s">
        <v>396</v>
      </c>
      <c r="X267" s="54" t="s">
        <v>396</v>
      </c>
      <c r="Y267" s="67">
        <f>IFERROR(VLOOKUP(E267,INPUTS!$A$44:$B$103,2,0),0)</f>
        <v>0.02</v>
      </c>
      <c r="Z267" s="15">
        <f t="shared" si="95"/>
        <v>2401.8528</v>
      </c>
      <c r="AA267" s="20">
        <f>IFERROR(VLOOKUP(E267,INPUTS!$A$44:$C$103,3,0),SCENARIOS!$J$23)</f>
        <v>0.06</v>
      </c>
      <c r="AB267" s="15">
        <f t="shared" si="99"/>
        <v>8152.42795222303</v>
      </c>
      <c r="AC267" s="20">
        <f>IFERROR(VLOOKUP($E267,INPUTS!$A$44:$G$103,4,0),SCENARIOS!$K$23)</f>
        <v>0.15</v>
      </c>
      <c r="AD267" s="15">
        <f t="shared" si="100"/>
        <v>23059.3098503606</v>
      </c>
      <c r="AE267" s="20">
        <f>IFERROR(VLOOKUP($E267,INPUTS!$A$44:$G$103,5,0),SCENARIOS!$L$23)</f>
        <v>0.3</v>
      </c>
      <c r="AF267" s="15">
        <f t="shared" si="101"/>
        <v>52178.9850965753</v>
      </c>
      <c r="AG267" s="20">
        <f>IFERROR(VLOOKUP($E267,INPUTS!$A$44:$G$103,6,0),SCENARIOS!$M$23)</f>
        <v>0.4</v>
      </c>
      <c r="AH267" s="15">
        <f t="shared" si="102"/>
        <v>78714.3097047504</v>
      </c>
      <c r="AI267" s="20">
        <f>IFERROR(VLOOKUP($E267,INPUTS!$A$44:$G$103,7,0),SCENARIOS!$N$23)</f>
        <v>0.5</v>
      </c>
      <c r="AJ267" s="15">
        <f t="shared" si="103"/>
        <v>111322.520589963</v>
      </c>
      <c r="AL267" t="str">
        <f t="shared" si="104"/>
        <v>Y</v>
      </c>
      <c r="AM267" s="21">
        <f t="shared" si="105"/>
        <v>222645.041179927</v>
      </c>
      <c r="BC267" s="2"/>
    </row>
    <row r="268" ht="15" customHeight="1" spans="1:61">
      <c r="A268" s="6" t="s">
        <v>1209</v>
      </c>
      <c r="B268" s="52" t="s">
        <v>389</v>
      </c>
      <c r="C268" s="52" t="s">
        <v>390</v>
      </c>
      <c r="D268" s="52" t="s">
        <v>929</v>
      </c>
      <c r="E268" s="10" t="s">
        <v>208</v>
      </c>
      <c r="F268" s="52" t="s">
        <v>391</v>
      </c>
      <c r="G268" s="52" t="s">
        <v>165</v>
      </c>
      <c r="H268" s="52" t="s">
        <v>448</v>
      </c>
      <c r="I268" s="52" t="s">
        <v>447</v>
      </c>
      <c r="J268" s="52" t="s">
        <v>177</v>
      </c>
      <c r="K268" s="52" t="s">
        <v>931</v>
      </c>
      <c r="L268" s="53" t="s">
        <v>291</v>
      </c>
      <c r="M268" s="13">
        <v>1584</v>
      </c>
      <c r="N268" s="14">
        <f t="shared" si="98"/>
        <v>4.33972602739726</v>
      </c>
      <c r="O268" s="15">
        <v>4700</v>
      </c>
      <c r="P268" s="15">
        <f t="shared" si="92"/>
        <v>7444800</v>
      </c>
      <c r="Q268" s="16">
        <f>IFERROR(VLOOKUP(G268,SCENARIOS!$A$13:$E$18,2,0),0.025)</f>
        <v>0.025</v>
      </c>
      <c r="R268" s="52">
        <f>IFERROR(VLOOKUP(L268,INPUTS!$A$107:$B$120,2,0),0.0082)</f>
        <v>0.0079</v>
      </c>
      <c r="S268" s="52">
        <f t="shared" si="93"/>
        <v>37.13</v>
      </c>
      <c r="T268" s="15">
        <f t="shared" si="94"/>
        <v>58813.92</v>
      </c>
      <c r="U268" s="15">
        <f>T268/INPUTS!$B$7*1000</f>
        <v>73517400</v>
      </c>
      <c r="V268" s="15">
        <f>T268*INPUTS!$B$6</f>
        <v>185851.9872</v>
      </c>
      <c r="W268" s="54" t="s">
        <v>396</v>
      </c>
      <c r="X268" s="54" t="s">
        <v>396</v>
      </c>
      <c r="Y268" s="67">
        <f>IFERROR(VLOOKUP(E268,INPUTS!$A$44:$B$103,2,0),0)</f>
        <v>0.02</v>
      </c>
      <c r="Z268" s="15">
        <f t="shared" si="95"/>
        <v>1176.2784</v>
      </c>
      <c r="AA268" s="20">
        <f>IFERROR(VLOOKUP(E268,INPUTS!$A$44:$C$103,3,0),SCENARIOS!$J$23)</f>
        <v>0.06</v>
      </c>
      <c r="AB268" s="15">
        <f t="shared" si="99"/>
        <v>3992.55312721753</v>
      </c>
      <c r="AC268" s="20">
        <f>IFERROR(VLOOKUP($E268,INPUTS!$A$44:$G$103,4,0),SCENARIOS!$K$23)</f>
        <v>0.15</v>
      </c>
      <c r="AD268" s="15">
        <f t="shared" si="100"/>
        <v>11293.0184963402</v>
      </c>
      <c r="AE268" s="20">
        <f>IFERROR(VLOOKUP($E268,INPUTS!$A$44:$G$103,5,0),SCENARIOS!$L$23)</f>
        <v>0.3</v>
      </c>
      <c r="AF268" s="15">
        <f t="shared" si="101"/>
        <v>25554.02775017</v>
      </c>
      <c r="AG268" s="20">
        <f>IFERROR(VLOOKUP($E268,INPUTS!$A$44:$G$103,6,0),SCENARIOS!$M$23)</f>
        <v>0.4</v>
      </c>
      <c r="AH268" s="15">
        <f t="shared" si="102"/>
        <v>38549.3824919696</v>
      </c>
      <c r="AI268" s="20">
        <f>IFERROR(VLOOKUP($E268,INPUTS!$A$44:$G$103,7,0),SCENARIOS!$N$23)</f>
        <v>0.5</v>
      </c>
      <c r="AJ268" s="15">
        <f t="shared" si="103"/>
        <v>54518.8599415956</v>
      </c>
      <c r="AL268" t="str">
        <f t="shared" si="104"/>
        <v>Y</v>
      </c>
      <c r="AM268" s="21">
        <f t="shared" si="105"/>
        <v>109037.719883191</v>
      </c>
      <c r="BC268" s="2"/>
    </row>
    <row r="269" ht="15" customHeight="1" spans="1:61">
      <c r="A269" s="24" t="s">
        <v>1210</v>
      </c>
      <c r="B269" s="52" t="s">
        <v>389</v>
      </c>
      <c r="C269" s="52" t="s">
        <v>390</v>
      </c>
      <c r="D269" s="52" t="s">
        <v>929</v>
      </c>
      <c r="E269" s="10" t="s">
        <v>208</v>
      </c>
      <c r="F269" s="52" t="s">
        <v>391</v>
      </c>
      <c r="G269" s="52" t="s">
        <v>165</v>
      </c>
      <c r="H269" s="52" t="s">
        <v>673</v>
      </c>
      <c r="I269" s="52" t="s">
        <v>439</v>
      </c>
      <c r="J269" s="52" t="s">
        <v>177</v>
      </c>
      <c r="K269" s="52" t="s">
        <v>931</v>
      </c>
      <c r="L269" s="53" t="s">
        <v>291</v>
      </c>
      <c r="M269" s="13">
        <v>1584</v>
      </c>
      <c r="N269" s="14">
        <f t="shared" si="98"/>
        <v>4.33972602739726</v>
      </c>
      <c r="O269" s="15">
        <v>4800</v>
      </c>
      <c r="P269" s="15">
        <f t="shared" si="92"/>
        <v>7603200</v>
      </c>
      <c r="Q269" s="16">
        <f>IFERROR(VLOOKUP(G269,SCENARIOS!$A$13:$E$18,2,0),0.025)</f>
        <v>0.025</v>
      </c>
      <c r="R269" s="52">
        <f>IFERROR(VLOOKUP(L269,INPUTS!$A$107:$B$120,2,0),0.0082)</f>
        <v>0.0079</v>
      </c>
      <c r="S269" s="52">
        <f t="shared" si="93"/>
        <v>37.92</v>
      </c>
      <c r="T269" s="15">
        <f t="shared" si="94"/>
        <v>60065.28</v>
      </c>
      <c r="U269" s="15">
        <f>T269/INPUTS!$B$7*1000</f>
        <v>75081600</v>
      </c>
      <c r="V269" s="15">
        <f>T269*INPUTS!$B$6</f>
        <v>189806.2848</v>
      </c>
      <c r="W269" s="54" t="s">
        <v>396</v>
      </c>
      <c r="X269" s="54" t="s">
        <v>396</v>
      </c>
      <c r="Y269" s="67">
        <f>IFERROR(VLOOKUP(E269,INPUTS!$A$44:$B$103,2,0),0)</f>
        <v>0.02</v>
      </c>
      <c r="Z269" s="15">
        <f t="shared" si="95"/>
        <v>1201.3056</v>
      </c>
      <c r="AA269" s="20">
        <f>IFERROR(VLOOKUP(E269,INPUTS!$A$44:$C$103,3,0),SCENARIOS!$J$23)</f>
        <v>0.06</v>
      </c>
      <c r="AB269" s="15">
        <f t="shared" si="99"/>
        <v>4077.5010660945</v>
      </c>
      <c r="AC269" s="20">
        <f>IFERROR(VLOOKUP($E269,INPUTS!$A$44:$G$103,4,0),SCENARIOS!$K$23)</f>
        <v>0.15</v>
      </c>
      <c r="AD269" s="15">
        <f t="shared" si="100"/>
        <v>11533.295485624</v>
      </c>
      <c r="AE269" s="20">
        <f>IFERROR(VLOOKUP($E269,INPUTS!$A$44:$G$103,5,0),SCENARIOS!$L$23)</f>
        <v>0.3</v>
      </c>
      <c r="AF269" s="15">
        <f t="shared" si="101"/>
        <v>26097.7304682587</v>
      </c>
      <c r="AG269" s="20">
        <f>IFERROR(VLOOKUP($E269,INPUTS!$A$44:$G$103,6,0),SCENARIOS!$M$23)</f>
        <v>0.4</v>
      </c>
      <c r="AH269" s="15">
        <f t="shared" si="102"/>
        <v>39369.5821194584</v>
      </c>
      <c r="AI269" s="20">
        <f>IFERROR(VLOOKUP($E269,INPUTS!$A$44:$G$103,7,0),SCENARIOS!$N$23)</f>
        <v>0.5</v>
      </c>
      <c r="AJ269" s="15">
        <f t="shared" si="103"/>
        <v>55678.8356850338</v>
      </c>
      <c r="AL269" t="str">
        <f t="shared" si="104"/>
        <v>Y</v>
      </c>
      <c r="AM269" s="21">
        <f t="shared" si="105"/>
        <v>111357.671370068</v>
      </c>
      <c r="BC269" s="2"/>
    </row>
    <row r="270" ht="15" customHeight="1" spans="1:61">
      <c r="A270" s="6" t="s">
        <v>1211</v>
      </c>
      <c r="B270" s="52" t="s">
        <v>389</v>
      </c>
      <c r="C270" s="52" t="s">
        <v>390</v>
      </c>
      <c r="D270" s="52" t="s">
        <v>929</v>
      </c>
      <c r="E270" s="10" t="s">
        <v>208</v>
      </c>
      <c r="F270" s="52" t="s">
        <v>391</v>
      </c>
      <c r="G270" s="52" t="s">
        <v>165</v>
      </c>
      <c r="H270" s="52" t="s">
        <v>644</v>
      </c>
      <c r="I270" s="52" t="s">
        <v>643</v>
      </c>
      <c r="J270" s="52" t="s">
        <v>185</v>
      </c>
      <c r="K270" s="52" t="s">
        <v>931</v>
      </c>
      <c r="L270" s="53" t="s">
        <v>291</v>
      </c>
      <c r="M270" s="13">
        <v>1584</v>
      </c>
      <c r="N270" s="14">
        <f t="shared" si="98"/>
        <v>4.33972602739726</v>
      </c>
      <c r="O270" s="15">
        <v>8700</v>
      </c>
      <c r="P270" s="15">
        <f t="shared" si="92"/>
        <v>13780800</v>
      </c>
      <c r="Q270" s="16">
        <f>IFERROR(VLOOKUP(G270,SCENARIOS!$A$13:$E$18,2,0),0.025)</f>
        <v>0.025</v>
      </c>
      <c r="R270" s="52">
        <f>IFERROR(VLOOKUP(L270,INPUTS!$A$107:$B$120,2,0),0.0082)</f>
        <v>0.0079</v>
      </c>
      <c r="S270" s="52">
        <f t="shared" si="93"/>
        <v>68.73</v>
      </c>
      <c r="T270" s="15">
        <f t="shared" si="94"/>
        <v>108868.32</v>
      </c>
      <c r="U270" s="15">
        <f>T270/INPUTS!$B$7*1000</f>
        <v>136085400</v>
      </c>
      <c r="V270" s="15">
        <f>T270*INPUTS!$B$6</f>
        <v>344023.8912</v>
      </c>
      <c r="W270" s="54" t="s">
        <v>396</v>
      </c>
      <c r="X270" s="54" t="s">
        <v>396</v>
      </c>
      <c r="Y270" s="67">
        <f>IFERROR(VLOOKUP(E270,INPUTS!$A$44:$B$103,2,0),0)</f>
        <v>0.02</v>
      </c>
      <c r="Z270" s="15">
        <f t="shared" si="95"/>
        <v>2177.3664</v>
      </c>
      <c r="AA270" s="20">
        <f>IFERROR(VLOOKUP(E270,INPUTS!$A$44:$C$103,3,0),SCENARIOS!$J$23)</f>
        <v>0.06</v>
      </c>
      <c r="AB270" s="15">
        <f t="shared" si="99"/>
        <v>7390.47068229628</v>
      </c>
      <c r="AC270" s="20">
        <f>IFERROR(VLOOKUP($E270,INPUTS!$A$44:$G$103,4,0),SCENARIOS!$K$23)</f>
        <v>0.15</v>
      </c>
      <c r="AD270" s="15">
        <f t="shared" si="100"/>
        <v>20904.0980676935</v>
      </c>
      <c r="AE270" s="20">
        <f>IFERROR(VLOOKUP($E270,INPUTS!$A$44:$G$103,5,0),SCENARIOS!$L$23)</f>
        <v>0.3</v>
      </c>
      <c r="AF270" s="15">
        <f t="shared" si="101"/>
        <v>47302.1364737189</v>
      </c>
      <c r="AG270" s="20">
        <f>IFERROR(VLOOKUP($E270,INPUTS!$A$44:$G$103,6,0),SCENARIOS!$M$23)</f>
        <v>0.4</v>
      </c>
      <c r="AH270" s="15">
        <f t="shared" si="102"/>
        <v>71357.3675915183</v>
      </c>
      <c r="AI270" s="20">
        <f>IFERROR(VLOOKUP($E270,INPUTS!$A$44:$G$103,7,0),SCENARIOS!$N$23)</f>
        <v>0.5</v>
      </c>
      <c r="AJ270" s="15">
        <f t="shared" si="103"/>
        <v>100917.889679124</v>
      </c>
      <c r="AL270" t="str">
        <f t="shared" si="104"/>
        <v>N</v>
      </c>
      <c r="AM270" s="21">
        <f t="shared" si="105"/>
        <v>201835.779358248</v>
      </c>
      <c r="BC270" s="2"/>
    </row>
    <row r="271" ht="15" customHeight="1" spans="1:61">
      <c r="A271" s="24" t="s">
        <v>1212</v>
      </c>
      <c r="B271" s="52" t="s">
        <v>397</v>
      </c>
      <c r="C271" s="52" t="s">
        <v>398</v>
      </c>
      <c r="D271" s="52" t="s">
        <v>929</v>
      </c>
      <c r="E271" s="10" t="s">
        <v>203</v>
      </c>
      <c r="F271" s="52" t="s">
        <v>399</v>
      </c>
      <c r="G271" s="52" t="s">
        <v>165</v>
      </c>
      <c r="H271" s="52" t="s">
        <v>249</v>
      </c>
      <c r="I271" s="52" t="s">
        <v>930</v>
      </c>
      <c r="J271" s="52" t="s">
        <v>169</v>
      </c>
      <c r="K271" s="52" t="s">
        <v>931</v>
      </c>
      <c r="L271" s="53" t="s">
        <v>291</v>
      </c>
      <c r="M271" s="13">
        <v>1709</v>
      </c>
      <c r="N271" s="14">
        <f t="shared" si="98"/>
        <v>4.68219178082192</v>
      </c>
      <c r="O271" s="15">
        <v>7340</v>
      </c>
      <c r="P271" s="15">
        <f t="shared" si="92"/>
        <v>12544060</v>
      </c>
      <c r="Q271" s="16">
        <f>IFERROR(VLOOKUP(G271,SCENARIOS!$A$13:$E$18,2,0),0.025)</f>
        <v>0.025</v>
      </c>
      <c r="R271" s="52">
        <f>IFERROR(VLOOKUP(L271,INPUTS!$A$107:$B$120,2,0),0.0082)</f>
        <v>0.0079</v>
      </c>
      <c r="S271" s="52">
        <f t="shared" si="93"/>
        <v>57.986</v>
      </c>
      <c r="T271" s="15">
        <f t="shared" si="94"/>
        <v>99098.074</v>
      </c>
      <c r="U271" s="15">
        <f>T271/INPUTS!$B$7*1000</f>
        <v>123872592.5</v>
      </c>
      <c r="V271" s="15">
        <f>T271*INPUTS!$B$6</f>
        <v>313149.91384</v>
      </c>
      <c r="W271" s="54" t="s">
        <v>396</v>
      </c>
      <c r="X271" s="54" t="s">
        <v>396</v>
      </c>
      <c r="Y271" s="67">
        <f>IFERROR(VLOOKUP(E271,INPUTS!$A$44:$B$103,2,0),0)</f>
        <v>0.02</v>
      </c>
      <c r="Z271" s="15">
        <f t="shared" si="95"/>
        <v>1981.96148</v>
      </c>
      <c r="AA271" s="20">
        <f>IFERROR(VLOOKUP(E271,INPUTS!$A$44:$C$103,3,0),SCENARIOS!$J$23)</f>
        <v>0.06</v>
      </c>
      <c r="AB271" s="15">
        <f t="shared" si="99"/>
        <v>6727.22248831457</v>
      </c>
      <c r="AC271" s="20">
        <f>IFERROR(VLOOKUP($E271,INPUTS!$A$44:$G$103,4,0),SCENARIOS!$K$23)</f>
        <v>0.15</v>
      </c>
      <c r="AD271" s="15">
        <f t="shared" si="100"/>
        <v>19028.086933054</v>
      </c>
      <c r="AE271" s="20">
        <f>IFERROR(VLOOKUP($E271,INPUTS!$A$44:$G$103,5,0),SCENARIOS!$L$23)</f>
        <v>0.3</v>
      </c>
      <c r="AF271" s="15">
        <f t="shared" si="101"/>
        <v>43057.0676633082</v>
      </c>
      <c r="AG271" s="20">
        <f>IFERROR(VLOOKUP($E271,INPUTS!$A$44:$G$103,6,0),SCENARIOS!$M$23)</f>
        <v>0.4</v>
      </c>
      <c r="AH271" s="15">
        <f t="shared" si="102"/>
        <v>64953.4933030057</v>
      </c>
      <c r="AI271" s="20">
        <f>IFERROR(VLOOKUP($E271,INPUTS!$A$44:$G$103,7,0),SCENARIOS!$N$23)</f>
        <v>0.5</v>
      </c>
      <c r="AJ271" s="15">
        <f t="shared" si="103"/>
        <v>91861.144723696</v>
      </c>
      <c r="AL271" t="str">
        <f t="shared" si="104"/>
        <v>Y</v>
      </c>
      <c r="AM271" s="21">
        <f t="shared" si="105"/>
        <v>183722.289447392</v>
      </c>
      <c r="BC271" s="2"/>
    </row>
    <row r="272" ht="15" customHeight="1" spans="1:61">
      <c r="A272" s="6" t="s">
        <v>1215</v>
      </c>
      <c r="B272" s="52" t="s">
        <v>397</v>
      </c>
      <c r="C272" s="52" t="s">
        <v>398</v>
      </c>
      <c r="D272" s="52" t="s">
        <v>929</v>
      </c>
      <c r="E272" s="10" t="s">
        <v>203</v>
      </c>
      <c r="F272" s="52" t="s">
        <v>399</v>
      </c>
      <c r="G272" s="52" t="s">
        <v>165</v>
      </c>
      <c r="H272" s="52" t="s">
        <v>256</v>
      </c>
      <c r="I272" s="52" t="s">
        <v>930</v>
      </c>
      <c r="J272" s="52" t="s">
        <v>169</v>
      </c>
      <c r="K272" s="52" t="s">
        <v>931</v>
      </c>
      <c r="L272" s="53" t="s">
        <v>291</v>
      </c>
      <c r="M272" s="13">
        <v>1283</v>
      </c>
      <c r="N272" s="14">
        <f t="shared" si="98"/>
        <v>3.51506849315068</v>
      </c>
      <c r="O272" s="15">
        <v>6850</v>
      </c>
      <c r="P272" s="15">
        <f t="shared" si="92"/>
        <v>8788550</v>
      </c>
      <c r="Q272" s="16">
        <f>IFERROR(VLOOKUP(G272,SCENARIOS!$A$13:$E$18,2,0),0.025)</f>
        <v>0.025</v>
      </c>
      <c r="R272" s="52">
        <f>IFERROR(VLOOKUP(L272,INPUTS!$A$107:$B$120,2,0),0.0082)</f>
        <v>0.0079</v>
      </c>
      <c r="S272" s="52">
        <f t="shared" si="93"/>
        <v>54.115</v>
      </c>
      <c r="T272" s="15">
        <f t="shared" si="94"/>
        <v>69429.545</v>
      </c>
      <c r="U272" s="15">
        <f>T272/INPUTS!$B$7*1000</f>
        <v>86786931.25</v>
      </c>
      <c r="V272" s="15">
        <f>T272*INPUTS!$B$6</f>
        <v>219397.3622</v>
      </c>
      <c r="W272" s="54" t="s">
        <v>396</v>
      </c>
      <c r="X272" s="54" t="s">
        <v>396</v>
      </c>
      <c r="Y272" s="67">
        <f>IFERROR(VLOOKUP(E272,INPUTS!$A$44:$B$103,2,0),0)</f>
        <v>0.02</v>
      </c>
      <c r="Z272" s="15">
        <f t="shared" si="95"/>
        <v>1388.5909</v>
      </c>
      <c r="AA272" s="20">
        <f>IFERROR(VLOOKUP(E272,INPUTS!$A$44:$C$103,3,0),SCENARIOS!$J$23)</f>
        <v>0.06</v>
      </c>
      <c r="AB272" s="15">
        <f t="shared" si="99"/>
        <v>4713.18944581555</v>
      </c>
      <c r="AC272" s="20">
        <f>IFERROR(VLOOKUP($E272,INPUTS!$A$44:$G$103,4,0),SCENARIOS!$K$23)</f>
        <v>0.15</v>
      </c>
      <c r="AD272" s="15">
        <f t="shared" si="100"/>
        <v>13331.3531197628</v>
      </c>
      <c r="AE272" s="20">
        <f>IFERROR(VLOOKUP($E272,INPUTS!$A$44:$G$103,5,0),SCENARIOS!$L$23)</f>
        <v>0.3</v>
      </c>
      <c r="AF272" s="15">
        <f t="shared" si="101"/>
        <v>30166.4048172894</v>
      </c>
      <c r="AG272" s="20">
        <f>IFERROR(VLOOKUP($E272,INPUTS!$A$44:$G$103,6,0),SCENARIOS!$M$23)</f>
        <v>0.4</v>
      </c>
      <c r="AH272" s="15">
        <f t="shared" si="102"/>
        <v>45507.3575515527</v>
      </c>
      <c r="AI272" s="20">
        <f>IFERROR(VLOOKUP($E272,INPUTS!$A$44:$G$103,7,0),SCENARIOS!$N$23)</f>
        <v>0.5</v>
      </c>
      <c r="AJ272" s="15">
        <f t="shared" si="103"/>
        <v>64359.2476009712</v>
      </c>
      <c r="AL272" t="str">
        <f t="shared" si="104"/>
        <v>N</v>
      </c>
      <c r="AM272" s="21">
        <f t="shared" si="105"/>
        <v>128718.495201942</v>
      </c>
      <c r="BC272" s="2"/>
    </row>
    <row r="273" ht="15" customHeight="1" spans="1:55">
      <c r="A273" s="24" t="s">
        <v>1218</v>
      </c>
      <c r="B273" s="52" t="s">
        <v>397</v>
      </c>
      <c r="C273" s="52" t="s">
        <v>398</v>
      </c>
      <c r="D273" s="52" t="s">
        <v>929</v>
      </c>
      <c r="E273" s="10" t="s">
        <v>203</v>
      </c>
      <c r="F273" s="52" t="s">
        <v>399</v>
      </c>
      <c r="G273" s="52" t="s">
        <v>165</v>
      </c>
      <c r="H273" s="52" t="s">
        <v>255</v>
      </c>
      <c r="I273" s="52" t="s">
        <v>930</v>
      </c>
      <c r="J273" s="52" t="s">
        <v>169</v>
      </c>
      <c r="K273" s="52" t="s">
        <v>931</v>
      </c>
      <c r="L273" s="53" t="s">
        <v>291</v>
      </c>
      <c r="M273" s="13">
        <v>1709</v>
      </c>
      <c r="N273" s="14">
        <f t="shared" si="98"/>
        <v>4.68219178082192</v>
      </c>
      <c r="O273" s="15">
        <v>5830</v>
      </c>
      <c r="P273" s="15">
        <f t="shared" si="92"/>
        <v>9963470</v>
      </c>
      <c r="Q273" s="16">
        <f>IFERROR(VLOOKUP(G273,SCENARIOS!$A$13:$E$18,2,0),0.025)</f>
        <v>0.025</v>
      </c>
      <c r="R273" s="52">
        <f>IFERROR(VLOOKUP(L273,INPUTS!$A$107:$B$120,2,0),0.0082)</f>
        <v>0.0079</v>
      </c>
      <c r="S273" s="52">
        <f t="shared" si="93"/>
        <v>46.057</v>
      </c>
      <c r="T273" s="15">
        <f t="shared" si="94"/>
        <v>78711.413</v>
      </c>
      <c r="U273" s="15">
        <f>T273/INPUTS!$B$7*1000</f>
        <v>98389266.25</v>
      </c>
      <c r="V273" s="15">
        <f>T273*INPUTS!$B$6</f>
        <v>248728.06508</v>
      </c>
      <c r="W273" s="54" t="s">
        <v>396</v>
      </c>
      <c r="X273" s="54" t="s">
        <v>396</v>
      </c>
      <c r="Y273" s="67">
        <f>IFERROR(VLOOKUP(E273,INPUTS!$A$44:$B$103,2,0),0)</f>
        <v>0.02</v>
      </c>
      <c r="Z273" s="15">
        <f t="shared" si="95"/>
        <v>1574.22826</v>
      </c>
      <c r="AA273" s="20">
        <f>IFERROR(VLOOKUP(E273,INPUTS!$A$44:$C$103,3,0),SCENARIOS!$J$23)</f>
        <v>0.06</v>
      </c>
      <c r="AB273" s="15">
        <f t="shared" si="99"/>
        <v>5343.28434698555</v>
      </c>
      <c r="AC273" s="20">
        <f>IFERROR(VLOOKUP($E273,INPUTS!$A$44:$G$103,4,0),SCENARIOS!$K$23)</f>
        <v>0.15</v>
      </c>
      <c r="AD273" s="15">
        <f t="shared" si="100"/>
        <v>15113.5894849734</v>
      </c>
      <c r="AE273" s="20">
        <f>IFERROR(VLOOKUP($E273,INPUTS!$A$44:$G$103,5,0),SCENARIOS!$L$23)</f>
        <v>0.3</v>
      </c>
      <c r="AF273" s="15">
        <f t="shared" si="101"/>
        <v>34199.2785391127</v>
      </c>
      <c r="AG273" s="20">
        <f>IFERROR(VLOOKUP($E273,INPUTS!$A$44:$G$103,6,0),SCENARIOS!$M$23)</f>
        <v>0.4</v>
      </c>
      <c r="AH273" s="15">
        <f t="shared" si="102"/>
        <v>51591.1261521149</v>
      </c>
      <c r="AI273" s="20">
        <f>IFERROR(VLOOKUP($E273,INPUTS!$A$44:$G$103,7,0),SCENARIOS!$N$23)</f>
        <v>0.5</v>
      </c>
      <c r="AJ273" s="15">
        <f t="shared" si="103"/>
        <v>72963.2798009738</v>
      </c>
      <c r="AL273" t="str">
        <f t="shared" si="104"/>
        <v>Y</v>
      </c>
      <c r="AM273" s="21">
        <f t="shared" si="105"/>
        <v>145926.559601948</v>
      </c>
      <c r="BC273" s="2"/>
    </row>
    <row r="274" ht="15" customHeight="1" spans="1:55">
      <c r="A274" s="6" t="s">
        <v>1219</v>
      </c>
      <c r="B274" s="52" t="s">
        <v>397</v>
      </c>
      <c r="C274" s="52" t="s">
        <v>398</v>
      </c>
      <c r="D274" s="52" t="s">
        <v>929</v>
      </c>
      <c r="E274" s="10" t="s">
        <v>203</v>
      </c>
      <c r="F274" s="52" t="s">
        <v>399</v>
      </c>
      <c r="G274" s="52" t="s">
        <v>165</v>
      </c>
      <c r="H274" s="52" t="s">
        <v>248</v>
      </c>
      <c r="I274" s="52" t="s">
        <v>930</v>
      </c>
      <c r="J274" s="52" t="s">
        <v>169</v>
      </c>
      <c r="K274" s="52" t="s">
        <v>931</v>
      </c>
      <c r="L274" s="53" t="s">
        <v>293</v>
      </c>
      <c r="M274" s="13">
        <v>1283</v>
      </c>
      <c r="N274" s="14">
        <f t="shared" si="98"/>
        <v>3.51506849315068</v>
      </c>
      <c r="O274" s="15">
        <v>9100</v>
      </c>
      <c r="P274" s="15">
        <f t="shared" si="92"/>
        <v>11675300</v>
      </c>
      <c r="Q274" s="16">
        <f>IFERROR(VLOOKUP(G274,SCENARIOS!$A$13:$E$18,2,0),0.025)</f>
        <v>0.025</v>
      </c>
      <c r="R274" s="52">
        <f>IFERROR(VLOOKUP(L274,INPUTS!$A$107:$B$120,2,0),0.0082)</f>
        <v>0.0079</v>
      </c>
      <c r="S274" s="52">
        <f t="shared" si="93"/>
        <v>71.89</v>
      </c>
      <c r="T274" s="15">
        <f t="shared" si="94"/>
        <v>92234.87</v>
      </c>
      <c r="U274" s="15">
        <f>T274/INPUTS!$B$7*1000</f>
        <v>115293587.5</v>
      </c>
      <c r="V274" s="15">
        <f>T274*INPUTS!$B$6</f>
        <v>291462.1892</v>
      </c>
      <c r="W274" s="54" t="s">
        <v>396</v>
      </c>
      <c r="X274" s="54" t="s">
        <v>396</v>
      </c>
      <c r="Y274" s="67">
        <f>IFERROR(VLOOKUP(E274,INPUTS!$A$44:$B$103,2,0),0)</f>
        <v>0.02</v>
      </c>
      <c r="Z274" s="15">
        <f t="shared" si="95"/>
        <v>1844.6974</v>
      </c>
      <c r="AA274" s="20">
        <f>IFERROR(VLOOKUP(E274,INPUTS!$A$44:$C$103,3,0),SCENARIOS!$J$23)</f>
        <v>0.06</v>
      </c>
      <c r="AB274" s="15">
        <f t="shared" si="99"/>
        <v>6261.31736597394</v>
      </c>
      <c r="AC274" s="20">
        <f>IFERROR(VLOOKUP($E274,INPUTS!$A$44:$G$103,4,0),SCENARIOS!$K$23)</f>
        <v>0.15</v>
      </c>
      <c r="AD274" s="15">
        <f t="shared" si="100"/>
        <v>17710.264728444</v>
      </c>
      <c r="AE274" s="20">
        <f>IFERROR(VLOOKUP($E274,INPUTS!$A$44:$G$103,5,0),SCENARIOS!$L$23)</f>
        <v>0.3</v>
      </c>
      <c r="AF274" s="15">
        <f t="shared" si="101"/>
        <v>40075.0779324575</v>
      </c>
      <c r="AG274" s="20">
        <f>IFERROR(VLOOKUP($E274,INPUTS!$A$44:$G$103,6,0),SCENARIOS!$M$23)</f>
        <v>0.4</v>
      </c>
      <c r="AH274" s="15">
        <f t="shared" si="102"/>
        <v>60455.029740019</v>
      </c>
      <c r="AI274" s="20">
        <f>IFERROR(VLOOKUP($E274,INPUTS!$A$44:$G$103,7,0),SCENARIOS!$N$23)</f>
        <v>0.5</v>
      </c>
      <c r="AJ274" s="15">
        <f t="shared" si="103"/>
        <v>85499.1464480055</v>
      </c>
      <c r="AL274" t="str">
        <f t="shared" si="104"/>
        <v>N</v>
      </c>
      <c r="AM274" s="21">
        <f t="shared" si="105"/>
        <v>170998.292896011</v>
      </c>
      <c r="BC274" s="2"/>
    </row>
    <row r="275" ht="15" customHeight="1" spans="1:55">
      <c r="A275" s="24" t="s">
        <v>1220</v>
      </c>
      <c r="B275" s="52" t="s">
        <v>397</v>
      </c>
      <c r="C275" s="52" t="s">
        <v>398</v>
      </c>
      <c r="D275" s="52" t="s">
        <v>929</v>
      </c>
      <c r="E275" s="10" t="s">
        <v>203</v>
      </c>
      <c r="F275" s="52" t="s">
        <v>399</v>
      </c>
      <c r="G275" s="52" t="s">
        <v>165</v>
      </c>
      <c r="H275" s="52" t="s">
        <v>252</v>
      </c>
      <c r="I275" s="52" t="s">
        <v>930</v>
      </c>
      <c r="J275" s="52" t="s">
        <v>169</v>
      </c>
      <c r="K275" s="52" t="s">
        <v>931</v>
      </c>
      <c r="L275" s="53" t="s">
        <v>293</v>
      </c>
      <c r="M275" s="13">
        <v>854</v>
      </c>
      <c r="N275" s="14">
        <f t="shared" si="98"/>
        <v>2.33972602739726</v>
      </c>
      <c r="O275" s="15">
        <v>9000</v>
      </c>
      <c r="P275" s="15">
        <f t="shared" si="92"/>
        <v>7686000</v>
      </c>
      <c r="Q275" s="16">
        <f>IFERROR(VLOOKUP(G275,SCENARIOS!$A$13:$E$18,2,0),0.025)</f>
        <v>0.025</v>
      </c>
      <c r="R275" s="52">
        <f>IFERROR(VLOOKUP(L275,INPUTS!$A$107:$B$120,2,0),0.0082)</f>
        <v>0.0079</v>
      </c>
      <c r="S275" s="52">
        <f t="shared" si="93"/>
        <v>71.1</v>
      </c>
      <c r="T275" s="15">
        <f t="shared" si="94"/>
        <v>60719.4</v>
      </c>
      <c r="U275" s="15">
        <f>T275/INPUTS!$B$7*1000</f>
        <v>75899250</v>
      </c>
      <c r="V275" s="15">
        <f>T275*INPUTS!$B$6</f>
        <v>191873.304</v>
      </c>
      <c r="W275" s="54" t="s">
        <v>396</v>
      </c>
      <c r="X275" s="54" t="s">
        <v>396</v>
      </c>
      <c r="Y275" s="67">
        <f>IFERROR(VLOOKUP(E275,INPUTS!$A$44:$B$103,2,0),0)</f>
        <v>0.02</v>
      </c>
      <c r="Z275" s="15">
        <f t="shared" si="95"/>
        <v>1214.388</v>
      </c>
      <c r="AA275" s="20">
        <f>IFERROR(VLOOKUP(E275,INPUTS!$A$44:$C$103,3,0),SCENARIOS!$J$23)</f>
        <v>0.06</v>
      </c>
      <c r="AB275" s="15">
        <f t="shared" si="99"/>
        <v>4121.90567050746</v>
      </c>
      <c r="AC275" s="20">
        <f>IFERROR(VLOOKUP($E275,INPUTS!$A$44:$G$103,4,0),SCENARIOS!$K$23)</f>
        <v>0.15</v>
      </c>
      <c r="AD275" s="15">
        <f t="shared" si="100"/>
        <v>11658.8948209314</v>
      </c>
      <c r="AE275" s="20">
        <f>IFERROR(VLOOKUP($E275,INPUTS!$A$44:$G$103,5,0),SCENARIOS!$L$23)</f>
        <v>0.3</v>
      </c>
      <c r="AF275" s="15">
        <f t="shared" si="101"/>
        <v>26381.9387072596</v>
      </c>
      <c r="AG275" s="20">
        <f>IFERROR(VLOOKUP($E275,INPUTS!$A$44:$G$103,6,0),SCENARIOS!$M$23)</f>
        <v>0.4</v>
      </c>
      <c r="AH275" s="15">
        <f t="shared" si="102"/>
        <v>39798.3228338275</v>
      </c>
      <c r="AI275" s="20">
        <f>IFERROR(VLOOKUP($E275,INPUTS!$A$44:$G$103,7,0),SCENARIOS!$N$23)</f>
        <v>0.5</v>
      </c>
      <c r="AJ275" s="15">
        <f t="shared" si="103"/>
        <v>56285.1866418311</v>
      </c>
      <c r="AL275" t="str">
        <f t="shared" si="104"/>
        <v>Y</v>
      </c>
      <c r="AM275" s="21">
        <f t="shared" si="105"/>
        <v>112570.373283662</v>
      </c>
      <c r="BC275" s="2"/>
    </row>
    <row r="276" ht="15" customHeight="1" spans="1:55">
      <c r="A276" s="6" t="s">
        <v>1221</v>
      </c>
      <c r="B276" s="52" t="s">
        <v>397</v>
      </c>
      <c r="C276" s="52" t="s">
        <v>398</v>
      </c>
      <c r="D276" s="52" t="s">
        <v>929</v>
      </c>
      <c r="E276" s="10" t="s">
        <v>203</v>
      </c>
      <c r="F276" s="52" t="s">
        <v>399</v>
      </c>
      <c r="G276" s="52" t="s">
        <v>165</v>
      </c>
      <c r="H276" s="52" t="s">
        <v>251</v>
      </c>
      <c r="I276" s="52" t="s">
        <v>930</v>
      </c>
      <c r="J276" s="52" t="s">
        <v>169</v>
      </c>
      <c r="K276" s="52" t="s">
        <v>931</v>
      </c>
      <c r="L276" s="53" t="s">
        <v>291</v>
      </c>
      <c r="M276" s="13">
        <v>1283</v>
      </c>
      <c r="N276" s="14">
        <f t="shared" si="98"/>
        <v>3.51506849315068</v>
      </c>
      <c r="O276" s="15">
        <v>8750</v>
      </c>
      <c r="P276" s="15">
        <f t="shared" si="92"/>
        <v>11226250</v>
      </c>
      <c r="Q276" s="16">
        <f>IFERROR(VLOOKUP(G276,SCENARIOS!$A$13:$E$18,2,0),0.025)</f>
        <v>0.025</v>
      </c>
      <c r="R276" s="52">
        <f>IFERROR(VLOOKUP(L276,INPUTS!$A$107:$B$120,2,0),0.0082)</f>
        <v>0.0079</v>
      </c>
      <c r="S276" s="52">
        <f t="shared" si="93"/>
        <v>69.125</v>
      </c>
      <c r="T276" s="15">
        <f t="shared" si="94"/>
        <v>88687.375</v>
      </c>
      <c r="U276" s="15">
        <f>T276/INPUTS!$B$7*1000</f>
        <v>110859218.75</v>
      </c>
      <c r="V276" s="15">
        <f>T276*INPUTS!$B$6</f>
        <v>280252.105</v>
      </c>
      <c r="W276" s="54" t="s">
        <v>396</v>
      </c>
      <c r="X276" s="54" t="s">
        <v>396</v>
      </c>
      <c r="Y276" s="67">
        <f>IFERROR(VLOOKUP(E276,INPUTS!$A$44:$B$103,2,0),0)</f>
        <v>0.02</v>
      </c>
      <c r="Z276" s="15">
        <f t="shared" si="95"/>
        <v>1773.7475</v>
      </c>
      <c r="AA276" s="20">
        <f>IFERROR(VLOOKUP(E276,INPUTS!$A$44:$C$103,3,0),SCENARIOS!$J$23)</f>
        <v>0.06</v>
      </c>
      <c r="AB276" s="15">
        <f t="shared" si="99"/>
        <v>6020.49746728264</v>
      </c>
      <c r="AC276" s="20">
        <f>IFERROR(VLOOKUP($E276,INPUTS!$A$44:$G$103,4,0),SCENARIOS!$K$23)</f>
        <v>0.15</v>
      </c>
      <c r="AD276" s="15">
        <f t="shared" si="100"/>
        <v>17029.100700427</v>
      </c>
      <c r="AE276" s="20">
        <f>IFERROR(VLOOKUP($E276,INPUTS!$A$44:$G$103,5,0),SCENARIOS!$L$23)</f>
        <v>0.3</v>
      </c>
      <c r="AF276" s="15">
        <f t="shared" si="101"/>
        <v>38533.7287812091</v>
      </c>
      <c r="AG276" s="20">
        <f>IFERROR(VLOOKUP($E276,INPUTS!$A$44:$G$103,6,0),SCENARIOS!$M$23)</f>
        <v>0.4</v>
      </c>
      <c r="AH276" s="15">
        <f t="shared" si="102"/>
        <v>58129.8362884798</v>
      </c>
      <c r="AI276" s="20">
        <f>IFERROR(VLOOKUP($E276,INPUTS!$A$44:$G$103,7,0),SCENARIOS!$N$23)</f>
        <v>0.5</v>
      </c>
      <c r="AJ276" s="15">
        <f t="shared" si="103"/>
        <v>82210.7177384668</v>
      </c>
      <c r="AL276" t="str">
        <f t="shared" si="104"/>
        <v>N</v>
      </c>
      <c r="AM276" s="21">
        <f t="shared" si="105"/>
        <v>164421.435476934</v>
      </c>
      <c r="BC276" s="2"/>
    </row>
    <row r="277" ht="15" customHeight="1" spans="1:55">
      <c r="A277" s="24" t="s">
        <v>1222</v>
      </c>
      <c r="B277" s="52" t="s">
        <v>397</v>
      </c>
      <c r="C277" s="52" t="s">
        <v>398</v>
      </c>
      <c r="D277" s="52" t="s">
        <v>929</v>
      </c>
      <c r="E277" s="10" t="s">
        <v>203</v>
      </c>
      <c r="F277" s="52" t="s">
        <v>399</v>
      </c>
      <c r="G277" s="52" t="s">
        <v>165</v>
      </c>
      <c r="H277" s="52" t="s">
        <v>615</v>
      </c>
      <c r="I277" s="52" t="s">
        <v>614</v>
      </c>
      <c r="J277" s="52" t="s">
        <v>169</v>
      </c>
      <c r="K277" s="52" t="s">
        <v>931</v>
      </c>
      <c r="L277" s="53" t="s">
        <v>291</v>
      </c>
      <c r="M277" s="13">
        <v>1283</v>
      </c>
      <c r="N277" s="14">
        <f t="shared" si="98"/>
        <v>3.51506849315068</v>
      </c>
      <c r="O277" s="15">
        <v>6580</v>
      </c>
      <c r="P277" s="15">
        <f t="shared" si="92"/>
        <v>8442140</v>
      </c>
      <c r="Q277" s="16">
        <f>IFERROR(VLOOKUP(G277,SCENARIOS!$A$13:$E$18,2,0),0.025)</f>
        <v>0.025</v>
      </c>
      <c r="R277" s="52">
        <f>IFERROR(VLOOKUP(L277,INPUTS!$A$107:$B$120,2,0),0.0082)</f>
        <v>0.0079</v>
      </c>
      <c r="S277" s="52">
        <f t="shared" si="93"/>
        <v>51.982</v>
      </c>
      <c r="T277" s="15">
        <f t="shared" si="94"/>
        <v>66692.906</v>
      </c>
      <c r="U277" s="15">
        <f>T277/INPUTS!$B$7*1000</f>
        <v>83366132.5</v>
      </c>
      <c r="V277" s="15">
        <f>T277*INPUTS!$B$6</f>
        <v>210749.58296</v>
      </c>
      <c r="W277" s="54" t="s">
        <v>396</v>
      </c>
      <c r="X277" s="54" t="s">
        <v>396</v>
      </c>
      <c r="Y277" s="67">
        <f>IFERROR(VLOOKUP(E277,INPUTS!$A$44:$B$103,2,0),0)</f>
        <v>0.02</v>
      </c>
      <c r="Z277" s="15">
        <f t="shared" si="95"/>
        <v>1333.85812</v>
      </c>
      <c r="AA277" s="20">
        <f>IFERROR(VLOOKUP(E277,INPUTS!$A$44:$C$103,3,0),SCENARIOS!$J$23)</f>
        <v>0.06</v>
      </c>
      <c r="AB277" s="15">
        <f t="shared" si="99"/>
        <v>4527.41409539655</v>
      </c>
      <c r="AC277" s="20">
        <f>IFERROR(VLOOKUP($E277,INPUTS!$A$44:$G$103,4,0),SCENARIOS!$K$23)</f>
        <v>0.15</v>
      </c>
      <c r="AD277" s="15">
        <f t="shared" si="100"/>
        <v>12805.8837267211</v>
      </c>
      <c r="AE277" s="20">
        <f>IFERROR(VLOOKUP($E277,INPUTS!$A$44:$G$103,5,0),SCENARIOS!$L$23)</f>
        <v>0.3</v>
      </c>
      <c r="AF277" s="15">
        <f t="shared" si="101"/>
        <v>28977.3640434692</v>
      </c>
      <c r="AG277" s="20">
        <f>IFERROR(VLOOKUP($E277,INPUTS!$A$44:$G$103,6,0),SCENARIOS!$M$23)</f>
        <v>0.4</v>
      </c>
      <c r="AH277" s="15">
        <f t="shared" si="102"/>
        <v>43713.6368889368</v>
      </c>
      <c r="AI277" s="20">
        <f>IFERROR(VLOOKUP($E277,INPUTS!$A$44:$G$103,7,0),SCENARIOS!$N$23)</f>
        <v>0.5</v>
      </c>
      <c r="AJ277" s="15">
        <f t="shared" si="103"/>
        <v>61822.4597393271</v>
      </c>
      <c r="AL277" t="str">
        <f t="shared" si="104"/>
        <v>Y</v>
      </c>
      <c r="AM277" s="21">
        <f t="shared" si="105"/>
        <v>123644.919478654</v>
      </c>
      <c r="BC277" s="2"/>
    </row>
    <row r="278" ht="15" customHeight="1" spans="1:55">
      <c r="A278" s="6" t="s">
        <v>1223</v>
      </c>
      <c r="B278" s="52" t="s">
        <v>397</v>
      </c>
      <c r="C278" s="52" t="s">
        <v>398</v>
      </c>
      <c r="D278" s="52" t="s">
        <v>929</v>
      </c>
      <c r="E278" s="10" t="s">
        <v>203</v>
      </c>
      <c r="F278" s="52" t="s">
        <v>399</v>
      </c>
      <c r="G278" s="52" t="s">
        <v>165</v>
      </c>
      <c r="H278" s="52" t="s">
        <v>731</v>
      </c>
      <c r="I278" s="52" t="s">
        <v>614</v>
      </c>
      <c r="J278" s="52" t="s">
        <v>169</v>
      </c>
      <c r="K278" s="52" t="s">
        <v>931</v>
      </c>
      <c r="L278" s="53" t="s">
        <v>291</v>
      </c>
      <c r="M278" s="13">
        <v>1283</v>
      </c>
      <c r="N278" s="14">
        <f t="shared" si="98"/>
        <v>3.51506849315068</v>
      </c>
      <c r="O278" s="15">
        <v>5500</v>
      </c>
      <c r="P278" s="15">
        <f t="shared" si="92"/>
        <v>7056500</v>
      </c>
      <c r="Q278" s="16">
        <f>IFERROR(VLOOKUP(G278,SCENARIOS!$A$13:$E$18,2,0),0.025)</f>
        <v>0.025</v>
      </c>
      <c r="R278" s="52">
        <f>IFERROR(VLOOKUP(L278,INPUTS!$A$107:$B$120,2,0),0.0082)</f>
        <v>0.0079</v>
      </c>
      <c r="S278" s="52">
        <f t="shared" si="93"/>
        <v>43.45</v>
      </c>
      <c r="T278" s="15">
        <f t="shared" si="94"/>
        <v>55746.35</v>
      </c>
      <c r="U278" s="15">
        <f>T278/INPUTS!$B$7*1000</f>
        <v>69682937.5</v>
      </c>
      <c r="V278" s="15">
        <f>T278*INPUTS!$B$6</f>
        <v>176158.466</v>
      </c>
      <c r="W278" s="54" t="s">
        <v>396</v>
      </c>
      <c r="X278" s="54" t="s">
        <v>396</v>
      </c>
      <c r="Y278" s="67">
        <f>IFERROR(VLOOKUP(E278,INPUTS!$A$44:$B$103,2,0),0)</f>
        <v>0.02</v>
      </c>
      <c r="Z278" s="15">
        <f t="shared" si="95"/>
        <v>1114.927</v>
      </c>
      <c r="AA278" s="20">
        <f>IFERROR(VLOOKUP(E278,INPUTS!$A$44:$C$103,3,0),SCENARIOS!$J$23)</f>
        <v>0.06</v>
      </c>
      <c r="AB278" s="15">
        <f t="shared" si="99"/>
        <v>3784.31269372052</v>
      </c>
      <c r="AC278" s="20">
        <f>IFERROR(VLOOKUP($E278,INPUTS!$A$44:$G$103,4,0),SCENARIOS!$K$23)</f>
        <v>0.15</v>
      </c>
      <c r="AD278" s="15">
        <f t="shared" si="100"/>
        <v>10704.0061545541</v>
      </c>
      <c r="AE278" s="20">
        <f>IFERROR(VLOOKUP($E278,INPUTS!$A$44:$G$103,5,0),SCENARIOS!$L$23)</f>
        <v>0.3</v>
      </c>
      <c r="AF278" s="15">
        <f t="shared" si="101"/>
        <v>24221.2009481886</v>
      </c>
      <c r="AG278" s="20">
        <f>IFERROR(VLOOKUP($E278,INPUTS!$A$44:$G$103,6,0),SCENARIOS!$M$23)</f>
        <v>0.4</v>
      </c>
      <c r="AH278" s="15">
        <f t="shared" si="102"/>
        <v>36538.754238473</v>
      </c>
      <c r="AI278" s="20">
        <f>IFERROR(VLOOKUP($E278,INPUTS!$A$44:$G$103,7,0),SCENARIOS!$N$23)</f>
        <v>0.5</v>
      </c>
      <c r="AJ278" s="15">
        <f t="shared" si="103"/>
        <v>51675.3082927506</v>
      </c>
      <c r="AL278" t="str">
        <f t="shared" si="104"/>
        <v>Y</v>
      </c>
      <c r="AM278" s="21">
        <f t="shared" si="105"/>
        <v>103350.616585501</v>
      </c>
      <c r="BC278" s="2"/>
    </row>
    <row r="279" ht="15" customHeight="1" spans="1:55">
      <c r="A279" s="24" t="s">
        <v>1224</v>
      </c>
      <c r="B279" s="52" t="s">
        <v>397</v>
      </c>
      <c r="C279" s="52" t="s">
        <v>398</v>
      </c>
      <c r="D279" s="52" t="s">
        <v>929</v>
      </c>
      <c r="E279" s="10" t="s">
        <v>203</v>
      </c>
      <c r="F279" s="52" t="s">
        <v>399</v>
      </c>
      <c r="G279" s="52" t="s">
        <v>165</v>
      </c>
      <c r="H279" s="52" t="s">
        <v>250</v>
      </c>
      <c r="I279" s="52" t="s">
        <v>930</v>
      </c>
      <c r="J279" s="52" t="s">
        <v>169</v>
      </c>
      <c r="K279" s="52" t="s">
        <v>931</v>
      </c>
      <c r="L279" s="53" t="s">
        <v>291</v>
      </c>
      <c r="M279" s="13">
        <v>1283</v>
      </c>
      <c r="N279" s="14">
        <f t="shared" si="98"/>
        <v>3.51506849315068</v>
      </c>
      <c r="O279" s="15">
        <v>8060</v>
      </c>
      <c r="P279" s="15">
        <f t="shared" si="92"/>
        <v>10340980</v>
      </c>
      <c r="Q279" s="16">
        <f>IFERROR(VLOOKUP(G279,SCENARIOS!$A$13:$E$18,2,0),0.025)</f>
        <v>0.025</v>
      </c>
      <c r="R279" s="52">
        <f>IFERROR(VLOOKUP(L279,INPUTS!$A$107:$B$120,2,0),0.0082)</f>
        <v>0.0079</v>
      </c>
      <c r="S279" s="52">
        <f t="shared" si="93"/>
        <v>63.674</v>
      </c>
      <c r="T279" s="15">
        <f t="shared" si="94"/>
        <v>81693.742</v>
      </c>
      <c r="U279" s="15">
        <f>T279/INPUTS!$B$7*1000</f>
        <v>102117177.5</v>
      </c>
      <c r="V279" s="15">
        <f>T279*INPUTS!$B$6</f>
        <v>258152.22472</v>
      </c>
      <c r="W279" s="54" t="s">
        <v>396</v>
      </c>
      <c r="X279" s="54" t="s">
        <v>396</v>
      </c>
      <c r="Y279" s="67">
        <f>IFERROR(VLOOKUP(E279,INPUTS!$A$44:$B$103,2,0),0)</f>
        <v>0.02</v>
      </c>
      <c r="Z279" s="15">
        <f t="shared" si="95"/>
        <v>1633.87484</v>
      </c>
      <c r="AA279" s="20">
        <f>IFERROR(VLOOKUP(E279,INPUTS!$A$44:$C$103,3,0),SCENARIOS!$J$23)</f>
        <v>0.06</v>
      </c>
      <c r="AB279" s="15">
        <f t="shared" si="99"/>
        <v>5545.73823843407</v>
      </c>
      <c r="AC279" s="20">
        <f>IFERROR(VLOOKUP($E279,INPUTS!$A$44:$G$103,4,0),SCENARIOS!$K$23)</f>
        <v>0.15</v>
      </c>
      <c r="AD279" s="15">
        <f t="shared" si="100"/>
        <v>15686.2344737647</v>
      </c>
      <c r="AE279" s="20">
        <f>IFERROR(VLOOKUP($E279,INPUTS!$A$44:$G$103,5,0),SCENARIOS!$L$23)</f>
        <v>0.3</v>
      </c>
      <c r="AF279" s="15">
        <f t="shared" si="101"/>
        <v>35495.0690258909</v>
      </c>
      <c r="AG279" s="20">
        <f>IFERROR(VLOOKUP($E279,INPUTS!$A$44:$G$103,6,0),SCENARIOS!$M$23)</f>
        <v>0.4</v>
      </c>
      <c r="AH279" s="15">
        <f t="shared" si="102"/>
        <v>53545.8834840168</v>
      </c>
      <c r="AI279" s="20">
        <f>IFERROR(VLOOKUP($E279,INPUTS!$A$44:$G$103,7,0),SCENARIOS!$N$23)</f>
        <v>0.5</v>
      </c>
      <c r="AJ279" s="15">
        <f t="shared" si="103"/>
        <v>75727.8154253763</v>
      </c>
      <c r="AL279" t="str">
        <f t="shared" si="104"/>
        <v>Y</v>
      </c>
      <c r="AM279" s="21">
        <f t="shared" si="105"/>
        <v>151455.630850753</v>
      </c>
      <c r="BC279" s="2"/>
    </row>
    <row r="280" ht="15" customHeight="1" spans="1:55">
      <c r="A280" s="6" t="s">
        <v>1225</v>
      </c>
      <c r="B280" s="52" t="s">
        <v>397</v>
      </c>
      <c r="C280" s="52" t="s">
        <v>398</v>
      </c>
      <c r="D280" s="52" t="s">
        <v>929</v>
      </c>
      <c r="E280" s="10" t="s">
        <v>203</v>
      </c>
      <c r="F280" s="52" t="s">
        <v>399</v>
      </c>
      <c r="G280" s="52" t="s">
        <v>165</v>
      </c>
      <c r="H280" s="52" t="s">
        <v>254</v>
      </c>
      <c r="I280" s="52" t="s">
        <v>930</v>
      </c>
      <c r="J280" s="52" t="s">
        <v>169</v>
      </c>
      <c r="K280" s="52" t="s">
        <v>931</v>
      </c>
      <c r="L280" s="53" t="s">
        <v>291</v>
      </c>
      <c r="M280" s="13">
        <v>1283</v>
      </c>
      <c r="N280" s="14">
        <f t="shared" si="98"/>
        <v>3.51506849315068</v>
      </c>
      <c r="O280" s="15">
        <v>5500</v>
      </c>
      <c r="P280" s="15">
        <f t="shared" si="92"/>
        <v>7056500</v>
      </c>
      <c r="Q280" s="16">
        <f>IFERROR(VLOOKUP(G280,SCENARIOS!$A$13:$E$18,2,0),0.025)</f>
        <v>0.025</v>
      </c>
      <c r="R280" s="52">
        <f>IFERROR(VLOOKUP(L280,INPUTS!$A$107:$B$120,2,0),0.0082)</f>
        <v>0.0079</v>
      </c>
      <c r="S280" s="52">
        <f t="shared" si="93"/>
        <v>43.45</v>
      </c>
      <c r="T280" s="15">
        <f t="shared" si="94"/>
        <v>55746.35</v>
      </c>
      <c r="U280" s="15">
        <f>T280/INPUTS!$B$7*1000</f>
        <v>69682937.5</v>
      </c>
      <c r="V280" s="15">
        <f>T280*INPUTS!$B$6</f>
        <v>176158.466</v>
      </c>
      <c r="W280" s="54" t="s">
        <v>396</v>
      </c>
      <c r="X280" s="54" t="s">
        <v>396</v>
      </c>
      <c r="Y280" s="67">
        <f>IFERROR(VLOOKUP(E280,INPUTS!$A$44:$B$103,2,0),0)</f>
        <v>0.02</v>
      </c>
      <c r="Z280" s="15">
        <f t="shared" si="95"/>
        <v>1114.927</v>
      </c>
      <c r="AA280" s="20">
        <f>IFERROR(VLOOKUP(E280,INPUTS!$A$44:$C$103,3,0),SCENARIOS!$J$23)</f>
        <v>0.06</v>
      </c>
      <c r="AB280" s="15">
        <f t="shared" si="99"/>
        <v>3784.31269372052</v>
      </c>
      <c r="AC280" s="20">
        <f>IFERROR(VLOOKUP($E280,INPUTS!$A$44:$G$103,4,0),SCENARIOS!$K$23)</f>
        <v>0.15</v>
      </c>
      <c r="AD280" s="15">
        <f t="shared" si="100"/>
        <v>10704.0061545541</v>
      </c>
      <c r="AE280" s="20">
        <f>IFERROR(VLOOKUP($E280,INPUTS!$A$44:$G$103,5,0),SCENARIOS!$L$23)</f>
        <v>0.3</v>
      </c>
      <c r="AF280" s="15">
        <f t="shared" si="101"/>
        <v>24221.2009481886</v>
      </c>
      <c r="AG280" s="20">
        <f>IFERROR(VLOOKUP($E280,INPUTS!$A$44:$G$103,6,0),SCENARIOS!$M$23)</f>
        <v>0.4</v>
      </c>
      <c r="AH280" s="15">
        <f t="shared" si="102"/>
        <v>36538.754238473</v>
      </c>
      <c r="AI280" s="20">
        <f>IFERROR(VLOOKUP($E280,INPUTS!$A$44:$G$103,7,0),SCENARIOS!$N$23)</f>
        <v>0.5</v>
      </c>
      <c r="AJ280" s="15">
        <f t="shared" si="103"/>
        <v>51675.3082927506</v>
      </c>
      <c r="AL280" t="str">
        <f t="shared" si="104"/>
        <v>Y</v>
      </c>
      <c r="AM280" s="21">
        <f t="shared" si="105"/>
        <v>103350.616585501</v>
      </c>
      <c r="BC280" s="2"/>
    </row>
    <row r="281" ht="15" customHeight="1" spans="1:55">
      <c r="A281" s="24" t="s">
        <v>1226</v>
      </c>
      <c r="B281" s="52" t="s">
        <v>397</v>
      </c>
      <c r="C281" s="52" t="s">
        <v>398</v>
      </c>
      <c r="D281" s="52" t="s">
        <v>929</v>
      </c>
      <c r="E281" s="10" t="s">
        <v>203</v>
      </c>
      <c r="F281" s="52" t="s">
        <v>399</v>
      </c>
      <c r="G281" s="52" t="s">
        <v>165</v>
      </c>
      <c r="H281" s="52" t="s">
        <v>253</v>
      </c>
      <c r="I281" s="52" t="s">
        <v>930</v>
      </c>
      <c r="J281" s="52" t="s">
        <v>169</v>
      </c>
      <c r="K281" s="52" t="s">
        <v>931</v>
      </c>
      <c r="L281" s="53" t="s">
        <v>291</v>
      </c>
      <c r="M281" s="13">
        <v>854</v>
      </c>
      <c r="N281" s="14">
        <f t="shared" si="98"/>
        <v>2.33972602739726</v>
      </c>
      <c r="O281" s="15">
        <v>8450</v>
      </c>
      <c r="P281" s="15">
        <f t="shared" si="92"/>
        <v>7216300</v>
      </c>
      <c r="Q281" s="16">
        <f>IFERROR(VLOOKUP(G281,SCENARIOS!$A$13:$E$18,2,0),0.025)</f>
        <v>0.025</v>
      </c>
      <c r="R281" s="52">
        <f>IFERROR(VLOOKUP(L281,INPUTS!$A$107:$B$120,2,0),0.0082)</f>
        <v>0.0079</v>
      </c>
      <c r="S281" s="52">
        <f t="shared" si="93"/>
        <v>66.755</v>
      </c>
      <c r="T281" s="15">
        <f t="shared" si="94"/>
        <v>57008.77</v>
      </c>
      <c r="U281" s="15">
        <f>T281/INPUTS!$B$7*1000</f>
        <v>71260962.5</v>
      </c>
      <c r="V281" s="15">
        <f>T281*INPUTS!$B$6</f>
        <v>180147.7132</v>
      </c>
      <c r="W281" s="54" t="s">
        <v>396</v>
      </c>
      <c r="X281" s="54" t="s">
        <v>396</v>
      </c>
      <c r="Y281" s="67">
        <f>IFERROR(VLOOKUP(E281,INPUTS!$A$44:$B$103,2,0),0)</f>
        <v>0.02</v>
      </c>
      <c r="Z281" s="15">
        <f t="shared" si="95"/>
        <v>1140.1754</v>
      </c>
      <c r="AA281" s="20">
        <f>IFERROR(VLOOKUP(E281,INPUTS!$A$44:$C$103,3,0),SCENARIOS!$J$23)</f>
        <v>0.06</v>
      </c>
      <c r="AB281" s="15">
        <f t="shared" si="99"/>
        <v>3870.01143508756</v>
      </c>
      <c r="AC281" s="20">
        <f>IFERROR(VLOOKUP($E281,INPUTS!$A$44:$G$103,4,0),SCENARIOS!$K$23)</f>
        <v>0.15</v>
      </c>
      <c r="AD281" s="15">
        <f t="shared" si="100"/>
        <v>10946.4068040967</v>
      </c>
      <c r="AE281" s="20">
        <f>IFERROR(VLOOKUP($E281,INPUTS!$A$44:$G$103,5,0),SCENARIOS!$L$23)</f>
        <v>0.3</v>
      </c>
      <c r="AF281" s="15">
        <f t="shared" si="101"/>
        <v>24769.7091195937</v>
      </c>
      <c r="AG281" s="20">
        <f>IFERROR(VLOOKUP($E281,INPUTS!$A$44:$G$103,6,0),SCENARIOS!$M$23)</f>
        <v>0.4</v>
      </c>
      <c r="AH281" s="15">
        <f t="shared" si="102"/>
        <v>37366.2031050936</v>
      </c>
      <c r="AI281" s="20">
        <f>IFERROR(VLOOKUP($E281,INPUTS!$A$44:$G$103,7,0),SCENARIOS!$N$23)</f>
        <v>0.5</v>
      </c>
      <c r="AJ281" s="15">
        <f t="shared" si="103"/>
        <v>52845.5363470525</v>
      </c>
      <c r="AL281" t="str">
        <f t="shared" si="104"/>
        <v>Y</v>
      </c>
      <c r="AM281" s="21">
        <f t="shared" si="105"/>
        <v>105691.072694105</v>
      </c>
      <c r="BC281" s="2"/>
    </row>
    <row r="282" ht="15" customHeight="1" spans="1:55">
      <c r="A282" s="6" t="s">
        <v>1227</v>
      </c>
      <c r="B282" s="52" t="s">
        <v>397</v>
      </c>
      <c r="C282" s="52" t="s">
        <v>398</v>
      </c>
      <c r="D282" s="52" t="s">
        <v>929</v>
      </c>
      <c r="E282" s="10" t="s">
        <v>203</v>
      </c>
      <c r="F282" s="52" t="s">
        <v>399</v>
      </c>
      <c r="G282" s="52" t="s">
        <v>165</v>
      </c>
      <c r="H282" s="52" t="s">
        <v>452</v>
      </c>
      <c r="I282" s="52" t="s">
        <v>451</v>
      </c>
      <c r="J282" s="52" t="s">
        <v>181</v>
      </c>
      <c r="K282" s="52" t="s">
        <v>931</v>
      </c>
      <c r="L282" s="53" t="s">
        <v>291</v>
      </c>
      <c r="M282" s="13">
        <v>1709</v>
      </c>
      <c r="N282" s="14">
        <f t="shared" si="98"/>
        <v>4.68219178082192</v>
      </c>
      <c r="O282" s="15">
        <v>9400</v>
      </c>
      <c r="P282" s="15">
        <f t="shared" si="92"/>
        <v>16064600</v>
      </c>
      <c r="Q282" s="16">
        <f>IFERROR(VLOOKUP(G282,SCENARIOS!$A$13:$E$18,2,0),0.025)</f>
        <v>0.025</v>
      </c>
      <c r="R282" s="52">
        <f>IFERROR(VLOOKUP(L282,INPUTS!$A$107:$B$120,2,0),0.0082)</f>
        <v>0.0079</v>
      </c>
      <c r="S282" s="52">
        <f t="shared" si="93"/>
        <v>74.26</v>
      </c>
      <c r="T282" s="15">
        <f t="shared" si="94"/>
        <v>126910.34</v>
      </c>
      <c r="U282" s="15">
        <f>T282/INPUTS!$B$7*1000</f>
        <v>158637925</v>
      </c>
      <c r="V282" s="15">
        <f>T282*INPUTS!$B$6</f>
        <v>401036.6744</v>
      </c>
      <c r="W282" s="54" t="s">
        <v>521</v>
      </c>
      <c r="X282" s="54" t="s">
        <v>396</v>
      </c>
      <c r="Y282" s="67">
        <f>IFERROR(VLOOKUP(E282,INPUTS!$A$44:$B$103,2,0),0)</f>
        <v>0.02</v>
      </c>
      <c r="Z282" s="15">
        <f t="shared" si="95"/>
        <v>2538.2068</v>
      </c>
      <c r="AA282" s="20">
        <f>IFERROR(VLOOKUP(E282,INPUTS!$A$44:$C$103,3,0),SCENARIOS!$J$23)</f>
        <v>0.06</v>
      </c>
      <c r="AB282" s="15">
        <f t="shared" si="99"/>
        <v>8615.24405860449</v>
      </c>
      <c r="AC282" s="20">
        <f>IFERROR(VLOOKUP($E282,INPUTS!$A$44:$G$103,4,0),SCENARIOS!$K$23)</f>
        <v>0.15</v>
      </c>
      <c r="AD282" s="15">
        <f t="shared" si="100"/>
        <v>24368.3947099057</v>
      </c>
      <c r="AE282" s="20">
        <f>IFERROR(VLOOKUP($E282,INPUTS!$A$44:$G$103,5,0),SCENARIOS!$L$23)</f>
        <v>0.3</v>
      </c>
      <c r="AF282" s="15">
        <f t="shared" si="101"/>
        <v>55141.2038194955</v>
      </c>
      <c r="AG282" s="20">
        <f>IFERROR(VLOOKUP($E282,INPUTS!$A$44:$G$103,6,0),SCENARIOS!$M$23)</f>
        <v>0.4</v>
      </c>
      <c r="AH282" s="15">
        <f t="shared" si="102"/>
        <v>83182.9478267375</v>
      </c>
      <c r="AI282" s="20">
        <f>IFERROR(VLOOKUP($E282,INPUTS!$A$44:$G$103,7,0),SCENARIOS!$N$23)</f>
        <v>0.5</v>
      </c>
      <c r="AJ282" s="15">
        <f t="shared" si="103"/>
        <v>117642.337929529</v>
      </c>
      <c r="AL282" t="str">
        <f t="shared" si="104"/>
        <v>Y</v>
      </c>
      <c r="AM282" s="21">
        <f t="shared" si="105"/>
        <v>235284.675859058</v>
      </c>
      <c r="BC282" s="2"/>
    </row>
    <row r="283" ht="15" customHeight="1" spans="1:55">
      <c r="A283" s="24" t="s">
        <v>1228</v>
      </c>
      <c r="B283" s="52" t="s">
        <v>397</v>
      </c>
      <c r="C283" s="52" t="s">
        <v>398</v>
      </c>
      <c r="D283" s="52" t="s">
        <v>929</v>
      </c>
      <c r="E283" s="10" t="s">
        <v>203</v>
      </c>
      <c r="F283" s="52" t="s">
        <v>399</v>
      </c>
      <c r="G283" s="52" t="s">
        <v>165</v>
      </c>
      <c r="H283" s="52" t="s">
        <v>702</v>
      </c>
      <c r="I283" s="52" t="s">
        <v>701</v>
      </c>
      <c r="J283" s="52" t="s">
        <v>181</v>
      </c>
      <c r="K283" s="52" t="s">
        <v>931</v>
      </c>
      <c r="L283" s="53" t="s">
        <v>293</v>
      </c>
      <c r="M283" s="13">
        <v>854</v>
      </c>
      <c r="N283" s="14">
        <f t="shared" si="98"/>
        <v>2.33972602739726</v>
      </c>
      <c r="O283" s="15">
        <v>11200</v>
      </c>
      <c r="P283" s="15">
        <f t="shared" si="92"/>
        <v>9564800</v>
      </c>
      <c r="Q283" s="16">
        <f>IFERROR(VLOOKUP(G283,SCENARIOS!$A$13:$E$18,2,0),0.025)</f>
        <v>0.025</v>
      </c>
      <c r="R283" s="52">
        <f>IFERROR(VLOOKUP(L283,INPUTS!$A$107:$B$120,2,0),0.0082)</f>
        <v>0.0079</v>
      </c>
      <c r="S283" s="52">
        <f t="shared" si="93"/>
        <v>88.48</v>
      </c>
      <c r="T283" s="15">
        <f t="shared" si="94"/>
        <v>75561.92</v>
      </c>
      <c r="U283" s="15">
        <f>T283/INPUTS!$B$7*1000</f>
        <v>94452400</v>
      </c>
      <c r="V283" s="15">
        <f>T283*INPUTS!$B$6</f>
        <v>238775.6672</v>
      </c>
      <c r="W283" s="54" t="s">
        <v>396</v>
      </c>
      <c r="X283" s="54" t="s">
        <v>396</v>
      </c>
      <c r="Y283" s="67">
        <f>IFERROR(VLOOKUP(E283,INPUTS!$A$44:$B$103,2,0),0)</f>
        <v>0.02</v>
      </c>
      <c r="Z283" s="15">
        <f t="shared" si="95"/>
        <v>1511.2384</v>
      </c>
      <c r="AA283" s="20">
        <f>IFERROR(VLOOKUP(E283,INPUTS!$A$44:$C$103,3,0),SCENARIOS!$J$23)</f>
        <v>0.06</v>
      </c>
      <c r="AB283" s="15">
        <f t="shared" si="99"/>
        <v>5129.48261218706</v>
      </c>
      <c r="AC283" s="20">
        <f>IFERROR(VLOOKUP($E283,INPUTS!$A$44:$G$103,4,0),SCENARIOS!$K$23)</f>
        <v>0.15</v>
      </c>
      <c r="AD283" s="15">
        <f t="shared" si="100"/>
        <v>14508.8468882702</v>
      </c>
      <c r="AE283" s="20">
        <f>IFERROR(VLOOKUP($E283,INPUTS!$A$44:$G$103,5,0),SCENARIOS!$L$23)</f>
        <v>0.3</v>
      </c>
      <c r="AF283" s="15">
        <f t="shared" si="101"/>
        <v>32830.8570579231</v>
      </c>
      <c r="AG283" s="20">
        <f>IFERROR(VLOOKUP($E283,INPUTS!$A$44:$G$103,6,0),SCENARIOS!$M$23)</f>
        <v>0.4</v>
      </c>
      <c r="AH283" s="15">
        <f t="shared" si="102"/>
        <v>49526.8017487631</v>
      </c>
      <c r="AI283" s="20">
        <f>IFERROR(VLOOKUP($E283,INPUTS!$A$44:$G$103,7,0),SCENARIOS!$N$23)</f>
        <v>0.5</v>
      </c>
      <c r="AJ283" s="15">
        <f t="shared" si="103"/>
        <v>70043.7878209453</v>
      </c>
      <c r="AL283" t="str">
        <f t="shared" si="104"/>
        <v>N</v>
      </c>
      <c r="AM283" s="21">
        <f t="shared" si="105"/>
        <v>140087.575641891</v>
      </c>
      <c r="BC283" s="2"/>
    </row>
    <row r="284" ht="15" customHeight="1" spans="1:55">
      <c r="A284" s="6" t="s">
        <v>1229</v>
      </c>
      <c r="B284" s="52" t="s">
        <v>397</v>
      </c>
      <c r="C284" s="52" t="s">
        <v>398</v>
      </c>
      <c r="D284" s="52" t="s">
        <v>929</v>
      </c>
      <c r="E284" s="10" t="s">
        <v>203</v>
      </c>
      <c r="F284" s="52" t="s">
        <v>399</v>
      </c>
      <c r="G284" s="52" t="s">
        <v>165</v>
      </c>
      <c r="H284" s="52" t="s">
        <v>515</v>
      </c>
      <c r="I284" s="52" t="s">
        <v>514</v>
      </c>
      <c r="J284" s="52" t="s">
        <v>181</v>
      </c>
      <c r="K284" s="52" t="s">
        <v>931</v>
      </c>
      <c r="L284" s="53" t="s">
        <v>291</v>
      </c>
      <c r="M284" s="13">
        <v>1283</v>
      </c>
      <c r="N284" s="14">
        <f t="shared" si="98"/>
        <v>3.51506849315068</v>
      </c>
      <c r="O284" s="15">
        <v>9050</v>
      </c>
      <c r="P284" s="15">
        <f t="shared" si="92"/>
        <v>11611150</v>
      </c>
      <c r="Q284" s="16">
        <f>IFERROR(VLOOKUP(G284,SCENARIOS!$A$13:$E$18,2,0),0.025)</f>
        <v>0.025</v>
      </c>
      <c r="R284" s="52">
        <f>IFERROR(VLOOKUP(L284,INPUTS!$A$107:$B$120,2,0),0.0082)</f>
        <v>0.0079</v>
      </c>
      <c r="S284" s="52">
        <f t="shared" si="93"/>
        <v>71.495</v>
      </c>
      <c r="T284" s="15">
        <f t="shared" si="94"/>
        <v>91728.085</v>
      </c>
      <c r="U284" s="15">
        <f>T284/INPUTS!$B$7*1000</f>
        <v>114660106.25</v>
      </c>
      <c r="V284" s="15">
        <f>T284*INPUTS!$B$6</f>
        <v>289860.7486</v>
      </c>
      <c r="W284" s="54" t="s">
        <v>396</v>
      </c>
      <c r="X284" s="54" t="s">
        <v>396</v>
      </c>
      <c r="Y284" s="67">
        <f>IFERROR(VLOOKUP(E284,INPUTS!$A$44:$B$103,2,0),0)</f>
        <v>0.02</v>
      </c>
      <c r="Z284" s="15">
        <f t="shared" si="95"/>
        <v>1834.5617</v>
      </c>
      <c r="AA284" s="20">
        <f>IFERROR(VLOOKUP(E284,INPUTS!$A$44:$C$103,3,0),SCENARIOS!$J$23)</f>
        <v>0.06</v>
      </c>
      <c r="AB284" s="15">
        <f t="shared" si="99"/>
        <v>6226.91452330376</v>
      </c>
      <c r="AC284" s="20">
        <f>IFERROR(VLOOKUP($E284,INPUTS!$A$44:$G$103,4,0),SCENARIOS!$K$23)</f>
        <v>0.15</v>
      </c>
      <c r="AD284" s="15">
        <f t="shared" si="100"/>
        <v>17612.9555815845</v>
      </c>
      <c r="AE284" s="20">
        <f>IFERROR(VLOOKUP($E284,INPUTS!$A$44:$G$103,5,0),SCENARIOS!$L$23)</f>
        <v>0.3</v>
      </c>
      <c r="AF284" s="15">
        <f t="shared" si="101"/>
        <v>39854.8851965649</v>
      </c>
      <c r="AG284" s="20">
        <f>IFERROR(VLOOKUP($E284,INPUTS!$A$44:$G$103,6,0),SCENARIOS!$M$23)</f>
        <v>0.4</v>
      </c>
      <c r="AH284" s="15">
        <f t="shared" si="102"/>
        <v>60122.8592469419</v>
      </c>
      <c r="AI284" s="20">
        <f>IFERROR(VLOOKUP($E284,INPUTS!$A$44:$G$103,7,0),SCENARIOS!$N$23)</f>
        <v>0.5</v>
      </c>
      <c r="AJ284" s="15">
        <f t="shared" si="103"/>
        <v>85029.3709180714</v>
      </c>
      <c r="AL284" t="str">
        <f t="shared" si="104"/>
        <v>N</v>
      </c>
      <c r="AM284" s="21">
        <f t="shared" si="105"/>
        <v>170058.741836143</v>
      </c>
      <c r="BC284" s="2"/>
    </row>
    <row r="285" ht="15" customHeight="1" spans="1:55">
      <c r="A285" s="24" t="s">
        <v>1230</v>
      </c>
      <c r="B285" s="52" t="s">
        <v>397</v>
      </c>
      <c r="C285" s="52" t="s">
        <v>398</v>
      </c>
      <c r="D285" s="52" t="s">
        <v>929</v>
      </c>
      <c r="E285" s="10" t="s">
        <v>203</v>
      </c>
      <c r="F285" s="52" t="s">
        <v>399</v>
      </c>
      <c r="G285" s="52" t="s">
        <v>165</v>
      </c>
      <c r="H285" s="52" t="s">
        <v>623</v>
      </c>
      <c r="I285" s="52" t="s">
        <v>622</v>
      </c>
      <c r="J285" s="52" t="s">
        <v>181</v>
      </c>
      <c r="K285" s="52" t="s">
        <v>931</v>
      </c>
      <c r="L285" s="53" t="s">
        <v>291</v>
      </c>
      <c r="M285" s="13">
        <v>854</v>
      </c>
      <c r="N285" s="14">
        <f t="shared" si="98"/>
        <v>2.33972602739726</v>
      </c>
      <c r="O285" s="15">
        <v>9400</v>
      </c>
      <c r="P285" s="15">
        <f t="shared" si="92"/>
        <v>8027600</v>
      </c>
      <c r="Q285" s="16">
        <f>IFERROR(VLOOKUP(G285,SCENARIOS!$A$13:$E$18,2,0),0.025)</f>
        <v>0.025</v>
      </c>
      <c r="R285" s="52">
        <f>IFERROR(VLOOKUP(L285,INPUTS!$A$107:$B$120,2,0),0.0082)</f>
        <v>0.0079</v>
      </c>
      <c r="S285" s="52">
        <f t="shared" si="93"/>
        <v>74.26</v>
      </c>
      <c r="T285" s="15">
        <f t="shared" si="94"/>
        <v>63418.04</v>
      </c>
      <c r="U285" s="15">
        <f>T285/INPUTS!$B$7*1000</f>
        <v>79272550</v>
      </c>
      <c r="V285" s="15">
        <f>T285*INPUTS!$B$6</f>
        <v>200401.0064</v>
      </c>
      <c r="W285" s="54" t="s">
        <v>396</v>
      </c>
      <c r="X285" s="54" t="s">
        <v>396</v>
      </c>
      <c r="Y285" s="67">
        <f>IFERROR(VLOOKUP(E285,INPUTS!$A$44:$B$103,2,0),0)</f>
        <v>0.02</v>
      </c>
      <c r="Z285" s="15">
        <f t="shared" si="95"/>
        <v>1268.3608</v>
      </c>
      <c r="AA285" s="20">
        <f>IFERROR(VLOOKUP(E285,INPUTS!$A$44:$C$103,3,0),SCENARIOS!$J$23)</f>
        <v>0.06</v>
      </c>
      <c r="AB285" s="15">
        <f t="shared" si="99"/>
        <v>4305.10147808557</v>
      </c>
      <c r="AC285" s="20">
        <f>IFERROR(VLOOKUP($E285,INPUTS!$A$44:$G$103,4,0),SCENARIOS!$K$23)</f>
        <v>0.15</v>
      </c>
      <c r="AD285" s="15">
        <f t="shared" si="100"/>
        <v>12177.067924084</v>
      </c>
      <c r="AE285" s="20">
        <f>IFERROR(VLOOKUP($E285,INPUTS!$A$44:$G$103,5,0),SCENARIOS!$L$23)</f>
        <v>0.3</v>
      </c>
      <c r="AF285" s="15">
        <f t="shared" si="101"/>
        <v>27554.4693164711</v>
      </c>
      <c r="AG285" s="20">
        <f>IFERROR(VLOOKUP($E285,INPUTS!$A$44:$G$103,6,0),SCENARIOS!$M$23)</f>
        <v>0.4</v>
      </c>
      <c r="AH285" s="15">
        <f t="shared" si="102"/>
        <v>41567.1371819976</v>
      </c>
      <c r="AI285" s="20">
        <f>IFERROR(VLOOKUP($E285,INPUTS!$A$44:$G$103,7,0),SCENARIOS!$N$23)</f>
        <v>0.5</v>
      </c>
      <c r="AJ285" s="15">
        <f t="shared" si="103"/>
        <v>58786.7504925791</v>
      </c>
      <c r="AL285" t="str">
        <f t="shared" si="104"/>
        <v>N</v>
      </c>
      <c r="AM285" s="21">
        <f t="shared" si="105"/>
        <v>117573.500985158</v>
      </c>
      <c r="BC285" s="2"/>
    </row>
    <row r="286" ht="15" customHeight="1" spans="1:55">
      <c r="A286" s="6" t="s">
        <v>1231</v>
      </c>
      <c r="B286" s="52" t="s">
        <v>397</v>
      </c>
      <c r="C286" s="52" t="s">
        <v>398</v>
      </c>
      <c r="D286" s="52" t="s">
        <v>929</v>
      </c>
      <c r="E286" s="10" t="s">
        <v>203</v>
      </c>
      <c r="F286" s="52" t="s">
        <v>399</v>
      </c>
      <c r="G286" s="52" t="s">
        <v>165</v>
      </c>
      <c r="H286" s="52" t="s">
        <v>1248</v>
      </c>
      <c r="I286" s="52" t="s">
        <v>1249</v>
      </c>
      <c r="J286" s="52" t="s">
        <v>181</v>
      </c>
      <c r="K286" s="52" t="s">
        <v>931</v>
      </c>
      <c r="L286" s="53" t="s">
        <v>291</v>
      </c>
      <c r="M286" s="13">
        <v>854</v>
      </c>
      <c r="N286" s="14">
        <f t="shared" si="98"/>
        <v>2.33972602739726</v>
      </c>
      <c r="O286" s="15">
        <v>10500</v>
      </c>
      <c r="P286" s="15">
        <f t="shared" si="92"/>
        <v>8967000</v>
      </c>
      <c r="Q286" s="16">
        <f>IFERROR(VLOOKUP(G286,SCENARIOS!$A$13:$E$18,2,0),0.025)</f>
        <v>0.025</v>
      </c>
      <c r="R286" s="52">
        <f>IFERROR(VLOOKUP(L286,INPUTS!$A$107:$B$120,2,0),0.0082)</f>
        <v>0.0079</v>
      </c>
      <c r="S286" s="52">
        <f t="shared" si="93"/>
        <v>82.95</v>
      </c>
      <c r="T286" s="15">
        <f t="shared" si="94"/>
        <v>70839.3</v>
      </c>
      <c r="U286" s="15">
        <f>T286/INPUTS!$B$7*1000</f>
        <v>88549125</v>
      </c>
      <c r="V286" s="15">
        <f>T286*INPUTS!$B$6</f>
        <v>223852.188</v>
      </c>
      <c r="W286" s="54" t="s">
        <v>396</v>
      </c>
      <c r="X286" s="54" t="s">
        <v>396</v>
      </c>
      <c r="Y286" s="67">
        <f>IFERROR(VLOOKUP(E286,INPUTS!$A$44:$B$103,2,0),0)</f>
        <v>0.02</v>
      </c>
      <c r="Z286" s="15">
        <f t="shared" si="95"/>
        <v>1416.786</v>
      </c>
      <c r="AA286" s="20">
        <f>IFERROR(VLOOKUP(E286,INPUTS!$A$44:$C$103,3,0),SCENARIOS!$J$23)</f>
        <v>0.06</v>
      </c>
      <c r="AB286" s="15">
        <f t="shared" si="99"/>
        <v>4808.88994892537</v>
      </c>
      <c r="AC286" s="20">
        <f>IFERROR(VLOOKUP($E286,INPUTS!$A$44:$G$103,4,0),SCENARIOS!$K$23)</f>
        <v>0.15</v>
      </c>
      <c r="AD286" s="15">
        <f t="shared" si="100"/>
        <v>13602.0439577534</v>
      </c>
      <c r="AE286" s="20">
        <f>IFERROR(VLOOKUP($E286,INPUTS!$A$44:$G$103,5,0),SCENARIOS!$L$23)</f>
        <v>0.3</v>
      </c>
      <c r="AF286" s="15">
        <f t="shared" si="101"/>
        <v>30778.9284918029</v>
      </c>
      <c r="AG286" s="20">
        <f>IFERROR(VLOOKUP($E286,INPUTS!$A$44:$G$103,6,0),SCENARIOS!$M$23)</f>
        <v>0.4</v>
      </c>
      <c r="AH286" s="15">
        <f t="shared" si="102"/>
        <v>46431.3766394654</v>
      </c>
      <c r="AI286" s="20">
        <f>IFERROR(VLOOKUP($E286,INPUTS!$A$44:$G$103,7,0),SCENARIOS!$N$23)</f>
        <v>0.5</v>
      </c>
      <c r="AJ286" s="15">
        <f t="shared" si="103"/>
        <v>65666.0510821363</v>
      </c>
      <c r="AL286" t="str">
        <f t="shared" si="104"/>
        <v>N</v>
      </c>
      <c r="AM286" s="21">
        <f t="shared" si="105"/>
        <v>131332.102164273</v>
      </c>
      <c r="BC286" s="2"/>
    </row>
    <row r="287" ht="15" customHeight="1" spans="1:55">
      <c r="A287" s="24" t="s">
        <v>1232</v>
      </c>
      <c r="B287" s="52" t="s">
        <v>397</v>
      </c>
      <c r="C287" s="52" t="s">
        <v>398</v>
      </c>
      <c r="D287" s="52" t="s">
        <v>929</v>
      </c>
      <c r="E287" s="10" t="s">
        <v>203</v>
      </c>
      <c r="F287" s="52" t="s">
        <v>399</v>
      </c>
      <c r="G287" s="52" t="s">
        <v>165</v>
      </c>
      <c r="H287" s="52" t="s">
        <v>237</v>
      </c>
      <c r="I287" s="52" t="s">
        <v>424</v>
      </c>
      <c r="J287" s="52" t="s">
        <v>173</v>
      </c>
      <c r="K287" s="52" t="s">
        <v>931</v>
      </c>
      <c r="L287" s="53" t="s">
        <v>291</v>
      </c>
      <c r="M287" s="13">
        <v>1709</v>
      </c>
      <c r="N287" s="14">
        <f t="shared" si="98"/>
        <v>4.68219178082192</v>
      </c>
      <c r="O287" s="15">
        <v>9720</v>
      </c>
      <c r="P287" s="15">
        <f t="shared" si="92"/>
        <v>16611480</v>
      </c>
      <c r="Q287" s="16">
        <f>IFERROR(VLOOKUP(G287,SCENARIOS!$A$13:$E$18,2,0),0.025)</f>
        <v>0.025</v>
      </c>
      <c r="R287" s="52">
        <f>IFERROR(VLOOKUP(L287,INPUTS!$A$107:$B$120,2,0),0.0082)</f>
        <v>0.0079</v>
      </c>
      <c r="S287" s="52">
        <f t="shared" si="93"/>
        <v>76.788</v>
      </c>
      <c r="T287" s="15">
        <f t="shared" si="94"/>
        <v>131230.692</v>
      </c>
      <c r="U287" s="15">
        <f>T287/INPUTS!$B$7*1000</f>
        <v>164038365</v>
      </c>
      <c r="V287" s="15">
        <f>T287*INPUTS!$B$6</f>
        <v>414688.98672</v>
      </c>
      <c r="W287" s="54" t="s">
        <v>396</v>
      </c>
      <c r="X287" s="54" t="s">
        <v>396</v>
      </c>
      <c r="Y287" s="67">
        <f>IFERROR(VLOOKUP(E287,INPUTS!$A$44:$B$103,2,0),0)</f>
        <v>0.02</v>
      </c>
      <c r="Z287" s="15">
        <f t="shared" si="95"/>
        <v>2624.61384</v>
      </c>
      <c r="AA287" s="20">
        <f>IFERROR(VLOOKUP(E287,INPUTS!$A$44:$C$103,3,0),SCENARIOS!$J$23)</f>
        <v>0.06</v>
      </c>
      <c r="AB287" s="15">
        <f t="shared" si="99"/>
        <v>8908.5289627272</v>
      </c>
      <c r="AC287" s="20">
        <f>IFERROR(VLOOKUP($E287,INPUTS!$A$44:$G$103,4,0),SCENARIOS!$K$23)</f>
        <v>0.15</v>
      </c>
      <c r="AD287" s="15">
        <f t="shared" si="100"/>
        <v>25197.9570830089</v>
      </c>
      <c r="AE287" s="20">
        <f>IFERROR(VLOOKUP($E287,INPUTS!$A$44:$G$103,5,0),SCENARIOS!$L$23)</f>
        <v>0.3</v>
      </c>
      <c r="AF287" s="15">
        <f t="shared" si="101"/>
        <v>57018.3511835635</v>
      </c>
      <c r="AG287" s="20">
        <f>IFERROR(VLOOKUP($E287,INPUTS!$A$44:$G$103,6,0),SCENARIOS!$M$23)</f>
        <v>0.4</v>
      </c>
      <c r="AH287" s="15">
        <f t="shared" si="102"/>
        <v>86014.7077527541</v>
      </c>
      <c r="AI287" s="20">
        <f>IFERROR(VLOOKUP($E287,INPUTS!$A$44:$G$103,7,0),SCENARIOS!$N$23)</f>
        <v>0.5</v>
      </c>
      <c r="AJ287" s="15">
        <f t="shared" si="103"/>
        <v>121647.183476066</v>
      </c>
      <c r="AL287" t="str">
        <f t="shared" si="104"/>
        <v>Y</v>
      </c>
      <c r="AM287" s="21">
        <f t="shared" si="105"/>
        <v>243294.366952132</v>
      </c>
      <c r="BC287" s="2"/>
    </row>
    <row r="288" ht="15" customHeight="1" spans="1:55">
      <c r="A288" s="6" t="s">
        <v>1233</v>
      </c>
      <c r="B288" s="52" t="s">
        <v>397</v>
      </c>
      <c r="C288" s="52" t="s">
        <v>398</v>
      </c>
      <c r="D288" s="52" t="s">
        <v>929</v>
      </c>
      <c r="E288" s="10" t="s">
        <v>203</v>
      </c>
      <c r="F288" s="52" t="s">
        <v>399</v>
      </c>
      <c r="G288" s="52" t="s">
        <v>165</v>
      </c>
      <c r="H288" s="52" t="s">
        <v>505</v>
      </c>
      <c r="I288" s="52" t="s">
        <v>504</v>
      </c>
      <c r="J288" s="52" t="s">
        <v>173</v>
      </c>
      <c r="K288" s="52" t="s">
        <v>931</v>
      </c>
      <c r="L288" s="53" t="s">
        <v>291</v>
      </c>
      <c r="M288" s="13">
        <v>1283</v>
      </c>
      <c r="N288" s="14">
        <f t="shared" si="98"/>
        <v>3.51506849315068</v>
      </c>
      <c r="O288" s="15">
        <v>9200</v>
      </c>
      <c r="P288" s="15">
        <f t="shared" si="92"/>
        <v>11803600</v>
      </c>
      <c r="Q288" s="16">
        <f>IFERROR(VLOOKUP(G288,SCENARIOS!$A$13:$E$18,2,0),0.025)</f>
        <v>0.025</v>
      </c>
      <c r="R288" s="52">
        <f>IFERROR(VLOOKUP(L288,INPUTS!$A$107:$B$120,2,0),0.0082)</f>
        <v>0.0079</v>
      </c>
      <c r="S288" s="52">
        <f t="shared" si="93"/>
        <v>72.68</v>
      </c>
      <c r="T288" s="15">
        <f t="shared" si="94"/>
        <v>93248.44</v>
      </c>
      <c r="U288" s="15">
        <f>T288/INPUTS!$B$7*1000</f>
        <v>116560550</v>
      </c>
      <c r="V288" s="15">
        <f>T288*INPUTS!$B$6</f>
        <v>294665.0704</v>
      </c>
      <c r="W288" s="54" t="s">
        <v>396</v>
      </c>
      <c r="X288" s="54" t="s">
        <v>396</v>
      </c>
      <c r="Y288" s="67">
        <f>IFERROR(VLOOKUP(E288,INPUTS!$A$44:$B$103,2,0),0)</f>
        <v>0.02</v>
      </c>
      <c r="Z288" s="15">
        <f t="shared" si="95"/>
        <v>1864.9688</v>
      </c>
      <c r="AA288" s="20">
        <f>IFERROR(VLOOKUP(E288,INPUTS!$A$44:$C$103,3,0),SCENARIOS!$J$23)</f>
        <v>0.06</v>
      </c>
      <c r="AB288" s="15">
        <f t="shared" si="99"/>
        <v>6330.12305131432</v>
      </c>
      <c r="AC288" s="20">
        <f>IFERROR(VLOOKUP($E288,INPUTS!$A$44:$G$103,4,0),SCENARIOS!$K$23)</f>
        <v>0.15</v>
      </c>
      <c r="AD288" s="15">
        <f t="shared" si="100"/>
        <v>17904.8830221632</v>
      </c>
      <c r="AE288" s="20">
        <f>IFERROR(VLOOKUP($E288,INPUTS!$A$44:$G$103,5,0),SCENARIOS!$L$23)</f>
        <v>0.3</v>
      </c>
      <c r="AF288" s="15">
        <f t="shared" si="101"/>
        <v>40515.4634042427</v>
      </c>
      <c r="AG288" s="20">
        <f>IFERROR(VLOOKUP($E288,INPUTS!$A$44:$G$103,6,0),SCENARIOS!$M$23)</f>
        <v>0.4</v>
      </c>
      <c r="AH288" s="15">
        <f t="shared" si="102"/>
        <v>61119.370726173</v>
      </c>
      <c r="AI288" s="20">
        <f>IFERROR(VLOOKUP($E288,INPUTS!$A$44:$G$103,7,0),SCENARIOS!$N$23)</f>
        <v>0.5</v>
      </c>
      <c r="AJ288" s="15">
        <f t="shared" si="103"/>
        <v>86438.6975078737</v>
      </c>
      <c r="AL288" t="str">
        <f t="shared" si="104"/>
        <v>Y</v>
      </c>
      <c r="AM288" s="21">
        <f t="shared" si="105"/>
        <v>172877.395015747</v>
      </c>
      <c r="BC288" s="2"/>
    </row>
    <row r="289" ht="15" customHeight="1" spans="1:55">
      <c r="A289" s="24" t="s">
        <v>1234</v>
      </c>
      <c r="B289" s="52" t="s">
        <v>397</v>
      </c>
      <c r="C289" s="52" t="s">
        <v>398</v>
      </c>
      <c r="D289" s="52" t="s">
        <v>929</v>
      </c>
      <c r="E289" s="10" t="s">
        <v>203</v>
      </c>
      <c r="F289" s="52" t="s">
        <v>399</v>
      </c>
      <c r="G289" s="52" t="s">
        <v>165</v>
      </c>
      <c r="H289" s="52" t="s">
        <v>264</v>
      </c>
      <c r="I289" s="52" t="s">
        <v>436</v>
      </c>
      <c r="J289" s="52" t="s">
        <v>173</v>
      </c>
      <c r="K289" s="52" t="s">
        <v>931</v>
      </c>
      <c r="L289" s="53" t="s">
        <v>293</v>
      </c>
      <c r="M289" s="13">
        <v>854</v>
      </c>
      <c r="N289" s="14">
        <f t="shared" si="98"/>
        <v>2.33972602739726</v>
      </c>
      <c r="O289" s="15">
        <v>16900</v>
      </c>
      <c r="P289" s="15">
        <f t="shared" si="92"/>
        <v>14432600</v>
      </c>
      <c r="Q289" s="16">
        <f>IFERROR(VLOOKUP(G289,SCENARIOS!$A$13:$E$18,2,0),0.025)</f>
        <v>0.025</v>
      </c>
      <c r="R289" s="52">
        <f>IFERROR(VLOOKUP(L289,INPUTS!$A$107:$B$120,2,0),0.0082)</f>
        <v>0.0079</v>
      </c>
      <c r="S289" s="52">
        <f t="shared" si="93"/>
        <v>133.51</v>
      </c>
      <c r="T289" s="15">
        <f t="shared" si="94"/>
        <v>114017.54</v>
      </c>
      <c r="U289" s="15">
        <f>T289/INPUTS!$B$7*1000</f>
        <v>142521925</v>
      </c>
      <c r="V289" s="15">
        <f>T289*INPUTS!$B$6</f>
        <v>360295.4264</v>
      </c>
      <c r="W289" s="54" t="s">
        <v>396</v>
      </c>
      <c r="X289" s="54" t="s">
        <v>396</v>
      </c>
      <c r="Y289" s="67">
        <f>IFERROR(VLOOKUP(E289,INPUTS!$A$44:$B$103,2,0),0)</f>
        <v>0.02</v>
      </c>
      <c r="Z289" s="15">
        <f t="shared" si="95"/>
        <v>2280.3508</v>
      </c>
      <c r="AA289" s="20">
        <f>IFERROR(VLOOKUP(E289,INPUTS!$A$44:$C$103,3,0),SCENARIOS!$J$23)</f>
        <v>0.06</v>
      </c>
      <c r="AB289" s="15">
        <f t="shared" si="99"/>
        <v>7740.02287017512</v>
      </c>
      <c r="AC289" s="20">
        <f>IFERROR(VLOOKUP($E289,INPUTS!$A$44:$G$103,4,0),SCENARIOS!$K$23)</f>
        <v>0.15</v>
      </c>
      <c r="AD289" s="15">
        <f t="shared" si="100"/>
        <v>21892.8136081935</v>
      </c>
      <c r="AE289" s="20">
        <f>IFERROR(VLOOKUP($E289,INPUTS!$A$44:$G$103,5,0),SCENARIOS!$L$23)</f>
        <v>0.3</v>
      </c>
      <c r="AF289" s="15">
        <f t="shared" si="101"/>
        <v>49539.4182391875</v>
      </c>
      <c r="AG289" s="20">
        <f>IFERROR(VLOOKUP($E289,INPUTS!$A$44:$G$103,6,0),SCENARIOS!$M$23)</f>
        <v>0.4</v>
      </c>
      <c r="AH289" s="15">
        <f t="shared" si="102"/>
        <v>74732.4062101871</v>
      </c>
      <c r="AI289" s="20">
        <f>IFERROR(VLOOKUP($E289,INPUTS!$A$44:$G$103,7,0),SCENARIOS!$N$23)</f>
        <v>0.5</v>
      </c>
      <c r="AJ289" s="15">
        <f t="shared" si="103"/>
        <v>105691.072694105</v>
      </c>
      <c r="AL289" t="str">
        <f t="shared" si="104"/>
        <v>N</v>
      </c>
      <c r="AM289" s="21">
        <f t="shared" si="105"/>
        <v>211382.14538821</v>
      </c>
      <c r="BC289" s="2"/>
    </row>
    <row r="290" ht="15" customHeight="1" spans="1:55">
      <c r="A290" s="6" t="s">
        <v>1235</v>
      </c>
      <c r="B290" s="52" t="s">
        <v>397</v>
      </c>
      <c r="C290" s="52" t="s">
        <v>398</v>
      </c>
      <c r="D290" s="52" t="s">
        <v>929</v>
      </c>
      <c r="E290" s="10" t="s">
        <v>203</v>
      </c>
      <c r="F290" s="52" t="s">
        <v>399</v>
      </c>
      <c r="G290" s="52" t="s">
        <v>165</v>
      </c>
      <c r="H290" s="52" t="s">
        <v>545</v>
      </c>
      <c r="I290" s="52" t="s">
        <v>544</v>
      </c>
      <c r="J290" s="52" t="s">
        <v>173</v>
      </c>
      <c r="K290" s="52" t="s">
        <v>931</v>
      </c>
      <c r="L290" s="53" t="s">
        <v>291</v>
      </c>
      <c r="M290" s="13">
        <v>1283</v>
      </c>
      <c r="N290" s="14">
        <f t="shared" si="98"/>
        <v>3.51506849315068</v>
      </c>
      <c r="O290" s="15">
        <v>9600</v>
      </c>
      <c r="P290" s="15">
        <f t="shared" si="92"/>
        <v>12316800</v>
      </c>
      <c r="Q290" s="16">
        <f>IFERROR(VLOOKUP(G290,SCENARIOS!$A$13:$E$18,2,0),0.025)</f>
        <v>0.025</v>
      </c>
      <c r="R290" s="52">
        <f>IFERROR(VLOOKUP(L290,INPUTS!$A$107:$B$120,2,0),0.0082)</f>
        <v>0.0079</v>
      </c>
      <c r="S290" s="52">
        <f t="shared" si="93"/>
        <v>75.84</v>
      </c>
      <c r="T290" s="15">
        <f t="shared" si="94"/>
        <v>97302.72</v>
      </c>
      <c r="U290" s="15">
        <f>T290/INPUTS!$B$7*1000</f>
        <v>121628400</v>
      </c>
      <c r="V290" s="15">
        <f>T290*INPUTS!$B$6</f>
        <v>307476.5952</v>
      </c>
      <c r="W290" s="54" t="s">
        <v>396</v>
      </c>
      <c r="X290" s="54" t="s">
        <v>396</v>
      </c>
      <c r="Y290" s="67">
        <f>IFERROR(VLOOKUP(E290,INPUTS!$A$44:$B$103,2,0),0)</f>
        <v>0.02</v>
      </c>
      <c r="Z290" s="15">
        <f t="shared" si="95"/>
        <v>1946.0544</v>
      </c>
      <c r="AA290" s="20">
        <f>IFERROR(VLOOKUP(E290,INPUTS!$A$44:$C$103,3,0),SCENARIOS!$J$23)</f>
        <v>0.06</v>
      </c>
      <c r="AB290" s="15">
        <f t="shared" si="99"/>
        <v>6605.34579267581</v>
      </c>
      <c r="AC290" s="20">
        <f>IFERROR(VLOOKUP($E290,INPUTS!$A$44:$G$103,4,0),SCENARIOS!$K$23)</f>
        <v>0.15</v>
      </c>
      <c r="AD290" s="15">
        <f t="shared" si="100"/>
        <v>18683.3561970399</v>
      </c>
      <c r="AE290" s="20">
        <f>IFERROR(VLOOKUP($E290,INPUTS!$A$44:$G$103,5,0),SCENARIOS!$L$23)</f>
        <v>0.3</v>
      </c>
      <c r="AF290" s="15">
        <f t="shared" si="101"/>
        <v>42277.0052913837</v>
      </c>
      <c r="AG290" s="20">
        <f>IFERROR(VLOOKUP($E290,INPUTS!$A$44:$G$103,6,0),SCENARIOS!$M$23)</f>
        <v>0.4</v>
      </c>
      <c r="AH290" s="15">
        <f t="shared" si="102"/>
        <v>63776.7346707892</v>
      </c>
      <c r="AI290" s="20">
        <f>IFERROR(VLOOKUP($E290,INPUTS!$A$44:$G$103,7,0),SCENARIOS!$N$23)</f>
        <v>0.5</v>
      </c>
      <c r="AJ290" s="15">
        <f t="shared" si="103"/>
        <v>90196.9017473465</v>
      </c>
      <c r="AL290" t="str">
        <f t="shared" si="104"/>
        <v>Y</v>
      </c>
      <c r="AM290" s="21">
        <f t="shared" si="105"/>
        <v>180393.803494693</v>
      </c>
      <c r="BC290" s="2"/>
    </row>
    <row r="291" ht="15" customHeight="1" spans="1:55">
      <c r="A291" s="24" t="s">
        <v>1236</v>
      </c>
      <c r="B291" s="52" t="s">
        <v>397</v>
      </c>
      <c r="C291" s="52" t="s">
        <v>398</v>
      </c>
      <c r="D291" s="52" t="s">
        <v>929</v>
      </c>
      <c r="E291" s="10" t="s">
        <v>203</v>
      </c>
      <c r="F291" s="52" t="s">
        <v>399</v>
      </c>
      <c r="G291" s="52" t="s">
        <v>165</v>
      </c>
      <c r="H291" s="52" t="s">
        <v>440</v>
      </c>
      <c r="I291" s="52" t="s">
        <v>439</v>
      </c>
      <c r="J291" s="52" t="s">
        <v>177</v>
      </c>
      <c r="K291" s="52" t="s">
        <v>931</v>
      </c>
      <c r="L291" s="53" t="s">
        <v>291</v>
      </c>
      <c r="M291" s="13">
        <v>1709</v>
      </c>
      <c r="N291" s="14">
        <f t="shared" si="98"/>
        <v>4.68219178082192</v>
      </c>
      <c r="O291" s="15">
        <v>5200</v>
      </c>
      <c r="P291" s="15">
        <f t="shared" si="92"/>
        <v>8886800</v>
      </c>
      <c r="Q291" s="16">
        <f>IFERROR(VLOOKUP(G291,SCENARIOS!$A$13:$E$18,2,0),0.025)</f>
        <v>0.025</v>
      </c>
      <c r="R291" s="52">
        <f>IFERROR(VLOOKUP(L291,INPUTS!$A$107:$B$120,2,0),0.0082)</f>
        <v>0.0079</v>
      </c>
      <c r="S291" s="52">
        <f t="shared" si="93"/>
        <v>41.08</v>
      </c>
      <c r="T291" s="15">
        <f t="shared" si="94"/>
        <v>70205.72</v>
      </c>
      <c r="U291" s="15">
        <f>T291/INPUTS!$B$7*1000</f>
        <v>87757150</v>
      </c>
      <c r="V291" s="15">
        <f>T291*INPUTS!$B$6</f>
        <v>221850.0752</v>
      </c>
      <c r="W291" s="54" t="s">
        <v>396</v>
      </c>
      <c r="X291" s="54" t="s">
        <v>396</v>
      </c>
      <c r="Y291" s="67">
        <f>IFERROR(VLOOKUP(E291,INPUTS!$A$44:$B$103,2,0),0)</f>
        <v>0.02</v>
      </c>
      <c r="Z291" s="15">
        <f t="shared" si="95"/>
        <v>1404.1144</v>
      </c>
      <c r="AA291" s="20">
        <f>IFERROR(VLOOKUP(E291,INPUTS!$A$44:$C$103,3,0),SCENARIOS!$J$23)</f>
        <v>0.06</v>
      </c>
      <c r="AB291" s="15">
        <f t="shared" si="99"/>
        <v>4765.87969199398</v>
      </c>
      <c r="AC291" s="20">
        <f>IFERROR(VLOOKUP($E291,INPUTS!$A$44:$G$103,4,0),SCENARIOS!$K$23)</f>
        <v>0.15</v>
      </c>
      <c r="AD291" s="15">
        <f t="shared" si="100"/>
        <v>13480.3885629266</v>
      </c>
      <c r="AE291" s="20">
        <f>IFERROR(VLOOKUP($E291,INPUTS!$A$44:$G$103,5,0),SCENARIOS!$L$23)</f>
        <v>0.3</v>
      </c>
      <c r="AF291" s="15">
        <f t="shared" si="101"/>
        <v>30503.6446661039</v>
      </c>
      <c r="AG291" s="20">
        <f>IFERROR(VLOOKUP($E291,INPUTS!$A$44:$G$103,6,0),SCENARIOS!$M$23)</f>
        <v>0.4</v>
      </c>
      <c r="AH291" s="15">
        <f t="shared" si="102"/>
        <v>46016.0987977697</v>
      </c>
      <c r="AI291" s="20">
        <f>IFERROR(VLOOKUP($E291,INPUTS!$A$44:$G$103,7,0),SCENARIOS!$N$23)</f>
        <v>0.5</v>
      </c>
      <c r="AJ291" s="15">
        <f t="shared" si="103"/>
        <v>65078.7401312288</v>
      </c>
      <c r="AL291" t="str">
        <f t="shared" si="104"/>
        <v>Y</v>
      </c>
      <c r="AM291" s="21">
        <f t="shared" si="105"/>
        <v>130157.480262458</v>
      </c>
      <c r="BC291" s="2"/>
    </row>
    <row r="292" ht="15" customHeight="1" spans="1:55">
      <c r="A292" s="6" t="s">
        <v>1237</v>
      </c>
      <c r="B292" s="52" t="s">
        <v>397</v>
      </c>
      <c r="C292" s="52" t="s">
        <v>398</v>
      </c>
      <c r="D292" s="52" t="s">
        <v>929</v>
      </c>
      <c r="E292" s="10" t="s">
        <v>203</v>
      </c>
      <c r="F292" s="52" t="s">
        <v>399</v>
      </c>
      <c r="G292" s="52" t="s">
        <v>165</v>
      </c>
      <c r="H292" s="52" t="s">
        <v>448</v>
      </c>
      <c r="I292" s="52" t="s">
        <v>447</v>
      </c>
      <c r="J292" s="52" t="s">
        <v>177</v>
      </c>
      <c r="K292" s="52" t="s">
        <v>931</v>
      </c>
      <c r="L292" s="53" t="s">
        <v>291</v>
      </c>
      <c r="M292" s="13">
        <v>1283</v>
      </c>
      <c r="N292" s="14">
        <f t="shared" si="98"/>
        <v>3.51506849315068</v>
      </c>
      <c r="O292" s="15">
        <v>5100</v>
      </c>
      <c r="P292" s="15">
        <f t="shared" si="92"/>
        <v>6543300</v>
      </c>
      <c r="Q292" s="16">
        <f>IFERROR(VLOOKUP(G292,SCENARIOS!$A$13:$E$18,2,0),0.025)</f>
        <v>0.025</v>
      </c>
      <c r="R292" s="52">
        <f>IFERROR(VLOOKUP(L292,INPUTS!$A$107:$B$120,2,0),0.0082)</f>
        <v>0.0079</v>
      </c>
      <c r="S292" s="52">
        <f t="shared" si="93"/>
        <v>40.29</v>
      </c>
      <c r="T292" s="15">
        <f t="shared" si="94"/>
        <v>51692.07</v>
      </c>
      <c r="U292" s="15">
        <f>T292/INPUTS!$B$7*1000</f>
        <v>64615087.5</v>
      </c>
      <c r="V292" s="15">
        <f>T292*INPUTS!$B$6</f>
        <v>163346.9412</v>
      </c>
      <c r="W292" s="54" t="s">
        <v>396</v>
      </c>
      <c r="X292" s="54" t="s">
        <v>396</v>
      </c>
      <c r="Y292" s="67">
        <f>IFERROR(VLOOKUP(E292,INPUTS!$A$44:$B$103,2,0),0)</f>
        <v>0.02</v>
      </c>
      <c r="Z292" s="15">
        <f t="shared" si="95"/>
        <v>1033.8414</v>
      </c>
      <c r="AA292" s="20">
        <f>IFERROR(VLOOKUP(E292,INPUTS!$A$44:$C$103,3,0),SCENARIOS!$J$23)</f>
        <v>0.06</v>
      </c>
      <c r="AB292" s="15">
        <f t="shared" si="99"/>
        <v>3509.08995235902</v>
      </c>
      <c r="AC292" s="20">
        <f>IFERROR(VLOOKUP($E292,INPUTS!$A$44:$G$103,4,0),SCENARIOS!$K$23)</f>
        <v>0.15</v>
      </c>
      <c r="AD292" s="15">
        <f t="shared" si="100"/>
        <v>9925.53297967743</v>
      </c>
      <c r="AE292" s="20">
        <f>IFERROR(VLOOKUP($E292,INPUTS!$A$44:$G$103,5,0),SCENARIOS!$L$23)</f>
        <v>0.3</v>
      </c>
      <c r="AF292" s="15">
        <f t="shared" si="101"/>
        <v>22459.6590610476</v>
      </c>
      <c r="AG292" s="20">
        <f>IFERROR(VLOOKUP($E292,INPUTS!$A$44:$G$103,6,0),SCENARIOS!$M$23)</f>
        <v>0.4</v>
      </c>
      <c r="AH292" s="15">
        <f t="shared" si="102"/>
        <v>33881.3902938568</v>
      </c>
      <c r="AI292" s="20">
        <f>IFERROR(VLOOKUP($E292,INPUTS!$A$44:$G$103,7,0),SCENARIOS!$N$23)</f>
        <v>0.5</v>
      </c>
      <c r="AJ292" s="15">
        <f t="shared" si="103"/>
        <v>47917.1040532778</v>
      </c>
      <c r="AL292" t="str">
        <f t="shared" si="104"/>
        <v>Y</v>
      </c>
      <c r="AM292" s="21">
        <f t="shared" si="105"/>
        <v>95834.2081065556</v>
      </c>
      <c r="BC292" s="2"/>
    </row>
    <row r="293" ht="15" customHeight="1" spans="1:55">
      <c r="A293" s="24" t="s">
        <v>1238</v>
      </c>
      <c r="B293" s="52" t="s">
        <v>397</v>
      </c>
      <c r="C293" s="52" t="s">
        <v>398</v>
      </c>
      <c r="D293" s="52" t="s">
        <v>929</v>
      </c>
      <c r="E293" s="10" t="s">
        <v>203</v>
      </c>
      <c r="F293" s="52" t="s">
        <v>399</v>
      </c>
      <c r="G293" s="52" t="s">
        <v>165</v>
      </c>
      <c r="H293" s="52" t="s">
        <v>673</v>
      </c>
      <c r="I293" s="52" t="s">
        <v>439</v>
      </c>
      <c r="J293" s="52" t="s">
        <v>177</v>
      </c>
      <c r="K293" s="52" t="s">
        <v>931</v>
      </c>
      <c r="L293" s="53" t="s">
        <v>291</v>
      </c>
      <c r="M293" s="13">
        <v>854</v>
      </c>
      <c r="N293" s="14">
        <f t="shared" si="98"/>
        <v>2.33972602739726</v>
      </c>
      <c r="O293" s="15">
        <v>5150</v>
      </c>
      <c r="P293" s="15">
        <f t="shared" si="92"/>
        <v>4398100</v>
      </c>
      <c r="Q293" s="16">
        <f>IFERROR(VLOOKUP(G293,SCENARIOS!$A$13:$E$18,2,0),0.025)</f>
        <v>0.025</v>
      </c>
      <c r="R293" s="52">
        <f>IFERROR(VLOOKUP(L293,INPUTS!$A$107:$B$120,2,0),0.0082)</f>
        <v>0.0079</v>
      </c>
      <c r="S293" s="52">
        <f t="shared" si="93"/>
        <v>40.685</v>
      </c>
      <c r="T293" s="15">
        <f t="shared" si="94"/>
        <v>34744.99</v>
      </c>
      <c r="U293" s="15">
        <f>T293/INPUTS!$B$7*1000</f>
        <v>43431237.5</v>
      </c>
      <c r="V293" s="15">
        <f>T293*INPUTS!$B$6</f>
        <v>109794.1684</v>
      </c>
      <c r="W293" s="54" t="s">
        <v>396</v>
      </c>
      <c r="X293" s="54" t="s">
        <v>396</v>
      </c>
      <c r="Y293" s="67">
        <f>IFERROR(VLOOKUP(E293,INPUTS!$A$44:$B$103,2,0),0)</f>
        <v>0.02</v>
      </c>
      <c r="Z293" s="15">
        <f t="shared" si="95"/>
        <v>694.8998</v>
      </c>
      <c r="AA293" s="20">
        <f>IFERROR(VLOOKUP(E293,INPUTS!$A$44:$C$103,3,0),SCENARIOS!$J$23)</f>
        <v>0.06</v>
      </c>
      <c r="AB293" s="15">
        <f t="shared" si="99"/>
        <v>2358.64602256816</v>
      </c>
      <c r="AC293" s="20">
        <f>IFERROR(VLOOKUP($E293,INPUTS!$A$44:$G$103,4,0),SCENARIOS!$K$23)</f>
        <v>0.15</v>
      </c>
      <c r="AD293" s="15">
        <f t="shared" si="100"/>
        <v>6671.47870308855</v>
      </c>
      <c r="AE293" s="20">
        <f>IFERROR(VLOOKUP($E293,INPUTS!$A$44:$G$103,5,0),SCENARIOS!$L$23)</f>
        <v>0.3</v>
      </c>
      <c r="AF293" s="15">
        <f t="shared" si="101"/>
        <v>15096.3315935986</v>
      </c>
      <c r="AG293" s="20">
        <f>IFERROR(VLOOKUP($E293,INPUTS!$A$44:$G$103,6,0),SCENARIOS!$M$23)</f>
        <v>0.4</v>
      </c>
      <c r="AH293" s="15">
        <f t="shared" si="102"/>
        <v>22773.4847326902</v>
      </c>
      <c r="AI293" s="20">
        <f>IFERROR(VLOOKUP($E293,INPUTS!$A$44:$G$103,7,0),SCENARIOS!$N$23)</f>
        <v>0.5</v>
      </c>
      <c r="AJ293" s="15">
        <f t="shared" si="103"/>
        <v>32207.6345783811</v>
      </c>
      <c r="AL293" t="str">
        <f t="shared" si="104"/>
        <v>Y</v>
      </c>
      <c r="AM293" s="21">
        <f t="shared" si="105"/>
        <v>64415.2691567622</v>
      </c>
      <c r="BC293" s="2"/>
    </row>
    <row r="294" ht="15" customHeight="1" spans="1:55">
      <c r="A294" s="6" t="s">
        <v>1239</v>
      </c>
      <c r="B294" s="52" t="s">
        <v>397</v>
      </c>
      <c r="C294" s="52" t="s">
        <v>398</v>
      </c>
      <c r="D294" s="52" t="s">
        <v>929</v>
      </c>
      <c r="E294" s="10" t="s">
        <v>203</v>
      </c>
      <c r="F294" s="52" t="s">
        <v>399</v>
      </c>
      <c r="G294" s="52" t="s">
        <v>165</v>
      </c>
      <c r="H294" s="52" t="s">
        <v>636</v>
      </c>
      <c r="I294" s="52" t="s">
        <v>635</v>
      </c>
      <c r="J294" s="52" t="s">
        <v>177</v>
      </c>
      <c r="K294" s="52" t="s">
        <v>931</v>
      </c>
      <c r="L294" s="53" t="s">
        <v>282</v>
      </c>
      <c r="M294" s="13">
        <v>1283</v>
      </c>
      <c r="N294" s="14">
        <f t="shared" si="98"/>
        <v>3.51506849315068</v>
      </c>
      <c r="O294" s="15">
        <v>3200</v>
      </c>
      <c r="P294" s="15">
        <f t="shared" si="92"/>
        <v>4105600</v>
      </c>
      <c r="Q294" s="16">
        <f>IFERROR(VLOOKUP(G294,SCENARIOS!$A$13:$E$18,2,0),0.025)</f>
        <v>0.025</v>
      </c>
      <c r="R294" s="52">
        <f>IFERROR(VLOOKUP(L294,INPUTS!$A$107:$B$120,2,0),0.0082)</f>
        <v>0.0042</v>
      </c>
      <c r="S294" s="52">
        <f t="shared" si="93"/>
        <v>13.44</v>
      </c>
      <c r="T294" s="15">
        <f t="shared" si="94"/>
        <v>17243.52</v>
      </c>
      <c r="U294" s="15">
        <f>T294/INPUTS!$B$7*1000</f>
        <v>21554400</v>
      </c>
      <c r="V294" s="15">
        <f>T294*INPUTS!$B$6</f>
        <v>54489.5232</v>
      </c>
      <c r="W294" s="54" t="s">
        <v>396</v>
      </c>
      <c r="X294" s="54" t="s">
        <v>396</v>
      </c>
      <c r="Y294" s="67">
        <f>IFERROR(VLOOKUP(E294,INPUTS!$A$44:$B$103,2,0),0)</f>
        <v>0.02</v>
      </c>
      <c r="Z294" s="15">
        <f t="shared" si="95"/>
        <v>344.8704</v>
      </c>
      <c r="AA294" s="20">
        <f>IFERROR(VLOOKUP(E294,INPUTS!$A$44:$C$103,3,0),SCENARIOS!$J$23)</f>
        <v>0.06</v>
      </c>
      <c r="AB294" s="15">
        <f t="shared" si="99"/>
        <v>1170.56760882862</v>
      </c>
      <c r="AC294" s="20">
        <f>IFERROR(VLOOKUP($E294,INPUTS!$A$44:$G$103,4,0),SCENARIOS!$K$23)</f>
        <v>0.15</v>
      </c>
      <c r="AD294" s="15">
        <f t="shared" si="100"/>
        <v>3310.97451593111</v>
      </c>
      <c r="AE294" s="20">
        <f>IFERROR(VLOOKUP($E294,INPUTS!$A$44:$G$103,5,0),SCENARIOS!$L$23)</f>
        <v>0.3</v>
      </c>
      <c r="AF294" s="15">
        <f t="shared" si="101"/>
        <v>7492.12751999205</v>
      </c>
      <c r="AG294" s="20">
        <f>IFERROR(VLOOKUP($E294,INPUTS!$A$44:$G$103,6,0),SCENARIOS!$M$23)</f>
        <v>0.4</v>
      </c>
      <c r="AH294" s="15">
        <f t="shared" si="102"/>
        <v>11302.2061441905</v>
      </c>
      <c r="AI294" s="20">
        <f>IFERROR(VLOOKUP($E294,INPUTS!$A$44:$G$103,7,0),SCENARIOS!$N$23)</f>
        <v>0.5</v>
      </c>
      <c r="AJ294" s="15">
        <f t="shared" si="103"/>
        <v>15984.26106915</v>
      </c>
      <c r="AL294" t="str">
        <f t="shared" si="104"/>
        <v>Y</v>
      </c>
      <c r="AM294" s="21">
        <f t="shared" si="105"/>
        <v>31968.5221383</v>
      </c>
      <c r="BC294" s="2"/>
    </row>
    <row r="295" ht="15" customHeight="1" spans="1:55">
      <c r="A295" s="24" t="s">
        <v>1240</v>
      </c>
      <c r="B295" s="52" t="s">
        <v>397</v>
      </c>
      <c r="C295" s="52" t="s">
        <v>398</v>
      </c>
      <c r="D295" s="52" t="s">
        <v>929</v>
      </c>
      <c r="E295" s="10" t="s">
        <v>203</v>
      </c>
      <c r="F295" s="52" t="s">
        <v>399</v>
      </c>
      <c r="G295" s="52" t="s">
        <v>165</v>
      </c>
      <c r="H295" s="52" t="s">
        <v>444</v>
      </c>
      <c r="I295" s="52" t="s">
        <v>443</v>
      </c>
      <c r="J295" s="52" t="s">
        <v>177</v>
      </c>
      <c r="K295" s="52" t="s">
        <v>931</v>
      </c>
      <c r="L295" s="53" t="s">
        <v>291</v>
      </c>
      <c r="M295" s="13">
        <v>1283</v>
      </c>
      <c r="N295" s="14">
        <f t="shared" si="98"/>
        <v>3.51506849315068</v>
      </c>
      <c r="O295" s="15">
        <v>5300</v>
      </c>
      <c r="P295" s="15">
        <f t="shared" si="92"/>
        <v>6799900</v>
      </c>
      <c r="Q295" s="16">
        <f>IFERROR(VLOOKUP(G295,SCENARIOS!$A$13:$E$18,2,0),0.025)</f>
        <v>0.025</v>
      </c>
      <c r="R295" s="52">
        <f>IFERROR(VLOOKUP(L295,INPUTS!$A$107:$B$120,2,0),0.0082)</f>
        <v>0.0079</v>
      </c>
      <c r="S295" s="52">
        <f t="shared" si="93"/>
        <v>41.87</v>
      </c>
      <c r="T295" s="15">
        <f t="shared" si="94"/>
        <v>53719.21</v>
      </c>
      <c r="U295" s="15">
        <f>T295/INPUTS!$B$7*1000</f>
        <v>67149012.5</v>
      </c>
      <c r="V295" s="15">
        <f>T295*INPUTS!$B$6</f>
        <v>169752.7036</v>
      </c>
      <c r="W295" s="54" t="s">
        <v>396</v>
      </c>
      <c r="X295" s="54" t="s">
        <v>396</v>
      </c>
      <c r="Y295" s="67">
        <f>IFERROR(VLOOKUP(E295,INPUTS!$A$44:$B$103,2,0),0)</f>
        <v>0.02</v>
      </c>
      <c r="Z295" s="15">
        <f t="shared" si="95"/>
        <v>1074.3842</v>
      </c>
      <c r="AA295" s="20">
        <f>IFERROR(VLOOKUP(E295,INPUTS!$A$44:$C$103,3,0),SCENARIOS!$J$23)</f>
        <v>0.06</v>
      </c>
      <c r="AB295" s="15">
        <f t="shared" si="99"/>
        <v>3646.70132303977</v>
      </c>
      <c r="AC295" s="20">
        <f>IFERROR(VLOOKUP($E295,INPUTS!$A$44:$G$103,4,0),SCENARIOS!$K$23)</f>
        <v>0.15</v>
      </c>
      <c r="AD295" s="15">
        <f t="shared" si="100"/>
        <v>10314.7695671158</v>
      </c>
      <c r="AE295" s="20">
        <f>IFERROR(VLOOKUP($E295,INPUTS!$A$44:$G$103,5,0),SCENARIOS!$L$23)</f>
        <v>0.3</v>
      </c>
      <c r="AF295" s="15">
        <f t="shared" si="101"/>
        <v>23340.4300046181</v>
      </c>
      <c r="AG295" s="20">
        <f>IFERROR(VLOOKUP($E295,INPUTS!$A$44:$G$103,6,0),SCENARIOS!$M$23)</f>
        <v>0.4</v>
      </c>
      <c r="AH295" s="15">
        <f t="shared" si="102"/>
        <v>35210.0722661649</v>
      </c>
      <c r="AI295" s="20">
        <f>IFERROR(VLOOKUP($E295,INPUTS!$A$44:$G$103,7,0),SCENARIOS!$N$23)</f>
        <v>0.5</v>
      </c>
      <c r="AJ295" s="15">
        <f t="shared" si="103"/>
        <v>49796.2061730142</v>
      </c>
      <c r="AL295" t="str">
        <f t="shared" si="104"/>
        <v>Y</v>
      </c>
      <c r="AM295" s="21">
        <f t="shared" si="105"/>
        <v>99592.4123460284</v>
      </c>
      <c r="BC295" s="2"/>
    </row>
    <row r="296" ht="15" customHeight="1" spans="1:55">
      <c r="A296" s="6" t="s">
        <v>1241</v>
      </c>
      <c r="B296" s="52" t="s">
        <v>397</v>
      </c>
      <c r="C296" s="52" t="s">
        <v>398</v>
      </c>
      <c r="D296" s="52" t="s">
        <v>929</v>
      </c>
      <c r="E296" s="10" t="s">
        <v>203</v>
      </c>
      <c r="F296" s="52" t="s">
        <v>399</v>
      </c>
      <c r="G296" s="52" t="s">
        <v>165</v>
      </c>
      <c r="H296" s="52" t="s">
        <v>640</v>
      </c>
      <c r="I296" s="52" t="s">
        <v>639</v>
      </c>
      <c r="J296" s="52" t="s">
        <v>185</v>
      </c>
      <c r="K296" s="52" t="s">
        <v>931</v>
      </c>
      <c r="L296" s="53" t="s">
        <v>291</v>
      </c>
      <c r="M296" s="13">
        <v>1283</v>
      </c>
      <c r="N296" s="14">
        <f t="shared" si="98"/>
        <v>3.51506849315068</v>
      </c>
      <c r="O296" s="15">
        <v>6450</v>
      </c>
      <c r="P296" s="15">
        <f t="shared" si="92"/>
        <v>8275350</v>
      </c>
      <c r="Q296" s="16">
        <f>IFERROR(VLOOKUP(G296,SCENARIOS!$A$13:$E$18,2,0),0.025)</f>
        <v>0.025</v>
      </c>
      <c r="R296" s="52">
        <f>IFERROR(VLOOKUP(L296,INPUTS!$A$107:$B$120,2,0),0.0082)</f>
        <v>0.0079</v>
      </c>
      <c r="S296" s="52">
        <f t="shared" si="93"/>
        <v>50.955</v>
      </c>
      <c r="T296" s="15">
        <f t="shared" si="94"/>
        <v>65375.265</v>
      </c>
      <c r="U296" s="15">
        <f>T296/INPUTS!$B$7*1000</f>
        <v>81719081.25</v>
      </c>
      <c r="V296" s="15">
        <f>T296*INPUTS!$B$6</f>
        <v>206585.8374</v>
      </c>
      <c r="W296" s="54" t="s">
        <v>396</v>
      </c>
      <c r="X296" s="54" t="s">
        <v>396</v>
      </c>
      <c r="Y296" s="67">
        <f>IFERROR(VLOOKUP(E296,INPUTS!$A$44:$B$103,2,0),0)</f>
        <v>0.02</v>
      </c>
      <c r="Z296" s="15">
        <f t="shared" si="95"/>
        <v>1307.5053</v>
      </c>
      <c r="AA296" s="20">
        <f>IFERROR(VLOOKUP(E296,INPUTS!$A$44:$C$103,3,0),SCENARIOS!$J$23)</f>
        <v>0.06</v>
      </c>
      <c r="AB296" s="15">
        <f t="shared" si="99"/>
        <v>4437.96670445406</v>
      </c>
      <c r="AC296" s="20">
        <f>IFERROR(VLOOKUP($E296,INPUTS!$A$44:$G$103,4,0),SCENARIOS!$K$23)</f>
        <v>0.15</v>
      </c>
      <c r="AD296" s="15">
        <f t="shared" si="100"/>
        <v>12552.8799448862</v>
      </c>
      <c r="AE296" s="20">
        <f>IFERROR(VLOOKUP($E296,INPUTS!$A$44:$G$103,5,0),SCENARIOS!$L$23)</f>
        <v>0.3</v>
      </c>
      <c r="AF296" s="15">
        <f t="shared" si="101"/>
        <v>28404.8629301484</v>
      </c>
      <c r="AG296" s="20">
        <f>IFERROR(VLOOKUP($E296,INPUTS!$A$44:$G$103,6,0),SCENARIOS!$M$23)</f>
        <v>0.4</v>
      </c>
      <c r="AH296" s="15">
        <f t="shared" si="102"/>
        <v>42849.9936069365</v>
      </c>
      <c r="AI296" s="20">
        <f>IFERROR(VLOOKUP($E296,INPUTS!$A$44:$G$103,7,0),SCENARIOS!$N$23)</f>
        <v>0.5</v>
      </c>
      <c r="AJ296" s="15">
        <f t="shared" si="103"/>
        <v>60601.0433614984</v>
      </c>
      <c r="AL296" t="str">
        <f t="shared" si="104"/>
        <v>Y</v>
      </c>
      <c r="AM296" s="21">
        <f t="shared" si="105"/>
        <v>121202.086722997</v>
      </c>
      <c r="BC296" s="2"/>
    </row>
    <row r="297" ht="15" customHeight="1" spans="1:55">
      <c r="A297" s="24" t="s">
        <v>1242</v>
      </c>
      <c r="B297" s="52" t="s">
        <v>397</v>
      </c>
      <c r="C297" s="52" t="s">
        <v>398</v>
      </c>
      <c r="D297" s="52" t="s">
        <v>929</v>
      </c>
      <c r="E297" s="10" t="s">
        <v>203</v>
      </c>
      <c r="F297" s="52" t="s">
        <v>399</v>
      </c>
      <c r="G297" s="52" t="s">
        <v>165</v>
      </c>
      <c r="H297" s="52" t="s">
        <v>644</v>
      </c>
      <c r="I297" s="52" t="s">
        <v>643</v>
      </c>
      <c r="J297" s="52" t="s">
        <v>185</v>
      </c>
      <c r="K297" s="52" t="s">
        <v>931</v>
      </c>
      <c r="L297" s="53" t="s">
        <v>291</v>
      </c>
      <c r="M297" s="13">
        <v>1283</v>
      </c>
      <c r="N297" s="14">
        <f t="shared" si="98"/>
        <v>3.51506849315068</v>
      </c>
      <c r="O297" s="15">
        <v>9000</v>
      </c>
      <c r="P297" s="15">
        <f t="shared" si="92"/>
        <v>11547000</v>
      </c>
      <c r="Q297" s="16">
        <f>IFERROR(VLOOKUP(G297,SCENARIOS!$A$13:$E$18,2,0),0.025)</f>
        <v>0.025</v>
      </c>
      <c r="R297" s="52">
        <f>IFERROR(VLOOKUP(L297,INPUTS!$A$107:$B$120,2,0),0.0082)</f>
        <v>0.0079</v>
      </c>
      <c r="S297" s="52">
        <f t="shared" si="93"/>
        <v>71.1</v>
      </c>
      <c r="T297" s="15">
        <f t="shared" si="94"/>
        <v>91221.3</v>
      </c>
      <c r="U297" s="15">
        <f>T297/INPUTS!$B$7*1000</f>
        <v>114026625</v>
      </c>
      <c r="V297" s="15">
        <f>T297*INPUTS!$B$6</f>
        <v>288259.308</v>
      </c>
      <c r="W297" s="54" t="s">
        <v>396</v>
      </c>
      <c r="X297" s="54" t="s">
        <v>396</v>
      </c>
      <c r="Y297" s="67">
        <f>IFERROR(VLOOKUP(E297,INPUTS!$A$44:$B$103,2,0),0)</f>
        <v>0.02</v>
      </c>
      <c r="Z297" s="15">
        <f t="shared" si="95"/>
        <v>1824.426</v>
      </c>
      <c r="AA297" s="20">
        <f>IFERROR(VLOOKUP(E297,INPUTS!$A$44:$C$103,3,0),SCENARIOS!$J$23)</f>
        <v>0.06</v>
      </c>
      <c r="AB297" s="15">
        <f t="shared" si="99"/>
        <v>6192.51168063357</v>
      </c>
      <c r="AC297" s="20">
        <f>IFERROR(VLOOKUP($E297,INPUTS!$A$44:$G$103,4,0),SCENARIOS!$K$23)</f>
        <v>0.15</v>
      </c>
      <c r="AD297" s="15">
        <f t="shared" si="100"/>
        <v>17515.6464347249</v>
      </c>
      <c r="AE297" s="20">
        <f>IFERROR(VLOOKUP($E297,INPUTS!$A$44:$G$103,5,0),SCENARIOS!$L$23)</f>
        <v>0.3</v>
      </c>
      <c r="AF297" s="15">
        <f t="shared" si="101"/>
        <v>39634.6924606722</v>
      </c>
      <c r="AG297" s="20">
        <f>IFERROR(VLOOKUP($E297,INPUTS!$A$44:$G$103,6,0),SCENARIOS!$M$23)</f>
        <v>0.4</v>
      </c>
      <c r="AH297" s="15">
        <f t="shared" si="102"/>
        <v>59790.6887538649</v>
      </c>
      <c r="AI297" s="20">
        <f>IFERROR(VLOOKUP($E297,INPUTS!$A$44:$G$103,7,0),SCENARIOS!$N$23)</f>
        <v>0.5</v>
      </c>
      <c r="AJ297" s="15">
        <f t="shared" si="103"/>
        <v>84559.5953881373</v>
      </c>
      <c r="AL297" t="str">
        <f t="shared" si="104"/>
        <v>N</v>
      </c>
      <c r="AM297" s="21">
        <f t="shared" si="105"/>
        <v>169119.190776275</v>
      </c>
      <c r="BC297" s="2"/>
    </row>
    <row r="298" ht="15" customHeight="1" spans="1:55">
      <c r="A298" s="6" t="s">
        <v>1243</v>
      </c>
      <c r="B298" s="52" t="s">
        <v>397</v>
      </c>
      <c r="C298" s="52" t="s">
        <v>398</v>
      </c>
      <c r="D298" s="52" t="s">
        <v>929</v>
      </c>
      <c r="E298" s="10" t="s">
        <v>203</v>
      </c>
      <c r="F298" s="52" t="s">
        <v>399</v>
      </c>
      <c r="G298" s="52" t="s">
        <v>165</v>
      </c>
      <c r="H298" s="52" t="s">
        <v>1262</v>
      </c>
      <c r="I298" s="52" t="s">
        <v>1263</v>
      </c>
      <c r="J298" s="52" t="s">
        <v>185</v>
      </c>
      <c r="K298" s="52" t="s">
        <v>931</v>
      </c>
      <c r="L298" s="53" t="s">
        <v>291</v>
      </c>
      <c r="M298" s="13">
        <v>1283</v>
      </c>
      <c r="N298" s="14">
        <f t="shared" si="98"/>
        <v>3.51506849315068</v>
      </c>
      <c r="O298" s="15">
        <v>5000</v>
      </c>
      <c r="P298" s="15">
        <f t="shared" si="92"/>
        <v>6415000</v>
      </c>
      <c r="Q298" s="16">
        <f>IFERROR(VLOOKUP(G298,SCENARIOS!$A$13:$E$18,2,0),0.025)</f>
        <v>0.025</v>
      </c>
      <c r="R298" s="52">
        <f>IFERROR(VLOOKUP(L298,INPUTS!$A$107:$B$120,2,0),0.0082)</f>
        <v>0.0079</v>
      </c>
      <c r="S298" s="52">
        <f t="shared" si="93"/>
        <v>39.5</v>
      </c>
      <c r="T298" s="15">
        <f t="shared" si="94"/>
        <v>50678.5</v>
      </c>
      <c r="U298" s="15">
        <f>T298/INPUTS!$B$7*1000</f>
        <v>63348125</v>
      </c>
      <c r="V298" s="15">
        <f>T298*INPUTS!$B$6</f>
        <v>160144.06</v>
      </c>
      <c r="W298" s="54" t="s">
        <v>396</v>
      </c>
      <c r="X298" s="54" t="s">
        <v>396</v>
      </c>
      <c r="Y298" s="67">
        <f>IFERROR(VLOOKUP(E298,INPUTS!$A$44:$B$103,2,0),0)</f>
        <v>0.02</v>
      </c>
      <c r="Z298" s="15">
        <f t="shared" si="95"/>
        <v>1013.57</v>
      </c>
      <c r="AA298" s="20">
        <f>IFERROR(VLOOKUP(E298,INPUTS!$A$44:$C$103,3,0),SCENARIOS!$J$23)</f>
        <v>0.06</v>
      </c>
      <c r="AB298" s="15">
        <f t="shared" si="99"/>
        <v>3440.28426701865</v>
      </c>
      <c r="AC298" s="20">
        <f>IFERROR(VLOOKUP($E298,INPUTS!$A$44:$G$103,4,0),SCENARIOS!$K$23)</f>
        <v>0.15</v>
      </c>
      <c r="AD298" s="15">
        <f t="shared" si="100"/>
        <v>9730.91468595826</v>
      </c>
      <c r="AE298" s="20">
        <f>IFERROR(VLOOKUP($E298,INPUTS!$A$44:$G$103,5,0),SCENARIOS!$L$23)</f>
        <v>0.3</v>
      </c>
      <c r="AF298" s="15">
        <f t="shared" si="101"/>
        <v>22019.2735892623</v>
      </c>
      <c r="AG298" s="20">
        <f>IFERROR(VLOOKUP($E298,INPUTS!$A$44:$G$103,6,0),SCENARIOS!$M$23)</f>
        <v>0.4</v>
      </c>
      <c r="AH298" s="15">
        <f t="shared" si="102"/>
        <v>33217.0493077027</v>
      </c>
      <c r="AI298" s="20">
        <f>IFERROR(VLOOKUP($E298,INPUTS!$A$44:$G$103,7,0),SCENARIOS!$N$23)</f>
        <v>0.5</v>
      </c>
      <c r="AJ298" s="15">
        <f t="shared" si="103"/>
        <v>46977.5529934096</v>
      </c>
      <c r="AL298" t="str">
        <f t="shared" si="104"/>
        <v>N</v>
      </c>
      <c r="AM298" s="21">
        <f t="shared" si="105"/>
        <v>93955.1059868193</v>
      </c>
      <c r="BC298" s="2"/>
    </row>
    <row r="299" ht="15" customHeight="1" spans="1:55">
      <c r="A299" s="24" t="s">
        <v>1244</v>
      </c>
      <c r="B299" s="52" t="s">
        <v>397</v>
      </c>
      <c r="C299" s="52" t="s">
        <v>398</v>
      </c>
      <c r="D299" s="52" t="s">
        <v>929</v>
      </c>
      <c r="E299" s="10" t="s">
        <v>203</v>
      </c>
      <c r="F299" s="52" t="s">
        <v>399</v>
      </c>
      <c r="G299" s="52" t="s">
        <v>165</v>
      </c>
      <c r="H299" s="52" t="s">
        <v>1265</v>
      </c>
      <c r="I299" s="52" t="s">
        <v>1266</v>
      </c>
      <c r="J299" s="52" t="s">
        <v>185</v>
      </c>
      <c r="K299" s="52" t="s">
        <v>931</v>
      </c>
      <c r="L299" s="53" t="s">
        <v>288</v>
      </c>
      <c r="M299" s="13">
        <v>1283</v>
      </c>
      <c r="N299" s="14">
        <f t="shared" si="98"/>
        <v>3.51506849315068</v>
      </c>
      <c r="O299" s="15">
        <v>4200</v>
      </c>
      <c r="P299" s="15">
        <f t="shared" si="92"/>
        <v>5388600</v>
      </c>
      <c r="Q299" s="16">
        <f>IFERROR(VLOOKUP(G299,SCENARIOS!$A$13:$E$18,2,0),0.025)</f>
        <v>0.025</v>
      </c>
      <c r="R299" s="52">
        <f>IFERROR(VLOOKUP(L299,INPUTS!$A$107:$B$120,2,0),0.0082)</f>
        <v>0.0085</v>
      </c>
      <c r="S299" s="52">
        <f t="shared" si="93"/>
        <v>35.7</v>
      </c>
      <c r="T299" s="15">
        <f t="shared" si="94"/>
        <v>45803.1</v>
      </c>
      <c r="U299" s="15">
        <f>T299/INPUTS!$B$7*1000</f>
        <v>57253875</v>
      </c>
      <c r="V299" s="15">
        <f>T299*INPUTS!$B$6</f>
        <v>144737.796</v>
      </c>
      <c r="W299" s="54" t="s">
        <v>396</v>
      </c>
      <c r="X299" s="54" t="s">
        <v>396</v>
      </c>
      <c r="Y299" s="67">
        <f>IFERROR(VLOOKUP(E299,INPUTS!$A$44:$B$103,2,0),0)</f>
        <v>0.02</v>
      </c>
      <c r="Z299" s="15">
        <f t="shared" si="95"/>
        <v>916.062</v>
      </c>
      <c r="AA299" s="20">
        <f>IFERROR(VLOOKUP(E299,INPUTS!$A$44:$C$103,3,0),SCENARIOS!$J$23)</f>
        <v>0.06</v>
      </c>
      <c r="AB299" s="15">
        <f t="shared" si="99"/>
        <v>3109.32021095103</v>
      </c>
      <c r="AC299" s="20">
        <f>IFERROR(VLOOKUP($E299,INPUTS!$A$44:$G$103,4,0),SCENARIOS!$K$23)</f>
        <v>0.15</v>
      </c>
      <c r="AD299" s="15">
        <f t="shared" si="100"/>
        <v>8794.77605794203</v>
      </c>
      <c r="AE299" s="20">
        <f>IFERROR(VLOOKUP($E299,INPUTS!$A$44:$G$103,5,0),SCENARIOS!$L$23)</f>
        <v>0.3</v>
      </c>
      <c r="AF299" s="15">
        <f t="shared" si="101"/>
        <v>19900.9637249789</v>
      </c>
      <c r="AG299" s="20">
        <f>IFERROR(VLOOKUP($E299,INPUTS!$A$44:$G$103,6,0),SCENARIOS!$M$23)</f>
        <v>0.4</v>
      </c>
      <c r="AH299" s="15">
        <f t="shared" si="102"/>
        <v>30021.485070506</v>
      </c>
      <c r="AI299" s="20">
        <f>IFERROR(VLOOKUP($E299,INPUTS!$A$44:$G$103,7,0),SCENARIOS!$N$23)</f>
        <v>0.5</v>
      </c>
      <c r="AJ299" s="15">
        <f t="shared" si="103"/>
        <v>42458.1934649297</v>
      </c>
      <c r="AL299" t="str">
        <f t="shared" si="104"/>
        <v>N</v>
      </c>
      <c r="AM299" s="21">
        <f t="shared" si="105"/>
        <v>84916.3869298594</v>
      </c>
      <c r="BC299" s="2"/>
    </row>
    <row r="300" ht="15" customHeight="1" spans="1:55">
      <c r="A300" s="6" t="s">
        <v>1245</v>
      </c>
      <c r="B300" s="52" t="s">
        <v>397</v>
      </c>
      <c r="C300" s="52" t="s">
        <v>398</v>
      </c>
      <c r="D300" s="52" t="s">
        <v>929</v>
      </c>
      <c r="E300" s="10" t="s">
        <v>203</v>
      </c>
      <c r="F300" s="52" t="s">
        <v>399</v>
      </c>
      <c r="G300" s="52" t="s">
        <v>165</v>
      </c>
      <c r="H300" s="52" t="s">
        <v>648</v>
      </c>
      <c r="I300" s="52" t="s">
        <v>647</v>
      </c>
      <c r="J300" s="52" t="s">
        <v>177</v>
      </c>
      <c r="K300" s="52" t="s">
        <v>931</v>
      </c>
      <c r="L300" s="53" t="s">
        <v>282</v>
      </c>
      <c r="M300" s="13">
        <v>1709</v>
      </c>
      <c r="N300" s="14">
        <f t="shared" si="98"/>
        <v>4.68219178082192</v>
      </c>
      <c r="O300" s="15">
        <v>2140</v>
      </c>
      <c r="P300" s="15">
        <f t="shared" ref="P300:P363" si="106">M300*O300</f>
        <v>3657260</v>
      </c>
      <c r="Q300" s="16">
        <f>IFERROR(VLOOKUP(G300,SCENARIOS!$A$13:$E$18,2,0),0.025)</f>
        <v>0.025</v>
      </c>
      <c r="R300" s="52">
        <f>IFERROR(VLOOKUP(L300,INPUTS!$A$107:$B$120,2,0),0.0082)</f>
        <v>0.0042</v>
      </c>
      <c r="S300" s="52">
        <f t="shared" ref="S300:S363" si="107">O300*R300</f>
        <v>8.988</v>
      </c>
      <c r="T300" s="15">
        <f t="shared" ref="T300:T363" si="108">M300*S300</f>
        <v>15360.492</v>
      </c>
      <c r="U300" s="15">
        <f>T300/INPUTS!$B$7*1000</f>
        <v>19200615</v>
      </c>
      <c r="V300" s="15">
        <f>T300*INPUTS!$B$6</f>
        <v>48539.15472</v>
      </c>
      <c r="W300" s="54" t="s">
        <v>396</v>
      </c>
      <c r="X300" s="54" t="s">
        <v>396</v>
      </c>
      <c r="Y300" s="67">
        <f>IFERROR(VLOOKUP(E300,INPUTS!$A$44:$B$103,2,0),0)</f>
        <v>0.02</v>
      </c>
      <c r="Z300" s="15">
        <f t="shared" si="95"/>
        <v>307.20984</v>
      </c>
      <c r="AA300" s="20">
        <f>IFERROR(VLOOKUP(E300,INPUTS!$A$44:$C$103,3,0),SCENARIOS!$J$23)</f>
        <v>0.06</v>
      </c>
      <c r="AB300" s="15">
        <f t="shared" si="99"/>
        <v>1042.73920817044</v>
      </c>
      <c r="AC300" s="20">
        <f>IFERROR(VLOOKUP($E300,INPUTS!$A$44:$G$103,4,0),SCENARIOS!$K$23)</f>
        <v>0.15</v>
      </c>
      <c r="AD300" s="15">
        <f t="shared" si="100"/>
        <v>2949.40926006777</v>
      </c>
      <c r="AE300" s="20">
        <f>IFERROR(VLOOKUP($E300,INPUTS!$A$44:$G$103,5,0),SCENARIOS!$L$23)</f>
        <v>0.3</v>
      </c>
      <c r="AF300" s="15">
        <f t="shared" si="101"/>
        <v>6673.97172003267</v>
      </c>
      <c r="AG300" s="20">
        <f>IFERROR(VLOOKUP($E300,INPUTS!$A$44:$G$103,6,0),SCENARIOS!$M$23)</f>
        <v>0.4</v>
      </c>
      <c r="AH300" s="15">
        <f t="shared" si="102"/>
        <v>10067.9818888596</v>
      </c>
      <c r="AI300" s="20">
        <f>IFERROR(VLOOKUP($E300,INPUTS!$A$44:$G$103,7,0),SCENARIOS!$N$23)</f>
        <v>0.5</v>
      </c>
      <c r="AJ300" s="15">
        <f t="shared" si="103"/>
        <v>14238.7467453623</v>
      </c>
      <c r="AL300" t="str">
        <f t="shared" si="104"/>
        <v>Y</v>
      </c>
      <c r="AM300" s="21">
        <f t="shared" si="105"/>
        <v>28477.4934907246</v>
      </c>
      <c r="BC300" s="2"/>
    </row>
    <row r="301" ht="15" customHeight="1" spans="1:55">
      <c r="A301" s="24" t="s">
        <v>1246</v>
      </c>
      <c r="B301" s="52" t="s">
        <v>397</v>
      </c>
      <c r="C301" s="52" t="s">
        <v>398</v>
      </c>
      <c r="D301" s="52" t="s">
        <v>929</v>
      </c>
      <c r="E301" s="10" t="s">
        <v>203</v>
      </c>
      <c r="F301" s="52" t="s">
        <v>399</v>
      </c>
      <c r="G301" s="52" t="s">
        <v>165</v>
      </c>
      <c r="H301" s="52" t="s">
        <v>1216</v>
      </c>
      <c r="I301" s="52" t="s">
        <v>1217</v>
      </c>
      <c r="J301" s="52" t="s">
        <v>185</v>
      </c>
      <c r="K301" s="52" t="s">
        <v>931</v>
      </c>
      <c r="L301" s="53" t="s">
        <v>288</v>
      </c>
      <c r="M301" s="13">
        <v>1283</v>
      </c>
      <c r="N301" s="14">
        <f t="shared" si="98"/>
        <v>3.51506849315068</v>
      </c>
      <c r="O301" s="15">
        <v>5250</v>
      </c>
      <c r="P301" s="15">
        <f t="shared" si="106"/>
        <v>6735750</v>
      </c>
      <c r="Q301" s="16">
        <f>IFERROR(VLOOKUP(G301,SCENARIOS!$A$13:$E$18,2,0),0.025)</f>
        <v>0.025</v>
      </c>
      <c r="R301" s="52">
        <f>IFERROR(VLOOKUP(L301,INPUTS!$A$107:$B$120,2,0),0.0082)</f>
        <v>0.0085</v>
      </c>
      <c r="S301" s="52">
        <f t="shared" si="107"/>
        <v>44.625</v>
      </c>
      <c r="T301" s="15">
        <f t="shared" si="108"/>
        <v>57253.875</v>
      </c>
      <c r="U301" s="15">
        <f>T301/INPUTS!$B$7*1000</f>
        <v>71567343.75</v>
      </c>
      <c r="V301" s="15">
        <f>T301*INPUTS!$B$6</f>
        <v>180922.245</v>
      </c>
      <c r="W301" s="54" t="s">
        <v>396</v>
      </c>
      <c r="X301" s="54" t="s">
        <v>396</v>
      </c>
      <c r="Y301" s="67">
        <f>IFERROR(VLOOKUP(E301,INPUTS!$A$44:$B$103,2,0),0)</f>
        <v>0.02</v>
      </c>
      <c r="Z301" s="15">
        <f t="shared" si="95"/>
        <v>1145.0775</v>
      </c>
      <c r="AA301" s="20">
        <f>IFERROR(VLOOKUP(E301,INPUTS!$A$44:$C$103,3,0),SCENARIOS!$J$23)</f>
        <v>0.06</v>
      </c>
      <c r="AB301" s="15">
        <f t="shared" si="99"/>
        <v>3886.65026368879</v>
      </c>
      <c r="AC301" s="20">
        <f>IFERROR(VLOOKUP($E301,INPUTS!$A$44:$G$103,4,0),SCENARIOS!$K$23)</f>
        <v>0.15</v>
      </c>
      <c r="AD301" s="15">
        <f t="shared" si="100"/>
        <v>10993.4700724275</v>
      </c>
      <c r="AE301" s="20">
        <f>IFERROR(VLOOKUP($E301,INPUTS!$A$44:$G$103,5,0),SCENARIOS!$L$23)</f>
        <v>0.3</v>
      </c>
      <c r="AF301" s="15">
        <f t="shared" si="101"/>
        <v>24876.2046562236</v>
      </c>
      <c r="AG301" s="20">
        <f>IFERROR(VLOOKUP($E301,INPUTS!$A$44:$G$103,6,0),SCENARIOS!$M$23)</f>
        <v>0.4</v>
      </c>
      <c r="AH301" s="15">
        <f t="shared" si="102"/>
        <v>37526.8563381325</v>
      </c>
      <c r="AI301" s="20">
        <f>IFERROR(VLOOKUP($E301,INPUTS!$A$44:$G$103,7,0),SCENARIOS!$N$23)</f>
        <v>0.5</v>
      </c>
      <c r="AJ301" s="15">
        <f t="shared" si="103"/>
        <v>53072.7418311621</v>
      </c>
      <c r="AL301" t="str">
        <f t="shared" si="104"/>
        <v>N</v>
      </c>
      <c r="AM301" s="21">
        <f t="shared" si="105"/>
        <v>106145.483662324</v>
      </c>
      <c r="BC301" s="2"/>
    </row>
    <row r="302" ht="15" customHeight="1" spans="1:55">
      <c r="A302" s="6" t="s">
        <v>1247</v>
      </c>
      <c r="B302" s="52" t="s">
        <v>397</v>
      </c>
      <c r="C302" s="52" t="s">
        <v>398</v>
      </c>
      <c r="D302" s="52" t="s">
        <v>929</v>
      </c>
      <c r="E302" s="10" t="s">
        <v>203</v>
      </c>
      <c r="F302" s="52" t="s">
        <v>399</v>
      </c>
      <c r="G302" s="52" t="s">
        <v>165</v>
      </c>
      <c r="H302" s="52" t="s">
        <v>456</v>
      </c>
      <c r="I302" s="52" t="s">
        <v>455</v>
      </c>
      <c r="J302" s="52" t="s">
        <v>185</v>
      </c>
      <c r="K302" s="52" t="s">
        <v>931</v>
      </c>
      <c r="L302" s="53" t="s">
        <v>291</v>
      </c>
      <c r="M302" s="13">
        <v>854</v>
      </c>
      <c r="N302" s="14">
        <f t="shared" si="98"/>
        <v>2.33972602739726</v>
      </c>
      <c r="O302" s="15">
        <v>6200</v>
      </c>
      <c r="P302" s="15">
        <f t="shared" si="106"/>
        <v>5294800</v>
      </c>
      <c r="Q302" s="16">
        <f>IFERROR(VLOOKUP(G302,SCENARIOS!$A$13:$E$18,2,0),0.025)</f>
        <v>0.025</v>
      </c>
      <c r="R302" s="52">
        <f>IFERROR(VLOOKUP(L302,INPUTS!$A$107:$B$120,2,0),0.0082)</f>
        <v>0.0079</v>
      </c>
      <c r="S302" s="52">
        <f t="shared" si="107"/>
        <v>48.98</v>
      </c>
      <c r="T302" s="15">
        <f t="shared" si="108"/>
        <v>41828.92</v>
      </c>
      <c r="U302" s="15">
        <f>T302/INPUTS!$B$7*1000</f>
        <v>52286150</v>
      </c>
      <c r="V302" s="15">
        <f>T302*INPUTS!$B$6</f>
        <v>132179.3872</v>
      </c>
      <c r="W302" s="54" t="s">
        <v>396</v>
      </c>
      <c r="X302" s="54" t="s">
        <v>396</v>
      </c>
      <c r="Y302" s="67">
        <f>IFERROR(VLOOKUP(E302,INPUTS!$A$44:$B$103,2,0),0)</f>
        <v>0.02</v>
      </c>
      <c r="Z302" s="15">
        <f t="shared" si="95"/>
        <v>836.5784</v>
      </c>
      <c r="AA302" s="20">
        <f>IFERROR(VLOOKUP(E302,INPUTS!$A$44:$C$103,3,0),SCENARIOS!$J$23)</f>
        <v>0.06</v>
      </c>
      <c r="AB302" s="15">
        <f t="shared" si="99"/>
        <v>2839.53501746069</v>
      </c>
      <c r="AC302" s="20">
        <f>IFERROR(VLOOKUP($E302,INPUTS!$A$44:$G$103,4,0),SCENARIOS!$K$23)</f>
        <v>0.15</v>
      </c>
      <c r="AD302" s="15">
        <f t="shared" si="100"/>
        <v>8031.68309886388</v>
      </c>
      <c r="AE302" s="20">
        <f>IFERROR(VLOOKUP($E302,INPUTS!$A$44:$G$103,5,0),SCENARIOS!$L$23)</f>
        <v>0.3</v>
      </c>
      <c r="AF302" s="15">
        <f t="shared" si="101"/>
        <v>18174.2244427788</v>
      </c>
      <c r="AG302" s="20">
        <f>IFERROR(VLOOKUP($E302,INPUTS!$A$44:$G$103,6,0),SCENARIOS!$M$23)</f>
        <v>0.4</v>
      </c>
      <c r="AH302" s="15">
        <f t="shared" si="102"/>
        <v>27416.6223966367</v>
      </c>
      <c r="AI302" s="20">
        <f>IFERROR(VLOOKUP($E302,INPUTS!$A$44:$G$103,7,0),SCENARIOS!$N$23)</f>
        <v>0.5</v>
      </c>
      <c r="AJ302" s="15">
        <f t="shared" si="103"/>
        <v>38774.2396865947</v>
      </c>
      <c r="AL302" t="str">
        <f t="shared" si="104"/>
        <v>Y</v>
      </c>
      <c r="AM302" s="21">
        <f t="shared" si="105"/>
        <v>77548.4793731895</v>
      </c>
      <c r="BC302" s="2"/>
    </row>
    <row r="303" ht="15" customHeight="1" spans="1:55">
      <c r="A303" s="24" t="s">
        <v>1250</v>
      </c>
      <c r="B303" s="52" t="s">
        <v>400</v>
      </c>
      <c r="C303" s="52" t="s">
        <v>401</v>
      </c>
      <c r="D303" s="52" t="s">
        <v>929</v>
      </c>
      <c r="E303" s="10" t="s">
        <v>224</v>
      </c>
      <c r="F303" s="52" t="s">
        <v>938</v>
      </c>
      <c r="G303" s="52" t="s">
        <v>165</v>
      </c>
      <c r="H303" s="52" t="s">
        <v>249</v>
      </c>
      <c r="I303" s="52" t="s">
        <v>930</v>
      </c>
      <c r="J303" s="52" t="s">
        <v>169</v>
      </c>
      <c r="K303" s="52" t="s">
        <v>931</v>
      </c>
      <c r="L303" s="53" t="s">
        <v>291</v>
      </c>
      <c r="M303" s="13">
        <v>1125</v>
      </c>
      <c r="N303" s="14">
        <f t="shared" si="98"/>
        <v>3.08219178082192</v>
      </c>
      <c r="O303" s="15">
        <v>6350</v>
      </c>
      <c r="P303" s="15">
        <f t="shared" si="106"/>
        <v>7143750</v>
      </c>
      <c r="Q303" s="16">
        <f>IFERROR(VLOOKUP(G303,SCENARIOS!$A$13:$E$18,2,0),0.025)</f>
        <v>0.025</v>
      </c>
      <c r="R303" s="52">
        <f>IFERROR(VLOOKUP(L303,INPUTS!$A$107:$B$120,2,0),0.0082)</f>
        <v>0.0079</v>
      </c>
      <c r="S303" s="52">
        <f t="shared" si="107"/>
        <v>50.165</v>
      </c>
      <c r="T303" s="15">
        <f t="shared" si="108"/>
        <v>56435.625</v>
      </c>
      <c r="U303" s="15">
        <f>T303/INPUTS!$B$7*1000</f>
        <v>70544531.25</v>
      </c>
      <c r="V303" s="15">
        <f>T303*INPUTS!$B$6</f>
        <v>178336.575</v>
      </c>
      <c r="W303" s="54" t="s">
        <v>396</v>
      </c>
      <c r="X303" s="54" t="s">
        <v>396</v>
      </c>
      <c r="Y303" s="67">
        <f>IFERROR(VLOOKUP(E303,INPUTS!$A$44:$B$103,2,0),0)</f>
        <v>0.02</v>
      </c>
      <c r="Z303" s="15">
        <f t="shared" si="95"/>
        <v>1128.7125</v>
      </c>
      <c r="AA303" s="20">
        <f>IFERROR(VLOOKUP(E303,INPUTS!$A$44:$C$103,3,0),SCENARIOS!$J$23)</f>
        <v>0.1</v>
      </c>
      <c r="AB303" s="15">
        <f t="shared" si="99"/>
        <v>6385.17296246155</v>
      </c>
      <c r="AC303" s="20">
        <f>IFERROR(VLOOKUP($E303,INPUTS!$A$44:$G$103,4,0),SCENARIOS!$K$23)</f>
        <v>0.15</v>
      </c>
      <c r="AD303" s="15">
        <f t="shared" si="100"/>
        <v>10836.3556956842</v>
      </c>
      <c r="AE303" s="20">
        <f>IFERROR(VLOOKUP($E303,INPUTS!$A$44:$G$103,5,0),SCENARIOS!$L$23)</f>
        <v>0.3</v>
      </c>
      <c r="AF303" s="15">
        <f t="shared" si="101"/>
        <v>24520.6836638025</v>
      </c>
      <c r="AG303" s="20">
        <f>IFERROR(VLOOKUP($E303,INPUTS!$A$44:$G$103,6,0),SCENARIOS!$M$23)</f>
        <v>0.4</v>
      </c>
      <c r="AH303" s="15">
        <f t="shared" si="102"/>
        <v>36990.5371772255</v>
      </c>
      <c r="AI303" s="20">
        <f>IFERROR(VLOOKUP($E303,INPUTS!$A$44:$G$103,7,0),SCENARIOS!$N$23)</f>
        <v>0.5</v>
      </c>
      <c r="AJ303" s="15">
        <f t="shared" si="103"/>
        <v>52314.2469519361</v>
      </c>
      <c r="AL303" t="str">
        <f t="shared" si="104"/>
        <v>Y</v>
      </c>
      <c r="AM303" s="21">
        <f t="shared" si="105"/>
        <v>104628.493903872</v>
      </c>
      <c r="BC303" s="2"/>
    </row>
    <row r="304" ht="15" customHeight="1" spans="1:55">
      <c r="A304" s="6" t="s">
        <v>1251</v>
      </c>
      <c r="B304" s="52" t="s">
        <v>400</v>
      </c>
      <c r="C304" s="52" t="s">
        <v>401</v>
      </c>
      <c r="D304" s="52" t="s">
        <v>929</v>
      </c>
      <c r="E304" s="10" t="s">
        <v>224</v>
      </c>
      <c r="F304" s="52" t="s">
        <v>938</v>
      </c>
      <c r="G304" s="52" t="s">
        <v>165</v>
      </c>
      <c r="H304" s="52" t="s">
        <v>248</v>
      </c>
      <c r="I304" s="52" t="s">
        <v>930</v>
      </c>
      <c r="J304" s="52" t="s">
        <v>169</v>
      </c>
      <c r="K304" s="52" t="s">
        <v>931</v>
      </c>
      <c r="L304" s="53" t="s">
        <v>293</v>
      </c>
      <c r="M304" s="13">
        <v>750</v>
      </c>
      <c r="N304" s="14">
        <f t="shared" si="98"/>
        <v>2.05479452054795</v>
      </c>
      <c r="O304" s="15">
        <v>8760</v>
      </c>
      <c r="P304" s="15">
        <f t="shared" si="106"/>
        <v>6570000</v>
      </c>
      <c r="Q304" s="16">
        <f>IFERROR(VLOOKUP(G304,SCENARIOS!$A$13:$E$18,2,0),0.025)</f>
        <v>0.025</v>
      </c>
      <c r="R304" s="52">
        <f>IFERROR(VLOOKUP(L304,INPUTS!$A$107:$B$120,2,0),0.0082)</f>
        <v>0.0079</v>
      </c>
      <c r="S304" s="52">
        <f t="shared" si="107"/>
        <v>69.204</v>
      </c>
      <c r="T304" s="15">
        <f t="shared" si="108"/>
        <v>51903</v>
      </c>
      <c r="U304" s="15">
        <f>T304/INPUTS!$B$7*1000</f>
        <v>64878750</v>
      </c>
      <c r="V304" s="15">
        <f>T304*INPUTS!$B$6</f>
        <v>164013.48</v>
      </c>
      <c r="W304" s="54" t="s">
        <v>396</v>
      </c>
      <c r="X304" s="54" t="s">
        <v>396</v>
      </c>
      <c r="Y304" s="67">
        <f>IFERROR(VLOOKUP(E304,INPUTS!$A$44:$B$103,2,0),0)</f>
        <v>0.02</v>
      </c>
      <c r="Z304" s="15">
        <f t="shared" si="95"/>
        <v>1038.06</v>
      </c>
      <c r="AA304" s="20">
        <f>IFERROR(VLOOKUP(E304,INPUTS!$A$44:$C$103,3,0),SCENARIOS!$J$23)</f>
        <v>0.1</v>
      </c>
      <c r="AB304" s="15">
        <f t="shared" si="99"/>
        <v>5872.34804736621</v>
      </c>
      <c r="AC304" s="20">
        <f>IFERROR(VLOOKUP($E304,INPUTS!$A$44:$G$103,4,0),SCENARIOS!$K$23)</f>
        <v>0.15</v>
      </c>
      <c r="AD304" s="15">
        <f t="shared" si="100"/>
        <v>9966.03421461353</v>
      </c>
      <c r="AE304" s="20">
        <f>IFERROR(VLOOKUP($E304,INPUTS!$A$44:$G$103,5,0),SCENARIOS!$L$23)</f>
        <v>0.3</v>
      </c>
      <c r="AF304" s="15">
        <f t="shared" si="101"/>
        <v>22551.3059207254</v>
      </c>
      <c r="AG304" s="20">
        <f>IFERROR(VLOOKUP($E304,INPUTS!$A$44:$G$103,6,0),SCENARIOS!$M$23)</f>
        <v>0.4</v>
      </c>
      <c r="AH304" s="15">
        <f t="shared" si="102"/>
        <v>34019.643640157</v>
      </c>
      <c r="AI304" s="20">
        <f>IFERROR(VLOOKUP($E304,INPUTS!$A$44:$G$103,7,0),SCENARIOS!$N$23)</f>
        <v>0.5</v>
      </c>
      <c r="AJ304" s="15">
        <f t="shared" si="103"/>
        <v>48112.6302676074</v>
      </c>
      <c r="AL304" t="str">
        <f t="shared" si="104"/>
        <v>Y</v>
      </c>
      <c r="AM304" s="21">
        <f t="shared" si="105"/>
        <v>96225.2605352147</v>
      </c>
      <c r="BC304" s="2"/>
    </row>
    <row r="305" ht="15" customHeight="1" spans="1:55">
      <c r="A305" s="24" t="s">
        <v>1252</v>
      </c>
      <c r="B305" s="52" t="s">
        <v>400</v>
      </c>
      <c r="C305" s="52" t="s">
        <v>401</v>
      </c>
      <c r="D305" s="52" t="s">
        <v>929</v>
      </c>
      <c r="E305" s="10" t="s">
        <v>224</v>
      </c>
      <c r="F305" s="52" t="s">
        <v>938</v>
      </c>
      <c r="G305" s="52" t="s">
        <v>165</v>
      </c>
      <c r="H305" s="52" t="s">
        <v>252</v>
      </c>
      <c r="I305" s="52" t="s">
        <v>930</v>
      </c>
      <c r="J305" s="52" t="s">
        <v>169</v>
      </c>
      <c r="K305" s="52" t="s">
        <v>931</v>
      </c>
      <c r="L305" s="53" t="s">
        <v>291</v>
      </c>
      <c r="M305" s="13">
        <v>563</v>
      </c>
      <c r="N305" s="14">
        <f t="shared" si="98"/>
        <v>1.54246575342466</v>
      </c>
      <c r="O305" s="15">
        <v>8630</v>
      </c>
      <c r="P305" s="15">
        <f t="shared" si="106"/>
        <v>4858690</v>
      </c>
      <c r="Q305" s="16">
        <f>IFERROR(VLOOKUP(G305,SCENARIOS!$A$13:$E$18,2,0),0.025)</f>
        <v>0.025</v>
      </c>
      <c r="R305" s="52">
        <f>IFERROR(VLOOKUP(L305,INPUTS!$A$107:$B$120,2,0),0.0082)</f>
        <v>0.0079</v>
      </c>
      <c r="S305" s="52">
        <f t="shared" si="107"/>
        <v>68.177</v>
      </c>
      <c r="T305" s="15">
        <f t="shared" si="108"/>
        <v>38383.651</v>
      </c>
      <c r="U305" s="15">
        <f>T305/INPUTS!$B$7*1000</f>
        <v>47979563.75</v>
      </c>
      <c r="V305" s="15">
        <f>T305*INPUTS!$B$6</f>
        <v>121292.33716</v>
      </c>
      <c r="W305" s="54" t="s">
        <v>396</v>
      </c>
      <c r="X305" s="54" t="s">
        <v>396</v>
      </c>
      <c r="Y305" s="67">
        <f>IFERROR(VLOOKUP(E305,INPUTS!$A$44:$B$103,2,0),0)</f>
        <v>0.02</v>
      </c>
      <c r="Z305" s="15">
        <f t="shared" si="95"/>
        <v>767.67302</v>
      </c>
      <c r="AA305" s="20">
        <f>IFERROR(VLOOKUP(E305,INPUTS!$A$44:$C$103,3,0),SCENARIOS!$J$23)</f>
        <v>0.1</v>
      </c>
      <c r="AB305" s="15">
        <f t="shared" si="99"/>
        <v>4342.75779821275</v>
      </c>
      <c r="AC305" s="20">
        <f>IFERROR(VLOOKUP($E305,INPUTS!$A$44:$G$103,4,0),SCENARIOS!$K$23)</f>
        <v>0.15</v>
      </c>
      <c r="AD305" s="15">
        <f t="shared" si="100"/>
        <v>7370.14775923906</v>
      </c>
      <c r="AE305" s="20">
        <f>IFERROR(VLOOKUP($E305,INPUTS!$A$44:$G$103,5,0),SCENARIOS!$L$23)</f>
        <v>0.3</v>
      </c>
      <c r="AF305" s="15">
        <f t="shared" si="101"/>
        <v>16677.291410041</v>
      </c>
      <c r="AG305" s="20">
        <f>IFERROR(VLOOKUP($E305,INPUTS!$A$44:$G$103,6,0),SCENARIOS!$M$23)</f>
        <v>0.4</v>
      </c>
      <c r="AH305" s="15">
        <f t="shared" si="102"/>
        <v>25158.4326267876</v>
      </c>
      <c r="AI305" s="20">
        <f>IFERROR(VLOOKUP($E305,INPUTS!$A$44:$G$103,7,0),SCENARIOS!$N$23)</f>
        <v>0.5</v>
      </c>
      <c r="AJ305" s="15">
        <f t="shared" si="103"/>
        <v>35580.5716217536</v>
      </c>
      <c r="AL305" t="str">
        <f t="shared" si="104"/>
        <v>Y</v>
      </c>
      <c r="AM305" s="21">
        <f t="shared" si="105"/>
        <v>71161.1432435072</v>
      </c>
      <c r="BC305" s="2"/>
    </row>
    <row r="306" ht="15" customHeight="1" spans="1:55">
      <c r="A306" s="6" t="s">
        <v>1253</v>
      </c>
      <c r="B306" s="52" t="s">
        <v>400</v>
      </c>
      <c r="C306" s="52" t="s">
        <v>401</v>
      </c>
      <c r="D306" s="52" t="s">
        <v>929</v>
      </c>
      <c r="E306" s="10" t="s">
        <v>224</v>
      </c>
      <c r="F306" s="52" t="s">
        <v>938</v>
      </c>
      <c r="G306" s="52" t="s">
        <v>165</v>
      </c>
      <c r="H306" s="52" t="s">
        <v>251</v>
      </c>
      <c r="I306" s="52" t="s">
        <v>930</v>
      </c>
      <c r="J306" s="52" t="s">
        <v>169</v>
      </c>
      <c r="K306" s="52" t="s">
        <v>931</v>
      </c>
      <c r="L306" s="53" t="s">
        <v>291</v>
      </c>
      <c r="M306" s="13">
        <v>563</v>
      </c>
      <c r="N306" s="14">
        <f t="shared" si="98"/>
        <v>1.54246575342466</v>
      </c>
      <c r="O306" s="15">
        <v>7120</v>
      </c>
      <c r="P306" s="15">
        <f t="shared" si="106"/>
        <v>4008560</v>
      </c>
      <c r="Q306" s="16">
        <f>IFERROR(VLOOKUP(G306,SCENARIOS!$A$13:$E$18,2,0),0.025)</f>
        <v>0.025</v>
      </c>
      <c r="R306" s="52">
        <f>IFERROR(VLOOKUP(L306,INPUTS!$A$107:$B$120,2,0),0.0082)</f>
        <v>0.0079</v>
      </c>
      <c r="S306" s="52">
        <f t="shared" si="107"/>
        <v>56.248</v>
      </c>
      <c r="T306" s="15">
        <f t="shared" si="108"/>
        <v>31667.624</v>
      </c>
      <c r="U306" s="15">
        <f>T306/INPUTS!$B$7*1000</f>
        <v>39584530</v>
      </c>
      <c r="V306" s="15">
        <f>T306*INPUTS!$B$6</f>
        <v>100069.69184</v>
      </c>
      <c r="W306" s="54" t="s">
        <v>396</v>
      </c>
      <c r="X306" s="54" t="s">
        <v>396</v>
      </c>
      <c r="Y306" s="67">
        <f>IFERROR(VLOOKUP(E306,INPUTS!$A$44:$B$103,2,0),0)</f>
        <v>0.02</v>
      </c>
      <c r="Z306" s="15">
        <f t="shared" si="95"/>
        <v>633.35248</v>
      </c>
      <c r="AA306" s="20">
        <f>IFERROR(VLOOKUP(E306,INPUTS!$A$44:$C$103,3,0),SCENARIOS!$J$23)</f>
        <v>0.1</v>
      </c>
      <c r="AB306" s="15">
        <f t="shared" si="99"/>
        <v>3582.90098763323</v>
      </c>
      <c r="AC306" s="20">
        <f>IFERROR(VLOOKUP($E306,INPUTS!$A$44:$G$103,4,0),SCENARIOS!$K$23)</f>
        <v>0.15</v>
      </c>
      <c r="AD306" s="15">
        <f t="shared" si="100"/>
        <v>6080.58540507324</v>
      </c>
      <c r="AE306" s="20">
        <f>IFERROR(VLOOKUP($E306,INPUTS!$A$44:$G$103,5,0),SCENARIOS!$L$23)</f>
        <v>0.3</v>
      </c>
      <c r="AF306" s="15">
        <f t="shared" si="101"/>
        <v>13759.2485329655</v>
      </c>
      <c r="AG306" s="20">
        <f>IFERROR(VLOOKUP($E306,INPUTS!$A$44:$G$103,6,0),SCENARIOS!$M$23)</f>
        <v>0.4</v>
      </c>
      <c r="AH306" s="15">
        <f t="shared" si="102"/>
        <v>20756.4357245339</v>
      </c>
      <c r="AI306" s="20">
        <f>IFERROR(VLOOKUP($E306,INPUTS!$A$44:$G$103,7,0),SCENARIOS!$N$23)</f>
        <v>0.5</v>
      </c>
      <c r="AJ306" s="15">
        <f t="shared" si="103"/>
        <v>29355.0023113425</v>
      </c>
      <c r="AL306" t="str">
        <f t="shared" si="104"/>
        <v>Y</v>
      </c>
      <c r="AM306" s="21">
        <f t="shared" si="105"/>
        <v>58710.004622685</v>
      </c>
      <c r="BC306" s="2"/>
    </row>
    <row r="307" ht="15" customHeight="1" spans="1:55">
      <c r="A307" s="24" t="s">
        <v>1254</v>
      </c>
      <c r="B307" s="52" t="s">
        <v>400</v>
      </c>
      <c r="C307" s="52" t="s">
        <v>401</v>
      </c>
      <c r="D307" s="52" t="s">
        <v>929</v>
      </c>
      <c r="E307" s="10" t="s">
        <v>224</v>
      </c>
      <c r="F307" s="52" t="s">
        <v>938</v>
      </c>
      <c r="G307" s="52" t="s">
        <v>165</v>
      </c>
      <c r="H307" s="52" t="s">
        <v>254</v>
      </c>
      <c r="I307" s="52" t="s">
        <v>930</v>
      </c>
      <c r="J307" s="52" t="s">
        <v>169</v>
      </c>
      <c r="K307" s="52" t="s">
        <v>931</v>
      </c>
      <c r="L307" s="53" t="s">
        <v>291</v>
      </c>
      <c r="M307" s="13">
        <v>750</v>
      </c>
      <c r="N307" s="14">
        <f t="shared" si="98"/>
        <v>2.05479452054795</v>
      </c>
      <c r="O307" s="15">
        <v>5240</v>
      </c>
      <c r="P307" s="15">
        <f t="shared" si="106"/>
        <v>3930000</v>
      </c>
      <c r="Q307" s="16">
        <f>IFERROR(VLOOKUP(G307,SCENARIOS!$A$13:$E$18,2,0),0.025)</f>
        <v>0.025</v>
      </c>
      <c r="R307" s="52">
        <f>IFERROR(VLOOKUP(L307,INPUTS!$A$107:$B$120,2,0),0.0082)</f>
        <v>0.0079</v>
      </c>
      <c r="S307" s="52">
        <f t="shared" si="107"/>
        <v>41.396</v>
      </c>
      <c r="T307" s="15">
        <f t="shared" si="108"/>
        <v>31047</v>
      </c>
      <c r="U307" s="15">
        <f>T307/INPUTS!$B$7*1000</f>
        <v>38808750</v>
      </c>
      <c r="V307" s="15">
        <f>T307*INPUTS!$B$6</f>
        <v>98108.52</v>
      </c>
      <c r="W307" s="54" t="s">
        <v>396</v>
      </c>
      <c r="X307" s="54" t="s">
        <v>396</v>
      </c>
      <c r="Y307" s="67">
        <f>IFERROR(VLOOKUP(E307,INPUTS!$A$44:$B$103,2,0),0)</f>
        <v>0.02</v>
      </c>
      <c r="Z307" s="15">
        <f t="shared" si="95"/>
        <v>620.94</v>
      </c>
      <c r="AA307" s="20">
        <f>IFERROR(VLOOKUP(E307,INPUTS!$A$44:$C$103,3,0),SCENARIOS!$J$23)</f>
        <v>0.1</v>
      </c>
      <c r="AB307" s="15">
        <f t="shared" si="99"/>
        <v>3512.68307856152</v>
      </c>
      <c r="AC307" s="20">
        <f>IFERROR(VLOOKUP($E307,INPUTS!$A$44:$G$103,4,0),SCENARIOS!$K$23)</f>
        <v>0.15</v>
      </c>
      <c r="AD307" s="15">
        <f t="shared" si="100"/>
        <v>5961.41772654964</v>
      </c>
      <c r="AE307" s="20">
        <f>IFERROR(VLOOKUP($E307,INPUTS!$A$44:$G$103,5,0),SCENARIOS!$L$23)</f>
        <v>0.3</v>
      </c>
      <c r="AF307" s="15">
        <f t="shared" si="101"/>
        <v>13489.5939525801</v>
      </c>
      <c r="AG307" s="20">
        <f>IFERROR(VLOOKUP($E307,INPUTS!$A$44:$G$103,6,0),SCENARIOS!$M$23)</f>
        <v>0.4</v>
      </c>
      <c r="AH307" s="15">
        <f t="shared" si="102"/>
        <v>20349.6498486784</v>
      </c>
      <c r="AI307" s="20">
        <f>IFERROR(VLOOKUP($E307,INPUTS!$A$44:$G$103,7,0),SCENARIOS!$N$23)</f>
        <v>0.5</v>
      </c>
      <c r="AJ307" s="15">
        <f t="shared" si="103"/>
        <v>28779.7012103039</v>
      </c>
      <c r="AL307" t="str">
        <f t="shared" si="104"/>
        <v>Y</v>
      </c>
      <c r="AM307" s="21">
        <f t="shared" si="105"/>
        <v>57559.4024206079</v>
      </c>
      <c r="BC307" s="2"/>
    </row>
    <row r="308" ht="15" customHeight="1" spans="1:55">
      <c r="A308" s="6" t="s">
        <v>1255</v>
      </c>
      <c r="B308" s="52" t="s">
        <v>400</v>
      </c>
      <c r="C308" s="52" t="s">
        <v>401</v>
      </c>
      <c r="D308" s="52" t="s">
        <v>929</v>
      </c>
      <c r="E308" s="10" t="s">
        <v>224</v>
      </c>
      <c r="F308" s="52" t="s">
        <v>938</v>
      </c>
      <c r="G308" s="52" t="s">
        <v>165</v>
      </c>
      <c r="H308" s="52" t="s">
        <v>250</v>
      </c>
      <c r="I308" s="52" t="s">
        <v>930</v>
      </c>
      <c r="J308" s="52" t="s">
        <v>169</v>
      </c>
      <c r="K308" s="52" t="s">
        <v>931</v>
      </c>
      <c r="L308" s="53" t="s">
        <v>291</v>
      </c>
      <c r="M308" s="13">
        <v>750</v>
      </c>
      <c r="N308" s="14">
        <f t="shared" si="98"/>
        <v>2.05479452054795</v>
      </c>
      <c r="O308" s="15">
        <v>7120</v>
      </c>
      <c r="P308" s="15">
        <f t="shared" si="106"/>
        <v>5340000</v>
      </c>
      <c r="Q308" s="16">
        <f>IFERROR(VLOOKUP(G308,SCENARIOS!$A$13:$E$18,2,0),0.025)</f>
        <v>0.025</v>
      </c>
      <c r="R308" s="52">
        <f>IFERROR(VLOOKUP(L308,INPUTS!$A$107:$B$120,2,0),0.0082)</f>
        <v>0.0079</v>
      </c>
      <c r="S308" s="52">
        <f t="shared" si="107"/>
        <v>56.248</v>
      </c>
      <c r="T308" s="15">
        <f t="shared" si="108"/>
        <v>42186</v>
      </c>
      <c r="U308" s="15">
        <f>T308/INPUTS!$B$7*1000</f>
        <v>52732500</v>
      </c>
      <c r="V308" s="15">
        <f>T308*INPUTS!$B$6</f>
        <v>133307.76</v>
      </c>
      <c r="W308" s="54" t="s">
        <v>396</v>
      </c>
      <c r="X308" s="54" t="s">
        <v>396</v>
      </c>
      <c r="Y308" s="67">
        <f>IFERROR(VLOOKUP(E308,INPUTS!$A$44:$B$103,2,0),0)</f>
        <v>0.02</v>
      </c>
      <c r="Z308" s="15">
        <f t="shared" si="95"/>
        <v>843.72</v>
      </c>
      <c r="AA308" s="20">
        <f>IFERROR(VLOOKUP(E308,INPUTS!$A$44:$C$103,3,0),SCENARIOS!$J$23)</f>
        <v>0.1</v>
      </c>
      <c r="AB308" s="15">
        <f t="shared" si="99"/>
        <v>4772.95868690039</v>
      </c>
      <c r="AC308" s="20">
        <f>IFERROR(VLOOKUP($E308,INPUTS!$A$44:$G$103,4,0),SCENARIOS!$K$23)</f>
        <v>0.15</v>
      </c>
      <c r="AD308" s="15">
        <f t="shared" si="100"/>
        <v>8100.24698722013</v>
      </c>
      <c r="AE308" s="20">
        <f>IFERROR(VLOOKUP($E308,INPUTS!$A$44:$G$103,5,0),SCENARIOS!$L$23)</f>
        <v>0.3</v>
      </c>
      <c r="AF308" s="15">
        <f t="shared" si="101"/>
        <v>18329.3719355668</v>
      </c>
      <c r="AG308" s="20">
        <f>IFERROR(VLOOKUP($E308,INPUTS!$A$44:$G$103,6,0),SCENARIOS!$M$23)</f>
        <v>0.4</v>
      </c>
      <c r="AH308" s="15">
        <f t="shared" si="102"/>
        <v>27650.6692600363</v>
      </c>
      <c r="AI308" s="20">
        <f>IFERROR(VLOOKUP($E308,INPUTS!$A$44:$G$103,7,0),SCENARIOS!$N$23)</f>
        <v>0.5</v>
      </c>
      <c r="AJ308" s="15">
        <f t="shared" si="103"/>
        <v>39105.2428659092</v>
      </c>
      <c r="AL308" t="str">
        <f t="shared" si="104"/>
        <v>Y</v>
      </c>
      <c r="AM308" s="21">
        <f t="shared" si="105"/>
        <v>78210.4857318184</v>
      </c>
      <c r="BC308" s="2"/>
    </row>
    <row r="309" ht="15" customHeight="1" spans="1:55">
      <c r="A309" s="24" t="s">
        <v>1256</v>
      </c>
      <c r="B309" s="52" t="s">
        <v>400</v>
      </c>
      <c r="C309" s="52" t="s">
        <v>401</v>
      </c>
      <c r="D309" s="52" t="s">
        <v>929</v>
      </c>
      <c r="E309" s="10" t="s">
        <v>224</v>
      </c>
      <c r="F309" s="52" t="s">
        <v>938</v>
      </c>
      <c r="G309" s="52" t="s">
        <v>165</v>
      </c>
      <c r="H309" s="52" t="s">
        <v>256</v>
      </c>
      <c r="I309" s="52" t="s">
        <v>930</v>
      </c>
      <c r="J309" s="52" t="s">
        <v>169</v>
      </c>
      <c r="K309" s="52" t="s">
        <v>931</v>
      </c>
      <c r="L309" s="53" t="s">
        <v>291</v>
      </c>
      <c r="M309" s="13">
        <v>750</v>
      </c>
      <c r="N309" s="14">
        <f t="shared" si="98"/>
        <v>2.05479452054795</v>
      </c>
      <c r="O309" s="15">
        <v>5770</v>
      </c>
      <c r="P309" s="15">
        <f t="shared" si="106"/>
        <v>4327500</v>
      </c>
      <c r="Q309" s="16">
        <f>IFERROR(VLOOKUP(G309,SCENARIOS!$A$13:$E$18,2,0),0.025)</f>
        <v>0.025</v>
      </c>
      <c r="R309" s="52">
        <f>IFERROR(VLOOKUP(L309,INPUTS!$A$107:$B$120,2,0),0.0082)</f>
        <v>0.0079</v>
      </c>
      <c r="S309" s="52">
        <f t="shared" si="107"/>
        <v>45.583</v>
      </c>
      <c r="T309" s="15">
        <f t="shared" si="108"/>
        <v>34187.25</v>
      </c>
      <c r="U309" s="15">
        <f>T309/INPUTS!$B$7*1000</f>
        <v>42734062.5</v>
      </c>
      <c r="V309" s="15">
        <f>T309*INPUTS!$B$6</f>
        <v>108031.71</v>
      </c>
      <c r="W309" s="54" t="s">
        <v>396</v>
      </c>
      <c r="X309" s="54" t="s">
        <v>396</v>
      </c>
      <c r="Y309" s="67">
        <f>IFERROR(VLOOKUP(E309,INPUTS!$A$44:$B$103,2,0),0)</f>
        <v>0.02</v>
      </c>
      <c r="Z309" s="15">
        <f t="shared" si="95"/>
        <v>683.745</v>
      </c>
      <c r="AA309" s="20">
        <f>IFERROR(VLOOKUP(E309,INPUTS!$A$44:$C$103,3,0),SCENARIOS!$J$23)</f>
        <v>0.1</v>
      </c>
      <c r="AB309" s="15">
        <f t="shared" si="99"/>
        <v>3867.9735426145</v>
      </c>
      <c r="AC309" s="20">
        <f>IFERROR(VLOOKUP($E309,INPUTS!$A$44:$G$103,4,0),SCENARIOS!$K$23)</f>
        <v>0.15</v>
      </c>
      <c r="AD309" s="15">
        <f t="shared" si="100"/>
        <v>6564.38555003654</v>
      </c>
      <c r="AE309" s="20">
        <f>IFERROR(VLOOKUP($E309,INPUTS!$A$44:$G$103,5,0),SCENARIOS!$L$23)</f>
        <v>0.3</v>
      </c>
      <c r="AF309" s="15">
        <f t="shared" si="101"/>
        <v>14853.9994477838</v>
      </c>
      <c r="AG309" s="20">
        <f>IFERROR(VLOOKUP($E309,INPUTS!$A$44:$G$103,6,0),SCENARIOS!$M$23)</f>
        <v>0.4</v>
      </c>
      <c r="AH309" s="15">
        <f t="shared" si="102"/>
        <v>22407.9159593271</v>
      </c>
      <c r="AI309" s="20">
        <f>IFERROR(VLOOKUP($E309,INPUTS!$A$44:$G$103,7,0),SCENARIOS!$N$23)</f>
        <v>0.5</v>
      </c>
      <c r="AJ309" s="15">
        <f t="shared" si="103"/>
        <v>31690.625187682</v>
      </c>
      <c r="AL309" t="str">
        <f t="shared" si="104"/>
        <v>N</v>
      </c>
      <c r="AM309" s="21">
        <f t="shared" si="105"/>
        <v>63381.250375364</v>
      </c>
      <c r="BC309" s="2"/>
    </row>
    <row r="310" ht="15" customHeight="1" spans="1:55">
      <c r="A310" s="6" t="s">
        <v>1257</v>
      </c>
      <c r="B310" s="52" t="s">
        <v>400</v>
      </c>
      <c r="C310" s="52" t="s">
        <v>401</v>
      </c>
      <c r="D310" s="52" t="s">
        <v>929</v>
      </c>
      <c r="E310" s="10" t="s">
        <v>224</v>
      </c>
      <c r="F310" s="52" t="s">
        <v>938</v>
      </c>
      <c r="G310" s="52" t="s">
        <v>165</v>
      </c>
      <c r="H310" s="52" t="s">
        <v>253</v>
      </c>
      <c r="I310" s="52" t="s">
        <v>930</v>
      </c>
      <c r="J310" s="52" t="s">
        <v>169</v>
      </c>
      <c r="K310" s="52" t="s">
        <v>931</v>
      </c>
      <c r="L310" s="53" t="s">
        <v>291</v>
      </c>
      <c r="M310" s="13">
        <v>375</v>
      </c>
      <c r="N310" s="14">
        <f t="shared" si="98"/>
        <v>1.02739726027397</v>
      </c>
      <c r="O310" s="15">
        <v>7830</v>
      </c>
      <c r="P310" s="15">
        <f t="shared" si="106"/>
        <v>2936250</v>
      </c>
      <c r="Q310" s="16">
        <f>IFERROR(VLOOKUP(G310,SCENARIOS!$A$13:$E$18,2,0),0.025)</f>
        <v>0.025</v>
      </c>
      <c r="R310" s="52">
        <f>IFERROR(VLOOKUP(L310,INPUTS!$A$107:$B$120,2,0),0.0082)</f>
        <v>0.0079</v>
      </c>
      <c r="S310" s="52">
        <f t="shared" si="107"/>
        <v>61.857</v>
      </c>
      <c r="T310" s="15">
        <f t="shared" si="108"/>
        <v>23196.375</v>
      </c>
      <c r="U310" s="15">
        <f>T310/INPUTS!$B$7*1000</f>
        <v>28995468.75</v>
      </c>
      <c r="V310" s="15">
        <f>T310*INPUTS!$B$6</f>
        <v>73300.545</v>
      </c>
      <c r="W310" s="54" t="s">
        <v>396</v>
      </c>
      <c r="X310" s="54" t="s">
        <v>396</v>
      </c>
      <c r="Y310" s="67">
        <f>IFERROR(VLOOKUP(E310,INPUTS!$A$44:$B$103,2,0),0)</f>
        <v>0.02</v>
      </c>
      <c r="Z310" s="15">
        <f t="shared" ref="Z310:Z373" si="109">T310*Y310</f>
        <v>463.9275</v>
      </c>
      <c r="AA310" s="20">
        <f>IFERROR(VLOOKUP(E310,INPUTS!$A$44:$C$103,3,0),SCENARIOS!$J$23)</f>
        <v>0.1</v>
      </c>
      <c r="AB310" s="15">
        <f t="shared" si="99"/>
        <v>2624.45691842908</v>
      </c>
      <c r="AC310" s="20">
        <f>IFERROR(VLOOKUP($E310,INPUTS!$A$44:$G$103,4,0),SCENARIOS!$K$23)</f>
        <v>0.15</v>
      </c>
      <c r="AD310" s="15">
        <f t="shared" si="100"/>
        <v>4453.99816783242</v>
      </c>
      <c r="AE310" s="20">
        <f>IFERROR(VLOOKUP($E310,INPUTS!$A$44:$G$103,5,0),SCENARIOS!$L$23)</f>
        <v>0.3</v>
      </c>
      <c r="AF310" s="15">
        <f t="shared" si="101"/>
        <v>10078.5802145708</v>
      </c>
      <c r="AG310" s="20">
        <f>IFERROR(VLOOKUP($E310,INPUTS!$A$44:$G$103,6,0),SCENARIOS!$M$23)</f>
        <v>0.4</v>
      </c>
      <c r="AH310" s="15">
        <f t="shared" si="102"/>
        <v>15203.9845720565</v>
      </c>
      <c r="AI310" s="20">
        <f>IFERROR(VLOOKUP($E310,INPUTS!$A$44:$G$103,7,0),SCENARIOS!$N$23)</f>
        <v>0.5</v>
      </c>
      <c r="AJ310" s="15">
        <f t="shared" si="103"/>
        <v>21502.3912668588</v>
      </c>
      <c r="AL310" t="str">
        <f t="shared" si="104"/>
        <v>Y</v>
      </c>
      <c r="AM310" s="21">
        <f t="shared" si="105"/>
        <v>43004.7825337175</v>
      </c>
      <c r="BC310" s="2"/>
    </row>
    <row r="311" ht="15" customHeight="1" spans="1:55">
      <c r="A311" s="24" t="s">
        <v>1258</v>
      </c>
      <c r="B311" s="52" t="s">
        <v>400</v>
      </c>
      <c r="C311" s="52" t="s">
        <v>401</v>
      </c>
      <c r="D311" s="52" t="s">
        <v>929</v>
      </c>
      <c r="E311" s="10" t="s">
        <v>224</v>
      </c>
      <c r="F311" s="52" t="s">
        <v>938</v>
      </c>
      <c r="G311" s="52" t="s">
        <v>165</v>
      </c>
      <c r="H311" s="52" t="s">
        <v>615</v>
      </c>
      <c r="I311" s="52" t="s">
        <v>614</v>
      </c>
      <c r="J311" s="52" t="s">
        <v>169</v>
      </c>
      <c r="K311" s="52" t="s">
        <v>931</v>
      </c>
      <c r="L311" s="53" t="s">
        <v>291</v>
      </c>
      <c r="M311" s="13">
        <v>563</v>
      </c>
      <c r="N311" s="14">
        <f t="shared" si="98"/>
        <v>1.54246575342466</v>
      </c>
      <c r="O311" s="15">
        <v>5730</v>
      </c>
      <c r="P311" s="15">
        <f t="shared" si="106"/>
        <v>3225990</v>
      </c>
      <c r="Q311" s="16">
        <f>IFERROR(VLOOKUP(G311,SCENARIOS!$A$13:$E$18,2,0),0.025)</f>
        <v>0.025</v>
      </c>
      <c r="R311" s="52">
        <f>IFERROR(VLOOKUP(L311,INPUTS!$A$107:$B$120,2,0),0.0082)</f>
        <v>0.0079</v>
      </c>
      <c r="S311" s="52">
        <f t="shared" si="107"/>
        <v>45.267</v>
      </c>
      <c r="T311" s="15">
        <f t="shared" si="108"/>
        <v>25485.321</v>
      </c>
      <c r="U311" s="15">
        <f>T311/INPUTS!$B$7*1000</f>
        <v>31856651.25</v>
      </c>
      <c r="V311" s="15">
        <f>T311*INPUTS!$B$6</f>
        <v>80533.61436</v>
      </c>
      <c r="W311" s="54" t="s">
        <v>396</v>
      </c>
      <c r="X311" s="54" t="s">
        <v>396</v>
      </c>
      <c r="Y311" s="67">
        <f>IFERROR(VLOOKUP(E311,INPUTS!$A$44:$B$103,2,0),0)</f>
        <v>0.02</v>
      </c>
      <c r="Z311" s="15">
        <f t="shared" si="109"/>
        <v>509.70642</v>
      </c>
      <c r="AA311" s="20">
        <f>IFERROR(VLOOKUP(E311,INPUTS!$A$44:$C$103,3,0),SCENARIOS!$J$23)</f>
        <v>0.1</v>
      </c>
      <c r="AB311" s="15">
        <f t="shared" si="99"/>
        <v>2883.43014875539</v>
      </c>
      <c r="AC311" s="20">
        <f>IFERROR(VLOOKUP($E311,INPUTS!$A$44:$G$103,4,0),SCENARIOS!$K$23)</f>
        <v>0.15</v>
      </c>
      <c r="AD311" s="15">
        <f t="shared" si="100"/>
        <v>4893.50482739743</v>
      </c>
      <c r="AE311" s="20">
        <f>IFERROR(VLOOKUP($E311,INPUTS!$A$44:$G$103,5,0),SCENARIOS!$L$23)</f>
        <v>0.3</v>
      </c>
      <c r="AF311" s="15">
        <f t="shared" si="101"/>
        <v>11073.1031030747</v>
      </c>
      <c r="AG311" s="20">
        <f>IFERROR(VLOOKUP($E311,INPUTS!$A$44:$G$103,6,0),SCENARIOS!$M$23)</f>
        <v>0.4</v>
      </c>
      <c r="AH311" s="15">
        <f t="shared" si="102"/>
        <v>16704.2663906712</v>
      </c>
      <c r="AI311" s="20">
        <f>IFERROR(VLOOKUP($E311,INPUTS!$A$44:$G$103,7,0),SCENARIOS!$N$23)</f>
        <v>0.5</v>
      </c>
      <c r="AJ311" s="15">
        <f t="shared" si="103"/>
        <v>23624.1802308978</v>
      </c>
      <c r="AL311" t="str">
        <f t="shared" si="104"/>
        <v>Y</v>
      </c>
      <c r="AM311" s="21">
        <f t="shared" si="105"/>
        <v>47248.3604617956</v>
      </c>
      <c r="BC311" s="2"/>
    </row>
    <row r="312" ht="15" customHeight="1" spans="1:55">
      <c r="A312" s="6" t="s">
        <v>1259</v>
      </c>
      <c r="B312" s="52" t="s">
        <v>400</v>
      </c>
      <c r="C312" s="52" t="s">
        <v>401</v>
      </c>
      <c r="D312" s="52" t="s">
        <v>929</v>
      </c>
      <c r="E312" s="10" t="s">
        <v>224</v>
      </c>
      <c r="F312" s="52" t="s">
        <v>938</v>
      </c>
      <c r="G312" s="52" t="s">
        <v>165</v>
      </c>
      <c r="H312" s="52" t="s">
        <v>1153</v>
      </c>
      <c r="I312" s="52" t="s">
        <v>614</v>
      </c>
      <c r="J312" s="52" t="s">
        <v>169</v>
      </c>
      <c r="K312" s="52" t="s">
        <v>931</v>
      </c>
      <c r="L312" s="53" t="s">
        <v>291</v>
      </c>
      <c r="M312" s="13">
        <v>375</v>
      </c>
      <c r="N312" s="14">
        <f t="shared" si="98"/>
        <v>1.02739726027397</v>
      </c>
      <c r="O312" s="15">
        <v>7590</v>
      </c>
      <c r="P312" s="15">
        <f t="shared" si="106"/>
        <v>2846250</v>
      </c>
      <c r="Q312" s="16">
        <f>IFERROR(VLOOKUP(G312,SCENARIOS!$A$13:$E$18,2,0),0.025)</f>
        <v>0.025</v>
      </c>
      <c r="R312" s="52">
        <f>IFERROR(VLOOKUP(L312,INPUTS!$A$107:$B$120,2,0),0.0082)</f>
        <v>0.0079</v>
      </c>
      <c r="S312" s="52">
        <f t="shared" si="107"/>
        <v>59.961</v>
      </c>
      <c r="T312" s="15">
        <f t="shared" si="108"/>
        <v>22485.375</v>
      </c>
      <c r="U312" s="15">
        <f>T312/INPUTS!$B$7*1000</f>
        <v>28106718.75</v>
      </c>
      <c r="V312" s="15">
        <f>T312*INPUTS!$B$6</f>
        <v>71053.785</v>
      </c>
      <c r="W312" s="54" t="s">
        <v>396</v>
      </c>
      <c r="X312" s="54" t="s">
        <v>396</v>
      </c>
      <c r="Y312" s="67">
        <f>IFERROR(VLOOKUP(E312,INPUTS!$A$44:$B$103,2,0),0)</f>
        <v>0.02</v>
      </c>
      <c r="Z312" s="15">
        <f t="shared" si="109"/>
        <v>449.7075</v>
      </c>
      <c r="AA312" s="20">
        <f>IFERROR(VLOOKUP(E312,INPUTS!$A$44:$C$103,3,0),SCENARIOS!$J$23)</f>
        <v>0.1</v>
      </c>
      <c r="AB312" s="15">
        <f t="shared" si="99"/>
        <v>2544.01379449255</v>
      </c>
      <c r="AC312" s="20">
        <f>IFERROR(VLOOKUP($E312,INPUTS!$A$44:$G$103,4,0),SCENARIOS!$K$23)</f>
        <v>0.15</v>
      </c>
      <c r="AD312" s="15">
        <f t="shared" si="100"/>
        <v>4317.47715119388</v>
      </c>
      <c r="AE312" s="20">
        <f>IFERROR(VLOOKUP($E312,INPUTS!$A$44:$G$103,5,0),SCENARIOS!$L$23)</f>
        <v>0.3</v>
      </c>
      <c r="AF312" s="15">
        <f t="shared" si="101"/>
        <v>9769.65821565674</v>
      </c>
      <c r="AG312" s="20">
        <f>IFERROR(VLOOKUP($E312,INPUTS!$A$44:$G$103,6,0),SCENARIOS!$M$23)</f>
        <v>0.4</v>
      </c>
      <c r="AH312" s="15">
        <f t="shared" si="102"/>
        <v>14737.9620564379</v>
      </c>
      <c r="AI312" s="20">
        <f>IFERROR(VLOOKUP($E312,INPUTS!$A$44:$G$103,7,0),SCENARIOS!$N$23)</f>
        <v>0.5</v>
      </c>
      <c r="AJ312" s="15">
        <f t="shared" si="103"/>
        <v>20843.3141399052</v>
      </c>
      <c r="AL312" t="str">
        <f t="shared" si="104"/>
        <v>Y</v>
      </c>
      <c r="AM312" s="21">
        <f t="shared" si="105"/>
        <v>41686.6282798105</v>
      </c>
      <c r="BC312" s="2"/>
    </row>
    <row r="313" ht="15" customHeight="1" spans="1:55">
      <c r="A313" s="24" t="s">
        <v>1260</v>
      </c>
      <c r="B313" s="52" t="s">
        <v>400</v>
      </c>
      <c r="C313" s="52" t="s">
        <v>401</v>
      </c>
      <c r="D313" s="52" t="s">
        <v>929</v>
      </c>
      <c r="E313" s="10" t="s">
        <v>224</v>
      </c>
      <c r="F313" s="52" t="s">
        <v>938</v>
      </c>
      <c r="G313" s="52" t="s">
        <v>165</v>
      </c>
      <c r="H313" s="52" t="s">
        <v>731</v>
      </c>
      <c r="I313" s="52" t="s">
        <v>614</v>
      </c>
      <c r="J313" s="52" t="s">
        <v>169</v>
      </c>
      <c r="K313" s="52" t="s">
        <v>931</v>
      </c>
      <c r="L313" s="53" t="s">
        <v>291</v>
      </c>
      <c r="M313" s="13">
        <v>375</v>
      </c>
      <c r="N313" s="14">
        <f t="shared" si="98"/>
        <v>1.02739726027397</v>
      </c>
      <c r="O313" s="15">
        <v>5250</v>
      </c>
      <c r="P313" s="15">
        <f t="shared" si="106"/>
        <v>1968750</v>
      </c>
      <c r="Q313" s="16">
        <f>IFERROR(VLOOKUP(G313,SCENARIOS!$A$13:$E$18,2,0),0.025)</f>
        <v>0.025</v>
      </c>
      <c r="R313" s="52">
        <f>IFERROR(VLOOKUP(L313,INPUTS!$A$107:$B$120,2,0),0.0082)</f>
        <v>0.0079</v>
      </c>
      <c r="S313" s="52">
        <f t="shared" si="107"/>
        <v>41.475</v>
      </c>
      <c r="T313" s="15">
        <f t="shared" si="108"/>
        <v>15553.125</v>
      </c>
      <c r="U313" s="15">
        <f>T313/INPUTS!$B$7*1000</f>
        <v>19441406.25</v>
      </c>
      <c r="V313" s="15">
        <f>T313*INPUTS!$B$6</f>
        <v>49147.875</v>
      </c>
      <c r="W313" s="54" t="s">
        <v>396</v>
      </c>
      <c r="X313" s="54" t="s">
        <v>396</v>
      </c>
      <c r="Y313" s="67">
        <f>IFERROR(VLOOKUP(E313,INPUTS!$A$44:$B$103,2,0),0)</f>
        <v>0.02</v>
      </c>
      <c r="Z313" s="15">
        <f t="shared" si="109"/>
        <v>311.0625</v>
      </c>
      <c r="AA313" s="20">
        <f>IFERROR(VLOOKUP(E313,INPUTS!$A$44:$C$103,3,0),SCENARIOS!$J$23)</f>
        <v>0.1</v>
      </c>
      <c r="AB313" s="15">
        <f t="shared" si="99"/>
        <v>1759.69333611145</v>
      </c>
      <c r="AC313" s="20">
        <f>IFERROR(VLOOKUP($E313,INPUTS!$A$44:$G$103,4,0),SCENARIOS!$K$23)</f>
        <v>0.15</v>
      </c>
      <c r="AD313" s="15">
        <f t="shared" si="100"/>
        <v>2986.39723896809</v>
      </c>
      <c r="AE313" s="20">
        <f>IFERROR(VLOOKUP($E313,INPUTS!$A$44:$G$103,5,0),SCENARIOS!$L$23)</f>
        <v>0.3</v>
      </c>
      <c r="AF313" s="15">
        <f t="shared" si="101"/>
        <v>6757.66872624478</v>
      </c>
      <c r="AG313" s="20">
        <f>IFERROR(VLOOKUP($E313,INPUTS!$A$44:$G$103,6,0),SCENARIOS!$M$23)</f>
        <v>0.4</v>
      </c>
      <c r="AH313" s="15">
        <f t="shared" si="102"/>
        <v>10194.2425291566</v>
      </c>
      <c r="AI313" s="20">
        <f>IFERROR(VLOOKUP($E313,INPUTS!$A$44:$G$103,7,0),SCENARIOS!$N$23)</f>
        <v>0.5</v>
      </c>
      <c r="AJ313" s="15">
        <f t="shared" si="103"/>
        <v>14417.3121521084</v>
      </c>
      <c r="AL313" t="str">
        <f t="shared" si="104"/>
        <v>Y</v>
      </c>
      <c r="AM313" s="21">
        <f t="shared" si="105"/>
        <v>28834.6243042167</v>
      </c>
      <c r="BC313" s="2"/>
    </row>
    <row r="314" ht="15" customHeight="1" spans="1:55">
      <c r="A314" s="6" t="s">
        <v>1261</v>
      </c>
      <c r="B314" s="52" t="s">
        <v>400</v>
      </c>
      <c r="C314" s="52" t="s">
        <v>401</v>
      </c>
      <c r="D314" s="52" t="s">
        <v>929</v>
      </c>
      <c r="E314" s="10" t="s">
        <v>224</v>
      </c>
      <c r="F314" s="52" t="s">
        <v>938</v>
      </c>
      <c r="G314" s="52" t="s">
        <v>165</v>
      </c>
      <c r="H314" s="52" t="s">
        <v>452</v>
      </c>
      <c r="I314" s="52" t="s">
        <v>451</v>
      </c>
      <c r="J314" s="52" t="s">
        <v>181</v>
      </c>
      <c r="K314" s="52" t="s">
        <v>931</v>
      </c>
      <c r="L314" s="53" t="s">
        <v>291</v>
      </c>
      <c r="M314" s="13">
        <v>563</v>
      </c>
      <c r="N314" s="14">
        <f t="shared" si="98"/>
        <v>1.54246575342466</v>
      </c>
      <c r="O314" s="15">
        <v>9450</v>
      </c>
      <c r="P314" s="15">
        <f t="shared" si="106"/>
        <v>5320350</v>
      </c>
      <c r="Q314" s="16">
        <f>IFERROR(VLOOKUP(G314,SCENARIOS!$A$13:$E$18,2,0),0.025)</f>
        <v>0.025</v>
      </c>
      <c r="R314" s="52">
        <f>IFERROR(VLOOKUP(L314,INPUTS!$A$107:$B$120,2,0),0.0082)</f>
        <v>0.0079</v>
      </c>
      <c r="S314" s="52">
        <f t="shared" si="107"/>
        <v>74.655</v>
      </c>
      <c r="T314" s="15">
        <f t="shared" si="108"/>
        <v>42030.765</v>
      </c>
      <c r="U314" s="15">
        <f>T314/INPUTS!$B$7*1000</f>
        <v>52538456.25</v>
      </c>
      <c r="V314" s="15">
        <f>T314*INPUTS!$B$6</f>
        <v>132817.2174</v>
      </c>
      <c r="W314" s="54" t="s">
        <v>521</v>
      </c>
      <c r="X314" s="54" t="s">
        <v>396</v>
      </c>
      <c r="Y314" s="67">
        <f>IFERROR(VLOOKUP(E314,INPUTS!$A$44:$B$103,2,0),0)</f>
        <v>0.02</v>
      </c>
      <c r="Z314" s="15">
        <f t="shared" si="109"/>
        <v>840.6153</v>
      </c>
      <c r="AA314" s="20">
        <f>IFERROR(VLOOKUP(E314,INPUTS!$A$44:$C$103,3,0),SCENARIOS!$J$23)</f>
        <v>0.1</v>
      </c>
      <c r="AB314" s="15">
        <f t="shared" si="99"/>
        <v>4755.39527150758</v>
      </c>
      <c r="AC314" s="20">
        <f>IFERROR(VLOOKUP($E314,INPUTS!$A$44:$G$103,4,0),SCENARIOS!$K$23)</f>
        <v>0.15</v>
      </c>
      <c r="AD314" s="15">
        <f t="shared" si="100"/>
        <v>8070.43989858738</v>
      </c>
      <c r="AE314" s="20">
        <f>IFERROR(VLOOKUP($E314,INPUTS!$A$44:$G$103,5,0),SCENARIOS!$L$23)</f>
        <v>0.3</v>
      </c>
      <c r="AF314" s="15">
        <f t="shared" si="101"/>
        <v>18261.9239658039</v>
      </c>
      <c r="AG314" s="20">
        <f>IFERROR(VLOOKUP($E314,INPUTS!$A$44:$G$103,6,0),SCENARIOS!$M$23)</f>
        <v>0.4</v>
      </c>
      <c r="AH314" s="15">
        <f t="shared" si="102"/>
        <v>27548.9210107929</v>
      </c>
      <c r="AI314" s="20">
        <f>IFERROR(VLOOKUP($E314,INPUTS!$A$44:$G$103,7,0),SCENARIOS!$N$23)</f>
        <v>0.5</v>
      </c>
      <c r="AJ314" s="15">
        <f t="shared" si="103"/>
        <v>38961.3443598577</v>
      </c>
      <c r="AL314" t="str">
        <f t="shared" si="104"/>
        <v>Y</v>
      </c>
      <c r="AM314" s="21">
        <f t="shared" si="105"/>
        <v>77922.6887197153</v>
      </c>
      <c r="BC314" s="2"/>
    </row>
    <row r="315" ht="15" customHeight="1" spans="1:55">
      <c r="A315" s="24" t="s">
        <v>1264</v>
      </c>
      <c r="B315" s="52" t="s">
        <v>400</v>
      </c>
      <c r="C315" s="52" t="s">
        <v>401</v>
      </c>
      <c r="D315" s="52" t="s">
        <v>929</v>
      </c>
      <c r="E315" s="10" t="s">
        <v>224</v>
      </c>
      <c r="F315" s="52" t="s">
        <v>938</v>
      </c>
      <c r="G315" s="52" t="s">
        <v>165</v>
      </c>
      <c r="H315" s="52" t="s">
        <v>702</v>
      </c>
      <c r="I315" s="52" t="s">
        <v>701</v>
      </c>
      <c r="J315" s="52" t="s">
        <v>181</v>
      </c>
      <c r="K315" s="52" t="s">
        <v>931</v>
      </c>
      <c r="L315" s="53" t="s">
        <v>293</v>
      </c>
      <c r="M315" s="13">
        <v>563</v>
      </c>
      <c r="N315" s="14">
        <f t="shared" si="98"/>
        <v>1.54246575342466</v>
      </c>
      <c r="O315" s="15">
        <v>11650</v>
      </c>
      <c r="P315" s="15">
        <f t="shared" si="106"/>
        <v>6558950</v>
      </c>
      <c r="Q315" s="16">
        <f>IFERROR(VLOOKUP(G315,SCENARIOS!$A$13:$E$18,2,0),0.025)</f>
        <v>0.025</v>
      </c>
      <c r="R315" s="52">
        <f>IFERROR(VLOOKUP(L315,INPUTS!$A$107:$B$120,2,0),0.0082)</f>
        <v>0.0079</v>
      </c>
      <c r="S315" s="52">
        <f t="shared" si="107"/>
        <v>92.035</v>
      </c>
      <c r="T315" s="15">
        <f t="shared" si="108"/>
        <v>51815.705</v>
      </c>
      <c r="U315" s="15">
        <f>T315/INPUTS!$B$7*1000</f>
        <v>64769631.25</v>
      </c>
      <c r="V315" s="15">
        <f>T315*INPUTS!$B$6</f>
        <v>163737.6278</v>
      </c>
      <c r="W315" s="54" t="s">
        <v>396</v>
      </c>
      <c r="X315" s="54" t="s">
        <v>396</v>
      </c>
      <c r="Y315" s="67">
        <f>IFERROR(VLOOKUP(E315,INPUTS!$A$44:$B$103,2,0),0)</f>
        <v>0.02</v>
      </c>
      <c r="Z315" s="15">
        <f t="shared" si="109"/>
        <v>1036.3141</v>
      </c>
      <c r="AA315" s="20">
        <f>IFERROR(VLOOKUP(E315,INPUTS!$A$44:$C$103,3,0),SCENARIOS!$J$23)</f>
        <v>0.1</v>
      </c>
      <c r="AB315" s="15">
        <f t="shared" si="99"/>
        <v>5862.47141937178</v>
      </c>
      <c r="AC315" s="20">
        <f>IFERROR(VLOOKUP($E315,INPUTS!$A$44:$G$103,4,0),SCENARIOS!$K$23)</f>
        <v>0.15</v>
      </c>
      <c r="AD315" s="15">
        <f t="shared" si="100"/>
        <v>9949.27246757069</v>
      </c>
      <c r="AE315" s="20">
        <f>IFERROR(VLOOKUP($E315,INPUTS!$A$44:$G$103,5,0),SCENARIOS!$L$23)</f>
        <v>0.3</v>
      </c>
      <c r="AF315" s="15">
        <f t="shared" si="101"/>
        <v>22513.3771641921</v>
      </c>
      <c r="AG315" s="20">
        <f>IFERROR(VLOOKUP($E315,INPUTS!$A$44:$G$103,6,0),SCENARIOS!$M$23)</f>
        <v>0.4</v>
      </c>
      <c r="AH315" s="15">
        <f t="shared" si="102"/>
        <v>33962.4264312949</v>
      </c>
      <c r="AI315" s="20">
        <f>IFERROR(VLOOKUP($E315,INPUTS!$A$44:$G$103,7,0),SCENARIOS!$N$23)</f>
        <v>0.5</v>
      </c>
      <c r="AJ315" s="15">
        <f t="shared" si="103"/>
        <v>48031.7102425759</v>
      </c>
      <c r="AL315" t="str">
        <f t="shared" si="104"/>
        <v>N</v>
      </c>
      <c r="AM315" s="21">
        <f t="shared" si="105"/>
        <v>96063.4204851517</v>
      </c>
      <c r="BC315" s="2"/>
    </row>
    <row r="316" ht="15" customHeight="1" spans="1:55">
      <c r="A316" s="6" t="s">
        <v>1267</v>
      </c>
      <c r="B316" s="52" t="s">
        <v>400</v>
      </c>
      <c r="C316" s="52" t="s">
        <v>401</v>
      </c>
      <c r="D316" s="52" t="s">
        <v>929</v>
      </c>
      <c r="E316" s="10" t="s">
        <v>224</v>
      </c>
      <c r="F316" s="52" t="s">
        <v>938</v>
      </c>
      <c r="G316" s="52" t="s">
        <v>165</v>
      </c>
      <c r="H316" s="52" t="s">
        <v>515</v>
      </c>
      <c r="I316" s="52" t="s">
        <v>514</v>
      </c>
      <c r="J316" s="52" t="s">
        <v>181</v>
      </c>
      <c r="K316" s="52" t="s">
        <v>931</v>
      </c>
      <c r="L316" s="53" t="s">
        <v>291</v>
      </c>
      <c r="M316" s="13">
        <v>375</v>
      </c>
      <c r="N316" s="14">
        <f t="shared" si="98"/>
        <v>1.02739726027397</v>
      </c>
      <c r="O316" s="15">
        <v>9050</v>
      </c>
      <c r="P316" s="15">
        <f t="shared" si="106"/>
        <v>3393750</v>
      </c>
      <c r="Q316" s="16">
        <f>IFERROR(VLOOKUP(G316,SCENARIOS!$A$13:$E$18,2,0),0.025)</f>
        <v>0.025</v>
      </c>
      <c r="R316" s="52">
        <f>IFERROR(VLOOKUP(L316,INPUTS!$A$107:$B$120,2,0),0.0082)</f>
        <v>0.0079</v>
      </c>
      <c r="S316" s="52">
        <f t="shared" si="107"/>
        <v>71.495</v>
      </c>
      <c r="T316" s="15">
        <f t="shared" si="108"/>
        <v>26810.625</v>
      </c>
      <c r="U316" s="15">
        <f>T316/INPUTS!$B$7*1000</f>
        <v>33513281.25</v>
      </c>
      <c r="V316" s="15">
        <f>T316*INPUTS!$B$6</f>
        <v>84721.575</v>
      </c>
      <c r="W316" s="54" t="s">
        <v>396</v>
      </c>
      <c r="X316" s="54" t="s">
        <v>396</v>
      </c>
      <c r="Y316" s="67">
        <f>IFERROR(VLOOKUP(E316,INPUTS!$A$44:$B$103,2,0),0)</f>
        <v>0.02</v>
      </c>
      <c r="Z316" s="15">
        <f t="shared" si="109"/>
        <v>536.2125</v>
      </c>
      <c r="AA316" s="20">
        <f>IFERROR(VLOOKUP(E316,INPUTS!$A$44:$C$103,3,0),SCENARIOS!$J$23)</f>
        <v>0.1</v>
      </c>
      <c r="AB316" s="15">
        <f t="shared" si="99"/>
        <v>3033.37613177307</v>
      </c>
      <c r="AC316" s="20">
        <f>IFERROR(VLOOKUP($E316,INPUTS!$A$44:$G$103,4,0),SCENARIOS!$K$23)</f>
        <v>0.15</v>
      </c>
      <c r="AD316" s="15">
        <f t="shared" si="100"/>
        <v>5147.98000241167</v>
      </c>
      <c r="AE316" s="20">
        <f>IFERROR(VLOOKUP($E316,INPUTS!$A$44:$G$103,5,0),SCENARIOS!$L$23)</f>
        <v>0.3</v>
      </c>
      <c r="AF316" s="15">
        <f t="shared" si="101"/>
        <v>11648.9337090505</v>
      </c>
      <c r="AG316" s="20">
        <f>IFERROR(VLOOKUP($E316,INPUTS!$A$44:$G$103,6,0),SCENARIOS!$M$23)</f>
        <v>0.4</v>
      </c>
      <c r="AH316" s="15">
        <f t="shared" si="102"/>
        <v>17572.9323597843</v>
      </c>
      <c r="AI316" s="20">
        <f>IFERROR(VLOOKUP($E316,INPUTS!$A$44:$G$103,7,0),SCENARIOS!$N$23)</f>
        <v>0.5</v>
      </c>
      <c r="AJ316" s="15">
        <f t="shared" si="103"/>
        <v>24852.6999955392</v>
      </c>
      <c r="AL316" t="str">
        <f t="shared" si="104"/>
        <v>Y</v>
      </c>
      <c r="AM316" s="21">
        <f t="shared" si="105"/>
        <v>49705.3999910784</v>
      </c>
      <c r="BC316" s="2"/>
    </row>
    <row r="317" ht="15" customHeight="1" spans="1:55">
      <c r="A317" s="24" t="s">
        <v>1268</v>
      </c>
      <c r="B317" s="52" t="s">
        <v>400</v>
      </c>
      <c r="C317" s="52" t="s">
        <v>401</v>
      </c>
      <c r="D317" s="52" t="s">
        <v>929</v>
      </c>
      <c r="E317" s="10" t="s">
        <v>224</v>
      </c>
      <c r="F317" s="52" t="s">
        <v>938</v>
      </c>
      <c r="G317" s="52" t="s">
        <v>165</v>
      </c>
      <c r="H317" s="52" t="s">
        <v>623</v>
      </c>
      <c r="I317" s="52" t="s">
        <v>622</v>
      </c>
      <c r="J317" s="52" t="s">
        <v>181</v>
      </c>
      <c r="K317" s="52" t="s">
        <v>931</v>
      </c>
      <c r="L317" s="53" t="s">
        <v>291</v>
      </c>
      <c r="M317" s="13">
        <v>375</v>
      </c>
      <c r="N317" s="14">
        <f t="shared" si="98"/>
        <v>1.02739726027397</v>
      </c>
      <c r="O317" s="15">
        <v>9020</v>
      </c>
      <c r="P317" s="15">
        <f t="shared" si="106"/>
        <v>3382500</v>
      </c>
      <c r="Q317" s="16">
        <f>IFERROR(VLOOKUP(G317,SCENARIOS!$A$13:$E$18,2,0),0.025)</f>
        <v>0.025</v>
      </c>
      <c r="R317" s="52">
        <f>IFERROR(VLOOKUP(L317,INPUTS!$A$107:$B$120,2,0),0.0082)</f>
        <v>0.0079</v>
      </c>
      <c r="S317" s="52">
        <f t="shared" si="107"/>
        <v>71.258</v>
      </c>
      <c r="T317" s="15">
        <f t="shared" si="108"/>
        <v>26721.75</v>
      </c>
      <c r="U317" s="15">
        <f>T317/INPUTS!$B$7*1000</f>
        <v>33402187.5</v>
      </c>
      <c r="V317" s="15">
        <f>T317*INPUTS!$B$6</f>
        <v>84440.73</v>
      </c>
      <c r="W317" s="54" t="s">
        <v>396</v>
      </c>
      <c r="X317" s="54" t="s">
        <v>396</v>
      </c>
      <c r="Y317" s="67">
        <f>IFERROR(VLOOKUP(E317,INPUTS!$A$44:$B$103,2,0),0)</f>
        <v>0.02</v>
      </c>
      <c r="Z317" s="15">
        <f t="shared" si="109"/>
        <v>534.435</v>
      </c>
      <c r="AA317" s="20">
        <f>IFERROR(VLOOKUP(E317,INPUTS!$A$44:$C$103,3,0),SCENARIOS!$J$23)</f>
        <v>0.1</v>
      </c>
      <c r="AB317" s="15">
        <f t="shared" si="99"/>
        <v>3023.32074128101</v>
      </c>
      <c r="AC317" s="20">
        <f>IFERROR(VLOOKUP($E317,INPUTS!$A$44:$G$103,4,0),SCENARIOS!$K$23)</f>
        <v>0.15</v>
      </c>
      <c r="AD317" s="15">
        <f t="shared" si="100"/>
        <v>5130.91487533185</v>
      </c>
      <c r="AE317" s="20">
        <f>IFERROR(VLOOKUP($E317,INPUTS!$A$44:$G$103,5,0),SCENARIOS!$L$23)</f>
        <v>0.3</v>
      </c>
      <c r="AF317" s="15">
        <f t="shared" si="101"/>
        <v>11610.3184591863</v>
      </c>
      <c r="AG317" s="20">
        <f>IFERROR(VLOOKUP($E317,INPUTS!$A$44:$G$103,6,0),SCENARIOS!$M$23)</f>
        <v>0.4</v>
      </c>
      <c r="AH317" s="15">
        <f t="shared" si="102"/>
        <v>17514.679545332</v>
      </c>
      <c r="AI317" s="20">
        <f>IFERROR(VLOOKUP($E317,INPUTS!$A$44:$G$103,7,0),SCENARIOS!$N$23)</f>
        <v>0.5</v>
      </c>
      <c r="AJ317" s="15">
        <f t="shared" si="103"/>
        <v>24770.31535467</v>
      </c>
      <c r="AL317" t="str">
        <f t="shared" si="104"/>
        <v>N</v>
      </c>
      <c r="AM317" s="21">
        <f t="shared" si="105"/>
        <v>49540.63070934</v>
      </c>
      <c r="BC317" s="2"/>
    </row>
    <row r="318" ht="15" customHeight="1" spans="1:55">
      <c r="A318" s="6" t="s">
        <v>1269</v>
      </c>
      <c r="B318" s="52" t="s">
        <v>400</v>
      </c>
      <c r="C318" s="52" t="s">
        <v>401</v>
      </c>
      <c r="D318" s="52" t="s">
        <v>929</v>
      </c>
      <c r="E318" s="10" t="s">
        <v>224</v>
      </c>
      <c r="F318" s="52" t="s">
        <v>938</v>
      </c>
      <c r="G318" s="52" t="s">
        <v>165</v>
      </c>
      <c r="H318" s="52" t="s">
        <v>234</v>
      </c>
      <c r="I318" s="52" t="s">
        <v>424</v>
      </c>
      <c r="J318" s="52" t="s">
        <v>173</v>
      </c>
      <c r="K318" s="52" t="s">
        <v>931</v>
      </c>
      <c r="L318" s="53" t="s">
        <v>291</v>
      </c>
      <c r="M318" s="13">
        <v>750</v>
      </c>
      <c r="N318" s="14">
        <f t="shared" si="98"/>
        <v>2.05479452054795</v>
      </c>
      <c r="O318" s="15">
        <v>9600</v>
      </c>
      <c r="P318" s="15">
        <f t="shared" si="106"/>
        <v>7200000</v>
      </c>
      <c r="Q318" s="16">
        <f>IFERROR(VLOOKUP(G318,SCENARIOS!$A$13:$E$18,2,0),0.025)</f>
        <v>0.025</v>
      </c>
      <c r="R318" s="52">
        <f>IFERROR(VLOOKUP(L318,INPUTS!$A$107:$B$120,2,0),0.0082)</f>
        <v>0.0079</v>
      </c>
      <c r="S318" s="52">
        <f t="shared" si="107"/>
        <v>75.84</v>
      </c>
      <c r="T318" s="15">
        <f t="shared" si="108"/>
        <v>56880</v>
      </c>
      <c r="U318" s="15">
        <f>T318/INPUTS!$B$7*1000</f>
        <v>71100000</v>
      </c>
      <c r="V318" s="15">
        <f>T318*INPUTS!$B$6</f>
        <v>179740.8</v>
      </c>
      <c r="W318" s="54" t="s">
        <v>396</v>
      </c>
      <c r="X318" s="54" t="s">
        <v>396</v>
      </c>
      <c r="Y318" s="67">
        <f>IFERROR(VLOOKUP(E318,INPUTS!$A$44:$B$103,2,0),0)</f>
        <v>0.02</v>
      </c>
      <c r="Z318" s="15">
        <f t="shared" si="109"/>
        <v>1137.6</v>
      </c>
      <c r="AA318" s="20">
        <f>IFERROR(VLOOKUP(E318,INPUTS!$A$44:$C$103,3,0),SCENARIOS!$J$23)</f>
        <v>0.1</v>
      </c>
      <c r="AB318" s="15">
        <f t="shared" si="99"/>
        <v>6435.44991492187</v>
      </c>
      <c r="AC318" s="20">
        <f>IFERROR(VLOOKUP($E318,INPUTS!$A$44:$G$103,4,0),SCENARIOS!$K$23)</f>
        <v>0.15</v>
      </c>
      <c r="AD318" s="15">
        <f t="shared" si="100"/>
        <v>10921.6813310833</v>
      </c>
      <c r="AE318" s="20">
        <f>IFERROR(VLOOKUP($E318,INPUTS!$A$44:$G$103,5,0),SCENARIOS!$L$23)</f>
        <v>0.3</v>
      </c>
      <c r="AF318" s="15">
        <f t="shared" si="101"/>
        <v>24713.7599131238</v>
      </c>
      <c r="AG318" s="20">
        <f>IFERROR(VLOOKUP($E318,INPUTS!$A$44:$G$103,6,0),SCENARIOS!$M$23)</f>
        <v>0.4</v>
      </c>
      <c r="AH318" s="15">
        <f t="shared" si="102"/>
        <v>37281.8012494871</v>
      </c>
      <c r="AI318" s="20">
        <f>IFERROR(VLOOKUP($E318,INPUTS!$A$44:$G$103,7,0),SCENARIOS!$N$23)</f>
        <v>0.5</v>
      </c>
      <c r="AJ318" s="15">
        <f t="shared" si="103"/>
        <v>52726.170156282</v>
      </c>
      <c r="AL318" t="str">
        <f t="shared" si="104"/>
        <v>Y</v>
      </c>
      <c r="AM318" s="21">
        <f t="shared" si="105"/>
        <v>105452.340312564</v>
      </c>
      <c r="BC318" s="2"/>
    </row>
    <row r="319" ht="15" customHeight="1" spans="1:55">
      <c r="A319" s="24" t="s">
        <v>1270</v>
      </c>
      <c r="B319" s="52" t="s">
        <v>400</v>
      </c>
      <c r="C319" s="52" t="s">
        <v>401</v>
      </c>
      <c r="D319" s="52" t="s">
        <v>929</v>
      </c>
      <c r="E319" s="10" t="s">
        <v>224</v>
      </c>
      <c r="F319" s="52" t="s">
        <v>938</v>
      </c>
      <c r="G319" s="52" t="s">
        <v>165</v>
      </c>
      <c r="H319" s="52" t="s">
        <v>505</v>
      </c>
      <c r="I319" s="52" t="s">
        <v>504</v>
      </c>
      <c r="J319" s="52" t="s">
        <v>173</v>
      </c>
      <c r="K319" s="52" t="s">
        <v>931</v>
      </c>
      <c r="L319" s="53" t="s">
        <v>291</v>
      </c>
      <c r="M319" s="13">
        <v>563</v>
      </c>
      <c r="N319" s="14">
        <f t="shared" si="98"/>
        <v>1.54246575342466</v>
      </c>
      <c r="O319" s="15">
        <v>9100</v>
      </c>
      <c r="P319" s="15">
        <f t="shared" si="106"/>
        <v>5123300</v>
      </c>
      <c r="Q319" s="16">
        <f>IFERROR(VLOOKUP(G319,SCENARIOS!$A$13:$E$18,2,0),0.025)</f>
        <v>0.025</v>
      </c>
      <c r="R319" s="52">
        <f>IFERROR(VLOOKUP(L319,INPUTS!$A$107:$B$120,2,0),0.0082)</f>
        <v>0.0079</v>
      </c>
      <c r="S319" s="52">
        <f t="shared" si="107"/>
        <v>71.89</v>
      </c>
      <c r="T319" s="15">
        <f t="shared" si="108"/>
        <v>40474.07</v>
      </c>
      <c r="U319" s="15">
        <f>T319/INPUTS!$B$7*1000</f>
        <v>50592587.5</v>
      </c>
      <c r="V319" s="15">
        <f>T319*INPUTS!$B$6</f>
        <v>127898.0612</v>
      </c>
      <c r="W319" s="54" t="s">
        <v>396</v>
      </c>
      <c r="X319" s="54" t="s">
        <v>396</v>
      </c>
      <c r="Y319" s="67">
        <f>IFERROR(VLOOKUP(E319,INPUTS!$A$44:$B$103,2,0),0)</f>
        <v>0.02</v>
      </c>
      <c r="Z319" s="15">
        <f t="shared" si="109"/>
        <v>809.4814</v>
      </c>
      <c r="AA319" s="20">
        <f>IFERROR(VLOOKUP(E319,INPUTS!$A$44:$C$103,3,0),SCENARIOS!$J$23)</f>
        <v>0.1</v>
      </c>
      <c r="AB319" s="15">
        <f t="shared" si="99"/>
        <v>4579.269520711</v>
      </c>
      <c r="AC319" s="20">
        <f>IFERROR(VLOOKUP($E319,INPUTS!$A$44:$G$103,4,0),SCENARIOS!$K$23)</f>
        <v>0.15</v>
      </c>
      <c r="AD319" s="15">
        <f t="shared" si="100"/>
        <v>7771.53471715822</v>
      </c>
      <c r="AE319" s="20">
        <f>IFERROR(VLOOKUP($E319,INPUTS!$A$44:$G$103,5,0),SCENARIOS!$L$23)</f>
        <v>0.3</v>
      </c>
      <c r="AF319" s="15">
        <f t="shared" si="101"/>
        <v>17585.5564115149</v>
      </c>
      <c r="AG319" s="20">
        <f>IFERROR(VLOOKUP($E319,INPUTS!$A$44:$G$103,6,0),SCENARIOS!$M$23)</f>
        <v>0.4</v>
      </c>
      <c r="AH319" s="15">
        <f t="shared" si="102"/>
        <v>26528.5906029857</v>
      </c>
      <c r="AI319" s="20">
        <f>IFERROR(VLOOKUP($E319,INPUTS!$A$44:$G$103,7,0),SCENARIOS!$N$23)</f>
        <v>0.5</v>
      </c>
      <c r="AJ319" s="15">
        <f t="shared" si="103"/>
        <v>37518.3316057889</v>
      </c>
      <c r="AL319" t="str">
        <f t="shared" si="104"/>
        <v>Y</v>
      </c>
      <c r="AM319" s="21">
        <f t="shared" si="105"/>
        <v>75036.6632115777</v>
      </c>
      <c r="BC319" s="2"/>
    </row>
    <row r="320" ht="15" customHeight="1" spans="1:55">
      <c r="A320" s="6" t="s">
        <v>1271</v>
      </c>
      <c r="B320" s="52" t="s">
        <v>400</v>
      </c>
      <c r="C320" s="52" t="s">
        <v>401</v>
      </c>
      <c r="D320" s="52" t="s">
        <v>929</v>
      </c>
      <c r="E320" s="10" t="s">
        <v>224</v>
      </c>
      <c r="F320" s="52" t="s">
        <v>938</v>
      </c>
      <c r="G320" s="52" t="s">
        <v>165</v>
      </c>
      <c r="H320" s="52" t="s">
        <v>242</v>
      </c>
      <c r="I320" s="52" t="s">
        <v>421</v>
      </c>
      <c r="J320" s="52" t="s">
        <v>173</v>
      </c>
      <c r="K320" s="52" t="s">
        <v>931</v>
      </c>
      <c r="L320" s="53" t="s">
        <v>291</v>
      </c>
      <c r="M320" s="13">
        <v>750</v>
      </c>
      <c r="N320" s="14">
        <f t="shared" si="98"/>
        <v>2.05479452054795</v>
      </c>
      <c r="O320" s="15">
        <v>10850</v>
      </c>
      <c r="P320" s="15">
        <f t="shared" si="106"/>
        <v>8137500</v>
      </c>
      <c r="Q320" s="16">
        <f>IFERROR(VLOOKUP(G320,SCENARIOS!$A$13:$E$18,2,0),0.025)</f>
        <v>0.025</v>
      </c>
      <c r="R320" s="52">
        <f>IFERROR(VLOOKUP(L320,INPUTS!$A$107:$B$120,2,0),0.0082)</f>
        <v>0.0079</v>
      </c>
      <c r="S320" s="52">
        <f t="shared" si="107"/>
        <v>85.715</v>
      </c>
      <c r="T320" s="15">
        <f t="shared" si="108"/>
        <v>64286.25</v>
      </c>
      <c r="U320" s="15">
        <f>T320/INPUTS!$B$7*1000</f>
        <v>80357812.5</v>
      </c>
      <c r="V320" s="15">
        <f>T320*INPUTS!$B$6</f>
        <v>203144.55</v>
      </c>
      <c r="W320" s="54" t="s">
        <v>396</v>
      </c>
      <c r="X320" s="54" t="s">
        <v>396</v>
      </c>
      <c r="Y320" s="67">
        <f>IFERROR(VLOOKUP(E320,INPUTS!$A$44:$B$103,2,0),0)</f>
        <v>0.02</v>
      </c>
      <c r="Z320" s="15">
        <f t="shared" si="109"/>
        <v>1285.725</v>
      </c>
      <c r="AA320" s="20">
        <f>IFERROR(VLOOKUP(E320,INPUTS!$A$44:$C$103,3,0),SCENARIOS!$J$23)</f>
        <v>0.1</v>
      </c>
      <c r="AB320" s="15">
        <f t="shared" si="99"/>
        <v>7273.39912259399</v>
      </c>
      <c r="AC320" s="20">
        <f>IFERROR(VLOOKUP($E320,INPUTS!$A$44:$G$103,4,0),SCENARIOS!$K$23)</f>
        <v>0.15</v>
      </c>
      <c r="AD320" s="15">
        <f t="shared" si="100"/>
        <v>12343.7752544015</v>
      </c>
      <c r="AE320" s="20">
        <f>IFERROR(VLOOKUP($E320,INPUTS!$A$44:$G$103,5,0),SCENARIOS!$L$23)</f>
        <v>0.3</v>
      </c>
      <c r="AF320" s="15">
        <f t="shared" si="101"/>
        <v>27931.6974018117</v>
      </c>
      <c r="AG320" s="20">
        <f>IFERROR(VLOOKUP($E320,INPUTS!$A$44:$G$103,6,0),SCENARIOS!$M$23)</f>
        <v>0.4</v>
      </c>
      <c r="AH320" s="15">
        <f t="shared" si="102"/>
        <v>42136.2024538474</v>
      </c>
      <c r="AI320" s="20">
        <f>IFERROR(VLOOKUP($E320,INPUTS!$A$44:$G$103,7,0),SCENARIOS!$N$23)</f>
        <v>0.5</v>
      </c>
      <c r="AJ320" s="15">
        <f t="shared" si="103"/>
        <v>59591.5568953813</v>
      </c>
      <c r="AL320" t="str">
        <f t="shared" si="104"/>
        <v>Y</v>
      </c>
      <c r="AM320" s="21">
        <f t="shared" si="105"/>
        <v>119183.113790763</v>
      </c>
      <c r="BC320" s="2"/>
    </row>
    <row r="321" ht="15" customHeight="1" spans="1:55">
      <c r="A321" s="24" t="s">
        <v>1272</v>
      </c>
      <c r="B321" s="52" t="s">
        <v>400</v>
      </c>
      <c r="C321" s="52" t="s">
        <v>401</v>
      </c>
      <c r="D321" s="52" t="s">
        <v>929</v>
      </c>
      <c r="E321" s="10" t="s">
        <v>224</v>
      </c>
      <c r="F321" s="52" t="s">
        <v>938</v>
      </c>
      <c r="G321" s="52" t="s">
        <v>165</v>
      </c>
      <c r="H321" s="52" t="s">
        <v>545</v>
      </c>
      <c r="I321" s="52" t="s">
        <v>544</v>
      </c>
      <c r="J321" s="52" t="s">
        <v>173</v>
      </c>
      <c r="K321" s="52" t="s">
        <v>931</v>
      </c>
      <c r="L321" s="53" t="s">
        <v>291</v>
      </c>
      <c r="M321" s="13">
        <v>563</v>
      </c>
      <c r="N321" s="14">
        <f t="shared" si="98"/>
        <v>1.54246575342466</v>
      </c>
      <c r="O321" s="15">
        <v>9540</v>
      </c>
      <c r="P321" s="15">
        <f t="shared" si="106"/>
        <v>5371020</v>
      </c>
      <c r="Q321" s="16">
        <f>IFERROR(VLOOKUP(G321,SCENARIOS!$A$13:$E$18,2,0),0.025)</f>
        <v>0.025</v>
      </c>
      <c r="R321" s="52">
        <f>IFERROR(VLOOKUP(L321,INPUTS!$A$107:$B$120,2,0),0.0082)</f>
        <v>0.0079</v>
      </c>
      <c r="S321" s="52">
        <f t="shared" si="107"/>
        <v>75.366</v>
      </c>
      <c r="T321" s="15">
        <f t="shared" si="108"/>
        <v>42431.058</v>
      </c>
      <c r="U321" s="15">
        <f>T321/INPUTS!$B$7*1000</f>
        <v>53038822.5</v>
      </c>
      <c r="V321" s="15">
        <f>T321*INPUTS!$B$6</f>
        <v>134082.14328</v>
      </c>
      <c r="W321" s="54" t="s">
        <v>396</v>
      </c>
      <c r="X321" s="54" t="s">
        <v>396</v>
      </c>
      <c r="Y321" s="67">
        <f>IFERROR(VLOOKUP(E321,INPUTS!$A$44:$B$103,2,0),0)</f>
        <v>0.02</v>
      </c>
      <c r="Z321" s="15">
        <f t="shared" si="109"/>
        <v>848.62116</v>
      </c>
      <c r="AA321" s="20">
        <f>IFERROR(VLOOKUP(E321,INPUTS!$A$44:$C$103,3,0),SCENARIOS!$J$23)</f>
        <v>0.1</v>
      </c>
      <c r="AB321" s="15">
        <f t="shared" si="99"/>
        <v>4800.68475028384</v>
      </c>
      <c r="AC321" s="20">
        <f>IFERROR(VLOOKUP($E321,INPUTS!$A$44:$G$103,4,0),SCENARIOS!$K$23)</f>
        <v>0.15</v>
      </c>
      <c r="AD321" s="15">
        <f t="shared" si="100"/>
        <v>8147.30123095488</v>
      </c>
      <c r="AE321" s="20">
        <f>IFERROR(VLOOKUP($E321,INPUTS!$A$44:$G$103,5,0),SCENARIOS!$L$23)</f>
        <v>0.3</v>
      </c>
      <c r="AF321" s="15">
        <f t="shared" si="101"/>
        <v>18435.8470511925</v>
      </c>
      <c r="AG321" s="20">
        <f>IFERROR(VLOOKUP($E321,INPUTS!$A$44:$G$103,6,0),SCENARIOS!$M$23)</f>
        <v>0.4</v>
      </c>
      <c r="AH321" s="15">
        <f t="shared" si="102"/>
        <v>27811.2916870861</v>
      </c>
      <c r="AI321" s="20">
        <f>IFERROR(VLOOKUP($E321,INPUTS!$A$44:$G$103,7,0),SCENARIOS!$N$23)</f>
        <v>0.5</v>
      </c>
      <c r="AJ321" s="15">
        <f t="shared" si="103"/>
        <v>39332.4047823325</v>
      </c>
      <c r="AL321" t="str">
        <f t="shared" si="104"/>
        <v>Y</v>
      </c>
      <c r="AM321" s="21">
        <f t="shared" si="105"/>
        <v>78664.809564665</v>
      </c>
      <c r="BC321" s="2"/>
    </row>
    <row r="322" ht="15" customHeight="1" spans="1:55">
      <c r="A322" s="6" t="s">
        <v>1273</v>
      </c>
      <c r="B322" s="52" t="s">
        <v>400</v>
      </c>
      <c r="C322" s="52" t="s">
        <v>401</v>
      </c>
      <c r="D322" s="52" t="s">
        <v>929</v>
      </c>
      <c r="E322" s="10" t="s">
        <v>224</v>
      </c>
      <c r="F322" s="52" t="s">
        <v>938</v>
      </c>
      <c r="G322" s="52" t="s">
        <v>165</v>
      </c>
      <c r="H322" s="52" t="s">
        <v>529</v>
      </c>
      <c r="I322" s="52" t="s">
        <v>528</v>
      </c>
      <c r="J322" s="52" t="s">
        <v>173</v>
      </c>
      <c r="K322" s="52" t="s">
        <v>931</v>
      </c>
      <c r="L322" s="53" t="s">
        <v>291</v>
      </c>
      <c r="M322" s="13">
        <v>375</v>
      </c>
      <c r="N322" s="14">
        <f t="shared" si="98"/>
        <v>1.02739726027397</v>
      </c>
      <c r="O322" s="15">
        <v>10580</v>
      </c>
      <c r="P322" s="15">
        <f t="shared" si="106"/>
        <v>3967500</v>
      </c>
      <c r="Q322" s="16">
        <f>IFERROR(VLOOKUP(G322,SCENARIOS!$A$13:$E$18,2,0),0.025)</f>
        <v>0.025</v>
      </c>
      <c r="R322" s="52">
        <f>IFERROR(VLOOKUP(L322,INPUTS!$A$107:$B$120,2,0),0.0082)</f>
        <v>0.0079</v>
      </c>
      <c r="S322" s="52">
        <f t="shared" si="107"/>
        <v>83.582</v>
      </c>
      <c r="T322" s="15">
        <f t="shared" si="108"/>
        <v>31343.25</v>
      </c>
      <c r="U322" s="15">
        <f>T322/INPUTS!$B$7*1000</f>
        <v>39179062.5</v>
      </c>
      <c r="V322" s="15">
        <f>T322*INPUTS!$B$6</f>
        <v>99044.67</v>
      </c>
      <c r="W322" s="54" t="s">
        <v>396</v>
      </c>
      <c r="X322" s="54" t="s">
        <v>396</v>
      </c>
      <c r="Y322" s="67">
        <f>IFERROR(VLOOKUP(E322,INPUTS!$A$44:$B$103,2,0),0)</f>
        <v>0.02</v>
      </c>
      <c r="Z322" s="15">
        <f t="shared" si="109"/>
        <v>626.865</v>
      </c>
      <c r="AA322" s="20">
        <f>IFERROR(VLOOKUP(E322,INPUTS!$A$44:$C$103,3,0),SCENARIOS!$J$23)</f>
        <v>0.1</v>
      </c>
      <c r="AB322" s="15">
        <f t="shared" si="99"/>
        <v>3546.20104686841</v>
      </c>
      <c r="AC322" s="20">
        <f>IFERROR(VLOOKUP($E322,INPUTS!$A$44:$G$103,4,0),SCENARIOS!$K$23)</f>
        <v>0.15</v>
      </c>
      <c r="AD322" s="15">
        <f t="shared" si="100"/>
        <v>6018.30148348237</v>
      </c>
      <c r="AE322" s="20">
        <f>IFERROR(VLOOKUP($E322,INPUTS!$A$44:$G$103,5,0),SCENARIOS!$L$23)</f>
        <v>0.3</v>
      </c>
      <c r="AF322" s="15">
        <f t="shared" si="101"/>
        <v>13618.3114521276</v>
      </c>
      <c r="AG322" s="20">
        <f>IFERROR(VLOOKUP($E322,INPUTS!$A$44:$G$103,6,0),SCENARIOS!$M$23)</f>
        <v>0.4</v>
      </c>
      <c r="AH322" s="15">
        <f t="shared" si="102"/>
        <v>20543.8258968528</v>
      </c>
      <c r="AI322" s="20">
        <f>IFERROR(VLOOKUP($E322,INPUTS!$A$44:$G$103,7,0),SCENARIOS!$N$23)</f>
        <v>0.5</v>
      </c>
      <c r="AJ322" s="15">
        <f t="shared" si="103"/>
        <v>29054.3166798679</v>
      </c>
      <c r="AL322" t="str">
        <f t="shared" si="104"/>
        <v>Y</v>
      </c>
      <c r="AM322" s="21">
        <f t="shared" si="105"/>
        <v>58108.6333597358</v>
      </c>
      <c r="BC322" s="2"/>
    </row>
    <row r="323" ht="15" customHeight="1" spans="1:55">
      <c r="A323" s="24" t="s">
        <v>1274</v>
      </c>
      <c r="B323" s="52" t="s">
        <v>400</v>
      </c>
      <c r="C323" s="52" t="s">
        <v>401</v>
      </c>
      <c r="D323" s="52" t="s">
        <v>929</v>
      </c>
      <c r="E323" s="10" t="s">
        <v>224</v>
      </c>
      <c r="F323" s="52" t="s">
        <v>938</v>
      </c>
      <c r="G323" s="52" t="s">
        <v>165</v>
      </c>
      <c r="H323" s="52" t="s">
        <v>448</v>
      </c>
      <c r="I323" s="52" t="s">
        <v>447</v>
      </c>
      <c r="J323" s="52" t="s">
        <v>177</v>
      </c>
      <c r="K323" s="52" t="s">
        <v>931</v>
      </c>
      <c r="L323" s="53" t="s">
        <v>291</v>
      </c>
      <c r="M323" s="13">
        <v>750</v>
      </c>
      <c r="N323" s="14">
        <f t="shared" si="98"/>
        <v>2.05479452054795</v>
      </c>
      <c r="O323" s="15">
        <v>5200</v>
      </c>
      <c r="P323" s="15">
        <f t="shared" si="106"/>
        <v>3900000</v>
      </c>
      <c r="Q323" s="16">
        <f>IFERROR(VLOOKUP(G323,SCENARIOS!$A$13:$E$18,2,0),0.025)</f>
        <v>0.025</v>
      </c>
      <c r="R323" s="52">
        <f>IFERROR(VLOOKUP(L323,INPUTS!$A$107:$B$120,2,0),0.0082)</f>
        <v>0.0079</v>
      </c>
      <c r="S323" s="52">
        <f t="shared" si="107"/>
        <v>41.08</v>
      </c>
      <c r="T323" s="15">
        <f t="shared" si="108"/>
        <v>30810</v>
      </c>
      <c r="U323" s="15">
        <f>T323/INPUTS!$B$7*1000</f>
        <v>38512500</v>
      </c>
      <c r="V323" s="15">
        <f>T323*INPUTS!$B$6</f>
        <v>97359.6</v>
      </c>
      <c r="W323" s="54" t="s">
        <v>396</v>
      </c>
      <c r="X323" s="54" t="s">
        <v>396</v>
      </c>
      <c r="Y323" s="67">
        <f>IFERROR(VLOOKUP(E323,INPUTS!$A$44:$B$103,2,0),0)</f>
        <v>0.02</v>
      </c>
      <c r="Z323" s="15">
        <f t="shared" si="109"/>
        <v>616.2</v>
      </c>
      <c r="AA323" s="20">
        <f>IFERROR(VLOOKUP(E323,INPUTS!$A$44:$C$103,3,0),SCENARIOS!$J$23)</f>
        <v>0.1</v>
      </c>
      <c r="AB323" s="15">
        <f t="shared" si="99"/>
        <v>3485.86870391601</v>
      </c>
      <c r="AC323" s="20">
        <f>IFERROR(VLOOKUP($E323,INPUTS!$A$44:$G$103,4,0),SCENARIOS!$K$23)</f>
        <v>0.15</v>
      </c>
      <c r="AD323" s="15">
        <f t="shared" si="100"/>
        <v>5915.91072100346</v>
      </c>
      <c r="AE323" s="20">
        <f>IFERROR(VLOOKUP($E323,INPUTS!$A$44:$G$103,5,0),SCENARIOS!$L$23)</f>
        <v>0.3</v>
      </c>
      <c r="AF323" s="15">
        <f t="shared" si="101"/>
        <v>13386.619952942</v>
      </c>
      <c r="AG323" s="20">
        <f>IFERROR(VLOOKUP($E323,INPUTS!$A$44:$G$103,6,0),SCENARIOS!$M$23)</f>
        <v>0.4</v>
      </c>
      <c r="AH323" s="15">
        <f t="shared" si="102"/>
        <v>20194.3090101388</v>
      </c>
      <c r="AI323" s="20">
        <f>IFERROR(VLOOKUP($E323,INPUTS!$A$44:$G$103,7,0),SCENARIOS!$N$23)</f>
        <v>0.5</v>
      </c>
      <c r="AJ323" s="15">
        <f t="shared" si="103"/>
        <v>28560.0088346528</v>
      </c>
      <c r="AL323" t="str">
        <f t="shared" si="104"/>
        <v>Y</v>
      </c>
      <c r="AM323" s="21">
        <f t="shared" si="105"/>
        <v>57120.0176693056</v>
      </c>
      <c r="BC323" s="2"/>
    </row>
    <row r="324" ht="15" customHeight="1" spans="1:55">
      <c r="A324" s="6" t="s">
        <v>1275</v>
      </c>
      <c r="B324" s="52" t="s">
        <v>400</v>
      </c>
      <c r="C324" s="52" t="s">
        <v>401</v>
      </c>
      <c r="D324" s="52" t="s">
        <v>929</v>
      </c>
      <c r="E324" s="10" t="s">
        <v>224</v>
      </c>
      <c r="F324" s="52" t="s">
        <v>938</v>
      </c>
      <c r="G324" s="52" t="s">
        <v>165</v>
      </c>
      <c r="H324" s="52" t="s">
        <v>673</v>
      </c>
      <c r="I324" s="52" t="s">
        <v>439</v>
      </c>
      <c r="J324" s="52" t="s">
        <v>177</v>
      </c>
      <c r="K324" s="52" t="s">
        <v>931</v>
      </c>
      <c r="L324" s="53" t="s">
        <v>291</v>
      </c>
      <c r="M324" s="13">
        <v>750</v>
      </c>
      <c r="N324" s="14">
        <f t="shared" si="98"/>
        <v>2.05479452054795</v>
      </c>
      <c r="O324" s="15">
        <v>5500</v>
      </c>
      <c r="P324" s="15">
        <f t="shared" si="106"/>
        <v>4125000</v>
      </c>
      <c r="Q324" s="16">
        <f>IFERROR(VLOOKUP(G324,SCENARIOS!$A$13:$E$18,2,0),0.025)</f>
        <v>0.025</v>
      </c>
      <c r="R324" s="52">
        <f>IFERROR(VLOOKUP(L324,INPUTS!$A$107:$B$120,2,0),0.0082)</f>
        <v>0.0079</v>
      </c>
      <c r="S324" s="52">
        <f t="shared" si="107"/>
        <v>43.45</v>
      </c>
      <c r="T324" s="15">
        <f t="shared" si="108"/>
        <v>32587.5</v>
      </c>
      <c r="U324" s="15">
        <f>T324/INPUTS!$B$7*1000</f>
        <v>40734375</v>
      </c>
      <c r="V324" s="15">
        <f>T324*INPUTS!$B$6</f>
        <v>102976.5</v>
      </c>
      <c r="W324" s="54" t="s">
        <v>396</v>
      </c>
      <c r="X324" s="54" t="s">
        <v>396</v>
      </c>
      <c r="Y324" s="67">
        <f>IFERROR(VLOOKUP(E324,INPUTS!$A$44:$B$103,2,0),0)</f>
        <v>0.02</v>
      </c>
      <c r="Z324" s="15">
        <f t="shared" si="109"/>
        <v>651.75</v>
      </c>
      <c r="AA324" s="20">
        <f>IFERROR(VLOOKUP(E324,INPUTS!$A$44:$C$103,3,0),SCENARIOS!$J$23)</f>
        <v>0.1</v>
      </c>
      <c r="AB324" s="15">
        <f t="shared" si="99"/>
        <v>3686.97651375732</v>
      </c>
      <c r="AC324" s="20">
        <f>IFERROR(VLOOKUP($E324,INPUTS!$A$44:$G$103,4,0),SCENARIOS!$K$23)</f>
        <v>0.15</v>
      </c>
      <c r="AD324" s="15">
        <f t="shared" si="100"/>
        <v>6257.21326259982</v>
      </c>
      <c r="AE324" s="20">
        <f>IFERROR(VLOOKUP($E324,INPUTS!$A$44:$G$103,5,0),SCENARIOS!$L$23)</f>
        <v>0.3</v>
      </c>
      <c r="AF324" s="15">
        <f t="shared" si="101"/>
        <v>14158.9249502272</v>
      </c>
      <c r="AG324" s="20">
        <f>IFERROR(VLOOKUP($E324,INPUTS!$A$44:$G$103,6,0),SCENARIOS!$M$23)</f>
        <v>0.4</v>
      </c>
      <c r="AH324" s="15">
        <f t="shared" si="102"/>
        <v>21359.3652991853</v>
      </c>
      <c r="AI324" s="20">
        <f>IFERROR(VLOOKUP($E324,INPUTS!$A$44:$G$103,7,0),SCENARIOS!$N$23)</f>
        <v>0.5</v>
      </c>
      <c r="AJ324" s="15">
        <f t="shared" si="103"/>
        <v>30207.7016520366</v>
      </c>
      <c r="AL324" t="str">
        <f t="shared" si="104"/>
        <v>Y</v>
      </c>
      <c r="AM324" s="21">
        <f t="shared" si="105"/>
        <v>60415.4033040732</v>
      </c>
      <c r="BC324" s="2"/>
    </row>
    <row r="325" ht="15" customHeight="1" spans="1:55">
      <c r="A325" s="24" t="s">
        <v>1276</v>
      </c>
      <c r="B325" s="52" t="s">
        <v>400</v>
      </c>
      <c r="C325" s="52" t="s">
        <v>401</v>
      </c>
      <c r="D325" s="52" t="s">
        <v>929</v>
      </c>
      <c r="E325" s="10" t="s">
        <v>224</v>
      </c>
      <c r="F325" s="52" t="s">
        <v>938</v>
      </c>
      <c r="G325" s="52" t="s">
        <v>165</v>
      </c>
      <c r="H325" s="52" t="s">
        <v>444</v>
      </c>
      <c r="I325" s="52" t="s">
        <v>443</v>
      </c>
      <c r="J325" s="52" t="s">
        <v>177</v>
      </c>
      <c r="K325" s="52" t="s">
        <v>931</v>
      </c>
      <c r="L325" s="53" t="s">
        <v>291</v>
      </c>
      <c r="M325" s="13">
        <v>563</v>
      </c>
      <c r="N325" s="14">
        <f t="shared" ref="N325:N388" si="110">M325/365</f>
        <v>1.54246575342466</v>
      </c>
      <c r="O325" s="15">
        <v>5100</v>
      </c>
      <c r="P325" s="15">
        <f t="shared" si="106"/>
        <v>2871300</v>
      </c>
      <c r="Q325" s="16">
        <f>IFERROR(VLOOKUP(G325,SCENARIOS!$A$13:$E$18,2,0),0.025)</f>
        <v>0.025</v>
      </c>
      <c r="R325" s="52">
        <f>IFERROR(VLOOKUP(L325,INPUTS!$A$107:$B$120,2,0),0.0082)</f>
        <v>0.0079</v>
      </c>
      <c r="S325" s="52">
        <f t="shared" si="107"/>
        <v>40.29</v>
      </c>
      <c r="T325" s="15">
        <f t="shared" si="108"/>
        <v>22683.27</v>
      </c>
      <c r="U325" s="15">
        <f>T325/INPUTS!$B$7*1000</f>
        <v>28354087.5</v>
      </c>
      <c r="V325" s="15">
        <f>T325*INPUTS!$B$6</f>
        <v>71679.1332</v>
      </c>
      <c r="W325" s="54" t="s">
        <v>396</v>
      </c>
      <c r="X325" s="54" t="s">
        <v>396</v>
      </c>
      <c r="Y325" s="67">
        <f>IFERROR(VLOOKUP(E325,INPUTS!$A$44:$B$103,2,0),0)</f>
        <v>0.02</v>
      </c>
      <c r="Z325" s="15">
        <f t="shared" si="109"/>
        <v>453.6654</v>
      </c>
      <c r="AA325" s="20">
        <f>IFERROR(VLOOKUP(E325,INPUTS!$A$44:$C$103,3,0),SCENARIOS!$J$23)</f>
        <v>0.1</v>
      </c>
      <c r="AB325" s="15">
        <f t="shared" ref="AB325:AB388" si="111">$T325*AA325*(1+$Q325)^AB$2</f>
        <v>2566.40379732155</v>
      </c>
      <c r="AC325" s="20">
        <f>IFERROR(VLOOKUP($E325,INPUTS!$A$44:$G$103,4,0),SCENARIOS!$K$23)</f>
        <v>0.15</v>
      </c>
      <c r="AD325" s="15">
        <f t="shared" ref="AD325:AD388" si="112">$T325*AC325*(1+$Q325)^AD$2</f>
        <v>4355.47550082494</v>
      </c>
      <c r="AE325" s="20">
        <f>IFERROR(VLOOKUP($E325,INPUTS!$A$44:$G$103,5,0),SCENARIOS!$L$23)</f>
        <v>0.3</v>
      </c>
      <c r="AF325" s="15">
        <f t="shared" ref="AF325:AF388" si="113">$T325*AE325*(1+$Q325)^AF$2</f>
        <v>9855.64150535448</v>
      </c>
      <c r="AG325" s="20">
        <f>IFERROR(VLOOKUP($E325,INPUTS!$A$44:$G$103,6,0),SCENARIOS!$M$23)</f>
        <v>0.4</v>
      </c>
      <c r="AH325" s="15">
        <f t="shared" ref="AH325:AH388" si="114">$T325*AG325*(1+$Q325)^AH$2</f>
        <v>14867.6716566184</v>
      </c>
      <c r="AI325" s="20">
        <f>IFERROR(VLOOKUP($E325,INPUTS!$A$44:$G$103,7,0),SCENARIOS!$N$23)</f>
        <v>0.5</v>
      </c>
      <c r="AJ325" s="15">
        <f t="shared" ref="AJ325:AJ388" si="115">$T325*AI325*(1+$Q325)^AJ$2</f>
        <v>21026.757273574</v>
      </c>
      <c r="AL325" t="str">
        <f t="shared" ref="AL325:AL388" si="116">IF(H325="MULTI","MULTI",IF(COUNTIFS($E$4:$E$1277,H325,$H$4:$H$1277,E325)&gt;0,"Y","N"))</f>
        <v>Y</v>
      </c>
      <c r="AM325" s="21">
        <f t="shared" ref="AM325:AM388" si="117">T325*((1+Q325)^25)</f>
        <v>42053.514547148</v>
      </c>
      <c r="BC325" s="2"/>
    </row>
    <row r="326" ht="15" customHeight="1" spans="1:55">
      <c r="A326" s="6" t="s">
        <v>1277</v>
      </c>
      <c r="B326" s="52" t="s">
        <v>400</v>
      </c>
      <c r="C326" s="52" t="s">
        <v>401</v>
      </c>
      <c r="D326" s="52" t="s">
        <v>929</v>
      </c>
      <c r="E326" s="10" t="s">
        <v>224</v>
      </c>
      <c r="F326" s="52" t="s">
        <v>938</v>
      </c>
      <c r="G326" s="52" t="s">
        <v>165</v>
      </c>
      <c r="H326" s="52" t="s">
        <v>783</v>
      </c>
      <c r="I326" s="52" t="s">
        <v>443</v>
      </c>
      <c r="J326" s="52" t="s">
        <v>177</v>
      </c>
      <c r="K326" s="52" t="s">
        <v>931</v>
      </c>
      <c r="L326" s="53" t="s">
        <v>291</v>
      </c>
      <c r="M326" s="13">
        <v>375</v>
      </c>
      <c r="N326" s="14">
        <f t="shared" si="110"/>
        <v>1.02739726027397</v>
      </c>
      <c r="O326" s="15">
        <v>5330</v>
      </c>
      <c r="P326" s="15">
        <f t="shared" si="106"/>
        <v>1998750</v>
      </c>
      <c r="Q326" s="16">
        <f>IFERROR(VLOOKUP(G326,SCENARIOS!$A$13:$E$18,2,0),0.025)</f>
        <v>0.025</v>
      </c>
      <c r="R326" s="52">
        <f>IFERROR(VLOOKUP(L326,INPUTS!$A$107:$B$120,2,0),0.0082)</f>
        <v>0.0079</v>
      </c>
      <c r="S326" s="52">
        <f t="shared" si="107"/>
        <v>42.107</v>
      </c>
      <c r="T326" s="15">
        <f t="shared" si="108"/>
        <v>15790.125</v>
      </c>
      <c r="U326" s="15">
        <f>T326/INPUTS!$B$7*1000</f>
        <v>19737656.25</v>
      </c>
      <c r="V326" s="15">
        <f>T326*INPUTS!$B$6</f>
        <v>49896.795</v>
      </c>
      <c r="W326" s="54" t="s">
        <v>396</v>
      </c>
      <c r="X326" s="54" t="s">
        <v>396</v>
      </c>
      <c r="Y326" s="67">
        <f>IFERROR(VLOOKUP(E326,INPUTS!$A$44:$B$103,2,0),0)</f>
        <v>0.02</v>
      </c>
      <c r="Z326" s="15">
        <f t="shared" si="109"/>
        <v>315.8025</v>
      </c>
      <c r="AA326" s="20">
        <f>IFERROR(VLOOKUP(E326,INPUTS!$A$44:$C$103,3,0),SCENARIOS!$J$23)</f>
        <v>0.1</v>
      </c>
      <c r="AB326" s="15">
        <f t="shared" si="111"/>
        <v>1786.50771075696</v>
      </c>
      <c r="AC326" s="20">
        <f>IFERROR(VLOOKUP($E326,INPUTS!$A$44:$G$103,4,0),SCENARIOS!$K$23)</f>
        <v>0.15</v>
      </c>
      <c r="AD326" s="15">
        <f t="shared" si="112"/>
        <v>3031.90424451428</v>
      </c>
      <c r="AE326" s="20">
        <f>IFERROR(VLOOKUP($E326,INPUTS!$A$44:$G$103,5,0),SCENARIOS!$L$23)</f>
        <v>0.3</v>
      </c>
      <c r="AF326" s="15">
        <f t="shared" si="113"/>
        <v>6860.64272588279</v>
      </c>
      <c r="AG326" s="20">
        <f>IFERROR(VLOOKUP($E326,INPUTS!$A$44:$G$103,6,0),SCENARIOS!$M$23)</f>
        <v>0.4</v>
      </c>
      <c r="AH326" s="15">
        <f t="shared" si="114"/>
        <v>10349.5833676962</v>
      </c>
      <c r="AI326" s="20">
        <f>IFERROR(VLOOKUP($E326,INPUTS!$A$44:$G$103,7,0),SCENARIOS!$N$23)</f>
        <v>0.5</v>
      </c>
      <c r="AJ326" s="15">
        <f t="shared" si="115"/>
        <v>14637.0045277595</v>
      </c>
      <c r="AL326" t="str">
        <f t="shared" si="116"/>
        <v>Y</v>
      </c>
      <c r="AM326" s="21">
        <f t="shared" si="117"/>
        <v>29274.0090555191</v>
      </c>
      <c r="BC326" s="2"/>
    </row>
    <row r="327" ht="15" customHeight="1" spans="1:55">
      <c r="A327" s="24" t="s">
        <v>1278</v>
      </c>
      <c r="B327" s="52" t="s">
        <v>400</v>
      </c>
      <c r="C327" s="52" t="s">
        <v>401</v>
      </c>
      <c r="D327" s="52" t="s">
        <v>929</v>
      </c>
      <c r="E327" s="10" t="s">
        <v>224</v>
      </c>
      <c r="F327" s="52" t="s">
        <v>938</v>
      </c>
      <c r="G327" s="52" t="s">
        <v>165</v>
      </c>
      <c r="H327" s="52" t="s">
        <v>636</v>
      </c>
      <c r="I327" s="52" t="s">
        <v>635</v>
      </c>
      <c r="J327" s="52" t="s">
        <v>177</v>
      </c>
      <c r="K327" s="52" t="s">
        <v>931</v>
      </c>
      <c r="L327" s="53" t="s">
        <v>282</v>
      </c>
      <c r="M327" s="13">
        <v>563</v>
      </c>
      <c r="N327" s="14">
        <f t="shared" si="110"/>
        <v>1.54246575342466</v>
      </c>
      <c r="O327" s="15">
        <v>3500</v>
      </c>
      <c r="P327" s="15">
        <f t="shared" si="106"/>
        <v>1970500</v>
      </c>
      <c r="Q327" s="16">
        <f>IFERROR(VLOOKUP(G327,SCENARIOS!$A$13:$E$18,2,0),0.025)</f>
        <v>0.025</v>
      </c>
      <c r="R327" s="52">
        <f>IFERROR(VLOOKUP(L327,INPUTS!$A$107:$B$120,2,0),0.0082)</f>
        <v>0.0042</v>
      </c>
      <c r="S327" s="52">
        <f t="shared" si="107"/>
        <v>14.7</v>
      </c>
      <c r="T327" s="15">
        <f t="shared" si="108"/>
        <v>8276.1</v>
      </c>
      <c r="U327" s="15">
        <f>T327/INPUTS!$B$7*1000</f>
        <v>10345125</v>
      </c>
      <c r="V327" s="15">
        <f>T327*INPUTS!$B$6</f>
        <v>26152.476</v>
      </c>
      <c r="W327" s="54" t="s">
        <v>396</v>
      </c>
      <c r="X327" s="54" t="s">
        <v>396</v>
      </c>
      <c r="Y327" s="67">
        <f>IFERROR(VLOOKUP(E327,INPUTS!$A$44:$B$103,2,0),0)</f>
        <v>0.02</v>
      </c>
      <c r="Z327" s="15">
        <f t="shared" si="109"/>
        <v>165.522</v>
      </c>
      <c r="AA327" s="20">
        <f>IFERROR(VLOOKUP(E327,INPUTS!$A$44:$C$103,3,0),SCENARIOS!$J$23)</f>
        <v>0.1</v>
      </c>
      <c r="AB327" s="15">
        <f t="shared" si="111"/>
        <v>936.36475107041</v>
      </c>
      <c r="AC327" s="20">
        <f>IFERROR(VLOOKUP($E327,INPUTS!$A$44:$G$103,4,0),SCENARIOS!$K$23)</f>
        <v>0.15</v>
      </c>
      <c r="AD327" s="15">
        <f t="shared" si="112"/>
        <v>1589.11615443352</v>
      </c>
      <c r="AE327" s="20">
        <f>IFERROR(VLOOKUP($E327,INPUTS!$A$44:$G$103,5,0),SCENARIOS!$L$23)</f>
        <v>0.3</v>
      </c>
      <c r="AF327" s="15">
        <f t="shared" si="113"/>
        <v>3595.8781367265</v>
      </c>
      <c r="AG327" s="20">
        <f>IFERROR(VLOOKUP($E327,INPUTS!$A$44:$G$103,6,0),SCENARIOS!$M$23)</f>
        <v>0.4</v>
      </c>
      <c r="AH327" s="15">
        <f t="shared" si="114"/>
        <v>5424.54140859494</v>
      </c>
      <c r="AI327" s="20">
        <f>IFERROR(VLOOKUP($E327,INPUTS!$A$44:$G$103,7,0),SCENARIOS!$N$23)</f>
        <v>0.5</v>
      </c>
      <c r="AJ327" s="15">
        <f t="shared" si="115"/>
        <v>7671.71337606199</v>
      </c>
      <c r="AL327" t="str">
        <f t="shared" si="116"/>
        <v>Y</v>
      </c>
      <c r="AM327" s="21">
        <f t="shared" si="117"/>
        <v>15343.426752124</v>
      </c>
      <c r="BC327" s="2"/>
    </row>
    <row r="328" ht="15" customHeight="1" spans="1:55">
      <c r="A328" s="6" t="s">
        <v>1279</v>
      </c>
      <c r="B328" s="52" t="s">
        <v>400</v>
      </c>
      <c r="C328" s="52" t="s">
        <v>401</v>
      </c>
      <c r="D328" s="52" t="s">
        <v>929</v>
      </c>
      <c r="E328" s="10" t="s">
        <v>224</v>
      </c>
      <c r="F328" s="52" t="s">
        <v>938</v>
      </c>
      <c r="G328" s="52" t="s">
        <v>165</v>
      </c>
      <c r="H328" s="52" t="s">
        <v>648</v>
      </c>
      <c r="I328" s="52" t="s">
        <v>647</v>
      </c>
      <c r="J328" s="52" t="s">
        <v>177</v>
      </c>
      <c r="K328" s="52" t="s">
        <v>931</v>
      </c>
      <c r="L328" s="53" t="s">
        <v>279</v>
      </c>
      <c r="M328" s="13">
        <v>563</v>
      </c>
      <c r="N328" s="14">
        <f t="shared" si="110"/>
        <v>1.54246575342466</v>
      </c>
      <c r="O328" s="15">
        <v>2100</v>
      </c>
      <c r="P328" s="15">
        <f t="shared" si="106"/>
        <v>1182300</v>
      </c>
      <c r="Q328" s="16">
        <f>IFERROR(VLOOKUP(G328,SCENARIOS!$A$13:$E$18,2,0),0.025)</f>
        <v>0.025</v>
      </c>
      <c r="R328" s="52">
        <f>IFERROR(VLOOKUP(L328,INPUTS!$A$107:$B$120,2,0),0.0082)</f>
        <v>0.0039</v>
      </c>
      <c r="S328" s="52">
        <f t="shared" si="107"/>
        <v>8.19</v>
      </c>
      <c r="T328" s="15">
        <f t="shared" si="108"/>
        <v>4610.97</v>
      </c>
      <c r="U328" s="15">
        <f>T328/INPUTS!$B$7*1000</f>
        <v>5763712.5</v>
      </c>
      <c r="V328" s="15">
        <f>T328*INPUTS!$B$6</f>
        <v>14570.6652</v>
      </c>
      <c r="W328" s="54" t="s">
        <v>396</v>
      </c>
      <c r="X328" s="54" t="s">
        <v>396</v>
      </c>
      <c r="Y328" s="67">
        <f>IFERROR(VLOOKUP(E328,INPUTS!$A$44:$B$103,2,0),0)</f>
        <v>0.02</v>
      </c>
      <c r="Z328" s="15">
        <f t="shared" si="109"/>
        <v>92.2194</v>
      </c>
      <c r="AA328" s="20">
        <f>IFERROR(VLOOKUP(E328,INPUTS!$A$44:$C$103,3,0),SCENARIOS!$J$23)</f>
        <v>0.1</v>
      </c>
      <c r="AB328" s="15">
        <f t="shared" si="111"/>
        <v>521.688932739228</v>
      </c>
      <c r="AC328" s="20">
        <f>IFERROR(VLOOKUP($E328,INPUTS!$A$44:$G$103,4,0),SCENARIOS!$K$23)</f>
        <v>0.15</v>
      </c>
      <c r="AD328" s="15">
        <f t="shared" si="112"/>
        <v>885.364714612961</v>
      </c>
      <c r="AE328" s="20">
        <f>IFERROR(VLOOKUP($E328,INPUTS!$A$44:$G$103,5,0),SCENARIOS!$L$23)</f>
        <v>0.3</v>
      </c>
      <c r="AF328" s="15">
        <f t="shared" si="113"/>
        <v>2003.41781903334</v>
      </c>
      <c r="AG328" s="20">
        <f>IFERROR(VLOOKUP($E328,INPUTS!$A$44:$G$103,6,0),SCENARIOS!$M$23)</f>
        <v>0.4</v>
      </c>
      <c r="AH328" s="15">
        <f t="shared" si="114"/>
        <v>3022.24449907432</v>
      </c>
      <c r="AI328" s="20">
        <f>IFERROR(VLOOKUP($E328,INPUTS!$A$44:$G$103,7,0),SCENARIOS!$N$23)</f>
        <v>0.5</v>
      </c>
      <c r="AJ328" s="15">
        <f t="shared" si="115"/>
        <v>4274.24030952025</v>
      </c>
      <c r="AL328" t="str">
        <f t="shared" si="116"/>
        <v>Y</v>
      </c>
      <c r="AM328" s="21">
        <f t="shared" si="117"/>
        <v>8548.4806190405</v>
      </c>
      <c r="BC328" s="2"/>
    </row>
    <row r="329" ht="15" customHeight="1" spans="1:55">
      <c r="A329" s="24" t="s">
        <v>1280</v>
      </c>
      <c r="B329" s="52" t="s">
        <v>400</v>
      </c>
      <c r="C329" s="52" t="s">
        <v>401</v>
      </c>
      <c r="D329" s="52" t="s">
        <v>929</v>
      </c>
      <c r="E329" s="10" t="s">
        <v>224</v>
      </c>
      <c r="F329" s="52" t="s">
        <v>938</v>
      </c>
      <c r="G329" s="52" t="s">
        <v>165</v>
      </c>
      <c r="H329" s="52" t="s">
        <v>644</v>
      </c>
      <c r="I329" s="52" t="s">
        <v>643</v>
      </c>
      <c r="J329" s="52" t="s">
        <v>185</v>
      </c>
      <c r="K329" s="52" t="s">
        <v>931</v>
      </c>
      <c r="L329" s="53" t="s">
        <v>291</v>
      </c>
      <c r="M329" s="13">
        <v>563</v>
      </c>
      <c r="N329" s="14">
        <f t="shared" si="110"/>
        <v>1.54246575342466</v>
      </c>
      <c r="O329" s="15">
        <v>9060</v>
      </c>
      <c r="P329" s="15">
        <f t="shared" si="106"/>
        <v>5100780</v>
      </c>
      <c r="Q329" s="16">
        <f>IFERROR(VLOOKUP(G329,SCENARIOS!$A$13:$E$18,2,0),0.025)</f>
        <v>0.025</v>
      </c>
      <c r="R329" s="52">
        <f>IFERROR(VLOOKUP(L329,INPUTS!$A$107:$B$120,2,0),0.0082)</f>
        <v>0.0079</v>
      </c>
      <c r="S329" s="52">
        <f t="shared" si="107"/>
        <v>71.574</v>
      </c>
      <c r="T329" s="15">
        <f t="shared" si="108"/>
        <v>40296.162</v>
      </c>
      <c r="U329" s="15">
        <f>T329/INPUTS!$B$7*1000</f>
        <v>50370202.5</v>
      </c>
      <c r="V329" s="15">
        <f>T329*INPUTS!$B$6</f>
        <v>127335.87192</v>
      </c>
      <c r="W329" s="54" t="s">
        <v>396</v>
      </c>
      <c r="X329" s="54" t="s">
        <v>396</v>
      </c>
      <c r="Y329" s="67">
        <f>IFERROR(VLOOKUP(E329,INPUTS!$A$44:$B$103,2,0),0)</f>
        <v>0.02</v>
      </c>
      <c r="Z329" s="15">
        <f t="shared" si="109"/>
        <v>805.92324</v>
      </c>
      <c r="AA329" s="20">
        <f>IFERROR(VLOOKUP(E329,INPUTS!$A$44:$C$103,3,0),SCENARIOS!$J$23)</f>
        <v>0.1</v>
      </c>
      <c r="AB329" s="15">
        <f t="shared" si="111"/>
        <v>4559.14086347711</v>
      </c>
      <c r="AC329" s="20">
        <f>IFERROR(VLOOKUP($E329,INPUTS!$A$44:$G$103,4,0),SCENARIOS!$K$23)</f>
        <v>0.15</v>
      </c>
      <c r="AD329" s="15">
        <f t="shared" si="112"/>
        <v>7737.37412499489</v>
      </c>
      <c r="AE329" s="20">
        <f>IFERROR(VLOOKUP($E329,INPUTS!$A$44:$G$103,5,0),SCENARIOS!$L$23)</f>
        <v>0.3</v>
      </c>
      <c r="AF329" s="15">
        <f t="shared" si="113"/>
        <v>17508.2572624533</v>
      </c>
      <c r="AG329" s="20">
        <f>IFERROR(VLOOKUP($E329,INPUTS!$A$44:$G$103,6,0),SCENARIOS!$M$23)</f>
        <v>0.4</v>
      </c>
      <c r="AH329" s="15">
        <f t="shared" si="114"/>
        <v>26411.981413522</v>
      </c>
      <c r="AI329" s="20">
        <f>IFERROR(VLOOKUP($E329,INPUTS!$A$44:$G$103,7,0),SCENARIOS!$N$23)</f>
        <v>0.5</v>
      </c>
      <c r="AJ329" s="15">
        <f t="shared" si="115"/>
        <v>37353.4158624667</v>
      </c>
      <c r="AL329" t="str">
        <f t="shared" si="116"/>
        <v>Y</v>
      </c>
      <c r="AM329" s="21">
        <f t="shared" si="117"/>
        <v>74706.8317249334</v>
      </c>
      <c r="BC329" s="2"/>
    </row>
    <row r="330" ht="15" customHeight="1" spans="1:55">
      <c r="A330" s="6" t="s">
        <v>1281</v>
      </c>
      <c r="B330" s="52" t="s">
        <v>400</v>
      </c>
      <c r="C330" s="52" t="s">
        <v>401</v>
      </c>
      <c r="D330" s="52" t="s">
        <v>929</v>
      </c>
      <c r="E330" s="10" t="s">
        <v>224</v>
      </c>
      <c r="F330" s="52" t="s">
        <v>938</v>
      </c>
      <c r="G330" s="52" t="s">
        <v>165</v>
      </c>
      <c r="H330" s="52" t="s">
        <v>640</v>
      </c>
      <c r="I330" s="52" t="s">
        <v>639</v>
      </c>
      <c r="J330" s="52" t="s">
        <v>185</v>
      </c>
      <c r="K330" s="52" t="s">
        <v>931</v>
      </c>
      <c r="L330" s="53" t="s">
        <v>291</v>
      </c>
      <c r="M330" s="13">
        <v>563</v>
      </c>
      <c r="N330" s="14">
        <f t="shared" si="110"/>
        <v>1.54246575342466</v>
      </c>
      <c r="O330" s="15">
        <v>6820</v>
      </c>
      <c r="P330" s="15">
        <f t="shared" si="106"/>
        <v>3839660</v>
      </c>
      <c r="Q330" s="16">
        <f>IFERROR(VLOOKUP(G330,SCENARIOS!$A$13:$E$18,2,0),0.025)</f>
        <v>0.025</v>
      </c>
      <c r="R330" s="52">
        <f>IFERROR(VLOOKUP(L330,INPUTS!$A$107:$B$120,2,0),0.0082)</f>
        <v>0.0079</v>
      </c>
      <c r="S330" s="52">
        <f t="shared" si="107"/>
        <v>53.878</v>
      </c>
      <c r="T330" s="15">
        <f t="shared" si="108"/>
        <v>30333.314</v>
      </c>
      <c r="U330" s="15">
        <f>T330/INPUTS!$B$7*1000</f>
        <v>37916642.5</v>
      </c>
      <c r="V330" s="15">
        <f>T330*INPUTS!$B$6</f>
        <v>95853.27224</v>
      </c>
      <c r="W330" s="54" t="s">
        <v>396</v>
      </c>
      <c r="X330" s="54" t="s">
        <v>396</v>
      </c>
      <c r="Y330" s="67">
        <f>IFERROR(VLOOKUP(E330,INPUTS!$A$44:$B$103,2,0),0)</f>
        <v>0.02</v>
      </c>
      <c r="Z330" s="15">
        <f t="shared" si="109"/>
        <v>606.66628</v>
      </c>
      <c r="AA330" s="20">
        <f>IFERROR(VLOOKUP(E330,INPUTS!$A$44:$C$103,3,0),SCENARIOS!$J$23)</f>
        <v>0.1</v>
      </c>
      <c r="AB330" s="15">
        <f t="shared" si="111"/>
        <v>3431.93605837902</v>
      </c>
      <c r="AC330" s="20">
        <f>IFERROR(VLOOKUP($E330,INPUTS!$A$44:$G$103,4,0),SCENARIOS!$K$23)</f>
        <v>0.15</v>
      </c>
      <c r="AD330" s="15">
        <f t="shared" si="112"/>
        <v>5824.38096384825</v>
      </c>
      <c r="AE330" s="20">
        <f>IFERROR(VLOOKUP($E330,INPUTS!$A$44:$G$103,5,0),SCENARIOS!$L$23)</f>
        <v>0.3</v>
      </c>
      <c r="AF330" s="15">
        <f t="shared" si="113"/>
        <v>13179.5049150034</v>
      </c>
      <c r="AG330" s="20">
        <f>IFERROR(VLOOKUP($E330,INPUTS!$A$44:$G$103,6,0),SCENARIOS!$M$23)</f>
        <v>0.4</v>
      </c>
      <c r="AH330" s="15">
        <f t="shared" si="114"/>
        <v>19881.8668035563</v>
      </c>
      <c r="AI330" s="20">
        <f>IFERROR(VLOOKUP($E330,INPUTS!$A$44:$G$103,7,0),SCENARIOS!$N$23)</f>
        <v>0.5</v>
      </c>
      <c r="AJ330" s="15">
        <f t="shared" si="115"/>
        <v>28118.1342364264</v>
      </c>
      <c r="AL330" t="str">
        <f t="shared" si="116"/>
        <v>Y</v>
      </c>
      <c r="AM330" s="21">
        <f t="shared" si="117"/>
        <v>56236.2684728528</v>
      </c>
      <c r="BC330" s="2"/>
    </row>
    <row r="331" ht="15" customHeight="1" spans="1:55">
      <c r="A331" s="24" t="s">
        <v>1282</v>
      </c>
      <c r="B331" s="52" t="s">
        <v>400</v>
      </c>
      <c r="C331" s="52" t="s">
        <v>401</v>
      </c>
      <c r="D331" s="52" t="s">
        <v>929</v>
      </c>
      <c r="E331" s="10" t="s">
        <v>224</v>
      </c>
      <c r="F331" s="52" t="s">
        <v>938</v>
      </c>
      <c r="G331" s="52" t="s">
        <v>165</v>
      </c>
      <c r="H331" s="52" t="s">
        <v>1216</v>
      </c>
      <c r="I331" s="52" t="s">
        <v>1217</v>
      </c>
      <c r="J331" s="52" t="s">
        <v>185</v>
      </c>
      <c r="K331" s="52" t="s">
        <v>931</v>
      </c>
      <c r="L331" s="53" t="s">
        <v>291</v>
      </c>
      <c r="M331" s="13">
        <v>563</v>
      </c>
      <c r="N331" s="14">
        <f t="shared" si="110"/>
        <v>1.54246575342466</v>
      </c>
      <c r="O331" s="15">
        <v>5140</v>
      </c>
      <c r="P331" s="15">
        <f t="shared" si="106"/>
        <v>2893820</v>
      </c>
      <c r="Q331" s="16">
        <f>IFERROR(VLOOKUP(G331,SCENARIOS!$A$13:$E$18,2,0),0.025)</f>
        <v>0.025</v>
      </c>
      <c r="R331" s="52">
        <f>IFERROR(VLOOKUP(L331,INPUTS!$A$107:$B$120,2,0),0.0082)</f>
        <v>0.0079</v>
      </c>
      <c r="S331" s="52">
        <f t="shared" si="107"/>
        <v>40.606</v>
      </c>
      <c r="T331" s="15">
        <f t="shared" si="108"/>
        <v>22861.178</v>
      </c>
      <c r="U331" s="15">
        <f>T331/INPUTS!$B$7*1000</f>
        <v>28576472.5</v>
      </c>
      <c r="V331" s="15">
        <f>T331*INPUTS!$B$6</f>
        <v>72241.32248</v>
      </c>
      <c r="W331" s="54" t="s">
        <v>396</v>
      </c>
      <c r="X331" s="54" t="s">
        <v>396</v>
      </c>
      <c r="Y331" s="67">
        <f>IFERROR(VLOOKUP(E331,INPUTS!$A$44:$B$103,2,0),0)</f>
        <v>0.02</v>
      </c>
      <c r="Z331" s="15">
        <f t="shared" si="109"/>
        <v>457.22356</v>
      </c>
      <c r="AA331" s="20">
        <f>IFERROR(VLOOKUP(E331,INPUTS!$A$44:$C$103,3,0),SCENARIOS!$J$23)</f>
        <v>0.1</v>
      </c>
      <c r="AB331" s="15">
        <f t="shared" si="111"/>
        <v>2586.53245455545</v>
      </c>
      <c r="AC331" s="20">
        <f>IFERROR(VLOOKUP($E331,INPUTS!$A$44:$G$103,4,0),SCENARIOS!$K$23)</f>
        <v>0.15</v>
      </c>
      <c r="AD331" s="15">
        <f t="shared" si="112"/>
        <v>4389.63609298827</v>
      </c>
      <c r="AE331" s="20">
        <f>IFERROR(VLOOKUP($E331,INPUTS!$A$44:$G$103,5,0),SCENARIOS!$L$23)</f>
        <v>0.3</v>
      </c>
      <c r="AF331" s="15">
        <f t="shared" si="113"/>
        <v>9932.94065441608</v>
      </c>
      <c r="AG331" s="20">
        <f>IFERROR(VLOOKUP($E331,INPUTS!$A$44:$G$103,6,0),SCENARIOS!$M$23)</f>
        <v>0.4</v>
      </c>
      <c r="AH331" s="15">
        <f t="shared" si="114"/>
        <v>14984.280846082</v>
      </c>
      <c r="AI331" s="20">
        <f>IFERROR(VLOOKUP($E331,INPUTS!$A$44:$G$103,7,0),SCENARIOS!$N$23)</f>
        <v>0.5</v>
      </c>
      <c r="AJ331" s="15">
        <f t="shared" si="115"/>
        <v>21191.6730168961</v>
      </c>
      <c r="AL331" t="str">
        <f t="shared" si="116"/>
        <v>N</v>
      </c>
      <c r="AM331" s="21">
        <f t="shared" si="117"/>
        <v>42383.3460337923</v>
      </c>
      <c r="BC331" s="2"/>
    </row>
    <row r="332" ht="15" customHeight="1" spans="1:55">
      <c r="A332" s="6" t="s">
        <v>1283</v>
      </c>
      <c r="B332" s="52" t="s">
        <v>400</v>
      </c>
      <c r="C332" s="52" t="s">
        <v>401</v>
      </c>
      <c r="D332" s="52" t="s">
        <v>929</v>
      </c>
      <c r="E332" s="10" t="s">
        <v>224</v>
      </c>
      <c r="F332" s="52" t="s">
        <v>938</v>
      </c>
      <c r="G332" s="52" t="s">
        <v>165</v>
      </c>
      <c r="H332" s="52" t="s">
        <v>1213</v>
      </c>
      <c r="I332" s="52" t="s">
        <v>1214</v>
      </c>
      <c r="J332" s="52" t="s">
        <v>185</v>
      </c>
      <c r="K332" s="52" t="s">
        <v>931</v>
      </c>
      <c r="L332" s="53" t="s">
        <v>288</v>
      </c>
      <c r="M332" s="13">
        <v>375</v>
      </c>
      <c r="N332" s="14">
        <f t="shared" si="110"/>
        <v>1.02739726027397</v>
      </c>
      <c r="O332" s="15">
        <v>5280</v>
      </c>
      <c r="P332" s="15">
        <f t="shared" si="106"/>
        <v>1980000</v>
      </c>
      <c r="Q332" s="16">
        <f>IFERROR(VLOOKUP(G332,SCENARIOS!$A$13:$E$18,2,0),0.025)</f>
        <v>0.025</v>
      </c>
      <c r="R332" s="52">
        <f>IFERROR(VLOOKUP(L332,INPUTS!$A$107:$B$120,2,0),0.0082)</f>
        <v>0.0085</v>
      </c>
      <c r="S332" s="52">
        <f t="shared" si="107"/>
        <v>44.88</v>
      </c>
      <c r="T332" s="15">
        <f t="shared" si="108"/>
        <v>16830</v>
      </c>
      <c r="U332" s="15">
        <f>T332/INPUTS!$B$7*1000</f>
        <v>21037500</v>
      </c>
      <c r="V332" s="15">
        <f>T332*INPUTS!$B$6</f>
        <v>53182.8</v>
      </c>
      <c r="W332" s="54" t="s">
        <v>396</v>
      </c>
      <c r="X332" s="54" t="s">
        <v>396</v>
      </c>
      <c r="Y332" s="67">
        <f>IFERROR(VLOOKUP(E332,INPUTS!$A$44:$B$103,2,0),0)</f>
        <v>0.02</v>
      </c>
      <c r="Z332" s="15">
        <f t="shared" si="109"/>
        <v>336.6</v>
      </c>
      <c r="AA332" s="20">
        <f>IFERROR(VLOOKUP(E332,INPUTS!$A$44:$C$103,3,0),SCENARIOS!$J$23)</f>
        <v>0.1</v>
      </c>
      <c r="AB332" s="15">
        <f t="shared" si="111"/>
        <v>1904.16002229492</v>
      </c>
      <c r="AC332" s="20">
        <f>IFERROR(VLOOKUP($E332,INPUTS!$A$44:$G$103,4,0),SCENARIOS!$K$23)</f>
        <v>0.15</v>
      </c>
      <c r="AD332" s="15">
        <f t="shared" si="112"/>
        <v>3231.5734318237</v>
      </c>
      <c r="AE332" s="20">
        <f>IFERROR(VLOOKUP($E332,INPUTS!$A$44:$G$103,5,0),SCENARIOS!$L$23)</f>
        <v>0.3</v>
      </c>
      <c r="AF332" s="15">
        <f t="shared" si="113"/>
        <v>7312.45744264896</v>
      </c>
      <c r="AG332" s="20">
        <f>IFERROR(VLOOKUP($E332,INPUTS!$A$44:$G$103,6,0),SCENARIOS!$M$23)</f>
        <v>0.4</v>
      </c>
      <c r="AH332" s="15">
        <f t="shared" si="114"/>
        <v>11031.1658760349</v>
      </c>
      <c r="AI332" s="20">
        <f>IFERROR(VLOOKUP($E332,INPUTS!$A$44:$G$103,7,0),SCENARIOS!$N$23)</f>
        <v>0.5</v>
      </c>
      <c r="AJ332" s="15">
        <f t="shared" si="115"/>
        <v>15600.9395873809</v>
      </c>
      <c r="AL332" t="str">
        <f t="shared" si="116"/>
        <v>N</v>
      </c>
      <c r="AM332" s="21">
        <f t="shared" si="117"/>
        <v>31201.8791747618</v>
      </c>
      <c r="BC332" s="2"/>
    </row>
    <row r="333" ht="15" customHeight="1" spans="1:55">
      <c r="A333" s="24" t="s">
        <v>1284</v>
      </c>
      <c r="B333" s="52" t="s">
        <v>400</v>
      </c>
      <c r="C333" s="52" t="s">
        <v>401</v>
      </c>
      <c r="D333" s="52" t="s">
        <v>929</v>
      </c>
      <c r="E333" s="10" t="s">
        <v>224</v>
      </c>
      <c r="F333" s="52" t="s">
        <v>938</v>
      </c>
      <c r="G333" s="52" t="s">
        <v>165</v>
      </c>
      <c r="H333" s="52" t="s">
        <v>1301</v>
      </c>
      <c r="I333" s="52" t="s">
        <v>643</v>
      </c>
      <c r="J333" s="52" t="s">
        <v>185</v>
      </c>
      <c r="K333" s="52" t="s">
        <v>931</v>
      </c>
      <c r="L333" s="53" t="s">
        <v>291</v>
      </c>
      <c r="M333" s="13">
        <v>375</v>
      </c>
      <c r="N333" s="14">
        <f t="shared" si="110"/>
        <v>1.02739726027397</v>
      </c>
      <c r="O333" s="15">
        <v>9700</v>
      </c>
      <c r="P333" s="15">
        <f t="shared" si="106"/>
        <v>3637500</v>
      </c>
      <c r="Q333" s="16">
        <f>IFERROR(VLOOKUP(G333,SCENARIOS!$A$13:$E$18,2,0),0.025)</f>
        <v>0.025</v>
      </c>
      <c r="R333" s="52">
        <f>IFERROR(VLOOKUP(L333,INPUTS!$A$107:$B$120,2,0),0.0082)</f>
        <v>0.0079</v>
      </c>
      <c r="S333" s="52">
        <f t="shared" si="107"/>
        <v>76.63</v>
      </c>
      <c r="T333" s="15">
        <f t="shared" si="108"/>
        <v>28736.25</v>
      </c>
      <c r="U333" s="15">
        <f>T333/INPUTS!$B$7*1000</f>
        <v>35920312.5</v>
      </c>
      <c r="V333" s="15">
        <f>T333*INPUTS!$B$6</f>
        <v>90806.55</v>
      </c>
      <c r="W333" s="54" t="s">
        <v>396</v>
      </c>
      <c r="X333" s="54" t="s">
        <v>396</v>
      </c>
      <c r="Y333" s="67">
        <f>IFERROR(VLOOKUP(E333,INPUTS!$A$44:$B$103,2,0),0)</f>
        <v>0.02</v>
      </c>
      <c r="Z333" s="15">
        <f t="shared" si="109"/>
        <v>574.725</v>
      </c>
      <c r="AA333" s="20">
        <f>IFERROR(VLOOKUP(E333,INPUTS!$A$44:$C$103,3,0),SCENARIOS!$J$23)</f>
        <v>0.1</v>
      </c>
      <c r="AB333" s="15">
        <f t="shared" si="111"/>
        <v>3251.24292576782</v>
      </c>
      <c r="AC333" s="20">
        <f>IFERROR(VLOOKUP($E333,INPUTS!$A$44:$G$103,4,0),SCENARIOS!$K$23)</f>
        <v>0.15</v>
      </c>
      <c r="AD333" s="15">
        <f t="shared" si="112"/>
        <v>5517.72442247439</v>
      </c>
      <c r="AE333" s="20">
        <f>IFERROR(VLOOKUP($E333,INPUTS!$A$44:$G$103,5,0),SCENARIOS!$L$23)</f>
        <v>0.3</v>
      </c>
      <c r="AF333" s="15">
        <f t="shared" si="113"/>
        <v>12485.5974561094</v>
      </c>
      <c r="AG333" s="20">
        <f>IFERROR(VLOOKUP($E333,INPUTS!$A$44:$G$103,6,0),SCENARIOS!$M$23)</f>
        <v>0.4</v>
      </c>
      <c r="AH333" s="15">
        <f t="shared" si="114"/>
        <v>18835.076672918</v>
      </c>
      <c r="AI333" s="20">
        <f>IFERROR(VLOOKUP($E333,INPUTS!$A$44:$G$103,7,0),SCENARIOS!$N$23)</f>
        <v>0.5</v>
      </c>
      <c r="AJ333" s="15">
        <f t="shared" si="115"/>
        <v>26637.700547705</v>
      </c>
      <c r="AL333" t="str">
        <f t="shared" si="116"/>
        <v>N</v>
      </c>
      <c r="AM333" s="21">
        <f t="shared" si="117"/>
        <v>53275.40109541</v>
      </c>
      <c r="BC333" s="2"/>
    </row>
    <row r="334" ht="15" customHeight="1" spans="1:55">
      <c r="A334" s="6" t="s">
        <v>1285</v>
      </c>
      <c r="B334" s="52" t="s">
        <v>406</v>
      </c>
      <c r="C334" s="52" t="s">
        <v>407</v>
      </c>
      <c r="D334" s="52" t="s">
        <v>929</v>
      </c>
      <c r="E334" s="10" t="s">
        <v>205</v>
      </c>
      <c r="F334" s="52" t="s">
        <v>408</v>
      </c>
      <c r="G334" s="52" t="s">
        <v>165</v>
      </c>
      <c r="H334" s="52" t="s">
        <v>245</v>
      </c>
      <c r="I334" s="52" t="s">
        <v>930</v>
      </c>
      <c r="J334" s="52" t="s">
        <v>169</v>
      </c>
      <c r="K334" s="52" t="s">
        <v>931</v>
      </c>
      <c r="L334" s="53" t="s">
        <v>293</v>
      </c>
      <c r="M334" s="13">
        <v>750</v>
      </c>
      <c r="N334" s="14">
        <f t="shared" si="110"/>
        <v>2.05479452054795</v>
      </c>
      <c r="O334" s="15">
        <v>5760</v>
      </c>
      <c r="P334" s="15">
        <f t="shared" si="106"/>
        <v>4320000</v>
      </c>
      <c r="Q334" s="16">
        <f>IFERROR(VLOOKUP(G334,SCENARIOS!$A$13:$E$18,2,0),0.025)</f>
        <v>0.025</v>
      </c>
      <c r="R334" s="52">
        <f>IFERROR(VLOOKUP(L334,INPUTS!$A$107:$B$120,2,0),0.0082)</f>
        <v>0.0079</v>
      </c>
      <c r="S334" s="52">
        <f t="shared" si="107"/>
        <v>45.504</v>
      </c>
      <c r="T334" s="15">
        <f t="shared" si="108"/>
        <v>34128</v>
      </c>
      <c r="U334" s="15">
        <f>T334/INPUTS!$B$7*1000</f>
        <v>42660000</v>
      </c>
      <c r="V334" s="15">
        <f>T334*INPUTS!$B$6</f>
        <v>107844.48</v>
      </c>
      <c r="W334" s="54" t="s">
        <v>396</v>
      </c>
      <c r="X334" s="54" t="s">
        <v>396</v>
      </c>
      <c r="Y334" s="67">
        <f>IFERROR(VLOOKUP(E334,INPUTS!$A$44:$B$103,2,0),0)</f>
        <v>0.02</v>
      </c>
      <c r="Z334" s="15">
        <f t="shared" si="109"/>
        <v>682.56</v>
      </c>
      <c r="AA334" s="20">
        <f>IFERROR(VLOOKUP(E334,INPUTS!$A$44:$C$103,3,0),SCENARIOS!$J$23)</f>
        <v>0.06</v>
      </c>
      <c r="AB334" s="15">
        <f t="shared" si="111"/>
        <v>2316.76196937187</v>
      </c>
      <c r="AC334" s="20">
        <f>IFERROR(VLOOKUP($E334,INPUTS!$A$44:$G$103,4,0),SCENARIOS!$K$23)</f>
        <v>0.15</v>
      </c>
      <c r="AD334" s="15">
        <f t="shared" si="112"/>
        <v>6553.00879864999</v>
      </c>
      <c r="AE334" s="20">
        <f>IFERROR(VLOOKUP($E334,INPUTS!$A$44:$G$103,5,0),SCENARIOS!$L$23)</f>
        <v>0.3</v>
      </c>
      <c r="AF334" s="15">
        <f t="shared" si="113"/>
        <v>14828.2559478743</v>
      </c>
      <c r="AG334" s="20">
        <f>IFERROR(VLOOKUP($E334,INPUTS!$A$44:$G$103,6,0),SCENARIOS!$M$23)</f>
        <v>0.4</v>
      </c>
      <c r="AH334" s="15">
        <f t="shared" si="114"/>
        <v>22369.0807496923</v>
      </c>
      <c r="AI334" s="20">
        <f>IFERROR(VLOOKUP($E334,INPUTS!$A$44:$G$103,7,0),SCENARIOS!$N$23)</f>
        <v>0.5</v>
      </c>
      <c r="AJ334" s="15">
        <f t="shared" si="115"/>
        <v>31635.7020937692</v>
      </c>
      <c r="AL334" t="str">
        <f t="shared" si="116"/>
        <v>Y</v>
      </c>
      <c r="AM334" s="21">
        <f t="shared" si="117"/>
        <v>63271.4041875385</v>
      </c>
      <c r="BC334" s="2"/>
    </row>
    <row r="335" ht="15" customHeight="1" spans="1:55">
      <c r="A335" s="24" t="s">
        <v>1286</v>
      </c>
      <c r="B335" s="52" t="s">
        <v>406</v>
      </c>
      <c r="C335" s="52" t="s">
        <v>407</v>
      </c>
      <c r="D335" s="52" t="s">
        <v>929</v>
      </c>
      <c r="E335" s="10" t="s">
        <v>205</v>
      </c>
      <c r="F335" s="52" t="s">
        <v>408</v>
      </c>
      <c r="G335" s="52" t="s">
        <v>165</v>
      </c>
      <c r="H335" s="52" t="s">
        <v>251</v>
      </c>
      <c r="I335" s="52" t="s">
        <v>930</v>
      </c>
      <c r="J335" s="52" t="s">
        <v>169</v>
      </c>
      <c r="K335" s="52" t="s">
        <v>931</v>
      </c>
      <c r="L335" s="53" t="s">
        <v>293</v>
      </c>
      <c r="M335" s="13">
        <v>750</v>
      </c>
      <c r="N335" s="14">
        <f t="shared" si="110"/>
        <v>2.05479452054795</v>
      </c>
      <c r="O335" s="15">
        <v>7900</v>
      </c>
      <c r="P335" s="15">
        <f t="shared" si="106"/>
        <v>5925000</v>
      </c>
      <c r="Q335" s="16">
        <f>IFERROR(VLOOKUP(G335,SCENARIOS!$A$13:$E$18,2,0),0.025)</f>
        <v>0.025</v>
      </c>
      <c r="R335" s="52">
        <f>IFERROR(VLOOKUP(L335,INPUTS!$A$107:$B$120,2,0),0.0082)</f>
        <v>0.0079</v>
      </c>
      <c r="S335" s="52">
        <f t="shared" si="107"/>
        <v>62.41</v>
      </c>
      <c r="T335" s="15">
        <f t="shared" si="108"/>
        <v>46807.5</v>
      </c>
      <c r="U335" s="15">
        <f>T335/INPUTS!$B$7*1000</f>
        <v>58509375</v>
      </c>
      <c r="V335" s="15">
        <f>T335*INPUTS!$B$6</f>
        <v>147911.7</v>
      </c>
      <c r="W335" s="54" t="s">
        <v>396</v>
      </c>
      <c r="X335" s="54" t="s">
        <v>396</v>
      </c>
      <c r="Y335" s="67">
        <f>IFERROR(VLOOKUP(E335,INPUTS!$A$44:$B$103,2,0),0)</f>
        <v>0.02</v>
      </c>
      <c r="Z335" s="15">
        <f t="shared" si="109"/>
        <v>936.15</v>
      </c>
      <c r="AA335" s="20">
        <f>IFERROR(VLOOKUP(E335,INPUTS!$A$44:$C$103,3,0),SCENARIOS!$J$23)</f>
        <v>0.06</v>
      </c>
      <c r="AB335" s="15">
        <f t="shared" si="111"/>
        <v>3177.50339549267</v>
      </c>
      <c r="AC335" s="20">
        <f>IFERROR(VLOOKUP($E335,INPUTS!$A$44:$G$103,4,0),SCENARIOS!$K$23)</f>
        <v>0.15</v>
      </c>
      <c r="AD335" s="15">
        <f t="shared" si="112"/>
        <v>8987.63359537065</v>
      </c>
      <c r="AE335" s="20">
        <f>IFERROR(VLOOKUP($E335,INPUTS!$A$44:$G$103,5,0),SCENARIOS!$L$23)</f>
        <v>0.3</v>
      </c>
      <c r="AF335" s="15">
        <f t="shared" si="113"/>
        <v>20337.3649285081</v>
      </c>
      <c r="AG335" s="20">
        <f>IFERROR(VLOOKUP($E335,INPUTS!$A$44:$G$103,6,0),SCENARIOS!$M$23)</f>
        <v>0.4</v>
      </c>
      <c r="AH335" s="15">
        <f t="shared" si="114"/>
        <v>30679.8156115571</v>
      </c>
      <c r="AI335" s="20">
        <f>IFERROR(VLOOKUP($E335,INPUTS!$A$44:$G$103,7,0),SCENARIOS!$N$23)</f>
        <v>0.5</v>
      </c>
      <c r="AJ335" s="15">
        <f t="shared" si="115"/>
        <v>43389.2441911071</v>
      </c>
      <c r="AL335" t="str">
        <f t="shared" si="116"/>
        <v>Y</v>
      </c>
      <c r="AM335" s="21">
        <f t="shared" si="117"/>
        <v>86778.4883822142</v>
      </c>
      <c r="BC335" s="2"/>
    </row>
    <row r="336" ht="15" customHeight="1" spans="1:55">
      <c r="A336" s="6" t="s">
        <v>1287</v>
      </c>
      <c r="B336" s="52" t="s">
        <v>406</v>
      </c>
      <c r="C336" s="52" t="s">
        <v>407</v>
      </c>
      <c r="D336" s="52" t="s">
        <v>929</v>
      </c>
      <c r="E336" s="10" t="s">
        <v>205</v>
      </c>
      <c r="F336" s="52" t="s">
        <v>408</v>
      </c>
      <c r="G336" s="52" t="s">
        <v>165</v>
      </c>
      <c r="H336" s="52" t="s">
        <v>249</v>
      </c>
      <c r="I336" s="52" t="s">
        <v>930</v>
      </c>
      <c r="J336" s="52" t="s">
        <v>169</v>
      </c>
      <c r="K336" s="52" t="s">
        <v>931</v>
      </c>
      <c r="L336" s="53" t="s">
        <v>288</v>
      </c>
      <c r="M336" s="13">
        <v>563</v>
      </c>
      <c r="N336" s="14">
        <f t="shared" si="110"/>
        <v>1.54246575342466</v>
      </c>
      <c r="O336" s="15">
        <v>8100</v>
      </c>
      <c r="P336" s="15">
        <f t="shared" si="106"/>
        <v>4560300</v>
      </c>
      <c r="Q336" s="16">
        <f>IFERROR(VLOOKUP(G336,SCENARIOS!$A$13:$E$18,2,0),0.025)</f>
        <v>0.025</v>
      </c>
      <c r="R336" s="52">
        <f>IFERROR(VLOOKUP(L336,INPUTS!$A$107:$B$120,2,0),0.0082)</f>
        <v>0.0085</v>
      </c>
      <c r="S336" s="52">
        <f t="shared" si="107"/>
        <v>68.85</v>
      </c>
      <c r="T336" s="15">
        <f t="shared" si="108"/>
        <v>38762.55</v>
      </c>
      <c r="U336" s="15">
        <f>T336/INPUTS!$B$7*1000</f>
        <v>48453187.5</v>
      </c>
      <c r="V336" s="15">
        <f>T336*INPUTS!$B$6</f>
        <v>122489.658</v>
      </c>
      <c r="W336" s="54" t="s">
        <v>396</v>
      </c>
      <c r="X336" s="54" t="s">
        <v>396</v>
      </c>
      <c r="Y336" s="67">
        <f>IFERROR(VLOOKUP(E336,INPUTS!$A$44:$B$103,2,0),0)</f>
        <v>0.02</v>
      </c>
      <c r="Z336" s="15">
        <f t="shared" si="109"/>
        <v>775.251</v>
      </c>
      <c r="AA336" s="20">
        <f>IFERROR(VLOOKUP(E336,INPUTS!$A$44:$C$103,3,0),SCENARIOS!$J$23)</f>
        <v>0.06</v>
      </c>
      <c r="AB336" s="15">
        <f t="shared" si="111"/>
        <v>2631.37604535501</v>
      </c>
      <c r="AC336" s="20">
        <f>IFERROR(VLOOKUP($E336,INPUTS!$A$44:$G$103,4,0),SCENARIOS!$K$23)</f>
        <v>0.15</v>
      </c>
      <c r="AD336" s="15">
        <f t="shared" si="112"/>
        <v>7442.90117229578</v>
      </c>
      <c r="AE336" s="20">
        <f>IFERROR(VLOOKUP($E336,INPUTS!$A$44:$G$103,5,0),SCENARIOS!$L$23)</f>
        <v>0.3</v>
      </c>
      <c r="AF336" s="15">
        <f t="shared" si="113"/>
        <v>16841.9190281374</v>
      </c>
      <c r="AG336" s="20">
        <f>IFERROR(VLOOKUP($E336,INPUTS!$A$44:$G$103,6,0),SCENARIOS!$M$23)</f>
        <v>0.4</v>
      </c>
      <c r="AH336" s="15">
        <f t="shared" si="114"/>
        <v>25406.7806790314</v>
      </c>
      <c r="AI336" s="20">
        <f>IFERROR(VLOOKUP($E336,INPUTS!$A$44:$G$103,7,0),SCENARIOS!$N$23)</f>
        <v>0.5</v>
      </c>
      <c r="AJ336" s="15">
        <f t="shared" si="115"/>
        <v>35931.8004042087</v>
      </c>
      <c r="AL336" t="str">
        <f t="shared" si="116"/>
        <v>N</v>
      </c>
      <c r="AM336" s="21">
        <f t="shared" si="117"/>
        <v>71863.6008084174</v>
      </c>
      <c r="BC336" s="2"/>
    </row>
    <row r="337" ht="15" customHeight="1" spans="1:55">
      <c r="A337" s="24" t="s">
        <v>1288</v>
      </c>
      <c r="B337" s="52" t="s">
        <v>406</v>
      </c>
      <c r="C337" s="52" t="s">
        <v>407</v>
      </c>
      <c r="D337" s="52" t="s">
        <v>929</v>
      </c>
      <c r="E337" s="10" t="s">
        <v>205</v>
      </c>
      <c r="F337" s="52" t="s">
        <v>408</v>
      </c>
      <c r="G337" s="52" t="s">
        <v>165</v>
      </c>
      <c r="H337" s="52" t="s">
        <v>248</v>
      </c>
      <c r="I337" s="52" t="s">
        <v>930</v>
      </c>
      <c r="J337" s="52" t="s">
        <v>169</v>
      </c>
      <c r="K337" s="52" t="s">
        <v>931</v>
      </c>
      <c r="L337" s="53" t="s">
        <v>293</v>
      </c>
      <c r="M337" s="13">
        <v>375</v>
      </c>
      <c r="N337" s="14">
        <f t="shared" si="110"/>
        <v>1.02739726027397</v>
      </c>
      <c r="O337" s="15">
        <v>9300</v>
      </c>
      <c r="P337" s="15">
        <f t="shared" si="106"/>
        <v>3487500</v>
      </c>
      <c r="Q337" s="16">
        <f>IFERROR(VLOOKUP(G337,SCENARIOS!$A$13:$E$18,2,0),0.025)</f>
        <v>0.025</v>
      </c>
      <c r="R337" s="52">
        <f>IFERROR(VLOOKUP(L337,INPUTS!$A$107:$B$120,2,0),0.0082)</f>
        <v>0.0079</v>
      </c>
      <c r="S337" s="52">
        <f t="shared" si="107"/>
        <v>73.47</v>
      </c>
      <c r="T337" s="15">
        <f t="shared" si="108"/>
        <v>27551.25</v>
      </c>
      <c r="U337" s="15">
        <f>T337/INPUTS!$B$7*1000</f>
        <v>34439062.5</v>
      </c>
      <c r="V337" s="15">
        <f>T337*INPUTS!$B$6</f>
        <v>87061.95</v>
      </c>
      <c r="W337" s="54" t="s">
        <v>396</v>
      </c>
      <c r="X337" s="54" t="s">
        <v>396</v>
      </c>
      <c r="Y337" s="67">
        <f>IFERROR(VLOOKUP(E337,INPUTS!$A$44:$B$103,2,0),0)</f>
        <v>0.02</v>
      </c>
      <c r="Z337" s="15">
        <f t="shared" si="109"/>
        <v>551.025</v>
      </c>
      <c r="AA337" s="20">
        <f>IFERROR(VLOOKUP(E337,INPUTS!$A$44:$C$103,3,0),SCENARIOS!$J$23)</f>
        <v>0.06</v>
      </c>
      <c r="AB337" s="15">
        <f t="shared" si="111"/>
        <v>1870.30263152417</v>
      </c>
      <c r="AC337" s="20">
        <f>IFERROR(VLOOKUP($E337,INPUTS!$A$44:$G$103,4,0),SCENARIOS!$K$23)</f>
        <v>0.15</v>
      </c>
      <c r="AD337" s="15">
        <f t="shared" si="112"/>
        <v>5290.18939474348</v>
      </c>
      <c r="AE337" s="20">
        <f>IFERROR(VLOOKUP($E337,INPUTS!$A$44:$G$103,5,0),SCENARIOS!$L$23)</f>
        <v>0.3</v>
      </c>
      <c r="AF337" s="15">
        <f t="shared" si="113"/>
        <v>11970.7274579193</v>
      </c>
      <c r="AG337" s="20">
        <f>IFERROR(VLOOKUP($E337,INPUTS!$A$44:$G$103,6,0),SCENARIOS!$M$23)</f>
        <v>0.4</v>
      </c>
      <c r="AH337" s="15">
        <f t="shared" si="114"/>
        <v>18058.3724802203</v>
      </c>
      <c r="AI337" s="20">
        <f>IFERROR(VLOOKUP($E337,INPUTS!$A$44:$G$103,7,0),SCENARIOS!$N$23)</f>
        <v>0.5</v>
      </c>
      <c r="AJ337" s="15">
        <f t="shared" si="115"/>
        <v>25539.2386694491</v>
      </c>
      <c r="AL337" t="str">
        <f t="shared" si="116"/>
        <v>N</v>
      </c>
      <c r="AM337" s="21">
        <f t="shared" si="117"/>
        <v>51078.4773388982</v>
      </c>
      <c r="BC337" s="2"/>
    </row>
    <row r="338" ht="15" customHeight="1" spans="1:55">
      <c r="A338" s="6" t="s">
        <v>1289</v>
      </c>
      <c r="B338" s="52" t="s">
        <v>406</v>
      </c>
      <c r="C338" s="52" t="s">
        <v>407</v>
      </c>
      <c r="D338" s="52" t="s">
        <v>929</v>
      </c>
      <c r="E338" s="10" t="s">
        <v>205</v>
      </c>
      <c r="F338" s="52" t="s">
        <v>408</v>
      </c>
      <c r="G338" s="52" t="s">
        <v>165</v>
      </c>
      <c r="H338" s="52" t="s">
        <v>254</v>
      </c>
      <c r="I338" s="52" t="s">
        <v>930</v>
      </c>
      <c r="J338" s="52" t="s">
        <v>169</v>
      </c>
      <c r="K338" s="52" t="s">
        <v>931</v>
      </c>
      <c r="L338" s="53" t="s">
        <v>288</v>
      </c>
      <c r="M338" s="13">
        <v>375</v>
      </c>
      <c r="N338" s="14">
        <f t="shared" si="110"/>
        <v>1.02739726027397</v>
      </c>
      <c r="O338" s="15">
        <v>5800</v>
      </c>
      <c r="P338" s="15">
        <f t="shared" si="106"/>
        <v>2175000</v>
      </c>
      <c r="Q338" s="16">
        <f>IFERROR(VLOOKUP(G338,SCENARIOS!$A$13:$E$18,2,0),0.025)</f>
        <v>0.025</v>
      </c>
      <c r="R338" s="52">
        <f>IFERROR(VLOOKUP(L338,INPUTS!$A$107:$B$120,2,0),0.0082)</f>
        <v>0.0085</v>
      </c>
      <c r="S338" s="52">
        <f t="shared" si="107"/>
        <v>49.3</v>
      </c>
      <c r="T338" s="15">
        <f t="shared" si="108"/>
        <v>18487.5</v>
      </c>
      <c r="U338" s="15">
        <f>T338/INPUTS!$B$7*1000</f>
        <v>23109375</v>
      </c>
      <c r="V338" s="15">
        <f>T338*INPUTS!$B$6</f>
        <v>58420.5</v>
      </c>
      <c r="W338" s="54" t="s">
        <v>396</v>
      </c>
      <c r="X338" s="54" t="s">
        <v>396</v>
      </c>
      <c r="Y338" s="67">
        <f>IFERROR(VLOOKUP(E338,INPUTS!$A$44:$B$103,2,0),0)</f>
        <v>0.02</v>
      </c>
      <c r="Z338" s="15">
        <f t="shared" si="109"/>
        <v>369.75</v>
      </c>
      <c r="AA338" s="20">
        <f>IFERROR(VLOOKUP(E338,INPUTS!$A$44:$C$103,3,0),SCENARIOS!$J$23)</f>
        <v>0.06</v>
      </c>
      <c r="AB338" s="15">
        <f t="shared" si="111"/>
        <v>1255.01456014893</v>
      </c>
      <c r="AC338" s="20">
        <f>IFERROR(VLOOKUP($E338,INPUTS!$A$44:$G$103,4,0),SCENARIOS!$K$23)</f>
        <v>0.15</v>
      </c>
      <c r="AD338" s="15">
        <f t="shared" si="112"/>
        <v>3549.83445162452</v>
      </c>
      <c r="AE338" s="20">
        <f>IFERROR(VLOOKUP($E338,INPUTS!$A$44:$G$103,5,0),SCENARIOS!$L$23)</f>
        <v>0.3</v>
      </c>
      <c r="AF338" s="15">
        <f t="shared" si="113"/>
        <v>8032.62370594015</v>
      </c>
      <c r="AG338" s="20">
        <f>IFERROR(VLOOKUP($E338,INPUTS!$A$44:$G$103,6,0),SCENARIOS!$M$23)</f>
        <v>0.4</v>
      </c>
      <c r="AH338" s="15">
        <f t="shared" si="114"/>
        <v>12117.5685759475</v>
      </c>
      <c r="AI338" s="20">
        <f>IFERROR(VLOOKUP($E338,INPUTS!$A$44:$G$103,7,0),SCENARIOS!$N$23)</f>
        <v>0.5</v>
      </c>
      <c r="AJ338" s="15">
        <f t="shared" si="115"/>
        <v>17137.3957588654</v>
      </c>
      <c r="AL338" t="str">
        <f t="shared" si="116"/>
        <v>N</v>
      </c>
      <c r="AM338" s="21">
        <f t="shared" si="117"/>
        <v>34274.7915177308</v>
      </c>
      <c r="BC338" s="2"/>
    </row>
    <row r="339" ht="15" customHeight="1" spans="1:55">
      <c r="A339" s="24" t="s">
        <v>1290</v>
      </c>
      <c r="B339" s="52" t="s">
        <v>406</v>
      </c>
      <c r="C339" s="52" t="s">
        <v>407</v>
      </c>
      <c r="D339" s="52" t="s">
        <v>929</v>
      </c>
      <c r="E339" s="10" t="s">
        <v>205</v>
      </c>
      <c r="F339" s="52" t="s">
        <v>408</v>
      </c>
      <c r="G339" s="52" t="s">
        <v>165</v>
      </c>
      <c r="H339" s="52" t="s">
        <v>615</v>
      </c>
      <c r="I339" s="52" t="s">
        <v>614</v>
      </c>
      <c r="J339" s="52" t="s">
        <v>169</v>
      </c>
      <c r="K339" s="52" t="s">
        <v>931</v>
      </c>
      <c r="L339" s="53" t="s">
        <v>288</v>
      </c>
      <c r="M339" s="13">
        <v>375</v>
      </c>
      <c r="N339" s="14">
        <f t="shared" si="110"/>
        <v>1.02739726027397</v>
      </c>
      <c r="O339" s="15">
        <v>6500</v>
      </c>
      <c r="P339" s="15">
        <f t="shared" si="106"/>
        <v>2437500</v>
      </c>
      <c r="Q339" s="16">
        <f>IFERROR(VLOOKUP(G339,SCENARIOS!$A$13:$E$18,2,0),0.025)</f>
        <v>0.025</v>
      </c>
      <c r="R339" s="52">
        <f>IFERROR(VLOOKUP(L339,INPUTS!$A$107:$B$120,2,0),0.0082)</f>
        <v>0.0085</v>
      </c>
      <c r="S339" s="52">
        <f t="shared" si="107"/>
        <v>55.25</v>
      </c>
      <c r="T339" s="15">
        <f t="shared" si="108"/>
        <v>20718.75</v>
      </c>
      <c r="U339" s="15">
        <f>T339/INPUTS!$B$7*1000</f>
        <v>25898437.5</v>
      </c>
      <c r="V339" s="15">
        <f>T339*INPUTS!$B$6</f>
        <v>65471.25</v>
      </c>
      <c r="W339" s="54" t="s">
        <v>396</v>
      </c>
      <c r="X339" s="54" t="s">
        <v>396</v>
      </c>
      <c r="Y339" s="67">
        <f>IFERROR(VLOOKUP(E339,INPUTS!$A$44:$B$103,2,0),0)</f>
        <v>0.02</v>
      </c>
      <c r="Z339" s="15">
        <f t="shared" si="109"/>
        <v>414.375</v>
      </c>
      <c r="AA339" s="20">
        <f>IFERROR(VLOOKUP(E339,INPUTS!$A$44:$C$103,3,0),SCENARIOS!$J$23)</f>
        <v>0.06</v>
      </c>
      <c r="AB339" s="15">
        <f t="shared" si="111"/>
        <v>1406.48183464966</v>
      </c>
      <c r="AC339" s="20">
        <f>IFERROR(VLOOKUP($E339,INPUTS!$A$44:$G$103,4,0),SCENARIOS!$K$23)</f>
        <v>0.15</v>
      </c>
      <c r="AD339" s="15">
        <f t="shared" si="112"/>
        <v>3978.26274751024</v>
      </c>
      <c r="AE339" s="20">
        <f>IFERROR(VLOOKUP($E339,INPUTS!$A$44:$G$103,5,0),SCENARIOS!$L$23)</f>
        <v>0.3</v>
      </c>
      <c r="AF339" s="15">
        <f t="shared" si="113"/>
        <v>9002.07829113982</v>
      </c>
      <c r="AG339" s="20">
        <f>IFERROR(VLOOKUP($E339,INPUTS!$A$44:$G$103,6,0),SCENARIOS!$M$23)</f>
        <v>0.4</v>
      </c>
      <c r="AH339" s="15">
        <f t="shared" si="114"/>
        <v>13580.0337489067</v>
      </c>
      <c r="AI339" s="20">
        <f>IFERROR(VLOOKUP($E339,INPUTS!$A$44:$G$103,7,0),SCENARIOS!$N$23)</f>
        <v>0.5</v>
      </c>
      <c r="AJ339" s="15">
        <f t="shared" si="115"/>
        <v>19205.7021435561</v>
      </c>
      <c r="AL339" t="str">
        <f t="shared" si="116"/>
        <v>N</v>
      </c>
      <c r="AM339" s="21">
        <f t="shared" si="117"/>
        <v>38411.4042871121</v>
      </c>
      <c r="BC339" s="2"/>
    </row>
    <row r="340" ht="15" customHeight="1" spans="1:55">
      <c r="A340" s="6" t="s">
        <v>1291</v>
      </c>
      <c r="B340" s="52" t="s">
        <v>406</v>
      </c>
      <c r="C340" s="52" t="s">
        <v>407</v>
      </c>
      <c r="D340" s="52" t="s">
        <v>929</v>
      </c>
      <c r="E340" s="10" t="s">
        <v>205</v>
      </c>
      <c r="F340" s="52" t="s">
        <v>408</v>
      </c>
      <c r="G340" s="52" t="s">
        <v>165</v>
      </c>
      <c r="H340" s="52" t="s">
        <v>702</v>
      </c>
      <c r="I340" s="52" t="s">
        <v>701</v>
      </c>
      <c r="J340" s="52" t="s">
        <v>181</v>
      </c>
      <c r="K340" s="52" t="s">
        <v>931</v>
      </c>
      <c r="L340" s="53" t="s">
        <v>293</v>
      </c>
      <c r="M340" s="13">
        <v>750</v>
      </c>
      <c r="N340" s="14">
        <f t="shared" si="110"/>
        <v>2.05479452054795</v>
      </c>
      <c r="O340" s="15">
        <v>10400</v>
      </c>
      <c r="P340" s="15">
        <f t="shared" si="106"/>
        <v>7800000</v>
      </c>
      <c r="Q340" s="16">
        <f>IFERROR(VLOOKUP(G340,SCENARIOS!$A$13:$E$18,2,0),0.025)</f>
        <v>0.025</v>
      </c>
      <c r="R340" s="52">
        <f>IFERROR(VLOOKUP(L340,INPUTS!$A$107:$B$120,2,0),0.0082)</f>
        <v>0.0079</v>
      </c>
      <c r="S340" s="52">
        <f t="shared" si="107"/>
        <v>82.16</v>
      </c>
      <c r="T340" s="15">
        <f t="shared" si="108"/>
        <v>61620</v>
      </c>
      <c r="U340" s="15">
        <f>T340/INPUTS!$B$7*1000</f>
        <v>77025000</v>
      </c>
      <c r="V340" s="15">
        <f>T340*INPUTS!$B$6</f>
        <v>194719.2</v>
      </c>
      <c r="W340" s="54" t="s">
        <v>396</v>
      </c>
      <c r="X340" s="54" t="s">
        <v>396</v>
      </c>
      <c r="Y340" s="67">
        <f>IFERROR(VLOOKUP(E340,INPUTS!$A$44:$B$103,2,0),0)</f>
        <v>0.02</v>
      </c>
      <c r="Z340" s="15">
        <f t="shared" si="109"/>
        <v>1232.4</v>
      </c>
      <c r="AA340" s="20">
        <f>IFERROR(VLOOKUP(E340,INPUTS!$A$44:$C$103,3,0),SCENARIOS!$J$23)</f>
        <v>0.06</v>
      </c>
      <c r="AB340" s="15">
        <f t="shared" si="111"/>
        <v>4183.04244469922</v>
      </c>
      <c r="AC340" s="20">
        <f>IFERROR(VLOOKUP($E340,INPUTS!$A$44:$G$103,4,0),SCENARIOS!$K$23)</f>
        <v>0.15</v>
      </c>
      <c r="AD340" s="15">
        <f t="shared" si="112"/>
        <v>11831.8214420069</v>
      </c>
      <c r="AE340" s="20">
        <f>IFERROR(VLOOKUP($E340,INPUTS!$A$44:$G$103,5,0),SCENARIOS!$L$23)</f>
        <v>0.3</v>
      </c>
      <c r="AF340" s="15">
        <f t="shared" si="113"/>
        <v>26773.2399058841</v>
      </c>
      <c r="AG340" s="20">
        <f>IFERROR(VLOOKUP($E340,INPUTS!$A$44:$G$103,6,0),SCENARIOS!$M$23)</f>
        <v>0.4</v>
      </c>
      <c r="AH340" s="15">
        <f t="shared" si="114"/>
        <v>40388.6180202777</v>
      </c>
      <c r="AI340" s="20">
        <f>IFERROR(VLOOKUP($E340,INPUTS!$A$44:$G$103,7,0),SCENARIOS!$N$23)</f>
        <v>0.5</v>
      </c>
      <c r="AJ340" s="15">
        <f t="shared" si="115"/>
        <v>57120.0176693056</v>
      </c>
      <c r="AL340" t="str">
        <f t="shared" si="116"/>
        <v>N</v>
      </c>
      <c r="AM340" s="21">
        <f t="shared" si="117"/>
        <v>114240.035338611</v>
      </c>
      <c r="BC340" s="2"/>
    </row>
    <row r="341" ht="15" customHeight="1" spans="1:55">
      <c r="A341" s="24" t="s">
        <v>1292</v>
      </c>
      <c r="B341" s="52" t="s">
        <v>406</v>
      </c>
      <c r="C341" s="52" t="s">
        <v>407</v>
      </c>
      <c r="D341" s="52" t="s">
        <v>929</v>
      </c>
      <c r="E341" s="10" t="s">
        <v>205</v>
      </c>
      <c r="F341" s="52" t="s">
        <v>408</v>
      </c>
      <c r="G341" s="52" t="s">
        <v>165</v>
      </c>
      <c r="H341" s="52" t="s">
        <v>515</v>
      </c>
      <c r="I341" s="52" t="s">
        <v>514</v>
      </c>
      <c r="J341" s="52" t="s">
        <v>181</v>
      </c>
      <c r="K341" s="52" t="s">
        <v>931</v>
      </c>
      <c r="L341" s="53" t="s">
        <v>293</v>
      </c>
      <c r="M341" s="13">
        <v>750</v>
      </c>
      <c r="N341" s="14">
        <f t="shared" si="110"/>
        <v>2.05479452054795</v>
      </c>
      <c r="O341" s="15">
        <v>8700</v>
      </c>
      <c r="P341" s="15">
        <f t="shared" si="106"/>
        <v>6525000</v>
      </c>
      <c r="Q341" s="16">
        <f>IFERROR(VLOOKUP(G341,SCENARIOS!$A$13:$E$18,2,0),0.025)</f>
        <v>0.025</v>
      </c>
      <c r="R341" s="52">
        <f>IFERROR(VLOOKUP(L341,INPUTS!$A$107:$B$120,2,0),0.0082)</f>
        <v>0.0079</v>
      </c>
      <c r="S341" s="52">
        <f t="shared" si="107"/>
        <v>68.73</v>
      </c>
      <c r="T341" s="15">
        <f t="shared" si="108"/>
        <v>51547.5</v>
      </c>
      <c r="U341" s="15">
        <f>T341/INPUTS!$B$7*1000</f>
        <v>64434375</v>
      </c>
      <c r="V341" s="15">
        <f>T341*INPUTS!$B$6</f>
        <v>162890.1</v>
      </c>
      <c r="W341" s="54" t="s">
        <v>396</v>
      </c>
      <c r="X341" s="54" t="s">
        <v>396</v>
      </c>
      <c r="Y341" s="67">
        <f>IFERROR(VLOOKUP(E341,INPUTS!$A$44:$B$103,2,0),0)</f>
        <v>0.02</v>
      </c>
      <c r="Z341" s="15">
        <f t="shared" si="109"/>
        <v>1030.95</v>
      </c>
      <c r="AA341" s="20">
        <f>IFERROR(VLOOKUP(E341,INPUTS!$A$44:$C$103,3,0),SCENARIOS!$J$23)</f>
        <v>0.06</v>
      </c>
      <c r="AB341" s="15">
        <f t="shared" si="111"/>
        <v>3499.27589123877</v>
      </c>
      <c r="AC341" s="20">
        <f>IFERROR(VLOOKUP($E341,INPUTS!$A$44:$G$103,4,0),SCENARIOS!$K$23)</f>
        <v>0.15</v>
      </c>
      <c r="AD341" s="15">
        <f t="shared" si="112"/>
        <v>9897.77370629426</v>
      </c>
      <c r="AE341" s="20">
        <f>IFERROR(VLOOKUP($E341,INPUTS!$A$44:$G$103,5,0),SCENARIOS!$L$23)</f>
        <v>0.3</v>
      </c>
      <c r="AF341" s="15">
        <f t="shared" si="113"/>
        <v>22396.8449212684</v>
      </c>
      <c r="AG341" s="20">
        <f>IFERROR(VLOOKUP($E341,INPUTS!$A$44:$G$103,6,0),SCENARIOS!$M$23)</f>
        <v>0.4</v>
      </c>
      <c r="AH341" s="15">
        <f t="shared" si="114"/>
        <v>33786.6323823477</v>
      </c>
      <c r="AI341" s="20">
        <f>IFERROR(VLOOKUP($E341,INPUTS!$A$44:$G$103,7,0),SCENARIOS!$N$23)</f>
        <v>0.5</v>
      </c>
      <c r="AJ341" s="15">
        <f t="shared" si="115"/>
        <v>47783.0917041306</v>
      </c>
      <c r="AL341" t="str">
        <f t="shared" si="116"/>
        <v>Y</v>
      </c>
      <c r="AM341" s="21">
        <f t="shared" si="117"/>
        <v>95566.1834082612</v>
      </c>
      <c r="BC341" s="2"/>
    </row>
    <row r="342" ht="15" customHeight="1" spans="1:55">
      <c r="A342" s="6" t="s">
        <v>1293</v>
      </c>
      <c r="B342" s="52" t="s">
        <v>406</v>
      </c>
      <c r="C342" s="52" t="s">
        <v>407</v>
      </c>
      <c r="D342" s="52" t="s">
        <v>929</v>
      </c>
      <c r="E342" s="10" t="s">
        <v>205</v>
      </c>
      <c r="F342" s="52" t="s">
        <v>408</v>
      </c>
      <c r="G342" s="52" t="s">
        <v>165</v>
      </c>
      <c r="H342" s="52" t="s">
        <v>623</v>
      </c>
      <c r="I342" s="52" t="s">
        <v>622</v>
      </c>
      <c r="J342" s="52" t="s">
        <v>181</v>
      </c>
      <c r="K342" s="52" t="s">
        <v>931</v>
      </c>
      <c r="L342" s="53" t="s">
        <v>293</v>
      </c>
      <c r="M342" s="13">
        <v>750</v>
      </c>
      <c r="N342" s="14">
        <f t="shared" si="110"/>
        <v>2.05479452054795</v>
      </c>
      <c r="O342" s="15">
        <v>9200</v>
      </c>
      <c r="P342" s="15">
        <f t="shared" si="106"/>
        <v>6900000</v>
      </c>
      <c r="Q342" s="16">
        <f>IFERROR(VLOOKUP(G342,SCENARIOS!$A$13:$E$18,2,0),0.025)</f>
        <v>0.025</v>
      </c>
      <c r="R342" s="52">
        <f>IFERROR(VLOOKUP(L342,INPUTS!$A$107:$B$120,2,0),0.0082)</f>
        <v>0.0079</v>
      </c>
      <c r="S342" s="52">
        <f t="shared" si="107"/>
        <v>72.68</v>
      </c>
      <c r="T342" s="15">
        <f t="shared" si="108"/>
        <v>54510</v>
      </c>
      <c r="U342" s="15">
        <f>T342/INPUTS!$B$7*1000</f>
        <v>68137500</v>
      </c>
      <c r="V342" s="15">
        <f>T342*INPUTS!$B$6</f>
        <v>172251.6</v>
      </c>
      <c r="W342" s="54" t="s">
        <v>396</v>
      </c>
      <c r="X342" s="54" t="s">
        <v>396</v>
      </c>
      <c r="Y342" s="67">
        <f>IFERROR(VLOOKUP(E342,INPUTS!$A$44:$B$103,2,0),0)</f>
        <v>0.02</v>
      </c>
      <c r="Z342" s="15">
        <f t="shared" si="109"/>
        <v>1090.2</v>
      </c>
      <c r="AA342" s="20">
        <f>IFERROR(VLOOKUP(E342,INPUTS!$A$44:$C$103,3,0),SCENARIOS!$J$23)</f>
        <v>0.06</v>
      </c>
      <c r="AB342" s="15">
        <f t="shared" si="111"/>
        <v>3700.38370108008</v>
      </c>
      <c r="AC342" s="20">
        <f>IFERROR(VLOOKUP($E342,INPUTS!$A$44:$G$103,4,0),SCENARIOS!$K$23)</f>
        <v>0.15</v>
      </c>
      <c r="AD342" s="15">
        <f t="shared" si="112"/>
        <v>10466.6112756215</v>
      </c>
      <c r="AE342" s="20">
        <f>IFERROR(VLOOKUP($E342,INPUTS!$A$44:$G$103,5,0),SCENARIOS!$L$23)</f>
        <v>0.3</v>
      </c>
      <c r="AF342" s="15">
        <f t="shared" si="113"/>
        <v>23684.0199167436</v>
      </c>
      <c r="AG342" s="20">
        <f>IFERROR(VLOOKUP($E342,INPUTS!$A$44:$G$103,6,0),SCENARIOS!$M$23)</f>
        <v>0.4</v>
      </c>
      <c r="AH342" s="15">
        <f t="shared" si="114"/>
        <v>35728.3928640918</v>
      </c>
      <c r="AI342" s="20">
        <f>IFERROR(VLOOKUP($E342,INPUTS!$A$44:$G$103,7,0),SCENARIOS!$N$23)</f>
        <v>0.5</v>
      </c>
      <c r="AJ342" s="15">
        <f t="shared" si="115"/>
        <v>50529.2463997703</v>
      </c>
      <c r="AL342" t="str">
        <f t="shared" si="116"/>
        <v>Y</v>
      </c>
      <c r="AM342" s="21">
        <f t="shared" si="117"/>
        <v>101058.492799541</v>
      </c>
      <c r="BC342" s="2"/>
    </row>
    <row r="343" ht="15" customHeight="1" spans="1:55">
      <c r="A343" s="24" t="s">
        <v>1294</v>
      </c>
      <c r="B343" s="52" t="s">
        <v>406</v>
      </c>
      <c r="C343" s="52" t="s">
        <v>407</v>
      </c>
      <c r="D343" s="52" t="s">
        <v>929</v>
      </c>
      <c r="E343" s="10" t="s">
        <v>205</v>
      </c>
      <c r="F343" s="52" t="s">
        <v>408</v>
      </c>
      <c r="G343" s="52" t="s">
        <v>165</v>
      </c>
      <c r="H343" s="52" t="s">
        <v>1248</v>
      </c>
      <c r="I343" s="52" t="s">
        <v>1249</v>
      </c>
      <c r="J343" s="52" t="s">
        <v>181</v>
      </c>
      <c r="K343" s="52" t="s">
        <v>931</v>
      </c>
      <c r="L343" s="53" t="s">
        <v>293</v>
      </c>
      <c r="M343" s="13">
        <v>563</v>
      </c>
      <c r="N343" s="14">
        <f t="shared" si="110"/>
        <v>1.54246575342466</v>
      </c>
      <c r="O343" s="15">
        <v>10300</v>
      </c>
      <c r="P343" s="15">
        <f t="shared" si="106"/>
        <v>5798900</v>
      </c>
      <c r="Q343" s="16">
        <f>IFERROR(VLOOKUP(G343,SCENARIOS!$A$13:$E$18,2,0),0.025)</f>
        <v>0.025</v>
      </c>
      <c r="R343" s="52">
        <f>IFERROR(VLOOKUP(L343,INPUTS!$A$107:$B$120,2,0),0.0082)</f>
        <v>0.0079</v>
      </c>
      <c r="S343" s="52">
        <f t="shared" si="107"/>
        <v>81.37</v>
      </c>
      <c r="T343" s="15">
        <f t="shared" si="108"/>
        <v>45811.31</v>
      </c>
      <c r="U343" s="15">
        <f>T343/INPUTS!$B$7*1000</f>
        <v>57264137.5</v>
      </c>
      <c r="V343" s="15">
        <f>T343*INPUTS!$B$6</f>
        <v>144763.7396</v>
      </c>
      <c r="W343" s="54" t="s">
        <v>396</v>
      </c>
      <c r="X343" s="54" t="s">
        <v>396</v>
      </c>
      <c r="Y343" s="67">
        <f>IFERROR(VLOOKUP(E343,INPUTS!$A$44:$B$103,2,0),0)</f>
        <v>0.02</v>
      </c>
      <c r="Z343" s="15">
        <f t="shared" si="109"/>
        <v>916.2262</v>
      </c>
      <c r="AA343" s="20">
        <f>IFERROR(VLOOKUP(E343,INPUTS!$A$44:$C$103,3,0),SCENARIOS!$J$23)</f>
        <v>0.06</v>
      </c>
      <c r="AB343" s="15">
        <f t="shared" si="111"/>
        <v>3109.8775426367</v>
      </c>
      <c r="AC343" s="20">
        <f>IFERROR(VLOOKUP($E343,INPUTS!$A$44:$G$103,4,0),SCENARIOS!$K$23)</f>
        <v>0.15</v>
      </c>
      <c r="AD343" s="15">
        <f t="shared" si="112"/>
        <v>8796.3524820582</v>
      </c>
      <c r="AE343" s="20">
        <f>IFERROR(VLOOKUP($E343,INPUTS!$A$44:$G$103,5,0),SCENARIOS!$L$23)</f>
        <v>0.3</v>
      </c>
      <c r="AF343" s="15">
        <f t="shared" si="113"/>
        <v>19904.530883363</v>
      </c>
      <c r="AG343" s="20">
        <f>IFERROR(VLOOKUP($E343,INPUTS!$A$44:$G$103,6,0),SCENARIOS!$M$23)</f>
        <v>0.4</v>
      </c>
      <c r="AH343" s="15">
        <f t="shared" si="114"/>
        <v>30026.8662868959</v>
      </c>
      <c r="AI343" s="20">
        <f>IFERROR(VLOOKUP($E343,INPUTS!$A$44:$G$103,7,0),SCENARIOS!$N$23)</f>
        <v>0.5</v>
      </c>
      <c r="AJ343" s="15">
        <f t="shared" si="115"/>
        <v>42465.8039054533</v>
      </c>
      <c r="AL343" t="str">
        <f t="shared" si="116"/>
        <v>N</v>
      </c>
      <c r="AM343" s="21">
        <f t="shared" si="117"/>
        <v>84931.6078109067</v>
      </c>
      <c r="BC343" s="2"/>
    </row>
    <row r="344" ht="15" customHeight="1" spans="1:55">
      <c r="A344" s="6" t="s">
        <v>1295</v>
      </c>
      <c r="B344" s="52" t="s">
        <v>406</v>
      </c>
      <c r="C344" s="52" t="s">
        <v>407</v>
      </c>
      <c r="D344" s="52" t="s">
        <v>929</v>
      </c>
      <c r="E344" s="10" t="s">
        <v>205</v>
      </c>
      <c r="F344" s="52" t="s">
        <v>408</v>
      </c>
      <c r="G344" s="52" t="s">
        <v>165</v>
      </c>
      <c r="H344" s="52" t="s">
        <v>751</v>
      </c>
      <c r="I344" s="52" t="s">
        <v>750</v>
      </c>
      <c r="J344" s="52" t="s">
        <v>181</v>
      </c>
      <c r="K344" s="52" t="s">
        <v>931</v>
      </c>
      <c r="L344" s="53" t="s">
        <v>293</v>
      </c>
      <c r="M344" s="13">
        <v>563</v>
      </c>
      <c r="N344" s="14">
        <f t="shared" si="110"/>
        <v>1.54246575342466</v>
      </c>
      <c r="O344" s="15">
        <v>11600</v>
      </c>
      <c r="P344" s="15">
        <f t="shared" si="106"/>
        <v>6530800</v>
      </c>
      <c r="Q344" s="16">
        <f>IFERROR(VLOOKUP(G344,SCENARIOS!$A$13:$E$18,2,0),0.025)</f>
        <v>0.025</v>
      </c>
      <c r="R344" s="52">
        <f>IFERROR(VLOOKUP(L344,INPUTS!$A$107:$B$120,2,0),0.0082)</f>
        <v>0.0079</v>
      </c>
      <c r="S344" s="52">
        <f t="shared" si="107"/>
        <v>91.64</v>
      </c>
      <c r="T344" s="15">
        <f t="shared" si="108"/>
        <v>51593.32</v>
      </c>
      <c r="U344" s="15">
        <f>T344/INPUTS!$B$7*1000</f>
        <v>64491650</v>
      </c>
      <c r="V344" s="15">
        <f>T344*INPUTS!$B$6</f>
        <v>163034.8912</v>
      </c>
      <c r="W344" s="54" t="s">
        <v>396</v>
      </c>
      <c r="X344" s="54" t="s">
        <v>396</v>
      </c>
      <c r="Y344" s="67">
        <f>IFERROR(VLOOKUP(E344,INPUTS!$A$44:$B$103,2,0),0)</f>
        <v>0.02</v>
      </c>
      <c r="Z344" s="15">
        <f t="shared" si="109"/>
        <v>1031.8664</v>
      </c>
      <c r="AA344" s="20">
        <f>IFERROR(VLOOKUP(E344,INPUTS!$A$44:$C$103,3,0),SCENARIOS!$J$23)</f>
        <v>0.06</v>
      </c>
      <c r="AB344" s="15">
        <f t="shared" si="111"/>
        <v>3502.38635869765</v>
      </c>
      <c r="AC344" s="20">
        <f>IFERROR(VLOOKUP($E344,INPUTS!$A$44:$G$103,4,0),SCENARIOS!$K$23)</f>
        <v>0.15</v>
      </c>
      <c r="AD344" s="15">
        <f t="shared" si="112"/>
        <v>9906.57172736652</v>
      </c>
      <c r="AE344" s="20">
        <f>IFERROR(VLOOKUP($E344,INPUTS!$A$44:$G$103,5,0),SCENARIOS!$L$23)</f>
        <v>0.3</v>
      </c>
      <c r="AF344" s="15">
        <f t="shared" si="113"/>
        <v>22416.7532278651</v>
      </c>
      <c r="AG344" s="20">
        <f>IFERROR(VLOOKUP($E344,INPUTS!$A$44:$G$103,6,0),SCENARIOS!$M$23)</f>
        <v>0.4</v>
      </c>
      <c r="AH344" s="15">
        <f t="shared" si="114"/>
        <v>33816.6649444653</v>
      </c>
      <c r="AI344" s="20">
        <f>IFERROR(VLOOKUP($E344,INPUTS!$A$44:$G$103,7,0),SCENARIOS!$N$23)</f>
        <v>0.5</v>
      </c>
      <c r="AJ344" s="15">
        <f t="shared" si="115"/>
        <v>47825.5655634232</v>
      </c>
      <c r="AL344" t="str">
        <f t="shared" si="116"/>
        <v>N</v>
      </c>
      <c r="AM344" s="21">
        <f t="shared" si="117"/>
        <v>95651.1311268463</v>
      </c>
      <c r="BC344" s="2"/>
    </row>
    <row r="345" ht="15" customHeight="1" spans="1:55">
      <c r="A345" s="24" t="s">
        <v>1296</v>
      </c>
      <c r="B345" s="52" t="s">
        <v>406</v>
      </c>
      <c r="C345" s="52" t="s">
        <v>407</v>
      </c>
      <c r="D345" s="52" t="s">
        <v>929</v>
      </c>
      <c r="E345" s="10" t="s">
        <v>205</v>
      </c>
      <c r="F345" s="52" t="s">
        <v>408</v>
      </c>
      <c r="G345" s="52" t="s">
        <v>165</v>
      </c>
      <c r="H345" s="52" t="s">
        <v>1314</v>
      </c>
      <c r="I345" s="52" t="s">
        <v>1315</v>
      </c>
      <c r="J345" s="52" t="s">
        <v>181</v>
      </c>
      <c r="K345" s="52" t="s">
        <v>931</v>
      </c>
      <c r="L345" s="53" t="s">
        <v>288</v>
      </c>
      <c r="M345" s="13">
        <v>375</v>
      </c>
      <c r="N345" s="14">
        <f t="shared" si="110"/>
        <v>1.02739726027397</v>
      </c>
      <c r="O345" s="15">
        <v>9300</v>
      </c>
      <c r="P345" s="15">
        <f t="shared" si="106"/>
        <v>3487500</v>
      </c>
      <c r="Q345" s="16">
        <f>IFERROR(VLOOKUP(G345,SCENARIOS!$A$13:$E$18,2,0),0.025)</f>
        <v>0.025</v>
      </c>
      <c r="R345" s="52">
        <f>IFERROR(VLOOKUP(L345,INPUTS!$A$107:$B$120,2,0),0.0082)</f>
        <v>0.0085</v>
      </c>
      <c r="S345" s="52">
        <f t="shared" si="107"/>
        <v>79.05</v>
      </c>
      <c r="T345" s="15">
        <f t="shared" si="108"/>
        <v>29643.75</v>
      </c>
      <c r="U345" s="15">
        <f>T345/INPUTS!$B$7*1000</f>
        <v>37054687.5</v>
      </c>
      <c r="V345" s="15">
        <f>T345*INPUTS!$B$6</f>
        <v>93674.25</v>
      </c>
      <c r="W345" s="54" t="s">
        <v>396</v>
      </c>
      <c r="X345" s="54" t="s">
        <v>396</v>
      </c>
      <c r="Y345" s="67">
        <f>IFERROR(VLOOKUP(E345,INPUTS!$A$44:$B$103,2,0),0)</f>
        <v>0.02</v>
      </c>
      <c r="Z345" s="15">
        <f t="shared" si="109"/>
        <v>592.875</v>
      </c>
      <c r="AA345" s="20">
        <f>IFERROR(VLOOKUP(E345,INPUTS!$A$44:$C$103,3,0),SCENARIOS!$J$23)</f>
        <v>0.06</v>
      </c>
      <c r="AB345" s="15">
        <f t="shared" si="111"/>
        <v>2012.35093265259</v>
      </c>
      <c r="AC345" s="20">
        <f>IFERROR(VLOOKUP($E345,INPUTS!$A$44:$G$103,4,0),SCENARIOS!$K$23)</f>
        <v>0.15</v>
      </c>
      <c r="AD345" s="15">
        <f t="shared" si="112"/>
        <v>5691.97593105311</v>
      </c>
      <c r="AE345" s="20">
        <f>IFERROR(VLOOKUP($E345,INPUTS!$A$44:$G$103,5,0),SCENARIOS!$L$23)</f>
        <v>0.3</v>
      </c>
      <c r="AF345" s="15">
        <f t="shared" si="113"/>
        <v>12879.8966319385</v>
      </c>
      <c r="AG345" s="20">
        <f>IFERROR(VLOOKUP($E345,INPUTS!$A$44:$G$103,6,0),SCENARIOS!$M$23)</f>
        <v>0.4</v>
      </c>
      <c r="AH345" s="15">
        <f t="shared" si="114"/>
        <v>19429.8944407434</v>
      </c>
      <c r="AI345" s="20">
        <f>IFERROR(VLOOKUP($E345,INPUTS!$A$44:$G$103,7,0),SCENARIOS!$N$23)</f>
        <v>0.5</v>
      </c>
      <c r="AJ345" s="15">
        <f t="shared" si="115"/>
        <v>27478.9276823187</v>
      </c>
      <c r="AL345" t="str">
        <f t="shared" si="116"/>
        <v>N</v>
      </c>
      <c r="AM345" s="21">
        <f t="shared" si="117"/>
        <v>54957.8553646373</v>
      </c>
      <c r="BC345" s="2"/>
    </row>
    <row r="346" ht="15" customHeight="1" spans="1:55">
      <c r="A346" s="6" t="s">
        <v>1297</v>
      </c>
      <c r="B346" s="52" t="s">
        <v>406</v>
      </c>
      <c r="C346" s="52" t="s">
        <v>407</v>
      </c>
      <c r="D346" s="52" t="s">
        <v>929</v>
      </c>
      <c r="E346" s="10" t="s">
        <v>205</v>
      </c>
      <c r="F346" s="52" t="s">
        <v>408</v>
      </c>
      <c r="G346" s="52" t="s">
        <v>165</v>
      </c>
      <c r="H346" s="52" t="s">
        <v>1317</v>
      </c>
      <c r="I346" s="52" t="s">
        <v>1318</v>
      </c>
      <c r="J346" s="52" t="s">
        <v>181</v>
      </c>
      <c r="K346" s="52" t="s">
        <v>931</v>
      </c>
      <c r="L346" s="53" t="s">
        <v>288</v>
      </c>
      <c r="M346" s="13">
        <v>375</v>
      </c>
      <c r="N346" s="14">
        <f t="shared" si="110"/>
        <v>1.02739726027397</v>
      </c>
      <c r="O346" s="15">
        <v>8600</v>
      </c>
      <c r="P346" s="15">
        <f t="shared" si="106"/>
        <v>3225000</v>
      </c>
      <c r="Q346" s="16">
        <f>IFERROR(VLOOKUP(G346,SCENARIOS!$A$13:$E$18,2,0),0.025)</f>
        <v>0.025</v>
      </c>
      <c r="R346" s="52">
        <f>IFERROR(VLOOKUP(L346,INPUTS!$A$107:$B$120,2,0),0.0082)</f>
        <v>0.0085</v>
      </c>
      <c r="S346" s="52">
        <f t="shared" si="107"/>
        <v>73.1</v>
      </c>
      <c r="T346" s="15">
        <f t="shared" si="108"/>
        <v>27412.5</v>
      </c>
      <c r="U346" s="15">
        <f>T346/INPUTS!$B$7*1000</f>
        <v>34265625</v>
      </c>
      <c r="V346" s="15">
        <f>T346*INPUTS!$B$6</f>
        <v>86623.5</v>
      </c>
      <c r="W346" s="54" t="s">
        <v>396</v>
      </c>
      <c r="X346" s="54" t="s">
        <v>396</v>
      </c>
      <c r="Y346" s="67">
        <f>IFERROR(VLOOKUP(E346,INPUTS!$A$44:$B$103,2,0),0)</f>
        <v>0.02</v>
      </c>
      <c r="Z346" s="15">
        <f t="shared" si="109"/>
        <v>548.25</v>
      </c>
      <c r="AA346" s="20">
        <f>IFERROR(VLOOKUP(E346,INPUTS!$A$44:$C$103,3,0),SCENARIOS!$J$23)</f>
        <v>0.06</v>
      </c>
      <c r="AB346" s="15">
        <f t="shared" si="111"/>
        <v>1860.88365815186</v>
      </c>
      <c r="AC346" s="20">
        <f>IFERROR(VLOOKUP($E346,INPUTS!$A$44:$G$103,4,0),SCENARIOS!$K$23)</f>
        <v>0.15</v>
      </c>
      <c r="AD346" s="15">
        <f t="shared" si="112"/>
        <v>5263.5476351674</v>
      </c>
      <c r="AE346" s="20">
        <f>IFERROR(VLOOKUP($E346,INPUTS!$A$44:$G$103,5,0),SCENARIOS!$L$23)</f>
        <v>0.3</v>
      </c>
      <c r="AF346" s="15">
        <f t="shared" si="113"/>
        <v>11910.4420467388</v>
      </c>
      <c r="AG346" s="20">
        <f>IFERROR(VLOOKUP($E346,INPUTS!$A$44:$G$103,6,0),SCENARIOS!$M$23)</f>
        <v>0.4</v>
      </c>
      <c r="AH346" s="15">
        <f t="shared" si="114"/>
        <v>17967.4292677842</v>
      </c>
      <c r="AI346" s="20">
        <f>IFERROR(VLOOKUP($E346,INPUTS!$A$44:$G$103,7,0),SCENARIOS!$N$23)</f>
        <v>0.5</v>
      </c>
      <c r="AJ346" s="15">
        <f t="shared" si="115"/>
        <v>25410.621297628</v>
      </c>
      <c r="AL346" t="str">
        <f t="shared" si="116"/>
        <v>N</v>
      </c>
      <c r="AM346" s="21">
        <f t="shared" si="117"/>
        <v>50821.242595256</v>
      </c>
      <c r="BC346" s="2"/>
    </row>
    <row r="347" ht="15" customHeight="1" spans="1:55">
      <c r="A347" s="24" t="s">
        <v>1298</v>
      </c>
      <c r="B347" s="52" t="s">
        <v>406</v>
      </c>
      <c r="C347" s="52" t="s">
        <v>407</v>
      </c>
      <c r="D347" s="52" t="s">
        <v>929</v>
      </c>
      <c r="E347" s="10" t="s">
        <v>205</v>
      </c>
      <c r="F347" s="52" t="s">
        <v>408</v>
      </c>
      <c r="G347" s="52" t="s">
        <v>165</v>
      </c>
      <c r="H347" s="52" t="s">
        <v>1320</v>
      </c>
      <c r="I347" s="52" t="s">
        <v>1321</v>
      </c>
      <c r="J347" s="52" t="s">
        <v>181</v>
      </c>
      <c r="K347" s="52" t="s">
        <v>931</v>
      </c>
      <c r="L347" s="53" t="s">
        <v>288</v>
      </c>
      <c r="M347" s="13">
        <v>375</v>
      </c>
      <c r="N347" s="14">
        <f t="shared" si="110"/>
        <v>1.02739726027397</v>
      </c>
      <c r="O347" s="15">
        <v>8700</v>
      </c>
      <c r="P347" s="15">
        <f t="shared" si="106"/>
        <v>3262500</v>
      </c>
      <c r="Q347" s="16">
        <f>IFERROR(VLOOKUP(G347,SCENARIOS!$A$13:$E$18,2,0),0.025)</f>
        <v>0.025</v>
      </c>
      <c r="R347" s="52">
        <f>IFERROR(VLOOKUP(L347,INPUTS!$A$107:$B$120,2,0),0.0082)</f>
        <v>0.0085</v>
      </c>
      <c r="S347" s="52">
        <f t="shared" si="107"/>
        <v>73.95</v>
      </c>
      <c r="T347" s="15">
        <f t="shared" si="108"/>
        <v>27731.25</v>
      </c>
      <c r="U347" s="15">
        <f>T347/INPUTS!$B$7*1000</f>
        <v>34664062.5</v>
      </c>
      <c r="V347" s="15">
        <f>T347*INPUTS!$B$6</f>
        <v>87630.75</v>
      </c>
      <c r="W347" s="54" t="s">
        <v>396</v>
      </c>
      <c r="X347" s="54" t="s">
        <v>396</v>
      </c>
      <c r="Y347" s="67">
        <f>IFERROR(VLOOKUP(E347,INPUTS!$A$44:$B$103,2,0),0)</f>
        <v>0.02</v>
      </c>
      <c r="Z347" s="15">
        <f t="shared" si="109"/>
        <v>554.625</v>
      </c>
      <c r="AA347" s="20">
        <f>IFERROR(VLOOKUP(E347,INPUTS!$A$44:$C$103,3,0),SCENARIOS!$J$23)</f>
        <v>0.06</v>
      </c>
      <c r="AB347" s="15">
        <f t="shared" si="111"/>
        <v>1882.52184022339</v>
      </c>
      <c r="AC347" s="20">
        <f>IFERROR(VLOOKUP($E347,INPUTS!$A$44:$G$103,4,0),SCENARIOS!$K$23)</f>
        <v>0.15</v>
      </c>
      <c r="AD347" s="15">
        <f t="shared" si="112"/>
        <v>5324.75167743678</v>
      </c>
      <c r="AE347" s="20">
        <f>IFERROR(VLOOKUP($E347,INPUTS!$A$44:$G$103,5,0),SCENARIOS!$L$23)</f>
        <v>0.3</v>
      </c>
      <c r="AF347" s="15">
        <f t="shared" si="113"/>
        <v>12048.9355589102</v>
      </c>
      <c r="AG347" s="20">
        <f>IFERROR(VLOOKUP($E347,INPUTS!$A$44:$G$103,6,0),SCENARIOS!$M$23)</f>
        <v>0.4</v>
      </c>
      <c r="AH347" s="15">
        <f t="shared" si="114"/>
        <v>18176.3528639212</v>
      </c>
      <c r="AI347" s="20">
        <f>IFERROR(VLOOKUP($E347,INPUTS!$A$44:$G$103,7,0),SCENARIOS!$N$23)</f>
        <v>0.5</v>
      </c>
      <c r="AJ347" s="15">
        <f t="shared" si="115"/>
        <v>25706.0936382981</v>
      </c>
      <c r="AL347" t="str">
        <f t="shared" si="116"/>
        <v>N</v>
      </c>
      <c r="AM347" s="21">
        <f t="shared" si="117"/>
        <v>51412.1872765962</v>
      </c>
      <c r="BC347" s="2"/>
    </row>
    <row r="348" ht="15" customHeight="1" spans="1:55">
      <c r="A348" s="6" t="s">
        <v>1299</v>
      </c>
      <c r="B348" s="52" t="s">
        <v>406</v>
      </c>
      <c r="C348" s="52" t="s">
        <v>407</v>
      </c>
      <c r="D348" s="52" t="s">
        <v>929</v>
      </c>
      <c r="E348" s="10" t="s">
        <v>205</v>
      </c>
      <c r="F348" s="52" t="s">
        <v>408</v>
      </c>
      <c r="G348" s="52" t="s">
        <v>165</v>
      </c>
      <c r="H348" s="52" t="s">
        <v>440</v>
      </c>
      <c r="I348" s="52" t="s">
        <v>439</v>
      </c>
      <c r="J348" s="52" t="s">
        <v>177</v>
      </c>
      <c r="K348" s="52" t="s">
        <v>931</v>
      </c>
      <c r="L348" s="53" t="s">
        <v>288</v>
      </c>
      <c r="M348" s="13">
        <v>563</v>
      </c>
      <c r="N348" s="14">
        <f t="shared" si="110"/>
        <v>1.54246575342466</v>
      </c>
      <c r="O348" s="15">
        <v>5700</v>
      </c>
      <c r="P348" s="15">
        <f t="shared" si="106"/>
        <v>3209100</v>
      </c>
      <c r="Q348" s="16">
        <f>IFERROR(VLOOKUP(G348,SCENARIOS!$A$13:$E$18,2,0),0.025)</f>
        <v>0.025</v>
      </c>
      <c r="R348" s="52">
        <f>IFERROR(VLOOKUP(L348,INPUTS!$A$107:$B$120,2,0),0.0082)</f>
        <v>0.0085</v>
      </c>
      <c r="S348" s="52">
        <f t="shared" si="107"/>
        <v>48.45</v>
      </c>
      <c r="T348" s="15">
        <f t="shared" si="108"/>
        <v>27277.35</v>
      </c>
      <c r="U348" s="15">
        <f>T348/INPUTS!$B$7*1000</f>
        <v>34096687.5</v>
      </c>
      <c r="V348" s="15">
        <f>T348*INPUTS!$B$6</f>
        <v>86196.426</v>
      </c>
      <c r="W348" s="54" t="s">
        <v>396</v>
      </c>
      <c r="X348" s="54" t="s">
        <v>396</v>
      </c>
      <c r="Y348" s="67">
        <f>IFERROR(VLOOKUP(E348,INPUTS!$A$44:$B$103,2,0),0)</f>
        <v>0.02</v>
      </c>
      <c r="Z348" s="15">
        <f t="shared" si="109"/>
        <v>545.547</v>
      </c>
      <c r="AA348" s="20">
        <f>IFERROR(VLOOKUP(E348,INPUTS!$A$44:$C$103,3,0),SCENARIOS!$J$23)</f>
        <v>0.06</v>
      </c>
      <c r="AB348" s="15">
        <f t="shared" si="111"/>
        <v>1851.70906895352</v>
      </c>
      <c r="AC348" s="20">
        <f>IFERROR(VLOOKUP($E348,INPUTS!$A$44:$G$103,4,0),SCENARIOS!$K$23)</f>
        <v>0.15</v>
      </c>
      <c r="AD348" s="15">
        <f t="shared" si="112"/>
        <v>5237.59712124518</v>
      </c>
      <c r="AE348" s="20">
        <f>IFERROR(VLOOKUP($E348,INPUTS!$A$44:$G$103,5,0),SCENARIOS!$L$23)</f>
        <v>0.3</v>
      </c>
      <c r="AF348" s="15">
        <f t="shared" si="113"/>
        <v>11851.7207975782</v>
      </c>
      <c r="AG348" s="20">
        <f>IFERROR(VLOOKUP($E348,INPUTS!$A$44:$G$103,6,0),SCENARIOS!$M$23)</f>
        <v>0.4</v>
      </c>
      <c r="AH348" s="15">
        <f t="shared" si="114"/>
        <v>17878.8456630221</v>
      </c>
      <c r="AI348" s="20">
        <f>IFERROR(VLOOKUP($E348,INPUTS!$A$44:$G$103,7,0),SCENARIOS!$N$23)</f>
        <v>0.5</v>
      </c>
      <c r="AJ348" s="15">
        <f t="shared" si="115"/>
        <v>25285.3410251839</v>
      </c>
      <c r="AL348" t="str">
        <f t="shared" si="116"/>
        <v>Y</v>
      </c>
      <c r="AM348" s="21">
        <f t="shared" si="117"/>
        <v>50570.6820503678</v>
      </c>
      <c r="BC348" s="2"/>
    </row>
    <row r="349" ht="15" customHeight="1" spans="1:55">
      <c r="A349" s="24" t="s">
        <v>1300</v>
      </c>
      <c r="B349" s="52" t="s">
        <v>406</v>
      </c>
      <c r="C349" s="52" t="s">
        <v>407</v>
      </c>
      <c r="D349" s="52" t="s">
        <v>929</v>
      </c>
      <c r="E349" s="10" t="s">
        <v>205</v>
      </c>
      <c r="F349" s="52" t="s">
        <v>408</v>
      </c>
      <c r="G349" s="52" t="s">
        <v>165</v>
      </c>
      <c r="H349" s="52" t="s">
        <v>448</v>
      </c>
      <c r="I349" s="52" t="s">
        <v>447</v>
      </c>
      <c r="J349" s="52" t="s">
        <v>177</v>
      </c>
      <c r="K349" s="52" t="s">
        <v>931</v>
      </c>
      <c r="L349" s="53" t="s">
        <v>288</v>
      </c>
      <c r="M349" s="13">
        <v>375</v>
      </c>
      <c r="N349" s="14">
        <f t="shared" si="110"/>
        <v>1.02739726027397</v>
      </c>
      <c r="O349" s="15">
        <v>5600</v>
      </c>
      <c r="P349" s="15">
        <f t="shared" si="106"/>
        <v>2100000</v>
      </c>
      <c r="Q349" s="16">
        <f>IFERROR(VLOOKUP(G349,SCENARIOS!$A$13:$E$18,2,0),0.025)</f>
        <v>0.025</v>
      </c>
      <c r="R349" s="52">
        <f>IFERROR(VLOOKUP(L349,INPUTS!$A$107:$B$120,2,0),0.0082)</f>
        <v>0.0085</v>
      </c>
      <c r="S349" s="52">
        <f t="shared" si="107"/>
        <v>47.6</v>
      </c>
      <c r="T349" s="15">
        <f t="shared" si="108"/>
        <v>17850</v>
      </c>
      <c r="U349" s="15">
        <f>T349/INPUTS!$B$7*1000</f>
        <v>22312500</v>
      </c>
      <c r="V349" s="15">
        <f>T349*INPUTS!$B$6</f>
        <v>56406</v>
      </c>
      <c r="W349" s="54" t="s">
        <v>396</v>
      </c>
      <c r="X349" s="54" t="s">
        <v>396</v>
      </c>
      <c r="Y349" s="67">
        <f>IFERROR(VLOOKUP(E349,INPUTS!$A$44:$B$103,2,0),0)</f>
        <v>0.02</v>
      </c>
      <c r="Z349" s="15">
        <f t="shared" si="109"/>
        <v>357</v>
      </c>
      <c r="AA349" s="20">
        <f>IFERROR(VLOOKUP(E349,INPUTS!$A$44:$C$103,3,0),SCENARIOS!$J$23)</f>
        <v>0.06</v>
      </c>
      <c r="AB349" s="15">
        <f t="shared" si="111"/>
        <v>1211.73819600586</v>
      </c>
      <c r="AC349" s="20">
        <f>IFERROR(VLOOKUP($E349,INPUTS!$A$44:$G$103,4,0),SCENARIOS!$K$23)</f>
        <v>0.15</v>
      </c>
      <c r="AD349" s="15">
        <f t="shared" si="112"/>
        <v>3427.42636708575</v>
      </c>
      <c r="AE349" s="20">
        <f>IFERROR(VLOOKUP($E349,INPUTS!$A$44:$G$103,5,0),SCENARIOS!$L$23)</f>
        <v>0.3</v>
      </c>
      <c r="AF349" s="15">
        <f t="shared" si="113"/>
        <v>7755.63668159738</v>
      </c>
      <c r="AG349" s="20">
        <f>IFERROR(VLOOKUP($E349,INPUTS!$A$44:$G$103,6,0),SCENARIOS!$M$23)</f>
        <v>0.4</v>
      </c>
      <c r="AH349" s="15">
        <f t="shared" si="114"/>
        <v>11699.7213836734</v>
      </c>
      <c r="AI349" s="20">
        <f>IFERROR(VLOOKUP($E349,INPUTS!$A$44:$G$103,7,0),SCENARIOS!$N$23)</f>
        <v>0.5</v>
      </c>
      <c r="AJ349" s="15">
        <f t="shared" si="115"/>
        <v>16546.4510775252</v>
      </c>
      <c r="AL349" t="str">
        <f t="shared" si="116"/>
        <v>Y</v>
      </c>
      <c r="AM349" s="21">
        <f t="shared" si="117"/>
        <v>33092.9021550504</v>
      </c>
      <c r="BC349" s="2"/>
    </row>
    <row r="350" ht="15" customHeight="1" spans="1:55">
      <c r="A350" s="6" t="s">
        <v>1302</v>
      </c>
      <c r="B350" s="52" t="s">
        <v>406</v>
      </c>
      <c r="C350" s="52" t="s">
        <v>407</v>
      </c>
      <c r="D350" s="52" t="s">
        <v>929</v>
      </c>
      <c r="E350" s="10" t="s">
        <v>205</v>
      </c>
      <c r="F350" s="52" t="s">
        <v>408</v>
      </c>
      <c r="G350" s="52" t="s">
        <v>165</v>
      </c>
      <c r="H350" s="52" t="s">
        <v>636</v>
      </c>
      <c r="I350" s="52" t="s">
        <v>635</v>
      </c>
      <c r="J350" s="52" t="s">
        <v>177</v>
      </c>
      <c r="K350" s="52" t="s">
        <v>931</v>
      </c>
      <c r="L350" s="53" t="s">
        <v>282</v>
      </c>
      <c r="M350" s="13">
        <v>563</v>
      </c>
      <c r="N350" s="14">
        <f t="shared" si="110"/>
        <v>1.54246575342466</v>
      </c>
      <c r="O350" s="15">
        <v>3600</v>
      </c>
      <c r="P350" s="15">
        <f t="shared" si="106"/>
        <v>2026800</v>
      </c>
      <c r="Q350" s="16">
        <f>IFERROR(VLOOKUP(G350,SCENARIOS!$A$13:$E$18,2,0),0.025)</f>
        <v>0.025</v>
      </c>
      <c r="R350" s="52">
        <f>IFERROR(VLOOKUP(L350,INPUTS!$A$107:$B$120,2,0),0.0082)</f>
        <v>0.0042</v>
      </c>
      <c r="S350" s="52">
        <f t="shared" si="107"/>
        <v>15.12</v>
      </c>
      <c r="T350" s="15">
        <f t="shared" si="108"/>
        <v>8512.56</v>
      </c>
      <c r="U350" s="15">
        <f>T350/INPUTS!$B$7*1000</f>
        <v>10640700</v>
      </c>
      <c r="V350" s="15">
        <f>T350*INPUTS!$B$6</f>
        <v>26899.6896</v>
      </c>
      <c r="W350" s="54" t="s">
        <v>396</v>
      </c>
      <c r="X350" s="54" t="s">
        <v>396</v>
      </c>
      <c r="Y350" s="67">
        <f>IFERROR(VLOOKUP(E350,INPUTS!$A$44:$B$103,2,0),0)</f>
        <v>0.02</v>
      </c>
      <c r="Z350" s="15">
        <f t="shared" si="109"/>
        <v>170.2512</v>
      </c>
      <c r="AA350" s="20">
        <f>IFERROR(VLOOKUP(E350,INPUTS!$A$44:$C$103,3,0),SCENARIOS!$J$23)</f>
        <v>0.06</v>
      </c>
      <c r="AB350" s="15">
        <f t="shared" si="111"/>
        <v>577.870817803453</v>
      </c>
      <c r="AC350" s="20">
        <f>IFERROR(VLOOKUP($E350,INPUTS!$A$44:$G$103,4,0),SCENARIOS!$K$23)</f>
        <v>0.15</v>
      </c>
      <c r="AD350" s="15">
        <f t="shared" si="112"/>
        <v>1634.51947313162</v>
      </c>
      <c r="AE350" s="20">
        <f>IFERROR(VLOOKUP($E350,INPUTS!$A$44:$G$103,5,0),SCENARIOS!$L$23)</f>
        <v>0.3</v>
      </c>
      <c r="AF350" s="15">
        <f t="shared" si="113"/>
        <v>3698.61751206155</v>
      </c>
      <c r="AG350" s="20">
        <f>IFERROR(VLOOKUP($E350,INPUTS!$A$44:$G$103,6,0),SCENARIOS!$M$23)</f>
        <v>0.4</v>
      </c>
      <c r="AH350" s="15">
        <f t="shared" si="114"/>
        <v>5579.52830598336</v>
      </c>
      <c r="AI350" s="20">
        <f>IFERROR(VLOOKUP($E350,INPUTS!$A$44:$G$103,7,0),SCENARIOS!$N$23)</f>
        <v>0.5</v>
      </c>
      <c r="AJ350" s="15">
        <f t="shared" si="115"/>
        <v>7890.90518680661</v>
      </c>
      <c r="AL350" t="str">
        <f t="shared" si="116"/>
        <v>N</v>
      </c>
      <c r="AM350" s="21">
        <f t="shared" si="117"/>
        <v>15781.8103736132</v>
      </c>
      <c r="BC350" s="2"/>
    </row>
    <row r="351" ht="15" customHeight="1" spans="1:55">
      <c r="A351" s="24" t="s">
        <v>1303</v>
      </c>
      <c r="B351" s="52" t="s">
        <v>406</v>
      </c>
      <c r="C351" s="52" t="s">
        <v>407</v>
      </c>
      <c r="D351" s="52" t="s">
        <v>929</v>
      </c>
      <c r="E351" s="10" t="s">
        <v>205</v>
      </c>
      <c r="F351" s="52" t="s">
        <v>408</v>
      </c>
      <c r="G351" s="52" t="s">
        <v>165</v>
      </c>
      <c r="H351" s="52" t="s">
        <v>648</v>
      </c>
      <c r="I351" s="52" t="s">
        <v>647</v>
      </c>
      <c r="J351" s="52" t="s">
        <v>177</v>
      </c>
      <c r="K351" s="52" t="s">
        <v>931</v>
      </c>
      <c r="L351" s="53" t="s">
        <v>279</v>
      </c>
      <c r="M351" s="13">
        <v>563</v>
      </c>
      <c r="N351" s="14">
        <f t="shared" si="110"/>
        <v>1.54246575342466</v>
      </c>
      <c r="O351" s="15">
        <v>1600</v>
      </c>
      <c r="P351" s="15">
        <f t="shared" si="106"/>
        <v>900800</v>
      </c>
      <c r="Q351" s="16">
        <f>IFERROR(VLOOKUP(G351,SCENARIOS!$A$13:$E$18,2,0),0.025)</f>
        <v>0.025</v>
      </c>
      <c r="R351" s="52">
        <f>IFERROR(VLOOKUP(L351,INPUTS!$A$107:$B$120,2,0),0.0082)</f>
        <v>0.0039</v>
      </c>
      <c r="S351" s="52">
        <f t="shared" si="107"/>
        <v>6.24</v>
      </c>
      <c r="T351" s="15">
        <f t="shared" si="108"/>
        <v>3513.12</v>
      </c>
      <c r="U351" s="15">
        <f>T351/INPUTS!$B$7*1000</f>
        <v>4391400</v>
      </c>
      <c r="V351" s="15">
        <f>T351*INPUTS!$B$6</f>
        <v>11101.4592</v>
      </c>
      <c r="W351" s="54" t="s">
        <v>396</v>
      </c>
      <c r="X351" s="54" t="s">
        <v>396</v>
      </c>
      <c r="Y351" s="67">
        <f>IFERROR(VLOOKUP(E351,INPUTS!$A$44:$B$103,2,0),0)</f>
        <v>0.02</v>
      </c>
      <c r="Z351" s="15">
        <f t="shared" si="109"/>
        <v>70.2624</v>
      </c>
      <c r="AA351" s="20">
        <f>IFERROR(VLOOKUP(E351,INPUTS!$A$44:$C$103,3,0),SCENARIOS!$J$23)</f>
        <v>0.06</v>
      </c>
      <c r="AB351" s="15">
        <f t="shared" si="111"/>
        <v>238.486369252219</v>
      </c>
      <c r="AC351" s="20">
        <f>IFERROR(VLOOKUP($E351,INPUTS!$A$44:$G$103,4,0),SCENARIOS!$K$23)</f>
        <v>0.15</v>
      </c>
      <c r="AD351" s="15">
        <f t="shared" si="112"/>
        <v>674.563592086066</v>
      </c>
      <c r="AE351" s="20">
        <f>IFERROR(VLOOKUP($E351,INPUTS!$A$44:$G$103,5,0),SCENARIOS!$L$23)</f>
        <v>0.3</v>
      </c>
      <c r="AF351" s="15">
        <f t="shared" si="113"/>
        <v>1526.41357640635</v>
      </c>
      <c r="AG351" s="20">
        <f>IFERROR(VLOOKUP($E351,INPUTS!$A$44:$G$103,6,0),SCENARIOS!$M$23)</f>
        <v>0.4</v>
      </c>
      <c r="AH351" s="15">
        <f t="shared" si="114"/>
        <v>2302.6624754852</v>
      </c>
      <c r="AI351" s="20">
        <f>IFERROR(VLOOKUP($E351,INPUTS!$A$44:$G$103,7,0),SCENARIOS!$N$23)</f>
        <v>0.5</v>
      </c>
      <c r="AJ351" s="15">
        <f t="shared" si="115"/>
        <v>3256.56404534876</v>
      </c>
      <c r="AL351" t="str">
        <f t="shared" si="116"/>
        <v>Y</v>
      </c>
      <c r="AM351" s="21">
        <f t="shared" si="117"/>
        <v>6513.12809069752</v>
      </c>
      <c r="BC351" s="2"/>
    </row>
    <row r="352" ht="15" customHeight="1" spans="1:55">
      <c r="A352" s="6" t="s">
        <v>1304</v>
      </c>
      <c r="B352" s="52" t="s">
        <v>406</v>
      </c>
      <c r="C352" s="52" t="s">
        <v>407</v>
      </c>
      <c r="D352" s="52" t="s">
        <v>929</v>
      </c>
      <c r="E352" s="10" t="s">
        <v>205</v>
      </c>
      <c r="F352" s="52" t="s">
        <v>408</v>
      </c>
      <c r="G352" s="52" t="s">
        <v>165</v>
      </c>
      <c r="H352" s="52" t="s">
        <v>234</v>
      </c>
      <c r="I352" s="52" t="s">
        <v>424</v>
      </c>
      <c r="J352" s="52" t="s">
        <v>173</v>
      </c>
      <c r="K352" s="52" t="s">
        <v>931</v>
      </c>
      <c r="L352" s="53" t="s">
        <v>293</v>
      </c>
      <c r="M352" s="13">
        <v>375</v>
      </c>
      <c r="N352" s="14">
        <f t="shared" si="110"/>
        <v>1.02739726027397</v>
      </c>
      <c r="O352" s="15">
        <v>12000</v>
      </c>
      <c r="P352" s="15">
        <f t="shared" si="106"/>
        <v>4500000</v>
      </c>
      <c r="Q352" s="16">
        <f>IFERROR(VLOOKUP(G352,SCENARIOS!$A$13:$E$18,2,0),0.025)</f>
        <v>0.025</v>
      </c>
      <c r="R352" s="52">
        <f>IFERROR(VLOOKUP(L352,INPUTS!$A$107:$B$120,2,0),0.0082)</f>
        <v>0.0079</v>
      </c>
      <c r="S352" s="52">
        <f t="shared" si="107"/>
        <v>94.8</v>
      </c>
      <c r="T352" s="15">
        <f t="shared" si="108"/>
        <v>35550</v>
      </c>
      <c r="U352" s="15">
        <f>T352/INPUTS!$B$7*1000</f>
        <v>44437500</v>
      </c>
      <c r="V352" s="15">
        <f>T352*INPUTS!$B$6</f>
        <v>112338</v>
      </c>
      <c r="W352" s="54" t="s">
        <v>396</v>
      </c>
      <c r="X352" s="54" t="s">
        <v>396</v>
      </c>
      <c r="Y352" s="67">
        <f>IFERROR(VLOOKUP(E352,INPUTS!$A$44:$B$103,2,0),0)</f>
        <v>0.02</v>
      </c>
      <c r="Z352" s="15">
        <f t="shared" si="109"/>
        <v>711</v>
      </c>
      <c r="AA352" s="20">
        <f>IFERROR(VLOOKUP(E352,INPUTS!$A$44:$C$103,3,0),SCENARIOS!$J$23)</f>
        <v>0.06</v>
      </c>
      <c r="AB352" s="15">
        <f t="shared" si="111"/>
        <v>2413.2937180957</v>
      </c>
      <c r="AC352" s="20">
        <f>IFERROR(VLOOKUP($E352,INPUTS!$A$44:$G$103,4,0),SCENARIOS!$K$23)</f>
        <v>0.15</v>
      </c>
      <c r="AD352" s="15">
        <f t="shared" si="112"/>
        <v>6826.05083192708</v>
      </c>
      <c r="AE352" s="20">
        <f>IFERROR(VLOOKUP($E352,INPUTS!$A$44:$G$103,5,0),SCENARIOS!$L$23)</f>
        <v>0.3</v>
      </c>
      <c r="AF352" s="15">
        <f t="shared" si="113"/>
        <v>15446.0999457024</v>
      </c>
      <c r="AG352" s="20">
        <f>IFERROR(VLOOKUP($E352,INPUTS!$A$44:$G$103,6,0),SCENARIOS!$M$23)</f>
        <v>0.4</v>
      </c>
      <c r="AH352" s="15">
        <f t="shared" si="114"/>
        <v>23301.1257809294</v>
      </c>
      <c r="AI352" s="20">
        <f>IFERROR(VLOOKUP($E352,INPUTS!$A$44:$G$103,7,0),SCENARIOS!$N$23)</f>
        <v>0.5</v>
      </c>
      <c r="AJ352" s="15">
        <f t="shared" si="115"/>
        <v>32953.8563476763</v>
      </c>
      <c r="AL352" t="str">
        <f t="shared" si="116"/>
        <v>N</v>
      </c>
      <c r="AM352" s="21">
        <f t="shared" si="117"/>
        <v>65907.7126953526</v>
      </c>
      <c r="BC352" s="2"/>
    </row>
    <row r="353" ht="15" customHeight="1" spans="1:55">
      <c r="A353" s="24" t="s">
        <v>1305</v>
      </c>
      <c r="B353" s="52" t="s">
        <v>406</v>
      </c>
      <c r="C353" s="52" t="s">
        <v>407</v>
      </c>
      <c r="D353" s="52" t="s">
        <v>929</v>
      </c>
      <c r="E353" s="10" t="s">
        <v>206</v>
      </c>
      <c r="F353" s="52" t="s">
        <v>408</v>
      </c>
      <c r="G353" s="52" t="s">
        <v>165</v>
      </c>
      <c r="H353" s="52" t="s">
        <v>245</v>
      </c>
      <c r="I353" s="52" t="s">
        <v>930</v>
      </c>
      <c r="J353" s="52" t="s">
        <v>169</v>
      </c>
      <c r="K353" s="52" t="s">
        <v>931</v>
      </c>
      <c r="L353" s="53" t="s">
        <v>288</v>
      </c>
      <c r="M353" s="13">
        <v>375</v>
      </c>
      <c r="N353" s="14">
        <f t="shared" si="110"/>
        <v>1.02739726027397</v>
      </c>
      <c r="O353" s="15">
        <v>6420</v>
      </c>
      <c r="P353" s="15">
        <f t="shared" si="106"/>
        <v>2407500</v>
      </c>
      <c r="Q353" s="16">
        <f>IFERROR(VLOOKUP(G353,SCENARIOS!$A$13:$E$18,2,0),0.025)</f>
        <v>0.025</v>
      </c>
      <c r="R353" s="52">
        <f>IFERROR(VLOOKUP(L353,INPUTS!$A$107:$B$120,2,0),0.0082)</f>
        <v>0.0085</v>
      </c>
      <c r="S353" s="52">
        <f t="shared" si="107"/>
        <v>54.57</v>
      </c>
      <c r="T353" s="15">
        <f t="shared" si="108"/>
        <v>20463.75</v>
      </c>
      <c r="U353" s="15">
        <f>T353/INPUTS!$B$7*1000</f>
        <v>25579687.5</v>
      </c>
      <c r="V353" s="15">
        <f>T353*INPUTS!$B$6</f>
        <v>64665.45</v>
      </c>
      <c r="W353" s="54" t="s">
        <v>396</v>
      </c>
      <c r="X353" s="54" t="s">
        <v>396</v>
      </c>
      <c r="Y353" s="67">
        <f>IFERROR(VLOOKUP(E353,INPUTS!$A$44:$B$103,2,0),0)</f>
        <v>0.02</v>
      </c>
      <c r="Z353" s="15">
        <f t="shared" si="109"/>
        <v>409.275</v>
      </c>
      <c r="AA353" s="20">
        <f>IFERROR(VLOOKUP(E353,INPUTS!$A$44:$C$103,3,0),SCENARIOS!$J$23)</f>
        <v>0.06</v>
      </c>
      <c r="AB353" s="15">
        <f t="shared" si="111"/>
        <v>1389.17128899243</v>
      </c>
      <c r="AC353" s="20">
        <f>IFERROR(VLOOKUP($E353,INPUTS!$A$44:$G$103,4,0),SCENARIOS!$K$23)</f>
        <v>0.15</v>
      </c>
      <c r="AD353" s="15">
        <f t="shared" si="112"/>
        <v>3929.29951369473</v>
      </c>
      <c r="AE353" s="20">
        <f>IFERROR(VLOOKUP($E353,INPUTS!$A$44:$G$103,5,0),SCENARIOS!$L$23)</f>
        <v>0.3</v>
      </c>
      <c r="AF353" s="15">
        <f t="shared" si="113"/>
        <v>8891.28348140271</v>
      </c>
      <c r="AG353" s="20">
        <f>IFERROR(VLOOKUP($E353,INPUTS!$A$44:$G$103,6,0),SCENARIOS!$M$23)</f>
        <v>0.4</v>
      </c>
      <c r="AH353" s="15">
        <f t="shared" si="114"/>
        <v>13412.894871997</v>
      </c>
      <c r="AI353" s="20">
        <f>IFERROR(VLOOKUP($E353,INPUTS!$A$44:$G$103,7,0),SCENARIOS!$N$23)</f>
        <v>0.5</v>
      </c>
      <c r="AJ353" s="15">
        <f t="shared" si="115"/>
        <v>18969.32427102</v>
      </c>
      <c r="AL353" t="str">
        <f t="shared" si="116"/>
        <v>Y</v>
      </c>
      <c r="AM353" s="21">
        <f t="shared" si="117"/>
        <v>37938.64854204</v>
      </c>
      <c r="BC353" s="2"/>
    </row>
    <row r="354" ht="15" customHeight="1" spans="1:55">
      <c r="A354" s="6" t="s">
        <v>1306</v>
      </c>
      <c r="B354" s="52" t="s">
        <v>406</v>
      </c>
      <c r="C354" s="52" t="s">
        <v>407</v>
      </c>
      <c r="D354" s="52" t="s">
        <v>929</v>
      </c>
      <c r="E354" s="10" t="s">
        <v>206</v>
      </c>
      <c r="F354" s="52" t="s">
        <v>408</v>
      </c>
      <c r="G354" s="52" t="s">
        <v>165</v>
      </c>
      <c r="H354" s="52" t="s">
        <v>251</v>
      </c>
      <c r="I354" s="52" t="s">
        <v>930</v>
      </c>
      <c r="J354" s="52" t="s">
        <v>169</v>
      </c>
      <c r="K354" s="52" t="s">
        <v>931</v>
      </c>
      <c r="L354" s="53" t="s">
        <v>288</v>
      </c>
      <c r="M354" s="13">
        <v>375</v>
      </c>
      <c r="N354" s="14">
        <f t="shared" si="110"/>
        <v>1.02739726027397</v>
      </c>
      <c r="O354" s="15">
        <v>8220</v>
      </c>
      <c r="P354" s="15">
        <f t="shared" si="106"/>
        <v>3082500</v>
      </c>
      <c r="Q354" s="16">
        <f>IFERROR(VLOOKUP(G354,SCENARIOS!$A$13:$E$18,2,0),0.025)</f>
        <v>0.025</v>
      </c>
      <c r="R354" s="52">
        <f>IFERROR(VLOOKUP(L354,INPUTS!$A$107:$B$120,2,0),0.0082)</f>
        <v>0.0085</v>
      </c>
      <c r="S354" s="52">
        <f t="shared" si="107"/>
        <v>69.87</v>
      </c>
      <c r="T354" s="15">
        <f t="shared" si="108"/>
        <v>26201.25</v>
      </c>
      <c r="U354" s="15">
        <f>T354/INPUTS!$B$7*1000</f>
        <v>32751562.5</v>
      </c>
      <c r="V354" s="15">
        <f>T354*INPUTS!$B$6</f>
        <v>82795.95</v>
      </c>
      <c r="W354" s="54" t="s">
        <v>396</v>
      </c>
      <c r="X354" s="54" t="s">
        <v>396</v>
      </c>
      <c r="Y354" s="67">
        <f>IFERROR(VLOOKUP(E354,INPUTS!$A$44:$B$103,2,0),0)</f>
        <v>0.02</v>
      </c>
      <c r="Z354" s="15">
        <f t="shared" si="109"/>
        <v>524.025</v>
      </c>
      <c r="AA354" s="20">
        <f>IFERROR(VLOOKUP(E354,INPUTS!$A$44:$C$103,3,0),SCENARIOS!$J$23)</f>
        <v>0.06</v>
      </c>
      <c r="AB354" s="15">
        <f t="shared" si="111"/>
        <v>1778.65856628003</v>
      </c>
      <c r="AC354" s="20">
        <f>IFERROR(VLOOKUP($E354,INPUTS!$A$44:$G$103,4,0),SCENARIOS!$K$23)</f>
        <v>0.15</v>
      </c>
      <c r="AD354" s="15">
        <f t="shared" si="112"/>
        <v>5030.97227454372</v>
      </c>
      <c r="AE354" s="20">
        <f>IFERROR(VLOOKUP($E354,INPUTS!$A$44:$G$103,5,0),SCENARIOS!$L$23)</f>
        <v>0.3</v>
      </c>
      <c r="AF354" s="15">
        <f t="shared" si="113"/>
        <v>11384.1667004876</v>
      </c>
      <c r="AG354" s="20">
        <f>IFERROR(VLOOKUP($E354,INPUTS!$A$44:$G$103,6,0),SCENARIOS!$M$23)</f>
        <v>0.4</v>
      </c>
      <c r="AH354" s="15">
        <f t="shared" si="114"/>
        <v>17173.5196024635</v>
      </c>
      <c r="AI354" s="20">
        <f>IFERROR(VLOOKUP($E354,INPUTS!$A$44:$G$103,7,0),SCENARIOS!$N$23)</f>
        <v>0.5</v>
      </c>
      <c r="AJ354" s="15">
        <f t="shared" si="115"/>
        <v>24287.8264030817</v>
      </c>
      <c r="AL354" t="str">
        <f t="shared" si="116"/>
        <v>N</v>
      </c>
      <c r="AM354" s="21">
        <f t="shared" si="117"/>
        <v>48575.6528061633</v>
      </c>
      <c r="BC354" s="2"/>
    </row>
    <row r="355" ht="15" customHeight="1" spans="1:55">
      <c r="A355" s="24" t="s">
        <v>1307</v>
      </c>
      <c r="B355" s="52" t="s">
        <v>406</v>
      </c>
      <c r="C355" s="52" t="s">
        <v>407</v>
      </c>
      <c r="D355" s="52" t="s">
        <v>929</v>
      </c>
      <c r="E355" s="10" t="s">
        <v>206</v>
      </c>
      <c r="F355" s="52" t="s">
        <v>408</v>
      </c>
      <c r="G355" s="52" t="s">
        <v>165</v>
      </c>
      <c r="H355" s="52" t="s">
        <v>702</v>
      </c>
      <c r="I355" s="52" t="s">
        <v>701</v>
      </c>
      <c r="J355" s="52" t="s">
        <v>181</v>
      </c>
      <c r="K355" s="52" t="s">
        <v>931</v>
      </c>
      <c r="L355" s="53" t="s">
        <v>288</v>
      </c>
      <c r="M355" s="13">
        <v>375</v>
      </c>
      <c r="N355" s="14">
        <f t="shared" si="110"/>
        <v>1.02739726027397</v>
      </c>
      <c r="O355" s="15">
        <v>10600</v>
      </c>
      <c r="P355" s="15">
        <f t="shared" si="106"/>
        <v>3975000</v>
      </c>
      <c r="Q355" s="16">
        <f>IFERROR(VLOOKUP(G355,SCENARIOS!$A$13:$E$18,2,0),0.025)</f>
        <v>0.025</v>
      </c>
      <c r="R355" s="52">
        <f>IFERROR(VLOOKUP(L355,INPUTS!$A$107:$B$120,2,0),0.0082)</f>
        <v>0.0085</v>
      </c>
      <c r="S355" s="52">
        <f t="shared" si="107"/>
        <v>90.1</v>
      </c>
      <c r="T355" s="15">
        <f t="shared" si="108"/>
        <v>33787.5</v>
      </c>
      <c r="U355" s="15">
        <f>T355/INPUTS!$B$7*1000</f>
        <v>42234375</v>
      </c>
      <c r="V355" s="15">
        <f>T355*INPUTS!$B$6</f>
        <v>106768.5</v>
      </c>
      <c r="W355" s="54" t="s">
        <v>396</v>
      </c>
      <c r="X355" s="54" t="s">
        <v>396</v>
      </c>
      <c r="Y355" s="67">
        <f>IFERROR(VLOOKUP(E355,INPUTS!$A$44:$B$103,2,0),0)</f>
        <v>0.02</v>
      </c>
      <c r="Z355" s="15">
        <f t="shared" si="109"/>
        <v>675.75</v>
      </c>
      <c r="AA355" s="20">
        <f>IFERROR(VLOOKUP(E355,INPUTS!$A$44:$C$103,3,0),SCENARIOS!$J$23)</f>
        <v>0.06</v>
      </c>
      <c r="AB355" s="15">
        <f t="shared" si="111"/>
        <v>2293.64729958252</v>
      </c>
      <c r="AC355" s="20">
        <f>IFERROR(VLOOKUP($E355,INPUTS!$A$44:$G$103,4,0),SCENARIOS!$K$23)</f>
        <v>0.15</v>
      </c>
      <c r="AD355" s="15">
        <f t="shared" si="112"/>
        <v>6487.62848055516</v>
      </c>
      <c r="AE355" s="20">
        <f>IFERROR(VLOOKUP($E355,INPUTS!$A$44:$G$103,5,0),SCENARIOS!$L$23)</f>
        <v>0.3</v>
      </c>
      <c r="AF355" s="15">
        <f t="shared" si="113"/>
        <v>14680.3122901665</v>
      </c>
      <c r="AG355" s="20">
        <f>IFERROR(VLOOKUP($E355,INPUTS!$A$44:$G$103,6,0),SCENARIOS!$M$23)</f>
        <v>0.4</v>
      </c>
      <c r="AH355" s="15">
        <f t="shared" si="114"/>
        <v>22145.9011905247</v>
      </c>
      <c r="AI355" s="20">
        <f>IFERROR(VLOOKUP($E355,INPUTS!$A$44:$G$103,7,0),SCENARIOS!$N$23)</f>
        <v>0.5</v>
      </c>
      <c r="AJ355" s="15">
        <f t="shared" si="115"/>
        <v>31320.0681110299</v>
      </c>
      <c r="AL355" t="str">
        <f t="shared" si="116"/>
        <v>N</v>
      </c>
      <c r="AM355" s="21">
        <f t="shared" si="117"/>
        <v>62640.1362220598</v>
      </c>
      <c r="BC355" s="2"/>
    </row>
    <row r="356" ht="15" customHeight="1" spans="1:55">
      <c r="A356" s="6" t="s">
        <v>1308</v>
      </c>
      <c r="B356" s="52" t="s">
        <v>406</v>
      </c>
      <c r="C356" s="52" t="s">
        <v>407</v>
      </c>
      <c r="D356" s="52" t="s">
        <v>929</v>
      </c>
      <c r="E356" s="10" t="s">
        <v>206</v>
      </c>
      <c r="F356" s="52" t="s">
        <v>408</v>
      </c>
      <c r="G356" s="52" t="s">
        <v>165</v>
      </c>
      <c r="H356" s="52" t="s">
        <v>515</v>
      </c>
      <c r="I356" s="52" t="s">
        <v>514</v>
      </c>
      <c r="J356" s="52" t="s">
        <v>181</v>
      </c>
      <c r="K356" s="52" t="s">
        <v>931</v>
      </c>
      <c r="L356" s="53" t="s">
        <v>288</v>
      </c>
      <c r="M356" s="13">
        <v>375</v>
      </c>
      <c r="N356" s="14">
        <f t="shared" si="110"/>
        <v>1.02739726027397</v>
      </c>
      <c r="O356" s="15">
        <v>8980</v>
      </c>
      <c r="P356" s="15">
        <f t="shared" si="106"/>
        <v>3367500</v>
      </c>
      <c r="Q356" s="16">
        <f>IFERROR(VLOOKUP(G356,SCENARIOS!$A$13:$E$18,2,0),0.025)</f>
        <v>0.025</v>
      </c>
      <c r="R356" s="52">
        <f>IFERROR(VLOOKUP(L356,INPUTS!$A$107:$B$120,2,0),0.0082)</f>
        <v>0.0085</v>
      </c>
      <c r="S356" s="52">
        <f t="shared" si="107"/>
        <v>76.33</v>
      </c>
      <c r="T356" s="15">
        <f t="shared" si="108"/>
        <v>28623.75</v>
      </c>
      <c r="U356" s="15">
        <f>T356/INPUTS!$B$7*1000</f>
        <v>35779687.5</v>
      </c>
      <c r="V356" s="15">
        <f>T356*INPUTS!$B$6</f>
        <v>90451.05</v>
      </c>
      <c r="W356" s="54" t="s">
        <v>396</v>
      </c>
      <c r="X356" s="54" t="s">
        <v>396</v>
      </c>
      <c r="Y356" s="67">
        <f>IFERROR(VLOOKUP(E356,INPUTS!$A$44:$B$103,2,0),0)</f>
        <v>0.02</v>
      </c>
      <c r="Z356" s="15">
        <f t="shared" si="109"/>
        <v>572.475</v>
      </c>
      <c r="AA356" s="20">
        <f>IFERROR(VLOOKUP(E356,INPUTS!$A$44:$C$103,3,0),SCENARIOS!$J$23)</f>
        <v>0.06</v>
      </c>
      <c r="AB356" s="15">
        <f t="shared" si="111"/>
        <v>1943.10875002368</v>
      </c>
      <c r="AC356" s="20">
        <f>IFERROR(VLOOKUP($E356,INPUTS!$A$44:$G$103,4,0),SCENARIOS!$K$23)</f>
        <v>0.15</v>
      </c>
      <c r="AD356" s="15">
        <f t="shared" si="112"/>
        <v>5496.12299579107</v>
      </c>
      <c r="AE356" s="20">
        <f>IFERROR(VLOOKUP($E356,INPUTS!$A$44:$G$103,5,0),SCENARIOS!$L$23)</f>
        <v>0.3</v>
      </c>
      <c r="AF356" s="15">
        <f t="shared" si="113"/>
        <v>12436.7173929901</v>
      </c>
      <c r="AG356" s="20">
        <f>IFERROR(VLOOKUP($E356,INPUTS!$A$44:$G$103,6,0),SCENARIOS!$M$23)</f>
        <v>0.4</v>
      </c>
      <c r="AH356" s="15">
        <f t="shared" si="114"/>
        <v>18761.3389331049</v>
      </c>
      <c r="AI356" s="20">
        <f>IFERROR(VLOOKUP($E356,INPUTS!$A$44:$G$103,7,0),SCENARIOS!$N$23)</f>
        <v>0.5</v>
      </c>
      <c r="AJ356" s="15">
        <f t="shared" si="115"/>
        <v>26533.4161921744</v>
      </c>
      <c r="AL356" t="str">
        <f t="shared" si="116"/>
        <v>N</v>
      </c>
      <c r="AM356" s="21">
        <f t="shared" si="117"/>
        <v>53066.8323843487</v>
      </c>
      <c r="BC356" s="2"/>
    </row>
    <row r="357" ht="15" customHeight="1" spans="1:55">
      <c r="A357" s="24" t="s">
        <v>1309</v>
      </c>
      <c r="B357" s="52" t="s">
        <v>406</v>
      </c>
      <c r="C357" s="52" t="s">
        <v>407</v>
      </c>
      <c r="D357" s="52" t="s">
        <v>929</v>
      </c>
      <c r="E357" s="10" t="s">
        <v>206</v>
      </c>
      <c r="F357" s="52" t="s">
        <v>408</v>
      </c>
      <c r="G357" s="52" t="s">
        <v>165</v>
      </c>
      <c r="H357" s="52" t="s">
        <v>452</v>
      </c>
      <c r="I357" s="52" t="s">
        <v>451</v>
      </c>
      <c r="J357" s="52" t="s">
        <v>181</v>
      </c>
      <c r="K357" s="52" t="s">
        <v>931</v>
      </c>
      <c r="L357" s="53" t="s">
        <v>288</v>
      </c>
      <c r="M357" s="13">
        <v>375</v>
      </c>
      <c r="N357" s="14">
        <f t="shared" si="110"/>
        <v>1.02739726027397</v>
      </c>
      <c r="O357" s="15">
        <v>9600</v>
      </c>
      <c r="P357" s="15">
        <f t="shared" si="106"/>
        <v>3600000</v>
      </c>
      <c r="Q357" s="16">
        <f>IFERROR(VLOOKUP(G357,SCENARIOS!$A$13:$E$18,2,0),0.025)</f>
        <v>0.025</v>
      </c>
      <c r="R357" s="52">
        <f>IFERROR(VLOOKUP(L357,INPUTS!$A$107:$B$120,2,0),0.0082)</f>
        <v>0.0085</v>
      </c>
      <c r="S357" s="52">
        <f t="shared" si="107"/>
        <v>81.6</v>
      </c>
      <c r="T357" s="15">
        <f t="shared" si="108"/>
        <v>30600</v>
      </c>
      <c r="U357" s="15">
        <f>T357/INPUTS!$B$7*1000</f>
        <v>38250000</v>
      </c>
      <c r="V357" s="15">
        <f>T357*INPUTS!$B$6</f>
        <v>96696</v>
      </c>
      <c r="W357" s="54" t="s">
        <v>521</v>
      </c>
      <c r="X357" s="54" t="s">
        <v>396</v>
      </c>
      <c r="Y357" s="67">
        <f>IFERROR(VLOOKUP(E357,INPUTS!$A$44:$B$103,2,0),0)</f>
        <v>0.02</v>
      </c>
      <c r="Z357" s="15">
        <f t="shared" si="109"/>
        <v>612</v>
      </c>
      <c r="AA357" s="20">
        <f>IFERROR(VLOOKUP(E357,INPUTS!$A$44:$C$103,3,0),SCENARIOS!$J$23)</f>
        <v>0.06</v>
      </c>
      <c r="AB357" s="15">
        <f t="shared" si="111"/>
        <v>2077.26547886719</v>
      </c>
      <c r="AC357" s="20">
        <f>IFERROR(VLOOKUP($E357,INPUTS!$A$44:$G$103,4,0),SCENARIOS!$K$23)</f>
        <v>0.15</v>
      </c>
      <c r="AD357" s="15">
        <f t="shared" si="112"/>
        <v>5875.58805786128</v>
      </c>
      <c r="AE357" s="20">
        <f>IFERROR(VLOOKUP($E357,INPUTS!$A$44:$G$103,5,0),SCENARIOS!$L$23)</f>
        <v>0.3</v>
      </c>
      <c r="AF357" s="15">
        <f t="shared" si="113"/>
        <v>13295.3771684527</v>
      </c>
      <c r="AG357" s="20">
        <f>IFERROR(VLOOKUP($E357,INPUTS!$A$44:$G$103,6,0),SCENARIOS!$M$23)</f>
        <v>0.4</v>
      </c>
      <c r="AH357" s="15">
        <f t="shared" si="114"/>
        <v>20056.6652291544</v>
      </c>
      <c r="AI357" s="20">
        <f>IFERROR(VLOOKUP($E357,INPUTS!$A$44:$G$103,7,0),SCENARIOS!$N$23)</f>
        <v>0.5</v>
      </c>
      <c r="AJ357" s="15">
        <f t="shared" si="115"/>
        <v>28365.3447043289</v>
      </c>
      <c r="AL357" t="str">
        <f t="shared" si="116"/>
        <v>N</v>
      </c>
      <c r="AM357" s="21">
        <f t="shared" si="117"/>
        <v>56730.6894086579</v>
      </c>
      <c r="BC357" s="2"/>
    </row>
    <row r="358" ht="15" customHeight="1" spans="1:55">
      <c r="A358" s="6" t="s">
        <v>1310</v>
      </c>
      <c r="B358" s="52" t="s">
        <v>604</v>
      </c>
      <c r="C358" s="52" t="s">
        <v>605</v>
      </c>
      <c r="D358" s="52" t="s">
        <v>929</v>
      </c>
      <c r="E358" s="10" t="s">
        <v>213</v>
      </c>
      <c r="F358" s="52" t="s">
        <v>606</v>
      </c>
      <c r="G358" s="52" t="s">
        <v>165</v>
      </c>
      <c r="H358" s="52" t="s">
        <v>249</v>
      </c>
      <c r="I358" s="52" t="s">
        <v>930</v>
      </c>
      <c r="J358" s="52" t="s">
        <v>169</v>
      </c>
      <c r="K358" s="52" t="s">
        <v>931</v>
      </c>
      <c r="L358" s="53" t="s">
        <v>288</v>
      </c>
      <c r="M358" s="13">
        <v>336</v>
      </c>
      <c r="N358" s="14">
        <f t="shared" si="110"/>
        <v>0.920547945205479</v>
      </c>
      <c r="O358" s="15">
        <v>7130</v>
      </c>
      <c r="P358" s="15">
        <f t="shared" si="106"/>
        <v>2395680</v>
      </c>
      <c r="Q358" s="16">
        <f>IFERROR(VLOOKUP(G358,SCENARIOS!$A$13:$E$18,2,0),0.025)</f>
        <v>0.025</v>
      </c>
      <c r="R358" s="52">
        <f>IFERROR(VLOOKUP(L358,INPUTS!$A$107:$B$120,2,0),0.0082)</f>
        <v>0.0085</v>
      </c>
      <c r="S358" s="52">
        <f t="shared" si="107"/>
        <v>60.605</v>
      </c>
      <c r="T358" s="15">
        <f t="shared" si="108"/>
        <v>20363.28</v>
      </c>
      <c r="U358" s="15">
        <f>T358/INPUTS!$B$7*1000</f>
        <v>25454100</v>
      </c>
      <c r="V358" s="15">
        <f>T358*INPUTS!$B$6</f>
        <v>64347.9648</v>
      </c>
      <c r="W358" s="54" t="s">
        <v>396</v>
      </c>
      <c r="X358" s="54" t="s">
        <v>396</v>
      </c>
      <c r="Y358" s="67">
        <f>IFERROR(VLOOKUP(E358,INPUTS!$A$44:$B$103,2,0),0)</f>
        <v>0.02</v>
      </c>
      <c r="Z358" s="15">
        <f t="shared" si="109"/>
        <v>407.2656</v>
      </c>
      <c r="AA358" s="20">
        <f>IFERROR(VLOOKUP(E358,INPUTS!$A$44:$C$103,3,0),SCENARIOS!$J$23)</f>
        <v>0.06</v>
      </c>
      <c r="AB358" s="15">
        <f t="shared" si="111"/>
        <v>1382.35093400348</v>
      </c>
      <c r="AC358" s="20">
        <f>IFERROR(VLOOKUP($E358,INPUTS!$A$44:$G$103,4,0),SCENARIOS!$K$23)</f>
        <v>0.15</v>
      </c>
      <c r="AD358" s="15">
        <f t="shared" si="112"/>
        <v>3910.00799957142</v>
      </c>
      <c r="AE358" s="20">
        <f>IFERROR(VLOOKUP($E358,INPUTS!$A$44:$G$103,5,0),SCENARIOS!$L$23)</f>
        <v>0.3</v>
      </c>
      <c r="AF358" s="15">
        <f t="shared" si="113"/>
        <v>8847.63032636629</v>
      </c>
      <c r="AG358" s="20">
        <f>IFERROR(VLOOKUP($E358,INPUTS!$A$44:$G$103,6,0),SCENARIOS!$M$23)</f>
        <v>0.4</v>
      </c>
      <c r="AH358" s="15">
        <f t="shared" si="114"/>
        <v>13347.0421544946</v>
      </c>
      <c r="AI358" s="20">
        <f>IFERROR(VLOOKUP($E358,INPUTS!$A$44:$G$103,7,0),SCENARIOS!$N$23)</f>
        <v>0.5</v>
      </c>
      <c r="AJ358" s="15">
        <f t="shared" si="115"/>
        <v>18876.1913892408</v>
      </c>
      <c r="AL358" t="str">
        <f t="shared" si="116"/>
        <v>N</v>
      </c>
      <c r="AM358" s="21">
        <f t="shared" si="117"/>
        <v>37752.3827784815</v>
      </c>
      <c r="BC358" s="2"/>
    </row>
    <row r="359" ht="15" customHeight="1" spans="1:55">
      <c r="A359" s="24" t="s">
        <v>1311</v>
      </c>
      <c r="B359" s="52" t="s">
        <v>604</v>
      </c>
      <c r="C359" s="52" t="s">
        <v>605</v>
      </c>
      <c r="D359" s="52" t="s">
        <v>929</v>
      </c>
      <c r="E359" s="10" t="s">
        <v>213</v>
      </c>
      <c r="F359" s="52" t="s">
        <v>606</v>
      </c>
      <c r="G359" s="52" t="s">
        <v>165</v>
      </c>
      <c r="H359" s="52" t="s">
        <v>254</v>
      </c>
      <c r="I359" s="52" t="s">
        <v>930</v>
      </c>
      <c r="J359" s="52" t="s">
        <v>169</v>
      </c>
      <c r="K359" s="52" t="s">
        <v>931</v>
      </c>
      <c r="L359" s="53" t="s">
        <v>288</v>
      </c>
      <c r="M359" s="13">
        <v>336</v>
      </c>
      <c r="N359" s="14">
        <f t="shared" si="110"/>
        <v>0.920547945205479</v>
      </c>
      <c r="O359" s="15">
        <v>5400</v>
      </c>
      <c r="P359" s="15">
        <f t="shared" si="106"/>
        <v>1814400</v>
      </c>
      <c r="Q359" s="16">
        <f>IFERROR(VLOOKUP(G359,SCENARIOS!$A$13:$E$18,2,0),0.025)</f>
        <v>0.025</v>
      </c>
      <c r="R359" s="52">
        <f>IFERROR(VLOOKUP(L359,INPUTS!$A$107:$B$120,2,0),0.0082)</f>
        <v>0.0085</v>
      </c>
      <c r="S359" s="52">
        <f t="shared" si="107"/>
        <v>45.9</v>
      </c>
      <c r="T359" s="15">
        <f t="shared" si="108"/>
        <v>15422.4</v>
      </c>
      <c r="U359" s="15">
        <f>T359/INPUTS!$B$7*1000</f>
        <v>19278000</v>
      </c>
      <c r="V359" s="15">
        <f>T359*INPUTS!$B$6</f>
        <v>48734.784</v>
      </c>
      <c r="W359" s="54" t="s">
        <v>396</v>
      </c>
      <c r="X359" s="54" t="s">
        <v>396</v>
      </c>
      <c r="Y359" s="67">
        <f>IFERROR(VLOOKUP(E359,INPUTS!$A$44:$B$103,2,0),0)</f>
        <v>0.02</v>
      </c>
      <c r="Z359" s="15">
        <f t="shared" si="109"/>
        <v>308.448</v>
      </c>
      <c r="AA359" s="20">
        <f>IFERROR(VLOOKUP(E359,INPUTS!$A$44:$C$103,3,0),SCENARIOS!$J$23)</f>
        <v>0.06</v>
      </c>
      <c r="AB359" s="15">
        <f t="shared" si="111"/>
        <v>1046.94180134906</v>
      </c>
      <c r="AC359" s="20">
        <f>IFERROR(VLOOKUP($E359,INPUTS!$A$44:$G$103,4,0),SCENARIOS!$K$23)</f>
        <v>0.15</v>
      </c>
      <c r="AD359" s="15">
        <f t="shared" si="112"/>
        <v>2961.29638116208</v>
      </c>
      <c r="AE359" s="20">
        <f>IFERROR(VLOOKUP($E359,INPUTS!$A$44:$G$103,5,0),SCENARIOS!$L$23)</f>
        <v>0.3</v>
      </c>
      <c r="AF359" s="15">
        <f t="shared" si="113"/>
        <v>6700.87009290014</v>
      </c>
      <c r="AG359" s="20">
        <f>IFERROR(VLOOKUP($E359,INPUTS!$A$44:$G$103,6,0),SCENARIOS!$M$23)</f>
        <v>0.4</v>
      </c>
      <c r="AH359" s="15">
        <f t="shared" si="114"/>
        <v>10108.5592754938</v>
      </c>
      <c r="AI359" s="20">
        <f>IFERROR(VLOOKUP($E359,INPUTS!$A$44:$G$103,7,0),SCENARIOS!$N$23)</f>
        <v>0.5</v>
      </c>
      <c r="AJ359" s="15">
        <f t="shared" si="115"/>
        <v>14296.1337309818</v>
      </c>
      <c r="AL359" t="str">
        <f t="shared" si="116"/>
        <v>Y</v>
      </c>
      <c r="AM359" s="21">
        <f t="shared" si="117"/>
        <v>28592.2674619636</v>
      </c>
      <c r="BC359" s="2"/>
    </row>
    <row r="360" ht="15" customHeight="1" spans="1:55">
      <c r="A360" s="6" t="s">
        <v>1312</v>
      </c>
      <c r="B360" s="52" t="s">
        <v>604</v>
      </c>
      <c r="C360" s="52" t="s">
        <v>605</v>
      </c>
      <c r="D360" s="52" t="s">
        <v>929</v>
      </c>
      <c r="E360" s="10" t="s">
        <v>213</v>
      </c>
      <c r="F360" s="52" t="s">
        <v>606</v>
      </c>
      <c r="G360" s="52" t="s">
        <v>165</v>
      </c>
      <c r="H360" s="52" t="s">
        <v>255</v>
      </c>
      <c r="I360" s="52" t="s">
        <v>930</v>
      </c>
      <c r="J360" s="52" t="s">
        <v>169</v>
      </c>
      <c r="K360" s="52" t="s">
        <v>931</v>
      </c>
      <c r="L360" s="53" t="s">
        <v>288</v>
      </c>
      <c r="M360" s="13">
        <v>336</v>
      </c>
      <c r="N360" s="14">
        <f t="shared" si="110"/>
        <v>0.920547945205479</v>
      </c>
      <c r="O360" s="15">
        <v>5710</v>
      </c>
      <c r="P360" s="15">
        <f t="shared" si="106"/>
        <v>1918560</v>
      </c>
      <c r="Q360" s="16">
        <f>IFERROR(VLOOKUP(G360,SCENARIOS!$A$13:$E$18,2,0),0.025)</f>
        <v>0.025</v>
      </c>
      <c r="R360" s="52">
        <f>IFERROR(VLOOKUP(L360,INPUTS!$A$107:$B$120,2,0),0.0082)</f>
        <v>0.0085</v>
      </c>
      <c r="S360" s="52">
        <f t="shared" si="107"/>
        <v>48.535</v>
      </c>
      <c r="T360" s="15">
        <f t="shared" si="108"/>
        <v>16307.76</v>
      </c>
      <c r="U360" s="15">
        <f>T360/INPUTS!$B$7*1000</f>
        <v>20384700</v>
      </c>
      <c r="V360" s="15">
        <f>T360*INPUTS!$B$6</f>
        <v>51532.5216</v>
      </c>
      <c r="W360" s="54" t="s">
        <v>396</v>
      </c>
      <c r="X360" s="54" t="s">
        <v>396</v>
      </c>
      <c r="Y360" s="67">
        <f>IFERROR(VLOOKUP(E360,INPUTS!$A$44:$B$103,2,0),0)</f>
        <v>0.02</v>
      </c>
      <c r="Z360" s="15">
        <f t="shared" si="109"/>
        <v>326.1552</v>
      </c>
      <c r="AA360" s="20">
        <f>IFERROR(VLOOKUP(E360,INPUTS!$A$44:$C$103,3,0),SCENARIOS!$J$23)</f>
        <v>0.06</v>
      </c>
      <c r="AB360" s="15">
        <f t="shared" si="111"/>
        <v>1107.04401587095</v>
      </c>
      <c r="AC360" s="20">
        <f>IFERROR(VLOOKUP($E360,INPUTS!$A$44:$G$103,4,0),SCENARIOS!$K$23)</f>
        <v>0.15</v>
      </c>
      <c r="AD360" s="15">
        <f t="shared" si="112"/>
        <v>3131.29672896954</v>
      </c>
      <c r="AE360" s="20">
        <f>IFERROR(VLOOKUP($E360,INPUTS!$A$44:$G$103,5,0),SCENARIOS!$L$23)</f>
        <v>0.3</v>
      </c>
      <c r="AF360" s="15">
        <f t="shared" si="113"/>
        <v>7085.54967230737</v>
      </c>
      <c r="AG360" s="20">
        <f>IFERROR(VLOOKUP($E360,INPUTS!$A$44:$G$103,6,0),SCENARIOS!$M$23)</f>
        <v>0.4</v>
      </c>
      <c r="AH360" s="15">
        <f t="shared" si="114"/>
        <v>10688.865456124</v>
      </c>
      <c r="AI360" s="20">
        <f>IFERROR(VLOOKUP($E360,INPUTS!$A$44:$G$103,7,0),SCENARIOS!$N$23)</f>
        <v>0.5</v>
      </c>
      <c r="AJ360" s="15">
        <f t="shared" si="115"/>
        <v>15116.837704427</v>
      </c>
      <c r="AL360" t="str">
        <f t="shared" si="116"/>
        <v>Y</v>
      </c>
      <c r="AM360" s="21">
        <f t="shared" si="117"/>
        <v>30233.6754088541</v>
      </c>
      <c r="BC360" s="2"/>
    </row>
    <row r="361" ht="15" customHeight="1" spans="1:55">
      <c r="A361" s="24" t="s">
        <v>1313</v>
      </c>
      <c r="B361" s="52" t="s">
        <v>604</v>
      </c>
      <c r="C361" s="52" t="s">
        <v>605</v>
      </c>
      <c r="D361" s="52" t="s">
        <v>929</v>
      </c>
      <c r="E361" s="10" t="s">
        <v>213</v>
      </c>
      <c r="F361" s="52" t="s">
        <v>606</v>
      </c>
      <c r="G361" s="52" t="s">
        <v>165</v>
      </c>
      <c r="H361" s="52" t="s">
        <v>615</v>
      </c>
      <c r="I361" s="52" t="s">
        <v>614</v>
      </c>
      <c r="J361" s="52" t="s">
        <v>169</v>
      </c>
      <c r="K361" s="52" t="s">
        <v>931</v>
      </c>
      <c r="L361" s="53" t="s">
        <v>288</v>
      </c>
      <c r="M361" s="13">
        <v>223</v>
      </c>
      <c r="N361" s="14">
        <f t="shared" si="110"/>
        <v>0.610958904109589</v>
      </c>
      <c r="O361" s="15">
        <v>5800</v>
      </c>
      <c r="P361" s="15">
        <f t="shared" si="106"/>
        <v>1293400</v>
      </c>
      <c r="Q361" s="16">
        <f>IFERROR(VLOOKUP(G361,SCENARIOS!$A$13:$E$18,2,0),0.025)</f>
        <v>0.025</v>
      </c>
      <c r="R361" s="52">
        <f>IFERROR(VLOOKUP(L361,INPUTS!$A$107:$B$120,2,0),0.0082)</f>
        <v>0.0085</v>
      </c>
      <c r="S361" s="52">
        <f t="shared" si="107"/>
        <v>49.3</v>
      </c>
      <c r="T361" s="15">
        <f t="shared" si="108"/>
        <v>10993.9</v>
      </c>
      <c r="U361" s="15">
        <f>T361/INPUTS!$B$7*1000</f>
        <v>13742375</v>
      </c>
      <c r="V361" s="15">
        <f>T361*INPUTS!$B$6</f>
        <v>34740.724</v>
      </c>
      <c r="W361" s="54" t="s">
        <v>396</v>
      </c>
      <c r="X361" s="54" t="s">
        <v>396</v>
      </c>
      <c r="Y361" s="67">
        <f>IFERROR(VLOOKUP(E361,INPUTS!$A$44:$B$103,2,0),0)</f>
        <v>0.02</v>
      </c>
      <c r="Z361" s="15">
        <f t="shared" si="109"/>
        <v>219.878</v>
      </c>
      <c r="AA361" s="20">
        <f>IFERROR(VLOOKUP(E361,INPUTS!$A$44:$C$103,3,0),SCENARIOS!$J$23)</f>
        <v>0.06</v>
      </c>
      <c r="AB361" s="15">
        <f t="shared" si="111"/>
        <v>746.315325101894</v>
      </c>
      <c r="AC361" s="20">
        <f>IFERROR(VLOOKUP($E361,INPUTS!$A$44:$G$103,4,0),SCENARIOS!$K$23)</f>
        <v>0.15</v>
      </c>
      <c r="AD361" s="15">
        <f t="shared" si="112"/>
        <v>2110.96822056605</v>
      </c>
      <c r="AE361" s="20">
        <f>IFERROR(VLOOKUP($E361,INPUTS!$A$44:$G$103,5,0),SCENARIOS!$L$23)</f>
        <v>0.3</v>
      </c>
      <c r="AF361" s="15">
        <f t="shared" si="113"/>
        <v>4776.73356379907</v>
      </c>
      <c r="AG361" s="20">
        <f>IFERROR(VLOOKUP($E361,INPUTS!$A$44:$G$103,6,0),SCENARIOS!$M$23)</f>
        <v>0.4</v>
      </c>
      <c r="AH361" s="15">
        <f t="shared" si="114"/>
        <v>7205.91411316343</v>
      </c>
      <c r="AI361" s="20">
        <f>IFERROR(VLOOKUP($E361,INPUTS!$A$44:$G$103,7,0),SCENARIOS!$N$23)</f>
        <v>0.5</v>
      </c>
      <c r="AJ361" s="15">
        <f t="shared" si="115"/>
        <v>10191.038011272</v>
      </c>
      <c r="AL361" t="str">
        <f t="shared" si="116"/>
        <v>N</v>
      </c>
      <c r="AM361" s="21">
        <f t="shared" si="117"/>
        <v>20382.0760225439</v>
      </c>
      <c r="BC361" s="2"/>
    </row>
    <row r="362" ht="15" customHeight="1" spans="1:55">
      <c r="A362" s="6" t="s">
        <v>1316</v>
      </c>
      <c r="B362" s="52" t="s">
        <v>604</v>
      </c>
      <c r="C362" s="52" t="s">
        <v>605</v>
      </c>
      <c r="D362" s="52" t="s">
        <v>929</v>
      </c>
      <c r="E362" s="10" t="s">
        <v>213</v>
      </c>
      <c r="F362" s="52" t="s">
        <v>606</v>
      </c>
      <c r="G362" s="52" t="s">
        <v>165</v>
      </c>
      <c r="H362" s="52" t="s">
        <v>731</v>
      </c>
      <c r="I362" s="52" t="s">
        <v>614</v>
      </c>
      <c r="J362" s="52" t="s">
        <v>169</v>
      </c>
      <c r="K362" s="52" t="s">
        <v>931</v>
      </c>
      <c r="L362" s="53" t="s">
        <v>288</v>
      </c>
      <c r="M362" s="13">
        <v>223</v>
      </c>
      <c r="N362" s="14">
        <f t="shared" si="110"/>
        <v>0.610958904109589</v>
      </c>
      <c r="O362" s="15">
        <v>5400</v>
      </c>
      <c r="P362" s="15">
        <f t="shared" si="106"/>
        <v>1204200</v>
      </c>
      <c r="Q362" s="16">
        <f>IFERROR(VLOOKUP(G362,SCENARIOS!$A$13:$E$18,2,0),0.025)</f>
        <v>0.025</v>
      </c>
      <c r="R362" s="52">
        <f>IFERROR(VLOOKUP(L362,INPUTS!$A$107:$B$120,2,0),0.0082)</f>
        <v>0.0085</v>
      </c>
      <c r="S362" s="52">
        <f t="shared" si="107"/>
        <v>45.9</v>
      </c>
      <c r="T362" s="15">
        <f t="shared" si="108"/>
        <v>10235.7</v>
      </c>
      <c r="U362" s="15">
        <f>T362/INPUTS!$B$7*1000</f>
        <v>12794625</v>
      </c>
      <c r="V362" s="15">
        <f>T362*INPUTS!$B$6</f>
        <v>32344.812</v>
      </c>
      <c r="W362" s="54" t="s">
        <v>396</v>
      </c>
      <c r="X362" s="54" t="s">
        <v>396</v>
      </c>
      <c r="Y362" s="67">
        <f>IFERROR(VLOOKUP(E362,INPUTS!$A$44:$B$103,2,0),0)</f>
        <v>0.02</v>
      </c>
      <c r="Z362" s="15">
        <f t="shared" si="109"/>
        <v>204.714</v>
      </c>
      <c r="AA362" s="20">
        <f>IFERROR(VLOOKUP(E362,INPUTS!$A$44:$C$103,3,0),SCENARIOS!$J$23)</f>
        <v>0.06</v>
      </c>
      <c r="AB362" s="15">
        <f t="shared" si="111"/>
        <v>694.845302681074</v>
      </c>
      <c r="AC362" s="20">
        <f>IFERROR(VLOOKUP($E362,INPUTS!$A$44:$G$103,4,0),SCENARIOS!$K$23)</f>
        <v>0.15</v>
      </c>
      <c r="AD362" s="15">
        <f t="shared" si="112"/>
        <v>1965.3842053546</v>
      </c>
      <c r="AE362" s="20">
        <f>IFERROR(VLOOKUP($E362,INPUTS!$A$44:$G$103,5,0),SCENARIOS!$L$23)</f>
        <v>0.3</v>
      </c>
      <c r="AF362" s="15">
        <f t="shared" si="113"/>
        <v>4447.30366284741</v>
      </c>
      <c r="AG362" s="20">
        <f>IFERROR(VLOOKUP($E362,INPUTS!$A$44:$G$103,6,0),SCENARIOS!$M$23)</f>
        <v>0.4</v>
      </c>
      <c r="AH362" s="15">
        <f t="shared" si="114"/>
        <v>6708.95451915216</v>
      </c>
      <c r="AI362" s="20">
        <f>IFERROR(VLOOKUP($E362,INPUTS!$A$44:$G$103,7,0),SCENARIOS!$N$23)</f>
        <v>0.5</v>
      </c>
      <c r="AJ362" s="15">
        <f t="shared" si="115"/>
        <v>9488.20780359803</v>
      </c>
      <c r="AL362" t="str">
        <f t="shared" si="116"/>
        <v>Y</v>
      </c>
      <c r="AM362" s="21">
        <f t="shared" si="117"/>
        <v>18976.4156071961</v>
      </c>
      <c r="BC362" s="2"/>
    </row>
    <row r="363" ht="15" customHeight="1" spans="1:55">
      <c r="A363" s="24" t="s">
        <v>1319</v>
      </c>
      <c r="B363" s="52" t="s">
        <v>604</v>
      </c>
      <c r="C363" s="52" t="s">
        <v>605</v>
      </c>
      <c r="D363" s="52" t="s">
        <v>929</v>
      </c>
      <c r="E363" s="10" t="s">
        <v>213</v>
      </c>
      <c r="F363" s="52" t="s">
        <v>606</v>
      </c>
      <c r="G363" s="52" t="s">
        <v>165</v>
      </c>
      <c r="H363" s="52" t="s">
        <v>702</v>
      </c>
      <c r="I363" s="52" t="s">
        <v>701</v>
      </c>
      <c r="J363" s="52" t="s">
        <v>181</v>
      </c>
      <c r="K363" s="52" t="s">
        <v>931</v>
      </c>
      <c r="L363" s="53" t="s">
        <v>288</v>
      </c>
      <c r="M363" s="13">
        <v>336</v>
      </c>
      <c r="N363" s="14">
        <f t="shared" si="110"/>
        <v>0.920547945205479</v>
      </c>
      <c r="O363" s="15">
        <v>10200</v>
      </c>
      <c r="P363" s="15">
        <f t="shared" si="106"/>
        <v>3427200</v>
      </c>
      <c r="Q363" s="16">
        <f>IFERROR(VLOOKUP(G363,SCENARIOS!$A$13:$E$18,2,0),0.025)</f>
        <v>0.025</v>
      </c>
      <c r="R363" s="52">
        <f>IFERROR(VLOOKUP(L363,INPUTS!$A$107:$B$120,2,0),0.0082)</f>
        <v>0.0085</v>
      </c>
      <c r="S363" s="52">
        <f t="shared" si="107"/>
        <v>86.7</v>
      </c>
      <c r="T363" s="15">
        <f t="shared" si="108"/>
        <v>29131.2</v>
      </c>
      <c r="U363" s="15">
        <f>T363/INPUTS!$B$7*1000</f>
        <v>36414000</v>
      </c>
      <c r="V363" s="15">
        <f>T363*INPUTS!$B$6</f>
        <v>92054.592</v>
      </c>
      <c r="W363" s="54" t="s">
        <v>396</v>
      </c>
      <c r="X363" s="54" t="s">
        <v>396</v>
      </c>
      <c r="Y363" s="67">
        <f>IFERROR(VLOOKUP(E363,INPUTS!$A$44:$B$103,2,0),0)</f>
        <v>0.02</v>
      </c>
      <c r="Z363" s="15">
        <f t="shared" si="109"/>
        <v>582.624</v>
      </c>
      <c r="AA363" s="20">
        <f>IFERROR(VLOOKUP(E363,INPUTS!$A$44:$C$103,3,0),SCENARIOS!$J$23)</f>
        <v>0.06</v>
      </c>
      <c r="AB363" s="15">
        <f t="shared" si="111"/>
        <v>1977.55673588156</v>
      </c>
      <c r="AC363" s="20">
        <f>IFERROR(VLOOKUP($E363,INPUTS!$A$44:$G$103,4,0),SCENARIOS!$K$23)</f>
        <v>0.15</v>
      </c>
      <c r="AD363" s="15">
        <f t="shared" si="112"/>
        <v>5593.55983108394</v>
      </c>
      <c r="AE363" s="20">
        <f>IFERROR(VLOOKUP($E363,INPUTS!$A$44:$G$103,5,0),SCENARIOS!$L$23)</f>
        <v>0.3</v>
      </c>
      <c r="AF363" s="15">
        <f t="shared" si="113"/>
        <v>12657.1990643669</v>
      </c>
      <c r="AG363" s="20">
        <f>IFERROR(VLOOKUP($E363,INPUTS!$A$44:$G$103,6,0),SCENARIOS!$M$23)</f>
        <v>0.4</v>
      </c>
      <c r="AH363" s="15">
        <f t="shared" si="114"/>
        <v>19093.945298155</v>
      </c>
      <c r="AI363" s="20">
        <f>IFERROR(VLOOKUP($E363,INPUTS!$A$44:$G$103,7,0),SCENARIOS!$N$23)</f>
        <v>0.5</v>
      </c>
      <c r="AJ363" s="15">
        <f t="shared" si="115"/>
        <v>27003.8081585212</v>
      </c>
      <c r="AL363" t="str">
        <f t="shared" si="116"/>
        <v>N</v>
      </c>
      <c r="AM363" s="21">
        <f t="shared" si="117"/>
        <v>54007.6163170423</v>
      </c>
      <c r="BC363" s="2"/>
    </row>
    <row r="364" ht="15" customHeight="1" spans="1:55">
      <c r="A364" s="6" t="s">
        <v>1322</v>
      </c>
      <c r="B364" s="52" t="s">
        <v>604</v>
      </c>
      <c r="C364" s="52" t="s">
        <v>605</v>
      </c>
      <c r="D364" s="52" t="s">
        <v>929</v>
      </c>
      <c r="E364" s="10" t="s">
        <v>213</v>
      </c>
      <c r="F364" s="52" t="s">
        <v>606</v>
      </c>
      <c r="G364" s="52" t="s">
        <v>165</v>
      </c>
      <c r="H364" s="52" t="s">
        <v>751</v>
      </c>
      <c r="I364" s="52" t="s">
        <v>750</v>
      </c>
      <c r="J364" s="52" t="s">
        <v>181</v>
      </c>
      <c r="K364" s="52" t="s">
        <v>931</v>
      </c>
      <c r="L364" s="53" t="s">
        <v>288</v>
      </c>
      <c r="M364" s="13">
        <v>223</v>
      </c>
      <c r="N364" s="14">
        <f t="shared" si="110"/>
        <v>0.610958904109589</v>
      </c>
      <c r="O364" s="15">
        <v>10650</v>
      </c>
      <c r="P364" s="15">
        <f t="shared" ref="P364:P427" si="118">M364*O364</f>
        <v>2374950</v>
      </c>
      <c r="Q364" s="16">
        <f>IFERROR(VLOOKUP(G364,SCENARIOS!$A$13:$E$18,2,0),0.025)</f>
        <v>0.025</v>
      </c>
      <c r="R364" s="52">
        <f>IFERROR(VLOOKUP(L364,INPUTS!$A$107:$B$120,2,0),0.0082)</f>
        <v>0.0085</v>
      </c>
      <c r="S364" s="52">
        <f t="shared" ref="S364:S427" si="119">O364*R364</f>
        <v>90.525</v>
      </c>
      <c r="T364" s="15">
        <f t="shared" ref="T364:T427" si="120">M364*S364</f>
        <v>20187.075</v>
      </c>
      <c r="U364" s="15">
        <f>T364/INPUTS!$B$7*1000</f>
        <v>25233843.75</v>
      </c>
      <c r="V364" s="15">
        <f>T364*INPUTS!$B$6</f>
        <v>63791.157</v>
      </c>
      <c r="W364" s="54" t="s">
        <v>396</v>
      </c>
      <c r="X364" s="54" t="s">
        <v>396</v>
      </c>
      <c r="Y364" s="67">
        <f>IFERROR(VLOOKUP(E364,INPUTS!$A$44:$B$103,2,0),0)</f>
        <v>0.02</v>
      </c>
      <c r="Z364" s="15">
        <f t="shared" si="109"/>
        <v>403.7415</v>
      </c>
      <c r="AA364" s="20">
        <f>IFERROR(VLOOKUP(E364,INPUTS!$A$44:$C$103,3,0),SCENARIOS!$J$23)</f>
        <v>0.06</v>
      </c>
      <c r="AB364" s="15">
        <f t="shared" si="111"/>
        <v>1370.38934695434</v>
      </c>
      <c r="AC364" s="20">
        <f>IFERROR(VLOOKUP($E364,INPUTS!$A$44:$G$103,4,0),SCENARIOS!$K$23)</f>
        <v>0.15</v>
      </c>
      <c r="AD364" s="15">
        <f t="shared" si="112"/>
        <v>3876.1744050049</v>
      </c>
      <c r="AE364" s="20">
        <f>IFERROR(VLOOKUP($E364,INPUTS!$A$44:$G$103,5,0),SCENARIOS!$L$23)</f>
        <v>0.3</v>
      </c>
      <c r="AF364" s="15">
        <f t="shared" si="113"/>
        <v>8771.07111283795</v>
      </c>
      <c r="AG364" s="20">
        <f>IFERROR(VLOOKUP($E364,INPUTS!$A$44:$G$103,6,0),SCENARIOS!$M$23)</f>
        <v>0.4</v>
      </c>
      <c r="AH364" s="15">
        <f t="shared" si="114"/>
        <v>13231.5491905501</v>
      </c>
      <c r="AI364" s="20">
        <f>IFERROR(VLOOKUP($E364,INPUTS!$A$44:$G$103,7,0),SCENARIOS!$N$23)</f>
        <v>0.5</v>
      </c>
      <c r="AJ364" s="15">
        <f t="shared" si="115"/>
        <v>18712.8542793183</v>
      </c>
      <c r="AL364" t="str">
        <f t="shared" si="116"/>
        <v>N</v>
      </c>
      <c r="AM364" s="21">
        <f t="shared" si="117"/>
        <v>37425.7085586367</v>
      </c>
      <c r="BC364" s="2"/>
    </row>
    <row r="365" ht="15" customHeight="1" spans="1:55">
      <c r="A365" s="24" t="s">
        <v>1323</v>
      </c>
      <c r="B365" s="52" t="s">
        <v>604</v>
      </c>
      <c r="C365" s="52" t="s">
        <v>605</v>
      </c>
      <c r="D365" s="52" t="s">
        <v>929</v>
      </c>
      <c r="E365" s="10" t="s">
        <v>213</v>
      </c>
      <c r="F365" s="52" t="s">
        <v>606</v>
      </c>
      <c r="G365" s="52" t="s">
        <v>165</v>
      </c>
      <c r="H365" s="52" t="s">
        <v>515</v>
      </c>
      <c r="I365" s="52" t="s">
        <v>514</v>
      </c>
      <c r="J365" s="52" t="s">
        <v>181</v>
      </c>
      <c r="K365" s="52" t="s">
        <v>931</v>
      </c>
      <c r="L365" s="53" t="s">
        <v>288</v>
      </c>
      <c r="M365" s="13">
        <v>336</v>
      </c>
      <c r="N365" s="14">
        <f t="shared" si="110"/>
        <v>0.920547945205479</v>
      </c>
      <c r="O365" s="15">
        <v>8300</v>
      </c>
      <c r="P365" s="15">
        <f t="shared" si="118"/>
        <v>2788800</v>
      </c>
      <c r="Q365" s="16">
        <f>IFERROR(VLOOKUP(G365,SCENARIOS!$A$13:$E$18,2,0),0.025)</f>
        <v>0.025</v>
      </c>
      <c r="R365" s="52">
        <f>IFERROR(VLOOKUP(L365,INPUTS!$A$107:$B$120,2,0),0.0082)</f>
        <v>0.0085</v>
      </c>
      <c r="S365" s="52">
        <f t="shared" si="119"/>
        <v>70.55</v>
      </c>
      <c r="T365" s="15">
        <f t="shared" si="120"/>
        <v>23704.8</v>
      </c>
      <c r="U365" s="15">
        <f>T365/INPUTS!$B$7*1000</f>
        <v>29631000</v>
      </c>
      <c r="V365" s="15">
        <f>T365*INPUTS!$B$6</f>
        <v>74907.168</v>
      </c>
      <c r="W365" s="54" t="s">
        <v>396</v>
      </c>
      <c r="X365" s="54" t="s">
        <v>396</v>
      </c>
      <c r="Y365" s="67">
        <f>IFERROR(VLOOKUP(E365,INPUTS!$A$44:$B$103,2,0),0)</f>
        <v>0.02</v>
      </c>
      <c r="Z365" s="15">
        <f t="shared" si="109"/>
        <v>474.096</v>
      </c>
      <c r="AA365" s="20">
        <f>IFERROR(VLOOKUP(E365,INPUTS!$A$44:$C$103,3,0),SCENARIOS!$J$23)</f>
        <v>0.06</v>
      </c>
      <c r="AB365" s="15">
        <f t="shared" si="111"/>
        <v>1609.18832429578</v>
      </c>
      <c r="AC365" s="20">
        <f>IFERROR(VLOOKUP($E365,INPUTS!$A$44:$G$103,4,0),SCENARIOS!$K$23)</f>
        <v>0.15</v>
      </c>
      <c r="AD365" s="15">
        <f t="shared" si="112"/>
        <v>4551.62221548987</v>
      </c>
      <c r="AE365" s="20">
        <f>IFERROR(VLOOKUP($E365,INPUTS!$A$44:$G$103,5,0),SCENARIOS!$L$23)</f>
        <v>0.3</v>
      </c>
      <c r="AF365" s="15">
        <f t="shared" si="113"/>
        <v>10299.4855131613</v>
      </c>
      <c r="AG365" s="20">
        <f>IFERROR(VLOOKUP($E365,INPUTS!$A$44:$G$103,6,0),SCENARIOS!$M$23)</f>
        <v>0.4</v>
      </c>
      <c r="AH365" s="15">
        <f t="shared" si="114"/>
        <v>15537.2299975183</v>
      </c>
      <c r="AI365" s="20">
        <f>IFERROR(VLOOKUP($E365,INPUTS!$A$44:$G$103,7,0),SCENARIOS!$N$23)</f>
        <v>0.5</v>
      </c>
      <c r="AJ365" s="15">
        <f t="shared" si="115"/>
        <v>21973.6870309535</v>
      </c>
      <c r="AL365" t="str">
        <f t="shared" si="116"/>
        <v>N</v>
      </c>
      <c r="AM365" s="21">
        <f t="shared" si="117"/>
        <v>43947.374061907</v>
      </c>
      <c r="BC365" s="2"/>
    </row>
    <row r="366" ht="15" customHeight="1" spans="1:55">
      <c r="A366" s="6" t="s">
        <v>1324</v>
      </c>
      <c r="B366" s="52" t="s">
        <v>604</v>
      </c>
      <c r="C366" s="52" t="s">
        <v>605</v>
      </c>
      <c r="D366" s="52" t="s">
        <v>929</v>
      </c>
      <c r="E366" s="10" t="s">
        <v>213</v>
      </c>
      <c r="F366" s="52" t="s">
        <v>606</v>
      </c>
      <c r="G366" s="52" t="s">
        <v>165</v>
      </c>
      <c r="H366" s="52" t="s">
        <v>623</v>
      </c>
      <c r="I366" s="52" t="s">
        <v>622</v>
      </c>
      <c r="J366" s="52" t="s">
        <v>181</v>
      </c>
      <c r="K366" s="52" t="s">
        <v>931</v>
      </c>
      <c r="L366" s="53" t="s">
        <v>288</v>
      </c>
      <c r="M366" s="13">
        <v>223</v>
      </c>
      <c r="N366" s="14">
        <f t="shared" si="110"/>
        <v>0.610958904109589</v>
      </c>
      <c r="O366" s="15">
        <v>9100</v>
      </c>
      <c r="P366" s="15">
        <f t="shared" si="118"/>
        <v>2029300</v>
      </c>
      <c r="Q366" s="16">
        <f>IFERROR(VLOOKUP(G366,SCENARIOS!$A$13:$E$18,2,0),0.025)</f>
        <v>0.025</v>
      </c>
      <c r="R366" s="52">
        <f>IFERROR(VLOOKUP(L366,INPUTS!$A$107:$B$120,2,0),0.0082)</f>
        <v>0.0085</v>
      </c>
      <c r="S366" s="52">
        <f t="shared" si="119"/>
        <v>77.35</v>
      </c>
      <c r="T366" s="15">
        <f t="shared" si="120"/>
        <v>17249.05</v>
      </c>
      <c r="U366" s="15">
        <f>T366/INPUTS!$B$7*1000</f>
        <v>21561312.5</v>
      </c>
      <c r="V366" s="15">
        <f>T366*INPUTS!$B$6</f>
        <v>54506.998</v>
      </c>
      <c r="W366" s="54" t="s">
        <v>396</v>
      </c>
      <c r="X366" s="54" t="s">
        <v>396</v>
      </c>
      <c r="Y366" s="67">
        <f>IFERROR(VLOOKUP(E366,INPUTS!$A$44:$B$103,2,0),0)</f>
        <v>0.02</v>
      </c>
      <c r="Z366" s="15">
        <f t="shared" si="109"/>
        <v>344.981</v>
      </c>
      <c r="AA366" s="20">
        <f>IFERROR(VLOOKUP(E366,INPUTS!$A$44:$C$103,3,0),SCENARIOS!$J$23)</f>
        <v>0.06</v>
      </c>
      <c r="AB366" s="15">
        <f t="shared" si="111"/>
        <v>1170.94301007366</v>
      </c>
      <c r="AC366" s="20">
        <f>IFERROR(VLOOKUP($E366,INPUTS!$A$44:$G$103,4,0),SCENARIOS!$K$23)</f>
        <v>0.15</v>
      </c>
      <c r="AD366" s="15">
        <f t="shared" si="112"/>
        <v>3312.03634606053</v>
      </c>
      <c r="AE366" s="20">
        <f>IFERROR(VLOOKUP($E366,INPUTS!$A$44:$G$103,5,0),SCENARIOS!$L$23)</f>
        <v>0.3</v>
      </c>
      <c r="AF366" s="15">
        <f t="shared" si="113"/>
        <v>7494.53024665027</v>
      </c>
      <c r="AG366" s="20">
        <f>IFERROR(VLOOKUP($E366,INPUTS!$A$44:$G$103,6,0),SCENARIOS!$M$23)</f>
        <v>0.4</v>
      </c>
      <c r="AH366" s="15">
        <f t="shared" si="114"/>
        <v>11305.8307637564</v>
      </c>
      <c r="AI366" s="20">
        <f>IFERROR(VLOOKUP($E366,INPUTS!$A$44:$G$103,7,0),SCENARIOS!$N$23)</f>
        <v>0.5</v>
      </c>
      <c r="AJ366" s="15">
        <f t="shared" si="115"/>
        <v>15989.3872245819</v>
      </c>
      <c r="AL366" t="str">
        <f t="shared" si="116"/>
        <v>N</v>
      </c>
      <c r="AM366" s="21">
        <f t="shared" si="117"/>
        <v>31978.7744491637</v>
      </c>
      <c r="BC366" s="2"/>
    </row>
    <row r="367" ht="15" customHeight="1" spans="1:55">
      <c r="A367" s="24" t="s">
        <v>1325</v>
      </c>
      <c r="B367" s="52" t="s">
        <v>604</v>
      </c>
      <c r="C367" s="52" t="s">
        <v>605</v>
      </c>
      <c r="D367" s="52" t="s">
        <v>929</v>
      </c>
      <c r="E367" s="10" t="s">
        <v>213</v>
      </c>
      <c r="F367" s="52" t="s">
        <v>606</v>
      </c>
      <c r="G367" s="52" t="s">
        <v>165</v>
      </c>
      <c r="H367" s="52" t="s">
        <v>1248</v>
      </c>
      <c r="I367" s="52" t="s">
        <v>1249</v>
      </c>
      <c r="J367" s="52" t="s">
        <v>181</v>
      </c>
      <c r="K367" s="52" t="s">
        <v>931</v>
      </c>
      <c r="L367" s="53" t="s">
        <v>288</v>
      </c>
      <c r="M367" s="13">
        <v>223</v>
      </c>
      <c r="N367" s="14">
        <f t="shared" si="110"/>
        <v>0.610958904109589</v>
      </c>
      <c r="O367" s="15">
        <v>9500</v>
      </c>
      <c r="P367" s="15">
        <f t="shared" si="118"/>
        <v>2118500</v>
      </c>
      <c r="Q367" s="16">
        <f>IFERROR(VLOOKUP(G367,SCENARIOS!$A$13:$E$18,2,0),0.025)</f>
        <v>0.025</v>
      </c>
      <c r="R367" s="52">
        <f>IFERROR(VLOOKUP(L367,INPUTS!$A$107:$B$120,2,0),0.0082)</f>
        <v>0.0085</v>
      </c>
      <c r="S367" s="52">
        <f t="shared" si="119"/>
        <v>80.75</v>
      </c>
      <c r="T367" s="15">
        <f t="shared" si="120"/>
        <v>18007.25</v>
      </c>
      <c r="U367" s="15">
        <f>T367/INPUTS!$B$7*1000</f>
        <v>22509062.5</v>
      </c>
      <c r="V367" s="15">
        <f>T367*INPUTS!$B$6</f>
        <v>56902.91</v>
      </c>
      <c r="W367" s="54" t="s">
        <v>396</v>
      </c>
      <c r="X367" s="54" t="s">
        <v>396</v>
      </c>
      <c r="Y367" s="67">
        <f>IFERROR(VLOOKUP(E367,INPUTS!$A$44:$B$103,2,0),0)</f>
        <v>0.02</v>
      </c>
      <c r="Z367" s="15">
        <f t="shared" si="109"/>
        <v>360.145</v>
      </c>
      <c r="AA367" s="20">
        <f>IFERROR(VLOOKUP(E367,INPUTS!$A$44:$C$103,3,0),SCENARIOS!$J$23)</f>
        <v>0.06</v>
      </c>
      <c r="AB367" s="15">
        <f t="shared" si="111"/>
        <v>1222.41303249448</v>
      </c>
      <c r="AC367" s="20">
        <f>IFERROR(VLOOKUP($E367,INPUTS!$A$44:$G$103,4,0),SCENARIOS!$K$23)</f>
        <v>0.15</v>
      </c>
      <c r="AD367" s="15">
        <f t="shared" si="112"/>
        <v>3457.62036127198</v>
      </c>
      <c r="AE367" s="20">
        <f>IFERROR(VLOOKUP($E367,INPUTS!$A$44:$G$103,5,0),SCENARIOS!$L$23)</f>
        <v>0.3</v>
      </c>
      <c r="AF367" s="15">
        <f t="shared" si="113"/>
        <v>7823.96014760193</v>
      </c>
      <c r="AG367" s="20">
        <f>IFERROR(VLOOKUP($E367,INPUTS!$A$44:$G$103,6,0),SCENARIOS!$M$23)</f>
        <v>0.4</v>
      </c>
      <c r="AH367" s="15">
        <f t="shared" si="114"/>
        <v>11802.7903577677</v>
      </c>
      <c r="AI367" s="20">
        <f>IFERROR(VLOOKUP($E367,INPUTS!$A$44:$G$103,7,0),SCENARIOS!$N$23)</f>
        <v>0.5</v>
      </c>
      <c r="AJ367" s="15">
        <f t="shared" si="115"/>
        <v>16692.2174322558</v>
      </c>
      <c r="AL367" t="str">
        <f t="shared" si="116"/>
        <v>N</v>
      </c>
      <c r="AM367" s="21">
        <f t="shared" si="117"/>
        <v>33384.4348645116</v>
      </c>
      <c r="BC367" s="2"/>
    </row>
    <row r="368" ht="15" customHeight="1" spans="1:55">
      <c r="A368" s="6" t="s">
        <v>1326</v>
      </c>
      <c r="B368" s="52" t="s">
        <v>604</v>
      </c>
      <c r="C368" s="52" t="s">
        <v>605</v>
      </c>
      <c r="D368" s="52" t="s">
        <v>929</v>
      </c>
      <c r="E368" s="10" t="s">
        <v>213</v>
      </c>
      <c r="F368" s="52" t="s">
        <v>606</v>
      </c>
      <c r="G368" s="52" t="s">
        <v>165</v>
      </c>
      <c r="H368" s="52" t="s">
        <v>1343</v>
      </c>
      <c r="I368" s="52" t="s">
        <v>451</v>
      </c>
      <c r="J368" s="52" t="s">
        <v>181</v>
      </c>
      <c r="K368" s="52" t="s">
        <v>931</v>
      </c>
      <c r="L368" s="53" t="s">
        <v>288</v>
      </c>
      <c r="M368" s="13">
        <v>223</v>
      </c>
      <c r="N368" s="14">
        <f t="shared" si="110"/>
        <v>0.610958904109589</v>
      </c>
      <c r="O368" s="15">
        <v>6000</v>
      </c>
      <c r="P368" s="15">
        <f t="shared" si="118"/>
        <v>1338000</v>
      </c>
      <c r="Q368" s="16">
        <f>IFERROR(VLOOKUP(G368,SCENARIOS!$A$13:$E$18,2,0),0.025)</f>
        <v>0.025</v>
      </c>
      <c r="R368" s="52">
        <f>IFERROR(VLOOKUP(L368,INPUTS!$A$107:$B$120,2,0),0.0082)</f>
        <v>0.0085</v>
      </c>
      <c r="S368" s="52">
        <f t="shared" si="119"/>
        <v>51</v>
      </c>
      <c r="T368" s="15">
        <f t="shared" si="120"/>
        <v>11373</v>
      </c>
      <c r="U368" s="15">
        <f>T368/INPUTS!$B$7*1000</f>
        <v>14216250</v>
      </c>
      <c r="V368" s="15">
        <f>T368*INPUTS!$B$6</f>
        <v>35938.68</v>
      </c>
      <c r="W368" s="54" t="s">
        <v>521</v>
      </c>
      <c r="X368" s="54" t="s">
        <v>396</v>
      </c>
      <c r="Y368" s="67">
        <f>IFERROR(VLOOKUP(E368,INPUTS!$A$44:$B$103,2,0),0)</f>
        <v>0.02</v>
      </c>
      <c r="Z368" s="15">
        <f t="shared" si="109"/>
        <v>227.46</v>
      </c>
      <c r="AA368" s="20">
        <f>IFERROR(VLOOKUP(E368,INPUTS!$A$44:$C$103,3,0),SCENARIOS!$J$23)</f>
        <v>0.06</v>
      </c>
      <c r="AB368" s="15">
        <f t="shared" si="111"/>
        <v>772.050336312305</v>
      </c>
      <c r="AC368" s="20">
        <f>IFERROR(VLOOKUP($E368,INPUTS!$A$44:$G$103,4,0),SCENARIOS!$K$23)</f>
        <v>0.15</v>
      </c>
      <c r="AD368" s="15">
        <f t="shared" si="112"/>
        <v>2183.76022817178</v>
      </c>
      <c r="AE368" s="20">
        <f>IFERROR(VLOOKUP($E368,INPUTS!$A$44:$G$103,5,0),SCENARIOS!$L$23)</f>
        <v>0.3</v>
      </c>
      <c r="AF368" s="15">
        <f t="shared" si="113"/>
        <v>4941.4485142749</v>
      </c>
      <c r="AG368" s="20">
        <f>IFERROR(VLOOKUP($E368,INPUTS!$A$44:$G$103,6,0),SCENARIOS!$M$23)</f>
        <v>0.4</v>
      </c>
      <c r="AH368" s="15">
        <f t="shared" si="114"/>
        <v>7454.39391016907</v>
      </c>
      <c r="AI368" s="20">
        <f>IFERROR(VLOOKUP($E368,INPUTS!$A$44:$G$103,7,0),SCENARIOS!$N$23)</f>
        <v>0.5</v>
      </c>
      <c r="AJ368" s="15">
        <f t="shared" si="115"/>
        <v>10542.4531151089</v>
      </c>
      <c r="AL368" t="str">
        <f t="shared" si="116"/>
        <v>N</v>
      </c>
      <c r="AM368" s="21">
        <f t="shared" si="117"/>
        <v>21084.9062302179</v>
      </c>
      <c r="BC368" s="2"/>
    </row>
    <row r="369" ht="15" customHeight="1" spans="1:55">
      <c r="A369" s="24" t="s">
        <v>1327</v>
      </c>
      <c r="B369" s="52" t="s">
        <v>604</v>
      </c>
      <c r="C369" s="52" t="s">
        <v>605</v>
      </c>
      <c r="D369" s="52" t="s">
        <v>929</v>
      </c>
      <c r="E369" s="10" t="s">
        <v>213</v>
      </c>
      <c r="F369" s="52" t="s">
        <v>606</v>
      </c>
      <c r="G369" s="52" t="s">
        <v>165</v>
      </c>
      <c r="H369" s="52" t="s">
        <v>1345</v>
      </c>
      <c r="I369" s="52" t="s">
        <v>451</v>
      </c>
      <c r="J369" s="52" t="s">
        <v>181</v>
      </c>
      <c r="K369" s="52" t="s">
        <v>931</v>
      </c>
      <c r="L369" s="53" t="s">
        <v>288</v>
      </c>
      <c r="M369" s="13">
        <v>336</v>
      </c>
      <c r="N369" s="14">
        <f t="shared" si="110"/>
        <v>0.920547945205479</v>
      </c>
      <c r="O369" s="15">
        <v>6300</v>
      </c>
      <c r="P369" s="15">
        <f t="shared" si="118"/>
        <v>2116800</v>
      </c>
      <c r="Q369" s="16">
        <f>IFERROR(VLOOKUP(G369,SCENARIOS!$A$13:$E$18,2,0),0.025)</f>
        <v>0.025</v>
      </c>
      <c r="R369" s="52">
        <f>IFERROR(VLOOKUP(L369,INPUTS!$A$107:$B$120,2,0),0.0082)</f>
        <v>0.0085</v>
      </c>
      <c r="S369" s="52">
        <f t="shared" si="119"/>
        <v>53.55</v>
      </c>
      <c r="T369" s="15">
        <f t="shared" si="120"/>
        <v>17992.8</v>
      </c>
      <c r="U369" s="15">
        <f>T369/INPUTS!$B$7*1000</f>
        <v>22491000</v>
      </c>
      <c r="V369" s="15">
        <f>T369*INPUTS!$B$6</f>
        <v>56857.248</v>
      </c>
      <c r="W369" s="54" t="s">
        <v>521</v>
      </c>
      <c r="X369" s="54" t="s">
        <v>396</v>
      </c>
      <c r="Y369" s="67">
        <f>IFERROR(VLOOKUP(E369,INPUTS!$A$44:$B$103,2,0),0)</f>
        <v>0.02</v>
      </c>
      <c r="Z369" s="15">
        <f t="shared" si="109"/>
        <v>359.856</v>
      </c>
      <c r="AA369" s="20">
        <f>IFERROR(VLOOKUP(E369,INPUTS!$A$44:$C$103,3,0),SCENARIOS!$J$23)</f>
        <v>0.06</v>
      </c>
      <c r="AB369" s="15">
        <f t="shared" si="111"/>
        <v>1221.43210157391</v>
      </c>
      <c r="AC369" s="20">
        <f>IFERROR(VLOOKUP($E369,INPUTS!$A$44:$G$103,4,0),SCENARIOS!$K$23)</f>
        <v>0.15</v>
      </c>
      <c r="AD369" s="15">
        <f t="shared" si="112"/>
        <v>3454.84577802243</v>
      </c>
      <c r="AE369" s="20">
        <f>IFERROR(VLOOKUP($E369,INPUTS!$A$44:$G$103,5,0),SCENARIOS!$L$23)</f>
        <v>0.3</v>
      </c>
      <c r="AF369" s="15">
        <f t="shared" si="113"/>
        <v>7817.68177505016</v>
      </c>
      <c r="AG369" s="20">
        <f>IFERROR(VLOOKUP($E369,INPUTS!$A$44:$G$103,6,0),SCENARIOS!$M$23)</f>
        <v>0.4</v>
      </c>
      <c r="AH369" s="15">
        <f t="shared" si="114"/>
        <v>11793.3191547428</v>
      </c>
      <c r="AI369" s="20">
        <f>IFERROR(VLOOKUP($E369,INPUTS!$A$44:$G$103,7,0),SCENARIOS!$N$23)</f>
        <v>0.5</v>
      </c>
      <c r="AJ369" s="15">
        <f t="shared" si="115"/>
        <v>16678.8226861454</v>
      </c>
      <c r="AL369" t="str">
        <f t="shared" si="116"/>
        <v>N</v>
      </c>
      <c r="AM369" s="21">
        <f t="shared" si="117"/>
        <v>33357.6453722908</v>
      </c>
      <c r="BC369" s="2"/>
    </row>
    <row r="370" ht="15" customHeight="1" spans="1:55">
      <c r="A370" s="6" t="s">
        <v>1328</v>
      </c>
      <c r="B370" s="52" t="s">
        <v>604</v>
      </c>
      <c r="C370" s="52" t="s">
        <v>605</v>
      </c>
      <c r="D370" s="52" t="s">
        <v>929</v>
      </c>
      <c r="E370" s="10" t="s">
        <v>213</v>
      </c>
      <c r="F370" s="52" t="s">
        <v>606</v>
      </c>
      <c r="G370" s="52" t="s">
        <v>165</v>
      </c>
      <c r="H370" s="52" t="s">
        <v>1347</v>
      </c>
      <c r="I370" s="52" t="s">
        <v>451</v>
      </c>
      <c r="J370" s="52" t="s">
        <v>181</v>
      </c>
      <c r="K370" s="52" t="s">
        <v>931</v>
      </c>
      <c r="L370" s="53" t="s">
        <v>288</v>
      </c>
      <c r="M370" s="13">
        <v>223</v>
      </c>
      <c r="N370" s="14">
        <f t="shared" si="110"/>
        <v>0.610958904109589</v>
      </c>
      <c r="O370" s="15">
        <v>7100</v>
      </c>
      <c r="P370" s="15">
        <f t="shared" si="118"/>
        <v>1583300</v>
      </c>
      <c r="Q370" s="16">
        <f>IFERROR(VLOOKUP(G370,SCENARIOS!$A$13:$E$18,2,0),0.025)</f>
        <v>0.025</v>
      </c>
      <c r="R370" s="52">
        <f>IFERROR(VLOOKUP(L370,INPUTS!$A$107:$B$120,2,0),0.0082)</f>
        <v>0.0085</v>
      </c>
      <c r="S370" s="52">
        <f t="shared" si="119"/>
        <v>60.35</v>
      </c>
      <c r="T370" s="15">
        <f t="shared" si="120"/>
        <v>13458.05</v>
      </c>
      <c r="U370" s="15">
        <f>T370/INPUTS!$B$7*1000</f>
        <v>16822562.5</v>
      </c>
      <c r="V370" s="15">
        <f>T370*INPUTS!$B$6</f>
        <v>42527.438</v>
      </c>
      <c r="W370" s="54" t="s">
        <v>521</v>
      </c>
      <c r="X370" s="54" t="s">
        <v>396</v>
      </c>
      <c r="Y370" s="67">
        <f>IFERROR(VLOOKUP(E370,INPUTS!$A$44:$B$103,2,0),0)</f>
        <v>0.02</v>
      </c>
      <c r="Z370" s="15">
        <f t="shared" si="109"/>
        <v>269.161</v>
      </c>
      <c r="AA370" s="20">
        <f>IFERROR(VLOOKUP(E370,INPUTS!$A$44:$C$103,3,0),SCENARIOS!$J$23)</f>
        <v>0.06</v>
      </c>
      <c r="AB370" s="15">
        <f t="shared" si="111"/>
        <v>913.59289796956</v>
      </c>
      <c r="AC370" s="20">
        <f>IFERROR(VLOOKUP($E370,INPUTS!$A$44:$G$103,4,0),SCENARIOS!$K$23)</f>
        <v>0.15</v>
      </c>
      <c r="AD370" s="15">
        <f t="shared" si="112"/>
        <v>2584.11627000327</v>
      </c>
      <c r="AE370" s="20">
        <f>IFERROR(VLOOKUP($E370,INPUTS!$A$44:$G$103,5,0),SCENARIOS!$L$23)</f>
        <v>0.3</v>
      </c>
      <c r="AF370" s="15">
        <f t="shared" si="113"/>
        <v>5847.38074189197</v>
      </c>
      <c r="AG370" s="20">
        <f>IFERROR(VLOOKUP($E370,INPUTS!$A$44:$G$103,6,0),SCENARIOS!$M$23)</f>
        <v>0.4</v>
      </c>
      <c r="AH370" s="15">
        <f t="shared" si="114"/>
        <v>8821.03279370007</v>
      </c>
      <c r="AI370" s="20">
        <f>IFERROR(VLOOKUP($E370,INPUTS!$A$44:$G$103,7,0),SCENARIOS!$N$23)</f>
        <v>0.5</v>
      </c>
      <c r="AJ370" s="15">
        <f t="shared" si="115"/>
        <v>12475.2361862122</v>
      </c>
      <c r="AL370" t="str">
        <f t="shared" si="116"/>
        <v>N</v>
      </c>
      <c r="AM370" s="21">
        <f t="shared" si="117"/>
        <v>24950.4723724245</v>
      </c>
      <c r="BC370" s="2"/>
    </row>
    <row r="371" ht="15" customHeight="1" spans="1:55">
      <c r="A371" s="24" t="s">
        <v>1329</v>
      </c>
      <c r="B371" s="52" t="s">
        <v>604</v>
      </c>
      <c r="C371" s="52" t="s">
        <v>605</v>
      </c>
      <c r="D371" s="52" t="s">
        <v>929</v>
      </c>
      <c r="E371" s="10" t="s">
        <v>213</v>
      </c>
      <c r="F371" s="52" t="s">
        <v>606</v>
      </c>
      <c r="G371" s="52" t="s">
        <v>165</v>
      </c>
      <c r="H371" s="52" t="s">
        <v>1349</v>
      </c>
      <c r="I371" s="52" t="s">
        <v>451</v>
      </c>
      <c r="J371" s="52" t="s">
        <v>181</v>
      </c>
      <c r="K371" s="52" t="s">
        <v>931</v>
      </c>
      <c r="L371" s="53" t="s">
        <v>288</v>
      </c>
      <c r="M371" s="13">
        <v>336</v>
      </c>
      <c r="N371" s="14">
        <f t="shared" si="110"/>
        <v>0.920547945205479</v>
      </c>
      <c r="O371" s="15">
        <v>9100</v>
      </c>
      <c r="P371" s="15">
        <f t="shared" si="118"/>
        <v>3057600</v>
      </c>
      <c r="Q371" s="16">
        <f>IFERROR(VLOOKUP(G371,SCENARIOS!$A$13:$E$18,2,0),0.025)</f>
        <v>0.025</v>
      </c>
      <c r="R371" s="52">
        <f>IFERROR(VLOOKUP(L371,INPUTS!$A$107:$B$120,2,0),0.0082)</f>
        <v>0.0085</v>
      </c>
      <c r="S371" s="52">
        <f t="shared" si="119"/>
        <v>77.35</v>
      </c>
      <c r="T371" s="15">
        <f t="shared" si="120"/>
        <v>25989.6</v>
      </c>
      <c r="U371" s="15">
        <f>T371/INPUTS!$B$7*1000</f>
        <v>32487000</v>
      </c>
      <c r="V371" s="15">
        <f>T371*INPUTS!$B$6</f>
        <v>82127.136</v>
      </c>
      <c r="W371" s="54" t="s">
        <v>521</v>
      </c>
      <c r="X371" s="54" t="s">
        <v>396</v>
      </c>
      <c r="Y371" s="67">
        <f>IFERROR(VLOOKUP(E371,INPUTS!$A$44:$B$103,2,0),0)</f>
        <v>0.02</v>
      </c>
      <c r="Z371" s="15">
        <f t="shared" si="109"/>
        <v>519.792</v>
      </c>
      <c r="AA371" s="20">
        <f>IFERROR(VLOOKUP(E371,INPUTS!$A$44:$C$103,3,0),SCENARIOS!$J$23)</f>
        <v>0.06</v>
      </c>
      <c r="AB371" s="15">
        <f t="shared" si="111"/>
        <v>1764.29081338453</v>
      </c>
      <c r="AC371" s="20">
        <f>IFERROR(VLOOKUP($E371,INPUTS!$A$44:$G$103,4,0),SCENARIOS!$K$23)</f>
        <v>0.15</v>
      </c>
      <c r="AD371" s="15">
        <f t="shared" si="112"/>
        <v>4990.33279047685</v>
      </c>
      <c r="AE371" s="20">
        <f>IFERROR(VLOOKUP($E371,INPUTS!$A$44:$G$103,5,0),SCENARIOS!$L$23)</f>
        <v>0.3</v>
      </c>
      <c r="AF371" s="15">
        <f t="shared" si="113"/>
        <v>11292.2070084058</v>
      </c>
      <c r="AG371" s="20">
        <f>IFERROR(VLOOKUP($E371,INPUTS!$A$44:$G$103,6,0),SCENARIOS!$M$23)</f>
        <v>0.4</v>
      </c>
      <c r="AH371" s="15">
        <f t="shared" si="114"/>
        <v>17034.7943346285</v>
      </c>
      <c r="AI371" s="20">
        <f>IFERROR(VLOOKUP($E371,INPUTS!$A$44:$G$103,7,0),SCENARIOS!$N$23)</f>
        <v>0.5</v>
      </c>
      <c r="AJ371" s="15">
        <f t="shared" si="115"/>
        <v>24091.6327688767</v>
      </c>
      <c r="AL371" t="str">
        <f t="shared" si="116"/>
        <v>N</v>
      </c>
      <c r="AM371" s="21">
        <f t="shared" si="117"/>
        <v>48183.2655377534</v>
      </c>
      <c r="BC371" s="2"/>
    </row>
    <row r="372" ht="15" customHeight="1" spans="1:55">
      <c r="A372" s="6" t="s">
        <v>1330</v>
      </c>
      <c r="B372" s="52" t="s">
        <v>604</v>
      </c>
      <c r="C372" s="52" t="s">
        <v>605</v>
      </c>
      <c r="D372" s="52" t="s">
        <v>929</v>
      </c>
      <c r="E372" s="10" t="s">
        <v>213</v>
      </c>
      <c r="F372" s="52" t="s">
        <v>606</v>
      </c>
      <c r="G372" s="52" t="s">
        <v>165</v>
      </c>
      <c r="H372" s="52" t="s">
        <v>636</v>
      </c>
      <c r="I372" s="52" t="s">
        <v>635</v>
      </c>
      <c r="J372" s="52" t="s">
        <v>177</v>
      </c>
      <c r="K372" s="52" t="s">
        <v>931</v>
      </c>
      <c r="L372" s="53" t="s">
        <v>282</v>
      </c>
      <c r="M372" s="13">
        <v>223</v>
      </c>
      <c r="N372" s="14">
        <f t="shared" si="110"/>
        <v>0.610958904109589</v>
      </c>
      <c r="O372" s="15">
        <v>3900</v>
      </c>
      <c r="P372" s="15">
        <f t="shared" si="118"/>
        <v>869700</v>
      </c>
      <c r="Q372" s="16">
        <f>IFERROR(VLOOKUP(G372,SCENARIOS!$A$13:$E$18,2,0),0.025)</f>
        <v>0.025</v>
      </c>
      <c r="R372" s="52">
        <f>IFERROR(VLOOKUP(L372,INPUTS!$A$107:$B$120,2,0),0.0082)</f>
        <v>0.0042</v>
      </c>
      <c r="S372" s="52">
        <f t="shared" si="119"/>
        <v>16.38</v>
      </c>
      <c r="T372" s="15">
        <f t="shared" si="120"/>
        <v>3652.74</v>
      </c>
      <c r="U372" s="15">
        <f>T372/INPUTS!$B$7*1000</f>
        <v>4565925</v>
      </c>
      <c r="V372" s="15">
        <f>T372*INPUTS!$B$6</f>
        <v>11542.6584</v>
      </c>
      <c r="W372" s="54" t="s">
        <v>396</v>
      </c>
      <c r="X372" s="54" t="s">
        <v>396</v>
      </c>
      <c r="Y372" s="67">
        <f>IFERROR(VLOOKUP(E372,INPUTS!$A$44:$B$103,2,0),0)</f>
        <v>0.02</v>
      </c>
      <c r="Z372" s="15">
        <f t="shared" si="109"/>
        <v>73.0548</v>
      </c>
      <c r="AA372" s="20">
        <f>IFERROR(VLOOKUP(E372,INPUTS!$A$44:$C$103,3,0),SCENARIOS!$J$23)</f>
        <v>0.06</v>
      </c>
      <c r="AB372" s="15">
        <f t="shared" si="111"/>
        <v>247.964402133246</v>
      </c>
      <c r="AC372" s="20">
        <f>IFERROR(VLOOKUP($E372,INPUTS!$A$44:$G$103,4,0),SCENARIOS!$K$23)</f>
        <v>0.15</v>
      </c>
      <c r="AD372" s="15">
        <f t="shared" si="112"/>
        <v>701.37240269517</v>
      </c>
      <c r="AE372" s="20">
        <f>IFERROR(VLOOKUP($E372,INPUTS!$A$44:$G$103,5,0),SCENARIOS!$L$23)</f>
        <v>0.3</v>
      </c>
      <c r="AF372" s="15">
        <f t="shared" si="113"/>
        <v>1587.07699340829</v>
      </c>
      <c r="AG372" s="20">
        <f>IFERROR(VLOOKUP($E372,INPUTS!$A$44:$G$103,6,0),SCENARIOS!$M$23)</f>
        <v>0.4</v>
      </c>
      <c r="AH372" s="15">
        <f t="shared" si="114"/>
        <v>2394.17592644254</v>
      </c>
      <c r="AI372" s="20">
        <f>IFERROR(VLOOKUP($E372,INPUTS!$A$44:$G$103,7,0),SCENARIOS!$N$23)</f>
        <v>0.5</v>
      </c>
      <c r="AJ372" s="15">
        <f t="shared" si="115"/>
        <v>3385.98788285263</v>
      </c>
      <c r="AL372" t="str">
        <f t="shared" si="116"/>
        <v>N</v>
      </c>
      <c r="AM372" s="21">
        <f t="shared" si="117"/>
        <v>6771.97576570526</v>
      </c>
      <c r="BC372" s="2"/>
    </row>
    <row r="373" ht="15" customHeight="1" spans="1:55">
      <c r="A373" s="24" t="s">
        <v>1331</v>
      </c>
      <c r="B373" s="52" t="s">
        <v>604</v>
      </c>
      <c r="C373" s="52" t="s">
        <v>605</v>
      </c>
      <c r="D373" s="52" t="s">
        <v>929</v>
      </c>
      <c r="E373" s="10" t="s">
        <v>213</v>
      </c>
      <c r="F373" s="52" t="s">
        <v>606</v>
      </c>
      <c r="G373" s="52" t="s">
        <v>165</v>
      </c>
      <c r="H373" s="52" t="s">
        <v>648</v>
      </c>
      <c r="I373" s="52" t="s">
        <v>647</v>
      </c>
      <c r="J373" s="52" t="s">
        <v>177</v>
      </c>
      <c r="K373" s="52" t="s">
        <v>931</v>
      </c>
      <c r="L373" s="53" t="s">
        <v>279</v>
      </c>
      <c r="M373" s="13">
        <v>336</v>
      </c>
      <c r="N373" s="14">
        <f t="shared" si="110"/>
        <v>0.920547945205479</v>
      </c>
      <c r="O373" s="15">
        <v>1600</v>
      </c>
      <c r="P373" s="15">
        <f t="shared" si="118"/>
        <v>537600</v>
      </c>
      <c r="Q373" s="16">
        <f>IFERROR(VLOOKUP(G373,SCENARIOS!$A$13:$E$18,2,0),0.025)</f>
        <v>0.025</v>
      </c>
      <c r="R373" s="52">
        <f>IFERROR(VLOOKUP(L373,INPUTS!$A$107:$B$120,2,0),0.0082)</f>
        <v>0.0039</v>
      </c>
      <c r="S373" s="52">
        <f t="shared" si="119"/>
        <v>6.24</v>
      </c>
      <c r="T373" s="15">
        <f t="shared" si="120"/>
        <v>2096.64</v>
      </c>
      <c r="U373" s="15">
        <f>T373/INPUTS!$B$7*1000</f>
        <v>2620800</v>
      </c>
      <c r="V373" s="15">
        <f>T373*INPUTS!$B$6</f>
        <v>6625.3824</v>
      </c>
      <c r="W373" s="54" t="s">
        <v>396</v>
      </c>
      <c r="X373" s="54" t="s">
        <v>396</v>
      </c>
      <c r="Y373" s="67">
        <f>IFERROR(VLOOKUP(E373,INPUTS!$A$44:$B$103,2,0),0)</f>
        <v>0.02</v>
      </c>
      <c r="Z373" s="15">
        <f t="shared" si="109"/>
        <v>41.9328</v>
      </c>
      <c r="AA373" s="20">
        <f>IFERROR(VLOOKUP(E373,INPUTS!$A$44:$C$103,3,0),SCENARIOS!$J$23)</f>
        <v>0.06</v>
      </c>
      <c r="AB373" s="15">
        <f t="shared" si="111"/>
        <v>142.3293429285</v>
      </c>
      <c r="AC373" s="20">
        <f>IFERROR(VLOOKUP($E373,INPUTS!$A$44:$G$103,4,0),SCENARIOS!$K$23)</f>
        <v>0.15</v>
      </c>
      <c r="AD373" s="15">
        <f t="shared" si="112"/>
        <v>402.581468811578</v>
      </c>
      <c r="AE373" s="20">
        <f>IFERROR(VLOOKUP($E373,INPUTS!$A$44:$G$103,5,0),SCENARIOS!$L$23)</f>
        <v>0.3</v>
      </c>
      <c r="AF373" s="15">
        <f t="shared" si="113"/>
        <v>910.96796034198</v>
      </c>
      <c r="AG373" s="20">
        <f>IFERROR(VLOOKUP($E373,INPUTS!$A$44:$G$103,6,0),SCENARIOS!$M$23)</f>
        <v>0.4</v>
      </c>
      <c r="AH373" s="15">
        <f t="shared" si="114"/>
        <v>1374.23550934818</v>
      </c>
      <c r="AI373" s="20">
        <f>IFERROR(VLOOKUP($E373,INPUTS!$A$44:$G$103,7,0),SCENARIOS!$N$23)</f>
        <v>0.5</v>
      </c>
      <c r="AJ373" s="15">
        <f t="shared" si="115"/>
        <v>1943.52667715308</v>
      </c>
      <c r="AL373" t="str">
        <f t="shared" si="116"/>
        <v>N</v>
      </c>
      <c r="AM373" s="21">
        <f t="shared" si="117"/>
        <v>3887.05335430616</v>
      </c>
      <c r="BC373" s="2"/>
    </row>
    <row r="374" ht="15" customHeight="1" spans="1:55">
      <c r="A374" s="6" t="s">
        <v>1332</v>
      </c>
      <c r="B374" s="52" t="s">
        <v>604</v>
      </c>
      <c r="C374" s="52" t="s">
        <v>605</v>
      </c>
      <c r="D374" s="52" t="s">
        <v>929</v>
      </c>
      <c r="E374" s="10" t="s">
        <v>213</v>
      </c>
      <c r="F374" s="52" t="s">
        <v>606</v>
      </c>
      <c r="G374" s="52" t="s">
        <v>165</v>
      </c>
      <c r="H374" s="52" t="s">
        <v>1216</v>
      </c>
      <c r="I374" s="52" t="s">
        <v>1217</v>
      </c>
      <c r="J374" s="52" t="s">
        <v>185</v>
      </c>
      <c r="K374" s="52" t="s">
        <v>931</v>
      </c>
      <c r="L374" s="53" t="s">
        <v>288</v>
      </c>
      <c r="M374" s="13">
        <v>223</v>
      </c>
      <c r="N374" s="14">
        <f t="shared" si="110"/>
        <v>0.610958904109589</v>
      </c>
      <c r="O374" s="15">
        <v>5700</v>
      </c>
      <c r="P374" s="15">
        <f t="shared" si="118"/>
        <v>1271100</v>
      </c>
      <c r="Q374" s="16">
        <f>IFERROR(VLOOKUP(G374,SCENARIOS!$A$13:$E$18,2,0),0.025)</f>
        <v>0.025</v>
      </c>
      <c r="R374" s="52">
        <f>IFERROR(VLOOKUP(L374,INPUTS!$A$107:$B$120,2,0),0.0082)</f>
        <v>0.0085</v>
      </c>
      <c r="S374" s="52">
        <f t="shared" si="119"/>
        <v>48.45</v>
      </c>
      <c r="T374" s="15">
        <f t="shared" si="120"/>
        <v>10804.35</v>
      </c>
      <c r="U374" s="15">
        <f>T374/INPUTS!$B$7*1000</f>
        <v>13505437.5</v>
      </c>
      <c r="V374" s="15">
        <f>T374*INPUTS!$B$6</f>
        <v>34141.746</v>
      </c>
      <c r="W374" s="54" t="s">
        <v>396</v>
      </c>
      <c r="X374" s="54" t="s">
        <v>396</v>
      </c>
      <c r="Y374" s="67">
        <f>IFERROR(VLOOKUP(E374,INPUTS!$A$44:$B$103,2,0),0)</f>
        <v>0.02</v>
      </c>
      <c r="Z374" s="15">
        <f t="shared" ref="Z374:Z437" si="121">T374*Y374</f>
        <v>216.087</v>
      </c>
      <c r="AA374" s="20">
        <f>IFERROR(VLOOKUP(E374,INPUTS!$A$44:$C$103,3,0),SCENARIOS!$J$23)</f>
        <v>0.06</v>
      </c>
      <c r="AB374" s="15">
        <f t="shared" si="111"/>
        <v>733.447819496689</v>
      </c>
      <c r="AC374" s="20">
        <f>IFERROR(VLOOKUP($E374,INPUTS!$A$44:$G$103,4,0),SCENARIOS!$K$23)</f>
        <v>0.15</v>
      </c>
      <c r="AD374" s="15">
        <f t="shared" si="112"/>
        <v>2074.57221676319</v>
      </c>
      <c r="AE374" s="20">
        <f>IFERROR(VLOOKUP($E374,INPUTS!$A$44:$G$103,5,0),SCENARIOS!$L$23)</f>
        <v>0.3</v>
      </c>
      <c r="AF374" s="15">
        <f t="shared" si="113"/>
        <v>4694.37608856116</v>
      </c>
      <c r="AG374" s="20">
        <f>IFERROR(VLOOKUP($E374,INPUTS!$A$44:$G$103,6,0),SCENARIOS!$M$23)</f>
        <v>0.4</v>
      </c>
      <c r="AH374" s="15">
        <f t="shared" si="114"/>
        <v>7081.67421466061</v>
      </c>
      <c r="AI374" s="20">
        <f>IFERROR(VLOOKUP($E374,INPUTS!$A$44:$G$103,7,0),SCENARIOS!$N$23)</f>
        <v>0.5</v>
      </c>
      <c r="AJ374" s="15">
        <f t="shared" si="115"/>
        <v>10015.3304593535</v>
      </c>
      <c r="AL374" t="str">
        <f t="shared" si="116"/>
        <v>N</v>
      </c>
      <c r="AM374" s="21">
        <f t="shared" si="117"/>
        <v>20030.660918707</v>
      </c>
      <c r="BC374" s="2"/>
    </row>
    <row r="375" ht="15" customHeight="1" spans="1:55">
      <c r="A375" s="24" t="s">
        <v>1333</v>
      </c>
      <c r="B375" s="52" t="s">
        <v>604</v>
      </c>
      <c r="C375" s="52" t="s">
        <v>605</v>
      </c>
      <c r="D375" s="52" t="s">
        <v>929</v>
      </c>
      <c r="E375" s="10" t="s">
        <v>213</v>
      </c>
      <c r="F375" s="52" t="s">
        <v>606</v>
      </c>
      <c r="G375" s="52" t="s">
        <v>165</v>
      </c>
      <c r="H375" s="52" t="s">
        <v>1265</v>
      </c>
      <c r="I375" s="52" t="s">
        <v>1266</v>
      </c>
      <c r="J375" s="52" t="s">
        <v>185</v>
      </c>
      <c r="K375" s="52" t="s">
        <v>931</v>
      </c>
      <c r="L375" s="53" t="s">
        <v>282</v>
      </c>
      <c r="M375" s="13">
        <v>336</v>
      </c>
      <c r="N375" s="14">
        <f t="shared" si="110"/>
        <v>0.920547945205479</v>
      </c>
      <c r="O375" s="15">
        <v>3100</v>
      </c>
      <c r="P375" s="15">
        <f t="shared" si="118"/>
        <v>1041600</v>
      </c>
      <c r="Q375" s="16">
        <f>IFERROR(VLOOKUP(G375,SCENARIOS!$A$13:$E$18,2,0),0.025)</f>
        <v>0.025</v>
      </c>
      <c r="R375" s="52">
        <f>IFERROR(VLOOKUP(L375,INPUTS!$A$107:$B$120,2,0),0.0082)</f>
        <v>0.0042</v>
      </c>
      <c r="S375" s="52">
        <f t="shared" si="119"/>
        <v>13.02</v>
      </c>
      <c r="T375" s="15">
        <f t="shared" si="120"/>
        <v>4374.72</v>
      </c>
      <c r="U375" s="15">
        <f>T375/INPUTS!$B$7*1000</f>
        <v>5468400</v>
      </c>
      <c r="V375" s="15">
        <f>T375*INPUTS!$B$6</f>
        <v>13824.1152</v>
      </c>
      <c r="W375" s="54" t="s">
        <v>396</v>
      </c>
      <c r="X375" s="54" t="s">
        <v>396</v>
      </c>
      <c r="Y375" s="67">
        <f>IFERROR(VLOOKUP(E375,INPUTS!$A$44:$B$103,2,0),0)</f>
        <v>0.02</v>
      </c>
      <c r="Z375" s="15">
        <f t="shared" si="121"/>
        <v>87.4944</v>
      </c>
      <c r="AA375" s="20">
        <f>IFERROR(VLOOKUP(E375,INPUTS!$A$44:$C$103,3,0),SCENARIOS!$J$23)</f>
        <v>0.06</v>
      </c>
      <c r="AB375" s="15">
        <f t="shared" si="111"/>
        <v>296.975648225812</v>
      </c>
      <c r="AC375" s="20">
        <f>IFERROR(VLOOKUP($E375,INPUTS!$A$44:$G$103,4,0),SCENARIOS!$K$23)</f>
        <v>0.15</v>
      </c>
      <c r="AD375" s="15">
        <f t="shared" si="112"/>
        <v>840.001718578003</v>
      </c>
      <c r="AE375" s="20">
        <f>IFERROR(VLOOKUP($E375,INPUTS!$A$44:$G$103,5,0),SCENARIOS!$L$23)</f>
        <v>0.3</v>
      </c>
      <c r="AF375" s="15">
        <f t="shared" si="113"/>
        <v>1900.76968648278</v>
      </c>
      <c r="AG375" s="20">
        <f>IFERROR(VLOOKUP($E375,INPUTS!$A$44:$G$103,6,0),SCENARIOS!$M$23)</f>
        <v>0.4</v>
      </c>
      <c r="AH375" s="15">
        <f t="shared" si="114"/>
        <v>2867.39524546688</v>
      </c>
      <c r="AI375" s="20">
        <f>IFERROR(VLOOKUP($E375,INPUTS!$A$44:$G$103,7,0),SCENARIOS!$N$23)</f>
        <v>0.5</v>
      </c>
      <c r="AJ375" s="15">
        <f t="shared" si="115"/>
        <v>4055.24316290595</v>
      </c>
      <c r="AL375" t="str">
        <f t="shared" si="116"/>
        <v>N</v>
      </c>
      <c r="AM375" s="21">
        <f t="shared" si="117"/>
        <v>8110.48632581189</v>
      </c>
      <c r="BC375" s="2"/>
    </row>
    <row r="376" ht="15" customHeight="1" spans="1:55">
      <c r="A376" s="6" t="s">
        <v>1334</v>
      </c>
      <c r="B376" s="52" t="s">
        <v>604</v>
      </c>
      <c r="C376" s="52" t="s">
        <v>605</v>
      </c>
      <c r="D376" s="52" t="s">
        <v>929</v>
      </c>
      <c r="E376" s="10" t="s">
        <v>213</v>
      </c>
      <c r="F376" s="52" t="s">
        <v>606</v>
      </c>
      <c r="G376" s="52" t="s">
        <v>165</v>
      </c>
      <c r="H376" s="52" t="s">
        <v>1355</v>
      </c>
      <c r="I376" s="52" t="s">
        <v>1356</v>
      </c>
      <c r="J376" s="52" t="s">
        <v>185</v>
      </c>
      <c r="K376" s="52" t="s">
        <v>931</v>
      </c>
      <c r="L376" s="53" t="s">
        <v>288</v>
      </c>
      <c r="M376" s="13">
        <v>336</v>
      </c>
      <c r="N376" s="14">
        <f t="shared" si="110"/>
        <v>0.920547945205479</v>
      </c>
      <c r="O376" s="15">
        <v>7100</v>
      </c>
      <c r="P376" s="15">
        <f t="shared" si="118"/>
        <v>2385600</v>
      </c>
      <c r="Q376" s="16">
        <f>IFERROR(VLOOKUP(G376,SCENARIOS!$A$13:$E$18,2,0),0.025)</f>
        <v>0.025</v>
      </c>
      <c r="R376" s="52">
        <f>IFERROR(VLOOKUP(L376,INPUTS!$A$107:$B$120,2,0),0.0082)</f>
        <v>0.0085</v>
      </c>
      <c r="S376" s="52">
        <f t="shared" si="119"/>
        <v>60.35</v>
      </c>
      <c r="T376" s="15">
        <f t="shared" si="120"/>
        <v>20277.6</v>
      </c>
      <c r="U376" s="15">
        <f>T376/INPUTS!$B$7*1000</f>
        <v>25347000</v>
      </c>
      <c r="V376" s="15">
        <f>T376*INPUTS!$B$6</f>
        <v>64077.216</v>
      </c>
      <c r="W376" s="54" t="s">
        <v>396</v>
      </c>
      <c r="X376" s="54" t="s">
        <v>396</v>
      </c>
      <c r="Y376" s="67">
        <f>IFERROR(VLOOKUP(E376,INPUTS!$A$44:$B$103,2,0),0)</f>
        <v>0.02</v>
      </c>
      <c r="Z376" s="15">
        <f t="shared" si="121"/>
        <v>405.552</v>
      </c>
      <c r="AA376" s="20">
        <f>IFERROR(VLOOKUP(E376,INPUTS!$A$44:$C$103,3,0),SCENARIOS!$J$23)</f>
        <v>0.06</v>
      </c>
      <c r="AB376" s="15">
        <f t="shared" si="111"/>
        <v>1376.53459066266</v>
      </c>
      <c r="AC376" s="20">
        <f>IFERROR(VLOOKUP($E376,INPUTS!$A$44:$G$103,4,0),SCENARIOS!$K$23)</f>
        <v>0.15</v>
      </c>
      <c r="AD376" s="15">
        <f t="shared" si="112"/>
        <v>3893.55635300941</v>
      </c>
      <c r="AE376" s="20">
        <f>IFERROR(VLOOKUP($E376,INPUTS!$A$44:$G$103,5,0),SCENARIOS!$L$23)</f>
        <v>0.3</v>
      </c>
      <c r="AF376" s="15">
        <f t="shared" si="113"/>
        <v>8810.40327029463</v>
      </c>
      <c r="AG376" s="20">
        <f>IFERROR(VLOOKUP($E376,INPUTS!$A$44:$G$103,6,0),SCENARIOS!$M$23)</f>
        <v>0.4</v>
      </c>
      <c r="AH376" s="15">
        <f t="shared" si="114"/>
        <v>13290.883491853</v>
      </c>
      <c r="AI376" s="20">
        <f>IFERROR(VLOOKUP($E376,INPUTS!$A$44:$G$103,7,0),SCENARIOS!$N$23)</f>
        <v>0.5</v>
      </c>
      <c r="AJ376" s="15">
        <f t="shared" si="115"/>
        <v>18796.7684240687</v>
      </c>
      <c r="AL376" t="str">
        <f t="shared" si="116"/>
        <v>N</v>
      </c>
      <c r="AM376" s="21">
        <f t="shared" si="117"/>
        <v>37593.5368481373</v>
      </c>
      <c r="BC376" s="2"/>
    </row>
    <row r="377" ht="15" customHeight="1" spans="1:55">
      <c r="A377" s="24" t="s">
        <v>1335</v>
      </c>
      <c r="B377" s="52" t="s">
        <v>604</v>
      </c>
      <c r="C377" s="52" t="s">
        <v>605</v>
      </c>
      <c r="D377" s="52" t="s">
        <v>929</v>
      </c>
      <c r="E377" s="10" t="s">
        <v>213</v>
      </c>
      <c r="F377" s="52" t="s">
        <v>606</v>
      </c>
      <c r="G377" s="52" t="s">
        <v>165</v>
      </c>
      <c r="H377" s="52" t="s">
        <v>1358</v>
      </c>
      <c r="I377" s="52" t="s">
        <v>1359</v>
      </c>
      <c r="J377" s="52" t="s">
        <v>185</v>
      </c>
      <c r="K377" s="52" t="s">
        <v>931</v>
      </c>
      <c r="L377" s="53" t="s">
        <v>282</v>
      </c>
      <c r="M377" s="13">
        <v>223</v>
      </c>
      <c r="N377" s="14">
        <f t="shared" si="110"/>
        <v>0.610958904109589</v>
      </c>
      <c r="O377" s="15">
        <v>2600</v>
      </c>
      <c r="P377" s="15">
        <f t="shared" si="118"/>
        <v>579800</v>
      </c>
      <c r="Q377" s="16">
        <f>IFERROR(VLOOKUP(G377,SCENARIOS!$A$13:$E$18,2,0),0.025)</f>
        <v>0.025</v>
      </c>
      <c r="R377" s="52">
        <f>IFERROR(VLOOKUP(L377,INPUTS!$A$107:$B$120,2,0),0.0082)</f>
        <v>0.0042</v>
      </c>
      <c r="S377" s="52">
        <f t="shared" si="119"/>
        <v>10.92</v>
      </c>
      <c r="T377" s="15">
        <f t="shared" si="120"/>
        <v>2435.16</v>
      </c>
      <c r="U377" s="15">
        <f>T377/INPUTS!$B$7*1000</f>
        <v>3043950</v>
      </c>
      <c r="V377" s="15">
        <f>T377*INPUTS!$B$6</f>
        <v>7695.1056</v>
      </c>
      <c r="W377" s="54" t="s">
        <v>396</v>
      </c>
      <c r="X377" s="54" t="s">
        <v>396</v>
      </c>
      <c r="Y377" s="67">
        <f>IFERROR(VLOOKUP(E377,INPUTS!$A$44:$B$103,2,0),0)</f>
        <v>0.02</v>
      </c>
      <c r="Z377" s="15">
        <f t="shared" si="121"/>
        <v>48.7032</v>
      </c>
      <c r="AA377" s="20">
        <f>IFERROR(VLOOKUP(E377,INPUTS!$A$44:$C$103,3,0),SCENARIOS!$J$23)</f>
        <v>0.06</v>
      </c>
      <c r="AB377" s="15">
        <f t="shared" si="111"/>
        <v>165.309601422164</v>
      </c>
      <c r="AC377" s="20">
        <f>IFERROR(VLOOKUP($E377,INPUTS!$A$44:$G$103,4,0),SCENARIOS!$K$23)</f>
        <v>0.15</v>
      </c>
      <c r="AD377" s="15">
        <f t="shared" si="112"/>
        <v>467.58160179678</v>
      </c>
      <c r="AE377" s="20">
        <f>IFERROR(VLOOKUP($E377,INPUTS!$A$44:$G$103,5,0),SCENARIOS!$L$23)</f>
        <v>0.3</v>
      </c>
      <c r="AF377" s="15">
        <f t="shared" si="113"/>
        <v>1058.05132893886</v>
      </c>
      <c r="AG377" s="20">
        <f>IFERROR(VLOOKUP($E377,INPUTS!$A$44:$G$103,6,0),SCENARIOS!$M$23)</f>
        <v>0.4</v>
      </c>
      <c r="AH377" s="15">
        <f t="shared" si="114"/>
        <v>1596.11728429502</v>
      </c>
      <c r="AI377" s="20">
        <f>IFERROR(VLOOKUP($E377,INPUTS!$A$44:$G$103,7,0),SCENARIOS!$N$23)</f>
        <v>0.5</v>
      </c>
      <c r="AJ377" s="15">
        <f t="shared" si="115"/>
        <v>2257.32525523509</v>
      </c>
      <c r="AL377" t="str">
        <f t="shared" si="116"/>
        <v>N</v>
      </c>
      <c r="AM377" s="21">
        <f t="shared" si="117"/>
        <v>4514.65051047017</v>
      </c>
      <c r="BC377" s="2"/>
    </row>
    <row r="378" ht="15" customHeight="1" spans="1:55">
      <c r="A378" s="6" t="s">
        <v>1336</v>
      </c>
      <c r="B378" s="52" t="s">
        <v>604</v>
      </c>
      <c r="C378" s="52" t="s">
        <v>605</v>
      </c>
      <c r="D378" s="52" t="s">
        <v>929</v>
      </c>
      <c r="E378" s="10" t="s">
        <v>213</v>
      </c>
      <c r="F378" s="52" t="s">
        <v>606</v>
      </c>
      <c r="G378" s="52" t="s">
        <v>165</v>
      </c>
      <c r="H378" s="52" t="s">
        <v>1361</v>
      </c>
      <c r="I378" s="52" t="s">
        <v>1362</v>
      </c>
      <c r="J378" s="52" t="s">
        <v>185</v>
      </c>
      <c r="K378" s="52" t="s">
        <v>931</v>
      </c>
      <c r="L378" s="53" t="s">
        <v>288</v>
      </c>
      <c r="M378" s="13">
        <v>223</v>
      </c>
      <c r="N378" s="14">
        <f t="shared" si="110"/>
        <v>0.610958904109589</v>
      </c>
      <c r="O378" s="15">
        <v>9700</v>
      </c>
      <c r="P378" s="15">
        <f t="shared" si="118"/>
        <v>2163100</v>
      </c>
      <c r="Q378" s="16">
        <f>IFERROR(VLOOKUP(G378,SCENARIOS!$A$13:$E$18,2,0),0.025)</f>
        <v>0.025</v>
      </c>
      <c r="R378" s="52">
        <f>IFERROR(VLOOKUP(L378,INPUTS!$A$107:$B$120,2,0),0.0082)</f>
        <v>0.0085</v>
      </c>
      <c r="S378" s="52">
        <f t="shared" si="119"/>
        <v>82.45</v>
      </c>
      <c r="T378" s="15">
        <f t="shared" si="120"/>
        <v>18386.35</v>
      </c>
      <c r="U378" s="15">
        <f>T378/INPUTS!$B$7*1000</f>
        <v>22982937.5</v>
      </c>
      <c r="V378" s="15">
        <f>T378*INPUTS!$B$6</f>
        <v>58100.866</v>
      </c>
      <c r="W378" s="54" t="s">
        <v>396</v>
      </c>
      <c r="X378" s="54" t="s">
        <v>396</v>
      </c>
      <c r="Y378" s="67">
        <f>IFERROR(VLOOKUP(E378,INPUTS!$A$44:$B$103,2,0),0)</f>
        <v>0.02</v>
      </c>
      <c r="Z378" s="15">
        <f t="shared" si="121"/>
        <v>367.727</v>
      </c>
      <c r="AA378" s="20">
        <f>IFERROR(VLOOKUP(E378,INPUTS!$A$44:$C$103,3,0),SCENARIOS!$J$23)</f>
        <v>0.06</v>
      </c>
      <c r="AB378" s="15">
        <f t="shared" si="111"/>
        <v>1248.14804370489</v>
      </c>
      <c r="AC378" s="20">
        <f>IFERROR(VLOOKUP($E378,INPUTS!$A$44:$G$103,4,0),SCENARIOS!$K$23)</f>
        <v>0.15</v>
      </c>
      <c r="AD378" s="15">
        <f t="shared" si="112"/>
        <v>3530.4123688777</v>
      </c>
      <c r="AE378" s="20">
        <f>IFERROR(VLOOKUP($E378,INPUTS!$A$44:$G$103,5,0),SCENARIOS!$L$23)</f>
        <v>0.3</v>
      </c>
      <c r="AF378" s="15">
        <f t="shared" si="113"/>
        <v>7988.67509807776</v>
      </c>
      <c r="AG378" s="20">
        <f>IFERROR(VLOOKUP($E378,INPUTS!$A$44:$G$103,6,0),SCENARIOS!$M$23)</f>
        <v>0.4</v>
      </c>
      <c r="AH378" s="15">
        <f t="shared" si="114"/>
        <v>12051.2701547733</v>
      </c>
      <c r="AI378" s="20">
        <f>IFERROR(VLOOKUP($E378,INPUTS!$A$44:$G$103,7,0),SCENARIOS!$N$23)</f>
        <v>0.5</v>
      </c>
      <c r="AJ378" s="15">
        <f t="shared" si="115"/>
        <v>17043.6325360928</v>
      </c>
      <c r="AL378" t="str">
        <f t="shared" si="116"/>
        <v>N</v>
      </c>
      <c r="AM378" s="21">
        <f t="shared" si="117"/>
        <v>34087.2650721855</v>
      </c>
      <c r="BC378" s="2"/>
    </row>
    <row r="379" ht="15" customHeight="1" spans="1:55">
      <c r="A379" s="24" t="s">
        <v>1337</v>
      </c>
      <c r="B379" s="52" t="s">
        <v>604</v>
      </c>
      <c r="C379" s="52" t="s">
        <v>605</v>
      </c>
      <c r="D379" s="52" t="s">
        <v>929</v>
      </c>
      <c r="E379" s="10" t="s">
        <v>213</v>
      </c>
      <c r="F379" s="52" t="s">
        <v>606</v>
      </c>
      <c r="G379" s="52" t="s">
        <v>165</v>
      </c>
      <c r="H379" s="52" t="s">
        <v>234</v>
      </c>
      <c r="I379" s="52" t="s">
        <v>424</v>
      </c>
      <c r="J379" s="52" t="s">
        <v>173</v>
      </c>
      <c r="K379" s="52" t="s">
        <v>931</v>
      </c>
      <c r="L379" s="53" t="s">
        <v>288</v>
      </c>
      <c r="M379" s="13">
        <v>223</v>
      </c>
      <c r="N379" s="14">
        <f t="shared" si="110"/>
        <v>0.610958904109589</v>
      </c>
      <c r="O379" s="15">
        <v>12300</v>
      </c>
      <c r="P379" s="15">
        <f t="shared" si="118"/>
        <v>2742900</v>
      </c>
      <c r="Q379" s="16">
        <f>IFERROR(VLOOKUP(G379,SCENARIOS!$A$13:$E$18,2,0),0.025)</f>
        <v>0.025</v>
      </c>
      <c r="R379" s="52">
        <f>IFERROR(VLOOKUP(L379,INPUTS!$A$107:$B$120,2,0),0.0082)</f>
        <v>0.0085</v>
      </c>
      <c r="S379" s="52">
        <f t="shared" si="119"/>
        <v>104.55</v>
      </c>
      <c r="T379" s="15">
        <f t="shared" si="120"/>
        <v>23314.65</v>
      </c>
      <c r="U379" s="15">
        <f>T379/INPUTS!$B$7*1000</f>
        <v>29143312.5</v>
      </c>
      <c r="V379" s="15">
        <f>T379*INPUTS!$B$6</f>
        <v>73674.294</v>
      </c>
      <c r="W379" s="54" t="s">
        <v>396</v>
      </c>
      <c r="X379" s="54" t="s">
        <v>396</v>
      </c>
      <c r="Y379" s="67">
        <f>IFERROR(VLOOKUP(E379,INPUTS!$A$44:$B$103,2,0),0)</f>
        <v>0.02</v>
      </c>
      <c r="Z379" s="15">
        <f t="shared" si="121"/>
        <v>466.293</v>
      </c>
      <c r="AA379" s="20">
        <f>IFERROR(VLOOKUP(E379,INPUTS!$A$44:$C$103,3,0),SCENARIOS!$J$23)</f>
        <v>0.06</v>
      </c>
      <c r="AB379" s="15">
        <f t="shared" si="111"/>
        <v>1582.70318944022</v>
      </c>
      <c r="AC379" s="20">
        <f>IFERROR(VLOOKUP($E379,INPUTS!$A$44:$G$103,4,0),SCENARIOS!$K$23)</f>
        <v>0.15</v>
      </c>
      <c r="AD379" s="15">
        <f t="shared" si="112"/>
        <v>4476.70846775214</v>
      </c>
      <c r="AE379" s="20">
        <f>IFERROR(VLOOKUP($E379,INPUTS!$A$44:$G$103,5,0),SCENARIOS!$L$23)</f>
        <v>0.3</v>
      </c>
      <c r="AF379" s="15">
        <f t="shared" si="113"/>
        <v>10129.9694542636</v>
      </c>
      <c r="AG379" s="20">
        <f>IFERROR(VLOOKUP($E379,INPUTS!$A$44:$G$103,6,0),SCENARIOS!$M$23)</f>
        <v>0.4</v>
      </c>
      <c r="AH379" s="15">
        <f t="shared" si="114"/>
        <v>15281.5075158466</v>
      </c>
      <c r="AI379" s="20">
        <f>IFERROR(VLOOKUP($E379,INPUTS!$A$44:$G$103,7,0),SCENARIOS!$N$23)</f>
        <v>0.5</v>
      </c>
      <c r="AJ379" s="15">
        <f t="shared" si="115"/>
        <v>21612.0288859733</v>
      </c>
      <c r="AL379" t="str">
        <f t="shared" si="116"/>
        <v>N</v>
      </c>
      <c r="AM379" s="21">
        <f t="shared" si="117"/>
        <v>43224.0577719466</v>
      </c>
      <c r="BC379" s="2"/>
    </row>
    <row r="380" ht="15" customHeight="1" spans="1:55">
      <c r="A380" s="6" t="s">
        <v>1338</v>
      </c>
      <c r="B380" s="52" t="s">
        <v>403</v>
      </c>
      <c r="C380" s="52" t="s">
        <v>404</v>
      </c>
      <c r="D380" s="52" t="s">
        <v>929</v>
      </c>
      <c r="E380" s="10" t="s">
        <v>204</v>
      </c>
      <c r="F380" s="52" t="s">
        <v>405</v>
      </c>
      <c r="G380" s="52" t="s">
        <v>165</v>
      </c>
      <c r="H380" s="52" t="s">
        <v>245</v>
      </c>
      <c r="I380" s="52" t="s">
        <v>930</v>
      </c>
      <c r="J380" s="52" t="s">
        <v>169</v>
      </c>
      <c r="K380" s="52" t="s">
        <v>931</v>
      </c>
      <c r="L380" s="53" t="s">
        <v>291</v>
      </c>
      <c r="M380" s="13">
        <v>953</v>
      </c>
      <c r="N380" s="14">
        <f t="shared" si="110"/>
        <v>2.61095890410959</v>
      </c>
      <c r="O380" s="15">
        <v>5850</v>
      </c>
      <c r="P380" s="15">
        <f t="shared" si="118"/>
        <v>5575050</v>
      </c>
      <c r="Q380" s="16">
        <f>IFERROR(VLOOKUP(G380,SCENARIOS!$A$13:$E$18,2,0),0.025)</f>
        <v>0.025</v>
      </c>
      <c r="R380" s="52">
        <f>IFERROR(VLOOKUP(L380,INPUTS!$A$107:$B$120,2,0),0.0082)</f>
        <v>0.0079</v>
      </c>
      <c r="S380" s="52">
        <f t="shared" si="119"/>
        <v>46.215</v>
      </c>
      <c r="T380" s="15">
        <f t="shared" si="120"/>
        <v>44042.895</v>
      </c>
      <c r="U380" s="15">
        <f>T380/INPUTS!$B$7*1000</f>
        <v>55053618.75</v>
      </c>
      <c r="V380" s="15">
        <f>T380*INPUTS!$B$6</f>
        <v>139175.5482</v>
      </c>
      <c r="W380" s="54" t="s">
        <v>396</v>
      </c>
      <c r="X380" s="54" t="s">
        <v>396</v>
      </c>
      <c r="Y380" s="67">
        <f>IFERROR(VLOOKUP(E380,INPUTS!$A$44:$B$103,2,0),0)</f>
        <v>0.02</v>
      </c>
      <c r="Z380" s="15">
        <f t="shared" si="121"/>
        <v>880.8579</v>
      </c>
      <c r="AA380" s="20">
        <f>IFERROR(VLOOKUP(E380,INPUTS!$A$44:$C$103,3,0),SCENARIOS!$J$23)</f>
        <v>0.06</v>
      </c>
      <c r="AB380" s="15">
        <f t="shared" si="111"/>
        <v>2989.82958734877</v>
      </c>
      <c r="AC380" s="20">
        <f>IFERROR(VLOOKUP($E380,INPUTS!$A$44:$G$103,4,0),SCENARIOS!$K$23)</f>
        <v>0.15</v>
      </c>
      <c r="AD380" s="15">
        <f t="shared" si="112"/>
        <v>8456.79437567445</v>
      </c>
      <c r="AE380" s="20">
        <f>IFERROR(VLOOKUP($E380,INPUTS!$A$44:$G$103,5,0),SCENARIOS!$L$23)</f>
        <v>0.3</v>
      </c>
      <c r="AF380" s="15">
        <f t="shared" si="113"/>
        <v>19136.1732227306</v>
      </c>
      <c r="AG380" s="20">
        <f>IFERROR(VLOOKUP($E380,INPUTS!$A$44:$G$103,6,0),SCENARIOS!$M$23)</f>
        <v>0.4</v>
      </c>
      <c r="AH380" s="15">
        <f t="shared" si="114"/>
        <v>28867.7647299935</v>
      </c>
      <c r="AI380" s="20">
        <f>IFERROR(VLOOKUP($E380,INPUTS!$A$44:$G$103,7,0),SCENARIOS!$N$23)</f>
        <v>0.5</v>
      </c>
      <c r="AJ380" s="15">
        <f t="shared" si="115"/>
        <v>40826.5326291361</v>
      </c>
      <c r="AL380" t="str">
        <f t="shared" si="116"/>
        <v>Y</v>
      </c>
      <c r="AM380" s="21">
        <f t="shared" si="117"/>
        <v>81653.0652582723</v>
      </c>
      <c r="BC380" s="2"/>
    </row>
    <row r="381" ht="15" customHeight="1" spans="1:55">
      <c r="A381" s="24" t="s">
        <v>1339</v>
      </c>
      <c r="B381" s="52" t="s">
        <v>403</v>
      </c>
      <c r="C381" s="52" t="s">
        <v>404</v>
      </c>
      <c r="D381" s="52" t="s">
        <v>929</v>
      </c>
      <c r="E381" s="10" t="s">
        <v>204</v>
      </c>
      <c r="F381" s="52" t="s">
        <v>405</v>
      </c>
      <c r="G381" s="52" t="s">
        <v>165</v>
      </c>
      <c r="H381" s="52" t="s">
        <v>255</v>
      </c>
      <c r="I381" s="52" t="s">
        <v>930</v>
      </c>
      <c r="J381" s="52" t="s">
        <v>169</v>
      </c>
      <c r="K381" s="52" t="s">
        <v>931</v>
      </c>
      <c r="L381" s="53" t="s">
        <v>291</v>
      </c>
      <c r="M381" s="13">
        <v>953</v>
      </c>
      <c r="N381" s="14">
        <f t="shared" si="110"/>
        <v>2.61095890410959</v>
      </c>
      <c r="O381" s="15">
        <v>5880</v>
      </c>
      <c r="P381" s="15">
        <f t="shared" si="118"/>
        <v>5603640</v>
      </c>
      <c r="Q381" s="16">
        <f>IFERROR(VLOOKUP(G381,SCENARIOS!$A$13:$E$18,2,0),0.025)</f>
        <v>0.025</v>
      </c>
      <c r="R381" s="52">
        <f>IFERROR(VLOOKUP(L381,INPUTS!$A$107:$B$120,2,0),0.0082)</f>
        <v>0.0079</v>
      </c>
      <c r="S381" s="52">
        <f t="shared" si="119"/>
        <v>46.452</v>
      </c>
      <c r="T381" s="15">
        <f t="shared" si="120"/>
        <v>44268.756</v>
      </c>
      <c r="U381" s="15">
        <f>T381/INPUTS!$B$7*1000</f>
        <v>55335945</v>
      </c>
      <c r="V381" s="15">
        <f>T381*INPUTS!$B$6</f>
        <v>139889.26896</v>
      </c>
      <c r="W381" s="54" t="s">
        <v>396</v>
      </c>
      <c r="X381" s="54" t="s">
        <v>396</v>
      </c>
      <c r="Y381" s="67">
        <f>IFERROR(VLOOKUP(E381,INPUTS!$A$44:$B$103,2,0),0)</f>
        <v>0.02</v>
      </c>
      <c r="Z381" s="15">
        <f t="shared" si="121"/>
        <v>885.37512</v>
      </c>
      <c r="AA381" s="20">
        <f>IFERROR(VLOOKUP(E381,INPUTS!$A$44:$C$103,3,0),SCENARIOS!$J$23)</f>
        <v>0.06</v>
      </c>
      <c r="AB381" s="15">
        <f t="shared" si="111"/>
        <v>3005.16204677107</v>
      </c>
      <c r="AC381" s="20">
        <f>IFERROR(VLOOKUP($E381,INPUTS!$A$44:$G$103,4,0),SCENARIOS!$K$23)</f>
        <v>0.15</v>
      </c>
      <c r="AD381" s="15">
        <f t="shared" si="112"/>
        <v>8500.16255195996</v>
      </c>
      <c r="AE381" s="20">
        <f>IFERROR(VLOOKUP($E381,INPUTS!$A$44:$G$103,5,0),SCENARIOS!$L$23)</f>
        <v>0.3</v>
      </c>
      <c r="AF381" s="15">
        <f t="shared" si="113"/>
        <v>19234.3074443857</v>
      </c>
      <c r="AG381" s="20">
        <f>IFERROR(VLOOKUP($E381,INPUTS!$A$44:$G$103,6,0),SCENARIOS!$M$23)</f>
        <v>0.4</v>
      </c>
      <c r="AH381" s="15">
        <f t="shared" si="114"/>
        <v>29015.8045491216</v>
      </c>
      <c r="AI381" s="20">
        <f>IFERROR(VLOOKUP($E381,INPUTS!$A$44:$G$103,7,0),SCENARIOS!$N$23)</f>
        <v>0.5</v>
      </c>
      <c r="AJ381" s="15">
        <f t="shared" si="115"/>
        <v>41035.8994631317</v>
      </c>
      <c r="AL381" t="str">
        <f t="shared" si="116"/>
        <v>Y</v>
      </c>
      <c r="AM381" s="21">
        <f t="shared" si="117"/>
        <v>82071.7989262634</v>
      </c>
      <c r="BC381" s="2"/>
    </row>
    <row r="382" ht="15" customHeight="1" spans="1:55">
      <c r="A382" s="6" t="s">
        <v>1340</v>
      </c>
      <c r="B382" s="52" t="s">
        <v>403</v>
      </c>
      <c r="C382" s="52" t="s">
        <v>404</v>
      </c>
      <c r="D382" s="52" t="s">
        <v>929</v>
      </c>
      <c r="E382" s="10" t="s">
        <v>204</v>
      </c>
      <c r="F382" s="52" t="s">
        <v>405</v>
      </c>
      <c r="G382" s="52" t="s">
        <v>165</v>
      </c>
      <c r="H382" s="52" t="s">
        <v>256</v>
      </c>
      <c r="I382" s="52" t="s">
        <v>930</v>
      </c>
      <c r="J382" s="52" t="s">
        <v>169</v>
      </c>
      <c r="K382" s="52" t="s">
        <v>931</v>
      </c>
      <c r="L382" s="53" t="s">
        <v>291</v>
      </c>
      <c r="M382" s="13">
        <v>715</v>
      </c>
      <c r="N382" s="14">
        <f t="shared" si="110"/>
        <v>1.95890410958904</v>
      </c>
      <c r="O382" s="15">
        <v>6000</v>
      </c>
      <c r="P382" s="15">
        <f t="shared" si="118"/>
        <v>4290000</v>
      </c>
      <c r="Q382" s="16">
        <f>IFERROR(VLOOKUP(G382,SCENARIOS!$A$13:$E$18,2,0),0.025)</f>
        <v>0.025</v>
      </c>
      <c r="R382" s="52">
        <f>IFERROR(VLOOKUP(L382,INPUTS!$A$107:$B$120,2,0),0.0082)</f>
        <v>0.0079</v>
      </c>
      <c r="S382" s="52">
        <f t="shared" si="119"/>
        <v>47.4</v>
      </c>
      <c r="T382" s="15">
        <f t="shared" si="120"/>
        <v>33891</v>
      </c>
      <c r="U382" s="15">
        <f>T382/INPUTS!$B$7*1000</f>
        <v>42363750</v>
      </c>
      <c r="V382" s="15">
        <f>T382*INPUTS!$B$6</f>
        <v>107095.56</v>
      </c>
      <c r="W382" s="54" t="s">
        <v>396</v>
      </c>
      <c r="X382" s="54" t="s">
        <v>396</v>
      </c>
      <c r="Y382" s="67">
        <f>IFERROR(VLOOKUP(E382,INPUTS!$A$44:$B$103,2,0),0)</f>
        <v>0.02</v>
      </c>
      <c r="Z382" s="15">
        <f t="shared" si="121"/>
        <v>677.82</v>
      </c>
      <c r="AA382" s="20">
        <f>IFERROR(VLOOKUP(E382,INPUTS!$A$44:$C$103,3,0),SCENARIOS!$J$23)</f>
        <v>0.06</v>
      </c>
      <c r="AB382" s="15">
        <f t="shared" si="111"/>
        <v>2300.67334458457</v>
      </c>
      <c r="AC382" s="20">
        <f>IFERROR(VLOOKUP($E382,INPUTS!$A$44:$G$103,4,0),SCENARIOS!$K$23)</f>
        <v>0.15</v>
      </c>
      <c r="AD382" s="15">
        <f t="shared" si="112"/>
        <v>6507.50179310381</v>
      </c>
      <c r="AE382" s="20">
        <f>IFERROR(VLOOKUP($E382,INPUTS!$A$44:$G$103,5,0),SCENARIOS!$L$23)</f>
        <v>0.3</v>
      </c>
      <c r="AF382" s="15">
        <f t="shared" si="113"/>
        <v>14725.2819482362</v>
      </c>
      <c r="AG382" s="20">
        <f>IFERROR(VLOOKUP($E382,INPUTS!$A$44:$G$103,6,0),SCENARIOS!$M$23)</f>
        <v>0.4</v>
      </c>
      <c r="AH382" s="15">
        <f t="shared" si="114"/>
        <v>22213.7399111527</v>
      </c>
      <c r="AI382" s="20">
        <f>IFERROR(VLOOKUP($E382,INPUTS!$A$44:$G$103,7,0),SCENARIOS!$N$23)</f>
        <v>0.5</v>
      </c>
      <c r="AJ382" s="15">
        <f t="shared" si="115"/>
        <v>31416.0097181181</v>
      </c>
      <c r="AL382" t="str">
        <f t="shared" si="116"/>
        <v>N</v>
      </c>
      <c r="AM382" s="21">
        <f t="shared" si="117"/>
        <v>62832.0194362361</v>
      </c>
      <c r="BC382" s="2"/>
    </row>
    <row r="383" ht="15" customHeight="1" spans="1:55">
      <c r="A383" s="24" t="s">
        <v>1341</v>
      </c>
      <c r="B383" s="52" t="s">
        <v>403</v>
      </c>
      <c r="C383" s="52" t="s">
        <v>404</v>
      </c>
      <c r="D383" s="52" t="s">
        <v>929</v>
      </c>
      <c r="E383" s="10" t="s">
        <v>204</v>
      </c>
      <c r="F383" s="52" t="s">
        <v>405</v>
      </c>
      <c r="G383" s="52" t="s">
        <v>165</v>
      </c>
      <c r="H383" s="52" t="s">
        <v>249</v>
      </c>
      <c r="I383" s="52" t="s">
        <v>930</v>
      </c>
      <c r="J383" s="52" t="s">
        <v>169</v>
      </c>
      <c r="K383" s="52" t="s">
        <v>931</v>
      </c>
      <c r="L383" s="53" t="s">
        <v>291</v>
      </c>
      <c r="M383" s="13">
        <v>715</v>
      </c>
      <c r="N383" s="14">
        <f t="shared" si="110"/>
        <v>1.95890410958904</v>
      </c>
      <c r="O383" s="15">
        <v>7400</v>
      </c>
      <c r="P383" s="15">
        <f t="shared" si="118"/>
        <v>5291000</v>
      </c>
      <c r="Q383" s="16">
        <f>IFERROR(VLOOKUP(G383,SCENARIOS!$A$13:$E$18,2,0),0.025)</f>
        <v>0.025</v>
      </c>
      <c r="R383" s="52">
        <f>IFERROR(VLOOKUP(L383,INPUTS!$A$107:$B$120,2,0),0.0082)</f>
        <v>0.0079</v>
      </c>
      <c r="S383" s="52">
        <f t="shared" si="119"/>
        <v>58.46</v>
      </c>
      <c r="T383" s="15">
        <f t="shared" si="120"/>
        <v>41798.9</v>
      </c>
      <c r="U383" s="15">
        <f>T383/INPUTS!$B$7*1000</f>
        <v>52248625</v>
      </c>
      <c r="V383" s="15">
        <f>T383*INPUTS!$B$6</f>
        <v>132084.524</v>
      </c>
      <c r="W383" s="54" t="s">
        <v>396</v>
      </c>
      <c r="X383" s="54" t="s">
        <v>396</v>
      </c>
      <c r="Y383" s="67">
        <f>IFERROR(VLOOKUP(E383,INPUTS!$A$44:$B$103,2,0),0)</f>
        <v>0.02</v>
      </c>
      <c r="Z383" s="15">
        <f t="shared" si="121"/>
        <v>835.978</v>
      </c>
      <c r="AA383" s="20">
        <f>IFERROR(VLOOKUP(E383,INPUTS!$A$44:$C$103,3,0),SCENARIOS!$J$23)</f>
        <v>0.06</v>
      </c>
      <c r="AB383" s="15">
        <f t="shared" si="111"/>
        <v>2837.49712498764</v>
      </c>
      <c r="AC383" s="20">
        <f>IFERROR(VLOOKUP($E383,INPUTS!$A$44:$G$103,4,0),SCENARIOS!$K$23)</f>
        <v>0.15</v>
      </c>
      <c r="AD383" s="15">
        <f t="shared" si="112"/>
        <v>8025.91887816137</v>
      </c>
      <c r="AE383" s="20">
        <f>IFERROR(VLOOKUP($E383,INPUTS!$A$44:$G$103,5,0),SCENARIOS!$L$23)</f>
        <v>0.3</v>
      </c>
      <c r="AF383" s="15">
        <f t="shared" si="113"/>
        <v>18161.1810694914</v>
      </c>
      <c r="AG383" s="20">
        <f>IFERROR(VLOOKUP($E383,INPUTS!$A$44:$G$103,6,0),SCENARIOS!$M$23)</f>
        <v>0.4</v>
      </c>
      <c r="AH383" s="15">
        <f t="shared" si="114"/>
        <v>27396.9458904217</v>
      </c>
      <c r="AI383" s="20">
        <f>IFERROR(VLOOKUP($E383,INPUTS!$A$44:$G$103,7,0),SCENARIOS!$N$23)</f>
        <v>0.5</v>
      </c>
      <c r="AJ383" s="15">
        <f t="shared" si="115"/>
        <v>38746.4119856789</v>
      </c>
      <c r="AL383" t="str">
        <f t="shared" si="116"/>
        <v>N</v>
      </c>
      <c r="AM383" s="21">
        <f t="shared" si="117"/>
        <v>77492.8239713579</v>
      </c>
      <c r="BC383" s="2"/>
    </row>
    <row r="384" ht="15" customHeight="1" spans="1:55">
      <c r="A384" s="6" t="s">
        <v>1342</v>
      </c>
      <c r="B384" s="52" t="s">
        <v>403</v>
      </c>
      <c r="C384" s="52" t="s">
        <v>404</v>
      </c>
      <c r="D384" s="52" t="s">
        <v>929</v>
      </c>
      <c r="E384" s="10" t="s">
        <v>204</v>
      </c>
      <c r="F384" s="52" t="s">
        <v>405</v>
      </c>
      <c r="G384" s="52" t="s">
        <v>165</v>
      </c>
      <c r="H384" s="52" t="s">
        <v>248</v>
      </c>
      <c r="I384" s="52" t="s">
        <v>930</v>
      </c>
      <c r="J384" s="52" t="s">
        <v>169</v>
      </c>
      <c r="K384" s="52" t="s">
        <v>931</v>
      </c>
      <c r="L384" s="53" t="s">
        <v>291</v>
      </c>
      <c r="M384" s="13">
        <v>476</v>
      </c>
      <c r="N384" s="14">
        <f t="shared" si="110"/>
        <v>1.3041095890411</v>
      </c>
      <c r="O384" s="15">
        <v>8870</v>
      </c>
      <c r="P384" s="15">
        <f t="shared" si="118"/>
        <v>4222120</v>
      </c>
      <c r="Q384" s="16">
        <f>IFERROR(VLOOKUP(G384,SCENARIOS!$A$13:$E$18,2,0),0.025)</f>
        <v>0.025</v>
      </c>
      <c r="R384" s="52">
        <f>IFERROR(VLOOKUP(L384,INPUTS!$A$107:$B$120,2,0),0.0082)</f>
        <v>0.0079</v>
      </c>
      <c r="S384" s="52">
        <f t="shared" si="119"/>
        <v>70.073</v>
      </c>
      <c r="T384" s="15">
        <f t="shared" si="120"/>
        <v>33354.748</v>
      </c>
      <c r="U384" s="15">
        <f>T384/INPUTS!$B$7*1000</f>
        <v>41693435</v>
      </c>
      <c r="V384" s="15">
        <f>T384*INPUTS!$B$6</f>
        <v>105401.00368</v>
      </c>
      <c r="W384" s="54" t="s">
        <v>396</v>
      </c>
      <c r="X384" s="54" t="s">
        <v>396</v>
      </c>
      <c r="Y384" s="67">
        <f>IFERROR(VLOOKUP(E384,INPUTS!$A$44:$B$103,2,0),0)</f>
        <v>0.02</v>
      </c>
      <c r="Z384" s="15">
        <f t="shared" si="121"/>
        <v>667.09496</v>
      </c>
      <c r="AA384" s="20">
        <f>IFERROR(VLOOKUP(E384,INPUTS!$A$44:$C$103,3,0),SCENARIOS!$J$23)</f>
        <v>0.06</v>
      </c>
      <c r="AB384" s="15">
        <f t="shared" si="111"/>
        <v>2264.27014956583</v>
      </c>
      <c r="AC384" s="20">
        <f>IFERROR(VLOOKUP($E384,INPUTS!$A$44:$G$103,4,0),SCENARIOS!$K$23)</f>
        <v>0.15</v>
      </c>
      <c r="AD384" s="15">
        <f t="shared" si="112"/>
        <v>6404.53460855465</v>
      </c>
      <c r="AE384" s="20">
        <f>IFERROR(VLOOKUP($E384,INPUTS!$A$44:$G$103,5,0),SCENARIOS!$L$23)</f>
        <v>0.3</v>
      </c>
      <c r="AF384" s="15">
        <f t="shared" si="113"/>
        <v>14492.286111722</v>
      </c>
      <c r="AG384" s="20">
        <f>IFERROR(VLOOKUP($E384,INPUTS!$A$44:$G$103,6,0),SCENARIOS!$M$23)</f>
        <v>0.4</v>
      </c>
      <c r="AH384" s="15">
        <f t="shared" si="114"/>
        <v>21862.2553738173</v>
      </c>
      <c r="AI384" s="20">
        <f>IFERROR(VLOOKUP($E384,INPUTS!$A$44:$G$103,7,0),SCENARIOS!$N$23)</f>
        <v>0.5</v>
      </c>
      <c r="AJ384" s="15">
        <f t="shared" si="115"/>
        <v>30918.9191028113</v>
      </c>
      <c r="AL384" t="str">
        <f t="shared" si="116"/>
        <v>N</v>
      </c>
      <c r="AM384" s="21">
        <f t="shared" si="117"/>
        <v>61837.8382056227</v>
      </c>
      <c r="BC384" s="2"/>
    </row>
    <row r="385" ht="15" customHeight="1" spans="1:39">
      <c r="A385" s="24" t="s">
        <v>1344</v>
      </c>
      <c r="B385" s="52" t="s">
        <v>403</v>
      </c>
      <c r="C385" s="52" t="s">
        <v>404</v>
      </c>
      <c r="D385" s="52" t="s">
        <v>929</v>
      </c>
      <c r="E385" s="10" t="s">
        <v>204</v>
      </c>
      <c r="F385" s="52" t="s">
        <v>405</v>
      </c>
      <c r="G385" s="52" t="s">
        <v>165</v>
      </c>
      <c r="H385" s="52" t="s">
        <v>252</v>
      </c>
      <c r="I385" s="52" t="s">
        <v>930</v>
      </c>
      <c r="J385" s="52" t="s">
        <v>169</v>
      </c>
      <c r="K385" s="52" t="s">
        <v>931</v>
      </c>
      <c r="L385" s="53" t="s">
        <v>291</v>
      </c>
      <c r="M385" s="13">
        <v>476</v>
      </c>
      <c r="N385" s="14">
        <f t="shared" si="110"/>
        <v>1.3041095890411</v>
      </c>
      <c r="O385" s="15">
        <v>8950</v>
      </c>
      <c r="P385" s="15">
        <f t="shared" si="118"/>
        <v>4260200</v>
      </c>
      <c r="Q385" s="16">
        <f>IFERROR(VLOOKUP(G385,SCENARIOS!$A$13:$E$18,2,0),0.025)</f>
        <v>0.025</v>
      </c>
      <c r="R385" s="52">
        <f>IFERROR(VLOOKUP(L385,INPUTS!$A$107:$B$120,2,0),0.0082)</f>
        <v>0.0079</v>
      </c>
      <c r="S385" s="52">
        <f t="shared" si="119"/>
        <v>70.705</v>
      </c>
      <c r="T385" s="15">
        <f t="shared" si="120"/>
        <v>33655.58</v>
      </c>
      <c r="U385" s="15">
        <f>T385/INPUTS!$B$7*1000</f>
        <v>42069475</v>
      </c>
      <c r="V385" s="15">
        <f>T385*INPUTS!$B$6</f>
        <v>106351.6328</v>
      </c>
      <c r="W385" s="54" t="s">
        <v>396</v>
      </c>
      <c r="X385" s="54" t="s">
        <v>396</v>
      </c>
      <c r="Y385" s="67">
        <f>IFERROR(VLOOKUP(E385,INPUTS!$A$44:$B$103,2,0),0)</f>
        <v>0.02</v>
      </c>
      <c r="Z385" s="15">
        <f t="shared" si="121"/>
        <v>673.1116</v>
      </c>
      <c r="AA385" s="20">
        <f>IFERROR(VLOOKUP(E385,INPUTS!$A$44:$C$103,3,0),SCENARIOS!$J$23)</f>
        <v>0.06</v>
      </c>
      <c r="AB385" s="15">
        <f t="shared" si="111"/>
        <v>2284.69197729585</v>
      </c>
      <c r="AC385" s="20">
        <f>IFERROR(VLOOKUP($E385,INPUTS!$A$44:$G$103,4,0),SCENARIOS!$K$23)</f>
        <v>0.15</v>
      </c>
      <c r="AD385" s="15">
        <f t="shared" si="112"/>
        <v>6462.29816759461</v>
      </c>
      <c r="AE385" s="20">
        <f>IFERROR(VLOOKUP($E385,INPUTS!$A$44:$G$103,5,0),SCENARIOS!$L$23)</f>
        <v>0.3</v>
      </c>
      <c r="AF385" s="15">
        <f t="shared" si="113"/>
        <v>14622.9944419291</v>
      </c>
      <c r="AG385" s="20">
        <f>IFERROR(VLOOKUP($E385,INPUTS!$A$44:$G$103,6,0),SCENARIOS!$M$23)</f>
        <v>0.4</v>
      </c>
      <c r="AH385" s="15">
        <f t="shared" si="114"/>
        <v>22059.4346782035</v>
      </c>
      <c r="AI385" s="20">
        <f>IFERROR(VLOOKUP($E385,INPUTS!$A$44:$G$103,7,0),SCENARIOS!$N$23)</f>
        <v>0.5</v>
      </c>
      <c r="AJ385" s="15">
        <f t="shared" si="115"/>
        <v>31197.7819583046</v>
      </c>
      <c r="AL385" t="str">
        <f t="shared" si="116"/>
        <v>N</v>
      </c>
      <c r="AM385" s="21">
        <f t="shared" si="117"/>
        <v>62395.5639166091</v>
      </c>
    </row>
    <row r="386" ht="15" customHeight="1" spans="1:39">
      <c r="A386" s="6" t="s">
        <v>1346</v>
      </c>
      <c r="B386" s="52" t="s">
        <v>403</v>
      </c>
      <c r="C386" s="52" t="s">
        <v>404</v>
      </c>
      <c r="D386" s="52" t="s">
        <v>929</v>
      </c>
      <c r="E386" s="10" t="s">
        <v>204</v>
      </c>
      <c r="F386" s="52" t="s">
        <v>405</v>
      </c>
      <c r="G386" s="52" t="s">
        <v>165</v>
      </c>
      <c r="H386" s="52" t="s">
        <v>250</v>
      </c>
      <c r="I386" s="52" t="s">
        <v>930</v>
      </c>
      <c r="J386" s="52" t="s">
        <v>169</v>
      </c>
      <c r="K386" s="52" t="s">
        <v>931</v>
      </c>
      <c r="L386" s="53" t="s">
        <v>291</v>
      </c>
      <c r="M386" s="13">
        <v>476</v>
      </c>
      <c r="N386" s="14">
        <f t="shared" si="110"/>
        <v>1.3041095890411</v>
      </c>
      <c r="O386" s="15">
        <v>7610</v>
      </c>
      <c r="P386" s="15">
        <f t="shared" si="118"/>
        <v>3622360</v>
      </c>
      <c r="Q386" s="16">
        <f>IFERROR(VLOOKUP(G386,SCENARIOS!$A$13:$E$18,2,0),0.025)</f>
        <v>0.025</v>
      </c>
      <c r="R386" s="52">
        <f>IFERROR(VLOOKUP(L386,INPUTS!$A$107:$B$120,2,0),0.0082)</f>
        <v>0.0079</v>
      </c>
      <c r="S386" s="52">
        <f t="shared" si="119"/>
        <v>60.119</v>
      </c>
      <c r="T386" s="15">
        <f t="shared" si="120"/>
        <v>28616.644</v>
      </c>
      <c r="U386" s="15">
        <f>T386/INPUTS!$B$7*1000</f>
        <v>35770805</v>
      </c>
      <c r="V386" s="15">
        <f>T386*INPUTS!$B$6</f>
        <v>90428.59504</v>
      </c>
      <c r="W386" s="54" t="s">
        <v>396</v>
      </c>
      <c r="X386" s="54" t="s">
        <v>396</v>
      </c>
      <c r="Y386" s="67">
        <f>IFERROR(VLOOKUP(E386,INPUTS!$A$44:$B$103,2,0),0)</f>
        <v>0.02</v>
      </c>
      <c r="Z386" s="15">
        <f t="shared" si="121"/>
        <v>572.33288</v>
      </c>
      <c r="AA386" s="20">
        <f>IFERROR(VLOOKUP(E386,INPUTS!$A$44:$C$103,3,0),SCENARIOS!$J$23)</f>
        <v>0.06</v>
      </c>
      <c r="AB386" s="15">
        <f t="shared" si="111"/>
        <v>1942.62636281803</v>
      </c>
      <c r="AC386" s="20">
        <f>IFERROR(VLOOKUP($E386,INPUTS!$A$44:$G$103,4,0),SCENARIOS!$K$23)</f>
        <v>0.15</v>
      </c>
      <c r="AD386" s="15">
        <f t="shared" si="112"/>
        <v>5494.75855367541</v>
      </c>
      <c r="AE386" s="20">
        <f>IFERROR(VLOOKUP($E386,INPUTS!$A$44:$G$103,5,0),SCENARIOS!$L$23)</f>
        <v>0.3</v>
      </c>
      <c r="AF386" s="15">
        <f t="shared" si="113"/>
        <v>12433.6299109587</v>
      </c>
      <c r="AG386" s="20">
        <f>IFERROR(VLOOKUP($E386,INPUTS!$A$44:$G$103,6,0),SCENARIOS!$M$23)</f>
        <v>0.4</v>
      </c>
      <c r="AH386" s="15">
        <f t="shared" si="114"/>
        <v>18756.681329735</v>
      </c>
      <c r="AI386" s="20">
        <f>IFERROR(VLOOKUP($E386,INPUTS!$A$44:$G$103,7,0),SCENARIOS!$N$23)</f>
        <v>0.5</v>
      </c>
      <c r="AJ386" s="15">
        <f t="shared" si="115"/>
        <v>26526.829128793</v>
      </c>
      <c r="AL386" t="str">
        <f t="shared" si="116"/>
        <v>Y</v>
      </c>
      <c r="AM386" s="21">
        <f t="shared" si="117"/>
        <v>53053.6582575861</v>
      </c>
    </row>
    <row r="387" ht="15" customHeight="1" spans="1:39">
      <c r="A387" s="24" t="s">
        <v>1348</v>
      </c>
      <c r="B387" s="52" t="s">
        <v>403</v>
      </c>
      <c r="C387" s="52" t="s">
        <v>404</v>
      </c>
      <c r="D387" s="52" t="s">
        <v>929</v>
      </c>
      <c r="E387" s="10" t="s">
        <v>204</v>
      </c>
      <c r="F387" s="52" t="s">
        <v>405</v>
      </c>
      <c r="G387" s="52" t="s">
        <v>165</v>
      </c>
      <c r="H387" s="52" t="s">
        <v>251</v>
      </c>
      <c r="I387" s="52" t="s">
        <v>930</v>
      </c>
      <c r="J387" s="52" t="s">
        <v>169</v>
      </c>
      <c r="K387" s="52" t="s">
        <v>931</v>
      </c>
      <c r="L387" s="53" t="s">
        <v>291</v>
      </c>
      <c r="M387" s="13">
        <v>715</v>
      </c>
      <c r="N387" s="14">
        <f t="shared" si="110"/>
        <v>1.95890410958904</v>
      </c>
      <c r="O387" s="15">
        <v>8100</v>
      </c>
      <c r="P387" s="15">
        <f t="shared" si="118"/>
        <v>5791500</v>
      </c>
      <c r="Q387" s="16">
        <f>IFERROR(VLOOKUP(G387,SCENARIOS!$A$13:$E$18,2,0),0.025)</f>
        <v>0.025</v>
      </c>
      <c r="R387" s="52">
        <f>IFERROR(VLOOKUP(L387,INPUTS!$A$107:$B$120,2,0),0.0082)</f>
        <v>0.0079</v>
      </c>
      <c r="S387" s="52">
        <f t="shared" si="119"/>
        <v>63.99</v>
      </c>
      <c r="T387" s="15">
        <f t="shared" si="120"/>
        <v>45752.85</v>
      </c>
      <c r="U387" s="15">
        <f>T387/INPUTS!$B$7*1000</f>
        <v>57191062.5</v>
      </c>
      <c r="V387" s="15">
        <f>T387*INPUTS!$B$6</f>
        <v>144579.006</v>
      </c>
      <c r="W387" s="54" t="s">
        <v>396</v>
      </c>
      <c r="X387" s="54" t="s">
        <v>396</v>
      </c>
      <c r="Y387" s="67">
        <f>IFERROR(VLOOKUP(E387,INPUTS!$A$44:$B$103,2,0),0)</f>
        <v>0.02</v>
      </c>
      <c r="Z387" s="15">
        <f t="shared" si="121"/>
        <v>915.057</v>
      </c>
      <c r="AA387" s="20">
        <f>IFERROR(VLOOKUP(E387,INPUTS!$A$44:$C$103,3,0),SCENARIOS!$J$23)</f>
        <v>0.06</v>
      </c>
      <c r="AB387" s="15">
        <f t="shared" si="111"/>
        <v>3105.90901518917</v>
      </c>
      <c r="AC387" s="20">
        <f>IFERROR(VLOOKUP($E387,INPUTS!$A$44:$G$103,4,0),SCENARIOS!$K$23)</f>
        <v>0.15</v>
      </c>
      <c r="AD387" s="15">
        <f t="shared" si="112"/>
        <v>8785.12742069015</v>
      </c>
      <c r="AE387" s="20">
        <f>IFERROR(VLOOKUP($E387,INPUTS!$A$44:$G$103,5,0),SCENARIOS!$L$23)</f>
        <v>0.3</v>
      </c>
      <c r="AF387" s="15">
        <f t="shared" si="113"/>
        <v>19879.1306301189</v>
      </c>
      <c r="AG387" s="20">
        <f>IFERROR(VLOOKUP($E387,INPUTS!$A$44:$G$103,6,0),SCENARIOS!$M$23)</f>
        <v>0.4</v>
      </c>
      <c r="AH387" s="15">
        <f t="shared" si="114"/>
        <v>29988.5488800562</v>
      </c>
      <c r="AI387" s="20">
        <f>IFERROR(VLOOKUP($E387,INPUTS!$A$44:$G$103,7,0),SCENARIOS!$N$23)</f>
        <v>0.5</v>
      </c>
      <c r="AJ387" s="15">
        <f t="shared" si="115"/>
        <v>42411.6131194594</v>
      </c>
      <c r="AL387" t="str">
        <f t="shared" si="116"/>
        <v>N</v>
      </c>
      <c r="AM387" s="21">
        <f t="shared" si="117"/>
        <v>84823.2262389187</v>
      </c>
    </row>
    <row r="388" ht="15" customHeight="1" spans="1:39">
      <c r="A388" s="6" t="s">
        <v>1350</v>
      </c>
      <c r="B388" s="52" t="s">
        <v>403</v>
      </c>
      <c r="C388" s="52" t="s">
        <v>404</v>
      </c>
      <c r="D388" s="52" t="s">
        <v>929</v>
      </c>
      <c r="E388" s="10" t="s">
        <v>204</v>
      </c>
      <c r="F388" s="52" t="s">
        <v>405</v>
      </c>
      <c r="G388" s="52" t="s">
        <v>165</v>
      </c>
      <c r="H388" s="52" t="s">
        <v>254</v>
      </c>
      <c r="I388" s="52" t="s">
        <v>930</v>
      </c>
      <c r="J388" s="52" t="s">
        <v>169</v>
      </c>
      <c r="K388" s="52" t="s">
        <v>931</v>
      </c>
      <c r="L388" s="53" t="s">
        <v>291</v>
      </c>
      <c r="M388" s="13">
        <v>715</v>
      </c>
      <c r="N388" s="14">
        <f t="shared" si="110"/>
        <v>1.95890410958904</v>
      </c>
      <c r="O388" s="15">
        <v>5400</v>
      </c>
      <c r="P388" s="15">
        <f t="shared" si="118"/>
        <v>3861000</v>
      </c>
      <c r="Q388" s="16">
        <f>IFERROR(VLOOKUP(G388,SCENARIOS!$A$13:$E$18,2,0),0.025)</f>
        <v>0.025</v>
      </c>
      <c r="R388" s="52">
        <f>IFERROR(VLOOKUP(L388,INPUTS!$A$107:$B$120,2,0),0.0082)</f>
        <v>0.0079</v>
      </c>
      <c r="S388" s="52">
        <f t="shared" si="119"/>
        <v>42.66</v>
      </c>
      <c r="T388" s="15">
        <f t="shared" si="120"/>
        <v>30501.9</v>
      </c>
      <c r="U388" s="15">
        <f>T388/INPUTS!$B$7*1000</f>
        <v>38127375</v>
      </c>
      <c r="V388" s="15">
        <f>T388*INPUTS!$B$6</f>
        <v>96386.004</v>
      </c>
      <c r="W388" s="54" t="s">
        <v>396</v>
      </c>
      <c r="X388" s="54" t="s">
        <v>396</v>
      </c>
      <c r="Y388" s="67">
        <f>IFERROR(VLOOKUP(E388,INPUTS!$A$44:$B$103,2,0),0)</f>
        <v>0.02</v>
      </c>
      <c r="Z388" s="15">
        <f t="shared" si="121"/>
        <v>610.038</v>
      </c>
      <c r="AA388" s="20">
        <f>IFERROR(VLOOKUP(E388,INPUTS!$A$44:$C$103,3,0),SCENARIOS!$J$23)</f>
        <v>0.06</v>
      </c>
      <c r="AB388" s="15">
        <f t="shared" si="111"/>
        <v>2070.60601012611</v>
      </c>
      <c r="AC388" s="20">
        <f>IFERROR(VLOOKUP($E388,INPUTS!$A$44:$G$103,4,0),SCENARIOS!$K$23)</f>
        <v>0.15</v>
      </c>
      <c r="AD388" s="15">
        <f t="shared" si="112"/>
        <v>5856.75161379343</v>
      </c>
      <c r="AE388" s="20">
        <f>IFERROR(VLOOKUP($E388,INPUTS!$A$44:$G$103,5,0),SCENARIOS!$L$23)</f>
        <v>0.3</v>
      </c>
      <c r="AF388" s="15">
        <f t="shared" si="113"/>
        <v>13252.7537534126</v>
      </c>
      <c r="AG388" s="20">
        <f>IFERROR(VLOOKUP($E388,INPUTS!$A$44:$G$103,6,0),SCENARIOS!$M$23)</f>
        <v>0.4</v>
      </c>
      <c r="AH388" s="15">
        <f t="shared" si="114"/>
        <v>19992.3659200374</v>
      </c>
      <c r="AI388" s="20">
        <f>IFERROR(VLOOKUP($E388,INPUTS!$A$44:$G$103,7,0),SCENARIOS!$N$23)</f>
        <v>0.5</v>
      </c>
      <c r="AJ388" s="15">
        <f t="shared" si="115"/>
        <v>28274.4087463062</v>
      </c>
      <c r="AL388" t="str">
        <f t="shared" si="116"/>
        <v>Y</v>
      </c>
      <c r="AM388" s="21">
        <f t="shared" si="117"/>
        <v>56548.8174926125</v>
      </c>
    </row>
    <row r="389" ht="15" customHeight="1" spans="1:39">
      <c r="A389" s="24" t="s">
        <v>1351</v>
      </c>
      <c r="B389" s="52" t="s">
        <v>403</v>
      </c>
      <c r="C389" s="52" t="s">
        <v>404</v>
      </c>
      <c r="D389" s="52" t="s">
        <v>929</v>
      </c>
      <c r="E389" s="10" t="s">
        <v>204</v>
      </c>
      <c r="F389" s="52" t="s">
        <v>405</v>
      </c>
      <c r="G389" s="52" t="s">
        <v>165</v>
      </c>
      <c r="H389" s="52" t="s">
        <v>615</v>
      </c>
      <c r="I389" s="52" t="s">
        <v>614</v>
      </c>
      <c r="J389" s="52" t="s">
        <v>169</v>
      </c>
      <c r="K389" s="52" t="s">
        <v>931</v>
      </c>
      <c r="L389" s="53" t="s">
        <v>291</v>
      </c>
      <c r="M389" s="13">
        <v>715</v>
      </c>
      <c r="N389" s="14">
        <f t="shared" ref="N389:N452" si="122">M389/365</f>
        <v>1.95890410958904</v>
      </c>
      <c r="O389" s="15">
        <v>5880</v>
      </c>
      <c r="P389" s="15">
        <f t="shared" si="118"/>
        <v>4204200</v>
      </c>
      <c r="Q389" s="16">
        <f>IFERROR(VLOOKUP(G389,SCENARIOS!$A$13:$E$18,2,0),0.025)</f>
        <v>0.025</v>
      </c>
      <c r="R389" s="52">
        <f>IFERROR(VLOOKUP(L389,INPUTS!$A$107:$B$120,2,0),0.0082)</f>
        <v>0.0079</v>
      </c>
      <c r="S389" s="52">
        <f t="shared" si="119"/>
        <v>46.452</v>
      </c>
      <c r="T389" s="15">
        <f t="shared" si="120"/>
        <v>33213.18</v>
      </c>
      <c r="U389" s="15">
        <f>T389/INPUTS!$B$7*1000</f>
        <v>41516475</v>
      </c>
      <c r="V389" s="15">
        <f>T389*INPUTS!$B$6</f>
        <v>104953.6488</v>
      </c>
      <c r="W389" s="54" t="s">
        <v>396</v>
      </c>
      <c r="X389" s="54" t="s">
        <v>396</v>
      </c>
      <c r="Y389" s="67">
        <f>IFERROR(VLOOKUP(E389,INPUTS!$A$44:$B$103,2,0),0)</f>
        <v>0.02</v>
      </c>
      <c r="Z389" s="15">
        <f t="shared" si="121"/>
        <v>664.2636</v>
      </c>
      <c r="AA389" s="20">
        <f>IFERROR(VLOOKUP(E389,INPUTS!$A$44:$C$103,3,0),SCENARIOS!$J$23)</f>
        <v>0.06</v>
      </c>
      <c r="AB389" s="15">
        <f t="shared" ref="AB389:AB452" si="123">$T389*AA389*(1+$Q389)^AB$2</f>
        <v>2254.65987769288</v>
      </c>
      <c r="AC389" s="20">
        <f>IFERROR(VLOOKUP($E389,INPUTS!$A$44:$G$103,4,0),SCENARIOS!$K$23)</f>
        <v>0.15</v>
      </c>
      <c r="AD389" s="15">
        <f t="shared" ref="AD389:AD452" si="124">$T389*AC389*(1+$Q389)^AD$2</f>
        <v>6377.35175724173</v>
      </c>
      <c r="AE389" s="20">
        <f>IFERROR(VLOOKUP($E389,INPUTS!$A$44:$G$103,5,0),SCENARIOS!$L$23)</f>
        <v>0.3</v>
      </c>
      <c r="AF389" s="15">
        <f t="shared" ref="AF389:AF452" si="125">$T389*AE389*(1+$Q389)^AF$2</f>
        <v>14430.7763092715</v>
      </c>
      <c r="AG389" s="20">
        <f>IFERROR(VLOOKUP($E389,INPUTS!$A$44:$G$103,6,0),SCENARIOS!$M$23)</f>
        <v>0.4</v>
      </c>
      <c r="AH389" s="15">
        <f t="shared" ref="AH389:AH452" si="126">$T389*AG389*(1+$Q389)^AH$2</f>
        <v>21769.4651129297</v>
      </c>
      <c r="AI389" s="20">
        <f>IFERROR(VLOOKUP($E389,INPUTS!$A$44:$G$103,7,0),SCENARIOS!$N$23)</f>
        <v>0.5</v>
      </c>
      <c r="AJ389" s="15">
        <f t="shared" ref="AJ389:AJ452" si="127">$T389*AI389*(1+$Q389)^AJ$2</f>
        <v>30787.6895237557</v>
      </c>
      <c r="AL389" t="str">
        <f t="shared" ref="AL389:AL452" si="128">IF(H389="MULTI","MULTI",IF(COUNTIFS($E$4:$E$1277,H389,$H$4:$H$1277,E389)&gt;0,"Y","N"))</f>
        <v>Y</v>
      </c>
      <c r="AM389" s="21">
        <f t="shared" ref="AM389:AM452" si="129">T389*((1+Q389)^25)</f>
        <v>61575.3790475114</v>
      </c>
    </row>
    <row r="390" ht="15" customHeight="1" spans="1:39">
      <c r="A390" s="6" t="s">
        <v>1352</v>
      </c>
      <c r="B390" s="52" t="s">
        <v>403</v>
      </c>
      <c r="C390" s="52" t="s">
        <v>404</v>
      </c>
      <c r="D390" s="52" t="s">
        <v>929</v>
      </c>
      <c r="E390" s="10" t="s">
        <v>204</v>
      </c>
      <c r="F390" s="52" t="s">
        <v>405</v>
      </c>
      <c r="G390" s="52" t="s">
        <v>165</v>
      </c>
      <c r="H390" s="52" t="s">
        <v>1153</v>
      </c>
      <c r="I390" s="52" t="s">
        <v>614</v>
      </c>
      <c r="J390" s="52" t="s">
        <v>169</v>
      </c>
      <c r="K390" s="52" t="s">
        <v>931</v>
      </c>
      <c r="L390" s="53" t="s">
        <v>291</v>
      </c>
      <c r="M390" s="13">
        <v>476</v>
      </c>
      <c r="N390" s="14">
        <f t="shared" si="122"/>
        <v>1.3041095890411</v>
      </c>
      <c r="O390" s="15">
        <v>8000</v>
      </c>
      <c r="P390" s="15">
        <f t="shared" si="118"/>
        <v>3808000</v>
      </c>
      <c r="Q390" s="16">
        <f>IFERROR(VLOOKUP(G390,SCENARIOS!$A$13:$E$18,2,0),0.025)</f>
        <v>0.025</v>
      </c>
      <c r="R390" s="52">
        <f>IFERROR(VLOOKUP(L390,INPUTS!$A$107:$B$120,2,0),0.0082)</f>
        <v>0.0079</v>
      </c>
      <c r="S390" s="52">
        <f t="shared" si="119"/>
        <v>63.2</v>
      </c>
      <c r="T390" s="15">
        <f t="shared" si="120"/>
        <v>30083.2</v>
      </c>
      <c r="U390" s="15">
        <f>T390/INPUTS!$B$7*1000</f>
        <v>37604000</v>
      </c>
      <c r="V390" s="15">
        <f>T390*INPUTS!$B$6</f>
        <v>95062.912</v>
      </c>
      <c r="W390" s="54" t="s">
        <v>396</v>
      </c>
      <c r="X390" s="54" t="s">
        <v>396</v>
      </c>
      <c r="Y390" s="67">
        <f>IFERROR(VLOOKUP(E390,INPUTS!$A$44:$B$103,2,0),0)</f>
        <v>0.02</v>
      </c>
      <c r="Z390" s="15">
        <f t="shared" si="121"/>
        <v>601.664</v>
      </c>
      <c r="AA390" s="20">
        <f>IFERROR(VLOOKUP(E390,INPUTS!$A$44:$C$103,3,0),SCENARIOS!$J$23)</f>
        <v>0.06</v>
      </c>
      <c r="AB390" s="15">
        <f t="shared" si="123"/>
        <v>2042.18277300187</v>
      </c>
      <c r="AC390" s="20">
        <f>IFERROR(VLOOKUP($E390,INPUTS!$A$44:$G$103,4,0),SCENARIOS!$K$23)</f>
        <v>0.15</v>
      </c>
      <c r="AD390" s="15">
        <f t="shared" si="124"/>
        <v>5776.35590399518</v>
      </c>
      <c r="AE390" s="20">
        <f>IFERROR(VLOOKUP($E390,INPUTS!$A$44:$G$103,5,0),SCENARIOS!$L$23)</f>
        <v>0.3</v>
      </c>
      <c r="AF390" s="15">
        <f t="shared" si="125"/>
        <v>13070.8330207188</v>
      </c>
      <c r="AG390" s="20">
        <f>IFERROR(VLOOKUP($E390,INPUTS!$A$44:$G$103,6,0),SCENARIOS!$M$23)</f>
        <v>0.4</v>
      </c>
      <c r="AH390" s="15">
        <f t="shared" si="126"/>
        <v>19717.9304386176</v>
      </c>
      <c r="AI390" s="20">
        <f>IFERROR(VLOOKUP($E390,INPUTS!$A$44:$G$103,7,0),SCENARIOS!$N$23)</f>
        <v>0.5</v>
      </c>
      <c r="AJ390" s="15">
        <f t="shared" si="127"/>
        <v>27886.2855493225</v>
      </c>
      <c r="AL390" t="str">
        <f t="shared" si="128"/>
        <v>N</v>
      </c>
      <c r="AM390" s="21">
        <f t="shared" si="129"/>
        <v>55772.571098645</v>
      </c>
    </row>
    <row r="391" ht="15" customHeight="1" spans="1:39">
      <c r="A391" s="24" t="s">
        <v>1353</v>
      </c>
      <c r="B391" s="52" t="s">
        <v>403</v>
      </c>
      <c r="C391" s="52" t="s">
        <v>404</v>
      </c>
      <c r="D391" s="52" t="s">
        <v>929</v>
      </c>
      <c r="E391" s="10" t="s">
        <v>204</v>
      </c>
      <c r="F391" s="52" t="s">
        <v>405</v>
      </c>
      <c r="G391" s="52" t="s">
        <v>165</v>
      </c>
      <c r="H391" s="52" t="s">
        <v>234</v>
      </c>
      <c r="I391" s="52" t="s">
        <v>424</v>
      </c>
      <c r="J391" s="52" t="s">
        <v>173</v>
      </c>
      <c r="K391" s="52" t="s">
        <v>931</v>
      </c>
      <c r="L391" s="53" t="s">
        <v>291</v>
      </c>
      <c r="M391" s="13">
        <v>715</v>
      </c>
      <c r="N391" s="14">
        <f t="shared" si="122"/>
        <v>1.95890410958904</v>
      </c>
      <c r="O391" s="15">
        <v>9200</v>
      </c>
      <c r="P391" s="15">
        <f t="shared" si="118"/>
        <v>6578000</v>
      </c>
      <c r="Q391" s="16">
        <f>IFERROR(VLOOKUP(G391,SCENARIOS!$A$13:$E$18,2,0),0.025)</f>
        <v>0.025</v>
      </c>
      <c r="R391" s="52">
        <f>IFERROR(VLOOKUP(L391,INPUTS!$A$107:$B$120,2,0),0.0082)</f>
        <v>0.0079</v>
      </c>
      <c r="S391" s="52">
        <f t="shared" si="119"/>
        <v>72.68</v>
      </c>
      <c r="T391" s="15">
        <f t="shared" si="120"/>
        <v>51966.2</v>
      </c>
      <c r="U391" s="15">
        <f>T391/INPUTS!$B$7*1000</f>
        <v>64957750</v>
      </c>
      <c r="V391" s="15">
        <f>T391*INPUTS!$B$6</f>
        <v>164213.192</v>
      </c>
      <c r="W391" s="54" t="s">
        <v>396</v>
      </c>
      <c r="X391" s="54" t="s">
        <v>396</v>
      </c>
      <c r="Y391" s="67">
        <f>IFERROR(VLOOKUP(E391,INPUTS!$A$44:$B$103,2,0),0)</f>
        <v>0.02</v>
      </c>
      <c r="Z391" s="15">
        <f t="shared" si="121"/>
        <v>1039.324</v>
      </c>
      <c r="AA391" s="20">
        <f>IFERROR(VLOOKUP(E391,INPUTS!$A$44:$C$103,3,0),SCENARIOS!$J$23)</f>
        <v>0.06</v>
      </c>
      <c r="AB391" s="15">
        <f t="shared" si="123"/>
        <v>3527.69912836301</v>
      </c>
      <c r="AC391" s="20">
        <f>IFERROR(VLOOKUP($E391,INPUTS!$A$44:$G$103,4,0),SCENARIOS!$K$23)</f>
        <v>0.15</v>
      </c>
      <c r="AD391" s="15">
        <f t="shared" si="124"/>
        <v>9978.16941609251</v>
      </c>
      <c r="AE391" s="20">
        <f>IFERROR(VLOOKUP($E391,INPUTS!$A$44:$G$103,5,0),SCENARIOS!$L$23)</f>
        <v>0.3</v>
      </c>
      <c r="AF391" s="15">
        <f t="shared" si="125"/>
        <v>22578.7656539622</v>
      </c>
      <c r="AG391" s="20">
        <f>IFERROR(VLOOKUP($E391,INPUTS!$A$44:$G$103,6,0),SCENARIOS!$M$23)</f>
        <v>0.4</v>
      </c>
      <c r="AH391" s="15">
        <f t="shared" si="126"/>
        <v>34061.0678637675</v>
      </c>
      <c r="AI391" s="20">
        <f>IFERROR(VLOOKUP($E391,INPUTS!$A$44:$G$103,7,0),SCENARIOS!$N$23)</f>
        <v>0.5</v>
      </c>
      <c r="AJ391" s="15">
        <f t="shared" si="127"/>
        <v>48171.2149011143</v>
      </c>
      <c r="AL391" t="str">
        <f t="shared" si="128"/>
        <v>N</v>
      </c>
      <c r="AM391" s="21">
        <f t="shared" si="129"/>
        <v>96342.4298022287</v>
      </c>
    </row>
    <row r="392" ht="15" customHeight="1" spans="1:39">
      <c r="A392" s="6" t="s">
        <v>1354</v>
      </c>
      <c r="B392" s="52" t="s">
        <v>403</v>
      </c>
      <c r="C392" s="52" t="s">
        <v>404</v>
      </c>
      <c r="D392" s="52" t="s">
        <v>929</v>
      </c>
      <c r="E392" s="10" t="s">
        <v>204</v>
      </c>
      <c r="F392" s="52" t="s">
        <v>405</v>
      </c>
      <c r="G392" s="52" t="s">
        <v>165</v>
      </c>
      <c r="H392" s="52" t="s">
        <v>505</v>
      </c>
      <c r="I392" s="52" t="s">
        <v>504</v>
      </c>
      <c r="J392" s="52" t="s">
        <v>173</v>
      </c>
      <c r="K392" s="52" t="s">
        <v>931</v>
      </c>
      <c r="L392" s="53" t="s">
        <v>291</v>
      </c>
      <c r="M392" s="13">
        <v>715</v>
      </c>
      <c r="N392" s="14">
        <f t="shared" si="122"/>
        <v>1.95890410958904</v>
      </c>
      <c r="O392" s="15">
        <v>8850</v>
      </c>
      <c r="P392" s="15">
        <f t="shared" si="118"/>
        <v>6327750</v>
      </c>
      <c r="Q392" s="16">
        <f>IFERROR(VLOOKUP(G392,SCENARIOS!$A$13:$E$18,2,0),0.025)</f>
        <v>0.025</v>
      </c>
      <c r="R392" s="52">
        <f>IFERROR(VLOOKUP(L392,INPUTS!$A$107:$B$120,2,0),0.0082)</f>
        <v>0.0079</v>
      </c>
      <c r="S392" s="52">
        <f t="shared" si="119"/>
        <v>69.915</v>
      </c>
      <c r="T392" s="15">
        <f t="shared" si="120"/>
        <v>49989.225</v>
      </c>
      <c r="U392" s="15">
        <f>T392/INPUTS!$B$7*1000</f>
        <v>62486531.25</v>
      </c>
      <c r="V392" s="15">
        <f>T392*INPUTS!$B$6</f>
        <v>157965.951</v>
      </c>
      <c r="W392" s="54" t="s">
        <v>396</v>
      </c>
      <c r="X392" s="54" t="s">
        <v>396</v>
      </c>
      <c r="Y392" s="67">
        <f>IFERROR(VLOOKUP(E392,INPUTS!$A$44:$B$103,2,0),0)</f>
        <v>0.02</v>
      </c>
      <c r="Z392" s="15">
        <f t="shared" si="121"/>
        <v>999.7845</v>
      </c>
      <c r="AA392" s="20">
        <f>IFERROR(VLOOKUP(E392,INPUTS!$A$44:$C$103,3,0),SCENARIOS!$J$23)</f>
        <v>0.06</v>
      </c>
      <c r="AB392" s="15">
        <f t="shared" si="123"/>
        <v>3393.49318326224</v>
      </c>
      <c r="AC392" s="20">
        <f>IFERROR(VLOOKUP($E392,INPUTS!$A$44:$G$103,4,0),SCENARIOS!$K$23)</f>
        <v>0.15</v>
      </c>
      <c r="AD392" s="15">
        <f t="shared" si="124"/>
        <v>9598.56514482812</v>
      </c>
      <c r="AE392" s="20">
        <f>IFERROR(VLOOKUP($E392,INPUTS!$A$44:$G$103,5,0),SCENARIOS!$L$23)</f>
        <v>0.3</v>
      </c>
      <c r="AF392" s="15">
        <f t="shared" si="125"/>
        <v>21719.7908736485</v>
      </c>
      <c r="AG392" s="20">
        <f>IFERROR(VLOOKUP($E392,INPUTS!$A$44:$G$103,6,0),SCENARIOS!$M$23)</f>
        <v>0.4</v>
      </c>
      <c r="AH392" s="15">
        <f t="shared" si="126"/>
        <v>32765.2663689503</v>
      </c>
      <c r="AI392" s="20">
        <f>IFERROR(VLOOKUP($E392,INPUTS!$A$44:$G$103,7,0),SCENARIOS!$N$23)</f>
        <v>0.5</v>
      </c>
      <c r="AJ392" s="15">
        <f t="shared" si="127"/>
        <v>46338.6143342241</v>
      </c>
      <c r="AL392" t="str">
        <f t="shared" si="128"/>
        <v>Y</v>
      </c>
      <c r="AM392" s="21">
        <f t="shared" si="129"/>
        <v>92677.2286684483</v>
      </c>
    </row>
    <row r="393" ht="15" customHeight="1" spans="1:39">
      <c r="A393" s="24" t="s">
        <v>1357</v>
      </c>
      <c r="B393" s="52" t="s">
        <v>403</v>
      </c>
      <c r="C393" s="52" t="s">
        <v>404</v>
      </c>
      <c r="D393" s="52" t="s">
        <v>929</v>
      </c>
      <c r="E393" s="10" t="s">
        <v>204</v>
      </c>
      <c r="F393" s="52" t="s">
        <v>405</v>
      </c>
      <c r="G393" s="52" t="s">
        <v>165</v>
      </c>
      <c r="H393" s="52" t="s">
        <v>242</v>
      </c>
      <c r="I393" s="52" t="s">
        <v>421</v>
      </c>
      <c r="J393" s="52" t="s">
        <v>173</v>
      </c>
      <c r="K393" s="52" t="s">
        <v>931</v>
      </c>
      <c r="L393" s="53" t="s">
        <v>291</v>
      </c>
      <c r="M393" s="13">
        <v>715</v>
      </c>
      <c r="N393" s="14">
        <f t="shared" si="122"/>
        <v>1.95890410958904</v>
      </c>
      <c r="O393" s="15">
        <v>10700</v>
      </c>
      <c r="P393" s="15">
        <f t="shared" si="118"/>
        <v>7650500</v>
      </c>
      <c r="Q393" s="16">
        <f>IFERROR(VLOOKUP(G393,SCENARIOS!$A$13:$E$18,2,0),0.025)</f>
        <v>0.025</v>
      </c>
      <c r="R393" s="52">
        <f>IFERROR(VLOOKUP(L393,INPUTS!$A$107:$B$120,2,0),0.0082)</f>
        <v>0.0079</v>
      </c>
      <c r="S393" s="52">
        <f t="shared" si="119"/>
        <v>84.53</v>
      </c>
      <c r="T393" s="15">
        <f t="shared" si="120"/>
        <v>60438.95</v>
      </c>
      <c r="U393" s="15">
        <f>T393/INPUTS!$B$7*1000</f>
        <v>75548687.5</v>
      </c>
      <c r="V393" s="15">
        <f>T393*INPUTS!$B$6</f>
        <v>190987.082</v>
      </c>
      <c r="W393" s="54" t="s">
        <v>396</v>
      </c>
      <c r="X393" s="54" t="s">
        <v>396</v>
      </c>
      <c r="Y393" s="67">
        <f>IFERROR(VLOOKUP(E393,INPUTS!$A$44:$B$103,2,0),0)</f>
        <v>0.02</v>
      </c>
      <c r="Z393" s="15">
        <f t="shared" si="121"/>
        <v>1208.779</v>
      </c>
      <c r="AA393" s="20">
        <f>IFERROR(VLOOKUP(E393,INPUTS!$A$44:$C$103,3,0),SCENARIOS!$J$23)</f>
        <v>0.06</v>
      </c>
      <c r="AB393" s="15">
        <f t="shared" si="123"/>
        <v>4102.86746450915</v>
      </c>
      <c r="AC393" s="20">
        <f>IFERROR(VLOOKUP($E393,INPUTS!$A$44:$G$103,4,0),SCENARIOS!$K$23)</f>
        <v>0.15</v>
      </c>
      <c r="AD393" s="15">
        <f t="shared" si="124"/>
        <v>11605.0448643685</v>
      </c>
      <c r="AE393" s="20">
        <f>IFERROR(VLOOKUP($E393,INPUTS!$A$44:$G$103,5,0),SCENARIOS!$L$23)</f>
        <v>0.3</v>
      </c>
      <c r="AF393" s="15">
        <f t="shared" si="125"/>
        <v>26260.0861410213</v>
      </c>
      <c r="AG393" s="20">
        <f>IFERROR(VLOOKUP($E393,INPUTS!$A$44:$G$103,6,0),SCENARIOS!$M$23)</f>
        <v>0.4</v>
      </c>
      <c r="AH393" s="15">
        <f t="shared" si="126"/>
        <v>39614.5028415557</v>
      </c>
      <c r="AI393" s="20">
        <f>IFERROR(VLOOKUP($E393,INPUTS!$A$44:$G$103,7,0),SCENARIOS!$N$23)</f>
        <v>0.5</v>
      </c>
      <c r="AJ393" s="15">
        <f t="shared" si="127"/>
        <v>56025.2173306439</v>
      </c>
      <c r="AL393" t="str">
        <f t="shared" si="128"/>
        <v>Y</v>
      </c>
      <c r="AM393" s="21">
        <f t="shared" si="129"/>
        <v>112050.434661288</v>
      </c>
    </row>
    <row r="394" ht="15" customHeight="1" spans="1:39">
      <c r="A394" s="6" t="s">
        <v>1360</v>
      </c>
      <c r="B394" s="52" t="s">
        <v>403</v>
      </c>
      <c r="C394" s="52" t="s">
        <v>404</v>
      </c>
      <c r="D394" s="52" t="s">
        <v>929</v>
      </c>
      <c r="E394" s="10" t="s">
        <v>204</v>
      </c>
      <c r="F394" s="52" t="s">
        <v>405</v>
      </c>
      <c r="G394" s="52" t="s">
        <v>165</v>
      </c>
      <c r="H394" s="52" t="s">
        <v>529</v>
      </c>
      <c r="I394" s="52" t="s">
        <v>528</v>
      </c>
      <c r="J394" s="52" t="s">
        <v>173</v>
      </c>
      <c r="K394" s="52" t="s">
        <v>931</v>
      </c>
      <c r="L394" s="53" t="s">
        <v>291</v>
      </c>
      <c r="M394" s="13">
        <v>476</v>
      </c>
      <c r="N394" s="14">
        <f t="shared" si="122"/>
        <v>1.3041095890411</v>
      </c>
      <c r="O394" s="15">
        <v>10900</v>
      </c>
      <c r="P394" s="15">
        <f t="shared" si="118"/>
        <v>5188400</v>
      </c>
      <c r="Q394" s="16">
        <f>IFERROR(VLOOKUP(G394,SCENARIOS!$A$13:$E$18,2,0),0.025)</f>
        <v>0.025</v>
      </c>
      <c r="R394" s="52">
        <f>IFERROR(VLOOKUP(L394,INPUTS!$A$107:$B$120,2,0),0.0082)</f>
        <v>0.0079</v>
      </c>
      <c r="S394" s="52">
        <f t="shared" si="119"/>
        <v>86.11</v>
      </c>
      <c r="T394" s="15">
        <f t="shared" si="120"/>
        <v>40988.36</v>
      </c>
      <c r="U394" s="15">
        <f>T394/INPUTS!$B$7*1000</f>
        <v>51235450</v>
      </c>
      <c r="V394" s="15">
        <f>T394*INPUTS!$B$6</f>
        <v>129523.2176</v>
      </c>
      <c r="W394" s="54" t="s">
        <v>396</v>
      </c>
      <c r="X394" s="54" t="s">
        <v>396</v>
      </c>
      <c r="Y394" s="67">
        <f>IFERROR(VLOOKUP(E394,INPUTS!$A$44:$B$103,2,0),0)</f>
        <v>0.02</v>
      </c>
      <c r="Z394" s="15">
        <f t="shared" si="121"/>
        <v>819.7672</v>
      </c>
      <c r="AA394" s="20">
        <f>IFERROR(VLOOKUP(E394,INPUTS!$A$44:$C$103,3,0),SCENARIOS!$J$23)</f>
        <v>0.06</v>
      </c>
      <c r="AB394" s="15">
        <f t="shared" si="123"/>
        <v>2782.47402821505</v>
      </c>
      <c r="AC394" s="20">
        <f>IFERROR(VLOOKUP($E394,INPUTS!$A$44:$G$103,4,0),SCENARIOS!$K$23)</f>
        <v>0.15</v>
      </c>
      <c r="AD394" s="15">
        <f t="shared" si="124"/>
        <v>7870.28491919343</v>
      </c>
      <c r="AE394" s="20">
        <f>IFERROR(VLOOKUP($E394,INPUTS!$A$44:$G$103,5,0),SCENARIOS!$L$23)</f>
        <v>0.3</v>
      </c>
      <c r="AF394" s="15">
        <f t="shared" si="125"/>
        <v>17809.0099907294</v>
      </c>
      <c r="AG394" s="20">
        <f>IFERROR(VLOOKUP($E394,INPUTS!$A$44:$G$103,6,0),SCENARIOS!$M$23)</f>
        <v>0.4</v>
      </c>
      <c r="AH394" s="15">
        <f t="shared" si="126"/>
        <v>26865.6802226165</v>
      </c>
      <c r="AI394" s="20">
        <f>IFERROR(VLOOKUP($E394,INPUTS!$A$44:$G$103,7,0),SCENARIOS!$N$23)</f>
        <v>0.5</v>
      </c>
      <c r="AJ394" s="15">
        <f t="shared" si="127"/>
        <v>37995.0640609519</v>
      </c>
      <c r="AL394" t="str">
        <f t="shared" si="128"/>
        <v>Y</v>
      </c>
      <c r="AM394" s="21">
        <f t="shared" si="129"/>
        <v>75990.1281219038</v>
      </c>
    </row>
    <row r="395" ht="15" customHeight="1" spans="1:39">
      <c r="A395" s="24" t="s">
        <v>1363</v>
      </c>
      <c r="B395" s="52" t="s">
        <v>403</v>
      </c>
      <c r="C395" s="52" t="s">
        <v>404</v>
      </c>
      <c r="D395" s="52" t="s">
        <v>929</v>
      </c>
      <c r="E395" s="10" t="s">
        <v>204</v>
      </c>
      <c r="F395" s="52" t="s">
        <v>405</v>
      </c>
      <c r="G395" s="52" t="s">
        <v>165</v>
      </c>
      <c r="H395" s="52" t="s">
        <v>264</v>
      </c>
      <c r="I395" s="52" t="s">
        <v>436</v>
      </c>
      <c r="J395" s="52" t="s">
        <v>173</v>
      </c>
      <c r="K395" s="52" t="s">
        <v>931</v>
      </c>
      <c r="L395" s="53" t="s">
        <v>291</v>
      </c>
      <c r="M395" s="13">
        <v>476</v>
      </c>
      <c r="N395" s="14">
        <f t="shared" si="122"/>
        <v>1.3041095890411</v>
      </c>
      <c r="O395" s="15">
        <v>16700</v>
      </c>
      <c r="P395" s="15">
        <f t="shared" si="118"/>
        <v>7949200</v>
      </c>
      <c r="Q395" s="16">
        <f>IFERROR(VLOOKUP(G395,SCENARIOS!$A$13:$E$18,2,0),0.025)</f>
        <v>0.025</v>
      </c>
      <c r="R395" s="52">
        <f>IFERROR(VLOOKUP(L395,INPUTS!$A$107:$B$120,2,0),0.0082)</f>
        <v>0.0079</v>
      </c>
      <c r="S395" s="52">
        <f t="shared" si="119"/>
        <v>131.93</v>
      </c>
      <c r="T395" s="15">
        <f t="shared" si="120"/>
        <v>62798.68</v>
      </c>
      <c r="U395" s="15">
        <f>T395/INPUTS!$B$7*1000</f>
        <v>78498350</v>
      </c>
      <c r="V395" s="15">
        <f>T395*INPUTS!$B$6</f>
        <v>198443.8288</v>
      </c>
      <c r="W395" s="54" t="s">
        <v>396</v>
      </c>
      <c r="X395" s="54" t="s">
        <v>396</v>
      </c>
      <c r="Y395" s="67">
        <f>IFERROR(VLOOKUP(E395,INPUTS!$A$44:$B$103,2,0),0)</f>
        <v>0.02</v>
      </c>
      <c r="Z395" s="15">
        <f t="shared" si="121"/>
        <v>1255.9736</v>
      </c>
      <c r="AA395" s="20">
        <f>IFERROR(VLOOKUP(E395,INPUTS!$A$44:$C$103,3,0),SCENARIOS!$J$23)</f>
        <v>0.06</v>
      </c>
      <c r="AB395" s="15">
        <f t="shared" si="123"/>
        <v>4263.05653864141</v>
      </c>
      <c r="AC395" s="20">
        <f>IFERROR(VLOOKUP($E395,INPUTS!$A$44:$G$103,4,0),SCENARIOS!$K$23)</f>
        <v>0.15</v>
      </c>
      <c r="AD395" s="15">
        <f t="shared" si="124"/>
        <v>12058.1429495899</v>
      </c>
      <c r="AE395" s="20">
        <f>IFERROR(VLOOKUP($E395,INPUTS!$A$44:$G$103,5,0),SCENARIOS!$L$23)</f>
        <v>0.3</v>
      </c>
      <c r="AF395" s="15">
        <f t="shared" si="125"/>
        <v>27285.3639307505</v>
      </c>
      <c r="AG395" s="20">
        <f>IFERROR(VLOOKUP($E395,INPUTS!$A$44:$G$103,6,0),SCENARIOS!$M$23)</f>
        <v>0.4</v>
      </c>
      <c r="AH395" s="15">
        <f t="shared" si="126"/>
        <v>41161.1797906143</v>
      </c>
      <c r="AI395" s="20">
        <f>IFERROR(VLOOKUP($E395,INPUTS!$A$44:$G$103,7,0),SCENARIOS!$N$23)</f>
        <v>0.5</v>
      </c>
      <c r="AJ395" s="15">
        <f t="shared" si="127"/>
        <v>58212.6210842107</v>
      </c>
      <c r="AL395" t="str">
        <f t="shared" si="128"/>
        <v>N</v>
      </c>
      <c r="AM395" s="21">
        <f t="shared" si="129"/>
        <v>116425.242168421</v>
      </c>
    </row>
    <row r="396" ht="15" customHeight="1" spans="1:39">
      <c r="A396" s="6" t="s">
        <v>1364</v>
      </c>
      <c r="B396" s="52" t="s">
        <v>403</v>
      </c>
      <c r="C396" s="52" t="s">
        <v>404</v>
      </c>
      <c r="D396" s="52" t="s">
        <v>929</v>
      </c>
      <c r="E396" s="10" t="s">
        <v>204</v>
      </c>
      <c r="F396" s="52" t="s">
        <v>405</v>
      </c>
      <c r="G396" s="52" t="s">
        <v>165</v>
      </c>
      <c r="H396" s="52" t="s">
        <v>545</v>
      </c>
      <c r="I396" s="52" t="s">
        <v>544</v>
      </c>
      <c r="J396" s="52" t="s">
        <v>173</v>
      </c>
      <c r="K396" s="52" t="s">
        <v>931</v>
      </c>
      <c r="L396" s="53" t="s">
        <v>291</v>
      </c>
      <c r="M396" s="13">
        <v>715</v>
      </c>
      <c r="N396" s="14">
        <f t="shared" si="122"/>
        <v>1.95890410958904</v>
      </c>
      <c r="O396" s="15">
        <v>9350</v>
      </c>
      <c r="P396" s="15">
        <f t="shared" si="118"/>
        <v>6685250</v>
      </c>
      <c r="Q396" s="16">
        <f>IFERROR(VLOOKUP(G396,SCENARIOS!$A$13:$E$18,2,0),0.025)</f>
        <v>0.025</v>
      </c>
      <c r="R396" s="52">
        <f>IFERROR(VLOOKUP(L396,INPUTS!$A$107:$B$120,2,0),0.0082)</f>
        <v>0.0079</v>
      </c>
      <c r="S396" s="52">
        <f t="shared" si="119"/>
        <v>73.865</v>
      </c>
      <c r="T396" s="15">
        <f t="shared" si="120"/>
        <v>52813.475</v>
      </c>
      <c r="U396" s="15">
        <f>T396/INPUTS!$B$7*1000</f>
        <v>66016843.75</v>
      </c>
      <c r="V396" s="15">
        <f>T396*INPUTS!$B$6</f>
        <v>166890.581</v>
      </c>
      <c r="W396" s="54" t="s">
        <v>396</v>
      </c>
      <c r="X396" s="54" t="s">
        <v>396</v>
      </c>
      <c r="Y396" s="67">
        <f>IFERROR(VLOOKUP(E396,INPUTS!$A$44:$B$103,2,0),0)</f>
        <v>0.02</v>
      </c>
      <c r="Z396" s="15">
        <f t="shared" si="121"/>
        <v>1056.2695</v>
      </c>
      <c r="AA396" s="20">
        <f>IFERROR(VLOOKUP(E396,INPUTS!$A$44:$C$103,3,0),SCENARIOS!$J$23)</f>
        <v>0.06</v>
      </c>
      <c r="AB396" s="15">
        <f t="shared" si="123"/>
        <v>3585.21596197762</v>
      </c>
      <c r="AC396" s="20">
        <f>IFERROR(VLOOKUP($E396,INPUTS!$A$44:$G$103,4,0),SCENARIOS!$K$23)</f>
        <v>0.15</v>
      </c>
      <c r="AD396" s="15">
        <f t="shared" si="124"/>
        <v>10140.8569609201</v>
      </c>
      <c r="AE396" s="20">
        <f>IFERROR(VLOOKUP($E396,INPUTS!$A$44:$G$103,5,0),SCENARIOS!$L$23)</f>
        <v>0.3</v>
      </c>
      <c r="AF396" s="15">
        <f t="shared" si="125"/>
        <v>22946.8977026681</v>
      </c>
      <c r="AG396" s="20">
        <f>IFERROR(VLOOKUP($E396,INPUTS!$A$44:$G$103,6,0),SCENARIOS!$M$23)</f>
        <v>0.4</v>
      </c>
      <c r="AH396" s="15">
        <f t="shared" si="126"/>
        <v>34616.4113615463</v>
      </c>
      <c r="AI396" s="20">
        <f>IFERROR(VLOOKUP($E396,INPUTS!$A$44:$G$103,7,0),SCENARIOS!$N$23)</f>
        <v>0.5</v>
      </c>
      <c r="AJ396" s="15">
        <f t="shared" si="127"/>
        <v>48956.6151440673</v>
      </c>
      <c r="AL396" t="str">
        <f t="shared" si="128"/>
        <v>N</v>
      </c>
      <c r="AM396" s="21">
        <f t="shared" si="129"/>
        <v>97913.2302881346</v>
      </c>
    </row>
    <row r="397" ht="15" customHeight="1" spans="1:39">
      <c r="A397" s="24" t="s">
        <v>1365</v>
      </c>
      <c r="B397" s="52" t="s">
        <v>403</v>
      </c>
      <c r="C397" s="52" t="s">
        <v>404</v>
      </c>
      <c r="D397" s="52" t="s">
        <v>929</v>
      </c>
      <c r="E397" s="10" t="s">
        <v>204</v>
      </c>
      <c r="F397" s="52" t="s">
        <v>405</v>
      </c>
      <c r="G397" s="52" t="s">
        <v>165</v>
      </c>
      <c r="H397" s="52" t="s">
        <v>440</v>
      </c>
      <c r="I397" s="52" t="s">
        <v>439</v>
      </c>
      <c r="J397" s="52" t="s">
        <v>177</v>
      </c>
      <c r="K397" s="52" t="s">
        <v>931</v>
      </c>
      <c r="L397" s="53" t="s">
        <v>291</v>
      </c>
      <c r="M397" s="13">
        <v>953</v>
      </c>
      <c r="N397" s="14">
        <f t="shared" si="122"/>
        <v>2.61095890410959</v>
      </c>
      <c r="O397" s="15">
        <v>5100</v>
      </c>
      <c r="P397" s="15">
        <f t="shared" si="118"/>
        <v>4860300</v>
      </c>
      <c r="Q397" s="16">
        <f>IFERROR(VLOOKUP(G397,SCENARIOS!$A$13:$E$18,2,0),0.025)</f>
        <v>0.025</v>
      </c>
      <c r="R397" s="52">
        <f>IFERROR(VLOOKUP(L397,INPUTS!$A$107:$B$120,2,0),0.0082)</f>
        <v>0.0079</v>
      </c>
      <c r="S397" s="52">
        <f t="shared" si="119"/>
        <v>40.29</v>
      </c>
      <c r="T397" s="15">
        <f t="shared" si="120"/>
        <v>38396.37</v>
      </c>
      <c r="U397" s="15">
        <f>T397/INPUTS!$B$7*1000</f>
        <v>47995462.5</v>
      </c>
      <c r="V397" s="15">
        <f>T397*INPUTS!$B$6</f>
        <v>121332.5292</v>
      </c>
      <c r="W397" s="54" t="s">
        <v>396</v>
      </c>
      <c r="X397" s="54" t="s">
        <v>396</v>
      </c>
      <c r="Y397" s="67">
        <f>IFERROR(VLOOKUP(E397,INPUTS!$A$44:$B$103,2,0),0)</f>
        <v>0.02</v>
      </c>
      <c r="Z397" s="15">
        <f t="shared" si="121"/>
        <v>767.9274</v>
      </c>
      <c r="AA397" s="20">
        <f>IFERROR(VLOOKUP(E397,INPUTS!$A$44:$C$103,3,0),SCENARIOS!$J$23)</f>
        <v>0.06</v>
      </c>
      <c r="AB397" s="15">
        <f t="shared" si="123"/>
        <v>2606.51810179123</v>
      </c>
      <c r="AC397" s="20">
        <f>IFERROR(VLOOKUP($E397,INPUTS!$A$44:$G$103,4,0),SCENARIOS!$K$23)</f>
        <v>0.15</v>
      </c>
      <c r="AD397" s="15">
        <f t="shared" si="124"/>
        <v>7372.5899685367</v>
      </c>
      <c r="AE397" s="20">
        <f>IFERROR(VLOOKUP($E397,INPUTS!$A$44:$G$103,5,0),SCENARIOS!$L$23)</f>
        <v>0.3</v>
      </c>
      <c r="AF397" s="15">
        <f t="shared" si="125"/>
        <v>16682.8176813549</v>
      </c>
      <c r="AG397" s="20">
        <f>IFERROR(VLOOKUP($E397,INPUTS!$A$44:$G$103,6,0),SCENARIOS!$M$23)</f>
        <v>0.4</v>
      </c>
      <c r="AH397" s="15">
        <f t="shared" si="126"/>
        <v>25166.7692517892</v>
      </c>
      <c r="AI397" s="20">
        <f>IFERROR(VLOOKUP($E397,INPUTS!$A$44:$G$103,7,0),SCENARIOS!$N$23)</f>
        <v>0.5</v>
      </c>
      <c r="AJ397" s="15">
        <f t="shared" si="127"/>
        <v>35592.3617792469</v>
      </c>
      <c r="AL397" t="str">
        <f t="shared" si="128"/>
        <v>Y</v>
      </c>
      <c r="AM397" s="21">
        <f t="shared" si="129"/>
        <v>71184.7235584938</v>
      </c>
    </row>
    <row r="398" ht="15" customHeight="1" spans="1:39">
      <c r="A398" s="6" t="s">
        <v>1366</v>
      </c>
      <c r="B398" s="52" t="s">
        <v>403</v>
      </c>
      <c r="C398" s="52" t="s">
        <v>404</v>
      </c>
      <c r="D398" s="52" t="s">
        <v>929</v>
      </c>
      <c r="E398" s="10" t="s">
        <v>204</v>
      </c>
      <c r="F398" s="52" t="s">
        <v>405</v>
      </c>
      <c r="G398" s="52" t="s">
        <v>165</v>
      </c>
      <c r="H398" s="52" t="s">
        <v>448</v>
      </c>
      <c r="I398" s="52" t="s">
        <v>447</v>
      </c>
      <c r="J398" s="52" t="s">
        <v>177</v>
      </c>
      <c r="K398" s="52" t="s">
        <v>931</v>
      </c>
      <c r="L398" s="53" t="s">
        <v>291</v>
      </c>
      <c r="M398" s="13">
        <v>715</v>
      </c>
      <c r="N398" s="14">
        <f t="shared" si="122"/>
        <v>1.95890410958904</v>
      </c>
      <c r="O398" s="15">
        <v>5000</v>
      </c>
      <c r="P398" s="15">
        <f t="shared" si="118"/>
        <v>3575000</v>
      </c>
      <c r="Q398" s="16">
        <f>IFERROR(VLOOKUP(G398,SCENARIOS!$A$13:$E$18,2,0),0.025)</f>
        <v>0.025</v>
      </c>
      <c r="R398" s="52">
        <f>IFERROR(VLOOKUP(L398,INPUTS!$A$107:$B$120,2,0),0.0082)</f>
        <v>0.0079</v>
      </c>
      <c r="S398" s="52">
        <f t="shared" si="119"/>
        <v>39.5</v>
      </c>
      <c r="T398" s="15">
        <f t="shared" si="120"/>
        <v>28242.5</v>
      </c>
      <c r="U398" s="15">
        <f>T398/INPUTS!$B$7*1000</f>
        <v>35303125</v>
      </c>
      <c r="V398" s="15">
        <f>T398*INPUTS!$B$6</f>
        <v>89246.3</v>
      </c>
      <c r="W398" s="54" t="s">
        <v>396</v>
      </c>
      <c r="X398" s="54" t="s">
        <v>396</v>
      </c>
      <c r="Y398" s="67">
        <f>IFERROR(VLOOKUP(E398,INPUTS!$A$44:$B$103,2,0),0)</f>
        <v>0.02</v>
      </c>
      <c r="Z398" s="15">
        <f t="shared" si="121"/>
        <v>564.85</v>
      </c>
      <c r="AA398" s="20">
        <f>IFERROR(VLOOKUP(E398,INPUTS!$A$44:$C$103,3,0),SCENARIOS!$J$23)</f>
        <v>0.06</v>
      </c>
      <c r="AB398" s="15">
        <f t="shared" si="123"/>
        <v>1917.22778715381</v>
      </c>
      <c r="AC398" s="20">
        <f>IFERROR(VLOOKUP($E398,INPUTS!$A$44:$G$103,4,0),SCENARIOS!$K$23)</f>
        <v>0.15</v>
      </c>
      <c r="AD398" s="15">
        <f t="shared" si="124"/>
        <v>5422.91816091984</v>
      </c>
      <c r="AE398" s="20">
        <f>IFERROR(VLOOKUP($E398,INPUTS!$A$44:$G$103,5,0),SCENARIOS!$L$23)</f>
        <v>0.3</v>
      </c>
      <c r="AF398" s="15">
        <f t="shared" si="125"/>
        <v>12271.0682901969</v>
      </c>
      <c r="AG398" s="20">
        <f>IFERROR(VLOOKUP($E398,INPUTS!$A$44:$G$103,6,0),SCENARIOS!$M$23)</f>
        <v>0.4</v>
      </c>
      <c r="AH398" s="15">
        <f t="shared" si="126"/>
        <v>18511.4499259606</v>
      </c>
      <c r="AI398" s="20">
        <f>IFERROR(VLOOKUP($E398,INPUTS!$A$44:$G$103,7,0),SCENARIOS!$N$23)</f>
        <v>0.5</v>
      </c>
      <c r="AJ398" s="15">
        <f t="shared" si="127"/>
        <v>26180.0080984317</v>
      </c>
      <c r="AL398" t="str">
        <f t="shared" si="128"/>
        <v>Y</v>
      </c>
      <c r="AM398" s="21">
        <f t="shared" si="129"/>
        <v>52360.0161968634</v>
      </c>
    </row>
    <row r="399" ht="15" customHeight="1" spans="1:39">
      <c r="A399" s="24" t="s">
        <v>1367</v>
      </c>
      <c r="B399" s="52" t="s">
        <v>403</v>
      </c>
      <c r="C399" s="52" t="s">
        <v>404</v>
      </c>
      <c r="D399" s="52" t="s">
        <v>929</v>
      </c>
      <c r="E399" s="10" t="s">
        <v>204</v>
      </c>
      <c r="F399" s="52" t="s">
        <v>405</v>
      </c>
      <c r="G399" s="52" t="s">
        <v>165</v>
      </c>
      <c r="H399" s="52" t="s">
        <v>640</v>
      </c>
      <c r="I399" s="52" t="s">
        <v>639</v>
      </c>
      <c r="J399" s="52" t="s">
        <v>185</v>
      </c>
      <c r="K399" s="52" t="s">
        <v>931</v>
      </c>
      <c r="L399" s="53" t="s">
        <v>291</v>
      </c>
      <c r="M399" s="13">
        <v>715</v>
      </c>
      <c r="N399" s="14">
        <f t="shared" si="122"/>
        <v>1.95890410958904</v>
      </c>
      <c r="O399" s="15">
        <v>6530</v>
      </c>
      <c r="P399" s="15">
        <f t="shared" si="118"/>
        <v>4668950</v>
      </c>
      <c r="Q399" s="16">
        <f>IFERROR(VLOOKUP(G399,SCENARIOS!$A$13:$E$18,2,0),0.025)</f>
        <v>0.025</v>
      </c>
      <c r="R399" s="52">
        <f>IFERROR(VLOOKUP(L399,INPUTS!$A$107:$B$120,2,0),0.0082)</f>
        <v>0.0079</v>
      </c>
      <c r="S399" s="52">
        <f t="shared" si="119"/>
        <v>51.587</v>
      </c>
      <c r="T399" s="15">
        <f t="shared" si="120"/>
        <v>36884.705</v>
      </c>
      <c r="U399" s="15">
        <f>T399/INPUTS!$B$7*1000</f>
        <v>46105881.25</v>
      </c>
      <c r="V399" s="15">
        <f>T399*INPUTS!$B$6</f>
        <v>116555.6678</v>
      </c>
      <c r="W399" s="54" t="s">
        <v>396</v>
      </c>
      <c r="X399" s="54" t="s">
        <v>396</v>
      </c>
      <c r="Y399" s="67">
        <f>IFERROR(VLOOKUP(E399,INPUTS!$A$44:$B$103,2,0),0)</f>
        <v>0.02</v>
      </c>
      <c r="Z399" s="15">
        <f t="shared" si="121"/>
        <v>737.6941</v>
      </c>
      <c r="AA399" s="20">
        <f>IFERROR(VLOOKUP(E399,INPUTS!$A$44:$C$103,3,0),SCENARIOS!$J$23)</f>
        <v>0.06</v>
      </c>
      <c r="AB399" s="15">
        <f t="shared" si="123"/>
        <v>2503.89949002287</v>
      </c>
      <c r="AC399" s="20">
        <f>IFERROR(VLOOKUP($E399,INPUTS!$A$44:$G$103,4,0),SCENARIOS!$K$23)</f>
        <v>0.15</v>
      </c>
      <c r="AD399" s="15">
        <f t="shared" si="124"/>
        <v>7082.33111816131</v>
      </c>
      <c r="AE399" s="20">
        <f>IFERROR(VLOOKUP($E399,INPUTS!$A$44:$G$103,5,0),SCENARIOS!$L$23)</f>
        <v>0.3</v>
      </c>
      <c r="AF399" s="15">
        <f t="shared" si="125"/>
        <v>16026.0151869971</v>
      </c>
      <c r="AG399" s="20">
        <f>IFERROR(VLOOKUP($E399,INPUTS!$A$44:$G$103,6,0),SCENARIOS!$M$23)</f>
        <v>0.4</v>
      </c>
      <c r="AH399" s="15">
        <f t="shared" si="126"/>
        <v>24175.9536033045</v>
      </c>
      <c r="AI399" s="20">
        <f>IFERROR(VLOOKUP($E399,INPUTS!$A$44:$G$103,7,0),SCENARIOS!$N$23)</f>
        <v>0.5</v>
      </c>
      <c r="AJ399" s="15">
        <f t="shared" si="127"/>
        <v>34191.0905765518</v>
      </c>
      <c r="AL399" t="str">
        <f t="shared" si="128"/>
        <v>N</v>
      </c>
      <c r="AM399" s="21">
        <f t="shared" si="129"/>
        <v>68382.1811531036</v>
      </c>
    </row>
    <row r="400" ht="15" customHeight="1" spans="1:39">
      <c r="A400" s="6" t="s">
        <v>1368</v>
      </c>
      <c r="B400" s="52" t="s">
        <v>403</v>
      </c>
      <c r="C400" s="52" t="s">
        <v>404</v>
      </c>
      <c r="D400" s="52" t="s">
        <v>929</v>
      </c>
      <c r="E400" s="10" t="s">
        <v>204</v>
      </c>
      <c r="F400" s="52" t="s">
        <v>405</v>
      </c>
      <c r="G400" s="52" t="s">
        <v>165</v>
      </c>
      <c r="H400" s="52" t="s">
        <v>644</v>
      </c>
      <c r="I400" s="52" t="s">
        <v>643</v>
      </c>
      <c r="J400" s="52" t="s">
        <v>185</v>
      </c>
      <c r="K400" s="52" t="s">
        <v>931</v>
      </c>
      <c r="L400" s="53" t="s">
        <v>291</v>
      </c>
      <c r="M400" s="13">
        <v>715</v>
      </c>
      <c r="N400" s="14">
        <f t="shared" si="122"/>
        <v>1.95890410958904</v>
      </c>
      <c r="O400" s="15">
        <v>9100</v>
      </c>
      <c r="P400" s="15">
        <f t="shared" si="118"/>
        <v>6506500</v>
      </c>
      <c r="Q400" s="16">
        <f>IFERROR(VLOOKUP(G400,SCENARIOS!$A$13:$E$18,2,0),0.025)</f>
        <v>0.025</v>
      </c>
      <c r="R400" s="52">
        <f>IFERROR(VLOOKUP(L400,INPUTS!$A$107:$B$120,2,0),0.0082)</f>
        <v>0.0079</v>
      </c>
      <c r="S400" s="52">
        <f t="shared" si="119"/>
        <v>71.89</v>
      </c>
      <c r="T400" s="15">
        <f t="shared" si="120"/>
        <v>51401.35</v>
      </c>
      <c r="U400" s="15">
        <f>T400/INPUTS!$B$7*1000</f>
        <v>64251687.5</v>
      </c>
      <c r="V400" s="15">
        <f>T400*INPUTS!$B$6</f>
        <v>162428.266</v>
      </c>
      <c r="W400" s="54" t="s">
        <v>396</v>
      </c>
      <c r="X400" s="54" t="s">
        <v>396</v>
      </c>
      <c r="Y400" s="67">
        <f>IFERROR(VLOOKUP(E400,INPUTS!$A$44:$B$103,2,0),0)</f>
        <v>0.02</v>
      </c>
      <c r="Z400" s="15">
        <f t="shared" si="121"/>
        <v>1028.027</v>
      </c>
      <c r="AA400" s="20">
        <f>IFERROR(VLOOKUP(E400,INPUTS!$A$44:$C$103,3,0),SCENARIOS!$J$23)</f>
        <v>0.06</v>
      </c>
      <c r="AB400" s="15">
        <f t="shared" si="123"/>
        <v>3489.35457261993</v>
      </c>
      <c r="AC400" s="20">
        <f>IFERROR(VLOOKUP($E400,INPUTS!$A$44:$G$103,4,0),SCENARIOS!$K$23)</f>
        <v>0.15</v>
      </c>
      <c r="AD400" s="15">
        <f t="shared" si="124"/>
        <v>9869.71105287411</v>
      </c>
      <c r="AE400" s="20">
        <f>IFERROR(VLOOKUP($E400,INPUTS!$A$44:$G$103,5,0),SCENARIOS!$L$23)</f>
        <v>0.3</v>
      </c>
      <c r="AF400" s="15">
        <f t="shared" si="125"/>
        <v>22333.3442881583</v>
      </c>
      <c r="AG400" s="20">
        <f>IFERROR(VLOOKUP($E400,INPUTS!$A$44:$G$103,6,0),SCENARIOS!$M$23)</f>
        <v>0.4</v>
      </c>
      <c r="AH400" s="15">
        <f t="shared" si="126"/>
        <v>33690.8388652483</v>
      </c>
      <c r="AI400" s="20">
        <f>IFERROR(VLOOKUP($E400,INPUTS!$A$44:$G$103,7,0),SCENARIOS!$N$23)</f>
        <v>0.5</v>
      </c>
      <c r="AJ400" s="15">
        <f t="shared" si="127"/>
        <v>47647.6147391457</v>
      </c>
      <c r="AL400" t="str">
        <f t="shared" si="128"/>
        <v>Y</v>
      </c>
      <c r="AM400" s="21">
        <f t="shared" si="129"/>
        <v>95295.2294782914</v>
      </c>
    </row>
    <row r="401" ht="15" customHeight="1" spans="1:39">
      <c r="A401" s="24" t="s">
        <v>1369</v>
      </c>
      <c r="B401" s="52" t="s">
        <v>403</v>
      </c>
      <c r="C401" s="52" t="s">
        <v>404</v>
      </c>
      <c r="D401" s="52" t="s">
        <v>929</v>
      </c>
      <c r="E401" s="10" t="s">
        <v>204</v>
      </c>
      <c r="F401" s="52" t="s">
        <v>405</v>
      </c>
      <c r="G401" s="52" t="s">
        <v>165</v>
      </c>
      <c r="H401" s="52" t="s">
        <v>1216</v>
      </c>
      <c r="I401" s="52" t="s">
        <v>1217</v>
      </c>
      <c r="J401" s="52" t="s">
        <v>185</v>
      </c>
      <c r="K401" s="52" t="s">
        <v>931</v>
      </c>
      <c r="L401" s="53" t="s">
        <v>291</v>
      </c>
      <c r="M401" s="13">
        <v>476</v>
      </c>
      <c r="N401" s="14">
        <f t="shared" si="122"/>
        <v>1.3041095890411</v>
      </c>
      <c r="O401" s="15">
        <v>5200</v>
      </c>
      <c r="P401" s="15">
        <f t="shared" si="118"/>
        <v>2475200</v>
      </c>
      <c r="Q401" s="16">
        <f>IFERROR(VLOOKUP(G401,SCENARIOS!$A$13:$E$18,2,0),0.025)</f>
        <v>0.025</v>
      </c>
      <c r="R401" s="52">
        <f>IFERROR(VLOOKUP(L401,INPUTS!$A$107:$B$120,2,0),0.0082)</f>
        <v>0.0079</v>
      </c>
      <c r="S401" s="52">
        <f t="shared" si="119"/>
        <v>41.08</v>
      </c>
      <c r="T401" s="15">
        <f t="shared" si="120"/>
        <v>19554.08</v>
      </c>
      <c r="U401" s="15">
        <f>T401/INPUTS!$B$7*1000</f>
        <v>24442600</v>
      </c>
      <c r="V401" s="15">
        <f>T401*INPUTS!$B$6</f>
        <v>61790.8928</v>
      </c>
      <c r="W401" s="54" t="s">
        <v>396</v>
      </c>
      <c r="X401" s="54" t="s">
        <v>396</v>
      </c>
      <c r="Y401" s="67">
        <f>IFERROR(VLOOKUP(E401,INPUTS!$A$44:$B$103,2,0),0)</f>
        <v>0.02</v>
      </c>
      <c r="Z401" s="15">
        <f t="shared" si="121"/>
        <v>391.0816</v>
      </c>
      <c r="AA401" s="20">
        <f>IFERROR(VLOOKUP(E401,INPUTS!$A$44:$C$103,3,0),SCENARIOS!$J$23)</f>
        <v>0.06</v>
      </c>
      <c r="AB401" s="15">
        <f t="shared" si="123"/>
        <v>1327.41880245122</v>
      </c>
      <c r="AC401" s="20">
        <f>IFERROR(VLOOKUP($E401,INPUTS!$A$44:$G$103,4,0),SCENARIOS!$K$23)</f>
        <v>0.15</v>
      </c>
      <c r="AD401" s="15">
        <f t="shared" si="124"/>
        <v>3754.63133759687</v>
      </c>
      <c r="AE401" s="20">
        <f>IFERROR(VLOOKUP($E401,INPUTS!$A$44:$G$103,5,0),SCENARIOS!$L$23)</f>
        <v>0.3</v>
      </c>
      <c r="AF401" s="15">
        <f t="shared" si="125"/>
        <v>8496.04146346721</v>
      </c>
      <c r="AG401" s="20">
        <f>IFERROR(VLOOKUP($E401,INPUTS!$A$44:$G$103,6,0),SCENARIOS!$M$23)</f>
        <v>0.4</v>
      </c>
      <c r="AH401" s="15">
        <f t="shared" si="126"/>
        <v>12816.6547851014</v>
      </c>
      <c r="AI401" s="20">
        <f>IFERROR(VLOOKUP($E401,INPUTS!$A$44:$G$103,7,0),SCENARIOS!$N$23)</f>
        <v>0.5</v>
      </c>
      <c r="AJ401" s="15">
        <f t="shared" si="127"/>
        <v>18126.0856070596</v>
      </c>
      <c r="AL401" t="str">
        <f t="shared" si="128"/>
        <v>N</v>
      </c>
      <c r="AM401" s="21">
        <f t="shared" si="129"/>
        <v>36252.1712141193</v>
      </c>
    </row>
    <row r="402" ht="15" customHeight="1" spans="1:39">
      <c r="A402" s="6" t="s">
        <v>1370</v>
      </c>
      <c r="B402" s="52" t="s">
        <v>403</v>
      </c>
      <c r="C402" s="52" t="s">
        <v>404</v>
      </c>
      <c r="D402" s="52" t="s">
        <v>929</v>
      </c>
      <c r="E402" s="10" t="s">
        <v>204</v>
      </c>
      <c r="F402" s="52" t="s">
        <v>405</v>
      </c>
      <c r="G402" s="52" t="s">
        <v>165</v>
      </c>
      <c r="H402" s="52" t="s">
        <v>1213</v>
      </c>
      <c r="I402" s="52" t="s">
        <v>1214</v>
      </c>
      <c r="J402" s="52" t="s">
        <v>185</v>
      </c>
      <c r="K402" s="52" t="s">
        <v>931</v>
      </c>
      <c r="L402" s="53" t="s">
        <v>288</v>
      </c>
      <c r="M402" s="13">
        <v>476</v>
      </c>
      <c r="N402" s="14">
        <f t="shared" si="122"/>
        <v>1.3041095890411</v>
      </c>
      <c r="O402" s="15">
        <v>5400</v>
      </c>
      <c r="P402" s="15">
        <f t="shared" si="118"/>
        <v>2570400</v>
      </c>
      <c r="Q402" s="16">
        <f>IFERROR(VLOOKUP(G402,SCENARIOS!$A$13:$E$18,2,0),0.025)</f>
        <v>0.025</v>
      </c>
      <c r="R402" s="52">
        <f>IFERROR(VLOOKUP(L402,INPUTS!$A$107:$B$120,2,0),0.0082)</f>
        <v>0.0085</v>
      </c>
      <c r="S402" s="52">
        <f t="shared" si="119"/>
        <v>45.9</v>
      </c>
      <c r="T402" s="15">
        <f t="shared" si="120"/>
        <v>21848.4</v>
      </c>
      <c r="U402" s="15">
        <f>T402/INPUTS!$B$7*1000</f>
        <v>27310500</v>
      </c>
      <c r="V402" s="15">
        <f>T402*INPUTS!$B$6</f>
        <v>69040.944</v>
      </c>
      <c r="W402" s="54" t="s">
        <v>396</v>
      </c>
      <c r="X402" s="54" t="s">
        <v>396</v>
      </c>
      <c r="Y402" s="67">
        <f>IFERROR(VLOOKUP(E402,INPUTS!$A$44:$B$103,2,0),0)</f>
        <v>0.02</v>
      </c>
      <c r="Z402" s="15">
        <f t="shared" si="121"/>
        <v>436.968</v>
      </c>
      <c r="AA402" s="20">
        <f>IFERROR(VLOOKUP(E402,INPUTS!$A$44:$C$103,3,0),SCENARIOS!$J$23)</f>
        <v>0.06</v>
      </c>
      <c r="AB402" s="15">
        <f t="shared" si="123"/>
        <v>1483.16755191117</v>
      </c>
      <c r="AC402" s="20">
        <f>IFERROR(VLOOKUP($E402,INPUTS!$A$44:$G$103,4,0),SCENARIOS!$K$23)</f>
        <v>0.15</v>
      </c>
      <c r="AD402" s="15">
        <f t="shared" si="124"/>
        <v>4195.16987331295</v>
      </c>
      <c r="AE402" s="20">
        <f>IFERROR(VLOOKUP($E402,INPUTS!$A$44:$G$103,5,0),SCENARIOS!$L$23)</f>
        <v>0.3</v>
      </c>
      <c r="AF402" s="15">
        <f t="shared" si="125"/>
        <v>9492.8992982752</v>
      </c>
      <c r="AG402" s="20">
        <f>IFERROR(VLOOKUP($E402,INPUTS!$A$44:$G$103,6,0),SCENARIOS!$M$23)</f>
        <v>0.4</v>
      </c>
      <c r="AH402" s="15">
        <f t="shared" si="126"/>
        <v>14320.4589736163</v>
      </c>
      <c r="AI402" s="20">
        <f>IFERROR(VLOOKUP($E402,INPUTS!$A$44:$G$103,7,0),SCENARIOS!$N$23)</f>
        <v>0.5</v>
      </c>
      <c r="AJ402" s="15">
        <f t="shared" si="127"/>
        <v>20252.8561188909</v>
      </c>
      <c r="AL402" t="str">
        <f t="shared" si="128"/>
        <v>N</v>
      </c>
      <c r="AM402" s="21">
        <f t="shared" si="129"/>
        <v>40505.7122377817</v>
      </c>
    </row>
    <row r="403" ht="15" customHeight="1" spans="1:39">
      <c r="A403" s="24" t="s">
        <v>1371</v>
      </c>
      <c r="B403" s="52" t="s">
        <v>403</v>
      </c>
      <c r="C403" s="52" t="s">
        <v>404</v>
      </c>
      <c r="D403" s="52" t="s">
        <v>929</v>
      </c>
      <c r="E403" s="10" t="s">
        <v>204</v>
      </c>
      <c r="F403" s="52" t="s">
        <v>405</v>
      </c>
      <c r="G403" s="52" t="s">
        <v>165</v>
      </c>
      <c r="H403" s="52" t="s">
        <v>702</v>
      </c>
      <c r="I403" s="52" t="s">
        <v>701</v>
      </c>
      <c r="J403" s="52" t="s">
        <v>181</v>
      </c>
      <c r="K403" s="52" t="s">
        <v>931</v>
      </c>
      <c r="L403" s="53" t="s">
        <v>291</v>
      </c>
      <c r="M403" s="13">
        <v>476</v>
      </c>
      <c r="N403" s="14">
        <f t="shared" si="122"/>
        <v>1.3041095890411</v>
      </c>
      <c r="O403" s="15">
        <v>12000</v>
      </c>
      <c r="P403" s="15">
        <f t="shared" si="118"/>
        <v>5712000</v>
      </c>
      <c r="Q403" s="16">
        <f>IFERROR(VLOOKUP(G403,SCENARIOS!$A$13:$E$18,2,0),0.025)</f>
        <v>0.025</v>
      </c>
      <c r="R403" s="52">
        <f>IFERROR(VLOOKUP(L403,INPUTS!$A$107:$B$120,2,0),0.0082)</f>
        <v>0.0079</v>
      </c>
      <c r="S403" s="52">
        <f t="shared" si="119"/>
        <v>94.8</v>
      </c>
      <c r="T403" s="15">
        <f t="shared" si="120"/>
        <v>45124.8</v>
      </c>
      <c r="U403" s="15">
        <f>T403/INPUTS!$B$7*1000</f>
        <v>56406000</v>
      </c>
      <c r="V403" s="15">
        <f>T403*INPUTS!$B$6</f>
        <v>142594.368</v>
      </c>
      <c r="W403" s="54" t="s">
        <v>396</v>
      </c>
      <c r="X403" s="54" t="s">
        <v>396</v>
      </c>
      <c r="Y403" s="67">
        <f>IFERROR(VLOOKUP(E403,INPUTS!$A$44:$B$103,2,0),0)</f>
        <v>0.02</v>
      </c>
      <c r="Z403" s="15">
        <f t="shared" si="121"/>
        <v>902.496</v>
      </c>
      <c r="AA403" s="20">
        <f>IFERROR(VLOOKUP(E403,INPUTS!$A$44:$C$103,3,0),SCENARIOS!$J$23)</f>
        <v>0.06</v>
      </c>
      <c r="AB403" s="15">
        <f t="shared" si="123"/>
        <v>3063.27415950281</v>
      </c>
      <c r="AC403" s="20">
        <f>IFERROR(VLOOKUP($E403,INPUTS!$A$44:$G$103,4,0),SCENARIOS!$K$23)</f>
        <v>0.15</v>
      </c>
      <c r="AD403" s="15">
        <f t="shared" si="124"/>
        <v>8664.53385599277</v>
      </c>
      <c r="AE403" s="20">
        <f>IFERROR(VLOOKUP($E403,INPUTS!$A$44:$G$103,5,0),SCENARIOS!$L$23)</f>
        <v>0.3</v>
      </c>
      <c r="AF403" s="15">
        <f t="shared" si="125"/>
        <v>19606.2495310782</v>
      </c>
      <c r="AG403" s="20">
        <f>IFERROR(VLOOKUP($E403,INPUTS!$A$44:$G$103,6,0),SCENARIOS!$M$23)</f>
        <v>0.4</v>
      </c>
      <c r="AH403" s="15">
        <f t="shared" si="126"/>
        <v>29576.8956579264</v>
      </c>
      <c r="AI403" s="20">
        <f>IFERROR(VLOOKUP($E403,INPUTS!$A$44:$G$103,7,0),SCENARIOS!$N$23)</f>
        <v>0.5</v>
      </c>
      <c r="AJ403" s="15">
        <f t="shared" si="127"/>
        <v>41829.4283239838</v>
      </c>
      <c r="AL403" t="str">
        <f t="shared" si="128"/>
        <v>N</v>
      </c>
      <c r="AM403" s="21">
        <f t="shared" si="129"/>
        <v>83658.8566479675</v>
      </c>
    </row>
    <row r="404" ht="15" customHeight="1" spans="1:39">
      <c r="A404" s="6" t="s">
        <v>1372</v>
      </c>
      <c r="B404" s="52" t="s">
        <v>403</v>
      </c>
      <c r="C404" s="52" t="s">
        <v>404</v>
      </c>
      <c r="D404" s="52" t="s">
        <v>929</v>
      </c>
      <c r="E404" s="10" t="s">
        <v>204</v>
      </c>
      <c r="F404" s="52" t="s">
        <v>405</v>
      </c>
      <c r="G404" s="52" t="s">
        <v>165</v>
      </c>
      <c r="H404" s="52" t="s">
        <v>515</v>
      </c>
      <c r="I404" s="52" t="s">
        <v>514</v>
      </c>
      <c r="J404" s="52" t="s">
        <v>181</v>
      </c>
      <c r="K404" s="52" t="s">
        <v>931</v>
      </c>
      <c r="L404" s="53" t="s">
        <v>291</v>
      </c>
      <c r="M404" s="13">
        <v>476</v>
      </c>
      <c r="N404" s="14">
        <f t="shared" si="122"/>
        <v>1.3041095890411</v>
      </c>
      <c r="O404" s="15">
        <v>9300</v>
      </c>
      <c r="P404" s="15">
        <f t="shared" si="118"/>
        <v>4426800</v>
      </c>
      <c r="Q404" s="16">
        <f>IFERROR(VLOOKUP(G404,SCENARIOS!$A$13:$E$18,2,0),0.025)</f>
        <v>0.025</v>
      </c>
      <c r="R404" s="52">
        <f>IFERROR(VLOOKUP(L404,INPUTS!$A$107:$B$120,2,0),0.0082)</f>
        <v>0.0079</v>
      </c>
      <c r="S404" s="52">
        <f t="shared" si="119"/>
        <v>73.47</v>
      </c>
      <c r="T404" s="15">
        <f t="shared" si="120"/>
        <v>34971.72</v>
      </c>
      <c r="U404" s="15">
        <f>T404/INPUTS!$B$7*1000</f>
        <v>43714650</v>
      </c>
      <c r="V404" s="15">
        <f>T404*INPUTS!$B$6</f>
        <v>110510.6352</v>
      </c>
      <c r="W404" s="54" t="s">
        <v>396</v>
      </c>
      <c r="X404" s="54" t="s">
        <v>396</v>
      </c>
      <c r="Y404" s="67">
        <f>IFERROR(VLOOKUP(E404,INPUTS!$A$44:$B$103,2,0),0)</f>
        <v>0.02</v>
      </c>
      <c r="Z404" s="15">
        <f t="shared" si="121"/>
        <v>699.4344</v>
      </c>
      <c r="AA404" s="20">
        <f>IFERROR(VLOOKUP(E404,INPUTS!$A$44:$C$103,3,0),SCENARIOS!$J$23)</f>
        <v>0.06</v>
      </c>
      <c r="AB404" s="15">
        <f t="shared" si="123"/>
        <v>2374.03747361468</v>
      </c>
      <c r="AC404" s="20">
        <f>IFERROR(VLOOKUP($E404,INPUTS!$A$44:$G$103,4,0),SCENARIOS!$K$23)</f>
        <v>0.15</v>
      </c>
      <c r="AD404" s="15">
        <f t="shared" si="124"/>
        <v>6715.01373839439</v>
      </c>
      <c r="AE404" s="20">
        <f>IFERROR(VLOOKUP($E404,INPUTS!$A$44:$G$103,5,0),SCENARIOS!$L$23)</f>
        <v>0.3</v>
      </c>
      <c r="AF404" s="15">
        <f t="shared" si="125"/>
        <v>15194.8433865856</v>
      </c>
      <c r="AG404" s="20">
        <f>IFERROR(VLOOKUP($E404,INPUTS!$A$44:$G$103,6,0),SCENARIOS!$M$23)</f>
        <v>0.4</v>
      </c>
      <c r="AH404" s="15">
        <f t="shared" si="126"/>
        <v>22922.094134893</v>
      </c>
      <c r="AI404" s="20">
        <f>IFERROR(VLOOKUP($E404,INPUTS!$A$44:$G$103,7,0),SCENARIOS!$N$23)</f>
        <v>0.5</v>
      </c>
      <c r="AJ404" s="15">
        <f t="shared" si="127"/>
        <v>32417.8069510874</v>
      </c>
      <c r="AL404" t="str">
        <f t="shared" si="128"/>
        <v>N</v>
      </c>
      <c r="AM404" s="21">
        <f t="shared" si="129"/>
        <v>64835.6139021748</v>
      </c>
    </row>
    <row r="405" ht="15" customHeight="1" spans="1:39">
      <c r="A405" s="24" t="s">
        <v>1373</v>
      </c>
      <c r="B405" s="52" t="s">
        <v>403</v>
      </c>
      <c r="C405" s="52" t="s">
        <v>404</v>
      </c>
      <c r="D405" s="52" t="s">
        <v>929</v>
      </c>
      <c r="E405" s="10" t="s">
        <v>204</v>
      </c>
      <c r="F405" s="52" t="s">
        <v>405</v>
      </c>
      <c r="G405" s="52" t="s">
        <v>165</v>
      </c>
      <c r="H405" s="52" t="s">
        <v>636</v>
      </c>
      <c r="I405" s="52" t="s">
        <v>635</v>
      </c>
      <c r="J405" s="52" t="s">
        <v>177</v>
      </c>
      <c r="K405" s="52" t="s">
        <v>931</v>
      </c>
      <c r="L405" s="53" t="s">
        <v>282</v>
      </c>
      <c r="M405" s="13">
        <v>715</v>
      </c>
      <c r="N405" s="14">
        <f t="shared" si="122"/>
        <v>1.95890410958904</v>
      </c>
      <c r="O405" s="15">
        <v>3200</v>
      </c>
      <c r="P405" s="15">
        <f t="shared" si="118"/>
        <v>2288000</v>
      </c>
      <c r="Q405" s="16">
        <f>IFERROR(VLOOKUP(G405,SCENARIOS!$A$13:$E$18,2,0),0.025)</f>
        <v>0.025</v>
      </c>
      <c r="R405" s="52">
        <f>IFERROR(VLOOKUP(L405,INPUTS!$A$107:$B$120,2,0),0.0082)</f>
        <v>0.0042</v>
      </c>
      <c r="S405" s="52">
        <f t="shared" si="119"/>
        <v>13.44</v>
      </c>
      <c r="T405" s="15">
        <f t="shared" si="120"/>
        <v>9609.6</v>
      </c>
      <c r="U405" s="15">
        <f>T405/INPUTS!$B$7*1000</f>
        <v>12012000</v>
      </c>
      <c r="V405" s="15">
        <f>T405*INPUTS!$B$6</f>
        <v>30366.336</v>
      </c>
      <c r="W405" s="54" t="s">
        <v>396</v>
      </c>
      <c r="X405" s="54" t="s">
        <v>396</v>
      </c>
      <c r="Y405" s="67">
        <f>IFERROR(VLOOKUP(E405,INPUTS!$A$44:$B$103,2,0),0)</f>
        <v>0.02</v>
      </c>
      <c r="Z405" s="15">
        <f t="shared" si="121"/>
        <v>192.192</v>
      </c>
      <c r="AA405" s="20">
        <f>IFERROR(VLOOKUP(E405,INPUTS!$A$44:$C$103,3,0),SCENARIOS!$J$23)</f>
        <v>0.06</v>
      </c>
      <c r="AB405" s="15">
        <f t="shared" si="123"/>
        <v>652.342821755625</v>
      </c>
      <c r="AC405" s="20">
        <f>IFERROR(VLOOKUP($E405,INPUTS!$A$44:$G$103,4,0),SCENARIOS!$K$23)</f>
        <v>0.15</v>
      </c>
      <c r="AD405" s="15">
        <f t="shared" si="124"/>
        <v>1845.1650653864</v>
      </c>
      <c r="AE405" s="20">
        <f>IFERROR(VLOOKUP($E405,INPUTS!$A$44:$G$103,5,0),SCENARIOS!$L$23)</f>
        <v>0.3</v>
      </c>
      <c r="AF405" s="15">
        <f t="shared" si="125"/>
        <v>4175.26981823407</v>
      </c>
      <c r="AG405" s="20">
        <f>IFERROR(VLOOKUP($E405,INPUTS!$A$44:$G$103,6,0),SCENARIOS!$M$23)</f>
        <v>0.4</v>
      </c>
      <c r="AH405" s="15">
        <f t="shared" si="126"/>
        <v>6298.57941784583</v>
      </c>
      <c r="AI405" s="20">
        <f>IFERROR(VLOOKUP($E405,INPUTS!$A$44:$G$103,7,0),SCENARIOS!$N$23)</f>
        <v>0.5</v>
      </c>
      <c r="AJ405" s="15">
        <f t="shared" si="127"/>
        <v>8907.83060361828</v>
      </c>
      <c r="AL405" t="str">
        <f t="shared" si="128"/>
        <v>N</v>
      </c>
      <c r="AM405" s="21">
        <f t="shared" si="129"/>
        <v>17815.6612072366</v>
      </c>
    </row>
    <row r="406" ht="15" customHeight="1" spans="1:39">
      <c r="A406" s="6" t="s">
        <v>1374</v>
      </c>
      <c r="B406" s="52" t="s">
        <v>457</v>
      </c>
      <c r="C406" s="52" t="s">
        <v>458</v>
      </c>
      <c r="D406" s="52" t="s">
        <v>929</v>
      </c>
      <c r="E406" s="10" t="s">
        <v>460</v>
      </c>
      <c r="F406" s="52" t="s">
        <v>459</v>
      </c>
      <c r="G406" s="56" t="s">
        <v>185</v>
      </c>
      <c r="H406" s="52" t="s">
        <v>249</v>
      </c>
      <c r="I406" s="52" t="s">
        <v>930</v>
      </c>
      <c r="J406" s="52" t="s">
        <v>169</v>
      </c>
      <c r="K406" s="52" t="s">
        <v>931</v>
      </c>
      <c r="L406" s="53" t="s">
        <v>291</v>
      </c>
      <c r="M406" s="13">
        <v>1118</v>
      </c>
      <c r="N406" s="14">
        <f t="shared" si="122"/>
        <v>3.06301369863014</v>
      </c>
      <c r="O406" s="15">
        <v>10130</v>
      </c>
      <c r="P406" s="15">
        <f t="shared" si="118"/>
        <v>11325340</v>
      </c>
      <c r="Q406" s="16">
        <f>IFERROR(VLOOKUP(G406,SCENARIOS!$A$13:$E$18,2,0),0.025)</f>
        <v>0.03</v>
      </c>
      <c r="R406" s="52">
        <f>IFERROR(VLOOKUP(L406,INPUTS!$A$107:$B$120,2,0),0.0082)</f>
        <v>0.0079</v>
      </c>
      <c r="S406" s="52">
        <f t="shared" si="119"/>
        <v>80.027</v>
      </c>
      <c r="T406" s="15">
        <f t="shared" si="120"/>
        <v>89470.186</v>
      </c>
      <c r="U406" s="15">
        <f>T406/INPUTS!$B$7*1000</f>
        <v>111837732.5</v>
      </c>
      <c r="V406" s="15">
        <f>T406*INPUTS!$B$6</f>
        <v>282725.78776</v>
      </c>
      <c r="W406" s="54" t="s">
        <v>396</v>
      </c>
      <c r="X406" s="54" t="s">
        <v>396</v>
      </c>
      <c r="Y406" s="67">
        <f>IFERROR(VLOOKUP(E406,INPUTS!$A$44:$B$103,2,0),0)</f>
        <v>0</v>
      </c>
      <c r="Z406" s="15">
        <f t="shared" si="121"/>
        <v>0</v>
      </c>
      <c r="AA406" s="20">
        <f>IFERROR(VLOOKUP(E406,INPUTS!$A$44:$C$103,3,0),SCENARIOS!$J$23)</f>
        <v>0</v>
      </c>
      <c r="AB406" s="15">
        <f t="shared" si="123"/>
        <v>0</v>
      </c>
      <c r="AC406" s="20">
        <f>IFERROR(VLOOKUP($E406,INPUTS!$A$44:$G$103,4,0),SCENARIOS!$K$23)</f>
        <v>0</v>
      </c>
      <c r="AD406" s="15">
        <f t="shared" si="124"/>
        <v>0</v>
      </c>
      <c r="AE406" s="20">
        <f>IFERROR(VLOOKUP($E406,INPUTS!$A$44:$G$103,5,0),SCENARIOS!$L$23)</f>
        <v>0</v>
      </c>
      <c r="AF406" s="15">
        <f t="shared" si="125"/>
        <v>0</v>
      </c>
      <c r="AG406" s="20">
        <f>IFERROR(VLOOKUP($E406,INPUTS!$A$44:$G$103,6,0),SCENARIOS!$M$23)</f>
        <v>0</v>
      </c>
      <c r="AH406" s="15">
        <f t="shared" si="126"/>
        <v>0</v>
      </c>
      <c r="AI406" s="20">
        <f>IFERROR(VLOOKUP($E406,INPUTS!$A$44:$G$103,7,0),SCENARIOS!$N$23)</f>
        <v>0</v>
      </c>
      <c r="AJ406" s="15">
        <f t="shared" si="127"/>
        <v>0</v>
      </c>
      <c r="AL406" t="str">
        <f t="shared" si="128"/>
        <v>N</v>
      </c>
      <c r="AM406" s="21">
        <f t="shared" si="129"/>
        <v>187330.700808857</v>
      </c>
    </row>
    <row r="407" ht="15" customHeight="1" spans="1:39">
      <c r="A407" s="24" t="s">
        <v>1375</v>
      </c>
      <c r="B407" s="52" t="s">
        <v>457</v>
      </c>
      <c r="C407" s="52" t="s">
        <v>458</v>
      </c>
      <c r="D407" s="52" t="s">
        <v>929</v>
      </c>
      <c r="E407" s="10" t="s">
        <v>460</v>
      </c>
      <c r="F407" s="52" t="s">
        <v>459</v>
      </c>
      <c r="G407" s="56" t="s">
        <v>185</v>
      </c>
      <c r="H407" s="52" t="s">
        <v>256</v>
      </c>
      <c r="I407" s="52" t="s">
        <v>930</v>
      </c>
      <c r="J407" s="52" t="s">
        <v>169</v>
      </c>
      <c r="K407" s="52" t="s">
        <v>931</v>
      </c>
      <c r="L407" s="53" t="s">
        <v>291</v>
      </c>
      <c r="M407" s="13">
        <v>1118</v>
      </c>
      <c r="N407" s="14">
        <f t="shared" si="122"/>
        <v>3.06301369863014</v>
      </c>
      <c r="O407" s="15">
        <v>9750</v>
      </c>
      <c r="P407" s="15">
        <f t="shared" si="118"/>
        <v>10900500</v>
      </c>
      <c r="Q407" s="16">
        <f>IFERROR(VLOOKUP(G407,SCENARIOS!$A$13:$E$18,2,0),0.025)</f>
        <v>0.03</v>
      </c>
      <c r="R407" s="52">
        <f>IFERROR(VLOOKUP(L407,INPUTS!$A$107:$B$120,2,0),0.0082)</f>
        <v>0.0079</v>
      </c>
      <c r="S407" s="52">
        <f t="shared" si="119"/>
        <v>77.025</v>
      </c>
      <c r="T407" s="15">
        <f t="shared" si="120"/>
        <v>86113.95</v>
      </c>
      <c r="U407" s="15">
        <f>T407/INPUTS!$B$7*1000</f>
        <v>107642437.5</v>
      </c>
      <c r="V407" s="15">
        <f>T407*INPUTS!$B$6</f>
        <v>272120.082</v>
      </c>
      <c r="W407" s="54" t="s">
        <v>396</v>
      </c>
      <c r="X407" s="54" t="s">
        <v>396</v>
      </c>
      <c r="Y407" s="67">
        <f>IFERROR(VLOOKUP(E407,INPUTS!$A$44:$B$103,2,0),0)</f>
        <v>0</v>
      </c>
      <c r="Z407" s="15">
        <f t="shared" si="121"/>
        <v>0</v>
      </c>
      <c r="AA407" s="20">
        <f>IFERROR(VLOOKUP(E407,INPUTS!$A$44:$C$103,3,0),SCENARIOS!$J$23)</f>
        <v>0</v>
      </c>
      <c r="AB407" s="15">
        <f t="shared" si="123"/>
        <v>0</v>
      </c>
      <c r="AC407" s="20">
        <f>IFERROR(VLOOKUP($E407,INPUTS!$A$44:$G$103,4,0),SCENARIOS!$K$23)</f>
        <v>0</v>
      </c>
      <c r="AD407" s="15">
        <f t="shared" si="124"/>
        <v>0</v>
      </c>
      <c r="AE407" s="20">
        <f>IFERROR(VLOOKUP($E407,INPUTS!$A$44:$G$103,5,0),SCENARIOS!$L$23)</f>
        <v>0</v>
      </c>
      <c r="AF407" s="15">
        <f t="shared" si="125"/>
        <v>0</v>
      </c>
      <c r="AG407" s="20">
        <f>IFERROR(VLOOKUP($E407,INPUTS!$A$44:$G$103,6,0),SCENARIOS!$M$23)</f>
        <v>0</v>
      </c>
      <c r="AH407" s="15">
        <f t="shared" si="126"/>
        <v>0</v>
      </c>
      <c r="AI407" s="20">
        <f>IFERROR(VLOOKUP($E407,INPUTS!$A$44:$G$103,7,0),SCENARIOS!$N$23)</f>
        <v>0</v>
      </c>
      <c r="AJ407" s="15">
        <f t="shared" si="127"/>
        <v>0</v>
      </c>
      <c r="AL407" t="str">
        <f t="shared" si="128"/>
        <v>N</v>
      </c>
      <c r="AM407" s="21">
        <f t="shared" si="129"/>
        <v>180303.487945347</v>
      </c>
    </row>
    <row r="408" ht="15" customHeight="1" spans="1:39">
      <c r="A408" s="6" t="s">
        <v>1376</v>
      </c>
      <c r="B408" s="52" t="s">
        <v>457</v>
      </c>
      <c r="C408" s="52" t="s">
        <v>458</v>
      </c>
      <c r="D408" s="52" t="s">
        <v>929</v>
      </c>
      <c r="E408" s="10" t="s">
        <v>460</v>
      </c>
      <c r="F408" s="52" t="s">
        <v>459</v>
      </c>
      <c r="G408" s="56" t="s">
        <v>185</v>
      </c>
      <c r="H408" s="52" t="s">
        <v>255</v>
      </c>
      <c r="I408" s="52" t="s">
        <v>930</v>
      </c>
      <c r="J408" s="52" t="s">
        <v>169</v>
      </c>
      <c r="K408" s="52" t="s">
        <v>931</v>
      </c>
      <c r="L408" s="53" t="s">
        <v>291</v>
      </c>
      <c r="M408" s="13">
        <v>1490</v>
      </c>
      <c r="N408" s="14">
        <f t="shared" si="122"/>
        <v>4.08219178082192</v>
      </c>
      <c r="O408" s="15">
        <v>9380</v>
      </c>
      <c r="P408" s="15">
        <f t="shared" si="118"/>
        <v>13976200</v>
      </c>
      <c r="Q408" s="16">
        <f>IFERROR(VLOOKUP(G408,SCENARIOS!$A$13:$E$18,2,0),0.025)</f>
        <v>0.03</v>
      </c>
      <c r="R408" s="52">
        <f>IFERROR(VLOOKUP(L408,INPUTS!$A$107:$B$120,2,0),0.0082)</f>
        <v>0.0079</v>
      </c>
      <c r="S408" s="52">
        <f t="shared" si="119"/>
        <v>74.102</v>
      </c>
      <c r="T408" s="15">
        <f t="shared" si="120"/>
        <v>110411.98</v>
      </c>
      <c r="U408" s="15">
        <f>T408/INPUTS!$B$7*1000</f>
        <v>138014975</v>
      </c>
      <c r="V408" s="15">
        <f>T408*INPUTS!$B$6</f>
        <v>348901.8568</v>
      </c>
      <c r="W408" s="54" t="s">
        <v>396</v>
      </c>
      <c r="X408" s="54" t="s">
        <v>396</v>
      </c>
      <c r="Y408" s="67">
        <f>IFERROR(VLOOKUP(E408,INPUTS!$A$44:$B$103,2,0),0)</f>
        <v>0</v>
      </c>
      <c r="Z408" s="15">
        <f t="shared" si="121"/>
        <v>0</v>
      </c>
      <c r="AA408" s="20">
        <f>IFERROR(VLOOKUP(E408,INPUTS!$A$44:$C$103,3,0),SCENARIOS!$J$23)</f>
        <v>0</v>
      </c>
      <c r="AB408" s="15">
        <f t="shared" si="123"/>
        <v>0</v>
      </c>
      <c r="AC408" s="20">
        <f>IFERROR(VLOOKUP($E408,INPUTS!$A$44:$G$103,4,0),SCENARIOS!$K$23)</f>
        <v>0</v>
      </c>
      <c r="AD408" s="15">
        <f t="shared" si="124"/>
        <v>0</v>
      </c>
      <c r="AE408" s="20">
        <f>IFERROR(VLOOKUP($E408,INPUTS!$A$44:$G$103,5,0),SCENARIOS!$L$23)</f>
        <v>0</v>
      </c>
      <c r="AF408" s="15">
        <f t="shared" si="125"/>
        <v>0</v>
      </c>
      <c r="AG408" s="20">
        <f>IFERROR(VLOOKUP($E408,INPUTS!$A$44:$G$103,6,0),SCENARIOS!$M$23)</f>
        <v>0</v>
      </c>
      <c r="AH408" s="15">
        <f t="shared" si="126"/>
        <v>0</v>
      </c>
      <c r="AI408" s="20">
        <f>IFERROR(VLOOKUP($E408,INPUTS!$A$44:$G$103,7,0),SCENARIOS!$N$23)</f>
        <v>0</v>
      </c>
      <c r="AJ408" s="15">
        <f t="shared" si="127"/>
        <v>0</v>
      </c>
      <c r="AL408" t="str">
        <f t="shared" si="128"/>
        <v>N</v>
      </c>
      <c r="AM408" s="21">
        <f t="shared" si="129"/>
        <v>231178.166893422</v>
      </c>
    </row>
    <row r="409" ht="15" customHeight="1" spans="1:39">
      <c r="A409" s="24" t="s">
        <v>1377</v>
      </c>
      <c r="B409" s="52" t="s">
        <v>457</v>
      </c>
      <c r="C409" s="52" t="s">
        <v>458</v>
      </c>
      <c r="D409" s="52" t="s">
        <v>929</v>
      </c>
      <c r="E409" s="10" t="s">
        <v>460</v>
      </c>
      <c r="F409" s="52" t="s">
        <v>459</v>
      </c>
      <c r="G409" s="56" t="s">
        <v>185</v>
      </c>
      <c r="H409" s="52" t="s">
        <v>248</v>
      </c>
      <c r="I409" s="52" t="s">
        <v>930</v>
      </c>
      <c r="J409" s="52" t="s">
        <v>169</v>
      </c>
      <c r="K409" s="52" t="s">
        <v>931</v>
      </c>
      <c r="L409" s="53" t="s">
        <v>291</v>
      </c>
      <c r="M409" s="13">
        <v>745</v>
      </c>
      <c r="N409" s="14">
        <f t="shared" si="122"/>
        <v>2.04109589041096</v>
      </c>
      <c r="O409" s="15">
        <v>11300</v>
      </c>
      <c r="P409" s="15">
        <f t="shared" si="118"/>
        <v>8418500</v>
      </c>
      <c r="Q409" s="16">
        <f>IFERROR(VLOOKUP(G409,SCENARIOS!$A$13:$E$18,2,0),0.025)</f>
        <v>0.03</v>
      </c>
      <c r="R409" s="52">
        <f>IFERROR(VLOOKUP(L409,INPUTS!$A$107:$B$120,2,0),0.0082)</f>
        <v>0.0079</v>
      </c>
      <c r="S409" s="52">
        <f t="shared" si="119"/>
        <v>89.27</v>
      </c>
      <c r="T409" s="15">
        <f t="shared" si="120"/>
        <v>66506.15</v>
      </c>
      <c r="U409" s="15">
        <f>T409/INPUTS!$B$7*1000</f>
        <v>83132687.5</v>
      </c>
      <c r="V409" s="15">
        <f>T409*INPUTS!$B$6</f>
        <v>210159.434</v>
      </c>
      <c r="W409" s="54" t="s">
        <v>396</v>
      </c>
      <c r="X409" s="54" t="s">
        <v>396</v>
      </c>
      <c r="Y409" s="67">
        <f>IFERROR(VLOOKUP(E409,INPUTS!$A$44:$B$103,2,0),0)</f>
        <v>0</v>
      </c>
      <c r="Z409" s="15">
        <f t="shared" si="121"/>
        <v>0</v>
      </c>
      <c r="AA409" s="20">
        <f>IFERROR(VLOOKUP(E409,INPUTS!$A$44:$C$103,3,0),SCENARIOS!$J$23)</f>
        <v>0</v>
      </c>
      <c r="AB409" s="15">
        <f t="shared" si="123"/>
        <v>0</v>
      </c>
      <c r="AC409" s="20">
        <f>IFERROR(VLOOKUP($E409,INPUTS!$A$44:$G$103,4,0),SCENARIOS!$K$23)</f>
        <v>0</v>
      </c>
      <c r="AD409" s="15">
        <f t="shared" si="124"/>
        <v>0</v>
      </c>
      <c r="AE409" s="20">
        <f>IFERROR(VLOOKUP($E409,INPUTS!$A$44:$G$103,5,0),SCENARIOS!$L$23)</f>
        <v>0</v>
      </c>
      <c r="AF409" s="15">
        <f t="shared" si="125"/>
        <v>0</v>
      </c>
      <c r="AG409" s="20">
        <f>IFERROR(VLOOKUP($E409,INPUTS!$A$44:$G$103,6,0),SCENARIOS!$M$23)</f>
        <v>0</v>
      </c>
      <c r="AH409" s="15">
        <f t="shared" si="126"/>
        <v>0</v>
      </c>
      <c r="AI409" s="20">
        <f>IFERROR(VLOOKUP($E409,INPUTS!$A$44:$G$103,7,0),SCENARIOS!$N$23)</f>
        <v>0</v>
      </c>
      <c r="AJ409" s="15">
        <f t="shared" si="127"/>
        <v>0</v>
      </c>
      <c r="AL409" t="str">
        <f t="shared" si="128"/>
        <v>N</v>
      </c>
      <c r="AM409" s="21">
        <f t="shared" si="129"/>
        <v>139249.109056273</v>
      </c>
    </row>
    <row r="410" ht="15" customHeight="1" spans="1:39">
      <c r="A410" s="6" t="s">
        <v>1378</v>
      </c>
      <c r="B410" s="52" t="s">
        <v>457</v>
      </c>
      <c r="C410" s="52" t="s">
        <v>458</v>
      </c>
      <c r="D410" s="52" t="s">
        <v>929</v>
      </c>
      <c r="E410" s="10" t="s">
        <v>460</v>
      </c>
      <c r="F410" s="52" t="s">
        <v>459</v>
      </c>
      <c r="G410" s="56" t="s">
        <v>185</v>
      </c>
      <c r="H410" s="52" t="s">
        <v>251</v>
      </c>
      <c r="I410" s="52" t="s">
        <v>930</v>
      </c>
      <c r="J410" s="52" t="s">
        <v>169</v>
      </c>
      <c r="K410" s="52" t="s">
        <v>931</v>
      </c>
      <c r="L410" s="53" t="s">
        <v>291</v>
      </c>
      <c r="M410" s="13">
        <v>745</v>
      </c>
      <c r="N410" s="14">
        <f t="shared" si="122"/>
        <v>2.04109589041096</v>
      </c>
      <c r="O410" s="15">
        <v>11250</v>
      </c>
      <c r="P410" s="15">
        <f t="shared" si="118"/>
        <v>8381250</v>
      </c>
      <c r="Q410" s="16">
        <f>IFERROR(VLOOKUP(G410,SCENARIOS!$A$13:$E$18,2,0),0.025)</f>
        <v>0.03</v>
      </c>
      <c r="R410" s="52">
        <f>IFERROR(VLOOKUP(L410,INPUTS!$A$107:$B$120,2,0),0.0082)</f>
        <v>0.0079</v>
      </c>
      <c r="S410" s="52">
        <f t="shared" si="119"/>
        <v>88.875</v>
      </c>
      <c r="T410" s="15">
        <f t="shared" si="120"/>
        <v>66211.875</v>
      </c>
      <c r="U410" s="15">
        <f>T410/INPUTS!$B$7*1000</f>
        <v>82764843.75</v>
      </c>
      <c r="V410" s="15">
        <f>T410*INPUTS!$B$6</f>
        <v>209229.525</v>
      </c>
      <c r="W410" s="54" t="s">
        <v>396</v>
      </c>
      <c r="X410" s="54" t="s">
        <v>396</v>
      </c>
      <c r="Y410" s="67">
        <f>IFERROR(VLOOKUP(E410,INPUTS!$A$44:$B$103,2,0),0)</f>
        <v>0</v>
      </c>
      <c r="Z410" s="15">
        <f t="shared" si="121"/>
        <v>0</v>
      </c>
      <c r="AA410" s="20">
        <f>IFERROR(VLOOKUP(E410,INPUTS!$A$44:$C$103,3,0),SCENARIOS!$J$23)</f>
        <v>0</v>
      </c>
      <c r="AB410" s="15">
        <f t="shared" si="123"/>
        <v>0</v>
      </c>
      <c r="AC410" s="20">
        <f>IFERROR(VLOOKUP($E410,INPUTS!$A$44:$G$103,4,0),SCENARIOS!$K$23)</f>
        <v>0</v>
      </c>
      <c r="AD410" s="15">
        <f t="shared" si="124"/>
        <v>0</v>
      </c>
      <c r="AE410" s="20">
        <f>IFERROR(VLOOKUP($E410,INPUTS!$A$44:$G$103,5,0),SCENARIOS!$L$23)</f>
        <v>0</v>
      </c>
      <c r="AF410" s="15">
        <f t="shared" si="125"/>
        <v>0</v>
      </c>
      <c r="AG410" s="20">
        <f>IFERROR(VLOOKUP($E410,INPUTS!$A$44:$G$103,6,0),SCENARIOS!$M$23)</f>
        <v>0</v>
      </c>
      <c r="AH410" s="15">
        <f t="shared" si="126"/>
        <v>0</v>
      </c>
      <c r="AI410" s="20">
        <f>IFERROR(VLOOKUP($E410,INPUTS!$A$44:$G$103,7,0),SCENARIOS!$N$23)</f>
        <v>0</v>
      </c>
      <c r="AJ410" s="15">
        <f t="shared" si="127"/>
        <v>0</v>
      </c>
      <c r="AL410" t="str">
        <f t="shared" si="128"/>
        <v>N</v>
      </c>
      <c r="AM410" s="21">
        <f t="shared" si="129"/>
        <v>138632.962556024</v>
      </c>
    </row>
    <row r="411" ht="15" customHeight="1" spans="1:39">
      <c r="A411" s="24" t="s">
        <v>1379</v>
      </c>
      <c r="B411" s="52" t="s">
        <v>457</v>
      </c>
      <c r="C411" s="52" t="s">
        <v>458</v>
      </c>
      <c r="D411" s="52" t="s">
        <v>929</v>
      </c>
      <c r="E411" s="10" t="s">
        <v>460</v>
      </c>
      <c r="F411" s="52" t="s">
        <v>459</v>
      </c>
      <c r="G411" s="56" t="s">
        <v>185</v>
      </c>
      <c r="H411" s="52" t="s">
        <v>254</v>
      </c>
      <c r="I411" s="52" t="s">
        <v>930</v>
      </c>
      <c r="J411" s="52" t="s">
        <v>169</v>
      </c>
      <c r="K411" s="52" t="s">
        <v>931</v>
      </c>
      <c r="L411" s="53" t="s">
        <v>291</v>
      </c>
      <c r="M411" s="13">
        <v>745</v>
      </c>
      <c r="N411" s="14">
        <f t="shared" si="122"/>
        <v>2.04109589041096</v>
      </c>
      <c r="O411" s="15">
        <v>9000</v>
      </c>
      <c r="P411" s="15">
        <f t="shared" si="118"/>
        <v>6705000</v>
      </c>
      <c r="Q411" s="16">
        <f>IFERROR(VLOOKUP(G411,SCENARIOS!$A$13:$E$18,2,0),0.025)</f>
        <v>0.03</v>
      </c>
      <c r="R411" s="52">
        <f>IFERROR(VLOOKUP(L411,INPUTS!$A$107:$B$120,2,0),0.0082)</f>
        <v>0.0079</v>
      </c>
      <c r="S411" s="52">
        <f t="shared" si="119"/>
        <v>71.1</v>
      </c>
      <c r="T411" s="15">
        <f t="shared" si="120"/>
        <v>52969.5</v>
      </c>
      <c r="U411" s="15">
        <f>T411/INPUTS!$B$7*1000</f>
        <v>66211875</v>
      </c>
      <c r="V411" s="15">
        <f>T411*INPUTS!$B$6</f>
        <v>167383.62</v>
      </c>
      <c r="W411" s="54" t="s">
        <v>396</v>
      </c>
      <c r="X411" s="54" t="s">
        <v>396</v>
      </c>
      <c r="Y411" s="67">
        <f>IFERROR(VLOOKUP(E411,INPUTS!$A$44:$B$103,2,0),0)</f>
        <v>0</v>
      </c>
      <c r="Z411" s="15">
        <f t="shared" si="121"/>
        <v>0</v>
      </c>
      <c r="AA411" s="20">
        <f>IFERROR(VLOOKUP(E411,INPUTS!$A$44:$C$103,3,0),SCENARIOS!$J$23)</f>
        <v>0</v>
      </c>
      <c r="AB411" s="15">
        <f t="shared" si="123"/>
        <v>0</v>
      </c>
      <c r="AC411" s="20">
        <f>IFERROR(VLOOKUP($E411,INPUTS!$A$44:$G$103,4,0),SCENARIOS!$K$23)</f>
        <v>0</v>
      </c>
      <c r="AD411" s="15">
        <f t="shared" si="124"/>
        <v>0</v>
      </c>
      <c r="AE411" s="20">
        <f>IFERROR(VLOOKUP($E411,INPUTS!$A$44:$G$103,5,0),SCENARIOS!$L$23)</f>
        <v>0</v>
      </c>
      <c r="AF411" s="15">
        <f t="shared" si="125"/>
        <v>0</v>
      </c>
      <c r="AG411" s="20">
        <f>IFERROR(VLOOKUP($E411,INPUTS!$A$44:$G$103,6,0),SCENARIOS!$M$23)</f>
        <v>0</v>
      </c>
      <c r="AH411" s="15">
        <f t="shared" si="126"/>
        <v>0</v>
      </c>
      <c r="AI411" s="20">
        <f>IFERROR(VLOOKUP($E411,INPUTS!$A$44:$G$103,7,0),SCENARIOS!$N$23)</f>
        <v>0</v>
      </c>
      <c r="AJ411" s="15">
        <f t="shared" si="127"/>
        <v>0</v>
      </c>
      <c r="AL411" t="str">
        <f t="shared" si="128"/>
        <v>N</v>
      </c>
      <c r="AM411" s="21">
        <f t="shared" si="129"/>
        <v>110906.370044819</v>
      </c>
    </row>
    <row r="412" ht="15" customHeight="1" spans="1:39">
      <c r="A412" s="6" t="s">
        <v>1380</v>
      </c>
      <c r="B412" s="52" t="s">
        <v>457</v>
      </c>
      <c r="C412" s="52" t="s">
        <v>458</v>
      </c>
      <c r="D412" s="52" t="s">
        <v>929</v>
      </c>
      <c r="E412" s="10" t="s">
        <v>460</v>
      </c>
      <c r="F412" s="52" t="s">
        <v>459</v>
      </c>
      <c r="G412" s="56" t="s">
        <v>185</v>
      </c>
      <c r="H412" s="52" t="s">
        <v>615</v>
      </c>
      <c r="I412" s="52" t="s">
        <v>614</v>
      </c>
      <c r="J412" s="52" t="s">
        <v>169</v>
      </c>
      <c r="K412" s="52" t="s">
        <v>931</v>
      </c>
      <c r="L412" s="53" t="s">
        <v>291</v>
      </c>
      <c r="M412" s="13">
        <v>745</v>
      </c>
      <c r="N412" s="14">
        <f t="shared" si="122"/>
        <v>2.04109589041096</v>
      </c>
      <c r="O412" s="15">
        <v>9660</v>
      </c>
      <c r="P412" s="15">
        <f t="shared" si="118"/>
        <v>7196700</v>
      </c>
      <c r="Q412" s="16">
        <f>IFERROR(VLOOKUP(G412,SCENARIOS!$A$13:$E$18,2,0),0.025)</f>
        <v>0.03</v>
      </c>
      <c r="R412" s="52">
        <f>IFERROR(VLOOKUP(L412,INPUTS!$A$107:$B$120,2,0),0.0082)</f>
        <v>0.0079</v>
      </c>
      <c r="S412" s="52">
        <f t="shared" si="119"/>
        <v>76.314</v>
      </c>
      <c r="T412" s="15">
        <f t="shared" si="120"/>
        <v>56853.93</v>
      </c>
      <c r="U412" s="15">
        <f>T412/INPUTS!$B$7*1000</f>
        <v>71067412.5</v>
      </c>
      <c r="V412" s="15">
        <f>T412*INPUTS!$B$6</f>
        <v>179658.4188</v>
      </c>
      <c r="W412" s="54" t="s">
        <v>396</v>
      </c>
      <c r="X412" s="54" t="s">
        <v>396</v>
      </c>
      <c r="Y412" s="67">
        <f>IFERROR(VLOOKUP(E412,INPUTS!$A$44:$B$103,2,0),0)</f>
        <v>0</v>
      </c>
      <c r="Z412" s="15">
        <f t="shared" si="121"/>
        <v>0</v>
      </c>
      <c r="AA412" s="20">
        <f>IFERROR(VLOOKUP(E412,INPUTS!$A$44:$C$103,3,0),SCENARIOS!$J$23)</f>
        <v>0</v>
      </c>
      <c r="AB412" s="15">
        <f t="shared" si="123"/>
        <v>0</v>
      </c>
      <c r="AC412" s="20">
        <f>IFERROR(VLOOKUP($E412,INPUTS!$A$44:$G$103,4,0),SCENARIOS!$K$23)</f>
        <v>0</v>
      </c>
      <c r="AD412" s="15">
        <f t="shared" si="124"/>
        <v>0</v>
      </c>
      <c r="AE412" s="20">
        <f>IFERROR(VLOOKUP($E412,INPUTS!$A$44:$G$103,5,0),SCENARIOS!$L$23)</f>
        <v>0</v>
      </c>
      <c r="AF412" s="15">
        <f t="shared" si="125"/>
        <v>0</v>
      </c>
      <c r="AG412" s="20">
        <f>IFERROR(VLOOKUP($E412,INPUTS!$A$44:$G$103,6,0),SCENARIOS!$M$23)</f>
        <v>0</v>
      </c>
      <c r="AH412" s="15">
        <f t="shared" si="126"/>
        <v>0</v>
      </c>
      <c r="AI412" s="20">
        <f>IFERROR(VLOOKUP($E412,INPUTS!$A$44:$G$103,7,0),SCENARIOS!$N$23)</f>
        <v>0</v>
      </c>
      <c r="AJ412" s="15">
        <f t="shared" si="127"/>
        <v>0</v>
      </c>
      <c r="AL412" t="str">
        <f t="shared" si="128"/>
        <v>N</v>
      </c>
      <c r="AM412" s="21">
        <f t="shared" si="129"/>
        <v>119039.503848106</v>
      </c>
    </row>
    <row r="413" ht="15" customHeight="1" spans="1:39">
      <c r="A413" s="24" t="s">
        <v>1381</v>
      </c>
      <c r="B413" s="52" t="s">
        <v>457</v>
      </c>
      <c r="C413" s="52" t="s">
        <v>458</v>
      </c>
      <c r="D413" s="52" t="s">
        <v>929</v>
      </c>
      <c r="E413" s="10" t="s">
        <v>460</v>
      </c>
      <c r="F413" s="52" t="s">
        <v>459</v>
      </c>
      <c r="G413" s="56" t="s">
        <v>185</v>
      </c>
      <c r="H413" s="52" t="s">
        <v>452</v>
      </c>
      <c r="I413" s="52" t="s">
        <v>451</v>
      </c>
      <c r="J413" s="52" t="s">
        <v>181</v>
      </c>
      <c r="K413" s="52" t="s">
        <v>931</v>
      </c>
      <c r="L413" s="53" t="s">
        <v>291</v>
      </c>
      <c r="M413" s="13">
        <v>745</v>
      </c>
      <c r="N413" s="14">
        <f t="shared" si="122"/>
        <v>2.04109589041096</v>
      </c>
      <c r="O413" s="15">
        <v>11000</v>
      </c>
      <c r="P413" s="15">
        <f t="shared" si="118"/>
        <v>8195000</v>
      </c>
      <c r="Q413" s="16">
        <f>IFERROR(VLOOKUP(G413,SCENARIOS!$A$13:$E$18,2,0),0.025)</f>
        <v>0.03</v>
      </c>
      <c r="R413" s="52">
        <f>IFERROR(VLOOKUP(L413,INPUTS!$A$107:$B$120,2,0),0.0082)</f>
        <v>0.0079</v>
      </c>
      <c r="S413" s="52">
        <f t="shared" si="119"/>
        <v>86.9</v>
      </c>
      <c r="T413" s="15">
        <f t="shared" si="120"/>
        <v>64740.5</v>
      </c>
      <c r="U413" s="15">
        <f>T413/INPUTS!$B$7*1000</f>
        <v>80925625</v>
      </c>
      <c r="V413" s="15">
        <f>T413*INPUTS!$B$6</f>
        <v>204579.98</v>
      </c>
      <c r="W413" s="54" t="s">
        <v>521</v>
      </c>
      <c r="X413" s="54" t="s">
        <v>396</v>
      </c>
      <c r="Y413" s="67">
        <f>IFERROR(VLOOKUP(E413,INPUTS!$A$44:$B$103,2,0),0)</f>
        <v>0</v>
      </c>
      <c r="Z413" s="15">
        <f t="shared" si="121"/>
        <v>0</v>
      </c>
      <c r="AA413" s="20">
        <f>IFERROR(VLOOKUP(E413,INPUTS!$A$44:$C$103,3,0),SCENARIOS!$J$23)</f>
        <v>0</v>
      </c>
      <c r="AB413" s="15">
        <f t="shared" si="123"/>
        <v>0</v>
      </c>
      <c r="AC413" s="20">
        <f>IFERROR(VLOOKUP($E413,INPUTS!$A$44:$G$103,4,0),SCENARIOS!$K$23)</f>
        <v>0</v>
      </c>
      <c r="AD413" s="15">
        <f t="shared" si="124"/>
        <v>0</v>
      </c>
      <c r="AE413" s="20">
        <f>IFERROR(VLOOKUP($E413,INPUTS!$A$44:$G$103,5,0),SCENARIOS!$L$23)</f>
        <v>0</v>
      </c>
      <c r="AF413" s="15">
        <f t="shared" si="125"/>
        <v>0</v>
      </c>
      <c r="AG413" s="20">
        <f>IFERROR(VLOOKUP($E413,INPUTS!$A$44:$G$103,6,0),SCENARIOS!$M$23)</f>
        <v>0</v>
      </c>
      <c r="AH413" s="15">
        <f t="shared" si="126"/>
        <v>0</v>
      </c>
      <c r="AI413" s="20">
        <f>IFERROR(VLOOKUP($E413,INPUTS!$A$44:$G$103,7,0),SCENARIOS!$N$23)</f>
        <v>0</v>
      </c>
      <c r="AJ413" s="15">
        <f t="shared" si="127"/>
        <v>0</v>
      </c>
      <c r="AL413" t="str">
        <f t="shared" si="128"/>
        <v>N</v>
      </c>
      <c r="AM413" s="21">
        <f t="shared" si="129"/>
        <v>135552.230054779</v>
      </c>
    </row>
    <row r="414" ht="15" customHeight="1" spans="1:39">
      <c r="A414" s="6" t="s">
        <v>1382</v>
      </c>
      <c r="B414" s="52" t="s">
        <v>457</v>
      </c>
      <c r="C414" s="52" t="s">
        <v>458</v>
      </c>
      <c r="D414" s="52" t="s">
        <v>929</v>
      </c>
      <c r="E414" s="10" t="s">
        <v>460</v>
      </c>
      <c r="F414" s="52" t="s">
        <v>459</v>
      </c>
      <c r="G414" s="56" t="s">
        <v>185</v>
      </c>
      <c r="H414" s="52" t="s">
        <v>702</v>
      </c>
      <c r="I414" s="52" t="s">
        <v>701</v>
      </c>
      <c r="J414" s="52" t="s">
        <v>181</v>
      </c>
      <c r="K414" s="52" t="s">
        <v>931</v>
      </c>
      <c r="L414" s="53" t="s">
        <v>291</v>
      </c>
      <c r="M414" s="13">
        <v>745</v>
      </c>
      <c r="N414" s="14">
        <f t="shared" si="122"/>
        <v>2.04109589041096</v>
      </c>
      <c r="O414" s="15">
        <v>13200</v>
      </c>
      <c r="P414" s="15">
        <f t="shared" si="118"/>
        <v>9834000</v>
      </c>
      <c r="Q414" s="16">
        <f>IFERROR(VLOOKUP(G414,SCENARIOS!$A$13:$E$18,2,0),0.025)</f>
        <v>0.03</v>
      </c>
      <c r="R414" s="52">
        <f>IFERROR(VLOOKUP(L414,INPUTS!$A$107:$B$120,2,0),0.0082)</f>
        <v>0.0079</v>
      </c>
      <c r="S414" s="52">
        <f t="shared" si="119"/>
        <v>104.28</v>
      </c>
      <c r="T414" s="15">
        <f t="shared" si="120"/>
        <v>77688.6</v>
      </c>
      <c r="U414" s="15">
        <f>T414/INPUTS!$B$7*1000</f>
        <v>97110750</v>
      </c>
      <c r="V414" s="15">
        <f>T414*INPUTS!$B$6</f>
        <v>245495.976</v>
      </c>
      <c r="W414" s="54" t="s">
        <v>396</v>
      </c>
      <c r="X414" s="54" t="s">
        <v>396</v>
      </c>
      <c r="Y414" s="67">
        <f>IFERROR(VLOOKUP(E414,INPUTS!$A$44:$B$103,2,0),0)</f>
        <v>0</v>
      </c>
      <c r="Z414" s="15">
        <f t="shared" si="121"/>
        <v>0</v>
      </c>
      <c r="AA414" s="20">
        <f>IFERROR(VLOOKUP(E414,INPUTS!$A$44:$C$103,3,0),SCENARIOS!$J$23)</f>
        <v>0</v>
      </c>
      <c r="AB414" s="15">
        <f t="shared" si="123"/>
        <v>0</v>
      </c>
      <c r="AC414" s="20">
        <f>IFERROR(VLOOKUP($E414,INPUTS!$A$44:$G$103,4,0),SCENARIOS!$K$23)</f>
        <v>0</v>
      </c>
      <c r="AD414" s="15">
        <f t="shared" si="124"/>
        <v>0</v>
      </c>
      <c r="AE414" s="20">
        <f>IFERROR(VLOOKUP($E414,INPUTS!$A$44:$G$103,5,0),SCENARIOS!$L$23)</f>
        <v>0</v>
      </c>
      <c r="AF414" s="15">
        <f t="shared" si="125"/>
        <v>0</v>
      </c>
      <c r="AG414" s="20">
        <f>IFERROR(VLOOKUP($E414,INPUTS!$A$44:$G$103,6,0),SCENARIOS!$M$23)</f>
        <v>0</v>
      </c>
      <c r="AH414" s="15">
        <f t="shared" si="126"/>
        <v>0</v>
      </c>
      <c r="AI414" s="20">
        <f>IFERROR(VLOOKUP($E414,INPUTS!$A$44:$G$103,7,0),SCENARIOS!$N$23)</f>
        <v>0</v>
      </c>
      <c r="AJ414" s="15">
        <f t="shared" si="127"/>
        <v>0</v>
      </c>
      <c r="AL414" t="str">
        <f t="shared" si="128"/>
        <v>N</v>
      </c>
      <c r="AM414" s="21">
        <f t="shared" si="129"/>
        <v>162662.676065734</v>
      </c>
    </row>
    <row r="415" ht="15" customHeight="1" spans="1:39">
      <c r="A415" s="24" t="s">
        <v>1383</v>
      </c>
      <c r="B415" s="52" t="s">
        <v>457</v>
      </c>
      <c r="C415" s="52" t="s">
        <v>458</v>
      </c>
      <c r="D415" s="52" t="s">
        <v>929</v>
      </c>
      <c r="E415" s="10" t="s">
        <v>460</v>
      </c>
      <c r="F415" s="52" t="s">
        <v>459</v>
      </c>
      <c r="G415" s="56" t="s">
        <v>185</v>
      </c>
      <c r="H415" s="52" t="s">
        <v>515</v>
      </c>
      <c r="I415" s="52" t="s">
        <v>514</v>
      </c>
      <c r="J415" s="52" t="s">
        <v>181</v>
      </c>
      <c r="K415" s="52" t="s">
        <v>931</v>
      </c>
      <c r="L415" s="53" t="s">
        <v>291</v>
      </c>
      <c r="M415" s="13">
        <v>745</v>
      </c>
      <c r="N415" s="14">
        <f t="shared" si="122"/>
        <v>2.04109589041096</v>
      </c>
      <c r="O415" s="15">
        <v>11200</v>
      </c>
      <c r="P415" s="15">
        <f t="shared" si="118"/>
        <v>8344000</v>
      </c>
      <c r="Q415" s="16">
        <f>IFERROR(VLOOKUP(G415,SCENARIOS!$A$13:$E$18,2,0),0.025)</f>
        <v>0.03</v>
      </c>
      <c r="R415" s="52">
        <f>IFERROR(VLOOKUP(L415,INPUTS!$A$107:$B$120,2,0),0.0082)</f>
        <v>0.0079</v>
      </c>
      <c r="S415" s="52">
        <f t="shared" si="119"/>
        <v>88.48</v>
      </c>
      <c r="T415" s="15">
        <f t="shared" si="120"/>
        <v>65917.6</v>
      </c>
      <c r="U415" s="15">
        <f>T415/INPUTS!$B$7*1000</f>
        <v>82397000</v>
      </c>
      <c r="V415" s="15">
        <f>T415*INPUTS!$B$6</f>
        <v>208299.616</v>
      </c>
      <c r="W415" s="54" t="s">
        <v>396</v>
      </c>
      <c r="X415" s="54" t="s">
        <v>396</v>
      </c>
      <c r="Y415" s="67">
        <f>IFERROR(VLOOKUP(E415,INPUTS!$A$44:$B$103,2,0),0)</f>
        <v>0</v>
      </c>
      <c r="Z415" s="15">
        <f t="shared" si="121"/>
        <v>0</v>
      </c>
      <c r="AA415" s="20">
        <f>IFERROR(VLOOKUP(E415,INPUTS!$A$44:$C$103,3,0),SCENARIOS!$J$23)</f>
        <v>0</v>
      </c>
      <c r="AB415" s="15">
        <f t="shared" si="123"/>
        <v>0</v>
      </c>
      <c r="AC415" s="20">
        <f>IFERROR(VLOOKUP($E415,INPUTS!$A$44:$G$103,4,0),SCENARIOS!$K$23)</f>
        <v>0</v>
      </c>
      <c r="AD415" s="15">
        <f t="shared" si="124"/>
        <v>0</v>
      </c>
      <c r="AE415" s="20">
        <f>IFERROR(VLOOKUP($E415,INPUTS!$A$44:$G$103,5,0),SCENARIOS!$L$23)</f>
        <v>0</v>
      </c>
      <c r="AF415" s="15">
        <f t="shared" si="125"/>
        <v>0</v>
      </c>
      <c r="AG415" s="20">
        <f>IFERROR(VLOOKUP($E415,INPUTS!$A$44:$G$103,6,0),SCENARIOS!$M$23)</f>
        <v>0</v>
      </c>
      <c r="AH415" s="15">
        <f t="shared" si="126"/>
        <v>0</v>
      </c>
      <c r="AI415" s="20">
        <f>IFERROR(VLOOKUP($E415,INPUTS!$A$44:$G$103,7,0),SCENARIOS!$N$23)</f>
        <v>0</v>
      </c>
      <c r="AJ415" s="15">
        <f t="shared" si="127"/>
        <v>0</v>
      </c>
      <c r="AL415" t="str">
        <f t="shared" si="128"/>
        <v>N</v>
      </c>
      <c r="AM415" s="21">
        <f t="shared" si="129"/>
        <v>138016.816055775</v>
      </c>
    </row>
    <row r="416" ht="15" customHeight="1" spans="1:39">
      <c r="A416" s="6" t="s">
        <v>1384</v>
      </c>
      <c r="B416" s="52" t="s">
        <v>457</v>
      </c>
      <c r="C416" s="52" t="s">
        <v>458</v>
      </c>
      <c r="D416" s="52" t="s">
        <v>929</v>
      </c>
      <c r="E416" s="10" t="s">
        <v>460</v>
      </c>
      <c r="F416" s="52" t="s">
        <v>459</v>
      </c>
      <c r="G416" s="56" t="s">
        <v>185</v>
      </c>
      <c r="H416" s="52" t="s">
        <v>623</v>
      </c>
      <c r="I416" s="52" t="s">
        <v>622</v>
      </c>
      <c r="J416" s="52" t="s">
        <v>181</v>
      </c>
      <c r="K416" s="52" t="s">
        <v>931</v>
      </c>
      <c r="L416" s="53" t="s">
        <v>291</v>
      </c>
      <c r="M416" s="13">
        <v>745</v>
      </c>
      <c r="N416" s="14">
        <f t="shared" si="122"/>
        <v>2.04109589041096</v>
      </c>
      <c r="O416" s="15">
        <v>11500</v>
      </c>
      <c r="P416" s="15">
        <f t="shared" si="118"/>
        <v>8567500</v>
      </c>
      <c r="Q416" s="16">
        <f>IFERROR(VLOOKUP(G416,SCENARIOS!$A$13:$E$18,2,0),0.025)</f>
        <v>0.03</v>
      </c>
      <c r="R416" s="52">
        <f>IFERROR(VLOOKUP(L416,INPUTS!$A$107:$B$120,2,0),0.0082)</f>
        <v>0.0079</v>
      </c>
      <c r="S416" s="52">
        <f t="shared" si="119"/>
        <v>90.85</v>
      </c>
      <c r="T416" s="15">
        <f t="shared" si="120"/>
        <v>67683.25</v>
      </c>
      <c r="U416" s="15">
        <f>T416/INPUTS!$B$7*1000</f>
        <v>84604062.5</v>
      </c>
      <c r="V416" s="15">
        <f>T416*INPUTS!$B$6</f>
        <v>213879.07</v>
      </c>
      <c r="W416" s="54" t="s">
        <v>396</v>
      </c>
      <c r="X416" s="54" t="s">
        <v>396</v>
      </c>
      <c r="Y416" s="67">
        <f>IFERROR(VLOOKUP(E416,INPUTS!$A$44:$B$103,2,0),0)</f>
        <v>0</v>
      </c>
      <c r="Z416" s="15">
        <f t="shared" si="121"/>
        <v>0</v>
      </c>
      <c r="AA416" s="20">
        <f>IFERROR(VLOOKUP(E416,INPUTS!$A$44:$C$103,3,0),SCENARIOS!$J$23)</f>
        <v>0</v>
      </c>
      <c r="AB416" s="15">
        <f t="shared" si="123"/>
        <v>0</v>
      </c>
      <c r="AC416" s="20">
        <f>IFERROR(VLOOKUP($E416,INPUTS!$A$44:$G$103,4,0),SCENARIOS!$K$23)</f>
        <v>0</v>
      </c>
      <c r="AD416" s="15">
        <f t="shared" si="124"/>
        <v>0</v>
      </c>
      <c r="AE416" s="20">
        <f>IFERROR(VLOOKUP($E416,INPUTS!$A$44:$G$103,5,0),SCENARIOS!$L$23)</f>
        <v>0</v>
      </c>
      <c r="AF416" s="15">
        <f t="shared" si="125"/>
        <v>0</v>
      </c>
      <c r="AG416" s="20">
        <f>IFERROR(VLOOKUP($E416,INPUTS!$A$44:$G$103,6,0),SCENARIOS!$M$23)</f>
        <v>0</v>
      </c>
      <c r="AH416" s="15">
        <f t="shared" si="126"/>
        <v>0</v>
      </c>
      <c r="AI416" s="20">
        <f>IFERROR(VLOOKUP($E416,INPUTS!$A$44:$G$103,7,0),SCENARIOS!$N$23)</f>
        <v>0</v>
      </c>
      <c r="AJ416" s="15">
        <f t="shared" si="127"/>
        <v>0</v>
      </c>
      <c r="AL416" t="str">
        <f t="shared" si="128"/>
        <v>N</v>
      </c>
      <c r="AM416" s="21">
        <f t="shared" si="129"/>
        <v>141713.695057269</v>
      </c>
    </row>
    <row r="417" ht="15" customHeight="1" spans="1:39">
      <c r="A417" s="24" t="s">
        <v>1385</v>
      </c>
      <c r="B417" s="52" t="s">
        <v>457</v>
      </c>
      <c r="C417" s="52" t="s">
        <v>458</v>
      </c>
      <c r="D417" s="52" t="s">
        <v>929</v>
      </c>
      <c r="E417" s="10" t="s">
        <v>460</v>
      </c>
      <c r="F417" s="52" t="s">
        <v>459</v>
      </c>
      <c r="G417" s="56" t="s">
        <v>185</v>
      </c>
      <c r="H417" s="52" t="s">
        <v>234</v>
      </c>
      <c r="I417" s="52" t="s">
        <v>424</v>
      </c>
      <c r="J417" s="52" t="s">
        <v>173</v>
      </c>
      <c r="K417" s="52" t="s">
        <v>931</v>
      </c>
      <c r="L417" s="53" t="s">
        <v>291</v>
      </c>
      <c r="M417" s="13">
        <v>1118</v>
      </c>
      <c r="N417" s="14">
        <f t="shared" si="122"/>
        <v>3.06301369863014</v>
      </c>
      <c r="O417" s="15">
        <v>9500</v>
      </c>
      <c r="P417" s="15">
        <f t="shared" si="118"/>
        <v>10621000</v>
      </c>
      <c r="Q417" s="16">
        <f>IFERROR(VLOOKUP(G417,SCENARIOS!$A$13:$E$18,2,0),0.025)</f>
        <v>0.03</v>
      </c>
      <c r="R417" s="52">
        <f>IFERROR(VLOOKUP(L417,INPUTS!$A$107:$B$120,2,0),0.0082)</f>
        <v>0.0079</v>
      </c>
      <c r="S417" s="52">
        <f t="shared" si="119"/>
        <v>75.05</v>
      </c>
      <c r="T417" s="15">
        <f t="shared" si="120"/>
        <v>83905.9</v>
      </c>
      <c r="U417" s="15">
        <f>T417/INPUTS!$B$7*1000</f>
        <v>104882375</v>
      </c>
      <c r="V417" s="15">
        <f>T417*INPUTS!$B$6</f>
        <v>265142.644</v>
      </c>
      <c r="W417" s="54" t="s">
        <v>396</v>
      </c>
      <c r="X417" s="54" t="s">
        <v>396</v>
      </c>
      <c r="Y417" s="67">
        <f>IFERROR(VLOOKUP(E417,INPUTS!$A$44:$B$103,2,0),0)</f>
        <v>0</v>
      </c>
      <c r="Z417" s="15">
        <f t="shared" si="121"/>
        <v>0</v>
      </c>
      <c r="AA417" s="20">
        <f>IFERROR(VLOOKUP(E417,INPUTS!$A$44:$C$103,3,0),SCENARIOS!$J$23)</f>
        <v>0</v>
      </c>
      <c r="AB417" s="15">
        <f t="shared" si="123"/>
        <v>0</v>
      </c>
      <c r="AC417" s="20">
        <f>IFERROR(VLOOKUP($E417,INPUTS!$A$44:$G$103,4,0),SCENARIOS!$K$23)</f>
        <v>0</v>
      </c>
      <c r="AD417" s="15">
        <f t="shared" si="124"/>
        <v>0</v>
      </c>
      <c r="AE417" s="20">
        <f>IFERROR(VLOOKUP($E417,INPUTS!$A$44:$G$103,5,0),SCENARIOS!$L$23)</f>
        <v>0</v>
      </c>
      <c r="AF417" s="15">
        <f t="shared" si="125"/>
        <v>0</v>
      </c>
      <c r="AG417" s="20">
        <f>IFERROR(VLOOKUP($E417,INPUTS!$A$44:$G$103,6,0),SCENARIOS!$M$23)</f>
        <v>0</v>
      </c>
      <c r="AH417" s="15">
        <f t="shared" si="126"/>
        <v>0</v>
      </c>
      <c r="AI417" s="20">
        <f>IFERROR(VLOOKUP($E417,INPUTS!$A$44:$G$103,7,0),SCENARIOS!$N$23)</f>
        <v>0</v>
      </c>
      <c r="AJ417" s="15">
        <f t="shared" si="127"/>
        <v>0</v>
      </c>
      <c r="AL417" t="str">
        <f t="shared" si="128"/>
        <v>N</v>
      </c>
      <c r="AM417" s="21">
        <f t="shared" si="129"/>
        <v>175680.321587774</v>
      </c>
    </row>
    <row r="418" ht="15" customHeight="1" spans="1:39">
      <c r="A418" s="6" t="s">
        <v>1386</v>
      </c>
      <c r="B418" s="52" t="s">
        <v>457</v>
      </c>
      <c r="C418" s="52" t="s">
        <v>458</v>
      </c>
      <c r="D418" s="52" t="s">
        <v>929</v>
      </c>
      <c r="E418" s="10" t="s">
        <v>460</v>
      </c>
      <c r="F418" s="52" t="s">
        <v>459</v>
      </c>
      <c r="G418" s="56" t="s">
        <v>185</v>
      </c>
      <c r="H418" s="52" t="s">
        <v>237</v>
      </c>
      <c r="I418" s="52" t="s">
        <v>424</v>
      </c>
      <c r="J418" s="52" t="s">
        <v>173</v>
      </c>
      <c r="K418" s="52" t="s">
        <v>931</v>
      </c>
      <c r="L418" s="53" t="s">
        <v>291</v>
      </c>
      <c r="M418" s="13">
        <v>745</v>
      </c>
      <c r="N418" s="14">
        <f t="shared" si="122"/>
        <v>2.04109589041096</v>
      </c>
      <c r="O418" s="15">
        <v>9500</v>
      </c>
      <c r="P418" s="15">
        <f t="shared" si="118"/>
        <v>7077500</v>
      </c>
      <c r="Q418" s="16">
        <f>IFERROR(VLOOKUP(G418,SCENARIOS!$A$13:$E$18,2,0),0.025)</f>
        <v>0.03</v>
      </c>
      <c r="R418" s="52">
        <f>IFERROR(VLOOKUP(L418,INPUTS!$A$107:$B$120,2,0),0.0082)</f>
        <v>0.0079</v>
      </c>
      <c r="S418" s="52">
        <f t="shared" si="119"/>
        <v>75.05</v>
      </c>
      <c r="T418" s="15">
        <f t="shared" si="120"/>
        <v>55912.25</v>
      </c>
      <c r="U418" s="15">
        <f>T418/INPUTS!$B$7*1000</f>
        <v>69890312.5</v>
      </c>
      <c r="V418" s="15">
        <f>T418*INPUTS!$B$6</f>
        <v>176682.71</v>
      </c>
      <c r="W418" s="54" t="s">
        <v>396</v>
      </c>
      <c r="X418" s="54" t="s">
        <v>396</v>
      </c>
      <c r="Y418" s="67">
        <f>IFERROR(VLOOKUP(E418,INPUTS!$A$44:$B$103,2,0),0)</f>
        <v>0</v>
      </c>
      <c r="Z418" s="15">
        <f t="shared" si="121"/>
        <v>0</v>
      </c>
      <c r="AA418" s="20">
        <f>IFERROR(VLOOKUP(E418,INPUTS!$A$44:$C$103,3,0),SCENARIOS!$J$23)</f>
        <v>0</v>
      </c>
      <c r="AB418" s="15">
        <f t="shared" si="123"/>
        <v>0</v>
      </c>
      <c r="AC418" s="20">
        <f>IFERROR(VLOOKUP($E418,INPUTS!$A$44:$G$103,4,0),SCENARIOS!$K$23)</f>
        <v>0</v>
      </c>
      <c r="AD418" s="15">
        <f t="shared" si="124"/>
        <v>0</v>
      </c>
      <c r="AE418" s="20">
        <f>IFERROR(VLOOKUP($E418,INPUTS!$A$44:$G$103,5,0),SCENARIOS!$L$23)</f>
        <v>0</v>
      </c>
      <c r="AF418" s="15">
        <f t="shared" si="125"/>
        <v>0</v>
      </c>
      <c r="AG418" s="20">
        <f>IFERROR(VLOOKUP($E418,INPUTS!$A$44:$G$103,6,0),SCENARIOS!$M$23)</f>
        <v>0</v>
      </c>
      <c r="AH418" s="15">
        <f t="shared" si="126"/>
        <v>0</v>
      </c>
      <c r="AI418" s="20">
        <f>IFERROR(VLOOKUP($E418,INPUTS!$A$44:$G$103,7,0),SCENARIOS!$N$23)</f>
        <v>0</v>
      </c>
      <c r="AJ418" s="15">
        <f t="shared" si="127"/>
        <v>0</v>
      </c>
      <c r="AL418" t="str">
        <f t="shared" si="128"/>
        <v>N</v>
      </c>
      <c r="AM418" s="21">
        <f t="shared" si="129"/>
        <v>117067.835047309</v>
      </c>
    </row>
    <row r="419" ht="15" customHeight="1" spans="1:39">
      <c r="A419" s="24" t="s">
        <v>1387</v>
      </c>
      <c r="B419" s="52" t="s">
        <v>457</v>
      </c>
      <c r="C419" s="52" t="s">
        <v>458</v>
      </c>
      <c r="D419" s="52" t="s">
        <v>929</v>
      </c>
      <c r="E419" s="10" t="s">
        <v>460</v>
      </c>
      <c r="F419" s="52" t="s">
        <v>459</v>
      </c>
      <c r="G419" s="56" t="s">
        <v>185</v>
      </c>
      <c r="H419" s="52" t="s">
        <v>505</v>
      </c>
      <c r="I419" s="52" t="s">
        <v>504</v>
      </c>
      <c r="J419" s="52" t="s">
        <v>173</v>
      </c>
      <c r="K419" s="52" t="s">
        <v>931</v>
      </c>
      <c r="L419" s="53" t="s">
        <v>291</v>
      </c>
      <c r="M419" s="13">
        <v>1118</v>
      </c>
      <c r="N419" s="14">
        <f t="shared" si="122"/>
        <v>3.06301369863014</v>
      </c>
      <c r="O419" s="15">
        <v>8800</v>
      </c>
      <c r="P419" s="15">
        <f t="shared" si="118"/>
        <v>9838400</v>
      </c>
      <c r="Q419" s="16">
        <f>IFERROR(VLOOKUP(G419,SCENARIOS!$A$13:$E$18,2,0),0.025)</f>
        <v>0.03</v>
      </c>
      <c r="R419" s="52">
        <f>IFERROR(VLOOKUP(L419,INPUTS!$A$107:$B$120,2,0),0.0082)</f>
        <v>0.0079</v>
      </c>
      <c r="S419" s="52">
        <f t="shared" si="119"/>
        <v>69.52</v>
      </c>
      <c r="T419" s="15">
        <f t="shared" si="120"/>
        <v>77723.36</v>
      </c>
      <c r="U419" s="15">
        <f>T419/INPUTS!$B$7*1000</f>
        <v>97154200</v>
      </c>
      <c r="V419" s="15">
        <f>T419*INPUTS!$B$6</f>
        <v>245605.8176</v>
      </c>
      <c r="W419" s="54" t="s">
        <v>396</v>
      </c>
      <c r="X419" s="54" t="s">
        <v>396</v>
      </c>
      <c r="Y419" s="67">
        <f>IFERROR(VLOOKUP(E419,INPUTS!$A$44:$B$103,2,0),0)</f>
        <v>0</v>
      </c>
      <c r="Z419" s="15">
        <f t="shared" si="121"/>
        <v>0</v>
      </c>
      <c r="AA419" s="20">
        <f>IFERROR(VLOOKUP(E419,INPUTS!$A$44:$C$103,3,0),SCENARIOS!$J$23)</f>
        <v>0</v>
      </c>
      <c r="AB419" s="15">
        <f t="shared" si="123"/>
        <v>0</v>
      </c>
      <c r="AC419" s="20">
        <f>IFERROR(VLOOKUP($E419,INPUTS!$A$44:$G$103,4,0),SCENARIOS!$K$23)</f>
        <v>0</v>
      </c>
      <c r="AD419" s="15">
        <f t="shared" si="124"/>
        <v>0</v>
      </c>
      <c r="AE419" s="20">
        <f>IFERROR(VLOOKUP($E419,INPUTS!$A$44:$G$103,5,0),SCENARIOS!$L$23)</f>
        <v>0</v>
      </c>
      <c r="AF419" s="15">
        <f t="shared" si="125"/>
        <v>0</v>
      </c>
      <c r="AG419" s="20">
        <f>IFERROR(VLOOKUP($E419,INPUTS!$A$44:$G$103,6,0),SCENARIOS!$M$23)</f>
        <v>0</v>
      </c>
      <c r="AH419" s="15">
        <f t="shared" si="126"/>
        <v>0</v>
      </c>
      <c r="AI419" s="20">
        <f>IFERROR(VLOOKUP($E419,INPUTS!$A$44:$G$103,7,0),SCENARIOS!$N$23)</f>
        <v>0</v>
      </c>
      <c r="AJ419" s="15">
        <f t="shared" si="127"/>
        <v>0</v>
      </c>
      <c r="AL419" t="str">
        <f t="shared" si="128"/>
        <v>N</v>
      </c>
      <c r="AM419" s="21">
        <f t="shared" si="129"/>
        <v>162735.455786569</v>
      </c>
    </row>
    <row r="420" ht="15" customHeight="1" spans="1:39">
      <c r="A420" s="6" t="s">
        <v>1388</v>
      </c>
      <c r="B420" s="52" t="s">
        <v>457</v>
      </c>
      <c r="C420" s="52" t="s">
        <v>458</v>
      </c>
      <c r="D420" s="52" t="s">
        <v>929</v>
      </c>
      <c r="E420" s="10" t="s">
        <v>460</v>
      </c>
      <c r="F420" s="52" t="s">
        <v>459</v>
      </c>
      <c r="G420" s="56" t="s">
        <v>185</v>
      </c>
      <c r="H420" s="52" t="s">
        <v>242</v>
      </c>
      <c r="I420" s="52" t="s">
        <v>421</v>
      </c>
      <c r="J420" s="52" t="s">
        <v>173</v>
      </c>
      <c r="K420" s="52" t="s">
        <v>931</v>
      </c>
      <c r="L420" s="53" t="s">
        <v>291</v>
      </c>
      <c r="M420" s="13">
        <v>1118</v>
      </c>
      <c r="N420" s="14">
        <f t="shared" si="122"/>
        <v>3.06301369863014</v>
      </c>
      <c r="O420" s="15">
        <v>8300</v>
      </c>
      <c r="P420" s="15">
        <f t="shared" si="118"/>
        <v>9279400</v>
      </c>
      <c r="Q420" s="16">
        <f>IFERROR(VLOOKUP(G420,SCENARIOS!$A$13:$E$18,2,0),0.025)</f>
        <v>0.03</v>
      </c>
      <c r="R420" s="52">
        <f>IFERROR(VLOOKUP(L420,INPUTS!$A$107:$B$120,2,0),0.0082)</f>
        <v>0.0079</v>
      </c>
      <c r="S420" s="52">
        <f t="shared" si="119"/>
        <v>65.57</v>
      </c>
      <c r="T420" s="15">
        <f t="shared" si="120"/>
        <v>73307.26</v>
      </c>
      <c r="U420" s="15">
        <f>T420/INPUTS!$B$7*1000</f>
        <v>91634075</v>
      </c>
      <c r="V420" s="15">
        <f>T420*INPUTS!$B$6</f>
        <v>231650.9416</v>
      </c>
      <c r="W420" s="54" t="s">
        <v>396</v>
      </c>
      <c r="X420" s="54" t="s">
        <v>396</v>
      </c>
      <c r="Y420" s="67">
        <f>IFERROR(VLOOKUP(E420,INPUTS!$A$44:$B$103,2,0),0)</f>
        <v>0</v>
      </c>
      <c r="Z420" s="15">
        <f t="shared" si="121"/>
        <v>0</v>
      </c>
      <c r="AA420" s="20">
        <f>IFERROR(VLOOKUP(E420,INPUTS!$A$44:$C$103,3,0),SCENARIOS!$J$23)</f>
        <v>0</v>
      </c>
      <c r="AB420" s="15">
        <f t="shared" si="123"/>
        <v>0</v>
      </c>
      <c r="AC420" s="20">
        <f>IFERROR(VLOOKUP($E420,INPUTS!$A$44:$G$103,4,0),SCENARIOS!$K$23)</f>
        <v>0</v>
      </c>
      <c r="AD420" s="15">
        <f t="shared" si="124"/>
        <v>0</v>
      </c>
      <c r="AE420" s="20">
        <f>IFERROR(VLOOKUP($E420,INPUTS!$A$44:$G$103,5,0),SCENARIOS!$L$23)</f>
        <v>0</v>
      </c>
      <c r="AF420" s="15">
        <f t="shared" si="125"/>
        <v>0</v>
      </c>
      <c r="AG420" s="20">
        <f>IFERROR(VLOOKUP($E420,INPUTS!$A$44:$G$103,6,0),SCENARIOS!$M$23)</f>
        <v>0</v>
      </c>
      <c r="AH420" s="15">
        <f t="shared" si="126"/>
        <v>0</v>
      </c>
      <c r="AI420" s="20">
        <f>IFERROR(VLOOKUP($E420,INPUTS!$A$44:$G$103,7,0),SCENARIOS!$N$23)</f>
        <v>0</v>
      </c>
      <c r="AJ420" s="15">
        <f t="shared" si="127"/>
        <v>0</v>
      </c>
      <c r="AL420" t="str">
        <f t="shared" si="128"/>
        <v>N</v>
      </c>
      <c r="AM420" s="21">
        <f t="shared" si="129"/>
        <v>153489.123071423</v>
      </c>
    </row>
    <row r="421" ht="15" customHeight="1" spans="1:39">
      <c r="A421" s="24" t="s">
        <v>1389</v>
      </c>
      <c r="B421" s="52" t="s">
        <v>457</v>
      </c>
      <c r="C421" s="52" t="s">
        <v>458</v>
      </c>
      <c r="D421" s="52" t="s">
        <v>929</v>
      </c>
      <c r="E421" s="10" t="s">
        <v>460</v>
      </c>
      <c r="F421" s="52" t="s">
        <v>459</v>
      </c>
      <c r="G421" s="56" t="s">
        <v>185</v>
      </c>
      <c r="H421" s="52" t="s">
        <v>545</v>
      </c>
      <c r="I421" s="52" t="s">
        <v>544</v>
      </c>
      <c r="J421" s="52" t="s">
        <v>173</v>
      </c>
      <c r="K421" s="52" t="s">
        <v>931</v>
      </c>
      <c r="L421" s="53" t="s">
        <v>291</v>
      </c>
      <c r="M421" s="13">
        <v>1118</v>
      </c>
      <c r="N421" s="14">
        <f t="shared" si="122"/>
        <v>3.06301369863014</v>
      </c>
      <c r="O421" s="15">
        <v>7100</v>
      </c>
      <c r="P421" s="15">
        <f t="shared" si="118"/>
        <v>7937800</v>
      </c>
      <c r="Q421" s="16">
        <f>IFERROR(VLOOKUP(G421,SCENARIOS!$A$13:$E$18,2,0),0.025)</f>
        <v>0.03</v>
      </c>
      <c r="R421" s="52">
        <f>IFERROR(VLOOKUP(L421,INPUTS!$A$107:$B$120,2,0),0.0082)</f>
        <v>0.0079</v>
      </c>
      <c r="S421" s="52">
        <f t="shared" si="119"/>
        <v>56.09</v>
      </c>
      <c r="T421" s="15">
        <f t="shared" si="120"/>
        <v>62708.62</v>
      </c>
      <c r="U421" s="15">
        <f>T421/INPUTS!$B$7*1000</f>
        <v>78385775</v>
      </c>
      <c r="V421" s="15">
        <f>T421*INPUTS!$B$6</f>
        <v>198159.2392</v>
      </c>
      <c r="W421" s="54" t="s">
        <v>396</v>
      </c>
      <c r="X421" s="54" t="s">
        <v>396</v>
      </c>
      <c r="Y421" s="67">
        <f>IFERROR(VLOOKUP(E421,INPUTS!$A$44:$B$103,2,0),0)</f>
        <v>0</v>
      </c>
      <c r="Z421" s="15">
        <f t="shared" si="121"/>
        <v>0</v>
      </c>
      <c r="AA421" s="20">
        <f>IFERROR(VLOOKUP(E421,INPUTS!$A$44:$C$103,3,0),SCENARIOS!$J$23)</f>
        <v>0</v>
      </c>
      <c r="AB421" s="15">
        <f t="shared" si="123"/>
        <v>0</v>
      </c>
      <c r="AC421" s="20">
        <f>IFERROR(VLOOKUP($E421,INPUTS!$A$44:$G$103,4,0),SCENARIOS!$K$23)</f>
        <v>0</v>
      </c>
      <c r="AD421" s="15">
        <f t="shared" si="124"/>
        <v>0</v>
      </c>
      <c r="AE421" s="20">
        <f>IFERROR(VLOOKUP($E421,INPUTS!$A$44:$G$103,5,0),SCENARIOS!$L$23)</f>
        <v>0</v>
      </c>
      <c r="AF421" s="15">
        <f t="shared" si="125"/>
        <v>0</v>
      </c>
      <c r="AG421" s="20">
        <f>IFERROR(VLOOKUP($E421,INPUTS!$A$44:$G$103,6,0),SCENARIOS!$M$23)</f>
        <v>0</v>
      </c>
      <c r="AH421" s="15">
        <f t="shared" si="126"/>
        <v>0</v>
      </c>
      <c r="AI421" s="20">
        <f>IFERROR(VLOOKUP($E421,INPUTS!$A$44:$G$103,7,0),SCENARIOS!$N$23)</f>
        <v>0</v>
      </c>
      <c r="AJ421" s="15">
        <f t="shared" si="127"/>
        <v>0</v>
      </c>
      <c r="AL421" t="str">
        <f t="shared" si="128"/>
        <v>N</v>
      </c>
      <c r="AM421" s="21">
        <f t="shared" si="129"/>
        <v>131297.924555073</v>
      </c>
    </row>
    <row r="422" ht="15" customHeight="1" spans="1:39">
      <c r="A422" s="6" t="s">
        <v>1390</v>
      </c>
      <c r="B422" s="52" t="s">
        <v>457</v>
      </c>
      <c r="C422" s="52" t="s">
        <v>458</v>
      </c>
      <c r="D422" s="52" t="s">
        <v>929</v>
      </c>
      <c r="E422" s="10" t="s">
        <v>460</v>
      </c>
      <c r="F422" s="52" t="s">
        <v>459</v>
      </c>
      <c r="G422" s="56" t="s">
        <v>185</v>
      </c>
      <c r="H422" s="52" t="s">
        <v>529</v>
      </c>
      <c r="I422" s="52" t="s">
        <v>528</v>
      </c>
      <c r="J422" s="52" t="s">
        <v>173</v>
      </c>
      <c r="K422" s="52" t="s">
        <v>931</v>
      </c>
      <c r="L422" s="53" t="s">
        <v>291</v>
      </c>
      <c r="M422" s="13">
        <v>1118</v>
      </c>
      <c r="N422" s="14">
        <f t="shared" si="122"/>
        <v>3.06301369863014</v>
      </c>
      <c r="O422" s="15">
        <v>8200</v>
      </c>
      <c r="P422" s="15">
        <f t="shared" si="118"/>
        <v>9167600</v>
      </c>
      <c r="Q422" s="16">
        <f>IFERROR(VLOOKUP(G422,SCENARIOS!$A$13:$E$18,2,0),0.025)</f>
        <v>0.03</v>
      </c>
      <c r="R422" s="52">
        <f>IFERROR(VLOOKUP(L422,INPUTS!$A$107:$B$120,2,0),0.0082)</f>
        <v>0.0079</v>
      </c>
      <c r="S422" s="52">
        <f t="shared" si="119"/>
        <v>64.78</v>
      </c>
      <c r="T422" s="15">
        <f t="shared" si="120"/>
        <v>72424.04</v>
      </c>
      <c r="U422" s="15">
        <f>T422/INPUTS!$B$7*1000</f>
        <v>90530050</v>
      </c>
      <c r="V422" s="15">
        <f>T422*INPUTS!$B$6</f>
        <v>228859.9664</v>
      </c>
      <c r="W422" s="54" t="s">
        <v>396</v>
      </c>
      <c r="X422" s="54" t="s">
        <v>396</v>
      </c>
      <c r="Y422" s="67">
        <f>IFERROR(VLOOKUP(E422,INPUTS!$A$44:$B$103,2,0),0)</f>
        <v>0</v>
      </c>
      <c r="Z422" s="15">
        <f t="shared" si="121"/>
        <v>0</v>
      </c>
      <c r="AA422" s="20">
        <f>IFERROR(VLOOKUP(E422,INPUTS!$A$44:$C$103,3,0),SCENARIOS!$J$23)</f>
        <v>0</v>
      </c>
      <c r="AB422" s="15">
        <f t="shared" si="123"/>
        <v>0</v>
      </c>
      <c r="AC422" s="20">
        <f>IFERROR(VLOOKUP($E422,INPUTS!$A$44:$G$103,4,0),SCENARIOS!$K$23)</f>
        <v>0</v>
      </c>
      <c r="AD422" s="15">
        <f t="shared" si="124"/>
        <v>0</v>
      </c>
      <c r="AE422" s="20">
        <f>IFERROR(VLOOKUP($E422,INPUTS!$A$44:$G$103,5,0),SCENARIOS!$L$23)</f>
        <v>0</v>
      </c>
      <c r="AF422" s="15">
        <f t="shared" si="125"/>
        <v>0</v>
      </c>
      <c r="AG422" s="20">
        <f>IFERROR(VLOOKUP($E422,INPUTS!$A$44:$G$103,6,0),SCENARIOS!$M$23)</f>
        <v>0</v>
      </c>
      <c r="AH422" s="15">
        <f t="shared" si="126"/>
        <v>0</v>
      </c>
      <c r="AI422" s="20">
        <f>IFERROR(VLOOKUP($E422,INPUTS!$A$44:$G$103,7,0),SCENARIOS!$N$23)</f>
        <v>0</v>
      </c>
      <c r="AJ422" s="15">
        <f t="shared" si="127"/>
        <v>0</v>
      </c>
      <c r="AL422" t="str">
        <f t="shared" si="128"/>
        <v>N</v>
      </c>
      <c r="AM422" s="21">
        <f t="shared" si="129"/>
        <v>151639.856528394</v>
      </c>
    </row>
    <row r="423" ht="15" customHeight="1" spans="1:39">
      <c r="A423" s="24" t="s">
        <v>1391</v>
      </c>
      <c r="B423" s="52" t="s">
        <v>457</v>
      </c>
      <c r="C423" s="52" t="s">
        <v>458</v>
      </c>
      <c r="D423" s="52" t="s">
        <v>929</v>
      </c>
      <c r="E423" s="10" t="s">
        <v>460</v>
      </c>
      <c r="F423" s="52" t="s">
        <v>459</v>
      </c>
      <c r="G423" s="56" t="s">
        <v>185</v>
      </c>
      <c r="H423" s="52" t="s">
        <v>264</v>
      </c>
      <c r="I423" s="52" t="s">
        <v>436</v>
      </c>
      <c r="J423" s="52" t="s">
        <v>173</v>
      </c>
      <c r="K423" s="52" t="s">
        <v>931</v>
      </c>
      <c r="L423" s="53" t="s">
        <v>293</v>
      </c>
      <c r="M423" s="13">
        <v>745</v>
      </c>
      <c r="N423" s="14">
        <f t="shared" si="122"/>
        <v>2.04109589041096</v>
      </c>
      <c r="O423" s="15">
        <v>15200</v>
      </c>
      <c r="P423" s="15">
        <f t="shared" si="118"/>
        <v>11324000</v>
      </c>
      <c r="Q423" s="16">
        <f>IFERROR(VLOOKUP(G423,SCENARIOS!$A$13:$E$18,2,0),0.025)</f>
        <v>0.03</v>
      </c>
      <c r="R423" s="52">
        <f>IFERROR(VLOOKUP(L423,INPUTS!$A$107:$B$120,2,0),0.0082)</f>
        <v>0.0079</v>
      </c>
      <c r="S423" s="52">
        <f t="shared" si="119"/>
        <v>120.08</v>
      </c>
      <c r="T423" s="15">
        <f t="shared" si="120"/>
        <v>89459.6</v>
      </c>
      <c r="U423" s="15">
        <f>T423/INPUTS!$B$7*1000</f>
        <v>111824500</v>
      </c>
      <c r="V423" s="15">
        <f>T423*INPUTS!$B$6</f>
        <v>282692.336</v>
      </c>
      <c r="W423" s="54" t="s">
        <v>396</v>
      </c>
      <c r="X423" s="54" t="s">
        <v>396</v>
      </c>
      <c r="Y423" s="67">
        <f>IFERROR(VLOOKUP(E423,INPUTS!$A$44:$B$103,2,0),0)</f>
        <v>0</v>
      </c>
      <c r="Z423" s="15">
        <f t="shared" si="121"/>
        <v>0</v>
      </c>
      <c r="AA423" s="20">
        <f>IFERROR(VLOOKUP(E423,INPUTS!$A$44:$C$103,3,0),SCENARIOS!$J$23)</f>
        <v>0</v>
      </c>
      <c r="AB423" s="15">
        <f t="shared" si="123"/>
        <v>0</v>
      </c>
      <c r="AC423" s="20">
        <f>IFERROR(VLOOKUP($E423,INPUTS!$A$44:$G$103,4,0),SCENARIOS!$K$23)</f>
        <v>0</v>
      </c>
      <c r="AD423" s="15">
        <f t="shared" si="124"/>
        <v>0</v>
      </c>
      <c r="AE423" s="20">
        <f>IFERROR(VLOOKUP($E423,INPUTS!$A$44:$G$103,5,0),SCENARIOS!$L$23)</f>
        <v>0</v>
      </c>
      <c r="AF423" s="15">
        <f t="shared" si="125"/>
        <v>0</v>
      </c>
      <c r="AG423" s="20">
        <f>IFERROR(VLOOKUP($E423,INPUTS!$A$44:$G$103,6,0),SCENARIOS!$M$23)</f>
        <v>0</v>
      </c>
      <c r="AH423" s="15">
        <f t="shared" si="126"/>
        <v>0</v>
      </c>
      <c r="AI423" s="20">
        <f>IFERROR(VLOOKUP($E423,INPUTS!$A$44:$G$103,7,0),SCENARIOS!$N$23)</f>
        <v>0</v>
      </c>
      <c r="AJ423" s="15">
        <f t="shared" si="127"/>
        <v>0</v>
      </c>
      <c r="AL423" t="str">
        <f t="shared" si="128"/>
        <v>N</v>
      </c>
      <c r="AM423" s="21">
        <f t="shared" si="129"/>
        <v>187308.536075694</v>
      </c>
    </row>
    <row r="424" ht="15" customHeight="1" spans="1:39">
      <c r="A424" s="6" t="s">
        <v>1392</v>
      </c>
      <c r="B424" s="52" t="s">
        <v>457</v>
      </c>
      <c r="C424" s="52" t="s">
        <v>458</v>
      </c>
      <c r="D424" s="52" t="s">
        <v>929</v>
      </c>
      <c r="E424" s="10" t="s">
        <v>460</v>
      </c>
      <c r="F424" s="52" t="s">
        <v>459</v>
      </c>
      <c r="G424" s="56" t="s">
        <v>185</v>
      </c>
      <c r="H424" s="52" t="s">
        <v>640</v>
      </c>
      <c r="I424" s="52" t="s">
        <v>639</v>
      </c>
      <c r="J424" s="52" t="s">
        <v>185</v>
      </c>
      <c r="K424" s="52" t="s">
        <v>931</v>
      </c>
      <c r="L424" s="53" t="s">
        <v>291</v>
      </c>
      <c r="M424" s="13">
        <v>745</v>
      </c>
      <c r="N424" s="14">
        <f t="shared" si="122"/>
        <v>2.04109589041096</v>
      </c>
      <c r="O424" s="15">
        <v>4850</v>
      </c>
      <c r="P424" s="15">
        <f t="shared" si="118"/>
        <v>3613250</v>
      </c>
      <c r="Q424" s="16">
        <f>IFERROR(VLOOKUP(G424,SCENARIOS!$A$13:$E$18,2,0),0.025)</f>
        <v>0.03</v>
      </c>
      <c r="R424" s="52">
        <f>IFERROR(VLOOKUP(L424,INPUTS!$A$107:$B$120,2,0),0.0082)</f>
        <v>0.0079</v>
      </c>
      <c r="S424" s="52">
        <f t="shared" si="119"/>
        <v>38.315</v>
      </c>
      <c r="T424" s="15">
        <f t="shared" si="120"/>
        <v>28544.675</v>
      </c>
      <c r="U424" s="15">
        <f>T424/INPUTS!$B$7*1000</f>
        <v>35680843.75</v>
      </c>
      <c r="V424" s="15">
        <f>T424*INPUTS!$B$6</f>
        <v>90201.173</v>
      </c>
      <c r="W424" s="54" t="s">
        <v>396</v>
      </c>
      <c r="X424" s="54" t="s">
        <v>396</v>
      </c>
      <c r="Y424" s="67">
        <f>IFERROR(VLOOKUP(E424,INPUTS!$A$44:$B$103,2,0),0)</f>
        <v>0</v>
      </c>
      <c r="Z424" s="15">
        <f t="shared" si="121"/>
        <v>0</v>
      </c>
      <c r="AA424" s="20">
        <f>IFERROR(VLOOKUP(E424,INPUTS!$A$44:$C$103,3,0),SCENARIOS!$J$23)</f>
        <v>0</v>
      </c>
      <c r="AB424" s="15">
        <f t="shared" si="123"/>
        <v>0</v>
      </c>
      <c r="AC424" s="20">
        <f>IFERROR(VLOOKUP($E424,INPUTS!$A$44:$G$103,4,0),SCENARIOS!$K$23)</f>
        <v>0</v>
      </c>
      <c r="AD424" s="15">
        <f t="shared" si="124"/>
        <v>0</v>
      </c>
      <c r="AE424" s="20">
        <f>IFERROR(VLOOKUP($E424,INPUTS!$A$44:$G$103,5,0),SCENARIOS!$L$23)</f>
        <v>0</v>
      </c>
      <c r="AF424" s="15">
        <f t="shared" si="125"/>
        <v>0</v>
      </c>
      <c r="AG424" s="20">
        <f>IFERROR(VLOOKUP($E424,INPUTS!$A$44:$G$103,6,0),SCENARIOS!$M$23)</f>
        <v>0</v>
      </c>
      <c r="AH424" s="15">
        <f t="shared" si="126"/>
        <v>0</v>
      </c>
      <c r="AI424" s="20">
        <f>IFERROR(VLOOKUP($E424,INPUTS!$A$44:$G$103,7,0),SCENARIOS!$N$23)</f>
        <v>0</v>
      </c>
      <c r="AJ424" s="15">
        <f t="shared" si="127"/>
        <v>0</v>
      </c>
      <c r="AL424" t="str">
        <f t="shared" si="128"/>
        <v>N</v>
      </c>
      <c r="AM424" s="21">
        <f t="shared" si="129"/>
        <v>59766.2105241524</v>
      </c>
    </row>
    <row r="425" ht="15" customHeight="1" spans="1:39">
      <c r="A425" s="24" t="s">
        <v>1393</v>
      </c>
      <c r="B425" s="52" t="s">
        <v>457</v>
      </c>
      <c r="C425" s="52" t="s">
        <v>458</v>
      </c>
      <c r="D425" s="52" t="s">
        <v>929</v>
      </c>
      <c r="E425" s="10" t="s">
        <v>460</v>
      </c>
      <c r="F425" s="52" t="s">
        <v>459</v>
      </c>
      <c r="G425" s="56" t="s">
        <v>185</v>
      </c>
      <c r="H425" s="52" t="s">
        <v>644</v>
      </c>
      <c r="I425" s="52" t="s">
        <v>643</v>
      </c>
      <c r="J425" s="52" t="s">
        <v>185</v>
      </c>
      <c r="K425" s="52" t="s">
        <v>931</v>
      </c>
      <c r="L425" s="53" t="s">
        <v>291</v>
      </c>
      <c r="M425" s="13">
        <v>1118</v>
      </c>
      <c r="N425" s="14">
        <f t="shared" si="122"/>
        <v>3.06301369863014</v>
      </c>
      <c r="O425" s="15">
        <v>7100</v>
      </c>
      <c r="P425" s="15">
        <f t="shared" si="118"/>
        <v>7937800</v>
      </c>
      <c r="Q425" s="16">
        <f>IFERROR(VLOOKUP(G425,SCENARIOS!$A$13:$E$18,2,0),0.025)</f>
        <v>0.03</v>
      </c>
      <c r="R425" s="52">
        <f>IFERROR(VLOOKUP(L425,INPUTS!$A$107:$B$120,2,0),0.0082)</f>
        <v>0.0079</v>
      </c>
      <c r="S425" s="52">
        <f t="shared" si="119"/>
        <v>56.09</v>
      </c>
      <c r="T425" s="15">
        <f t="shared" si="120"/>
        <v>62708.62</v>
      </c>
      <c r="U425" s="15">
        <f>T425/INPUTS!$B$7*1000</f>
        <v>78385775</v>
      </c>
      <c r="V425" s="15">
        <f>T425*INPUTS!$B$6</f>
        <v>198159.2392</v>
      </c>
      <c r="W425" s="54" t="s">
        <v>396</v>
      </c>
      <c r="X425" s="54" t="s">
        <v>396</v>
      </c>
      <c r="Y425" s="67">
        <f>IFERROR(VLOOKUP(E425,INPUTS!$A$44:$B$103,2,0),0)</f>
        <v>0</v>
      </c>
      <c r="Z425" s="15">
        <f t="shared" si="121"/>
        <v>0</v>
      </c>
      <c r="AA425" s="20">
        <f>IFERROR(VLOOKUP(E425,INPUTS!$A$44:$C$103,3,0),SCENARIOS!$J$23)</f>
        <v>0</v>
      </c>
      <c r="AB425" s="15">
        <f t="shared" si="123"/>
        <v>0</v>
      </c>
      <c r="AC425" s="20">
        <f>IFERROR(VLOOKUP($E425,INPUTS!$A$44:$G$103,4,0),SCENARIOS!$K$23)</f>
        <v>0</v>
      </c>
      <c r="AD425" s="15">
        <f t="shared" si="124"/>
        <v>0</v>
      </c>
      <c r="AE425" s="20">
        <f>IFERROR(VLOOKUP($E425,INPUTS!$A$44:$G$103,5,0),SCENARIOS!$L$23)</f>
        <v>0</v>
      </c>
      <c r="AF425" s="15">
        <f t="shared" si="125"/>
        <v>0</v>
      </c>
      <c r="AG425" s="20">
        <f>IFERROR(VLOOKUP($E425,INPUTS!$A$44:$G$103,6,0),SCENARIOS!$M$23)</f>
        <v>0</v>
      </c>
      <c r="AH425" s="15">
        <f t="shared" si="126"/>
        <v>0</v>
      </c>
      <c r="AI425" s="20">
        <f>IFERROR(VLOOKUP($E425,INPUTS!$A$44:$G$103,7,0),SCENARIOS!$N$23)</f>
        <v>0</v>
      </c>
      <c r="AJ425" s="15">
        <f t="shared" si="127"/>
        <v>0</v>
      </c>
      <c r="AL425" t="str">
        <f t="shared" si="128"/>
        <v>N</v>
      </c>
      <c r="AM425" s="21">
        <f t="shared" si="129"/>
        <v>131297.924555073</v>
      </c>
    </row>
    <row r="426" ht="15" customHeight="1" spans="1:39">
      <c r="A426" s="6" t="s">
        <v>1394</v>
      </c>
      <c r="B426" s="52" t="s">
        <v>457</v>
      </c>
      <c r="C426" s="52" t="s">
        <v>458</v>
      </c>
      <c r="D426" s="52" t="s">
        <v>929</v>
      </c>
      <c r="E426" s="10" t="s">
        <v>460</v>
      </c>
      <c r="F426" s="52" t="s">
        <v>459</v>
      </c>
      <c r="G426" s="56" t="s">
        <v>185</v>
      </c>
      <c r="H426" s="52" t="s">
        <v>1216</v>
      </c>
      <c r="I426" s="52" t="s">
        <v>1217</v>
      </c>
      <c r="J426" s="52" t="s">
        <v>185</v>
      </c>
      <c r="K426" s="52" t="s">
        <v>931</v>
      </c>
      <c r="L426" s="53" t="s">
        <v>288</v>
      </c>
      <c r="M426" s="13">
        <v>1118</v>
      </c>
      <c r="N426" s="14">
        <f t="shared" si="122"/>
        <v>3.06301369863014</v>
      </c>
      <c r="O426" s="15">
        <v>4900</v>
      </c>
      <c r="P426" s="15">
        <f t="shared" si="118"/>
        <v>5478200</v>
      </c>
      <c r="Q426" s="16">
        <f>IFERROR(VLOOKUP(G426,SCENARIOS!$A$13:$E$18,2,0),0.025)</f>
        <v>0.03</v>
      </c>
      <c r="R426" s="52">
        <f>IFERROR(VLOOKUP(L426,INPUTS!$A$107:$B$120,2,0),0.0082)</f>
        <v>0.0085</v>
      </c>
      <c r="S426" s="52">
        <f t="shared" si="119"/>
        <v>41.65</v>
      </c>
      <c r="T426" s="15">
        <f t="shared" si="120"/>
        <v>46564.7</v>
      </c>
      <c r="U426" s="15">
        <f>T426/INPUTS!$B$7*1000</f>
        <v>58205875</v>
      </c>
      <c r="V426" s="15">
        <f>T426*INPUTS!$B$6</f>
        <v>147144.452</v>
      </c>
      <c r="W426" s="54" t="s">
        <v>396</v>
      </c>
      <c r="X426" s="54" t="s">
        <v>396</v>
      </c>
      <c r="Y426" s="67">
        <f>IFERROR(VLOOKUP(E426,INPUTS!$A$44:$B$103,2,0),0)</f>
        <v>0</v>
      </c>
      <c r="Z426" s="15">
        <f t="shared" si="121"/>
        <v>0</v>
      </c>
      <c r="AA426" s="20">
        <f>IFERROR(VLOOKUP(E426,INPUTS!$A$44:$C$103,3,0),SCENARIOS!$J$23)</f>
        <v>0</v>
      </c>
      <c r="AB426" s="15">
        <f t="shared" si="123"/>
        <v>0</v>
      </c>
      <c r="AC426" s="20">
        <f>IFERROR(VLOOKUP($E426,INPUTS!$A$44:$G$103,4,0),SCENARIOS!$K$23)</f>
        <v>0</v>
      </c>
      <c r="AD426" s="15">
        <f t="shared" si="124"/>
        <v>0</v>
      </c>
      <c r="AE426" s="20">
        <f>IFERROR(VLOOKUP($E426,INPUTS!$A$44:$G$103,5,0),SCENARIOS!$L$23)</f>
        <v>0</v>
      </c>
      <c r="AF426" s="15">
        <f t="shared" si="125"/>
        <v>0</v>
      </c>
      <c r="AG426" s="20">
        <f>IFERROR(VLOOKUP($E426,INPUTS!$A$44:$G$103,6,0),SCENARIOS!$M$23)</f>
        <v>0</v>
      </c>
      <c r="AH426" s="15">
        <f t="shared" si="126"/>
        <v>0</v>
      </c>
      <c r="AI426" s="20">
        <f>IFERROR(VLOOKUP($E426,INPUTS!$A$44:$G$103,7,0),SCENARIOS!$N$23)</f>
        <v>0</v>
      </c>
      <c r="AJ426" s="15">
        <f t="shared" si="127"/>
        <v>0</v>
      </c>
      <c r="AL426" t="str">
        <f t="shared" si="128"/>
        <v>N</v>
      </c>
      <c r="AM426" s="21">
        <f t="shared" si="129"/>
        <v>97496.1411609696</v>
      </c>
    </row>
    <row r="427" ht="15" customHeight="1" spans="1:39">
      <c r="A427" s="24" t="s">
        <v>1395</v>
      </c>
      <c r="B427" s="52" t="s">
        <v>457</v>
      </c>
      <c r="C427" s="52" t="s">
        <v>458</v>
      </c>
      <c r="D427" s="52" t="s">
        <v>929</v>
      </c>
      <c r="E427" s="10" t="s">
        <v>460</v>
      </c>
      <c r="F427" s="52" t="s">
        <v>459</v>
      </c>
      <c r="G427" s="56" t="s">
        <v>185</v>
      </c>
      <c r="H427" s="52" t="s">
        <v>1213</v>
      </c>
      <c r="I427" s="52" t="s">
        <v>1214</v>
      </c>
      <c r="J427" s="52" t="s">
        <v>185</v>
      </c>
      <c r="K427" s="52" t="s">
        <v>931</v>
      </c>
      <c r="L427" s="53" t="s">
        <v>288</v>
      </c>
      <c r="M427" s="13">
        <v>745</v>
      </c>
      <c r="N427" s="14">
        <f t="shared" si="122"/>
        <v>2.04109589041096</v>
      </c>
      <c r="O427" s="15">
        <v>5200</v>
      </c>
      <c r="P427" s="15">
        <f t="shared" si="118"/>
        <v>3874000</v>
      </c>
      <c r="Q427" s="16">
        <f>IFERROR(VLOOKUP(G427,SCENARIOS!$A$13:$E$18,2,0),0.025)</f>
        <v>0.03</v>
      </c>
      <c r="R427" s="52">
        <f>IFERROR(VLOOKUP(L427,INPUTS!$A$107:$B$120,2,0),0.0082)</f>
        <v>0.0085</v>
      </c>
      <c r="S427" s="52">
        <f t="shared" si="119"/>
        <v>44.2</v>
      </c>
      <c r="T427" s="15">
        <f t="shared" si="120"/>
        <v>32929</v>
      </c>
      <c r="U427" s="15">
        <f>T427/INPUTS!$B$7*1000</f>
        <v>41161250</v>
      </c>
      <c r="V427" s="15">
        <f>T427*INPUTS!$B$6</f>
        <v>104055.64</v>
      </c>
      <c r="W427" s="54" t="s">
        <v>396</v>
      </c>
      <c r="X427" s="54" t="s">
        <v>396</v>
      </c>
      <c r="Y427" s="67">
        <f>IFERROR(VLOOKUP(E427,INPUTS!$A$44:$B$103,2,0),0)</f>
        <v>0</v>
      </c>
      <c r="Z427" s="15">
        <f t="shared" si="121"/>
        <v>0</v>
      </c>
      <c r="AA427" s="20">
        <f>IFERROR(VLOOKUP(E427,INPUTS!$A$44:$C$103,3,0),SCENARIOS!$J$23)</f>
        <v>0</v>
      </c>
      <c r="AB427" s="15">
        <f t="shared" si="123"/>
        <v>0</v>
      </c>
      <c r="AC427" s="20">
        <f>IFERROR(VLOOKUP($E427,INPUTS!$A$44:$G$103,4,0),SCENARIOS!$K$23)</f>
        <v>0</v>
      </c>
      <c r="AD427" s="15">
        <f t="shared" si="124"/>
        <v>0</v>
      </c>
      <c r="AE427" s="20">
        <f>IFERROR(VLOOKUP($E427,INPUTS!$A$44:$G$103,5,0),SCENARIOS!$L$23)</f>
        <v>0</v>
      </c>
      <c r="AF427" s="15">
        <f t="shared" si="125"/>
        <v>0</v>
      </c>
      <c r="AG427" s="20">
        <f>IFERROR(VLOOKUP($E427,INPUTS!$A$44:$G$103,6,0),SCENARIOS!$M$23)</f>
        <v>0</v>
      </c>
      <c r="AH427" s="15">
        <f t="shared" si="126"/>
        <v>0</v>
      </c>
      <c r="AI427" s="20">
        <f>IFERROR(VLOOKUP($E427,INPUTS!$A$44:$G$103,7,0),SCENARIOS!$N$23)</f>
        <v>0</v>
      </c>
      <c r="AJ427" s="15">
        <f t="shared" si="127"/>
        <v>0</v>
      </c>
      <c r="AL427" t="str">
        <f t="shared" si="128"/>
        <v>N</v>
      </c>
      <c r="AM427" s="21">
        <f t="shared" si="129"/>
        <v>68946.0134455836</v>
      </c>
    </row>
    <row r="428" ht="15" customHeight="1" spans="1:39">
      <c r="A428" s="6" t="s">
        <v>1396</v>
      </c>
      <c r="B428" s="52" t="s">
        <v>457</v>
      </c>
      <c r="C428" s="52" t="s">
        <v>458</v>
      </c>
      <c r="D428" s="52" t="s">
        <v>929</v>
      </c>
      <c r="E428" s="10" t="s">
        <v>460</v>
      </c>
      <c r="F428" s="52" t="s">
        <v>459</v>
      </c>
      <c r="G428" s="56" t="s">
        <v>185</v>
      </c>
      <c r="H428" s="52" t="s">
        <v>456</v>
      </c>
      <c r="I428" s="52" t="s">
        <v>455</v>
      </c>
      <c r="J428" s="52" t="s">
        <v>185</v>
      </c>
      <c r="K428" s="52" t="s">
        <v>931</v>
      </c>
      <c r="L428" s="53" t="s">
        <v>291</v>
      </c>
      <c r="M428" s="13">
        <v>1118</v>
      </c>
      <c r="N428" s="14">
        <f t="shared" si="122"/>
        <v>3.06301369863014</v>
      </c>
      <c r="O428" s="15">
        <v>3400</v>
      </c>
      <c r="P428" s="15">
        <f t="shared" ref="P428:P491" si="130">M428*O428</f>
        <v>3801200</v>
      </c>
      <c r="Q428" s="16">
        <f>IFERROR(VLOOKUP(G428,SCENARIOS!$A$13:$E$18,2,0),0.025)</f>
        <v>0.03</v>
      </c>
      <c r="R428" s="52">
        <f>IFERROR(VLOOKUP(L428,INPUTS!$A$107:$B$120,2,0),0.0082)</f>
        <v>0.0079</v>
      </c>
      <c r="S428" s="52">
        <f t="shared" ref="S428:S491" si="131">O428*R428</f>
        <v>26.86</v>
      </c>
      <c r="T428" s="15">
        <f t="shared" ref="T428:T491" si="132">M428*S428</f>
        <v>30029.48</v>
      </c>
      <c r="U428" s="15">
        <f>T428/INPUTS!$B$7*1000</f>
        <v>37536850</v>
      </c>
      <c r="V428" s="15">
        <f>T428*INPUTS!$B$6</f>
        <v>94893.1568</v>
      </c>
      <c r="W428" s="54" t="s">
        <v>396</v>
      </c>
      <c r="X428" s="54" t="s">
        <v>396</v>
      </c>
      <c r="Y428" s="67">
        <f>IFERROR(VLOOKUP(E428,INPUTS!$A$44:$B$103,2,0),0)</f>
        <v>0</v>
      </c>
      <c r="Z428" s="15">
        <f t="shared" si="121"/>
        <v>0</v>
      </c>
      <c r="AA428" s="20">
        <f>IFERROR(VLOOKUP(E428,INPUTS!$A$44:$C$103,3,0),SCENARIOS!$J$23)</f>
        <v>0</v>
      </c>
      <c r="AB428" s="15">
        <f t="shared" si="123"/>
        <v>0</v>
      </c>
      <c r="AC428" s="20">
        <f>IFERROR(VLOOKUP($E428,INPUTS!$A$44:$G$103,4,0),SCENARIOS!$K$23)</f>
        <v>0</v>
      </c>
      <c r="AD428" s="15">
        <f t="shared" si="124"/>
        <v>0</v>
      </c>
      <c r="AE428" s="20">
        <f>IFERROR(VLOOKUP($E428,INPUTS!$A$44:$G$103,5,0),SCENARIOS!$L$23)</f>
        <v>0</v>
      </c>
      <c r="AF428" s="15">
        <f t="shared" si="125"/>
        <v>0</v>
      </c>
      <c r="AG428" s="20">
        <f>IFERROR(VLOOKUP($E428,INPUTS!$A$44:$G$103,6,0),SCENARIOS!$M$23)</f>
        <v>0</v>
      </c>
      <c r="AH428" s="15">
        <f t="shared" si="126"/>
        <v>0</v>
      </c>
      <c r="AI428" s="20">
        <f>IFERROR(VLOOKUP($E428,INPUTS!$A$44:$G$103,7,0),SCENARIOS!$N$23)</f>
        <v>0</v>
      </c>
      <c r="AJ428" s="15">
        <f t="shared" si="127"/>
        <v>0</v>
      </c>
      <c r="AL428" t="str">
        <f t="shared" si="128"/>
        <v>N</v>
      </c>
      <c r="AM428" s="21">
        <f t="shared" si="129"/>
        <v>62875.0624629926</v>
      </c>
    </row>
    <row r="429" ht="15" customHeight="1" spans="1:39">
      <c r="A429" s="24" t="s">
        <v>1397</v>
      </c>
      <c r="B429" s="52" t="s">
        <v>457</v>
      </c>
      <c r="C429" s="52" t="s">
        <v>458</v>
      </c>
      <c r="D429" s="52" t="s">
        <v>929</v>
      </c>
      <c r="E429" s="10" t="s">
        <v>460</v>
      </c>
      <c r="F429" s="52" t="s">
        <v>459</v>
      </c>
      <c r="G429" s="56" t="s">
        <v>185</v>
      </c>
      <c r="H429" s="52" t="s">
        <v>648</v>
      </c>
      <c r="I429" s="52" t="s">
        <v>647</v>
      </c>
      <c r="J429" s="52" t="s">
        <v>177</v>
      </c>
      <c r="K429" s="52" t="s">
        <v>931</v>
      </c>
      <c r="L429" s="53" t="s">
        <v>282</v>
      </c>
      <c r="M429" s="13">
        <v>1118</v>
      </c>
      <c r="N429" s="14">
        <f t="shared" si="122"/>
        <v>3.06301369863014</v>
      </c>
      <c r="O429" s="15">
        <v>2900</v>
      </c>
      <c r="P429" s="15">
        <f t="shared" si="130"/>
        <v>3242200</v>
      </c>
      <c r="Q429" s="16">
        <f>IFERROR(VLOOKUP(G429,SCENARIOS!$A$13:$E$18,2,0),0.025)</f>
        <v>0.03</v>
      </c>
      <c r="R429" s="52">
        <f>IFERROR(VLOOKUP(L429,INPUTS!$A$107:$B$120,2,0),0.0082)</f>
        <v>0.0042</v>
      </c>
      <c r="S429" s="52">
        <f t="shared" si="131"/>
        <v>12.18</v>
      </c>
      <c r="T429" s="15">
        <f t="shared" si="132"/>
        <v>13617.24</v>
      </c>
      <c r="U429" s="15">
        <f>T429/INPUTS!$B$7*1000</f>
        <v>17021550</v>
      </c>
      <c r="V429" s="15">
        <f>T429*INPUTS!$B$6</f>
        <v>43030.4784</v>
      </c>
      <c r="W429" s="54" t="s">
        <v>396</v>
      </c>
      <c r="X429" s="54" t="s">
        <v>396</v>
      </c>
      <c r="Y429" s="67">
        <f>IFERROR(VLOOKUP(E429,INPUTS!$A$44:$B$103,2,0),0)</f>
        <v>0</v>
      </c>
      <c r="Z429" s="15">
        <f t="shared" si="121"/>
        <v>0</v>
      </c>
      <c r="AA429" s="20">
        <f>IFERROR(VLOOKUP(E429,INPUTS!$A$44:$C$103,3,0),SCENARIOS!$J$23)</f>
        <v>0</v>
      </c>
      <c r="AB429" s="15">
        <f t="shared" si="123"/>
        <v>0</v>
      </c>
      <c r="AC429" s="20">
        <f>IFERROR(VLOOKUP($E429,INPUTS!$A$44:$G$103,4,0),SCENARIOS!$K$23)</f>
        <v>0</v>
      </c>
      <c r="AD429" s="15">
        <f t="shared" si="124"/>
        <v>0</v>
      </c>
      <c r="AE429" s="20">
        <f>IFERROR(VLOOKUP($E429,INPUTS!$A$44:$G$103,5,0),SCENARIOS!$L$23)</f>
        <v>0</v>
      </c>
      <c r="AF429" s="15">
        <f t="shared" si="125"/>
        <v>0</v>
      </c>
      <c r="AG429" s="20">
        <f>IFERROR(VLOOKUP($E429,INPUTS!$A$44:$G$103,6,0),SCENARIOS!$M$23)</f>
        <v>0</v>
      </c>
      <c r="AH429" s="15">
        <f t="shared" si="126"/>
        <v>0</v>
      </c>
      <c r="AI429" s="20">
        <f>IFERROR(VLOOKUP($E429,INPUTS!$A$44:$G$103,7,0),SCENARIOS!$N$23)</f>
        <v>0</v>
      </c>
      <c r="AJ429" s="15">
        <f t="shared" si="127"/>
        <v>0</v>
      </c>
      <c r="AL429" t="str">
        <f t="shared" si="128"/>
        <v>N</v>
      </c>
      <c r="AM429" s="21">
        <f t="shared" si="129"/>
        <v>28511.4765748045</v>
      </c>
    </row>
    <row r="430" ht="15" customHeight="1" spans="1:39">
      <c r="A430" s="6" t="s">
        <v>1398</v>
      </c>
      <c r="B430" s="52" t="s">
        <v>457</v>
      </c>
      <c r="C430" s="52" t="s">
        <v>458</v>
      </c>
      <c r="D430" s="52" t="s">
        <v>929</v>
      </c>
      <c r="E430" s="10" t="s">
        <v>460</v>
      </c>
      <c r="F430" s="52" t="s">
        <v>459</v>
      </c>
      <c r="G430" s="56" t="s">
        <v>185</v>
      </c>
      <c r="H430" s="52" t="s">
        <v>636</v>
      </c>
      <c r="I430" s="52" t="s">
        <v>635</v>
      </c>
      <c r="J430" s="52" t="s">
        <v>177</v>
      </c>
      <c r="K430" s="52" t="s">
        <v>931</v>
      </c>
      <c r="L430" s="53" t="s">
        <v>282</v>
      </c>
      <c r="M430" s="13">
        <v>1490</v>
      </c>
      <c r="N430" s="14">
        <f t="shared" si="122"/>
        <v>4.08219178082192</v>
      </c>
      <c r="O430" s="15">
        <v>1600</v>
      </c>
      <c r="P430" s="15">
        <f t="shared" si="130"/>
        <v>2384000</v>
      </c>
      <c r="Q430" s="16">
        <f>IFERROR(VLOOKUP(G430,SCENARIOS!$A$13:$E$18,2,0),0.025)</f>
        <v>0.03</v>
      </c>
      <c r="R430" s="52">
        <f>IFERROR(VLOOKUP(L430,INPUTS!$A$107:$B$120,2,0),0.0082)</f>
        <v>0.0042</v>
      </c>
      <c r="S430" s="52">
        <f t="shared" si="131"/>
        <v>6.72</v>
      </c>
      <c r="T430" s="15">
        <f t="shared" si="132"/>
        <v>10012.8</v>
      </c>
      <c r="U430" s="15">
        <f>T430/INPUTS!$B$7*1000</f>
        <v>12516000</v>
      </c>
      <c r="V430" s="15">
        <f>T430*INPUTS!$B$6</f>
        <v>31640.448</v>
      </c>
      <c r="W430" s="54" t="s">
        <v>396</v>
      </c>
      <c r="X430" s="54" t="s">
        <v>396</v>
      </c>
      <c r="Y430" s="67">
        <f>IFERROR(VLOOKUP(E430,INPUTS!$A$44:$B$103,2,0),0)</f>
        <v>0</v>
      </c>
      <c r="Z430" s="15">
        <f t="shared" si="121"/>
        <v>0</v>
      </c>
      <c r="AA430" s="20">
        <f>IFERROR(VLOOKUP(E430,INPUTS!$A$44:$C$103,3,0),SCENARIOS!$J$23)</f>
        <v>0</v>
      </c>
      <c r="AB430" s="15">
        <f t="shared" si="123"/>
        <v>0</v>
      </c>
      <c r="AC430" s="20">
        <f>IFERROR(VLOOKUP($E430,INPUTS!$A$44:$G$103,4,0),SCENARIOS!$K$23)</f>
        <v>0</v>
      </c>
      <c r="AD430" s="15">
        <f t="shared" si="124"/>
        <v>0</v>
      </c>
      <c r="AE430" s="20">
        <f>IFERROR(VLOOKUP($E430,INPUTS!$A$44:$G$103,5,0),SCENARIOS!$L$23)</f>
        <v>0</v>
      </c>
      <c r="AF430" s="15">
        <f t="shared" si="125"/>
        <v>0</v>
      </c>
      <c r="AG430" s="20">
        <f>IFERROR(VLOOKUP($E430,INPUTS!$A$44:$G$103,6,0),SCENARIOS!$M$23)</f>
        <v>0</v>
      </c>
      <c r="AH430" s="15">
        <f t="shared" si="126"/>
        <v>0</v>
      </c>
      <c r="AI430" s="20">
        <f>IFERROR(VLOOKUP($E430,INPUTS!$A$44:$G$103,7,0),SCENARIOS!$N$23)</f>
        <v>0</v>
      </c>
      <c r="AJ430" s="15">
        <f t="shared" si="127"/>
        <v>0</v>
      </c>
      <c r="AL430" t="str">
        <f t="shared" si="128"/>
        <v>N</v>
      </c>
      <c r="AM430" s="21">
        <f t="shared" si="129"/>
        <v>20964.5796540417</v>
      </c>
    </row>
    <row r="431" ht="15" customHeight="1" spans="1:39">
      <c r="A431" s="24" t="s">
        <v>1399</v>
      </c>
      <c r="B431" s="52" t="s">
        <v>457</v>
      </c>
      <c r="C431" s="52" t="s">
        <v>458</v>
      </c>
      <c r="D431" s="52" t="s">
        <v>929</v>
      </c>
      <c r="E431" s="10" t="s">
        <v>460</v>
      </c>
      <c r="F431" s="52" t="s">
        <v>459</v>
      </c>
      <c r="G431" s="56" t="s">
        <v>185</v>
      </c>
      <c r="H431" s="52" t="s">
        <v>448</v>
      </c>
      <c r="I431" s="52" t="s">
        <v>447</v>
      </c>
      <c r="J431" s="52" t="s">
        <v>177</v>
      </c>
      <c r="K431" s="52" t="s">
        <v>931</v>
      </c>
      <c r="L431" s="53" t="s">
        <v>291</v>
      </c>
      <c r="M431" s="13">
        <v>1118</v>
      </c>
      <c r="N431" s="14">
        <f t="shared" si="122"/>
        <v>3.06301369863014</v>
      </c>
      <c r="O431" s="15">
        <v>2950</v>
      </c>
      <c r="P431" s="15">
        <f t="shared" si="130"/>
        <v>3298100</v>
      </c>
      <c r="Q431" s="16">
        <f>IFERROR(VLOOKUP(G431,SCENARIOS!$A$13:$E$18,2,0),0.025)</f>
        <v>0.03</v>
      </c>
      <c r="R431" s="52">
        <f>IFERROR(VLOOKUP(L431,INPUTS!$A$107:$B$120,2,0),0.0082)</f>
        <v>0.0079</v>
      </c>
      <c r="S431" s="52">
        <f t="shared" si="131"/>
        <v>23.305</v>
      </c>
      <c r="T431" s="15">
        <f t="shared" si="132"/>
        <v>26054.99</v>
      </c>
      <c r="U431" s="15">
        <f>T431/INPUTS!$B$7*1000</f>
        <v>32568737.5</v>
      </c>
      <c r="V431" s="15">
        <f>T431*INPUTS!$B$6</f>
        <v>82333.7684</v>
      </c>
      <c r="W431" s="54" t="s">
        <v>396</v>
      </c>
      <c r="X431" s="54" t="s">
        <v>396</v>
      </c>
      <c r="Y431" s="67">
        <f>IFERROR(VLOOKUP(E431,INPUTS!$A$44:$B$103,2,0),0)</f>
        <v>0</v>
      </c>
      <c r="Z431" s="15">
        <f t="shared" si="121"/>
        <v>0</v>
      </c>
      <c r="AA431" s="20">
        <f>IFERROR(VLOOKUP(E431,INPUTS!$A$44:$C$103,3,0),SCENARIOS!$J$23)</f>
        <v>0</v>
      </c>
      <c r="AB431" s="15">
        <f t="shared" si="123"/>
        <v>0</v>
      </c>
      <c r="AC431" s="20">
        <f>IFERROR(VLOOKUP($E431,INPUTS!$A$44:$G$103,4,0),SCENARIOS!$K$23)</f>
        <v>0</v>
      </c>
      <c r="AD431" s="15">
        <f t="shared" si="124"/>
        <v>0</v>
      </c>
      <c r="AE431" s="20">
        <f>IFERROR(VLOOKUP($E431,INPUTS!$A$44:$G$103,5,0),SCENARIOS!$L$23)</f>
        <v>0</v>
      </c>
      <c r="AF431" s="15">
        <f t="shared" si="125"/>
        <v>0</v>
      </c>
      <c r="AG431" s="20">
        <f>IFERROR(VLOOKUP($E431,INPUTS!$A$44:$G$103,6,0),SCENARIOS!$M$23)</f>
        <v>0</v>
      </c>
      <c r="AH431" s="15">
        <f t="shared" si="126"/>
        <v>0</v>
      </c>
      <c r="AI431" s="20">
        <f>IFERROR(VLOOKUP($E431,INPUTS!$A$44:$G$103,7,0),SCENARIOS!$N$23)</f>
        <v>0</v>
      </c>
      <c r="AJ431" s="15">
        <f t="shared" si="127"/>
        <v>0</v>
      </c>
      <c r="AL431" t="str">
        <f t="shared" si="128"/>
        <v>Y</v>
      </c>
      <c r="AM431" s="21">
        <f t="shared" si="129"/>
        <v>54553.3630193613</v>
      </c>
    </row>
    <row r="432" ht="15" customHeight="1" spans="1:39">
      <c r="A432" s="6" t="s">
        <v>1400</v>
      </c>
      <c r="B432" s="52" t="s">
        <v>457</v>
      </c>
      <c r="C432" s="52" t="s">
        <v>458</v>
      </c>
      <c r="D432" s="52" t="s">
        <v>929</v>
      </c>
      <c r="E432" s="10" t="s">
        <v>460</v>
      </c>
      <c r="F432" s="52" t="s">
        <v>459</v>
      </c>
      <c r="G432" s="56" t="s">
        <v>185</v>
      </c>
      <c r="H432" s="52" t="s">
        <v>444</v>
      </c>
      <c r="I432" s="52" t="s">
        <v>443</v>
      </c>
      <c r="J432" s="52" t="s">
        <v>177</v>
      </c>
      <c r="K432" s="52" t="s">
        <v>931</v>
      </c>
      <c r="L432" s="53" t="s">
        <v>291</v>
      </c>
      <c r="M432" s="13">
        <v>1490</v>
      </c>
      <c r="N432" s="14">
        <f t="shared" si="122"/>
        <v>4.08219178082192</v>
      </c>
      <c r="O432" s="15">
        <v>2400</v>
      </c>
      <c r="P432" s="15">
        <f t="shared" si="130"/>
        <v>3576000</v>
      </c>
      <c r="Q432" s="16">
        <f>IFERROR(VLOOKUP(G432,SCENARIOS!$A$13:$E$18,2,0),0.025)</f>
        <v>0.03</v>
      </c>
      <c r="R432" s="52">
        <f>IFERROR(VLOOKUP(L432,INPUTS!$A$107:$B$120,2,0),0.0082)</f>
        <v>0.0079</v>
      </c>
      <c r="S432" s="52">
        <f t="shared" si="131"/>
        <v>18.96</v>
      </c>
      <c r="T432" s="15">
        <f t="shared" si="132"/>
        <v>28250.4</v>
      </c>
      <c r="U432" s="15">
        <f>T432/INPUTS!$B$7*1000</f>
        <v>35313000</v>
      </c>
      <c r="V432" s="15">
        <f>T432*INPUTS!$B$6</f>
        <v>89271.264</v>
      </c>
      <c r="W432" s="54" t="s">
        <v>396</v>
      </c>
      <c r="X432" s="54" t="s">
        <v>396</v>
      </c>
      <c r="Y432" s="67">
        <f>IFERROR(VLOOKUP(E432,INPUTS!$A$44:$B$103,2,0),0)</f>
        <v>0</v>
      </c>
      <c r="Z432" s="15">
        <f t="shared" si="121"/>
        <v>0</v>
      </c>
      <c r="AA432" s="20">
        <f>IFERROR(VLOOKUP(E432,INPUTS!$A$44:$C$103,3,0),SCENARIOS!$J$23)</f>
        <v>0</v>
      </c>
      <c r="AB432" s="15">
        <f t="shared" si="123"/>
        <v>0</v>
      </c>
      <c r="AC432" s="20">
        <f>IFERROR(VLOOKUP($E432,INPUTS!$A$44:$G$103,4,0),SCENARIOS!$K$23)</f>
        <v>0</v>
      </c>
      <c r="AD432" s="15">
        <f t="shared" si="124"/>
        <v>0</v>
      </c>
      <c r="AE432" s="20">
        <f>IFERROR(VLOOKUP($E432,INPUTS!$A$44:$G$103,5,0),SCENARIOS!$L$23)</f>
        <v>0</v>
      </c>
      <c r="AF432" s="15">
        <f t="shared" si="125"/>
        <v>0</v>
      </c>
      <c r="AG432" s="20">
        <f>IFERROR(VLOOKUP($E432,INPUTS!$A$44:$G$103,6,0),SCENARIOS!$M$23)</f>
        <v>0</v>
      </c>
      <c r="AH432" s="15">
        <f t="shared" si="126"/>
        <v>0</v>
      </c>
      <c r="AI432" s="20">
        <f>IFERROR(VLOOKUP($E432,INPUTS!$A$44:$G$103,7,0),SCENARIOS!$N$23)</f>
        <v>0</v>
      </c>
      <c r="AJ432" s="15">
        <f t="shared" si="127"/>
        <v>0</v>
      </c>
      <c r="AL432" t="str">
        <f t="shared" si="128"/>
        <v>N</v>
      </c>
      <c r="AM432" s="21">
        <f t="shared" si="129"/>
        <v>59150.0640239034</v>
      </c>
    </row>
    <row r="433" ht="15" customHeight="1" spans="1:39">
      <c r="A433" s="24" t="s">
        <v>1401</v>
      </c>
      <c r="B433" s="52" t="s">
        <v>457</v>
      </c>
      <c r="C433" s="52" t="s">
        <v>458</v>
      </c>
      <c r="D433" s="52" t="s">
        <v>929</v>
      </c>
      <c r="E433" s="10" t="s">
        <v>460</v>
      </c>
      <c r="F433" s="52" t="s">
        <v>459</v>
      </c>
      <c r="G433" s="56" t="s">
        <v>185</v>
      </c>
      <c r="H433" s="52" t="s">
        <v>783</v>
      </c>
      <c r="I433" s="52" t="s">
        <v>443</v>
      </c>
      <c r="J433" s="52" t="s">
        <v>177</v>
      </c>
      <c r="K433" s="52" t="s">
        <v>931</v>
      </c>
      <c r="L433" s="53" t="s">
        <v>291</v>
      </c>
      <c r="M433" s="13">
        <v>1490</v>
      </c>
      <c r="N433" s="14">
        <f t="shared" si="122"/>
        <v>4.08219178082192</v>
      </c>
      <c r="O433" s="15">
        <v>2600</v>
      </c>
      <c r="P433" s="15">
        <f t="shared" si="130"/>
        <v>3874000</v>
      </c>
      <c r="Q433" s="16">
        <f>IFERROR(VLOOKUP(G433,SCENARIOS!$A$13:$E$18,2,0),0.025)</f>
        <v>0.03</v>
      </c>
      <c r="R433" s="52">
        <f>IFERROR(VLOOKUP(L433,INPUTS!$A$107:$B$120,2,0),0.0082)</f>
        <v>0.0079</v>
      </c>
      <c r="S433" s="52">
        <f t="shared" si="131"/>
        <v>20.54</v>
      </c>
      <c r="T433" s="15">
        <f t="shared" si="132"/>
        <v>30604.6</v>
      </c>
      <c r="U433" s="15">
        <f>T433/INPUTS!$B$7*1000</f>
        <v>38255750</v>
      </c>
      <c r="V433" s="15">
        <f>T433*INPUTS!$B$6</f>
        <v>96710.536</v>
      </c>
      <c r="W433" s="54" t="s">
        <v>396</v>
      </c>
      <c r="X433" s="54" t="s">
        <v>396</v>
      </c>
      <c r="Y433" s="67">
        <f>IFERROR(VLOOKUP(E433,INPUTS!$A$44:$B$103,2,0),0)</f>
        <v>0</v>
      </c>
      <c r="Z433" s="15">
        <f t="shared" si="121"/>
        <v>0</v>
      </c>
      <c r="AA433" s="20">
        <f>IFERROR(VLOOKUP(E433,INPUTS!$A$44:$C$103,3,0),SCENARIOS!$J$23)</f>
        <v>0</v>
      </c>
      <c r="AB433" s="15">
        <f t="shared" si="123"/>
        <v>0</v>
      </c>
      <c r="AC433" s="20">
        <f>IFERROR(VLOOKUP($E433,INPUTS!$A$44:$G$103,4,0),SCENARIOS!$K$23)</f>
        <v>0</v>
      </c>
      <c r="AD433" s="15">
        <f t="shared" si="124"/>
        <v>0</v>
      </c>
      <c r="AE433" s="20">
        <f>IFERROR(VLOOKUP($E433,INPUTS!$A$44:$G$103,5,0),SCENARIOS!$L$23)</f>
        <v>0</v>
      </c>
      <c r="AF433" s="15">
        <f t="shared" si="125"/>
        <v>0</v>
      </c>
      <c r="AG433" s="20">
        <f>IFERROR(VLOOKUP($E433,INPUTS!$A$44:$G$103,6,0),SCENARIOS!$M$23)</f>
        <v>0</v>
      </c>
      <c r="AH433" s="15">
        <f t="shared" si="126"/>
        <v>0</v>
      </c>
      <c r="AI433" s="20">
        <f>IFERROR(VLOOKUP($E433,INPUTS!$A$44:$G$103,7,0),SCENARIOS!$N$23)</f>
        <v>0</v>
      </c>
      <c r="AJ433" s="15">
        <f t="shared" si="127"/>
        <v>0</v>
      </c>
      <c r="AL433" t="str">
        <f t="shared" si="128"/>
        <v>Y</v>
      </c>
      <c r="AM433" s="21">
        <f t="shared" si="129"/>
        <v>64079.2360258954</v>
      </c>
    </row>
    <row r="434" ht="15" customHeight="1" spans="1:39">
      <c r="A434" s="6" t="s">
        <v>1402</v>
      </c>
      <c r="B434" s="52" t="s">
        <v>595</v>
      </c>
      <c r="C434" s="52" t="s">
        <v>596</v>
      </c>
      <c r="D434" s="52" t="s">
        <v>929</v>
      </c>
      <c r="E434" s="10" t="s">
        <v>212</v>
      </c>
      <c r="F434" s="52" t="s">
        <v>597</v>
      </c>
      <c r="G434" s="52" t="s">
        <v>165</v>
      </c>
      <c r="H434" s="52" t="s">
        <v>249</v>
      </c>
      <c r="I434" s="52" t="s">
        <v>930</v>
      </c>
      <c r="J434" s="52" t="s">
        <v>169</v>
      </c>
      <c r="K434" s="52" t="s">
        <v>931</v>
      </c>
      <c r="L434" s="53" t="s">
        <v>293</v>
      </c>
      <c r="M434" s="13">
        <v>101</v>
      </c>
      <c r="N434" s="14">
        <f t="shared" si="122"/>
        <v>0.276712328767123</v>
      </c>
      <c r="O434" s="15">
        <v>8100</v>
      </c>
      <c r="P434" s="15">
        <f t="shared" si="130"/>
        <v>818100</v>
      </c>
      <c r="Q434" s="16">
        <f>IFERROR(VLOOKUP(G434,SCENARIOS!$A$13:$E$18,2,0),0.025)</f>
        <v>0.025</v>
      </c>
      <c r="R434" s="52">
        <f>IFERROR(VLOOKUP(L434,INPUTS!$A$107:$B$120,2,0),0.0082)</f>
        <v>0.0079</v>
      </c>
      <c r="S434" s="52">
        <f t="shared" si="131"/>
        <v>63.99</v>
      </c>
      <c r="T434" s="15">
        <f t="shared" si="132"/>
        <v>6462.99</v>
      </c>
      <c r="U434" s="15">
        <f>T434/INPUTS!$B$7*1000</f>
        <v>8078737.5</v>
      </c>
      <c r="V434" s="15">
        <f>T434*INPUTS!$B$6</f>
        <v>20423.0484</v>
      </c>
      <c r="W434" s="54" t="s">
        <v>396</v>
      </c>
      <c r="X434" s="54" t="s">
        <v>396</v>
      </c>
      <c r="Y434" s="67">
        <f>IFERROR(VLOOKUP(E434,INPUTS!$A$44:$B$103,2,0),0)</f>
        <v>0.02</v>
      </c>
      <c r="Z434" s="15">
        <f t="shared" si="121"/>
        <v>129.2598</v>
      </c>
      <c r="AA434" s="20">
        <f>IFERROR(VLOOKUP(E434,INPUTS!$A$44:$C$103,3,0),SCENARIOS!$J$23)</f>
        <v>0.06</v>
      </c>
      <c r="AB434" s="15">
        <f t="shared" si="123"/>
        <v>438.736797949799</v>
      </c>
      <c r="AC434" s="20">
        <f>IFERROR(VLOOKUP($E434,INPUTS!$A$44:$G$103,4,0),SCENARIOS!$K$23)</f>
        <v>0.15</v>
      </c>
      <c r="AD434" s="15">
        <f t="shared" si="124"/>
        <v>1240.97604124434</v>
      </c>
      <c r="AE434" s="20">
        <f>IFERROR(VLOOKUP($E434,INPUTS!$A$44:$G$103,5,0),SCENARIOS!$L$23)</f>
        <v>0.3</v>
      </c>
      <c r="AF434" s="15">
        <f t="shared" si="125"/>
        <v>2808.10097012869</v>
      </c>
      <c r="AG434" s="20">
        <f>IFERROR(VLOOKUP($E434,INPUTS!$A$44:$G$103,6,0),SCENARIOS!$M$23)</f>
        <v>0.4</v>
      </c>
      <c r="AH434" s="15">
        <f t="shared" si="126"/>
        <v>4236.14466697297</v>
      </c>
      <c r="AI434" s="20">
        <f>IFERROR(VLOOKUP($E434,INPUTS!$A$44:$G$103,7,0),SCENARIOS!$N$23)</f>
        <v>0.5</v>
      </c>
      <c r="AJ434" s="15">
        <f t="shared" si="127"/>
        <v>5991.01108400755</v>
      </c>
      <c r="AL434" t="str">
        <f t="shared" si="128"/>
        <v>N</v>
      </c>
      <c r="AM434" s="21">
        <f t="shared" si="129"/>
        <v>11982.0221680151</v>
      </c>
    </row>
    <row r="435" ht="15" customHeight="1" spans="1:39">
      <c r="A435" s="24" t="s">
        <v>1403</v>
      </c>
      <c r="B435" s="52" t="s">
        <v>595</v>
      </c>
      <c r="C435" s="52" t="s">
        <v>596</v>
      </c>
      <c r="D435" s="52" t="s">
        <v>929</v>
      </c>
      <c r="E435" s="10" t="s">
        <v>212</v>
      </c>
      <c r="F435" s="52" t="s">
        <v>597</v>
      </c>
      <c r="G435" s="52" t="s">
        <v>165</v>
      </c>
      <c r="H435" s="52" t="s">
        <v>248</v>
      </c>
      <c r="I435" s="52" t="s">
        <v>930</v>
      </c>
      <c r="J435" s="52" t="s">
        <v>169</v>
      </c>
      <c r="K435" s="52" t="s">
        <v>931</v>
      </c>
      <c r="L435" s="53" t="s">
        <v>293</v>
      </c>
      <c r="M435" s="13">
        <v>101</v>
      </c>
      <c r="N435" s="14">
        <f t="shared" si="122"/>
        <v>0.276712328767123</v>
      </c>
      <c r="O435" s="15">
        <v>9500</v>
      </c>
      <c r="P435" s="15">
        <f t="shared" si="130"/>
        <v>959500</v>
      </c>
      <c r="Q435" s="16">
        <f>IFERROR(VLOOKUP(G435,SCENARIOS!$A$13:$E$18,2,0),0.025)</f>
        <v>0.025</v>
      </c>
      <c r="R435" s="52">
        <f>IFERROR(VLOOKUP(L435,INPUTS!$A$107:$B$120,2,0),0.0082)</f>
        <v>0.0079</v>
      </c>
      <c r="S435" s="52">
        <f t="shared" si="131"/>
        <v>75.05</v>
      </c>
      <c r="T435" s="15">
        <f t="shared" si="132"/>
        <v>7580.05</v>
      </c>
      <c r="U435" s="15">
        <f>T435/INPUTS!$B$7*1000</f>
        <v>9475062.5</v>
      </c>
      <c r="V435" s="15">
        <f>T435*INPUTS!$B$6</f>
        <v>23952.958</v>
      </c>
      <c r="W435" s="54" t="s">
        <v>396</v>
      </c>
      <c r="X435" s="54" t="s">
        <v>396</v>
      </c>
      <c r="Y435" s="67">
        <f>IFERROR(VLOOKUP(E435,INPUTS!$A$44:$B$103,2,0),0)</f>
        <v>0.02</v>
      </c>
      <c r="Z435" s="15">
        <f t="shared" si="121"/>
        <v>151.601</v>
      </c>
      <c r="AA435" s="20">
        <f>IFERROR(VLOOKUP(E435,INPUTS!$A$44:$C$103,3,0),SCENARIOS!$J$23)</f>
        <v>0.06</v>
      </c>
      <c r="AB435" s="15">
        <f t="shared" si="123"/>
        <v>514.567849447295</v>
      </c>
      <c r="AC435" s="20">
        <f>IFERROR(VLOOKUP($E435,INPUTS!$A$44:$G$103,4,0),SCENARIOS!$K$23)</f>
        <v>0.15</v>
      </c>
      <c r="AD435" s="15">
        <f t="shared" si="124"/>
        <v>1455.46572738534</v>
      </c>
      <c r="AE435" s="20">
        <f>IFERROR(VLOOKUP($E435,INPUTS!$A$44:$G$103,5,0),SCENARIOS!$L$23)</f>
        <v>0.3</v>
      </c>
      <c r="AF435" s="15">
        <f t="shared" si="125"/>
        <v>3293.4517550892</v>
      </c>
      <c r="AG435" s="20">
        <f>IFERROR(VLOOKUP($E435,INPUTS!$A$44:$G$103,6,0),SCENARIOS!$M$23)</f>
        <v>0.4</v>
      </c>
      <c r="AH435" s="15">
        <f t="shared" si="126"/>
        <v>4968.31781928929</v>
      </c>
      <c r="AI435" s="20">
        <f>IFERROR(VLOOKUP($E435,INPUTS!$A$44:$G$103,7,0),SCENARIOS!$N$23)</f>
        <v>0.5</v>
      </c>
      <c r="AJ435" s="15">
        <f t="shared" si="127"/>
        <v>7026.49448124342</v>
      </c>
      <c r="AL435" t="str">
        <f t="shared" si="128"/>
        <v>N</v>
      </c>
      <c r="AM435" s="21">
        <f t="shared" si="129"/>
        <v>14052.9889624868</v>
      </c>
    </row>
    <row r="436" ht="15" customHeight="1" spans="1:39">
      <c r="A436" s="6" t="s">
        <v>1404</v>
      </c>
      <c r="B436" s="52" t="s">
        <v>595</v>
      </c>
      <c r="C436" s="52" t="s">
        <v>596</v>
      </c>
      <c r="D436" s="52" t="s">
        <v>929</v>
      </c>
      <c r="E436" s="10" t="s">
        <v>212</v>
      </c>
      <c r="F436" s="52" t="s">
        <v>597</v>
      </c>
      <c r="G436" s="52" t="s">
        <v>165</v>
      </c>
      <c r="H436" s="52" t="s">
        <v>237</v>
      </c>
      <c r="I436" s="52" t="s">
        <v>424</v>
      </c>
      <c r="J436" s="52" t="s">
        <v>173</v>
      </c>
      <c r="K436" s="52" t="s">
        <v>931</v>
      </c>
      <c r="L436" s="53" t="s">
        <v>293</v>
      </c>
      <c r="M436" s="13">
        <v>152</v>
      </c>
      <c r="N436" s="14">
        <f t="shared" si="122"/>
        <v>0.416438356164384</v>
      </c>
      <c r="O436" s="15">
        <v>9100</v>
      </c>
      <c r="P436" s="15">
        <f t="shared" si="130"/>
        <v>1383200</v>
      </c>
      <c r="Q436" s="16">
        <f>IFERROR(VLOOKUP(G436,SCENARIOS!$A$13:$E$18,2,0),0.025)</f>
        <v>0.025</v>
      </c>
      <c r="R436" s="52">
        <f>IFERROR(VLOOKUP(L436,INPUTS!$A$107:$B$120,2,0),0.0082)</f>
        <v>0.0079</v>
      </c>
      <c r="S436" s="52">
        <f t="shared" si="131"/>
        <v>71.89</v>
      </c>
      <c r="T436" s="15">
        <f t="shared" si="132"/>
        <v>10927.28</v>
      </c>
      <c r="U436" s="15">
        <f>T436/INPUTS!$B$7*1000</f>
        <v>13659100</v>
      </c>
      <c r="V436" s="15">
        <f>T436*INPUTS!$B$6</f>
        <v>34530.2048</v>
      </c>
      <c r="W436" s="54" t="s">
        <v>396</v>
      </c>
      <c r="X436" s="54" t="s">
        <v>396</v>
      </c>
      <c r="Y436" s="67">
        <f>IFERROR(VLOOKUP(E436,INPUTS!$A$44:$B$103,2,0),0)</f>
        <v>0.02</v>
      </c>
      <c r="Z436" s="15">
        <f t="shared" si="121"/>
        <v>218.5456</v>
      </c>
      <c r="AA436" s="20">
        <f>IFERROR(VLOOKUP(E436,INPUTS!$A$44:$C$103,3,0),SCENARIOS!$J$23)</f>
        <v>0.06</v>
      </c>
      <c r="AB436" s="15">
        <f t="shared" si="123"/>
        <v>741.792860193328</v>
      </c>
      <c r="AC436" s="20">
        <f>IFERROR(VLOOKUP($E436,INPUTS!$A$44:$G$103,4,0),SCENARIOS!$K$23)</f>
        <v>0.15</v>
      </c>
      <c r="AD436" s="15">
        <f t="shared" si="124"/>
        <v>2098.1763357159</v>
      </c>
      <c r="AE436" s="20">
        <f>IFERROR(VLOOKUP($E436,INPUTS!$A$44:$G$103,5,0),SCENARIOS!$L$23)</f>
        <v>0.3</v>
      </c>
      <c r="AF436" s="15">
        <f t="shared" si="125"/>
        <v>4747.78787664344</v>
      </c>
      <c r="AG436" s="20">
        <f>IFERROR(VLOOKUP($E436,INPUTS!$A$44:$G$103,6,0),SCENARIOS!$M$23)</f>
        <v>0.4</v>
      </c>
      <c r="AH436" s="15">
        <f t="shared" si="126"/>
        <v>7162.24826226257</v>
      </c>
      <c r="AI436" s="20">
        <f>IFERROR(VLOOKUP($E436,INPUTS!$A$44:$G$103,7,0),SCENARIOS!$N$23)</f>
        <v>0.5</v>
      </c>
      <c r="AJ436" s="15">
        <f t="shared" si="127"/>
        <v>10129.2831333569</v>
      </c>
      <c r="AL436" t="str">
        <f t="shared" si="128"/>
        <v>N</v>
      </c>
      <c r="AM436" s="21">
        <f t="shared" si="129"/>
        <v>20258.5662667137</v>
      </c>
    </row>
    <row r="437" ht="15" customHeight="1" spans="1:39">
      <c r="A437" s="24" t="s">
        <v>1405</v>
      </c>
      <c r="B437" s="52" t="s">
        <v>595</v>
      </c>
      <c r="C437" s="52" t="s">
        <v>596</v>
      </c>
      <c r="D437" s="52" t="s">
        <v>929</v>
      </c>
      <c r="E437" s="10" t="s">
        <v>212</v>
      </c>
      <c r="F437" s="52" t="s">
        <v>597</v>
      </c>
      <c r="G437" s="52" t="s">
        <v>165</v>
      </c>
      <c r="H437" s="52" t="s">
        <v>505</v>
      </c>
      <c r="I437" s="52" t="s">
        <v>504</v>
      </c>
      <c r="J437" s="52" t="s">
        <v>173</v>
      </c>
      <c r="K437" s="52" t="s">
        <v>931</v>
      </c>
      <c r="L437" s="53" t="s">
        <v>293</v>
      </c>
      <c r="M437" s="13">
        <v>152</v>
      </c>
      <c r="N437" s="14">
        <f t="shared" si="122"/>
        <v>0.416438356164384</v>
      </c>
      <c r="O437" s="15">
        <v>8500</v>
      </c>
      <c r="P437" s="15">
        <f t="shared" si="130"/>
        <v>1292000</v>
      </c>
      <c r="Q437" s="16">
        <f>IFERROR(VLOOKUP(G437,SCENARIOS!$A$13:$E$18,2,0),0.025)</f>
        <v>0.025</v>
      </c>
      <c r="R437" s="52">
        <f>IFERROR(VLOOKUP(L437,INPUTS!$A$107:$B$120,2,0),0.0082)</f>
        <v>0.0079</v>
      </c>
      <c r="S437" s="52">
        <f t="shared" si="131"/>
        <v>67.15</v>
      </c>
      <c r="T437" s="15">
        <f t="shared" si="132"/>
        <v>10206.8</v>
      </c>
      <c r="U437" s="15">
        <f>T437/INPUTS!$B$7*1000</f>
        <v>12758500</v>
      </c>
      <c r="V437" s="15">
        <f>T437*INPUTS!$B$6</f>
        <v>32253.488</v>
      </c>
      <c r="W437" s="54" t="s">
        <v>396</v>
      </c>
      <c r="X437" s="54" t="s">
        <v>396</v>
      </c>
      <c r="Y437" s="67">
        <f>IFERROR(VLOOKUP(E437,INPUTS!$A$44:$B$103,2,0),0)</f>
        <v>0.02</v>
      </c>
      <c r="Z437" s="15">
        <f t="shared" si="121"/>
        <v>204.136</v>
      </c>
      <c r="AA437" s="20">
        <f>IFERROR(VLOOKUP(E437,INPUTS!$A$44:$C$103,3,0),SCENARIOS!$J$23)</f>
        <v>0.06</v>
      </c>
      <c r="AB437" s="15">
        <f t="shared" si="123"/>
        <v>692.883440839922</v>
      </c>
      <c r="AC437" s="20">
        <f>IFERROR(VLOOKUP($E437,INPUTS!$A$44:$G$103,4,0),SCENARIOS!$K$23)</f>
        <v>0.15</v>
      </c>
      <c r="AD437" s="15">
        <f t="shared" si="124"/>
        <v>1959.83503885551</v>
      </c>
      <c r="AE437" s="20">
        <f>IFERROR(VLOOKUP($E437,INPUTS!$A$44:$G$103,5,0),SCENARIOS!$L$23)</f>
        <v>0.3</v>
      </c>
      <c r="AF437" s="15">
        <f t="shared" si="125"/>
        <v>4434.74691774388</v>
      </c>
      <c r="AG437" s="20">
        <f>IFERROR(VLOOKUP($E437,INPUTS!$A$44:$G$103,6,0),SCENARIOS!$M$23)</f>
        <v>0.4</v>
      </c>
      <c r="AH437" s="15">
        <f t="shared" si="126"/>
        <v>6690.01211310241</v>
      </c>
      <c r="AI437" s="20">
        <f>IFERROR(VLOOKUP($E437,INPUTS!$A$44:$G$103,7,0),SCENARIOS!$N$23)</f>
        <v>0.5</v>
      </c>
      <c r="AJ437" s="15">
        <f t="shared" si="127"/>
        <v>9461.41831137728</v>
      </c>
      <c r="AL437" t="str">
        <f t="shared" si="128"/>
        <v>N</v>
      </c>
      <c r="AM437" s="21">
        <f t="shared" si="129"/>
        <v>18922.8366227546</v>
      </c>
    </row>
    <row r="438" ht="15" customHeight="1" spans="1:39">
      <c r="A438" s="6" t="s">
        <v>1406</v>
      </c>
      <c r="B438" s="52" t="s">
        <v>595</v>
      </c>
      <c r="C438" s="52" t="s">
        <v>596</v>
      </c>
      <c r="D438" s="52" t="s">
        <v>929</v>
      </c>
      <c r="E438" s="10" t="s">
        <v>212</v>
      </c>
      <c r="F438" s="52" t="s">
        <v>597</v>
      </c>
      <c r="G438" s="52" t="s">
        <v>165</v>
      </c>
      <c r="H438" s="52" t="s">
        <v>242</v>
      </c>
      <c r="I438" s="52" t="s">
        <v>421</v>
      </c>
      <c r="J438" s="52" t="s">
        <v>173</v>
      </c>
      <c r="K438" s="52" t="s">
        <v>931</v>
      </c>
      <c r="L438" s="53" t="s">
        <v>293</v>
      </c>
      <c r="M438" s="13">
        <v>152</v>
      </c>
      <c r="N438" s="14">
        <f t="shared" si="122"/>
        <v>0.416438356164384</v>
      </c>
      <c r="O438" s="15">
        <v>9300</v>
      </c>
      <c r="P438" s="15">
        <f t="shared" si="130"/>
        <v>1413600</v>
      </c>
      <c r="Q438" s="16">
        <f>IFERROR(VLOOKUP(G438,SCENARIOS!$A$13:$E$18,2,0),0.025)</f>
        <v>0.025</v>
      </c>
      <c r="R438" s="52">
        <f>IFERROR(VLOOKUP(L438,INPUTS!$A$107:$B$120,2,0),0.0082)</f>
        <v>0.0079</v>
      </c>
      <c r="S438" s="52">
        <f t="shared" si="131"/>
        <v>73.47</v>
      </c>
      <c r="T438" s="15">
        <f t="shared" si="132"/>
        <v>11167.44</v>
      </c>
      <c r="U438" s="15">
        <f>T438/INPUTS!$B$7*1000</f>
        <v>13959300</v>
      </c>
      <c r="V438" s="15">
        <f>T438*INPUTS!$B$6</f>
        <v>35289.1104</v>
      </c>
      <c r="W438" s="54" t="s">
        <v>396</v>
      </c>
      <c r="X438" s="54" t="s">
        <v>396</v>
      </c>
      <c r="Y438" s="67">
        <f>IFERROR(VLOOKUP(E438,INPUTS!$A$44:$B$103,2,0),0)</f>
        <v>0.02</v>
      </c>
      <c r="Z438" s="15">
        <f t="shared" ref="Z438:Z501" si="133">T438*Y438</f>
        <v>223.3488</v>
      </c>
      <c r="AA438" s="20">
        <f>IFERROR(VLOOKUP(E438,INPUTS!$A$44:$C$103,3,0),SCENARIOS!$J$23)</f>
        <v>0.06</v>
      </c>
      <c r="AB438" s="15">
        <f t="shared" si="123"/>
        <v>758.095999977797</v>
      </c>
      <c r="AC438" s="20">
        <f>IFERROR(VLOOKUP($E438,INPUTS!$A$44:$G$103,4,0),SCENARIOS!$K$23)</f>
        <v>0.15</v>
      </c>
      <c r="AD438" s="15">
        <f t="shared" si="124"/>
        <v>2144.29010133603</v>
      </c>
      <c r="AE438" s="20">
        <f>IFERROR(VLOOKUP($E438,INPUTS!$A$44:$G$103,5,0),SCENARIOS!$L$23)</f>
        <v>0.3</v>
      </c>
      <c r="AF438" s="15">
        <f t="shared" si="125"/>
        <v>4852.1348629433</v>
      </c>
      <c r="AG438" s="20">
        <f>IFERROR(VLOOKUP($E438,INPUTS!$A$44:$G$103,6,0),SCENARIOS!$M$23)</f>
        <v>0.4</v>
      </c>
      <c r="AH438" s="15">
        <f t="shared" si="126"/>
        <v>7319.66031198263</v>
      </c>
      <c r="AI438" s="20">
        <f>IFERROR(VLOOKUP($E438,INPUTS!$A$44:$G$103,7,0),SCENARIOS!$N$23)</f>
        <v>0.5</v>
      </c>
      <c r="AJ438" s="15">
        <f t="shared" si="127"/>
        <v>10351.9047406834</v>
      </c>
      <c r="AL438" t="str">
        <f t="shared" si="128"/>
        <v>N</v>
      </c>
      <c r="AM438" s="21">
        <f t="shared" si="129"/>
        <v>20703.8094813668</v>
      </c>
    </row>
    <row r="439" ht="15" customHeight="1" spans="1:39">
      <c r="A439" s="24" t="s">
        <v>1407</v>
      </c>
      <c r="B439" s="52" t="s">
        <v>595</v>
      </c>
      <c r="C439" s="52" t="s">
        <v>596</v>
      </c>
      <c r="D439" s="52" t="s">
        <v>929</v>
      </c>
      <c r="E439" s="10" t="s">
        <v>212</v>
      </c>
      <c r="F439" s="52" t="s">
        <v>597</v>
      </c>
      <c r="G439" s="52" t="s">
        <v>165</v>
      </c>
      <c r="H439" s="52" t="s">
        <v>440</v>
      </c>
      <c r="I439" s="52" t="s">
        <v>439</v>
      </c>
      <c r="J439" s="52" t="s">
        <v>177</v>
      </c>
      <c r="K439" s="52" t="s">
        <v>931</v>
      </c>
      <c r="L439" s="53" t="s">
        <v>293</v>
      </c>
      <c r="M439" s="13">
        <v>152</v>
      </c>
      <c r="N439" s="14">
        <f t="shared" si="122"/>
        <v>0.416438356164384</v>
      </c>
      <c r="O439" s="15">
        <v>4900</v>
      </c>
      <c r="P439" s="15">
        <f t="shared" si="130"/>
        <v>744800</v>
      </c>
      <c r="Q439" s="16">
        <f>IFERROR(VLOOKUP(G439,SCENARIOS!$A$13:$E$18,2,0),0.025)</f>
        <v>0.025</v>
      </c>
      <c r="R439" s="52">
        <f>IFERROR(VLOOKUP(L439,INPUTS!$A$107:$B$120,2,0),0.0082)</f>
        <v>0.0079</v>
      </c>
      <c r="S439" s="52">
        <f t="shared" si="131"/>
        <v>38.71</v>
      </c>
      <c r="T439" s="15">
        <f t="shared" si="132"/>
        <v>5883.92</v>
      </c>
      <c r="U439" s="15">
        <f>T439/INPUTS!$B$7*1000</f>
        <v>7354900</v>
      </c>
      <c r="V439" s="15">
        <f>T439*INPUTS!$B$6</f>
        <v>18593.1872</v>
      </c>
      <c r="W439" s="54" t="s">
        <v>396</v>
      </c>
      <c r="X439" s="54" t="s">
        <v>396</v>
      </c>
      <c r="Y439" s="67">
        <f>IFERROR(VLOOKUP(E439,INPUTS!$A$44:$B$103,2,0),0)</f>
        <v>0.02</v>
      </c>
      <c r="Z439" s="15">
        <f t="shared" si="133"/>
        <v>117.6784</v>
      </c>
      <c r="AA439" s="20">
        <f>IFERROR(VLOOKUP(E439,INPUTS!$A$44:$C$103,3,0),SCENARIOS!$J$23)</f>
        <v>0.06</v>
      </c>
      <c r="AB439" s="15">
        <f t="shared" si="123"/>
        <v>399.426924719484</v>
      </c>
      <c r="AC439" s="20">
        <f>IFERROR(VLOOKUP($E439,INPUTS!$A$44:$G$103,4,0),SCENARIOS!$K$23)</f>
        <v>0.15</v>
      </c>
      <c r="AD439" s="15">
        <f t="shared" si="124"/>
        <v>1129.78725769317</v>
      </c>
      <c r="AE439" s="20">
        <f>IFERROR(VLOOKUP($E439,INPUTS!$A$44:$G$103,5,0),SCENARIOS!$L$23)</f>
        <v>0.3</v>
      </c>
      <c r="AF439" s="15">
        <f t="shared" si="125"/>
        <v>2556.50116434647</v>
      </c>
      <c r="AG439" s="20">
        <f>IFERROR(VLOOKUP($E439,INPUTS!$A$44:$G$103,6,0),SCENARIOS!$M$23)</f>
        <v>0.4</v>
      </c>
      <c r="AH439" s="15">
        <f t="shared" si="126"/>
        <v>3856.59521814139</v>
      </c>
      <c r="AI439" s="20">
        <f>IFERROR(VLOOKUP($E439,INPUTS!$A$44:$G$103,7,0),SCENARIOS!$N$23)</f>
        <v>0.5</v>
      </c>
      <c r="AJ439" s="15">
        <f t="shared" si="127"/>
        <v>5454.22937949984</v>
      </c>
      <c r="AL439" t="str">
        <f t="shared" si="128"/>
        <v>Y</v>
      </c>
      <c r="AM439" s="21">
        <f t="shared" si="129"/>
        <v>10908.4587589997</v>
      </c>
    </row>
    <row r="440" ht="15" customHeight="1" spans="1:39">
      <c r="A440" s="6" t="s">
        <v>1408</v>
      </c>
      <c r="B440" s="52" t="s">
        <v>595</v>
      </c>
      <c r="C440" s="52" t="s">
        <v>596</v>
      </c>
      <c r="D440" s="52" t="s">
        <v>929</v>
      </c>
      <c r="E440" s="10" t="s">
        <v>212</v>
      </c>
      <c r="F440" s="52" t="s">
        <v>597</v>
      </c>
      <c r="G440" s="52" t="s">
        <v>165</v>
      </c>
      <c r="H440" s="52" t="s">
        <v>448</v>
      </c>
      <c r="I440" s="52" t="s">
        <v>447</v>
      </c>
      <c r="J440" s="52" t="s">
        <v>177</v>
      </c>
      <c r="K440" s="52" t="s">
        <v>931</v>
      </c>
      <c r="L440" s="53" t="s">
        <v>293</v>
      </c>
      <c r="M440" s="13">
        <v>101</v>
      </c>
      <c r="N440" s="14">
        <f t="shared" si="122"/>
        <v>0.276712328767123</v>
      </c>
      <c r="O440" s="15">
        <v>4800</v>
      </c>
      <c r="P440" s="15">
        <f t="shared" si="130"/>
        <v>484800</v>
      </c>
      <c r="Q440" s="16">
        <f>IFERROR(VLOOKUP(G440,SCENARIOS!$A$13:$E$18,2,0),0.025)</f>
        <v>0.025</v>
      </c>
      <c r="R440" s="52">
        <f>IFERROR(VLOOKUP(L440,INPUTS!$A$107:$B$120,2,0),0.0082)</f>
        <v>0.0079</v>
      </c>
      <c r="S440" s="52">
        <f t="shared" si="131"/>
        <v>37.92</v>
      </c>
      <c r="T440" s="15">
        <f t="shared" si="132"/>
        <v>3829.92</v>
      </c>
      <c r="U440" s="15">
        <f>T440/INPUTS!$B$7*1000</f>
        <v>4787400</v>
      </c>
      <c r="V440" s="15">
        <f>T440*INPUTS!$B$6</f>
        <v>12102.5472</v>
      </c>
      <c r="W440" s="54" t="s">
        <v>396</v>
      </c>
      <c r="X440" s="54" t="s">
        <v>396</v>
      </c>
      <c r="Y440" s="67">
        <f>IFERROR(VLOOKUP(E440,INPUTS!$A$44:$B$103,2,0),0)</f>
        <v>0.02</v>
      </c>
      <c r="Z440" s="15">
        <f t="shared" si="133"/>
        <v>76.5984</v>
      </c>
      <c r="AA440" s="20">
        <f>IFERROR(VLOOKUP(E440,INPUTS!$A$44:$C$103,3,0),SCENARIOS!$J$23)</f>
        <v>0.06</v>
      </c>
      <c r="AB440" s="15">
        <f t="shared" si="123"/>
        <v>259.992176562844</v>
      </c>
      <c r="AC440" s="20">
        <f>IFERROR(VLOOKUP($E440,INPUTS!$A$44:$G$103,4,0),SCENARIOS!$K$23)</f>
        <v>0.15</v>
      </c>
      <c r="AD440" s="15">
        <f t="shared" si="124"/>
        <v>735.393209626277</v>
      </c>
      <c r="AE440" s="20">
        <f>IFERROR(VLOOKUP($E440,INPUTS!$A$44:$G$103,5,0),SCENARIOS!$L$23)</f>
        <v>0.3</v>
      </c>
      <c r="AF440" s="15">
        <f t="shared" si="125"/>
        <v>1664.05983415033</v>
      </c>
      <c r="AG440" s="20">
        <f>IFERROR(VLOOKUP($E440,INPUTS!$A$44:$G$103,6,0),SCENARIOS!$M$23)</f>
        <v>0.4</v>
      </c>
      <c r="AH440" s="15">
        <f t="shared" si="126"/>
        <v>2510.3079507988</v>
      </c>
      <c r="AI440" s="20">
        <f>IFERROR(VLOOKUP($E440,INPUTS!$A$44:$G$103,7,0),SCENARIOS!$N$23)</f>
        <v>0.5</v>
      </c>
      <c r="AJ440" s="15">
        <f t="shared" si="127"/>
        <v>3550.22879052299</v>
      </c>
      <c r="AL440" t="str">
        <f t="shared" si="128"/>
        <v>Y</v>
      </c>
      <c r="AM440" s="21">
        <f t="shared" si="129"/>
        <v>7100.45758104598</v>
      </c>
    </row>
    <row r="441" ht="15" customHeight="1" spans="1:39">
      <c r="A441" s="24" t="s">
        <v>1409</v>
      </c>
      <c r="B441" s="52" t="s">
        <v>598</v>
      </c>
      <c r="C441" s="52" t="s">
        <v>599</v>
      </c>
      <c r="D441" s="52" t="s">
        <v>929</v>
      </c>
      <c r="E441" s="10" t="s">
        <v>209</v>
      </c>
      <c r="F441" s="52" t="s">
        <v>600</v>
      </c>
      <c r="G441" s="52" t="s">
        <v>165</v>
      </c>
      <c r="H441" s="52" t="s">
        <v>256</v>
      </c>
      <c r="I441" s="52" t="s">
        <v>930</v>
      </c>
      <c r="J441" s="52" t="s">
        <v>169</v>
      </c>
      <c r="K441" s="52" t="s">
        <v>931</v>
      </c>
      <c r="L441" s="53" t="s">
        <v>293</v>
      </c>
      <c r="M441" s="13">
        <v>389</v>
      </c>
      <c r="N441" s="14">
        <f t="shared" si="122"/>
        <v>1.06575342465753</v>
      </c>
      <c r="O441" s="15">
        <v>7700</v>
      </c>
      <c r="P441" s="15">
        <f t="shared" si="130"/>
        <v>2995300</v>
      </c>
      <c r="Q441" s="16">
        <f>IFERROR(VLOOKUP(G441,SCENARIOS!$A$13:$E$18,2,0),0.025)</f>
        <v>0.025</v>
      </c>
      <c r="R441" s="52">
        <f>IFERROR(VLOOKUP(L441,INPUTS!$A$107:$B$120,2,0),0.0082)</f>
        <v>0.0079</v>
      </c>
      <c r="S441" s="52">
        <f t="shared" si="131"/>
        <v>60.83</v>
      </c>
      <c r="T441" s="15">
        <f t="shared" si="132"/>
        <v>23662.87</v>
      </c>
      <c r="U441" s="15">
        <f>T441/INPUTS!$B$7*1000</f>
        <v>29578587.5</v>
      </c>
      <c r="V441" s="15">
        <f>T441*INPUTS!$B$6</f>
        <v>74774.6692</v>
      </c>
      <c r="W441" s="54" t="s">
        <v>396</v>
      </c>
      <c r="X441" s="54" t="s">
        <v>396</v>
      </c>
      <c r="Y441" s="67">
        <f>IFERROR(VLOOKUP(E441,INPUTS!$A$44:$B$103,2,0),0)</f>
        <v>0.02</v>
      </c>
      <c r="Z441" s="15">
        <f t="shared" si="133"/>
        <v>473.2574</v>
      </c>
      <c r="AA441" s="20">
        <f>IFERROR(VLOOKUP(E441,INPUTS!$A$44:$C$103,3,0),SCENARIOS!$J$23)</f>
        <v>0.06</v>
      </c>
      <c r="AB441" s="15">
        <f t="shared" si="123"/>
        <v>1606.34192751379</v>
      </c>
      <c r="AC441" s="20">
        <f>IFERROR(VLOOKUP($E441,INPUTS!$A$44:$G$103,4,0),SCENARIOS!$K$23)</f>
        <v>0.15</v>
      </c>
      <c r="AD441" s="15">
        <f t="shared" si="124"/>
        <v>4543.57112374915</v>
      </c>
      <c r="AE441" s="20">
        <f>IFERROR(VLOOKUP($E441,INPUTS!$A$44:$G$103,5,0),SCENARIOS!$L$23)</f>
        <v>0.3</v>
      </c>
      <c r="AF441" s="15">
        <f t="shared" si="125"/>
        <v>10281.2673705249</v>
      </c>
      <c r="AG441" s="20">
        <f>IFERROR(VLOOKUP($E441,INPUTS!$A$44:$G$103,6,0),SCENARIOS!$M$23)</f>
        <v>0.4</v>
      </c>
      <c r="AH441" s="15">
        <f t="shared" si="126"/>
        <v>15509.7471225818</v>
      </c>
      <c r="AI441" s="20">
        <f>IFERROR(VLOOKUP($E441,INPUTS!$A$44:$G$103,7,0),SCENARIOS!$N$23)</f>
        <v>0.5</v>
      </c>
      <c r="AJ441" s="15">
        <f t="shared" si="127"/>
        <v>21934.8190929322</v>
      </c>
      <c r="AL441" t="str">
        <f t="shared" si="128"/>
        <v>N</v>
      </c>
      <c r="AM441" s="21">
        <f t="shared" si="129"/>
        <v>43869.6381858643</v>
      </c>
    </row>
    <row r="442" ht="15" customHeight="1" spans="1:39">
      <c r="A442" s="6" t="s">
        <v>1410</v>
      </c>
      <c r="B442" s="52" t="s">
        <v>598</v>
      </c>
      <c r="C442" s="52" t="s">
        <v>599</v>
      </c>
      <c r="D442" s="52" t="s">
        <v>929</v>
      </c>
      <c r="E442" s="10" t="s">
        <v>209</v>
      </c>
      <c r="F442" s="52" t="s">
        <v>600</v>
      </c>
      <c r="G442" s="52" t="s">
        <v>165</v>
      </c>
      <c r="H442" s="52" t="s">
        <v>249</v>
      </c>
      <c r="I442" s="52" t="s">
        <v>930</v>
      </c>
      <c r="J442" s="52" t="s">
        <v>169</v>
      </c>
      <c r="K442" s="52" t="s">
        <v>931</v>
      </c>
      <c r="L442" s="53" t="s">
        <v>293</v>
      </c>
      <c r="M442" s="13">
        <v>389</v>
      </c>
      <c r="N442" s="14">
        <f t="shared" si="122"/>
        <v>1.06575342465753</v>
      </c>
      <c r="O442" s="15">
        <v>7900</v>
      </c>
      <c r="P442" s="15">
        <f t="shared" si="130"/>
        <v>3073100</v>
      </c>
      <c r="Q442" s="16">
        <f>IFERROR(VLOOKUP(G442,SCENARIOS!$A$13:$E$18,2,0),0.025)</f>
        <v>0.025</v>
      </c>
      <c r="R442" s="52">
        <f>IFERROR(VLOOKUP(L442,INPUTS!$A$107:$B$120,2,0),0.0082)</f>
        <v>0.0079</v>
      </c>
      <c r="S442" s="52">
        <f t="shared" si="131"/>
        <v>62.41</v>
      </c>
      <c r="T442" s="15">
        <f t="shared" si="132"/>
        <v>24277.49</v>
      </c>
      <c r="U442" s="15">
        <f>T442/INPUTS!$B$7*1000</f>
        <v>30346862.5</v>
      </c>
      <c r="V442" s="15">
        <f>T442*INPUTS!$B$6</f>
        <v>76716.8684</v>
      </c>
      <c r="W442" s="54" t="s">
        <v>396</v>
      </c>
      <c r="X442" s="54" t="s">
        <v>396</v>
      </c>
      <c r="Y442" s="67">
        <f>IFERROR(VLOOKUP(E442,INPUTS!$A$44:$B$103,2,0),0)</f>
        <v>0.02</v>
      </c>
      <c r="Z442" s="15">
        <f t="shared" si="133"/>
        <v>485.5498</v>
      </c>
      <c r="AA442" s="20">
        <f>IFERROR(VLOOKUP(E442,INPUTS!$A$44:$C$103,3,0),SCENARIOS!$J$23)</f>
        <v>0.06</v>
      </c>
      <c r="AB442" s="15">
        <f t="shared" si="123"/>
        <v>1648.0650944622</v>
      </c>
      <c r="AC442" s="20">
        <f>IFERROR(VLOOKUP($E442,INPUTS!$A$44:$G$103,4,0),SCENARIOS!$K$23)</f>
        <v>0.15</v>
      </c>
      <c r="AD442" s="15">
        <f t="shared" si="124"/>
        <v>4661.58595813224</v>
      </c>
      <c r="AE442" s="20">
        <f>IFERROR(VLOOKUP($E442,INPUTS!$A$44:$G$103,5,0),SCENARIOS!$L$23)</f>
        <v>0.3</v>
      </c>
      <c r="AF442" s="15">
        <f t="shared" si="125"/>
        <v>10548.3132762529</v>
      </c>
      <c r="AG442" s="20">
        <f>IFERROR(VLOOKUP($E442,INPUTS!$A$44:$G$103,6,0),SCENARIOS!$M$23)</f>
        <v>0.4</v>
      </c>
      <c r="AH442" s="15">
        <f t="shared" si="126"/>
        <v>15912.5976971943</v>
      </c>
      <c r="AI442" s="20">
        <f>IFERROR(VLOOKUP($E442,INPUTS!$A$44:$G$103,7,0),SCENARIOS!$N$23)</f>
        <v>0.5</v>
      </c>
      <c r="AJ442" s="15">
        <f t="shared" si="127"/>
        <v>22504.5546537875</v>
      </c>
      <c r="AL442" t="str">
        <f t="shared" si="128"/>
        <v>N</v>
      </c>
      <c r="AM442" s="21">
        <f t="shared" si="129"/>
        <v>45009.1093075751</v>
      </c>
    </row>
    <row r="443" ht="15" customHeight="1" spans="1:39">
      <c r="A443" s="24" t="s">
        <v>1411</v>
      </c>
      <c r="B443" s="52" t="s">
        <v>598</v>
      </c>
      <c r="C443" s="52" t="s">
        <v>599</v>
      </c>
      <c r="D443" s="52" t="s">
        <v>929</v>
      </c>
      <c r="E443" s="10" t="s">
        <v>209</v>
      </c>
      <c r="F443" s="52" t="s">
        <v>600</v>
      </c>
      <c r="G443" s="52" t="s">
        <v>165</v>
      </c>
      <c r="H443" s="52" t="s">
        <v>248</v>
      </c>
      <c r="I443" s="52" t="s">
        <v>930</v>
      </c>
      <c r="J443" s="52" t="s">
        <v>169</v>
      </c>
      <c r="K443" s="52" t="s">
        <v>931</v>
      </c>
      <c r="L443" s="53" t="s">
        <v>293</v>
      </c>
      <c r="M443" s="13">
        <v>259</v>
      </c>
      <c r="N443" s="14">
        <f t="shared" si="122"/>
        <v>0.70958904109589</v>
      </c>
      <c r="O443" s="15">
        <v>9650</v>
      </c>
      <c r="P443" s="15">
        <f t="shared" si="130"/>
        <v>2499350</v>
      </c>
      <c r="Q443" s="16">
        <f>IFERROR(VLOOKUP(G443,SCENARIOS!$A$13:$E$18,2,0),0.025)</f>
        <v>0.025</v>
      </c>
      <c r="R443" s="52">
        <f>IFERROR(VLOOKUP(L443,INPUTS!$A$107:$B$120,2,0),0.0082)</f>
        <v>0.0079</v>
      </c>
      <c r="S443" s="52">
        <f t="shared" si="131"/>
        <v>76.235</v>
      </c>
      <c r="T443" s="15">
        <f t="shared" si="132"/>
        <v>19744.865</v>
      </c>
      <c r="U443" s="15">
        <f>T443/INPUTS!$B$7*1000</f>
        <v>24681081.25</v>
      </c>
      <c r="V443" s="15">
        <f>T443*INPUTS!$B$6</f>
        <v>62393.7734</v>
      </c>
      <c r="W443" s="54" t="s">
        <v>396</v>
      </c>
      <c r="X443" s="54" t="s">
        <v>396</v>
      </c>
      <c r="Y443" s="67">
        <f>IFERROR(VLOOKUP(E443,INPUTS!$A$44:$B$103,2,0),0)</f>
        <v>0.02</v>
      </c>
      <c r="Z443" s="15">
        <f t="shared" si="133"/>
        <v>394.8973</v>
      </c>
      <c r="AA443" s="20">
        <f>IFERROR(VLOOKUP(E443,INPUTS!$A$44:$C$103,3,0),SCENARIOS!$J$23)</f>
        <v>0.06</v>
      </c>
      <c r="AB443" s="15">
        <f t="shared" si="123"/>
        <v>1340.370145405</v>
      </c>
      <c r="AC443" s="20">
        <f>IFERROR(VLOOKUP($E443,INPUTS!$A$44:$G$103,4,0),SCENARIOS!$K$23)</f>
        <v>0.15</v>
      </c>
      <c r="AD443" s="15">
        <f t="shared" si="124"/>
        <v>3791.26447706154</v>
      </c>
      <c r="AE443" s="20">
        <f>IFERROR(VLOOKUP($E443,INPUTS!$A$44:$G$103,5,0),SCENARIOS!$L$23)</f>
        <v>0.3</v>
      </c>
      <c r="AF443" s="15">
        <f t="shared" si="125"/>
        <v>8578.93553317582</v>
      </c>
      <c r="AG443" s="20">
        <f>IFERROR(VLOOKUP($E443,INPUTS!$A$44:$G$103,6,0),SCENARIOS!$M$23)</f>
        <v>0.4</v>
      </c>
      <c r="AH443" s="15">
        <f t="shared" si="126"/>
        <v>12941.7041601258</v>
      </c>
      <c r="AI443" s="20">
        <f>IFERROR(VLOOKUP($E443,INPUTS!$A$44:$G$103,7,0),SCENARIOS!$N$23)</f>
        <v>0.5</v>
      </c>
      <c r="AJ443" s="15">
        <f t="shared" si="127"/>
        <v>18302.9379694588</v>
      </c>
      <c r="AL443" t="str">
        <f t="shared" si="128"/>
        <v>N</v>
      </c>
      <c r="AM443" s="21">
        <f t="shared" si="129"/>
        <v>36605.8759389177</v>
      </c>
    </row>
    <row r="444" ht="15" customHeight="1" spans="1:39">
      <c r="A444" s="6" t="s">
        <v>1412</v>
      </c>
      <c r="B444" s="52" t="s">
        <v>598</v>
      </c>
      <c r="C444" s="52" t="s">
        <v>599</v>
      </c>
      <c r="D444" s="52" t="s">
        <v>929</v>
      </c>
      <c r="E444" s="10" t="s">
        <v>209</v>
      </c>
      <c r="F444" s="52" t="s">
        <v>600</v>
      </c>
      <c r="G444" s="52" t="s">
        <v>165</v>
      </c>
      <c r="H444" s="52" t="s">
        <v>252</v>
      </c>
      <c r="I444" s="52" t="s">
        <v>930</v>
      </c>
      <c r="J444" s="52" t="s">
        <v>169</v>
      </c>
      <c r="K444" s="52" t="s">
        <v>931</v>
      </c>
      <c r="L444" s="53" t="s">
        <v>293</v>
      </c>
      <c r="M444" s="13">
        <v>259</v>
      </c>
      <c r="N444" s="14">
        <f t="shared" si="122"/>
        <v>0.70958904109589</v>
      </c>
      <c r="O444" s="15">
        <v>9600</v>
      </c>
      <c r="P444" s="15">
        <f t="shared" si="130"/>
        <v>2486400</v>
      </c>
      <c r="Q444" s="16">
        <f>IFERROR(VLOOKUP(G444,SCENARIOS!$A$13:$E$18,2,0),0.025)</f>
        <v>0.025</v>
      </c>
      <c r="R444" s="52">
        <f>IFERROR(VLOOKUP(L444,INPUTS!$A$107:$B$120,2,0),0.0082)</f>
        <v>0.0079</v>
      </c>
      <c r="S444" s="52">
        <f t="shared" si="131"/>
        <v>75.84</v>
      </c>
      <c r="T444" s="15">
        <f t="shared" si="132"/>
        <v>19642.56</v>
      </c>
      <c r="U444" s="15">
        <f>T444/INPUTS!$B$7*1000</f>
        <v>24553200</v>
      </c>
      <c r="V444" s="15">
        <f>T444*INPUTS!$B$6</f>
        <v>62070.4896</v>
      </c>
      <c r="W444" s="54" t="s">
        <v>396</v>
      </c>
      <c r="X444" s="54" t="s">
        <v>396</v>
      </c>
      <c r="Y444" s="67">
        <f>IFERROR(VLOOKUP(E444,INPUTS!$A$44:$B$103,2,0),0)</f>
        <v>0.02</v>
      </c>
      <c r="Z444" s="15">
        <f t="shared" si="133"/>
        <v>392.8512</v>
      </c>
      <c r="AA444" s="20">
        <f>IFERROR(VLOOKUP(E444,INPUTS!$A$44:$C$103,3,0),SCENARIOS!$J$23)</f>
        <v>0.06</v>
      </c>
      <c r="AB444" s="15">
        <f t="shared" si="123"/>
        <v>1333.42522237181</v>
      </c>
      <c r="AC444" s="20">
        <f>IFERROR(VLOOKUP($E444,INPUTS!$A$44:$G$103,4,0),SCENARIOS!$K$23)</f>
        <v>0.15</v>
      </c>
      <c r="AD444" s="15">
        <f t="shared" si="124"/>
        <v>3771.62061966744</v>
      </c>
      <c r="AE444" s="20">
        <f>IFERROR(VLOOKUP($E444,INPUTS!$A$44:$G$103,5,0),SCENARIOS!$L$23)</f>
        <v>0.3</v>
      </c>
      <c r="AF444" s="15">
        <f t="shared" si="125"/>
        <v>8534.48508999874</v>
      </c>
      <c r="AG444" s="20">
        <f>IFERROR(VLOOKUP($E444,INPUTS!$A$44:$G$103,6,0),SCENARIOS!$M$23)</f>
        <v>0.4</v>
      </c>
      <c r="AH444" s="15">
        <f t="shared" si="126"/>
        <v>12874.6486981562</v>
      </c>
      <c r="AI444" s="20">
        <f>IFERROR(VLOOKUP($E444,INPUTS!$A$44:$G$103,7,0),SCENARIOS!$N$23)</f>
        <v>0.5</v>
      </c>
      <c r="AJ444" s="15">
        <f t="shared" si="127"/>
        <v>18208.1040939694</v>
      </c>
      <c r="AL444" t="str">
        <f t="shared" si="128"/>
        <v>N</v>
      </c>
      <c r="AM444" s="21">
        <f t="shared" si="129"/>
        <v>36416.2081879388</v>
      </c>
    </row>
    <row r="445" ht="15" customHeight="1" spans="1:39">
      <c r="A445" s="24" t="s">
        <v>1413</v>
      </c>
      <c r="B445" s="52" t="s">
        <v>598</v>
      </c>
      <c r="C445" s="52" t="s">
        <v>599</v>
      </c>
      <c r="D445" s="52" t="s">
        <v>929</v>
      </c>
      <c r="E445" s="10" t="s">
        <v>209</v>
      </c>
      <c r="F445" s="52" t="s">
        <v>600</v>
      </c>
      <c r="G445" s="52" t="s">
        <v>165</v>
      </c>
      <c r="H445" s="52" t="s">
        <v>615</v>
      </c>
      <c r="I445" s="52" t="s">
        <v>614</v>
      </c>
      <c r="J445" s="52" t="s">
        <v>169</v>
      </c>
      <c r="K445" s="52" t="s">
        <v>931</v>
      </c>
      <c r="L445" s="53" t="s">
        <v>288</v>
      </c>
      <c r="M445" s="13">
        <v>259</v>
      </c>
      <c r="N445" s="14">
        <f t="shared" si="122"/>
        <v>0.70958904109589</v>
      </c>
      <c r="O445" s="15">
        <v>6700</v>
      </c>
      <c r="P445" s="15">
        <f t="shared" si="130"/>
        <v>1735300</v>
      </c>
      <c r="Q445" s="16">
        <f>IFERROR(VLOOKUP(G445,SCENARIOS!$A$13:$E$18,2,0),0.025)</f>
        <v>0.025</v>
      </c>
      <c r="R445" s="52">
        <f>IFERROR(VLOOKUP(L445,INPUTS!$A$107:$B$120,2,0),0.0082)</f>
        <v>0.0085</v>
      </c>
      <c r="S445" s="52">
        <f t="shared" si="131"/>
        <v>56.95</v>
      </c>
      <c r="T445" s="15">
        <f t="shared" si="132"/>
        <v>14750.05</v>
      </c>
      <c r="U445" s="15">
        <f>T445/INPUTS!$B$7*1000</f>
        <v>18437562.5</v>
      </c>
      <c r="V445" s="15">
        <f>T445*INPUTS!$B$6</f>
        <v>46610.158</v>
      </c>
      <c r="W445" s="54" t="s">
        <v>396</v>
      </c>
      <c r="X445" s="54" t="s">
        <v>396</v>
      </c>
      <c r="Y445" s="67">
        <f>IFERROR(VLOOKUP(E445,INPUTS!$A$44:$B$103,2,0),0)</f>
        <v>0.02</v>
      </c>
      <c r="Z445" s="15">
        <f t="shared" si="133"/>
        <v>295.001</v>
      </c>
      <c r="AA445" s="20">
        <f>IFERROR(VLOOKUP(E445,INPUTS!$A$44:$C$103,3,0),SCENARIOS!$J$23)</f>
        <v>0.06</v>
      </c>
      <c r="AB445" s="15">
        <f t="shared" si="123"/>
        <v>1001.29966263284</v>
      </c>
      <c r="AC445" s="20">
        <f>IFERROR(VLOOKUP($E445,INPUTS!$A$44:$G$103,4,0),SCENARIOS!$K$23)</f>
        <v>0.15</v>
      </c>
      <c r="AD445" s="15">
        <f t="shared" si="124"/>
        <v>2832.19665466852</v>
      </c>
      <c r="AE445" s="20">
        <f>IFERROR(VLOOKUP($E445,INPUTS!$A$44:$G$103,5,0),SCENARIOS!$L$23)</f>
        <v>0.3</v>
      </c>
      <c r="AF445" s="15">
        <f t="shared" si="125"/>
        <v>6408.74111122664</v>
      </c>
      <c r="AG445" s="20">
        <f>IFERROR(VLOOKUP($E445,INPUTS!$A$44:$G$103,6,0),SCENARIOS!$M$23)</f>
        <v>0.4</v>
      </c>
      <c r="AH445" s="15">
        <f t="shared" si="126"/>
        <v>9667.86977004214</v>
      </c>
      <c r="AI445" s="20">
        <f>IFERROR(VLOOKUP($E445,INPUTS!$A$44:$G$103,7,0),SCENARIOS!$N$23)</f>
        <v>0.5</v>
      </c>
      <c r="AJ445" s="15">
        <f t="shared" si="127"/>
        <v>13672.8840737283</v>
      </c>
      <c r="AL445" t="str">
        <f t="shared" si="128"/>
        <v>Y</v>
      </c>
      <c r="AM445" s="21">
        <f t="shared" si="129"/>
        <v>27345.7681474567</v>
      </c>
    </row>
    <row r="446" ht="15" customHeight="1" spans="1:39">
      <c r="A446" s="6" t="s">
        <v>1414</v>
      </c>
      <c r="B446" s="52" t="s">
        <v>598</v>
      </c>
      <c r="C446" s="52" t="s">
        <v>599</v>
      </c>
      <c r="D446" s="52" t="s">
        <v>929</v>
      </c>
      <c r="E446" s="10" t="s">
        <v>209</v>
      </c>
      <c r="F446" s="52" t="s">
        <v>600</v>
      </c>
      <c r="G446" s="52" t="s">
        <v>165</v>
      </c>
      <c r="H446" s="52" t="s">
        <v>452</v>
      </c>
      <c r="I446" s="52" t="s">
        <v>451</v>
      </c>
      <c r="J446" s="52" t="s">
        <v>181</v>
      </c>
      <c r="K446" s="52" t="s">
        <v>931</v>
      </c>
      <c r="L446" s="53" t="s">
        <v>293</v>
      </c>
      <c r="M446" s="13">
        <v>389</v>
      </c>
      <c r="N446" s="14">
        <f t="shared" si="122"/>
        <v>1.06575342465753</v>
      </c>
      <c r="O446" s="15">
        <v>9750</v>
      </c>
      <c r="P446" s="15">
        <f t="shared" si="130"/>
        <v>3792750</v>
      </c>
      <c r="Q446" s="16">
        <f>IFERROR(VLOOKUP(G446,SCENARIOS!$A$13:$E$18,2,0),0.025)</f>
        <v>0.025</v>
      </c>
      <c r="R446" s="52">
        <f>IFERROR(VLOOKUP(L446,INPUTS!$A$107:$B$120,2,0),0.0082)</f>
        <v>0.0079</v>
      </c>
      <c r="S446" s="52">
        <f t="shared" si="131"/>
        <v>77.025</v>
      </c>
      <c r="T446" s="15">
        <f t="shared" si="132"/>
        <v>29962.725</v>
      </c>
      <c r="U446" s="15">
        <f>T446/INPUTS!$B$7*1000</f>
        <v>37453406.25</v>
      </c>
      <c r="V446" s="15">
        <f>T446*INPUTS!$B$6</f>
        <v>94682.211</v>
      </c>
      <c r="W446" s="54" t="s">
        <v>521</v>
      </c>
      <c r="X446" s="54" t="s">
        <v>396</v>
      </c>
      <c r="Y446" s="67">
        <f>IFERROR(VLOOKUP(E446,INPUTS!$A$44:$B$103,2,0),0)</f>
        <v>0.02</v>
      </c>
      <c r="Z446" s="15">
        <f t="shared" si="133"/>
        <v>599.2545</v>
      </c>
      <c r="AA446" s="20">
        <f>IFERROR(VLOOKUP(E446,INPUTS!$A$44:$C$103,3,0),SCENARIOS!$J$23)</f>
        <v>0.06</v>
      </c>
      <c r="AB446" s="15">
        <f t="shared" si="123"/>
        <v>2034.00438873499</v>
      </c>
      <c r="AC446" s="20">
        <f>IFERROR(VLOOKUP($E446,INPUTS!$A$44:$G$103,4,0),SCENARIOS!$K$23)</f>
        <v>0.15</v>
      </c>
      <c r="AD446" s="15">
        <f t="shared" si="124"/>
        <v>5753.22317617587</v>
      </c>
      <c r="AE446" s="20">
        <f>IFERROR(VLOOKUP($E446,INPUTS!$A$44:$G$103,5,0),SCENARIOS!$L$23)</f>
        <v>0.3</v>
      </c>
      <c r="AF446" s="15">
        <f t="shared" si="125"/>
        <v>13018.4879042361</v>
      </c>
      <c r="AG446" s="20">
        <f>IFERROR(VLOOKUP($E446,INPUTS!$A$44:$G$103,6,0),SCENARIOS!$M$23)</f>
        <v>0.4</v>
      </c>
      <c r="AH446" s="15">
        <f t="shared" si="126"/>
        <v>19638.96551236</v>
      </c>
      <c r="AI446" s="20">
        <f>IFERROR(VLOOKUP($E446,INPUTS!$A$44:$G$103,7,0),SCENARIOS!$N$23)</f>
        <v>0.5</v>
      </c>
      <c r="AJ446" s="15">
        <f t="shared" si="127"/>
        <v>27774.6085916998</v>
      </c>
      <c r="AL446" t="str">
        <f t="shared" si="128"/>
        <v>N</v>
      </c>
      <c r="AM446" s="21">
        <f t="shared" si="129"/>
        <v>55549.2171833996</v>
      </c>
    </row>
    <row r="447" ht="15" customHeight="1" spans="1:39">
      <c r="A447" s="24" t="s">
        <v>1415</v>
      </c>
      <c r="B447" s="52" t="s">
        <v>598</v>
      </c>
      <c r="C447" s="52" t="s">
        <v>599</v>
      </c>
      <c r="D447" s="52" t="s">
        <v>929</v>
      </c>
      <c r="E447" s="10" t="s">
        <v>209</v>
      </c>
      <c r="F447" s="52" t="s">
        <v>600</v>
      </c>
      <c r="G447" s="52" t="s">
        <v>165</v>
      </c>
      <c r="H447" s="52" t="s">
        <v>702</v>
      </c>
      <c r="I447" s="52" t="s">
        <v>701</v>
      </c>
      <c r="J447" s="52" t="s">
        <v>181</v>
      </c>
      <c r="K447" s="52" t="s">
        <v>931</v>
      </c>
      <c r="L447" s="53" t="s">
        <v>293</v>
      </c>
      <c r="M447" s="13">
        <v>259</v>
      </c>
      <c r="N447" s="14">
        <f t="shared" si="122"/>
        <v>0.70958904109589</v>
      </c>
      <c r="O447" s="15">
        <v>11500</v>
      </c>
      <c r="P447" s="15">
        <f t="shared" si="130"/>
        <v>2978500</v>
      </c>
      <c r="Q447" s="16">
        <f>IFERROR(VLOOKUP(G447,SCENARIOS!$A$13:$E$18,2,0),0.025)</f>
        <v>0.025</v>
      </c>
      <c r="R447" s="52">
        <f>IFERROR(VLOOKUP(L447,INPUTS!$A$107:$B$120,2,0),0.0082)</f>
        <v>0.0079</v>
      </c>
      <c r="S447" s="52">
        <f t="shared" si="131"/>
        <v>90.85</v>
      </c>
      <c r="T447" s="15">
        <f t="shared" si="132"/>
        <v>23530.15</v>
      </c>
      <c r="U447" s="15">
        <f>T447/INPUTS!$B$7*1000</f>
        <v>29412687.5</v>
      </c>
      <c r="V447" s="15">
        <f>T447*INPUTS!$B$6</f>
        <v>74355.274</v>
      </c>
      <c r="W447" s="54" t="s">
        <v>396</v>
      </c>
      <c r="X447" s="54" t="s">
        <v>396</v>
      </c>
      <c r="Y447" s="67">
        <f>IFERROR(VLOOKUP(E447,INPUTS!$A$44:$B$103,2,0),0)</f>
        <v>0.02</v>
      </c>
      <c r="Z447" s="15">
        <f t="shared" si="133"/>
        <v>470.603</v>
      </c>
      <c r="AA447" s="20">
        <f>IFERROR(VLOOKUP(E447,INPUTS!$A$44:$C$103,3,0),SCENARIOS!$J$23)</f>
        <v>0.06</v>
      </c>
      <c r="AB447" s="15">
        <f t="shared" si="123"/>
        <v>1597.3322976329</v>
      </c>
      <c r="AC447" s="20">
        <f>IFERROR(VLOOKUP($E447,INPUTS!$A$44:$G$103,4,0),SCENARIOS!$K$23)</f>
        <v>0.15</v>
      </c>
      <c r="AD447" s="15">
        <f t="shared" si="124"/>
        <v>4518.08720064329</v>
      </c>
      <c r="AE447" s="20">
        <f>IFERROR(VLOOKUP($E447,INPUTS!$A$44:$G$103,5,0),SCENARIOS!$L$23)</f>
        <v>0.3</v>
      </c>
      <c r="AF447" s="15">
        <f t="shared" si="125"/>
        <v>10223.6019307277</v>
      </c>
      <c r="AG447" s="20">
        <f>IFERROR(VLOOKUP($E447,INPUTS!$A$44:$G$103,6,0),SCENARIOS!$M$23)</f>
        <v>0.4</v>
      </c>
      <c r="AH447" s="15">
        <f t="shared" si="126"/>
        <v>15422.7562529996</v>
      </c>
      <c r="AI447" s="20">
        <f>IFERROR(VLOOKUP($E447,INPUTS!$A$44:$G$103,7,0),SCENARIOS!$N$23)</f>
        <v>0.5</v>
      </c>
      <c r="AJ447" s="15">
        <f t="shared" si="127"/>
        <v>21811.7913625675</v>
      </c>
      <c r="AL447" t="str">
        <f t="shared" si="128"/>
        <v>N</v>
      </c>
      <c r="AM447" s="21">
        <f t="shared" si="129"/>
        <v>43623.582725135</v>
      </c>
    </row>
    <row r="448" ht="15" customHeight="1" spans="1:39">
      <c r="A448" s="6" t="s">
        <v>1416</v>
      </c>
      <c r="B448" s="52" t="s">
        <v>598</v>
      </c>
      <c r="C448" s="52" t="s">
        <v>599</v>
      </c>
      <c r="D448" s="52" t="s">
        <v>929</v>
      </c>
      <c r="E448" s="10" t="s">
        <v>209</v>
      </c>
      <c r="F448" s="52" t="s">
        <v>600</v>
      </c>
      <c r="G448" s="52" t="s">
        <v>165</v>
      </c>
      <c r="H448" s="52" t="s">
        <v>515</v>
      </c>
      <c r="I448" s="52" t="s">
        <v>514</v>
      </c>
      <c r="J448" s="52" t="s">
        <v>181</v>
      </c>
      <c r="K448" s="52" t="s">
        <v>931</v>
      </c>
      <c r="L448" s="53" t="s">
        <v>288</v>
      </c>
      <c r="M448" s="13">
        <v>259</v>
      </c>
      <c r="N448" s="14">
        <f t="shared" si="122"/>
        <v>0.70958904109589</v>
      </c>
      <c r="O448" s="15">
        <v>9400</v>
      </c>
      <c r="P448" s="15">
        <f t="shared" si="130"/>
        <v>2434600</v>
      </c>
      <c r="Q448" s="16">
        <f>IFERROR(VLOOKUP(G448,SCENARIOS!$A$13:$E$18,2,0),0.025)</f>
        <v>0.025</v>
      </c>
      <c r="R448" s="52">
        <f>IFERROR(VLOOKUP(L448,INPUTS!$A$107:$B$120,2,0),0.0082)</f>
        <v>0.0085</v>
      </c>
      <c r="S448" s="52">
        <f t="shared" si="131"/>
        <v>79.9</v>
      </c>
      <c r="T448" s="15">
        <f t="shared" si="132"/>
        <v>20694.1</v>
      </c>
      <c r="U448" s="15">
        <f>T448/INPUTS!$B$7*1000</f>
        <v>25867625</v>
      </c>
      <c r="V448" s="15">
        <f>T448*INPUTS!$B$6</f>
        <v>65393.356</v>
      </c>
      <c r="W448" s="54" t="s">
        <v>396</v>
      </c>
      <c r="X448" s="54" t="s">
        <v>396</v>
      </c>
      <c r="Y448" s="67">
        <f>IFERROR(VLOOKUP(E448,INPUTS!$A$44:$B$103,2,0),0)</f>
        <v>0.02</v>
      </c>
      <c r="Z448" s="15">
        <f t="shared" si="133"/>
        <v>413.882</v>
      </c>
      <c r="AA448" s="20">
        <f>IFERROR(VLOOKUP(E448,INPUTS!$A$44:$C$103,3,0),SCENARIOS!$J$23)</f>
        <v>0.06</v>
      </c>
      <c r="AB448" s="15">
        <f t="shared" si="123"/>
        <v>1404.80848190279</v>
      </c>
      <c r="AC448" s="20">
        <f>IFERROR(VLOOKUP($E448,INPUTS!$A$44:$G$103,4,0),SCENARIOS!$K$23)</f>
        <v>0.15</v>
      </c>
      <c r="AD448" s="15">
        <f t="shared" si="124"/>
        <v>3973.52963490808</v>
      </c>
      <c r="AE448" s="20">
        <f>IFERROR(VLOOKUP($E448,INPUTS!$A$44:$G$103,5,0),SCENARIOS!$L$23)</f>
        <v>0.3</v>
      </c>
      <c r="AF448" s="15">
        <f t="shared" si="125"/>
        <v>8991.36812619857</v>
      </c>
      <c r="AG448" s="20">
        <f>IFERROR(VLOOKUP($E448,INPUTS!$A$44:$G$103,6,0),SCENARIOS!$M$23)</f>
        <v>0.4</v>
      </c>
      <c r="AH448" s="15">
        <f t="shared" si="126"/>
        <v>13563.8769908054</v>
      </c>
      <c r="AI448" s="20">
        <f>IFERROR(VLOOKUP($E448,INPUTS!$A$44:$G$103,7,0),SCENARIOS!$N$23)</f>
        <v>0.5</v>
      </c>
      <c r="AJ448" s="15">
        <f t="shared" si="127"/>
        <v>19182.8522825442</v>
      </c>
      <c r="AL448" t="str">
        <f t="shared" si="128"/>
        <v>N</v>
      </c>
      <c r="AM448" s="21">
        <f t="shared" si="129"/>
        <v>38365.7045650885</v>
      </c>
    </row>
    <row r="449" ht="15" customHeight="1" spans="1:39">
      <c r="A449" s="24" t="s">
        <v>1417</v>
      </c>
      <c r="B449" s="52" t="s">
        <v>598</v>
      </c>
      <c r="C449" s="52" t="s">
        <v>599</v>
      </c>
      <c r="D449" s="52" t="s">
        <v>929</v>
      </c>
      <c r="E449" s="10" t="s">
        <v>209</v>
      </c>
      <c r="F449" s="52" t="s">
        <v>600</v>
      </c>
      <c r="G449" s="52" t="s">
        <v>165</v>
      </c>
      <c r="H449" s="52" t="s">
        <v>440</v>
      </c>
      <c r="I449" s="52" t="s">
        <v>439</v>
      </c>
      <c r="J449" s="52" t="s">
        <v>177</v>
      </c>
      <c r="K449" s="52" t="s">
        <v>931</v>
      </c>
      <c r="L449" s="53" t="s">
        <v>291</v>
      </c>
      <c r="M449" s="13">
        <v>518</v>
      </c>
      <c r="N449" s="14">
        <f t="shared" si="122"/>
        <v>1.41917808219178</v>
      </c>
      <c r="O449" s="15">
        <v>5000</v>
      </c>
      <c r="P449" s="15">
        <f t="shared" si="130"/>
        <v>2590000</v>
      </c>
      <c r="Q449" s="16">
        <f>IFERROR(VLOOKUP(G449,SCENARIOS!$A$13:$E$18,2,0),0.025)</f>
        <v>0.025</v>
      </c>
      <c r="R449" s="52">
        <f>IFERROR(VLOOKUP(L449,INPUTS!$A$107:$B$120,2,0),0.0082)</f>
        <v>0.0079</v>
      </c>
      <c r="S449" s="52">
        <f t="shared" si="131"/>
        <v>39.5</v>
      </c>
      <c r="T449" s="15">
        <f t="shared" si="132"/>
        <v>20461</v>
      </c>
      <c r="U449" s="15">
        <f>T449/INPUTS!$B$7*1000</f>
        <v>25576250</v>
      </c>
      <c r="V449" s="15">
        <f>T449*INPUTS!$B$6</f>
        <v>64656.76</v>
      </c>
      <c r="W449" s="54" t="s">
        <v>396</v>
      </c>
      <c r="X449" s="54" t="s">
        <v>396</v>
      </c>
      <c r="Y449" s="67">
        <f>IFERROR(VLOOKUP(E449,INPUTS!$A$44:$B$103,2,0),0)</f>
        <v>0.02</v>
      </c>
      <c r="Z449" s="15">
        <f t="shared" si="133"/>
        <v>409.22</v>
      </c>
      <c r="AA449" s="20">
        <f>IFERROR(VLOOKUP(E449,INPUTS!$A$44:$C$103,3,0),SCENARIOS!$J$23)</f>
        <v>0.06</v>
      </c>
      <c r="AB449" s="15">
        <f t="shared" si="123"/>
        <v>1388.9846066373</v>
      </c>
      <c r="AC449" s="20">
        <f>IFERROR(VLOOKUP($E449,INPUTS!$A$44:$G$103,4,0),SCENARIOS!$K$23)</f>
        <v>0.15</v>
      </c>
      <c r="AD449" s="15">
        <f t="shared" si="124"/>
        <v>3928.77147882025</v>
      </c>
      <c r="AE449" s="20">
        <f>IFERROR(VLOOKUP($E449,INPUTS!$A$44:$G$103,5,0),SCENARIOS!$L$23)</f>
        <v>0.3</v>
      </c>
      <c r="AF449" s="15">
        <f t="shared" si="125"/>
        <v>8890.08863541535</v>
      </c>
      <c r="AG449" s="20">
        <f>IFERROR(VLOOKUP($E449,INPUTS!$A$44:$G$103,6,0),SCENARIOS!$M$23)</f>
        <v>0.4</v>
      </c>
      <c r="AH449" s="15">
        <f t="shared" si="126"/>
        <v>13411.0923939127</v>
      </c>
      <c r="AI449" s="20">
        <f>IFERROR(VLOOKUP($E449,INPUTS!$A$44:$G$103,7,0),SCENARIOS!$N$23)</f>
        <v>0.5</v>
      </c>
      <c r="AJ449" s="15">
        <f t="shared" si="127"/>
        <v>18966.7750978848</v>
      </c>
      <c r="AL449" t="str">
        <f t="shared" si="128"/>
        <v>Y</v>
      </c>
      <c r="AM449" s="21">
        <f t="shared" si="129"/>
        <v>37933.5501957696</v>
      </c>
    </row>
    <row r="450" ht="15" customHeight="1" spans="1:39">
      <c r="A450" s="6" t="s">
        <v>1418</v>
      </c>
      <c r="B450" s="52" t="s">
        <v>598</v>
      </c>
      <c r="C450" s="52" t="s">
        <v>599</v>
      </c>
      <c r="D450" s="52" t="s">
        <v>929</v>
      </c>
      <c r="E450" s="10" t="s">
        <v>209</v>
      </c>
      <c r="F450" s="52" t="s">
        <v>600</v>
      </c>
      <c r="G450" s="52" t="s">
        <v>165</v>
      </c>
      <c r="H450" s="52" t="s">
        <v>448</v>
      </c>
      <c r="I450" s="52" t="s">
        <v>447</v>
      </c>
      <c r="J450" s="52" t="s">
        <v>177</v>
      </c>
      <c r="K450" s="52" t="s">
        <v>931</v>
      </c>
      <c r="L450" s="53" t="s">
        <v>291</v>
      </c>
      <c r="M450" s="13">
        <v>389</v>
      </c>
      <c r="N450" s="14">
        <f t="shared" si="122"/>
        <v>1.06575342465753</v>
      </c>
      <c r="O450" s="15">
        <v>4900</v>
      </c>
      <c r="P450" s="15">
        <f t="shared" si="130"/>
        <v>1906100</v>
      </c>
      <c r="Q450" s="16">
        <f>IFERROR(VLOOKUP(G450,SCENARIOS!$A$13:$E$18,2,0),0.025)</f>
        <v>0.025</v>
      </c>
      <c r="R450" s="52">
        <f>IFERROR(VLOOKUP(L450,INPUTS!$A$107:$B$120,2,0),0.0082)</f>
        <v>0.0079</v>
      </c>
      <c r="S450" s="52">
        <f t="shared" si="131"/>
        <v>38.71</v>
      </c>
      <c r="T450" s="15">
        <f t="shared" si="132"/>
        <v>15058.19</v>
      </c>
      <c r="U450" s="15">
        <f>T450/INPUTS!$B$7*1000</f>
        <v>18822737.5</v>
      </c>
      <c r="V450" s="15">
        <f>T450*INPUTS!$B$6</f>
        <v>47583.8804</v>
      </c>
      <c r="W450" s="54" t="s">
        <v>396</v>
      </c>
      <c r="X450" s="54" t="s">
        <v>396</v>
      </c>
      <c r="Y450" s="67">
        <f>IFERROR(VLOOKUP(E450,INPUTS!$A$44:$B$103,2,0),0)</f>
        <v>0.02</v>
      </c>
      <c r="Z450" s="15">
        <f t="shared" si="133"/>
        <v>301.1638</v>
      </c>
      <c r="AA450" s="20">
        <f>IFERROR(VLOOKUP(E450,INPUTS!$A$44:$C$103,3,0),SCENARIOS!$J$23)</f>
        <v>0.06</v>
      </c>
      <c r="AB450" s="15">
        <f t="shared" si="123"/>
        <v>1022.21759023605</v>
      </c>
      <c r="AC450" s="20">
        <f>IFERROR(VLOOKUP($E450,INPUTS!$A$44:$G$103,4,0),SCENARIOS!$K$23)</f>
        <v>0.15</v>
      </c>
      <c r="AD450" s="15">
        <f t="shared" si="124"/>
        <v>2891.36344238582</v>
      </c>
      <c r="AE450" s="20">
        <f>IFERROR(VLOOKUP($E450,INPUTS!$A$44:$G$103,5,0),SCENARIOS!$L$23)</f>
        <v>0.3</v>
      </c>
      <c r="AF450" s="15">
        <f t="shared" si="125"/>
        <v>6542.62469033406</v>
      </c>
      <c r="AG450" s="20">
        <f>IFERROR(VLOOKUP($E450,INPUTS!$A$44:$G$103,6,0),SCENARIOS!$M$23)</f>
        <v>0.4</v>
      </c>
      <c r="AH450" s="15">
        <f t="shared" si="126"/>
        <v>9869.83907800657</v>
      </c>
      <c r="AI450" s="20">
        <f>IFERROR(VLOOKUP($E450,INPUTS!$A$44:$G$103,7,0),SCENARIOS!$N$23)</f>
        <v>0.5</v>
      </c>
      <c r="AJ450" s="15">
        <f t="shared" si="127"/>
        <v>13958.5212409568</v>
      </c>
      <c r="AL450" t="str">
        <f t="shared" si="128"/>
        <v>Y</v>
      </c>
      <c r="AM450" s="21">
        <f t="shared" si="129"/>
        <v>27917.0424819137</v>
      </c>
    </row>
    <row r="451" ht="15" customHeight="1" spans="1:39">
      <c r="A451" s="24" t="s">
        <v>1419</v>
      </c>
      <c r="B451" s="52" t="s">
        <v>598</v>
      </c>
      <c r="C451" s="52" t="s">
        <v>599</v>
      </c>
      <c r="D451" s="52" t="s">
        <v>929</v>
      </c>
      <c r="E451" s="10" t="s">
        <v>209</v>
      </c>
      <c r="F451" s="52" t="s">
        <v>600</v>
      </c>
      <c r="G451" s="52" t="s">
        <v>165</v>
      </c>
      <c r="H451" s="52" t="s">
        <v>644</v>
      </c>
      <c r="I451" s="52" t="s">
        <v>643</v>
      </c>
      <c r="J451" s="52" t="s">
        <v>185</v>
      </c>
      <c r="K451" s="52" t="s">
        <v>931</v>
      </c>
      <c r="L451" s="53" t="s">
        <v>291</v>
      </c>
      <c r="M451" s="13">
        <v>259</v>
      </c>
      <c r="N451" s="14">
        <f t="shared" si="122"/>
        <v>0.70958904109589</v>
      </c>
      <c r="O451" s="15">
        <v>9400</v>
      </c>
      <c r="P451" s="15">
        <f t="shared" si="130"/>
        <v>2434600</v>
      </c>
      <c r="Q451" s="16">
        <f>IFERROR(VLOOKUP(G451,SCENARIOS!$A$13:$E$18,2,0),0.025)</f>
        <v>0.025</v>
      </c>
      <c r="R451" s="52">
        <f>IFERROR(VLOOKUP(L451,INPUTS!$A$107:$B$120,2,0),0.0082)</f>
        <v>0.0079</v>
      </c>
      <c r="S451" s="52">
        <f t="shared" si="131"/>
        <v>74.26</v>
      </c>
      <c r="T451" s="15">
        <f t="shared" si="132"/>
        <v>19233.34</v>
      </c>
      <c r="U451" s="15">
        <f>T451/INPUTS!$B$7*1000</f>
        <v>24041675</v>
      </c>
      <c r="V451" s="15">
        <f>T451*INPUTS!$B$6</f>
        <v>60777.3544</v>
      </c>
      <c r="W451" s="54" t="s">
        <v>396</v>
      </c>
      <c r="X451" s="54" t="s">
        <v>396</v>
      </c>
      <c r="Y451" s="67">
        <f>IFERROR(VLOOKUP(E451,INPUTS!$A$44:$B$103,2,0),0)</f>
        <v>0.02</v>
      </c>
      <c r="Z451" s="15">
        <f t="shared" si="133"/>
        <v>384.6668</v>
      </c>
      <c r="AA451" s="20">
        <f>IFERROR(VLOOKUP(E451,INPUTS!$A$44:$C$103,3,0),SCENARIOS!$J$23)</f>
        <v>0.06</v>
      </c>
      <c r="AB451" s="15">
        <f t="shared" si="123"/>
        <v>1305.64553023907</v>
      </c>
      <c r="AC451" s="20">
        <f>IFERROR(VLOOKUP($E451,INPUTS!$A$44:$G$103,4,0),SCENARIOS!$K$23)</f>
        <v>0.15</v>
      </c>
      <c r="AD451" s="15">
        <f t="shared" si="124"/>
        <v>3693.04519009103</v>
      </c>
      <c r="AE451" s="20">
        <f>IFERROR(VLOOKUP($E451,INPUTS!$A$44:$G$103,5,0),SCENARIOS!$L$23)</f>
        <v>0.3</v>
      </c>
      <c r="AF451" s="15">
        <f t="shared" si="125"/>
        <v>8356.68331729043</v>
      </c>
      <c r="AG451" s="20">
        <f>IFERROR(VLOOKUP($E451,INPUTS!$A$44:$G$103,6,0),SCENARIOS!$M$23)</f>
        <v>0.4</v>
      </c>
      <c r="AH451" s="15">
        <f t="shared" si="126"/>
        <v>12606.426850278</v>
      </c>
      <c r="AI451" s="20">
        <f>IFERROR(VLOOKUP($E451,INPUTS!$A$44:$G$103,7,0),SCENARIOS!$N$23)</f>
        <v>0.5</v>
      </c>
      <c r="AJ451" s="15">
        <f t="shared" si="127"/>
        <v>17828.7685920117</v>
      </c>
      <c r="AL451" t="str">
        <f t="shared" si="128"/>
        <v>N</v>
      </c>
      <c r="AM451" s="21">
        <f t="shared" si="129"/>
        <v>35657.5371840234</v>
      </c>
    </row>
    <row r="452" ht="15" customHeight="1" spans="1:39">
      <c r="A452" s="6" t="s">
        <v>1420</v>
      </c>
      <c r="B452" s="52" t="s">
        <v>598</v>
      </c>
      <c r="C452" s="52" t="s">
        <v>599</v>
      </c>
      <c r="D452" s="52" t="s">
        <v>929</v>
      </c>
      <c r="E452" s="10" t="s">
        <v>209</v>
      </c>
      <c r="F452" s="52" t="s">
        <v>600</v>
      </c>
      <c r="G452" s="52" t="s">
        <v>165</v>
      </c>
      <c r="H452" s="52" t="s">
        <v>640</v>
      </c>
      <c r="I452" s="52" t="s">
        <v>639</v>
      </c>
      <c r="J452" s="52" t="s">
        <v>185</v>
      </c>
      <c r="K452" s="52" t="s">
        <v>931</v>
      </c>
      <c r="L452" s="53" t="s">
        <v>291</v>
      </c>
      <c r="M452" s="13">
        <v>259</v>
      </c>
      <c r="N452" s="14">
        <f t="shared" si="122"/>
        <v>0.70958904109589</v>
      </c>
      <c r="O452" s="15">
        <v>6600</v>
      </c>
      <c r="P452" s="15">
        <f t="shared" si="130"/>
        <v>1709400</v>
      </c>
      <c r="Q452" s="16">
        <f>IFERROR(VLOOKUP(G452,SCENARIOS!$A$13:$E$18,2,0),0.025)</f>
        <v>0.025</v>
      </c>
      <c r="R452" s="52">
        <f>IFERROR(VLOOKUP(L452,INPUTS!$A$107:$B$120,2,0),0.0082)</f>
        <v>0.0079</v>
      </c>
      <c r="S452" s="52">
        <f t="shared" si="131"/>
        <v>52.14</v>
      </c>
      <c r="T452" s="15">
        <f t="shared" si="132"/>
        <v>13504.26</v>
      </c>
      <c r="U452" s="15">
        <f>T452/INPUTS!$B$7*1000</f>
        <v>16880325</v>
      </c>
      <c r="V452" s="15">
        <f>T452*INPUTS!$B$6</f>
        <v>42673.4616</v>
      </c>
      <c r="W452" s="54" t="s">
        <v>396</v>
      </c>
      <c r="X452" s="54" t="s">
        <v>396</v>
      </c>
      <c r="Y452" s="67">
        <f>IFERROR(VLOOKUP(E452,INPUTS!$A$44:$B$103,2,0),0)</f>
        <v>0.02</v>
      </c>
      <c r="Z452" s="15">
        <f t="shared" si="133"/>
        <v>270.0852</v>
      </c>
      <c r="AA452" s="20">
        <f>IFERROR(VLOOKUP(E452,INPUTS!$A$44:$C$103,3,0),SCENARIOS!$J$23)</f>
        <v>0.06</v>
      </c>
      <c r="AB452" s="15">
        <f t="shared" si="123"/>
        <v>916.729840380621</v>
      </c>
      <c r="AC452" s="20">
        <f>IFERROR(VLOOKUP($E452,INPUTS!$A$44:$G$103,4,0),SCENARIOS!$K$23)</f>
        <v>0.15</v>
      </c>
      <c r="AD452" s="15">
        <f t="shared" si="124"/>
        <v>2592.98917602136</v>
      </c>
      <c r="AE452" s="20">
        <f>IFERROR(VLOOKUP($E452,INPUTS!$A$44:$G$103,5,0),SCENARIOS!$L$23)</f>
        <v>0.3</v>
      </c>
      <c r="AF452" s="15">
        <f t="shared" si="125"/>
        <v>5867.45849937413</v>
      </c>
      <c r="AG452" s="20">
        <f>IFERROR(VLOOKUP($E452,INPUTS!$A$44:$G$103,6,0),SCENARIOS!$M$23)</f>
        <v>0.4</v>
      </c>
      <c r="AH452" s="15">
        <f t="shared" si="126"/>
        <v>8851.32097998239</v>
      </c>
      <c r="AI452" s="20">
        <f>IFERROR(VLOOKUP($E452,INPUTS!$A$44:$G$103,7,0),SCENARIOS!$N$23)</f>
        <v>0.5</v>
      </c>
      <c r="AJ452" s="15">
        <f t="shared" si="127"/>
        <v>12518.071564604</v>
      </c>
      <c r="AL452" t="str">
        <f t="shared" si="128"/>
        <v>N</v>
      </c>
      <c r="AM452" s="21">
        <f t="shared" si="129"/>
        <v>25036.1431292079</v>
      </c>
    </row>
    <row r="453" ht="15" customHeight="1" spans="1:39">
      <c r="A453" s="24" t="s">
        <v>1421</v>
      </c>
      <c r="B453" s="52" t="s">
        <v>601</v>
      </c>
      <c r="C453" s="52" t="s">
        <v>602</v>
      </c>
      <c r="D453" s="52" t="s">
        <v>929</v>
      </c>
      <c r="E453" s="10" t="s">
        <v>210</v>
      </c>
      <c r="F453" s="52" t="s">
        <v>603</v>
      </c>
      <c r="G453" s="52" t="s">
        <v>165</v>
      </c>
      <c r="H453" s="52" t="s">
        <v>256</v>
      </c>
      <c r="I453" s="52" t="s">
        <v>930</v>
      </c>
      <c r="J453" s="52" t="s">
        <v>169</v>
      </c>
      <c r="K453" s="52" t="s">
        <v>931</v>
      </c>
      <c r="L453" s="53" t="s">
        <v>293</v>
      </c>
      <c r="M453" s="13">
        <v>155</v>
      </c>
      <c r="N453" s="14">
        <f t="shared" ref="N453:N516" si="134">M453/365</f>
        <v>0.424657534246575</v>
      </c>
      <c r="O453" s="15">
        <v>7400</v>
      </c>
      <c r="P453" s="15">
        <f t="shared" si="130"/>
        <v>1147000</v>
      </c>
      <c r="Q453" s="16">
        <f>IFERROR(VLOOKUP(G453,SCENARIOS!$A$13:$E$18,2,0),0.025)</f>
        <v>0.025</v>
      </c>
      <c r="R453" s="52">
        <f>IFERROR(VLOOKUP(L453,INPUTS!$A$107:$B$120,2,0),0.0082)</f>
        <v>0.0079</v>
      </c>
      <c r="S453" s="52">
        <f t="shared" si="131"/>
        <v>58.46</v>
      </c>
      <c r="T453" s="15">
        <f t="shared" si="132"/>
        <v>9061.3</v>
      </c>
      <c r="U453" s="15">
        <f>T453/INPUTS!$B$7*1000</f>
        <v>11326625</v>
      </c>
      <c r="V453" s="15">
        <f>T453*INPUTS!$B$6</f>
        <v>28633.708</v>
      </c>
      <c r="W453" s="54" t="s">
        <v>396</v>
      </c>
      <c r="X453" s="54" t="s">
        <v>396</v>
      </c>
      <c r="Y453" s="67">
        <f>IFERROR(VLOOKUP(E453,INPUTS!$A$44:$B$103,2,0),0)</f>
        <v>0.02</v>
      </c>
      <c r="Z453" s="15">
        <f t="shared" si="133"/>
        <v>181.226</v>
      </c>
      <c r="AA453" s="20">
        <f>IFERROR(VLOOKUP(E453,INPUTS!$A$44:$C$103,3,0),SCENARIOS!$J$23)</f>
        <v>0.06</v>
      </c>
      <c r="AB453" s="15">
        <f t="shared" ref="AB453:AB516" si="135">$T453*AA453*(1+$Q453)^AB$2</f>
        <v>615.121754367949</v>
      </c>
      <c r="AC453" s="20">
        <f>IFERROR(VLOOKUP($E453,INPUTS!$A$44:$G$103,4,0),SCENARIOS!$K$23)</f>
        <v>0.15</v>
      </c>
      <c r="AD453" s="15">
        <f t="shared" ref="AD453:AD516" si="136">$T453*AC453*(1+$Q453)^AD$2</f>
        <v>1739.88451204897</v>
      </c>
      <c r="AE453" s="20">
        <f>IFERROR(VLOOKUP($E453,INPUTS!$A$44:$G$103,5,0),SCENARIOS!$L$23)</f>
        <v>0.3</v>
      </c>
      <c r="AF453" s="15">
        <f t="shared" ref="AF453:AF516" si="137">$T453*AE453*(1+$Q453)^AF$2</f>
        <v>3937.0392528268</v>
      </c>
      <c r="AG453" s="20">
        <f>IFERROR(VLOOKUP($E453,INPUTS!$A$44:$G$103,6,0),SCENARIOS!$M$23)</f>
        <v>0.4</v>
      </c>
      <c r="AH453" s="15">
        <f t="shared" ref="AH453:AH516" si="138">$T453*AG453*(1+$Q453)^AH$2</f>
        <v>5939.19806016134</v>
      </c>
      <c r="AI453" s="20">
        <f>IFERROR(VLOOKUP($E453,INPUTS!$A$44:$G$103,7,0),SCENARIOS!$N$23)</f>
        <v>0.5</v>
      </c>
      <c r="AJ453" s="15">
        <f t="shared" ref="AJ453:AJ516" si="139">$T453*AI453*(1+$Q453)^AJ$2</f>
        <v>8399.57182906326</v>
      </c>
      <c r="AL453" t="str">
        <f t="shared" ref="AL453:AL516" si="140">IF(H453="MULTI","MULTI",IF(COUNTIFS($E$4:$E$1277,H453,$H$4:$H$1277,E453)&gt;0,"Y","N"))</f>
        <v>N</v>
      </c>
      <c r="AM453" s="21">
        <f t="shared" ref="AM453:AM516" si="141">T453*((1+Q453)^25)</f>
        <v>16799.1436581265</v>
      </c>
    </row>
    <row r="454" ht="15" customHeight="1" spans="1:39">
      <c r="A454" s="6" t="s">
        <v>1422</v>
      </c>
      <c r="B454" s="52" t="s">
        <v>601</v>
      </c>
      <c r="C454" s="52" t="s">
        <v>602</v>
      </c>
      <c r="D454" s="52" t="s">
        <v>929</v>
      </c>
      <c r="E454" s="10" t="s">
        <v>210</v>
      </c>
      <c r="F454" s="52" t="s">
        <v>603</v>
      </c>
      <c r="G454" s="52" t="s">
        <v>165</v>
      </c>
      <c r="H454" s="52" t="s">
        <v>249</v>
      </c>
      <c r="I454" s="52" t="s">
        <v>930</v>
      </c>
      <c r="J454" s="52" t="s">
        <v>169</v>
      </c>
      <c r="K454" s="52" t="s">
        <v>931</v>
      </c>
      <c r="L454" s="53" t="s">
        <v>293</v>
      </c>
      <c r="M454" s="13">
        <v>155</v>
      </c>
      <c r="N454" s="14">
        <f t="shared" si="134"/>
        <v>0.424657534246575</v>
      </c>
      <c r="O454" s="15">
        <v>8100</v>
      </c>
      <c r="P454" s="15">
        <f t="shared" si="130"/>
        <v>1255500</v>
      </c>
      <c r="Q454" s="16">
        <f>IFERROR(VLOOKUP(G454,SCENARIOS!$A$13:$E$18,2,0),0.025)</f>
        <v>0.025</v>
      </c>
      <c r="R454" s="52">
        <f>IFERROR(VLOOKUP(L454,INPUTS!$A$107:$B$120,2,0),0.0082)</f>
        <v>0.0079</v>
      </c>
      <c r="S454" s="52">
        <f t="shared" si="131"/>
        <v>63.99</v>
      </c>
      <c r="T454" s="15">
        <f t="shared" si="132"/>
        <v>9918.45</v>
      </c>
      <c r="U454" s="15">
        <f>T454/INPUTS!$B$7*1000</f>
        <v>12398062.5</v>
      </c>
      <c r="V454" s="15">
        <f>T454*INPUTS!$B$6</f>
        <v>31342.302</v>
      </c>
      <c r="W454" s="54" t="s">
        <v>396</v>
      </c>
      <c r="X454" s="54" t="s">
        <v>396</v>
      </c>
      <c r="Y454" s="67">
        <f>IFERROR(VLOOKUP(E454,INPUTS!$A$44:$B$103,2,0),0)</f>
        <v>0.02</v>
      </c>
      <c r="Z454" s="15">
        <f t="shared" si="133"/>
        <v>198.369</v>
      </c>
      <c r="AA454" s="20">
        <f>IFERROR(VLOOKUP(E454,INPUTS!$A$44:$C$103,3,0),SCENARIOS!$J$23)</f>
        <v>0.06</v>
      </c>
      <c r="AB454" s="15">
        <f t="shared" si="135"/>
        <v>673.308947348701</v>
      </c>
      <c r="AC454" s="20">
        <f>IFERROR(VLOOKUP($E454,INPUTS!$A$44:$G$103,4,0),SCENARIOS!$K$23)</f>
        <v>0.15</v>
      </c>
      <c r="AD454" s="15">
        <f t="shared" si="136"/>
        <v>1904.46818210765</v>
      </c>
      <c r="AE454" s="20">
        <f>IFERROR(VLOOKUP($E454,INPUTS!$A$44:$G$103,5,0),SCENARIOS!$L$23)</f>
        <v>0.3</v>
      </c>
      <c r="AF454" s="15">
        <f t="shared" si="137"/>
        <v>4309.46188485096</v>
      </c>
      <c r="AG454" s="20">
        <f>IFERROR(VLOOKUP($E454,INPUTS!$A$44:$G$103,6,0),SCENARIOS!$M$23)</f>
        <v>0.4</v>
      </c>
      <c r="AH454" s="15">
        <f t="shared" si="138"/>
        <v>6501.01409287931</v>
      </c>
      <c r="AI454" s="20">
        <f>IFERROR(VLOOKUP($E454,INPUTS!$A$44:$G$103,7,0),SCENARIOS!$N$23)</f>
        <v>0.5</v>
      </c>
      <c r="AJ454" s="15">
        <f t="shared" si="139"/>
        <v>9194.12592100168</v>
      </c>
      <c r="AL454" t="str">
        <f t="shared" si="140"/>
        <v>N</v>
      </c>
      <c r="AM454" s="21">
        <f t="shared" si="141"/>
        <v>18388.2518420034</v>
      </c>
    </row>
    <row r="455" ht="15" customHeight="1" spans="1:39">
      <c r="A455" s="24" t="s">
        <v>1423</v>
      </c>
      <c r="B455" s="52" t="s">
        <v>601</v>
      </c>
      <c r="C455" s="52" t="s">
        <v>602</v>
      </c>
      <c r="D455" s="52" t="s">
        <v>929</v>
      </c>
      <c r="E455" s="10" t="s">
        <v>210</v>
      </c>
      <c r="F455" s="52" t="s">
        <v>603</v>
      </c>
      <c r="G455" s="52" t="s">
        <v>165</v>
      </c>
      <c r="H455" s="52" t="s">
        <v>452</v>
      </c>
      <c r="I455" s="52" t="s">
        <v>451</v>
      </c>
      <c r="J455" s="52" t="s">
        <v>181</v>
      </c>
      <c r="K455" s="52" t="s">
        <v>931</v>
      </c>
      <c r="L455" s="53" t="s">
        <v>293</v>
      </c>
      <c r="M455" s="13">
        <v>155</v>
      </c>
      <c r="N455" s="14">
        <f t="shared" si="134"/>
        <v>0.424657534246575</v>
      </c>
      <c r="O455" s="15">
        <v>10200</v>
      </c>
      <c r="P455" s="15">
        <f t="shared" si="130"/>
        <v>1581000</v>
      </c>
      <c r="Q455" s="16">
        <f>IFERROR(VLOOKUP(G455,SCENARIOS!$A$13:$E$18,2,0),0.025)</f>
        <v>0.025</v>
      </c>
      <c r="R455" s="52">
        <f>IFERROR(VLOOKUP(L455,INPUTS!$A$107:$B$120,2,0),0.0082)</f>
        <v>0.0079</v>
      </c>
      <c r="S455" s="52">
        <f t="shared" si="131"/>
        <v>80.58</v>
      </c>
      <c r="T455" s="15">
        <f t="shared" si="132"/>
        <v>12489.9</v>
      </c>
      <c r="U455" s="15">
        <f>T455/INPUTS!$B$7*1000</f>
        <v>15612375</v>
      </c>
      <c r="V455" s="15">
        <f>T455*INPUTS!$B$6</f>
        <v>39468.084</v>
      </c>
      <c r="W455" s="54" t="s">
        <v>521</v>
      </c>
      <c r="X455" s="54" t="s">
        <v>396</v>
      </c>
      <c r="Y455" s="67">
        <f>IFERROR(VLOOKUP(E455,INPUTS!$A$44:$B$103,2,0),0)</f>
        <v>0.02</v>
      </c>
      <c r="Z455" s="15">
        <f t="shared" si="133"/>
        <v>249.798</v>
      </c>
      <c r="AA455" s="20">
        <f>IFERROR(VLOOKUP(E455,INPUTS!$A$44:$C$103,3,0),SCENARIOS!$J$23)</f>
        <v>0.06</v>
      </c>
      <c r="AB455" s="15">
        <f t="shared" si="135"/>
        <v>847.870526290957</v>
      </c>
      <c r="AC455" s="20">
        <f>IFERROR(VLOOKUP($E455,INPUTS!$A$44:$G$103,4,0),SCENARIOS!$K$23)</f>
        <v>0.15</v>
      </c>
      <c r="AD455" s="15">
        <f t="shared" si="136"/>
        <v>2398.21919228371</v>
      </c>
      <c r="AE455" s="20">
        <f>IFERROR(VLOOKUP($E455,INPUTS!$A$44:$G$103,5,0),SCENARIOS!$L$23)</f>
        <v>0.3</v>
      </c>
      <c r="AF455" s="15">
        <f t="shared" si="137"/>
        <v>5426.72978092343</v>
      </c>
      <c r="AG455" s="20">
        <f>IFERROR(VLOOKUP($E455,INPUTS!$A$44:$G$103,6,0),SCENARIOS!$M$23)</f>
        <v>0.4</v>
      </c>
      <c r="AH455" s="15">
        <f t="shared" si="138"/>
        <v>8186.46219103321</v>
      </c>
      <c r="AI455" s="20">
        <f>IFERROR(VLOOKUP($E455,INPUTS!$A$44:$G$103,7,0),SCENARIOS!$N$23)</f>
        <v>0.5</v>
      </c>
      <c r="AJ455" s="15">
        <f t="shared" si="139"/>
        <v>11577.7881968169</v>
      </c>
      <c r="AL455" t="str">
        <f t="shared" si="140"/>
        <v>N</v>
      </c>
      <c r="AM455" s="21">
        <f t="shared" si="141"/>
        <v>23155.5763936339</v>
      </c>
    </row>
    <row r="456" ht="15" customHeight="1" spans="1:39">
      <c r="A456" s="6" t="s">
        <v>1424</v>
      </c>
      <c r="B456" s="52" t="s">
        <v>601</v>
      </c>
      <c r="C456" s="52" t="s">
        <v>602</v>
      </c>
      <c r="D456" s="52" t="s">
        <v>929</v>
      </c>
      <c r="E456" s="10" t="s">
        <v>210</v>
      </c>
      <c r="F456" s="52" t="s">
        <v>603</v>
      </c>
      <c r="G456" s="52" t="s">
        <v>165</v>
      </c>
      <c r="H456" s="52" t="s">
        <v>440</v>
      </c>
      <c r="I456" s="52" t="s">
        <v>439</v>
      </c>
      <c r="J456" s="52" t="s">
        <v>177</v>
      </c>
      <c r="K456" s="52" t="s">
        <v>931</v>
      </c>
      <c r="L456" s="53" t="s">
        <v>291</v>
      </c>
      <c r="M456" s="13">
        <v>233</v>
      </c>
      <c r="N456" s="14">
        <f t="shared" si="134"/>
        <v>0.638356164383562</v>
      </c>
      <c r="O456" s="15">
        <v>4600</v>
      </c>
      <c r="P456" s="15">
        <f t="shared" si="130"/>
        <v>1071800</v>
      </c>
      <c r="Q456" s="16">
        <f>IFERROR(VLOOKUP(G456,SCENARIOS!$A$13:$E$18,2,0),0.025)</f>
        <v>0.025</v>
      </c>
      <c r="R456" s="52">
        <f>IFERROR(VLOOKUP(L456,INPUTS!$A$107:$B$120,2,0),0.0082)</f>
        <v>0.0079</v>
      </c>
      <c r="S456" s="52">
        <f t="shared" si="131"/>
        <v>36.34</v>
      </c>
      <c r="T456" s="15">
        <f t="shared" si="132"/>
        <v>8467.22</v>
      </c>
      <c r="U456" s="15">
        <f>T456/INPUTS!$B$7*1000</f>
        <v>10584025</v>
      </c>
      <c r="V456" s="15">
        <f>T456*INPUTS!$B$6</f>
        <v>26756.4152</v>
      </c>
      <c r="W456" s="54" t="s">
        <v>396</v>
      </c>
      <c r="X456" s="54" t="s">
        <v>396</v>
      </c>
      <c r="Y456" s="67">
        <f>IFERROR(VLOOKUP(E456,INPUTS!$A$44:$B$103,2,0),0)</f>
        <v>0.02</v>
      </c>
      <c r="Z456" s="15">
        <f t="shared" si="133"/>
        <v>169.3444</v>
      </c>
      <c r="AA456" s="20">
        <f>IFERROR(VLOOKUP(E456,INPUTS!$A$44:$C$103,3,0),SCENARIOS!$J$23)</f>
        <v>0.06</v>
      </c>
      <c r="AB456" s="15">
        <f t="shared" si="135"/>
        <v>574.792934901105</v>
      </c>
      <c r="AC456" s="20">
        <f>IFERROR(VLOOKUP($E456,INPUTS!$A$44:$G$103,4,0),SCENARIOS!$K$23)</f>
        <v>0.15</v>
      </c>
      <c r="AD456" s="15">
        <f t="shared" si="136"/>
        <v>1625.81361814654</v>
      </c>
      <c r="AE456" s="20">
        <f>IFERROR(VLOOKUP($E456,INPUTS!$A$44:$G$103,5,0),SCENARIOS!$L$23)</f>
        <v>0.3</v>
      </c>
      <c r="AF456" s="15">
        <f t="shared" si="137"/>
        <v>3678.91776040084</v>
      </c>
      <c r="AG456" s="20">
        <f>IFERROR(VLOOKUP($E456,INPUTS!$A$44:$G$103,6,0),SCENARIOS!$M$23)</f>
        <v>0.4</v>
      </c>
      <c r="AH456" s="15">
        <f t="shared" si="138"/>
        <v>5549.81035822226</v>
      </c>
      <c r="AI456" s="20">
        <f>IFERROR(VLOOKUP($E456,INPUTS!$A$44:$G$103,7,0),SCENARIOS!$N$23)</f>
        <v>0.5</v>
      </c>
      <c r="AJ456" s="15">
        <f t="shared" si="139"/>
        <v>7848.87627409765</v>
      </c>
      <c r="AL456" t="str">
        <f t="shared" si="140"/>
        <v>Y</v>
      </c>
      <c r="AM456" s="21">
        <f t="shared" si="141"/>
        <v>15697.7525481953</v>
      </c>
    </row>
    <row r="457" ht="15" customHeight="1" spans="1:39">
      <c r="A457" s="24" t="s">
        <v>1425</v>
      </c>
      <c r="B457" s="52" t="s">
        <v>601</v>
      </c>
      <c r="C457" s="52" t="s">
        <v>602</v>
      </c>
      <c r="D457" s="52" t="s">
        <v>929</v>
      </c>
      <c r="E457" s="10" t="s">
        <v>210</v>
      </c>
      <c r="F457" s="52" t="s">
        <v>603</v>
      </c>
      <c r="G457" s="52" t="s">
        <v>165</v>
      </c>
      <c r="H457" s="52" t="s">
        <v>448</v>
      </c>
      <c r="I457" s="52" t="s">
        <v>447</v>
      </c>
      <c r="J457" s="52" t="s">
        <v>177</v>
      </c>
      <c r="K457" s="52" t="s">
        <v>931</v>
      </c>
      <c r="L457" s="53" t="s">
        <v>291</v>
      </c>
      <c r="M457" s="13">
        <v>155</v>
      </c>
      <c r="N457" s="14">
        <f t="shared" si="134"/>
        <v>0.424657534246575</v>
      </c>
      <c r="O457" s="15">
        <v>4500</v>
      </c>
      <c r="P457" s="15">
        <f t="shared" si="130"/>
        <v>697500</v>
      </c>
      <c r="Q457" s="16">
        <f>IFERROR(VLOOKUP(G457,SCENARIOS!$A$13:$E$18,2,0),0.025)</f>
        <v>0.025</v>
      </c>
      <c r="R457" s="52">
        <f>IFERROR(VLOOKUP(L457,INPUTS!$A$107:$B$120,2,0),0.0082)</f>
        <v>0.0079</v>
      </c>
      <c r="S457" s="52">
        <f t="shared" si="131"/>
        <v>35.55</v>
      </c>
      <c r="T457" s="15">
        <f t="shared" si="132"/>
        <v>5510.25</v>
      </c>
      <c r="U457" s="15">
        <f>T457/INPUTS!$B$7*1000</f>
        <v>6887812.5</v>
      </c>
      <c r="V457" s="15">
        <f>T457*INPUTS!$B$6</f>
        <v>17412.39</v>
      </c>
      <c r="W457" s="54" t="s">
        <v>396</v>
      </c>
      <c r="X457" s="54" t="s">
        <v>396</v>
      </c>
      <c r="Y457" s="67">
        <f>IFERROR(VLOOKUP(E457,INPUTS!$A$44:$B$103,2,0),0)</f>
        <v>0.02</v>
      </c>
      <c r="Z457" s="15">
        <f t="shared" si="133"/>
        <v>110.205</v>
      </c>
      <c r="AA457" s="20">
        <f>IFERROR(VLOOKUP(E457,INPUTS!$A$44:$C$103,3,0),SCENARIOS!$J$23)</f>
        <v>0.06</v>
      </c>
      <c r="AB457" s="15">
        <f t="shared" si="135"/>
        <v>374.060526304834</v>
      </c>
      <c r="AC457" s="20">
        <f>IFERROR(VLOOKUP($E457,INPUTS!$A$44:$G$103,4,0),SCENARIOS!$K$23)</f>
        <v>0.15</v>
      </c>
      <c r="AD457" s="15">
        <f t="shared" si="136"/>
        <v>1058.0378789487</v>
      </c>
      <c r="AE457" s="20">
        <f>IFERROR(VLOOKUP($E457,INPUTS!$A$44:$G$103,5,0),SCENARIOS!$L$23)</f>
        <v>0.3</v>
      </c>
      <c r="AF457" s="15">
        <f t="shared" si="137"/>
        <v>2394.14549158386</v>
      </c>
      <c r="AG457" s="20">
        <f>IFERROR(VLOOKUP($E457,INPUTS!$A$44:$G$103,6,0),SCENARIOS!$M$23)</f>
        <v>0.4</v>
      </c>
      <c r="AH457" s="15">
        <f t="shared" si="138"/>
        <v>3611.67449604406</v>
      </c>
      <c r="AI457" s="20">
        <f>IFERROR(VLOOKUP($E457,INPUTS!$A$44:$G$103,7,0),SCENARIOS!$N$23)</f>
        <v>0.5</v>
      </c>
      <c r="AJ457" s="15">
        <f t="shared" si="139"/>
        <v>5107.84773388982</v>
      </c>
      <c r="AL457" t="str">
        <f t="shared" si="140"/>
        <v>Y</v>
      </c>
      <c r="AM457" s="21">
        <f t="shared" si="141"/>
        <v>10215.6954677796</v>
      </c>
    </row>
    <row r="458" ht="15" customHeight="1" spans="1:39">
      <c r="A458" s="6" t="s">
        <v>1426</v>
      </c>
      <c r="B458" s="52" t="s">
        <v>601</v>
      </c>
      <c r="C458" s="52" t="s">
        <v>602</v>
      </c>
      <c r="D458" s="52" t="s">
        <v>929</v>
      </c>
      <c r="E458" s="10" t="s">
        <v>210</v>
      </c>
      <c r="F458" s="52" t="s">
        <v>603</v>
      </c>
      <c r="G458" s="52" t="s">
        <v>165</v>
      </c>
      <c r="H458" s="52" t="s">
        <v>644</v>
      </c>
      <c r="I458" s="52" t="s">
        <v>643</v>
      </c>
      <c r="J458" s="52" t="s">
        <v>185</v>
      </c>
      <c r="K458" s="52" t="s">
        <v>931</v>
      </c>
      <c r="L458" s="53" t="s">
        <v>291</v>
      </c>
      <c r="M458" s="13">
        <v>155</v>
      </c>
      <c r="N458" s="14">
        <f t="shared" si="134"/>
        <v>0.424657534246575</v>
      </c>
      <c r="O458" s="15">
        <v>8800</v>
      </c>
      <c r="P458" s="15">
        <f t="shared" si="130"/>
        <v>1364000</v>
      </c>
      <c r="Q458" s="16">
        <f>IFERROR(VLOOKUP(G458,SCENARIOS!$A$13:$E$18,2,0),0.025)</f>
        <v>0.025</v>
      </c>
      <c r="R458" s="52">
        <f>IFERROR(VLOOKUP(L458,INPUTS!$A$107:$B$120,2,0),0.0082)</f>
        <v>0.0079</v>
      </c>
      <c r="S458" s="52">
        <f t="shared" si="131"/>
        <v>69.52</v>
      </c>
      <c r="T458" s="15">
        <f t="shared" si="132"/>
        <v>10775.6</v>
      </c>
      <c r="U458" s="15">
        <f>T458/INPUTS!$B$7*1000</f>
        <v>13469500</v>
      </c>
      <c r="V458" s="15">
        <f>T458*INPUTS!$B$6</f>
        <v>34050.896</v>
      </c>
      <c r="W458" s="54" t="s">
        <v>396</v>
      </c>
      <c r="X458" s="54" t="s">
        <v>396</v>
      </c>
      <c r="Y458" s="67">
        <f>IFERROR(VLOOKUP(E458,INPUTS!$A$44:$B$103,2,0),0)</f>
        <v>0.02</v>
      </c>
      <c r="Z458" s="15">
        <f t="shared" si="133"/>
        <v>215.512</v>
      </c>
      <c r="AA458" s="20">
        <f>IFERROR(VLOOKUP(E458,INPUTS!$A$44:$C$103,3,0),SCENARIOS!$J$23)</f>
        <v>0.06</v>
      </c>
      <c r="AB458" s="15">
        <f t="shared" si="135"/>
        <v>731.496140329453</v>
      </c>
      <c r="AC458" s="20">
        <f>IFERROR(VLOOKUP($E458,INPUTS!$A$44:$G$103,4,0),SCENARIOS!$K$23)</f>
        <v>0.15</v>
      </c>
      <c r="AD458" s="15">
        <f t="shared" si="136"/>
        <v>2069.05185216634</v>
      </c>
      <c r="AE458" s="20">
        <f>IFERROR(VLOOKUP($E458,INPUTS!$A$44:$G$103,5,0),SCENARIOS!$L$23)</f>
        <v>0.3</v>
      </c>
      <c r="AF458" s="15">
        <f t="shared" si="137"/>
        <v>4681.88451687511</v>
      </c>
      <c r="AG458" s="20">
        <f>IFERROR(VLOOKUP($E458,INPUTS!$A$44:$G$103,6,0),SCENARIOS!$M$23)</f>
        <v>0.4</v>
      </c>
      <c r="AH458" s="15">
        <f t="shared" si="138"/>
        <v>7062.83012559728</v>
      </c>
      <c r="AI458" s="20">
        <f>IFERROR(VLOOKUP($E458,INPUTS!$A$44:$G$103,7,0),SCENARIOS!$N$23)</f>
        <v>0.5</v>
      </c>
      <c r="AJ458" s="15">
        <f t="shared" si="139"/>
        <v>9988.6800129401</v>
      </c>
      <c r="AL458" t="str">
        <f t="shared" si="140"/>
        <v>N</v>
      </c>
      <c r="AM458" s="21">
        <f t="shared" si="141"/>
        <v>19977.3600258802</v>
      </c>
    </row>
    <row r="459" ht="15" customHeight="1" spans="1:39">
      <c r="A459" s="24" t="s">
        <v>1427</v>
      </c>
      <c r="B459" s="52" t="s">
        <v>601</v>
      </c>
      <c r="C459" s="52" t="s">
        <v>602</v>
      </c>
      <c r="D459" s="52" t="s">
        <v>929</v>
      </c>
      <c r="E459" s="10" t="s">
        <v>210</v>
      </c>
      <c r="F459" s="52" t="s">
        <v>603</v>
      </c>
      <c r="G459" s="52" t="s">
        <v>165</v>
      </c>
      <c r="H459" s="52" t="s">
        <v>640</v>
      </c>
      <c r="I459" s="52" t="s">
        <v>639</v>
      </c>
      <c r="J459" s="52" t="s">
        <v>185</v>
      </c>
      <c r="K459" s="52" t="s">
        <v>931</v>
      </c>
      <c r="L459" s="53" t="s">
        <v>291</v>
      </c>
      <c r="M459" s="13">
        <v>155</v>
      </c>
      <c r="N459" s="14">
        <f t="shared" si="134"/>
        <v>0.424657534246575</v>
      </c>
      <c r="O459" s="15">
        <v>6200</v>
      </c>
      <c r="P459" s="15">
        <f t="shared" si="130"/>
        <v>961000</v>
      </c>
      <c r="Q459" s="16">
        <f>IFERROR(VLOOKUP(G459,SCENARIOS!$A$13:$E$18,2,0),0.025)</f>
        <v>0.025</v>
      </c>
      <c r="R459" s="52">
        <f>IFERROR(VLOOKUP(L459,INPUTS!$A$107:$B$120,2,0),0.0082)</f>
        <v>0.0079</v>
      </c>
      <c r="S459" s="52">
        <f t="shared" si="131"/>
        <v>48.98</v>
      </c>
      <c r="T459" s="15">
        <f t="shared" si="132"/>
        <v>7591.9</v>
      </c>
      <c r="U459" s="15">
        <f>T459/INPUTS!$B$7*1000</f>
        <v>9489875</v>
      </c>
      <c r="V459" s="15">
        <f>T459*INPUTS!$B$6</f>
        <v>23990.404</v>
      </c>
      <c r="W459" s="54" t="s">
        <v>396</v>
      </c>
      <c r="X459" s="54" t="s">
        <v>396</v>
      </c>
      <c r="Y459" s="67">
        <f>IFERROR(VLOOKUP(E459,INPUTS!$A$44:$B$103,2,0),0)</f>
        <v>0.02</v>
      </c>
      <c r="Z459" s="15">
        <f t="shared" si="133"/>
        <v>151.838</v>
      </c>
      <c r="AA459" s="20">
        <f>IFERROR(VLOOKUP(E459,INPUTS!$A$44:$C$103,3,0),SCENARIOS!$J$23)</f>
        <v>0.06</v>
      </c>
      <c r="AB459" s="15">
        <f t="shared" si="135"/>
        <v>515.37228068666</v>
      </c>
      <c r="AC459" s="20">
        <f>IFERROR(VLOOKUP($E459,INPUTS!$A$44:$G$103,4,0),SCENARIOS!$K$23)</f>
        <v>0.15</v>
      </c>
      <c r="AD459" s="15">
        <f t="shared" si="136"/>
        <v>1457.74107766265</v>
      </c>
      <c r="AE459" s="20">
        <f>IFERROR(VLOOKUP($E459,INPUTS!$A$44:$G$103,5,0),SCENARIOS!$L$23)</f>
        <v>0.3</v>
      </c>
      <c r="AF459" s="15">
        <f t="shared" si="137"/>
        <v>3298.6004550711</v>
      </c>
      <c r="AG459" s="20">
        <f>IFERROR(VLOOKUP($E459,INPUTS!$A$44:$G$103,6,0),SCENARIOS!$M$23)</f>
        <v>0.4</v>
      </c>
      <c r="AH459" s="15">
        <f t="shared" si="138"/>
        <v>4976.08486121626</v>
      </c>
      <c r="AI459" s="20">
        <f>IFERROR(VLOOKUP($E459,INPUTS!$A$44:$G$103,7,0),SCENARIOS!$N$23)</f>
        <v>0.5</v>
      </c>
      <c r="AJ459" s="15">
        <f t="shared" si="139"/>
        <v>7037.47910002598</v>
      </c>
      <c r="AL459" t="str">
        <f t="shared" si="140"/>
        <v>N</v>
      </c>
      <c r="AM459" s="21">
        <f t="shared" si="141"/>
        <v>14074.958200052</v>
      </c>
    </row>
    <row r="460" ht="15" customHeight="1" spans="1:39">
      <c r="A460" s="6" t="s">
        <v>1428</v>
      </c>
      <c r="B460" s="52" t="s">
        <v>592</v>
      </c>
      <c r="C460" s="52" t="s">
        <v>593</v>
      </c>
      <c r="D460" s="52" t="s">
        <v>929</v>
      </c>
      <c r="E460" s="10" t="s">
        <v>211</v>
      </c>
      <c r="F460" s="52" t="s">
        <v>594</v>
      </c>
      <c r="G460" s="52" t="s">
        <v>165</v>
      </c>
      <c r="H460" s="52" t="s">
        <v>255</v>
      </c>
      <c r="I460" s="52" t="s">
        <v>930</v>
      </c>
      <c r="J460" s="52" t="s">
        <v>169</v>
      </c>
      <c r="K460" s="52" t="s">
        <v>931</v>
      </c>
      <c r="L460" s="53" t="s">
        <v>288</v>
      </c>
      <c r="M460" s="13">
        <v>220</v>
      </c>
      <c r="N460" s="14">
        <f t="shared" si="134"/>
        <v>0.602739726027397</v>
      </c>
      <c r="O460" s="15">
        <v>6720</v>
      </c>
      <c r="P460" s="15">
        <f t="shared" si="130"/>
        <v>1478400</v>
      </c>
      <c r="Q460" s="16">
        <f>IFERROR(VLOOKUP(G460,SCENARIOS!$A$13:$E$18,2,0),0.025)</f>
        <v>0.025</v>
      </c>
      <c r="R460" s="52">
        <f>IFERROR(VLOOKUP(L460,INPUTS!$A$107:$B$120,2,0),0.0082)</f>
        <v>0.0085</v>
      </c>
      <c r="S460" s="52">
        <f t="shared" si="131"/>
        <v>57.12</v>
      </c>
      <c r="T460" s="15">
        <f t="shared" si="132"/>
        <v>12566.4</v>
      </c>
      <c r="U460" s="15">
        <f>T460/INPUTS!$B$7*1000</f>
        <v>15708000</v>
      </c>
      <c r="V460" s="15">
        <f>T460*INPUTS!$B$6</f>
        <v>39709.824</v>
      </c>
      <c r="W460" s="54" t="s">
        <v>396</v>
      </c>
      <c r="X460" s="54" t="s">
        <v>396</v>
      </c>
      <c r="Y460" s="67">
        <f>IFERROR(VLOOKUP(E460,INPUTS!$A$44:$B$103,2,0),0)</f>
        <v>0.02</v>
      </c>
      <c r="Z460" s="15">
        <f t="shared" si="133"/>
        <v>251.328</v>
      </c>
      <c r="AA460" s="20">
        <f>IFERROR(VLOOKUP(E460,INPUTS!$A$44:$C$103,3,0),SCENARIOS!$J$23)</f>
        <v>0.06</v>
      </c>
      <c r="AB460" s="15">
        <f t="shared" si="135"/>
        <v>853.063689988125</v>
      </c>
      <c r="AC460" s="20">
        <f>IFERROR(VLOOKUP($E460,INPUTS!$A$44:$G$103,4,0),SCENARIOS!$K$23)</f>
        <v>0.15</v>
      </c>
      <c r="AD460" s="15">
        <f t="shared" si="136"/>
        <v>2412.90816242837</v>
      </c>
      <c r="AE460" s="20">
        <f>IFERROR(VLOOKUP($E460,INPUTS!$A$44:$G$103,5,0),SCENARIOS!$L$23)</f>
        <v>0.3</v>
      </c>
      <c r="AF460" s="15">
        <f t="shared" si="137"/>
        <v>5459.96822384456</v>
      </c>
      <c r="AG460" s="20">
        <f>IFERROR(VLOOKUP($E460,INPUTS!$A$44:$G$103,6,0),SCENARIOS!$M$23)</f>
        <v>0.4</v>
      </c>
      <c r="AH460" s="15">
        <f t="shared" si="138"/>
        <v>8236.60385410609</v>
      </c>
      <c r="AI460" s="20">
        <f>IFERROR(VLOOKUP($E460,INPUTS!$A$44:$G$103,7,0),SCENARIOS!$N$23)</f>
        <v>0.5</v>
      </c>
      <c r="AJ460" s="15">
        <f t="shared" si="139"/>
        <v>11648.7015585778</v>
      </c>
      <c r="AL460" t="str">
        <f t="shared" si="140"/>
        <v>N</v>
      </c>
      <c r="AM460" s="21">
        <f t="shared" si="141"/>
        <v>23297.4031171555</v>
      </c>
    </row>
    <row r="461" ht="15" customHeight="1" spans="1:39">
      <c r="A461" s="24" t="s">
        <v>1429</v>
      </c>
      <c r="B461" s="52" t="s">
        <v>592</v>
      </c>
      <c r="C461" s="52" t="s">
        <v>593</v>
      </c>
      <c r="D461" s="52" t="s">
        <v>929</v>
      </c>
      <c r="E461" s="10" t="s">
        <v>211</v>
      </c>
      <c r="F461" s="52" t="s">
        <v>594</v>
      </c>
      <c r="G461" s="52" t="s">
        <v>165</v>
      </c>
      <c r="H461" s="52" t="s">
        <v>248</v>
      </c>
      <c r="I461" s="52" t="s">
        <v>930</v>
      </c>
      <c r="J461" s="52" t="s">
        <v>169</v>
      </c>
      <c r="K461" s="52" t="s">
        <v>931</v>
      </c>
      <c r="L461" s="53" t="s">
        <v>288</v>
      </c>
      <c r="M461" s="13">
        <v>146</v>
      </c>
      <c r="N461" s="14">
        <f t="shared" si="134"/>
        <v>0.4</v>
      </c>
      <c r="O461" s="15">
        <v>9110</v>
      </c>
      <c r="P461" s="15">
        <f t="shared" si="130"/>
        <v>1330060</v>
      </c>
      <c r="Q461" s="16">
        <f>IFERROR(VLOOKUP(G461,SCENARIOS!$A$13:$E$18,2,0),0.025)</f>
        <v>0.025</v>
      </c>
      <c r="R461" s="52">
        <f>IFERROR(VLOOKUP(L461,INPUTS!$A$107:$B$120,2,0),0.0082)</f>
        <v>0.0085</v>
      </c>
      <c r="S461" s="52">
        <f t="shared" si="131"/>
        <v>77.435</v>
      </c>
      <c r="T461" s="15">
        <f t="shared" si="132"/>
        <v>11305.51</v>
      </c>
      <c r="U461" s="15">
        <f>T461/INPUTS!$B$7*1000</f>
        <v>14131887.5</v>
      </c>
      <c r="V461" s="15">
        <f>T461*INPUTS!$B$6</f>
        <v>35725.4116</v>
      </c>
      <c r="W461" s="54" t="s">
        <v>396</v>
      </c>
      <c r="X461" s="54" t="s">
        <v>396</v>
      </c>
      <c r="Y461" s="67">
        <f>IFERROR(VLOOKUP(E461,INPUTS!$A$44:$B$103,2,0),0)</f>
        <v>0.02</v>
      </c>
      <c r="Z461" s="15">
        <f t="shared" si="133"/>
        <v>226.1102</v>
      </c>
      <c r="AA461" s="20">
        <f>IFERROR(VLOOKUP(E461,INPUTS!$A$44:$C$103,3,0),SCENARIOS!$J$23)</f>
        <v>0.06</v>
      </c>
      <c r="AB461" s="15">
        <f t="shared" si="135"/>
        <v>767.468811895025</v>
      </c>
      <c r="AC461" s="20">
        <f>IFERROR(VLOOKUP($E461,INPUTS!$A$44:$G$103,4,0),SCENARIOS!$K$23)</f>
        <v>0.15</v>
      </c>
      <c r="AD461" s="15">
        <f t="shared" si="136"/>
        <v>2170.8012922886</v>
      </c>
      <c r="AE461" s="20">
        <f>IFERROR(VLOOKUP($E461,INPUTS!$A$44:$G$103,5,0),SCENARIOS!$L$23)</f>
        <v>0.3</v>
      </c>
      <c r="AF461" s="15">
        <f t="shared" si="137"/>
        <v>4912.12482129782</v>
      </c>
      <c r="AG461" s="20">
        <f>IFERROR(VLOOKUP($E461,INPUTS!$A$44:$G$103,6,0),SCENARIOS!$M$23)</f>
        <v>0.4</v>
      </c>
      <c r="AH461" s="15">
        <f t="shared" si="138"/>
        <v>7410.15782074699</v>
      </c>
      <c r="AI461" s="20">
        <f>IFERROR(VLOOKUP($E461,INPUTS!$A$44:$G$103,7,0),SCENARIOS!$N$23)</f>
        <v>0.5</v>
      </c>
      <c r="AJ461" s="15">
        <f t="shared" si="139"/>
        <v>10479.891771511</v>
      </c>
      <c r="AL461" t="str">
        <f t="shared" si="140"/>
        <v>N</v>
      </c>
      <c r="AM461" s="21">
        <f t="shared" si="141"/>
        <v>20959.7835430221</v>
      </c>
    </row>
    <row r="462" ht="15" customHeight="1" spans="1:39">
      <c r="A462" s="6" t="s">
        <v>1430</v>
      </c>
      <c r="B462" s="52" t="s">
        <v>592</v>
      </c>
      <c r="C462" s="52" t="s">
        <v>593</v>
      </c>
      <c r="D462" s="52" t="s">
        <v>929</v>
      </c>
      <c r="E462" s="10" t="s">
        <v>211</v>
      </c>
      <c r="F462" s="52" t="s">
        <v>594</v>
      </c>
      <c r="G462" s="52" t="s">
        <v>165</v>
      </c>
      <c r="H462" s="52" t="s">
        <v>256</v>
      </c>
      <c r="I462" s="52" t="s">
        <v>930</v>
      </c>
      <c r="J462" s="52" t="s">
        <v>169</v>
      </c>
      <c r="K462" s="52" t="s">
        <v>931</v>
      </c>
      <c r="L462" s="53" t="s">
        <v>288</v>
      </c>
      <c r="M462" s="13">
        <v>146</v>
      </c>
      <c r="N462" s="14">
        <f t="shared" si="134"/>
        <v>0.4</v>
      </c>
      <c r="O462" s="15">
        <v>6580</v>
      </c>
      <c r="P462" s="15">
        <f t="shared" si="130"/>
        <v>960680</v>
      </c>
      <c r="Q462" s="16">
        <f>IFERROR(VLOOKUP(G462,SCENARIOS!$A$13:$E$18,2,0),0.025)</f>
        <v>0.025</v>
      </c>
      <c r="R462" s="52">
        <f>IFERROR(VLOOKUP(L462,INPUTS!$A$107:$B$120,2,0),0.0082)</f>
        <v>0.0085</v>
      </c>
      <c r="S462" s="52">
        <f t="shared" si="131"/>
        <v>55.93</v>
      </c>
      <c r="T462" s="15">
        <f t="shared" si="132"/>
        <v>8165.78</v>
      </c>
      <c r="U462" s="15">
        <f>T462/INPUTS!$B$7*1000</f>
        <v>10207225</v>
      </c>
      <c r="V462" s="15">
        <f>T462*INPUTS!$B$6</f>
        <v>25803.8648</v>
      </c>
      <c r="W462" s="54" t="s">
        <v>396</v>
      </c>
      <c r="X462" s="54" t="s">
        <v>396</v>
      </c>
      <c r="Y462" s="67">
        <f>IFERROR(VLOOKUP(E462,INPUTS!$A$44:$B$103,2,0),0)</f>
        <v>0.02</v>
      </c>
      <c r="Z462" s="15">
        <f t="shared" si="133"/>
        <v>163.3156</v>
      </c>
      <c r="AA462" s="20">
        <f>IFERROR(VLOOKUP(E462,INPUTS!$A$44:$C$103,3,0),SCENARIOS!$J$23)</f>
        <v>0.06</v>
      </c>
      <c r="AB462" s="15">
        <f t="shared" si="135"/>
        <v>554.32983339948</v>
      </c>
      <c r="AC462" s="20">
        <f>IFERROR(VLOOKUP($E462,INPUTS!$A$44:$G$103,4,0),SCENARIOS!$K$23)</f>
        <v>0.15</v>
      </c>
      <c r="AD462" s="15">
        <f t="shared" si="136"/>
        <v>1567.93331539616</v>
      </c>
      <c r="AE462" s="20">
        <f>IFERROR(VLOOKUP($E462,INPUTS!$A$44:$G$103,5,0),SCENARIOS!$L$23)</f>
        <v>0.3</v>
      </c>
      <c r="AF462" s="15">
        <f t="shared" si="137"/>
        <v>3547.94526060808</v>
      </c>
      <c r="AG462" s="20">
        <f>IFERROR(VLOOKUP($E462,INPUTS!$A$44:$G$103,6,0),SCENARIOS!$M$23)</f>
        <v>0.4</v>
      </c>
      <c r="AH462" s="15">
        <f t="shared" si="138"/>
        <v>5352.2325423178</v>
      </c>
      <c r="AI462" s="20">
        <f>IFERROR(VLOOKUP($E462,INPUTS!$A$44:$G$103,7,0),SCENARIOS!$N$23)</f>
        <v>0.5</v>
      </c>
      <c r="AJ462" s="15">
        <f t="shared" si="139"/>
        <v>7569.44981959854</v>
      </c>
      <c r="AL462" t="str">
        <f t="shared" si="140"/>
        <v>N</v>
      </c>
      <c r="AM462" s="21">
        <f t="shared" si="141"/>
        <v>15138.8996391971</v>
      </c>
    </row>
    <row r="463" ht="15" customHeight="1" spans="1:39">
      <c r="A463" s="24" t="s">
        <v>1431</v>
      </c>
      <c r="B463" s="52" t="s">
        <v>592</v>
      </c>
      <c r="C463" s="52" t="s">
        <v>593</v>
      </c>
      <c r="D463" s="52" t="s">
        <v>929</v>
      </c>
      <c r="E463" s="10" t="s">
        <v>1448</v>
      </c>
      <c r="F463" s="52" t="s">
        <v>1449</v>
      </c>
      <c r="G463" s="52" t="s">
        <v>165</v>
      </c>
      <c r="H463" s="52" t="s">
        <v>245</v>
      </c>
      <c r="I463" s="52" t="s">
        <v>930</v>
      </c>
      <c r="J463" s="52" t="s">
        <v>169</v>
      </c>
      <c r="K463" s="52" t="s">
        <v>931</v>
      </c>
      <c r="L463" s="53" t="s">
        <v>288</v>
      </c>
      <c r="M463" s="13">
        <v>1995</v>
      </c>
      <c r="N463" s="14">
        <f t="shared" si="134"/>
        <v>5.46575342465753</v>
      </c>
      <c r="O463" s="15">
        <v>6780</v>
      </c>
      <c r="P463" s="15">
        <f t="shared" si="130"/>
        <v>13526100</v>
      </c>
      <c r="Q463" s="16">
        <f>IFERROR(VLOOKUP(G463,SCENARIOS!$A$13:$E$18,2,0),0.025)</f>
        <v>0.025</v>
      </c>
      <c r="R463" s="52">
        <f>IFERROR(VLOOKUP(L463,INPUTS!$A$107:$B$120,2,0),0.0082)</f>
        <v>0.0085</v>
      </c>
      <c r="S463" s="52">
        <f t="shared" si="131"/>
        <v>57.63</v>
      </c>
      <c r="T463" s="15">
        <f t="shared" si="132"/>
        <v>114971.85</v>
      </c>
      <c r="U463" s="15">
        <f>T463/INPUTS!$B$7*1000</f>
        <v>143714812.5</v>
      </c>
      <c r="V463" s="15">
        <f>T463*INPUTS!$B$6</f>
        <v>363311.046</v>
      </c>
      <c r="W463" s="54" t="s">
        <v>396</v>
      </c>
      <c r="X463" s="54" t="s">
        <v>396</v>
      </c>
      <c r="Y463" s="67">
        <f>IFERROR(VLOOKUP(E463,INPUTS!$A$44:$B$103,2,0),0)</f>
        <v>0</v>
      </c>
      <c r="Z463" s="15">
        <f t="shared" si="133"/>
        <v>0</v>
      </c>
      <c r="AA463" s="20">
        <f>IFERROR(VLOOKUP(E463,INPUTS!$A$44:$C$103,3,0),SCENARIOS!$J$23)</f>
        <v>0</v>
      </c>
      <c r="AB463" s="15">
        <f t="shared" si="135"/>
        <v>0</v>
      </c>
      <c r="AC463" s="20">
        <f>IFERROR(VLOOKUP($E463,INPUTS!$A$44:$G$103,4,0),SCENARIOS!$K$23)</f>
        <v>0</v>
      </c>
      <c r="AD463" s="15">
        <f t="shared" si="136"/>
        <v>0</v>
      </c>
      <c r="AE463" s="20">
        <f>IFERROR(VLOOKUP($E463,INPUTS!$A$44:$G$103,5,0),SCENARIOS!$L$23)</f>
        <v>0</v>
      </c>
      <c r="AF463" s="15">
        <f t="shared" si="137"/>
        <v>0</v>
      </c>
      <c r="AG463" s="20">
        <f>IFERROR(VLOOKUP($E463,INPUTS!$A$44:$G$103,6,0),SCENARIOS!$M$23)</f>
        <v>0</v>
      </c>
      <c r="AH463" s="15">
        <f t="shared" si="138"/>
        <v>0</v>
      </c>
      <c r="AI463" s="20">
        <f>IFERROR(VLOOKUP($E463,INPUTS!$A$44:$G$103,7,0),SCENARIOS!$N$23)</f>
        <v>0</v>
      </c>
      <c r="AJ463" s="15">
        <f t="shared" si="139"/>
        <v>0</v>
      </c>
      <c r="AL463" t="str">
        <f t="shared" si="140"/>
        <v>N</v>
      </c>
      <c r="AM463" s="21">
        <f t="shared" si="141"/>
        <v>213151.38278068</v>
      </c>
    </row>
    <row r="464" ht="15" customHeight="1" spans="1:39">
      <c r="A464" s="6" t="s">
        <v>1432</v>
      </c>
      <c r="B464" s="52" t="s">
        <v>592</v>
      </c>
      <c r="C464" s="52" t="s">
        <v>593</v>
      </c>
      <c r="D464" s="52" t="s">
        <v>929</v>
      </c>
      <c r="E464" s="10" t="s">
        <v>1448</v>
      </c>
      <c r="F464" s="52" t="s">
        <v>1449</v>
      </c>
      <c r="G464" s="52" t="s">
        <v>165</v>
      </c>
      <c r="H464" s="52" t="s">
        <v>249</v>
      </c>
      <c r="I464" s="52" t="s">
        <v>930</v>
      </c>
      <c r="J464" s="52" t="s">
        <v>169</v>
      </c>
      <c r="K464" s="52" t="s">
        <v>931</v>
      </c>
      <c r="L464" s="53" t="s">
        <v>288</v>
      </c>
      <c r="M464" s="13">
        <v>1995</v>
      </c>
      <c r="N464" s="14">
        <f t="shared" si="134"/>
        <v>5.46575342465753</v>
      </c>
      <c r="O464" s="15">
        <v>7870</v>
      </c>
      <c r="P464" s="15">
        <f t="shared" si="130"/>
        <v>15700650</v>
      </c>
      <c r="Q464" s="16">
        <f>IFERROR(VLOOKUP(G464,SCENARIOS!$A$13:$E$18,2,0),0.025)</f>
        <v>0.025</v>
      </c>
      <c r="R464" s="52">
        <f>IFERROR(VLOOKUP(L464,INPUTS!$A$107:$B$120,2,0),0.0082)</f>
        <v>0.0085</v>
      </c>
      <c r="S464" s="52">
        <f t="shared" si="131"/>
        <v>66.895</v>
      </c>
      <c r="T464" s="15">
        <f t="shared" si="132"/>
        <v>133455.525</v>
      </c>
      <c r="U464" s="15">
        <f>T464/INPUTS!$B$7*1000</f>
        <v>166819406.25</v>
      </c>
      <c r="V464" s="15">
        <f>T464*INPUTS!$B$6</f>
        <v>421719.459</v>
      </c>
      <c r="W464" s="54" t="s">
        <v>396</v>
      </c>
      <c r="X464" s="54" t="s">
        <v>396</v>
      </c>
      <c r="Y464" s="67">
        <f>IFERROR(VLOOKUP(E464,INPUTS!$A$44:$B$103,2,0),0)</f>
        <v>0</v>
      </c>
      <c r="Z464" s="15">
        <f t="shared" si="133"/>
        <v>0</v>
      </c>
      <c r="AA464" s="20">
        <f>IFERROR(VLOOKUP(E464,INPUTS!$A$44:$C$103,3,0),SCENARIOS!$J$23)</f>
        <v>0</v>
      </c>
      <c r="AB464" s="15">
        <f t="shared" si="135"/>
        <v>0</v>
      </c>
      <c r="AC464" s="20">
        <f>IFERROR(VLOOKUP($E464,INPUTS!$A$44:$G$103,4,0),SCENARIOS!$K$23)</f>
        <v>0</v>
      </c>
      <c r="AD464" s="15">
        <f t="shared" si="136"/>
        <v>0</v>
      </c>
      <c r="AE464" s="20">
        <f>IFERROR(VLOOKUP($E464,INPUTS!$A$44:$G$103,5,0),SCENARIOS!$L$23)</f>
        <v>0</v>
      </c>
      <c r="AF464" s="15">
        <f t="shared" si="137"/>
        <v>0</v>
      </c>
      <c r="AG464" s="20">
        <f>IFERROR(VLOOKUP($E464,INPUTS!$A$44:$G$103,6,0),SCENARIOS!$M$23)</f>
        <v>0</v>
      </c>
      <c r="AH464" s="15">
        <f t="shared" si="138"/>
        <v>0</v>
      </c>
      <c r="AI464" s="20">
        <f>IFERROR(VLOOKUP($E464,INPUTS!$A$44:$G$103,7,0),SCENARIOS!$N$23)</f>
        <v>0</v>
      </c>
      <c r="AJ464" s="15">
        <f t="shared" si="139"/>
        <v>0</v>
      </c>
      <c r="AL464" t="str">
        <f t="shared" si="140"/>
        <v>N</v>
      </c>
      <c r="AM464" s="21">
        <f t="shared" si="141"/>
        <v>247419.082962235</v>
      </c>
    </row>
    <row r="465" ht="15" customHeight="1" spans="1:39">
      <c r="A465" s="24" t="s">
        <v>1433</v>
      </c>
      <c r="B465" s="52" t="s">
        <v>592</v>
      </c>
      <c r="C465" s="52" t="s">
        <v>593</v>
      </c>
      <c r="D465" s="52" t="s">
        <v>929</v>
      </c>
      <c r="E465" s="10" t="s">
        <v>1448</v>
      </c>
      <c r="F465" s="52" t="s">
        <v>1449</v>
      </c>
      <c r="G465" s="52" t="s">
        <v>165</v>
      </c>
      <c r="H465" s="52" t="s">
        <v>234</v>
      </c>
      <c r="I465" s="52" t="s">
        <v>424</v>
      </c>
      <c r="J465" s="52" t="s">
        <v>173</v>
      </c>
      <c r="K465" s="52" t="s">
        <v>931</v>
      </c>
      <c r="L465" s="53" t="s">
        <v>288</v>
      </c>
      <c r="M465" s="13">
        <v>1995</v>
      </c>
      <c r="N465" s="14">
        <f t="shared" si="134"/>
        <v>5.46575342465753</v>
      </c>
      <c r="O465" s="15">
        <v>8800</v>
      </c>
      <c r="P465" s="15">
        <f t="shared" si="130"/>
        <v>17556000</v>
      </c>
      <c r="Q465" s="16">
        <f>IFERROR(VLOOKUP(G465,SCENARIOS!$A$13:$E$18,2,0),0.025)</f>
        <v>0.025</v>
      </c>
      <c r="R465" s="52">
        <f>IFERROR(VLOOKUP(L465,INPUTS!$A$107:$B$120,2,0),0.0082)</f>
        <v>0.0085</v>
      </c>
      <c r="S465" s="52">
        <f t="shared" si="131"/>
        <v>74.8</v>
      </c>
      <c r="T465" s="15">
        <f t="shared" si="132"/>
        <v>149226</v>
      </c>
      <c r="U465" s="15">
        <f>T465/INPUTS!$B$7*1000</f>
        <v>186532500</v>
      </c>
      <c r="V465" s="15">
        <f>T465*INPUTS!$B$6</f>
        <v>471554.16</v>
      </c>
      <c r="W465" s="54" t="s">
        <v>396</v>
      </c>
      <c r="X465" s="54" t="s">
        <v>396</v>
      </c>
      <c r="Y465" s="67">
        <f>IFERROR(VLOOKUP(E465,INPUTS!$A$44:$B$103,2,0),0)</f>
        <v>0</v>
      </c>
      <c r="Z465" s="15">
        <f t="shared" si="133"/>
        <v>0</v>
      </c>
      <c r="AA465" s="20">
        <f>IFERROR(VLOOKUP(E465,INPUTS!$A$44:$C$103,3,0),SCENARIOS!$J$23)</f>
        <v>0</v>
      </c>
      <c r="AB465" s="15">
        <f t="shared" si="135"/>
        <v>0</v>
      </c>
      <c r="AC465" s="20">
        <f>IFERROR(VLOOKUP($E465,INPUTS!$A$44:$G$103,4,0),SCENARIOS!$K$23)</f>
        <v>0</v>
      </c>
      <c r="AD465" s="15">
        <f t="shared" si="136"/>
        <v>0</v>
      </c>
      <c r="AE465" s="20">
        <f>IFERROR(VLOOKUP($E465,INPUTS!$A$44:$G$103,5,0),SCENARIOS!$L$23)</f>
        <v>0</v>
      </c>
      <c r="AF465" s="15">
        <f t="shared" si="137"/>
        <v>0</v>
      </c>
      <c r="AG465" s="20">
        <f>IFERROR(VLOOKUP($E465,INPUTS!$A$44:$G$103,6,0),SCENARIOS!$M$23)</f>
        <v>0</v>
      </c>
      <c r="AH465" s="15">
        <f t="shared" si="138"/>
        <v>0</v>
      </c>
      <c r="AI465" s="20">
        <f>IFERROR(VLOOKUP($E465,INPUTS!$A$44:$G$103,7,0),SCENARIOS!$N$23)</f>
        <v>0</v>
      </c>
      <c r="AJ465" s="15">
        <f t="shared" si="139"/>
        <v>0</v>
      </c>
      <c r="AL465" t="str">
        <f t="shared" si="140"/>
        <v>N</v>
      </c>
      <c r="AM465" s="21">
        <f t="shared" si="141"/>
        <v>276656.662016222</v>
      </c>
    </row>
    <row r="466" ht="15" customHeight="1" spans="1:39">
      <c r="A466" s="6" t="s">
        <v>1434</v>
      </c>
      <c r="B466" s="52" t="s">
        <v>592</v>
      </c>
      <c r="C466" s="52" t="s">
        <v>593</v>
      </c>
      <c r="D466" s="52" t="s">
        <v>929</v>
      </c>
      <c r="E466" s="10" t="s">
        <v>1448</v>
      </c>
      <c r="F466" s="52" t="s">
        <v>1449</v>
      </c>
      <c r="G466" s="52" t="s">
        <v>165</v>
      </c>
      <c r="H466" s="52" t="s">
        <v>242</v>
      </c>
      <c r="I466" s="52" t="s">
        <v>421</v>
      </c>
      <c r="J466" s="52" t="s">
        <v>173</v>
      </c>
      <c r="K466" s="52" t="s">
        <v>931</v>
      </c>
      <c r="L466" s="53" t="s">
        <v>288</v>
      </c>
      <c r="M466" s="13">
        <v>1995</v>
      </c>
      <c r="N466" s="14">
        <f t="shared" si="134"/>
        <v>5.46575342465753</v>
      </c>
      <c r="O466" s="15">
        <v>10200</v>
      </c>
      <c r="P466" s="15">
        <f t="shared" si="130"/>
        <v>20349000</v>
      </c>
      <c r="Q466" s="16">
        <f>IFERROR(VLOOKUP(G466,SCENARIOS!$A$13:$E$18,2,0),0.025)</f>
        <v>0.025</v>
      </c>
      <c r="R466" s="52">
        <f>IFERROR(VLOOKUP(L466,INPUTS!$A$107:$B$120,2,0),0.0082)</f>
        <v>0.0085</v>
      </c>
      <c r="S466" s="52">
        <f t="shared" si="131"/>
        <v>86.7</v>
      </c>
      <c r="T466" s="15">
        <f t="shared" si="132"/>
        <v>172966.5</v>
      </c>
      <c r="U466" s="15">
        <f>T466/INPUTS!$B$7*1000</f>
        <v>216208125</v>
      </c>
      <c r="V466" s="15">
        <f>T466*INPUTS!$B$6</f>
        <v>546574.14</v>
      </c>
      <c r="W466" s="54" t="s">
        <v>396</v>
      </c>
      <c r="X466" s="54" t="s">
        <v>396</v>
      </c>
      <c r="Y466" s="67">
        <f>IFERROR(VLOOKUP(E466,INPUTS!$A$44:$B$103,2,0),0)</f>
        <v>0</v>
      </c>
      <c r="Z466" s="15">
        <f t="shared" si="133"/>
        <v>0</v>
      </c>
      <c r="AA466" s="20">
        <f>IFERROR(VLOOKUP(E466,INPUTS!$A$44:$C$103,3,0),SCENARIOS!$J$23)</f>
        <v>0</v>
      </c>
      <c r="AB466" s="15">
        <f t="shared" si="135"/>
        <v>0</v>
      </c>
      <c r="AC466" s="20">
        <f>IFERROR(VLOOKUP($E466,INPUTS!$A$44:$G$103,4,0),SCENARIOS!$K$23)</f>
        <v>0</v>
      </c>
      <c r="AD466" s="15">
        <f t="shared" si="136"/>
        <v>0</v>
      </c>
      <c r="AE466" s="20">
        <f>IFERROR(VLOOKUP($E466,INPUTS!$A$44:$G$103,5,0),SCENARIOS!$L$23)</f>
        <v>0</v>
      </c>
      <c r="AF466" s="15">
        <f t="shared" si="137"/>
        <v>0</v>
      </c>
      <c r="AG466" s="20">
        <f>IFERROR(VLOOKUP($E466,INPUTS!$A$44:$G$103,6,0),SCENARIOS!$M$23)</f>
        <v>0</v>
      </c>
      <c r="AH466" s="15">
        <f t="shared" si="138"/>
        <v>0</v>
      </c>
      <c r="AI466" s="20">
        <f>IFERROR(VLOOKUP($E466,INPUTS!$A$44:$G$103,7,0),SCENARIOS!$N$23)</f>
        <v>0</v>
      </c>
      <c r="AJ466" s="15">
        <f t="shared" si="139"/>
        <v>0</v>
      </c>
      <c r="AL466" t="str">
        <f t="shared" si="140"/>
        <v>N</v>
      </c>
      <c r="AM466" s="21">
        <f t="shared" si="141"/>
        <v>320670.221882439</v>
      </c>
    </row>
    <row r="467" ht="15" customHeight="1" spans="1:39">
      <c r="A467" s="24" t="s">
        <v>1435</v>
      </c>
      <c r="B467" s="52" t="s">
        <v>592</v>
      </c>
      <c r="C467" s="52" t="s">
        <v>593</v>
      </c>
      <c r="D467" s="52" t="s">
        <v>929</v>
      </c>
      <c r="E467" s="10" t="s">
        <v>211</v>
      </c>
      <c r="F467" s="52" t="s">
        <v>594</v>
      </c>
      <c r="G467" s="52" t="s">
        <v>165</v>
      </c>
      <c r="H467" s="52" t="s">
        <v>234</v>
      </c>
      <c r="I467" s="52" t="s">
        <v>424</v>
      </c>
      <c r="J467" s="52" t="s">
        <v>173</v>
      </c>
      <c r="K467" s="52" t="s">
        <v>931</v>
      </c>
      <c r="L467" s="53" t="s">
        <v>288</v>
      </c>
      <c r="M467" s="13">
        <v>220</v>
      </c>
      <c r="N467" s="14">
        <f t="shared" si="134"/>
        <v>0.602739726027397</v>
      </c>
      <c r="O467" s="15">
        <v>8900</v>
      </c>
      <c r="P467" s="15">
        <f t="shared" si="130"/>
        <v>1958000</v>
      </c>
      <c r="Q467" s="16">
        <f>IFERROR(VLOOKUP(G467,SCENARIOS!$A$13:$E$18,2,0),0.025)</f>
        <v>0.025</v>
      </c>
      <c r="R467" s="52">
        <f>IFERROR(VLOOKUP(L467,INPUTS!$A$107:$B$120,2,0),0.0082)</f>
        <v>0.0085</v>
      </c>
      <c r="S467" s="52">
        <f t="shared" si="131"/>
        <v>75.65</v>
      </c>
      <c r="T467" s="15">
        <f t="shared" si="132"/>
        <v>16643</v>
      </c>
      <c r="U467" s="15">
        <f>T467/INPUTS!$B$7*1000</f>
        <v>20803750</v>
      </c>
      <c r="V467" s="15">
        <f>T467*INPUTS!$B$6</f>
        <v>52591.88</v>
      </c>
      <c r="W467" s="54" t="s">
        <v>396</v>
      </c>
      <c r="X467" s="54" t="s">
        <v>396</v>
      </c>
      <c r="Y467" s="67">
        <f>IFERROR(VLOOKUP(E467,INPUTS!$A$44:$B$103,2,0),0)</f>
        <v>0.02</v>
      </c>
      <c r="Z467" s="15">
        <f t="shared" si="133"/>
        <v>332.86</v>
      </c>
      <c r="AA467" s="20">
        <f>IFERROR(VLOOKUP(E467,INPUTS!$A$44:$C$103,3,0),SCENARIOS!$J$23)</f>
        <v>0.06</v>
      </c>
      <c r="AB467" s="15">
        <f t="shared" si="135"/>
        <v>1129.80161322832</v>
      </c>
      <c r="AC467" s="20">
        <f>IFERROR(VLOOKUP($E467,INPUTS!$A$44:$G$103,4,0),SCENARIOS!$K$23)</f>
        <v>0.15</v>
      </c>
      <c r="AD467" s="15">
        <f t="shared" si="136"/>
        <v>3195.667060359</v>
      </c>
      <c r="AE467" s="20">
        <f>IFERROR(VLOOKUP($E467,INPUTS!$A$44:$G$103,5,0),SCENARIOS!$L$23)</f>
        <v>0.3</v>
      </c>
      <c r="AF467" s="15">
        <f t="shared" si="137"/>
        <v>7231.20791550842</v>
      </c>
      <c r="AG467" s="20">
        <f>IFERROR(VLOOKUP($E467,INPUTS!$A$44:$G$103,6,0),SCENARIOS!$M$23)</f>
        <v>0.4</v>
      </c>
      <c r="AH467" s="15">
        <f t="shared" si="138"/>
        <v>10908.5973663012</v>
      </c>
      <c r="AI467" s="20">
        <f>IFERROR(VLOOKUP($E467,INPUTS!$A$44:$G$103,7,0),SCENARIOS!$N$23)</f>
        <v>0.5</v>
      </c>
      <c r="AJ467" s="15">
        <f t="shared" si="139"/>
        <v>15427.5958141878</v>
      </c>
      <c r="AL467" t="str">
        <f t="shared" si="140"/>
        <v>N</v>
      </c>
      <c r="AM467" s="21">
        <f t="shared" si="141"/>
        <v>30855.1916283756</v>
      </c>
    </row>
    <row r="468" ht="15" customHeight="1" spans="1:39">
      <c r="A468" s="6" t="s">
        <v>1436</v>
      </c>
      <c r="B468" s="52" t="s">
        <v>592</v>
      </c>
      <c r="C468" s="52" t="s">
        <v>593</v>
      </c>
      <c r="D468" s="52" t="s">
        <v>929</v>
      </c>
      <c r="E468" s="10" t="s">
        <v>211</v>
      </c>
      <c r="F468" s="52" t="s">
        <v>594</v>
      </c>
      <c r="G468" s="52" t="s">
        <v>165</v>
      </c>
      <c r="H468" s="52" t="s">
        <v>440</v>
      </c>
      <c r="I468" s="52" t="s">
        <v>439</v>
      </c>
      <c r="J468" s="52" t="s">
        <v>177</v>
      </c>
      <c r="K468" s="52" t="s">
        <v>931</v>
      </c>
      <c r="L468" s="53" t="s">
        <v>288</v>
      </c>
      <c r="M468" s="13">
        <v>220</v>
      </c>
      <c r="N468" s="14">
        <f t="shared" si="134"/>
        <v>0.602739726027397</v>
      </c>
      <c r="O468" s="15">
        <v>5200</v>
      </c>
      <c r="P468" s="15">
        <f t="shared" si="130"/>
        <v>1144000</v>
      </c>
      <c r="Q468" s="16">
        <f>IFERROR(VLOOKUP(G468,SCENARIOS!$A$13:$E$18,2,0),0.025)</f>
        <v>0.025</v>
      </c>
      <c r="R468" s="52">
        <f>IFERROR(VLOOKUP(L468,INPUTS!$A$107:$B$120,2,0),0.0082)</f>
        <v>0.0085</v>
      </c>
      <c r="S468" s="52">
        <f t="shared" si="131"/>
        <v>44.2</v>
      </c>
      <c r="T468" s="15">
        <f t="shared" si="132"/>
        <v>9724</v>
      </c>
      <c r="U468" s="15">
        <f>T468/INPUTS!$B$7*1000</f>
        <v>12155000</v>
      </c>
      <c r="V468" s="15">
        <f>T468*INPUTS!$B$6</f>
        <v>30727.84</v>
      </c>
      <c r="W468" s="54" t="s">
        <v>396</v>
      </c>
      <c r="X468" s="54" t="s">
        <v>396</v>
      </c>
      <c r="Y468" s="67">
        <f>IFERROR(VLOOKUP(E468,INPUTS!$A$44:$B$103,2,0),0)</f>
        <v>0.02</v>
      </c>
      <c r="Z468" s="15">
        <f t="shared" si="133"/>
        <v>194.48</v>
      </c>
      <c r="AA468" s="20">
        <f>IFERROR(VLOOKUP(E468,INPUTS!$A$44:$C$103,3,0),SCENARIOS!$J$23)</f>
        <v>0.06</v>
      </c>
      <c r="AB468" s="15">
        <f t="shared" si="135"/>
        <v>660.108807728906</v>
      </c>
      <c r="AC468" s="20">
        <f>IFERROR(VLOOKUP($E468,INPUTS!$A$44:$G$103,4,0),SCENARIOS!$K$23)</f>
        <v>0.15</v>
      </c>
      <c r="AD468" s="15">
        <f t="shared" si="136"/>
        <v>1867.13131616481</v>
      </c>
      <c r="AE468" s="20">
        <f>IFERROR(VLOOKUP($E468,INPUTS!$A$44:$G$103,5,0),SCENARIOS!$L$23)</f>
        <v>0.3</v>
      </c>
      <c r="AF468" s="15">
        <f t="shared" si="137"/>
        <v>4224.97541130829</v>
      </c>
      <c r="AG468" s="20">
        <f>IFERROR(VLOOKUP($E468,INPUTS!$A$44:$G$103,6,0),SCENARIOS!$M$23)</f>
        <v>0.4</v>
      </c>
      <c r="AH468" s="15">
        <f t="shared" si="138"/>
        <v>6373.56250615352</v>
      </c>
      <c r="AI468" s="20">
        <f>IFERROR(VLOOKUP($E468,INPUTS!$A$44:$G$103,7,0),SCENARIOS!$N$23)</f>
        <v>0.5</v>
      </c>
      <c r="AJ468" s="15">
        <f t="shared" si="139"/>
        <v>9013.87620604231</v>
      </c>
      <c r="AL468" t="str">
        <f t="shared" si="140"/>
        <v>Y</v>
      </c>
      <c r="AM468" s="21">
        <f t="shared" si="141"/>
        <v>18027.7524120846</v>
      </c>
    </row>
    <row r="469" ht="15" customHeight="1" spans="1:39">
      <c r="A469" s="24" t="s">
        <v>1437</v>
      </c>
      <c r="B469" s="52" t="s">
        <v>592</v>
      </c>
      <c r="C469" s="52" t="s">
        <v>593</v>
      </c>
      <c r="D469" s="52" t="s">
        <v>929</v>
      </c>
      <c r="E469" s="10" t="s">
        <v>211</v>
      </c>
      <c r="F469" s="52" t="s">
        <v>594</v>
      </c>
      <c r="G469" s="52" t="s">
        <v>165</v>
      </c>
      <c r="H469" s="52" t="s">
        <v>448</v>
      </c>
      <c r="I469" s="52" t="s">
        <v>447</v>
      </c>
      <c r="J469" s="52" t="s">
        <v>177</v>
      </c>
      <c r="K469" s="52" t="s">
        <v>931</v>
      </c>
      <c r="L469" s="53" t="s">
        <v>288</v>
      </c>
      <c r="M469" s="13">
        <v>146</v>
      </c>
      <c r="N469" s="14">
        <f t="shared" si="134"/>
        <v>0.4</v>
      </c>
      <c r="O469" s="15">
        <v>5100</v>
      </c>
      <c r="P469" s="15">
        <f t="shared" si="130"/>
        <v>744600</v>
      </c>
      <c r="Q469" s="16">
        <f>IFERROR(VLOOKUP(G469,SCENARIOS!$A$13:$E$18,2,0),0.025)</f>
        <v>0.025</v>
      </c>
      <c r="R469" s="52">
        <f>IFERROR(VLOOKUP(L469,INPUTS!$A$107:$B$120,2,0),0.0082)</f>
        <v>0.0085</v>
      </c>
      <c r="S469" s="52">
        <f t="shared" si="131"/>
        <v>43.35</v>
      </c>
      <c r="T469" s="15">
        <f t="shared" si="132"/>
        <v>6329.1</v>
      </c>
      <c r="U469" s="15">
        <f>T469/INPUTS!$B$7*1000</f>
        <v>7911375</v>
      </c>
      <c r="V469" s="15">
        <f>T469*INPUTS!$B$6</f>
        <v>19999.956</v>
      </c>
      <c r="W469" s="54" t="s">
        <v>396</v>
      </c>
      <c r="X469" s="54" t="s">
        <v>396</v>
      </c>
      <c r="Y469" s="67">
        <f>IFERROR(VLOOKUP(E469,INPUTS!$A$44:$B$103,2,0),0)</f>
        <v>0.02</v>
      </c>
      <c r="Z469" s="15">
        <f t="shared" si="133"/>
        <v>126.582</v>
      </c>
      <c r="AA469" s="20">
        <f>IFERROR(VLOOKUP(E469,INPUTS!$A$44:$C$103,3,0),SCENARIOS!$J$23)</f>
        <v>0.06</v>
      </c>
      <c r="AB469" s="15">
        <f t="shared" si="135"/>
        <v>429.647743212363</v>
      </c>
      <c r="AC469" s="20">
        <f>IFERROR(VLOOKUP($E469,INPUTS!$A$44:$G$103,4,0),SCENARIOS!$K$23)</f>
        <v>0.15</v>
      </c>
      <c r="AD469" s="15">
        <f t="shared" si="136"/>
        <v>1215.26746330097</v>
      </c>
      <c r="AE469" s="20">
        <f>IFERROR(VLOOKUP($E469,INPUTS!$A$44:$G$103,5,0),SCENARIOS!$L$23)</f>
        <v>0.3</v>
      </c>
      <c r="AF469" s="15">
        <f t="shared" si="137"/>
        <v>2749.92717767496</v>
      </c>
      <c r="AG469" s="20">
        <f>IFERROR(VLOOKUP($E469,INPUTS!$A$44:$G$103,6,0),SCENARIOS!$M$23)</f>
        <v>0.4</v>
      </c>
      <c r="AH469" s="15">
        <f t="shared" si="138"/>
        <v>4148.38692489678</v>
      </c>
      <c r="AI469" s="20">
        <f>IFERROR(VLOOKUP($E469,INPUTS!$A$44:$G$103,7,0),SCENARIOS!$N$23)</f>
        <v>0.5</v>
      </c>
      <c r="AJ469" s="15">
        <f t="shared" si="139"/>
        <v>5866.89879634537</v>
      </c>
      <c r="AL469" t="str">
        <f t="shared" si="140"/>
        <v>Y</v>
      </c>
      <c r="AM469" s="21">
        <f t="shared" si="141"/>
        <v>11733.7975926907</v>
      </c>
    </row>
    <row r="470" ht="15" customHeight="1" spans="1:39">
      <c r="A470" s="6" t="s">
        <v>1438</v>
      </c>
      <c r="B470" s="52" t="s">
        <v>589</v>
      </c>
      <c r="C470" s="52" t="s">
        <v>590</v>
      </c>
      <c r="D470" s="52" t="s">
        <v>929</v>
      </c>
      <c r="E470" s="10" t="s">
        <v>214</v>
      </c>
      <c r="F470" s="52" t="s">
        <v>591</v>
      </c>
      <c r="G470" s="52" t="s">
        <v>165</v>
      </c>
      <c r="H470" s="52" t="s">
        <v>245</v>
      </c>
      <c r="I470" s="52" t="s">
        <v>930</v>
      </c>
      <c r="J470" s="52" t="s">
        <v>169</v>
      </c>
      <c r="K470" s="52" t="s">
        <v>931</v>
      </c>
      <c r="L470" s="53" t="s">
        <v>291</v>
      </c>
      <c r="M470" s="13">
        <v>288</v>
      </c>
      <c r="N470" s="14">
        <f t="shared" si="134"/>
        <v>0.789041095890411</v>
      </c>
      <c r="O470" s="15">
        <v>5900</v>
      </c>
      <c r="P470" s="15">
        <f t="shared" si="130"/>
        <v>1699200</v>
      </c>
      <c r="Q470" s="16">
        <f>IFERROR(VLOOKUP(G470,SCENARIOS!$A$13:$E$18,2,0),0.025)</f>
        <v>0.025</v>
      </c>
      <c r="R470" s="52">
        <f>IFERROR(VLOOKUP(L470,INPUTS!$A$107:$B$120,2,0),0.0082)</f>
        <v>0.0079</v>
      </c>
      <c r="S470" s="52">
        <f t="shared" si="131"/>
        <v>46.61</v>
      </c>
      <c r="T470" s="15">
        <f t="shared" si="132"/>
        <v>13423.68</v>
      </c>
      <c r="U470" s="15">
        <f>T470/INPUTS!$B$7*1000</f>
        <v>16779600</v>
      </c>
      <c r="V470" s="15">
        <f>T470*INPUTS!$B$6</f>
        <v>42418.8288</v>
      </c>
      <c r="W470" s="54" t="s">
        <v>396</v>
      </c>
      <c r="X470" s="54" t="s">
        <v>396</v>
      </c>
      <c r="Y470" s="67">
        <f>IFERROR(VLOOKUP(E470,INPUTS!$A$44:$B$103,2,0),0)</f>
        <v>0.02</v>
      </c>
      <c r="Z470" s="15">
        <f t="shared" si="133"/>
        <v>268.4736</v>
      </c>
      <c r="AA470" s="20">
        <f>IFERROR(VLOOKUP(E470,INPUTS!$A$44:$C$103,3,0),SCENARIOS!$J$23)</f>
        <v>0.06</v>
      </c>
      <c r="AB470" s="15">
        <f t="shared" si="135"/>
        <v>911.259707952937</v>
      </c>
      <c r="AC470" s="20">
        <f>IFERROR(VLOOKUP($E470,INPUTS!$A$44:$G$103,4,0),SCENARIOS!$K$23)</f>
        <v>0.15</v>
      </c>
      <c r="AD470" s="15">
        <f t="shared" si="136"/>
        <v>2577.51679413566</v>
      </c>
      <c r="AE470" s="20">
        <f>IFERROR(VLOOKUP($E470,INPUTS!$A$44:$G$103,5,0),SCENARIOS!$L$23)</f>
        <v>0.3</v>
      </c>
      <c r="AF470" s="15">
        <f t="shared" si="137"/>
        <v>5832.44733949721</v>
      </c>
      <c r="AG470" s="20">
        <f>IFERROR(VLOOKUP($E470,INPUTS!$A$44:$G$103,6,0),SCENARIOS!$M$23)</f>
        <v>0.4</v>
      </c>
      <c r="AH470" s="15">
        <f t="shared" si="138"/>
        <v>8798.50509487895</v>
      </c>
      <c r="AI470" s="20">
        <f>IFERROR(VLOOKUP($E470,INPUTS!$A$44:$G$103,7,0),SCENARIOS!$N$23)</f>
        <v>0.5</v>
      </c>
      <c r="AJ470" s="15">
        <f t="shared" si="139"/>
        <v>12443.3761568826</v>
      </c>
      <c r="AL470" t="str">
        <f t="shared" si="140"/>
        <v>N</v>
      </c>
      <c r="AM470" s="21">
        <f t="shared" si="141"/>
        <v>24886.7523137651</v>
      </c>
    </row>
    <row r="471" ht="15" customHeight="1" spans="1:39">
      <c r="A471" s="24" t="s">
        <v>1439</v>
      </c>
      <c r="B471" s="52" t="s">
        <v>589</v>
      </c>
      <c r="C471" s="52" t="s">
        <v>590</v>
      </c>
      <c r="D471" s="52" t="s">
        <v>929</v>
      </c>
      <c r="E471" s="10" t="s">
        <v>214</v>
      </c>
      <c r="F471" s="52" t="s">
        <v>591</v>
      </c>
      <c r="G471" s="52" t="s">
        <v>165</v>
      </c>
      <c r="H471" s="52" t="s">
        <v>248</v>
      </c>
      <c r="I471" s="52" t="s">
        <v>930</v>
      </c>
      <c r="J471" s="52" t="s">
        <v>169</v>
      </c>
      <c r="K471" s="52" t="s">
        <v>931</v>
      </c>
      <c r="L471" s="53" t="s">
        <v>291</v>
      </c>
      <c r="M471" s="13">
        <v>144</v>
      </c>
      <c r="N471" s="14">
        <f t="shared" si="134"/>
        <v>0.394520547945205</v>
      </c>
      <c r="O471" s="15">
        <v>8700</v>
      </c>
      <c r="P471" s="15">
        <f t="shared" si="130"/>
        <v>1252800</v>
      </c>
      <c r="Q471" s="16">
        <f>IFERROR(VLOOKUP(G471,SCENARIOS!$A$13:$E$18,2,0),0.025)</f>
        <v>0.025</v>
      </c>
      <c r="R471" s="52">
        <f>IFERROR(VLOOKUP(L471,INPUTS!$A$107:$B$120,2,0),0.0082)</f>
        <v>0.0079</v>
      </c>
      <c r="S471" s="52">
        <f t="shared" si="131"/>
        <v>68.73</v>
      </c>
      <c r="T471" s="15">
        <f t="shared" si="132"/>
        <v>9897.12</v>
      </c>
      <c r="U471" s="15">
        <f>T471/INPUTS!$B$7*1000</f>
        <v>12371400</v>
      </c>
      <c r="V471" s="15">
        <f>T471*INPUTS!$B$6</f>
        <v>31274.8992</v>
      </c>
      <c r="W471" s="54" t="s">
        <v>396</v>
      </c>
      <c r="X471" s="54" t="s">
        <v>396</v>
      </c>
      <c r="Y471" s="67">
        <f>IFERROR(VLOOKUP(E471,INPUTS!$A$44:$B$103,2,0),0)</f>
        <v>0.02</v>
      </c>
      <c r="Z471" s="15">
        <f t="shared" si="133"/>
        <v>197.9424</v>
      </c>
      <c r="AA471" s="20">
        <f>IFERROR(VLOOKUP(E471,INPUTS!$A$44:$C$103,3,0),SCENARIOS!$J$23)</f>
        <v>0.06</v>
      </c>
      <c r="AB471" s="15">
        <f t="shared" si="135"/>
        <v>671.860971117844</v>
      </c>
      <c r="AC471" s="20">
        <f>IFERROR(VLOOKUP($E471,INPUTS!$A$44:$G$103,4,0),SCENARIOS!$K$23)</f>
        <v>0.15</v>
      </c>
      <c r="AD471" s="15">
        <f t="shared" si="136"/>
        <v>1900.3725516085</v>
      </c>
      <c r="AE471" s="20">
        <f>IFERROR(VLOOKUP($E471,INPUTS!$A$44:$G$103,5,0),SCENARIOS!$L$23)</f>
        <v>0.3</v>
      </c>
      <c r="AF471" s="15">
        <f t="shared" si="137"/>
        <v>4300.19422488353</v>
      </c>
      <c r="AG471" s="20">
        <f>IFERROR(VLOOKUP($E471,INPUTS!$A$44:$G$103,6,0),SCENARIOS!$M$23)</f>
        <v>0.4</v>
      </c>
      <c r="AH471" s="15">
        <f t="shared" si="138"/>
        <v>6487.03341741075</v>
      </c>
      <c r="AI471" s="20">
        <f>IFERROR(VLOOKUP($E471,INPUTS!$A$44:$G$103,7,0),SCENARIOS!$N$23)</f>
        <v>0.5</v>
      </c>
      <c r="AJ471" s="15">
        <f t="shared" si="139"/>
        <v>9174.35360719308</v>
      </c>
      <c r="AL471" t="str">
        <f t="shared" si="140"/>
        <v>N</v>
      </c>
      <c r="AM471" s="21">
        <f t="shared" si="141"/>
        <v>18348.7072143862</v>
      </c>
    </row>
    <row r="472" ht="15" customHeight="1" spans="1:39">
      <c r="A472" s="6" t="s">
        <v>1440</v>
      </c>
      <c r="B472" s="52" t="s">
        <v>589</v>
      </c>
      <c r="C472" s="52" t="s">
        <v>590</v>
      </c>
      <c r="D472" s="52" t="s">
        <v>929</v>
      </c>
      <c r="E472" s="10" t="s">
        <v>214</v>
      </c>
      <c r="F472" s="52" t="s">
        <v>591</v>
      </c>
      <c r="G472" s="52" t="s">
        <v>165</v>
      </c>
      <c r="H472" s="52" t="s">
        <v>252</v>
      </c>
      <c r="I472" s="52" t="s">
        <v>930</v>
      </c>
      <c r="J472" s="52" t="s">
        <v>169</v>
      </c>
      <c r="K472" s="52" t="s">
        <v>931</v>
      </c>
      <c r="L472" s="53" t="s">
        <v>291</v>
      </c>
      <c r="M472" s="13">
        <v>144</v>
      </c>
      <c r="N472" s="14">
        <f t="shared" si="134"/>
        <v>0.394520547945205</v>
      </c>
      <c r="O472" s="15">
        <v>8700</v>
      </c>
      <c r="P472" s="15">
        <f t="shared" si="130"/>
        <v>1252800</v>
      </c>
      <c r="Q472" s="16">
        <f>IFERROR(VLOOKUP(G472,SCENARIOS!$A$13:$E$18,2,0),0.025)</f>
        <v>0.025</v>
      </c>
      <c r="R472" s="52">
        <f>IFERROR(VLOOKUP(L472,INPUTS!$A$107:$B$120,2,0),0.0082)</f>
        <v>0.0079</v>
      </c>
      <c r="S472" s="52">
        <f t="shared" si="131"/>
        <v>68.73</v>
      </c>
      <c r="T472" s="15">
        <f t="shared" si="132"/>
        <v>9897.12</v>
      </c>
      <c r="U472" s="15">
        <f>T472/INPUTS!$B$7*1000</f>
        <v>12371400</v>
      </c>
      <c r="V472" s="15">
        <f>T472*INPUTS!$B$6</f>
        <v>31274.8992</v>
      </c>
      <c r="W472" s="54" t="s">
        <v>396</v>
      </c>
      <c r="X472" s="54" t="s">
        <v>396</v>
      </c>
      <c r="Y472" s="67">
        <f>IFERROR(VLOOKUP(E472,INPUTS!$A$44:$B$103,2,0),0)</f>
        <v>0.02</v>
      </c>
      <c r="Z472" s="15">
        <f t="shared" si="133"/>
        <v>197.9424</v>
      </c>
      <c r="AA472" s="20">
        <f>IFERROR(VLOOKUP(E472,INPUTS!$A$44:$C$103,3,0),SCENARIOS!$J$23)</f>
        <v>0.06</v>
      </c>
      <c r="AB472" s="15">
        <f t="shared" si="135"/>
        <v>671.860971117844</v>
      </c>
      <c r="AC472" s="20">
        <f>IFERROR(VLOOKUP($E472,INPUTS!$A$44:$G$103,4,0),SCENARIOS!$K$23)</f>
        <v>0.15</v>
      </c>
      <c r="AD472" s="15">
        <f t="shared" si="136"/>
        <v>1900.3725516085</v>
      </c>
      <c r="AE472" s="20">
        <f>IFERROR(VLOOKUP($E472,INPUTS!$A$44:$G$103,5,0),SCENARIOS!$L$23)</f>
        <v>0.3</v>
      </c>
      <c r="AF472" s="15">
        <f t="shared" si="137"/>
        <v>4300.19422488353</v>
      </c>
      <c r="AG472" s="20">
        <f>IFERROR(VLOOKUP($E472,INPUTS!$A$44:$G$103,6,0),SCENARIOS!$M$23)</f>
        <v>0.4</v>
      </c>
      <c r="AH472" s="15">
        <f t="shared" si="138"/>
        <v>6487.03341741075</v>
      </c>
      <c r="AI472" s="20">
        <f>IFERROR(VLOOKUP($E472,INPUTS!$A$44:$G$103,7,0),SCENARIOS!$N$23)</f>
        <v>0.5</v>
      </c>
      <c r="AJ472" s="15">
        <f t="shared" si="139"/>
        <v>9174.35360719308</v>
      </c>
      <c r="AL472" t="str">
        <f t="shared" si="140"/>
        <v>N</v>
      </c>
      <c r="AM472" s="21">
        <f t="shared" si="141"/>
        <v>18348.7072143862</v>
      </c>
    </row>
    <row r="473" ht="15" customHeight="1" spans="1:39">
      <c r="A473" s="24" t="s">
        <v>1441</v>
      </c>
      <c r="B473" s="52" t="s">
        <v>589</v>
      </c>
      <c r="C473" s="52" t="s">
        <v>590</v>
      </c>
      <c r="D473" s="52" t="s">
        <v>929</v>
      </c>
      <c r="E473" s="10" t="s">
        <v>214</v>
      </c>
      <c r="F473" s="52" t="s">
        <v>591</v>
      </c>
      <c r="G473" s="52" t="s">
        <v>165</v>
      </c>
      <c r="H473" s="52" t="s">
        <v>249</v>
      </c>
      <c r="I473" s="52" t="s">
        <v>930</v>
      </c>
      <c r="J473" s="52" t="s">
        <v>169</v>
      </c>
      <c r="K473" s="52" t="s">
        <v>931</v>
      </c>
      <c r="L473" s="53" t="s">
        <v>291</v>
      </c>
      <c r="M473" s="13">
        <v>144</v>
      </c>
      <c r="N473" s="14">
        <f t="shared" si="134"/>
        <v>0.394520547945205</v>
      </c>
      <c r="O473" s="15">
        <v>7700</v>
      </c>
      <c r="P473" s="15">
        <f t="shared" si="130"/>
        <v>1108800</v>
      </c>
      <c r="Q473" s="16">
        <f>IFERROR(VLOOKUP(G473,SCENARIOS!$A$13:$E$18,2,0),0.025)</f>
        <v>0.025</v>
      </c>
      <c r="R473" s="52">
        <f>IFERROR(VLOOKUP(L473,INPUTS!$A$107:$B$120,2,0),0.0082)</f>
        <v>0.0079</v>
      </c>
      <c r="S473" s="52">
        <f t="shared" si="131"/>
        <v>60.83</v>
      </c>
      <c r="T473" s="15">
        <f t="shared" si="132"/>
        <v>8759.52</v>
      </c>
      <c r="U473" s="15">
        <f>T473/INPUTS!$B$7*1000</f>
        <v>10949400</v>
      </c>
      <c r="V473" s="15">
        <f>T473*INPUTS!$B$6</f>
        <v>27680.0832</v>
      </c>
      <c r="W473" s="54" t="s">
        <v>396</v>
      </c>
      <c r="X473" s="54" t="s">
        <v>396</v>
      </c>
      <c r="Y473" s="67">
        <f>IFERROR(VLOOKUP(E473,INPUTS!$A$44:$B$103,2,0),0)</f>
        <v>0.02</v>
      </c>
      <c r="Z473" s="15">
        <f t="shared" si="133"/>
        <v>175.1904</v>
      </c>
      <c r="AA473" s="20">
        <f>IFERROR(VLOOKUP(E473,INPUTS!$A$44:$C$103,3,0),SCENARIOS!$J$23)</f>
        <v>0.06</v>
      </c>
      <c r="AB473" s="15">
        <f t="shared" si="135"/>
        <v>594.635572138781</v>
      </c>
      <c r="AC473" s="20">
        <f>IFERROR(VLOOKUP($E473,INPUTS!$A$44:$G$103,4,0),SCENARIOS!$K$23)</f>
        <v>0.15</v>
      </c>
      <c r="AD473" s="15">
        <f t="shared" si="136"/>
        <v>1681.93892498683</v>
      </c>
      <c r="AE473" s="20">
        <f>IFERROR(VLOOKUP($E473,INPUTS!$A$44:$G$103,5,0),SCENARIOS!$L$23)</f>
        <v>0.3</v>
      </c>
      <c r="AF473" s="15">
        <f t="shared" si="137"/>
        <v>3805.91902662106</v>
      </c>
      <c r="AG473" s="20">
        <f>IFERROR(VLOOKUP($E473,INPUTS!$A$44:$G$103,6,0),SCENARIOS!$M$23)</f>
        <v>0.4</v>
      </c>
      <c r="AH473" s="15">
        <f t="shared" si="138"/>
        <v>5741.39739242101</v>
      </c>
      <c r="AI473" s="20">
        <f>IFERROR(VLOOKUP($E473,INPUTS!$A$44:$G$103,7,0),SCENARIOS!$N$23)</f>
        <v>0.5</v>
      </c>
      <c r="AJ473" s="15">
        <f t="shared" si="139"/>
        <v>8119.83020406743</v>
      </c>
      <c r="AL473" t="str">
        <f t="shared" si="140"/>
        <v>N</v>
      </c>
      <c r="AM473" s="21">
        <f t="shared" si="141"/>
        <v>16239.6604081349</v>
      </c>
    </row>
    <row r="474" ht="15" customHeight="1" spans="1:39">
      <c r="A474" s="6" t="s">
        <v>1442</v>
      </c>
      <c r="B474" s="52" t="s">
        <v>589</v>
      </c>
      <c r="C474" s="52" t="s">
        <v>590</v>
      </c>
      <c r="D474" s="52" t="s">
        <v>929</v>
      </c>
      <c r="E474" s="10" t="s">
        <v>214</v>
      </c>
      <c r="F474" s="52" t="s">
        <v>591</v>
      </c>
      <c r="G474" s="52" t="s">
        <v>165</v>
      </c>
      <c r="H474" s="52" t="s">
        <v>254</v>
      </c>
      <c r="I474" s="52" t="s">
        <v>930</v>
      </c>
      <c r="J474" s="52" t="s">
        <v>169</v>
      </c>
      <c r="K474" s="52" t="s">
        <v>931</v>
      </c>
      <c r="L474" s="53" t="s">
        <v>291</v>
      </c>
      <c r="M474" s="13">
        <v>144</v>
      </c>
      <c r="N474" s="14">
        <f t="shared" si="134"/>
        <v>0.394520547945205</v>
      </c>
      <c r="O474" s="15">
        <v>5500</v>
      </c>
      <c r="P474" s="15">
        <f t="shared" si="130"/>
        <v>792000</v>
      </c>
      <c r="Q474" s="16">
        <f>IFERROR(VLOOKUP(G474,SCENARIOS!$A$13:$E$18,2,0),0.025)</f>
        <v>0.025</v>
      </c>
      <c r="R474" s="52">
        <f>IFERROR(VLOOKUP(L474,INPUTS!$A$107:$B$120,2,0),0.0082)</f>
        <v>0.0079</v>
      </c>
      <c r="S474" s="52">
        <f t="shared" si="131"/>
        <v>43.45</v>
      </c>
      <c r="T474" s="15">
        <f t="shared" si="132"/>
        <v>6256.8</v>
      </c>
      <c r="U474" s="15">
        <f>T474/INPUTS!$B$7*1000</f>
        <v>7821000</v>
      </c>
      <c r="V474" s="15">
        <f>T474*INPUTS!$B$6</f>
        <v>19771.488</v>
      </c>
      <c r="W474" s="54" t="s">
        <v>396</v>
      </c>
      <c r="X474" s="54" t="s">
        <v>396</v>
      </c>
      <c r="Y474" s="67">
        <f>IFERROR(VLOOKUP(E474,INPUTS!$A$44:$B$103,2,0),0)</f>
        <v>0.02</v>
      </c>
      <c r="Z474" s="15">
        <f t="shared" si="133"/>
        <v>125.136</v>
      </c>
      <c r="AA474" s="20">
        <f>IFERROR(VLOOKUP(E474,INPUTS!$A$44:$C$103,3,0),SCENARIOS!$J$23)</f>
        <v>0.06</v>
      </c>
      <c r="AB474" s="15">
        <f t="shared" si="135"/>
        <v>424.739694384844</v>
      </c>
      <c r="AC474" s="20">
        <f>IFERROR(VLOOKUP($E474,INPUTS!$A$44:$G$103,4,0),SCENARIOS!$K$23)</f>
        <v>0.15</v>
      </c>
      <c r="AD474" s="15">
        <f t="shared" si="136"/>
        <v>1201.38494641917</v>
      </c>
      <c r="AE474" s="20">
        <f>IFERROR(VLOOKUP($E474,INPUTS!$A$44:$G$103,5,0),SCENARIOS!$L$23)</f>
        <v>0.3</v>
      </c>
      <c r="AF474" s="15">
        <f t="shared" si="137"/>
        <v>2718.51359044361</v>
      </c>
      <c r="AG474" s="20">
        <f>IFERROR(VLOOKUP($E474,INPUTS!$A$44:$G$103,6,0),SCENARIOS!$M$23)</f>
        <v>0.4</v>
      </c>
      <c r="AH474" s="15">
        <f t="shared" si="138"/>
        <v>4100.99813744358</v>
      </c>
      <c r="AI474" s="20">
        <f>IFERROR(VLOOKUP($E474,INPUTS!$A$44:$G$103,7,0),SCENARIOS!$N$23)</f>
        <v>0.5</v>
      </c>
      <c r="AJ474" s="15">
        <f t="shared" si="139"/>
        <v>5799.87871719102</v>
      </c>
      <c r="AL474" t="str">
        <f t="shared" si="140"/>
        <v>N</v>
      </c>
      <c r="AM474" s="21">
        <f t="shared" si="141"/>
        <v>11599.757434382</v>
      </c>
    </row>
    <row r="475" ht="15" customHeight="1" spans="1:39">
      <c r="A475" s="24" t="s">
        <v>1443</v>
      </c>
      <c r="B475" s="52" t="s">
        <v>589</v>
      </c>
      <c r="C475" s="52" t="s">
        <v>590</v>
      </c>
      <c r="D475" s="52" t="s">
        <v>929</v>
      </c>
      <c r="E475" s="10" t="s">
        <v>214</v>
      </c>
      <c r="F475" s="52" t="s">
        <v>591</v>
      </c>
      <c r="G475" s="52" t="s">
        <v>165</v>
      </c>
      <c r="H475" s="52" t="s">
        <v>251</v>
      </c>
      <c r="I475" s="52" t="s">
        <v>930</v>
      </c>
      <c r="J475" s="52" t="s">
        <v>169</v>
      </c>
      <c r="K475" s="52" t="s">
        <v>931</v>
      </c>
      <c r="L475" s="53" t="s">
        <v>291</v>
      </c>
      <c r="M475" s="13">
        <v>144</v>
      </c>
      <c r="N475" s="14">
        <f t="shared" si="134"/>
        <v>0.394520547945205</v>
      </c>
      <c r="O475" s="15">
        <v>8200</v>
      </c>
      <c r="P475" s="15">
        <f t="shared" si="130"/>
        <v>1180800</v>
      </c>
      <c r="Q475" s="16">
        <f>IFERROR(VLOOKUP(G475,SCENARIOS!$A$13:$E$18,2,0),0.025)</f>
        <v>0.025</v>
      </c>
      <c r="R475" s="52">
        <f>IFERROR(VLOOKUP(L475,INPUTS!$A$107:$B$120,2,0),0.0082)</f>
        <v>0.0079</v>
      </c>
      <c r="S475" s="52">
        <f t="shared" si="131"/>
        <v>64.78</v>
      </c>
      <c r="T475" s="15">
        <f t="shared" si="132"/>
        <v>9328.32</v>
      </c>
      <c r="U475" s="15">
        <f>T475/INPUTS!$B$7*1000</f>
        <v>11660400</v>
      </c>
      <c r="V475" s="15">
        <f>T475*INPUTS!$B$6</f>
        <v>29477.4912</v>
      </c>
      <c r="W475" s="54" t="s">
        <v>396</v>
      </c>
      <c r="X475" s="54" t="s">
        <v>396</v>
      </c>
      <c r="Y475" s="67">
        <f>IFERROR(VLOOKUP(E475,INPUTS!$A$44:$B$103,2,0),0)</f>
        <v>0.02</v>
      </c>
      <c r="Z475" s="15">
        <f t="shared" si="133"/>
        <v>186.5664</v>
      </c>
      <c r="AA475" s="20">
        <f>IFERROR(VLOOKUP(E475,INPUTS!$A$44:$C$103,3,0),SCENARIOS!$J$23)</f>
        <v>0.06</v>
      </c>
      <c r="AB475" s="15">
        <f t="shared" si="135"/>
        <v>633.248271628312</v>
      </c>
      <c r="AC475" s="20">
        <f>IFERROR(VLOOKUP($E475,INPUTS!$A$44:$G$103,4,0),SCENARIOS!$K$23)</f>
        <v>0.15</v>
      </c>
      <c r="AD475" s="15">
        <f t="shared" si="136"/>
        <v>1791.15573829766</v>
      </c>
      <c r="AE475" s="20">
        <f>IFERROR(VLOOKUP($E475,INPUTS!$A$44:$G$103,5,0),SCENARIOS!$L$23)</f>
        <v>0.3</v>
      </c>
      <c r="AF475" s="15">
        <f t="shared" si="137"/>
        <v>4053.0566257523</v>
      </c>
      <c r="AG475" s="20">
        <f>IFERROR(VLOOKUP($E475,INPUTS!$A$44:$G$103,6,0),SCENARIOS!$M$23)</f>
        <v>0.4</v>
      </c>
      <c r="AH475" s="15">
        <f t="shared" si="138"/>
        <v>6114.21540491588</v>
      </c>
      <c r="AI475" s="20">
        <f>IFERROR(VLOOKUP($E475,INPUTS!$A$44:$G$103,7,0),SCENARIOS!$N$23)</f>
        <v>0.5</v>
      </c>
      <c r="AJ475" s="15">
        <f t="shared" si="139"/>
        <v>8647.09190563025</v>
      </c>
      <c r="AL475" t="str">
        <f t="shared" si="140"/>
        <v>N</v>
      </c>
      <c r="AM475" s="21">
        <f t="shared" si="141"/>
        <v>17294.1838112605</v>
      </c>
    </row>
    <row r="476" ht="15" customHeight="1" spans="1:39">
      <c r="A476" s="6" t="s">
        <v>1444</v>
      </c>
      <c r="B476" s="52" t="s">
        <v>607</v>
      </c>
      <c r="C476" s="52" t="s">
        <v>608</v>
      </c>
      <c r="D476" s="52" t="s">
        <v>929</v>
      </c>
      <c r="E476" s="10" t="s">
        <v>207</v>
      </c>
      <c r="F476" s="52" t="s">
        <v>609</v>
      </c>
      <c r="G476" s="52" t="s">
        <v>165</v>
      </c>
      <c r="H476" s="52" t="s">
        <v>251</v>
      </c>
      <c r="I476" s="52" t="s">
        <v>930</v>
      </c>
      <c r="J476" s="52" t="s">
        <v>169</v>
      </c>
      <c r="K476" s="52" t="s">
        <v>931</v>
      </c>
      <c r="L476" s="53" t="s">
        <v>288</v>
      </c>
      <c r="M476" s="13">
        <v>322</v>
      </c>
      <c r="N476" s="14">
        <f t="shared" si="134"/>
        <v>0.882191780821918</v>
      </c>
      <c r="O476" s="15">
        <v>8700</v>
      </c>
      <c r="P476" s="15">
        <f t="shared" si="130"/>
        <v>2801400</v>
      </c>
      <c r="Q476" s="16">
        <f>IFERROR(VLOOKUP(G476,SCENARIOS!$A$13:$E$18,2,0),0.025)</f>
        <v>0.025</v>
      </c>
      <c r="R476" s="52">
        <f>IFERROR(VLOOKUP(L476,INPUTS!$A$107:$B$120,2,0),0.0082)</f>
        <v>0.0085</v>
      </c>
      <c r="S476" s="52">
        <f t="shared" si="131"/>
        <v>73.95</v>
      </c>
      <c r="T476" s="15">
        <f t="shared" si="132"/>
        <v>23811.9</v>
      </c>
      <c r="U476" s="15">
        <f>T476/INPUTS!$B$7*1000</f>
        <v>29764875</v>
      </c>
      <c r="V476" s="15">
        <f>T476*INPUTS!$B$6</f>
        <v>75245.604</v>
      </c>
      <c r="W476" s="54" t="s">
        <v>396</v>
      </c>
      <c r="X476" s="54" t="s">
        <v>396</v>
      </c>
      <c r="Y476" s="67">
        <f>IFERROR(VLOOKUP(E476,INPUTS!$A$44:$B$103,2,0),0)</f>
        <v>0.02</v>
      </c>
      <c r="Z476" s="15">
        <f t="shared" si="133"/>
        <v>476.238</v>
      </c>
      <c r="AA476" s="20">
        <f>IFERROR(VLOOKUP(E476,INPUTS!$A$44:$C$103,3,0),SCENARIOS!$J$23)</f>
        <v>0.06</v>
      </c>
      <c r="AB476" s="15">
        <f t="shared" si="135"/>
        <v>1616.45875347182</v>
      </c>
      <c r="AC476" s="20">
        <f>IFERROR(VLOOKUP($E476,INPUTS!$A$44:$G$103,4,0),SCENARIOS!$K$23)</f>
        <v>0.15</v>
      </c>
      <c r="AD476" s="15">
        <f t="shared" si="136"/>
        <v>4572.18677369239</v>
      </c>
      <c r="AE476" s="20">
        <f>IFERROR(VLOOKUP($E476,INPUTS!$A$44:$G$103,5,0),SCENARIOS!$L$23)</f>
        <v>0.3</v>
      </c>
      <c r="AF476" s="15">
        <f t="shared" si="137"/>
        <v>10346.0193332509</v>
      </c>
      <c r="AG476" s="20">
        <f>IFERROR(VLOOKUP($E476,INPUTS!$A$44:$G$103,6,0),SCENARIOS!$M$23)</f>
        <v>0.4</v>
      </c>
      <c r="AH476" s="15">
        <f t="shared" si="138"/>
        <v>15607.4283258203</v>
      </c>
      <c r="AI476" s="20">
        <f>IFERROR(VLOOKUP($E476,INPUTS!$A$44:$G$103,7,0),SCENARIOS!$N$23)</f>
        <v>0.5</v>
      </c>
      <c r="AJ476" s="15">
        <f t="shared" si="139"/>
        <v>22072.9657374186</v>
      </c>
      <c r="AL476" t="str">
        <f t="shared" si="140"/>
        <v>N</v>
      </c>
      <c r="AM476" s="21">
        <f t="shared" si="141"/>
        <v>44145.9314748373</v>
      </c>
    </row>
    <row r="477" ht="15" customHeight="1" spans="1:39">
      <c r="A477" s="24" t="s">
        <v>1445</v>
      </c>
      <c r="B477" s="52" t="s">
        <v>607</v>
      </c>
      <c r="C477" s="52" t="s">
        <v>608</v>
      </c>
      <c r="D477" s="52" t="s">
        <v>929</v>
      </c>
      <c r="E477" s="10" t="s">
        <v>207</v>
      </c>
      <c r="F477" s="52" t="s">
        <v>609</v>
      </c>
      <c r="G477" s="52" t="s">
        <v>165</v>
      </c>
      <c r="H477" s="52" t="s">
        <v>249</v>
      </c>
      <c r="I477" s="52" t="s">
        <v>930</v>
      </c>
      <c r="J477" s="52" t="s">
        <v>169</v>
      </c>
      <c r="K477" s="52" t="s">
        <v>931</v>
      </c>
      <c r="L477" s="53" t="s">
        <v>288</v>
      </c>
      <c r="M477" s="13">
        <v>214</v>
      </c>
      <c r="N477" s="14">
        <f t="shared" si="134"/>
        <v>0.586301369863014</v>
      </c>
      <c r="O477" s="15">
        <v>8300</v>
      </c>
      <c r="P477" s="15">
        <f t="shared" si="130"/>
        <v>1776200</v>
      </c>
      <c r="Q477" s="16">
        <f>IFERROR(VLOOKUP(G477,SCENARIOS!$A$13:$E$18,2,0),0.025)</f>
        <v>0.025</v>
      </c>
      <c r="R477" s="52">
        <f>IFERROR(VLOOKUP(L477,INPUTS!$A$107:$B$120,2,0),0.0082)</f>
        <v>0.0085</v>
      </c>
      <c r="S477" s="52">
        <f t="shared" si="131"/>
        <v>70.55</v>
      </c>
      <c r="T477" s="15">
        <f t="shared" si="132"/>
        <v>15097.7</v>
      </c>
      <c r="U477" s="15">
        <f>T477/INPUTS!$B$7*1000</f>
        <v>18872125</v>
      </c>
      <c r="V477" s="15">
        <f>T477*INPUTS!$B$6</f>
        <v>47708.732</v>
      </c>
      <c r="W477" s="54" t="s">
        <v>396</v>
      </c>
      <c r="X477" s="54" t="s">
        <v>396</v>
      </c>
      <c r="Y477" s="67">
        <f>IFERROR(VLOOKUP(E477,INPUTS!$A$44:$B$103,2,0),0)</f>
        <v>0.02</v>
      </c>
      <c r="Z477" s="15">
        <f t="shared" si="133"/>
        <v>301.954</v>
      </c>
      <c r="AA477" s="20">
        <f>IFERROR(VLOOKUP(E477,INPUTS!$A$44:$C$103,3,0),SCENARIOS!$J$23)</f>
        <v>0.06</v>
      </c>
      <c r="AB477" s="15">
        <f t="shared" si="135"/>
        <v>1024.89970654553</v>
      </c>
      <c r="AC477" s="20">
        <f>IFERROR(VLOOKUP($E477,INPUTS!$A$44:$G$103,4,0),SCENARIOS!$K$23)</f>
        <v>0.15</v>
      </c>
      <c r="AD477" s="15">
        <f t="shared" si="136"/>
        <v>2898.949863437</v>
      </c>
      <c r="AE477" s="20">
        <f>IFERROR(VLOOKUP($E477,INPUTS!$A$44:$G$103,5,0),SCENARIOS!$L$23)</f>
        <v>0.3</v>
      </c>
      <c r="AF477" s="15">
        <f t="shared" si="137"/>
        <v>6559.79136850156</v>
      </c>
      <c r="AG477" s="20">
        <f>IFERROR(VLOOKUP($E477,INPUTS!$A$44:$G$103,6,0),SCENARIOS!$M$23)</f>
        <v>0.4</v>
      </c>
      <c r="AH477" s="15">
        <f t="shared" si="138"/>
        <v>9895.73577222893</v>
      </c>
      <c r="AI477" s="20">
        <f>IFERROR(VLOOKUP($E477,INPUTS!$A$44:$G$103,7,0),SCENARIOS!$N$23)</f>
        <v>0.5</v>
      </c>
      <c r="AJ477" s="15">
        <f t="shared" si="139"/>
        <v>13995.1459066192</v>
      </c>
      <c r="AL477" t="str">
        <f t="shared" si="140"/>
        <v>N</v>
      </c>
      <c r="AM477" s="21">
        <f t="shared" si="141"/>
        <v>27990.2918132384</v>
      </c>
    </row>
    <row r="478" ht="15" customHeight="1" spans="1:39">
      <c r="A478" s="6" t="s">
        <v>1446</v>
      </c>
      <c r="B478" s="52" t="s">
        <v>607</v>
      </c>
      <c r="C478" s="52" t="s">
        <v>608</v>
      </c>
      <c r="D478" s="52" t="s">
        <v>929</v>
      </c>
      <c r="E478" s="10" t="s">
        <v>207</v>
      </c>
      <c r="F478" s="52" t="s">
        <v>609</v>
      </c>
      <c r="G478" s="52" t="s">
        <v>165</v>
      </c>
      <c r="H478" s="52" t="s">
        <v>254</v>
      </c>
      <c r="I478" s="52" t="s">
        <v>930</v>
      </c>
      <c r="J478" s="52" t="s">
        <v>169</v>
      </c>
      <c r="K478" s="52" t="s">
        <v>931</v>
      </c>
      <c r="L478" s="53" t="s">
        <v>288</v>
      </c>
      <c r="M478" s="13">
        <v>214</v>
      </c>
      <c r="N478" s="14">
        <f t="shared" si="134"/>
        <v>0.586301369863014</v>
      </c>
      <c r="O478" s="15">
        <v>6700</v>
      </c>
      <c r="P478" s="15">
        <f t="shared" si="130"/>
        <v>1433800</v>
      </c>
      <c r="Q478" s="16">
        <f>IFERROR(VLOOKUP(G478,SCENARIOS!$A$13:$E$18,2,0),0.025)</f>
        <v>0.025</v>
      </c>
      <c r="R478" s="52">
        <f>IFERROR(VLOOKUP(L478,INPUTS!$A$107:$B$120,2,0),0.0082)</f>
        <v>0.0085</v>
      </c>
      <c r="S478" s="52">
        <f t="shared" si="131"/>
        <v>56.95</v>
      </c>
      <c r="T478" s="15">
        <f t="shared" si="132"/>
        <v>12187.3</v>
      </c>
      <c r="U478" s="15">
        <f>T478/INPUTS!$B$7*1000</f>
        <v>15234125</v>
      </c>
      <c r="V478" s="15">
        <f>T478*INPUTS!$B$6</f>
        <v>38511.868</v>
      </c>
      <c r="W478" s="54" t="s">
        <v>396</v>
      </c>
      <c r="X478" s="54" t="s">
        <v>396</v>
      </c>
      <c r="Y478" s="67">
        <f>IFERROR(VLOOKUP(E478,INPUTS!$A$44:$B$103,2,0),0)</f>
        <v>0.02</v>
      </c>
      <c r="Z478" s="15">
        <f t="shared" si="133"/>
        <v>243.746</v>
      </c>
      <c r="AA478" s="20">
        <f>IFERROR(VLOOKUP(E478,INPUTS!$A$44:$C$103,3,0),SCENARIOS!$J$23)</f>
        <v>0.06</v>
      </c>
      <c r="AB478" s="15">
        <f t="shared" si="135"/>
        <v>827.328678777715</v>
      </c>
      <c r="AC478" s="20">
        <f>IFERROR(VLOOKUP($E478,INPUTS!$A$44:$G$103,4,0),SCENARIOS!$K$23)</f>
        <v>0.15</v>
      </c>
      <c r="AD478" s="15">
        <f t="shared" si="136"/>
        <v>2340.11615482264</v>
      </c>
      <c r="AE478" s="20">
        <f>IFERROR(VLOOKUP($E478,INPUTS!$A$44:$G$103,5,0),SCENARIOS!$L$23)</f>
        <v>0.3</v>
      </c>
      <c r="AF478" s="15">
        <f t="shared" si="137"/>
        <v>5295.25327336873</v>
      </c>
      <c r="AG478" s="20">
        <f>IFERROR(VLOOKUP($E478,INPUTS!$A$44:$G$103,6,0),SCENARIOS!$M$23)</f>
        <v>0.4</v>
      </c>
      <c r="AH478" s="15">
        <f t="shared" si="138"/>
        <v>7988.12405710046</v>
      </c>
      <c r="AI478" s="20">
        <f>IFERROR(VLOOKUP($E478,INPUTS!$A$44:$G$103,7,0),SCENARIOS!$N$23)</f>
        <v>0.5</v>
      </c>
      <c r="AJ478" s="15">
        <f t="shared" si="139"/>
        <v>11297.2864547408</v>
      </c>
      <c r="AL478" t="str">
        <f t="shared" si="140"/>
        <v>N</v>
      </c>
      <c r="AM478" s="21">
        <f t="shared" si="141"/>
        <v>22594.5729094816</v>
      </c>
    </row>
    <row r="479" ht="15" customHeight="1" spans="1:39">
      <c r="A479" s="24" t="s">
        <v>1447</v>
      </c>
      <c r="B479" s="52" t="s">
        <v>607</v>
      </c>
      <c r="C479" s="52" t="s">
        <v>608</v>
      </c>
      <c r="D479" s="52" t="s">
        <v>929</v>
      </c>
      <c r="E479" s="10" t="s">
        <v>207</v>
      </c>
      <c r="F479" s="52" t="s">
        <v>609</v>
      </c>
      <c r="G479" s="52" t="s">
        <v>165</v>
      </c>
      <c r="H479" s="52" t="s">
        <v>615</v>
      </c>
      <c r="I479" s="52" t="s">
        <v>614</v>
      </c>
      <c r="J479" s="52" t="s">
        <v>169</v>
      </c>
      <c r="K479" s="52" t="s">
        <v>931</v>
      </c>
      <c r="L479" s="53" t="s">
        <v>288</v>
      </c>
      <c r="M479" s="13">
        <v>214</v>
      </c>
      <c r="N479" s="14">
        <f t="shared" si="134"/>
        <v>0.586301369863014</v>
      </c>
      <c r="O479" s="15">
        <v>7100</v>
      </c>
      <c r="P479" s="15">
        <f t="shared" si="130"/>
        <v>1519400</v>
      </c>
      <c r="Q479" s="16">
        <f>IFERROR(VLOOKUP(G479,SCENARIOS!$A$13:$E$18,2,0),0.025)</f>
        <v>0.025</v>
      </c>
      <c r="R479" s="52">
        <f>IFERROR(VLOOKUP(L479,INPUTS!$A$107:$B$120,2,0),0.0082)</f>
        <v>0.0085</v>
      </c>
      <c r="S479" s="52">
        <f t="shared" si="131"/>
        <v>60.35</v>
      </c>
      <c r="T479" s="15">
        <f t="shared" si="132"/>
        <v>12914.9</v>
      </c>
      <c r="U479" s="15">
        <f>T479/INPUTS!$B$7*1000</f>
        <v>16143625</v>
      </c>
      <c r="V479" s="15">
        <f>T479*INPUTS!$B$6</f>
        <v>40811.084</v>
      </c>
      <c r="W479" s="54" t="s">
        <v>396</v>
      </c>
      <c r="X479" s="54" t="s">
        <v>396</v>
      </c>
      <c r="Y479" s="67">
        <f>IFERROR(VLOOKUP(E479,INPUTS!$A$44:$B$103,2,0),0)</f>
        <v>0.02</v>
      </c>
      <c r="Z479" s="15">
        <f t="shared" si="133"/>
        <v>258.298</v>
      </c>
      <c r="AA479" s="20">
        <f>IFERROR(VLOOKUP(E479,INPUTS!$A$44:$C$103,3,0),SCENARIOS!$J$23)</f>
        <v>0.06</v>
      </c>
      <c r="AB479" s="15">
        <f t="shared" si="135"/>
        <v>876.721435719668</v>
      </c>
      <c r="AC479" s="20">
        <f>IFERROR(VLOOKUP($E479,INPUTS!$A$44:$G$103,4,0),SCENARIOS!$K$23)</f>
        <v>0.15</v>
      </c>
      <c r="AD479" s="15">
        <f t="shared" si="136"/>
        <v>2479.82458197623</v>
      </c>
      <c r="AE479" s="20">
        <f>IFERROR(VLOOKUP($E479,INPUTS!$A$44:$G$103,5,0),SCENARIOS!$L$23)</f>
        <v>0.3</v>
      </c>
      <c r="AF479" s="15">
        <f t="shared" si="137"/>
        <v>5611.38779715193</v>
      </c>
      <c r="AG479" s="20">
        <f>IFERROR(VLOOKUP($E479,INPUTS!$A$44:$G$103,6,0),SCENARIOS!$M$23)</f>
        <v>0.4</v>
      </c>
      <c r="AH479" s="15">
        <f t="shared" si="138"/>
        <v>8465.02698588257</v>
      </c>
      <c r="AI479" s="20">
        <f>IFERROR(VLOOKUP($E479,INPUTS!$A$44:$G$103,7,0),SCENARIOS!$N$23)</f>
        <v>0.5</v>
      </c>
      <c r="AJ479" s="15">
        <f t="shared" si="139"/>
        <v>11971.7513177104</v>
      </c>
      <c r="AL479" t="str">
        <f t="shared" si="140"/>
        <v>Y</v>
      </c>
      <c r="AM479" s="21">
        <f t="shared" si="141"/>
        <v>23943.5026354208</v>
      </c>
    </row>
    <row r="480" ht="15" customHeight="1" spans="1:39">
      <c r="A480" s="6" t="s">
        <v>1450</v>
      </c>
      <c r="B480" s="52" t="s">
        <v>607</v>
      </c>
      <c r="C480" s="52" t="s">
        <v>608</v>
      </c>
      <c r="D480" s="52" t="s">
        <v>929</v>
      </c>
      <c r="E480" s="10" t="s">
        <v>207</v>
      </c>
      <c r="F480" s="52" t="s">
        <v>609</v>
      </c>
      <c r="G480" s="52" t="s">
        <v>165</v>
      </c>
      <c r="H480" s="52" t="s">
        <v>702</v>
      </c>
      <c r="I480" s="52" t="s">
        <v>701</v>
      </c>
      <c r="J480" s="52" t="s">
        <v>181</v>
      </c>
      <c r="K480" s="52" t="s">
        <v>931</v>
      </c>
      <c r="L480" s="53" t="s">
        <v>291</v>
      </c>
      <c r="M480" s="13">
        <v>322</v>
      </c>
      <c r="N480" s="14">
        <f t="shared" si="134"/>
        <v>0.882191780821918</v>
      </c>
      <c r="O480" s="15">
        <v>11200</v>
      </c>
      <c r="P480" s="15">
        <f t="shared" si="130"/>
        <v>3606400</v>
      </c>
      <c r="Q480" s="16">
        <f>IFERROR(VLOOKUP(G480,SCENARIOS!$A$13:$E$18,2,0),0.025)</f>
        <v>0.025</v>
      </c>
      <c r="R480" s="52">
        <f>IFERROR(VLOOKUP(L480,INPUTS!$A$107:$B$120,2,0),0.0082)</f>
        <v>0.0079</v>
      </c>
      <c r="S480" s="52">
        <f t="shared" si="131"/>
        <v>88.48</v>
      </c>
      <c r="T480" s="15">
        <f t="shared" si="132"/>
        <v>28490.56</v>
      </c>
      <c r="U480" s="15">
        <f>T480/INPUTS!$B$7*1000</f>
        <v>35613200</v>
      </c>
      <c r="V480" s="15">
        <f>T480*INPUTS!$B$6</f>
        <v>90030.1696</v>
      </c>
      <c r="W480" s="54" t="s">
        <v>396</v>
      </c>
      <c r="X480" s="54" t="s">
        <v>396</v>
      </c>
      <c r="Y480" s="67">
        <f>IFERROR(VLOOKUP(E480,INPUTS!$A$44:$B$103,2,0),0)</f>
        <v>0.02</v>
      </c>
      <c r="Z480" s="15">
        <f t="shared" si="133"/>
        <v>569.8112</v>
      </c>
      <c r="AA480" s="20">
        <f>IFERROR(VLOOKUP(E480,INPUTS!$A$44:$C$103,3,0),SCENARIOS!$J$23)</f>
        <v>0.06</v>
      </c>
      <c r="AB480" s="15">
        <f t="shared" si="135"/>
        <v>1934.06721443119</v>
      </c>
      <c r="AC480" s="20">
        <f>IFERROR(VLOOKUP($E480,INPUTS!$A$44:$G$103,4,0),SCENARIOS!$K$23)</f>
        <v>0.15</v>
      </c>
      <c r="AD480" s="15">
        <f t="shared" si="136"/>
        <v>5470.54882672484</v>
      </c>
      <c r="AE480" s="20">
        <f>IFERROR(VLOOKUP($E480,INPUTS!$A$44:$G$103,5,0),SCENARIOS!$L$23)</f>
        <v>0.3</v>
      </c>
      <c r="AF480" s="15">
        <f t="shared" si="137"/>
        <v>12378.8477431513</v>
      </c>
      <c r="AG480" s="20">
        <f>IFERROR(VLOOKUP($E480,INPUTS!$A$44:$G$103,6,0),SCENARIOS!$M$23)</f>
        <v>0.4</v>
      </c>
      <c r="AH480" s="15">
        <f t="shared" si="138"/>
        <v>18674.040003632</v>
      </c>
      <c r="AI480" s="20">
        <f>IFERROR(VLOOKUP($E480,INPUTS!$A$44:$G$103,7,0),SCENARIOS!$N$23)</f>
        <v>0.5</v>
      </c>
      <c r="AJ480" s="15">
        <f t="shared" si="139"/>
        <v>26409.9527849466</v>
      </c>
      <c r="AL480" t="str">
        <f t="shared" si="140"/>
        <v>N</v>
      </c>
      <c r="AM480" s="21">
        <f t="shared" si="141"/>
        <v>52819.9055698932</v>
      </c>
    </row>
    <row r="481" ht="15" customHeight="1" spans="1:39">
      <c r="A481" s="24" t="s">
        <v>1451</v>
      </c>
      <c r="B481" s="52" t="s">
        <v>607</v>
      </c>
      <c r="C481" s="52" t="s">
        <v>608</v>
      </c>
      <c r="D481" s="52" t="s">
        <v>929</v>
      </c>
      <c r="E481" s="10" t="s">
        <v>207</v>
      </c>
      <c r="F481" s="52" t="s">
        <v>609</v>
      </c>
      <c r="G481" s="52" t="s">
        <v>165</v>
      </c>
      <c r="H481" s="52" t="s">
        <v>452</v>
      </c>
      <c r="I481" s="52" t="s">
        <v>451</v>
      </c>
      <c r="J481" s="52" t="s">
        <v>181</v>
      </c>
      <c r="K481" s="52" t="s">
        <v>931</v>
      </c>
      <c r="L481" s="53" t="s">
        <v>291</v>
      </c>
      <c r="M481" s="13">
        <v>214</v>
      </c>
      <c r="N481" s="14">
        <f t="shared" si="134"/>
        <v>0.586301369863014</v>
      </c>
      <c r="O481" s="15">
        <v>9800</v>
      </c>
      <c r="P481" s="15">
        <f t="shared" si="130"/>
        <v>2097200</v>
      </c>
      <c r="Q481" s="16">
        <f>IFERROR(VLOOKUP(G481,SCENARIOS!$A$13:$E$18,2,0),0.025)</f>
        <v>0.025</v>
      </c>
      <c r="R481" s="52">
        <f>IFERROR(VLOOKUP(L481,INPUTS!$A$107:$B$120,2,0),0.0082)</f>
        <v>0.0079</v>
      </c>
      <c r="S481" s="52">
        <f t="shared" si="131"/>
        <v>77.42</v>
      </c>
      <c r="T481" s="15">
        <f t="shared" si="132"/>
        <v>16567.88</v>
      </c>
      <c r="U481" s="15">
        <f>T481/INPUTS!$B$7*1000</f>
        <v>20709850</v>
      </c>
      <c r="V481" s="15">
        <f>T481*INPUTS!$B$6</f>
        <v>52354.5008</v>
      </c>
      <c r="W481" s="54" t="s">
        <v>521</v>
      </c>
      <c r="X481" s="54" t="s">
        <v>396</v>
      </c>
      <c r="Y481" s="67">
        <f>IFERROR(VLOOKUP(E481,INPUTS!$A$44:$B$103,2,0),0)</f>
        <v>0.02</v>
      </c>
      <c r="Z481" s="15">
        <f t="shared" si="133"/>
        <v>331.3576</v>
      </c>
      <c r="AA481" s="20">
        <f>IFERROR(VLOOKUP(E481,INPUTS!$A$44:$C$103,3,0),SCENARIOS!$J$23)</f>
        <v>0.06</v>
      </c>
      <c r="AB481" s="15">
        <f t="shared" si="135"/>
        <v>1124.70213013118</v>
      </c>
      <c r="AC481" s="20">
        <f>IFERROR(VLOOKUP($E481,INPUTS!$A$44:$G$103,4,0),SCENARIOS!$K$23)</f>
        <v>0.15</v>
      </c>
      <c r="AD481" s="15">
        <f t="shared" si="136"/>
        <v>3181.24306771499</v>
      </c>
      <c r="AE481" s="20">
        <f>IFERROR(VLOOKUP($E481,INPUTS!$A$44:$G$103,5,0),SCENARIOS!$L$23)</f>
        <v>0.3</v>
      </c>
      <c r="AF481" s="15">
        <f t="shared" si="137"/>
        <v>7198.56906802822</v>
      </c>
      <c r="AG481" s="20">
        <f>IFERROR(VLOOKUP($E481,INPUTS!$A$44:$G$103,6,0),SCENARIOS!$M$23)</f>
        <v>0.4</v>
      </c>
      <c r="AH481" s="15">
        <f t="shared" si="138"/>
        <v>10859.3602195034</v>
      </c>
      <c r="AI481" s="20">
        <f>IFERROR(VLOOKUP($E481,INPUTS!$A$44:$G$103,7,0),SCENARIOS!$N$23)</f>
        <v>0.5</v>
      </c>
      <c r="AJ481" s="15">
        <f t="shared" si="139"/>
        <v>15357.9616738548</v>
      </c>
      <c r="AL481" t="str">
        <f t="shared" si="140"/>
        <v>N</v>
      </c>
      <c r="AM481" s="21">
        <f t="shared" si="141"/>
        <v>30715.9233477096</v>
      </c>
    </row>
    <row r="482" ht="15" customHeight="1" spans="1:39">
      <c r="A482" s="6" t="s">
        <v>1452</v>
      </c>
      <c r="B482" s="52" t="s">
        <v>607</v>
      </c>
      <c r="C482" s="52" t="s">
        <v>608</v>
      </c>
      <c r="D482" s="52" t="s">
        <v>929</v>
      </c>
      <c r="E482" s="10" t="s">
        <v>207</v>
      </c>
      <c r="F482" s="52" t="s">
        <v>609</v>
      </c>
      <c r="G482" s="52" t="s">
        <v>165</v>
      </c>
      <c r="H482" s="52" t="s">
        <v>242</v>
      </c>
      <c r="I482" s="52" t="s">
        <v>421</v>
      </c>
      <c r="J482" s="52" t="s">
        <v>173</v>
      </c>
      <c r="K482" s="52" t="s">
        <v>931</v>
      </c>
      <c r="L482" s="53" t="s">
        <v>291</v>
      </c>
      <c r="M482" s="13">
        <v>214</v>
      </c>
      <c r="N482" s="14">
        <f t="shared" si="134"/>
        <v>0.586301369863014</v>
      </c>
      <c r="O482" s="15">
        <v>10100</v>
      </c>
      <c r="P482" s="15">
        <f t="shared" si="130"/>
        <v>2161400</v>
      </c>
      <c r="Q482" s="16">
        <f>IFERROR(VLOOKUP(G482,SCENARIOS!$A$13:$E$18,2,0),0.025)</f>
        <v>0.025</v>
      </c>
      <c r="R482" s="52">
        <f>IFERROR(VLOOKUP(L482,INPUTS!$A$107:$B$120,2,0),0.0082)</f>
        <v>0.0079</v>
      </c>
      <c r="S482" s="52">
        <f t="shared" si="131"/>
        <v>79.79</v>
      </c>
      <c r="T482" s="15">
        <f t="shared" si="132"/>
        <v>17075.06</v>
      </c>
      <c r="U482" s="15">
        <f>T482/INPUTS!$B$7*1000</f>
        <v>21343825</v>
      </c>
      <c r="V482" s="15">
        <f>T482*INPUTS!$B$6</f>
        <v>53957.1896</v>
      </c>
      <c r="W482" s="54" t="s">
        <v>396</v>
      </c>
      <c r="X482" s="54" t="s">
        <v>396</v>
      </c>
      <c r="Y482" s="67">
        <f>IFERROR(VLOOKUP(E482,INPUTS!$A$44:$B$103,2,0),0)</f>
        <v>0.02</v>
      </c>
      <c r="Z482" s="15">
        <f t="shared" si="133"/>
        <v>341.5012</v>
      </c>
      <c r="AA482" s="20">
        <f>IFERROR(VLOOKUP(E482,INPUTS!$A$44:$C$103,3,0),SCENARIOS!$J$23)</f>
        <v>0.06</v>
      </c>
      <c r="AB482" s="15">
        <f t="shared" si="135"/>
        <v>1159.13178717601</v>
      </c>
      <c r="AC482" s="20">
        <f>IFERROR(VLOOKUP($E482,INPUTS!$A$44:$G$103,4,0),SCENARIOS!$K$23)</f>
        <v>0.15</v>
      </c>
      <c r="AD482" s="15">
        <f t="shared" si="136"/>
        <v>3278.62805958382</v>
      </c>
      <c r="AE482" s="20">
        <f>IFERROR(VLOOKUP($E482,INPUTS!$A$44:$G$103,5,0),SCENARIOS!$L$23)</f>
        <v>0.3</v>
      </c>
      <c r="AF482" s="15">
        <f t="shared" si="137"/>
        <v>7418.93342725357</v>
      </c>
      <c r="AG482" s="20">
        <f>IFERROR(VLOOKUP($E482,INPUTS!$A$44:$G$103,6,0),SCENARIOS!$M$23)</f>
        <v>0.4</v>
      </c>
      <c r="AH482" s="15">
        <f t="shared" si="138"/>
        <v>11191.789613978</v>
      </c>
      <c r="AI482" s="20">
        <f>IFERROR(VLOOKUP($E482,INPUTS!$A$44:$G$103,7,0),SCENARIOS!$N$23)</f>
        <v>0.5</v>
      </c>
      <c r="AJ482" s="15">
        <f t="shared" si="139"/>
        <v>15828.1033577483</v>
      </c>
      <c r="AL482" t="str">
        <f t="shared" si="140"/>
        <v>N</v>
      </c>
      <c r="AM482" s="21">
        <f t="shared" si="141"/>
        <v>31656.2067154967</v>
      </c>
    </row>
    <row r="483" ht="15" customHeight="1" spans="1:39">
      <c r="A483" s="24" t="s">
        <v>1453</v>
      </c>
      <c r="B483" s="52" t="s">
        <v>607</v>
      </c>
      <c r="C483" s="52" t="s">
        <v>608</v>
      </c>
      <c r="D483" s="52" t="s">
        <v>929</v>
      </c>
      <c r="E483" s="10" t="s">
        <v>207</v>
      </c>
      <c r="F483" s="52" t="s">
        <v>609</v>
      </c>
      <c r="G483" s="52" t="s">
        <v>165</v>
      </c>
      <c r="H483" s="52" t="s">
        <v>440</v>
      </c>
      <c r="I483" s="52" t="s">
        <v>439</v>
      </c>
      <c r="J483" s="52" t="s">
        <v>177</v>
      </c>
      <c r="K483" s="52" t="s">
        <v>931</v>
      </c>
      <c r="L483" s="53" t="s">
        <v>291</v>
      </c>
      <c r="M483" s="13">
        <v>322</v>
      </c>
      <c r="N483" s="14">
        <f t="shared" si="134"/>
        <v>0.882191780821918</v>
      </c>
      <c r="O483" s="15">
        <v>4500</v>
      </c>
      <c r="P483" s="15">
        <f t="shared" si="130"/>
        <v>1449000</v>
      </c>
      <c r="Q483" s="16">
        <f>IFERROR(VLOOKUP(G483,SCENARIOS!$A$13:$E$18,2,0),0.025)</f>
        <v>0.025</v>
      </c>
      <c r="R483" s="52">
        <f>IFERROR(VLOOKUP(L483,INPUTS!$A$107:$B$120,2,0),0.0082)</f>
        <v>0.0079</v>
      </c>
      <c r="S483" s="52">
        <f t="shared" si="131"/>
        <v>35.55</v>
      </c>
      <c r="T483" s="15">
        <f t="shared" si="132"/>
        <v>11447.1</v>
      </c>
      <c r="U483" s="15">
        <f>T483/INPUTS!$B$7*1000</f>
        <v>14308875</v>
      </c>
      <c r="V483" s="15">
        <f>T483*INPUTS!$B$6</f>
        <v>36172.836</v>
      </c>
      <c r="W483" s="54" t="s">
        <v>396</v>
      </c>
      <c r="X483" s="54" t="s">
        <v>396</v>
      </c>
      <c r="Y483" s="67">
        <f>IFERROR(VLOOKUP(E483,INPUTS!$A$44:$B$103,2,0),0)</f>
        <v>0.02</v>
      </c>
      <c r="Z483" s="15">
        <f t="shared" si="133"/>
        <v>228.942</v>
      </c>
      <c r="AA483" s="20">
        <f>IFERROR(VLOOKUP(E483,INPUTS!$A$44:$C$103,3,0),SCENARIOS!$J$23)</f>
        <v>0.06</v>
      </c>
      <c r="AB483" s="15">
        <f t="shared" si="135"/>
        <v>777.080577226816</v>
      </c>
      <c r="AC483" s="20">
        <f>IFERROR(VLOOKUP($E483,INPUTS!$A$44:$G$103,4,0),SCENARIOS!$K$23)</f>
        <v>0.15</v>
      </c>
      <c r="AD483" s="15">
        <f t="shared" si="136"/>
        <v>2197.98836788052</v>
      </c>
      <c r="AE483" s="20">
        <f>IFERROR(VLOOKUP($E483,INPUTS!$A$44:$G$103,5,0),SCENARIOS!$L$23)</f>
        <v>0.3</v>
      </c>
      <c r="AF483" s="15">
        <f t="shared" si="137"/>
        <v>4973.64418251616</v>
      </c>
      <c r="AG483" s="20">
        <f>IFERROR(VLOOKUP($E483,INPUTS!$A$44:$G$103,6,0),SCENARIOS!$M$23)</f>
        <v>0.4</v>
      </c>
      <c r="AH483" s="15">
        <f t="shared" si="138"/>
        <v>7502.96250145928</v>
      </c>
      <c r="AI483" s="20">
        <f>IFERROR(VLOOKUP($E483,INPUTS!$A$44:$G$103,7,0),SCENARIOS!$N$23)</f>
        <v>0.5</v>
      </c>
      <c r="AJ483" s="15">
        <f t="shared" si="139"/>
        <v>10611.1417439518</v>
      </c>
      <c r="AL483" t="str">
        <f t="shared" si="140"/>
        <v>Y</v>
      </c>
      <c r="AM483" s="21">
        <f t="shared" si="141"/>
        <v>21222.2834879035</v>
      </c>
    </row>
    <row r="484" ht="15" customHeight="1" spans="1:39">
      <c r="A484" s="6" t="s">
        <v>1454</v>
      </c>
      <c r="B484" s="52" t="s">
        <v>607</v>
      </c>
      <c r="C484" s="52" t="s">
        <v>608</v>
      </c>
      <c r="D484" s="52" t="s">
        <v>929</v>
      </c>
      <c r="E484" s="10" t="s">
        <v>207</v>
      </c>
      <c r="F484" s="52" t="s">
        <v>609</v>
      </c>
      <c r="G484" s="52" t="s">
        <v>165</v>
      </c>
      <c r="H484" s="52" t="s">
        <v>448</v>
      </c>
      <c r="I484" s="52" t="s">
        <v>447</v>
      </c>
      <c r="J484" s="52" t="s">
        <v>177</v>
      </c>
      <c r="K484" s="52" t="s">
        <v>931</v>
      </c>
      <c r="L484" s="53" t="s">
        <v>291</v>
      </c>
      <c r="M484" s="13">
        <v>214</v>
      </c>
      <c r="N484" s="14">
        <f t="shared" si="134"/>
        <v>0.586301369863014</v>
      </c>
      <c r="O484" s="15">
        <v>4400</v>
      </c>
      <c r="P484" s="15">
        <f t="shared" si="130"/>
        <v>941600</v>
      </c>
      <c r="Q484" s="16">
        <f>IFERROR(VLOOKUP(G484,SCENARIOS!$A$13:$E$18,2,0),0.025)</f>
        <v>0.025</v>
      </c>
      <c r="R484" s="52">
        <f>IFERROR(VLOOKUP(L484,INPUTS!$A$107:$B$120,2,0),0.0082)</f>
        <v>0.0079</v>
      </c>
      <c r="S484" s="52">
        <f t="shared" si="131"/>
        <v>34.76</v>
      </c>
      <c r="T484" s="15">
        <f t="shared" si="132"/>
        <v>7438.64</v>
      </c>
      <c r="U484" s="15">
        <f>T484/INPUTS!$B$7*1000</f>
        <v>9298300</v>
      </c>
      <c r="V484" s="15">
        <f>T484*INPUTS!$B$6</f>
        <v>23506.1024</v>
      </c>
      <c r="W484" s="54" t="s">
        <v>396</v>
      </c>
      <c r="X484" s="54" t="s">
        <v>396</v>
      </c>
      <c r="Y484" s="67">
        <f>IFERROR(VLOOKUP(E484,INPUTS!$A$44:$B$103,2,0),0)</f>
        <v>0.02</v>
      </c>
      <c r="Z484" s="15">
        <f t="shared" si="133"/>
        <v>148.7728</v>
      </c>
      <c r="AA484" s="20">
        <f>IFERROR(VLOOKUP(E484,INPUTS!$A$44:$C$103,3,0),SCENARIOS!$J$23)</f>
        <v>0.06</v>
      </c>
      <c r="AB484" s="15">
        <f t="shared" si="135"/>
        <v>504.968303324203</v>
      </c>
      <c r="AC484" s="20">
        <f>IFERROR(VLOOKUP($E484,INPUTS!$A$44:$G$103,4,0),SCENARIOS!$K$23)</f>
        <v>0.15</v>
      </c>
      <c r="AD484" s="15">
        <f t="shared" si="136"/>
        <v>1428.31321407612</v>
      </c>
      <c r="AE484" s="20">
        <f>IFERROR(VLOOKUP($E484,INPUTS!$A$44:$G$103,5,0),SCENARIOS!$L$23)</f>
        <v>0.3</v>
      </c>
      <c r="AF484" s="15">
        <f t="shared" si="137"/>
        <v>3232.01060197185</v>
      </c>
      <c r="AG484" s="20">
        <f>IFERROR(VLOOKUP($E484,INPUTS!$A$44:$G$103,6,0),SCENARIOS!$M$23)</f>
        <v>0.4</v>
      </c>
      <c r="AH484" s="15">
        <f t="shared" si="138"/>
        <v>4875.6311189607</v>
      </c>
      <c r="AI484" s="20">
        <f>IFERROR(VLOOKUP($E484,INPUTS!$A$44:$G$103,7,0),SCENARIOS!$N$23)</f>
        <v>0.5</v>
      </c>
      <c r="AJ484" s="15">
        <f t="shared" si="139"/>
        <v>6895.41136377155</v>
      </c>
      <c r="AL484" t="str">
        <f t="shared" si="140"/>
        <v>Y</v>
      </c>
      <c r="AM484" s="21">
        <f t="shared" si="141"/>
        <v>13790.8227275431</v>
      </c>
    </row>
    <row r="485" ht="15" customHeight="1" spans="1:39">
      <c r="A485" s="24" t="s">
        <v>1455</v>
      </c>
      <c r="B485" s="52" t="s">
        <v>607</v>
      </c>
      <c r="C485" s="52" t="s">
        <v>608</v>
      </c>
      <c r="D485" s="52" t="s">
        <v>929</v>
      </c>
      <c r="E485" s="10" t="s">
        <v>207</v>
      </c>
      <c r="F485" s="52" t="s">
        <v>609</v>
      </c>
      <c r="G485" s="52" t="s">
        <v>165</v>
      </c>
      <c r="H485" s="52" t="s">
        <v>636</v>
      </c>
      <c r="I485" s="52" t="s">
        <v>635</v>
      </c>
      <c r="J485" s="52" t="s">
        <v>177</v>
      </c>
      <c r="K485" s="52" t="s">
        <v>931</v>
      </c>
      <c r="L485" s="53" t="s">
        <v>282</v>
      </c>
      <c r="M485" s="13">
        <v>322</v>
      </c>
      <c r="N485" s="14">
        <f t="shared" si="134"/>
        <v>0.882191780821918</v>
      </c>
      <c r="O485" s="15">
        <v>2200</v>
      </c>
      <c r="P485" s="15">
        <f t="shared" si="130"/>
        <v>708400</v>
      </c>
      <c r="Q485" s="16">
        <f>IFERROR(VLOOKUP(G485,SCENARIOS!$A$13:$E$18,2,0),0.025)</f>
        <v>0.025</v>
      </c>
      <c r="R485" s="52">
        <f>IFERROR(VLOOKUP(L485,INPUTS!$A$107:$B$120,2,0),0.0082)</f>
        <v>0.0042</v>
      </c>
      <c r="S485" s="52">
        <f t="shared" si="131"/>
        <v>9.24</v>
      </c>
      <c r="T485" s="15">
        <f t="shared" si="132"/>
        <v>2975.28</v>
      </c>
      <c r="U485" s="15">
        <f>T485/INPUTS!$B$7*1000</f>
        <v>3719100</v>
      </c>
      <c r="V485" s="15">
        <f>T485*INPUTS!$B$6</f>
        <v>9401.8848</v>
      </c>
      <c r="W485" s="54" t="s">
        <v>396</v>
      </c>
      <c r="X485" s="54" t="s">
        <v>396</v>
      </c>
      <c r="Y485" s="67">
        <f>IFERROR(VLOOKUP(E485,INPUTS!$A$44:$B$103,2,0),0)</f>
        <v>0.02</v>
      </c>
      <c r="Z485" s="15">
        <f t="shared" si="133"/>
        <v>59.5056</v>
      </c>
      <c r="AA485" s="20">
        <f>IFERROR(VLOOKUP(E485,INPUTS!$A$44:$C$103,3,0),SCENARIOS!$J$23)</f>
        <v>0.06</v>
      </c>
      <c r="AB485" s="15">
        <f t="shared" si="135"/>
        <v>201.975373658953</v>
      </c>
      <c r="AC485" s="20">
        <f>IFERROR(VLOOKUP($E485,INPUTS!$A$44:$G$103,4,0),SCENARIOS!$K$23)</f>
        <v>0.15</v>
      </c>
      <c r="AD485" s="15">
        <f t="shared" si="136"/>
        <v>571.291491398481</v>
      </c>
      <c r="AE485" s="20">
        <f>IFERROR(VLOOKUP($E485,INPUTS!$A$44:$G$103,5,0),SCENARIOS!$L$23)</f>
        <v>0.3</v>
      </c>
      <c r="AF485" s="15">
        <f t="shared" si="137"/>
        <v>1292.72777064555</v>
      </c>
      <c r="AG485" s="20">
        <f>IFERROR(VLOOKUP($E485,INPUTS!$A$44:$G$103,6,0),SCENARIOS!$M$23)</f>
        <v>0.4</v>
      </c>
      <c r="AH485" s="15">
        <f t="shared" si="138"/>
        <v>1950.13708898688</v>
      </c>
      <c r="AI485" s="20">
        <f>IFERROR(VLOOKUP($E485,INPUTS!$A$44:$G$103,7,0),SCENARIOS!$N$23)</f>
        <v>0.5</v>
      </c>
      <c r="AJ485" s="15">
        <f t="shared" si="139"/>
        <v>2758.00139842797</v>
      </c>
      <c r="AL485" t="str">
        <f t="shared" si="140"/>
        <v>Y</v>
      </c>
      <c r="AM485" s="21">
        <f t="shared" si="141"/>
        <v>5516.00279685594</v>
      </c>
    </row>
    <row r="486" ht="15" customHeight="1" spans="1:39">
      <c r="A486" s="6" t="s">
        <v>1456</v>
      </c>
      <c r="B486" s="52" t="s">
        <v>649</v>
      </c>
      <c r="C486" s="52" t="s">
        <v>650</v>
      </c>
      <c r="D486" s="52" t="s">
        <v>929</v>
      </c>
      <c r="E486" s="10" t="s">
        <v>215</v>
      </c>
      <c r="F486" s="52" t="s">
        <v>490</v>
      </c>
      <c r="G486" s="52" t="s">
        <v>165</v>
      </c>
      <c r="H486" s="52" t="s">
        <v>245</v>
      </c>
      <c r="I486" s="52" t="s">
        <v>930</v>
      </c>
      <c r="J486" s="52" t="s">
        <v>169</v>
      </c>
      <c r="K486" s="52" t="s">
        <v>931</v>
      </c>
      <c r="L486" s="53" t="s">
        <v>288</v>
      </c>
      <c r="M486" s="13">
        <v>539</v>
      </c>
      <c r="N486" s="14">
        <f t="shared" si="134"/>
        <v>1.47671232876712</v>
      </c>
      <c r="O486" s="15">
        <v>5100</v>
      </c>
      <c r="P486" s="15">
        <f t="shared" si="130"/>
        <v>2748900</v>
      </c>
      <c r="Q486" s="16">
        <f>IFERROR(VLOOKUP(G486,SCENARIOS!$A$13:$E$18,2,0),0.025)</f>
        <v>0.025</v>
      </c>
      <c r="R486" s="52">
        <f>IFERROR(VLOOKUP(L486,INPUTS!$A$107:$B$120,2,0),0.0082)</f>
        <v>0.0085</v>
      </c>
      <c r="S486" s="52">
        <f t="shared" si="131"/>
        <v>43.35</v>
      </c>
      <c r="T486" s="15">
        <f t="shared" si="132"/>
        <v>23365.65</v>
      </c>
      <c r="U486" s="15">
        <f>T486/INPUTS!$B$7*1000</f>
        <v>29207062.5</v>
      </c>
      <c r="V486" s="15">
        <f>T486*INPUTS!$B$6</f>
        <v>73835.454</v>
      </c>
      <c r="W486" s="54" t="s">
        <v>396</v>
      </c>
      <c r="X486" s="54" t="s">
        <v>396</v>
      </c>
      <c r="Y486" s="67">
        <f>IFERROR(VLOOKUP(E486,INPUTS!$A$44:$B$103,2,0),0)</f>
        <v>0.02</v>
      </c>
      <c r="Z486" s="15">
        <f t="shared" si="133"/>
        <v>467.313</v>
      </c>
      <c r="AA486" s="20">
        <f>IFERROR(VLOOKUP(E486,INPUTS!$A$44:$C$103,3,0),SCENARIOS!$J$23)</f>
        <v>0.06</v>
      </c>
      <c r="AB486" s="15">
        <f t="shared" si="135"/>
        <v>1586.16529857167</v>
      </c>
      <c r="AC486" s="20">
        <f>IFERROR(VLOOKUP($E486,INPUTS!$A$44:$G$103,4,0),SCENARIOS!$K$23)</f>
        <v>0.15</v>
      </c>
      <c r="AD486" s="15">
        <f t="shared" si="136"/>
        <v>4486.50111451524</v>
      </c>
      <c r="AE486" s="20">
        <f>IFERROR(VLOOKUP($E486,INPUTS!$A$44:$G$103,5,0),SCENARIOS!$L$23)</f>
        <v>0.3</v>
      </c>
      <c r="AF486" s="15">
        <f t="shared" si="137"/>
        <v>10152.128416211</v>
      </c>
      <c r="AG486" s="20">
        <f>IFERROR(VLOOKUP($E486,INPUTS!$A$44:$G$103,6,0),SCENARIOS!$M$23)</f>
        <v>0.4</v>
      </c>
      <c r="AH486" s="15">
        <f t="shared" si="138"/>
        <v>15314.9352912285</v>
      </c>
      <c r="AI486" s="20">
        <f>IFERROR(VLOOKUP($E486,INPUTS!$A$44:$G$103,7,0),SCENARIOS!$N$23)</f>
        <v>0.5</v>
      </c>
      <c r="AJ486" s="15">
        <f t="shared" si="139"/>
        <v>21659.3044604805</v>
      </c>
      <c r="AL486" t="str">
        <f t="shared" si="140"/>
        <v>N</v>
      </c>
      <c r="AM486" s="21">
        <f t="shared" si="141"/>
        <v>43318.608920961</v>
      </c>
    </row>
    <row r="487" ht="15" customHeight="1" spans="1:39">
      <c r="A487" s="24" t="s">
        <v>1457</v>
      </c>
      <c r="B487" s="52" t="s">
        <v>649</v>
      </c>
      <c r="C487" s="52" t="s">
        <v>650</v>
      </c>
      <c r="D487" s="52" t="s">
        <v>929</v>
      </c>
      <c r="E487" s="10" t="s">
        <v>215</v>
      </c>
      <c r="F487" s="52" t="s">
        <v>490</v>
      </c>
      <c r="G487" s="52" t="s">
        <v>165</v>
      </c>
      <c r="H487" s="52" t="s">
        <v>254</v>
      </c>
      <c r="I487" s="52" t="s">
        <v>930</v>
      </c>
      <c r="J487" s="52" t="s">
        <v>169</v>
      </c>
      <c r="K487" s="52" t="s">
        <v>931</v>
      </c>
      <c r="L487" s="53" t="s">
        <v>282</v>
      </c>
      <c r="M487" s="13">
        <v>539</v>
      </c>
      <c r="N487" s="14">
        <f t="shared" si="134"/>
        <v>1.47671232876712</v>
      </c>
      <c r="O487" s="15">
        <v>5200</v>
      </c>
      <c r="P487" s="15">
        <f t="shared" si="130"/>
        <v>2802800</v>
      </c>
      <c r="Q487" s="16">
        <f>IFERROR(VLOOKUP(G487,SCENARIOS!$A$13:$E$18,2,0),0.025)</f>
        <v>0.025</v>
      </c>
      <c r="R487" s="52">
        <f>IFERROR(VLOOKUP(L487,INPUTS!$A$107:$B$120,2,0),0.0082)</f>
        <v>0.0042</v>
      </c>
      <c r="S487" s="52">
        <f t="shared" si="131"/>
        <v>21.84</v>
      </c>
      <c r="T487" s="15">
        <f t="shared" si="132"/>
        <v>11771.76</v>
      </c>
      <c r="U487" s="15">
        <f>T487/INPUTS!$B$7*1000</f>
        <v>14714700</v>
      </c>
      <c r="V487" s="15">
        <f>T487*INPUTS!$B$6</f>
        <v>37198.7616</v>
      </c>
      <c r="W487" s="54" t="s">
        <v>396</v>
      </c>
      <c r="X487" s="54" t="s">
        <v>396</v>
      </c>
      <c r="Y487" s="67">
        <f>IFERROR(VLOOKUP(E487,INPUTS!$A$44:$B$103,2,0),0)</f>
        <v>0.02</v>
      </c>
      <c r="Z487" s="15">
        <f t="shared" si="133"/>
        <v>235.4352</v>
      </c>
      <c r="AA487" s="20">
        <f>IFERROR(VLOOKUP(E487,INPUTS!$A$44:$C$103,3,0),SCENARIOS!$J$23)</f>
        <v>0.06</v>
      </c>
      <c r="AB487" s="15">
        <f t="shared" si="135"/>
        <v>799.11995665064</v>
      </c>
      <c r="AC487" s="20">
        <f>IFERROR(VLOOKUP($E487,INPUTS!$A$44:$G$103,4,0),SCENARIOS!$K$23)</f>
        <v>0.15</v>
      </c>
      <c r="AD487" s="15">
        <f t="shared" si="136"/>
        <v>2260.32720509834</v>
      </c>
      <c r="AE487" s="20">
        <f>IFERROR(VLOOKUP($E487,INPUTS!$A$44:$G$103,5,0),SCENARIOS!$L$23)</f>
        <v>0.3</v>
      </c>
      <c r="AF487" s="15">
        <f t="shared" si="137"/>
        <v>5114.70552733674</v>
      </c>
      <c r="AG487" s="20">
        <f>IFERROR(VLOOKUP($E487,INPUTS!$A$44:$G$103,6,0),SCENARIOS!$M$23)</f>
        <v>0.4</v>
      </c>
      <c r="AH487" s="15">
        <f t="shared" si="138"/>
        <v>7715.75978686115</v>
      </c>
      <c r="AI487" s="20">
        <f>IFERROR(VLOOKUP($E487,INPUTS!$A$44:$G$103,7,0),SCENARIOS!$N$23)</f>
        <v>0.5</v>
      </c>
      <c r="AJ487" s="15">
        <f t="shared" si="139"/>
        <v>10912.0924894324</v>
      </c>
      <c r="AL487" t="str">
        <f t="shared" si="140"/>
        <v>Y</v>
      </c>
      <c r="AM487" s="21">
        <f t="shared" si="141"/>
        <v>21824.1849788648</v>
      </c>
    </row>
    <row r="488" ht="15" customHeight="1" spans="1:39">
      <c r="A488" s="6" t="s">
        <v>1458</v>
      </c>
      <c r="B488" s="52" t="s">
        <v>649</v>
      </c>
      <c r="C488" s="52" t="s">
        <v>650</v>
      </c>
      <c r="D488" s="52" t="s">
        <v>929</v>
      </c>
      <c r="E488" s="10" t="s">
        <v>215</v>
      </c>
      <c r="F488" s="52" t="s">
        <v>490</v>
      </c>
      <c r="G488" s="52" t="s">
        <v>165</v>
      </c>
      <c r="H488" s="52" t="s">
        <v>249</v>
      </c>
      <c r="I488" s="52" t="s">
        <v>930</v>
      </c>
      <c r="J488" s="52" t="s">
        <v>169</v>
      </c>
      <c r="K488" s="52" t="s">
        <v>931</v>
      </c>
      <c r="L488" s="53" t="s">
        <v>288</v>
      </c>
      <c r="M488" s="13">
        <v>404</v>
      </c>
      <c r="N488" s="14">
        <f t="shared" si="134"/>
        <v>1.10684931506849</v>
      </c>
      <c r="O488" s="15">
        <v>6350</v>
      </c>
      <c r="P488" s="15">
        <f t="shared" si="130"/>
        <v>2565400</v>
      </c>
      <c r="Q488" s="16">
        <f>IFERROR(VLOOKUP(G488,SCENARIOS!$A$13:$E$18,2,0),0.025)</f>
        <v>0.025</v>
      </c>
      <c r="R488" s="52">
        <f>IFERROR(VLOOKUP(L488,INPUTS!$A$107:$B$120,2,0),0.0082)</f>
        <v>0.0085</v>
      </c>
      <c r="S488" s="52">
        <f t="shared" si="131"/>
        <v>53.975</v>
      </c>
      <c r="T488" s="15">
        <f t="shared" si="132"/>
        <v>21805.9</v>
      </c>
      <c r="U488" s="15">
        <f>T488/INPUTS!$B$7*1000</f>
        <v>27257375</v>
      </c>
      <c r="V488" s="15">
        <f>T488*INPUTS!$B$6</f>
        <v>68906.644</v>
      </c>
      <c r="W488" s="54" t="s">
        <v>396</v>
      </c>
      <c r="X488" s="54" t="s">
        <v>396</v>
      </c>
      <c r="Y488" s="67">
        <f>IFERROR(VLOOKUP(E488,INPUTS!$A$44:$B$103,2,0),0)</f>
        <v>0.02</v>
      </c>
      <c r="Z488" s="15">
        <f t="shared" si="133"/>
        <v>436.118</v>
      </c>
      <c r="AA488" s="20">
        <f>IFERROR(VLOOKUP(E488,INPUTS!$A$44:$C$103,3,0),SCENARIOS!$J$23)</f>
        <v>0.06</v>
      </c>
      <c r="AB488" s="15">
        <f t="shared" si="135"/>
        <v>1480.2824609683</v>
      </c>
      <c r="AC488" s="20">
        <f>IFERROR(VLOOKUP($E488,INPUTS!$A$44:$G$103,4,0),SCENARIOS!$K$23)</f>
        <v>0.15</v>
      </c>
      <c r="AD488" s="15">
        <f t="shared" si="136"/>
        <v>4187.0093343437</v>
      </c>
      <c r="AE488" s="20">
        <f>IFERROR(VLOOKUP($E488,INPUTS!$A$44:$G$103,5,0),SCENARIOS!$L$23)</f>
        <v>0.3</v>
      </c>
      <c r="AF488" s="15">
        <f t="shared" si="137"/>
        <v>9474.43349665235</v>
      </c>
      <c r="AG488" s="20">
        <f>IFERROR(VLOOKUP($E488,INPUTS!$A$44:$G$103,6,0),SCENARIOS!$M$23)</f>
        <v>0.4</v>
      </c>
      <c r="AH488" s="15">
        <f t="shared" si="138"/>
        <v>14292.6024941313</v>
      </c>
      <c r="AI488" s="20">
        <f>IFERROR(VLOOKUP($E488,INPUTS!$A$44:$G$103,7,0),SCENARIOS!$N$23)</f>
        <v>0.5</v>
      </c>
      <c r="AJ488" s="15">
        <f t="shared" si="139"/>
        <v>20213.4598068015</v>
      </c>
      <c r="AL488" t="str">
        <f t="shared" si="140"/>
        <v>N</v>
      </c>
      <c r="AM488" s="21">
        <f t="shared" si="141"/>
        <v>40426.919613603</v>
      </c>
    </row>
    <row r="489" ht="15" customHeight="1" spans="1:39">
      <c r="A489" s="24" t="s">
        <v>1459</v>
      </c>
      <c r="B489" s="52" t="s">
        <v>649</v>
      </c>
      <c r="C489" s="52" t="s">
        <v>650</v>
      </c>
      <c r="D489" s="52" t="s">
        <v>929</v>
      </c>
      <c r="E489" s="10" t="s">
        <v>215</v>
      </c>
      <c r="F489" s="52" t="s">
        <v>490</v>
      </c>
      <c r="G489" s="52" t="s">
        <v>165</v>
      </c>
      <c r="H489" s="52" t="s">
        <v>248</v>
      </c>
      <c r="I489" s="52" t="s">
        <v>930</v>
      </c>
      <c r="J489" s="52" t="s">
        <v>169</v>
      </c>
      <c r="K489" s="52" t="s">
        <v>931</v>
      </c>
      <c r="L489" s="53" t="s">
        <v>288</v>
      </c>
      <c r="M489" s="13">
        <v>269</v>
      </c>
      <c r="N489" s="14">
        <f t="shared" si="134"/>
        <v>0.736986301369863</v>
      </c>
      <c r="O489" s="15">
        <v>8400</v>
      </c>
      <c r="P489" s="15">
        <f t="shared" si="130"/>
        <v>2259600</v>
      </c>
      <c r="Q489" s="16">
        <f>IFERROR(VLOOKUP(G489,SCENARIOS!$A$13:$E$18,2,0),0.025)</f>
        <v>0.025</v>
      </c>
      <c r="R489" s="52">
        <f>IFERROR(VLOOKUP(L489,INPUTS!$A$107:$B$120,2,0),0.0082)</f>
        <v>0.0085</v>
      </c>
      <c r="S489" s="52">
        <f t="shared" si="131"/>
        <v>71.4</v>
      </c>
      <c r="T489" s="15">
        <f t="shared" si="132"/>
        <v>19206.6</v>
      </c>
      <c r="U489" s="15">
        <f>T489/INPUTS!$B$7*1000</f>
        <v>24008250</v>
      </c>
      <c r="V489" s="15">
        <f>T489*INPUTS!$B$6</f>
        <v>60692.856</v>
      </c>
      <c r="W489" s="54" t="s">
        <v>396</v>
      </c>
      <c r="X489" s="54" t="s">
        <v>396</v>
      </c>
      <c r="Y489" s="67">
        <f>IFERROR(VLOOKUP(E489,INPUTS!$A$44:$B$103,2,0),0)</f>
        <v>0.02</v>
      </c>
      <c r="Z489" s="15">
        <f t="shared" si="133"/>
        <v>384.132</v>
      </c>
      <c r="AA489" s="20">
        <f>IFERROR(VLOOKUP(E489,INPUTS!$A$44:$C$103,3,0),SCENARIOS!$J$23)</f>
        <v>0.06</v>
      </c>
      <c r="AB489" s="15">
        <f t="shared" si="135"/>
        <v>1303.8302989023</v>
      </c>
      <c r="AC489" s="20">
        <f>IFERROR(VLOOKUP($E489,INPUTS!$A$44:$G$103,4,0),SCENARIOS!$K$23)</f>
        <v>0.15</v>
      </c>
      <c r="AD489" s="15">
        <f t="shared" si="136"/>
        <v>3687.91077098426</v>
      </c>
      <c r="AE489" s="20">
        <f>IFERROR(VLOOKUP($E489,INPUTS!$A$44:$G$103,5,0),SCENARIOS!$L$23)</f>
        <v>0.3</v>
      </c>
      <c r="AF489" s="15">
        <f t="shared" si="137"/>
        <v>8345.06506939878</v>
      </c>
      <c r="AG489" s="20">
        <f>IFERROR(VLOOKUP($E489,INPUTS!$A$44:$G$103,6,0),SCENARIOS!$M$23)</f>
        <v>0.4</v>
      </c>
      <c r="AH489" s="15">
        <f t="shared" si="138"/>
        <v>12588.9002088326</v>
      </c>
      <c r="AI489" s="20">
        <f>IFERROR(VLOOKUP($E489,INPUTS!$A$44:$G$103,7,0),SCENARIOS!$N$23)</f>
        <v>0.5</v>
      </c>
      <c r="AJ489" s="15">
        <f t="shared" si="139"/>
        <v>17803.9813594171</v>
      </c>
      <c r="AL489" t="str">
        <f t="shared" si="140"/>
        <v>N</v>
      </c>
      <c r="AM489" s="21">
        <f t="shared" si="141"/>
        <v>35607.9627188343</v>
      </c>
    </row>
    <row r="490" ht="15" customHeight="1" spans="1:39">
      <c r="A490" s="6" t="s">
        <v>1460</v>
      </c>
      <c r="B490" s="52" t="s">
        <v>649</v>
      </c>
      <c r="C490" s="52" t="s">
        <v>650</v>
      </c>
      <c r="D490" s="52" t="s">
        <v>929</v>
      </c>
      <c r="E490" s="10" t="s">
        <v>215</v>
      </c>
      <c r="F490" s="52" t="s">
        <v>490</v>
      </c>
      <c r="G490" s="52" t="s">
        <v>165</v>
      </c>
      <c r="H490" s="52" t="s">
        <v>252</v>
      </c>
      <c r="I490" s="52" t="s">
        <v>930</v>
      </c>
      <c r="J490" s="52" t="s">
        <v>169</v>
      </c>
      <c r="K490" s="52" t="s">
        <v>931</v>
      </c>
      <c r="L490" s="53" t="s">
        <v>282</v>
      </c>
      <c r="M490" s="13">
        <v>404</v>
      </c>
      <c r="N490" s="14">
        <f t="shared" si="134"/>
        <v>1.10684931506849</v>
      </c>
      <c r="O490" s="15">
        <v>8350</v>
      </c>
      <c r="P490" s="15">
        <f t="shared" si="130"/>
        <v>3373400</v>
      </c>
      <c r="Q490" s="16">
        <f>IFERROR(VLOOKUP(G490,SCENARIOS!$A$13:$E$18,2,0),0.025)</f>
        <v>0.025</v>
      </c>
      <c r="R490" s="52">
        <f>IFERROR(VLOOKUP(L490,INPUTS!$A$107:$B$120,2,0),0.0082)</f>
        <v>0.0042</v>
      </c>
      <c r="S490" s="52">
        <f t="shared" si="131"/>
        <v>35.07</v>
      </c>
      <c r="T490" s="15">
        <f t="shared" si="132"/>
        <v>14168.28</v>
      </c>
      <c r="U490" s="15">
        <f>T490/INPUTS!$B$7*1000</f>
        <v>17710350</v>
      </c>
      <c r="V490" s="15">
        <f>T490*INPUTS!$B$6</f>
        <v>44771.7648</v>
      </c>
      <c r="W490" s="54" t="s">
        <v>396</v>
      </c>
      <c r="X490" s="54" t="s">
        <v>396</v>
      </c>
      <c r="Y490" s="67">
        <f>IFERROR(VLOOKUP(E490,INPUTS!$A$44:$B$103,2,0),0)</f>
        <v>0.02</v>
      </c>
      <c r="Z490" s="15">
        <f t="shared" si="133"/>
        <v>283.3656</v>
      </c>
      <c r="AA490" s="20">
        <f>IFERROR(VLOOKUP(E490,INPUTS!$A$44:$C$103,3,0),SCENARIOS!$J$23)</f>
        <v>0.06</v>
      </c>
      <c r="AB490" s="15">
        <f t="shared" si="135"/>
        <v>961.806501272039</v>
      </c>
      <c r="AC490" s="20">
        <f>IFERROR(VLOOKUP($E490,INPUTS!$A$44:$G$103,4,0),SCENARIOS!$K$23)</f>
        <v>0.15</v>
      </c>
      <c r="AD490" s="15">
        <f t="shared" si="136"/>
        <v>2720.48943687695</v>
      </c>
      <c r="AE490" s="20">
        <f>IFERROR(VLOOKUP($E490,INPUTS!$A$44:$G$103,5,0),SCENARIOS!$L$23)</f>
        <v>0.3</v>
      </c>
      <c r="AF490" s="15">
        <f t="shared" si="137"/>
        <v>6155.96818392956</v>
      </c>
      <c r="AG490" s="20">
        <f>IFERROR(VLOOKUP($E490,INPUTS!$A$44:$G$103,6,0),SCENARIOS!$M$23)</f>
        <v>0.4</v>
      </c>
      <c r="AH490" s="15">
        <f t="shared" si="138"/>
        <v>9286.55061545504</v>
      </c>
      <c r="AI490" s="20">
        <f>IFERROR(VLOOKUP($E490,INPUTS!$A$44:$G$103,7,0),SCENARIOS!$N$23)</f>
        <v>0.5</v>
      </c>
      <c r="AJ490" s="15">
        <f t="shared" si="139"/>
        <v>13133.5995446879</v>
      </c>
      <c r="AL490" t="str">
        <f t="shared" si="140"/>
        <v>N</v>
      </c>
      <c r="AM490" s="21">
        <f t="shared" si="141"/>
        <v>26267.1990893758</v>
      </c>
    </row>
    <row r="491" ht="15" customHeight="1" spans="1:39">
      <c r="A491" s="24" t="s">
        <v>1461</v>
      </c>
      <c r="B491" s="52" t="s">
        <v>649</v>
      </c>
      <c r="C491" s="52" t="s">
        <v>650</v>
      </c>
      <c r="D491" s="52" t="s">
        <v>929</v>
      </c>
      <c r="E491" s="10" t="s">
        <v>215</v>
      </c>
      <c r="F491" s="52" t="s">
        <v>490</v>
      </c>
      <c r="G491" s="52" t="s">
        <v>165</v>
      </c>
      <c r="H491" s="52" t="s">
        <v>251</v>
      </c>
      <c r="I491" s="52" t="s">
        <v>930</v>
      </c>
      <c r="J491" s="52" t="s">
        <v>169</v>
      </c>
      <c r="K491" s="52" t="s">
        <v>931</v>
      </c>
      <c r="L491" s="53" t="s">
        <v>282</v>
      </c>
      <c r="M491" s="13">
        <v>404</v>
      </c>
      <c r="N491" s="14">
        <f t="shared" si="134"/>
        <v>1.10684931506849</v>
      </c>
      <c r="O491" s="15">
        <v>7300</v>
      </c>
      <c r="P491" s="15">
        <f t="shared" si="130"/>
        <v>2949200</v>
      </c>
      <c r="Q491" s="16">
        <f>IFERROR(VLOOKUP(G491,SCENARIOS!$A$13:$E$18,2,0),0.025)</f>
        <v>0.025</v>
      </c>
      <c r="R491" s="52">
        <f>IFERROR(VLOOKUP(L491,INPUTS!$A$107:$B$120,2,0),0.0082)</f>
        <v>0.0042</v>
      </c>
      <c r="S491" s="52">
        <f t="shared" si="131"/>
        <v>30.66</v>
      </c>
      <c r="T491" s="15">
        <f t="shared" si="132"/>
        <v>12386.64</v>
      </c>
      <c r="U491" s="15">
        <f>T491/INPUTS!$B$7*1000</f>
        <v>15483300</v>
      </c>
      <c r="V491" s="15">
        <f>T491*INPUTS!$B$6</f>
        <v>39141.7824</v>
      </c>
      <c r="W491" s="54" t="s">
        <v>396</v>
      </c>
      <c r="X491" s="54" t="s">
        <v>396</v>
      </c>
      <c r="Y491" s="67">
        <f>IFERROR(VLOOKUP(E491,INPUTS!$A$44:$B$103,2,0),0)</f>
        <v>0.02</v>
      </c>
      <c r="Z491" s="15">
        <f t="shared" si="133"/>
        <v>247.7328</v>
      </c>
      <c r="AA491" s="20">
        <f>IFERROR(VLOOKUP(E491,INPUTS!$A$44:$C$103,3,0),SCENARIOS!$J$23)</f>
        <v>0.06</v>
      </c>
      <c r="AB491" s="15">
        <f t="shared" si="135"/>
        <v>840.860773567172</v>
      </c>
      <c r="AC491" s="20">
        <f>IFERROR(VLOOKUP($E491,INPUTS!$A$44:$G$103,4,0),SCENARIOS!$K$23)</f>
        <v>0.15</v>
      </c>
      <c r="AD491" s="15">
        <f t="shared" si="136"/>
        <v>2378.39196277865</v>
      </c>
      <c r="AE491" s="20">
        <f>IFERROR(VLOOKUP($E491,INPUTS!$A$44:$G$103,5,0),SCENARIOS!$L$23)</f>
        <v>0.3</v>
      </c>
      <c r="AF491" s="15">
        <f t="shared" si="137"/>
        <v>5381.86440032165</v>
      </c>
      <c r="AG491" s="20">
        <f>IFERROR(VLOOKUP($E491,INPUTS!$A$44:$G$103,6,0),SCENARIOS!$M$23)</f>
        <v>0.4</v>
      </c>
      <c r="AH491" s="15">
        <f t="shared" si="138"/>
        <v>8118.78077758345</v>
      </c>
      <c r="AI491" s="20">
        <f>IFERROR(VLOOKUP($E491,INPUTS!$A$44:$G$103,7,0),SCENARIOS!$N$23)</f>
        <v>0.5</v>
      </c>
      <c r="AJ491" s="15">
        <f t="shared" si="139"/>
        <v>11482.0690630206</v>
      </c>
      <c r="AL491" t="str">
        <f t="shared" si="140"/>
        <v>N</v>
      </c>
      <c r="AM491" s="21">
        <f t="shared" si="141"/>
        <v>22964.1381260411</v>
      </c>
    </row>
    <row r="492" ht="15" customHeight="1" spans="1:39">
      <c r="A492" s="6" t="s">
        <v>1462</v>
      </c>
      <c r="B492" s="52" t="s">
        <v>649</v>
      </c>
      <c r="C492" s="52" t="s">
        <v>650</v>
      </c>
      <c r="D492" s="52" t="s">
        <v>929</v>
      </c>
      <c r="E492" s="10" t="s">
        <v>215</v>
      </c>
      <c r="F492" s="52" t="s">
        <v>490</v>
      </c>
      <c r="G492" s="52" t="s">
        <v>165</v>
      </c>
      <c r="H492" s="52" t="s">
        <v>253</v>
      </c>
      <c r="I492" s="52" t="s">
        <v>930</v>
      </c>
      <c r="J492" s="52" t="s">
        <v>169</v>
      </c>
      <c r="K492" s="52" t="s">
        <v>931</v>
      </c>
      <c r="L492" s="53" t="s">
        <v>282</v>
      </c>
      <c r="M492" s="13">
        <v>269</v>
      </c>
      <c r="N492" s="14">
        <f t="shared" si="134"/>
        <v>0.736986301369863</v>
      </c>
      <c r="O492" s="15">
        <v>7700</v>
      </c>
      <c r="P492" s="15">
        <f t="shared" ref="P492:P555" si="142">M492*O492</f>
        <v>2071300</v>
      </c>
      <c r="Q492" s="16">
        <f>IFERROR(VLOOKUP(G492,SCENARIOS!$A$13:$E$18,2,0),0.025)</f>
        <v>0.025</v>
      </c>
      <c r="R492" s="52">
        <f>IFERROR(VLOOKUP(L492,INPUTS!$A$107:$B$120,2,0),0.0082)</f>
        <v>0.0042</v>
      </c>
      <c r="S492" s="52">
        <f t="shared" ref="S492:S555" si="143">O492*R492</f>
        <v>32.34</v>
      </c>
      <c r="T492" s="15">
        <f t="shared" ref="T492:T555" si="144">M492*S492</f>
        <v>8699.46</v>
      </c>
      <c r="U492" s="15">
        <f>T492/INPUTS!$B$7*1000</f>
        <v>10874325</v>
      </c>
      <c r="V492" s="15">
        <f>T492*INPUTS!$B$6</f>
        <v>27490.2936</v>
      </c>
      <c r="W492" s="54" t="s">
        <v>396</v>
      </c>
      <c r="X492" s="54" t="s">
        <v>396</v>
      </c>
      <c r="Y492" s="67">
        <f>IFERROR(VLOOKUP(E492,INPUTS!$A$44:$B$103,2,0),0)</f>
        <v>0.02</v>
      </c>
      <c r="Z492" s="15">
        <f t="shared" si="133"/>
        <v>173.9892</v>
      </c>
      <c r="AA492" s="20">
        <f>IFERROR(VLOOKUP(E492,INPUTS!$A$44:$C$103,3,0),SCENARIOS!$J$23)</f>
        <v>0.06</v>
      </c>
      <c r="AB492" s="15">
        <f t="shared" si="135"/>
        <v>590.558429502808</v>
      </c>
      <c r="AC492" s="20">
        <f>IFERROR(VLOOKUP($E492,INPUTS!$A$44:$G$103,4,0),SCENARIOS!$K$23)</f>
        <v>0.15</v>
      </c>
      <c r="AD492" s="15">
        <f t="shared" si="136"/>
        <v>1670.40664332817</v>
      </c>
      <c r="AE492" s="20">
        <f>IFERROR(VLOOKUP($E492,INPUTS!$A$44:$G$103,5,0),SCENARIOS!$L$23)</f>
        <v>0.3</v>
      </c>
      <c r="AF492" s="15">
        <f t="shared" si="137"/>
        <v>3779.8235902571</v>
      </c>
      <c r="AG492" s="20">
        <f>IFERROR(VLOOKUP($E492,INPUTS!$A$44:$G$103,6,0),SCENARIOS!$M$23)</f>
        <v>0.4</v>
      </c>
      <c r="AH492" s="15">
        <f t="shared" si="138"/>
        <v>5702.03127105947</v>
      </c>
      <c r="AI492" s="20">
        <f>IFERROR(VLOOKUP($E492,INPUTS!$A$44:$G$103,7,0),SCENARIOS!$N$23)</f>
        <v>0.5</v>
      </c>
      <c r="AJ492" s="15">
        <f t="shared" si="139"/>
        <v>8064.15626279482</v>
      </c>
      <c r="AL492" t="str">
        <f t="shared" si="140"/>
        <v>N</v>
      </c>
      <c r="AM492" s="21">
        <f t="shared" si="141"/>
        <v>16128.3125255896</v>
      </c>
    </row>
    <row r="493" ht="15" customHeight="1" spans="1:39">
      <c r="A493" s="24" t="s">
        <v>1463</v>
      </c>
      <c r="B493" s="52" t="s">
        <v>649</v>
      </c>
      <c r="C493" s="52" t="s">
        <v>650</v>
      </c>
      <c r="D493" s="52" t="s">
        <v>929</v>
      </c>
      <c r="E493" s="10" t="s">
        <v>215</v>
      </c>
      <c r="F493" s="52" t="s">
        <v>490</v>
      </c>
      <c r="G493" s="52" t="s">
        <v>165</v>
      </c>
      <c r="H493" s="52" t="s">
        <v>250</v>
      </c>
      <c r="I493" s="52" t="s">
        <v>930</v>
      </c>
      <c r="J493" s="52" t="s">
        <v>169</v>
      </c>
      <c r="K493" s="52" t="s">
        <v>931</v>
      </c>
      <c r="L493" s="53" t="s">
        <v>282</v>
      </c>
      <c r="M493" s="13">
        <v>269</v>
      </c>
      <c r="N493" s="14">
        <f t="shared" si="134"/>
        <v>0.736986301369863</v>
      </c>
      <c r="O493" s="15">
        <v>6900</v>
      </c>
      <c r="P493" s="15">
        <f t="shared" si="142"/>
        <v>1856100</v>
      </c>
      <c r="Q493" s="16">
        <f>IFERROR(VLOOKUP(G493,SCENARIOS!$A$13:$E$18,2,0),0.025)</f>
        <v>0.025</v>
      </c>
      <c r="R493" s="52">
        <f>IFERROR(VLOOKUP(L493,INPUTS!$A$107:$B$120,2,0),0.0082)</f>
        <v>0.0042</v>
      </c>
      <c r="S493" s="52">
        <f t="shared" si="143"/>
        <v>28.98</v>
      </c>
      <c r="T493" s="15">
        <f t="shared" si="144"/>
        <v>7795.62</v>
      </c>
      <c r="U493" s="15">
        <f>T493/INPUTS!$B$7*1000</f>
        <v>9744525</v>
      </c>
      <c r="V493" s="15">
        <f>T493*INPUTS!$B$6</f>
        <v>24634.1592</v>
      </c>
      <c r="W493" s="54" t="s">
        <v>396</v>
      </c>
      <c r="X493" s="54" t="s">
        <v>396</v>
      </c>
      <c r="Y493" s="67">
        <f>IFERROR(VLOOKUP(E493,INPUTS!$A$44:$B$103,2,0),0)</f>
        <v>0.02</v>
      </c>
      <c r="Z493" s="15">
        <f t="shared" si="133"/>
        <v>155.9124</v>
      </c>
      <c r="AA493" s="20">
        <f>IFERROR(VLOOKUP(E493,INPUTS!$A$44:$C$103,3,0),SCENARIOS!$J$23)</f>
        <v>0.06</v>
      </c>
      <c r="AB493" s="15">
        <f t="shared" si="135"/>
        <v>529.201709554465</v>
      </c>
      <c r="AC493" s="20">
        <f>IFERROR(VLOOKUP($E493,INPUTS!$A$44:$G$103,4,0),SCENARIOS!$K$23)</f>
        <v>0.15</v>
      </c>
      <c r="AD493" s="15">
        <f t="shared" si="136"/>
        <v>1496.8579011642</v>
      </c>
      <c r="AE493" s="20">
        <f>IFERROR(VLOOKUP($E493,INPUTS!$A$44:$G$103,5,0),SCENARIOS!$L$23)</f>
        <v>0.3</v>
      </c>
      <c r="AF493" s="15">
        <f t="shared" si="137"/>
        <v>3387.1146458148</v>
      </c>
      <c r="AG493" s="20">
        <f>IFERROR(VLOOKUP($E493,INPUTS!$A$44:$G$103,6,0),SCENARIOS!$M$23)</f>
        <v>0.4</v>
      </c>
      <c r="AH493" s="15">
        <f t="shared" si="138"/>
        <v>5109.61243770264</v>
      </c>
      <c r="AI493" s="20">
        <f>IFERROR(VLOOKUP($E493,INPUTS!$A$44:$G$103,7,0),SCENARIOS!$N$23)</f>
        <v>0.5</v>
      </c>
      <c r="AJ493" s="15">
        <f t="shared" si="139"/>
        <v>7226.32184588107</v>
      </c>
      <c r="AL493" t="str">
        <f t="shared" si="140"/>
        <v>N</v>
      </c>
      <c r="AM493" s="21">
        <f t="shared" si="141"/>
        <v>14452.6436917621</v>
      </c>
    </row>
    <row r="494" ht="15" customHeight="1" spans="1:39">
      <c r="A494" s="6" t="s">
        <v>1464</v>
      </c>
      <c r="B494" s="52" t="s">
        <v>649</v>
      </c>
      <c r="C494" s="52" t="s">
        <v>650</v>
      </c>
      <c r="D494" s="52" t="s">
        <v>929</v>
      </c>
      <c r="E494" s="10" t="s">
        <v>215</v>
      </c>
      <c r="F494" s="52" t="s">
        <v>490</v>
      </c>
      <c r="G494" s="52" t="s">
        <v>165</v>
      </c>
      <c r="H494" s="52" t="s">
        <v>615</v>
      </c>
      <c r="I494" s="52" t="s">
        <v>614</v>
      </c>
      <c r="J494" s="52" t="s">
        <v>169</v>
      </c>
      <c r="K494" s="52" t="s">
        <v>931</v>
      </c>
      <c r="L494" s="53" t="s">
        <v>288</v>
      </c>
      <c r="M494" s="13">
        <v>269</v>
      </c>
      <c r="N494" s="14">
        <f t="shared" si="134"/>
        <v>0.736986301369863</v>
      </c>
      <c r="O494" s="15">
        <v>5400</v>
      </c>
      <c r="P494" s="15">
        <f t="shared" si="142"/>
        <v>1452600</v>
      </c>
      <c r="Q494" s="16">
        <f>IFERROR(VLOOKUP(G494,SCENARIOS!$A$13:$E$18,2,0),0.025)</f>
        <v>0.025</v>
      </c>
      <c r="R494" s="52">
        <f>IFERROR(VLOOKUP(L494,INPUTS!$A$107:$B$120,2,0),0.0082)</f>
        <v>0.0085</v>
      </c>
      <c r="S494" s="52">
        <f t="shared" si="143"/>
        <v>45.9</v>
      </c>
      <c r="T494" s="15">
        <f t="shared" si="144"/>
        <v>12347.1</v>
      </c>
      <c r="U494" s="15">
        <f>T494/INPUTS!$B$7*1000</f>
        <v>15433875</v>
      </c>
      <c r="V494" s="15">
        <f>T494*INPUTS!$B$6</f>
        <v>39016.836</v>
      </c>
      <c r="W494" s="54" t="s">
        <v>396</v>
      </c>
      <c r="X494" s="54" t="s">
        <v>396</v>
      </c>
      <c r="Y494" s="67">
        <f>IFERROR(VLOOKUP(E494,INPUTS!$A$44:$B$103,2,0),0)</f>
        <v>0.02</v>
      </c>
      <c r="Z494" s="15">
        <f t="shared" si="133"/>
        <v>246.942</v>
      </c>
      <c r="AA494" s="20">
        <f>IFERROR(VLOOKUP(E494,INPUTS!$A$44:$C$103,3,0),SCENARIOS!$J$23)</f>
        <v>0.06</v>
      </c>
      <c r="AB494" s="15">
        <f t="shared" si="135"/>
        <v>838.17662072291</v>
      </c>
      <c r="AC494" s="20">
        <f>IFERROR(VLOOKUP($E494,INPUTS!$A$44:$G$103,4,0),SCENARIOS!$K$23)</f>
        <v>0.15</v>
      </c>
      <c r="AD494" s="15">
        <f t="shared" si="136"/>
        <v>2370.79978134703</v>
      </c>
      <c r="AE494" s="20">
        <f>IFERROR(VLOOKUP($E494,INPUTS!$A$44:$G$103,5,0),SCENARIOS!$L$23)</f>
        <v>0.3</v>
      </c>
      <c r="AF494" s="15">
        <f t="shared" si="137"/>
        <v>5364.68468747065</v>
      </c>
      <c r="AG494" s="20">
        <f>IFERROR(VLOOKUP($E494,INPUTS!$A$44:$G$103,6,0),SCENARIOS!$M$23)</f>
        <v>0.4</v>
      </c>
      <c r="AH494" s="15">
        <f t="shared" si="138"/>
        <v>8092.86441996382</v>
      </c>
      <c r="AI494" s="20">
        <f>IFERROR(VLOOKUP($E494,INPUTS!$A$44:$G$103,7,0),SCENARIOS!$N$23)</f>
        <v>0.5</v>
      </c>
      <c r="AJ494" s="15">
        <f t="shared" si="139"/>
        <v>11445.4165881967</v>
      </c>
      <c r="AL494" t="str">
        <f t="shared" si="140"/>
        <v>Y</v>
      </c>
      <c r="AM494" s="21">
        <f t="shared" si="141"/>
        <v>22890.8331763935</v>
      </c>
    </row>
    <row r="495" ht="15" customHeight="1" spans="1:39">
      <c r="A495" s="24" t="s">
        <v>1465</v>
      </c>
      <c r="B495" s="52" t="s">
        <v>610</v>
      </c>
      <c r="C495" s="52" t="s">
        <v>611</v>
      </c>
      <c r="D495" s="52" t="s">
        <v>929</v>
      </c>
      <c r="E495" s="10" t="s">
        <v>224</v>
      </c>
      <c r="F495" s="52" t="s">
        <v>938</v>
      </c>
      <c r="G495" s="52" t="s">
        <v>165</v>
      </c>
      <c r="H495" s="52" t="s">
        <v>254</v>
      </c>
      <c r="I495" s="52" t="s">
        <v>930</v>
      </c>
      <c r="J495" s="52" t="s">
        <v>169</v>
      </c>
      <c r="K495" s="52" t="s">
        <v>931</v>
      </c>
      <c r="L495" s="53" t="s">
        <v>291</v>
      </c>
      <c r="M495" s="13">
        <v>563</v>
      </c>
      <c r="N495" s="14">
        <f t="shared" si="134"/>
        <v>1.54246575342466</v>
      </c>
      <c r="O495" s="15">
        <v>5240</v>
      </c>
      <c r="P495" s="15">
        <f t="shared" si="142"/>
        <v>2950120</v>
      </c>
      <c r="Q495" s="16">
        <f>IFERROR(VLOOKUP(G495,SCENARIOS!$A$13:$E$18,2,0),0.025)</f>
        <v>0.025</v>
      </c>
      <c r="R495" s="52">
        <f>IFERROR(VLOOKUP(L495,INPUTS!$A$107:$B$120,2,0),0.0082)</f>
        <v>0.0079</v>
      </c>
      <c r="S495" s="52">
        <f t="shared" si="143"/>
        <v>41.396</v>
      </c>
      <c r="T495" s="15">
        <f t="shared" si="144"/>
        <v>23305.948</v>
      </c>
      <c r="U495" s="15">
        <f>T495/INPUTS!$B$7*1000</f>
        <v>29132435</v>
      </c>
      <c r="V495" s="15">
        <f>T495*INPUTS!$B$6</f>
        <v>73646.79568</v>
      </c>
      <c r="W495" s="54" t="s">
        <v>396</v>
      </c>
      <c r="X495" s="54" t="s">
        <v>396</v>
      </c>
      <c r="Y495" s="67">
        <f>IFERROR(VLOOKUP(E495,INPUTS!$A$44:$B$103,2,0),0)</f>
        <v>0.02</v>
      </c>
      <c r="Z495" s="15">
        <f t="shared" si="133"/>
        <v>466.11896</v>
      </c>
      <c r="AA495" s="20">
        <f>IFERROR(VLOOKUP(E495,INPUTS!$A$44:$C$103,3,0),SCENARIOS!$J$23)</f>
        <v>0.1</v>
      </c>
      <c r="AB495" s="15">
        <f t="shared" si="135"/>
        <v>2636.85409764018</v>
      </c>
      <c r="AC495" s="20">
        <f>IFERROR(VLOOKUP($E495,INPUTS!$A$44:$G$103,4,0),SCENARIOS!$K$23)</f>
        <v>0.15</v>
      </c>
      <c r="AD495" s="15">
        <f t="shared" si="136"/>
        <v>4475.0375733966</v>
      </c>
      <c r="AE495" s="20">
        <f>IFERROR(VLOOKUP($E495,INPUTS!$A$44:$G$103,5,0),SCENARIOS!$L$23)</f>
        <v>0.3</v>
      </c>
      <c r="AF495" s="15">
        <f t="shared" si="137"/>
        <v>10126.1885270701</v>
      </c>
      <c r="AG495" s="20">
        <f>IFERROR(VLOOKUP($E495,INPUTS!$A$44:$G$103,6,0),SCENARIOS!$M$23)</f>
        <v>0.4</v>
      </c>
      <c r="AH495" s="15">
        <f t="shared" si="138"/>
        <v>15275.8038197412</v>
      </c>
      <c r="AI495" s="20">
        <f>IFERROR(VLOOKUP($E495,INPUTS!$A$44:$G$103,7,0),SCENARIOS!$N$23)</f>
        <v>0.5</v>
      </c>
      <c r="AJ495" s="15">
        <f t="shared" si="139"/>
        <v>21603.9623752015</v>
      </c>
      <c r="AL495" t="str">
        <f t="shared" si="140"/>
        <v>Y</v>
      </c>
      <c r="AM495" s="21">
        <f t="shared" si="141"/>
        <v>43207.924750403</v>
      </c>
    </row>
    <row r="496" ht="15" customHeight="1" spans="1:39">
      <c r="A496" s="6" t="s">
        <v>1466</v>
      </c>
      <c r="B496" s="52" t="s">
        <v>610</v>
      </c>
      <c r="C496" s="52" t="s">
        <v>611</v>
      </c>
      <c r="D496" s="52" t="s">
        <v>929</v>
      </c>
      <c r="E496" s="10" t="s">
        <v>224</v>
      </c>
      <c r="F496" s="52" t="s">
        <v>938</v>
      </c>
      <c r="G496" s="52" t="s">
        <v>165</v>
      </c>
      <c r="H496" s="52" t="s">
        <v>252</v>
      </c>
      <c r="I496" s="52" t="s">
        <v>930</v>
      </c>
      <c r="J496" s="52" t="s">
        <v>169</v>
      </c>
      <c r="K496" s="52" t="s">
        <v>931</v>
      </c>
      <c r="L496" s="53" t="s">
        <v>291</v>
      </c>
      <c r="M496" s="13">
        <v>375</v>
      </c>
      <c r="N496" s="14">
        <f t="shared" si="134"/>
        <v>1.02739726027397</v>
      </c>
      <c r="O496" s="15">
        <v>8700</v>
      </c>
      <c r="P496" s="15">
        <f t="shared" si="142"/>
        <v>3262500</v>
      </c>
      <c r="Q496" s="16">
        <f>IFERROR(VLOOKUP(G496,SCENARIOS!$A$13:$E$18,2,0),0.025)</f>
        <v>0.025</v>
      </c>
      <c r="R496" s="52">
        <f>IFERROR(VLOOKUP(L496,INPUTS!$A$107:$B$120,2,0),0.0082)</f>
        <v>0.0079</v>
      </c>
      <c r="S496" s="52">
        <f t="shared" si="143"/>
        <v>68.73</v>
      </c>
      <c r="T496" s="15">
        <f t="shared" si="144"/>
        <v>25773.75</v>
      </c>
      <c r="U496" s="15">
        <f>T496/INPUTS!$B$7*1000</f>
        <v>32217187.5</v>
      </c>
      <c r="V496" s="15">
        <f>T496*INPUTS!$B$6</f>
        <v>81445.05</v>
      </c>
      <c r="W496" s="54" t="s">
        <v>396</v>
      </c>
      <c r="X496" s="54" t="s">
        <v>396</v>
      </c>
      <c r="Y496" s="67">
        <f>IFERROR(VLOOKUP(E496,INPUTS!$A$44:$B$103,2,0),0)</f>
        <v>0.02</v>
      </c>
      <c r="Z496" s="15">
        <f t="shared" si="133"/>
        <v>515.475</v>
      </c>
      <c r="AA496" s="20">
        <f>IFERROR(VLOOKUP(E496,INPUTS!$A$44:$C$103,3,0),SCENARIOS!$J$23)</f>
        <v>0.1</v>
      </c>
      <c r="AB496" s="15">
        <f t="shared" si="135"/>
        <v>2916.06324269897</v>
      </c>
      <c r="AC496" s="20">
        <f>IFERROR(VLOOKUP($E496,INPUTS!$A$44:$G$103,4,0),SCENARIOS!$K$23)</f>
        <v>0.15</v>
      </c>
      <c r="AD496" s="15">
        <f t="shared" si="136"/>
        <v>4948.88685314713</v>
      </c>
      <c r="AE496" s="20">
        <f>IFERROR(VLOOKUP($E496,INPUTS!$A$44:$G$103,5,0),SCENARIOS!$L$23)</f>
        <v>0.3</v>
      </c>
      <c r="AF496" s="15">
        <f t="shared" si="137"/>
        <v>11198.4224606342</v>
      </c>
      <c r="AG496" s="20">
        <f>IFERROR(VLOOKUP($E496,INPUTS!$A$44:$G$103,6,0),SCENARIOS!$M$23)</f>
        <v>0.4</v>
      </c>
      <c r="AH496" s="15">
        <f t="shared" si="138"/>
        <v>16893.3161911738</v>
      </c>
      <c r="AI496" s="20">
        <f>IFERROR(VLOOKUP($E496,INPUTS!$A$44:$G$103,7,0),SCENARIOS!$N$23)</f>
        <v>0.5</v>
      </c>
      <c r="AJ496" s="15">
        <f t="shared" si="139"/>
        <v>23891.5458520653</v>
      </c>
      <c r="AL496" t="str">
        <f t="shared" si="140"/>
        <v>Y</v>
      </c>
      <c r="AM496" s="21">
        <f t="shared" si="141"/>
        <v>47783.0917041306</v>
      </c>
    </row>
    <row r="497" ht="15" customHeight="1" spans="1:39">
      <c r="A497" s="24" t="s">
        <v>1467</v>
      </c>
      <c r="B497" s="52" t="s">
        <v>610</v>
      </c>
      <c r="C497" s="52" t="s">
        <v>611</v>
      </c>
      <c r="D497" s="52" t="s">
        <v>929</v>
      </c>
      <c r="E497" s="10" t="s">
        <v>224</v>
      </c>
      <c r="F497" s="52" t="s">
        <v>938</v>
      </c>
      <c r="G497" s="52" t="s">
        <v>165</v>
      </c>
      <c r="H497" s="52" t="s">
        <v>249</v>
      </c>
      <c r="I497" s="52" t="s">
        <v>930</v>
      </c>
      <c r="J497" s="52" t="s">
        <v>169</v>
      </c>
      <c r="K497" s="52" t="s">
        <v>931</v>
      </c>
      <c r="L497" s="53" t="s">
        <v>291</v>
      </c>
      <c r="M497" s="13">
        <v>375</v>
      </c>
      <c r="N497" s="14">
        <f t="shared" si="134"/>
        <v>1.02739726027397</v>
      </c>
      <c r="O497" s="15">
        <v>6350</v>
      </c>
      <c r="P497" s="15">
        <f t="shared" si="142"/>
        <v>2381250</v>
      </c>
      <c r="Q497" s="16">
        <f>IFERROR(VLOOKUP(G497,SCENARIOS!$A$13:$E$18,2,0),0.025)</f>
        <v>0.025</v>
      </c>
      <c r="R497" s="52">
        <f>IFERROR(VLOOKUP(L497,INPUTS!$A$107:$B$120,2,0),0.0082)</f>
        <v>0.0079</v>
      </c>
      <c r="S497" s="52">
        <f t="shared" si="143"/>
        <v>50.165</v>
      </c>
      <c r="T497" s="15">
        <f t="shared" si="144"/>
        <v>18811.875</v>
      </c>
      <c r="U497" s="15">
        <f>T497/INPUTS!$B$7*1000</f>
        <v>23514843.75</v>
      </c>
      <c r="V497" s="15">
        <f>T497*INPUTS!$B$6</f>
        <v>59445.525</v>
      </c>
      <c r="W497" s="54" t="s">
        <v>396</v>
      </c>
      <c r="X497" s="54" t="s">
        <v>396</v>
      </c>
      <c r="Y497" s="67">
        <f>IFERROR(VLOOKUP(E497,INPUTS!$A$44:$B$103,2,0),0)</f>
        <v>0.02</v>
      </c>
      <c r="Z497" s="15">
        <f t="shared" si="133"/>
        <v>376.2375</v>
      </c>
      <c r="AA497" s="20">
        <f>IFERROR(VLOOKUP(E497,INPUTS!$A$44:$C$103,3,0),SCENARIOS!$J$23)</f>
        <v>0.1</v>
      </c>
      <c r="AB497" s="15">
        <f t="shared" si="135"/>
        <v>2128.39098748718</v>
      </c>
      <c r="AC497" s="20">
        <f>IFERROR(VLOOKUP($E497,INPUTS!$A$44:$G$103,4,0),SCENARIOS!$K$23)</f>
        <v>0.15</v>
      </c>
      <c r="AD497" s="15">
        <f t="shared" si="136"/>
        <v>3612.11856522808</v>
      </c>
      <c r="AE497" s="20">
        <f>IFERROR(VLOOKUP($E497,INPUTS!$A$44:$G$103,5,0),SCENARIOS!$L$23)</f>
        <v>0.3</v>
      </c>
      <c r="AF497" s="15">
        <f t="shared" si="137"/>
        <v>8173.56122126749</v>
      </c>
      <c r="AG497" s="20">
        <f>IFERROR(VLOOKUP($E497,INPUTS!$A$44:$G$103,6,0),SCENARIOS!$M$23)</f>
        <v>0.4</v>
      </c>
      <c r="AH497" s="15">
        <f t="shared" si="138"/>
        <v>12330.1790590752</v>
      </c>
      <c r="AI497" s="20">
        <f>IFERROR(VLOOKUP($E497,INPUTS!$A$44:$G$103,7,0),SCENARIOS!$N$23)</f>
        <v>0.5</v>
      </c>
      <c r="AJ497" s="15">
        <f t="shared" si="139"/>
        <v>17438.082317312</v>
      </c>
      <c r="AL497" t="str">
        <f t="shared" si="140"/>
        <v>Y</v>
      </c>
      <c r="AM497" s="21">
        <f t="shared" si="141"/>
        <v>34876.1646346241</v>
      </c>
    </row>
    <row r="498" ht="15" customHeight="1" spans="1:39">
      <c r="A498" s="6" t="s">
        <v>1468</v>
      </c>
      <c r="B498" s="52" t="s">
        <v>610</v>
      </c>
      <c r="C498" s="52" t="s">
        <v>611</v>
      </c>
      <c r="D498" s="52" t="s">
        <v>929</v>
      </c>
      <c r="E498" s="10" t="s">
        <v>224</v>
      </c>
      <c r="F498" s="52" t="s">
        <v>938</v>
      </c>
      <c r="G498" s="52" t="s">
        <v>165</v>
      </c>
      <c r="H498" s="52" t="s">
        <v>251</v>
      </c>
      <c r="I498" s="52" t="s">
        <v>930</v>
      </c>
      <c r="J498" s="52" t="s">
        <v>169</v>
      </c>
      <c r="K498" s="52" t="s">
        <v>931</v>
      </c>
      <c r="L498" s="53" t="s">
        <v>291</v>
      </c>
      <c r="M498" s="13">
        <v>563</v>
      </c>
      <c r="N498" s="14">
        <f t="shared" si="134"/>
        <v>1.54246575342466</v>
      </c>
      <c r="O498" s="15">
        <v>7200</v>
      </c>
      <c r="P498" s="15">
        <f t="shared" si="142"/>
        <v>4053600</v>
      </c>
      <c r="Q498" s="16">
        <f>IFERROR(VLOOKUP(G498,SCENARIOS!$A$13:$E$18,2,0),0.025)</f>
        <v>0.025</v>
      </c>
      <c r="R498" s="52">
        <f>IFERROR(VLOOKUP(L498,INPUTS!$A$107:$B$120,2,0),0.0082)</f>
        <v>0.0079</v>
      </c>
      <c r="S498" s="52">
        <f t="shared" si="143"/>
        <v>56.88</v>
      </c>
      <c r="T498" s="15">
        <f t="shared" si="144"/>
        <v>32023.44</v>
      </c>
      <c r="U498" s="15">
        <f>T498/INPUTS!$B$7*1000</f>
        <v>40029300</v>
      </c>
      <c r="V498" s="15">
        <f>T498*INPUTS!$B$6</f>
        <v>101194.0704</v>
      </c>
      <c r="W498" s="54" t="s">
        <v>396</v>
      </c>
      <c r="X498" s="54" t="s">
        <v>396</v>
      </c>
      <c r="Y498" s="67">
        <f>IFERROR(VLOOKUP(E498,INPUTS!$A$44:$B$103,2,0),0)</f>
        <v>0.02</v>
      </c>
      <c r="Z498" s="15">
        <f t="shared" si="133"/>
        <v>640.4688</v>
      </c>
      <c r="AA498" s="20">
        <f>IFERROR(VLOOKUP(E498,INPUTS!$A$44:$C$103,3,0),SCENARIOS!$J$23)</f>
        <v>0.1</v>
      </c>
      <c r="AB498" s="15">
        <f t="shared" si="135"/>
        <v>3623.15830210102</v>
      </c>
      <c r="AC498" s="20">
        <f>IFERROR(VLOOKUP($E498,INPUTS!$A$44:$G$103,4,0),SCENARIOS!$K$23)</f>
        <v>0.15</v>
      </c>
      <c r="AD498" s="15">
        <f t="shared" si="136"/>
        <v>6148.90658939991</v>
      </c>
      <c r="AE498" s="20">
        <f>IFERROR(VLOOKUP($E498,INPUTS!$A$44:$G$103,5,0),SCENARIOS!$L$23)</f>
        <v>0.3</v>
      </c>
      <c r="AF498" s="15">
        <f t="shared" si="137"/>
        <v>13913.8468310887</v>
      </c>
      <c r="AG498" s="20">
        <f>IFERROR(VLOOKUP($E498,INPUTS!$A$44:$G$103,6,0),SCENARIOS!$M$23)</f>
        <v>0.4</v>
      </c>
      <c r="AH498" s="15">
        <f t="shared" si="138"/>
        <v>20989.6541034612</v>
      </c>
      <c r="AI498" s="20">
        <f>IFERROR(VLOOKUP($E498,INPUTS!$A$44:$G$103,7,0),SCENARIOS!$N$23)</f>
        <v>0.5</v>
      </c>
      <c r="AJ498" s="15">
        <f t="shared" si="139"/>
        <v>29684.8337979868</v>
      </c>
      <c r="AL498" t="str">
        <f t="shared" si="140"/>
        <v>Y</v>
      </c>
      <c r="AM498" s="21">
        <f t="shared" si="141"/>
        <v>59369.6675959736</v>
      </c>
    </row>
    <row r="499" ht="15" customHeight="1" spans="1:39">
      <c r="A499" s="24" t="s">
        <v>1469</v>
      </c>
      <c r="B499" s="52" t="s">
        <v>610</v>
      </c>
      <c r="C499" s="52" t="s">
        <v>611</v>
      </c>
      <c r="D499" s="52" t="s">
        <v>929</v>
      </c>
      <c r="E499" s="10" t="s">
        <v>224</v>
      </c>
      <c r="F499" s="52" t="s">
        <v>938</v>
      </c>
      <c r="G499" s="52" t="s">
        <v>165</v>
      </c>
      <c r="H499" s="52" t="s">
        <v>253</v>
      </c>
      <c r="I499" s="52" t="s">
        <v>930</v>
      </c>
      <c r="J499" s="52" t="s">
        <v>169</v>
      </c>
      <c r="K499" s="52" t="s">
        <v>931</v>
      </c>
      <c r="L499" s="53" t="s">
        <v>291</v>
      </c>
      <c r="M499" s="13">
        <v>375</v>
      </c>
      <c r="N499" s="14">
        <f t="shared" si="134"/>
        <v>1.02739726027397</v>
      </c>
      <c r="O499" s="15">
        <v>7830</v>
      </c>
      <c r="P499" s="15">
        <f t="shared" si="142"/>
        <v>2936250</v>
      </c>
      <c r="Q499" s="16">
        <f>IFERROR(VLOOKUP(G499,SCENARIOS!$A$13:$E$18,2,0),0.025)</f>
        <v>0.025</v>
      </c>
      <c r="R499" s="52">
        <f>IFERROR(VLOOKUP(L499,INPUTS!$A$107:$B$120,2,0),0.0082)</f>
        <v>0.0079</v>
      </c>
      <c r="S499" s="52">
        <f t="shared" si="143"/>
        <v>61.857</v>
      </c>
      <c r="T499" s="15">
        <f t="shared" si="144"/>
        <v>23196.375</v>
      </c>
      <c r="U499" s="15">
        <f>T499/INPUTS!$B$7*1000</f>
        <v>28995468.75</v>
      </c>
      <c r="V499" s="15">
        <f>T499*INPUTS!$B$6</f>
        <v>73300.545</v>
      </c>
      <c r="W499" s="54" t="s">
        <v>396</v>
      </c>
      <c r="X499" s="54" t="s">
        <v>396</v>
      </c>
      <c r="Y499" s="67">
        <f>IFERROR(VLOOKUP(E499,INPUTS!$A$44:$B$103,2,0),0)</f>
        <v>0.02</v>
      </c>
      <c r="Z499" s="15">
        <f t="shared" si="133"/>
        <v>463.9275</v>
      </c>
      <c r="AA499" s="20">
        <f>IFERROR(VLOOKUP(E499,INPUTS!$A$44:$C$103,3,0),SCENARIOS!$J$23)</f>
        <v>0.1</v>
      </c>
      <c r="AB499" s="15">
        <f t="shared" si="135"/>
        <v>2624.45691842908</v>
      </c>
      <c r="AC499" s="20">
        <f>IFERROR(VLOOKUP($E499,INPUTS!$A$44:$G$103,4,0),SCENARIOS!$K$23)</f>
        <v>0.15</v>
      </c>
      <c r="AD499" s="15">
        <f t="shared" si="136"/>
        <v>4453.99816783242</v>
      </c>
      <c r="AE499" s="20">
        <f>IFERROR(VLOOKUP($E499,INPUTS!$A$44:$G$103,5,0),SCENARIOS!$L$23)</f>
        <v>0.3</v>
      </c>
      <c r="AF499" s="15">
        <f t="shared" si="137"/>
        <v>10078.5802145708</v>
      </c>
      <c r="AG499" s="20">
        <f>IFERROR(VLOOKUP($E499,INPUTS!$A$44:$G$103,6,0),SCENARIOS!$M$23)</f>
        <v>0.4</v>
      </c>
      <c r="AH499" s="15">
        <f t="shared" si="138"/>
        <v>15203.9845720565</v>
      </c>
      <c r="AI499" s="20">
        <f>IFERROR(VLOOKUP($E499,INPUTS!$A$44:$G$103,7,0),SCENARIOS!$N$23)</f>
        <v>0.5</v>
      </c>
      <c r="AJ499" s="15">
        <f t="shared" si="139"/>
        <v>21502.3912668588</v>
      </c>
      <c r="AL499" t="str">
        <f t="shared" si="140"/>
        <v>Y</v>
      </c>
      <c r="AM499" s="21">
        <f t="shared" si="141"/>
        <v>43004.7825337175</v>
      </c>
    </row>
    <row r="500" ht="15" customHeight="1" spans="1:39">
      <c r="A500" s="6" t="s">
        <v>1470</v>
      </c>
      <c r="B500" s="52" t="s">
        <v>610</v>
      </c>
      <c r="C500" s="52" t="s">
        <v>611</v>
      </c>
      <c r="D500" s="52" t="s">
        <v>929</v>
      </c>
      <c r="E500" s="10" t="s">
        <v>224</v>
      </c>
      <c r="F500" s="52" t="s">
        <v>938</v>
      </c>
      <c r="G500" s="52" t="s">
        <v>165</v>
      </c>
      <c r="H500" s="52" t="s">
        <v>615</v>
      </c>
      <c r="I500" s="52" t="s">
        <v>614</v>
      </c>
      <c r="J500" s="52" t="s">
        <v>169</v>
      </c>
      <c r="K500" s="52" t="s">
        <v>931</v>
      </c>
      <c r="L500" s="53" t="s">
        <v>288</v>
      </c>
      <c r="M500" s="13">
        <v>375</v>
      </c>
      <c r="N500" s="14">
        <f t="shared" si="134"/>
        <v>1.02739726027397</v>
      </c>
      <c r="O500" s="15">
        <v>5730</v>
      </c>
      <c r="P500" s="15">
        <f t="shared" si="142"/>
        <v>2148750</v>
      </c>
      <c r="Q500" s="16">
        <f>IFERROR(VLOOKUP(G500,SCENARIOS!$A$13:$E$18,2,0),0.025)</f>
        <v>0.025</v>
      </c>
      <c r="R500" s="52">
        <f>IFERROR(VLOOKUP(L500,INPUTS!$A$107:$B$120,2,0),0.0082)</f>
        <v>0.0085</v>
      </c>
      <c r="S500" s="52">
        <f t="shared" si="143"/>
        <v>48.705</v>
      </c>
      <c r="T500" s="15">
        <f t="shared" si="144"/>
        <v>18264.375</v>
      </c>
      <c r="U500" s="15">
        <f>T500/INPUTS!$B$7*1000</f>
        <v>22830468.75</v>
      </c>
      <c r="V500" s="15">
        <f>T500*INPUTS!$B$6</f>
        <v>57715.425</v>
      </c>
      <c r="W500" s="54" t="s">
        <v>396</v>
      </c>
      <c r="X500" s="54" t="s">
        <v>396</v>
      </c>
      <c r="Y500" s="67">
        <f>IFERROR(VLOOKUP(E500,INPUTS!$A$44:$B$103,2,0),0)</f>
        <v>0.02</v>
      </c>
      <c r="Z500" s="15">
        <f t="shared" si="133"/>
        <v>365.2875</v>
      </c>
      <c r="AA500" s="20">
        <f>IFERROR(VLOOKUP(E500,INPUTS!$A$44:$C$103,3,0),SCENARIOS!$J$23)</f>
        <v>0.1</v>
      </c>
      <c r="AB500" s="15">
        <f t="shared" si="135"/>
        <v>2066.44638783142</v>
      </c>
      <c r="AC500" s="20">
        <f>IFERROR(VLOOKUP($E500,INPUTS!$A$44:$G$103,4,0),SCENARIOS!$K$23)</f>
        <v>0.15</v>
      </c>
      <c r="AD500" s="15">
        <f t="shared" si="136"/>
        <v>3506.99162203595</v>
      </c>
      <c r="AE500" s="20">
        <f>IFERROR(VLOOKUP($E500,INPUTS!$A$44:$G$103,5,0),SCENARIOS!$L$23)</f>
        <v>0.3</v>
      </c>
      <c r="AF500" s="15">
        <f t="shared" si="137"/>
        <v>7935.67824742018</v>
      </c>
      <c r="AG500" s="20">
        <f>IFERROR(VLOOKUP($E500,INPUTS!$A$44:$G$103,6,0),SCENARIOS!$M$23)</f>
        <v>0.4</v>
      </c>
      <c r="AH500" s="15">
        <f t="shared" si="138"/>
        <v>11971.3220586516</v>
      </c>
      <c r="AI500" s="20">
        <f>IFERROR(VLOOKUP($E500,INPUTS!$A$44:$G$103,7,0),SCENARIOS!$N$23)</f>
        <v>0.5</v>
      </c>
      <c r="AJ500" s="15">
        <f t="shared" si="139"/>
        <v>16930.5651203963</v>
      </c>
      <c r="AL500" t="str">
        <f t="shared" si="140"/>
        <v>Y</v>
      </c>
      <c r="AM500" s="21">
        <f t="shared" si="141"/>
        <v>33861.1302407927</v>
      </c>
    </row>
    <row r="501" ht="15" customHeight="1" spans="1:39">
      <c r="A501" s="24" t="s">
        <v>1471</v>
      </c>
      <c r="B501" s="52" t="s">
        <v>610</v>
      </c>
      <c r="C501" s="52" t="s">
        <v>611</v>
      </c>
      <c r="D501" s="52" t="s">
        <v>929</v>
      </c>
      <c r="E501" s="10" t="s">
        <v>224</v>
      </c>
      <c r="F501" s="52" t="s">
        <v>938</v>
      </c>
      <c r="G501" s="52" t="s">
        <v>165</v>
      </c>
      <c r="H501" s="52" t="s">
        <v>234</v>
      </c>
      <c r="I501" s="52" t="s">
        <v>424</v>
      </c>
      <c r="J501" s="52" t="s">
        <v>173</v>
      </c>
      <c r="K501" s="52" t="s">
        <v>931</v>
      </c>
      <c r="L501" s="53" t="s">
        <v>293</v>
      </c>
      <c r="M501" s="13">
        <v>563</v>
      </c>
      <c r="N501" s="14">
        <f t="shared" si="134"/>
        <v>1.54246575342466</v>
      </c>
      <c r="O501" s="15">
        <v>9600</v>
      </c>
      <c r="P501" s="15">
        <f t="shared" si="142"/>
        <v>5404800</v>
      </c>
      <c r="Q501" s="16">
        <f>IFERROR(VLOOKUP(G501,SCENARIOS!$A$13:$E$18,2,0),0.025)</f>
        <v>0.025</v>
      </c>
      <c r="R501" s="52">
        <f>IFERROR(VLOOKUP(L501,INPUTS!$A$107:$B$120,2,0),0.0082)</f>
        <v>0.0079</v>
      </c>
      <c r="S501" s="52">
        <f t="shared" si="143"/>
        <v>75.84</v>
      </c>
      <c r="T501" s="15">
        <f t="shared" si="144"/>
        <v>42697.92</v>
      </c>
      <c r="U501" s="15">
        <f>T501/INPUTS!$B$7*1000</f>
        <v>53372400</v>
      </c>
      <c r="V501" s="15">
        <f>T501*INPUTS!$B$6</f>
        <v>134925.4272</v>
      </c>
      <c r="W501" s="54" t="s">
        <v>396</v>
      </c>
      <c r="X501" s="54" t="s">
        <v>396</v>
      </c>
      <c r="Y501" s="67">
        <f>IFERROR(VLOOKUP(E501,INPUTS!$A$44:$B$103,2,0),0)</f>
        <v>0.02</v>
      </c>
      <c r="Z501" s="15">
        <f t="shared" si="133"/>
        <v>853.9584</v>
      </c>
      <c r="AA501" s="20">
        <f>IFERROR(VLOOKUP(E501,INPUTS!$A$44:$C$103,3,0),SCENARIOS!$J$23)</f>
        <v>0.1</v>
      </c>
      <c r="AB501" s="15">
        <f t="shared" si="135"/>
        <v>4830.87773613469</v>
      </c>
      <c r="AC501" s="20">
        <f>IFERROR(VLOOKUP($E501,INPUTS!$A$44:$G$103,4,0),SCENARIOS!$K$23)</f>
        <v>0.15</v>
      </c>
      <c r="AD501" s="15">
        <f t="shared" si="136"/>
        <v>8198.54211919988</v>
      </c>
      <c r="AE501" s="20">
        <f>IFERROR(VLOOKUP($E501,INPUTS!$A$44:$G$103,5,0),SCENARIOS!$L$23)</f>
        <v>0.3</v>
      </c>
      <c r="AF501" s="15">
        <f t="shared" si="137"/>
        <v>18551.7957747849</v>
      </c>
      <c r="AG501" s="20">
        <f>IFERROR(VLOOKUP($E501,INPUTS!$A$44:$G$103,6,0),SCENARIOS!$M$23)</f>
        <v>0.4</v>
      </c>
      <c r="AH501" s="15">
        <f t="shared" si="138"/>
        <v>27986.2054712816</v>
      </c>
      <c r="AI501" s="20">
        <f>IFERROR(VLOOKUP($E501,INPUTS!$A$44:$G$103,7,0),SCENARIOS!$N$23)</f>
        <v>0.5</v>
      </c>
      <c r="AJ501" s="15">
        <f t="shared" si="139"/>
        <v>39579.7783973157</v>
      </c>
      <c r="AL501" t="str">
        <f t="shared" si="140"/>
        <v>Y</v>
      </c>
      <c r="AM501" s="21">
        <f t="shared" si="141"/>
        <v>79159.5567946315</v>
      </c>
    </row>
    <row r="502" ht="15" customHeight="1" spans="1:39">
      <c r="A502" s="6" t="s">
        <v>1472</v>
      </c>
      <c r="B502" s="52" t="s">
        <v>610</v>
      </c>
      <c r="C502" s="52" t="s">
        <v>611</v>
      </c>
      <c r="D502" s="52" t="s">
        <v>929</v>
      </c>
      <c r="E502" s="10" t="s">
        <v>224</v>
      </c>
      <c r="F502" s="52" t="s">
        <v>938</v>
      </c>
      <c r="G502" s="52" t="s">
        <v>165</v>
      </c>
      <c r="H502" s="52" t="s">
        <v>242</v>
      </c>
      <c r="I502" s="52" t="s">
        <v>421</v>
      </c>
      <c r="J502" s="52" t="s">
        <v>173</v>
      </c>
      <c r="K502" s="52" t="s">
        <v>931</v>
      </c>
      <c r="L502" s="53" t="s">
        <v>293</v>
      </c>
      <c r="M502" s="13">
        <v>563</v>
      </c>
      <c r="N502" s="14">
        <f t="shared" si="134"/>
        <v>1.54246575342466</v>
      </c>
      <c r="O502" s="15">
        <v>10850</v>
      </c>
      <c r="P502" s="15">
        <f t="shared" si="142"/>
        <v>6108550</v>
      </c>
      <c r="Q502" s="16">
        <f>IFERROR(VLOOKUP(G502,SCENARIOS!$A$13:$E$18,2,0),0.025)</f>
        <v>0.025</v>
      </c>
      <c r="R502" s="52">
        <f>IFERROR(VLOOKUP(L502,INPUTS!$A$107:$B$120,2,0),0.0082)</f>
        <v>0.0079</v>
      </c>
      <c r="S502" s="52">
        <f t="shared" si="143"/>
        <v>85.715</v>
      </c>
      <c r="T502" s="15">
        <f t="shared" si="144"/>
        <v>48257.545</v>
      </c>
      <c r="U502" s="15">
        <f>T502/INPUTS!$B$7*1000</f>
        <v>60321931.25</v>
      </c>
      <c r="V502" s="15">
        <f>T502*INPUTS!$B$6</f>
        <v>152493.8422</v>
      </c>
      <c r="W502" s="54" t="s">
        <v>396</v>
      </c>
      <c r="X502" s="54" t="s">
        <v>396</v>
      </c>
      <c r="Y502" s="67">
        <f>IFERROR(VLOOKUP(E502,INPUTS!$A$44:$B$103,2,0),0)</f>
        <v>0.02</v>
      </c>
      <c r="Z502" s="15">
        <f t="shared" ref="Z502:Z565" si="145">T502*Y502</f>
        <v>965.1509</v>
      </c>
      <c r="AA502" s="20">
        <f>IFERROR(VLOOKUP(E502,INPUTS!$A$44:$C$103,3,0),SCENARIOS!$J$23)</f>
        <v>0.1</v>
      </c>
      <c r="AB502" s="15">
        <f t="shared" si="135"/>
        <v>5459.89827469389</v>
      </c>
      <c r="AC502" s="20">
        <f>IFERROR(VLOOKUP($E502,INPUTS!$A$44:$G$103,4,0),SCENARIOS!$K$23)</f>
        <v>0.15</v>
      </c>
      <c r="AD502" s="15">
        <f t="shared" si="136"/>
        <v>9266.06062430403</v>
      </c>
      <c r="AE502" s="20">
        <f>IFERROR(VLOOKUP($E502,INPUTS!$A$44:$G$103,5,0),SCENARIOS!$L$23)</f>
        <v>0.3</v>
      </c>
      <c r="AF502" s="15">
        <f t="shared" si="137"/>
        <v>20967.39418296</v>
      </c>
      <c r="AG502" s="20">
        <f>IFERROR(VLOOKUP($E502,INPUTS!$A$44:$G$103,6,0),SCENARIOS!$M$23)</f>
        <v>0.4</v>
      </c>
      <c r="AH502" s="15">
        <f t="shared" si="138"/>
        <v>31630.2426420214</v>
      </c>
      <c r="AI502" s="20">
        <f>IFERROR(VLOOKUP($E502,INPUTS!$A$44:$G$103,7,0),SCENARIOS!$N$23)</f>
        <v>0.5</v>
      </c>
      <c r="AJ502" s="15">
        <f t="shared" si="139"/>
        <v>44733.3953761329</v>
      </c>
      <c r="AL502" t="str">
        <f t="shared" si="140"/>
        <v>Y</v>
      </c>
      <c r="AM502" s="21">
        <f t="shared" si="141"/>
        <v>89466.7907522657</v>
      </c>
    </row>
    <row r="503" ht="15" customHeight="1" spans="1:39">
      <c r="A503" s="24" t="s">
        <v>1473</v>
      </c>
      <c r="B503" s="52" t="s">
        <v>653</v>
      </c>
      <c r="C503" s="52" t="s">
        <v>654</v>
      </c>
      <c r="D503" s="52" t="s">
        <v>929</v>
      </c>
      <c r="E503" s="10" t="s">
        <v>222</v>
      </c>
      <c r="F503" s="52" t="s">
        <v>655</v>
      </c>
      <c r="G503" s="52" t="s">
        <v>165</v>
      </c>
      <c r="H503" s="52" t="s">
        <v>245</v>
      </c>
      <c r="I503" s="52" t="s">
        <v>930</v>
      </c>
      <c r="J503" s="52" t="s">
        <v>169</v>
      </c>
      <c r="K503" s="52" t="s">
        <v>931</v>
      </c>
      <c r="L503" s="53" t="s">
        <v>288</v>
      </c>
      <c r="M503" s="13">
        <v>4665</v>
      </c>
      <c r="N503" s="14">
        <f t="shared" si="134"/>
        <v>12.7808219178082</v>
      </c>
      <c r="O503" s="15">
        <v>5900</v>
      </c>
      <c r="P503" s="15">
        <f t="shared" si="142"/>
        <v>27523500</v>
      </c>
      <c r="Q503" s="16">
        <f>IFERROR(VLOOKUP(G503,SCENARIOS!$A$13:$E$18,2,0),0.025)</f>
        <v>0.025</v>
      </c>
      <c r="R503" s="52">
        <f>IFERROR(VLOOKUP(L503,INPUTS!$A$107:$B$120,2,0),0.0082)</f>
        <v>0.0085</v>
      </c>
      <c r="S503" s="52">
        <f t="shared" si="143"/>
        <v>50.15</v>
      </c>
      <c r="T503" s="15">
        <f t="shared" si="144"/>
        <v>233949.75</v>
      </c>
      <c r="U503" s="15">
        <f>T503/INPUTS!$B$7*1000</f>
        <v>292437187.5</v>
      </c>
      <c r="V503" s="15">
        <f>T503*INPUTS!$B$6</f>
        <v>739281.21</v>
      </c>
      <c r="W503" s="54" t="s">
        <v>396</v>
      </c>
      <c r="X503" s="54" t="s">
        <v>396</v>
      </c>
      <c r="Y503" s="67">
        <f>IFERROR(VLOOKUP(E503,INPUTS!$A$44:$B$103,2,0),0)</f>
        <v>0.02</v>
      </c>
      <c r="Z503" s="15">
        <f t="shared" si="145"/>
        <v>4678.995</v>
      </c>
      <c r="AA503" s="20">
        <f>IFERROR(VLOOKUP(E503,INPUTS!$A$44:$C$103,3,0),SCENARIOS!$J$23)</f>
        <v>0.06</v>
      </c>
      <c r="AB503" s="15">
        <f t="shared" si="135"/>
        <v>15881.5601132225</v>
      </c>
      <c r="AC503" s="20">
        <f>IFERROR(VLOOKUP($E503,INPUTS!$A$44:$G$103,4,0),SCENARIOS!$K$23)</f>
        <v>0.15</v>
      </c>
      <c r="AD503" s="15">
        <f t="shared" si="136"/>
        <v>44921.3188640403</v>
      </c>
      <c r="AE503" s="20">
        <f>IFERROR(VLOOKUP($E503,INPUTS!$A$44:$G$103,5,0),SCENARIOS!$L$23)</f>
        <v>0.3</v>
      </c>
      <c r="AF503" s="15">
        <f t="shared" si="137"/>
        <v>101648.698193307</v>
      </c>
      <c r="AG503" s="20">
        <f>IFERROR(VLOOKUP($E503,INPUTS!$A$44:$G$103,6,0),SCENARIOS!$M$23)</f>
        <v>0.4</v>
      </c>
      <c r="AH503" s="15">
        <f t="shared" si="138"/>
        <v>153341.562620731</v>
      </c>
      <c r="AI503" s="20">
        <f>IFERROR(VLOOKUP($E503,INPUTS!$A$44:$G$103,7,0),SCENARIOS!$N$23)</f>
        <v>0.5</v>
      </c>
      <c r="AJ503" s="15">
        <f t="shared" si="139"/>
        <v>216864.879158222</v>
      </c>
      <c r="AL503" t="str">
        <f t="shared" si="140"/>
        <v>N</v>
      </c>
      <c r="AM503" s="21">
        <f t="shared" si="141"/>
        <v>433729.758316443</v>
      </c>
    </row>
    <row r="504" ht="15" customHeight="1" spans="1:39">
      <c r="A504" s="6" t="s">
        <v>1474</v>
      </c>
      <c r="B504" s="52" t="s">
        <v>653</v>
      </c>
      <c r="C504" s="52" t="s">
        <v>654</v>
      </c>
      <c r="D504" s="52" t="s">
        <v>929</v>
      </c>
      <c r="E504" s="10" t="s">
        <v>222</v>
      </c>
      <c r="F504" s="52" t="s">
        <v>655</v>
      </c>
      <c r="G504" s="52" t="s">
        <v>165</v>
      </c>
      <c r="H504" s="52" t="s">
        <v>256</v>
      </c>
      <c r="I504" s="52" t="s">
        <v>930</v>
      </c>
      <c r="J504" s="52" t="s">
        <v>169</v>
      </c>
      <c r="K504" s="52" t="s">
        <v>931</v>
      </c>
      <c r="L504" s="53" t="s">
        <v>288</v>
      </c>
      <c r="M504" s="13">
        <v>3107</v>
      </c>
      <c r="N504" s="14">
        <f t="shared" si="134"/>
        <v>8.51232876712329</v>
      </c>
      <c r="O504" s="15">
        <v>6100</v>
      </c>
      <c r="P504" s="15">
        <f t="shared" si="142"/>
        <v>18952700</v>
      </c>
      <c r="Q504" s="16">
        <f>IFERROR(VLOOKUP(G504,SCENARIOS!$A$13:$E$18,2,0),0.025)</f>
        <v>0.025</v>
      </c>
      <c r="R504" s="52">
        <f>IFERROR(VLOOKUP(L504,INPUTS!$A$107:$B$120,2,0),0.0082)</f>
        <v>0.0085</v>
      </c>
      <c r="S504" s="52">
        <f t="shared" si="143"/>
        <v>51.85</v>
      </c>
      <c r="T504" s="15">
        <f t="shared" si="144"/>
        <v>161097.95</v>
      </c>
      <c r="U504" s="15">
        <f>T504/INPUTS!$B$7*1000</f>
        <v>201372437.5</v>
      </c>
      <c r="V504" s="15">
        <f>T504*INPUTS!$B$6</f>
        <v>509069.522</v>
      </c>
      <c r="W504" s="54" t="s">
        <v>396</v>
      </c>
      <c r="X504" s="54" t="s">
        <v>396</v>
      </c>
      <c r="Y504" s="67">
        <f>IFERROR(VLOOKUP(E504,INPUTS!$A$44:$B$103,2,0),0)</f>
        <v>0.02</v>
      </c>
      <c r="Z504" s="15">
        <f t="shared" si="145"/>
        <v>3221.959</v>
      </c>
      <c r="AA504" s="20">
        <f>IFERROR(VLOOKUP(E504,INPUTS!$A$44:$C$103,3,0),SCENARIOS!$J$23)</f>
        <v>0.06</v>
      </c>
      <c r="AB504" s="15">
        <f t="shared" si="135"/>
        <v>10936.0526225906</v>
      </c>
      <c r="AC504" s="20">
        <f>IFERROR(VLOOKUP($E504,INPUTS!$A$44:$G$103,4,0),SCENARIOS!$K$23)</f>
        <v>0.15</v>
      </c>
      <c r="AD504" s="15">
        <f t="shared" si="136"/>
        <v>30932.8493845076</v>
      </c>
      <c r="AE504" s="20">
        <f>IFERROR(VLOOKUP($E504,INPUTS!$A$44:$G$103,5,0),SCENARIOS!$L$23)</f>
        <v>0.3</v>
      </c>
      <c r="AF504" s="15">
        <f t="shared" si="137"/>
        <v>69995.3596834813</v>
      </c>
      <c r="AG504" s="20">
        <f>IFERROR(VLOOKUP($E504,INPUTS!$A$44:$G$103,6,0),SCENARIOS!$M$23)</f>
        <v>0.4</v>
      </c>
      <c r="AH504" s="15">
        <f t="shared" si="138"/>
        <v>105591.099746832</v>
      </c>
      <c r="AI504" s="20">
        <f>IFERROR(VLOOKUP($E504,INPUTS!$A$44:$G$103,7,0),SCENARIOS!$N$23)</f>
        <v>0.5</v>
      </c>
      <c r="AJ504" s="15">
        <f t="shared" si="139"/>
        <v>149333.296827149</v>
      </c>
      <c r="AL504" t="str">
        <f t="shared" si="140"/>
        <v>N</v>
      </c>
      <c r="AM504" s="21">
        <f t="shared" si="141"/>
        <v>298666.593654297</v>
      </c>
    </row>
    <row r="505" ht="15" customHeight="1" spans="1:39">
      <c r="A505" s="24" t="s">
        <v>1475</v>
      </c>
      <c r="B505" s="52" t="s">
        <v>653</v>
      </c>
      <c r="C505" s="52" t="s">
        <v>654</v>
      </c>
      <c r="D505" s="52" t="s">
        <v>929</v>
      </c>
      <c r="E505" s="10" t="s">
        <v>222</v>
      </c>
      <c r="F505" s="52" t="s">
        <v>655</v>
      </c>
      <c r="G505" s="52" t="s">
        <v>165</v>
      </c>
      <c r="H505" s="52" t="s">
        <v>640</v>
      </c>
      <c r="I505" s="52" t="s">
        <v>639</v>
      </c>
      <c r="J505" s="52" t="s">
        <v>185</v>
      </c>
      <c r="K505" s="52" t="s">
        <v>931</v>
      </c>
      <c r="L505" s="53" t="s">
        <v>288</v>
      </c>
      <c r="M505" s="13">
        <v>4665</v>
      </c>
      <c r="N505" s="14">
        <f t="shared" si="134"/>
        <v>12.7808219178082</v>
      </c>
      <c r="O505" s="15">
        <v>6250</v>
      </c>
      <c r="P505" s="15">
        <f t="shared" si="142"/>
        <v>29156250</v>
      </c>
      <c r="Q505" s="16">
        <f>IFERROR(VLOOKUP(G505,SCENARIOS!$A$13:$E$18,2,0),0.025)</f>
        <v>0.025</v>
      </c>
      <c r="R505" s="52">
        <f>IFERROR(VLOOKUP(L505,INPUTS!$A$107:$B$120,2,0),0.0082)</f>
        <v>0.0085</v>
      </c>
      <c r="S505" s="52">
        <f t="shared" si="143"/>
        <v>53.125</v>
      </c>
      <c r="T505" s="15">
        <f t="shared" si="144"/>
        <v>247828.125</v>
      </c>
      <c r="U505" s="15">
        <f>T505/INPUTS!$B$7*1000</f>
        <v>309785156.25</v>
      </c>
      <c r="V505" s="15">
        <f>T505*INPUTS!$B$6</f>
        <v>783136.875</v>
      </c>
      <c r="W505" s="54" t="s">
        <v>396</v>
      </c>
      <c r="X505" s="54" t="s">
        <v>396</v>
      </c>
      <c r="Y505" s="67">
        <f>IFERROR(VLOOKUP(E505,INPUTS!$A$44:$B$103,2,0),0)</f>
        <v>0.02</v>
      </c>
      <c r="Z505" s="15">
        <f t="shared" si="145"/>
        <v>4956.5625</v>
      </c>
      <c r="AA505" s="20">
        <f>IFERROR(VLOOKUP(E505,INPUTS!$A$44:$C$103,3,0),SCENARIOS!$J$23)</f>
        <v>0.06</v>
      </c>
      <c r="AB505" s="15">
        <f t="shared" si="135"/>
        <v>16823.6865606171</v>
      </c>
      <c r="AC505" s="20">
        <f>IFERROR(VLOOKUP($E505,INPUTS!$A$44:$G$103,4,0),SCENARIOS!$K$23)</f>
        <v>0.15</v>
      </c>
      <c r="AD505" s="15">
        <f t="shared" si="136"/>
        <v>47586.1428644494</v>
      </c>
      <c r="AE505" s="20">
        <f>IFERROR(VLOOKUP($E505,INPUTS!$A$44:$G$103,5,0),SCENARIOS!$L$23)</f>
        <v>0.3</v>
      </c>
      <c r="AF505" s="15">
        <f t="shared" si="137"/>
        <v>107678.705713249</v>
      </c>
      <c r="AG505" s="20">
        <f>IFERROR(VLOOKUP($E505,INPUTS!$A$44:$G$103,6,0),SCENARIOS!$M$23)</f>
        <v>0.4</v>
      </c>
      <c r="AH505" s="15">
        <f t="shared" si="138"/>
        <v>162438.095996537</v>
      </c>
      <c r="AI505" s="20">
        <f>IFERROR(VLOOKUP($E505,INPUTS!$A$44:$G$103,7,0),SCENARIOS!$N$23)</f>
        <v>0.5</v>
      </c>
      <c r="AJ505" s="15">
        <f t="shared" si="139"/>
        <v>229729.744870997</v>
      </c>
      <c r="AL505" t="str">
        <f t="shared" si="140"/>
        <v>N</v>
      </c>
      <c r="AM505" s="21">
        <f t="shared" si="141"/>
        <v>459459.489741995</v>
      </c>
    </row>
    <row r="506" ht="15" customHeight="1" spans="1:39">
      <c r="A506" s="6" t="s">
        <v>1476</v>
      </c>
      <c r="B506" s="52" t="s">
        <v>653</v>
      </c>
      <c r="C506" s="52" t="s">
        <v>654</v>
      </c>
      <c r="D506" s="52" t="s">
        <v>929</v>
      </c>
      <c r="E506" s="10" t="s">
        <v>222</v>
      </c>
      <c r="F506" s="52" t="s">
        <v>655</v>
      </c>
      <c r="G506" s="52" t="s">
        <v>165</v>
      </c>
      <c r="H506" s="52" t="s">
        <v>644</v>
      </c>
      <c r="I506" s="52" t="s">
        <v>643</v>
      </c>
      <c r="J506" s="52" t="s">
        <v>185</v>
      </c>
      <c r="K506" s="52" t="s">
        <v>931</v>
      </c>
      <c r="L506" s="53" t="s">
        <v>288</v>
      </c>
      <c r="M506" s="13">
        <v>3107</v>
      </c>
      <c r="N506" s="14">
        <f t="shared" si="134"/>
        <v>8.51232876712329</v>
      </c>
      <c r="O506" s="15">
        <v>8900</v>
      </c>
      <c r="P506" s="15">
        <f t="shared" si="142"/>
        <v>27652300</v>
      </c>
      <c r="Q506" s="16">
        <f>IFERROR(VLOOKUP(G506,SCENARIOS!$A$13:$E$18,2,0),0.025)</f>
        <v>0.025</v>
      </c>
      <c r="R506" s="52">
        <f>IFERROR(VLOOKUP(L506,INPUTS!$A$107:$B$120,2,0),0.0082)</f>
        <v>0.0085</v>
      </c>
      <c r="S506" s="52">
        <f t="shared" si="143"/>
        <v>75.65</v>
      </c>
      <c r="T506" s="15">
        <f t="shared" si="144"/>
        <v>235044.55</v>
      </c>
      <c r="U506" s="15">
        <f>T506/INPUTS!$B$7*1000</f>
        <v>293805687.5</v>
      </c>
      <c r="V506" s="15">
        <f>T506*INPUTS!$B$6</f>
        <v>742740.778</v>
      </c>
      <c r="W506" s="54" t="s">
        <v>396</v>
      </c>
      <c r="X506" s="54" t="s">
        <v>396</v>
      </c>
      <c r="Y506" s="67">
        <f>IFERROR(VLOOKUP(E506,INPUTS!$A$44:$B$103,2,0),0)</f>
        <v>0.02</v>
      </c>
      <c r="Z506" s="15">
        <f t="shared" si="145"/>
        <v>4700.891</v>
      </c>
      <c r="AA506" s="20">
        <f>IFERROR(VLOOKUP(E506,INPUTS!$A$44:$C$103,3,0),SCENARIOS!$J$23)</f>
        <v>0.06</v>
      </c>
      <c r="AB506" s="15">
        <f t="shared" si="135"/>
        <v>15955.8800559109</v>
      </c>
      <c r="AC506" s="20">
        <f>IFERROR(VLOOKUP($E506,INPUTS!$A$44:$G$103,4,0),SCENARIOS!$K$23)</f>
        <v>0.15</v>
      </c>
      <c r="AD506" s="15">
        <f t="shared" si="136"/>
        <v>45131.5343478882</v>
      </c>
      <c r="AE506" s="20">
        <f>IFERROR(VLOOKUP($E506,INPUTS!$A$44:$G$103,5,0),SCENARIOS!$L$23)</f>
        <v>0.3</v>
      </c>
      <c r="AF506" s="15">
        <f t="shared" si="137"/>
        <v>102124.377243112</v>
      </c>
      <c r="AG506" s="20">
        <f>IFERROR(VLOOKUP($E506,INPUTS!$A$44:$G$103,6,0),SCENARIOS!$M$23)</f>
        <v>0.4</v>
      </c>
      <c r="AH506" s="15">
        <f t="shared" si="138"/>
        <v>154059.145532263</v>
      </c>
      <c r="AI506" s="20">
        <f>IFERROR(VLOOKUP($E506,INPUTS!$A$44:$G$103,7,0),SCENARIOS!$N$23)</f>
        <v>0.5</v>
      </c>
      <c r="AJ506" s="15">
        <f t="shared" si="139"/>
        <v>217879.728157643</v>
      </c>
      <c r="AL506" t="str">
        <f t="shared" si="140"/>
        <v>N</v>
      </c>
      <c r="AM506" s="21">
        <f t="shared" si="141"/>
        <v>435759.456315286</v>
      </c>
    </row>
    <row r="507" ht="15" customHeight="1" spans="1:39">
      <c r="A507" s="24" t="s">
        <v>1477</v>
      </c>
      <c r="B507" s="52" t="s">
        <v>653</v>
      </c>
      <c r="C507" s="52" t="s">
        <v>654</v>
      </c>
      <c r="D507" s="52" t="s">
        <v>929</v>
      </c>
      <c r="E507" s="10" t="s">
        <v>222</v>
      </c>
      <c r="F507" s="52" t="s">
        <v>655</v>
      </c>
      <c r="G507" s="52" t="s">
        <v>165</v>
      </c>
      <c r="H507" s="52" t="s">
        <v>1216</v>
      </c>
      <c r="I507" s="52" t="s">
        <v>1217</v>
      </c>
      <c r="J507" s="52" t="s">
        <v>185</v>
      </c>
      <c r="K507" s="52" t="s">
        <v>931</v>
      </c>
      <c r="L507" s="53" t="s">
        <v>288</v>
      </c>
      <c r="M507" s="13">
        <v>3107</v>
      </c>
      <c r="N507" s="14">
        <f t="shared" si="134"/>
        <v>8.51232876712329</v>
      </c>
      <c r="O507" s="15">
        <v>5100</v>
      </c>
      <c r="P507" s="15">
        <f t="shared" si="142"/>
        <v>15845700</v>
      </c>
      <c r="Q507" s="16">
        <f>IFERROR(VLOOKUP(G507,SCENARIOS!$A$13:$E$18,2,0),0.025)</f>
        <v>0.025</v>
      </c>
      <c r="R507" s="52">
        <f>IFERROR(VLOOKUP(L507,INPUTS!$A$107:$B$120,2,0),0.0082)</f>
        <v>0.0085</v>
      </c>
      <c r="S507" s="52">
        <f t="shared" si="143"/>
        <v>43.35</v>
      </c>
      <c r="T507" s="15">
        <f t="shared" si="144"/>
        <v>134688.45</v>
      </c>
      <c r="U507" s="15">
        <f>T507/INPUTS!$B$7*1000</f>
        <v>168360562.5</v>
      </c>
      <c r="V507" s="15">
        <f>T507*INPUTS!$B$6</f>
        <v>425615.502</v>
      </c>
      <c r="W507" s="54" t="s">
        <v>396</v>
      </c>
      <c r="X507" s="54" t="s">
        <v>396</v>
      </c>
      <c r="Y507" s="67">
        <f>IFERROR(VLOOKUP(E507,INPUTS!$A$44:$B$103,2,0),0)</f>
        <v>0.02</v>
      </c>
      <c r="Z507" s="15">
        <f t="shared" si="145"/>
        <v>2693.769</v>
      </c>
      <c r="AA507" s="20">
        <f>IFERROR(VLOOKUP(E507,INPUTS!$A$44:$C$103,3,0),SCENARIOS!$J$23)</f>
        <v>0.06</v>
      </c>
      <c r="AB507" s="15">
        <f t="shared" si="135"/>
        <v>9143.2571106905</v>
      </c>
      <c r="AC507" s="20">
        <f>IFERROR(VLOOKUP($E507,INPUTS!$A$44:$G$103,4,0),SCENARIOS!$K$23)</f>
        <v>0.15</v>
      </c>
      <c r="AD507" s="15">
        <f t="shared" si="136"/>
        <v>25861.8904690146</v>
      </c>
      <c r="AE507" s="20">
        <f>IFERROR(VLOOKUP($E507,INPUTS!$A$44:$G$103,5,0),SCENARIOS!$L$23)</f>
        <v>0.3</v>
      </c>
      <c r="AF507" s="15">
        <f t="shared" si="137"/>
        <v>58520.7105550417</v>
      </c>
      <c r="AG507" s="20">
        <f>IFERROR(VLOOKUP($E507,INPUTS!$A$44:$G$103,6,0),SCENARIOS!$M$23)</f>
        <v>0.4</v>
      </c>
      <c r="AH507" s="15">
        <f t="shared" si="138"/>
        <v>88281.0833948924</v>
      </c>
      <c r="AI507" s="20">
        <f>IFERROR(VLOOKUP($E507,INPUTS!$A$44:$G$103,7,0),SCENARIOS!$N$23)</f>
        <v>0.5</v>
      </c>
      <c r="AJ507" s="15">
        <f t="shared" si="139"/>
        <v>124852.428494829</v>
      </c>
      <c r="AL507" t="str">
        <f t="shared" si="140"/>
        <v>N</v>
      </c>
      <c r="AM507" s="21">
        <f t="shared" si="141"/>
        <v>249704.856989658</v>
      </c>
    </row>
    <row r="508" ht="15" customHeight="1" spans="1:39">
      <c r="A508" s="6" t="s">
        <v>1478</v>
      </c>
      <c r="B508" s="52" t="s">
        <v>653</v>
      </c>
      <c r="C508" s="52" t="s">
        <v>654</v>
      </c>
      <c r="D508" s="52" t="s">
        <v>929</v>
      </c>
      <c r="E508" s="10" t="s">
        <v>222</v>
      </c>
      <c r="F508" s="52" t="s">
        <v>655</v>
      </c>
      <c r="G508" s="52" t="s">
        <v>165</v>
      </c>
      <c r="H508" s="52" t="s">
        <v>1213</v>
      </c>
      <c r="I508" s="52" t="s">
        <v>1214</v>
      </c>
      <c r="J508" s="52" t="s">
        <v>185</v>
      </c>
      <c r="K508" s="52" t="s">
        <v>931</v>
      </c>
      <c r="L508" s="53" t="s">
        <v>288</v>
      </c>
      <c r="M508" s="13">
        <v>3107</v>
      </c>
      <c r="N508" s="14">
        <f t="shared" si="134"/>
        <v>8.51232876712329</v>
      </c>
      <c r="O508" s="15">
        <v>5300</v>
      </c>
      <c r="P508" s="15">
        <f t="shared" si="142"/>
        <v>16467100</v>
      </c>
      <c r="Q508" s="16">
        <f>IFERROR(VLOOKUP(G508,SCENARIOS!$A$13:$E$18,2,0),0.025)</f>
        <v>0.025</v>
      </c>
      <c r="R508" s="52">
        <f>IFERROR(VLOOKUP(L508,INPUTS!$A$107:$B$120,2,0),0.0082)</f>
        <v>0.0085</v>
      </c>
      <c r="S508" s="52">
        <f t="shared" si="143"/>
        <v>45.05</v>
      </c>
      <c r="T508" s="15">
        <f t="shared" si="144"/>
        <v>139970.35</v>
      </c>
      <c r="U508" s="15">
        <f>T508/INPUTS!$B$7*1000</f>
        <v>174962937.5</v>
      </c>
      <c r="V508" s="15">
        <f>T508*INPUTS!$B$6</f>
        <v>442306.306</v>
      </c>
      <c r="W508" s="54" t="s">
        <v>396</v>
      </c>
      <c r="X508" s="54" t="s">
        <v>396</v>
      </c>
      <c r="Y508" s="67">
        <f>IFERROR(VLOOKUP(E508,INPUTS!$A$44:$B$103,2,0),0)</f>
        <v>0.02</v>
      </c>
      <c r="Z508" s="15">
        <f t="shared" si="145"/>
        <v>2799.407</v>
      </c>
      <c r="AA508" s="20">
        <f>IFERROR(VLOOKUP(E508,INPUTS!$A$44:$C$103,3,0),SCENARIOS!$J$23)</f>
        <v>0.06</v>
      </c>
      <c r="AB508" s="15">
        <f t="shared" si="135"/>
        <v>9501.81621307051</v>
      </c>
      <c r="AC508" s="20">
        <f>IFERROR(VLOOKUP($E508,INPUTS!$A$44:$G$103,4,0),SCENARIOS!$K$23)</f>
        <v>0.15</v>
      </c>
      <c r="AD508" s="15">
        <f t="shared" si="136"/>
        <v>26876.0822521132</v>
      </c>
      <c r="AE508" s="20">
        <f>IFERROR(VLOOKUP($E508,INPUTS!$A$44:$G$103,5,0),SCENARIOS!$L$23)</f>
        <v>0.3</v>
      </c>
      <c r="AF508" s="15">
        <f t="shared" si="137"/>
        <v>60815.6403807296</v>
      </c>
      <c r="AG508" s="20">
        <f>IFERROR(VLOOKUP($E508,INPUTS!$A$44:$G$103,6,0),SCENARIOS!$M$23)</f>
        <v>0.4</v>
      </c>
      <c r="AH508" s="15">
        <f t="shared" si="138"/>
        <v>91743.0866652803</v>
      </c>
      <c r="AI508" s="20">
        <f>IFERROR(VLOOKUP($E508,INPUTS!$A$44:$G$103,7,0),SCENARIOS!$N$23)</f>
        <v>0.5</v>
      </c>
      <c r="AJ508" s="15">
        <f t="shared" si="139"/>
        <v>129748.602161293</v>
      </c>
      <c r="AL508" t="str">
        <f t="shared" si="140"/>
        <v>N</v>
      </c>
      <c r="AM508" s="21">
        <f t="shared" si="141"/>
        <v>259497.204322586</v>
      </c>
    </row>
    <row r="509" ht="15" customHeight="1" spans="1:39">
      <c r="A509" s="24" t="s">
        <v>1479</v>
      </c>
      <c r="B509" s="52" t="s">
        <v>653</v>
      </c>
      <c r="C509" s="52" t="s">
        <v>654</v>
      </c>
      <c r="D509" s="52" t="s">
        <v>929</v>
      </c>
      <c r="E509" s="10" t="s">
        <v>222</v>
      </c>
      <c r="F509" s="52" t="s">
        <v>655</v>
      </c>
      <c r="G509" s="52" t="s">
        <v>165</v>
      </c>
      <c r="H509" s="52" t="s">
        <v>1262</v>
      </c>
      <c r="I509" s="52" t="s">
        <v>1263</v>
      </c>
      <c r="J509" s="52" t="s">
        <v>185</v>
      </c>
      <c r="K509" s="52" t="s">
        <v>931</v>
      </c>
      <c r="L509" s="53" t="s">
        <v>288</v>
      </c>
      <c r="M509" s="13">
        <v>3107</v>
      </c>
      <c r="N509" s="14">
        <f t="shared" si="134"/>
        <v>8.51232876712329</v>
      </c>
      <c r="O509" s="15">
        <v>5100</v>
      </c>
      <c r="P509" s="15">
        <f t="shared" si="142"/>
        <v>15845700</v>
      </c>
      <c r="Q509" s="16">
        <f>IFERROR(VLOOKUP(G509,SCENARIOS!$A$13:$E$18,2,0),0.025)</f>
        <v>0.025</v>
      </c>
      <c r="R509" s="52">
        <f>IFERROR(VLOOKUP(L509,INPUTS!$A$107:$B$120,2,0),0.0082)</f>
        <v>0.0085</v>
      </c>
      <c r="S509" s="52">
        <f t="shared" si="143"/>
        <v>43.35</v>
      </c>
      <c r="T509" s="15">
        <f t="shared" si="144"/>
        <v>134688.45</v>
      </c>
      <c r="U509" s="15">
        <f>T509/INPUTS!$B$7*1000</f>
        <v>168360562.5</v>
      </c>
      <c r="V509" s="15">
        <f>T509*INPUTS!$B$6</f>
        <v>425615.502</v>
      </c>
      <c r="W509" s="54" t="s">
        <v>396</v>
      </c>
      <c r="X509" s="54" t="s">
        <v>396</v>
      </c>
      <c r="Y509" s="67">
        <f>IFERROR(VLOOKUP(E509,INPUTS!$A$44:$B$103,2,0),0)</f>
        <v>0.02</v>
      </c>
      <c r="Z509" s="15">
        <f t="shared" si="145"/>
        <v>2693.769</v>
      </c>
      <c r="AA509" s="20">
        <f>IFERROR(VLOOKUP(E509,INPUTS!$A$44:$C$103,3,0),SCENARIOS!$J$23)</f>
        <v>0.06</v>
      </c>
      <c r="AB509" s="15">
        <f t="shared" si="135"/>
        <v>9143.2571106905</v>
      </c>
      <c r="AC509" s="20">
        <f>IFERROR(VLOOKUP($E509,INPUTS!$A$44:$G$103,4,0),SCENARIOS!$K$23)</f>
        <v>0.15</v>
      </c>
      <c r="AD509" s="15">
        <f t="shared" si="136"/>
        <v>25861.8904690146</v>
      </c>
      <c r="AE509" s="20">
        <f>IFERROR(VLOOKUP($E509,INPUTS!$A$44:$G$103,5,0),SCENARIOS!$L$23)</f>
        <v>0.3</v>
      </c>
      <c r="AF509" s="15">
        <f t="shared" si="137"/>
        <v>58520.7105550417</v>
      </c>
      <c r="AG509" s="20">
        <f>IFERROR(VLOOKUP($E509,INPUTS!$A$44:$G$103,6,0),SCENARIOS!$M$23)</f>
        <v>0.4</v>
      </c>
      <c r="AH509" s="15">
        <f t="shared" si="138"/>
        <v>88281.0833948924</v>
      </c>
      <c r="AI509" s="20">
        <f>IFERROR(VLOOKUP($E509,INPUTS!$A$44:$G$103,7,0),SCENARIOS!$N$23)</f>
        <v>0.5</v>
      </c>
      <c r="AJ509" s="15">
        <f t="shared" si="139"/>
        <v>124852.428494829</v>
      </c>
      <c r="AL509" t="str">
        <f t="shared" si="140"/>
        <v>N</v>
      </c>
      <c r="AM509" s="21">
        <f t="shared" si="141"/>
        <v>249704.856989658</v>
      </c>
    </row>
    <row r="510" ht="15" customHeight="1" spans="1:39">
      <c r="A510" s="6" t="s">
        <v>1480</v>
      </c>
      <c r="B510" s="52" t="s">
        <v>653</v>
      </c>
      <c r="C510" s="52" t="s">
        <v>654</v>
      </c>
      <c r="D510" s="52" t="s">
        <v>929</v>
      </c>
      <c r="E510" s="10" t="s">
        <v>222</v>
      </c>
      <c r="F510" s="52" t="s">
        <v>655</v>
      </c>
      <c r="G510" s="52" t="s">
        <v>165</v>
      </c>
      <c r="H510" s="52" t="s">
        <v>1265</v>
      </c>
      <c r="I510" s="52" t="s">
        <v>1266</v>
      </c>
      <c r="J510" s="52" t="s">
        <v>185</v>
      </c>
      <c r="K510" s="52" t="s">
        <v>931</v>
      </c>
      <c r="L510" s="53" t="s">
        <v>288</v>
      </c>
      <c r="M510" s="13">
        <v>4665</v>
      </c>
      <c r="N510" s="14">
        <f t="shared" si="134"/>
        <v>12.7808219178082</v>
      </c>
      <c r="O510" s="15">
        <v>4000</v>
      </c>
      <c r="P510" s="15">
        <f t="shared" si="142"/>
        <v>18660000</v>
      </c>
      <c r="Q510" s="16">
        <f>IFERROR(VLOOKUP(G510,SCENARIOS!$A$13:$E$18,2,0),0.025)</f>
        <v>0.025</v>
      </c>
      <c r="R510" s="52">
        <f>IFERROR(VLOOKUP(L510,INPUTS!$A$107:$B$120,2,0),0.0082)</f>
        <v>0.0085</v>
      </c>
      <c r="S510" s="52">
        <f t="shared" si="143"/>
        <v>34</v>
      </c>
      <c r="T510" s="15">
        <f t="shared" si="144"/>
        <v>158610</v>
      </c>
      <c r="U510" s="15">
        <f>T510/INPUTS!$B$7*1000</f>
        <v>198262500</v>
      </c>
      <c r="V510" s="15">
        <f>T510*INPUTS!$B$6</f>
        <v>501207.6</v>
      </c>
      <c r="W510" s="54" t="s">
        <v>396</v>
      </c>
      <c r="X510" s="54" t="s">
        <v>396</v>
      </c>
      <c r="Y510" s="67">
        <f>IFERROR(VLOOKUP(E510,INPUTS!$A$44:$B$103,2,0),0)</f>
        <v>0.02</v>
      </c>
      <c r="Z510" s="15">
        <f t="shared" si="145"/>
        <v>3172.2</v>
      </c>
      <c r="AA510" s="20">
        <f>IFERROR(VLOOKUP(E510,INPUTS!$A$44:$C$103,3,0),SCENARIOS!$J$23)</f>
        <v>0.06</v>
      </c>
      <c r="AB510" s="15">
        <f t="shared" si="135"/>
        <v>10767.1593987949</v>
      </c>
      <c r="AC510" s="20">
        <f>IFERROR(VLOOKUP($E510,INPUTS!$A$44:$G$103,4,0),SCENARIOS!$K$23)</f>
        <v>0.15</v>
      </c>
      <c r="AD510" s="15">
        <f t="shared" si="136"/>
        <v>30455.1314332476</v>
      </c>
      <c r="AE510" s="20">
        <f>IFERROR(VLOOKUP($E510,INPUTS!$A$44:$G$103,5,0),SCENARIOS!$L$23)</f>
        <v>0.3</v>
      </c>
      <c r="AF510" s="15">
        <f t="shared" si="137"/>
        <v>68914.3716564796</v>
      </c>
      <c r="AG510" s="20">
        <f>IFERROR(VLOOKUP($E510,INPUTS!$A$44:$G$103,6,0),SCENARIOS!$M$23)</f>
        <v>0.4</v>
      </c>
      <c r="AH510" s="15">
        <f t="shared" si="138"/>
        <v>103960.381437784</v>
      </c>
      <c r="AI510" s="20">
        <f>IFERROR(VLOOKUP($E510,INPUTS!$A$44:$G$103,7,0),SCENARIOS!$N$23)</f>
        <v>0.5</v>
      </c>
      <c r="AJ510" s="15">
        <f t="shared" si="139"/>
        <v>147027.036717438</v>
      </c>
      <c r="AL510" t="str">
        <f t="shared" si="140"/>
        <v>N</v>
      </c>
      <c r="AM510" s="21">
        <f t="shared" si="141"/>
        <v>294054.073434877</v>
      </c>
    </row>
    <row r="511" ht="15" customHeight="1" spans="1:39">
      <c r="A511" s="24" t="s">
        <v>1481</v>
      </c>
      <c r="B511" s="52" t="s">
        <v>653</v>
      </c>
      <c r="C511" s="52" t="s">
        <v>654</v>
      </c>
      <c r="D511" s="52" t="s">
        <v>929</v>
      </c>
      <c r="E511" s="10" t="s">
        <v>222</v>
      </c>
      <c r="F511" s="52" t="s">
        <v>655</v>
      </c>
      <c r="G511" s="52" t="s">
        <v>165</v>
      </c>
      <c r="H511" s="52" t="s">
        <v>648</v>
      </c>
      <c r="I511" s="52" t="s">
        <v>647</v>
      </c>
      <c r="J511" s="52" t="s">
        <v>177</v>
      </c>
      <c r="K511" s="52" t="s">
        <v>931</v>
      </c>
      <c r="L511" s="53" t="s">
        <v>282</v>
      </c>
      <c r="M511" s="13">
        <v>4665</v>
      </c>
      <c r="N511" s="14">
        <f t="shared" si="134"/>
        <v>12.7808219178082</v>
      </c>
      <c r="O511" s="15">
        <v>1900</v>
      </c>
      <c r="P511" s="15">
        <f t="shared" si="142"/>
        <v>8863500</v>
      </c>
      <c r="Q511" s="16">
        <f>IFERROR(VLOOKUP(G511,SCENARIOS!$A$13:$E$18,2,0),0.025)</f>
        <v>0.025</v>
      </c>
      <c r="R511" s="52">
        <f>IFERROR(VLOOKUP(L511,INPUTS!$A$107:$B$120,2,0),0.0082)</f>
        <v>0.0042</v>
      </c>
      <c r="S511" s="52">
        <f t="shared" si="143"/>
        <v>7.98</v>
      </c>
      <c r="T511" s="15">
        <f t="shared" si="144"/>
        <v>37226.7</v>
      </c>
      <c r="U511" s="15">
        <f>T511/INPUTS!$B$7*1000</f>
        <v>46533375</v>
      </c>
      <c r="V511" s="15">
        <f>T511*INPUTS!$B$6</f>
        <v>117636.372</v>
      </c>
      <c r="W511" s="54" t="s">
        <v>396</v>
      </c>
      <c r="X511" s="54" t="s">
        <v>396</v>
      </c>
      <c r="Y511" s="67">
        <f>IFERROR(VLOOKUP(E511,INPUTS!$A$44:$B$103,2,0),0)</f>
        <v>0.02</v>
      </c>
      <c r="Z511" s="15">
        <f t="shared" si="145"/>
        <v>744.534</v>
      </c>
      <c r="AA511" s="20">
        <f>IFERROR(VLOOKUP(E511,INPUTS!$A$44:$C$103,3,0),SCENARIOS!$J$23)</f>
        <v>0.06</v>
      </c>
      <c r="AB511" s="15">
        <f t="shared" si="135"/>
        <v>2527.11564712893</v>
      </c>
      <c r="AC511" s="20">
        <f>IFERROR(VLOOKUP($E511,INPUTS!$A$44:$G$103,4,0),SCENARIOS!$K$23)</f>
        <v>0.15</v>
      </c>
      <c r="AD511" s="15">
        <f t="shared" si="136"/>
        <v>7147.99849521518</v>
      </c>
      <c r="AE511" s="20">
        <f>IFERROR(VLOOKUP($E511,INPUTS!$A$44:$G$103,5,0),SCENARIOS!$L$23)</f>
        <v>0.3</v>
      </c>
      <c r="AF511" s="15">
        <f t="shared" si="137"/>
        <v>16174.6084064326</v>
      </c>
      <c r="AG511" s="20">
        <f>IFERROR(VLOOKUP($E511,INPUTS!$A$44:$G$103,6,0),SCENARIOS!$M$23)</f>
        <v>0.4</v>
      </c>
      <c r="AH511" s="15">
        <f t="shared" si="138"/>
        <v>24400.1130551034</v>
      </c>
      <c r="AI511" s="20">
        <f>IFERROR(VLOOKUP($E511,INPUTS!$A$44:$G$103,7,0),SCENARIOS!$N$23)</f>
        <v>0.5</v>
      </c>
      <c r="AJ511" s="15">
        <f t="shared" si="139"/>
        <v>34508.1103825047</v>
      </c>
      <c r="AL511" t="str">
        <f t="shared" si="140"/>
        <v>N</v>
      </c>
      <c r="AM511" s="21">
        <f t="shared" si="141"/>
        <v>69016.2207650093</v>
      </c>
    </row>
    <row r="512" ht="15" customHeight="1" spans="1:39">
      <c r="A512" s="6" t="s">
        <v>1482</v>
      </c>
      <c r="B512" s="52" t="s">
        <v>653</v>
      </c>
      <c r="C512" s="52" t="s">
        <v>654</v>
      </c>
      <c r="D512" s="52" t="s">
        <v>929</v>
      </c>
      <c r="E512" s="10" t="s">
        <v>222</v>
      </c>
      <c r="F512" s="52" t="s">
        <v>655</v>
      </c>
      <c r="G512" s="52" t="s">
        <v>165</v>
      </c>
      <c r="H512" s="52" t="s">
        <v>440</v>
      </c>
      <c r="I512" s="52" t="s">
        <v>439</v>
      </c>
      <c r="J512" s="52" t="s">
        <v>177</v>
      </c>
      <c r="K512" s="52" t="s">
        <v>931</v>
      </c>
      <c r="L512" s="53" t="s">
        <v>288</v>
      </c>
      <c r="M512" s="13">
        <v>4665</v>
      </c>
      <c r="N512" s="14">
        <f t="shared" si="134"/>
        <v>12.7808219178082</v>
      </c>
      <c r="O512" s="15">
        <v>5100</v>
      </c>
      <c r="P512" s="15">
        <f t="shared" si="142"/>
        <v>23791500</v>
      </c>
      <c r="Q512" s="16">
        <f>IFERROR(VLOOKUP(G512,SCENARIOS!$A$13:$E$18,2,0),0.025)</f>
        <v>0.025</v>
      </c>
      <c r="R512" s="52">
        <f>IFERROR(VLOOKUP(L512,INPUTS!$A$107:$B$120,2,0),0.0082)</f>
        <v>0.0085</v>
      </c>
      <c r="S512" s="52">
        <f t="shared" si="143"/>
        <v>43.35</v>
      </c>
      <c r="T512" s="15">
        <f t="shared" si="144"/>
        <v>202227.75</v>
      </c>
      <c r="U512" s="15">
        <f>T512/INPUTS!$B$7*1000</f>
        <v>252784687.5</v>
      </c>
      <c r="V512" s="15">
        <f>T512*INPUTS!$B$6</f>
        <v>639039.69</v>
      </c>
      <c r="W512" s="54" t="s">
        <v>396</v>
      </c>
      <c r="X512" s="54" t="s">
        <v>396</v>
      </c>
      <c r="Y512" s="67">
        <f>IFERROR(VLOOKUP(E512,INPUTS!$A$44:$B$103,2,0),0)</f>
        <v>0.02</v>
      </c>
      <c r="Z512" s="15">
        <f t="shared" si="145"/>
        <v>4044.555</v>
      </c>
      <c r="AA512" s="20">
        <f>IFERROR(VLOOKUP(E512,INPUTS!$A$44:$C$103,3,0),SCENARIOS!$J$23)</f>
        <v>0.06</v>
      </c>
      <c r="AB512" s="15">
        <f t="shared" si="135"/>
        <v>13728.1282334635</v>
      </c>
      <c r="AC512" s="20">
        <f>IFERROR(VLOOKUP($E512,INPUTS!$A$44:$G$103,4,0),SCENARIOS!$K$23)</f>
        <v>0.15</v>
      </c>
      <c r="AD512" s="15">
        <f t="shared" si="136"/>
        <v>38830.2925773907</v>
      </c>
      <c r="AE512" s="20">
        <f>IFERROR(VLOOKUP($E512,INPUTS!$A$44:$G$103,5,0),SCENARIOS!$L$23)</f>
        <v>0.3</v>
      </c>
      <c r="AF512" s="15">
        <f t="shared" si="137"/>
        <v>87865.8238620115</v>
      </c>
      <c r="AG512" s="20">
        <f>IFERROR(VLOOKUP($E512,INPUTS!$A$44:$G$103,6,0),SCENARIOS!$M$23)</f>
        <v>0.4</v>
      </c>
      <c r="AH512" s="15">
        <f t="shared" si="138"/>
        <v>132549.486333174</v>
      </c>
      <c r="AI512" s="20">
        <f>IFERROR(VLOOKUP($E512,INPUTS!$A$44:$G$103,7,0),SCENARIOS!$N$23)</f>
        <v>0.5</v>
      </c>
      <c r="AJ512" s="15">
        <f t="shared" si="139"/>
        <v>187459.471814734</v>
      </c>
      <c r="AL512" t="str">
        <f t="shared" si="140"/>
        <v>Y</v>
      </c>
      <c r="AM512" s="21">
        <f t="shared" si="141"/>
        <v>374918.943629468</v>
      </c>
    </row>
    <row r="513" ht="15" customHeight="1" spans="1:39">
      <c r="A513" s="24" t="s">
        <v>1483</v>
      </c>
      <c r="B513" s="52" t="s">
        <v>660</v>
      </c>
      <c r="C513" s="52" t="s">
        <v>661</v>
      </c>
      <c r="D513" s="52" t="s">
        <v>929</v>
      </c>
      <c r="E513" s="10" t="s">
        <v>221</v>
      </c>
      <c r="F513" s="52" t="s">
        <v>662</v>
      </c>
      <c r="G513" s="52" t="s">
        <v>165</v>
      </c>
      <c r="H513" s="52" t="s">
        <v>245</v>
      </c>
      <c r="I513" s="52" t="s">
        <v>930</v>
      </c>
      <c r="J513" s="52" t="s">
        <v>169</v>
      </c>
      <c r="K513" s="52" t="s">
        <v>931</v>
      </c>
      <c r="L513" s="53" t="s">
        <v>291</v>
      </c>
      <c r="M513" s="13">
        <v>542</v>
      </c>
      <c r="N513" s="14">
        <f t="shared" si="134"/>
        <v>1.48493150684931</v>
      </c>
      <c r="O513" s="15">
        <v>7700</v>
      </c>
      <c r="P513" s="15">
        <f t="shared" si="142"/>
        <v>4173400</v>
      </c>
      <c r="Q513" s="16">
        <f>IFERROR(VLOOKUP(G513,SCENARIOS!$A$13:$E$18,2,0),0.025)</f>
        <v>0.025</v>
      </c>
      <c r="R513" s="52">
        <f>IFERROR(VLOOKUP(L513,INPUTS!$A$107:$B$120,2,0),0.0082)</f>
        <v>0.0079</v>
      </c>
      <c r="S513" s="52">
        <f t="shared" si="143"/>
        <v>60.83</v>
      </c>
      <c r="T513" s="15">
        <f t="shared" si="144"/>
        <v>32969.86</v>
      </c>
      <c r="U513" s="15">
        <f>T513/INPUTS!$B$7*1000</f>
        <v>41212325</v>
      </c>
      <c r="V513" s="15">
        <f>T513*INPUTS!$B$6</f>
        <v>104184.7576</v>
      </c>
      <c r="W513" s="54" t="s">
        <v>396</v>
      </c>
      <c r="X513" s="54" t="s">
        <v>396</v>
      </c>
      <c r="Y513" s="67">
        <f>IFERROR(VLOOKUP(E513,INPUTS!$A$44:$B$103,2,0),0)</f>
        <v>0.02</v>
      </c>
      <c r="Z513" s="15">
        <f t="shared" si="145"/>
        <v>659.3972</v>
      </c>
      <c r="AA513" s="20">
        <f>IFERROR(VLOOKUP(E513,INPUTS!$A$44:$C$103,3,0),SCENARIOS!$J$23)</f>
        <v>0.06</v>
      </c>
      <c r="AB513" s="15">
        <f t="shared" si="135"/>
        <v>2238.14222291125</v>
      </c>
      <c r="AC513" s="20">
        <f>IFERROR(VLOOKUP($E513,INPUTS!$A$44:$G$103,4,0),SCENARIOS!$K$23)</f>
        <v>0.15</v>
      </c>
      <c r="AD513" s="15">
        <f t="shared" si="136"/>
        <v>6330.63123154766</v>
      </c>
      <c r="AE513" s="20">
        <f>IFERROR(VLOOKUP($E513,INPUTS!$A$44:$G$103,5,0),SCENARIOS!$L$23)</f>
        <v>0.3</v>
      </c>
      <c r="AF513" s="15">
        <f t="shared" si="137"/>
        <v>14325.0563363098</v>
      </c>
      <c r="AG513" s="20">
        <f>IFERROR(VLOOKUP($E513,INPUTS!$A$44:$G$103,6,0),SCENARIOS!$M$23)</f>
        <v>0.4</v>
      </c>
      <c r="AH513" s="15">
        <f t="shared" si="138"/>
        <v>21609.9818520291</v>
      </c>
      <c r="AI513" s="20">
        <f>IFERROR(VLOOKUP($E513,INPUTS!$A$44:$G$103,7,0),SCENARIOS!$N$23)</f>
        <v>0.5</v>
      </c>
      <c r="AJ513" s="15">
        <f t="shared" si="139"/>
        <v>30562.1386847538</v>
      </c>
      <c r="AL513" t="str">
        <f t="shared" si="140"/>
        <v>N</v>
      </c>
      <c r="AM513" s="21">
        <f t="shared" si="141"/>
        <v>61124.2773695076</v>
      </c>
    </row>
    <row r="514" ht="15" customHeight="1" spans="1:39">
      <c r="A514" s="6" t="s">
        <v>1484</v>
      </c>
      <c r="B514" s="52" t="s">
        <v>660</v>
      </c>
      <c r="C514" s="52" t="s">
        <v>661</v>
      </c>
      <c r="D514" s="52" t="s">
        <v>929</v>
      </c>
      <c r="E514" s="10" t="s">
        <v>221</v>
      </c>
      <c r="F514" s="52" t="s">
        <v>662</v>
      </c>
      <c r="G514" s="52" t="s">
        <v>165</v>
      </c>
      <c r="H514" s="52" t="s">
        <v>249</v>
      </c>
      <c r="I514" s="52" t="s">
        <v>930</v>
      </c>
      <c r="J514" s="52" t="s">
        <v>169</v>
      </c>
      <c r="K514" s="52" t="s">
        <v>931</v>
      </c>
      <c r="L514" s="53" t="s">
        <v>291</v>
      </c>
      <c r="M514" s="13">
        <v>407</v>
      </c>
      <c r="N514" s="14">
        <f t="shared" si="134"/>
        <v>1.11506849315068</v>
      </c>
      <c r="O514" s="15">
        <v>8500</v>
      </c>
      <c r="P514" s="15">
        <f t="shared" si="142"/>
        <v>3459500</v>
      </c>
      <c r="Q514" s="16">
        <f>IFERROR(VLOOKUP(G514,SCENARIOS!$A$13:$E$18,2,0),0.025)</f>
        <v>0.025</v>
      </c>
      <c r="R514" s="52">
        <f>IFERROR(VLOOKUP(L514,INPUTS!$A$107:$B$120,2,0),0.0082)</f>
        <v>0.0079</v>
      </c>
      <c r="S514" s="52">
        <f t="shared" si="143"/>
        <v>67.15</v>
      </c>
      <c r="T514" s="15">
        <f t="shared" si="144"/>
        <v>27330.05</v>
      </c>
      <c r="U514" s="15">
        <f>T514/INPUTS!$B$7*1000</f>
        <v>34162562.5</v>
      </c>
      <c r="V514" s="15">
        <f>T514*INPUTS!$B$6</f>
        <v>86362.958</v>
      </c>
      <c r="W514" s="54" t="s">
        <v>396</v>
      </c>
      <c r="X514" s="54" t="s">
        <v>396</v>
      </c>
      <c r="Y514" s="67">
        <f>IFERROR(VLOOKUP(E514,INPUTS!$A$44:$B$103,2,0),0)</f>
        <v>0.02</v>
      </c>
      <c r="Z514" s="15">
        <f t="shared" si="145"/>
        <v>546.601</v>
      </c>
      <c r="AA514" s="20">
        <f>IFERROR(VLOOKUP(E514,INPUTS!$A$44:$C$103,3,0),SCENARIOS!$J$23)</f>
        <v>0.06</v>
      </c>
      <c r="AB514" s="15">
        <f t="shared" si="135"/>
        <v>1855.28658172269</v>
      </c>
      <c r="AC514" s="20">
        <f>IFERROR(VLOOKUP($E514,INPUTS!$A$44:$G$103,4,0),SCENARIOS!$K$23)</f>
        <v>0.15</v>
      </c>
      <c r="AD514" s="15">
        <f t="shared" si="136"/>
        <v>5247.71618956705</v>
      </c>
      <c r="AE514" s="20">
        <f>IFERROR(VLOOKUP($E514,INPUTS!$A$44:$G$103,5,0),SCENARIOS!$L$23)</f>
        <v>0.3</v>
      </c>
      <c r="AF514" s="15">
        <f t="shared" si="137"/>
        <v>11874.6183915905</v>
      </c>
      <c r="AG514" s="20">
        <f>IFERROR(VLOOKUP($E514,INPUTS!$A$44:$G$103,6,0),SCENARIOS!$M$23)</f>
        <v>0.4</v>
      </c>
      <c r="AH514" s="15">
        <f t="shared" si="138"/>
        <v>17913.3876975834</v>
      </c>
      <c r="AI514" s="20">
        <f>IFERROR(VLOOKUP($E514,INPUTS!$A$44:$G$103,7,0),SCENARIOS!$N$23)</f>
        <v>0.5</v>
      </c>
      <c r="AJ514" s="15">
        <f t="shared" si="139"/>
        <v>25334.1924521747</v>
      </c>
      <c r="AL514" t="str">
        <f t="shared" si="140"/>
        <v>N</v>
      </c>
      <c r="AM514" s="21">
        <f t="shared" si="141"/>
        <v>50668.3849043494</v>
      </c>
    </row>
    <row r="515" ht="15" customHeight="1" spans="1:39">
      <c r="A515" s="24" t="s">
        <v>1485</v>
      </c>
      <c r="B515" s="52" t="s">
        <v>660</v>
      </c>
      <c r="C515" s="52" t="s">
        <v>661</v>
      </c>
      <c r="D515" s="52" t="s">
        <v>929</v>
      </c>
      <c r="E515" s="10" t="s">
        <v>221</v>
      </c>
      <c r="F515" s="52" t="s">
        <v>662</v>
      </c>
      <c r="G515" s="52" t="s">
        <v>165</v>
      </c>
      <c r="H515" s="52" t="s">
        <v>248</v>
      </c>
      <c r="I515" s="52" t="s">
        <v>930</v>
      </c>
      <c r="J515" s="52" t="s">
        <v>169</v>
      </c>
      <c r="K515" s="52" t="s">
        <v>931</v>
      </c>
      <c r="L515" s="53" t="s">
        <v>291</v>
      </c>
      <c r="M515" s="13">
        <v>271</v>
      </c>
      <c r="N515" s="14">
        <f t="shared" si="134"/>
        <v>0.742465753424657</v>
      </c>
      <c r="O515" s="15">
        <v>9800</v>
      </c>
      <c r="P515" s="15">
        <f t="shared" si="142"/>
        <v>2655800</v>
      </c>
      <c r="Q515" s="16">
        <f>IFERROR(VLOOKUP(G515,SCENARIOS!$A$13:$E$18,2,0),0.025)</f>
        <v>0.025</v>
      </c>
      <c r="R515" s="52">
        <f>IFERROR(VLOOKUP(L515,INPUTS!$A$107:$B$120,2,0),0.0082)</f>
        <v>0.0079</v>
      </c>
      <c r="S515" s="52">
        <f t="shared" si="143"/>
        <v>77.42</v>
      </c>
      <c r="T515" s="15">
        <f t="shared" si="144"/>
        <v>20980.82</v>
      </c>
      <c r="U515" s="15">
        <f>T515/INPUTS!$B$7*1000</f>
        <v>26226025</v>
      </c>
      <c r="V515" s="15">
        <f>T515*INPUTS!$B$6</f>
        <v>66299.3912</v>
      </c>
      <c r="W515" s="54" t="s">
        <v>396</v>
      </c>
      <c r="X515" s="54" t="s">
        <v>396</v>
      </c>
      <c r="Y515" s="67">
        <f>IFERROR(VLOOKUP(E515,INPUTS!$A$44:$B$103,2,0),0)</f>
        <v>0.02</v>
      </c>
      <c r="Z515" s="15">
        <f t="shared" si="145"/>
        <v>419.6164</v>
      </c>
      <c r="AA515" s="20">
        <f>IFERROR(VLOOKUP(E515,INPUTS!$A$44:$C$103,3,0),SCENARIOS!$J$23)</f>
        <v>0.06</v>
      </c>
      <c r="AB515" s="15">
        <f t="shared" si="135"/>
        <v>1424.27232367079</v>
      </c>
      <c r="AC515" s="20">
        <f>IFERROR(VLOOKUP($E515,INPUTS!$A$44:$G$103,4,0),SCENARIOS!$K$23)</f>
        <v>0.15</v>
      </c>
      <c r="AD515" s="15">
        <f t="shared" si="136"/>
        <v>4028.58351098487</v>
      </c>
      <c r="AE515" s="20">
        <f>IFERROR(VLOOKUP($E515,INPUTS!$A$44:$G$103,5,0),SCENARIOS!$L$23)</f>
        <v>0.3</v>
      </c>
      <c r="AF515" s="15">
        <f t="shared" si="137"/>
        <v>9115.94494128807</v>
      </c>
      <c r="AG515" s="20">
        <f>IFERROR(VLOOKUP($E515,INPUTS!$A$44:$G$103,6,0),SCENARIOS!$M$23)</f>
        <v>0.4</v>
      </c>
      <c r="AH515" s="15">
        <f t="shared" si="138"/>
        <v>13751.8066331094</v>
      </c>
      <c r="AI515" s="20">
        <f>IFERROR(VLOOKUP($E515,INPUTS!$A$44:$G$103,7,0),SCENARIOS!$N$23)</f>
        <v>0.5</v>
      </c>
      <c r="AJ515" s="15">
        <f t="shared" si="139"/>
        <v>19448.6337084797</v>
      </c>
      <c r="AL515" t="str">
        <f t="shared" si="140"/>
        <v>N</v>
      </c>
      <c r="AM515" s="21">
        <f t="shared" si="141"/>
        <v>38897.2674169594</v>
      </c>
    </row>
    <row r="516" ht="15" customHeight="1" spans="1:39">
      <c r="A516" s="6" t="s">
        <v>1486</v>
      </c>
      <c r="B516" s="52" t="s">
        <v>660</v>
      </c>
      <c r="C516" s="52" t="s">
        <v>661</v>
      </c>
      <c r="D516" s="52" t="s">
        <v>929</v>
      </c>
      <c r="E516" s="10" t="s">
        <v>221</v>
      </c>
      <c r="F516" s="52" t="s">
        <v>662</v>
      </c>
      <c r="G516" s="52" t="s">
        <v>165</v>
      </c>
      <c r="H516" s="52" t="s">
        <v>615</v>
      </c>
      <c r="I516" s="52" t="s">
        <v>614</v>
      </c>
      <c r="J516" s="52" t="s">
        <v>169</v>
      </c>
      <c r="K516" s="52" t="s">
        <v>931</v>
      </c>
      <c r="L516" s="53" t="s">
        <v>291</v>
      </c>
      <c r="M516" s="13">
        <v>271</v>
      </c>
      <c r="N516" s="14">
        <f t="shared" si="134"/>
        <v>0.742465753424657</v>
      </c>
      <c r="O516" s="15">
        <v>8100</v>
      </c>
      <c r="P516" s="15">
        <f t="shared" si="142"/>
        <v>2195100</v>
      </c>
      <c r="Q516" s="16">
        <f>IFERROR(VLOOKUP(G516,SCENARIOS!$A$13:$E$18,2,0),0.025)</f>
        <v>0.025</v>
      </c>
      <c r="R516" s="52">
        <f>IFERROR(VLOOKUP(L516,INPUTS!$A$107:$B$120,2,0),0.0082)</f>
        <v>0.0079</v>
      </c>
      <c r="S516" s="52">
        <f t="shared" si="143"/>
        <v>63.99</v>
      </c>
      <c r="T516" s="15">
        <f t="shared" si="144"/>
        <v>17341.29</v>
      </c>
      <c r="U516" s="15">
        <f>T516/INPUTS!$B$7*1000</f>
        <v>21676612.5</v>
      </c>
      <c r="V516" s="15">
        <f>T516*INPUTS!$B$6</f>
        <v>54798.4764</v>
      </c>
      <c r="W516" s="54" t="s">
        <v>396</v>
      </c>
      <c r="X516" s="54" t="s">
        <v>396</v>
      </c>
      <c r="Y516" s="67">
        <f>IFERROR(VLOOKUP(E516,INPUTS!$A$44:$B$103,2,0),0)</f>
        <v>0.02</v>
      </c>
      <c r="Z516" s="15">
        <f t="shared" si="145"/>
        <v>346.8258</v>
      </c>
      <c r="AA516" s="20">
        <f>IFERROR(VLOOKUP(E516,INPUTS!$A$44:$C$103,3,0),SCENARIOS!$J$23)</f>
        <v>0.06</v>
      </c>
      <c r="AB516" s="15">
        <f t="shared" si="135"/>
        <v>1177.20467568708</v>
      </c>
      <c r="AC516" s="20">
        <f>IFERROR(VLOOKUP($E516,INPUTS!$A$44:$G$103,4,0),SCENARIOS!$K$23)</f>
        <v>0.15</v>
      </c>
      <c r="AD516" s="15">
        <f t="shared" si="136"/>
        <v>3329.74759581403</v>
      </c>
      <c r="AE516" s="20">
        <f>IFERROR(VLOOKUP($E516,INPUTS!$A$44:$G$103,5,0),SCENARIOS!$L$23)</f>
        <v>0.3</v>
      </c>
      <c r="AF516" s="15">
        <f t="shared" si="137"/>
        <v>7534.60755351361</v>
      </c>
      <c r="AG516" s="20">
        <f>IFERROR(VLOOKUP($E516,INPUTS!$A$44:$G$103,6,0),SCENARIOS!$M$23)</f>
        <v>0.4</v>
      </c>
      <c r="AH516" s="15">
        <f t="shared" si="138"/>
        <v>11366.2891559374</v>
      </c>
      <c r="AI516" s="20">
        <f>IFERROR(VLOOKUP($E516,INPUTS!$A$44:$G$103,7,0),SCENARIOS!$N$23)</f>
        <v>0.5</v>
      </c>
      <c r="AJ516" s="15">
        <f t="shared" si="139"/>
        <v>16074.8911263965</v>
      </c>
      <c r="AL516" t="str">
        <f t="shared" si="140"/>
        <v>N</v>
      </c>
      <c r="AM516" s="21">
        <f t="shared" si="141"/>
        <v>32149.782252793</v>
      </c>
    </row>
    <row r="517" ht="15" customHeight="1" spans="1:39">
      <c r="A517" s="24" t="s">
        <v>1487</v>
      </c>
      <c r="B517" s="52" t="s">
        <v>660</v>
      </c>
      <c r="C517" s="52" t="s">
        <v>661</v>
      </c>
      <c r="D517" s="52" t="s">
        <v>929</v>
      </c>
      <c r="E517" s="10" t="s">
        <v>221</v>
      </c>
      <c r="F517" s="52" t="s">
        <v>662</v>
      </c>
      <c r="G517" s="52" t="s">
        <v>165</v>
      </c>
      <c r="H517" s="52" t="s">
        <v>234</v>
      </c>
      <c r="I517" s="52" t="s">
        <v>424</v>
      </c>
      <c r="J517" s="52" t="s">
        <v>173</v>
      </c>
      <c r="K517" s="52" t="s">
        <v>931</v>
      </c>
      <c r="L517" s="53" t="s">
        <v>291</v>
      </c>
      <c r="M517" s="13">
        <v>271</v>
      </c>
      <c r="N517" s="14">
        <f t="shared" ref="N517:N580" si="146">M517/365</f>
        <v>0.742465753424657</v>
      </c>
      <c r="O517" s="15">
        <v>8800</v>
      </c>
      <c r="P517" s="15">
        <f t="shared" si="142"/>
        <v>2384800</v>
      </c>
      <c r="Q517" s="16">
        <f>IFERROR(VLOOKUP(G517,SCENARIOS!$A$13:$E$18,2,0),0.025)</f>
        <v>0.025</v>
      </c>
      <c r="R517" s="52">
        <f>IFERROR(VLOOKUP(L517,INPUTS!$A$107:$B$120,2,0),0.0082)</f>
        <v>0.0079</v>
      </c>
      <c r="S517" s="52">
        <f t="shared" si="143"/>
        <v>69.52</v>
      </c>
      <c r="T517" s="15">
        <f t="shared" si="144"/>
        <v>18839.92</v>
      </c>
      <c r="U517" s="15">
        <f>T517/INPUTS!$B$7*1000</f>
        <v>23549900</v>
      </c>
      <c r="V517" s="15">
        <f>T517*INPUTS!$B$6</f>
        <v>59534.1472</v>
      </c>
      <c r="W517" s="54" t="s">
        <v>396</v>
      </c>
      <c r="X517" s="54" t="s">
        <v>396</v>
      </c>
      <c r="Y517" s="67">
        <f>IFERROR(VLOOKUP(E517,INPUTS!$A$44:$B$103,2,0),0)</f>
        <v>0.02</v>
      </c>
      <c r="Z517" s="15">
        <f t="shared" si="145"/>
        <v>376.7984</v>
      </c>
      <c r="AA517" s="20">
        <f>IFERROR(VLOOKUP(E517,INPUTS!$A$44:$C$103,3,0),SCENARIOS!$J$23)</f>
        <v>0.06</v>
      </c>
      <c r="AB517" s="15">
        <f t="shared" ref="AB517:AB580" si="147">$T517*AA517*(1+$Q517)^AB$2</f>
        <v>1278.93841309214</v>
      </c>
      <c r="AC517" s="20">
        <f>IFERROR(VLOOKUP($E517,INPUTS!$A$44:$G$103,4,0),SCENARIOS!$K$23)</f>
        <v>0.15</v>
      </c>
      <c r="AD517" s="15">
        <f t="shared" ref="AD517:AD580" si="148">$T517*AC517*(1+$Q517)^AD$2</f>
        <v>3617.50356088438</v>
      </c>
      <c r="AE517" s="20">
        <f>IFERROR(VLOOKUP($E517,INPUTS!$A$44:$G$103,5,0),SCENARIOS!$L$23)</f>
        <v>0.3</v>
      </c>
      <c r="AF517" s="15">
        <f t="shared" ref="AF517:AF580" si="149">$T517*AE517*(1+$Q517)^AF$2</f>
        <v>8185.74647789133</v>
      </c>
      <c r="AG517" s="20">
        <f>IFERROR(VLOOKUP($E517,INPUTS!$A$44:$G$103,6,0),SCENARIOS!$M$23)</f>
        <v>0.4</v>
      </c>
      <c r="AH517" s="15">
        <f t="shared" ref="AH517:AH580" si="150">$T517*AG517*(1+$Q517)^AH$2</f>
        <v>12348.5610583023</v>
      </c>
      <c r="AI517" s="20">
        <f>IFERROR(VLOOKUP($E517,INPUTS!$A$44:$G$103,7,0),SCENARIOS!$N$23)</f>
        <v>0.5</v>
      </c>
      <c r="AJ517" s="15">
        <f t="shared" ref="AJ517:AJ580" si="151">$T517*AI517*(1+$Q517)^AJ$2</f>
        <v>17464.0792484308</v>
      </c>
      <c r="AL517" t="str">
        <f t="shared" ref="AL517:AL580" si="152">IF(H517="MULTI","MULTI",IF(COUNTIFS($E$4:$E$1277,H517,$H$4:$H$1277,E517)&gt;0,"Y","N"))</f>
        <v>N</v>
      </c>
      <c r="AM517" s="21">
        <f t="shared" ref="AM517:AM580" si="153">T517*((1+Q517)^25)</f>
        <v>34928.1584968615</v>
      </c>
    </row>
    <row r="518" ht="15" customHeight="1" spans="1:39">
      <c r="A518" s="6" t="s">
        <v>1488</v>
      </c>
      <c r="B518" s="52" t="s">
        <v>660</v>
      </c>
      <c r="C518" s="52" t="s">
        <v>661</v>
      </c>
      <c r="D518" s="52" t="s">
        <v>929</v>
      </c>
      <c r="E518" s="10" t="s">
        <v>221</v>
      </c>
      <c r="F518" s="52" t="s">
        <v>662</v>
      </c>
      <c r="G518" s="52" t="s">
        <v>165</v>
      </c>
      <c r="H518" s="52" t="s">
        <v>440</v>
      </c>
      <c r="I518" s="52" t="s">
        <v>439</v>
      </c>
      <c r="J518" s="52" t="s">
        <v>177</v>
      </c>
      <c r="K518" s="52" t="s">
        <v>931</v>
      </c>
      <c r="L518" s="53" t="s">
        <v>291</v>
      </c>
      <c r="M518" s="13">
        <v>407</v>
      </c>
      <c r="N518" s="14">
        <f t="shared" si="146"/>
        <v>1.11506849315068</v>
      </c>
      <c r="O518" s="15">
        <v>4200</v>
      </c>
      <c r="P518" s="15">
        <f t="shared" si="142"/>
        <v>1709400</v>
      </c>
      <c r="Q518" s="16">
        <f>IFERROR(VLOOKUP(G518,SCENARIOS!$A$13:$E$18,2,0),0.025)</f>
        <v>0.025</v>
      </c>
      <c r="R518" s="52">
        <f>IFERROR(VLOOKUP(L518,INPUTS!$A$107:$B$120,2,0),0.0082)</f>
        <v>0.0079</v>
      </c>
      <c r="S518" s="52">
        <f t="shared" si="143"/>
        <v>33.18</v>
      </c>
      <c r="T518" s="15">
        <f t="shared" si="144"/>
        <v>13504.26</v>
      </c>
      <c r="U518" s="15">
        <f>T518/INPUTS!$B$7*1000</f>
        <v>16880325</v>
      </c>
      <c r="V518" s="15">
        <f>T518*INPUTS!$B$6</f>
        <v>42673.4616</v>
      </c>
      <c r="W518" s="54" t="s">
        <v>396</v>
      </c>
      <c r="X518" s="54" t="s">
        <v>396</v>
      </c>
      <c r="Y518" s="67">
        <f>IFERROR(VLOOKUP(E518,INPUTS!$A$44:$B$103,2,0),0)</f>
        <v>0.02</v>
      </c>
      <c r="Z518" s="15">
        <f t="shared" si="145"/>
        <v>270.0852</v>
      </c>
      <c r="AA518" s="20">
        <f>IFERROR(VLOOKUP(E518,INPUTS!$A$44:$C$103,3,0),SCENARIOS!$J$23)</f>
        <v>0.06</v>
      </c>
      <c r="AB518" s="15">
        <f t="shared" si="147"/>
        <v>916.729840380621</v>
      </c>
      <c r="AC518" s="20">
        <f>IFERROR(VLOOKUP($E518,INPUTS!$A$44:$G$103,4,0),SCENARIOS!$K$23)</f>
        <v>0.15</v>
      </c>
      <c r="AD518" s="15">
        <f t="shared" si="148"/>
        <v>2592.98917602136</v>
      </c>
      <c r="AE518" s="20">
        <f>IFERROR(VLOOKUP($E518,INPUTS!$A$44:$G$103,5,0),SCENARIOS!$L$23)</f>
        <v>0.3</v>
      </c>
      <c r="AF518" s="15">
        <f t="shared" si="149"/>
        <v>5867.45849937413</v>
      </c>
      <c r="AG518" s="20">
        <f>IFERROR(VLOOKUP($E518,INPUTS!$A$44:$G$103,6,0),SCENARIOS!$M$23)</f>
        <v>0.4</v>
      </c>
      <c r="AH518" s="15">
        <f t="shared" si="150"/>
        <v>8851.32097998239</v>
      </c>
      <c r="AI518" s="20">
        <f>IFERROR(VLOOKUP($E518,INPUTS!$A$44:$G$103,7,0),SCENARIOS!$N$23)</f>
        <v>0.5</v>
      </c>
      <c r="AJ518" s="15">
        <f t="shared" si="151"/>
        <v>12518.071564604</v>
      </c>
      <c r="AL518" t="str">
        <f t="shared" si="152"/>
        <v>Y</v>
      </c>
      <c r="AM518" s="21">
        <f t="shared" si="153"/>
        <v>25036.1431292079</v>
      </c>
    </row>
    <row r="519" ht="15" customHeight="1" spans="1:39">
      <c r="A519" s="24" t="s">
        <v>1489</v>
      </c>
      <c r="B519" s="52" t="s">
        <v>663</v>
      </c>
      <c r="C519" s="52" t="s">
        <v>664</v>
      </c>
      <c r="D519" s="52" t="s">
        <v>929</v>
      </c>
      <c r="E519" s="10" t="s">
        <v>223</v>
      </c>
      <c r="F519" s="52" t="s">
        <v>665</v>
      </c>
      <c r="G519" s="52" t="s">
        <v>165</v>
      </c>
      <c r="H519" s="52" t="s">
        <v>245</v>
      </c>
      <c r="I519" s="52" t="s">
        <v>930</v>
      </c>
      <c r="J519" s="52" t="s">
        <v>169</v>
      </c>
      <c r="K519" s="52" t="s">
        <v>931</v>
      </c>
      <c r="L519" s="53" t="s">
        <v>288</v>
      </c>
      <c r="M519" s="13">
        <v>3298</v>
      </c>
      <c r="N519" s="14">
        <f t="shared" si="146"/>
        <v>9.03561643835616</v>
      </c>
      <c r="O519" s="15">
        <v>8950</v>
      </c>
      <c r="P519" s="15">
        <f t="shared" si="142"/>
        <v>29517100</v>
      </c>
      <c r="Q519" s="16">
        <f>IFERROR(VLOOKUP(G519,SCENARIOS!$A$13:$E$18,2,0),0.025)</f>
        <v>0.025</v>
      </c>
      <c r="R519" s="52">
        <f>IFERROR(VLOOKUP(L519,INPUTS!$A$107:$B$120,2,0),0.0082)</f>
        <v>0.0085</v>
      </c>
      <c r="S519" s="52">
        <f t="shared" si="143"/>
        <v>76.075</v>
      </c>
      <c r="T519" s="15">
        <f t="shared" si="144"/>
        <v>250895.35</v>
      </c>
      <c r="U519" s="15">
        <f>T519/INPUTS!$B$7*1000</f>
        <v>313619187.5</v>
      </c>
      <c r="V519" s="15">
        <f>T519*INPUTS!$B$6</f>
        <v>792829.306</v>
      </c>
      <c r="W519" s="54" t="s">
        <v>396</v>
      </c>
      <c r="X519" s="54" t="s">
        <v>396</v>
      </c>
      <c r="Y519" s="67">
        <f>IFERROR(VLOOKUP(E519,INPUTS!$A$44:$B$103,2,0),0)</f>
        <v>0.02</v>
      </c>
      <c r="Z519" s="15">
        <f t="shared" si="145"/>
        <v>5017.907</v>
      </c>
      <c r="AA519" s="20">
        <f>IFERROR(VLOOKUP(E519,INPUTS!$A$44:$C$103,3,0),SCENARIOS!$J$23)</f>
        <v>0.06</v>
      </c>
      <c r="AB519" s="15">
        <f t="shared" si="147"/>
        <v>17031.9035739641</v>
      </c>
      <c r="AC519" s="20">
        <f>IFERROR(VLOOKUP($E519,INPUTS!$A$44:$G$103,4,0),SCENARIOS!$K$23)</f>
        <v>0.15</v>
      </c>
      <c r="AD519" s="15">
        <f t="shared" si="148"/>
        <v>48175.0889618603</v>
      </c>
      <c r="AE519" s="20">
        <f>IFERROR(VLOOKUP($E519,INPUTS!$A$44:$G$103,5,0),SCENARIOS!$L$23)</f>
        <v>0.3</v>
      </c>
      <c r="AF519" s="15">
        <f t="shared" si="149"/>
        <v>109011.382616371</v>
      </c>
      <c r="AG519" s="20">
        <f>IFERROR(VLOOKUP($E519,INPUTS!$A$44:$G$103,6,0),SCENARIOS!$M$23)</f>
        <v>0.4</v>
      </c>
      <c r="AH519" s="15">
        <f t="shared" si="150"/>
        <v>164448.498120965</v>
      </c>
      <c r="AI519" s="20">
        <f>IFERROR(VLOOKUP($E519,INPUTS!$A$44:$G$103,7,0),SCENARIOS!$N$23)</f>
        <v>0.5</v>
      </c>
      <c r="AJ519" s="15">
        <f t="shared" si="151"/>
        <v>232572.976714486</v>
      </c>
      <c r="AL519" t="str">
        <f t="shared" si="152"/>
        <v>Y</v>
      </c>
      <c r="AM519" s="21">
        <f t="shared" si="153"/>
        <v>465145.953428971</v>
      </c>
    </row>
    <row r="520" ht="15" customHeight="1" spans="1:39">
      <c r="A520" s="6" t="s">
        <v>1490</v>
      </c>
      <c r="B520" s="52" t="s">
        <v>663</v>
      </c>
      <c r="C520" s="52" t="s">
        <v>664</v>
      </c>
      <c r="D520" s="52" t="s">
        <v>929</v>
      </c>
      <c r="E520" s="10" t="s">
        <v>223</v>
      </c>
      <c r="F520" s="52" t="s">
        <v>665</v>
      </c>
      <c r="G520" s="52" t="s">
        <v>165</v>
      </c>
      <c r="H520" s="52" t="s">
        <v>249</v>
      </c>
      <c r="I520" s="52" t="s">
        <v>930</v>
      </c>
      <c r="J520" s="52" t="s">
        <v>169</v>
      </c>
      <c r="K520" s="52" t="s">
        <v>931</v>
      </c>
      <c r="L520" s="53" t="s">
        <v>288</v>
      </c>
      <c r="M520" s="13">
        <v>3298</v>
      </c>
      <c r="N520" s="14">
        <f t="shared" si="146"/>
        <v>9.03561643835616</v>
      </c>
      <c r="O520" s="15">
        <v>9400</v>
      </c>
      <c r="P520" s="15">
        <f t="shared" si="142"/>
        <v>31001200</v>
      </c>
      <c r="Q520" s="16">
        <f>IFERROR(VLOOKUP(G520,SCENARIOS!$A$13:$E$18,2,0),0.025)</f>
        <v>0.025</v>
      </c>
      <c r="R520" s="52">
        <f>IFERROR(VLOOKUP(L520,INPUTS!$A$107:$B$120,2,0),0.0082)</f>
        <v>0.0085</v>
      </c>
      <c r="S520" s="52">
        <f t="shared" si="143"/>
        <v>79.9</v>
      </c>
      <c r="T520" s="15">
        <f t="shared" si="144"/>
        <v>263510.2</v>
      </c>
      <c r="U520" s="15">
        <f>T520/INPUTS!$B$7*1000</f>
        <v>329387750</v>
      </c>
      <c r="V520" s="15">
        <f>T520*INPUTS!$B$6</f>
        <v>832692.232</v>
      </c>
      <c r="W520" s="54" t="s">
        <v>396</v>
      </c>
      <c r="X520" s="54" t="s">
        <v>396</v>
      </c>
      <c r="Y520" s="67">
        <f>IFERROR(VLOOKUP(E520,INPUTS!$A$44:$B$103,2,0),0)</f>
        <v>0.02</v>
      </c>
      <c r="Z520" s="15">
        <f t="shared" si="145"/>
        <v>5270.204</v>
      </c>
      <c r="AA520" s="20">
        <f>IFERROR(VLOOKUP(E520,INPUTS!$A$44:$C$103,3,0),SCENARIOS!$J$23)</f>
        <v>0.06</v>
      </c>
      <c r="AB520" s="15">
        <f t="shared" si="147"/>
        <v>17888.2562676271</v>
      </c>
      <c r="AC520" s="20">
        <f>IFERROR(VLOOKUP($E520,INPUTS!$A$44:$G$103,4,0),SCENARIOS!$K$23)</f>
        <v>0.15</v>
      </c>
      <c r="AD520" s="15">
        <f t="shared" si="148"/>
        <v>50597.3001387136</v>
      </c>
      <c r="AE520" s="20">
        <f>IFERROR(VLOOKUP($E520,INPUTS!$A$44:$G$103,5,0),SCENARIOS!$L$23)</f>
        <v>0.3</v>
      </c>
      <c r="AF520" s="15">
        <f t="shared" si="149"/>
        <v>114492.401854065</v>
      </c>
      <c r="AG520" s="20">
        <f>IFERROR(VLOOKUP($E520,INPUTS!$A$44:$G$103,6,0),SCENARIOS!$M$23)</f>
        <v>0.4</v>
      </c>
      <c r="AH520" s="15">
        <f t="shared" si="150"/>
        <v>172716.858361684</v>
      </c>
      <c r="AI520" s="20">
        <f>IFERROR(VLOOKUP($E520,INPUTS!$A$44:$G$103,7,0),SCENARIOS!$N$23)</f>
        <v>0.5</v>
      </c>
      <c r="AJ520" s="15">
        <f t="shared" si="151"/>
        <v>244266.590068845</v>
      </c>
      <c r="AL520" t="str">
        <f t="shared" si="152"/>
        <v>N</v>
      </c>
      <c r="AM520" s="21">
        <f t="shared" si="153"/>
        <v>488533.18013769</v>
      </c>
    </row>
    <row r="521" ht="15" customHeight="1" spans="1:39">
      <c r="A521" s="24" t="s">
        <v>1491</v>
      </c>
      <c r="B521" s="52" t="s">
        <v>663</v>
      </c>
      <c r="C521" s="52" t="s">
        <v>664</v>
      </c>
      <c r="D521" s="52" t="s">
        <v>929</v>
      </c>
      <c r="E521" s="10" t="s">
        <v>223</v>
      </c>
      <c r="F521" s="52" t="s">
        <v>665</v>
      </c>
      <c r="G521" s="52" t="s">
        <v>165</v>
      </c>
      <c r="H521" s="52" t="s">
        <v>254</v>
      </c>
      <c r="I521" s="52" t="s">
        <v>930</v>
      </c>
      <c r="J521" s="52" t="s">
        <v>169</v>
      </c>
      <c r="K521" s="52" t="s">
        <v>931</v>
      </c>
      <c r="L521" s="53" t="s">
        <v>288</v>
      </c>
      <c r="M521" s="13">
        <v>3298</v>
      </c>
      <c r="N521" s="14">
        <f t="shared" si="146"/>
        <v>9.03561643835616</v>
      </c>
      <c r="O521" s="15">
        <v>8550</v>
      </c>
      <c r="P521" s="15">
        <f t="shared" si="142"/>
        <v>28197900</v>
      </c>
      <c r="Q521" s="16">
        <f>IFERROR(VLOOKUP(G521,SCENARIOS!$A$13:$E$18,2,0),0.025)</f>
        <v>0.025</v>
      </c>
      <c r="R521" s="52">
        <f>IFERROR(VLOOKUP(L521,INPUTS!$A$107:$B$120,2,0),0.0082)</f>
        <v>0.0085</v>
      </c>
      <c r="S521" s="52">
        <f t="shared" si="143"/>
        <v>72.675</v>
      </c>
      <c r="T521" s="15">
        <f t="shared" si="144"/>
        <v>239682.15</v>
      </c>
      <c r="U521" s="15">
        <f>T521/INPUTS!$B$7*1000</f>
        <v>299602687.5</v>
      </c>
      <c r="V521" s="15">
        <f>T521*INPUTS!$B$6</f>
        <v>757395.594</v>
      </c>
      <c r="W521" s="54" t="s">
        <v>396</v>
      </c>
      <c r="X521" s="54" t="s">
        <v>396</v>
      </c>
      <c r="Y521" s="67">
        <f>IFERROR(VLOOKUP(E521,INPUTS!$A$44:$B$103,2,0),0)</f>
        <v>0.02</v>
      </c>
      <c r="Z521" s="15">
        <f t="shared" si="145"/>
        <v>4793.643</v>
      </c>
      <c r="AA521" s="20">
        <f>IFERROR(VLOOKUP(E521,INPUTS!$A$44:$C$103,3,0),SCENARIOS!$J$23)</f>
        <v>0.06</v>
      </c>
      <c r="AB521" s="15">
        <f t="shared" si="147"/>
        <v>16270.701179597</v>
      </c>
      <c r="AC521" s="20">
        <f>IFERROR(VLOOKUP($E521,INPUTS!$A$44:$G$103,4,0),SCENARIOS!$K$23)</f>
        <v>0.15</v>
      </c>
      <c r="AD521" s="15">
        <f t="shared" si="148"/>
        <v>46022.0123602129</v>
      </c>
      <c r="AE521" s="20">
        <f>IFERROR(VLOOKUP($E521,INPUTS!$A$44:$G$103,5,0),SCENARIOS!$L$23)</f>
        <v>0.3</v>
      </c>
      <c r="AF521" s="15">
        <f t="shared" si="149"/>
        <v>104139.365516198</v>
      </c>
      <c r="AG521" s="20">
        <f>IFERROR(VLOOKUP($E521,INPUTS!$A$44:$G$103,6,0),SCENARIOS!$M$23)</f>
        <v>0.4</v>
      </c>
      <c r="AH521" s="15">
        <f t="shared" si="150"/>
        <v>157098.844573659</v>
      </c>
      <c r="AI521" s="20">
        <f>IFERROR(VLOOKUP($E521,INPUTS!$A$44:$G$103,7,0),SCENARIOS!$N$23)</f>
        <v>0.5</v>
      </c>
      <c r="AJ521" s="15">
        <f t="shared" si="151"/>
        <v>222178.653732833</v>
      </c>
      <c r="AL521" t="str">
        <f t="shared" si="152"/>
        <v>N</v>
      </c>
      <c r="AM521" s="21">
        <f t="shared" si="153"/>
        <v>444357.307465665</v>
      </c>
    </row>
    <row r="522" ht="15" customHeight="1" spans="1:39">
      <c r="A522" s="6" t="s">
        <v>1492</v>
      </c>
      <c r="B522" s="52" t="s">
        <v>663</v>
      </c>
      <c r="C522" s="52" t="s">
        <v>664</v>
      </c>
      <c r="D522" s="52" t="s">
        <v>929</v>
      </c>
      <c r="E522" s="10" t="s">
        <v>223</v>
      </c>
      <c r="F522" s="52" t="s">
        <v>665</v>
      </c>
      <c r="G522" s="52" t="s">
        <v>165</v>
      </c>
      <c r="H522" s="52" t="s">
        <v>440</v>
      </c>
      <c r="I522" s="52" t="s">
        <v>439</v>
      </c>
      <c r="J522" s="52" t="s">
        <v>177</v>
      </c>
      <c r="K522" s="52" t="s">
        <v>931</v>
      </c>
      <c r="L522" s="53" t="s">
        <v>282</v>
      </c>
      <c r="M522" s="13">
        <v>4952</v>
      </c>
      <c r="N522" s="14">
        <f t="shared" si="146"/>
        <v>13.5671232876712</v>
      </c>
      <c r="O522" s="15">
        <v>2800</v>
      </c>
      <c r="P522" s="15">
        <f t="shared" si="142"/>
        <v>13865600</v>
      </c>
      <c r="Q522" s="16">
        <f>IFERROR(VLOOKUP(G522,SCENARIOS!$A$13:$E$18,2,0),0.025)</f>
        <v>0.025</v>
      </c>
      <c r="R522" s="52">
        <f>IFERROR(VLOOKUP(L522,INPUTS!$A$107:$B$120,2,0),0.0082)</f>
        <v>0.0042</v>
      </c>
      <c r="S522" s="52">
        <f t="shared" si="143"/>
        <v>11.76</v>
      </c>
      <c r="T522" s="15">
        <f t="shared" si="144"/>
        <v>58235.52</v>
      </c>
      <c r="U522" s="15">
        <f>T522/INPUTS!$B$7*1000</f>
        <v>72794400</v>
      </c>
      <c r="V522" s="15">
        <f>T522*INPUTS!$B$6</f>
        <v>184024.2432</v>
      </c>
      <c r="W522" s="54" t="s">
        <v>396</v>
      </c>
      <c r="X522" s="54" t="s">
        <v>396</v>
      </c>
      <c r="Y522" s="67">
        <f>IFERROR(VLOOKUP(E522,INPUTS!$A$44:$B$103,2,0),0)</f>
        <v>0.02</v>
      </c>
      <c r="Z522" s="15">
        <f t="shared" si="145"/>
        <v>1164.7104</v>
      </c>
      <c r="AA522" s="20">
        <f>IFERROR(VLOOKUP(E522,INPUTS!$A$44:$C$103,3,0),SCENARIOS!$J$23)</f>
        <v>0.06</v>
      </c>
      <c r="AB522" s="15">
        <f t="shared" si="147"/>
        <v>3953.28873659737</v>
      </c>
      <c r="AC522" s="20">
        <f>IFERROR(VLOOKUP($E522,INPUTS!$A$44:$G$103,4,0),SCENARIOS!$K$23)</f>
        <v>0.15</v>
      </c>
      <c r="AD522" s="15">
        <f t="shared" si="148"/>
        <v>11181.9583612857</v>
      </c>
      <c r="AE522" s="20">
        <f>IFERROR(VLOOKUP($E522,INPUTS!$A$44:$G$103,5,0),SCENARIOS!$L$23)</f>
        <v>0.3</v>
      </c>
      <c r="AF522" s="15">
        <f t="shared" si="149"/>
        <v>25302.7190523192</v>
      </c>
      <c r="AG522" s="20">
        <f>IFERROR(VLOOKUP($E522,INPUTS!$A$44:$G$103,6,0),SCENARIOS!$M$23)</f>
        <v>0.4</v>
      </c>
      <c r="AH522" s="15">
        <f t="shared" si="150"/>
        <v>38170.2721923441</v>
      </c>
      <c r="AI522" s="20">
        <f>IFERROR(VLOOKUP($E522,INPUTS!$A$44:$G$103,7,0),SCENARIOS!$N$23)</f>
        <v>0.5</v>
      </c>
      <c r="AJ522" s="15">
        <f t="shared" si="151"/>
        <v>53982.6993083609</v>
      </c>
      <c r="AL522" t="str">
        <f t="shared" si="152"/>
        <v>Y</v>
      </c>
      <c r="AM522" s="21">
        <f t="shared" si="153"/>
        <v>107965.398616722</v>
      </c>
    </row>
    <row r="523" ht="15" customHeight="1" spans="1:39">
      <c r="A523" s="24" t="s">
        <v>1493</v>
      </c>
      <c r="B523" s="52" t="s">
        <v>663</v>
      </c>
      <c r="C523" s="52" t="s">
        <v>664</v>
      </c>
      <c r="D523" s="52" t="s">
        <v>929</v>
      </c>
      <c r="E523" s="10" t="s">
        <v>223</v>
      </c>
      <c r="F523" s="52" t="s">
        <v>665</v>
      </c>
      <c r="G523" s="52" t="s">
        <v>165</v>
      </c>
      <c r="H523" s="52" t="s">
        <v>448</v>
      </c>
      <c r="I523" s="52" t="s">
        <v>447</v>
      </c>
      <c r="J523" s="52" t="s">
        <v>177</v>
      </c>
      <c r="K523" s="52" t="s">
        <v>931</v>
      </c>
      <c r="L523" s="53" t="s">
        <v>282</v>
      </c>
      <c r="M523" s="13">
        <v>3298</v>
      </c>
      <c r="N523" s="14">
        <f t="shared" si="146"/>
        <v>9.03561643835616</v>
      </c>
      <c r="O523" s="15">
        <v>2700</v>
      </c>
      <c r="P523" s="15">
        <f t="shared" si="142"/>
        <v>8904600</v>
      </c>
      <c r="Q523" s="16">
        <f>IFERROR(VLOOKUP(G523,SCENARIOS!$A$13:$E$18,2,0),0.025)</f>
        <v>0.025</v>
      </c>
      <c r="R523" s="52">
        <f>IFERROR(VLOOKUP(L523,INPUTS!$A$107:$B$120,2,0),0.0082)</f>
        <v>0.0042</v>
      </c>
      <c r="S523" s="52">
        <f t="shared" si="143"/>
        <v>11.34</v>
      </c>
      <c r="T523" s="15">
        <f t="shared" si="144"/>
        <v>37399.32</v>
      </c>
      <c r="U523" s="15">
        <f>T523/INPUTS!$B$7*1000</f>
        <v>46749150</v>
      </c>
      <c r="V523" s="15">
        <f>T523*INPUTS!$B$6</f>
        <v>118181.8512</v>
      </c>
      <c r="W523" s="54" t="s">
        <v>396</v>
      </c>
      <c r="X523" s="54" t="s">
        <v>396</v>
      </c>
      <c r="Y523" s="67">
        <f>IFERROR(VLOOKUP(E523,INPUTS!$A$44:$B$103,2,0),0)</f>
        <v>0.02</v>
      </c>
      <c r="Z523" s="15">
        <f t="shared" si="145"/>
        <v>747.9864</v>
      </c>
      <c r="AA523" s="20">
        <f>IFERROR(VLOOKUP(E523,INPUTS!$A$44:$C$103,3,0),SCENARIOS!$J$23)</f>
        <v>0.06</v>
      </c>
      <c r="AB523" s="15">
        <f t="shared" si="147"/>
        <v>2538.83386827148</v>
      </c>
      <c r="AC523" s="20">
        <f>IFERROR(VLOOKUP($E523,INPUTS!$A$44:$G$103,4,0),SCENARIOS!$K$23)</f>
        <v>0.15</v>
      </c>
      <c r="AD523" s="15">
        <f t="shared" si="148"/>
        <v>7181.14372431806</v>
      </c>
      <c r="AE523" s="20">
        <f>IFERROR(VLOOKUP($E523,INPUTS!$A$44:$G$103,5,0),SCENARIOS!$L$23)</f>
        <v>0.3</v>
      </c>
      <c r="AF523" s="15">
        <f t="shared" si="149"/>
        <v>16249.6099752828</v>
      </c>
      <c r="AG523" s="20">
        <f>IFERROR(VLOOKUP($E523,INPUTS!$A$44:$G$103,6,0),SCENARIOS!$M$23)</f>
        <v>0.4</v>
      </c>
      <c r="AH523" s="15">
        <f t="shared" si="150"/>
        <v>24513.2562430726</v>
      </c>
      <c r="AI523" s="20">
        <f>IFERROR(VLOOKUP($E523,INPUTS!$A$44:$G$103,7,0),SCENARIOS!$N$23)</f>
        <v>0.5</v>
      </c>
      <c r="AJ523" s="15">
        <f t="shared" si="151"/>
        <v>34668.1242976308</v>
      </c>
      <c r="AL523" t="str">
        <f t="shared" si="152"/>
        <v>Y</v>
      </c>
      <c r="AM523" s="21">
        <f t="shared" si="153"/>
        <v>69336.2485952617</v>
      </c>
    </row>
    <row r="524" ht="15" customHeight="1" spans="1:39">
      <c r="A524" s="6" t="s">
        <v>1494</v>
      </c>
      <c r="B524" s="52" t="s">
        <v>663</v>
      </c>
      <c r="C524" s="52" t="s">
        <v>664</v>
      </c>
      <c r="D524" s="52" t="s">
        <v>929</v>
      </c>
      <c r="E524" s="10" t="s">
        <v>223</v>
      </c>
      <c r="F524" s="52" t="s">
        <v>665</v>
      </c>
      <c r="G524" s="52" t="s">
        <v>165</v>
      </c>
      <c r="H524" s="52" t="s">
        <v>783</v>
      </c>
      <c r="I524" s="52" t="s">
        <v>443</v>
      </c>
      <c r="J524" s="52" t="s">
        <v>177</v>
      </c>
      <c r="K524" s="52" t="s">
        <v>931</v>
      </c>
      <c r="L524" s="53" t="s">
        <v>282</v>
      </c>
      <c r="M524" s="13">
        <v>3298</v>
      </c>
      <c r="N524" s="14">
        <f t="shared" si="146"/>
        <v>9.03561643835616</v>
      </c>
      <c r="O524" s="15">
        <v>2500</v>
      </c>
      <c r="P524" s="15">
        <f t="shared" si="142"/>
        <v>8245000</v>
      </c>
      <c r="Q524" s="16">
        <f>IFERROR(VLOOKUP(G524,SCENARIOS!$A$13:$E$18,2,0),0.025)</f>
        <v>0.025</v>
      </c>
      <c r="R524" s="52">
        <f>IFERROR(VLOOKUP(L524,INPUTS!$A$107:$B$120,2,0),0.0082)</f>
        <v>0.0042</v>
      </c>
      <c r="S524" s="52">
        <f t="shared" si="143"/>
        <v>10.5</v>
      </c>
      <c r="T524" s="15">
        <f t="shared" si="144"/>
        <v>34629</v>
      </c>
      <c r="U524" s="15">
        <f>T524/INPUTS!$B$7*1000</f>
        <v>43286250</v>
      </c>
      <c r="V524" s="15">
        <f>T524*INPUTS!$B$6</f>
        <v>109427.64</v>
      </c>
      <c r="W524" s="54" t="s">
        <v>396</v>
      </c>
      <c r="X524" s="54" t="s">
        <v>396</v>
      </c>
      <c r="Y524" s="67">
        <f>IFERROR(VLOOKUP(E524,INPUTS!$A$44:$B$103,2,0),0)</f>
        <v>0.02</v>
      </c>
      <c r="Z524" s="15">
        <f t="shared" si="145"/>
        <v>692.58</v>
      </c>
      <c r="AA524" s="20">
        <f>IFERROR(VLOOKUP(E524,INPUTS!$A$44:$C$103,3,0),SCENARIOS!$J$23)</f>
        <v>0.06</v>
      </c>
      <c r="AB524" s="15">
        <f t="shared" si="147"/>
        <v>2350.77210025137</v>
      </c>
      <c r="AC524" s="20">
        <f>IFERROR(VLOOKUP($E524,INPUTS!$A$44:$G$103,4,0),SCENARIOS!$K$23)</f>
        <v>0.15</v>
      </c>
      <c r="AD524" s="15">
        <f t="shared" si="148"/>
        <v>6649.20715214635</v>
      </c>
      <c r="AE524" s="20">
        <f>IFERROR(VLOOKUP($E524,INPUTS!$A$44:$G$103,5,0),SCENARIOS!$L$23)</f>
        <v>0.3</v>
      </c>
      <c r="AF524" s="15">
        <f t="shared" si="149"/>
        <v>15045.9351622989</v>
      </c>
      <c r="AG524" s="20">
        <f>IFERROR(VLOOKUP($E524,INPUTS!$A$44:$G$103,6,0),SCENARIOS!$M$23)</f>
        <v>0.4</v>
      </c>
      <c r="AH524" s="15">
        <f t="shared" si="150"/>
        <v>22697.4594843264</v>
      </c>
      <c r="AI524" s="20">
        <f>IFERROR(VLOOKUP($E524,INPUTS!$A$44:$G$103,7,0),SCENARIOS!$N$23)</f>
        <v>0.5</v>
      </c>
      <c r="AJ524" s="15">
        <f t="shared" si="151"/>
        <v>32100.1150903989</v>
      </c>
      <c r="AL524" t="str">
        <f t="shared" si="152"/>
        <v>Y</v>
      </c>
      <c r="AM524" s="21">
        <f t="shared" si="153"/>
        <v>64200.2301807979</v>
      </c>
    </row>
    <row r="525" ht="15" customHeight="1" spans="1:39">
      <c r="A525" s="24" t="s">
        <v>1495</v>
      </c>
      <c r="B525" s="52" t="s">
        <v>663</v>
      </c>
      <c r="C525" s="52" t="s">
        <v>664</v>
      </c>
      <c r="D525" s="52" t="s">
        <v>929</v>
      </c>
      <c r="E525" s="10" t="s">
        <v>223</v>
      </c>
      <c r="F525" s="52" t="s">
        <v>665</v>
      </c>
      <c r="G525" s="52" t="s">
        <v>165</v>
      </c>
      <c r="H525" s="52" t="s">
        <v>636</v>
      </c>
      <c r="I525" s="52" t="s">
        <v>635</v>
      </c>
      <c r="J525" s="52" t="s">
        <v>177</v>
      </c>
      <c r="K525" s="52" t="s">
        <v>931</v>
      </c>
      <c r="L525" s="53" t="s">
        <v>282</v>
      </c>
      <c r="M525" s="13">
        <v>6597</v>
      </c>
      <c r="N525" s="14">
        <f t="shared" si="146"/>
        <v>18.0739726027397</v>
      </c>
      <c r="O525" s="15">
        <v>1350</v>
      </c>
      <c r="P525" s="15">
        <f t="shared" si="142"/>
        <v>8905950</v>
      </c>
      <c r="Q525" s="16">
        <f>IFERROR(VLOOKUP(G525,SCENARIOS!$A$13:$E$18,2,0),0.025)</f>
        <v>0.025</v>
      </c>
      <c r="R525" s="52">
        <f>IFERROR(VLOOKUP(L525,INPUTS!$A$107:$B$120,2,0),0.0082)</f>
        <v>0.0042</v>
      </c>
      <c r="S525" s="52">
        <f t="shared" si="143"/>
        <v>5.67</v>
      </c>
      <c r="T525" s="15">
        <f t="shared" si="144"/>
        <v>37404.99</v>
      </c>
      <c r="U525" s="15">
        <f>T525/INPUTS!$B$7*1000</f>
        <v>46756237.5</v>
      </c>
      <c r="V525" s="15">
        <f>T525*INPUTS!$B$6</f>
        <v>118199.7684</v>
      </c>
      <c r="W525" s="54" t="s">
        <v>396</v>
      </c>
      <c r="X525" s="54" t="s">
        <v>396</v>
      </c>
      <c r="Y525" s="67">
        <f>IFERROR(VLOOKUP(E525,INPUTS!$A$44:$B$103,2,0),0)</f>
        <v>0.02</v>
      </c>
      <c r="Z525" s="15">
        <f t="shared" si="145"/>
        <v>748.0998</v>
      </c>
      <c r="AA525" s="20">
        <f>IFERROR(VLOOKUP(E525,INPUTS!$A$44:$C$103,3,0),SCENARIOS!$J$23)</f>
        <v>0.06</v>
      </c>
      <c r="AB525" s="15">
        <f t="shared" si="147"/>
        <v>2539.2187733455</v>
      </c>
      <c r="AC525" s="20">
        <f>IFERROR(VLOOKUP($E525,INPUTS!$A$44:$G$103,4,0),SCENARIOS!$K$23)</f>
        <v>0.15</v>
      </c>
      <c r="AD525" s="15">
        <f t="shared" si="148"/>
        <v>7182.23243622289</v>
      </c>
      <c r="AE525" s="20">
        <f>IFERROR(VLOOKUP($E525,INPUTS!$A$44:$G$103,5,0),SCENARIOS!$L$23)</f>
        <v>0.3</v>
      </c>
      <c r="AF525" s="15">
        <f t="shared" si="149"/>
        <v>16252.073530464</v>
      </c>
      <c r="AG525" s="20">
        <f>IFERROR(VLOOKUP($E525,INPUTS!$A$44:$G$103,6,0),SCENARIOS!$M$23)</f>
        <v>0.4</v>
      </c>
      <c r="AH525" s="15">
        <f t="shared" si="150"/>
        <v>24516.9726251591</v>
      </c>
      <c r="AI525" s="20">
        <f>IFERROR(VLOOKUP($E525,INPUTS!$A$44:$G$103,7,0),SCENARIOS!$N$23)</f>
        <v>0.5</v>
      </c>
      <c r="AJ525" s="15">
        <f t="shared" si="151"/>
        <v>34673.3802291496</v>
      </c>
      <c r="AL525" t="str">
        <f t="shared" si="152"/>
        <v>N</v>
      </c>
      <c r="AM525" s="21">
        <f t="shared" si="153"/>
        <v>69346.7604582992</v>
      </c>
    </row>
    <row r="526" ht="15" customHeight="1" spans="1:39">
      <c r="A526" s="6" t="s">
        <v>1496</v>
      </c>
      <c r="B526" s="52" t="s">
        <v>663</v>
      </c>
      <c r="C526" s="52" t="s">
        <v>664</v>
      </c>
      <c r="D526" s="52" t="s">
        <v>929</v>
      </c>
      <c r="E526" s="10" t="s">
        <v>223</v>
      </c>
      <c r="F526" s="52" t="s">
        <v>665</v>
      </c>
      <c r="G526" s="52" t="s">
        <v>165</v>
      </c>
      <c r="H526" s="52" t="s">
        <v>234</v>
      </c>
      <c r="I526" s="52" t="s">
        <v>424</v>
      </c>
      <c r="J526" s="52" t="s">
        <v>173</v>
      </c>
      <c r="K526" s="52" t="s">
        <v>931</v>
      </c>
      <c r="L526" s="53" t="s">
        <v>288</v>
      </c>
      <c r="M526" s="13">
        <v>3298</v>
      </c>
      <c r="N526" s="14">
        <f t="shared" si="146"/>
        <v>9.03561643835616</v>
      </c>
      <c r="O526" s="15">
        <v>9400</v>
      </c>
      <c r="P526" s="15">
        <f t="shared" si="142"/>
        <v>31001200</v>
      </c>
      <c r="Q526" s="16">
        <f>IFERROR(VLOOKUP(G526,SCENARIOS!$A$13:$E$18,2,0),0.025)</f>
        <v>0.025</v>
      </c>
      <c r="R526" s="52">
        <f>IFERROR(VLOOKUP(L526,INPUTS!$A$107:$B$120,2,0),0.0082)</f>
        <v>0.0085</v>
      </c>
      <c r="S526" s="52">
        <f t="shared" si="143"/>
        <v>79.9</v>
      </c>
      <c r="T526" s="15">
        <f t="shared" si="144"/>
        <v>263510.2</v>
      </c>
      <c r="U526" s="15">
        <f>T526/INPUTS!$B$7*1000</f>
        <v>329387750</v>
      </c>
      <c r="V526" s="15">
        <f>T526*INPUTS!$B$6</f>
        <v>832692.232</v>
      </c>
      <c r="W526" s="54" t="s">
        <v>396</v>
      </c>
      <c r="X526" s="54" t="s">
        <v>396</v>
      </c>
      <c r="Y526" s="67">
        <f>IFERROR(VLOOKUP(E526,INPUTS!$A$44:$B$103,2,0),0)</f>
        <v>0.02</v>
      </c>
      <c r="Z526" s="15">
        <f t="shared" si="145"/>
        <v>5270.204</v>
      </c>
      <c r="AA526" s="20">
        <f>IFERROR(VLOOKUP(E526,INPUTS!$A$44:$C$103,3,0),SCENARIOS!$J$23)</f>
        <v>0.06</v>
      </c>
      <c r="AB526" s="15">
        <f t="shared" si="147"/>
        <v>17888.2562676271</v>
      </c>
      <c r="AC526" s="20">
        <f>IFERROR(VLOOKUP($E526,INPUTS!$A$44:$G$103,4,0),SCENARIOS!$K$23)</f>
        <v>0.15</v>
      </c>
      <c r="AD526" s="15">
        <f t="shared" si="148"/>
        <v>50597.3001387136</v>
      </c>
      <c r="AE526" s="20">
        <f>IFERROR(VLOOKUP($E526,INPUTS!$A$44:$G$103,5,0),SCENARIOS!$L$23)</f>
        <v>0.3</v>
      </c>
      <c r="AF526" s="15">
        <f t="shared" si="149"/>
        <v>114492.401854065</v>
      </c>
      <c r="AG526" s="20">
        <f>IFERROR(VLOOKUP($E526,INPUTS!$A$44:$G$103,6,0),SCENARIOS!$M$23)</f>
        <v>0.4</v>
      </c>
      <c r="AH526" s="15">
        <f t="shared" si="150"/>
        <v>172716.858361684</v>
      </c>
      <c r="AI526" s="20">
        <f>IFERROR(VLOOKUP($E526,INPUTS!$A$44:$G$103,7,0),SCENARIOS!$N$23)</f>
        <v>0.5</v>
      </c>
      <c r="AJ526" s="15">
        <f t="shared" si="151"/>
        <v>244266.590068845</v>
      </c>
      <c r="AL526" t="str">
        <f t="shared" si="152"/>
        <v>N</v>
      </c>
      <c r="AM526" s="21">
        <f t="shared" si="153"/>
        <v>488533.18013769</v>
      </c>
    </row>
    <row r="527" ht="15" customHeight="1" spans="1:39">
      <c r="A527" s="24" t="s">
        <v>1497</v>
      </c>
      <c r="B527" s="52" t="s">
        <v>656</v>
      </c>
      <c r="C527" s="52" t="s">
        <v>657</v>
      </c>
      <c r="D527" s="52" t="s">
        <v>929</v>
      </c>
      <c r="E527" s="10" t="s">
        <v>659</v>
      </c>
      <c r="F527" s="52" t="s">
        <v>658</v>
      </c>
      <c r="G527" s="52" t="s">
        <v>165</v>
      </c>
      <c r="H527" s="52" t="s">
        <v>440</v>
      </c>
      <c r="I527" s="52" t="s">
        <v>439</v>
      </c>
      <c r="J527" s="52" t="s">
        <v>177</v>
      </c>
      <c r="K527" s="52" t="s">
        <v>931</v>
      </c>
      <c r="L527" s="53" t="s">
        <v>1514</v>
      </c>
      <c r="M527" s="13">
        <v>120</v>
      </c>
      <c r="N527" s="14">
        <f t="shared" si="146"/>
        <v>0.328767123287671</v>
      </c>
      <c r="O527" s="15">
        <v>4400</v>
      </c>
      <c r="P527" s="15">
        <f t="shared" si="142"/>
        <v>528000</v>
      </c>
      <c r="Q527" s="16">
        <f>IFERROR(VLOOKUP(G527,SCENARIOS!$A$13:$E$18,2,0),0.025)</f>
        <v>0.025</v>
      </c>
      <c r="R527" s="52">
        <f>IFERROR(VLOOKUP(L527,INPUTS!$A$107:$B$120,2,0),0.0082)</f>
        <v>0.0082</v>
      </c>
      <c r="S527" s="52">
        <f t="shared" si="143"/>
        <v>36.08</v>
      </c>
      <c r="T527" s="15">
        <f t="shared" si="144"/>
        <v>4329.6</v>
      </c>
      <c r="U527" s="15">
        <f>T527/INPUTS!$B$7*1000</f>
        <v>5412000</v>
      </c>
      <c r="V527" s="15">
        <f>T527*INPUTS!$B$6</f>
        <v>13681.536</v>
      </c>
      <c r="W527" s="54" t="s">
        <v>396</v>
      </c>
      <c r="X527" s="54" t="s">
        <v>396</v>
      </c>
      <c r="Y527" s="67">
        <f>IFERROR(VLOOKUP(E527,INPUTS!$A$44:$B$103,2,0),0)</f>
        <v>0</v>
      </c>
      <c r="Z527" s="15">
        <f t="shared" si="145"/>
        <v>0</v>
      </c>
      <c r="AA527" s="20">
        <f>IFERROR(VLOOKUP(E527,INPUTS!$A$44:$C$103,3,0),SCENARIOS!$J$23)</f>
        <v>0</v>
      </c>
      <c r="AB527" s="15">
        <f t="shared" si="147"/>
        <v>0</v>
      </c>
      <c r="AC527" s="20">
        <f>IFERROR(VLOOKUP($E527,INPUTS!$A$44:$G$103,4,0),SCENARIOS!$K$23)</f>
        <v>0</v>
      </c>
      <c r="AD527" s="15">
        <f t="shared" si="148"/>
        <v>0</v>
      </c>
      <c r="AE527" s="20">
        <f>IFERROR(VLOOKUP($E527,INPUTS!$A$44:$G$103,5,0),SCENARIOS!$L$23)</f>
        <v>0</v>
      </c>
      <c r="AF527" s="15">
        <f t="shared" si="149"/>
        <v>0</v>
      </c>
      <c r="AG527" s="20">
        <f>IFERROR(VLOOKUP($E527,INPUTS!$A$44:$G$103,6,0),SCENARIOS!$M$23)</f>
        <v>0</v>
      </c>
      <c r="AH527" s="15">
        <f t="shared" si="150"/>
        <v>0</v>
      </c>
      <c r="AI527" s="20">
        <f>IFERROR(VLOOKUP($E527,INPUTS!$A$44:$G$103,7,0),SCENARIOS!$N$23)</f>
        <v>0</v>
      </c>
      <c r="AJ527" s="15">
        <f t="shared" si="151"/>
        <v>0</v>
      </c>
      <c r="AL527" t="str">
        <f t="shared" si="152"/>
        <v>N</v>
      </c>
      <c r="AM527" s="21">
        <f t="shared" si="153"/>
        <v>8026.8363680956</v>
      </c>
    </row>
    <row r="528" ht="15" customHeight="1" spans="1:39">
      <c r="A528" s="6" t="s">
        <v>1498</v>
      </c>
      <c r="B528" s="52" t="s">
        <v>656</v>
      </c>
      <c r="C528" s="52" t="s">
        <v>657</v>
      </c>
      <c r="D528" s="52" t="s">
        <v>929</v>
      </c>
      <c r="E528" s="10" t="s">
        <v>659</v>
      </c>
      <c r="F528" s="52" t="s">
        <v>658</v>
      </c>
      <c r="G528" s="52" t="s">
        <v>165</v>
      </c>
      <c r="H528" s="52" t="s">
        <v>448</v>
      </c>
      <c r="I528" s="52" t="s">
        <v>447</v>
      </c>
      <c r="J528" s="52" t="s">
        <v>177</v>
      </c>
      <c r="K528" s="52" t="s">
        <v>931</v>
      </c>
      <c r="L528" s="53" t="s">
        <v>1514</v>
      </c>
      <c r="M528" s="13">
        <v>80</v>
      </c>
      <c r="N528" s="14">
        <f t="shared" si="146"/>
        <v>0.219178082191781</v>
      </c>
      <c r="O528" s="15">
        <v>4300</v>
      </c>
      <c r="P528" s="15">
        <f t="shared" si="142"/>
        <v>344000</v>
      </c>
      <c r="Q528" s="16">
        <f>IFERROR(VLOOKUP(G528,SCENARIOS!$A$13:$E$18,2,0),0.025)</f>
        <v>0.025</v>
      </c>
      <c r="R528" s="52">
        <f>IFERROR(VLOOKUP(L528,INPUTS!$A$107:$B$120,2,0),0.0082)</f>
        <v>0.0082</v>
      </c>
      <c r="S528" s="52">
        <f t="shared" si="143"/>
        <v>35.26</v>
      </c>
      <c r="T528" s="15">
        <f t="shared" si="144"/>
        <v>2820.8</v>
      </c>
      <c r="U528" s="15">
        <f>T528/INPUTS!$B$7*1000</f>
        <v>3526000</v>
      </c>
      <c r="V528" s="15">
        <f>T528*INPUTS!$B$6</f>
        <v>8913.728</v>
      </c>
      <c r="W528" s="54" t="s">
        <v>396</v>
      </c>
      <c r="X528" s="54" t="s">
        <v>396</v>
      </c>
      <c r="Y528" s="67">
        <f>IFERROR(VLOOKUP(E528,INPUTS!$A$44:$B$103,2,0),0)</f>
        <v>0</v>
      </c>
      <c r="Z528" s="15">
        <f t="shared" si="145"/>
        <v>0</v>
      </c>
      <c r="AA528" s="20">
        <f>IFERROR(VLOOKUP(E528,INPUTS!$A$44:$C$103,3,0),SCENARIOS!$J$23)</f>
        <v>0</v>
      </c>
      <c r="AB528" s="15">
        <f t="shared" si="147"/>
        <v>0</v>
      </c>
      <c r="AC528" s="20">
        <f>IFERROR(VLOOKUP($E528,INPUTS!$A$44:$G$103,4,0),SCENARIOS!$K$23)</f>
        <v>0</v>
      </c>
      <c r="AD528" s="15">
        <f t="shared" si="148"/>
        <v>0</v>
      </c>
      <c r="AE528" s="20">
        <f>IFERROR(VLOOKUP($E528,INPUTS!$A$44:$G$103,5,0),SCENARIOS!$L$23)</f>
        <v>0</v>
      </c>
      <c r="AF528" s="15">
        <f t="shared" si="149"/>
        <v>0</v>
      </c>
      <c r="AG528" s="20">
        <f>IFERROR(VLOOKUP($E528,INPUTS!$A$44:$G$103,6,0),SCENARIOS!$M$23)</f>
        <v>0</v>
      </c>
      <c r="AH528" s="15">
        <f t="shared" si="150"/>
        <v>0</v>
      </c>
      <c r="AI528" s="20">
        <f>IFERROR(VLOOKUP($E528,INPUTS!$A$44:$G$103,7,0),SCENARIOS!$N$23)</f>
        <v>0</v>
      </c>
      <c r="AJ528" s="15">
        <f t="shared" si="151"/>
        <v>0</v>
      </c>
      <c r="AL528" t="str">
        <f t="shared" si="152"/>
        <v>N</v>
      </c>
      <c r="AM528" s="21">
        <f t="shared" si="153"/>
        <v>5229.60551254713</v>
      </c>
    </row>
    <row r="529" ht="15" customHeight="1" spans="1:39">
      <c r="A529" s="24" t="s">
        <v>1499</v>
      </c>
      <c r="B529" s="52" t="s">
        <v>656</v>
      </c>
      <c r="C529" s="52" t="s">
        <v>657</v>
      </c>
      <c r="D529" s="52" t="s">
        <v>929</v>
      </c>
      <c r="E529" s="10" t="s">
        <v>659</v>
      </c>
      <c r="F529" s="52" t="s">
        <v>658</v>
      </c>
      <c r="G529" s="52" t="s">
        <v>165</v>
      </c>
      <c r="H529" s="52" t="s">
        <v>673</v>
      </c>
      <c r="I529" s="52" t="s">
        <v>439</v>
      </c>
      <c r="J529" s="52" t="s">
        <v>177</v>
      </c>
      <c r="K529" s="52" t="s">
        <v>931</v>
      </c>
      <c r="L529" s="53" t="s">
        <v>1514</v>
      </c>
      <c r="M529" s="13">
        <v>80</v>
      </c>
      <c r="N529" s="14">
        <f t="shared" si="146"/>
        <v>0.219178082191781</v>
      </c>
      <c r="O529" s="15">
        <v>4400</v>
      </c>
      <c r="P529" s="15">
        <f t="shared" si="142"/>
        <v>352000</v>
      </c>
      <c r="Q529" s="16">
        <f>IFERROR(VLOOKUP(G529,SCENARIOS!$A$13:$E$18,2,0),0.025)</f>
        <v>0.025</v>
      </c>
      <c r="R529" s="52">
        <f>IFERROR(VLOOKUP(L529,INPUTS!$A$107:$B$120,2,0),0.0082)</f>
        <v>0.0082</v>
      </c>
      <c r="S529" s="52">
        <f t="shared" si="143"/>
        <v>36.08</v>
      </c>
      <c r="T529" s="15">
        <f t="shared" si="144"/>
        <v>2886.4</v>
      </c>
      <c r="U529" s="15">
        <f>T529/INPUTS!$B$7*1000</f>
        <v>3608000</v>
      </c>
      <c r="V529" s="15">
        <f>T529*INPUTS!$B$6</f>
        <v>9121.024</v>
      </c>
      <c r="W529" s="54" t="s">
        <v>396</v>
      </c>
      <c r="X529" s="54" t="s">
        <v>396</v>
      </c>
      <c r="Y529" s="67">
        <f>IFERROR(VLOOKUP(E529,INPUTS!$A$44:$B$103,2,0),0)</f>
        <v>0</v>
      </c>
      <c r="Z529" s="15">
        <f t="shared" si="145"/>
        <v>0</v>
      </c>
      <c r="AA529" s="20">
        <f>IFERROR(VLOOKUP(E529,INPUTS!$A$44:$C$103,3,0),SCENARIOS!$J$23)</f>
        <v>0</v>
      </c>
      <c r="AB529" s="15">
        <f t="shared" si="147"/>
        <v>0</v>
      </c>
      <c r="AC529" s="20">
        <f>IFERROR(VLOOKUP($E529,INPUTS!$A$44:$G$103,4,0),SCENARIOS!$K$23)</f>
        <v>0</v>
      </c>
      <c r="AD529" s="15">
        <f t="shared" si="148"/>
        <v>0</v>
      </c>
      <c r="AE529" s="20">
        <f>IFERROR(VLOOKUP($E529,INPUTS!$A$44:$G$103,5,0),SCENARIOS!$L$23)</f>
        <v>0</v>
      </c>
      <c r="AF529" s="15">
        <f t="shared" si="149"/>
        <v>0</v>
      </c>
      <c r="AG529" s="20">
        <f>IFERROR(VLOOKUP($E529,INPUTS!$A$44:$G$103,6,0),SCENARIOS!$M$23)</f>
        <v>0</v>
      </c>
      <c r="AH529" s="15">
        <f t="shared" si="150"/>
        <v>0</v>
      </c>
      <c r="AI529" s="20">
        <f>IFERROR(VLOOKUP($E529,INPUTS!$A$44:$G$103,7,0),SCENARIOS!$N$23)</f>
        <v>0</v>
      </c>
      <c r="AJ529" s="15">
        <f t="shared" si="151"/>
        <v>0</v>
      </c>
      <c r="AL529" t="str">
        <f t="shared" si="152"/>
        <v>N</v>
      </c>
      <c r="AM529" s="21">
        <f t="shared" si="153"/>
        <v>5351.22424539706</v>
      </c>
    </row>
    <row r="530" ht="15" customHeight="1" spans="1:39">
      <c r="A530" s="6" t="s">
        <v>1500</v>
      </c>
      <c r="B530" s="52" t="s">
        <v>656</v>
      </c>
      <c r="C530" s="52" t="s">
        <v>657</v>
      </c>
      <c r="D530" s="52" t="s">
        <v>929</v>
      </c>
      <c r="E530" s="10" t="s">
        <v>659</v>
      </c>
      <c r="F530" s="52" t="s">
        <v>658</v>
      </c>
      <c r="G530" s="52" t="s">
        <v>165</v>
      </c>
      <c r="H530" s="52" t="s">
        <v>648</v>
      </c>
      <c r="I530" s="52" t="s">
        <v>647</v>
      </c>
      <c r="J530" s="52" t="s">
        <v>177</v>
      </c>
      <c r="K530" s="52" t="s">
        <v>931</v>
      </c>
      <c r="L530" s="53" t="s">
        <v>1514</v>
      </c>
      <c r="M530" s="13">
        <v>80</v>
      </c>
      <c r="N530" s="14">
        <f t="shared" si="146"/>
        <v>0.219178082191781</v>
      </c>
      <c r="O530" s="15">
        <v>3700</v>
      </c>
      <c r="P530" s="15">
        <f t="shared" si="142"/>
        <v>296000</v>
      </c>
      <c r="Q530" s="16">
        <f>IFERROR(VLOOKUP(G530,SCENARIOS!$A$13:$E$18,2,0),0.025)</f>
        <v>0.025</v>
      </c>
      <c r="R530" s="52">
        <f>IFERROR(VLOOKUP(L530,INPUTS!$A$107:$B$120,2,0),0.0082)</f>
        <v>0.0082</v>
      </c>
      <c r="S530" s="52">
        <f t="shared" si="143"/>
        <v>30.34</v>
      </c>
      <c r="T530" s="15">
        <f t="shared" si="144"/>
        <v>2427.2</v>
      </c>
      <c r="U530" s="15">
        <f>T530/INPUTS!$B$7*1000</f>
        <v>3034000</v>
      </c>
      <c r="V530" s="15">
        <f>T530*INPUTS!$B$6</f>
        <v>7669.952</v>
      </c>
      <c r="W530" s="54" t="s">
        <v>396</v>
      </c>
      <c r="X530" s="54" t="s">
        <v>396</v>
      </c>
      <c r="Y530" s="67">
        <f>IFERROR(VLOOKUP(E530,INPUTS!$A$44:$B$103,2,0),0)</f>
        <v>0</v>
      </c>
      <c r="Z530" s="15">
        <f t="shared" si="145"/>
        <v>0</v>
      </c>
      <c r="AA530" s="20">
        <f>IFERROR(VLOOKUP(E530,INPUTS!$A$44:$C$103,3,0),SCENARIOS!$J$23)</f>
        <v>0</v>
      </c>
      <c r="AB530" s="15">
        <f t="shared" si="147"/>
        <v>0</v>
      </c>
      <c r="AC530" s="20">
        <f>IFERROR(VLOOKUP($E530,INPUTS!$A$44:$G$103,4,0),SCENARIOS!$K$23)</f>
        <v>0</v>
      </c>
      <c r="AD530" s="15">
        <f t="shared" si="148"/>
        <v>0</v>
      </c>
      <c r="AE530" s="20">
        <f>IFERROR(VLOOKUP($E530,INPUTS!$A$44:$G$103,5,0),SCENARIOS!$L$23)</f>
        <v>0</v>
      </c>
      <c r="AF530" s="15">
        <f t="shared" si="149"/>
        <v>0</v>
      </c>
      <c r="AG530" s="20">
        <f>IFERROR(VLOOKUP($E530,INPUTS!$A$44:$G$103,6,0),SCENARIOS!$M$23)</f>
        <v>0</v>
      </c>
      <c r="AH530" s="15">
        <f t="shared" si="150"/>
        <v>0</v>
      </c>
      <c r="AI530" s="20">
        <f>IFERROR(VLOOKUP($E530,INPUTS!$A$44:$G$103,7,0),SCENARIOS!$N$23)</f>
        <v>0</v>
      </c>
      <c r="AJ530" s="15">
        <f t="shared" si="151"/>
        <v>0</v>
      </c>
      <c r="AL530" t="str">
        <f t="shared" si="152"/>
        <v>N</v>
      </c>
      <c r="AM530" s="21">
        <f t="shared" si="153"/>
        <v>4499.89311544753</v>
      </c>
    </row>
    <row r="531" ht="15" customHeight="1" spans="1:39">
      <c r="A531" s="24" t="s">
        <v>1501</v>
      </c>
      <c r="B531" s="70" t="s">
        <v>582</v>
      </c>
      <c r="C531" s="70" t="s">
        <v>583</v>
      </c>
      <c r="D531" s="70" t="s">
        <v>929</v>
      </c>
      <c r="E531" s="10" t="s">
        <v>229</v>
      </c>
      <c r="F531" s="70" t="s">
        <v>938</v>
      </c>
      <c r="G531" s="70" t="s">
        <v>165</v>
      </c>
      <c r="H531" s="70" t="s">
        <v>1519</v>
      </c>
      <c r="I531" s="70" t="s">
        <v>1519</v>
      </c>
      <c r="J531" s="70" t="s">
        <v>1519</v>
      </c>
      <c r="K531" s="70" t="s">
        <v>1520</v>
      </c>
      <c r="L531" s="71" t="s">
        <v>279</v>
      </c>
      <c r="M531" s="72">
        <v>390553</v>
      </c>
      <c r="N531" s="14">
        <f t="shared" si="146"/>
        <v>1070.00821917808</v>
      </c>
      <c r="O531" s="15">
        <v>2200</v>
      </c>
      <c r="P531" s="15">
        <f t="shared" si="142"/>
        <v>859216600</v>
      </c>
      <c r="Q531" s="16">
        <f>IFERROR(VLOOKUP(G531,SCENARIOS!$A$13:$E$18,2,0),0.025)</f>
        <v>0.025</v>
      </c>
      <c r="R531" s="52">
        <f>IFERROR(VLOOKUP(L531,INPUTS!$A$107:$B$120,2,0),0.0082)</f>
        <v>0.0039</v>
      </c>
      <c r="S531" s="52">
        <f t="shared" si="143"/>
        <v>8.58</v>
      </c>
      <c r="T531" s="15">
        <f t="shared" si="144"/>
        <v>3350944.74</v>
      </c>
      <c r="U531" s="15">
        <f>T531/INPUTS!$B$7*1000</f>
        <v>4188680925</v>
      </c>
      <c r="V531" s="15">
        <f>T531*INPUTS!$B$6</f>
        <v>10588985.3784</v>
      </c>
      <c r="W531" s="73" t="s">
        <v>396</v>
      </c>
      <c r="X531" s="73" t="s">
        <v>396</v>
      </c>
      <c r="Y531" s="67">
        <f>IFERROR(VLOOKUP(E531,INPUTS!$A$44:$B$103,2,0),0)</f>
        <v>0.02</v>
      </c>
      <c r="Z531" s="15">
        <f t="shared" si="145"/>
        <v>67018.8948</v>
      </c>
      <c r="AA531" s="20">
        <f>IFERROR(VLOOKUP(E531,INPUTS!$A$44:$C$103,3,0),SCENARIOS!$J$23)</f>
        <v>0.1</v>
      </c>
      <c r="AB531" s="15">
        <f t="shared" si="147"/>
        <v>379128.639977864</v>
      </c>
      <c r="AC531" s="20">
        <f>IFERROR(VLOOKUP($E531,INPUTS!$A$44:$G$103,4,0),SCENARIOS!$K$23)</f>
        <v>0.15</v>
      </c>
      <c r="AD531" s="15">
        <f t="shared" si="148"/>
        <v>643423.885519512</v>
      </c>
      <c r="AE531" s="20">
        <f>IFERROR(VLOOKUP($E531,INPUTS!$A$44:$G$103,5,0),SCENARIOS!$L$23)</f>
        <v>0.3</v>
      </c>
      <c r="AF531" s="15">
        <f t="shared" si="149"/>
        <v>1455950.13689355</v>
      </c>
      <c r="AG531" s="20">
        <f>IFERROR(VLOOKUP($E531,INPUTS!$A$44:$G$103,6,0),SCENARIOS!$M$23)</f>
        <v>0.4</v>
      </c>
      <c r="AH531" s="15">
        <f t="shared" si="150"/>
        <v>2196365.25658745</v>
      </c>
      <c r="AI531" s="20">
        <f>IFERROR(VLOOKUP($E531,INPUTS!$A$44:$G$103,7,0),SCENARIOS!$N$23)</f>
        <v>0.5</v>
      </c>
      <c r="AJ531" s="15">
        <f t="shared" si="151"/>
        <v>3106232.11226333</v>
      </c>
      <c r="AL531" t="str">
        <f t="shared" si="152"/>
        <v>MULTI</v>
      </c>
      <c r="AM531" s="21">
        <f t="shared" si="153"/>
        <v>6212464.22452666</v>
      </c>
    </row>
    <row r="532" ht="15" customHeight="1" spans="1:39">
      <c r="A532" s="6" t="s">
        <v>1502</v>
      </c>
      <c r="B532" s="70" t="s">
        <v>582</v>
      </c>
      <c r="C532" s="70" t="s">
        <v>583</v>
      </c>
      <c r="D532" s="70" t="s">
        <v>929</v>
      </c>
      <c r="E532" s="10" t="s">
        <v>1522</v>
      </c>
      <c r="F532" s="70" t="s">
        <v>609</v>
      </c>
      <c r="G532" s="70" t="s">
        <v>165</v>
      </c>
      <c r="H532" s="70" t="s">
        <v>1519</v>
      </c>
      <c r="I532" s="70" t="s">
        <v>1519</v>
      </c>
      <c r="J532" s="70" t="s">
        <v>1519</v>
      </c>
      <c r="K532" s="70" t="s">
        <v>1520</v>
      </c>
      <c r="L532" s="71" t="s">
        <v>279</v>
      </c>
      <c r="M532" s="72">
        <v>164336</v>
      </c>
      <c r="N532" s="14">
        <f t="shared" si="146"/>
        <v>450.235616438356</v>
      </c>
      <c r="O532" s="15">
        <v>2000</v>
      </c>
      <c r="P532" s="15">
        <f t="shared" si="142"/>
        <v>328672000</v>
      </c>
      <c r="Q532" s="16">
        <f>IFERROR(VLOOKUP(G532,SCENARIOS!$A$13:$E$18,2,0),0.025)</f>
        <v>0.025</v>
      </c>
      <c r="R532" s="52">
        <f>IFERROR(VLOOKUP(L532,INPUTS!$A$107:$B$120,2,0),0.0082)</f>
        <v>0.0039</v>
      </c>
      <c r="S532" s="52">
        <f t="shared" si="143"/>
        <v>7.8</v>
      </c>
      <c r="T532" s="15">
        <f t="shared" si="144"/>
        <v>1281820.8</v>
      </c>
      <c r="U532" s="15">
        <f>T532/INPUTS!$B$7*1000</f>
        <v>1602276000</v>
      </c>
      <c r="V532" s="15">
        <f>T532*INPUTS!$B$6</f>
        <v>4050553.728</v>
      </c>
      <c r="W532" s="73" t="s">
        <v>396</v>
      </c>
      <c r="X532" s="73" t="s">
        <v>396</v>
      </c>
      <c r="Y532" s="67">
        <f>IFERROR(VLOOKUP(E532,INPUTS!$A$44:$B$103,2,0),0)</f>
        <v>0</v>
      </c>
      <c r="Z532" s="15">
        <f t="shared" si="145"/>
        <v>0</v>
      </c>
      <c r="AA532" s="20">
        <f>IFERROR(VLOOKUP(E532,INPUTS!$A$44:$C$103,3,0),SCENARIOS!$J$23)</f>
        <v>0</v>
      </c>
      <c r="AB532" s="15">
        <f t="shared" si="147"/>
        <v>0</v>
      </c>
      <c r="AC532" s="20">
        <f>IFERROR(VLOOKUP($E532,INPUTS!$A$44:$G$103,4,0),SCENARIOS!$K$23)</f>
        <v>0</v>
      </c>
      <c r="AD532" s="15">
        <f t="shared" si="148"/>
        <v>0</v>
      </c>
      <c r="AE532" s="20">
        <f>IFERROR(VLOOKUP($E532,INPUTS!$A$44:$G$103,5,0),SCENARIOS!$L$23)</f>
        <v>0</v>
      </c>
      <c r="AF532" s="15">
        <f t="shared" si="149"/>
        <v>0</v>
      </c>
      <c r="AG532" s="20">
        <f>IFERROR(VLOOKUP($E532,INPUTS!$A$44:$G$103,6,0),SCENARIOS!$M$23)</f>
        <v>0</v>
      </c>
      <c r="AH532" s="15">
        <f t="shared" si="150"/>
        <v>0</v>
      </c>
      <c r="AI532" s="20">
        <f>IFERROR(VLOOKUP($E532,INPUTS!$A$44:$G$103,7,0),SCENARIOS!$N$23)</f>
        <v>0</v>
      </c>
      <c r="AJ532" s="15">
        <f t="shared" si="151"/>
        <v>0</v>
      </c>
      <c r="AL532" t="str">
        <f t="shared" si="152"/>
        <v>MULTI</v>
      </c>
      <c r="AM532" s="21">
        <f t="shared" si="153"/>
        <v>2376424.10726658</v>
      </c>
    </row>
    <row r="533" ht="15" customHeight="1" spans="1:39">
      <c r="A533" s="24" t="s">
        <v>1503</v>
      </c>
      <c r="B533" s="70" t="s">
        <v>582</v>
      </c>
      <c r="C533" s="70" t="s">
        <v>583</v>
      </c>
      <c r="D533" s="70" t="s">
        <v>929</v>
      </c>
      <c r="E533" s="10" t="s">
        <v>1524</v>
      </c>
      <c r="F533" s="70" t="s">
        <v>609</v>
      </c>
      <c r="G533" s="70" t="s">
        <v>165</v>
      </c>
      <c r="H533" s="70" t="s">
        <v>1519</v>
      </c>
      <c r="I533" s="70" t="s">
        <v>1519</v>
      </c>
      <c r="J533" s="70" t="s">
        <v>1519</v>
      </c>
      <c r="K533" s="70" t="s">
        <v>1520</v>
      </c>
      <c r="L533" s="71" t="s">
        <v>279</v>
      </c>
      <c r="M533" s="72">
        <v>152598</v>
      </c>
      <c r="N533" s="14">
        <f t="shared" si="146"/>
        <v>418.076712328767</v>
      </c>
      <c r="O533" s="15">
        <v>1950</v>
      </c>
      <c r="P533" s="15">
        <f t="shared" si="142"/>
        <v>297566100</v>
      </c>
      <c r="Q533" s="16">
        <f>IFERROR(VLOOKUP(G533,SCENARIOS!$A$13:$E$18,2,0),0.025)</f>
        <v>0.025</v>
      </c>
      <c r="R533" s="52">
        <f>IFERROR(VLOOKUP(L533,INPUTS!$A$107:$B$120,2,0),0.0082)</f>
        <v>0.0039</v>
      </c>
      <c r="S533" s="52">
        <f t="shared" si="143"/>
        <v>7.605</v>
      </c>
      <c r="T533" s="15">
        <f t="shared" si="144"/>
        <v>1160507.79</v>
      </c>
      <c r="U533" s="15">
        <f>T533/INPUTS!$B$7*1000</f>
        <v>1450634737.5</v>
      </c>
      <c r="V533" s="15">
        <f>T533*INPUTS!$B$6</f>
        <v>3667204.6164</v>
      </c>
      <c r="W533" s="73" t="s">
        <v>396</v>
      </c>
      <c r="X533" s="73" t="s">
        <v>396</v>
      </c>
      <c r="Y533" s="67">
        <f>IFERROR(VLOOKUP(E533,INPUTS!$A$44:$B$103,2,0),0)</f>
        <v>0</v>
      </c>
      <c r="Z533" s="15">
        <f t="shared" si="145"/>
        <v>0</v>
      </c>
      <c r="AA533" s="20">
        <f>IFERROR(VLOOKUP(E533,INPUTS!$A$44:$C$103,3,0),SCENARIOS!$J$23)</f>
        <v>0</v>
      </c>
      <c r="AB533" s="15">
        <f t="shared" si="147"/>
        <v>0</v>
      </c>
      <c r="AC533" s="20">
        <f>IFERROR(VLOOKUP($E533,INPUTS!$A$44:$G$103,4,0),SCENARIOS!$K$23)</f>
        <v>0</v>
      </c>
      <c r="AD533" s="15">
        <f t="shared" si="148"/>
        <v>0</v>
      </c>
      <c r="AE533" s="20">
        <f>IFERROR(VLOOKUP($E533,INPUTS!$A$44:$G$103,5,0),SCENARIOS!$L$23)</f>
        <v>0</v>
      </c>
      <c r="AF533" s="15">
        <f t="shared" si="149"/>
        <v>0</v>
      </c>
      <c r="AG533" s="20">
        <f>IFERROR(VLOOKUP($E533,INPUTS!$A$44:$G$103,6,0),SCENARIOS!$M$23)</f>
        <v>0</v>
      </c>
      <c r="AH533" s="15">
        <f t="shared" si="150"/>
        <v>0</v>
      </c>
      <c r="AI533" s="20">
        <f>IFERROR(VLOOKUP($E533,INPUTS!$A$44:$G$103,7,0),SCENARIOS!$N$23)</f>
        <v>0</v>
      </c>
      <c r="AJ533" s="15">
        <f t="shared" si="151"/>
        <v>0</v>
      </c>
      <c r="AL533" t="str">
        <f t="shared" si="152"/>
        <v>MULTI</v>
      </c>
      <c r="AM533" s="21">
        <f t="shared" si="153"/>
        <v>2151516.56832739</v>
      </c>
    </row>
    <row r="534" ht="15" customHeight="1" spans="1:39">
      <c r="A534" s="6" t="s">
        <v>1504</v>
      </c>
      <c r="B534" s="70" t="s">
        <v>582</v>
      </c>
      <c r="C534" s="70" t="s">
        <v>583</v>
      </c>
      <c r="D534" s="70" t="s">
        <v>929</v>
      </c>
      <c r="E534" s="10" t="s">
        <v>205</v>
      </c>
      <c r="F534" s="70" t="s">
        <v>408</v>
      </c>
      <c r="G534" s="70" t="s">
        <v>165</v>
      </c>
      <c r="H534" s="70" t="s">
        <v>1519</v>
      </c>
      <c r="I534" s="70" t="s">
        <v>1519</v>
      </c>
      <c r="J534" s="70" t="s">
        <v>1519</v>
      </c>
      <c r="K534" s="70" t="s">
        <v>1520</v>
      </c>
      <c r="L534" s="71" t="s">
        <v>279</v>
      </c>
      <c r="M534" s="72">
        <v>184885</v>
      </c>
      <c r="N534" s="14">
        <f t="shared" si="146"/>
        <v>506.534246575342</v>
      </c>
      <c r="O534" s="15">
        <v>1800</v>
      </c>
      <c r="P534" s="15">
        <f t="shared" si="142"/>
        <v>332793000</v>
      </c>
      <c r="Q534" s="16">
        <f>IFERROR(VLOOKUP(G534,SCENARIOS!$A$13:$E$18,2,0),0.025)</f>
        <v>0.025</v>
      </c>
      <c r="R534" s="52">
        <f>IFERROR(VLOOKUP(L534,INPUTS!$A$107:$B$120,2,0),0.0082)</f>
        <v>0.0039</v>
      </c>
      <c r="S534" s="52">
        <f t="shared" si="143"/>
        <v>7.02</v>
      </c>
      <c r="T534" s="15">
        <f t="shared" si="144"/>
        <v>1297892.7</v>
      </c>
      <c r="U534" s="15">
        <f>T534/INPUTS!$B$7*1000</f>
        <v>1622365875</v>
      </c>
      <c r="V534" s="15">
        <f>T534*INPUTS!$B$6</f>
        <v>4101340.932</v>
      </c>
      <c r="W534" s="73" t="s">
        <v>396</v>
      </c>
      <c r="X534" s="73" t="s">
        <v>396</v>
      </c>
      <c r="Y534" s="67">
        <f>IFERROR(VLOOKUP(E534,INPUTS!$A$44:$B$103,2,0),0)</f>
        <v>0.02</v>
      </c>
      <c r="Z534" s="15">
        <f t="shared" si="145"/>
        <v>25957.854</v>
      </c>
      <c r="AA534" s="20">
        <f>IFERROR(VLOOKUP(E534,INPUTS!$A$44:$C$103,3,0),SCENARIOS!$J$23)</f>
        <v>0.06</v>
      </c>
      <c r="AB534" s="15">
        <f t="shared" si="147"/>
        <v>88106.7876138472</v>
      </c>
      <c r="AC534" s="20">
        <f>IFERROR(VLOOKUP($E534,INPUTS!$A$44:$G$103,4,0),SCENARIOS!$K$23)</f>
        <v>0.15</v>
      </c>
      <c r="AD534" s="15">
        <f t="shared" si="148"/>
        <v>249211.857794292</v>
      </c>
      <c r="AE534" s="20">
        <f>IFERROR(VLOOKUP($E534,INPUTS!$A$44:$G$103,5,0),SCENARIOS!$L$23)</f>
        <v>0.3</v>
      </c>
      <c r="AF534" s="15">
        <f t="shared" si="149"/>
        <v>563920.685316385</v>
      </c>
      <c r="AG534" s="20">
        <f>IFERROR(VLOOKUP($E534,INPUTS!$A$44:$G$103,6,0),SCENARIOS!$M$23)</f>
        <v>0.4</v>
      </c>
      <c r="AH534" s="15">
        <f t="shared" si="150"/>
        <v>850699.326381156</v>
      </c>
      <c r="AI534" s="20">
        <f>IFERROR(VLOOKUP($E534,INPUTS!$A$44:$G$103,7,0),SCENARIOS!$N$23)</f>
        <v>0.5</v>
      </c>
      <c r="AJ534" s="15">
        <f t="shared" si="151"/>
        <v>1203110.2557102</v>
      </c>
      <c r="AL534" t="str">
        <f t="shared" si="152"/>
        <v>MULTI</v>
      </c>
      <c r="AM534" s="21">
        <f t="shared" si="153"/>
        <v>2406220.51142041</v>
      </c>
    </row>
    <row r="535" ht="15" customHeight="1" spans="1:39">
      <c r="A535" s="24" t="s">
        <v>1505</v>
      </c>
      <c r="B535" s="70" t="s">
        <v>582</v>
      </c>
      <c r="C535" s="70" t="s">
        <v>583</v>
      </c>
      <c r="D535" s="70" t="s">
        <v>929</v>
      </c>
      <c r="E535" s="10" t="s">
        <v>215</v>
      </c>
      <c r="F535" s="70" t="s">
        <v>490</v>
      </c>
      <c r="G535" s="70" t="s">
        <v>165</v>
      </c>
      <c r="H535" s="70" t="s">
        <v>1519</v>
      </c>
      <c r="I535" s="70" t="s">
        <v>1519</v>
      </c>
      <c r="J535" s="70" t="s">
        <v>1519</v>
      </c>
      <c r="K535" s="70" t="s">
        <v>1520</v>
      </c>
      <c r="L535" s="71" t="s">
        <v>279</v>
      </c>
      <c r="M535" s="72">
        <v>88555</v>
      </c>
      <c r="N535" s="14">
        <f t="shared" si="146"/>
        <v>242.616438356164</v>
      </c>
      <c r="O535" s="15">
        <v>1950</v>
      </c>
      <c r="P535" s="15">
        <f t="shared" si="142"/>
        <v>172682250</v>
      </c>
      <c r="Q535" s="16">
        <f>IFERROR(VLOOKUP(G535,SCENARIOS!$A$13:$E$18,2,0),0.025)</f>
        <v>0.025</v>
      </c>
      <c r="R535" s="52">
        <f>IFERROR(VLOOKUP(L535,INPUTS!$A$107:$B$120,2,0),0.0082)</f>
        <v>0.0039</v>
      </c>
      <c r="S535" s="52">
        <f t="shared" si="143"/>
        <v>7.605</v>
      </c>
      <c r="T535" s="15">
        <f t="shared" si="144"/>
        <v>673460.775</v>
      </c>
      <c r="U535" s="15">
        <f>T535/INPUTS!$B$7*1000</f>
        <v>841825968.75</v>
      </c>
      <c r="V535" s="15">
        <f>T535*INPUTS!$B$6</f>
        <v>2128136.049</v>
      </c>
      <c r="W535" s="73" t="s">
        <v>396</v>
      </c>
      <c r="X535" s="73" t="s">
        <v>396</v>
      </c>
      <c r="Y535" s="67">
        <f>IFERROR(VLOOKUP(E535,INPUTS!$A$44:$B$103,2,0),0)</f>
        <v>0.02</v>
      </c>
      <c r="Z535" s="15">
        <f t="shared" si="145"/>
        <v>13469.2155</v>
      </c>
      <c r="AA535" s="20">
        <f>IFERROR(VLOOKUP(E535,INPUTS!$A$44:$C$103,3,0),SCENARIOS!$J$23)</f>
        <v>0.06</v>
      </c>
      <c r="AB535" s="15">
        <f t="shared" si="147"/>
        <v>45717.5431136811</v>
      </c>
      <c r="AC535" s="20">
        <f>IFERROR(VLOOKUP($E535,INPUTS!$A$44:$G$103,4,0),SCENARIOS!$K$23)</f>
        <v>0.15</v>
      </c>
      <c r="AD535" s="15">
        <f t="shared" si="148"/>
        <v>129313.00938</v>
      </c>
      <c r="AE535" s="20">
        <f>IFERROR(VLOOKUP($E535,INPUTS!$A$44:$G$103,5,0),SCENARIOS!$L$23)</f>
        <v>0.3</v>
      </c>
      <c r="AF535" s="15">
        <f t="shared" si="149"/>
        <v>292611.601692269</v>
      </c>
      <c r="AG535" s="20">
        <f>IFERROR(VLOOKUP($E535,INPUTS!$A$44:$G$103,6,0),SCENARIOS!$M$23)</f>
        <v>0.4</v>
      </c>
      <c r="AH535" s="15">
        <f t="shared" si="150"/>
        <v>441417.559122284</v>
      </c>
      <c r="AI535" s="20">
        <f>IFERROR(VLOOKUP($E535,INPUTS!$A$44:$G$103,7,0),SCENARIOS!$N$23)</f>
        <v>0.5</v>
      </c>
      <c r="AJ535" s="15">
        <f t="shared" si="151"/>
        <v>624279.314631357</v>
      </c>
      <c r="AL535" t="str">
        <f t="shared" si="152"/>
        <v>MULTI</v>
      </c>
      <c r="AM535" s="21">
        <f t="shared" si="153"/>
        <v>1248558.62926271</v>
      </c>
    </row>
    <row r="536" ht="15" customHeight="1" spans="1:39">
      <c r="A536" s="6" t="s">
        <v>1506</v>
      </c>
      <c r="B536" s="70" t="s">
        <v>582</v>
      </c>
      <c r="C536" s="70" t="s">
        <v>583</v>
      </c>
      <c r="D536" s="70" t="s">
        <v>929</v>
      </c>
      <c r="E536" s="10" t="s">
        <v>1528</v>
      </c>
      <c r="F536" s="70" t="s">
        <v>662</v>
      </c>
      <c r="G536" s="70" t="s">
        <v>165</v>
      </c>
      <c r="H536" s="70" t="s">
        <v>1519</v>
      </c>
      <c r="I536" s="70" t="s">
        <v>1519</v>
      </c>
      <c r="J536" s="70" t="s">
        <v>1519</v>
      </c>
      <c r="K536" s="70" t="s">
        <v>1520</v>
      </c>
      <c r="L536" s="71" t="s">
        <v>279</v>
      </c>
      <c r="M536" s="72">
        <v>44584</v>
      </c>
      <c r="N536" s="14">
        <f t="shared" si="146"/>
        <v>122.147945205479</v>
      </c>
      <c r="O536" s="15">
        <v>2100</v>
      </c>
      <c r="P536" s="15">
        <f t="shared" si="142"/>
        <v>93626400</v>
      </c>
      <c r="Q536" s="16">
        <f>IFERROR(VLOOKUP(G536,SCENARIOS!$A$13:$E$18,2,0),0.025)</f>
        <v>0.025</v>
      </c>
      <c r="R536" s="52">
        <f>IFERROR(VLOOKUP(L536,INPUTS!$A$107:$B$120,2,0),0.0082)</f>
        <v>0.0039</v>
      </c>
      <c r="S536" s="52">
        <f t="shared" si="143"/>
        <v>8.19</v>
      </c>
      <c r="T536" s="15">
        <f t="shared" si="144"/>
        <v>365142.96</v>
      </c>
      <c r="U536" s="15">
        <f>T536/INPUTS!$B$7*1000</f>
        <v>456428700</v>
      </c>
      <c r="V536" s="15">
        <f>T536*INPUTS!$B$6</f>
        <v>1153851.7536</v>
      </c>
      <c r="W536" s="73" t="s">
        <v>396</v>
      </c>
      <c r="X536" s="73" t="s">
        <v>396</v>
      </c>
      <c r="Y536" s="67">
        <f>IFERROR(VLOOKUP(E536,INPUTS!$A$44:$B$103,2,0),0)</f>
        <v>0</v>
      </c>
      <c r="Z536" s="15">
        <f t="shared" si="145"/>
        <v>0</v>
      </c>
      <c r="AA536" s="20">
        <f>IFERROR(VLOOKUP(E536,INPUTS!$A$44:$C$103,3,0),SCENARIOS!$J$23)</f>
        <v>0</v>
      </c>
      <c r="AB536" s="15">
        <f t="shared" si="147"/>
        <v>0</v>
      </c>
      <c r="AC536" s="20">
        <f>IFERROR(VLOOKUP($E536,INPUTS!$A$44:$G$103,4,0),SCENARIOS!$K$23)</f>
        <v>0</v>
      </c>
      <c r="AD536" s="15">
        <f t="shared" si="148"/>
        <v>0</v>
      </c>
      <c r="AE536" s="20">
        <f>IFERROR(VLOOKUP($E536,INPUTS!$A$44:$G$103,5,0),SCENARIOS!$L$23)</f>
        <v>0</v>
      </c>
      <c r="AF536" s="15">
        <f t="shared" si="149"/>
        <v>0</v>
      </c>
      <c r="AG536" s="20">
        <f>IFERROR(VLOOKUP($E536,INPUTS!$A$44:$G$103,6,0),SCENARIOS!$M$23)</f>
        <v>0</v>
      </c>
      <c r="AH536" s="15">
        <f t="shared" si="150"/>
        <v>0</v>
      </c>
      <c r="AI536" s="20">
        <f>IFERROR(VLOOKUP($E536,INPUTS!$A$44:$G$103,7,0),SCENARIOS!$N$23)</f>
        <v>0</v>
      </c>
      <c r="AJ536" s="15">
        <f t="shared" si="151"/>
        <v>0</v>
      </c>
      <c r="AL536" t="str">
        <f t="shared" si="152"/>
        <v>MULTI</v>
      </c>
      <c r="AM536" s="21">
        <f t="shared" si="153"/>
        <v>676954.635735882</v>
      </c>
    </row>
    <row r="537" ht="15" customHeight="1" spans="1:39">
      <c r="A537" s="24" t="s">
        <v>1507</v>
      </c>
      <c r="B537" s="70" t="s">
        <v>584</v>
      </c>
      <c r="C537" s="70" t="s">
        <v>585</v>
      </c>
      <c r="D537" s="70" t="s">
        <v>929</v>
      </c>
      <c r="E537" s="10" t="s">
        <v>227</v>
      </c>
      <c r="F537" s="70" t="s">
        <v>938</v>
      </c>
      <c r="G537" s="70" t="s">
        <v>165</v>
      </c>
      <c r="H537" s="70" t="s">
        <v>1519</v>
      </c>
      <c r="I537" s="70" t="s">
        <v>1519</v>
      </c>
      <c r="J537" s="70" t="s">
        <v>1519</v>
      </c>
      <c r="K537" s="70" t="s">
        <v>1520</v>
      </c>
      <c r="L537" s="71" t="s">
        <v>279</v>
      </c>
      <c r="M537" s="72">
        <v>267221</v>
      </c>
      <c r="N537" s="14">
        <f t="shared" si="146"/>
        <v>732.112328767123</v>
      </c>
      <c r="O537" s="15">
        <v>2100</v>
      </c>
      <c r="P537" s="15">
        <f t="shared" si="142"/>
        <v>561164100</v>
      </c>
      <c r="Q537" s="16">
        <f>IFERROR(VLOOKUP(G537,SCENARIOS!$A$13:$E$18,2,0),0.025)</f>
        <v>0.025</v>
      </c>
      <c r="R537" s="52">
        <f>IFERROR(VLOOKUP(L537,INPUTS!$A$107:$B$120,2,0),0.0082)</f>
        <v>0.0039</v>
      </c>
      <c r="S537" s="52">
        <f t="shared" si="143"/>
        <v>8.19</v>
      </c>
      <c r="T537" s="15">
        <f t="shared" si="144"/>
        <v>2188539.99</v>
      </c>
      <c r="U537" s="15">
        <f>T537/INPUTS!$B$7*1000</f>
        <v>2735674987.5</v>
      </c>
      <c r="V537" s="15">
        <f>T537*INPUTS!$B$6</f>
        <v>6915786.3684</v>
      </c>
      <c r="W537" s="73" t="s">
        <v>396</v>
      </c>
      <c r="X537" s="73" t="s">
        <v>396</v>
      </c>
      <c r="Y537" s="67">
        <f>IFERROR(VLOOKUP(E537,INPUTS!$A$44:$B$103,2,0),0)</f>
        <v>0.02</v>
      </c>
      <c r="Z537" s="15">
        <f t="shared" si="145"/>
        <v>43770.7998</v>
      </c>
      <c r="AA537" s="20">
        <f>IFERROR(VLOOKUP(E537,INPUTS!$A$44:$C$103,3,0),SCENARIOS!$J$23)</f>
        <v>0.1</v>
      </c>
      <c r="AB537" s="15">
        <f t="shared" si="147"/>
        <v>247613.211892557</v>
      </c>
      <c r="AC537" s="20">
        <f>IFERROR(VLOOKUP($E537,INPUTS!$A$44:$G$103,4,0),SCENARIOS!$K$23)</f>
        <v>0.15</v>
      </c>
      <c r="AD537" s="15">
        <f t="shared" si="148"/>
        <v>420227.432333197</v>
      </c>
      <c r="AE537" s="20">
        <f>IFERROR(VLOOKUP($E537,INPUTS!$A$44:$G$103,5,0),SCENARIOS!$L$23)</f>
        <v>0.3</v>
      </c>
      <c r="AF537" s="15">
        <f t="shared" si="149"/>
        <v>950897.536447438</v>
      </c>
      <c r="AG537" s="20">
        <f>IFERROR(VLOOKUP($E537,INPUTS!$A$44:$G$103,6,0),SCENARIOS!$M$23)</f>
        <v>0.4</v>
      </c>
      <c r="AH537" s="15">
        <f t="shared" si="150"/>
        <v>1434471.04313879</v>
      </c>
      <c r="AI537" s="20">
        <f>IFERROR(VLOOKUP($E537,INPUTS!$A$44:$G$103,7,0),SCENARIOS!$N$23)</f>
        <v>0.5</v>
      </c>
      <c r="AJ537" s="15">
        <f t="shared" si="151"/>
        <v>2028715.39920126</v>
      </c>
      <c r="AL537" t="str">
        <f t="shared" si="152"/>
        <v>MULTI</v>
      </c>
      <c r="AM537" s="21">
        <f t="shared" si="153"/>
        <v>4057430.79840252</v>
      </c>
    </row>
    <row r="538" ht="15" customHeight="1" spans="1:39">
      <c r="A538" s="6" t="s">
        <v>1508</v>
      </c>
      <c r="B538" s="70" t="s">
        <v>584</v>
      </c>
      <c r="C538" s="70" t="s">
        <v>585</v>
      </c>
      <c r="D538" s="70" t="s">
        <v>929</v>
      </c>
      <c r="E538" s="10" t="s">
        <v>230</v>
      </c>
      <c r="F538" s="70" t="s">
        <v>938</v>
      </c>
      <c r="G538" s="70" t="s">
        <v>165</v>
      </c>
      <c r="H538" s="70" t="s">
        <v>1519</v>
      </c>
      <c r="I538" s="70" t="s">
        <v>1519</v>
      </c>
      <c r="J538" s="70" t="s">
        <v>1519</v>
      </c>
      <c r="K538" s="70" t="s">
        <v>1520</v>
      </c>
      <c r="L538" s="71" t="s">
        <v>279</v>
      </c>
      <c r="M538" s="72">
        <v>184999</v>
      </c>
      <c r="N538" s="14">
        <f t="shared" si="146"/>
        <v>506.846575342466</v>
      </c>
      <c r="O538" s="15">
        <v>2000</v>
      </c>
      <c r="P538" s="15">
        <f t="shared" si="142"/>
        <v>369998000</v>
      </c>
      <c r="Q538" s="16">
        <f>IFERROR(VLOOKUP(G538,SCENARIOS!$A$13:$E$18,2,0),0.025)</f>
        <v>0.025</v>
      </c>
      <c r="R538" s="52">
        <f>IFERROR(VLOOKUP(L538,INPUTS!$A$107:$B$120,2,0),0.0082)</f>
        <v>0.0039</v>
      </c>
      <c r="S538" s="52">
        <f t="shared" si="143"/>
        <v>7.8</v>
      </c>
      <c r="T538" s="15">
        <f t="shared" si="144"/>
        <v>1442992.2</v>
      </c>
      <c r="U538" s="15">
        <f>T538/INPUTS!$B$7*1000</f>
        <v>1803740250</v>
      </c>
      <c r="V538" s="15">
        <f>T538*INPUTS!$B$6</f>
        <v>4559855.352</v>
      </c>
      <c r="W538" s="73" t="s">
        <v>396</v>
      </c>
      <c r="X538" s="73" t="s">
        <v>396</v>
      </c>
      <c r="Y538" s="67">
        <f>IFERROR(VLOOKUP(E538,INPUTS!$A$44:$B$103,2,0),0)</f>
        <v>0.02</v>
      </c>
      <c r="Z538" s="15">
        <f t="shared" si="145"/>
        <v>28859.844</v>
      </c>
      <c r="AA538" s="20">
        <f>IFERROR(VLOOKUP(E538,INPUTS!$A$44:$C$103,3,0),SCENARIOS!$J$23)</f>
        <v>0.1</v>
      </c>
      <c r="AB538" s="15">
        <f t="shared" si="147"/>
        <v>163261.322621711</v>
      </c>
      <c r="AC538" s="20">
        <f>IFERROR(VLOOKUP($E538,INPUTS!$A$44:$G$103,4,0),SCENARIOS!$K$23)</f>
        <v>0.15</v>
      </c>
      <c r="AD538" s="15">
        <f t="shared" si="148"/>
        <v>277072.801892385</v>
      </c>
      <c r="AE538" s="20">
        <f>IFERROR(VLOOKUP($E538,INPUTS!$A$44:$G$103,5,0),SCENARIOS!$L$23)</f>
        <v>0.3</v>
      </c>
      <c r="AF538" s="15">
        <f t="shared" si="149"/>
        <v>626964.887259322</v>
      </c>
      <c r="AG538" s="20">
        <f>IFERROR(VLOOKUP($E538,INPUTS!$A$44:$G$103,6,0),SCENARIOS!$M$23)</f>
        <v>0.4</v>
      </c>
      <c r="AH538" s="15">
        <f t="shared" si="150"/>
        <v>945804.296852323</v>
      </c>
      <c r="AI538" s="20">
        <f>IFERROR(VLOOKUP($E538,INPUTS!$A$44:$G$103,7,0),SCENARIOS!$N$23)</f>
        <v>0.5</v>
      </c>
      <c r="AJ538" s="15">
        <f t="shared" si="151"/>
        <v>1337613.43655745</v>
      </c>
      <c r="AL538" t="str">
        <f t="shared" si="152"/>
        <v>MULTI</v>
      </c>
      <c r="AM538" s="21">
        <f t="shared" si="153"/>
        <v>2675226.8731149</v>
      </c>
    </row>
    <row r="539" ht="15" customHeight="1" spans="1:39">
      <c r="A539" s="24" t="s">
        <v>1509</v>
      </c>
      <c r="B539" s="70" t="s">
        <v>584</v>
      </c>
      <c r="C539" s="70" t="s">
        <v>585</v>
      </c>
      <c r="D539" s="70" t="s">
        <v>929</v>
      </c>
      <c r="E539" s="10" t="s">
        <v>203</v>
      </c>
      <c r="F539" s="70" t="s">
        <v>399</v>
      </c>
      <c r="G539" s="70" t="s">
        <v>165</v>
      </c>
      <c r="H539" s="70" t="s">
        <v>1519</v>
      </c>
      <c r="I539" s="70" t="s">
        <v>1519</v>
      </c>
      <c r="J539" s="70" t="s">
        <v>1519</v>
      </c>
      <c r="K539" s="70" t="s">
        <v>1520</v>
      </c>
      <c r="L539" s="71" t="s">
        <v>279</v>
      </c>
      <c r="M539" s="72">
        <v>351163</v>
      </c>
      <c r="N539" s="14">
        <f t="shared" si="146"/>
        <v>962.090410958904</v>
      </c>
      <c r="O539" s="15">
        <v>2000</v>
      </c>
      <c r="P539" s="15">
        <f t="shared" si="142"/>
        <v>702326000</v>
      </c>
      <c r="Q539" s="16">
        <f>IFERROR(VLOOKUP(G539,SCENARIOS!$A$13:$E$18,2,0),0.025)</f>
        <v>0.025</v>
      </c>
      <c r="R539" s="52">
        <f>IFERROR(VLOOKUP(L539,INPUTS!$A$107:$B$120,2,0),0.0082)</f>
        <v>0.0039</v>
      </c>
      <c r="S539" s="52">
        <f t="shared" si="143"/>
        <v>7.8</v>
      </c>
      <c r="T539" s="15">
        <f t="shared" si="144"/>
        <v>2739071.4</v>
      </c>
      <c r="U539" s="15">
        <f>T539/INPUTS!$B$7*1000</f>
        <v>3423839250</v>
      </c>
      <c r="V539" s="15">
        <f>T539*INPUTS!$B$6</f>
        <v>8655465.624</v>
      </c>
      <c r="W539" s="73" t="s">
        <v>396</v>
      </c>
      <c r="X539" s="73" t="s">
        <v>396</v>
      </c>
      <c r="Y539" s="67">
        <f>IFERROR(VLOOKUP(E539,INPUTS!$A$44:$B$103,2,0),0)</f>
        <v>0.02</v>
      </c>
      <c r="Z539" s="15">
        <f t="shared" si="145"/>
        <v>54781.428</v>
      </c>
      <c r="AA539" s="20">
        <f>IFERROR(VLOOKUP(E539,INPUTS!$A$44:$C$103,3,0),SCENARIOS!$J$23)</f>
        <v>0.06</v>
      </c>
      <c r="AB539" s="15">
        <f t="shared" si="147"/>
        <v>185940.472659229</v>
      </c>
      <c r="AC539" s="20">
        <f>IFERROR(VLOOKUP($E539,INPUTS!$A$44:$G$103,4,0),SCENARIOS!$K$23)</f>
        <v>0.15</v>
      </c>
      <c r="AD539" s="15">
        <f t="shared" si="148"/>
        <v>525936.444688542</v>
      </c>
      <c r="AE539" s="20">
        <f>IFERROR(VLOOKUP($E539,INPUTS!$A$44:$G$103,5,0),SCENARIOS!$L$23)</f>
        <v>0.3</v>
      </c>
      <c r="AF539" s="15">
        <f t="shared" si="149"/>
        <v>1190097.62595822</v>
      </c>
      <c r="AG539" s="20">
        <f>IFERROR(VLOOKUP($E539,INPUTS!$A$44:$G$103,6,0),SCENARIOS!$M$23)</f>
        <v>0.4</v>
      </c>
      <c r="AH539" s="15">
        <f t="shared" si="150"/>
        <v>1795314.97086769</v>
      </c>
      <c r="AI539" s="20">
        <f>IFERROR(VLOOKUP($E539,INPUTS!$A$44:$G$103,7,0),SCENARIOS!$N$23)</f>
        <v>0.5</v>
      </c>
      <c r="AJ539" s="15">
        <f t="shared" si="151"/>
        <v>2539042.6284565</v>
      </c>
      <c r="AL539" t="str">
        <f t="shared" si="152"/>
        <v>MULTI</v>
      </c>
      <c r="AM539" s="21">
        <f t="shared" si="153"/>
        <v>5078085.256913</v>
      </c>
    </row>
    <row r="540" ht="15" customHeight="1" spans="1:39">
      <c r="A540" s="6" t="s">
        <v>1510</v>
      </c>
      <c r="B540" s="70" t="s">
        <v>584</v>
      </c>
      <c r="C540" s="70" t="s">
        <v>585</v>
      </c>
      <c r="D540" s="70" t="s">
        <v>929</v>
      </c>
      <c r="E540" s="10" t="s">
        <v>204</v>
      </c>
      <c r="F540" s="70" t="s">
        <v>405</v>
      </c>
      <c r="G540" s="70" t="s">
        <v>165</v>
      </c>
      <c r="H540" s="70" t="s">
        <v>1519</v>
      </c>
      <c r="I540" s="70" t="s">
        <v>1519</v>
      </c>
      <c r="J540" s="70" t="s">
        <v>1519</v>
      </c>
      <c r="K540" s="70" t="s">
        <v>1520</v>
      </c>
      <c r="L540" s="71" t="s">
        <v>279</v>
      </c>
      <c r="M540" s="72">
        <v>156613</v>
      </c>
      <c r="N540" s="14">
        <f t="shared" si="146"/>
        <v>429.076712328767</v>
      </c>
      <c r="O540" s="15">
        <v>2100</v>
      </c>
      <c r="P540" s="15">
        <f t="shared" si="142"/>
        <v>328887300</v>
      </c>
      <c r="Q540" s="16">
        <f>IFERROR(VLOOKUP(G540,SCENARIOS!$A$13:$E$18,2,0),0.025)</f>
        <v>0.025</v>
      </c>
      <c r="R540" s="52">
        <f>IFERROR(VLOOKUP(L540,INPUTS!$A$107:$B$120,2,0),0.0082)</f>
        <v>0.0039</v>
      </c>
      <c r="S540" s="52">
        <f t="shared" si="143"/>
        <v>8.19</v>
      </c>
      <c r="T540" s="15">
        <f t="shared" si="144"/>
        <v>1282660.47</v>
      </c>
      <c r="U540" s="15">
        <f>T540/INPUTS!$B$7*1000</f>
        <v>1603325587.5</v>
      </c>
      <c r="V540" s="15">
        <f>T540*INPUTS!$B$6</f>
        <v>4053207.0852</v>
      </c>
      <c r="W540" s="73" t="s">
        <v>396</v>
      </c>
      <c r="X540" s="73" t="s">
        <v>396</v>
      </c>
      <c r="Y540" s="67">
        <f>IFERROR(VLOOKUP(E540,INPUTS!$A$44:$B$103,2,0),0)</f>
        <v>0.02</v>
      </c>
      <c r="Z540" s="15">
        <f t="shared" si="145"/>
        <v>25653.2094</v>
      </c>
      <c r="AA540" s="20">
        <f>IFERROR(VLOOKUP(E540,INPUTS!$A$44:$C$103,3,0),SCENARIOS!$J$23)</f>
        <v>0.06</v>
      </c>
      <c r="AB540" s="15">
        <f t="shared" si="147"/>
        <v>87072.7554064889</v>
      </c>
      <c r="AC540" s="20">
        <f>IFERROR(VLOOKUP($E540,INPUTS!$A$44:$G$103,4,0),SCENARIOS!$K$23)</f>
        <v>0.15</v>
      </c>
      <c r="AD540" s="15">
        <f t="shared" si="148"/>
        <v>246287.076464795</v>
      </c>
      <c r="AE540" s="20">
        <f>IFERROR(VLOOKUP($E540,INPUTS!$A$44:$G$103,5,0),SCENARIOS!$L$23)</f>
        <v>0.3</v>
      </c>
      <c r="AF540" s="15">
        <f t="shared" si="149"/>
        <v>557302.442082181</v>
      </c>
      <c r="AG540" s="20">
        <f>IFERROR(VLOOKUP($E540,INPUTS!$A$44:$G$103,6,0),SCENARIOS!$M$23)</f>
        <v>0.4</v>
      </c>
      <c r="AH540" s="15">
        <f t="shared" si="150"/>
        <v>840715.413381042</v>
      </c>
      <c r="AI540" s="20">
        <f>IFERROR(VLOOKUP($E540,INPUTS!$A$44:$G$103,7,0),SCENARIOS!$N$23)</f>
        <v>0.5</v>
      </c>
      <c r="AJ540" s="15">
        <f t="shared" si="151"/>
        <v>1188990.40425381</v>
      </c>
      <c r="AL540" t="str">
        <f t="shared" si="152"/>
        <v>MULTI</v>
      </c>
      <c r="AM540" s="21">
        <f t="shared" si="153"/>
        <v>2377980.80850762</v>
      </c>
    </row>
    <row r="541" ht="15" customHeight="1" spans="1:39">
      <c r="A541" s="24" t="s">
        <v>1511</v>
      </c>
      <c r="B541" s="70" t="s">
        <v>584</v>
      </c>
      <c r="C541" s="70" t="s">
        <v>585</v>
      </c>
      <c r="D541" s="70" t="s">
        <v>929</v>
      </c>
      <c r="E541" s="10" t="s">
        <v>1534</v>
      </c>
      <c r="F541" s="70" t="s">
        <v>609</v>
      </c>
      <c r="G541" s="70" t="s">
        <v>165</v>
      </c>
      <c r="H541" s="70" t="s">
        <v>1519</v>
      </c>
      <c r="I541" s="70" t="s">
        <v>1519</v>
      </c>
      <c r="J541" s="70" t="s">
        <v>1519</v>
      </c>
      <c r="K541" s="70" t="s">
        <v>1520</v>
      </c>
      <c r="L541" s="71" t="s">
        <v>279</v>
      </c>
      <c r="M541" s="72">
        <v>58692</v>
      </c>
      <c r="N541" s="14">
        <f t="shared" si="146"/>
        <v>160.8</v>
      </c>
      <c r="O541" s="15">
        <v>2000</v>
      </c>
      <c r="P541" s="15">
        <f t="shared" si="142"/>
        <v>117384000</v>
      </c>
      <c r="Q541" s="16">
        <f>IFERROR(VLOOKUP(G541,SCENARIOS!$A$13:$E$18,2,0),0.025)</f>
        <v>0.025</v>
      </c>
      <c r="R541" s="52">
        <f>IFERROR(VLOOKUP(L541,INPUTS!$A$107:$B$120,2,0),0.0082)</f>
        <v>0.0039</v>
      </c>
      <c r="S541" s="52">
        <f t="shared" si="143"/>
        <v>7.8</v>
      </c>
      <c r="T541" s="15">
        <f t="shared" si="144"/>
        <v>457797.6</v>
      </c>
      <c r="U541" s="15">
        <f>T541/INPUTS!$B$7*1000</f>
        <v>572247000</v>
      </c>
      <c r="V541" s="15">
        <f>T541*INPUTS!$B$6</f>
        <v>1446640.416</v>
      </c>
      <c r="W541" s="73" t="s">
        <v>396</v>
      </c>
      <c r="X541" s="73" t="s">
        <v>396</v>
      </c>
      <c r="Y541" s="67">
        <f>IFERROR(VLOOKUP(E541,INPUTS!$A$44:$B$103,2,0),0)</f>
        <v>0</v>
      </c>
      <c r="Z541" s="15">
        <f t="shared" si="145"/>
        <v>0</v>
      </c>
      <c r="AA541" s="20">
        <f>IFERROR(VLOOKUP(E541,INPUTS!$A$44:$C$103,3,0),SCENARIOS!$J$23)</f>
        <v>0</v>
      </c>
      <c r="AB541" s="15">
        <f t="shared" si="147"/>
        <v>0</v>
      </c>
      <c r="AC541" s="20">
        <f>IFERROR(VLOOKUP($E541,INPUTS!$A$44:$G$103,4,0),SCENARIOS!$K$23)</f>
        <v>0</v>
      </c>
      <c r="AD541" s="15">
        <f t="shared" si="148"/>
        <v>0</v>
      </c>
      <c r="AE541" s="20">
        <f>IFERROR(VLOOKUP($E541,INPUTS!$A$44:$G$103,5,0),SCENARIOS!$L$23)</f>
        <v>0</v>
      </c>
      <c r="AF541" s="15">
        <f t="shared" si="149"/>
        <v>0</v>
      </c>
      <c r="AG541" s="20">
        <f>IFERROR(VLOOKUP($E541,INPUTS!$A$44:$G$103,6,0),SCENARIOS!$M$23)</f>
        <v>0</v>
      </c>
      <c r="AH541" s="15">
        <f t="shared" si="150"/>
        <v>0</v>
      </c>
      <c r="AI541" s="20">
        <f>IFERROR(VLOOKUP($E541,INPUTS!$A$44:$G$103,7,0),SCENARIOS!$N$23)</f>
        <v>0</v>
      </c>
      <c r="AJ541" s="15">
        <f t="shared" si="151"/>
        <v>0</v>
      </c>
      <c r="AL541" t="str">
        <f t="shared" si="152"/>
        <v>MULTI</v>
      </c>
      <c r="AM541" s="21">
        <f t="shared" si="153"/>
        <v>848731.158746046</v>
      </c>
    </row>
    <row r="542" ht="15" customHeight="1" spans="1:39">
      <c r="A542" s="6" t="s">
        <v>1512</v>
      </c>
      <c r="B542" s="70" t="s">
        <v>586</v>
      </c>
      <c r="C542" s="70" t="s">
        <v>587</v>
      </c>
      <c r="D542" s="70" t="s">
        <v>929</v>
      </c>
      <c r="E542" s="10" t="s">
        <v>216</v>
      </c>
      <c r="F542" s="70" t="s">
        <v>588</v>
      </c>
      <c r="G542" s="70" t="s">
        <v>165</v>
      </c>
      <c r="H542" s="70" t="s">
        <v>1519</v>
      </c>
      <c r="I542" s="70" t="s">
        <v>1519</v>
      </c>
      <c r="J542" s="70" t="s">
        <v>1519</v>
      </c>
      <c r="K542" s="70" t="s">
        <v>1520</v>
      </c>
      <c r="L542" s="71" t="s">
        <v>282</v>
      </c>
      <c r="M542" s="72">
        <v>28602</v>
      </c>
      <c r="N542" s="14">
        <f t="shared" si="146"/>
        <v>78.3616438356164</v>
      </c>
      <c r="O542" s="15">
        <v>2400</v>
      </c>
      <c r="P542" s="15">
        <f t="shared" si="142"/>
        <v>68644800</v>
      </c>
      <c r="Q542" s="16">
        <f>IFERROR(VLOOKUP(G542,SCENARIOS!$A$13:$E$18,2,0),0.025)</f>
        <v>0.025</v>
      </c>
      <c r="R542" s="52">
        <f>IFERROR(VLOOKUP(L542,INPUTS!$A$107:$B$120,2,0),0.0082)</f>
        <v>0.0042</v>
      </c>
      <c r="S542" s="52">
        <f t="shared" si="143"/>
        <v>10.08</v>
      </c>
      <c r="T542" s="15">
        <f t="shared" si="144"/>
        <v>288308.16</v>
      </c>
      <c r="U542" s="15">
        <f>T542/INPUTS!$B$7*1000</f>
        <v>360385200</v>
      </c>
      <c r="V542" s="15">
        <f>T542*INPUTS!$B$6</f>
        <v>911053.7856</v>
      </c>
      <c r="W542" s="73" t="s">
        <v>396</v>
      </c>
      <c r="X542" s="73" t="s">
        <v>396</v>
      </c>
      <c r="Y542" s="67">
        <f>IFERROR(VLOOKUP(E542,INPUTS!$A$44:$B$103,2,0),0)</f>
        <v>0.02</v>
      </c>
      <c r="Z542" s="15">
        <f t="shared" si="145"/>
        <v>5766.1632</v>
      </c>
      <c r="AA542" s="20">
        <f>IFERROR(VLOOKUP(E542,INPUTS!$A$44:$C$103,3,0),SCENARIOS!$J$23)</f>
        <v>0.06</v>
      </c>
      <c r="AB542" s="15">
        <f t="shared" si="147"/>
        <v>19571.6532040431</v>
      </c>
      <c r="AC542" s="20">
        <f>IFERROR(VLOOKUP($E542,INPUTS!$A$44:$G$103,4,0),SCENARIOS!$K$23)</f>
        <v>0.15</v>
      </c>
      <c r="AD542" s="15">
        <f t="shared" si="148"/>
        <v>55358.8229372535</v>
      </c>
      <c r="AE542" s="20">
        <f>IFERROR(VLOOKUP($E542,INPUTS!$A$44:$G$103,5,0),SCENARIOS!$L$23)</f>
        <v>0.3</v>
      </c>
      <c r="AF542" s="15">
        <f t="shared" si="149"/>
        <v>125266.853854333</v>
      </c>
      <c r="AG542" s="20">
        <f>IFERROR(VLOOKUP($E542,INPUTS!$A$44:$G$103,6,0),SCENARIOS!$M$23)</f>
        <v>0.4</v>
      </c>
      <c r="AH542" s="15">
        <f t="shared" si="150"/>
        <v>188970.59633835</v>
      </c>
      <c r="AI542" s="20">
        <f>IFERROR(VLOOKUP($E542,INPUTS!$A$44:$G$103,7,0),SCENARIOS!$N$23)</f>
        <v>0.5</v>
      </c>
      <c r="AJ542" s="15">
        <f t="shared" si="151"/>
        <v>267253.60586506</v>
      </c>
      <c r="AL542" t="str">
        <f t="shared" si="152"/>
        <v>MULTI</v>
      </c>
      <c r="AM542" s="21">
        <f t="shared" si="153"/>
        <v>534507.211730119</v>
      </c>
    </row>
    <row r="543" ht="15" customHeight="1" spans="1:39">
      <c r="A543" s="24" t="s">
        <v>1513</v>
      </c>
      <c r="B543" s="70" t="s">
        <v>586</v>
      </c>
      <c r="C543" s="70" t="s">
        <v>587</v>
      </c>
      <c r="D543" s="70" t="s">
        <v>929</v>
      </c>
      <c r="E543" s="10" t="s">
        <v>221</v>
      </c>
      <c r="F543" s="70" t="s">
        <v>662</v>
      </c>
      <c r="G543" s="70" t="s">
        <v>165</v>
      </c>
      <c r="H543" s="70" t="s">
        <v>1519</v>
      </c>
      <c r="I543" s="70" t="s">
        <v>1519</v>
      </c>
      <c r="J543" s="70" t="s">
        <v>1519</v>
      </c>
      <c r="K543" s="70" t="s">
        <v>1520</v>
      </c>
      <c r="L543" s="71" t="s">
        <v>282</v>
      </c>
      <c r="M543" s="72">
        <v>37153</v>
      </c>
      <c r="N543" s="14">
        <f t="shared" si="146"/>
        <v>101.78904109589</v>
      </c>
      <c r="O543" s="15">
        <v>2200</v>
      </c>
      <c r="P543" s="15">
        <f t="shared" si="142"/>
        <v>81736600</v>
      </c>
      <c r="Q543" s="16">
        <f>IFERROR(VLOOKUP(G543,SCENARIOS!$A$13:$E$18,2,0),0.025)</f>
        <v>0.025</v>
      </c>
      <c r="R543" s="52">
        <f>IFERROR(VLOOKUP(L543,INPUTS!$A$107:$B$120,2,0),0.0082)</f>
        <v>0.0042</v>
      </c>
      <c r="S543" s="52">
        <f t="shared" si="143"/>
        <v>9.24</v>
      </c>
      <c r="T543" s="15">
        <f t="shared" si="144"/>
        <v>343293.72</v>
      </c>
      <c r="U543" s="15">
        <f>T543/INPUTS!$B$7*1000</f>
        <v>429117150</v>
      </c>
      <c r="V543" s="15">
        <f>T543*INPUTS!$B$6</f>
        <v>1084808.1552</v>
      </c>
      <c r="W543" s="73" t="s">
        <v>396</v>
      </c>
      <c r="X543" s="73" t="s">
        <v>396</v>
      </c>
      <c r="Y543" s="67">
        <f>IFERROR(VLOOKUP(E543,INPUTS!$A$44:$B$103,2,0),0)</f>
        <v>0.02</v>
      </c>
      <c r="Z543" s="15">
        <f t="shared" si="145"/>
        <v>6865.8744</v>
      </c>
      <c r="AA543" s="20">
        <f>IFERROR(VLOOKUP(E543,INPUTS!$A$44:$C$103,3,0),SCENARIOS!$J$23)</f>
        <v>0.06</v>
      </c>
      <c r="AB543" s="15">
        <f t="shared" si="147"/>
        <v>23304.3200545065</v>
      </c>
      <c r="AC543" s="20">
        <f>IFERROR(VLOOKUP($E543,INPUTS!$A$44:$G$103,4,0),SCENARIOS!$K$23)</f>
        <v>0.15</v>
      </c>
      <c r="AD543" s="15">
        <f t="shared" si="148"/>
        <v>65916.7477637508</v>
      </c>
      <c r="AE543" s="20">
        <f>IFERROR(VLOOKUP($E543,INPUTS!$A$44:$G$103,5,0),SCENARIOS!$L$23)</f>
        <v>0.3</v>
      </c>
      <c r="AF543" s="15">
        <f t="shared" si="149"/>
        <v>149157.499573895</v>
      </c>
      <c r="AG543" s="20">
        <f>IFERROR(VLOOKUP($E543,INPUTS!$A$44:$G$103,6,0),SCENARIOS!$M$23)</f>
        <v>0.4</v>
      </c>
      <c r="AH543" s="15">
        <f t="shared" si="150"/>
        <v>225010.693376179</v>
      </c>
      <c r="AI543" s="20">
        <f>IFERROR(VLOOKUP($E543,INPUTS!$A$44:$G$103,7,0),SCENARIOS!$N$23)</f>
        <v>0.5</v>
      </c>
      <c r="AJ543" s="15">
        <f t="shared" si="151"/>
        <v>318223.683092529</v>
      </c>
      <c r="AL543" t="str">
        <f t="shared" si="152"/>
        <v>MULTI</v>
      </c>
      <c r="AM543" s="21">
        <f t="shared" si="153"/>
        <v>636447.366185058</v>
      </c>
    </row>
    <row r="544" ht="15" customHeight="1" spans="1:39">
      <c r="A544" s="6" t="s">
        <v>1515</v>
      </c>
      <c r="B544" s="70" t="s">
        <v>586</v>
      </c>
      <c r="C544" s="70" t="s">
        <v>587</v>
      </c>
      <c r="D544" s="70" t="s">
        <v>929</v>
      </c>
      <c r="E544" s="10" t="s">
        <v>230</v>
      </c>
      <c r="F544" s="70" t="s">
        <v>938</v>
      </c>
      <c r="G544" s="70" t="s">
        <v>165</v>
      </c>
      <c r="H544" s="70" t="s">
        <v>1519</v>
      </c>
      <c r="I544" s="70" t="s">
        <v>1519</v>
      </c>
      <c r="J544" s="70" t="s">
        <v>1519</v>
      </c>
      <c r="K544" s="70" t="s">
        <v>1520</v>
      </c>
      <c r="L544" s="71" t="s">
        <v>282</v>
      </c>
      <c r="M544" s="72">
        <v>102777</v>
      </c>
      <c r="N544" s="14">
        <f t="shared" si="146"/>
        <v>281.580821917808</v>
      </c>
      <c r="O544" s="15">
        <v>2400</v>
      </c>
      <c r="P544" s="15">
        <f t="shared" si="142"/>
        <v>246664800</v>
      </c>
      <c r="Q544" s="16">
        <f>IFERROR(VLOOKUP(G544,SCENARIOS!$A$13:$E$18,2,0),0.025)</f>
        <v>0.025</v>
      </c>
      <c r="R544" s="52">
        <f>IFERROR(VLOOKUP(L544,INPUTS!$A$107:$B$120,2,0),0.0082)</f>
        <v>0.0042</v>
      </c>
      <c r="S544" s="52">
        <f t="shared" si="143"/>
        <v>10.08</v>
      </c>
      <c r="T544" s="15">
        <f t="shared" si="144"/>
        <v>1035992.16</v>
      </c>
      <c r="U544" s="15">
        <f>T544/INPUTS!$B$7*1000</f>
        <v>1294990200</v>
      </c>
      <c r="V544" s="15">
        <f>T544*INPUTS!$B$6</f>
        <v>3273735.2256</v>
      </c>
      <c r="W544" s="73" t="s">
        <v>396</v>
      </c>
      <c r="X544" s="73" t="s">
        <v>396</v>
      </c>
      <c r="Y544" s="67">
        <f>IFERROR(VLOOKUP(E544,INPUTS!$A$44:$B$103,2,0),0)</f>
        <v>0.02</v>
      </c>
      <c r="Z544" s="15">
        <f t="shared" si="145"/>
        <v>20719.8432</v>
      </c>
      <c r="AA544" s="20">
        <f>IFERROR(VLOOKUP(E544,INPUTS!$A$44:$C$103,3,0),SCENARIOS!$J$23)</f>
        <v>0.1</v>
      </c>
      <c r="AB544" s="15">
        <f t="shared" si="147"/>
        <v>117213.00383143</v>
      </c>
      <c r="AC544" s="20">
        <f>IFERROR(VLOOKUP($E544,INPUTS!$A$44:$G$103,4,0),SCENARIOS!$K$23)</f>
        <v>0.15</v>
      </c>
      <c r="AD544" s="15">
        <f t="shared" si="148"/>
        <v>198923.63278869</v>
      </c>
      <c r="AE544" s="20">
        <f>IFERROR(VLOOKUP($E544,INPUTS!$A$44:$G$103,5,0),SCENARIOS!$L$23)</f>
        <v>0.3</v>
      </c>
      <c r="AF544" s="15">
        <f t="shared" si="149"/>
        <v>450127.663750325</v>
      </c>
      <c r="AG544" s="20">
        <f>IFERROR(VLOOKUP($E544,INPUTS!$A$44:$G$103,6,0),SCENARIOS!$M$23)</f>
        <v>0.4</v>
      </c>
      <c r="AH544" s="15">
        <f t="shared" si="150"/>
        <v>679037.514155183</v>
      </c>
      <c r="AI544" s="20">
        <f>IFERROR(VLOOKUP($E544,INPUTS!$A$44:$G$103,7,0),SCENARIOS!$N$23)</f>
        <v>0.5</v>
      </c>
      <c r="AJ544" s="15">
        <f t="shared" si="151"/>
        <v>960335.77547001</v>
      </c>
      <c r="AL544" t="str">
        <f t="shared" si="152"/>
        <v>MULTI</v>
      </c>
      <c r="AM544" s="21">
        <f t="shared" si="153"/>
        <v>1920671.55094002</v>
      </c>
    </row>
    <row r="545" ht="15" customHeight="1" spans="1:64">
      <c r="A545" s="24" t="s">
        <v>1516</v>
      </c>
      <c r="B545" s="70" t="s">
        <v>586</v>
      </c>
      <c r="C545" s="70" t="s">
        <v>587</v>
      </c>
      <c r="D545" s="70" t="s">
        <v>929</v>
      </c>
      <c r="E545" s="10" t="s">
        <v>210</v>
      </c>
      <c r="F545" s="70" t="s">
        <v>603</v>
      </c>
      <c r="G545" s="70" t="s">
        <v>165</v>
      </c>
      <c r="H545" s="70" t="s">
        <v>1519</v>
      </c>
      <c r="I545" s="70" t="s">
        <v>1519</v>
      </c>
      <c r="J545" s="70" t="s">
        <v>1519</v>
      </c>
      <c r="K545" s="70" t="s">
        <v>1520</v>
      </c>
      <c r="L545" s="71" t="s">
        <v>282</v>
      </c>
      <c r="M545" s="72">
        <v>34000</v>
      </c>
      <c r="N545" s="14">
        <f t="shared" si="146"/>
        <v>93.1506849315068</v>
      </c>
      <c r="O545" s="15">
        <v>2300</v>
      </c>
      <c r="P545" s="15">
        <f t="shared" si="142"/>
        <v>78200000</v>
      </c>
      <c r="Q545" s="16">
        <f>IFERROR(VLOOKUP(G545,SCENARIOS!$A$13:$E$18,2,0),0.025)</f>
        <v>0.025</v>
      </c>
      <c r="R545" s="70">
        <f>IFERROR(VLOOKUP(L545,INPUTS!$A$107:$B$120,2,0),0.0082)</f>
        <v>0.0042</v>
      </c>
      <c r="S545" s="70">
        <f t="shared" si="143"/>
        <v>9.66</v>
      </c>
      <c r="T545" s="15">
        <f t="shared" si="144"/>
        <v>328440</v>
      </c>
      <c r="U545" s="15">
        <f>T545/INPUTS!$B$7*1000</f>
        <v>410550000</v>
      </c>
      <c r="V545" s="15">
        <f>T545*INPUTS!$B$6</f>
        <v>1037870.4</v>
      </c>
      <c r="W545" s="73" t="s">
        <v>396</v>
      </c>
      <c r="X545" s="73" t="s">
        <v>396</v>
      </c>
      <c r="Y545" s="67">
        <f>IFERROR(VLOOKUP(E545,INPUTS!$A$44:$B$103,2,0),0)</f>
        <v>0.02</v>
      </c>
      <c r="Z545" s="15">
        <f t="shared" si="145"/>
        <v>6568.8</v>
      </c>
      <c r="AA545" s="20">
        <f>IFERROR(VLOOKUP(E545,INPUTS!$A$44:$C$103,3,0),SCENARIOS!$J$23)</f>
        <v>0.06</v>
      </c>
      <c r="AB545" s="15">
        <f t="shared" si="147"/>
        <v>22295.9828065078</v>
      </c>
      <c r="AC545" s="20">
        <f>IFERROR(VLOOKUP($E545,INPUTS!$A$44:$G$103,4,0),SCENARIOS!$K$23)</f>
        <v>0.15</v>
      </c>
      <c r="AD545" s="15">
        <f t="shared" si="148"/>
        <v>63064.6451543777</v>
      </c>
      <c r="AE545" s="20">
        <f>IFERROR(VLOOKUP($E545,INPUTS!$A$44:$G$103,5,0),SCENARIOS!$L$23)</f>
        <v>0.3</v>
      </c>
      <c r="AF545" s="15">
        <f t="shared" si="149"/>
        <v>142703.714941392</v>
      </c>
      <c r="AG545" s="20">
        <f>IFERROR(VLOOKUP($E545,INPUTS!$A$44:$G$103,6,0),SCENARIOS!$M$23)</f>
        <v>0.4</v>
      </c>
      <c r="AH545" s="15">
        <f t="shared" si="150"/>
        <v>215274.873459591</v>
      </c>
      <c r="AI545" s="20">
        <f>IFERROR(VLOOKUP($E545,INPUTS!$A$44:$G$103,7,0),SCENARIOS!$N$23)</f>
        <v>0.5</v>
      </c>
      <c r="AJ545" s="15">
        <f t="shared" si="151"/>
        <v>304454.699826464</v>
      </c>
      <c r="AL545" t="str">
        <f t="shared" si="152"/>
        <v>MULTI</v>
      </c>
      <c r="AM545" s="21">
        <f t="shared" si="153"/>
        <v>608909.399652928</v>
      </c>
    </row>
    <row r="546" ht="15" customHeight="1" spans="1:64">
      <c r="A546" s="6" t="s">
        <v>1517</v>
      </c>
      <c r="B546" s="70" t="s">
        <v>586</v>
      </c>
      <c r="C546" s="70" t="s">
        <v>587</v>
      </c>
      <c r="D546" s="70" t="s">
        <v>929</v>
      </c>
      <c r="E546" s="10" t="s">
        <v>1540</v>
      </c>
      <c r="F546" s="70" t="s">
        <v>439</v>
      </c>
      <c r="G546" s="70" t="s">
        <v>177</v>
      </c>
      <c r="H546" s="70" t="s">
        <v>1519</v>
      </c>
      <c r="I546" s="70" t="s">
        <v>1519</v>
      </c>
      <c r="J546" s="70" t="s">
        <v>1519</v>
      </c>
      <c r="K546" s="70" t="s">
        <v>1520</v>
      </c>
      <c r="L546" s="71" t="s">
        <v>282</v>
      </c>
      <c r="M546" s="72">
        <v>162729</v>
      </c>
      <c r="N546" s="14">
        <f t="shared" si="146"/>
        <v>445.832876712329</v>
      </c>
      <c r="O546" s="15">
        <v>3800</v>
      </c>
      <c r="P546" s="15">
        <f t="shared" si="142"/>
        <v>618370200</v>
      </c>
      <c r="Q546" s="16">
        <f>IFERROR(VLOOKUP(G546,SCENARIOS!$A$13:$E$18,2,0),0.025)</f>
        <v>0.045</v>
      </c>
      <c r="R546" s="70">
        <f>IFERROR(VLOOKUP(L546,INPUTS!$A$107:$B$120,2,0),0.0082)</f>
        <v>0.0042</v>
      </c>
      <c r="S546" s="70">
        <f t="shared" si="143"/>
        <v>15.96</v>
      </c>
      <c r="T546" s="15">
        <f t="shared" si="144"/>
        <v>2597154.84</v>
      </c>
      <c r="U546" s="15">
        <f>T546/INPUTS!$B$7*1000</f>
        <v>3246443550</v>
      </c>
      <c r="V546" s="15">
        <f>T546*INPUTS!$B$6</f>
        <v>8207009.2944</v>
      </c>
      <c r="W546" s="73" t="s">
        <v>396</v>
      </c>
      <c r="X546" s="73" t="s">
        <v>396</v>
      </c>
      <c r="Y546" s="67">
        <f>IFERROR(VLOOKUP(E546,INPUTS!$A$44:$B$103,2,0),0)</f>
        <v>0</v>
      </c>
      <c r="Z546" s="15">
        <f t="shared" si="145"/>
        <v>0</v>
      </c>
      <c r="AA546" s="20">
        <f>IFERROR(VLOOKUP(E546,INPUTS!$A$44:$C$103,3,0),SCENARIOS!$J$23)</f>
        <v>0</v>
      </c>
      <c r="AB546" s="15">
        <f t="shared" si="147"/>
        <v>0</v>
      </c>
      <c r="AC546" s="20">
        <f>IFERROR(VLOOKUP($E546,INPUTS!$A$44:$G$103,4,0),SCENARIOS!$K$23)</f>
        <v>0</v>
      </c>
      <c r="AD546" s="15">
        <f t="shared" si="148"/>
        <v>0</v>
      </c>
      <c r="AE546" s="20">
        <f>IFERROR(VLOOKUP($E546,INPUTS!$A$44:$G$103,5,0),SCENARIOS!$L$23)</f>
        <v>0</v>
      </c>
      <c r="AF546" s="15">
        <f t="shared" si="149"/>
        <v>0</v>
      </c>
      <c r="AG546" s="20">
        <f>IFERROR(VLOOKUP($E546,INPUTS!$A$44:$G$103,6,0),SCENARIOS!$M$23)</f>
        <v>0</v>
      </c>
      <c r="AH546" s="15">
        <f t="shared" si="150"/>
        <v>0</v>
      </c>
      <c r="AI546" s="20">
        <f>IFERROR(VLOOKUP($E546,INPUTS!$A$44:$G$103,7,0),SCENARIOS!$N$23)</f>
        <v>0</v>
      </c>
      <c r="AJ546" s="15">
        <f t="shared" si="151"/>
        <v>0</v>
      </c>
      <c r="AL546" t="str">
        <f t="shared" si="152"/>
        <v>MULTI</v>
      </c>
      <c r="AM546" s="21">
        <f t="shared" si="153"/>
        <v>7805578.64509807</v>
      </c>
    </row>
    <row r="547" s="1" customFormat="1" ht="15" customHeight="1" spans="1:64">
      <c r="A547" s="24" t="s">
        <v>1518</v>
      </c>
      <c r="B547" s="70" t="s">
        <v>651</v>
      </c>
      <c r="C547" s="70" t="s">
        <v>652</v>
      </c>
      <c r="D547" s="70" t="s">
        <v>929</v>
      </c>
      <c r="E547" s="10" t="s">
        <v>206</v>
      </c>
      <c r="F547" s="70" t="s">
        <v>408</v>
      </c>
      <c r="G547" s="70" t="s">
        <v>165</v>
      </c>
      <c r="H547" s="70" t="s">
        <v>1519</v>
      </c>
      <c r="I547" s="70" t="s">
        <v>1519</v>
      </c>
      <c r="J547" s="70" t="s">
        <v>1519</v>
      </c>
      <c r="K547" s="70" t="s">
        <v>1520</v>
      </c>
      <c r="L547" s="71" t="s">
        <v>279</v>
      </c>
      <c r="M547" s="72">
        <v>184885</v>
      </c>
      <c r="N547" s="14">
        <f t="shared" si="146"/>
        <v>506.534246575342</v>
      </c>
      <c r="O547" s="15">
        <v>1800</v>
      </c>
      <c r="P547" s="15">
        <f t="shared" si="142"/>
        <v>332793000</v>
      </c>
      <c r="Q547" s="16">
        <f>IFERROR(VLOOKUP(G547,SCENARIOS!$A$13:$E$18,2,0),0.025)</f>
        <v>0.025</v>
      </c>
      <c r="R547" s="70">
        <f>IFERROR(VLOOKUP(L547,INPUTS!$A$107:$B$120,2,0),0.0082)</f>
        <v>0.0039</v>
      </c>
      <c r="S547" s="70">
        <f t="shared" si="143"/>
        <v>7.02</v>
      </c>
      <c r="T547" s="15">
        <f t="shared" si="144"/>
        <v>1297892.7</v>
      </c>
      <c r="U547" s="15">
        <f>T547/INPUTS!$B$7*1000</f>
        <v>1622365875</v>
      </c>
      <c r="V547" s="15">
        <f>T547*INPUTS!$B$6</f>
        <v>4101340.932</v>
      </c>
      <c r="W547" s="73" t="s">
        <v>396</v>
      </c>
      <c r="X547" s="73" t="s">
        <v>396</v>
      </c>
      <c r="Y547" s="74">
        <f>IFERROR(VLOOKUP(E547,INPUTS!$A$44:$B$103,2,0),0)</f>
        <v>0.02</v>
      </c>
      <c r="Z547" s="15">
        <f t="shared" si="145"/>
        <v>25957.854</v>
      </c>
      <c r="AA547" s="20">
        <f>IFERROR(VLOOKUP(E547,INPUTS!$A$44:$C$103,3,0),SCENARIOS!$J$23)</f>
        <v>0.06</v>
      </c>
      <c r="AB547" s="15">
        <f t="shared" si="147"/>
        <v>88106.7876138472</v>
      </c>
      <c r="AC547" s="20">
        <f>IFERROR(VLOOKUP($E547,INPUTS!$A$44:$G$103,4,0),SCENARIOS!$K$23)</f>
        <v>0.15</v>
      </c>
      <c r="AD547" s="15">
        <f t="shared" si="148"/>
        <v>249211.857794292</v>
      </c>
      <c r="AE547" s="20">
        <f>IFERROR(VLOOKUP($E547,INPUTS!$A$44:$G$103,5,0),SCENARIOS!$L$23)</f>
        <v>0.3</v>
      </c>
      <c r="AF547" s="15">
        <f t="shared" si="149"/>
        <v>563920.685316385</v>
      </c>
      <c r="AG547" s="20">
        <f>IFERROR(VLOOKUP($E547,INPUTS!$A$44:$G$103,6,0),SCENARIOS!$M$23)</f>
        <v>0.4</v>
      </c>
      <c r="AH547" s="15">
        <f t="shared" si="150"/>
        <v>850699.326381156</v>
      </c>
      <c r="AI547" s="20">
        <f>IFERROR(VLOOKUP($E547,INPUTS!$A$44:$G$103,7,0),SCENARIOS!$N$23)</f>
        <v>0.5</v>
      </c>
      <c r="AJ547" s="15">
        <f t="shared" si="151"/>
        <v>1203110.2557102</v>
      </c>
      <c r="AL547" t="str">
        <f t="shared" si="152"/>
        <v>MULTI</v>
      </c>
      <c r="AM547" s="21">
        <f t="shared" si="153"/>
        <v>2406220.51142041</v>
      </c>
      <c r="BL547"/>
    </row>
    <row r="548" s="1" customFormat="1" ht="15" customHeight="1" spans="1:64">
      <c r="A548" s="6" t="s">
        <v>1521</v>
      </c>
      <c r="B548" s="70" t="s">
        <v>651</v>
      </c>
      <c r="C548" s="70" t="s">
        <v>652</v>
      </c>
      <c r="D548" s="70" t="s">
        <v>929</v>
      </c>
      <c r="E548" s="10" t="s">
        <v>205</v>
      </c>
      <c r="F548" s="70" t="s">
        <v>408</v>
      </c>
      <c r="G548" s="70" t="s">
        <v>165</v>
      </c>
      <c r="H548" s="70" t="s">
        <v>1519</v>
      </c>
      <c r="I548" s="70" t="s">
        <v>1519</v>
      </c>
      <c r="J548" s="70" t="s">
        <v>1519</v>
      </c>
      <c r="K548" s="70" t="s">
        <v>1520</v>
      </c>
      <c r="L548" s="71" t="s">
        <v>279</v>
      </c>
      <c r="M548" s="72">
        <v>92443</v>
      </c>
      <c r="N548" s="14">
        <f t="shared" si="146"/>
        <v>253.268493150685</v>
      </c>
      <c r="O548" s="15">
        <v>1900</v>
      </c>
      <c r="P548" s="15">
        <f t="shared" si="142"/>
        <v>175641700</v>
      </c>
      <c r="Q548" s="16">
        <f>IFERROR(VLOOKUP(G548,SCENARIOS!$A$13:$E$18,2,0),0.025)</f>
        <v>0.025</v>
      </c>
      <c r="R548" s="70">
        <f>IFERROR(VLOOKUP(L548,INPUTS!$A$107:$B$120,2,0),0.0082)</f>
        <v>0.0039</v>
      </c>
      <c r="S548" s="70">
        <f t="shared" si="143"/>
        <v>7.41</v>
      </c>
      <c r="T548" s="15">
        <f t="shared" si="144"/>
        <v>685002.63</v>
      </c>
      <c r="U548" s="15">
        <f>T548/INPUTS!$B$7*1000</f>
        <v>856253287.5</v>
      </c>
      <c r="V548" s="15">
        <f>T548*INPUTS!$B$6</f>
        <v>2164608.3108</v>
      </c>
      <c r="W548" s="73" t="s">
        <v>396</v>
      </c>
      <c r="X548" s="73" t="s">
        <v>396</v>
      </c>
      <c r="Y548" s="74">
        <f>IFERROR(VLOOKUP(E548,INPUTS!$A$44:$B$103,2,0),0)</f>
        <v>0.02</v>
      </c>
      <c r="Z548" s="15">
        <f t="shared" si="145"/>
        <v>13700.0526</v>
      </c>
      <c r="AA548" s="20">
        <f>IFERROR(VLOOKUP(E548,INPUTS!$A$44:$C$103,3,0),SCENARIOS!$J$23)</f>
        <v>0.06</v>
      </c>
      <c r="AB548" s="15">
        <f t="shared" si="147"/>
        <v>46501.0560860207</v>
      </c>
      <c r="AC548" s="20">
        <f>IFERROR(VLOOKUP($E548,INPUTS!$A$44:$G$103,4,0),SCENARIOS!$K$23)</f>
        <v>0.15</v>
      </c>
      <c r="AD548" s="15">
        <f t="shared" si="148"/>
        <v>131529.191909528</v>
      </c>
      <c r="AE548" s="20">
        <f>IFERROR(VLOOKUP($E548,INPUTS!$A$44:$G$103,5,0),SCENARIOS!$L$23)</f>
        <v>0.3</v>
      </c>
      <c r="AF548" s="15">
        <f t="shared" si="149"/>
        <v>297626.415922615</v>
      </c>
      <c r="AG548" s="20">
        <f>IFERROR(VLOOKUP($E548,INPUTS!$A$44:$G$103,6,0),SCENARIOS!$M$23)</f>
        <v>0.4</v>
      </c>
      <c r="AH548" s="15">
        <f t="shared" si="150"/>
        <v>448982.628464064</v>
      </c>
      <c r="AI548" s="20">
        <f>IFERROR(VLOOKUP($E548,INPUTS!$A$44:$G$103,7,0),SCENARIOS!$N$23)</f>
        <v>0.5</v>
      </c>
      <c r="AJ548" s="15">
        <f t="shared" si="151"/>
        <v>634978.291611827</v>
      </c>
      <c r="AL548" t="str">
        <f t="shared" si="152"/>
        <v>MULTI</v>
      </c>
      <c r="AM548" s="21">
        <f t="shared" si="153"/>
        <v>1269956.58322365</v>
      </c>
      <c r="BL548"/>
    </row>
    <row r="549" s="1" customFormat="1" ht="15" customHeight="1" spans="1:64">
      <c r="A549" s="24" t="s">
        <v>1523</v>
      </c>
      <c r="B549" s="70" t="s">
        <v>651</v>
      </c>
      <c r="C549" s="70" t="s">
        <v>652</v>
      </c>
      <c r="D549" s="70" t="s">
        <v>929</v>
      </c>
      <c r="E549" s="10" t="s">
        <v>207</v>
      </c>
      <c r="F549" s="70" t="s">
        <v>609</v>
      </c>
      <c r="G549" s="70" t="s">
        <v>165</v>
      </c>
      <c r="H549" s="70" t="s">
        <v>1519</v>
      </c>
      <c r="I549" s="70" t="s">
        <v>1519</v>
      </c>
      <c r="J549" s="70" t="s">
        <v>1519</v>
      </c>
      <c r="K549" s="70" t="s">
        <v>1520</v>
      </c>
      <c r="L549" s="71" t="s">
        <v>279</v>
      </c>
      <c r="M549" s="72">
        <v>35215</v>
      </c>
      <c r="N549" s="14">
        <f t="shared" si="146"/>
        <v>96.4794520547945</v>
      </c>
      <c r="O549" s="15">
        <v>1700</v>
      </c>
      <c r="P549" s="15">
        <f t="shared" si="142"/>
        <v>59865500</v>
      </c>
      <c r="Q549" s="16">
        <f>IFERROR(VLOOKUP(G549,SCENARIOS!$A$13:$E$18,2,0),0.025)</f>
        <v>0.025</v>
      </c>
      <c r="R549" s="70">
        <f>IFERROR(VLOOKUP(L549,INPUTS!$A$107:$B$120,2,0),0.0082)</f>
        <v>0.0039</v>
      </c>
      <c r="S549" s="70">
        <f t="shared" si="143"/>
        <v>6.63</v>
      </c>
      <c r="T549" s="15">
        <f t="shared" si="144"/>
        <v>233475.45</v>
      </c>
      <c r="U549" s="15">
        <f>T549/INPUTS!$B$7*1000</f>
        <v>291844312.5</v>
      </c>
      <c r="V549" s="15">
        <f>T549*INPUTS!$B$6</f>
        <v>737782.422</v>
      </c>
      <c r="W549" s="73" t="s">
        <v>396</v>
      </c>
      <c r="X549" s="73" t="s">
        <v>396</v>
      </c>
      <c r="Y549" s="74">
        <f>IFERROR(VLOOKUP(E549,INPUTS!$A$44:$B$103,2,0),0)</f>
        <v>0.02</v>
      </c>
      <c r="Z549" s="15">
        <f t="shared" si="145"/>
        <v>4669.509</v>
      </c>
      <c r="AA549" s="20">
        <f>IFERROR(VLOOKUP(E549,INPUTS!$A$44:$C$103,3,0),SCENARIOS!$J$23)</f>
        <v>0.06</v>
      </c>
      <c r="AB549" s="15">
        <f t="shared" si="147"/>
        <v>15849.3624983001</v>
      </c>
      <c r="AC549" s="20">
        <f>IFERROR(VLOOKUP($E549,INPUTS!$A$44:$G$103,4,0),SCENARIOS!$K$23)</f>
        <v>0.15</v>
      </c>
      <c r="AD549" s="15">
        <f t="shared" si="148"/>
        <v>44830.2472491434</v>
      </c>
      <c r="AE549" s="20">
        <f>IFERROR(VLOOKUP($E549,INPUTS!$A$44:$G$103,5,0),SCENARIOS!$L$23)</f>
        <v>0.3</v>
      </c>
      <c r="AF549" s="15">
        <f t="shared" si="149"/>
        <v>101442.619847196</v>
      </c>
      <c r="AG549" s="20">
        <f>IFERROR(VLOOKUP($E549,INPUTS!$A$44:$G$103,6,0),SCENARIOS!$M$23)</f>
        <v>0.4</v>
      </c>
      <c r="AH549" s="15">
        <f t="shared" si="150"/>
        <v>153030.684309679</v>
      </c>
      <c r="AI549" s="20">
        <f>IFERROR(VLOOKUP($E549,INPUTS!$A$44:$G$103,7,0),SCENARIOS!$N$23)</f>
        <v>0.5</v>
      </c>
      <c r="AJ549" s="15">
        <f t="shared" si="151"/>
        <v>216425.216315304</v>
      </c>
      <c r="AL549" t="str">
        <f t="shared" si="152"/>
        <v>MULTI</v>
      </c>
      <c r="AM549" s="21">
        <f t="shared" si="153"/>
        <v>432850.432630609</v>
      </c>
      <c r="BL549"/>
    </row>
    <row r="550" s="1" customFormat="1" ht="15" customHeight="1" spans="1:64">
      <c r="A550" s="6" t="s">
        <v>1525</v>
      </c>
      <c r="B550" s="52" t="s">
        <v>409</v>
      </c>
      <c r="C550" s="52" t="s">
        <v>410</v>
      </c>
      <c r="D550" s="52" t="s">
        <v>929</v>
      </c>
      <c r="E550" s="10" t="s">
        <v>255</v>
      </c>
      <c r="F550" s="52" t="s">
        <v>930</v>
      </c>
      <c r="G550" s="52" t="s">
        <v>169</v>
      </c>
      <c r="H550" s="52" t="s">
        <v>203</v>
      </c>
      <c r="I550" s="52" t="s">
        <v>399</v>
      </c>
      <c r="J550" s="52" t="s">
        <v>165</v>
      </c>
      <c r="K550" s="52" t="s">
        <v>931</v>
      </c>
      <c r="L550" s="53" t="s">
        <v>1545</v>
      </c>
      <c r="M550" s="13">
        <v>2001</v>
      </c>
      <c r="N550" s="14">
        <f t="shared" si="146"/>
        <v>5.48219178082192</v>
      </c>
      <c r="O550" s="15">
        <v>5840</v>
      </c>
      <c r="P550" s="15">
        <f t="shared" si="142"/>
        <v>11685840</v>
      </c>
      <c r="Q550" s="16">
        <f>IFERROR(VLOOKUP(G550,SCENARIOS!$A$13:$E$18,2,0),0.025)</f>
        <v>0.02</v>
      </c>
      <c r="R550" s="70">
        <f>IFERROR(VLOOKUP(L550,INPUTS!$A$107:$B$120,2,0),0.0082)</f>
        <v>0.0082</v>
      </c>
      <c r="S550" s="70">
        <f t="shared" si="143"/>
        <v>47.888</v>
      </c>
      <c r="T550" s="15">
        <f t="shared" si="144"/>
        <v>95823.888</v>
      </c>
      <c r="U550" s="15">
        <f>T550/INPUTS!$B$7*1000</f>
        <v>119779860</v>
      </c>
      <c r="V550" s="15">
        <f>T550*INPUTS!$B$6</f>
        <v>302803.48608</v>
      </c>
      <c r="W550" s="54" t="s">
        <v>396</v>
      </c>
      <c r="X550" s="54" t="s">
        <v>396</v>
      </c>
      <c r="Y550" s="74">
        <f>IFERROR(VLOOKUP(E550,INPUTS!$A$44:$B$103,2,0),0)</f>
        <v>0.005</v>
      </c>
      <c r="Z550" s="15">
        <f t="shared" si="145"/>
        <v>479.11944</v>
      </c>
      <c r="AA550" s="20">
        <f>IFERROR(VLOOKUP(E550,INPUTS!$A$44:$C$103,3,0),SCENARIOS!$J$23)</f>
        <v>0.03</v>
      </c>
      <c r="AB550" s="15">
        <f t="shared" si="147"/>
        <v>3173.91945686361</v>
      </c>
      <c r="AC550" s="20">
        <f>IFERROR(VLOOKUP($E550,INPUTS!$A$44:$G$103,4,0),SCENARIOS!$K$23)</f>
        <v>0.1</v>
      </c>
      <c r="AD550" s="15">
        <f t="shared" si="148"/>
        <v>11680.8784774203</v>
      </c>
      <c r="AE550" s="20">
        <f>IFERROR(VLOOKUP($E550,INPUTS!$A$44:$G$103,5,0),SCENARIOS!$L$23)</f>
        <v>0.2</v>
      </c>
      <c r="AF550" s="15">
        <f t="shared" si="149"/>
        <v>25793.2673828635</v>
      </c>
      <c r="AG550" s="20">
        <f>IFERROR(VLOOKUP($E550,INPUTS!$A$44:$G$103,6,0),SCENARIOS!$M$23)</f>
        <v>0.3</v>
      </c>
      <c r="AH550" s="15">
        <f t="shared" si="150"/>
        <v>42716.7770538364</v>
      </c>
      <c r="AI550" s="20">
        <f>IFERROR(VLOOKUP($E550,INPUTS!$A$44:$G$103,7,0),SCENARIOS!$N$23)</f>
        <v>0.4</v>
      </c>
      <c r="AJ550" s="15">
        <f t="shared" si="151"/>
        <v>62883.6980262868</v>
      </c>
      <c r="AL550" t="str">
        <f t="shared" si="152"/>
        <v>Y</v>
      </c>
      <c r="AM550" s="21">
        <f t="shared" si="153"/>
        <v>157209.245065717</v>
      </c>
      <c r="BL550"/>
    </row>
    <row r="551" s="1" customFormat="1" ht="15" customHeight="1" spans="1:64">
      <c r="A551" s="24" t="s">
        <v>1526</v>
      </c>
      <c r="B551" s="52" t="s">
        <v>409</v>
      </c>
      <c r="C551" s="52" t="s">
        <v>410</v>
      </c>
      <c r="D551" s="52" t="s">
        <v>929</v>
      </c>
      <c r="E551" s="10" t="s">
        <v>255</v>
      </c>
      <c r="F551" s="52" t="s">
        <v>930</v>
      </c>
      <c r="G551" s="52" t="s">
        <v>169</v>
      </c>
      <c r="H551" s="52" t="s">
        <v>200</v>
      </c>
      <c r="I551" s="52" t="s">
        <v>391</v>
      </c>
      <c r="J551" s="52" t="s">
        <v>165</v>
      </c>
      <c r="K551" s="52" t="s">
        <v>931</v>
      </c>
      <c r="L551" s="53" t="s">
        <v>1545</v>
      </c>
      <c r="M551" s="13">
        <v>2001</v>
      </c>
      <c r="N551" s="14">
        <f t="shared" si="146"/>
        <v>5.48219178082192</v>
      </c>
      <c r="O551" s="15">
        <v>6370</v>
      </c>
      <c r="P551" s="15">
        <f t="shared" si="142"/>
        <v>12746370</v>
      </c>
      <c r="Q551" s="16">
        <f>IFERROR(VLOOKUP(G551,SCENARIOS!$A$13:$E$18,2,0),0.025)</f>
        <v>0.02</v>
      </c>
      <c r="R551" s="70">
        <f>IFERROR(VLOOKUP(L551,INPUTS!$A$107:$B$120,2,0),0.0082)</f>
        <v>0.0082</v>
      </c>
      <c r="S551" s="70">
        <f t="shared" si="143"/>
        <v>52.234</v>
      </c>
      <c r="T551" s="15">
        <f t="shared" si="144"/>
        <v>104520.234</v>
      </c>
      <c r="U551" s="15">
        <f>T551/INPUTS!$B$7*1000</f>
        <v>130650292.5</v>
      </c>
      <c r="V551" s="15">
        <f>T551*INPUTS!$B$6</f>
        <v>330283.93944</v>
      </c>
      <c r="W551" s="54" t="s">
        <v>396</v>
      </c>
      <c r="X551" s="54" t="s">
        <v>396</v>
      </c>
      <c r="Y551" s="74">
        <f>IFERROR(VLOOKUP(E551,INPUTS!$A$44:$B$103,2,0),0)</f>
        <v>0.005</v>
      </c>
      <c r="Z551" s="15">
        <f t="shared" si="145"/>
        <v>522.60117</v>
      </c>
      <c r="AA551" s="20">
        <f>IFERROR(VLOOKUP(E551,INPUTS!$A$44:$C$103,3,0),SCENARIOS!$J$23)</f>
        <v>0.03</v>
      </c>
      <c r="AB551" s="15">
        <f t="shared" si="147"/>
        <v>3461.96351716116</v>
      </c>
      <c r="AC551" s="20">
        <f>IFERROR(VLOOKUP($E551,INPUTS!$A$44:$G$103,4,0),SCENARIOS!$K$23)</f>
        <v>0.1</v>
      </c>
      <c r="AD551" s="15">
        <f t="shared" si="148"/>
        <v>12740.9582022546</v>
      </c>
      <c r="AE551" s="20">
        <f>IFERROR(VLOOKUP($E551,INPUTS!$A$44:$G$103,5,0),SCENARIOS!$L$23)</f>
        <v>0.2</v>
      </c>
      <c r="AF551" s="15">
        <f t="shared" si="149"/>
        <v>28134.0947309658</v>
      </c>
      <c r="AG551" s="20">
        <f>IFERROR(VLOOKUP($E551,INPUTS!$A$44:$G$103,6,0),SCENARIOS!$M$23)</f>
        <v>0.3</v>
      </c>
      <c r="AH551" s="15">
        <f t="shared" si="150"/>
        <v>46593.4708618045</v>
      </c>
      <c r="AI551" s="20">
        <f>IFERROR(VLOOKUP($E551,INPUTS!$A$44:$G$103,7,0),SCENARIOS!$N$23)</f>
        <v>0.4</v>
      </c>
      <c r="AJ551" s="15">
        <f t="shared" si="151"/>
        <v>68590.6089773025</v>
      </c>
      <c r="AL551" t="str">
        <f t="shared" si="152"/>
        <v>Y</v>
      </c>
      <c r="AM551" s="21">
        <f t="shared" si="153"/>
        <v>171476.522443256</v>
      </c>
      <c r="BL551"/>
    </row>
    <row r="552" s="1" customFormat="1" ht="15" customHeight="1" spans="1:64">
      <c r="A552" s="6" t="s">
        <v>1527</v>
      </c>
      <c r="B552" s="52" t="s">
        <v>409</v>
      </c>
      <c r="C552" s="52" t="s">
        <v>410</v>
      </c>
      <c r="D552" s="52" t="s">
        <v>929</v>
      </c>
      <c r="E552" s="10" t="s">
        <v>255</v>
      </c>
      <c r="F552" s="52" t="s">
        <v>930</v>
      </c>
      <c r="G552" s="52" t="s">
        <v>169</v>
      </c>
      <c r="H552" s="52" t="s">
        <v>204</v>
      </c>
      <c r="I552" s="52" t="s">
        <v>405</v>
      </c>
      <c r="J552" s="52" t="s">
        <v>165</v>
      </c>
      <c r="K552" s="52" t="s">
        <v>931</v>
      </c>
      <c r="L552" s="53" t="s">
        <v>1545</v>
      </c>
      <c r="M552" s="13">
        <v>1333</v>
      </c>
      <c r="N552" s="14">
        <f t="shared" si="146"/>
        <v>3.65205479452055</v>
      </c>
      <c r="O552" s="15">
        <v>5870</v>
      </c>
      <c r="P552" s="15">
        <f t="shared" si="142"/>
        <v>7824710</v>
      </c>
      <c r="Q552" s="16">
        <f>IFERROR(VLOOKUP(G552,SCENARIOS!$A$13:$E$18,2,0),0.025)</f>
        <v>0.02</v>
      </c>
      <c r="R552" s="70">
        <f>IFERROR(VLOOKUP(L552,INPUTS!$A$107:$B$120,2,0),0.0082)</f>
        <v>0.0082</v>
      </c>
      <c r="S552" s="70">
        <f t="shared" si="143"/>
        <v>48.134</v>
      </c>
      <c r="T552" s="15">
        <f t="shared" si="144"/>
        <v>64162.622</v>
      </c>
      <c r="U552" s="15">
        <f>T552/INPUTS!$B$7*1000</f>
        <v>80203277.5</v>
      </c>
      <c r="V552" s="15">
        <f>T552*INPUTS!$B$6</f>
        <v>202753.88552</v>
      </c>
      <c r="W552" s="54" t="s">
        <v>396</v>
      </c>
      <c r="X552" s="54" t="s">
        <v>396</v>
      </c>
      <c r="Y552" s="74">
        <f>IFERROR(VLOOKUP(E552,INPUTS!$A$44:$B$103,2,0),0)</f>
        <v>0.005</v>
      </c>
      <c r="Z552" s="15">
        <f t="shared" si="145"/>
        <v>320.81311</v>
      </c>
      <c r="AA552" s="20">
        <f>IFERROR(VLOOKUP(E552,INPUTS!$A$44:$C$103,3,0),SCENARIOS!$J$23)</f>
        <v>0.03</v>
      </c>
      <c r="AB552" s="15">
        <f t="shared" si="147"/>
        <v>2125.22157699534</v>
      </c>
      <c r="AC552" s="20">
        <f>IFERROR(VLOOKUP($E552,INPUTS!$A$44:$G$103,4,0),SCENARIOS!$K$23)</f>
        <v>0.1</v>
      </c>
      <c r="AD552" s="15">
        <f t="shared" si="148"/>
        <v>7821.38781902329</v>
      </c>
      <c r="AE552" s="20">
        <f>IFERROR(VLOOKUP($E552,INPUTS!$A$44:$G$103,5,0),SCENARIOS!$L$23)</f>
        <v>0.2</v>
      </c>
      <c r="AF552" s="15">
        <f t="shared" si="149"/>
        <v>17270.8882907318</v>
      </c>
      <c r="AG552" s="20">
        <f>IFERROR(VLOOKUP($E552,INPUTS!$A$44:$G$103,6,0),SCENARIOS!$M$23)</f>
        <v>0.3</v>
      </c>
      <c r="AH552" s="15">
        <f t="shared" si="150"/>
        <v>28602.684324013</v>
      </c>
      <c r="AI552" s="20">
        <f>IFERROR(VLOOKUP($E552,INPUTS!$A$44:$G$103,7,0),SCENARIOS!$N$23)</f>
        <v>0.4</v>
      </c>
      <c r="AJ552" s="15">
        <f t="shared" si="151"/>
        <v>42106.2329095098</v>
      </c>
      <c r="AL552" t="str">
        <f t="shared" si="152"/>
        <v>Y</v>
      </c>
      <c r="AM552" s="21">
        <f t="shared" si="153"/>
        <v>105265.582273775</v>
      </c>
      <c r="BL552"/>
    </row>
    <row r="553" s="1" customFormat="1" ht="15" customHeight="1" spans="1:64">
      <c r="A553" s="24" t="s">
        <v>1529</v>
      </c>
      <c r="B553" s="52" t="s">
        <v>409</v>
      </c>
      <c r="C553" s="52" t="s">
        <v>410</v>
      </c>
      <c r="D553" s="52" t="s">
        <v>929</v>
      </c>
      <c r="E553" s="10" t="s">
        <v>255</v>
      </c>
      <c r="F553" s="52" t="s">
        <v>930</v>
      </c>
      <c r="G553" s="52" t="s">
        <v>169</v>
      </c>
      <c r="H553" s="52" t="s">
        <v>205</v>
      </c>
      <c r="I553" s="52" t="s">
        <v>408</v>
      </c>
      <c r="J553" s="52" t="s">
        <v>165</v>
      </c>
      <c r="K553" s="52" t="s">
        <v>931</v>
      </c>
      <c r="L553" s="53" t="s">
        <v>1545</v>
      </c>
      <c r="M553" s="13">
        <v>1333</v>
      </c>
      <c r="N553" s="14">
        <f t="shared" si="146"/>
        <v>3.65205479452055</v>
      </c>
      <c r="O553" s="15">
        <v>5770</v>
      </c>
      <c r="P553" s="15">
        <f t="shared" si="142"/>
        <v>7691410</v>
      </c>
      <c r="Q553" s="16">
        <f>IFERROR(VLOOKUP(G553,SCENARIOS!$A$13:$E$18,2,0),0.025)</f>
        <v>0.02</v>
      </c>
      <c r="R553" s="70">
        <f>IFERROR(VLOOKUP(L553,INPUTS!$A$107:$B$120,2,0),0.0082)</f>
        <v>0.0082</v>
      </c>
      <c r="S553" s="70">
        <f t="shared" si="143"/>
        <v>47.314</v>
      </c>
      <c r="T553" s="15">
        <f t="shared" si="144"/>
        <v>63069.562</v>
      </c>
      <c r="U553" s="15">
        <f>T553/INPUTS!$B$7*1000</f>
        <v>78836952.5</v>
      </c>
      <c r="V553" s="15">
        <f>T553*INPUTS!$B$6</f>
        <v>199299.81592</v>
      </c>
      <c r="W553" s="54" t="s">
        <v>396</v>
      </c>
      <c r="X553" s="54" t="s">
        <v>396</v>
      </c>
      <c r="Y553" s="74">
        <f>IFERROR(VLOOKUP(E553,INPUTS!$A$44:$B$103,2,0),0)</f>
        <v>0.005</v>
      </c>
      <c r="Z553" s="15">
        <f t="shared" si="145"/>
        <v>315.34781</v>
      </c>
      <c r="AA553" s="20">
        <f>IFERROR(VLOOKUP(E553,INPUTS!$A$44:$C$103,3,0),SCENARIOS!$J$23)</f>
        <v>0.03</v>
      </c>
      <c r="AB553" s="15">
        <f t="shared" si="147"/>
        <v>2089.01678011297</v>
      </c>
      <c r="AC553" s="20">
        <f>IFERROR(VLOOKUP($E553,INPUTS!$A$44:$G$103,4,0),SCENARIOS!$K$23)</f>
        <v>0.1</v>
      </c>
      <c r="AD553" s="15">
        <f t="shared" si="148"/>
        <v>7688.14441495134</v>
      </c>
      <c r="AE553" s="20">
        <f>IFERROR(VLOOKUP($E553,INPUTS!$A$44:$G$103,5,0),SCENARIOS!$L$23)</f>
        <v>0.2</v>
      </c>
      <c r="AF553" s="15">
        <f t="shared" si="149"/>
        <v>16976.6653215541</v>
      </c>
      <c r="AG553" s="20">
        <f>IFERROR(VLOOKUP($E553,INPUTS!$A$44:$G$103,6,0),SCENARIOS!$M$23)</f>
        <v>0.3</v>
      </c>
      <c r="AH553" s="15">
        <f t="shared" si="150"/>
        <v>28115.4154258186</v>
      </c>
      <c r="AI553" s="20">
        <f>IFERROR(VLOOKUP($E553,INPUTS!$A$44:$G$103,7,0),SCENARIOS!$N$23)</f>
        <v>0.4</v>
      </c>
      <c r="AJ553" s="15">
        <f t="shared" si="151"/>
        <v>41388.920594186</v>
      </c>
      <c r="AL553" t="str">
        <f t="shared" si="152"/>
        <v>N</v>
      </c>
      <c r="AM553" s="21">
        <f t="shared" si="153"/>
        <v>103472.301485465</v>
      </c>
      <c r="BL553"/>
    </row>
    <row r="554" s="1" customFormat="1" ht="15" customHeight="1" spans="1:64">
      <c r="A554" s="6" t="s">
        <v>1530</v>
      </c>
      <c r="B554" s="52" t="s">
        <v>409</v>
      </c>
      <c r="C554" s="52" t="s">
        <v>410</v>
      </c>
      <c r="D554" s="52" t="s">
        <v>929</v>
      </c>
      <c r="E554" s="10" t="s">
        <v>255</v>
      </c>
      <c r="F554" s="52" t="s">
        <v>930</v>
      </c>
      <c r="G554" s="52" t="s">
        <v>169</v>
      </c>
      <c r="H554" s="52" t="s">
        <v>215</v>
      </c>
      <c r="I554" s="52" t="s">
        <v>490</v>
      </c>
      <c r="J554" s="52" t="s">
        <v>165</v>
      </c>
      <c r="K554" s="52" t="s">
        <v>931</v>
      </c>
      <c r="L554" s="53" t="s">
        <v>1545</v>
      </c>
      <c r="M554" s="13">
        <v>1333</v>
      </c>
      <c r="N554" s="14">
        <f t="shared" si="146"/>
        <v>3.65205479452055</v>
      </c>
      <c r="O554" s="15">
        <v>5120</v>
      </c>
      <c r="P554" s="15">
        <f t="shared" si="142"/>
        <v>6824960</v>
      </c>
      <c r="Q554" s="16">
        <f>IFERROR(VLOOKUP(G554,SCENARIOS!$A$13:$E$18,2,0),0.025)</f>
        <v>0.02</v>
      </c>
      <c r="R554" s="70">
        <f>IFERROR(VLOOKUP(L554,INPUTS!$A$107:$B$120,2,0),0.0082)</f>
        <v>0.0082</v>
      </c>
      <c r="S554" s="70">
        <f t="shared" si="143"/>
        <v>41.984</v>
      </c>
      <c r="T554" s="15">
        <f t="shared" si="144"/>
        <v>55964.672</v>
      </c>
      <c r="U554" s="15">
        <f>T554/INPUTS!$B$7*1000</f>
        <v>69955840</v>
      </c>
      <c r="V554" s="15">
        <f>T554*INPUTS!$B$6</f>
        <v>176848.36352</v>
      </c>
      <c r="W554" s="54" t="s">
        <v>396</v>
      </c>
      <c r="X554" s="54" t="s">
        <v>396</v>
      </c>
      <c r="Y554" s="74">
        <f>IFERROR(VLOOKUP(E554,INPUTS!$A$44:$B$103,2,0),0)</f>
        <v>0.005</v>
      </c>
      <c r="Z554" s="15">
        <f t="shared" si="145"/>
        <v>279.82336</v>
      </c>
      <c r="AA554" s="20">
        <f>IFERROR(VLOOKUP(E554,INPUTS!$A$44:$C$103,3,0),SCENARIOS!$J$23)</f>
        <v>0.03</v>
      </c>
      <c r="AB554" s="15">
        <f t="shared" si="147"/>
        <v>1853.68560037754</v>
      </c>
      <c r="AC554" s="20">
        <f>IFERROR(VLOOKUP($E554,INPUTS!$A$44:$G$103,4,0),SCENARIOS!$K$23)</f>
        <v>0.1</v>
      </c>
      <c r="AD554" s="15">
        <f t="shared" si="148"/>
        <v>6822.06228848368</v>
      </c>
      <c r="AE554" s="20">
        <f>IFERROR(VLOOKUP($E554,INPUTS!$A$44:$G$103,5,0),SCENARIOS!$L$23)</f>
        <v>0.2</v>
      </c>
      <c r="AF554" s="15">
        <f t="shared" si="149"/>
        <v>15064.216021899</v>
      </c>
      <c r="AG554" s="20">
        <f>IFERROR(VLOOKUP($E554,INPUTS!$A$44:$G$103,6,0),SCENARIOS!$M$23)</f>
        <v>0.3</v>
      </c>
      <c r="AH554" s="15">
        <f t="shared" si="150"/>
        <v>24948.1675875548</v>
      </c>
      <c r="AI554" s="20">
        <f>IFERROR(VLOOKUP($E554,INPUTS!$A$44:$G$103,7,0),SCENARIOS!$N$23)</f>
        <v>0.4</v>
      </c>
      <c r="AJ554" s="15">
        <f t="shared" si="151"/>
        <v>36726.390544581</v>
      </c>
      <c r="AL554" t="str">
        <f t="shared" si="152"/>
        <v>N</v>
      </c>
      <c r="AM554" s="21">
        <f t="shared" si="153"/>
        <v>91815.9763614524</v>
      </c>
      <c r="BL554"/>
    </row>
    <row r="555" s="1" customFormat="1" ht="15" customHeight="1" spans="1:64">
      <c r="A555" s="24" t="s">
        <v>1531</v>
      </c>
      <c r="B555" s="52" t="s">
        <v>409</v>
      </c>
      <c r="C555" s="52" t="s">
        <v>410</v>
      </c>
      <c r="D555" s="52" t="s">
        <v>929</v>
      </c>
      <c r="E555" s="10" t="s">
        <v>255</v>
      </c>
      <c r="F555" s="52" t="s">
        <v>930</v>
      </c>
      <c r="G555" s="52" t="s">
        <v>169</v>
      </c>
      <c r="H555" s="52" t="s">
        <v>213</v>
      </c>
      <c r="I555" s="52" t="s">
        <v>606</v>
      </c>
      <c r="J555" s="52" t="s">
        <v>165</v>
      </c>
      <c r="K555" s="52" t="s">
        <v>931</v>
      </c>
      <c r="L555" s="53" t="s">
        <v>1545</v>
      </c>
      <c r="M555" s="13">
        <v>949</v>
      </c>
      <c r="N555" s="14">
        <f t="shared" si="146"/>
        <v>2.6</v>
      </c>
      <c r="O555" s="15">
        <v>5440</v>
      </c>
      <c r="P555" s="15">
        <f t="shared" si="142"/>
        <v>5162560</v>
      </c>
      <c r="Q555" s="16">
        <f>IFERROR(VLOOKUP(G555,SCENARIOS!$A$13:$E$18,2,0),0.025)</f>
        <v>0.02</v>
      </c>
      <c r="R555" s="70">
        <f>IFERROR(VLOOKUP(L555,INPUTS!$A$107:$B$120,2,0),0.0082)</f>
        <v>0.0082</v>
      </c>
      <c r="S555" s="70">
        <f t="shared" si="143"/>
        <v>44.608</v>
      </c>
      <c r="T555" s="15">
        <f t="shared" si="144"/>
        <v>42332.992</v>
      </c>
      <c r="U555" s="15">
        <f>T555/INPUTS!$B$7*1000</f>
        <v>52916240</v>
      </c>
      <c r="V555" s="15">
        <f>T555*INPUTS!$B$6</f>
        <v>133772.25472</v>
      </c>
      <c r="W555" s="54" t="s">
        <v>396</v>
      </c>
      <c r="X555" s="54" t="s">
        <v>396</v>
      </c>
      <c r="Y555" s="74">
        <f>IFERROR(VLOOKUP(E555,INPUTS!$A$44:$B$103,2,0),0)</f>
        <v>0.005</v>
      </c>
      <c r="Z555" s="15">
        <f t="shared" si="145"/>
        <v>211.66496</v>
      </c>
      <c r="AA555" s="20">
        <f>IFERROR(VLOOKUP(E555,INPUTS!$A$44:$C$103,3,0),SCENARIOS!$J$23)</f>
        <v>0.03</v>
      </c>
      <c r="AB555" s="15">
        <f t="shared" si="147"/>
        <v>1402.17131427658</v>
      </c>
      <c r="AC555" s="20">
        <f>IFERROR(VLOOKUP($E555,INPUTS!$A$44:$G$103,4,0),SCENARIOS!$K$23)</f>
        <v>0.1</v>
      </c>
      <c r="AD555" s="15">
        <f t="shared" si="148"/>
        <v>5160.36810296827</v>
      </c>
      <c r="AE555" s="20">
        <f>IFERROR(VLOOKUP($E555,INPUTS!$A$44:$G$103,5,0),SCENARIOS!$L$23)</f>
        <v>0.2</v>
      </c>
      <c r="AF555" s="15">
        <f t="shared" si="149"/>
        <v>11394.9267198657</v>
      </c>
      <c r="AG555" s="20">
        <f>IFERROR(VLOOKUP($E555,INPUTS!$A$44:$G$103,6,0),SCENARIOS!$M$23)</f>
        <v>0.3</v>
      </c>
      <c r="AH555" s="15">
        <f t="shared" si="150"/>
        <v>18871.3797679118</v>
      </c>
      <c r="AI555" s="20">
        <f>IFERROR(VLOOKUP($E555,INPUTS!$A$44:$G$103,7,0),SCENARIOS!$N$23)</f>
        <v>0.4</v>
      </c>
      <c r="AJ555" s="15">
        <f t="shared" si="151"/>
        <v>27780.704175531</v>
      </c>
      <c r="AL555" t="str">
        <f t="shared" si="152"/>
        <v>Y</v>
      </c>
      <c r="AM555" s="21">
        <f t="shared" si="153"/>
        <v>69451.7604388274</v>
      </c>
      <c r="BL555"/>
    </row>
    <row r="556" s="1" customFormat="1" ht="15" customHeight="1" spans="1:64">
      <c r="A556" s="6" t="s">
        <v>1532</v>
      </c>
      <c r="B556" s="52" t="s">
        <v>409</v>
      </c>
      <c r="C556" s="52" t="s">
        <v>410</v>
      </c>
      <c r="D556" s="52" t="s">
        <v>929</v>
      </c>
      <c r="E556" s="10" t="s">
        <v>255</v>
      </c>
      <c r="F556" s="52" t="s">
        <v>930</v>
      </c>
      <c r="G556" s="52" t="s">
        <v>169</v>
      </c>
      <c r="H556" s="52" t="s">
        <v>452</v>
      </c>
      <c r="I556" s="52" t="s">
        <v>451</v>
      </c>
      <c r="J556" s="52" t="s">
        <v>181</v>
      </c>
      <c r="K556" s="52" t="s">
        <v>931</v>
      </c>
      <c r="L556" s="53" t="s">
        <v>1545</v>
      </c>
      <c r="M556" s="13">
        <v>1333</v>
      </c>
      <c r="N556" s="14">
        <f t="shared" si="146"/>
        <v>3.65205479452055</v>
      </c>
      <c r="O556" s="15">
        <v>7700</v>
      </c>
      <c r="P556" s="15">
        <f t="shared" ref="P556:P619" si="154">M556*O556</f>
        <v>10264100</v>
      </c>
      <c r="Q556" s="16">
        <f>IFERROR(VLOOKUP(G556,SCENARIOS!$A$13:$E$18,2,0),0.025)</f>
        <v>0.02</v>
      </c>
      <c r="R556" s="70">
        <f>IFERROR(VLOOKUP(L556,INPUTS!$A$107:$B$120,2,0),0.0082)</f>
        <v>0.0082</v>
      </c>
      <c r="S556" s="70">
        <f t="shared" ref="S556:S619" si="155">O556*R556</f>
        <v>63.14</v>
      </c>
      <c r="T556" s="15">
        <f t="shared" ref="T556:T619" si="156">M556*S556</f>
        <v>84165.62</v>
      </c>
      <c r="U556" s="15">
        <f>T556/INPUTS!$B$7*1000</f>
        <v>105207025</v>
      </c>
      <c r="V556" s="15">
        <f>T556*INPUTS!$B$6</f>
        <v>265963.3592</v>
      </c>
      <c r="W556" s="54" t="s">
        <v>521</v>
      </c>
      <c r="X556" s="54" t="s">
        <v>396</v>
      </c>
      <c r="Y556" s="74">
        <f>IFERROR(VLOOKUP(E556,INPUTS!$A$44:$B$103,2,0),0)</f>
        <v>0.005</v>
      </c>
      <c r="Z556" s="15">
        <f t="shared" si="145"/>
        <v>420.8281</v>
      </c>
      <c r="AA556" s="20">
        <f>IFERROR(VLOOKUP(E556,INPUTS!$A$44:$C$103,3,0),SCENARIOS!$J$23)</f>
        <v>0.03</v>
      </c>
      <c r="AB556" s="15">
        <f t="shared" si="147"/>
        <v>2787.76935994278</v>
      </c>
      <c r="AC556" s="20">
        <f>IFERROR(VLOOKUP($E556,INPUTS!$A$44:$G$103,4,0),SCENARIOS!$K$23)</f>
        <v>0.1</v>
      </c>
      <c r="AD556" s="15">
        <f t="shared" si="148"/>
        <v>10259.7421135399</v>
      </c>
      <c r="AE556" s="20">
        <f>IFERROR(VLOOKUP($E556,INPUTS!$A$44:$G$103,5,0),SCENARIOS!$L$23)</f>
        <v>0.2</v>
      </c>
      <c r="AF556" s="15">
        <f t="shared" si="149"/>
        <v>22655.168626684</v>
      </c>
      <c r="AG556" s="20">
        <f>IFERROR(VLOOKUP($E556,INPUTS!$A$44:$G$103,6,0),SCENARIOS!$M$23)</f>
        <v>0.3</v>
      </c>
      <c r="AH556" s="15">
        <f t="shared" si="150"/>
        <v>37519.7051609711</v>
      </c>
      <c r="AI556" s="20">
        <f>IFERROR(VLOOKUP($E556,INPUTS!$A$44:$G$103,7,0),SCENARIOS!$N$23)</f>
        <v>0.4</v>
      </c>
      <c r="AJ556" s="15">
        <f t="shared" si="151"/>
        <v>55233.0482799362</v>
      </c>
      <c r="AL556" t="str">
        <f t="shared" si="152"/>
        <v>N</v>
      </c>
      <c r="AM556" s="21">
        <f t="shared" si="153"/>
        <v>138082.620699841</v>
      </c>
      <c r="BL556"/>
    </row>
    <row r="557" s="1" customFormat="1" ht="15" customHeight="1" spans="1:64">
      <c r="A557" s="24" t="s">
        <v>1533</v>
      </c>
      <c r="B557" s="52" t="s">
        <v>409</v>
      </c>
      <c r="C557" s="52" t="s">
        <v>410</v>
      </c>
      <c r="D557" s="52" t="s">
        <v>929</v>
      </c>
      <c r="E557" s="10" t="s">
        <v>255</v>
      </c>
      <c r="F557" s="52" t="s">
        <v>930</v>
      </c>
      <c r="G557" s="52" t="s">
        <v>169</v>
      </c>
      <c r="H557" s="52" t="s">
        <v>702</v>
      </c>
      <c r="I557" s="52" t="s">
        <v>701</v>
      </c>
      <c r="J557" s="52" t="s">
        <v>181</v>
      </c>
      <c r="K557" s="52" t="s">
        <v>931</v>
      </c>
      <c r="L557" s="53" t="s">
        <v>291</v>
      </c>
      <c r="M557" s="13">
        <v>949</v>
      </c>
      <c r="N557" s="14">
        <f t="shared" si="146"/>
        <v>2.6</v>
      </c>
      <c r="O557" s="15">
        <v>8500</v>
      </c>
      <c r="P557" s="15">
        <f t="shared" si="154"/>
        <v>8066500</v>
      </c>
      <c r="Q557" s="16">
        <f>IFERROR(VLOOKUP(G557,SCENARIOS!$A$13:$E$18,2,0),0.025)</f>
        <v>0.02</v>
      </c>
      <c r="R557" s="70">
        <f>IFERROR(VLOOKUP(L557,INPUTS!$A$107:$B$120,2,0),0.0082)</f>
        <v>0.0079</v>
      </c>
      <c r="S557" s="70">
        <f t="shared" si="155"/>
        <v>67.15</v>
      </c>
      <c r="T557" s="15">
        <f t="shared" si="156"/>
        <v>63725.35</v>
      </c>
      <c r="U557" s="15">
        <f>T557/INPUTS!$B$7*1000</f>
        <v>79656687.5</v>
      </c>
      <c r="V557" s="15">
        <f>T557*INPUTS!$B$6</f>
        <v>201372.106</v>
      </c>
      <c r="W557" s="54" t="s">
        <v>396</v>
      </c>
      <c r="X557" s="54" t="s">
        <v>396</v>
      </c>
      <c r="Y557" s="74">
        <f>IFERROR(VLOOKUP(E557,INPUTS!$A$44:$B$103,2,0),0)</f>
        <v>0.005</v>
      </c>
      <c r="Z557" s="15">
        <f t="shared" si="145"/>
        <v>318.62675</v>
      </c>
      <c r="AA557" s="20">
        <f>IFERROR(VLOOKUP(E557,INPUTS!$A$44:$C$103,3,0),SCENARIOS!$J$23)</f>
        <v>0.03</v>
      </c>
      <c r="AB557" s="15">
        <f t="shared" si="147"/>
        <v>2110.73806836603</v>
      </c>
      <c r="AC557" s="20">
        <f>IFERROR(VLOOKUP($E557,INPUTS!$A$44:$G$103,4,0),SCENARIOS!$K$23)</f>
        <v>0.1</v>
      </c>
      <c r="AD557" s="15">
        <f t="shared" si="148"/>
        <v>7768.08460622129</v>
      </c>
      <c r="AE557" s="20">
        <f>IFERROR(VLOOKUP($E557,INPUTS!$A$44:$G$103,5,0),SCENARIOS!$L$23)</f>
        <v>0.2</v>
      </c>
      <c r="AF557" s="15">
        <f t="shared" si="149"/>
        <v>17153.1861827247</v>
      </c>
      <c r="AG557" s="20">
        <f>IFERROR(VLOOKUP($E557,INPUTS!$A$44:$G$103,6,0),SCENARIOS!$M$23)</f>
        <v>0.3</v>
      </c>
      <c r="AH557" s="15">
        <f t="shared" si="150"/>
        <v>28407.7553670928</v>
      </c>
      <c r="AI557" s="20">
        <f>IFERROR(VLOOKUP($E557,INPUTS!$A$44:$G$103,7,0),SCENARIOS!$N$23)</f>
        <v>0.4</v>
      </c>
      <c r="AJ557" s="15">
        <f t="shared" si="151"/>
        <v>41819.2764837452</v>
      </c>
      <c r="AL557" t="str">
        <f t="shared" si="152"/>
        <v>N</v>
      </c>
      <c r="AM557" s="21">
        <f t="shared" si="153"/>
        <v>104548.191209363</v>
      </c>
      <c r="BL557"/>
    </row>
    <row r="558" s="1" customFormat="1" ht="15" customHeight="1" spans="1:64">
      <c r="A558" s="6" t="s">
        <v>1535</v>
      </c>
      <c r="B558" s="52" t="s">
        <v>409</v>
      </c>
      <c r="C558" s="52" t="s">
        <v>410</v>
      </c>
      <c r="D558" s="52" t="s">
        <v>929</v>
      </c>
      <c r="E558" s="10" t="s">
        <v>255</v>
      </c>
      <c r="F558" s="52" t="s">
        <v>930</v>
      </c>
      <c r="G558" s="52" t="s">
        <v>169</v>
      </c>
      <c r="H558" s="52" t="s">
        <v>1554</v>
      </c>
      <c r="I558" s="52" t="s">
        <v>1555</v>
      </c>
      <c r="J558" s="52" t="s">
        <v>177</v>
      </c>
      <c r="K558" s="52" t="s">
        <v>931</v>
      </c>
      <c r="L558" s="53" t="s">
        <v>291</v>
      </c>
      <c r="M558" s="13">
        <v>1333</v>
      </c>
      <c r="N558" s="14">
        <f t="shared" si="146"/>
        <v>3.65205479452055</v>
      </c>
      <c r="O558" s="15">
        <v>9230</v>
      </c>
      <c r="P558" s="15">
        <f t="shared" si="154"/>
        <v>12303590</v>
      </c>
      <c r="Q558" s="16">
        <f>IFERROR(VLOOKUP(G558,SCENARIOS!$A$13:$E$18,2,0),0.025)</f>
        <v>0.02</v>
      </c>
      <c r="R558" s="70">
        <f>IFERROR(VLOOKUP(L558,INPUTS!$A$107:$B$120,2,0),0.0082)</f>
        <v>0.0079</v>
      </c>
      <c r="S558" s="70">
        <f t="shared" si="155"/>
        <v>72.917</v>
      </c>
      <c r="T558" s="15">
        <f t="shared" si="156"/>
        <v>97198.361</v>
      </c>
      <c r="U558" s="15">
        <f>T558/INPUTS!$B$7*1000</f>
        <v>121497951.25</v>
      </c>
      <c r="V558" s="15">
        <f>T558*INPUTS!$B$6</f>
        <v>307146.82076</v>
      </c>
      <c r="W558" s="54" t="s">
        <v>396</v>
      </c>
      <c r="X558" s="54" t="s">
        <v>396</v>
      </c>
      <c r="Y558" s="74">
        <f>IFERROR(VLOOKUP(E558,INPUTS!$A$44:$B$103,2,0),0)</f>
        <v>0.005</v>
      </c>
      <c r="Z558" s="15">
        <f t="shared" si="145"/>
        <v>485.991805</v>
      </c>
      <c r="AA558" s="20">
        <f>IFERROR(VLOOKUP(E558,INPUTS!$A$44:$C$103,3,0),SCENARIOS!$J$23)</f>
        <v>0.03</v>
      </c>
      <c r="AB558" s="15">
        <f t="shared" si="147"/>
        <v>3219.44533447811</v>
      </c>
      <c r="AC558" s="20">
        <f>IFERROR(VLOOKUP($E558,INPUTS!$A$44:$G$103,4,0),SCENARIOS!$K$23)</f>
        <v>0.1</v>
      </c>
      <c r="AD558" s="15">
        <f t="shared" si="148"/>
        <v>11848.4259691636</v>
      </c>
      <c r="AE558" s="20">
        <f>IFERROR(VLOOKUP($E558,INPUTS!$A$44:$G$103,5,0),SCENARIOS!$L$23)</f>
        <v>0.2</v>
      </c>
      <c r="AF558" s="15">
        <f t="shared" si="149"/>
        <v>26163.2393213798</v>
      </c>
      <c r="AG558" s="20">
        <f>IFERROR(VLOOKUP($E558,INPUTS!$A$44:$G$103,6,0),SCENARIOS!$M$23)</f>
        <v>0.3</v>
      </c>
      <c r="AH558" s="15">
        <f t="shared" si="150"/>
        <v>43329.4954263942</v>
      </c>
      <c r="AI558" s="20">
        <f>IFERROR(VLOOKUP($E558,INPUTS!$A$44:$G$103,7,0),SCENARIOS!$N$23)</f>
        <v>0.4</v>
      </c>
      <c r="AJ558" s="15">
        <f t="shared" si="151"/>
        <v>63785.6854834987</v>
      </c>
      <c r="AL558" t="str">
        <f t="shared" si="152"/>
        <v>N</v>
      </c>
      <c r="AM558" s="21">
        <f t="shared" si="153"/>
        <v>159464.213708747</v>
      </c>
      <c r="BL558"/>
    </row>
    <row r="559" s="1" customFormat="1" ht="15" customHeight="1" spans="1:64">
      <c r="A559" s="24" t="s">
        <v>1536</v>
      </c>
      <c r="B559" s="52" t="s">
        <v>409</v>
      </c>
      <c r="C559" s="52" t="s">
        <v>410</v>
      </c>
      <c r="D559" s="52" t="s">
        <v>929</v>
      </c>
      <c r="E559" s="10" t="s">
        <v>249</v>
      </c>
      <c r="F559" s="52" t="s">
        <v>930</v>
      </c>
      <c r="G559" s="52" t="s">
        <v>169</v>
      </c>
      <c r="H559" s="52" t="s">
        <v>224</v>
      </c>
      <c r="I559" s="52" t="s">
        <v>938</v>
      </c>
      <c r="J559" s="52" t="s">
        <v>165</v>
      </c>
      <c r="K559" s="52" t="s">
        <v>931</v>
      </c>
      <c r="L559" s="53" t="s">
        <v>1545</v>
      </c>
      <c r="M559" s="13">
        <v>2001</v>
      </c>
      <c r="N559" s="14">
        <f t="shared" si="146"/>
        <v>5.48219178082192</v>
      </c>
      <c r="O559" s="15">
        <v>6360</v>
      </c>
      <c r="P559" s="15">
        <f t="shared" si="154"/>
        <v>12726360</v>
      </c>
      <c r="Q559" s="16">
        <f>IFERROR(VLOOKUP(G559,SCENARIOS!$A$13:$E$18,2,0),0.025)</f>
        <v>0.02</v>
      </c>
      <c r="R559" s="70">
        <f>IFERROR(VLOOKUP(L559,INPUTS!$A$107:$B$120,2,0),0.0082)</f>
        <v>0.0082</v>
      </c>
      <c r="S559" s="70">
        <f t="shared" si="155"/>
        <v>52.152</v>
      </c>
      <c r="T559" s="15">
        <f t="shared" si="156"/>
        <v>104356.152</v>
      </c>
      <c r="U559" s="15">
        <f>T559/INPUTS!$B$7*1000</f>
        <v>130445190</v>
      </c>
      <c r="V559" s="15">
        <f>T559*INPUTS!$B$6</f>
        <v>329765.44032</v>
      </c>
      <c r="W559" s="54" t="s">
        <v>396</v>
      </c>
      <c r="X559" s="54" t="s">
        <v>396</v>
      </c>
      <c r="Y559" s="74">
        <f>IFERROR(VLOOKUP(E559,INPUTS!$A$44:$B$103,2,0),0)</f>
        <v>0.005</v>
      </c>
      <c r="Z559" s="15">
        <f t="shared" si="145"/>
        <v>521.78076</v>
      </c>
      <c r="AA559" s="20">
        <f>IFERROR(VLOOKUP(E559,INPUTS!$A$44:$C$103,3,0),SCENARIOS!$J$23)</f>
        <v>0.03</v>
      </c>
      <c r="AB559" s="15">
        <f t="shared" si="147"/>
        <v>3456.52872357064</v>
      </c>
      <c r="AC559" s="20">
        <f>IFERROR(VLOOKUP($E559,INPUTS!$A$44:$G$103,4,0),SCENARIOS!$K$23)</f>
        <v>0.1</v>
      </c>
      <c r="AD559" s="15">
        <f t="shared" si="148"/>
        <v>12720.9566980125</v>
      </c>
      <c r="AE559" s="20">
        <f>IFERROR(VLOOKUP($E559,INPUTS!$A$44:$G$103,5,0),SCENARIOS!$L$23)</f>
        <v>0.2</v>
      </c>
      <c r="AF559" s="15">
        <f t="shared" si="149"/>
        <v>28089.9281772281</v>
      </c>
      <c r="AG559" s="20">
        <f>IFERROR(VLOOKUP($E559,INPUTS!$A$44:$G$103,6,0),SCENARIOS!$M$23)</f>
        <v>0.3</v>
      </c>
      <c r="AH559" s="15">
        <f t="shared" si="150"/>
        <v>46520.3256956164</v>
      </c>
      <c r="AI559" s="20">
        <f>IFERROR(VLOOKUP($E559,INPUTS!$A$44:$G$103,7,0),SCENARIOS!$N$23)</f>
        <v>0.4</v>
      </c>
      <c r="AJ559" s="15">
        <f t="shared" si="151"/>
        <v>68482.931412189</v>
      </c>
      <c r="AL559" t="str">
        <f t="shared" si="152"/>
        <v>Y</v>
      </c>
      <c r="AM559" s="21">
        <f t="shared" si="153"/>
        <v>171207.328530472</v>
      </c>
      <c r="BL559"/>
    </row>
    <row r="560" s="1" customFormat="1" ht="15" customHeight="1" spans="1:64">
      <c r="A560" s="6" t="s">
        <v>1537</v>
      </c>
      <c r="B560" s="52" t="s">
        <v>409</v>
      </c>
      <c r="C560" s="52" t="s">
        <v>410</v>
      </c>
      <c r="D560" s="52" t="s">
        <v>929</v>
      </c>
      <c r="E560" s="10" t="s">
        <v>249</v>
      </c>
      <c r="F560" s="52" t="s">
        <v>930</v>
      </c>
      <c r="G560" s="52" t="s">
        <v>169</v>
      </c>
      <c r="H560" s="52" t="s">
        <v>200</v>
      </c>
      <c r="I560" s="52" t="s">
        <v>391</v>
      </c>
      <c r="J560" s="52" t="s">
        <v>165</v>
      </c>
      <c r="K560" s="52" t="s">
        <v>931</v>
      </c>
      <c r="L560" s="53" t="s">
        <v>1545</v>
      </c>
      <c r="M560" s="13">
        <v>1333</v>
      </c>
      <c r="N560" s="14">
        <f t="shared" si="146"/>
        <v>3.65205479452055</v>
      </c>
      <c r="O560" s="15">
        <v>7080</v>
      </c>
      <c r="P560" s="15">
        <f t="shared" si="154"/>
        <v>9437640</v>
      </c>
      <c r="Q560" s="16">
        <f>IFERROR(VLOOKUP(G560,SCENARIOS!$A$13:$E$18,2,0),0.025)</f>
        <v>0.02</v>
      </c>
      <c r="R560" s="70">
        <f>IFERROR(VLOOKUP(L560,INPUTS!$A$107:$B$120,2,0),0.0082)</f>
        <v>0.0082</v>
      </c>
      <c r="S560" s="70">
        <f t="shared" si="155"/>
        <v>58.056</v>
      </c>
      <c r="T560" s="15">
        <f t="shared" si="156"/>
        <v>77388.648</v>
      </c>
      <c r="U560" s="15">
        <f>T560/INPUTS!$B$7*1000</f>
        <v>96735810</v>
      </c>
      <c r="V560" s="15">
        <f>T560*INPUTS!$B$6</f>
        <v>244548.12768</v>
      </c>
      <c r="W560" s="54" t="s">
        <v>396</v>
      </c>
      <c r="X560" s="54" t="s">
        <v>396</v>
      </c>
      <c r="Y560" s="74">
        <f>IFERROR(VLOOKUP(E560,INPUTS!$A$44:$B$103,2,0),0)</f>
        <v>0.005</v>
      </c>
      <c r="Z560" s="15">
        <f t="shared" si="145"/>
        <v>386.94324</v>
      </c>
      <c r="AA560" s="20">
        <f>IFERROR(VLOOKUP(E560,INPUTS!$A$44:$C$103,3,0),SCENARIOS!$J$23)</f>
        <v>0.03</v>
      </c>
      <c r="AB560" s="15">
        <f t="shared" si="147"/>
        <v>2563.29961927206</v>
      </c>
      <c r="AC560" s="20">
        <f>IFERROR(VLOOKUP($E560,INPUTS!$A$44:$G$103,4,0),SCENARIOS!$K$23)</f>
        <v>0.1</v>
      </c>
      <c r="AD560" s="15">
        <f t="shared" si="148"/>
        <v>9433.63300829384</v>
      </c>
      <c r="AE560" s="20">
        <f>IFERROR(VLOOKUP($E560,INPUTS!$A$44:$G$103,5,0),SCENARIOS!$L$23)</f>
        <v>0.2</v>
      </c>
      <c r="AF560" s="15">
        <f t="shared" si="149"/>
        <v>20830.9862177822</v>
      </c>
      <c r="AG560" s="20">
        <f>IFERROR(VLOOKUP($E560,INPUTS!$A$44:$G$103,6,0),SCENARIOS!$M$23)</f>
        <v>0.3</v>
      </c>
      <c r="AH560" s="15">
        <f t="shared" si="150"/>
        <v>34498.6379921656</v>
      </c>
      <c r="AI560" s="20">
        <f>IFERROR(VLOOKUP($E560,INPUTS!$A$44:$G$103,7,0),SCENARIOS!$N$23)</f>
        <v>0.4</v>
      </c>
      <c r="AJ560" s="15">
        <f t="shared" si="151"/>
        <v>50785.7119249284</v>
      </c>
      <c r="AL560" t="str">
        <f t="shared" si="152"/>
        <v>Y</v>
      </c>
      <c r="AM560" s="21">
        <f t="shared" si="153"/>
        <v>126964.279812321</v>
      </c>
      <c r="BL560"/>
    </row>
    <row r="561" s="1" customFormat="1" ht="15" customHeight="1" spans="1:64">
      <c r="A561" s="24" t="s">
        <v>1538</v>
      </c>
      <c r="B561" s="52" t="s">
        <v>409</v>
      </c>
      <c r="C561" s="52" t="s">
        <v>410</v>
      </c>
      <c r="D561" s="52" t="s">
        <v>929</v>
      </c>
      <c r="E561" s="10" t="s">
        <v>249</v>
      </c>
      <c r="F561" s="52" t="s">
        <v>930</v>
      </c>
      <c r="G561" s="52" t="s">
        <v>169</v>
      </c>
      <c r="H561" s="52" t="s">
        <v>203</v>
      </c>
      <c r="I561" s="52" t="s">
        <v>399</v>
      </c>
      <c r="J561" s="52" t="s">
        <v>165</v>
      </c>
      <c r="K561" s="52" t="s">
        <v>931</v>
      </c>
      <c r="L561" s="53" t="s">
        <v>1545</v>
      </c>
      <c r="M561" s="13">
        <v>1333</v>
      </c>
      <c r="N561" s="14">
        <f t="shared" si="146"/>
        <v>3.65205479452055</v>
      </c>
      <c r="O561" s="15">
        <v>6640</v>
      </c>
      <c r="P561" s="15">
        <f t="shared" si="154"/>
        <v>8851120</v>
      </c>
      <c r="Q561" s="16">
        <f>IFERROR(VLOOKUP(G561,SCENARIOS!$A$13:$E$18,2,0),0.025)</f>
        <v>0.02</v>
      </c>
      <c r="R561" s="70">
        <f>IFERROR(VLOOKUP(L561,INPUTS!$A$107:$B$120,2,0),0.0082)</f>
        <v>0.0082</v>
      </c>
      <c r="S561" s="70">
        <f t="shared" si="155"/>
        <v>54.448</v>
      </c>
      <c r="T561" s="15">
        <f t="shared" si="156"/>
        <v>72579.184</v>
      </c>
      <c r="U561" s="15">
        <f>T561/INPUTS!$B$7*1000</f>
        <v>90723980</v>
      </c>
      <c r="V561" s="15">
        <f>T561*INPUTS!$B$6</f>
        <v>229350.22144</v>
      </c>
      <c r="W561" s="54" t="s">
        <v>396</v>
      </c>
      <c r="X561" s="54" t="s">
        <v>396</v>
      </c>
      <c r="Y561" s="74">
        <f>IFERROR(VLOOKUP(E561,INPUTS!$A$44:$B$103,2,0),0)</f>
        <v>0.005</v>
      </c>
      <c r="Z561" s="15">
        <f t="shared" si="145"/>
        <v>362.89592</v>
      </c>
      <c r="AA561" s="20">
        <f>IFERROR(VLOOKUP(E561,INPUTS!$A$44:$C$103,3,0),SCENARIOS!$J$23)</f>
        <v>0.03</v>
      </c>
      <c r="AB561" s="15">
        <f t="shared" si="147"/>
        <v>2403.99851298962</v>
      </c>
      <c r="AC561" s="20">
        <f>IFERROR(VLOOKUP($E561,INPUTS!$A$44:$G$103,4,0),SCENARIOS!$K$23)</f>
        <v>0.1</v>
      </c>
      <c r="AD561" s="15">
        <f t="shared" si="148"/>
        <v>8847.36203037728</v>
      </c>
      <c r="AE561" s="20">
        <f>IFERROR(VLOOKUP($E561,INPUTS!$A$44:$G$103,5,0),SCENARIOS!$L$23)</f>
        <v>0.2</v>
      </c>
      <c r="AF561" s="15">
        <f t="shared" si="149"/>
        <v>19536.4051534003</v>
      </c>
      <c r="AG561" s="20">
        <f>IFERROR(VLOOKUP($E561,INPUTS!$A$44:$G$103,6,0),SCENARIOS!$M$23)</f>
        <v>0.3</v>
      </c>
      <c r="AH561" s="15">
        <f t="shared" si="150"/>
        <v>32354.6548401102</v>
      </c>
      <c r="AI561" s="20">
        <f>IFERROR(VLOOKUP($E561,INPUTS!$A$44:$G$103,7,0),SCENARIOS!$N$23)</f>
        <v>0.4</v>
      </c>
      <c r="AJ561" s="15">
        <f t="shared" si="151"/>
        <v>47629.5377375034</v>
      </c>
      <c r="AL561" t="str">
        <f t="shared" si="152"/>
        <v>Y</v>
      </c>
      <c r="AM561" s="21">
        <f t="shared" si="153"/>
        <v>119073.844343759</v>
      </c>
      <c r="BL561"/>
    </row>
    <row r="562" s="1" customFormat="1" ht="15" customHeight="1" spans="1:64">
      <c r="A562" s="6" t="s">
        <v>1539</v>
      </c>
      <c r="B562" s="52" t="s">
        <v>409</v>
      </c>
      <c r="C562" s="52" t="s">
        <v>410</v>
      </c>
      <c r="D562" s="52" t="s">
        <v>929</v>
      </c>
      <c r="E562" s="10" t="s">
        <v>249</v>
      </c>
      <c r="F562" s="52" t="s">
        <v>930</v>
      </c>
      <c r="G562" s="52" t="s">
        <v>169</v>
      </c>
      <c r="H562" s="52" t="s">
        <v>432</v>
      </c>
      <c r="I562" s="52" t="s">
        <v>431</v>
      </c>
      <c r="J562" s="52" t="s">
        <v>173</v>
      </c>
      <c r="K562" s="52" t="s">
        <v>931</v>
      </c>
      <c r="L562" s="53" t="s">
        <v>291</v>
      </c>
      <c r="M562" s="13">
        <v>1333</v>
      </c>
      <c r="N562" s="14">
        <f t="shared" si="146"/>
        <v>3.65205479452055</v>
      </c>
      <c r="O562" s="15">
        <v>10360</v>
      </c>
      <c r="P562" s="15">
        <f t="shared" si="154"/>
        <v>13809880</v>
      </c>
      <c r="Q562" s="16">
        <f>IFERROR(VLOOKUP(G562,SCENARIOS!$A$13:$E$18,2,0),0.025)</f>
        <v>0.02</v>
      </c>
      <c r="R562" s="70">
        <f>IFERROR(VLOOKUP(L562,INPUTS!$A$107:$B$120,2,0),0.0082)</f>
        <v>0.0079</v>
      </c>
      <c r="S562" s="70">
        <f t="shared" si="155"/>
        <v>81.844</v>
      </c>
      <c r="T562" s="15">
        <f t="shared" si="156"/>
        <v>109098.052</v>
      </c>
      <c r="U562" s="15">
        <f>T562/INPUTS!$B$7*1000</f>
        <v>136372565</v>
      </c>
      <c r="V562" s="15">
        <f>T562*INPUTS!$B$6</f>
        <v>344749.84432</v>
      </c>
      <c r="W562" s="54" t="s">
        <v>521</v>
      </c>
      <c r="X562" s="54" t="s">
        <v>396</v>
      </c>
      <c r="Y562" s="74">
        <f>IFERROR(VLOOKUP(E562,INPUTS!$A$44:$B$103,2,0),0)</f>
        <v>0.005</v>
      </c>
      <c r="Z562" s="15">
        <f t="shared" si="145"/>
        <v>545.49026</v>
      </c>
      <c r="AA562" s="20">
        <f>IFERROR(VLOOKUP(E562,INPUTS!$A$44:$C$103,3,0),SCENARIOS!$J$23)</f>
        <v>0.03</v>
      </c>
      <c r="AB562" s="15">
        <f t="shared" si="147"/>
        <v>3613.59194639146</v>
      </c>
      <c r="AC562" s="20">
        <f>IFERROR(VLOOKUP($E562,INPUTS!$A$44:$G$103,4,0),SCENARIOS!$K$23)</f>
        <v>0.1</v>
      </c>
      <c r="AD562" s="15">
        <f t="shared" si="148"/>
        <v>13298.9916620298</v>
      </c>
      <c r="AE562" s="20">
        <f>IFERROR(VLOOKUP($E562,INPUTS!$A$44:$G$103,5,0),SCENARIOS!$L$23)</f>
        <v>0.2</v>
      </c>
      <c r="AF562" s="15">
        <f t="shared" si="149"/>
        <v>29366.3227919279</v>
      </c>
      <c r="AG562" s="20">
        <f>IFERROR(VLOOKUP($E562,INPUTS!$A$44:$G$103,6,0),SCENARIOS!$M$23)</f>
        <v>0.3</v>
      </c>
      <c r="AH562" s="15">
        <f t="shared" si="150"/>
        <v>48634.1898827133</v>
      </c>
      <c r="AI562" s="20">
        <f>IFERROR(VLOOKUP($E562,INPUTS!$A$44:$G$103,7,0),SCENARIOS!$N$23)</f>
        <v>0.4</v>
      </c>
      <c r="AJ562" s="15">
        <f t="shared" si="151"/>
        <v>71594.7672382499</v>
      </c>
      <c r="AL562" t="str">
        <f t="shared" si="152"/>
        <v>N</v>
      </c>
      <c r="AM562" s="21">
        <f t="shared" si="153"/>
        <v>178986.918095625</v>
      </c>
      <c r="BL562"/>
    </row>
    <row r="563" s="1" customFormat="1" ht="15" customHeight="1" spans="1:64">
      <c r="A563" s="24" t="s">
        <v>1541</v>
      </c>
      <c r="B563" s="52" t="s">
        <v>409</v>
      </c>
      <c r="C563" s="52" t="s">
        <v>410</v>
      </c>
      <c r="D563" s="52" t="s">
        <v>929</v>
      </c>
      <c r="E563" s="10" t="s">
        <v>249</v>
      </c>
      <c r="F563" s="52" t="s">
        <v>930</v>
      </c>
      <c r="G563" s="52" t="s">
        <v>169</v>
      </c>
      <c r="H563" s="52" t="s">
        <v>452</v>
      </c>
      <c r="I563" s="52" t="s">
        <v>451</v>
      </c>
      <c r="J563" s="52" t="s">
        <v>181</v>
      </c>
      <c r="K563" s="52" t="s">
        <v>931</v>
      </c>
      <c r="L563" s="53" t="s">
        <v>291</v>
      </c>
      <c r="M563" s="13">
        <v>949</v>
      </c>
      <c r="N563" s="14">
        <f t="shared" si="146"/>
        <v>2.6</v>
      </c>
      <c r="O563" s="15">
        <v>9380</v>
      </c>
      <c r="P563" s="15">
        <f t="shared" si="154"/>
        <v>8901620</v>
      </c>
      <c r="Q563" s="16">
        <f>IFERROR(VLOOKUP(G563,SCENARIOS!$A$13:$E$18,2,0),0.025)</f>
        <v>0.02</v>
      </c>
      <c r="R563" s="70">
        <f>IFERROR(VLOOKUP(L563,INPUTS!$A$107:$B$120,2,0),0.0082)</f>
        <v>0.0079</v>
      </c>
      <c r="S563" s="70">
        <f t="shared" si="155"/>
        <v>74.102</v>
      </c>
      <c r="T563" s="15">
        <f t="shared" si="156"/>
        <v>70322.798</v>
      </c>
      <c r="U563" s="15">
        <f>T563/INPUTS!$B$7*1000</f>
        <v>87903497.5</v>
      </c>
      <c r="V563" s="15">
        <f>T563*INPUTS!$B$6</f>
        <v>222220.04168</v>
      </c>
      <c r="W563" s="54" t="s">
        <v>521</v>
      </c>
      <c r="X563" s="54" t="s">
        <v>396</v>
      </c>
      <c r="Y563" s="74">
        <f>IFERROR(VLOOKUP(E563,INPUTS!$A$44:$B$103,2,0),0)</f>
        <v>0.005</v>
      </c>
      <c r="Z563" s="15">
        <f t="shared" si="145"/>
        <v>351.61399</v>
      </c>
      <c r="AA563" s="20">
        <f>IFERROR(VLOOKUP(E563,INPUTS!$A$44:$C$103,3,0),SCENARIOS!$J$23)</f>
        <v>0.03</v>
      </c>
      <c r="AB563" s="15">
        <f t="shared" si="147"/>
        <v>2329.26153897334</v>
      </c>
      <c r="AC563" s="20">
        <f>IFERROR(VLOOKUP($E563,INPUTS!$A$44:$G$103,4,0),SCENARIOS!$K$23)</f>
        <v>0.1</v>
      </c>
      <c r="AD563" s="15">
        <f t="shared" si="148"/>
        <v>8572.30983604185</v>
      </c>
      <c r="AE563" s="20">
        <f>IFERROR(VLOOKUP($E563,INPUTS!$A$44:$G$103,5,0),SCENARIOS!$L$23)</f>
        <v>0.2</v>
      </c>
      <c r="AF563" s="15">
        <f t="shared" si="149"/>
        <v>18929.0454581127</v>
      </c>
      <c r="AG563" s="20">
        <f>IFERROR(VLOOKUP($E563,INPUTS!$A$44:$G$103,6,0),SCENARIOS!$M$23)</f>
        <v>0.3</v>
      </c>
      <c r="AH563" s="15">
        <f t="shared" si="150"/>
        <v>31348.7935698035</v>
      </c>
      <c r="AI563" s="20">
        <f>IFERROR(VLOOKUP($E563,INPUTS!$A$44:$G$103,7,0),SCENARIOS!$N$23)</f>
        <v>0.4</v>
      </c>
      <c r="AJ563" s="15">
        <f t="shared" si="151"/>
        <v>46148.8015785329</v>
      </c>
      <c r="AL563" t="str">
        <f t="shared" si="152"/>
        <v>N</v>
      </c>
      <c r="AM563" s="21">
        <f t="shared" si="153"/>
        <v>115372.003946332</v>
      </c>
      <c r="BL563"/>
    </row>
    <row r="564" s="1" customFormat="1" ht="15" customHeight="1" spans="1:64">
      <c r="A564" s="6" t="s">
        <v>1542</v>
      </c>
      <c r="B564" s="52" t="s">
        <v>409</v>
      </c>
      <c r="C564" s="52" t="s">
        <v>410</v>
      </c>
      <c r="D564" s="52" t="s">
        <v>929</v>
      </c>
      <c r="E564" s="10" t="s">
        <v>1562</v>
      </c>
      <c r="F564" s="52" t="s">
        <v>930</v>
      </c>
      <c r="G564" s="52" t="s">
        <v>169</v>
      </c>
      <c r="H564" s="52" t="s">
        <v>224</v>
      </c>
      <c r="I564" s="52" t="s">
        <v>938</v>
      </c>
      <c r="J564" s="52" t="s">
        <v>165</v>
      </c>
      <c r="K564" s="52" t="s">
        <v>931</v>
      </c>
      <c r="L564" s="53" t="s">
        <v>291</v>
      </c>
      <c r="M564" s="13">
        <v>1333</v>
      </c>
      <c r="N564" s="14">
        <f t="shared" si="146"/>
        <v>3.65205479452055</v>
      </c>
      <c r="O564" s="15">
        <v>7820</v>
      </c>
      <c r="P564" s="15">
        <f t="shared" si="154"/>
        <v>10424060</v>
      </c>
      <c r="Q564" s="16">
        <f>IFERROR(VLOOKUP(G564,SCENARIOS!$A$13:$E$18,2,0),0.025)</f>
        <v>0.02</v>
      </c>
      <c r="R564" s="52">
        <f>IFERROR(VLOOKUP(L564,INPUTS!$A$107:$B$120,2,0),0.0082)</f>
        <v>0.0079</v>
      </c>
      <c r="S564" s="52">
        <f t="shared" si="155"/>
        <v>61.778</v>
      </c>
      <c r="T564" s="15">
        <f t="shared" si="156"/>
        <v>82350.074</v>
      </c>
      <c r="U564" s="15">
        <f>T564/INPUTS!$B$7*1000</f>
        <v>102937592.5</v>
      </c>
      <c r="V564" s="15">
        <f>T564*INPUTS!$B$6</f>
        <v>260226.23384</v>
      </c>
      <c r="W564" s="54" t="s">
        <v>396</v>
      </c>
      <c r="X564" s="54" t="s">
        <v>396</v>
      </c>
      <c r="Y564" s="74">
        <f>IFERROR(VLOOKUP(E564,INPUTS!$A$44:$B$103,2,0),0)</f>
        <v>0</v>
      </c>
      <c r="Z564" s="15">
        <f t="shared" si="145"/>
        <v>0</v>
      </c>
      <c r="AA564" s="20">
        <f>IFERROR(VLOOKUP(E564,INPUTS!$A$44:$C$103,3,0),SCENARIOS!$J$23)</f>
        <v>0</v>
      </c>
      <c r="AB564" s="15">
        <f t="shared" si="147"/>
        <v>0</v>
      </c>
      <c r="AC564" s="20">
        <f>IFERROR(VLOOKUP($E564,INPUTS!$A$44:$G$103,4,0),SCENARIOS!$K$23)</f>
        <v>0</v>
      </c>
      <c r="AD564" s="15">
        <f t="shared" si="148"/>
        <v>0</v>
      </c>
      <c r="AE564" s="20">
        <f>IFERROR(VLOOKUP($E564,INPUTS!$A$44:$G$103,5,0),SCENARIOS!$L$23)</f>
        <v>0</v>
      </c>
      <c r="AF564" s="15">
        <f t="shared" si="149"/>
        <v>0</v>
      </c>
      <c r="AG564" s="20">
        <f>IFERROR(VLOOKUP($E564,INPUTS!$A$44:$G$103,6,0),SCENARIOS!$M$23)</f>
        <v>0</v>
      </c>
      <c r="AH564" s="15">
        <f t="shared" si="150"/>
        <v>0</v>
      </c>
      <c r="AI564" s="20">
        <f>IFERROR(VLOOKUP($E564,INPUTS!$A$44:$G$103,7,0),SCENARIOS!$N$23)</f>
        <v>0</v>
      </c>
      <c r="AJ564" s="15">
        <f t="shared" si="151"/>
        <v>0</v>
      </c>
      <c r="AL564" t="str">
        <f t="shared" si="152"/>
        <v>N</v>
      </c>
      <c r="AM564" s="21">
        <f t="shared" si="153"/>
        <v>135104.025049014</v>
      </c>
      <c r="BL564"/>
    </row>
    <row r="565" s="1" customFormat="1" ht="15" customHeight="1" spans="1:64">
      <c r="A565" s="24" t="s">
        <v>1543</v>
      </c>
      <c r="B565" s="52" t="s">
        <v>409</v>
      </c>
      <c r="C565" s="52" t="s">
        <v>410</v>
      </c>
      <c r="D565" s="52" t="s">
        <v>929</v>
      </c>
      <c r="E565" s="10" t="s">
        <v>1562</v>
      </c>
      <c r="F565" s="52" t="s">
        <v>930</v>
      </c>
      <c r="G565" s="52" t="s">
        <v>169</v>
      </c>
      <c r="H565" s="52" t="s">
        <v>200</v>
      </c>
      <c r="I565" s="52" t="s">
        <v>391</v>
      </c>
      <c r="J565" s="52" t="s">
        <v>165</v>
      </c>
      <c r="K565" s="52" t="s">
        <v>931</v>
      </c>
      <c r="L565" s="53" t="s">
        <v>291</v>
      </c>
      <c r="M565" s="13">
        <v>949</v>
      </c>
      <c r="N565" s="14">
        <f t="shared" si="146"/>
        <v>2.6</v>
      </c>
      <c r="O565" s="15">
        <v>8600</v>
      </c>
      <c r="P565" s="15">
        <f t="shared" si="154"/>
        <v>8161400</v>
      </c>
      <c r="Q565" s="16">
        <f>IFERROR(VLOOKUP(G565,SCENARIOS!$A$13:$E$18,2,0),0.025)</f>
        <v>0.02</v>
      </c>
      <c r="R565" s="52">
        <f>IFERROR(VLOOKUP(L565,INPUTS!$A$107:$B$120,2,0),0.0082)</f>
        <v>0.0079</v>
      </c>
      <c r="S565" s="52">
        <f t="shared" si="155"/>
        <v>67.94</v>
      </c>
      <c r="T565" s="15">
        <f t="shared" si="156"/>
        <v>64475.06</v>
      </c>
      <c r="U565" s="15">
        <f>T565/INPUTS!$B$7*1000</f>
        <v>80593825</v>
      </c>
      <c r="V565" s="15">
        <f>T565*INPUTS!$B$6</f>
        <v>203741.1896</v>
      </c>
      <c r="W565" s="54" t="s">
        <v>396</v>
      </c>
      <c r="X565" s="54" t="s">
        <v>396</v>
      </c>
      <c r="Y565" s="74">
        <f>IFERROR(VLOOKUP(E565,INPUTS!$A$44:$B$103,2,0),0)</f>
        <v>0</v>
      </c>
      <c r="Z565" s="15">
        <f t="shared" si="145"/>
        <v>0</v>
      </c>
      <c r="AA565" s="20">
        <f>IFERROR(VLOOKUP(E565,INPUTS!$A$44:$C$103,3,0),SCENARIOS!$J$23)</f>
        <v>0</v>
      </c>
      <c r="AB565" s="15">
        <f t="shared" si="147"/>
        <v>0</v>
      </c>
      <c r="AC565" s="20">
        <f>IFERROR(VLOOKUP($E565,INPUTS!$A$44:$G$103,4,0),SCENARIOS!$K$23)</f>
        <v>0</v>
      </c>
      <c r="AD565" s="15">
        <f t="shared" si="148"/>
        <v>0</v>
      </c>
      <c r="AE565" s="20">
        <f>IFERROR(VLOOKUP($E565,INPUTS!$A$44:$G$103,5,0),SCENARIOS!$L$23)</f>
        <v>0</v>
      </c>
      <c r="AF565" s="15">
        <f t="shared" si="149"/>
        <v>0</v>
      </c>
      <c r="AG565" s="20">
        <f>IFERROR(VLOOKUP($E565,INPUTS!$A$44:$G$103,6,0),SCENARIOS!$M$23)</f>
        <v>0</v>
      </c>
      <c r="AH565" s="15">
        <f t="shared" si="150"/>
        <v>0</v>
      </c>
      <c r="AI565" s="20">
        <f>IFERROR(VLOOKUP($E565,INPUTS!$A$44:$G$103,7,0),SCENARIOS!$N$23)</f>
        <v>0</v>
      </c>
      <c r="AJ565" s="15">
        <f t="shared" si="151"/>
        <v>0</v>
      </c>
      <c r="AL565" t="str">
        <f t="shared" si="152"/>
        <v>N</v>
      </c>
      <c r="AM565" s="21">
        <f t="shared" si="153"/>
        <v>105778.169929473</v>
      </c>
      <c r="BL565"/>
    </row>
    <row r="566" ht="15" customHeight="1" spans="1:64">
      <c r="A566" s="6" t="s">
        <v>2316</v>
      </c>
      <c r="B566" s="52" t="s">
        <v>409</v>
      </c>
      <c r="C566" s="52" t="s">
        <v>410</v>
      </c>
      <c r="D566" s="52" t="s">
        <v>929</v>
      </c>
      <c r="E566" s="10" t="s">
        <v>1562</v>
      </c>
      <c r="F566" s="52" t="s">
        <v>930</v>
      </c>
      <c r="G566" s="52" t="s">
        <v>169</v>
      </c>
      <c r="H566" s="52" t="s">
        <v>452</v>
      </c>
      <c r="I566" s="52" t="s">
        <v>451</v>
      </c>
      <c r="J566" s="52" t="s">
        <v>181</v>
      </c>
      <c r="K566" s="52" t="s">
        <v>931</v>
      </c>
      <c r="L566" s="53" t="s">
        <v>1545</v>
      </c>
      <c r="M566" s="13">
        <v>2001</v>
      </c>
      <c r="N566" s="14">
        <f t="shared" si="146"/>
        <v>5.48219178082192</v>
      </c>
      <c r="O566" s="15">
        <v>8060</v>
      </c>
      <c r="P566" s="15">
        <f t="shared" si="154"/>
        <v>16128060</v>
      </c>
      <c r="Q566" s="16">
        <f>IFERROR(VLOOKUP(G566,SCENARIOS!$A$13:$E$18,2,0),0.025)</f>
        <v>0.02</v>
      </c>
      <c r="R566" s="52">
        <f>IFERROR(VLOOKUP(L566,INPUTS!$A$107:$B$120,2,0),0.0082)</f>
        <v>0.0082</v>
      </c>
      <c r="S566" s="52">
        <f t="shared" si="155"/>
        <v>66.092</v>
      </c>
      <c r="T566" s="15">
        <f t="shared" si="156"/>
        <v>132250.092</v>
      </c>
      <c r="U566" s="15">
        <f>T566/INPUTS!$B$7*1000</f>
        <v>165312615</v>
      </c>
      <c r="V566" s="15">
        <f>T566*INPUTS!$B$6</f>
        <v>417910.29072</v>
      </c>
      <c r="W566" s="54" t="s">
        <v>521</v>
      </c>
      <c r="X566" s="54" t="s">
        <v>396</v>
      </c>
      <c r="Y566" s="67">
        <f>IFERROR(VLOOKUP(E566,INPUTS!$A$44:$B$103,2,0),0)</f>
        <v>0</v>
      </c>
      <c r="Z566" s="15">
        <f t="shared" ref="Z566:Z629" si="157">T566*Y566</f>
        <v>0</v>
      </c>
      <c r="AA566" s="20">
        <f>IFERROR(VLOOKUP(E566,INPUTS!$A$44:$C$103,3,0),SCENARIOS!$J$23)</f>
        <v>0</v>
      </c>
      <c r="AB566" s="15">
        <f t="shared" si="147"/>
        <v>0</v>
      </c>
      <c r="AC566" s="20">
        <f>IFERROR(VLOOKUP($E566,INPUTS!$A$44:$G$103,4,0),SCENARIOS!$K$23)</f>
        <v>0</v>
      </c>
      <c r="AD566" s="15">
        <f t="shared" si="148"/>
        <v>0</v>
      </c>
      <c r="AE566" s="20">
        <f>IFERROR(VLOOKUP($E566,INPUTS!$A$44:$G$103,5,0),SCENARIOS!$L$23)</f>
        <v>0</v>
      </c>
      <c r="AF566" s="15">
        <f t="shared" si="149"/>
        <v>0</v>
      </c>
      <c r="AG566" s="20">
        <f>IFERROR(VLOOKUP($E566,INPUTS!$A$44:$G$103,6,0),SCENARIOS!$M$23)</f>
        <v>0</v>
      </c>
      <c r="AH566" s="15">
        <f t="shared" si="150"/>
        <v>0</v>
      </c>
      <c r="AI566" s="20">
        <f>IFERROR(VLOOKUP($E566,INPUTS!$A$44:$G$103,7,0),SCENARIOS!$N$23)</f>
        <v>0</v>
      </c>
      <c r="AJ566" s="15">
        <f t="shared" si="151"/>
        <v>0</v>
      </c>
      <c r="AL566" t="str">
        <f t="shared" si="152"/>
        <v>N</v>
      </c>
      <c r="AM566" s="21">
        <f t="shared" si="153"/>
        <v>216970.293703712</v>
      </c>
    </row>
    <row r="567" ht="15" customHeight="1" spans="1:64">
      <c r="A567" s="24" t="s">
        <v>2317</v>
      </c>
      <c r="B567" s="52" t="s">
        <v>409</v>
      </c>
      <c r="C567" s="52" t="s">
        <v>410</v>
      </c>
      <c r="D567" s="52" t="s">
        <v>929</v>
      </c>
      <c r="E567" s="10" t="s">
        <v>1562</v>
      </c>
      <c r="F567" s="52" t="s">
        <v>930</v>
      </c>
      <c r="G567" s="52" t="s">
        <v>169</v>
      </c>
      <c r="H567" s="52" t="s">
        <v>702</v>
      </c>
      <c r="I567" s="52" t="s">
        <v>701</v>
      </c>
      <c r="J567" s="52" t="s">
        <v>181</v>
      </c>
      <c r="K567" s="52" t="s">
        <v>931</v>
      </c>
      <c r="L567" s="53" t="s">
        <v>1545</v>
      </c>
      <c r="M567" s="13">
        <v>1333</v>
      </c>
      <c r="N567" s="14">
        <f t="shared" si="146"/>
        <v>3.65205479452055</v>
      </c>
      <c r="O567" s="15">
        <v>8870</v>
      </c>
      <c r="P567" s="15">
        <f t="shared" si="154"/>
        <v>11823710</v>
      </c>
      <c r="Q567" s="16">
        <f>IFERROR(VLOOKUP(G567,SCENARIOS!$A$13:$E$18,2,0),0.025)</f>
        <v>0.02</v>
      </c>
      <c r="R567" s="52">
        <f>IFERROR(VLOOKUP(L567,INPUTS!$A$107:$B$120,2,0),0.0082)</f>
        <v>0.0082</v>
      </c>
      <c r="S567" s="52">
        <f t="shared" si="155"/>
        <v>72.734</v>
      </c>
      <c r="T567" s="15">
        <f t="shared" si="156"/>
        <v>96954.422</v>
      </c>
      <c r="U567" s="15">
        <f>T567/INPUTS!$B$7*1000</f>
        <v>121193027.5</v>
      </c>
      <c r="V567" s="15">
        <f>T567*INPUTS!$B$6</f>
        <v>306375.97352</v>
      </c>
      <c r="W567" s="54" t="s">
        <v>396</v>
      </c>
      <c r="X567" s="54" t="s">
        <v>396</v>
      </c>
      <c r="Y567" s="67">
        <f>IFERROR(VLOOKUP(E567,INPUTS!$A$44:$B$103,2,0),0)</f>
        <v>0</v>
      </c>
      <c r="Z567" s="15">
        <f t="shared" si="157"/>
        <v>0</v>
      </c>
      <c r="AA567" s="20">
        <f>IFERROR(VLOOKUP(E567,INPUTS!$A$44:$C$103,3,0),SCENARIOS!$J$23)</f>
        <v>0</v>
      </c>
      <c r="AB567" s="15">
        <f t="shared" si="147"/>
        <v>0</v>
      </c>
      <c r="AC567" s="20">
        <f>IFERROR(VLOOKUP($E567,INPUTS!$A$44:$G$103,4,0),SCENARIOS!$K$23)</f>
        <v>0</v>
      </c>
      <c r="AD567" s="15">
        <f t="shared" si="148"/>
        <v>0</v>
      </c>
      <c r="AE567" s="20">
        <f>IFERROR(VLOOKUP($E567,INPUTS!$A$44:$G$103,5,0),SCENARIOS!$L$23)</f>
        <v>0</v>
      </c>
      <c r="AF567" s="15">
        <f t="shared" si="149"/>
        <v>0</v>
      </c>
      <c r="AG567" s="20">
        <f>IFERROR(VLOOKUP($E567,INPUTS!$A$44:$G$103,6,0),SCENARIOS!$M$23)</f>
        <v>0</v>
      </c>
      <c r="AH567" s="15">
        <f t="shared" si="150"/>
        <v>0</v>
      </c>
      <c r="AI567" s="20">
        <f>IFERROR(VLOOKUP($E567,INPUTS!$A$44:$G$103,7,0),SCENARIOS!$N$23)</f>
        <v>0</v>
      </c>
      <c r="AJ567" s="15">
        <f t="shared" si="151"/>
        <v>0</v>
      </c>
      <c r="AL567" t="str">
        <f t="shared" si="152"/>
        <v>N</v>
      </c>
      <c r="AM567" s="21">
        <f t="shared" si="153"/>
        <v>159064.005923063</v>
      </c>
    </row>
    <row r="568" ht="15" customHeight="1" spans="1:64">
      <c r="A568" s="6" t="s">
        <v>2318</v>
      </c>
      <c r="B568" s="52" t="s">
        <v>409</v>
      </c>
      <c r="C568" s="52" t="s">
        <v>410</v>
      </c>
      <c r="D568" s="52" t="s">
        <v>929</v>
      </c>
      <c r="E568" s="10" t="s">
        <v>1562</v>
      </c>
      <c r="F568" s="52" t="s">
        <v>930</v>
      </c>
      <c r="G568" s="52" t="s">
        <v>169</v>
      </c>
      <c r="H568" s="52" t="s">
        <v>515</v>
      </c>
      <c r="I568" s="52" t="s">
        <v>514</v>
      </c>
      <c r="J568" s="52" t="s">
        <v>181</v>
      </c>
      <c r="K568" s="52" t="s">
        <v>931</v>
      </c>
      <c r="L568" s="53" t="s">
        <v>1567</v>
      </c>
      <c r="M568" s="13">
        <v>2001</v>
      </c>
      <c r="N568" s="14">
        <f t="shared" si="146"/>
        <v>5.48219178082192</v>
      </c>
      <c r="O568" s="15">
        <v>2860</v>
      </c>
      <c r="P568" s="15">
        <f t="shared" si="154"/>
        <v>5722860</v>
      </c>
      <c r="Q568" s="16">
        <f>IFERROR(VLOOKUP(G568,SCENARIOS!$A$13:$E$18,2,0),0.025)</f>
        <v>0.02</v>
      </c>
      <c r="R568" s="52">
        <f>IFERROR(VLOOKUP(L568,INPUTS!$A$107:$B$120,2,0),0.0082)</f>
        <v>0.0082</v>
      </c>
      <c r="S568" s="52">
        <f t="shared" si="155"/>
        <v>23.452</v>
      </c>
      <c r="T568" s="15">
        <f t="shared" si="156"/>
        <v>46927.452</v>
      </c>
      <c r="U568" s="15">
        <f>T568/INPUTS!$B$7*1000</f>
        <v>58659315</v>
      </c>
      <c r="V568" s="15">
        <f>T568*INPUTS!$B$6</f>
        <v>148290.74832</v>
      </c>
      <c r="W568" s="54" t="s">
        <v>396</v>
      </c>
      <c r="X568" s="54" t="s">
        <v>396</v>
      </c>
      <c r="Y568" s="67">
        <f>IFERROR(VLOOKUP(E568,INPUTS!$A$44:$B$103,2,0),0)</f>
        <v>0</v>
      </c>
      <c r="Z568" s="15">
        <f t="shared" si="157"/>
        <v>0</v>
      </c>
      <c r="AA568" s="20">
        <f>IFERROR(VLOOKUP(E568,INPUTS!$A$44:$C$103,3,0),SCENARIOS!$J$23)</f>
        <v>0</v>
      </c>
      <c r="AB568" s="15">
        <f t="shared" si="147"/>
        <v>0</v>
      </c>
      <c r="AC568" s="20">
        <f>IFERROR(VLOOKUP($E568,INPUTS!$A$44:$G$103,4,0),SCENARIOS!$K$23)</f>
        <v>0</v>
      </c>
      <c r="AD568" s="15">
        <f t="shared" si="148"/>
        <v>0</v>
      </c>
      <c r="AE568" s="20">
        <f>IFERROR(VLOOKUP($E568,INPUTS!$A$44:$G$103,5,0),SCENARIOS!$L$23)</f>
        <v>0</v>
      </c>
      <c r="AF568" s="15">
        <f t="shared" si="149"/>
        <v>0</v>
      </c>
      <c r="AG568" s="20">
        <f>IFERROR(VLOOKUP($E568,INPUTS!$A$44:$G$103,6,0),SCENARIOS!$M$23)</f>
        <v>0</v>
      </c>
      <c r="AH568" s="15">
        <f t="shared" si="150"/>
        <v>0</v>
      </c>
      <c r="AI568" s="20">
        <f>IFERROR(VLOOKUP($E568,INPUTS!$A$44:$G$103,7,0),SCENARIOS!$N$23)</f>
        <v>0</v>
      </c>
      <c r="AJ568" s="15">
        <f t="shared" si="151"/>
        <v>0</v>
      </c>
      <c r="AL568" t="str">
        <f t="shared" si="152"/>
        <v>N</v>
      </c>
      <c r="AM568" s="21">
        <f t="shared" si="153"/>
        <v>76989.4590561559</v>
      </c>
    </row>
    <row r="569" ht="15" customHeight="1" spans="1:64">
      <c r="A569" s="24" t="s">
        <v>2319</v>
      </c>
      <c r="B569" s="52" t="s">
        <v>409</v>
      </c>
      <c r="C569" s="52" t="s">
        <v>410</v>
      </c>
      <c r="D569" s="52" t="s">
        <v>929</v>
      </c>
      <c r="E569" s="10" t="s">
        <v>1562</v>
      </c>
      <c r="F569" s="52" t="s">
        <v>930</v>
      </c>
      <c r="G569" s="52" t="s">
        <v>169</v>
      </c>
      <c r="H569" s="52" t="s">
        <v>623</v>
      </c>
      <c r="I569" s="52" t="s">
        <v>622</v>
      </c>
      <c r="J569" s="52" t="s">
        <v>181</v>
      </c>
      <c r="K569" s="52" t="s">
        <v>931</v>
      </c>
      <c r="L569" s="53" t="s">
        <v>1567</v>
      </c>
      <c r="M569" s="13">
        <v>2665</v>
      </c>
      <c r="N569" s="14">
        <f t="shared" si="146"/>
        <v>7.3013698630137</v>
      </c>
      <c r="O569" s="15">
        <v>1500</v>
      </c>
      <c r="P569" s="15">
        <f t="shared" si="154"/>
        <v>3997500</v>
      </c>
      <c r="Q569" s="16">
        <f>IFERROR(VLOOKUP(G569,SCENARIOS!$A$13:$E$18,2,0),0.025)</f>
        <v>0.02</v>
      </c>
      <c r="R569" s="52">
        <f>IFERROR(VLOOKUP(L569,INPUTS!$A$107:$B$120,2,0),0.0082)</f>
        <v>0.0082</v>
      </c>
      <c r="S569" s="52">
        <f t="shared" si="155"/>
        <v>12.3</v>
      </c>
      <c r="T569" s="15">
        <f t="shared" si="156"/>
        <v>32779.5</v>
      </c>
      <c r="U569" s="15">
        <f>T569/INPUTS!$B$7*1000</f>
        <v>40974375</v>
      </c>
      <c r="V569" s="15">
        <f>T569*INPUTS!$B$6</f>
        <v>103583.22</v>
      </c>
      <c r="W569" s="54" t="s">
        <v>396</v>
      </c>
      <c r="X569" s="54" t="s">
        <v>396</v>
      </c>
      <c r="Y569" s="67">
        <f>IFERROR(VLOOKUP(E569,INPUTS!$A$44:$B$103,2,0),0)</f>
        <v>0</v>
      </c>
      <c r="Z569" s="15">
        <f t="shared" si="157"/>
        <v>0</v>
      </c>
      <c r="AA569" s="20">
        <f>IFERROR(VLOOKUP(E569,INPUTS!$A$44:$C$103,3,0),SCENARIOS!$J$23)</f>
        <v>0</v>
      </c>
      <c r="AB569" s="15">
        <f t="shared" si="147"/>
        <v>0</v>
      </c>
      <c r="AC569" s="20">
        <f>IFERROR(VLOOKUP($E569,INPUTS!$A$44:$G$103,4,0),SCENARIOS!$K$23)</f>
        <v>0</v>
      </c>
      <c r="AD569" s="15">
        <f t="shared" si="148"/>
        <v>0</v>
      </c>
      <c r="AE569" s="20">
        <f>IFERROR(VLOOKUP($E569,INPUTS!$A$44:$G$103,5,0),SCENARIOS!$L$23)</f>
        <v>0</v>
      </c>
      <c r="AF569" s="15">
        <f t="shared" si="149"/>
        <v>0</v>
      </c>
      <c r="AG569" s="20">
        <f>IFERROR(VLOOKUP($E569,INPUTS!$A$44:$G$103,6,0),SCENARIOS!$M$23)</f>
        <v>0</v>
      </c>
      <c r="AH569" s="15">
        <f t="shared" si="150"/>
        <v>0</v>
      </c>
      <c r="AI569" s="20">
        <f>IFERROR(VLOOKUP($E569,INPUTS!$A$44:$G$103,7,0),SCENARIOS!$N$23)</f>
        <v>0</v>
      </c>
      <c r="AJ569" s="15">
        <f t="shared" si="151"/>
        <v>0</v>
      </c>
      <c r="AL569" t="str">
        <f t="shared" si="152"/>
        <v>N</v>
      </c>
      <c r="AM569" s="21">
        <f t="shared" si="153"/>
        <v>53778.2441955566</v>
      </c>
    </row>
    <row r="570" ht="15" customHeight="1" spans="1:64">
      <c r="A570" s="6" t="s">
        <v>2320</v>
      </c>
      <c r="B570" s="52" t="s">
        <v>409</v>
      </c>
      <c r="C570" s="52" t="s">
        <v>410</v>
      </c>
      <c r="D570" s="52" t="s">
        <v>929</v>
      </c>
      <c r="E570" s="10" t="s">
        <v>1562</v>
      </c>
      <c r="F570" s="52" t="s">
        <v>930</v>
      </c>
      <c r="G570" s="52" t="s">
        <v>169</v>
      </c>
      <c r="H570" s="52" t="s">
        <v>627</v>
      </c>
      <c r="I570" s="52" t="s">
        <v>626</v>
      </c>
      <c r="J570" s="52" t="s">
        <v>181</v>
      </c>
      <c r="K570" s="52" t="s">
        <v>931</v>
      </c>
      <c r="L570" s="53" t="s">
        <v>1567</v>
      </c>
      <c r="M570" s="13">
        <v>1333</v>
      </c>
      <c r="N570" s="14">
        <f t="shared" si="146"/>
        <v>3.65205479452055</v>
      </c>
      <c r="O570" s="15">
        <v>2260</v>
      </c>
      <c r="P570" s="15">
        <f t="shared" si="154"/>
        <v>3012580</v>
      </c>
      <c r="Q570" s="16">
        <f>IFERROR(VLOOKUP(G570,SCENARIOS!$A$13:$E$18,2,0),0.025)</f>
        <v>0.02</v>
      </c>
      <c r="R570" s="52">
        <f>IFERROR(VLOOKUP(L570,INPUTS!$A$107:$B$120,2,0),0.0082)</f>
        <v>0.0082</v>
      </c>
      <c r="S570" s="52">
        <f t="shared" si="155"/>
        <v>18.532</v>
      </c>
      <c r="T570" s="15">
        <f t="shared" si="156"/>
        <v>24703.156</v>
      </c>
      <c r="U570" s="15">
        <f>T570/INPUTS!$B$7*1000</f>
        <v>30878945</v>
      </c>
      <c r="V570" s="15">
        <f>T570*INPUTS!$B$6</f>
        <v>78061.97296</v>
      </c>
      <c r="W570" s="54" t="s">
        <v>396</v>
      </c>
      <c r="X570" s="54" t="s">
        <v>396</v>
      </c>
      <c r="Y570" s="67">
        <f>IFERROR(VLOOKUP(E570,INPUTS!$A$44:$B$103,2,0),0)</f>
        <v>0</v>
      </c>
      <c r="Z570" s="15">
        <f t="shared" si="157"/>
        <v>0</v>
      </c>
      <c r="AA570" s="20">
        <f>IFERROR(VLOOKUP(E570,INPUTS!$A$44:$C$103,3,0),SCENARIOS!$J$23)</f>
        <v>0</v>
      </c>
      <c r="AB570" s="15">
        <f t="shared" si="147"/>
        <v>0</v>
      </c>
      <c r="AC570" s="20">
        <f>IFERROR(VLOOKUP($E570,INPUTS!$A$44:$G$103,4,0),SCENARIOS!$K$23)</f>
        <v>0</v>
      </c>
      <c r="AD570" s="15">
        <f t="shared" si="148"/>
        <v>0</v>
      </c>
      <c r="AE570" s="20">
        <f>IFERROR(VLOOKUP($E570,INPUTS!$A$44:$G$103,5,0),SCENARIOS!$L$23)</f>
        <v>0</v>
      </c>
      <c r="AF570" s="15">
        <f t="shared" si="149"/>
        <v>0</v>
      </c>
      <c r="AG570" s="20">
        <f>IFERROR(VLOOKUP($E570,INPUTS!$A$44:$G$103,6,0),SCENARIOS!$M$23)</f>
        <v>0</v>
      </c>
      <c r="AH570" s="15">
        <f t="shared" si="150"/>
        <v>0</v>
      </c>
      <c r="AI570" s="20">
        <f>IFERROR(VLOOKUP($E570,INPUTS!$A$44:$G$103,7,0),SCENARIOS!$N$23)</f>
        <v>0</v>
      </c>
      <c r="AJ570" s="15">
        <f t="shared" si="151"/>
        <v>0</v>
      </c>
      <c r="AL570" t="str">
        <f t="shared" si="152"/>
        <v>N</v>
      </c>
      <c r="AM570" s="21">
        <f t="shared" si="153"/>
        <v>40528.1458157973</v>
      </c>
    </row>
    <row r="571" ht="15" customHeight="1" spans="1:64">
      <c r="A571" s="24" t="s">
        <v>2321</v>
      </c>
      <c r="B571" s="52" t="s">
        <v>409</v>
      </c>
      <c r="C571" s="52" t="s">
        <v>410</v>
      </c>
      <c r="D571" s="52" t="s">
        <v>929</v>
      </c>
      <c r="E571" s="10" t="s">
        <v>1562</v>
      </c>
      <c r="F571" s="52" t="s">
        <v>930</v>
      </c>
      <c r="G571" s="52" t="s">
        <v>169</v>
      </c>
      <c r="H571" s="52" t="s">
        <v>751</v>
      </c>
      <c r="I571" s="52" t="s">
        <v>750</v>
      </c>
      <c r="J571" s="52" t="s">
        <v>181</v>
      </c>
      <c r="K571" s="52" t="s">
        <v>931</v>
      </c>
      <c r="L571" s="53" t="s">
        <v>1545</v>
      </c>
      <c r="M571" s="13">
        <v>1333</v>
      </c>
      <c r="N571" s="14">
        <f t="shared" si="146"/>
        <v>3.65205479452055</v>
      </c>
      <c r="O571" s="15">
        <v>7150</v>
      </c>
      <c r="P571" s="15">
        <f t="shared" si="154"/>
        <v>9530950</v>
      </c>
      <c r="Q571" s="16">
        <f>IFERROR(VLOOKUP(G571,SCENARIOS!$A$13:$E$18,2,0),0.025)</f>
        <v>0.02</v>
      </c>
      <c r="R571" s="52">
        <f>IFERROR(VLOOKUP(L571,INPUTS!$A$107:$B$120,2,0),0.0082)</f>
        <v>0.0082</v>
      </c>
      <c r="S571" s="52">
        <f t="shared" si="155"/>
        <v>58.63</v>
      </c>
      <c r="T571" s="15">
        <f t="shared" si="156"/>
        <v>78153.79</v>
      </c>
      <c r="U571" s="15">
        <f>T571/INPUTS!$B$7*1000</f>
        <v>97692237.5</v>
      </c>
      <c r="V571" s="15">
        <f>T571*INPUTS!$B$6</f>
        <v>246965.9764</v>
      </c>
      <c r="W571" s="54" t="s">
        <v>396</v>
      </c>
      <c r="X571" s="54" t="s">
        <v>396</v>
      </c>
      <c r="Y571" s="67">
        <f>IFERROR(VLOOKUP(E571,INPUTS!$A$44:$B$103,2,0),0)</f>
        <v>0</v>
      </c>
      <c r="Z571" s="15">
        <f t="shared" si="157"/>
        <v>0</v>
      </c>
      <c r="AA571" s="20">
        <f>IFERROR(VLOOKUP(E571,INPUTS!$A$44:$C$103,3,0),SCENARIOS!$J$23)</f>
        <v>0</v>
      </c>
      <c r="AB571" s="15">
        <f t="shared" si="147"/>
        <v>0</v>
      </c>
      <c r="AC571" s="20">
        <f>IFERROR(VLOOKUP($E571,INPUTS!$A$44:$G$103,4,0),SCENARIOS!$K$23)</f>
        <v>0</v>
      </c>
      <c r="AD571" s="15">
        <f t="shared" si="148"/>
        <v>0</v>
      </c>
      <c r="AE571" s="20">
        <f>IFERROR(VLOOKUP($E571,INPUTS!$A$44:$G$103,5,0),SCENARIOS!$L$23)</f>
        <v>0</v>
      </c>
      <c r="AF571" s="15">
        <f t="shared" si="149"/>
        <v>0</v>
      </c>
      <c r="AG571" s="20">
        <f>IFERROR(VLOOKUP($E571,INPUTS!$A$44:$G$103,6,0),SCENARIOS!$M$23)</f>
        <v>0</v>
      </c>
      <c r="AH571" s="15">
        <f t="shared" si="150"/>
        <v>0</v>
      </c>
      <c r="AI571" s="20">
        <f>IFERROR(VLOOKUP($E571,INPUTS!$A$44:$G$103,7,0),SCENARIOS!$N$23)</f>
        <v>0</v>
      </c>
      <c r="AJ571" s="15">
        <f t="shared" si="151"/>
        <v>0</v>
      </c>
      <c r="AL571" t="str">
        <f t="shared" si="152"/>
        <v>N</v>
      </c>
      <c r="AM571" s="21">
        <f t="shared" si="153"/>
        <v>128219.576364138</v>
      </c>
    </row>
    <row r="572" ht="15" customHeight="1" spans="1:64">
      <c r="A572" s="6" t="s">
        <v>2322</v>
      </c>
      <c r="B572" s="52" t="s">
        <v>409</v>
      </c>
      <c r="C572" s="52" t="s">
        <v>410</v>
      </c>
      <c r="D572" s="52" t="s">
        <v>929</v>
      </c>
      <c r="E572" s="10" t="s">
        <v>1562</v>
      </c>
      <c r="F572" s="52" t="s">
        <v>930</v>
      </c>
      <c r="G572" s="52" t="s">
        <v>169</v>
      </c>
      <c r="H572" s="52" t="s">
        <v>1248</v>
      </c>
      <c r="I572" s="52" t="s">
        <v>1249</v>
      </c>
      <c r="J572" s="52" t="s">
        <v>181</v>
      </c>
      <c r="K572" s="52" t="s">
        <v>931</v>
      </c>
      <c r="L572" s="53" t="s">
        <v>1545</v>
      </c>
      <c r="M572" s="13">
        <v>1333</v>
      </c>
      <c r="N572" s="14">
        <f t="shared" si="146"/>
        <v>3.65205479452055</v>
      </c>
      <c r="O572" s="15">
        <v>5560</v>
      </c>
      <c r="P572" s="15">
        <f t="shared" si="154"/>
        <v>7411480</v>
      </c>
      <c r="Q572" s="16">
        <f>IFERROR(VLOOKUP(G572,SCENARIOS!$A$13:$E$18,2,0),0.025)</f>
        <v>0.02</v>
      </c>
      <c r="R572" s="52">
        <f>IFERROR(VLOOKUP(L572,INPUTS!$A$107:$B$120,2,0),0.0082)</f>
        <v>0.0082</v>
      </c>
      <c r="S572" s="52">
        <f t="shared" si="155"/>
        <v>45.592</v>
      </c>
      <c r="T572" s="15">
        <f t="shared" si="156"/>
        <v>60774.136</v>
      </c>
      <c r="U572" s="15">
        <f>T572/INPUTS!$B$7*1000</f>
        <v>75967670</v>
      </c>
      <c r="V572" s="15">
        <f>T572*INPUTS!$B$6</f>
        <v>192046.26976</v>
      </c>
      <c r="W572" s="54" t="s">
        <v>396</v>
      </c>
      <c r="X572" s="54" t="s">
        <v>396</v>
      </c>
      <c r="Y572" s="67">
        <f>IFERROR(VLOOKUP(E572,INPUTS!$A$44:$B$103,2,0),0)</f>
        <v>0</v>
      </c>
      <c r="Z572" s="15">
        <f t="shared" si="157"/>
        <v>0</v>
      </c>
      <c r="AA572" s="20">
        <f>IFERROR(VLOOKUP(E572,INPUTS!$A$44:$C$103,3,0),SCENARIOS!$J$23)</f>
        <v>0</v>
      </c>
      <c r="AB572" s="15">
        <f t="shared" si="147"/>
        <v>0</v>
      </c>
      <c r="AC572" s="20">
        <f>IFERROR(VLOOKUP($E572,INPUTS!$A$44:$G$103,4,0),SCENARIOS!$K$23)</f>
        <v>0</v>
      </c>
      <c r="AD572" s="15">
        <f t="shared" si="148"/>
        <v>0</v>
      </c>
      <c r="AE572" s="20">
        <f>IFERROR(VLOOKUP($E572,INPUTS!$A$44:$G$103,5,0),SCENARIOS!$L$23)</f>
        <v>0</v>
      </c>
      <c r="AF572" s="15">
        <f t="shared" si="149"/>
        <v>0</v>
      </c>
      <c r="AG572" s="20">
        <f>IFERROR(VLOOKUP($E572,INPUTS!$A$44:$G$103,6,0),SCENARIOS!$M$23)</f>
        <v>0</v>
      </c>
      <c r="AH572" s="15">
        <f t="shared" si="150"/>
        <v>0</v>
      </c>
      <c r="AI572" s="20">
        <f>IFERROR(VLOOKUP($E572,INPUTS!$A$44:$G$103,7,0),SCENARIOS!$N$23)</f>
        <v>0</v>
      </c>
      <c r="AJ572" s="15">
        <f t="shared" si="151"/>
        <v>0</v>
      </c>
      <c r="AL572" t="str">
        <f t="shared" si="152"/>
        <v>N</v>
      </c>
      <c r="AM572" s="21">
        <f t="shared" si="153"/>
        <v>99706.4118300147</v>
      </c>
    </row>
    <row r="573" ht="15" customHeight="1" spans="1:64">
      <c r="A573" s="24" t="s">
        <v>2323</v>
      </c>
      <c r="B573" s="52" t="s">
        <v>409</v>
      </c>
      <c r="C573" s="52" t="s">
        <v>410</v>
      </c>
      <c r="D573" s="52" t="s">
        <v>929</v>
      </c>
      <c r="E573" s="10" t="s">
        <v>252</v>
      </c>
      <c r="F573" s="52" t="s">
        <v>930</v>
      </c>
      <c r="G573" s="52" t="s">
        <v>169</v>
      </c>
      <c r="H573" s="52" t="s">
        <v>234</v>
      </c>
      <c r="I573" s="52" t="s">
        <v>424</v>
      </c>
      <c r="J573" s="52" t="s">
        <v>173</v>
      </c>
      <c r="K573" s="52" t="s">
        <v>931</v>
      </c>
      <c r="L573" s="53" t="s">
        <v>291</v>
      </c>
      <c r="M573" s="13">
        <v>2665</v>
      </c>
      <c r="N573" s="14">
        <f t="shared" si="146"/>
        <v>7.3013698630137</v>
      </c>
      <c r="O573" s="15">
        <v>8270</v>
      </c>
      <c r="P573" s="15">
        <f t="shared" si="154"/>
        <v>22039550</v>
      </c>
      <c r="Q573" s="16">
        <f>IFERROR(VLOOKUP(G573,SCENARIOS!$A$13:$E$18,2,0),0.025)</f>
        <v>0.02</v>
      </c>
      <c r="R573" s="52">
        <f>IFERROR(VLOOKUP(L573,INPUTS!$A$107:$B$120,2,0),0.0082)</f>
        <v>0.0079</v>
      </c>
      <c r="S573" s="52">
        <f t="shared" si="155"/>
        <v>65.333</v>
      </c>
      <c r="T573" s="15">
        <f t="shared" si="156"/>
        <v>174112.445</v>
      </c>
      <c r="U573" s="15">
        <f>T573/INPUTS!$B$7*1000</f>
        <v>217640556.25</v>
      </c>
      <c r="V573" s="15">
        <f>T573*INPUTS!$B$6</f>
        <v>550195.3262</v>
      </c>
      <c r="W573" s="54" t="s">
        <v>396</v>
      </c>
      <c r="X573" s="54" t="s">
        <v>396</v>
      </c>
      <c r="Y573" s="67">
        <f>IFERROR(VLOOKUP(E573,INPUTS!$A$44:$B$103,2,0),0)</f>
        <v>0.005</v>
      </c>
      <c r="Z573" s="15">
        <f t="shared" si="157"/>
        <v>870.562225</v>
      </c>
      <c r="AA573" s="20">
        <f>IFERROR(VLOOKUP(E573,INPUTS!$A$44:$C$103,3,0),SCENARIOS!$J$23)</f>
        <v>0.03</v>
      </c>
      <c r="AB573" s="15">
        <f t="shared" si="147"/>
        <v>5767.02624368148</v>
      </c>
      <c r="AC573" s="20">
        <f>IFERROR(VLOOKUP($E573,INPUTS!$A$44:$G$103,4,0),SCENARIOS!$K$23)</f>
        <v>0.1</v>
      </c>
      <c r="AD573" s="15">
        <f t="shared" si="148"/>
        <v>21224.2098906644</v>
      </c>
      <c r="AE573" s="20">
        <f>IFERROR(VLOOKUP($E573,INPUTS!$A$44:$G$103,5,0),SCENARIOS!$L$23)</f>
        <v>0.2</v>
      </c>
      <c r="AF573" s="15">
        <f t="shared" si="149"/>
        <v>46866.4854067403</v>
      </c>
      <c r="AG573" s="20">
        <f>IFERROR(VLOOKUP($E573,INPUTS!$A$44:$G$103,6,0),SCENARIOS!$M$23)</f>
        <v>0.3</v>
      </c>
      <c r="AH573" s="15">
        <f t="shared" si="150"/>
        <v>77616.5802765523</v>
      </c>
      <c r="AI573" s="20">
        <f>IFERROR(VLOOKUP($E573,INPUTS!$A$44:$G$103,7,0),SCENARIOS!$N$23)</f>
        <v>0.4</v>
      </c>
      <c r="AJ573" s="15">
        <f t="shared" si="151"/>
        <v>114259.968391164</v>
      </c>
      <c r="AL573" t="str">
        <f t="shared" si="152"/>
        <v>Y</v>
      </c>
      <c r="AM573" s="21">
        <f t="shared" si="153"/>
        <v>285649.920977911</v>
      </c>
    </row>
    <row r="574" ht="15" customHeight="1" spans="1:64">
      <c r="A574" s="6" t="s">
        <v>2324</v>
      </c>
      <c r="B574" s="52" t="s">
        <v>409</v>
      </c>
      <c r="C574" s="52" t="s">
        <v>410</v>
      </c>
      <c r="D574" s="52" t="s">
        <v>929</v>
      </c>
      <c r="E574" s="10" t="s">
        <v>252</v>
      </c>
      <c r="F574" s="52" t="s">
        <v>930</v>
      </c>
      <c r="G574" s="52" t="s">
        <v>169</v>
      </c>
      <c r="H574" s="52" t="s">
        <v>505</v>
      </c>
      <c r="I574" s="52" t="s">
        <v>504</v>
      </c>
      <c r="J574" s="52" t="s">
        <v>173</v>
      </c>
      <c r="K574" s="52" t="s">
        <v>931</v>
      </c>
      <c r="L574" s="53" t="s">
        <v>291</v>
      </c>
      <c r="M574" s="13">
        <v>2001</v>
      </c>
      <c r="N574" s="14">
        <f t="shared" si="146"/>
        <v>5.48219178082192</v>
      </c>
      <c r="O574" s="15">
        <v>9200</v>
      </c>
      <c r="P574" s="15">
        <f t="shared" si="154"/>
        <v>18409200</v>
      </c>
      <c r="Q574" s="16">
        <f>IFERROR(VLOOKUP(G574,SCENARIOS!$A$13:$E$18,2,0),0.025)</f>
        <v>0.02</v>
      </c>
      <c r="R574" s="52">
        <f>IFERROR(VLOOKUP(L574,INPUTS!$A$107:$B$120,2,0),0.0082)</f>
        <v>0.0079</v>
      </c>
      <c r="S574" s="52">
        <f t="shared" si="155"/>
        <v>72.68</v>
      </c>
      <c r="T574" s="15">
        <f t="shared" si="156"/>
        <v>145432.68</v>
      </c>
      <c r="U574" s="15">
        <f>T574/INPUTS!$B$7*1000</f>
        <v>181790850</v>
      </c>
      <c r="V574" s="15">
        <f>T574*INPUTS!$B$6</f>
        <v>459567.2688</v>
      </c>
      <c r="W574" s="54" t="s">
        <v>396</v>
      </c>
      <c r="X574" s="54" t="s">
        <v>396</v>
      </c>
      <c r="Y574" s="67">
        <f>IFERROR(VLOOKUP(E574,INPUTS!$A$44:$B$103,2,0),0)</f>
        <v>0.005</v>
      </c>
      <c r="Z574" s="15">
        <f t="shared" si="157"/>
        <v>727.1634</v>
      </c>
      <c r="AA574" s="20">
        <f>IFERROR(VLOOKUP(E574,INPUTS!$A$44:$C$103,3,0),SCENARIOS!$J$23)</f>
        <v>0.03</v>
      </c>
      <c r="AB574" s="15">
        <f t="shared" si="147"/>
        <v>4817.08290437786</v>
      </c>
      <c r="AC574" s="20">
        <f>IFERROR(VLOOKUP($E574,INPUTS!$A$44:$G$103,4,0),SCENARIOS!$K$23)</f>
        <v>0.1</v>
      </c>
      <c r="AD574" s="15">
        <f t="shared" si="148"/>
        <v>17728.1625404883</v>
      </c>
      <c r="AE574" s="20">
        <f>IFERROR(VLOOKUP($E574,INPUTS!$A$44:$G$103,5,0),SCENARIOS!$L$23)</f>
        <v>0.2</v>
      </c>
      <c r="AF574" s="15">
        <f t="shared" si="149"/>
        <v>39146.647873925</v>
      </c>
      <c r="AG574" s="20">
        <f>IFERROR(VLOOKUP($E574,INPUTS!$A$44:$G$103,6,0),SCENARIOS!$M$23)</f>
        <v>0.3</v>
      </c>
      <c r="AH574" s="15">
        <f t="shared" si="150"/>
        <v>64831.593640846</v>
      </c>
      <c r="AI574" s="20">
        <f>IFERROR(VLOOKUP($E574,INPUTS!$A$44:$G$103,7,0),SCENARIOS!$N$23)</f>
        <v>0.4</v>
      </c>
      <c r="AJ574" s="15">
        <f t="shared" si="151"/>
        <v>95439.0906396283</v>
      </c>
      <c r="AL574" t="str">
        <f t="shared" si="152"/>
        <v>Y</v>
      </c>
      <c r="AM574" s="21">
        <f t="shared" si="153"/>
        <v>238597.726599071</v>
      </c>
    </row>
    <row r="575" ht="15" customHeight="1" spans="1:64">
      <c r="A575" s="24" t="s">
        <v>2325</v>
      </c>
      <c r="B575" s="52" t="s">
        <v>409</v>
      </c>
      <c r="C575" s="52" t="s">
        <v>410</v>
      </c>
      <c r="D575" s="52" t="s">
        <v>929</v>
      </c>
      <c r="E575" s="10" t="s">
        <v>252</v>
      </c>
      <c r="F575" s="52" t="s">
        <v>930</v>
      </c>
      <c r="G575" s="52" t="s">
        <v>169</v>
      </c>
      <c r="H575" s="52" t="s">
        <v>264</v>
      </c>
      <c r="I575" s="52" t="s">
        <v>436</v>
      </c>
      <c r="J575" s="52" t="s">
        <v>173</v>
      </c>
      <c r="K575" s="52" t="s">
        <v>931</v>
      </c>
      <c r="L575" s="53" t="s">
        <v>291</v>
      </c>
      <c r="M575" s="13">
        <v>1333</v>
      </c>
      <c r="N575" s="14">
        <f t="shared" si="146"/>
        <v>3.65205479452055</v>
      </c>
      <c r="O575" s="15">
        <v>12070</v>
      </c>
      <c r="P575" s="15">
        <f t="shared" si="154"/>
        <v>16089310</v>
      </c>
      <c r="Q575" s="16">
        <f>IFERROR(VLOOKUP(G575,SCENARIOS!$A$13:$E$18,2,0),0.025)</f>
        <v>0.02</v>
      </c>
      <c r="R575" s="52">
        <f>IFERROR(VLOOKUP(L575,INPUTS!$A$107:$B$120,2,0),0.0082)</f>
        <v>0.0079</v>
      </c>
      <c r="S575" s="52">
        <f t="shared" si="155"/>
        <v>95.353</v>
      </c>
      <c r="T575" s="15">
        <f t="shared" si="156"/>
        <v>127105.549</v>
      </c>
      <c r="U575" s="15">
        <f>T575/INPUTS!$B$7*1000</f>
        <v>158881936.25</v>
      </c>
      <c r="V575" s="15">
        <f>T575*INPUTS!$B$6</f>
        <v>401653.53484</v>
      </c>
      <c r="W575" s="54" t="s">
        <v>396</v>
      </c>
      <c r="X575" s="54" t="s">
        <v>396</v>
      </c>
      <c r="Y575" s="67">
        <f>IFERROR(VLOOKUP(E575,INPUTS!$A$44:$B$103,2,0),0)</f>
        <v>0.005</v>
      </c>
      <c r="Z575" s="15">
        <f t="shared" si="157"/>
        <v>635.527745</v>
      </c>
      <c r="AA575" s="20">
        <f>IFERROR(VLOOKUP(E575,INPUTS!$A$44:$C$103,3,0),SCENARIOS!$J$23)</f>
        <v>0.03</v>
      </c>
      <c r="AB575" s="15">
        <f t="shared" si="147"/>
        <v>4210.04389893291</v>
      </c>
      <c r="AC575" s="20">
        <f>IFERROR(VLOOKUP($E575,INPUTS!$A$44:$G$103,4,0),SCENARIOS!$K$23)</f>
        <v>0.1</v>
      </c>
      <c r="AD575" s="15">
        <f t="shared" si="148"/>
        <v>15494.095498137</v>
      </c>
      <c r="AE575" s="20">
        <f>IFERROR(VLOOKUP($E575,INPUTS!$A$44:$G$103,5,0),SCENARIOS!$L$23)</f>
        <v>0.2</v>
      </c>
      <c r="AF575" s="15">
        <f t="shared" si="149"/>
        <v>34213.4668048812</v>
      </c>
      <c r="AG575" s="20">
        <f>IFERROR(VLOOKUP($E575,INPUTS!$A$44:$G$103,6,0),SCENARIOS!$M$23)</f>
        <v>0.3</v>
      </c>
      <c r="AH575" s="15">
        <f t="shared" si="150"/>
        <v>56661.6478652847</v>
      </c>
      <c r="AI575" s="20">
        <f>IFERROR(VLOOKUP($E575,INPUTS!$A$44:$G$103,7,0),SCENARIOS!$N$23)</f>
        <v>0.4</v>
      </c>
      <c r="AJ575" s="15">
        <f t="shared" si="151"/>
        <v>83412.0502476522</v>
      </c>
      <c r="AL575" t="str">
        <f t="shared" si="152"/>
        <v>Y</v>
      </c>
      <c r="AM575" s="21">
        <f t="shared" si="153"/>
        <v>208530.12561913</v>
      </c>
    </row>
    <row r="576" ht="15" customHeight="1" spans="1:64">
      <c r="A576" s="6" t="s">
        <v>2326</v>
      </c>
      <c r="B576" s="52" t="s">
        <v>409</v>
      </c>
      <c r="C576" s="52" t="s">
        <v>410</v>
      </c>
      <c r="D576" s="52" t="s">
        <v>929</v>
      </c>
      <c r="E576" s="10" t="s">
        <v>252</v>
      </c>
      <c r="F576" s="52" t="s">
        <v>930</v>
      </c>
      <c r="G576" s="52" t="s">
        <v>169</v>
      </c>
      <c r="H576" s="52" t="s">
        <v>242</v>
      </c>
      <c r="I576" s="52" t="s">
        <v>421</v>
      </c>
      <c r="J576" s="52" t="s">
        <v>173</v>
      </c>
      <c r="K576" s="52" t="s">
        <v>931</v>
      </c>
      <c r="L576" s="53" t="s">
        <v>291</v>
      </c>
      <c r="M576" s="13">
        <v>1333</v>
      </c>
      <c r="N576" s="14">
        <f t="shared" si="146"/>
        <v>3.65205479452055</v>
      </c>
      <c r="O576" s="15">
        <v>14130</v>
      </c>
      <c r="P576" s="15">
        <f t="shared" si="154"/>
        <v>18835290</v>
      </c>
      <c r="Q576" s="16">
        <f>IFERROR(VLOOKUP(G576,SCENARIOS!$A$13:$E$18,2,0),0.025)</f>
        <v>0.02</v>
      </c>
      <c r="R576" s="52">
        <f>IFERROR(VLOOKUP(L576,INPUTS!$A$107:$B$120,2,0),0.0082)</f>
        <v>0.0079</v>
      </c>
      <c r="S576" s="52">
        <f t="shared" si="155"/>
        <v>111.627</v>
      </c>
      <c r="T576" s="15">
        <f t="shared" si="156"/>
        <v>148798.791</v>
      </c>
      <c r="U576" s="15">
        <f>T576/INPUTS!$B$7*1000</f>
        <v>185998488.75</v>
      </c>
      <c r="V576" s="15">
        <f>T576*INPUTS!$B$6</f>
        <v>470204.17956</v>
      </c>
      <c r="W576" s="54" t="s">
        <v>396</v>
      </c>
      <c r="X576" s="54" t="s">
        <v>396</v>
      </c>
      <c r="Y576" s="67">
        <f>IFERROR(VLOOKUP(E576,INPUTS!$A$44:$B$103,2,0),0)</f>
        <v>0.005</v>
      </c>
      <c r="Z576" s="15">
        <f t="shared" si="157"/>
        <v>743.993955</v>
      </c>
      <c r="AA576" s="20">
        <f>IFERROR(VLOOKUP(E576,INPUTS!$A$44:$C$103,3,0),SCENARIOS!$J$23)</f>
        <v>0.03</v>
      </c>
      <c r="AB576" s="15">
        <f t="shared" si="147"/>
        <v>4928.57666047407</v>
      </c>
      <c r="AC576" s="20">
        <f>IFERROR(VLOOKUP($E576,INPUTS!$A$44:$G$103,4,0),SCENARIOS!$K$23)</f>
        <v>0.1</v>
      </c>
      <c r="AD576" s="15">
        <f t="shared" si="148"/>
        <v>18138.4895930966</v>
      </c>
      <c r="AE576" s="20">
        <f>IFERROR(VLOOKUP($E576,INPUTS!$A$44:$G$103,5,0),SCENARIOS!$L$23)</f>
        <v>0.2</v>
      </c>
      <c r="AF576" s="15">
        <f t="shared" si="149"/>
        <v>40052.7163175619</v>
      </c>
      <c r="AG576" s="20">
        <f>IFERROR(VLOOKUP($E576,INPUTS!$A$44:$G$103,6,0),SCENARIOS!$M$23)</f>
        <v>0.3</v>
      </c>
      <c r="AH576" s="15">
        <f t="shared" si="150"/>
        <v>66332.1528033532</v>
      </c>
      <c r="AI576" s="20">
        <f>IFERROR(VLOOKUP($E576,INPUTS!$A$44:$G$103,7,0),SCENARIOS!$N$23)</f>
        <v>0.4</v>
      </c>
      <c r="AJ576" s="15">
        <f t="shared" si="151"/>
        <v>97648.0753934818</v>
      </c>
      <c r="AL576" t="str">
        <f t="shared" si="152"/>
        <v>Y</v>
      </c>
      <c r="AM576" s="21">
        <f t="shared" si="153"/>
        <v>244120.188483704</v>
      </c>
    </row>
    <row r="577" ht="15" customHeight="1" spans="1:39">
      <c r="A577" s="24" t="s">
        <v>2327</v>
      </c>
      <c r="B577" s="52" t="s">
        <v>409</v>
      </c>
      <c r="C577" s="52" t="s">
        <v>410</v>
      </c>
      <c r="D577" s="52" t="s">
        <v>929</v>
      </c>
      <c r="E577" s="10" t="s">
        <v>252</v>
      </c>
      <c r="F577" s="52" t="s">
        <v>930</v>
      </c>
      <c r="G577" s="52" t="s">
        <v>169</v>
      </c>
      <c r="H577" s="52" t="s">
        <v>224</v>
      </c>
      <c r="I577" s="52" t="s">
        <v>938</v>
      </c>
      <c r="J577" s="52" t="s">
        <v>165</v>
      </c>
      <c r="K577" s="52" t="s">
        <v>931</v>
      </c>
      <c r="L577" s="53" t="s">
        <v>291</v>
      </c>
      <c r="M577" s="13">
        <v>1333</v>
      </c>
      <c r="N577" s="14">
        <f t="shared" si="146"/>
        <v>3.65205479452055</v>
      </c>
      <c r="O577" s="15">
        <v>8630</v>
      </c>
      <c r="P577" s="15">
        <f t="shared" si="154"/>
        <v>11503790</v>
      </c>
      <c r="Q577" s="16">
        <f>IFERROR(VLOOKUP(G577,SCENARIOS!$A$13:$E$18,2,0),0.025)</f>
        <v>0.02</v>
      </c>
      <c r="R577" s="52">
        <f>IFERROR(VLOOKUP(L577,INPUTS!$A$107:$B$120,2,0),0.0082)</f>
        <v>0.0079</v>
      </c>
      <c r="S577" s="52">
        <f t="shared" si="155"/>
        <v>68.177</v>
      </c>
      <c r="T577" s="15">
        <f t="shared" si="156"/>
        <v>90879.941</v>
      </c>
      <c r="U577" s="15">
        <f>T577/INPUTS!$B$7*1000</f>
        <v>113599926.25</v>
      </c>
      <c r="V577" s="15">
        <f>T577*INPUTS!$B$6</f>
        <v>287180.61356</v>
      </c>
      <c r="W577" s="54" t="s">
        <v>396</v>
      </c>
      <c r="X577" s="54" t="s">
        <v>396</v>
      </c>
      <c r="Y577" s="67">
        <f>IFERROR(VLOOKUP(E577,INPUTS!$A$44:$B$103,2,0),0)</f>
        <v>0.005</v>
      </c>
      <c r="Z577" s="15">
        <f t="shared" si="157"/>
        <v>454.399705</v>
      </c>
      <c r="AA577" s="20">
        <f>IFERROR(VLOOKUP(E577,INPUTS!$A$44:$C$103,3,0),SCENARIOS!$J$23)</f>
        <v>0.03</v>
      </c>
      <c r="AB577" s="15">
        <f t="shared" si="147"/>
        <v>3010.16394762146</v>
      </c>
      <c r="AC577" s="20">
        <f>IFERROR(VLOOKUP($E577,INPUTS!$A$44:$G$103,4,0),SCENARIOS!$K$23)</f>
        <v>0.1</v>
      </c>
      <c r="AD577" s="15">
        <f t="shared" si="148"/>
        <v>11078.2140968453</v>
      </c>
      <c r="AE577" s="20">
        <f>IFERROR(VLOOKUP($E577,INPUTS!$A$44:$G$103,5,0),SCENARIOS!$L$23)</f>
        <v>0.2</v>
      </c>
      <c r="AF577" s="15">
        <f t="shared" si="149"/>
        <v>24462.487036133</v>
      </c>
      <c r="AG577" s="20">
        <f>IFERROR(VLOOKUP($E577,INPUTS!$A$44:$G$103,6,0),SCENARIOS!$M$23)</f>
        <v>0.3</v>
      </c>
      <c r="AH577" s="15">
        <f t="shared" si="150"/>
        <v>40512.8435026849</v>
      </c>
      <c r="AI577" s="20">
        <f>IFERROR(VLOOKUP($E577,INPUTS!$A$44:$G$103,7,0),SCENARIOS!$N$23)</f>
        <v>0.4</v>
      </c>
      <c r="AJ577" s="15">
        <f t="shared" si="151"/>
        <v>59639.2703924804</v>
      </c>
      <c r="AL577" t="str">
        <f t="shared" si="152"/>
        <v>Y</v>
      </c>
      <c r="AM577" s="21">
        <f t="shared" si="153"/>
        <v>149098.175981201</v>
      </c>
    </row>
    <row r="578" ht="15" customHeight="1" spans="1:39">
      <c r="A578" s="6" t="s">
        <v>2328</v>
      </c>
      <c r="B578" s="52" t="s">
        <v>409</v>
      </c>
      <c r="C578" s="52" t="s">
        <v>410</v>
      </c>
      <c r="D578" s="52" t="s">
        <v>929</v>
      </c>
      <c r="E578" s="10" t="s">
        <v>252</v>
      </c>
      <c r="F578" s="52" t="s">
        <v>930</v>
      </c>
      <c r="G578" s="52" t="s">
        <v>169</v>
      </c>
      <c r="H578" s="52" t="s">
        <v>200</v>
      </c>
      <c r="I578" s="52" t="s">
        <v>391</v>
      </c>
      <c r="J578" s="52" t="s">
        <v>165</v>
      </c>
      <c r="K578" s="52" t="s">
        <v>931</v>
      </c>
      <c r="L578" s="53" t="s">
        <v>291</v>
      </c>
      <c r="M578" s="13">
        <v>1333</v>
      </c>
      <c r="N578" s="14">
        <f t="shared" si="146"/>
        <v>3.65205479452055</v>
      </c>
      <c r="O578" s="15">
        <v>9390</v>
      </c>
      <c r="P578" s="15">
        <f t="shared" si="154"/>
        <v>12516870</v>
      </c>
      <c r="Q578" s="16">
        <f>IFERROR(VLOOKUP(G578,SCENARIOS!$A$13:$E$18,2,0),0.025)</f>
        <v>0.02</v>
      </c>
      <c r="R578" s="52">
        <f>IFERROR(VLOOKUP(L578,INPUTS!$A$107:$B$120,2,0),0.0082)</f>
        <v>0.0079</v>
      </c>
      <c r="S578" s="52">
        <f t="shared" si="155"/>
        <v>74.181</v>
      </c>
      <c r="T578" s="15">
        <f t="shared" si="156"/>
        <v>98883.273</v>
      </c>
      <c r="U578" s="15">
        <f>T578/INPUTS!$B$7*1000</f>
        <v>123604091.25</v>
      </c>
      <c r="V578" s="15">
        <f>T578*INPUTS!$B$6</f>
        <v>312471.14268</v>
      </c>
      <c r="W578" s="54" t="s">
        <v>396</v>
      </c>
      <c r="X578" s="54" t="s">
        <v>396</v>
      </c>
      <c r="Y578" s="67">
        <f>IFERROR(VLOOKUP(E578,INPUTS!$A$44:$B$103,2,0),0)</f>
        <v>0.005</v>
      </c>
      <c r="Z578" s="15">
        <f t="shared" si="157"/>
        <v>494.416365</v>
      </c>
      <c r="AA578" s="20">
        <f>IFERROR(VLOOKUP(E578,INPUTS!$A$44:$C$103,3,0),SCENARIOS!$J$23)</f>
        <v>0.03</v>
      </c>
      <c r="AB578" s="15">
        <f t="shared" si="147"/>
        <v>3275.25370430655</v>
      </c>
      <c r="AC578" s="20">
        <f>IFERROR(VLOOKUP($E578,INPUTS!$A$44:$G$103,4,0),SCENARIOS!$K$23)</f>
        <v>0.1</v>
      </c>
      <c r="AD578" s="15">
        <f t="shared" si="148"/>
        <v>12053.8158017818</v>
      </c>
      <c r="AE578" s="20">
        <f>IFERROR(VLOOKUP($E578,INPUTS!$A$44:$G$103,5,0),SCENARIOS!$L$23)</f>
        <v>0.2</v>
      </c>
      <c r="AF578" s="15">
        <f t="shared" si="149"/>
        <v>26616.7732641123</v>
      </c>
      <c r="AG578" s="20">
        <f>IFERROR(VLOOKUP($E578,INPUTS!$A$44:$G$103,6,0),SCENARIOS!$M$23)</f>
        <v>0.3</v>
      </c>
      <c r="AH578" s="15">
        <f t="shared" si="150"/>
        <v>44080.60260605</v>
      </c>
      <c r="AI578" s="20">
        <f>IFERROR(VLOOKUP($E578,INPUTS!$A$44:$G$103,7,0),SCENARIOS!$N$23)</f>
        <v>0.4</v>
      </c>
      <c r="AJ578" s="15">
        <f t="shared" si="151"/>
        <v>64891.396174437</v>
      </c>
      <c r="AL578" t="str">
        <f t="shared" si="152"/>
        <v>Y</v>
      </c>
      <c r="AM578" s="21">
        <f t="shared" si="153"/>
        <v>162228.490436092</v>
      </c>
    </row>
    <row r="579" ht="15" customHeight="1" spans="1:39">
      <c r="A579" s="24" t="s">
        <v>2329</v>
      </c>
      <c r="B579" s="52" t="s">
        <v>409</v>
      </c>
      <c r="C579" s="52" t="s">
        <v>410</v>
      </c>
      <c r="D579" s="52" t="s">
        <v>929</v>
      </c>
      <c r="E579" s="10" t="s">
        <v>252</v>
      </c>
      <c r="F579" s="52" t="s">
        <v>930</v>
      </c>
      <c r="G579" s="52" t="s">
        <v>169</v>
      </c>
      <c r="H579" s="52" t="s">
        <v>203</v>
      </c>
      <c r="I579" s="52" t="s">
        <v>399</v>
      </c>
      <c r="J579" s="52" t="s">
        <v>165</v>
      </c>
      <c r="K579" s="52" t="s">
        <v>931</v>
      </c>
      <c r="L579" s="53" t="s">
        <v>291</v>
      </c>
      <c r="M579" s="13">
        <v>949</v>
      </c>
      <c r="N579" s="14">
        <f t="shared" si="146"/>
        <v>2.6</v>
      </c>
      <c r="O579" s="15">
        <v>9090</v>
      </c>
      <c r="P579" s="15">
        <f t="shared" si="154"/>
        <v>8626410</v>
      </c>
      <c r="Q579" s="16">
        <f>IFERROR(VLOOKUP(G579,SCENARIOS!$A$13:$E$18,2,0),0.025)</f>
        <v>0.02</v>
      </c>
      <c r="R579" s="52">
        <f>IFERROR(VLOOKUP(L579,INPUTS!$A$107:$B$120,2,0),0.0082)</f>
        <v>0.0079</v>
      </c>
      <c r="S579" s="52">
        <f t="shared" si="155"/>
        <v>71.811</v>
      </c>
      <c r="T579" s="15">
        <f t="shared" si="156"/>
        <v>68148.639</v>
      </c>
      <c r="U579" s="15">
        <f>T579/INPUTS!$B$7*1000</f>
        <v>85185798.75</v>
      </c>
      <c r="V579" s="15">
        <f>T579*INPUTS!$B$6</f>
        <v>215349.69924</v>
      </c>
      <c r="W579" s="54" t="s">
        <v>396</v>
      </c>
      <c r="X579" s="54" t="s">
        <v>396</v>
      </c>
      <c r="Y579" s="67">
        <f>IFERROR(VLOOKUP(E579,INPUTS!$A$44:$B$103,2,0),0)</f>
        <v>0.005</v>
      </c>
      <c r="Z579" s="15">
        <f t="shared" si="157"/>
        <v>340.743195</v>
      </c>
      <c r="AA579" s="20">
        <f>IFERROR(VLOOKUP(E579,INPUTS!$A$44:$C$103,3,0),SCENARIOS!$J$23)</f>
        <v>0.03</v>
      </c>
      <c r="AB579" s="15">
        <f t="shared" si="147"/>
        <v>2257.24812252321</v>
      </c>
      <c r="AC579" s="20">
        <f>IFERROR(VLOOKUP($E579,INPUTS!$A$44:$G$103,4,0),SCENARIOS!$K$23)</f>
        <v>0.1</v>
      </c>
      <c r="AD579" s="15">
        <f t="shared" si="148"/>
        <v>8307.28106712371</v>
      </c>
      <c r="AE579" s="20">
        <f>IFERROR(VLOOKUP($E579,INPUTS!$A$44:$G$103,5,0),SCENARIOS!$L$23)</f>
        <v>0.2</v>
      </c>
      <c r="AF579" s="15">
        <f t="shared" si="149"/>
        <v>18343.8191059962</v>
      </c>
      <c r="AG579" s="20">
        <f>IFERROR(VLOOKUP($E579,INPUTS!$A$44:$G$103,6,0),SCENARIOS!$M$23)</f>
        <v>0.3</v>
      </c>
      <c r="AH579" s="15">
        <f t="shared" si="150"/>
        <v>30379.5877984557</v>
      </c>
      <c r="AI579" s="20">
        <f>IFERROR(VLOOKUP($E579,INPUTS!$A$44:$G$103,7,0),SCENARIOS!$N$23)</f>
        <v>0.4</v>
      </c>
      <c r="AJ579" s="15">
        <f t="shared" si="151"/>
        <v>44722.0262632051</v>
      </c>
      <c r="AL579" t="str">
        <f t="shared" si="152"/>
        <v>Y</v>
      </c>
      <c r="AM579" s="21">
        <f t="shared" si="153"/>
        <v>111805.065658013</v>
      </c>
    </row>
    <row r="580" ht="15" customHeight="1" spans="1:39">
      <c r="A580" s="6" t="s">
        <v>2330</v>
      </c>
      <c r="B580" s="52" t="s">
        <v>409</v>
      </c>
      <c r="C580" s="52" t="s">
        <v>410</v>
      </c>
      <c r="D580" s="52" t="s">
        <v>929</v>
      </c>
      <c r="E580" s="10" t="s">
        <v>252</v>
      </c>
      <c r="F580" s="52" t="s">
        <v>930</v>
      </c>
      <c r="G580" s="52" t="s">
        <v>169</v>
      </c>
      <c r="H580" s="52" t="s">
        <v>623</v>
      </c>
      <c r="I580" s="52" t="s">
        <v>622</v>
      </c>
      <c r="J580" s="52" t="s">
        <v>181</v>
      </c>
      <c r="K580" s="52" t="s">
        <v>931</v>
      </c>
      <c r="L580" s="53" t="s">
        <v>1567</v>
      </c>
      <c r="M580" s="13">
        <v>2665</v>
      </c>
      <c r="N580" s="14">
        <f t="shared" si="146"/>
        <v>7.3013698630137</v>
      </c>
      <c r="O580" s="15">
        <v>3130</v>
      </c>
      <c r="P580" s="15">
        <f t="shared" si="154"/>
        <v>8341450</v>
      </c>
      <c r="Q580" s="16">
        <f>IFERROR(VLOOKUP(G580,SCENARIOS!$A$13:$E$18,2,0),0.025)</f>
        <v>0.02</v>
      </c>
      <c r="R580" s="52">
        <f>IFERROR(VLOOKUP(L580,INPUTS!$A$107:$B$120,2,0),0.0082)</f>
        <v>0.0082</v>
      </c>
      <c r="S580" s="52">
        <f t="shared" si="155"/>
        <v>25.666</v>
      </c>
      <c r="T580" s="15">
        <f t="shared" si="156"/>
        <v>68399.89</v>
      </c>
      <c r="U580" s="15">
        <f>T580/INPUTS!$B$7*1000</f>
        <v>85499862.5</v>
      </c>
      <c r="V580" s="15">
        <f>T580*INPUTS!$B$6</f>
        <v>216143.6524</v>
      </c>
      <c r="W580" s="54" t="s">
        <v>396</v>
      </c>
      <c r="X580" s="54" t="s">
        <v>396</v>
      </c>
      <c r="Y580" s="67">
        <f>IFERROR(VLOOKUP(E580,INPUTS!$A$44:$B$103,2,0),0)</f>
        <v>0.005</v>
      </c>
      <c r="Z580" s="15">
        <f t="shared" si="157"/>
        <v>341.99945</v>
      </c>
      <c r="AA580" s="20">
        <f>IFERROR(VLOOKUP(E580,INPUTS!$A$44:$C$103,3,0),SCENARIOS!$J$23)</f>
        <v>0.03</v>
      </c>
      <c r="AB580" s="15">
        <f t="shared" si="147"/>
        <v>2265.57016469975</v>
      </c>
      <c r="AC580" s="20">
        <f>IFERROR(VLOOKUP($E580,INPUTS!$A$44:$G$103,4,0),SCENARIOS!$K$23)</f>
        <v>0.1</v>
      </c>
      <c r="AD580" s="15">
        <f t="shared" si="148"/>
        <v>8337.90842382552</v>
      </c>
      <c r="AE580" s="20">
        <f>IFERROR(VLOOKUP($E580,INPUTS!$A$44:$G$103,5,0),SCENARIOS!$L$23)</f>
        <v>0.2</v>
      </c>
      <c r="AF580" s="15">
        <f t="shared" si="149"/>
        <v>18411.4492591706</v>
      </c>
      <c r="AG580" s="20">
        <f>IFERROR(VLOOKUP($E580,INPUTS!$A$44:$G$103,6,0),SCENARIOS!$M$23)</f>
        <v>0.3</v>
      </c>
      <c r="AH580" s="15">
        <f t="shared" si="150"/>
        <v>30491.5915292118</v>
      </c>
      <c r="AI580" s="20">
        <f>IFERROR(VLOOKUP($E580,INPUTS!$A$44:$G$103,7,0),SCENARIOS!$N$23)</f>
        <v>0.4</v>
      </c>
      <c r="AJ580" s="15">
        <f t="shared" si="151"/>
        <v>44886.9078218913</v>
      </c>
      <c r="AL580" t="str">
        <f t="shared" si="152"/>
        <v>N</v>
      </c>
      <c r="AM580" s="21">
        <f t="shared" si="153"/>
        <v>112217.269554728</v>
      </c>
    </row>
    <row r="581" ht="15" customHeight="1" spans="1:39">
      <c r="A581" s="24" t="s">
        <v>2331</v>
      </c>
      <c r="B581" s="52" t="s">
        <v>409</v>
      </c>
      <c r="C581" s="52" t="s">
        <v>410</v>
      </c>
      <c r="D581" s="52" t="s">
        <v>929</v>
      </c>
      <c r="E581" s="10" t="s">
        <v>248</v>
      </c>
      <c r="F581" s="52" t="s">
        <v>930</v>
      </c>
      <c r="G581" s="52" t="s">
        <v>169</v>
      </c>
      <c r="H581" s="52" t="s">
        <v>234</v>
      </c>
      <c r="I581" s="52" t="s">
        <v>424</v>
      </c>
      <c r="J581" s="52" t="s">
        <v>173</v>
      </c>
      <c r="K581" s="52" t="s">
        <v>931</v>
      </c>
      <c r="L581" s="53" t="s">
        <v>1581</v>
      </c>
      <c r="M581" s="13">
        <v>2665</v>
      </c>
      <c r="N581" s="14">
        <f t="shared" ref="N581:N644" si="158">M581/365</f>
        <v>7.3013698630137</v>
      </c>
      <c r="O581" s="15">
        <v>8740</v>
      </c>
      <c r="P581" s="15">
        <f t="shared" si="154"/>
        <v>23292100</v>
      </c>
      <c r="Q581" s="16">
        <f>IFERROR(VLOOKUP(G581,SCENARIOS!$A$13:$E$18,2,0),0.025)</f>
        <v>0.02</v>
      </c>
      <c r="R581" s="52">
        <f>IFERROR(VLOOKUP(L581,INPUTS!$A$107:$B$120,2,0),0.0082)</f>
        <v>0.0082</v>
      </c>
      <c r="S581" s="52">
        <f t="shared" si="155"/>
        <v>71.668</v>
      </c>
      <c r="T581" s="15">
        <f t="shared" si="156"/>
        <v>190995.22</v>
      </c>
      <c r="U581" s="15">
        <f>T581/INPUTS!$B$7*1000</f>
        <v>238744025</v>
      </c>
      <c r="V581" s="15">
        <f>T581*INPUTS!$B$6</f>
        <v>603544.8952</v>
      </c>
      <c r="W581" s="54" t="s">
        <v>396</v>
      </c>
      <c r="X581" s="54" t="s">
        <v>396</v>
      </c>
      <c r="Y581" s="67">
        <f>IFERROR(VLOOKUP(E581,INPUTS!$A$44:$B$103,2,0),0)</f>
        <v>0.005</v>
      </c>
      <c r="Z581" s="15">
        <f t="shared" si="157"/>
        <v>954.9761</v>
      </c>
      <c r="AA581" s="20">
        <f>IFERROR(VLOOKUP(E581,INPUTS!$A$44:$C$103,3,0),SCENARIOS!$J$23)</f>
        <v>0.03</v>
      </c>
      <c r="AB581" s="15">
        <f t="shared" ref="AB581:AB644" si="159">$T581*AA581*(1+$Q581)^AB$2</f>
        <v>6326.22467714882</v>
      </c>
      <c r="AC581" s="20">
        <f>IFERROR(VLOOKUP($E581,INPUTS!$A$44:$G$103,4,0),SCENARIOS!$K$23)</f>
        <v>0.1</v>
      </c>
      <c r="AD581" s="15">
        <f t="shared" ref="AD581:AD644" si="160">$T581*AC581*(1+$Q581)^AD$2</f>
        <v>23282.2107425671</v>
      </c>
      <c r="AE581" s="20">
        <f>IFERROR(VLOOKUP($E581,INPUTS!$A$44:$G$103,5,0),SCENARIOS!$L$23)</f>
        <v>0.2</v>
      </c>
      <c r="AF581" s="15">
        <f t="shared" ref="AF581:AF644" si="161">$T581*AE581*(1+$Q581)^AF$2</f>
        <v>51410.8838738503</v>
      </c>
      <c r="AG581" s="20">
        <f>IFERROR(VLOOKUP($E581,INPUTS!$A$44:$G$103,6,0),SCENARIOS!$M$23)</f>
        <v>0.3</v>
      </c>
      <c r="AH581" s="15">
        <f t="shared" ref="AH581:AH644" si="162">$T581*AG581*(1+$Q581)^AH$2</f>
        <v>85142.6549409939</v>
      </c>
      <c r="AI581" s="20">
        <f>IFERROR(VLOOKUP($E581,INPUTS!$A$44:$G$103,7,0),SCENARIOS!$N$23)</f>
        <v>0.4</v>
      </c>
      <c r="AJ581" s="15">
        <f t="shared" ref="AJ581:AJ644" si="163">$T581*AI581*(1+$Q581)^AJ$2</f>
        <v>125339.161138444</v>
      </c>
      <c r="AL581" t="str">
        <f t="shared" ref="AL581:AL644" si="164">IF(H581="MULTI","MULTI",IF(COUNTIFS($E$4:$E$1277,H581,$H$4:$H$1277,E581)&gt;0,"Y","N"))</f>
        <v>Y</v>
      </c>
      <c r="AM581" s="21">
        <f t="shared" ref="AM581:AM644" si="165">T581*((1+Q581)^25)</f>
        <v>313347.90284611</v>
      </c>
    </row>
    <row r="582" ht="15" customHeight="1" spans="1:39">
      <c r="A582" s="6" t="s">
        <v>2332</v>
      </c>
      <c r="B582" s="52" t="s">
        <v>409</v>
      </c>
      <c r="C582" s="52" t="s">
        <v>410</v>
      </c>
      <c r="D582" s="52" t="s">
        <v>929</v>
      </c>
      <c r="E582" s="10" t="s">
        <v>248</v>
      </c>
      <c r="F582" s="52" t="s">
        <v>930</v>
      </c>
      <c r="G582" s="52" t="s">
        <v>169</v>
      </c>
      <c r="H582" s="52" t="s">
        <v>264</v>
      </c>
      <c r="I582" s="52" t="s">
        <v>436</v>
      </c>
      <c r="J582" s="52" t="s">
        <v>173</v>
      </c>
      <c r="K582" s="52" t="s">
        <v>931</v>
      </c>
      <c r="L582" s="53" t="s">
        <v>291</v>
      </c>
      <c r="M582" s="13">
        <v>1333</v>
      </c>
      <c r="N582" s="14">
        <f t="shared" si="158"/>
        <v>3.65205479452055</v>
      </c>
      <c r="O582" s="15">
        <v>12080</v>
      </c>
      <c r="P582" s="15">
        <f t="shared" si="154"/>
        <v>16102640</v>
      </c>
      <c r="Q582" s="16">
        <f>IFERROR(VLOOKUP(G582,SCENARIOS!$A$13:$E$18,2,0),0.025)</f>
        <v>0.02</v>
      </c>
      <c r="R582" s="52">
        <f>IFERROR(VLOOKUP(L582,INPUTS!$A$107:$B$120,2,0),0.0082)</f>
        <v>0.0079</v>
      </c>
      <c r="S582" s="52">
        <f t="shared" si="155"/>
        <v>95.432</v>
      </c>
      <c r="T582" s="15">
        <f t="shared" si="156"/>
        <v>127210.856</v>
      </c>
      <c r="U582" s="15">
        <f>T582/INPUTS!$B$7*1000</f>
        <v>159013570</v>
      </c>
      <c r="V582" s="15">
        <f>T582*INPUTS!$B$6</f>
        <v>401986.30496</v>
      </c>
      <c r="W582" s="54" t="s">
        <v>396</v>
      </c>
      <c r="X582" s="54" t="s">
        <v>396</v>
      </c>
      <c r="Y582" s="67">
        <f>IFERROR(VLOOKUP(E582,INPUTS!$A$44:$B$103,2,0),0)</f>
        <v>0.005</v>
      </c>
      <c r="Z582" s="15">
        <f t="shared" si="157"/>
        <v>636.05428</v>
      </c>
      <c r="AA582" s="20">
        <f>IFERROR(VLOOKUP(E582,INPUTS!$A$44:$C$103,3,0),SCENARIOS!$J$23)</f>
        <v>0.03</v>
      </c>
      <c r="AB582" s="15">
        <f t="shared" si="159"/>
        <v>4213.53192204719</v>
      </c>
      <c r="AC582" s="20">
        <f>IFERROR(VLOOKUP($E582,INPUTS!$A$44:$G$103,4,0),SCENARIOS!$K$23)</f>
        <v>0.1</v>
      </c>
      <c r="AD582" s="15">
        <f t="shared" si="160"/>
        <v>15506.9323626757</v>
      </c>
      <c r="AE582" s="20">
        <f>IFERROR(VLOOKUP($E582,INPUTS!$A$44:$G$103,5,0),SCENARIOS!$L$23)</f>
        <v>0.2</v>
      </c>
      <c r="AF582" s="15">
        <f t="shared" si="161"/>
        <v>34241.812676302</v>
      </c>
      <c r="AG582" s="20">
        <f>IFERROR(VLOOKUP($E582,INPUTS!$A$44:$G$103,6,0),SCENARIOS!$M$23)</f>
        <v>0.3</v>
      </c>
      <c r="AH582" s="15">
        <f t="shared" si="162"/>
        <v>56708.5920640132</v>
      </c>
      <c r="AI582" s="20">
        <f>IFERROR(VLOOKUP($E582,INPUTS!$A$44:$G$103,7,0),SCENARIOS!$N$23)</f>
        <v>0.4</v>
      </c>
      <c r="AJ582" s="15">
        <f t="shared" si="163"/>
        <v>83481.1571658358</v>
      </c>
      <c r="AL582" t="str">
        <f t="shared" si="164"/>
        <v>Y</v>
      </c>
      <c r="AM582" s="21">
        <f t="shared" si="165"/>
        <v>208702.89291459</v>
      </c>
    </row>
    <row r="583" ht="15" customHeight="1" spans="1:39">
      <c r="A583" s="24" t="s">
        <v>2333</v>
      </c>
      <c r="B583" s="52" t="s">
        <v>409</v>
      </c>
      <c r="C583" s="52" t="s">
        <v>410</v>
      </c>
      <c r="D583" s="52" t="s">
        <v>929</v>
      </c>
      <c r="E583" s="10" t="s">
        <v>248</v>
      </c>
      <c r="F583" s="52" t="s">
        <v>930</v>
      </c>
      <c r="G583" s="52" t="s">
        <v>169</v>
      </c>
      <c r="H583" s="52" t="s">
        <v>505</v>
      </c>
      <c r="I583" s="52" t="s">
        <v>504</v>
      </c>
      <c r="J583" s="52" t="s">
        <v>173</v>
      </c>
      <c r="K583" s="52" t="s">
        <v>931</v>
      </c>
      <c r="L583" s="53" t="s">
        <v>291</v>
      </c>
      <c r="M583" s="13">
        <v>1333</v>
      </c>
      <c r="N583" s="14">
        <f t="shared" si="158"/>
        <v>3.65205479452055</v>
      </c>
      <c r="O583" s="15">
        <v>9620</v>
      </c>
      <c r="P583" s="15">
        <f t="shared" si="154"/>
        <v>12823460</v>
      </c>
      <c r="Q583" s="16">
        <f>IFERROR(VLOOKUP(G583,SCENARIOS!$A$13:$E$18,2,0),0.025)</f>
        <v>0.02</v>
      </c>
      <c r="R583" s="52">
        <f>IFERROR(VLOOKUP(L583,INPUTS!$A$107:$B$120,2,0),0.0082)</f>
        <v>0.0079</v>
      </c>
      <c r="S583" s="52">
        <f t="shared" si="155"/>
        <v>75.998</v>
      </c>
      <c r="T583" s="15">
        <f t="shared" si="156"/>
        <v>101305.334</v>
      </c>
      <c r="U583" s="15">
        <f>T583/INPUTS!$B$7*1000</f>
        <v>126631667.5</v>
      </c>
      <c r="V583" s="15">
        <f>T583*INPUTS!$B$6</f>
        <v>320124.85544</v>
      </c>
      <c r="W583" s="54" t="s">
        <v>396</v>
      </c>
      <c r="X583" s="54" t="s">
        <v>396</v>
      </c>
      <c r="Y583" s="67">
        <f>IFERROR(VLOOKUP(E583,INPUTS!$A$44:$B$103,2,0),0)</f>
        <v>0.005</v>
      </c>
      <c r="Z583" s="15">
        <f t="shared" si="157"/>
        <v>506.52667</v>
      </c>
      <c r="AA583" s="20">
        <f>IFERROR(VLOOKUP(E583,INPUTS!$A$44:$C$103,3,0),SCENARIOS!$J$23)</f>
        <v>0.03</v>
      </c>
      <c r="AB583" s="15">
        <f t="shared" si="159"/>
        <v>3355.47823593493</v>
      </c>
      <c r="AC583" s="20">
        <f>IFERROR(VLOOKUP($E583,INPUTS!$A$44:$G$103,4,0),SCENARIOS!$K$23)</f>
        <v>0.1</v>
      </c>
      <c r="AD583" s="15">
        <f t="shared" si="160"/>
        <v>12349.0636861705</v>
      </c>
      <c r="AE583" s="20">
        <f>IFERROR(VLOOKUP($E583,INPUTS!$A$44:$G$103,5,0),SCENARIOS!$L$23)</f>
        <v>0.2</v>
      </c>
      <c r="AF583" s="15">
        <f t="shared" si="161"/>
        <v>27268.7283067902</v>
      </c>
      <c r="AG583" s="20">
        <f>IFERROR(VLOOKUP($E583,INPUTS!$A$44:$G$103,6,0),SCENARIOS!$M$23)</f>
        <v>0.3</v>
      </c>
      <c r="AH583" s="15">
        <f t="shared" si="162"/>
        <v>45160.3191768052</v>
      </c>
      <c r="AI583" s="20">
        <f>IFERROR(VLOOKUP($E583,INPUTS!$A$44:$G$103,7,0),SCENARIOS!$N$23)</f>
        <v>0.4</v>
      </c>
      <c r="AJ583" s="15">
        <f t="shared" si="163"/>
        <v>66480.8552926606</v>
      </c>
      <c r="AL583" t="str">
        <f t="shared" si="164"/>
        <v>Y</v>
      </c>
      <c r="AM583" s="21">
        <f t="shared" si="165"/>
        <v>166202.138231652</v>
      </c>
    </row>
    <row r="584" ht="15" customHeight="1" spans="1:39">
      <c r="A584" s="6" t="s">
        <v>2334</v>
      </c>
      <c r="B584" s="52" t="s">
        <v>409</v>
      </c>
      <c r="C584" s="52" t="s">
        <v>410</v>
      </c>
      <c r="D584" s="52" t="s">
        <v>929</v>
      </c>
      <c r="E584" s="10" t="s">
        <v>248</v>
      </c>
      <c r="F584" s="52" t="s">
        <v>930</v>
      </c>
      <c r="G584" s="52" t="s">
        <v>169</v>
      </c>
      <c r="H584" s="52" t="s">
        <v>224</v>
      </c>
      <c r="I584" s="52" t="s">
        <v>938</v>
      </c>
      <c r="J584" s="52" t="s">
        <v>165</v>
      </c>
      <c r="K584" s="52" t="s">
        <v>931</v>
      </c>
      <c r="L584" s="53" t="s">
        <v>291</v>
      </c>
      <c r="M584" s="13">
        <v>1333</v>
      </c>
      <c r="N584" s="14">
        <f t="shared" si="158"/>
        <v>3.65205479452055</v>
      </c>
      <c r="O584" s="15">
        <v>8770</v>
      </c>
      <c r="P584" s="15">
        <f t="shared" si="154"/>
        <v>11690410</v>
      </c>
      <c r="Q584" s="16">
        <f>IFERROR(VLOOKUP(G584,SCENARIOS!$A$13:$E$18,2,0),0.025)</f>
        <v>0.02</v>
      </c>
      <c r="R584" s="52">
        <f>IFERROR(VLOOKUP(L584,INPUTS!$A$107:$B$120,2,0),0.0082)</f>
        <v>0.0079</v>
      </c>
      <c r="S584" s="52">
        <f t="shared" si="155"/>
        <v>69.283</v>
      </c>
      <c r="T584" s="15">
        <f t="shared" si="156"/>
        <v>92354.239</v>
      </c>
      <c r="U584" s="15">
        <f>T584/INPUTS!$B$7*1000</f>
        <v>115442798.75</v>
      </c>
      <c r="V584" s="15">
        <f>T584*INPUTS!$B$6</f>
        <v>291839.39524</v>
      </c>
      <c r="W584" s="54" t="s">
        <v>396</v>
      </c>
      <c r="X584" s="54" t="s">
        <v>396</v>
      </c>
      <c r="Y584" s="67">
        <f>IFERROR(VLOOKUP(E584,INPUTS!$A$44:$B$103,2,0),0)</f>
        <v>0.005</v>
      </c>
      <c r="Z584" s="15">
        <f t="shared" si="157"/>
        <v>461.771195</v>
      </c>
      <c r="AA584" s="20">
        <f>IFERROR(VLOOKUP(E584,INPUTS!$A$44:$C$103,3,0),SCENARIOS!$J$23)</f>
        <v>0.03</v>
      </c>
      <c r="AB584" s="15">
        <f t="shared" si="159"/>
        <v>3058.99627122134</v>
      </c>
      <c r="AC584" s="20">
        <f>IFERROR(VLOOKUP($E584,INPUTS!$A$44:$G$103,4,0),SCENARIOS!$K$23)</f>
        <v>0.1</v>
      </c>
      <c r="AD584" s="15">
        <f t="shared" si="160"/>
        <v>11257.9302003862</v>
      </c>
      <c r="AE584" s="20">
        <f>IFERROR(VLOOKUP($E584,INPUTS!$A$44:$G$103,5,0),SCENARIOS!$L$23)</f>
        <v>0.2</v>
      </c>
      <c r="AF584" s="15">
        <f t="shared" si="161"/>
        <v>24859.3292360239</v>
      </c>
      <c r="AG584" s="20">
        <f>IFERROR(VLOOKUP($E584,INPUTS!$A$44:$G$103,6,0),SCENARIOS!$M$23)</f>
        <v>0.3</v>
      </c>
      <c r="AH584" s="15">
        <f t="shared" si="162"/>
        <v>41170.0622848838</v>
      </c>
      <c r="AI584" s="20">
        <f>IFERROR(VLOOKUP($E584,INPUTS!$A$44:$G$103,7,0),SCENARIOS!$N$23)</f>
        <v>0.4</v>
      </c>
      <c r="AJ584" s="15">
        <f t="shared" si="163"/>
        <v>60606.7672470513</v>
      </c>
      <c r="AL584" t="str">
        <f t="shared" si="164"/>
        <v>Y</v>
      </c>
      <c r="AM584" s="21">
        <f t="shared" si="165"/>
        <v>151516.918117628</v>
      </c>
    </row>
    <row r="585" ht="15" customHeight="1" spans="1:39">
      <c r="A585" s="24" t="s">
        <v>2335</v>
      </c>
      <c r="B585" s="52" t="s">
        <v>409</v>
      </c>
      <c r="C585" s="52" t="s">
        <v>410</v>
      </c>
      <c r="D585" s="52" t="s">
        <v>929</v>
      </c>
      <c r="E585" s="10" t="s">
        <v>248</v>
      </c>
      <c r="F585" s="52" t="s">
        <v>930</v>
      </c>
      <c r="G585" s="52" t="s">
        <v>169</v>
      </c>
      <c r="H585" s="52" t="s">
        <v>623</v>
      </c>
      <c r="I585" s="52" t="s">
        <v>622</v>
      </c>
      <c r="J585" s="52" t="s">
        <v>181</v>
      </c>
      <c r="K585" s="52" t="s">
        <v>931</v>
      </c>
      <c r="L585" s="53" t="s">
        <v>1567</v>
      </c>
      <c r="M585" s="13">
        <v>2665</v>
      </c>
      <c r="N585" s="14">
        <f t="shared" si="158"/>
        <v>7.3013698630137</v>
      </c>
      <c r="O585" s="15">
        <v>2560</v>
      </c>
      <c r="P585" s="15">
        <f t="shared" si="154"/>
        <v>6822400</v>
      </c>
      <c r="Q585" s="16">
        <f>IFERROR(VLOOKUP(G585,SCENARIOS!$A$13:$E$18,2,0),0.025)</f>
        <v>0.02</v>
      </c>
      <c r="R585" s="52">
        <f>IFERROR(VLOOKUP(L585,INPUTS!$A$107:$B$120,2,0),0.0082)</f>
        <v>0.0082</v>
      </c>
      <c r="S585" s="52">
        <f t="shared" si="155"/>
        <v>20.992</v>
      </c>
      <c r="T585" s="15">
        <f t="shared" si="156"/>
        <v>55943.68</v>
      </c>
      <c r="U585" s="15">
        <f>T585/INPUTS!$B$7*1000</f>
        <v>69929600</v>
      </c>
      <c r="V585" s="15">
        <f>T585*INPUTS!$B$6</f>
        <v>176782.0288</v>
      </c>
      <c r="W585" s="54" t="s">
        <v>396</v>
      </c>
      <c r="X585" s="54" t="s">
        <v>396</v>
      </c>
      <c r="Y585" s="67">
        <f>IFERROR(VLOOKUP(E585,INPUTS!$A$44:$B$103,2,0),0)</f>
        <v>0.005</v>
      </c>
      <c r="Z585" s="15">
        <f t="shared" si="157"/>
        <v>279.7184</v>
      </c>
      <c r="AA585" s="20">
        <f>IFERROR(VLOOKUP(E585,INPUTS!$A$44:$C$103,3,0),SCENARIOS!$J$23)</f>
        <v>0.03</v>
      </c>
      <c r="AB585" s="15">
        <f t="shared" si="159"/>
        <v>1852.99029445091</v>
      </c>
      <c r="AC585" s="20">
        <f>IFERROR(VLOOKUP($E585,INPUTS!$A$44:$G$103,4,0),SCENARIOS!$K$23)</f>
        <v>0.1</v>
      </c>
      <c r="AD585" s="15">
        <f t="shared" si="160"/>
        <v>6819.50337539723</v>
      </c>
      <c r="AE585" s="20">
        <f>IFERROR(VLOOKUP($E585,INPUTS!$A$44:$G$103,5,0),SCENARIOS!$L$23)</f>
        <v>0.2</v>
      </c>
      <c r="AF585" s="15">
        <f t="shared" si="161"/>
        <v>15058.5655282674</v>
      </c>
      <c r="AG585" s="20">
        <f>IFERROR(VLOOKUP($E585,INPUTS!$A$44:$G$103,6,0),SCENARIOS!$M$23)</f>
        <v>0.3</v>
      </c>
      <c r="AH585" s="15">
        <f t="shared" si="162"/>
        <v>24938.8096852339</v>
      </c>
      <c r="AI585" s="20">
        <f>IFERROR(VLOOKUP($E585,INPUTS!$A$44:$G$103,7,0),SCENARIOS!$N$23)</f>
        <v>0.4</v>
      </c>
      <c r="AJ585" s="15">
        <f t="shared" si="163"/>
        <v>36712.6147041666</v>
      </c>
      <c r="AL585" t="str">
        <f t="shared" si="164"/>
        <v>Y</v>
      </c>
      <c r="AM585" s="21">
        <f t="shared" si="165"/>
        <v>91781.5367604166</v>
      </c>
    </row>
    <row r="586" ht="15" customHeight="1" spans="1:39">
      <c r="A586" s="6" t="s">
        <v>2336</v>
      </c>
      <c r="B586" s="52" t="s">
        <v>409</v>
      </c>
      <c r="C586" s="52" t="s">
        <v>410</v>
      </c>
      <c r="D586" s="52" t="s">
        <v>929</v>
      </c>
      <c r="E586" s="10" t="s">
        <v>248</v>
      </c>
      <c r="F586" s="52" t="s">
        <v>930</v>
      </c>
      <c r="G586" s="52" t="s">
        <v>169</v>
      </c>
      <c r="H586" s="52" t="s">
        <v>452</v>
      </c>
      <c r="I586" s="52" t="s">
        <v>451</v>
      </c>
      <c r="J586" s="52" t="s">
        <v>181</v>
      </c>
      <c r="K586" s="52" t="s">
        <v>931</v>
      </c>
      <c r="L586" s="53" t="s">
        <v>291</v>
      </c>
      <c r="M586" s="13">
        <v>949</v>
      </c>
      <c r="N586" s="14">
        <f t="shared" si="158"/>
        <v>2.6</v>
      </c>
      <c r="O586" s="15">
        <v>10090</v>
      </c>
      <c r="P586" s="15">
        <f t="shared" si="154"/>
        <v>9575410</v>
      </c>
      <c r="Q586" s="16">
        <f>IFERROR(VLOOKUP(G586,SCENARIOS!$A$13:$E$18,2,0),0.025)</f>
        <v>0.02</v>
      </c>
      <c r="R586" s="52">
        <f>IFERROR(VLOOKUP(L586,INPUTS!$A$107:$B$120,2,0),0.0082)</f>
        <v>0.0079</v>
      </c>
      <c r="S586" s="52">
        <f t="shared" si="155"/>
        <v>79.711</v>
      </c>
      <c r="T586" s="15">
        <f t="shared" si="156"/>
        <v>75645.739</v>
      </c>
      <c r="U586" s="15">
        <f>T586/INPUTS!$B$7*1000</f>
        <v>94557173.75</v>
      </c>
      <c r="V586" s="15">
        <f>T586*INPUTS!$B$6</f>
        <v>239040.53524</v>
      </c>
      <c r="W586" s="54" t="s">
        <v>521</v>
      </c>
      <c r="X586" s="54" t="s">
        <v>396</v>
      </c>
      <c r="Y586" s="67">
        <f>IFERROR(VLOOKUP(E586,INPUTS!$A$44:$B$103,2,0),0)</f>
        <v>0.005</v>
      </c>
      <c r="Z586" s="15">
        <f t="shared" si="157"/>
        <v>378.228695</v>
      </c>
      <c r="AA586" s="20">
        <f>IFERROR(VLOOKUP(E586,INPUTS!$A$44:$C$103,3,0),SCENARIOS!$J$23)</f>
        <v>0.03</v>
      </c>
      <c r="AB586" s="15">
        <f t="shared" si="159"/>
        <v>2505.57024821333</v>
      </c>
      <c r="AC586" s="20">
        <f>IFERROR(VLOOKUP($E586,INPUTS!$A$44:$G$103,4,0),SCENARIOS!$K$23)</f>
        <v>0.1</v>
      </c>
      <c r="AD586" s="15">
        <f t="shared" si="160"/>
        <v>9221.17337373798</v>
      </c>
      <c r="AE586" s="20">
        <f>IFERROR(VLOOKUP($E586,INPUTS!$A$44:$G$103,5,0),SCENARIOS!$L$23)</f>
        <v>0.2</v>
      </c>
      <c r="AF586" s="15">
        <f t="shared" si="161"/>
        <v>20361.8410098462</v>
      </c>
      <c r="AG586" s="20">
        <f>IFERROR(VLOOKUP($E586,INPUTS!$A$44:$G$103,6,0),SCENARIOS!$M$23)</f>
        <v>0.3</v>
      </c>
      <c r="AH586" s="15">
        <f t="shared" si="162"/>
        <v>33721.6766651725</v>
      </c>
      <c r="AI586" s="20">
        <f>IFERROR(VLOOKUP($E586,INPUTS!$A$44:$G$103,7,0),SCENARIOS!$N$23)</f>
        <v>0.4</v>
      </c>
      <c r="AJ586" s="15">
        <f t="shared" si="163"/>
        <v>49641.9411436458</v>
      </c>
      <c r="AL586" t="str">
        <f t="shared" si="164"/>
        <v>N</v>
      </c>
      <c r="AM586" s="21">
        <f t="shared" si="165"/>
        <v>124104.852859114</v>
      </c>
    </row>
    <row r="587" ht="15" customHeight="1" spans="1:39">
      <c r="A587" s="24" t="s">
        <v>2337</v>
      </c>
      <c r="B587" s="52" t="s">
        <v>412</v>
      </c>
      <c r="C587" s="52" t="s">
        <v>413</v>
      </c>
      <c r="D587" s="52" t="s">
        <v>929</v>
      </c>
      <c r="E587" s="10" t="s">
        <v>245</v>
      </c>
      <c r="F587" s="52" t="s">
        <v>930</v>
      </c>
      <c r="G587" s="52" t="s">
        <v>169</v>
      </c>
      <c r="H587" s="52" t="s">
        <v>224</v>
      </c>
      <c r="I587" s="52" t="s">
        <v>938</v>
      </c>
      <c r="J587" s="52" t="s">
        <v>165</v>
      </c>
      <c r="K587" s="52" t="s">
        <v>931</v>
      </c>
      <c r="L587" s="53" t="s">
        <v>295</v>
      </c>
      <c r="M587" s="13">
        <v>2665</v>
      </c>
      <c r="N587" s="14">
        <f t="shared" si="158"/>
        <v>7.3013698630137</v>
      </c>
      <c r="O587" s="15">
        <v>5570</v>
      </c>
      <c r="P587" s="15">
        <f t="shared" si="154"/>
        <v>14844050</v>
      </c>
      <c r="Q587" s="16">
        <f>IFERROR(VLOOKUP(G587,SCENARIOS!$A$13:$E$18,2,0),0.025)</f>
        <v>0.02</v>
      </c>
      <c r="R587" s="52">
        <f>IFERROR(VLOOKUP(L587,INPUTS!$A$107:$B$120,2,0),0.0082)</f>
        <v>0.0089</v>
      </c>
      <c r="S587" s="52">
        <f t="shared" si="155"/>
        <v>49.573</v>
      </c>
      <c r="T587" s="15">
        <f t="shared" si="156"/>
        <v>132112.045</v>
      </c>
      <c r="U587" s="15">
        <f>T587/INPUTS!$B$7*1000</f>
        <v>165140056.25</v>
      </c>
      <c r="V587" s="15">
        <f>T587*INPUTS!$B$6</f>
        <v>417474.0622</v>
      </c>
      <c r="W587" s="54" t="s">
        <v>396</v>
      </c>
      <c r="X587" s="54" t="s">
        <v>396</v>
      </c>
      <c r="Y587" s="67">
        <f>IFERROR(VLOOKUP(E587,INPUTS!$A$44:$B$103,2,0),0)</f>
        <v>0.005</v>
      </c>
      <c r="Z587" s="15">
        <f t="shared" si="157"/>
        <v>660.560225</v>
      </c>
      <c r="AA587" s="20">
        <f>IFERROR(VLOOKUP(E587,INPUTS!$A$44:$C$103,3,0),SCENARIOS!$J$23)</f>
        <v>0.03</v>
      </c>
      <c r="AB587" s="15">
        <f t="shared" si="159"/>
        <v>4375.87118267984</v>
      </c>
      <c r="AC587" s="20">
        <f>IFERROR(VLOOKUP($E587,INPUTS!$A$44:$G$103,4,0),SCENARIOS!$K$23)</f>
        <v>0.1</v>
      </c>
      <c r="AD587" s="15">
        <f t="shared" si="160"/>
        <v>16104.3845669096</v>
      </c>
      <c r="AE587" s="20">
        <f>IFERROR(VLOOKUP($E587,INPUTS!$A$44:$G$103,5,0),SCENARIOS!$L$23)</f>
        <v>0.2</v>
      </c>
      <c r="AF587" s="15">
        <f t="shared" si="161"/>
        <v>35561.0836953505</v>
      </c>
      <c r="AG587" s="20">
        <f>IFERROR(VLOOKUP($E587,INPUTS!$A$44:$G$103,6,0),SCENARIOS!$M$23)</f>
        <v>0.3</v>
      </c>
      <c r="AH587" s="15">
        <f t="shared" si="162"/>
        <v>58893.4647735375</v>
      </c>
      <c r="AI587" s="20">
        <f>IFERROR(VLOOKUP($E587,INPUTS!$A$44:$G$103,7,0),SCENARIOS!$N$23)</f>
        <v>0.4</v>
      </c>
      <c r="AJ587" s="15">
        <f t="shared" si="163"/>
        <v>86697.5251871977</v>
      </c>
      <c r="AL587" t="str">
        <f t="shared" si="164"/>
        <v>Y</v>
      </c>
      <c r="AM587" s="21">
        <f t="shared" si="165"/>
        <v>216743.812967994</v>
      </c>
    </row>
    <row r="588" ht="15" customHeight="1" spans="1:39">
      <c r="A588" s="6" t="s">
        <v>2338</v>
      </c>
      <c r="B588" s="52" t="s">
        <v>412</v>
      </c>
      <c r="C588" s="52" t="s">
        <v>413</v>
      </c>
      <c r="D588" s="52" t="s">
        <v>929</v>
      </c>
      <c r="E588" s="10" t="s">
        <v>245</v>
      </c>
      <c r="F588" s="52" t="s">
        <v>930</v>
      </c>
      <c r="G588" s="52" t="s">
        <v>169</v>
      </c>
      <c r="H588" s="52" t="s">
        <v>205</v>
      </c>
      <c r="I588" s="52" t="s">
        <v>408</v>
      </c>
      <c r="J588" s="52" t="s">
        <v>165</v>
      </c>
      <c r="K588" s="52" t="s">
        <v>931</v>
      </c>
      <c r="L588" s="53" t="s">
        <v>295</v>
      </c>
      <c r="M588" s="13">
        <v>2001</v>
      </c>
      <c r="N588" s="14">
        <f t="shared" si="158"/>
        <v>5.48219178082192</v>
      </c>
      <c r="O588" s="15">
        <v>5770</v>
      </c>
      <c r="P588" s="15">
        <f t="shared" si="154"/>
        <v>11545770</v>
      </c>
      <c r="Q588" s="16">
        <f>IFERROR(VLOOKUP(G588,SCENARIOS!$A$13:$E$18,2,0),0.025)</f>
        <v>0.02</v>
      </c>
      <c r="R588" s="52">
        <f>IFERROR(VLOOKUP(L588,INPUTS!$A$107:$B$120,2,0),0.0082)</f>
        <v>0.0089</v>
      </c>
      <c r="S588" s="52">
        <f t="shared" si="155"/>
        <v>51.353</v>
      </c>
      <c r="T588" s="15">
        <f t="shared" si="156"/>
        <v>102757.353</v>
      </c>
      <c r="U588" s="15">
        <f>T588/INPUTS!$B$7*1000</f>
        <v>128446691.25</v>
      </c>
      <c r="V588" s="15">
        <f>T588*INPUTS!$B$6</f>
        <v>324713.23548</v>
      </c>
      <c r="W588" s="54" t="s">
        <v>396</v>
      </c>
      <c r="X588" s="54" t="s">
        <v>396</v>
      </c>
      <c r="Y588" s="67">
        <f>IFERROR(VLOOKUP(E588,INPUTS!$A$44:$B$103,2,0),0)</f>
        <v>0.005</v>
      </c>
      <c r="Z588" s="15">
        <f t="shared" si="157"/>
        <v>513.786765</v>
      </c>
      <c r="AA588" s="20">
        <f>IFERROR(VLOOKUP(E588,INPUTS!$A$44:$C$103,3,0),SCENARIOS!$J$23)</f>
        <v>0.03</v>
      </c>
      <c r="AB588" s="15">
        <f t="shared" si="159"/>
        <v>3403.57262504838</v>
      </c>
      <c r="AC588" s="20">
        <f>IFERROR(VLOOKUP($E588,INPUTS!$A$44:$G$103,4,0),SCENARIOS!$K$23)</f>
        <v>0.1</v>
      </c>
      <c r="AD588" s="15">
        <f t="shared" si="160"/>
        <v>12526.0639920432</v>
      </c>
      <c r="AE588" s="20">
        <f>IFERROR(VLOOKUP($E588,INPUTS!$A$44:$G$103,5,0),SCENARIOS!$L$23)</f>
        <v>0.2</v>
      </c>
      <c r="AF588" s="15">
        <f t="shared" si="161"/>
        <v>27659.5735865392</v>
      </c>
      <c r="AG588" s="20">
        <f>IFERROR(VLOOKUP($E588,INPUTS!$A$44:$G$103,6,0),SCENARIOS!$M$23)</f>
        <v>0.3</v>
      </c>
      <c r="AH588" s="15">
        <f t="shared" si="162"/>
        <v>45807.6063323936</v>
      </c>
      <c r="AI588" s="20">
        <f>IFERROR(VLOOKUP($E588,INPUTS!$A$44:$G$103,7,0),SCENARIOS!$N$23)</f>
        <v>0.4</v>
      </c>
      <c r="AJ588" s="15">
        <f t="shared" si="163"/>
        <v>67433.7317228513</v>
      </c>
      <c r="AL588" t="str">
        <f t="shared" si="164"/>
        <v>Y</v>
      </c>
      <c r="AM588" s="21">
        <f t="shared" si="165"/>
        <v>168584.329307128</v>
      </c>
    </row>
    <row r="589" ht="15" customHeight="1" spans="1:39">
      <c r="A589" s="24" t="s">
        <v>2339</v>
      </c>
      <c r="B589" s="52" t="s">
        <v>412</v>
      </c>
      <c r="C589" s="52" t="s">
        <v>413</v>
      </c>
      <c r="D589" s="52" t="s">
        <v>929</v>
      </c>
      <c r="E589" s="10" t="s">
        <v>245</v>
      </c>
      <c r="F589" s="52" t="s">
        <v>930</v>
      </c>
      <c r="G589" s="52" t="s">
        <v>169</v>
      </c>
      <c r="H589" s="52" t="s">
        <v>206</v>
      </c>
      <c r="I589" s="52" t="s">
        <v>408</v>
      </c>
      <c r="J589" s="52" t="s">
        <v>165</v>
      </c>
      <c r="K589" s="52" t="s">
        <v>931</v>
      </c>
      <c r="L589" s="53" t="s">
        <v>1545</v>
      </c>
      <c r="M589" s="13">
        <v>1333</v>
      </c>
      <c r="N589" s="14">
        <f t="shared" si="158"/>
        <v>3.65205479452055</v>
      </c>
      <c r="O589" s="15">
        <v>6170</v>
      </c>
      <c r="P589" s="15">
        <f t="shared" si="154"/>
        <v>8224610</v>
      </c>
      <c r="Q589" s="16">
        <f>IFERROR(VLOOKUP(G589,SCENARIOS!$A$13:$E$18,2,0),0.025)</f>
        <v>0.02</v>
      </c>
      <c r="R589" s="52">
        <f>IFERROR(VLOOKUP(L589,INPUTS!$A$107:$B$120,2,0),0.0082)</f>
        <v>0.0082</v>
      </c>
      <c r="S589" s="52">
        <f t="shared" si="155"/>
        <v>50.594</v>
      </c>
      <c r="T589" s="15">
        <f t="shared" si="156"/>
        <v>67441.802</v>
      </c>
      <c r="U589" s="15">
        <f>T589/INPUTS!$B$7*1000</f>
        <v>84302252.5</v>
      </c>
      <c r="V589" s="15">
        <f>T589*INPUTS!$B$6</f>
        <v>213116.09432</v>
      </c>
      <c r="W589" s="54" t="s">
        <v>396</v>
      </c>
      <c r="X589" s="54" t="s">
        <v>396</v>
      </c>
      <c r="Y589" s="67">
        <f>IFERROR(VLOOKUP(E589,INPUTS!$A$44:$B$103,2,0),0)</f>
        <v>0.005</v>
      </c>
      <c r="Z589" s="15">
        <f t="shared" si="157"/>
        <v>337.20901</v>
      </c>
      <c r="AA589" s="20">
        <f>IFERROR(VLOOKUP(E589,INPUTS!$A$44:$C$103,3,0),SCENARIOS!$J$23)</f>
        <v>0.03</v>
      </c>
      <c r="AB589" s="15">
        <f t="shared" si="159"/>
        <v>2233.83596764246</v>
      </c>
      <c r="AC589" s="20">
        <f>IFERROR(VLOOKUP($E589,INPUTS!$A$44:$G$103,4,0),SCENARIOS!$K$23)</f>
        <v>0.1</v>
      </c>
      <c r="AD589" s="15">
        <f t="shared" si="160"/>
        <v>8221.11803123912</v>
      </c>
      <c r="AE589" s="20">
        <f>IFERROR(VLOOKUP($E589,INPUTS!$A$44:$G$103,5,0),SCENARIOS!$L$23)</f>
        <v>0.2</v>
      </c>
      <c r="AF589" s="15">
        <f t="shared" si="161"/>
        <v>18153.557198265</v>
      </c>
      <c r="AG589" s="20">
        <f>IFERROR(VLOOKUP($E589,INPUTS!$A$44:$G$103,6,0),SCENARIOS!$M$23)</f>
        <v>0.3</v>
      </c>
      <c r="AH589" s="15">
        <f t="shared" si="162"/>
        <v>30064.4910185963</v>
      </c>
      <c r="AI589" s="20">
        <f>IFERROR(VLOOKUP($E589,INPUTS!$A$44:$G$103,7,0),SCENARIOS!$N$23)</f>
        <v>0.4</v>
      </c>
      <c r="AJ589" s="15">
        <f t="shared" si="163"/>
        <v>44258.1698554814</v>
      </c>
      <c r="AL589" t="str">
        <f t="shared" si="164"/>
        <v>Y</v>
      </c>
      <c r="AM589" s="21">
        <f t="shared" si="165"/>
        <v>110645.424638703</v>
      </c>
    </row>
    <row r="590" ht="15" customHeight="1" spans="1:39">
      <c r="A590" s="6" t="s">
        <v>2340</v>
      </c>
      <c r="B590" s="52" t="s">
        <v>412</v>
      </c>
      <c r="C590" s="52" t="s">
        <v>413</v>
      </c>
      <c r="D590" s="52" t="s">
        <v>929</v>
      </c>
      <c r="E590" s="10" t="s">
        <v>245</v>
      </c>
      <c r="F590" s="52" t="s">
        <v>930</v>
      </c>
      <c r="G590" s="52" t="s">
        <v>169</v>
      </c>
      <c r="H590" s="52" t="s">
        <v>207</v>
      </c>
      <c r="I590" s="52" t="s">
        <v>609</v>
      </c>
      <c r="J590" s="52" t="s">
        <v>165</v>
      </c>
      <c r="K590" s="52" t="s">
        <v>931</v>
      </c>
      <c r="L590" s="53" t="s">
        <v>1545</v>
      </c>
      <c r="M590" s="13">
        <v>1333</v>
      </c>
      <c r="N590" s="14">
        <f t="shared" si="158"/>
        <v>3.65205479452055</v>
      </c>
      <c r="O590" s="15">
        <v>6890</v>
      </c>
      <c r="P590" s="15">
        <f t="shared" si="154"/>
        <v>9184370</v>
      </c>
      <c r="Q590" s="16">
        <f>IFERROR(VLOOKUP(G590,SCENARIOS!$A$13:$E$18,2,0),0.025)</f>
        <v>0.02</v>
      </c>
      <c r="R590" s="52">
        <f>IFERROR(VLOOKUP(L590,INPUTS!$A$107:$B$120,2,0),0.0082)</f>
        <v>0.0082</v>
      </c>
      <c r="S590" s="52">
        <f t="shared" si="155"/>
        <v>56.498</v>
      </c>
      <c r="T590" s="15">
        <f t="shared" si="156"/>
        <v>75311.834</v>
      </c>
      <c r="U590" s="15">
        <f>T590/INPUTS!$B$7*1000</f>
        <v>94139792.5</v>
      </c>
      <c r="V590" s="15">
        <f>T590*INPUTS!$B$6</f>
        <v>237985.39544</v>
      </c>
      <c r="W590" s="54" t="s">
        <v>396</v>
      </c>
      <c r="X590" s="54" t="s">
        <v>396</v>
      </c>
      <c r="Y590" s="67">
        <f>IFERROR(VLOOKUP(E590,INPUTS!$A$44:$B$103,2,0),0)</f>
        <v>0.005</v>
      </c>
      <c r="Z590" s="15">
        <f t="shared" si="157"/>
        <v>376.55917</v>
      </c>
      <c r="AA590" s="20">
        <f>IFERROR(VLOOKUP(E590,INPUTS!$A$44:$C$103,3,0),SCENARIOS!$J$23)</f>
        <v>0.03</v>
      </c>
      <c r="AB590" s="15">
        <f t="shared" si="159"/>
        <v>2494.51050519555</v>
      </c>
      <c r="AC590" s="20">
        <f>IFERROR(VLOOKUP($E590,INPUTS!$A$44:$G$103,4,0),SCENARIOS!$K$23)</f>
        <v>0.1</v>
      </c>
      <c r="AD590" s="15">
        <f t="shared" si="160"/>
        <v>9180.47054055714</v>
      </c>
      <c r="AE590" s="20">
        <f>IFERROR(VLOOKUP($E590,INPUTS!$A$44:$G$103,5,0),SCENARIOS!$L$23)</f>
        <v>0.2</v>
      </c>
      <c r="AF590" s="15">
        <f t="shared" si="161"/>
        <v>20271.9625763445</v>
      </c>
      <c r="AG590" s="20">
        <f>IFERROR(VLOOKUP($E590,INPUTS!$A$44:$G$103,6,0),SCENARIOS!$M$23)</f>
        <v>0.3</v>
      </c>
      <c r="AH590" s="15">
        <f t="shared" si="162"/>
        <v>33572.8270855962</v>
      </c>
      <c r="AI590" s="20">
        <f>IFERROR(VLOOKUP($E590,INPUTS!$A$44:$G$103,7,0),SCENARIOS!$N$23)</f>
        <v>0.4</v>
      </c>
      <c r="AJ590" s="15">
        <f t="shared" si="163"/>
        <v>49422.8185258131</v>
      </c>
      <c r="AL590" t="str">
        <f t="shared" si="164"/>
        <v>Y</v>
      </c>
      <c r="AM590" s="21">
        <f t="shared" si="165"/>
        <v>123557.046314533</v>
      </c>
    </row>
    <row r="591" ht="15" customHeight="1" spans="1:39">
      <c r="A591" s="24" t="s">
        <v>2341</v>
      </c>
      <c r="B591" s="52" t="s">
        <v>412</v>
      </c>
      <c r="C591" s="52" t="s">
        <v>413</v>
      </c>
      <c r="D591" s="52" t="s">
        <v>929</v>
      </c>
      <c r="E591" s="10" t="s">
        <v>245</v>
      </c>
      <c r="F591" s="52" t="s">
        <v>930</v>
      </c>
      <c r="G591" s="52" t="s">
        <v>169</v>
      </c>
      <c r="H591" s="52" t="s">
        <v>1534</v>
      </c>
      <c r="I591" s="52" t="s">
        <v>609</v>
      </c>
      <c r="J591" s="52" t="s">
        <v>165</v>
      </c>
      <c r="K591" s="52" t="s">
        <v>931</v>
      </c>
      <c r="L591" s="53" t="s">
        <v>1545</v>
      </c>
      <c r="M591" s="13">
        <v>949</v>
      </c>
      <c r="N591" s="14">
        <f t="shared" si="158"/>
        <v>2.6</v>
      </c>
      <c r="O591" s="15">
        <v>6740</v>
      </c>
      <c r="P591" s="15">
        <f t="shared" si="154"/>
        <v>6396260</v>
      </c>
      <c r="Q591" s="16">
        <f>IFERROR(VLOOKUP(G591,SCENARIOS!$A$13:$E$18,2,0),0.025)</f>
        <v>0.02</v>
      </c>
      <c r="R591" s="52">
        <f>IFERROR(VLOOKUP(L591,INPUTS!$A$107:$B$120,2,0),0.0082)</f>
        <v>0.0082</v>
      </c>
      <c r="S591" s="52">
        <f t="shared" si="155"/>
        <v>55.268</v>
      </c>
      <c r="T591" s="15">
        <f t="shared" si="156"/>
        <v>52449.332</v>
      </c>
      <c r="U591" s="15">
        <f>T591/INPUTS!$B$7*1000</f>
        <v>65561665</v>
      </c>
      <c r="V591" s="15">
        <f>T591*INPUTS!$B$6</f>
        <v>165739.88912</v>
      </c>
      <c r="W591" s="54" t="s">
        <v>396</v>
      </c>
      <c r="X591" s="54" t="s">
        <v>396</v>
      </c>
      <c r="Y591" s="67">
        <f>IFERROR(VLOOKUP(E591,INPUTS!$A$44:$B$103,2,0),0)</f>
        <v>0.005</v>
      </c>
      <c r="Z591" s="15">
        <f t="shared" si="157"/>
        <v>262.24666</v>
      </c>
      <c r="AA591" s="20">
        <f>IFERROR(VLOOKUP(E591,INPUTS!$A$44:$C$103,3,0),SCENARIOS!$J$23)</f>
        <v>0.03</v>
      </c>
      <c r="AB591" s="15">
        <f t="shared" si="159"/>
        <v>1737.2490180559</v>
      </c>
      <c r="AC591" s="20">
        <f>IFERROR(VLOOKUP($E591,INPUTS!$A$44:$G$103,4,0),SCENARIOS!$K$23)</f>
        <v>0.1</v>
      </c>
      <c r="AD591" s="15">
        <f t="shared" si="160"/>
        <v>6393.54430404525</v>
      </c>
      <c r="AE591" s="20">
        <f>IFERROR(VLOOKUP($E591,INPUTS!$A$44:$G$103,5,0),SCENARIOS!$L$23)</f>
        <v>0.2</v>
      </c>
      <c r="AF591" s="15">
        <f t="shared" si="161"/>
        <v>14117.9790610101</v>
      </c>
      <c r="AG591" s="20">
        <f>IFERROR(VLOOKUP($E591,INPUTS!$A$44:$G$103,6,0),SCENARIOS!$M$23)</f>
        <v>0.3</v>
      </c>
      <c r="AH591" s="15">
        <f t="shared" si="162"/>
        <v>23381.0844918613</v>
      </c>
      <c r="AI591" s="20">
        <f>IFERROR(VLOOKUP($E591,INPUTS!$A$44:$G$103,7,0),SCENARIOS!$N$23)</f>
        <v>0.4</v>
      </c>
      <c r="AJ591" s="15">
        <f t="shared" si="163"/>
        <v>34419.4753939483</v>
      </c>
      <c r="AL591" t="str">
        <f t="shared" si="164"/>
        <v>N</v>
      </c>
      <c r="AM591" s="21">
        <f t="shared" si="165"/>
        <v>86048.6884848708</v>
      </c>
    </row>
    <row r="592" ht="15" customHeight="1" spans="1:39">
      <c r="A592" s="6" t="s">
        <v>2342</v>
      </c>
      <c r="B592" s="52" t="s">
        <v>412</v>
      </c>
      <c r="C592" s="52" t="s">
        <v>413</v>
      </c>
      <c r="D592" s="52" t="s">
        <v>929</v>
      </c>
      <c r="E592" s="10" t="s">
        <v>245</v>
      </c>
      <c r="F592" s="52" t="s">
        <v>930</v>
      </c>
      <c r="G592" s="52" t="s">
        <v>169</v>
      </c>
      <c r="H592" s="52" t="s">
        <v>452</v>
      </c>
      <c r="I592" s="52" t="s">
        <v>451</v>
      </c>
      <c r="J592" s="52" t="s">
        <v>181</v>
      </c>
      <c r="K592" s="52" t="s">
        <v>931</v>
      </c>
      <c r="L592" s="53" t="s">
        <v>295</v>
      </c>
      <c r="M592" s="13">
        <v>1333</v>
      </c>
      <c r="N592" s="14">
        <f t="shared" si="158"/>
        <v>3.65205479452055</v>
      </c>
      <c r="O592" s="15">
        <v>7700</v>
      </c>
      <c r="P592" s="15">
        <f t="shared" si="154"/>
        <v>10264100</v>
      </c>
      <c r="Q592" s="16">
        <f>IFERROR(VLOOKUP(G592,SCENARIOS!$A$13:$E$18,2,0),0.025)</f>
        <v>0.02</v>
      </c>
      <c r="R592" s="52">
        <f>IFERROR(VLOOKUP(L592,INPUTS!$A$107:$B$120,2,0),0.0082)</f>
        <v>0.0089</v>
      </c>
      <c r="S592" s="52">
        <f t="shared" si="155"/>
        <v>68.53</v>
      </c>
      <c r="T592" s="15">
        <f t="shared" si="156"/>
        <v>91350.49</v>
      </c>
      <c r="U592" s="15">
        <f>T592/INPUTS!$B$7*1000</f>
        <v>114188112.5</v>
      </c>
      <c r="V592" s="15">
        <f>T592*INPUTS!$B$6</f>
        <v>288667.5484</v>
      </c>
      <c r="W592" s="54" t="s">
        <v>521</v>
      </c>
      <c r="X592" s="54" t="s">
        <v>396</v>
      </c>
      <c r="Y592" s="67">
        <f>IFERROR(VLOOKUP(E592,INPUTS!$A$44:$B$103,2,0),0)</f>
        <v>0.005</v>
      </c>
      <c r="Z592" s="15">
        <f t="shared" si="157"/>
        <v>456.75245</v>
      </c>
      <c r="AA592" s="20">
        <f>IFERROR(VLOOKUP(E592,INPUTS!$A$44:$C$103,3,0),SCENARIOS!$J$23)</f>
        <v>0.03</v>
      </c>
      <c r="AB592" s="15">
        <f t="shared" si="159"/>
        <v>3025.74967115741</v>
      </c>
      <c r="AC592" s="20">
        <f>IFERROR(VLOOKUP($E592,INPUTS!$A$44:$G$103,4,0),SCENARIOS!$K$23)</f>
        <v>0.1</v>
      </c>
      <c r="AD592" s="15">
        <f t="shared" si="160"/>
        <v>11135.5737573787</v>
      </c>
      <c r="AE592" s="20">
        <f>IFERROR(VLOOKUP($E592,INPUTS!$A$44:$G$103,5,0),SCENARIOS!$L$23)</f>
        <v>0.2</v>
      </c>
      <c r="AF592" s="15">
        <f t="shared" si="161"/>
        <v>24589.146436279</v>
      </c>
      <c r="AG592" s="20">
        <f>IFERROR(VLOOKUP($E592,INPUTS!$A$44:$G$103,6,0),SCENARIOS!$M$23)</f>
        <v>0.3</v>
      </c>
      <c r="AH592" s="15">
        <f t="shared" si="162"/>
        <v>40722.606821054</v>
      </c>
      <c r="AI592" s="20">
        <f>IFERROR(VLOOKUP($E592,INPUTS!$A$44:$G$103,7,0),SCENARIOS!$N$23)</f>
        <v>0.4</v>
      </c>
      <c r="AJ592" s="15">
        <f t="shared" si="163"/>
        <v>59948.0645965161</v>
      </c>
      <c r="AL592" t="str">
        <f t="shared" si="164"/>
        <v>Y</v>
      </c>
      <c r="AM592" s="21">
        <f t="shared" si="165"/>
        <v>149870.16149129</v>
      </c>
    </row>
    <row r="593" ht="15" customHeight="1" spans="1:39">
      <c r="A593" s="24" t="s">
        <v>2343</v>
      </c>
      <c r="B593" s="52" t="s">
        <v>412</v>
      </c>
      <c r="C593" s="52" t="s">
        <v>413</v>
      </c>
      <c r="D593" s="52" t="s">
        <v>929</v>
      </c>
      <c r="E593" s="10" t="s">
        <v>245</v>
      </c>
      <c r="F593" s="52" t="s">
        <v>930</v>
      </c>
      <c r="G593" s="52" t="s">
        <v>169</v>
      </c>
      <c r="H593" s="52" t="s">
        <v>702</v>
      </c>
      <c r="I593" s="52" t="s">
        <v>701</v>
      </c>
      <c r="J593" s="52" t="s">
        <v>181</v>
      </c>
      <c r="K593" s="52" t="s">
        <v>931</v>
      </c>
      <c r="L593" s="53" t="s">
        <v>1545</v>
      </c>
      <c r="M593" s="13">
        <v>949</v>
      </c>
      <c r="N593" s="14">
        <f t="shared" si="158"/>
        <v>2.6</v>
      </c>
      <c r="O593" s="15">
        <v>8500</v>
      </c>
      <c r="P593" s="15">
        <f t="shared" si="154"/>
        <v>8066500</v>
      </c>
      <c r="Q593" s="16">
        <f>IFERROR(VLOOKUP(G593,SCENARIOS!$A$13:$E$18,2,0),0.025)</f>
        <v>0.02</v>
      </c>
      <c r="R593" s="52">
        <f>IFERROR(VLOOKUP(L593,INPUTS!$A$107:$B$120,2,0),0.0082)</f>
        <v>0.0082</v>
      </c>
      <c r="S593" s="52">
        <f t="shared" si="155"/>
        <v>69.7</v>
      </c>
      <c r="T593" s="15">
        <f t="shared" si="156"/>
        <v>66145.3</v>
      </c>
      <c r="U593" s="15">
        <f>T593/INPUTS!$B$7*1000</f>
        <v>82681625</v>
      </c>
      <c r="V593" s="15">
        <f>T593*INPUTS!$B$6</f>
        <v>209019.148</v>
      </c>
      <c r="W593" s="54" t="s">
        <v>396</v>
      </c>
      <c r="X593" s="54" t="s">
        <v>396</v>
      </c>
      <c r="Y593" s="67">
        <f>IFERROR(VLOOKUP(E593,INPUTS!$A$44:$B$103,2,0),0)</f>
        <v>0.005</v>
      </c>
      <c r="Z593" s="15">
        <f t="shared" si="157"/>
        <v>330.7265</v>
      </c>
      <c r="AA593" s="20">
        <f>IFERROR(VLOOKUP(E593,INPUTS!$A$44:$C$103,3,0),SCENARIOS!$J$23)</f>
        <v>0.03</v>
      </c>
      <c r="AB593" s="15">
        <f t="shared" si="159"/>
        <v>2190.89267855715</v>
      </c>
      <c r="AC593" s="20">
        <f>IFERROR(VLOOKUP($E593,INPUTS!$A$44:$G$103,4,0),SCENARIOS!$K$23)</f>
        <v>0.1</v>
      </c>
      <c r="AD593" s="15">
        <f t="shared" si="160"/>
        <v>8063.07516088792</v>
      </c>
      <c r="AE593" s="20">
        <f>IFERROR(VLOOKUP($E593,INPUTS!$A$44:$G$103,5,0),SCENARIOS!$L$23)</f>
        <v>0.2</v>
      </c>
      <c r="AF593" s="15">
        <f t="shared" si="161"/>
        <v>17804.5729997902</v>
      </c>
      <c r="AG593" s="20">
        <f>IFERROR(VLOOKUP($E593,INPUTS!$A$44:$G$103,6,0),SCENARIOS!$M$23)</f>
        <v>0.3</v>
      </c>
      <c r="AH593" s="15">
        <f t="shared" si="162"/>
        <v>29486.5308873621</v>
      </c>
      <c r="AI593" s="20">
        <f>IFERROR(VLOOKUP($E593,INPUTS!$A$44:$G$103,7,0),SCENARIOS!$N$23)</f>
        <v>0.4</v>
      </c>
      <c r="AJ593" s="15">
        <f t="shared" si="163"/>
        <v>43407.3502742672</v>
      </c>
      <c r="AL593" t="str">
        <f t="shared" si="164"/>
        <v>N</v>
      </c>
      <c r="AM593" s="21">
        <f t="shared" si="165"/>
        <v>108518.375685668</v>
      </c>
    </row>
    <row r="594" ht="15" customHeight="1" spans="1:39">
      <c r="A594" s="6" t="s">
        <v>2344</v>
      </c>
      <c r="B594" s="52" t="s">
        <v>412</v>
      </c>
      <c r="C594" s="52" t="s">
        <v>413</v>
      </c>
      <c r="D594" s="52" t="s">
        <v>929</v>
      </c>
      <c r="E594" s="10" t="s">
        <v>245</v>
      </c>
      <c r="F594" s="52" t="s">
        <v>930</v>
      </c>
      <c r="G594" s="52" t="s">
        <v>169</v>
      </c>
      <c r="H594" s="52" t="s">
        <v>1248</v>
      </c>
      <c r="I594" s="52" t="s">
        <v>1249</v>
      </c>
      <c r="J594" s="52" t="s">
        <v>181</v>
      </c>
      <c r="K594" s="52" t="s">
        <v>931</v>
      </c>
      <c r="L594" s="53" t="s">
        <v>1545</v>
      </c>
      <c r="M594" s="13">
        <v>949</v>
      </c>
      <c r="N594" s="14">
        <f t="shared" si="158"/>
        <v>2.6</v>
      </c>
      <c r="O594" s="15">
        <v>5770</v>
      </c>
      <c r="P594" s="15">
        <f t="shared" si="154"/>
        <v>5475730</v>
      </c>
      <c r="Q594" s="16">
        <f>IFERROR(VLOOKUP(G594,SCENARIOS!$A$13:$E$18,2,0),0.025)</f>
        <v>0.02</v>
      </c>
      <c r="R594" s="52">
        <f>IFERROR(VLOOKUP(L594,INPUTS!$A$107:$B$120,2,0),0.0082)</f>
        <v>0.0082</v>
      </c>
      <c r="S594" s="52">
        <f t="shared" si="155"/>
        <v>47.314</v>
      </c>
      <c r="T594" s="15">
        <f t="shared" si="156"/>
        <v>44900.986</v>
      </c>
      <c r="U594" s="15">
        <f>T594/INPUTS!$B$7*1000</f>
        <v>56126232.5</v>
      </c>
      <c r="V594" s="15">
        <f>T594*INPUTS!$B$6</f>
        <v>141887.11576</v>
      </c>
      <c r="W594" s="54" t="s">
        <v>396</v>
      </c>
      <c r="X594" s="54" t="s">
        <v>396</v>
      </c>
      <c r="Y594" s="67">
        <f>IFERROR(VLOOKUP(E594,INPUTS!$A$44:$B$103,2,0),0)</f>
        <v>0.005</v>
      </c>
      <c r="Z594" s="15">
        <f t="shared" si="157"/>
        <v>224.50493</v>
      </c>
      <c r="AA594" s="20">
        <f>IFERROR(VLOOKUP(E594,INPUTS!$A$44:$C$103,3,0),SCENARIOS!$J$23)</f>
        <v>0.03</v>
      </c>
      <c r="AB594" s="15">
        <f t="shared" si="159"/>
        <v>1487.22950062056</v>
      </c>
      <c r="AC594" s="20">
        <f>IFERROR(VLOOKUP($E594,INPUTS!$A$44:$G$103,4,0),SCENARIOS!$K$23)</f>
        <v>0.1</v>
      </c>
      <c r="AD594" s="15">
        <f t="shared" si="160"/>
        <v>5473.40513862627</v>
      </c>
      <c r="AE594" s="20">
        <f>IFERROR(VLOOKUP($E594,INPUTS!$A$44:$G$103,5,0),SCENARIOS!$L$23)</f>
        <v>0.2</v>
      </c>
      <c r="AF594" s="15">
        <f t="shared" si="161"/>
        <v>12086.163083387</v>
      </c>
      <c r="AG594" s="20">
        <f>IFERROR(VLOOKUP($E594,INPUTS!$A$44:$G$103,6,0),SCENARIOS!$M$23)</f>
        <v>0.3</v>
      </c>
      <c r="AH594" s="15">
        <f t="shared" si="162"/>
        <v>20016.1509670682</v>
      </c>
      <c r="AI594" s="20">
        <f>IFERROR(VLOOKUP($E594,INPUTS!$A$44:$G$103,7,0),SCENARIOS!$N$23)</f>
        <v>0.4</v>
      </c>
      <c r="AJ594" s="15">
        <f t="shared" si="163"/>
        <v>29465.9307155908</v>
      </c>
      <c r="AL594" t="str">
        <f t="shared" si="164"/>
        <v>Y</v>
      </c>
      <c r="AM594" s="21">
        <f t="shared" si="165"/>
        <v>73664.8267889769</v>
      </c>
    </row>
    <row r="595" ht="15" customHeight="1" spans="1:39">
      <c r="A595" s="24" t="s">
        <v>2345</v>
      </c>
      <c r="B595" s="52" t="s">
        <v>412</v>
      </c>
      <c r="C595" s="52" t="s">
        <v>413</v>
      </c>
      <c r="D595" s="52" t="s">
        <v>929</v>
      </c>
      <c r="E595" s="10" t="s">
        <v>251</v>
      </c>
      <c r="F595" s="52" t="s">
        <v>930</v>
      </c>
      <c r="G595" s="52" t="s">
        <v>169</v>
      </c>
      <c r="H595" s="52" t="s">
        <v>224</v>
      </c>
      <c r="I595" s="52" t="s">
        <v>938</v>
      </c>
      <c r="J595" s="52" t="s">
        <v>165</v>
      </c>
      <c r="K595" s="52" t="s">
        <v>931</v>
      </c>
      <c r="L595" s="53" t="s">
        <v>295</v>
      </c>
      <c r="M595" s="13">
        <v>2665</v>
      </c>
      <c r="N595" s="14">
        <f t="shared" si="158"/>
        <v>7.3013698630137</v>
      </c>
      <c r="O595" s="15">
        <v>7130</v>
      </c>
      <c r="P595" s="15">
        <f t="shared" si="154"/>
        <v>19001450</v>
      </c>
      <c r="Q595" s="16">
        <f>IFERROR(VLOOKUP(G595,SCENARIOS!$A$13:$E$18,2,0),0.025)</f>
        <v>0.02</v>
      </c>
      <c r="R595" s="52">
        <f>IFERROR(VLOOKUP(L595,INPUTS!$A$107:$B$120,2,0),0.0082)</f>
        <v>0.0089</v>
      </c>
      <c r="S595" s="52">
        <f t="shared" si="155"/>
        <v>63.457</v>
      </c>
      <c r="T595" s="15">
        <f t="shared" si="156"/>
        <v>169112.905</v>
      </c>
      <c r="U595" s="15">
        <f>T595/INPUTS!$B$7*1000</f>
        <v>211391131.25</v>
      </c>
      <c r="V595" s="15">
        <f>T595*INPUTS!$B$6</f>
        <v>534396.7798</v>
      </c>
      <c r="W595" s="54" t="s">
        <v>396</v>
      </c>
      <c r="X595" s="54" t="s">
        <v>396</v>
      </c>
      <c r="Y595" s="67">
        <f>IFERROR(VLOOKUP(E595,INPUTS!$A$44:$B$103,2,0),0)</f>
        <v>0.005</v>
      </c>
      <c r="Z595" s="15">
        <f t="shared" si="157"/>
        <v>845.564525</v>
      </c>
      <c r="AA595" s="20">
        <f>IFERROR(VLOOKUP(E595,INPUTS!$A$44:$C$103,3,0),SCENARIOS!$J$23)</f>
        <v>0.03</v>
      </c>
      <c r="AB595" s="15">
        <f t="shared" si="159"/>
        <v>5601.42935951656</v>
      </c>
      <c r="AC595" s="20">
        <f>IFERROR(VLOOKUP($E595,INPUTS!$A$44:$G$103,4,0),SCENARIOS!$K$23)</f>
        <v>0.1</v>
      </c>
      <c r="AD595" s="15">
        <f t="shared" si="160"/>
        <v>20614.7687544103</v>
      </c>
      <c r="AE595" s="20">
        <f>IFERROR(VLOOKUP($E595,INPUTS!$A$44:$G$103,5,0),SCENARIOS!$L$23)</f>
        <v>0.2</v>
      </c>
      <c r="AF595" s="15">
        <f t="shared" si="161"/>
        <v>45520.7408883033</v>
      </c>
      <c r="AG595" s="20">
        <f>IFERROR(VLOOKUP($E595,INPUTS!$A$44:$G$103,6,0),SCENARIOS!$M$23)</f>
        <v>0.3</v>
      </c>
      <c r="AH595" s="15">
        <f t="shared" si="162"/>
        <v>75387.8642433254</v>
      </c>
      <c r="AI595" s="20">
        <f>IFERROR(VLOOKUP($E595,INPUTS!$A$44:$G$103,7,0),SCENARIOS!$N$23)</f>
        <v>0.4</v>
      </c>
      <c r="AJ595" s="15">
        <f t="shared" si="163"/>
        <v>110979.058273738</v>
      </c>
      <c r="AL595" t="str">
        <f t="shared" si="164"/>
        <v>Y</v>
      </c>
      <c r="AM595" s="21">
        <f t="shared" si="165"/>
        <v>277447.645684344</v>
      </c>
    </row>
    <row r="596" ht="15" customHeight="1" spans="1:39">
      <c r="A596" s="6" t="s">
        <v>2346</v>
      </c>
      <c r="B596" s="52" t="s">
        <v>412</v>
      </c>
      <c r="C596" s="52" t="s">
        <v>413</v>
      </c>
      <c r="D596" s="52" t="s">
        <v>929</v>
      </c>
      <c r="E596" s="10" t="s">
        <v>251</v>
      </c>
      <c r="F596" s="52" t="s">
        <v>930</v>
      </c>
      <c r="G596" s="52" t="s">
        <v>169</v>
      </c>
      <c r="H596" s="52" t="s">
        <v>205</v>
      </c>
      <c r="I596" s="52" t="s">
        <v>408</v>
      </c>
      <c r="J596" s="52" t="s">
        <v>165</v>
      </c>
      <c r="K596" s="52" t="s">
        <v>931</v>
      </c>
      <c r="L596" s="53" t="s">
        <v>295</v>
      </c>
      <c r="M596" s="13">
        <v>2001</v>
      </c>
      <c r="N596" s="14">
        <f t="shared" si="158"/>
        <v>5.48219178082192</v>
      </c>
      <c r="O596" s="15">
        <v>7660</v>
      </c>
      <c r="P596" s="15">
        <f t="shared" si="154"/>
        <v>15327660</v>
      </c>
      <c r="Q596" s="16">
        <f>IFERROR(VLOOKUP(G596,SCENARIOS!$A$13:$E$18,2,0),0.025)</f>
        <v>0.02</v>
      </c>
      <c r="R596" s="52">
        <f>IFERROR(VLOOKUP(L596,INPUTS!$A$107:$B$120,2,0),0.0082)</f>
        <v>0.0089</v>
      </c>
      <c r="S596" s="52">
        <f t="shared" si="155"/>
        <v>68.174</v>
      </c>
      <c r="T596" s="15">
        <f t="shared" si="156"/>
        <v>136416.174</v>
      </c>
      <c r="U596" s="15">
        <f>T596/INPUTS!$B$7*1000</f>
        <v>170520217.5</v>
      </c>
      <c r="V596" s="15">
        <f>T596*INPUTS!$B$6</f>
        <v>431075.10984</v>
      </c>
      <c r="W596" s="54" t="s">
        <v>396</v>
      </c>
      <c r="X596" s="54" t="s">
        <v>396</v>
      </c>
      <c r="Y596" s="67">
        <f>IFERROR(VLOOKUP(E596,INPUTS!$A$44:$B$103,2,0),0)</f>
        <v>0.005</v>
      </c>
      <c r="Z596" s="15">
        <f t="shared" si="157"/>
        <v>682.08087</v>
      </c>
      <c r="AA596" s="20">
        <f>IFERROR(VLOOKUP(E596,INPUTS!$A$44:$C$103,3,0),SCENARIOS!$J$23)</f>
        <v>0.03</v>
      </c>
      <c r="AB596" s="15">
        <f t="shared" si="159"/>
        <v>4518.43436878173</v>
      </c>
      <c r="AC596" s="20">
        <f>IFERROR(VLOOKUP($E596,INPUTS!$A$44:$G$103,4,0),SCENARIOS!$K$23)</f>
        <v>0.1</v>
      </c>
      <c r="AD596" s="15">
        <f t="shared" si="160"/>
        <v>16629.0554903034</v>
      </c>
      <c r="AE596" s="20">
        <f>IFERROR(VLOOKUP($E596,INPUTS!$A$44:$G$103,5,0),SCENARIOS!$L$23)</f>
        <v>0.2</v>
      </c>
      <c r="AF596" s="15">
        <f t="shared" si="161"/>
        <v>36719.6418843831</v>
      </c>
      <c r="AG596" s="20">
        <f>IFERROR(VLOOKUP($E596,INPUTS!$A$44:$G$103,6,0),SCENARIOS!$M$23)</f>
        <v>0.3</v>
      </c>
      <c r="AH596" s="15">
        <f t="shared" si="162"/>
        <v>60812.177557389</v>
      </c>
      <c r="AI596" s="20">
        <f>IFERROR(VLOOKUP($E596,INPUTS!$A$44:$G$103,7,0),SCENARIOS!$N$23)</f>
        <v>0.4</v>
      </c>
      <c r="AJ596" s="15">
        <f t="shared" si="163"/>
        <v>89522.0771225374</v>
      </c>
      <c r="AL596" t="str">
        <f t="shared" si="164"/>
        <v>Y</v>
      </c>
      <c r="AM596" s="21">
        <f t="shared" si="165"/>
        <v>223805.192806344</v>
      </c>
    </row>
    <row r="597" ht="15" customHeight="1" spans="1:39">
      <c r="A597" s="24" t="s">
        <v>2347</v>
      </c>
      <c r="B597" s="52" t="s">
        <v>412</v>
      </c>
      <c r="C597" s="52" t="s">
        <v>413</v>
      </c>
      <c r="D597" s="52" t="s">
        <v>929</v>
      </c>
      <c r="E597" s="10" t="s">
        <v>251</v>
      </c>
      <c r="F597" s="52" t="s">
        <v>930</v>
      </c>
      <c r="G597" s="52" t="s">
        <v>169</v>
      </c>
      <c r="H597" s="52" t="s">
        <v>452</v>
      </c>
      <c r="I597" s="52" t="s">
        <v>451</v>
      </c>
      <c r="J597" s="52" t="s">
        <v>181</v>
      </c>
      <c r="K597" s="52" t="s">
        <v>931</v>
      </c>
      <c r="L597" s="53" t="s">
        <v>295</v>
      </c>
      <c r="M597" s="13">
        <v>2665</v>
      </c>
      <c r="N597" s="14">
        <f t="shared" si="158"/>
        <v>7.3013698630137</v>
      </c>
      <c r="O597" s="15">
        <v>6950</v>
      </c>
      <c r="P597" s="15">
        <f t="shared" si="154"/>
        <v>18521750</v>
      </c>
      <c r="Q597" s="16">
        <f>IFERROR(VLOOKUP(G597,SCENARIOS!$A$13:$E$18,2,0),0.025)</f>
        <v>0.02</v>
      </c>
      <c r="R597" s="52">
        <f>IFERROR(VLOOKUP(L597,INPUTS!$A$107:$B$120,2,0),0.0082)</f>
        <v>0.0089</v>
      </c>
      <c r="S597" s="52">
        <f t="shared" si="155"/>
        <v>61.855</v>
      </c>
      <c r="T597" s="15">
        <f t="shared" si="156"/>
        <v>164843.575</v>
      </c>
      <c r="U597" s="15">
        <f>T597/INPUTS!$B$7*1000</f>
        <v>206054468.75</v>
      </c>
      <c r="V597" s="15">
        <f>T597*INPUTS!$B$6</f>
        <v>520905.697</v>
      </c>
      <c r="W597" s="54" t="s">
        <v>521</v>
      </c>
      <c r="X597" s="54" t="s">
        <v>396</v>
      </c>
      <c r="Y597" s="67">
        <f>IFERROR(VLOOKUP(E597,INPUTS!$A$44:$B$103,2,0),0)</f>
        <v>0.005</v>
      </c>
      <c r="Z597" s="15">
        <f t="shared" si="157"/>
        <v>824.217875</v>
      </c>
      <c r="AA597" s="20">
        <f>IFERROR(VLOOKUP(E597,INPUTS!$A$44:$C$103,3,0),SCENARIOS!$J$23)</f>
        <v>0.03</v>
      </c>
      <c r="AB597" s="15">
        <f t="shared" si="159"/>
        <v>5460.01880065078</v>
      </c>
      <c r="AC597" s="20">
        <f>IFERROR(VLOOKUP($E597,INPUTS!$A$44:$G$103,4,0),SCENARIOS!$K$23)</f>
        <v>0.1</v>
      </c>
      <c r="AD597" s="15">
        <f t="shared" si="160"/>
        <v>20094.3398096987</v>
      </c>
      <c r="AE597" s="20">
        <f>IFERROR(VLOOKUP($E597,INPUTS!$A$44:$G$103,5,0),SCENARIOS!$L$23)</f>
        <v>0.2</v>
      </c>
      <c r="AF597" s="15">
        <f t="shared" si="161"/>
        <v>44371.5496737318</v>
      </c>
      <c r="AG597" s="20">
        <f>IFERROR(VLOOKUP($E597,INPUTS!$A$44:$G$103,6,0),SCENARIOS!$M$23)</f>
        <v>0.3</v>
      </c>
      <c r="AH597" s="15">
        <f t="shared" si="162"/>
        <v>73484.6643045037</v>
      </c>
      <c r="AI597" s="20">
        <f>IFERROR(VLOOKUP($E597,INPUTS!$A$44:$G$103,7,0),SCENARIOS!$N$23)</f>
        <v>0.4</v>
      </c>
      <c r="AJ597" s="15">
        <f t="shared" si="163"/>
        <v>108177.342917598</v>
      </c>
      <c r="AL597" t="str">
        <f t="shared" si="164"/>
        <v>Y</v>
      </c>
      <c r="AM597" s="21">
        <f t="shared" si="165"/>
        <v>270443.357293996</v>
      </c>
    </row>
    <row r="598" ht="15" customHeight="1" spans="1:39">
      <c r="A598" s="6" t="s">
        <v>2348</v>
      </c>
      <c r="B598" s="52" t="s">
        <v>412</v>
      </c>
      <c r="C598" s="52" t="s">
        <v>413</v>
      </c>
      <c r="D598" s="52" t="s">
        <v>929</v>
      </c>
      <c r="E598" s="10" t="s">
        <v>251</v>
      </c>
      <c r="F598" s="52" t="s">
        <v>930</v>
      </c>
      <c r="G598" s="52" t="s">
        <v>169</v>
      </c>
      <c r="H598" s="52" t="s">
        <v>515</v>
      </c>
      <c r="I598" s="52" t="s">
        <v>514</v>
      </c>
      <c r="J598" s="52" t="s">
        <v>181</v>
      </c>
      <c r="K598" s="52" t="s">
        <v>931</v>
      </c>
      <c r="L598" s="53" t="s">
        <v>1599</v>
      </c>
      <c r="M598" s="13">
        <v>2665</v>
      </c>
      <c r="N598" s="14">
        <f t="shared" si="158"/>
        <v>7.3013698630137</v>
      </c>
      <c r="O598" s="15">
        <v>2690</v>
      </c>
      <c r="P598" s="15">
        <f t="shared" si="154"/>
        <v>7168850</v>
      </c>
      <c r="Q598" s="16">
        <f>IFERROR(VLOOKUP(G598,SCENARIOS!$A$13:$E$18,2,0),0.025)</f>
        <v>0.02</v>
      </c>
      <c r="R598" s="52">
        <f>IFERROR(VLOOKUP(L598,INPUTS!$A$107:$B$120,2,0),0.0082)</f>
        <v>0.0082</v>
      </c>
      <c r="S598" s="52">
        <f t="shared" si="155"/>
        <v>22.058</v>
      </c>
      <c r="T598" s="15">
        <f t="shared" si="156"/>
        <v>58784.57</v>
      </c>
      <c r="U598" s="15">
        <f>T598/INPUTS!$B$7*1000</f>
        <v>73480712.5</v>
      </c>
      <c r="V598" s="15">
        <f>T598*INPUTS!$B$6</f>
        <v>185759.2412</v>
      </c>
      <c r="W598" s="54" t="s">
        <v>396</v>
      </c>
      <c r="X598" s="54" t="s">
        <v>396</v>
      </c>
      <c r="Y598" s="67">
        <f>IFERROR(VLOOKUP(E598,INPUTS!$A$44:$B$103,2,0),0)</f>
        <v>0.005</v>
      </c>
      <c r="Z598" s="15">
        <f t="shared" si="157"/>
        <v>293.92285</v>
      </c>
      <c r="AA598" s="20">
        <f>IFERROR(VLOOKUP(E598,INPUTS!$A$44:$C$103,3,0),SCENARIOS!$J$23)</f>
        <v>0.03</v>
      </c>
      <c r="AB598" s="15">
        <f t="shared" si="159"/>
        <v>1947.087457841</v>
      </c>
      <c r="AC598" s="20">
        <f>IFERROR(VLOOKUP($E598,INPUTS!$A$44:$G$103,4,0),SCENARIOS!$K$23)</f>
        <v>0.1</v>
      </c>
      <c r="AD598" s="15">
        <f t="shared" si="160"/>
        <v>7165.80628117912</v>
      </c>
      <c r="AE598" s="20">
        <f>IFERROR(VLOOKUP($E598,INPUTS!$A$44:$G$103,5,0),SCENARIOS!$L$23)</f>
        <v>0.2</v>
      </c>
      <c r="AF598" s="15">
        <f t="shared" si="161"/>
        <v>15823.2583089997</v>
      </c>
      <c r="AG598" s="20">
        <f>IFERROR(VLOOKUP($E598,INPUTS!$A$44:$G$103,6,0),SCENARIOS!$M$23)</f>
        <v>0.3</v>
      </c>
      <c r="AH598" s="15">
        <f t="shared" si="162"/>
        <v>26205.2336145622</v>
      </c>
      <c r="AI598" s="20">
        <f>IFERROR(VLOOKUP($E598,INPUTS!$A$44:$G$103,7,0),SCENARIOS!$N$23)</f>
        <v>0.4</v>
      </c>
      <c r="AJ598" s="15">
        <f t="shared" si="163"/>
        <v>38576.9271696126</v>
      </c>
      <c r="AL598" t="str">
        <f t="shared" si="164"/>
        <v>Y</v>
      </c>
      <c r="AM598" s="21">
        <f t="shared" si="165"/>
        <v>96442.3179240315</v>
      </c>
    </row>
    <row r="599" ht="15" customHeight="1" spans="1:39">
      <c r="A599" s="24" t="s">
        <v>2349</v>
      </c>
      <c r="B599" s="52" t="s">
        <v>412</v>
      </c>
      <c r="C599" s="52" t="s">
        <v>413</v>
      </c>
      <c r="D599" s="52" t="s">
        <v>929</v>
      </c>
      <c r="E599" s="10" t="s">
        <v>251</v>
      </c>
      <c r="F599" s="52" t="s">
        <v>930</v>
      </c>
      <c r="G599" s="52" t="s">
        <v>169</v>
      </c>
      <c r="H599" s="52" t="s">
        <v>702</v>
      </c>
      <c r="I599" s="52" t="s">
        <v>701</v>
      </c>
      <c r="J599" s="52" t="s">
        <v>181</v>
      </c>
      <c r="K599" s="52" t="s">
        <v>931</v>
      </c>
      <c r="L599" s="53" t="s">
        <v>1545</v>
      </c>
      <c r="M599" s="13">
        <v>2001</v>
      </c>
      <c r="N599" s="14">
        <f t="shared" si="158"/>
        <v>5.48219178082192</v>
      </c>
      <c r="O599" s="15">
        <v>8540</v>
      </c>
      <c r="P599" s="15">
        <f t="shared" si="154"/>
        <v>17088540</v>
      </c>
      <c r="Q599" s="16">
        <f>IFERROR(VLOOKUP(G599,SCENARIOS!$A$13:$E$18,2,0),0.025)</f>
        <v>0.02</v>
      </c>
      <c r="R599" s="52">
        <f>IFERROR(VLOOKUP(L599,INPUTS!$A$107:$B$120,2,0),0.0082)</f>
        <v>0.0082</v>
      </c>
      <c r="S599" s="52">
        <f t="shared" si="155"/>
        <v>70.028</v>
      </c>
      <c r="T599" s="15">
        <f t="shared" si="156"/>
        <v>140126.028</v>
      </c>
      <c r="U599" s="15">
        <f>T599/INPUTS!$B$7*1000</f>
        <v>175157535</v>
      </c>
      <c r="V599" s="15">
        <f>T599*INPUTS!$B$6</f>
        <v>442798.24848</v>
      </c>
      <c r="W599" s="54" t="s">
        <v>396</v>
      </c>
      <c r="X599" s="54" t="s">
        <v>396</v>
      </c>
      <c r="Y599" s="67">
        <f>IFERROR(VLOOKUP(E599,INPUTS!$A$44:$B$103,2,0),0)</f>
        <v>0.005</v>
      </c>
      <c r="Z599" s="15">
        <f t="shared" si="157"/>
        <v>700.63014</v>
      </c>
      <c r="AA599" s="20">
        <f>IFERROR(VLOOKUP(E599,INPUTS!$A$44:$C$103,3,0),SCENARIOS!$J$23)</f>
        <v>0.03</v>
      </c>
      <c r="AB599" s="15">
        <f t="shared" si="159"/>
        <v>4641.31372630397</v>
      </c>
      <c r="AC599" s="20">
        <f>IFERROR(VLOOKUP($E599,INPUTS!$A$44:$G$103,4,0),SCENARIOS!$K$23)</f>
        <v>0.1</v>
      </c>
      <c r="AD599" s="15">
        <f t="shared" si="160"/>
        <v>17081.2846228029</v>
      </c>
      <c r="AE599" s="20">
        <f>IFERROR(VLOOKUP($E599,INPUTS!$A$44:$G$103,5,0),SCENARIOS!$L$23)</f>
        <v>0.2</v>
      </c>
      <c r="AF599" s="15">
        <f t="shared" si="161"/>
        <v>37718.2368920641</v>
      </c>
      <c r="AG599" s="20">
        <f>IFERROR(VLOOKUP($E599,INPUTS!$A$44:$G$103,6,0),SCENARIOS!$M$23)</f>
        <v>0.3</v>
      </c>
      <c r="AH599" s="15">
        <f t="shared" si="162"/>
        <v>62465.971924617</v>
      </c>
      <c r="AI599" s="20">
        <f>IFERROR(VLOOKUP($E599,INPUTS!$A$44:$G$103,7,0),SCENARIOS!$N$23)</f>
        <v>0.4</v>
      </c>
      <c r="AJ599" s="15">
        <f t="shared" si="163"/>
        <v>91956.640606933</v>
      </c>
      <c r="AL599" t="str">
        <f t="shared" si="164"/>
        <v>N</v>
      </c>
      <c r="AM599" s="21">
        <f t="shared" si="165"/>
        <v>229891.601517333</v>
      </c>
    </row>
    <row r="600" ht="15" customHeight="1" spans="1:39">
      <c r="A600" s="6" t="s">
        <v>2350</v>
      </c>
      <c r="B600" s="52" t="s">
        <v>412</v>
      </c>
      <c r="C600" s="52" t="s">
        <v>413</v>
      </c>
      <c r="D600" s="52" t="s">
        <v>929</v>
      </c>
      <c r="E600" s="10" t="s">
        <v>251</v>
      </c>
      <c r="F600" s="52" t="s">
        <v>930</v>
      </c>
      <c r="G600" s="52" t="s">
        <v>169</v>
      </c>
      <c r="H600" s="52" t="s">
        <v>1248</v>
      </c>
      <c r="I600" s="52" t="s">
        <v>1249</v>
      </c>
      <c r="J600" s="52" t="s">
        <v>181</v>
      </c>
      <c r="K600" s="52" t="s">
        <v>931</v>
      </c>
      <c r="L600" s="53" t="s">
        <v>1545</v>
      </c>
      <c r="M600" s="13">
        <v>2001</v>
      </c>
      <c r="N600" s="14">
        <f t="shared" si="158"/>
        <v>5.48219178082192</v>
      </c>
      <c r="O600" s="15">
        <v>5260</v>
      </c>
      <c r="P600" s="15">
        <f t="shared" si="154"/>
        <v>10525260</v>
      </c>
      <c r="Q600" s="16">
        <f>IFERROR(VLOOKUP(G600,SCENARIOS!$A$13:$E$18,2,0),0.025)</f>
        <v>0.02</v>
      </c>
      <c r="R600" s="52">
        <f>IFERROR(VLOOKUP(L600,INPUTS!$A$107:$B$120,2,0),0.0082)</f>
        <v>0.0082</v>
      </c>
      <c r="S600" s="52">
        <f t="shared" si="155"/>
        <v>43.132</v>
      </c>
      <c r="T600" s="15">
        <f t="shared" si="156"/>
        <v>86307.132</v>
      </c>
      <c r="U600" s="15">
        <f>T600/INPUTS!$B$7*1000</f>
        <v>107883915</v>
      </c>
      <c r="V600" s="15">
        <f>T600*INPUTS!$B$6</f>
        <v>272730.53712</v>
      </c>
      <c r="W600" s="54" t="s">
        <v>396</v>
      </c>
      <c r="X600" s="54" t="s">
        <v>396</v>
      </c>
      <c r="Y600" s="67">
        <f>IFERROR(VLOOKUP(E600,INPUTS!$A$44:$B$103,2,0),0)</f>
        <v>0.005</v>
      </c>
      <c r="Z600" s="15">
        <f t="shared" si="157"/>
        <v>431.53566</v>
      </c>
      <c r="AA600" s="20">
        <f>IFERROR(VLOOKUP(E600,INPUTS!$A$44:$C$103,3,0),SCENARIOS!$J$23)</f>
        <v>0.03</v>
      </c>
      <c r="AB600" s="15">
        <f t="shared" si="159"/>
        <v>2858.70142861345</v>
      </c>
      <c r="AC600" s="20">
        <f>IFERROR(VLOOKUP($E600,INPUTS!$A$44:$G$103,4,0),SCENARIOS!$K$23)</f>
        <v>0.1</v>
      </c>
      <c r="AD600" s="15">
        <f t="shared" si="160"/>
        <v>10520.7912313751</v>
      </c>
      <c r="AE600" s="20">
        <f>IFERROR(VLOOKUP($E600,INPUTS!$A$44:$G$103,5,0),SCENARIOS!$L$23)</f>
        <v>0.2</v>
      </c>
      <c r="AF600" s="15">
        <f t="shared" si="161"/>
        <v>23231.6072660723</v>
      </c>
      <c r="AG600" s="20">
        <f>IFERROR(VLOOKUP($E600,INPUTS!$A$44:$G$103,6,0),SCENARIOS!$M$23)</f>
        <v>0.3</v>
      </c>
      <c r="AH600" s="15">
        <f t="shared" si="162"/>
        <v>38474.357414928</v>
      </c>
      <c r="AI600" s="20">
        <f>IFERROR(VLOOKUP($E600,INPUTS!$A$44:$G$103,7,0),SCENARIOS!$N$23)</f>
        <v>0.4</v>
      </c>
      <c r="AJ600" s="15">
        <f t="shared" si="163"/>
        <v>56638.3992497035</v>
      </c>
      <c r="AL600" t="str">
        <f t="shared" si="164"/>
        <v>Y</v>
      </c>
      <c r="AM600" s="21">
        <f t="shared" si="165"/>
        <v>141595.998124259</v>
      </c>
    </row>
    <row r="601" ht="15" customHeight="1" spans="1:39">
      <c r="A601" s="24" t="s">
        <v>2351</v>
      </c>
      <c r="B601" s="52" t="s">
        <v>412</v>
      </c>
      <c r="C601" s="52" t="s">
        <v>413</v>
      </c>
      <c r="D601" s="52" t="s">
        <v>929</v>
      </c>
      <c r="E601" s="10" t="s">
        <v>251</v>
      </c>
      <c r="F601" s="52" t="s">
        <v>930</v>
      </c>
      <c r="G601" s="52" t="s">
        <v>169</v>
      </c>
      <c r="H601" s="52" t="s">
        <v>623</v>
      </c>
      <c r="I601" s="52" t="s">
        <v>622</v>
      </c>
      <c r="J601" s="52" t="s">
        <v>181</v>
      </c>
      <c r="K601" s="52" t="s">
        <v>931</v>
      </c>
      <c r="L601" s="53" t="s">
        <v>1599</v>
      </c>
      <c r="M601" s="13">
        <v>2665</v>
      </c>
      <c r="N601" s="14">
        <f t="shared" si="158"/>
        <v>7.3013698630137</v>
      </c>
      <c r="O601" s="15">
        <v>2090</v>
      </c>
      <c r="P601" s="15">
        <f t="shared" si="154"/>
        <v>5569850</v>
      </c>
      <c r="Q601" s="16">
        <f>IFERROR(VLOOKUP(G601,SCENARIOS!$A$13:$E$18,2,0),0.025)</f>
        <v>0.02</v>
      </c>
      <c r="R601" s="52">
        <f>IFERROR(VLOOKUP(L601,INPUTS!$A$107:$B$120,2,0),0.0082)</f>
        <v>0.0082</v>
      </c>
      <c r="S601" s="52">
        <f t="shared" si="155"/>
        <v>17.138</v>
      </c>
      <c r="T601" s="15">
        <f t="shared" si="156"/>
        <v>45672.77</v>
      </c>
      <c r="U601" s="15">
        <f>T601/INPUTS!$B$7*1000</f>
        <v>57090962.5</v>
      </c>
      <c r="V601" s="15">
        <f>T601*INPUTS!$B$6</f>
        <v>144325.9532</v>
      </c>
      <c r="W601" s="54" t="s">
        <v>396</v>
      </c>
      <c r="X601" s="54" t="s">
        <v>396</v>
      </c>
      <c r="Y601" s="67">
        <f>IFERROR(VLOOKUP(E601,INPUTS!$A$44:$B$103,2,0),0)</f>
        <v>0.005</v>
      </c>
      <c r="Z601" s="15">
        <f t="shared" si="157"/>
        <v>228.36385</v>
      </c>
      <c r="AA601" s="20">
        <f>IFERROR(VLOOKUP(E601,INPUTS!$A$44:$C$103,3,0),SCENARIOS!$J$23)</f>
        <v>0.03</v>
      </c>
      <c r="AB601" s="15">
        <f t="shared" si="159"/>
        <v>1512.79285757907</v>
      </c>
      <c r="AC601" s="20">
        <f>IFERROR(VLOOKUP($E601,INPUTS!$A$44:$G$103,4,0),SCENARIOS!$K$23)</f>
        <v>0.1</v>
      </c>
      <c r="AD601" s="15">
        <f t="shared" si="160"/>
        <v>5567.4851775704</v>
      </c>
      <c r="AE601" s="20">
        <f>IFERROR(VLOOKUP($E601,INPUTS!$A$44:$G$103,5,0),SCENARIOS!$L$23)</f>
        <v>0.2</v>
      </c>
      <c r="AF601" s="15">
        <f t="shared" si="161"/>
        <v>12293.907013312</v>
      </c>
      <c r="AG601" s="20">
        <f>IFERROR(VLOOKUP($E601,INPUTS!$A$44:$G$103,6,0),SCENARIOS!$M$23)</f>
        <v>0.3</v>
      </c>
      <c r="AH601" s="15">
        <f t="shared" si="162"/>
        <v>20360.2000945855</v>
      </c>
      <c r="AI601" s="20">
        <f>IFERROR(VLOOKUP($E601,INPUTS!$A$44:$G$103,7,0),SCENARIOS!$N$23)</f>
        <v>0.4</v>
      </c>
      <c r="AJ601" s="15">
        <f t="shared" si="163"/>
        <v>29972.4080983236</v>
      </c>
      <c r="AL601" t="str">
        <f t="shared" si="164"/>
        <v>N</v>
      </c>
      <c r="AM601" s="21">
        <f t="shared" si="165"/>
        <v>74931.0202458089</v>
      </c>
    </row>
    <row r="602" ht="15" customHeight="1" spans="1:39">
      <c r="A602" s="6" t="s">
        <v>2352</v>
      </c>
      <c r="B602" s="52" t="s">
        <v>412</v>
      </c>
      <c r="C602" s="52" t="s">
        <v>413</v>
      </c>
      <c r="D602" s="52" t="s">
        <v>929</v>
      </c>
      <c r="E602" s="10" t="s">
        <v>251</v>
      </c>
      <c r="F602" s="52" t="s">
        <v>930</v>
      </c>
      <c r="G602" s="52" t="s">
        <v>169</v>
      </c>
      <c r="H602" s="52" t="s">
        <v>751</v>
      </c>
      <c r="I602" s="52" t="s">
        <v>750</v>
      </c>
      <c r="J602" s="52" t="s">
        <v>181</v>
      </c>
      <c r="K602" s="52" t="s">
        <v>931</v>
      </c>
      <c r="L602" s="53" t="s">
        <v>1545</v>
      </c>
      <c r="M602" s="13">
        <v>1333</v>
      </c>
      <c r="N602" s="14">
        <f t="shared" si="158"/>
        <v>3.65205479452055</v>
      </c>
      <c r="O602" s="15">
        <v>7260</v>
      </c>
      <c r="P602" s="15">
        <f t="shared" si="154"/>
        <v>9677580</v>
      </c>
      <c r="Q602" s="16">
        <f>IFERROR(VLOOKUP(G602,SCENARIOS!$A$13:$E$18,2,0),0.025)</f>
        <v>0.02</v>
      </c>
      <c r="R602" s="52">
        <f>IFERROR(VLOOKUP(L602,INPUTS!$A$107:$B$120,2,0),0.0082)</f>
        <v>0.0082</v>
      </c>
      <c r="S602" s="52">
        <f t="shared" si="155"/>
        <v>59.532</v>
      </c>
      <c r="T602" s="15">
        <f t="shared" si="156"/>
        <v>79356.156</v>
      </c>
      <c r="U602" s="15">
        <f>T602/INPUTS!$B$7*1000</f>
        <v>99195195</v>
      </c>
      <c r="V602" s="15">
        <f>T602*INPUTS!$B$6</f>
        <v>250765.45296</v>
      </c>
      <c r="W602" s="54" t="s">
        <v>396</v>
      </c>
      <c r="X602" s="54" t="s">
        <v>396</v>
      </c>
      <c r="Y602" s="67">
        <f>IFERROR(VLOOKUP(E602,INPUTS!$A$44:$B$103,2,0),0)</f>
        <v>0.005</v>
      </c>
      <c r="Z602" s="15">
        <f t="shared" si="157"/>
        <v>396.78078</v>
      </c>
      <c r="AA602" s="20">
        <f>IFERROR(VLOOKUP(E602,INPUTS!$A$44:$C$103,3,0),SCENARIOS!$J$23)</f>
        <v>0.03</v>
      </c>
      <c r="AB602" s="15">
        <f t="shared" si="159"/>
        <v>2628.46825366033</v>
      </c>
      <c r="AC602" s="20">
        <f>IFERROR(VLOOKUP($E602,INPUTS!$A$44:$G$103,4,0),SCENARIOS!$K$23)</f>
        <v>0.1</v>
      </c>
      <c r="AD602" s="15">
        <f t="shared" si="160"/>
        <v>9673.47113562335</v>
      </c>
      <c r="AE602" s="20">
        <f>IFERROR(VLOOKUP($E602,INPUTS!$A$44:$G$103,5,0),SCENARIOS!$L$23)</f>
        <v>0.2</v>
      </c>
      <c r="AF602" s="15">
        <f t="shared" si="161"/>
        <v>21360.5875623021</v>
      </c>
      <c r="AG602" s="20">
        <f>IFERROR(VLOOKUP($E602,INPUTS!$A$44:$G$103,6,0),SCENARIOS!$M$23)</f>
        <v>0.3</v>
      </c>
      <c r="AH602" s="15">
        <f t="shared" si="162"/>
        <v>35375.7220089156</v>
      </c>
      <c r="AI602" s="20">
        <f>IFERROR(VLOOKUP($E602,INPUTS!$A$44:$G$103,7,0),SCENARIOS!$N$23)</f>
        <v>0.4</v>
      </c>
      <c r="AJ602" s="15">
        <f t="shared" si="163"/>
        <v>52076.8740925113</v>
      </c>
      <c r="AL602" t="str">
        <f t="shared" si="164"/>
        <v>Y</v>
      </c>
      <c r="AM602" s="21">
        <f t="shared" si="165"/>
        <v>130192.185231278</v>
      </c>
    </row>
    <row r="603" ht="15" customHeight="1" spans="1:39">
      <c r="A603" s="24" t="s">
        <v>2353</v>
      </c>
      <c r="B603" s="52" t="s">
        <v>412</v>
      </c>
      <c r="C603" s="52" t="s">
        <v>413</v>
      </c>
      <c r="D603" s="52" t="s">
        <v>929</v>
      </c>
      <c r="E603" s="10" t="s">
        <v>251</v>
      </c>
      <c r="F603" s="52" t="s">
        <v>930</v>
      </c>
      <c r="G603" s="52" t="s">
        <v>169</v>
      </c>
      <c r="H603" s="52" t="s">
        <v>627</v>
      </c>
      <c r="I603" s="52" t="s">
        <v>626</v>
      </c>
      <c r="J603" s="52" t="s">
        <v>181</v>
      </c>
      <c r="K603" s="52" t="s">
        <v>931</v>
      </c>
      <c r="L603" s="53" t="s">
        <v>1599</v>
      </c>
      <c r="M603" s="13">
        <v>2001</v>
      </c>
      <c r="N603" s="14">
        <f t="shared" si="158"/>
        <v>5.48219178082192</v>
      </c>
      <c r="O603" s="15">
        <v>2160</v>
      </c>
      <c r="P603" s="15">
        <f t="shared" si="154"/>
        <v>4322160</v>
      </c>
      <c r="Q603" s="16">
        <f>IFERROR(VLOOKUP(G603,SCENARIOS!$A$13:$E$18,2,0),0.025)</f>
        <v>0.02</v>
      </c>
      <c r="R603" s="52">
        <f>IFERROR(VLOOKUP(L603,INPUTS!$A$107:$B$120,2,0),0.0082)</f>
        <v>0.0082</v>
      </c>
      <c r="S603" s="52">
        <f t="shared" si="155"/>
        <v>17.712</v>
      </c>
      <c r="T603" s="15">
        <f t="shared" si="156"/>
        <v>35441.712</v>
      </c>
      <c r="U603" s="15">
        <f>T603/INPUTS!$B$7*1000</f>
        <v>44302140</v>
      </c>
      <c r="V603" s="15">
        <f>T603*INPUTS!$B$6</f>
        <v>111995.80992</v>
      </c>
      <c r="W603" s="54" t="s">
        <v>396</v>
      </c>
      <c r="X603" s="54" t="s">
        <v>396</v>
      </c>
      <c r="Y603" s="67">
        <f>IFERROR(VLOOKUP(E603,INPUTS!$A$44:$B$103,2,0),0)</f>
        <v>0.005</v>
      </c>
      <c r="Z603" s="15">
        <f t="shared" si="157"/>
        <v>177.20856</v>
      </c>
      <c r="AA603" s="20">
        <f>IFERROR(VLOOKUP(E603,INPUTS!$A$44:$C$103,3,0),SCENARIOS!$J$23)</f>
        <v>0.03</v>
      </c>
      <c r="AB603" s="15">
        <f t="shared" si="159"/>
        <v>1173.91541555229</v>
      </c>
      <c r="AC603" s="20">
        <f>IFERROR(VLOOKUP($E603,INPUTS!$A$44:$G$103,4,0),SCENARIOS!$K$23)</f>
        <v>0.1</v>
      </c>
      <c r="AD603" s="15">
        <f t="shared" si="160"/>
        <v>4320.32491630612</v>
      </c>
      <c r="AE603" s="20">
        <f>IFERROR(VLOOKUP($E603,INPUTS!$A$44:$G$103,5,0),SCENARIOS!$L$23)</f>
        <v>0.2</v>
      </c>
      <c r="AF603" s="15">
        <f t="shared" si="161"/>
        <v>9539.97560736047</v>
      </c>
      <c r="AG603" s="20">
        <f>IFERROR(VLOOKUP($E603,INPUTS!$A$44:$G$103,6,0),SCENARIOS!$M$23)</f>
        <v>0.3</v>
      </c>
      <c r="AH603" s="15">
        <f t="shared" si="162"/>
        <v>15799.3558966244</v>
      </c>
      <c r="AI603" s="20">
        <f>IFERROR(VLOOKUP($E603,INPUTS!$A$44:$G$103,7,0),SCENARIOS!$N$23)</f>
        <v>0.4</v>
      </c>
      <c r="AJ603" s="15">
        <f t="shared" si="163"/>
        <v>23258.354064517</v>
      </c>
      <c r="AL603" t="str">
        <f t="shared" si="164"/>
        <v>Y</v>
      </c>
      <c r="AM603" s="21">
        <f t="shared" si="165"/>
        <v>58145.8851612925</v>
      </c>
    </row>
    <row r="604" ht="15" customHeight="1" spans="1:39">
      <c r="A604" s="6" t="s">
        <v>2354</v>
      </c>
      <c r="B604" s="52" t="s">
        <v>412</v>
      </c>
      <c r="C604" s="52" t="s">
        <v>413</v>
      </c>
      <c r="D604" s="52" t="s">
        <v>929</v>
      </c>
      <c r="E604" s="10" t="s">
        <v>251</v>
      </c>
      <c r="F604" s="52" t="s">
        <v>930</v>
      </c>
      <c r="G604" s="52" t="s">
        <v>169</v>
      </c>
      <c r="H604" s="52" t="s">
        <v>1606</v>
      </c>
      <c r="I604" s="52" t="s">
        <v>1607</v>
      </c>
      <c r="J604" s="52" t="s">
        <v>181</v>
      </c>
      <c r="K604" s="52" t="s">
        <v>931</v>
      </c>
      <c r="L604" s="53" t="s">
        <v>1599</v>
      </c>
      <c r="M604" s="13">
        <v>1333</v>
      </c>
      <c r="N604" s="14">
        <f t="shared" si="158"/>
        <v>3.65205479452055</v>
      </c>
      <c r="O604" s="15">
        <v>2490</v>
      </c>
      <c r="P604" s="15">
        <f t="shared" si="154"/>
        <v>3319170</v>
      </c>
      <c r="Q604" s="16">
        <f>IFERROR(VLOOKUP(G604,SCENARIOS!$A$13:$E$18,2,0),0.025)</f>
        <v>0.02</v>
      </c>
      <c r="R604" s="52">
        <f>IFERROR(VLOOKUP(L604,INPUTS!$A$107:$B$120,2,0),0.0082)</f>
        <v>0.0082</v>
      </c>
      <c r="S604" s="52">
        <f t="shared" si="155"/>
        <v>20.418</v>
      </c>
      <c r="T604" s="15">
        <f t="shared" si="156"/>
        <v>27217.194</v>
      </c>
      <c r="U604" s="15">
        <f>T604/INPUTS!$B$7*1000</f>
        <v>34021492.5</v>
      </c>
      <c r="V604" s="15">
        <f>T604*INPUTS!$B$6</f>
        <v>86006.33304</v>
      </c>
      <c r="W604" s="54" t="s">
        <v>396</v>
      </c>
      <c r="X604" s="54" t="s">
        <v>396</v>
      </c>
      <c r="Y604" s="67">
        <f>IFERROR(VLOOKUP(E604,INPUTS!$A$44:$B$103,2,0),0)</f>
        <v>0.005</v>
      </c>
      <c r="Z604" s="15">
        <f t="shared" si="157"/>
        <v>136.08597</v>
      </c>
      <c r="AA604" s="20">
        <f>IFERROR(VLOOKUP(E604,INPUTS!$A$44:$C$103,3,0),SCENARIOS!$J$23)</f>
        <v>0.03</v>
      </c>
      <c r="AB604" s="15">
        <f t="shared" si="159"/>
        <v>901.499442371107</v>
      </c>
      <c r="AC604" s="20">
        <f>IFERROR(VLOOKUP($E604,INPUTS!$A$44:$G$103,4,0),SCENARIOS!$K$23)</f>
        <v>0.1</v>
      </c>
      <c r="AD604" s="15">
        <f t="shared" si="160"/>
        <v>3317.76076139148</v>
      </c>
      <c r="AE604" s="20">
        <f>IFERROR(VLOOKUP($E604,INPUTS!$A$44:$G$103,5,0),SCENARIOS!$L$23)</f>
        <v>0.2</v>
      </c>
      <c r="AF604" s="15">
        <f t="shared" si="161"/>
        <v>7326.15193252509</v>
      </c>
      <c r="AG604" s="20">
        <f>IFERROR(VLOOKUP($E604,INPUTS!$A$44:$G$103,6,0),SCENARIOS!$M$23)</f>
        <v>0.3</v>
      </c>
      <c r="AH604" s="15">
        <f t="shared" si="162"/>
        <v>12132.9955650413</v>
      </c>
      <c r="AI604" s="20">
        <f>IFERROR(VLOOKUP($E604,INPUTS!$A$44:$G$103,7,0),SCENARIOS!$N$23)</f>
        <v>0.4</v>
      </c>
      <c r="AJ604" s="15">
        <f t="shared" si="163"/>
        <v>17861.0766515638</v>
      </c>
      <c r="AL604" t="str">
        <f t="shared" si="164"/>
        <v>N</v>
      </c>
      <c r="AM604" s="21">
        <f t="shared" si="165"/>
        <v>44652.6916289095</v>
      </c>
    </row>
    <row r="605" ht="15" customHeight="1" spans="1:39">
      <c r="A605" s="24" t="s">
        <v>2355</v>
      </c>
      <c r="B605" s="52" t="s">
        <v>412</v>
      </c>
      <c r="C605" s="52" t="s">
        <v>413</v>
      </c>
      <c r="D605" s="52" t="s">
        <v>929</v>
      </c>
      <c r="E605" s="10" t="s">
        <v>258</v>
      </c>
      <c r="F605" s="52" t="s">
        <v>930</v>
      </c>
      <c r="G605" s="52" t="s">
        <v>169</v>
      </c>
      <c r="H605" s="52" t="s">
        <v>203</v>
      </c>
      <c r="I605" s="52" t="s">
        <v>399</v>
      </c>
      <c r="J605" s="52" t="s">
        <v>165</v>
      </c>
      <c r="K605" s="52" t="s">
        <v>931</v>
      </c>
      <c r="L605" s="53" t="s">
        <v>1581</v>
      </c>
      <c r="M605" s="13">
        <v>1333</v>
      </c>
      <c r="N605" s="14">
        <f t="shared" si="158"/>
        <v>3.65205479452055</v>
      </c>
      <c r="O605" s="15">
        <v>9220</v>
      </c>
      <c r="P605" s="15">
        <f t="shared" si="154"/>
        <v>12290260</v>
      </c>
      <c r="Q605" s="16">
        <f>IFERROR(VLOOKUP(G605,SCENARIOS!$A$13:$E$18,2,0),0.025)</f>
        <v>0.02</v>
      </c>
      <c r="R605" s="52">
        <f>IFERROR(VLOOKUP(L605,INPUTS!$A$107:$B$120,2,0),0.0082)</f>
        <v>0.0082</v>
      </c>
      <c r="S605" s="52">
        <f t="shared" si="155"/>
        <v>75.604</v>
      </c>
      <c r="T605" s="15">
        <f t="shared" si="156"/>
        <v>100780.132</v>
      </c>
      <c r="U605" s="15">
        <f>T605/INPUTS!$B$7*1000</f>
        <v>125975165</v>
      </c>
      <c r="V605" s="15">
        <f>T605*INPUTS!$B$6</f>
        <v>318465.21712</v>
      </c>
      <c r="W605" s="54" t="s">
        <v>396</v>
      </c>
      <c r="X605" s="54" t="s">
        <v>396</v>
      </c>
      <c r="Y605" s="67">
        <f>IFERROR(VLOOKUP(E605,INPUTS!$A$44:$B$103,2,0),0)</f>
        <v>0.005</v>
      </c>
      <c r="Z605" s="15">
        <f t="shared" si="157"/>
        <v>503.90066</v>
      </c>
      <c r="AA605" s="20">
        <f>IFERROR(VLOOKUP(E605,INPUTS!$A$44:$C$103,3,0),SCENARIOS!$J$23)</f>
        <v>0.03</v>
      </c>
      <c r="AB605" s="15">
        <f t="shared" si="159"/>
        <v>3338.08227255486</v>
      </c>
      <c r="AC605" s="20">
        <f>IFERROR(VLOOKUP($E605,INPUTS!$A$44:$G$103,4,0),SCENARIOS!$K$23)</f>
        <v>0.1</v>
      </c>
      <c r="AD605" s="15">
        <f t="shared" si="160"/>
        <v>12285.0418554335</v>
      </c>
      <c r="AE605" s="20">
        <f>IFERROR(VLOOKUP($E605,INPUTS!$A$44:$G$103,5,0),SCENARIOS!$L$23)</f>
        <v>0.2</v>
      </c>
      <c r="AF605" s="15">
        <f t="shared" si="161"/>
        <v>27127.3577581853</v>
      </c>
      <c r="AG605" s="20">
        <f>IFERROR(VLOOKUP($E605,INPUTS!$A$44:$G$103,6,0),SCENARIOS!$M$23)</f>
        <v>0.3</v>
      </c>
      <c r="AH605" s="15">
        <f t="shared" si="162"/>
        <v>44926.1924135264</v>
      </c>
      <c r="AI605" s="20">
        <f>IFERROR(VLOOKUP($E605,INPUTS!$A$44:$G$103,7,0),SCENARIOS!$N$23)</f>
        <v>0.4</v>
      </c>
      <c r="AJ605" s="15">
        <f t="shared" si="163"/>
        <v>66136.1954728587</v>
      </c>
      <c r="AL605" t="str">
        <f t="shared" si="164"/>
        <v>N</v>
      </c>
      <c r="AM605" s="21">
        <f t="shared" si="165"/>
        <v>165340.488682147</v>
      </c>
    </row>
    <row r="606" ht="15" customHeight="1" spans="1:39">
      <c r="A606" s="6" t="s">
        <v>2356</v>
      </c>
      <c r="B606" s="52" t="s">
        <v>412</v>
      </c>
      <c r="C606" s="52" t="s">
        <v>413</v>
      </c>
      <c r="D606" s="52" t="s">
        <v>929</v>
      </c>
      <c r="E606" s="10" t="s">
        <v>258</v>
      </c>
      <c r="F606" s="52" t="s">
        <v>930</v>
      </c>
      <c r="G606" s="52" t="s">
        <v>169</v>
      </c>
      <c r="H606" s="52" t="s">
        <v>200</v>
      </c>
      <c r="I606" s="52" t="s">
        <v>391</v>
      </c>
      <c r="J606" s="52" t="s">
        <v>165</v>
      </c>
      <c r="K606" s="52" t="s">
        <v>931</v>
      </c>
      <c r="L606" s="53" t="s">
        <v>295</v>
      </c>
      <c r="M606" s="13">
        <v>1333</v>
      </c>
      <c r="N606" s="14">
        <f t="shared" si="158"/>
        <v>3.65205479452055</v>
      </c>
      <c r="O606" s="15">
        <v>9550</v>
      </c>
      <c r="P606" s="15">
        <f t="shared" si="154"/>
        <v>12730150</v>
      </c>
      <c r="Q606" s="16">
        <f>IFERROR(VLOOKUP(G606,SCENARIOS!$A$13:$E$18,2,0),0.025)</f>
        <v>0.02</v>
      </c>
      <c r="R606" s="52">
        <f>IFERROR(VLOOKUP(L606,INPUTS!$A$107:$B$120,2,0),0.0082)</f>
        <v>0.0089</v>
      </c>
      <c r="S606" s="52">
        <f t="shared" si="155"/>
        <v>84.995</v>
      </c>
      <c r="T606" s="15">
        <f t="shared" si="156"/>
        <v>113298.335</v>
      </c>
      <c r="U606" s="15">
        <f>T606/INPUTS!$B$7*1000</f>
        <v>141622918.75</v>
      </c>
      <c r="V606" s="15">
        <f>T606*INPUTS!$B$6</f>
        <v>358022.7386</v>
      </c>
      <c r="W606" s="54" t="s">
        <v>396</v>
      </c>
      <c r="X606" s="54" t="s">
        <v>396</v>
      </c>
      <c r="Y606" s="67">
        <f>IFERROR(VLOOKUP(E606,INPUTS!$A$44:$B$103,2,0),0)</f>
        <v>0.005</v>
      </c>
      <c r="Z606" s="15">
        <f t="shared" si="157"/>
        <v>566.491675</v>
      </c>
      <c r="AA606" s="20">
        <f>IFERROR(VLOOKUP(E606,INPUTS!$A$44:$C$103,3,0),SCENARIOS!$J$23)</f>
        <v>0.03</v>
      </c>
      <c r="AB606" s="15">
        <f t="shared" si="159"/>
        <v>3752.71550124068</v>
      </c>
      <c r="AC606" s="20">
        <f>IFERROR(VLOOKUP($E606,INPUTS!$A$44:$G$103,4,0),SCENARIOS!$K$23)</f>
        <v>0.1</v>
      </c>
      <c r="AD606" s="15">
        <f t="shared" si="160"/>
        <v>13811.0038159697</v>
      </c>
      <c r="AE606" s="20">
        <f>IFERROR(VLOOKUP($E606,INPUTS!$A$44:$G$103,5,0),SCENARIOS!$L$23)</f>
        <v>0.2</v>
      </c>
      <c r="AF606" s="15">
        <f t="shared" si="161"/>
        <v>30496.9283722681</v>
      </c>
      <c r="AG606" s="20">
        <f>IFERROR(VLOOKUP($E606,INPUTS!$A$44:$G$103,6,0),SCENARIOS!$M$23)</f>
        <v>0.3</v>
      </c>
      <c r="AH606" s="15">
        <f t="shared" si="162"/>
        <v>50506.60975858</v>
      </c>
      <c r="AI606" s="20">
        <f>IFERROR(VLOOKUP($E606,INPUTS!$A$44:$G$103,7,0),SCENARIOS!$N$23)</f>
        <v>0.4</v>
      </c>
      <c r="AJ606" s="15">
        <f t="shared" si="163"/>
        <v>74351.1710255492</v>
      </c>
      <c r="AL606" t="str">
        <f t="shared" si="164"/>
        <v>N</v>
      </c>
      <c r="AM606" s="21">
        <f t="shared" si="165"/>
        <v>185877.927563873</v>
      </c>
    </row>
    <row r="607" ht="15" customHeight="1" spans="1:39">
      <c r="A607" s="24" t="s">
        <v>2357</v>
      </c>
      <c r="B607" s="52" t="s">
        <v>412</v>
      </c>
      <c r="C607" s="52" t="s">
        <v>413</v>
      </c>
      <c r="D607" s="52" t="s">
        <v>929</v>
      </c>
      <c r="E607" s="10" t="s">
        <v>258</v>
      </c>
      <c r="F607" s="52" t="s">
        <v>930</v>
      </c>
      <c r="G607" s="52" t="s">
        <v>169</v>
      </c>
      <c r="H607" s="52" t="s">
        <v>205</v>
      </c>
      <c r="I607" s="52" t="s">
        <v>408</v>
      </c>
      <c r="J607" s="52" t="s">
        <v>165</v>
      </c>
      <c r="K607" s="52" t="s">
        <v>931</v>
      </c>
      <c r="L607" s="53" t="s">
        <v>295</v>
      </c>
      <c r="M607" s="13">
        <v>1333</v>
      </c>
      <c r="N607" s="14">
        <f t="shared" si="158"/>
        <v>3.65205479452055</v>
      </c>
      <c r="O607" s="15">
        <v>9270</v>
      </c>
      <c r="P607" s="15">
        <f t="shared" si="154"/>
        <v>12356910</v>
      </c>
      <c r="Q607" s="16">
        <f>IFERROR(VLOOKUP(G607,SCENARIOS!$A$13:$E$18,2,0),0.025)</f>
        <v>0.02</v>
      </c>
      <c r="R607" s="52">
        <f>IFERROR(VLOOKUP(L607,INPUTS!$A$107:$B$120,2,0),0.0082)</f>
        <v>0.0089</v>
      </c>
      <c r="S607" s="52">
        <f t="shared" si="155"/>
        <v>82.503</v>
      </c>
      <c r="T607" s="15">
        <f t="shared" si="156"/>
        <v>109976.499</v>
      </c>
      <c r="U607" s="15">
        <f>T607/INPUTS!$B$7*1000</f>
        <v>137470623.75</v>
      </c>
      <c r="V607" s="15">
        <f>T607*INPUTS!$B$6</f>
        <v>347525.73684</v>
      </c>
      <c r="W607" s="54" t="s">
        <v>396</v>
      </c>
      <c r="X607" s="54" t="s">
        <v>396</v>
      </c>
      <c r="Y607" s="67">
        <f>IFERROR(VLOOKUP(E607,INPUTS!$A$44:$B$103,2,0),0)</f>
        <v>0.005</v>
      </c>
      <c r="Z607" s="15">
        <f t="shared" si="157"/>
        <v>549.882495</v>
      </c>
      <c r="AA607" s="20">
        <f>IFERROR(VLOOKUP(E607,INPUTS!$A$44:$C$103,3,0),SCENARIOS!$J$23)</f>
        <v>0.03</v>
      </c>
      <c r="AB607" s="15">
        <f t="shared" si="159"/>
        <v>3642.68824047132</v>
      </c>
      <c r="AC607" s="20">
        <f>IFERROR(VLOOKUP($E607,INPUTS!$A$44:$G$103,4,0),SCENARIOS!$K$23)</f>
        <v>0.1</v>
      </c>
      <c r="AD607" s="15">
        <f t="shared" si="160"/>
        <v>13406.0738611559</v>
      </c>
      <c r="AE607" s="20">
        <f>IFERROR(VLOOKUP($E607,INPUTS!$A$44:$G$103,5,0),SCENARIOS!$L$23)</f>
        <v>0.2</v>
      </c>
      <c r="AF607" s="15">
        <f t="shared" si="161"/>
        <v>29602.7775927671</v>
      </c>
      <c r="AG607" s="20">
        <f>IFERROR(VLOOKUP($E607,INPUTS!$A$44:$G$103,6,0),SCENARIOS!$M$23)</f>
        <v>0.3</v>
      </c>
      <c r="AH607" s="15">
        <f t="shared" si="162"/>
        <v>49025.7876923598</v>
      </c>
      <c r="AI607" s="20">
        <f>IFERROR(VLOOKUP($E607,INPUTS!$A$44:$G$103,7,0),SCENARIOS!$N$23)</f>
        <v>0.4</v>
      </c>
      <c r="AJ607" s="15">
        <f t="shared" si="163"/>
        <v>72171.2414038577</v>
      </c>
      <c r="AL607" t="str">
        <f t="shared" si="164"/>
        <v>N</v>
      </c>
      <c r="AM607" s="21">
        <f t="shared" si="165"/>
        <v>180428.103509644</v>
      </c>
    </row>
    <row r="608" ht="15" customHeight="1" spans="1:39">
      <c r="A608" s="6" t="s">
        <v>2358</v>
      </c>
      <c r="B608" s="52" t="s">
        <v>412</v>
      </c>
      <c r="C608" s="52" t="s">
        <v>413</v>
      </c>
      <c r="D608" s="52" t="s">
        <v>929</v>
      </c>
      <c r="E608" s="10" t="s">
        <v>258</v>
      </c>
      <c r="F608" s="52" t="s">
        <v>930</v>
      </c>
      <c r="G608" s="52" t="s">
        <v>169</v>
      </c>
      <c r="H608" s="52" t="s">
        <v>623</v>
      </c>
      <c r="I608" s="52" t="s">
        <v>622</v>
      </c>
      <c r="J608" s="52" t="s">
        <v>181</v>
      </c>
      <c r="K608" s="52" t="s">
        <v>931</v>
      </c>
      <c r="L608" s="53" t="s">
        <v>1599</v>
      </c>
      <c r="M608" s="13">
        <v>2665</v>
      </c>
      <c r="N608" s="14">
        <f t="shared" si="158"/>
        <v>7.3013698630137</v>
      </c>
      <c r="O608" s="15">
        <v>1630</v>
      </c>
      <c r="P608" s="15">
        <f t="shared" si="154"/>
        <v>4343950</v>
      </c>
      <c r="Q608" s="16">
        <f>IFERROR(VLOOKUP(G608,SCENARIOS!$A$13:$E$18,2,0),0.025)</f>
        <v>0.02</v>
      </c>
      <c r="R608" s="52">
        <f>IFERROR(VLOOKUP(L608,INPUTS!$A$107:$B$120,2,0),0.0082)</f>
        <v>0.0082</v>
      </c>
      <c r="S608" s="52">
        <f t="shared" si="155"/>
        <v>13.366</v>
      </c>
      <c r="T608" s="15">
        <f t="shared" si="156"/>
        <v>35620.39</v>
      </c>
      <c r="U608" s="15">
        <f>T608/INPUTS!$B$7*1000</f>
        <v>44525487.5</v>
      </c>
      <c r="V608" s="15">
        <f>T608*INPUTS!$B$6</f>
        <v>112560.4324</v>
      </c>
      <c r="W608" s="54" t="s">
        <v>396</v>
      </c>
      <c r="X608" s="54" t="s">
        <v>396</v>
      </c>
      <c r="Y608" s="67">
        <f>IFERROR(VLOOKUP(E608,INPUTS!$A$44:$B$103,2,0),0)</f>
        <v>0.005</v>
      </c>
      <c r="Z608" s="15">
        <f t="shared" si="157"/>
        <v>178.10195</v>
      </c>
      <c r="AA608" s="20">
        <f>IFERROR(VLOOKUP(E608,INPUTS!$A$44:$C$103,3,0),SCENARIOS!$J$23)</f>
        <v>0.03</v>
      </c>
      <c r="AB608" s="15">
        <f t="shared" si="159"/>
        <v>1179.83366404492</v>
      </c>
      <c r="AC608" s="20">
        <f>IFERROR(VLOOKUP($E608,INPUTS!$A$44:$G$103,4,0),SCENARIOS!$K$23)</f>
        <v>0.1</v>
      </c>
      <c r="AD608" s="15">
        <f t="shared" si="160"/>
        <v>4342.10566480371</v>
      </c>
      <c r="AE608" s="20">
        <f>IFERROR(VLOOKUP($E608,INPUTS!$A$44:$G$103,5,0),SCENARIOS!$L$23)</f>
        <v>0.2</v>
      </c>
      <c r="AF608" s="15">
        <f t="shared" si="161"/>
        <v>9588.07101995149</v>
      </c>
      <c r="AG608" s="20">
        <f>IFERROR(VLOOKUP($E608,INPUTS!$A$44:$G$103,6,0),SCENARIOS!$M$23)</f>
        <v>0.3</v>
      </c>
      <c r="AH608" s="15">
        <f t="shared" si="162"/>
        <v>15879.00772927</v>
      </c>
      <c r="AI608" s="20">
        <f>IFERROR(VLOOKUP($E608,INPUTS!$A$44:$G$103,7,0),SCENARIOS!$N$23)</f>
        <v>0.4</v>
      </c>
      <c r="AJ608" s="15">
        <f t="shared" si="163"/>
        <v>23375.6101436686</v>
      </c>
      <c r="AL608" t="str">
        <f t="shared" si="164"/>
        <v>N</v>
      </c>
      <c r="AM608" s="21">
        <f t="shared" si="165"/>
        <v>58439.0253591715</v>
      </c>
    </row>
    <row r="609" ht="15" customHeight="1" spans="1:39">
      <c r="A609" s="24" t="s">
        <v>2359</v>
      </c>
      <c r="B609" s="52" t="s">
        <v>412</v>
      </c>
      <c r="C609" s="52" t="s">
        <v>413</v>
      </c>
      <c r="D609" s="52" t="s">
        <v>929</v>
      </c>
      <c r="E609" s="10" t="s">
        <v>258</v>
      </c>
      <c r="F609" s="52" t="s">
        <v>930</v>
      </c>
      <c r="G609" s="52" t="s">
        <v>169</v>
      </c>
      <c r="H609" s="52" t="s">
        <v>515</v>
      </c>
      <c r="I609" s="52" t="s">
        <v>514</v>
      </c>
      <c r="J609" s="52" t="s">
        <v>181</v>
      </c>
      <c r="K609" s="52" t="s">
        <v>931</v>
      </c>
      <c r="L609" s="53" t="s">
        <v>1599</v>
      </c>
      <c r="M609" s="13">
        <v>2001</v>
      </c>
      <c r="N609" s="14">
        <f t="shared" si="158"/>
        <v>5.48219178082192</v>
      </c>
      <c r="O609" s="15">
        <v>3230</v>
      </c>
      <c r="P609" s="15">
        <f t="shared" si="154"/>
        <v>6463230</v>
      </c>
      <c r="Q609" s="16">
        <f>IFERROR(VLOOKUP(G609,SCENARIOS!$A$13:$E$18,2,0),0.025)</f>
        <v>0.02</v>
      </c>
      <c r="R609" s="52">
        <f>IFERROR(VLOOKUP(L609,INPUTS!$A$107:$B$120,2,0),0.0082)</f>
        <v>0.0082</v>
      </c>
      <c r="S609" s="52">
        <f t="shared" si="155"/>
        <v>26.486</v>
      </c>
      <c r="T609" s="15">
        <f t="shared" si="156"/>
        <v>52998.486</v>
      </c>
      <c r="U609" s="15">
        <f>T609/INPUTS!$B$7*1000</f>
        <v>66248107.5</v>
      </c>
      <c r="V609" s="15">
        <f>T609*INPUTS!$B$6</f>
        <v>167475.21576</v>
      </c>
      <c r="W609" s="54" t="s">
        <v>396</v>
      </c>
      <c r="X609" s="54" t="s">
        <v>396</v>
      </c>
      <c r="Y609" s="67">
        <f>IFERROR(VLOOKUP(E609,INPUTS!$A$44:$B$103,2,0),0)</f>
        <v>0.005</v>
      </c>
      <c r="Z609" s="15">
        <f t="shared" si="157"/>
        <v>264.99243</v>
      </c>
      <c r="AA609" s="20">
        <f>IFERROR(VLOOKUP(E609,INPUTS!$A$44:$C$103,3,0),SCENARIOS!$J$23)</f>
        <v>0.03</v>
      </c>
      <c r="AB609" s="15">
        <f t="shared" si="159"/>
        <v>1755.43832973792</v>
      </c>
      <c r="AC609" s="20">
        <f>IFERROR(VLOOKUP($E609,INPUTS!$A$44:$G$103,4,0),SCENARIOS!$K$23)</f>
        <v>0.1</v>
      </c>
      <c r="AD609" s="15">
        <f t="shared" si="160"/>
        <v>6460.48587021703</v>
      </c>
      <c r="AE609" s="20">
        <f>IFERROR(VLOOKUP($E609,INPUTS!$A$44:$G$103,5,0),SCENARIOS!$L$23)</f>
        <v>0.2</v>
      </c>
      <c r="AF609" s="15">
        <f t="shared" si="161"/>
        <v>14265.7968573029</v>
      </c>
      <c r="AG609" s="20">
        <f>IFERROR(VLOOKUP($E609,INPUTS!$A$44:$G$103,6,0),SCENARIOS!$M$23)</f>
        <v>0.3</v>
      </c>
      <c r="AH609" s="15">
        <f t="shared" si="162"/>
        <v>23625.8886787486</v>
      </c>
      <c r="AI609" s="20">
        <f>IFERROR(VLOOKUP($E609,INPUTS!$A$44:$G$103,7,0),SCENARIOS!$N$23)</f>
        <v>0.4</v>
      </c>
      <c r="AJ609" s="15">
        <f t="shared" si="163"/>
        <v>34779.853531662</v>
      </c>
      <c r="AL609" t="str">
        <f t="shared" si="164"/>
        <v>N</v>
      </c>
      <c r="AM609" s="21">
        <f t="shared" si="165"/>
        <v>86949.633829155</v>
      </c>
    </row>
    <row r="610" ht="15" customHeight="1" spans="1:39">
      <c r="A610" s="6" t="s">
        <v>2360</v>
      </c>
      <c r="B610" s="52" t="s">
        <v>412</v>
      </c>
      <c r="C610" s="52" t="s">
        <v>413</v>
      </c>
      <c r="D610" s="52" t="s">
        <v>929</v>
      </c>
      <c r="E610" s="10" t="s">
        <v>258</v>
      </c>
      <c r="F610" s="52" t="s">
        <v>930</v>
      </c>
      <c r="G610" s="52" t="s">
        <v>169</v>
      </c>
      <c r="H610" s="52" t="s">
        <v>751</v>
      </c>
      <c r="I610" s="52" t="s">
        <v>750</v>
      </c>
      <c r="J610" s="52" t="s">
        <v>181</v>
      </c>
      <c r="K610" s="52" t="s">
        <v>931</v>
      </c>
      <c r="L610" s="53" t="s">
        <v>1545</v>
      </c>
      <c r="M610" s="13">
        <v>949</v>
      </c>
      <c r="N610" s="14">
        <f t="shared" si="158"/>
        <v>2.6</v>
      </c>
      <c r="O610" s="15">
        <v>8220</v>
      </c>
      <c r="P610" s="15">
        <f t="shared" si="154"/>
        <v>7800780</v>
      </c>
      <c r="Q610" s="16">
        <f>IFERROR(VLOOKUP(G610,SCENARIOS!$A$13:$E$18,2,0),0.025)</f>
        <v>0.02</v>
      </c>
      <c r="R610" s="52">
        <f>IFERROR(VLOOKUP(L610,INPUTS!$A$107:$B$120,2,0),0.0082)</f>
        <v>0.0082</v>
      </c>
      <c r="S610" s="52">
        <f t="shared" si="155"/>
        <v>67.404</v>
      </c>
      <c r="T610" s="15">
        <f t="shared" si="156"/>
        <v>63966.396</v>
      </c>
      <c r="U610" s="15">
        <f>T610/INPUTS!$B$7*1000</f>
        <v>79957995</v>
      </c>
      <c r="V610" s="15">
        <f>T610*INPUTS!$B$6</f>
        <v>202133.81136</v>
      </c>
      <c r="W610" s="54" t="s">
        <v>396</v>
      </c>
      <c r="X610" s="54" t="s">
        <v>396</v>
      </c>
      <c r="Y610" s="67">
        <f>IFERROR(VLOOKUP(E610,INPUTS!$A$44:$B$103,2,0),0)</f>
        <v>0.005</v>
      </c>
      <c r="Z610" s="15">
        <f t="shared" si="157"/>
        <v>319.83198</v>
      </c>
      <c r="AA610" s="20">
        <f>IFERROR(VLOOKUP(E610,INPUTS!$A$44:$C$103,3,0),SCENARIOS!$J$23)</f>
        <v>0.03</v>
      </c>
      <c r="AB610" s="15">
        <f t="shared" si="159"/>
        <v>2118.72209620468</v>
      </c>
      <c r="AC610" s="20">
        <f>IFERROR(VLOOKUP($E610,INPUTS!$A$44:$G$103,4,0),SCENARIOS!$K$23)</f>
        <v>0.1</v>
      </c>
      <c r="AD610" s="15">
        <f t="shared" si="160"/>
        <v>7797.4679791175</v>
      </c>
      <c r="AE610" s="20">
        <f>IFERROR(VLOOKUP($E610,INPUTS!$A$44:$G$103,5,0),SCENARIOS!$L$23)</f>
        <v>0.2</v>
      </c>
      <c r="AF610" s="15">
        <f t="shared" si="161"/>
        <v>17218.0694186206</v>
      </c>
      <c r="AG610" s="20">
        <f>IFERROR(VLOOKUP($E610,INPUTS!$A$44:$G$103,6,0),SCENARIOS!$M$23)</f>
        <v>0.3</v>
      </c>
      <c r="AH610" s="15">
        <f t="shared" si="162"/>
        <v>28515.2098698961</v>
      </c>
      <c r="AI610" s="20">
        <f>IFERROR(VLOOKUP($E610,INPUTS!$A$44:$G$103,7,0),SCENARIOS!$N$23)</f>
        <v>0.4</v>
      </c>
      <c r="AJ610" s="15">
        <f t="shared" si="163"/>
        <v>41977.4610887619</v>
      </c>
      <c r="AL610" t="str">
        <f t="shared" si="164"/>
        <v>N</v>
      </c>
      <c r="AM610" s="21">
        <f t="shared" si="165"/>
        <v>104943.652721905</v>
      </c>
    </row>
    <row r="611" ht="15" customHeight="1" spans="1:39">
      <c r="A611" s="24" t="s">
        <v>2361</v>
      </c>
      <c r="B611" s="52" t="s">
        <v>412</v>
      </c>
      <c r="C611" s="52" t="s">
        <v>413</v>
      </c>
      <c r="D611" s="52" t="s">
        <v>929</v>
      </c>
      <c r="E611" s="10" t="s">
        <v>258</v>
      </c>
      <c r="F611" s="52" t="s">
        <v>930</v>
      </c>
      <c r="G611" s="52" t="s">
        <v>169</v>
      </c>
      <c r="H611" s="52" t="s">
        <v>452</v>
      </c>
      <c r="I611" s="52" t="s">
        <v>451</v>
      </c>
      <c r="J611" s="52" t="s">
        <v>181</v>
      </c>
      <c r="K611" s="52" t="s">
        <v>931</v>
      </c>
      <c r="L611" s="53" t="s">
        <v>1581</v>
      </c>
      <c r="M611" s="13">
        <v>949</v>
      </c>
      <c r="N611" s="14">
        <f t="shared" si="158"/>
        <v>2.6</v>
      </c>
      <c r="O611" s="15">
        <v>9360</v>
      </c>
      <c r="P611" s="15">
        <f t="shared" si="154"/>
        <v>8882640</v>
      </c>
      <c r="Q611" s="16">
        <f>IFERROR(VLOOKUP(G611,SCENARIOS!$A$13:$E$18,2,0),0.025)</f>
        <v>0.02</v>
      </c>
      <c r="R611" s="52">
        <f>IFERROR(VLOOKUP(L611,INPUTS!$A$107:$B$120,2,0),0.0082)</f>
        <v>0.0082</v>
      </c>
      <c r="S611" s="52">
        <f t="shared" si="155"/>
        <v>76.752</v>
      </c>
      <c r="T611" s="15">
        <f t="shared" si="156"/>
        <v>72837.648</v>
      </c>
      <c r="U611" s="15">
        <f>T611/INPUTS!$B$7*1000</f>
        <v>91047060</v>
      </c>
      <c r="V611" s="15">
        <f>T611*INPUTS!$B$6</f>
        <v>230166.96768</v>
      </c>
      <c r="W611" s="54" t="s">
        <v>521</v>
      </c>
      <c r="X611" s="54" t="s">
        <v>396</v>
      </c>
      <c r="Y611" s="67">
        <f>IFERROR(VLOOKUP(E611,INPUTS!$A$44:$B$103,2,0),0)</f>
        <v>0.005</v>
      </c>
      <c r="Z611" s="15">
        <f t="shared" si="157"/>
        <v>364.18824</v>
      </c>
      <c r="AA611" s="20">
        <f>IFERROR(VLOOKUP(E611,INPUTS!$A$44:$C$103,3,0),SCENARIOS!$J$23)</f>
        <v>0.03</v>
      </c>
      <c r="AB611" s="15">
        <f t="shared" si="159"/>
        <v>2412.55946721117</v>
      </c>
      <c r="AC611" s="20">
        <f>IFERROR(VLOOKUP($E611,INPUTS!$A$44:$G$103,4,0),SCENARIOS!$K$23)</f>
        <v>0.1</v>
      </c>
      <c r="AD611" s="15">
        <f t="shared" si="160"/>
        <v>8878.86864775423</v>
      </c>
      <c r="AE611" s="20">
        <f>IFERROR(VLOOKUP($E611,INPUTS!$A$44:$G$103,5,0),SCENARIOS!$L$23)</f>
        <v>0.2</v>
      </c>
      <c r="AF611" s="15">
        <f t="shared" si="161"/>
        <v>19605.9768562396</v>
      </c>
      <c r="AG611" s="20">
        <f>IFERROR(VLOOKUP($E611,INPUTS!$A$44:$G$103,6,0),SCENARIOS!$M$23)</f>
        <v>0.3</v>
      </c>
      <c r="AH611" s="15">
        <f t="shared" si="162"/>
        <v>32469.8740124364</v>
      </c>
      <c r="AI611" s="20">
        <f>IFERROR(VLOOKUP($E611,INPUTS!$A$44:$G$103,7,0),SCENARIOS!$N$23)</f>
        <v>0.4</v>
      </c>
      <c r="AJ611" s="15">
        <f t="shared" si="163"/>
        <v>47799.1527726048</v>
      </c>
      <c r="AL611" t="str">
        <f t="shared" si="164"/>
        <v>N</v>
      </c>
      <c r="AM611" s="21">
        <f t="shared" si="165"/>
        <v>119497.881931512</v>
      </c>
    </row>
    <row r="612" ht="15" customHeight="1" spans="1:39">
      <c r="A612" s="6" t="s">
        <v>2362</v>
      </c>
      <c r="B612" s="52" t="s">
        <v>412</v>
      </c>
      <c r="C612" s="52" t="s">
        <v>413</v>
      </c>
      <c r="D612" s="52" t="s">
        <v>929</v>
      </c>
      <c r="E612" s="10" t="s">
        <v>248</v>
      </c>
      <c r="F612" s="52" t="s">
        <v>930</v>
      </c>
      <c r="G612" s="52" t="s">
        <v>169</v>
      </c>
      <c r="H612" s="52" t="s">
        <v>234</v>
      </c>
      <c r="I612" s="52" t="s">
        <v>424</v>
      </c>
      <c r="J612" s="52" t="s">
        <v>173</v>
      </c>
      <c r="K612" s="52" t="s">
        <v>931</v>
      </c>
      <c r="L612" s="53" t="s">
        <v>295</v>
      </c>
      <c r="M612" s="13">
        <v>2665</v>
      </c>
      <c r="N612" s="14">
        <f t="shared" si="158"/>
        <v>7.3013698630137</v>
      </c>
      <c r="O612" s="15">
        <v>8740</v>
      </c>
      <c r="P612" s="15">
        <f t="shared" si="154"/>
        <v>23292100</v>
      </c>
      <c r="Q612" s="16">
        <f>IFERROR(VLOOKUP(G612,SCENARIOS!$A$13:$E$18,2,0),0.025)</f>
        <v>0.02</v>
      </c>
      <c r="R612" s="52">
        <f>IFERROR(VLOOKUP(L612,INPUTS!$A$107:$B$120,2,0),0.0082)</f>
        <v>0.0089</v>
      </c>
      <c r="S612" s="52">
        <f t="shared" si="155"/>
        <v>77.786</v>
      </c>
      <c r="T612" s="15">
        <f t="shared" si="156"/>
        <v>207299.69</v>
      </c>
      <c r="U612" s="15">
        <f>T612/INPUTS!$B$7*1000</f>
        <v>259124612.5</v>
      </c>
      <c r="V612" s="15">
        <f>T612*INPUTS!$B$6</f>
        <v>655067.0204</v>
      </c>
      <c r="W612" s="54" t="s">
        <v>396</v>
      </c>
      <c r="X612" s="54" t="s">
        <v>396</v>
      </c>
      <c r="Y612" s="67">
        <f>IFERROR(VLOOKUP(E612,INPUTS!$A$44:$B$103,2,0),0)</f>
        <v>0.005</v>
      </c>
      <c r="Z612" s="15">
        <f t="shared" si="157"/>
        <v>1036.49845</v>
      </c>
      <c r="AA612" s="20">
        <f>IFERROR(VLOOKUP(E612,INPUTS!$A$44:$C$103,3,0),SCENARIOS!$J$23)</f>
        <v>0.03</v>
      </c>
      <c r="AB612" s="15">
        <f t="shared" si="159"/>
        <v>6866.26824714933</v>
      </c>
      <c r="AC612" s="20">
        <f>IFERROR(VLOOKUP($E612,INPUTS!$A$44:$G$103,4,0),SCENARIOS!$K$23)</f>
        <v>0.1</v>
      </c>
      <c r="AD612" s="15">
        <f t="shared" si="160"/>
        <v>25269.7165376643</v>
      </c>
      <c r="AE612" s="20">
        <f>IFERROR(VLOOKUP($E612,INPUTS!$A$44:$G$103,5,0),SCENARIOS!$L$23)</f>
        <v>0.2</v>
      </c>
      <c r="AF612" s="15">
        <f t="shared" si="161"/>
        <v>55799.6178630814</v>
      </c>
      <c r="AG612" s="20">
        <f>IFERROR(VLOOKUP($E612,INPUTS!$A$44:$G$103,6,0),SCENARIOS!$M$23)</f>
        <v>0.3</v>
      </c>
      <c r="AH612" s="15">
        <f t="shared" si="162"/>
        <v>92410.930362786</v>
      </c>
      <c r="AI612" s="20">
        <f>IFERROR(VLOOKUP($E612,INPUTS!$A$44:$G$103,7,0),SCENARIOS!$N$23)</f>
        <v>0.4</v>
      </c>
      <c r="AJ612" s="15">
        <f t="shared" si="163"/>
        <v>136038.845625872</v>
      </c>
      <c r="AL612" t="str">
        <f t="shared" si="164"/>
        <v>Y</v>
      </c>
      <c r="AM612" s="21">
        <f t="shared" si="165"/>
        <v>340097.11406468</v>
      </c>
    </row>
    <row r="613" ht="15" customHeight="1" spans="1:39">
      <c r="A613" s="24" t="s">
        <v>2363</v>
      </c>
      <c r="B613" s="52" t="s">
        <v>412</v>
      </c>
      <c r="C613" s="52" t="s">
        <v>413</v>
      </c>
      <c r="D613" s="52" t="s">
        <v>929</v>
      </c>
      <c r="E613" s="10" t="s">
        <v>248</v>
      </c>
      <c r="F613" s="52" t="s">
        <v>930</v>
      </c>
      <c r="G613" s="52" t="s">
        <v>169</v>
      </c>
      <c r="H613" s="52" t="s">
        <v>224</v>
      </c>
      <c r="I613" s="52" t="s">
        <v>938</v>
      </c>
      <c r="J613" s="52" t="s">
        <v>165</v>
      </c>
      <c r="K613" s="52" t="s">
        <v>931</v>
      </c>
      <c r="L613" s="53" t="s">
        <v>295</v>
      </c>
      <c r="M613" s="13">
        <v>2001</v>
      </c>
      <c r="N613" s="14">
        <f t="shared" si="158"/>
        <v>5.48219178082192</v>
      </c>
      <c r="O613" s="15">
        <v>8770</v>
      </c>
      <c r="P613" s="15">
        <f t="shared" si="154"/>
        <v>17548770</v>
      </c>
      <c r="Q613" s="16">
        <f>IFERROR(VLOOKUP(G613,SCENARIOS!$A$13:$E$18,2,0),0.025)</f>
        <v>0.02</v>
      </c>
      <c r="R613" s="52">
        <f>IFERROR(VLOOKUP(L613,INPUTS!$A$107:$B$120,2,0),0.0082)</f>
        <v>0.0089</v>
      </c>
      <c r="S613" s="52">
        <f t="shared" si="155"/>
        <v>78.053</v>
      </c>
      <c r="T613" s="15">
        <f t="shared" si="156"/>
        <v>156184.053</v>
      </c>
      <c r="U613" s="15">
        <f>T613/INPUTS!$B$7*1000</f>
        <v>195230066.25</v>
      </c>
      <c r="V613" s="15">
        <f>T613*INPUTS!$B$6</f>
        <v>493541.60748</v>
      </c>
      <c r="W613" s="54" t="s">
        <v>396</v>
      </c>
      <c r="X613" s="54" t="s">
        <v>396</v>
      </c>
      <c r="Y613" s="67">
        <f>IFERROR(VLOOKUP(E613,INPUTS!$A$44:$B$103,2,0),0)</f>
        <v>0.005</v>
      </c>
      <c r="Z613" s="15">
        <f t="shared" si="157"/>
        <v>780.920265</v>
      </c>
      <c r="AA613" s="20">
        <f>IFERROR(VLOOKUP(E613,INPUTS!$A$44:$C$103,3,0),SCENARIOS!$J$23)</f>
        <v>0.03</v>
      </c>
      <c r="AB613" s="15">
        <f t="shared" si="159"/>
        <v>5173.19444049814</v>
      </c>
      <c r="AC613" s="20">
        <f>IFERROR(VLOOKUP($E613,INPUTS!$A$44:$G$103,4,0),SCENARIOS!$K$23)</f>
        <v>0.1</v>
      </c>
      <c r="AD613" s="15">
        <f t="shared" si="160"/>
        <v>19038.7489099165</v>
      </c>
      <c r="AE613" s="20">
        <f>IFERROR(VLOOKUP($E613,INPUTS!$A$44:$G$103,5,0),SCENARIOS!$L$23)</f>
        <v>0.2</v>
      </c>
      <c r="AF613" s="15">
        <f t="shared" si="161"/>
        <v>42040.6343767675</v>
      </c>
      <c r="AG613" s="20">
        <f>IFERROR(VLOOKUP($E613,INPUTS!$A$44:$G$103,6,0),SCENARIOS!$M$23)</f>
        <v>0.3</v>
      </c>
      <c r="AH613" s="15">
        <f t="shared" si="162"/>
        <v>69624.3860546086</v>
      </c>
      <c r="AI613" s="20">
        <f>IFERROR(VLOOKUP($E613,INPUTS!$A$44:$G$103,7,0),SCENARIOS!$N$23)</f>
        <v>0.4</v>
      </c>
      <c r="AJ613" s="15">
        <f t="shared" si="163"/>
        <v>102494.597436639</v>
      </c>
      <c r="AL613" t="str">
        <f t="shared" si="164"/>
        <v>Y</v>
      </c>
      <c r="AM613" s="21">
        <f t="shared" si="165"/>
        <v>256236.493591597</v>
      </c>
    </row>
    <row r="614" ht="15" customHeight="1" spans="1:39">
      <c r="A614" s="6" t="s">
        <v>2364</v>
      </c>
      <c r="B614" s="52" t="s">
        <v>412</v>
      </c>
      <c r="C614" s="52" t="s">
        <v>413</v>
      </c>
      <c r="D614" s="52" t="s">
        <v>929</v>
      </c>
      <c r="E614" s="10" t="s">
        <v>248</v>
      </c>
      <c r="F614" s="52" t="s">
        <v>930</v>
      </c>
      <c r="G614" s="52" t="s">
        <v>169</v>
      </c>
      <c r="H614" s="52" t="s">
        <v>264</v>
      </c>
      <c r="I614" s="52" t="s">
        <v>436</v>
      </c>
      <c r="J614" s="52" t="s">
        <v>173</v>
      </c>
      <c r="K614" s="52" t="s">
        <v>931</v>
      </c>
      <c r="L614" s="53" t="s">
        <v>291</v>
      </c>
      <c r="M614" s="13">
        <v>1333</v>
      </c>
      <c r="N614" s="14">
        <f t="shared" si="158"/>
        <v>3.65205479452055</v>
      </c>
      <c r="O614" s="15">
        <v>12080</v>
      </c>
      <c r="P614" s="15">
        <f t="shared" si="154"/>
        <v>16102640</v>
      </c>
      <c r="Q614" s="16">
        <f>IFERROR(VLOOKUP(G614,SCENARIOS!$A$13:$E$18,2,0),0.025)</f>
        <v>0.02</v>
      </c>
      <c r="R614" s="52">
        <f>IFERROR(VLOOKUP(L614,INPUTS!$A$107:$B$120,2,0),0.0082)</f>
        <v>0.0079</v>
      </c>
      <c r="S614" s="52">
        <f t="shared" si="155"/>
        <v>95.432</v>
      </c>
      <c r="T614" s="15">
        <f t="shared" si="156"/>
        <v>127210.856</v>
      </c>
      <c r="U614" s="15">
        <f>T614/INPUTS!$B$7*1000</f>
        <v>159013570</v>
      </c>
      <c r="V614" s="15">
        <f>T614*INPUTS!$B$6</f>
        <v>401986.30496</v>
      </c>
      <c r="W614" s="54" t="s">
        <v>396</v>
      </c>
      <c r="X614" s="54" t="s">
        <v>396</v>
      </c>
      <c r="Y614" s="67">
        <f>IFERROR(VLOOKUP(E614,INPUTS!$A$44:$B$103,2,0),0)</f>
        <v>0.005</v>
      </c>
      <c r="Z614" s="15">
        <f t="shared" si="157"/>
        <v>636.05428</v>
      </c>
      <c r="AA614" s="20">
        <f>IFERROR(VLOOKUP(E614,INPUTS!$A$44:$C$103,3,0),SCENARIOS!$J$23)</f>
        <v>0.03</v>
      </c>
      <c r="AB614" s="15">
        <f t="shared" si="159"/>
        <v>4213.53192204719</v>
      </c>
      <c r="AC614" s="20">
        <f>IFERROR(VLOOKUP($E614,INPUTS!$A$44:$G$103,4,0),SCENARIOS!$K$23)</f>
        <v>0.1</v>
      </c>
      <c r="AD614" s="15">
        <f t="shared" si="160"/>
        <v>15506.9323626757</v>
      </c>
      <c r="AE614" s="20">
        <f>IFERROR(VLOOKUP($E614,INPUTS!$A$44:$G$103,5,0),SCENARIOS!$L$23)</f>
        <v>0.2</v>
      </c>
      <c r="AF614" s="15">
        <f t="shared" si="161"/>
        <v>34241.812676302</v>
      </c>
      <c r="AG614" s="20">
        <f>IFERROR(VLOOKUP($E614,INPUTS!$A$44:$G$103,6,0),SCENARIOS!$M$23)</f>
        <v>0.3</v>
      </c>
      <c r="AH614" s="15">
        <f t="shared" si="162"/>
        <v>56708.5920640132</v>
      </c>
      <c r="AI614" s="20">
        <f>IFERROR(VLOOKUP($E614,INPUTS!$A$44:$G$103,7,0),SCENARIOS!$N$23)</f>
        <v>0.4</v>
      </c>
      <c r="AJ614" s="15">
        <f t="shared" si="163"/>
        <v>83481.1571658358</v>
      </c>
      <c r="AL614" t="str">
        <f t="shared" si="164"/>
        <v>Y</v>
      </c>
      <c r="AM614" s="21">
        <f t="shared" si="165"/>
        <v>208702.89291459</v>
      </c>
    </row>
    <row r="615" ht="15" customHeight="1" spans="1:39">
      <c r="A615" s="24" t="s">
        <v>2365</v>
      </c>
      <c r="B615" s="52" t="s">
        <v>412</v>
      </c>
      <c r="C615" s="52" t="s">
        <v>413</v>
      </c>
      <c r="D615" s="52" t="s">
        <v>929</v>
      </c>
      <c r="E615" s="10" t="s">
        <v>248</v>
      </c>
      <c r="F615" s="52" t="s">
        <v>930</v>
      </c>
      <c r="G615" s="52" t="s">
        <v>169</v>
      </c>
      <c r="H615" s="52" t="s">
        <v>505</v>
      </c>
      <c r="I615" s="52" t="s">
        <v>504</v>
      </c>
      <c r="J615" s="52" t="s">
        <v>173</v>
      </c>
      <c r="K615" s="52" t="s">
        <v>931</v>
      </c>
      <c r="L615" s="53" t="s">
        <v>291</v>
      </c>
      <c r="M615" s="13">
        <v>1333</v>
      </c>
      <c r="N615" s="14">
        <f t="shared" si="158"/>
        <v>3.65205479452055</v>
      </c>
      <c r="O615" s="15">
        <v>9620</v>
      </c>
      <c r="P615" s="15">
        <f t="shared" si="154"/>
        <v>12823460</v>
      </c>
      <c r="Q615" s="16">
        <f>IFERROR(VLOOKUP(G615,SCENARIOS!$A$13:$E$18,2,0),0.025)</f>
        <v>0.02</v>
      </c>
      <c r="R615" s="52">
        <f>IFERROR(VLOOKUP(L615,INPUTS!$A$107:$B$120,2,0),0.0082)</f>
        <v>0.0079</v>
      </c>
      <c r="S615" s="52">
        <f t="shared" si="155"/>
        <v>75.998</v>
      </c>
      <c r="T615" s="15">
        <f t="shared" si="156"/>
        <v>101305.334</v>
      </c>
      <c r="U615" s="15">
        <f>T615/INPUTS!$B$7*1000</f>
        <v>126631667.5</v>
      </c>
      <c r="V615" s="15">
        <f>T615*INPUTS!$B$6</f>
        <v>320124.85544</v>
      </c>
      <c r="W615" s="54" t="s">
        <v>396</v>
      </c>
      <c r="X615" s="54" t="s">
        <v>396</v>
      </c>
      <c r="Y615" s="67">
        <f>IFERROR(VLOOKUP(E615,INPUTS!$A$44:$B$103,2,0),0)</f>
        <v>0.005</v>
      </c>
      <c r="Z615" s="15">
        <f t="shared" si="157"/>
        <v>506.52667</v>
      </c>
      <c r="AA615" s="20">
        <f>IFERROR(VLOOKUP(E615,INPUTS!$A$44:$C$103,3,0),SCENARIOS!$J$23)</f>
        <v>0.03</v>
      </c>
      <c r="AB615" s="15">
        <f t="shared" si="159"/>
        <v>3355.47823593493</v>
      </c>
      <c r="AC615" s="20">
        <f>IFERROR(VLOOKUP($E615,INPUTS!$A$44:$G$103,4,0),SCENARIOS!$K$23)</f>
        <v>0.1</v>
      </c>
      <c r="AD615" s="15">
        <f t="shared" si="160"/>
        <v>12349.0636861705</v>
      </c>
      <c r="AE615" s="20">
        <f>IFERROR(VLOOKUP($E615,INPUTS!$A$44:$G$103,5,0),SCENARIOS!$L$23)</f>
        <v>0.2</v>
      </c>
      <c r="AF615" s="15">
        <f t="shared" si="161"/>
        <v>27268.7283067902</v>
      </c>
      <c r="AG615" s="20">
        <f>IFERROR(VLOOKUP($E615,INPUTS!$A$44:$G$103,6,0),SCENARIOS!$M$23)</f>
        <v>0.3</v>
      </c>
      <c r="AH615" s="15">
        <f t="shared" si="162"/>
        <v>45160.3191768052</v>
      </c>
      <c r="AI615" s="20">
        <f>IFERROR(VLOOKUP($E615,INPUTS!$A$44:$G$103,7,0),SCENARIOS!$N$23)</f>
        <v>0.4</v>
      </c>
      <c r="AJ615" s="15">
        <f t="shared" si="163"/>
        <v>66480.8552926606</v>
      </c>
      <c r="AL615" t="str">
        <f t="shared" si="164"/>
        <v>Y</v>
      </c>
      <c r="AM615" s="21">
        <f t="shared" si="165"/>
        <v>166202.138231652</v>
      </c>
    </row>
    <row r="616" ht="15" customHeight="1" spans="1:39">
      <c r="A616" s="6" t="s">
        <v>2366</v>
      </c>
      <c r="B616" s="52" t="s">
        <v>412</v>
      </c>
      <c r="C616" s="52" t="s">
        <v>413</v>
      </c>
      <c r="D616" s="52" t="s">
        <v>929</v>
      </c>
      <c r="E616" s="10" t="s">
        <v>248</v>
      </c>
      <c r="F616" s="52" t="s">
        <v>930</v>
      </c>
      <c r="G616" s="52" t="s">
        <v>169</v>
      </c>
      <c r="H616" s="52" t="s">
        <v>428</v>
      </c>
      <c r="I616" s="52" t="s">
        <v>427</v>
      </c>
      <c r="J616" s="52" t="s">
        <v>173</v>
      </c>
      <c r="K616" s="52" t="s">
        <v>931</v>
      </c>
      <c r="L616" s="53" t="s">
        <v>295</v>
      </c>
      <c r="M616" s="13">
        <v>1333</v>
      </c>
      <c r="N616" s="14">
        <f t="shared" si="158"/>
        <v>3.65205479452055</v>
      </c>
      <c r="O616" s="15">
        <v>11640</v>
      </c>
      <c r="P616" s="15">
        <f t="shared" si="154"/>
        <v>15516120</v>
      </c>
      <c r="Q616" s="16">
        <f>IFERROR(VLOOKUP(G616,SCENARIOS!$A$13:$E$18,2,0),0.025)</f>
        <v>0.02</v>
      </c>
      <c r="R616" s="52">
        <f>IFERROR(VLOOKUP(L616,INPUTS!$A$107:$B$120,2,0),0.0082)</f>
        <v>0.0089</v>
      </c>
      <c r="S616" s="52">
        <f t="shared" si="155"/>
        <v>103.596</v>
      </c>
      <c r="T616" s="15">
        <f t="shared" si="156"/>
        <v>138093.468</v>
      </c>
      <c r="U616" s="15">
        <f>T616/INPUTS!$B$7*1000</f>
        <v>172616835</v>
      </c>
      <c r="V616" s="15">
        <f>T616*INPUTS!$B$6</f>
        <v>436375.35888</v>
      </c>
      <c r="W616" s="54" t="s">
        <v>521</v>
      </c>
      <c r="X616" s="54" t="s">
        <v>396</v>
      </c>
      <c r="Y616" s="67">
        <f>IFERROR(VLOOKUP(E616,INPUTS!$A$44:$B$103,2,0),0)</f>
        <v>0.005</v>
      </c>
      <c r="Z616" s="15">
        <f t="shared" si="157"/>
        <v>690.46734</v>
      </c>
      <c r="AA616" s="20">
        <f>IFERROR(VLOOKUP(E616,INPUTS!$A$44:$C$103,3,0),SCENARIOS!$J$23)</f>
        <v>0.03</v>
      </c>
      <c r="AB616" s="15">
        <f t="shared" si="159"/>
        <v>4573.9904119834</v>
      </c>
      <c r="AC616" s="20">
        <f>IFERROR(VLOOKUP($E616,INPUTS!$A$44:$G$103,4,0),SCENARIOS!$K$23)</f>
        <v>0.1</v>
      </c>
      <c r="AD616" s="15">
        <f t="shared" si="160"/>
        <v>16833.5166929725</v>
      </c>
      <c r="AE616" s="20">
        <f>IFERROR(VLOOKUP($E616,INPUTS!$A$44:$G$103,5,0),SCENARIOS!$L$23)</f>
        <v>0.2</v>
      </c>
      <c r="AF616" s="15">
        <f t="shared" si="161"/>
        <v>37171.1252621153</v>
      </c>
      <c r="AG616" s="20">
        <f>IFERROR(VLOOKUP($E616,INPUTS!$A$44:$G$103,6,0),SCENARIOS!$M$23)</f>
        <v>0.3</v>
      </c>
      <c r="AH616" s="15">
        <f t="shared" si="162"/>
        <v>61559.8887528661</v>
      </c>
      <c r="AI616" s="20">
        <f>IFERROR(VLOOKUP($E616,INPUTS!$A$44:$G$103,7,0),SCENARIOS!$N$23)</f>
        <v>0.4</v>
      </c>
      <c r="AJ616" s="15">
        <f t="shared" si="163"/>
        <v>90622.7885588893</v>
      </c>
      <c r="AL616" t="str">
        <f t="shared" si="164"/>
        <v>Y</v>
      </c>
      <c r="AM616" s="21">
        <f t="shared" si="165"/>
        <v>226556.971397223</v>
      </c>
    </row>
    <row r="617" ht="15" customHeight="1" spans="1:39">
      <c r="A617" s="24" t="s">
        <v>2367</v>
      </c>
      <c r="B617" s="52" t="s">
        <v>412</v>
      </c>
      <c r="C617" s="52" t="s">
        <v>413</v>
      </c>
      <c r="D617" s="52" t="s">
        <v>929</v>
      </c>
      <c r="E617" s="10" t="s">
        <v>248</v>
      </c>
      <c r="F617" s="52" t="s">
        <v>930</v>
      </c>
      <c r="G617" s="52" t="s">
        <v>169</v>
      </c>
      <c r="H617" s="52" t="s">
        <v>623</v>
      </c>
      <c r="I617" s="52" t="s">
        <v>622</v>
      </c>
      <c r="J617" s="52" t="s">
        <v>181</v>
      </c>
      <c r="K617" s="52" t="s">
        <v>931</v>
      </c>
      <c r="L617" s="53" t="s">
        <v>1599</v>
      </c>
      <c r="M617" s="13">
        <v>2665</v>
      </c>
      <c r="N617" s="14">
        <f t="shared" si="158"/>
        <v>7.3013698630137</v>
      </c>
      <c r="O617" s="15">
        <v>2560</v>
      </c>
      <c r="P617" s="15">
        <f t="shared" si="154"/>
        <v>6822400</v>
      </c>
      <c r="Q617" s="16">
        <f>IFERROR(VLOOKUP(G617,SCENARIOS!$A$13:$E$18,2,0),0.025)</f>
        <v>0.02</v>
      </c>
      <c r="R617" s="52">
        <f>IFERROR(VLOOKUP(L617,INPUTS!$A$107:$B$120,2,0),0.0082)</f>
        <v>0.0082</v>
      </c>
      <c r="S617" s="52">
        <f t="shared" si="155"/>
        <v>20.992</v>
      </c>
      <c r="T617" s="15">
        <f t="shared" si="156"/>
        <v>55943.68</v>
      </c>
      <c r="U617" s="15">
        <f>T617/INPUTS!$B$7*1000</f>
        <v>69929600</v>
      </c>
      <c r="V617" s="15">
        <f>T617*INPUTS!$B$6</f>
        <v>176782.0288</v>
      </c>
      <c r="W617" s="54" t="s">
        <v>396</v>
      </c>
      <c r="X617" s="54" t="s">
        <v>396</v>
      </c>
      <c r="Y617" s="67">
        <f>IFERROR(VLOOKUP(E617,INPUTS!$A$44:$B$103,2,0),0)</f>
        <v>0.005</v>
      </c>
      <c r="Z617" s="15">
        <f t="shared" si="157"/>
        <v>279.7184</v>
      </c>
      <c r="AA617" s="20">
        <f>IFERROR(VLOOKUP(E617,INPUTS!$A$44:$C$103,3,0),SCENARIOS!$J$23)</f>
        <v>0.03</v>
      </c>
      <c r="AB617" s="15">
        <f t="shared" si="159"/>
        <v>1852.99029445091</v>
      </c>
      <c r="AC617" s="20">
        <f>IFERROR(VLOOKUP($E617,INPUTS!$A$44:$G$103,4,0),SCENARIOS!$K$23)</f>
        <v>0.1</v>
      </c>
      <c r="AD617" s="15">
        <f t="shared" si="160"/>
        <v>6819.50337539723</v>
      </c>
      <c r="AE617" s="20">
        <f>IFERROR(VLOOKUP($E617,INPUTS!$A$44:$G$103,5,0),SCENARIOS!$L$23)</f>
        <v>0.2</v>
      </c>
      <c r="AF617" s="15">
        <f t="shared" si="161"/>
        <v>15058.5655282674</v>
      </c>
      <c r="AG617" s="20">
        <f>IFERROR(VLOOKUP($E617,INPUTS!$A$44:$G$103,6,0),SCENARIOS!$M$23)</f>
        <v>0.3</v>
      </c>
      <c r="AH617" s="15">
        <f t="shared" si="162"/>
        <v>24938.8096852339</v>
      </c>
      <c r="AI617" s="20">
        <f>IFERROR(VLOOKUP($E617,INPUTS!$A$44:$G$103,7,0),SCENARIOS!$N$23)</f>
        <v>0.4</v>
      </c>
      <c r="AJ617" s="15">
        <f t="shared" si="163"/>
        <v>36712.6147041666</v>
      </c>
      <c r="AL617" t="str">
        <f t="shared" si="164"/>
        <v>Y</v>
      </c>
      <c r="AM617" s="21">
        <f t="shared" si="165"/>
        <v>91781.5367604166</v>
      </c>
    </row>
    <row r="618" ht="15" customHeight="1" spans="1:39">
      <c r="A618" s="6" t="s">
        <v>2368</v>
      </c>
      <c r="B618" s="52" t="s">
        <v>412</v>
      </c>
      <c r="C618" s="52" t="s">
        <v>413</v>
      </c>
      <c r="D618" s="52" t="s">
        <v>929</v>
      </c>
      <c r="E618" s="10" t="s">
        <v>1623</v>
      </c>
      <c r="F618" s="52" t="s">
        <v>930</v>
      </c>
      <c r="G618" s="52" t="s">
        <v>169</v>
      </c>
      <c r="H618" s="52" t="s">
        <v>224</v>
      </c>
      <c r="I618" s="52" t="s">
        <v>938</v>
      </c>
      <c r="J618" s="52" t="s">
        <v>165</v>
      </c>
      <c r="K618" s="52" t="s">
        <v>931</v>
      </c>
      <c r="L618" s="53" t="s">
        <v>1581</v>
      </c>
      <c r="M618" s="13">
        <v>2001</v>
      </c>
      <c r="N618" s="14">
        <f t="shared" si="158"/>
        <v>5.48219178082192</v>
      </c>
      <c r="O618" s="15">
        <v>5700</v>
      </c>
      <c r="P618" s="15">
        <f t="shared" si="154"/>
        <v>11405700</v>
      </c>
      <c r="Q618" s="16">
        <f>IFERROR(VLOOKUP(G618,SCENARIOS!$A$13:$E$18,2,0),0.025)</f>
        <v>0.02</v>
      </c>
      <c r="R618" s="52">
        <f>IFERROR(VLOOKUP(L618,INPUTS!$A$107:$B$120,2,0),0.0082)</f>
        <v>0.0082</v>
      </c>
      <c r="S618" s="52">
        <f t="shared" si="155"/>
        <v>46.74</v>
      </c>
      <c r="T618" s="15">
        <f t="shared" si="156"/>
        <v>93526.74</v>
      </c>
      <c r="U618" s="15">
        <f>T618/INPUTS!$B$7*1000</f>
        <v>116908425</v>
      </c>
      <c r="V618" s="15">
        <f>T618*INPUTS!$B$6</f>
        <v>295544.4984</v>
      </c>
      <c r="W618" s="54" t="s">
        <v>396</v>
      </c>
      <c r="X618" s="54" t="s">
        <v>396</v>
      </c>
      <c r="Y618" s="67">
        <f>IFERROR(VLOOKUP(E618,INPUTS!$A$44:$B$103,2,0),0)</f>
        <v>0</v>
      </c>
      <c r="Z618" s="15">
        <f t="shared" si="157"/>
        <v>0</v>
      </c>
      <c r="AA618" s="20">
        <f>IFERROR(VLOOKUP(E618,INPUTS!$A$44:$C$103,3,0),SCENARIOS!$J$23)</f>
        <v>0</v>
      </c>
      <c r="AB618" s="15">
        <f t="shared" si="159"/>
        <v>0</v>
      </c>
      <c r="AC618" s="20">
        <f>IFERROR(VLOOKUP($E618,INPUTS!$A$44:$G$103,4,0),SCENARIOS!$K$23)</f>
        <v>0</v>
      </c>
      <c r="AD618" s="15">
        <f t="shared" si="160"/>
        <v>0</v>
      </c>
      <c r="AE618" s="20">
        <f>IFERROR(VLOOKUP($E618,INPUTS!$A$44:$G$103,5,0),SCENARIOS!$L$23)</f>
        <v>0</v>
      </c>
      <c r="AF618" s="15">
        <f t="shared" si="161"/>
        <v>0</v>
      </c>
      <c r="AG618" s="20">
        <f>IFERROR(VLOOKUP($E618,INPUTS!$A$44:$G$103,6,0),SCENARIOS!$M$23)</f>
        <v>0</v>
      </c>
      <c r="AH618" s="15">
        <f t="shared" si="162"/>
        <v>0</v>
      </c>
      <c r="AI618" s="20">
        <f>IFERROR(VLOOKUP($E618,INPUTS!$A$44:$G$103,7,0),SCENARIOS!$N$23)</f>
        <v>0</v>
      </c>
      <c r="AJ618" s="15">
        <f t="shared" si="163"/>
        <v>0</v>
      </c>
      <c r="AL618" t="str">
        <f t="shared" si="164"/>
        <v>N</v>
      </c>
      <c r="AM618" s="21">
        <f t="shared" si="165"/>
        <v>153440.530286744</v>
      </c>
    </row>
    <row r="619" ht="15" customHeight="1" spans="1:39">
      <c r="A619" s="24" t="s">
        <v>2369</v>
      </c>
      <c r="B619" s="52" t="s">
        <v>412</v>
      </c>
      <c r="C619" s="52" t="s">
        <v>413</v>
      </c>
      <c r="D619" s="52" t="s">
        <v>929</v>
      </c>
      <c r="E619" s="10" t="s">
        <v>1623</v>
      </c>
      <c r="F619" s="52" t="s">
        <v>930</v>
      </c>
      <c r="G619" s="52" t="s">
        <v>169</v>
      </c>
      <c r="H619" s="52" t="s">
        <v>203</v>
      </c>
      <c r="I619" s="52" t="s">
        <v>399</v>
      </c>
      <c r="J619" s="52" t="s">
        <v>165</v>
      </c>
      <c r="K619" s="52" t="s">
        <v>931</v>
      </c>
      <c r="L619" s="53" t="s">
        <v>1545</v>
      </c>
      <c r="M619" s="13">
        <v>1333</v>
      </c>
      <c r="N619" s="14">
        <f t="shared" si="158"/>
        <v>3.65205479452055</v>
      </c>
      <c r="O619" s="15">
        <v>5930</v>
      </c>
      <c r="P619" s="15">
        <f t="shared" si="154"/>
        <v>7904690</v>
      </c>
      <c r="Q619" s="16">
        <f>IFERROR(VLOOKUP(G619,SCENARIOS!$A$13:$E$18,2,0),0.025)</f>
        <v>0.02</v>
      </c>
      <c r="R619" s="52">
        <f>IFERROR(VLOOKUP(L619,INPUTS!$A$107:$B$120,2,0),0.0082)</f>
        <v>0.0082</v>
      </c>
      <c r="S619" s="52">
        <f t="shared" si="155"/>
        <v>48.626</v>
      </c>
      <c r="T619" s="15">
        <f t="shared" si="156"/>
        <v>64818.458</v>
      </c>
      <c r="U619" s="15">
        <f>T619/INPUTS!$B$7*1000</f>
        <v>81023072.5</v>
      </c>
      <c r="V619" s="15">
        <f>T619*INPUTS!$B$6</f>
        <v>204826.32728</v>
      </c>
      <c r="W619" s="54" t="s">
        <v>396</v>
      </c>
      <c r="X619" s="54" t="s">
        <v>396</v>
      </c>
      <c r="Y619" s="67">
        <f>IFERROR(VLOOKUP(E619,INPUTS!$A$44:$B$103,2,0),0)</f>
        <v>0</v>
      </c>
      <c r="Z619" s="15">
        <f t="shared" si="157"/>
        <v>0</v>
      </c>
      <c r="AA619" s="20">
        <f>IFERROR(VLOOKUP(E619,INPUTS!$A$44:$C$103,3,0),SCENARIOS!$J$23)</f>
        <v>0</v>
      </c>
      <c r="AB619" s="15">
        <f t="shared" si="159"/>
        <v>0</v>
      </c>
      <c r="AC619" s="20">
        <f>IFERROR(VLOOKUP($E619,INPUTS!$A$44:$G$103,4,0),SCENARIOS!$K$23)</f>
        <v>0</v>
      </c>
      <c r="AD619" s="15">
        <f t="shared" si="160"/>
        <v>0</v>
      </c>
      <c r="AE619" s="20">
        <f>IFERROR(VLOOKUP($E619,INPUTS!$A$44:$G$103,5,0),SCENARIOS!$L$23)</f>
        <v>0</v>
      </c>
      <c r="AF619" s="15">
        <f t="shared" si="161"/>
        <v>0</v>
      </c>
      <c r="AG619" s="20">
        <f>IFERROR(VLOOKUP($E619,INPUTS!$A$44:$G$103,6,0),SCENARIOS!$M$23)</f>
        <v>0</v>
      </c>
      <c r="AH619" s="15">
        <f t="shared" si="162"/>
        <v>0</v>
      </c>
      <c r="AI619" s="20">
        <f>IFERROR(VLOOKUP($E619,INPUTS!$A$44:$G$103,7,0),SCENARIOS!$N$23)</f>
        <v>0</v>
      </c>
      <c r="AJ619" s="15">
        <f t="shared" si="163"/>
        <v>0</v>
      </c>
      <c r="AL619" t="str">
        <f t="shared" si="164"/>
        <v>N</v>
      </c>
      <c r="AM619" s="21">
        <f t="shared" si="165"/>
        <v>106341.55074676</v>
      </c>
    </row>
    <row r="620" ht="15" customHeight="1" spans="1:39">
      <c r="A620" s="6" t="s">
        <v>2370</v>
      </c>
      <c r="B620" s="52" t="s">
        <v>412</v>
      </c>
      <c r="C620" s="52" t="s">
        <v>413</v>
      </c>
      <c r="D620" s="52" t="s">
        <v>929</v>
      </c>
      <c r="E620" s="10" t="s">
        <v>1623</v>
      </c>
      <c r="F620" s="52" t="s">
        <v>930</v>
      </c>
      <c r="G620" s="52" t="s">
        <v>169</v>
      </c>
      <c r="H620" s="52" t="s">
        <v>207</v>
      </c>
      <c r="I620" s="52" t="s">
        <v>609</v>
      </c>
      <c r="J620" s="52" t="s">
        <v>165</v>
      </c>
      <c r="K620" s="52" t="s">
        <v>931</v>
      </c>
      <c r="L620" s="53" t="s">
        <v>1545</v>
      </c>
      <c r="M620" s="13">
        <v>949</v>
      </c>
      <c r="N620" s="14">
        <f t="shared" si="158"/>
        <v>2.6</v>
      </c>
      <c r="O620" s="15">
        <v>7080</v>
      </c>
      <c r="P620" s="15">
        <f t="shared" ref="P620:P683" si="166">M620*O620</f>
        <v>6718920</v>
      </c>
      <c r="Q620" s="16">
        <f>IFERROR(VLOOKUP(G620,SCENARIOS!$A$13:$E$18,2,0),0.025)</f>
        <v>0.02</v>
      </c>
      <c r="R620" s="52">
        <f>IFERROR(VLOOKUP(L620,INPUTS!$A$107:$B$120,2,0),0.0082)</f>
        <v>0.0082</v>
      </c>
      <c r="S620" s="52">
        <f t="shared" ref="S620:S683" si="167">O620*R620</f>
        <v>58.056</v>
      </c>
      <c r="T620" s="15">
        <f t="shared" ref="T620:T683" si="168">M620*S620</f>
        <v>55095.144</v>
      </c>
      <c r="U620" s="15">
        <f>T620/INPUTS!$B$7*1000</f>
        <v>68868930</v>
      </c>
      <c r="V620" s="15">
        <f>T620*INPUTS!$B$6</f>
        <v>174100.65504</v>
      </c>
      <c r="W620" s="54" t="s">
        <v>396</v>
      </c>
      <c r="X620" s="54" t="s">
        <v>396</v>
      </c>
      <c r="Y620" s="67">
        <f>IFERROR(VLOOKUP(E620,INPUTS!$A$44:$B$103,2,0),0)</f>
        <v>0</v>
      </c>
      <c r="Z620" s="15">
        <f t="shared" si="157"/>
        <v>0</v>
      </c>
      <c r="AA620" s="20">
        <f>IFERROR(VLOOKUP(E620,INPUTS!$A$44:$C$103,3,0),SCENARIOS!$J$23)</f>
        <v>0</v>
      </c>
      <c r="AB620" s="15">
        <f t="shared" si="159"/>
        <v>0</v>
      </c>
      <c r="AC620" s="20">
        <f>IFERROR(VLOOKUP($E620,INPUTS!$A$44:$G$103,4,0),SCENARIOS!$K$23)</f>
        <v>0</v>
      </c>
      <c r="AD620" s="15">
        <f t="shared" si="160"/>
        <v>0</v>
      </c>
      <c r="AE620" s="20">
        <f>IFERROR(VLOOKUP($E620,INPUTS!$A$44:$G$103,5,0),SCENARIOS!$L$23)</f>
        <v>0</v>
      </c>
      <c r="AF620" s="15">
        <f t="shared" si="161"/>
        <v>0</v>
      </c>
      <c r="AG620" s="20">
        <f>IFERROR(VLOOKUP($E620,INPUTS!$A$44:$G$103,6,0),SCENARIOS!$M$23)</f>
        <v>0</v>
      </c>
      <c r="AH620" s="15">
        <f t="shared" si="162"/>
        <v>0</v>
      </c>
      <c r="AI620" s="20">
        <f>IFERROR(VLOOKUP($E620,INPUTS!$A$44:$G$103,7,0),SCENARIOS!$N$23)</f>
        <v>0</v>
      </c>
      <c r="AJ620" s="15">
        <f t="shared" si="163"/>
        <v>0</v>
      </c>
      <c r="AL620" t="str">
        <f t="shared" si="164"/>
        <v>N</v>
      </c>
      <c r="AM620" s="21">
        <f t="shared" si="165"/>
        <v>90389.4235122975</v>
      </c>
    </row>
    <row r="621" ht="15" customHeight="1" spans="1:39">
      <c r="A621" s="24" t="s">
        <v>2371</v>
      </c>
      <c r="B621" s="52" t="s">
        <v>412</v>
      </c>
      <c r="C621" s="52" t="s">
        <v>413</v>
      </c>
      <c r="D621" s="52" t="s">
        <v>929</v>
      </c>
      <c r="E621" s="10" t="s">
        <v>1623</v>
      </c>
      <c r="F621" s="52" t="s">
        <v>930</v>
      </c>
      <c r="G621" s="52" t="s">
        <v>169</v>
      </c>
      <c r="H621" s="52" t="s">
        <v>205</v>
      </c>
      <c r="I621" s="52" t="s">
        <v>408</v>
      </c>
      <c r="J621" s="52" t="s">
        <v>165</v>
      </c>
      <c r="K621" s="52" t="s">
        <v>931</v>
      </c>
      <c r="L621" s="53" t="s">
        <v>1545</v>
      </c>
      <c r="M621" s="13">
        <v>949</v>
      </c>
      <c r="N621" s="14">
        <f t="shared" si="158"/>
        <v>2.6</v>
      </c>
      <c r="O621" s="15">
        <v>5940</v>
      </c>
      <c r="P621" s="15">
        <f t="shared" si="166"/>
        <v>5637060</v>
      </c>
      <c r="Q621" s="16">
        <f>IFERROR(VLOOKUP(G621,SCENARIOS!$A$13:$E$18,2,0),0.025)</f>
        <v>0.02</v>
      </c>
      <c r="R621" s="52">
        <f>IFERROR(VLOOKUP(L621,INPUTS!$A$107:$B$120,2,0),0.0082)</f>
        <v>0.0082</v>
      </c>
      <c r="S621" s="52">
        <f t="shared" si="167"/>
        <v>48.708</v>
      </c>
      <c r="T621" s="15">
        <f t="shared" si="168"/>
        <v>46223.892</v>
      </c>
      <c r="U621" s="15">
        <f>T621/INPUTS!$B$7*1000</f>
        <v>57779865</v>
      </c>
      <c r="V621" s="15">
        <f>T621*INPUTS!$B$6</f>
        <v>146067.49872</v>
      </c>
      <c r="W621" s="54" t="s">
        <v>396</v>
      </c>
      <c r="X621" s="54" t="s">
        <v>396</v>
      </c>
      <c r="Y621" s="67">
        <f>IFERROR(VLOOKUP(E621,INPUTS!$A$44:$B$103,2,0),0)</f>
        <v>0</v>
      </c>
      <c r="Z621" s="15">
        <f t="shared" si="157"/>
        <v>0</v>
      </c>
      <c r="AA621" s="20">
        <f>IFERROR(VLOOKUP(E621,INPUTS!$A$44:$C$103,3,0),SCENARIOS!$J$23)</f>
        <v>0</v>
      </c>
      <c r="AB621" s="15">
        <f t="shared" si="159"/>
        <v>0</v>
      </c>
      <c r="AC621" s="20">
        <f>IFERROR(VLOOKUP($E621,INPUTS!$A$44:$G$103,4,0),SCENARIOS!$K$23)</f>
        <v>0</v>
      </c>
      <c r="AD621" s="15">
        <f t="shared" si="160"/>
        <v>0</v>
      </c>
      <c r="AE621" s="20">
        <f>IFERROR(VLOOKUP($E621,INPUTS!$A$44:$G$103,5,0),SCENARIOS!$L$23)</f>
        <v>0</v>
      </c>
      <c r="AF621" s="15">
        <f t="shared" si="161"/>
        <v>0</v>
      </c>
      <c r="AG621" s="20">
        <f>IFERROR(VLOOKUP($E621,INPUTS!$A$44:$G$103,6,0),SCENARIOS!$M$23)</f>
        <v>0</v>
      </c>
      <c r="AH621" s="15">
        <f t="shared" si="162"/>
        <v>0</v>
      </c>
      <c r="AI621" s="20">
        <f>IFERROR(VLOOKUP($E621,INPUTS!$A$44:$G$103,7,0),SCENARIOS!$N$23)</f>
        <v>0</v>
      </c>
      <c r="AJ621" s="15">
        <f t="shared" si="163"/>
        <v>0</v>
      </c>
      <c r="AL621" t="str">
        <f t="shared" si="164"/>
        <v>N</v>
      </c>
      <c r="AM621" s="21">
        <f t="shared" si="165"/>
        <v>75835.1943026903</v>
      </c>
    </row>
    <row r="622" ht="15" customHeight="1" spans="1:39">
      <c r="A622" s="6" t="s">
        <v>2372</v>
      </c>
      <c r="B622" s="52" t="s">
        <v>414</v>
      </c>
      <c r="C622" s="52" t="s">
        <v>415</v>
      </c>
      <c r="D622" s="52" t="s">
        <v>929</v>
      </c>
      <c r="E622" s="10" t="s">
        <v>245</v>
      </c>
      <c r="F622" s="52" t="s">
        <v>930</v>
      </c>
      <c r="G622" s="52" t="s">
        <v>169</v>
      </c>
      <c r="H622" s="52" t="s">
        <v>224</v>
      </c>
      <c r="I622" s="52" t="s">
        <v>938</v>
      </c>
      <c r="J622" s="52" t="s">
        <v>165</v>
      </c>
      <c r="K622" s="52" t="s">
        <v>931</v>
      </c>
      <c r="L622" s="53" t="s">
        <v>1628</v>
      </c>
      <c r="M622" s="13">
        <v>2665</v>
      </c>
      <c r="N622" s="14">
        <f t="shared" si="158"/>
        <v>7.3013698630137</v>
      </c>
      <c r="O622" s="15">
        <v>5570</v>
      </c>
      <c r="P622" s="15">
        <f t="shared" si="166"/>
        <v>14844050</v>
      </c>
      <c r="Q622" s="16">
        <f>IFERROR(VLOOKUP(G622,SCENARIOS!$A$13:$E$18,2,0),0.025)</f>
        <v>0.02</v>
      </c>
      <c r="R622" s="52">
        <f>IFERROR(VLOOKUP(L622,INPUTS!$A$107:$B$120,2,0),0.0082)</f>
        <v>0.0082</v>
      </c>
      <c r="S622" s="52">
        <f t="shared" si="167"/>
        <v>45.674</v>
      </c>
      <c r="T622" s="15">
        <f t="shared" si="168"/>
        <v>121721.21</v>
      </c>
      <c r="U622" s="15">
        <f>T622/INPUTS!$B$7*1000</f>
        <v>152151512.5</v>
      </c>
      <c r="V622" s="15">
        <f>T622*INPUTS!$B$6</f>
        <v>384639.0236</v>
      </c>
      <c r="W622" s="54" t="s">
        <v>396</v>
      </c>
      <c r="X622" s="54" t="s">
        <v>396</v>
      </c>
      <c r="Y622" s="67">
        <f>IFERROR(VLOOKUP(E622,INPUTS!$A$44:$B$103,2,0),0)</f>
        <v>0.005</v>
      </c>
      <c r="Z622" s="15">
        <f t="shared" si="157"/>
        <v>608.60605</v>
      </c>
      <c r="AA622" s="20">
        <f>IFERROR(VLOOKUP(E622,INPUTS!$A$44:$C$103,3,0),SCENARIOS!$J$23)</f>
        <v>0.03</v>
      </c>
      <c r="AB622" s="15">
        <f t="shared" si="159"/>
        <v>4031.70153909828</v>
      </c>
      <c r="AC622" s="20">
        <f>IFERROR(VLOOKUP($E622,INPUTS!$A$44:$G$103,4,0),SCENARIOS!$K$23)</f>
        <v>0.1</v>
      </c>
      <c r="AD622" s="15">
        <f t="shared" si="160"/>
        <v>14837.747578501</v>
      </c>
      <c r="AE622" s="20">
        <f>IFERROR(VLOOKUP($E622,INPUTS!$A$44:$G$103,5,0),SCENARIOS!$L$23)</f>
        <v>0.2</v>
      </c>
      <c r="AF622" s="15">
        <f t="shared" si="161"/>
        <v>32764.1445283005</v>
      </c>
      <c r="AG622" s="20">
        <f>IFERROR(VLOOKUP($E622,INPUTS!$A$44:$G$103,6,0),SCENARIOS!$M$23)</f>
        <v>0.3</v>
      </c>
      <c r="AH622" s="15">
        <f t="shared" si="162"/>
        <v>54261.3945104503</v>
      </c>
      <c r="AI622" s="20">
        <f>IFERROR(VLOOKUP($E622,INPUTS!$A$44:$G$103,7,0),SCENARIOS!$N$23)</f>
        <v>0.4</v>
      </c>
      <c r="AJ622" s="15">
        <f t="shared" si="163"/>
        <v>79878.6187118001</v>
      </c>
      <c r="AL622" t="str">
        <f t="shared" si="164"/>
        <v>Y</v>
      </c>
      <c r="AM622" s="21">
        <f t="shared" si="165"/>
        <v>199696.5467795</v>
      </c>
    </row>
    <row r="623" ht="15" customHeight="1" spans="1:39">
      <c r="A623" s="24" t="s">
        <v>2373</v>
      </c>
      <c r="B623" s="52" t="s">
        <v>414</v>
      </c>
      <c r="C623" s="52" t="s">
        <v>415</v>
      </c>
      <c r="D623" s="52" t="s">
        <v>929</v>
      </c>
      <c r="E623" s="10" t="s">
        <v>245</v>
      </c>
      <c r="F623" s="52" t="s">
        <v>930</v>
      </c>
      <c r="G623" s="52" t="s">
        <v>169</v>
      </c>
      <c r="H623" s="52" t="s">
        <v>203</v>
      </c>
      <c r="I623" s="52" t="s">
        <v>399</v>
      </c>
      <c r="J623" s="52" t="s">
        <v>165</v>
      </c>
      <c r="K623" s="52" t="s">
        <v>931</v>
      </c>
      <c r="L623" s="53" t="s">
        <v>1628</v>
      </c>
      <c r="M623" s="13">
        <v>2665</v>
      </c>
      <c r="N623" s="14">
        <f t="shared" si="158"/>
        <v>7.3013698630137</v>
      </c>
      <c r="O623" s="15">
        <v>5840</v>
      </c>
      <c r="P623" s="15">
        <f t="shared" si="166"/>
        <v>15563600</v>
      </c>
      <c r="Q623" s="16">
        <f>IFERROR(VLOOKUP(G623,SCENARIOS!$A$13:$E$18,2,0),0.025)</f>
        <v>0.02</v>
      </c>
      <c r="R623" s="52">
        <f>IFERROR(VLOOKUP(L623,INPUTS!$A$107:$B$120,2,0),0.0082)</f>
        <v>0.0082</v>
      </c>
      <c r="S623" s="52">
        <f t="shared" si="167"/>
        <v>47.888</v>
      </c>
      <c r="T623" s="15">
        <f t="shared" si="168"/>
        <v>127621.52</v>
      </c>
      <c r="U623" s="15">
        <f>T623/INPUTS!$B$7*1000</f>
        <v>159526900</v>
      </c>
      <c r="V623" s="15">
        <f>T623*INPUTS!$B$6</f>
        <v>403284.0032</v>
      </c>
      <c r="W623" s="54" t="s">
        <v>396</v>
      </c>
      <c r="X623" s="54" t="s">
        <v>396</v>
      </c>
      <c r="Y623" s="67">
        <f>IFERROR(VLOOKUP(E623,INPUTS!$A$44:$B$103,2,0),0)</f>
        <v>0.005</v>
      </c>
      <c r="Z623" s="15">
        <f t="shared" si="157"/>
        <v>638.1076</v>
      </c>
      <c r="AA623" s="20">
        <f>IFERROR(VLOOKUP(E623,INPUTS!$A$44:$C$103,3,0),SCENARIOS!$J$23)</f>
        <v>0.03</v>
      </c>
      <c r="AB623" s="15">
        <f t="shared" si="159"/>
        <v>4227.13410921615</v>
      </c>
      <c r="AC623" s="20">
        <f>IFERROR(VLOOKUP($E623,INPUTS!$A$44:$G$103,4,0),SCENARIOS!$K$23)</f>
        <v>0.1</v>
      </c>
      <c r="AD623" s="15">
        <f t="shared" si="160"/>
        <v>15556.9920751249</v>
      </c>
      <c r="AE623" s="20">
        <f>IFERROR(VLOOKUP($E623,INPUTS!$A$44:$G$103,5,0),SCENARIOS!$L$23)</f>
        <v>0.2</v>
      </c>
      <c r="AF623" s="15">
        <f t="shared" si="161"/>
        <v>34352.3526113599</v>
      </c>
      <c r="AG623" s="20">
        <f>IFERROR(VLOOKUP($E623,INPUTS!$A$44:$G$103,6,0),SCENARIOS!$M$23)</f>
        <v>0.3</v>
      </c>
      <c r="AH623" s="15">
        <f t="shared" si="162"/>
        <v>56891.6595944398</v>
      </c>
      <c r="AI623" s="20">
        <f>IFERROR(VLOOKUP($E623,INPUTS!$A$44:$G$103,7,0),SCENARIOS!$N$23)</f>
        <v>0.4</v>
      </c>
      <c r="AJ623" s="15">
        <f t="shared" si="163"/>
        <v>83750.6522938802</v>
      </c>
      <c r="AL623" t="str">
        <f t="shared" si="164"/>
        <v>Y</v>
      </c>
      <c r="AM623" s="21">
        <f t="shared" si="165"/>
        <v>209376.6307347</v>
      </c>
    </row>
    <row r="624" ht="15" customHeight="1" spans="1:39">
      <c r="A624" s="6" t="s">
        <v>2374</v>
      </c>
      <c r="B624" s="52" t="s">
        <v>414</v>
      </c>
      <c r="C624" s="52" t="s">
        <v>415</v>
      </c>
      <c r="D624" s="52" t="s">
        <v>929</v>
      </c>
      <c r="E624" s="10" t="s">
        <v>245</v>
      </c>
      <c r="F624" s="52" t="s">
        <v>930</v>
      </c>
      <c r="G624" s="52" t="s">
        <v>169</v>
      </c>
      <c r="H624" s="52" t="s">
        <v>204</v>
      </c>
      <c r="I624" s="52" t="s">
        <v>405</v>
      </c>
      <c r="J624" s="52" t="s">
        <v>165</v>
      </c>
      <c r="K624" s="52" t="s">
        <v>931</v>
      </c>
      <c r="L624" s="53" t="s">
        <v>288</v>
      </c>
      <c r="M624" s="13">
        <v>2001</v>
      </c>
      <c r="N624" s="14">
        <f t="shared" si="158"/>
        <v>5.48219178082192</v>
      </c>
      <c r="O624" s="15">
        <v>5870</v>
      </c>
      <c r="P624" s="15">
        <f t="shared" si="166"/>
        <v>11745870</v>
      </c>
      <c r="Q624" s="16">
        <f>IFERROR(VLOOKUP(G624,SCENARIOS!$A$13:$E$18,2,0),0.025)</f>
        <v>0.02</v>
      </c>
      <c r="R624" s="52">
        <f>IFERROR(VLOOKUP(L624,INPUTS!$A$107:$B$120,2,0),0.0082)</f>
        <v>0.0085</v>
      </c>
      <c r="S624" s="52">
        <f t="shared" si="167"/>
        <v>49.895</v>
      </c>
      <c r="T624" s="15">
        <f t="shared" si="168"/>
        <v>99839.895</v>
      </c>
      <c r="U624" s="15">
        <f>T624/INPUTS!$B$7*1000</f>
        <v>124799868.75</v>
      </c>
      <c r="V624" s="15">
        <f>T624*INPUTS!$B$6</f>
        <v>315494.0682</v>
      </c>
      <c r="W624" s="54" t="s">
        <v>396</v>
      </c>
      <c r="X624" s="54" t="s">
        <v>396</v>
      </c>
      <c r="Y624" s="67">
        <f>IFERROR(VLOOKUP(E624,INPUTS!$A$44:$B$103,2,0),0)</f>
        <v>0.005</v>
      </c>
      <c r="Z624" s="15">
        <f t="shared" si="157"/>
        <v>499.199475</v>
      </c>
      <c r="AA624" s="20">
        <f>IFERROR(VLOOKUP(E624,INPUTS!$A$44:$C$103,3,0),SCENARIOS!$J$23)</f>
        <v>0.03</v>
      </c>
      <c r="AB624" s="15">
        <f t="shared" si="159"/>
        <v>3306.93934389011</v>
      </c>
      <c r="AC624" s="20">
        <f>IFERROR(VLOOKUP($E624,INPUTS!$A$44:$G$103,4,0),SCENARIOS!$K$23)</f>
        <v>0.1</v>
      </c>
      <c r="AD624" s="15">
        <f t="shared" si="160"/>
        <v>12170.4274897862</v>
      </c>
      <c r="AE624" s="20">
        <f>IFERROR(VLOOKUP($E624,INPUTS!$A$44:$G$103,5,0),SCENARIOS!$L$23)</f>
        <v>0.2</v>
      </c>
      <c r="AF624" s="15">
        <f t="shared" si="161"/>
        <v>26874.2707164211</v>
      </c>
      <c r="AG624" s="20">
        <f>IFERROR(VLOOKUP($E624,INPUTS!$A$44:$G$103,6,0),SCENARIOS!$M$23)</f>
        <v>0.3</v>
      </c>
      <c r="AH624" s="15">
        <f t="shared" si="162"/>
        <v>44507.0495970007</v>
      </c>
      <c r="AI624" s="20">
        <f>IFERROR(VLOOKUP($E624,INPUTS!$A$44:$G$103,7,0),SCENARIOS!$N$23)</f>
        <v>0.4</v>
      </c>
      <c r="AJ624" s="15">
        <f t="shared" si="163"/>
        <v>65519.1720894917</v>
      </c>
      <c r="AL624" t="str">
        <f t="shared" si="164"/>
        <v>Y</v>
      </c>
      <c r="AM624" s="21">
        <f t="shared" si="165"/>
        <v>163797.930223729</v>
      </c>
    </row>
    <row r="625" ht="15" customHeight="1" spans="1:39">
      <c r="A625" s="24" t="s">
        <v>2375</v>
      </c>
      <c r="B625" s="52" t="s">
        <v>414</v>
      </c>
      <c r="C625" s="52" t="s">
        <v>415</v>
      </c>
      <c r="D625" s="52" t="s">
        <v>929</v>
      </c>
      <c r="E625" s="10" t="s">
        <v>245</v>
      </c>
      <c r="F625" s="52" t="s">
        <v>930</v>
      </c>
      <c r="G625" s="52" t="s">
        <v>169</v>
      </c>
      <c r="H625" s="52" t="s">
        <v>207</v>
      </c>
      <c r="I625" s="52" t="s">
        <v>609</v>
      </c>
      <c r="J625" s="52" t="s">
        <v>165</v>
      </c>
      <c r="K625" s="52" t="s">
        <v>931</v>
      </c>
      <c r="L625" s="53" t="s">
        <v>288</v>
      </c>
      <c r="M625" s="13">
        <v>1333</v>
      </c>
      <c r="N625" s="14">
        <f t="shared" si="158"/>
        <v>3.65205479452055</v>
      </c>
      <c r="O625" s="15">
        <v>6890</v>
      </c>
      <c r="P625" s="15">
        <f t="shared" si="166"/>
        <v>9184370</v>
      </c>
      <c r="Q625" s="16">
        <f>IFERROR(VLOOKUP(G625,SCENARIOS!$A$13:$E$18,2,0),0.025)</f>
        <v>0.02</v>
      </c>
      <c r="R625" s="52">
        <f>IFERROR(VLOOKUP(L625,INPUTS!$A$107:$B$120,2,0),0.0082)</f>
        <v>0.0085</v>
      </c>
      <c r="S625" s="52">
        <f t="shared" si="167"/>
        <v>58.565</v>
      </c>
      <c r="T625" s="15">
        <f t="shared" si="168"/>
        <v>78067.145</v>
      </c>
      <c r="U625" s="15">
        <f>T625/INPUTS!$B$7*1000</f>
        <v>97583931.25</v>
      </c>
      <c r="V625" s="15">
        <f>T625*INPUTS!$B$6</f>
        <v>246692.1782</v>
      </c>
      <c r="W625" s="54" t="s">
        <v>396</v>
      </c>
      <c r="X625" s="54" t="s">
        <v>396</v>
      </c>
      <c r="Y625" s="67">
        <f>IFERROR(VLOOKUP(E625,INPUTS!$A$44:$B$103,2,0),0)</f>
        <v>0.005</v>
      </c>
      <c r="Z625" s="15">
        <f t="shared" si="157"/>
        <v>390.335725</v>
      </c>
      <c r="AA625" s="20">
        <f>IFERROR(VLOOKUP(E625,INPUTS!$A$44:$C$103,3,0),SCENARIOS!$J$23)</f>
        <v>0.03</v>
      </c>
      <c r="AB625" s="15">
        <f t="shared" si="159"/>
        <v>2585.77308465393</v>
      </c>
      <c r="AC625" s="20">
        <f>IFERROR(VLOOKUP($E625,INPUTS!$A$44:$G$103,4,0),SCENARIOS!$K$23)</f>
        <v>0.1</v>
      </c>
      <c r="AD625" s="15">
        <f t="shared" si="160"/>
        <v>9516.34141399216</v>
      </c>
      <c r="AE625" s="20">
        <f>IFERROR(VLOOKUP($E625,INPUTS!$A$44:$G$103,5,0),SCENARIOS!$L$23)</f>
        <v>0.2</v>
      </c>
      <c r="AF625" s="15">
        <f t="shared" si="161"/>
        <v>21013.6197437718</v>
      </c>
      <c r="AG625" s="20">
        <f>IFERROR(VLOOKUP($E625,INPUTS!$A$44:$G$103,6,0),SCENARIOS!$M$23)</f>
        <v>0.3</v>
      </c>
      <c r="AH625" s="15">
        <f t="shared" si="162"/>
        <v>34801.1012472644</v>
      </c>
      <c r="AI625" s="20">
        <f>IFERROR(VLOOKUP($E625,INPUTS!$A$44:$G$103,7,0),SCENARIOS!$N$23)</f>
        <v>0.4</v>
      </c>
      <c r="AJ625" s="15">
        <f t="shared" si="163"/>
        <v>51230.9704230989</v>
      </c>
      <c r="AL625" t="str">
        <f t="shared" si="164"/>
        <v>Y</v>
      </c>
      <c r="AM625" s="21">
        <f t="shared" si="165"/>
        <v>128077.426057747</v>
      </c>
    </row>
    <row r="626" ht="15" customHeight="1" spans="1:39">
      <c r="A626" s="6" t="s">
        <v>2376</v>
      </c>
      <c r="B626" s="52" t="s">
        <v>414</v>
      </c>
      <c r="C626" s="52" t="s">
        <v>415</v>
      </c>
      <c r="D626" s="52" t="s">
        <v>929</v>
      </c>
      <c r="E626" s="10" t="s">
        <v>245</v>
      </c>
      <c r="F626" s="52" t="s">
        <v>930</v>
      </c>
      <c r="G626" s="52" t="s">
        <v>169</v>
      </c>
      <c r="H626" s="52" t="s">
        <v>223</v>
      </c>
      <c r="I626" s="52" t="s">
        <v>665</v>
      </c>
      <c r="J626" s="52" t="s">
        <v>165</v>
      </c>
      <c r="K626" s="52" t="s">
        <v>931</v>
      </c>
      <c r="L626" s="53" t="s">
        <v>288</v>
      </c>
      <c r="M626" s="13">
        <v>1333</v>
      </c>
      <c r="N626" s="14">
        <f t="shared" si="158"/>
        <v>3.65205479452055</v>
      </c>
      <c r="O626" s="15">
        <v>9120</v>
      </c>
      <c r="P626" s="15">
        <f t="shared" si="166"/>
        <v>12156960</v>
      </c>
      <c r="Q626" s="16">
        <f>IFERROR(VLOOKUP(G626,SCENARIOS!$A$13:$E$18,2,0),0.025)</f>
        <v>0.02</v>
      </c>
      <c r="R626" s="52">
        <f>IFERROR(VLOOKUP(L626,INPUTS!$A$107:$B$120,2,0),0.0082)</f>
        <v>0.0085</v>
      </c>
      <c r="S626" s="52">
        <f t="shared" si="167"/>
        <v>77.52</v>
      </c>
      <c r="T626" s="15">
        <f t="shared" si="168"/>
        <v>103334.16</v>
      </c>
      <c r="U626" s="15">
        <f>T626/INPUTS!$B$7*1000</f>
        <v>129167700</v>
      </c>
      <c r="V626" s="15">
        <f>T626*INPUTS!$B$6</f>
        <v>326535.9456</v>
      </c>
      <c r="W626" s="54" t="s">
        <v>396</v>
      </c>
      <c r="X626" s="54" t="s">
        <v>396</v>
      </c>
      <c r="Y626" s="67">
        <f>IFERROR(VLOOKUP(E626,INPUTS!$A$44:$B$103,2,0),0)</f>
        <v>0.005</v>
      </c>
      <c r="Z626" s="15">
        <f t="shared" si="157"/>
        <v>516.6708</v>
      </c>
      <c r="AA626" s="20">
        <f>IFERROR(VLOOKUP(E626,INPUTS!$A$44:$C$103,3,0),SCENARIOS!$J$23)</f>
        <v>0.03</v>
      </c>
      <c r="AB626" s="15">
        <f t="shared" si="159"/>
        <v>3422.67787112392</v>
      </c>
      <c r="AC626" s="20">
        <f>IFERROR(VLOOKUP($E626,INPUTS!$A$44:$G$103,4,0),SCENARIOS!$K$23)</f>
        <v>0.1</v>
      </c>
      <c r="AD626" s="15">
        <f t="shared" si="160"/>
        <v>12596.3764434845</v>
      </c>
      <c r="AE626" s="20">
        <f>IFERROR(VLOOKUP($E626,INPUTS!$A$44:$G$103,5,0),SCENARIOS!$L$23)</f>
        <v>0.2</v>
      </c>
      <c r="AF626" s="15">
        <f t="shared" si="161"/>
        <v>27814.8348422639</v>
      </c>
      <c r="AG626" s="20">
        <f>IFERROR(VLOOKUP($E626,INPUTS!$A$44:$G$103,6,0),SCENARIOS!$M$23)</f>
        <v>0.3</v>
      </c>
      <c r="AH626" s="15">
        <f t="shared" si="162"/>
        <v>46064.7377902832</v>
      </c>
      <c r="AI626" s="20">
        <f>IFERROR(VLOOKUP($E626,INPUTS!$A$44:$G$103,7,0),SCENARIOS!$N$23)</f>
        <v>0.4</v>
      </c>
      <c r="AJ626" s="15">
        <f t="shared" si="163"/>
        <v>67812.256931591</v>
      </c>
      <c r="AL626" t="str">
        <f t="shared" si="164"/>
        <v>Y</v>
      </c>
      <c r="AM626" s="21">
        <f t="shared" si="165"/>
        <v>169530.642328977</v>
      </c>
    </row>
    <row r="627" ht="15" customHeight="1" spans="1:39">
      <c r="A627" s="24" t="s">
        <v>2377</v>
      </c>
      <c r="B627" s="52" t="s">
        <v>414</v>
      </c>
      <c r="C627" s="52" t="s">
        <v>415</v>
      </c>
      <c r="D627" s="52" t="s">
        <v>929</v>
      </c>
      <c r="E627" s="10" t="s">
        <v>245</v>
      </c>
      <c r="F627" s="52" t="s">
        <v>930</v>
      </c>
      <c r="G627" s="52" t="s">
        <v>169</v>
      </c>
      <c r="H627" s="52" t="s">
        <v>452</v>
      </c>
      <c r="I627" s="52" t="s">
        <v>451</v>
      </c>
      <c r="J627" s="52" t="s">
        <v>181</v>
      </c>
      <c r="K627" s="52" t="s">
        <v>931</v>
      </c>
      <c r="L627" s="53" t="s">
        <v>288</v>
      </c>
      <c r="M627" s="13">
        <v>1333</v>
      </c>
      <c r="N627" s="14">
        <f t="shared" si="158"/>
        <v>3.65205479452055</v>
      </c>
      <c r="O627" s="15">
        <v>7700</v>
      </c>
      <c r="P627" s="15">
        <f t="shared" si="166"/>
        <v>10264100</v>
      </c>
      <c r="Q627" s="16">
        <f>IFERROR(VLOOKUP(G627,SCENARIOS!$A$13:$E$18,2,0),0.025)</f>
        <v>0.02</v>
      </c>
      <c r="R627" s="52">
        <f>IFERROR(VLOOKUP(L627,INPUTS!$A$107:$B$120,2,0),0.0082)</f>
        <v>0.0085</v>
      </c>
      <c r="S627" s="52">
        <f t="shared" si="167"/>
        <v>65.45</v>
      </c>
      <c r="T627" s="15">
        <f t="shared" si="168"/>
        <v>87244.85</v>
      </c>
      <c r="U627" s="15">
        <f>T627/INPUTS!$B$7*1000</f>
        <v>109056062.5</v>
      </c>
      <c r="V627" s="15">
        <f>T627*INPUTS!$B$6</f>
        <v>275693.726</v>
      </c>
      <c r="W627" s="54" t="s">
        <v>521</v>
      </c>
      <c r="X627" s="54" t="s">
        <v>396</v>
      </c>
      <c r="Y627" s="67">
        <f>IFERROR(VLOOKUP(E627,INPUTS!$A$44:$B$103,2,0),0)</f>
        <v>0.005</v>
      </c>
      <c r="Z627" s="15">
        <f t="shared" si="157"/>
        <v>436.22425</v>
      </c>
      <c r="AA627" s="20">
        <f>IFERROR(VLOOKUP(E627,INPUTS!$A$44:$C$103,3,0),SCENARIOS!$J$23)</f>
        <v>0.03</v>
      </c>
      <c r="AB627" s="15">
        <f t="shared" si="159"/>
        <v>2889.76092189191</v>
      </c>
      <c r="AC627" s="20">
        <f>IFERROR(VLOOKUP($E627,INPUTS!$A$44:$G$103,4,0),SCENARIOS!$K$23)</f>
        <v>0.1</v>
      </c>
      <c r="AD627" s="15">
        <f t="shared" si="160"/>
        <v>10635.098532328</v>
      </c>
      <c r="AE627" s="20">
        <f>IFERROR(VLOOKUP($E627,INPUTS!$A$44:$G$103,5,0),SCENARIOS!$L$23)</f>
        <v>0.2</v>
      </c>
      <c r="AF627" s="15">
        <f t="shared" si="161"/>
        <v>23484.0162593676</v>
      </c>
      <c r="AG627" s="20">
        <f>IFERROR(VLOOKUP($E627,INPUTS!$A$44:$G$103,6,0),SCENARIOS!$M$23)</f>
        <v>0.3</v>
      </c>
      <c r="AH627" s="15">
        <f t="shared" si="162"/>
        <v>38892.3773010066</v>
      </c>
      <c r="AI627" s="20">
        <f>IFERROR(VLOOKUP($E627,INPUTS!$A$44:$G$103,7,0),SCENARIOS!$N$23)</f>
        <v>0.4</v>
      </c>
      <c r="AJ627" s="15">
        <f t="shared" si="163"/>
        <v>57253.7695584705</v>
      </c>
      <c r="AL627" t="str">
        <f t="shared" si="164"/>
        <v>Y</v>
      </c>
      <c r="AM627" s="21">
        <f t="shared" si="165"/>
        <v>143134.423896176</v>
      </c>
    </row>
    <row r="628" ht="15" customHeight="1" spans="1:39">
      <c r="A628" s="6" t="s">
        <v>2378</v>
      </c>
      <c r="B628" s="52" t="s">
        <v>414</v>
      </c>
      <c r="C628" s="52" t="s">
        <v>415</v>
      </c>
      <c r="D628" s="52" t="s">
        <v>929</v>
      </c>
      <c r="E628" s="10" t="s">
        <v>250</v>
      </c>
      <c r="F628" s="52" t="s">
        <v>930</v>
      </c>
      <c r="G628" s="52" t="s">
        <v>169</v>
      </c>
      <c r="H628" s="52" t="s">
        <v>224</v>
      </c>
      <c r="I628" s="52" t="s">
        <v>938</v>
      </c>
      <c r="J628" s="52" t="s">
        <v>165</v>
      </c>
      <c r="K628" s="52" t="s">
        <v>931</v>
      </c>
      <c r="L628" s="53" t="s">
        <v>293</v>
      </c>
      <c r="M628" s="13">
        <v>2665</v>
      </c>
      <c r="N628" s="14">
        <f t="shared" si="158"/>
        <v>7.3013698630137</v>
      </c>
      <c r="O628" s="15">
        <v>7130</v>
      </c>
      <c r="P628" s="15">
        <f t="shared" si="166"/>
        <v>19001450</v>
      </c>
      <c r="Q628" s="16">
        <f>IFERROR(VLOOKUP(G628,SCENARIOS!$A$13:$E$18,2,0),0.025)</f>
        <v>0.02</v>
      </c>
      <c r="R628" s="52">
        <f>IFERROR(VLOOKUP(L628,INPUTS!$A$107:$B$120,2,0),0.0082)</f>
        <v>0.0079</v>
      </c>
      <c r="S628" s="52">
        <f t="shared" si="167"/>
        <v>56.327</v>
      </c>
      <c r="T628" s="15">
        <f t="shared" si="168"/>
        <v>150111.455</v>
      </c>
      <c r="U628" s="15">
        <f>T628/INPUTS!$B$7*1000</f>
        <v>187639318.75</v>
      </c>
      <c r="V628" s="15">
        <f>T628*INPUTS!$B$6</f>
        <v>474352.1978</v>
      </c>
      <c r="W628" s="54" t="s">
        <v>396</v>
      </c>
      <c r="X628" s="54" t="s">
        <v>396</v>
      </c>
      <c r="Y628" s="67">
        <f>IFERROR(VLOOKUP(E628,INPUTS!$A$44:$B$103,2,0),0)</f>
        <v>0.005</v>
      </c>
      <c r="Z628" s="15">
        <f t="shared" si="157"/>
        <v>750.557275</v>
      </c>
      <c r="AA628" s="20">
        <f>IFERROR(VLOOKUP(E628,INPUTS!$A$44:$C$103,3,0),SCENARIOS!$J$23)</f>
        <v>0.03</v>
      </c>
      <c r="AB628" s="15">
        <f t="shared" si="159"/>
        <v>4972.05527417762</v>
      </c>
      <c r="AC628" s="20">
        <f>IFERROR(VLOOKUP($E628,INPUTS!$A$44:$G$103,4,0),SCENARIOS!$K$23)</f>
        <v>0.1</v>
      </c>
      <c r="AD628" s="15">
        <f t="shared" si="160"/>
        <v>18298.5026022294</v>
      </c>
      <c r="AE628" s="20">
        <f>IFERROR(VLOOKUP($E628,INPUTS!$A$44:$G$103,5,0),SCENARIOS!$L$23)</f>
        <v>0.2</v>
      </c>
      <c r="AF628" s="15">
        <f t="shared" si="161"/>
        <v>40406.0509008535</v>
      </c>
      <c r="AG628" s="20">
        <f>IFERROR(VLOOKUP($E628,INPUTS!$A$44:$G$103,6,0),SCENARIOS!$M$23)</f>
        <v>0.3</v>
      </c>
      <c r="AH628" s="15">
        <f t="shared" si="162"/>
        <v>66917.3176991316</v>
      </c>
      <c r="AI628" s="20">
        <f>IFERROR(VLOOKUP($E628,INPUTS!$A$44:$G$103,7,0),SCENARIOS!$N$23)</f>
        <v>0.4</v>
      </c>
      <c r="AJ628" s="15">
        <f t="shared" si="163"/>
        <v>98509.501164329</v>
      </c>
      <c r="AL628" t="str">
        <f t="shared" si="164"/>
        <v>Y</v>
      </c>
      <c r="AM628" s="21">
        <f t="shared" si="165"/>
        <v>246273.752910823</v>
      </c>
    </row>
    <row r="629" ht="15" customHeight="1" spans="1:39">
      <c r="A629" s="24" t="s">
        <v>2379</v>
      </c>
      <c r="B629" s="52" t="s">
        <v>414</v>
      </c>
      <c r="C629" s="52" t="s">
        <v>415</v>
      </c>
      <c r="D629" s="52" t="s">
        <v>929</v>
      </c>
      <c r="E629" s="10" t="s">
        <v>250</v>
      </c>
      <c r="F629" s="52" t="s">
        <v>930</v>
      </c>
      <c r="G629" s="52" t="s">
        <v>169</v>
      </c>
      <c r="H629" s="52" t="s">
        <v>204</v>
      </c>
      <c r="I629" s="52" t="s">
        <v>405</v>
      </c>
      <c r="J629" s="52" t="s">
        <v>165</v>
      </c>
      <c r="K629" s="52" t="s">
        <v>931</v>
      </c>
      <c r="L629" s="53" t="s">
        <v>288</v>
      </c>
      <c r="M629" s="13">
        <v>1333</v>
      </c>
      <c r="N629" s="14">
        <f t="shared" si="158"/>
        <v>3.65205479452055</v>
      </c>
      <c r="O629" s="15">
        <v>7780</v>
      </c>
      <c r="P629" s="15">
        <f t="shared" si="166"/>
        <v>10370740</v>
      </c>
      <c r="Q629" s="16">
        <f>IFERROR(VLOOKUP(G629,SCENARIOS!$A$13:$E$18,2,0),0.025)</f>
        <v>0.02</v>
      </c>
      <c r="R629" s="52">
        <f>IFERROR(VLOOKUP(L629,INPUTS!$A$107:$B$120,2,0),0.0082)</f>
        <v>0.0085</v>
      </c>
      <c r="S629" s="52">
        <f t="shared" si="167"/>
        <v>66.13</v>
      </c>
      <c r="T629" s="15">
        <f t="shared" si="168"/>
        <v>88151.29</v>
      </c>
      <c r="U629" s="15">
        <f>T629/INPUTS!$B$7*1000</f>
        <v>110189112.5</v>
      </c>
      <c r="V629" s="15">
        <f>T629*INPUTS!$B$6</f>
        <v>278558.0764</v>
      </c>
      <c r="W629" s="54" t="s">
        <v>396</v>
      </c>
      <c r="X629" s="54" t="s">
        <v>396</v>
      </c>
      <c r="Y629" s="67">
        <f>IFERROR(VLOOKUP(E629,INPUTS!$A$44:$B$103,2,0),0)</f>
        <v>0.005</v>
      </c>
      <c r="Z629" s="15">
        <f t="shared" si="157"/>
        <v>440.75645</v>
      </c>
      <c r="AA629" s="20">
        <f>IFERROR(VLOOKUP(E629,INPUTS!$A$44:$C$103,3,0),SCENARIOS!$J$23)</f>
        <v>0.03</v>
      </c>
      <c r="AB629" s="15">
        <f t="shared" si="159"/>
        <v>2919.78441198948</v>
      </c>
      <c r="AC629" s="20">
        <f>IFERROR(VLOOKUP($E629,INPUTS!$A$44:$G$103,4,0),SCENARIOS!$K$23)</f>
        <v>0.1</v>
      </c>
      <c r="AD629" s="15">
        <f t="shared" si="160"/>
        <v>10745.593062534</v>
      </c>
      <c r="AE629" s="20">
        <f>IFERROR(VLOOKUP($E629,INPUTS!$A$44:$G$103,5,0),SCENARIOS!$L$23)</f>
        <v>0.2</v>
      </c>
      <c r="AF629" s="15">
        <f t="shared" si="161"/>
        <v>23728.0060386857</v>
      </c>
      <c r="AG629" s="20">
        <f>IFERROR(VLOOKUP($E629,INPUTS!$A$44:$G$103,6,0),SCENARIOS!$M$23)</f>
        <v>0.3</v>
      </c>
      <c r="AH629" s="15">
        <f t="shared" si="162"/>
        <v>39296.4539482898</v>
      </c>
      <c r="AI629" s="20">
        <f>IFERROR(VLOOKUP($E629,INPUTS!$A$44:$G$103,7,0),SCENARIOS!$N$23)</f>
        <v>0.4</v>
      </c>
      <c r="AJ629" s="15">
        <f t="shared" si="163"/>
        <v>57848.6139175195</v>
      </c>
      <c r="AL629" t="str">
        <f t="shared" si="164"/>
        <v>Y</v>
      </c>
      <c r="AM629" s="21">
        <f t="shared" si="165"/>
        <v>144621.534793799</v>
      </c>
    </row>
    <row r="630" ht="15" customHeight="1" spans="1:39">
      <c r="A630" s="6" t="s">
        <v>2380</v>
      </c>
      <c r="B630" s="52" t="s">
        <v>414</v>
      </c>
      <c r="C630" s="52" t="s">
        <v>415</v>
      </c>
      <c r="D630" s="52" t="s">
        <v>929</v>
      </c>
      <c r="E630" s="10" t="s">
        <v>250</v>
      </c>
      <c r="F630" s="52" t="s">
        <v>930</v>
      </c>
      <c r="G630" s="52" t="s">
        <v>169</v>
      </c>
      <c r="H630" s="52" t="s">
        <v>200</v>
      </c>
      <c r="I630" s="52" t="s">
        <v>391</v>
      </c>
      <c r="J630" s="52" t="s">
        <v>165</v>
      </c>
      <c r="K630" s="52" t="s">
        <v>931</v>
      </c>
      <c r="L630" s="53" t="s">
        <v>288</v>
      </c>
      <c r="M630" s="13">
        <v>1333</v>
      </c>
      <c r="N630" s="14">
        <f t="shared" si="158"/>
        <v>3.65205479452055</v>
      </c>
      <c r="O630" s="15">
        <v>8590</v>
      </c>
      <c r="P630" s="15">
        <f t="shared" si="166"/>
        <v>11450470</v>
      </c>
      <c r="Q630" s="16">
        <f>IFERROR(VLOOKUP(G630,SCENARIOS!$A$13:$E$18,2,0),0.025)</f>
        <v>0.02</v>
      </c>
      <c r="R630" s="52">
        <f>IFERROR(VLOOKUP(L630,INPUTS!$A$107:$B$120,2,0),0.0082)</f>
        <v>0.0085</v>
      </c>
      <c r="S630" s="52">
        <f t="shared" si="167"/>
        <v>73.015</v>
      </c>
      <c r="T630" s="15">
        <f t="shared" si="168"/>
        <v>97328.995</v>
      </c>
      <c r="U630" s="15">
        <f>T630/INPUTS!$B$7*1000</f>
        <v>121661243.75</v>
      </c>
      <c r="V630" s="15">
        <f>T630*INPUTS!$B$6</f>
        <v>307559.6242</v>
      </c>
      <c r="W630" s="54" t="s">
        <v>396</v>
      </c>
      <c r="X630" s="54" t="s">
        <v>396</v>
      </c>
      <c r="Y630" s="67">
        <f>IFERROR(VLOOKUP(E630,INPUTS!$A$44:$B$103,2,0),0)</f>
        <v>0.005</v>
      </c>
      <c r="Z630" s="15">
        <f t="shared" ref="Z630:Z693" si="169">T630*Y630</f>
        <v>486.644975</v>
      </c>
      <c r="AA630" s="20">
        <f>IFERROR(VLOOKUP(E630,INPUTS!$A$44:$C$103,3,0),SCENARIOS!$J$23)</f>
        <v>0.03</v>
      </c>
      <c r="AB630" s="15">
        <f t="shared" si="159"/>
        <v>3223.77224922746</v>
      </c>
      <c r="AC630" s="20">
        <f>IFERROR(VLOOKUP($E630,INPUTS!$A$44:$G$103,4,0),SCENARIOS!$K$23)</f>
        <v>0.1</v>
      </c>
      <c r="AD630" s="15">
        <f t="shared" si="160"/>
        <v>11864.3501808698</v>
      </c>
      <c r="AE630" s="20">
        <f>IFERROR(VLOOKUP($E630,INPUTS!$A$44:$G$103,5,0),SCENARIOS!$L$23)</f>
        <v>0.2</v>
      </c>
      <c r="AF630" s="15">
        <f t="shared" si="161"/>
        <v>26198.4025542815</v>
      </c>
      <c r="AG630" s="20">
        <f>IFERROR(VLOOKUP($E630,INPUTS!$A$44:$G$103,6,0),SCENARIOS!$M$23)</f>
        <v>0.3</v>
      </c>
      <c r="AH630" s="15">
        <f t="shared" si="162"/>
        <v>43387.7300020321</v>
      </c>
      <c r="AI630" s="20">
        <f>IFERROR(VLOOKUP($E630,INPUTS!$A$44:$G$103,7,0),SCENARIOS!$N$23)</f>
        <v>0.4</v>
      </c>
      <c r="AJ630" s="15">
        <f t="shared" si="163"/>
        <v>63871.4130528911</v>
      </c>
      <c r="AL630" t="str">
        <f t="shared" si="164"/>
        <v>N</v>
      </c>
      <c r="AM630" s="21">
        <f t="shared" si="165"/>
        <v>159678.532632228</v>
      </c>
    </row>
    <row r="631" ht="15" customHeight="1" spans="1:39">
      <c r="A631" s="24" t="s">
        <v>2381</v>
      </c>
      <c r="B631" s="52" t="s">
        <v>414</v>
      </c>
      <c r="C631" s="52" t="s">
        <v>415</v>
      </c>
      <c r="D631" s="52" t="s">
        <v>929</v>
      </c>
      <c r="E631" s="10" t="s">
        <v>250</v>
      </c>
      <c r="F631" s="52" t="s">
        <v>930</v>
      </c>
      <c r="G631" s="52" t="s">
        <v>169</v>
      </c>
      <c r="H631" s="52" t="s">
        <v>623</v>
      </c>
      <c r="I631" s="52" t="s">
        <v>622</v>
      </c>
      <c r="J631" s="52" t="s">
        <v>181</v>
      </c>
      <c r="K631" s="52" t="s">
        <v>931</v>
      </c>
      <c r="L631" s="53" t="s">
        <v>1567</v>
      </c>
      <c r="M631" s="13">
        <v>2665</v>
      </c>
      <c r="N631" s="14">
        <f t="shared" si="158"/>
        <v>7.3013698630137</v>
      </c>
      <c r="O631" s="15">
        <v>2150</v>
      </c>
      <c r="P631" s="15">
        <f t="shared" si="166"/>
        <v>5729750</v>
      </c>
      <c r="Q631" s="16">
        <f>IFERROR(VLOOKUP(G631,SCENARIOS!$A$13:$E$18,2,0),0.025)</f>
        <v>0.02</v>
      </c>
      <c r="R631" s="52">
        <f>IFERROR(VLOOKUP(L631,INPUTS!$A$107:$B$120,2,0),0.0082)</f>
        <v>0.0082</v>
      </c>
      <c r="S631" s="52">
        <f t="shared" si="167"/>
        <v>17.63</v>
      </c>
      <c r="T631" s="15">
        <f t="shared" si="168"/>
        <v>46983.95</v>
      </c>
      <c r="U631" s="15">
        <f>T631/INPUTS!$B$7*1000</f>
        <v>58729937.5</v>
      </c>
      <c r="V631" s="15">
        <f>T631*INPUTS!$B$6</f>
        <v>148469.282</v>
      </c>
      <c r="W631" s="54" t="s">
        <v>396</v>
      </c>
      <c r="X631" s="54" t="s">
        <v>396</v>
      </c>
      <c r="Y631" s="67">
        <f>IFERROR(VLOOKUP(E631,INPUTS!$A$44:$B$103,2,0),0)</f>
        <v>0.005</v>
      </c>
      <c r="Z631" s="15">
        <f t="shared" si="169"/>
        <v>234.91975</v>
      </c>
      <c r="AA631" s="20">
        <f>IFERROR(VLOOKUP(E631,INPUTS!$A$44:$C$103,3,0),SCENARIOS!$J$23)</f>
        <v>0.03</v>
      </c>
      <c r="AB631" s="15">
        <f t="shared" si="159"/>
        <v>1556.22231760526</v>
      </c>
      <c r="AC631" s="20">
        <f>IFERROR(VLOOKUP($E631,INPUTS!$A$44:$G$103,4,0),SCENARIOS!$K$23)</f>
        <v>0.1</v>
      </c>
      <c r="AD631" s="15">
        <f t="shared" si="160"/>
        <v>5727.31728793127</v>
      </c>
      <c r="AE631" s="20">
        <f>IFERROR(VLOOKUP($E631,INPUTS!$A$44:$G$103,5,0),SCENARIOS!$L$23)</f>
        <v>0.2</v>
      </c>
      <c r="AF631" s="15">
        <f t="shared" si="161"/>
        <v>12646.8421428808</v>
      </c>
      <c r="AG631" s="20">
        <f>IFERROR(VLOOKUP($E631,INPUTS!$A$44:$G$103,6,0),SCENARIOS!$M$23)</f>
        <v>0.3</v>
      </c>
      <c r="AH631" s="15">
        <f t="shared" si="162"/>
        <v>20944.7034465832</v>
      </c>
      <c r="AI631" s="20">
        <f>IFERROR(VLOOKUP($E631,INPUTS!$A$44:$G$103,7,0),SCENARIOS!$N$23)</f>
        <v>0.4</v>
      </c>
      <c r="AJ631" s="15">
        <f t="shared" si="163"/>
        <v>30832.8600054525</v>
      </c>
      <c r="AL631" t="str">
        <f t="shared" si="164"/>
        <v>N</v>
      </c>
      <c r="AM631" s="21">
        <f t="shared" si="165"/>
        <v>77082.1500136311</v>
      </c>
    </row>
    <row r="632" ht="15" customHeight="1" spans="1:39">
      <c r="A632" s="6" t="s">
        <v>2382</v>
      </c>
      <c r="B632" s="52" t="s">
        <v>414</v>
      </c>
      <c r="C632" s="52" t="s">
        <v>415</v>
      </c>
      <c r="D632" s="52" t="s">
        <v>929</v>
      </c>
      <c r="E632" s="10" t="s">
        <v>250</v>
      </c>
      <c r="F632" s="52" t="s">
        <v>930</v>
      </c>
      <c r="G632" s="52" t="s">
        <v>169</v>
      </c>
      <c r="H632" s="52" t="s">
        <v>515</v>
      </c>
      <c r="I632" s="52" t="s">
        <v>514</v>
      </c>
      <c r="J632" s="52" t="s">
        <v>181</v>
      </c>
      <c r="K632" s="52" t="s">
        <v>931</v>
      </c>
      <c r="L632" s="53" t="s">
        <v>1567</v>
      </c>
      <c r="M632" s="13">
        <v>2001</v>
      </c>
      <c r="N632" s="14">
        <f t="shared" si="158"/>
        <v>5.48219178082192</v>
      </c>
      <c r="O632" s="15">
        <v>2850</v>
      </c>
      <c r="P632" s="15">
        <f t="shared" si="166"/>
        <v>5702850</v>
      </c>
      <c r="Q632" s="16">
        <f>IFERROR(VLOOKUP(G632,SCENARIOS!$A$13:$E$18,2,0),0.025)</f>
        <v>0.02</v>
      </c>
      <c r="R632" s="52">
        <f>IFERROR(VLOOKUP(L632,INPUTS!$A$107:$B$120,2,0),0.0082)</f>
        <v>0.0082</v>
      </c>
      <c r="S632" s="52">
        <f t="shared" si="167"/>
        <v>23.37</v>
      </c>
      <c r="T632" s="15">
        <f t="shared" si="168"/>
        <v>46763.37</v>
      </c>
      <c r="U632" s="15">
        <f>T632/INPUTS!$B$7*1000</f>
        <v>58454212.5</v>
      </c>
      <c r="V632" s="15">
        <f>T632*INPUTS!$B$6</f>
        <v>147772.2492</v>
      </c>
      <c r="W632" s="54" t="s">
        <v>396</v>
      </c>
      <c r="X632" s="54" t="s">
        <v>396</v>
      </c>
      <c r="Y632" s="67">
        <f>IFERROR(VLOOKUP(E632,INPUTS!$A$44:$B$103,2,0),0)</f>
        <v>0.005</v>
      </c>
      <c r="Z632" s="15">
        <f t="shared" si="169"/>
        <v>233.81685</v>
      </c>
      <c r="AA632" s="20">
        <f>IFERROR(VLOOKUP(E632,INPUTS!$A$44:$C$103,3,0),SCENARIOS!$J$23)</f>
        <v>0.03</v>
      </c>
      <c r="AB632" s="15">
        <f t="shared" si="159"/>
        <v>1548.91617329816</v>
      </c>
      <c r="AC632" s="20">
        <f>IFERROR(VLOOKUP($E632,INPUTS!$A$44:$G$103,4,0),SCENARIOS!$K$23)</f>
        <v>0.1</v>
      </c>
      <c r="AD632" s="15">
        <f t="shared" si="160"/>
        <v>5700.42870901502</v>
      </c>
      <c r="AE632" s="20">
        <f>IFERROR(VLOOKUP($E632,INPUTS!$A$44:$G$103,5,0),SCENARIOS!$L$23)</f>
        <v>0.2</v>
      </c>
      <c r="AF632" s="15">
        <f t="shared" si="161"/>
        <v>12587.4678152673</v>
      </c>
      <c r="AG632" s="20">
        <f>IFERROR(VLOOKUP($E632,INPUTS!$A$44:$G$103,6,0),SCENARIOS!$M$23)</f>
        <v>0.3</v>
      </c>
      <c r="AH632" s="15">
        <f t="shared" si="162"/>
        <v>20846.3723636017</v>
      </c>
      <c r="AI632" s="20">
        <f>IFERROR(VLOOKUP($E632,INPUTS!$A$44:$G$103,7,0),SCENARIOS!$N$23)</f>
        <v>0.4</v>
      </c>
      <c r="AJ632" s="15">
        <f t="shared" si="163"/>
        <v>30688.1060573488</v>
      </c>
      <c r="AL632" t="str">
        <f t="shared" si="164"/>
        <v>N</v>
      </c>
      <c r="AM632" s="21">
        <f t="shared" si="165"/>
        <v>76720.2651433721</v>
      </c>
    </row>
    <row r="633" ht="15" customHeight="1" spans="1:39">
      <c r="A633" s="24" t="s">
        <v>2383</v>
      </c>
      <c r="B633" s="52" t="s">
        <v>414</v>
      </c>
      <c r="C633" s="52" t="s">
        <v>415</v>
      </c>
      <c r="D633" s="52" t="s">
        <v>929</v>
      </c>
      <c r="E633" s="10" t="s">
        <v>250</v>
      </c>
      <c r="F633" s="52" t="s">
        <v>930</v>
      </c>
      <c r="G633" s="52" t="s">
        <v>169</v>
      </c>
      <c r="H633" s="52" t="s">
        <v>751</v>
      </c>
      <c r="I633" s="52" t="s">
        <v>750</v>
      </c>
      <c r="J633" s="52" t="s">
        <v>181</v>
      </c>
      <c r="K633" s="52" t="s">
        <v>931</v>
      </c>
      <c r="L633" s="53" t="s">
        <v>288</v>
      </c>
      <c r="M633" s="13">
        <v>949</v>
      </c>
      <c r="N633" s="14">
        <f t="shared" si="158"/>
        <v>2.6</v>
      </c>
      <c r="O633" s="15">
        <v>7560</v>
      </c>
      <c r="P633" s="15">
        <f t="shared" si="166"/>
        <v>7174440</v>
      </c>
      <c r="Q633" s="16">
        <f>IFERROR(VLOOKUP(G633,SCENARIOS!$A$13:$E$18,2,0),0.025)</f>
        <v>0.02</v>
      </c>
      <c r="R633" s="52">
        <f>IFERROR(VLOOKUP(L633,INPUTS!$A$107:$B$120,2,0),0.0082)</f>
        <v>0.0085</v>
      </c>
      <c r="S633" s="52">
        <f t="shared" si="167"/>
        <v>64.26</v>
      </c>
      <c r="T633" s="15">
        <f t="shared" si="168"/>
        <v>60982.74</v>
      </c>
      <c r="U633" s="15">
        <f>T633/INPUTS!$B$7*1000</f>
        <v>76228425</v>
      </c>
      <c r="V633" s="15">
        <f>T633*INPUTS!$B$6</f>
        <v>192705.4584</v>
      </c>
      <c r="W633" s="54" t="s">
        <v>396</v>
      </c>
      <c r="X633" s="54" t="s">
        <v>396</v>
      </c>
      <c r="Y633" s="67">
        <f>IFERROR(VLOOKUP(E633,INPUTS!$A$44:$B$103,2,0),0)</f>
        <v>0.005</v>
      </c>
      <c r="Z633" s="15">
        <f t="shared" si="169"/>
        <v>304.9137</v>
      </c>
      <c r="AA633" s="20">
        <f>IFERROR(VLOOKUP(E633,INPUTS!$A$44:$C$103,3,0),SCENARIOS!$J$23)</f>
        <v>0.03</v>
      </c>
      <c r="AB633" s="15">
        <f t="shared" si="159"/>
        <v>2019.8961768161</v>
      </c>
      <c r="AC633" s="20">
        <f>IFERROR(VLOOKUP($E633,INPUTS!$A$44:$G$103,4,0),SCENARIOS!$K$23)</f>
        <v>0.1</v>
      </c>
      <c r="AD633" s="15">
        <f t="shared" si="160"/>
        <v>7433.76197759911</v>
      </c>
      <c r="AE633" s="20">
        <f>IFERROR(VLOOKUP($E633,INPUTS!$A$44:$G$103,5,0),SCENARIOS!$L$23)</f>
        <v>0.2</v>
      </c>
      <c r="AF633" s="15">
        <f t="shared" si="161"/>
        <v>16414.9477900505</v>
      </c>
      <c r="AG633" s="20">
        <f>IFERROR(VLOOKUP($E633,INPUTS!$A$44:$G$103,6,0),SCENARIOS!$M$23)</f>
        <v>0.3</v>
      </c>
      <c r="AH633" s="15">
        <f t="shared" si="162"/>
        <v>27185.1431107875</v>
      </c>
      <c r="AI633" s="20">
        <f>IFERROR(VLOOKUP($E633,INPUTS!$A$44:$G$103,7,0),SCENARIOS!$N$23)</f>
        <v>0.4</v>
      </c>
      <c r="AJ633" s="15">
        <f t="shared" si="163"/>
        <v>40019.4595211536</v>
      </c>
      <c r="AL633" t="str">
        <f t="shared" si="164"/>
        <v>N</v>
      </c>
      <c r="AM633" s="21">
        <f t="shared" si="165"/>
        <v>100048.648802884</v>
      </c>
    </row>
    <row r="634" ht="15" customHeight="1" spans="1:39">
      <c r="A634" s="6" t="s">
        <v>2384</v>
      </c>
      <c r="B634" s="52" t="s">
        <v>414</v>
      </c>
      <c r="C634" s="52" t="s">
        <v>415</v>
      </c>
      <c r="D634" s="52" t="s">
        <v>929</v>
      </c>
      <c r="E634" s="10" t="s">
        <v>248</v>
      </c>
      <c r="F634" s="52" t="s">
        <v>930</v>
      </c>
      <c r="G634" s="52" t="s">
        <v>169</v>
      </c>
      <c r="H634" s="52" t="s">
        <v>234</v>
      </c>
      <c r="I634" s="52" t="s">
        <v>424</v>
      </c>
      <c r="J634" s="52" t="s">
        <v>173</v>
      </c>
      <c r="K634" s="52" t="s">
        <v>931</v>
      </c>
      <c r="L634" s="53" t="s">
        <v>293</v>
      </c>
      <c r="M634" s="13">
        <v>2665</v>
      </c>
      <c r="N634" s="14">
        <f t="shared" si="158"/>
        <v>7.3013698630137</v>
      </c>
      <c r="O634" s="15">
        <v>8740</v>
      </c>
      <c r="P634" s="15">
        <f t="shared" si="166"/>
        <v>23292100</v>
      </c>
      <c r="Q634" s="16">
        <f>IFERROR(VLOOKUP(G634,SCENARIOS!$A$13:$E$18,2,0),0.025)</f>
        <v>0.02</v>
      </c>
      <c r="R634" s="52">
        <f>IFERROR(VLOOKUP(L634,INPUTS!$A$107:$B$120,2,0),0.0082)</f>
        <v>0.0079</v>
      </c>
      <c r="S634" s="52">
        <f t="shared" si="167"/>
        <v>69.046</v>
      </c>
      <c r="T634" s="15">
        <f t="shared" si="168"/>
        <v>184007.59</v>
      </c>
      <c r="U634" s="15">
        <f>T634/INPUTS!$B$7*1000</f>
        <v>230009487.5</v>
      </c>
      <c r="V634" s="15">
        <f>T634*INPUTS!$B$6</f>
        <v>581463.9844</v>
      </c>
      <c r="W634" s="54" t="s">
        <v>396</v>
      </c>
      <c r="X634" s="54" t="s">
        <v>396</v>
      </c>
      <c r="Y634" s="67">
        <f>IFERROR(VLOOKUP(E634,INPUTS!$A$44:$B$103,2,0),0)</f>
        <v>0.005</v>
      </c>
      <c r="Z634" s="15">
        <f t="shared" si="169"/>
        <v>920.03795</v>
      </c>
      <c r="AA634" s="20">
        <f>IFERROR(VLOOKUP(E634,INPUTS!$A$44:$C$103,3,0),SCENARIOS!$J$23)</f>
        <v>0.03</v>
      </c>
      <c r="AB634" s="15">
        <f t="shared" si="159"/>
        <v>6094.77743286289</v>
      </c>
      <c r="AC634" s="20">
        <f>IFERROR(VLOOKUP($E634,INPUTS!$A$44:$G$103,4,0),SCENARIOS!$K$23)</f>
        <v>0.1</v>
      </c>
      <c r="AD634" s="15">
        <f t="shared" si="160"/>
        <v>22430.4225446683</v>
      </c>
      <c r="AE634" s="20">
        <f>IFERROR(VLOOKUP($E634,INPUTS!$A$44:$G$103,5,0),SCENARIOS!$L$23)</f>
        <v>0.2</v>
      </c>
      <c r="AF634" s="15">
        <f t="shared" si="161"/>
        <v>49529.9978784655</v>
      </c>
      <c r="AG634" s="20">
        <f>IFERROR(VLOOKUP($E634,INPUTS!$A$44:$G$103,6,0),SCENARIOS!$M$23)</f>
        <v>0.3</v>
      </c>
      <c r="AH634" s="15">
        <f t="shared" si="162"/>
        <v>82027.6797602258</v>
      </c>
      <c r="AI634" s="20">
        <f>IFERROR(VLOOKUP($E634,INPUTS!$A$44:$G$103,7,0),SCENARIOS!$N$23)</f>
        <v>0.4</v>
      </c>
      <c r="AJ634" s="15">
        <f t="shared" si="163"/>
        <v>120753.582072403</v>
      </c>
      <c r="AL634" t="str">
        <f t="shared" si="164"/>
        <v>Y</v>
      </c>
      <c r="AM634" s="21">
        <f t="shared" si="165"/>
        <v>301883.955181008</v>
      </c>
    </row>
    <row r="635" ht="15" customHeight="1" spans="1:39">
      <c r="A635" s="24" t="s">
        <v>2385</v>
      </c>
      <c r="B635" s="52" t="s">
        <v>414</v>
      </c>
      <c r="C635" s="52" t="s">
        <v>415</v>
      </c>
      <c r="D635" s="52" t="s">
        <v>929</v>
      </c>
      <c r="E635" s="10" t="s">
        <v>248</v>
      </c>
      <c r="F635" s="52" t="s">
        <v>930</v>
      </c>
      <c r="G635" s="52" t="s">
        <v>169</v>
      </c>
      <c r="H635" s="52" t="s">
        <v>505</v>
      </c>
      <c r="I635" s="52" t="s">
        <v>504</v>
      </c>
      <c r="J635" s="52" t="s">
        <v>173</v>
      </c>
      <c r="K635" s="52" t="s">
        <v>931</v>
      </c>
      <c r="L635" s="53" t="s">
        <v>293</v>
      </c>
      <c r="M635" s="13">
        <v>2001</v>
      </c>
      <c r="N635" s="14">
        <f t="shared" si="158"/>
        <v>5.48219178082192</v>
      </c>
      <c r="O635" s="15">
        <v>9620</v>
      </c>
      <c r="P635" s="15">
        <f t="shared" si="166"/>
        <v>19249620</v>
      </c>
      <c r="Q635" s="16">
        <f>IFERROR(VLOOKUP(G635,SCENARIOS!$A$13:$E$18,2,0),0.025)</f>
        <v>0.02</v>
      </c>
      <c r="R635" s="52">
        <f>IFERROR(VLOOKUP(L635,INPUTS!$A$107:$B$120,2,0),0.0082)</f>
        <v>0.0079</v>
      </c>
      <c r="S635" s="52">
        <f t="shared" si="167"/>
        <v>75.998</v>
      </c>
      <c r="T635" s="15">
        <f t="shared" si="168"/>
        <v>152071.998</v>
      </c>
      <c r="U635" s="15">
        <f>T635/INPUTS!$B$7*1000</f>
        <v>190089997.5</v>
      </c>
      <c r="V635" s="15">
        <f>T635*INPUTS!$B$6</f>
        <v>480547.51368</v>
      </c>
      <c r="W635" s="54" t="s">
        <v>396</v>
      </c>
      <c r="X635" s="54" t="s">
        <v>396</v>
      </c>
      <c r="Y635" s="67">
        <f>IFERROR(VLOOKUP(E635,INPUTS!$A$44:$B$103,2,0),0)</f>
        <v>0.005</v>
      </c>
      <c r="Z635" s="15">
        <f t="shared" si="169"/>
        <v>760.35999</v>
      </c>
      <c r="AA635" s="20">
        <f>IFERROR(VLOOKUP(E635,INPUTS!$A$44:$C$103,3,0),SCENARIOS!$J$23)</f>
        <v>0.03</v>
      </c>
      <c r="AB635" s="15">
        <f t="shared" si="159"/>
        <v>5036.99321088206</v>
      </c>
      <c r="AC635" s="20">
        <f>IFERROR(VLOOKUP($E635,INPUTS!$A$44:$G$103,4,0),SCENARIOS!$K$23)</f>
        <v>0.1</v>
      </c>
      <c r="AD635" s="15">
        <f t="shared" si="160"/>
        <v>18537.4916999454</v>
      </c>
      <c r="AE635" s="20">
        <f>IFERROR(VLOOKUP($E635,INPUTS!$A$44:$G$103,5,0),SCENARIOS!$L$23)</f>
        <v>0.2</v>
      </c>
      <c r="AF635" s="15">
        <f t="shared" si="161"/>
        <v>40933.7774507781</v>
      </c>
      <c r="AG635" s="20">
        <f>IFERROR(VLOOKUP($E635,INPUTS!$A$44:$G$103,6,0),SCENARIOS!$M$23)</f>
        <v>0.3</v>
      </c>
      <c r="AH635" s="15">
        <f t="shared" si="162"/>
        <v>67791.2968287977</v>
      </c>
      <c r="AI635" s="20">
        <f>IFERROR(VLOOKUP($E635,INPUTS!$A$44:$G$103,7,0),SCENARIOS!$N$23)</f>
        <v>0.4</v>
      </c>
      <c r="AJ635" s="15">
        <f t="shared" si="163"/>
        <v>99796.0926036114</v>
      </c>
      <c r="AL635" t="str">
        <f t="shared" si="164"/>
        <v>Y</v>
      </c>
      <c r="AM635" s="21">
        <f t="shared" si="165"/>
        <v>249490.231509028</v>
      </c>
    </row>
    <row r="636" ht="15" customHeight="1" spans="1:39">
      <c r="A636" s="6" t="s">
        <v>2386</v>
      </c>
      <c r="B636" s="52" t="s">
        <v>414</v>
      </c>
      <c r="C636" s="52" t="s">
        <v>415</v>
      </c>
      <c r="D636" s="52" t="s">
        <v>929</v>
      </c>
      <c r="E636" s="10" t="s">
        <v>248</v>
      </c>
      <c r="F636" s="52" t="s">
        <v>930</v>
      </c>
      <c r="G636" s="52" t="s">
        <v>169</v>
      </c>
      <c r="H636" s="52" t="s">
        <v>264</v>
      </c>
      <c r="I636" s="52" t="s">
        <v>436</v>
      </c>
      <c r="J636" s="52" t="s">
        <v>173</v>
      </c>
      <c r="K636" s="52" t="s">
        <v>931</v>
      </c>
      <c r="L636" s="53" t="s">
        <v>293</v>
      </c>
      <c r="M636" s="13">
        <v>1333</v>
      </c>
      <c r="N636" s="14">
        <f t="shared" si="158"/>
        <v>3.65205479452055</v>
      </c>
      <c r="O636" s="15">
        <v>12080</v>
      </c>
      <c r="P636" s="15">
        <f t="shared" si="166"/>
        <v>16102640</v>
      </c>
      <c r="Q636" s="16">
        <f>IFERROR(VLOOKUP(G636,SCENARIOS!$A$13:$E$18,2,0),0.025)</f>
        <v>0.02</v>
      </c>
      <c r="R636" s="52">
        <f>IFERROR(VLOOKUP(L636,INPUTS!$A$107:$B$120,2,0),0.0082)</f>
        <v>0.0079</v>
      </c>
      <c r="S636" s="52">
        <f t="shared" si="167"/>
        <v>95.432</v>
      </c>
      <c r="T636" s="15">
        <f t="shared" si="168"/>
        <v>127210.856</v>
      </c>
      <c r="U636" s="15">
        <f>T636/INPUTS!$B$7*1000</f>
        <v>159013570</v>
      </c>
      <c r="V636" s="15">
        <f>T636*INPUTS!$B$6</f>
        <v>401986.30496</v>
      </c>
      <c r="W636" s="54" t="s">
        <v>396</v>
      </c>
      <c r="X636" s="54" t="s">
        <v>396</v>
      </c>
      <c r="Y636" s="67">
        <f>IFERROR(VLOOKUP(E636,INPUTS!$A$44:$B$103,2,0),0)</f>
        <v>0.005</v>
      </c>
      <c r="Z636" s="15">
        <f t="shared" si="169"/>
        <v>636.05428</v>
      </c>
      <c r="AA636" s="20">
        <f>IFERROR(VLOOKUP(E636,INPUTS!$A$44:$C$103,3,0),SCENARIOS!$J$23)</f>
        <v>0.03</v>
      </c>
      <c r="AB636" s="15">
        <f t="shared" si="159"/>
        <v>4213.53192204719</v>
      </c>
      <c r="AC636" s="20">
        <f>IFERROR(VLOOKUP($E636,INPUTS!$A$44:$G$103,4,0),SCENARIOS!$K$23)</f>
        <v>0.1</v>
      </c>
      <c r="AD636" s="15">
        <f t="shared" si="160"/>
        <v>15506.9323626757</v>
      </c>
      <c r="AE636" s="20">
        <f>IFERROR(VLOOKUP($E636,INPUTS!$A$44:$G$103,5,0),SCENARIOS!$L$23)</f>
        <v>0.2</v>
      </c>
      <c r="AF636" s="15">
        <f t="shared" si="161"/>
        <v>34241.812676302</v>
      </c>
      <c r="AG636" s="20">
        <f>IFERROR(VLOOKUP($E636,INPUTS!$A$44:$G$103,6,0),SCENARIOS!$M$23)</f>
        <v>0.3</v>
      </c>
      <c r="AH636" s="15">
        <f t="shared" si="162"/>
        <v>56708.5920640132</v>
      </c>
      <c r="AI636" s="20">
        <f>IFERROR(VLOOKUP($E636,INPUTS!$A$44:$G$103,7,0),SCENARIOS!$N$23)</f>
        <v>0.4</v>
      </c>
      <c r="AJ636" s="15">
        <f t="shared" si="163"/>
        <v>83481.1571658358</v>
      </c>
      <c r="AL636" t="str">
        <f t="shared" si="164"/>
        <v>Y</v>
      </c>
      <c r="AM636" s="21">
        <f t="shared" si="165"/>
        <v>208702.89291459</v>
      </c>
    </row>
    <row r="637" ht="15" customHeight="1" spans="1:39">
      <c r="A637" s="24" t="s">
        <v>2387</v>
      </c>
      <c r="B637" s="52" t="s">
        <v>414</v>
      </c>
      <c r="C637" s="52" t="s">
        <v>415</v>
      </c>
      <c r="D637" s="52" t="s">
        <v>929</v>
      </c>
      <c r="E637" s="10" t="s">
        <v>248</v>
      </c>
      <c r="F637" s="52" t="s">
        <v>930</v>
      </c>
      <c r="G637" s="52" t="s">
        <v>169</v>
      </c>
      <c r="H637" s="52" t="s">
        <v>242</v>
      </c>
      <c r="I637" s="52" t="s">
        <v>421</v>
      </c>
      <c r="J637" s="52" t="s">
        <v>173</v>
      </c>
      <c r="K637" s="52" t="s">
        <v>931</v>
      </c>
      <c r="L637" s="53" t="s">
        <v>293</v>
      </c>
      <c r="M637" s="13">
        <v>1333</v>
      </c>
      <c r="N637" s="14">
        <f t="shared" si="158"/>
        <v>3.65205479452055</v>
      </c>
      <c r="O637" s="15">
        <v>14130</v>
      </c>
      <c r="P637" s="15">
        <f t="shared" si="166"/>
        <v>18835290</v>
      </c>
      <c r="Q637" s="16">
        <f>IFERROR(VLOOKUP(G637,SCENARIOS!$A$13:$E$18,2,0),0.025)</f>
        <v>0.02</v>
      </c>
      <c r="R637" s="52">
        <f>IFERROR(VLOOKUP(L637,INPUTS!$A$107:$B$120,2,0),0.0082)</f>
        <v>0.0079</v>
      </c>
      <c r="S637" s="52">
        <f t="shared" si="167"/>
        <v>111.627</v>
      </c>
      <c r="T637" s="15">
        <f t="shared" si="168"/>
        <v>148798.791</v>
      </c>
      <c r="U637" s="15">
        <f>T637/INPUTS!$B$7*1000</f>
        <v>185998488.75</v>
      </c>
      <c r="V637" s="15">
        <f>T637*INPUTS!$B$6</f>
        <v>470204.17956</v>
      </c>
      <c r="W637" s="54" t="s">
        <v>396</v>
      </c>
      <c r="X637" s="54" t="s">
        <v>396</v>
      </c>
      <c r="Y637" s="67">
        <f>IFERROR(VLOOKUP(E637,INPUTS!$A$44:$B$103,2,0),0)</f>
        <v>0.005</v>
      </c>
      <c r="Z637" s="15">
        <f t="shared" si="169"/>
        <v>743.993955</v>
      </c>
      <c r="AA637" s="20">
        <f>IFERROR(VLOOKUP(E637,INPUTS!$A$44:$C$103,3,0),SCENARIOS!$J$23)</f>
        <v>0.03</v>
      </c>
      <c r="AB637" s="15">
        <f t="shared" si="159"/>
        <v>4928.57666047407</v>
      </c>
      <c r="AC637" s="20">
        <f>IFERROR(VLOOKUP($E637,INPUTS!$A$44:$G$103,4,0),SCENARIOS!$K$23)</f>
        <v>0.1</v>
      </c>
      <c r="AD637" s="15">
        <f t="shared" si="160"/>
        <v>18138.4895930966</v>
      </c>
      <c r="AE637" s="20">
        <f>IFERROR(VLOOKUP($E637,INPUTS!$A$44:$G$103,5,0),SCENARIOS!$L$23)</f>
        <v>0.2</v>
      </c>
      <c r="AF637" s="15">
        <f t="shared" si="161"/>
        <v>40052.7163175619</v>
      </c>
      <c r="AG637" s="20">
        <f>IFERROR(VLOOKUP($E637,INPUTS!$A$44:$G$103,6,0),SCENARIOS!$M$23)</f>
        <v>0.3</v>
      </c>
      <c r="AH637" s="15">
        <f t="shared" si="162"/>
        <v>66332.1528033532</v>
      </c>
      <c r="AI637" s="20">
        <f>IFERROR(VLOOKUP($E637,INPUTS!$A$44:$G$103,7,0),SCENARIOS!$N$23)</f>
        <v>0.4</v>
      </c>
      <c r="AJ637" s="15">
        <f t="shared" si="163"/>
        <v>97648.0753934818</v>
      </c>
      <c r="AL637" t="str">
        <f t="shared" si="164"/>
        <v>Y</v>
      </c>
      <c r="AM637" s="21">
        <f t="shared" si="165"/>
        <v>244120.188483704</v>
      </c>
    </row>
    <row r="638" ht="15" customHeight="1" spans="1:39">
      <c r="A638" s="6" t="s">
        <v>2388</v>
      </c>
      <c r="B638" s="52" t="s">
        <v>414</v>
      </c>
      <c r="C638" s="52" t="s">
        <v>415</v>
      </c>
      <c r="D638" s="52" t="s">
        <v>929</v>
      </c>
      <c r="E638" s="10" t="s">
        <v>248</v>
      </c>
      <c r="F638" s="52" t="s">
        <v>930</v>
      </c>
      <c r="G638" s="52" t="s">
        <v>169</v>
      </c>
      <c r="H638" s="52" t="s">
        <v>623</v>
      </c>
      <c r="I638" s="52" t="s">
        <v>622</v>
      </c>
      <c r="J638" s="52" t="s">
        <v>181</v>
      </c>
      <c r="K638" s="52" t="s">
        <v>931</v>
      </c>
      <c r="L638" s="53" t="s">
        <v>1567</v>
      </c>
      <c r="M638" s="13">
        <v>2665</v>
      </c>
      <c r="N638" s="14">
        <f t="shared" si="158"/>
        <v>7.3013698630137</v>
      </c>
      <c r="O638" s="15">
        <v>2560</v>
      </c>
      <c r="P638" s="15">
        <f t="shared" si="166"/>
        <v>6822400</v>
      </c>
      <c r="Q638" s="16">
        <f>IFERROR(VLOOKUP(G638,SCENARIOS!$A$13:$E$18,2,0),0.025)</f>
        <v>0.02</v>
      </c>
      <c r="R638" s="52">
        <f>IFERROR(VLOOKUP(L638,INPUTS!$A$107:$B$120,2,0),0.0082)</f>
        <v>0.0082</v>
      </c>
      <c r="S638" s="52">
        <f t="shared" si="167"/>
        <v>20.992</v>
      </c>
      <c r="T638" s="15">
        <f t="shared" si="168"/>
        <v>55943.68</v>
      </c>
      <c r="U638" s="15">
        <f>T638/INPUTS!$B$7*1000</f>
        <v>69929600</v>
      </c>
      <c r="V638" s="15">
        <f>T638*INPUTS!$B$6</f>
        <v>176782.0288</v>
      </c>
      <c r="W638" s="54" t="s">
        <v>396</v>
      </c>
      <c r="X638" s="54" t="s">
        <v>396</v>
      </c>
      <c r="Y638" s="67">
        <f>IFERROR(VLOOKUP(E638,INPUTS!$A$44:$B$103,2,0),0)</f>
        <v>0.005</v>
      </c>
      <c r="Z638" s="15">
        <f t="shared" si="169"/>
        <v>279.7184</v>
      </c>
      <c r="AA638" s="20">
        <f>IFERROR(VLOOKUP(E638,INPUTS!$A$44:$C$103,3,0),SCENARIOS!$J$23)</f>
        <v>0.03</v>
      </c>
      <c r="AB638" s="15">
        <f t="shared" si="159"/>
        <v>1852.99029445091</v>
      </c>
      <c r="AC638" s="20">
        <f>IFERROR(VLOOKUP($E638,INPUTS!$A$44:$G$103,4,0),SCENARIOS!$K$23)</f>
        <v>0.1</v>
      </c>
      <c r="AD638" s="15">
        <f t="shared" si="160"/>
        <v>6819.50337539723</v>
      </c>
      <c r="AE638" s="20">
        <f>IFERROR(VLOOKUP($E638,INPUTS!$A$44:$G$103,5,0),SCENARIOS!$L$23)</f>
        <v>0.2</v>
      </c>
      <c r="AF638" s="15">
        <f t="shared" si="161"/>
        <v>15058.5655282674</v>
      </c>
      <c r="AG638" s="20">
        <f>IFERROR(VLOOKUP($E638,INPUTS!$A$44:$G$103,6,0),SCENARIOS!$M$23)</f>
        <v>0.3</v>
      </c>
      <c r="AH638" s="15">
        <f t="shared" si="162"/>
        <v>24938.8096852339</v>
      </c>
      <c r="AI638" s="20">
        <f>IFERROR(VLOOKUP($E638,INPUTS!$A$44:$G$103,7,0),SCENARIOS!$N$23)</f>
        <v>0.4</v>
      </c>
      <c r="AJ638" s="15">
        <f t="shared" si="163"/>
        <v>36712.6147041666</v>
      </c>
      <c r="AL638" t="str">
        <f t="shared" si="164"/>
        <v>Y</v>
      </c>
      <c r="AM638" s="21">
        <f t="shared" si="165"/>
        <v>91781.5367604166</v>
      </c>
    </row>
    <row r="639" ht="15" customHeight="1" spans="1:39">
      <c r="A639" s="24" t="s">
        <v>2389</v>
      </c>
      <c r="B639" s="52" t="s">
        <v>414</v>
      </c>
      <c r="C639" s="52" t="s">
        <v>415</v>
      </c>
      <c r="D639" s="52" t="s">
        <v>929</v>
      </c>
      <c r="E639" s="10" t="s">
        <v>253</v>
      </c>
      <c r="F639" s="52" t="s">
        <v>930</v>
      </c>
      <c r="G639" s="52" t="s">
        <v>169</v>
      </c>
      <c r="H639" s="52" t="s">
        <v>234</v>
      </c>
      <c r="I639" s="52" t="s">
        <v>424</v>
      </c>
      <c r="J639" s="52" t="s">
        <v>173</v>
      </c>
      <c r="K639" s="52" t="s">
        <v>931</v>
      </c>
      <c r="L639" s="53" t="s">
        <v>293</v>
      </c>
      <c r="M639" s="13">
        <v>2001</v>
      </c>
      <c r="N639" s="14">
        <f t="shared" si="158"/>
        <v>5.48219178082192</v>
      </c>
      <c r="O639" s="15">
        <v>8280</v>
      </c>
      <c r="P639" s="15">
        <f t="shared" si="166"/>
        <v>16568280</v>
      </c>
      <c r="Q639" s="16">
        <f>IFERROR(VLOOKUP(G639,SCENARIOS!$A$13:$E$18,2,0),0.025)</f>
        <v>0.02</v>
      </c>
      <c r="R639" s="52">
        <f>IFERROR(VLOOKUP(L639,INPUTS!$A$107:$B$120,2,0),0.0082)</f>
        <v>0.0079</v>
      </c>
      <c r="S639" s="52">
        <f t="shared" si="167"/>
        <v>65.412</v>
      </c>
      <c r="T639" s="15">
        <f t="shared" si="168"/>
        <v>130889.412</v>
      </c>
      <c r="U639" s="15">
        <f>T639/INPUTS!$B$7*1000</f>
        <v>163611765</v>
      </c>
      <c r="V639" s="15">
        <f>T639*INPUTS!$B$6</f>
        <v>413610.54192</v>
      </c>
      <c r="W639" s="54" t="s">
        <v>396</v>
      </c>
      <c r="X639" s="54" t="s">
        <v>396</v>
      </c>
      <c r="Y639" s="67">
        <f>IFERROR(VLOOKUP(E639,INPUTS!$A$44:$B$103,2,0),0)</f>
        <v>0.005</v>
      </c>
      <c r="Z639" s="15">
        <f t="shared" si="169"/>
        <v>654.44706</v>
      </c>
      <c r="AA639" s="20">
        <f>IFERROR(VLOOKUP(E639,INPUTS!$A$44:$C$103,3,0),SCENARIOS!$J$23)</f>
        <v>0.03</v>
      </c>
      <c r="AB639" s="15">
        <f t="shared" si="159"/>
        <v>4335.37461394007</v>
      </c>
      <c r="AC639" s="20">
        <f>IFERROR(VLOOKUP($E639,INPUTS!$A$44:$G$103,4,0),SCENARIOS!$K$23)</f>
        <v>0.1</v>
      </c>
      <c r="AD639" s="15">
        <f t="shared" si="160"/>
        <v>15955.3462864395</v>
      </c>
      <c r="AE639" s="20">
        <f>IFERROR(VLOOKUP($E639,INPUTS!$A$44:$G$103,5,0),SCENARIOS!$L$23)</f>
        <v>0.2</v>
      </c>
      <c r="AF639" s="15">
        <f t="shared" si="161"/>
        <v>35231.9830865325</v>
      </c>
      <c r="AG639" s="20">
        <f>IFERROR(VLOOKUP($E639,INPUTS!$A$44:$G$103,6,0),SCENARIOS!$M$23)</f>
        <v>0.3</v>
      </c>
      <c r="AH639" s="15">
        <f t="shared" si="162"/>
        <v>58348.4342767614</v>
      </c>
      <c r="AI639" s="20">
        <f>IFERROR(VLOOKUP($E639,INPUTS!$A$44:$G$103,7,0),SCENARIOS!$N$23)</f>
        <v>0.4</v>
      </c>
      <c r="AJ639" s="15">
        <f t="shared" si="163"/>
        <v>85895.1815756655</v>
      </c>
      <c r="AL639" t="str">
        <f t="shared" si="164"/>
        <v>N</v>
      </c>
      <c r="AM639" s="21">
        <f t="shared" si="165"/>
        <v>214737.953939164</v>
      </c>
    </row>
    <row r="640" ht="15" customHeight="1" spans="1:39">
      <c r="A640" s="6" t="s">
        <v>2390</v>
      </c>
      <c r="B640" s="52" t="s">
        <v>414</v>
      </c>
      <c r="C640" s="52" t="s">
        <v>415</v>
      </c>
      <c r="D640" s="52" t="s">
        <v>929</v>
      </c>
      <c r="E640" s="10" t="s">
        <v>253</v>
      </c>
      <c r="F640" s="52" t="s">
        <v>930</v>
      </c>
      <c r="G640" s="52" t="s">
        <v>169</v>
      </c>
      <c r="H640" s="52" t="s">
        <v>505</v>
      </c>
      <c r="I640" s="52" t="s">
        <v>504</v>
      </c>
      <c r="J640" s="52" t="s">
        <v>173</v>
      </c>
      <c r="K640" s="52" t="s">
        <v>931</v>
      </c>
      <c r="L640" s="53" t="s">
        <v>293</v>
      </c>
      <c r="M640" s="13">
        <v>1333</v>
      </c>
      <c r="N640" s="14">
        <f t="shared" si="158"/>
        <v>3.65205479452055</v>
      </c>
      <c r="O640" s="15">
        <v>9170</v>
      </c>
      <c r="P640" s="15">
        <f t="shared" si="166"/>
        <v>12223610</v>
      </c>
      <c r="Q640" s="16">
        <f>IFERROR(VLOOKUP(G640,SCENARIOS!$A$13:$E$18,2,0),0.025)</f>
        <v>0.02</v>
      </c>
      <c r="R640" s="52">
        <f>IFERROR(VLOOKUP(L640,INPUTS!$A$107:$B$120,2,0),0.0082)</f>
        <v>0.0079</v>
      </c>
      <c r="S640" s="52">
        <f t="shared" si="167"/>
        <v>72.443</v>
      </c>
      <c r="T640" s="15">
        <f t="shared" si="168"/>
        <v>96566.519</v>
      </c>
      <c r="U640" s="15">
        <f>T640/INPUTS!$B$7*1000</f>
        <v>120708148.75</v>
      </c>
      <c r="V640" s="15">
        <f>T640*INPUTS!$B$6</f>
        <v>305150.20004</v>
      </c>
      <c r="W640" s="54" t="s">
        <v>396</v>
      </c>
      <c r="X640" s="54" t="s">
        <v>396</v>
      </c>
      <c r="Y640" s="67">
        <f>IFERROR(VLOOKUP(E640,INPUTS!$A$44:$B$103,2,0),0)</f>
        <v>0.005</v>
      </c>
      <c r="Z640" s="15">
        <f t="shared" si="169"/>
        <v>482.832595</v>
      </c>
      <c r="AA640" s="20">
        <f>IFERROR(VLOOKUP(E640,INPUTS!$A$44:$C$103,3,0),SCENARIOS!$J$23)</f>
        <v>0.03</v>
      </c>
      <c r="AB640" s="15">
        <f t="shared" si="159"/>
        <v>3198.51719579244</v>
      </c>
      <c r="AC640" s="20">
        <f>IFERROR(VLOOKUP($E640,INPUTS!$A$44:$G$103,4,0),SCENARIOS!$K$23)</f>
        <v>0.1</v>
      </c>
      <c r="AD640" s="15">
        <f t="shared" si="160"/>
        <v>11771.4047819318</v>
      </c>
      <c r="AE640" s="20">
        <f>IFERROR(VLOOKUP($E640,INPUTS!$A$44:$G$103,5,0),SCENARIOS!$L$23)</f>
        <v>0.2</v>
      </c>
      <c r="AF640" s="15">
        <f t="shared" si="161"/>
        <v>25993.1640928551</v>
      </c>
      <c r="AG640" s="20">
        <f>IFERROR(VLOOKUP($E640,INPUTS!$A$44:$G$103,6,0),SCENARIOS!$M$23)</f>
        <v>0.3</v>
      </c>
      <c r="AH640" s="15">
        <f t="shared" si="162"/>
        <v>43047.8302340233</v>
      </c>
      <c r="AI640" s="20">
        <f>IFERROR(VLOOKUP($E640,INPUTS!$A$44:$G$103,7,0),SCENARIOS!$N$23)</f>
        <v>0.4</v>
      </c>
      <c r="AJ640" s="15">
        <f t="shared" si="163"/>
        <v>63371.0439743969</v>
      </c>
      <c r="AL640" t="str">
        <f t="shared" si="164"/>
        <v>Y</v>
      </c>
      <c r="AM640" s="21">
        <f t="shared" si="165"/>
        <v>158427.609935992</v>
      </c>
    </row>
    <row r="641" ht="15" customHeight="1" spans="1:39">
      <c r="A641" s="24" t="s">
        <v>2391</v>
      </c>
      <c r="B641" s="52" t="s">
        <v>414</v>
      </c>
      <c r="C641" s="52" t="s">
        <v>415</v>
      </c>
      <c r="D641" s="52" t="s">
        <v>929</v>
      </c>
      <c r="E641" s="10" t="s">
        <v>253</v>
      </c>
      <c r="F641" s="52" t="s">
        <v>930</v>
      </c>
      <c r="G641" s="52" t="s">
        <v>169</v>
      </c>
      <c r="H641" s="52" t="s">
        <v>224</v>
      </c>
      <c r="I641" s="52" t="s">
        <v>938</v>
      </c>
      <c r="J641" s="52" t="s">
        <v>165</v>
      </c>
      <c r="K641" s="52" t="s">
        <v>931</v>
      </c>
      <c r="L641" s="53" t="s">
        <v>288</v>
      </c>
      <c r="M641" s="13">
        <v>949</v>
      </c>
      <c r="N641" s="14">
        <f t="shared" si="158"/>
        <v>2.6</v>
      </c>
      <c r="O641" s="15">
        <v>8130</v>
      </c>
      <c r="P641" s="15">
        <f t="shared" si="166"/>
        <v>7715370</v>
      </c>
      <c r="Q641" s="16">
        <f>IFERROR(VLOOKUP(G641,SCENARIOS!$A$13:$E$18,2,0),0.025)</f>
        <v>0.02</v>
      </c>
      <c r="R641" s="52">
        <f>IFERROR(VLOOKUP(L641,INPUTS!$A$107:$B$120,2,0),0.0082)</f>
        <v>0.0085</v>
      </c>
      <c r="S641" s="52">
        <f t="shared" si="167"/>
        <v>69.105</v>
      </c>
      <c r="T641" s="15">
        <f t="shared" si="168"/>
        <v>65580.645</v>
      </c>
      <c r="U641" s="15">
        <f>T641/INPUTS!$B$7*1000</f>
        <v>81975806.25</v>
      </c>
      <c r="V641" s="15">
        <f>T641*INPUTS!$B$6</f>
        <v>207234.8382</v>
      </c>
      <c r="W641" s="54" t="s">
        <v>396</v>
      </c>
      <c r="X641" s="54" t="s">
        <v>396</v>
      </c>
      <c r="Y641" s="67">
        <f>IFERROR(VLOOKUP(E641,INPUTS!$A$44:$B$103,2,0),0)</f>
        <v>0.005</v>
      </c>
      <c r="Z641" s="15">
        <f t="shared" si="169"/>
        <v>327.903225</v>
      </c>
      <c r="AA641" s="20">
        <f>IFERROR(VLOOKUP(E641,INPUTS!$A$44:$C$103,3,0),SCENARIOS!$J$23)</f>
        <v>0.03</v>
      </c>
      <c r="AB641" s="15">
        <f t="shared" si="159"/>
        <v>2172.18993617922</v>
      </c>
      <c r="AC641" s="20">
        <f>IFERROR(VLOOKUP($E641,INPUTS!$A$44:$G$103,4,0),SCENARIOS!$K$23)</f>
        <v>0.1</v>
      </c>
      <c r="AD641" s="15">
        <f t="shared" si="160"/>
        <v>7994.24403146571</v>
      </c>
      <c r="AE641" s="20">
        <f>IFERROR(VLOOKUP($E641,INPUTS!$A$44:$G$103,5,0),SCENARIOS!$L$23)</f>
        <v>0.2</v>
      </c>
      <c r="AF641" s="15">
        <f t="shared" si="161"/>
        <v>17652.5827424749</v>
      </c>
      <c r="AG641" s="20">
        <f>IFERROR(VLOOKUP($E641,INPUTS!$A$44:$G$103,6,0),SCENARIOS!$M$23)</f>
        <v>0.3</v>
      </c>
      <c r="AH641" s="15">
        <f t="shared" si="162"/>
        <v>29234.8165992993</v>
      </c>
      <c r="AI641" s="20">
        <f>IFERROR(VLOOKUP($E641,INPUTS!$A$44:$G$103,7,0),SCENARIOS!$N$23)</f>
        <v>0.4</v>
      </c>
      <c r="AJ641" s="15">
        <f t="shared" si="163"/>
        <v>43036.7997231454</v>
      </c>
      <c r="AL641" t="str">
        <f t="shared" si="164"/>
        <v>Y</v>
      </c>
      <c r="AM641" s="21">
        <f t="shared" si="165"/>
        <v>107591.999307863</v>
      </c>
    </row>
    <row r="642" ht="15" customHeight="1" spans="1:39">
      <c r="A642" s="6" t="s">
        <v>2392</v>
      </c>
      <c r="B642" s="52" t="s">
        <v>414</v>
      </c>
      <c r="C642" s="52" t="s">
        <v>415</v>
      </c>
      <c r="D642" s="52" t="s">
        <v>929</v>
      </c>
      <c r="E642" s="10" t="s">
        <v>253</v>
      </c>
      <c r="F642" s="52" t="s">
        <v>930</v>
      </c>
      <c r="G642" s="52" t="s">
        <v>169</v>
      </c>
      <c r="H642" s="52" t="s">
        <v>203</v>
      </c>
      <c r="I642" s="52" t="s">
        <v>399</v>
      </c>
      <c r="J642" s="52" t="s">
        <v>165</v>
      </c>
      <c r="K642" s="52" t="s">
        <v>931</v>
      </c>
      <c r="L642" s="53" t="s">
        <v>288</v>
      </c>
      <c r="M642" s="13">
        <v>949</v>
      </c>
      <c r="N642" s="14">
        <f t="shared" si="158"/>
        <v>2.6</v>
      </c>
      <c r="O642" s="15">
        <v>8920</v>
      </c>
      <c r="P642" s="15">
        <f t="shared" si="166"/>
        <v>8465080</v>
      </c>
      <c r="Q642" s="16">
        <f>IFERROR(VLOOKUP(G642,SCENARIOS!$A$13:$E$18,2,0),0.025)</f>
        <v>0.02</v>
      </c>
      <c r="R642" s="52">
        <f>IFERROR(VLOOKUP(L642,INPUTS!$A$107:$B$120,2,0),0.0082)</f>
        <v>0.0085</v>
      </c>
      <c r="S642" s="52">
        <f t="shared" si="167"/>
        <v>75.82</v>
      </c>
      <c r="T642" s="15">
        <f t="shared" si="168"/>
        <v>71953.18</v>
      </c>
      <c r="U642" s="15">
        <f>T642/INPUTS!$B$7*1000</f>
        <v>89941475</v>
      </c>
      <c r="V642" s="15">
        <f>T642*INPUTS!$B$6</f>
        <v>227372.0488</v>
      </c>
      <c r="W642" s="54" t="s">
        <v>396</v>
      </c>
      <c r="X642" s="54" t="s">
        <v>396</v>
      </c>
      <c r="Y642" s="67">
        <f>IFERROR(VLOOKUP(E642,INPUTS!$A$44:$B$103,2,0),0)</f>
        <v>0.005</v>
      </c>
      <c r="Z642" s="15">
        <f t="shared" si="169"/>
        <v>359.7659</v>
      </c>
      <c r="AA642" s="20">
        <f>IFERROR(VLOOKUP(E642,INPUTS!$A$44:$C$103,3,0),SCENARIOS!$J$23)</f>
        <v>0.03</v>
      </c>
      <c r="AB642" s="15">
        <f t="shared" si="159"/>
        <v>2383.26374301583</v>
      </c>
      <c r="AC642" s="20">
        <f>IFERROR(VLOOKUP($E642,INPUTS!$A$44:$G$103,4,0),SCENARIOS!$K$23)</f>
        <v>0.1</v>
      </c>
      <c r="AD642" s="15">
        <f t="shared" si="160"/>
        <v>8771.05249208784</v>
      </c>
      <c r="AE642" s="20">
        <f>IFERROR(VLOOKUP($E642,INPUTS!$A$44:$G$103,5,0),SCENARIOS!$L$23)</f>
        <v>0.2</v>
      </c>
      <c r="AF642" s="15">
        <f t="shared" si="161"/>
        <v>19367.9013607474</v>
      </c>
      <c r="AG642" s="20">
        <f>IFERROR(VLOOKUP($E642,INPUTS!$A$44:$G$103,6,0),SCENARIOS!$M$23)</f>
        <v>0.3</v>
      </c>
      <c r="AH642" s="15">
        <f t="shared" si="162"/>
        <v>32075.5921360085</v>
      </c>
      <c r="AI642" s="20">
        <f>IFERROR(VLOOKUP($E642,INPUTS!$A$44:$G$103,7,0),SCENARIOS!$N$23)</f>
        <v>0.4</v>
      </c>
      <c r="AJ642" s="15">
        <f t="shared" si="163"/>
        <v>47218.7273715199</v>
      </c>
      <c r="AL642" t="str">
        <f t="shared" si="164"/>
        <v>Y</v>
      </c>
      <c r="AM642" s="21">
        <f t="shared" si="165"/>
        <v>118046.8184288</v>
      </c>
    </row>
    <row r="643" ht="15" customHeight="1" spans="1:39">
      <c r="A643" s="24" t="s">
        <v>2393</v>
      </c>
      <c r="B643" s="52" t="s">
        <v>414</v>
      </c>
      <c r="C643" s="52" t="s">
        <v>415</v>
      </c>
      <c r="D643" s="52" t="s">
        <v>929</v>
      </c>
      <c r="E643" s="10" t="s">
        <v>254</v>
      </c>
      <c r="F643" s="52" t="s">
        <v>930</v>
      </c>
      <c r="G643" s="52" t="s">
        <v>169</v>
      </c>
      <c r="H643" s="52" t="s">
        <v>224</v>
      </c>
      <c r="I643" s="52" t="s">
        <v>938</v>
      </c>
      <c r="J643" s="52" t="s">
        <v>165</v>
      </c>
      <c r="K643" s="52" t="s">
        <v>931</v>
      </c>
      <c r="L643" s="53" t="s">
        <v>288</v>
      </c>
      <c r="M643" s="13">
        <v>2001</v>
      </c>
      <c r="N643" s="14">
        <f t="shared" si="158"/>
        <v>5.48219178082192</v>
      </c>
      <c r="O643" s="15">
        <v>5270</v>
      </c>
      <c r="P643" s="15">
        <f t="shared" si="166"/>
        <v>10545270</v>
      </c>
      <c r="Q643" s="16">
        <f>IFERROR(VLOOKUP(G643,SCENARIOS!$A$13:$E$18,2,0),0.025)</f>
        <v>0.02</v>
      </c>
      <c r="R643" s="52">
        <f>IFERROR(VLOOKUP(L643,INPUTS!$A$107:$B$120,2,0),0.0082)</f>
        <v>0.0085</v>
      </c>
      <c r="S643" s="52">
        <f t="shared" si="167"/>
        <v>44.795</v>
      </c>
      <c r="T643" s="15">
        <f t="shared" si="168"/>
        <v>89634.795</v>
      </c>
      <c r="U643" s="15">
        <f>T643/INPUTS!$B$7*1000</f>
        <v>112043493.75</v>
      </c>
      <c r="V643" s="15">
        <f>T643*INPUTS!$B$6</f>
        <v>283245.9522</v>
      </c>
      <c r="W643" s="54" t="s">
        <v>396</v>
      </c>
      <c r="X643" s="54" t="s">
        <v>396</v>
      </c>
      <c r="Y643" s="67">
        <f>IFERROR(VLOOKUP(E643,INPUTS!$A$44:$B$103,2,0),0)</f>
        <v>0.005</v>
      </c>
      <c r="Z643" s="15">
        <f t="shared" si="169"/>
        <v>448.173975</v>
      </c>
      <c r="AA643" s="20">
        <f>IFERROR(VLOOKUP(E643,INPUTS!$A$44:$C$103,3,0),SCENARIOS!$J$23)</f>
        <v>0.03</v>
      </c>
      <c r="AB643" s="15">
        <f t="shared" si="159"/>
        <v>2968.92169374802</v>
      </c>
      <c r="AC643" s="20">
        <f>IFERROR(VLOOKUP($E643,INPUTS!$A$44:$G$103,4,0),SCENARIOS!$K$23)</f>
        <v>0.1</v>
      </c>
      <c r="AD643" s="15">
        <f t="shared" si="160"/>
        <v>10926.4314942374</v>
      </c>
      <c r="AE643" s="20">
        <f>IFERROR(VLOOKUP($E643,INPUTS!$A$44:$G$103,5,0),SCENARIOS!$L$23)</f>
        <v>0.2</v>
      </c>
      <c r="AF643" s="15">
        <f t="shared" si="161"/>
        <v>24127.3265205348</v>
      </c>
      <c r="AG643" s="20">
        <f>IFERROR(VLOOKUP($E643,INPUTS!$A$44:$G$103,6,0),SCENARIOS!$M$23)</f>
        <v>0.3</v>
      </c>
      <c r="AH643" s="15">
        <f t="shared" si="162"/>
        <v>39957.7770657911</v>
      </c>
      <c r="AI643" s="20">
        <f>IFERROR(VLOOKUP($E643,INPUTS!$A$44:$G$103,7,0),SCENARIOS!$N$23)</f>
        <v>0.4</v>
      </c>
      <c r="AJ643" s="15">
        <f t="shared" si="163"/>
        <v>58822.1527958469</v>
      </c>
      <c r="AL643" t="str">
        <f t="shared" si="164"/>
        <v>Y</v>
      </c>
      <c r="AM643" s="21">
        <f t="shared" si="165"/>
        <v>147055.381989617</v>
      </c>
    </row>
    <row r="644" ht="15" customHeight="1" spans="1:39">
      <c r="A644" s="6" t="s">
        <v>2394</v>
      </c>
      <c r="B644" s="52" t="s">
        <v>414</v>
      </c>
      <c r="C644" s="52" t="s">
        <v>415</v>
      </c>
      <c r="D644" s="52" t="s">
        <v>929</v>
      </c>
      <c r="E644" s="10" t="s">
        <v>254</v>
      </c>
      <c r="F644" s="52" t="s">
        <v>930</v>
      </c>
      <c r="G644" s="52" t="s">
        <v>169</v>
      </c>
      <c r="H644" s="52" t="s">
        <v>203</v>
      </c>
      <c r="I644" s="52" t="s">
        <v>399</v>
      </c>
      <c r="J644" s="52" t="s">
        <v>165</v>
      </c>
      <c r="K644" s="52" t="s">
        <v>931</v>
      </c>
      <c r="L644" s="53" t="s">
        <v>288</v>
      </c>
      <c r="M644" s="13">
        <v>1333</v>
      </c>
      <c r="N644" s="14">
        <f t="shared" si="158"/>
        <v>3.65205479452055</v>
      </c>
      <c r="O644" s="15">
        <v>5570</v>
      </c>
      <c r="P644" s="15">
        <f t="shared" si="166"/>
        <v>7424810</v>
      </c>
      <c r="Q644" s="16">
        <f>IFERROR(VLOOKUP(G644,SCENARIOS!$A$13:$E$18,2,0),0.025)</f>
        <v>0.02</v>
      </c>
      <c r="R644" s="52">
        <f>IFERROR(VLOOKUP(L644,INPUTS!$A$107:$B$120,2,0),0.0082)</f>
        <v>0.0085</v>
      </c>
      <c r="S644" s="52">
        <f t="shared" si="167"/>
        <v>47.345</v>
      </c>
      <c r="T644" s="15">
        <f t="shared" si="168"/>
        <v>63110.885</v>
      </c>
      <c r="U644" s="15">
        <f>T644/INPUTS!$B$7*1000</f>
        <v>78888606.25</v>
      </c>
      <c r="V644" s="15">
        <f>T644*INPUTS!$B$6</f>
        <v>199430.3966</v>
      </c>
      <c r="W644" s="54" t="s">
        <v>396</v>
      </c>
      <c r="X644" s="54" t="s">
        <v>396</v>
      </c>
      <c r="Y644" s="67">
        <f>IFERROR(VLOOKUP(E644,INPUTS!$A$44:$B$103,2,0),0)</f>
        <v>0.005</v>
      </c>
      <c r="Z644" s="15">
        <f t="shared" si="169"/>
        <v>315.554425</v>
      </c>
      <c r="AA644" s="20">
        <f>IFERROR(VLOOKUP(E644,INPUTS!$A$44:$C$103,3,0),SCENARIOS!$J$23)</f>
        <v>0.03</v>
      </c>
      <c r="AB644" s="15">
        <f t="shared" si="159"/>
        <v>2090.38549804389</v>
      </c>
      <c r="AC644" s="20">
        <f>IFERROR(VLOOKUP($E644,INPUTS!$A$44:$G$103,4,0),SCENARIOS!$K$23)</f>
        <v>0.1</v>
      </c>
      <c r="AD644" s="15">
        <f t="shared" si="160"/>
        <v>7693.18166559308</v>
      </c>
      <c r="AE644" s="20">
        <f>IFERROR(VLOOKUP($E644,INPUTS!$A$44:$G$103,5,0),SCENARIOS!$L$23)</f>
        <v>0.2</v>
      </c>
      <c r="AF644" s="15">
        <f t="shared" si="161"/>
        <v>16987.788385023</v>
      </c>
      <c r="AG644" s="20">
        <f>IFERROR(VLOOKUP($E644,INPUTS!$A$44:$G$103,6,0),SCENARIOS!$M$23)</f>
        <v>0.3</v>
      </c>
      <c r="AH644" s="15">
        <f t="shared" si="162"/>
        <v>28133.8365670918</v>
      </c>
      <c r="AI644" s="20">
        <f>IFERROR(VLOOKUP($E644,INPUTS!$A$44:$G$103,7,0),SCENARIOS!$N$23)</f>
        <v>0.4</v>
      </c>
      <c r="AJ644" s="15">
        <f t="shared" si="163"/>
        <v>41416.0384987897</v>
      </c>
      <c r="AL644" t="str">
        <f t="shared" si="164"/>
        <v>Y</v>
      </c>
      <c r="AM644" s="21">
        <f t="shared" si="165"/>
        <v>103540.096246974</v>
      </c>
    </row>
    <row r="645" ht="15" customHeight="1" spans="1:39">
      <c r="A645" s="24" t="s">
        <v>2395</v>
      </c>
      <c r="B645" s="52" t="s">
        <v>414</v>
      </c>
      <c r="C645" s="52" t="s">
        <v>415</v>
      </c>
      <c r="D645" s="52" t="s">
        <v>929</v>
      </c>
      <c r="E645" s="10" t="s">
        <v>254</v>
      </c>
      <c r="F645" s="52" t="s">
        <v>930</v>
      </c>
      <c r="G645" s="52" t="s">
        <v>169</v>
      </c>
      <c r="H645" s="52" t="s">
        <v>204</v>
      </c>
      <c r="I645" s="52" t="s">
        <v>405</v>
      </c>
      <c r="J645" s="52" t="s">
        <v>165</v>
      </c>
      <c r="K645" s="52" t="s">
        <v>931</v>
      </c>
      <c r="L645" s="53" t="s">
        <v>288</v>
      </c>
      <c r="M645" s="13">
        <v>949</v>
      </c>
      <c r="N645" s="14">
        <f t="shared" ref="N645:N708" si="170">M645/365</f>
        <v>2.6</v>
      </c>
      <c r="O645" s="15">
        <v>5580</v>
      </c>
      <c r="P645" s="15">
        <f t="shared" si="166"/>
        <v>5295420</v>
      </c>
      <c r="Q645" s="16">
        <f>IFERROR(VLOOKUP(G645,SCENARIOS!$A$13:$E$18,2,0),0.025)</f>
        <v>0.02</v>
      </c>
      <c r="R645" s="52">
        <f>IFERROR(VLOOKUP(L645,INPUTS!$A$107:$B$120,2,0),0.0082)</f>
        <v>0.0085</v>
      </c>
      <c r="S645" s="52">
        <f t="shared" si="167"/>
        <v>47.43</v>
      </c>
      <c r="T645" s="15">
        <f t="shared" si="168"/>
        <v>45011.07</v>
      </c>
      <c r="U645" s="15">
        <f>T645/INPUTS!$B$7*1000</f>
        <v>56263837.5</v>
      </c>
      <c r="V645" s="15">
        <f>T645*INPUTS!$B$6</f>
        <v>142234.9812</v>
      </c>
      <c r="W645" s="54" t="s">
        <v>396</v>
      </c>
      <c r="X645" s="54" t="s">
        <v>396</v>
      </c>
      <c r="Y645" s="67">
        <f>IFERROR(VLOOKUP(E645,INPUTS!$A$44:$B$103,2,0),0)</f>
        <v>0.005</v>
      </c>
      <c r="Z645" s="15">
        <f t="shared" si="169"/>
        <v>225.05535</v>
      </c>
      <c r="AA645" s="20">
        <f>IFERROR(VLOOKUP(E645,INPUTS!$A$44:$C$103,3,0),SCENARIOS!$J$23)</f>
        <v>0.03</v>
      </c>
      <c r="AB645" s="15">
        <f t="shared" ref="AB645:AB708" si="171">$T645*AA645*(1+$Q645)^AB$2</f>
        <v>1490.87574955474</v>
      </c>
      <c r="AC645" s="20">
        <f>IFERROR(VLOOKUP($E645,INPUTS!$A$44:$G$103,4,0),SCENARIOS!$K$23)</f>
        <v>0.1</v>
      </c>
      <c r="AD645" s="15">
        <f t="shared" ref="AD645:AD708" si="172">$T645*AC645*(1+$Q645)^AD$2</f>
        <v>5486.82431679934</v>
      </c>
      <c r="AE645" s="20">
        <f>IFERROR(VLOOKUP($E645,INPUTS!$A$44:$G$103,5,0),SCENARIOS!$L$23)</f>
        <v>0.2</v>
      </c>
      <c r="AF645" s="15">
        <f t="shared" ref="AF645:AF708" si="173">$T645*AE645*(1+$Q645)^AF$2</f>
        <v>12115.7947974182</v>
      </c>
      <c r="AG645" s="20">
        <f>IFERROR(VLOOKUP($E645,INPUTS!$A$44:$G$103,6,0),SCENARIOS!$M$23)</f>
        <v>0.3</v>
      </c>
      <c r="AH645" s="15">
        <f t="shared" ref="AH645:AH708" si="174">$T645*AG645*(1+$Q645)^AH$2</f>
        <v>20065.2246770098</v>
      </c>
      <c r="AI645" s="20">
        <f>IFERROR(VLOOKUP($E645,INPUTS!$A$44:$G$103,7,0),SCENARIOS!$N$23)</f>
        <v>0.4</v>
      </c>
      <c r="AJ645" s="15">
        <f t="shared" ref="AJ645:AJ708" si="175">$T645*AI645*(1+$Q645)^AJ$2</f>
        <v>29538.1725037086</v>
      </c>
      <c r="AL645" t="str">
        <f t="shared" ref="AL645:AL708" si="176">IF(H645="MULTI","MULTI",IF(COUNTIFS($E$4:$E$1277,H645,$H$4:$H$1277,E645)&gt;0,"Y","N"))</f>
        <v>Y</v>
      </c>
      <c r="AM645" s="21">
        <f t="shared" ref="AM645:AM708" si="177">T645*((1+Q645)^25)</f>
        <v>73845.4312592716</v>
      </c>
    </row>
    <row r="646" ht="15" customHeight="1" spans="1:39">
      <c r="A646" s="6" t="s">
        <v>2396</v>
      </c>
      <c r="B646" s="52" t="s">
        <v>414</v>
      </c>
      <c r="C646" s="52" t="s">
        <v>415</v>
      </c>
      <c r="D646" s="52" t="s">
        <v>929</v>
      </c>
      <c r="E646" s="10" t="s">
        <v>254</v>
      </c>
      <c r="F646" s="52" t="s">
        <v>930</v>
      </c>
      <c r="G646" s="52" t="s">
        <v>169</v>
      </c>
      <c r="H646" s="52" t="s">
        <v>213</v>
      </c>
      <c r="I646" s="52" t="s">
        <v>606</v>
      </c>
      <c r="J646" s="52" t="s">
        <v>165</v>
      </c>
      <c r="K646" s="52" t="s">
        <v>931</v>
      </c>
      <c r="L646" s="53" t="s">
        <v>288</v>
      </c>
      <c r="M646" s="13">
        <v>949</v>
      </c>
      <c r="N646" s="14">
        <f t="shared" si="170"/>
        <v>2.6</v>
      </c>
      <c r="O646" s="15">
        <v>5420</v>
      </c>
      <c r="P646" s="15">
        <f t="shared" si="166"/>
        <v>5143580</v>
      </c>
      <c r="Q646" s="16">
        <f>IFERROR(VLOOKUP(G646,SCENARIOS!$A$13:$E$18,2,0),0.025)</f>
        <v>0.02</v>
      </c>
      <c r="R646" s="52">
        <f>IFERROR(VLOOKUP(L646,INPUTS!$A$107:$B$120,2,0),0.0082)</f>
        <v>0.0085</v>
      </c>
      <c r="S646" s="52">
        <f t="shared" si="167"/>
        <v>46.07</v>
      </c>
      <c r="T646" s="15">
        <f t="shared" si="168"/>
        <v>43720.43</v>
      </c>
      <c r="U646" s="15">
        <f>T646/INPUTS!$B$7*1000</f>
        <v>54650537.5</v>
      </c>
      <c r="V646" s="15">
        <f>T646*INPUTS!$B$6</f>
        <v>138156.5588</v>
      </c>
      <c r="W646" s="54" t="s">
        <v>396</v>
      </c>
      <c r="X646" s="54" t="s">
        <v>396</v>
      </c>
      <c r="Y646" s="67">
        <f>IFERROR(VLOOKUP(E646,INPUTS!$A$44:$B$103,2,0),0)</f>
        <v>0.005</v>
      </c>
      <c r="Z646" s="15">
        <f t="shared" si="169"/>
        <v>218.60215</v>
      </c>
      <c r="AA646" s="20">
        <f>IFERROR(VLOOKUP(E646,INPUTS!$A$44:$C$103,3,0),SCENARIOS!$J$23)</f>
        <v>0.03</v>
      </c>
      <c r="AB646" s="15">
        <f t="shared" si="171"/>
        <v>1448.12662411948</v>
      </c>
      <c r="AC646" s="20">
        <f>IFERROR(VLOOKUP($E646,INPUTS!$A$44:$G$103,4,0),SCENARIOS!$K$23)</f>
        <v>0.1</v>
      </c>
      <c r="AD646" s="15">
        <f t="shared" si="172"/>
        <v>5329.49602097714</v>
      </c>
      <c r="AE646" s="20">
        <f>IFERROR(VLOOKUP($E646,INPUTS!$A$44:$G$103,5,0),SCENARIOS!$L$23)</f>
        <v>0.2</v>
      </c>
      <c r="AF646" s="15">
        <f t="shared" si="173"/>
        <v>11768.3884949833</v>
      </c>
      <c r="AG646" s="20">
        <f>IFERROR(VLOOKUP($E646,INPUTS!$A$44:$G$103,6,0),SCENARIOS!$M$23)</f>
        <v>0.3</v>
      </c>
      <c r="AH646" s="15">
        <f t="shared" si="174"/>
        <v>19489.8777328662</v>
      </c>
      <c r="AI646" s="20">
        <f>IFERROR(VLOOKUP($E646,INPUTS!$A$44:$G$103,7,0),SCENARIOS!$N$23)</f>
        <v>0.4</v>
      </c>
      <c r="AJ646" s="15">
        <f t="shared" si="175"/>
        <v>28691.1998154302</v>
      </c>
      <c r="AL646" t="str">
        <f t="shared" si="176"/>
        <v>Y</v>
      </c>
      <c r="AM646" s="21">
        <f t="shared" si="177"/>
        <v>71727.9995385756</v>
      </c>
    </row>
    <row r="647" ht="15" customHeight="1" spans="1:39">
      <c r="A647" s="24" t="s">
        <v>2397</v>
      </c>
      <c r="B647" s="52" t="s">
        <v>414</v>
      </c>
      <c r="C647" s="52" t="s">
        <v>415</v>
      </c>
      <c r="D647" s="52" t="s">
        <v>929</v>
      </c>
      <c r="E647" s="10" t="s">
        <v>254</v>
      </c>
      <c r="F647" s="52" t="s">
        <v>930</v>
      </c>
      <c r="G647" s="52" t="s">
        <v>169</v>
      </c>
      <c r="H647" s="52" t="s">
        <v>215</v>
      </c>
      <c r="I647" s="52" t="s">
        <v>490</v>
      </c>
      <c r="J647" s="52" t="s">
        <v>165</v>
      </c>
      <c r="K647" s="52" t="s">
        <v>931</v>
      </c>
      <c r="L647" s="53" t="s">
        <v>288</v>
      </c>
      <c r="M647" s="13">
        <v>949</v>
      </c>
      <c r="N647" s="14">
        <f t="shared" si="170"/>
        <v>2.6</v>
      </c>
      <c r="O647" s="15">
        <v>4850</v>
      </c>
      <c r="P647" s="15">
        <f t="shared" si="166"/>
        <v>4602650</v>
      </c>
      <c r="Q647" s="16">
        <f>IFERROR(VLOOKUP(G647,SCENARIOS!$A$13:$E$18,2,0),0.025)</f>
        <v>0.02</v>
      </c>
      <c r="R647" s="52">
        <f>IFERROR(VLOOKUP(L647,INPUTS!$A$107:$B$120,2,0),0.0082)</f>
        <v>0.0085</v>
      </c>
      <c r="S647" s="52">
        <f t="shared" si="167"/>
        <v>41.225</v>
      </c>
      <c r="T647" s="15">
        <f t="shared" si="168"/>
        <v>39122.525</v>
      </c>
      <c r="U647" s="15">
        <f>T647/INPUTS!$B$7*1000</f>
        <v>48903156.25</v>
      </c>
      <c r="V647" s="15">
        <f>T647*INPUTS!$B$6</f>
        <v>123627.179</v>
      </c>
      <c r="W647" s="54" t="s">
        <v>396</v>
      </c>
      <c r="X647" s="54" t="s">
        <v>396</v>
      </c>
      <c r="Y647" s="67">
        <f>IFERROR(VLOOKUP(E647,INPUTS!$A$44:$B$103,2,0),0)</f>
        <v>0.005</v>
      </c>
      <c r="Z647" s="15">
        <f t="shared" si="169"/>
        <v>195.612625</v>
      </c>
      <c r="AA647" s="20">
        <f>IFERROR(VLOOKUP(E647,INPUTS!$A$44:$C$103,3,0),SCENARIOS!$J$23)</f>
        <v>0.03</v>
      </c>
      <c r="AB647" s="15">
        <f t="shared" si="171"/>
        <v>1295.83286475636</v>
      </c>
      <c r="AC647" s="20">
        <f>IFERROR(VLOOKUP($E647,INPUTS!$A$44:$G$103,4,0),SCENARIOS!$K$23)</f>
        <v>0.1</v>
      </c>
      <c r="AD647" s="15">
        <f t="shared" si="172"/>
        <v>4769.01396711054</v>
      </c>
      <c r="AE647" s="20">
        <f>IFERROR(VLOOKUP($E647,INPUTS!$A$44:$G$103,5,0),SCENARIOS!$L$23)</f>
        <v>0.2</v>
      </c>
      <c r="AF647" s="15">
        <f t="shared" si="173"/>
        <v>10530.7535425588</v>
      </c>
      <c r="AG647" s="20">
        <f>IFERROR(VLOOKUP($E647,INPUTS!$A$44:$G$103,6,0),SCENARIOS!$M$23)</f>
        <v>0.3</v>
      </c>
      <c r="AH647" s="15">
        <f t="shared" si="174"/>
        <v>17440.2042443544</v>
      </c>
      <c r="AI647" s="20">
        <f>IFERROR(VLOOKUP($E647,INPUTS!$A$44:$G$103,7,0),SCENARIOS!$N$23)</f>
        <v>0.4</v>
      </c>
      <c r="AJ647" s="15">
        <f t="shared" si="175"/>
        <v>25673.8596134385</v>
      </c>
      <c r="AL647" t="str">
        <f t="shared" si="176"/>
        <v>Y</v>
      </c>
      <c r="AM647" s="21">
        <f t="shared" si="177"/>
        <v>64184.6490335962</v>
      </c>
    </row>
    <row r="648" ht="15" customHeight="1" spans="1:39">
      <c r="A648" s="6" t="s">
        <v>2398</v>
      </c>
      <c r="B648" s="52" t="s">
        <v>612</v>
      </c>
      <c r="C648" s="52" t="s">
        <v>613</v>
      </c>
      <c r="D648" s="52" t="s">
        <v>929</v>
      </c>
      <c r="E648" s="10" t="s">
        <v>615</v>
      </c>
      <c r="F648" s="52" t="s">
        <v>614</v>
      </c>
      <c r="G648" s="52" t="s">
        <v>169</v>
      </c>
      <c r="H648" s="52" t="s">
        <v>200</v>
      </c>
      <c r="I648" s="52" t="s">
        <v>391</v>
      </c>
      <c r="J648" s="52" t="s">
        <v>165</v>
      </c>
      <c r="K648" s="52" t="s">
        <v>931</v>
      </c>
      <c r="L648" s="53" t="s">
        <v>291</v>
      </c>
      <c r="M648" s="13">
        <v>277</v>
      </c>
      <c r="N648" s="14">
        <f t="shared" si="170"/>
        <v>0.758904109589041</v>
      </c>
      <c r="O648" s="15">
        <v>6540</v>
      </c>
      <c r="P648" s="15">
        <f t="shared" si="166"/>
        <v>1811580</v>
      </c>
      <c r="Q648" s="16">
        <f>IFERROR(VLOOKUP(G648,SCENARIOS!$A$13:$E$18,2,0),0.025)</f>
        <v>0.02</v>
      </c>
      <c r="R648" s="52">
        <f>IFERROR(VLOOKUP(L648,INPUTS!$A$107:$B$120,2,0),0.0082)</f>
        <v>0.0079</v>
      </c>
      <c r="S648" s="52">
        <f t="shared" si="167"/>
        <v>51.666</v>
      </c>
      <c r="T648" s="15">
        <f t="shared" si="168"/>
        <v>14311.482</v>
      </c>
      <c r="U648" s="15">
        <f>T648/INPUTS!$B$7*1000</f>
        <v>17889352.5</v>
      </c>
      <c r="V648" s="15">
        <f>T648*INPUTS!$B$6</f>
        <v>45224.28312</v>
      </c>
      <c r="W648" s="54" t="s">
        <v>396</v>
      </c>
      <c r="X648" s="54" t="s">
        <v>396</v>
      </c>
      <c r="Y648" s="67">
        <f>IFERROR(VLOOKUP(E648,INPUTS!$A$44:$B$103,2,0),0)</f>
        <v>0</v>
      </c>
      <c r="Z648" s="15">
        <f t="shared" si="169"/>
        <v>0</v>
      </c>
      <c r="AA648" s="20">
        <f>IFERROR(VLOOKUP(E648,INPUTS!$A$44:$C$103,3,0),SCENARIOS!$J$23)</f>
        <v>0</v>
      </c>
      <c r="AB648" s="15">
        <f t="shared" si="171"/>
        <v>0</v>
      </c>
      <c r="AC648" s="20">
        <f>IFERROR(VLOOKUP($E648,INPUTS!$A$44:$G$103,4,0),SCENARIOS!$K$23)</f>
        <v>0</v>
      </c>
      <c r="AD648" s="15">
        <f t="shared" si="172"/>
        <v>0</v>
      </c>
      <c r="AE648" s="20">
        <f>IFERROR(VLOOKUP($E648,INPUTS!$A$44:$G$103,5,0),SCENARIOS!$L$23)</f>
        <v>0</v>
      </c>
      <c r="AF648" s="15">
        <f t="shared" si="173"/>
        <v>0</v>
      </c>
      <c r="AG648" s="20">
        <f>IFERROR(VLOOKUP($E648,INPUTS!$A$44:$G$103,6,0),SCENARIOS!$M$23)</f>
        <v>0</v>
      </c>
      <c r="AH648" s="15">
        <f t="shared" si="174"/>
        <v>0</v>
      </c>
      <c r="AI648" s="20">
        <f>IFERROR(VLOOKUP($E648,INPUTS!$A$44:$G$103,7,0),SCENARIOS!$N$23)</f>
        <v>0</v>
      </c>
      <c r="AJ648" s="15">
        <f t="shared" si="175"/>
        <v>0</v>
      </c>
      <c r="AL648" t="str">
        <f t="shared" si="176"/>
        <v>Y</v>
      </c>
      <c r="AM648" s="21">
        <f t="shared" si="177"/>
        <v>23479.5031588741</v>
      </c>
    </row>
    <row r="649" ht="15" customHeight="1" spans="1:39">
      <c r="A649" s="24" t="s">
        <v>2399</v>
      </c>
      <c r="B649" s="52" t="s">
        <v>612</v>
      </c>
      <c r="C649" s="52" t="s">
        <v>613</v>
      </c>
      <c r="D649" s="52" t="s">
        <v>929</v>
      </c>
      <c r="E649" s="10" t="s">
        <v>615</v>
      </c>
      <c r="F649" s="52" t="s">
        <v>614</v>
      </c>
      <c r="G649" s="52" t="s">
        <v>169</v>
      </c>
      <c r="H649" s="52" t="s">
        <v>204</v>
      </c>
      <c r="I649" s="52" t="s">
        <v>405</v>
      </c>
      <c r="J649" s="52" t="s">
        <v>165</v>
      </c>
      <c r="K649" s="52" t="s">
        <v>931</v>
      </c>
      <c r="L649" s="53" t="s">
        <v>291</v>
      </c>
      <c r="M649" s="13">
        <v>184</v>
      </c>
      <c r="N649" s="14">
        <f t="shared" si="170"/>
        <v>0.504109589041096</v>
      </c>
      <c r="O649" s="15">
        <v>6000</v>
      </c>
      <c r="P649" s="15">
        <f t="shared" si="166"/>
        <v>1104000</v>
      </c>
      <c r="Q649" s="16">
        <f>IFERROR(VLOOKUP(G649,SCENARIOS!$A$13:$E$18,2,0),0.025)</f>
        <v>0.02</v>
      </c>
      <c r="R649" s="52">
        <f>IFERROR(VLOOKUP(L649,INPUTS!$A$107:$B$120,2,0),0.0082)</f>
        <v>0.0079</v>
      </c>
      <c r="S649" s="52">
        <f t="shared" si="167"/>
        <v>47.4</v>
      </c>
      <c r="T649" s="15">
        <f t="shared" si="168"/>
        <v>8721.6</v>
      </c>
      <c r="U649" s="15">
        <f>T649/INPUTS!$B$7*1000</f>
        <v>10902000</v>
      </c>
      <c r="V649" s="15">
        <f>T649*INPUTS!$B$6</f>
        <v>27560.256</v>
      </c>
      <c r="W649" s="54" t="s">
        <v>396</v>
      </c>
      <c r="X649" s="54" t="s">
        <v>396</v>
      </c>
      <c r="Y649" s="67">
        <f>IFERROR(VLOOKUP(E649,INPUTS!$A$44:$B$103,2,0),0)</f>
        <v>0</v>
      </c>
      <c r="Z649" s="15">
        <f t="shared" si="169"/>
        <v>0</v>
      </c>
      <c r="AA649" s="20">
        <f>IFERROR(VLOOKUP(E649,INPUTS!$A$44:$C$103,3,0),SCENARIOS!$J$23)</f>
        <v>0</v>
      </c>
      <c r="AB649" s="15">
        <f t="shared" si="171"/>
        <v>0</v>
      </c>
      <c r="AC649" s="20">
        <f>IFERROR(VLOOKUP($E649,INPUTS!$A$44:$G$103,4,0),SCENARIOS!$K$23)</f>
        <v>0</v>
      </c>
      <c r="AD649" s="15">
        <f t="shared" si="172"/>
        <v>0</v>
      </c>
      <c r="AE649" s="20">
        <f>IFERROR(VLOOKUP($E649,INPUTS!$A$44:$G$103,5,0),SCENARIOS!$L$23)</f>
        <v>0</v>
      </c>
      <c r="AF649" s="15">
        <f t="shared" si="173"/>
        <v>0</v>
      </c>
      <c r="AG649" s="20">
        <f>IFERROR(VLOOKUP($E649,INPUTS!$A$44:$G$103,6,0),SCENARIOS!$M$23)</f>
        <v>0</v>
      </c>
      <c r="AH649" s="15">
        <f t="shared" si="174"/>
        <v>0</v>
      </c>
      <c r="AI649" s="20">
        <f>IFERROR(VLOOKUP($E649,INPUTS!$A$44:$G$103,7,0),SCENARIOS!$N$23)</f>
        <v>0</v>
      </c>
      <c r="AJ649" s="15">
        <f t="shared" si="175"/>
        <v>0</v>
      </c>
      <c r="AL649" t="str">
        <f t="shared" si="176"/>
        <v>Y</v>
      </c>
      <c r="AM649" s="21">
        <f t="shared" si="177"/>
        <v>14308.7092413236</v>
      </c>
    </row>
    <row r="650" ht="15" customHeight="1" spans="1:39">
      <c r="A650" s="6" t="s">
        <v>2400</v>
      </c>
      <c r="B650" s="52" t="s">
        <v>612</v>
      </c>
      <c r="C650" s="52" t="s">
        <v>613</v>
      </c>
      <c r="D650" s="52" t="s">
        <v>929</v>
      </c>
      <c r="E650" s="10" t="s">
        <v>615</v>
      </c>
      <c r="F650" s="52" t="s">
        <v>614</v>
      </c>
      <c r="G650" s="52" t="s">
        <v>169</v>
      </c>
      <c r="H650" s="52" t="s">
        <v>215</v>
      </c>
      <c r="I650" s="52" t="s">
        <v>490</v>
      </c>
      <c r="J650" s="52" t="s">
        <v>165</v>
      </c>
      <c r="K650" s="52" t="s">
        <v>931</v>
      </c>
      <c r="L650" s="53" t="s">
        <v>291</v>
      </c>
      <c r="M650" s="13">
        <v>184</v>
      </c>
      <c r="N650" s="14">
        <f t="shared" si="170"/>
        <v>0.504109589041096</v>
      </c>
      <c r="O650" s="15">
        <v>5290</v>
      </c>
      <c r="P650" s="15">
        <f t="shared" si="166"/>
        <v>973360</v>
      </c>
      <c r="Q650" s="16">
        <f>IFERROR(VLOOKUP(G650,SCENARIOS!$A$13:$E$18,2,0),0.025)</f>
        <v>0.02</v>
      </c>
      <c r="R650" s="52">
        <f>IFERROR(VLOOKUP(L650,INPUTS!$A$107:$B$120,2,0),0.0082)</f>
        <v>0.0079</v>
      </c>
      <c r="S650" s="52">
        <f t="shared" si="167"/>
        <v>41.791</v>
      </c>
      <c r="T650" s="15">
        <f t="shared" si="168"/>
        <v>7689.544</v>
      </c>
      <c r="U650" s="15">
        <f>T650/INPUTS!$B$7*1000</f>
        <v>9611930</v>
      </c>
      <c r="V650" s="15">
        <f>T650*INPUTS!$B$6</f>
        <v>24298.95904</v>
      </c>
      <c r="W650" s="54" t="s">
        <v>396</v>
      </c>
      <c r="X650" s="54" t="s">
        <v>396</v>
      </c>
      <c r="Y650" s="67">
        <f>IFERROR(VLOOKUP(E650,INPUTS!$A$44:$B$103,2,0),0)</f>
        <v>0</v>
      </c>
      <c r="Z650" s="15">
        <f t="shared" si="169"/>
        <v>0</v>
      </c>
      <c r="AA650" s="20">
        <f>IFERROR(VLOOKUP(E650,INPUTS!$A$44:$C$103,3,0),SCENARIOS!$J$23)</f>
        <v>0</v>
      </c>
      <c r="AB650" s="15">
        <f t="shared" si="171"/>
        <v>0</v>
      </c>
      <c r="AC650" s="20">
        <f>IFERROR(VLOOKUP($E650,INPUTS!$A$44:$G$103,4,0),SCENARIOS!$K$23)</f>
        <v>0</v>
      </c>
      <c r="AD650" s="15">
        <f t="shared" si="172"/>
        <v>0</v>
      </c>
      <c r="AE650" s="20">
        <f>IFERROR(VLOOKUP($E650,INPUTS!$A$44:$G$103,5,0),SCENARIOS!$L$23)</f>
        <v>0</v>
      </c>
      <c r="AF650" s="15">
        <f t="shared" si="173"/>
        <v>0</v>
      </c>
      <c r="AG650" s="20">
        <f>IFERROR(VLOOKUP($E650,INPUTS!$A$44:$G$103,6,0),SCENARIOS!$M$23)</f>
        <v>0</v>
      </c>
      <c r="AH650" s="15">
        <f t="shared" si="174"/>
        <v>0</v>
      </c>
      <c r="AI650" s="20">
        <f>IFERROR(VLOOKUP($E650,INPUTS!$A$44:$G$103,7,0),SCENARIOS!$N$23)</f>
        <v>0</v>
      </c>
      <c r="AJ650" s="15">
        <f t="shared" si="175"/>
        <v>0</v>
      </c>
      <c r="AL650" t="str">
        <f t="shared" si="176"/>
        <v>Y</v>
      </c>
      <c r="AM650" s="21">
        <f t="shared" si="177"/>
        <v>12615.5119811003</v>
      </c>
    </row>
    <row r="651" ht="15" customHeight="1" spans="1:39">
      <c r="A651" s="24" t="s">
        <v>2401</v>
      </c>
      <c r="B651" s="52" t="s">
        <v>612</v>
      </c>
      <c r="C651" s="52" t="s">
        <v>613</v>
      </c>
      <c r="D651" s="52" t="s">
        <v>929</v>
      </c>
      <c r="E651" s="10" t="s">
        <v>615</v>
      </c>
      <c r="F651" s="52" t="s">
        <v>614</v>
      </c>
      <c r="G651" s="52" t="s">
        <v>169</v>
      </c>
      <c r="H651" s="52" t="s">
        <v>209</v>
      </c>
      <c r="I651" s="52" t="s">
        <v>600</v>
      </c>
      <c r="J651" s="52" t="s">
        <v>165</v>
      </c>
      <c r="K651" s="52" t="s">
        <v>931</v>
      </c>
      <c r="L651" s="53" t="s">
        <v>291</v>
      </c>
      <c r="M651" s="13">
        <v>131</v>
      </c>
      <c r="N651" s="14">
        <f t="shared" si="170"/>
        <v>0.358904109589041</v>
      </c>
      <c r="O651" s="15">
        <v>6330</v>
      </c>
      <c r="P651" s="15">
        <f t="shared" si="166"/>
        <v>829230</v>
      </c>
      <c r="Q651" s="16">
        <f>IFERROR(VLOOKUP(G651,SCENARIOS!$A$13:$E$18,2,0),0.025)</f>
        <v>0.02</v>
      </c>
      <c r="R651" s="52">
        <f>IFERROR(VLOOKUP(L651,INPUTS!$A$107:$B$120,2,0),0.0082)</f>
        <v>0.0079</v>
      </c>
      <c r="S651" s="52">
        <f t="shared" si="167"/>
        <v>50.007</v>
      </c>
      <c r="T651" s="15">
        <f t="shared" si="168"/>
        <v>6550.917</v>
      </c>
      <c r="U651" s="15">
        <f>T651/INPUTS!$B$7*1000</f>
        <v>8188646.25</v>
      </c>
      <c r="V651" s="15">
        <f>T651*INPUTS!$B$6</f>
        <v>20700.89772</v>
      </c>
      <c r="W651" s="54" t="s">
        <v>396</v>
      </c>
      <c r="X651" s="54" t="s">
        <v>396</v>
      </c>
      <c r="Y651" s="67">
        <f>IFERROR(VLOOKUP(E651,INPUTS!$A$44:$B$103,2,0),0)</f>
        <v>0</v>
      </c>
      <c r="Z651" s="15">
        <f t="shared" si="169"/>
        <v>0</v>
      </c>
      <c r="AA651" s="20">
        <f>IFERROR(VLOOKUP(E651,INPUTS!$A$44:$C$103,3,0),SCENARIOS!$J$23)</f>
        <v>0</v>
      </c>
      <c r="AB651" s="15">
        <f t="shared" si="171"/>
        <v>0</v>
      </c>
      <c r="AC651" s="20">
        <f>IFERROR(VLOOKUP($E651,INPUTS!$A$44:$G$103,4,0),SCENARIOS!$K$23)</f>
        <v>0</v>
      </c>
      <c r="AD651" s="15">
        <f t="shared" si="172"/>
        <v>0</v>
      </c>
      <c r="AE651" s="20">
        <f>IFERROR(VLOOKUP($E651,INPUTS!$A$44:$G$103,5,0),SCENARIOS!$L$23)</f>
        <v>0</v>
      </c>
      <c r="AF651" s="15">
        <f t="shared" si="173"/>
        <v>0</v>
      </c>
      <c r="AG651" s="20">
        <f>IFERROR(VLOOKUP($E651,INPUTS!$A$44:$G$103,6,0),SCENARIOS!$M$23)</f>
        <v>0</v>
      </c>
      <c r="AH651" s="15">
        <f t="shared" si="174"/>
        <v>0</v>
      </c>
      <c r="AI651" s="20">
        <f>IFERROR(VLOOKUP($E651,INPUTS!$A$44:$G$103,7,0),SCENARIOS!$N$23)</f>
        <v>0</v>
      </c>
      <c r="AJ651" s="15">
        <f t="shared" si="175"/>
        <v>0</v>
      </c>
      <c r="AL651" t="str">
        <f t="shared" si="176"/>
        <v>Y</v>
      </c>
      <c r="AM651" s="21">
        <f t="shared" si="177"/>
        <v>10747.4736994409</v>
      </c>
    </row>
    <row r="652" ht="15" customHeight="1" spans="1:39">
      <c r="A652" s="6" t="s">
        <v>2402</v>
      </c>
      <c r="B652" s="52" t="s">
        <v>612</v>
      </c>
      <c r="C652" s="52" t="s">
        <v>613</v>
      </c>
      <c r="D652" s="52" t="s">
        <v>929</v>
      </c>
      <c r="E652" s="10" t="s">
        <v>615</v>
      </c>
      <c r="F652" s="52" t="s">
        <v>614</v>
      </c>
      <c r="G652" s="52" t="s">
        <v>169</v>
      </c>
      <c r="H652" s="52" t="s">
        <v>207</v>
      </c>
      <c r="I652" s="52" t="s">
        <v>609</v>
      </c>
      <c r="J652" s="52" t="s">
        <v>165</v>
      </c>
      <c r="K652" s="52" t="s">
        <v>931</v>
      </c>
      <c r="L652" s="53" t="s">
        <v>291</v>
      </c>
      <c r="M652" s="13">
        <v>131</v>
      </c>
      <c r="N652" s="14">
        <f t="shared" si="170"/>
        <v>0.358904109589041</v>
      </c>
      <c r="O652" s="15">
        <v>7060</v>
      </c>
      <c r="P652" s="15">
        <f t="shared" si="166"/>
        <v>924860</v>
      </c>
      <c r="Q652" s="16">
        <f>IFERROR(VLOOKUP(G652,SCENARIOS!$A$13:$E$18,2,0),0.025)</f>
        <v>0.02</v>
      </c>
      <c r="R652" s="52">
        <f>IFERROR(VLOOKUP(L652,INPUTS!$A$107:$B$120,2,0),0.0082)</f>
        <v>0.0079</v>
      </c>
      <c r="S652" s="52">
        <f t="shared" si="167"/>
        <v>55.774</v>
      </c>
      <c r="T652" s="15">
        <f t="shared" si="168"/>
        <v>7306.394</v>
      </c>
      <c r="U652" s="15">
        <f>T652/INPUTS!$B$7*1000</f>
        <v>9132992.5</v>
      </c>
      <c r="V652" s="15">
        <f>T652*INPUTS!$B$6</f>
        <v>23088.20504</v>
      </c>
      <c r="W652" s="54" t="s">
        <v>396</v>
      </c>
      <c r="X652" s="54" t="s">
        <v>396</v>
      </c>
      <c r="Y652" s="67">
        <f>IFERROR(VLOOKUP(E652,INPUTS!$A$44:$B$103,2,0),0)</f>
        <v>0</v>
      </c>
      <c r="Z652" s="15">
        <f t="shared" si="169"/>
        <v>0</v>
      </c>
      <c r="AA652" s="20">
        <f>IFERROR(VLOOKUP(E652,INPUTS!$A$44:$C$103,3,0),SCENARIOS!$J$23)</f>
        <v>0</v>
      </c>
      <c r="AB652" s="15">
        <f t="shared" si="171"/>
        <v>0</v>
      </c>
      <c r="AC652" s="20">
        <f>IFERROR(VLOOKUP($E652,INPUTS!$A$44:$G$103,4,0),SCENARIOS!$K$23)</f>
        <v>0</v>
      </c>
      <c r="AD652" s="15">
        <f t="shared" si="172"/>
        <v>0</v>
      </c>
      <c r="AE652" s="20">
        <f>IFERROR(VLOOKUP($E652,INPUTS!$A$44:$G$103,5,0),SCENARIOS!$L$23)</f>
        <v>0</v>
      </c>
      <c r="AF652" s="15">
        <f t="shared" si="173"/>
        <v>0</v>
      </c>
      <c r="AG652" s="20">
        <f>IFERROR(VLOOKUP($E652,INPUTS!$A$44:$G$103,6,0),SCENARIOS!$M$23)</f>
        <v>0</v>
      </c>
      <c r="AH652" s="15">
        <f t="shared" si="174"/>
        <v>0</v>
      </c>
      <c r="AI652" s="20">
        <f>IFERROR(VLOOKUP($E652,INPUTS!$A$44:$G$103,7,0),SCENARIOS!$N$23)</f>
        <v>0</v>
      </c>
      <c r="AJ652" s="15">
        <f t="shared" si="175"/>
        <v>0</v>
      </c>
      <c r="AL652" t="str">
        <f t="shared" si="176"/>
        <v>Y</v>
      </c>
      <c r="AM652" s="21">
        <f t="shared" si="177"/>
        <v>11986.9137943211</v>
      </c>
    </row>
    <row r="653" ht="15" customHeight="1" spans="1:39">
      <c r="A653" s="24" t="s">
        <v>2403</v>
      </c>
      <c r="B653" s="52" t="s">
        <v>612</v>
      </c>
      <c r="C653" s="52" t="s">
        <v>613</v>
      </c>
      <c r="D653" s="52" t="s">
        <v>929</v>
      </c>
      <c r="E653" s="10" t="s">
        <v>615</v>
      </c>
      <c r="F653" s="52" t="s">
        <v>614</v>
      </c>
      <c r="G653" s="52" t="s">
        <v>169</v>
      </c>
      <c r="H653" s="52" t="s">
        <v>234</v>
      </c>
      <c r="I653" s="52" t="s">
        <v>424</v>
      </c>
      <c r="J653" s="52" t="s">
        <v>173</v>
      </c>
      <c r="K653" s="52" t="s">
        <v>931</v>
      </c>
      <c r="L653" s="53" t="s">
        <v>291</v>
      </c>
      <c r="M653" s="13">
        <v>277</v>
      </c>
      <c r="N653" s="14">
        <f t="shared" si="170"/>
        <v>0.758904109589041</v>
      </c>
      <c r="O653" s="15">
        <v>10390</v>
      </c>
      <c r="P653" s="15">
        <f t="shared" si="166"/>
        <v>2878030</v>
      </c>
      <c r="Q653" s="16">
        <f>IFERROR(VLOOKUP(G653,SCENARIOS!$A$13:$E$18,2,0),0.025)</f>
        <v>0.02</v>
      </c>
      <c r="R653" s="52">
        <f>IFERROR(VLOOKUP(L653,INPUTS!$A$107:$B$120,2,0),0.0082)</f>
        <v>0.0079</v>
      </c>
      <c r="S653" s="52">
        <f t="shared" si="167"/>
        <v>82.081</v>
      </c>
      <c r="T653" s="15">
        <f t="shared" si="168"/>
        <v>22736.437</v>
      </c>
      <c r="U653" s="15">
        <f>T653/INPUTS!$B$7*1000</f>
        <v>28420546.25</v>
      </c>
      <c r="V653" s="15">
        <f>T653*INPUTS!$B$6</f>
        <v>71847.14092</v>
      </c>
      <c r="W653" s="54" t="s">
        <v>396</v>
      </c>
      <c r="X653" s="54" t="s">
        <v>396</v>
      </c>
      <c r="Y653" s="67">
        <f>IFERROR(VLOOKUP(E653,INPUTS!$A$44:$B$103,2,0),0)</f>
        <v>0</v>
      </c>
      <c r="Z653" s="15">
        <f t="shared" si="169"/>
        <v>0</v>
      </c>
      <c r="AA653" s="20">
        <f>IFERROR(VLOOKUP(E653,INPUTS!$A$44:$C$103,3,0),SCENARIOS!$J$23)</f>
        <v>0</v>
      </c>
      <c r="AB653" s="15">
        <f t="shared" si="171"/>
        <v>0</v>
      </c>
      <c r="AC653" s="20">
        <f>IFERROR(VLOOKUP($E653,INPUTS!$A$44:$G$103,4,0),SCENARIOS!$K$23)</f>
        <v>0</v>
      </c>
      <c r="AD653" s="15">
        <f t="shared" si="172"/>
        <v>0</v>
      </c>
      <c r="AE653" s="20">
        <f>IFERROR(VLOOKUP($E653,INPUTS!$A$44:$G$103,5,0),SCENARIOS!$L$23)</f>
        <v>0</v>
      </c>
      <c r="AF653" s="15">
        <f t="shared" si="173"/>
        <v>0</v>
      </c>
      <c r="AG653" s="20">
        <f>IFERROR(VLOOKUP($E653,INPUTS!$A$44:$G$103,6,0),SCENARIOS!$M$23)</f>
        <v>0</v>
      </c>
      <c r="AH653" s="15">
        <f t="shared" si="174"/>
        <v>0</v>
      </c>
      <c r="AI653" s="20">
        <f>IFERROR(VLOOKUP($E653,INPUTS!$A$44:$G$103,7,0),SCENARIOS!$N$23)</f>
        <v>0</v>
      </c>
      <c r="AJ653" s="15">
        <f t="shared" si="175"/>
        <v>0</v>
      </c>
      <c r="AL653" t="str">
        <f t="shared" si="176"/>
        <v>N</v>
      </c>
      <c r="AM653" s="21">
        <f t="shared" si="177"/>
        <v>37301.5348349697</v>
      </c>
    </row>
    <row r="654" ht="15" customHeight="1" spans="1:39">
      <c r="A654" s="6" t="s">
        <v>2404</v>
      </c>
      <c r="B654" s="52" t="s">
        <v>612</v>
      </c>
      <c r="C654" s="52" t="s">
        <v>613</v>
      </c>
      <c r="D654" s="52" t="s">
        <v>929</v>
      </c>
      <c r="E654" s="10" t="s">
        <v>615</v>
      </c>
      <c r="F654" s="52" t="s">
        <v>614</v>
      </c>
      <c r="G654" s="52" t="s">
        <v>169</v>
      </c>
      <c r="H654" s="52" t="s">
        <v>432</v>
      </c>
      <c r="I654" s="52" t="s">
        <v>431</v>
      </c>
      <c r="J654" s="52" t="s">
        <v>173</v>
      </c>
      <c r="K654" s="52" t="s">
        <v>931</v>
      </c>
      <c r="L654" s="53" t="s">
        <v>291</v>
      </c>
      <c r="M654" s="13">
        <v>184</v>
      </c>
      <c r="N654" s="14">
        <f t="shared" si="170"/>
        <v>0.504109589041096</v>
      </c>
      <c r="O654" s="15">
        <v>10590</v>
      </c>
      <c r="P654" s="15">
        <f t="shared" si="166"/>
        <v>1948560</v>
      </c>
      <c r="Q654" s="16">
        <f>IFERROR(VLOOKUP(G654,SCENARIOS!$A$13:$E$18,2,0),0.025)</f>
        <v>0.02</v>
      </c>
      <c r="R654" s="52">
        <f>IFERROR(VLOOKUP(L654,INPUTS!$A$107:$B$120,2,0),0.0082)</f>
        <v>0.0079</v>
      </c>
      <c r="S654" s="52">
        <f t="shared" si="167"/>
        <v>83.661</v>
      </c>
      <c r="T654" s="15">
        <f t="shared" si="168"/>
        <v>15393.624</v>
      </c>
      <c r="U654" s="15">
        <f>T654/INPUTS!$B$7*1000</f>
        <v>19242030</v>
      </c>
      <c r="V654" s="15">
        <f>T654*INPUTS!$B$6</f>
        <v>48643.85184</v>
      </c>
      <c r="W654" s="54" t="s">
        <v>521</v>
      </c>
      <c r="X654" s="54" t="s">
        <v>396</v>
      </c>
      <c r="Y654" s="67">
        <f>IFERROR(VLOOKUP(E654,INPUTS!$A$44:$B$103,2,0),0)</f>
        <v>0</v>
      </c>
      <c r="Z654" s="15">
        <f t="shared" si="169"/>
        <v>0</v>
      </c>
      <c r="AA654" s="20">
        <f>IFERROR(VLOOKUP(E654,INPUTS!$A$44:$C$103,3,0),SCENARIOS!$J$23)</f>
        <v>0</v>
      </c>
      <c r="AB654" s="15">
        <f t="shared" si="171"/>
        <v>0</v>
      </c>
      <c r="AC654" s="20">
        <f>IFERROR(VLOOKUP($E654,INPUTS!$A$44:$G$103,4,0),SCENARIOS!$K$23)</f>
        <v>0</v>
      </c>
      <c r="AD654" s="15">
        <f t="shared" si="172"/>
        <v>0</v>
      </c>
      <c r="AE654" s="20">
        <f>IFERROR(VLOOKUP($E654,INPUTS!$A$44:$G$103,5,0),SCENARIOS!$L$23)</f>
        <v>0</v>
      </c>
      <c r="AF654" s="15">
        <f t="shared" si="173"/>
        <v>0</v>
      </c>
      <c r="AG654" s="20">
        <f>IFERROR(VLOOKUP($E654,INPUTS!$A$44:$G$103,6,0),SCENARIOS!$M$23)</f>
        <v>0</v>
      </c>
      <c r="AH654" s="15">
        <f t="shared" si="174"/>
        <v>0</v>
      </c>
      <c r="AI654" s="20">
        <f>IFERROR(VLOOKUP($E654,INPUTS!$A$44:$G$103,7,0),SCENARIOS!$N$23)</f>
        <v>0</v>
      </c>
      <c r="AJ654" s="15">
        <f t="shared" si="175"/>
        <v>0</v>
      </c>
      <c r="AL654" t="str">
        <f t="shared" si="176"/>
        <v>N</v>
      </c>
      <c r="AM654" s="21">
        <f t="shared" si="177"/>
        <v>25254.8718109361</v>
      </c>
    </row>
    <row r="655" ht="15" customHeight="1" spans="1:39">
      <c r="A655" s="24" t="s">
        <v>2405</v>
      </c>
      <c r="B655" s="52" t="s">
        <v>612</v>
      </c>
      <c r="C655" s="52" t="s">
        <v>613</v>
      </c>
      <c r="D655" s="52" t="s">
        <v>929</v>
      </c>
      <c r="E655" s="10" t="s">
        <v>615</v>
      </c>
      <c r="F655" s="52" t="s">
        <v>614</v>
      </c>
      <c r="G655" s="52" t="s">
        <v>169</v>
      </c>
      <c r="H655" s="52" t="s">
        <v>428</v>
      </c>
      <c r="I655" s="52" t="s">
        <v>427</v>
      </c>
      <c r="J655" s="52" t="s">
        <v>173</v>
      </c>
      <c r="K655" s="52" t="s">
        <v>931</v>
      </c>
      <c r="L655" s="53" t="s">
        <v>291</v>
      </c>
      <c r="M655" s="13">
        <v>131</v>
      </c>
      <c r="N655" s="14">
        <f t="shared" si="170"/>
        <v>0.358904109589041</v>
      </c>
      <c r="O655" s="15">
        <v>12910</v>
      </c>
      <c r="P655" s="15">
        <f t="shared" si="166"/>
        <v>1691210</v>
      </c>
      <c r="Q655" s="16">
        <f>IFERROR(VLOOKUP(G655,SCENARIOS!$A$13:$E$18,2,0),0.025)</f>
        <v>0.02</v>
      </c>
      <c r="R655" s="52">
        <f>IFERROR(VLOOKUP(L655,INPUTS!$A$107:$B$120,2,0),0.0082)</f>
        <v>0.0079</v>
      </c>
      <c r="S655" s="52">
        <f t="shared" si="167"/>
        <v>101.989</v>
      </c>
      <c r="T655" s="15">
        <f t="shared" si="168"/>
        <v>13360.559</v>
      </c>
      <c r="U655" s="15">
        <f>T655/INPUTS!$B$7*1000</f>
        <v>16700698.75</v>
      </c>
      <c r="V655" s="15">
        <f>T655*INPUTS!$B$6</f>
        <v>42219.36644</v>
      </c>
      <c r="W655" s="54" t="s">
        <v>521</v>
      </c>
      <c r="X655" s="54" t="s">
        <v>396</v>
      </c>
      <c r="Y655" s="67">
        <f>IFERROR(VLOOKUP(E655,INPUTS!$A$44:$B$103,2,0),0)</f>
        <v>0</v>
      </c>
      <c r="Z655" s="15">
        <f t="shared" si="169"/>
        <v>0</v>
      </c>
      <c r="AA655" s="20">
        <f>IFERROR(VLOOKUP(E655,INPUTS!$A$44:$C$103,3,0),SCENARIOS!$J$23)</f>
        <v>0</v>
      </c>
      <c r="AB655" s="15">
        <f t="shared" si="171"/>
        <v>0</v>
      </c>
      <c r="AC655" s="20">
        <f>IFERROR(VLOOKUP($E655,INPUTS!$A$44:$G$103,4,0),SCENARIOS!$K$23)</f>
        <v>0</v>
      </c>
      <c r="AD655" s="15">
        <f t="shared" si="172"/>
        <v>0</v>
      </c>
      <c r="AE655" s="20">
        <f>IFERROR(VLOOKUP($E655,INPUTS!$A$44:$G$103,5,0),SCENARIOS!$L$23)</f>
        <v>0</v>
      </c>
      <c r="AF655" s="15">
        <f t="shared" si="173"/>
        <v>0</v>
      </c>
      <c r="AG655" s="20">
        <f>IFERROR(VLOOKUP($E655,INPUTS!$A$44:$G$103,6,0),SCENARIOS!$M$23)</f>
        <v>0</v>
      </c>
      <c r="AH655" s="15">
        <f t="shared" si="174"/>
        <v>0</v>
      </c>
      <c r="AI655" s="20">
        <f>IFERROR(VLOOKUP($E655,INPUTS!$A$44:$G$103,7,0),SCENARIOS!$N$23)</f>
        <v>0</v>
      </c>
      <c r="AJ655" s="15">
        <f t="shared" si="175"/>
        <v>0</v>
      </c>
      <c r="AL655" t="str">
        <f t="shared" si="176"/>
        <v>N</v>
      </c>
      <c r="AM655" s="21">
        <f t="shared" si="177"/>
        <v>21919.4131847997</v>
      </c>
    </row>
    <row r="656" ht="15" customHeight="1" spans="1:39">
      <c r="A656" s="6" t="s">
        <v>2406</v>
      </c>
      <c r="B656" s="52" t="s">
        <v>612</v>
      </c>
      <c r="C656" s="52" t="s">
        <v>613</v>
      </c>
      <c r="D656" s="52" t="s">
        <v>929</v>
      </c>
      <c r="E656" s="10" t="s">
        <v>615</v>
      </c>
      <c r="F656" s="52" t="s">
        <v>614</v>
      </c>
      <c r="G656" s="52" t="s">
        <v>169</v>
      </c>
      <c r="H656" s="52" t="s">
        <v>452</v>
      </c>
      <c r="I656" s="52" t="s">
        <v>451</v>
      </c>
      <c r="J656" s="52" t="s">
        <v>181</v>
      </c>
      <c r="K656" s="52" t="s">
        <v>931</v>
      </c>
      <c r="L656" s="53" t="s">
        <v>291</v>
      </c>
      <c r="M656" s="13">
        <v>131</v>
      </c>
      <c r="N656" s="14">
        <f t="shared" si="170"/>
        <v>0.358904109589041</v>
      </c>
      <c r="O656" s="15">
        <v>9080</v>
      </c>
      <c r="P656" s="15">
        <f t="shared" si="166"/>
        <v>1189480</v>
      </c>
      <c r="Q656" s="16">
        <f>IFERROR(VLOOKUP(G656,SCENARIOS!$A$13:$E$18,2,0),0.025)</f>
        <v>0.02</v>
      </c>
      <c r="R656" s="52">
        <f>IFERROR(VLOOKUP(L656,INPUTS!$A$107:$B$120,2,0),0.0082)</f>
        <v>0.0079</v>
      </c>
      <c r="S656" s="52">
        <f t="shared" si="167"/>
        <v>71.732</v>
      </c>
      <c r="T656" s="15">
        <f t="shared" si="168"/>
        <v>9396.892</v>
      </c>
      <c r="U656" s="15">
        <f>T656/INPUTS!$B$7*1000</f>
        <v>11746115</v>
      </c>
      <c r="V656" s="15">
        <f>T656*INPUTS!$B$6</f>
        <v>29694.17872</v>
      </c>
      <c r="W656" s="54" t="s">
        <v>521</v>
      </c>
      <c r="X656" s="54" t="s">
        <v>396</v>
      </c>
      <c r="Y656" s="67">
        <f>IFERROR(VLOOKUP(E656,INPUTS!$A$44:$B$103,2,0),0)</f>
        <v>0</v>
      </c>
      <c r="Z656" s="15">
        <f t="shared" si="169"/>
        <v>0</v>
      </c>
      <c r="AA656" s="20">
        <f>IFERROR(VLOOKUP(E656,INPUTS!$A$44:$C$103,3,0),SCENARIOS!$J$23)</f>
        <v>0</v>
      </c>
      <c r="AB656" s="15">
        <f t="shared" si="171"/>
        <v>0</v>
      </c>
      <c r="AC656" s="20">
        <f>IFERROR(VLOOKUP($E656,INPUTS!$A$44:$G$103,4,0),SCENARIOS!$K$23)</f>
        <v>0</v>
      </c>
      <c r="AD656" s="15">
        <f t="shared" si="172"/>
        <v>0</v>
      </c>
      <c r="AE656" s="20">
        <f>IFERROR(VLOOKUP($E656,INPUTS!$A$44:$G$103,5,0),SCENARIOS!$L$23)</f>
        <v>0</v>
      </c>
      <c r="AF656" s="15">
        <f t="shared" si="173"/>
        <v>0</v>
      </c>
      <c r="AG656" s="20">
        <f>IFERROR(VLOOKUP($E656,INPUTS!$A$44:$G$103,6,0),SCENARIOS!$M$23)</f>
        <v>0</v>
      </c>
      <c r="AH656" s="15">
        <f t="shared" si="174"/>
        <v>0</v>
      </c>
      <c r="AI656" s="20">
        <f>IFERROR(VLOOKUP($E656,INPUTS!$A$44:$G$103,7,0),SCENARIOS!$N$23)</f>
        <v>0</v>
      </c>
      <c r="AJ656" s="15">
        <f t="shared" si="175"/>
        <v>0</v>
      </c>
      <c r="AL656" t="str">
        <f t="shared" si="176"/>
        <v>N</v>
      </c>
      <c r="AM656" s="21">
        <f t="shared" si="177"/>
        <v>15416.5973445377</v>
      </c>
    </row>
    <row r="657" ht="15" customHeight="1" spans="1:39">
      <c r="A657" s="24" t="s">
        <v>2407</v>
      </c>
      <c r="B657" s="52" t="s">
        <v>612</v>
      </c>
      <c r="C657" s="52" t="s">
        <v>613</v>
      </c>
      <c r="D657" s="52" t="s">
        <v>929</v>
      </c>
      <c r="E657" s="10" t="s">
        <v>615</v>
      </c>
      <c r="F657" s="52" t="s">
        <v>614</v>
      </c>
      <c r="G657" s="52" t="s">
        <v>169</v>
      </c>
      <c r="H657" s="52" t="s">
        <v>623</v>
      </c>
      <c r="I657" s="52" t="s">
        <v>622</v>
      </c>
      <c r="J657" s="52" t="s">
        <v>181</v>
      </c>
      <c r="K657" s="52" t="s">
        <v>931</v>
      </c>
      <c r="L657" s="53" t="s">
        <v>1599</v>
      </c>
      <c r="M657" s="13">
        <v>184</v>
      </c>
      <c r="N657" s="14">
        <f t="shared" si="170"/>
        <v>0.504109589041096</v>
      </c>
      <c r="O657" s="15">
        <v>3240</v>
      </c>
      <c r="P657" s="15">
        <f t="shared" si="166"/>
        <v>596160</v>
      </c>
      <c r="Q657" s="16">
        <f>IFERROR(VLOOKUP(G657,SCENARIOS!$A$13:$E$18,2,0),0.025)</f>
        <v>0.02</v>
      </c>
      <c r="R657" s="52">
        <f>IFERROR(VLOOKUP(L657,INPUTS!$A$107:$B$120,2,0),0.0082)</f>
        <v>0.0082</v>
      </c>
      <c r="S657" s="52">
        <f t="shared" si="167"/>
        <v>26.568</v>
      </c>
      <c r="T657" s="15">
        <f t="shared" si="168"/>
        <v>4888.512</v>
      </c>
      <c r="U657" s="15">
        <f>T657/INPUTS!$B$7*1000</f>
        <v>6110640</v>
      </c>
      <c r="V657" s="15">
        <f>T657*INPUTS!$B$6</f>
        <v>15447.69792</v>
      </c>
      <c r="W657" s="54" t="s">
        <v>396</v>
      </c>
      <c r="X657" s="54" t="s">
        <v>396</v>
      </c>
      <c r="Y657" s="67">
        <f>IFERROR(VLOOKUP(E657,INPUTS!$A$44:$B$103,2,0),0)</f>
        <v>0</v>
      </c>
      <c r="Z657" s="15">
        <f t="shared" si="169"/>
        <v>0</v>
      </c>
      <c r="AA657" s="20">
        <f>IFERROR(VLOOKUP(E657,INPUTS!$A$44:$C$103,3,0),SCENARIOS!$J$23)</f>
        <v>0</v>
      </c>
      <c r="AB657" s="15">
        <f t="shared" si="171"/>
        <v>0</v>
      </c>
      <c r="AC657" s="20">
        <f>IFERROR(VLOOKUP($E657,INPUTS!$A$44:$G$103,4,0),SCENARIOS!$K$23)</f>
        <v>0</v>
      </c>
      <c r="AD657" s="15">
        <f t="shared" si="172"/>
        <v>0</v>
      </c>
      <c r="AE657" s="20">
        <f>IFERROR(VLOOKUP($E657,INPUTS!$A$44:$G$103,5,0),SCENARIOS!$L$23)</f>
        <v>0</v>
      </c>
      <c r="AF657" s="15">
        <f t="shared" si="173"/>
        <v>0</v>
      </c>
      <c r="AG657" s="20">
        <f>IFERROR(VLOOKUP($E657,INPUTS!$A$44:$G$103,6,0),SCENARIOS!$M$23)</f>
        <v>0</v>
      </c>
      <c r="AH657" s="15">
        <f t="shared" si="174"/>
        <v>0</v>
      </c>
      <c r="AI657" s="20">
        <f>IFERROR(VLOOKUP($E657,INPUTS!$A$44:$G$103,7,0),SCENARIOS!$N$23)</f>
        <v>0</v>
      </c>
      <c r="AJ657" s="15">
        <f t="shared" si="175"/>
        <v>0</v>
      </c>
      <c r="AL657" t="str">
        <f t="shared" si="176"/>
        <v>N</v>
      </c>
      <c r="AM657" s="21">
        <f t="shared" si="177"/>
        <v>8020.12209121276</v>
      </c>
    </row>
    <row r="658" ht="15" customHeight="1" spans="1:39">
      <c r="A658" s="6" t="s">
        <v>2408</v>
      </c>
      <c r="B658" s="52" t="s">
        <v>612</v>
      </c>
      <c r="C658" s="52" t="s">
        <v>613</v>
      </c>
      <c r="D658" s="52" t="s">
        <v>929</v>
      </c>
      <c r="E658" s="10" t="s">
        <v>1153</v>
      </c>
      <c r="F658" s="52" t="s">
        <v>614</v>
      </c>
      <c r="G658" s="52" t="s">
        <v>169</v>
      </c>
      <c r="H658" s="52" t="s">
        <v>264</v>
      </c>
      <c r="I658" s="52" t="s">
        <v>436</v>
      </c>
      <c r="J658" s="52" t="s">
        <v>173</v>
      </c>
      <c r="K658" s="52" t="s">
        <v>931</v>
      </c>
      <c r="L658" s="53" t="s">
        <v>291</v>
      </c>
      <c r="M658" s="13">
        <v>131</v>
      </c>
      <c r="N658" s="14">
        <f t="shared" si="170"/>
        <v>0.358904109589041</v>
      </c>
      <c r="O658" s="15">
        <v>12560</v>
      </c>
      <c r="P658" s="15">
        <f t="shared" si="166"/>
        <v>1645360</v>
      </c>
      <c r="Q658" s="16">
        <f>IFERROR(VLOOKUP(G658,SCENARIOS!$A$13:$E$18,2,0),0.025)</f>
        <v>0.02</v>
      </c>
      <c r="R658" s="52">
        <f>IFERROR(VLOOKUP(L658,INPUTS!$A$107:$B$120,2,0),0.0082)</f>
        <v>0.0079</v>
      </c>
      <c r="S658" s="52">
        <f t="shared" si="167"/>
        <v>99.224</v>
      </c>
      <c r="T658" s="15">
        <f t="shared" si="168"/>
        <v>12998.344</v>
      </c>
      <c r="U658" s="15">
        <f>T658/INPUTS!$B$7*1000</f>
        <v>16247930</v>
      </c>
      <c r="V658" s="15">
        <f>T658*INPUTS!$B$6</f>
        <v>41074.76704</v>
      </c>
      <c r="W658" s="54" t="s">
        <v>396</v>
      </c>
      <c r="X658" s="54" t="s">
        <v>396</v>
      </c>
      <c r="Y658" s="67">
        <f>IFERROR(VLOOKUP(E658,INPUTS!$A$44:$B$103,2,0),0)</f>
        <v>0</v>
      </c>
      <c r="Z658" s="15">
        <f t="shared" si="169"/>
        <v>0</v>
      </c>
      <c r="AA658" s="20">
        <f>IFERROR(VLOOKUP(E658,INPUTS!$A$44:$C$103,3,0),SCENARIOS!$J$23)</f>
        <v>0</v>
      </c>
      <c r="AB658" s="15">
        <f t="shared" si="171"/>
        <v>0</v>
      </c>
      <c r="AC658" s="20">
        <f>IFERROR(VLOOKUP($E658,INPUTS!$A$44:$G$103,4,0),SCENARIOS!$K$23)</f>
        <v>0</v>
      </c>
      <c r="AD658" s="15">
        <f t="shared" si="172"/>
        <v>0</v>
      </c>
      <c r="AE658" s="20">
        <f>IFERROR(VLOOKUP($E658,INPUTS!$A$44:$G$103,5,0),SCENARIOS!$L$23)</f>
        <v>0</v>
      </c>
      <c r="AF658" s="15">
        <f t="shared" si="173"/>
        <v>0</v>
      </c>
      <c r="AG658" s="20">
        <f>IFERROR(VLOOKUP($E658,INPUTS!$A$44:$G$103,6,0),SCENARIOS!$M$23)</f>
        <v>0</v>
      </c>
      <c r="AH658" s="15">
        <f t="shared" si="174"/>
        <v>0</v>
      </c>
      <c r="AI658" s="20">
        <f>IFERROR(VLOOKUP($E658,INPUTS!$A$44:$G$103,7,0),SCENARIOS!$N$23)</f>
        <v>0</v>
      </c>
      <c r="AJ658" s="15">
        <f t="shared" si="175"/>
        <v>0</v>
      </c>
      <c r="AL658" t="str">
        <f t="shared" si="176"/>
        <v>N</v>
      </c>
      <c r="AM658" s="21">
        <f t="shared" si="177"/>
        <v>21325.1610845147</v>
      </c>
    </row>
    <row r="659" ht="15" customHeight="1" spans="1:39">
      <c r="A659" s="24" t="s">
        <v>2409</v>
      </c>
      <c r="B659" s="52" t="s">
        <v>612</v>
      </c>
      <c r="C659" s="52" t="s">
        <v>613</v>
      </c>
      <c r="D659" s="52" t="s">
        <v>929</v>
      </c>
      <c r="E659" s="10" t="s">
        <v>1153</v>
      </c>
      <c r="F659" s="52" t="s">
        <v>614</v>
      </c>
      <c r="G659" s="52" t="s">
        <v>169</v>
      </c>
      <c r="H659" s="52" t="s">
        <v>505</v>
      </c>
      <c r="I659" s="52" t="s">
        <v>504</v>
      </c>
      <c r="J659" s="52" t="s">
        <v>173</v>
      </c>
      <c r="K659" s="52" t="s">
        <v>931</v>
      </c>
      <c r="L659" s="53" t="s">
        <v>291</v>
      </c>
      <c r="M659" s="13">
        <v>184</v>
      </c>
      <c r="N659" s="14">
        <f t="shared" si="170"/>
        <v>0.504109589041096</v>
      </c>
      <c r="O659" s="15">
        <v>8440</v>
      </c>
      <c r="P659" s="15">
        <f t="shared" si="166"/>
        <v>1552960</v>
      </c>
      <c r="Q659" s="16">
        <f>IFERROR(VLOOKUP(G659,SCENARIOS!$A$13:$E$18,2,0),0.025)</f>
        <v>0.02</v>
      </c>
      <c r="R659" s="52">
        <f>IFERROR(VLOOKUP(L659,INPUTS!$A$107:$B$120,2,0),0.0082)</f>
        <v>0.0079</v>
      </c>
      <c r="S659" s="52">
        <f t="shared" si="167"/>
        <v>66.676</v>
      </c>
      <c r="T659" s="15">
        <f t="shared" si="168"/>
        <v>12268.384</v>
      </c>
      <c r="U659" s="15">
        <f>T659/INPUTS!$B$7*1000</f>
        <v>15335480</v>
      </c>
      <c r="V659" s="15">
        <f>T659*INPUTS!$B$6</f>
        <v>38768.09344</v>
      </c>
      <c r="W659" s="54" t="s">
        <v>396</v>
      </c>
      <c r="X659" s="54" t="s">
        <v>396</v>
      </c>
      <c r="Y659" s="67">
        <f>IFERROR(VLOOKUP(E659,INPUTS!$A$44:$B$103,2,0),0)</f>
        <v>0</v>
      </c>
      <c r="Z659" s="15">
        <f t="shared" si="169"/>
        <v>0</v>
      </c>
      <c r="AA659" s="20">
        <f>IFERROR(VLOOKUP(E659,INPUTS!$A$44:$C$103,3,0),SCENARIOS!$J$23)</f>
        <v>0</v>
      </c>
      <c r="AB659" s="15">
        <f t="shared" si="171"/>
        <v>0</v>
      </c>
      <c r="AC659" s="20">
        <f>IFERROR(VLOOKUP($E659,INPUTS!$A$44:$G$103,4,0),SCENARIOS!$K$23)</f>
        <v>0</v>
      </c>
      <c r="AD659" s="15">
        <f t="shared" si="172"/>
        <v>0</v>
      </c>
      <c r="AE659" s="20">
        <f>IFERROR(VLOOKUP($E659,INPUTS!$A$44:$G$103,5,0),SCENARIOS!$L$23)</f>
        <v>0</v>
      </c>
      <c r="AF659" s="15">
        <f t="shared" si="173"/>
        <v>0</v>
      </c>
      <c r="AG659" s="20">
        <f>IFERROR(VLOOKUP($E659,INPUTS!$A$44:$G$103,6,0),SCENARIOS!$M$23)</f>
        <v>0</v>
      </c>
      <c r="AH659" s="15">
        <f t="shared" si="174"/>
        <v>0</v>
      </c>
      <c r="AI659" s="20">
        <f>IFERROR(VLOOKUP($E659,INPUTS!$A$44:$G$103,7,0),SCENARIOS!$N$23)</f>
        <v>0</v>
      </c>
      <c r="AJ659" s="15">
        <f t="shared" si="175"/>
        <v>0</v>
      </c>
      <c r="AL659" t="str">
        <f t="shared" si="176"/>
        <v>Y</v>
      </c>
      <c r="AM659" s="21">
        <f t="shared" si="177"/>
        <v>20127.5843327952</v>
      </c>
    </row>
    <row r="660" ht="15" customHeight="1" spans="1:39">
      <c r="A660" s="6" t="s">
        <v>2410</v>
      </c>
      <c r="B660" s="52" t="s">
        <v>612</v>
      </c>
      <c r="C660" s="52" t="s">
        <v>613</v>
      </c>
      <c r="D660" s="52" t="s">
        <v>929</v>
      </c>
      <c r="E660" s="10" t="s">
        <v>1153</v>
      </c>
      <c r="F660" s="52" t="s">
        <v>614</v>
      </c>
      <c r="G660" s="52" t="s">
        <v>169</v>
      </c>
      <c r="H660" s="52" t="s">
        <v>567</v>
      </c>
      <c r="I660" s="52" t="s">
        <v>431</v>
      </c>
      <c r="J660" s="52" t="s">
        <v>173</v>
      </c>
      <c r="K660" s="52" t="s">
        <v>931</v>
      </c>
      <c r="L660" s="53" t="s">
        <v>291</v>
      </c>
      <c r="M660" s="13">
        <v>131</v>
      </c>
      <c r="N660" s="14">
        <f t="shared" si="170"/>
        <v>0.358904109589041</v>
      </c>
      <c r="O660" s="15">
        <v>9280</v>
      </c>
      <c r="P660" s="15">
        <f t="shared" si="166"/>
        <v>1215680</v>
      </c>
      <c r="Q660" s="16">
        <f>IFERROR(VLOOKUP(G660,SCENARIOS!$A$13:$E$18,2,0),0.025)</f>
        <v>0.02</v>
      </c>
      <c r="R660" s="52">
        <f>IFERROR(VLOOKUP(L660,INPUTS!$A$107:$B$120,2,0),0.0082)</f>
        <v>0.0079</v>
      </c>
      <c r="S660" s="52">
        <f t="shared" si="167"/>
        <v>73.312</v>
      </c>
      <c r="T660" s="15">
        <f t="shared" si="168"/>
        <v>9603.872</v>
      </c>
      <c r="U660" s="15">
        <f>T660/INPUTS!$B$7*1000</f>
        <v>12004840</v>
      </c>
      <c r="V660" s="15">
        <f>T660*INPUTS!$B$6</f>
        <v>30348.23552</v>
      </c>
      <c r="W660" s="54" t="s">
        <v>521</v>
      </c>
      <c r="X660" s="54" t="s">
        <v>396</v>
      </c>
      <c r="Y660" s="67">
        <f>IFERROR(VLOOKUP(E660,INPUTS!$A$44:$B$103,2,0),0)</f>
        <v>0</v>
      </c>
      <c r="Z660" s="15">
        <f t="shared" si="169"/>
        <v>0</v>
      </c>
      <c r="AA660" s="20">
        <f>IFERROR(VLOOKUP(E660,INPUTS!$A$44:$C$103,3,0),SCENARIOS!$J$23)</f>
        <v>0</v>
      </c>
      <c r="AB660" s="15">
        <f t="shared" si="171"/>
        <v>0</v>
      </c>
      <c r="AC660" s="20">
        <f>IFERROR(VLOOKUP($E660,INPUTS!$A$44:$G$103,4,0),SCENARIOS!$K$23)</f>
        <v>0</v>
      </c>
      <c r="AD660" s="15">
        <f t="shared" si="172"/>
        <v>0</v>
      </c>
      <c r="AE660" s="20">
        <f>IFERROR(VLOOKUP($E660,INPUTS!$A$44:$G$103,5,0),SCENARIOS!$L$23)</f>
        <v>0</v>
      </c>
      <c r="AF660" s="15">
        <f t="shared" si="173"/>
        <v>0</v>
      </c>
      <c r="AG660" s="20">
        <f>IFERROR(VLOOKUP($E660,INPUTS!$A$44:$G$103,6,0),SCENARIOS!$M$23)</f>
        <v>0</v>
      </c>
      <c r="AH660" s="15">
        <f t="shared" si="174"/>
        <v>0</v>
      </c>
      <c r="AI660" s="20">
        <f>IFERROR(VLOOKUP($E660,INPUTS!$A$44:$G$103,7,0),SCENARIOS!$N$23)</f>
        <v>0</v>
      </c>
      <c r="AJ660" s="15">
        <f t="shared" si="175"/>
        <v>0</v>
      </c>
      <c r="AL660" t="str">
        <f t="shared" si="176"/>
        <v>N</v>
      </c>
      <c r="AM660" s="21">
        <f t="shared" si="177"/>
        <v>15756.169973272</v>
      </c>
    </row>
    <row r="661" ht="15" customHeight="1" spans="1:39">
      <c r="A661" s="24" t="s">
        <v>2411</v>
      </c>
      <c r="B661" s="52" t="s">
        <v>612</v>
      </c>
      <c r="C661" s="52" t="s">
        <v>613</v>
      </c>
      <c r="D661" s="52" t="s">
        <v>929</v>
      </c>
      <c r="E661" s="10" t="s">
        <v>1153</v>
      </c>
      <c r="F661" s="52" t="s">
        <v>614</v>
      </c>
      <c r="G661" s="52" t="s">
        <v>169</v>
      </c>
      <c r="H661" s="52" t="s">
        <v>224</v>
      </c>
      <c r="I661" s="52" t="s">
        <v>938</v>
      </c>
      <c r="J661" s="52" t="s">
        <v>165</v>
      </c>
      <c r="K661" s="52" t="s">
        <v>931</v>
      </c>
      <c r="L661" s="53" t="s">
        <v>291</v>
      </c>
      <c r="M661" s="13">
        <v>131</v>
      </c>
      <c r="N661" s="14">
        <f t="shared" si="170"/>
        <v>0.358904109589041</v>
      </c>
      <c r="O661" s="15">
        <v>7530</v>
      </c>
      <c r="P661" s="15">
        <f t="shared" si="166"/>
        <v>986430</v>
      </c>
      <c r="Q661" s="16">
        <f>IFERROR(VLOOKUP(G661,SCENARIOS!$A$13:$E$18,2,0),0.025)</f>
        <v>0.02</v>
      </c>
      <c r="R661" s="52">
        <f>IFERROR(VLOOKUP(L661,INPUTS!$A$107:$B$120,2,0),0.0082)</f>
        <v>0.0079</v>
      </c>
      <c r="S661" s="52">
        <f t="shared" si="167"/>
        <v>59.487</v>
      </c>
      <c r="T661" s="15">
        <f t="shared" si="168"/>
        <v>7792.797</v>
      </c>
      <c r="U661" s="15">
        <f>T661/INPUTS!$B$7*1000</f>
        <v>9740996.25</v>
      </c>
      <c r="V661" s="15">
        <f>T661*INPUTS!$B$6</f>
        <v>24625.23852</v>
      </c>
      <c r="W661" s="54" t="s">
        <v>396</v>
      </c>
      <c r="X661" s="54" t="s">
        <v>396</v>
      </c>
      <c r="Y661" s="67">
        <f>IFERROR(VLOOKUP(E661,INPUTS!$A$44:$B$103,2,0),0)</f>
        <v>0</v>
      </c>
      <c r="Z661" s="15">
        <f t="shared" si="169"/>
        <v>0</v>
      </c>
      <c r="AA661" s="20">
        <f>IFERROR(VLOOKUP(E661,INPUTS!$A$44:$C$103,3,0),SCENARIOS!$J$23)</f>
        <v>0</v>
      </c>
      <c r="AB661" s="15">
        <f t="shared" si="171"/>
        <v>0</v>
      </c>
      <c r="AC661" s="20">
        <f>IFERROR(VLOOKUP($E661,INPUTS!$A$44:$G$103,4,0),SCENARIOS!$K$23)</f>
        <v>0</v>
      </c>
      <c r="AD661" s="15">
        <f t="shared" si="172"/>
        <v>0</v>
      </c>
      <c r="AE661" s="20">
        <f>IFERROR(VLOOKUP($E661,INPUTS!$A$44:$G$103,5,0),SCENARIOS!$L$23)</f>
        <v>0</v>
      </c>
      <c r="AF661" s="15">
        <f t="shared" si="173"/>
        <v>0</v>
      </c>
      <c r="AG661" s="20">
        <f>IFERROR(VLOOKUP($E661,INPUTS!$A$44:$G$103,6,0),SCENARIOS!$M$23)</f>
        <v>0</v>
      </c>
      <c r="AH661" s="15">
        <f t="shared" si="174"/>
        <v>0</v>
      </c>
      <c r="AI661" s="20">
        <f>IFERROR(VLOOKUP($E661,INPUTS!$A$44:$G$103,7,0),SCENARIOS!$N$23)</f>
        <v>0</v>
      </c>
      <c r="AJ661" s="15">
        <f t="shared" si="175"/>
        <v>0</v>
      </c>
      <c r="AL661" t="str">
        <f t="shared" si="176"/>
        <v>Y</v>
      </c>
      <c r="AM661" s="21">
        <f t="shared" si="177"/>
        <v>12784.9094718468</v>
      </c>
    </row>
    <row r="662" ht="15" customHeight="1" spans="1:39">
      <c r="A662" s="6" t="s">
        <v>2412</v>
      </c>
      <c r="B662" s="52" t="s">
        <v>612</v>
      </c>
      <c r="C662" s="52" t="s">
        <v>613</v>
      </c>
      <c r="D662" s="52" t="s">
        <v>929</v>
      </c>
      <c r="E662" s="10" t="s">
        <v>731</v>
      </c>
      <c r="F662" s="52" t="s">
        <v>614</v>
      </c>
      <c r="G662" s="52" t="s">
        <v>169</v>
      </c>
      <c r="H662" s="52" t="s">
        <v>224</v>
      </c>
      <c r="I662" s="52" t="s">
        <v>938</v>
      </c>
      <c r="J662" s="52" t="s">
        <v>165</v>
      </c>
      <c r="K662" s="52" t="s">
        <v>931</v>
      </c>
      <c r="L662" s="53" t="s">
        <v>288</v>
      </c>
      <c r="M662" s="13">
        <v>277</v>
      </c>
      <c r="N662" s="14">
        <f t="shared" si="170"/>
        <v>0.758904109589041</v>
      </c>
      <c r="O662" s="15">
        <v>5220</v>
      </c>
      <c r="P662" s="15">
        <f t="shared" si="166"/>
        <v>1445940</v>
      </c>
      <c r="Q662" s="16">
        <f>IFERROR(VLOOKUP(G662,SCENARIOS!$A$13:$E$18,2,0),0.025)</f>
        <v>0.02</v>
      </c>
      <c r="R662" s="52">
        <f>IFERROR(VLOOKUP(L662,INPUTS!$A$107:$B$120,2,0),0.0082)</f>
        <v>0.0085</v>
      </c>
      <c r="S662" s="52">
        <f t="shared" si="167"/>
        <v>44.37</v>
      </c>
      <c r="T662" s="15">
        <f t="shared" si="168"/>
        <v>12290.49</v>
      </c>
      <c r="U662" s="15">
        <f>T662/INPUTS!$B$7*1000</f>
        <v>15363112.5</v>
      </c>
      <c r="V662" s="15">
        <f>T662*INPUTS!$B$6</f>
        <v>38837.9484</v>
      </c>
      <c r="W662" s="54" t="s">
        <v>396</v>
      </c>
      <c r="X662" s="54" t="s">
        <v>396</v>
      </c>
      <c r="Y662" s="67">
        <f>IFERROR(VLOOKUP(E662,INPUTS!$A$44:$B$103,2,0),0)</f>
        <v>0</v>
      </c>
      <c r="Z662" s="15">
        <f t="shared" si="169"/>
        <v>0</v>
      </c>
      <c r="AA662" s="20">
        <f>IFERROR(VLOOKUP(E662,INPUTS!$A$44:$C$103,3,0),SCENARIOS!$J$23)</f>
        <v>0</v>
      </c>
      <c r="AB662" s="15">
        <f t="shared" si="171"/>
        <v>0</v>
      </c>
      <c r="AC662" s="20">
        <f>IFERROR(VLOOKUP($E662,INPUTS!$A$44:$G$103,4,0),SCENARIOS!$K$23)</f>
        <v>0</v>
      </c>
      <c r="AD662" s="15">
        <f t="shared" si="172"/>
        <v>0</v>
      </c>
      <c r="AE662" s="20">
        <f>IFERROR(VLOOKUP($E662,INPUTS!$A$44:$G$103,5,0),SCENARIOS!$L$23)</f>
        <v>0</v>
      </c>
      <c r="AF662" s="15">
        <f t="shared" si="173"/>
        <v>0</v>
      </c>
      <c r="AG662" s="20">
        <f>IFERROR(VLOOKUP($E662,INPUTS!$A$44:$G$103,6,0),SCENARIOS!$M$23)</f>
        <v>0</v>
      </c>
      <c r="AH662" s="15">
        <f t="shared" si="174"/>
        <v>0</v>
      </c>
      <c r="AI662" s="20">
        <f>IFERROR(VLOOKUP($E662,INPUTS!$A$44:$G$103,7,0),SCENARIOS!$N$23)</f>
        <v>0</v>
      </c>
      <c r="AJ662" s="15">
        <f t="shared" si="175"/>
        <v>0</v>
      </c>
      <c r="AL662" t="str">
        <f t="shared" si="176"/>
        <v>Y</v>
      </c>
      <c r="AM662" s="21">
        <f t="shared" si="177"/>
        <v>20163.8515689088</v>
      </c>
    </row>
    <row r="663" ht="15" customHeight="1" spans="1:39">
      <c r="A663" s="24" t="s">
        <v>2413</v>
      </c>
      <c r="B663" s="52" t="s">
        <v>612</v>
      </c>
      <c r="C663" s="52" t="s">
        <v>613</v>
      </c>
      <c r="D663" s="52" t="s">
        <v>929</v>
      </c>
      <c r="E663" s="10" t="s">
        <v>731</v>
      </c>
      <c r="F663" s="52" t="s">
        <v>614</v>
      </c>
      <c r="G663" s="52" t="s">
        <v>169</v>
      </c>
      <c r="H663" s="52" t="s">
        <v>203</v>
      </c>
      <c r="I663" s="52" t="s">
        <v>399</v>
      </c>
      <c r="J663" s="52" t="s">
        <v>165</v>
      </c>
      <c r="K663" s="52" t="s">
        <v>931</v>
      </c>
      <c r="L663" s="53" t="s">
        <v>288</v>
      </c>
      <c r="M663" s="13">
        <v>277</v>
      </c>
      <c r="N663" s="14">
        <f t="shared" si="170"/>
        <v>0.758904109589041</v>
      </c>
      <c r="O663" s="15">
        <v>5530</v>
      </c>
      <c r="P663" s="15">
        <f t="shared" si="166"/>
        <v>1531810</v>
      </c>
      <c r="Q663" s="16">
        <f>IFERROR(VLOOKUP(G663,SCENARIOS!$A$13:$E$18,2,0),0.025)</f>
        <v>0.02</v>
      </c>
      <c r="R663" s="52">
        <f>IFERROR(VLOOKUP(L663,INPUTS!$A$107:$B$120,2,0),0.0082)</f>
        <v>0.0085</v>
      </c>
      <c r="S663" s="52">
        <f t="shared" si="167"/>
        <v>47.005</v>
      </c>
      <c r="T663" s="15">
        <f t="shared" si="168"/>
        <v>13020.385</v>
      </c>
      <c r="U663" s="15">
        <f>T663/INPUTS!$B$7*1000</f>
        <v>16275481.25</v>
      </c>
      <c r="V663" s="15">
        <f>T663*INPUTS!$B$6</f>
        <v>41144.4166</v>
      </c>
      <c r="W663" s="54" t="s">
        <v>396</v>
      </c>
      <c r="X663" s="54" t="s">
        <v>396</v>
      </c>
      <c r="Y663" s="67">
        <f>IFERROR(VLOOKUP(E663,INPUTS!$A$44:$B$103,2,0),0)</f>
        <v>0</v>
      </c>
      <c r="Z663" s="15">
        <f t="shared" si="169"/>
        <v>0</v>
      </c>
      <c r="AA663" s="20">
        <f>IFERROR(VLOOKUP(E663,INPUTS!$A$44:$C$103,3,0),SCENARIOS!$J$23)</f>
        <v>0</v>
      </c>
      <c r="AB663" s="15">
        <f t="shared" si="171"/>
        <v>0</v>
      </c>
      <c r="AC663" s="20">
        <f>IFERROR(VLOOKUP($E663,INPUTS!$A$44:$G$103,4,0),SCENARIOS!$K$23)</f>
        <v>0</v>
      </c>
      <c r="AD663" s="15">
        <f t="shared" si="172"/>
        <v>0</v>
      </c>
      <c r="AE663" s="20">
        <f>IFERROR(VLOOKUP($E663,INPUTS!$A$44:$G$103,5,0),SCENARIOS!$L$23)</f>
        <v>0</v>
      </c>
      <c r="AF663" s="15">
        <f t="shared" si="173"/>
        <v>0</v>
      </c>
      <c r="AG663" s="20">
        <f>IFERROR(VLOOKUP($E663,INPUTS!$A$44:$G$103,6,0),SCENARIOS!$M$23)</f>
        <v>0</v>
      </c>
      <c r="AH663" s="15">
        <f t="shared" si="174"/>
        <v>0</v>
      </c>
      <c r="AI663" s="20">
        <f>IFERROR(VLOOKUP($E663,INPUTS!$A$44:$G$103,7,0),SCENARIOS!$N$23)</f>
        <v>0</v>
      </c>
      <c r="AJ663" s="15">
        <f t="shared" si="175"/>
        <v>0</v>
      </c>
      <c r="AL663" t="str">
        <f t="shared" si="176"/>
        <v>Y</v>
      </c>
      <c r="AM663" s="21">
        <f t="shared" si="177"/>
        <v>21361.3216812386</v>
      </c>
    </row>
    <row r="664" ht="15" customHeight="1" spans="1:39">
      <c r="A664" s="6" t="s">
        <v>2414</v>
      </c>
      <c r="B664" s="52" t="s">
        <v>612</v>
      </c>
      <c r="C664" s="52" t="s">
        <v>613</v>
      </c>
      <c r="D664" s="52" t="s">
        <v>929</v>
      </c>
      <c r="E664" s="10" t="s">
        <v>731</v>
      </c>
      <c r="F664" s="52" t="s">
        <v>614</v>
      </c>
      <c r="G664" s="52" t="s">
        <v>169</v>
      </c>
      <c r="H664" s="52" t="s">
        <v>200</v>
      </c>
      <c r="I664" s="52" t="s">
        <v>391</v>
      </c>
      <c r="J664" s="52" t="s">
        <v>165</v>
      </c>
      <c r="K664" s="52" t="s">
        <v>931</v>
      </c>
      <c r="L664" s="53" t="s">
        <v>288</v>
      </c>
      <c r="M664" s="13">
        <v>131</v>
      </c>
      <c r="N664" s="14">
        <f t="shared" si="170"/>
        <v>0.358904109589041</v>
      </c>
      <c r="O664" s="15">
        <v>6080</v>
      </c>
      <c r="P664" s="15">
        <f t="shared" si="166"/>
        <v>796480</v>
      </c>
      <c r="Q664" s="16">
        <f>IFERROR(VLOOKUP(G664,SCENARIOS!$A$13:$E$18,2,0),0.025)</f>
        <v>0.02</v>
      </c>
      <c r="R664" s="52">
        <f>IFERROR(VLOOKUP(L664,INPUTS!$A$107:$B$120,2,0),0.0082)</f>
        <v>0.0085</v>
      </c>
      <c r="S664" s="52">
        <f t="shared" si="167"/>
        <v>51.68</v>
      </c>
      <c r="T664" s="15">
        <f t="shared" si="168"/>
        <v>6770.08</v>
      </c>
      <c r="U664" s="15">
        <f>T664/INPUTS!$B$7*1000</f>
        <v>8462600</v>
      </c>
      <c r="V664" s="15">
        <f>T664*INPUTS!$B$6</f>
        <v>21393.4528</v>
      </c>
      <c r="W664" s="54" t="s">
        <v>396</v>
      </c>
      <c r="X664" s="54" t="s">
        <v>396</v>
      </c>
      <c r="Y664" s="67">
        <f>IFERROR(VLOOKUP(E664,INPUTS!$A$44:$B$103,2,0),0)</f>
        <v>0</v>
      </c>
      <c r="Z664" s="15">
        <f t="shared" si="169"/>
        <v>0</v>
      </c>
      <c r="AA664" s="20">
        <f>IFERROR(VLOOKUP(E664,INPUTS!$A$44:$C$103,3,0),SCENARIOS!$J$23)</f>
        <v>0</v>
      </c>
      <c r="AB664" s="15">
        <f t="shared" si="171"/>
        <v>0</v>
      </c>
      <c r="AC664" s="20">
        <f>IFERROR(VLOOKUP($E664,INPUTS!$A$44:$G$103,4,0),SCENARIOS!$K$23)</f>
        <v>0</v>
      </c>
      <c r="AD664" s="15">
        <f t="shared" si="172"/>
        <v>0</v>
      </c>
      <c r="AE664" s="20">
        <f>IFERROR(VLOOKUP($E664,INPUTS!$A$44:$G$103,5,0),SCENARIOS!$L$23)</f>
        <v>0</v>
      </c>
      <c r="AF664" s="15">
        <f t="shared" si="173"/>
        <v>0</v>
      </c>
      <c r="AG664" s="20">
        <f>IFERROR(VLOOKUP($E664,INPUTS!$A$44:$G$103,6,0),SCENARIOS!$M$23)</f>
        <v>0</v>
      </c>
      <c r="AH664" s="15">
        <f t="shared" si="174"/>
        <v>0</v>
      </c>
      <c r="AI664" s="20">
        <f>IFERROR(VLOOKUP($E664,INPUTS!$A$44:$G$103,7,0),SCENARIOS!$N$23)</f>
        <v>0</v>
      </c>
      <c r="AJ664" s="15">
        <f t="shared" si="175"/>
        <v>0</v>
      </c>
      <c r="AL664" t="str">
        <f t="shared" si="176"/>
        <v>N</v>
      </c>
      <c r="AM664" s="21">
        <f t="shared" si="177"/>
        <v>11107.0338310058</v>
      </c>
    </row>
    <row r="665" ht="15" customHeight="1" spans="1:39">
      <c r="A665" s="24" t="s">
        <v>2415</v>
      </c>
      <c r="B665" s="52" t="s">
        <v>612</v>
      </c>
      <c r="C665" s="52" t="s">
        <v>613</v>
      </c>
      <c r="D665" s="52" t="s">
        <v>929</v>
      </c>
      <c r="E665" s="10" t="s">
        <v>731</v>
      </c>
      <c r="F665" s="52" t="s">
        <v>614</v>
      </c>
      <c r="G665" s="52" t="s">
        <v>169</v>
      </c>
      <c r="H665" s="52" t="s">
        <v>213</v>
      </c>
      <c r="I665" s="52" t="s">
        <v>606</v>
      </c>
      <c r="J665" s="52" t="s">
        <v>165</v>
      </c>
      <c r="K665" s="52" t="s">
        <v>931</v>
      </c>
      <c r="L665" s="53" t="s">
        <v>288</v>
      </c>
      <c r="M665" s="13">
        <v>131</v>
      </c>
      <c r="N665" s="14">
        <f t="shared" si="170"/>
        <v>0.358904109589041</v>
      </c>
      <c r="O665" s="15">
        <v>5660</v>
      </c>
      <c r="P665" s="15">
        <f t="shared" si="166"/>
        <v>741460</v>
      </c>
      <c r="Q665" s="16">
        <f>IFERROR(VLOOKUP(G665,SCENARIOS!$A$13:$E$18,2,0),0.025)</f>
        <v>0.02</v>
      </c>
      <c r="R665" s="52">
        <f>IFERROR(VLOOKUP(L665,INPUTS!$A$107:$B$120,2,0),0.0082)</f>
        <v>0.0085</v>
      </c>
      <c r="S665" s="52">
        <f t="shared" si="167"/>
        <v>48.11</v>
      </c>
      <c r="T665" s="15">
        <f t="shared" si="168"/>
        <v>6302.41</v>
      </c>
      <c r="U665" s="15">
        <f>T665/INPUTS!$B$7*1000</f>
        <v>7878012.5</v>
      </c>
      <c r="V665" s="15">
        <f>T665*INPUTS!$B$6</f>
        <v>19915.6156</v>
      </c>
      <c r="W665" s="54" t="s">
        <v>396</v>
      </c>
      <c r="X665" s="54" t="s">
        <v>396</v>
      </c>
      <c r="Y665" s="67">
        <f>IFERROR(VLOOKUP(E665,INPUTS!$A$44:$B$103,2,0),0)</f>
        <v>0</v>
      </c>
      <c r="Z665" s="15">
        <f t="shared" si="169"/>
        <v>0</v>
      </c>
      <c r="AA665" s="20">
        <f>IFERROR(VLOOKUP(E665,INPUTS!$A$44:$C$103,3,0),SCENARIOS!$J$23)</f>
        <v>0</v>
      </c>
      <c r="AB665" s="15">
        <f t="shared" si="171"/>
        <v>0</v>
      </c>
      <c r="AC665" s="20">
        <f>IFERROR(VLOOKUP($E665,INPUTS!$A$44:$G$103,4,0),SCENARIOS!$K$23)</f>
        <v>0</v>
      </c>
      <c r="AD665" s="15">
        <f t="shared" si="172"/>
        <v>0</v>
      </c>
      <c r="AE665" s="20">
        <f>IFERROR(VLOOKUP($E665,INPUTS!$A$44:$G$103,5,0),SCENARIOS!$L$23)</f>
        <v>0</v>
      </c>
      <c r="AF665" s="15">
        <f t="shared" si="173"/>
        <v>0</v>
      </c>
      <c r="AG665" s="20">
        <f>IFERROR(VLOOKUP($E665,INPUTS!$A$44:$G$103,6,0),SCENARIOS!$M$23)</f>
        <v>0</v>
      </c>
      <c r="AH665" s="15">
        <f t="shared" si="174"/>
        <v>0</v>
      </c>
      <c r="AI665" s="20">
        <f>IFERROR(VLOOKUP($E665,INPUTS!$A$44:$G$103,7,0),SCENARIOS!$N$23)</f>
        <v>0</v>
      </c>
      <c r="AJ665" s="15">
        <f t="shared" si="175"/>
        <v>0</v>
      </c>
      <c r="AL665" t="str">
        <f t="shared" si="176"/>
        <v>Y</v>
      </c>
      <c r="AM665" s="21">
        <f t="shared" si="177"/>
        <v>10339.7716255745</v>
      </c>
    </row>
    <row r="666" ht="15" customHeight="1" spans="1:39">
      <c r="A666" s="6" t="s">
        <v>2416</v>
      </c>
      <c r="B666" s="52" t="s">
        <v>666</v>
      </c>
      <c r="C666" s="52" t="s">
        <v>667</v>
      </c>
      <c r="D666" s="52" t="s">
        <v>929</v>
      </c>
      <c r="E666" s="10" t="s">
        <v>615</v>
      </c>
      <c r="F666" s="52" t="s">
        <v>614</v>
      </c>
      <c r="G666" s="52" t="s">
        <v>169</v>
      </c>
      <c r="H666" s="52" t="s">
        <v>227</v>
      </c>
      <c r="I666" s="52" t="s">
        <v>938</v>
      </c>
      <c r="J666" s="52" t="s">
        <v>165</v>
      </c>
      <c r="K666" s="52" t="s">
        <v>931</v>
      </c>
      <c r="L666" s="53" t="s">
        <v>1545</v>
      </c>
      <c r="M666" s="13">
        <v>184</v>
      </c>
      <c r="N666" s="14">
        <f t="shared" si="170"/>
        <v>0.504109589041096</v>
      </c>
      <c r="O666" s="15">
        <v>5720</v>
      </c>
      <c r="P666" s="15">
        <f t="shared" si="166"/>
        <v>1052480</v>
      </c>
      <c r="Q666" s="16">
        <f>IFERROR(VLOOKUP(G666,SCENARIOS!$A$13:$E$18,2,0),0.025)</f>
        <v>0.02</v>
      </c>
      <c r="R666" s="52">
        <f>IFERROR(VLOOKUP(L666,INPUTS!$A$107:$B$120,2,0),0.0082)</f>
        <v>0.0082</v>
      </c>
      <c r="S666" s="52">
        <f t="shared" si="167"/>
        <v>46.904</v>
      </c>
      <c r="T666" s="15">
        <f t="shared" si="168"/>
        <v>8630.336</v>
      </c>
      <c r="U666" s="15">
        <f>T666/INPUTS!$B$7*1000</f>
        <v>10787920</v>
      </c>
      <c r="V666" s="15">
        <f>T666*INPUTS!$B$6</f>
        <v>27271.86176</v>
      </c>
      <c r="W666" s="54" t="s">
        <v>396</v>
      </c>
      <c r="X666" s="54" t="s">
        <v>396</v>
      </c>
      <c r="Y666" s="67">
        <f>IFERROR(VLOOKUP(E666,INPUTS!$A$44:$B$103,2,0),0)</f>
        <v>0</v>
      </c>
      <c r="Z666" s="15">
        <f t="shared" si="169"/>
        <v>0</v>
      </c>
      <c r="AA666" s="20">
        <f>IFERROR(VLOOKUP(E666,INPUTS!$A$44:$C$103,3,0),SCENARIOS!$J$23)</f>
        <v>0</v>
      </c>
      <c r="AB666" s="15">
        <f t="shared" si="171"/>
        <v>0</v>
      </c>
      <c r="AC666" s="20">
        <f>IFERROR(VLOOKUP($E666,INPUTS!$A$44:$G$103,4,0),SCENARIOS!$K$23)</f>
        <v>0</v>
      </c>
      <c r="AD666" s="15">
        <f t="shared" si="172"/>
        <v>0</v>
      </c>
      <c r="AE666" s="20">
        <f>IFERROR(VLOOKUP($E666,INPUTS!$A$44:$G$103,5,0),SCENARIOS!$L$23)</f>
        <v>0</v>
      </c>
      <c r="AF666" s="15">
        <f t="shared" si="173"/>
        <v>0</v>
      </c>
      <c r="AG666" s="20">
        <f>IFERROR(VLOOKUP($E666,INPUTS!$A$44:$G$103,6,0),SCENARIOS!$M$23)</f>
        <v>0</v>
      </c>
      <c r="AH666" s="15">
        <f t="shared" si="174"/>
        <v>0</v>
      </c>
      <c r="AI666" s="20">
        <f>IFERROR(VLOOKUP($E666,INPUTS!$A$44:$G$103,7,0),SCENARIOS!$N$23)</f>
        <v>0</v>
      </c>
      <c r="AJ666" s="15">
        <f t="shared" si="175"/>
        <v>0</v>
      </c>
      <c r="AL666" t="str">
        <f t="shared" si="176"/>
        <v>N</v>
      </c>
      <c r="AM666" s="21">
        <f t="shared" si="177"/>
        <v>14158.9809758448</v>
      </c>
    </row>
    <row r="667" ht="15" customHeight="1" spans="1:39">
      <c r="A667" s="24" t="s">
        <v>2417</v>
      </c>
      <c r="B667" s="52" t="s">
        <v>666</v>
      </c>
      <c r="C667" s="52" t="s">
        <v>667</v>
      </c>
      <c r="D667" s="52" t="s">
        <v>929</v>
      </c>
      <c r="E667" s="10" t="s">
        <v>615</v>
      </c>
      <c r="F667" s="52" t="s">
        <v>614</v>
      </c>
      <c r="G667" s="52" t="s">
        <v>169</v>
      </c>
      <c r="H667" s="52" t="s">
        <v>215</v>
      </c>
      <c r="I667" s="52" t="s">
        <v>490</v>
      </c>
      <c r="J667" s="52" t="s">
        <v>165</v>
      </c>
      <c r="K667" s="52" t="s">
        <v>931</v>
      </c>
      <c r="L667" s="53" t="s">
        <v>1545</v>
      </c>
      <c r="M667" s="13">
        <v>131</v>
      </c>
      <c r="N667" s="14">
        <f t="shared" si="170"/>
        <v>0.358904109589041</v>
      </c>
      <c r="O667" s="15">
        <v>5290</v>
      </c>
      <c r="P667" s="15">
        <f t="shared" si="166"/>
        <v>692990</v>
      </c>
      <c r="Q667" s="16">
        <f>IFERROR(VLOOKUP(G667,SCENARIOS!$A$13:$E$18,2,0),0.025)</f>
        <v>0.02</v>
      </c>
      <c r="R667" s="52">
        <f>IFERROR(VLOOKUP(L667,INPUTS!$A$107:$B$120,2,0),0.0082)</f>
        <v>0.0082</v>
      </c>
      <c r="S667" s="52">
        <f t="shared" si="167"/>
        <v>43.378</v>
      </c>
      <c r="T667" s="15">
        <f t="shared" si="168"/>
        <v>5682.518</v>
      </c>
      <c r="U667" s="15">
        <f>T667/INPUTS!$B$7*1000</f>
        <v>7103147.5</v>
      </c>
      <c r="V667" s="15">
        <f>T667*INPUTS!$B$6</f>
        <v>17956.75688</v>
      </c>
      <c r="W667" s="54" t="s">
        <v>396</v>
      </c>
      <c r="X667" s="54" t="s">
        <v>396</v>
      </c>
      <c r="Y667" s="67">
        <f>IFERROR(VLOOKUP(E667,INPUTS!$A$44:$B$103,2,0),0)</f>
        <v>0</v>
      </c>
      <c r="Z667" s="15">
        <f t="shared" si="169"/>
        <v>0</v>
      </c>
      <c r="AA667" s="20">
        <f>IFERROR(VLOOKUP(E667,INPUTS!$A$44:$C$103,3,0),SCENARIOS!$J$23)</f>
        <v>0</v>
      </c>
      <c r="AB667" s="15">
        <f t="shared" si="171"/>
        <v>0</v>
      </c>
      <c r="AC667" s="20">
        <f>IFERROR(VLOOKUP($E667,INPUTS!$A$44:$G$103,4,0),SCENARIOS!$K$23)</f>
        <v>0</v>
      </c>
      <c r="AD667" s="15">
        <f t="shared" si="172"/>
        <v>0</v>
      </c>
      <c r="AE667" s="20">
        <f>IFERROR(VLOOKUP($E667,INPUTS!$A$44:$G$103,5,0),SCENARIOS!$L$23)</f>
        <v>0</v>
      </c>
      <c r="AF667" s="15">
        <f t="shared" si="173"/>
        <v>0</v>
      </c>
      <c r="AG667" s="20">
        <f>IFERROR(VLOOKUP($E667,INPUTS!$A$44:$G$103,6,0),SCENARIOS!$M$23)</f>
        <v>0</v>
      </c>
      <c r="AH667" s="15">
        <f t="shared" si="174"/>
        <v>0</v>
      </c>
      <c r="AI667" s="20">
        <f>IFERROR(VLOOKUP($E667,INPUTS!$A$44:$G$103,7,0),SCENARIOS!$N$23)</f>
        <v>0</v>
      </c>
      <c r="AJ667" s="15">
        <f t="shared" si="175"/>
        <v>0</v>
      </c>
      <c r="AL667" t="str">
        <f t="shared" si="176"/>
        <v>Y</v>
      </c>
      <c r="AM667" s="21">
        <f t="shared" si="177"/>
        <v>9322.77309445373</v>
      </c>
    </row>
    <row r="668" ht="15" customHeight="1" spans="1:39">
      <c r="A668" s="6" t="s">
        <v>2418</v>
      </c>
      <c r="B668" s="52" t="s">
        <v>666</v>
      </c>
      <c r="C668" s="52" t="s">
        <v>667</v>
      </c>
      <c r="D668" s="52" t="s">
        <v>929</v>
      </c>
      <c r="E668" s="10" t="s">
        <v>1153</v>
      </c>
      <c r="F668" s="52" t="s">
        <v>614</v>
      </c>
      <c r="G668" s="52" t="s">
        <v>169</v>
      </c>
      <c r="H668" s="52" t="s">
        <v>224</v>
      </c>
      <c r="I668" s="52" t="s">
        <v>938</v>
      </c>
      <c r="J668" s="52" t="s">
        <v>165</v>
      </c>
      <c r="K668" s="52" t="s">
        <v>931</v>
      </c>
      <c r="L668" s="53" t="s">
        <v>1545</v>
      </c>
      <c r="M668" s="13">
        <v>131</v>
      </c>
      <c r="N668" s="14">
        <f t="shared" si="170"/>
        <v>0.358904109589041</v>
      </c>
      <c r="O668" s="15">
        <v>7530</v>
      </c>
      <c r="P668" s="15">
        <f t="shared" si="166"/>
        <v>986430</v>
      </c>
      <c r="Q668" s="16">
        <f>IFERROR(VLOOKUP(G668,SCENARIOS!$A$13:$E$18,2,0),0.025)</f>
        <v>0.02</v>
      </c>
      <c r="R668" s="52">
        <f>IFERROR(VLOOKUP(L668,INPUTS!$A$107:$B$120,2,0),0.0082)</f>
        <v>0.0082</v>
      </c>
      <c r="S668" s="52">
        <f t="shared" si="167"/>
        <v>61.746</v>
      </c>
      <c r="T668" s="15">
        <f t="shared" si="168"/>
        <v>8088.726</v>
      </c>
      <c r="U668" s="15">
        <f>T668/INPUTS!$B$7*1000</f>
        <v>10110907.5</v>
      </c>
      <c r="V668" s="15">
        <f>T668*INPUTS!$B$6</f>
        <v>25560.37416</v>
      </c>
      <c r="W668" s="54" t="s">
        <v>396</v>
      </c>
      <c r="X668" s="54" t="s">
        <v>396</v>
      </c>
      <c r="Y668" s="67">
        <f>IFERROR(VLOOKUP(E668,INPUTS!$A$44:$B$103,2,0),0)</f>
        <v>0</v>
      </c>
      <c r="Z668" s="15">
        <f t="shared" si="169"/>
        <v>0</v>
      </c>
      <c r="AA668" s="20">
        <f>IFERROR(VLOOKUP(E668,INPUTS!$A$44:$C$103,3,0),SCENARIOS!$J$23)</f>
        <v>0</v>
      </c>
      <c r="AB668" s="15">
        <f t="shared" si="171"/>
        <v>0</v>
      </c>
      <c r="AC668" s="20">
        <f>IFERROR(VLOOKUP($E668,INPUTS!$A$44:$G$103,4,0),SCENARIOS!$K$23)</f>
        <v>0</v>
      </c>
      <c r="AD668" s="15">
        <f t="shared" si="172"/>
        <v>0</v>
      </c>
      <c r="AE668" s="20">
        <f>IFERROR(VLOOKUP($E668,INPUTS!$A$44:$G$103,5,0),SCENARIOS!$L$23)</f>
        <v>0</v>
      </c>
      <c r="AF668" s="15">
        <f t="shared" si="173"/>
        <v>0</v>
      </c>
      <c r="AG668" s="20">
        <f>IFERROR(VLOOKUP($E668,INPUTS!$A$44:$G$103,6,0),SCENARIOS!$M$23)</f>
        <v>0</v>
      </c>
      <c r="AH668" s="15">
        <f t="shared" si="174"/>
        <v>0</v>
      </c>
      <c r="AI668" s="20">
        <f>IFERROR(VLOOKUP($E668,INPUTS!$A$44:$G$103,7,0),SCENARIOS!$N$23)</f>
        <v>0</v>
      </c>
      <c r="AJ668" s="15">
        <f t="shared" si="175"/>
        <v>0</v>
      </c>
      <c r="AL668" t="str">
        <f t="shared" si="176"/>
        <v>Y</v>
      </c>
      <c r="AM668" s="21">
        <f t="shared" si="177"/>
        <v>13270.4123631827</v>
      </c>
    </row>
    <row r="669" ht="15" customHeight="1" spans="1:39">
      <c r="A669" s="24" t="s">
        <v>2419</v>
      </c>
      <c r="B669" s="52" t="s">
        <v>666</v>
      </c>
      <c r="C669" s="52" t="s">
        <v>667</v>
      </c>
      <c r="D669" s="52" t="s">
        <v>929</v>
      </c>
      <c r="E669" s="10" t="s">
        <v>668</v>
      </c>
      <c r="F669" s="52" t="s">
        <v>614</v>
      </c>
      <c r="G669" s="52" t="s">
        <v>169</v>
      </c>
      <c r="H669" s="52" t="s">
        <v>227</v>
      </c>
      <c r="I669" s="52" t="s">
        <v>938</v>
      </c>
      <c r="J669" s="52" t="s">
        <v>165</v>
      </c>
      <c r="K669" s="52" t="s">
        <v>931</v>
      </c>
      <c r="L669" s="53" t="s">
        <v>1545</v>
      </c>
      <c r="M669" s="13">
        <v>131</v>
      </c>
      <c r="N669" s="14">
        <f t="shared" si="170"/>
        <v>0.358904109589041</v>
      </c>
      <c r="O669" s="15">
        <v>7260</v>
      </c>
      <c r="P669" s="15">
        <f t="shared" si="166"/>
        <v>951060</v>
      </c>
      <c r="Q669" s="16">
        <f>IFERROR(VLOOKUP(G669,SCENARIOS!$A$13:$E$18,2,0),0.025)</f>
        <v>0.02</v>
      </c>
      <c r="R669" s="52">
        <f>IFERROR(VLOOKUP(L669,INPUTS!$A$107:$B$120,2,0),0.0082)</f>
        <v>0.0082</v>
      </c>
      <c r="S669" s="52">
        <f t="shared" si="167"/>
        <v>59.532</v>
      </c>
      <c r="T669" s="15">
        <f t="shared" si="168"/>
        <v>7798.692</v>
      </c>
      <c r="U669" s="15">
        <f>T669/INPUTS!$B$7*1000</f>
        <v>9748365</v>
      </c>
      <c r="V669" s="15">
        <f>T669*INPUTS!$B$6</f>
        <v>24643.86672</v>
      </c>
      <c r="W669" s="54" t="s">
        <v>396</v>
      </c>
      <c r="X669" s="54" t="s">
        <v>396</v>
      </c>
      <c r="Y669" s="67">
        <f>IFERROR(VLOOKUP(E669,INPUTS!$A$44:$B$103,2,0),0)</f>
        <v>0</v>
      </c>
      <c r="Z669" s="15">
        <f t="shared" si="169"/>
        <v>0</v>
      </c>
      <c r="AA669" s="20">
        <f>IFERROR(VLOOKUP(E669,INPUTS!$A$44:$C$103,3,0),SCENARIOS!$J$23)</f>
        <v>0</v>
      </c>
      <c r="AB669" s="15">
        <f t="shared" si="171"/>
        <v>0</v>
      </c>
      <c r="AC669" s="20">
        <f>IFERROR(VLOOKUP($E669,INPUTS!$A$44:$G$103,4,0),SCENARIOS!$K$23)</f>
        <v>0</v>
      </c>
      <c r="AD669" s="15">
        <f t="shared" si="172"/>
        <v>0</v>
      </c>
      <c r="AE669" s="20">
        <f>IFERROR(VLOOKUP($E669,INPUTS!$A$44:$G$103,5,0),SCENARIOS!$L$23)</f>
        <v>0</v>
      </c>
      <c r="AF669" s="15">
        <f t="shared" si="173"/>
        <v>0</v>
      </c>
      <c r="AG669" s="20">
        <f>IFERROR(VLOOKUP($E669,INPUTS!$A$44:$G$103,6,0),SCENARIOS!$M$23)</f>
        <v>0</v>
      </c>
      <c r="AH669" s="15">
        <f t="shared" si="174"/>
        <v>0</v>
      </c>
      <c r="AI669" s="20">
        <f>IFERROR(VLOOKUP($E669,INPUTS!$A$44:$G$103,7,0),SCENARIOS!$N$23)</f>
        <v>0</v>
      </c>
      <c r="AJ669" s="15">
        <f t="shared" si="175"/>
        <v>0</v>
      </c>
      <c r="AL669" t="str">
        <f t="shared" si="176"/>
        <v>N</v>
      </c>
      <c r="AM669" s="21">
        <f t="shared" si="177"/>
        <v>12794.5808441841</v>
      </c>
    </row>
    <row r="670" ht="15" customHeight="1" spans="1:39">
      <c r="A670" s="6" t="s">
        <v>2420</v>
      </c>
      <c r="B670" s="52" t="s">
        <v>616</v>
      </c>
      <c r="C670" s="52" t="s">
        <v>617</v>
      </c>
      <c r="D670" s="52" t="s">
        <v>929</v>
      </c>
      <c r="E670" s="10" t="s">
        <v>245</v>
      </c>
      <c r="F670" s="52" t="s">
        <v>930</v>
      </c>
      <c r="G670" s="52" t="s">
        <v>169</v>
      </c>
      <c r="H670" s="52" t="s">
        <v>224</v>
      </c>
      <c r="I670" s="52" t="s">
        <v>938</v>
      </c>
      <c r="J670" s="52" t="s">
        <v>165</v>
      </c>
      <c r="K670" s="52" t="s">
        <v>931</v>
      </c>
      <c r="L670" s="53" t="s">
        <v>1677</v>
      </c>
      <c r="M670" s="13">
        <v>2001</v>
      </c>
      <c r="N670" s="14">
        <f t="shared" si="170"/>
        <v>5.48219178082192</v>
      </c>
      <c r="O670" s="15">
        <v>5570</v>
      </c>
      <c r="P670" s="15">
        <f t="shared" si="166"/>
        <v>11145570</v>
      </c>
      <c r="Q670" s="16">
        <f>IFERROR(VLOOKUP(G670,SCENARIOS!$A$13:$E$18,2,0),0.025)</f>
        <v>0.02</v>
      </c>
      <c r="R670" s="52">
        <f>IFERROR(VLOOKUP(L670,INPUTS!$A$107:$B$120,2,0),0.0082)</f>
        <v>0.0082</v>
      </c>
      <c r="S670" s="52">
        <f t="shared" si="167"/>
        <v>45.674</v>
      </c>
      <c r="T670" s="15">
        <f t="shared" si="168"/>
        <v>91393.674</v>
      </c>
      <c r="U670" s="15">
        <f>T670/INPUTS!$B$7*1000</f>
        <v>114242092.5</v>
      </c>
      <c r="V670" s="15">
        <f>T670*INPUTS!$B$6</f>
        <v>288804.00984</v>
      </c>
      <c r="W670" s="54" t="s">
        <v>396</v>
      </c>
      <c r="X670" s="54" t="s">
        <v>396</v>
      </c>
      <c r="Y670" s="67">
        <f>IFERROR(VLOOKUP(E670,INPUTS!$A$44:$B$103,2,0),0)</f>
        <v>0.005</v>
      </c>
      <c r="Z670" s="15">
        <f t="shared" si="169"/>
        <v>456.96837</v>
      </c>
      <c r="AA670" s="20">
        <f>IFERROR(VLOOKUP(E670,INPUTS!$A$44:$C$103,3,0),SCENARIOS!$J$23)</f>
        <v>0.03</v>
      </c>
      <c r="AB670" s="15">
        <f t="shared" si="171"/>
        <v>3027.18002991957</v>
      </c>
      <c r="AC670" s="20">
        <f>IFERROR(VLOOKUP($E670,INPUTS!$A$44:$G$103,4,0),SCENARIOS!$K$23)</f>
        <v>0.1</v>
      </c>
      <c r="AD670" s="15">
        <f t="shared" si="172"/>
        <v>11140.837862882</v>
      </c>
      <c r="AE670" s="20">
        <f>IFERROR(VLOOKUP($E670,INPUTS!$A$44:$G$103,5,0),SCENARIOS!$L$23)</f>
        <v>0.2</v>
      </c>
      <c r="AF670" s="15">
        <f t="shared" si="173"/>
        <v>24600.7704319434</v>
      </c>
      <c r="AG670" s="20">
        <f>IFERROR(VLOOKUP($E670,INPUTS!$A$44:$G$103,6,0),SCENARIOS!$M$23)</f>
        <v>0.3</v>
      </c>
      <c r="AH670" s="15">
        <f t="shared" si="174"/>
        <v>40741.8575667584</v>
      </c>
      <c r="AI670" s="20">
        <f>IFERROR(VLOOKUP($E670,INPUTS!$A$44:$G$103,7,0),SCENARIOS!$N$23)</f>
        <v>0.4</v>
      </c>
      <c r="AJ670" s="15">
        <f t="shared" si="175"/>
        <v>59976.4037682221</v>
      </c>
      <c r="AL670" t="str">
        <f t="shared" si="176"/>
        <v>Y</v>
      </c>
      <c r="AM670" s="21">
        <f t="shared" si="177"/>
        <v>149941.009420555</v>
      </c>
    </row>
    <row r="671" ht="15" customHeight="1" spans="1:39">
      <c r="A671" s="24" t="s">
        <v>2421</v>
      </c>
      <c r="B671" s="52" t="s">
        <v>616</v>
      </c>
      <c r="C671" s="52" t="s">
        <v>617</v>
      </c>
      <c r="D671" s="52" t="s">
        <v>929</v>
      </c>
      <c r="E671" s="10" t="s">
        <v>254</v>
      </c>
      <c r="F671" s="52" t="s">
        <v>930</v>
      </c>
      <c r="G671" s="52" t="s">
        <v>169</v>
      </c>
      <c r="H671" s="52" t="s">
        <v>224</v>
      </c>
      <c r="I671" s="52" t="s">
        <v>938</v>
      </c>
      <c r="J671" s="52" t="s">
        <v>165</v>
      </c>
      <c r="K671" s="52" t="s">
        <v>931</v>
      </c>
      <c r="L671" s="53" t="s">
        <v>1677</v>
      </c>
      <c r="M671" s="13">
        <v>1333</v>
      </c>
      <c r="N671" s="14">
        <f t="shared" si="170"/>
        <v>3.65205479452055</v>
      </c>
      <c r="O671" s="15">
        <v>5270</v>
      </c>
      <c r="P671" s="15">
        <f t="shared" si="166"/>
        <v>7024910</v>
      </c>
      <c r="Q671" s="16">
        <f>IFERROR(VLOOKUP(G671,SCENARIOS!$A$13:$E$18,2,0),0.025)</f>
        <v>0.02</v>
      </c>
      <c r="R671" s="52">
        <f>IFERROR(VLOOKUP(L671,INPUTS!$A$107:$B$120,2,0),0.0082)</f>
        <v>0.0082</v>
      </c>
      <c r="S671" s="52">
        <f t="shared" si="167"/>
        <v>43.214</v>
      </c>
      <c r="T671" s="15">
        <f t="shared" si="168"/>
        <v>57604.262</v>
      </c>
      <c r="U671" s="15">
        <f>T671/INPUTS!$B$7*1000</f>
        <v>72005327.5</v>
      </c>
      <c r="V671" s="15">
        <f>T671*INPUTS!$B$6</f>
        <v>182029.46792</v>
      </c>
      <c r="W671" s="54" t="s">
        <v>396</v>
      </c>
      <c r="X671" s="54" t="s">
        <v>396</v>
      </c>
      <c r="Y671" s="67">
        <f>IFERROR(VLOOKUP(E671,INPUTS!$A$44:$B$103,2,0),0)</f>
        <v>0.005</v>
      </c>
      <c r="Z671" s="15">
        <f t="shared" si="169"/>
        <v>288.02131</v>
      </c>
      <c r="AA671" s="20">
        <f>IFERROR(VLOOKUP(E671,INPUTS!$A$44:$C$103,3,0),SCENARIOS!$J$23)</f>
        <v>0.03</v>
      </c>
      <c r="AB671" s="15">
        <f t="shared" si="171"/>
        <v>1907.9927957011</v>
      </c>
      <c r="AC671" s="20">
        <f>IFERROR(VLOOKUP($E671,INPUTS!$A$44:$G$103,4,0),SCENARIOS!$K$23)</f>
        <v>0.1</v>
      </c>
      <c r="AD671" s="15">
        <f t="shared" si="172"/>
        <v>7021.9273945916</v>
      </c>
      <c r="AE671" s="20">
        <f>IFERROR(VLOOKUP($E671,INPUTS!$A$44:$G$103,5,0),SCENARIOS!$L$23)</f>
        <v>0.2</v>
      </c>
      <c r="AF671" s="15">
        <f t="shared" si="173"/>
        <v>15505.5504756656</v>
      </c>
      <c r="AG671" s="20">
        <f>IFERROR(VLOOKUP($E671,INPUTS!$A$44:$G$103,6,0),SCENARIOS!$M$23)</f>
        <v>0.3</v>
      </c>
      <c r="AH671" s="15">
        <f t="shared" si="174"/>
        <v>25679.0709348465</v>
      </c>
      <c r="AI671" s="20">
        <f>IFERROR(VLOOKUP($E671,INPUTS!$A$44:$G$103,7,0),SCENARIOS!$N$23)</f>
        <v>0.4</v>
      </c>
      <c r="AJ671" s="15">
        <f t="shared" si="175"/>
        <v>37802.3590175667</v>
      </c>
      <c r="AL671" t="str">
        <f t="shared" si="176"/>
        <v>Y</v>
      </c>
      <c r="AM671" s="21">
        <f t="shared" si="177"/>
        <v>94505.8975439168</v>
      </c>
    </row>
    <row r="672" ht="15" customHeight="1" spans="1:39">
      <c r="A672" s="6" t="s">
        <v>2422</v>
      </c>
      <c r="B672" s="52" t="s">
        <v>616</v>
      </c>
      <c r="C672" s="52" t="s">
        <v>617</v>
      </c>
      <c r="D672" s="52" t="s">
        <v>929</v>
      </c>
      <c r="E672" s="10" t="s">
        <v>254</v>
      </c>
      <c r="F672" s="52" t="s">
        <v>930</v>
      </c>
      <c r="G672" s="52" t="s">
        <v>169</v>
      </c>
      <c r="H672" s="52" t="s">
        <v>227</v>
      </c>
      <c r="I672" s="52" t="s">
        <v>938</v>
      </c>
      <c r="J672" s="52" t="s">
        <v>165</v>
      </c>
      <c r="K672" s="52" t="s">
        <v>931</v>
      </c>
      <c r="L672" s="53" t="s">
        <v>1677</v>
      </c>
      <c r="M672" s="13">
        <v>949</v>
      </c>
      <c r="N672" s="14">
        <f t="shared" si="170"/>
        <v>2.6</v>
      </c>
      <c r="O672" s="15">
        <v>5270</v>
      </c>
      <c r="P672" s="15">
        <f t="shared" si="166"/>
        <v>5001230</v>
      </c>
      <c r="Q672" s="16">
        <f>IFERROR(VLOOKUP(G672,SCENARIOS!$A$13:$E$18,2,0),0.025)</f>
        <v>0.02</v>
      </c>
      <c r="R672" s="52">
        <f>IFERROR(VLOOKUP(L672,INPUTS!$A$107:$B$120,2,0),0.0082)</f>
        <v>0.0082</v>
      </c>
      <c r="S672" s="52">
        <f t="shared" si="167"/>
        <v>43.214</v>
      </c>
      <c r="T672" s="15">
        <f t="shared" si="168"/>
        <v>41010.086</v>
      </c>
      <c r="U672" s="15">
        <f>T672/INPUTS!$B$7*1000</f>
        <v>51262607.5</v>
      </c>
      <c r="V672" s="15">
        <f>T672*INPUTS!$B$6</f>
        <v>129591.87176</v>
      </c>
      <c r="W672" s="54" t="s">
        <v>396</v>
      </c>
      <c r="X672" s="54" t="s">
        <v>396</v>
      </c>
      <c r="Y672" s="67">
        <f>IFERROR(VLOOKUP(E672,INPUTS!$A$44:$B$103,2,0),0)</f>
        <v>0.005</v>
      </c>
      <c r="Z672" s="15">
        <f t="shared" si="169"/>
        <v>205.05043</v>
      </c>
      <c r="AA672" s="20">
        <f>IFERROR(VLOOKUP(E672,INPUTS!$A$44:$C$103,3,0),SCENARIOS!$J$23)</f>
        <v>0.03</v>
      </c>
      <c r="AB672" s="15">
        <f t="shared" si="171"/>
        <v>1358.35346070543</v>
      </c>
      <c r="AC672" s="20">
        <f>IFERROR(VLOOKUP($E672,INPUTS!$A$44:$G$103,4,0),SCENARIOS!$K$23)</f>
        <v>0.1</v>
      </c>
      <c r="AD672" s="15">
        <f t="shared" si="172"/>
        <v>4999.10659975051</v>
      </c>
      <c r="AE672" s="20">
        <f>IFERROR(VLOOKUP($E672,INPUTS!$A$44:$G$103,5,0),SCENARIOS!$L$23)</f>
        <v>0.2</v>
      </c>
      <c r="AF672" s="15">
        <f t="shared" si="173"/>
        <v>11038.8352598699</v>
      </c>
      <c r="AG672" s="20">
        <f>IFERROR(VLOOKUP($E672,INPUTS!$A$44:$G$103,6,0),SCENARIOS!$M$23)</f>
        <v>0.3</v>
      </c>
      <c r="AH672" s="15">
        <f t="shared" si="174"/>
        <v>18281.6491501645</v>
      </c>
      <c r="AI672" s="20">
        <f>IFERROR(VLOOKUP($E672,INPUTS!$A$44:$G$103,7,0),SCENARIOS!$N$23)</f>
        <v>0.4</v>
      </c>
      <c r="AJ672" s="15">
        <f t="shared" si="175"/>
        <v>26912.5571700456</v>
      </c>
      <c r="AL672" t="str">
        <f t="shared" si="176"/>
        <v>N</v>
      </c>
      <c r="AM672" s="21">
        <f t="shared" si="177"/>
        <v>67281.3929251141</v>
      </c>
    </row>
    <row r="673" ht="15" customHeight="1" spans="1:39">
      <c r="A673" s="24" t="s">
        <v>2423</v>
      </c>
      <c r="B673" s="52" t="s">
        <v>616</v>
      </c>
      <c r="C673" s="52" t="s">
        <v>617</v>
      </c>
      <c r="D673" s="52" t="s">
        <v>929</v>
      </c>
      <c r="E673" s="10" t="s">
        <v>257</v>
      </c>
      <c r="F673" s="52" t="s">
        <v>930</v>
      </c>
      <c r="G673" s="52" t="s">
        <v>169</v>
      </c>
      <c r="H673" s="52" t="s">
        <v>227</v>
      </c>
      <c r="I673" s="52" t="s">
        <v>938</v>
      </c>
      <c r="J673" s="52" t="s">
        <v>165</v>
      </c>
      <c r="K673" s="52" t="s">
        <v>931</v>
      </c>
      <c r="L673" s="53" t="s">
        <v>1677</v>
      </c>
      <c r="M673" s="13">
        <v>949</v>
      </c>
      <c r="N673" s="14">
        <f t="shared" si="170"/>
        <v>2.6</v>
      </c>
      <c r="O673" s="15">
        <v>7190</v>
      </c>
      <c r="P673" s="15">
        <f t="shared" si="166"/>
        <v>6823310</v>
      </c>
      <c r="Q673" s="16">
        <f>IFERROR(VLOOKUP(G673,SCENARIOS!$A$13:$E$18,2,0),0.025)</f>
        <v>0.02</v>
      </c>
      <c r="R673" s="52">
        <f>IFERROR(VLOOKUP(L673,INPUTS!$A$107:$B$120,2,0),0.0082)</f>
        <v>0.0082</v>
      </c>
      <c r="S673" s="52">
        <f t="shared" si="167"/>
        <v>58.958</v>
      </c>
      <c r="T673" s="15">
        <f t="shared" si="168"/>
        <v>55951.142</v>
      </c>
      <c r="U673" s="15">
        <f>T673/INPUTS!$B$7*1000</f>
        <v>69938927.5</v>
      </c>
      <c r="V673" s="15">
        <f>T673*INPUTS!$B$6</f>
        <v>176805.60872</v>
      </c>
      <c r="W673" s="54" t="s">
        <v>396</v>
      </c>
      <c r="X673" s="54" t="s">
        <v>396</v>
      </c>
      <c r="Y673" s="67">
        <f>IFERROR(VLOOKUP(E673,INPUTS!$A$44:$B$103,2,0),0)</f>
        <v>0.005</v>
      </c>
      <c r="Z673" s="15">
        <f t="shared" si="169"/>
        <v>279.75571</v>
      </c>
      <c r="AA673" s="20">
        <f>IFERROR(VLOOKUP(E673,INPUTS!$A$44:$C$103,3,0),SCENARIOS!$J$23)</f>
        <v>0.03</v>
      </c>
      <c r="AB673" s="15">
        <f t="shared" si="171"/>
        <v>1853.23745397952</v>
      </c>
      <c r="AC673" s="20">
        <f>IFERROR(VLOOKUP($E673,INPUTS!$A$44:$G$103,4,0),SCENARIOS!$K$23)</f>
        <v>0.1</v>
      </c>
      <c r="AD673" s="15">
        <f t="shared" si="172"/>
        <v>6820.41298903343</v>
      </c>
      <c r="AE673" s="20">
        <f>IFERROR(VLOOKUP($E673,INPUTS!$A$44:$G$103,5,0),SCENARIOS!$L$23)</f>
        <v>0.2</v>
      </c>
      <c r="AF673" s="15">
        <f t="shared" si="173"/>
        <v>15060.5741021755</v>
      </c>
      <c r="AG673" s="20">
        <f>IFERROR(VLOOKUP($E673,INPUTS!$A$44:$G$103,6,0),SCENARIOS!$M$23)</f>
        <v>0.3</v>
      </c>
      <c r="AH673" s="15">
        <f t="shared" si="174"/>
        <v>24942.1361270745</v>
      </c>
      <c r="AI673" s="20">
        <f>IFERROR(VLOOKUP($E673,INPUTS!$A$44:$G$103,7,0),SCENARIOS!$N$23)</f>
        <v>0.4</v>
      </c>
      <c r="AJ673" s="15">
        <f t="shared" si="175"/>
        <v>36717.5115849389</v>
      </c>
      <c r="AL673" t="str">
        <f t="shared" si="176"/>
        <v>N</v>
      </c>
      <c r="AM673" s="21">
        <f t="shared" si="177"/>
        <v>91793.7789623473</v>
      </c>
    </row>
    <row r="674" ht="15" customHeight="1" spans="1:39">
      <c r="A674" s="6" t="s">
        <v>2424</v>
      </c>
      <c r="B674" s="52" t="s">
        <v>618</v>
      </c>
      <c r="C674" s="52" t="s">
        <v>619</v>
      </c>
      <c r="D674" s="52" t="s">
        <v>929</v>
      </c>
      <c r="E674" s="10" t="s">
        <v>253</v>
      </c>
      <c r="F674" s="52" t="s">
        <v>930</v>
      </c>
      <c r="G674" s="52" t="s">
        <v>169</v>
      </c>
      <c r="H674" s="52" t="s">
        <v>224</v>
      </c>
      <c r="I674" s="52" t="s">
        <v>938</v>
      </c>
      <c r="J674" s="52" t="s">
        <v>165</v>
      </c>
      <c r="K674" s="52" t="s">
        <v>931</v>
      </c>
      <c r="L674" s="53" t="s">
        <v>291</v>
      </c>
      <c r="M674" s="13">
        <v>949</v>
      </c>
      <c r="N674" s="14">
        <f t="shared" si="170"/>
        <v>2.6</v>
      </c>
      <c r="O674" s="15">
        <v>8130</v>
      </c>
      <c r="P674" s="15">
        <f t="shared" si="166"/>
        <v>7715370</v>
      </c>
      <c r="Q674" s="16">
        <f>IFERROR(VLOOKUP(G674,SCENARIOS!$A$13:$E$18,2,0),0.025)</f>
        <v>0.02</v>
      </c>
      <c r="R674" s="52">
        <f>IFERROR(VLOOKUP(L674,INPUTS!$A$107:$B$120,2,0),0.0082)</f>
        <v>0.0079</v>
      </c>
      <c r="S674" s="52">
        <f t="shared" si="167"/>
        <v>64.227</v>
      </c>
      <c r="T674" s="15">
        <f t="shared" si="168"/>
        <v>60951.423</v>
      </c>
      <c r="U674" s="15">
        <f>T674/INPUTS!$B$7*1000</f>
        <v>76189278.75</v>
      </c>
      <c r="V674" s="15">
        <f>T674*INPUTS!$B$6</f>
        <v>192606.49668</v>
      </c>
      <c r="W674" s="54" t="s">
        <v>396</v>
      </c>
      <c r="X674" s="54" t="s">
        <v>396</v>
      </c>
      <c r="Y674" s="67">
        <f>IFERROR(VLOOKUP(E674,INPUTS!$A$44:$B$103,2,0),0)</f>
        <v>0.005</v>
      </c>
      <c r="Z674" s="15">
        <f t="shared" si="169"/>
        <v>304.757115</v>
      </c>
      <c r="AA674" s="20">
        <f>IFERROR(VLOOKUP(E674,INPUTS!$A$44:$C$103,3,0),SCENARIOS!$J$23)</f>
        <v>0.03</v>
      </c>
      <c r="AB674" s="15">
        <f t="shared" si="171"/>
        <v>2018.85888186069</v>
      </c>
      <c r="AC674" s="20">
        <f>IFERROR(VLOOKUP($E674,INPUTS!$A$44:$G$103,4,0),SCENARIOS!$K$23)</f>
        <v>0.1</v>
      </c>
      <c r="AD674" s="15">
        <f t="shared" si="172"/>
        <v>7429.94445277401</v>
      </c>
      <c r="AE674" s="20">
        <f>IFERROR(VLOOKUP($E674,INPUTS!$A$44:$G$103,5,0),SCENARIOS!$L$23)</f>
        <v>0.2</v>
      </c>
      <c r="AF674" s="15">
        <f t="shared" si="173"/>
        <v>16406.5180783002</v>
      </c>
      <c r="AG674" s="20">
        <f>IFERROR(VLOOKUP($E674,INPUTS!$A$44:$G$103,6,0),SCENARIOS!$M$23)</f>
        <v>0.3</v>
      </c>
      <c r="AH674" s="15">
        <f t="shared" si="174"/>
        <v>27171.1824864075</v>
      </c>
      <c r="AI674" s="20">
        <f>IFERROR(VLOOKUP($E674,INPUTS!$A$44:$G$103,7,0),SCENARIOS!$N$23)</f>
        <v>0.4</v>
      </c>
      <c r="AJ674" s="15">
        <f t="shared" si="175"/>
        <v>39998.9079779822</v>
      </c>
      <c r="AL674" t="str">
        <f t="shared" si="176"/>
        <v>Y</v>
      </c>
      <c r="AM674" s="21">
        <f t="shared" si="177"/>
        <v>99997.2699449554</v>
      </c>
    </row>
    <row r="675" ht="15" customHeight="1" spans="1:39">
      <c r="A675" s="24" t="s">
        <v>2425</v>
      </c>
      <c r="B675" s="52" t="s">
        <v>618</v>
      </c>
      <c r="C675" s="52" t="s">
        <v>619</v>
      </c>
      <c r="D675" s="52" t="s">
        <v>929</v>
      </c>
      <c r="E675" s="10" t="s">
        <v>253</v>
      </c>
      <c r="F675" s="52" t="s">
        <v>930</v>
      </c>
      <c r="G675" s="52" t="s">
        <v>169</v>
      </c>
      <c r="H675" s="52" t="s">
        <v>234</v>
      </c>
      <c r="I675" s="52" t="s">
        <v>424</v>
      </c>
      <c r="J675" s="52" t="s">
        <v>173</v>
      </c>
      <c r="K675" s="52" t="s">
        <v>931</v>
      </c>
      <c r="L675" s="53" t="s">
        <v>291</v>
      </c>
      <c r="M675" s="13">
        <v>1333</v>
      </c>
      <c r="N675" s="14">
        <f t="shared" si="170"/>
        <v>3.65205479452055</v>
      </c>
      <c r="O675" s="15">
        <v>8280</v>
      </c>
      <c r="P675" s="15">
        <f t="shared" si="166"/>
        <v>11037240</v>
      </c>
      <c r="Q675" s="16">
        <f>IFERROR(VLOOKUP(G675,SCENARIOS!$A$13:$E$18,2,0),0.025)</f>
        <v>0.02</v>
      </c>
      <c r="R675" s="52">
        <f>IFERROR(VLOOKUP(L675,INPUTS!$A$107:$B$120,2,0),0.0082)</f>
        <v>0.0079</v>
      </c>
      <c r="S675" s="52">
        <f t="shared" si="167"/>
        <v>65.412</v>
      </c>
      <c r="T675" s="15">
        <f t="shared" si="168"/>
        <v>87194.196</v>
      </c>
      <c r="U675" s="15">
        <f>T675/INPUTS!$B$7*1000</f>
        <v>108992745</v>
      </c>
      <c r="V675" s="15">
        <f>T675*INPUTS!$B$6</f>
        <v>275533.65936</v>
      </c>
      <c r="W675" s="54" t="s">
        <v>396</v>
      </c>
      <c r="X675" s="54" t="s">
        <v>396</v>
      </c>
      <c r="Y675" s="67">
        <f>IFERROR(VLOOKUP(E675,INPUTS!$A$44:$B$103,2,0),0)</f>
        <v>0.005</v>
      </c>
      <c r="Z675" s="15">
        <f t="shared" si="169"/>
        <v>435.97098</v>
      </c>
      <c r="AA675" s="20">
        <f>IFERROR(VLOOKUP(E675,INPUTS!$A$44:$C$103,3,0),SCENARIOS!$J$23)</f>
        <v>0.03</v>
      </c>
      <c r="AB675" s="15">
        <f t="shared" si="171"/>
        <v>2888.08313862175</v>
      </c>
      <c r="AC675" s="20">
        <f>IFERROR(VLOOKUP($E675,INPUTS!$A$44:$G$103,4,0),SCENARIOS!$K$23)</f>
        <v>0.1</v>
      </c>
      <c r="AD675" s="15">
        <f t="shared" si="172"/>
        <v>10628.9238379929</v>
      </c>
      <c r="AE675" s="20">
        <f>IFERROR(VLOOKUP($E675,INPUTS!$A$44:$G$103,5,0),SCENARIOS!$L$23)</f>
        <v>0.2</v>
      </c>
      <c r="AF675" s="15">
        <f t="shared" si="173"/>
        <v>23470.3815364057</v>
      </c>
      <c r="AG675" s="20">
        <f>IFERROR(VLOOKUP($E675,INPUTS!$A$44:$G$103,6,0),SCENARIOS!$M$23)</f>
        <v>0.3</v>
      </c>
      <c r="AH675" s="15">
        <f t="shared" si="174"/>
        <v>38869.7965471879</v>
      </c>
      <c r="AI675" s="20">
        <f>IFERROR(VLOOKUP($E675,INPUTS!$A$44:$G$103,7,0),SCENARIOS!$N$23)</f>
        <v>0.4</v>
      </c>
      <c r="AJ675" s="15">
        <f t="shared" si="175"/>
        <v>57220.528256053</v>
      </c>
      <c r="AL675" t="str">
        <f t="shared" si="176"/>
        <v>N</v>
      </c>
      <c r="AM675" s="21">
        <f t="shared" si="177"/>
        <v>143051.320640133</v>
      </c>
    </row>
    <row r="676" ht="15" customHeight="1" spans="1:39">
      <c r="A676" s="6" t="s">
        <v>2426</v>
      </c>
      <c r="B676" s="52" t="s">
        <v>618</v>
      </c>
      <c r="C676" s="52" t="s">
        <v>619</v>
      </c>
      <c r="D676" s="52" t="s">
        <v>929</v>
      </c>
      <c r="E676" s="10" t="s">
        <v>253</v>
      </c>
      <c r="F676" s="52" t="s">
        <v>930</v>
      </c>
      <c r="G676" s="52" t="s">
        <v>169</v>
      </c>
      <c r="H676" s="52" t="s">
        <v>203</v>
      </c>
      <c r="I676" s="52" t="s">
        <v>399</v>
      </c>
      <c r="J676" s="52" t="s">
        <v>165</v>
      </c>
      <c r="K676" s="52" t="s">
        <v>931</v>
      </c>
      <c r="L676" s="53" t="s">
        <v>291</v>
      </c>
      <c r="M676" s="13">
        <v>949</v>
      </c>
      <c r="N676" s="14">
        <f t="shared" si="170"/>
        <v>2.6</v>
      </c>
      <c r="O676" s="15">
        <v>8920</v>
      </c>
      <c r="P676" s="15">
        <f t="shared" si="166"/>
        <v>8465080</v>
      </c>
      <c r="Q676" s="16">
        <f>IFERROR(VLOOKUP(G676,SCENARIOS!$A$13:$E$18,2,0),0.025)</f>
        <v>0.02</v>
      </c>
      <c r="R676" s="52">
        <f>IFERROR(VLOOKUP(L676,INPUTS!$A$107:$B$120,2,0),0.0082)</f>
        <v>0.0079</v>
      </c>
      <c r="S676" s="52">
        <f t="shared" si="167"/>
        <v>70.468</v>
      </c>
      <c r="T676" s="15">
        <f t="shared" si="168"/>
        <v>66874.132</v>
      </c>
      <c r="U676" s="15">
        <f>T676/INPUTS!$B$7*1000</f>
        <v>83592665</v>
      </c>
      <c r="V676" s="15">
        <f>T676*INPUTS!$B$6</f>
        <v>211322.25712</v>
      </c>
      <c r="W676" s="54" t="s">
        <v>396</v>
      </c>
      <c r="X676" s="54" t="s">
        <v>396</v>
      </c>
      <c r="Y676" s="67">
        <f>IFERROR(VLOOKUP(E676,INPUTS!$A$44:$B$103,2,0),0)</f>
        <v>0.005</v>
      </c>
      <c r="Z676" s="15">
        <f t="shared" si="169"/>
        <v>334.37066</v>
      </c>
      <c r="AA676" s="20">
        <f>IFERROR(VLOOKUP(E676,INPUTS!$A$44:$C$103,3,0),SCENARIOS!$J$23)</f>
        <v>0.03</v>
      </c>
      <c r="AB676" s="15">
        <f t="shared" si="171"/>
        <v>2215.03336115588</v>
      </c>
      <c r="AC676" s="20">
        <f>IFERROR(VLOOKUP($E676,INPUTS!$A$44:$G$103,4,0),SCENARIOS!$K$23)</f>
        <v>0.1</v>
      </c>
      <c r="AD676" s="15">
        <f t="shared" si="172"/>
        <v>8151.91937499928</v>
      </c>
      <c r="AE676" s="20">
        <f>IFERROR(VLOOKUP($E676,INPUTS!$A$44:$G$103,5,0),SCENARIOS!$L$23)</f>
        <v>0.2</v>
      </c>
      <c r="AF676" s="15">
        <f t="shared" si="173"/>
        <v>18000.7553823417</v>
      </c>
      <c r="AG676" s="20">
        <f>IFERROR(VLOOKUP($E676,INPUTS!$A$44:$G$103,6,0),SCENARIOS!$M$23)</f>
        <v>0.3</v>
      </c>
      <c r="AH676" s="15">
        <f t="shared" si="174"/>
        <v>29811.4326911138</v>
      </c>
      <c r="AI676" s="20">
        <f>IFERROR(VLOOKUP($E676,INPUTS!$A$44:$G$103,7,0),SCENARIOS!$N$23)</f>
        <v>0.4</v>
      </c>
      <c r="AJ676" s="15">
        <f t="shared" si="175"/>
        <v>43885.6407335302</v>
      </c>
      <c r="AL676" t="str">
        <f t="shared" si="176"/>
        <v>Y</v>
      </c>
      <c r="AM676" s="21">
        <f t="shared" si="177"/>
        <v>109714.101833826</v>
      </c>
    </row>
    <row r="677" ht="15" customHeight="1" spans="1:39">
      <c r="A677" s="24" t="s">
        <v>2427</v>
      </c>
      <c r="B677" s="52" t="s">
        <v>618</v>
      </c>
      <c r="C677" s="52" t="s">
        <v>619</v>
      </c>
      <c r="D677" s="52" t="s">
        <v>929</v>
      </c>
      <c r="E677" s="10" t="s">
        <v>248</v>
      </c>
      <c r="F677" s="52" t="s">
        <v>930</v>
      </c>
      <c r="G677" s="52" t="s">
        <v>169</v>
      </c>
      <c r="H677" s="52" t="s">
        <v>234</v>
      </c>
      <c r="I677" s="52" t="s">
        <v>424</v>
      </c>
      <c r="J677" s="52" t="s">
        <v>173</v>
      </c>
      <c r="K677" s="52" t="s">
        <v>931</v>
      </c>
      <c r="L677" s="53" t="s">
        <v>291</v>
      </c>
      <c r="M677" s="13">
        <v>949</v>
      </c>
      <c r="N677" s="14">
        <f t="shared" si="170"/>
        <v>2.6</v>
      </c>
      <c r="O677" s="15">
        <v>8740</v>
      </c>
      <c r="P677" s="15">
        <f t="shared" si="166"/>
        <v>8294260</v>
      </c>
      <c r="Q677" s="16">
        <f>IFERROR(VLOOKUP(G677,SCENARIOS!$A$13:$E$18,2,0),0.025)</f>
        <v>0.02</v>
      </c>
      <c r="R677" s="52">
        <f>IFERROR(VLOOKUP(L677,INPUTS!$A$107:$B$120,2,0),0.0082)</f>
        <v>0.0079</v>
      </c>
      <c r="S677" s="52">
        <f t="shared" si="167"/>
        <v>69.046</v>
      </c>
      <c r="T677" s="15">
        <f t="shared" si="168"/>
        <v>65524.654</v>
      </c>
      <c r="U677" s="15">
        <f>T677/INPUTS!$B$7*1000</f>
        <v>81905817.5</v>
      </c>
      <c r="V677" s="15">
        <f>T677*INPUTS!$B$6</f>
        <v>207057.90664</v>
      </c>
      <c r="W677" s="54" t="s">
        <v>396</v>
      </c>
      <c r="X677" s="54" t="s">
        <v>396</v>
      </c>
      <c r="Y677" s="67">
        <f>IFERROR(VLOOKUP(E677,INPUTS!$A$44:$B$103,2,0),0)</f>
        <v>0.005</v>
      </c>
      <c r="Z677" s="15">
        <f t="shared" si="169"/>
        <v>327.62327</v>
      </c>
      <c r="AA677" s="20">
        <f>IFERROR(VLOOKUP(E677,INPUTS!$A$44:$C$103,3,0),SCENARIOS!$J$23)</f>
        <v>0.03</v>
      </c>
      <c r="AB677" s="15">
        <f t="shared" si="171"/>
        <v>2170.33537853166</v>
      </c>
      <c r="AC677" s="20">
        <f>IFERROR(VLOOKUP($E677,INPUTS!$A$44:$G$103,4,0),SCENARIOS!$K$23)</f>
        <v>0.1</v>
      </c>
      <c r="AD677" s="15">
        <f t="shared" si="172"/>
        <v>7987.41875980872</v>
      </c>
      <c r="AE677" s="20">
        <f>IFERROR(VLOOKUP($E677,INPUTS!$A$44:$G$103,5,0),SCENARIOS!$L$23)</f>
        <v>0.2</v>
      </c>
      <c r="AF677" s="15">
        <f t="shared" si="173"/>
        <v>17637.5114396487</v>
      </c>
      <c r="AG677" s="20">
        <f>IFERROR(VLOOKUP($E677,INPUTS!$A$44:$G$103,6,0),SCENARIOS!$M$23)</f>
        <v>0.3</v>
      </c>
      <c r="AH677" s="15">
        <f t="shared" si="174"/>
        <v>29209.8566951048</v>
      </c>
      <c r="AI677" s="20">
        <f>IFERROR(VLOOKUP($E677,INPUTS!$A$44:$G$103,7,0),SCENARIOS!$N$23)</f>
        <v>0.4</v>
      </c>
      <c r="AJ677" s="15">
        <f t="shared" si="175"/>
        <v>43000.0560550509</v>
      </c>
      <c r="AL677" t="str">
        <f t="shared" si="176"/>
        <v>Y</v>
      </c>
      <c r="AM677" s="21">
        <f t="shared" si="177"/>
        <v>107500.140137627</v>
      </c>
    </row>
    <row r="678" ht="15" customHeight="1" spans="1:39">
      <c r="A678" s="6" t="s">
        <v>2428</v>
      </c>
      <c r="B678" s="52" t="s">
        <v>618</v>
      </c>
      <c r="C678" s="52" t="s">
        <v>619</v>
      </c>
      <c r="D678" s="52" t="s">
        <v>929</v>
      </c>
      <c r="E678" s="10" t="s">
        <v>248</v>
      </c>
      <c r="F678" s="52" t="s">
        <v>930</v>
      </c>
      <c r="G678" s="52" t="s">
        <v>169</v>
      </c>
      <c r="H678" s="52" t="s">
        <v>264</v>
      </c>
      <c r="I678" s="52" t="s">
        <v>436</v>
      </c>
      <c r="J678" s="52" t="s">
        <v>173</v>
      </c>
      <c r="K678" s="52" t="s">
        <v>931</v>
      </c>
      <c r="L678" s="53" t="s">
        <v>291</v>
      </c>
      <c r="M678" s="13">
        <v>949</v>
      </c>
      <c r="N678" s="14">
        <f t="shared" si="170"/>
        <v>2.6</v>
      </c>
      <c r="O678" s="15">
        <v>12080</v>
      </c>
      <c r="P678" s="15">
        <f t="shared" si="166"/>
        <v>11463920</v>
      </c>
      <c r="Q678" s="16">
        <f>IFERROR(VLOOKUP(G678,SCENARIOS!$A$13:$E$18,2,0),0.025)</f>
        <v>0.02</v>
      </c>
      <c r="R678" s="52">
        <f>IFERROR(VLOOKUP(L678,INPUTS!$A$107:$B$120,2,0),0.0082)</f>
        <v>0.0079</v>
      </c>
      <c r="S678" s="52">
        <f t="shared" si="167"/>
        <v>95.432</v>
      </c>
      <c r="T678" s="15">
        <f t="shared" si="168"/>
        <v>90564.968</v>
      </c>
      <c r="U678" s="15">
        <f>T678/INPUTS!$B$7*1000</f>
        <v>113206210</v>
      </c>
      <c r="V678" s="15">
        <f>T678*INPUTS!$B$6</f>
        <v>286185.29888</v>
      </c>
      <c r="W678" s="54" t="s">
        <v>396</v>
      </c>
      <c r="X678" s="54" t="s">
        <v>396</v>
      </c>
      <c r="Y678" s="67">
        <f>IFERROR(VLOOKUP(E678,INPUTS!$A$44:$B$103,2,0),0)</f>
        <v>0.005</v>
      </c>
      <c r="Z678" s="15">
        <f t="shared" si="169"/>
        <v>452.82484</v>
      </c>
      <c r="AA678" s="20">
        <f>IFERROR(VLOOKUP(E678,INPUTS!$A$44:$C$103,3,0),SCENARIOS!$J$23)</f>
        <v>0.03</v>
      </c>
      <c r="AB678" s="15">
        <f t="shared" si="171"/>
        <v>2999.73127833667</v>
      </c>
      <c r="AC678" s="20">
        <f>IFERROR(VLOOKUP($E678,INPUTS!$A$44:$G$103,4,0),SCENARIOS!$K$23)</f>
        <v>0.1</v>
      </c>
      <c r="AD678" s="15">
        <f t="shared" si="172"/>
        <v>11039.8190639004</v>
      </c>
      <c r="AE678" s="20">
        <f>IFERROR(VLOOKUP($E678,INPUTS!$A$44:$G$103,5,0),SCENARIOS!$L$23)</f>
        <v>0.2</v>
      </c>
      <c r="AF678" s="15">
        <f t="shared" si="173"/>
        <v>24377.7045985076</v>
      </c>
      <c r="AG678" s="20">
        <f>IFERROR(VLOOKUP($E678,INPUTS!$A$44:$G$103,6,0),SCENARIOS!$M$23)</f>
        <v>0.3</v>
      </c>
      <c r="AH678" s="15">
        <f t="shared" si="174"/>
        <v>40372.4335099389</v>
      </c>
      <c r="AI678" s="20">
        <f>IFERROR(VLOOKUP($E678,INPUTS!$A$44:$G$103,7,0),SCENARIOS!$N$23)</f>
        <v>0.4</v>
      </c>
      <c r="AJ678" s="15">
        <f t="shared" si="175"/>
        <v>59432.5717557226</v>
      </c>
      <c r="AL678" t="str">
        <f t="shared" si="176"/>
        <v>Y</v>
      </c>
      <c r="AM678" s="21">
        <f t="shared" si="177"/>
        <v>148581.429389306</v>
      </c>
    </row>
    <row r="679" ht="15" customHeight="1" spans="1:39">
      <c r="A679" s="24" t="s">
        <v>2429</v>
      </c>
      <c r="B679" s="52" t="s">
        <v>17</v>
      </c>
      <c r="C679" s="52" t="s">
        <v>669</v>
      </c>
      <c r="D679" s="52" t="s">
        <v>929</v>
      </c>
      <c r="E679" s="10" t="s">
        <v>670</v>
      </c>
      <c r="F679" s="52" t="s">
        <v>930</v>
      </c>
      <c r="G679" s="52" t="s">
        <v>169</v>
      </c>
      <c r="H679" s="52" t="s">
        <v>234</v>
      </c>
      <c r="I679" s="52" t="s">
        <v>424</v>
      </c>
      <c r="J679" s="52" t="s">
        <v>173</v>
      </c>
      <c r="K679" s="52" t="s">
        <v>931</v>
      </c>
      <c r="L679" s="53" t="s">
        <v>1687</v>
      </c>
      <c r="M679" s="13">
        <v>2001</v>
      </c>
      <c r="N679" s="14">
        <f t="shared" si="170"/>
        <v>5.48219178082192</v>
      </c>
      <c r="O679" s="15">
        <v>6190</v>
      </c>
      <c r="P679" s="15">
        <f t="shared" si="166"/>
        <v>12386190</v>
      </c>
      <c r="Q679" s="16">
        <f>IFERROR(VLOOKUP(G679,SCENARIOS!$A$13:$E$18,2,0),0.025)</f>
        <v>0.02</v>
      </c>
      <c r="R679" s="52">
        <f>IFERROR(VLOOKUP(L679,INPUTS!$A$107:$B$120,2,0),0.0082)</f>
        <v>0.0082</v>
      </c>
      <c r="S679" s="52">
        <f t="shared" si="167"/>
        <v>50.758</v>
      </c>
      <c r="T679" s="15">
        <f t="shared" si="168"/>
        <v>101566.758</v>
      </c>
      <c r="U679" s="15">
        <f>T679/INPUTS!$B$7*1000</f>
        <v>126958447.5</v>
      </c>
      <c r="V679" s="15">
        <f>T679*INPUTS!$B$6</f>
        <v>320950.95528</v>
      </c>
      <c r="W679" s="54" t="s">
        <v>396</v>
      </c>
      <c r="X679" s="54" t="s">
        <v>396</v>
      </c>
      <c r="Y679" s="67">
        <f>IFERROR(VLOOKUP(E679,INPUTS!$A$44:$B$103,2,0),0)</f>
        <v>0</v>
      </c>
      <c r="Z679" s="15">
        <f t="shared" si="169"/>
        <v>0</v>
      </c>
      <c r="AA679" s="20">
        <f>IFERROR(VLOOKUP(E679,INPUTS!$A$44:$C$103,3,0),SCENARIOS!$J$23)</f>
        <v>0</v>
      </c>
      <c r="AB679" s="15">
        <f t="shared" si="171"/>
        <v>0</v>
      </c>
      <c r="AC679" s="20">
        <f>IFERROR(VLOOKUP($E679,INPUTS!$A$44:$G$103,4,0),SCENARIOS!$K$23)</f>
        <v>0</v>
      </c>
      <c r="AD679" s="15">
        <f t="shared" si="172"/>
        <v>0</v>
      </c>
      <c r="AE679" s="20">
        <f>IFERROR(VLOOKUP($E679,INPUTS!$A$44:$G$103,5,0),SCENARIOS!$L$23)</f>
        <v>0</v>
      </c>
      <c r="AF679" s="15">
        <f t="shared" si="173"/>
        <v>0</v>
      </c>
      <c r="AG679" s="20">
        <f>IFERROR(VLOOKUP($E679,INPUTS!$A$44:$G$103,6,0),SCENARIOS!$M$23)</f>
        <v>0</v>
      </c>
      <c r="AH679" s="15">
        <f t="shared" si="174"/>
        <v>0</v>
      </c>
      <c r="AI679" s="20">
        <f>IFERROR(VLOOKUP($E679,INPUTS!$A$44:$G$103,7,0),SCENARIOS!$N$23)</f>
        <v>0</v>
      </c>
      <c r="AJ679" s="15">
        <f t="shared" si="175"/>
        <v>0</v>
      </c>
      <c r="AL679" t="str">
        <f t="shared" si="176"/>
        <v>Y</v>
      </c>
      <c r="AM679" s="21">
        <f t="shared" si="177"/>
        <v>166631.032013149</v>
      </c>
    </row>
    <row r="680" ht="15" customHeight="1" spans="1:39">
      <c r="A680" s="6" t="s">
        <v>2430</v>
      </c>
      <c r="B680" s="52" t="s">
        <v>17</v>
      </c>
      <c r="C680" s="52" t="s">
        <v>669</v>
      </c>
      <c r="D680" s="52" t="s">
        <v>929</v>
      </c>
      <c r="E680" s="10" t="s">
        <v>670</v>
      </c>
      <c r="F680" s="52" t="s">
        <v>930</v>
      </c>
      <c r="G680" s="52" t="s">
        <v>169</v>
      </c>
      <c r="H680" s="52" t="s">
        <v>505</v>
      </c>
      <c r="I680" s="52" t="s">
        <v>504</v>
      </c>
      <c r="J680" s="52" t="s">
        <v>173</v>
      </c>
      <c r="K680" s="52" t="s">
        <v>931</v>
      </c>
      <c r="L680" s="53" t="s">
        <v>1687</v>
      </c>
      <c r="M680" s="13">
        <v>1333</v>
      </c>
      <c r="N680" s="14">
        <f t="shared" si="170"/>
        <v>3.65205479452055</v>
      </c>
      <c r="O680" s="15">
        <v>7210</v>
      </c>
      <c r="P680" s="15">
        <f t="shared" si="166"/>
        <v>9610930</v>
      </c>
      <c r="Q680" s="16">
        <f>IFERROR(VLOOKUP(G680,SCENARIOS!$A$13:$E$18,2,0),0.025)</f>
        <v>0.02</v>
      </c>
      <c r="R680" s="52">
        <f>IFERROR(VLOOKUP(L680,INPUTS!$A$107:$B$120,2,0),0.0082)</f>
        <v>0.0082</v>
      </c>
      <c r="S680" s="52">
        <f t="shared" si="167"/>
        <v>59.122</v>
      </c>
      <c r="T680" s="15">
        <f t="shared" si="168"/>
        <v>78809.626</v>
      </c>
      <c r="U680" s="15">
        <f>T680/INPUTS!$B$7*1000</f>
        <v>98512032.5</v>
      </c>
      <c r="V680" s="15">
        <f>T680*INPUTS!$B$6</f>
        <v>249038.41816</v>
      </c>
      <c r="W680" s="54" t="s">
        <v>396</v>
      </c>
      <c r="X680" s="54" t="s">
        <v>396</v>
      </c>
      <c r="Y680" s="67">
        <f>IFERROR(VLOOKUP(E680,INPUTS!$A$44:$B$103,2,0),0)</f>
        <v>0</v>
      </c>
      <c r="Z680" s="15">
        <f t="shared" si="169"/>
        <v>0</v>
      </c>
      <c r="AA680" s="20">
        <f>IFERROR(VLOOKUP(E680,INPUTS!$A$44:$C$103,3,0),SCENARIOS!$J$23)</f>
        <v>0</v>
      </c>
      <c r="AB680" s="15">
        <f t="shared" si="171"/>
        <v>0</v>
      </c>
      <c r="AC680" s="20">
        <f>IFERROR(VLOOKUP($E680,INPUTS!$A$44:$G$103,4,0),SCENARIOS!$K$23)</f>
        <v>0</v>
      </c>
      <c r="AD680" s="15">
        <f t="shared" si="172"/>
        <v>0</v>
      </c>
      <c r="AE680" s="20">
        <f>IFERROR(VLOOKUP($E680,INPUTS!$A$44:$G$103,5,0),SCENARIOS!$L$23)</f>
        <v>0</v>
      </c>
      <c r="AF680" s="15">
        <f t="shared" si="173"/>
        <v>0</v>
      </c>
      <c r="AG680" s="20">
        <f>IFERROR(VLOOKUP($E680,INPUTS!$A$44:$G$103,6,0),SCENARIOS!$M$23)</f>
        <v>0</v>
      </c>
      <c r="AH680" s="15">
        <f t="shared" si="174"/>
        <v>0</v>
      </c>
      <c r="AI680" s="20">
        <f>IFERROR(VLOOKUP($E680,INPUTS!$A$44:$G$103,7,0),SCENARIOS!$N$23)</f>
        <v>0</v>
      </c>
      <c r="AJ680" s="15">
        <f t="shared" si="175"/>
        <v>0</v>
      </c>
      <c r="AL680" t="str">
        <f t="shared" si="176"/>
        <v>N</v>
      </c>
      <c r="AM680" s="21">
        <f t="shared" si="177"/>
        <v>129295.544837123</v>
      </c>
    </row>
    <row r="681" ht="15" customHeight="1" spans="1:39">
      <c r="A681" s="24" t="s">
        <v>2431</v>
      </c>
      <c r="B681" s="52" t="s">
        <v>17</v>
      </c>
      <c r="C681" s="52" t="s">
        <v>669</v>
      </c>
      <c r="D681" s="52" t="s">
        <v>929</v>
      </c>
      <c r="E681" s="10" t="s">
        <v>670</v>
      </c>
      <c r="F681" s="52" t="s">
        <v>930</v>
      </c>
      <c r="G681" s="52" t="s">
        <v>169</v>
      </c>
      <c r="H681" s="52" t="s">
        <v>264</v>
      </c>
      <c r="I681" s="52" t="s">
        <v>436</v>
      </c>
      <c r="J681" s="52" t="s">
        <v>173</v>
      </c>
      <c r="K681" s="52" t="s">
        <v>931</v>
      </c>
      <c r="L681" s="53" t="s">
        <v>1687</v>
      </c>
      <c r="M681" s="13">
        <v>949</v>
      </c>
      <c r="N681" s="14">
        <f t="shared" si="170"/>
        <v>2.6</v>
      </c>
      <c r="O681" s="15">
        <v>8160</v>
      </c>
      <c r="P681" s="15">
        <f t="shared" si="166"/>
        <v>7743840</v>
      </c>
      <c r="Q681" s="16">
        <f>IFERROR(VLOOKUP(G681,SCENARIOS!$A$13:$E$18,2,0),0.025)</f>
        <v>0.02</v>
      </c>
      <c r="R681" s="52">
        <f>IFERROR(VLOOKUP(L681,INPUTS!$A$107:$B$120,2,0),0.0082)</f>
        <v>0.0082</v>
      </c>
      <c r="S681" s="52">
        <f t="shared" si="167"/>
        <v>66.912</v>
      </c>
      <c r="T681" s="15">
        <f t="shared" si="168"/>
        <v>63499.488</v>
      </c>
      <c r="U681" s="15">
        <f>T681/INPUTS!$B$7*1000</f>
        <v>79374360</v>
      </c>
      <c r="V681" s="15">
        <f>T681*INPUTS!$B$6</f>
        <v>200658.38208</v>
      </c>
      <c r="W681" s="54" t="s">
        <v>396</v>
      </c>
      <c r="X681" s="54" t="s">
        <v>396</v>
      </c>
      <c r="Y681" s="67">
        <f>IFERROR(VLOOKUP(E681,INPUTS!$A$44:$B$103,2,0),0)</f>
        <v>0</v>
      </c>
      <c r="Z681" s="15">
        <f t="shared" si="169"/>
        <v>0</v>
      </c>
      <c r="AA681" s="20">
        <f>IFERROR(VLOOKUP(E681,INPUTS!$A$44:$C$103,3,0),SCENARIOS!$J$23)</f>
        <v>0</v>
      </c>
      <c r="AB681" s="15">
        <f t="shared" si="171"/>
        <v>0</v>
      </c>
      <c r="AC681" s="20">
        <f>IFERROR(VLOOKUP($E681,INPUTS!$A$44:$G$103,4,0),SCENARIOS!$K$23)</f>
        <v>0</v>
      </c>
      <c r="AD681" s="15">
        <f t="shared" si="172"/>
        <v>0</v>
      </c>
      <c r="AE681" s="20">
        <f>IFERROR(VLOOKUP($E681,INPUTS!$A$44:$G$103,5,0),SCENARIOS!$L$23)</f>
        <v>0</v>
      </c>
      <c r="AF681" s="15">
        <f t="shared" si="173"/>
        <v>0</v>
      </c>
      <c r="AG681" s="20">
        <f>IFERROR(VLOOKUP($E681,INPUTS!$A$44:$G$103,6,0),SCENARIOS!$M$23)</f>
        <v>0</v>
      </c>
      <c r="AH681" s="15">
        <f t="shared" si="174"/>
        <v>0</v>
      </c>
      <c r="AI681" s="20">
        <f>IFERROR(VLOOKUP($E681,INPUTS!$A$44:$G$103,7,0),SCENARIOS!$N$23)</f>
        <v>0</v>
      </c>
      <c r="AJ681" s="15">
        <f t="shared" si="175"/>
        <v>0</v>
      </c>
      <c r="AL681" t="str">
        <f t="shared" si="176"/>
        <v>N</v>
      </c>
      <c r="AM681" s="21">
        <f t="shared" si="177"/>
        <v>104177.640658241</v>
      </c>
    </row>
    <row r="682" ht="15" customHeight="1" spans="1:39">
      <c r="A682" s="6" t="s">
        <v>2432</v>
      </c>
      <c r="B682" s="52" t="s">
        <v>17</v>
      </c>
      <c r="C682" s="52" t="s">
        <v>669</v>
      </c>
      <c r="D682" s="52" t="s">
        <v>929</v>
      </c>
      <c r="E682" s="10" t="s">
        <v>670</v>
      </c>
      <c r="F682" s="52" t="s">
        <v>930</v>
      </c>
      <c r="G682" s="52" t="s">
        <v>169</v>
      </c>
      <c r="H682" s="52" t="s">
        <v>1691</v>
      </c>
      <c r="I682" s="52" t="s">
        <v>1692</v>
      </c>
      <c r="J682" s="52" t="s">
        <v>173</v>
      </c>
      <c r="K682" s="52" t="s">
        <v>931</v>
      </c>
      <c r="L682" s="53" t="s">
        <v>1687</v>
      </c>
      <c r="M682" s="13">
        <v>1333</v>
      </c>
      <c r="N682" s="14">
        <f t="shared" si="170"/>
        <v>3.65205479452055</v>
      </c>
      <c r="O682" s="15">
        <v>4400</v>
      </c>
      <c r="P682" s="15">
        <f t="shared" si="166"/>
        <v>5865200</v>
      </c>
      <c r="Q682" s="16">
        <f>IFERROR(VLOOKUP(G682,SCENARIOS!$A$13:$E$18,2,0),0.025)</f>
        <v>0.02</v>
      </c>
      <c r="R682" s="52">
        <f>IFERROR(VLOOKUP(L682,INPUTS!$A$107:$B$120,2,0),0.0082)</f>
        <v>0.0082</v>
      </c>
      <c r="S682" s="52">
        <f t="shared" si="167"/>
        <v>36.08</v>
      </c>
      <c r="T682" s="15">
        <f t="shared" si="168"/>
        <v>48094.64</v>
      </c>
      <c r="U682" s="15">
        <f>T682/INPUTS!$B$7*1000</f>
        <v>60118300</v>
      </c>
      <c r="V682" s="15">
        <f>T682*INPUTS!$B$6</f>
        <v>151979.0624</v>
      </c>
      <c r="W682" s="54" t="s">
        <v>396</v>
      </c>
      <c r="X682" s="54" t="s">
        <v>396</v>
      </c>
      <c r="Y682" s="67">
        <f>IFERROR(VLOOKUP(E682,INPUTS!$A$44:$B$103,2,0),0)</f>
        <v>0</v>
      </c>
      <c r="Z682" s="15">
        <f t="shared" si="169"/>
        <v>0</v>
      </c>
      <c r="AA682" s="20">
        <f>IFERROR(VLOOKUP(E682,INPUTS!$A$44:$C$103,3,0),SCENARIOS!$J$23)</f>
        <v>0</v>
      </c>
      <c r="AB682" s="15">
        <f t="shared" si="171"/>
        <v>0</v>
      </c>
      <c r="AC682" s="20">
        <f>IFERROR(VLOOKUP($E682,INPUTS!$A$44:$G$103,4,0),SCENARIOS!$K$23)</f>
        <v>0</v>
      </c>
      <c r="AD682" s="15">
        <f t="shared" si="172"/>
        <v>0</v>
      </c>
      <c r="AE682" s="20">
        <f>IFERROR(VLOOKUP($E682,INPUTS!$A$44:$G$103,5,0),SCENARIOS!$L$23)</f>
        <v>0</v>
      </c>
      <c r="AF682" s="15">
        <f t="shared" si="173"/>
        <v>0</v>
      </c>
      <c r="AG682" s="20">
        <f>IFERROR(VLOOKUP($E682,INPUTS!$A$44:$G$103,6,0),SCENARIOS!$M$23)</f>
        <v>0</v>
      </c>
      <c r="AH682" s="15">
        <f t="shared" si="174"/>
        <v>0</v>
      </c>
      <c r="AI682" s="20">
        <f>IFERROR(VLOOKUP($E682,INPUTS!$A$44:$G$103,7,0),SCENARIOS!$N$23)</f>
        <v>0</v>
      </c>
      <c r="AJ682" s="15">
        <f t="shared" si="175"/>
        <v>0</v>
      </c>
      <c r="AL682" t="str">
        <f t="shared" si="176"/>
        <v>N</v>
      </c>
      <c r="AM682" s="21">
        <f t="shared" si="177"/>
        <v>78904.3546856232</v>
      </c>
    </row>
    <row r="683" ht="15" customHeight="1" spans="1:39">
      <c r="A683" s="24" t="s">
        <v>2433</v>
      </c>
      <c r="B683" s="52" t="s">
        <v>17</v>
      </c>
      <c r="C683" s="52" t="s">
        <v>669</v>
      </c>
      <c r="D683" s="52" t="s">
        <v>929</v>
      </c>
      <c r="E683" s="10" t="s">
        <v>670</v>
      </c>
      <c r="F683" s="52" t="s">
        <v>930</v>
      </c>
      <c r="G683" s="52" t="s">
        <v>169</v>
      </c>
      <c r="H683" s="52" t="s">
        <v>267</v>
      </c>
      <c r="I683" s="52" t="s">
        <v>436</v>
      </c>
      <c r="J683" s="52" t="s">
        <v>173</v>
      </c>
      <c r="K683" s="52" t="s">
        <v>931</v>
      </c>
      <c r="L683" s="53" t="s">
        <v>1687</v>
      </c>
      <c r="M683" s="13">
        <v>949</v>
      </c>
      <c r="N683" s="14">
        <f t="shared" si="170"/>
        <v>2.6</v>
      </c>
      <c r="O683" s="15">
        <v>8640</v>
      </c>
      <c r="P683" s="15">
        <f t="shared" si="166"/>
        <v>8199360</v>
      </c>
      <c r="Q683" s="16">
        <f>IFERROR(VLOOKUP(G683,SCENARIOS!$A$13:$E$18,2,0),0.025)</f>
        <v>0.02</v>
      </c>
      <c r="R683" s="52">
        <f>IFERROR(VLOOKUP(L683,INPUTS!$A$107:$B$120,2,0),0.0082)</f>
        <v>0.0082</v>
      </c>
      <c r="S683" s="52">
        <f t="shared" si="167"/>
        <v>70.848</v>
      </c>
      <c r="T683" s="15">
        <f t="shared" si="168"/>
        <v>67234.752</v>
      </c>
      <c r="U683" s="15">
        <f>T683/INPUTS!$B$7*1000</f>
        <v>84043440</v>
      </c>
      <c r="V683" s="15">
        <f>T683*INPUTS!$B$6</f>
        <v>212461.81632</v>
      </c>
      <c r="W683" s="54" t="s">
        <v>396</v>
      </c>
      <c r="X683" s="54" t="s">
        <v>396</v>
      </c>
      <c r="Y683" s="67">
        <f>IFERROR(VLOOKUP(E683,INPUTS!$A$44:$B$103,2,0),0)</f>
        <v>0</v>
      </c>
      <c r="Z683" s="15">
        <f t="shared" si="169"/>
        <v>0</v>
      </c>
      <c r="AA683" s="20">
        <f>IFERROR(VLOOKUP(E683,INPUTS!$A$44:$C$103,3,0),SCENARIOS!$J$23)</f>
        <v>0</v>
      </c>
      <c r="AB683" s="15">
        <f t="shared" si="171"/>
        <v>0</v>
      </c>
      <c r="AC683" s="20">
        <f>IFERROR(VLOOKUP($E683,INPUTS!$A$44:$G$103,4,0),SCENARIOS!$K$23)</f>
        <v>0</v>
      </c>
      <c r="AD683" s="15">
        <f t="shared" si="172"/>
        <v>0</v>
      </c>
      <c r="AE683" s="20">
        <f>IFERROR(VLOOKUP($E683,INPUTS!$A$44:$G$103,5,0),SCENARIOS!$L$23)</f>
        <v>0</v>
      </c>
      <c r="AF683" s="15">
        <f t="shared" si="173"/>
        <v>0</v>
      </c>
      <c r="AG683" s="20">
        <f>IFERROR(VLOOKUP($E683,INPUTS!$A$44:$G$103,6,0),SCENARIOS!$M$23)</f>
        <v>0</v>
      </c>
      <c r="AH683" s="15">
        <f t="shared" si="174"/>
        <v>0</v>
      </c>
      <c r="AI683" s="20">
        <f>IFERROR(VLOOKUP($E683,INPUTS!$A$44:$G$103,7,0),SCENARIOS!$N$23)</f>
        <v>0</v>
      </c>
      <c r="AJ683" s="15">
        <f t="shared" si="175"/>
        <v>0</v>
      </c>
      <c r="AL683" t="str">
        <f t="shared" si="176"/>
        <v>N</v>
      </c>
      <c r="AM683" s="21">
        <f t="shared" si="177"/>
        <v>110305.737167549</v>
      </c>
    </row>
    <row r="684" ht="15" customHeight="1" spans="1:39">
      <c r="A684" s="6" t="s">
        <v>2434</v>
      </c>
      <c r="B684" s="52" t="s">
        <v>437</v>
      </c>
      <c r="C684" s="52" t="s">
        <v>438</v>
      </c>
      <c r="D684" s="52" t="s">
        <v>929</v>
      </c>
      <c r="E684" s="10" t="s">
        <v>440</v>
      </c>
      <c r="F684" s="52" t="s">
        <v>439</v>
      </c>
      <c r="G684" s="52" t="s">
        <v>177</v>
      </c>
      <c r="H684" s="52" t="s">
        <v>227</v>
      </c>
      <c r="I684" s="52" t="s">
        <v>938</v>
      </c>
      <c r="J684" s="52" t="s">
        <v>165</v>
      </c>
      <c r="K684" s="52" t="s">
        <v>931</v>
      </c>
      <c r="L684" s="53" t="s">
        <v>295</v>
      </c>
      <c r="M684" s="13">
        <v>1320</v>
      </c>
      <c r="N684" s="14">
        <f t="shared" si="170"/>
        <v>3.61643835616438</v>
      </c>
      <c r="O684" s="15">
        <v>5500</v>
      </c>
      <c r="P684" s="15">
        <f t="shared" ref="P684:P747" si="178">M684*O684</f>
        <v>7260000</v>
      </c>
      <c r="Q684" s="16">
        <f>IFERROR(VLOOKUP(G684,SCENARIOS!$A$13:$E$18,2,0),0.025)</f>
        <v>0.045</v>
      </c>
      <c r="R684" s="52">
        <f>IFERROR(VLOOKUP(L684,INPUTS!$A$107:$B$120,2,0),0.0082)</f>
        <v>0.0089</v>
      </c>
      <c r="S684" s="52">
        <f t="shared" ref="S684:S747" si="179">O684*R684</f>
        <v>48.95</v>
      </c>
      <c r="T684" s="15">
        <f t="shared" ref="T684:T747" si="180">M684*S684</f>
        <v>64614</v>
      </c>
      <c r="U684" s="15">
        <f>T684/INPUTS!$B$7*1000</f>
        <v>80767500</v>
      </c>
      <c r="V684" s="15">
        <f>T684*INPUTS!$B$6</f>
        <v>204180.24</v>
      </c>
      <c r="W684" s="54" t="s">
        <v>396</v>
      </c>
      <c r="X684" s="54" t="s">
        <v>396</v>
      </c>
      <c r="Y684" s="67">
        <f>IFERROR(VLOOKUP(E684,INPUTS!$A$44:$B$103,2,0),0)</f>
        <v>0</v>
      </c>
      <c r="Z684" s="15">
        <f t="shared" si="169"/>
        <v>0</v>
      </c>
      <c r="AA684" s="20">
        <f>IFERROR(VLOOKUP(E684,INPUTS!$A$44:$C$103,3,0),SCENARIOS!$J$23)</f>
        <v>0</v>
      </c>
      <c r="AB684" s="15">
        <f t="shared" si="171"/>
        <v>0</v>
      </c>
      <c r="AC684" s="20">
        <f>IFERROR(VLOOKUP($E684,INPUTS!$A$44:$G$103,4,0),SCENARIOS!$K$23)</f>
        <v>0</v>
      </c>
      <c r="AD684" s="15">
        <f t="shared" si="172"/>
        <v>0</v>
      </c>
      <c r="AE684" s="20">
        <f>IFERROR(VLOOKUP($E684,INPUTS!$A$44:$G$103,5,0),SCENARIOS!$L$23)</f>
        <v>0</v>
      </c>
      <c r="AF684" s="15">
        <f t="shared" si="173"/>
        <v>0</v>
      </c>
      <c r="AG684" s="20">
        <f>IFERROR(VLOOKUP($E684,INPUTS!$A$44:$G$103,6,0),SCENARIOS!$M$23)</f>
        <v>0</v>
      </c>
      <c r="AH684" s="15">
        <f t="shared" si="174"/>
        <v>0</v>
      </c>
      <c r="AI684" s="20">
        <f>IFERROR(VLOOKUP($E684,INPUTS!$A$44:$G$103,7,0),SCENARIOS!$N$23)</f>
        <v>0</v>
      </c>
      <c r="AJ684" s="15">
        <f t="shared" si="175"/>
        <v>0</v>
      </c>
      <c r="AL684" t="str">
        <f t="shared" si="176"/>
        <v>N</v>
      </c>
      <c r="AM684" s="21">
        <f t="shared" si="177"/>
        <v>194193.141974688</v>
      </c>
    </row>
    <row r="685" ht="15" customHeight="1" spans="1:39">
      <c r="A685" s="24" t="s">
        <v>2435</v>
      </c>
      <c r="B685" s="52" t="s">
        <v>437</v>
      </c>
      <c r="C685" s="52" t="s">
        <v>438</v>
      </c>
      <c r="D685" s="52" t="s">
        <v>929</v>
      </c>
      <c r="E685" s="10" t="s">
        <v>440</v>
      </c>
      <c r="F685" s="52" t="s">
        <v>439</v>
      </c>
      <c r="G685" s="52" t="s">
        <v>177</v>
      </c>
      <c r="H685" s="52" t="s">
        <v>228</v>
      </c>
      <c r="I685" s="52" t="s">
        <v>938</v>
      </c>
      <c r="J685" s="52" t="s">
        <v>165</v>
      </c>
      <c r="K685" s="52" t="s">
        <v>931</v>
      </c>
      <c r="L685" s="53" t="s">
        <v>1696</v>
      </c>
      <c r="M685" s="13">
        <v>1320</v>
      </c>
      <c r="N685" s="14">
        <f t="shared" si="170"/>
        <v>3.61643835616438</v>
      </c>
      <c r="O685" s="15">
        <v>5740</v>
      </c>
      <c r="P685" s="15">
        <f t="shared" si="178"/>
        <v>7576800</v>
      </c>
      <c r="Q685" s="16">
        <f>IFERROR(VLOOKUP(G685,SCENARIOS!$A$13:$E$18,2,0),0.025)</f>
        <v>0.045</v>
      </c>
      <c r="R685" s="52">
        <f>IFERROR(VLOOKUP(L685,INPUTS!$A$107:$B$120,2,0),0.0082)</f>
        <v>0.0082</v>
      </c>
      <c r="S685" s="52">
        <f t="shared" si="179"/>
        <v>47.068</v>
      </c>
      <c r="T685" s="15">
        <f t="shared" si="180"/>
        <v>62129.76</v>
      </c>
      <c r="U685" s="15">
        <f>T685/INPUTS!$B$7*1000</f>
        <v>77662200</v>
      </c>
      <c r="V685" s="15">
        <f>T685*INPUTS!$B$6</f>
        <v>196330.0416</v>
      </c>
      <c r="W685" s="54" t="s">
        <v>396</v>
      </c>
      <c r="X685" s="54" t="s">
        <v>396</v>
      </c>
      <c r="Y685" s="67">
        <f>IFERROR(VLOOKUP(E685,INPUTS!$A$44:$B$103,2,0),0)</f>
        <v>0</v>
      </c>
      <c r="Z685" s="15">
        <f t="shared" si="169"/>
        <v>0</v>
      </c>
      <c r="AA685" s="20">
        <f>IFERROR(VLOOKUP(E685,INPUTS!$A$44:$C$103,3,0),SCENARIOS!$J$23)</f>
        <v>0</v>
      </c>
      <c r="AB685" s="15">
        <f t="shared" si="171"/>
        <v>0</v>
      </c>
      <c r="AC685" s="20">
        <f>IFERROR(VLOOKUP($E685,INPUTS!$A$44:$G$103,4,0),SCENARIOS!$K$23)</f>
        <v>0</v>
      </c>
      <c r="AD685" s="15">
        <f t="shared" si="172"/>
        <v>0</v>
      </c>
      <c r="AE685" s="20">
        <f>IFERROR(VLOOKUP($E685,INPUTS!$A$44:$G$103,5,0),SCENARIOS!$L$23)</f>
        <v>0</v>
      </c>
      <c r="AF685" s="15">
        <f t="shared" si="173"/>
        <v>0</v>
      </c>
      <c r="AG685" s="20">
        <f>IFERROR(VLOOKUP($E685,INPUTS!$A$44:$G$103,6,0),SCENARIOS!$M$23)</f>
        <v>0</v>
      </c>
      <c r="AH685" s="15">
        <f t="shared" si="174"/>
        <v>0</v>
      </c>
      <c r="AI685" s="20">
        <f>IFERROR(VLOOKUP($E685,INPUTS!$A$44:$G$103,7,0),SCENARIOS!$N$23)</f>
        <v>0</v>
      </c>
      <c r="AJ685" s="15">
        <f t="shared" si="175"/>
        <v>0</v>
      </c>
      <c r="AL685" t="str">
        <f t="shared" si="176"/>
        <v>N</v>
      </c>
      <c r="AM685" s="21">
        <f t="shared" si="177"/>
        <v>186726.92148038</v>
      </c>
    </row>
    <row r="686" ht="15" customHeight="1" spans="1:39">
      <c r="A686" s="6" t="s">
        <v>2436</v>
      </c>
      <c r="B686" s="52" t="s">
        <v>437</v>
      </c>
      <c r="C686" s="52" t="s">
        <v>438</v>
      </c>
      <c r="D686" s="52" t="s">
        <v>929</v>
      </c>
      <c r="E686" s="10" t="s">
        <v>440</v>
      </c>
      <c r="F686" s="52" t="s">
        <v>439</v>
      </c>
      <c r="G686" s="52" t="s">
        <v>177</v>
      </c>
      <c r="H686" s="52" t="s">
        <v>231</v>
      </c>
      <c r="I686" s="52" t="s">
        <v>938</v>
      </c>
      <c r="J686" s="52" t="s">
        <v>165</v>
      </c>
      <c r="K686" s="52" t="s">
        <v>931</v>
      </c>
      <c r="L686" s="53" t="s">
        <v>1696</v>
      </c>
      <c r="M686" s="13">
        <v>660</v>
      </c>
      <c r="N686" s="14">
        <f t="shared" si="170"/>
        <v>1.80821917808219</v>
      </c>
      <c r="O686" s="15">
        <v>5730</v>
      </c>
      <c r="P686" s="15">
        <f t="shared" si="178"/>
        <v>3781800</v>
      </c>
      <c r="Q686" s="16">
        <f>IFERROR(VLOOKUP(G686,SCENARIOS!$A$13:$E$18,2,0),0.025)</f>
        <v>0.045</v>
      </c>
      <c r="R686" s="52">
        <f>IFERROR(VLOOKUP(L686,INPUTS!$A$107:$B$120,2,0),0.0082)</f>
        <v>0.0082</v>
      </c>
      <c r="S686" s="52">
        <f t="shared" si="179"/>
        <v>46.986</v>
      </c>
      <c r="T686" s="15">
        <f t="shared" si="180"/>
        <v>31010.76</v>
      </c>
      <c r="U686" s="15">
        <f>T686/INPUTS!$B$7*1000</f>
        <v>38763450</v>
      </c>
      <c r="V686" s="15">
        <f>T686*INPUTS!$B$6</f>
        <v>97994.0016</v>
      </c>
      <c r="W686" s="54" t="s">
        <v>396</v>
      </c>
      <c r="X686" s="54" t="s">
        <v>396</v>
      </c>
      <c r="Y686" s="67">
        <f>IFERROR(VLOOKUP(E686,INPUTS!$A$44:$B$103,2,0),0)</f>
        <v>0</v>
      </c>
      <c r="Z686" s="15">
        <f t="shared" si="169"/>
        <v>0</v>
      </c>
      <c r="AA686" s="20">
        <f>IFERROR(VLOOKUP(E686,INPUTS!$A$44:$C$103,3,0),SCENARIOS!$J$23)</f>
        <v>0</v>
      </c>
      <c r="AB686" s="15">
        <f t="shared" si="171"/>
        <v>0</v>
      </c>
      <c r="AC686" s="20">
        <f>IFERROR(VLOOKUP($E686,INPUTS!$A$44:$G$103,4,0),SCENARIOS!$K$23)</f>
        <v>0</v>
      </c>
      <c r="AD686" s="15">
        <f t="shared" si="172"/>
        <v>0</v>
      </c>
      <c r="AE686" s="20">
        <f>IFERROR(VLOOKUP($E686,INPUTS!$A$44:$G$103,5,0),SCENARIOS!$L$23)</f>
        <v>0</v>
      </c>
      <c r="AF686" s="15">
        <f t="shared" si="173"/>
        <v>0</v>
      </c>
      <c r="AG686" s="20">
        <f>IFERROR(VLOOKUP($E686,INPUTS!$A$44:$G$103,6,0),SCENARIOS!$M$23)</f>
        <v>0</v>
      </c>
      <c r="AH686" s="15">
        <f t="shared" si="174"/>
        <v>0</v>
      </c>
      <c r="AI686" s="20">
        <f>IFERROR(VLOOKUP($E686,INPUTS!$A$44:$G$103,7,0),SCENARIOS!$N$23)</f>
        <v>0</v>
      </c>
      <c r="AJ686" s="15">
        <f t="shared" si="175"/>
        <v>0</v>
      </c>
      <c r="AL686" t="str">
        <f t="shared" si="176"/>
        <v>N</v>
      </c>
      <c r="AM686" s="21">
        <f t="shared" si="177"/>
        <v>93200.8066274022</v>
      </c>
    </row>
    <row r="687" ht="15" customHeight="1" spans="1:39">
      <c r="A687" s="24" t="s">
        <v>2437</v>
      </c>
      <c r="B687" s="52" t="s">
        <v>437</v>
      </c>
      <c r="C687" s="52" t="s">
        <v>438</v>
      </c>
      <c r="D687" s="52" t="s">
        <v>929</v>
      </c>
      <c r="E687" s="10" t="s">
        <v>440</v>
      </c>
      <c r="F687" s="52" t="s">
        <v>439</v>
      </c>
      <c r="G687" s="52" t="s">
        <v>177</v>
      </c>
      <c r="H687" s="52" t="s">
        <v>203</v>
      </c>
      <c r="I687" s="52" t="s">
        <v>399</v>
      </c>
      <c r="J687" s="52" t="s">
        <v>165</v>
      </c>
      <c r="K687" s="52" t="s">
        <v>931</v>
      </c>
      <c r="L687" s="53" t="s">
        <v>1696</v>
      </c>
      <c r="M687" s="13">
        <v>2640</v>
      </c>
      <c r="N687" s="14">
        <f t="shared" si="170"/>
        <v>7.23287671232877</v>
      </c>
      <c r="O687" s="15">
        <v>5250</v>
      </c>
      <c r="P687" s="15">
        <f t="shared" si="178"/>
        <v>13860000</v>
      </c>
      <c r="Q687" s="16">
        <f>IFERROR(VLOOKUP(G687,SCENARIOS!$A$13:$E$18,2,0),0.025)</f>
        <v>0.045</v>
      </c>
      <c r="R687" s="52">
        <f>IFERROR(VLOOKUP(L687,INPUTS!$A$107:$B$120,2,0),0.0082)</f>
        <v>0.0082</v>
      </c>
      <c r="S687" s="52">
        <f t="shared" si="179"/>
        <v>43.05</v>
      </c>
      <c r="T687" s="15">
        <f t="shared" si="180"/>
        <v>113652</v>
      </c>
      <c r="U687" s="15">
        <f>T687/INPUTS!$B$7*1000</f>
        <v>142065000</v>
      </c>
      <c r="V687" s="15">
        <f>T687*INPUTS!$B$6</f>
        <v>359140.32</v>
      </c>
      <c r="W687" s="54" t="s">
        <v>396</v>
      </c>
      <c r="X687" s="54" t="s">
        <v>396</v>
      </c>
      <c r="Y687" s="67">
        <f>IFERROR(VLOOKUP(E687,INPUTS!$A$44:$B$103,2,0),0)</f>
        <v>0</v>
      </c>
      <c r="Z687" s="15">
        <f t="shared" si="169"/>
        <v>0</v>
      </c>
      <c r="AA687" s="20">
        <f>IFERROR(VLOOKUP(E687,INPUTS!$A$44:$C$103,3,0),SCENARIOS!$J$23)</f>
        <v>0</v>
      </c>
      <c r="AB687" s="15">
        <f t="shared" si="171"/>
        <v>0</v>
      </c>
      <c r="AC687" s="20">
        <f>IFERROR(VLOOKUP($E687,INPUTS!$A$44:$G$103,4,0),SCENARIOS!$K$23)</f>
        <v>0</v>
      </c>
      <c r="AD687" s="15">
        <f t="shared" si="172"/>
        <v>0</v>
      </c>
      <c r="AE687" s="20">
        <f>IFERROR(VLOOKUP($E687,INPUTS!$A$44:$G$103,5,0),SCENARIOS!$L$23)</f>
        <v>0</v>
      </c>
      <c r="AF687" s="15">
        <f t="shared" si="173"/>
        <v>0</v>
      </c>
      <c r="AG687" s="20">
        <f>IFERROR(VLOOKUP($E687,INPUTS!$A$44:$G$103,6,0),SCENARIOS!$M$23)</f>
        <v>0</v>
      </c>
      <c r="AH687" s="15">
        <f t="shared" si="174"/>
        <v>0</v>
      </c>
      <c r="AI687" s="20">
        <f>IFERROR(VLOOKUP($E687,INPUTS!$A$44:$G$103,7,0),SCENARIOS!$N$23)</f>
        <v>0</v>
      </c>
      <c r="AJ687" s="15">
        <f t="shared" si="175"/>
        <v>0</v>
      </c>
      <c r="AL687" t="str">
        <f t="shared" si="176"/>
        <v>Y</v>
      </c>
      <c r="AM687" s="21">
        <f t="shared" si="177"/>
        <v>341573.636854353</v>
      </c>
    </row>
    <row r="688" ht="15" customHeight="1" spans="1:39">
      <c r="A688" s="6" t="s">
        <v>2438</v>
      </c>
      <c r="B688" s="52" t="s">
        <v>437</v>
      </c>
      <c r="C688" s="52" t="s">
        <v>438</v>
      </c>
      <c r="D688" s="52" t="s">
        <v>929</v>
      </c>
      <c r="E688" s="10" t="s">
        <v>440</v>
      </c>
      <c r="F688" s="52" t="s">
        <v>439</v>
      </c>
      <c r="G688" s="52" t="s">
        <v>177</v>
      </c>
      <c r="H688" s="52" t="s">
        <v>1700</v>
      </c>
      <c r="I688" s="52" t="s">
        <v>399</v>
      </c>
      <c r="J688" s="52" t="s">
        <v>165</v>
      </c>
      <c r="K688" s="52" t="s">
        <v>931</v>
      </c>
      <c r="L688" s="53" t="s">
        <v>295</v>
      </c>
      <c r="M688" s="13">
        <v>1320</v>
      </c>
      <c r="N688" s="14">
        <f t="shared" si="170"/>
        <v>3.61643835616438</v>
      </c>
      <c r="O688" s="15">
        <v>5140</v>
      </c>
      <c r="P688" s="15">
        <f t="shared" si="178"/>
        <v>6784800</v>
      </c>
      <c r="Q688" s="16">
        <f>IFERROR(VLOOKUP(G688,SCENARIOS!$A$13:$E$18,2,0),0.025)</f>
        <v>0.045</v>
      </c>
      <c r="R688" s="52">
        <f>IFERROR(VLOOKUP(L688,INPUTS!$A$107:$B$120,2,0),0.0082)</f>
        <v>0.0089</v>
      </c>
      <c r="S688" s="52">
        <f t="shared" si="179"/>
        <v>45.746</v>
      </c>
      <c r="T688" s="15">
        <f t="shared" si="180"/>
        <v>60384.72</v>
      </c>
      <c r="U688" s="15">
        <f>T688/INPUTS!$B$7*1000</f>
        <v>75480900</v>
      </c>
      <c r="V688" s="15">
        <f>T688*INPUTS!$B$6</f>
        <v>190815.7152</v>
      </c>
      <c r="W688" s="54" t="s">
        <v>396</v>
      </c>
      <c r="X688" s="54" t="s">
        <v>396</v>
      </c>
      <c r="Y688" s="67">
        <f>IFERROR(VLOOKUP(E688,INPUTS!$A$44:$B$103,2,0),0)</f>
        <v>0</v>
      </c>
      <c r="Z688" s="15">
        <f t="shared" si="169"/>
        <v>0</v>
      </c>
      <c r="AA688" s="20">
        <f>IFERROR(VLOOKUP(E688,INPUTS!$A$44:$C$103,3,0),SCENARIOS!$J$23)</f>
        <v>0</v>
      </c>
      <c r="AB688" s="15">
        <f t="shared" si="171"/>
        <v>0</v>
      </c>
      <c r="AC688" s="20">
        <f>IFERROR(VLOOKUP($E688,INPUTS!$A$44:$G$103,4,0),SCENARIOS!$K$23)</f>
        <v>0</v>
      </c>
      <c r="AD688" s="15">
        <f t="shared" si="172"/>
        <v>0</v>
      </c>
      <c r="AE688" s="20">
        <f>IFERROR(VLOOKUP($E688,INPUTS!$A$44:$G$103,5,0),SCENARIOS!$L$23)</f>
        <v>0</v>
      </c>
      <c r="AF688" s="15">
        <f t="shared" si="173"/>
        <v>0</v>
      </c>
      <c r="AG688" s="20">
        <f>IFERROR(VLOOKUP($E688,INPUTS!$A$44:$G$103,6,0),SCENARIOS!$M$23)</f>
        <v>0</v>
      </c>
      <c r="AH688" s="15">
        <f t="shared" si="174"/>
        <v>0</v>
      </c>
      <c r="AI688" s="20">
        <f>IFERROR(VLOOKUP($E688,INPUTS!$A$44:$G$103,7,0),SCENARIOS!$N$23)</f>
        <v>0</v>
      </c>
      <c r="AJ688" s="15">
        <f t="shared" si="175"/>
        <v>0</v>
      </c>
      <c r="AL688" t="str">
        <f t="shared" si="176"/>
        <v>N</v>
      </c>
      <c r="AM688" s="21">
        <f t="shared" si="177"/>
        <v>181482.318136344</v>
      </c>
    </row>
    <row r="689" ht="15" customHeight="1" spans="1:39">
      <c r="A689" s="24" t="s">
        <v>2439</v>
      </c>
      <c r="B689" s="52" t="s">
        <v>437</v>
      </c>
      <c r="C689" s="52" t="s">
        <v>438</v>
      </c>
      <c r="D689" s="52" t="s">
        <v>929</v>
      </c>
      <c r="E689" s="10" t="s">
        <v>440</v>
      </c>
      <c r="F689" s="52" t="s">
        <v>439</v>
      </c>
      <c r="G689" s="52" t="s">
        <v>177</v>
      </c>
      <c r="H689" s="52" t="s">
        <v>200</v>
      </c>
      <c r="I689" s="52" t="s">
        <v>391</v>
      </c>
      <c r="J689" s="52" t="s">
        <v>165</v>
      </c>
      <c r="K689" s="52" t="s">
        <v>931</v>
      </c>
      <c r="L689" s="53" t="s">
        <v>1696</v>
      </c>
      <c r="M689" s="13">
        <v>2640</v>
      </c>
      <c r="N689" s="14">
        <f t="shared" si="170"/>
        <v>7.23287671232877</v>
      </c>
      <c r="O689" s="15">
        <v>5130</v>
      </c>
      <c r="P689" s="15">
        <f t="shared" si="178"/>
        <v>13543200</v>
      </c>
      <c r="Q689" s="16">
        <f>IFERROR(VLOOKUP(G689,SCENARIOS!$A$13:$E$18,2,0),0.025)</f>
        <v>0.045</v>
      </c>
      <c r="R689" s="52">
        <f>IFERROR(VLOOKUP(L689,INPUTS!$A$107:$B$120,2,0),0.0082)</f>
        <v>0.0082</v>
      </c>
      <c r="S689" s="52">
        <f t="shared" si="179"/>
        <v>42.066</v>
      </c>
      <c r="T689" s="15">
        <f t="shared" si="180"/>
        <v>111054.24</v>
      </c>
      <c r="U689" s="15">
        <f>T689/INPUTS!$B$7*1000</f>
        <v>138817800</v>
      </c>
      <c r="V689" s="15">
        <f>T689*INPUTS!$B$6</f>
        <v>350931.3984</v>
      </c>
      <c r="W689" s="54" t="s">
        <v>396</v>
      </c>
      <c r="X689" s="54" t="s">
        <v>396</v>
      </c>
      <c r="Y689" s="67">
        <f>IFERROR(VLOOKUP(E689,INPUTS!$A$44:$B$103,2,0),0)</f>
        <v>0</v>
      </c>
      <c r="Z689" s="15">
        <f t="shared" si="169"/>
        <v>0</v>
      </c>
      <c r="AA689" s="20">
        <f>IFERROR(VLOOKUP(E689,INPUTS!$A$44:$C$103,3,0),SCENARIOS!$J$23)</f>
        <v>0</v>
      </c>
      <c r="AB689" s="15">
        <f t="shared" si="171"/>
        <v>0</v>
      </c>
      <c r="AC689" s="20">
        <f>IFERROR(VLOOKUP($E689,INPUTS!$A$44:$G$103,4,0),SCENARIOS!$K$23)</f>
        <v>0</v>
      </c>
      <c r="AD689" s="15">
        <f t="shared" si="172"/>
        <v>0</v>
      </c>
      <c r="AE689" s="20">
        <f>IFERROR(VLOOKUP($E689,INPUTS!$A$44:$G$103,5,0),SCENARIOS!$L$23)</f>
        <v>0</v>
      </c>
      <c r="AF689" s="15">
        <f t="shared" si="173"/>
        <v>0</v>
      </c>
      <c r="AG689" s="20">
        <f>IFERROR(VLOOKUP($E689,INPUTS!$A$44:$G$103,6,0),SCENARIOS!$M$23)</f>
        <v>0</v>
      </c>
      <c r="AH689" s="15">
        <f t="shared" si="174"/>
        <v>0</v>
      </c>
      <c r="AI689" s="20">
        <f>IFERROR(VLOOKUP($E689,INPUTS!$A$44:$G$103,7,0),SCENARIOS!$N$23)</f>
        <v>0</v>
      </c>
      <c r="AJ689" s="15">
        <f t="shared" si="175"/>
        <v>0</v>
      </c>
      <c r="AL689" t="str">
        <f t="shared" si="176"/>
        <v>Y</v>
      </c>
      <c r="AM689" s="21">
        <f t="shared" si="177"/>
        <v>333766.23944054</v>
      </c>
    </row>
    <row r="690" ht="15" customHeight="1" spans="1:39">
      <c r="A690" s="6" t="s">
        <v>2440</v>
      </c>
      <c r="B690" s="52" t="s">
        <v>437</v>
      </c>
      <c r="C690" s="52" t="s">
        <v>438</v>
      </c>
      <c r="D690" s="52" t="s">
        <v>929</v>
      </c>
      <c r="E690" s="10" t="s">
        <v>440</v>
      </c>
      <c r="F690" s="52" t="s">
        <v>439</v>
      </c>
      <c r="G690" s="52" t="s">
        <v>177</v>
      </c>
      <c r="H690" s="52" t="s">
        <v>208</v>
      </c>
      <c r="I690" s="52" t="s">
        <v>391</v>
      </c>
      <c r="J690" s="52" t="s">
        <v>165</v>
      </c>
      <c r="K690" s="52" t="s">
        <v>931</v>
      </c>
      <c r="L690" s="53" t="s">
        <v>1696</v>
      </c>
      <c r="M690" s="13">
        <v>2640</v>
      </c>
      <c r="N690" s="14">
        <f t="shared" si="170"/>
        <v>7.23287671232877</v>
      </c>
      <c r="O690" s="15">
        <v>4940</v>
      </c>
      <c r="P690" s="15">
        <f t="shared" si="178"/>
        <v>13041600</v>
      </c>
      <c r="Q690" s="16">
        <f>IFERROR(VLOOKUP(G690,SCENARIOS!$A$13:$E$18,2,0),0.025)</f>
        <v>0.045</v>
      </c>
      <c r="R690" s="52">
        <f>IFERROR(VLOOKUP(L690,INPUTS!$A$107:$B$120,2,0),0.0082)</f>
        <v>0.0082</v>
      </c>
      <c r="S690" s="52">
        <f t="shared" si="179"/>
        <v>40.508</v>
      </c>
      <c r="T690" s="15">
        <f t="shared" si="180"/>
        <v>106941.12</v>
      </c>
      <c r="U690" s="15">
        <f>T690/INPUTS!$B$7*1000</f>
        <v>133676400</v>
      </c>
      <c r="V690" s="15">
        <f>T690*INPUTS!$B$6</f>
        <v>337933.9392</v>
      </c>
      <c r="W690" s="54" t="s">
        <v>396</v>
      </c>
      <c r="X690" s="54" t="s">
        <v>396</v>
      </c>
      <c r="Y690" s="67">
        <f>IFERROR(VLOOKUP(E690,INPUTS!$A$44:$B$103,2,0),0)</f>
        <v>0</v>
      </c>
      <c r="Z690" s="15">
        <f t="shared" si="169"/>
        <v>0</v>
      </c>
      <c r="AA690" s="20">
        <f>IFERROR(VLOOKUP(E690,INPUTS!$A$44:$C$103,3,0),SCENARIOS!$J$23)</f>
        <v>0</v>
      </c>
      <c r="AB690" s="15">
        <f t="shared" si="171"/>
        <v>0</v>
      </c>
      <c r="AC690" s="20">
        <f>IFERROR(VLOOKUP($E690,INPUTS!$A$44:$G$103,4,0),SCENARIOS!$K$23)</f>
        <v>0</v>
      </c>
      <c r="AD690" s="15">
        <f t="shared" si="172"/>
        <v>0</v>
      </c>
      <c r="AE690" s="20">
        <f>IFERROR(VLOOKUP($E690,INPUTS!$A$44:$G$103,5,0),SCENARIOS!$L$23)</f>
        <v>0</v>
      </c>
      <c r="AF690" s="15">
        <f t="shared" si="173"/>
        <v>0</v>
      </c>
      <c r="AG690" s="20">
        <f>IFERROR(VLOOKUP($E690,INPUTS!$A$44:$G$103,6,0),SCENARIOS!$M$23)</f>
        <v>0</v>
      </c>
      <c r="AH690" s="15">
        <f t="shared" si="174"/>
        <v>0</v>
      </c>
      <c r="AI690" s="20">
        <f>IFERROR(VLOOKUP($E690,INPUTS!$A$44:$G$103,7,0),SCENARIOS!$N$23)</f>
        <v>0</v>
      </c>
      <c r="AJ690" s="15">
        <f t="shared" si="175"/>
        <v>0</v>
      </c>
      <c r="AL690" t="str">
        <f t="shared" si="176"/>
        <v>Y</v>
      </c>
      <c r="AM690" s="21">
        <f t="shared" si="177"/>
        <v>321404.526868668</v>
      </c>
    </row>
    <row r="691" ht="15" customHeight="1" spans="1:39">
      <c r="A691" s="24" t="s">
        <v>2441</v>
      </c>
      <c r="B691" s="52" t="s">
        <v>437</v>
      </c>
      <c r="C691" s="52" t="s">
        <v>438</v>
      </c>
      <c r="D691" s="52" t="s">
        <v>929</v>
      </c>
      <c r="E691" s="10" t="s">
        <v>440</v>
      </c>
      <c r="F691" s="52" t="s">
        <v>439</v>
      </c>
      <c r="G691" s="52" t="s">
        <v>177</v>
      </c>
      <c r="H691" s="52" t="s">
        <v>728</v>
      </c>
      <c r="I691" s="52" t="s">
        <v>391</v>
      </c>
      <c r="J691" s="52" t="s">
        <v>165</v>
      </c>
      <c r="K691" s="52" t="s">
        <v>931</v>
      </c>
      <c r="L691" s="53" t="s">
        <v>295</v>
      </c>
      <c r="M691" s="13">
        <v>1320</v>
      </c>
      <c r="N691" s="14">
        <f t="shared" si="170"/>
        <v>3.61643835616438</v>
      </c>
      <c r="O691" s="15">
        <v>5070</v>
      </c>
      <c r="P691" s="15">
        <f t="shared" si="178"/>
        <v>6692400</v>
      </c>
      <c r="Q691" s="16">
        <f>IFERROR(VLOOKUP(G691,SCENARIOS!$A$13:$E$18,2,0),0.025)</f>
        <v>0.045</v>
      </c>
      <c r="R691" s="52">
        <f>IFERROR(VLOOKUP(L691,INPUTS!$A$107:$B$120,2,0),0.0082)</f>
        <v>0.0089</v>
      </c>
      <c r="S691" s="52">
        <f t="shared" si="179"/>
        <v>45.123</v>
      </c>
      <c r="T691" s="15">
        <f t="shared" si="180"/>
        <v>59562.36</v>
      </c>
      <c r="U691" s="15">
        <f>T691/INPUTS!$B$7*1000</f>
        <v>74452950</v>
      </c>
      <c r="V691" s="15">
        <f>T691*INPUTS!$B$6</f>
        <v>188217.0576</v>
      </c>
      <c r="W691" s="54" t="s">
        <v>396</v>
      </c>
      <c r="X691" s="54" t="s">
        <v>396</v>
      </c>
      <c r="Y691" s="67">
        <f>IFERROR(VLOOKUP(E691,INPUTS!$A$44:$B$103,2,0),0)</f>
        <v>0</v>
      </c>
      <c r="Z691" s="15">
        <f t="shared" si="169"/>
        <v>0</v>
      </c>
      <c r="AA691" s="20">
        <f>IFERROR(VLOOKUP(E691,INPUTS!$A$44:$C$103,3,0),SCENARIOS!$J$23)</f>
        <v>0</v>
      </c>
      <c r="AB691" s="15">
        <f t="shared" si="171"/>
        <v>0</v>
      </c>
      <c r="AC691" s="20">
        <f>IFERROR(VLOOKUP($E691,INPUTS!$A$44:$G$103,4,0),SCENARIOS!$K$23)</f>
        <v>0</v>
      </c>
      <c r="AD691" s="15">
        <f t="shared" si="172"/>
        <v>0</v>
      </c>
      <c r="AE691" s="20">
        <f>IFERROR(VLOOKUP($E691,INPUTS!$A$44:$G$103,5,0),SCENARIOS!$L$23)</f>
        <v>0</v>
      </c>
      <c r="AF691" s="15">
        <f t="shared" si="173"/>
        <v>0</v>
      </c>
      <c r="AG691" s="20">
        <f>IFERROR(VLOOKUP($E691,INPUTS!$A$44:$G$103,6,0),SCENARIOS!$M$23)</f>
        <v>0</v>
      </c>
      <c r="AH691" s="15">
        <f t="shared" si="174"/>
        <v>0</v>
      </c>
      <c r="AI691" s="20">
        <f>IFERROR(VLOOKUP($E691,INPUTS!$A$44:$G$103,7,0),SCENARIOS!$N$23)</f>
        <v>0</v>
      </c>
      <c r="AJ691" s="15">
        <f t="shared" si="175"/>
        <v>0</v>
      </c>
      <c r="AL691" t="str">
        <f t="shared" si="176"/>
        <v>N</v>
      </c>
      <c r="AM691" s="21">
        <f t="shared" si="177"/>
        <v>179010.769056667</v>
      </c>
    </row>
    <row r="692" ht="15" customHeight="1" spans="1:39">
      <c r="A692" s="6" t="s">
        <v>2442</v>
      </c>
      <c r="B692" s="52" t="s">
        <v>437</v>
      </c>
      <c r="C692" s="52" t="s">
        <v>438</v>
      </c>
      <c r="D692" s="52" t="s">
        <v>929</v>
      </c>
      <c r="E692" s="10" t="s">
        <v>440</v>
      </c>
      <c r="F692" s="52" t="s">
        <v>439</v>
      </c>
      <c r="G692" s="52" t="s">
        <v>177</v>
      </c>
      <c r="H692" s="52" t="s">
        <v>219</v>
      </c>
      <c r="I692" s="52" t="s">
        <v>391</v>
      </c>
      <c r="J692" s="52" t="s">
        <v>165</v>
      </c>
      <c r="K692" s="52" t="s">
        <v>931</v>
      </c>
      <c r="L692" s="53" t="s">
        <v>295</v>
      </c>
      <c r="M692" s="13">
        <v>991</v>
      </c>
      <c r="N692" s="14">
        <f t="shared" si="170"/>
        <v>2.71506849315068</v>
      </c>
      <c r="O692" s="15">
        <v>5150</v>
      </c>
      <c r="P692" s="15">
        <f t="shared" si="178"/>
        <v>5103650</v>
      </c>
      <c r="Q692" s="16">
        <f>IFERROR(VLOOKUP(G692,SCENARIOS!$A$13:$E$18,2,0),0.025)</f>
        <v>0.045</v>
      </c>
      <c r="R692" s="52">
        <f>IFERROR(VLOOKUP(L692,INPUTS!$A$107:$B$120,2,0),0.0082)</f>
        <v>0.0089</v>
      </c>
      <c r="S692" s="52">
        <f t="shared" si="179"/>
        <v>45.835</v>
      </c>
      <c r="T692" s="15">
        <f t="shared" si="180"/>
        <v>45422.485</v>
      </c>
      <c r="U692" s="15">
        <f>T692/INPUTS!$B$7*1000</f>
        <v>56778106.25</v>
      </c>
      <c r="V692" s="15">
        <f>T692*INPUTS!$B$6</f>
        <v>143535.0526</v>
      </c>
      <c r="W692" s="54" t="s">
        <v>396</v>
      </c>
      <c r="X692" s="54" t="s">
        <v>396</v>
      </c>
      <c r="Y692" s="67">
        <f>IFERROR(VLOOKUP(E692,INPUTS!$A$44:$B$103,2,0),0)</f>
        <v>0</v>
      </c>
      <c r="Z692" s="15">
        <f t="shared" si="169"/>
        <v>0</v>
      </c>
      <c r="AA692" s="20">
        <f>IFERROR(VLOOKUP(E692,INPUTS!$A$44:$C$103,3,0),SCENARIOS!$J$23)</f>
        <v>0</v>
      </c>
      <c r="AB692" s="15">
        <f t="shared" si="171"/>
        <v>0</v>
      </c>
      <c r="AC692" s="20">
        <f>IFERROR(VLOOKUP($E692,INPUTS!$A$44:$G$103,4,0),SCENARIOS!$K$23)</f>
        <v>0</v>
      </c>
      <c r="AD692" s="15">
        <f t="shared" si="172"/>
        <v>0</v>
      </c>
      <c r="AE692" s="20">
        <f>IFERROR(VLOOKUP($E692,INPUTS!$A$44:$G$103,5,0),SCENARIOS!$L$23)</f>
        <v>0</v>
      </c>
      <c r="AF692" s="15">
        <f t="shared" si="173"/>
        <v>0</v>
      </c>
      <c r="AG692" s="20">
        <f>IFERROR(VLOOKUP($E692,INPUTS!$A$44:$G$103,6,0),SCENARIOS!$M$23)</f>
        <v>0</v>
      </c>
      <c r="AH692" s="15">
        <f t="shared" si="174"/>
        <v>0</v>
      </c>
      <c r="AI692" s="20">
        <f>IFERROR(VLOOKUP($E692,INPUTS!$A$44:$G$103,7,0),SCENARIOS!$N$23)</f>
        <v>0</v>
      </c>
      <c r="AJ692" s="15">
        <f t="shared" si="175"/>
        <v>0</v>
      </c>
      <c r="AL692" t="str">
        <f t="shared" si="176"/>
        <v>N</v>
      </c>
      <c r="AM692" s="21">
        <f t="shared" si="177"/>
        <v>136514.301520539</v>
      </c>
    </row>
    <row r="693" ht="15" customHeight="1" spans="1:39">
      <c r="A693" s="24" t="s">
        <v>2443</v>
      </c>
      <c r="B693" s="52" t="s">
        <v>437</v>
      </c>
      <c r="C693" s="52" t="s">
        <v>438</v>
      </c>
      <c r="D693" s="52" t="s">
        <v>929</v>
      </c>
      <c r="E693" s="10" t="s">
        <v>440</v>
      </c>
      <c r="F693" s="52" t="s">
        <v>439</v>
      </c>
      <c r="G693" s="52" t="s">
        <v>177</v>
      </c>
      <c r="H693" s="52" t="s">
        <v>204</v>
      </c>
      <c r="I693" s="52" t="s">
        <v>405</v>
      </c>
      <c r="J693" s="52" t="s">
        <v>165</v>
      </c>
      <c r="K693" s="52" t="s">
        <v>931</v>
      </c>
      <c r="L693" s="53" t="s">
        <v>1696</v>
      </c>
      <c r="M693" s="13">
        <v>2640</v>
      </c>
      <c r="N693" s="14">
        <f t="shared" si="170"/>
        <v>7.23287671232877</v>
      </c>
      <c r="O693" s="15">
        <v>5470</v>
      </c>
      <c r="P693" s="15">
        <f t="shared" si="178"/>
        <v>14440800</v>
      </c>
      <c r="Q693" s="16">
        <f>IFERROR(VLOOKUP(G693,SCENARIOS!$A$13:$E$18,2,0),0.025)</f>
        <v>0.045</v>
      </c>
      <c r="R693" s="52">
        <f>IFERROR(VLOOKUP(L693,INPUTS!$A$107:$B$120,2,0),0.0082)</f>
        <v>0.0082</v>
      </c>
      <c r="S693" s="52">
        <f t="shared" si="179"/>
        <v>44.854</v>
      </c>
      <c r="T693" s="15">
        <f t="shared" si="180"/>
        <v>118414.56</v>
      </c>
      <c r="U693" s="15">
        <f>T693/INPUTS!$B$7*1000</f>
        <v>148018200</v>
      </c>
      <c r="V693" s="15">
        <f>T693*INPUTS!$B$6</f>
        <v>374190.0096</v>
      </c>
      <c r="W693" s="54" t="s">
        <v>396</v>
      </c>
      <c r="X693" s="54" t="s">
        <v>396</v>
      </c>
      <c r="Y693" s="67">
        <f>IFERROR(VLOOKUP(E693,INPUTS!$A$44:$B$103,2,0),0)</f>
        <v>0</v>
      </c>
      <c r="Z693" s="15">
        <f t="shared" si="169"/>
        <v>0</v>
      </c>
      <c r="AA693" s="20">
        <f>IFERROR(VLOOKUP(E693,INPUTS!$A$44:$C$103,3,0),SCENARIOS!$J$23)</f>
        <v>0</v>
      </c>
      <c r="AB693" s="15">
        <f t="shared" si="171"/>
        <v>0</v>
      </c>
      <c r="AC693" s="20">
        <f>IFERROR(VLOOKUP($E693,INPUTS!$A$44:$G$103,4,0),SCENARIOS!$K$23)</f>
        <v>0</v>
      </c>
      <c r="AD693" s="15">
        <f t="shared" si="172"/>
        <v>0</v>
      </c>
      <c r="AE693" s="20">
        <f>IFERROR(VLOOKUP($E693,INPUTS!$A$44:$G$103,5,0),SCENARIOS!$L$23)</f>
        <v>0</v>
      </c>
      <c r="AF693" s="15">
        <f t="shared" si="173"/>
        <v>0</v>
      </c>
      <c r="AG693" s="20">
        <f>IFERROR(VLOOKUP($E693,INPUTS!$A$44:$G$103,6,0),SCENARIOS!$M$23)</f>
        <v>0</v>
      </c>
      <c r="AH693" s="15">
        <f t="shared" si="174"/>
        <v>0</v>
      </c>
      <c r="AI693" s="20">
        <f>IFERROR(VLOOKUP($E693,INPUTS!$A$44:$G$103,7,0),SCENARIOS!$N$23)</f>
        <v>0</v>
      </c>
      <c r="AJ693" s="15">
        <f t="shared" si="175"/>
        <v>0</v>
      </c>
      <c r="AL693" t="str">
        <f t="shared" si="176"/>
        <v>Y</v>
      </c>
      <c r="AM693" s="21">
        <f t="shared" si="177"/>
        <v>355887.198779679</v>
      </c>
    </row>
    <row r="694" ht="15" customHeight="1" spans="1:39">
      <c r="A694" s="6" t="s">
        <v>2444</v>
      </c>
      <c r="B694" s="52" t="s">
        <v>437</v>
      </c>
      <c r="C694" s="52" t="s">
        <v>438</v>
      </c>
      <c r="D694" s="52" t="s">
        <v>929</v>
      </c>
      <c r="E694" s="10" t="s">
        <v>440</v>
      </c>
      <c r="F694" s="52" t="s">
        <v>439</v>
      </c>
      <c r="G694" s="52" t="s">
        <v>177</v>
      </c>
      <c r="H694" s="52" t="s">
        <v>205</v>
      </c>
      <c r="I694" s="52" t="s">
        <v>408</v>
      </c>
      <c r="J694" s="52" t="s">
        <v>165</v>
      </c>
      <c r="K694" s="52" t="s">
        <v>931</v>
      </c>
      <c r="L694" s="53" t="s">
        <v>1696</v>
      </c>
      <c r="M694" s="13">
        <v>1980</v>
      </c>
      <c r="N694" s="14">
        <f t="shared" si="170"/>
        <v>5.42465753424658</v>
      </c>
      <c r="O694" s="15">
        <v>5840</v>
      </c>
      <c r="P694" s="15">
        <f t="shared" si="178"/>
        <v>11563200</v>
      </c>
      <c r="Q694" s="16">
        <f>IFERROR(VLOOKUP(G694,SCENARIOS!$A$13:$E$18,2,0),0.025)</f>
        <v>0.045</v>
      </c>
      <c r="R694" s="52">
        <f>IFERROR(VLOOKUP(L694,INPUTS!$A$107:$B$120,2,0),0.0082)</f>
        <v>0.0082</v>
      </c>
      <c r="S694" s="52">
        <f t="shared" si="179"/>
        <v>47.888</v>
      </c>
      <c r="T694" s="15">
        <f t="shared" si="180"/>
        <v>94818.24</v>
      </c>
      <c r="U694" s="15">
        <f>T694/INPUTS!$B$7*1000</f>
        <v>118522800</v>
      </c>
      <c r="V694" s="15">
        <f>T694*INPUTS!$B$6</f>
        <v>299625.6384</v>
      </c>
      <c r="W694" s="54" t="s">
        <v>396</v>
      </c>
      <c r="X694" s="54" t="s">
        <v>396</v>
      </c>
      <c r="Y694" s="67">
        <f>IFERROR(VLOOKUP(E694,INPUTS!$A$44:$B$103,2,0),0)</f>
        <v>0</v>
      </c>
      <c r="Z694" s="15">
        <f t="shared" ref="Z694:Z757" si="181">T694*Y694</f>
        <v>0</v>
      </c>
      <c r="AA694" s="20">
        <f>IFERROR(VLOOKUP(E694,INPUTS!$A$44:$C$103,3,0),SCENARIOS!$J$23)</f>
        <v>0</v>
      </c>
      <c r="AB694" s="15">
        <f t="shared" si="171"/>
        <v>0</v>
      </c>
      <c r="AC694" s="20">
        <f>IFERROR(VLOOKUP($E694,INPUTS!$A$44:$G$103,4,0),SCENARIOS!$K$23)</f>
        <v>0</v>
      </c>
      <c r="AD694" s="15">
        <f t="shared" si="172"/>
        <v>0</v>
      </c>
      <c r="AE694" s="20">
        <f>IFERROR(VLOOKUP($E694,INPUTS!$A$44:$G$103,5,0),SCENARIOS!$L$23)</f>
        <v>0</v>
      </c>
      <c r="AF694" s="15">
        <f t="shared" si="173"/>
        <v>0</v>
      </c>
      <c r="AG694" s="20">
        <f>IFERROR(VLOOKUP($E694,INPUTS!$A$44:$G$103,6,0),SCENARIOS!$M$23)</f>
        <v>0</v>
      </c>
      <c r="AH694" s="15">
        <f t="shared" si="174"/>
        <v>0</v>
      </c>
      <c r="AI694" s="20">
        <f>IFERROR(VLOOKUP($E694,INPUTS!$A$44:$G$103,7,0),SCENARIOS!$N$23)</f>
        <v>0</v>
      </c>
      <c r="AJ694" s="15">
        <f t="shared" si="175"/>
        <v>0</v>
      </c>
      <c r="AL694" t="str">
        <f t="shared" si="176"/>
        <v>Y</v>
      </c>
      <c r="AM694" s="21">
        <f t="shared" si="177"/>
        <v>284970.005604203</v>
      </c>
    </row>
    <row r="695" ht="15" customHeight="1" spans="1:39">
      <c r="A695" s="24" t="s">
        <v>2445</v>
      </c>
      <c r="B695" s="52" t="s">
        <v>437</v>
      </c>
      <c r="C695" s="52" t="s">
        <v>438</v>
      </c>
      <c r="D695" s="52" t="s">
        <v>929</v>
      </c>
      <c r="E695" s="10" t="s">
        <v>440</v>
      </c>
      <c r="F695" s="52" t="s">
        <v>439</v>
      </c>
      <c r="G695" s="52" t="s">
        <v>177</v>
      </c>
      <c r="H695" s="52" t="s">
        <v>206</v>
      </c>
      <c r="I695" s="52" t="s">
        <v>408</v>
      </c>
      <c r="J695" s="52" t="s">
        <v>165</v>
      </c>
      <c r="K695" s="52" t="s">
        <v>931</v>
      </c>
      <c r="L695" s="53" t="s">
        <v>295</v>
      </c>
      <c r="M695" s="13">
        <v>1320</v>
      </c>
      <c r="N695" s="14">
        <f t="shared" si="170"/>
        <v>3.61643835616438</v>
      </c>
      <c r="O695" s="15">
        <v>5530</v>
      </c>
      <c r="P695" s="15">
        <f t="shared" si="178"/>
        <v>7299600</v>
      </c>
      <c r="Q695" s="16">
        <f>IFERROR(VLOOKUP(G695,SCENARIOS!$A$13:$E$18,2,0),0.025)</f>
        <v>0.045</v>
      </c>
      <c r="R695" s="52">
        <f>IFERROR(VLOOKUP(L695,INPUTS!$A$107:$B$120,2,0),0.0082)</f>
        <v>0.0089</v>
      </c>
      <c r="S695" s="52">
        <f t="shared" si="179"/>
        <v>49.217</v>
      </c>
      <c r="T695" s="15">
        <f t="shared" si="180"/>
        <v>64966.44</v>
      </c>
      <c r="U695" s="15">
        <f>T695/INPUTS!$B$7*1000</f>
        <v>81208050</v>
      </c>
      <c r="V695" s="15">
        <f>T695*INPUTS!$B$6</f>
        <v>205293.9504</v>
      </c>
      <c r="W695" s="54" t="s">
        <v>396</v>
      </c>
      <c r="X695" s="54" t="s">
        <v>396</v>
      </c>
      <c r="Y695" s="67">
        <f>IFERROR(VLOOKUP(E695,INPUTS!$A$44:$B$103,2,0),0)</f>
        <v>0</v>
      </c>
      <c r="Z695" s="15">
        <f t="shared" si="181"/>
        <v>0</v>
      </c>
      <c r="AA695" s="20">
        <f>IFERROR(VLOOKUP(E695,INPUTS!$A$44:$C$103,3,0),SCENARIOS!$J$23)</f>
        <v>0</v>
      </c>
      <c r="AB695" s="15">
        <f t="shared" si="171"/>
        <v>0</v>
      </c>
      <c r="AC695" s="20">
        <f>IFERROR(VLOOKUP($E695,INPUTS!$A$44:$G$103,4,0),SCENARIOS!$K$23)</f>
        <v>0</v>
      </c>
      <c r="AD695" s="15">
        <f t="shared" si="172"/>
        <v>0</v>
      </c>
      <c r="AE695" s="20">
        <f>IFERROR(VLOOKUP($E695,INPUTS!$A$44:$G$103,5,0),SCENARIOS!$L$23)</f>
        <v>0</v>
      </c>
      <c r="AF695" s="15">
        <f t="shared" si="173"/>
        <v>0</v>
      </c>
      <c r="AG695" s="20">
        <f>IFERROR(VLOOKUP($E695,INPUTS!$A$44:$G$103,6,0),SCENARIOS!$M$23)</f>
        <v>0</v>
      </c>
      <c r="AH695" s="15">
        <f t="shared" si="174"/>
        <v>0</v>
      </c>
      <c r="AI695" s="20">
        <f>IFERROR(VLOOKUP($E695,INPUTS!$A$44:$G$103,7,0),SCENARIOS!$N$23)</f>
        <v>0</v>
      </c>
      <c r="AJ695" s="15">
        <f t="shared" si="175"/>
        <v>0</v>
      </c>
      <c r="AL695" t="str">
        <f t="shared" si="176"/>
        <v>N</v>
      </c>
      <c r="AM695" s="21">
        <f t="shared" si="177"/>
        <v>195252.377294549</v>
      </c>
    </row>
    <row r="696" ht="15" customHeight="1" spans="1:39">
      <c r="A696" s="6" t="s">
        <v>2446</v>
      </c>
      <c r="B696" s="52" t="s">
        <v>437</v>
      </c>
      <c r="C696" s="52" t="s">
        <v>438</v>
      </c>
      <c r="D696" s="52" t="s">
        <v>929</v>
      </c>
      <c r="E696" s="10" t="s">
        <v>440</v>
      </c>
      <c r="F696" s="52" t="s">
        <v>439</v>
      </c>
      <c r="G696" s="52" t="s">
        <v>177</v>
      </c>
      <c r="H696" s="52" t="s">
        <v>207</v>
      </c>
      <c r="I696" s="52" t="s">
        <v>609</v>
      </c>
      <c r="J696" s="52" t="s">
        <v>165</v>
      </c>
      <c r="K696" s="52" t="s">
        <v>931</v>
      </c>
      <c r="L696" s="53" t="s">
        <v>1696</v>
      </c>
      <c r="M696" s="13">
        <v>1980</v>
      </c>
      <c r="N696" s="14">
        <f t="shared" si="170"/>
        <v>5.42465753424658</v>
      </c>
      <c r="O696" s="15">
        <v>4640</v>
      </c>
      <c r="P696" s="15">
        <f t="shared" si="178"/>
        <v>9187200</v>
      </c>
      <c r="Q696" s="16">
        <f>IFERROR(VLOOKUP(G696,SCENARIOS!$A$13:$E$18,2,0),0.025)</f>
        <v>0.045</v>
      </c>
      <c r="R696" s="52">
        <f>IFERROR(VLOOKUP(L696,INPUTS!$A$107:$B$120,2,0),0.0082)</f>
        <v>0.0082</v>
      </c>
      <c r="S696" s="52">
        <f t="shared" si="179"/>
        <v>38.048</v>
      </c>
      <c r="T696" s="15">
        <f t="shared" si="180"/>
        <v>75335.04</v>
      </c>
      <c r="U696" s="15">
        <f>T696/INPUTS!$B$7*1000</f>
        <v>94168800</v>
      </c>
      <c r="V696" s="15">
        <f>T696*INPUTS!$B$6</f>
        <v>238058.7264</v>
      </c>
      <c r="W696" s="54" t="s">
        <v>396</v>
      </c>
      <c r="X696" s="54" t="s">
        <v>396</v>
      </c>
      <c r="Y696" s="67">
        <f>IFERROR(VLOOKUP(E696,INPUTS!$A$44:$B$103,2,0),0)</f>
        <v>0</v>
      </c>
      <c r="Z696" s="15">
        <f t="shared" si="181"/>
        <v>0</v>
      </c>
      <c r="AA696" s="20">
        <f>IFERROR(VLOOKUP(E696,INPUTS!$A$44:$C$103,3,0),SCENARIOS!$J$23)</f>
        <v>0</v>
      </c>
      <c r="AB696" s="15">
        <f t="shared" si="171"/>
        <v>0</v>
      </c>
      <c r="AC696" s="20">
        <f>IFERROR(VLOOKUP($E696,INPUTS!$A$44:$G$103,4,0),SCENARIOS!$K$23)</f>
        <v>0</v>
      </c>
      <c r="AD696" s="15">
        <f t="shared" si="172"/>
        <v>0</v>
      </c>
      <c r="AE696" s="20">
        <f>IFERROR(VLOOKUP($E696,INPUTS!$A$44:$G$103,5,0),SCENARIOS!$L$23)</f>
        <v>0</v>
      </c>
      <c r="AF696" s="15">
        <f t="shared" si="173"/>
        <v>0</v>
      </c>
      <c r="AG696" s="20">
        <f>IFERROR(VLOOKUP($E696,INPUTS!$A$44:$G$103,6,0),SCENARIOS!$M$23)</f>
        <v>0</v>
      </c>
      <c r="AH696" s="15">
        <f t="shared" si="174"/>
        <v>0</v>
      </c>
      <c r="AI696" s="20">
        <f>IFERROR(VLOOKUP($E696,INPUTS!$A$44:$G$103,7,0),SCENARIOS!$N$23)</f>
        <v>0</v>
      </c>
      <c r="AJ696" s="15">
        <f t="shared" si="175"/>
        <v>0</v>
      </c>
      <c r="AL696" t="str">
        <f t="shared" si="176"/>
        <v>Y</v>
      </c>
      <c r="AM696" s="21">
        <f t="shared" si="177"/>
        <v>226414.5250006</v>
      </c>
    </row>
    <row r="697" ht="15" customHeight="1" spans="1:39">
      <c r="A697" s="24" t="s">
        <v>2447</v>
      </c>
      <c r="B697" s="52" t="s">
        <v>437</v>
      </c>
      <c r="C697" s="52" t="s">
        <v>438</v>
      </c>
      <c r="D697" s="52" t="s">
        <v>929</v>
      </c>
      <c r="E697" s="10" t="s">
        <v>440</v>
      </c>
      <c r="F697" s="52" t="s">
        <v>439</v>
      </c>
      <c r="G697" s="52" t="s">
        <v>177</v>
      </c>
      <c r="H697" s="52" t="s">
        <v>1534</v>
      </c>
      <c r="I697" s="52" t="s">
        <v>609</v>
      </c>
      <c r="J697" s="52" t="s">
        <v>165</v>
      </c>
      <c r="K697" s="52" t="s">
        <v>931</v>
      </c>
      <c r="L697" s="53" t="s">
        <v>295</v>
      </c>
      <c r="M697" s="13">
        <v>1320</v>
      </c>
      <c r="N697" s="14">
        <f t="shared" si="170"/>
        <v>3.61643835616438</v>
      </c>
      <c r="O697" s="15">
        <v>4770</v>
      </c>
      <c r="P697" s="15">
        <f t="shared" si="178"/>
        <v>6296400</v>
      </c>
      <c r="Q697" s="16">
        <f>IFERROR(VLOOKUP(G697,SCENARIOS!$A$13:$E$18,2,0),0.025)</f>
        <v>0.045</v>
      </c>
      <c r="R697" s="52">
        <f>IFERROR(VLOOKUP(L697,INPUTS!$A$107:$B$120,2,0),0.0082)</f>
        <v>0.0089</v>
      </c>
      <c r="S697" s="52">
        <f t="shared" si="179"/>
        <v>42.453</v>
      </c>
      <c r="T697" s="15">
        <f t="shared" si="180"/>
        <v>56037.96</v>
      </c>
      <c r="U697" s="15">
        <f>T697/INPUTS!$B$7*1000</f>
        <v>70047450</v>
      </c>
      <c r="V697" s="15">
        <f>T697*INPUTS!$B$6</f>
        <v>177079.9536</v>
      </c>
      <c r="W697" s="54" t="s">
        <v>396</v>
      </c>
      <c r="X697" s="54" t="s">
        <v>396</v>
      </c>
      <c r="Y697" s="67">
        <f>IFERROR(VLOOKUP(E697,INPUTS!$A$44:$B$103,2,0),0)</f>
        <v>0</v>
      </c>
      <c r="Z697" s="15">
        <f t="shared" si="181"/>
        <v>0</v>
      </c>
      <c r="AA697" s="20">
        <f>IFERROR(VLOOKUP(E697,INPUTS!$A$44:$C$103,3,0),SCENARIOS!$J$23)</f>
        <v>0</v>
      </c>
      <c r="AB697" s="15">
        <f t="shared" si="171"/>
        <v>0</v>
      </c>
      <c r="AC697" s="20">
        <f>IFERROR(VLOOKUP($E697,INPUTS!$A$44:$G$103,4,0),SCENARIOS!$K$23)</f>
        <v>0</v>
      </c>
      <c r="AD697" s="15">
        <f t="shared" si="172"/>
        <v>0</v>
      </c>
      <c r="AE697" s="20">
        <f>IFERROR(VLOOKUP($E697,INPUTS!$A$44:$G$103,5,0),SCENARIOS!$L$23)</f>
        <v>0</v>
      </c>
      <c r="AF697" s="15">
        <f t="shared" si="173"/>
        <v>0</v>
      </c>
      <c r="AG697" s="20">
        <f>IFERROR(VLOOKUP($E697,INPUTS!$A$44:$G$103,6,0),SCENARIOS!$M$23)</f>
        <v>0</v>
      </c>
      <c r="AH697" s="15">
        <f t="shared" si="174"/>
        <v>0</v>
      </c>
      <c r="AI697" s="20">
        <f>IFERROR(VLOOKUP($E697,INPUTS!$A$44:$G$103,7,0),SCENARIOS!$N$23)</f>
        <v>0</v>
      </c>
      <c r="AJ697" s="15">
        <f t="shared" si="175"/>
        <v>0</v>
      </c>
      <c r="AL697" t="str">
        <f t="shared" si="176"/>
        <v>N</v>
      </c>
      <c r="AM697" s="21">
        <f t="shared" si="177"/>
        <v>168418.415858047</v>
      </c>
    </row>
    <row r="698" ht="15" customHeight="1" spans="1:39">
      <c r="A698" s="6" t="s">
        <v>2448</v>
      </c>
      <c r="B698" s="52" t="s">
        <v>437</v>
      </c>
      <c r="C698" s="52" t="s">
        <v>438</v>
      </c>
      <c r="D698" s="52" t="s">
        <v>929</v>
      </c>
      <c r="E698" s="10" t="s">
        <v>440</v>
      </c>
      <c r="F698" s="52" t="s">
        <v>439</v>
      </c>
      <c r="G698" s="52" t="s">
        <v>177</v>
      </c>
      <c r="H698" s="52" t="s">
        <v>209</v>
      </c>
      <c r="I698" s="52" t="s">
        <v>600</v>
      </c>
      <c r="J698" s="52" t="s">
        <v>165</v>
      </c>
      <c r="K698" s="52" t="s">
        <v>931</v>
      </c>
      <c r="L698" s="53" t="s">
        <v>1696</v>
      </c>
      <c r="M698" s="13">
        <v>1320</v>
      </c>
      <c r="N698" s="14">
        <f t="shared" si="170"/>
        <v>3.61643835616438</v>
      </c>
      <c r="O698" s="15">
        <v>4880</v>
      </c>
      <c r="P698" s="15">
        <f t="shared" si="178"/>
        <v>6441600</v>
      </c>
      <c r="Q698" s="16">
        <f>IFERROR(VLOOKUP(G698,SCENARIOS!$A$13:$E$18,2,0),0.025)</f>
        <v>0.045</v>
      </c>
      <c r="R698" s="52">
        <f>IFERROR(VLOOKUP(L698,INPUTS!$A$107:$B$120,2,0),0.0082)</f>
        <v>0.0082</v>
      </c>
      <c r="S698" s="52">
        <f t="shared" si="179"/>
        <v>40.016</v>
      </c>
      <c r="T698" s="15">
        <f t="shared" si="180"/>
        <v>52821.12</v>
      </c>
      <c r="U698" s="15">
        <f>T698/INPUTS!$B$7*1000</f>
        <v>66026400</v>
      </c>
      <c r="V698" s="15">
        <f>T698*INPUTS!$B$6</f>
        <v>166914.7392</v>
      </c>
      <c r="W698" s="54" t="s">
        <v>396</v>
      </c>
      <c r="X698" s="54" t="s">
        <v>396</v>
      </c>
      <c r="Y698" s="67">
        <f>IFERROR(VLOOKUP(E698,INPUTS!$A$44:$B$103,2,0),0)</f>
        <v>0</v>
      </c>
      <c r="Z698" s="15">
        <f t="shared" si="181"/>
        <v>0</v>
      </c>
      <c r="AA698" s="20">
        <f>IFERROR(VLOOKUP(E698,INPUTS!$A$44:$C$103,3,0),SCENARIOS!$J$23)</f>
        <v>0</v>
      </c>
      <c r="AB698" s="15">
        <f t="shared" si="171"/>
        <v>0</v>
      </c>
      <c r="AC698" s="20">
        <f>IFERROR(VLOOKUP($E698,INPUTS!$A$44:$G$103,4,0),SCENARIOS!$K$23)</f>
        <v>0</v>
      </c>
      <c r="AD698" s="15">
        <f t="shared" si="172"/>
        <v>0</v>
      </c>
      <c r="AE698" s="20">
        <f>IFERROR(VLOOKUP($E698,INPUTS!$A$44:$G$103,5,0),SCENARIOS!$L$23)</f>
        <v>0</v>
      </c>
      <c r="AF698" s="15">
        <f t="shared" si="173"/>
        <v>0</v>
      </c>
      <c r="AG698" s="20">
        <f>IFERROR(VLOOKUP($E698,INPUTS!$A$44:$G$103,6,0),SCENARIOS!$M$23)</f>
        <v>0</v>
      </c>
      <c r="AH698" s="15">
        <f t="shared" si="174"/>
        <v>0</v>
      </c>
      <c r="AI698" s="20">
        <f>IFERROR(VLOOKUP($E698,INPUTS!$A$44:$G$103,7,0),SCENARIOS!$N$23)</f>
        <v>0</v>
      </c>
      <c r="AJ698" s="15">
        <f t="shared" si="175"/>
        <v>0</v>
      </c>
      <c r="AL698" t="str">
        <f t="shared" si="176"/>
        <v>Y</v>
      </c>
      <c r="AM698" s="21">
        <f t="shared" si="177"/>
        <v>158750.41408088</v>
      </c>
    </row>
    <row r="699" ht="15" customHeight="1" spans="1:39">
      <c r="A699" s="24" t="s">
        <v>2449</v>
      </c>
      <c r="B699" s="52" t="s">
        <v>437</v>
      </c>
      <c r="C699" s="52" t="s">
        <v>438</v>
      </c>
      <c r="D699" s="52" t="s">
        <v>929</v>
      </c>
      <c r="E699" s="10" t="s">
        <v>440</v>
      </c>
      <c r="F699" s="52" t="s">
        <v>439</v>
      </c>
      <c r="G699" s="52" t="s">
        <v>177</v>
      </c>
      <c r="H699" s="52" t="s">
        <v>210</v>
      </c>
      <c r="I699" s="52" t="s">
        <v>603</v>
      </c>
      <c r="J699" s="52" t="s">
        <v>165</v>
      </c>
      <c r="K699" s="52" t="s">
        <v>931</v>
      </c>
      <c r="L699" s="53" t="s">
        <v>295</v>
      </c>
      <c r="M699" s="13">
        <v>1320</v>
      </c>
      <c r="N699" s="14">
        <f t="shared" si="170"/>
        <v>3.61643835616438</v>
      </c>
      <c r="O699" s="15">
        <v>4680</v>
      </c>
      <c r="P699" s="15">
        <f t="shared" si="178"/>
        <v>6177600</v>
      </c>
      <c r="Q699" s="16">
        <f>IFERROR(VLOOKUP(G699,SCENARIOS!$A$13:$E$18,2,0),0.025)</f>
        <v>0.045</v>
      </c>
      <c r="R699" s="52">
        <f>IFERROR(VLOOKUP(L699,INPUTS!$A$107:$B$120,2,0),0.0082)</f>
        <v>0.0089</v>
      </c>
      <c r="S699" s="52">
        <f t="shared" si="179"/>
        <v>41.652</v>
      </c>
      <c r="T699" s="15">
        <f t="shared" si="180"/>
        <v>54980.64</v>
      </c>
      <c r="U699" s="15">
        <f>T699/INPUTS!$B$7*1000</f>
        <v>68725800</v>
      </c>
      <c r="V699" s="15">
        <f>T699*INPUTS!$B$6</f>
        <v>173738.8224</v>
      </c>
      <c r="W699" s="54" t="s">
        <v>396</v>
      </c>
      <c r="X699" s="54" t="s">
        <v>396</v>
      </c>
      <c r="Y699" s="67">
        <f>IFERROR(VLOOKUP(E699,INPUTS!$A$44:$B$103,2,0),0)</f>
        <v>0</v>
      </c>
      <c r="Z699" s="15">
        <f t="shared" si="181"/>
        <v>0</v>
      </c>
      <c r="AA699" s="20">
        <f>IFERROR(VLOOKUP(E699,INPUTS!$A$44:$C$103,3,0),SCENARIOS!$J$23)</f>
        <v>0</v>
      </c>
      <c r="AB699" s="15">
        <f t="shared" si="171"/>
        <v>0</v>
      </c>
      <c r="AC699" s="20">
        <f>IFERROR(VLOOKUP($E699,INPUTS!$A$44:$G$103,4,0),SCENARIOS!$K$23)</f>
        <v>0</v>
      </c>
      <c r="AD699" s="15">
        <f t="shared" si="172"/>
        <v>0</v>
      </c>
      <c r="AE699" s="20">
        <f>IFERROR(VLOOKUP($E699,INPUTS!$A$44:$G$103,5,0),SCENARIOS!$L$23)</f>
        <v>0</v>
      </c>
      <c r="AF699" s="15">
        <f t="shared" si="173"/>
        <v>0</v>
      </c>
      <c r="AG699" s="20">
        <f>IFERROR(VLOOKUP($E699,INPUTS!$A$44:$G$103,6,0),SCENARIOS!$M$23)</f>
        <v>0</v>
      </c>
      <c r="AH699" s="15">
        <f t="shared" si="174"/>
        <v>0</v>
      </c>
      <c r="AI699" s="20">
        <f>IFERROR(VLOOKUP($E699,INPUTS!$A$44:$G$103,7,0),SCENARIOS!$N$23)</f>
        <v>0</v>
      </c>
      <c r="AJ699" s="15">
        <f t="shared" si="175"/>
        <v>0</v>
      </c>
      <c r="AL699" t="str">
        <f t="shared" si="176"/>
        <v>Y</v>
      </c>
      <c r="AM699" s="21">
        <f t="shared" si="177"/>
        <v>165240.709898461</v>
      </c>
    </row>
    <row r="700" ht="15" customHeight="1" spans="1:39">
      <c r="A700" s="6" t="s">
        <v>2450</v>
      </c>
      <c r="B700" s="52" t="s">
        <v>437</v>
      </c>
      <c r="C700" s="52" t="s">
        <v>438</v>
      </c>
      <c r="D700" s="52" t="s">
        <v>929</v>
      </c>
      <c r="E700" s="10" t="s">
        <v>440</v>
      </c>
      <c r="F700" s="52" t="s">
        <v>439</v>
      </c>
      <c r="G700" s="52" t="s">
        <v>177</v>
      </c>
      <c r="H700" s="52" t="s">
        <v>222</v>
      </c>
      <c r="I700" s="52" t="s">
        <v>655</v>
      </c>
      <c r="J700" s="52" t="s">
        <v>165</v>
      </c>
      <c r="K700" s="52" t="s">
        <v>931</v>
      </c>
      <c r="L700" s="53" t="s">
        <v>295</v>
      </c>
      <c r="M700" s="13">
        <v>991</v>
      </c>
      <c r="N700" s="14">
        <f t="shared" si="170"/>
        <v>2.71506849315068</v>
      </c>
      <c r="O700" s="15">
        <v>5250</v>
      </c>
      <c r="P700" s="15">
        <f t="shared" si="178"/>
        <v>5202750</v>
      </c>
      <c r="Q700" s="16">
        <f>IFERROR(VLOOKUP(G700,SCENARIOS!$A$13:$E$18,2,0),0.025)</f>
        <v>0.045</v>
      </c>
      <c r="R700" s="52">
        <f>IFERROR(VLOOKUP(L700,INPUTS!$A$107:$B$120,2,0),0.0082)</f>
        <v>0.0089</v>
      </c>
      <c r="S700" s="52">
        <f t="shared" si="179"/>
        <v>46.725</v>
      </c>
      <c r="T700" s="15">
        <f t="shared" si="180"/>
        <v>46304.475</v>
      </c>
      <c r="U700" s="15">
        <f>T700/INPUTS!$B$7*1000</f>
        <v>57880593.75</v>
      </c>
      <c r="V700" s="15">
        <f>T700*INPUTS!$B$6</f>
        <v>146322.141</v>
      </c>
      <c r="W700" s="54" t="s">
        <v>396</v>
      </c>
      <c r="X700" s="54" t="s">
        <v>396</v>
      </c>
      <c r="Y700" s="67">
        <f>IFERROR(VLOOKUP(E700,INPUTS!$A$44:$B$103,2,0),0)</f>
        <v>0</v>
      </c>
      <c r="Z700" s="15">
        <f t="shared" si="181"/>
        <v>0</v>
      </c>
      <c r="AA700" s="20">
        <f>IFERROR(VLOOKUP(E700,INPUTS!$A$44:$C$103,3,0),SCENARIOS!$J$23)</f>
        <v>0</v>
      </c>
      <c r="AB700" s="15">
        <f t="shared" si="171"/>
        <v>0</v>
      </c>
      <c r="AC700" s="20">
        <f>IFERROR(VLOOKUP($E700,INPUTS!$A$44:$G$103,4,0),SCENARIOS!$K$23)</f>
        <v>0</v>
      </c>
      <c r="AD700" s="15">
        <f t="shared" si="172"/>
        <v>0</v>
      </c>
      <c r="AE700" s="20">
        <f>IFERROR(VLOOKUP($E700,INPUTS!$A$44:$G$103,5,0),SCENARIOS!$L$23)</f>
        <v>0</v>
      </c>
      <c r="AF700" s="15">
        <f t="shared" si="173"/>
        <v>0</v>
      </c>
      <c r="AG700" s="20">
        <f>IFERROR(VLOOKUP($E700,INPUTS!$A$44:$G$103,6,0),SCENARIOS!$M$23)</f>
        <v>0</v>
      </c>
      <c r="AH700" s="15">
        <f t="shared" si="174"/>
        <v>0</v>
      </c>
      <c r="AI700" s="20">
        <f>IFERROR(VLOOKUP($E700,INPUTS!$A$44:$G$103,7,0),SCENARIOS!$N$23)</f>
        <v>0</v>
      </c>
      <c r="AJ700" s="15">
        <f t="shared" si="175"/>
        <v>0</v>
      </c>
      <c r="AL700" t="str">
        <f t="shared" si="176"/>
        <v>Y</v>
      </c>
      <c r="AM700" s="21">
        <f t="shared" si="177"/>
        <v>139165.06465686</v>
      </c>
    </row>
    <row r="701" ht="15" customHeight="1" spans="1:39">
      <c r="A701" s="24" t="s">
        <v>2451</v>
      </c>
      <c r="B701" s="52" t="s">
        <v>437</v>
      </c>
      <c r="C701" s="52" t="s">
        <v>438</v>
      </c>
      <c r="D701" s="52" t="s">
        <v>929</v>
      </c>
      <c r="E701" s="10" t="s">
        <v>440</v>
      </c>
      <c r="F701" s="52" t="s">
        <v>439</v>
      </c>
      <c r="G701" s="52" t="s">
        <v>177</v>
      </c>
      <c r="H701" s="52" t="s">
        <v>211</v>
      </c>
      <c r="I701" s="52" t="s">
        <v>594</v>
      </c>
      <c r="J701" s="52" t="s">
        <v>165</v>
      </c>
      <c r="K701" s="52" t="s">
        <v>931</v>
      </c>
      <c r="L701" s="53" t="s">
        <v>295</v>
      </c>
      <c r="M701" s="13">
        <v>991</v>
      </c>
      <c r="N701" s="14">
        <f t="shared" si="170"/>
        <v>2.71506849315068</v>
      </c>
      <c r="O701" s="15">
        <v>5330</v>
      </c>
      <c r="P701" s="15">
        <f t="shared" si="178"/>
        <v>5282030</v>
      </c>
      <c r="Q701" s="16">
        <f>IFERROR(VLOOKUP(G701,SCENARIOS!$A$13:$E$18,2,0),0.025)</f>
        <v>0.045</v>
      </c>
      <c r="R701" s="52">
        <f>IFERROR(VLOOKUP(L701,INPUTS!$A$107:$B$120,2,0),0.0082)</f>
        <v>0.0089</v>
      </c>
      <c r="S701" s="52">
        <f t="shared" si="179"/>
        <v>47.437</v>
      </c>
      <c r="T701" s="15">
        <f t="shared" si="180"/>
        <v>47010.067</v>
      </c>
      <c r="U701" s="15">
        <f>T701/INPUTS!$B$7*1000</f>
        <v>58762583.75</v>
      </c>
      <c r="V701" s="15">
        <f>T701*INPUTS!$B$6</f>
        <v>148551.81172</v>
      </c>
      <c r="W701" s="54" t="s">
        <v>396</v>
      </c>
      <c r="X701" s="54" t="s">
        <v>396</v>
      </c>
      <c r="Y701" s="67">
        <f>IFERROR(VLOOKUP(E701,INPUTS!$A$44:$B$103,2,0),0)</f>
        <v>0</v>
      </c>
      <c r="Z701" s="15">
        <f t="shared" si="181"/>
        <v>0</v>
      </c>
      <c r="AA701" s="20">
        <f>IFERROR(VLOOKUP(E701,INPUTS!$A$44:$C$103,3,0),SCENARIOS!$J$23)</f>
        <v>0</v>
      </c>
      <c r="AB701" s="15">
        <f t="shared" si="171"/>
        <v>0</v>
      </c>
      <c r="AC701" s="20">
        <f>IFERROR(VLOOKUP($E701,INPUTS!$A$44:$G$103,4,0),SCENARIOS!$K$23)</f>
        <v>0</v>
      </c>
      <c r="AD701" s="15">
        <f t="shared" si="172"/>
        <v>0</v>
      </c>
      <c r="AE701" s="20">
        <f>IFERROR(VLOOKUP($E701,INPUTS!$A$44:$G$103,5,0),SCENARIOS!$L$23)</f>
        <v>0</v>
      </c>
      <c r="AF701" s="15">
        <f t="shared" si="173"/>
        <v>0</v>
      </c>
      <c r="AG701" s="20">
        <f>IFERROR(VLOOKUP($E701,INPUTS!$A$44:$G$103,6,0),SCENARIOS!$M$23)</f>
        <v>0</v>
      </c>
      <c r="AH701" s="15">
        <f t="shared" si="174"/>
        <v>0</v>
      </c>
      <c r="AI701" s="20">
        <f>IFERROR(VLOOKUP($E701,INPUTS!$A$44:$G$103,7,0),SCENARIOS!$N$23)</f>
        <v>0</v>
      </c>
      <c r="AJ701" s="15">
        <f t="shared" si="175"/>
        <v>0</v>
      </c>
      <c r="AL701" t="str">
        <f t="shared" si="176"/>
        <v>Y</v>
      </c>
      <c r="AM701" s="21">
        <f t="shared" si="177"/>
        <v>141285.675165917</v>
      </c>
    </row>
    <row r="702" ht="15" customHeight="1" spans="1:39">
      <c r="A702" s="6" t="s">
        <v>2452</v>
      </c>
      <c r="B702" s="52" t="s">
        <v>437</v>
      </c>
      <c r="C702" s="52" t="s">
        <v>438</v>
      </c>
      <c r="D702" s="52" t="s">
        <v>929</v>
      </c>
      <c r="E702" s="10" t="s">
        <v>440</v>
      </c>
      <c r="F702" s="52" t="s">
        <v>439</v>
      </c>
      <c r="G702" s="52" t="s">
        <v>177</v>
      </c>
      <c r="H702" s="52" t="s">
        <v>1448</v>
      </c>
      <c r="I702" s="52" t="s">
        <v>1449</v>
      </c>
      <c r="J702" s="52" t="s">
        <v>165</v>
      </c>
      <c r="K702" s="52" t="s">
        <v>931</v>
      </c>
      <c r="L702" s="53" t="s">
        <v>295</v>
      </c>
      <c r="M702" s="13">
        <v>991</v>
      </c>
      <c r="N702" s="14">
        <f t="shared" si="170"/>
        <v>2.71506849315068</v>
      </c>
      <c r="O702" s="15">
        <v>5380</v>
      </c>
      <c r="P702" s="15">
        <f t="shared" si="178"/>
        <v>5331580</v>
      </c>
      <c r="Q702" s="16">
        <f>IFERROR(VLOOKUP(G702,SCENARIOS!$A$13:$E$18,2,0),0.025)</f>
        <v>0.045</v>
      </c>
      <c r="R702" s="52">
        <f>IFERROR(VLOOKUP(L702,INPUTS!$A$107:$B$120,2,0),0.0082)</f>
        <v>0.0089</v>
      </c>
      <c r="S702" s="52">
        <f t="shared" si="179"/>
        <v>47.882</v>
      </c>
      <c r="T702" s="15">
        <f t="shared" si="180"/>
        <v>47451.062</v>
      </c>
      <c r="U702" s="15">
        <f>T702/INPUTS!$B$7*1000</f>
        <v>59313827.5</v>
      </c>
      <c r="V702" s="15">
        <f>T702*INPUTS!$B$6</f>
        <v>149945.35592</v>
      </c>
      <c r="W702" s="54" t="s">
        <v>396</v>
      </c>
      <c r="X702" s="54" t="s">
        <v>396</v>
      </c>
      <c r="Y702" s="67">
        <f>IFERROR(VLOOKUP(E702,INPUTS!$A$44:$B$103,2,0),0)</f>
        <v>0</v>
      </c>
      <c r="Z702" s="15">
        <f t="shared" si="181"/>
        <v>0</v>
      </c>
      <c r="AA702" s="20">
        <f>IFERROR(VLOOKUP(E702,INPUTS!$A$44:$C$103,3,0),SCENARIOS!$J$23)</f>
        <v>0</v>
      </c>
      <c r="AB702" s="15">
        <f t="shared" si="171"/>
        <v>0</v>
      </c>
      <c r="AC702" s="20">
        <f>IFERROR(VLOOKUP($E702,INPUTS!$A$44:$G$103,4,0),SCENARIOS!$K$23)</f>
        <v>0</v>
      </c>
      <c r="AD702" s="15">
        <f t="shared" si="172"/>
        <v>0</v>
      </c>
      <c r="AE702" s="20">
        <f>IFERROR(VLOOKUP($E702,INPUTS!$A$44:$G$103,5,0),SCENARIOS!$L$23)</f>
        <v>0</v>
      </c>
      <c r="AF702" s="15">
        <f t="shared" si="173"/>
        <v>0</v>
      </c>
      <c r="AG702" s="20">
        <f>IFERROR(VLOOKUP($E702,INPUTS!$A$44:$G$103,6,0),SCENARIOS!$M$23)</f>
        <v>0</v>
      </c>
      <c r="AH702" s="15">
        <f t="shared" si="174"/>
        <v>0</v>
      </c>
      <c r="AI702" s="20">
        <f>IFERROR(VLOOKUP($E702,INPUTS!$A$44:$G$103,7,0),SCENARIOS!$N$23)</f>
        <v>0</v>
      </c>
      <c r="AJ702" s="15">
        <f t="shared" si="175"/>
        <v>0</v>
      </c>
      <c r="AL702" t="str">
        <f t="shared" si="176"/>
        <v>N</v>
      </c>
      <c r="AM702" s="21">
        <f t="shared" si="177"/>
        <v>142611.056734078</v>
      </c>
    </row>
    <row r="703" ht="15" customHeight="1" spans="1:39">
      <c r="A703" s="24" t="s">
        <v>2453</v>
      </c>
      <c r="B703" s="52" t="s">
        <v>437</v>
      </c>
      <c r="C703" s="52" t="s">
        <v>438</v>
      </c>
      <c r="D703" s="52" t="s">
        <v>929</v>
      </c>
      <c r="E703" s="10" t="s">
        <v>440</v>
      </c>
      <c r="F703" s="52" t="s">
        <v>439</v>
      </c>
      <c r="G703" s="52" t="s">
        <v>177</v>
      </c>
      <c r="H703" s="52" t="s">
        <v>214</v>
      </c>
      <c r="I703" s="52" t="s">
        <v>591</v>
      </c>
      <c r="J703" s="52" t="s">
        <v>165</v>
      </c>
      <c r="K703" s="52" t="s">
        <v>931</v>
      </c>
      <c r="L703" s="53" t="s">
        <v>295</v>
      </c>
      <c r="M703" s="13">
        <v>660</v>
      </c>
      <c r="N703" s="14">
        <f t="shared" si="170"/>
        <v>1.80821917808219</v>
      </c>
      <c r="O703" s="15">
        <v>5430</v>
      </c>
      <c r="P703" s="15">
        <f t="shared" si="178"/>
        <v>3583800</v>
      </c>
      <c r="Q703" s="16">
        <f>IFERROR(VLOOKUP(G703,SCENARIOS!$A$13:$E$18,2,0),0.025)</f>
        <v>0.045</v>
      </c>
      <c r="R703" s="52">
        <f>IFERROR(VLOOKUP(L703,INPUTS!$A$107:$B$120,2,0),0.0082)</f>
        <v>0.0089</v>
      </c>
      <c r="S703" s="52">
        <f t="shared" si="179"/>
        <v>48.327</v>
      </c>
      <c r="T703" s="15">
        <f t="shared" si="180"/>
        <v>31895.82</v>
      </c>
      <c r="U703" s="15">
        <f>T703/INPUTS!$B$7*1000</f>
        <v>39869775</v>
      </c>
      <c r="V703" s="15">
        <f>T703*INPUTS!$B$6</f>
        <v>100790.7912</v>
      </c>
      <c r="W703" s="54" t="s">
        <v>396</v>
      </c>
      <c r="X703" s="54" t="s">
        <v>396</v>
      </c>
      <c r="Y703" s="67">
        <f>IFERROR(VLOOKUP(E703,INPUTS!$A$44:$B$103,2,0),0)</f>
        <v>0</v>
      </c>
      <c r="Z703" s="15">
        <f t="shared" si="181"/>
        <v>0</v>
      </c>
      <c r="AA703" s="20">
        <f>IFERROR(VLOOKUP(E703,INPUTS!$A$44:$C$103,3,0),SCENARIOS!$J$23)</f>
        <v>0</v>
      </c>
      <c r="AB703" s="15">
        <f t="shared" si="171"/>
        <v>0</v>
      </c>
      <c r="AC703" s="20">
        <f>IFERROR(VLOOKUP($E703,INPUTS!$A$44:$G$103,4,0),SCENARIOS!$K$23)</f>
        <v>0</v>
      </c>
      <c r="AD703" s="15">
        <f t="shared" si="172"/>
        <v>0</v>
      </c>
      <c r="AE703" s="20">
        <f>IFERROR(VLOOKUP($E703,INPUTS!$A$44:$G$103,5,0),SCENARIOS!$L$23)</f>
        <v>0</v>
      </c>
      <c r="AF703" s="15">
        <f t="shared" si="173"/>
        <v>0</v>
      </c>
      <c r="AG703" s="20">
        <f>IFERROR(VLOOKUP($E703,INPUTS!$A$44:$G$103,6,0),SCENARIOS!$M$23)</f>
        <v>0</v>
      </c>
      <c r="AH703" s="15">
        <f t="shared" si="174"/>
        <v>0</v>
      </c>
      <c r="AI703" s="20">
        <f>IFERROR(VLOOKUP($E703,INPUTS!$A$44:$G$103,7,0),SCENARIOS!$N$23)</f>
        <v>0</v>
      </c>
      <c r="AJ703" s="15">
        <f t="shared" si="175"/>
        <v>0</v>
      </c>
      <c r="AL703" t="str">
        <f t="shared" si="176"/>
        <v>N</v>
      </c>
      <c r="AM703" s="21">
        <f t="shared" si="177"/>
        <v>95860.7964475049</v>
      </c>
    </row>
    <row r="704" ht="15" customHeight="1" spans="1:39">
      <c r="A704" s="6" t="s">
        <v>2454</v>
      </c>
      <c r="B704" s="52" t="s">
        <v>437</v>
      </c>
      <c r="C704" s="52" t="s">
        <v>438</v>
      </c>
      <c r="D704" s="52" t="s">
        <v>929</v>
      </c>
      <c r="E704" s="10" t="s">
        <v>440</v>
      </c>
      <c r="F704" s="52" t="s">
        <v>439</v>
      </c>
      <c r="G704" s="52" t="s">
        <v>177</v>
      </c>
      <c r="H704" s="52" t="s">
        <v>212</v>
      </c>
      <c r="I704" s="52" t="s">
        <v>597</v>
      </c>
      <c r="J704" s="52" t="s">
        <v>165</v>
      </c>
      <c r="K704" s="52" t="s">
        <v>931</v>
      </c>
      <c r="L704" s="53" t="s">
        <v>295</v>
      </c>
      <c r="M704" s="13">
        <v>660</v>
      </c>
      <c r="N704" s="14">
        <f t="shared" si="170"/>
        <v>1.80821917808219</v>
      </c>
      <c r="O704" s="15">
        <v>5020</v>
      </c>
      <c r="P704" s="15">
        <f t="shared" si="178"/>
        <v>3313200</v>
      </c>
      <c r="Q704" s="16">
        <f>IFERROR(VLOOKUP(G704,SCENARIOS!$A$13:$E$18,2,0),0.025)</f>
        <v>0.045</v>
      </c>
      <c r="R704" s="52">
        <f>IFERROR(VLOOKUP(L704,INPUTS!$A$107:$B$120,2,0),0.0082)</f>
        <v>0.0089</v>
      </c>
      <c r="S704" s="52">
        <f t="shared" si="179"/>
        <v>44.678</v>
      </c>
      <c r="T704" s="15">
        <f t="shared" si="180"/>
        <v>29487.48</v>
      </c>
      <c r="U704" s="15">
        <f>T704/INPUTS!$B$7*1000</f>
        <v>36859350</v>
      </c>
      <c r="V704" s="15">
        <f>T704*INPUTS!$B$6</f>
        <v>93180.4368</v>
      </c>
      <c r="W704" s="54" t="s">
        <v>396</v>
      </c>
      <c r="X704" s="54" t="s">
        <v>396</v>
      </c>
      <c r="Y704" s="67">
        <f>IFERROR(VLOOKUP(E704,INPUTS!$A$44:$B$103,2,0),0)</f>
        <v>0</v>
      </c>
      <c r="Z704" s="15">
        <f t="shared" si="181"/>
        <v>0</v>
      </c>
      <c r="AA704" s="20">
        <f>IFERROR(VLOOKUP(E704,INPUTS!$A$44:$C$103,3,0),SCENARIOS!$J$23)</f>
        <v>0</v>
      </c>
      <c r="AB704" s="15">
        <f t="shared" si="171"/>
        <v>0</v>
      </c>
      <c r="AC704" s="20">
        <f>IFERROR(VLOOKUP($E704,INPUTS!$A$44:$G$103,4,0),SCENARIOS!$K$23)</f>
        <v>0</v>
      </c>
      <c r="AD704" s="15">
        <f t="shared" si="172"/>
        <v>0</v>
      </c>
      <c r="AE704" s="20">
        <f>IFERROR(VLOOKUP($E704,INPUTS!$A$44:$G$103,5,0),SCENARIOS!$L$23)</f>
        <v>0</v>
      </c>
      <c r="AF704" s="15">
        <f t="shared" si="173"/>
        <v>0</v>
      </c>
      <c r="AG704" s="20">
        <f>IFERROR(VLOOKUP($E704,INPUTS!$A$44:$G$103,6,0),SCENARIOS!$M$23)</f>
        <v>0</v>
      </c>
      <c r="AH704" s="15">
        <f t="shared" si="174"/>
        <v>0</v>
      </c>
      <c r="AI704" s="20">
        <f>IFERROR(VLOOKUP($E704,INPUTS!$A$44:$G$103,7,0),SCENARIOS!$N$23)</f>
        <v>0</v>
      </c>
      <c r="AJ704" s="15">
        <f t="shared" si="175"/>
        <v>0</v>
      </c>
      <c r="AL704" t="str">
        <f t="shared" si="176"/>
        <v>Y</v>
      </c>
      <c r="AM704" s="21">
        <f t="shared" si="177"/>
        <v>88622.6884284483</v>
      </c>
    </row>
    <row r="705" ht="15" customHeight="1" spans="1:39">
      <c r="A705" s="24" t="s">
        <v>2455</v>
      </c>
      <c r="B705" s="52" t="s">
        <v>437</v>
      </c>
      <c r="C705" s="52" t="s">
        <v>438</v>
      </c>
      <c r="D705" s="52" t="s">
        <v>929</v>
      </c>
      <c r="E705" s="10" t="s">
        <v>440</v>
      </c>
      <c r="F705" s="52" t="s">
        <v>439</v>
      </c>
      <c r="G705" s="52" t="s">
        <v>177</v>
      </c>
      <c r="H705" s="52" t="s">
        <v>223</v>
      </c>
      <c r="I705" s="52" t="s">
        <v>665</v>
      </c>
      <c r="J705" s="52" t="s">
        <v>165</v>
      </c>
      <c r="K705" s="52" t="s">
        <v>931</v>
      </c>
      <c r="L705" s="53" t="s">
        <v>295</v>
      </c>
      <c r="M705" s="13">
        <v>1320</v>
      </c>
      <c r="N705" s="14">
        <f t="shared" si="170"/>
        <v>3.61643835616438</v>
      </c>
      <c r="O705" s="15">
        <v>3620</v>
      </c>
      <c r="P705" s="15">
        <f t="shared" si="178"/>
        <v>4778400</v>
      </c>
      <c r="Q705" s="16">
        <f>IFERROR(VLOOKUP(G705,SCENARIOS!$A$13:$E$18,2,0),0.025)</f>
        <v>0.045</v>
      </c>
      <c r="R705" s="52">
        <f>IFERROR(VLOOKUP(L705,INPUTS!$A$107:$B$120,2,0),0.0082)</f>
        <v>0.0089</v>
      </c>
      <c r="S705" s="52">
        <f t="shared" si="179"/>
        <v>32.218</v>
      </c>
      <c r="T705" s="15">
        <f t="shared" si="180"/>
        <v>42527.76</v>
      </c>
      <c r="U705" s="15">
        <f>T705/INPUTS!$B$7*1000</f>
        <v>53159700</v>
      </c>
      <c r="V705" s="15">
        <f>T705*INPUTS!$B$6</f>
        <v>134387.7216</v>
      </c>
      <c r="W705" s="54" t="s">
        <v>396</v>
      </c>
      <c r="X705" s="54" t="s">
        <v>396</v>
      </c>
      <c r="Y705" s="67">
        <f>IFERROR(VLOOKUP(E705,INPUTS!$A$44:$B$103,2,0),0)</f>
        <v>0</v>
      </c>
      <c r="Z705" s="15">
        <f t="shared" si="181"/>
        <v>0</v>
      </c>
      <c r="AA705" s="20">
        <f>IFERROR(VLOOKUP(E705,INPUTS!$A$44:$C$103,3,0),SCENARIOS!$J$23)</f>
        <v>0</v>
      </c>
      <c r="AB705" s="15">
        <f t="shared" si="171"/>
        <v>0</v>
      </c>
      <c r="AC705" s="20">
        <f>IFERROR(VLOOKUP($E705,INPUTS!$A$44:$G$103,4,0),SCENARIOS!$K$23)</f>
        <v>0</v>
      </c>
      <c r="AD705" s="15">
        <f t="shared" si="172"/>
        <v>0</v>
      </c>
      <c r="AE705" s="20">
        <f>IFERROR(VLOOKUP($E705,INPUTS!$A$44:$G$103,5,0),SCENARIOS!$L$23)</f>
        <v>0</v>
      </c>
      <c r="AF705" s="15">
        <f t="shared" si="173"/>
        <v>0</v>
      </c>
      <c r="AG705" s="20">
        <f>IFERROR(VLOOKUP($E705,INPUTS!$A$44:$G$103,6,0),SCENARIOS!$M$23)</f>
        <v>0</v>
      </c>
      <c r="AH705" s="15">
        <f t="shared" si="174"/>
        <v>0</v>
      </c>
      <c r="AI705" s="20">
        <f>IFERROR(VLOOKUP($E705,INPUTS!$A$44:$G$103,7,0),SCENARIOS!$N$23)</f>
        <v>0</v>
      </c>
      <c r="AJ705" s="15">
        <f t="shared" si="175"/>
        <v>0</v>
      </c>
      <c r="AL705" t="str">
        <f t="shared" si="176"/>
        <v>Y</v>
      </c>
      <c r="AM705" s="21">
        <f t="shared" si="177"/>
        <v>127814.39526334</v>
      </c>
    </row>
    <row r="706" ht="15" customHeight="1" spans="1:39">
      <c r="A706" s="6" t="s">
        <v>2456</v>
      </c>
      <c r="B706" s="52" t="s">
        <v>437</v>
      </c>
      <c r="C706" s="52" t="s">
        <v>438</v>
      </c>
      <c r="D706" s="52" t="s">
        <v>929</v>
      </c>
      <c r="E706" s="10" t="s">
        <v>440</v>
      </c>
      <c r="F706" s="52" t="s">
        <v>439</v>
      </c>
      <c r="G706" s="52" t="s">
        <v>177</v>
      </c>
      <c r="H706" s="52" t="s">
        <v>460</v>
      </c>
      <c r="I706" s="52" t="s">
        <v>459</v>
      </c>
      <c r="J706" s="56" t="s">
        <v>185</v>
      </c>
      <c r="K706" s="52" t="s">
        <v>931</v>
      </c>
      <c r="L706" s="53" t="s">
        <v>295</v>
      </c>
      <c r="M706" s="13">
        <v>1320</v>
      </c>
      <c r="N706" s="14">
        <f t="shared" si="170"/>
        <v>3.61643835616438</v>
      </c>
      <c r="O706" s="15">
        <v>2960</v>
      </c>
      <c r="P706" s="15">
        <f t="shared" si="178"/>
        <v>3907200</v>
      </c>
      <c r="Q706" s="16">
        <f>IFERROR(VLOOKUP(G706,SCENARIOS!$A$13:$E$18,2,0),0.025)</f>
        <v>0.045</v>
      </c>
      <c r="R706" s="52">
        <f>IFERROR(VLOOKUP(L706,INPUTS!$A$107:$B$120,2,0),0.0082)</f>
        <v>0.0089</v>
      </c>
      <c r="S706" s="52">
        <f t="shared" si="179"/>
        <v>26.344</v>
      </c>
      <c r="T706" s="15">
        <f t="shared" si="180"/>
        <v>34774.08</v>
      </c>
      <c r="U706" s="15">
        <f>T706/INPUTS!$B$7*1000</f>
        <v>43467600</v>
      </c>
      <c r="V706" s="15">
        <f>T706*INPUTS!$B$6</f>
        <v>109886.0928</v>
      </c>
      <c r="W706" s="54" t="s">
        <v>396</v>
      </c>
      <c r="X706" s="54" t="s">
        <v>396</v>
      </c>
      <c r="Y706" s="67">
        <f>IFERROR(VLOOKUP(E706,INPUTS!$A$44:$B$103,2,0),0)</f>
        <v>0</v>
      </c>
      <c r="Z706" s="15">
        <f t="shared" si="181"/>
        <v>0</v>
      </c>
      <c r="AA706" s="20">
        <f>IFERROR(VLOOKUP(E706,INPUTS!$A$44:$C$103,3,0),SCENARIOS!$J$23)</f>
        <v>0</v>
      </c>
      <c r="AB706" s="15">
        <f t="shared" si="171"/>
        <v>0</v>
      </c>
      <c r="AC706" s="20">
        <f>IFERROR(VLOOKUP($E706,INPUTS!$A$44:$G$103,4,0),SCENARIOS!$K$23)</f>
        <v>0</v>
      </c>
      <c r="AD706" s="15">
        <f t="shared" si="172"/>
        <v>0</v>
      </c>
      <c r="AE706" s="20">
        <f>IFERROR(VLOOKUP($E706,INPUTS!$A$44:$G$103,5,0),SCENARIOS!$L$23)</f>
        <v>0</v>
      </c>
      <c r="AF706" s="15">
        <f t="shared" si="173"/>
        <v>0</v>
      </c>
      <c r="AG706" s="20">
        <f>IFERROR(VLOOKUP($E706,INPUTS!$A$44:$G$103,6,0),SCENARIOS!$M$23)</f>
        <v>0</v>
      </c>
      <c r="AH706" s="15">
        <f t="shared" si="174"/>
        <v>0</v>
      </c>
      <c r="AI706" s="20">
        <f>IFERROR(VLOOKUP($E706,INPUTS!$A$44:$G$103,7,0),SCENARIOS!$N$23)</f>
        <v>0</v>
      </c>
      <c r="AJ706" s="15">
        <f t="shared" si="175"/>
        <v>0</v>
      </c>
      <c r="AL706" t="str">
        <f t="shared" si="176"/>
        <v>Y</v>
      </c>
      <c r="AM706" s="21">
        <f t="shared" si="177"/>
        <v>104511.218226377</v>
      </c>
    </row>
    <row r="707" ht="15" customHeight="1" spans="1:39">
      <c r="A707" s="24" t="s">
        <v>2457</v>
      </c>
      <c r="B707" s="52" t="s">
        <v>437</v>
      </c>
      <c r="C707" s="52" t="s">
        <v>438</v>
      </c>
      <c r="D707" s="52" t="s">
        <v>929</v>
      </c>
      <c r="E707" s="10" t="s">
        <v>440</v>
      </c>
      <c r="F707" s="52" t="s">
        <v>439</v>
      </c>
      <c r="G707" s="52" t="s">
        <v>177</v>
      </c>
      <c r="H707" s="52" t="s">
        <v>221</v>
      </c>
      <c r="I707" s="52" t="s">
        <v>662</v>
      </c>
      <c r="J707" s="52" t="s">
        <v>165</v>
      </c>
      <c r="K707" s="52" t="s">
        <v>931</v>
      </c>
      <c r="L707" s="53" t="s">
        <v>295</v>
      </c>
      <c r="M707" s="13">
        <v>660</v>
      </c>
      <c r="N707" s="14">
        <f t="shared" si="170"/>
        <v>1.80821917808219</v>
      </c>
      <c r="O707" s="15">
        <v>4790</v>
      </c>
      <c r="P707" s="15">
        <f t="shared" si="178"/>
        <v>3161400</v>
      </c>
      <c r="Q707" s="16">
        <f>IFERROR(VLOOKUP(G707,SCENARIOS!$A$13:$E$18,2,0),0.025)</f>
        <v>0.045</v>
      </c>
      <c r="R707" s="52">
        <f>IFERROR(VLOOKUP(L707,INPUTS!$A$107:$B$120,2,0),0.0082)</f>
        <v>0.0089</v>
      </c>
      <c r="S707" s="52">
        <f t="shared" si="179"/>
        <v>42.631</v>
      </c>
      <c r="T707" s="15">
        <f t="shared" si="180"/>
        <v>28136.46</v>
      </c>
      <c r="U707" s="15">
        <f>T707/INPUTS!$B$7*1000</f>
        <v>35170575</v>
      </c>
      <c r="V707" s="15">
        <f>T707*INPUTS!$B$6</f>
        <v>88911.2136</v>
      </c>
      <c r="W707" s="54" t="s">
        <v>396</v>
      </c>
      <c r="X707" s="54" t="s">
        <v>396</v>
      </c>
      <c r="Y707" s="67">
        <f>IFERROR(VLOOKUP(E707,INPUTS!$A$44:$B$103,2,0),0)</f>
        <v>0</v>
      </c>
      <c r="Z707" s="15">
        <f t="shared" si="181"/>
        <v>0</v>
      </c>
      <c r="AA707" s="20">
        <f>IFERROR(VLOOKUP(E707,INPUTS!$A$44:$C$103,3,0),SCENARIOS!$J$23)</f>
        <v>0</v>
      </c>
      <c r="AB707" s="15">
        <f t="shared" si="171"/>
        <v>0</v>
      </c>
      <c r="AC707" s="20">
        <f>IFERROR(VLOOKUP($E707,INPUTS!$A$44:$G$103,4,0),SCENARIOS!$K$23)</f>
        <v>0</v>
      </c>
      <c r="AD707" s="15">
        <f t="shared" si="172"/>
        <v>0</v>
      </c>
      <c r="AE707" s="20">
        <f>IFERROR(VLOOKUP($E707,INPUTS!$A$44:$G$103,5,0),SCENARIOS!$L$23)</f>
        <v>0</v>
      </c>
      <c r="AF707" s="15">
        <f t="shared" si="173"/>
        <v>0</v>
      </c>
      <c r="AG707" s="20">
        <f>IFERROR(VLOOKUP($E707,INPUTS!$A$44:$G$103,6,0),SCENARIOS!$M$23)</f>
        <v>0</v>
      </c>
      <c r="AH707" s="15">
        <f t="shared" si="174"/>
        <v>0</v>
      </c>
      <c r="AI707" s="20">
        <f>IFERROR(VLOOKUP($E707,INPUTS!$A$44:$G$103,7,0),SCENARIOS!$N$23)</f>
        <v>0</v>
      </c>
      <c r="AJ707" s="15">
        <f t="shared" si="175"/>
        <v>0</v>
      </c>
      <c r="AL707" t="str">
        <f t="shared" si="176"/>
        <v>Y</v>
      </c>
      <c r="AM707" s="21">
        <f t="shared" si="177"/>
        <v>84562.2863689776</v>
      </c>
    </row>
    <row r="708" ht="15" customHeight="1" spans="1:39">
      <c r="A708" s="6" t="s">
        <v>2458</v>
      </c>
      <c r="B708" s="52" t="s">
        <v>437</v>
      </c>
      <c r="C708" s="52" t="s">
        <v>438</v>
      </c>
      <c r="D708" s="52" t="s">
        <v>929</v>
      </c>
      <c r="E708" s="10" t="s">
        <v>440</v>
      </c>
      <c r="F708" s="52" t="s">
        <v>439</v>
      </c>
      <c r="G708" s="52" t="s">
        <v>177</v>
      </c>
      <c r="H708" s="52" t="s">
        <v>725</v>
      </c>
      <c r="I708" s="52" t="s">
        <v>1721</v>
      </c>
      <c r="J708" s="52" t="s">
        <v>165</v>
      </c>
      <c r="K708" s="52" t="s">
        <v>931</v>
      </c>
      <c r="L708" s="53" t="s">
        <v>295</v>
      </c>
      <c r="M708" s="13">
        <v>660</v>
      </c>
      <c r="N708" s="14">
        <f t="shared" si="170"/>
        <v>1.80821917808219</v>
      </c>
      <c r="O708" s="15">
        <v>4760</v>
      </c>
      <c r="P708" s="15">
        <f t="shared" si="178"/>
        <v>3141600</v>
      </c>
      <c r="Q708" s="16">
        <f>IFERROR(VLOOKUP(G708,SCENARIOS!$A$13:$E$18,2,0),0.025)</f>
        <v>0.045</v>
      </c>
      <c r="R708" s="52">
        <f>IFERROR(VLOOKUP(L708,INPUTS!$A$107:$B$120,2,0),0.0082)</f>
        <v>0.0089</v>
      </c>
      <c r="S708" s="52">
        <f t="shared" si="179"/>
        <v>42.364</v>
      </c>
      <c r="T708" s="15">
        <f t="shared" si="180"/>
        <v>27960.24</v>
      </c>
      <c r="U708" s="15">
        <f>T708/INPUTS!$B$7*1000</f>
        <v>34950300</v>
      </c>
      <c r="V708" s="15">
        <f>T708*INPUTS!$B$6</f>
        <v>88354.3584</v>
      </c>
      <c r="W708" s="54" t="s">
        <v>396</v>
      </c>
      <c r="X708" s="54" t="s">
        <v>396</v>
      </c>
      <c r="Y708" s="67">
        <f>IFERROR(VLOOKUP(E708,INPUTS!$A$44:$B$103,2,0),0)</f>
        <v>0</v>
      </c>
      <c r="Z708" s="15">
        <f t="shared" si="181"/>
        <v>0</v>
      </c>
      <c r="AA708" s="20">
        <f>IFERROR(VLOOKUP(E708,INPUTS!$A$44:$C$103,3,0),SCENARIOS!$J$23)</f>
        <v>0</v>
      </c>
      <c r="AB708" s="15">
        <f t="shared" si="171"/>
        <v>0</v>
      </c>
      <c r="AC708" s="20">
        <f>IFERROR(VLOOKUP($E708,INPUTS!$A$44:$G$103,4,0),SCENARIOS!$K$23)</f>
        <v>0</v>
      </c>
      <c r="AD708" s="15">
        <f t="shared" si="172"/>
        <v>0</v>
      </c>
      <c r="AE708" s="20">
        <f>IFERROR(VLOOKUP($E708,INPUTS!$A$44:$G$103,5,0),SCENARIOS!$L$23)</f>
        <v>0</v>
      </c>
      <c r="AF708" s="15">
        <f t="shared" si="173"/>
        <v>0</v>
      </c>
      <c r="AG708" s="20">
        <f>IFERROR(VLOOKUP($E708,INPUTS!$A$44:$G$103,6,0),SCENARIOS!$M$23)</f>
        <v>0</v>
      </c>
      <c r="AH708" s="15">
        <f t="shared" si="174"/>
        <v>0</v>
      </c>
      <c r="AI708" s="20">
        <f>IFERROR(VLOOKUP($E708,INPUTS!$A$44:$G$103,7,0),SCENARIOS!$N$23)</f>
        <v>0</v>
      </c>
      <c r="AJ708" s="15">
        <f t="shared" si="175"/>
        <v>0</v>
      </c>
      <c r="AL708" t="str">
        <f t="shared" si="176"/>
        <v>N</v>
      </c>
      <c r="AM708" s="21">
        <f t="shared" si="177"/>
        <v>84032.6687090466</v>
      </c>
    </row>
    <row r="709" ht="15" customHeight="1" spans="1:39">
      <c r="A709" s="24" t="s">
        <v>2459</v>
      </c>
      <c r="B709" s="52" t="s">
        <v>437</v>
      </c>
      <c r="C709" s="52" t="s">
        <v>438</v>
      </c>
      <c r="D709" s="52" t="s">
        <v>929</v>
      </c>
      <c r="E709" s="10" t="s">
        <v>440</v>
      </c>
      <c r="F709" s="52" t="s">
        <v>439</v>
      </c>
      <c r="G709" s="52" t="s">
        <v>177</v>
      </c>
      <c r="H709" s="52" t="s">
        <v>216</v>
      </c>
      <c r="I709" s="52" t="s">
        <v>588</v>
      </c>
      <c r="J709" s="52" t="s">
        <v>165</v>
      </c>
      <c r="K709" s="52" t="s">
        <v>931</v>
      </c>
      <c r="L709" s="53" t="s">
        <v>295</v>
      </c>
      <c r="M709" s="13">
        <v>660</v>
      </c>
      <c r="N709" s="14">
        <f t="shared" ref="N709:N772" si="182">M709/365</f>
        <v>1.80821917808219</v>
      </c>
      <c r="O709" s="15">
        <v>4450</v>
      </c>
      <c r="P709" s="15">
        <f t="shared" si="178"/>
        <v>2937000</v>
      </c>
      <c r="Q709" s="16">
        <f>IFERROR(VLOOKUP(G709,SCENARIOS!$A$13:$E$18,2,0),0.025)</f>
        <v>0.045</v>
      </c>
      <c r="R709" s="52">
        <f>IFERROR(VLOOKUP(L709,INPUTS!$A$107:$B$120,2,0),0.0082)</f>
        <v>0.0089</v>
      </c>
      <c r="S709" s="52">
        <f t="shared" si="179"/>
        <v>39.605</v>
      </c>
      <c r="T709" s="15">
        <f t="shared" si="180"/>
        <v>26139.3</v>
      </c>
      <c r="U709" s="15">
        <f>T709/INPUTS!$B$7*1000</f>
        <v>32674125</v>
      </c>
      <c r="V709" s="15">
        <f>T709*INPUTS!$B$6</f>
        <v>82600.188</v>
      </c>
      <c r="W709" s="54" t="s">
        <v>396</v>
      </c>
      <c r="X709" s="54" t="s">
        <v>396</v>
      </c>
      <c r="Y709" s="67">
        <f>IFERROR(VLOOKUP(E709,INPUTS!$A$44:$B$103,2,0),0)</f>
        <v>0</v>
      </c>
      <c r="Z709" s="15">
        <f t="shared" si="181"/>
        <v>0</v>
      </c>
      <c r="AA709" s="20">
        <f>IFERROR(VLOOKUP(E709,INPUTS!$A$44:$C$103,3,0),SCENARIOS!$J$23)</f>
        <v>0</v>
      </c>
      <c r="AB709" s="15">
        <f t="shared" ref="AB709:AB772" si="183">$T709*AA709*(1+$Q709)^AB$2</f>
        <v>0</v>
      </c>
      <c r="AC709" s="20">
        <f>IFERROR(VLOOKUP($E709,INPUTS!$A$44:$G$103,4,0),SCENARIOS!$K$23)</f>
        <v>0</v>
      </c>
      <c r="AD709" s="15">
        <f t="shared" ref="AD709:AD772" si="184">$T709*AC709*(1+$Q709)^AD$2</f>
        <v>0</v>
      </c>
      <c r="AE709" s="20">
        <f>IFERROR(VLOOKUP($E709,INPUTS!$A$44:$G$103,5,0),SCENARIOS!$L$23)</f>
        <v>0</v>
      </c>
      <c r="AF709" s="15">
        <f t="shared" ref="AF709:AF772" si="185">$T709*AE709*(1+$Q709)^AF$2</f>
        <v>0</v>
      </c>
      <c r="AG709" s="20">
        <f>IFERROR(VLOOKUP($E709,INPUTS!$A$44:$G$103,6,0),SCENARIOS!$M$23)</f>
        <v>0</v>
      </c>
      <c r="AH709" s="15">
        <f t="shared" ref="AH709:AH772" si="186">$T709*AG709*(1+$Q709)^AH$2</f>
        <v>0</v>
      </c>
      <c r="AI709" s="20">
        <f>IFERROR(VLOOKUP($E709,INPUTS!$A$44:$G$103,7,0),SCENARIOS!$N$23)</f>
        <v>0</v>
      </c>
      <c r="AJ709" s="15">
        <f t="shared" ref="AJ709:AJ772" si="187">$T709*AI709*(1+$Q709)^AJ$2</f>
        <v>0</v>
      </c>
      <c r="AL709" t="str">
        <f t="shared" ref="AL709:AL772" si="188">IF(H709="MULTI","MULTI",IF(COUNTIFS($E$4:$E$1277,H709,$H$4:$H$1277,E709)&gt;0,"Y","N"))</f>
        <v>Y</v>
      </c>
      <c r="AM709" s="21">
        <f t="shared" ref="AM709:AM772" si="189">T709*((1+Q709)^25)</f>
        <v>78559.95288976</v>
      </c>
    </row>
    <row r="710" ht="15" customHeight="1" spans="1:39">
      <c r="A710" s="6" t="s">
        <v>2460</v>
      </c>
      <c r="B710" s="52" t="s">
        <v>437</v>
      </c>
      <c r="C710" s="52" t="s">
        <v>438</v>
      </c>
      <c r="D710" s="52" t="s">
        <v>929</v>
      </c>
      <c r="E710" s="10" t="s">
        <v>440</v>
      </c>
      <c r="F710" s="52" t="s">
        <v>439</v>
      </c>
      <c r="G710" s="52" t="s">
        <v>177</v>
      </c>
      <c r="H710" s="52" t="s">
        <v>213</v>
      </c>
      <c r="I710" s="52" t="s">
        <v>606</v>
      </c>
      <c r="J710" s="52" t="s">
        <v>165</v>
      </c>
      <c r="K710" s="52" t="s">
        <v>931</v>
      </c>
      <c r="L710" s="53" t="s">
        <v>295</v>
      </c>
      <c r="M710" s="13">
        <v>660</v>
      </c>
      <c r="N710" s="14">
        <f t="shared" si="182"/>
        <v>1.80821917808219</v>
      </c>
      <c r="O710" s="15">
        <v>6070</v>
      </c>
      <c r="P710" s="15">
        <f t="shared" si="178"/>
        <v>4006200</v>
      </c>
      <c r="Q710" s="16">
        <f>IFERROR(VLOOKUP(G710,SCENARIOS!$A$13:$E$18,2,0),0.025)</f>
        <v>0.045</v>
      </c>
      <c r="R710" s="52">
        <f>IFERROR(VLOOKUP(L710,INPUTS!$A$107:$B$120,2,0),0.0082)</f>
        <v>0.0089</v>
      </c>
      <c r="S710" s="52">
        <f t="shared" si="179"/>
        <v>54.023</v>
      </c>
      <c r="T710" s="15">
        <f t="shared" si="180"/>
        <v>35655.18</v>
      </c>
      <c r="U710" s="15">
        <f>T710/INPUTS!$B$7*1000</f>
        <v>44568975</v>
      </c>
      <c r="V710" s="15">
        <f>T710*INPUTS!$B$6</f>
        <v>112670.3688</v>
      </c>
      <c r="W710" s="54" t="s">
        <v>396</v>
      </c>
      <c r="X710" s="54" t="s">
        <v>396</v>
      </c>
      <c r="Y710" s="67">
        <f>IFERROR(VLOOKUP(E710,INPUTS!$A$44:$B$103,2,0),0)</f>
        <v>0</v>
      </c>
      <c r="Z710" s="15">
        <f t="shared" si="181"/>
        <v>0</v>
      </c>
      <c r="AA710" s="20">
        <f>IFERROR(VLOOKUP(E710,INPUTS!$A$44:$C$103,3,0),SCENARIOS!$J$23)</f>
        <v>0</v>
      </c>
      <c r="AB710" s="15">
        <f t="shared" si="183"/>
        <v>0</v>
      </c>
      <c r="AC710" s="20">
        <f>IFERROR(VLOOKUP($E710,INPUTS!$A$44:$G$103,4,0),SCENARIOS!$K$23)</f>
        <v>0</v>
      </c>
      <c r="AD710" s="15">
        <f t="shared" si="184"/>
        <v>0</v>
      </c>
      <c r="AE710" s="20">
        <f>IFERROR(VLOOKUP($E710,INPUTS!$A$44:$G$103,5,0),SCENARIOS!$L$23)</f>
        <v>0</v>
      </c>
      <c r="AF710" s="15">
        <f t="shared" si="185"/>
        <v>0</v>
      </c>
      <c r="AG710" s="20">
        <f>IFERROR(VLOOKUP($E710,INPUTS!$A$44:$G$103,6,0),SCENARIOS!$M$23)</f>
        <v>0</v>
      </c>
      <c r="AH710" s="15">
        <f t="shared" si="186"/>
        <v>0</v>
      </c>
      <c r="AI710" s="20">
        <f>IFERROR(VLOOKUP($E710,INPUTS!$A$44:$G$103,7,0),SCENARIOS!$N$23)</f>
        <v>0</v>
      </c>
      <c r="AJ710" s="15">
        <f t="shared" si="187"/>
        <v>0</v>
      </c>
      <c r="AL710" t="str">
        <f t="shared" si="188"/>
        <v>N</v>
      </c>
      <c r="AM710" s="21">
        <f t="shared" si="189"/>
        <v>107159.306526032</v>
      </c>
    </row>
    <row r="711" ht="15" customHeight="1" spans="1:39">
      <c r="A711" s="24" t="s">
        <v>2461</v>
      </c>
      <c r="B711" s="52" t="s">
        <v>437</v>
      </c>
      <c r="C711" s="52" t="s">
        <v>438</v>
      </c>
      <c r="D711" s="52" t="s">
        <v>929</v>
      </c>
      <c r="E711" s="10" t="s">
        <v>440</v>
      </c>
      <c r="F711" s="52" t="s">
        <v>439</v>
      </c>
      <c r="G711" s="52" t="s">
        <v>177</v>
      </c>
      <c r="H711" s="52" t="s">
        <v>640</v>
      </c>
      <c r="I711" s="52" t="s">
        <v>639</v>
      </c>
      <c r="J711" s="56" t="s">
        <v>185</v>
      </c>
      <c r="K711" s="52" t="s">
        <v>931</v>
      </c>
      <c r="L711" s="53" t="s">
        <v>295</v>
      </c>
      <c r="M711" s="13">
        <v>1320</v>
      </c>
      <c r="N711" s="14">
        <f t="shared" si="182"/>
        <v>3.61643835616438</v>
      </c>
      <c r="O711" s="15">
        <v>3720</v>
      </c>
      <c r="P711" s="15">
        <f t="shared" si="178"/>
        <v>4910400</v>
      </c>
      <c r="Q711" s="16">
        <f>IFERROR(VLOOKUP(G711,SCENARIOS!$A$13:$E$18,2,0),0.025)</f>
        <v>0.045</v>
      </c>
      <c r="R711" s="52">
        <f>IFERROR(VLOOKUP(L711,INPUTS!$A$107:$B$120,2,0),0.0082)</f>
        <v>0.0089</v>
      </c>
      <c r="S711" s="52">
        <f t="shared" si="179"/>
        <v>33.108</v>
      </c>
      <c r="T711" s="15">
        <f t="shared" si="180"/>
        <v>43702.56</v>
      </c>
      <c r="U711" s="15">
        <f>T711/INPUTS!$B$7*1000</f>
        <v>54628200</v>
      </c>
      <c r="V711" s="15">
        <f>T711*INPUTS!$B$6</f>
        <v>138100.0896</v>
      </c>
      <c r="W711" s="54" t="s">
        <v>396</v>
      </c>
      <c r="X711" s="54" t="s">
        <v>396</v>
      </c>
      <c r="Y711" s="67">
        <f>IFERROR(VLOOKUP(E711,INPUTS!$A$44:$B$103,2,0),0)</f>
        <v>0</v>
      </c>
      <c r="Z711" s="15">
        <f t="shared" si="181"/>
        <v>0</v>
      </c>
      <c r="AA711" s="20">
        <f>IFERROR(VLOOKUP(E711,INPUTS!$A$44:$C$103,3,0),SCENARIOS!$J$23)</f>
        <v>0</v>
      </c>
      <c r="AB711" s="15">
        <f t="shared" si="183"/>
        <v>0</v>
      </c>
      <c r="AC711" s="20">
        <f>IFERROR(VLOOKUP($E711,INPUTS!$A$44:$G$103,4,0),SCENARIOS!$K$23)</f>
        <v>0</v>
      </c>
      <c r="AD711" s="15">
        <f t="shared" si="184"/>
        <v>0</v>
      </c>
      <c r="AE711" s="20">
        <f>IFERROR(VLOOKUP($E711,INPUTS!$A$44:$G$103,5,0),SCENARIOS!$L$23)</f>
        <v>0</v>
      </c>
      <c r="AF711" s="15">
        <f t="shared" si="185"/>
        <v>0</v>
      </c>
      <c r="AG711" s="20">
        <f>IFERROR(VLOOKUP($E711,INPUTS!$A$44:$G$103,6,0),SCENARIOS!$M$23)</f>
        <v>0</v>
      </c>
      <c r="AH711" s="15">
        <f t="shared" si="186"/>
        <v>0</v>
      </c>
      <c r="AI711" s="20">
        <f>IFERROR(VLOOKUP($E711,INPUTS!$A$44:$G$103,7,0),SCENARIOS!$N$23)</f>
        <v>0</v>
      </c>
      <c r="AJ711" s="15">
        <f t="shared" si="187"/>
        <v>0</v>
      </c>
      <c r="AL711" t="str">
        <f t="shared" si="188"/>
        <v>Y</v>
      </c>
      <c r="AM711" s="21">
        <f t="shared" si="189"/>
        <v>131345.17966288</v>
      </c>
    </row>
    <row r="712" ht="15" customHeight="1" spans="1:39">
      <c r="A712" s="6" t="s">
        <v>2462</v>
      </c>
      <c r="B712" s="52" t="s">
        <v>437</v>
      </c>
      <c r="C712" s="52" t="s">
        <v>438</v>
      </c>
      <c r="D712" s="52" t="s">
        <v>929</v>
      </c>
      <c r="E712" s="10" t="s">
        <v>440</v>
      </c>
      <c r="F712" s="52" t="s">
        <v>439</v>
      </c>
      <c r="G712" s="52" t="s">
        <v>177</v>
      </c>
      <c r="H712" s="52" t="s">
        <v>644</v>
      </c>
      <c r="I712" s="52" t="s">
        <v>643</v>
      </c>
      <c r="J712" s="56" t="s">
        <v>185</v>
      </c>
      <c r="K712" s="52" t="s">
        <v>931</v>
      </c>
      <c r="L712" s="53" t="s">
        <v>1696</v>
      </c>
      <c r="M712" s="13">
        <v>1320</v>
      </c>
      <c r="N712" s="14">
        <f t="shared" si="182"/>
        <v>3.61643835616438</v>
      </c>
      <c r="O712" s="15">
        <v>6390</v>
      </c>
      <c r="P712" s="15">
        <f t="shared" si="178"/>
        <v>8434800</v>
      </c>
      <c r="Q712" s="16">
        <f>IFERROR(VLOOKUP(G712,SCENARIOS!$A$13:$E$18,2,0),0.025)</f>
        <v>0.045</v>
      </c>
      <c r="R712" s="52">
        <f>IFERROR(VLOOKUP(L712,INPUTS!$A$107:$B$120,2,0),0.0082)</f>
        <v>0.0082</v>
      </c>
      <c r="S712" s="52">
        <f t="shared" si="179"/>
        <v>52.398</v>
      </c>
      <c r="T712" s="15">
        <f t="shared" si="180"/>
        <v>69165.36</v>
      </c>
      <c r="U712" s="15">
        <f>T712/INPUTS!$B$7*1000</f>
        <v>86456700</v>
      </c>
      <c r="V712" s="15">
        <f>T712*INPUTS!$B$6</f>
        <v>218562.5376</v>
      </c>
      <c r="W712" s="54" t="s">
        <v>396</v>
      </c>
      <c r="X712" s="54" t="s">
        <v>396</v>
      </c>
      <c r="Y712" s="67">
        <f>IFERROR(VLOOKUP(E712,INPUTS!$A$44:$B$103,2,0),0)</f>
        <v>0</v>
      </c>
      <c r="Z712" s="15">
        <f t="shared" si="181"/>
        <v>0</v>
      </c>
      <c r="AA712" s="20">
        <f>IFERROR(VLOOKUP(E712,INPUTS!$A$44:$C$103,3,0),SCENARIOS!$J$23)</f>
        <v>0</v>
      </c>
      <c r="AB712" s="15">
        <f t="shared" si="183"/>
        <v>0</v>
      </c>
      <c r="AC712" s="20">
        <f>IFERROR(VLOOKUP($E712,INPUTS!$A$44:$G$103,4,0),SCENARIOS!$K$23)</f>
        <v>0</v>
      </c>
      <c r="AD712" s="15">
        <f t="shared" si="184"/>
        <v>0</v>
      </c>
      <c r="AE712" s="20">
        <f>IFERROR(VLOOKUP($E712,INPUTS!$A$44:$G$103,5,0),SCENARIOS!$L$23)</f>
        <v>0</v>
      </c>
      <c r="AF712" s="15">
        <f t="shared" si="185"/>
        <v>0</v>
      </c>
      <c r="AG712" s="20">
        <f>IFERROR(VLOOKUP($E712,INPUTS!$A$44:$G$103,6,0),SCENARIOS!$M$23)</f>
        <v>0</v>
      </c>
      <c r="AH712" s="15">
        <f t="shared" si="186"/>
        <v>0</v>
      </c>
      <c r="AI712" s="20">
        <f>IFERROR(VLOOKUP($E712,INPUTS!$A$44:$G$103,7,0),SCENARIOS!$N$23)</f>
        <v>0</v>
      </c>
      <c r="AJ712" s="15">
        <f t="shared" si="187"/>
        <v>0</v>
      </c>
      <c r="AL712" t="str">
        <f t="shared" si="188"/>
        <v>N</v>
      </c>
      <c r="AM712" s="21">
        <f t="shared" si="189"/>
        <v>207871.956142792</v>
      </c>
    </row>
    <row r="713" ht="15" customHeight="1" spans="1:39">
      <c r="A713" s="24" t="s">
        <v>2463</v>
      </c>
      <c r="B713" s="52" t="s">
        <v>437</v>
      </c>
      <c r="C713" s="52" t="s">
        <v>438</v>
      </c>
      <c r="D713" s="52" t="s">
        <v>929</v>
      </c>
      <c r="E713" s="10" t="s">
        <v>440</v>
      </c>
      <c r="F713" s="52" t="s">
        <v>439</v>
      </c>
      <c r="G713" s="52" t="s">
        <v>177</v>
      </c>
      <c r="H713" s="52" t="s">
        <v>1301</v>
      </c>
      <c r="I713" s="52" t="s">
        <v>643</v>
      </c>
      <c r="J713" s="56" t="s">
        <v>185</v>
      </c>
      <c r="K713" s="52" t="s">
        <v>931</v>
      </c>
      <c r="L713" s="53" t="s">
        <v>1696</v>
      </c>
      <c r="M713" s="13">
        <v>660</v>
      </c>
      <c r="N713" s="14">
        <f t="shared" si="182"/>
        <v>1.80821917808219</v>
      </c>
      <c r="O713" s="15">
        <v>6650</v>
      </c>
      <c r="P713" s="15">
        <f t="shared" si="178"/>
        <v>4389000</v>
      </c>
      <c r="Q713" s="16">
        <f>IFERROR(VLOOKUP(G713,SCENARIOS!$A$13:$E$18,2,0),0.025)</f>
        <v>0.045</v>
      </c>
      <c r="R713" s="52">
        <f>IFERROR(VLOOKUP(L713,INPUTS!$A$107:$B$120,2,0),0.0082)</f>
        <v>0.0082</v>
      </c>
      <c r="S713" s="52">
        <f t="shared" si="179"/>
        <v>54.53</v>
      </c>
      <c r="T713" s="15">
        <f t="shared" si="180"/>
        <v>35989.8</v>
      </c>
      <c r="U713" s="15">
        <f>T713/INPUTS!$B$7*1000</f>
        <v>44987250</v>
      </c>
      <c r="V713" s="15">
        <f>T713*INPUTS!$B$6</f>
        <v>113727.768</v>
      </c>
      <c r="W713" s="54" t="s">
        <v>396</v>
      </c>
      <c r="X713" s="54" t="s">
        <v>396</v>
      </c>
      <c r="Y713" s="67">
        <f>IFERROR(VLOOKUP(E713,INPUTS!$A$44:$B$103,2,0),0)</f>
        <v>0</v>
      </c>
      <c r="Z713" s="15">
        <f t="shared" si="181"/>
        <v>0</v>
      </c>
      <c r="AA713" s="20">
        <f>IFERROR(VLOOKUP(E713,INPUTS!$A$44:$C$103,3,0),SCENARIOS!$J$23)</f>
        <v>0</v>
      </c>
      <c r="AB713" s="15">
        <f t="shared" si="183"/>
        <v>0</v>
      </c>
      <c r="AC713" s="20">
        <f>IFERROR(VLOOKUP($E713,INPUTS!$A$44:$G$103,4,0),SCENARIOS!$K$23)</f>
        <v>0</v>
      </c>
      <c r="AD713" s="15">
        <f t="shared" si="184"/>
        <v>0</v>
      </c>
      <c r="AE713" s="20">
        <f>IFERROR(VLOOKUP($E713,INPUTS!$A$44:$G$103,5,0),SCENARIOS!$L$23)</f>
        <v>0</v>
      </c>
      <c r="AF713" s="15">
        <f t="shared" si="185"/>
        <v>0</v>
      </c>
      <c r="AG713" s="20">
        <f>IFERROR(VLOOKUP($E713,INPUTS!$A$44:$G$103,6,0),SCENARIOS!$M$23)</f>
        <v>0</v>
      </c>
      <c r="AH713" s="15">
        <f t="shared" si="186"/>
        <v>0</v>
      </c>
      <c r="AI713" s="20">
        <f>IFERROR(VLOOKUP($E713,INPUTS!$A$44:$G$103,7,0),SCENARIOS!$N$23)</f>
        <v>0</v>
      </c>
      <c r="AJ713" s="15">
        <f t="shared" si="187"/>
        <v>0</v>
      </c>
      <c r="AL713" t="str">
        <f t="shared" si="188"/>
        <v>N</v>
      </c>
      <c r="AM713" s="21">
        <f t="shared" si="189"/>
        <v>108164.985003879</v>
      </c>
    </row>
    <row r="714" ht="15" customHeight="1" spans="1:39">
      <c r="A714" s="6" t="s">
        <v>2464</v>
      </c>
      <c r="B714" s="52" t="s">
        <v>437</v>
      </c>
      <c r="C714" s="52" t="s">
        <v>438</v>
      </c>
      <c r="D714" s="52" t="s">
        <v>929</v>
      </c>
      <c r="E714" s="10" t="s">
        <v>440</v>
      </c>
      <c r="F714" s="52" t="s">
        <v>439</v>
      </c>
      <c r="G714" s="52" t="s">
        <v>177</v>
      </c>
      <c r="H714" s="52" t="s">
        <v>1216</v>
      </c>
      <c r="I714" s="52" t="s">
        <v>1217</v>
      </c>
      <c r="J714" s="56" t="s">
        <v>185</v>
      </c>
      <c r="K714" s="52" t="s">
        <v>931</v>
      </c>
      <c r="L714" s="53" t="s">
        <v>295</v>
      </c>
      <c r="M714" s="13">
        <v>991</v>
      </c>
      <c r="N714" s="14">
        <f t="shared" si="182"/>
        <v>2.71506849315068</v>
      </c>
      <c r="O714" s="15">
        <v>5810</v>
      </c>
      <c r="P714" s="15">
        <f t="shared" si="178"/>
        <v>5757710</v>
      </c>
      <c r="Q714" s="16">
        <f>IFERROR(VLOOKUP(G714,SCENARIOS!$A$13:$E$18,2,0),0.025)</f>
        <v>0.045</v>
      </c>
      <c r="R714" s="52">
        <f>IFERROR(VLOOKUP(L714,INPUTS!$A$107:$B$120,2,0),0.0082)</f>
        <v>0.0089</v>
      </c>
      <c r="S714" s="52">
        <f t="shared" si="179"/>
        <v>51.709</v>
      </c>
      <c r="T714" s="15">
        <f t="shared" si="180"/>
        <v>51243.619</v>
      </c>
      <c r="U714" s="15">
        <f>T714/INPUTS!$B$7*1000</f>
        <v>64054523.75</v>
      </c>
      <c r="V714" s="15">
        <f>T714*INPUTS!$B$6</f>
        <v>161929.83604</v>
      </c>
      <c r="W714" s="54" t="s">
        <v>396</v>
      </c>
      <c r="X714" s="54" t="s">
        <v>396</v>
      </c>
      <c r="Y714" s="67">
        <f>IFERROR(VLOOKUP(E714,INPUTS!$A$44:$B$103,2,0),0)</f>
        <v>0</v>
      </c>
      <c r="Z714" s="15">
        <f t="shared" si="181"/>
        <v>0</v>
      </c>
      <c r="AA714" s="20">
        <f>IFERROR(VLOOKUP(E714,INPUTS!$A$44:$C$103,3,0),SCENARIOS!$J$23)</f>
        <v>0</v>
      </c>
      <c r="AB714" s="15">
        <f t="shared" si="183"/>
        <v>0</v>
      </c>
      <c r="AC714" s="20">
        <f>IFERROR(VLOOKUP($E714,INPUTS!$A$44:$G$103,4,0),SCENARIOS!$K$23)</f>
        <v>0</v>
      </c>
      <c r="AD714" s="15">
        <f t="shared" si="184"/>
        <v>0</v>
      </c>
      <c r="AE714" s="20">
        <f>IFERROR(VLOOKUP($E714,INPUTS!$A$44:$G$103,5,0),SCENARIOS!$L$23)</f>
        <v>0</v>
      </c>
      <c r="AF714" s="15">
        <f t="shared" si="185"/>
        <v>0</v>
      </c>
      <c r="AG714" s="20">
        <f>IFERROR(VLOOKUP($E714,INPUTS!$A$44:$G$103,6,0),SCENARIOS!$M$23)</f>
        <v>0</v>
      </c>
      <c r="AH714" s="15">
        <f t="shared" si="186"/>
        <v>0</v>
      </c>
      <c r="AI714" s="20">
        <f>IFERROR(VLOOKUP($E714,INPUTS!$A$44:$G$103,7,0),SCENARIOS!$N$23)</f>
        <v>0</v>
      </c>
      <c r="AJ714" s="15">
        <f t="shared" si="187"/>
        <v>0</v>
      </c>
      <c r="AL714" t="str">
        <f t="shared" si="188"/>
        <v>N</v>
      </c>
      <c r="AM714" s="21">
        <f t="shared" si="189"/>
        <v>154009.338220259</v>
      </c>
    </row>
    <row r="715" ht="15" customHeight="1" spans="1:39">
      <c r="A715" s="24" t="s">
        <v>2465</v>
      </c>
      <c r="B715" s="52" t="s">
        <v>437</v>
      </c>
      <c r="C715" s="52" t="s">
        <v>438</v>
      </c>
      <c r="D715" s="52" t="s">
        <v>929</v>
      </c>
      <c r="E715" s="10" t="s">
        <v>440</v>
      </c>
      <c r="F715" s="52" t="s">
        <v>439</v>
      </c>
      <c r="G715" s="52" t="s">
        <v>177</v>
      </c>
      <c r="H715" s="52" t="s">
        <v>1213</v>
      </c>
      <c r="I715" s="52" t="s">
        <v>1214</v>
      </c>
      <c r="J715" s="56" t="s">
        <v>185</v>
      </c>
      <c r="K715" s="52" t="s">
        <v>931</v>
      </c>
      <c r="L715" s="53" t="s">
        <v>295</v>
      </c>
      <c r="M715" s="13">
        <v>660</v>
      </c>
      <c r="N715" s="14">
        <f t="shared" si="182"/>
        <v>1.80821917808219</v>
      </c>
      <c r="O715" s="15">
        <v>6490</v>
      </c>
      <c r="P715" s="15">
        <f t="shared" si="178"/>
        <v>4283400</v>
      </c>
      <c r="Q715" s="16">
        <f>IFERROR(VLOOKUP(G715,SCENARIOS!$A$13:$E$18,2,0),0.025)</f>
        <v>0.045</v>
      </c>
      <c r="R715" s="52">
        <f>IFERROR(VLOOKUP(L715,INPUTS!$A$107:$B$120,2,0),0.0082)</f>
        <v>0.0089</v>
      </c>
      <c r="S715" s="52">
        <f t="shared" si="179"/>
        <v>57.761</v>
      </c>
      <c r="T715" s="15">
        <f t="shared" si="180"/>
        <v>38122.26</v>
      </c>
      <c r="U715" s="15">
        <f>T715/INPUTS!$B$7*1000</f>
        <v>47652825</v>
      </c>
      <c r="V715" s="15">
        <f>T715*INPUTS!$B$6</f>
        <v>120466.3416</v>
      </c>
      <c r="W715" s="54" t="s">
        <v>396</v>
      </c>
      <c r="X715" s="54" t="s">
        <v>396</v>
      </c>
      <c r="Y715" s="67">
        <f>IFERROR(VLOOKUP(E715,INPUTS!$A$44:$B$103,2,0),0)</f>
        <v>0</v>
      </c>
      <c r="Z715" s="15">
        <f t="shared" si="181"/>
        <v>0</v>
      </c>
      <c r="AA715" s="20">
        <f>IFERROR(VLOOKUP(E715,INPUTS!$A$44:$C$103,3,0),SCENARIOS!$J$23)</f>
        <v>0</v>
      </c>
      <c r="AB715" s="15">
        <f t="shared" si="183"/>
        <v>0</v>
      </c>
      <c r="AC715" s="20">
        <f>IFERROR(VLOOKUP($E715,INPUTS!$A$44:$G$103,4,0),SCENARIOS!$K$23)</f>
        <v>0</v>
      </c>
      <c r="AD715" s="15">
        <f t="shared" si="184"/>
        <v>0</v>
      </c>
      <c r="AE715" s="20">
        <f>IFERROR(VLOOKUP($E715,INPUTS!$A$44:$G$103,5,0),SCENARIOS!$L$23)</f>
        <v>0</v>
      </c>
      <c r="AF715" s="15">
        <f t="shared" si="185"/>
        <v>0</v>
      </c>
      <c r="AG715" s="20">
        <f>IFERROR(VLOOKUP($E715,INPUTS!$A$44:$G$103,6,0),SCENARIOS!$M$23)</f>
        <v>0</v>
      </c>
      <c r="AH715" s="15">
        <f t="shared" si="186"/>
        <v>0</v>
      </c>
      <c r="AI715" s="20">
        <f>IFERROR(VLOOKUP($E715,INPUTS!$A$44:$G$103,7,0),SCENARIOS!$N$23)</f>
        <v>0</v>
      </c>
      <c r="AJ715" s="15">
        <f t="shared" si="187"/>
        <v>0</v>
      </c>
      <c r="AL715" t="str">
        <f t="shared" si="188"/>
        <v>N</v>
      </c>
      <c r="AM715" s="21">
        <f t="shared" si="189"/>
        <v>114573.953765066</v>
      </c>
    </row>
    <row r="716" ht="15" customHeight="1" spans="1:39">
      <c r="A716" s="6" t="s">
        <v>2466</v>
      </c>
      <c r="B716" s="52" t="s">
        <v>437</v>
      </c>
      <c r="C716" s="52" t="s">
        <v>438</v>
      </c>
      <c r="D716" s="52" t="s">
        <v>929</v>
      </c>
      <c r="E716" s="10" t="s">
        <v>440</v>
      </c>
      <c r="F716" s="52" t="s">
        <v>439</v>
      </c>
      <c r="G716" s="52" t="s">
        <v>177</v>
      </c>
      <c r="H716" s="52" t="s">
        <v>456</v>
      </c>
      <c r="I716" s="52" t="s">
        <v>455</v>
      </c>
      <c r="J716" s="56" t="s">
        <v>185</v>
      </c>
      <c r="K716" s="52" t="s">
        <v>931</v>
      </c>
      <c r="L716" s="53" t="s">
        <v>295</v>
      </c>
      <c r="M716" s="13">
        <v>991</v>
      </c>
      <c r="N716" s="14">
        <f t="shared" si="182"/>
        <v>2.71506849315068</v>
      </c>
      <c r="O716" s="15">
        <v>3020</v>
      </c>
      <c r="P716" s="15">
        <f t="shared" si="178"/>
        <v>2992820</v>
      </c>
      <c r="Q716" s="16">
        <f>IFERROR(VLOOKUP(G716,SCENARIOS!$A$13:$E$18,2,0),0.025)</f>
        <v>0.045</v>
      </c>
      <c r="R716" s="52">
        <f>IFERROR(VLOOKUP(L716,INPUTS!$A$107:$B$120,2,0),0.0082)</f>
        <v>0.0089</v>
      </c>
      <c r="S716" s="52">
        <f t="shared" si="179"/>
        <v>26.878</v>
      </c>
      <c r="T716" s="15">
        <f t="shared" si="180"/>
        <v>26636.098</v>
      </c>
      <c r="U716" s="15">
        <f>T716/INPUTS!$B$7*1000</f>
        <v>33295122.5</v>
      </c>
      <c r="V716" s="15">
        <f>T716*INPUTS!$B$6</f>
        <v>84170.06968</v>
      </c>
      <c r="W716" s="54" t="s">
        <v>396</v>
      </c>
      <c r="X716" s="54" t="s">
        <v>396</v>
      </c>
      <c r="Y716" s="67">
        <f>IFERROR(VLOOKUP(E716,INPUTS!$A$44:$B$103,2,0),0)</f>
        <v>0</v>
      </c>
      <c r="Z716" s="15">
        <f t="shared" si="181"/>
        <v>0</v>
      </c>
      <c r="AA716" s="20">
        <f>IFERROR(VLOOKUP(E716,INPUTS!$A$44:$C$103,3,0),SCENARIOS!$J$23)</f>
        <v>0</v>
      </c>
      <c r="AB716" s="15">
        <f t="shared" si="183"/>
        <v>0</v>
      </c>
      <c r="AC716" s="20">
        <f>IFERROR(VLOOKUP($E716,INPUTS!$A$44:$G$103,4,0),SCENARIOS!$K$23)</f>
        <v>0</v>
      </c>
      <c r="AD716" s="15">
        <f t="shared" si="184"/>
        <v>0</v>
      </c>
      <c r="AE716" s="20">
        <f>IFERROR(VLOOKUP($E716,INPUTS!$A$44:$G$103,5,0),SCENARIOS!$L$23)</f>
        <v>0</v>
      </c>
      <c r="AF716" s="15">
        <f t="shared" si="185"/>
        <v>0</v>
      </c>
      <c r="AG716" s="20">
        <f>IFERROR(VLOOKUP($E716,INPUTS!$A$44:$G$103,6,0),SCENARIOS!$M$23)</f>
        <v>0</v>
      </c>
      <c r="AH716" s="15">
        <f t="shared" si="186"/>
        <v>0</v>
      </c>
      <c r="AI716" s="20">
        <f>IFERROR(VLOOKUP($E716,INPUTS!$A$44:$G$103,7,0),SCENARIOS!$N$23)</f>
        <v>0</v>
      </c>
      <c r="AJ716" s="15">
        <f t="shared" si="187"/>
        <v>0</v>
      </c>
      <c r="AL716" t="str">
        <f t="shared" si="188"/>
        <v>Y</v>
      </c>
      <c r="AM716" s="21">
        <f t="shared" si="189"/>
        <v>80053.0467168987</v>
      </c>
    </row>
    <row r="717" ht="15" customHeight="1" spans="1:39">
      <c r="A717" s="24" t="s">
        <v>2467</v>
      </c>
      <c r="B717" s="52" t="s">
        <v>437</v>
      </c>
      <c r="C717" s="52" t="s">
        <v>438</v>
      </c>
      <c r="D717" s="52" t="s">
        <v>929</v>
      </c>
      <c r="E717" s="10" t="s">
        <v>440</v>
      </c>
      <c r="F717" s="52" t="s">
        <v>439</v>
      </c>
      <c r="G717" s="52" t="s">
        <v>177</v>
      </c>
      <c r="H717" s="52" t="s">
        <v>1731</v>
      </c>
      <c r="I717" s="52" t="s">
        <v>1732</v>
      </c>
      <c r="J717" s="56" t="s">
        <v>185</v>
      </c>
      <c r="K717" s="52" t="s">
        <v>931</v>
      </c>
      <c r="L717" s="53" t="s">
        <v>295</v>
      </c>
      <c r="M717" s="13">
        <v>991</v>
      </c>
      <c r="N717" s="14">
        <f t="shared" si="182"/>
        <v>2.71506849315068</v>
      </c>
      <c r="O717" s="15">
        <v>3810</v>
      </c>
      <c r="P717" s="15">
        <f t="shared" si="178"/>
        <v>3775710</v>
      </c>
      <c r="Q717" s="16">
        <f>IFERROR(VLOOKUP(G717,SCENARIOS!$A$13:$E$18,2,0),0.025)</f>
        <v>0.045</v>
      </c>
      <c r="R717" s="52">
        <f>IFERROR(VLOOKUP(L717,INPUTS!$A$107:$B$120,2,0),0.0082)</f>
        <v>0.0089</v>
      </c>
      <c r="S717" s="52">
        <f t="shared" si="179"/>
        <v>33.909</v>
      </c>
      <c r="T717" s="15">
        <f t="shared" si="180"/>
        <v>33603.819</v>
      </c>
      <c r="U717" s="15">
        <f>T717/INPUTS!$B$7*1000</f>
        <v>42004773.75</v>
      </c>
      <c r="V717" s="15">
        <f>T717*INPUTS!$B$6</f>
        <v>106188.06804</v>
      </c>
      <c r="W717" s="54" t="s">
        <v>396</v>
      </c>
      <c r="X717" s="54" t="s">
        <v>396</v>
      </c>
      <c r="Y717" s="67">
        <f>IFERROR(VLOOKUP(E717,INPUTS!$A$44:$B$103,2,0),0)</f>
        <v>0</v>
      </c>
      <c r="Z717" s="15">
        <f t="shared" si="181"/>
        <v>0</v>
      </c>
      <c r="AA717" s="20">
        <f>IFERROR(VLOOKUP(E717,INPUTS!$A$44:$C$103,3,0),SCENARIOS!$J$23)</f>
        <v>0</v>
      </c>
      <c r="AB717" s="15">
        <f t="shared" si="183"/>
        <v>0</v>
      </c>
      <c r="AC717" s="20">
        <f>IFERROR(VLOOKUP($E717,INPUTS!$A$44:$G$103,4,0),SCENARIOS!$K$23)</f>
        <v>0</v>
      </c>
      <c r="AD717" s="15">
        <f t="shared" si="184"/>
        <v>0</v>
      </c>
      <c r="AE717" s="20">
        <f>IFERROR(VLOOKUP($E717,INPUTS!$A$44:$G$103,5,0),SCENARIOS!$L$23)</f>
        <v>0</v>
      </c>
      <c r="AF717" s="15">
        <f t="shared" si="185"/>
        <v>0</v>
      </c>
      <c r="AG717" s="20">
        <f>IFERROR(VLOOKUP($E717,INPUTS!$A$44:$G$103,6,0),SCENARIOS!$M$23)</f>
        <v>0</v>
      </c>
      <c r="AH717" s="15">
        <f t="shared" si="186"/>
        <v>0</v>
      </c>
      <c r="AI717" s="20">
        <f>IFERROR(VLOOKUP($E717,INPUTS!$A$44:$G$103,7,0),SCENARIOS!$N$23)</f>
        <v>0</v>
      </c>
      <c r="AJ717" s="15">
        <f t="shared" si="187"/>
        <v>0</v>
      </c>
      <c r="AL717" t="str">
        <f t="shared" si="188"/>
        <v>N</v>
      </c>
      <c r="AM717" s="21">
        <f t="shared" si="189"/>
        <v>100994.075493836</v>
      </c>
    </row>
    <row r="718" ht="15" customHeight="1" spans="1:39">
      <c r="A718" s="6" t="s">
        <v>2468</v>
      </c>
      <c r="B718" s="52" t="s">
        <v>437</v>
      </c>
      <c r="C718" s="52" t="s">
        <v>438</v>
      </c>
      <c r="D718" s="52" t="s">
        <v>929</v>
      </c>
      <c r="E718" s="10" t="s">
        <v>440</v>
      </c>
      <c r="F718" s="52" t="s">
        <v>439</v>
      </c>
      <c r="G718" s="52" t="s">
        <v>177</v>
      </c>
      <c r="H718" s="52" t="s">
        <v>1734</v>
      </c>
      <c r="I718" s="52" t="s">
        <v>1735</v>
      </c>
      <c r="J718" s="56" t="s">
        <v>185</v>
      </c>
      <c r="K718" s="52" t="s">
        <v>931</v>
      </c>
      <c r="L718" s="53" t="s">
        <v>295</v>
      </c>
      <c r="M718" s="13">
        <v>660</v>
      </c>
      <c r="N718" s="14">
        <f t="shared" si="182"/>
        <v>1.80821917808219</v>
      </c>
      <c r="O718" s="15">
        <v>3610</v>
      </c>
      <c r="P718" s="15">
        <f t="shared" si="178"/>
        <v>2382600</v>
      </c>
      <c r="Q718" s="16">
        <f>IFERROR(VLOOKUP(G718,SCENARIOS!$A$13:$E$18,2,0),0.025)</f>
        <v>0.045</v>
      </c>
      <c r="R718" s="52">
        <f>IFERROR(VLOOKUP(L718,INPUTS!$A$107:$B$120,2,0),0.0082)</f>
        <v>0.0089</v>
      </c>
      <c r="S718" s="52">
        <f t="shared" si="179"/>
        <v>32.129</v>
      </c>
      <c r="T718" s="15">
        <f t="shared" si="180"/>
        <v>21205.14</v>
      </c>
      <c r="U718" s="15">
        <f>T718/INPUTS!$B$7*1000</f>
        <v>26506425</v>
      </c>
      <c r="V718" s="15">
        <f>T718*INPUTS!$B$6</f>
        <v>67008.2424</v>
      </c>
      <c r="W718" s="54" t="s">
        <v>396</v>
      </c>
      <c r="X718" s="54" t="s">
        <v>396</v>
      </c>
      <c r="Y718" s="67">
        <f>IFERROR(VLOOKUP(E718,INPUTS!$A$44:$B$103,2,0),0)</f>
        <v>0</v>
      </c>
      <c r="Z718" s="15">
        <f t="shared" si="181"/>
        <v>0</v>
      </c>
      <c r="AA718" s="20">
        <f>IFERROR(VLOOKUP(E718,INPUTS!$A$44:$C$103,3,0),SCENARIOS!$J$23)</f>
        <v>0</v>
      </c>
      <c r="AB718" s="15">
        <f t="shared" si="183"/>
        <v>0</v>
      </c>
      <c r="AC718" s="20">
        <f>IFERROR(VLOOKUP($E718,INPUTS!$A$44:$G$103,4,0),SCENARIOS!$K$23)</f>
        <v>0</v>
      </c>
      <c r="AD718" s="15">
        <f t="shared" si="184"/>
        <v>0</v>
      </c>
      <c r="AE718" s="20">
        <f>IFERROR(VLOOKUP($E718,INPUTS!$A$44:$G$103,5,0),SCENARIOS!$L$23)</f>
        <v>0</v>
      </c>
      <c r="AF718" s="15">
        <f t="shared" si="185"/>
        <v>0</v>
      </c>
      <c r="AG718" s="20">
        <f>IFERROR(VLOOKUP($E718,INPUTS!$A$44:$G$103,6,0),SCENARIOS!$M$23)</f>
        <v>0</v>
      </c>
      <c r="AH718" s="15">
        <f t="shared" si="186"/>
        <v>0</v>
      </c>
      <c r="AI718" s="20">
        <f>IFERROR(VLOOKUP($E718,INPUTS!$A$44:$G$103,7,0),SCENARIOS!$N$23)</f>
        <v>0</v>
      </c>
      <c r="AJ718" s="15">
        <f t="shared" si="187"/>
        <v>0</v>
      </c>
      <c r="AL718" t="str">
        <f t="shared" si="188"/>
        <v>N</v>
      </c>
      <c r="AM718" s="21">
        <f t="shared" si="189"/>
        <v>63730.6584116929</v>
      </c>
    </row>
    <row r="719" ht="15" customHeight="1" spans="1:39">
      <c r="A719" s="24" t="s">
        <v>2469</v>
      </c>
      <c r="B719" s="52" t="s">
        <v>437</v>
      </c>
      <c r="C719" s="52" t="s">
        <v>438</v>
      </c>
      <c r="D719" s="52" t="s">
        <v>929</v>
      </c>
      <c r="E719" s="10" t="s">
        <v>440</v>
      </c>
      <c r="F719" s="52" t="s">
        <v>439</v>
      </c>
      <c r="G719" s="52" t="s">
        <v>177</v>
      </c>
      <c r="H719" s="52" t="s">
        <v>648</v>
      </c>
      <c r="I719" s="52" t="s">
        <v>647</v>
      </c>
      <c r="J719" s="56" t="s">
        <v>177</v>
      </c>
      <c r="K719" s="52" t="s">
        <v>931</v>
      </c>
      <c r="L719" s="53" t="s">
        <v>295</v>
      </c>
      <c r="M719" s="13">
        <v>991</v>
      </c>
      <c r="N719" s="14">
        <f t="shared" si="182"/>
        <v>2.71506849315068</v>
      </c>
      <c r="O719" s="15">
        <v>5610</v>
      </c>
      <c r="P719" s="15">
        <f t="shared" si="178"/>
        <v>5559510</v>
      </c>
      <c r="Q719" s="16">
        <f>IFERROR(VLOOKUP(G719,SCENARIOS!$A$13:$E$18,2,0),0.025)</f>
        <v>0.045</v>
      </c>
      <c r="R719" s="52">
        <f>IFERROR(VLOOKUP(L719,INPUTS!$A$107:$B$120,2,0),0.0082)</f>
        <v>0.0089</v>
      </c>
      <c r="S719" s="52">
        <f t="shared" si="179"/>
        <v>49.929</v>
      </c>
      <c r="T719" s="15">
        <f t="shared" si="180"/>
        <v>49479.639</v>
      </c>
      <c r="U719" s="15">
        <f>T719/INPUTS!$B$7*1000</f>
        <v>61849548.75</v>
      </c>
      <c r="V719" s="15">
        <f>T719*INPUTS!$B$6</f>
        <v>156355.65924</v>
      </c>
      <c r="W719" s="54" t="s">
        <v>396</v>
      </c>
      <c r="X719" s="54" t="s">
        <v>396</v>
      </c>
      <c r="Y719" s="67">
        <f>IFERROR(VLOOKUP(E719,INPUTS!$A$44:$B$103,2,0),0)</f>
        <v>0</v>
      </c>
      <c r="Z719" s="15">
        <f t="shared" si="181"/>
        <v>0</v>
      </c>
      <c r="AA719" s="20">
        <f>IFERROR(VLOOKUP(E719,INPUTS!$A$44:$C$103,3,0),SCENARIOS!$J$23)</f>
        <v>0</v>
      </c>
      <c r="AB719" s="15">
        <f t="shared" si="183"/>
        <v>0</v>
      </c>
      <c r="AC719" s="20">
        <f>IFERROR(VLOOKUP($E719,INPUTS!$A$44:$G$103,4,0),SCENARIOS!$K$23)</f>
        <v>0</v>
      </c>
      <c r="AD719" s="15">
        <f t="shared" si="184"/>
        <v>0</v>
      </c>
      <c r="AE719" s="20">
        <f>IFERROR(VLOOKUP($E719,INPUTS!$A$44:$G$103,5,0),SCENARIOS!$L$23)</f>
        <v>0</v>
      </c>
      <c r="AF719" s="15">
        <f t="shared" si="185"/>
        <v>0</v>
      </c>
      <c r="AG719" s="20">
        <f>IFERROR(VLOOKUP($E719,INPUTS!$A$44:$G$103,6,0),SCENARIOS!$M$23)</f>
        <v>0</v>
      </c>
      <c r="AH719" s="15">
        <f t="shared" si="186"/>
        <v>0</v>
      </c>
      <c r="AI719" s="20">
        <f>IFERROR(VLOOKUP($E719,INPUTS!$A$44:$G$103,7,0),SCENARIOS!$N$23)</f>
        <v>0</v>
      </c>
      <c r="AJ719" s="15">
        <f t="shared" si="187"/>
        <v>0</v>
      </c>
      <c r="AL719" t="str">
        <f t="shared" si="188"/>
        <v>N</v>
      </c>
      <c r="AM719" s="21">
        <f t="shared" si="189"/>
        <v>148707.811947616</v>
      </c>
    </row>
    <row r="720" ht="15" customHeight="1" spans="1:39">
      <c r="A720" s="6" t="s">
        <v>2470</v>
      </c>
      <c r="B720" s="52" t="s">
        <v>437</v>
      </c>
      <c r="C720" s="52" t="s">
        <v>438</v>
      </c>
      <c r="D720" s="52" t="s">
        <v>929</v>
      </c>
      <c r="E720" s="10" t="s">
        <v>440</v>
      </c>
      <c r="F720" s="52" t="s">
        <v>439</v>
      </c>
      <c r="G720" s="52" t="s">
        <v>177</v>
      </c>
      <c r="H720" s="52" t="s">
        <v>819</v>
      </c>
      <c r="I720" s="52" t="s">
        <v>575</v>
      </c>
      <c r="J720" s="52" t="s">
        <v>173</v>
      </c>
      <c r="K720" s="52" t="s">
        <v>931</v>
      </c>
      <c r="L720" s="53" t="s">
        <v>1696</v>
      </c>
      <c r="M720" s="13">
        <v>5280</v>
      </c>
      <c r="N720" s="14">
        <f t="shared" si="182"/>
        <v>14.4657534246575</v>
      </c>
      <c r="O720" s="15">
        <v>1930</v>
      </c>
      <c r="P720" s="15">
        <f t="shared" si="178"/>
        <v>10190400</v>
      </c>
      <c r="Q720" s="16">
        <f>IFERROR(VLOOKUP(G720,SCENARIOS!$A$13:$E$18,2,0),0.025)</f>
        <v>0.045</v>
      </c>
      <c r="R720" s="52">
        <f>IFERROR(VLOOKUP(L720,INPUTS!$A$107:$B$120,2,0),0.0082)</f>
        <v>0.0082</v>
      </c>
      <c r="S720" s="52">
        <f t="shared" si="179"/>
        <v>15.826</v>
      </c>
      <c r="T720" s="15">
        <f t="shared" si="180"/>
        <v>83561.28</v>
      </c>
      <c r="U720" s="15">
        <f>T720/INPUTS!$B$7*1000</f>
        <v>104451600</v>
      </c>
      <c r="V720" s="15">
        <f>T720*INPUTS!$B$6</f>
        <v>264053.6448</v>
      </c>
      <c r="W720" s="54" t="s">
        <v>521</v>
      </c>
      <c r="X720" s="54" t="s">
        <v>396</v>
      </c>
      <c r="Y720" s="67">
        <f>IFERROR(VLOOKUP(E720,INPUTS!$A$44:$B$103,2,0),0)</f>
        <v>0</v>
      </c>
      <c r="Z720" s="15">
        <f t="shared" si="181"/>
        <v>0</v>
      </c>
      <c r="AA720" s="20">
        <f>IFERROR(VLOOKUP(E720,INPUTS!$A$44:$C$103,3,0),SCENARIOS!$J$23)</f>
        <v>0</v>
      </c>
      <c r="AB720" s="15">
        <f t="shared" si="183"/>
        <v>0</v>
      </c>
      <c r="AC720" s="20">
        <f>IFERROR(VLOOKUP($E720,INPUTS!$A$44:$G$103,4,0),SCENARIOS!$K$23)</f>
        <v>0</v>
      </c>
      <c r="AD720" s="15">
        <f t="shared" si="184"/>
        <v>0</v>
      </c>
      <c r="AE720" s="20">
        <f>IFERROR(VLOOKUP($E720,INPUTS!$A$44:$G$103,5,0),SCENARIOS!$L$23)</f>
        <v>0</v>
      </c>
      <c r="AF720" s="15">
        <f t="shared" si="185"/>
        <v>0</v>
      </c>
      <c r="AG720" s="20">
        <f>IFERROR(VLOOKUP($E720,INPUTS!$A$44:$G$103,6,0),SCENARIOS!$M$23)</f>
        <v>0</v>
      </c>
      <c r="AH720" s="15">
        <f t="shared" si="186"/>
        <v>0</v>
      </c>
      <c r="AI720" s="20">
        <f>IFERROR(VLOOKUP($E720,INPUTS!$A$44:$G$103,7,0),SCENARIOS!$N$23)</f>
        <v>0</v>
      </c>
      <c r="AJ720" s="15">
        <f t="shared" si="187"/>
        <v>0</v>
      </c>
      <c r="AL720" t="str">
        <f t="shared" si="188"/>
        <v>N</v>
      </c>
      <c r="AM720" s="21">
        <f t="shared" si="189"/>
        <v>251137.950144344</v>
      </c>
    </row>
    <row r="721" ht="15" customHeight="1" spans="1:39">
      <c r="A721" s="24" t="s">
        <v>2471</v>
      </c>
      <c r="B721" s="52" t="s">
        <v>437</v>
      </c>
      <c r="C721" s="52" t="s">
        <v>438</v>
      </c>
      <c r="D721" s="52" t="s">
        <v>929</v>
      </c>
      <c r="E721" s="10" t="s">
        <v>440</v>
      </c>
      <c r="F721" s="52" t="s">
        <v>439</v>
      </c>
      <c r="G721" s="52" t="s">
        <v>177</v>
      </c>
      <c r="H721" s="52" t="s">
        <v>576</v>
      </c>
      <c r="I721" s="52" t="s">
        <v>575</v>
      </c>
      <c r="J721" s="52" t="s">
        <v>173</v>
      </c>
      <c r="K721" s="52" t="s">
        <v>931</v>
      </c>
      <c r="L721" s="53" t="s">
        <v>1696</v>
      </c>
      <c r="M721" s="13">
        <v>5280</v>
      </c>
      <c r="N721" s="14">
        <f t="shared" si="182"/>
        <v>14.4657534246575</v>
      </c>
      <c r="O721" s="15">
        <v>2190</v>
      </c>
      <c r="P721" s="15">
        <f t="shared" si="178"/>
        <v>11563200</v>
      </c>
      <c r="Q721" s="16">
        <f>IFERROR(VLOOKUP(G721,SCENARIOS!$A$13:$E$18,2,0),0.025)</f>
        <v>0.045</v>
      </c>
      <c r="R721" s="52">
        <f>IFERROR(VLOOKUP(L721,INPUTS!$A$107:$B$120,2,0),0.0082)</f>
        <v>0.0082</v>
      </c>
      <c r="S721" s="52">
        <f t="shared" si="179"/>
        <v>17.958</v>
      </c>
      <c r="T721" s="15">
        <f t="shared" si="180"/>
        <v>94818.24</v>
      </c>
      <c r="U721" s="15">
        <f>T721/INPUTS!$B$7*1000</f>
        <v>118522800</v>
      </c>
      <c r="V721" s="15">
        <f>T721*INPUTS!$B$6</f>
        <v>299625.6384</v>
      </c>
      <c r="W721" s="54" t="s">
        <v>521</v>
      </c>
      <c r="X721" s="54" t="s">
        <v>396</v>
      </c>
      <c r="Y721" s="67">
        <f>IFERROR(VLOOKUP(E721,INPUTS!$A$44:$B$103,2,0),0)</f>
        <v>0</v>
      </c>
      <c r="Z721" s="15">
        <f t="shared" si="181"/>
        <v>0</v>
      </c>
      <c r="AA721" s="20">
        <f>IFERROR(VLOOKUP(E721,INPUTS!$A$44:$C$103,3,0),SCENARIOS!$J$23)</f>
        <v>0</v>
      </c>
      <c r="AB721" s="15">
        <f t="shared" si="183"/>
        <v>0</v>
      </c>
      <c r="AC721" s="20">
        <f>IFERROR(VLOOKUP($E721,INPUTS!$A$44:$G$103,4,0),SCENARIOS!$K$23)</f>
        <v>0</v>
      </c>
      <c r="AD721" s="15">
        <f t="shared" si="184"/>
        <v>0</v>
      </c>
      <c r="AE721" s="20">
        <f>IFERROR(VLOOKUP($E721,INPUTS!$A$44:$G$103,5,0),SCENARIOS!$L$23)</f>
        <v>0</v>
      </c>
      <c r="AF721" s="15">
        <f t="shared" si="185"/>
        <v>0</v>
      </c>
      <c r="AG721" s="20">
        <f>IFERROR(VLOOKUP($E721,INPUTS!$A$44:$G$103,6,0),SCENARIOS!$M$23)</f>
        <v>0</v>
      </c>
      <c r="AH721" s="15">
        <f t="shared" si="186"/>
        <v>0</v>
      </c>
      <c r="AI721" s="20">
        <f>IFERROR(VLOOKUP($E721,INPUTS!$A$44:$G$103,7,0),SCENARIOS!$N$23)</f>
        <v>0</v>
      </c>
      <c r="AJ721" s="15">
        <f t="shared" si="187"/>
        <v>0</v>
      </c>
      <c r="AL721" t="str">
        <f t="shared" si="188"/>
        <v>Y</v>
      </c>
      <c r="AM721" s="21">
        <f t="shared" si="189"/>
        <v>284970.005604203</v>
      </c>
    </row>
    <row r="722" ht="15" customHeight="1" spans="1:39">
      <c r="A722" s="6" t="s">
        <v>2472</v>
      </c>
      <c r="B722" s="52" t="s">
        <v>437</v>
      </c>
      <c r="C722" s="52" t="s">
        <v>438</v>
      </c>
      <c r="D722" s="52" t="s">
        <v>929</v>
      </c>
      <c r="E722" s="10" t="s">
        <v>440</v>
      </c>
      <c r="F722" s="52" t="s">
        <v>439</v>
      </c>
      <c r="G722" s="52" t="s">
        <v>177</v>
      </c>
      <c r="H722" s="52" t="s">
        <v>1740</v>
      </c>
      <c r="I722" s="52" t="s">
        <v>575</v>
      </c>
      <c r="J722" s="52" t="s">
        <v>173</v>
      </c>
      <c r="K722" s="52" t="s">
        <v>931</v>
      </c>
      <c r="L722" s="53" t="s">
        <v>295</v>
      </c>
      <c r="M722" s="13">
        <v>2640</v>
      </c>
      <c r="N722" s="14">
        <f t="shared" si="182"/>
        <v>7.23287671232877</v>
      </c>
      <c r="O722" s="15">
        <v>2030</v>
      </c>
      <c r="P722" s="15">
        <f t="shared" si="178"/>
        <v>5359200</v>
      </c>
      <c r="Q722" s="16">
        <f>IFERROR(VLOOKUP(G722,SCENARIOS!$A$13:$E$18,2,0),0.025)</f>
        <v>0.045</v>
      </c>
      <c r="R722" s="52">
        <f>IFERROR(VLOOKUP(L722,INPUTS!$A$107:$B$120,2,0),0.0082)</f>
        <v>0.0089</v>
      </c>
      <c r="S722" s="52">
        <f t="shared" si="179"/>
        <v>18.067</v>
      </c>
      <c r="T722" s="15">
        <f t="shared" si="180"/>
        <v>47696.88</v>
      </c>
      <c r="U722" s="15">
        <f>T722/INPUTS!$B$7*1000</f>
        <v>59621100</v>
      </c>
      <c r="V722" s="15">
        <f>T722*INPUTS!$B$6</f>
        <v>150722.1408</v>
      </c>
      <c r="W722" s="54" t="s">
        <v>521</v>
      </c>
      <c r="X722" s="54" t="s">
        <v>396</v>
      </c>
      <c r="Y722" s="67">
        <f>IFERROR(VLOOKUP(E722,INPUTS!$A$44:$B$103,2,0),0)</f>
        <v>0</v>
      </c>
      <c r="Z722" s="15">
        <f t="shared" si="181"/>
        <v>0</v>
      </c>
      <c r="AA722" s="20">
        <f>IFERROR(VLOOKUP(E722,INPUTS!$A$44:$C$103,3,0),SCENARIOS!$J$23)</f>
        <v>0</v>
      </c>
      <c r="AB722" s="15">
        <f t="shared" si="183"/>
        <v>0</v>
      </c>
      <c r="AC722" s="20">
        <f>IFERROR(VLOOKUP($E722,INPUTS!$A$44:$G$103,4,0),SCENARIOS!$K$23)</f>
        <v>0</v>
      </c>
      <c r="AD722" s="15">
        <f t="shared" si="184"/>
        <v>0</v>
      </c>
      <c r="AE722" s="20">
        <f>IFERROR(VLOOKUP($E722,INPUTS!$A$44:$G$103,5,0),SCENARIOS!$L$23)</f>
        <v>0</v>
      </c>
      <c r="AF722" s="15">
        <f t="shared" si="185"/>
        <v>0</v>
      </c>
      <c r="AG722" s="20">
        <f>IFERROR(VLOOKUP($E722,INPUTS!$A$44:$G$103,6,0),SCENARIOS!$M$23)</f>
        <v>0</v>
      </c>
      <c r="AH722" s="15">
        <f t="shared" si="186"/>
        <v>0</v>
      </c>
      <c r="AI722" s="20">
        <f>IFERROR(VLOOKUP($E722,INPUTS!$A$44:$G$103,7,0),SCENARIOS!$N$23)</f>
        <v>0</v>
      </c>
      <c r="AJ722" s="15">
        <f t="shared" si="187"/>
        <v>0</v>
      </c>
      <c r="AL722" t="str">
        <f t="shared" si="188"/>
        <v>N</v>
      </c>
      <c r="AM722" s="21">
        <f t="shared" si="189"/>
        <v>143349.846621315</v>
      </c>
    </row>
    <row r="723" ht="15" customHeight="1" spans="1:39">
      <c r="A723" s="24" t="s">
        <v>2473</v>
      </c>
      <c r="B723" s="52" t="s">
        <v>437</v>
      </c>
      <c r="C723" s="52" t="s">
        <v>438</v>
      </c>
      <c r="D723" s="52" t="s">
        <v>929</v>
      </c>
      <c r="E723" s="10" t="s">
        <v>440</v>
      </c>
      <c r="F723" s="52" t="s">
        <v>439</v>
      </c>
      <c r="G723" s="52" t="s">
        <v>177</v>
      </c>
      <c r="H723" s="52" t="s">
        <v>1742</v>
      </c>
      <c r="I723" s="52" t="s">
        <v>575</v>
      </c>
      <c r="J723" s="52" t="s">
        <v>173</v>
      </c>
      <c r="K723" s="52" t="s">
        <v>931</v>
      </c>
      <c r="L723" s="53" t="s">
        <v>295</v>
      </c>
      <c r="M723" s="13">
        <v>1980</v>
      </c>
      <c r="N723" s="14">
        <f t="shared" si="182"/>
        <v>5.42465753424658</v>
      </c>
      <c r="O723" s="15">
        <v>2190</v>
      </c>
      <c r="P723" s="15">
        <f t="shared" si="178"/>
        <v>4336200</v>
      </c>
      <c r="Q723" s="16">
        <f>IFERROR(VLOOKUP(G723,SCENARIOS!$A$13:$E$18,2,0),0.025)</f>
        <v>0.045</v>
      </c>
      <c r="R723" s="52">
        <f>IFERROR(VLOOKUP(L723,INPUTS!$A$107:$B$120,2,0),0.0082)</f>
        <v>0.0089</v>
      </c>
      <c r="S723" s="52">
        <f t="shared" si="179"/>
        <v>19.491</v>
      </c>
      <c r="T723" s="15">
        <f t="shared" si="180"/>
        <v>38592.18</v>
      </c>
      <c r="U723" s="15">
        <f>T723/INPUTS!$B$7*1000</f>
        <v>48240225</v>
      </c>
      <c r="V723" s="15">
        <f>T723*INPUTS!$B$6</f>
        <v>121951.2888</v>
      </c>
      <c r="W723" s="54" t="s">
        <v>521</v>
      </c>
      <c r="X723" s="54" t="s">
        <v>396</v>
      </c>
      <c r="Y723" s="67">
        <f>IFERROR(VLOOKUP(E723,INPUTS!$A$44:$B$103,2,0),0)</f>
        <v>0</v>
      </c>
      <c r="Z723" s="15">
        <f t="shared" si="181"/>
        <v>0</v>
      </c>
      <c r="AA723" s="20">
        <f>IFERROR(VLOOKUP(E723,INPUTS!$A$44:$C$103,3,0),SCENARIOS!$J$23)</f>
        <v>0</v>
      </c>
      <c r="AB723" s="15">
        <f t="shared" si="183"/>
        <v>0</v>
      </c>
      <c r="AC723" s="20">
        <f>IFERROR(VLOOKUP($E723,INPUTS!$A$44:$G$103,4,0),SCENARIOS!$K$23)</f>
        <v>0</v>
      </c>
      <c r="AD723" s="15">
        <f t="shared" si="184"/>
        <v>0</v>
      </c>
      <c r="AE723" s="20">
        <f>IFERROR(VLOOKUP($E723,INPUTS!$A$44:$G$103,5,0),SCENARIOS!$L$23)</f>
        <v>0</v>
      </c>
      <c r="AF723" s="15">
        <f t="shared" si="185"/>
        <v>0</v>
      </c>
      <c r="AG723" s="20">
        <f>IFERROR(VLOOKUP($E723,INPUTS!$A$44:$G$103,6,0),SCENARIOS!$M$23)</f>
        <v>0</v>
      </c>
      <c r="AH723" s="15">
        <f t="shared" si="186"/>
        <v>0</v>
      </c>
      <c r="AI723" s="20">
        <f>IFERROR(VLOOKUP($E723,INPUTS!$A$44:$G$103,7,0),SCENARIOS!$N$23)</f>
        <v>0</v>
      </c>
      <c r="AJ723" s="15">
        <f t="shared" si="187"/>
        <v>0</v>
      </c>
      <c r="AL723" t="str">
        <f t="shared" si="188"/>
        <v>N</v>
      </c>
      <c r="AM723" s="21">
        <f t="shared" si="189"/>
        <v>115986.267524882</v>
      </c>
    </row>
    <row r="724" ht="15" customHeight="1" spans="1:39">
      <c r="A724" s="6" t="s">
        <v>2474</v>
      </c>
      <c r="B724" s="52" t="s">
        <v>437</v>
      </c>
      <c r="C724" s="52" t="s">
        <v>438</v>
      </c>
      <c r="D724" s="52" t="s">
        <v>929</v>
      </c>
      <c r="E724" s="10" t="s">
        <v>440</v>
      </c>
      <c r="F724" s="52" t="s">
        <v>439</v>
      </c>
      <c r="G724" s="52" t="s">
        <v>177</v>
      </c>
      <c r="H724" s="52" t="s">
        <v>1744</v>
      </c>
      <c r="I724" s="52" t="s">
        <v>575</v>
      </c>
      <c r="J724" s="52" t="s">
        <v>173</v>
      </c>
      <c r="K724" s="52" t="s">
        <v>931</v>
      </c>
      <c r="L724" s="53" t="s">
        <v>295</v>
      </c>
      <c r="M724" s="13">
        <v>1320</v>
      </c>
      <c r="N724" s="14">
        <f t="shared" si="182"/>
        <v>3.61643835616438</v>
      </c>
      <c r="O724" s="15">
        <v>2090</v>
      </c>
      <c r="P724" s="15">
        <f t="shared" si="178"/>
        <v>2758800</v>
      </c>
      <c r="Q724" s="16">
        <f>IFERROR(VLOOKUP(G724,SCENARIOS!$A$13:$E$18,2,0),0.025)</f>
        <v>0.045</v>
      </c>
      <c r="R724" s="52">
        <f>IFERROR(VLOOKUP(L724,INPUTS!$A$107:$B$120,2,0),0.0082)</f>
        <v>0.0089</v>
      </c>
      <c r="S724" s="52">
        <f t="shared" si="179"/>
        <v>18.601</v>
      </c>
      <c r="T724" s="15">
        <f t="shared" si="180"/>
        <v>24553.32</v>
      </c>
      <c r="U724" s="15">
        <f>T724/INPUTS!$B$7*1000</f>
        <v>30691650</v>
      </c>
      <c r="V724" s="15">
        <f>T724*INPUTS!$B$6</f>
        <v>77588.4912</v>
      </c>
      <c r="W724" s="54" t="s">
        <v>521</v>
      </c>
      <c r="X724" s="54" t="s">
        <v>396</v>
      </c>
      <c r="Y724" s="67">
        <f>IFERROR(VLOOKUP(E724,INPUTS!$A$44:$B$103,2,0),0)</f>
        <v>0</v>
      </c>
      <c r="Z724" s="15">
        <f t="shared" si="181"/>
        <v>0</v>
      </c>
      <c r="AA724" s="20">
        <f>IFERROR(VLOOKUP(E724,INPUTS!$A$44:$C$103,3,0),SCENARIOS!$J$23)</f>
        <v>0</v>
      </c>
      <c r="AB724" s="15">
        <f t="shared" si="183"/>
        <v>0</v>
      </c>
      <c r="AC724" s="20">
        <f>IFERROR(VLOOKUP($E724,INPUTS!$A$44:$G$103,4,0),SCENARIOS!$K$23)</f>
        <v>0</v>
      </c>
      <c r="AD724" s="15">
        <f t="shared" si="184"/>
        <v>0</v>
      </c>
      <c r="AE724" s="20">
        <f>IFERROR(VLOOKUP($E724,INPUTS!$A$44:$G$103,5,0),SCENARIOS!$L$23)</f>
        <v>0</v>
      </c>
      <c r="AF724" s="15">
        <f t="shared" si="185"/>
        <v>0</v>
      </c>
      <c r="AG724" s="20">
        <f>IFERROR(VLOOKUP($E724,INPUTS!$A$44:$G$103,6,0),SCENARIOS!$M$23)</f>
        <v>0</v>
      </c>
      <c r="AH724" s="15">
        <f t="shared" si="186"/>
        <v>0</v>
      </c>
      <c r="AI724" s="20">
        <f>IFERROR(VLOOKUP($E724,INPUTS!$A$44:$G$103,7,0),SCENARIOS!$N$23)</f>
        <v>0</v>
      </c>
      <c r="AJ724" s="15">
        <f t="shared" si="187"/>
        <v>0</v>
      </c>
      <c r="AL724" t="str">
        <f t="shared" si="188"/>
        <v>N</v>
      </c>
      <c r="AM724" s="21">
        <f t="shared" si="189"/>
        <v>73793.3939503813</v>
      </c>
    </row>
    <row r="725" ht="15" customHeight="1" spans="1:39">
      <c r="A725" s="24" t="s">
        <v>2475</v>
      </c>
      <c r="B725" s="52" t="s">
        <v>437</v>
      </c>
      <c r="C725" s="52" t="s">
        <v>438</v>
      </c>
      <c r="D725" s="52" t="s">
        <v>929</v>
      </c>
      <c r="E725" s="10" t="s">
        <v>440</v>
      </c>
      <c r="F725" s="52" t="s">
        <v>439</v>
      </c>
      <c r="G725" s="52" t="s">
        <v>177</v>
      </c>
      <c r="H725" s="52" t="s">
        <v>1746</v>
      </c>
      <c r="I725" s="52" t="s">
        <v>575</v>
      </c>
      <c r="J725" s="52" t="s">
        <v>173</v>
      </c>
      <c r="K725" s="52" t="s">
        <v>931</v>
      </c>
      <c r="L725" s="53" t="s">
        <v>295</v>
      </c>
      <c r="M725" s="13">
        <v>1320</v>
      </c>
      <c r="N725" s="14">
        <f t="shared" si="182"/>
        <v>3.61643835616438</v>
      </c>
      <c r="O725" s="15">
        <v>2750</v>
      </c>
      <c r="P725" s="15">
        <f t="shared" si="178"/>
        <v>3630000</v>
      </c>
      <c r="Q725" s="16">
        <f>IFERROR(VLOOKUP(G725,SCENARIOS!$A$13:$E$18,2,0),0.025)</f>
        <v>0.045</v>
      </c>
      <c r="R725" s="52">
        <f>IFERROR(VLOOKUP(L725,INPUTS!$A$107:$B$120,2,0),0.0082)</f>
        <v>0.0089</v>
      </c>
      <c r="S725" s="52">
        <f t="shared" si="179"/>
        <v>24.475</v>
      </c>
      <c r="T725" s="15">
        <f t="shared" si="180"/>
        <v>32307</v>
      </c>
      <c r="U725" s="15">
        <f>T725/INPUTS!$B$7*1000</f>
        <v>40383750</v>
      </c>
      <c r="V725" s="15">
        <f>T725*INPUTS!$B$6</f>
        <v>102090.12</v>
      </c>
      <c r="W725" s="54" t="s">
        <v>521</v>
      </c>
      <c r="X725" s="54" t="s">
        <v>396</v>
      </c>
      <c r="Y725" s="67">
        <f>IFERROR(VLOOKUP(E725,INPUTS!$A$44:$B$103,2,0),0)</f>
        <v>0</v>
      </c>
      <c r="Z725" s="15">
        <f t="shared" si="181"/>
        <v>0</v>
      </c>
      <c r="AA725" s="20">
        <f>IFERROR(VLOOKUP(E725,INPUTS!$A$44:$C$103,3,0),SCENARIOS!$J$23)</f>
        <v>0</v>
      </c>
      <c r="AB725" s="15">
        <f t="shared" si="183"/>
        <v>0</v>
      </c>
      <c r="AC725" s="20">
        <f>IFERROR(VLOOKUP($E725,INPUTS!$A$44:$G$103,4,0),SCENARIOS!$K$23)</f>
        <v>0</v>
      </c>
      <c r="AD725" s="15">
        <f t="shared" si="184"/>
        <v>0</v>
      </c>
      <c r="AE725" s="20">
        <f>IFERROR(VLOOKUP($E725,INPUTS!$A$44:$G$103,5,0),SCENARIOS!$L$23)</f>
        <v>0</v>
      </c>
      <c r="AF725" s="15">
        <f t="shared" si="185"/>
        <v>0</v>
      </c>
      <c r="AG725" s="20">
        <f>IFERROR(VLOOKUP($E725,INPUTS!$A$44:$G$103,6,0),SCENARIOS!$M$23)</f>
        <v>0</v>
      </c>
      <c r="AH725" s="15">
        <f t="shared" si="186"/>
        <v>0</v>
      </c>
      <c r="AI725" s="20">
        <f>IFERROR(VLOOKUP($E725,INPUTS!$A$44:$G$103,7,0),SCENARIOS!$N$23)</f>
        <v>0</v>
      </c>
      <c r="AJ725" s="15">
        <f t="shared" si="187"/>
        <v>0</v>
      </c>
      <c r="AL725" t="str">
        <f t="shared" si="188"/>
        <v>N</v>
      </c>
      <c r="AM725" s="21">
        <f t="shared" si="189"/>
        <v>97096.5709873438</v>
      </c>
    </row>
    <row r="726" ht="15" customHeight="1" spans="1:39">
      <c r="A726" s="6" t="s">
        <v>2476</v>
      </c>
      <c r="B726" s="52" t="s">
        <v>437</v>
      </c>
      <c r="C726" s="52" t="s">
        <v>438</v>
      </c>
      <c r="D726" s="52" t="s">
        <v>929</v>
      </c>
      <c r="E726" s="10" t="s">
        <v>440</v>
      </c>
      <c r="F726" s="52" t="s">
        <v>439</v>
      </c>
      <c r="G726" s="52" t="s">
        <v>177</v>
      </c>
      <c r="H726" s="52" t="s">
        <v>814</v>
      </c>
      <c r="I726" s="52" t="s">
        <v>575</v>
      </c>
      <c r="J726" s="52" t="s">
        <v>173</v>
      </c>
      <c r="K726" s="52" t="s">
        <v>931</v>
      </c>
      <c r="L726" s="53" t="s">
        <v>295</v>
      </c>
      <c r="M726" s="13">
        <v>1320</v>
      </c>
      <c r="N726" s="14">
        <f t="shared" si="182"/>
        <v>3.61643835616438</v>
      </c>
      <c r="O726" s="15">
        <v>1870</v>
      </c>
      <c r="P726" s="15">
        <f t="shared" si="178"/>
        <v>2468400</v>
      </c>
      <c r="Q726" s="16">
        <f>IFERROR(VLOOKUP(G726,SCENARIOS!$A$13:$E$18,2,0),0.025)</f>
        <v>0.045</v>
      </c>
      <c r="R726" s="52">
        <f>IFERROR(VLOOKUP(L726,INPUTS!$A$107:$B$120,2,0),0.0082)</f>
        <v>0.0089</v>
      </c>
      <c r="S726" s="52">
        <f t="shared" si="179"/>
        <v>16.643</v>
      </c>
      <c r="T726" s="15">
        <f t="shared" si="180"/>
        <v>21968.76</v>
      </c>
      <c r="U726" s="15">
        <f>T726/INPUTS!$B$7*1000</f>
        <v>27460950</v>
      </c>
      <c r="V726" s="15">
        <f>T726*INPUTS!$B$6</f>
        <v>69421.2816</v>
      </c>
      <c r="W726" s="54" t="s">
        <v>521</v>
      </c>
      <c r="X726" s="54" t="s">
        <v>396</v>
      </c>
      <c r="Y726" s="67">
        <f>IFERROR(VLOOKUP(E726,INPUTS!$A$44:$B$103,2,0),0)</f>
        <v>0</v>
      </c>
      <c r="Z726" s="15">
        <f t="shared" si="181"/>
        <v>0</v>
      </c>
      <c r="AA726" s="20">
        <f>IFERROR(VLOOKUP(E726,INPUTS!$A$44:$C$103,3,0),SCENARIOS!$J$23)</f>
        <v>0</v>
      </c>
      <c r="AB726" s="15">
        <f t="shared" si="183"/>
        <v>0</v>
      </c>
      <c r="AC726" s="20">
        <f>IFERROR(VLOOKUP($E726,INPUTS!$A$44:$G$103,4,0),SCENARIOS!$K$23)</f>
        <v>0</v>
      </c>
      <c r="AD726" s="15">
        <f t="shared" si="184"/>
        <v>0</v>
      </c>
      <c r="AE726" s="20">
        <f>IFERROR(VLOOKUP($E726,INPUTS!$A$44:$G$103,5,0),SCENARIOS!$L$23)</f>
        <v>0</v>
      </c>
      <c r="AF726" s="15">
        <f t="shared" si="185"/>
        <v>0</v>
      </c>
      <c r="AG726" s="20">
        <f>IFERROR(VLOOKUP($E726,INPUTS!$A$44:$G$103,6,0),SCENARIOS!$M$23)</f>
        <v>0</v>
      </c>
      <c r="AH726" s="15">
        <f t="shared" si="186"/>
        <v>0</v>
      </c>
      <c r="AI726" s="20">
        <f>IFERROR(VLOOKUP($E726,INPUTS!$A$44:$G$103,7,0),SCENARIOS!$N$23)</f>
        <v>0</v>
      </c>
      <c r="AJ726" s="15">
        <f t="shared" si="187"/>
        <v>0</v>
      </c>
      <c r="AL726" t="str">
        <f t="shared" si="188"/>
        <v>N</v>
      </c>
      <c r="AM726" s="21">
        <f t="shared" si="189"/>
        <v>66025.6682713938</v>
      </c>
    </row>
    <row r="727" ht="15" customHeight="1" spans="1:39">
      <c r="A727" s="24" t="s">
        <v>2477</v>
      </c>
      <c r="B727" s="52" t="s">
        <v>437</v>
      </c>
      <c r="C727" s="52" t="s">
        <v>438</v>
      </c>
      <c r="D727" s="52" t="s">
        <v>929</v>
      </c>
      <c r="E727" s="10" t="s">
        <v>440</v>
      </c>
      <c r="F727" s="52" t="s">
        <v>439</v>
      </c>
      <c r="G727" s="52" t="s">
        <v>177</v>
      </c>
      <c r="H727" s="52" t="s">
        <v>1749</v>
      </c>
      <c r="I727" s="52" t="s">
        <v>575</v>
      </c>
      <c r="J727" s="52" t="s">
        <v>173</v>
      </c>
      <c r="K727" s="52" t="s">
        <v>931</v>
      </c>
      <c r="L727" s="53" t="s">
        <v>295</v>
      </c>
      <c r="M727" s="13">
        <v>991</v>
      </c>
      <c r="N727" s="14">
        <f t="shared" si="182"/>
        <v>2.71506849315068</v>
      </c>
      <c r="O727" s="15">
        <v>1980</v>
      </c>
      <c r="P727" s="15">
        <f t="shared" si="178"/>
        <v>1962180</v>
      </c>
      <c r="Q727" s="16">
        <f>IFERROR(VLOOKUP(G727,SCENARIOS!$A$13:$E$18,2,0),0.025)</f>
        <v>0.045</v>
      </c>
      <c r="R727" s="52">
        <f>IFERROR(VLOOKUP(L727,INPUTS!$A$107:$B$120,2,0),0.0082)</f>
        <v>0.0089</v>
      </c>
      <c r="S727" s="52">
        <f t="shared" si="179"/>
        <v>17.622</v>
      </c>
      <c r="T727" s="15">
        <f t="shared" si="180"/>
        <v>17463.402</v>
      </c>
      <c r="U727" s="15">
        <f>T727/INPUTS!$B$7*1000</f>
        <v>21829252.5</v>
      </c>
      <c r="V727" s="15">
        <f>T727*INPUTS!$B$6</f>
        <v>55184.35032</v>
      </c>
      <c r="W727" s="54" t="s">
        <v>521</v>
      </c>
      <c r="X727" s="54" t="s">
        <v>396</v>
      </c>
      <c r="Y727" s="67">
        <f>IFERROR(VLOOKUP(E727,INPUTS!$A$44:$B$103,2,0),0)</f>
        <v>0</v>
      </c>
      <c r="Z727" s="15">
        <f t="shared" si="181"/>
        <v>0</v>
      </c>
      <c r="AA727" s="20">
        <f>IFERROR(VLOOKUP(E727,INPUTS!$A$44:$C$103,3,0),SCENARIOS!$J$23)</f>
        <v>0</v>
      </c>
      <c r="AB727" s="15">
        <f t="shared" si="183"/>
        <v>0</v>
      </c>
      <c r="AC727" s="20">
        <f>IFERROR(VLOOKUP($E727,INPUTS!$A$44:$G$103,4,0),SCENARIOS!$K$23)</f>
        <v>0</v>
      </c>
      <c r="AD727" s="15">
        <f t="shared" si="184"/>
        <v>0</v>
      </c>
      <c r="AE727" s="20">
        <f>IFERROR(VLOOKUP($E727,INPUTS!$A$44:$G$103,5,0),SCENARIOS!$L$23)</f>
        <v>0</v>
      </c>
      <c r="AF727" s="15">
        <f t="shared" si="185"/>
        <v>0</v>
      </c>
      <c r="AG727" s="20">
        <f>IFERROR(VLOOKUP($E727,INPUTS!$A$44:$G$103,6,0),SCENARIOS!$M$23)</f>
        <v>0</v>
      </c>
      <c r="AH727" s="15">
        <f t="shared" si="186"/>
        <v>0</v>
      </c>
      <c r="AI727" s="20">
        <f>IFERROR(VLOOKUP($E727,INPUTS!$A$44:$G$103,7,0),SCENARIOS!$N$23)</f>
        <v>0</v>
      </c>
      <c r="AJ727" s="15">
        <f t="shared" si="187"/>
        <v>0</v>
      </c>
      <c r="AL727" t="str">
        <f t="shared" si="188"/>
        <v>N</v>
      </c>
      <c r="AM727" s="21">
        <f t="shared" si="189"/>
        <v>52485.1100991587</v>
      </c>
    </row>
    <row r="728" ht="15" customHeight="1" spans="1:39">
      <c r="A728" s="6" t="s">
        <v>2478</v>
      </c>
      <c r="B728" s="52" t="s">
        <v>437</v>
      </c>
      <c r="C728" s="52" t="s">
        <v>438</v>
      </c>
      <c r="D728" s="52" t="s">
        <v>929</v>
      </c>
      <c r="E728" s="10" t="s">
        <v>440</v>
      </c>
      <c r="F728" s="52" t="s">
        <v>439</v>
      </c>
      <c r="G728" s="52" t="s">
        <v>177</v>
      </c>
      <c r="H728" s="52" t="s">
        <v>242</v>
      </c>
      <c r="I728" s="52" t="s">
        <v>421</v>
      </c>
      <c r="J728" s="52" t="s">
        <v>173</v>
      </c>
      <c r="K728" s="52" t="s">
        <v>931</v>
      </c>
      <c r="L728" s="53" t="s">
        <v>1696</v>
      </c>
      <c r="M728" s="13">
        <v>2640</v>
      </c>
      <c r="N728" s="14">
        <f t="shared" si="182"/>
        <v>7.23287671232877</v>
      </c>
      <c r="O728" s="15">
        <v>5840</v>
      </c>
      <c r="P728" s="15">
        <f t="shared" si="178"/>
        <v>15417600</v>
      </c>
      <c r="Q728" s="16">
        <f>IFERROR(VLOOKUP(G728,SCENARIOS!$A$13:$E$18,2,0),0.025)</f>
        <v>0.045</v>
      </c>
      <c r="R728" s="52">
        <f>IFERROR(VLOOKUP(L728,INPUTS!$A$107:$B$120,2,0),0.0082)</f>
        <v>0.0082</v>
      </c>
      <c r="S728" s="52">
        <f t="shared" si="179"/>
        <v>47.888</v>
      </c>
      <c r="T728" s="15">
        <f t="shared" si="180"/>
        <v>126424.32</v>
      </c>
      <c r="U728" s="15">
        <f>T728/INPUTS!$B$7*1000</f>
        <v>158030400</v>
      </c>
      <c r="V728" s="15">
        <f>T728*INPUTS!$B$6</f>
        <v>399500.8512</v>
      </c>
      <c r="W728" s="54" t="s">
        <v>396</v>
      </c>
      <c r="X728" s="54" t="s">
        <v>396</v>
      </c>
      <c r="Y728" s="67">
        <f>IFERROR(VLOOKUP(E728,INPUTS!$A$44:$B$103,2,0),0)</f>
        <v>0</v>
      </c>
      <c r="Z728" s="15">
        <f t="shared" si="181"/>
        <v>0</v>
      </c>
      <c r="AA728" s="20">
        <f>IFERROR(VLOOKUP(E728,INPUTS!$A$44:$C$103,3,0),SCENARIOS!$J$23)</f>
        <v>0</v>
      </c>
      <c r="AB728" s="15">
        <f t="shared" si="183"/>
        <v>0</v>
      </c>
      <c r="AC728" s="20">
        <f>IFERROR(VLOOKUP($E728,INPUTS!$A$44:$G$103,4,0),SCENARIOS!$K$23)</f>
        <v>0</v>
      </c>
      <c r="AD728" s="15">
        <f t="shared" si="184"/>
        <v>0</v>
      </c>
      <c r="AE728" s="20">
        <f>IFERROR(VLOOKUP($E728,INPUTS!$A$44:$G$103,5,0),SCENARIOS!$L$23)</f>
        <v>0</v>
      </c>
      <c r="AF728" s="15">
        <f t="shared" si="185"/>
        <v>0</v>
      </c>
      <c r="AG728" s="20">
        <f>IFERROR(VLOOKUP($E728,INPUTS!$A$44:$G$103,6,0),SCENARIOS!$M$23)</f>
        <v>0</v>
      </c>
      <c r="AH728" s="15">
        <f t="shared" si="186"/>
        <v>0</v>
      </c>
      <c r="AI728" s="20">
        <f>IFERROR(VLOOKUP($E728,INPUTS!$A$44:$G$103,7,0),SCENARIOS!$N$23)</f>
        <v>0</v>
      </c>
      <c r="AJ728" s="15">
        <f t="shared" si="187"/>
        <v>0</v>
      </c>
      <c r="AL728" t="str">
        <f t="shared" si="188"/>
        <v>Y</v>
      </c>
      <c r="AM728" s="21">
        <f t="shared" si="189"/>
        <v>379960.007472271</v>
      </c>
    </row>
    <row r="729" ht="15" customHeight="1" spans="1:39">
      <c r="A729" s="24" t="s">
        <v>2479</v>
      </c>
      <c r="B729" s="52" t="s">
        <v>437</v>
      </c>
      <c r="C729" s="52" t="s">
        <v>438</v>
      </c>
      <c r="D729" s="52" t="s">
        <v>929</v>
      </c>
      <c r="E729" s="10" t="s">
        <v>440</v>
      </c>
      <c r="F729" s="52" t="s">
        <v>439</v>
      </c>
      <c r="G729" s="52" t="s">
        <v>177</v>
      </c>
      <c r="H729" s="52" t="s">
        <v>529</v>
      </c>
      <c r="I729" s="52" t="s">
        <v>528</v>
      </c>
      <c r="J729" s="52" t="s">
        <v>173</v>
      </c>
      <c r="K729" s="52" t="s">
        <v>931</v>
      </c>
      <c r="L729" s="53" t="s">
        <v>1696</v>
      </c>
      <c r="M729" s="13">
        <v>1980</v>
      </c>
      <c r="N729" s="14">
        <f t="shared" si="182"/>
        <v>5.42465753424658</v>
      </c>
      <c r="O729" s="15">
        <v>5790</v>
      </c>
      <c r="P729" s="15">
        <f t="shared" si="178"/>
        <v>11464200</v>
      </c>
      <c r="Q729" s="16">
        <f>IFERROR(VLOOKUP(G729,SCENARIOS!$A$13:$E$18,2,0),0.025)</f>
        <v>0.045</v>
      </c>
      <c r="R729" s="52">
        <f>IFERROR(VLOOKUP(L729,INPUTS!$A$107:$B$120,2,0),0.0082)</f>
        <v>0.0082</v>
      </c>
      <c r="S729" s="52">
        <f t="shared" si="179"/>
        <v>47.478</v>
      </c>
      <c r="T729" s="15">
        <f t="shared" si="180"/>
        <v>94006.44</v>
      </c>
      <c r="U729" s="15">
        <f>T729/INPUTS!$B$7*1000</f>
        <v>117508050</v>
      </c>
      <c r="V729" s="15">
        <f>T729*INPUTS!$B$6</f>
        <v>297060.3504</v>
      </c>
      <c r="W729" s="54" t="s">
        <v>396</v>
      </c>
      <c r="X729" s="54" t="s">
        <v>396</v>
      </c>
      <c r="Y729" s="67">
        <f>IFERROR(VLOOKUP(E729,INPUTS!$A$44:$B$103,2,0),0)</f>
        <v>0</v>
      </c>
      <c r="Z729" s="15">
        <f t="shared" si="181"/>
        <v>0</v>
      </c>
      <c r="AA729" s="20">
        <f>IFERROR(VLOOKUP(E729,INPUTS!$A$44:$C$103,3,0),SCENARIOS!$J$23)</f>
        <v>0</v>
      </c>
      <c r="AB729" s="15">
        <f t="shared" si="183"/>
        <v>0</v>
      </c>
      <c r="AC729" s="20">
        <f>IFERROR(VLOOKUP($E729,INPUTS!$A$44:$G$103,4,0),SCENARIOS!$K$23)</f>
        <v>0</v>
      </c>
      <c r="AD729" s="15">
        <f t="shared" si="184"/>
        <v>0</v>
      </c>
      <c r="AE729" s="20">
        <f>IFERROR(VLOOKUP($E729,INPUTS!$A$44:$G$103,5,0),SCENARIOS!$L$23)</f>
        <v>0</v>
      </c>
      <c r="AF729" s="15">
        <f t="shared" si="185"/>
        <v>0</v>
      </c>
      <c r="AG729" s="20">
        <f>IFERROR(VLOOKUP($E729,INPUTS!$A$44:$G$103,6,0),SCENARIOS!$M$23)</f>
        <v>0</v>
      </c>
      <c r="AH729" s="15">
        <f t="shared" si="186"/>
        <v>0</v>
      </c>
      <c r="AI729" s="20">
        <f>IFERROR(VLOOKUP($E729,INPUTS!$A$44:$G$103,7,0),SCENARIOS!$N$23)</f>
        <v>0</v>
      </c>
      <c r="AJ729" s="15">
        <f t="shared" si="187"/>
        <v>0</v>
      </c>
      <c r="AL729" t="str">
        <f t="shared" si="188"/>
        <v>Y</v>
      </c>
      <c r="AM729" s="21">
        <f t="shared" si="189"/>
        <v>282530.193912387</v>
      </c>
    </row>
    <row r="730" ht="15" customHeight="1" spans="1:39">
      <c r="A730" s="6" t="s">
        <v>2480</v>
      </c>
      <c r="B730" s="52" t="s">
        <v>437</v>
      </c>
      <c r="C730" s="52" t="s">
        <v>438</v>
      </c>
      <c r="D730" s="52" t="s">
        <v>929</v>
      </c>
      <c r="E730" s="10" t="s">
        <v>440</v>
      </c>
      <c r="F730" s="52" t="s">
        <v>439</v>
      </c>
      <c r="G730" s="52" t="s">
        <v>177</v>
      </c>
      <c r="H730" s="52" t="s">
        <v>545</v>
      </c>
      <c r="I730" s="52" t="s">
        <v>544</v>
      </c>
      <c r="J730" s="52" t="s">
        <v>173</v>
      </c>
      <c r="K730" s="52" t="s">
        <v>931</v>
      </c>
      <c r="L730" s="53" t="s">
        <v>1696</v>
      </c>
      <c r="M730" s="13">
        <v>1980</v>
      </c>
      <c r="N730" s="14">
        <f t="shared" si="182"/>
        <v>5.42465753424658</v>
      </c>
      <c r="O730" s="15">
        <v>4910</v>
      </c>
      <c r="P730" s="15">
        <f t="shared" si="178"/>
        <v>9721800</v>
      </c>
      <c r="Q730" s="16">
        <f>IFERROR(VLOOKUP(G730,SCENARIOS!$A$13:$E$18,2,0),0.025)</f>
        <v>0.045</v>
      </c>
      <c r="R730" s="52">
        <f>IFERROR(VLOOKUP(L730,INPUTS!$A$107:$B$120,2,0),0.0082)</f>
        <v>0.0082</v>
      </c>
      <c r="S730" s="52">
        <f t="shared" si="179"/>
        <v>40.262</v>
      </c>
      <c r="T730" s="15">
        <f t="shared" si="180"/>
        <v>79718.76</v>
      </c>
      <c r="U730" s="15">
        <f>T730/INPUTS!$B$7*1000</f>
        <v>99648450</v>
      </c>
      <c r="V730" s="15">
        <f>T730*INPUTS!$B$6</f>
        <v>251911.2816</v>
      </c>
      <c r="W730" s="54" t="s">
        <v>396</v>
      </c>
      <c r="X730" s="54" t="s">
        <v>396</v>
      </c>
      <c r="Y730" s="67">
        <f>IFERROR(VLOOKUP(E730,INPUTS!$A$44:$B$103,2,0),0)</f>
        <v>0</v>
      </c>
      <c r="Z730" s="15">
        <f t="shared" si="181"/>
        <v>0</v>
      </c>
      <c r="AA730" s="20">
        <f>IFERROR(VLOOKUP(E730,INPUTS!$A$44:$C$103,3,0),SCENARIOS!$J$23)</f>
        <v>0</v>
      </c>
      <c r="AB730" s="15">
        <f t="shared" si="183"/>
        <v>0</v>
      </c>
      <c r="AC730" s="20">
        <f>IFERROR(VLOOKUP($E730,INPUTS!$A$44:$G$103,4,0),SCENARIOS!$K$23)</f>
        <v>0</v>
      </c>
      <c r="AD730" s="15">
        <f t="shared" si="184"/>
        <v>0</v>
      </c>
      <c r="AE730" s="20">
        <f>IFERROR(VLOOKUP($E730,INPUTS!$A$44:$G$103,5,0),SCENARIOS!$L$23)</f>
        <v>0</v>
      </c>
      <c r="AF730" s="15">
        <f t="shared" si="185"/>
        <v>0</v>
      </c>
      <c r="AG730" s="20">
        <f>IFERROR(VLOOKUP($E730,INPUTS!$A$44:$G$103,6,0),SCENARIOS!$M$23)</f>
        <v>0</v>
      </c>
      <c r="AH730" s="15">
        <f t="shared" si="186"/>
        <v>0</v>
      </c>
      <c r="AI730" s="20">
        <f>IFERROR(VLOOKUP($E730,INPUTS!$A$44:$G$103,7,0),SCENARIOS!$N$23)</f>
        <v>0</v>
      </c>
      <c r="AJ730" s="15">
        <f t="shared" si="187"/>
        <v>0</v>
      </c>
      <c r="AL730" t="str">
        <f t="shared" si="188"/>
        <v>Y</v>
      </c>
      <c r="AM730" s="21">
        <f t="shared" si="189"/>
        <v>239589.508136411</v>
      </c>
    </row>
    <row r="731" ht="15" customHeight="1" spans="1:39">
      <c r="A731" s="24" t="s">
        <v>2481</v>
      </c>
      <c r="B731" s="52" t="s">
        <v>437</v>
      </c>
      <c r="C731" s="52" t="s">
        <v>438</v>
      </c>
      <c r="D731" s="52" t="s">
        <v>929</v>
      </c>
      <c r="E731" s="10" t="s">
        <v>440</v>
      </c>
      <c r="F731" s="52" t="s">
        <v>439</v>
      </c>
      <c r="G731" s="52" t="s">
        <v>177</v>
      </c>
      <c r="H731" s="52" t="s">
        <v>537</v>
      </c>
      <c r="I731" s="52" t="s">
        <v>536</v>
      </c>
      <c r="J731" s="52" t="s">
        <v>173</v>
      </c>
      <c r="K731" s="52" t="s">
        <v>931</v>
      </c>
      <c r="L731" s="53" t="s">
        <v>295</v>
      </c>
      <c r="M731" s="13">
        <v>991</v>
      </c>
      <c r="N731" s="14">
        <f t="shared" si="182"/>
        <v>2.71506849315068</v>
      </c>
      <c r="O731" s="15">
        <v>6280</v>
      </c>
      <c r="P731" s="15">
        <f t="shared" si="178"/>
        <v>6223480</v>
      </c>
      <c r="Q731" s="16">
        <f>IFERROR(VLOOKUP(G731,SCENARIOS!$A$13:$E$18,2,0),0.025)</f>
        <v>0.045</v>
      </c>
      <c r="R731" s="52">
        <f>IFERROR(VLOOKUP(L731,INPUTS!$A$107:$B$120,2,0),0.0082)</f>
        <v>0.0089</v>
      </c>
      <c r="S731" s="52">
        <f t="shared" si="179"/>
        <v>55.892</v>
      </c>
      <c r="T731" s="15">
        <f t="shared" si="180"/>
        <v>55388.972</v>
      </c>
      <c r="U731" s="15">
        <f>T731/INPUTS!$B$7*1000</f>
        <v>69236215</v>
      </c>
      <c r="V731" s="15">
        <f>T731*INPUTS!$B$6</f>
        <v>175029.15152</v>
      </c>
      <c r="W731" s="54" t="s">
        <v>396</v>
      </c>
      <c r="X731" s="54" t="s">
        <v>396</v>
      </c>
      <c r="Y731" s="67">
        <f>IFERROR(VLOOKUP(E731,INPUTS!$A$44:$B$103,2,0),0)</f>
        <v>0</v>
      </c>
      <c r="Z731" s="15">
        <f t="shared" si="181"/>
        <v>0</v>
      </c>
      <c r="AA731" s="20">
        <f>IFERROR(VLOOKUP(E731,INPUTS!$A$44:$C$103,3,0),SCENARIOS!$J$23)</f>
        <v>0</v>
      </c>
      <c r="AB731" s="15">
        <f t="shared" si="183"/>
        <v>0</v>
      </c>
      <c r="AC731" s="20">
        <f>IFERROR(VLOOKUP($E731,INPUTS!$A$44:$G$103,4,0),SCENARIOS!$K$23)</f>
        <v>0</v>
      </c>
      <c r="AD731" s="15">
        <f t="shared" si="184"/>
        <v>0</v>
      </c>
      <c r="AE731" s="20">
        <f>IFERROR(VLOOKUP($E731,INPUTS!$A$44:$G$103,5,0),SCENARIOS!$L$23)</f>
        <v>0</v>
      </c>
      <c r="AF731" s="15">
        <f t="shared" si="185"/>
        <v>0</v>
      </c>
      <c r="AG731" s="20">
        <f>IFERROR(VLOOKUP($E731,INPUTS!$A$44:$G$103,6,0),SCENARIOS!$M$23)</f>
        <v>0</v>
      </c>
      <c r="AH731" s="15">
        <f t="shared" si="186"/>
        <v>0</v>
      </c>
      <c r="AI731" s="20">
        <f>IFERROR(VLOOKUP($E731,INPUTS!$A$44:$G$103,7,0),SCENARIOS!$N$23)</f>
        <v>0</v>
      </c>
      <c r="AJ731" s="15">
        <f t="shared" si="187"/>
        <v>0</v>
      </c>
      <c r="AL731" t="str">
        <f t="shared" si="188"/>
        <v>Y</v>
      </c>
      <c r="AM731" s="21">
        <f t="shared" si="189"/>
        <v>166467.924960968</v>
      </c>
    </row>
    <row r="732" ht="15" customHeight="1" spans="1:39">
      <c r="A732" s="6" t="s">
        <v>2482</v>
      </c>
      <c r="B732" s="52" t="s">
        <v>437</v>
      </c>
      <c r="C732" s="52" t="s">
        <v>438</v>
      </c>
      <c r="D732" s="52" t="s">
        <v>929</v>
      </c>
      <c r="E732" s="10" t="s">
        <v>440</v>
      </c>
      <c r="F732" s="52" t="s">
        <v>439</v>
      </c>
      <c r="G732" s="52" t="s">
        <v>177</v>
      </c>
      <c r="H732" s="52" t="s">
        <v>556</v>
      </c>
      <c r="I732" s="52" t="s">
        <v>555</v>
      </c>
      <c r="J732" s="52" t="s">
        <v>173</v>
      </c>
      <c r="K732" s="52" t="s">
        <v>931</v>
      </c>
      <c r="L732" s="53" t="s">
        <v>295</v>
      </c>
      <c r="M732" s="13">
        <v>1320</v>
      </c>
      <c r="N732" s="14">
        <f t="shared" si="182"/>
        <v>3.61643835616438</v>
      </c>
      <c r="O732" s="15">
        <v>6900</v>
      </c>
      <c r="P732" s="15">
        <f t="shared" si="178"/>
        <v>9108000</v>
      </c>
      <c r="Q732" s="16">
        <f>IFERROR(VLOOKUP(G732,SCENARIOS!$A$13:$E$18,2,0),0.025)</f>
        <v>0.045</v>
      </c>
      <c r="R732" s="52">
        <f>IFERROR(VLOOKUP(L732,INPUTS!$A$107:$B$120,2,0),0.0082)</f>
        <v>0.0089</v>
      </c>
      <c r="S732" s="52">
        <f t="shared" si="179"/>
        <v>61.41</v>
      </c>
      <c r="T732" s="15">
        <f t="shared" si="180"/>
        <v>81061.2</v>
      </c>
      <c r="U732" s="15">
        <f>T732/INPUTS!$B$7*1000</f>
        <v>101326500</v>
      </c>
      <c r="V732" s="15">
        <f>T732*INPUTS!$B$6</f>
        <v>256153.392</v>
      </c>
      <c r="W732" s="54" t="s">
        <v>396</v>
      </c>
      <c r="X732" s="54" t="s">
        <v>396</v>
      </c>
      <c r="Y732" s="67">
        <f>IFERROR(VLOOKUP(E732,INPUTS!$A$44:$B$103,2,0),0)</f>
        <v>0</v>
      </c>
      <c r="Z732" s="15">
        <f t="shared" si="181"/>
        <v>0</v>
      </c>
      <c r="AA732" s="20">
        <f>IFERROR(VLOOKUP(E732,INPUTS!$A$44:$C$103,3,0),SCENARIOS!$J$23)</f>
        <v>0</v>
      </c>
      <c r="AB732" s="15">
        <f t="shared" si="183"/>
        <v>0</v>
      </c>
      <c r="AC732" s="20">
        <f>IFERROR(VLOOKUP($E732,INPUTS!$A$44:$G$103,4,0),SCENARIOS!$K$23)</f>
        <v>0</v>
      </c>
      <c r="AD732" s="15">
        <f t="shared" si="184"/>
        <v>0</v>
      </c>
      <c r="AE732" s="20">
        <f>IFERROR(VLOOKUP($E732,INPUTS!$A$44:$G$103,5,0),SCENARIOS!$L$23)</f>
        <v>0</v>
      </c>
      <c r="AF732" s="15">
        <f t="shared" si="185"/>
        <v>0</v>
      </c>
      <c r="AG732" s="20">
        <f>IFERROR(VLOOKUP($E732,INPUTS!$A$44:$G$103,6,0),SCENARIOS!$M$23)</f>
        <v>0</v>
      </c>
      <c r="AH732" s="15">
        <f t="shared" si="186"/>
        <v>0</v>
      </c>
      <c r="AI732" s="20">
        <f>IFERROR(VLOOKUP($E732,INPUTS!$A$44:$G$103,7,0),SCENARIOS!$N$23)</f>
        <v>0</v>
      </c>
      <c r="AJ732" s="15">
        <f t="shared" si="187"/>
        <v>0</v>
      </c>
      <c r="AL732" t="str">
        <f t="shared" si="188"/>
        <v>Y</v>
      </c>
      <c r="AM732" s="21">
        <f t="shared" si="189"/>
        <v>243624.123568244</v>
      </c>
    </row>
    <row r="733" ht="15" customHeight="1" spans="1:39">
      <c r="A733" s="24" t="s">
        <v>2483</v>
      </c>
      <c r="B733" s="52" t="s">
        <v>437</v>
      </c>
      <c r="C733" s="52" t="s">
        <v>438</v>
      </c>
      <c r="D733" s="52" t="s">
        <v>929</v>
      </c>
      <c r="E733" s="10" t="s">
        <v>440</v>
      </c>
      <c r="F733" s="52" t="s">
        <v>439</v>
      </c>
      <c r="G733" s="52" t="s">
        <v>177</v>
      </c>
      <c r="H733" s="52" t="s">
        <v>267</v>
      </c>
      <c r="I733" s="52" t="s">
        <v>436</v>
      </c>
      <c r="J733" s="52" t="s">
        <v>173</v>
      </c>
      <c r="K733" s="52" t="s">
        <v>931</v>
      </c>
      <c r="L733" s="53" t="s">
        <v>1696</v>
      </c>
      <c r="M733" s="13">
        <v>1320</v>
      </c>
      <c r="N733" s="14">
        <f t="shared" si="182"/>
        <v>3.61643835616438</v>
      </c>
      <c r="O733" s="15">
        <v>12380</v>
      </c>
      <c r="P733" s="15">
        <f t="shared" si="178"/>
        <v>16341600</v>
      </c>
      <c r="Q733" s="16">
        <f>IFERROR(VLOOKUP(G733,SCENARIOS!$A$13:$E$18,2,0),0.025)</f>
        <v>0.045</v>
      </c>
      <c r="R733" s="52">
        <f>IFERROR(VLOOKUP(L733,INPUTS!$A$107:$B$120,2,0),0.0082)</f>
        <v>0.0082</v>
      </c>
      <c r="S733" s="52">
        <f t="shared" si="179"/>
        <v>101.516</v>
      </c>
      <c r="T733" s="15">
        <f t="shared" si="180"/>
        <v>134001.12</v>
      </c>
      <c r="U733" s="15">
        <f>T733/INPUTS!$B$7*1000</f>
        <v>167501400</v>
      </c>
      <c r="V733" s="15">
        <f>T733*INPUTS!$B$6</f>
        <v>423443.5392</v>
      </c>
      <c r="W733" s="54" t="s">
        <v>396</v>
      </c>
      <c r="X733" s="54" t="s">
        <v>396</v>
      </c>
      <c r="Y733" s="67">
        <f>IFERROR(VLOOKUP(E733,INPUTS!$A$44:$B$103,2,0),0)</f>
        <v>0</v>
      </c>
      <c r="Z733" s="15">
        <f t="shared" si="181"/>
        <v>0</v>
      </c>
      <c r="AA733" s="20">
        <f>IFERROR(VLOOKUP(E733,INPUTS!$A$44:$C$103,3,0),SCENARIOS!$J$23)</f>
        <v>0</v>
      </c>
      <c r="AB733" s="15">
        <f t="shared" si="183"/>
        <v>0</v>
      </c>
      <c r="AC733" s="20">
        <f>IFERROR(VLOOKUP($E733,INPUTS!$A$44:$G$103,4,0),SCENARIOS!$K$23)</f>
        <v>0</v>
      </c>
      <c r="AD733" s="15">
        <f t="shared" si="184"/>
        <v>0</v>
      </c>
      <c r="AE733" s="20">
        <f>IFERROR(VLOOKUP($E733,INPUTS!$A$44:$G$103,5,0),SCENARIOS!$L$23)</f>
        <v>0</v>
      </c>
      <c r="AF733" s="15">
        <f t="shared" si="185"/>
        <v>0</v>
      </c>
      <c r="AG733" s="20">
        <f>IFERROR(VLOOKUP($E733,INPUTS!$A$44:$G$103,6,0),SCENARIOS!$M$23)</f>
        <v>0</v>
      </c>
      <c r="AH733" s="15">
        <f t="shared" si="186"/>
        <v>0</v>
      </c>
      <c r="AI733" s="20">
        <f>IFERROR(VLOOKUP($E733,INPUTS!$A$44:$G$103,7,0),SCENARIOS!$N$23)</f>
        <v>0</v>
      </c>
      <c r="AJ733" s="15">
        <f t="shared" si="187"/>
        <v>0</v>
      </c>
      <c r="AL733" t="str">
        <f t="shared" si="188"/>
        <v>Y</v>
      </c>
      <c r="AM733" s="21">
        <f t="shared" si="189"/>
        <v>402731.583262561</v>
      </c>
    </row>
    <row r="734" ht="15" customHeight="1" spans="1:39">
      <c r="A734" s="6" t="s">
        <v>2484</v>
      </c>
      <c r="B734" s="52" t="s">
        <v>437</v>
      </c>
      <c r="C734" s="52" t="s">
        <v>438</v>
      </c>
      <c r="D734" s="52" t="s">
        <v>929</v>
      </c>
      <c r="E734" s="10" t="s">
        <v>440</v>
      </c>
      <c r="F734" s="52" t="s">
        <v>439</v>
      </c>
      <c r="G734" s="52" t="s">
        <v>177</v>
      </c>
      <c r="H734" s="52" t="s">
        <v>269</v>
      </c>
      <c r="I734" s="52" t="s">
        <v>436</v>
      </c>
      <c r="J734" s="52" t="s">
        <v>173</v>
      </c>
      <c r="K734" s="52" t="s">
        <v>931</v>
      </c>
      <c r="L734" s="53" t="s">
        <v>1696</v>
      </c>
      <c r="M734" s="13">
        <v>1320</v>
      </c>
      <c r="N734" s="14">
        <f t="shared" si="182"/>
        <v>3.61643835616438</v>
      </c>
      <c r="O734" s="15">
        <v>8630</v>
      </c>
      <c r="P734" s="15">
        <f t="shared" si="178"/>
        <v>11391600</v>
      </c>
      <c r="Q734" s="16">
        <f>IFERROR(VLOOKUP(G734,SCENARIOS!$A$13:$E$18,2,0),0.025)</f>
        <v>0.045</v>
      </c>
      <c r="R734" s="52">
        <f>IFERROR(VLOOKUP(L734,INPUTS!$A$107:$B$120,2,0),0.0082)</f>
        <v>0.0082</v>
      </c>
      <c r="S734" s="52">
        <f t="shared" si="179"/>
        <v>70.766</v>
      </c>
      <c r="T734" s="15">
        <f t="shared" si="180"/>
        <v>93411.12</v>
      </c>
      <c r="U734" s="15">
        <f>T734/INPUTS!$B$7*1000</f>
        <v>116763900</v>
      </c>
      <c r="V734" s="15">
        <f>T734*INPUTS!$B$6</f>
        <v>295179.1392</v>
      </c>
      <c r="W734" s="54" t="s">
        <v>396</v>
      </c>
      <c r="X734" s="54" t="s">
        <v>396</v>
      </c>
      <c r="Y734" s="67">
        <f>IFERROR(VLOOKUP(E734,INPUTS!$A$44:$B$103,2,0),0)</f>
        <v>0</v>
      </c>
      <c r="Z734" s="15">
        <f t="shared" si="181"/>
        <v>0</v>
      </c>
      <c r="AA734" s="20">
        <f>IFERROR(VLOOKUP(E734,INPUTS!$A$44:$C$103,3,0),SCENARIOS!$J$23)</f>
        <v>0</v>
      </c>
      <c r="AB734" s="15">
        <f t="shared" si="183"/>
        <v>0</v>
      </c>
      <c r="AC734" s="20">
        <f>IFERROR(VLOOKUP($E734,INPUTS!$A$44:$G$103,4,0),SCENARIOS!$K$23)</f>
        <v>0</v>
      </c>
      <c r="AD734" s="15">
        <f t="shared" si="184"/>
        <v>0</v>
      </c>
      <c r="AE734" s="20">
        <f>IFERROR(VLOOKUP($E734,INPUTS!$A$44:$G$103,5,0),SCENARIOS!$L$23)</f>
        <v>0</v>
      </c>
      <c r="AF734" s="15">
        <f t="shared" si="185"/>
        <v>0</v>
      </c>
      <c r="AG734" s="20">
        <f>IFERROR(VLOOKUP($E734,INPUTS!$A$44:$G$103,6,0),SCENARIOS!$M$23)</f>
        <v>0</v>
      </c>
      <c r="AH734" s="15">
        <f t="shared" si="186"/>
        <v>0</v>
      </c>
      <c r="AI734" s="20">
        <f>IFERROR(VLOOKUP($E734,INPUTS!$A$44:$G$103,7,0),SCENARIOS!$N$23)</f>
        <v>0</v>
      </c>
      <c r="AJ734" s="15">
        <f t="shared" si="187"/>
        <v>0</v>
      </c>
      <c r="AL734" t="str">
        <f t="shared" si="188"/>
        <v>N</v>
      </c>
      <c r="AM734" s="21">
        <f t="shared" si="189"/>
        <v>280740.998671721</v>
      </c>
    </row>
    <row r="735" ht="15" customHeight="1" spans="1:39">
      <c r="A735" s="24" t="s">
        <v>2485</v>
      </c>
      <c r="B735" s="52" t="s">
        <v>437</v>
      </c>
      <c r="C735" s="52" t="s">
        <v>438</v>
      </c>
      <c r="D735" s="52" t="s">
        <v>929</v>
      </c>
      <c r="E735" s="10" t="s">
        <v>440</v>
      </c>
      <c r="F735" s="52" t="s">
        <v>439</v>
      </c>
      <c r="G735" s="52" t="s">
        <v>177</v>
      </c>
      <c r="H735" s="52" t="s">
        <v>268</v>
      </c>
      <c r="I735" s="52" t="s">
        <v>436</v>
      </c>
      <c r="J735" s="52" t="s">
        <v>173</v>
      </c>
      <c r="K735" s="52" t="s">
        <v>931</v>
      </c>
      <c r="L735" s="53" t="s">
        <v>295</v>
      </c>
      <c r="M735" s="13">
        <v>660</v>
      </c>
      <c r="N735" s="14">
        <f t="shared" si="182"/>
        <v>1.80821917808219</v>
      </c>
      <c r="O735" s="15">
        <v>13040</v>
      </c>
      <c r="P735" s="15">
        <f t="shared" si="178"/>
        <v>8606400</v>
      </c>
      <c r="Q735" s="16">
        <f>IFERROR(VLOOKUP(G735,SCENARIOS!$A$13:$E$18,2,0),0.025)</f>
        <v>0.045</v>
      </c>
      <c r="R735" s="52">
        <f>IFERROR(VLOOKUP(L735,INPUTS!$A$107:$B$120,2,0),0.0082)</f>
        <v>0.0089</v>
      </c>
      <c r="S735" s="52">
        <f t="shared" si="179"/>
        <v>116.056</v>
      </c>
      <c r="T735" s="15">
        <f t="shared" si="180"/>
        <v>76596.96</v>
      </c>
      <c r="U735" s="15">
        <f>T735/INPUTS!$B$7*1000</f>
        <v>95746200</v>
      </c>
      <c r="V735" s="15">
        <f>T735*INPUTS!$B$6</f>
        <v>242046.3936</v>
      </c>
      <c r="W735" s="54" t="s">
        <v>396</v>
      </c>
      <c r="X735" s="54" t="s">
        <v>396</v>
      </c>
      <c r="Y735" s="67">
        <f>IFERROR(VLOOKUP(E735,INPUTS!$A$44:$B$103,2,0),0)</f>
        <v>0</v>
      </c>
      <c r="Z735" s="15">
        <f t="shared" si="181"/>
        <v>0</v>
      </c>
      <c r="AA735" s="20">
        <f>IFERROR(VLOOKUP(E735,INPUTS!$A$44:$C$103,3,0),SCENARIOS!$J$23)</f>
        <v>0</v>
      </c>
      <c r="AB735" s="15">
        <f t="shared" si="183"/>
        <v>0</v>
      </c>
      <c r="AC735" s="20">
        <f>IFERROR(VLOOKUP($E735,INPUTS!$A$44:$G$103,4,0),SCENARIOS!$K$23)</f>
        <v>0</v>
      </c>
      <c r="AD735" s="15">
        <f t="shared" si="184"/>
        <v>0</v>
      </c>
      <c r="AE735" s="20">
        <f>IFERROR(VLOOKUP($E735,INPUTS!$A$44:$G$103,5,0),SCENARIOS!$L$23)</f>
        <v>0</v>
      </c>
      <c r="AF735" s="15">
        <f t="shared" si="185"/>
        <v>0</v>
      </c>
      <c r="AG735" s="20">
        <f>IFERROR(VLOOKUP($E735,INPUTS!$A$44:$G$103,6,0),SCENARIOS!$M$23)</f>
        <v>0</v>
      </c>
      <c r="AH735" s="15">
        <f t="shared" si="186"/>
        <v>0</v>
      </c>
      <c r="AI735" s="20">
        <f>IFERROR(VLOOKUP($E735,INPUTS!$A$44:$G$103,7,0),SCENARIOS!$N$23)</f>
        <v>0</v>
      </c>
      <c r="AJ735" s="15">
        <f t="shared" si="187"/>
        <v>0</v>
      </c>
      <c r="AL735" t="str">
        <f t="shared" si="188"/>
        <v>N</v>
      </c>
      <c r="AM735" s="21">
        <f t="shared" si="189"/>
        <v>230207.142849993</v>
      </c>
    </row>
    <row r="736" ht="15" customHeight="1" spans="1:39">
      <c r="A736" s="6" t="s">
        <v>2486</v>
      </c>
      <c r="B736" s="52" t="s">
        <v>437</v>
      </c>
      <c r="C736" s="52" t="s">
        <v>438</v>
      </c>
      <c r="D736" s="52" t="s">
        <v>929</v>
      </c>
      <c r="E736" s="10" t="s">
        <v>440</v>
      </c>
      <c r="F736" s="52" t="s">
        <v>439</v>
      </c>
      <c r="G736" s="52" t="s">
        <v>177</v>
      </c>
      <c r="H736" s="52" t="s">
        <v>271</v>
      </c>
      <c r="I736" s="52" t="s">
        <v>581</v>
      </c>
      <c r="J736" s="52" t="s">
        <v>173</v>
      </c>
      <c r="K736" s="52" t="s">
        <v>931</v>
      </c>
      <c r="L736" s="53" t="s">
        <v>1759</v>
      </c>
      <c r="M736" s="13">
        <v>660</v>
      </c>
      <c r="N736" s="14">
        <f t="shared" si="182"/>
        <v>1.80821917808219</v>
      </c>
      <c r="O736" s="15">
        <v>14200</v>
      </c>
      <c r="P736" s="15">
        <f t="shared" si="178"/>
        <v>9372000</v>
      </c>
      <c r="Q736" s="16">
        <f>IFERROR(VLOOKUP(G736,SCENARIOS!$A$13:$E$18,2,0),0.025)</f>
        <v>0.045</v>
      </c>
      <c r="R736" s="52">
        <f>IFERROR(VLOOKUP(L736,INPUTS!$A$107:$B$120,2,0),0.0082)</f>
        <v>0.0082</v>
      </c>
      <c r="S736" s="52">
        <f t="shared" si="179"/>
        <v>116.44</v>
      </c>
      <c r="T736" s="15">
        <f t="shared" si="180"/>
        <v>76850.4</v>
      </c>
      <c r="U736" s="15">
        <f>T736/INPUTS!$B$7*1000</f>
        <v>96063000</v>
      </c>
      <c r="V736" s="15">
        <f>T736*INPUTS!$B$6</f>
        <v>242847.264</v>
      </c>
      <c r="W736" s="54" t="s">
        <v>396</v>
      </c>
      <c r="X736" s="54" t="s">
        <v>396</v>
      </c>
      <c r="Y736" s="67">
        <f>IFERROR(VLOOKUP(E736,INPUTS!$A$44:$B$103,2,0),0)</f>
        <v>0</v>
      </c>
      <c r="Z736" s="15">
        <f t="shared" si="181"/>
        <v>0</v>
      </c>
      <c r="AA736" s="20">
        <f>IFERROR(VLOOKUP(E736,INPUTS!$A$44:$C$103,3,0),SCENARIOS!$J$23)</f>
        <v>0</v>
      </c>
      <c r="AB736" s="15">
        <f t="shared" si="183"/>
        <v>0</v>
      </c>
      <c r="AC736" s="20">
        <f>IFERROR(VLOOKUP($E736,INPUTS!$A$44:$G$103,4,0),SCENARIOS!$K$23)</f>
        <v>0</v>
      </c>
      <c r="AD736" s="15">
        <f t="shared" si="184"/>
        <v>0</v>
      </c>
      <c r="AE736" s="20">
        <f>IFERROR(VLOOKUP($E736,INPUTS!$A$44:$G$103,5,0),SCENARIOS!$L$23)</f>
        <v>0</v>
      </c>
      <c r="AF736" s="15">
        <f t="shared" si="185"/>
        <v>0</v>
      </c>
      <c r="AG736" s="20">
        <f>IFERROR(VLOOKUP($E736,INPUTS!$A$44:$G$103,6,0),SCENARIOS!$M$23)</f>
        <v>0</v>
      </c>
      <c r="AH736" s="15">
        <f t="shared" si="186"/>
        <v>0</v>
      </c>
      <c r="AI736" s="20">
        <f>IFERROR(VLOOKUP($E736,INPUTS!$A$44:$G$103,7,0),SCENARIOS!$N$23)</f>
        <v>0</v>
      </c>
      <c r="AJ736" s="15">
        <f t="shared" si="187"/>
        <v>0</v>
      </c>
      <c r="AL736" t="str">
        <f t="shared" si="188"/>
        <v>N</v>
      </c>
      <c r="AM736" s="21">
        <f t="shared" si="189"/>
        <v>230968.840158658</v>
      </c>
    </row>
    <row r="737" ht="15" customHeight="1" spans="1:39">
      <c r="A737" s="24" t="s">
        <v>2487</v>
      </c>
      <c r="B737" s="52" t="s">
        <v>437</v>
      </c>
      <c r="C737" s="52" t="s">
        <v>438</v>
      </c>
      <c r="D737" s="52" t="s">
        <v>929</v>
      </c>
      <c r="E737" s="10" t="s">
        <v>440</v>
      </c>
      <c r="F737" s="52" t="s">
        <v>439</v>
      </c>
      <c r="G737" s="52" t="s">
        <v>177</v>
      </c>
      <c r="H737" s="52" t="s">
        <v>238</v>
      </c>
      <c r="I737" s="52" t="s">
        <v>424</v>
      </c>
      <c r="J737" s="52" t="s">
        <v>173</v>
      </c>
      <c r="K737" s="52" t="s">
        <v>931</v>
      </c>
      <c r="L737" s="53" t="s">
        <v>295</v>
      </c>
      <c r="M737" s="13">
        <v>991</v>
      </c>
      <c r="N737" s="14">
        <f t="shared" si="182"/>
        <v>2.71506849315068</v>
      </c>
      <c r="O737" s="15">
        <v>7890</v>
      </c>
      <c r="P737" s="15">
        <f t="shared" si="178"/>
        <v>7818990</v>
      </c>
      <c r="Q737" s="16">
        <f>IFERROR(VLOOKUP(G737,SCENARIOS!$A$13:$E$18,2,0),0.025)</f>
        <v>0.045</v>
      </c>
      <c r="R737" s="52">
        <f>IFERROR(VLOOKUP(L737,INPUTS!$A$107:$B$120,2,0),0.0082)</f>
        <v>0.0089</v>
      </c>
      <c r="S737" s="52">
        <f t="shared" si="179"/>
        <v>70.221</v>
      </c>
      <c r="T737" s="15">
        <f t="shared" si="180"/>
        <v>69589.011</v>
      </c>
      <c r="U737" s="15">
        <f>T737/INPUTS!$B$7*1000</f>
        <v>86986263.75</v>
      </c>
      <c r="V737" s="15">
        <f>T737*INPUTS!$B$6</f>
        <v>219901.27476</v>
      </c>
      <c r="W737" s="54" t="s">
        <v>396</v>
      </c>
      <c r="X737" s="54" t="s">
        <v>396</v>
      </c>
      <c r="Y737" s="67">
        <f>IFERROR(VLOOKUP(E737,INPUTS!$A$44:$B$103,2,0),0)</f>
        <v>0</v>
      </c>
      <c r="Z737" s="15">
        <f t="shared" si="181"/>
        <v>0</v>
      </c>
      <c r="AA737" s="20">
        <f>IFERROR(VLOOKUP(E737,INPUTS!$A$44:$C$103,3,0),SCENARIOS!$J$23)</f>
        <v>0</v>
      </c>
      <c r="AB737" s="15">
        <f t="shared" si="183"/>
        <v>0</v>
      </c>
      <c r="AC737" s="20">
        <f>IFERROR(VLOOKUP($E737,INPUTS!$A$44:$G$103,4,0),SCENARIOS!$K$23)</f>
        <v>0</v>
      </c>
      <c r="AD737" s="15">
        <f t="shared" si="184"/>
        <v>0</v>
      </c>
      <c r="AE737" s="20">
        <f>IFERROR(VLOOKUP($E737,INPUTS!$A$44:$G$103,5,0),SCENARIOS!$L$23)</f>
        <v>0</v>
      </c>
      <c r="AF737" s="15">
        <f t="shared" si="185"/>
        <v>0</v>
      </c>
      <c r="AG737" s="20">
        <f>IFERROR(VLOOKUP($E737,INPUTS!$A$44:$G$103,6,0),SCENARIOS!$M$23)</f>
        <v>0</v>
      </c>
      <c r="AH737" s="15">
        <f t="shared" si="186"/>
        <v>0</v>
      </c>
      <c r="AI737" s="20">
        <f>IFERROR(VLOOKUP($E737,INPUTS!$A$44:$G$103,7,0),SCENARIOS!$N$23)</f>
        <v>0</v>
      </c>
      <c r="AJ737" s="15">
        <f t="shared" si="187"/>
        <v>0</v>
      </c>
      <c r="AL737" t="str">
        <f t="shared" si="188"/>
        <v>N</v>
      </c>
      <c r="AM737" s="21">
        <f t="shared" si="189"/>
        <v>209145.211455739</v>
      </c>
    </row>
    <row r="738" ht="15" customHeight="1" spans="1:39">
      <c r="A738" s="6" t="s">
        <v>2488</v>
      </c>
      <c r="B738" s="52" t="s">
        <v>437</v>
      </c>
      <c r="C738" s="52" t="s">
        <v>438</v>
      </c>
      <c r="D738" s="52" t="s">
        <v>929</v>
      </c>
      <c r="E738" s="10" t="s">
        <v>440</v>
      </c>
      <c r="F738" s="52" t="s">
        <v>439</v>
      </c>
      <c r="G738" s="52" t="s">
        <v>177</v>
      </c>
      <c r="H738" s="52" t="s">
        <v>239</v>
      </c>
      <c r="I738" s="52" t="s">
        <v>424</v>
      </c>
      <c r="J738" s="52" t="s">
        <v>173</v>
      </c>
      <c r="K738" s="52" t="s">
        <v>931</v>
      </c>
      <c r="L738" s="53" t="s">
        <v>295</v>
      </c>
      <c r="M738" s="13">
        <v>660</v>
      </c>
      <c r="N738" s="14">
        <f t="shared" si="182"/>
        <v>1.80821917808219</v>
      </c>
      <c r="O738" s="15">
        <v>7870</v>
      </c>
      <c r="P738" s="15">
        <f t="shared" si="178"/>
        <v>5194200</v>
      </c>
      <c r="Q738" s="16">
        <f>IFERROR(VLOOKUP(G738,SCENARIOS!$A$13:$E$18,2,0),0.025)</f>
        <v>0.045</v>
      </c>
      <c r="R738" s="52">
        <f>IFERROR(VLOOKUP(L738,INPUTS!$A$107:$B$120,2,0),0.0082)</f>
        <v>0.0089</v>
      </c>
      <c r="S738" s="52">
        <f t="shared" si="179"/>
        <v>70.043</v>
      </c>
      <c r="T738" s="15">
        <f t="shared" si="180"/>
        <v>46228.38</v>
      </c>
      <c r="U738" s="15">
        <f>T738/INPUTS!$B$7*1000</f>
        <v>57785475</v>
      </c>
      <c r="V738" s="15">
        <f>T738*INPUTS!$B$6</f>
        <v>146081.6808</v>
      </c>
      <c r="W738" s="54" t="s">
        <v>396</v>
      </c>
      <c r="X738" s="54" t="s">
        <v>396</v>
      </c>
      <c r="Y738" s="67">
        <f>IFERROR(VLOOKUP(E738,INPUTS!$A$44:$B$103,2,0),0)</f>
        <v>0</v>
      </c>
      <c r="Z738" s="15">
        <f t="shared" si="181"/>
        <v>0</v>
      </c>
      <c r="AA738" s="20">
        <f>IFERROR(VLOOKUP(E738,INPUTS!$A$44:$C$103,3,0),SCENARIOS!$J$23)</f>
        <v>0</v>
      </c>
      <c r="AB738" s="15">
        <f t="shared" si="183"/>
        <v>0</v>
      </c>
      <c r="AC738" s="20">
        <f>IFERROR(VLOOKUP($E738,INPUTS!$A$44:$G$103,4,0),SCENARIOS!$K$23)</f>
        <v>0</v>
      </c>
      <c r="AD738" s="15">
        <f t="shared" si="184"/>
        <v>0</v>
      </c>
      <c r="AE738" s="20">
        <f>IFERROR(VLOOKUP($E738,INPUTS!$A$44:$G$103,5,0),SCENARIOS!$L$23)</f>
        <v>0</v>
      </c>
      <c r="AF738" s="15">
        <f t="shared" si="185"/>
        <v>0</v>
      </c>
      <c r="AG738" s="20">
        <f>IFERROR(VLOOKUP($E738,INPUTS!$A$44:$G$103,6,0),SCENARIOS!$M$23)</f>
        <v>0</v>
      </c>
      <c r="AH738" s="15">
        <f t="shared" si="186"/>
        <v>0</v>
      </c>
      <c r="AI738" s="20">
        <f>IFERROR(VLOOKUP($E738,INPUTS!$A$44:$G$103,7,0),SCENARIOS!$N$23)</f>
        <v>0</v>
      </c>
      <c r="AJ738" s="15">
        <f t="shared" si="187"/>
        <v>0</v>
      </c>
      <c r="AL738" t="str">
        <f t="shared" si="188"/>
        <v>N</v>
      </c>
      <c r="AM738" s="21">
        <f t="shared" si="189"/>
        <v>138936.36612189</v>
      </c>
    </row>
    <row r="739" ht="15" customHeight="1" spans="1:39">
      <c r="A739" s="24" t="s">
        <v>2489</v>
      </c>
      <c r="B739" s="52" t="s">
        <v>437</v>
      </c>
      <c r="C739" s="52" t="s">
        <v>438</v>
      </c>
      <c r="D739" s="52" t="s">
        <v>929</v>
      </c>
      <c r="E739" s="10" t="s">
        <v>440</v>
      </c>
      <c r="F739" s="52" t="s">
        <v>439</v>
      </c>
      <c r="G739" s="52" t="s">
        <v>177</v>
      </c>
      <c r="H739" s="52" t="s">
        <v>432</v>
      </c>
      <c r="I739" s="52" t="s">
        <v>431</v>
      </c>
      <c r="J739" s="52" t="s">
        <v>173</v>
      </c>
      <c r="K739" s="52" t="s">
        <v>931</v>
      </c>
      <c r="L739" s="53" t="s">
        <v>1696</v>
      </c>
      <c r="M739" s="13">
        <v>1320</v>
      </c>
      <c r="N739" s="14">
        <f t="shared" si="182"/>
        <v>3.61643835616438</v>
      </c>
      <c r="O739" s="15">
        <v>5790</v>
      </c>
      <c r="P739" s="15">
        <f t="shared" si="178"/>
        <v>7642800</v>
      </c>
      <c r="Q739" s="16">
        <f>IFERROR(VLOOKUP(G739,SCENARIOS!$A$13:$E$18,2,0),0.025)</f>
        <v>0.045</v>
      </c>
      <c r="R739" s="52">
        <f>IFERROR(VLOOKUP(L739,INPUTS!$A$107:$B$120,2,0),0.0082)</f>
        <v>0.0082</v>
      </c>
      <c r="S739" s="52">
        <f t="shared" si="179"/>
        <v>47.478</v>
      </c>
      <c r="T739" s="15">
        <f t="shared" si="180"/>
        <v>62670.96</v>
      </c>
      <c r="U739" s="15">
        <f>T739/INPUTS!$B$7*1000</f>
        <v>78338700</v>
      </c>
      <c r="V739" s="15">
        <f>T739*INPUTS!$B$6</f>
        <v>198040.2336</v>
      </c>
      <c r="W739" s="54" t="s">
        <v>521</v>
      </c>
      <c r="X739" s="54" t="s">
        <v>396</v>
      </c>
      <c r="Y739" s="67">
        <f>IFERROR(VLOOKUP(E739,INPUTS!$A$44:$B$103,2,0),0)</f>
        <v>0</v>
      </c>
      <c r="Z739" s="15">
        <f t="shared" si="181"/>
        <v>0</v>
      </c>
      <c r="AA739" s="20">
        <f>IFERROR(VLOOKUP(E739,INPUTS!$A$44:$C$103,3,0),SCENARIOS!$J$23)</f>
        <v>0</v>
      </c>
      <c r="AB739" s="15">
        <f t="shared" si="183"/>
        <v>0</v>
      </c>
      <c r="AC739" s="20">
        <f>IFERROR(VLOOKUP($E739,INPUTS!$A$44:$G$103,4,0),SCENARIOS!$K$23)</f>
        <v>0</v>
      </c>
      <c r="AD739" s="15">
        <f t="shared" si="184"/>
        <v>0</v>
      </c>
      <c r="AE739" s="20">
        <f>IFERROR(VLOOKUP($E739,INPUTS!$A$44:$G$103,5,0),SCENARIOS!$L$23)</f>
        <v>0</v>
      </c>
      <c r="AF739" s="15">
        <f t="shared" si="185"/>
        <v>0</v>
      </c>
      <c r="AG739" s="20">
        <f>IFERROR(VLOOKUP($E739,INPUTS!$A$44:$G$103,6,0),SCENARIOS!$M$23)</f>
        <v>0</v>
      </c>
      <c r="AH739" s="15">
        <f t="shared" si="186"/>
        <v>0</v>
      </c>
      <c r="AI739" s="20">
        <f>IFERROR(VLOOKUP($E739,INPUTS!$A$44:$G$103,7,0),SCENARIOS!$N$23)</f>
        <v>0</v>
      </c>
      <c r="AJ739" s="15">
        <f t="shared" si="187"/>
        <v>0</v>
      </c>
      <c r="AL739" t="str">
        <f t="shared" si="188"/>
        <v>N</v>
      </c>
      <c r="AM739" s="21">
        <f t="shared" si="189"/>
        <v>188353.462608258</v>
      </c>
    </row>
    <row r="740" ht="15" customHeight="1" spans="1:39">
      <c r="A740" s="6" t="s">
        <v>2490</v>
      </c>
      <c r="B740" s="52" t="s">
        <v>437</v>
      </c>
      <c r="C740" s="52" t="s">
        <v>438</v>
      </c>
      <c r="D740" s="52" t="s">
        <v>929</v>
      </c>
      <c r="E740" s="10" t="s">
        <v>440</v>
      </c>
      <c r="F740" s="52" t="s">
        <v>439</v>
      </c>
      <c r="G740" s="52" t="s">
        <v>177</v>
      </c>
      <c r="H740" s="52" t="s">
        <v>567</v>
      </c>
      <c r="I740" s="52" t="s">
        <v>431</v>
      </c>
      <c r="J740" s="52" t="s">
        <v>173</v>
      </c>
      <c r="K740" s="52" t="s">
        <v>931</v>
      </c>
      <c r="L740" s="53" t="s">
        <v>1696</v>
      </c>
      <c r="M740" s="13">
        <v>1320</v>
      </c>
      <c r="N740" s="14">
        <f t="shared" si="182"/>
        <v>3.61643835616438</v>
      </c>
      <c r="O740" s="15">
        <v>6740</v>
      </c>
      <c r="P740" s="15">
        <f t="shared" si="178"/>
        <v>8896800</v>
      </c>
      <c r="Q740" s="16">
        <f>IFERROR(VLOOKUP(G740,SCENARIOS!$A$13:$E$18,2,0),0.025)</f>
        <v>0.045</v>
      </c>
      <c r="R740" s="52">
        <f>IFERROR(VLOOKUP(L740,INPUTS!$A$107:$B$120,2,0),0.0082)</f>
        <v>0.0082</v>
      </c>
      <c r="S740" s="52">
        <f t="shared" si="179"/>
        <v>55.268</v>
      </c>
      <c r="T740" s="15">
        <f t="shared" si="180"/>
        <v>72953.76</v>
      </c>
      <c r="U740" s="15">
        <f>T740/INPUTS!$B$7*1000</f>
        <v>91192200</v>
      </c>
      <c r="V740" s="15">
        <f>T740*INPUTS!$B$6</f>
        <v>230533.8816</v>
      </c>
      <c r="W740" s="54" t="s">
        <v>521</v>
      </c>
      <c r="X740" s="54" t="s">
        <v>396</v>
      </c>
      <c r="Y740" s="67">
        <f>IFERROR(VLOOKUP(E740,INPUTS!$A$44:$B$103,2,0),0)</f>
        <v>0</v>
      </c>
      <c r="Z740" s="15">
        <f t="shared" si="181"/>
        <v>0</v>
      </c>
      <c r="AA740" s="20">
        <f>IFERROR(VLOOKUP(E740,INPUTS!$A$44:$C$103,3,0),SCENARIOS!$J$23)</f>
        <v>0</v>
      </c>
      <c r="AB740" s="15">
        <f t="shared" si="183"/>
        <v>0</v>
      </c>
      <c r="AC740" s="20">
        <f>IFERROR(VLOOKUP($E740,INPUTS!$A$44:$G$103,4,0),SCENARIOS!$K$23)</f>
        <v>0</v>
      </c>
      <c r="AD740" s="15">
        <f t="shared" si="184"/>
        <v>0</v>
      </c>
      <c r="AE740" s="20">
        <f>IFERROR(VLOOKUP($E740,INPUTS!$A$44:$G$103,5,0),SCENARIOS!$L$23)</f>
        <v>0</v>
      </c>
      <c r="AF740" s="15">
        <f t="shared" si="185"/>
        <v>0</v>
      </c>
      <c r="AG740" s="20">
        <f>IFERROR(VLOOKUP($E740,INPUTS!$A$44:$G$103,6,0),SCENARIOS!$M$23)</f>
        <v>0</v>
      </c>
      <c r="AH740" s="15">
        <f t="shared" si="186"/>
        <v>0</v>
      </c>
      <c r="AI740" s="20">
        <f>IFERROR(VLOOKUP($E740,INPUTS!$A$44:$G$103,7,0),SCENARIOS!$N$23)</f>
        <v>0</v>
      </c>
      <c r="AJ740" s="15">
        <f t="shared" si="187"/>
        <v>0</v>
      </c>
      <c r="AL740" t="str">
        <f t="shared" si="188"/>
        <v>N</v>
      </c>
      <c r="AM740" s="21">
        <f t="shared" si="189"/>
        <v>219257.744037937</v>
      </c>
    </row>
    <row r="741" ht="15" customHeight="1" spans="1:39">
      <c r="A741" s="24" t="s">
        <v>2491</v>
      </c>
      <c r="B741" s="52" t="s">
        <v>437</v>
      </c>
      <c r="C741" s="52" t="s">
        <v>438</v>
      </c>
      <c r="D741" s="52" t="s">
        <v>929</v>
      </c>
      <c r="E741" s="10" t="s">
        <v>440</v>
      </c>
      <c r="F741" s="52" t="s">
        <v>439</v>
      </c>
      <c r="G741" s="52" t="s">
        <v>177</v>
      </c>
      <c r="H741" s="52" t="s">
        <v>570</v>
      </c>
      <c r="I741" s="52" t="s">
        <v>431</v>
      </c>
      <c r="J741" s="52" t="s">
        <v>173</v>
      </c>
      <c r="K741" s="52" t="s">
        <v>931</v>
      </c>
      <c r="L741" s="53" t="s">
        <v>295</v>
      </c>
      <c r="M741" s="13">
        <v>991</v>
      </c>
      <c r="N741" s="14">
        <f t="shared" si="182"/>
        <v>2.71506849315068</v>
      </c>
      <c r="O741" s="15">
        <v>6580</v>
      </c>
      <c r="P741" s="15">
        <f t="shared" si="178"/>
        <v>6520780</v>
      </c>
      <c r="Q741" s="16">
        <f>IFERROR(VLOOKUP(G741,SCENARIOS!$A$13:$E$18,2,0),0.025)</f>
        <v>0.045</v>
      </c>
      <c r="R741" s="52">
        <f>IFERROR(VLOOKUP(L741,INPUTS!$A$107:$B$120,2,0),0.0082)</f>
        <v>0.0089</v>
      </c>
      <c r="S741" s="52">
        <f t="shared" si="179"/>
        <v>58.562</v>
      </c>
      <c r="T741" s="15">
        <f t="shared" si="180"/>
        <v>58034.942</v>
      </c>
      <c r="U741" s="15">
        <f>T741/INPUTS!$B$7*1000</f>
        <v>72543677.5</v>
      </c>
      <c r="V741" s="15">
        <f>T741*INPUTS!$B$6</f>
        <v>183390.41672</v>
      </c>
      <c r="W741" s="54" t="s">
        <v>521</v>
      </c>
      <c r="X741" s="54" t="s">
        <v>396</v>
      </c>
      <c r="Y741" s="67">
        <f>IFERROR(VLOOKUP(E741,INPUTS!$A$44:$B$103,2,0),0)</f>
        <v>0</v>
      </c>
      <c r="Z741" s="15">
        <f t="shared" si="181"/>
        <v>0</v>
      </c>
      <c r="AA741" s="20">
        <f>IFERROR(VLOOKUP(E741,INPUTS!$A$44:$C$103,3,0),SCENARIOS!$J$23)</f>
        <v>0</v>
      </c>
      <c r="AB741" s="15">
        <f t="shared" si="183"/>
        <v>0</v>
      </c>
      <c r="AC741" s="20">
        <f>IFERROR(VLOOKUP($E741,INPUTS!$A$44:$G$103,4,0),SCENARIOS!$K$23)</f>
        <v>0</v>
      </c>
      <c r="AD741" s="15">
        <f t="shared" si="184"/>
        <v>0</v>
      </c>
      <c r="AE741" s="20">
        <f>IFERROR(VLOOKUP($E741,INPUTS!$A$44:$G$103,5,0),SCENARIOS!$L$23)</f>
        <v>0</v>
      </c>
      <c r="AF741" s="15">
        <f t="shared" si="185"/>
        <v>0</v>
      </c>
      <c r="AG741" s="20">
        <f>IFERROR(VLOOKUP($E741,INPUTS!$A$44:$G$103,6,0),SCENARIOS!$M$23)</f>
        <v>0</v>
      </c>
      <c r="AH741" s="15">
        <f t="shared" si="186"/>
        <v>0</v>
      </c>
      <c r="AI741" s="20">
        <f>IFERROR(VLOOKUP($E741,INPUTS!$A$44:$G$103,7,0),SCENARIOS!$N$23)</f>
        <v>0</v>
      </c>
      <c r="AJ741" s="15">
        <f t="shared" si="187"/>
        <v>0</v>
      </c>
      <c r="AL741" t="str">
        <f t="shared" si="188"/>
        <v>N</v>
      </c>
      <c r="AM741" s="21">
        <f t="shared" si="189"/>
        <v>174420.214369932</v>
      </c>
    </row>
    <row r="742" ht="15" customHeight="1" spans="1:39">
      <c r="A742" s="6" t="s">
        <v>2492</v>
      </c>
      <c r="B742" s="52" t="s">
        <v>437</v>
      </c>
      <c r="C742" s="52" t="s">
        <v>438</v>
      </c>
      <c r="D742" s="52" t="s">
        <v>929</v>
      </c>
      <c r="E742" s="10" t="s">
        <v>440</v>
      </c>
      <c r="F742" s="52" t="s">
        <v>439</v>
      </c>
      <c r="G742" s="52" t="s">
        <v>177</v>
      </c>
      <c r="H742" s="52" t="s">
        <v>505</v>
      </c>
      <c r="I742" s="52" t="s">
        <v>504</v>
      </c>
      <c r="J742" s="52" t="s">
        <v>173</v>
      </c>
      <c r="K742" s="52" t="s">
        <v>931</v>
      </c>
      <c r="L742" s="53" t="s">
        <v>295</v>
      </c>
      <c r="M742" s="13">
        <v>1320</v>
      </c>
      <c r="N742" s="14">
        <f t="shared" si="182"/>
        <v>3.61643835616438</v>
      </c>
      <c r="O742" s="15">
        <v>6780</v>
      </c>
      <c r="P742" s="15">
        <f t="shared" si="178"/>
        <v>8949600</v>
      </c>
      <c r="Q742" s="16">
        <f>IFERROR(VLOOKUP(G742,SCENARIOS!$A$13:$E$18,2,0),0.025)</f>
        <v>0.045</v>
      </c>
      <c r="R742" s="52">
        <f>IFERROR(VLOOKUP(L742,INPUTS!$A$107:$B$120,2,0),0.0082)</f>
        <v>0.0089</v>
      </c>
      <c r="S742" s="52">
        <f t="shared" si="179"/>
        <v>60.342</v>
      </c>
      <c r="T742" s="15">
        <f t="shared" si="180"/>
        <v>79651.44</v>
      </c>
      <c r="U742" s="15">
        <f>T742/INPUTS!$B$7*1000</f>
        <v>99564300</v>
      </c>
      <c r="V742" s="15">
        <f>T742*INPUTS!$B$6</f>
        <v>251698.5504</v>
      </c>
      <c r="W742" s="54" t="s">
        <v>396</v>
      </c>
      <c r="X742" s="54" t="s">
        <v>396</v>
      </c>
      <c r="Y742" s="67">
        <f>IFERROR(VLOOKUP(E742,INPUTS!$A$44:$B$103,2,0),0)</f>
        <v>0</v>
      </c>
      <c r="Z742" s="15">
        <f t="shared" si="181"/>
        <v>0</v>
      </c>
      <c r="AA742" s="20">
        <f>IFERROR(VLOOKUP(E742,INPUTS!$A$44:$C$103,3,0),SCENARIOS!$J$23)</f>
        <v>0</v>
      </c>
      <c r="AB742" s="15">
        <f t="shared" si="183"/>
        <v>0</v>
      </c>
      <c r="AC742" s="20">
        <f>IFERROR(VLOOKUP($E742,INPUTS!$A$44:$G$103,4,0),SCENARIOS!$K$23)</f>
        <v>0</v>
      </c>
      <c r="AD742" s="15">
        <f t="shared" si="184"/>
        <v>0</v>
      </c>
      <c r="AE742" s="20">
        <f>IFERROR(VLOOKUP($E742,INPUTS!$A$44:$G$103,5,0),SCENARIOS!$L$23)</f>
        <v>0</v>
      </c>
      <c r="AF742" s="15">
        <f t="shared" si="185"/>
        <v>0</v>
      </c>
      <c r="AG742" s="20">
        <f>IFERROR(VLOOKUP($E742,INPUTS!$A$44:$G$103,6,0),SCENARIOS!$M$23)</f>
        <v>0</v>
      </c>
      <c r="AH742" s="15">
        <f t="shared" si="186"/>
        <v>0</v>
      </c>
      <c r="AI742" s="20">
        <f>IFERROR(VLOOKUP($E742,INPUTS!$A$44:$G$103,7,0),SCENARIOS!$N$23)</f>
        <v>0</v>
      </c>
      <c r="AJ742" s="15">
        <f t="shared" si="187"/>
        <v>0</v>
      </c>
      <c r="AL742" t="str">
        <f t="shared" si="188"/>
        <v>N</v>
      </c>
      <c r="AM742" s="21">
        <f t="shared" si="189"/>
        <v>239387.182288797</v>
      </c>
    </row>
    <row r="743" ht="15" customHeight="1" spans="1:39">
      <c r="A743" s="24" t="s">
        <v>2493</v>
      </c>
      <c r="B743" s="52" t="s">
        <v>437</v>
      </c>
      <c r="C743" s="52" t="s">
        <v>438</v>
      </c>
      <c r="D743" s="52" t="s">
        <v>929</v>
      </c>
      <c r="E743" s="10" t="s">
        <v>440</v>
      </c>
      <c r="F743" s="52" t="s">
        <v>439</v>
      </c>
      <c r="G743" s="52" t="s">
        <v>177</v>
      </c>
      <c r="H743" s="52" t="s">
        <v>428</v>
      </c>
      <c r="I743" s="52" t="s">
        <v>427</v>
      </c>
      <c r="J743" s="52" t="s">
        <v>173</v>
      </c>
      <c r="K743" s="52" t="s">
        <v>931</v>
      </c>
      <c r="L743" s="53" t="s">
        <v>1696</v>
      </c>
      <c r="M743" s="13">
        <v>1320</v>
      </c>
      <c r="N743" s="14">
        <f t="shared" si="182"/>
        <v>3.61643835616438</v>
      </c>
      <c r="O743" s="15">
        <v>6230</v>
      </c>
      <c r="P743" s="15">
        <f t="shared" si="178"/>
        <v>8223600</v>
      </c>
      <c r="Q743" s="16">
        <f>IFERROR(VLOOKUP(G743,SCENARIOS!$A$13:$E$18,2,0),0.025)</f>
        <v>0.045</v>
      </c>
      <c r="R743" s="52">
        <f>IFERROR(VLOOKUP(L743,INPUTS!$A$107:$B$120,2,0),0.0082)</f>
        <v>0.0082</v>
      </c>
      <c r="S743" s="52">
        <f t="shared" si="179"/>
        <v>51.086</v>
      </c>
      <c r="T743" s="15">
        <f t="shared" si="180"/>
        <v>67433.52</v>
      </c>
      <c r="U743" s="15">
        <f>T743/INPUTS!$B$7*1000</f>
        <v>84291900</v>
      </c>
      <c r="V743" s="15">
        <f>T743*INPUTS!$B$6</f>
        <v>213089.9232</v>
      </c>
      <c r="W743" s="54" t="s">
        <v>521</v>
      </c>
      <c r="X743" s="54" t="s">
        <v>396</v>
      </c>
      <c r="Y743" s="67">
        <f>IFERROR(VLOOKUP(E743,INPUTS!$A$44:$B$103,2,0),0)</f>
        <v>0</v>
      </c>
      <c r="Z743" s="15">
        <f t="shared" si="181"/>
        <v>0</v>
      </c>
      <c r="AA743" s="20">
        <f>IFERROR(VLOOKUP(E743,INPUTS!$A$44:$C$103,3,0),SCENARIOS!$J$23)</f>
        <v>0</v>
      </c>
      <c r="AB743" s="15">
        <f t="shared" si="183"/>
        <v>0</v>
      </c>
      <c r="AC743" s="20">
        <f>IFERROR(VLOOKUP($E743,INPUTS!$A$44:$G$103,4,0),SCENARIOS!$K$23)</f>
        <v>0</v>
      </c>
      <c r="AD743" s="15">
        <f t="shared" si="184"/>
        <v>0</v>
      </c>
      <c r="AE743" s="20">
        <f>IFERROR(VLOOKUP($E743,INPUTS!$A$44:$G$103,5,0),SCENARIOS!$L$23)</f>
        <v>0</v>
      </c>
      <c r="AF743" s="15">
        <f t="shared" si="185"/>
        <v>0</v>
      </c>
      <c r="AG743" s="20">
        <f>IFERROR(VLOOKUP($E743,INPUTS!$A$44:$G$103,6,0),SCENARIOS!$M$23)</f>
        <v>0</v>
      </c>
      <c r="AH743" s="15">
        <f t="shared" si="186"/>
        <v>0</v>
      </c>
      <c r="AI743" s="20">
        <f>IFERROR(VLOOKUP($E743,INPUTS!$A$44:$G$103,7,0),SCENARIOS!$N$23)</f>
        <v>0</v>
      </c>
      <c r="AJ743" s="15">
        <f t="shared" si="187"/>
        <v>0</v>
      </c>
      <c r="AL743" t="str">
        <f t="shared" si="188"/>
        <v>Y</v>
      </c>
      <c r="AM743" s="21">
        <f t="shared" si="189"/>
        <v>202667.024533583</v>
      </c>
    </row>
    <row r="744" ht="15" customHeight="1" spans="1:39">
      <c r="A744" s="6" t="s">
        <v>2494</v>
      </c>
      <c r="B744" s="52" t="s">
        <v>437</v>
      </c>
      <c r="C744" s="52" t="s">
        <v>438</v>
      </c>
      <c r="D744" s="52" t="s">
        <v>929</v>
      </c>
      <c r="E744" s="10" t="s">
        <v>440</v>
      </c>
      <c r="F744" s="52" t="s">
        <v>439</v>
      </c>
      <c r="G744" s="52" t="s">
        <v>177</v>
      </c>
      <c r="H744" s="52" t="s">
        <v>256</v>
      </c>
      <c r="I744" s="52" t="s">
        <v>930</v>
      </c>
      <c r="J744" s="52" t="s">
        <v>169</v>
      </c>
      <c r="K744" s="52" t="s">
        <v>931</v>
      </c>
      <c r="L744" s="53" t="s">
        <v>1759</v>
      </c>
      <c r="M744" s="13">
        <v>991</v>
      </c>
      <c r="N744" s="14">
        <f t="shared" si="182"/>
        <v>2.71506849315068</v>
      </c>
      <c r="O744" s="15">
        <v>11100</v>
      </c>
      <c r="P744" s="15">
        <f t="shared" si="178"/>
        <v>11000100</v>
      </c>
      <c r="Q744" s="16">
        <f>IFERROR(VLOOKUP(G744,SCENARIOS!$A$13:$E$18,2,0),0.025)</f>
        <v>0.045</v>
      </c>
      <c r="R744" s="52">
        <f>IFERROR(VLOOKUP(L744,INPUTS!$A$107:$B$120,2,0),0.0082)</f>
        <v>0.0082</v>
      </c>
      <c r="S744" s="52">
        <f t="shared" si="179"/>
        <v>91.02</v>
      </c>
      <c r="T744" s="15">
        <f t="shared" si="180"/>
        <v>90200.82</v>
      </c>
      <c r="U744" s="15">
        <f>T744/INPUTS!$B$7*1000</f>
        <v>112751025</v>
      </c>
      <c r="V744" s="15">
        <f>T744*INPUTS!$B$6</f>
        <v>285034.5912</v>
      </c>
      <c r="W744" s="54" t="s">
        <v>396</v>
      </c>
      <c r="X744" s="54" t="s">
        <v>396</v>
      </c>
      <c r="Y744" s="67">
        <f>IFERROR(VLOOKUP(E744,INPUTS!$A$44:$B$103,2,0),0)</f>
        <v>0</v>
      </c>
      <c r="Z744" s="15">
        <f t="shared" si="181"/>
        <v>0</v>
      </c>
      <c r="AA744" s="20">
        <f>IFERROR(VLOOKUP(E744,INPUTS!$A$44:$C$103,3,0),SCENARIOS!$J$23)</f>
        <v>0</v>
      </c>
      <c r="AB744" s="15">
        <f t="shared" si="183"/>
        <v>0</v>
      </c>
      <c r="AC744" s="20">
        <f>IFERROR(VLOOKUP($E744,INPUTS!$A$44:$G$103,4,0),SCENARIOS!$K$23)</f>
        <v>0</v>
      </c>
      <c r="AD744" s="15">
        <f t="shared" si="184"/>
        <v>0</v>
      </c>
      <c r="AE744" s="20">
        <f>IFERROR(VLOOKUP($E744,INPUTS!$A$44:$G$103,5,0),SCENARIOS!$L$23)</f>
        <v>0</v>
      </c>
      <c r="AF744" s="15">
        <f t="shared" si="185"/>
        <v>0</v>
      </c>
      <c r="AG744" s="20">
        <f>IFERROR(VLOOKUP($E744,INPUTS!$A$44:$G$103,6,0),SCENARIOS!$M$23)</f>
        <v>0</v>
      </c>
      <c r="AH744" s="15">
        <f t="shared" si="186"/>
        <v>0</v>
      </c>
      <c r="AI744" s="20">
        <f>IFERROR(VLOOKUP($E744,INPUTS!$A$44:$G$103,7,0),SCENARIOS!$N$23)</f>
        <v>0</v>
      </c>
      <c r="AJ744" s="15">
        <f t="shared" si="187"/>
        <v>0</v>
      </c>
      <c r="AL744" t="str">
        <f t="shared" si="188"/>
        <v>N</v>
      </c>
      <c r="AM744" s="21">
        <f t="shared" si="189"/>
        <v>271092.6524359</v>
      </c>
    </row>
    <row r="745" ht="15" customHeight="1" spans="1:39">
      <c r="A745" s="24" t="s">
        <v>2495</v>
      </c>
      <c r="B745" s="52" t="s">
        <v>437</v>
      </c>
      <c r="C745" s="52" t="s">
        <v>438</v>
      </c>
      <c r="D745" s="52" t="s">
        <v>929</v>
      </c>
      <c r="E745" s="10" t="s">
        <v>440</v>
      </c>
      <c r="F745" s="52" t="s">
        <v>439</v>
      </c>
      <c r="G745" s="52" t="s">
        <v>177</v>
      </c>
      <c r="H745" s="52" t="s">
        <v>249</v>
      </c>
      <c r="I745" s="52" t="s">
        <v>930</v>
      </c>
      <c r="J745" s="52" t="s">
        <v>169</v>
      </c>
      <c r="K745" s="52" t="s">
        <v>931</v>
      </c>
      <c r="L745" s="53" t="s">
        <v>1759</v>
      </c>
      <c r="M745" s="13">
        <v>991</v>
      </c>
      <c r="N745" s="14">
        <f t="shared" si="182"/>
        <v>2.71506849315068</v>
      </c>
      <c r="O745" s="15">
        <v>11980</v>
      </c>
      <c r="P745" s="15">
        <f t="shared" si="178"/>
        <v>11872180</v>
      </c>
      <c r="Q745" s="16">
        <f>IFERROR(VLOOKUP(G745,SCENARIOS!$A$13:$E$18,2,0),0.025)</f>
        <v>0.045</v>
      </c>
      <c r="R745" s="52">
        <f>IFERROR(VLOOKUP(L745,INPUTS!$A$107:$B$120,2,0),0.0082)</f>
        <v>0.0082</v>
      </c>
      <c r="S745" s="52">
        <f t="shared" si="179"/>
        <v>98.236</v>
      </c>
      <c r="T745" s="15">
        <f t="shared" si="180"/>
        <v>97351.876</v>
      </c>
      <c r="U745" s="15">
        <f>T745/INPUTS!$B$7*1000</f>
        <v>121689845</v>
      </c>
      <c r="V745" s="15">
        <f>T745*INPUTS!$B$6</f>
        <v>307631.92816</v>
      </c>
      <c r="W745" s="54" t="s">
        <v>396</v>
      </c>
      <c r="X745" s="54" t="s">
        <v>396</v>
      </c>
      <c r="Y745" s="67">
        <f>IFERROR(VLOOKUP(E745,INPUTS!$A$44:$B$103,2,0),0)</f>
        <v>0</v>
      </c>
      <c r="Z745" s="15">
        <f t="shared" si="181"/>
        <v>0</v>
      </c>
      <c r="AA745" s="20">
        <f>IFERROR(VLOOKUP(E745,INPUTS!$A$44:$C$103,3,0),SCENARIOS!$J$23)</f>
        <v>0</v>
      </c>
      <c r="AB745" s="15">
        <f t="shared" si="183"/>
        <v>0</v>
      </c>
      <c r="AC745" s="20">
        <f>IFERROR(VLOOKUP($E745,INPUTS!$A$44:$G$103,4,0),SCENARIOS!$K$23)</f>
        <v>0</v>
      </c>
      <c r="AD745" s="15">
        <f t="shared" si="184"/>
        <v>0</v>
      </c>
      <c r="AE745" s="20">
        <f>IFERROR(VLOOKUP($E745,INPUTS!$A$44:$G$103,5,0),SCENARIOS!$L$23)</f>
        <v>0</v>
      </c>
      <c r="AF745" s="15">
        <f t="shared" si="185"/>
        <v>0</v>
      </c>
      <c r="AG745" s="20">
        <f>IFERROR(VLOOKUP($E745,INPUTS!$A$44:$G$103,6,0),SCENARIOS!$M$23)</f>
        <v>0</v>
      </c>
      <c r="AH745" s="15">
        <f t="shared" si="186"/>
        <v>0</v>
      </c>
      <c r="AI745" s="20">
        <f>IFERROR(VLOOKUP($E745,INPUTS!$A$44:$G$103,7,0),SCENARIOS!$N$23)</f>
        <v>0</v>
      </c>
      <c r="AJ745" s="15">
        <f t="shared" si="187"/>
        <v>0</v>
      </c>
      <c r="AL745" t="str">
        <f t="shared" si="188"/>
        <v>N</v>
      </c>
      <c r="AM745" s="21">
        <f t="shared" si="189"/>
        <v>292584.682538926</v>
      </c>
    </row>
    <row r="746" ht="15" customHeight="1" spans="1:39">
      <c r="A746" s="6" t="s">
        <v>2496</v>
      </c>
      <c r="B746" s="52" t="s">
        <v>437</v>
      </c>
      <c r="C746" s="52" t="s">
        <v>438</v>
      </c>
      <c r="D746" s="52" t="s">
        <v>929</v>
      </c>
      <c r="E746" s="10" t="s">
        <v>440</v>
      </c>
      <c r="F746" s="52" t="s">
        <v>439</v>
      </c>
      <c r="G746" s="52" t="s">
        <v>177</v>
      </c>
      <c r="H746" s="52" t="s">
        <v>248</v>
      </c>
      <c r="I746" s="52" t="s">
        <v>930</v>
      </c>
      <c r="J746" s="52" t="s">
        <v>169</v>
      </c>
      <c r="K746" s="52" t="s">
        <v>931</v>
      </c>
      <c r="L746" s="53" t="s">
        <v>1696</v>
      </c>
      <c r="M746" s="13">
        <v>991</v>
      </c>
      <c r="N746" s="14">
        <f t="shared" si="182"/>
        <v>2.71506849315068</v>
      </c>
      <c r="O746" s="15">
        <v>13420</v>
      </c>
      <c r="P746" s="15">
        <f t="shared" si="178"/>
        <v>13299220</v>
      </c>
      <c r="Q746" s="16">
        <f>IFERROR(VLOOKUP(G746,SCENARIOS!$A$13:$E$18,2,0),0.025)</f>
        <v>0.045</v>
      </c>
      <c r="R746" s="52">
        <f>IFERROR(VLOOKUP(L746,INPUTS!$A$107:$B$120,2,0),0.0082)</f>
        <v>0.0082</v>
      </c>
      <c r="S746" s="52">
        <f t="shared" si="179"/>
        <v>110.044</v>
      </c>
      <c r="T746" s="15">
        <f t="shared" si="180"/>
        <v>109053.604</v>
      </c>
      <c r="U746" s="15">
        <f>T746/INPUTS!$B$7*1000</f>
        <v>136317005</v>
      </c>
      <c r="V746" s="15">
        <f>T746*INPUTS!$B$6</f>
        <v>344609.38864</v>
      </c>
      <c r="W746" s="54" t="s">
        <v>396</v>
      </c>
      <c r="X746" s="54" t="s">
        <v>396</v>
      </c>
      <c r="Y746" s="67">
        <f>IFERROR(VLOOKUP(E746,INPUTS!$A$44:$B$103,2,0),0)</f>
        <v>0</v>
      </c>
      <c r="Z746" s="15">
        <f t="shared" si="181"/>
        <v>0</v>
      </c>
      <c r="AA746" s="20">
        <f>IFERROR(VLOOKUP(E746,INPUTS!$A$44:$C$103,3,0),SCENARIOS!$J$23)</f>
        <v>0</v>
      </c>
      <c r="AB746" s="15">
        <f t="shared" si="183"/>
        <v>0</v>
      </c>
      <c r="AC746" s="20">
        <f>IFERROR(VLOOKUP($E746,INPUTS!$A$44:$G$103,4,0),SCENARIOS!$K$23)</f>
        <v>0</v>
      </c>
      <c r="AD746" s="15">
        <f t="shared" si="184"/>
        <v>0</v>
      </c>
      <c r="AE746" s="20">
        <f>IFERROR(VLOOKUP($E746,INPUTS!$A$44:$G$103,5,0),SCENARIOS!$L$23)</f>
        <v>0</v>
      </c>
      <c r="AF746" s="15">
        <f t="shared" si="185"/>
        <v>0</v>
      </c>
      <c r="AG746" s="20">
        <f>IFERROR(VLOOKUP($E746,INPUTS!$A$44:$G$103,6,0),SCENARIOS!$M$23)</f>
        <v>0</v>
      </c>
      <c r="AH746" s="15">
        <f t="shared" si="186"/>
        <v>0</v>
      </c>
      <c r="AI746" s="20">
        <f>IFERROR(VLOOKUP($E746,INPUTS!$A$44:$G$103,7,0),SCENARIOS!$N$23)</f>
        <v>0</v>
      </c>
      <c r="AJ746" s="15">
        <f t="shared" si="187"/>
        <v>0</v>
      </c>
      <c r="AL746" t="str">
        <f t="shared" si="188"/>
        <v>N</v>
      </c>
      <c r="AM746" s="21">
        <f t="shared" si="189"/>
        <v>327753.459071151</v>
      </c>
    </row>
    <row r="747" ht="15" customHeight="1" spans="1:39">
      <c r="A747" s="24" t="s">
        <v>2497</v>
      </c>
      <c r="B747" s="52" t="s">
        <v>437</v>
      </c>
      <c r="C747" s="52" t="s">
        <v>438</v>
      </c>
      <c r="D747" s="52" t="s">
        <v>929</v>
      </c>
      <c r="E747" s="10" t="s">
        <v>440</v>
      </c>
      <c r="F747" s="52" t="s">
        <v>439</v>
      </c>
      <c r="G747" s="52" t="s">
        <v>177</v>
      </c>
      <c r="H747" s="52" t="s">
        <v>252</v>
      </c>
      <c r="I747" s="52" t="s">
        <v>930</v>
      </c>
      <c r="J747" s="52" t="s">
        <v>169</v>
      </c>
      <c r="K747" s="52" t="s">
        <v>931</v>
      </c>
      <c r="L747" s="53" t="s">
        <v>1759</v>
      </c>
      <c r="M747" s="13">
        <v>660</v>
      </c>
      <c r="N747" s="14">
        <f t="shared" si="182"/>
        <v>1.80821917808219</v>
      </c>
      <c r="O747" s="15">
        <v>13040</v>
      </c>
      <c r="P747" s="15">
        <f t="shared" si="178"/>
        <v>8606400</v>
      </c>
      <c r="Q747" s="16">
        <f>IFERROR(VLOOKUP(G747,SCENARIOS!$A$13:$E$18,2,0),0.025)</f>
        <v>0.045</v>
      </c>
      <c r="R747" s="52">
        <f>IFERROR(VLOOKUP(L747,INPUTS!$A$107:$B$120,2,0),0.0082)</f>
        <v>0.0082</v>
      </c>
      <c r="S747" s="52">
        <f t="shared" si="179"/>
        <v>106.928</v>
      </c>
      <c r="T747" s="15">
        <f t="shared" si="180"/>
        <v>70572.48</v>
      </c>
      <c r="U747" s="15">
        <f>T747/INPUTS!$B$7*1000</f>
        <v>88215600</v>
      </c>
      <c r="V747" s="15">
        <f>T747*INPUTS!$B$6</f>
        <v>223009.0368</v>
      </c>
      <c r="W747" s="54" t="s">
        <v>396</v>
      </c>
      <c r="X747" s="54" t="s">
        <v>396</v>
      </c>
      <c r="Y747" s="67">
        <f>IFERROR(VLOOKUP(E747,INPUTS!$A$44:$B$103,2,0),0)</f>
        <v>0</v>
      </c>
      <c r="Z747" s="15">
        <f t="shared" si="181"/>
        <v>0</v>
      </c>
      <c r="AA747" s="20">
        <f>IFERROR(VLOOKUP(E747,INPUTS!$A$44:$C$103,3,0),SCENARIOS!$J$23)</f>
        <v>0</v>
      </c>
      <c r="AB747" s="15">
        <f t="shared" si="183"/>
        <v>0</v>
      </c>
      <c r="AC747" s="20">
        <f>IFERROR(VLOOKUP($E747,INPUTS!$A$44:$G$103,4,0),SCENARIOS!$K$23)</f>
        <v>0</v>
      </c>
      <c r="AD747" s="15">
        <f t="shared" si="184"/>
        <v>0</v>
      </c>
      <c r="AE747" s="20">
        <f>IFERROR(VLOOKUP($E747,INPUTS!$A$44:$G$103,5,0),SCENARIOS!$L$23)</f>
        <v>0</v>
      </c>
      <c r="AF747" s="15">
        <f t="shared" si="185"/>
        <v>0</v>
      </c>
      <c r="AG747" s="20">
        <f>IFERROR(VLOOKUP($E747,INPUTS!$A$44:$G$103,6,0),SCENARIOS!$M$23)</f>
        <v>0</v>
      </c>
      <c r="AH747" s="15">
        <f t="shared" si="186"/>
        <v>0</v>
      </c>
      <c r="AI747" s="20">
        <f>IFERROR(VLOOKUP($E747,INPUTS!$A$44:$G$103,7,0),SCENARIOS!$N$23)</f>
        <v>0</v>
      </c>
      <c r="AJ747" s="15">
        <f t="shared" si="187"/>
        <v>0</v>
      </c>
      <c r="AL747" t="str">
        <f t="shared" si="188"/>
        <v>N</v>
      </c>
      <c r="AM747" s="21">
        <f t="shared" si="189"/>
        <v>212100.963075275</v>
      </c>
    </row>
    <row r="748" ht="15" customHeight="1" spans="1:39">
      <c r="A748" s="6" t="s">
        <v>2498</v>
      </c>
      <c r="B748" s="52" t="s">
        <v>437</v>
      </c>
      <c r="C748" s="52" t="s">
        <v>438</v>
      </c>
      <c r="D748" s="52" t="s">
        <v>929</v>
      </c>
      <c r="E748" s="10" t="s">
        <v>440</v>
      </c>
      <c r="F748" s="52" t="s">
        <v>439</v>
      </c>
      <c r="G748" s="52" t="s">
        <v>177</v>
      </c>
      <c r="H748" s="52" t="s">
        <v>254</v>
      </c>
      <c r="I748" s="52" t="s">
        <v>930</v>
      </c>
      <c r="J748" s="52" t="s">
        <v>169</v>
      </c>
      <c r="K748" s="52" t="s">
        <v>931</v>
      </c>
      <c r="L748" s="53" t="s">
        <v>1759</v>
      </c>
      <c r="M748" s="13">
        <v>660</v>
      </c>
      <c r="N748" s="14">
        <f t="shared" si="182"/>
        <v>1.80821917808219</v>
      </c>
      <c r="O748" s="15">
        <v>11270</v>
      </c>
      <c r="P748" s="15">
        <f t="shared" ref="P748:P811" si="190">M748*O748</f>
        <v>7438200</v>
      </c>
      <c r="Q748" s="16">
        <f>IFERROR(VLOOKUP(G748,SCENARIOS!$A$13:$E$18,2,0),0.025)</f>
        <v>0.045</v>
      </c>
      <c r="R748" s="52">
        <f>IFERROR(VLOOKUP(L748,INPUTS!$A$107:$B$120,2,0),0.0082)</f>
        <v>0.0082</v>
      </c>
      <c r="S748" s="52">
        <f t="shared" ref="S748:S811" si="191">O748*R748</f>
        <v>92.414</v>
      </c>
      <c r="T748" s="15">
        <f t="shared" ref="T748:T811" si="192">M748*S748</f>
        <v>60993.24</v>
      </c>
      <c r="U748" s="15">
        <f>T748/INPUTS!$B$7*1000</f>
        <v>76241550</v>
      </c>
      <c r="V748" s="15">
        <f>T748*INPUTS!$B$6</f>
        <v>192738.6384</v>
      </c>
      <c r="W748" s="54" t="s">
        <v>396</v>
      </c>
      <c r="X748" s="54" t="s">
        <v>396</v>
      </c>
      <c r="Y748" s="67">
        <f>IFERROR(VLOOKUP(E748,INPUTS!$A$44:$B$103,2,0),0)</f>
        <v>0</v>
      </c>
      <c r="Z748" s="15">
        <f t="shared" si="181"/>
        <v>0</v>
      </c>
      <c r="AA748" s="20">
        <f>IFERROR(VLOOKUP(E748,INPUTS!$A$44:$C$103,3,0),SCENARIOS!$J$23)</f>
        <v>0</v>
      </c>
      <c r="AB748" s="15">
        <f t="shared" si="183"/>
        <v>0</v>
      </c>
      <c r="AC748" s="20">
        <f>IFERROR(VLOOKUP($E748,INPUTS!$A$44:$G$103,4,0),SCENARIOS!$K$23)</f>
        <v>0</v>
      </c>
      <c r="AD748" s="15">
        <f t="shared" si="184"/>
        <v>0</v>
      </c>
      <c r="AE748" s="20">
        <f>IFERROR(VLOOKUP($E748,INPUTS!$A$44:$G$103,5,0),SCENARIOS!$L$23)</f>
        <v>0</v>
      </c>
      <c r="AF748" s="15">
        <f t="shared" si="185"/>
        <v>0</v>
      </c>
      <c r="AG748" s="20">
        <f>IFERROR(VLOOKUP($E748,INPUTS!$A$44:$G$103,6,0),SCENARIOS!$M$23)</f>
        <v>0</v>
      </c>
      <c r="AH748" s="15">
        <f t="shared" si="186"/>
        <v>0</v>
      </c>
      <c r="AI748" s="20">
        <f>IFERROR(VLOOKUP($E748,INPUTS!$A$44:$G$103,7,0),SCENARIOS!$N$23)</f>
        <v>0</v>
      </c>
      <c r="AJ748" s="15">
        <f t="shared" si="187"/>
        <v>0</v>
      </c>
      <c r="AL748" t="str">
        <f t="shared" si="188"/>
        <v>N</v>
      </c>
      <c r="AM748" s="21">
        <f t="shared" si="189"/>
        <v>183311.185111836</v>
      </c>
    </row>
    <row r="749" ht="15" customHeight="1" spans="1:39">
      <c r="A749" s="24" t="s">
        <v>2499</v>
      </c>
      <c r="B749" s="52" t="s">
        <v>437</v>
      </c>
      <c r="C749" s="52" t="s">
        <v>438</v>
      </c>
      <c r="D749" s="52" t="s">
        <v>929</v>
      </c>
      <c r="E749" s="10" t="s">
        <v>440</v>
      </c>
      <c r="F749" s="52" t="s">
        <v>439</v>
      </c>
      <c r="G749" s="52" t="s">
        <v>177</v>
      </c>
      <c r="H749" s="52" t="s">
        <v>452</v>
      </c>
      <c r="I749" s="52" t="s">
        <v>451</v>
      </c>
      <c r="J749" s="52" t="s">
        <v>181</v>
      </c>
      <c r="K749" s="52" t="s">
        <v>931</v>
      </c>
      <c r="L749" s="53" t="s">
        <v>1759</v>
      </c>
      <c r="M749" s="13">
        <v>660</v>
      </c>
      <c r="N749" s="14">
        <f t="shared" si="182"/>
        <v>1.80821917808219</v>
      </c>
      <c r="O749" s="15">
        <v>11090</v>
      </c>
      <c r="P749" s="15">
        <f t="shared" si="190"/>
        <v>7319400</v>
      </c>
      <c r="Q749" s="16">
        <f>IFERROR(VLOOKUP(G749,SCENARIOS!$A$13:$E$18,2,0),0.025)</f>
        <v>0.045</v>
      </c>
      <c r="R749" s="52">
        <f>IFERROR(VLOOKUP(L749,INPUTS!$A$107:$B$120,2,0),0.0082)</f>
        <v>0.0082</v>
      </c>
      <c r="S749" s="52">
        <f t="shared" si="191"/>
        <v>90.938</v>
      </c>
      <c r="T749" s="15">
        <f t="shared" si="192"/>
        <v>60019.08</v>
      </c>
      <c r="U749" s="15">
        <f>T749/INPUTS!$B$7*1000</f>
        <v>75023850</v>
      </c>
      <c r="V749" s="15">
        <f>T749*INPUTS!$B$6</f>
        <v>189660.2928</v>
      </c>
      <c r="W749" s="54" t="s">
        <v>521</v>
      </c>
      <c r="X749" s="54" t="s">
        <v>396</v>
      </c>
      <c r="Y749" s="67">
        <f>IFERROR(VLOOKUP(E749,INPUTS!$A$44:$B$103,2,0),0)</f>
        <v>0</v>
      </c>
      <c r="Z749" s="15">
        <f t="shared" si="181"/>
        <v>0</v>
      </c>
      <c r="AA749" s="20">
        <f>IFERROR(VLOOKUP(E749,INPUTS!$A$44:$C$103,3,0),SCENARIOS!$J$23)</f>
        <v>0</v>
      </c>
      <c r="AB749" s="15">
        <f t="shared" si="183"/>
        <v>0</v>
      </c>
      <c r="AC749" s="20">
        <f>IFERROR(VLOOKUP($E749,INPUTS!$A$44:$G$103,4,0),SCENARIOS!$K$23)</f>
        <v>0</v>
      </c>
      <c r="AD749" s="15">
        <f t="shared" si="184"/>
        <v>0</v>
      </c>
      <c r="AE749" s="20">
        <f>IFERROR(VLOOKUP($E749,INPUTS!$A$44:$G$103,5,0),SCENARIOS!$L$23)</f>
        <v>0</v>
      </c>
      <c r="AF749" s="15">
        <f t="shared" si="185"/>
        <v>0</v>
      </c>
      <c r="AG749" s="20">
        <f>IFERROR(VLOOKUP($E749,INPUTS!$A$44:$G$103,6,0),SCENARIOS!$M$23)</f>
        <v>0</v>
      </c>
      <c r="AH749" s="15">
        <f t="shared" si="186"/>
        <v>0</v>
      </c>
      <c r="AI749" s="20">
        <f>IFERROR(VLOOKUP($E749,INPUTS!$A$44:$G$103,7,0),SCENARIOS!$N$23)</f>
        <v>0</v>
      </c>
      <c r="AJ749" s="15">
        <f t="shared" si="187"/>
        <v>0</v>
      </c>
      <c r="AL749" t="str">
        <f t="shared" si="188"/>
        <v>N</v>
      </c>
      <c r="AM749" s="21">
        <f t="shared" si="189"/>
        <v>180383.411081656</v>
      </c>
    </row>
    <row r="750" ht="15" customHeight="1" spans="1:39">
      <c r="A750" s="6" t="s">
        <v>2500</v>
      </c>
      <c r="B750" s="52" t="s">
        <v>445</v>
      </c>
      <c r="C750" s="52" t="s">
        <v>446</v>
      </c>
      <c r="D750" s="52" t="s">
        <v>929</v>
      </c>
      <c r="E750" s="10" t="s">
        <v>448</v>
      </c>
      <c r="F750" s="52" t="s">
        <v>447</v>
      </c>
      <c r="G750" s="52" t="s">
        <v>177</v>
      </c>
      <c r="H750" s="52" t="s">
        <v>203</v>
      </c>
      <c r="I750" s="52" t="s">
        <v>399</v>
      </c>
      <c r="J750" s="52" t="s">
        <v>165</v>
      </c>
      <c r="K750" s="52" t="s">
        <v>931</v>
      </c>
      <c r="L750" s="53" t="s">
        <v>295</v>
      </c>
      <c r="M750" s="13">
        <v>1716</v>
      </c>
      <c r="N750" s="14">
        <f t="shared" si="182"/>
        <v>4.7013698630137</v>
      </c>
      <c r="O750" s="15">
        <v>5030</v>
      </c>
      <c r="P750" s="15">
        <f t="shared" si="190"/>
        <v>8631480</v>
      </c>
      <c r="Q750" s="16">
        <f>IFERROR(VLOOKUP(G750,SCENARIOS!$A$13:$E$18,2,0),0.025)</f>
        <v>0.045</v>
      </c>
      <c r="R750" s="52">
        <f>IFERROR(VLOOKUP(L750,INPUTS!$A$107:$B$120,2,0),0.0082)</f>
        <v>0.0089</v>
      </c>
      <c r="S750" s="52">
        <f t="shared" si="191"/>
        <v>44.767</v>
      </c>
      <c r="T750" s="15">
        <f t="shared" si="192"/>
        <v>76820.172</v>
      </c>
      <c r="U750" s="15">
        <f>T750/INPUTS!$B$7*1000</f>
        <v>96025215</v>
      </c>
      <c r="V750" s="15">
        <f>T750*INPUTS!$B$6</f>
        <v>242751.74352</v>
      </c>
      <c r="W750" s="54" t="s">
        <v>396</v>
      </c>
      <c r="X750" s="54" t="s">
        <v>396</v>
      </c>
      <c r="Y750" s="67">
        <f>IFERROR(VLOOKUP(E750,INPUTS!$A$44:$B$103,2,0),0)</f>
        <v>0</v>
      </c>
      <c r="Z750" s="15">
        <f t="shared" si="181"/>
        <v>0</v>
      </c>
      <c r="AA750" s="20">
        <f>IFERROR(VLOOKUP(E750,INPUTS!$A$44:$C$103,3,0),SCENARIOS!$J$23)</f>
        <v>0</v>
      </c>
      <c r="AB750" s="15">
        <f t="shared" si="183"/>
        <v>0</v>
      </c>
      <c r="AC750" s="20">
        <f>IFERROR(VLOOKUP($E750,INPUTS!$A$44:$G$103,4,0),SCENARIOS!$K$23)</f>
        <v>0</v>
      </c>
      <c r="AD750" s="15">
        <f t="shared" si="184"/>
        <v>0</v>
      </c>
      <c r="AE750" s="20">
        <f>IFERROR(VLOOKUP($E750,INPUTS!$A$44:$G$103,5,0),SCENARIOS!$L$23)</f>
        <v>0</v>
      </c>
      <c r="AF750" s="15">
        <f t="shared" si="185"/>
        <v>0</v>
      </c>
      <c r="AG750" s="20">
        <f>IFERROR(VLOOKUP($E750,INPUTS!$A$44:$G$103,6,0),SCENARIOS!$M$23)</f>
        <v>0</v>
      </c>
      <c r="AH750" s="15">
        <f t="shared" si="186"/>
        <v>0</v>
      </c>
      <c r="AI750" s="20">
        <f>IFERROR(VLOOKUP($E750,INPUTS!$A$44:$G$103,7,0),SCENARIOS!$N$23)</f>
        <v>0</v>
      </c>
      <c r="AJ750" s="15">
        <f t="shared" si="187"/>
        <v>0</v>
      </c>
      <c r="AL750" t="str">
        <f t="shared" si="188"/>
        <v>Y</v>
      </c>
      <c r="AM750" s="21">
        <f t="shared" si="189"/>
        <v>230877.991885906</v>
      </c>
    </row>
    <row r="751" ht="15" customHeight="1" spans="1:39">
      <c r="A751" s="24" t="s">
        <v>2501</v>
      </c>
      <c r="B751" s="52" t="s">
        <v>445</v>
      </c>
      <c r="C751" s="52" t="s">
        <v>446</v>
      </c>
      <c r="D751" s="52" t="s">
        <v>929</v>
      </c>
      <c r="E751" s="10" t="s">
        <v>448</v>
      </c>
      <c r="F751" s="52" t="s">
        <v>447</v>
      </c>
      <c r="G751" s="52" t="s">
        <v>177</v>
      </c>
      <c r="H751" s="52" t="s">
        <v>200</v>
      </c>
      <c r="I751" s="52" t="s">
        <v>391</v>
      </c>
      <c r="J751" s="52" t="s">
        <v>165</v>
      </c>
      <c r="K751" s="52" t="s">
        <v>931</v>
      </c>
      <c r="L751" s="53" t="s">
        <v>295</v>
      </c>
      <c r="M751" s="13">
        <v>1716</v>
      </c>
      <c r="N751" s="14">
        <f t="shared" si="182"/>
        <v>4.7013698630137</v>
      </c>
      <c r="O751" s="15">
        <v>4870</v>
      </c>
      <c r="P751" s="15">
        <f t="shared" si="190"/>
        <v>8356920</v>
      </c>
      <c r="Q751" s="16">
        <f>IFERROR(VLOOKUP(G751,SCENARIOS!$A$13:$E$18,2,0),0.025)</f>
        <v>0.045</v>
      </c>
      <c r="R751" s="52">
        <f>IFERROR(VLOOKUP(L751,INPUTS!$A$107:$B$120,2,0),0.0082)</f>
        <v>0.0089</v>
      </c>
      <c r="S751" s="52">
        <f t="shared" si="191"/>
        <v>43.343</v>
      </c>
      <c r="T751" s="15">
        <f t="shared" si="192"/>
        <v>74376.588</v>
      </c>
      <c r="U751" s="15">
        <f>T751/INPUTS!$B$7*1000</f>
        <v>92970735</v>
      </c>
      <c r="V751" s="15">
        <f>T751*INPUTS!$B$6</f>
        <v>235030.01808</v>
      </c>
      <c r="W751" s="54" t="s">
        <v>396</v>
      </c>
      <c r="X751" s="54" t="s">
        <v>396</v>
      </c>
      <c r="Y751" s="67">
        <f>IFERROR(VLOOKUP(E751,INPUTS!$A$44:$B$103,2,0),0)</f>
        <v>0</v>
      </c>
      <c r="Z751" s="15">
        <f t="shared" si="181"/>
        <v>0</v>
      </c>
      <c r="AA751" s="20">
        <f>IFERROR(VLOOKUP(E751,INPUTS!$A$44:$C$103,3,0),SCENARIOS!$J$23)</f>
        <v>0</v>
      </c>
      <c r="AB751" s="15">
        <f t="shared" si="183"/>
        <v>0</v>
      </c>
      <c r="AC751" s="20">
        <f>IFERROR(VLOOKUP($E751,INPUTS!$A$44:$G$103,4,0),SCENARIOS!$K$23)</f>
        <v>0</v>
      </c>
      <c r="AD751" s="15">
        <f t="shared" si="184"/>
        <v>0</v>
      </c>
      <c r="AE751" s="20">
        <f>IFERROR(VLOOKUP($E751,INPUTS!$A$44:$G$103,5,0),SCENARIOS!$L$23)</f>
        <v>0</v>
      </c>
      <c r="AF751" s="15">
        <f t="shared" si="185"/>
        <v>0</v>
      </c>
      <c r="AG751" s="20">
        <f>IFERROR(VLOOKUP($E751,INPUTS!$A$44:$G$103,6,0),SCENARIOS!$M$23)</f>
        <v>0</v>
      </c>
      <c r="AH751" s="15">
        <f t="shared" si="186"/>
        <v>0</v>
      </c>
      <c r="AI751" s="20">
        <f>IFERROR(VLOOKUP($E751,INPUTS!$A$44:$G$103,7,0),SCENARIOS!$N$23)</f>
        <v>0</v>
      </c>
      <c r="AJ751" s="15">
        <f t="shared" si="187"/>
        <v>0</v>
      </c>
      <c r="AL751" t="str">
        <f t="shared" si="188"/>
        <v>Y</v>
      </c>
      <c r="AM751" s="21">
        <f t="shared" si="189"/>
        <v>223533.960334863</v>
      </c>
    </row>
    <row r="752" ht="15" customHeight="1" spans="1:39">
      <c r="A752" s="6" t="s">
        <v>2502</v>
      </c>
      <c r="B752" s="52" t="s">
        <v>445</v>
      </c>
      <c r="C752" s="52" t="s">
        <v>446</v>
      </c>
      <c r="D752" s="52" t="s">
        <v>929</v>
      </c>
      <c r="E752" s="10" t="s">
        <v>448</v>
      </c>
      <c r="F752" s="52" t="s">
        <v>447</v>
      </c>
      <c r="G752" s="52" t="s">
        <v>177</v>
      </c>
      <c r="H752" s="52" t="s">
        <v>208</v>
      </c>
      <c r="I752" s="52" t="s">
        <v>391</v>
      </c>
      <c r="J752" s="52" t="s">
        <v>165</v>
      </c>
      <c r="K752" s="52" t="s">
        <v>931</v>
      </c>
      <c r="L752" s="53" t="s">
        <v>293</v>
      </c>
      <c r="M752" s="13">
        <v>1144</v>
      </c>
      <c r="N752" s="14">
        <f t="shared" si="182"/>
        <v>3.13424657534247</v>
      </c>
      <c r="O752" s="15">
        <v>4680</v>
      </c>
      <c r="P752" s="15">
        <f t="shared" si="190"/>
        <v>5353920</v>
      </c>
      <c r="Q752" s="16">
        <f>IFERROR(VLOOKUP(G752,SCENARIOS!$A$13:$E$18,2,0),0.025)</f>
        <v>0.045</v>
      </c>
      <c r="R752" s="52">
        <f>IFERROR(VLOOKUP(L752,INPUTS!$A$107:$B$120,2,0),0.0082)</f>
        <v>0.0079</v>
      </c>
      <c r="S752" s="52">
        <f t="shared" si="191"/>
        <v>36.972</v>
      </c>
      <c r="T752" s="15">
        <f t="shared" si="192"/>
        <v>42295.968</v>
      </c>
      <c r="U752" s="15">
        <f>T752/INPUTS!$B$7*1000</f>
        <v>52869960</v>
      </c>
      <c r="V752" s="15">
        <f>T752*INPUTS!$B$6</f>
        <v>133655.25888</v>
      </c>
      <c r="W752" s="54" t="s">
        <v>396</v>
      </c>
      <c r="X752" s="54" t="s">
        <v>396</v>
      </c>
      <c r="Y752" s="67">
        <f>IFERROR(VLOOKUP(E752,INPUTS!$A$44:$B$103,2,0),0)</f>
        <v>0</v>
      </c>
      <c r="Z752" s="15">
        <f t="shared" si="181"/>
        <v>0</v>
      </c>
      <c r="AA752" s="20">
        <f>IFERROR(VLOOKUP(E752,INPUTS!$A$44:$C$103,3,0),SCENARIOS!$J$23)</f>
        <v>0</v>
      </c>
      <c r="AB752" s="15">
        <f t="shared" si="183"/>
        <v>0</v>
      </c>
      <c r="AC752" s="20">
        <f>IFERROR(VLOOKUP($E752,INPUTS!$A$44:$G$103,4,0),SCENARIOS!$K$23)</f>
        <v>0</v>
      </c>
      <c r="AD752" s="15">
        <f t="shared" si="184"/>
        <v>0</v>
      </c>
      <c r="AE752" s="20">
        <f>IFERROR(VLOOKUP($E752,INPUTS!$A$44:$G$103,5,0),SCENARIOS!$L$23)</f>
        <v>0</v>
      </c>
      <c r="AF752" s="15">
        <f t="shared" si="185"/>
        <v>0</v>
      </c>
      <c r="AG752" s="20">
        <f>IFERROR(VLOOKUP($E752,INPUTS!$A$44:$G$103,6,0),SCENARIOS!$M$23)</f>
        <v>0</v>
      </c>
      <c r="AH752" s="15">
        <f t="shared" si="186"/>
        <v>0</v>
      </c>
      <c r="AI752" s="20">
        <f>IFERROR(VLOOKUP($E752,INPUTS!$A$44:$G$103,7,0),SCENARIOS!$N$23)</f>
        <v>0</v>
      </c>
      <c r="AJ752" s="15">
        <f t="shared" si="187"/>
        <v>0</v>
      </c>
      <c r="AL752" t="str">
        <f t="shared" si="188"/>
        <v>Y</v>
      </c>
      <c r="AM752" s="21">
        <f t="shared" si="189"/>
        <v>127117.75959979</v>
      </c>
    </row>
    <row r="753" ht="15" customHeight="1" spans="1:39">
      <c r="A753" s="24" t="s">
        <v>2503</v>
      </c>
      <c r="B753" s="52" t="s">
        <v>445</v>
      </c>
      <c r="C753" s="52" t="s">
        <v>446</v>
      </c>
      <c r="D753" s="52" t="s">
        <v>929</v>
      </c>
      <c r="E753" s="10" t="s">
        <v>448</v>
      </c>
      <c r="F753" s="52" t="s">
        <v>447</v>
      </c>
      <c r="G753" s="52" t="s">
        <v>177</v>
      </c>
      <c r="H753" s="52" t="s">
        <v>204</v>
      </c>
      <c r="I753" s="52" t="s">
        <v>405</v>
      </c>
      <c r="J753" s="52" t="s">
        <v>165</v>
      </c>
      <c r="K753" s="52" t="s">
        <v>931</v>
      </c>
      <c r="L753" s="53" t="s">
        <v>295</v>
      </c>
      <c r="M753" s="13">
        <v>1144</v>
      </c>
      <c r="N753" s="14">
        <f t="shared" si="182"/>
        <v>3.13424657534247</v>
      </c>
      <c r="O753" s="15">
        <v>5220</v>
      </c>
      <c r="P753" s="15">
        <f t="shared" si="190"/>
        <v>5971680</v>
      </c>
      <c r="Q753" s="16">
        <f>IFERROR(VLOOKUP(G753,SCENARIOS!$A$13:$E$18,2,0),0.025)</f>
        <v>0.045</v>
      </c>
      <c r="R753" s="52">
        <f>IFERROR(VLOOKUP(L753,INPUTS!$A$107:$B$120,2,0),0.0082)</f>
        <v>0.0089</v>
      </c>
      <c r="S753" s="52">
        <f t="shared" si="191"/>
        <v>46.458</v>
      </c>
      <c r="T753" s="15">
        <f t="shared" si="192"/>
        <v>53147.952</v>
      </c>
      <c r="U753" s="15">
        <f>T753/INPUTS!$B$7*1000</f>
        <v>66434940</v>
      </c>
      <c r="V753" s="15">
        <f>T753*INPUTS!$B$6</f>
        <v>167947.52832</v>
      </c>
      <c r="W753" s="54" t="s">
        <v>396</v>
      </c>
      <c r="X753" s="54" t="s">
        <v>396</v>
      </c>
      <c r="Y753" s="67">
        <f>IFERROR(VLOOKUP(E753,INPUTS!$A$44:$B$103,2,0),0)</f>
        <v>0</v>
      </c>
      <c r="Z753" s="15">
        <f t="shared" si="181"/>
        <v>0</v>
      </c>
      <c r="AA753" s="20">
        <f>IFERROR(VLOOKUP(E753,INPUTS!$A$44:$C$103,3,0),SCENARIOS!$J$23)</f>
        <v>0</v>
      </c>
      <c r="AB753" s="15">
        <f t="shared" si="183"/>
        <v>0</v>
      </c>
      <c r="AC753" s="20">
        <f>IFERROR(VLOOKUP($E753,INPUTS!$A$44:$G$103,4,0),SCENARIOS!$K$23)</f>
        <v>0</v>
      </c>
      <c r="AD753" s="15">
        <f t="shared" si="184"/>
        <v>0</v>
      </c>
      <c r="AE753" s="20">
        <f>IFERROR(VLOOKUP($E753,INPUTS!$A$44:$G$103,5,0),SCENARIOS!$L$23)</f>
        <v>0</v>
      </c>
      <c r="AF753" s="15">
        <f t="shared" si="185"/>
        <v>0</v>
      </c>
      <c r="AG753" s="20">
        <f>IFERROR(VLOOKUP($E753,INPUTS!$A$44:$G$103,6,0),SCENARIOS!$M$23)</f>
        <v>0</v>
      </c>
      <c r="AH753" s="15">
        <f t="shared" si="186"/>
        <v>0</v>
      </c>
      <c r="AI753" s="20">
        <f>IFERROR(VLOOKUP($E753,INPUTS!$A$44:$G$103,7,0),SCENARIOS!$N$23)</f>
        <v>0</v>
      </c>
      <c r="AJ753" s="15">
        <f t="shared" si="187"/>
        <v>0</v>
      </c>
      <c r="AL753" t="str">
        <f t="shared" si="188"/>
        <v>Y</v>
      </c>
      <c r="AM753" s="21">
        <f t="shared" si="189"/>
        <v>159732.686235179</v>
      </c>
    </row>
    <row r="754" ht="15" customHeight="1" spans="1:39">
      <c r="A754" s="6" t="s">
        <v>2504</v>
      </c>
      <c r="B754" s="52" t="s">
        <v>445</v>
      </c>
      <c r="C754" s="52" t="s">
        <v>446</v>
      </c>
      <c r="D754" s="52" t="s">
        <v>929</v>
      </c>
      <c r="E754" s="10" t="s">
        <v>448</v>
      </c>
      <c r="F754" s="52" t="s">
        <v>447</v>
      </c>
      <c r="G754" s="52" t="s">
        <v>177</v>
      </c>
      <c r="H754" s="52" t="s">
        <v>205</v>
      </c>
      <c r="I754" s="52" t="s">
        <v>408</v>
      </c>
      <c r="J754" s="52" t="s">
        <v>165</v>
      </c>
      <c r="K754" s="52" t="s">
        <v>931</v>
      </c>
      <c r="L754" s="53" t="s">
        <v>295</v>
      </c>
      <c r="M754" s="13">
        <v>1144</v>
      </c>
      <c r="N754" s="14">
        <f t="shared" si="182"/>
        <v>3.13424657534247</v>
      </c>
      <c r="O754" s="15">
        <v>5600</v>
      </c>
      <c r="P754" s="15">
        <f t="shared" si="190"/>
        <v>6406400</v>
      </c>
      <c r="Q754" s="16">
        <f>IFERROR(VLOOKUP(G754,SCENARIOS!$A$13:$E$18,2,0),0.025)</f>
        <v>0.045</v>
      </c>
      <c r="R754" s="52">
        <f>IFERROR(VLOOKUP(L754,INPUTS!$A$107:$B$120,2,0),0.0082)</f>
        <v>0.0089</v>
      </c>
      <c r="S754" s="52">
        <f t="shared" si="191"/>
        <v>49.84</v>
      </c>
      <c r="T754" s="15">
        <f t="shared" si="192"/>
        <v>57016.96</v>
      </c>
      <c r="U754" s="15">
        <f>T754/INPUTS!$B$7*1000</f>
        <v>71271200</v>
      </c>
      <c r="V754" s="15">
        <f>T754*INPUTS!$B$6</f>
        <v>180173.5936</v>
      </c>
      <c r="W754" s="54" t="s">
        <v>396</v>
      </c>
      <c r="X754" s="54" t="s">
        <v>396</v>
      </c>
      <c r="Y754" s="67">
        <f>IFERROR(VLOOKUP(E754,INPUTS!$A$44:$B$103,2,0),0)</f>
        <v>0</v>
      </c>
      <c r="Z754" s="15">
        <f t="shared" si="181"/>
        <v>0</v>
      </c>
      <c r="AA754" s="20">
        <f>IFERROR(VLOOKUP(E754,INPUTS!$A$44:$C$103,3,0),SCENARIOS!$J$23)</f>
        <v>0</v>
      </c>
      <c r="AB754" s="15">
        <f t="shared" si="183"/>
        <v>0</v>
      </c>
      <c r="AC754" s="20">
        <f>IFERROR(VLOOKUP($E754,INPUTS!$A$44:$G$103,4,0),SCENARIOS!$K$23)</f>
        <v>0</v>
      </c>
      <c r="AD754" s="15">
        <f t="shared" si="184"/>
        <v>0</v>
      </c>
      <c r="AE754" s="20">
        <f>IFERROR(VLOOKUP($E754,INPUTS!$A$44:$G$103,5,0),SCENARIOS!$L$23)</f>
        <v>0</v>
      </c>
      <c r="AF754" s="15">
        <f t="shared" si="185"/>
        <v>0</v>
      </c>
      <c r="AG754" s="20">
        <f>IFERROR(VLOOKUP($E754,INPUTS!$A$44:$G$103,6,0),SCENARIOS!$M$23)</f>
        <v>0</v>
      </c>
      <c r="AH754" s="15">
        <f t="shared" si="186"/>
        <v>0</v>
      </c>
      <c r="AI754" s="20">
        <f>IFERROR(VLOOKUP($E754,INPUTS!$A$44:$G$103,7,0),SCENARIOS!$N$23)</f>
        <v>0</v>
      </c>
      <c r="AJ754" s="15">
        <f t="shared" si="187"/>
        <v>0</v>
      </c>
      <c r="AL754" t="str">
        <f t="shared" si="188"/>
        <v>Y</v>
      </c>
      <c r="AM754" s="21">
        <f t="shared" si="189"/>
        <v>171360.736190997</v>
      </c>
    </row>
    <row r="755" ht="15" customHeight="1" spans="1:39">
      <c r="A755" s="24" t="s">
        <v>2505</v>
      </c>
      <c r="B755" s="52" t="s">
        <v>445</v>
      </c>
      <c r="C755" s="52" t="s">
        <v>446</v>
      </c>
      <c r="D755" s="52" t="s">
        <v>929</v>
      </c>
      <c r="E755" s="10" t="s">
        <v>448</v>
      </c>
      <c r="F755" s="52" t="s">
        <v>447</v>
      </c>
      <c r="G755" s="52" t="s">
        <v>177</v>
      </c>
      <c r="H755" s="52" t="s">
        <v>206</v>
      </c>
      <c r="I755" s="52" t="s">
        <v>408</v>
      </c>
      <c r="J755" s="52" t="s">
        <v>165</v>
      </c>
      <c r="K755" s="52" t="s">
        <v>931</v>
      </c>
      <c r="L755" s="53" t="s">
        <v>293</v>
      </c>
      <c r="M755" s="13">
        <v>859</v>
      </c>
      <c r="N755" s="14">
        <f t="shared" si="182"/>
        <v>2.35342465753425</v>
      </c>
      <c r="O755" s="15">
        <v>5300</v>
      </c>
      <c r="P755" s="15">
        <f t="shared" si="190"/>
        <v>4552700</v>
      </c>
      <c r="Q755" s="16">
        <f>IFERROR(VLOOKUP(G755,SCENARIOS!$A$13:$E$18,2,0),0.025)</f>
        <v>0.045</v>
      </c>
      <c r="R755" s="52">
        <f>IFERROR(VLOOKUP(L755,INPUTS!$A$107:$B$120,2,0),0.0082)</f>
        <v>0.0079</v>
      </c>
      <c r="S755" s="52">
        <f t="shared" si="191"/>
        <v>41.87</v>
      </c>
      <c r="T755" s="15">
        <f t="shared" si="192"/>
        <v>35966.33</v>
      </c>
      <c r="U755" s="15">
        <f>T755/INPUTS!$B$7*1000</f>
        <v>44957912.5</v>
      </c>
      <c r="V755" s="15">
        <f>T755*INPUTS!$B$6</f>
        <v>113653.6028</v>
      </c>
      <c r="W755" s="54" t="s">
        <v>396</v>
      </c>
      <c r="X755" s="54" t="s">
        <v>396</v>
      </c>
      <c r="Y755" s="67">
        <f>IFERROR(VLOOKUP(E755,INPUTS!$A$44:$B$103,2,0),0)</f>
        <v>0</v>
      </c>
      <c r="Z755" s="15">
        <f t="shared" si="181"/>
        <v>0</v>
      </c>
      <c r="AA755" s="20">
        <f>IFERROR(VLOOKUP(E755,INPUTS!$A$44:$C$103,3,0),SCENARIOS!$J$23)</f>
        <v>0</v>
      </c>
      <c r="AB755" s="15">
        <f t="shared" si="183"/>
        <v>0</v>
      </c>
      <c r="AC755" s="20">
        <f>IFERROR(VLOOKUP($E755,INPUTS!$A$44:$G$103,4,0),SCENARIOS!$K$23)</f>
        <v>0</v>
      </c>
      <c r="AD755" s="15">
        <f t="shared" si="184"/>
        <v>0</v>
      </c>
      <c r="AE755" s="20">
        <f>IFERROR(VLOOKUP($E755,INPUTS!$A$44:$G$103,5,0),SCENARIOS!$L$23)</f>
        <v>0</v>
      </c>
      <c r="AF755" s="15">
        <f t="shared" si="185"/>
        <v>0</v>
      </c>
      <c r="AG755" s="20">
        <f>IFERROR(VLOOKUP($E755,INPUTS!$A$44:$G$103,6,0),SCENARIOS!$M$23)</f>
        <v>0</v>
      </c>
      <c r="AH755" s="15">
        <f t="shared" si="186"/>
        <v>0</v>
      </c>
      <c r="AI755" s="20">
        <f>IFERROR(VLOOKUP($E755,INPUTS!$A$44:$G$103,7,0),SCENARIOS!$N$23)</f>
        <v>0</v>
      </c>
      <c r="AJ755" s="15">
        <f t="shared" si="187"/>
        <v>0</v>
      </c>
      <c r="AL755" t="str">
        <f t="shared" si="188"/>
        <v>N</v>
      </c>
      <c r="AM755" s="21">
        <f t="shared" si="189"/>
        <v>108094.447457184</v>
      </c>
    </row>
    <row r="756" ht="15" customHeight="1" spans="1:39">
      <c r="A756" s="6" t="s">
        <v>2506</v>
      </c>
      <c r="B756" s="52" t="s">
        <v>445</v>
      </c>
      <c r="C756" s="52" t="s">
        <v>446</v>
      </c>
      <c r="D756" s="52" t="s">
        <v>929</v>
      </c>
      <c r="E756" s="10" t="s">
        <v>448</v>
      </c>
      <c r="F756" s="52" t="s">
        <v>447</v>
      </c>
      <c r="G756" s="52" t="s">
        <v>177</v>
      </c>
      <c r="H756" s="52" t="s">
        <v>207</v>
      </c>
      <c r="I756" s="52" t="s">
        <v>609</v>
      </c>
      <c r="J756" s="52" t="s">
        <v>165</v>
      </c>
      <c r="K756" s="52" t="s">
        <v>931</v>
      </c>
      <c r="L756" s="53" t="s">
        <v>295</v>
      </c>
      <c r="M756" s="13">
        <v>1144</v>
      </c>
      <c r="N756" s="14">
        <f t="shared" si="182"/>
        <v>3.13424657534247</v>
      </c>
      <c r="O756" s="15">
        <v>4410</v>
      </c>
      <c r="P756" s="15">
        <f t="shared" si="190"/>
        <v>5045040</v>
      </c>
      <c r="Q756" s="16">
        <f>IFERROR(VLOOKUP(G756,SCENARIOS!$A$13:$E$18,2,0),0.025)</f>
        <v>0.045</v>
      </c>
      <c r="R756" s="52">
        <f>IFERROR(VLOOKUP(L756,INPUTS!$A$107:$B$120,2,0),0.0082)</f>
        <v>0.0089</v>
      </c>
      <c r="S756" s="52">
        <f t="shared" si="191"/>
        <v>39.249</v>
      </c>
      <c r="T756" s="15">
        <f t="shared" si="192"/>
        <v>44900.856</v>
      </c>
      <c r="U756" s="15">
        <f>T756/INPUTS!$B$7*1000</f>
        <v>56126070</v>
      </c>
      <c r="V756" s="15">
        <f>T756*INPUTS!$B$6</f>
        <v>141886.70496</v>
      </c>
      <c r="W756" s="54" t="s">
        <v>396</v>
      </c>
      <c r="X756" s="54" t="s">
        <v>396</v>
      </c>
      <c r="Y756" s="67">
        <f>IFERROR(VLOOKUP(E756,INPUTS!$A$44:$B$103,2,0),0)</f>
        <v>0</v>
      </c>
      <c r="Z756" s="15">
        <f t="shared" si="181"/>
        <v>0</v>
      </c>
      <c r="AA756" s="20">
        <f>IFERROR(VLOOKUP(E756,INPUTS!$A$44:$C$103,3,0),SCENARIOS!$J$23)</f>
        <v>0</v>
      </c>
      <c r="AB756" s="15">
        <f t="shared" si="183"/>
        <v>0</v>
      </c>
      <c r="AC756" s="20">
        <f>IFERROR(VLOOKUP($E756,INPUTS!$A$44:$G$103,4,0),SCENARIOS!$K$23)</f>
        <v>0</v>
      </c>
      <c r="AD756" s="15">
        <f t="shared" si="184"/>
        <v>0</v>
      </c>
      <c r="AE756" s="20">
        <f>IFERROR(VLOOKUP($E756,INPUTS!$A$44:$G$103,5,0),SCENARIOS!$L$23)</f>
        <v>0</v>
      </c>
      <c r="AF756" s="15">
        <f t="shared" si="185"/>
        <v>0</v>
      </c>
      <c r="AG756" s="20">
        <f>IFERROR(VLOOKUP($E756,INPUTS!$A$44:$G$103,6,0),SCENARIOS!$M$23)</f>
        <v>0</v>
      </c>
      <c r="AH756" s="15">
        <f t="shared" si="186"/>
        <v>0</v>
      </c>
      <c r="AI756" s="20">
        <f>IFERROR(VLOOKUP($E756,INPUTS!$A$44:$G$103,7,0),SCENARIOS!$N$23)</f>
        <v>0</v>
      </c>
      <c r="AJ756" s="15">
        <f t="shared" si="187"/>
        <v>0</v>
      </c>
      <c r="AL756" t="str">
        <f t="shared" si="188"/>
        <v>Y</v>
      </c>
      <c r="AM756" s="21">
        <f t="shared" si="189"/>
        <v>134946.57975041</v>
      </c>
    </row>
    <row r="757" ht="15" customHeight="1" spans="1:39">
      <c r="A757" s="24" t="s">
        <v>2507</v>
      </c>
      <c r="B757" s="52" t="s">
        <v>445</v>
      </c>
      <c r="C757" s="52" t="s">
        <v>446</v>
      </c>
      <c r="D757" s="52" t="s">
        <v>929</v>
      </c>
      <c r="E757" s="10" t="s">
        <v>448</v>
      </c>
      <c r="F757" s="52" t="s">
        <v>447</v>
      </c>
      <c r="G757" s="52" t="s">
        <v>177</v>
      </c>
      <c r="H757" s="52" t="s">
        <v>1534</v>
      </c>
      <c r="I757" s="52" t="s">
        <v>609</v>
      </c>
      <c r="J757" s="52" t="s">
        <v>165</v>
      </c>
      <c r="K757" s="52" t="s">
        <v>931</v>
      </c>
      <c r="L757" s="53" t="s">
        <v>293</v>
      </c>
      <c r="M757" s="13">
        <v>859</v>
      </c>
      <c r="N757" s="14">
        <f t="shared" si="182"/>
        <v>2.35342465753425</v>
      </c>
      <c r="O757" s="15">
        <v>4530</v>
      </c>
      <c r="P757" s="15">
        <f t="shared" si="190"/>
        <v>3891270</v>
      </c>
      <c r="Q757" s="16">
        <f>IFERROR(VLOOKUP(G757,SCENARIOS!$A$13:$E$18,2,0),0.025)</f>
        <v>0.045</v>
      </c>
      <c r="R757" s="52">
        <f>IFERROR(VLOOKUP(L757,INPUTS!$A$107:$B$120,2,0),0.0082)</f>
        <v>0.0079</v>
      </c>
      <c r="S757" s="52">
        <f t="shared" si="191"/>
        <v>35.787</v>
      </c>
      <c r="T757" s="15">
        <f t="shared" si="192"/>
        <v>30741.033</v>
      </c>
      <c r="U757" s="15">
        <f>T757/INPUTS!$B$7*1000</f>
        <v>38426291.25</v>
      </c>
      <c r="V757" s="15">
        <f>T757*INPUTS!$B$6</f>
        <v>97141.66428</v>
      </c>
      <c r="W757" s="54" t="s">
        <v>396</v>
      </c>
      <c r="X757" s="54" t="s">
        <v>396</v>
      </c>
      <c r="Y757" s="67">
        <f>IFERROR(VLOOKUP(E757,INPUTS!$A$44:$B$103,2,0),0)</f>
        <v>0</v>
      </c>
      <c r="Z757" s="15">
        <f t="shared" si="181"/>
        <v>0</v>
      </c>
      <c r="AA757" s="20">
        <f>IFERROR(VLOOKUP(E757,INPUTS!$A$44:$C$103,3,0),SCENARIOS!$J$23)</f>
        <v>0</v>
      </c>
      <c r="AB757" s="15">
        <f t="shared" si="183"/>
        <v>0</v>
      </c>
      <c r="AC757" s="20">
        <f>IFERROR(VLOOKUP($E757,INPUTS!$A$44:$G$103,4,0),SCENARIOS!$K$23)</f>
        <v>0</v>
      </c>
      <c r="AD757" s="15">
        <f t="shared" si="184"/>
        <v>0</v>
      </c>
      <c r="AE757" s="20">
        <f>IFERROR(VLOOKUP($E757,INPUTS!$A$44:$G$103,5,0),SCENARIOS!$L$23)</f>
        <v>0</v>
      </c>
      <c r="AF757" s="15">
        <f t="shared" si="185"/>
        <v>0</v>
      </c>
      <c r="AG757" s="20">
        <f>IFERROR(VLOOKUP($E757,INPUTS!$A$44:$G$103,6,0),SCENARIOS!$M$23)</f>
        <v>0</v>
      </c>
      <c r="AH757" s="15">
        <f t="shared" si="186"/>
        <v>0</v>
      </c>
      <c r="AI757" s="20">
        <f>IFERROR(VLOOKUP($E757,INPUTS!$A$44:$G$103,7,0),SCENARIOS!$N$23)</f>
        <v>0</v>
      </c>
      <c r="AJ757" s="15">
        <f t="shared" si="187"/>
        <v>0</v>
      </c>
      <c r="AL757" t="str">
        <f t="shared" si="188"/>
        <v>N</v>
      </c>
      <c r="AM757" s="21">
        <f t="shared" si="189"/>
        <v>92390.1598077438</v>
      </c>
    </row>
    <row r="758" ht="15" customHeight="1" spans="1:39">
      <c r="A758" s="6" t="s">
        <v>2508</v>
      </c>
      <c r="B758" s="52" t="s">
        <v>445</v>
      </c>
      <c r="C758" s="52" t="s">
        <v>446</v>
      </c>
      <c r="D758" s="52" t="s">
        <v>929</v>
      </c>
      <c r="E758" s="10" t="s">
        <v>448</v>
      </c>
      <c r="F758" s="52" t="s">
        <v>447</v>
      </c>
      <c r="G758" s="52" t="s">
        <v>177</v>
      </c>
      <c r="H758" s="52" t="s">
        <v>209</v>
      </c>
      <c r="I758" s="52" t="s">
        <v>600</v>
      </c>
      <c r="J758" s="52" t="s">
        <v>165</v>
      </c>
      <c r="K758" s="52" t="s">
        <v>931</v>
      </c>
      <c r="L758" s="53" t="s">
        <v>293</v>
      </c>
      <c r="M758" s="13">
        <v>859</v>
      </c>
      <c r="N758" s="14">
        <f t="shared" si="182"/>
        <v>2.35342465753425</v>
      </c>
      <c r="O758" s="15">
        <v>4620</v>
      </c>
      <c r="P758" s="15">
        <f t="shared" si="190"/>
        <v>3968580</v>
      </c>
      <c r="Q758" s="16">
        <f>IFERROR(VLOOKUP(G758,SCENARIOS!$A$13:$E$18,2,0),0.025)</f>
        <v>0.045</v>
      </c>
      <c r="R758" s="52">
        <f>IFERROR(VLOOKUP(L758,INPUTS!$A$107:$B$120,2,0),0.0082)</f>
        <v>0.0079</v>
      </c>
      <c r="S758" s="52">
        <f t="shared" si="191"/>
        <v>36.498</v>
      </c>
      <c r="T758" s="15">
        <f t="shared" si="192"/>
        <v>31351.782</v>
      </c>
      <c r="U758" s="15">
        <f>T758/INPUTS!$B$7*1000</f>
        <v>39189727.5</v>
      </c>
      <c r="V758" s="15">
        <f>T758*INPUTS!$B$6</f>
        <v>99071.63112</v>
      </c>
      <c r="W758" s="54" t="s">
        <v>396</v>
      </c>
      <c r="X758" s="54" t="s">
        <v>396</v>
      </c>
      <c r="Y758" s="67">
        <f>IFERROR(VLOOKUP(E758,INPUTS!$A$44:$B$103,2,0),0)</f>
        <v>0</v>
      </c>
      <c r="Z758" s="15">
        <f t="shared" ref="Z758:Z821" si="193">T758*Y758</f>
        <v>0</v>
      </c>
      <c r="AA758" s="20">
        <f>IFERROR(VLOOKUP(E758,INPUTS!$A$44:$C$103,3,0),SCENARIOS!$J$23)</f>
        <v>0</v>
      </c>
      <c r="AB758" s="15">
        <f t="shared" si="183"/>
        <v>0</v>
      </c>
      <c r="AC758" s="20">
        <f>IFERROR(VLOOKUP($E758,INPUTS!$A$44:$G$103,4,0),SCENARIOS!$K$23)</f>
        <v>0</v>
      </c>
      <c r="AD758" s="15">
        <f t="shared" si="184"/>
        <v>0</v>
      </c>
      <c r="AE758" s="20">
        <f>IFERROR(VLOOKUP($E758,INPUTS!$A$44:$G$103,5,0),SCENARIOS!$L$23)</f>
        <v>0</v>
      </c>
      <c r="AF758" s="15">
        <f t="shared" si="185"/>
        <v>0</v>
      </c>
      <c r="AG758" s="20">
        <f>IFERROR(VLOOKUP($E758,INPUTS!$A$44:$G$103,6,0),SCENARIOS!$M$23)</f>
        <v>0</v>
      </c>
      <c r="AH758" s="15">
        <f t="shared" si="186"/>
        <v>0</v>
      </c>
      <c r="AI758" s="20">
        <f>IFERROR(VLOOKUP($E758,INPUTS!$A$44:$G$103,7,0),SCENARIOS!$N$23)</f>
        <v>0</v>
      </c>
      <c r="AJ758" s="15">
        <f t="shared" si="187"/>
        <v>0</v>
      </c>
      <c r="AL758" t="str">
        <f t="shared" si="188"/>
        <v>Y</v>
      </c>
      <c r="AM758" s="21">
        <f t="shared" si="189"/>
        <v>94225.7258966393</v>
      </c>
    </row>
    <row r="759" ht="15" customHeight="1" spans="1:39">
      <c r="A759" s="24" t="s">
        <v>2509</v>
      </c>
      <c r="B759" s="52" t="s">
        <v>445</v>
      </c>
      <c r="C759" s="52" t="s">
        <v>446</v>
      </c>
      <c r="D759" s="52" t="s">
        <v>929</v>
      </c>
      <c r="E759" s="10" t="s">
        <v>448</v>
      </c>
      <c r="F759" s="52" t="s">
        <v>447</v>
      </c>
      <c r="G759" s="52" t="s">
        <v>177</v>
      </c>
      <c r="H759" s="52" t="s">
        <v>210</v>
      </c>
      <c r="I759" s="52" t="s">
        <v>603</v>
      </c>
      <c r="J759" s="52" t="s">
        <v>165</v>
      </c>
      <c r="K759" s="52" t="s">
        <v>931</v>
      </c>
      <c r="L759" s="53" t="s">
        <v>293</v>
      </c>
      <c r="M759" s="13">
        <v>859</v>
      </c>
      <c r="N759" s="14">
        <f t="shared" si="182"/>
        <v>2.35342465753425</v>
      </c>
      <c r="O759" s="15">
        <v>4440</v>
      </c>
      <c r="P759" s="15">
        <f t="shared" si="190"/>
        <v>3813960</v>
      </c>
      <c r="Q759" s="16">
        <f>IFERROR(VLOOKUP(G759,SCENARIOS!$A$13:$E$18,2,0),0.025)</f>
        <v>0.045</v>
      </c>
      <c r="R759" s="52">
        <f>IFERROR(VLOOKUP(L759,INPUTS!$A$107:$B$120,2,0),0.0082)</f>
        <v>0.0079</v>
      </c>
      <c r="S759" s="52">
        <f t="shared" si="191"/>
        <v>35.076</v>
      </c>
      <c r="T759" s="15">
        <f t="shared" si="192"/>
        <v>30130.284</v>
      </c>
      <c r="U759" s="15">
        <f>T759/INPUTS!$B$7*1000</f>
        <v>37662855</v>
      </c>
      <c r="V759" s="15">
        <f>T759*INPUTS!$B$6</f>
        <v>95211.69744</v>
      </c>
      <c r="W759" s="54" t="s">
        <v>396</v>
      </c>
      <c r="X759" s="54" t="s">
        <v>396</v>
      </c>
      <c r="Y759" s="67">
        <f>IFERROR(VLOOKUP(E759,INPUTS!$A$44:$B$103,2,0),0)</f>
        <v>0</v>
      </c>
      <c r="Z759" s="15">
        <f t="shared" si="193"/>
        <v>0</v>
      </c>
      <c r="AA759" s="20">
        <f>IFERROR(VLOOKUP(E759,INPUTS!$A$44:$C$103,3,0),SCENARIOS!$J$23)</f>
        <v>0</v>
      </c>
      <c r="AB759" s="15">
        <f t="shared" si="183"/>
        <v>0</v>
      </c>
      <c r="AC759" s="20">
        <f>IFERROR(VLOOKUP($E759,INPUTS!$A$44:$G$103,4,0),SCENARIOS!$K$23)</f>
        <v>0</v>
      </c>
      <c r="AD759" s="15">
        <f t="shared" si="184"/>
        <v>0</v>
      </c>
      <c r="AE759" s="20">
        <f>IFERROR(VLOOKUP($E759,INPUTS!$A$44:$G$103,5,0),SCENARIOS!$L$23)</f>
        <v>0</v>
      </c>
      <c r="AF759" s="15">
        <f t="shared" si="185"/>
        <v>0</v>
      </c>
      <c r="AG759" s="20">
        <f>IFERROR(VLOOKUP($E759,INPUTS!$A$44:$G$103,6,0),SCENARIOS!$M$23)</f>
        <v>0</v>
      </c>
      <c r="AH759" s="15">
        <f t="shared" si="186"/>
        <v>0</v>
      </c>
      <c r="AI759" s="20">
        <f>IFERROR(VLOOKUP($E759,INPUTS!$A$44:$G$103,7,0),SCENARIOS!$N$23)</f>
        <v>0</v>
      </c>
      <c r="AJ759" s="15">
        <f t="shared" si="187"/>
        <v>0</v>
      </c>
      <c r="AL759" t="str">
        <f t="shared" si="188"/>
        <v>Y</v>
      </c>
      <c r="AM759" s="21">
        <f t="shared" si="189"/>
        <v>90554.5937188482</v>
      </c>
    </row>
    <row r="760" ht="15" customHeight="1" spans="1:39">
      <c r="A760" s="6" t="s">
        <v>2510</v>
      </c>
      <c r="B760" s="52" t="s">
        <v>445</v>
      </c>
      <c r="C760" s="52" t="s">
        <v>446</v>
      </c>
      <c r="D760" s="52" t="s">
        <v>929</v>
      </c>
      <c r="E760" s="10" t="s">
        <v>448</v>
      </c>
      <c r="F760" s="52" t="s">
        <v>447</v>
      </c>
      <c r="G760" s="52" t="s">
        <v>177</v>
      </c>
      <c r="H760" s="52" t="s">
        <v>223</v>
      </c>
      <c r="I760" s="52" t="s">
        <v>665</v>
      </c>
      <c r="J760" s="52" t="s">
        <v>165</v>
      </c>
      <c r="K760" s="52" t="s">
        <v>931</v>
      </c>
      <c r="L760" s="53" t="s">
        <v>295</v>
      </c>
      <c r="M760" s="13">
        <v>1144</v>
      </c>
      <c r="N760" s="14">
        <f t="shared" si="182"/>
        <v>3.13424657534247</v>
      </c>
      <c r="O760" s="15">
        <v>3380</v>
      </c>
      <c r="P760" s="15">
        <f t="shared" si="190"/>
        <v>3866720</v>
      </c>
      <c r="Q760" s="16">
        <f>IFERROR(VLOOKUP(G760,SCENARIOS!$A$13:$E$18,2,0),0.025)</f>
        <v>0.045</v>
      </c>
      <c r="R760" s="52">
        <f>IFERROR(VLOOKUP(L760,INPUTS!$A$107:$B$120,2,0),0.0082)</f>
        <v>0.0089</v>
      </c>
      <c r="S760" s="52">
        <f t="shared" si="191"/>
        <v>30.082</v>
      </c>
      <c r="T760" s="15">
        <f t="shared" si="192"/>
        <v>34413.808</v>
      </c>
      <c r="U760" s="15">
        <f>T760/INPUTS!$B$7*1000</f>
        <v>43017260</v>
      </c>
      <c r="V760" s="15">
        <f>T760*INPUTS!$B$6</f>
        <v>108747.63328</v>
      </c>
      <c r="W760" s="54" t="s">
        <v>396</v>
      </c>
      <c r="X760" s="54" t="s">
        <v>396</v>
      </c>
      <c r="Y760" s="67">
        <f>IFERROR(VLOOKUP(E760,INPUTS!$A$44:$B$103,2,0),0)</f>
        <v>0</v>
      </c>
      <c r="Z760" s="15">
        <f t="shared" si="193"/>
        <v>0</v>
      </c>
      <c r="AA760" s="20">
        <f>IFERROR(VLOOKUP(E760,INPUTS!$A$44:$C$103,3,0),SCENARIOS!$J$23)</f>
        <v>0</v>
      </c>
      <c r="AB760" s="15">
        <f t="shared" si="183"/>
        <v>0</v>
      </c>
      <c r="AC760" s="20">
        <f>IFERROR(VLOOKUP($E760,INPUTS!$A$44:$G$103,4,0),SCENARIOS!$K$23)</f>
        <v>0</v>
      </c>
      <c r="AD760" s="15">
        <f t="shared" si="184"/>
        <v>0</v>
      </c>
      <c r="AE760" s="20">
        <f>IFERROR(VLOOKUP($E760,INPUTS!$A$44:$G$103,5,0),SCENARIOS!$L$23)</f>
        <v>0</v>
      </c>
      <c r="AF760" s="15">
        <f t="shared" si="185"/>
        <v>0</v>
      </c>
      <c r="AG760" s="20">
        <f>IFERROR(VLOOKUP($E760,INPUTS!$A$44:$G$103,6,0),SCENARIOS!$M$23)</f>
        <v>0</v>
      </c>
      <c r="AH760" s="15">
        <f t="shared" si="186"/>
        <v>0</v>
      </c>
      <c r="AI760" s="20">
        <f>IFERROR(VLOOKUP($E760,INPUTS!$A$44:$G$103,7,0),SCENARIOS!$N$23)</f>
        <v>0</v>
      </c>
      <c r="AJ760" s="15">
        <f t="shared" si="187"/>
        <v>0</v>
      </c>
      <c r="AL760" t="str">
        <f t="shared" si="188"/>
        <v>Y</v>
      </c>
      <c r="AM760" s="21">
        <f t="shared" si="189"/>
        <v>103428.444343852</v>
      </c>
    </row>
    <row r="761" ht="15" customHeight="1" spans="1:39">
      <c r="A761" s="24" t="s">
        <v>2511</v>
      </c>
      <c r="B761" s="52" t="s">
        <v>445</v>
      </c>
      <c r="C761" s="52" t="s">
        <v>446</v>
      </c>
      <c r="D761" s="52" t="s">
        <v>929</v>
      </c>
      <c r="E761" s="10" t="s">
        <v>448</v>
      </c>
      <c r="F761" s="52" t="s">
        <v>447</v>
      </c>
      <c r="G761" s="52" t="s">
        <v>177</v>
      </c>
      <c r="H761" s="52" t="s">
        <v>460</v>
      </c>
      <c r="I761" s="52" t="s">
        <v>459</v>
      </c>
      <c r="J761" s="56" t="s">
        <v>185</v>
      </c>
      <c r="K761" s="52" t="s">
        <v>931</v>
      </c>
      <c r="L761" s="53" t="s">
        <v>293</v>
      </c>
      <c r="M761" s="13">
        <v>859</v>
      </c>
      <c r="N761" s="14">
        <f t="shared" si="182"/>
        <v>2.35342465753425</v>
      </c>
      <c r="O761" s="15">
        <v>2720</v>
      </c>
      <c r="P761" s="15">
        <f t="shared" si="190"/>
        <v>2336480</v>
      </c>
      <c r="Q761" s="16">
        <f>IFERROR(VLOOKUP(G761,SCENARIOS!$A$13:$E$18,2,0),0.025)</f>
        <v>0.045</v>
      </c>
      <c r="R761" s="52">
        <f>IFERROR(VLOOKUP(L761,INPUTS!$A$107:$B$120,2,0),0.0082)</f>
        <v>0.0079</v>
      </c>
      <c r="S761" s="52">
        <f t="shared" si="191"/>
        <v>21.488</v>
      </c>
      <c r="T761" s="15">
        <f t="shared" si="192"/>
        <v>18458.192</v>
      </c>
      <c r="U761" s="15">
        <f>T761/INPUTS!$B$7*1000</f>
        <v>23072740</v>
      </c>
      <c r="V761" s="15">
        <f>T761*INPUTS!$B$6</f>
        <v>58327.88672</v>
      </c>
      <c r="W761" s="54" t="s">
        <v>396</v>
      </c>
      <c r="X761" s="54" t="s">
        <v>396</v>
      </c>
      <c r="Y761" s="67">
        <f>IFERROR(VLOOKUP(E761,INPUTS!$A$44:$B$103,2,0),0)</f>
        <v>0</v>
      </c>
      <c r="Z761" s="15">
        <f t="shared" si="193"/>
        <v>0</v>
      </c>
      <c r="AA761" s="20">
        <f>IFERROR(VLOOKUP(E761,INPUTS!$A$44:$C$103,3,0),SCENARIOS!$J$23)</f>
        <v>0</v>
      </c>
      <c r="AB761" s="15">
        <f t="shared" si="183"/>
        <v>0</v>
      </c>
      <c r="AC761" s="20">
        <f>IFERROR(VLOOKUP($E761,INPUTS!$A$44:$G$103,4,0),SCENARIOS!$K$23)</f>
        <v>0</v>
      </c>
      <c r="AD761" s="15">
        <f t="shared" si="184"/>
        <v>0</v>
      </c>
      <c r="AE761" s="20">
        <f>IFERROR(VLOOKUP($E761,INPUTS!$A$44:$G$103,5,0),SCENARIOS!$L$23)</f>
        <v>0</v>
      </c>
      <c r="AF761" s="15">
        <f t="shared" si="185"/>
        <v>0</v>
      </c>
      <c r="AG761" s="20">
        <f>IFERROR(VLOOKUP($E761,INPUTS!$A$44:$G$103,6,0),SCENARIOS!$M$23)</f>
        <v>0</v>
      </c>
      <c r="AH761" s="15">
        <f t="shared" si="186"/>
        <v>0</v>
      </c>
      <c r="AI761" s="20">
        <f>IFERROR(VLOOKUP($E761,INPUTS!$A$44:$G$103,7,0),SCENARIOS!$N$23)</f>
        <v>0</v>
      </c>
      <c r="AJ761" s="15">
        <f t="shared" si="187"/>
        <v>0</v>
      </c>
      <c r="AL761" t="str">
        <f t="shared" si="188"/>
        <v>Y</v>
      </c>
      <c r="AM761" s="21">
        <f t="shared" si="189"/>
        <v>55474.8862421773</v>
      </c>
    </row>
    <row r="762" ht="15" customHeight="1" spans="1:39">
      <c r="A762" s="6" t="s">
        <v>2512</v>
      </c>
      <c r="B762" s="52" t="s">
        <v>445</v>
      </c>
      <c r="C762" s="52" t="s">
        <v>446</v>
      </c>
      <c r="D762" s="52" t="s">
        <v>929</v>
      </c>
      <c r="E762" s="10" t="s">
        <v>448</v>
      </c>
      <c r="F762" s="52" t="s">
        <v>447</v>
      </c>
      <c r="G762" s="52" t="s">
        <v>177</v>
      </c>
      <c r="H762" s="52" t="s">
        <v>211</v>
      </c>
      <c r="I762" s="52" t="s">
        <v>594</v>
      </c>
      <c r="J762" s="52" t="s">
        <v>165</v>
      </c>
      <c r="K762" s="52" t="s">
        <v>931</v>
      </c>
      <c r="L762" s="53" t="s">
        <v>293</v>
      </c>
      <c r="M762" s="13">
        <v>572</v>
      </c>
      <c r="N762" s="14">
        <f t="shared" si="182"/>
        <v>1.56712328767123</v>
      </c>
      <c r="O762" s="15">
        <v>5110</v>
      </c>
      <c r="P762" s="15">
        <f t="shared" si="190"/>
        <v>2922920</v>
      </c>
      <c r="Q762" s="16">
        <f>IFERROR(VLOOKUP(G762,SCENARIOS!$A$13:$E$18,2,0),0.025)</f>
        <v>0.045</v>
      </c>
      <c r="R762" s="52">
        <f>IFERROR(VLOOKUP(L762,INPUTS!$A$107:$B$120,2,0),0.0082)</f>
        <v>0.0079</v>
      </c>
      <c r="S762" s="52">
        <f t="shared" si="191"/>
        <v>40.369</v>
      </c>
      <c r="T762" s="15">
        <f t="shared" si="192"/>
        <v>23091.068</v>
      </c>
      <c r="U762" s="15">
        <f>T762/INPUTS!$B$7*1000</f>
        <v>28863835</v>
      </c>
      <c r="V762" s="15">
        <f>T762*INPUTS!$B$6</f>
        <v>72967.77488</v>
      </c>
      <c r="W762" s="54" t="s">
        <v>396</v>
      </c>
      <c r="X762" s="54" t="s">
        <v>396</v>
      </c>
      <c r="Y762" s="67">
        <f>IFERROR(VLOOKUP(E762,INPUTS!$A$44:$B$103,2,0),0)</f>
        <v>0</v>
      </c>
      <c r="Z762" s="15">
        <f t="shared" si="193"/>
        <v>0</v>
      </c>
      <c r="AA762" s="20">
        <f>IFERROR(VLOOKUP(E762,INPUTS!$A$44:$C$103,3,0),SCENARIOS!$J$23)</f>
        <v>0</v>
      </c>
      <c r="AB762" s="15">
        <f t="shared" si="183"/>
        <v>0</v>
      </c>
      <c r="AC762" s="20">
        <f>IFERROR(VLOOKUP($E762,INPUTS!$A$44:$G$103,4,0),SCENARIOS!$K$23)</f>
        <v>0</v>
      </c>
      <c r="AD762" s="15">
        <f t="shared" si="184"/>
        <v>0</v>
      </c>
      <c r="AE762" s="20">
        <f>IFERROR(VLOOKUP($E762,INPUTS!$A$44:$G$103,5,0),SCENARIOS!$L$23)</f>
        <v>0</v>
      </c>
      <c r="AF762" s="15">
        <f t="shared" si="185"/>
        <v>0</v>
      </c>
      <c r="AG762" s="20">
        <f>IFERROR(VLOOKUP($E762,INPUTS!$A$44:$G$103,6,0),SCENARIOS!$M$23)</f>
        <v>0</v>
      </c>
      <c r="AH762" s="15">
        <f t="shared" si="186"/>
        <v>0</v>
      </c>
      <c r="AI762" s="20">
        <f>IFERROR(VLOOKUP($E762,INPUTS!$A$44:$G$103,7,0),SCENARIOS!$N$23)</f>
        <v>0</v>
      </c>
      <c r="AJ762" s="15">
        <f t="shared" si="187"/>
        <v>0</v>
      </c>
      <c r="AL762" t="str">
        <f t="shared" si="188"/>
        <v>Y</v>
      </c>
      <c r="AM762" s="21">
        <f t="shared" si="189"/>
        <v>69398.691405441</v>
      </c>
    </row>
    <row r="763" ht="15" customHeight="1" spans="1:39">
      <c r="A763" s="24" t="s">
        <v>2513</v>
      </c>
      <c r="B763" s="52" t="s">
        <v>445</v>
      </c>
      <c r="C763" s="52" t="s">
        <v>446</v>
      </c>
      <c r="D763" s="52" t="s">
        <v>929</v>
      </c>
      <c r="E763" s="10" t="s">
        <v>448</v>
      </c>
      <c r="F763" s="52" t="s">
        <v>447</v>
      </c>
      <c r="G763" s="52" t="s">
        <v>177</v>
      </c>
      <c r="H763" s="52" t="s">
        <v>222</v>
      </c>
      <c r="I763" s="52" t="s">
        <v>655</v>
      </c>
      <c r="J763" s="52" t="s">
        <v>165</v>
      </c>
      <c r="K763" s="52" t="s">
        <v>931</v>
      </c>
      <c r="L763" s="53" t="s">
        <v>293</v>
      </c>
      <c r="M763" s="13">
        <v>572</v>
      </c>
      <c r="N763" s="14">
        <f t="shared" si="182"/>
        <v>1.56712328767123</v>
      </c>
      <c r="O763" s="15">
        <v>5010</v>
      </c>
      <c r="P763" s="15">
        <f t="shared" si="190"/>
        <v>2865720</v>
      </c>
      <c r="Q763" s="16">
        <f>IFERROR(VLOOKUP(G763,SCENARIOS!$A$13:$E$18,2,0),0.025)</f>
        <v>0.045</v>
      </c>
      <c r="R763" s="52">
        <f>IFERROR(VLOOKUP(L763,INPUTS!$A$107:$B$120,2,0),0.0082)</f>
        <v>0.0079</v>
      </c>
      <c r="S763" s="52">
        <f t="shared" si="191"/>
        <v>39.579</v>
      </c>
      <c r="T763" s="15">
        <f t="shared" si="192"/>
        <v>22639.188</v>
      </c>
      <c r="U763" s="15">
        <f>T763/INPUTS!$B$7*1000</f>
        <v>28298985</v>
      </c>
      <c r="V763" s="15">
        <f>T763*INPUTS!$B$6</f>
        <v>71539.83408</v>
      </c>
      <c r="W763" s="54" t="s">
        <v>396</v>
      </c>
      <c r="X763" s="54" t="s">
        <v>396</v>
      </c>
      <c r="Y763" s="67">
        <f>IFERROR(VLOOKUP(E763,INPUTS!$A$44:$B$103,2,0),0)</f>
        <v>0</v>
      </c>
      <c r="Z763" s="15">
        <f t="shared" si="193"/>
        <v>0</v>
      </c>
      <c r="AA763" s="20">
        <f>IFERROR(VLOOKUP(E763,INPUTS!$A$44:$C$103,3,0),SCENARIOS!$J$23)</f>
        <v>0</v>
      </c>
      <c r="AB763" s="15">
        <f t="shared" si="183"/>
        <v>0</v>
      </c>
      <c r="AC763" s="20">
        <f>IFERROR(VLOOKUP($E763,INPUTS!$A$44:$G$103,4,0),SCENARIOS!$K$23)</f>
        <v>0</v>
      </c>
      <c r="AD763" s="15">
        <f t="shared" si="184"/>
        <v>0</v>
      </c>
      <c r="AE763" s="20">
        <f>IFERROR(VLOOKUP($E763,INPUTS!$A$44:$G$103,5,0),SCENARIOS!$L$23)</f>
        <v>0</v>
      </c>
      <c r="AF763" s="15">
        <f t="shared" si="185"/>
        <v>0</v>
      </c>
      <c r="AG763" s="20">
        <f>IFERROR(VLOOKUP($E763,INPUTS!$A$44:$G$103,6,0),SCENARIOS!$M$23)</f>
        <v>0</v>
      </c>
      <c r="AH763" s="15">
        <f t="shared" si="186"/>
        <v>0</v>
      </c>
      <c r="AI763" s="20">
        <f>IFERROR(VLOOKUP($E763,INPUTS!$A$44:$G$103,7,0),SCENARIOS!$N$23)</f>
        <v>0</v>
      </c>
      <c r="AJ763" s="15">
        <f t="shared" si="187"/>
        <v>0</v>
      </c>
      <c r="AL763" t="str">
        <f t="shared" si="188"/>
        <v>N</v>
      </c>
      <c r="AM763" s="21">
        <f t="shared" si="189"/>
        <v>68040.595683221</v>
      </c>
    </row>
    <row r="764" ht="15" customHeight="1" spans="1:39">
      <c r="A764" s="6" t="s">
        <v>2514</v>
      </c>
      <c r="B764" s="52" t="s">
        <v>445</v>
      </c>
      <c r="C764" s="52" t="s">
        <v>446</v>
      </c>
      <c r="D764" s="52" t="s">
        <v>929</v>
      </c>
      <c r="E764" s="10" t="s">
        <v>448</v>
      </c>
      <c r="F764" s="52" t="s">
        <v>447</v>
      </c>
      <c r="G764" s="52" t="s">
        <v>177</v>
      </c>
      <c r="H764" s="52" t="s">
        <v>221</v>
      </c>
      <c r="I764" s="52" t="s">
        <v>662</v>
      </c>
      <c r="J764" s="52" t="s">
        <v>165</v>
      </c>
      <c r="K764" s="52" t="s">
        <v>931</v>
      </c>
      <c r="L764" s="53" t="s">
        <v>293</v>
      </c>
      <c r="M764" s="13">
        <v>572</v>
      </c>
      <c r="N764" s="14">
        <f t="shared" si="182"/>
        <v>1.56712328767123</v>
      </c>
      <c r="O764" s="15">
        <v>4560</v>
      </c>
      <c r="P764" s="15">
        <f t="shared" si="190"/>
        <v>2608320</v>
      </c>
      <c r="Q764" s="16">
        <f>IFERROR(VLOOKUP(G764,SCENARIOS!$A$13:$E$18,2,0),0.025)</f>
        <v>0.045</v>
      </c>
      <c r="R764" s="52">
        <f>IFERROR(VLOOKUP(L764,INPUTS!$A$107:$B$120,2,0),0.0082)</f>
        <v>0.0079</v>
      </c>
      <c r="S764" s="52">
        <f t="shared" si="191"/>
        <v>36.024</v>
      </c>
      <c r="T764" s="15">
        <f t="shared" si="192"/>
        <v>20605.728</v>
      </c>
      <c r="U764" s="15">
        <f>T764/INPUTS!$B$7*1000</f>
        <v>25757160</v>
      </c>
      <c r="V764" s="15">
        <f>T764*INPUTS!$B$6</f>
        <v>65114.10048</v>
      </c>
      <c r="W764" s="54" t="s">
        <v>396</v>
      </c>
      <c r="X764" s="54" t="s">
        <v>396</v>
      </c>
      <c r="Y764" s="67">
        <f>IFERROR(VLOOKUP(E764,INPUTS!$A$44:$B$103,2,0),0)</f>
        <v>0</v>
      </c>
      <c r="Z764" s="15">
        <f t="shared" si="193"/>
        <v>0</v>
      </c>
      <c r="AA764" s="20">
        <f>IFERROR(VLOOKUP(E764,INPUTS!$A$44:$C$103,3,0),SCENARIOS!$J$23)</f>
        <v>0</v>
      </c>
      <c r="AB764" s="15">
        <f t="shared" si="183"/>
        <v>0</v>
      </c>
      <c r="AC764" s="20">
        <f>IFERROR(VLOOKUP($E764,INPUTS!$A$44:$G$103,4,0),SCENARIOS!$K$23)</f>
        <v>0</v>
      </c>
      <c r="AD764" s="15">
        <f t="shared" si="184"/>
        <v>0</v>
      </c>
      <c r="AE764" s="20">
        <f>IFERROR(VLOOKUP($E764,INPUTS!$A$44:$G$103,5,0),SCENARIOS!$L$23)</f>
        <v>0</v>
      </c>
      <c r="AF764" s="15">
        <f t="shared" si="185"/>
        <v>0</v>
      </c>
      <c r="AG764" s="20">
        <f>IFERROR(VLOOKUP($E764,INPUTS!$A$44:$G$103,6,0),SCENARIOS!$M$23)</f>
        <v>0</v>
      </c>
      <c r="AH764" s="15">
        <f t="shared" si="186"/>
        <v>0</v>
      </c>
      <c r="AI764" s="20">
        <f>IFERROR(VLOOKUP($E764,INPUTS!$A$44:$G$103,7,0),SCENARIOS!$N$23)</f>
        <v>0</v>
      </c>
      <c r="AJ764" s="15">
        <f t="shared" si="187"/>
        <v>0</v>
      </c>
      <c r="AL764" t="str">
        <f t="shared" si="188"/>
        <v>N</v>
      </c>
      <c r="AM764" s="21">
        <f t="shared" si="189"/>
        <v>61929.1649332311</v>
      </c>
    </row>
    <row r="765" ht="15" customHeight="1" spans="1:39">
      <c r="A765" s="24" t="s">
        <v>2515</v>
      </c>
      <c r="B765" s="52" t="s">
        <v>445</v>
      </c>
      <c r="C765" s="52" t="s">
        <v>446</v>
      </c>
      <c r="D765" s="52" t="s">
        <v>929</v>
      </c>
      <c r="E765" s="10" t="s">
        <v>448</v>
      </c>
      <c r="F765" s="52" t="s">
        <v>447</v>
      </c>
      <c r="G765" s="52" t="s">
        <v>177</v>
      </c>
      <c r="H765" s="52" t="s">
        <v>1448</v>
      </c>
      <c r="I765" s="52" t="s">
        <v>1449</v>
      </c>
      <c r="J765" s="52" t="s">
        <v>165</v>
      </c>
      <c r="K765" s="52" t="s">
        <v>931</v>
      </c>
      <c r="L765" s="53" t="s">
        <v>293</v>
      </c>
      <c r="M765" s="13">
        <v>572</v>
      </c>
      <c r="N765" s="14">
        <f t="shared" si="182"/>
        <v>1.56712328767123</v>
      </c>
      <c r="O765" s="15">
        <v>5140</v>
      </c>
      <c r="P765" s="15">
        <f t="shared" si="190"/>
        <v>2940080</v>
      </c>
      <c r="Q765" s="16">
        <f>IFERROR(VLOOKUP(G765,SCENARIOS!$A$13:$E$18,2,0),0.025)</f>
        <v>0.045</v>
      </c>
      <c r="R765" s="52">
        <f>IFERROR(VLOOKUP(L765,INPUTS!$A$107:$B$120,2,0),0.0082)</f>
        <v>0.0079</v>
      </c>
      <c r="S765" s="52">
        <f t="shared" si="191"/>
        <v>40.606</v>
      </c>
      <c r="T765" s="15">
        <f t="shared" si="192"/>
        <v>23226.632</v>
      </c>
      <c r="U765" s="15">
        <f>T765/INPUTS!$B$7*1000</f>
        <v>29033290</v>
      </c>
      <c r="V765" s="15">
        <f>T765*INPUTS!$B$6</f>
        <v>73396.15712</v>
      </c>
      <c r="W765" s="54" t="s">
        <v>396</v>
      </c>
      <c r="X765" s="54" t="s">
        <v>396</v>
      </c>
      <c r="Y765" s="67">
        <f>IFERROR(VLOOKUP(E765,INPUTS!$A$44:$B$103,2,0),0)</f>
        <v>0</v>
      </c>
      <c r="Z765" s="15">
        <f t="shared" si="193"/>
        <v>0</v>
      </c>
      <c r="AA765" s="20">
        <f>IFERROR(VLOOKUP(E765,INPUTS!$A$44:$C$103,3,0),SCENARIOS!$J$23)</f>
        <v>0</v>
      </c>
      <c r="AB765" s="15">
        <f t="shared" si="183"/>
        <v>0</v>
      </c>
      <c r="AC765" s="20">
        <f>IFERROR(VLOOKUP($E765,INPUTS!$A$44:$G$103,4,0),SCENARIOS!$K$23)</f>
        <v>0</v>
      </c>
      <c r="AD765" s="15">
        <f t="shared" si="184"/>
        <v>0</v>
      </c>
      <c r="AE765" s="20">
        <f>IFERROR(VLOOKUP($E765,INPUTS!$A$44:$G$103,5,0),SCENARIOS!$L$23)</f>
        <v>0</v>
      </c>
      <c r="AF765" s="15">
        <f t="shared" si="185"/>
        <v>0</v>
      </c>
      <c r="AG765" s="20">
        <f>IFERROR(VLOOKUP($E765,INPUTS!$A$44:$G$103,6,0),SCENARIOS!$M$23)</f>
        <v>0</v>
      </c>
      <c r="AH765" s="15">
        <f t="shared" si="186"/>
        <v>0</v>
      </c>
      <c r="AI765" s="20">
        <f>IFERROR(VLOOKUP($E765,INPUTS!$A$44:$G$103,7,0),SCENARIOS!$N$23)</f>
        <v>0</v>
      </c>
      <c r="AJ765" s="15">
        <f t="shared" si="187"/>
        <v>0</v>
      </c>
      <c r="AL765" t="str">
        <f t="shared" si="188"/>
        <v>N</v>
      </c>
      <c r="AM765" s="21">
        <f t="shared" si="189"/>
        <v>69806.120122107</v>
      </c>
    </row>
    <row r="766" ht="15" customHeight="1" spans="1:39">
      <c r="A766" s="6" t="s">
        <v>2516</v>
      </c>
      <c r="B766" s="52" t="s">
        <v>445</v>
      </c>
      <c r="C766" s="52" t="s">
        <v>446</v>
      </c>
      <c r="D766" s="52" t="s">
        <v>929</v>
      </c>
      <c r="E766" s="10" t="s">
        <v>448</v>
      </c>
      <c r="F766" s="52" t="s">
        <v>447</v>
      </c>
      <c r="G766" s="52" t="s">
        <v>177</v>
      </c>
      <c r="H766" s="52" t="s">
        <v>214</v>
      </c>
      <c r="I766" s="52" t="s">
        <v>591</v>
      </c>
      <c r="J766" s="52" t="s">
        <v>165</v>
      </c>
      <c r="K766" s="52" t="s">
        <v>931</v>
      </c>
      <c r="L766" s="53" t="s">
        <v>293</v>
      </c>
      <c r="M766" s="13">
        <v>408</v>
      </c>
      <c r="N766" s="14">
        <f t="shared" si="182"/>
        <v>1.11780821917808</v>
      </c>
      <c r="O766" s="15">
        <v>5200</v>
      </c>
      <c r="P766" s="15">
        <f t="shared" si="190"/>
        <v>2121600</v>
      </c>
      <c r="Q766" s="16">
        <f>IFERROR(VLOOKUP(G766,SCENARIOS!$A$13:$E$18,2,0),0.025)</f>
        <v>0.045</v>
      </c>
      <c r="R766" s="52">
        <f>IFERROR(VLOOKUP(L766,INPUTS!$A$107:$B$120,2,0),0.0082)</f>
        <v>0.0079</v>
      </c>
      <c r="S766" s="52">
        <f t="shared" si="191"/>
        <v>41.08</v>
      </c>
      <c r="T766" s="15">
        <f t="shared" si="192"/>
        <v>16760.64</v>
      </c>
      <c r="U766" s="15">
        <f>T766/INPUTS!$B$7*1000</f>
        <v>20950800</v>
      </c>
      <c r="V766" s="15">
        <f>T766*INPUTS!$B$6</f>
        <v>52963.6224</v>
      </c>
      <c r="W766" s="54" t="s">
        <v>396</v>
      </c>
      <c r="X766" s="54" t="s">
        <v>396</v>
      </c>
      <c r="Y766" s="67">
        <f>IFERROR(VLOOKUP(E766,INPUTS!$A$44:$B$103,2,0),0)</f>
        <v>0</v>
      </c>
      <c r="Z766" s="15">
        <f t="shared" si="193"/>
        <v>0</v>
      </c>
      <c r="AA766" s="20">
        <f>IFERROR(VLOOKUP(E766,INPUTS!$A$44:$C$103,3,0),SCENARIOS!$J$23)</f>
        <v>0</v>
      </c>
      <c r="AB766" s="15">
        <f t="shared" si="183"/>
        <v>0</v>
      </c>
      <c r="AC766" s="20">
        <f>IFERROR(VLOOKUP($E766,INPUTS!$A$44:$G$103,4,0),SCENARIOS!$K$23)</f>
        <v>0</v>
      </c>
      <c r="AD766" s="15">
        <f t="shared" si="184"/>
        <v>0</v>
      </c>
      <c r="AE766" s="20">
        <f>IFERROR(VLOOKUP($E766,INPUTS!$A$44:$G$103,5,0),SCENARIOS!$L$23)</f>
        <v>0</v>
      </c>
      <c r="AF766" s="15">
        <f t="shared" si="185"/>
        <v>0</v>
      </c>
      <c r="AG766" s="20">
        <f>IFERROR(VLOOKUP($E766,INPUTS!$A$44:$G$103,6,0),SCENARIOS!$M$23)</f>
        <v>0</v>
      </c>
      <c r="AH766" s="15">
        <f t="shared" si="186"/>
        <v>0</v>
      </c>
      <c r="AI766" s="20">
        <f>IFERROR(VLOOKUP($E766,INPUTS!$A$44:$G$103,7,0),SCENARIOS!$N$23)</f>
        <v>0</v>
      </c>
      <c r="AJ766" s="15">
        <f t="shared" si="187"/>
        <v>0</v>
      </c>
      <c r="AL766" t="str">
        <f t="shared" si="188"/>
        <v>N</v>
      </c>
      <c r="AM766" s="21">
        <f t="shared" si="189"/>
        <v>50373.0049696138</v>
      </c>
    </row>
    <row r="767" ht="15" customHeight="1" spans="1:39">
      <c r="A767" s="24" t="s">
        <v>2517</v>
      </c>
      <c r="B767" s="52" t="s">
        <v>445</v>
      </c>
      <c r="C767" s="52" t="s">
        <v>446</v>
      </c>
      <c r="D767" s="52" t="s">
        <v>929</v>
      </c>
      <c r="E767" s="10" t="s">
        <v>448</v>
      </c>
      <c r="F767" s="52" t="s">
        <v>447</v>
      </c>
      <c r="G767" s="52" t="s">
        <v>177</v>
      </c>
      <c r="H767" s="52" t="s">
        <v>212</v>
      </c>
      <c r="I767" s="52" t="s">
        <v>597</v>
      </c>
      <c r="J767" s="52" t="s">
        <v>165</v>
      </c>
      <c r="K767" s="52" t="s">
        <v>931</v>
      </c>
      <c r="L767" s="53" t="s">
        <v>293</v>
      </c>
      <c r="M767" s="13">
        <v>408</v>
      </c>
      <c r="N767" s="14">
        <f t="shared" si="182"/>
        <v>1.11780821917808</v>
      </c>
      <c r="O767" s="15">
        <v>4800</v>
      </c>
      <c r="P767" s="15">
        <f t="shared" si="190"/>
        <v>1958400</v>
      </c>
      <c r="Q767" s="16">
        <f>IFERROR(VLOOKUP(G767,SCENARIOS!$A$13:$E$18,2,0),0.025)</f>
        <v>0.045</v>
      </c>
      <c r="R767" s="52">
        <f>IFERROR(VLOOKUP(L767,INPUTS!$A$107:$B$120,2,0),0.0082)</f>
        <v>0.0079</v>
      </c>
      <c r="S767" s="52">
        <f t="shared" si="191"/>
        <v>37.92</v>
      </c>
      <c r="T767" s="15">
        <f t="shared" si="192"/>
        <v>15471.36</v>
      </c>
      <c r="U767" s="15">
        <f>T767/INPUTS!$B$7*1000</f>
        <v>19339200</v>
      </c>
      <c r="V767" s="15">
        <f>T767*INPUTS!$B$6</f>
        <v>48889.4976</v>
      </c>
      <c r="W767" s="54" t="s">
        <v>396</v>
      </c>
      <c r="X767" s="54" t="s">
        <v>396</v>
      </c>
      <c r="Y767" s="67">
        <f>IFERROR(VLOOKUP(E767,INPUTS!$A$44:$B$103,2,0),0)</f>
        <v>0</v>
      </c>
      <c r="Z767" s="15">
        <f t="shared" si="193"/>
        <v>0</v>
      </c>
      <c r="AA767" s="20">
        <f>IFERROR(VLOOKUP(E767,INPUTS!$A$44:$C$103,3,0),SCENARIOS!$J$23)</f>
        <v>0</v>
      </c>
      <c r="AB767" s="15">
        <f t="shared" si="183"/>
        <v>0</v>
      </c>
      <c r="AC767" s="20">
        <f>IFERROR(VLOOKUP($E767,INPUTS!$A$44:$G$103,4,0),SCENARIOS!$K$23)</f>
        <v>0</v>
      </c>
      <c r="AD767" s="15">
        <f t="shared" si="184"/>
        <v>0</v>
      </c>
      <c r="AE767" s="20">
        <f>IFERROR(VLOOKUP($E767,INPUTS!$A$44:$G$103,5,0),SCENARIOS!$L$23)</f>
        <v>0</v>
      </c>
      <c r="AF767" s="15">
        <f t="shared" si="185"/>
        <v>0</v>
      </c>
      <c r="AG767" s="20">
        <f>IFERROR(VLOOKUP($E767,INPUTS!$A$44:$G$103,6,0),SCENARIOS!$M$23)</f>
        <v>0</v>
      </c>
      <c r="AH767" s="15">
        <f t="shared" si="186"/>
        <v>0</v>
      </c>
      <c r="AI767" s="20">
        <f>IFERROR(VLOOKUP($E767,INPUTS!$A$44:$G$103,7,0),SCENARIOS!$N$23)</f>
        <v>0</v>
      </c>
      <c r="AJ767" s="15">
        <f t="shared" si="187"/>
        <v>0</v>
      </c>
      <c r="AL767" t="str">
        <f t="shared" si="188"/>
        <v>Y</v>
      </c>
      <c r="AM767" s="21">
        <f t="shared" si="189"/>
        <v>46498.1584334897</v>
      </c>
    </row>
    <row r="768" ht="15" customHeight="1" spans="1:39">
      <c r="A768" s="6" t="s">
        <v>2518</v>
      </c>
      <c r="B768" s="52" t="s">
        <v>445</v>
      </c>
      <c r="C768" s="52" t="s">
        <v>446</v>
      </c>
      <c r="D768" s="52" t="s">
        <v>929</v>
      </c>
      <c r="E768" s="10" t="s">
        <v>448</v>
      </c>
      <c r="F768" s="52" t="s">
        <v>447</v>
      </c>
      <c r="G768" s="52" t="s">
        <v>177</v>
      </c>
      <c r="H768" s="52" t="s">
        <v>215</v>
      </c>
      <c r="I768" s="52" t="s">
        <v>490</v>
      </c>
      <c r="J768" s="52" t="s">
        <v>165</v>
      </c>
      <c r="K768" s="52" t="s">
        <v>931</v>
      </c>
      <c r="L768" s="53" t="s">
        <v>293</v>
      </c>
      <c r="M768" s="13">
        <v>572</v>
      </c>
      <c r="N768" s="14">
        <f t="shared" si="182"/>
        <v>1.56712328767123</v>
      </c>
      <c r="O768" s="15">
        <v>5900</v>
      </c>
      <c r="P768" s="15">
        <f t="shared" si="190"/>
        <v>3374800</v>
      </c>
      <c r="Q768" s="16">
        <f>IFERROR(VLOOKUP(G768,SCENARIOS!$A$13:$E$18,2,0),0.025)</f>
        <v>0.045</v>
      </c>
      <c r="R768" s="52">
        <f>IFERROR(VLOOKUP(L768,INPUTS!$A$107:$B$120,2,0),0.0082)</f>
        <v>0.0079</v>
      </c>
      <c r="S768" s="52">
        <f t="shared" si="191"/>
        <v>46.61</v>
      </c>
      <c r="T768" s="15">
        <f t="shared" si="192"/>
        <v>26660.92</v>
      </c>
      <c r="U768" s="15">
        <f>T768/INPUTS!$B$7*1000</f>
        <v>33326150</v>
      </c>
      <c r="V768" s="15">
        <f>T768*INPUTS!$B$6</f>
        <v>84248.5072</v>
      </c>
      <c r="W768" s="54" t="s">
        <v>396</v>
      </c>
      <c r="X768" s="54" t="s">
        <v>396</v>
      </c>
      <c r="Y768" s="67">
        <f>IFERROR(VLOOKUP(E768,INPUTS!$A$44:$B$103,2,0),0)</f>
        <v>0</v>
      </c>
      <c r="Z768" s="15">
        <f t="shared" si="193"/>
        <v>0</v>
      </c>
      <c r="AA768" s="20">
        <f>IFERROR(VLOOKUP(E768,INPUTS!$A$44:$C$103,3,0),SCENARIOS!$J$23)</f>
        <v>0</v>
      </c>
      <c r="AB768" s="15">
        <f t="shared" si="183"/>
        <v>0</v>
      </c>
      <c r="AC768" s="20">
        <f>IFERROR(VLOOKUP($E768,INPUTS!$A$44:$G$103,4,0),SCENARIOS!$K$23)</f>
        <v>0</v>
      </c>
      <c r="AD768" s="15">
        <f t="shared" si="184"/>
        <v>0</v>
      </c>
      <c r="AE768" s="20">
        <f>IFERROR(VLOOKUP($E768,INPUTS!$A$44:$G$103,5,0),SCENARIOS!$L$23)</f>
        <v>0</v>
      </c>
      <c r="AF768" s="15">
        <f t="shared" si="185"/>
        <v>0</v>
      </c>
      <c r="AG768" s="20">
        <f>IFERROR(VLOOKUP($E768,INPUTS!$A$44:$G$103,6,0),SCENARIOS!$M$23)</f>
        <v>0</v>
      </c>
      <c r="AH768" s="15">
        <f t="shared" si="186"/>
        <v>0</v>
      </c>
      <c r="AI768" s="20">
        <f>IFERROR(VLOOKUP($E768,INPUTS!$A$44:$G$103,7,0),SCENARIOS!$N$23)</f>
        <v>0</v>
      </c>
      <c r="AJ768" s="15">
        <f t="shared" si="187"/>
        <v>0</v>
      </c>
      <c r="AL768" t="str">
        <f t="shared" si="188"/>
        <v>N</v>
      </c>
      <c r="AM768" s="21">
        <f t="shared" si="189"/>
        <v>80127.6476109789</v>
      </c>
    </row>
    <row r="769" ht="15" customHeight="1" spans="1:39">
      <c r="A769" s="24" t="s">
        <v>2519</v>
      </c>
      <c r="B769" s="52" t="s">
        <v>445</v>
      </c>
      <c r="C769" s="52" t="s">
        <v>446</v>
      </c>
      <c r="D769" s="52" t="s">
        <v>929</v>
      </c>
      <c r="E769" s="10" t="s">
        <v>448</v>
      </c>
      <c r="F769" s="52" t="s">
        <v>447</v>
      </c>
      <c r="G769" s="52" t="s">
        <v>177</v>
      </c>
      <c r="H769" s="52" t="s">
        <v>213</v>
      </c>
      <c r="I769" s="52" t="s">
        <v>606</v>
      </c>
      <c r="J769" s="52" t="s">
        <v>165</v>
      </c>
      <c r="K769" s="52" t="s">
        <v>931</v>
      </c>
      <c r="L769" s="53" t="s">
        <v>293</v>
      </c>
      <c r="M769" s="13">
        <v>572</v>
      </c>
      <c r="N769" s="14">
        <f t="shared" si="182"/>
        <v>1.56712328767123</v>
      </c>
      <c r="O769" s="15">
        <v>5830</v>
      </c>
      <c r="P769" s="15">
        <f t="shared" si="190"/>
        <v>3334760</v>
      </c>
      <c r="Q769" s="16">
        <f>IFERROR(VLOOKUP(G769,SCENARIOS!$A$13:$E$18,2,0),0.025)</f>
        <v>0.045</v>
      </c>
      <c r="R769" s="52">
        <f>IFERROR(VLOOKUP(L769,INPUTS!$A$107:$B$120,2,0),0.0082)</f>
        <v>0.0079</v>
      </c>
      <c r="S769" s="52">
        <f t="shared" si="191"/>
        <v>46.057</v>
      </c>
      <c r="T769" s="15">
        <f t="shared" si="192"/>
        <v>26344.604</v>
      </c>
      <c r="U769" s="15">
        <f>T769/INPUTS!$B$7*1000</f>
        <v>32930755</v>
      </c>
      <c r="V769" s="15">
        <f>T769*INPUTS!$B$6</f>
        <v>83248.94864</v>
      </c>
      <c r="W769" s="54" t="s">
        <v>396</v>
      </c>
      <c r="X769" s="54" t="s">
        <v>396</v>
      </c>
      <c r="Y769" s="67">
        <f>IFERROR(VLOOKUP(E769,INPUTS!$A$44:$B$103,2,0),0)</f>
        <v>0</v>
      </c>
      <c r="Z769" s="15">
        <f t="shared" si="193"/>
        <v>0</v>
      </c>
      <c r="AA769" s="20">
        <f>IFERROR(VLOOKUP(E769,INPUTS!$A$44:$C$103,3,0),SCENARIOS!$J$23)</f>
        <v>0</v>
      </c>
      <c r="AB769" s="15">
        <f t="shared" si="183"/>
        <v>0</v>
      </c>
      <c r="AC769" s="20">
        <f>IFERROR(VLOOKUP($E769,INPUTS!$A$44:$G$103,4,0),SCENARIOS!$K$23)</f>
        <v>0</v>
      </c>
      <c r="AD769" s="15">
        <f t="shared" si="184"/>
        <v>0</v>
      </c>
      <c r="AE769" s="20">
        <f>IFERROR(VLOOKUP($E769,INPUTS!$A$44:$G$103,5,0),SCENARIOS!$L$23)</f>
        <v>0</v>
      </c>
      <c r="AF769" s="15">
        <f t="shared" si="185"/>
        <v>0</v>
      </c>
      <c r="AG769" s="20">
        <f>IFERROR(VLOOKUP($E769,INPUTS!$A$44:$G$103,6,0),SCENARIOS!$M$23)</f>
        <v>0</v>
      </c>
      <c r="AH769" s="15">
        <f t="shared" si="186"/>
        <v>0</v>
      </c>
      <c r="AI769" s="20">
        <f>IFERROR(VLOOKUP($E769,INPUTS!$A$44:$G$103,7,0),SCENARIOS!$N$23)</f>
        <v>0</v>
      </c>
      <c r="AJ769" s="15">
        <f t="shared" si="187"/>
        <v>0</v>
      </c>
      <c r="AL769" t="str">
        <f t="shared" si="188"/>
        <v>N</v>
      </c>
      <c r="AM769" s="21">
        <f t="shared" si="189"/>
        <v>79176.9806054249</v>
      </c>
    </row>
    <row r="770" ht="15" customHeight="1" spans="1:39">
      <c r="A770" s="6" t="s">
        <v>2520</v>
      </c>
      <c r="B770" s="52" t="s">
        <v>445</v>
      </c>
      <c r="C770" s="52" t="s">
        <v>446</v>
      </c>
      <c r="D770" s="52" t="s">
        <v>929</v>
      </c>
      <c r="E770" s="10" t="s">
        <v>448</v>
      </c>
      <c r="F770" s="52" t="s">
        <v>447</v>
      </c>
      <c r="G770" s="52" t="s">
        <v>177</v>
      </c>
      <c r="H770" s="52" t="s">
        <v>640</v>
      </c>
      <c r="I770" s="52" t="s">
        <v>639</v>
      </c>
      <c r="J770" s="56" t="s">
        <v>185</v>
      </c>
      <c r="K770" s="52" t="s">
        <v>931</v>
      </c>
      <c r="L770" s="53" t="s">
        <v>291</v>
      </c>
      <c r="M770" s="13">
        <v>859</v>
      </c>
      <c r="N770" s="14">
        <f t="shared" si="182"/>
        <v>2.35342465753425</v>
      </c>
      <c r="O770" s="15">
        <v>3480</v>
      </c>
      <c r="P770" s="15">
        <f t="shared" si="190"/>
        <v>2989320</v>
      </c>
      <c r="Q770" s="16">
        <f>IFERROR(VLOOKUP(G770,SCENARIOS!$A$13:$E$18,2,0),0.025)</f>
        <v>0.045</v>
      </c>
      <c r="R770" s="52">
        <f>IFERROR(VLOOKUP(L770,INPUTS!$A$107:$B$120,2,0),0.0082)</f>
        <v>0.0079</v>
      </c>
      <c r="S770" s="52">
        <f t="shared" si="191"/>
        <v>27.492</v>
      </c>
      <c r="T770" s="15">
        <f t="shared" si="192"/>
        <v>23615.628</v>
      </c>
      <c r="U770" s="15">
        <f>T770/INPUTS!$B$7*1000</f>
        <v>29519535</v>
      </c>
      <c r="V770" s="15">
        <f>T770*INPUTS!$B$6</f>
        <v>74625.38448</v>
      </c>
      <c r="W770" s="54" t="s">
        <v>396</v>
      </c>
      <c r="X770" s="54" t="s">
        <v>396</v>
      </c>
      <c r="Y770" s="67">
        <f>IFERROR(VLOOKUP(E770,INPUTS!$A$44:$B$103,2,0),0)</f>
        <v>0</v>
      </c>
      <c r="Z770" s="15">
        <f t="shared" si="193"/>
        <v>0</v>
      </c>
      <c r="AA770" s="20">
        <f>IFERROR(VLOOKUP(E770,INPUTS!$A$44:$C$103,3,0),SCENARIOS!$J$23)</f>
        <v>0</v>
      </c>
      <c r="AB770" s="15">
        <f t="shared" si="183"/>
        <v>0</v>
      </c>
      <c r="AC770" s="20">
        <f>IFERROR(VLOOKUP($E770,INPUTS!$A$44:$G$103,4,0),SCENARIOS!$K$23)</f>
        <v>0</v>
      </c>
      <c r="AD770" s="15">
        <f t="shared" si="184"/>
        <v>0</v>
      </c>
      <c r="AE770" s="20">
        <f>IFERROR(VLOOKUP($E770,INPUTS!$A$44:$G$103,5,0),SCENARIOS!$L$23)</f>
        <v>0</v>
      </c>
      <c r="AF770" s="15">
        <f t="shared" si="185"/>
        <v>0</v>
      </c>
      <c r="AG770" s="20">
        <f>IFERROR(VLOOKUP($E770,INPUTS!$A$44:$G$103,6,0),SCENARIOS!$M$23)</f>
        <v>0</v>
      </c>
      <c r="AH770" s="15">
        <f t="shared" si="186"/>
        <v>0</v>
      </c>
      <c r="AI770" s="20">
        <f>IFERROR(VLOOKUP($E770,INPUTS!$A$44:$G$103,7,0),SCENARIOS!$N$23)</f>
        <v>0</v>
      </c>
      <c r="AJ770" s="15">
        <f t="shared" si="187"/>
        <v>0</v>
      </c>
      <c r="AL770" t="str">
        <f t="shared" si="188"/>
        <v>N</v>
      </c>
      <c r="AM770" s="21">
        <f t="shared" si="189"/>
        <v>70975.2221039621</v>
      </c>
    </row>
    <row r="771" ht="15" customHeight="1" spans="1:39">
      <c r="A771" s="24" t="s">
        <v>2521</v>
      </c>
      <c r="B771" s="52" t="s">
        <v>445</v>
      </c>
      <c r="C771" s="52" t="s">
        <v>446</v>
      </c>
      <c r="D771" s="52" t="s">
        <v>929</v>
      </c>
      <c r="E771" s="10" t="s">
        <v>448</v>
      </c>
      <c r="F771" s="52" t="s">
        <v>447</v>
      </c>
      <c r="G771" s="52" t="s">
        <v>177</v>
      </c>
      <c r="H771" s="52" t="s">
        <v>644</v>
      </c>
      <c r="I771" s="52" t="s">
        <v>643</v>
      </c>
      <c r="J771" s="56" t="s">
        <v>185</v>
      </c>
      <c r="K771" s="52" t="s">
        <v>931</v>
      </c>
      <c r="L771" s="53" t="s">
        <v>295</v>
      </c>
      <c r="M771" s="13">
        <v>859</v>
      </c>
      <c r="N771" s="14">
        <f t="shared" si="182"/>
        <v>2.35342465753425</v>
      </c>
      <c r="O771" s="15">
        <v>6140</v>
      </c>
      <c r="P771" s="15">
        <f t="shared" si="190"/>
        <v>5274260</v>
      </c>
      <c r="Q771" s="16">
        <f>IFERROR(VLOOKUP(G771,SCENARIOS!$A$13:$E$18,2,0),0.025)</f>
        <v>0.045</v>
      </c>
      <c r="R771" s="52">
        <f>IFERROR(VLOOKUP(L771,INPUTS!$A$107:$B$120,2,0),0.0082)</f>
        <v>0.0089</v>
      </c>
      <c r="S771" s="52">
        <f t="shared" si="191"/>
        <v>54.646</v>
      </c>
      <c r="T771" s="15">
        <f t="shared" si="192"/>
        <v>46940.914</v>
      </c>
      <c r="U771" s="15">
        <f>T771/INPUTS!$B$7*1000</f>
        <v>58676142.5</v>
      </c>
      <c r="V771" s="15">
        <f>T771*INPUTS!$B$6</f>
        <v>148333.28824</v>
      </c>
      <c r="W771" s="54" t="s">
        <v>396</v>
      </c>
      <c r="X771" s="54" t="s">
        <v>396</v>
      </c>
      <c r="Y771" s="67">
        <f>IFERROR(VLOOKUP(E771,INPUTS!$A$44:$B$103,2,0),0)</f>
        <v>0</v>
      </c>
      <c r="Z771" s="15">
        <f t="shared" si="193"/>
        <v>0</v>
      </c>
      <c r="AA771" s="20">
        <f>IFERROR(VLOOKUP(E771,INPUTS!$A$44:$C$103,3,0),SCENARIOS!$J$23)</f>
        <v>0</v>
      </c>
      <c r="AB771" s="15">
        <f t="shared" si="183"/>
        <v>0</v>
      </c>
      <c r="AC771" s="20">
        <f>IFERROR(VLOOKUP($E771,INPUTS!$A$44:$G$103,4,0),SCENARIOS!$K$23)</f>
        <v>0</v>
      </c>
      <c r="AD771" s="15">
        <f t="shared" si="184"/>
        <v>0</v>
      </c>
      <c r="AE771" s="20">
        <f>IFERROR(VLOOKUP($E771,INPUTS!$A$44:$G$103,5,0),SCENARIOS!$L$23)</f>
        <v>0</v>
      </c>
      <c r="AF771" s="15">
        <f t="shared" si="185"/>
        <v>0</v>
      </c>
      <c r="AG771" s="20">
        <f>IFERROR(VLOOKUP($E771,INPUTS!$A$44:$G$103,6,0),SCENARIOS!$M$23)</f>
        <v>0</v>
      </c>
      <c r="AH771" s="15">
        <f t="shared" si="186"/>
        <v>0</v>
      </c>
      <c r="AI771" s="20">
        <f>IFERROR(VLOOKUP($E771,INPUTS!$A$44:$G$103,7,0),SCENARIOS!$N$23)</f>
        <v>0</v>
      </c>
      <c r="AJ771" s="15">
        <f t="shared" si="187"/>
        <v>0</v>
      </c>
      <c r="AL771" t="str">
        <f t="shared" si="188"/>
        <v>N</v>
      </c>
      <c r="AM771" s="21">
        <f t="shared" si="189"/>
        <v>141077.840356944</v>
      </c>
    </row>
    <row r="772" ht="15" customHeight="1" spans="1:39">
      <c r="A772" s="6" t="s">
        <v>2522</v>
      </c>
      <c r="B772" s="52" t="s">
        <v>445</v>
      </c>
      <c r="C772" s="52" t="s">
        <v>446</v>
      </c>
      <c r="D772" s="52" t="s">
        <v>929</v>
      </c>
      <c r="E772" s="10" t="s">
        <v>448</v>
      </c>
      <c r="F772" s="52" t="s">
        <v>447</v>
      </c>
      <c r="G772" s="52" t="s">
        <v>177</v>
      </c>
      <c r="H772" s="52" t="s">
        <v>456</v>
      </c>
      <c r="I772" s="52" t="s">
        <v>455</v>
      </c>
      <c r="J772" s="56" t="s">
        <v>185</v>
      </c>
      <c r="K772" s="52" t="s">
        <v>931</v>
      </c>
      <c r="L772" s="53" t="s">
        <v>291</v>
      </c>
      <c r="M772" s="13">
        <v>859</v>
      </c>
      <c r="N772" s="14">
        <f t="shared" si="182"/>
        <v>2.35342465753425</v>
      </c>
      <c r="O772" s="15">
        <v>2820</v>
      </c>
      <c r="P772" s="15">
        <f t="shared" si="190"/>
        <v>2422380</v>
      </c>
      <c r="Q772" s="16">
        <f>IFERROR(VLOOKUP(G772,SCENARIOS!$A$13:$E$18,2,0),0.025)</f>
        <v>0.045</v>
      </c>
      <c r="R772" s="52">
        <f>IFERROR(VLOOKUP(L772,INPUTS!$A$107:$B$120,2,0),0.0082)</f>
        <v>0.0079</v>
      </c>
      <c r="S772" s="52">
        <f t="shared" si="191"/>
        <v>22.278</v>
      </c>
      <c r="T772" s="15">
        <f t="shared" si="192"/>
        <v>19136.802</v>
      </c>
      <c r="U772" s="15">
        <f>T772/INPUTS!$B$7*1000</f>
        <v>23921002.5</v>
      </c>
      <c r="V772" s="15">
        <f>T772*INPUTS!$B$6</f>
        <v>60472.29432</v>
      </c>
      <c r="W772" s="54" t="s">
        <v>396</v>
      </c>
      <c r="X772" s="54" t="s">
        <v>396</v>
      </c>
      <c r="Y772" s="67">
        <f>IFERROR(VLOOKUP(E772,INPUTS!$A$44:$B$103,2,0),0)</f>
        <v>0</v>
      </c>
      <c r="Z772" s="15">
        <f t="shared" si="193"/>
        <v>0</v>
      </c>
      <c r="AA772" s="20">
        <f>IFERROR(VLOOKUP(E772,INPUTS!$A$44:$C$103,3,0),SCENARIOS!$J$23)</f>
        <v>0</v>
      </c>
      <c r="AB772" s="15">
        <f t="shared" si="183"/>
        <v>0</v>
      </c>
      <c r="AC772" s="20">
        <f>IFERROR(VLOOKUP($E772,INPUTS!$A$44:$G$103,4,0),SCENARIOS!$K$23)</f>
        <v>0</v>
      </c>
      <c r="AD772" s="15">
        <f t="shared" si="184"/>
        <v>0</v>
      </c>
      <c r="AE772" s="20">
        <f>IFERROR(VLOOKUP($E772,INPUTS!$A$44:$G$103,5,0),SCENARIOS!$L$23)</f>
        <v>0</v>
      </c>
      <c r="AF772" s="15">
        <f t="shared" si="185"/>
        <v>0</v>
      </c>
      <c r="AG772" s="20">
        <f>IFERROR(VLOOKUP($E772,INPUTS!$A$44:$G$103,6,0),SCENARIOS!$M$23)</f>
        <v>0</v>
      </c>
      <c r="AH772" s="15">
        <f t="shared" si="186"/>
        <v>0</v>
      </c>
      <c r="AI772" s="20">
        <f>IFERROR(VLOOKUP($E772,INPUTS!$A$44:$G$103,7,0),SCENARIOS!$N$23)</f>
        <v>0</v>
      </c>
      <c r="AJ772" s="15">
        <f t="shared" si="187"/>
        <v>0</v>
      </c>
      <c r="AL772" t="str">
        <f t="shared" si="188"/>
        <v>N</v>
      </c>
      <c r="AM772" s="21">
        <f t="shared" si="189"/>
        <v>57514.4041187279</v>
      </c>
    </row>
    <row r="773" ht="15" customHeight="1" spans="1:39">
      <c r="A773" s="24" t="s">
        <v>2523</v>
      </c>
      <c r="B773" s="52" t="s">
        <v>445</v>
      </c>
      <c r="C773" s="52" t="s">
        <v>446</v>
      </c>
      <c r="D773" s="52" t="s">
        <v>929</v>
      </c>
      <c r="E773" s="10" t="s">
        <v>448</v>
      </c>
      <c r="F773" s="52" t="s">
        <v>447</v>
      </c>
      <c r="G773" s="52" t="s">
        <v>177</v>
      </c>
      <c r="H773" s="52" t="s">
        <v>1731</v>
      </c>
      <c r="I773" s="52" t="s">
        <v>1732</v>
      </c>
      <c r="J773" s="56" t="s">
        <v>185</v>
      </c>
      <c r="K773" s="52" t="s">
        <v>931</v>
      </c>
      <c r="L773" s="53" t="s">
        <v>291</v>
      </c>
      <c r="M773" s="13">
        <v>572</v>
      </c>
      <c r="N773" s="14">
        <f t="shared" ref="N773:N836" si="194">M773/365</f>
        <v>1.56712328767123</v>
      </c>
      <c r="O773" s="15">
        <v>3620</v>
      </c>
      <c r="P773" s="15">
        <f t="shared" si="190"/>
        <v>2070640</v>
      </c>
      <c r="Q773" s="16">
        <f>IFERROR(VLOOKUP(G773,SCENARIOS!$A$13:$E$18,2,0),0.025)</f>
        <v>0.045</v>
      </c>
      <c r="R773" s="52">
        <f>IFERROR(VLOOKUP(L773,INPUTS!$A$107:$B$120,2,0),0.0082)</f>
        <v>0.0079</v>
      </c>
      <c r="S773" s="52">
        <f t="shared" si="191"/>
        <v>28.598</v>
      </c>
      <c r="T773" s="15">
        <f t="shared" si="192"/>
        <v>16358.056</v>
      </c>
      <c r="U773" s="15">
        <f>T773/INPUTS!$B$7*1000</f>
        <v>20447570</v>
      </c>
      <c r="V773" s="15">
        <f>T773*INPUTS!$B$6</f>
        <v>51691.45696</v>
      </c>
      <c r="W773" s="54" t="s">
        <v>396</v>
      </c>
      <c r="X773" s="54" t="s">
        <v>396</v>
      </c>
      <c r="Y773" s="67">
        <f>IFERROR(VLOOKUP(E773,INPUTS!$A$44:$B$103,2,0),0)</f>
        <v>0</v>
      </c>
      <c r="Z773" s="15">
        <f t="shared" si="193"/>
        <v>0</v>
      </c>
      <c r="AA773" s="20">
        <f>IFERROR(VLOOKUP(E773,INPUTS!$A$44:$C$103,3,0),SCENARIOS!$J$23)</f>
        <v>0</v>
      </c>
      <c r="AB773" s="15">
        <f t="shared" ref="AB773:AB836" si="195">$T773*AA773*(1+$Q773)^AB$2</f>
        <v>0</v>
      </c>
      <c r="AC773" s="20">
        <f>IFERROR(VLOOKUP($E773,INPUTS!$A$44:$G$103,4,0),SCENARIOS!$K$23)</f>
        <v>0</v>
      </c>
      <c r="AD773" s="15">
        <f t="shared" ref="AD773:AD836" si="196">$T773*AC773*(1+$Q773)^AD$2</f>
        <v>0</v>
      </c>
      <c r="AE773" s="20">
        <f>IFERROR(VLOOKUP($E773,INPUTS!$A$44:$G$103,5,0),SCENARIOS!$L$23)</f>
        <v>0</v>
      </c>
      <c r="AF773" s="15">
        <f t="shared" ref="AF773:AF836" si="197">$T773*AE773*(1+$Q773)^AF$2</f>
        <v>0</v>
      </c>
      <c r="AG773" s="20">
        <f>IFERROR(VLOOKUP($E773,INPUTS!$A$44:$G$103,6,0),SCENARIOS!$M$23)</f>
        <v>0</v>
      </c>
      <c r="AH773" s="15">
        <f t="shared" ref="AH773:AH836" si="198">$T773*AG773*(1+$Q773)^AH$2</f>
        <v>0</v>
      </c>
      <c r="AI773" s="20">
        <f>IFERROR(VLOOKUP($E773,INPUTS!$A$44:$G$103,7,0),SCENARIOS!$N$23)</f>
        <v>0</v>
      </c>
      <c r="AJ773" s="15">
        <f t="shared" ref="AJ773:AJ836" si="199">$T773*AI773*(1+$Q773)^AJ$2</f>
        <v>0</v>
      </c>
      <c r="AL773" t="str">
        <f t="shared" ref="AL773:AL836" si="200">IF(H773="MULTI","MULTI",IF(COUNTIFS($E$4:$E$1277,H773,$H$4:$H$1277,E773)&gt;0,"Y","N"))</f>
        <v>N</v>
      </c>
      <c r="AM773" s="21">
        <f t="shared" ref="AM773:AM836" si="201">T773*((1+Q773)^25)</f>
        <v>49163.0651443633</v>
      </c>
    </row>
    <row r="774" ht="15" customHeight="1" spans="1:39">
      <c r="A774" s="6" t="s">
        <v>2524</v>
      </c>
      <c r="B774" s="52" t="s">
        <v>445</v>
      </c>
      <c r="C774" s="52" t="s">
        <v>446</v>
      </c>
      <c r="D774" s="52" t="s">
        <v>929</v>
      </c>
      <c r="E774" s="10" t="s">
        <v>448</v>
      </c>
      <c r="F774" s="52" t="s">
        <v>447</v>
      </c>
      <c r="G774" s="52" t="s">
        <v>177</v>
      </c>
      <c r="H774" s="52" t="s">
        <v>1216</v>
      </c>
      <c r="I774" s="52" t="s">
        <v>1217</v>
      </c>
      <c r="J774" s="56" t="s">
        <v>185</v>
      </c>
      <c r="K774" s="52" t="s">
        <v>931</v>
      </c>
      <c r="L774" s="53" t="s">
        <v>295</v>
      </c>
      <c r="M774" s="13">
        <v>572</v>
      </c>
      <c r="N774" s="14">
        <f t="shared" si="194"/>
        <v>1.56712328767123</v>
      </c>
      <c r="O774" s="15">
        <v>5600</v>
      </c>
      <c r="P774" s="15">
        <f t="shared" si="190"/>
        <v>3203200</v>
      </c>
      <c r="Q774" s="16">
        <f>IFERROR(VLOOKUP(G774,SCENARIOS!$A$13:$E$18,2,0),0.025)</f>
        <v>0.045</v>
      </c>
      <c r="R774" s="52">
        <f>IFERROR(VLOOKUP(L774,INPUTS!$A$107:$B$120,2,0),0.0082)</f>
        <v>0.0089</v>
      </c>
      <c r="S774" s="52">
        <f t="shared" si="191"/>
        <v>49.84</v>
      </c>
      <c r="T774" s="15">
        <f t="shared" si="192"/>
        <v>28508.48</v>
      </c>
      <c r="U774" s="15">
        <f>T774/INPUTS!$B$7*1000</f>
        <v>35635600</v>
      </c>
      <c r="V774" s="15">
        <f>T774*INPUTS!$B$6</f>
        <v>90086.7968</v>
      </c>
      <c r="W774" s="54" t="s">
        <v>396</v>
      </c>
      <c r="X774" s="54" t="s">
        <v>396</v>
      </c>
      <c r="Y774" s="67">
        <f>IFERROR(VLOOKUP(E774,INPUTS!$A$44:$B$103,2,0),0)</f>
        <v>0</v>
      </c>
      <c r="Z774" s="15">
        <f t="shared" si="193"/>
        <v>0</v>
      </c>
      <c r="AA774" s="20">
        <f>IFERROR(VLOOKUP(E774,INPUTS!$A$44:$C$103,3,0),SCENARIOS!$J$23)</f>
        <v>0</v>
      </c>
      <c r="AB774" s="15">
        <f t="shared" si="195"/>
        <v>0</v>
      </c>
      <c r="AC774" s="20">
        <f>IFERROR(VLOOKUP($E774,INPUTS!$A$44:$G$103,4,0),SCENARIOS!$K$23)</f>
        <v>0</v>
      </c>
      <c r="AD774" s="15">
        <f t="shared" si="196"/>
        <v>0</v>
      </c>
      <c r="AE774" s="20">
        <f>IFERROR(VLOOKUP($E774,INPUTS!$A$44:$G$103,5,0),SCENARIOS!$L$23)</f>
        <v>0</v>
      </c>
      <c r="AF774" s="15">
        <f t="shared" si="197"/>
        <v>0</v>
      </c>
      <c r="AG774" s="20">
        <f>IFERROR(VLOOKUP($E774,INPUTS!$A$44:$G$103,6,0),SCENARIOS!$M$23)</f>
        <v>0</v>
      </c>
      <c r="AH774" s="15">
        <f t="shared" si="198"/>
        <v>0</v>
      </c>
      <c r="AI774" s="20">
        <f>IFERROR(VLOOKUP($E774,INPUTS!$A$44:$G$103,7,0),SCENARIOS!$N$23)</f>
        <v>0</v>
      </c>
      <c r="AJ774" s="15">
        <f t="shared" si="199"/>
        <v>0</v>
      </c>
      <c r="AL774" t="str">
        <f t="shared" si="200"/>
        <v>N</v>
      </c>
      <c r="AM774" s="21">
        <f t="shared" si="201"/>
        <v>85680.3680954985</v>
      </c>
    </row>
    <row r="775" ht="15" customHeight="1" spans="1:39">
      <c r="A775" s="24" t="s">
        <v>2525</v>
      </c>
      <c r="B775" s="52" t="s">
        <v>445</v>
      </c>
      <c r="C775" s="52" t="s">
        <v>446</v>
      </c>
      <c r="D775" s="52" t="s">
        <v>929</v>
      </c>
      <c r="E775" s="10" t="s">
        <v>448</v>
      </c>
      <c r="F775" s="52" t="s">
        <v>447</v>
      </c>
      <c r="G775" s="52" t="s">
        <v>177</v>
      </c>
      <c r="H775" s="52" t="s">
        <v>819</v>
      </c>
      <c r="I775" s="52" t="s">
        <v>575</v>
      </c>
      <c r="J775" s="52" t="s">
        <v>173</v>
      </c>
      <c r="K775" s="52" t="s">
        <v>931</v>
      </c>
      <c r="L775" s="53" t="s">
        <v>295</v>
      </c>
      <c r="M775" s="13">
        <v>3433</v>
      </c>
      <c r="N775" s="14">
        <f t="shared" si="194"/>
        <v>9.4054794520548</v>
      </c>
      <c r="O775" s="15">
        <v>1890</v>
      </c>
      <c r="P775" s="15">
        <f t="shared" si="190"/>
        <v>6488370</v>
      </c>
      <c r="Q775" s="16">
        <f>IFERROR(VLOOKUP(G775,SCENARIOS!$A$13:$E$18,2,0),0.025)</f>
        <v>0.045</v>
      </c>
      <c r="R775" s="52">
        <f>IFERROR(VLOOKUP(L775,INPUTS!$A$107:$B$120,2,0),0.0082)</f>
        <v>0.0089</v>
      </c>
      <c r="S775" s="52">
        <f t="shared" si="191"/>
        <v>16.821</v>
      </c>
      <c r="T775" s="15">
        <f t="shared" si="192"/>
        <v>57746.493</v>
      </c>
      <c r="U775" s="15">
        <f>T775/INPUTS!$B$7*1000</f>
        <v>72183116.25</v>
      </c>
      <c r="V775" s="15">
        <f>T775*INPUTS!$B$6</f>
        <v>182478.91788</v>
      </c>
      <c r="W775" s="54" t="s">
        <v>521</v>
      </c>
      <c r="X775" s="54" t="s">
        <v>396</v>
      </c>
      <c r="Y775" s="67">
        <f>IFERROR(VLOOKUP(E775,INPUTS!$A$44:$B$103,2,0),0)</f>
        <v>0</v>
      </c>
      <c r="Z775" s="15">
        <f t="shared" si="193"/>
        <v>0</v>
      </c>
      <c r="AA775" s="20">
        <f>IFERROR(VLOOKUP(E775,INPUTS!$A$44:$C$103,3,0),SCENARIOS!$J$23)</f>
        <v>0</v>
      </c>
      <c r="AB775" s="15">
        <f t="shared" si="195"/>
        <v>0</v>
      </c>
      <c r="AC775" s="20">
        <f>IFERROR(VLOOKUP($E775,INPUTS!$A$44:$G$103,4,0),SCENARIOS!$K$23)</f>
        <v>0</v>
      </c>
      <c r="AD775" s="15">
        <f t="shared" si="196"/>
        <v>0</v>
      </c>
      <c r="AE775" s="20">
        <f>IFERROR(VLOOKUP($E775,INPUTS!$A$44:$G$103,5,0),SCENARIOS!$L$23)</f>
        <v>0</v>
      </c>
      <c r="AF775" s="15">
        <f t="shared" si="197"/>
        <v>0</v>
      </c>
      <c r="AG775" s="20">
        <f>IFERROR(VLOOKUP($E775,INPUTS!$A$44:$G$103,6,0),SCENARIOS!$M$23)</f>
        <v>0</v>
      </c>
      <c r="AH775" s="15">
        <f t="shared" si="198"/>
        <v>0</v>
      </c>
      <c r="AI775" s="20">
        <f>IFERROR(VLOOKUP($E775,INPUTS!$A$44:$G$103,7,0),SCENARIOS!$N$23)</f>
        <v>0</v>
      </c>
      <c r="AJ775" s="15">
        <f t="shared" si="199"/>
        <v>0</v>
      </c>
      <c r="AL775" t="str">
        <f t="shared" si="200"/>
        <v>N</v>
      </c>
      <c r="AM775" s="21">
        <f t="shared" si="201"/>
        <v>173553.299806378</v>
      </c>
    </row>
    <row r="776" ht="15" customHeight="1" spans="1:39">
      <c r="A776" s="6" t="s">
        <v>2526</v>
      </c>
      <c r="B776" s="52" t="s">
        <v>445</v>
      </c>
      <c r="C776" s="52" t="s">
        <v>446</v>
      </c>
      <c r="D776" s="52" t="s">
        <v>929</v>
      </c>
      <c r="E776" s="10" t="s">
        <v>448</v>
      </c>
      <c r="F776" s="52" t="s">
        <v>447</v>
      </c>
      <c r="G776" s="52" t="s">
        <v>177</v>
      </c>
      <c r="H776" s="52" t="s">
        <v>576</v>
      </c>
      <c r="I776" s="52" t="s">
        <v>575</v>
      </c>
      <c r="J776" s="52" t="s">
        <v>173</v>
      </c>
      <c r="K776" s="52" t="s">
        <v>931</v>
      </c>
      <c r="L776" s="53" t="s">
        <v>295</v>
      </c>
      <c r="M776" s="13">
        <v>2861</v>
      </c>
      <c r="N776" s="14">
        <f t="shared" si="194"/>
        <v>7.83835616438356</v>
      </c>
      <c r="O776" s="15">
        <v>2100</v>
      </c>
      <c r="P776" s="15">
        <f t="shared" si="190"/>
        <v>6008100</v>
      </c>
      <c r="Q776" s="16">
        <f>IFERROR(VLOOKUP(G776,SCENARIOS!$A$13:$E$18,2,0),0.025)</f>
        <v>0.045</v>
      </c>
      <c r="R776" s="52">
        <f>IFERROR(VLOOKUP(L776,INPUTS!$A$107:$B$120,2,0),0.0082)</f>
        <v>0.0089</v>
      </c>
      <c r="S776" s="52">
        <f t="shared" si="191"/>
        <v>18.69</v>
      </c>
      <c r="T776" s="15">
        <f t="shared" si="192"/>
        <v>53472.09</v>
      </c>
      <c r="U776" s="15">
        <f>T776/INPUTS!$B$7*1000</f>
        <v>66840112.5</v>
      </c>
      <c r="V776" s="15">
        <f>T776*INPUTS!$B$6</f>
        <v>168971.8044</v>
      </c>
      <c r="W776" s="54" t="s">
        <v>521</v>
      </c>
      <c r="X776" s="54" t="s">
        <v>396</v>
      </c>
      <c r="Y776" s="67">
        <f>IFERROR(VLOOKUP(E776,INPUTS!$A$44:$B$103,2,0),0)</f>
        <v>0</v>
      </c>
      <c r="Z776" s="15">
        <f t="shared" si="193"/>
        <v>0</v>
      </c>
      <c r="AA776" s="20">
        <f>IFERROR(VLOOKUP(E776,INPUTS!$A$44:$C$103,3,0),SCENARIOS!$J$23)</f>
        <v>0</v>
      </c>
      <c r="AB776" s="15">
        <f t="shared" si="195"/>
        <v>0</v>
      </c>
      <c r="AC776" s="20">
        <f>IFERROR(VLOOKUP($E776,INPUTS!$A$44:$G$103,4,0),SCENARIOS!$K$23)</f>
        <v>0</v>
      </c>
      <c r="AD776" s="15">
        <f t="shared" si="196"/>
        <v>0</v>
      </c>
      <c r="AE776" s="20">
        <f>IFERROR(VLOOKUP($E776,INPUTS!$A$44:$G$103,5,0),SCENARIOS!$L$23)</f>
        <v>0</v>
      </c>
      <c r="AF776" s="15">
        <f t="shared" si="197"/>
        <v>0</v>
      </c>
      <c r="AG776" s="20">
        <f>IFERROR(VLOOKUP($E776,INPUTS!$A$44:$G$103,6,0),SCENARIOS!$M$23)</f>
        <v>0</v>
      </c>
      <c r="AH776" s="15">
        <f t="shared" si="198"/>
        <v>0</v>
      </c>
      <c r="AI776" s="20">
        <f>IFERROR(VLOOKUP($E776,INPUTS!$A$44:$G$103,7,0),SCENARIOS!$N$23)</f>
        <v>0</v>
      </c>
      <c r="AJ776" s="15">
        <f t="shared" si="199"/>
        <v>0</v>
      </c>
      <c r="AL776" t="str">
        <f t="shared" si="200"/>
        <v>N</v>
      </c>
      <c r="AM776" s="21">
        <f t="shared" si="201"/>
        <v>160706.861749052</v>
      </c>
    </row>
    <row r="777" ht="15" customHeight="1" spans="1:39">
      <c r="A777" s="24" t="s">
        <v>2527</v>
      </c>
      <c r="B777" s="52" t="s">
        <v>445</v>
      </c>
      <c r="C777" s="52" t="s">
        <v>446</v>
      </c>
      <c r="D777" s="52" t="s">
        <v>929</v>
      </c>
      <c r="E777" s="10" t="s">
        <v>448</v>
      </c>
      <c r="F777" s="52" t="s">
        <v>447</v>
      </c>
      <c r="G777" s="52" t="s">
        <v>177</v>
      </c>
      <c r="H777" s="52" t="s">
        <v>1740</v>
      </c>
      <c r="I777" s="52" t="s">
        <v>575</v>
      </c>
      <c r="J777" s="52" t="s">
        <v>173</v>
      </c>
      <c r="K777" s="52" t="s">
        <v>931</v>
      </c>
      <c r="L777" s="53" t="s">
        <v>295</v>
      </c>
      <c r="M777" s="13">
        <v>1716</v>
      </c>
      <c r="N777" s="14">
        <f t="shared" si="194"/>
        <v>4.7013698630137</v>
      </c>
      <c r="O777" s="15">
        <v>1990</v>
      </c>
      <c r="P777" s="15">
        <f t="shared" si="190"/>
        <v>3414840</v>
      </c>
      <c r="Q777" s="16">
        <f>IFERROR(VLOOKUP(G777,SCENARIOS!$A$13:$E$18,2,0),0.025)</f>
        <v>0.045</v>
      </c>
      <c r="R777" s="52">
        <f>IFERROR(VLOOKUP(L777,INPUTS!$A$107:$B$120,2,0),0.0082)</f>
        <v>0.0089</v>
      </c>
      <c r="S777" s="52">
        <f t="shared" si="191"/>
        <v>17.711</v>
      </c>
      <c r="T777" s="15">
        <f t="shared" si="192"/>
        <v>30392.076</v>
      </c>
      <c r="U777" s="15">
        <f>T777/INPUTS!$B$7*1000</f>
        <v>37990095</v>
      </c>
      <c r="V777" s="15">
        <f>T777*INPUTS!$B$6</f>
        <v>96038.96016</v>
      </c>
      <c r="W777" s="54" t="s">
        <v>521</v>
      </c>
      <c r="X777" s="54" t="s">
        <v>396</v>
      </c>
      <c r="Y777" s="67">
        <f>IFERROR(VLOOKUP(E777,INPUTS!$A$44:$B$103,2,0),0)</f>
        <v>0</v>
      </c>
      <c r="Z777" s="15">
        <f t="shared" si="193"/>
        <v>0</v>
      </c>
      <c r="AA777" s="20">
        <f>IFERROR(VLOOKUP(E777,INPUTS!$A$44:$C$103,3,0),SCENARIOS!$J$23)</f>
        <v>0</v>
      </c>
      <c r="AB777" s="15">
        <f t="shared" si="195"/>
        <v>0</v>
      </c>
      <c r="AC777" s="20">
        <f>IFERROR(VLOOKUP($E777,INPUTS!$A$44:$G$103,4,0),SCENARIOS!$K$23)</f>
        <v>0</v>
      </c>
      <c r="AD777" s="15">
        <f t="shared" si="196"/>
        <v>0</v>
      </c>
      <c r="AE777" s="20">
        <f>IFERROR(VLOOKUP($E777,INPUTS!$A$44:$G$103,5,0),SCENARIOS!$L$23)</f>
        <v>0</v>
      </c>
      <c r="AF777" s="15">
        <f t="shared" si="197"/>
        <v>0</v>
      </c>
      <c r="AG777" s="20">
        <f>IFERROR(VLOOKUP($E777,INPUTS!$A$44:$G$103,6,0),SCENARIOS!$M$23)</f>
        <v>0</v>
      </c>
      <c r="AH777" s="15">
        <f t="shared" si="198"/>
        <v>0</v>
      </c>
      <c r="AI777" s="20">
        <f>IFERROR(VLOOKUP($E777,INPUTS!$A$44:$G$103,7,0),SCENARIOS!$N$23)</f>
        <v>0</v>
      </c>
      <c r="AJ777" s="15">
        <f t="shared" si="199"/>
        <v>0</v>
      </c>
      <c r="AL777" t="str">
        <f t="shared" si="200"/>
        <v>N</v>
      </c>
      <c r="AM777" s="21">
        <f t="shared" si="201"/>
        <v>91341.3924160939</v>
      </c>
    </row>
    <row r="778" ht="15" customHeight="1" spans="1:39">
      <c r="A778" s="6" t="s">
        <v>2528</v>
      </c>
      <c r="B778" s="52" t="s">
        <v>445</v>
      </c>
      <c r="C778" s="52" t="s">
        <v>446</v>
      </c>
      <c r="D778" s="52" t="s">
        <v>929</v>
      </c>
      <c r="E778" s="10" t="s">
        <v>448</v>
      </c>
      <c r="F778" s="52" t="s">
        <v>447</v>
      </c>
      <c r="G778" s="52" t="s">
        <v>177</v>
      </c>
      <c r="H778" s="52" t="s">
        <v>1742</v>
      </c>
      <c r="I778" s="52" t="s">
        <v>575</v>
      </c>
      <c r="J778" s="52" t="s">
        <v>173</v>
      </c>
      <c r="K778" s="52" t="s">
        <v>931</v>
      </c>
      <c r="L778" s="53" t="s">
        <v>295</v>
      </c>
      <c r="M778" s="13">
        <v>1144</v>
      </c>
      <c r="N778" s="14">
        <f t="shared" si="194"/>
        <v>3.13424657534247</v>
      </c>
      <c r="O778" s="15">
        <v>2100</v>
      </c>
      <c r="P778" s="15">
        <f t="shared" si="190"/>
        <v>2402400</v>
      </c>
      <c r="Q778" s="16">
        <f>IFERROR(VLOOKUP(G778,SCENARIOS!$A$13:$E$18,2,0),0.025)</f>
        <v>0.045</v>
      </c>
      <c r="R778" s="52">
        <f>IFERROR(VLOOKUP(L778,INPUTS!$A$107:$B$120,2,0),0.0082)</f>
        <v>0.0089</v>
      </c>
      <c r="S778" s="52">
        <f t="shared" si="191"/>
        <v>18.69</v>
      </c>
      <c r="T778" s="15">
        <f t="shared" si="192"/>
        <v>21381.36</v>
      </c>
      <c r="U778" s="15">
        <f>T778/INPUTS!$B$7*1000</f>
        <v>26726700</v>
      </c>
      <c r="V778" s="15">
        <f>T778*INPUTS!$B$6</f>
        <v>67565.0976</v>
      </c>
      <c r="W778" s="54" t="s">
        <v>521</v>
      </c>
      <c r="X778" s="54" t="s">
        <v>396</v>
      </c>
      <c r="Y778" s="67">
        <f>IFERROR(VLOOKUP(E778,INPUTS!$A$44:$B$103,2,0),0)</f>
        <v>0</v>
      </c>
      <c r="Z778" s="15">
        <f t="shared" si="193"/>
        <v>0</v>
      </c>
      <c r="AA778" s="20">
        <f>IFERROR(VLOOKUP(E778,INPUTS!$A$44:$C$103,3,0),SCENARIOS!$J$23)</f>
        <v>0</v>
      </c>
      <c r="AB778" s="15">
        <f t="shared" si="195"/>
        <v>0</v>
      </c>
      <c r="AC778" s="20">
        <f>IFERROR(VLOOKUP($E778,INPUTS!$A$44:$G$103,4,0),SCENARIOS!$K$23)</f>
        <v>0</v>
      </c>
      <c r="AD778" s="15">
        <f t="shared" si="196"/>
        <v>0</v>
      </c>
      <c r="AE778" s="20">
        <f>IFERROR(VLOOKUP($E778,INPUTS!$A$44:$G$103,5,0),SCENARIOS!$L$23)</f>
        <v>0</v>
      </c>
      <c r="AF778" s="15">
        <f t="shared" si="197"/>
        <v>0</v>
      </c>
      <c r="AG778" s="20">
        <f>IFERROR(VLOOKUP($E778,INPUTS!$A$44:$G$103,6,0),SCENARIOS!$M$23)</f>
        <v>0</v>
      </c>
      <c r="AH778" s="15">
        <f t="shared" si="198"/>
        <v>0</v>
      </c>
      <c r="AI778" s="20">
        <f>IFERROR(VLOOKUP($E778,INPUTS!$A$44:$G$103,7,0),SCENARIOS!$N$23)</f>
        <v>0</v>
      </c>
      <c r="AJ778" s="15">
        <f t="shared" si="199"/>
        <v>0</v>
      </c>
      <c r="AL778" t="str">
        <f t="shared" si="200"/>
        <v>N</v>
      </c>
      <c r="AM778" s="21">
        <f t="shared" si="201"/>
        <v>64260.2760716239</v>
      </c>
    </row>
    <row r="779" ht="15" customHeight="1" spans="1:39">
      <c r="A779" s="24" t="s">
        <v>2529</v>
      </c>
      <c r="B779" s="52" t="s">
        <v>445</v>
      </c>
      <c r="C779" s="52" t="s">
        <v>446</v>
      </c>
      <c r="D779" s="52" t="s">
        <v>929</v>
      </c>
      <c r="E779" s="10" t="s">
        <v>448</v>
      </c>
      <c r="F779" s="52" t="s">
        <v>447</v>
      </c>
      <c r="G779" s="52" t="s">
        <v>177</v>
      </c>
      <c r="H779" s="52" t="s">
        <v>1744</v>
      </c>
      <c r="I779" s="52" t="s">
        <v>575</v>
      </c>
      <c r="J779" s="52" t="s">
        <v>173</v>
      </c>
      <c r="K779" s="52" t="s">
        <v>931</v>
      </c>
      <c r="L779" s="53" t="s">
        <v>293</v>
      </c>
      <c r="M779" s="13">
        <v>1144</v>
      </c>
      <c r="N779" s="14">
        <f t="shared" si="194"/>
        <v>3.13424657534247</v>
      </c>
      <c r="O779" s="15">
        <v>2000</v>
      </c>
      <c r="P779" s="15">
        <f t="shared" si="190"/>
        <v>2288000</v>
      </c>
      <c r="Q779" s="16">
        <f>IFERROR(VLOOKUP(G779,SCENARIOS!$A$13:$E$18,2,0),0.025)</f>
        <v>0.045</v>
      </c>
      <c r="R779" s="52">
        <f>IFERROR(VLOOKUP(L779,INPUTS!$A$107:$B$120,2,0),0.0082)</f>
        <v>0.0079</v>
      </c>
      <c r="S779" s="52">
        <f t="shared" si="191"/>
        <v>15.8</v>
      </c>
      <c r="T779" s="15">
        <f t="shared" si="192"/>
        <v>18075.2</v>
      </c>
      <c r="U779" s="15">
        <f>T779/INPUTS!$B$7*1000</f>
        <v>22594000</v>
      </c>
      <c r="V779" s="15">
        <f>T779*INPUTS!$B$6</f>
        <v>57117.632</v>
      </c>
      <c r="W779" s="54" t="s">
        <v>521</v>
      </c>
      <c r="X779" s="54" t="s">
        <v>396</v>
      </c>
      <c r="Y779" s="67">
        <f>IFERROR(VLOOKUP(E779,INPUTS!$A$44:$B$103,2,0),0)</f>
        <v>0</v>
      </c>
      <c r="Z779" s="15">
        <f t="shared" si="193"/>
        <v>0</v>
      </c>
      <c r="AA779" s="20">
        <f>IFERROR(VLOOKUP(E779,INPUTS!$A$44:$C$103,3,0),SCENARIOS!$J$23)</f>
        <v>0</v>
      </c>
      <c r="AB779" s="15">
        <f t="shared" si="195"/>
        <v>0</v>
      </c>
      <c r="AC779" s="20">
        <f>IFERROR(VLOOKUP($E779,INPUTS!$A$44:$G$103,4,0),SCENARIOS!$K$23)</f>
        <v>0</v>
      </c>
      <c r="AD779" s="15">
        <f t="shared" si="196"/>
        <v>0</v>
      </c>
      <c r="AE779" s="20">
        <f>IFERROR(VLOOKUP($E779,INPUTS!$A$44:$G$103,5,0),SCENARIOS!$L$23)</f>
        <v>0</v>
      </c>
      <c r="AF779" s="15">
        <f t="shared" si="197"/>
        <v>0</v>
      </c>
      <c r="AG779" s="20">
        <f>IFERROR(VLOOKUP($E779,INPUTS!$A$44:$G$103,6,0),SCENARIOS!$M$23)</f>
        <v>0</v>
      </c>
      <c r="AH779" s="15">
        <f t="shared" si="198"/>
        <v>0</v>
      </c>
      <c r="AI779" s="20">
        <f>IFERROR(VLOOKUP($E779,INPUTS!$A$44:$G$103,7,0),SCENARIOS!$N$23)</f>
        <v>0</v>
      </c>
      <c r="AJ779" s="15">
        <f t="shared" si="199"/>
        <v>0</v>
      </c>
      <c r="AL779" t="str">
        <f t="shared" si="200"/>
        <v>N</v>
      </c>
      <c r="AM779" s="21">
        <f t="shared" si="201"/>
        <v>54323.8288887992</v>
      </c>
    </row>
    <row r="780" ht="15" customHeight="1" spans="1:39">
      <c r="A780" s="6" t="s">
        <v>2530</v>
      </c>
      <c r="B780" s="52" t="s">
        <v>445</v>
      </c>
      <c r="C780" s="52" t="s">
        <v>446</v>
      </c>
      <c r="D780" s="52" t="s">
        <v>929</v>
      </c>
      <c r="E780" s="10" t="s">
        <v>448</v>
      </c>
      <c r="F780" s="52" t="s">
        <v>447</v>
      </c>
      <c r="G780" s="52" t="s">
        <v>177</v>
      </c>
      <c r="H780" s="52" t="s">
        <v>814</v>
      </c>
      <c r="I780" s="52" t="s">
        <v>575</v>
      </c>
      <c r="J780" s="52" t="s">
        <v>173</v>
      </c>
      <c r="K780" s="52" t="s">
        <v>931</v>
      </c>
      <c r="L780" s="53" t="s">
        <v>293</v>
      </c>
      <c r="M780" s="13">
        <v>1144</v>
      </c>
      <c r="N780" s="14">
        <f t="shared" si="194"/>
        <v>3.13424657534247</v>
      </c>
      <c r="O780" s="15">
        <v>1790</v>
      </c>
      <c r="P780" s="15">
        <f t="shared" si="190"/>
        <v>2047760</v>
      </c>
      <c r="Q780" s="16">
        <f>IFERROR(VLOOKUP(G780,SCENARIOS!$A$13:$E$18,2,0),0.025)</f>
        <v>0.045</v>
      </c>
      <c r="R780" s="52">
        <f>IFERROR(VLOOKUP(L780,INPUTS!$A$107:$B$120,2,0),0.0082)</f>
        <v>0.0079</v>
      </c>
      <c r="S780" s="52">
        <f t="shared" si="191"/>
        <v>14.141</v>
      </c>
      <c r="T780" s="15">
        <f t="shared" si="192"/>
        <v>16177.304</v>
      </c>
      <c r="U780" s="15">
        <f>T780/INPUTS!$B$7*1000</f>
        <v>20221630</v>
      </c>
      <c r="V780" s="15">
        <f>T780*INPUTS!$B$6</f>
        <v>51120.28064</v>
      </c>
      <c r="W780" s="54" t="s">
        <v>521</v>
      </c>
      <c r="X780" s="54" t="s">
        <v>396</v>
      </c>
      <c r="Y780" s="67">
        <f>IFERROR(VLOOKUP(E780,INPUTS!$A$44:$B$103,2,0),0)</f>
        <v>0</v>
      </c>
      <c r="Z780" s="15">
        <f t="shared" si="193"/>
        <v>0</v>
      </c>
      <c r="AA780" s="20">
        <f>IFERROR(VLOOKUP(E780,INPUTS!$A$44:$C$103,3,0),SCENARIOS!$J$23)</f>
        <v>0</v>
      </c>
      <c r="AB780" s="15">
        <f t="shared" si="195"/>
        <v>0</v>
      </c>
      <c r="AC780" s="20">
        <f>IFERROR(VLOOKUP($E780,INPUTS!$A$44:$G$103,4,0),SCENARIOS!$K$23)</f>
        <v>0</v>
      </c>
      <c r="AD780" s="15">
        <f t="shared" si="196"/>
        <v>0</v>
      </c>
      <c r="AE780" s="20">
        <f>IFERROR(VLOOKUP($E780,INPUTS!$A$44:$G$103,5,0),SCENARIOS!$L$23)</f>
        <v>0</v>
      </c>
      <c r="AF780" s="15">
        <f t="shared" si="197"/>
        <v>0</v>
      </c>
      <c r="AG780" s="20">
        <f>IFERROR(VLOOKUP($E780,INPUTS!$A$44:$G$103,6,0),SCENARIOS!$M$23)</f>
        <v>0</v>
      </c>
      <c r="AH780" s="15">
        <f t="shared" si="198"/>
        <v>0</v>
      </c>
      <c r="AI780" s="20">
        <f>IFERROR(VLOOKUP($E780,INPUTS!$A$44:$G$103,7,0),SCENARIOS!$N$23)</f>
        <v>0</v>
      </c>
      <c r="AJ780" s="15">
        <f t="shared" si="199"/>
        <v>0</v>
      </c>
      <c r="AL780" t="str">
        <f t="shared" si="200"/>
        <v>N</v>
      </c>
      <c r="AM780" s="21">
        <f t="shared" si="201"/>
        <v>48619.8268554753</v>
      </c>
    </row>
    <row r="781" ht="15" customHeight="1" spans="1:39">
      <c r="A781" s="24" t="s">
        <v>2531</v>
      </c>
      <c r="B781" s="52" t="s">
        <v>445</v>
      </c>
      <c r="C781" s="52" t="s">
        <v>446</v>
      </c>
      <c r="D781" s="52" t="s">
        <v>929</v>
      </c>
      <c r="E781" s="10" t="s">
        <v>448</v>
      </c>
      <c r="F781" s="52" t="s">
        <v>447</v>
      </c>
      <c r="G781" s="52" t="s">
        <v>177</v>
      </c>
      <c r="H781" s="52" t="s">
        <v>242</v>
      </c>
      <c r="I781" s="52" t="s">
        <v>421</v>
      </c>
      <c r="J781" s="52" t="s">
        <v>173</v>
      </c>
      <c r="K781" s="52" t="s">
        <v>931</v>
      </c>
      <c r="L781" s="53" t="s">
        <v>293</v>
      </c>
      <c r="M781" s="13">
        <v>1716</v>
      </c>
      <c r="N781" s="14">
        <f t="shared" si="194"/>
        <v>4.7013698630137</v>
      </c>
      <c r="O781" s="15">
        <v>5580</v>
      </c>
      <c r="P781" s="15">
        <f t="shared" si="190"/>
        <v>9575280</v>
      </c>
      <c r="Q781" s="16">
        <f>IFERROR(VLOOKUP(G781,SCENARIOS!$A$13:$E$18,2,0),0.025)</f>
        <v>0.045</v>
      </c>
      <c r="R781" s="52">
        <f>IFERROR(VLOOKUP(L781,INPUTS!$A$107:$B$120,2,0),0.0082)</f>
        <v>0.0079</v>
      </c>
      <c r="S781" s="52">
        <f t="shared" si="191"/>
        <v>44.082</v>
      </c>
      <c r="T781" s="15">
        <f t="shared" si="192"/>
        <v>75644.712</v>
      </c>
      <c r="U781" s="15">
        <f>T781/INPUTS!$B$7*1000</f>
        <v>94555890</v>
      </c>
      <c r="V781" s="15">
        <f>T781*INPUTS!$B$6</f>
        <v>239037.28992</v>
      </c>
      <c r="W781" s="54" t="s">
        <v>396</v>
      </c>
      <c r="X781" s="54" t="s">
        <v>396</v>
      </c>
      <c r="Y781" s="67">
        <f>IFERROR(VLOOKUP(E781,INPUTS!$A$44:$B$103,2,0),0)</f>
        <v>0</v>
      </c>
      <c r="Z781" s="15">
        <f t="shared" si="193"/>
        <v>0</v>
      </c>
      <c r="AA781" s="20">
        <f>IFERROR(VLOOKUP(E781,INPUTS!$A$44:$C$103,3,0),SCENARIOS!$J$23)</f>
        <v>0</v>
      </c>
      <c r="AB781" s="15">
        <f t="shared" si="195"/>
        <v>0</v>
      </c>
      <c r="AC781" s="20">
        <f>IFERROR(VLOOKUP($E781,INPUTS!$A$44:$G$103,4,0),SCENARIOS!$K$23)</f>
        <v>0</v>
      </c>
      <c r="AD781" s="15">
        <f t="shared" si="196"/>
        <v>0</v>
      </c>
      <c r="AE781" s="20">
        <f>IFERROR(VLOOKUP($E781,INPUTS!$A$44:$G$103,5,0),SCENARIOS!$L$23)</f>
        <v>0</v>
      </c>
      <c r="AF781" s="15">
        <f t="shared" si="197"/>
        <v>0</v>
      </c>
      <c r="AG781" s="20">
        <f>IFERROR(VLOOKUP($E781,INPUTS!$A$44:$G$103,6,0),SCENARIOS!$M$23)</f>
        <v>0</v>
      </c>
      <c r="AH781" s="15">
        <f t="shared" si="198"/>
        <v>0</v>
      </c>
      <c r="AI781" s="20">
        <f>IFERROR(VLOOKUP($E781,INPUTS!$A$44:$G$103,7,0),SCENARIOS!$N$23)</f>
        <v>0</v>
      </c>
      <c r="AJ781" s="15">
        <f t="shared" si="199"/>
        <v>0</v>
      </c>
      <c r="AL781" t="str">
        <f t="shared" si="200"/>
        <v>Y</v>
      </c>
      <c r="AM781" s="21">
        <f t="shared" si="201"/>
        <v>227345.223899625</v>
      </c>
    </row>
    <row r="782" ht="15" customHeight="1" spans="1:39">
      <c r="A782" s="6" t="s">
        <v>2532</v>
      </c>
      <c r="B782" s="52" t="s">
        <v>445</v>
      </c>
      <c r="C782" s="52" t="s">
        <v>446</v>
      </c>
      <c r="D782" s="52" t="s">
        <v>929</v>
      </c>
      <c r="E782" s="10" t="s">
        <v>448</v>
      </c>
      <c r="F782" s="52" t="s">
        <v>447</v>
      </c>
      <c r="G782" s="52" t="s">
        <v>177</v>
      </c>
      <c r="H782" s="52" t="s">
        <v>529</v>
      </c>
      <c r="I782" s="52" t="s">
        <v>528</v>
      </c>
      <c r="J782" s="52" t="s">
        <v>173</v>
      </c>
      <c r="K782" s="52" t="s">
        <v>931</v>
      </c>
      <c r="L782" s="53" t="s">
        <v>293</v>
      </c>
      <c r="M782" s="13">
        <v>1144</v>
      </c>
      <c r="N782" s="14">
        <f t="shared" si="194"/>
        <v>3.13424657534247</v>
      </c>
      <c r="O782" s="15">
        <v>5530</v>
      </c>
      <c r="P782" s="15">
        <f t="shared" si="190"/>
        <v>6326320</v>
      </c>
      <c r="Q782" s="16">
        <f>IFERROR(VLOOKUP(G782,SCENARIOS!$A$13:$E$18,2,0),0.025)</f>
        <v>0.045</v>
      </c>
      <c r="R782" s="52">
        <f>IFERROR(VLOOKUP(L782,INPUTS!$A$107:$B$120,2,0),0.0082)</f>
        <v>0.0079</v>
      </c>
      <c r="S782" s="52">
        <f t="shared" si="191"/>
        <v>43.687</v>
      </c>
      <c r="T782" s="15">
        <f t="shared" si="192"/>
        <v>49977.928</v>
      </c>
      <c r="U782" s="15">
        <f>T782/INPUTS!$B$7*1000</f>
        <v>62472410</v>
      </c>
      <c r="V782" s="15">
        <f>T782*INPUTS!$B$6</f>
        <v>157930.25248</v>
      </c>
      <c r="W782" s="54" t="s">
        <v>396</v>
      </c>
      <c r="X782" s="54" t="s">
        <v>396</v>
      </c>
      <c r="Y782" s="67">
        <f>IFERROR(VLOOKUP(E782,INPUTS!$A$44:$B$103,2,0),0)</f>
        <v>0</v>
      </c>
      <c r="Z782" s="15">
        <f t="shared" si="193"/>
        <v>0</v>
      </c>
      <c r="AA782" s="20">
        <f>IFERROR(VLOOKUP(E782,INPUTS!$A$44:$C$103,3,0),SCENARIOS!$J$23)</f>
        <v>0</v>
      </c>
      <c r="AB782" s="15">
        <f t="shared" si="195"/>
        <v>0</v>
      </c>
      <c r="AC782" s="20">
        <f>IFERROR(VLOOKUP($E782,INPUTS!$A$44:$G$103,4,0),SCENARIOS!$K$23)</f>
        <v>0</v>
      </c>
      <c r="AD782" s="15">
        <f t="shared" si="196"/>
        <v>0</v>
      </c>
      <c r="AE782" s="20">
        <f>IFERROR(VLOOKUP($E782,INPUTS!$A$44:$G$103,5,0),SCENARIOS!$L$23)</f>
        <v>0</v>
      </c>
      <c r="AF782" s="15">
        <f t="shared" si="197"/>
        <v>0</v>
      </c>
      <c r="AG782" s="20">
        <f>IFERROR(VLOOKUP($E782,INPUTS!$A$44:$G$103,6,0),SCENARIOS!$M$23)</f>
        <v>0</v>
      </c>
      <c r="AH782" s="15">
        <f t="shared" si="198"/>
        <v>0</v>
      </c>
      <c r="AI782" s="20">
        <f>IFERROR(VLOOKUP($E782,INPUTS!$A$44:$G$103,7,0),SCENARIOS!$N$23)</f>
        <v>0</v>
      </c>
      <c r="AJ782" s="15">
        <f t="shared" si="199"/>
        <v>0</v>
      </c>
      <c r="AL782" t="str">
        <f t="shared" si="200"/>
        <v>N</v>
      </c>
      <c r="AM782" s="21">
        <f t="shared" si="201"/>
        <v>150205.38687753</v>
      </c>
    </row>
    <row r="783" ht="15" customHeight="1" spans="1:39">
      <c r="A783" s="24" t="s">
        <v>2533</v>
      </c>
      <c r="B783" s="52" t="s">
        <v>445</v>
      </c>
      <c r="C783" s="52" t="s">
        <v>446</v>
      </c>
      <c r="D783" s="52" t="s">
        <v>929</v>
      </c>
      <c r="E783" s="10" t="s">
        <v>448</v>
      </c>
      <c r="F783" s="52" t="s">
        <v>447</v>
      </c>
      <c r="G783" s="52" t="s">
        <v>177</v>
      </c>
      <c r="H783" s="52" t="s">
        <v>545</v>
      </c>
      <c r="I783" s="52" t="s">
        <v>544</v>
      </c>
      <c r="J783" s="52" t="s">
        <v>173</v>
      </c>
      <c r="K783" s="52" t="s">
        <v>931</v>
      </c>
      <c r="L783" s="53" t="s">
        <v>295</v>
      </c>
      <c r="M783" s="13">
        <v>1144</v>
      </c>
      <c r="N783" s="14">
        <f t="shared" si="194"/>
        <v>3.13424657534247</v>
      </c>
      <c r="O783" s="15">
        <v>4680</v>
      </c>
      <c r="P783" s="15">
        <f t="shared" si="190"/>
        <v>5353920</v>
      </c>
      <c r="Q783" s="16">
        <f>IFERROR(VLOOKUP(G783,SCENARIOS!$A$13:$E$18,2,0),0.025)</f>
        <v>0.045</v>
      </c>
      <c r="R783" s="52">
        <f>IFERROR(VLOOKUP(L783,INPUTS!$A$107:$B$120,2,0),0.0082)</f>
        <v>0.0089</v>
      </c>
      <c r="S783" s="52">
        <f t="shared" si="191"/>
        <v>41.652</v>
      </c>
      <c r="T783" s="15">
        <f t="shared" si="192"/>
        <v>47649.888</v>
      </c>
      <c r="U783" s="15">
        <f>T783/INPUTS!$B$7*1000</f>
        <v>59562360</v>
      </c>
      <c r="V783" s="15">
        <f>T783*INPUTS!$B$6</f>
        <v>150573.64608</v>
      </c>
      <c r="W783" s="54" t="s">
        <v>396</v>
      </c>
      <c r="X783" s="54" t="s">
        <v>396</v>
      </c>
      <c r="Y783" s="67">
        <f>IFERROR(VLOOKUP(E783,INPUTS!$A$44:$B$103,2,0),0)</f>
        <v>0</v>
      </c>
      <c r="Z783" s="15">
        <f t="shared" si="193"/>
        <v>0</v>
      </c>
      <c r="AA783" s="20">
        <f>IFERROR(VLOOKUP(E783,INPUTS!$A$44:$C$103,3,0),SCENARIOS!$J$23)</f>
        <v>0</v>
      </c>
      <c r="AB783" s="15">
        <f t="shared" si="195"/>
        <v>0</v>
      </c>
      <c r="AC783" s="20">
        <f>IFERROR(VLOOKUP($E783,INPUTS!$A$44:$G$103,4,0),SCENARIOS!$K$23)</f>
        <v>0</v>
      </c>
      <c r="AD783" s="15">
        <f t="shared" si="196"/>
        <v>0</v>
      </c>
      <c r="AE783" s="20">
        <f>IFERROR(VLOOKUP($E783,INPUTS!$A$44:$G$103,5,0),SCENARIOS!$L$23)</f>
        <v>0</v>
      </c>
      <c r="AF783" s="15">
        <f t="shared" si="197"/>
        <v>0</v>
      </c>
      <c r="AG783" s="20">
        <f>IFERROR(VLOOKUP($E783,INPUTS!$A$44:$G$103,6,0),SCENARIOS!$M$23)</f>
        <v>0</v>
      </c>
      <c r="AH783" s="15">
        <f t="shared" si="198"/>
        <v>0</v>
      </c>
      <c r="AI783" s="20">
        <f>IFERROR(VLOOKUP($E783,INPUTS!$A$44:$G$103,7,0),SCENARIOS!$N$23)</f>
        <v>0</v>
      </c>
      <c r="AJ783" s="15">
        <f t="shared" si="199"/>
        <v>0</v>
      </c>
      <c r="AL783" t="str">
        <f t="shared" si="200"/>
        <v>N</v>
      </c>
      <c r="AM783" s="21">
        <f t="shared" si="201"/>
        <v>143208.615245333</v>
      </c>
    </row>
    <row r="784" ht="15" customHeight="1" spans="1:39">
      <c r="A784" s="6" t="s">
        <v>2534</v>
      </c>
      <c r="B784" s="52" t="s">
        <v>445</v>
      </c>
      <c r="C784" s="52" t="s">
        <v>446</v>
      </c>
      <c r="D784" s="52" t="s">
        <v>929</v>
      </c>
      <c r="E784" s="10" t="s">
        <v>448</v>
      </c>
      <c r="F784" s="52" t="s">
        <v>447</v>
      </c>
      <c r="G784" s="52" t="s">
        <v>177</v>
      </c>
      <c r="H784" s="52" t="s">
        <v>537</v>
      </c>
      <c r="I784" s="52" t="s">
        <v>536</v>
      </c>
      <c r="J784" s="52" t="s">
        <v>173</v>
      </c>
      <c r="K784" s="52" t="s">
        <v>931</v>
      </c>
      <c r="L784" s="53" t="s">
        <v>293</v>
      </c>
      <c r="M784" s="13">
        <v>859</v>
      </c>
      <c r="N784" s="14">
        <f t="shared" si="194"/>
        <v>2.35342465753425</v>
      </c>
      <c r="O784" s="15">
        <v>6030</v>
      </c>
      <c r="P784" s="15">
        <f t="shared" si="190"/>
        <v>5179770</v>
      </c>
      <c r="Q784" s="16">
        <f>IFERROR(VLOOKUP(G784,SCENARIOS!$A$13:$E$18,2,0),0.025)</f>
        <v>0.045</v>
      </c>
      <c r="R784" s="52">
        <f>IFERROR(VLOOKUP(L784,INPUTS!$A$107:$B$120,2,0),0.0082)</f>
        <v>0.0079</v>
      </c>
      <c r="S784" s="52">
        <f t="shared" si="191"/>
        <v>47.637</v>
      </c>
      <c r="T784" s="15">
        <f t="shared" si="192"/>
        <v>40920.183</v>
      </c>
      <c r="U784" s="15">
        <f>T784/INPUTS!$B$7*1000</f>
        <v>51150228.75</v>
      </c>
      <c r="V784" s="15">
        <f>T784*INPUTS!$B$6</f>
        <v>129307.77828</v>
      </c>
      <c r="W784" s="54" t="s">
        <v>396</v>
      </c>
      <c r="X784" s="54" t="s">
        <v>396</v>
      </c>
      <c r="Y784" s="67">
        <f>IFERROR(VLOOKUP(E784,INPUTS!$A$44:$B$103,2,0),0)</f>
        <v>0</v>
      </c>
      <c r="Z784" s="15">
        <f t="shared" si="193"/>
        <v>0</v>
      </c>
      <c r="AA784" s="20">
        <f>IFERROR(VLOOKUP(E784,INPUTS!$A$44:$C$103,3,0),SCENARIOS!$J$23)</f>
        <v>0</v>
      </c>
      <c r="AB784" s="15">
        <f t="shared" si="195"/>
        <v>0</v>
      </c>
      <c r="AC784" s="20">
        <f>IFERROR(VLOOKUP($E784,INPUTS!$A$44:$G$103,4,0),SCENARIOS!$K$23)</f>
        <v>0</v>
      </c>
      <c r="AD784" s="15">
        <f t="shared" si="196"/>
        <v>0</v>
      </c>
      <c r="AE784" s="20">
        <f>IFERROR(VLOOKUP($E784,INPUTS!$A$44:$G$103,5,0),SCENARIOS!$L$23)</f>
        <v>0</v>
      </c>
      <c r="AF784" s="15">
        <f t="shared" si="197"/>
        <v>0</v>
      </c>
      <c r="AG784" s="20">
        <f>IFERROR(VLOOKUP($E784,INPUTS!$A$44:$G$103,6,0),SCENARIOS!$M$23)</f>
        <v>0</v>
      </c>
      <c r="AH784" s="15">
        <f t="shared" si="198"/>
        <v>0</v>
      </c>
      <c r="AI784" s="20">
        <f>IFERROR(VLOOKUP($E784,INPUTS!$A$44:$G$103,7,0),SCENARIOS!$N$23)</f>
        <v>0</v>
      </c>
      <c r="AJ784" s="15">
        <f t="shared" si="199"/>
        <v>0</v>
      </c>
      <c r="AL784" t="str">
        <f t="shared" si="200"/>
        <v>N</v>
      </c>
      <c r="AM784" s="21">
        <f t="shared" si="201"/>
        <v>122982.927956003</v>
      </c>
    </row>
    <row r="785" ht="15" customHeight="1" spans="1:39">
      <c r="A785" s="24" t="s">
        <v>2535</v>
      </c>
      <c r="B785" s="52" t="s">
        <v>445</v>
      </c>
      <c r="C785" s="52" t="s">
        <v>446</v>
      </c>
      <c r="D785" s="52" t="s">
        <v>929</v>
      </c>
      <c r="E785" s="10" t="s">
        <v>448</v>
      </c>
      <c r="F785" s="52" t="s">
        <v>447</v>
      </c>
      <c r="G785" s="52" t="s">
        <v>177</v>
      </c>
      <c r="H785" s="52" t="s">
        <v>556</v>
      </c>
      <c r="I785" s="52" t="s">
        <v>555</v>
      </c>
      <c r="J785" s="52" t="s">
        <v>173</v>
      </c>
      <c r="K785" s="52" t="s">
        <v>931</v>
      </c>
      <c r="L785" s="53" t="s">
        <v>293</v>
      </c>
      <c r="M785" s="13">
        <v>859</v>
      </c>
      <c r="N785" s="14">
        <f t="shared" si="194"/>
        <v>2.35342465753425</v>
      </c>
      <c r="O785" s="15">
        <v>6680</v>
      </c>
      <c r="P785" s="15">
        <f t="shared" si="190"/>
        <v>5738120</v>
      </c>
      <c r="Q785" s="16">
        <f>IFERROR(VLOOKUP(G785,SCENARIOS!$A$13:$E$18,2,0),0.025)</f>
        <v>0.045</v>
      </c>
      <c r="R785" s="52">
        <f>IFERROR(VLOOKUP(L785,INPUTS!$A$107:$B$120,2,0),0.0082)</f>
        <v>0.0079</v>
      </c>
      <c r="S785" s="52">
        <f t="shared" si="191"/>
        <v>52.772</v>
      </c>
      <c r="T785" s="15">
        <f t="shared" si="192"/>
        <v>45331.148</v>
      </c>
      <c r="U785" s="15">
        <f>T785/INPUTS!$B$7*1000</f>
        <v>56663935</v>
      </c>
      <c r="V785" s="15">
        <f>T785*INPUTS!$B$6</f>
        <v>143246.42768</v>
      </c>
      <c r="W785" s="54" t="s">
        <v>396</v>
      </c>
      <c r="X785" s="54" t="s">
        <v>396</v>
      </c>
      <c r="Y785" s="67">
        <f>IFERROR(VLOOKUP(E785,INPUTS!$A$44:$B$103,2,0),0)</f>
        <v>0</v>
      </c>
      <c r="Z785" s="15">
        <f t="shared" si="193"/>
        <v>0</v>
      </c>
      <c r="AA785" s="20">
        <f>IFERROR(VLOOKUP(E785,INPUTS!$A$44:$C$103,3,0),SCENARIOS!$J$23)</f>
        <v>0</v>
      </c>
      <c r="AB785" s="15">
        <f t="shared" si="195"/>
        <v>0</v>
      </c>
      <c r="AC785" s="20">
        <f>IFERROR(VLOOKUP($E785,INPUTS!$A$44:$G$103,4,0),SCENARIOS!$K$23)</f>
        <v>0</v>
      </c>
      <c r="AD785" s="15">
        <f t="shared" si="196"/>
        <v>0</v>
      </c>
      <c r="AE785" s="20">
        <f>IFERROR(VLOOKUP($E785,INPUTS!$A$44:$G$103,5,0),SCENARIOS!$L$23)</f>
        <v>0</v>
      </c>
      <c r="AF785" s="15">
        <f t="shared" si="197"/>
        <v>0</v>
      </c>
      <c r="AG785" s="20">
        <f>IFERROR(VLOOKUP($E785,INPUTS!$A$44:$G$103,6,0),SCENARIOS!$M$23)</f>
        <v>0</v>
      </c>
      <c r="AH785" s="15">
        <f t="shared" si="198"/>
        <v>0</v>
      </c>
      <c r="AI785" s="20">
        <f>IFERROR(VLOOKUP($E785,INPUTS!$A$44:$G$103,7,0),SCENARIOS!$N$23)</f>
        <v>0</v>
      </c>
      <c r="AJ785" s="15">
        <f t="shared" si="199"/>
        <v>0</v>
      </c>
      <c r="AL785" t="str">
        <f t="shared" si="200"/>
        <v>N</v>
      </c>
      <c r="AM785" s="21">
        <f t="shared" si="201"/>
        <v>136239.794153582</v>
      </c>
    </row>
    <row r="786" ht="15" customHeight="1" spans="1:39">
      <c r="A786" s="6" t="s">
        <v>2536</v>
      </c>
      <c r="B786" s="52" t="s">
        <v>445</v>
      </c>
      <c r="C786" s="52" t="s">
        <v>446</v>
      </c>
      <c r="D786" s="52" t="s">
        <v>929</v>
      </c>
      <c r="E786" s="10" t="s">
        <v>448</v>
      </c>
      <c r="F786" s="52" t="s">
        <v>447</v>
      </c>
      <c r="G786" s="52" t="s">
        <v>177</v>
      </c>
      <c r="H786" s="52" t="s">
        <v>264</v>
      </c>
      <c r="I786" s="52" t="s">
        <v>436</v>
      </c>
      <c r="J786" s="52" t="s">
        <v>173</v>
      </c>
      <c r="K786" s="52" t="s">
        <v>931</v>
      </c>
      <c r="L786" s="53" t="s">
        <v>293</v>
      </c>
      <c r="M786" s="13">
        <v>859</v>
      </c>
      <c r="N786" s="14">
        <f t="shared" si="194"/>
        <v>2.35342465753425</v>
      </c>
      <c r="O786" s="15">
        <v>11770</v>
      </c>
      <c r="P786" s="15">
        <f t="shared" si="190"/>
        <v>10110430</v>
      </c>
      <c r="Q786" s="16">
        <f>IFERROR(VLOOKUP(G786,SCENARIOS!$A$13:$E$18,2,0),0.025)</f>
        <v>0.045</v>
      </c>
      <c r="R786" s="52">
        <f>IFERROR(VLOOKUP(L786,INPUTS!$A$107:$B$120,2,0),0.0082)</f>
        <v>0.0079</v>
      </c>
      <c r="S786" s="52">
        <f t="shared" si="191"/>
        <v>92.983</v>
      </c>
      <c r="T786" s="15">
        <f t="shared" si="192"/>
        <v>79872.397</v>
      </c>
      <c r="U786" s="15">
        <f>T786/INPUTS!$B$7*1000</f>
        <v>99840496.25</v>
      </c>
      <c r="V786" s="15">
        <f>T786*INPUTS!$B$6</f>
        <v>252396.77452</v>
      </c>
      <c r="W786" s="54" t="s">
        <v>396</v>
      </c>
      <c r="X786" s="54" t="s">
        <v>396</v>
      </c>
      <c r="Y786" s="67">
        <f>IFERROR(VLOOKUP(E786,INPUTS!$A$44:$B$103,2,0),0)</f>
        <v>0</v>
      </c>
      <c r="Z786" s="15">
        <f t="shared" si="193"/>
        <v>0</v>
      </c>
      <c r="AA786" s="20">
        <f>IFERROR(VLOOKUP(E786,INPUTS!$A$44:$C$103,3,0),SCENARIOS!$J$23)</f>
        <v>0</v>
      </c>
      <c r="AB786" s="15">
        <f t="shared" si="195"/>
        <v>0</v>
      </c>
      <c r="AC786" s="20">
        <f>IFERROR(VLOOKUP($E786,INPUTS!$A$44:$G$103,4,0),SCENARIOS!$K$23)</f>
        <v>0</v>
      </c>
      <c r="AD786" s="15">
        <f t="shared" si="196"/>
        <v>0</v>
      </c>
      <c r="AE786" s="20">
        <f>IFERROR(VLOOKUP($E786,INPUTS!$A$44:$G$103,5,0),SCENARIOS!$L$23)</f>
        <v>0</v>
      </c>
      <c r="AF786" s="15">
        <f t="shared" si="197"/>
        <v>0</v>
      </c>
      <c r="AG786" s="20">
        <f>IFERROR(VLOOKUP($E786,INPUTS!$A$44:$G$103,6,0),SCENARIOS!$M$23)</f>
        <v>0</v>
      </c>
      <c r="AH786" s="15">
        <f t="shared" si="198"/>
        <v>0</v>
      </c>
      <c r="AI786" s="20">
        <f>IFERROR(VLOOKUP($E786,INPUTS!$A$44:$G$103,7,0),SCENARIOS!$N$23)</f>
        <v>0</v>
      </c>
      <c r="AJ786" s="15">
        <f t="shared" si="199"/>
        <v>0</v>
      </c>
      <c r="AL786" t="str">
        <f t="shared" si="200"/>
        <v>Y</v>
      </c>
      <c r="AM786" s="21">
        <f t="shared" si="201"/>
        <v>240051.25407001</v>
      </c>
    </row>
    <row r="787" ht="15" customHeight="1" spans="1:39">
      <c r="A787" s="24" t="s">
        <v>2537</v>
      </c>
      <c r="B787" s="52" t="s">
        <v>445</v>
      </c>
      <c r="C787" s="52" t="s">
        <v>446</v>
      </c>
      <c r="D787" s="52" t="s">
        <v>929</v>
      </c>
      <c r="E787" s="10" t="s">
        <v>448</v>
      </c>
      <c r="F787" s="52" t="s">
        <v>447</v>
      </c>
      <c r="G787" s="52" t="s">
        <v>177</v>
      </c>
      <c r="H787" s="52" t="s">
        <v>267</v>
      </c>
      <c r="I787" s="52" t="s">
        <v>436</v>
      </c>
      <c r="J787" s="52" t="s">
        <v>173</v>
      </c>
      <c r="K787" s="52" t="s">
        <v>931</v>
      </c>
      <c r="L787" s="53" t="s">
        <v>293</v>
      </c>
      <c r="M787" s="13">
        <v>572</v>
      </c>
      <c r="N787" s="14">
        <f t="shared" si="194"/>
        <v>1.56712328767123</v>
      </c>
      <c r="O787" s="15">
        <v>12060</v>
      </c>
      <c r="P787" s="15">
        <f t="shared" si="190"/>
        <v>6898320</v>
      </c>
      <c r="Q787" s="16">
        <f>IFERROR(VLOOKUP(G787,SCENARIOS!$A$13:$E$18,2,0),0.025)</f>
        <v>0.045</v>
      </c>
      <c r="R787" s="52">
        <f>IFERROR(VLOOKUP(L787,INPUTS!$A$107:$B$120,2,0),0.0082)</f>
        <v>0.0079</v>
      </c>
      <c r="S787" s="52">
        <f t="shared" si="191"/>
        <v>95.274</v>
      </c>
      <c r="T787" s="15">
        <f t="shared" si="192"/>
        <v>54496.728</v>
      </c>
      <c r="U787" s="15">
        <f>T787/INPUTS!$B$7*1000</f>
        <v>68120910</v>
      </c>
      <c r="V787" s="15">
        <f>T787*INPUTS!$B$6</f>
        <v>172209.66048</v>
      </c>
      <c r="W787" s="54" t="s">
        <v>396</v>
      </c>
      <c r="X787" s="54" t="s">
        <v>396</v>
      </c>
      <c r="Y787" s="67">
        <f>IFERROR(VLOOKUP(E787,INPUTS!$A$44:$B$103,2,0),0)</f>
        <v>0</v>
      </c>
      <c r="Z787" s="15">
        <f t="shared" si="193"/>
        <v>0</v>
      </c>
      <c r="AA787" s="20">
        <f>IFERROR(VLOOKUP(E787,INPUTS!$A$44:$C$103,3,0),SCENARIOS!$J$23)</f>
        <v>0</v>
      </c>
      <c r="AB787" s="15">
        <f t="shared" si="195"/>
        <v>0</v>
      </c>
      <c r="AC787" s="20">
        <f>IFERROR(VLOOKUP($E787,INPUTS!$A$44:$G$103,4,0),SCENARIOS!$K$23)</f>
        <v>0</v>
      </c>
      <c r="AD787" s="15">
        <f t="shared" si="196"/>
        <v>0</v>
      </c>
      <c r="AE787" s="20">
        <f>IFERROR(VLOOKUP($E787,INPUTS!$A$44:$G$103,5,0),SCENARIOS!$L$23)</f>
        <v>0</v>
      </c>
      <c r="AF787" s="15">
        <f t="shared" si="197"/>
        <v>0</v>
      </c>
      <c r="AG787" s="20">
        <f>IFERROR(VLOOKUP($E787,INPUTS!$A$44:$G$103,6,0),SCENARIOS!$M$23)</f>
        <v>0</v>
      </c>
      <c r="AH787" s="15">
        <f t="shared" si="198"/>
        <v>0</v>
      </c>
      <c r="AI787" s="20">
        <f>IFERROR(VLOOKUP($E787,INPUTS!$A$44:$G$103,7,0),SCENARIOS!$N$23)</f>
        <v>0</v>
      </c>
      <c r="AJ787" s="15">
        <f t="shared" si="199"/>
        <v>0</v>
      </c>
      <c r="AL787" t="str">
        <f t="shared" si="200"/>
        <v>N</v>
      </c>
      <c r="AM787" s="21">
        <f t="shared" si="201"/>
        <v>163786.34409973</v>
      </c>
    </row>
    <row r="788" ht="15" customHeight="1" spans="1:39">
      <c r="A788" s="6" t="s">
        <v>2538</v>
      </c>
      <c r="B788" s="52" t="s">
        <v>445</v>
      </c>
      <c r="C788" s="52" t="s">
        <v>446</v>
      </c>
      <c r="D788" s="52" t="s">
        <v>929</v>
      </c>
      <c r="E788" s="10" t="s">
        <v>448</v>
      </c>
      <c r="F788" s="52" t="s">
        <v>447</v>
      </c>
      <c r="G788" s="52" t="s">
        <v>177</v>
      </c>
      <c r="H788" s="52" t="s">
        <v>269</v>
      </c>
      <c r="I788" s="52" t="s">
        <v>436</v>
      </c>
      <c r="J788" s="52" t="s">
        <v>173</v>
      </c>
      <c r="K788" s="52" t="s">
        <v>931</v>
      </c>
      <c r="L788" s="53" t="s">
        <v>293</v>
      </c>
      <c r="M788" s="13">
        <v>572</v>
      </c>
      <c r="N788" s="14">
        <f t="shared" si="194"/>
        <v>1.56712328767123</v>
      </c>
      <c r="O788" s="15">
        <v>8310</v>
      </c>
      <c r="P788" s="15">
        <f t="shared" si="190"/>
        <v>4753320</v>
      </c>
      <c r="Q788" s="16">
        <f>IFERROR(VLOOKUP(G788,SCENARIOS!$A$13:$E$18,2,0),0.025)</f>
        <v>0.045</v>
      </c>
      <c r="R788" s="52">
        <f>IFERROR(VLOOKUP(L788,INPUTS!$A$107:$B$120,2,0),0.0082)</f>
        <v>0.0079</v>
      </c>
      <c r="S788" s="52">
        <f t="shared" si="191"/>
        <v>65.649</v>
      </c>
      <c r="T788" s="15">
        <f t="shared" si="192"/>
        <v>37551.228</v>
      </c>
      <c r="U788" s="15">
        <f>T788/INPUTS!$B$7*1000</f>
        <v>46939035</v>
      </c>
      <c r="V788" s="15">
        <f>T788*INPUTS!$B$6</f>
        <v>118661.88048</v>
      </c>
      <c r="W788" s="54" t="s">
        <v>396</v>
      </c>
      <c r="X788" s="54" t="s">
        <v>396</v>
      </c>
      <c r="Y788" s="67">
        <f>IFERROR(VLOOKUP(E788,INPUTS!$A$44:$B$103,2,0),0)</f>
        <v>0</v>
      </c>
      <c r="Z788" s="15">
        <f t="shared" si="193"/>
        <v>0</v>
      </c>
      <c r="AA788" s="20">
        <f>IFERROR(VLOOKUP(E788,INPUTS!$A$44:$C$103,3,0),SCENARIOS!$J$23)</f>
        <v>0</v>
      </c>
      <c r="AB788" s="15">
        <f t="shared" si="195"/>
        <v>0</v>
      </c>
      <c r="AC788" s="20">
        <f>IFERROR(VLOOKUP($E788,INPUTS!$A$44:$G$103,4,0),SCENARIOS!$K$23)</f>
        <v>0</v>
      </c>
      <c r="AD788" s="15">
        <f t="shared" si="196"/>
        <v>0</v>
      </c>
      <c r="AE788" s="20">
        <f>IFERROR(VLOOKUP($E788,INPUTS!$A$44:$G$103,5,0),SCENARIOS!$L$23)</f>
        <v>0</v>
      </c>
      <c r="AF788" s="15">
        <f t="shared" si="197"/>
        <v>0</v>
      </c>
      <c r="AG788" s="20">
        <f>IFERROR(VLOOKUP($E788,INPUTS!$A$44:$G$103,6,0),SCENARIOS!$M$23)</f>
        <v>0</v>
      </c>
      <c r="AH788" s="15">
        <f t="shared" si="198"/>
        <v>0</v>
      </c>
      <c r="AI788" s="20">
        <f>IFERROR(VLOOKUP($E788,INPUTS!$A$44:$G$103,7,0),SCENARIOS!$N$23)</f>
        <v>0</v>
      </c>
      <c r="AJ788" s="15">
        <f t="shared" si="199"/>
        <v>0</v>
      </c>
      <c r="AL788" t="str">
        <f t="shared" si="200"/>
        <v>N</v>
      </c>
      <c r="AM788" s="21">
        <f t="shared" si="201"/>
        <v>112857.75451648</v>
      </c>
    </row>
    <row r="789" ht="15" customHeight="1" spans="1:39">
      <c r="A789" s="24" t="s">
        <v>2539</v>
      </c>
      <c r="B789" s="52" t="s">
        <v>445</v>
      </c>
      <c r="C789" s="52" t="s">
        <v>446</v>
      </c>
      <c r="D789" s="52" t="s">
        <v>929</v>
      </c>
      <c r="E789" s="10" t="s">
        <v>448</v>
      </c>
      <c r="F789" s="52" t="s">
        <v>447</v>
      </c>
      <c r="G789" s="52" t="s">
        <v>177</v>
      </c>
      <c r="H789" s="52" t="s">
        <v>234</v>
      </c>
      <c r="I789" s="52" t="s">
        <v>424</v>
      </c>
      <c r="J789" s="52" t="s">
        <v>173</v>
      </c>
      <c r="K789" s="52" t="s">
        <v>931</v>
      </c>
      <c r="L789" s="53" t="s">
        <v>295</v>
      </c>
      <c r="M789" s="13">
        <v>1144</v>
      </c>
      <c r="N789" s="14">
        <f t="shared" si="194"/>
        <v>3.13424657534247</v>
      </c>
      <c r="O789" s="15">
        <v>7620</v>
      </c>
      <c r="P789" s="15">
        <f t="shared" si="190"/>
        <v>8717280</v>
      </c>
      <c r="Q789" s="16">
        <f>IFERROR(VLOOKUP(G789,SCENARIOS!$A$13:$E$18,2,0),0.025)</f>
        <v>0.045</v>
      </c>
      <c r="R789" s="52">
        <f>IFERROR(VLOOKUP(L789,INPUTS!$A$107:$B$120,2,0),0.0082)</f>
        <v>0.0089</v>
      </c>
      <c r="S789" s="52">
        <f t="shared" si="191"/>
        <v>67.818</v>
      </c>
      <c r="T789" s="15">
        <f t="shared" si="192"/>
        <v>77583.792</v>
      </c>
      <c r="U789" s="15">
        <f>T789/INPUTS!$B$7*1000</f>
        <v>96979740</v>
      </c>
      <c r="V789" s="15">
        <f>T789*INPUTS!$B$6</f>
        <v>245164.78272</v>
      </c>
      <c r="W789" s="54" t="s">
        <v>396</v>
      </c>
      <c r="X789" s="54" t="s">
        <v>396</v>
      </c>
      <c r="Y789" s="67">
        <f>IFERROR(VLOOKUP(E789,INPUTS!$A$44:$B$103,2,0),0)</f>
        <v>0</v>
      </c>
      <c r="Z789" s="15">
        <f t="shared" si="193"/>
        <v>0</v>
      </c>
      <c r="AA789" s="20">
        <f>IFERROR(VLOOKUP(E789,INPUTS!$A$44:$C$103,3,0),SCENARIOS!$J$23)</f>
        <v>0</v>
      </c>
      <c r="AB789" s="15">
        <f t="shared" si="195"/>
        <v>0</v>
      </c>
      <c r="AC789" s="20">
        <f>IFERROR(VLOOKUP($E789,INPUTS!$A$44:$G$103,4,0),SCENARIOS!$K$23)</f>
        <v>0</v>
      </c>
      <c r="AD789" s="15">
        <f t="shared" si="196"/>
        <v>0</v>
      </c>
      <c r="AE789" s="20">
        <f>IFERROR(VLOOKUP($E789,INPUTS!$A$44:$G$103,5,0),SCENARIOS!$L$23)</f>
        <v>0</v>
      </c>
      <c r="AF789" s="15">
        <f t="shared" si="197"/>
        <v>0</v>
      </c>
      <c r="AG789" s="20">
        <f>IFERROR(VLOOKUP($E789,INPUTS!$A$44:$G$103,6,0),SCENARIOS!$M$23)</f>
        <v>0</v>
      </c>
      <c r="AH789" s="15">
        <f t="shared" si="198"/>
        <v>0</v>
      </c>
      <c r="AI789" s="20">
        <f>IFERROR(VLOOKUP($E789,INPUTS!$A$44:$G$103,7,0),SCENARIOS!$N$23)</f>
        <v>0</v>
      </c>
      <c r="AJ789" s="15">
        <f t="shared" si="199"/>
        <v>0</v>
      </c>
      <c r="AL789" t="str">
        <f t="shared" si="200"/>
        <v>N</v>
      </c>
      <c r="AM789" s="21">
        <f t="shared" si="201"/>
        <v>233173.001745607</v>
      </c>
    </row>
    <row r="790" ht="15" customHeight="1" spans="1:39">
      <c r="A790" s="6" t="s">
        <v>2540</v>
      </c>
      <c r="B790" s="52" t="s">
        <v>445</v>
      </c>
      <c r="C790" s="52" t="s">
        <v>446</v>
      </c>
      <c r="D790" s="52" t="s">
        <v>929</v>
      </c>
      <c r="E790" s="10" t="s">
        <v>448</v>
      </c>
      <c r="F790" s="52" t="s">
        <v>447</v>
      </c>
      <c r="G790" s="52" t="s">
        <v>177</v>
      </c>
      <c r="H790" s="52" t="s">
        <v>237</v>
      </c>
      <c r="I790" s="52" t="s">
        <v>424</v>
      </c>
      <c r="J790" s="52" t="s">
        <v>173</v>
      </c>
      <c r="K790" s="52" t="s">
        <v>931</v>
      </c>
      <c r="L790" s="53" t="s">
        <v>293</v>
      </c>
      <c r="M790" s="13">
        <v>572</v>
      </c>
      <c r="N790" s="14">
        <f t="shared" si="194"/>
        <v>1.56712328767123</v>
      </c>
      <c r="O790" s="15">
        <v>7620</v>
      </c>
      <c r="P790" s="15">
        <f t="shared" si="190"/>
        <v>4358640</v>
      </c>
      <c r="Q790" s="16">
        <f>IFERROR(VLOOKUP(G790,SCENARIOS!$A$13:$E$18,2,0),0.025)</f>
        <v>0.045</v>
      </c>
      <c r="R790" s="52">
        <f>IFERROR(VLOOKUP(L790,INPUTS!$A$107:$B$120,2,0),0.0082)</f>
        <v>0.0079</v>
      </c>
      <c r="S790" s="52">
        <f t="shared" si="191"/>
        <v>60.198</v>
      </c>
      <c r="T790" s="15">
        <f t="shared" si="192"/>
        <v>34433.256</v>
      </c>
      <c r="U790" s="15">
        <f>T790/INPUTS!$B$7*1000</f>
        <v>43041570</v>
      </c>
      <c r="V790" s="15">
        <f>T790*INPUTS!$B$6</f>
        <v>108809.08896</v>
      </c>
      <c r="W790" s="54" t="s">
        <v>396</v>
      </c>
      <c r="X790" s="54" t="s">
        <v>396</v>
      </c>
      <c r="Y790" s="67">
        <f>IFERROR(VLOOKUP(E790,INPUTS!$A$44:$B$103,2,0),0)</f>
        <v>0</v>
      </c>
      <c r="Z790" s="15">
        <f t="shared" si="193"/>
        <v>0</v>
      </c>
      <c r="AA790" s="20">
        <f>IFERROR(VLOOKUP(E790,INPUTS!$A$44:$C$103,3,0),SCENARIOS!$J$23)</f>
        <v>0</v>
      </c>
      <c r="AB790" s="15">
        <f t="shared" si="195"/>
        <v>0</v>
      </c>
      <c r="AC790" s="20">
        <f>IFERROR(VLOOKUP($E790,INPUTS!$A$44:$G$103,4,0),SCENARIOS!$K$23)</f>
        <v>0</v>
      </c>
      <c r="AD790" s="15">
        <f t="shared" si="196"/>
        <v>0</v>
      </c>
      <c r="AE790" s="20">
        <f>IFERROR(VLOOKUP($E790,INPUTS!$A$44:$G$103,5,0),SCENARIOS!$L$23)</f>
        <v>0</v>
      </c>
      <c r="AF790" s="15">
        <f t="shared" si="197"/>
        <v>0</v>
      </c>
      <c r="AG790" s="20">
        <f>IFERROR(VLOOKUP($E790,INPUTS!$A$44:$G$103,6,0),SCENARIOS!$M$23)</f>
        <v>0</v>
      </c>
      <c r="AH790" s="15">
        <f t="shared" si="198"/>
        <v>0</v>
      </c>
      <c r="AI790" s="20">
        <f>IFERROR(VLOOKUP($E790,INPUTS!$A$44:$G$103,7,0),SCENARIOS!$N$23)</f>
        <v>0</v>
      </c>
      <c r="AJ790" s="15">
        <f t="shared" si="199"/>
        <v>0</v>
      </c>
      <c r="AL790" t="str">
        <f t="shared" si="200"/>
        <v>N</v>
      </c>
      <c r="AM790" s="21">
        <f t="shared" si="201"/>
        <v>103486.894033163</v>
      </c>
    </row>
    <row r="791" ht="15" customHeight="1" spans="1:39">
      <c r="A791" s="24" t="s">
        <v>2541</v>
      </c>
      <c r="B791" s="52" t="s">
        <v>445</v>
      </c>
      <c r="C791" s="52" t="s">
        <v>446</v>
      </c>
      <c r="D791" s="52" t="s">
        <v>929</v>
      </c>
      <c r="E791" s="10" t="s">
        <v>448</v>
      </c>
      <c r="F791" s="52" t="s">
        <v>447</v>
      </c>
      <c r="G791" s="52" t="s">
        <v>177</v>
      </c>
      <c r="H791" s="52" t="s">
        <v>505</v>
      </c>
      <c r="I791" s="52" t="s">
        <v>504</v>
      </c>
      <c r="J791" s="52" t="s">
        <v>173</v>
      </c>
      <c r="K791" s="52" t="s">
        <v>931</v>
      </c>
      <c r="L791" s="53" t="s">
        <v>293</v>
      </c>
      <c r="M791" s="13">
        <v>859</v>
      </c>
      <c r="N791" s="14">
        <f t="shared" si="194"/>
        <v>2.35342465753425</v>
      </c>
      <c r="O791" s="15">
        <v>6520</v>
      </c>
      <c r="P791" s="15">
        <f t="shared" si="190"/>
        <v>5600680</v>
      </c>
      <c r="Q791" s="16">
        <f>IFERROR(VLOOKUP(G791,SCENARIOS!$A$13:$E$18,2,0),0.025)</f>
        <v>0.045</v>
      </c>
      <c r="R791" s="52">
        <f>IFERROR(VLOOKUP(L791,INPUTS!$A$107:$B$120,2,0),0.0082)</f>
        <v>0.0079</v>
      </c>
      <c r="S791" s="52">
        <f t="shared" si="191"/>
        <v>51.508</v>
      </c>
      <c r="T791" s="15">
        <f t="shared" si="192"/>
        <v>44245.372</v>
      </c>
      <c r="U791" s="15">
        <f>T791/INPUTS!$B$7*1000</f>
        <v>55306715</v>
      </c>
      <c r="V791" s="15">
        <f>T791*INPUTS!$B$6</f>
        <v>139815.37552</v>
      </c>
      <c r="W791" s="54" t="s">
        <v>396</v>
      </c>
      <c r="X791" s="54" t="s">
        <v>396</v>
      </c>
      <c r="Y791" s="67">
        <f>IFERROR(VLOOKUP(E791,INPUTS!$A$44:$B$103,2,0),0)</f>
        <v>0</v>
      </c>
      <c r="Z791" s="15">
        <f t="shared" si="193"/>
        <v>0</v>
      </c>
      <c r="AA791" s="20">
        <f>IFERROR(VLOOKUP(E791,INPUTS!$A$44:$C$103,3,0),SCENARIOS!$J$23)</f>
        <v>0</v>
      </c>
      <c r="AB791" s="15">
        <f t="shared" si="195"/>
        <v>0</v>
      </c>
      <c r="AC791" s="20">
        <f>IFERROR(VLOOKUP($E791,INPUTS!$A$44:$G$103,4,0),SCENARIOS!$K$23)</f>
        <v>0</v>
      </c>
      <c r="AD791" s="15">
        <f t="shared" si="196"/>
        <v>0</v>
      </c>
      <c r="AE791" s="20">
        <f>IFERROR(VLOOKUP($E791,INPUTS!$A$44:$G$103,5,0),SCENARIOS!$L$23)</f>
        <v>0</v>
      </c>
      <c r="AF791" s="15">
        <f t="shared" si="197"/>
        <v>0</v>
      </c>
      <c r="AG791" s="20">
        <f>IFERROR(VLOOKUP($E791,INPUTS!$A$44:$G$103,6,0),SCENARIOS!$M$23)</f>
        <v>0</v>
      </c>
      <c r="AH791" s="15">
        <f t="shared" si="198"/>
        <v>0</v>
      </c>
      <c r="AI791" s="20">
        <f>IFERROR(VLOOKUP($E791,INPUTS!$A$44:$G$103,7,0),SCENARIOS!$N$23)</f>
        <v>0</v>
      </c>
      <c r="AJ791" s="15">
        <f t="shared" si="199"/>
        <v>0</v>
      </c>
      <c r="AL791" t="str">
        <f t="shared" si="200"/>
        <v>N</v>
      </c>
      <c r="AM791" s="21">
        <f t="shared" si="201"/>
        <v>132976.565551101</v>
      </c>
    </row>
    <row r="792" ht="15" customHeight="1" spans="1:39">
      <c r="A792" s="6" t="s">
        <v>2542</v>
      </c>
      <c r="B792" s="52" t="s">
        <v>445</v>
      </c>
      <c r="C792" s="52" t="s">
        <v>446</v>
      </c>
      <c r="D792" s="52" t="s">
        <v>929</v>
      </c>
      <c r="E792" s="10" t="s">
        <v>448</v>
      </c>
      <c r="F792" s="52" t="s">
        <v>447</v>
      </c>
      <c r="G792" s="52" t="s">
        <v>177</v>
      </c>
      <c r="H792" s="52" t="s">
        <v>432</v>
      </c>
      <c r="I792" s="52" t="s">
        <v>431</v>
      </c>
      <c r="J792" s="52" t="s">
        <v>173</v>
      </c>
      <c r="K792" s="52" t="s">
        <v>931</v>
      </c>
      <c r="L792" s="53" t="s">
        <v>295</v>
      </c>
      <c r="M792" s="13">
        <v>859</v>
      </c>
      <c r="N792" s="14">
        <f t="shared" si="194"/>
        <v>2.35342465753425</v>
      </c>
      <c r="O792" s="15">
        <v>5560</v>
      </c>
      <c r="P792" s="15">
        <f t="shared" si="190"/>
        <v>4776040</v>
      </c>
      <c r="Q792" s="16">
        <f>IFERROR(VLOOKUP(G792,SCENARIOS!$A$13:$E$18,2,0),0.025)</f>
        <v>0.045</v>
      </c>
      <c r="R792" s="52">
        <f>IFERROR(VLOOKUP(L792,INPUTS!$A$107:$B$120,2,0),0.0082)</f>
        <v>0.0089</v>
      </c>
      <c r="S792" s="52">
        <f t="shared" si="191"/>
        <v>49.484</v>
      </c>
      <c r="T792" s="15">
        <f t="shared" si="192"/>
        <v>42506.756</v>
      </c>
      <c r="U792" s="15">
        <f>T792/INPUTS!$B$7*1000</f>
        <v>53133445</v>
      </c>
      <c r="V792" s="15">
        <f>T792*INPUTS!$B$6</f>
        <v>134321.34896</v>
      </c>
      <c r="W792" s="54" t="s">
        <v>521</v>
      </c>
      <c r="X792" s="54" t="s">
        <v>396</v>
      </c>
      <c r="Y792" s="67">
        <f>IFERROR(VLOOKUP(E792,INPUTS!$A$44:$B$103,2,0),0)</f>
        <v>0</v>
      </c>
      <c r="Z792" s="15">
        <f t="shared" si="193"/>
        <v>0</v>
      </c>
      <c r="AA792" s="20">
        <f>IFERROR(VLOOKUP(E792,INPUTS!$A$44:$C$103,3,0),SCENARIOS!$J$23)</f>
        <v>0</v>
      </c>
      <c r="AB792" s="15">
        <f t="shared" si="195"/>
        <v>0</v>
      </c>
      <c r="AC792" s="20">
        <f>IFERROR(VLOOKUP($E792,INPUTS!$A$44:$G$103,4,0),SCENARIOS!$K$23)</f>
        <v>0</v>
      </c>
      <c r="AD792" s="15">
        <f t="shared" si="196"/>
        <v>0</v>
      </c>
      <c r="AE792" s="20">
        <f>IFERROR(VLOOKUP($E792,INPUTS!$A$44:$G$103,5,0),SCENARIOS!$L$23)</f>
        <v>0</v>
      </c>
      <c r="AF792" s="15">
        <f t="shared" si="197"/>
        <v>0</v>
      </c>
      <c r="AG792" s="20">
        <f>IFERROR(VLOOKUP($E792,INPUTS!$A$44:$G$103,6,0),SCENARIOS!$M$23)</f>
        <v>0</v>
      </c>
      <c r="AH792" s="15">
        <f t="shared" si="198"/>
        <v>0</v>
      </c>
      <c r="AI792" s="20">
        <f>IFERROR(VLOOKUP($E792,INPUTS!$A$44:$G$103,7,0),SCENARIOS!$N$23)</f>
        <v>0</v>
      </c>
      <c r="AJ792" s="15">
        <f t="shared" si="199"/>
        <v>0</v>
      </c>
      <c r="AL792" t="str">
        <f t="shared" si="200"/>
        <v>N</v>
      </c>
      <c r="AM792" s="21">
        <f t="shared" si="201"/>
        <v>127751.269118015</v>
      </c>
    </row>
    <row r="793" ht="15" customHeight="1" spans="1:39">
      <c r="A793" s="24" t="s">
        <v>2543</v>
      </c>
      <c r="B793" s="52" t="s">
        <v>445</v>
      </c>
      <c r="C793" s="52" t="s">
        <v>446</v>
      </c>
      <c r="D793" s="52" t="s">
        <v>929</v>
      </c>
      <c r="E793" s="10" t="s">
        <v>448</v>
      </c>
      <c r="F793" s="52" t="s">
        <v>447</v>
      </c>
      <c r="G793" s="52" t="s">
        <v>177</v>
      </c>
      <c r="H793" s="52" t="s">
        <v>567</v>
      </c>
      <c r="I793" s="52" t="s">
        <v>431</v>
      </c>
      <c r="J793" s="52" t="s">
        <v>173</v>
      </c>
      <c r="K793" s="52" t="s">
        <v>931</v>
      </c>
      <c r="L793" s="53" t="s">
        <v>291</v>
      </c>
      <c r="M793" s="13">
        <v>859</v>
      </c>
      <c r="N793" s="14">
        <f t="shared" si="194"/>
        <v>2.35342465753425</v>
      </c>
      <c r="O793" s="15">
        <v>6510</v>
      </c>
      <c r="P793" s="15">
        <f t="shared" si="190"/>
        <v>5592090</v>
      </c>
      <c r="Q793" s="16">
        <f>IFERROR(VLOOKUP(G793,SCENARIOS!$A$13:$E$18,2,0),0.025)</f>
        <v>0.045</v>
      </c>
      <c r="R793" s="52">
        <f>IFERROR(VLOOKUP(L793,INPUTS!$A$107:$B$120,2,0),0.0082)</f>
        <v>0.0079</v>
      </c>
      <c r="S793" s="52">
        <f t="shared" si="191"/>
        <v>51.429</v>
      </c>
      <c r="T793" s="15">
        <f t="shared" si="192"/>
        <v>44177.511</v>
      </c>
      <c r="U793" s="15">
        <f>T793/INPUTS!$B$7*1000</f>
        <v>55221888.75</v>
      </c>
      <c r="V793" s="15">
        <f>T793*INPUTS!$B$6</f>
        <v>139600.93476</v>
      </c>
      <c r="W793" s="54" t="s">
        <v>521</v>
      </c>
      <c r="X793" s="54" t="s">
        <v>396</v>
      </c>
      <c r="Y793" s="67">
        <f>IFERROR(VLOOKUP(E793,INPUTS!$A$44:$B$103,2,0),0)</f>
        <v>0</v>
      </c>
      <c r="Z793" s="15">
        <f t="shared" si="193"/>
        <v>0</v>
      </c>
      <c r="AA793" s="20">
        <f>IFERROR(VLOOKUP(E793,INPUTS!$A$44:$C$103,3,0),SCENARIOS!$J$23)</f>
        <v>0</v>
      </c>
      <c r="AB793" s="15">
        <f t="shared" si="195"/>
        <v>0</v>
      </c>
      <c r="AC793" s="20">
        <f>IFERROR(VLOOKUP($E793,INPUTS!$A$44:$G$103,4,0),SCENARIOS!$K$23)</f>
        <v>0</v>
      </c>
      <c r="AD793" s="15">
        <f t="shared" si="196"/>
        <v>0</v>
      </c>
      <c r="AE793" s="20">
        <f>IFERROR(VLOOKUP($E793,INPUTS!$A$44:$G$103,5,0),SCENARIOS!$L$23)</f>
        <v>0</v>
      </c>
      <c r="AF793" s="15">
        <f t="shared" si="197"/>
        <v>0</v>
      </c>
      <c r="AG793" s="20">
        <f>IFERROR(VLOOKUP($E793,INPUTS!$A$44:$G$103,6,0),SCENARIOS!$M$23)</f>
        <v>0</v>
      </c>
      <c r="AH793" s="15">
        <f t="shared" si="198"/>
        <v>0</v>
      </c>
      <c r="AI793" s="20">
        <f>IFERROR(VLOOKUP($E793,INPUTS!$A$44:$G$103,7,0),SCENARIOS!$N$23)</f>
        <v>0</v>
      </c>
      <c r="AJ793" s="15">
        <f t="shared" si="199"/>
        <v>0</v>
      </c>
      <c r="AL793" t="str">
        <f t="shared" si="200"/>
        <v>N</v>
      </c>
      <c r="AM793" s="21">
        <f t="shared" si="201"/>
        <v>132772.613763446</v>
      </c>
    </row>
    <row r="794" ht="15" customHeight="1" spans="1:39">
      <c r="A794" s="6" t="s">
        <v>2544</v>
      </c>
      <c r="B794" s="52" t="s">
        <v>445</v>
      </c>
      <c r="C794" s="52" t="s">
        <v>446</v>
      </c>
      <c r="D794" s="52" t="s">
        <v>929</v>
      </c>
      <c r="E794" s="10" t="s">
        <v>448</v>
      </c>
      <c r="F794" s="52" t="s">
        <v>447</v>
      </c>
      <c r="G794" s="52" t="s">
        <v>177</v>
      </c>
      <c r="H794" s="52" t="s">
        <v>428</v>
      </c>
      <c r="I794" s="52" t="s">
        <v>427</v>
      </c>
      <c r="J794" s="52" t="s">
        <v>173</v>
      </c>
      <c r="K794" s="52" t="s">
        <v>931</v>
      </c>
      <c r="L794" s="53" t="s">
        <v>295</v>
      </c>
      <c r="M794" s="13">
        <v>859</v>
      </c>
      <c r="N794" s="14">
        <f t="shared" si="194"/>
        <v>2.35342465753425</v>
      </c>
      <c r="O794" s="15">
        <v>5990</v>
      </c>
      <c r="P794" s="15">
        <f t="shared" si="190"/>
        <v>5145410</v>
      </c>
      <c r="Q794" s="16">
        <f>IFERROR(VLOOKUP(G794,SCENARIOS!$A$13:$E$18,2,0),0.025)</f>
        <v>0.045</v>
      </c>
      <c r="R794" s="52">
        <f>IFERROR(VLOOKUP(L794,INPUTS!$A$107:$B$120,2,0),0.0082)</f>
        <v>0.0089</v>
      </c>
      <c r="S794" s="52">
        <f t="shared" si="191"/>
        <v>53.311</v>
      </c>
      <c r="T794" s="15">
        <f t="shared" si="192"/>
        <v>45794.149</v>
      </c>
      <c r="U794" s="15">
        <f>T794/INPUTS!$B$7*1000</f>
        <v>57242686.25</v>
      </c>
      <c r="V794" s="15">
        <f>T794*INPUTS!$B$6</f>
        <v>144709.51084</v>
      </c>
      <c r="W794" s="54" t="s">
        <v>521</v>
      </c>
      <c r="X794" s="54" t="s">
        <v>396</v>
      </c>
      <c r="Y794" s="67">
        <f>IFERROR(VLOOKUP(E794,INPUTS!$A$44:$B$103,2,0),0)</f>
        <v>0</v>
      </c>
      <c r="Z794" s="15">
        <f t="shared" si="193"/>
        <v>0</v>
      </c>
      <c r="AA794" s="20">
        <f>IFERROR(VLOOKUP(E794,INPUTS!$A$44:$C$103,3,0),SCENARIOS!$J$23)</f>
        <v>0</v>
      </c>
      <c r="AB794" s="15">
        <f t="shared" si="195"/>
        <v>0</v>
      </c>
      <c r="AC794" s="20">
        <f>IFERROR(VLOOKUP($E794,INPUTS!$A$44:$G$103,4,0),SCENARIOS!$K$23)</f>
        <v>0</v>
      </c>
      <c r="AD794" s="15">
        <f t="shared" si="196"/>
        <v>0</v>
      </c>
      <c r="AE794" s="20">
        <f>IFERROR(VLOOKUP($E794,INPUTS!$A$44:$G$103,5,0),SCENARIOS!$L$23)</f>
        <v>0</v>
      </c>
      <c r="AF794" s="15">
        <f t="shared" si="197"/>
        <v>0</v>
      </c>
      <c r="AG794" s="20">
        <f>IFERROR(VLOOKUP($E794,INPUTS!$A$44:$G$103,6,0),SCENARIOS!$M$23)</f>
        <v>0</v>
      </c>
      <c r="AH794" s="15">
        <f t="shared" si="198"/>
        <v>0</v>
      </c>
      <c r="AI794" s="20">
        <f>IFERROR(VLOOKUP($E794,INPUTS!$A$44:$G$103,7,0),SCENARIOS!$N$23)</f>
        <v>0</v>
      </c>
      <c r="AJ794" s="15">
        <f t="shared" si="199"/>
        <v>0</v>
      </c>
      <c r="AL794" t="str">
        <f t="shared" si="200"/>
        <v>Y</v>
      </c>
      <c r="AM794" s="21">
        <f t="shared" si="201"/>
        <v>137631.313312394</v>
      </c>
    </row>
    <row r="795" ht="15" customHeight="1" spans="1:39">
      <c r="A795" s="24" t="s">
        <v>2545</v>
      </c>
      <c r="B795" s="52" t="s">
        <v>445</v>
      </c>
      <c r="C795" s="52" t="s">
        <v>446</v>
      </c>
      <c r="D795" s="52" t="s">
        <v>929</v>
      </c>
      <c r="E795" s="10" t="s">
        <v>448</v>
      </c>
      <c r="F795" s="52" t="s">
        <v>447</v>
      </c>
      <c r="G795" s="52" t="s">
        <v>177</v>
      </c>
      <c r="H795" s="52" t="s">
        <v>249</v>
      </c>
      <c r="I795" s="52" t="s">
        <v>930</v>
      </c>
      <c r="J795" s="52" t="s">
        <v>169</v>
      </c>
      <c r="K795" s="52" t="s">
        <v>931</v>
      </c>
      <c r="L795" s="53" t="s">
        <v>295</v>
      </c>
      <c r="M795" s="13">
        <v>859</v>
      </c>
      <c r="N795" s="14">
        <f t="shared" si="194"/>
        <v>2.35342465753425</v>
      </c>
      <c r="O795" s="15">
        <v>11620</v>
      </c>
      <c r="P795" s="15">
        <f t="shared" si="190"/>
        <v>9981580</v>
      </c>
      <c r="Q795" s="16">
        <f>IFERROR(VLOOKUP(G795,SCENARIOS!$A$13:$E$18,2,0),0.025)</f>
        <v>0.045</v>
      </c>
      <c r="R795" s="52">
        <f>IFERROR(VLOOKUP(L795,INPUTS!$A$107:$B$120,2,0),0.0082)</f>
        <v>0.0089</v>
      </c>
      <c r="S795" s="52">
        <f t="shared" si="191"/>
        <v>103.418</v>
      </c>
      <c r="T795" s="15">
        <f t="shared" si="192"/>
        <v>88836.062</v>
      </c>
      <c r="U795" s="15">
        <f>T795/INPUTS!$B$7*1000</f>
        <v>111045077.5</v>
      </c>
      <c r="V795" s="15">
        <f>T795*INPUTS!$B$6</f>
        <v>280721.95592</v>
      </c>
      <c r="W795" s="54" t="s">
        <v>396</v>
      </c>
      <c r="X795" s="54" t="s">
        <v>396</v>
      </c>
      <c r="Y795" s="67">
        <f>IFERROR(VLOOKUP(E795,INPUTS!$A$44:$B$103,2,0),0)</f>
        <v>0</v>
      </c>
      <c r="Z795" s="15">
        <f t="shared" si="193"/>
        <v>0</v>
      </c>
      <c r="AA795" s="20">
        <f>IFERROR(VLOOKUP(E795,INPUTS!$A$44:$C$103,3,0),SCENARIOS!$J$23)</f>
        <v>0</v>
      </c>
      <c r="AB795" s="15">
        <f t="shared" si="195"/>
        <v>0</v>
      </c>
      <c r="AC795" s="20">
        <f>IFERROR(VLOOKUP($E795,INPUTS!$A$44:$G$103,4,0),SCENARIOS!$K$23)</f>
        <v>0</v>
      </c>
      <c r="AD795" s="15">
        <f t="shared" si="196"/>
        <v>0</v>
      </c>
      <c r="AE795" s="20">
        <f>IFERROR(VLOOKUP($E795,INPUTS!$A$44:$G$103,5,0),SCENARIOS!$L$23)</f>
        <v>0</v>
      </c>
      <c r="AF795" s="15">
        <f t="shared" si="197"/>
        <v>0</v>
      </c>
      <c r="AG795" s="20">
        <f>IFERROR(VLOOKUP($E795,INPUTS!$A$44:$G$103,6,0),SCENARIOS!$M$23)</f>
        <v>0</v>
      </c>
      <c r="AH795" s="15">
        <f t="shared" si="198"/>
        <v>0</v>
      </c>
      <c r="AI795" s="20">
        <f>IFERROR(VLOOKUP($E795,INPUTS!$A$44:$G$103,7,0),SCENARIOS!$N$23)</f>
        <v>0</v>
      </c>
      <c r="AJ795" s="15">
        <f t="shared" si="199"/>
        <v>0</v>
      </c>
      <c r="AL795" t="str">
        <f t="shared" si="200"/>
        <v>N</v>
      </c>
      <c r="AM795" s="21">
        <f t="shared" si="201"/>
        <v>266990.961717865</v>
      </c>
    </row>
    <row r="796" ht="15" customHeight="1" spans="1:39">
      <c r="A796" s="6" t="s">
        <v>2546</v>
      </c>
      <c r="B796" s="52" t="s">
        <v>445</v>
      </c>
      <c r="C796" s="52" t="s">
        <v>446</v>
      </c>
      <c r="D796" s="52" t="s">
        <v>929</v>
      </c>
      <c r="E796" s="10" t="s">
        <v>448</v>
      </c>
      <c r="F796" s="52" t="s">
        <v>447</v>
      </c>
      <c r="G796" s="52" t="s">
        <v>177</v>
      </c>
      <c r="H796" s="52" t="s">
        <v>256</v>
      </c>
      <c r="I796" s="52" t="s">
        <v>930</v>
      </c>
      <c r="J796" s="52" t="s">
        <v>169</v>
      </c>
      <c r="K796" s="52" t="s">
        <v>931</v>
      </c>
      <c r="L796" s="53" t="s">
        <v>295</v>
      </c>
      <c r="M796" s="13">
        <v>572</v>
      </c>
      <c r="N796" s="14">
        <f t="shared" si="194"/>
        <v>1.56712328767123</v>
      </c>
      <c r="O796" s="15">
        <v>10960</v>
      </c>
      <c r="P796" s="15">
        <f t="shared" si="190"/>
        <v>6269120</v>
      </c>
      <c r="Q796" s="16">
        <f>IFERROR(VLOOKUP(G796,SCENARIOS!$A$13:$E$18,2,0),0.025)</f>
        <v>0.045</v>
      </c>
      <c r="R796" s="52">
        <f>IFERROR(VLOOKUP(L796,INPUTS!$A$107:$B$120,2,0),0.0082)</f>
        <v>0.0089</v>
      </c>
      <c r="S796" s="52">
        <f t="shared" si="191"/>
        <v>97.544</v>
      </c>
      <c r="T796" s="15">
        <f t="shared" si="192"/>
        <v>55795.168</v>
      </c>
      <c r="U796" s="15">
        <f>T796/INPUTS!$B$7*1000</f>
        <v>69743960</v>
      </c>
      <c r="V796" s="15">
        <f>T796*INPUTS!$B$6</f>
        <v>176312.73088</v>
      </c>
      <c r="W796" s="54" t="s">
        <v>396</v>
      </c>
      <c r="X796" s="54" t="s">
        <v>396</v>
      </c>
      <c r="Y796" s="67">
        <f>IFERROR(VLOOKUP(E796,INPUTS!$A$44:$B$103,2,0),0)</f>
        <v>0</v>
      </c>
      <c r="Z796" s="15">
        <f t="shared" si="193"/>
        <v>0</v>
      </c>
      <c r="AA796" s="20">
        <f>IFERROR(VLOOKUP(E796,INPUTS!$A$44:$C$103,3,0),SCENARIOS!$J$23)</f>
        <v>0</v>
      </c>
      <c r="AB796" s="15">
        <f t="shared" si="195"/>
        <v>0</v>
      </c>
      <c r="AC796" s="20">
        <f>IFERROR(VLOOKUP($E796,INPUTS!$A$44:$G$103,4,0),SCENARIOS!$K$23)</f>
        <v>0</v>
      </c>
      <c r="AD796" s="15">
        <f t="shared" si="196"/>
        <v>0</v>
      </c>
      <c r="AE796" s="20">
        <f>IFERROR(VLOOKUP($E796,INPUTS!$A$44:$G$103,5,0),SCENARIOS!$L$23)</f>
        <v>0</v>
      </c>
      <c r="AF796" s="15">
        <f t="shared" si="197"/>
        <v>0</v>
      </c>
      <c r="AG796" s="20">
        <f>IFERROR(VLOOKUP($E796,INPUTS!$A$44:$G$103,6,0),SCENARIOS!$M$23)</f>
        <v>0</v>
      </c>
      <c r="AH796" s="15">
        <f t="shared" si="198"/>
        <v>0</v>
      </c>
      <c r="AI796" s="20">
        <f>IFERROR(VLOOKUP($E796,INPUTS!$A$44:$G$103,7,0),SCENARIOS!$N$23)</f>
        <v>0</v>
      </c>
      <c r="AJ796" s="15">
        <f t="shared" si="199"/>
        <v>0</v>
      </c>
      <c r="AL796" t="str">
        <f t="shared" si="200"/>
        <v>N</v>
      </c>
      <c r="AM796" s="21">
        <f t="shared" si="201"/>
        <v>167688.720415476</v>
      </c>
    </row>
    <row r="797" ht="15" customHeight="1" spans="1:39">
      <c r="A797" s="24" t="s">
        <v>2547</v>
      </c>
      <c r="B797" s="52" t="s">
        <v>445</v>
      </c>
      <c r="C797" s="52" t="s">
        <v>446</v>
      </c>
      <c r="D797" s="52" t="s">
        <v>929</v>
      </c>
      <c r="E797" s="10" t="s">
        <v>448</v>
      </c>
      <c r="F797" s="52" t="s">
        <v>447</v>
      </c>
      <c r="G797" s="52" t="s">
        <v>177</v>
      </c>
      <c r="H797" s="52" t="s">
        <v>248</v>
      </c>
      <c r="I797" s="52" t="s">
        <v>930</v>
      </c>
      <c r="J797" s="52" t="s">
        <v>169</v>
      </c>
      <c r="K797" s="52" t="s">
        <v>931</v>
      </c>
      <c r="L797" s="53" t="s">
        <v>295</v>
      </c>
      <c r="M797" s="13">
        <v>572</v>
      </c>
      <c r="N797" s="14">
        <f t="shared" si="194"/>
        <v>1.56712328767123</v>
      </c>
      <c r="O797" s="15">
        <v>13190</v>
      </c>
      <c r="P797" s="15">
        <f t="shared" si="190"/>
        <v>7544680</v>
      </c>
      <c r="Q797" s="16">
        <f>IFERROR(VLOOKUP(G797,SCENARIOS!$A$13:$E$18,2,0),0.025)</f>
        <v>0.045</v>
      </c>
      <c r="R797" s="52">
        <f>IFERROR(VLOOKUP(L797,INPUTS!$A$107:$B$120,2,0),0.0082)</f>
        <v>0.0089</v>
      </c>
      <c r="S797" s="52">
        <f t="shared" si="191"/>
        <v>117.391</v>
      </c>
      <c r="T797" s="15">
        <f t="shared" si="192"/>
        <v>67147.652</v>
      </c>
      <c r="U797" s="15">
        <f>T797/INPUTS!$B$7*1000</f>
        <v>83934565</v>
      </c>
      <c r="V797" s="15">
        <f>T797*INPUTS!$B$6</f>
        <v>212186.58032</v>
      </c>
      <c r="W797" s="54" t="s">
        <v>396</v>
      </c>
      <c r="X797" s="54" t="s">
        <v>396</v>
      </c>
      <c r="Y797" s="67">
        <f>IFERROR(VLOOKUP(E797,INPUTS!$A$44:$B$103,2,0),0)</f>
        <v>0</v>
      </c>
      <c r="Z797" s="15">
        <f t="shared" si="193"/>
        <v>0</v>
      </c>
      <c r="AA797" s="20">
        <f>IFERROR(VLOOKUP(E797,INPUTS!$A$44:$C$103,3,0),SCENARIOS!$J$23)</f>
        <v>0</v>
      </c>
      <c r="AB797" s="15">
        <f t="shared" si="195"/>
        <v>0</v>
      </c>
      <c r="AC797" s="20">
        <f>IFERROR(VLOOKUP($E797,INPUTS!$A$44:$G$103,4,0),SCENARIOS!$K$23)</f>
        <v>0</v>
      </c>
      <c r="AD797" s="15">
        <f t="shared" si="196"/>
        <v>0</v>
      </c>
      <c r="AE797" s="20">
        <f>IFERROR(VLOOKUP($E797,INPUTS!$A$44:$G$103,5,0),SCENARIOS!$L$23)</f>
        <v>0</v>
      </c>
      <c r="AF797" s="15">
        <f t="shared" si="197"/>
        <v>0</v>
      </c>
      <c r="AG797" s="20">
        <f>IFERROR(VLOOKUP($E797,INPUTS!$A$44:$G$103,6,0),SCENARIOS!$M$23)</f>
        <v>0</v>
      </c>
      <c r="AH797" s="15">
        <f t="shared" si="198"/>
        <v>0</v>
      </c>
      <c r="AI797" s="20">
        <f>IFERROR(VLOOKUP($E797,INPUTS!$A$44:$G$103,7,0),SCENARIOS!$N$23)</f>
        <v>0</v>
      </c>
      <c r="AJ797" s="15">
        <f t="shared" si="199"/>
        <v>0</v>
      </c>
      <c r="AL797" t="str">
        <f t="shared" si="200"/>
        <v>N</v>
      </c>
      <c r="AM797" s="21">
        <f t="shared" si="201"/>
        <v>201807.866996362</v>
      </c>
    </row>
    <row r="798" ht="15" customHeight="1" spans="1:39">
      <c r="A798" s="6" t="s">
        <v>2548</v>
      </c>
      <c r="B798" s="52" t="s">
        <v>445</v>
      </c>
      <c r="C798" s="52" t="s">
        <v>446</v>
      </c>
      <c r="D798" s="52" t="s">
        <v>929</v>
      </c>
      <c r="E798" s="10" t="s">
        <v>448</v>
      </c>
      <c r="F798" s="52" t="s">
        <v>447</v>
      </c>
      <c r="G798" s="52" t="s">
        <v>177</v>
      </c>
      <c r="H798" s="52" t="s">
        <v>251</v>
      </c>
      <c r="I798" s="52" t="s">
        <v>930</v>
      </c>
      <c r="J798" s="52" t="s">
        <v>169</v>
      </c>
      <c r="K798" s="52" t="s">
        <v>931</v>
      </c>
      <c r="L798" s="53" t="s">
        <v>295</v>
      </c>
      <c r="M798" s="13">
        <v>572</v>
      </c>
      <c r="N798" s="14">
        <f t="shared" si="194"/>
        <v>1.56712328767123</v>
      </c>
      <c r="O798" s="15">
        <v>11770</v>
      </c>
      <c r="P798" s="15">
        <f t="shared" si="190"/>
        <v>6732440</v>
      </c>
      <c r="Q798" s="16">
        <f>IFERROR(VLOOKUP(G798,SCENARIOS!$A$13:$E$18,2,0),0.025)</f>
        <v>0.045</v>
      </c>
      <c r="R798" s="52">
        <f>IFERROR(VLOOKUP(L798,INPUTS!$A$107:$B$120,2,0),0.0082)</f>
        <v>0.0089</v>
      </c>
      <c r="S798" s="52">
        <f t="shared" si="191"/>
        <v>104.753</v>
      </c>
      <c r="T798" s="15">
        <f t="shared" si="192"/>
        <v>59918.716</v>
      </c>
      <c r="U798" s="15">
        <f>T798/INPUTS!$B$7*1000</f>
        <v>74898395</v>
      </c>
      <c r="V798" s="15">
        <f>T798*INPUTS!$B$6</f>
        <v>189343.14256</v>
      </c>
      <c r="W798" s="54" t="s">
        <v>396</v>
      </c>
      <c r="X798" s="54" t="s">
        <v>396</v>
      </c>
      <c r="Y798" s="67">
        <f>IFERROR(VLOOKUP(E798,INPUTS!$A$44:$B$103,2,0),0)</f>
        <v>0</v>
      </c>
      <c r="Z798" s="15">
        <f t="shared" si="193"/>
        <v>0</v>
      </c>
      <c r="AA798" s="20">
        <f>IFERROR(VLOOKUP(E798,INPUTS!$A$44:$C$103,3,0),SCENARIOS!$J$23)</f>
        <v>0</v>
      </c>
      <c r="AB798" s="15">
        <f t="shared" si="195"/>
        <v>0</v>
      </c>
      <c r="AC798" s="20">
        <f>IFERROR(VLOOKUP($E798,INPUTS!$A$44:$G$103,4,0),SCENARIOS!$K$23)</f>
        <v>0</v>
      </c>
      <c r="AD798" s="15">
        <f t="shared" si="196"/>
        <v>0</v>
      </c>
      <c r="AE798" s="20">
        <f>IFERROR(VLOOKUP($E798,INPUTS!$A$44:$G$103,5,0),SCENARIOS!$L$23)</f>
        <v>0</v>
      </c>
      <c r="AF798" s="15">
        <f t="shared" si="197"/>
        <v>0</v>
      </c>
      <c r="AG798" s="20">
        <f>IFERROR(VLOOKUP($E798,INPUTS!$A$44:$G$103,6,0),SCENARIOS!$M$23)</f>
        <v>0</v>
      </c>
      <c r="AH798" s="15">
        <f t="shared" si="198"/>
        <v>0</v>
      </c>
      <c r="AI798" s="20">
        <f>IFERROR(VLOOKUP($E798,INPUTS!$A$44:$G$103,7,0),SCENARIOS!$N$23)</f>
        <v>0</v>
      </c>
      <c r="AJ798" s="15">
        <f t="shared" si="199"/>
        <v>0</v>
      </c>
      <c r="AL798" t="str">
        <f t="shared" si="200"/>
        <v>N</v>
      </c>
      <c r="AM798" s="21">
        <f t="shared" si="201"/>
        <v>180081.77365786</v>
      </c>
    </row>
    <row r="799" ht="15" customHeight="1" spans="1:39">
      <c r="A799" s="24" t="s">
        <v>2549</v>
      </c>
      <c r="B799" s="52" t="s">
        <v>445</v>
      </c>
      <c r="C799" s="52" t="s">
        <v>446</v>
      </c>
      <c r="D799" s="52" t="s">
        <v>929</v>
      </c>
      <c r="E799" s="10" t="s">
        <v>448</v>
      </c>
      <c r="F799" s="52" t="s">
        <v>447</v>
      </c>
      <c r="G799" s="52" t="s">
        <v>177</v>
      </c>
      <c r="H799" s="52" t="s">
        <v>254</v>
      </c>
      <c r="I799" s="52" t="s">
        <v>930</v>
      </c>
      <c r="J799" s="52" t="s">
        <v>169</v>
      </c>
      <c r="K799" s="52" t="s">
        <v>931</v>
      </c>
      <c r="L799" s="53" t="s">
        <v>291</v>
      </c>
      <c r="M799" s="13">
        <v>572</v>
      </c>
      <c r="N799" s="14">
        <f t="shared" si="194"/>
        <v>1.56712328767123</v>
      </c>
      <c r="O799" s="15">
        <v>11050</v>
      </c>
      <c r="P799" s="15">
        <f t="shared" si="190"/>
        <v>6320600</v>
      </c>
      <c r="Q799" s="16">
        <f>IFERROR(VLOOKUP(G799,SCENARIOS!$A$13:$E$18,2,0),0.025)</f>
        <v>0.045</v>
      </c>
      <c r="R799" s="52">
        <f>IFERROR(VLOOKUP(L799,INPUTS!$A$107:$B$120,2,0),0.0082)</f>
        <v>0.0079</v>
      </c>
      <c r="S799" s="52">
        <f t="shared" si="191"/>
        <v>87.295</v>
      </c>
      <c r="T799" s="15">
        <f t="shared" si="192"/>
        <v>49932.74</v>
      </c>
      <c r="U799" s="15">
        <f>T799/INPUTS!$B$7*1000</f>
        <v>62415925</v>
      </c>
      <c r="V799" s="15">
        <f>T799*INPUTS!$B$6</f>
        <v>157787.4584</v>
      </c>
      <c r="W799" s="54" t="s">
        <v>396</v>
      </c>
      <c r="X799" s="54" t="s">
        <v>396</v>
      </c>
      <c r="Y799" s="67">
        <f>IFERROR(VLOOKUP(E799,INPUTS!$A$44:$B$103,2,0),0)</f>
        <v>0</v>
      </c>
      <c r="Z799" s="15">
        <f t="shared" si="193"/>
        <v>0</v>
      </c>
      <c r="AA799" s="20">
        <f>IFERROR(VLOOKUP(E799,INPUTS!$A$44:$C$103,3,0),SCENARIOS!$J$23)</f>
        <v>0</v>
      </c>
      <c r="AB799" s="15">
        <f t="shared" si="195"/>
        <v>0</v>
      </c>
      <c r="AC799" s="20">
        <f>IFERROR(VLOOKUP($E799,INPUTS!$A$44:$G$103,4,0),SCENARIOS!$K$23)</f>
        <v>0</v>
      </c>
      <c r="AD799" s="15">
        <f t="shared" si="196"/>
        <v>0</v>
      </c>
      <c r="AE799" s="20">
        <f>IFERROR(VLOOKUP($E799,INPUTS!$A$44:$G$103,5,0),SCENARIOS!$L$23)</f>
        <v>0</v>
      </c>
      <c r="AF799" s="15">
        <f t="shared" si="197"/>
        <v>0</v>
      </c>
      <c r="AG799" s="20">
        <f>IFERROR(VLOOKUP($E799,INPUTS!$A$44:$G$103,6,0),SCENARIOS!$M$23)</f>
        <v>0</v>
      </c>
      <c r="AH799" s="15">
        <f t="shared" si="198"/>
        <v>0</v>
      </c>
      <c r="AI799" s="20">
        <f>IFERROR(VLOOKUP($E799,INPUTS!$A$44:$G$103,7,0),SCENARIOS!$N$23)</f>
        <v>0</v>
      </c>
      <c r="AJ799" s="15">
        <f t="shared" si="199"/>
        <v>0</v>
      </c>
      <c r="AL799" t="str">
        <f t="shared" si="200"/>
        <v>N</v>
      </c>
      <c r="AM799" s="21">
        <f t="shared" si="201"/>
        <v>150069.577305308</v>
      </c>
    </row>
    <row r="800" ht="15" customHeight="1" spans="1:39">
      <c r="A800" s="6" t="s">
        <v>2550</v>
      </c>
      <c r="B800" s="52" t="s">
        <v>445</v>
      </c>
      <c r="C800" s="52" t="s">
        <v>446</v>
      </c>
      <c r="D800" s="52" t="s">
        <v>929</v>
      </c>
      <c r="E800" s="10" t="s">
        <v>448</v>
      </c>
      <c r="F800" s="52" t="s">
        <v>447</v>
      </c>
      <c r="G800" s="52" t="s">
        <v>177</v>
      </c>
      <c r="H800" s="52" t="s">
        <v>452</v>
      </c>
      <c r="I800" s="52" t="s">
        <v>451</v>
      </c>
      <c r="J800" s="52" t="s">
        <v>181</v>
      </c>
      <c r="K800" s="52" t="s">
        <v>931</v>
      </c>
      <c r="L800" s="53" t="s">
        <v>295</v>
      </c>
      <c r="M800" s="13">
        <v>572</v>
      </c>
      <c r="N800" s="14">
        <f t="shared" si="194"/>
        <v>1.56712328767123</v>
      </c>
      <c r="O800" s="15">
        <v>10820</v>
      </c>
      <c r="P800" s="15">
        <f t="shared" si="190"/>
        <v>6189040</v>
      </c>
      <c r="Q800" s="16">
        <f>IFERROR(VLOOKUP(G800,SCENARIOS!$A$13:$E$18,2,0),0.025)</f>
        <v>0.045</v>
      </c>
      <c r="R800" s="52">
        <f>IFERROR(VLOOKUP(L800,INPUTS!$A$107:$B$120,2,0),0.0082)</f>
        <v>0.0089</v>
      </c>
      <c r="S800" s="52">
        <f t="shared" si="191"/>
        <v>96.298</v>
      </c>
      <c r="T800" s="15">
        <f t="shared" si="192"/>
        <v>55082.456</v>
      </c>
      <c r="U800" s="15">
        <f>T800/INPUTS!$B$7*1000</f>
        <v>68853070</v>
      </c>
      <c r="V800" s="15">
        <f>T800*INPUTS!$B$6</f>
        <v>174060.56096</v>
      </c>
      <c r="W800" s="54" t="s">
        <v>521</v>
      </c>
      <c r="X800" s="54" t="s">
        <v>396</v>
      </c>
      <c r="Y800" s="67">
        <f>IFERROR(VLOOKUP(E800,INPUTS!$A$44:$B$103,2,0),0)</f>
        <v>0</v>
      </c>
      <c r="Z800" s="15">
        <f t="shared" si="193"/>
        <v>0</v>
      </c>
      <c r="AA800" s="20">
        <f>IFERROR(VLOOKUP(E800,INPUTS!$A$44:$C$103,3,0),SCENARIOS!$J$23)</f>
        <v>0</v>
      </c>
      <c r="AB800" s="15">
        <f t="shared" si="195"/>
        <v>0</v>
      </c>
      <c r="AC800" s="20">
        <f>IFERROR(VLOOKUP($E800,INPUTS!$A$44:$G$103,4,0),SCENARIOS!$K$23)</f>
        <v>0</v>
      </c>
      <c r="AD800" s="15">
        <f t="shared" si="196"/>
        <v>0</v>
      </c>
      <c r="AE800" s="20">
        <f>IFERROR(VLOOKUP($E800,INPUTS!$A$44:$G$103,5,0),SCENARIOS!$L$23)</f>
        <v>0</v>
      </c>
      <c r="AF800" s="15">
        <f t="shared" si="197"/>
        <v>0</v>
      </c>
      <c r="AG800" s="20">
        <f>IFERROR(VLOOKUP($E800,INPUTS!$A$44:$G$103,6,0),SCENARIOS!$M$23)</f>
        <v>0</v>
      </c>
      <c r="AH800" s="15">
        <f t="shared" si="198"/>
        <v>0</v>
      </c>
      <c r="AI800" s="20">
        <f>IFERROR(VLOOKUP($E800,INPUTS!$A$44:$G$103,7,0),SCENARIOS!$N$23)</f>
        <v>0</v>
      </c>
      <c r="AJ800" s="15">
        <f t="shared" si="199"/>
        <v>0</v>
      </c>
      <c r="AL800" t="str">
        <f t="shared" si="200"/>
        <v>N</v>
      </c>
      <c r="AM800" s="21">
        <f t="shared" si="201"/>
        <v>165546.711213088</v>
      </c>
    </row>
    <row r="801" ht="15" customHeight="1" spans="1:39">
      <c r="A801" s="24" t="s">
        <v>2551</v>
      </c>
      <c r="B801" s="52" t="s">
        <v>671</v>
      </c>
      <c r="C801" s="52" t="s">
        <v>672</v>
      </c>
      <c r="D801" s="52" t="s">
        <v>929</v>
      </c>
      <c r="E801" s="10" t="s">
        <v>673</v>
      </c>
      <c r="F801" s="52" t="s">
        <v>439</v>
      </c>
      <c r="G801" s="52" t="s">
        <v>177</v>
      </c>
      <c r="H801" s="52" t="s">
        <v>224</v>
      </c>
      <c r="I801" s="52" t="s">
        <v>938</v>
      </c>
      <c r="J801" s="52" t="s">
        <v>165</v>
      </c>
      <c r="K801" s="52" t="s">
        <v>931</v>
      </c>
      <c r="L801" s="53" t="s">
        <v>1696</v>
      </c>
      <c r="M801" s="13">
        <v>1980</v>
      </c>
      <c r="N801" s="14">
        <f t="shared" si="194"/>
        <v>5.42465753424658</v>
      </c>
      <c r="O801" s="15">
        <v>5450</v>
      </c>
      <c r="P801" s="15">
        <f t="shared" si="190"/>
        <v>10791000</v>
      </c>
      <c r="Q801" s="16">
        <f>IFERROR(VLOOKUP(G801,SCENARIOS!$A$13:$E$18,2,0),0.025)</f>
        <v>0.045</v>
      </c>
      <c r="R801" s="52">
        <f>IFERROR(VLOOKUP(L801,INPUTS!$A$107:$B$120,2,0),0.0082)</f>
        <v>0.0082</v>
      </c>
      <c r="S801" s="52">
        <f t="shared" si="191"/>
        <v>44.69</v>
      </c>
      <c r="T801" s="15">
        <f t="shared" si="192"/>
        <v>88486.2</v>
      </c>
      <c r="U801" s="15">
        <f>T801/INPUTS!$B$7*1000</f>
        <v>110607750</v>
      </c>
      <c r="V801" s="15">
        <f>T801*INPUTS!$B$6</f>
        <v>279616.392</v>
      </c>
      <c r="W801" s="54" t="s">
        <v>396</v>
      </c>
      <c r="X801" s="54" t="s">
        <v>396</v>
      </c>
      <c r="Y801" s="67">
        <f>IFERROR(VLOOKUP(E801,INPUTS!$A$44:$B$103,2,0),0)</f>
        <v>0</v>
      </c>
      <c r="Z801" s="15">
        <f t="shared" si="193"/>
        <v>0</v>
      </c>
      <c r="AA801" s="20">
        <f>IFERROR(VLOOKUP(E801,INPUTS!$A$44:$C$103,3,0),SCENARIOS!$J$23)</f>
        <v>0</v>
      </c>
      <c r="AB801" s="15">
        <f t="shared" si="195"/>
        <v>0</v>
      </c>
      <c r="AC801" s="20">
        <f>IFERROR(VLOOKUP($E801,INPUTS!$A$44:$G$103,4,0),SCENARIOS!$K$23)</f>
        <v>0</v>
      </c>
      <c r="AD801" s="15">
        <f t="shared" si="196"/>
        <v>0</v>
      </c>
      <c r="AE801" s="20">
        <f>IFERROR(VLOOKUP($E801,INPUTS!$A$44:$G$103,5,0),SCENARIOS!$L$23)</f>
        <v>0</v>
      </c>
      <c r="AF801" s="15">
        <f t="shared" si="197"/>
        <v>0</v>
      </c>
      <c r="AG801" s="20">
        <f>IFERROR(VLOOKUP($E801,INPUTS!$A$44:$G$103,6,0),SCENARIOS!$M$23)</f>
        <v>0</v>
      </c>
      <c r="AH801" s="15">
        <f t="shared" si="198"/>
        <v>0</v>
      </c>
      <c r="AI801" s="20">
        <f>IFERROR(VLOOKUP($E801,INPUTS!$A$44:$G$103,7,0),SCENARIOS!$N$23)</f>
        <v>0</v>
      </c>
      <c r="AJ801" s="15">
        <f t="shared" si="199"/>
        <v>0</v>
      </c>
      <c r="AL801" t="str">
        <f t="shared" si="200"/>
        <v>Y</v>
      </c>
      <c r="AM801" s="21">
        <f t="shared" si="201"/>
        <v>265939.474408032</v>
      </c>
    </row>
    <row r="802" ht="15" customHeight="1" spans="1:39">
      <c r="A802" s="6" t="s">
        <v>2552</v>
      </c>
      <c r="B802" s="52" t="s">
        <v>671</v>
      </c>
      <c r="C802" s="52" t="s">
        <v>672</v>
      </c>
      <c r="D802" s="52" t="s">
        <v>929</v>
      </c>
      <c r="E802" s="10" t="s">
        <v>673</v>
      </c>
      <c r="F802" s="52" t="s">
        <v>439</v>
      </c>
      <c r="G802" s="52" t="s">
        <v>177</v>
      </c>
      <c r="H802" s="52" t="s">
        <v>228</v>
      </c>
      <c r="I802" s="52" t="s">
        <v>938</v>
      </c>
      <c r="J802" s="52" t="s">
        <v>165</v>
      </c>
      <c r="K802" s="52" t="s">
        <v>931</v>
      </c>
      <c r="L802" s="53" t="s">
        <v>291</v>
      </c>
      <c r="M802" s="13">
        <v>660</v>
      </c>
      <c r="N802" s="14">
        <f t="shared" si="194"/>
        <v>1.80821917808219</v>
      </c>
      <c r="O802" s="15">
        <v>5680</v>
      </c>
      <c r="P802" s="15">
        <f t="shared" si="190"/>
        <v>3748800</v>
      </c>
      <c r="Q802" s="16">
        <f>IFERROR(VLOOKUP(G802,SCENARIOS!$A$13:$E$18,2,0),0.025)</f>
        <v>0.045</v>
      </c>
      <c r="R802" s="52">
        <f>IFERROR(VLOOKUP(L802,INPUTS!$A$107:$B$120,2,0),0.0082)</f>
        <v>0.0079</v>
      </c>
      <c r="S802" s="52">
        <f t="shared" si="191"/>
        <v>44.872</v>
      </c>
      <c r="T802" s="15">
        <f t="shared" si="192"/>
        <v>29615.52</v>
      </c>
      <c r="U802" s="15">
        <f>T802/INPUTS!$B$7*1000</f>
        <v>37019400</v>
      </c>
      <c r="V802" s="15">
        <f>T802*INPUTS!$B$6</f>
        <v>93585.0432</v>
      </c>
      <c r="W802" s="54" t="s">
        <v>396</v>
      </c>
      <c r="X802" s="54" t="s">
        <v>396</v>
      </c>
      <c r="Y802" s="67">
        <f>IFERROR(VLOOKUP(E802,INPUTS!$A$44:$B$103,2,0),0)</f>
        <v>0</v>
      </c>
      <c r="Z802" s="15">
        <f t="shared" si="193"/>
        <v>0</v>
      </c>
      <c r="AA802" s="20">
        <f>IFERROR(VLOOKUP(E802,INPUTS!$A$44:$C$103,3,0),SCENARIOS!$J$23)</f>
        <v>0</v>
      </c>
      <c r="AB802" s="15">
        <f t="shared" si="195"/>
        <v>0</v>
      </c>
      <c r="AC802" s="20">
        <f>IFERROR(VLOOKUP($E802,INPUTS!$A$44:$G$103,4,0),SCENARIOS!$K$23)</f>
        <v>0</v>
      </c>
      <c r="AD802" s="15">
        <f t="shared" si="196"/>
        <v>0</v>
      </c>
      <c r="AE802" s="20">
        <f>IFERROR(VLOOKUP($E802,INPUTS!$A$44:$G$103,5,0),SCENARIOS!$L$23)</f>
        <v>0</v>
      </c>
      <c r="AF802" s="15">
        <f t="shared" si="197"/>
        <v>0</v>
      </c>
      <c r="AG802" s="20">
        <f>IFERROR(VLOOKUP($E802,INPUTS!$A$44:$G$103,6,0),SCENARIOS!$M$23)</f>
        <v>0</v>
      </c>
      <c r="AH802" s="15">
        <f t="shared" si="198"/>
        <v>0</v>
      </c>
      <c r="AI802" s="20">
        <f>IFERROR(VLOOKUP($E802,INPUTS!$A$44:$G$103,7,0),SCENARIOS!$N$23)</f>
        <v>0</v>
      </c>
      <c r="AJ802" s="15">
        <f t="shared" si="199"/>
        <v>0</v>
      </c>
      <c r="AL802" t="str">
        <f t="shared" si="200"/>
        <v>N</v>
      </c>
      <c r="AM802" s="21">
        <f t="shared" si="201"/>
        <v>89007.5042562633</v>
      </c>
    </row>
    <row r="803" ht="15" customHeight="1" spans="1:39">
      <c r="A803" s="24" t="s">
        <v>2553</v>
      </c>
      <c r="B803" s="52" t="s">
        <v>671</v>
      </c>
      <c r="C803" s="52" t="s">
        <v>672</v>
      </c>
      <c r="D803" s="52" t="s">
        <v>929</v>
      </c>
      <c r="E803" s="10" t="s">
        <v>673</v>
      </c>
      <c r="F803" s="52" t="s">
        <v>439</v>
      </c>
      <c r="G803" s="52" t="s">
        <v>177</v>
      </c>
      <c r="H803" s="52" t="s">
        <v>203</v>
      </c>
      <c r="I803" s="52" t="s">
        <v>399</v>
      </c>
      <c r="J803" s="52" t="s">
        <v>165</v>
      </c>
      <c r="K803" s="52" t="s">
        <v>931</v>
      </c>
      <c r="L803" s="53" t="s">
        <v>291</v>
      </c>
      <c r="M803" s="13">
        <v>991</v>
      </c>
      <c r="N803" s="14">
        <f t="shared" si="194"/>
        <v>2.71506849315068</v>
      </c>
      <c r="O803" s="15">
        <v>5180</v>
      </c>
      <c r="P803" s="15">
        <f t="shared" si="190"/>
        <v>5133380</v>
      </c>
      <c r="Q803" s="16">
        <f>IFERROR(VLOOKUP(G803,SCENARIOS!$A$13:$E$18,2,0),0.025)</f>
        <v>0.045</v>
      </c>
      <c r="R803" s="52">
        <f>IFERROR(VLOOKUP(L803,INPUTS!$A$107:$B$120,2,0),0.0082)</f>
        <v>0.0079</v>
      </c>
      <c r="S803" s="52">
        <f t="shared" si="191"/>
        <v>40.922</v>
      </c>
      <c r="T803" s="15">
        <f t="shared" si="192"/>
        <v>40553.702</v>
      </c>
      <c r="U803" s="15">
        <f>T803/INPUTS!$B$7*1000</f>
        <v>50692127.5</v>
      </c>
      <c r="V803" s="15">
        <f>T803*INPUTS!$B$6</f>
        <v>128149.69832</v>
      </c>
      <c r="W803" s="54" t="s">
        <v>396</v>
      </c>
      <c r="X803" s="54" t="s">
        <v>396</v>
      </c>
      <c r="Y803" s="67">
        <f>IFERROR(VLOOKUP(E803,INPUTS!$A$44:$B$103,2,0),0)</f>
        <v>0</v>
      </c>
      <c r="Z803" s="15">
        <f t="shared" si="193"/>
        <v>0</v>
      </c>
      <c r="AA803" s="20">
        <f>IFERROR(VLOOKUP(E803,INPUTS!$A$44:$C$103,3,0),SCENARIOS!$J$23)</f>
        <v>0</v>
      </c>
      <c r="AB803" s="15">
        <f t="shared" si="195"/>
        <v>0</v>
      </c>
      <c r="AC803" s="20">
        <f>IFERROR(VLOOKUP($E803,INPUTS!$A$44:$G$103,4,0),SCENARIOS!$K$23)</f>
        <v>0</v>
      </c>
      <c r="AD803" s="15">
        <f t="shared" si="196"/>
        <v>0</v>
      </c>
      <c r="AE803" s="20">
        <f>IFERROR(VLOOKUP($E803,INPUTS!$A$44:$G$103,5,0),SCENARIOS!$L$23)</f>
        <v>0</v>
      </c>
      <c r="AF803" s="15">
        <f t="shared" si="197"/>
        <v>0</v>
      </c>
      <c r="AG803" s="20">
        <f>IFERROR(VLOOKUP($E803,INPUTS!$A$44:$G$103,6,0),SCENARIOS!$M$23)</f>
        <v>0</v>
      </c>
      <c r="AH803" s="15">
        <f t="shared" si="198"/>
        <v>0</v>
      </c>
      <c r="AI803" s="20">
        <f>IFERROR(VLOOKUP($E803,INPUTS!$A$44:$G$103,7,0),SCENARIOS!$N$23)</f>
        <v>0</v>
      </c>
      <c r="AJ803" s="15">
        <f t="shared" si="199"/>
        <v>0</v>
      </c>
      <c r="AL803" t="str">
        <f t="shared" si="200"/>
        <v>Y</v>
      </c>
      <c r="AM803" s="21">
        <f t="shared" si="201"/>
        <v>121881.493330937</v>
      </c>
    </row>
    <row r="804" ht="15" customHeight="1" spans="1:39">
      <c r="A804" s="6" t="s">
        <v>2554</v>
      </c>
      <c r="B804" s="52" t="s">
        <v>671</v>
      </c>
      <c r="C804" s="52" t="s">
        <v>672</v>
      </c>
      <c r="D804" s="52" t="s">
        <v>929</v>
      </c>
      <c r="E804" s="10" t="s">
        <v>673</v>
      </c>
      <c r="F804" s="52" t="s">
        <v>439</v>
      </c>
      <c r="G804" s="52" t="s">
        <v>177</v>
      </c>
      <c r="H804" s="52" t="s">
        <v>200</v>
      </c>
      <c r="I804" s="52" t="s">
        <v>391</v>
      </c>
      <c r="J804" s="52" t="s">
        <v>165</v>
      </c>
      <c r="K804" s="52" t="s">
        <v>931</v>
      </c>
      <c r="L804" s="53" t="s">
        <v>291</v>
      </c>
      <c r="M804" s="13">
        <v>1320</v>
      </c>
      <c r="N804" s="14">
        <f t="shared" si="194"/>
        <v>3.61643835616438</v>
      </c>
      <c r="O804" s="15">
        <v>5060</v>
      </c>
      <c r="P804" s="15">
        <f t="shared" si="190"/>
        <v>6679200</v>
      </c>
      <c r="Q804" s="16">
        <f>IFERROR(VLOOKUP(G804,SCENARIOS!$A$13:$E$18,2,0),0.025)</f>
        <v>0.045</v>
      </c>
      <c r="R804" s="52">
        <f>IFERROR(VLOOKUP(L804,INPUTS!$A$107:$B$120,2,0),0.0082)</f>
        <v>0.0079</v>
      </c>
      <c r="S804" s="52">
        <f t="shared" si="191"/>
        <v>39.974</v>
      </c>
      <c r="T804" s="15">
        <f t="shared" si="192"/>
        <v>52765.68</v>
      </c>
      <c r="U804" s="15">
        <f>T804/INPUTS!$B$7*1000</f>
        <v>65957100</v>
      </c>
      <c r="V804" s="15">
        <f>T804*INPUTS!$B$6</f>
        <v>166739.5488</v>
      </c>
      <c r="W804" s="54" t="s">
        <v>396</v>
      </c>
      <c r="X804" s="54" t="s">
        <v>396</v>
      </c>
      <c r="Y804" s="67">
        <f>IFERROR(VLOOKUP(E804,INPUTS!$A$44:$B$103,2,0),0)</f>
        <v>0</v>
      </c>
      <c r="Z804" s="15">
        <f t="shared" si="193"/>
        <v>0</v>
      </c>
      <c r="AA804" s="20">
        <f>IFERROR(VLOOKUP(E804,INPUTS!$A$44:$C$103,3,0),SCENARIOS!$J$23)</f>
        <v>0</v>
      </c>
      <c r="AB804" s="15">
        <f t="shared" si="195"/>
        <v>0</v>
      </c>
      <c r="AC804" s="20">
        <f>IFERROR(VLOOKUP($E804,INPUTS!$A$44:$G$103,4,0),SCENARIOS!$K$23)</f>
        <v>0</v>
      </c>
      <c r="AD804" s="15">
        <f t="shared" si="196"/>
        <v>0</v>
      </c>
      <c r="AE804" s="20">
        <f>IFERROR(VLOOKUP($E804,INPUTS!$A$44:$G$103,5,0),SCENARIOS!$L$23)</f>
        <v>0</v>
      </c>
      <c r="AF804" s="15">
        <f t="shared" si="197"/>
        <v>0</v>
      </c>
      <c r="AG804" s="20">
        <f>IFERROR(VLOOKUP($E804,INPUTS!$A$44:$G$103,6,0),SCENARIOS!$M$23)</f>
        <v>0</v>
      </c>
      <c r="AH804" s="15">
        <f t="shared" si="198"/>
        <v>0</v>
      </c>
      <c r="AI804" s="20">
        <f>IFERROR(VLOOKUP($E804,INPUTS!$A$44:$G$103,7,0),SCENARIOS!$N$23)</f>
        <v>0</v>
      </c>
      <c r="AJ804" s="15">
        <f t="shared" si="199"/>
        <v>0</v>
      </c>
      <c r="AL804" t="str">
        <f t="shared" si="200"/>
        <v>Y</v>
      </c>
      <c r="AM804" s="21">
        <f t="shared" si="201"/>
        <v>158583.79279461</v>
      </c>
    </row>
    <row r="805" ht="15" customHeight="1" spans="1:39">
      <c r="A805" s="24" t="s">
        <v>2555</v>
      </c>
      <c r="B805" s="52" t="s">
        <v>671</v>
      </c>
      <c r="C805" s="52" t="s">
        <v>672</v>
      </c>
      <c r="D805" s="52" t="s">
        <v>929</v>
      </c>
      <c r="E805" s="10" t="s">
        <v>673</v>
      </c>
      <c r="F805" s="52" t="s">
        <v>439</v>
      </c>
      <c r="G805" s="52" t="s">
        <v>177</v>
      </c>
      <c r="H805" s="52" t="s">
        <v>208</v>
      </c>
      <c r="I805" s="52" t="s">
        <v>391</v>
      </c>
      <c r="J805" s="52" t="s">
        <v>165</v>
      </c>
      <c r="K805" s="52" t="s">
        <v>931</v>
      </c>
      <c r="L805" s="53" t="s">
        <v>291</v>
      </c>
      <c r="M805" s="13">
        <v>991</v>
      </c>
      <c r="N805" s="14">
        <f t="shared" si="194"/>
        <v>2.71506849315068</v>
      </c>
      <c r="O805" s="15">
        <v>4880</v>
      </c>
      <c r="P805" s="15">
        <f t="shared" si="190"/>
        <v>4836080</v>
      </c>
      <c r="Q805" s="16">
        <f>IFERROR(VLOOKUP(G805,SCENARIOS!$A$13:$E$18,2,0),0.025)</f>
        <v>0.045</v>
      </c>
      <c r="R805" s="52">
        <f>IFERROR(VLOOKUP(L805,INPUTS!$A$107:$B$120,2,0),0.0082)</f>
        <v>0.0079</v>
      </c>
      <c r="S805" s="52">
        <f t="shared" si="191"/>
        <v>38.552</v>
      </c>
      <c r="T805" s="15">
        <f t="shared" si="192"/>
        <v>38205.032</v>
      </c>
      <c r="U805" s="15">
        <f>T805/INPUTS!$B$7*1000</f>
        <v>47756290</v>
      </c>
      <c r="V805" s="15">
        <f>T805*INPUTS!$B$6</f>
        <v>120727.90112</v>
      </c>
      <c r="W805" s="54" t="s">
        <v>396</v>
      </c>
      <c r="X805" s="54" t="s">
        <v>396</v>
      </c>
      <c r="Y805" s="67">
        <f>IFERROR(VLOOKUP(E805,INPUTS!$A$44:$B$103,2,0),0)</f>
        <v>0</v>
      </c>
      <c r="Z805" s="15">
        <f t="shared" si="193"/>
        <v>0</v>
      </c>
      <c r="AA805" s="20">
        <f>IFERROR(VLOOKUP(E805,INPUTS!$A$44:$C$103,3,0),SCENARIOS!$J$23)</f>
        <v>0</v>
      </c>
      <c r="AB805" s="15">
        <f t="shared" si="195"/>
        <v>0</v>
      </c>
      <c r="AC805" s="20">
        <f>IFERROR(VLOOKUP($E805,INPUTS!$A$44:$G$103,4,0),SCENARIOS!$K$23)</f>
        <v>0</v>
      </c>
      <c r="AD805" s="15">
        <f t="shared" si="196"/>
        <v>0</v>
      </c>
      <c r="AE805" s="20">
        <f>IFERROR(VLOOKUP($E805,INPUTS!$A$44:$G$103,5,0),SCENARIOS!$L$23)</f>
        <v>0</v>
      </c>
      <c r="AF805" s="15">
        <f t="shared" si="197"/>
        <v>0</v>
      </c>
      <c r="AG805" s="20">
        <f>IFERROR(VLOOKUP($E805,INPUTS!$A$44:$G$103,6,0),SCENARIOS!$M$23)</f>
        <v>0</v>
      </c>
      <c r="AH805" s="15">
        <f t="shared" si="198"/>
        <v>0</v>
      </c>
      <c r="AI805" s="20">
        <f>IFERROR(VLOOKUP($E805,INPUTS!$A$44:$G$103,7,0),SCENARIOS!$N$23)</f>
        <v>0</v>
      </c>
      <c r="AJ805" s="15">
        <f t="shared" si="199"/>
        <v>0</v>
      </c>
      <c r="AL805" t="str">
        <f t="shared" si="200"/>
        <v>Y</v>
      </c>
      <c r="AM805" s="21">
        <f t="shared" si="201"/>
        <v>114822.719585902</v>
      </c>
    </row>
    <row r="806" ht="15" customHeight="1" spans="1:39">
      <c r="A806" s="6" t="s">
        <v>2556</v>
      </c>
      <c r="B806" s="52" t="s">
        <v>671</v>
      </c>
      <c r="C806" s="52" t="s">
        <v>672</v>
      </c>
      <c r="D806" s="52" t="s">
        <v>929</v>
      </c>
      <c r="E806" s="10" t="s">
        <v>673</v>
      </c>
      <c r="F806" s="52" t="s">
        <v>439</v>
      </c>
      <c r="G806" s="52" t="s">
        <v>177</v>
      </c>
      <c r="H806" s="52" t="s">
        <v>204</v>
      </c>
      <c r="I806" s="52" t="s">
        <v>405</v>
      </c>
      <c r="J806" s="52" t="s">
        <v>165</v>
      </c>
      <c r="K806" s="52" t="s">
        <v>931</v>
      </c>
      <c r="L806" s="53" t="s">
        <v>1696</v>
      </c>
      <c r="M806" s="13">
        <v>991</v>
      </c>
      <c r="N806" s="14">
        <f t="shared" si="194"/>
        <v>2.71506849315068</v>
      </c>
      <c r="O806" s="15">
        <v>5410</v>
      </c>
      <c r="P806" s="15">
        <f t="shared" si="190"/>
        <v>5361310</v>
      </c>
      <c r="Q806" s="16">
        <f>IFERROR(VLOOKUP(G806,SCENARIOS!$A$13:$E$18,2,0),0.025)</f>
        <v>0.045</v>
      </c>
      <c r="R806" s="52">
        <f>IFERROR(VLOOKUP(L806,INPUTS!$A$107:$B$120,2,0),0.0082)</f>
        <v>0.0082</v>
      </c>
      <c r="S806" s="52">
        <f t="shared" si="191"/>
        <v>44.362</v>
      </c>
      <c r="T806" s="15">
        <f t="shared" si="192"/>
        <v>43962.742</v>
      </c>
      <c r="U806" s="15">
        <f>T806/INPUTS!$B$7*1000</f>
        <v>54953427.5</v>
      </c>
      <c r="V806" s="15">
        <f>T806*INPUTS!$B$6</f>
        <v>138922.26472</v>
      </c>
      <c r="W806" s="54" t="s">
        <v>396</v>
      </c>
      <c r="X806" s="54" t="s">
        <v>396</v>
      </c>
      <c r="Y806" s="67">
        <f>IFERROR(VLOOKUP(E806,INPUTS!$A$44:$B$103,2,0),0)</f>
        <v>0</v>
      </c>
      <c r="Z806" s="15">
        <f t="shared" si="193"/>
        <v>0</v>
      </c>
      <c r="AA806" s="20">
        <f>IFERROR(VLOOKUP(E806,INPUTS!$A$44:$C$103,3,0),SCENARIOS!$J$23)</f>
        <v>0</v>
      </c>
      <c r="AB806" s="15">
        <f t="shared" si="195"/>
        <v>0</v>
      </c>
      <c r="AC806" s="20">
        <f>IFERROR(VLOOKUP($E806,INPUTS!$A$44:$G$103,4,0),SCENARIOS!$K$23)</f>
        <v>0</v>
      </c>
      <c r="AD806" s="15">
        <f t="shared" si="196"/>
        <v>0</v>
      </c>
      <c r="AE806" s="20">
        <f>IFERROR(VLOOKUP($E806,INPUTS!$A$44:$G$103,5,0),SCENARIOS!$L$23)</f>
        <v>0</v>
      </c>
      <c r="AF806" s="15">
        <f t="shared" si="197"/>
        <v>0</v>
      </c>
      <c r="AG806" s="20">
        <f>IFERROR(VLOOKUP($E806,INPUTS!$A$44:$G$103,6,0),SCENARIOS!$M$23)</f>
        <v>0</v>
      </c>
      <c r="AH806" s="15">
        <f t="shared" si="198"/>
        <v>0</v>
      </c>
      <c r="AI806" s="20">
        <f>IFERROR(VLOOKUP($E806,INPUTS!$A$44:$G$103,7,0),SCENARIOS!$N$23)</f>
        <v>0</v>
      </c>
      <c r="AJ806" s="15">
        <f t="shared" si="199"/>
        <v>0</v>
      </c>
      <c r="AL806" t="str">
        <f t="shared" si="200"/>
        <v>N</v>
      </c>
      <c r="AM806" s="21">
        <f t="shared" si="201"/>
        <v>132127.13961065</v>
      </c>
    </row>
    <row r="807" ht="15" customHeight="1" spans="1:39">
      <c r="A807" s="24" t="s">
        <v>2557</v>
      </c>
      <c r="B807" s="52" t="s">
        <v>671</v>
      </c>
      <c r="C807" s="52" t="s">
        <v>672</v>
      </c>
      <c r="D807" s="52" t="s">
        <v>929</v>
      </c>
      <c r="E807" s="10" t="s">
        <v>673</v>
      </c>
      <c r="F807" s="52" t="s">
        <v>439</v>
      </c>
      <c r="G807" s="52" t="s">
        <v>177</v>
      </c>
      <c r="H807" s="52" t="s">
        <v>209</v>
      </c>
      <c r="I807" s="52" t="s">
        <v>600</v>
      </c>
      <c r="J807" s="52" t="s">
        <v>165</v>
      </c>
      <c r="K807" s="52" t="s">
        <v>931</v>
      </c>
      <c r="L807" s="53" t="s">
        <v>291</v>
      </c>
      <c r="M807" s="13">
        <v>660</v>
      </c>
      <c r="N807" s="14">
        <f t="shared" si="194"/>
        <v>1.80821917808219</v>
      </c>
      <c r="O807" s="15">
        <v>4830</v>
      </c>
      <c r="P807" s="15">
        <f t="shared" si="190"/>
        <v>3187800</v>
      </c>
      <c r="Q807" s="16">
        <f>IFERROR(VLOOKUP(G807,SCENARIOS!$A$13:$E$18,2,0),0.025)</f>
        <v>0.045</v>
      </c>
      <c r="R807" s="52">
        <f>IFERROR(VLOOKUP(L807,INPUTS!$A$107:$B$120,2,0),0.0082)</f>
        <v>0.0079</v>
      </c>
      <c r="S807" s="52">
        <f t="shared" si="191"/>
        <v>38.157</v>
      </c>
      <c r="T807" s="15">
        <f t="shared" si="192"/>
        <v>25183.62</v>
      </c>
      <c r="U807" s="15">
        <f>T807/INPUTS!$B$7*1000</f>
        <v>31479525</v>
      </c>
      <c r="V807" s="15">
        <f>T807*INPUTS!$B$6</f>
        <v>79580.2392</v>
      </c>
      <c r="W807" s="54" t="s">
        <v>396</v>
      </c>
      <c r="X807" s="54" t="s">
        <v>396</v>
      </c>
      <c r="Y807" s="67">
        <f>IFERROR(VLOOKUP(E807,INPUTS!$A$44:$B$103,2,0),0)</f>
        <v>0</v>
      </c>
      <c r="Z807" s="15">
        <f t="shared" si="193"/>
        <v>0</v>
      </c>
      <c r="AA807" s="20">
        <f>IFERROR(VLOOKUP(E807,INPUTS!$A$44:$C$103,3,0),SCENARIOS!$J$23)</f>
        <v>0</v>
      </c>
      <c r="AB807" s="15">
        <f t="shared" si="195"/>
        <v>0</v>
      </c>
      <c r="AC807" s="20">
        <f>IFERROR(VLOOKUP($E807,INPUTS!$A$44:$G$103,4,0),SCENARIOS!$K$23)</f>
        <v>0</v>
      </c>
      <c r="AD807" s="15">
        <f t="shared" si="196"/>
        <v>0</v>
      </c>
      <c r="AE807" s="20">
        <f>IFERROR(VLOOKUP($E807,INPUTS!$A$44:$G$103,5,0),SCENARIOS!$L$23)</f>
        <v>0</v>
      </c>
      <c r="AF807" s="15">
        <f t="shared" si="197"/>
        <v>0</v>
      </c>
      <c r="AG807" s="20">
        <f>IFERROR(VLOOKUP($E807,INPUTS!$A$44:$G$103,6,0),SCENARIOS!$M$23)</f>
        <v>0</v>
      </c>
      <c r="AH807" s="15">
        <f t="shared" si="198"/>
        <v>0</v>
      </c>
      <c r="AI807" s="20">
        <f>IFERROR(VLOOKUP($E807,INPUTS!$A$44:$G$103,7,0),SCENARIOS!$N$23)</f>
        <v>0</v>
      </c>
      <c r="AJ807" s="15">
        <f t="shared" si="199"/>
        <v>0</v>
      </c>
      <c r="AL807" t="str">
        <f t="shared" si="200"/>
        <v>N</v>
      </c>
      <c r="AM807" s="21">
        <f t="shared" si="201"/>
        <v>75687.7192883366</v>
      </c>
    </row>
    <row r="808" ht="15" customHeight="1" spans="1:39">
      <c r="A808" s="6" t="s">
        <v>2558</v>
      </c>
      <c r="B808" s="52" t="s">
        <v>671</v>
      </c>
      <c r="C808" s="52" t="s">
        <v>672</v>
      </c>
      <c r="D808" s="52" t="s">
        <v>929</v>
      </c>
      <c r="E808" s="10" t="s">
        <v>673</v>
      </c>
      <c r="F808" s="52" t="s">
        <v>439</v>
      </c>
      <c r="G808" s="52" t="s">
        <v>177</v>
      </c>
      <c r="H808" s="52" t="s">
        <v>207</v>
      </c>
      <c r="I808" s="52" t="s">
        <v>609</v>
      </c>
      <c r="J808" s="52" t="s">
        <v>165</v>
      </c>
      <c r="K808" s="52" t="s">
        <v>931</v>
      </c>
      <c r="L808" s="53" t="s">
        <v>291</v>
      </c>
      <c r="M808" s="13">
        <v>991</v>
      </c>
      <c r="N808" s="14">
        <f t="shared" si="194"/>
        <v>2.71506849315068</v>
      </c>
      <c r="O808" s="15">
        <v>4580</v>
      </c>
      <c r="P808" s="15">
        <f t="shared" si="190"/>
        <v>4538780</v>
      </c>
      <c r="Q808" s="16">
        <f>IFERROR(VLOOKUP(G808,SCENARIOS!$A$13:$E$18,2,0),0.025)</f>
        <v>0.045</v>
      </c>
      <c r="R808" s="52">
        <f>IFERROR(VLOOKUP(L808,INPUTS!$A$107:$B$120,2,0),0.0082)</f>
        <v>0.0079</v>
      </c>
      <c r="S808" s="52">
        <f t="shared" si="191"/>
        <v>36.182</v>
      </c>
      <c r="T808" s="15">
        <f t="shared" si="192"/>
        <v>35856.362</v>
      </c>
      <c r="U808" s="15">
        <f>T808/INPUTS!$B$7*1000</f>
        <v>44820452.5</v>
      </c>
      <c r="V808" s="15">
        <f>T808*INPUTS!$B$6</f>
        <v>113306.10392</v>
      </c>
      <c r="W808" s="54" t="s">
        <v>396</v>
      </c>
      <c r="X808" s="54" t="s">
        <v>396</v>
      </c>
      <c r="Y808" s="67">
        <f>IFERROR(VLOOKUP(E808,INPUTS!$A$44:$B$103,2,0),0)</f>
        <v>0</v>
      </c>
      <c r="Z808" s="15">
        <f t="shared" si="193"/>
        <v>0</v>
      </c>
      <c r="AA808" s="20">
        <f>IFERROR(VLOOKUP(E808,INPUTS!$A$44:$C$103,3,0),SCENARIOS!$J$23)</f>
        <v>0</v>
      </c>
      <c r="AB808" s="15">
        <f t="shared" si="195"/>
        <v>0</v>
      </c>
      <c r="AC808" s="20">
        <f>IFERROR(VLOOKUP($E808,INPUTS!$A$44:$G$103,4,0),SCENARIOS!$K$23)</f>
        <v>0</v>
      </c>
      <c r="AD808" s="15">
        <f t="shared" si="196"/>
        <v>0</v>
      </c>
      <c r="AE808" s="20">
        <f>IFERROR(VLOOKUP($E808,INPUTS!$A$44:$G$103,5,0),SCENARIOS!$L$23)</f>
        <v>0</v>
      </c>
      <c r="AF808" s="15">
        <f t="shared" si="197"/>
        <v>0</v>
      </c>
      <c r="AG808" s="20">
        <f>IFERROR(VLOOKUP($E808,INPUTS!$A$44:$G$103,6,0),SCENARIOS!$M$23)</f>
        <v>0</v>
      </c>
      <c r="AH808" s="15">
        <f t="shared" si="198"/>
        <v>0</v>
      </c>
      <c r="AI808" s="20">
        <f>IFERROR(VLOOKUP($E808,INPUTS!$A$44:$G$103,7,0),SCENARIOS!$N$23)</f>
        <v>0</v>
      </c>
      <c r="AJ808" s="15">
        <f t="shared" si="199"/>
        <v>0</v>
      </c>
      <c r="AL808" t="str">
        <f t="shared" si="200"/>
        <v>N</v>
      </c>
      <c r="AM808" s="21">
        <f t="shared" si="201"/>
        <v>107763.945840867</v>
      </c>
    </row>
    <row r="809" ht="15" customHeight="1" spans="1:39">
      <c r="A809" s="24" t="s">
        <v>2559</v>
      </c>
      <c r="B809" s="52" t="s">
        <v>671</v>
      </c>
      <c r="C809" s="52" t="s">
        <v>672</v>
      </c>
      <c r="D809" s="52" t="s">
        <v>929</v>
      </c>
      <c r="E809" s="10" t="s">
        <v>673</v>
      </c>
      <c r="F809" s="52" t="s">
        <v>439</v>
      </c>
      <c r="G809" s="52" t="s">
        <v>177</v>
      </c>
      <c r="H809" s="52" t="s">
        <v>205</v>
      </c>
      <c r="I809" s="52" t="s">
        <v>408</v>
      </c>
      <c r="J809" s="52" t="s">
        <v>165</v>
      </c>
      <c r="K809" s="52" t="s">
        <v>931</v>
      </c>
      <c r="L809" s="53" t="s">
        <v>291</v>
      </c>
      <c r="M809" s="13">
        <v>660</v>
      </c>
      <c r="N809" s="14">
        <f t="shared" si="194"/>
        <v>1.80821917808219</v>
      </c>
      <c r="O809" s="15">
        <v>5790</v>
      </c>
      <c r="P809" s="15">
        <f t="shared" si="190"/>
        <v>3821400</v>
      </c>
      <c r="Q809" s="16">
        <f>IFERROR(VLOOKUP(G809,SCENARIOS!$A$13:$E$18,2,0),0.025)</f>
        <v>0.045</v>
      </c>
      <c r="R809" s="52">
        <f>IFERROR(VLOOKUP(L809,INPUTS!$A$107:$B$120,2,0),0.0082)</f>
        <v>0.0079</v>
      </c>
      <c r="S809" s="52">
        <f t="shared" si="191"/>
        <v>45.741</v>
      </c>
      <c r="T809" s="15">
        <f t="shared" si="192"/>
        <v>30189.06</v>
      </c>
      <c r="U809" s="15">
        <f>T809/INPUTS!$B$7*1000</f>
        <v>37736325</v>
      </c>
      <c r="V809" s="15">
        <f>T809*INPUTS!$B$6</f>
        <v>95397.4296</v>
      </c>
      <c r="W809" s="54" t="s">
        <v>396</v>
      </c>
      <c r="X809" s="54" t="s">
        <v>396</v>
      </c>
      <c r="Y809" s="67">
        <f>IFERROR(VLOOKUP(E809,INPUTS!$A$44:$B$103,2,0),0)</f>
        <v>0</v>
      </c>
      <c r="Z809" s="15">
        <f t="shared" si="193"/>
        <v>0</v>
      </c>
      <c r="AA809" s="20">
        <f>IFERROR(VLOOKUP(E809,INPUTS!$A$44:$C$103,3,0),SCENARIOS!$J$23)</f>
        <v>0</v>
      </c>
      <c r="AB809" s="15">
        <f t="shared" si="195"/>
        <v>0</v>
      </c>
      <c r="AC809" s="20">
        <f>IFERROR(VLOOKUP($E809,INPUTS!$A$44:$G$103,4,0),SCENARIOS!$K$23)</f>
        <v>0</v>
      </c>
      <c r="AD809" s="15">
        <f t="shared" si="196"/>
        <v>0</v>
      </c>
      <c r="AE809" s="20">
        <f>IFERROR(VLOOKUP($E809,INPUTS!$A$44:$G$103,5,0),SCENARIOS!$L$23)</f>
        <v>0</v>
      </c>
      <c r="AF809" s="15">
        <f t="shared" si="197"/>
        <v>0</v>
      </c>
      <c r="AG809" s="20">
        <f>IFERROR(VLOOKUP($E809,INPUTS!$A$44:$G$103,6,0),SCENARIOS!$M$23)</f>
        <v>0</v>
      </c>
      <c r="AH809" s="15">
        <f t="shared" si="198"/>
        <v>0</v>
      </c>
      <c r="AI809" s="20">
        <f>IFERROR(VLOOKUP($E809,INPUTS!$A$44:$G$103,7,0),SCENARIOS!$N$23)</f>
        <v>0</v>
      </c>
      <c r="AJ809" s="15">
        <f t="shared" si="199"/>
        <v>0</v>
      </c>
      <c r="AL809" t="str">
        <f t="shared" si="200"/>
        <v>N</v>
      </c>
      <c r="AM809" s="21">
        <f t="shared" si="201"/>
        <v>90731.2411344656</v>
      </c>
    </row>
    <row r="810" ht="15" customHeight="1" spans="1:39">
      <c r="A810" s="6" t="s">
        <v>2560</v>
      </c>
      <c r="B810" s="52" t="s">
        <v>671</v>
      </c>
      <c r="C810" s="52" t="s">
        <v>672</v>
      </c>
      <c r="D810" s="52" t="s">
        <v>929</v>
      </c>
      <c r="E810" s="10" t="s">
        <v>673</v>
      </c>
      <c r="F810" s="52" t="s">
        <v>439</v>
      </c>
      <c r="G810" s="52" t="s">
        <v>177</v>
      </c>
      <c r="H810" s="52" t="s">
        <v>223</v>
      </c>
      <c r="I810" s="52" t="s">
        <v>665</v>
      </c>
      <c r="J810" s="52" t="s">
        <v>165</v>
      </c>
      <c r="K810" s="52" t="s">
        <v>931</v>
      </c>
      <c r="L810" s="53" t="s">
        <v>291</v>
      </c>
      <c r="M810" s="13">
        <v>991</v>
      </c>
      <c r="N810" s="14">
        <f t="shared" si="194"/>
        <v>2.71506849315068</v>
      </c>
      <c r="O810" s="15">
        <v>3560</v>
      </c>
      <c r="P810" s="15">
        <f t="shared" si="190"/>
        <v>3527960</v>
      </c>
      <c r="Q810" s="16">
        <f>IFERROR(VLOOKUP(G810,SCENARIOS!$A$13:$E$18,2,0),0.025)</f>
        <v>0.045</v>
      </c>
      <c r="R810" s="52">
        <f>IFERROR(VLOOKUP(L810,INPUTS!$A$107:$B$120,2,0),0.0082)</f>
        <v>0.0079</v>
      </c>
      <c r="S810" s="52">
        <f t="shared" si="191"/>
        <v>28.124</v>
      </c>
      <c r="T810" s="15">
        <f t="shared" si="192"/>
        <v>27870.884</v>
      </c>
      <c r="U810" s="15">
        <f>T810/INPUTS!$B$7*1000</f>
        <v>34838605</v>
      </c>
      <c r="V810" s="15">
        <f>T810*INPUTS!$B$6</f>
        <v>88071.99344</v>
      </c>
      <c r="W810" s="54" t="s">
        <v>396</v>
      </c>
      <c r="X810" s="54" t="s">
        <v>396</v>
      </c>
      <c r="Y810" s="67">
        <f>IFERROR(VLOOKUP(E810,INPUTS!$A$44:$B$103,2,0),0)</f>
        <v>0</v>
      </c>
      <c r="Z810" s="15">
        <f t="shared" si="193"/>
        <v>0</v>
      </c>
      <c r="AA810" s="20">
        <f>IFERROR(VLOOKUP(E810,INPUTS!$A$44:$C$103,3,0),SCENARIOS!$J$23)</f>
        <v>0</v>
      </c>
      <c r="AB810" s="15">
        <f t="shared" si="195"/>
        <v>0</v>
      </c>
      <c r="AC810" s="20">
        <f>IFERROR(VLOOKUP($E810,INPUTS!$A$44:$G$103,4,0),SCENARIOS!$K$23)</f>
        <v>0</v>
      </c>
      <c r="AD810" s="15">
        <f t="shared" si="196"/>
        <v>0</v>
      </c>
      <c r="AE810" s="20">
        <f>IFERROR(VLOOKUP($E810,INPUTS!$A$44:$G$103,5,0),SCENARIOS!$L$23)</f>
        <v>0</v>
      </c>
      <c r="AF810" s="15">
        <f t="shared" si="197"/>
        <v>0</v>
      </c>
      <c r="AG810" s="20">
        <f>IFERROR(VLOOKUP($E810,INPUTS!$A$44:$G$103,6,0),SCENARIOS!$M$23)</f>
        <v>0</v>
      </c>
      <c r="AH810" s="15">
        <f t="shared" si="198"/>
        <v>0</v>
      </c>
      <c r="AI810" s="20">
        <f>IFERROR(VLOOKUP($E810,INPUTS!$A$44:$G$103,7,0),SCENARIOS!$N$23)</f>
        <v>0</v>
      </c>
      <c r="AJ810" s="15">
        <f t="shared" si="199"/>
        <v>0</v>
      </c>
      <c r="AL810" t="str">
        <f t="shared" si="200"/>
        <v>N</v>
      </c>
      <c r="AM810" s="21">
        <f t="shared" si="201"/>
        <v>83764.1151077483</v>
      </c>
    </row>
    <row r="811" ht="15" customHeight="1" spans="1:39">
      <c r="A811" s="24" t="s">
        <v>2561</v>
      </c>
      <c r="B811" s="52" t="s">
        <v>671</v>
      </c>
      <c r="C811" s="52" t="s">
        <v>672</v>
      </c>
      <c r="D811" s="52" t="s">
        <v>929</v>
      </c>
      <c r="E811" s="10" t="s">
        <v>673</v>
      </c>
      <c r="F811" s="52" t="s">
        <v>439</v>
      </c>
      <c r="G811" s="52" t="s">
        <v>177</v>
      </c>
      <c r="H811" s="52" t="s">
        <v>460</v>
      </c>
      <c r="I811" s="52" t="s">
        <v>459</v>
      </c>
      <c r="J811" s="56" t="s">
        <v>185</v>
      </c>
      <c r="K811" s="52" t="s">
        <v>931</v>
      </c>
      <c r="L811" s="53" t="s">
        <v>291</v>
      </c>
      <c r="M811" s="13">
        <v>991</v>
      </c>
      <c r="N811" s="14">
        <f t="shared" si="194"/>
        <v>2.71506849315068</v>
      </c>
      <c r="O811" s="15">
        <v>2900</v>
      </c>
      <c r="P811" s="15">
        <f t="shared" si="190"/>
        <v>2873900</v>
      </c>
      <c r="Q811" s="16">
        <f>IFERROR(VLOOKUP(G811,SCENARIOS!$A$13:$E$18,2,0),0.025)</f>
        <v>0.045</v>
      </c>
      <c r="R811" s="52">
        <f>IFERROR(VLOOKUP(L811,INPUTS!$A$107:$B$120,2,0),0.0082)</f>
        <v>0.0079</v>
      </c>
      <c r="S811" s="52">
        <f t="shared" si="191"/>
        <v>22.91</v>
      </c>
      <c r="T811" s="15">
        <f t="shared" si="192"/>
        <v>22703.81</v>
      </c>
      <c r="U811" s="15">
        <f>T811/INPUTS!$B$7*1000</f>
        <v>28379762.5</v>
      </c>
      <c r="V811" s="15">
        <f>T811*INPUTS!$B$6</f>
        <v>71744.0396</v>
      </c>
      <c r="W811" s="54" t="s">
        <v>396</v>
      </c>
      <c r="X811" s="54" t="s">
        <v>396</v>
      </c>
      <c r="Y811" s="67">
        <f>IFERROR(VLOOKUP(E811,INPUTS!$A$44:$B$103,2,0),0)</f>
        <v>0</v>
      </c>
      <c r="Z811" s="15">
        <f t="shared" si="193"/>
        <v>0</v>
      </c>
      <c r="AA811" s="20">
        <f>IFERROR(VLOOKUP(E811,INPUTS!$A$44:$C$103,3,0),SCENARIOS!$J$23)</f>
        <v>0</v>
      </c>
      <c r="AB811" s="15">
        <f t="shared" si="195"/>
        <v>0</v>
      </c>
      <c r="AC811" s="20">
        <f>IFERROR(VLOOKUP($E811,INPUTS!$A$44:$G$103,4,0),SCENARIOS!$K$23)</f>
        <v>0</v>
      </c>
      <c r="AD811" s="15">
        <f t="shared" si="196"/>
        <v>0</v>
      </c>
      <c r="AE811" s="20">
        <f>IFERROR(VLOOKUP($E811,INPUTS!$A$44:$G$103,5,0),SCENARIOS!$L$23)</f>
        <v>0</v>
      </c>
      <c r="AF811" s="15">
        <f t="shared" si="197"/>
        <v>0</v>
      </c>
      <c r="AG811" s="20">
        <f>IFERROR(VLOOKUP($E811,INPUTS!$A$44:$G$103,6,0),SCENARIOS!$M$23)</f>
        <v>0</v>
      </c>
      <c r="AH811" s="15">
        <f t="shared" si="198"/>
        <v>0</v>
      </c>
      <c r="AI811" s="20">
        <f>IFERROR(VLOOKUP($E811,INPUTS!$A$44:$G$103,7,0),SCENARIOS!$N$23)</f>
        <v>0</v>
      </c>
      <c r="AJ811" s="15">
        <f t="shared" si="199"/>
        <v>0</v>
      </c>
      <c r="AL811" t="str">
        <f t="shared" si="200"/>
        <v>N</v>
      </c>
      <c r="AM811" s="21">
        <f t="shared" si="201"/>
        <v>68234.8128686714</v>
      </c>
    </row>
    <row r="812" ht="15" customHeight="1" spans="1:39">
      <c r="A812" s="6" t="s">
        <v>2562</v>
      </c>
      <c r="B812" s="52" t="s">
        <v>671</v>
      </c>
      <c r="C812" s="52" t="s">
        <v>672</v>
      </c>
      <c r="D812" s="52" t="s">
        <v>929</v>
      </c>
      <c r="E812" s="10" t="s">
        <v>673</v>
      </c>
      <c r="F812" s="52" t="s">
        <v>439</v>
      </c>
      <c r="G812" s="52" t="s">
        <v>177</v>
      </c>
      <c r="H812" s="52" t="s">
        <v>819</v>
      </c>
      <c r="I812" s="52" t="s">
        <v>575</v>
      </c>
      <c r="J812" s="52" t="s">
        <v>173</v>
      </c>
      <c r="K812" s="52" t="s">
        <v>931</v>
      </c>
      <c r="L812" s="53" t="s">
        <v>291</v>
      </c>
      <c r="M812" s="13">
        <v>3300</v>
      </c>
      <c r="N812" s="14">
        <f t="shared" si="194"/>
        <v>9.04109589041096</v>
      </c>
      <c r="O812" s="15">
        <v>1880</v>
      </c>
      <c r="P812" s="15">
        <f t="shared" ref="P812:P875" si="202">M812*O812</f>
        <v>6204000</v>
      </c>
      <c r="Q812" s="16">
        <f>IFERROR(VLOOKUP(G812,SCENARIOS!$A$13:$E$18,2,0),0.025)</f>
        <v>0.045</v>
      </c>
      <c r="R812" s="52">
        <f>IFERROR(VLOOKUP(L812,INPUTS!$A$107:$B$120,2,0),0.0082)</f>
        <v>0.0079</v>
      </c>
      <c r="S812" s="52">
        <f t="shared" ref="S812:S875" si="203">O812*R812</f>
        <v>14.852</v>
      </c>
      <c r="T812" s="15">
        <f t="shared" ref="T812:T875" si="204">M812*S812</f>
        <v>49011.6</v>
      </c>
      <c r="U812" s="15">
        <f>T812/INPUTS!$B$7*1000</f>
        <v>61264500</v>
      </c>
      <c r="V812" s="15">
        <f>T812*INPUTS!$B$6</f>
        <v>154876.656</v>
      </c>
      <c r="W812" s="54" t="s">
        <v>521</v>
      </c>
      <c r="X812" s="54" t="s">
        <v>396</v>
      </c>
      <c r="Y812" s="67">
        <f>IFERROR(VLOOKUP(E812,INPUTS!$A$44:$B$103,2,0),0)</f>
        <v>0</v>
      </c>
      <c r="Z812" s="15">
        <f t="shared" si="193"/>
        <v>0</v>
      </c>
      <c r="AA812" s="20">
        <f>IFERROR(VLOOKUP(E812,INPUTS!$A$44:$C$103,3,0),SCENARIOS!$J$23)</f>
        <v>0</v>
      </c>
      <c r="AB812" s="15">
        <f t="shared" si="195"/>
        <v>0</v>
      </c>
      <c r="AC812" s="20">
        <f>IFERROR(VLOOKUP($E812,INPUTS!$A$44:$G$103,4,0),SCENARIOS!$K$23)</f>
        <v>0</v>
      </c>
      <c r="AD812" s="15">
        <f t="shared" si="196"/>
        <v>0</v>
      </c>
      <c r="AE812" s="20">
        <f>IFERROR(VLOOKUP($E812,INPUTS!$A$44:$G$103,5,0),SCENARIOS!$L$23)</f>
        <v>0</v>
      </c>
      <c r="AF812" s="15">
        <f t="shared" si="197"/>
        <v>0</v>
      </c>
      <c r="AG812" s="20">
        <f>IFERROR(VLOOKUP($E812,INPUTS!$A$44:$G$103,6,0),SCENARIOS!$M$23)</f>
        <v>0</v>
      </c>
      <c r="AH812" s="15">
        <f t="shared" si="198"/>
        <v>0</v>
      </c>
      <c r="AI812" s="20">
        <f>IFERROR(VLOOKUP($E812,INPUTS!$A$44:$G$103,7,0),SCENARIOS!$N$23)</f>
        <v>0</v>
      </c>
      <c r="AJ812" s="15">
        <f t="shared" si="199"/>
        <v>0</v>
      </c>
      <c r="AL812" t="str">
        <f t="shared" si="200"/>
        <v>N</v>
      </c>
      <c r="AM812" s="21">
        <f t="shared" si="201"/>
        <v>147301.151410013</v>
      </c>
    </row>
    <row r="813" ht="15" customHeight="1" spans="1:39">
      <c r="A813" s="24" t="s">
        <v>2563</v>
      </c>
      <c r="B813" s="52" t="s">
        <v>671</v>
      </c>
      <c r="C813" s="52" t="s">
        <v>672</v>
      </c>
      <c r="D813" s="52" t="s">
        <v>929</v>
      </c>
      <c r="E813" s="10" t="s">
        <v>673</v>
      </c>
      <c r="F813" s="52" t="s">
        <v>439</v>
      </c>
      <c r="G813" s="52" t="s">
        <v>177</v>
      </c>
      <c r="H813" s="52" t="s">
        <v>576</v>
      </c>
      <c r="I813" s="52" t="s">
        <v>575</v>
      </c>
      <c r="J813" s="52" t="s">
        <v>173</v>
      </c>
      <c r="K813" s="52" t="s">
        <v>931</v>
      </c>
      <c r="L813" s="53" t="s">
        <v>291</v>
      </c>
      <c r="M813" s="13">
        <v>2640</v>
      </c>
      <c r="N813" s="14">
        <f t="shared" si="194"/>
        <v>7.23287671232877</v>
      </c>
      <c r="O813" s="15">
        <v>2130</v>
      </c>
      <c r="P813" s="15">
        <f t="shared" si="202"/>
        <v>5623200</v>
      </c>
      <c r="Q813" s="16">
        <f>IFERROR(VLOOKUP(G813,SCENARIOS!$A$13:$E$18,2,0),0.025)</f>
        <v>0.045</v>
      </c>
      <c r="R813" s="52">
        <f>IFERROR(VLOOKUP(L813,INPUTS!$A$107:$B$120,2,0),0.0082)</f>
        <v>0.0079</v>
      </c>
      <c r="S813" s="52">
        <f t="shared" si="203"/>
        <v>16.827</v>
      </c>
      <c r="T813" s="15">
        <f t="shared" si="204"/>
        <v>44423.28</v>
      </c>
      <c r="U813" s="15">
        <f>T813/INPUTS!$B$7*1000</f>
        <v>55529100</v>
      </c>
      <c r="V813" s="15">
        <f>T813*INPUTS!$B$6</f>
        <v>140377.5648</v>
      </c>
      <c r="W813" s="54" t="s">
        <v>521</v>
      </c>
      <c r="X813" s="54" t="s">
        <v>396</v>
      </c>
      <c r="Y813" s="67">
        <f>IFERROR(VLOOKUP(E813,INPUTS!$A$44:$B$103,2,0),0)</f>
        <v>0</v>
      </c>
      <c r="Z813" s="15">
        <f t="shared" si="193"/>
        <v>0</v>
      </c>
      <c r="AA813" s="20">
        <f>IFERROR(VLOOKUP(E813,INPUTS!$A$44:$C$103,3,0),SCENARIOS!$J$23)</f>
        <v>0</v>
      </c>
      <c r="AB813" s="15">
        <f t="shared" si="195"/>
        <v>0</v>
      </c>
      <c r="AC813" s="20">
        <f>IFERROR(VLOOKUP($E813,INPUTS!$A$44:$G$103,4,0),SCENARIOS!$K$23)</f>
        <v>0</v>
      </c>
      <c r="AD813" s="15">
        <f t="shared" si="196"/>
        <v>0</v>
      </c>
      <c r="AE813" s="20">
        <f>IFERROR(VLOOKUP($E813,INPUTS!$A$44:$G$103,5,0),SCENARIOS!$L$23)</f>
        <v>0</v>
      </c>
      <c r="AF813" s="15">
        <f t="shared" si="197"/>
        <v>0</v>
      </c>
      <c r="AG813" s="20">
        <f>IFERROR(VLOOKUP($E813,INPUTS!$A$44:$G$103,6,0),SCENARIOS!$M$23)</f>
        <v>0</v>
      </c>
      <c r="AH813" s="15">
        <f t="shared" si="198"/>
        <v>0</v>
      </c>
      <c r="AI813" s="20">
        <f>IFERROR(VLOOKUP($E813,INPUTS!$A$44:$G$103,7,0),SCENARIOS!$N$23)</f>
        <v>0</v>
      </c>
      <c r="AJ813" s="15">
        <f t="shared" si="199"/>
        <v>0</v>
      </c>
      <c r="AL813" t="str">
        <f t="shared" si="200"/>
        <v>N</v>
      </c>
      <c r="AM813" s="21">
        <f t="shared" si="201"/>
        <v>133511.256384395</v>
      </c>
    </row>
    <row r="814" ht="15" customHeight="1" spans="1:39">
      <c r="A814" s="6" t="s">
        <v>2564</v>
      </c>
      <c r="B814" s="52" t="s">
        <v>671</v>
      </c>
      <c r="C814" s="52" t="s">
        <v>672</v>
      </c>
      <c r="D814" s="52" t="s">
        <v>929</v>
      </c>
      <c r="E814" s="10" t="s">
        <v>673</v>
      </c>
      <c r="F814" s="52" t="s">
        <v>439</v>
      </c>
      <c r="G814" s="52" t="s">
        <v>177</v>
      </c>
      <c r="H814" s="52" t="s">
        <v>1740</v>
      </c>
      <c r="I814" s="52" t="s">
        <v>575</v>
      </c>
      <c r="J814" s="52" t="s">
        <v>173</v>
      </c>
      <c r="K814" s="52" t="s">
        <v>931</v>
      </c>
      <c r="L814" s="53" t="s">
        <v>291</v>
      </c>
      <c r="M814" s="13">
        <v>1320</v>
      </c>
      <c r="N814" s="14">
        <f t="shared" si="194"/>
        <v>3.61643835616438</v>
      </c>
      <c r="O814" s="15">
        <v>2000</v>
      </c>
      <c r="P814" s="15">
        <f t="shared" si="202"/>
        <v>2640000</v>
      </c>
      <c r="Q814" s="16">
        <f>IFERROR(VLOOKUP(G814,SCENARIOS!$A$13:$E$18,2,0),0.025)</f>
        <v>0.045</v>
      </c>
      <c r="R814" s="52">
        <f>IFERROR(VLOOKUP(L814,INPUTS!$A$107:$B$120,2,0),0.0082)</f>
        <v>0.0079</v>
      </c>
      <c r="S814" s="52">
        <f t="shared" si="203"/>
        <v>15.8</v>
      </c>
      <c r="T814" s="15">
        <f t="shared" si="204"/>
        <v>20856</v>
      </c>
      <c r="U814" s="15">
        <f>T814/INPUTS!$B$7*1000</f>
        <v>26070000</v>
      </c>
      <c r="V814" s="15">
        <f>T814*INPUTS!$B$6</f>
        <v>65904.96</v>
      </c>
      <c r="W814" s="54" t="s">
        <v>521</v>
      </c>
      <c r="X814" s="54" t="s">
        <v>396</v>
      </c>
      <c r="Y814" s="67">
        <f>IFERROR(VLOOKUP(E814,INPUTS!$A$44:$B$103,2,0),0)</f>
        <v>0</v>
      </c>
      <c r="Z814" s="15">
        <f t="shared" si="193"/>
        <v>0</v>
      </c>
      <c r="AA814" s="20">
        <f>IFERROR(VLOOKUP(E814,INPUTS!$A$44:$C$103,3,0),SCENARIOS!$J$23)</f>
        <v>0</v>
      </c>
      <c r="AB814" s="15">
        <f t="shared" si="195"/>
        <v>0</v>
      </c>
      <c r="AC814" s="20">
        <f>IFERROR(VLOOKUP($E814,INPUTS!$A$44:$G$103,4,0),SCENARIOS!$K$23)</f>
        <v>0</v>
      </c>
      <c r="AD814" s="15">
        <f t="shared" si="196"/>
        <v>0</v>
      </c>
      <c r="AE814" s="20">
        <f>IFERROR(VLOOKUP($E814,INPUTS!$A$44:$G$103,5,0),SCENARIOS!$L$23)</f>
        <v>0</v>
      </c>
      <c r="AF814" s="15">
        <f t="shared" si="197"/>
        <v>0</v>
      </c>
      <c r="AG814" s="20">
        <f>IFERROR(VLOOKUP($E814,INPUTS!$A$44:$G$103,6,0),SCENARIOS!$M$23)</f>
        <v>0</v>
      </c>
      <c r="AH814" s="15">
        <f t="shared" si="198"/>
        <v>0</v>
      </c>
      <c r="AI814" s="20">
        <f>IFERROR(VLOOKUP($E814,INPUTS!$A$44:$G$103,7,0),SCENARIOS!$N$23)</f>
        <v>0</v>
      </c>
      <c r="AJ814" s="15">
        <f t="shared" si="199"/>
        <v>0</v>
      </c>
      <c r="AL814" t="str">
        <f t="shared" si="200"/>
        <v>N</v>
      </c>
      <c r="AM814" s="21">
        <f t="shared" si="201"/>
        <v>62681.3410255376</v>
      </c>
    </row>
    <row r="815" ht="15" customHeight="1" spans="1:39">
      <c r="A815" s="24" t="s">
        <v>2565</v>
      </c>
      <c r="B815" s="52" t="s">
        <v>671</v>
      </c>
      <c r="C815" s="52" t="s">
        <v>672</v>
      </c>
      <c r="D815" s="52" t="s">
        <v>929</v>
      </c>
      <c r="E815" s="10" t="s">
        <v>673</v>
      </c>
      <c r="F815" s="52" t="s">
        <v>439</v>
      </c>
      <c r="G815" s="52" t="s">
        <v>177</v>
      </c>
      <c r="H815" s="52" t="s">
        <v>1742</v>
      </c>
      <c r="I815" s="52" t="s">
        <v>575</v>
      </c>
      <c r="J815" s="52" t="s">
        <v>173</v>
      </c>
      <c r="K815" s="52" t="s">
        <v>931</v>
      </c>
      <c r="L815" s="53" t="s">
        <v>291</v>
      </c>
      <c r="M815" s="13">
        <v>991</v>
      </c>
      <c r="N815" s="14">
        <f t="shared" si="194"/>
        <v>2.71506849315068</v>
      </c>
      <c r="O815" s="15">
        <v>2150</v>
      </c>
      <c r="P815" s="15">
        <f t="shared" si="202"/>
        <v>2130650</v>
      </c>
      <c r="Q815" s="16">
        <f>IFERROR(VLOOKUP(G815,SCENARIOS!$A$13:$E$18,2,0),0.025)</f>
        <v>0.045</v>
      </c>
      <c r="R815" s="52">
        <f>IFERROR(VLOOKUP(L815,INPUTS!$A$107:$B$120,2,0),0.0082)</f>
        <v>0.0079</v>
      </c>
      <c r="S815" s="52">
        <f t="shared" si="203"/>
        <v>16.985</v>
      </c>
      <c r="T815" s="15">
        <f t="shared" si="204"/>
        <v>16832.135</v>
      </c>
      <c r="U815" s="15">
        <f>T815/INPUTS!$B$7*1000</f>
        <v>21040168.75</v>
      </c>
      <c r="V815" s="15">
        <f>T815*INPUTS!$B$6</f>
        <v>53189.5466</v>
      </c>
      <c r="W815" s="54" t="s">
        <v>521</v>
      </c>
      <c r="X815" s="54" t="s">
        <v>396</v>
      </c>
      <c r="Y815" s="67">
        <f>IFERROR(VLOOKUP(E815,INPUTS!$A$44:$B$103,2,0),0)</f>
        <v>0</v>
      </c>
      <c r="Z815" s="15">
        <f t="shared" si="193"/>
        <v>0</v>
      </c>
      <c r="AA815" s="20">
        <f>IFERROR(VLOOKUP(E815,INPUTS!$A$44:$C$103,3,0),SCENARIOS!$J$23)</f>
        <v>0</v>
      </c>
      <c r="AB815" s="15">
        <f t="shared" si="195"/>
        <v>0</v>
      </c>
      <c r="AC815" s="20">
        <f>IFERROR(VLOOKUP($E815,INPUTS!$A$44:$G$103,4,0),SCENARIOS!$K$23)</f>
        <v>0</v>
      </c>
      <c r="AD815" s="15">
        <f t="shared" si="196"/>
        <v>0</v>
      </c>
      <c r="AE815" s="20">
        <f>IFERROR(VLOOKUP($E815,INPUTS!$A$44:$G$103,5,0),SCENARIOS!$L$23)</f>
        <v>0</v>
      </c>
      <c r="AF815" s="15">
        <f t="shared" si="197"/>
        <v>0</v>
      </c>
      <c r="AG815" s="20">
        <f>IFERROR(VLOOKUP($E815,INPUTS!$A$44:$G$103,6,0),SCENARIOS!$M$23)</f>
        <v>0</v>
      </c>
      <c r="AH815" s="15">
        <f t="shared" si="198"/>
        <v>0</v>
      </c>
      <c r="AI815" s="20">
        <f>IFERROR(VLOOKUP($E815,INPUTS!$A$44:$G$103,7,0),SCENARIOS!$N$23)</f>
        <v>0</v>
      </c>
      <c r="AJ815" s="15">
        <f t="shared" si="199"/>
        <v>0</v>
      </c>
      <c r="AL815" t="str">
        <f t="shared" si="200"/>
        <v>N</v>
      </c>
      <c r="AM815" s="21">
        <f t="shared" si="201"/>
        <v>50587.8785060839</v>
      </c>
    </row>
    <row r="816" ht="15" customHeight="1" spans="1:39">
      <c r="A816" s="6" t="s">
        <v>2566</v>
      </c>
      <c r="B816" s="52" t="s">
        <v>671</v>
      </c>
      <c r="C816" s="52" t="s">
        <v>672</v>
      </c>
      <c r="D816" s="52" t="s">
        <v>929</v>
      </c>
      <c r="E816" s="10" t="s">
        <v>673</v>
      </c>
      <c r="F816" s="52" t="s">
        <v>439</v>
      </c>
      <c r="G816" s="52" t="s">
        <v>177</v>
      </c>
      <c r="H816" s="52" t="s">
        <v>242</v>
      </c>
      <c r="I816" s="52" t="s">
        <v>421</v>
      </c>
      <c r="J816" s="52" t="s">
        <v>173</v>
      </c>
      <c r="K816" s="52" t="s">
        <v>931</v>
      </c>
      <c r="L816" s="53" t="s">
        <v>1696</v>
      </c>
      <c r="M816" s="13">
        <v>1320</v>
      </c>
      <c r="N816" s="14">
        <f t="shared" si="194"/>
        <v>3.61643835616438</v>
      </c>
      <c r="O816" s="15">
        <v>5780</v>
      </c>
      <c r="P816" s="15">
        <f t="shared" si="202"/>
        <v>7629600</v>
      </c>
      <c r="Q816" s="16">
        <f>IFERROR(VLOOKUP(G816,SCENARIOS!$A$13:$E$18,2,0),0.025)</f>
        <v>0.045</v>
      </c>
      <c r="R816" s="52">
        <f>IFERROR(VLOOKUP(L816,INPUTS!$A$107:$B$120,2,0),0.0082)</f>
        <v>0.0082</v>
      </c>
      <c r="S816" s="52">
        <f t="shared" si="203"/>
        <v>47.396</v>
      </c>
      <c r="T816" s="15">
        <f t="shared" si="204"/>
        <v>62562.72</v>
      </c>
      <c r="U816" s="15">
        <f>T816/INPUTS!$B$7*1000</f>
        <v>78203400</v>
      </c>
      <c r="V816" s="15">
        <f>T816*INPUTS!$B$6</f>
        <v>197698.1952</v>
      </c>
      <c r="W816" s="54" t="s">
        <v>396</v>
      </c>
      <c r="X816" s="54" t="s">
        <v>396</v>
      </c>
      <c r="Y816" s="67">
        <f>IFERROR(VLOOKUP(E816,INPUTS!$A$44:$B$103,2,0),0)</f>
        <v>0</v>
      </c>
      <c r="Z816" s="15">
        <f t="shared" si="193"/>
        <v>0</v>
      </c>
      <c r="AA816" s="20">
        <f>IFERROR(VLOOKUP(E816,INPUTS!$A$44:$C$103,3,0),SCENARIOS!$J$23)</f>
        <v>0</v>
      </c>
      <c r="AB816" s="15">
        <f t="shared" si="195"/>
        <v>0</v>
      </c>
      <c r="AC816" s="20">
        <f>IFERROR(VLOOKUP($E816,INPUTS!$A$44:$G$103,4,0),SCENARIOS!$K$23)</f>
        <v>0</v>
      </c>
      <c r="AD816" s="15">
        <f t="shared" si="196"/>
        <v>0</v>
      </c>
      <c r="AE816" s="20">
        <f>IFERROR(VLOOKUP($E816,INPUTS!$A$44:$G$103,5,0),SCENARIOS!$L$23)</f>
        <v>0</v>
      </c>
      <c r="AF816" s="15">
        <f t="shared" si="197"/>
        <v>0</v>
      </c>
      <c r="AG816" s="20">
        <f>IFERROR(VLOOKUP($E816,INPUTS!$A$44:$G$103,6,0),SCENARIOS!$M$23)</f>
        <v>0</v>
      </c>
      <c r="AH816" s="15">
        <f t="shared" si="198"/>
        <v>0</v>
      </c>
      <c r="AI816" s="20">
        <f>IFERROR(VLOOKUP($E816,INPUTS!$A$44:$G$103,7,0),SCENARIOS!$N$23)</f>
        <v>0</v>
      </c>
      <c r="AJ816" s="15">
        <f t="shared" si="199"/>
        <v>0</v>
      </c>
      <c r="AL816" t="str">
        <f t="shared" si="200"/>
        <v>N</v>
      </c>
      <c r="AM816" s="21">
        <f t="shared" si="201"/>
        <v>188028.154382682</v>
      </c>
    </row>
    <row r="817" ht="15" customHeight="1" spans="1:39">
      <c r="A817" s="24" t="s">
        <v>2567</v>
      </c>
      <c r="B817" s="52" t="s">
        <v>671</v>
      </c>
      <c r="C817" s="52" t="s">
        <v>672</v>
      </c>
      <c r="D817" s="52" t="s">
        <v>929</v>
      </c>
      <c r="E817" s="10" t="s">
        <v>673</v>
      </c>
      <c r="F817" s="52" t="s">
        <v>439</v>
      </c>
      <c r="G817" s="52" t="s">
        <v>177</v>
      </c>
      <c r="H817" s="52" t="s">
        <v>529</v>
      </c>
      <c r="I817" s="52" t="s">
        <v>528</v>
      </c>
      <c r="J817" s="52" t="s">
        <v>173</v>
      </c>
      <c r="K817" s="52" t="s">
        <v>931</v>
      </c>
      <c r="L817" s="53" t="s">
        <v>291</v>
      </c>
      <c r="M817" s="13">
        <v>991</v>
      </c>
      <c r="N817" s="14">
        <f t="shared" si="194"/>
        <v>2.71506849315068</v>
      </c>
      <c r="O817" s="15">
        <v>5730</v>
      </c>
      <c r="P817" s="15">
        <f t="shared" si="202"/>
        <v>5678430</v>
      </c>
      <c r="Q817" s="16">
        <f>IFERROR(VLOOKUP(G817,SCENARIOS!$A$13:$E$18,2,0),0.025)</f>
        <v>0.045</v>
      </c>
      <c r="R817" s="52">
        <f>IFERROR(VLOOKUP(L817,INPUTS!$A$107:$B$120,2,0),0.0082)</f>
        <v>0.0079</v>
      </c>
      <c r="S817" s="52">
        <f t="shared" si="203"/>
        <v>45.267</v>
      </c>
      <c r="T817" s="15">
        <f t="shared" si="204"/>
        <v>44859.597</v>
      </c>
      <c r="U817" s="15">
        <f>T817/INPUTS!$B$7*1000</f>
        <v>56074496.25</v>
      </c>
      <c r="V817" s="15">
        <f>T817*INPUTS!$B$6</f>
        <v>141756.32652</v>
      </c>
      <c r="W817" s="54" t="s">
        <v>396</v>
      </c>
      <c r="X817" s="54" t="s">
        <v>396</v>
      </c>
      <c r="Y817" s="67">
        <f>IFERROR(VLOOKUP(E817,INPUTS!$A$44:$B$103,2,0),0)</f>
        <v>0</v>
      </c>
      <c r="Z817" s="15">
        <f t="shared" si="193"/>
        <v>0</v>
      </c>
      <c r="AA817" s="20">
        <f>IFERROR(VLOOKUP(E817,INPUTS!$A$44:$C$103,3,0),SCENARIOS!$J$23)</f>
        <v>0</v>
      </c>
      <c r="AB817" s="15">
        <f t="shared" si="195"/>
        <v>0</v>
      </c>
      <c r="AC817" s="20">
        <f>IFERROR(VLOOKUP($E817,INPUTS!$A$44:$G$103,4,0),SCENARIOS!$K$23)</f>
        <v>0</v>
      </c>
      <c r="AD817" s="15">
        <f t="shared" si="196"/>
        <v>0</v>
      </c>
      <c r="AE817" s="20">
        <f>IFERROR(VLOOKUP($E817,INPUTS!$A$44:$G$103,5,0),SCENARIOS!$L$23)</f>
        <v>0</v>
      </c>
      <c r="AF817" s="15">
        <f t="shared" si="197"/>
        <v>0</v>
      </c>
      <c r="AG817" s="20">
        <f>IFERROR(VLOOKUP($E817,INPUTS!$A$44:$G$103,6,0),SCENARIOS!$M$23)</f>
        <v>0</v>
      </c>
      <c r="AH817" s="15">
        <f t="shared" si="198"/>
        <v>0</v>
      </c>
      <c r="AI817" s="20">
        <f>IFERROR(VLOOKUP($E817,INPUTS!$A$44:$G$103,7,0),SCENARIOS!$N$23)</f>
        <v>0</v>
      </c>
      <c r="AJ817" s="15">
        <f t="shared" si="199"/>
        <v>0</v>
      </c>
      <c r="AL817" t="str">
        <f t="shared" si="200"/>
        <v>N</v>
      </c>
      <c r="AM817" s="21">
        <f t="shared" si="201"/>
        <v>134822.578530168</v>
      </c>
    </row>
    <row r="818" ht="15" customHeight="1" spans="1:39">
      <c r="A818" s="6" t="s">
        <v>2568</v>
      </c>
      <c r="B818" s="52" t="s">
        <v>671</v>
      </c>
      <c r="C818" s="52" t="s">
        <v>672</v>
      </c>
      <c r="D818" s="52" t="s">
        <v>929</v>
      </c>
      <c r="E818" s="10" t="s">
        <v>673</v>
      </c>
      <c r="F818" s="52" t="s">
        <v>439</v>
      </c>
      <c r="G818" s="52" t="s">
        <v>177</v>
      </c>
      <c r="H818" s="52" t="s">
        <v>545</v>
      </c>
      <c r="I818" s="52" t="s">
        <v>544</v>
      </c>
      <c r="J818" s="52" t="s">
        <v>173</v>
      </c>
      <c r="K818" s="52" t="s">
        <v>931</v>
      </c>
      <c r="L818" s="53" t="s">
        <v>291</v>
      </c>
      <c r="M818" s="13">
        <v>991</v>
      </c>
      <c r="N818" s="14">
        <f t="shared" si="194"/>
        <v>2.71506849315068</v>
      </c>
      <c r="O818" s="15">
        <v>4840</v>
      </c>
      <c r="P818" s="15">
        <f t="shared" si="202"/>
        <v>4796440</v>
      </c>
      <c r="Q818" s="16">
        <f>IFERROR(VLOOKUP(G818,SCENARIOS!$A$13:$E$18,2,0),0.025)</f>
        <v>0.045</v>
      </c>
      <c r="R818" s="52">
        <f>IFERROR(VLOOKUP(L818,INPUTS!$A$107:$B$120,2,0),0.0082)</f>
        <v>0.0079</v>
      </c>
      <c r="S818" s="52">
        <f t="shared" si="203"/>
        <v>38.236</v>
      </c>
      <c r="T818" s="15">
        <f t="shared" si="204"/>
        <v>37891.876</v>
      </c>
      <c r="U818" s="15">
        <f>T818/INPUTS!$B$7*1000</f>
        <v>47364845</v>
      </c>
      <c r="V818" s="15">
        <f>T818*INPUTS!$B$6</f>
        <v>119738.32816</v>
      </c>
      <c r="W818" s="54" t="s">
        <v>396</v>
      </c>
      <c r="X818" s="54" t="s">
        <v>396</v>
      </c>
      <c r="Y818" s="67">
        <f>IFERROR(VLOOKUP(E818,INPUTS!$A$44:$B$103,2,0),0)</f>
        <v>0</v>
      </c>
      <c r="Z818" s="15">
        <f t="shared" si="193"/>
        <v>0</v>
      </c>
      <c r="AA818" s="20">
        <f>IFERROR(VLOOKUP(E818,INPUTS!$A$44:$C$103,3,0),SCENARIOS!$J$23)</f>
        <v>0</v>
      </c>
      <c r="AB818" s="15">
        <f t="shared" si="195"/>
        <v>0</v>
      </c>
      <c r="AC818" s="20">
        <f>IFERROR(VLOOKUP($E818,INPUTS!$A$44:$G$103,4,0),SCENARIOS!$K$23)</f>
        <v>0</v>
      </c>
      <c r="AD818" s="15">
        <f t="shared" si="196"/>
        <v>0</v>
      </c>
      <c r="AE818" s="20">
        <f>IFERROR(VLOOKUP($E818,INPUTS!$A$44:$G$103,5,0),SCENARIOS!$L$23)</f>
        <v>0</v>
      </c>
      <c r="AF818" s="15">
        <f t="shared" si="197"/>
        <v>0</v>
      </c>
      <c r="AG818" s="20">
        <f>IFERROR(VLOOKUP($E818,INPUTS!$A$44:$G$103,6,0),SCENARIOS!$M$23)</f>
        <v>0</v>
      </c>
      <c r="AH818" s="15">
        <f t="shared" si="198"/>
        <v>0</v>
      </c>
      <c r="AI818" s="20">
        <f>IFERROR(VLOOKUP($E818,INPUTS!$A$44:$G$103,7,0),SCENARIOS!$N$23)</f>
        <v>0</v>
      </c>
      <c r="AJ818" s="15">
        <f t="shared" si="199"/>
        <v>0</v>
      </c>
      <c r="AL818" t="str">
        <f t="shared" si="200"/>
        <v>N</v>
      </c>
      <c r="AM818" s="21">
        <f t="shared" si="201"/>
        <v>113881.549753231</v>
      </c>
    </row>
    <row r="819" ht="15" customHeight="1" spans="1:39">
      <c r="A819" s="24" t="s">
        <v>2569</v>
      </c>
      <c r="B819" s="52" t="s">
        <v>671</v>
      </c>
      <c r="C819" s="52" t="s">
        <v>672</v>
      </c>
      <c r="D819" s="52" t="s">
        <v>929</v>
      </c>
      <c r="E819" s="10" t="s">
        <v>673</v>
      </c>
      <c r="F819" s="52" t="s">
        <v>439</v>
      </c>
      <c r="G819" s="52" t="s">
        <v>177</v>
      </c>
      <c r="H819" s="52" t="s">
        <v>264</v>
      </c>
      <c r="I819" s="52" t="s">
        <v>436</v>
      </c>
      <c r="J819" s="52" t="s">
        <v>173</v>
      </c>
      <c r="K819" s="52" t="s">
        <v>931</v>
      </c>
      <c r="L819" s="53" t="s">
        <v>1696</v>
      </c>
      <c r="M819" s="13">
        <v>660</v>
      </c>
      <c r="N819" s="14">
        <f t="shared" si="194"/>
        <v>1.80821917808219</v>
      </c>
      <c r="O819" s="15">
        <v>12040</v>
      </c>
      <c r="P819" s="15">
        <f t="shared" si="202"/>
        <v>7946400</v>
      </c>
      <c r="Q819" s="16">
        <f>IFERROR(VLOOKUP(G819,SCENARIOS!$A$13:$E$18,2,0),0.025)</f>
        <v>0.045</v>
      </c>
      <c r="R819" s="52">
        <f>IFERROR(VLOOKUP(L819,INPUTS!$A$107:$B$120,2,0),0.0082)</f>
        <v>0.0082</v>
      </c>
      <c r="S819" s="52">
        <f t="shared" si="203"/>
        <v>98.728</v>
      </c>
      <c r="T819" s="15">
        <f t="shared" si="204"/>
        <v>65160.48</v>
      </c>
      <c r="U819" s="15">
        <f>T819/INPUTS!$B$7*1000</f>
        <v>81450600</v>
      </c>
      <c r="V819" s="15">
        <f>T819*INPUTS!$B$6</f>
        <v>205907.1168</v>
      </c>
      <c r="W819" s="54" t="s">
        <v>396</v>
      </c>
      <c r="X819" s="54" t="s">
        <v>396</v>
      </c>
      <c r="Y819" s="67">
        <f>IFERROR(VLOOKUP(E819,INPUTS!$A$44:$B$103,2,0),0)</f>
        <v>0</v>
      </c>
      <c r="Z819" s="15">
        <f t="shared" si="193"/>
        <v>0</v>
      </c>
      <c r="AA819" s="20">
        <f>IFERROR(VLOOKUP(E819,INPUTS!$A$44:$C$103,3,0),SCENARIOS!$J$23)</f>
        <v>0</v>
      </c>
      <c r="AB819" s="15">
        <f t="shared" si="195"/>
        <v>0</v>
      </c>
      <c r="AC819" s="20">
        <f>IFERROR(VLOOKUP($E819,INPUTS!$A$44:$G$103,4,0),SCENARIOS!$K$23)</f>
        <v>0</v>
      </c>
      <c r="AD819" s="15">
        <f t="shared" si="196"/>
        <v>0</v>
      </c>
      <c r="AE819" s="20">
        <f>IFERROR(VLOOKUP($E819,INPUTS!$A$44:$G$103,5,0),SCENARIOS!$L$23)</f>
        <v>0</v>
      </c>
      <c r="AF819" s="15">
        <f t="shared" si="197"/>
        <v>0</v>
      </c>
      <c r="AG819" s="20">
        <f>IFERROR(VLOOKUP($E819,INPUTS!$A$44:$G$103,6,0),SCENARIOS!$M$23)</f>
        <v>0</v>
      </c>
      <c r="AH819" s="15">
        <f t="shared" si="198"/>
        <v>0</v>
      </c>
      <c r="AI819" s="20">
        <f>IFERROR(VLOOKUP($E819,INPUTS!$A$44:$G$103,7,0),SCENARIOS!$N$23)</f>
        <v>0</v>
      </c>
      <c r="AJ819" s="15">
        <f t="shared" si="199"/>
        <v>0</v>
      </c>
      <c r="AL819" t="str">
        <f t="shared" si="200"/>
        <v>N</v>
      </c>
      <c r="AM819" s="21">
        <f t="shared" si="201"/>
        <v>195835.551796496</v>
      </c>
    </row>
    <row r="820" ht="15" customHeight="1" spans="1:39">
      <c r="A820" s="6" t="s">
        <v>2570</v>
      </c>
      <c r="B820" s="52" t="s">
        <v>671</v>
      </c>
      <c r="C820" s="52" t="s">
        <v>672</v>
      </c>
      <c r="D820" s="52" t="s">
        <v>929</v>
      </c>
      <c r="E820" s="10" t="s">
        <v>673</v>
      </c>
      <c r="F820" s="52" t="s">
        <v>439</v>
      </c>
      <c r="G820" s="52" t="s">
        <v>177</v>
      </c>
      <c r="H820" s="52" t="s">
        <v>267</v>
      </c>
      <c r="I820" s="52" t="s">
        <v>436</v>
      </c>
      <c r="J820" s="52" t="s">
        <v>173</v>
      </c>
      <c r="K820" s="52" t="s">
        <v>931</v>
      </c>
      <c r="L820" s="53" t="s">
        <v>291</v>
      </c>
      <c r="M820" s="13">
        <v>660</v>
      </c>
      <c r="N820" s="14">
        <f t="shared" si="194"/>
        <v>1.80821917808219</v>
      </c>
      <c r="O820" s="15">
        <v>12340</v>
      </c>
      <c r="P820" s="15">
        <f t="shared" si="202"/>
        <v>8144400</v>
      </c>
      <c r="Q820" s="16">
        <f>IFERROR(VLOOKUP(G820,SCENARIOS!$A$13:$E$18,2,0),0.025)</f>
        <v>0.045</v>
      </c>
      <c r="R820" s="52">
        <f>IFERROR(VLOOKUP(L820,INPUTS!$A$107:$B$120,2,0),0.0082)</f>
        <v>0.0079</v>
      </c>
      <c r="S820" s="52">
        <f t="shared" si="203"/>
        <v>97.486</v>
      </c>
      <c r="T820" s="15">
        <f t="shared" si="204"/>
        <v>64340.76</v>
      </c>
      <c r="U820" s="15">
        <f>T820/INPUTS!$B$7*1000</f>
        <v>80425950</v>
      </c>
      <c r="V820" s="15">
        <f>T820*INPUTS!$B$6</f>
        <v>203316.8016</v>
      </c>
      <c r="W820" s="54" t="s">
        <v>396</v>
      </c>
      <c r="X820" s="54" t="s">
        <v>396</v>
      </c>
      <c r="Y820" s="67">
        <f>IFERROR(VLOOKUP(E820,INPUTS!$A$44:$B$103,2,0),0)</f>
        <v>0</v>
      </c>
      <c r="Z820" s="15">
        <f t="shared" si="193"/>
        <v>0</v>
      </c>
      <c r="AA820" s="20">
        <f>IFERROR(VLOOKUP(E820,INPUTS!$A$44:$C$103,3,0),SCENARIOS!$J$23)</f>
        <v>0</v>
      </c>
      <c r="AB820" s="15">
        <f t="shared" si="195"/>
        <v>0</v>
      </c>
      <c r="AC820" s="20">
        <f>IFERROR(VLOOKUP($E820,INPUTS!$A$44:$G$103,4,0),SCENARIOS!$K$23)</f>
        <v>0</v>
      </c>
      <c r="AD820" s="15">
        <f t="shared" si="196"/>
        <v>0</v>
      </c>
      <c r="AE820" s="20">
        <f>IFERROR(VLOOKUP($E820,INPUTS!$A$44:$G$103,5,0),SCENARIOS!$L$23)</f>
        <v>0</v>
      </c>
      <c r="AF820" s="15">
        <f t="shared" si="197"/>
        <v>0</v>
      </c>
      <c r="AG820" s="20">
        <f>IFERROR(VLOOKUP($E820,INPUTS!$A$44:$G$103,6,0),SCENARIOS!$M$23)</f>
        <v>0</v>
      </c>
      <c r="AH820" s="15">
        <f t="shared" si="198"/>
        <v>0</v>
      </c>
      <c r="AI820" s="20">
        <f>IFERROR(VLOOKUP($E820,INPUTS!$A$44:$G$103,7,0),SCENARIOS!$N$23)</f>
        <v>0</v>
      </c>
      <c r="AJ820" s="15">
        <f t="shared" si="199"/>
        <v>0</v>
      </c>
      <c r="AL820" t="str">
        <f t="shared" si="200"/>
        <v>N</v>
      </c>
      <c r="AM820" s="21">
        <f t="shared" si="201"/>
        <v>193371.937063783</v>
      </c>
    </row>
    <row r="821" ht="15" customHeight="1" spans="1:39">
      <c r="A821" s="24" t="s">
        <v>2571</v>
      </c>
      <c r="B821" s="52" t="s">
        <v>671</v>
      </c>
      <c r="C821" s="52" t="s">
        <v>672</v>
      </c>
      <c r="D821" s="52" t="s">
        <v>929</v>
      </c>
      <c r="E821" s="10" t="s">
        <v>673</v>
      </c>
      <c r="F821" s="52" t="s">
        <v>439</v>
      </c>
      <c r="G821" s="52" t="s">
        <v>177</v>
      </c>
      <c r="H821" s="52" t="s">
        <v>234</v>
      </c>
      <c r="I821" s="52" t="s">
        <v>424</v>
      </c>
      <c r="J821" s="52" t="s">
        <v>173</v>
      </c>
      <c r="K821" s="52" t="s">
        <v>931</v>
      </c>
      <c r="L821" s="53" t="s">
        <v>291</v>
      </c>
      <c r="M821" s="13">
        <v>660</v>
      </c>
      <c r="N821" s="14">
        <f t="shared" si="194"/>
        <v>1.80821917808219</v>
      </c>
      <c r="O821" s="15">
        <v>7870</v>
      </c>
      <c r="P821" s="15">
        <f t="shared" si="202"/>
        <v>5194200</v>
      </c>
      <c r="Q821" s="16">
        <f>IFERROR(VLOOKUP(G821,SCENARIOS!$A$13:$E$18,2,0),0.025)</f>
        <v>0.045</v>
      </c>
      <c r="R821" s="52">
        <f>IFERROR(VLOOKUP(L821,INPUTS!$A$107:$B$120,2,0),0.0082)</f>
        <v>0.0079</v>
      </c>
      <c r="S821" s="52">
        <f t="shared" si="203"/>
        <v>62.173</v>
      </c>
      <c r="T821" s="15">
        <f t="shared" si="204"/>
        <v>41034.18</v>
      </c>
      <c r="U821" s="15">
        <f>T821/INPUTS!$B$7*1000</f>
        <v>51292725</v>
      </c>
      <c r="V821" s="15">
        <f>T821*INPUTS!$B$6</f>
        <v>129668.0088</v>
      </c>
      <c r="W821" s="54" t="s">
        <v>396</v>
      </c>
      <c r="X821" s="54" t="s">
        <v>396</v>
      </c>
      <c r="Y821" s="67">
        <f>IFERROR(VLOOKUP(E821,INPUTS!$A$44:$B$103,2,0),0)</f>
        <v>0</v>
      </c>
      <c r="Z821" s="15">
        <f t="shared" si="193"/>
        <v>0</v>
      </c>
      <c r="AA821" s="20">
        <f>IFERROR(VLOOKUP(E821,INPUTS!$A$44:$C$103,3,0),SCENARIOS!$J$23)</f>
        <v>0</v>
      </c>
      <c r="AB821" s="15">
        <f t="shared" si="195"/>
        <v>0</v>
      </c>
      <c r="AC821" s="20">
        <f>IFERROR(VLOOKUP($E821,INPUTS!$A$44:$G$103,4,0),SCENARIOS!$K$23)</f>
        <v>0</v>
      </c>
      <c r="AD821" s="15">
        <f t="shared" si="196"/>
        <v>0</v>
      </c>
      <c r="AE821" s="20">
        <f>IFERROR(VLOOKUP($E821,INPUTS!$A$44:$G$103,5,0),SCENARIOS!$L$23)</f>
        <v>0</v>
      </c>
      <c r="AF821" s="15">
        <f t="shared" si="197"/>
        <v>0</v>
      </c>
      <c r="AG821" s="20">
        <f>IFERROR(VLOOKUP($E821,INPUTS!$A$44:$G$103,6,0),SCENARIOS!$M$23)</f>
        <v>0</v>
      </c>
      <c r="AH821" s="15">
        <f t="shared" si="198"/>
        <v>0</v>
      </c>
      <c r="AI821" s="20">
        <f>IFERROR(VLOOKUP($E821,INPUTS!$A$44:$G$103,7,0),SCENARIOS!$N$23)</f>
        <v>0</v>
      </c>
      <c r="AJ821" s="15">
        <f t="shared" si="199"/>
        <v>0</v>
      </c>
      <c r="AL821" t="str">
        <f t="shared" si="200"/>
        <v>N</v>
      </c>
      <c r="AM821" s="21">
        <f t="shared" si="201"/>
        <v>123325.538467745</v>
      </c>
    </row>
    <row r="822" ht="15" customHeight="1" spans="1:39">
      <c r="A822" s="6" t="s">
        <v>2572</v>
      </c>
      <c r="B822" s="52" t="s">
        <v>671</v>
      </c>
      <c r="C822" s="52" t="s">
        <v>672</v>
      </c>
      <c r="D822" s="52" t="s">
        <v>929</v>
      </c>
      <c r="E822" s="10" t="s">
        <v>673</v>
      </c>
      <c r="F822" s="52" t="s">
        <v>439</v>
      </c>
      <c r="G822" s="52" t="s">
        <v>177</v>
      </c>
      <c r="H822" s="52" t="s">
        <v>432</v>
      </c>
      <c r="I822" s="52" t="s">
        <v>431</v>
      </c>
      <c r="J822" s="52" t="s">
        <v>173</v>
      </c>
      <c r="K822" s="52" t="s">
        <v>931</v>
      </c>
      <c r="L822" s="53" t="s">
        <v>291</v>
      </c>
      <c r="M822" s="13">
        <v>660</v>
      </c>
      <c r="N822" s="14">
        <f t="shared" si="194"/>
        <v>1.80821917808219</v>
      </c>
      <c r="O822" s="15">
        <v>5730</v>
      </c>
      <c r="P822" s="15">
        <f t="shared" si="202"/>
        <v>3781800</v>
      </c>
      <c r="Q822" s="16">
        <f>IFERROR(VLOOKUP(G822,SCENARIOS!$A$13:$E$18,2,0),0.025)</f>
        <v>0.045</v>
      </c>
      <c r="R822" s="52">
        <f>IFERROR(VLOOKUP(L822,INPUTS!$A$107:$B$120,2,0),0.0082)</f>
        <v>0.0079</v>
      </c>
      <c r="S822" s="52">
        <f t="shared" si="203"/>
        <v>45.267</v>
      </c>
      <c r="T822" s="15">
        <f t="shared" si="204"/>
        <v>29876.22</v>
      </c>
      <c r="U822" s="15">
        <f>T822/INPUTS!$B$7*1000</f>
        <v>37345275</v>
      </c>
      <c r="V822" s="15">
        <f>T822*INPUTS!$B$6</f>
        <v>94408.8552</v>
      </c>
      <c r="W822" s="54" t="s">
        <v>521</v>
      </c>
      <c r="X822" s="54" t="s">
        <v>396</v>
      </c>
      <c r="Y822" s="67">
        <f>IFERROR(VLOOKUP(E822,INPUTS!$A$44:$B$103,2,0),0)</f>
        <v>0</v>
      </c>
      <c r="Z822" s="15">
        <f t="shared" ref="Z822:Z885" si="205">T822*Y822</f>
        <v>0</v>
      </c>
      <c r="AA822" s="20">
        <f>IFERROR(VLOOKUP(E822,INPUTS!$A$44:$C$103,3,0),SCENARIOS!$J$23)</f>
        <v>0</v>
      </c>
      <c r="AB822" s="15">
        <f t="shared" si="195"/>
        <v>0</v>
      </c>
      <c r="AC822" s="20">
        <f>IFERROR(VLOOKUP($E822,INPUTS!$A$44:$G$103,4,0),SCENARIOS!$K$23)</f>
        <v>0</v>
      </c>
      <c r="AD822" s="15">
        <f t="shared" si="196"/>
        <v>0</v>
      </c>
      <c r="AE822" s="20">
        <f>IFERROR(VLOOKUP($E822,INPUTS!$A$44:$G$103,5,0),SCENARIOS!$L$23)</f>
        <v>0</v>
      </c>
      <c r="AF822" s="15">
        <f t="shared" si="197"/>
        <v>0</v>
      </c>
      <c r="AG822" s="20">
        <f>IFERROR(VLOOKUP($E822,INPUTS!$A$44:$G$103,6,0),SCENARIOS!$M$23)</f>
        <v>0</v>
      </c>
      <c r="AH822" s="15">
        <f t="shared" si="198"/>
        <v>0</v>
      </c>
      <c r="AI822" s="20">
        <f>IFERROR(VLOOKUP($E822,INPUTS!$A$44:$G$103,7,0),SCENARIOS!$N$23)</f>
        <v>0</v>
      </c>
      <c r="AJ822" s="15">
        <f t="shared" si="199"/>
        <v>0</v>
      </c>
      <c r="AL822" t="str">
        <f t="shared" si="200"/>
        <v>N</v>
      </c>
      <c r="AM822" s="21">
        <f t="shared" si="201"/>
        <v>89791.0210190826</v>
      </c>
    </row>
    <row r="823" ht="15" customHeight="1" spans="1:39">
      <c r="A823" s="24" t="s">
        <v>2573</v>
      </c>
      <c r="B823" s="52" t="s">
        <v>671</v>
      </c>
      <c r="C823" s="52" t="s">
        <v>672</v>
      </c>
      <c r="D823" s="52" t="s">
        <v>929</v>
      </c>
      <c r="E823" s="10" t="s">
        <v>673</v>
      </c>
      <c r="F823" s="52" t="s">
        <v>439</v>
      </c>
      <c r="G823" s="52" t="s">
        <v>177</v>
      </c>
      <c r="H823" s="52" t="s">
        <v>567</v>
      </c>
      <c r="I823" s="52" t="s">
        <v>431</v>
      </c>
      <c r="J823" s="52" t="s">
        <v>173</v>
      </c>
      <c r="K823" s="52" t="s">
        <v>931</v>
      </c>
      <c r="L823" s="53" t="s">
        <v>291</v>
      </c>
      <c r="M823" s="13">
        <v>660</v>
      </c>
      <c r="N823" s="14">
        <f t="shared" si="194"/>
        <v>1.80821917808219</v>
      </c>
      <c r="O823" s="15">
        <v>6680</v>
      </c>
      <c r="P823" s="15">
        <f t="shared" si="202"/>
        <v>4408800</v>
      </c>
      <c r="Q823" s="16">
        <f>IFERROR(VLOOKUP(G823,SCENARIOS!$A$13:$E$18,2,0),0.025)</f>
        <v>0.045</v>
      </c>
      <c r="R823" s="52">
        <f>IFERROR(VLOOKUP(L823,INPUTS!$A$107:$B$120,2,0),0.0082)</f>
        <v>0.0079</v>
      </c>
      <c r="S823" s="52">
        <f t="shared" si="203"/>
        <v>52.772</v>
      </c>
      <c r="T823" s="15">
        <f t="shared" si="204"/>
        <v>34829.52</v>
      </c>
      <c r="U823" s="15">
        <f>T823/INPUTS!$B$7*1000</f>
        <v>43536900</v>
      </c>
      <c r="V823" s="15">
        <f>T823*INPUTS!$B$6</f>
        <v>110061.2832</v>
      </c>
      <c r="W823" s="54" t="s">
        <v>521</v>
      </c>
      <c r="X823" s="54" t="s">
        <v>396</v>
      </c>
      <c r="Y823" s="67">
        <f>IFERROR(VLOOKUP(E823,INPUTS!$A$44:$B$103,2,0),0)</f>
        <v>0</v>
      </c>
      <c r="Z823" s="15">
        <f t="shared" si="205"/>
        <v>0</v>
      </c>
      <c r="AA823" s="20">
        <f>IFERROR(VLOOKUP(E823,INPUTS!$A$44:$C$103,3,0),SCENARIOS!$J$23)</f>
        <v>0</v>
      </c>
      <c r="AB823" s="15">
        <f t="shared" si="195"/>
        <v>0</v>
      </c>
      <c r="AC823" s="20">
        <f>IFERROR(VLOOKUP($E823,INPUTS!$A$44:$G$103,4,0),SCENARIOS!$K$23)</f>
        <v>0</v>
      </c>
      <c r="AD823" s="15">
        <f t="shared" si="196"/>
        <v>0</v>
      </c>
      <c r="AE823" s="20">
        <f>IFERROR(VLOOKUP($E823,INPUTS!$A$44:$G$103,5,0),SCENARIOS!$L$23)</f>
        <v>0</v>
      </c>
      <c r="AF823" s="15">
        <f t="shared" si="197"/>
        <v>0</v>
      </c>
      <c r="AG823" s="20">
        <f>IFERROR(VLOOKUP($E823,INPUTS!$A$44:$G$103,6,0),SCENARIOS!$M$23)</f>
        <v>0</v>
      </c>
      <c r="AH823" s="15">
        <f t="shared" si="198"/>
        <v>0</v>
      </c>
      <c r="AI823" s="20">
        <f>IFERROR(VLOOKUP($E823,INPUTS!$A$44:$G$103,7,0),SCENARIOS!$N$23)</f>
        <v>0</v>
      </c>
      <c r="AJ823" s="15">
        <f t="shared" si="199"/>
        <v>0</v>
      </c>
      <c r="AL823" t="str">
        <f t="shared" si="200"/>
        <v>N</v>
      </c>
      <c r="AM823" s="21">
        <f t="shared" si="201"/>
        <v>104677.839512648</v>
      </c>
    </row>
    <row r="824" ht="15" customHeight="1" spans="1:39">
      <c r="A824" s="6" t="s">
        <v>2574</v>
      </c>
      <c r="B824" s="52" t="s">
        <v>671</v>
      </c>
      <c r="C824" s="52" t="s">
        <v>672</v>
      </c>
      <c r="D824" s="52" t="s">
        <v>929</v>
      </c>
      <c r="E824" s="10" t="s">
        <v>673</v>
      </c>
      <c r="F824" s="52" t="s">
        <v>439</v>
      </c>
      <c r="G824" s="52" t="s">
        <v>177</v>
      </c>
      <c r="H824" s="52" t="s">
        <v>245</v>
      </c>
      <c r="I824" s="52" t="s">
        <v>930</v>
      </c>
      <c r="J824" s="52" t="s">
        <v>169</v>
      </c>
      <c r="K824" s="52" t="s">
        <v>931</v>
      </c>
      <c r="L824" s="53" t="s">
        <v>295</v>
      </c>
      <c r="M824" s="13">
        <v>991</v>
      </c>
      <c r="N824" s="14">
        <f t="shared" si="194"/>
        <v>2.71506849315068</v>
      </c>
      <c r="O824" s="15">
        <v>11020</v>
      </c>
      <c r="P824" s="15">
        <f t="shared" si="202"/>
        <v>10920820</v>
      </c>
      <c r="Q824" s="16">
        <f>IFERROR(VLOOKUP(G824,SCENARIOS!$A$13:$E$18,2,0),0.025)</f>
        <v>0.045</v>
      </c>
      <c r="R824" s="52">
        <f>IFERROR(VLOOKUP(L824,INPUTS!$A$107:$B$120,2,0),0.0082)</f>
        <v>0.0089</v>
      </c>
      <c r="S824" s="52">
        <f t="shared" si="203"/>
        <v>98.078</v>
      </c>
      <c r="T824" s="15">
        <f t="shared" si="204"/>
        <v>97195.298</v>
      </c>
      <c r="U824" s="15">
        <f>T824/INPUTS!$B$7*1000</f>
        <v>121494122.5</v>
      </c>
      <c r="V824" s="15">
        <f>T824*INPUTS!$B$6</f>
        <v>307137.14168</v>
      </c>
      <c r="W824" s="54" t="s">
        <v>396</v>
      </c>
      <c r="X824" s="54" t="s">
        <v>396</v>
      </c>
      <c r="Y824" s="67">
        <f>IFERROR(VLOOKUP(E824,INPUTS!$A$44:$B$103,2,0),0)</f>
        <v>0</v>
      </c>
      <c r="Z824" s="15">
        <f t="shared" si="205"/>
        <v>0</v>
      </c>
      <c r="AA824" s="20">
        <f>IFERROR(VLOOKUP(E824,INPUTS!$A$44:$C$103,3,0),SCENARIOS!$J$23)</f>
        <v>0</v>
      </c>
      <c r="AB824" s="15">
        <f t="shared" si="195"/>
        <v>0</v>
      </c>
      <c r="AC824" s="20">
        <f>IFERROR(VLOOKUP($E824,INPUTS!$A$44:$G$103,4,0),SCENARIOS!$K$23)</f>
        <v>0</v>
      </c>
      <c r="AD824" s="15">
        <f t="shared" si="196"/>
        <v>0</v>
      </c>
      <c r="AE824" s="20">
        <f>IFERROR(VLOOKUP($E824,INPUTS!$A$44:$G$103,5,0),SCENARIOS!$L$23)</f>
        <v>0</v>
      </c>
      <c r="AF824" s="15">
        <f t="shared" si="197"/>
        <v>0</v>
      </c>
      <c r="AG824" s="20">
        <f>IFERROR(VLOOKUP($E824,INPUTS!$A$44:$G$103,6,0),SCENARIOS!$M$23)</f>
        <v>0</v>
      </c>
      <c r="AH824" s="15">
        <f t="shared" si="198"/>
        <v>0</v>
      </c>
      <c r="AI824" s="20">
        <f>IFERROR(VLOOKUP($E824,INPUTS!$A$44:$G$103,7,0),SCENARIOS!$N$23)</f>
        <v>0</v>
      </c>
      <c r="AJ824" s="15">
        <f t="shared" si="199"/>
        <v>0</v>
      </c>
      <c r="AL824" t="str">
        <f t="shared" si="200"/>
        <v>N</v>
      </c>
      <c r="AM824" s="21">
        <f t="shared" si="201"/>
        <v>292114.097622591</v>
      </c>
    </row>
    <row r="825" ht="15" customHeight="1" spans="1:39">
      <c r="A825" s="24" t="s">
        <v>2575</v>
      </c>
      <c r="B825" s="52" t="s">
        <v>671</v>
      </c>
      <c r="C825" s="52" t="s">
        <v>672</v>
      </c>
      <c r="D825" s="52" t="s">
        <v>929</v>
      </c>
      <c r="E825" s="10" t="s">
        <v>673</v>
      </c>
      <c r="F825" s="52" t="s">
        <v>439</v>
      </c>
      <c r="G825" s="52" t="s">
        <v>177</v>
      </c>
      <c r="H825" s="52" t="s">
        <v>256</v>
      </c>
      <c r="I825" s="52" t="s">
        <v>930</v>
      </c>
      <c r="J825" s="52" t="s">
        <v>169</v>
      </c>
      <c r="K825" s="52" t="s">
        <v>931</v>
      </c>
      <c r="L825" s="53" t="s">
        <v>291</v>
      </c>
      <c r="M825" s="13">
        <v>660</v>
      </c>
      <c r="N825" s="14">
        <f t="shared" si="194"/>
        <v>1.80821917808219</v>
      </c>
      <c r="O825" s="15">
        <v>11110</v>
      </c>
      <c r="P825" s="15">
        <f t="shared" si="202"/>
        <v>7332600</v>
      </c>
      <c r="Q825" s="16">
        <f>IFERROR(VLOOKUP(G825,SCENARIOS!$A$13:$E$18,2,0),0.025)</f>
        <v>0.045</v>
      </c>
      <c r="R825" s="52">
        <f>IFERROR(VLOOKUP(L825,INPUTS!$A$107:$B$120,2,0),0.0082)</f>
        <v>0.0079</v>
      </c>
      <c r="S825" s="52">
        <f t="shared" si="203"/>
        <v>87.769</v>
      </c>
      <c r="T825" s="15">
        <f t="shared" si="204"/>
        <v>57927.54</v>
      </c>
      <c r="U825" s="15">
        <f>T825/INPUTS!$B$7*1000</f>
        <v>72409425</v>
      </c>
      <c r="V825" s="15">
        <f>T825*INPUTS!$B$6</f>
        <v>183051.0264</v>
      </c>
      <c r="W825" s="54" t="s">
        <v>396</v>
      </c>
      <c r="X825" s="54" t="s">
        <v>396</v>
      </c>
      <c r="Y825" s="67">
        <f>IFERROR(VLOOKUP(E825,INPUTS!$A$44:$B$103,2,0),0)</f>
        <v>0</v>
      </c>
      <c r="Z825" s="15">
        <f t="shared" si="205"/>
        <v>0</v>
      </c>
      <c r="AA825" s="20">
        <f>IFERROR(VLOOKUP(E825,INPUTS!$A$44:$C$103,3,0),SCENARIOS!$J$23)</f>
        <v>0</v>
      </c>
      <c r="AB825" s="15">
        <f t="shared" si="195"/>
        <v>0</v>
      </c>
      <c r="AC825" s="20">
        <f>IFERROR(VLOOKUP($E825,INPUTS!$A$44:$G$103,4,0),SCENARIOS!$K$23)</f>
        <v>0</v>
      </c>
      <c r="AD825" s="15">
        <f t="shared" si="196"/>
        <v>0</v>
      </c>
      <c r="AE825" s="20">
        <f>IFERROR(VLOOKUP($E825,INPUTS!$A$44:$G$103,5,0),SCENARIOS!$L$23)</f>
        <v>0</v>
      </c>
      <c r="AF825" s="15">
        <f t="shared" si="197"/>
        <v>0</v>
      </c>
      <c r="AG825" s="20">
        <f>IFERROR(VLOOKUP($E825,INPUTS!$A$44:$G$103,6,0),SCENARIOS!$M$23)</f>
        <v>0</v>
      </c>
      <c r="AH825" s="15">
        <f t="shared" si="198"/>
        <v>0</v>
      </c>
      <c r="AI825" s="20">
        <f>IFERROR(VLOOKUP($E825,INPUTS!$A$44:$G$103,7,0),SCENARIOS!$N$23)</f>
        <v>0</v>
      </c>
      <c r="AJ825" s="15">
        <f t="shared" si="199"/>
        <v>0</v>
      </c>
      <c r="AL825" t="str">
        <f t="shared" si="200"/>
        <v>N</v>
      </c>
      <c r="AM825" s="21">
        <f t="shared" si="201"/>
        <v>174097.424698431</v>
      </c>
    </row>
    <row r="826" ht="15" customHeight="1" spans="1:39">
      <c r="A826" s="6" t="s">
        <v>2576</v>
      </c>
      <c r="B826" s="52" t="s">
        <v>671</v>
      </c>
      <c r="C826" s="52" t="s">
        <v>672</v>
      </c>
      <c r="D826" s="52" t="s">
        <v>929</v>
      </c>
      <c r="E826" s="10" t="s">
        <v>673</v>
      </c>
      <c r="F826" s="52" t="s">
        <v>439</v>
      </c>
      <c r="G826" s="52" t="s">
        <v>177</v>
      </c>
      <c r="H826" s="52" t="s">
        <v>249</v>
      </c>
      <c r="I826" s="52" t="s">
        <v>930</v>
      </c>
      <c r="J826" s="52" t="s">
        <v>169</v>
      </c>
      <c r="K826" s="52" t="s">
        <v>931</v>
      </c>
      <c r="L826" s="53" t="s">
        <v>291</v>
      </c>
      <c r="M826" s="13">
        <v>660</v>
      </c>
      <c r="N826" s="14">
        <f t="shared" si="194"/>
        <v>1.80821917808219</v>
      </c>
      <c r="O826" s="15">
        <v>12010</v>
      </c>
      <c r="P826" s="15">
        <f t="shared" si="202"/>
        <v>7926600</v>
      </c>
      <c r="Q826" s="16">
        <f>IFERROR(VLOOKUP(G826,SCENARIOS!$A$13:$E$18,2,0),0.025)</f>
        <v>0.045</v>
      </c>
      <c r="R826" s="52">
        <f>IFERROR(VLOOKUP(L826,INPUTS!$A$107:$B$120,2,0),0.0082)</f>
        <v>0.0079</v>
      </c>
      <c r="S826" s="52">
        <f t="shared" si="203"/>
        <v>94.879</v>
      </c>
      <c r="T826" s="15">
        <f t="shared" si="204"/>
        <v>62620.14</v>
      </c>
      <c r="U826" s="15">
        <f>T826/INPUTS!$B$7*1000</f>
        <v>78275175</v>
      </c>
      <c r="V826" s="15">
        <f>T826*INPUTS!$B$6</f>
        <v>197879.6424</v>
      </c>
      <c r="W826" s="54" t="s">
        <v>396</v>
      </c>
      <c r="X826" s="54" t="s">
        <v>396</v>
      </c>
      <c r="Y826" s="67">
        <f>IFERROR(VLOOKUP(E826,INPUTS!$A$44:$B$103,2,0),0)</f>
        <v>0</v>
      </c>
      <c r="Z826" s="15">
        <f t="shared" si="205"/>
        <v>0</v>
      </c>
      <c r="AA826" s="20">
        <f>IFERROR(VLOOKUP(E826,INPUTS!$A$44:$C$103,3,0),SCENARIOS!$J$23)</f>
        <v>0</v>
      </c>
      <c r="AB826" s="15">
        <f t="shared" si="195"/>
        <v>0</v>
      </c>
      <c r="AC826" s="20">
        <f>IFERROR(VLOOKUP($E826,INPUTS!$A$44:$G$103,4,0),SCENARIOS!$K$23)</f>
        <v>0</v>
      </c>
      <c r="AD826" s="15">
        <f t="shared" si="196"/>
        <v>0</v>
      </c>
      <c r="AE826" s="20">
        <f>IFERROR(VLOOKUP($E826,INPUTS!$A$44:$G$103,5,0),SCENARIOS!$L$23)</f>
        <v>0</v>
      </c>
      <c r="AF826" s="15">
        <f t="shared" si="197"/>
        <v>0</v>
      </c>
      <c r="AG826" s="20">
        <f>IFERROR(VLOOKUP($E826,INPUTS!$A$44:$G$103,6,0),SCENARIOS!$M$23)</f>
        <v>0</v>
      </c>
      <c r="AH826" s="15">
        <f t="shared" si="198"/>
        <v>0</v>
      </c>
      <c r="AI826" s="20">
        <f>IFERROR(VLOOKUP($E826,INPUTS!$A$44:$G$103,7,0),SCENARIOS!$N$23)</f>
        <v>0</v>
      </c>
      <c r="AJ826" s="15">
        <f t="shared" si="199"/>
        <v>0</v>
      </c>
      <c r="AL826" t="str">
        <f t="shared" si="200"/>
        <v>N</v>
      </c>
      <c r="AM826" s="21">
        <f t="shared" si="201"/>
        <v>188200.726429177</v>
      </c>
    </row>
    <row r="827" ht="15" customHeight="1" spans="1:39">
      <c r="A827" s="24" t="s">
        <v>2577</v>
      </c>
      <c r="B827" s="52" t="s">
        <v>671</v>
      </c>
      <c r="C827" s="52" t="s">
        <v>672</v>
      </c>
      <c r="D827" s="52" t="s">
        <v>929</v>
      </c>
      <c r="E827" s="10" t="s">
        <v>673</v>
      </c>
      <c r="F827" s="52" t="s">
        <v>439</v>
      </c>
      <c r="G827" s="52" t="s">
        <v>177</v>
      </c>
      <c r="H827" s="52" t="s">
        <v>248</v>
      </c>
      <c r="I827" s="52" t="s">
        <v>930</v>
      </c>
      <c r="J827" s="52" t="s">
        <v>169</v>
      </c>
      <c r="K827" s="52" t="s">
        <v>931</v>
      </c>
      <c r="L827" s="53" t="s">
        <v>1696</v>
      </c>
      <c r="M827" s="13">
        <v>660</v>
      </c>
      <c r="N827" s="14">
        <f t="shared" si="194"/>
        <v>1.80821917808219</v>
      </c>
      <c r="O827" s="15">
        <v>13430</v>
      </c>
      <c r="P827" s="15">
        <f t="shared" si="202"/>
        <v>8863800</v>
      </c>
      <c r="Q827" s="16">
        <f>IFERROR(VLOOKUP(G827,SCENARIOS!$A$13:$E$18,2,0),0.025)</f>
        <v>0.045</v>
      </c>
      <c r="R827" s="52">
        <f>IFERROR(VLOOKUP(L827,INPUTS!$A$107:$B$120,2,0),0.0082)</f>
        <v>0.0082</v>
      </c>
      <c r="S827" s="52">
        <f t="shared" si="203"/>
        <v>110.126</v>
      </c>
      <c r="T827" s="15">
        <f t="shared" si="204"/>
        <v>72683.16</v>
      </c>
      <c r="U827" s="15">
        <f>T827/INPUTS!$B$7*1000</f>
        <v>90853950</v>
      </c>
      <c r="V827" s="15">
        <f>T827*INPUTS!$B$6</f>
        <v>229678.7856</v>
      </c>
      <c r="W827" s="54" t="s">
        <v>396</v>
      </c>
      <c r="X827" s="54" t="s">
        <v>396</v>
      </c>
      <c r="Y827" s="67">
        <f>IFERROR(VLOOKUP(E827,INPUTS!$A$44:$B$103,2,0),0)</f>
        <v>0</v>
      </c>
      <c r="Z827" s="15">
        <f t="shared" si="205"/>
        <v>0</v>
      </c>
      <c r="AA827" s="20">
        <f>IFERROR(VLOOKUP(E827,INPUTS!$A$44:$C$103,3,0),SCENARIOS!$J$23)</f>
        <v>0</v>
      </c>
      <c r="AB827" s="15">
        <f t="shared" si="195"/>
        <v>0</v>
      </c>
      <c r="AC827" s="20">
        <f>IFERROR(VLOOKUP($E827,INPUTS!$A$44:$G$103,4,0),SCENARIOS!$K$23)</f>
        <v>0</v>
      </c>
      <c r="AD827" s="15">
        <f t="shared" si="196"/>
        <v>0</v>
      </c>
      <c r="AE827" s="20">
        <f>IFERROR(VLOOKUP($E827,INPUTS!$A$44:$G$103,5,0),SCENARIOS!$L$23)</f>
        <v>0</v>
      </c>
      <c r="AF827" s="15">
        <f t="shared" si="197"/>
        <v>0</v>
      </c>
      <c r="AG827" s="20">
        <f>IFERROR(VLOOKUP($E827,INPUTS!$A$44:$G$103,6,0),SCENARIOS!$M$23)</f>
        <v>0</v>
      </c>
      <c r="AH827" s="15">
        <f t="shared" si="198"/>
        <v>0</v>
      </c>
      <c r="AI827" s="20">
        <f>IFERROR(VLOOKUP($E827,INPUTS!$A$44:$G$103,7,0),SCENARIOS!$N$23)</f>
        <v>0</v>
      </c>
      <c r="AJ827" s="15">
        <f t="shared" si="199"/>
        <v>0</v>
      </c>
      <c r="AL827" t="str">
        <f t="shared" si="200"/>
        <v>N</v>
      </c>
      <c r="AM827" s="21">
        <f t="shared" si="201"/>
        <v>218444.473473998</v>
      </c>
    </row>
    <row r="828" ht="15" customHeight="1" spans="1:39">
      <c r="A828" s="6" t="s">
        <v>2578</v>
      </c>
      <c r="B828" s="52" t="s">
        <v>671</v>
      </c>
      <c r="C828" s="52" t="s">
        <v>672</v>
      </c>
      <c r="D828" s="52" t="s">
        <v>929</v>
      </c>
      <c r="E828" s="10" t="s">
        <v>673</v>
      </c>
      <c r="F828" s="52" t="s">
        <v>439</v>
      </c>
      <c r="G828" s="52" t="s">
        <v>177</v>
      </c>
      <c r="H828" s="52" t="s">
        <v>644</v>
      </c>
      <c r="I828" s="52" t="s">
        <v>643</v>
      </c>
      <c r="J828" s="52" t="s">
        <v>1852</v>
      </c>
      <c r="K828" s="52" t="s">
        <v>931</v>
      </c>
      <c r="L828" s="53" t="s">
        <v>291</v>
      </c>
      <c r="M828" s="13">
        <v>660</v>
      </c>
      <c r="N828" s="14">
        <f t="shared" si="194"/>
        <v>1.80821917808219</v>
      </c>
      <c r="O828" s="15">
        <v>6340</v>
      </c>
      <c r="P828" s="15">
        <f t="shared" si="202"/>
        <v>4184400</v>
      </c>
      <c r="Q828" s="16">
        <f>IFERROR(VLOOKUP(G828,SCENARIOS!$A$13:$E$18,2,0),0.025)</f>
        <v>0.045</v>
      </c>
      <c r="R828" s="52">
        <f>IFERROR(VLOOKUP(L828,INPUTS!$A$107:$B$120,2,0),0.0082)</f>
        <v>0.0079</v>
      </c>
      <c r="S828" s="52">
        <f t="shared" si="203"/>
        <v>50.086</v>
      </c>
      <c r="T828" s="15">
        <f t="shared" si="204"/>
        <v>33056.76</v>
      </c>
      <c r="U828" s="15">
        <f>T828/INPUTS!$B$7*1000</f>
        <v>41320950</v>
      </c>
      <c r="V828" s="15">
        <f>T828*INPUTS!$B$6</f>
        <v>104459.3616</v>
      </c>
      <c r="W828" s="54" t="s">
        <v>396</v>
      </c>
      <c r="X828" s="54" t="s">
        <v>396</v>
      </c>
      <c r="Y828" s="67">
        <f>IFERROR(VLOOKUP(E828,INPUTS!$A$44:$B$103,2,0),0)</f>
        <v>0</v>
      </c>
      <c r="Z828" s="15">
        <f t="shared" si="205"/>
        <v>0</v>
      </c>
      <c r="AA828" s="20">
        <f>IFERROR(VLOOKUP(E828,INPUTS!$A$44:$C$103,3,0),SCENARIOS!$J$23)</f>
        <v>0</v>
      </c>
      <c r="AB828" s="15">
        <f t="shared" si="195"/>
        <v>0</v>
      </c>
      <c r="AC828" s="20">
        <f>IFERROR(VLOOKUP($E828,INPUTS!$A$44:$G$103,4,0),SCENARIOS!$K$23)</f>
        <v>0</v>
      </c>
      <c r="AD828" s="15">
        <f t="shared" si="196"/>
        <v>0</v>
      </c>
      <c r="AE828" s="20">
        <f>IFERROR(VLOOKUP($E828,INPUTS!$A$44:$G$103,5,0),SCENARIOS!$L$23)</f>
        <v>0</v>
      </c>
      <c r="AF828" s="15">
        <f t="shared" si="197"/>
        <v>0</v>
      </c>
      <c r="AG828" s="20">
        <f>IFERROR(VLOOKUP($E828,INPUTS!$A$44:$G$103,6,0),SCENARIOS!$M$23)</f>
        <v>0</v>
      </c>
      <c r="AH828" s="15">
        <f t="shared" si="198"/>
        <v>0</v>
      </c>
      <c r="AI828" s="20">
        <f>IFERROR(VLOOKUP($E828,INPUTS!$A$44:$G$103,7,0),SCENARIOS!$N$23)</f>
        <v>0</v>
      </c>
      <c r="AJ828" s="15">
        <f t="shared" si="199"/>
        <v>0</v>
      </c>
      <c r="AL828" t="str">
        <f t="shared" si="200"/>
        <v>N</v>
      </c>
      <c r="AM828" s="21">
        <f t="shared" si="201"/>
        <v>99349.925525477</v>
      </c>
    </row>
    <row r="829" ht="15" customHeight="1" spans="1:39">
      <c r="A829" s="24" t="s">
        <v>2579</v>
      </c>
      <c r="B829" s="52" t="s">
        <v>671</v>
      </c>
      <c r="C829" s="52" t="s">
        <v>672</v>
      </c>
      <c r="D829" s="52" t="s">
        <v>929</v>
      </c>
      <c r="E829" s="10" t="s">
        <v>673</v>
      </c>
      <c r="F829" s="52" t="s">
        <v>439</v>
      </c>
      <c r="G829" s="52" t="s">
        <v>177</v>
      </c>
      <c r="H829" s="52" t="s">
        <v>640</v>
      </c>
      <c r="I829" s="52" t="s">
        <v>639</v>
      </c>
      <c r="J829" s="52" t="s">
        <v>1852</v>
      </c>
      <c r="K829" s="52" t="s">
        <v>931</v>
      </c>
      <c r="L829" s="53" t="s">
        <v>291</v>
      </c>
      <c r="M829" s="13">
        <v>660</v>
      </c>
      <c r="N829" s="14">
        <f t="shared" si="194"/>
        <v>1.80821917808219</v>
      </c>
      <c r="O829" s="15">
        <v>3680</v>
      </c>
      <c r="P829" s="15">
        <f t="shared" si="202"/>
        <v>2428800</v>
      </c>
      <c r="Q829" s="16">
        <f>IFERROR(VLOOKUP(G829,SCENARIOS!$A$13:$E$18,2,0),0.025)</f>
        <v>0.045</v>
      </c>
      <c r="R829" s="52">
        <f>IFERROR(VLOOKUP(L829,INPUTS!$A$107:$B$120,2,0),0.0082)</f>
        <v>0.0079</v>
      </c>
      <c r="S829" s="52">
        <f t="shared" si="203"/>
        <v>29.072</v>
      </c>
      <c r="T829" s="15">
        <f t="shared" si="204"/>
        <v>19187.52</v>
      </c>
      <c r="U829" s="15">
        <f>T829/INPUTS!$B$7*1000</f>
        <v>23984400</v>
      </c>
      <c r="V829" s="15">
        <f>T829*INPUTS!$B$6</f>
        <v>60632.5632</v>
      </c>
      <c r="W829" s="54" t="s">
        <v>396</v>
      </c>
      <c r="X829" s="54" t="s">
        <v>396</v>
      </c>
      <c r="Y829" s="67">
        <f>IFERROR(VLOOKUP(E829,INPUTS!$A$44:$B$103,2,0),0)</f>
        <v>0</v>
      </c>
      <c r="Z829" s="15">
        <f t="shared" si="205"/>
        <v>0</v>
      </c>
      <c r="AA829" s="20">
        <f>IFERROR(VLOOKUP(E829,INPUTS!$A$44:$C$103,3,0),SCENARIOS!$J$23)</f>
        <v>0</v>
      </c>
      <c r="AB829" s="15">
        <f t="shared" si="195"/>
        <v>0</v>
      </c>
      <c r="AC829" s="20">
        <f>IFERROR(VLOOKUP($E829,INPUTS!$A$44:$G$103,4,0),SCENARIOS!$K$23)</f>
        <v>0</v>
      </c>
      <c r="AD829" s="15">
        <f t="shared" si="196"/>
        <v>0</v>
      </c>
      <c r="AE829" s="20">
        <f>IFERROR(VLOOKUP($E829,INPUTS!$A$44:$G$103,5,0),SCENARIOS!$L$23)</f>
        <v>0</v>
      </c>
      <c r="AF829" s="15">
        <f t="shared" si="197"/>
        <v>0</v>
      </c>
      <c r="AG829" s="20">
        <f>IFERROR(VLOOKUP($E829,INPUTS!$A$44:$G$103,6,0),SCENARIOS!$M$23)</f>
        <v>0</v>
      </c>
      <c r="AH829" s="15">
        <f t="shared" si="198"/>
        <v>0</v>
      </c>
      <c r="AI829" s="20">
        <f>IFERROR(VLOOKUP($E829,INPUTS!$A$44:$G$103,7,0),SCENARIOS!$N$23)</f>
        <v>0</v>
      </c>
      <c r="AJ829" s="15">
        <f t="shared" si="199"/>
        <v>0</v>
      </c>
      <c r="AL829" t="str">
        <f t="shared" si="200"/>
        <v>N</v>
      </c>
      <c r="AM829" s="21">
        <f t="shared" si="201"/>
        <v>57666.8337434946</v>
      </c>
    </row>
    <row r="830" ht="15" customHeight="1" spans="1:39">
      <c r="A830" s="6" t="s">
        <v>2580</v>
      </c>
      <c r="B830" s="52" t="s">
        <v>441</v>
      </c>
      <c r="C830" s="52" t="s">
        <v>442</v>
      </c>
      <c r="D830" s="52" t="s">
        <v>929</v>
      </c>
      <c r="E830" s="10" t="s">
        <v>783</v>
      </c>
      <c r="F830" s="52" t="s">
        <v>443</v>
      </c>
      <c r="G830" s="52" t="s">
        <v>177</v>
      </c>
      <c r="H830" s="52" t="s">
        <v>224</v>
      </c>
      <c r="I830" s="52" t="s">
        <v>938</v>
      </c>
      <c r="J830" s="52" t="s">
        <v>165</v>
      </c>
      <c r="K830" s="52" t="s">
        <v>931</v>
      </c>
      <c r="L830" s="53" t="s">
        <v>295</v>
      </c>
      <c r="M830" s="13">
        <v>811</v>
      </c>
      <c r="N830" s="14">
        <f t="shared" si="194"/>
        <v>2.22191780821918</v>
      </c>
      <c r="O830" s="15">
        <v>5850</v>
      </c>
      <c r="P830" s="15">
        <f t="shared" si="202"/>
        <v>4744350</v>
      </c>
      <c r="Q830" s="16">
        <f>IFERROR(VLOOKUP(G830,SCENARIOS!$A$13:$E$18,2,0),0.025)</f>
        <v>0.045</v>
      </c>
      <c r="R830" s="52">
        <f>IFERROR(VLOOKUP(L830,INPUTS!$A$107:$B$120,2,0),0.0082)</f>
        <v>0.0089</v>
      </c>
      <c r="S830" s="52">
        <f t="shared" si="203"/>
        <v>52.065</v>
      </c>
      <c r="T830" s="15">
        <f t="shared" si="204"/>
        <v>42224.715</v>
      </c>
      <c r="U830" s="15">
        <f>T830/INPUTS!$B$7*1000</f>
        <v>52780893.75</v>
      </c>
      <c r="V830" s="15">
        <f>T830*INPUTS!$B$6</f>
        <v>133430.0994</v>
      </c>
      <c r="W830" s="54" t="s">
        <v>396</v>
      </c>
      <c r="X830" s="54" t="s">
        <v>396</v>
      </c>
      <c r="Y830" s="67">
        <f>IFERROR(VLOOKUP(E830,INPUTS!$A$44:$B$103,2,0),0)</f>
        <v>0</v>
      </c>
      <c r="Z830" s="15">
        <f t="shared" si="205"/>
        <v>0</v>
      </c>
      <c r="AA830" s="20">
        <f>IFERROR(VLOOKUP(E830,INPUTS!$A$44:$C$103,3,0),SCENARIOS!$J$23)</f>
        <v>0</v>
      </c>
      <c r="AB830" s="15">
        <f t="shared" si="195"/>
        <v>0</v>
      </c>
      <c r="AC830" s="20">
        <f>IFERROR(VLOOKUP($E830,INPUTS!$A$44:$G$103,4,0),SCENARIOS!$K$23)</f>
        <v>0</v>
      </c>
      <c r="AD830" s="15">
        <f t="shared" si="196"/>
        <v>0</v>
      </c>
      <c r="AE830" s="20">
        <f>IFERROR(VLOOKUP($E830,INPUTS!$A$44:$G$103,5,0),SCENARIOS!$L$23)</f>
        <v>0</v>
      </c>
      <c r="AF830" s="15">
        <f t="shared" si="197"/>
        <v>0</v>
      </c>
      <c r="AG830" s="20">
        <f>IFERROR(VLOOKUP($E830,INPUTS!$A$44:$G$103,6,0),SCENARIOS!$M$23)</f>
        <v>0</v>
      </c>
      <c r="AH830" s="15">
        <f t="shared" si="198"/>
        <v>0</v>
      </c>
      <c r="AI830" s="20">
        <f>IFERROR(VLOOKUP($E830,INPUTS!$A$44:$G$103,7,0),SCENARIOS!$N$23)</f>
        <v>0</v>
      </c>
      <c r="AJ830" s="15">
        <f t="shared" si="199"/>
        <v>0</v>
      </c>
      <c r="AL830" t="str">
        <f t="shared" si="200"/>
        <v>Y</v>
      </c>
      <c r="AM830" s="21">
        <f t="shared" si="201"/>
        <v>126903.613378459</v>
      </c>
    </row>
    <row r="831" ht="15" customHeight="1" spans="1:39">
      <c r="A831" s="24" t="s">
        <v>2581</v>
      </c>
      <c r="B831" s="52" t="s">
        <v>441</v>
      </c>
      <c r="C831" s="52" t="s">
        <v>442</v>
      </c>
      <c r="D831" s="52" t="s">
        <v>929</v>
      </c>
      <c r="E831" s="10" t="s">
        <v>783</v>
      </c>
      <c r="F831" s="52" t="s">
        <v>443</v>
      </c>
      <c r="G831" s="52" t="s">
        <v>177</v>
      </c>
      <c r="H831" s="52" t="s">
        <v>203</v>
      </c>
      <c r="I831" s="52" t="s">
        <v>399</v>
      </c>
      <c r="J831" s="52" t="s">
        <v>165</v>
      </c>
      <c r="K831" s="52" t="s">
        <v>931</v>
      </c>
      <c r="L831" s="53" t="s">
        <v>295</v>
      </c>
      <c r="M831" s="13">
        <v>811</v>
      </c>
      <c r="N831" s="14">
        <f t="shared" si="194"/>
        <v>2.22191780821918</v>
      </c>
      <c r="O831" s="15">
        <v>5530</v>
      </c>
      <c r="P831" s="15">
        <f t="shared" si="202"/>
        <v>4484830</v>
      </c>
      <c r="Q831" s="16">
        <f>IFERROR(VLOOKUP(G831,SCENARIOS!$A$13:$E$18,2,0),0.025)</f>
        <v>0.045</v>
      </c>
      <c r="R831" s="52">
        <f>IFERROR(VLOOKUP(L831,INPUTS!$A$107:$B$120,2,0),0.0082)</f>
        <v>0.0089</v>
      </c>
      <c r="S831" s="52">
        <f t="shared" si="203"/>
        <v>49.217</v>
      </c>
      <c r="T831" s="15">
        <f t="shared" si="204"/>
        <v>39914.987</v>
      </c>
      <c r="U831" s="15">
        <f>T831/INPUTS!$B$7*1000</f>
        <v>49893733.75</v>
      </c>
      <c r="V831" s="15">
        <f>T831*INPUTS!$B$6</f>
        <v>126131.35892</v>
      </c>
      <c r="W831" s="54" t="s">
        <v>396</v>
      </c>
      <c r="X831" s="54" t="s">
        <v>396</v>
      </c>
      <c r="Y831" s="67">
        <f>IFERROR(VLOOKUP(E831,INPUTS!$A$44:$B$103,2,0),0)</f>
        <v>0</v>
      </c>
      <c r="Z831" s="15">
        <f t="shared" si="205"/>
        <v>0</v>
      </c>
      <c r="AA831" s="20">
        <f>IFERROR(VLOOKUP(E831,INPUTS!$A$44:$C$103,3,0),SCENARIOS!$J$23)</f>
        <v>0</v>
      </c>
      <c r="AB831" s="15">
        <f t="shared" si="195"/>
        <v>0</v>
      </c>
      <c r="AC831" s="20">
        <f>IFERROR(VLOOKUP($E831,INPUTS!$A$44:$G$103,4,0),SCENARIOS!$K$23)</f>
        <v>0</v>
      </c>
      <c r="AD831" s="15">
        <f t="shared" si="196"/>
        <v>0</v>
      </c>
      <c r="AE831" s="20">
        <f>IFERROR(VLOOKUP($E831,INPUTS!$A$44:$G$103,5,0),SCENARIOS!$L$23)</f>
        <v>0</v>
      </c>
      <c r="AF831" s="15">
        <f t="shared" si="197"/>
        <v>0</v>
      </c>
      <c r="AG831" s="20">
        <f>IFERROR(VLOOKUP($E831,INPUTS!$A$44:$G$103,6,0),SCENARIOS!$M$23)</f>
        <v>0</v>
      </c>
      <c r="AH831" s="15">
        <f t="shared" si="198"/>
        <v>0</v>
      </c>
      <c r="AI831" s="20">
        <f>IFERROR(VLOOKUP($E831,INPUTS!$A$44:$G$103,7,0),SCENARIOS!$N$23)</f>
        <v>0</v>
      </c>
      <c r="AJ831" s="15">
        <f t="shared" si="199"/>
        <v>0</v>
      </c>
      <c r="AL831" t="str">
        <f t="shared" si="200"/>
        <v>N</v>
      </c>
      <c r="AM831" s="21">
        <f t="shared" si="201"/>
        <v>119961.87726203</v>
      </c>
    </row>
    <row r="832" ht="15" customHeight="1" spans="1:39">
      <c r="A832" s="6" t="s">
        <v>2582</v>
      </c>
      <c r="B832" s="52" t="s">
        <v>441</v>
      </c>
      <c r="C832" s="52" t="s">
        <v>442</v>
      </c>
      <c r="D832" s="52" t="s">
        <v>929</v>
      </c>
      <c r="E832" s="10" t="s">
        <v>783</v>
      </c>
      <c r="F832" s="52" t="s">
        <v>443</v>
      </c>
      <c r="G832" s="52" t="s">
        <v>177</v>
      </c>
      <c r="H832" s="52" t="s">
        <v>200</v>
      </c>
      <c r="I832" s="52" t="s">
        <v>391</v>
      </c>
      <c r="J832" s="52" t="s">
        <v>165</v>
      </c>
      <c r="K832" s="52" t="s">
        <v>931</v>
      </c>
      <c r="L832" s="53" t="s">
        <v>295</v>
      </c>
      <c r="M832" s="13">
        <v>540</v>
      </c>
      <c r="N832" s="14">
        <f t="shared" si="194"/>
        <v>1.47945205479452</v>
      </c>
      <c r="O832" s="15">
        <v>5320</v>
      </c>
      <c r="P832" s="15">
        <f t="shared" si="202"/>
        <v>2872800</v>
      </c>
      <c r="Q832" s="16">
        <f>IFERROR(VLOOKUP(G832,SCENARIOS!$A$13:$E$18,2,0),0.025)</f>
        <v>0.045</v>
      </c>
      <c r="R832" s="52">
        <f>IFERROR(VLOOKUP(L832,INPUTS!$A$107:$B$120,2,0),0.0082)</f>
        <v>0.0089</v>
      </c>
      <c r="S832" s="52">
        <f t="shared" si="203"/>
        <v>47.348</v>
      </c>
      <c r="T832" s="15">
        <f t="shared" si="204"/>
        <v>25567.92</v>
      </c>
      <c r="U832" s="15">
        <f>T832/INPUTS!$B$7*1000</f>
        <v>31959900</v>
      </c>
      <c r="V832" s="15">
        <f>T832*INPUTS!$B$6</f>
        <v>80794.6272</v>
      </c>
      <c r="W832" s="54" t="s">
        <v>396</v>
      </c>
      <c r="X832" s="54" t="s">
        <v>396</v>
      </c>
      <c r="Y832" s="67">
        <f>IFERROR(VLOOKUP(E832,INPUTS!$A$44:$B$103,2,0),0)</f>
        <v>0</v>
      </c>
      <c r="Z832" s="15">
        <f t="shared" si="205"/>
        <v>0</v>
      </c>
      <c r="AA832" s="20">
        <f>IFERROR(VLOOKUP(E832,INPUTS!$A$44:$C$103,3,0),SCENARIOS!$J$23)</f>
        <v>0</v>
      </c>
      <c r="AB832" s="15">
        <f t="shared" si="195"/>
        <v>0</v>
      </c>
      <c r="AC832" s="20">
        <f>IFERROR(VLOOKUP($E832,INPUTS!$A$44:$G$103,4,0),SCENARIOS!$K$23)</f>
        <v>0</v>
      </c>
      <c r="AD832" s="15">
        <f t="shared" si="196"/>
        <v>0</v>
      </c>
      <c r="AE832" s="20">
        <f>IFERROR(VLOOKUP($E832,INPUTS!$A$44:$G$103,5,0),SCENARIOS!$L$23)</f>
        <v>0</v>
      </c>
      <c r="AF832" s="15">
        <f t="shared" si="197"/>
        <v>0</v>
      </c>
      <c r="AG832" s="20">
        <f>IFERROR(VLOOKUP($E832,INPUTS!$A$44:$G$103,6,0),SCENARIOS!$M$23)</f>
        <v>0</v>
      </c>
      <c r="AH832" s="15">
        <f t="shared" si="198"/>
        <v>0</v>
      </c>
      <c r="AI832" s="20">
        <f>IFERROR(VLOOKUP($E832,INPUTS!$A$44:$G$103,7,0),SCENARIOS!$N$23)</f>
        <v>0</v>
      </c>
      <c r="AJ832" s="15">
        <f t="shared" si="199"/>
        <v>0</v>
      </c>
      <c r="AL832" t="str">
        <f t="shared" si="200"/>
        <v>Y</v>
      </c>
      <c r="AM832" s="21">
        <f t="shared" si="201"/>
        <v>76842.7077499838</v>
      </c>
    </row>
    <row r="833" ht="15" customHeight="1" spans="1:39">
      <c r="A833" s="24" t="s">
        <v>2583</v>
      </c>
      <c r="B833" s="52" t="s">
        <v>441</v>
      </c>
      <c r="C833" s="52" t="s">
        <v>442</v>
      </c>
      <c r="D833" s="52" t="s">
        <v>929</v>
      </c>
      <c r="E833" s="10" t="s">
        <v>783</v>
      </c>
      <c r="F833" s="52" t="s">
        <v>443</v>
      </c>
      <c r="G833" s="52" t="s">
        <v>177</v>
      </c>
      <c r="H833" s="52" t="s">
        <v>204</v>
      </c>
      <c r="I833" s="52" t="s">
        <v>405</v>
      </c>
      <c r="J833" s="52" t="s">
        <v>165</v>
      </c>
      <c r="K833" s="52" t="s">
        <v>931</v>
      </c>
      <c r="L833" s="53" t="s">
        <v>295</v>
      </c>
      <c r="M833" s="13">
        <v>540</v>
      </c>
      <c r="N833" s="14">
        <f t="shared" si="194"/>
        <v>1.47945205479452</v>
      </c>
      <c r="O833" s="15">
        <v>5730</v>
      </c>
      <c r="P833" s="15">
        <f t="shared" si="202"/>
        <v>3094200</v>
      </c>
      <c r="Q833" s="16">
        <f>IFERROR(VLOOKUP(G833,SCENARIOS!$A$13:$E$18,2,0),0.025)</f>
        <v>0.045</v>
      </c>
      <c r="R833" s="52">
        <f>IFERROR(VLOOKUP(L833,INPUTS!$A$107:$B$120,2,0),0.0082)</f>
        <v>0.0089</v>
      </c>
      <c r="S833" s="52">
        <f t="shared" si="203"/>
        <v>50.997</v>
      </c>
      <c r="T833" s="15">
        <f t="shared" si="204"/>
        <v>27538.38</v>
      </c>
      <c r="U833" s="15">
        <f>T833/INPUTS!$B$7*1000</f>
        <v>34422975</v>
      </c>
      <c r="V833" s="15">
        <f>T833*INPUTS!$B$6</f>
        <v>87021.2808</v>
      </c>
      <c r="W833" s="54" t="s">
        <v>396</v>
      </c>
      <c r="X833" s="54" t="s">
        <v>396</v>
      </c>
      <c r="Y833" s="67">
        <f>IFERROR(VLOOKUP(E833,INPUTS!$A$44:$B$103,2,0),0)</f>
        <v>0</v>
      </c>
      <c r="Z833" s="15">
        <f t="shared" si="205"/>
        <v>0</v>
      </c>
      <c r="AA833" s="20">
        <f>IFERROR(VLOOKUP(E833,INPUTS!$A$44:$C$103,3,0),SCENARIOS!$J$23)</f>
        <v>0</v>
      </c>
      <c r="AB833" s="15">
        <f t="shared" si="195"/>
        <v>0</v>
      </c>
      <c r="AC833" s="20">
        <f>IFERROR(VLOOKUP($E833,INPUTS!$A$44:$G$103,4,0),SCENARIOS!$K$23)</f>
        <v>0</v>
      </c>
      <c r="AD833" s="15">
        <f t="shared" si="196"/>
        <v>0</v>
      </c>
      <c r="AE833" s="20">
        <f>IFERROR(VLOOKUP($E833,INPUTS!$A$44:$G$103,5,0),SCENARIOS!$L$23)</f>
        <v>0</v>
      </c>
      <c r="AF833" s="15">
        <f t="shared" si="197"/>
        <v>0</v>
      </c>
      <c r="AG833" s="20">
        <f>IFERROR(VLOOKUP($E833,INPUTS!$A$44:$G$103,6,0),SCENARIOS!$M$23)</f>
        <v>0</v>
      </c>
      <c r="AH833" s="15">
        <f t="shared" si="198"/>
        <v>0</v>
      </c>
      <c r="AI833" s="20">
        <f>IFERROR(VLOOKUP($E833,INPUTS!$A$44:$G$103,7,0),SCENARIOS!$N$23)</f>
        <v>0</v>
      </c>
      <c r="AJ833" s="15">
        <f t="shared" si="199"/>
        <v>0</v>
      </c>
      <c r="AL833" t="str">
        <f t="shared" si="200"/>
        <v>N</v>
      </c>
      <c r="AM833" s="21">
        <f t="shared" si="201"/>
        <v>82764.7961292119</v>
      </c>
    </row>
    <row r="834" ht="15" customHeight="1" spans="1:39">
      <c r="A834" s="6" t="s">
        <v>2584</v>
      </c>
      <c r="B834" s="52" t="s">
        <v>441</v>
      </c>
      <c r="C834" s="52" t="s">
        <v>442</v>
      </c>
      <c r="D834" s="52" t="s">
        <v>929</v>
      </c>
      <c r="E834" s="10" t="s">
        <v>783</v>
      </c>
      <c r="F834" s="52" t="s">
        <v>443</v>
      </c>
      <c r="G834" s="52" t="s">
        <v>177</v>
      </c>
      <c r="H834" s="52" t="s">
        <v>460</v>
      </c>
      <c r="I834" s="52" t="s">
        <v>459</v>
      </c>
      <c r="J834" s="56" t="s">
        <v>185</v>
      </c>
      <c r="K834" s="52" t="s">
        <v>931</v>
      </c>
      <c r="L834" s="53" t="s">
        <v>295</v>
      </c>
      <c r="M834" s="13">
        <v>811</v>
      </c>
      <c r="N834" s="14">
        <f t="shared" si="194"/>
        <v>2.22191780821918</v>
      </c>
      <c r="O834" s="15">
        <v>3200</v>
      </c>
      <c r="P834" s="15">
        <f t="shared" si="202"/>
        <v>2595200</v>
      </c>
      <c r="Q834" s="16">
        <f>IFERROR(VLOOKUP(G834,SCENARIOS!$A$13:$E$18,2,0),0.025)</f>
        <v>0.045</v>
      </c>
      <c r="R834" s="52">
        <f>IFERROR(VLOOKUP(L834,INPUTS!$A$107:$B$120,2,0),0.0082)</f>
        <v>0.0089</v>
      </c>
      <c r="S834" s="52">
        <f t="shared" si="203"/>
        <v>28.48</v>
      </c>
      <c r="T834" s="15">
        <f t="shared" si="204"/>
        <v>23097.28</v>
      </c>
      <c r="U834" s="15">
        <f>T834/INPUTS!$B$7*1000</f>
        <v>28871600</v>
      </c>
      <c r="V834" s="15">
        <f>T834*INPUTS!$B$6</f>
        <v>72987.4048</v>
      </c>
      <c r="W834" s="54" t="s">
        <v>396</v>
      </c>
      <c r="X834" s="54" t="s">
        <v>396</v>
      </c>
      <c r="Y834" s="67">
        <f>IFERROR(VLOOKUP(E834,INPUTS!$A$44:$B$103,2,0),0)</f>
        <v>0</v>
      </c>
      <c r="Z834" s="15">
        <f t="shared" si="205"/>
        <v>0</v>
      </c>
      <c r="AA834" s="20">
        <f>IFERROR(VLOOKUP(E834,INPUTS!$A$44:$C$103,3,0),SCENARIOS!$J$23)</f>
        <v>0</v>
      </c>
      <c r="AB834" s="15">
        <f t="shared" si="195"/>
        <v>0</v>
      </c>
      <c r="AC834" s="20">
        <f>IFERROR(VLOOKUP($E834,INPUTS!$A$44:$G$103,4,0),SCENARIOS!$K$23)</f>
        <v>0</v>
      </c>
      <c r="AD834" s="15">
        <f t="shared" si="196"/>
        <v>0</v>
      </c>
      <c r="AE834" s="20">
        <f>IFERROR(VLOOKUP($E834,INPUTS!$A$44:$G$103,5,0),SCENARIOS!$L$23)</f>
        <v>0</v>
      </c>
      <c r="AF834" s="15">
        <f t="shared" si="197"/>
        <v>0</v>
      </c>
      <c r="AG834" s="20">
        <f>IFERROR(VLOOKUP($E834,INPUTS!$A$44:$G$103,6,0),SCENARIOS!$M$23)</f>
        <v>0</v>
      </c>
      <c r="AH834" s="15">
        <f t="shared" si="198"/>
        <v>0</v>
      </c>
      <c r="AI834" s="20">
        <f>IFERROR(VLOOKUP($E834,INPUTS!$A$44:$G$103,7,0),SCENARIOS!$N$23)</f>
        <v>0</v>
      </c>
      <c r="AJ834" s="15">
        <f t="shared" si="199"/>
        <v>0</v>
      </c>
      <c r="AL834" t="str">
        <f t="shared" si="200"/>
        <v>Y</v>
      </c>
      <c r="AM834" s="21">
        <f t="shared" si="201"/>
        <v>69417.361164285</v>
      </c>
    </row>
    <row r="835" ht="15" customHeight="1" spans="1:39">
      <c r="A835" s="24" t="s">
        <v>2585</v>
      </c>
      <c r="B835" s="52" t="s">
        <v>441</v>
      </c>
      <c r="C835" s="52" t="s">
        <v>442</v>
      </c>
      <c r="D835" s="52" t="s">
        <v>929</v>
      </c>
      <c r="E835" s="10" t="s">
        <v>783</v>
      </c>
      <c r="F835" s="52" t="s">
        <v>443</v>
      </c>
      <c r="G835" s="52" t="s">
        <v>177</v>
      </c>
      <c r="H835" s="52" t="s">
        <v>223</v>
      </c>
      <c r="I835" s="52" t="s">
        <v>665</v>
      </c>
      <c r="J835" s="52" t="s">
        <v>165</v>
      </c>
      <c r="K835" s="52" t="s">
        <v>931</v>
      </c>
      <c r="L835" s="53" t="s">
        <v>288</v>
      </c>
      <c r="M835" s="13">
        <v>540</v>
      </c>
      <c r="N835" s="14">
        <f t="shared" si="194"/>
        <v>1.47945205479452</v>
      </c>
      <c r="O835" s="15">
        <v>3950</v>
      </c>
      <c r="P835" s="15">
        <f t="shared" si="202"/>
        <v>2133000</v>
      </c>
      <c r="Q835" s="16">
        <f>IFERROR(VLOOKUP(G835,SCENARIOS!$A$13:$E$18,2,0),0.025)</f>
        <v>0.045</v>
      </c>
      <c r="R835" s="52">
        <f>IFERROR(VLOOKUP(L835,INPUTS!$A$107:$B$120,2,0),0.0082)</f>
        <v>0.0085</v>
      </c>
      <c r="S835" s="52">
        <f t="shared" si="203"/>
        <v>33.575</v>
      </c>
      <c r="T835" s="15">
        <f t="shared" si="204"/>
        <v>18130.5</v>
      </c>
      <c r="U835" s="15">
        <f>T835/INPUTS!$B$7*1000</f>
        <v>22663125</v>
      </c>
      <c r="V835" s="15">
        <f>T835*INPUTS!$B$6</f>
        <v>57292.38</v>
      </c>
      <c r="W835" s="54" t="s">
        <v>396</v>
      </c>
      <c r="X835" s="54" t="s">
        <v>396</v>
      </c>
      <c r="Y835" s="67">
        <f>IFERROR(VLOOKUP(E835,INPUTS!$A$44:$B$103,2,0),0)</f>
        <v>0</v>
      </c>
      <c r="Z835" s="15">
        <f t="shared" si="205"/>
        <v>0</v>
      </c>
      <c r="AA835" s="20">
        <f>IFERROR(VLOOKUP(E835,INPUTS!$A$44:$C$103,3,0),SCENARIOS!$J$23)</f>
        <v>0</v>
      </c>
      <c r="AB835" s="15">
        <f t="shared" si="195"/>
        <v>0</v>
      </c>
      <c r="AC835" s="20">
        <f>IFERROR(VLOOKUP($E835,INPUTS!$A$44:$G$103,4,0),SCENARIOS!$K$23)</f>
        <v>0</v>
      </c>
      <c r="AD835" s="15">
        <f t="shared" si="196"/>
        <v>0</v>
      </c>
      <c r="AE835" s="20">
        <f>IFERROR(VLOOKUP($E835,INPUTS!$A$44:$G$103,5,0),SCENARIOS!$L$23)</f>
        <v>0</v>
      </c>
      <c r="AF835" s="15">
        <f t="shared" si="197"/>
        <v>0</v>
      </c>
      <c r="AG835" s="20">
        <f>IFERROR(VLOOKUP($E835,INPUTS!$A$44:$G$103,6,0),SCENARIOS!$M$23)</f>
        <v>0</v>
      </c>
      <c r="AH835" s="15">
        <f t="shared" si="198"/>
        <v>0</v>
      </c>
      <c r="AI835" s="20">
        <f>IFERROR(VLOOKUP($E835,INPUTS!$A$44:$G$103,7,0),SCENARIOS!$N$23)</f>
        <v>0</v>
      </c>
      <c r="AJ835" s="15">
        <f t="shared" si="199"/>
        <v>0</v>
      </c>
      <c r="AL835" t="str">
        <f t="shared" si="200"/>
        <v>Y</v>
      </c>
      <c r="AM835" s="21">
        <f t="shared" si="201"/>
        <v>54490.0294142457</v>
      </c>
    </row>
    <row r="836" ht="15" customHeight="1" spans="1:39">
      <c r="A836" s="6" t="s">
        <v>2586</v>
      </c>
      <c r="B836" s="52" t="s">
        <v>441</v>
      </c>
      <c r="C836" s="52" t="s">
        <v>442</v>
      </c>
      <c r="D836" s="52" t="s">
        <v>929</v>
      </c>
      <c r="E836" s="10" t="s">
        <v>783</v>
      </c>
      <c r="F836" s="52" t="s">
        <v>443</v>
      </c>
      <c r="G836" s="52" t="s">
        <v>177</v>
      </c>
      <c r="H836" s="52" t="s">
        <v>819</v>
      </c>
      <c r="I836" s="52" t="s">
        <v>575</v>
      </c>
      <c r="J836" s="52" t="s">
        <v>173</v>
      </c>
      <c r="K836" s="52" t="s">
        <v>931</v>
      </c>
      <c r="L836" s="53" t="s">
        <v>295</v>
      </c>
      <c r="M836" s="13">
        <v>1080</v>
      </c>
      <c r="N836" s="14">
        <f t="shared" si="194"/>
        <v>2.95890410958904</v>
      </c>
      <c r="O836" s="15">
        <v>2480</v>
      </c>
      <c r="P836" s="15">
        <f t="shared" si="202"/>
        <v>2678400</v>
      </c>
      <c r="Q836" s="16">
        <f>IFERROR(VLOOKUP(G836,SCENARIOS!$A$13:$E$18,2,0),0.025)</f>
        <v>0.045</v>
      </c>
      <c r="R836" s="52">
        <f>IFERROR(VLOOKUP(L836,INPUTS!$A$107:$B$120,2,0),0.0082)</f>
        <v>0.0089</v>
      </c>
      <c r="S836" s="52">
        <f t="shared" si="203"/>
        <v>22.072</v>
      </c>
      <c r="T836" s="15">
        <f t="shared" si="204"/>
        <v>23837.76</v>
      </c>
      <c r="U836" s="15">
        <f>T836/INPUTS!$B$7*1000</f>
        <v>29797200</v>
      </c>
      <c r="V836" s="15">
        <f>T836*INPUTS!$B$6</f>
        <v>75327.3216</v>
      </c>
      <c r="W836" s="54" t="s">
        <v>521</v>
      </c>
      <c r="X836" s="54" t="s">
        <v>396</v>
      </c>
      <c r="Y836" s="67">
        <f>IFERROR(VLOOKUP(E836,INPUTS!$A$44:$B$103,2,0),0)</f>
        <v>0</v>
      </c>
      <c r="Z836" s="15">
        <f t="shared" si="205"/>
        <v>0</v>
      </c>
      <c r="AA836" s="20">
        <f>IFERROR(VLOOKUP(E836,INPUTS!$A$44:$C$103,3,0),SCENARIOS!$J$23)</f>
        <v>0</v>
      </c>
      <c r="AB836" s="15">
        <f t="shared" si="195"/>
        <v>0</v>
      </c>
      <c r="AC836" s="20">
        <f>IFERROR(VLOOKUP($E836,INPUTS!$A$44:$G$103,4,0),SCENARIOS!$K$23)</f>
        <v>0</v>
      </c>
      <c r="AD836" s="15">
        <f t="shared" si="196"/>
        <v>0</v>
      </c>
      <c r="AE836" s="20">
        <f>IFERROR(VLOOKUP($E836,INPUTS!$A$44:$G$103,5,0),SCENARIOS!$L$23)</f>
        <v>0</v>
      </c>
      <c r="AF836" s="15">
        <f t="shared" si="197"/>
        <v>0</v>
      </c>
      <c r="AG836" s="20">
        <f>IFERROR(VLOOKUP($E836,INPUTS!$A$44:$G$103,6,0),SCENARIOS!$M$23)</f>
        <v>0</v>
      </c>
      <c r="AH836" s="15">
        <f t="shared" si="198"/>
        <v>0</v>
      </c>
      <c r="AI836" s="20">
        <f>IFERROR(VLOOKUP($E836,INPUTS!$A$44:$G$103,7,0),SCENARIOS!$N$23)</f>
        <v>0</v>
      </c>
      <c r="AJ836" s="15">
        <f t="shared" si="199"/>
        <v>0</v>
      </c>
      <c r="AL836" t="str">
        <f t="shared" si="200"/>
        <v>N</v>
      </c>
      <c r="AM836" s="21">
        <f t="shared" si="201"/>
        <v>71642.8252706616</v>
      </c>
    </row>
    <row r="837" ht="15" customHeight="1" spans="1:39">
      <c r="A837" s="24" t="s">
        <v>2587</v>
      </c>
      <c r="B837" s="52" t="s">
        <v>441</v>
      </c>
      <c r="C837" s="52" t="s">
        <v>442</v>
      </c>
      <c r="D837" s="52" t="s">
        <v>929</v>
      </c>
      <c r="E837" s="10" t="s">
        <v>783</v>
      </c>
      <c r="F837" s="52" t="s">
        <v>443</v>
      </c>
      <c r="G837" s="52" t="s">
        <v>177</v>
      </c>
      <c r="H837" s="52" t="s">
        <v>576</v>
      </c>
      <c r="I837" s="52" t="s">
        <v>575</v>
      </c>
      <c r="J837" s="52" t="s">
        <v>173</v>
      </c>
      <c r="K837" s="52" t="s">
        <v>931</v>
      </c>
      <c r="L837" s="53" t="s">
        <v>295</v>
      </c>
      <c r="M837" s="13">
        <v>811</v>
      </c>
      <c r="N837" s="14">
        <f t="shared" ref="N837:N900" si="206">M837/365</f>
        <v>2.22191780821918</v>
      </c>
      <c r="O837" s="15">
        <v>2760</v>
      </c>
      <c r="P837" s="15">
        <f t="shared" si="202"/>
        <v>2238360</v>
      </c>
      <c r="Q837" s="16">
        <f>IFERROR(VLOOKUP(G837,SCENARIOS!$A$13:$E$18,2,0),0.025)</f>
        <v>0.045</v>
      </c>
      <c r="R837" s="52">
        <f>IFERROR(VLOOKUP(L837,INPUTS!$A$107:$B$120,2,0),0.0082)</f>
        <v>0.0089</v>
      </c>
      <c r="S837" s="52">
        <f t="shared" si="203"/>
        <v>24.564</v>
      </c>
      <c r="T837" s="15">
        <f t="shared" si="204"/>
        <v>19921.404</v>
      </c>
      <c r="U837" s="15">
        <f>T837/INPUTS!$B$7*1000</f>
        <v>24901755</v>
      </c>
      <c r="V837" s="15">
        <f>T837*INPUTS!$B$6</f>
        <v>62951.63664</v>
      </c>
      <c r="W837" s="54" t="s">
        <v>521</v>
      </c>
      <c r="X837" s="54" t="s">
        <v>396</v>
      </c>
      <c r="Y837" s="67">
        <f>IFERROR(VLOOKUP(E837,INPUTS!$A$44:$B$103,2,0),0)</f>
        <v>0</v>
      </c>
      <c r="Z837" s="15">
        <f t="shared" si="205"/>
        <v>0</v>
      </c>
      <c r="AA837" s="20">
        <f>IFERROR(VLOOKUP(E837,INPUTS!$A$44:$C$103,3,0),SCENARIOS!$J$23)</f>
        <v>0</v>
      </c>
      <c r="AB837" s="15">
        <f t="shared" ref="AB837:AB900" si="207">$T837*AA837*(1+$Q837)^AB$2</f>
        <v>0</v>
      </c>
      <c r="AC837" s="20">
        <f>IFERROR(VLOOKUP($E837,INPUTS!$A$44:$G$103,4,0),SCENARIOS!$K$23)</f>
        <v>0</v>
      </c>
      <c r="AD837" s="15">
        <f t="shared" ref="AD837:AD900" si="208">$T837*AC837*(1+$Q837)^AD$2</f>
        <v>0</v>
      </c>
      <c r="AE837" s="20">
        <f>IFERROR(VLOOKUP($E837,INPUTS!$A$44:$G$103,5,0),SCENARIOS!$L$23)</f>
        <v>0</v>
      </c>
      <c r="AF837" s="15">
        <f t="shared" ref="AF837:AF900" si="209">$T837*AE837*(1+$Q837)^AF$2</f>
        <v>0</v>
      </c>
      <c r="AG837" s="20">
        <f>IFERROR(VLOOKUP($E837,INPUTS!$A$44:$G$103,6,0),SCENARIOS!$M$23)</f>
        <v>0</v>
      </c>
      <c r="AH837" s="15">
        <f t="shared" ref="AH837:AH900" si="210">$T837*AG837*(1+$Q837)^AH$2</f>
        <v>0</v>
      </c>
      <c r="AI837" s="20">
        <f>IFERROR(VLOOKUP($E837,INPUTS!$A$44:$G$103,7,0),SCENARIOS!$N$23)</f>
        <v>0</v>
      </c>
      <c r="AJ837" s="15">
        <f t="shared" ref="AJ837:AJ900" si="211">$T837*AI837*(1+$Q837)^AJ$2</f>
        <v>0</v>
      </c>
      <c r="AL837" t="str">
        <f t="shared" ref="AL837:AL900" si="212">IF(H837="MULTI","MULTI",IF(COUNTIFS($E$4:$E$1277,H837,$H$4:$H$1277,E837)&gt;0,"Y","N"))</f>
        <v>N</v>
      </c>
      <c r="AM837" s="21">
        <f t="shared" ref="AM837:AM900" si="213">T837*((1+Q837)^25)</f>
        <v>59872.4740041958</v>
      </c>
    </row>
    <row r="838" ht="15" customHeight="1" spans="1:39">
      <c r="A838" s="6" t="s">
        <v>2588</v>
      </c>
      <c r="B838" s="52" t="s">
        <v>441</v>
      </c>
      <c r="C838" s="52" t="s">
        <v>442</v>
      </c>
      <c r="D838" s="52" t="s">
        <v>929</v>
      </c>
      <c r="E838" s="10" t="s">
        <v>444</v>
      </c>
      <c r="F838" s="52" t="s">
        <v>443</v>
      </c>
      <c r="G838" s="52" t="s">
        <v>177</v>
      </c>
      <c r="H838" s="52" t="s">
        <v>203</v>
      </c>
      <c r="I838" s="52" t="s">
        <v>399</v>
      </c>
      <c r="J838" s="52" t="s">
        <v>165</v>
      </c>
      <c r="K838" s="52" t="s">
        <v>931</v>
      </c>
      <c r="L838" s="53" t="s">
        <v>295</v>
      </c>
      <c r="M838" s="13">
        <v>540</v>
      </c>
      <c r="N838" s="14">
        <f t="shared" si="206"/>
        <v>1.47945205479452</v>
      </c>
      <c r="O838" s="15">
        <v>5980</v>
      </c>
      <c r="P838" s="15">
        <f t="shared" si="202"/>
        <v>3229200</v>
      </c>
      <c r="Q838" s="16">
        <f>IFERROR(VLOOKUP(G838,SCENARIOS!$A$13:$E$18,2,0),0.025)</f>
        <v>0.045</v>
      </c>
      <c r="R838" s="52">
        <f>IFERROR(VLOOKUP(L838,INPUTS!$A$107:$B$120,2,0),0.0082)</f>
        <v>0.0089</v>
      </c>
      <c r="S838" s="52">
        <f t="shared" si="203"/>
        <v>53.222</v>
      </c>
      <c r="T838" s="15">
        <f t="shared" si="204"/>
        <v>28739.88</v>
      </c>
      <c r="U838" s="15">
        <f>T838/INPUTS!$B$7*1000</f>
        <v>35924850</v>
      </c>
      <c r="V838" s="15">
        <f>T838*INPUTS!$B$6</f>
        <v>90818.0208</v>
      </c>
      <c r="W838" s="54" t="s">
        <v>396</v>
      </c>
      <c r="X838" s="54" t="s">
        <v>396</v>
      </c>
      <c r="Y838" s="67">
        <f>IFERROR(VLOOKUP(E838,INPUTS!$A$44:$B$103,2,0),0)</f>
        <v>0</v>
      </c>
      <c r="Z838" s="15">
        <f t="shared" si="205"/>
        <v>0</v>
      </c>
      <c r="AA838" s="20">
        <f>IFERROR(VLOOKUP(E838,INPUTS!$A$44:$C$103,3,0),SCENARIOS!$J$23)</f>
        <v>0</v>
      </c>
      <c r="AB838" s="15">
        <f t="shared" si="207"/>
        <v>0</v>
      </c>
      <c r="AC838" s="20">
        <f>IFERROR(VLOOKUP($E838,INPUTS!$A$44:$G$103,4,0),SCENARIOS!$K$23)</f>
        <v>0</v>
      </c>
      <c r="AD838" s="15">
        <f t="shared" si="208"/>
        <v>0</v>
      </c>
      <c r="AE838" s="20">
        <f>IFERROR(VLOOKUP($E838,INPUTS!$A$44:$G$103,5,0),SCENARIOS!$L$23)</f>
        <v>0</v>
      </c>
      <c r="AF838" s="15">
        <f t="shared" si="209"/>
        <v>0</v>
      </c>
      <c r="AG838" s="20">
        <f>IFERROR(VLOOKUP($E838,INPUTS!$A$44:$G$103,6,0),SCENARIOS!$M$23)</f>
        <v>0</v>
      </c>
      <c r="AH838" s="15">
        <f t="shared" si="210"/>
        <v>0</v>
      </c>
      <c r="AI838" s="20">
        <f>IFERROR(VLOOKUP($E838,INPUTS!$A$44:$G$103,7,0),SCENARIOS!$N$23)</f>
        <v>0</v>
      </c>
      <c r="AJ838" s="15">
        <f t="shared" si="211"/>
        <v>0</v>
      </c>
      <c r="AL838" t="str">
        <f t="shared" si="212"/>
        <v>Y</v>
      </c>
      <c r="AM838" s="21">
        <f t="shared" si="213"/>
        <v>86375.8256287412</v>
      </c>
    </row>
    <row r="839" ht="15" customHeight="1" spans="1:39">
      <c r="A839" s="24" t="s">
        <v>2589</v>
      </c>
      <c r="B839" s="52" t="s">
        <v>441</v>
      </c>
      <c r="C839" s="52" t="s">
        <v>442</v>
      </c>
      <c r="D839" s="52" t="s">
        <v>929</v>
      </c>
      <c r="E839" s="10" t="s">
        <v>444</v>
      </c>
      <c r="F839" s="52" t="s">
        <v>443</v>
      </c>
      <c r="G839" s="52" t="s">
        <v>177</v>
      </c>
      <c r="H839" s="52" t="s">
        <v>200</v>
      </c>
      <c r="I839" s="52" t="s">
        <v>391</v>
      </c>
      <c r="J839" s="52" t="s">
        <v>165</v>
      </c>
      <c r="K839" s="52" t="s">
        <v>931</v>
      </c>
      <c r="L839" s="53" t="s">
        <v>288</v>
      </c>
      <c r="M839" s="13">
        <v>540</v>
      </c>
      <c r="N839" s="14">
        <f t="shared" si="206"/>
        <v>1.47945205479452</v>
      </c>
      <c r="O839" s="15">
        <v>5780</v>
      </c>
      <c r="P839" s="15">
        <f t="shared" si="202"/>
        <v>3121200</v>
      </c>
      <c r="Q839" s="16">
        <f>IFERROR(VLOOKUP(G839,SCENARIOS!$A$13:$E$18,2,0),0.025)</f>
        <v>0.045</v>
      </c>
      <c r="R839" s="52">
        <f>IFERROR(VLOOKUP(L839,INPUTS!$A$107:$B$120,2,0),0.0082)</f>
        <v>0.0085</v>
      </c>
      <c r="S839" s="52">
        <f t="shared" si="203"/>
        <v>49.13</v>
      </c>
      <c r="T839" s="15">
        <f t="shared" si="204"/>
        <v>26530.2</v>
      </c>
      <c r="U839" s="15">
        <f>T839/INPUTS!$B$7*1000</f>
        <v>33162750</v>
      </c>
      <c r="V839" s="15">
        <f>T839*INPUTS!$B$6</f>
        <v>83835.432</v>
      </c>
      <c r="W839" s="54" t="s">
        <v>396</v>
      </c>
      <c r="X839" s="54" t="s">
        <v>396</v>
      </c>
      <c r="Y839" s="67">
        <f>IFERROR(VLOOKUP(E839,INPUTS!$A$44:$B$103,2,0),0)</f>
        <v>0</v>
      </c>
      <c r="Z839" s="15">
        <f t="shared" si="205"/>
        <v>0</v>
      </c>
      <c r="AA839" s="20">
        <f>IFERROR(VLOOKUP(E839,INPUTS!$A$44:$C$103,3,0),SCENARIOS!$J$23)</f>
        <v>0</v>
      </c>
      <c r="AB839" s="15">
        <f t="shared" si="207"/>
        <v>0</v>
      </c>
      <c r="AC839" s="20">
        <f>IFERROR(VLOOKUP($E839,INPUTS!$A$44:$G$103,4,0),SCENARIOS!$K$23)</f>
        <v>0</v>
      </c>
      <c r="AD839" s="15">
        <f t="shared" si="208"/>
        <v>0</v>
      </c>
      <c r="AE839" s="20">
        <f>IFERROR(VLOOKUP($E839,INPUTS!$A$44:$G$103,5,0),SCENARIOS!$L$23)</f>
        <v>0</v>
      </c>
      <c r="AF839" s="15">
        <f t="shared" si="209"/>
        <v>0</v>
      </c>
      <c r="AG839" s="20">
        <f>IFERROR(VLOOKUP($E839,INPUTS!$A$44:$G$103,6,0),SCENARIOS!$M$23)</f>
        <v>0</v>
      </c>
      <c r="AH839" s="15">
        <f t="shared" si="210"/>
        <v>0</v>
      </c>
      <c r="AI839" s="20">
        <f>IFERROR(VLOOKUP($E839,INPUTS!$A$44:$G$103,7,0),SCENARIOS!$N$23)</f>
        <v>0</v>
      </c>
      <c r="AJ839" s="15">
        <f t="shared" si="211"/>
        <v>0</v>
      </c>
      <c r="AL839" t="str">
        <f t="shared" si="212"/>
        <v>Y</v>
      </c>
      <c r="AM839" s="21">
        <f t="shared" si="213"/>
        <v>79734.7772188203</v>
      </c>
    </row>
    <row r="840" ht="15" customHeight="1" spans="1:39">
      <c r="A840" s="6" t="s">
        <v>2590</v>
      </c>
      <c r="B840" s="52" t="s">
        <v>441</v>
      </c>
      <c r="C840" s="52" t="s">
        <v>442</v>
      </c>
      <c r="D840" s="52" t="s">
        <v>929</v>
      </c>
      <c r="E840" s="10" t="s">
        <v>444</v>
      </c>
      <c r="F840" s="52" t="s">
        <v>443</v>
      </c>
      <c r="G840" s="52" t="s">
        <v>177</v>
      </c>
      <c r="H840" s="52" t="s">
        <v>644</v>
      </c>
      <c r="I840" s="52" t="s">
        <v>643</v>
      </c>
      <c r="J840" s="52" t="s">
        <v>1852</v>
      </c>
      <c r="K840" s="52" t="s">
        <v>931</v>
      </c>
      <c r="L840" s="53" t="s">
        <v>295</v>
      </c>
      <c r="M840" s="13">
        <v>385</v>
      </c>
      <c r="N840" s="14">
        <f t="shared" si="206"/>
        <v>1.05479452054795</v>
      </c>
      <c r="O840" s="15">
        <v>6820</v>
      </c>
      <c r="P840" s="15">
        <f t="shared" si="202"/>
        <v>2625700</v>
      </c>
      <c r="Q840" s="16">
        <f>IFERROR(VLOOKUP(G840,SCENARIOS!$A$13:$E$18,2,0),0.025)</f>
        <v>0.045</v>
      </c>
      <c r="R840" s="52">
        <f>IFERROR(VLOOKUP(L840,INPUTS!$A$107:$B$120,2,0),0.0082)</f>
        <v>0.0089</v>
      </c>
      <c r="S840" s="52">
        <f t="shared" si="203"/>
        <v>60.698</v>
      </c>
      <c r="T840" s="15">
        <f t="shared" si="204"/>
        <v>23368.73</v>
      </c>
      <c r="U840" s="15">
        <f>T840/INPUTS!$B$7*1000</f>
        <v>29210912.5</v>
      </c>
      <c r="V840" s="15">
        <f>T840*INPUTS!$B$6</f>
        <v>73845.1868</v>
      </c>
      <c r="W840" s="54" t="s">
        <v>396</v>
      </c>
      <c r="X840" s="54" t="s">
        <v>396</v>
      </c>
      <c r="Y840" s="67">
        <f>IFERROR(VLOOKUP(E840,INPUTS!$A$44:$B$103,2,0),0)</f>
        <v>0</v>
      </c>
      <c r="Z840" s="15">
        <f t="shared" si="205"/>
        <v>0</v>
      </c>
      <c r="AA840" s="20">
        <f>IFERROR(VLOOKUP(E840,INPUTS!$A$44:$C$103,3,0),SCENARIOS!$J$23)</f>
        <v>0</v>
      </c>
      <c r="AB840" s="15">
        <f t="shared" si="207"/>
        <v>0</v>
      </c>
      <c r="AC840" s="20">
        <f>IFERROR(VLOOKUP($E840,INPUTS!$A$44:$G$103,4,0),SCENARIOS!$K$23)</f>
        <v>0</v>
      </c>
      <c r="AD840" s="15">
        <f t="shared" si="208"/>
        <v>0</v>
      </c>
      <c r="AE840" s="20">
        <f>IFERROR(VLOOKUP($E840,INPUTS!$A$44:$G$103,5,0),SCENARIOS!$L$23)</f>
        <v>0</v>
      </c>
      <c r="AF840" s="15">
        <f t="shared" si="209"/>
        <v>0</v>
      </c>
      <c r="AG840" s="20">
        <f>IFERROR(VLOOKUP($E840,INPUTS!$A$44:$G$103,6,0),SCENARIOS!$M$23)</f>
        <v>0</v>
      </c>
      <c r="AH840" s="15">
        <f t="shared" si="210"/>
        <v>0</v>
      </c>
      <c r="AI840" s="20">
        <f>IFERROR(VLOOKUP($E840,INPUTS!$A$44:$G$103,7,0),SCENARIOS!$N$23)</f>
        <v>0</v>
      </c>
      <c r="AJ840" s="15">
        <f t="shared" si="211"/>
        <v>0</v>
      </c>
      <c r="AL840" t="str">
        <f t="shared" si="212"/>
        <v>N</v>
      </c>
      <c r="AM840" s="21">
        <f t="shared" si="213"/>
        <v>70233.186347512</v>
      </c>
    </row>
    <row r="841" ht="15" customHeight="1" spans="1:39">
      <c r="A841" s="24" t="s">
        <v>2591</v>
      </c>
      <c r="B841" s="52" t="s">
        <v>441</v>
      </c>
      <c r="C841" s="52" t="s">
        <v>442</v>
      </c>
      <c r="D841" s="52" t="s">
        <v>929</v>
      </c>
      <c r="E841" s="10" t="s">
        <v>444</v>
      </c>
      <c r="F841" s="52" t="s">
        <v>443</v>
      </c>
      <c r="G841" s="52" t="s">
        <v>177</v>
      </c>
      <c r="H841" s="52" t="s">
        <v>640</v>
      </c>
      <c r="I841" s="52" t="s">
        <v>639</v>
      </c>
      <c r="J841" s="52" t="s">
        <v>1852</v>
      </c>
      <c r="K841" s="52" t="s">
        <v>931</v>
      </c>
      <c r="L841" s="53" t="s">
        <v>288</v>
      </c>
      <c r="M841" s="13">
        <v>540</v>
      </c>
      <c r="N841" s="14">
        <f t="shared" si="206"/>
        <v>1.47945205479452</v>
      </c>
      <c r="O841" s="15">
        <v>3420</v>
      </c>
      <c r="P841" s="15">
        <f t="shared" si="202"/>
        <v>1846800</v>
      </c>
      <c r="Q841" s="16">
        <f>IFERROR(VLOOKUP(G841,SCENARIOS!$A$13:$E$18,2,0),0.025)</f>
        <v>0.045</v>
      </c>
      <c r="R841" s="52">
        <f>IFERROR(VLOOKUP(L841,INPUTS!$A$107:$B$120,2,0),0.0082)</f>
        <v>0.0085</v>
      </c>
      <c r="S841" s="52">
        <f t="shared" si="203"/>
        <v>29.07</v>
      </c>
      <c r="T841" s="15">
        <f t="shared" si="204"/>
        <v>15697.8</v>
      </c>
      <c r="U841" s="15">
        <f>T841/INPUTS!$B$7*1000</f>
        <v>19622250</v>
      </c>
      <c r="V841" s="15">
        <f>T841*INPUTS!$B$6</f>
        <v>49605.048</v>
      </c>
      <c r="W841" s="54" t="s">
        <v>396</v>
      </c>
      <c r="X841" s="54" t="s">
        <v>396</v>
      </c>
      <c r="Y841" s="67">
        <f>IFERROR(VLOOKUP(E841,INPUTS!$A$44:$B$103,2,0),0)</f>
        <v>0</v>
      </c>
      <c r="Z841" s="15">
        <f t="shared" si="205"/>
        <v>0</v>
      </c>
      <c r="AA841" s="20">
        <f>IFERROR(VLOOKUP(E841,INPUTS!$A$44:$C$103,3,0),SCENARIOS!$J$23)</f>
        <v>0</v>
      </c>
      <c r="AB841" s="15">
        <f t="shared" si="207"/>
        <v>0</v>
      </c>
      <c r="AC841" s="20">
        <f>IFERROR(VLOOKUP($E841,INPUTS!$A$44:$G$103,4,0),SCENARIOS!$K$23)</f>
        <v>0</v>
      </c>
      <c r="AD841" s="15">
        <f t="shared" si="208"/>
        <v>0</v>
      </c>
      <c r="AE841" s="20">
        <f>IFERROR(VLOOKUP($E841,INPUTS!$A$44:$G$103,5,0),SCENARIOS!$L$23)</f>
        <v>0</v>
      </c>
      <c r="AF841" s="15">
        <f t="shared" si="209"/>
        <v>0</v>
      </c>
      <c r="AG841" s="20">
        <f>IFERROR(VLOOKUP($E841,INPUTS!$A$44:$G$103,6,0),SCENARIOS!$M$23)</f>
        <v>0</v>
      </c>
      <c r="AH841" s="15">
        <f t="shared" si="210"/>
        <v>0</v>
      </c>
      <c r="AI841" s="20">
        <f>IFERROR(VLOOKUP($E841,INPUTS!$A$44:$G$103,7,0),SCENARIOS!$N$23)</f>
        <v>0</v>
      </c>
      <c r="AJ841" s="15">
        <f t="shared" si="211"/>
        <v>0</v>
      </c>
      <c r="AL841" t="str">
        <f t="shared" si="212"/>
        <v>N</v>
      </c>
      <c r="AM841" s="21">
        <f t="shared" si="213"/>
        <v>47178.7090118279</v>
      </c>
    </row>
    <row r="842" ht="15" customHeight="1" spans="1:39">
      <c r="A842" s="6" t="s">
        <v>2592</v>
      </c>
      <c r="B842" s="52" t="s">
        <v>441</v>
      </c>
      <c r="C842" s="52" t="s">
        <v>442</v>
      </c>
      <c r="D842" s="52" t="s">
        <v>929</v>
      </c>
      <c r="E842" s="10" t="s">
        <v>444</v>
      </c>
      <c r="F842" s="52" t="s">
        <v>443</v>
      </c>
      <c r="G842" s="52" t="s">
        <v>177</v>
      </c>
      <c r="H842" s="52" t="s">
        <v>819</v>
      </c>
      <c r="I842" s="52" t="s">
        <v>575</v>
      </c>
      <c r="J842" s="52" t="s">
        <v>173</v>
      </c>
      <c r="K842" s="52" t="s">
        <v>931</v>
      </c>
      <c r="L842" s="53" t="s">
        <v>295</v>
      </c>
      <c r="M842" s="13">
        <v>811</v>
      </c>
      <c r="N842" s="14">
        <f t="shared" si="206"/>
        <v>2.22191780821918</v>
      </c>
      <c r="O842" s="15">
        <v>2940</v>
      </c>
      <c r="P842" s="15">
        <f t="shared" si="202"/>
        <v>2384340</v>
      </c>
      <c r="Q842" s="16">
        <f>IFERROR(VLOOKUP(G842,SCENARIOS!$A$13:$E$18,2,0),0.025)</f>
        <v>0.045</v>
      </c>
      <c r="R842" s="52">
        <f>IFERROR(VLOOKUP(L842,INPUTS!$A$107:$B$120,2,0),0.0082)</f>
        <v>0.0089</v>
      </c>
      <c r="S842" s="52">
        <f t="shared" si="203"/>
        <v>26.166</v>
      </c>
      <c r="T842" s="15">
        <f t="shared" si="204"/>
        <v>21220.626</v>
      </c>
      <c r="U842" s="15">
        <f>T842/INPUTS!$B$7*1000</f>
        <v>26525782.5</v>
      </c>
      <c r="V842" s="15">
        <f>T842*INPUTS!$B$6</f>
        <v>67057.17816</v>
      </c>
      <c r="W842" s="54" t="s">
        <v>521</v>
      </c>
      <c r="X842" s="54" t="s">
        <v>396</v>
      </c>
      <c r="Y842" s="67">
        <f>IFERROR(VLOOKUP(E842,INPUTS!$A$44:$B$103,2,0),0)</f>
        <v>0</v>
      </c>
      <c r="Z842" s="15">
        <f t="shared" si="205"/>
        <v>0</v>
      </c>
      <c r="AA842" s="20">
        <f>IFERROR(VLOOKUP(E842,INPUTS!$A$44:$C$103,3,0),SCENARIOS!$J$23)</f>
        <v>0</v>
      </c>
      <c r="AB842" s="15">
        <f t="shared" si="207"/>
        <v>0</v>
      </c>
      <c r="AC842" s="20">
        <f>IFERROR(VLOOKUP($E842,INPUTS!$A$44:$G$103,4,0),SCENARIOS!$K$23)</f>
        <v>0</v>
      </c>
      <c r="AD842" s="15">
        <f t="shared" si="208"/>
        <v>0</v>
      </c>
      <c r="AE842" s="20">
        <f>IFERROR(VLOOKUP($E842,INPUTS!$A$44:$G$103,5,0),SCENARIOS!$L$23)</f>
        <v>0</v>
      </c>
      <c r="AF842" s="15">
        <f t="shared" si="209"/>
        <v>0</v>
      </c>
      <c r="AG842" s="20">
        <f>IFERROR(VLOOKUP($E842,INPUTS!$A$44:$G$103,6,0),SCENARIOS!$M$23)</f>
        <v>0</v>
      </c>
      <c r="AH842" s="15">
        <f t="shared" si="210"/>
        <v>0</v>
      </c>
      <c r="AI842" s="20">
        <f>IFERROR(VLOOKUP($E842,INPUTS!$A$44:$G$103,7,0),SCENARIOS!$N$23)</f>
        <v>0</v>
      </c>
      <c r="AJ842" s="15">
        <f t="shared" si="211"/>
        <v>0</v>
      </c>
      <c r="AL842" t="str">
        <f t="shared" si="212"/>
        <v>N</v>
      </c>
      <c r="AM842" s="21">
        <f t="shared" si="213"/>
        <v>63777.2005696869</v>
      </c>
    </row>
    <row r="843" ht="15" customHeight="1" spans="1:39">
      <c r="A843" s="24" t="s">
        <v>2593</v>
      </c>
      <c r="B843" s="52" t="s">
        <v>441</v>
      </c>
      <c r="C843" s="52" t="s">
        <v>442</v>
      </c>
      <c r="D843" s="52" t="s">
        <v>929</v>
      </c>
      <c r="E843" s="10" t="s">
        <v>444</v>
      </c>
      <c r="F843" s="52" t="s">
        <v>443</v>
      </c>
      <c r="G843" s="52" t="s">
        <v>177</v>
      </c>
      <c r="H843" s="52" t="s">
        <v>576</v>
      </c>
      <c r="I843" s="52" t="s">
        <v>575</v>
      </c>
      <c r="J843" s="52" t="s">
        <v>173</v>
      </c>
      <c r="K843" s="52" t="s">
        <v>931</v>
      </c>
      <c r="L843" s="53" t="s">
        <v>295</v>
      </c>
      <c r="M843" s="13">
        <v>540</v>
      </c>
      <c r="N843" s="14">
        <f t="shared" si="206"/>
        <v>1.47945205479452</v>
      </c>
      <c r="O843" s="15">
        <v>3060</v>
      </c>
      <c r="P843" s="15">
        <f t="shared" si="202"/>
        <v>1652400</v>
      </c>
      <c r="Q843" s="16">
        <f>IFERROR(VLOOKUP(G843,SCENARIOS!$A$13:$E$18,2,0),0.025)</f>
        <v>0.045</v>
      </c>
      <c r="R843" s="52">
        <f>IFERROR(VLOOKUP(L843,INPUTS!$A$107:$B$120,2,0),0.0082)</f>
        <v>0.0089</v>
      </c>
      <c r="S843" s="52">
        <f t="shared" si="203"/>
        <v>27.234</v>
      </c>
      <c r="T843" s="15">
        <f t="shared" si="204"/>
        <v>14706.36</v>
      </c>
      <c r="U843" s="15">
        <f>T843/INPUTS!$B$7*1000</f>
        <v>18382950</v>
      </c>
      <c r="V843" s="15">
        <f>T843*INPUTS!$B$6</f>
        <v>46472.0976</v>
      </c>
      <c r="W843" s="54" t="s">
        <v>521</v>
      </c>
      <c r="X843" s="54" t="s">
        <v>396</v>
      </c>
      <c r="Y843" s="67">
        <f>IFERROR(VLOOKUP(E843,INPUTS!$A$44:$B$103,2,0),0)</f>
        <v>0</v>
      </c>
      <c r="Z843" s="15">
        <f t="shared" si="205"/>
        <v>0</v>
      </c>
      <c r="AA843" s="20">
        <f>IFERROR(VLOOKUP(E843,INPUTS!$A$44:$C$103,3,0),SCENARIOS!$J$23)</f>
        <v>0</v>
      </c>
      <c r="AB843" s="15">
        <f t="shared" si="207"/>
        <v>0</v>
      </c>
      <c r="AC843" s="20">
        <f>IFERROR(VLOOKUP($E843,INPUTS!$A$44:$G$103,4,0),SCENARIOS!$K$23)</f>
        <v>0</v>
      </c>
      <c r="AD843" s="15">
        <f t="shared" si="208"/>
        <v>0</v>
      </c>
      <c r="AE843" s="20">
        <f>IFERROR(VLOOKUP($E843,INPUTS!$A$44:$G$103,5,0),SCENARIOS!$L$23)</f>
        <v>0</v>
      </c>
      <c r="AF843" s="15">
        <f t="shared" si="209"/>
        <v>0</v>
      </c>
      <c r="AG843" s="20">
        <f>IFERROR(VLOOKUP($E843,INPUTS!$A$44:$G$103,6,0),SCENARIOS!$M$23)</f>
        <v>0</v>
      </c>
      <c r="AH843" s="15">
        <f t="shared" si="210"/>
        <v>0</v>
      </c>
      <c r="AI843" s="20">
        <f>IFERROR(VLOOKUP($E843,INPUTS!$A$44:$G$103,7,0),SCENARIOS!$N$23)</f>
        <v>0</v>
      </c>
      <c r="AJ843" s="15">
        <f t="shared" si="211"/>
        <v>0</v>
      </c>
      <c r="AL843" t="str">
        <f t="shared" si="212"/>
        <v>N</v>
      </c>
      <c r="AM843" s="21">
        <f t="shared" si="213"/>
        <v>44199.0010742388</v>
      </c>
    </row>
    <row r="844" ht="15" customHeight="1" spans="1:39">
      <c r="A844" s="6" t="s">
        <v>2594</v>
      </c>
      <c r="B844" s="52" t="s">
        <v>441</v>
      </c>
      <c r="C844" s="52" t="s">
        <v>442</v>
      </c>
      <c r="D844" s="52" t="s">
        <v>929</v>
      </c>
      <c r="E844" s="10" t="s">
        <v>444</v>
      </c>
      <c r="F844" s="52" t="s">
        <v>443</v>
      </c>
      <c r="G844" s="52" t="s">
        <v>177</v>
      </c>
      <c r="H844" s="52" t="s">
        <v>529</v>
      </c>
      <c r="I844" s="52" t="s">
        <v>528</v>
      </c>
      <c r="J844" s="52" t="s">
        <v>173</v>
      </c>
      <c r="K844" s="52" t="s">
        <v>931</v>
      </c>
      <c r="L844" s="53" t="s">
        <v>288</v>
      </c>
      <c r="M844" s="13">
        <v>540</v>
      </c>
      <c r="N844" s="14">
        <f t="shared" si="206"/>
        <v>1.47945205479452</v>
      </c>
      <c r="O844" s="15">
        <v>5810</v>
      </c>
      <c r="P844" s="15">
        <f t="shared" si="202"/>
        <v>3137400</v>
      </c>
      <c r="Q844" s="16">
        <f>IFERROR(VLOOKUP(G844,SCENARIOS!$A$13:$E$18,2,0),0.025)</f>
        <v>0.045</v>
      </c>
      <c r="R844" s="52">
        <f>IFERROR(VLOOKUP(L844,INPUTS!$A$107:$B$120,2,0),0.0082)</f>
        <v>0.0085</v>
      </c>
      <c r="S844" s="52">
        <f t="shared" si="203"/>
        <v>49.385</v>
      </c>
      <c r="T844" s="15">
        <f t="shared" si="204"/>
        <v>26667.9</v>
      </c>
      <c r="U844" s="15">
        <f>T844/INPUTS!$B$7*1000</f>
        <v>33334875</v>
      </c>
      <c r="V844" s="15">
        <f>T844*INPUTS!$B$6</f>
        <v>84270.564</v>
      </c>
      <c r="W844" s="54" t="s">
        <v>396</v>
      </c>
      <c r="X844" s="54" t="s">
        <v>396</v>
      </c>
      <c r="Y844" s="67">
        <f>IFERROR(VLOOKUP(E844,INPUTS!$A$44:$B$103,2,0),0)</f>
        <v>0</v>
      </c>
      <c r="Z844" s="15">
        <f t="shared" si="205"/>
        <v>0</v>
      </c>
      <c r="AA844" s="20">
        <f>IFERROR(VLOOKUP(E844,INPUTS!$A$44:$C$103,3,0),SCENARIOS!$J$23)</f>
        <v>0</v>
      </c>
      <c r="AB844" s="15">
        <f t="shared" si="207"/>
        <v>0</v>
      </c>
      <c r="AC844" s="20">
        <f>IFERROR(VLOOKUP($E844,INPUTS!$A$44:$G$103,4,0),SCENARIOS!$K$23)</f>
        <v>0</v>
      </c>
      <c r="AD844" s="15">
        <f t="shared" si="208"/>
        <v>0</v>
      </c>
      <c r="AE844" s="20">
        <f>IFERROR(VLOOKUP($E844,INPUTS!$A$44:$G$103,5,0),SCENARIOS!$L$23)</f>
        <v>0</v>
      </c>
      <c r="AF844" s="15">
        <f t="shared" si="209"/>
        <v>0</v>
      </c>
      <c r="AG844" s="20">
        <f>IFERROR(VLOOKUP($E844,INPUTS!$A$44:$G$103,6,0),SCENARIOS!$M$23)</f>
        <v>0</v>
      </c>
      <c r="AH844" s="15">
        <f t="shared" si="210"/>
        <v>0</v>
      </c>
      <c r="AI844" s="20">
        <f>IFERROR(VLOOKUP($E844,INPUTS!$A$44:$G$103,7,0),SCENARIOS!$N$23)</f>
        <v>0</v>
      </c>
      <c r="AJ844" s="15">
        <f t="shared" si="211"/>
        <v>0</v>
      </c>
      <c r="AL844" t="str">
        <f t="shared" si="212"/>
        <v>N</v>
      </c>
      <c r="AM844" s="21">
        <f t="shared" si="213"/>
        <v>80148.6255434855</v>
      </c>
    </row>
    <row r="845" ht="15" customHeight="1" spans="1:39">
      <c r="A845" s="24" t="s">
        <v>2595</v>
      </c>
      <c r="B845" s="52" t="s">
        <v>674</v>
      </c>
      <c r="C845" s="52" t="s">
        <v>675</v>
      </c>
      <c r="D845" s="52" t="s">
        <v>929</v>
      </c>
      <c r="E845" s="10" t="s">
        <v>677</v>
      </c>
      <c r="F845" s="52" t="s">
        <v>676</v>
      </c>
      <c r="G845" s="52" t="s">
        <v>177</v>
      </c>
      <c r="H845" s="52" t="s">
        <v>224</v>
      </c>
      <c r="I845" s="52" t="s">
        <v>938</v>
      </c>
      <c r="J845" s="52" t="s">
        <v>165</v>
      </c>
      <c r="K845" s="52" t="s">
        <v>931</v>
      </c>
      <c r="L845" s="53" t="s">
        <v>291</v>
      </c>
      <c r="M845" s="13">
        <v>716</v>
      </c>
      <c r="N845" s="14">
        <f t="shared" si="206"/>
        <v>1.96164383561644</v>
      </c>
      <c r="O845" s="15">
        <v>5260</v>
      </c>
      <c r="P845" s="15">
        <f t="shared" si="202"/>
        <v>3766160</v>
      </c>
      <c r="Q845" s="16">
        <f>IFERROR(VLOOKUP(G845,SCENARIOS!$A$13:$E$18,2,0),0.025)</f>
        <v>0.045</v>
      </c>
      <c r="R845" s="52">
        <f>IFERROR(VLOOKUP(L845,INPUTS!$A$107:$B$120,2,0),0.0082)</f>
        <v>0.0079</v>
      </c>
      <c r="S845" s="52">
        <f t="shared" si="203"/>
        <v>41.554</v>
      </c>
      <c r="T845" s="15">
        <f t="shared" si="204"/>
        <v>29752.664</v>
      </c>
      <c r="U845" s="15">
        <f>T845/INPUTS!$B$7*1000</f>
        <v>37190830</v>
      </c>
      <c r="V845" s="15">
        <f>T845*INPUTS!$B$6</f>
        <v>94018.41824</v>
      </c>
      <c r="W845" s="54" t="s">
        <v>396</v>
      </c>
      <c r="X845" s="54" t="s">
        <v>396</v>
      </c>
      <c r="Y845" s="67">
        <f>IFERROR(VLOOKUP(E845,INPUTS!$A$44:$B$103,2,0),0)</f>
        <v>0</v>
      </c>
      <c r="Z845" s="15">
        <f t="shared" si="205"/>
        <v>0</v>
      </c>
      <c r="AA845" s="20">
        <f>IFERROR(VLOOKUP(E845,INPUTS!$A$44:$C$103,3,0),SCENARIOS!$J$23)</f>
        <v>0</v>
      </c>
      <c r="AB845" s="15">
        <f t="shared" si="207"/>
        <v>0</v>
      </c>
      <c r="AC845" s="20">
        <f>IFERROR(VLOOKUP($E845,INPUTS!$A$44:$G$103,4,0),SCENARIOS!$K$23)</f>
        <v>0</v>
      </c>
      <c r="AD845" s="15">
        <f t="shared" si="208"/>
        <v>0</v>
      </c>
      <c r="AE845" s="20">
        <f>IFERROR(VLOOKUP($E845,INPUTS!$A$44:$G$103,5,0),SCENARIOS!$L$23)</f>
        <v>0</v>
      </c>
      <c r="AF845" s="15">
        <f t="shared" si="209"/>
        <v>0</v>
      </c>
      <c r="AG845" s="20">
        <f>IFERROR(VLOOKUP($E845,INPUTS!$A$44:$G$103,6,0),SCENARIOS!$M$23)</f>
        <v>0</v>
      </c>
      <c r="AH845" s="15">
        <f t="shared" si="210"/>
        <v>0</v>
      </c>
      <c r="AI845" s="20">
        <f>IFERROR(VLOOKUP($E845,INPUTS!$A$44:$G$103,7,0),SCENARIOS!$N$23)</f>
        <v>0</v>
      </c>
      <c r="AJ845" s="15">
        <f t="shared" si="211"/>
        <v>0</v>
      </c>
      <c r="AL845" t="str">
        <f t="shared" si="212"/>
        <v>N</v>
      </c>
      <c r="AM845" s="21">
        <f t="shared" si="213"/>
        <v>89419.6815593707</v>
      </c>
    </row>
    <row r="846" ht="15" customHeight="1" spans="1:39">
      <c r="A846" s="6" t="s">
        <v>2596</v>
      </c>
      <c r="B846" s="52" t="s">
        <v>674</v>
      </c>
      <c r="C846" s="52" t="s">
        <v>675</v>
      </c>
      <c r="D846" s="52" t="s">
        <v>929</v>
      </c>
      <c r="E846" s="10" t="s">
        <v>677</v>
      </c>
      <c r="F846" s="52" t="s">
        <v>676</v>
      </c>
      <c r="G846" s="52" t="s">
        <v>177</v>
      </c>
      <c r="H846" s="52" t="s">
        <v>203</v>
      </c>
      <c r="I846" s="52" t="s">
        <v>399</v>
      </c>
      <c r="J846" s="52" t="s">
        <v>165</v>
      </c>
      <c r="K846" s="52" t="s">
        <v>931</v>
      </c>
      <c r="L846" s="53" t="s">
        <v>291</v>
      </c>
      <c r="M846" s="13">
        <v>358</v>
      </c>
      <c r="N846" s="14">
        <f t="shared" si="206"/>
        <v>0.980821917808219</v>
      </c>
      <c r="O846" s="15">
        <v>5040</v>
      </c>
      <c r="P846" s="15">
        <f t="shared" si="202"/>
        <v>1804320</v>
      </c>
      <c r="Q846" s="16">
        <f>IFERROR(VLOOKUP(G846,SCENARIOS!$A$13:$E$18,2,0),0.025)</f>
        <v>0.045</v>
      </c>
      <c r="R846" s="52">
        <f>IFERROR(VLOOKUP(L846,INPUTS!$A$107:$B$120,2,0),0.0082)</f>
        <v>0.0079</v>
      </c>
      <c r="S846" s="52">
        <f t="shared" si="203"/>
        <v>39.816</v>
      </c>
      <c r="T846" s="15">
        <f t="shared" si="204"/>
        <v>14254.128</v>
      </c>
      <c r="U846" s="15">
        <f>T846/INPUTS!$B$7*1000</f>
        <v>17817660</v>
      </c>
      <c r="V846" s="15">
        <f>T846*INPUTS!$B$6</f>
        <v>45043.04448</v>
      </c>
      <c r="W846" s="54" t="s">
        <v>396</v>
      </c>
      <c r="X846" s="54" t="s">
        <v>396</v>
      </c>
      <c r="Y846" s="67">
        <f>IFERROR(VLOOKUP(E846,INPUTS!$A$44:$B$103,2,0),0)</f>
        <v>0</v>
      </c>
      <c r="Z846" s="15">
        <f t="shared" si="205"/>
        <v>0</v>
      </c>
      <c r="AA846" s="20">
        <f>IFERROR(VLOOKUP(E846,INPUTS!$A$44:$C$103,3,0),SCENARIOS!$J$23)</f>
        <v>0</v>
      </c>
      <c r="AB846" s="15">
        <f t="shared" si="207"/>
        <v>0</v>
      </c>
      <c r="AC846" s="20">
        <f>IFERROR(VLOOKUP($E846,INPUTS!$A$44:$G$103,4,0),SCENARIOS!$K$23)</f>
        <v>0</v>
      </c>
      <c r="AD846" s="15">
        <f t="shared" si="208"/>
        <v>0</v>
      </c>
      <c r="AE846" s="20">
        <f>IFERROR(VLOOKUP($E846,INPUTS!$A$44:$G$103,5,0),SCENARIOS!$L$23)</f>
        <v>0</v>
      </c>
      <c r="AF846" s="15">
        <f t="shared" si="209"/>
        <v>0</v>
      </c>
      <c r="AG846" s="20">
        <f>IFERROR(VLOOKUP($E846,INPUTS!$A$44:$G$103,6,0),SCENARIOS!$M$23)</f>
        <v>0</v>
      </c>
      <c r="AH846" s="15">
        <f t="shared" si="210"/>
        <v>0</v>
      </c>
      <c r="AI846" s="20">
        <f>IFERROR(VLOOKUP($E846,INPUTS!$A$44:$G$103,7,0),SCENARIOS!$N$23)</f>
        <v>0</v>
      </c>
      <c r="AJ846" s="15">
        <f t="shared" si="211"/>
        <v>0</v>
      </c>
      <c r="AL846" t="str">
        <f t="shared" si="212"/>
        <v>N</v>
      </c>
      <c r="AM846" s="21">
        <f t="shared" si="213"/>
        <v>42839.8474390901</v>
      </c>
    </row>
    <row r="847" ht="15" customHeight="1" spans="1:39">
      <c r="A847" s="24" t="s">
        <v>2597</v>
      </c>
      <c r="B847" s="52" t="s">
        <v>674</v>
      </c>
      <c r="C847" s="52" t="s">
        <v>675</v>
      </c>
      <c r="D847" s="52" t="s">
        <v>929</v>
      </c>
      <c r="E847" s="10" t="s">
        <v>677</v>
      </c>
      <c r="F847" s="52" t="s">
        <v>676</v>
      </c>
      <c r="G847" s="52" t="s">
        <v>177</v>
      </c>
      <c r="H847" s="52" t="s">
        <v>200</v>
      </c>
      <c r="I847" s="52" t="s">
        <v>391</v>
      </c>
      <c r="J847" s="52" t="s">
        <v>165</v>
      </c>
      <c r="K847" s="52" t="s">
        <v>931</v>
      </c>
      <c r="L847" s="53" t="s">
        <v>291</v>
      </c>
      <c r="M847" s="13">
        <v>358</v>
      </c>
      <c r="N847" s="14">
        <f t="shared" si="206"/>
        <v>0.980821917808219</v>
      </c>
      <c r="O847" s="15">
        <v>4880</v>
      </c>
      <c r="P847" s="15">
        <f t="shared" si="202"/>
        <v>1747040</v>
      </c>
      <c r="Q847" s="16">
        <f>IFERROR(VLOOKUP(G847,SCENARIOS!$A$13:$E$18,2,0),0.025)</f>
        <v>0.045</v>
      </c>
      <c r="R847" s="52">
        <f>IFERROR(VLOOKUP(L847,INPUTS!$A$107:$B$120,2,0),0.0082)</f>
        <v>0.0079</v>
      </c>
      <c r="S847" s="52">
        <f t="shared" si="203"/>
        <v>38.552</v>
      </c>
      <c r="T847" s="15">
        <f t="shared" si="204"/>
        <v>13801.616</v>
      </c>
      <c r="U847" s="15">
        <f>T847/INPUTS!$B$7*1000</f>
        <v>17252020</v>
      </c>
      <c r="V847" s="15">
        <f>T847*INPUTS!$B$6</f>
        <v>43613.10656</v>
      </c>
      <c r="W847" s="54" t="s">
        <v>396</v>
      </c>
      <c r="X847" s="54" t="s">
        <v>396</v>
      </c>
      <c r="Y847" s="67">
        <f>IFERROR(VLOOKUP(E847,INPUTS!$A$44:$B$103,2,0),0)</f>
        <v>0</v>
      </c>
      <c r="Z847" s="15">
        <f t="shared" si="205"/>
        <v>0</v>
      </c>
      <c r="AA847" s="20">
        <f>IFERROR(VLOOKUP(E847,INPUTS!$A$44:$C$103,3,0),SCENARIOS!$J$23)</f>
        <v>0</v>
      </c>
      <c r="AB847" s="15">
        <f t="shared" si="207"/>
        <v>0</v>
      </c>
      <c r="AC847" s="20">
        <f>IFERROR(VLOOKUP($E847,INPUTS!$A$44:$G$103,4,0),SCENARIOS!$K$23)</f>
        <v>0</v>
      </c>
      <c r="AD847" s="15">
        <f t="shared" si="208"/>
        <v>0</v>
      </c>
      <c r="AE847" s="20">
        <f>IFERROR(VLOOKUP($E847,INPUTS!$A$44:$G$103,5,0),SCENARIOS!$L$23)</f>
        <v>0</v>
      </c>
      <c r="AF847" s="15">
        <f t="shared" si="209"/>
        <v>0</v>
      </c>
      <c r="AG847" s="20">
        <f>IFERROR(VLOOKUP($E847,INPUTS!$A$44:$G$103,6,0),SCENARIOS!$M$23)</f>
        <v>0</v>
      </c>
      <c r="AH847" s="15">
        <f t="shared" si="210"/>
        <v>0</v>
      </c>
      <c r="AI847" s="20">
        <f>IFERROR(VLOOKUP($E847,INPUTS!$A$44:$G$103,7,0),SCENARIOS!$N$23)</f>
        <v>0</v>
      </c>
      <c r="AJ847" s="15">
        <f t="shared" si="211"/>
        <v>0</v>
      </c>
      <c r="AL847" t="str">
        <f t="shared" si="212"/>
        <v>N</v>
      </c>
      <c r="AM847" s="21">
        <f t="shared" si="213"/>
        <v>41479.8522822936</v>
      </c>
    </row>
    <row r="848" ht="15" customHeight="1" spans="1:39">
      <c r="A848" s="6" t="s">
        <v>2598</v>
      </c>
      <c r="B848" s="52" t="s">
        <v>674</v>
      </c>
      <c r="C848" s="52" t="s">
        <v>675</v>
      </c>
      <c r="D848" s="52" t="s">
        <v>929</v>
      </c>
      <c r="E848" s="10" t="s">
        <v>677</v>
      </c>
      <c r="F848" s="52" t="s">
        <v>676</v>
      </c>
      <c r="G848" s="52" t="s">
        <v>177</v>
      </c>
      <c r="H848" s="52" t="s">
        <v>223</v>
      </c>
      <c r="I848" s="52" t="s">
        <v>665</v>
      </c>
      <c r="J848" s="52" t="s">
        <v>165</v>
      </c>
      <c r="K848" s="52" t="s">
        <v>931</v>
      </c>
      <c r="L848" s="53" t="s">
        <v>279</v>
      </c>
      <c r="M848" s="13">
        <v>358</v>
      </c>
      <c r="N848" s="14">
        <f t="shared" si="206"/>
        <v>0.980821917808219</v>
      </c>
      <c r="O848" s="15">
        <v>3360</v>
      </c>
      <c r="P848" s="15">
        <f t="shared" si="202"/>
        <v>1202880</v>
      </c>
      <c r="Q848" s="16">
        <f>IFERROR(VLOOKUP(G848,SCENARIOS!$A$13:$E$18,2,0),0.025)</f>
        <v>0.045</v>
      </c>
      <c r="R848" s="52">
        <f>IFERROR(VLOOKUP(L848,INPUTS!$A$107:$B$120,2,0),0.0082)</f>
        <v>0.0039</v>
      </c>
      <c r="S848" s="52">
        <f t="shared" si="203"/>
        <v>13.104</v>
      </c>
      <c r="T848" s="15">
        <f t="shared" si="204"/>
        <v>4691.232</v>
      </c>
      <c r="U848" s="15">
        <f>T848/INPUTS!$B$7*1000</f>
        <v>5864040</v>
      </c>
      <c r="V848" s="15">
        <f>T848*INPUTS!$B$6</f>
        <v>14824.29312</v>
      </c>
      <c r="W848" s="54" t="s">
        <v>396</v>
      </c>
      <c r="X848" s="54" t="s">
        <v>396</v>
      </c>
      <c r="Y848" s="67">
        <f>IFERROR(VLOOKUP(E848,INPUTS!$A$44:$B$103,2,0),0)</f>
        <v>0</v>
      </c>
      <c r="Z848" s="15">
        <f t="shared" si="205"/>
        <v>0</v>
      </c>
      <c r="AA848" s="20">
        <f>IFERROR(VLOOKUP(E848,INPUTS!$A$44:$C$103,3,0),SCENARIOS!$J$23)</f>
        <v>0</v>
      </c>
      <c r="AB848" s="15">
        <f t="shared" si="207"/>
        <v>0</v>
      </c>
      <c r="AC848" s="20">
        <f>IFERROR(VLOOKUP($E848,INPUTS!$A$44:$G$103,4,0),SCENARIOS!$K$23)</f>
        <v>0</v>
      </c>
      <c r="AD848" s="15">
        <f t="shared" si="208"/>
        <v>0</v>
      </c>
      <c r="AE848" s="20">
        <f>IFERROR(VLOOKUP($E848,INPUTS!$A$44:$G$103,5,0),SCENARIOS!$L$23)</f>
        <v>0</v>
      </c>
      <c r="AF848" s="15">
        <f t="shared" si="209"/>
        <v>0</v>
      </c>
      <c r="AG848" s="20">
        <f>IFERROR(VLOOKUP($E848,INPUTS!$A$44:$G$103,6,0),SCENARIOS!$M$23)</f>
        <v>0</v>
      </c>
      <c r="AH848" s="15">
        <f t="shared" si="210"/>
        <v>0</v>
      </c>
      <c r="AI848" s="20">
        <f>IFERROR(VLOOKUP($E848,INPUTS!$A$44:$G$103,7,0),SCENARIOS!$N$23)</f>
        <v>0</v>
      </c>
      <c r="AJ848" s="15">
        <f t="shared" si="211"/>
        <v>0</v>
      </c>
      <c r="AL848" t="str">
        <f t="shared" si="212"/>
        <v>N</v>
      </c>
      <c r="AM848" s="21">
        <f t="shared" si="213"/>
        <v>14099.1902964094</v>
      </c>
    </row>
    <row r="849" ht="15" customHeight="1" spans="1:39">
      <c r="A849" s="24" t="s">
        <v>2599</v>
      </c>
      <c r="B849" s="52" t="s">
        <v>674</v>
      </c>
      <c r="C849" s="52" t="s">
        <v>675</v>
      </c>
      <c r="D849" s="52" t="s">
        <v>929</v>
      </c>
      <c r="E849" s="10" t="s">
        <v>677</v>
      </c>
      <c r="F849" s="52" t="s">
        <v>676</v>
      </c>
      <c r="G849" s="52" t="s">
        <v>177</v>
      </c>
      <c r="H849" s="52" t="s">
        <v>460</v>
      </c>
      <c r="I849" s="52" t="s">
        <v>459</v>
      </c>
      <c r="J849" s="56" t="s">
        <v>185</v>
      </c>
      <c r="K849" s="52" t="s">
        <v>931</v>
      </c>
      <c r="L849" s="53" t="s">
        <v>279</v>
      </c>
      <c r="M849" s="13">
        <v>358</v>
      </c>
      <c r="N849" s="14">
        <f t="shared" si="206"/>
        <v>0.980821917808219</v>
      </c>
      <c r="O849" s="15">
        <v>2720</v>
      </c>
      <c r="P849" s="15">
        <f t="shared" si="202"/>
        <v>973760</v>
      </c>
      <c r="Q849" s="16">
        <f>IFERROR(VLOOKUP(G849,SCENARIOS!$A$13:$E$18,2,0),0.025)</f>
        <v>0.045</v>
      </c>
      <c r="R849" s="52">
        <f>IFERROR(VLOOKUP(L849,INPUTS!$A$107:$B$120,2,0),0.0082)</f>
        <v>0.0039</v>
      </c>
      <c r="S849" s="52">
        <f t="shared" si="203"/>
        <v>10.608</v>
      </c>
      <c r="T849" s="15">
        <f t="shared" si="204"/>
        <v>3797.664</v>
      </c>
      <c r="U849" s="15">
        <f>T849/INPUTS!$B$7*1000</f>
        <v>4747080</v>
      </c>
      <c r="V849" s="15">
        <f>T849*INPUTS!$B$6</f>
        <v>12000.61824</v>
      </c>
      <c r="W849" s="54" t="s">
        <v>396</v>
      </c>
      <c r="X849" s="54" t="s">
        <v>396</v>
      </c>
      <c r="Y849" s="67">
        <f>IFERROR(VLOOKUP(E849,INPUTS!$A$44:$B$103,2,0),0)</f>
        <v>0</v>
      </c>
      <c r="Z849" s="15">
        <f t="shared" si="205"/>
        <v>0</v>
      </c>
      <c r="AA849" s="20">
        <f>IFERROR(VLOOKUP(E849,INPUTS!$A$44:$C$103,3,0),SCENARIOS!$J$23)</f>
        <v>0</v>
      </c>
      <c r="AB849" s="15">
        <f t="shared" si="207"/>
        <v>0</v>
      </c>
      <c r="AC849" s="20">
        <f>IFERROR(VLOOKUP($E849,INPUTS!$A$44:$G$103,4,0),SCENARIOS!$K$23)</f>
        <v>0</v>
      </c>
      <c r="AD849" s="15">
        <f t="shared" si="208"/>
        <v>0</v>
      </c>
      <c r="AE849" s="20">
        <f>IFERROR(VLOOKUP($E849,INPUTS!$A$44:$G$103,5,0),SCENARIOS!$L$23)</f>
        <v>0</v>
      </c>
      <c r="AF849" s="15">
        <f t="shared" si="209"/>
        <v>0</v>
      </c>
      <c r="AG849" s="20">
        <f>IFERROR(VLOOKUP($E849,INPUTS!$A$44:$G$103,6,0),SCENARIOS!$M$23)</f>
        <v>0</v>
      </c>
      <c r="AH849" s="15">
        <f t="shared" si="210"/>
        <v>0</v>
      </c>
      <c r="AI849" s="20">
        <f>IFERROR(VLOOKUP($E849,INPUTS!$A$44:$G$103,7,0),SCENARIOS!$N$23)</f>
        <v>0</v>
      </c>
      <c r="AJ849" s="15">
        <f t="shared" si="211"/>
        <v>0</v>
      </c>
      <c r="AL849" t="str">
        <f t="shared" si="212"/>
        <v>N</v>
      </c>
      <c r="AM849" s="21">
        <f t="shared" si="213"/>
        <v>11413.6302399505</v>
      </c>
    </row>
    <row r="850" ht="15" customHeight="1" spans="1:39">
      <c r="A850" s="6" t="s">
        <v>2600</v>
      </c>
      <c r="B850" s="52" t="s">
        <v>674</v>
      </c>
      <c r="C850" s="52" t="s">
        <v>675</v>
      </c>
      <c r="D850" s="52" t="s">
        <v>929</v>
      </c>
      <c r="E850" s="10" t="s">
        <v>677</v>
      </c>
      <c r="F850" s="52" t="s">
        <v>676</v>
      </c>
      <c r="G850" s="52" t="s">
        <v>177</v>
      </c>
      <c r="H850" s="52" t="s">
        <v>819</v>
      </c>
      <c r="I850" s="52" t="s">
        <v>575</v>
      </c>
      <c r="J850" s="52" t="s">
        <v>173</v>
      </c>
      <c r="K850" s="52" t="s">
        <v>931</v>
      </c>
      <c r="L850" s="53" t="s">
        <v>291</v>
      </c>
      <c r="M850" s="13">
        <v>716</v>
      </c>
      <c r="N850" s="14">
        <f t="shared" si="206"/>
        <v>1.96164383561644</v>
      </c>
      <c r="O850" s="15">
        <v>1850</v>
      </c>
      <c r="P850" s="15">
        <f t="shared" si="202"/>
        <v>1324600</v>
      </c>
      <c r="Q850" s="16">
        <f>IFERROR(VLOOKUP(G850,SCENARIOS!$A$13:$E$18,2,0),0.025)</f>
        <v>0.045</v>
      </c>
      <c r="R850" s="52">
        <f>IFERROR(VLOOKUP(L850,INPUTS!$A$107:$B$120,2,0),0.0082)</f>
        <v>0.0079</v>
      </c>
      <c r="S850" s="52">
        <f t="shared" si="203"/>
        <v>14.615</v>
      </c>
      <c r="T850" s="15">
        <f t="shared" si="204"/>
        <v>10464.34</v>
      </c>
      <c r="U850" s="15">
        <f>T850/INPUTS!$B$7*1000</f>
        <v>13080425</v>
      </c>
      <c r="V850" s="15">
        <f>T850*INPUTS!$B$6</f>
        <v>33067.3144</v>
      </c>
      <c r="W850" s="54" t="s">
        <v>521</v>
      </c>
      <c r="X850" s="54" t="s">
        <v>396</v>
      </c>
      <c r="Y850" s="67">
        <f>IFERROR(VLOOKUP(E850,INPUTS!$A$44:$B$103,2,0),0)</f>
        <v>0</v>
      </c>
      <c r="Z850" s="15">
        <f t="shared" si="205"/>
        <v>0</v>
      </c>
      <c r="AA850" s="20">
        <f>IFERROR(VLOOKUP(E850,INPUTS!$A$44:$C$103,3,0),SCENARIOS!$J$23)</f>
        <v>0</v>
      </c>
      <c r="AB850" s="15">
        <f t="shared" si="207"/>
        <v>0</v>
      </c>
      <c r="AC850" s="20">
        <f>IFERROR(VLOOKUP($E850,INPUTS!$A$44:$G$103,4,0),SCENARIOS!$K$23)</f>
        <v>0</v>
      </c>
      <c r="AD850" s="15">
        <f t="shared" si="208"/>
        <v>0</v>
      </c>
      <c r="AE850" s="20">
        <f>IFERROR(VLOOKUP($E850,INPUTS!$A$44:$G$103,5,0),SCENARIOS!$L$23)</f>
        <v>0</v>
      </c>
      <c r="AF850" s="15">
        <f t="shared" si="209"/>
        <v>0</v>
      </c>
      <c r="AG850" s="20">
        <f>IFERROR(VLOOKUP($E850,INPUTS!$A$44:$G$103,6,0),SCENARIOS!$M$23)</f>
        <v>0</v>
      </c>
      <c r="AH850" s="15">
        <f t="shared" si="210"/>
        <v>0</v>
      </c>
      <c r="AI850" s="20">
        <f>IFERROR(VLOOKUP($E850,INPUTS!$A$44:$G$103,7,0),SCENARIOS!$N$23)</f>
        <v>0</v>
      </c>
      <c r="AJ850" s="15">
        <f t="shared" si="211"/>
        <v>0</v>
      </c>
      <c r="AL850" t="str">
        <f t="shared" si="212"/>
        <v>N</v>
      </c>
      <c r="AM850" s="21">
        <f t="shared" si="213"/>
        <v>31449.8880009193</v>
      </c>
    </row>
    <row r="851" ht="15" customHeight="1" spans="1:39">
      <c r="A851" s="24" t="s">
        <v>2601</v>
      </c>
      <c r="B851" s="52" t="s">
        <v>674</v>
      </c>
      <c r="C851" s="52" t="s">
        <v>675</v>
      </c>
      <c r="D851" s="52" t="s">
        <v>929</v>
      </c>
      <c r="E851" s="10" t="s">
        <v>677</v>
      </c>
      <c r="F851" s="52" t="s">
        <v>676</v>
      </c>
      <c r="G851" s="52" t="s">
        <v>177</v>
      </c>
      <c r="H851" s="52" t="s">
        <v>576</v>
      </c>
      <c r="I851" s="52" t="s">
        <v>575</v>
      </c>
      <c r="J851" s="52" t="s">
        <v>173</v>
      </c>
      <c r="K851" s="52" t="s">
        <v>931</v>
      </c>
      <c r="L851" s="53" t="s">
        <v>291</v>
      </c>
      <c r="M851" s="13">
        <v>538</v>
      </c>
      <c r="N851" s="14">
        <f t="shared" si="206"/>
        <v>1.47397260273973</v>
      </c>
      <c r="O851" s="15">
        <v>2060</v>
      </c>
      <c r="P851" s="15">
        <f t="shared" si="202"/>
        <v>1108280</v>
      </c>
      <c r="Q851" s="16">
        <f>IFERROR(VLOOKUP(G851,SCENARIOS!$A$13:$E$18,2,0),0.025)</f>
        <v>0.045</v>
      </c>
      <c r="R851" s="52">
        <f>IFERROR(VLOOKUP(L851,INPUTS!$A$107:$B$120,2,0),0.0082)</f>
        <v>0.0079</v>
      </c>
      <c r="S851" s="52">
        <f t="shared" si="203"/>
        <v>16.274</v>
      </c>
      <c r="T851" s="15">
        <f t="shared" si="204"/>
        <v>8755.412</v>
      </c>
      <c r="U851" s="15">
        <f>T851/INPUTS!$B$7*1000</f>
        <v>10944265</v>
      </c>
      <c r="V851" s="15">
        <f>T851*INPUTS!$B$6</f>
        <v>27667.10192</v>
      </c>
      <c r="W851" s="54" t="s">
        <v>521</v>
      </c>
      <c r="X851" s="54" t="s">
        <v>396</v>
      </c>
      <c r="Y851" s="67">
        <f>IFERROR(VLOOKUP(E851,INPUTS!$A$44:$B$103,2,0),0)</f>
        <v>0</v>
      </c>
      <c r="Z851" s="15">
        <f t="shared" si="205"/>
        <v>0</v>
      </c>
      <c r="AA851" s="20">
        <f>IFERROR(VLOOKUP(E851,INPUTS!$A$44:$C$103,3,0),SCENARIOS!$J$23)</f>
        <v>0</v>
      </c>
      <c r="AB851" s="15">
        <f t="shared" si="207"/>
        <v>0</v>
      </c>
      <c r="AC851" s="20">
        <f>IFERROR(VLOOKUP($E851,INPUTS!$A$44:$G$103,4,0),SCENARIOS!$K$23)</f>
        <v>0</v>
      </c>
      <c r="AD851" s="15">
        <f t="shared" si="208"/>
        <v>0</v>
      </c>
      <c r="AE851" s="20">
        <f>IFERROR(VLOOKUP($E851,INPUTS!$A$44:$G$103,5,0),SCENARIOS!$L$23)</f>
        <v>0</v>
      </c>
      <c r="AF851" s="15">
        <f t="shared" si="209"/>
        <v>0</v>
      </c>
      <c r="AG851" s="20">
        <f>IFERROR(VLOOKUP($E851,INPUTS!$A$44:$G$103,6,0),SCENARIOS!$M$23)</f>
        <v>0</v>
      </c>
      <c r="AH851" s="15">
        <f t="shared" si="210"/>
        <v>0</v>
      </c>
      <c r="AI851" s="20">
        <f>IFERROR(VLOOKUP($E851,INPUTS!$A$44:$G$103,7,0),SCENARIOS!$N$23)</f>
        <v>0</v>
      </c>
      <c r="AJ851" s="15">
        <f t="shared" si="211"/>
        <v>0</v>
      </c>
      <c r="AL851" t="str">
        <f t="shared" si="212"/>
        <v>N</v>
      </c>
      <c r="AM851" s="21">
        <f t="shared" si="213"/>
        <v>26313.8169059783</v>
      </c>
    </row>
    <row r="852" ht="15" customHeight="1" spans="1:39">
      <c r="A852" s="6" t="s">
        <v>2602</v>
      </c>
      <c r="B852" s="52" t="s">
        <v>674</v>
      </c>
      <c r="C852" s="52" t="s">
        <v>675</v>
      </c>
      <c r="D852" s="52" t="s">
        <v>929</v>
      </c>
      <c r="E852" s="10" t="s">
        <v>677</v>
      </c>
      <c r="F852" s="52" t="s">
        <v>676</v>
      </c>
      <c r="G852" s="52" t="s">
        <v>177</v>
      </c>
      <c r="H852" s="52" t="s">
        <v>814</v>
      </c>
      <c r="I852" s="52" t="s">
        <v>575</v>
      </c>
      <c r="J852" s="52" t="s">
        <v>173</v>
      </c>
      <c r="K852" s="52" t="s">
        <v>931</v>
      </c>
      <c r="L852" s="53" t="s">
        <v>279</v>
      </c>
      <c r="M852" s="13">
        <v>538</v>
      </c>
      <c r="N852" s="14">
        <f t="shared" si="206"/>
        <v>1.47397260273973</v>
      </c>
      <c r="O852" s="15">
        <v>1760</v>
      </c>
      <c r="P852" s="15">
        <f t="shared" si="202"/>
        <v>946880</v>
      </c>
      <c r="Q852" s="16">
        <f>IFERROR(VLOOKUP(G852,SCENARIOS!$A$13:$E$18,2,0),0.025)</f>
        <v>0.045</v>
      </c>
      <c r="R852" s="52">
        <f>IFERROR(VLOOKUP(L852,INPUTS!$A$107:$B$120,2,0),0.0082)</f>
        <v>0.0039</v>
      </c>
      <c r="S852" s="52">
        <f t="shared" si="203"/>
        <v>6.864</v>
      </c>
      <c r="T852" s="15">
        <f t="shared" si="204"/>
        <v>3692.832</v>
      </c>
      <c r="U852" s="15">
        <f>T852/INPUTS!$B$7*1000</f>
        <v>4616040</v>
      </c>
      <c r="V852" s="15">
        <f>T852*INPUTS!$B$6</f>
        <v>11669.34912</v>
      </c>
      <c r="W852" s="54" t="s">
        <v>521</v>
      </c>
      <c r="X852" s="54" t="s">
        <v>396</v>
      </c>
      <c r="Y852" s="67">
        <f>IFERROR(VLOOKUP(E852,INPUTS!$A$44:$B$103,2,0),0)</f>
        <v>0</v>
      </c>
      <c r="Z852" s="15">
        <f t="shared" si="205"/>
        <v>0</v>
      </c>
      <c r="AA852" s="20">
        <f>IFERROR(VLOOKUP(E852,INPUTS!$A$44:$C$103,3,0),SCENARIOS!$J$23)</f>
        <v>0</v>
      </c>
      <c r="AB852" s="15">
        <f t="shared" si="207"/>
        <v>0</v>
      </c>
      <c r="AC852" s="20">
        <f>IFERROR(VLOOKUP($E852,INPUTS!$A$44:$G$103,4,0),SCENARIOS!$K$23)</f>
        <v>0</v>
      </c>
      <c r="AD852" s="15">
        <f t="shared" si="208"/>
        <v>0</v>
      </c>
      <c r="AE852" s="20">
        <f>IFERROR(VLOOKUP($E852,INPUTS!$A$44:$G$103,5,0),SCENARIOS!$L$23)</f>
        <v>0</v>
      </c>
      <c r="AF852" s="15">
        <f t="shared" si="209"/>
        <v>0</v>
      </c>
      <c r="AG852" s="20">
        <f>IFERROR(VLOOKUP($E852,INPUTS!$A$44:$G$103,6,0),SCENARIOS!$M$23)</f>
        <v>0</v>
      </c>
      <c r="AH852" s="15">
        <f t="shared" si="210"/>
        <v>0</v>
      </c>
      <c r="AI852" s="20">
        <f>IFERROR(VLOOKUP($E852,INPUTS!$A$44:$G$103,7,0),SCENARIOS!$N$23)</f>
        <v>0</v>
      </c>
      <c r="AJ852" s="15">
        <f t="shared" si="211"/>
        <v>0</v>
      </c>
      <c r="AL852" t="str">
        <f t="shared" si="212"/>
        <v>N</v>
      </c>
      <c r="AM852" s="21">
        <f t="shared" si="213"/>
        <v>11098.5645350028</v>
      </c>
    </row>
    <row r="853" ht="15" customHeight="1" spans="1:39">
      <c r="A853" s="24" t="s">
        <v>2603</v>
      </c>
      <c r="B853" s="52" t="s">
        <v>678</v>
      </c>
      <c r="C853" s="52" t="s">
        <v>679</v>
      </c>
      <c r="D853" s="52" t="s">
        <v>929</v>
      </c>
      <c r="E853" s="10" t="s">
        <v>440</v>
      </c>
      <c r="F853" s="52" t="s">
        <v>439</v>
      </c>
      <c r="G853" s="52" t="s">
        <v>177</v>
      </c>
      <c r="H853" s="52" t="s">
        <v>460</v>
      </c>
      <c r="I853" s="52" t="s">
        <v>459</v>
      </c>
      <c r="J853" s="56" t="s">
        <v>185</v>
      </c>
      <c r="K853" s="52" t="s">
        <v>931</v>
      </c>
      <c r="L853" s="53" t="s">
        <v>1599</v>
      </c>
      <c r="M853" s="13">
        <v>2640</v>
      </c>
      <c r="N853" s="14">
        <f t="shared" si="206"/>
        <v>7.23287671232877</v>
      </c>
      <c r="O853" s="15">
        <v>2960</v>
      </c>
      <c r="P853" s="15">
        <f t="shared" si="202"/>
        <v>7814400</v>
      </c>
      <c r="Q853" s="16">
        <f>IFERROR(VLOOKUP(G853,SCENARIOS!$A$13:$E$18,2,0),0.025)</f>
        <v>0.045</v>
      </c>
      <c r="R853" s="52">
        <f>IFERROR(VLOOKUP(L853,INPUTS!$A$107:$B$120,2,0),0.0082)</f>
        <v>0.0082</v>
      </c>
      <c r="S853" s="52">
        <f t="shared" si="203"/>
        <v>24.272</v>
      </c>
      <c r="T853" s="15">
        <f t="shared" si="204"/>
        <v>64078.08</v>
      </c>
      <c r="U853" s="15">
        <f>T853/INPUTS!$B$7*1000</f>
        <v>80097600</v>
      </c>
      <c r="V853" s="15">
        <f>T853*INPUTS!$B$6</f>
        <v>202486.7328</v>
      </c>
      <c r="W853" s="54" t="s">
        <v>396</v>
      </c>
      <c r="X853" s="54" t="s">
        <v>396</v>
      </c>
      <c r="Y853" s="67">
        <f>IFERROR(VLOOKUP(E853,INPUTS!$A$44:$B$103,2,0),0)</f>
        <v>0</v>
      </c>
      <c r="Z853" s="15">
        <f t="shared" si="205"/>
        <v>0</v>
      </c>
      <c r="AA853" s="20">
        <f>IFERROR(VLOOKUP(E853,INPUTS!$A$44:$C$103,3,0),SCENARIOS!$J$23)</f>
        <v>0</v>
      </c>
      <c r="AB853" s="15">
        <f t="shared" si="207"/>
        <v>0</v>
      </c>
      <c r="AC853" s="20">
        <f>IFERROR(VLOOKUP($E853,INPUTS!$A$44:$G$103,4,0),SCENARIOS!$K$23)</f>
        <v>0</v>
      </c>
      <c r="AD853" s="15">
        <f t="shared" si="208"/>
        <v>0</v>
      </c>
      <c r="AE853" s="20">
        <f>IFERROR(VLOOKUP($E853,INPUTS!$A$44:$G$103,5,0),SCENARIOS!$L$23)</f>
        <v>0</v>
      </c>
      <c r="AF853" s="15">
        <f t="shared" si="209"/>
        <v>0</v>
      </c>
      <c r="AG853" s="20">
        <f>IFERROR(VLOOKUP($E853,INPUTS!$A$44:$G$103,6,0),SCENARIOS!$M$23)</f>
        <v>0</v>
      </c>
      <c r="AH853" s="15">
        <f t="shared" si="210"/>
        <v>0</v>
      </c>
      <c r="AI853" s="20">
        <f>IFERROR(VLOOKUP($E853,INPUTS!$A$44:$G$103,7,0),SCENARIOS!$N$23)</f>
        <v>0</v>
      </c>
      <c r="AJ853" s="15">
        <f t="shared" si="211"/>
        <v>0</v>
      </c>
      <c r="AL853" t="str">
        <f t="shared" si="212"/>
        <v>Y</v>
      </c>
      <c r="AM853" s="21">
        <f t="shared" si="213"/>
        <v>192582.46954074</v>
      </c>
    </row>
    <row r="854" ht="15" customHeight="1" spans="1:39">
      <c r="A854" s="6" t="s">
        <v>2604</v>
      </c>
      <c r="B854" s="52" t="s">
        <v>678</v>
      </c>
      <c r="C854" s="52" t="s">
        <v>679</v>
      </c>
      <c r="D854" s="52" t="s">
        <v>929</v>
      </c>
      <c r="E854" s="10" t="s">
        <v>440</v>
      </c>
      <c r="F854" s="52" t="s">
        <v>439</v>
      </c>
      <c r="G854" s="52" t="s">
        <v>177</v>
      </c>
      <c r="H854" s="52" t="s">
        <v>223</v>
      </c>
      <c r="I854" s="52" t="s">
        <v>665</v>
      </c>
      <c r="J854" s="52" t="s">
        <v>165</v>
      </c>
      <c r="K854" s="52" t="s">
        <v>931</v>
      </c>
      <c r="L854" s="53" t="s">
        <v>1599</v>
      </c>
      <c r="M854" s="13">
        <v>1320</v>
      </c>
      <c r="N854" s="14">
        <f t="shared" si="206"/>
        <v>3.61643835616438</v>
      </c>
      <c r="O854" s="15">
        <v>3620</v>
      </c>
      <c r="P854" s="15">
        <f t="shared" si="202"/>
        <v>4778400</v>
      </c>
      <c r="Q854" s="16">
        <f>IFERROR(VLOOKUP(G854,SCENARIOS!$A$13:$E$18,2,0),0.025)</f>
        <v>0.045</v>
      </c>
      <c r="R854" s="52">
        <f>IFERROR(VLOOKUP(L854,INPUTS!$A$107:$B$120,2,0),0.0082)</f>
        <v>0.0082</v>
      </c>
      <c r="S854" s="52">
        <f t="shared" si="203"/>
        <v>29.684</v>
      </c>
      <c r="T854" s="15">
        <f t="shared" si="204"/>
        <v>39182.88</v>
      </c>
      <c r="U854" s="15">
        <f>T854/INPUTS!$B$7*1000</f>
        <v>48978600</v>
      </c>
      <c r="V854" s="15">
        <f>T854*INPUTS!$B$6</f>
        <v>123817.9008</v>
      </c>
      <c r="W854" s="54" t="s">
        <v>396</v>
      </c>
      <c r="X854" s="54" t="s">
        <v>396</v>
      </c>
      <c r="Y854" s="67">
        <f>IFERROR(VLOOKUP(E854,INPUTS!$A$44:$B$103,2,0),0)</f>
        <v>0</v>
      </c>
      <c r="Z854" s="15">
        <f t="shared" si="205"/>
        <v>0</v>
      </c>
      <c r="AA854" s="20">
        <f>IFERROR(VLOOKUP(E854,INPUTS!$A$44:$C$103,3,0),SCENARIOS!$J$23)</f>
        <v>0</v>
      </c>
      <c r="AB854" s="15">
        <f t="shared" si="207"/>
        <v>0</v>
      </c>
      <c r="AC854" s="20">
        <f>IFERROR(VLOOKUP($E854,INPUTS!$A$44:$G$103,4,0),SCENARIOS!$K$23)</f>
        <v>0</v>
      </c>
      <c r="AD854" s="15">
        <f t="shared" si="208"/>
        <v>0</v>
      </c>
      <c r="AE854" s="20">
        <f>IFERROR(VLOOKUP($E854,INPUTS!$A$44:$G$103,5,0),SCENARIOS!$L$23)</f>
        <v>0</v>
      </c>
      <c r="AF854" s="15">
        <f t="shared" si="209"/>
        <v>0</v>
      </c>
      <c r="AG854" s="20">
        <f>IFERROR(VLOOKUP($E854,INPUTS!$A$44:$G$103,6,0),SCENARIOS!$M$23)</f>
        <v>0</v>
      </c>
      <c r="AH854" s="15">
        <f t="shared" si="210"/>
        <v>0</v>
      </c>
      <c r="AI854" s="20">
        <f>IFERROR(VLOOKUP($E854,INPUTS!$A$44:$G$103,7,0),SCENARIOS!$N$23)</f>
        <v>0</v>
      </c>
      <c r="AJ854" s="15">
        <f t="shared" si="211"/>
        <v>0</v>
      </c>
      <c r="AL854" t="str">
        <f t="shared" si="212"/>
        <v>Y</v>
      </c>
      <c r="AM854" s="21">
        <f t="shared" si="213"/>
        <v>117761.577658358</v>
      </c>
    </row>
    <row r="855" ht="15" customHeight="1" spans="1:39">
      <c r="A855" s="24" t="s">
        <v>2605</v>
      </c>
      <c r="B855" s="52" t="s">
        <v>678</v>
      </c>
      <c r="C855" s="52" t="s">
        <v>679</v>
      </c>
      <c r="D855" s="52" t="s">
        <v>929</v>
      </c>
      <c r="E855" s="10" t="s">
        <v>440</v>
      </c>
      <c r="F855" s="52" t="s">
        <v>439</v>
      </c>
      <c r="G855" s="52" t="s">
        <v>177</v>
      </c>
      <c r="H855" s="52" t="s">
        <v>221</v>
      </c>
      <c r="I855" s="52" t="s">
        <v>662</v>
      </c>
      <c r="J855" s="52" t="s">
        <v>165</v>
      </c>
      <c r="K855" s="52" t="s">
        <v>931</v>
      </c>
      <c r="L855" s="53" t="s">
        <v>1599</v>
      </c>
      <c r="M855" s="13">
        <v>660</v>
      </c>
      <c r="N855" s="14">
        <f t="shared" si="206"/>
        <v>1.80821917808219</v>
      </c>
      <c r="O855" s="15">
        <v>4790</v>
      </c>
      <c r="P855" s="15">
        <f t="shared" si="202"/>
        <v>3161400</v>
      </c>
      <c r="Q855" s="16">
        <f>IFERROR(VLOOKUP(G855,SCENARIOS!$A$13:$E$18,2,0),0.025)</f>
        <v>0.045</v>
      </c>
      <c r="R855" s="52">
        <f>IFERROR(VLOOKUP(L855,INPUTS!$A$107:$B$120,2,0),0.0082)</f>
        <v>0.0082</v>
      </c>
      <c r="S855" s="52">
        <f t="shared" si="203"/>
        <v>39.278</v>
      </c>
      <c r="T855" s="15">
        <f t="shared" si="204"/>
        <v>25923.48</v>
      </c>
      <c r="U855" s="15">
        <f>T855/INPUTS!$B$7*1000</f>
        <v>32404350</v>
      </c>
      <c r="V855" s="15">
        <f>T855*INPUTS!$B$6</f>
        <v>81918.1968</v>
      </c>
      <c r="W855" s="54" t="s">
        <v>396</v>
      </c>
      <c r="X855" s="54" t="s">
        <v>396</v>
      </c>
      <c r="Y855" s="67">
        <f>IFERROR(VLOOKUP(E855,INPUTS!$A$44:$B$103,2,0),0)</f>
        <v>0</v>
      </c>
      <c r="Z855" s="15">
        <f t="shared" si="205"/>
        <v>0</v>
      </c>
      <c r="AA855" s="20">
        <f>IFERROR(VLOOKUP(E855,INPUTS!$A$44:$C$103,3,0),SCENARIOS!$J$23)</f>
        <v>0</v>
      </c>
      <c r="AB855" s="15">
        <f t="shared" si="207"/>
        <v>0</v>
      </c>
      <c r="AC855" s="20">
        <f>IFERROR(VLOOKUP($E855,INPUTS!$A$44:$G$103,4,0),SCENARIOS!$K$23)</f>
        <v>0</v>
      </c>
      <c r="AD855" s="15">
        <f t="shared" si="208"/>
        <v>0</v>
      </c>
      <c r="AE855" s="20">
        <f>IFERROR(VLOOKUP($E855,INPUTS!$A$44:$G$103,5,0),SCENARIOS!$L$23)</f>
        <v>0</v>
      </c>
      <c r="AF855" s="15">
        <f t="shared" si="209"/>
        <v>0</v>
      </c>
      <c r="AG855" s="20">
        <f>IFERROR(VLOOKUP($E855,INPUTS!$A$44:$G$103,6,0),SCENARIOS!$M$23)</f>
        <v>0</v>
      </c>
      <c r="AH855" s="15">
        <f t="shared" si="210"/>
        <v>0</v>
      </c>
      <c r="AI855" s="20">
        <f>IFERROR(VLOOKUP($E855,INPUTS!$A$44:$G$103,7,0),SCENARIOS!$N$23)</f>
        <v>0</v>
      </c>
      <c r="AJ855" s="15">
        <f t="shared" si="211"/>
        <v>0</v>
      </c>
      <c r="AL855" t="str">
        <f t="shared" si="212"/>
        <v>Y</v>
      </c>
      <c r="AM855" s="21">
        <f t="shared" si="213"/>
        <v>77911.3200253501</v>
      </c>
    </row>
    <row r="856" ht="15" customHeight="1" spans="1:39">
      <c r="A856" s="6" t="s">
        <v>2606</v>
      </c>
      <c r="B856" s="52" t="s">
        <v>678</v>
      </c>
      <c r="C856" s="52" t="s">
        <v>679</v>
      </c>
      <c r="D856" s="52" t="s">
        <v>929</v>
      </c>
      <c r="E856" s="10" t="s">
        <v>440</v>
      </c>
      <c r="F856" s="52" t="s">
        <v>439</v>
      </c>
      <c r="G856" s="52" t="s">
        <v>177</v>
      </c>
      <c r="H856" s="52" t="s">
        <v>1881</v>
      </c>
      <c r="I856" s="52" t="s">
        <v>1882</v>
      </c>
      <c r="J856" s="52" t="s">
        <v>165</v>
      </c>
      <c r="K856" s="52" t="s">
        <v>931</v>
      </c>
      <c r="L856" s="53" t="s">
        <v>1599</v>
      </c>
      <c r="M856" s="13">
        <v>660</v>
      </c>
      <c r="N856" s="14">
        <f t="shared" si="206"/>
        <v>1.80821917808219</v>
      </c>
      <c r="O856" s="15">
        <v>4000</v>
      </c>
      <c r="P856" s="15">
        <f t="shared" si="202"/>
        <v>2640000</v>
      </c>
      <c r="Q856" s="16">
        <f>IFERROR(VLOOKUP(G856,SCENARIOS!$A$13:$E$18,2,0),0.025)</f>
        <v>0.045</v>
      </c>
      <c r="R856" s="52">
        <f>IFERROR(VLOOKUP(L856,INPUTS!$A$107:$B$120,2,0),0.0082)</f>
        <v>0.0082</v>
      </c>
      <c r="S856" s="52">
        <f t="shared" si="203"/>
        <v>32.8</v>
      </c>
      <c r="T856" s="15">
        <f t="shared" si="204"/>
        <v>21648</v>
      </c>
      <c r="U856" s="15">
        <f>T856/INPUTS!$B$7*1000</f>
        <v>27060000</v>
      </c>
      <c r="V856" s="15">
        <f>T856*INPUTS!$B$6</f>
        <v>68407.68</v>
      </c>
      <c r="W856" s="54" t="s">
        <v>396</v>
      </c>
      <c r="X856" s="54" t="s">
        <v>396</v>
      </c>
      <c r="Y856" s="67">
        <f>IFERROR(VLOOKUP(E856,INPUTS!$A$44:$B$103,2,0),0)</f>
        <v>0</v>
      </c>
      <c r="Z856" s="15">
        <f t="shared" si="205"/>
        <v>0</v>
      </c>
      <c r="AA856" s="20">
        <f>IFERROR(VLOOKUP(E856,INPUTS!$A$44:$C$103,3,0),SCENARIOS!$J$23)</f>
        <v>0</v>
      </c>
      <c r="AB856" s="15">
        <f t="shared" si="207"/>
        <v>0</v>
      </c>
      <c r="AC856" s="20">
        <f>IFERROR(VLOOKUP($E856,INPUTS!$A$44:$G$103,4,0),SCENARIOS!$K$23)</f>
        <v>0</v>
      </c>
      <c r="AD856" s="15">
        <f t="shared" si="208"/>
        <v>0</v>
      </c>
      <c r="AE856" s="20">
        <f>IFERROR(VLOOKUP($E856,INPUTS!$A$44:$G$103,5,0),SCENARIOS!$L$23)</f>
        <v>0</v>
      </c>
      <c r="AF856" s="15">
        <f t="shared" si="209"/>
        <v>0</v>
      </c>
      <c r="AG856" s="20">
        <f>IFERROR(VLOOKUP($E856,INPUTS!$A$44:$G$103,6,0),SCENARIOS!$M$23)</f>
        <v>0</v>
      </c>
      <c r="AH856" s="15">
        <f t="shared" si="210"/>
        <v>0</v>
      </c>
      <c r="AI856" s="20">
        <f>IFERROR(VLOOKUP($E856,INPUTS!$A$44:$G$103,7,0),SCENARIOS!$N$23)</f>
        <v>0</v>
      </c>
      <c r="AJ856" s="15">
        <f t="shared" si="211"/>
        <v>0</v>
      </c>
      <c r="AL856" t="str">
        <f t="shared" si="212"/>
        <v>N</v>
      </c>
      <c r="AM856" s="21">
        <f t="shared" si="213"/>
        <v>65061.6451151149</v>
      </c>
    </row>
    <row r="857" ht="15" customHeight="1" spans="1:39">
      <c r="A857" s="24" t="s">
        <v>2607</v>
      </c>
      <c r="B857" s="52" t="s">
        <v>678</v>
      </c>
      <c r="C857" s="52" t="s">
        <v>679</v>
      </c>
      <c r="D857" s="52" t="s">
        <v>929</v>
      </c>
      <c r="E857" s="10" t="s">
        <v>440</v>
      </c>
      <c r="F857" s="52" t="s">
        <v>439</v>
      </c>
      <c r="G857" s="52" t="s">
        <v>177</v>
      </c>
      <c r="H857" s="52" t="s">
        <v>1884</v>
      </c>
      <c r="I857" s="52" t="s">
        <v>1885</v>
      </c>
      <c r="J857" s="52" t="s">
        <v>165</v>
      </c>
      <c r="K857" s="52" t="s">
        <v>931</v>
      </c>
      <c r="L857" s="53" t="s">
        <v>1599</v>
      </c>
      <c r="M857" s="13">
        <v>660</v>
      </c>
      <c r="N857" s="14">
        <f t="shared" si="206"/>
        <v>1.80821917808219</v>
      </c>
      <c r="O857" s="15">
        <v>4100</v>
      </c>
      <c r="P857" s="15">
        <f t="shared" si="202"/>
        <v>2706000</v>
      </c>
      <c r="Q857" s="16">
        <f>IFERROR(VLOOKUP(G857,SCENARIOS!$A$13:$E$18,2,0),0.025)</f>
        <v>0.045</v>
      </c>
      <c r="R857" s="52">
        <f>IFERROR(VLOOKUP(L857,INPUTS!$A$107:$B$120,2,0),0.0082)</f>
        <v>0.0082</v>
      </c>
      <c r="S857" s="52">
        <f t="shared" si="203"/>
        <v>33.62</v>
      </c>
      <c r="T857" s="15">
        <f t="shared" si="204"/>
        <v>22189.2</v>
      </c>
      <c r="U857" s="15">
        <f>T857/INPUTS!$B$7*1000</f>
        <v>27736500</v>
      </c>
      <c r="V857" s="15">
        <f>T857*INPUTS!$B$6</f>
        <v>70117.872</v>
      </c>
      <c r="W857" s="54" t="s">
        <v>396</v>
      </c>
      <c r="X857" s="54" t="s">
        <v>396</v>
      </c>
      <c r="Y857" s="67">
        <f>IFERROR(VLOOKUP(E857,INPUTS!$A$44:$B$103,2,0),0)</f>
        <v>0</v>
      </c>
      <c r="Z857" s="15">
        <f t="shared" si="205"/>
        <v>0</v>
      </c>
      <c r="AA857" s="20">
        <f>IFERROR(VLOOKUP(E857,INPUTS!$A$44:$C$103,3,0),SCENARIOS!$J$23)</f>
        <v>0</v>
      </c>
      <c r="AB857" s="15">
        <f t="shared" si="207"/>
        <v>0</v>
      </c>
      <c r="AC857" s="20">
        <f>IFERROR(VLOOKUP($E857,INPUTS!$A$44:$G$103,4,0),SCENARIOS!$K$23)</f>
        <v>0</v>
      </c>
      <c r="AD857" s="15">
        <f t="shared" si="208"/>
        <v>0</v>
      </c>
      <c r="AE857" s="20">
        <f>IFERROR(VLOOKUP($E857,INPUTS!$A$44:$G$103,5,0),SCENARIOS!$L$23)</f>
        <v>0</v>
      </c>
      <c r="AF857" s="15">
        <f t="shared" si="209"/>
        <v>0</v>
      </c>
      <c r="AG857" s="20">
        <f>IFERROR(VLOOKUP($E857,INPUTS!$A$44:$G$103,6,0),SCENARIOS!$M$23)</f>
        <v>0</v>
      </c>
      <c r="AH857" s="15">
        <f t="shared" si="210"/>
        <v>0</v>
      </c>
      <c r="AI857" s="20">
        <f>IFERROR(VLOOKUP($E857,INPUTS!$A$44:$G$103,7,0),SCENARIOS!$N$23)</f>
        <v>0</v>
      </c>
      <c r="AJ857" s="15">
        <f t="shared" si="211"/>
        <v>0</v>
      </c>
      <c r="AL857" t="str">
        <f t="shared" si="212"/>
        <v>N</v>
      </c>
      <c r="AM857" s="21">
        <f t="shared" si="213"/>
        <v>66688.1862429928</v>
      </c>
    </row>
    <row r="858" ht="15" customHeight="1" spans="1:39">
      <c r="A858" s="6" t="s">
        <v>2608</v>
      </c>
      <c r="B858" s="52" t="s">
        <v>678</v>
      </c>
      <c r="C858" s="52" t="s">
        <v>679</v>
      </c>
      <c r="D858" s="52" t="s">
        <v>929</v>
      </c>
      <c r="E858" s="10" t="s">
        <v>440</v>
      </c>
      <c r="F858" s="52" t="s">
        <v>439</v>
      </c>
      <c r="G858" s="52" t="s">
        <v>177</v>
      </c>
      <c r="H858" s="52" t="s">
        <v>1887</v>
      </c>
      <c r="I858" s="52" t="s">
        <v>1888</v>
      </c>
      <c r="J858" s="52" t="s">
        <v>165</v>
      </c>
      <c r="K858" s="52" t="s">
        <v>931</v>
      </c>
      <c r="L858" s="53" t="s">
        <v>1599</v>
      </c>
      <c r="M858" s="13">
        <v>660</v>
      </c>
      <c r="N858" s="14">
        <f t="shared" si="206"/>
        <v>1.80821917808219</v>
      </c>
      <c r="O858" s="15">
        <v>3840</v>
      </c>
      <c r="P858" s="15">
        <f t="shared" si="202"/>
        <v>2534400</v>
      </c>
      <c r="Q858" s="16">
        <f>IFERROR(VLOOKUP(G858,SCENARIOS!$A$13:$E$18,2,0),0.025)</f>
        <v>0.045</v>
      </c>
      <c r="R858" s="52">
        <f>IFERROR(VLOOKUP(L858,INPUTS!$A$107:$B$120,2,0),0.0082)</f>
        <v>0.0082</v>
      </c>
      <c r="S858" s="52">
        <f t="shared" si="203"/>
        <v>31.488</v>
      </c>
      <c r="T858" s="15">
        <f t="shared" si="204"/>
        <v>20782.08</v>
      </c>
      <c r="U858" s="15">
        <f>T858/INPUTS!$B$7*1000</f>
        <v>25977600</v>
      </c>
      <c r="V858" s="15">
        <f>T858*INPUTS!$B$6</f>
        <v>65671.3728</v>
      </c>
      <c r="W858" s="54" t="s">
        <v>396</v>
      </c>
      <c r="X858" s="54" t="s">
        <v>396</v>
      </c>
      <c r="Y858" s="67">
        <f>IFERROR(VLOOKUP(E858,INPUTS!$A$44:$B$103,2,0),0)</f>
        <v>0</v>
      </c>
      <c r="Z858" s="15">
        <f t="shared" si="205"/>
        <v>0</v>
      </c>
      <c r="AA858" s="20">
        <f>IFERROR(VLOOKUP(E858,INPUTS!$A$44:$C$103,3,0),SCENARIOS!$J$23)</f>
        <v>0</v>
      </c>
      <c r="AB858" s="15">
        <f t="shared" si="207"/>
        <v>0</v>
      </c>
      <c r="AC858" s="20">
        <f>IFERROR(VLOOKUP($E858,INPUTS!$A$44:$G$103,4,0),SCENARIOS!$K$23)</f>
        <v>0</v>
      </c>
      <c r="AD858" s="15">
        <f t="shared" si="208"/>
        <v>0</v>
      </c>
      <c r="AE858" s="20">
        <f>IFERROR(VLOOKUP($E858,INPUTS!$A$44:$G$103,5,0),SCENARIOS!$L$23)</f>
        <v>0</v>
      </c>
      <c r="AF858" s="15">
        <f t="shared" si="209"/>
        <v>0</v>
      </c>
      <c r="AG858" s="20">
        <f>IFERROR(VLOOKUP($E858,INPUTS!$A$44:$G$103,6,0),SCENARIOS!$M$23)</f>
        <v>0</v>
      </c>
      <c r="AH858" s="15">
        <f t="shared" si="210"/>
        <v>0</v>
      </c>
      <c r="AI858" s="20">
        <f>IFERROR(VLOOKUP($E858,INPUTS!$A$44:$G$103,7,0),SCENARIOS!$N$23)</f>
        <v>0</v>
      </c>
      <c r="AJ858" s="15">
        <f t="shared" si="211"/>
        <v>0</v>
      </c>
      <c r="AL858" t="str">
        <f t="shared" si="212"/>
        <v>N</v>
      </c>
      <c r="AM858" s="21">
        <f t="shared" si="213"/>
        <v>62459.1793105103</v>
      </c>
    </row>
    <row r="859" ht="15" customHeight="1" spans="1:39">
      <c r="A859" s="24" t="s">
        <v>2609</v>
      </c>
      <c r="B859" s="52" t="s">
        <v>678</v>
      </c>
      <c r="C859" s="52" t="s">
        <v>679</v>
      </c>
      <c r="D859" s="52" t="s">
        <v>929</v>
      </c>
      <c r="E859" s="10" t="s">
        <v>440</v>
      </c>
      <c r="F859" s="52" t="s">
        <v>439</v>
      </c>
      <c r="G859" s="52" t="s">
        <v>177</v>
      </c>
      <c r="H859" s="52" t="s">
        <v>640</v>
      </c>
      <c r="I859" s="52" t="s">
        <v>639</v>
      </c>
      <c r="J859" s="52" t="s">
        <v>1852</v>
      </c>
      <c r="K859" s="52" t="s">
        <v>931</v>
      </c>
      <c r="L859" s="53" t="s">
        <v>1599</v>
      </c>
      <c r="M859" s="13">
        <v>991</v>
      </c>
      <c r="N859" s="14">
        <f t="shared" si="206"/>
        <v>2.71506849315068</v>
      </c>
      <c r="O859" s="15">
        <v>3720</v>
      </c>
      <c r="P859" s="15">
        <f t="shared" si="202"/>
        <v>3686520</v>
      </c>
      <c r="Q859" s="16">
        <f>IFERROR(VLOOKUP(G859,SCENARIOS!$A$13:$E$18,2,0),0.025)</f>
        <v>0.045</v>
      </c>
      <c r="R859" s="52">
        <f>IFERROR(VLOOKUP(L859,INPUTS!$A$107:$B$120,2,0),0.0082)</f>
        <v>0.0082</v>
      </c>
      <c r="S859" s="52">
        <f t="shared" si="203"/>
        <v>30.504</v>
      </c>
      <c r="T859" s="15">
        <f t="shared" si="204"/>
        <v>30229.464</v>
      </c>
      <c r="U859" s="15">
        <f>T859/INPUTS!$B$7*1000</f>
        <v>37786830</v>
      </c>
      <c r="V859" s="15">
        <f>T859*INPUTS!$B$6</f>
        <v>95525.10624</v>
      </c>
      <c r="W859" s="54" t="s">
        <v>396</v>
      </c>
      <c r="X859" s="54" t="s">
        <v>396</v>
      </c>
      <c r="Y859" s="67">
        <f>IFERROR(VLOOKUP(E859,INPUTS!$A$44:$B$103,2,0),0)</f>
        <v>0</v>
      </c>
      <c r="Z859" s="15">
        <f t="shared" si="205"/>
        <v>0</v>
      </c>
      <c r="AA859" s="20">
        <f>IFERROR(VLOOKUP(E859,INPUTS!$A$44:$C$103,3,0),SCENARIOS!$J$23)</f>
        <v>0</v>
      </c>
      <c r="AB859" s="15">
        <f t="shared" si="207"/>
        <v>0</v>
      </c>
      <c r="AC859" s="20">
        <f>IFERROR(VLOOKUP($E859,INPUTS!$A$44:$G$103,4,0),SCENARIOS!$K$23)</f>
        <v>0</v>
      </c>
      <c r="AD859" s="15">
        <f t="shared" si="208"/>
        <v>0</v>
      </c>
      <c r="AE859" s="20">
        <f>IFERROR(VLOOKUP($E859,INPUTS!$A$44:$G$103,5,0),SCENARIOS!$L$23)</f>
        <v>0</v>
      </c>
      <c r="AF859" s="15">
        <f t="shared" si="209"/>
        <v>0</v>
      </c>
      <c r="AG859" s="20">
        <f>IFERROR(VLOOKUP($E859,INPUTS!$A$44:$G$103,6,0),SCENARIOS!$M$23)</f>
        <v>0</v>
      </c>
      <c r="AH859" s="15">
        <f t="shared" si="210"/>
        <v>0</v>
      </c>
      <c r="AI859" s="20">
        <f>IFERROR(VLOOKUP($E859,INPUTS!$A$44:$G$103,7,0),SCENARIOS!$N$23)</f>
        <v>0</v>
      </c>
      <c r="AJ859" s="15">
        <f t="shared" si="211"/>
        <v>0</v>
      </c>
      <c r="AL859" t="str">
        <f t="shared" si="212"/>
        <v>Y</v>
      </c>
      <c r="AM859" s="21">
        <f t="shared" si="213"/>
        <v>90852.6727082475</v>
      </c>
    </row>
    <row r="860" ht="15" customHeight="1" spans="1:39">
      <c r="A860" s="6" t="s">
        <v>2610</v>
      </c>
      <c r="B860" s="52" t="s">
        <v>678</v>
      </c>
      <c r="C860" s="52" t="s">
        <v>679</v>
      </c>
      <c r="D860" s="52" t="s">
        <v>929</v>
      </c>
      <c r="E860" s="10" t="s">
        <v>440</v>
      </c>
      <c r="F860" s="52" t="s">
        <v>439</v>
      </c>
      <c r="G860" s="52" t="s">
        <v>177</v>
      </c>
      <c r="H860" s="52" t="s">
        <v>1731</v>
      </c>
      <c r="I860" s="52" t="s">
        <v>1732</v>
      </c>
      <c r="J860" s="52" t="s">
        <v>1852</v>
      </c>
      <c r="K860" s="52" t="s">
        <v>931</v>
      </c>
      <c r="L860" s="53" t="s">
        <v>1599</v>
      </c>
      <c r="M860" s="13">
        <v>660</v>
      </c>
      <c r="N860" s="14">
        <f t="shared" si="206"/>
        <v>1.80821917808219</v>
      </c>
      <c r="O860" s="15">
        <v>3810</v>
      </c>
      <c r="P860" s="15">
        <f t="shared" si="202"/>
        <v>2514600</v>
      </c>
      <c r="Q860" s="16">
        <f>IFERROR(VLOOKUP(G860,SCENARIOS!$A$13:$E$18,2,0),0.025)</f>
        <v>0.045</v>
      </c>
      <c r="R860" s="52">
        <f>IFERROR(VLOOKUP(L860,INPUTS!$A$107:$B$120,2,0),0.0082)</f>
        <v>0.0082</v>
      </c>
      <c r="S860" s="52">
        <f t="shared" si="203"/>
        <v>31.242</v>
      </c>
      <c r="T860" s="15">
        <f t="shared" si="204"/>
        <v>20619.72</v>
      </c>
      <c r="U860" s="15">
        <f>T860/INPUTS!$B$7*1000</f>
        <v>25774650</v>
      </c>
      <c r="V860" s="15">
        <f>T860*INPUTS!$B$6</f>
        <v>65158.3152</v>
      </c>
      <c r="W860" s="54" t="s">
        <v>396</v>
      </c>
      <c r="X860" s="54" t="s">
        <v>396</v>
      </c>
      <c r="Y860" s="67">
        <f>IFERROR(VLOOKUP(E860,INPUTS!$A$44:$B$103,2,0),0)</f>
        <v>0</v>
      </c>
      <c r="Z860" s="15">
        <f t="shared" si="205"/>
        <v>0</v>
      </c>
      <c r="AA860" s="20">
        <f>IFERROR(VLOOKUP(E860,INPUTS!$A$44:$C$103,3,0),SCENARIOS!$J$23)</f>
        <v>0</v>
      </c>
      <c r="AB860" s="15">
        <f t="shared" si="207"/>
        <v>0</v>
      </c>
      <c r="AC860" s="20">
        <f>IFERROR(VLOOKUP($E860,INPUTS!$A$44:$G$103,4,0),SCENARIOS!$K$23)</f>
        <v>0</v>
      </c>
      <c r="AD860" s="15">
        <f t="shared" si="208"/>
        <v>0</v>
      </c>
      <c r="AE860" s="20">
        <f>IFERROR(VLOOKUP($E860,INPUTS!$A$44:$G$103,5,0),SCENARIOS!$L$23)</f>
        <v>0</v>
      </c>
      <c r="AF860" s="15">
        <f t="shared" si="209"/>
        <v>0</v>
      </c>
      <c r="AG860" s="20">
        <f>IFERROR(VLOOKUP($E860,INPUTS!$A$44:$G$103,6,0),SCENARIOS!$M$23)</f>
        <v>0</v>
      </c>
      <c r="AH860" s="15">
        <f t="shared" si="210"/>
        <v>0</v>
      </c>
      <c r="AI860" s="20">
        <f>IFERROR(VLOOKUP($E860,INPUTS!$A$44:$G$103,7,0),SCENARIOS!$N$23)</f>
        <v>0</v>
      </c>
      <c r="AJ860" s="15">
        <f t="shared" si="211"/>
        <v>0</v>
      </c>
      <c r="AL860" t="str">
        <f t="shared" si="212"/>
        <v>N</v>
      </c>
      <c r="AM860" s="21">
        <f t="shared" si="213"/>
        <v>61971.216972147</v>
      </c>
    </row>
    <row r="861" ht="15" customHeight="1" spans="1:39">
      <c r="A861" s="24" t="s">
        <v>2611</v>
      </c>
      <c r="B861" s="52" t="s">
        <v>678</v>
      </c>
      <c r="C861" s="52" t="s">
        <v>679</v>
      </c>
      <c r="D861" s="52" t="s">
        <v>929</v>
      </c>
      <c r="E861" s="10" t="s">
        <v>440</v>
      </c>
      <c r="F861" s="52" t="s">
        <v>439</v>
      </c>
      <c r="G861" s="52" t="s">
        <v>177</v>
      </c>
      <c r="H861" s="52" t="s">
        <v>1892</v>
      </c>
      <c r="I861" s="52" t="s">
        <v>639</v>
      </c>
      <c r="J861" s="52" t="s">
        <v>1852</v>
      </c>
      <c r="K861" s="52" t="s">
        <v>931</v>
      </c>
      <c r="L861" s="53" t="s">
        <v>1599</v>
      </c>
      <c r="M861" s="13">
        <v>660</v>
      </c>
      <c r="N861" s="14">
        <f t="shared" si="206"/>
        <v>1.80821917808219</v>
      </c>
      <c r="O861" s="15">
        <v>3620</v>
      </c>
      <c r="P861" s="15">
        <f t="shared" si="202"/>
        <v>2389200</v>
      </c>
      <c r="Q861" s="16">
        <f>IFERROR(VLOOKUP(G861,SCENARIOS!$A$13:$E$18,2,0),0.025)</f>
        <v>0.045</v>
      </c>
      <c r="R861" s="52">
        <f>IFERROR(VLOOKUP(L861,INPUTS!$A$107:$B$120,2,0),0.0082)</f>
        <v>0.0082</v>
      </c>
      <c r="S861" s="52">
        <f t="shared" si="203"/>
        <v>29.684</v>
      </c>
      <c r="T861" s="15">
        <f t="shared" si="204"/>
        <v>19591.44</v>
      </c>
      <c r="U861" s="15">
        <f>T861/INPUTS!$B$7*1000</f>
        <v>24489300</v>
      </c>
      <c r="V861" s="15">
        <f>T861*INPUTS!$B$6</f>
        <v>61908.9504</v>
      </c>
      <c r="W861" s="54" t="s">
        <v>396</v>
      </c>
      <c r="X861" s="54" t="s">
        <v>396</v>
      </c>
      <c r="Y861" s="67">
        <f>IFERROR(VLOOKUP(E861,INPUTS!$A$44:$B$103,2,0),0)</f>
        <v>0</v>
      </c>
      <c r="Z861" s="15">
        <f t="shared" si="205"/>
        <v>0</v>
      </c>
      <c r="AA861" s="20">
        <f>IFERROR(VLOOKUP(E861,INPUTS!$A$44:$C$103,3,0),SCENARIOS!$J$23)</f>
        <v>0</v>
      </c>
      <c r="AB861" s="15">
        <f t="shared" si="207"/>
        <v>0</v>
      </c>
      <c r="AC861" s="20">
        <f>IFERROR(VLOOKUP($E861,INPUTS!$A$44:$G$103,4,0),SCENARIOS!$K$23)</f>
        <v>0</v>
      </c>
      <c r="AD861" s="15">
        <f t="shared" si="208"/>
        <v>0</v>
      </c>
      <c r="AE861" s="20">
        <f>IFERROR(VLOOKUP($E861,INPUTS!$A$44:$G$103,5,0),SCENARIOS!$L$23)</f>
        <v>0</v>
      </c>
      <c r="AF861" s="15">
        <f t="shared" si="209"/>
        <v>0</v>
      </c>
      <c r="AG861" s="20">
        <f>IFERROR(VLOOKUP($E861,INPUTS!$A$44:$G$103,6,0),SCENARIOS!$M$23)</f>
        <v>0</v>
      </c>
      <c r="AH861" s="15">
        <f t="shared" si="210"/>
        <v>0</v>
      </c>
      <c r="AI861" s="20">
        <f>IFERROR(VLOOKUP($E861,INPUTS!$A$44:$G$103,7,0),SCENARIOS!$N$23)</f>
        <v>0</v>
      </c>
      <c r="AJ861" s="15">
        <f t="shared" si="211"/>
        <v>0</v>
      </c>
      <c r="AL861" t="str">
        <f t="shared" si="212"/>
        <v>N</v>
      </c>
      <c r="AM861" s="21">
        <f t="shared" si="213"/>
        <v>58880.788829179</v>
      </c>
    </row>
    <row r="862" ht="15" customHeight="1" spans="1:39">
      <c r="A862" s="6" t="s">
        <v>2612</v>
      </c>
      <c r="B862" s="52" t="s">
        <v>680</v>
      </c>
      <c r="C862" s="52" t="s">
        <v>681</v>
      </c>
      <c r="D862" s="52" t="s">
        <v>929</v>
      </c>
      <c r="E862" s="10" t="s">
        <v>682</v>
      </c>
      <c r="F862" s="52" t="s">
        <v>439</v>
      </c>
      <c r="G862" s="52" t="s">
        <v>177</v>
      </c>
      <c r="H862" s="52" t="s">
        <v>460</v>
      </c>
      <c r="I862" s="52" t="s">
        <v>459</v>
      </c>
      <c r="J862" s="56" t="s">
        <v>185</v>
      </c>
      <c r="K862" s="52" t="s">
        <v>931</v>
      </c>
      <c r="L862" s="53" t="s">
        <v>279</v>
      </c>
      <c r="M862" s="13">
        <v>1320</v>
      </c>
      <c r="N862" s="14">
        <f t="shared" si="206"/>
        <v>3.61643835616438</v>
      </c>
      <c r="O862" s="15">
        <v>2960</v>
      </c>
      <c r="P862" s="15">
        <f t="shared" si="202"/>
        <v>3907200</v>
      </c>
      <c r="Q862" s="16">
        <f>IFERROR(VLOOKUP(G862,SCENARIOS!$A$13:$E$18,2,0),0.025)</f>
        <v>0.045</v>
      </c>
      <c r="R862" s="52">
        <f>IFERROR(VLOOKUP(L862,INPUTS!$A$107:$B$120,2,0),0.0082)</f>
        <v>0.0039</v>
      </c>
      <c r="S862" s="52">
        <f t="shared" si="203"/>
        <v>11.544</v>
      </c>
      <c r="T862" s="15">
        <f t="shared" si="204"/>
        <v>15238.08</v>
      </c>
      <c r="U862" s="15">
        <f>T862/INPUTS!$B$7*1000</f>
        <v>19047600</v>
      </c>
      <c r="V862" s="15">
        <f>T862*INPUTS!$B$6</f>
        <v>48152.3328</v>
      </c>
      <c r="W862" s="54" t="s">
        <v>396</v>
      </c>
      <c r="X862" s="54" t="s">
        <v>396</v>
      </c>
      <c r="Y862" s="67">
        <f>IFERROR(VLOOKUP(E862,INPUTS!$A$44:$B$103,2,0),0)</f>
        <v>0</v>
      </c>
      <c r="Z862" s="15">
        <f t="shared" si="205"/>
        <v>0</v>
      </c>
      <c r="AA862" s="20">
        <f>IFERROR(VLOOKUP(E862,INPUTS!$A$44:$C$103,3,0),SCENARIOS!$J$23)</f>
        <v>0</v>
      </c>
      <c r="AB862" s="15">
        <f t="shared" si="207"/>
        <v>0</v>
      </c>
      <c r="AC862" s="20">
        <f>IFERROR(VLOOKUP($E862,INPUTS!$A$44:$G$103,4,0),SCENARIOS!$K$23)</f>
        <v>0</v>
      </c>
      <c r="AD862" s="15">
        <f t="shared" si="208"/>
        <v>0</v>
      </c>
      <c r="AE862" s="20">
        <f>IFERROR(VLOOKUP($E862,INPUTS!$A$44:$G$103,5,0),SCENARIOS!$L$23)</f>
        <v>0</v>
      </c>
      <c r="AF862" s="15">
        <f t="shared" si="209"/>
        <v>0</v>
      </c>
      <c r="AG862" s="20">
        <f>IFERROR(VLOOKUP($E862,INPUTS!$A$44:$G$103,6,0),SCENARIOS!$M$23)</f>
        <v>0</v>
      </c>
      <c r="AH862" s="15">
        <f t="shared" si="210"/>
        <v>0</v>
      </c>
      <c r="AI862" s="20">
        <f>IFERROR(VLOOKUP($E862,INPUTS!$A$44:$G$103,7,0),SCENARIOS!$N$23)</f>
        <v>0</v>
      </c>
      <c r="AJ862" s="15">
        <f t="shared" si="211"/>
        <v>0</v>
      </c>
      <c r="AL862" t="str">
        <f t="shared" si="212"/>
        <v>N</v>
      </c>
      <c r="AM862" s="21">
        <f t="shared" si="213"/>
        <v>45797.0506834687</v>
      </c>
    </row>
    <row r="863" ht="15" customHeight="1" spans="1:39">
      <c r="A863" s="24" t="s">
        <v>2613</v>
      </c>
      <c r="B863" s="52" t="s">
        <v>680</v>
      </c>
      <c r="C863" s="52" t="s">
        <v>681</v>
      </c>
      <c r="D863" s="52" t="s">
        <v>929</v>
      </c>
      <c r="E863" s="10" t="s">
        <v>682</v>
      </c>
      <c r="F863" s="52" t="s">
        <v>439</v>
      </c>
      <c r="G863" s="52" t="s">
        <v>177</v>
      </c>
      <c r="H863" s="52" t="s">
        <v>223</v>
      </c>
      <c r="I863" s="52" t="s">
        <v>665</v>
      </c>
      <c r="J863" s="52" t="s">
        <v>165</v>
      </c>
      <c r="K863" s="52" t="s">
        <v>931</v>
      </c>
      <c r="L863" s="53" t="s">
        <v>279</v>
      </c>
      <c r="M863" s="13">
        <v>660</v>
      </c>
      <c r="N863" s="14">
        <f t="shared" si="206"/>
        <v>1.80821917808219</v>
      </c>
      <c r="O863" s="15">
        <v>3590</v>
      </c>
      <c r="P863" s="15">
        <f t="shared" si="202"/>
        <v>2369400</v>
      </c>
      <c r="Q863" s="16">
        <f>IFERROR(VLOOKUP(G863,SCENARIOS!$A$13:$E$18,2,0),0.025)</f>
        <v>0.045</v>
      </c>
      <c r="R863" s="52">
        <f>IFERROR(VLOOKUP(L863,INPUTS!$A$107:$B$120,2,0),0.0082)</f>
        <v>0.0039</v>
      </c>
      <c r="S863" s="52">
        <f t="shared" si="203"/>
        <v>14.001</v>
      </c>
      <c r="T863" s="15">
        <f t="shared" si="204"/>
        <v>9240.66</v>
      </c>
      <c r="U863" s="15">
        <f>T863/INPUTS!$B$7*1000</f>
        <v>11550825</v>
      </c>
      <c r="V863" s="15">
        <f>T863*INPUTS!$B$6</f>
        <v>29200.4856</v>
      </c>
      <c r="W863" s="54" t="s">
        <v>396</v>
      </c>
      <c r="X863" s="54" t="s">
        <v>396</v>
      </c>
      <c r="Y863" s="67">
        <f>IFERROR(VLOOKUP(E863,INPUTS!$A$44:$B$103,2,0),0)</f>
        <v>0</v>
      </c>
      <c r="Z863" s="15">
        <f t="shared" si="205"/>
        <v>0</v>
      </c>
      <c r="AA863" s="20">
        <f>IFERROR(VLOOKUP(E863,INPUTS!$A$44:$C$103,3,0),SCENARIOS!$J$23)</f>
        <v>0</v>
      </c>
      <c r="AB863" s="15">
        <f t="shared" si="207"/>
        <v>0</v>
      </c>
      <c r="AC863" s="20">
        <f>IFERROR(VLOOKUP($E863,INPUTS!$A$44:$G$103,4,0),SCENARIOS!$K$23)</f>
        <v>0</v>
      </c>
      <c r="AD863" s="15">
        <f t="shared" si="208"/>
        <v>0</v>
      </c>
      <c r="AE863" s="20">
        <f>IFERROR(VLOOKUP($E863,INPUTS!$A$44:$G$103,5,0),SCENARIOS!$L$23)</f>
        <v>0</v>
      </c>
      <c r="AF863" s="15">
        <f t="shared" si="209"/>
        <v>0</v>
      </c>
      <c r="AG863" s="20">
        <f>IFERROR(VLOOKUP($E863,INPUTS!$A$44:$G$103,6,0),SCENARIOS!$M$23)</f>
        <v>0</v>
      </c>
      <c r="AH863" s="15">
        <f t="shared" si="210"/>
        <v>0</v>
      </c>
      <c r="AI863" s="20">
        <f>IFERROR(VLOOKUP($E863,INPUTS!$A$44:$G$103,7,0),SCENARIOS!$N$23)</f>
        <v>0</v>
      </c>
      <c r="AJ863" s="15">
        <f t="shared" si="211"/>
        <v>0</v>
      </c>
      <c r="AL863" t="str">
        <f t="shared" si="212"/>
        <v>N</v>
      </c>
      <c r="AM863" s="21">
        <f t="shared" si="213"/>
        <v>27772.197965144</v>
      </c>
    </row>
    <row r="864" ht="15" customHeight="1" spans="1:39">
      <c r="A864" s="6" t="s">
        <v>2614</v>
      </c>
      <c r="B864" s="52" t="s">
        <v>680</v>
      </c>
      <c r="C864" s="52" t="s">
        <v>681</v>
      </c>
      <c r="D864" s="52" t="s">
        <v>929</v>
      </c>
      <c r="E864" s="10" t="s">
        <v>682</v>
      </c>
      <c r="F864" s="52" t="s">
        <v>439</v>
      </c>
      <c r="G864" s="52" t="s">
        <v>177</v>
      </c>
      <c r="H864" s="52" t="s">
        <v>206</v>
      </c>
      <c r="I864" s="52" t="s">
        <v>408</v>
      </c>
      <c r="J864" s="52" t="s">
        <v>165</v>
      </c>
      <c r="K864" s="52" t="s">
        <v>931</v>
      </c>
      <c r="L864" s="53" t="s">
        <v>279</v>
      </c>
      <c r="M864" s="13">
        <v>470</v>
      </c>
      <c r="N864" s="14">
        <f t="shared" si="206"/>
        <v>1.28767123287671</v>
      </c>
      <c r="O864" s="15">
        <v>5500</v>
      </c>
      <c r="P864" s="15">
        <f t="shared" si="202"/>
        <v>2585000</v>
      </c>
      <c r="Q864" s="16">
        <f>IFERROR(VLOOKUP(G864,SCENARIOS!$A$13:$E$18,2,0),0.025)</f>
        <v>0.045</v>
      </c>
      <c r="R864" s="52">
        <f>IFERROR(VLOOKUP(L864,INPUTS!$A$107:$B$120,2,0),0.0082)</f>
        <v>0.0039</v>
      </c>
      <c r="S864" s="52">
        <f t="shared" si="203"/>
        <v>21.45</v>
      </c>
      <c r="T864" s="15">
        <f t="shared" si="204"/>
        <v>10081.5</v>
      </c>
      <c r="U864" s="15">
        <f>T864/INPUTS!$B$7*1000</f>
        <v>12601875</v>
      </c>
      <c r="V864" s="15">
        <f>T864*INPUTS!$B$6</f>
        <v>31857.54</v>
      </c>
      <c r="W864" s="54" t="s">
        <v>396</v>
      </c>
      <c r="X864" s="54" t="s">
        <v>396</v>
      </c>
      <c r="Y864" s="67">
        <f>IFERROR(VLOOKUP(E864,INPUTS!$A$44:$B$103,2,0),0)</f>
        <v>0</v>
      </c>
      <c r="Z864" s="15">
        <f t="shared" si="205"/>
        <v>0</v>
      </c>
      <c r="AA864" s="20">
        <f>IFERROR(VLOOKUP(E864,INPUTS!$A$44:$C$103,3,0),SCENARIOS!$J$23)</f>
        <v>0</v>
      </c>
      <c r="AB864" s="15">
        <f t="shared" si="207"/>
        <v>0</v>
      </c>
      <c r="AC864" s="20">
        <f>IFERROR(VLOOKUP($E864,INPUTS!$A$44:$G$103,4,0),SCENARIOS!$K$23)</f>
        <v>0</v>
      </c>
      <c r="AD864" s="15">
        <f t="shared" si="208"/>
        <v>0</v>
      </c>
      <c r="AE864" s="20">
        <f>IFERROR(VLOOKUP($E864,INPUTS!$A$44:$G$103,5,0),SCENARIOS!$L$23)</f>
        <v>0</v>
      </c>
      <c r="AF864" s="15">
        <f t="shared" si="209"/>
        <v>0</v>
      </c>
      <c r="AG864" s="20">
        <f>IFERROR(VLOOKUP($E864,INPUTS!$A$44:$G$103,6,0),SCENARIOS!$M$23)</f>
        <v>0</v>
      </c>
      <c r="AH864" s="15">
        <f t="shared" si="210"/>
        <v>0</v>
      </c>
      <c r="AI864" s="20">
        <f>IFERROR(VLOOKUP($E864,INPUTS!$A$44:$G$103,7,0),SCENARIOS!$N$23)</f>
        <v>0</v>
      </c>
      <c r="AJ864" s="15">
        <f t="shared" si="211"/>
        <v>0</v>
      </c>
      <c r="AL864" t="str">
        <f t="shared" si="212"/>
        <v>N</v>
      </c>
      <c r="AM864" s="21">
        <f t="shared" si="213"/>
        <v>30299.2874735787</v>
      </c>
    </row>
    <row r="865" ht="15" customHeight="1" spans="1:39">
      <c r="A865" s="24" t="s">
        <v>2615</v>
      </c>
      <c r="B865" s="52" t="s">
        <v>680</v>
      </c>
      <c r="C865" s="52" t="s">
        <v>681</v>
      </c>
      <c r="D865" s="52" t="s">
        <v>929</v>
      </c>
      <c r="E865" s="10" t="s">
        <v>682</v>
      </c>
      <c r="F865" s="52" t="s">
        <v>439</v>
      </c>
      <c r="G865" s="52" t="s">
        <v>177</v>
      </c>
      <c r="H865" s="52" t="s">
        <v>819</v>
      </c>
      <c r="I865" s="52" t="s">
        <v>575</v>
      </c>
      <c r="J865" s="52" t="s">
        <v>173</v>
      </c>
      <c r="K865" s="52" t="s">
        <v>931</v>
      </c>
      <c r="L865" s="53" t="s">
        <v>279</v>
      </c>
      <c r="M865" s="13">
        <v>1320</v>
      </c>
      <c r="N865" s="14">
        <f t="shared" si="206"/>
        <v>3.61643835616438</v>
      </c>
      <c r="O865" s="15">
        <v>1900</v>
      </c>
      <c r="P865" s="15">
        <f t="shared" si="202"/>
        <v>2508000</v>
      </c>
      <c r="Q865" s="16">
        <f>IFERROR(VLOOKUP(G865,SCENARIOS!$A$13:$E$18,2,0),0.025)</f>
        <v>0.045</v>
      </c>
      <c r="R865" s="52">
        <f>IFERROR(VLOOKUP(L865,INPUTS!$A$107:$B$120,2,0),0.0082)</f>
        <v>0.0039</v>
      </c>
      <c r="S865" s="52">
        <f t="shared" si="203"/>
        <v>7.41</v>
      </c>
      <c r="T865" s="15">
        <f t="shared" si="204"/>
        <v>9781.2</v>
      </c>
      <c r="U865" s="15">
        <f>T865/INPUTS!$B$7*1000</f>
        <v>12226500</v>
      </c>
      <c r="V865" s="15">
        <f>T865*INPUTS!$B$6</f>
        <v>30908.592</v>
      </c>
      <c r="W865" s="54" t="s">
        <v>521</v>
      </c>
      <c r="X865" s="54" t="s">
        <v>396</v>
      </c>
      <c r="Y865" s="67">
        <f>IFERROR(VLOOKUP(E865,INPUTS!$A$44:$B$103,2,0),0)</f>
        <v>0</v>
      </c>
      <c r="Z865" s="15">
        <f t="shared" si="205"/>
        <v>0</v>
      </c>
      <c r="AA865" s="20">
        <f>IFERROR(VLOOKUP(E865,INPUTS!$A$44:$C$103,3,0),SCENARIOS!$J$23)</f>
        <v>0</v>
      </c>
      <c r="AB865" s="15">
        <f t="shared" si="207"/>
        <v>0</v>
      </c>
      <c r="AC865" s="20">
        <f>IFERROR(VLOOKUP($E865,INPUTS!$A$44:$G$103,4,0),SCENARIOS!$K$23)</f>
        <v>0</v>
      </c>
      <c r="AD865" s="15">
        <f t="shared" si="208"/>
        <v>0</v>
      </c>
      <c r="AE865" s="20">
        <f>IFERROR(VLOOKUP($E865,INPUTS!$A$44:$G$103,5,0),SCENARIOS!$L$23)</f>
        <v>0</v>
      </c>
      <c r="AF865" s="15">
        <f t="shared" si="209"/>
        <v>0</v>
      </c>
      <c r="AG865" s="20">
        <f>IFERROR(VLOOKUP($E865,INPUTS!$A$44:$G$103,6,0),SCENARIOS!$M$23)</f>
        <v>0</v>
      </c>
      <c r="AH865" s="15">
        <f t="shared" si="210"/>
        <v>0</v>
      </c>
      <c r="AI865" s="20">
        <f>IFERROR(VLOOKUP($E865,INPUTS!$A$44:$G$103,7,0),SCENARIOS!$N$23)</f>
        <v>0</v>
      </c>
      <c r="AJ865" s="15">
        <f t="shared" si="211"/>
        <v>0</v>
      </c>
      <c r="AL865" t="str">
        <f t="shared" si="212"/>
        <v>N</v>
      </c>
      <c r="AM865" s="21">
        <f t="shared" si="213"/>
        <v>29396.7555062806</v>
      </c>
    </row>
    <row r="866" ht="15" customHeight="1" spans="1:39">
      <c r="A866" s="6" t="s">
        <v>2616</v>
      </c>
      <c r="B866" s="52" t="s">
        <v>680</v>
      </c>
      <c r="C866" s="52" t="s">
        <v>681</v>
      </c>
      <c r="D866" s="52" t="s">
        <v>929</v>
      </c>
      <c r="E866" s="10" t="s">
        <v>682</v>
      </c>
      <c r="F866" s="52" t="s">
        <v>439</v>
      </c>
      <c r="G866" s="52" t="s">
        <v>177</v>
      </c>
      <c r="H866" s="52" t="s">
        <v>576</v>
      </c>
      <c r="I866" s="52" t="s">
        <v>575</v>
      </c>
      <c r="J866" s="52" t="s">
        <v>173</v>
      </c>
      <c r="K866" s="52" t="s">
        <v>931</v>
      </c>
      <c r="L866" s="53" t="s">
        <v>279</v>
      </c>
      <c r="M866" s="13">
        <v>991</v>
      </c>
      <c r="N866" s="14">
        <f t="shared" si="206"/>
        <v>2.71506849315068</v>
      </c>
      <c r="O866" s="15">
        <v>2160</v>
      </c>
      <c r="P866" s="15">
        <f t="shared" si="202"/>
        <v>2140560</v>
      </c>
      <c r="Q866" s="16">
        <f>IFERROR(VLOOKUP(G866,SCENARIOS!$A$13:$E$18,2,0),0.025)</f>
        <v>0.045</v>
      </c>
      <c r="R866" s="52">
        <f>IFERROR(VLOOKUP(L866,INPUTS!$A$107:$B$120,2,0),0.0082)</f>
        <v>0.0039</v>
      </c>
      <c r="S866" s="52">
        <f t="shared" si="203"/>
        <v>8.424</v>
      </c>
      <c r="T866" s="15">
        <f t="shared" si="204"/>
        <v>8348.184</v>
      </c>
      <c r="U866" s="15">
        <f>T866/INPUTS!$B$7*1000</f>
        <v>10435230</v>
      </c>
      <c r="V866" s="15">
        <f>T866*INPUTS!$B$6</f>
        <v>26380.26144</v>
      </c>
      <c r="W866" s="54" t="s">
        <v>521</v>
      </c>
      <c r="X866" s="54" t="s">
        <v>396</v>
      </c>
      <c r="Y866" s="67">
        <f>IFERROR(VLOOKUP(E866,INPUTS!$A$44:$B$103,2,0),0)</f>
        <v>0</v>
      </c>
      <c r="Z866" s="15">
        <f t="shared" si="205"/>
        <v>0</v>
      </c>
      <c r="AA866" s="20">
        <f>IFERROR(VLOOKUP(E866,INPUTS!$A$44:$C$103,3,0),SCENARIOS!$J$23)</f>
        <v>0</v>
      </c>
      <c r="AB866" s="15">
        <f t="shared" si="207"/>
        <v>0</v>
      </c>
      <c r="AC866" s="20">
        <f>IFERROR(VLOOKUP($E866,INPUTS!$A$44:$G$103,4,0),SCENARIOS!$K$23)</f>
        <v>0</v>
      </c>
      <c r="AD866" s="15">
        <f t="shared" si="208"/>
        <v>0</v>
      </c>
      <c r="AE866" s="20">
        <f>IFERROR(VLOOKUP($E866,INPUTS!$A$44:$G$103,5,0),SCENARIOS!$L$23)</f>
        <v>0</v>
      </c>
      <c r="AF866" s="15">
        <f t="shared" si="209"/>
        <v>0</v>
      </c>
      <c r="AG866" s="20">
        <f>IFERROR(VLOOKUP($E866,INPUTS!$A$44:$G$103,6,0),SCENARIOS!$M$23)</f>
        <v>0</v>
      </c>
      <c r="AH866" s="15">
        <f t="shared" si="210"/>
        <v>0</v>
      </c>
      <c r="AI866" s="20">
        <f>IFERROR(VLOOKUP($E866,INPUTS!$A$44:$G$103,7,0),SCENARIOS!$N$23)</f>
        <v>0</v>
      </c>
      <c r="AJ866" s="15">
        <f t="shared" si="211"/>
        <v>0</v>
      </c>
      <c r="AL866" t="str">
        <f t="shared" si="212"/>
        <v>N</v>
      </c>
      <c r="AM866" s="21">
        <f t="shared" si="213"/>
        <v>25089.9198431116</v>
      </c>
    </row>
    <row r="867" ht="15" customHeight="1" spans="1:39">
      <c r="A867" s="24" t="s">
        <v>2617</v>
      </c>
      <c r="B867" s="52" t="s">
        <v>680</v>
      </c>
      <c r="C867" s="52" t="s">
        <v>681</v>
      </c>
      <c r="D867" s="52" t="s">
        <v>929</v>
      </c>
      <c r="E867" s="10" t="s">
        <v>682</v>
      </c>
      <c r="F867" s="52" t="s">
        <v>439</v>
      </c>
      <c r="G867" s="52" t="s">
        <v>177</v>
      </c>
      <c r="H867" s="52" t="s">
        <v>814</v>
      </c>
      <c r="I867" s="52" t="s">
        <v>575</v>
      </c>
      <c r="J867" s="52" t="s">
        <v>173</v>
      </c>
      <c r="K867" s="52" t="s">
        <v>931</v>
      </c>
      <c r="L867" s="53" t="s">
        <v>279</v>
      </c>
      <c r="M867" s="13">
        <v>991</v>
      </c>
      <c r="N867" s="14">
        <f t="shared" si="206"/>
        <v>2.71506849315068</v>
      </c>
      <c r="O867" s="15">
        <v>1820</v>
      </c>
      <c r="P867" s="15">
        <f t="shared" si="202"/>
        <v>1803620</v>
      </c>
      <c r="Q867" s="16">
        <f>IFERROR(VLOOKUP(G867,SCENARIOS!$A$13:$E$18,2,0),0.025)</f>
        <v>0.045</v>
      </c>
      <c r="R867" s="52">
        <f>IFERROR(VLOOKUP(L867,INPUTS!$A$107:$B$120,2,0),0.0082)</f>
        <v>0.0039</v>
      </c>
      <c r="S867" s="52">
        <f t="shared" si="203"/>
        <v>7.098</v>
      </c>
      <c r="T867" s="15">
        <f t="shared" si="204"/>
        <v>7034.118</v>
      </c>
      <c r="U867" s="15">
        <f>T867/INPUTS!$B$7*1000</f>
        <v>8792647.5</v>
      </c>
      <c r="V867" s="15">
        <f>T867*INPUTS!$B$6</f>
        <v>22227.81288</v>
      </c>
      <c r="W867" s="54" t="s">
        <v>521</v>
      </c>
      <c r="X867" s="54" t="s">
        <v>396</v>
      </c>
      <c r="Y867" s="67">
        <f>IFERROR(VLOOKUP(E867,INPUTS!$A$44:$B$103,2,0),0)</f>
        <v>0</v>
      </c>
      <c r="Z867" s="15">
        <f t="shared" si="205"/>
        <v>0</v>
      </c>
      <c r="AA867" s="20">
        <f>IFERROR(VLOOKUP(E867,INPUTS!$A$44:$C$103,3,0),SCENARIOS!$J$23)</f>
        <v>0</v>
      </c>
      <c r="AB867" s="15">
        <f t="shared" si="207"/>
        <v>0</v>
      </c>
      <c r="AC867" s="20">
        <f>IFERROR(VLOOKUP($E867,INPUTS!$A$44:$G$103,4,0),SCENARIOS!$K$23)</f>
        <v>0</v>
      </c>
      <c r="AD867" s="15">
        <f t="shared" si="208"/>
        <v>0</v>
      </c>
      <c r="AE867" s="20">
        <f>IFERROR(VLOOKUP($E867,INPUTS!$A$44:$G$103,5,0),SCENARIOS!$L$23)</f>
        <v>0</v>
      </c>
      <c r="AF867" s="15">
        <f t="shared" si="209"/>
        <v>0</v>
      </c>
      <c r="AG867" s="20">
        <f>IFERROR(VLOOKUP($E867,INPUTS!$A$44:$G$103,6,0),SCENARIOS!$M$23)</f>
        <v>0</v>
      </c>
      <c r="AH867" s="15">
        <f t="shared" si="210"/>
        <v>0</v>
      </c>
      <c r="AI867" s="20">
        <f>IFERROR(VLOOKUP($E867,INPUTS!$A$44:$G$103,7,0),SCENARIOS!$N$23)</f>
        <v>0</v>
      </c>
      <c r="AJ867" s="15">
        <f t="shared" si="211"/>
        <v>0</v>
      </c>
      <c r="AL867" t="str">
        <f t="shared" si="212"/>
        <v>N</v>
      </c>
      <c r="AM867" s="21">
        <f t="shared" si="213"/>
        <v>21140.5806085478</v>
      </c>
    </row>
    <row r="868" ht="15" customHeight="1" spans="1:39">
      <c r="A868" s="6" t="s">
        <v>2618</v>
      </c>
      <c r="B868" s="52" t="s">
        <v>687</v>
      </c>
      <c r="C868" s="52" t="s">
        <v>688</v>
      </c>
      <c r="D868" s="52" t="s">
        <v>929</v>
      </c>
      <c r="E868" s="10" t="s">
        <v>690</v>
      </c>
      <c r="F868" s="52" t="s">
        <v>689</v>
      </c>
      <c r="G868" s="52" t="s">
        <v>177</v>
      </c>
      <c r="H868" s="52" t="s">
        <v>224</v>
      </c>
      <c r="I868" s="52" t="s">
        <v>938</v>
      </c>
      <c r="J868" s="52" t="s">
        <v>165</v>
      </c>
      <c r="K868" s="52" t="s">
        <v>931</v>
      </c>
      <c r="L868" s="53" t="s">
        <v>291</v>
      </c>
      <c r="M868" s="13">
        <v>1899</v>
      </c>
      <c r="N868" s="14">
        <f t="shared" si="206"/>
        <v>5.2027397260274</v>
      </c>
      <c r="O868" s="15">
        <v>5850</v>
      </c>
      <c r="P868" s="15">
        <f t="shared" si="202"/>
        <v>11109150</v>
      </c>
      <c r="Q868" s="16">
        <f>IFERROR(VLOOKUP(G868,SCENARIOS!$A$13:$E$18,2,0),0.025)</f>
        <v>0.045</v>
      </c>
      <c r="R868" s="52">
        <f>IFERROR(VLOOKUP(L868,INPUTS!$A$107:$B$120,2,0),0.0082)</f>
        <v>0.0079</v>
      </c>
      <c r="S868" s="52">
        <f t="shared" si="203"/>
        <v>46.215</v>
      </c>
      <c r="T868" s="15">
        <f t="shared" si="204"/>
        <v>87762.285</v>
      </c>
      <c r="U868" s="15">
        <f>T868/INPUTS!$B$7*1000</f>
        <v>109702856.25</v>
      </c>
      <c r="V868" s="15">
        <f>T868*INPUTS!$B$6</f>
        <v>277328.8206</v>
      </c>
      <c r="W868" s="54" t="s">
        <v>396</v>
      </c>
      <c r="X868" s="54" t="s">
        <v>396</v>
      </c>
      <c r="Y868" s="67">
        <f>IFERROR(VLOOKUP(E868,INPUTS!$A$44:$B$103,2,0),0)</f>
        <v>0</v>
      </c>
      <c r="Z868" s="15">
        <f t="shared" si="205"/>
        <v>0</v>
      </c>
      <c r="AA868" s="20">
        <f>IFERROR(VLOOKUP(E868,INPUTS!$A$44:$C$103,3,0),SCENARIOS!$J$23)</f>
        <v>0</v>
      </c>
      <c r="AB868" s="15">
        <f t="shared" si="207"/>
        <v>0</v>
      </c>
      <c r="AC868" s="20">
        <f>IFERROR(VLOOKUP($E868,INPUTS!$A$44:$G$103,4,0),SCENARIOS!$K$23)</f>
        <v>0</v>
      </c>
      <c r="AD868" s="15">
        <f t="shared" si="208"/>
        <v>0</v>
      </c>
      <c r="AE868" s="20">
        <f>IFERROR(VLOOKUP($E868,INPUTS!$A$44:$G$103,5,0),SCENARIOS!$L$23)</f>
        <v>0</v>
      </c>
      <c r="AF868" s="15">
        <f t="shared" si="209"/>
        <v>0</v>
      </c>
      <c r="AG868" s="20">
        <f>IFERROR(VLOOKUP($E868,INPUTS!$A$44:$G$103,6,0),SCENARIOS!$M$23)</f>
        <v>0</v>
      </c>
      <c r="AH868" s="15">
        <f t="shared" si="210"/>
        <v>0</v>
      </c>
      <c r="AI868" s="20">
        <f>IFERROR(VLOOKUP($E868,INPUTS!$A$44:$G$103,7,0),SCENARIOS!$N$23)</f>
        <v>0</v>
      </c>
      <c r="AJ868" s="15">
        <f t="shared" si="211"/>
        <v>0</v>
      </c>
      <c r="AL868" t="str">
        <f t="shared" si="212"/>
        <v>N</v>
      </c>
      <c r="AM868" s="21">
        <f t="shared" si="213"/>
        <v>263763.795323428</v>
      </c>
    </row>
    <row r="869" ht="15" customHeight="1" spans="1:39">
      <c r="A869" s="24" t="s">
        <v>2619</v>
      </c>
      <c r="B869" s="52" t="s">
        <v>687</v>
      </c>
      <c r="C869" s="52" t="s">
        <v>688</v>
      </c>
      <c r="D869" s="52" t="s">
        <v>929</v>
      </c>
      <c r="E869" s="10" t="s">
        <v>690</v>
      </c>
      <c r="F869" s="52" t="s">
        <v>689</v>
      </c>
      <c r="G869" s="52" t="s">
        <v>177</v>
      </c>
      <c r="H869" s="52" t="s">
        <v>200</v>
      </c>
      <c r="I869" s="52" t="s">
        <v>391</v>
      </c>
      <c r="J869" s="52" t="s">
        <v>165</v>
      </c>
      <c r="K869" s="52" t="s">
        <v>931</v>
      </c>
      <c r="L869" s="53" t="s">
        <v>291</v>
      </c>
      <c r="M869" s="13">
        <v>1265</v>
      </c>
      <c r="N869" s="14">
        <f t="shared" si="206"/>
        <v>3.46575342465753</v>
      </c>
      <c r="O869" s="15">
        <v>5310</v>
      </c>
      <c r="P869" s="15">
        <f t="shared" si="202"/>
        <v>6717150</v>
      </c>
      <c r="Q869" s="16">
        <f>IFERROR(VLOOKUP(G869,SCENARIOS!$A$13:$E$18,2,0),0.025)</f>
        <v>0.045</v>
      </c>
      <c r="R869" s="52">
        <f>IFERROR(VLOOKUP(L869,INPUTS!$A$107:$B$120,2,0),0.0082)</f>
        <v>0.0079</v>
      </c>
      <c r="S869" s="52">
        <f t="shared" si="203"/>
        <v>41.949</v>
      </c>
      <c r="T869" s="15">
        <f t="shared" si="204"/>
        <v>53065.485</v>
      </c>
      <c r="U869" s="15">
        <f>T869/INPUTS!$B$7*1000</f>
        <v>66331856.25</v>
      </c>
      <c r="V869" s="15">
        <f>T869*INPUTS!$B$6</f>
        <v>167686.9326</v>
      </c>
      <c r="W869" s="54" t="s">
        <v>396</v>
      </c>
      <c r="X869" s="54" t="s">
        <v>396</v>
      </c>
      <c r="Y869" s="67">
        <f>IFERROR(VLOOKUP(E869,INPUTS!$A$44:$B$103,2,0),0)</f>
        <v>0</v>
      </c>
      <c r="Z869" s="15">
        <f t="shared" si="205"/>
        <v>0</v>
      </c>
      <c r="AA869" s="20">
        <f>IFERROR(VLOOKUP(E869,INPUTS!$A$44:$C$103,3,0),SCENARIOS!$J$23)</f>
        <v>0</v>
      </c>
      <c r="AB869" s="15">
        <f t="shared" si="207"/>
        <v>0</v>
      </c>
      <c r="AC869" s="20">
        <f>IFERROR(VLOOKUP($E869,INPUTS!$A$44:$G$103,4,0),SCENARIOS!$K$23)</f>
        <v>0</v>
      </c>
      <c r="AD869" s="15">
        <f t="shared" si="208"/>
        <v>0</v>
      </c>
      <c r="AE869" s="20">
        <f>IFERROR(VLOOKUP($E869,INPUTS!$A$44:$G$103,5,0),SCENARIOS!$L$23)</f>
        <v>0</v>
      </c>
      <c r="AF869" s="15">
        <f t="shared" si="209"/>
        <v>0</v>
      </c>
      <c r="AG869" s="20">
        <f>IFERROR(VLOOKUP($E869,INPUTS!$A$44:$G$103,6,0),SCENARIOS!$M$23)</f>
        <v>0</v>
      </c>
      <c r="AH869" s="15">
        <f t="shared" si="210"/>
        <v>0</v>
      </c>
      <c r="AI869" s="20">
        <f>IFERROR(VLOOKUP($E869,INPUTS!$A$44:$G$103,7,0),SCENARIOS!$N$23)</f>
        <v>0</v>
      </c>
      <c r="AJ869" s="15">
        <f t="shared" si="211"/>
        <v>0</v>
      </c>
      <c r="AL869" t="str">
        <f t="shared" si="212"/>
        <v>N</v>
      </c>
      <c r="AM869" s="21">
        <f t="shared" si="213"/>
        <v>159484.837071852</v>
      </c>
    </row>
    <row r="870" ht="15" customHeight="1" spans="1:39">
      <c r="A870" s="6" t="s">
        <v>2620</v>
      </c>
      <c r="B870" s="52" t="s">
        <v>687</v>
      </c>
      <c r="C870" s="52" t="s">
        <v>688</v>
      </c>
      <c r="D870" s="52" t="s">
        <v>929</v>
      </c>
      <c r="E870" s="10" t="s">
        <v>690</v>
      </c>
      <c r="F870" s="52" t="s">
        <v>689</v>
      </c>
      <c r="G870" s="52" t="s">
        <v>177</v>
      </c>
      <c r="H870" s="52" t="s">
        <v>203</v>
      </c>
      <c r="I870" s="52" t="s">
        <v>399</v>
      </c>
      <c r="J870" s="52" t="s">
        <v>165</v>
      </c>
      <c r="K870" s="52" t="s">
        <v>931</v>
      </c>
      <c r="L870" s="53" t="s">
        <v>291</v>
      </c>
      <c r="M870" s="13">
        <v>901</v>
      </c>
      <c r="N870" s="14">
        <f t="shared" si="206"/>
        <v>2.46849315068493</v>
      </c>
      <c r="O870" s="15">
        <v>5530</v>
      </c>
      <c r="P870" s="15">
        <f t="shared" si="202"/>
        <v>4982530</v>
      </c>
      <c r="Q870" s="16">
        <f>IFERROR(VLOOKUP(G870,SCENARIOS!$A$13:$E$18,2,0),0.025)</f>
        <v>0.045</v>
      </c>
      <c r="R870" s="52">
        <f>IFERROR(VLOOKUP(L870,INPUTS!$A$107:$B$120,2,0),0.0082)</f>
        <v>0.0079</v>
      </c>
      <c r="S870" s="52">
        <f t="shared" si="203"/>
        <v>43.687</v>
      </c>
      <c r="T870" s="15">
        <f t="shared" si="204"/>
        <v>39361.987</v>
      </c>
      <c r="U870" s="15">
        <f>T870/INPUTS!$B$7*1000</f>
        <v>49202483.75</v>
      </c>
      <c r="V870" s="15">
        <f>T870*INPUTS!$B$6</f>
        <v>124383.87892</v>
      </c>
      <c r="W870" s="54" t="s">
        <v>396</v>
      </c>
      <c r="X870" s="54" t="s">
        <v>396</v>
      </c>
      <c r="Y870" s="67">
        <f>IFERROR(VLOOKUP(E870,INPUTS!$A$44:$B$103,2,0),0)</f>
        <v>0</v>
      </c>
      <c r="Z870" s="15">
        <f t="shared" si="205"/>
        <v>0</v>
      </c>
      <c r="AA870" s="20">
        <f>IFERROR(VLOOKUP(E870,INPUTS!$A$44:$C$103,3,0),SCENARIOS!$J$23)</f>
        <v>0</v>
      </c>
      <c r="AB870" s="15">
        <f t="shared" si="207"/>
        <v>0</v>
      </c>
      <c r="AC870" s="20">
        <f>IFERROR(VLOOKUP($E870,INPUTS!$A$44:$G$103,4,0),SCENARIOS!$K$23)</f>
        <v>0</v>
      </c>
      <c r="AD870" s="15">
        <f t="shared" si="208"/>
        <v>0</v>
      </c>
      <c r="AE870" s="20">
        <f>IFERROR(VLOOKUP($E870,INPUTS!$A$44:$G$103,5,0),SCENARIOS!$L$23)</f>
        <v>0</v>
      </c>
      <c r="AF870" s="15">
        <f t="shared" si="209"/>
        <v>0</v>
      </c>
      <c r="AG870" s="20">
        <f>IFERROR(VLOOKUP($E870,INPUTS!$A$44:$G$103,6,0),SCENARIOS!$M$23)</f>
        <v>0</v>
      </c>
      <c r="AH870" s="15">
        <f t="shared" si="210"/>
        <v>0</v>
      </c>
      <c r="AI870" s="20">
        <f>IFERROR(VLOOKUP($E870,INPUTS!$A$44:$G$103,7,0),SCENARIOS!$N$23)</f>
        <v>0</v>
      </c>
      <c r="AJ870" s="15">
        <f t="shared" si="211"/>
        <v>0</v>
      </c>
      <c r="AL870" t="str">
        <f t="shared" si="212"/>
        <v>N</v>
      </c>
      <c r="AM870" s="21">
        <f t="shared" si="213"/>
        <v>118299.872007565</v>
      </c>
    </row>
    <row r="871" ht="15" customHeight="1" spans="1:39">
      <c r="A871" s="24" t="s">
        <v>2621</v>
      </c>
      <c r="B871" s="52" t="s">
        <v>687</v>
      </c>
      <c r="C871" s="52" t="s">
        <v>688</v>
      </c>
      <c r="D871" s="52" t="s">
        <v>929</v>
      </c>
      <c r="E871" s="10" t="s">
        <v>690</v>
      </c>
      <c r="F871" s="52" t="s">
        <v>689</v>
      </c>
      <c r="G871" s="52" t="s">
        <v>177</v>
      </c>
      <c r="H871" s="52" t="s">
        <v>819</v>
      </c>
      <c r="I871" s="52" t="s">
        <v>575</v>
      </c>
      <c r="J871" s="52" t="s">
        <v>173</v>
      </c>
      <c r="K871" s="52" t="s">
        <v>931</v>
      </c>
      <c r="L871" s="53" t="s">
        <v>1599</v>
      </c>
      <c r="M871" s="13">
        <v>2529</v>
      </c>
      <c r="N871" s="14">
        <f t="shared" si="206"/>
        <v>6.92876712328767</v>
      </c>
      <c r="O871" s="15">
        <v>1680</v>
      </c>
      <c r="P871" s="15">
        <f t="shared" si="202"/>
        <v>4248720</v>
      </c>
      <c r="Q871" s="16">
        <f>IFERROR(VLOOKUP(G871,SCENARIOS!$A$13:$E$18,2,0),0.025)</f>
        <v>0.045</v>
      </c>
      <c r="R871" s="52">
        <f>IFERROR(VLOOKUP(L871,INPUTS!$A$107:$B$120,2,0),0.0082)</f>
        <v>0.0082</v>
      </c>
      <c r="S871" s="52">
        <f t="shared" si="203"/>
        <v>13.776</v>
      </c>
      <c r="T871" s="15">
        <f t="shared" si="204"/>
        <v>34839.504</v>
      </c>
      <c r="U871" s="15">
        <f>T871/INPUTS!$B$7*1000</f>
        <v>43549380</v>
      </c>
      <c r="V871" s="15">
        <f>T871*INPUTS!$B$6</f>
        <v>110092.83264</v>
      </c>
      <c r="W871" s="54" t="s">
        <v>521</v>
      </c>
      <c r="X871" s="54" t="s">
        <v>396</v>
      </c>
      <c r="Y871" s="67">
        <f>IFERROR(VLOOKUP(E871,INPUTS!$A$44:$B$103,2,0),0)</f>
        <v>0</v>
      </c>
      <c r="Z871" s="15">
        <f t="shared" si="205"/>
        <v>0</v>
      </c>
      <c r="AA871" s="20">
        <f>IFERROR(VLOOKUP(E871,INPUTS!$A$44:$C$103,3,0),SCENARIOS!$J$23)</f>
        <v>0</v>
      </c>
      <c r="AB871" s="15">
        <f t="shared" si="207"/>
        <v>0</v>
      </c>
      <c r="AC871" s="20">
        <f>IFERROR(VLOOKUP($E871,INPUTS!$A$44:$G$103,4,0),SCENARIOS!$K$23)</f>
        <v>0</v>
      </c>
      <c r="AD871" s="15">
        <f t="shared" si="208"/>
        <v>0</v>
      </c>
      <c r="AE871" s="20">
        <f>IFERROR(VLOOKUP($E871,INPUTS!$A$44:$G$103,5,0),SCENARIOS!$L$23)</f>
        <v>0</v>
      </c>
      <c r="AF871" s="15">
        <f t="shared" si="209"/>
        <v>0</v>
      </c>
      <c r="AG871" s="20">
        <f>IFERROR(VLOOKUP($E871,INPUTS!$A$44:$G$103,6,0),SCENARIOS!$M$23)</f>
        <v>0</v>
      </c>
      <c r="AH871" s="15">
        <f t="shared" si="210"/>
        <v>0</v>
      </c>
      <c r="AI871" s="20">
        <f>IFERROR(VLOOKUP($E871,INPUTS!$A$44:$G$103,7,0),SCENARIOS!$N$23)</f>
        <v>0</v>
      </c>
      <c r="AJ871" s="15">
        <f t="shared" si="211"/>
        <v>0</v>
      </c>
      <c r="AL871" t="str">
        <f t="shared" si="212"/>
        <v>N</v>
      </c>
      <c r="AM871" s="21">
        <f t="shared" si="213"/>
        <v>104707.845770262</v>
      </c>
    </row>
    <row r="872" ht="15" customHeight="1" spans="1:39">
      <c r="A872" s="6" t="s">
        <v>2622</v>
      </c>
      <c r="B872" s="52" t="s">
        <v>687</v>
      </c>
      <c r="C872" s="52" t="s">
        <v>688</v>
      </c>
      <c r="D872" s="52" t="s">
        <v>929</v>
      </c>
      <c r="E872" s="10" t="s">
        <v>690</v>
      </c>
      <c r="F872" s="52" t="s">
        <v>689</v>
      </c>
      <c r="G872" s="52" t="s">
        <v>177</v>
      </c>
      <c r="H872" s="52" t="s">
        <v>576</v>
      </c>
      <c r="I872" s="52" t="s">
        <v>575</v>
      </c>
      <c r="J872" s="52" t="s">
        <v>173</v>
      </c>
      <c r="K872" s="52" t="s">
        <v>931</v>
      </c>
      <c r="L872" s="53" t="s">
        <v>291</v>
      </c>
      <c r="M872" s="13">
        <v>1899</v>
      </c>
      <c r="N872" s="14">
        <f t="shared" si="206"/>
        <v>5.2027397260274</v>
      </c>
      <c r="O872" s="15">
        <v>2080</v>
      </c>
      <c r="P872" s="15">
        <f t="shared" si="202"/>
        <v>3949920</v>
      </c>
      <c r="Q872" s="16">
        <f>IFERROR(VLOOKUP(G872,SCENARIOS!$A$13:$E$18,2,0),0.025)</f>
        <v>0.045</v>
      </c>
      <c r="R872" s="52">
        <f>IFERROR(VLOOKUP(L872,INPUTS!$A$107:$B$120,2,0),0.0082)</f>
        <v>0.0079</v>
      </c>
      <c r="S872" s="52">
        <f t="shared" si="203"/>
        <v>16.432</v>
      </c>
      <c r="T872" s="15">
        <f t="shared" si="204"/>
        <v>31204.368</v>
      </c>
      <c r="U872" s="15">
        <f>T872/INPUTS!$B$7*1000</f>
        <v>39005460</v>
      </c>
      <c r="V872" s="15">
        <f>T872*INPUTS!$B$6</f>
        <v>98605.80288</v>
      </c>
      <c r="W872" s="54" t="s">
        <v>521</v>
      </c>
      <c r="X872" s="54" t="s">
        <v>396</v>
      </c>
      <c r="Y872" s="67">
        <f>IFERROR(VLOOKUP(E872,INPUTS!$A$44:$B$103,2,0),0)</f>
        <v>0</v>
      </c>
      <c r="Z872" s="15">
        <f t="shared" si="205"/>
        <v>0</v>
      </c>
      <c r="AA872" s="20">
        <f>IFERROR(VLOOKUP(E872,INPUTS!$A$44:$C$103,3,0),SCENARIOS!$J$23)</f>
        <v>0</v>
      </c>
      <c r="AB872" s="15">
        <f t="shared" si="207"/>
        <v>0</v>
      </c>
      <c r="AC872" s="20">
        <f>IFERROR(VLOOKUP($E872,INPUTS!$A$44:$G$103,4,0),SCENARIOS!$K$23)</f>
        <v>0</v>
      </c>
      <c r="AD872" s="15">
        <f t="shared" si="208"/>
        <v>0</v>
      </c>
      <c r="AE872" s="20">
        <f>IFERROR(VLOOKUP($E872,INPUTS!$A$44:$G$103,5,0),SCENARIOS!$L$23)</f>
        <v>0</v>
      </c>
      <c r="AF872" s="15">
        <f t="shared" si="209"/>
        <v>0</v>
      </c>
      <c r="AG872" s="20">
        <f>IFERROR(VLOOKUP($E872,INPUTS!$A$44:$G$103,6,0),SCENARIOS!$M$23)</f>
        <v>0</v>
      </c>
      <c r="AH872" s="15">
        <f t="shared" si="210"/>
        <v>0</v>
      </c>
      <c r="AI872" s="20">
        <f>IFERROR(VLOOKUP($E872,INPUTS!$A$44:$G$103,7,0),SCENARIOS!$N$23)</f>
        <v>0</v>
      </c>
      <c r="AJ872" s="15">
        <f t="shared" si="211"/>
        <v>0</v>
      </c>
      <c r="AL872" t="str">
        <f t="shared" si="212"/>
        <v>N</v>
      </c>
      <c r="AM872" s="21">
        <f t="shared" si="213"/>
        <v>93782.6827816634</v>
      </c>
    </row>
    <row r="873" ht="15" customHeight="1" spans="1:39">
      <c r="A873" s="24" t="s">
        <v>2623</v>
      </c>
      <c r="B873" s="52" t="s">
        <v>687</v>
      </c>
      <c r="C873" s="52" t="s">
        <v>688</v>
      </c>
      <c r="D873" s="52" t="s">
        <v>929</v>
      </c>
      <c r="E873" s="10" t="s">
        <v>690</v>
      </c>
      <c r="F873" s="52" t="s">
        <v>689</v>
      </c>
      <c r="G873" s="52" t="s">
        <v>177</v>
      </c>
      <c r="H873" s="52" t="s">
        <v>1740</v>
      </c>
      <c r="I873" s="52" t="s">
        <v>575</v>
      </c>
      <c r="J873" s="52" t="s">
        <v>173</v>
      </c>
      <c r="K873" s="52" t="s">
        <v>931</v>
      </c>
      <c r="L873" s="53" t="s">
        <v>1599</v>
      </c>
      <c r="M873" s="13">
        <v>1899</v>
      </c>
      <c r="N873" s="14">
        <f t="shared" si="206"/>
        <v>5.2027397260274</v>
      </c>
      <c r="O873" s="15">
        <v>1830</v>
      </c>
      <c r="P873" s="15">
        <f t="shared" si="202"/>
        <v>3475170</v>
      </c>
      <c r="Q873" s="16">
        <f>IFERROR(VLOOKUP(G873,SCENARIOS!$A$13:$E$18,2,0),0.025)</f>
        <v>0.045</v>
      </c>
      <c r="R873" s="52">
        <f>IFERROR(VLOOKUP(L873,INPUTS!$A$107:$B$120,2,0),0.0082)</f>
        <v>0.0082</v>
      </c>
      <c r="S873" s="52">
        <f t="shared" si="203"/>
        <v>15.006</v>
      </c>
      <c r="T873" s="15">
        <f t="shared" si="204"/>
        <v>28496.394</v>
      </c>
      <c r="U873" s="15">
        <f>T873/INPUTS!$B$7*1000</f>
        <v>35620492.5</v>
      </c>
      <c r="V873" s="15">
        <f>T873*INPUTS!$B$6</f>
        <v>90048.60504</v>
      </c>
      <c r="W873" s="54" t="s">
        <v>521</v>
      </c>
      <c r="X873" s="54" t="s">
        <v>396</v>
      </c>
      <c r="Y873" s="67">
        <f>IFERROR(VLOOKUP(E873,INPUTS!$A$44:$B$103,2,0),0)</f>
        <v>0</v>
      </c>
      <c r="Z873" s="15">
        <f t="shared" si="205"/>
        <v>0</v>
      </c>
      <c r="AA873" s="20">
        <f>IFERROR(VLOOKUP(E873,INPUTS!$A$44:$C$103,3,0),SCENARIOS!$J$23)</f>
        <v>0</v>
      </c>
      <c r="AB873" s="15">
        <f t="shared" si="207"/>
        <v>0</v>
      </c>
      <c r="AC873" s="20">
        <f>IFERROR(VLOOKUP($E873,INPUTS!$A$44:$G$103,4,0),SCENARIOS!$K$23)</f>
        <v>0</v>
      </c>
      <c r="AD873" s="15">
        <f t="shared" si="208"/>
        <v>0</v>
      </c>
      <c r="AE873" s="20">
        <f>IFERROR(VLOOKUP($E873,INPUTS!$A$44:$G$103,5,0),SCENARIOS!$L$23)</f>
        <v>0</v>
      </c>
      <c r="AF873" s="15">
        <f t="shared" si="209"/>
        <v>0</v>
      </c>
      <c r="AG873" s="20">
        <f>IFERROR(VLOOKUP($E873,INPUTS!$A$44:$G$103,6,0),SCENARIOS!$M$23)</f>
        <v>0</v>
      </c>
      <c r="AH873" s="15">
        <f t="shared" si="210"/>
        <v>0</v>
      </c>
      <c r="AI873" s="20">
        <f>IFERROR(VLOOKUP($E873,INPUTS!$A$44:$G$103,7,0),SCENARIOS!$N$23)</f>
        <v>0</v>
      </c>
      <c r="AJ873" s="15">
        <f t="shared" si="211"/>
        <v>0</v>
      </c>
      <c r="AL873" t="str">
        <f t="shared" si="212"/>
        <v>N</v>
      </c>
      <c r="AM873" s="21">
        <f t="shared" si="213"/>
        <v>85644.0444146568</v>
      </c>
    </row>
    <row r="874" ht="15" customHeight="1" spans="1:39">
      <c r="A874" s="6" t="s">
        <v>2624</v>
      </c>
      <c r="B874" s="52" t="s">
        <v>687</v>
      </c>
      <c r="C874" s="52" t="s">
        <v>688</v>
      </c>
      <c r="D874" s="52" t="s">
        <v>929</v>
      </c>
      <c r="E874" s="10" t="s">
        <v>690</v>
      </c>
      <c r="F874" s="52" t="s">
        <v>689</v>
      </c>
      <c r="G874" s="52" t="s">
        <v>177</v>
      </c>
      <c r="H874" s="52" t="s">
        <v>529</v>
      </c>
      <c r="I874" s="52" t="s">
        <v>528</v>
      </c>
      <c r="J874" s="52" t="s">
        <v>173</v>
      </c>
      <c r="K874" s="52" t="s">
        <v>931</v>
      </c>
      <c r="L874" s="53" t="s">
        <v>291</v>
      </c>
      <c r="M874" s="13">
        <v>1265</v>
      </c>
      <c r="N874" s="14">
        <f t="shared" si="206"/>
        <v>3.46575342465753</v>
      </c>
      <c r="O874" s="15">
        <v>5300</v>
      </c>
      <c r="P874" s="15">
        <f t="shared" si="202"/>
        <v>6704500</v>
      </c>
      <c r="Q874" s="16">
        <f>IFERROR(VLOOKUP(G874,SCENARIOS!$A$13:$E$18,2,0),0.025)</f>
        <v>0.045</v>
      </c>
      <c r="R874" s="52">
        <f>IFERROR(VLOOKUP(L874,INPUTS!$A$107:$B$120,2,0),0.0082)</f>
        <v>0.0079</v>
      </c>
      <c r="S874" s="52">
        <f t="shared" si="203"/>
        <v>41.87</v>
      </c>
      <c r="T874" s="15">
        <f t="shared" si="204"/>
        <v>52965.55</v>
      </c>
      <c r="U874" s="15">
        <f>T874/INPUTS!$B$7*1000</f>
        <v>66206937.5</v>
      </c>
      <c r="V874" s="15">
        <f>T874*INPUTS!$B$6</f>
        <v>167371.138</v>
      </c>
      <c r="W874" s="54" t="s">
        <v>396</v>
      </c>
      <c r="X874" s="54" t="s">
        <v>396</v>
      </c>
      <c r="Y874" s="67">
        <f>IFERROR(VLOOKUP(E874,INPUTS!$A$44:$B$103,2,0),0)</f>
        <v>0</v>
      </c>
      <c r="Z874" s="15">
        <f t="shared" si="205"/>
        <v>0</v>
      </c>
      <c r="AA874" s="20">
        <f>IFERROR(VLOOKUP(E874,INPUTS!$A$44:$C$103,3,0),SCENARIOS!$J$23)</f>
        <v>0</v>
      </c>
      <c r="AB874" s="15">
        <f t="shared" si="207"/>
        <v>0</v>
      </c>
      <c r="AC874" s="20">
        <f>IFERROR(VLOOKUP($E874,INPUTS!$A$44:$G$103,4,0),SCENARIOS!$K$23)</f>
        <v>0</v>
      </c>
      <c r="AD874" s="15">
        <f t="shared" si="208"/>
        <v>0</v>
      </c>
      <c r="AE874" s="20">
        <f>IFERROR(VLOOKUP($E874,INPUTS!$A$44:$G$103,5,0),SCENARIOS!$L$23)</f>
        <v>0</v>
      </c>
      <c r="AF874" s="15">
        <f t="shared" si="209"/>
        <v>0</v>
      </c>
      <c r="AG874" s="20">
        <f>IFERROR(VLOOKUP($E874,INPUTS!$A$44:$G$103,6,0),SCENARIOS!$M$23)</f>
        <v>0</v>
      </c>
      <c r="AH874" s="15">
        <f t="shared" si="210"/>
        <v>0</v>
      </c>
      <c r="AI874" s="20">
        <f>IFERROR(VLOOKUP($E874,INPUTS!$A$44:$G$103,7,0),SCENARIOS!$N$23)</f>
        <v>0</v>
      </c>
      <c r="AJ874" s="15">
        <f t="shared" si="211"/>
        <v>0</v>
      </c>
      <c r="AL874" t="str">
        <f t="shared" si="212"/>
        <v>N</v>
      </c>
      <c r="AM874" s="21">
        <f t="shared" si="213"/>
        <v>159184.488979438</v>
      </c>
    </row>
    <row r="875" ht="15" customHeight="1" spans="1:39">
      <c r="A875" s="24" t="s">
        <v>2625</v>
      </c>
      <c r="B875" s="52" t="s">
        <v>687</v>
      </c>
      <c r="C875" s="52" t="s">
        <v>688</v>
      </c>
      <c r="D875" s="52" t="s">
        <v>929</v>
      </c>
      <c r="E875" s="10" t="s">
        <v>690</v>
      </c>
      <c r="F875" s="52" t="s">
        <v>689</v>
      </c>
      <c r="G875" s="52" t="s">
        <v>177</v>
      </c>
      <c r="H875" s="52" t="s">
        <v>545</v>
      </c>
      <c r="I875" s="52" t="s">
        <v>544</v>
      </c>
      <c r="J875" s="52" t="s">
        <v>173</v>
      </c>
      <c r="K875" s="52" t="s">
        <v>931</v>
      </c>
      <c r="L875" s="53" t="s">
        <v>291</v>
      </c>
      <c r="M875" s="13">
        <v>1265</v>
      </c>
      <c r="N875" s="14">
        <f t="shared" si="206"/>
        <v>3.46575342465753</v>
      </c>
      <c r="O875" s="15">
        <v>4580</v>
      </c>
      <c r="P875" s="15">
        <f t="shared" si="202"/>
        <v>5793700</v>
      </c>
      <c r="Q875" s="16">
        <f>IFERROR(VLOOKUP(G875,SCENARIOS!$A$13:$E$18,2,0),0.025)</f>
        <v>0.045</v>
      </c>
      <c r="R875" s="52">
        <f>IFERROR(VLOOKUP(L875,INPUTS!$A$107:$B$120,2,0),0.0082)</f>
        <v>0.0079</v>
      </c>
      <c r="S875" s="52">
        <f t="shared" si="203"/>
        <v>36.182</v>
      </c>
      <c r="T875" s="15">
        <f t="shared" si="204"/>
        <v>45770.23</v>
      </c>
      <c r="U875" s="15">
        <f>T875/INPUTS!$B$7*1000</f>
        <v>57212787.5</v>
      </c>
      <c r="V875" s="15">
        <f>T875*INPUTS!$B$6</f>
        <v>144633.9268</v>
      </c>
      <c r="W875" s="54" t="s">
        <v>396</v>
      </c>
      <c r="X875" s="54" t="s">
        <v>396</v>
      </c>
      <c r="Y875" s="67">
        <f>IFERROR(VLOOKUP(E875,INPUTS!$A$44:$B$103,2,0),0)</f>
        <v>0</v>
      </c>
      <c r="Z875" s="15">
        <f t="shared" si="205"/>
        <v>0</v>
      </c>
      <c r="AA875" s="20">
        <f>IFERROR(VLOOKUP(E875,INPUTS!$A$44:$C$103,3,0),SCENARIOS!$J$23)</f>
        <v>0</v>
      </c>
      <c r="AB875" s="15">
        <f t="shared" si="207"/>
        <v>0</v>
      </c>
      <c r="AC875" s="20">
        <f>IFERROR(VLOOKUP($E875,INPUTS!$A$44:$G$103,4,0),SCENARIOS!$K$23)</f>
        <v>0</v>
      </c>
      <c r="AD875" s="15">
        <f t="shared" si="208"/>
        <v>0</v>
      </c>
      <c r="AE875" s="20">
        <f>IFERROR(VLOOKUP($E875,INPUTS!$A$44:$G$103,5,0),SCENARIOS!$L$23)</f>
        <v>0</v>
      </c>
      <c r="AF875" s="15">
        <f t="shared" si="209"/>
        <v>0</v>
      </c>
      <c r="AG875" s="20">
        <f>IFERROR(VLOOKUP($E875,INPUTS!$A$44:$G$103,6,0),SCENARIOS!$M$23)</f>
        <v>0</v>
      </c>
      <c r="AH875" s="15">
        <f t="shared" si="210"/>
        <v>0</v>
      </c>
      <c r="AI875" s="20">
        <f>IFERROR(VLOOKUP($E875,INPUTS!$A$44:$G$103,7,0),SCENARIOS!$N$23)</f>
        <v>0</v>
      </c>
      <c r="AJ875" s="15">
        <f t="shared" si="211"/>
        <v>0</v>
      </c>
      <c r="AL875" t="str">
        <f t="shared" si="212"/>
        <v>N</v>
      </c>
      <c r="AM875" s="21">
        <f t="shared" si="213"/>
        <v>137559.426325628</v>
      </c>
    </row>
    <row r="876" ht="15" customHeight="1" spans="1:39">
      <c r="A876" s="6" t="s">
        <v>2626</v>
      </c>
      <c r="B876" s="52" t="s">
        <v>687</v>
      </c>
      <c r="C876" s="52" t="s">
        <v>688</v>
      </c>
      <c r="D876" s="52" t="s">
        <v>929</v>
      </c>
      <c r="E876" s="10" t="s">
        <v>690</v>
      </c>
      <c r="F876" s="52" t="s">
        <v>689</v>
      </c>
      <c r="G876" s="52" t="s">
        <v>177</v>
      </c>
      <c r="H876" s="52" t="s">
        <v>640</v>
      </c>
      <c r="I876" s="52" t="s">
        <v>639</v>
      </c>
      <c r="J876" s="52" t="s">
        <v>1852</v>
      </c>
      <c r="K876" s="52" t="s">
        <v>931</v>
      </c>
      <c r="L876" s="53" t="s">
        <v>1599</v>
      </c>
      <c r="M876" s="13">
        <v>1265</v>
      </c>
      <c r="N876" s="14">
        <f t="shared" si="206"/>
        <v>3.46575342465753</v>
      </c>
      <c r="O876" s="15">
        <v>3290</v>
      </c>
      <c r="P876" s="15">
        <f t="shared" ref="P876:P939" si="214">M876*O876</f>
        <v>4161850</v>
      </c>
      <c r="Q876" s="16">
        <f>IFERROR(VLOOKUP(G876,SCENARIOS!$A$13:$E$18,2,0),0.025)</f>
        <v>0.045</v>
      </c>
      <c r="R876" s="52">
        <f>IFERROR(VLOOKUP(L876,INPUTS!$A$107:$B$120,2,0),0.0082)</f>
        <v>0.0082</v>
      </c>
      <c r="S876" s="52">
        <f t="shared" ref="S876:S939" si="215">O876*R876</f>
        <v>26.978</v>
      </c>
      <c r="T876" s="15">
        <f t="shared" ref="T876:T939" si="216">M876*S876</f>
        <v>34127.17</v>
      </c>
      <c r="U876" s="15">
        <f>T876/INPUTS!$B$7*1000</f>
        <v>42658962.5</v>
      </c>
      <c r="V876" s="15">
        <f>T876*INPUTS!$B$6</f>
        <v>107841.8572</v>
      </c>
      <c r="W876" s="54" t="s">
        <v>396</v>
      </c>
      <c r="X876" s="54" t="s">
        <v>396</v>
      </c>
      <c r="Y876" s="67">
        <f>IFERROR(VLOOKUP(E876,INPUTS!$A$44:$B$103,2,0),0)</f>
        <v>0</v>
      </c>
      <c r="Z876" s="15">
        <f t="shared" si="205"/>
        <v>0</v>
      </c>
      <c r="AA876" s="20">
        <f>IFERROR(VLOOKUP(E876,INPUTS!$A$44:$C$103,3,0),SCENARIOS!$J$23)</f>
        <v>0</v>
      </c>
      <c r="AB876" s="15">
        <f t="shared" si="207"/>
        <v>0</v>
      </c>
      <c r="AC876" s="20">
        <f>IFERROR(VLOOKUP($E876,INPUTS!$A$44:$G$103,4,0),SCENARIOS!$K$23)</f>
        <v>0</v>
      </c>
      <c r="AD876" s="15">
        <f t="shared" si="208"/>
        <v>0</v>
      </c>
      <c r="AE876" s="20">
        <f>IFERROR(VLOOKUP($E876,INPUTS!$A$44:$G$103,5,0),SCENARIOS!$L$23)</f>
        <v>0</v>
      </c>
      <c r="AF876" s="15">
        <f t="shared" si="209"/>
        <v>0</v>
      </c>
      <c r="AG876" s="20">
        <f>IFERROR(VLOOKUP($E876,INPUTS!$A$44:$G$103,6,0),SCENARIOS!$M$23)</f>
        <v>0</v>
      </c>
      <c r="AH876" s="15">
        <f t="shared" si="210"/>
        <v>0</v>
      </c>
      <c r="AI876" s="20">
        <f>IFERROR(VLOOKUP($E876,INPUTS!$A$44:$G$103,7,0),SCENARIOS!$N$23)</f>
        <v>0</v>
      </c>
      <c r="AJ876" s="15">
        <f t="shared" si="211"/>
        <v>0</v>
      </c>
      <c r="AL876" t="str">
        <f t="shared" si="212"/>
        <v>N</v>
      </c>
      <c r="AM876" s="21">
        <f t="shared" si="213"/>
        <v>102566.972622099</v>
      </c>
    </row>
    <row r="877" ht="15" customHeight="1" spans="1:39">
      <c r="A877" s="24" t="s">
        <v>2627</v>
      </c>
      <c r="B877" s="52" t="s">
        <v>633</v>
      </c>
      <c r="C877" s="52" t="s">
        <v>634</v>
      </c>
      <c r="D877" s="52" t="s">
        <v>929</v>
      </c>
      <c r="E877" s="10" t="s">
        <v>636</v>
      </c>
      <c r="F877" s="52" t="s">
        <v>635</v>
      </c>
      <c r="G877" s="52" t="s">
        <v>177</v>
      </c>
      <c r="H877" s="52" t="s">
        <v>203</v>
      </c>
      <c r="I877" s="52" t="s">
        <v>399</v>
      </c>
      <c r="J877" s="52" t="s">
        <v>165</v>
      </c>
      <c r="K877" s="52" t="s">
        <v>931</v>
      </c>
      <c r="L877" s="53" t="s">
        <v>1581</v>
      </c>
      <c r="M877" s="13">
        <v>1246</v>
      </c>
      <c r="N877" s="14">
        <f t="shared" si="206"/>
        <v>3.41369863013699</v>
      </c>
      <c r="O877" s="15">
        <v>4360</v>
      </c>
      <c r="P877" s="15">
        <f t="shared" si="214"/>
        <v>5432560</v>
      </c>
      <c r="Q877" s="16">
        <f>IFERROR(VLOOKUP(G877,SCENARIOS!$A$13:$E$18,2,0),0.025)</f>
        <v>0.045</v>
      </c>
      <c r="R877" s="52">
        <f>IFERROR(VLOOKUP(L877,INPUTS!$A$107:$B$120,2,0),0.0082)</f>
        <v>0.0082</v>
      </c>
      <c r="S877" s="52">
        <f t="shared" si="215"/>
        <v>35.752</v>
      </c>
      <c r="T877" s="15">
        <f t="shared" si="216"/>
        <v>44546.992</v>
      </c>
      <c r="U877" s="15">
        <f>T877/INPUTS!$B$7*1000</f>
        <v>55683740</v>
      </c>
      <c r="V877" s="15">
        <f>T877*INPUTS!$B$6</f>
        <v>140768.49472</v>
      </c>
      <c r="W877" s="54" t="s">
        <v>396</v>
      </c>
      <c r="X877" s="54" t="s">
        <v>396</v>
      </c>
      <c r="Y877" s="67">
        <f>IFERROR(VLOOKUP(E877,INPUTS!$A$44:$B$103,2,0),0)</f>
        <v>0</v>
      </c>
      <c r="Z877" s="15">
        <f t="shared" si="205"/>
        <v>0</v>
      </c>
      <c r="AA877" s="20">
        <f>IFERROR(VLOOKUP(E877,INPUTS!$A$44:$C$103,3,0),SCENARIOS!$J$23)</f>
        <v>0</v>
      </c>
      <c r="AB877" s="15">
        <f t="shared" si="207"/>
        <v>0</v>
      </c>
      <c r="AC877" s="20">
        <f>IFERROR(VLOOKUP($E877,INPUTS!$A$44:$G$103,4,0),SCENARIOS!$K$23)</f>
        <v>0</v>
      </c>
      <c r="AD877" s="15">
        <f t="shared" si="208"/>
        <v>0</v>
      </c>
      <c r="AE877" s="20">
        <f>IFERROR(VLOOKUP($E877,INPUTS!$A$44:$G$103,5,0),SCENARIOS!$L$23)</f>
        <v>0</v>
      </c>
      <c r="AF877" s="15">
        <f t="shared" si="209"/>
        <v>0</v>
      </c>
      <c r="AG877" s="20">
        <f>IFERROR(VLOOKUP($E877,INPUTS!$A$44:$G$103,6,0),SCENARIOS!$M$23)</f>
        <v>0</v>
      </c>
      <c r="AH877" s="15">
        <f t="shared" si="210"/>
        <v>0</v>
      </c>
      <c r="AI877" s="20">
        <f>IFERROR(VLOOKUP($E877,INPUTS!$A$44:$G$103,7,0),SCENARIOS!$N$23)</f>
        <v>0</v>
      </c>
      <c r="AJ877" s="15">
        <f t="shared" si="211"/>
        <v>0</v>
      </c>
      <c r="AL877" t="str">
        <f t="shared" si="212"/>
        <v>Y</v>
      </c>
      <c r="AM877" s="21">
        <f t="shared" si="213"/>
        <v>133883.064691882</v>
      </c>
    </row>
    <row r="878" ht="15" customHeight="1" spans="1:39">
      <c r="A878" s="6" t="s">
        <v>2628</v>
      </c>
      <c r="B878" s="52" t="s">
        <v>633</v>
      </c>
      <c r="C878" s="52" t="s">
        <v>634</v>
      </c>
      <c r="D878" s="52" t="s">
        <v>929</v>
      </c>
      <c r="E878" s="10" t="s">
        <v>636</v>
      </c>
      <c r="F878" s="52" t="s">
        <v>635</v>
      </c>
      <c r="G878" s="52" t="s">
        <v>177</v>
      </c>
      <c r="H878" s="52" t="s">
        <v>200</v>
      </c>
      <c r="I878" s="52" t="s">
        <v>391</v>
      </c>
      <c r="J878" s="52" t="s">
        <v>165</v>
      </c>
      <c r="K878" s="52" t="s">
        <v>931</v>
      </c>
      <c r="L878" s="53" t="s">
        <v>1687</v>
      </c>
      <c r="M878" s="13">
        <v>1246</v>
      </c>
      <c r="N878" s="14">
        <f t="shared" si="206"/>
        <v>3.41369863013699</v>
      </c>
      <c r="O878" s="15">
        <v>4210</v>
      </c>
      <c r="P878" s="15">
        <f t="shared" si="214"/>
        <v>5245660</v>
      </c>
      <c r="Q878" s="16">
        <f>IFERROR(VLOOKUP(G878,SCENARIOS!$A$13:$E$18,2,0),0.025)</f>
        <v>0.045</v>
      </c>
      <c r="R878" s="52">
        <f>IFERROR(VLOOKUP(L878,INPUTS!$A$107:$B$120,2,0),0.0082)</f>
        <v>0.0082</v>
      </c>
      <c r="S878" s="52">
        <f t="shared" si="215"/>
        <v>34.522</v>
      </c>
      <c r="T878" s="15">
        <f t="shared" si="216"/>
        <v>43014.412</v>
      </c>
      <c r="U878" s="15">
        <f>T878/INPUTS!$B$7*1000</f>
        <v>53768015</v>
      </c>
      <c r="V878" s="15">
        <f>T878*INPUTS!$B$6</f>
        <v>135925.54192</v>
      </c>
      <c r="W878" s="54" t="s">
        <v>396</v>
      </c>
      <c r="X878" s="54" t="s">
        <v>396</v>
      </c>
      <c r="Y878" s="67">
        <f>IFERROR(VLOOKUP(E878,INPUTS!$A$44:$B$103,2,0),0)</f>
        <v>0</v>
      </c>
      <c r="Z878" s="15">
        <f t="shared" si="205"/>
        <v>0</v>
      </c>
      <c r="AA878" s="20">
        <f>IFERROR(VLOOKUP(E878,INPUTS!$A$44:$C$103,3,0),SCENARIOS!$J$23)</f>
        <v>0</v>
      </c>
      <c r="AB878" s="15">
        <f t="shared" si="207"/>
        <v>0</v>
      </c>
      <c r="AC878" s="20">
        <f>IFERROR(VLOOKUP($E878,INPUTS!$A$44:$G$103,4,0),SCENARIOS!$K$23)</f>
        <v>0</v>
      </c>
      <c r="AD878" s="15">
        <f t="shared" si="208"/>
        <v>0</v>
      </c>
      <c r="AE878" s="20">
        <f>IFERROR(VLOOKUP($E878,INPUTS!$A$44:$G$103,5,0),SCENARIOS!$L$23)</f>
        <v>0</v>
      </c>
      <c r="AF878" s="15">
        <f t="shared" si="209"/>
        <v>0</v>
      </c>
      <c r="AG878" s="20">
        <f>IFERROR(VLOOKUP($E878,INPUTS!$A$44:$G$103,6,0),SCENARIOS!$M$23)</f>
        <v>0</v>
      </c>
      <c r="AH878" s="15">
        <f t="shared" si="210"/>
        <v>0</v>
      </c>
      <c r="AI878" s="20">
        <f>IFERROR(VLOOKUP($E878,INPUTS!$A$44:$G$103,7,0),SCENARIOS!$N$23)</f>
        <v>0</v>
      </c>
      <c r="AJ878" s="15">
        <f t="shared" si="211"/>
        <v>0</v>
      </c>
      <c r="AL878" t="str">
        <f t="shared" si="212"/>
        <v>Y</v>
      </c>
      <c r="AM878" s="21">
        <f t="shared" si="213"/>
        <v>129276.995952483</v>
      </c>
    </row>
    <row r="879" ht="15" customHeight="1" spans="1:39">
      <c r="A879" s="24" t="s">
        <v>2629</v>
      </c>
      <c r="B879" s="52" t="s">
        <v>633</v>
      </c>
      <c r="C879" s="52" t="s">
        <v>634</v>
      </c>
      <c r="D879" s="52" t="s">
        <v>929</v>
      </c>
      <c r="E879" s="10" t="s">
        <v>636</v>
      </c>
      <c r="F879" s="52" t="s">
        <v>635</v>
      </c>
      <c r="G879" s="52" t="s">
        <v>177</v>
      </c>
      <c r="H879" s="52" t="s">
        <v>640</v>
      </c>
      <c r="I879" s="52" t="s">
        <v>639</v>
      </c>
      <c r="J879" s="52" t="s">
        <v>1852</v>
      </c>
      <c r="K879" s="52" t="s">
        <v>931</v>
      </c>
      <c r="L879" s="53" t="s">
        <v>284</v>
      </c>
      <c r="M879" s="13">
        <v>1246</v>
      </c>
      <c r="N879" s="14">
        <f t="shared" si="206"/>
        <v>3.41369863013699</v>
      </c>
      <c r="O879" s="15">
        <v>3250</v>
      </c>
      <c r="P879" s="15">
        <f t="shared" si="214"/>
        <v>4049500</v>
      </c>
      <c r="Q879" s="16">
        <f>IFERROR(VLOOKUP(G879,SCENARIOS!$A$13:$E$18,2,0),0.025)</f>
        <v>0.045</v>
      </c>
      <c r="R879" s="52">
        <f>IFERROR(VLOOKUP(L879,INPUTS!$A$107:$B$120,2,0),0.0082)</f>
        <v>0.0041</v>
      </c>
      <c r="S879" s="52">
        <f t="shared" si="215"/>
        <v>13.325</v>
      </c>
      <c r="T879" s="15">
        <f t="shared" si="216"/>
        <v>16602.95</v>
      </c>
      <c r="U879" s="15">
        <f>T879/INPUTS!$B$7*1000</f>
        <v>20753687.5</v>
      </c>
      <c r="V879" s="15">
        <f>T879*INPUTS!$B$6</f>
        <v>52465.322</v>
      </c>
      <c r="W879" s="54" t="s">
        <v>396</v>
      </c>
      <c r="X879" s="54" t="s">
        <v>396</v>
      </c>
      <c r="Y879" s="67">
        <f>IFERROR(VLOOKUP(E879,INPUTS!$A$44:$B$103,2,0),0)</f>
        <v>0</v>
      </c>
      <c r="Z879" s="15">
        <f t="shared" si="205"/>
        <v>0</v>
      </c>
      <c r="AA879" s="20">
        <f>IFERROR(VLOOKUP(E879,INPUTS!$A$44:$C$103,3,0),SCENARIOS!$J$23)</f>
        <v>0</v>
      </c>
      <c r="AB879" s="15">
        <f t="shared" si="207"/>
        <v>0</v>
      </c>
      <c r="AC879" s="20">
        <f>IFERROR(VLOOKUP($E879,INPUTS!$A$44:$G$103,4,0),SCENARIOS!$K$23)</f>
        <v>0</v>
      </c>
      <c r="AD879" s="15">
        <f t="shared" si="208"/>
        <v>0</v>
      </c>
      <c r="AE879" s="20">
        <f>IFERROR(VLOOKUP($E879,INPUTS!$A$44:$G$103,5,0),SCENARIOS!$L$23)</f>
        <v>0</v>
      </c>
      <c r="AF879" s="15">
        <f t="shared" si="209"/>
        <v>0</v>
      </c>
      <c r="AG879" s="20">
        <f>IFERROR(VLOOKUP($E879,INPUTS!$A$44:$G$103,6,0),SCENARIOS!$M$23)</f>
        <v>0</v>
      </c>
      <c r="AH879" s="15">
        <f t="shared" si="210"/>
        <v>0</v>
      </c>
      <c r="AI879" s="20">
        <f>IFERROR(VLOOKUP($E879,INPUTS!$A$44:$G$103,7,0),SCENARIOS!$N$23)</f>
        <v>0</v>
      </c>
      <c r="AJ879" s="15">
        <f t="shared" si="211"/>
        <v>0</v>
      </c>
      <c r="AL879" t="str">
        <f t="shared" si="212"/>
        <v>N</v>
      </c>
      <c r="AM879" s="21">
        <f t="shared" si="213"/>
        <v>49899.0780101625</v>
      </c>
    </row>
    <row r="880" ht="15" customHeight="1" spans="1:39">
      <c r="A880" s="6" t="s">
        <v>2630</v>
      </c>
      <c r="B880" s="52" t="s">
        <v>633</v>
      </c>
      <c r="C880" s="52" t="s">
        <v>634</v>
      </c>
      <c r="D880" s="52" t="s">
        <v>929</v>
      </c>
      <c r="E880" s="10" t="s">
        <v>636</v>
      </c>
      <c r="F880" s="52" t="s">
        <v>635</v>
      </c>
      <c r="G880" s="52" t="s">
        <v>177</v>
      </c>
      <c r="H880" s="52" t="s">
        <v>644</v>
      </c>
      <c r="I880" s="52" t="s">
        <v>643</v>
      </c>
      <c r="J880" s="52" t="s">
        <v>1852</v>
      </c>
      <c r="K880" s="52" t="s">
        <v>931</v>
      </c>
      <c r="L880" s="53" t="s">
        <v>1581</v>
      </c>
      <c r="M880" s="13">
        <v>888</v>
      </c>
      <c r="N880" s="14">
        <f t="shared" si="206"/>
        <v>2.43287671232877</v>
      </c>
      <c r="O880" s="15">
        <v>6660</v>
      </c>
      <c r="P880" s="15">
        <f t="shared" si="214"/>
        <v>5914080</v>
      </c>
      <c r="Q880" s="16">
        <f>IFERROR(VLOOKUP(G880,SCENARIOS!$A$13:$E$18,2,0),0.025)</f>
        <v>0.045</v>
      </c>
      <c r="R880" s="52">
        <f>IFERROR(VLOOKUP(L880,INPUTS!$A$107:$B$120,2,0),0.0082)</f>
        <v>0.0082</v>
      </c>
      <c r="S880" s="52">
        <f t="shared" si="215"/>
        <v>54.612</v>
      </c>
      <c r="T880" s="15">
        <f t="shared" si="216"/>
        <v>48495.456</v>
      </c>
      <c r="U880" s="15">
        <f>T880/INPUTS!$B$7*1000</f>
        <v>60619320</v>
      </c>
      <c r="V880" s="15">
        <f>T880*INPUTS!$B$6</f>
        <v>153245.64096</v>
      </c>
      <c r="W880" s="54" t="s">
        <v>396</v>
      </c>
      <c r="X880" s="54" t="s">
        <v>396</v>
      </c>
      <c r="Y880" s="67">
        <f>IFERROR(VLOOKUP(E880,INPUTS!$A$44:$B$103,2,0),0)</f>
        <v>0</v>
      </c>
      <c r="Z880" s="15">
        <f t="shared" si="205"/>
        <v>0</v>
      </c>
      <c r="AA880" s="20">
        <f>IFERROR(VLOOKUP(E880,INPUTS!$A$44:$C$103,3,0),SCENARIOS!$J$23)</f>
        <v>0</v>
      </c>
      <c r="AB880" s="15">
        <f t="shared" si="207"/>
        <v>0</v>
      </c>
      <c r="AC880" s="20">
        <f>IFERROR(VLOOKUP($E880,INPUTS!$A$44:$G$103,4,0),SCENARIOS!$K$23)</f>
        <v>0</v>
      </c>
      <c r="AD880" s="15">
        <f t="shared" si="208"/>
        <v>0</v>
      </c>
      <c r="AE880" s="20">
        <f>IFERROR(VLOOKUP($E880,INPUTS!$A$44:$G$103,5,0),SCENARIOS!$L$23)</f>
        <v>0</v>
      </c>
      <c r="AF880" s="15">
        <f t="shared" si="209"/>
        <v>0</v>
      </c>
      <c r="AG880" s="20">
        <f>IFERROR(VLOOKUP($E880,INPUTS!$A$44:$G$103,6,0),SCENARIOS!$M$23)</f>
        <v>0</v>
      </c>
      <c r="AH880" s="15">
        <f t="shared" si="210"/>
        <v>0</v>
      </c>
      <c r="AI880" s="20">
        <f>IFERROR(VLOOKUP($E880,INPUTS!$A$44:$G$103,7,0),SCENARIOS!$N$23)</f>
        <v>0</v>
      </c>
      <c r="AJ880" s="15">
        <f t="shared" si="211"/>
        <v>0</v>
      </c>
      <c r="AL880" t="str">
        <f t="shared" si="212"/>
        <v>N</v>
      </c>
      <c r="AM880" s="21">
        <f t="shared" si="213"/>
        <v>145749.914447878</v>
      </c>
    </row>
    <row r="881" ht="15" customHeight="1" spans="1:39">
      <c r="A881" s="24" t="s">
        <v>2631</v>
      </c>
      <c r="B881" s="52" t="s">
        <v>633</v>
      </c>
      <c r="C881" s="52" t="s">
        <v>634</v>
      </c>
      <c r="D881" s="52" t="s">
        <v>929</v>
      </c>
      <c r="E881" s="10" t="s">
        <v>636</v>
      </c>
      <c r="F881" s="52" t="s">
        <v>635</v>
      </c>
      <c r="G881" s="52" t="s">
        <v>177</v>
      </c>
      <c r="H881" s="52" t="s">
        <v>819</v>
      </c>
      <c r="I881" s="52" t="s">
        <v>575</v>
      </c>
      <c r="J881" s="52" t="s">
        <v>173</v>
      </c>
      <c r="K881" s="52" t="s">
        <v>931</v>
      </c>
      <c r="L881" s="53" t="s">
        <v>1687</v>
      </c>
      <c r="M881" s="13">
        <v>1246</v>
      </c>
      <c r="N881" s="14">
        <f t="shared" si="206"/>
        <v>3.41369863013699</v>
      </c>
      <c r="O881" s="15">
        <v>2970</v>
      </c>
      <c r="P881" s="15">
        <f t="shared" si="214"/>
        <v>3700620</v>
      </c>
      <c r="Q881" s="16">
        <f>IFERROR(VLOOKUP(G881,SCENARIOS!$A$13:$E$18,2,0),0.025)</f>
        <v>0.045</v>
      </c>
      <c r="R881" s="52">
        <f>IFERROR(VLOOKUP(L881,INPUTS!$A$107:$B$120,2,0),0.0082)</f>
        <v>0.0082</v>
      </c>
      <c r="S881" s="52">
        <f t="shared" si="215"/>
        <v>24.354</v>
      </c>
      <c r="T881" s="15">
        <f t="shared" si="216"/>
        <v>30345.084</v>
      </c>
      <c r="U881" s="15">
        <f>T881/INPUTS!$B$7*1000</f>
        <v>37931355</v>
      </c>
      <c r="V881" s="15">
        <f>T881*INPUTS!$B$6</f>
        <v>95890.46544</v>
      </c>
      <c r="W881" s="54" t="s">
        <v>521</v>
      </c>
      <c r="X881" s="54" t="s">
        <v>396</v>
      </c>
      <c r="Y881" s="67">
        <f>IFERROR(VLOOKUP(E881,INPUTS!$A$44:$B$103,2,0),0)</f>
        <v>0</v>
      </c>
      <c r="Z881" s="15">
        <f t="shared" si="205"/>
        <v>0</v>
      </c>
      <c r="AA881" s="20">
        <f>IFERROR(VLOOKUP(E881,INPUTS!$A$44:$C$103,3,0),SCENARIOS!$J$23)</f>
        <v>0</v>
      </c>
      <c r="AB881" s="15">
        <f t="shared" si="207"/>
        <v>0</v>
      </c>
      <c r="AC881" s="20">
        <f>IFERROR(VLOOKUP($E881,INPUTS!$A$44:$G$103,4,0),SCENARIOS!$K$23)</f>
        <v>0</v>
      </c>
      <c r="AD881" s="15">
        <f t="shared" si="208"/>
        <v>0</v>
      </c>
      <c r="AE881" s="20">
        <f>IFERROR(VLOOKUP($E881,INPUTS!$A$44:$G$103,5,0),SCENARIOS!$L$23)</f>
        <v>0</v>
      </c>
      <c r="AF881" s="15">
        <f t="shared" si="209"/>
        <v>0</v>
      </c>
      <c r="AG881" s="20">
        <f>IFERROR(VLOOKUP($E881,INPUTS!$A$44:$G$103,6,0),SCENARIOS!$M$23)</f>
        <v>0</v>
      </c>
      <c r="AH881" s="15">
        <f t="shared" si="210"/>
        <v>0</v>
      </c>
      <c r="AI881" s="20">
        <f>IFERROR(VLOOKUP($E881,INPUTS!$A$44:$G$103,7,0),SCENARIOS!$N$23)</f>
        <v>0</v>
      </c>
      <c r="AJ881" s="15">
        <f t="shared" si="211"/>
        <v>0</v>
      </c>
      <c r="AL881" t="str">
        <f t="shared" si="212"/>
        <v>N</v>
      </c>
      <c r="AM881" s="21">
        <f t="shared" si="213"/>
        <v>91200.1610401124</v>
      </c>
    </row>
    <row r="882" ht="15" customHeight="1" spans="1:39">
      <c r="A882" s="6" t="s">
        <v>2632</v>
      </c>
      <c r="B882" s="52" t="s">
        <v>683</v>
      </c>
      <c r="C882" s="52" t="s">
        <v>684</v>
      </c>
      <c r="D882" s="52" t="s">
        <v>929</v>
      </c>
      <c r="E882" s="10" t="s">
        <v>686</v>
      </c>
      <c r="F882" s="52" t="s">
        <v>685</v>
      </c>
      <c r="G882" s="52" t="s">
        <v>177</v>
      </c>
      <c r="H882" s="52" t="s">
        <v>224</v>
      </c>
      <c r="I882" s="52" t="s">
        <v>938</v>
      </c>
      <c r="J882" s="52" t="s">
        <v>165</v>
      </c>
      <c r="K882" s="52" t="s">
        <v>931</v>
      </c>
      <c r="L882" s="53" t="s">
        <v>1914</v>
      </c>
      <c r="M882" s="13">
        <v>315</v>
      </c>
      <c r="N882" s="14">
        <f t="shared" si="206"/>
        <v>0.863013698630137</v>
      </c>
      <c r="O882" s="15">
        <v>4310</v>
      </c>
      <c r="P882" s="15">
        <f t="shared" si="214"/>
        <v>1357650</v>
      </c>
      <c r="Q882" s="16">
        <f>IFERROR(VLOOKUP(G882,SCENARIOS!$A$13:$E$18,2,0),0.025)</f>
        <v>0.045</v>
      </c>
      <c r="R882" s="52">
        <f>IFERROR(VLOOKUP(L882,INPUTS!$A$107:$B$120,2,0),0.0082)</f>
        <v>0.0082</v>
      </c>
      <c r="S882" s="52">
        <f t="shared" si="215"/>
        <v>35.342</v>
      </c>
      <c r="T882" s="15">
        <f t="shared" si="216"/>
        <v>11132.73</v>
      </c>
      <c r="U882" s="15">
        <f>T882/INPUTS!$B$7*1000</f>
        <v>13915912.5</v>
      </c>
      <c r="V882" s="15">
        <f>T882*INPUTS!$B$6</f>
        <v>35179.4268</v>
      </c>
      <c r="W882" s="54" t="s">
        <v>396</v>
      </c>
      <c r="X882" s="54" t="s">
        <v>396</v>
      </c>
      <c r="Y882" s="67">
        <f>IFERROR(VLOOKUP(E882,INPUTS!$A$44:$B$103,2,0),0)</f>
        <v>0</v>
      </c>
      <c r="Z882" s="15">
        <f t="shared" si="205"/>
        <v>0</v>
      </c>
      <c r="AA882" s="20">
        <f>IFERROR(VLOOKUP(E882,INPUTS!$A$44:$C$103,3,0),SCENARIOS!$J$23)</f>
        <v>0</v>
      </c>
      <c r="AB882" s="15">
        <f t="shared" si="207"/>
        <v>0</v>
      </c>
      <c r="AC882" s="20">
        <f>IFERROR(VLOOKUP($E882,INPUTS!$A$44:$G$103,4,0),SCENARIOS!$K$23)</f>
        <v>0</v>
      </c>
      <c r="AD882" s="15">
        <f t="shared" si="208"/>
        <v>0</v>
      </c>
      <c r="AE882" s="20">
        <f>IFERROR(VLOOKUP($E882,INPUTS!$A$44:$G$103,5,0),SCENARIOS!$L$23)</f>
        <v>0</v>
      </c>
      <c r="AF882" s="15">
        <f t="shared" si="209"/>
        <v>0</v>
      </c>
      <c r="AG882" s="20">
        <f>IFERROR(VLOOKUP($E882,INPUTS!$A$44:$G$103,6,0),SCENARIOS!$M$23)</f>
        <v>0</v>
      </c>
      <c r="AH882" s="15">
        <f t="shared" si="210"/>
        <v>0</v>
      </c>
      <c r="AI882" s="20">
        <f>IFERROR(VLOOKUP($E882,INPUTS!$A$44:$G$103,7,0),SCENARIOS!$N$23)</f>
        <v>0</v>
      </c>
      <c r="AJ882" s="15">
        <f t="shared" si="211"/>
        <v>0</v>
      </c>
      <c r="AL882" t="str">
        <f t="shared" si="212"/>
        <v>N</v>
      </c>
      <c r="AM882" s="21">
        <f t="shared" si="213"/>
        <v>33458.6903373242</v>
      </c>
    </row>
    <row r="883" ht="15" customHeight="1" spans="1:39">
      <c r="A883" s="24" t="s">
        <v>2633</v>
      </c>
      <c r="B883" s="52" t="s">
        <v>683</v>
      </c>
      <c r="C883" s="52" t="s">
        <v>684</v>
      </c>
      <c r="D883" s="52" t="s">
        <v>929</v>
      </c>
      <c r="E883" s="10" t="s">
        <v>686</v>
      </c>
      <c r="F883" s="52" t="s">
        <v>685</v>
      </c>
      <c r="G883" s="52" t="s">
        <v>177</v>
      </c>
      <c r="H883" s="52" t="s">
        <v>203</v>
      </c>
      <c r="I883" s="52" t="s">
        <v>399</v>
      </c>
      <c r="J883" s="52" t="s">
        <v>165</v>
      </c>
      <c r="K883" s="52" t="s">
        <v>931</v>
      </c>
      <c r="L883" s="53" t="s">
        <v>282</v>
      </c>
      <c r="M883" s="13">
        <v>315</v>
      </c>
      <c r="N883" s="14">
        <f t="shared" si="206"/>
        <v>0.863013698630137</v>
      </c>
      <c r="O883" s="15">
        <v>4070</v>
      </c>
      <c r="P883" s="15">
        <f t="shared" si="214"/>
        <v>1282050</v>
      </c>
      <c r="Q883" s="16">
        <f>IFERROR(VLOOKUP(G883,SCENARIOS!$A$13:$E$18,2,0),0.025)</f>
        <v>0.045</v>
      </c>
      <c r="R883" s="52">
        <f>IFERROR(VLOOKUP(L883,INPUTS!$A$107:$B$120,2,0),0.0082)</f>
        <v>0.0042</v>
      </c>
      <c r="S883" s="52">
        <f t="shared" si="215"/>
        <v>17.094</v>
      </c>
      <c r="T883" s="15">
        <f t="shared" si="216"/>
        <v>5384.61</v>
      </c>
      <c r="U883" s="15">
        <f>T883/INPUTS!$B$7*1000</f>
        <v>6730762.5</v>
      </c>
      <c r="V883" s="15">
        <f>T883*INPUTS!$B$6</f>
        <v>17015.3676</v>
      </c>
      <c r="W883" s="54" t="s">
        <v>396</v>
      </c>
      <c r="X883" s="54" t="s">
        <v>396</v>
      </c>
      <c r="Y883" s="67">
        <f>IFERROR(VLOOKUP(E883,INPUTS!$A$44:$B$103,2,0),0)</f>
        <v>0</v>
      </c>
      <c r="Z883" s="15">
        <f t="shared" si="205"/>
        <v>0</v>
      </c>
      <c r="AA883" s="20">
        <f>IFERROR(VLOOKUP(E883,INPUTS!$A$44:$C$103,3,0),SCENARIOS!$J$23)</f>
        <v>0</v>
      </c>
      <c r="AB883" s="15">
        <f t="shared" si="207"/>
        <v>0</v>
      </c>
      <c r="AC883" s="20">
        <f>IFERROR(VLOOKUP($E883,INPUTS!$A$44:$G$103,4,0),SCENARIOS!$K$23)</f>
        <v>0</v>
      </c>
      <c r="AD883" s="15">
        <f t="shared" si="208"/>
        <v>0</v>
      </c>
      <c r="AE883" s="20">
        <f>IFERROR(VLOOKUP($E883,INPUTS!$A$44:$G$103,5,0),SCENARIOS!$L$23)</f>
        <v>0</v>
      </c>
      <c r="AF883" s="15">
        <f t="shared" si="209"/>
        <v>0</v>
      </c>
      <c r="AG883" s="20">
        <f>IFERROR(VLOOKUP($E883,INPUTS!$A$44:$G$103,6,0),SCENARIOS!$M$23)</f>
        <v>0</v>
      </c>
      <c r="AH883" s="15">
        <f t="shared" si="210"/>
        <v>0</v>
      </c>
      <c r="AI883" s="20">
        <f>IFERROR(VLOOKUP($E883,INPUTS!$A$44:$G$103,7,0),SCENARIOS!$N$23)</f>
        <v>0</v>
      </c>
      <c r="AJ883" s="15">
        <f t="shared" si="211"/>
        <v>0</v>
      </c>
      <c r="AL883" t="str">
        <f t="shared" si="212"/>
        <v>N</v>
      </c>
      <c r="AM883" s="21">
        <f t="shared" si="213"/>
        <v>16183.0924290142</v>
      </c>
    </row>
    <row r="884" ht="15" customHeight="1" spans="1:39">
      <c r="A884" s="6" t="s">
        <v>2634</v>
      </c>
      <c r="B884" s="52" t="s">
        <v>683</v>
      </c>
      <c r="C884" s="52" t="s">
        <v>684</v>
      </c>
      <c r="D884" s="52" t="s">
        <v>929</v>
      </c>
      <c r="E884" s="10" t="s">
        <v>686</v>
      </c>
      <c r="F884" s="52" t="s">
        <v>685</v>
      </c>
      <c r="G884" s="52" t="s">
        <v>177</v>
      </c>
      <c r="H884" s="52" t="s">
        <v>200</v>
      </c>
      <c r="I884" s="52" t="s">
        <v>391</v>
      </c>
      <c r="J884" s="52" t="s">
        <v>165</v>
      </c>
      <c r="K884" s="52" t="s">
        <v>931</v>
      </c>
      <c r="L884" s="53" t="s">
        <v>282</v>
      </c>
      <c r="M884" s="13">
        <v>224</v>
      </c>
      <c r="N884" s="14">
        <f t="shared" si="206"/>
        <v>0.613698630136986</v>
      </c>
      <c r="O884" s="15">
        <v>3930</v>
      </c>
      <c r="P884" s="15">
        <f t="shared" si="214"/>
        <v>880320</v>
      </c>
      <c r="Q884" s="16">
        <f>IFERROR(VLOOKUP(G884,SCENARIOS!$A$13:$E$18,2,0),0.025)</f>
        <v>0.045</v>
      </c>
      <c r="R884" s="52">
        <f>IFERROR(VLOOKUP(L884,INPUTS!$A$107:$B$120,2,0),0.0082)</f>
        <v>0.0042</v>
      </c>
      <c r="S884" s="52">
        <f t="shared" si="215"/>
        <v>16.506</v>
      </c>
      <c r="T884" s="15">
        <f t="shared" si="216"/>
        <v>3697.344</v>
      </c>
      <c r="U884" s="15">
        <f>T884/INPUTS!$B$7*1000</f>
        <v>4621680</v>
      </c>
      <c r="V884" s="15">
        <f>T884*INPUTS!$B$6</f>
        <v>11683.60704</v>
      </c>
      <c r="W884" s="54" t="s">
        <v>396</v>
      </c>
      <c r="X884" s="54" t="s">
        <v>396</v>
      </c>
      <c r="Y884" s="67">
        <f>IFERROR(VLOOKUP(E884,INPUTS!$A$44:$B$103,2,0),0)</f>
        <v>0</v>
      </c>
      <c r="Z884" s="15">
        <f t="shared" si="205"/>
        <v>0</v>
      </c>
      <c r="AA884" s="20">
        <f>IFERROR(VLOOKUP(E884,INPUTS!$A$44:$C$103,3,0),SCENARIOS!$J$23)</f>
        <v>0</v>
      </c>
      <c r="AB884" s="15">
        <f t="shared" si="207"/>
        <v>0</v>
      </c>
      <c r="AC884" s="20">
        <f>IFERROR(VLOOKUP($E884,INPUTS!$A$44:$G$103,4,0),SCENARIOS!$K$23)</f>
        <v>0</v>
      </c>
      <c r="AD884" s="15">
        <f t="shared" si="208"/>
        <v>0</v>
      </c>
      <c r="AE884" s="20">
        <f>IFERROR(VLOOKUP($E884,INPUTS!$A$44:$G$103,5,0),SCENARIOS!$L$23)</f>
        <v>0</v>
      </c>
      <c r="AF884" s="15">
        <f t="shared" si="209"/>
        <v>0</v>
      </c>
      <c r="AG884" s="20">
        <f>IFERROR(VLOOKUP($E884,INPUTS!$A$44:$G$103,6,0),SCENARIOS!$M$23)</f>
        <v>0</v>
      </c>
      <c r="AH884" s="15">
        <f t="shared" si="210"/>
        <v>0</v>
      </c>
      <c r="AI884" s="20">
        <f>IFERROR(VLOOKUP($E884,INPUTS!$A$44:$G$103,7,0),SCENARIOS!$N$23)</f>
        <v>0</v>
      </c>
      <c r="AJ884" s="15">
        <f t="shared" si="211"/>
        <v>0</v>
      </c>
      <c r="AL884" t="str">
        <f t="shared" si="212"/>
        <v>N</v>
      </c>
      <c r="AM884" s="21">
        <f t="shared" si="213"/>
        <v>11112.1250552707</v>
      </c>
    </row>
    <row r="885" ht="15" customHeight="1" spans="1:39">
      <c r="A885" s="24" t="s">
        <v>2635</v>
      </c>
      <c r="B885" s="52" t="s">
        <v>683</v>
      </c>
      <c r="C885" s="52" t="s">
        <v>684</v>
      </c>
      <c r="D885" s="52" t="s">
        <v>929</v>
      </c>
      <c r="E885" s="10" t="s">
        <v>686</v>
      </c>
      <c r="F885" s="52" t="s">
        <v>685</v>
      </c>
      <c r="G885" s="52" t="s">
        <v>177</v>
      </c>
      <c r="H885" s="52" t="s">
        <v>245</v>
      </c>
      <c r="I885" s="52" t="s">
        <v>930</v>
      </c>
      <c r="J885" s="52" t="s">
        <v>169</v>
      </c>
      <c r="K885" s="52" t="s">
        <v>931</v>
      </c>
      <c r="L885" s="53" t="s">
        <v>1914</v>
      </c>
      <c r="M885" s="13">
        <v>224</v>
      </c>
      <c r="N885" s="14">
        <f t="shared" si="206"/>
        <v>0.613698630136986</v>
      </c>
      <c r="O885" s="15">
        <v>9640</v>
      </c>
      <c r="P885" s="15">
        <f t="shared" si="214"/>
        <v>2159360</v>
      </c>
      <c r="Q885" s="16">
        <f>IFERROR(VLOOKUP(G885,SCENARIOS!$A$13:$E$18,2,0),0.025)</f>
        <v>0.045</v>
      </c>
      <c r="R885" s="52">
        <f>IFERROR(VLOOKUP(L885,INPUTS!$A$107:$B$120,2,0),0.0082)</f>
        <v>0.0082</v>
      </c>
      <c r="S885" s="52">
        <f t="shared" si="215"/>
        <v>79.048</v>
      </c>
      <c r="T885" s="15">
        <f t="shared" si="216"/>
        <v>17706.752</v>
      </c>
      <c r="U885" s="15">
        <f>T885/INPUTS!$B$7*1000</f>
        <v>22133440</v>
      </c>
      <c r="V885" s="15">
        <f>T885*INPUTS!$B$6</f>
        <v>55953.33632</v>
      </c>
      <c r="W885" s="54" t="s">
        <v>396</v>
      </c>
      <c r="X885" s="54" t="s">
        <v>396</v>
      </c>
      <c r="Y885" s="67">
        <f>IFERROR(VLOOKUP(E885,INPUTS!$A$44:$B$103,2,0),0)</f>
        <v>0</v>
      </c>
      <c r="Z885" s="15">
        <f t="shared" si="205"/>
        <v>0</v>
      </c>
      <c r="AA885" s="20">
        <f>IFERROR(VLOOKUP(E885,INPUTS!$A$44:$C$103,3,0),SCENARIOS!$J$23)</f>
        <v>0</v>
      </c>
      <c r="AB885" s="15">
        <f t="shared" si="207"/>
        <v>0</v>
      </c>
      <c r="AC885" s="20">
        <f>IFERROR(VLOOKUP($E885,INPUTS!$A$44:$G$103,4,0),SCENARIOS!$K$23)</f>
        <v>0</v>
      </c>
      <c r="AD885" s="15">
        <f t="shared" si="208"/>
        <v>0</v>
      </c>
      <c r="AE885" s="20">
        <f>IFERROR(VLOOKUP($E885,INPUTS!$A$44:$G$103,5,0),SCENARIOS!$L$23)</f>
        <v>0</v>
      </c>
      <c r="AF885" s="15">
        <f t="shared" si="209"/>
        <v>0</v>
      </c>
      <c r="AG885" s="20">
        <f>IFERROR(VLOOKUP($E885,INPUTS!$A$44:$G$103,6,0),SCENARIOS!$M$23)</f>
        <v>0</v>
      </c>
      <c r="AH885" s="15">
        <f t="shared" si="210"/>
        <v>0</v>
      </c>
      <c r="AI885" s="20">
        <f>IFERROR(VLOOKUP($E885,INPUTS!$A$44:$G$103,7,0),SCENARIOS!$N$23)</f>
        <v>0</v>
      </c>
      <c r="AJ885" s="15">
        <f t="shared" si="211"/>
        <v>0</v>
      </c>
      <c r="AL885" t="str">
        <f t="shared" si="212"/>
        <v>N</v>
      </c>
      <c r="AM885" s="21">
        <f t="shared" si="213"/>
        <v>53216.482574157</v>
      </c>
    </row>
    <row r="886" ht="15" customHeight="1" spans="1:39">
      <c r="A886" s="6" t="s">
        <v>2636</v>
      </c>
      <c r="B886" s="52" t="s">
        <v>683</v>
      </c>
      <c r="C886" s="52" t="s">
        <v>684</v>
      </c>
      <c r="D886" s="52" t="s">
        <v>929</v>
      </c>
      <c r="E886" s="10" t="s">
        <v>686</v>
      </c>
      <c r="F886" s="52" t="s">
        <v>685</v>
      </c>
      <c r="G886" s="52" t="s">
        <v>177</v>
      </c>
      <c r="H886" s="52" t="s">
        <v>249</v>
      </c>
      <c r="I886" s="52" t="s">
        <v>930</v>
      </c>
      <c r="J886" s="52" t="s">
        <v>169</v>
      </c>
      <c r="K886" s="52" t="s">
        <v>931</v>
      </c>
      <c r="L886" s="53" t="s">
        <v>1914</v>
      </c>
      <c r="M886" s="13">
        <v>224</v>
      </c>
      <c r="N886" s="14">
        <f t="shared" si="206"/>
        <v>0.613698630136986</v>
      </c>
      <c r="O886" s="15">
        <v>10360</v>
      </c>
      <c r="P886" s="15">
        <f t="shared" si="214"/>
        <v>2320640</v>
      </c>
      <c r="Q886" s="16">
        <f>IFERROR(VLOOKUP(G886,SCENARIOS!$A$13:$E$18,2,0),0.025)</f>
        <v>0.045</v>
      </c>
      <c r="R886" s="52">
        <f>IFERROR(VLOOKUP(L886,INPUTS!$A$107:$B$120,2,0),0.0082)</f>
        <v>0.0082</v>
      </c>
      <c r="S886" s="52">
        <f t="shared" si="215"/>
        <v>84.952</v>
      </c>
      <c r="T886" s="15">
        <f t="shared" si="216"/>
        <v>19029.248</v>
      </c>
      <c r="U886" s="15">
        <f>T886/INPUTS!$B$7*1000</f>
        <v>23786560</v>
      </c>
      <c r="V886" s="15">
        <f>T886*INPUTS!$B$6</f>
        <v>60132.42368</v>
      </c>
      <c r="W886" s="54" t="s">
        <v>396</v>
      </c>
      <c r="X886" s="54" t="s">
        <v>396</v>
      </c>
      <c r="Y886" s="67">
        <f>IFERROR(VLOOKUP(E886,INPUTS!$A$44:$B$103,2,0),0)</f>
        <v>0</v>
      </c>
      <c r="Z886" s="15">
        <f t="shared" ref="Z886:Z949" si="217">T886*Y886</f>
        <v>0</v>
      </c>
      <c r="AA886" s="20">
        <f>IFERROR(VLOOKUP(E886,INPUTS!$A$44:$C$103,3,0),SCENARIOS!$J$23)</f>
        <v>0</v>
      </c>
      <c r="AB886" s="15">
        <f t="shared" si="207"/>
        <v>0</v>
      </c>
      <c r="AC886" s="20">
        <f>IFERROR(VLOOKUP($E886,INPUTS!$A$44:$G$103,4,0),SCENARIOS!$K$23)</f>
        <v>0</v>
      </c>
      <c r="AD886" s="15">
        <f t="shared" si="208"/>
        <v>0</v>
      </c>
      <c r="AE886" s="20">
        <f>IFERROR(VLOOKUP($E886,INPUTS!$A$44:$G$103,5,0),SCENARIOS!$L$23)</f>
        <v>0</v>
      </c>
      <c r="AF886" s="15">
        <f t="shared" si="209"/>
        <v>0</v>
      </c>
      <c r="AG886" s="20">
        <f>IFERROR(VLOOKUP($E886,INPUTS!$A$44:$G$103,6,0),SCENARIOS!$M$23)</f>
        <v>0</v>
      </c>
      <c r="AH886" s="15">
        <f t="shared" si="210"/>
        <v>0</v>
      </c>
      <c r="AI886" s="20">
        <f>IFERROR(VLOOKUP($E886,INPUTS!$A$44:$G$103,7,0),SCENARIOS!$N$23)</f>
        <v>0</v>
      </c>
      <c r="AJ886" s="15">
        <f t="shared" si="211"/>
        <v>0</v>
      </c>
      <c r="AL886" t="str">
        <f t="shared" si="212"/>
        <v>N</v>
      </c>
      <c r="AM886" s="21">
        <f t="shared" si="213"/>
        <v>57191.1576211895</v>
      </c>
    </row>
    <row r="887" ht="15" customHeight="1" spans="1:39">
      <c r="A887" s="24" t="s">
        <v>2637</v>
      </c>
      <c r="B887" s="52" t="s">
        <v>683</v>
      </c>
      <c r="C887" s="52" t="s">
        <v>684</v>
      </c>
      <c r="D887" s="52" t="s">
        <v>929</v>
      </c>
      <c r="E887" s="10" t="s">
        <v>686</v>
      </c>
      <c r="F887" s="52" t="s">
        <v>685</v>
      </c>
      <c r="G887" s="52" t="s">
        <v>177</v>
      </c>
      <c r="H887" s="52" t="s">
        <v>819</v>
      </c>
      <c r="I887" s="52" t="s">
        <v>575</v>
      </c>
      <c r="J887" s="52" t="s">
        <v>173</v>
      </c>
      <c r="K887" s="52" t="s">
        <v>931</v>
      </c>
      <c r="L887" s="53" t="s">
        <v>1914</v>
      </c>
      <c r="M887" s="13">
        <v>224</v>
      </c>
      <c r="N887" s="14">
        <f t="shared" si="206"/>
        <v>0.613698630136986</v>
      </c>
      <c r="O887" s="15">
        <v>3100</v>
      </c>
      <c r="P887" s="15">
        <f t="shared" si="214"/>
        <v>694400</v>
      </c>
      <c r="Q887" s="16">
        <f>IFERROR(VLOOKUP(G887,SCENARIOS!$A$13:$E$18,2,0),0.025)</f>
        <v>0.045</v>
      </c>
      <c r="R887" s="52">
        <f>IFERROR(VLOOKUP(L887,INPUTS!$A$107:$B$120,2,0),0.0082)</f>
        <v>0.0082</v>
      </c>
      <c r="S887" s="52">
        <f t="shared" si="215"/>
        <v>25.42</v>
      </c>
      <c r="T887" s="15">
        <f t="shared" si="216"/>
        <v>5694.08</v>
      </c>
      <c r="U887" s="15">
        <f>T887/INPUTS!$B$7*1000</f>
        <v>7117600</v>
      </c>
      <c r="V887" s="15">
        <f>T887*INPUTS!$B$6</f>
        <v>17993.2928</v>
      </c>
      <c r="W887" s="54" t="s">
        <v>521</v>
      </c>
      <c r="X887" s="54" t="s">
        <v>396</v>
      </c>
      <c r="Y887" s="67">
        <f>IFERROR(VLOOKUP(E887,INPUTS!$A$44:$B$103,2,0),0)</f>
        <v>0</v>
      </c>
      <c r="Z887" s="15">
        <f t="shared" si="217"/>
        <v>0</v>
      </c>
      <c r="AA887" s="20">
        <f>IFERROR(VLOOKUP(E887,INPUTS!$A$44:$C$103,3,0),SCENARIOS!$J$23)</f>
        <v>0</v>
      </c>
      <c r="AB887" s="15">
        <f t="shared" si="207"/>
        <v>0</v>
      </c>
      <c r="AC887" s="20">
        <f>IFERROR(VLOOKUP($E887,INPUTS!$A$44:$G$103,4,0),SCENARIOS!$K$23)</f>
        <v>0</v>
      </c>
      <c r="AD887" s="15">
        <f t="shared" si="208"/>
        <v>0</v>
      </c>
      <c r="AE887" s="20">
        <f>IFERROR(VLOOKUP($E887,INPUTS!$A$44:$G$103,5,0),SCENARIOS!$L$23)</f>
        <v>0</v>
      </c>
      <c r="AF887" s="15">
        <f t="shared" si="209"/>
        <v>0</v>
      </c>
      <c r="AG887" s="20">
        <f>IFERROR(VLOOKUP($E887,INPUTS!$A$44:$G$103,6,0),SCENARIOS!$M$23)</f>
        <v>0</v>
      </c>
      <c r="AH887" s="15">
        <f t="shared" si="210"/>
        <v>0</v>
      </c>
      <c r="AI887" s="20">
        <f>IFERROR(VLOOKUP($E887,INPUTS!$A$44:$G$103,7,0),SCENARIOS!$N$23)</f>
        <v>0</v>
      </c>
      <c r="AJ887" s="15">
        <f t="shared" si="211"/>
        <v>0</v>
      </c>
      <c r="AL887" t="str">
        <f t="shared" si="212"/>
        <v>N</v>
      </c>
      <c r="AM887" s="21">
        <f t="shared" si="213"/>
        <v>17113.1842302787</v>
      </c>
    </row>
    <row r="888" ht="15" customHeight="1" spans="1:39">
      <c r="A888" s="6" t="s">
        <v>2638</v>
      </c>
      <c r="B888" s="52" t="s">
        <v>422</v>
      </c>
      <c r="C888" s="52" t="s">
        <v>423</v>
      </c>
      <c r="D888" s="52" t="s">
        <v>929</v>
      </c>
      <c r="E888" s="10" t="s">
        <v>234</v>
      </c>
      <c r="F888" s="52" t="s">
        <v>424</v>
      </c>
      <c r="G888" s="52" t="s">
        <v>173</v>
      </c>
      <c r="H888" s="52" t="s">
        <v>252</v>
      </c>
      <c r="I888" s="52" t="s">
        <v>930</v>
      </c>
      <c r="J888" s="52" t="s">
        <v>169</v>
      </c>
      <c r="K888" s="52" t="s">
        <v>931</v>
      </c>
      <c r="L888" s="53" t="s">
        <v>291</v>
      </c>
      <c r="M888" s="13">
        <v>982</v>
      </c>
      <c r="N888" s="14">
        <f t="shared" si="206"/>
        <v>2.69041095890411</v>
      </c>
      <c r="O888" s="15">
        <v>8280</v>
      </c>
      <c r="P888" s="15">
        <f t="shared" si="214"/>
        <v>8130960</v>
      </c>
      <c r="Q888" s="16">
        <f>IFERROR(VLOOKUP(G888,SCENARIOS!$A$13:$E$18,2,0),0.025)</f>
        <v>0.04</v>
      </c>
      <c r="R888" s="52">
        <f>IFERROR(VLOOKUP(L888,INPUTS!$A$107:$B$120,2,0),0.0082)</f>
        <v>0.0079</v>
      </c>
      <c r="S888" s="52">
        <f t="shared" si="215"/>
        <v>65.412</v>
      </c>
      <c r="T888" s="15">
        <f t="shared" si="216"/>
        <v>64234.584</v>
      </c>
      <c r="U888" s="15">
        <f>T888/INPUTS!$B$7*1000</f>
        <v>80293230</v>
      </c>
      <c r="V888" s="15">
        <f>T888*INPUTS!$B$6</f>
        <v>202981.28544</v>
      </c>
      <c r="W888" s="54" t="s">
        <v>396</v>
      </c>
      <c r="X888" s="54" t="s">
        <v>396</v>
      </c>
      <c r="Y888" s="67">
        <f>IFERROR(VLOOKUP(E888,INPUTS!$A$44:$B$103,2,0),0)</f>
        <v>0</v>
      </c>
      <c r="Z888" s="15">
        <f t="shared" si="217"/>
        <v>0</v>
      </c>
      <c r="AA888" s="20">
        <f>IFERROR(VLOOKUP(E888,INPUTS!$A$44:$C$103,3,0),SCENARIOS!$J$23)</f>
        <v>0.1</v>
      </c>
      <c r="AB888" s="15">
        <f t="shared" si="207"/>
        <v>7815.11930580566</v>
      </c>
      <c r="AC888" s="20">
        <f>IFERROR(VLOOKUP($E888,INPUTS!$A$44:$G$103,4,0),SCENARIOS!$K$23)</f>
        <v>0.15</v>
      </c>
      <c r="AD888" s="15">
        <f t="shared" si="208"/>
        <v>14262.4313790161</v>
      </c>
      <c r="AE888" s="20">
        <f>IFERROR(VLOOKUP($E888,INPUTS!$A$44:$G$103,5,0),SCENARIOS!$L$23)</f>
        <v>0.3</v>
      </c>
      <c r="AF888" s="15">
        <f t="shared" si="209"/>
        <v>34704.8570651215</v>
      </c>
      <c r="AG888" s="20">
        <f>IFERROR(VLOOKUP($E888,INPUTS!$A$44:$G$103,6,0),SCENARIOS!$M$23)</f>
        <v>0.4</v>
      </c>
      <c r="AH888" s="15">
        <f t="shared" si="210"/>
        <v>56298.3534342097</v>
      </c>
      <c r="AI888" s="20">
        <f>IFERROR(VLOOKUP($E888,INPUTS!$A$44:$G$103,7,0),SCENARIOS!$N$23)</f>
        <v>0.5</v>
      </c>
      <c r="AJ888" s="15">
        <f t="shared" si="211"/>
        <v>85619.4438825904</v>
      </c>
      <c r="AL888" t="str">
        <f t="shared" si="212"/>
        <v>Y</v>
      </c>
      <c r="AM888" s="21">
        <f t="shared" si="213"/>
        <v>171238.887765181</v>
      </c>
    </row>
    <row r="889" ht="15" customHeight="1" spans="1:39">
      <c r="A889" s="24" t="s">
        <v>2639</v>
      </c>
      <c r="B889" s="52" t="s">
        <v>422</v>
      </c>
      <c r="C889" s="52" t="s">
        <v>423</v>
      </c>
      <c r="D889" s="52" t="s">
        <v>929</v>
      </c>
      <c r="E889" s="10" t="s">
        <v>234</v>
      </c>
      <c r="F889" s="52" t="s">
        <v>424</v>
      </c>
      <c r="G889" s="52" t="s">
        <v>173</v>
      </c>
      <c r="H889" s="52" t="s">
        <v>249</v>
      </c>
      <c r="I889" s="52" t="s">
        <v>930</v>
      </c>
      <c r="J889" s="52" t="s">
        <v>169</v>
      </c>
      <c r="K889" s="52" t="s">
        <v>931</v>
      </c>
      <c r="L889" s="53" t="s">
        <v>291</v>
      </c>
      <c r="M889" s="13">
        <v>982</v>
      </c>
      <c r="N889" s="14">
        <f t="shared" si="206"/>
        <v>2.69041095890411</v>
      </c>
      <c r="O889" s="15">
        <v>10140</v>
      </c>
      <c r="P889" s="15">
        <f t="shared" si="214"/>
        <v>9957480</v>
      </c>
      <c r="Q889" s="16">
        <f>IFERROR(VLOOKUP(G889,SCENARIOS!$A$13:$E$18,2,0),0.025)</f>
        <v>0.04</v>
      </c>
      <c r="R889" s="52">
        <f>IFERROR(VLOOKUP(L889,INPUTS!$A$107:$B$120,2,0),0.0082)</f>
        <v>0.0079</v>
      </c>
      <c r="S889" s="52">
        <f t="shared" si="215"/>
        <v>80.106</v>
      </c>
      <c r="T889" s="15">
        <f t="shared" si="216"/>
        <v>78664.092</v>
      </c>
      <c r="U889" s="15">
        <f>T889/INPUTS!$B$7*1000</f>
        <v>98330115</v>
      </c>
      <c r="V889" s="15">
        <f>T889*INPUTS!$B$6</f>
        <v>248578.53072</v>
      </c>
      <c r="W889" s="54" t="s">
        <v>396</v>
      </c>
      <c r="X889" s="54" t="s">
        <v>396</v>
      </c>
      <c r="Y889" s="67">
        <f>IFERROR(VLOOKUP(E889,INPUTS!$A$44:$B$103,2,0),0)</f>
        <v>0</v>
      </c>
      <c r="Z889" s="15">
        <f t="shared" si="217"/>
        <v>0</v>
      </c>
      <c r="AA889" s="20">
        <f>IFERROR(VLOOKUP(E889,INPUTS!$A$44:$C$103,3,0),SCENARIOS!$J$23)</f>
        <v>0.1</v>
      </c>
      <c r="AB889" s="15">
        <f t="shared" si="207"/>
        <v>9570.68958464607</v>
      </c>
      <c r="AC889" s="20">
        <f>IFERROR(VLOOKUP($E889,INPUTS!$A$44:$G$103,4,0),SCENARIOS!$K$23)</f>
        <v>0.15</v>
      </c>
      <c r="AD889" s="15">
        <f t="shared" si="208"/>
        <v>17466.3108916936</v>
      </c>
      <c r="AE889" s="20">
        <f>IFERROR(VLOOKUP($E889,INPUTS!$A$44:$G$103,5,0),SCENARIOS!$L$23)</f>
        <v>0.3</v>
      </c>
      <c r="AF889" s="15">
        <f t="shared" si="209"/>
        <v>42500.8756811996</v>
      </c>
      <c r="AG889" s="20">
        <f>IFERROR(VLOOKUP($E889,INPUTS!$A$44:$G$103,6,0),SCENARIOS!$M$23)</f>
        <v>0.4</v>
      </c>
      <c r="AH889" s="15">
        <f t="shared" si="210"/>
        <v>68945.0850027641</v>
      </c>
      <c r="AI889" s="20">
        <f>IFERROR(VLOOKUP($E889,INPUTS!$A$44:$G$103,7,0),SCENARIOS!$N$23)</f>
        <v>0.5</v>
      </c>
      <c r="AJ889" s="15">
        <f t="shared" si="211"/>
        <v>104852.797218535</v>
      </c>
      <c r="AL889" t="str">
        <f t="shared" si="212"/>
        <v>Y</v>
      </c>
      <c r="AM889" s="21">
        <f t="shared" si="213"/>
        <v>209705.594437069</v>
      </c>
    </row>
    <row r="890" ht="15" customHeight="1" spans="1:39">
      <c r="A890" s="6" t="s">
        <v>2640</v>
      </c>
      <c r="B890" s="52" t="s">
        <v>422</v>
      </c>
      <c r="C890" s="52" t="s">
        <v>423</v>
      </c>
      <c r="D890" s="52" t="s">
        <v>929</v>
      </c>
      <c r="E890" s="10" t="s">
        <v>234</v>
      </c>
      <c r="F890" s="52" t="s">
        <v>424</v>
      </c>
      <c r="G890" s="52" t="s">
        <v>173</v>
      </c>
      <c r="H890" s="52" t="s">
        <v>245</v>
      </c>
      <c r="I890" s="52" t="s">
        <v>930</v>
      </c>
      <c r="J890" s="52" t="s">
        <v>169</v>
      </c>
      <c r="K890" s="52" t="s">
        <v>931</v>
      </c>
      <c r="L890" s="53" t="s">
        <v>291</v>
      </c>
      <c r="M890" s="13">
        <v>982</v>
      </c>
      <c r="N890" s="14">
        <f t="shared" si="206"/>
        <v>2.69041095890411</v>
      </c>
      <c r="O890" s="15">
        <v>10840</v>
      </c>
      <c r="P890" s="15">
        <f t="shared" si="214"/>
        <v>10644880</v>
      </c>
      <c r="Q890" s="16">
        <f>IFERROR(VLOOKUP(G890,SCENARIOS!$A$13:$E$18,2,0),0.025)</f>
        <v>0.04</v>
      </c>
      <c r="R890" s="52">
        <f>IFERROR(VLOOKUP(L890,INPUTS!$A$107:$B$120,2,0),0.0082)</f>
        <v>0.0079</v>
      </c>
      <c r="S890" s="52">
        <f t="shared" si="215"/>
        <v>85.636</v>
      </c>
      <c r="T890" s="15">
        <f t="shared" si="216"/>
        <v>84094.552</v>
      </c>
      <c r="U890" s="15">
        <f>T890/INPUTS!$B$7*1000</f>
        <v>105118190</v>
      </c>
      <c r="V890" s="15">
        <f>T890*INPUTS!$B$6</f>
        <v>265738.78432</v>
      </c>
      <c r="W890" s="54" t="s">
        <v>396</v>
      </c>
      <c r="X890" s="54" t="s">
        <v>396</v>
      </c>
      <c r="Y890" s="67">
        <f>IFERROR(VLOOKUP(E890,INPUTS!$A$44:$B$103,2,0),0)</f>
        <v>0</v>
      </c>
      <c r="Z890" s="15">
        <f t="shared" si="217"/>
        <v>0</v>
      </c>
      <c r="AA890" s="20">
        <f>IFERROR(VLOOKUP(E890,INPUTS!$A$44:$C$103,3,0),SCENARIOS!$J$23)</f>
        <v>0.1</v>
      </c>
      <c r="AB890" s="15">
        <f t="shared" si="207"/>
        <v>10231.3880766828</v>
      </c>
      <c r="AC890" s="20">
        <f>IFERROR(VLOOKUP($E890,INPUTS!$A$44:$G$103,4,0),SCENARIOS!$K$23)</f>
        <v>0.15</v>
      </c>
      <c r="AD890" s="15">
        <f t="shared" si="208"/>
        <v>18672.0719986153</v>
      </c>
      <c r="AE890" s="20">
        <f>IFERROR(VLOOKUP($E890,INPUTS!$A$44:$G$103,5,0),SCENARIOS!$L$23)</f>
        <v>0.3</v>
      </c>
      <c r="AF890" s="15">
        <f t="shared" si="209"/>
        <v>45434.8611818741</v>
      </c>
      <c r="AG890" s="20">
        <f>IFERROR(VLOOKUP($E890,INPUTS!$A$44:$G$103,6,0),SCENARIOS!$M$23)</f>
        <v>0.4</v>
      </c>
      <c r="AH890" s="15">
        <f t="shared" si="210"/>
        <v>73704.607636091</v>
      </c>
      <c r="AI890" s="20">
        <f>IFERROR(VLOOKUP($E890,INPUTS!$A$44:$G$103,7,0),SCENARIOS!$N$23)</f>
        <v>0.5</v>
      </c>
      <c r="AJ890" s="15">
        <f t="shared" si="211"/>
        <v>112091.156000879</v>
      </c>
      <c r="AL890" t="str">
        <f t="shared" si="212"/>
        <v>Y</v>
      </c>
      <c r="AM890" s="21">
        <f t="shared" si="213"/>
        <v>224182.312001758</v>
      </c>
    </row>
    <row r="891" ht="15" customHeight="1" spans="1:39">
      <c r="A891" s="24" t="s">
        <v>2641</v>
      </c>
      <c r="B891" s="52" t="s">
        <v>422</v>
      </c>
      <c r="C891" s="52" t="s">
        <v>423</v>
      </c>
      <c r="D891" s="52" t="s">
        <v>929</v>
      </c>
      <c r="E891" s="10" t="s">
        <v>234</v>
      </c>
      <c r="F891" s="52" t="s">
        <v>424</v>
      </c>
      <c r="G891" s="52" t="s">
        <v>173</v>
      </c>
      <c r="H891" s="52" t="s">
        <v>256</v>
      </c>
      <c r="I891" s="52" t="s">
        <v>930</v>
      </c>
      <c r="J891" s="52" t="s">
        <v>169</v>
      </c>
      <c r="K891" s="52" t="s">
        <v>931</v>
      </c>
      <c r="L891" s="53" t="s">
        <v>291</v>
      </c>
      <c r="M891" s="13">
        <v>491</v>
      </c>
      <c r="N891" s="14">
        <f t="shared" si="206"/>
        <v>1.34520547945205</v>
      </c>
      <c r="O891" s="15">
        <v>10870</v>
      </c>
      <c r="P891" s="15">
        <f t="shared" si="214"/>
        <v>5337170</v>
      </c>
      <c r="Q891" s="16">
        <f>IFERROR(VLOOKUP(G891,SCENARIOS!$A$13:$E$18,2,0),0.025)</f>
        <v>0.04</v>
      </c>
      <c r="R891" s="52">
        <f>IFERROR(VLOOKUP(L891,INPUTS!$A$107:$B$120,2,0),0.0082)</f>
        <v>0.0079</v>
      </c>
      <c r="S891" s="52">
        <f t="shared" si="215"/>
        <v>85.873</v>
      </c>
      <c r="T891" s="15">
        <f t="shared" si="216"/>
        <v>42163.643</v>
      </c>
      <c r="U891" s="15">
        <f>T891/INPUTS!$B$7*1000</f>
        <v>52704553.75</v>
      </c>
      <c r="V891" s="15">
        <f>T891*INPUTS!$B$6</f>
        <v>133237.11188</v>
      </c>
      <c r="W891" s="54" t="s">
        <v>396</v>
      </c>
      <c r="X891" s="54" t="s">
        <v>396</v>
      </c>
      <c r="Y891" s="67">
        <f>IFERROR(VLOOKUP(E891,INPUTS!$A$44:$B$103,2,0),0)</f>
        <v>0</v>
      </c>
      <c r="Z891" s="15">
        <f t="shared" si="217"/>
        <v>0</v>
      </c>
      <c r="AA891" s="20">
        <f>IFERROR(VLOOKUP(E891,INPUTS!$A$44:$C$103,3,0),SCENARIOS!$J$23)</f>
        <v>0.1</v>
      </c>
      <c r="AB891" s="15">
        <f t="shared" si="207"/>
        <v>5129.85186317075</v>
      </c>
      <c r="AC891" s="20">
        <f>IFERROR(VLOOKUP($E891,INPUTS!$A$44:$G$103,4,0),SCENARIOS!$K$23)</f>
        <v>0.15</v>
      </c>
      <c r="AD891" s="15">
        <f t="shared" si="208"/>
        <v>9361.87373731311</v>
      </c>
      <c r="AE891" s="20">
        <f>IFERROR(VLOOKUP($E891,INPUTS!$A$44:$G$103,5,0),SCENARIOS!$L$23)</f>
        <v>0.3</v>
      </c>
      <c r="AF891" s="15">
        <f t="shared" si="209"/>
        <v>22780.3017088087</v>
      </c>
      <c r="AG891" s="20">
        <f>IFERROR(VLOOKUP($E891,INPUTS!$A$44:$G$103,6,0),SCENARIOS!$M$23)</f>
        <v>0.4</v>
      </c>
      <c r="AH891" s="15">
        <f t="shared" si="210"/>
        <v>36954.2935887596</v>
      </c>
      <c r="AI891" s="20">
        <f>IFERROR(VLOOKUP($E891,INPUTS!$A$44:$G$103,7,0),SCENARIOS!$N$23)</f>
        <v>0.5</v>
      </c>
      <c r="AJ891" s="15">
        <f t="shared" si="211"/>
        <v>56200.6856886327</v>
      </c>
      <c r="AL891" t="str">
        <f t="shared" si="212"/>
        <v>N</v>
      </c>
      <c r="AM891" s="21">
        <f t="shared" si="213"/>
        <v>112401.371377265</v>
      </c>
    </row>
    <row r="892" ht="15" customHeight="1" spans="1:39">
      <c r="A892" s="6" t="s">
        <v>2642</v>
      </c>
      <c r="B892" s="52" t="s">
        <v>422</v>
      </c>
      <c r="C892" s="52" t="s">
        <v>423</v>
      </c>
      <c r="D892" s="52" t="s">
        <v>929</v>
      </c>
      <c r="E892" s="10" t="s">
        <v>234</v>
      </c>
      <c r="F892" s="52" t="s">
        <v>424</v>
      </c>
      <c r="G892" s="52" t="s">
        <v>173</v>
      </c>
      <c r="H892" s="52" t="s">
        <v>670</v>
      </c>
      <c r="I892" s="52" t="s">
        <v>930</v>
      </c>
      <c r="J892" s="52" t="s">
        <v>169</v>
      </c>
      <c r="K892" s="52" t="s">
        <v>931</v>
      </c>
      <c r="L892" s="53" t="s">
        <v>291</v>
      </c>
      <c r="M892" s="13">
        <v>1473</v>
      </c>
      <c r="N892" s="14">
        <f t="shared" si="206"/>
        <v>4.03561643835616</v>
      </c>
      <c r="O892" s="15">
        <v>6170</v>
      </c>
      <c r="P892" s="15">
        <f t="shared" si="214"/>
        <v>9088410</v>
      </c>
      <c r="Q892" s="16">
        <f>IFERROR(VLOOKUP(G892,SCENARIOS!$A$13:$E$18,2,0),0.025)</f>
        <v>0.04</v>
      </c>
      <c r="R892" s="52">
        <f>IFERROR(VLOOKUP(L892,INPUTS!$A$107:$B$120,2,0),0.0082)</f>
        <v>0.0079</v>
      </c>
      <c r="S892" s="52">
        <f t="shared" si="215"/>
        <v>48.743</v>
      </c>
      <c r="T892" s="15">
        <f t="shared" si="216"/>
        <v>71798.439</v>
      </c>
      <c r="U892" s="15">
        <f>T892/INPUTS!$B$7*1000</f>
        <v>89748048.75</v>
      </c>
      <c r="V892" s="15">
        <f>T892*INPUTS!$B$6</f>
        <v>226883.06724</v>
      </c>
      <c r="W892" s="54" t="s">
        <v>396</v>
      </c>
      <c r="X892" s="54" t="s">
        <v>396</v>
      </c>
      <c r="Y892" s="67">
        <f>IFERROR(VLOOKUP(E892,INPUTS!$A$44:$B$103,2,0),0)</f>
        <v>0</v>
      </c>
      <c r="Z892" s="15">
        <f t="shared" si="217"/>
        <v>0</v>
      </c>
      <c r="AA892" s="20">
        <f>IFERROR(VLOOKUP(E892,INPUTS!$A$44:$C$103,3,0),SCENARIOS!$J$23)</f>
        <v>0.1</v>
      </c>
      <c r="AB892" s="15">
        <f t="shared" si="207"/>
        <v>8735.37791971394</v>
      </c>
      <c r="AC892" s="20">
        <f>IFERROR(VLOOKUP($E892,INPUTS!$A$44:$G$103,4,0),SCENARIOS!$K$23)</f>
        <v>0.15</v>
      </c>
      <c r="AD892" s="15">
        <f t="shared" si="208"/>
        <v>15941.8843493713</v>
      </c>
      <c r="AE892" s="20">
        <f>IFERROR(VLOOKUP($E892,INPUTS!$A$44:$G$103,5,0),SCENARIOS!$L$23)</f>
        <v>0.3</v>
      </c>
      <c r="AF892" s="15">
        <f t="shared" si="209"/>
        <v>38791.4797267754</v>
      </c>
      <c r="AG892" s="20">
        <f>IFERROR(VLOOKUP($E892,INPUTS!$A$44:$G$103,6,0),SCENARIOS!$M$23)</f>
        <v>0.4</v>
      </c>
      <c r="AH892" s="15">
        <f t="shared" si="210"/>
        <v>62927.6885306293</v>
      </c>
      <c r="AI892" s="20">
        <f>IFERROR(VLOOKUP($E892,INPUTS!$A$44:$G$103,7,0),SCENARIOS!$N$23)</f>
        <v>0.5</v>
      </c>
      <c r="AJ892" s="15">
        <f t="shared" si="211"/>
        <v>95701.4436151418</v>
      </c>
      <c r="AL892" t="str">
        <f t="shared" si="212"/>
        <v>Y</v>
      </c>
      <c r="AM892" s="21">
        <f t="shared" si="213"/>
        <v>191402.887230284</v>
      </c>
    </row>
    <row r="893" ht="15" customHeight="1" spans="1:39">
      <c r="A893" s="24" t="s">
        <v>2643</v>
      </c>
      <c r="B893" s="52" t="s">
        <v>422</v>
      </c>
      <c r="C893" s="52" t="s">
        <v>423</v>
      </c>
      <c r="D893" s="52" t="s">
        <v>929</v>
      </c>
      <c r="E893" s="10" t="s">
        <v>234</v>
      </c>
      <c r="F893" s="52" t="s">
        <v>424</v>
      </c>
      <c r="G893" s="52" t="s">
        <v>173</v>
      </c>
      <c r="H893" s="52" t="s">
        <v>200</v>
      </c>
      <c r="I893" s="52" t="s">
        <v>391</v>
      </c>
      <c r="J893" s="52" t="s">
        <v>165</v>
      </c>
      <c r="K893" s="52" t="s">
        <v>931</v>
      </c>
      <c r="L893" s="53" t="s">
        <v>291</v>
      </c>
      <c r="M893" s="13">
        <v>982</v>
      </c>
      <c r="N893" s="14">
        <f t="shared" si="206"/>
        <v>2.69041095890411</v>
      </c>
      <c r="O893" s="15">
        <v>9310</v>
      </c>
      <c r="P893" s="15">
        <f t="shared" si="214"/>
        <v>9142420</v>
      </c>
      <c r="Q893" s="16">
        <f>IFERROR(VLOOKUP(G893,SCENARIOS!$A$13:$E$18,2,0),0.025)</f>
        <v>0.04</v>
      </c>
      <c r="R893" s="52">
        <f>IFERROR(VLOOKUP(L893,INPUTS!$A$107:$B$120,2,0),0.0082)</f>
        <v>0.0079</v>
      </c>
      <c r="S893" s="52">
        <f t="shared" si="215"/>
        <v>73.549</v>
      </c>
      <c r="T893" s="15">
        <f t="shared" si="216"/>
        <v>72225.118</v>
      </c>
      <c r="U893" s="15">
        <f>T893/INPUTS!$B$7*1000</f>
        <v>90281397.5</v>
      </c>
      <c r="V893" s="15">
        <f>T893*INPUTS!$B$6</f>
        <v>228231.37288</v>
      </c>
      <c r="W893" s="54" t="s">
        <v>396</v>
      </c>
      <c r="X893" s="54" t="s">
        <v>396</v>
      </c>
      <c r="Y893" s="67">
        <f>IFERROR(VLOOKUP(E893,INPUTS!$A$44:$B$103,2,0),0)</f>
        <v>0</v>
      </c>
      <c r="Z893" s="15">
        <f t="shared" si="217"/>
        <v>0</v>
      </c>
      <c r="AA893" s="20">
        <f>IFERROR(VLOOKUP(E893,INPUTS!$A$44:$C$103,3,0),SCENARIOS!$J$23)</f>
        <v>0.1</v>
      </c>
      <c r="AB893" s="15">
        <f t="shared" si="207"/>
        <v>8787.28994408825</v>
      </c>
      <c r="AC893" s="20">
        <f>IFERROR(VLOOKUP($E893,INPUTS!$A$44:$G$103,4,0),SCENARIOS!$K$23)</f>
        <v>0.15</v>
      </c>
      <c r="AD893" s="15">
        <f t="shared" si="208"/>
        <v>16036.622722058</v>
      </c>
      <c r="AE893" s="20">
        <f>IFERROR(VLOOKUP($E893,INPUTS!$A$44:$G$103,5,0),SCENARIOS!$L$23)</f>
        <v>0.3</v>
      </c>
      <c r="AF893" s="15">
        <f t="shared" si="209"/>
        <v>39022.0071589712</v>
      </c>
      <c r="AG893" s="20">
        <f>IFERROR(VLOOKUP($E893,INPUTS!$A$44:$G$103,6,0),SCENARIOS!$M$23)</f>
        <v>0.4</v>
      </c>
      <c r="AH893" s="15">
        <f t="shared" si="210"/>
        <v>63301.6510232479</v>
      </c>
      <c r="AI893" s="20">
        <f>IFERROR(VLOOKUP($E893,INPUTS!$A$44:$G$103,7,0),SCENARIOS!$N$23)</f>
        <v>0.5</v>
      </c>
      <c r="AJ893" s="15">
        <f t="shared" si="211"/>
        <v>96270.1718051831</v>
      </c>
      <c r="AL893" t="str">
        <f t="shared" si="212"/>
        <v>Y</v>
      </c>
      <c r="AM893" s="21">
        <f t="shared" si="213"/>
        <v>192540.343610366</v>
      </c>
    </row>
    <row r="894" ht="15" customHeight="1" spans="1:39">
      <c r="A894" s="6" t="s">
        <v>2644</v>
      </c>
      <c r="B894" s="52" t="s">
        <v>422</v>
      </c>
      <c r="C894" s="52" t="s">
        <v>423</v>
      </c>
      <c r="D894" s="52" t="s">
        <v>929</v>
      </c>
      <c r="E894" s="10" t="s">
        <v>234</v>
      </c>
      <c r="F894" s="52" t="s">
        <v>424</v>
      </c>
      <c r="G894" s="52" t="s">
        <v>173</v>
      </c>
      <c r="H894" s="52" t="s">
        <v>203</v>
      </c>
      <c r="I894" s="52" t="s">
        <v>399</v>
      </c>
      <c r="J894" s="52" t="s">
        <v>165</v>
      </c>
      <c r="K894" s="52" t="s">
        <v>931</v>
      </c>
      <c r="L894" s="53" t="s">
        <v>291</v>
      </c>
      <c r="M894" s="13">
        <v>982</v>
      </c>
      <c r="N894" s="14">
        <f t="shared" si="206"/>
        <v>2.69041095890411</v>
      </c>
      <c r="O894" s="15">
        <v>9710</v>
      </c>
      <c r="P894" s="15">
        <f t="shared" si="214"/>
        <v>9535220</v>
      </c>
      <c r="Q894" s="16">
        <f>IFERROR(VLOOKUP(G894,SCENARIOS!$A$13:$E$18,2,0),0.025)</f>
        <v>0.04</v>
      </c>
      <c r="R894" s="52">
        <f>IFERROR(VLOOKUP(L894,INPUTS!$A$107:$B$120,2,0),0.0082)</f>
        <v>0.0079</v>
      </c>
      <c r="S894" s="52">
        <f t="shared" si="215"/>
        <v>76.709</v>
      </c>
      <c r="T894" s="15">
        <f t="shared" si="216"/>
        <v>75328.238</v>
      </c>
      <c r="U894" s="15">
        <f>T894/INPUTS!$B$7*1000</f>
        <v>94160297.5</v>
      </c>
      <c r="V894" s="15">
        <f>T894*INPUTS!$B$6</f>
        <v>238037.23208</v>
      </c>
      <c r="W894" s="54" t="s">
        <v>396</v>
      </c>
      <c r="X894" s="54" t="s">
        <v>396</v>
      </c>
      <c r="Y894" s="67">
        <f>IFERROR(VLOOKUP(E894,INPUTS!$A$44:$B$103,2,0),0)</f>
        <v>0</v>
      </c>
      <c r="Z894" s="15">
        <f t="shared" si="217"/>
        <v>0</v>
      </c>
      <c r="AA894" s="20">
        <f>IFERROR(VLOOKUP(E894,INPUTS!$A$44:$C$103,3,0),SCENARIOS!$J$23)</f>
        <v>0.1</v>
      </c>
      <c r="AB894" s="15">
        <f t="shared" si="207"/>
        <v>9164.8319395378</v>
      </c>
      <c r="AC894" s="20">
        <f>IFERROR(VLOOKUP($E894,INPUTS!$A$44:$G$103,4,0),SCENARIOS!$K$23)</f>
        <v>0.15</v>
      </c>
      <c r="AD894" s="15">
        <f t="shared" si="208"/>
        <v>16725.6290688703</v>
      </c>
      <c r="AE894" s="20">
        <f>IFERROR(VLOOKUP($E894,INPUTS!$A$44:$G$103,5,0),SCENARIOS!$L$23)</f>
        <v>0.3</v>
      </c>
      <c r="AF894" s="15">
        <f t="shared" si="209"/>
        <v>40698.5703022138</v>
      </c>
      <c r="AG894" s="20">
        <f>IFERROR(VLOOKUP($E894,INPUTS!$A$44:$G$103,6,0),SCENARIOS!$M$23)</f>
        <v>0.4</v>
      </c>
      <c r="AH894" s="15">
        <f t="shared" si="210"/>
        <v>66021.3782422918</v>
      </c>
      <c r="AI894" s="20">
        <f>IFERROR(VLOOKUP($E894,INPUTS!$A$44:$G$103,7,0),SCENARIOS!$N$23)</f>
        <v>0.5</v>
      </c>
      <c r="AJ894" s="15">
        <f t="shared" si="211"/>
        <v>100406.376823666</v>
      </c>
      <c r="AL894" t="str">
        <f t="shared" si="212"/>
        <v>Y</v>
      </c>
      <c r="AM894" s="21">
        <f t="shared" si="213"/>
        <v>200812.753647332</v>
      </c>
    </row>
    <row r="895" ht="15" customHeight="1" spans="1:39">
      <c r="A895" s="24" t="s">
        <v>2645</v>
      </c>
      <c r="B895" s="52" t="s">
        <v>422</v>
      </c>
      <c r="C895" s="52" t="s">
        <v>423</v>
      </c>
      <c r="D895" s="52" t="s">
        <v>929</v>
      </c>
      <c r="E895" s="10" t="s">
        <v>234</v>
      </c>
      <c r="F895" s="52" t="s">
        <v>424</v>
      </c>
      <c r="G895" s="52" t="s">
        <v>173</v>
      </c>
      <c r="H895" s="52" t="s">
        <v>208</v>
      </c>
      <c r="I895" s="52" t="s">
        <v>391</v>
      </c>
      <c r="J895" s="52" t="s">
        <v>165</v>
      </c>
      <c r="K895" s="52" t="s">
        <v>931</v>
      </c>
      <c r="L895" s="53" t="s">
        <v>291</v>
      </c>
      <c r="M895" s="13">
        <v>491</v>
      </c>
      <c r="N895" s="14">
        <f t="shared" si="206"/>
        <v>1.34520547945205</v>
      </c>
      <c r="O895" s="15">
        <v>9190</v>
      </c>
      <c r="P895" s="15">
        <f t="shared" si="214"/>
        <v>4512290</v>
      </c>
      <c r="Q895" s="16">
        <f>IFERROR(VLOOKUP(G895,SCENARIOS!$A$13:$E$18,2,0),0.025)</f>
        <v>0.04</v>
      </c>
      <c r="R895" s="52">
        <f>IFERROR(VLOOKUP(L895,INPUTS!$A$107:$B$120,2,0),0.0082)</f>
        <v>0.0079</v>
      </c>
      <c r="S895" s="52">
        <f t="shared" si="215"/>
        <v>72.601</v>
      </c>
      <c r="T895" s="15">
        <f t="shared" si="216"/>
        <v>35647.091</v>
      </c>
      <c r="U895" s="15">
        <f>T895/INPUTS!$B$7*1000</f>
        <v>44558863.75</v>
      </c>
      <c r="V895" s="15">
        <f>T895*INPUTS!$B$6</f>
        <v>112644.80756</v>
      </c>
      <c r="W895" s="54" t="s">
        <v>396</v>
      </c>
      <c r="X895" s="54" t="s">
        <v>396</v>
      </c>
      <c r="Y895" s="67">
        <f>IFERROR(VLOOKUP(E895,INPUTS!$A$44:$B$103,2,0),0)</f>
        <v>0</v>
      </c>
      <c r="Z895" s="15">
        <f t="shared" si="217"/>
        <v>0</v>
      </c>
      <c r="AA895" s="20">
        <f>IFERROR(VLOOKUP(E895,INPUTS!$A$44:$C$103,3,0),SCENARIOS!$J$23)</f>
        <v>0.1</v>
      </c>
      <c r="AB895" s="15">
        <f t="shared" si="207"/>
        <v>4337.01367272669</v>
      </c>
      <c r="AC895" s="20">
        <f>IFERROR(VLOOKUP($E895,INPUTS!$A$44:$G$103,4,0),SCENARIOS!$K$23)</f>
        <v>0.15</v>
      </c>
      <c r="AD895" s="15">
        <f t="shared" si="208"/>
        <v>7914.96040900713</v>
      </c>
      <c r="AE895" s="20">
        <f>IFERROR(VLOOKUP($E895,INPUTS!$A$44:$G$103,5,0),SCENARIOS!$L$23)</f>
        <v>0.3</v>
      </c>
      <c r="AF895" s="15">
        <f t="shared" si="209"/>
        <v>19259.5191079992</v>
      </c>
      <c r="AG895" s="20">
        <f>IFERROR(VLOOKUP($E895,INPUTS!$A$44:$G$103,6,0),SCENARIOS!$M$23)</f>
        <v>0.4</v>
      </c>
      <c r="AH895" s="15">
        <f t="shared" si="210"/>
        <v>31242.8664287674</v>
      </c>
      <c r="AI895" s="20">
        <f>IFERROR(VLOOKUP($E895,INPUTS!$A$44:$G$103,7,0),SCENARIOS!$N$23)</f>
        <v>0.5</v>
      </c>
      <c r="AJ895" s="15">
        <f t="shared" si="211"/>
        <v>47514.6551498192</v>
      </c>
      <c r="AL895" t="str">
        <f t="shared" si="212"/>
        <v>Y</v>
      </c>
      <c r="AM895" s="21">
        <f t="shared" si="213"/>
        <v>95029.3102996384</v>
      </c>
    </row>
    <row r="896" ht="15" customHeight="1" spans="1:39">
      <c r="A896" s="6" t="s">
        <v>2646</v>
      </c>
      <c r="B896" s="52" t="s">
        <v>422</v>
      </c>
      <c r="C896" s="52" t="s">
        <v>423</v>
      </c>
      <c r="D896" s="52" t="s">
        <v>929</v>
      </c>
      <c r="E896" s="10" t="s">
        <v>234</v>
      </c>
      <c r="F896" s="52" t="s">
        <v>424</v>
      </c>
      <c r="G896" s="52" t="s">
        <v>173</v>
      </c>
      <c r="H896" s="52" t="s">
        <v>505</v>
      </c>
      <c r="I896" s="52" t="s">
        <v>504</v>
      </c>
      <c r="J896" s="52" t="s">
        <v>173</v>
      </c>
      <c r="K896" s="52" t="s">
        <v>931</v>
      </c>
      <c r="L896" s="53" t="s">
        <v>279</v>
      </c>
      <c r="M896" s="13">
        <v>2455</v>
      </c>
      <c r="N896" s="14">
        <f t="shared" si="206"/>
        <v>6.72602739726027</v>
      </c>
      <c r="O896" s="15">
        <v>1240</v>
      </c>
      <c r="P896" s="15">
        <f t="shared" si="214"/>
        <v>3044200</v>
      </c>
      <c r="Q896" s="16">
        <f>IFERROR(VLOOKUP(G896,SCENARIOS!$A$13:$E$18,2,0),0.025)</f>
        <v>0.04</v>
      </c>
      <c r="R896" s="52">
        <f>IFERROR(VLOOKUP(L896,INPUTS!$A$107:$B$120,2,0),0.0082)</f>
        <v>0.0039</v>
      </c>
      <c r="S896" s="52">
        <f t="shared" si="215"/>
        <v>4.836</v>
      </c>
      <c r="T896" s="15">
        <f t="shared" si="216"/>
        <v>11872.38</v>
      </c>
      <c r="U896" s="15">
        <f>T896/INPUTS!$B$7*1000</f>
        <v>14840475</v>
      </c>
      <c r="V896" s="15">
        <f>T896*INPUTS!$B$6</f>
        <v>37516.7208</v>
      </c>
      <c r="W896" s="54" t="s">
        <v>396</v>
      </c>
      <c r="X896" s="54" t="s">
        <v>396</v>
      </c>
      <c r="Y896" s="67">
        <f>IFERROR(VLOOKUP(E896,INPUTS!$A$44:$B$103,2,0),0)</f>
        <v>0</v>
      </c>
      <c r="Z896" s="15">
        <f t="shared" si="217"/>
        <v>0</v>
      </c>
      <c r="AA896" s="20">
        <f>IFERROR(VLOOKUP(E896,INPUTS!$A$44:$C$103,3,0),SCENARIOS!$J$23)</f>
        <v>0.1</v>
      </c>
      <c r="AB896" s="15">
        <f t="shared" si="207"/>
        <v>1444.45655853957</v>
      </c>
      <c r="AC896" s="20">
        <f>IFERROR(VLOOKUP($E896,INPUTS!$A$44:$G$103,4,0),SCENARIOS!$K$23)</f>
        <v>0.15</v>
      </c>
      <c r="AD896" s="15">
        <f t="shared" si="208"/>
        <v>2636.10339650683</v>
      </c>
      <c r="AE896" s="20">
        <f>IFERROR(VLOOKUP($E896,INPUTS!$A$44:$G$103,5,0),SCENARIOS!$L$23)</f>
        <v>0.3</v>
      </c>
      <c r="AF896" s="15">
        <f t="shared" si="209"/>
        <v>6414.44569677306</v>
      </c>
      <c r="AG896" s="20">
        <f>IFERROR(VLOOKUP($E896,INPUTS!$A$44:$G$103,6,0),SCENARIOS!$M$23)</f>
        <v>0.4</v>
      </c>
      <c r="AH896" s="15">
        <f t="shared" si="210"/>
        <v>10405.5386323549</v>
      </c>
      <c r="AI896" s="20">
        <f>IFERROR(VLOOKUP($E896,INPUTS!$A$44:$G$103,7,0),SCENARIOS!$N$23)</f>
        <v>0.5</v>
      </c>
      <c r="AJ896" s="15">
        <f t="shared" si="211"/>
        <v>15824.9109726123</v>
      </c>
      <c r="AL896" t="str">
        <f t="shared" si="212"/>
        <v>Y</v>
      </c>
      <c r="AM896" s="21">
        <f t="shared" si="213"/>
        <v>31649.8219452247</v>
      </c>
    </row>
    <row r="897" ht="15" customHeight="1" spans="1:39">
      <c r="A897" s="24" t="s">
        <v>2647</v>
      </c>
      <c r="B897" s="52" t="s">
        <v>422</v>
      </c>
      <c r="C897" s="52" t="s">
        <v>423</v>
      </c>
      <c r="D897" s="52" t="s">
        <v>929</v>
      </c>
      <c r="E897" s="10" t="s">
        <v>234</v>
      </c>
      <c r="F897" s="52" t="s">
        <v>424</v>
      </c>
      <c r="G897" s="52" t="s">
        <v>173</v>
      </c>
      <c r="H897" s="52" t="s">
        <v>428</v>
      </c>
      <c r="I897" s="52" t="s">
        <v>427</v>
      </c>
      <c r="J897" s="52" t="s">
        <v>173</v>
      </c>
      <c r="K897" s="52" t="s">
        <v>931</v>
      </c>
      <c r="L897" s="53" t="s">
        <v>279</v>
      </c>
      <c r="M897" s="13">
        <v>1473</v>
      </c>
      <c r="N897" s="14">
        <f t="shared" si="206"/>
        <v>4.03561643835616</v>
      </c>
      <c r="O897" s="15">
        <v>2900</v>
      </c>
      <c r="P897" s="15">
        <f t="shared" si="214"/>
        <v>4271700</v>
      </c>
      <c r="Q897" s="16">
        <f>IFERROR(VLOOKUP(G897,SCENARIOS!$A$13:$E$18,2,0),0.025)</f>
        <v>0.04</v>
      </c>
      <c r="R897" s="52">
        <f>IFERROR(VLOOKUP(L897,INPUTS!$A$107:$B$120,2,0),0.0082)</f>
        <v>0.0039</v>
      </c>
      <c r="S897" s="52">
        <f t="shared" si="215"/>
        <v>11.31</v>
      </c>
      <c r="T897" s="15">
        <f t="shared" si="216"/>
        <v>16659.63</v>
      </c>
      <c r="U897" s="15">
        <f>T897/INPUTS!$B$7*1000</f>
        <v>20824537.5</v>
      </c>
      <c r="V897" s="15">
        <f>T897*INPUTS!$B$6</f>
        <v>52644.4308</v>
      </c>
      <c r="W897" s="54" t="s">
        <v>521</v>
      </c>
      <c r="X897" s="54" t="s">
        <v>396</v>
      </c>
      <c r="Y897" s="67">
        <f>IFERROR(VLOOKUP(E897,INPUTS!$A$44:$B$103,2,0),0)</f>
        <v>0</v>
      </c>
      <c r="Z897" s="15">
        <f t="shared" si="217"/>
        <v>0</v>
      </c>
      <c r="AA897" s="20">
        <f>IFERROR(VLOOKUP(E897,INPUTS!$A$44:$C$103,3,0),SCENARIOS!$J$23)</f>
        <v>0.1</v>
      </c>
      <c r="AB897" s="15">
        <f t="shared" si="207"/>
        <v>2026.89871924101</v>
      </c>
      <c r="AC897" s="20">
        <f>IFERROR(VLOOKUP($E897,INPUTS!$A$44:$G$103,4,0),SCENARIOS!$K$23)</f>
        <v>0.15</v>
      </c>
      <c r="AD897" s="15">
        <f t="shared" si="208"/>
        <v>3699.04831445313</v>
      </c>
      <c r="AE897" s="20">
        <f>IFERROR(VLOOKUP($E897,INPUTS!$A$44:$G$103,5,0),SCENARIOS!$L$23)</f>
        <v>0.3</v>
      </c>
      <c r="AF897" s="15">
        <f t="shared" si="209"/>
        <v>9000.91573579446</v>
      </c>
      <c r="AG897" s="20">
        <f>IFERROR(VLOOKUP($E897,INPUTS!$A$44:$G$103,6,0),SCENARIOS!$M$23)</f>
        <v>0.4</v>
      </c>
      <c r="AH897" s="15">
        <f t="shared" si="210"/>
        <v>14601.3203389495</v>
      </c>
      <c r="AI897" s="20">
        <f>IFERROR(VLOOKUP($E897,INPUTS!$A$44:$G$103,7,0),SCENARIOS!$N$23)</f>
        <v>0.5</v>
      </c>
      <c r="AJ897" s="15">
        <f t="shared" si="211"/>
        <v>22205.9234615689</v>
      </c>
      <c r="AL897" t="str">
        <f t="shared" si="212"/>
        <v>Y</v>
      </c>
      <c r="AM897" s="21">
        <f t="shared" si="213"/>
        <v>44411.8469231378</v>
      </c>
    </row>
    <row r="898" ht="15" customHeight="1" spans="1:39">
      <c r="A898" s="6" t="s">
        <v>2648</v>
      </c>
      <c r="B898" s="52" t="s">
        <v>422</v>
      </c>
      <c r="C898" s="52" t="s">
        <v>423</v>
      </c>
      <c r="D898" s="52" t="s">
        <v>929</v>
      </c>
      <c r="E898" s="10" t="s">
        <v>234</v>
      </c>
      <c r="F898" s="52" t="s">
        <v>424</v>
      </c>
      <c r="G898" s="52" t="s">
        <v>173</v>
      </c>
      <c r="H898" s="52" t="s">
        <v>242</v>
      </c>
      <c r="I898" s="52" t="s">
        <v>421</v>
      </c>
      <c r="J898" s="52" t="s">
        <v>173</v>
      </c>
      <c r="K898" s="52" t="s">
        <v>931</v>
      </c>
      <c r="L898" s="53" t="s">
        <v>291</v>
      </c>
      <c r="M898" s="13">
        <v>1473</v>
      </c>
      <c r="N898" s="14">
        <f t="shared" si="206"/>
        <v>4.03561643835616</v>
      </c>
      <c r="O898" s="15">
        <v>5350</v>
      </c>
      <c r="P898" s="15">
        <f t="shared" si="214"/>
        <v>7880550</v>
      </c>
      <c r="Q898" s="16">
        <f>IFERROR(VLOOKUP(G898,SCENARIOS!$A$13:$E$18,2,0),0.025)</f>
        <v>0.04</v>
      </c>
      <c r="R898" s="52">
        <f>IFERROR(VLOOKUP(L898,INPUTS!$A$107:$B$120,2,0),0.0082)</f>
        <v>0.0079</v>
      </c>
      <c r="S898" s="52">
        <f t="shared" si="215"/>
        <v>42.265</v>
      </c>
      <c r="T898" s="15">
        <f t="shared" si="216"/>
        <v>62256.345</v>
      </c>
      <c r="U898" s="15">
        <f>T898/INPUTS!$B$7*1000</f>
        <v>77820431.25</v>
      </c>
      <c r="V898" s="15">
        <f>T898*INPUTS!$B$6</f>
        <v>196730.0502</v>
      </c>
      <c r="W898" s="54" t="s">
        <v>396</v>
      </c>
      <c r="X898" s="54" t="s">
        <v>396</v>
      </c>
      <c r="Y898" s="67">
        <f>IFERROR(VLOOKUP(E898,INPUTS!$A$44:$B$103,2,0),0)</f>
        <v>0</v>
      </c>
      <c r="Z898" s="15">
        <f t="shared" si="217"/>
        <v>0</v>
      </c>
      <c r="AA898" s="20">
        <f>IFERROR(VLOOKUP(E898,INPUTS!$A$44:$C$103,3,0),SCENARIOS!$J$23)</f>
        <v>0.1</v>
      </c>
      <c r="AB898" s="15">
        <f t="shared" si="207"/>
        <v>7574.43628370658</v>
      </c>
      <c r="AC898" s="20">
        <f>IFERROR(VLOOKUP($E898,INPUTS!$A$44:$G$103,4,0),SCENARIOS!$K$23)</f>
        <v>0.15</v>
      </c>
      <c r="AD898" s="15">
        <f t="shared" si="208"/>
        <v>13823.1898329232</v>
      </c>
      <c r="AE898" s="20">
        <f>IFERROR(VLOOKUP($E898,INPUTS!$A$44:$G$103,5,0),SCENARIOS!$L$23)</f>
        <v>0.3</v>
      </c>
      <c r="AF898" s="15">
        <f t="shared" si="209"/>
        <v>33636.0480613044</v>
      </c>
      <c r="AG898" s="20">
        <f>IFERROR(VLOOKUP($E898,INPUTS!$A$44:$G$103,6,0),SCENARIOS!$M$23)</f>
        <v>0.4</v>
      </c>
      <c r="AH898" s="15">
        <f t="shared" si="210"/>
        <v>54564.5273320692</v>
      </c>
      <c r="AI898" s="20">
        <f>IFERROR(VLOOKUP($E898,INPUTS!$A$44:$G$103,7,0),SCENARIOS!$N$23)</f>
        <v>0.5</v>
      </c>
      <c r="AJ898" s="15">
        <f t="shared" si="211"/>
        <v>82982.6131833077</v>
      </c>
      <c r="AL898" t="str">
        <f t="shared" si="212"/>
        <v>Y</v>
      </c>
      <c r="AM898" s="21">
        <f t="shared" si="213"/>
        <v>165965.226366615</v>
      </c>
    </row>
    <row r="899" ht="15" customHeight="1" spans="1:39">
      <c r="A899" s="24" t="s">
        <v>2649</v>
      </c>
      <c r="B899" s="52" t="s">
        <v>422</v>
      </c>
      <c r="C899" s="52" t="s">
        <v>423</v>
      </c>
      <c r="D899" s="52" t="s">
        <v>929</v>
      </c>
      <c r="E899" s="10" t="s">
        <v>234</v>
      </c>
      <c r="F899" s="52" t="s">
        <v>424</v>
      </c>
      <c r="G899" s="52" t="s">
        <v>173</v>
      </c>
      <c r="H899" s="52" t="s">
        <v>545</v>
      </c>
      <c r="I899" s="52" t="s">
        <v>544</v>
      </c>
      <c r="J899" s="52" t="s">
        <v>173</v>
      </c>
      <c r="K899" s="52" t="s">
        <v>931</v>
      </c>
      <c r="L899" s="53" t="s">
        <v>282</v>
      </c>
      <c r="M899" s="13">
        <v>982</v>
      </c>
      <c r="N899" s="14">
        <f t="shared" si="206"/>
        <v>2.69041095890411</v>
      </c>
      <c r="O899" s="15">
        <v>4660</v>
      </c>
      <c r="P899" s="15">
        <f t="shared" si="214"/>
        <v>4576120</v>
      </c>
      <c r="Q899" s="16">
        <f>IFERROR(VLOOKUP(G899,SCENARIOS!$A$13:$E$18,2,0),0.025)</f>
        <v>0.04</v>
      </c>
      <c r="R899" s="52">
        <f>IFERROR(VLOOKUP(L899,INPUTS!$A$107:$B$120,2,0),0.0082)</f>
        <v>0.0042</v>
      </c>
      <c r="S899" s="52">
        <f t="shared" si="215"/>
        <v>19.572</v>
      </c>
      <c r="T899" s="15">
        <f t="shared" si="216"/>
        <v>19219.704</v>
      </c>
      <c r="U899" s="15">
        <f>T899/INPUTS!$B$7*1000</f>
        <v>24024630</v>
      </c>
      <c r="V899" s="15">
        <f>T899*INPUTS!$B$6</f>
        <v>60734.26464</v>
      </c>
      <c r="W899" s="54" t="s">
        <v>396</v>
      </c>
      <c r="X899" s="54" t="s">
        <v>396</v>
      </c>
      <c r="Y899" s="67">
        <f>IFERROR(VLOOKUP(E899,INPUTS!$A$44:$B$103,2,0),0)</f>
        <v>0</v>
      </c>
      <c r="Z899" s="15">
        <f t="shared" si="217"/>
        <v>0</v>
      </c>
      <c r="AA899" s="20">
        <f>IFERROR(VLOOKUP(E899,INPUTS!$A$44:$C$103,3,0),SCENARIOS!$J$23)</f>
        <v>0.1</v>
      </c>
      <c r="AB899" s="15">
        <f t="shared" si="207"/>
        <v>2338.37086548689</v>
      </c>
      <c r="AC899" s="20">
        <f>IFERROR(VLOOKUP($E899,INPUTS!$A$44:$G$103,4,0),SCENARIOS!$K$23)</f>
        <v>0.15</v>
      </c>
      <c r="AD899" s="15">
        <f t="shared" si="208"/>
        <v>4267.47855057334</v>
      </c>
      <c r="AE899" s="20">
        <f>IFERROR(VLOOKUP($E899,INPUTS!$A$44:$G$103,5,0),SCENARIOS!$L$23)</f>
        <v>0.3</v>
      </c>
      <c r="AF899" s="15">
        <f t="shared" si="209"/>
        <v>10384.0803289696</v>
      </c>
      <c r="AG899" s="20">
        <f>IFERROR(VLOOKUP($E899,INPUTS!$A$44:$G$103,6,0),SCENARIOS!$M$23)</f>
        <v>0.4</v>
      </c>
      <c r="AH899" s="15">
        <f t="shared" si="210"/>
        <v>16845.0952946608</v>
      </c>
      <c r="AI899" s="20">
        <f>IFERROR(VLOOKUP($E899,INPUTS!$A$44:$G$103,7,0),SCENARIOS!$N$23)</f>
        <v>0.5</v>
      </c>
      <c r="AJ899" s="15">
        <f t="shared" si="211"/>
        <v>25618.2926018171</v>
      </c>
      <c r="AL899" t="str">
        <f t="shared" si="212"/>
        <v>Y</v>
      </c>
      <c r="AM899" s="21">
        <f t="shared" si="213"/>
        <v>51236.5852036342</v>
      </c>
    </row>
    <row r="900" ht="15" customHeight="1" spans="1:39">
      <c r="A900" s="6" t="s">
        <v>2650</v>
      </c>
      <c r="B900" s="52" t="s">
        <v>422</v>
      </c>
      <c r="C900" s="52" t="s">
        <v>423</v>
      </c>
      <c r="D900" s="52" t="s">
        <v>929</v>
      </c>
      <c r="E900" s="10" t="s">
        <v>234</v>
      </c>
      <c r="F900" s="52" t="s">
        <v>424</v>
      </c>
      <c r="G900" s="52" t="s">
        <v>173</v>
      </c>
      <c r="H900" s="52" t="s">
        <v>264</v>
      </c>
      <c r="I900" s="52" t="s">
        <v>436</v>
      </c>
      <c r="J900" s="52" t="s">
        <v>173</v>
      </c>
      <c r="K900" s="52" t="s">
        <v>931</v>
      </c>
      <c r="L900" s="53" t="s">
        <v>288</v>
      </c>
      <c r="M900" s="13">
        <v>982</v>
      </c>
      <c r="N900" s="14">
        <f t="shared" si="206"/>
        <v>2.69041095890411</v>
      </c>
      <c r="O900" s="15">
        <v>7820</v>
      </c>
      <c r="P900" s="15">
        <f t="shared" si="214"/>
        <v>7679240</v>
      </c>
      <c r="Q900" s="16">
        <f>IFERROR(VLOOKUP(G900,SCENARIOS!$A$13:$E$18,2,0),0.025)</f>
        <v>0.04</v>
      </c>
      <c r="R900" s="52">
        <f>IFERROR(VLOOKUP(L900,INPUTS!$A$107:$B$120,2,0),0.0082)</f>
        <v>0.0085</v>
      </c>
      <c r="S900" s="52">
        <f t="shared" si="215"/>
        <v>66.47</v>
      </c>
      <c r="T900" s="15">
        <f t="shared" si="216"/>
        <v>65273.54</v>
      </c>
      <c r="U900" s="15">
        <f>T900/INPUTS!$B$7*1000</f>
        <v>81591925</v>
      </c>
      <c r="V900" s="15">
        <f>T900*INPUTS!$B$6</f>
        <v>206264.3864</v>
      </c>
      <c r="W900" s="54" t="s">
        <v>396</v>
      </c>
      <c r="X900" s="54" t="s">
        <v>396</v>
      </c>
      <c r="Y900" s="67">
        <f>IFERROR(VLOOKUP(E900,INPUTS!$A$44:$B$103,2,0),0)</f>
        <v>0</v>
      </c>
      <c r="Z900" s="15">
        <f t="shared" si="217"/>
        <v>0</v>
      </c>
      <c r="AA900" s="20">
        <f>IFERROR(VLOOKUP(E900,INPUTS!$A$44:$C$103,3,0),SCENARIOS!$J$23)</f>
        <v>0.1</v>
      </c>
      <c r="AB900" s="15">
        <f t="shared" si="207"/>
        <v>7941.52418909225</v>
      </c>
      <c r="AC900" s="20">
        <f>IFERROR(VLOOKUP($E900,INPUTS!$A$44:$G$103,4,0),SCENARIOS!$K$23)</f>
        <v>0.15</v>
      </c>
      <c r="AD900" s="15">
        <f t="shared" si="208"/>
        <v>14493.1176812083</v>
      </c>
      <c r="AE900" s="20">
        <f>IFERROR(VLOOKUP($E900,INPUTS!$A$44:$G$103,5,0),SCENARIOS!$L$23)</f>
        <v>0.3</v>
      </c>
      <c r="AF900" s="15">
        <f t="shared" si="209"/>
        <v>35266.1873833338</v>
      </c>
      <c r="AG900" s="20">
        <f>IFERROR(VLOOKUP($E900,INPUTS!$A$44:$G$103,6,0),SCENARIOS!$M$23)</f>
        <v>0.4</v>
      </c>
      <c r="AH900" s="15">
        <f t="shared" si="210"/>
        <v>57208.9456486871</v>
      </c>
      <c r="AI900" s="20">
        <f>IFERROR(VLOOKUP($E900,INPUTS!$A$44:$G$103,7,0),SCENARIOS!$N$23)</f>
        <v>0.5</v>
      </c>
      <c r="AJ900" s="15">
        <f t="shared" si="211"/>
        <v>87004.2872083988</v>
      </c>
      <c r="AL900" t="str">
        <f t="shared" si="212"/>
        <v>Y</v>
      </c>
      <c r="AM900" s="21">
        <f t="shared" si="213"/>
        <v>174008.574416798</v>
      </c>
    </row>
    <row r="901" ht="15" customHeight="1" spans="1:39">
      <c r="A901" s="24" t="s">
        <v>2651</v>
      </c>
      <c r="B901" s="52" t="s">
        <v>422</v>
      </c>
      <c r="C901" s="52" t="s">
        <v>423</v>
      </c>
      <c r="D901" s="52" t="s">
        <v>929</v>
      </c>
      <c r="E901" s="10" t="s">
        <v>234</v>
      </c>
      <c r="F901" s="52" t="s">
        <v>424</v>
      </c>
      <c r="G901" s="52" t="s">
        <v>173</v>
      </c>
      <c r="H901" s="52" t="s">
        <v>576</v>
      </c>
      <c r="I901" s="52" t="s">
        <v>575</v>
      </c>
      <c r="J901" s="52" t="s">
        <v>173</v>
      </c>
      <c r="K901" s="52" t="s">
        <v>931</v>
      </c>
      <c r="L901" s="53" t="s">
        <v>291</v>
      </c>
      <c r="M901" s="13">
        <v>982</v>
      </c>
      <c r="N901" s="14">
        <f t="shared" ref="N901:N964" si="218">M901/365</f>
        <v>2.69041095890411</v>
      </c>
      <c r="O901" s="15">
        <v>5860</v>
      </c>
      <c r="P901" s="15">
        <f t="shared" si="214"/>
        <v>5754520</v>
      </c>
      <c r="Q901" s="16">
        <f>IFERROR(VLOOKUP(G901,SCENARIOS!$A$13:$E$18,2,0),0.025)</f>
        <v>0.04</v>
      </c>
      <c r="R901" s="52">
        <f>IFERROR(VLOOKUP(L901,INPUTS!$A$107:$B$120,2,0),0.0082)</f>
        <v>0.0079</v>
      </c>
      <c r="S901" s="52">
        <f t="shared" si="215"/>
        <v>46.294</v>
      </c>
      <c r="T901" s="15">
        <f t="shared" si="216"/>
        <v>45460.708</v>
      </c>
      <c r="U901" s="15">
        <f>T901/INPUTS!$B$7*1000</f>
        <v>56825885</v>
      </c>
      <c r="V901" s="15">
        <f>T901*INPUTS!$B$6</f>
        <v>143655.83728</v>
      </c>
      <c r="W901" s="54" t="s">
        <v>521</v>
      </c>
      <c r="X901" s="54" t="s">
        <v>396</v>
      </c>
      <c r="Y901" s="67">
        <f>IFERROR(VLOOKUP(E901,INPUTS!$A$44:$B$103,2,0),0)</f>
        <v>0</v>
      </c>
      <c r="Z901" s="15">
        <f t="shared" si="217"/>
        <v>0</v>
      </c>
      <c r="AA901" s="20">
        <f>IFERROR(VLOOKUP(E901,INPUTS!$A$44:$C$103,3,0),SCENARIOS!$J$23)</f>
        <v>0.1</v>
      </c>
      <c r="AB901" s="15">
        <f t="shared" ref="AB901:AB964" si="219">$T901*AA901*(1+$Q901)^AB$2</f>
        <v>5530.99023333589</v>
      </c>
      <c r="AC901" s="20">
        <f>IFERROR(VLOOKUP($E901,INPUTS!$A$44:$G$103,4,0),SCENARIOS!$K$23)</f>
        <v>0.15</v>
      </c>
      <c r="AD901" s="15">
        <f t="shared" ref="AD901:AD964" si="220">$T901*AC901*(1+$Q901)^AD$2</f>
        <v>10093.9429808013</v>
      </c>
      <c r="AE901" s="20">
        <f>IFERROR(VLOOKUP($E901,INPUTS!$A$44:$G$103,5,0),SCENARIOS!$L$23)</f>
        <v>0.3</v>
      </c>
      <c r="AF901" s="15">
        <f t="shared" ref="AF901:AF964" si="221">$T901*AE901*(1+$Q901)^AF$2</f>
        <v>24561.6500485039</v>
      </c>
      <c r="AG901" s="20">
        <f>IFERROR(VLOOKUP($E901,INPUTS!$A$44:$G$103,6,0),SCENARIOS!$M$23)</f>
        <v>0.4</v>
      </c>
      <c r="AH901" s="15">
        <f t="shared" ref="AH901:AH964" si="222">$T901*AG901*(1+$Q901)^AH$2</f>
        <v>39844.0037589938</v>
      </c>
      <c r="AI901" s="20">
        <f>IFERROR(VLOOKUP($E901,INPUTS!$A$44:$G$103,7,0),SCENARIOS!$N$23)</f>
        <v>0.5</v>
      </c>
      <c r="AJ901" s="15">
        <f t="shared" ref="AJ901:AJ964" si="223">$T901*AI901*(1+$Q901)^AJ$2</f>
        <v>60595.4035207705</v>
      </c>
      <c r="AL901" t="str">
        <f t="shared" ref="AL901:AL964" si="224">IF(H901="MULTI","MULTI",IF(COUNTIFS($E$4:$E$1277,H901,$H$4:$H$1277,E901)&gt;0,"Y","N"))</f>
        <v>N</v>
      </c>
      <c r="AM901" s="21">
        <f t="shared" ref="AM901:AM964" si="225">T901*((1+Q901)^25)</f>
        <v>121190.807041541</v>
      </c>
    </row>
    <row r="902" ht="15" customHeight="1" spans="1:39">
      <c r="A902" s="6" t="s">
        <v>2652</v>
      </c>
      <c r="B902" s="52" t="s">
        <v>422</v>
      </c>
      <c r="C902" s="52" t="s">
        <v>423</v>
      </c>
      <c r="D902" s="52" t="s">
        <v>929</v>
      </c>
      <c r="E902" s="10" t="s">
        <v>234</v>
      </c>
      <c r="F902" s="52" t="s">
        <v>424</v>
      </c>
      <c r="G902" s="52" t="s">
        <v>173</v>
      </c>
      <c r="H902" s="52" t="s">
        <v>819</v>
      </c>
      <c r="I902" s="52" t="s">
        <v>575</v>
      </c>
      <c r="J902" s="52" t="s">
        <v>173</v>
      </c>
      <c r="K902" s="52" t="s">
        <v>931</v>
      </c>
      <c r="L902" s="53" t="s">
        <v>291</v>
      </c>
      <c r="M902" s="13">
        <v>491</v>
      </c>
      <c r="N902" s="14">
        <f t="shared" si="218"/>
        <v>1.34520547945205</v>
      </c>
      <c r="O902" s="15">
        <v>6750</v>
      </c>
      <c r="P902" s="15">
        <f t="shared" si="214"/>
        <v>3314250</v>
      </c>
      <c r="Q902" s="16">
        <f>IFERROR(VLOOKUP(G902,SCENARIOS!$A$13:$E$18,2,0),0.025)</f>
        <v>0.04</v>
      </c>
      <c r="R902" s="52">
        <f>IFERROR(VLOOKUP(L902,INPUTS!$A$107:$B$120,2,0),0.0082)</f>
        <v>0.0079</v>
      </c>
      <c r="S902" s="52">
        <f t="shared" si="215"/>
        <v>53.325</v>
      </c>
      <c r="T902" s="15">
        <f t="shared" si="216"/>
        <v>26182.575</v>
      </c>
      <c r="U902" s="15">
        <f>T902/INPUTS!$B$7*1000</f>
        <v>32728218.75</v>
      </c>
      <c r="V902" s="15">
        <f>T902*INPUTS!$B$6</f>
        <v>82736.937</v>
      </c>
      <c r="W902" s="54" t="s">
        <v>521</v>
      </c>
      <c r="X902" s="54" t="s">
        <v>396</v>
      </c>
      <c r="Y902" s="67">
        <f>IFERROR(VLOOKUP(E902,INPUTS!$A$44:$B$103,2,0),0)</f>
        <v>0</v>
      </c>
      <c r="Z902" s="15">
        <f t="shared" si="217"/>
        <v>0</v>
      </c>
      <c r="AA902" s="20">
        <f>IFERROR(VLOOKUP(E902,INPUTS!$A$44:$C$103,3,0),SCENARIOS!$J$23)</f>
        <v>0.1</v>
      </c>
      <c r="AB902" s="15">
        <f t="shared" si="219"/>
        <v>3185.51058660557</v>
      </c>
      <c r="AC902" s="20">
        <f>IFERROR(VLOOKUP($E902,INPUTS!$A$44:$G$103,4,0),SCENARIOS!$K$23)</f>
        <v>0.15</v>
      </c>
      <c r="AD902" s="15">
        <f t="shared" si="220"/>
        <v>5813.49105122939</v>
      </c>
      <c r="AE902" s="20">
        <f>IFERROR(VLOOKUP($E902,INPUTS!$A$44:$G$103,5,0),SCENARIOS!$L$23)</f>
        <v>0.3</v>
      </c>
      <c r="AF902" s="15">
        <f t="shared" si="221"/>
        <v>14146.0015211093</v>
      </c>
      <c r="AG902" s="20">
        <f>IFERROR(VLOOKUP($E902,INPUTS!$A$44:$G$103,6,0),SCENARIOS!$M$23)</f>
        <v>0.4</v>
      </c>
      <c r="AH902" s="15">
        <f t="shared" si="222"/>
        <v>22947.6984106833</v>
      </c>
      <c r="AI902" s="20">
        <f>IFERROR(VLOOKUP($E902,INPUTS!$A$44:$G$103,7,0),SCENARIOS!$N$23)</f>
        <v>0.5</v>
      </c>
      <c r="AJ902" s="15">
        <f t="shared" si="223"/>
        <v>34899.2298434472</v>
      </c>
      <c r="AL902" t="str">
        <f t="shared" si="224"/>
        <v>N</v>
      </c>
      <c r="AM902" s="21">
        <f t="shared" si="225"/>
        <v>69798.4596868943</v>
      </c>
    </row>
    <row r="903" ht="15" customHeight="1" spans="1:39">
      <c r="A903" s="24" t="s">
        <v>2653</v>
      </c>
      <c r="B903" s="52" t="s">
        <v>422</v>
      </c>
      <c r="C903" s="52" t="s">
        <v>423</v>
      </c>
      <c r="D903" s="52" t="s">
        <v>929</v>
      </c>
      <c r="E903" s="10" t="s">
        <v>237</v>
      </c>
      <c r="F903" s="52" t="s">
        <v>424</v>
      </c>
      <c r="G903" s="52" t="s">
        <v>173</v>
      </c>
      <c r="H903" s="52" t="s">
        <v>248</v>
      </c>
      <c r="I903" s="52" t="s">
        <v>930</v>
      </c>
      <c r="J903" s="52" t="s">
        <v>169</v>
      </c>
      <c r="K903" s="52" t="s">
        <v>931</v>
      </c>
      <c r="L903" s="53" t="s">
        <v>291</v>
      </c>
      <c r="M903" s="13">
        <v>982</v>
      </c>
      <c r="N903" s="14">
        <f t="shared" si="218"/>
        <v>2.69041095890411</v>
      </c>
      <c r="O903" s="15">
        <v>8800</v>
      </c>
      <c r="P903" s="15">
        <f t="shared" si="214"/>
        <v>8641600</v>
      </c>
      <c r="Q903" s="16">
        <f>IFERROR(VLOOKUP(G903,SCENARIOS!$A$13:$E$18,2,0),0.025)</f>
        <v>0.04</v>
      </c>
      <c r="R903" s="52">
        <f>IFERROR(VLOOKUP(L903,INPUTS!$A$107:$B$120,2,0),0.0082)</f>
        <v>0.0079</v>
      </c>
      <c r="S903" s="52">
        <f t="shared" si="215"/>
        <v>69.52</v>
      </c>
      <c r="T903" s="15">
        <f t="shared" si="216"/>
        <v>68268.64</v>
      </c>
      <c r="U903" s="15">
        <f>T903/INPUTS!$B$7*1000</f>
        <v>85335800</v>
      </c>
      <c r="V903" s="15">
        <f>T903*INPUTS!$B$6</f>
        <v>215728.9024</v>
      </c>
      <c r="W903" s="54" t="s">
        <v>396</v>
      </c>
      <c r="X903" s="54" t="s">
        <v>396</v>
      </c>
      <c r="Y903" s="67">
        <f>IFERROR(VLOOKUP(E903,INPUTS!$A$44:$B$103,2,0),0)</f>
        <v>0</v>
      </c>
      <c r="Z903" s="15">
        <f t="shared" si="217"/>
        <v>0</v>
      </c>
      <c r="AA903" s="20">
        <f>IFERROR(VLOOKUP(E903,INPUTS!$A$44:$C$103,3,0),SCENARIOS!$J$23)</f>
        <v>0.1</v>
      </c>
      <c r="AB903" s="15">
        <f t="shared" si="219"/>
        <v>8305.92389989008</v>
      </c>
      <c r="AC903" s="20">
        <f>IFERROR(VLOOKUP($E903,INPUTS!$A$44:$G$103,4,0),SCENARIOS!$K$23)</f>
        <v>0.15</v>
      </c>
      <c r="AD903" s="15">
        <f t="shared" si="220"/>
        <v>15158.1396298722</v>
      </c>
      <c r="AE903" s="20">
        <f>IFERROR(VLOOKUP($E903,INPUTS!$A$44:$G$103,5,0),SCENARIOS!$L$23)</f>
        <v>0.3</v>
      </c>
      <c r="AF903" s="15">
        <f t="shared" si="221"/>
        <v>36884.3891513369</v>
      </c>
      <c r="AG903" s="20">
        <f>IFERROR(VLOOKUP($E903,INPUTS!$A$44:$G$103,6,0),SCENARIOS!$M$23)</f>
        <v>0.4</v>
      </c>
      <c r="AH903" s="15">
        <f t="shared" si="222"/>
        <v>59833.9988189669</v>
      </c>
      <c r="AI903" s="20">
        <f>IFERROR(VLOOKUP($E903,INPUTS!$A$44:$G$103,7,0),SCENARIOS!$N$23)</f>
        <v>0.5</v>
      </c>
      <c r="AJ903" s="15">
        <f t="shared" si="223"/>
        <v>90996.5104066178</v>
      </c>
      <c r="AL903" t="str">
        <f t="shared" si="224"/>
        <v>N</v>
      </c>
      <c r="AM903" s="21">
        <f t="shared" si="225"/>
        <v>181993.020813236</v>
      </c>
    </row>
    <row r="904" ht="15" customHeight="1" spans="1:39">
      <c r="A904" s="6" t="s">
        <v>2654</v>
      </c>
      <c r="B904" s="52" t="s">
        <v>422</v>
      </c>
      <c r="C904" s="52" t="s">
        <v>423</v>
      </c>
      <c r="D904" s="52" t="s">
        <v>929</v>
      </c>
      <c r="E904" s="10" t="s">
        <v>237</v>
      </c>
      <c r="F904" s="52" t="s">
        <v>424</v>
      </c>
      <c r="G904" s="52" t="s">
        <v>173</v>
      </c>
      <c r="H904" s="52" t="s">
        <v>224</v>
      </c>
      <c r="I904" s="52" t="s">
        <v>938</v>
      </c>
      <c r="J904" s="52" t="s">
        <v>165</v>
      </c>
      <c r="K904" s="52" t="s">
        <v>931</v>
      </c>
      <c r="L904" s="53" t="s">
        <v>291</v>
      </c>
      <c r="M904" s="13">
        <v>982</v>
      </c>
      <c r="N904" s="14">
        <f t="shared" si="218"/>
        <v>2.69041095890411</v>
      </c>
      <c r="O904" s="15">
        <v>9560</v>
      </c>
      <c r="P904" s="15">
        <f t="shared" si="214"/>
        <v>9387920</v>
      </c>
      <c r="Q904" s="16">
        <f>IFERROR(VLOOKUP(G904,SCENARIOS!$A$13:$E$18,2,0),0.025)</f>
        <v>0.04</v>
      </c>
      <c r="R904" s="52">
        <f>IFERROR(VLOOKUP(L904,INPUTS!$A$107:$B$120,2,0),0.0082)</f>
        <v>0.0079</v>
      </c>
      <c r="S904" s="52">
        <f t="shared" si="215"/>
        <v>75.524</v>
      </c>
      <c r="T904" s="15">
        <f t="shared" si="216"/>
        <v>74164.568</v>
      </c>
      <c r="U904" s="15">
        <f>T904/INPUTS!$B$7*1000</f>
        <v>92705710</v>
      </c>
      <c r="V904" s="15">
        <f>T904*INPUTS!$B$6</f>
        <v>234360.03488</v>
      </c>
      <c r="W904" s="54" t="s">
        <v>396</v>
      </c>
      <c r="X904" s="54" t="s">
        <v>396</v>
      </c>
      <c r="Y904" s="67">
        <f>IFERROR(VLOOKUP(E904,INPUTS!$A$44:$B$103,2,0),0)</f>
        <v>0</v>
      </c>
      <c r="Z904" s="15">
        <f t="shared" si="217"/>
        <v>0</v>
      </c>
      <c r="AA904" s="20">
        <f>IFERROR(VLOOKUP(E904,INPUTS!$A$44:$C$103,3,0),SCENARIOS!$J$23)</f>
        <v>0.1</v>
      </c>
      <c r="AB904" s="15">
        <f t="shared" si="219"/>
        <v>9023.25369124422</v>
      </c>
      <c r="AC904" s="20">
        <f>IFERROR(VLOOKUP($E904,INPUTS!$A$44:$G$103,4,0),SCENARIOS!$K$23)</f>
        <v>0.15</v>
      </c>
      <c r="AD904" s="15">
        <f t="shared" si="220"/>
        <v>16467.2516888157</v>
      </c>
      <c r="AE904" s="20">
        <f>IFERROR(VLOOKUP($E904,INPUTS!$A$44:$G$103,5,0),SCENARIOS!$L$23)</f>
        <v>0.3</v>
      </c>
      <c r="AF904" s="15">
        <f t="shared" si="221"/>
        <v>40069.8591234978</v>
      </c>
      <c r="AG904" s="20">
        <f>IFERROR(VLOOKUP($E904,INPUTS!$A$44:$G$103,6,0),SCENARIOS!$M$23)</f>
        <v>0.4</v>
      </c>
      <c r="AH904" s="15">
        <f t="shared" si="222"/>
        <v>65001.4805351504</v>
      </c>
      <c r="AI904" s="20">
        <f>IFERROR(VLOOKUP($E904,INPUTS!$A$44:$G$103,7,0),SCENARIOS!$N$23)</f>
        <v>0.5</v>
      </c>
      <c r="AJ904" s="15">
        <f t="shared" si="223"/>
        <v>98855.2999417348</v>
      </c>
      <c r="AL904" t="str">
        <f t="shared" si="224"/>
        <v>N</v>
      </c>
      <c r="AM904" s="21">
        <f t="shared" si="225"/>
        <v>197710.59988347</v>
      </c>
    </row>
    <row r="905" ht="15" customHeight="1" spans="1:39">
      <c r="A905" s="24" t="s">
        <v>2655</v>
      </c>
      <c r="B905" s="52" t="s">
        <v>422</v>
      </c>
      <c r="C905" s="52" t="s">
        <v>423</v>
      </c>
      <c r="D905" s="52" t="s">
        <v>929</v>
      </c>
      <c r="E905" s="10" t="s">
        <v>237</v>
      </c>
      <c r="F905" s="52" t="s">
        <v>424</v>
      </c>
      <c r="G905" s="52" t="s">
        <v>173</v>
      </c>
      <c r="H905" s="52" t="s">
        <v>203</v>
      </c>
      <c r="I905" s="52" t="s">
        <v>399</v>
      </c>
      <c r="J905" s="52" t="s">
        <v>165</v>
      </c>
      <c r="K905" s="52" t="s">
        <v>931</v>
      </c>
      <c r="L905" s="53" t="s">
        <v>291</v>
      </c>
      <c r="M905" s="13">
        <v>491</v>
      </c>
      <c r="N905" s="14">
        <f t="shared" si="218"/>
        <v>1.34520547945205</v>
      </c>
      <c r="O905" s="15">
        <v>9720</v>
      </c>
      <c r="P905" s="15">
        <f t="shared" si="214"/>
        <v>4772520</v>
      </c>
      <c r="Q905" s="16">
        <f>IFERROR(VLOOKUP(G905,SCENARIOS!$A$13:$E$18,2,0),0.025)</f>
        <v>0.04</v>
      </c>
      <c r="R905" s="52">
        <f>IFERROR(VLOOKUP(L905,INPUTS!$A$107:$B$120,2,0),0.0082)</f>
        <v>0.0079</v>
      </c>
      <c r="S905" s="52">
        <f t="shared" si="215"/>
        <v>76.788</v>
      </c>
      <c r="T905" s="15">
        <f t="shared" si="216"/>
        <v>37702.908</v>
      </c>
      <c r="U905" s="15">
        <f>T905/INPUTS!$B$7*1000</f>
        <v>47128635</v>
      </c>
      <c r="V905" s="15">
        <f>T905*INPUTS!$B$6</f>
        <v>119141.18928</v>
      </c>
      <c r="W905" s="54" t="s">
        <v>396</v>
      </c>
      <c r="X905" s="54" t="s">
        <v>396</v>
      </c>
      <c r="Y905" s="67">
        <f>IFERROR(VLOOKUP(E905,INPUTS!$A$44:$B$103,2,0),0)</f>
        <v>0</v>
      </c>
      <c r="Z905" s="15">
        <f t="shared" si="217"/>
        <v>0</v>
      </c>
      <c r="AA905" s="20">
        <f>IFERROR(VLOOKUP(E905,INPUTS!$A$44:$C$103,3,0),SCENARIOS!$J$23)</f>
        <v>0.1</v>
      </c>
      <c r="AB905" s="15">
        <f t="shared" si="219"/>
        <v>4587.13524471202</v>
      </c>
      <c r="AC905" s="20">
        <f>IFERROR(VLOOKUP($E905,INPUTS!$A$44:$G$103,4,0),SCENARIOS!$K$23)</f>
        <v>0.15</v>
      </c>
      <c r="AD905" s="15">
        <f t="shared" si="220"/>
        <v>8371.42711377032</v>
      </c>
      <c r="AE905" s="20">
        <f>IFERROR(VLOOKUP($E905,INPUTS!$A$44:$G$103,5,0),SCENARIOS!$L$23)</f>
        <v>0.3</v>
      </c>
      <c r="AF905" s="15">
        <f t="shared" si="221"/>
        <v>20370.2421903974</v>
      </c>
      <c r="AG905" s="20">
        <f>IFERROR(VLOOKUP($E905,INPUTS!$A$44:$G$103,6,0),SCENARIOS!$M$23)</f>
        <v>0.4</v>
      </c>
      <c r="AH905" s="15">
        <f t="shared" si="222"/>
        <v>33044.685711384</v>
      </c>
      <c r="AI905" s="20">
        <f>IFERROR(VLOOKUP($E905,INPUTS!$A$44:$G$103,7,0),SCENARIOS!$N$23)</f>
        <v>0.5</v>
      </c>
      <c r="AJ905" s="15">
        <f t="shared" si="223"/>
        <v>50254.8909745639</v>
      </c>
      <c r="AL905" t="str">
        <f t="shared" si="224"/>
        <v>Y</v>
      </c>
      <c r="AM905" s="21">
        <f t="shared" si="225"/>
        <v>100509.781949128</v>
      </c>
    </row>
    <row r="906" ht="15" customHeight="1" spans="1:39">
      <c r="A906" s="6" t="s">
        <v>2656</v>
      </c>
      <c r="B906" s="52" t="s">
        <v>422</v>
      </c>
      <c r="C906" s="52" t="s">
        <v>423</v>
      </c>
      <c r="D906" s="52" t="s">
        <v>929</v>
      </c>
      <c r="E906" s="10" t="s">
        <v>237</v>
      </c>
      <c r="F906" s="52" t="s">
        <v>424</v>
      </c>
      <c r="G906" s="52" t="s">
        <v>173</v>
      </c>
      <c r="H906" s="52" t="s">
        <v>242</v>
      </c>
      <c r="I906" s="52" t="s">
        <v>421</v>
      </c>
      <c r="J906" s="52" t="s">
        <v>173</v>
      </c>
      <c r="K906" s="52" t="s">
        <v>931</v>
      </c>
      <c r="L906" s="53" t="s">
        <v>291</v>
      </c>
      <c r="M906" s="13">
        <v>982</v>
      </c>
      <c r="N906" s="14">
        <f t="shared" si="218"/>
        <v>2.69041095890411</v>
      </c>
      <c r="O906" s="15">
        <v>5340</v>
      </c>
      <c r="P906" s="15">
        <f t="shared" si="214"/>
        <v>5243880</v>
      </c>
      <c r="Q906" s="16">
        <f>IFERROR(VLOOKUP(G906,SCENARIOS!$A$13:$E$18,2,0),0.025)</f>
        <v>0.04</v>
      </c>
      <c r="R906" s="52">
        <f>IFERROR(VLOOKUP(L906,INPUTS!$A$107:$B$120,2,0),0.0082)</f>
        <v>0.0079</v>
      </c>
      <c r="S906" s="52">
        <f t="shared" si="215"/>
        <v>42.186</v>
      </c>
      <c r="T906" s="15">
        <f t="shared" si="216"/>
        <v>41426.652</v>
      </c>
      <c r="U906" s="15">
        <f>T906/INPUTS!$B$7*1000</f>
        <v>51783315</v>
      </c>
      <c r="V906" s="15">
        <f>T906*INPUTS!$B$6</f>
        <v>130908.22032</v>
      </c>
      <c r="W906" s="54" t="s">
        <v>396</v>
      </c>
      <c r="X906" s="54" t="s">
        <v>396</v>
      </c>
      <c r="Y906" s="67">
        <f>IFERROR(VLOOKUP(E906,INPUTS!$A$44:$B$103,2,0),0)</f>
        <v>0</v>
      </c>
      <c r="Z906" s="15">
        <f t="shared" si="217"/>
        <v>0</v>
      </c>
      <c r="AA906" s="20">
        <f>IFERROR(VLOOKUP(E906,INPUTS!$A$44:$C$103,3,0),SCENARIOS!$J$23)</f>
        <v>0.1</v>
      </c>
      <c r="AB906" s="15">
        <f t="shared" si="219"/>
        <v>5040.18563925148</v>
      </c>
      <c r="AC906" s="20">
        <f>IFERROR(VLOOKUP($E906,INPUTS!$A$44:$G$103,4,0),SCENARIOS!$K$23)</f>
        <v>0.15</v>
      </c>
      <c r="AD906" s="15">
        <f t="shared" si="220"/>
        <v>9198.23472994517</v>
      </c>
      <c r="AE906" s="20">
        <f>IFERROR(VLOOKUP($E906,INPUTS!$A$44:$G$103,5,0),SCENARIOS!$L$23)</f>
        <v>0.3</v>
      </c>
      <c r="AF906" s="15">
        <f t="shared" si="221"/>
        <v>22382.1179622885</v>
      </c>
      <c r="AG906" s="20">
        <f>IFERROR(VLOOKUP($E906,INPUTS!$A$44:$G$103,6,0),SCENARIOS!$M$23)</f>
        <v>0.4</v>
      </c>
      <c r="AH906" s="15">
        <f t="shared" si="222"/>
        <v>36308.3583742367</v>
      </c>
      <c r="AI906" s="20">
        <f>IFERROR(VLOOKUP($E906,INPUTS!$A$44:$G$103,7,0),SCENARIOS!$N$23)</f>
        <v>0.5</v>
      </c>
      <c r="AJ906" s="15">
        <f t="shared" si="223"/>
        <v>55218.3369967431</v>
      </c>
      <c r="AL906" t="str">
        <f t="shared" si="224"/>
        <v>N</v>
      </c>
      <c r="AM906" s="21">
        <f t="shared" si="225"/>
        <v>110436.673993486</v>
      </c>
    </row>
    <row r="907" ht="15" customHeight="1" spans="1:39">
      <c r="A907" s="24" t="s">
        <v>2657</v>
      </c>
      <c r="B907" s="52" t="s">
        <v>422</v>
      </c>
      <c r="C907" s="52" t="s">
        <v>423</v>
      </c>
      <c r="D907" s="52" t="s">
        <v>929</v>
      </c>
      <c r="E907" s="10" t="s">
        <v>237</v>
      </c>
      <c r="F907" s="52" t="s">
        <v>424</v>
      </c>
      <c r="G907" s="52" t="s">
        <v>173</v>
      </c>
      <c r="H907" s="52" t="s">
        <v>545</v>
      </c>
      <c r="I907" s="52" t="s">
        <v>544</v>
      </c>
      <c r="J907" s="52" t="s">
        <v>173</v>
      </c>
      <c r="K907" s="52" t="s">
        <v>931</v>
      </c>
      <c r="L907" s="53" t="s">
        <v>282</v>
      </c>
      <c r="M907" s="13">
        <v>1473</v>
      </c>
      <c r="N907" s="14">
        <f t="shared" si="218"/>
        <v>4.03561643835616</v>
      </c>
      <c r="O907" s="15">
        <v>4630</v>
      </c>
      <c r="P907" s="15">
        <f t="shared" si="214"/>
        <v>6819990</v>
      </c>
      <c r="Q907" s="16">
        <f>IFERROR(VLOOKUP(G907,SCENARIOS!$A$13:$E$18,2,0),0.025)</f>
        <v>0.04</v>
      </c>
      <c r="R907" s="52">
        <f>IFERROR(VLOOKUP(L907,INPUTS!$A$107:$B$120,2,0),0.0082)</f>
        <v>0.0042</v>
      </c>
      <c r="S907" s="52">
        <f t="shared" si="215"/>
        <v>19.446</v>
      </c>
      <c r="T907" s="15">
        <f t="shared" si="216"/>
        <v>28643.958</v>
      </c>
      <c r="U907" s="15">
        <f>T907/INPUTS!$B$7*1000</f>
        <v>35804947.5</v>
      </c>
      <c r="V907" s="15">
        <f>T907*INPUTS!$B$6</f>
        <v>90514.90728</v>
      </c>
      <c r="W907" s="54" t="s">
        <v>396</v>
      </c>
      <c r="X907" s="54" t="s">
        <v>396</v>
      </c>
      <c r="Y907" s="67">
        <f>IFERROR(VLOOKUP(E907,INPUTS!$A$44:$B$103,2,0),0)</f>
        <v>0</v>
      </c>
      <c r="Z907" s="15">
        <f t="shared" si="217"/>
        <v>0</v>
      </c>
      <c r="AA907" s="20">
        <f>IFERROR(VLOOKUP(E907,INPUTS!$A$44:$C$103,3,0),SCENARIOS!$J$23)</f>
        <v>0.1</v>
      </c>
      <c r="AB907" s="15">
        <f t="shared" si="219"/>
        <v>3484.97546369237</v>
      </c>
      <c r="AC907" s="20">
        <f>IFERROR(VLOOKUP($E907,INPUTS!$A$44:$G$103,4,0),SCENARIOS!$K$23)</f>
        <v>0.15</v>
      </c>
      <c r="AD907" s="15">
        <f t="shared" si="220"/>
        <v>6360.00826904116</v>
      </c>
      <c r="AE907" s="20">
        <f>IFERROR(VLOOKUP($E907,INPUTS!$A$44:$G$103,5,0),SCENARIOS!$L$23)</f>
        <v>0.3</v>
      </c>
      <c r="AF907" s="15">
        <f t="shared" si="221"/>
        <v>15475.8450396339</v>
      </c>
      <c r="AG907" s="20">
        <f>IFERROR(VLOOKUP($E907,INPUTS!$A$44:$G$103,6,0),SCENARIOS!$M$23)</f>
        <v>0.4</v>
      </c>
      <c r="AH907" s="15">
        <f t="shared" si="222"/>
        <v>25104.9757127509</v>
      </c>
      <c r="AI907" s="20">
        <f>IFERROR(VLOOKUP($E907,INPUTS!$A$44:$G$103,7,0),SCENARIOS!$N$23)</f>
        <v>0.5</v>
      </c>
      <c r="AJ907" s="15">
        <f t="shared" si="223"/>
        <v>38180.0519569999</v>
      </c>
      <c r="AL907" t="str">
        <f t="shared" si="224"/>
        <v>N</v>
      </c>
      <c r="AM907" s="21">
        <f t="shared" si="225"/>
        <v>76360.1039139998</v>
      </c>
    </row>
    <row r="908" ht="15" customHeight="1" spans="1:39">
      <c r="A908" s="6" t="s">
        <v>2658</v>
      </c>
      <c r="B908" s="52" t="s">
        <v>422</v>
      </c>
      <c r="C908" s="52" t="s">
        <v>423</v>
      </c>
      <c r="D908" s="52" t="s">
        <v>929</v>
      </c>
      <c r="E908" s="10" t="s">
        <v>237</v>
      </c>
      <c r="F908" s="52" t="s">
        <v>424</v>
      </c>
      <c r="G908" s="52" t="s">
        <v>173</v>
      </c>
      <c r="H908" s="52" t="s">
        <v>505</v>
      </c>
      <c r="I908" s="52" t="s">
        <v>504</v>
      </c>
      <c r="J908" s="52" t="s">
        <v>173</v>
      </c>
      <c r="K908" s="52" t="s">
        <v>931</v>
      </c>
      <c r="L908" s="53" t="s">
        <v>279</v>
      </c>
      <c r="M908" s="13">
        <v>4909</v>
      </c>
      <c r="N908" s="14">
        <f t="shared" si="218"/>
        <v>13.4493150684932</v>
      </c>
      <c r="O908" s="15">
        <v>1230</v>
      </c>
      <c r="P908" s="15">
        <f t="shared" si="214"/>
        <v>6038070</v>
      </c>
      <c r="Q908" s="16">
        <f>IFERROR(VLOOKUP(G908,SCENARIOS!$A$13:$E$18,2,0),0.025)</f>
        <v>0.04</v>
      </c>
      <c r="R908" s="52">
        <f>IFERROR(VLOOKUP(L908,INPUTS!$A$107:$B$120,2,0),0.0082)</f>
        <v>0.0039</v>
      </c>
      <c r="S908" s="52">
        <f t="shared" si="215"/>
        <v>4.797</v>
      </c>
      <c r="T908" s="15">
        <f t="shared" si="216"/>
        <v>23548.473</v>
      </c>
      <c r="U908" s="15">
        <f>T908/INPUTS!$B$7*1000</f>
        <v>29435591.25</v>
      </c>
      <c r="V908" s="15">
        <f>T908*INPUTS!$B$6</f>
        <v>74413.17468</v>
      </c>
      <c r="W908" s="54" t="s">
        <v>396</v>
      </c>
      <c r="X908" s="54" t="s">
        <v>396</v>
      </c>
      <c r="Y908" s="67">
        <f>IFERROR(VLOOKUP(E908,INPUTS!$A$44:$B$103,2,0),0)</f>
        <v>0</v>
      </c>
      <c r="Z908" s="15">
        <f t="shared" si="217"/>
        <v>0</v>
      </c>
      <c r="AA908" s="20">
        <f>IFERROR(VLOOKUP(E908,INPUTS!$A$44:$C$103,3,0),SCENARIOS!$J$23)</f>
        <v>0.1</v>
      </c>
      <c r="AB908" s="15">
        <f t="shared" si="219"/>
        <v>2865.0318022538</v>
      </c>
      <c r="AC908" s="20">
        <f>IFERROR(VLOOKUP($E908,INPUTS!$A$44:$G$103,4,0),SCENARIOS!$K$23)</f>
        <v>0.15</v>
      </c>
      <c r="AD908" s="15">
        <f t="shared" si="220"/>
        <v>5228.62388652059</v>
      </c>
      <c r="AE908" s="20">
        <f>IFERROR(VLOOKUP($E908,INPUTS!$A$44:$G$103,5,0),SCENARIOS!$L$23)</f>
        <v>0.3</v>
      </c>
      <c r="AF908" s="15">
        <f t="shared" si="221"/>
        <v>12722.8408541865</v>
      </c>
      <c r="AG908" s="20">
        <f>IFERROR(VLOOKUP($E908,INPUTS!$A$44:$G$103,6,0),SCENARIOS!$M$23)</f>
        <v>0.4</v>
      </c>
      <c r="AH908" s="15">
        <f t="shared" si="222"/>
        <v>20639.0416693591</v>
      </c>
      <c r="AI908" s="20">
        <f>IFERROR(VLOOKUP($E908,INPUTS!$A$44:$G$103,7,0),SCENARIOS!$N$23)</f>
        <v>0.5</v>
      </c>
      <c r="AJ908" s="15">
        <f t="shared" si="223"/>
        <v>31388.1874372253</v>
      </c>
      <c r="AL908" t="str">
        <f t="shared" si="224"/>
        <v>N</v>
      </c>
      <c r="AM908" s="21">
        <f t="shared" si="225"/>
        <v>62776.3748744506</v>
      </c>
    </row>
    <row r="909" ht="15" customHeight="1" spans="1:39">
      <c r="A909" s="24" t="s">
        <v>2659</v>
      </c>
      <c r="B909" s="52" t="s">
        <v>695</v>
      </c>
      <c r="C909" s="52" t="s">
        <v>696</v>
      </c>
      <c r="D909" s="52" t="s">
        <v>929</v>
      </c>
      <c r="E909" s="10" t="s">
        <v>234</v>
      </c>
      <c r="F909" s="52" t="s">
        <v>424</v>
      </c>
      <c r="G909" s="52" t="s">
        <v>173</v>
      </c>
      <c r="H909" s="52" t="s">
        <v>248</v>
      </c>
      <c r="I909" s="52" t="s">
        <v>930</v>
      </c>
      <c r="J909" s="52" t="s">
        <v>169</v>
      </c>
      <c r="K909" s="52" t="s">
        <v>931</v>
      </c>
      <c r="L909" s="53" t="s">
        <v>291</v>
      </c>
      <c r="M909" s="13">
        <v>1473</v>
      </c>
      <c r="N909" s="14">
        <f t="shared" si="218"/>
        <v>4.03561643835616</v>
      </c>
      <c r="O909" s="15">
        <v>8750</v>
      </c>
      <c r="P909" s="15">
        <f t="shared" si="214"/>
        <v>12888750</v>
      </c>
      <c r="Q909" s="16">
        <f>IFERROR(VLOOKUP(G909,SCENARIOS!$A$13:$E$18,2,0),0.025)</f>
        <v>0.04</v>
      </c>
      <c r="R909" s="52">
        <f>IFERROR(VLOOKUP(L909,INPUTS!$A$107:$B$120,2,0),0.0082)</f>
        <v>0.0079</v>
      </c>
      <c r="S909" s="52">
        <f t="shared" si="215"/>
        <v>69.125</v>
      </c>
      <c r="T909" s="15">
        <f t="shared" si="216"/>
        <v>101821.125</v>
      </c>
      <c r="U909" s="15">
        <f>T909/INPUTS!$B$7*1000</f>
        <v>127276406.25</v>
      </c>
      <c r="V909" s="15">
        <f>T909*INPUTS!$B$6</f>
        <v>321754.755</v>
      </c>
      <c r="W909" s="54" t="s">
        <v>396</v>
      </c>
      <c r="X909" s="54" t="s">
        <v>396</v>
      </c>
      <c r="Y909" s="67">
        <f>IFERROR(VLOOKUP(E909,INPUTS!$A$44:$B$103,2,0),0)</f>
        <v>0</v>
      </c>
      <c r="Z909" s="15">
        <f t="shared" si="217"/>
        <v>0</v>
      </c>
      <c r="AA909" s="20">
        <f>IFERROR(VLOOKUP(E909,INPUTS!$A$44:$C$103,3,0),SCENARIOS!$J$23)</f>
        <v>0.1</v>
      </c>
      <c r="AB909" s="15">
        <f t="shared" si="219"/>
        <v>12388.0967256883</v>
      </c>
      <c r="AC909" s="20">
        <f>IFERROR(VLOOKUP($E909,INPUTS!$A$44:$G$103,4,0),SCENARIOS!$K$23)</f>
        <v>0.15</v>
      </c>
      <c r="AD909" s="15">
        <f t="shared" si="220"/>
        <v>22608.020754781</v>
      </c>
      <c r="AE909" s="20">
        <f>IFERROR(VLOOKUP($E909,INPUTS!$A$44:$G$103,5,0),SCENARIOS!$L$23)</f>
        <v>0.3</v>
      </c>
      <c r="AF909" s="15">
        <f t="shared" si="221"/>
        <v>55012.2281376474</v>
      </c>
      <c r="AG909" s="20">
        <f>IFERROR(VLOOKUP($E909,INPUTS!$A$44:$G$103,6,0),SCENARIOS!$M$23)</f>
        <v>0.4</v>
      </c>
      <c r="AH909" s="15">
        <f t="shared" si="222"/>
        <v>89241.0493748796</v>
      </c>
      <c r="AI909" s="20">
        <f>IFERROR(VLOOKUP($E909,INPUTS!$A$44:$G$103,7,0),SCENARIOS!$N$23)</f>
        <v>0.5</v>
      </c>
      <c r="AJ909" s="15">
        <f t="shared" si="223"/>
        <v>135719.227168961</v>
      </c>
      <c r="AL909" t="str">
        <f t="shared" si="224"/>
        <v>Y</v>
      </c>
      <c r="AM909" s="21">
        <f t="shared" si="225"/>
        <v>271438.454337922</v>
      </c>
    </row>
    <row r="910" ht="15" customHeight="1" spans="1:39">
      <c r="A910" s="6" t="s">
        <v>2660</v>
      </c>
      <c r="B910" s="52" t="s">
        <v>695</v>
      </c>
      <c r="C910" s="52" t="s">
        <v>696</v>
      </c>
      <c r="D910" s="52" t="s">
        <v>929</v>
      </c>
      <c r="E910" s="10" t="s">
        <v>234</v>
      </c>
      <c r="F910" s="52" t="s">
        <v>424</v>
      </c>
      <c r="G910" s="52" t="s">
        <v>173</v>
      </c>
      <c r="H910" s="52" t="s">
        <v>252</v>
      </c>
      <c r="I910" s="52" t="s">
        <v>930</v>
      </c>
      <c r="J910" s="52" t="s">
        <v>169</v>
      </c>
      <c r="K910" s="52" t="s">
        <v>931</v>
      </c>
      <c r="L910" s="53" t="s">
        <v>291</v>
      </c>
      <c r="M910" s="13">
        <v>982</v>
      </c>
      <c r="N910" s="14">
        <f t="shared" si="218"/>
        <v>2.69041095890411</v>
      </c>
      <c r="O910" s="15">
        <v>8280</v>
      </c>
      <c r="P910" s="15">
        <f t="shared" si="214"/>
        <v>8130960</v>
      </c>
      <c r="Q910" s="16">
        <f>IFERROR(VLOOKUP(G910,SCENARIOS!$A$13:$E$18,2,0),0.025)</f>
        <v>0.04</v>
      </c>
      <c r="R910" s="52">
        <f>IFERROR(VLOOKUP(L910,INPUTS!$A$107:$B$120,2,0),0.0082)</f>
        <v>0.0079</v>
      </c>
      <c r="S910" s="52">
        <f t="shared" si="215"/>
        <v>65.412</v>
      </c>
      <c r="T910" s="15">
        <f t="shared" si="216"/>
        <v>64234.584</v>
      </c>
      <c r="U910" s="15">
        <f>T910/INPUTS!$B$7*1000</f>
        <v>80293230</v>
      </c>
      <c r="V910" s="15">
        <f>T910*INPUTS!$B$6</f>
        <v>202981.28544</v>
      </c>
      <c r="W910" s="54" t="s">
        <v>396</v>
      </c>
      <c r="X910" s="54" t="s">
        <v>396</v>
      </c>
      <c r="Y910" s="67">
        <f>IFERROR(VLOOKUP(E910,INPUTS!$A$44:$B$103,2,0),0)</f>
        <v>0</v>
      </c>
      <c r="Z910" s="15">
        <f t="shared" si="217"/>
        <v>0</v>
      </c>
      <c r="AA910" s="20">
        <f>IFERROR(VLOOKUP(E910,INPUTS!$A$44:$C$103,3,0),SCENARIOS!$J$23)</f>
        <v>0.1</v>
      </c>
      <c r="AB910" s="15">
        <f t="shared" si="219"/>
        <v>7815.11930580566</v>
      </c>
      <c r="AC910" s="20">
        <f>IFERROR(VLOOKUP($E910,INPUTS!$A$44:$G$103,4,0),SCENARIOS!$K$23)</f>
        <v>0.15</v>
      </c>
      <c r="AD910" s="15">
        <f t="shared" si="220"/>
        <v>14262.4313790161</v>
      </c>
      <c r="AE910" s="20">
        <f>IFERROR(VLOOKUP($E910,INPUTS!$A$44:$G$103,5,0),SCENARIOS!$L$23)</f>
        <v>0.3</v>
      </c>
      <c r="AF910" s="15">
        <f t="shared" si="221"/>
        <v>34704.8570651215</v>
      </c>
      <c r="AG910" s="20">
        <f>IFERROR(VLOOKUP($E910,INPUTS!$A$44:$G$103,6,0),SCENARIOS!$M$23)</f>
        <v>0.4</v>
      </c>
      <c r="AH910" s="15">
        <f t="shared" si="222"/>
        <v>56298.3534342097</v>
      </c>
      <c r="AI910" s="20">
        <f>IFERROR(VLOOKUP($E910,INPUTS!$A$44:$G$103,7,0),SCENARIOS!$N$23)</f>
        <v>0.5</v>
      </c>
      <c r="AJ910" s="15">
        <f t="shared" si="223"/>
        <v>85619.4438825904</v>
      </c>
      <c r="AL910" t="str">
        <f t="shared" si="224"/>
        <v>Y</v>
      </c>
      <c r="AM910" s="21">
        <f t="shared" si="225"/>
        <v>171238.887765181</v>
      </c>
    </row>
    <row r="911" ht="15" customHeight="1" spans="1:39">
      <c r="A911" s="24" t="s">
        <v>2661</v>
      </c>
      <c r="B911" s="52" t="s">
        <v>695</v>
      </c>
      <c r="C911" s="52" t="s">
        <v>696</v>
      </c>
      <c r="D911" s="52" t="s">
        <v>929</v>
      </c>
      <c r="E911" s="10" t="s">
        <v>234</v>
      </c>
      <c r="F911" s="52" t="s">
        <v>424</v>
      </c>
      <c r="G911" s="52" t="s">
        <v>173</v>
      </c>
      <c r="H911" s="52" t="s">
        <v>245</v>
      </c>
      <c r="I911" s="52" t="s">
        <v>930</v>
      </c>
      <c r="J911" s="52" t="s">
        <v>169</v>
      </c>
      <c r="K911" s="52" t="s">
        <v>931</v>
      </c>
      <c r="L911" s="53" t="s">
        <v>291</v>
      </c>
      <c r="M911" s="13">
        <v>982</v>
      </c>
      <c r="N911" s="14">
        <f t="shared" si="218"/>
        <v>2.69041095890411</v>
      </c>
      <c r="O911" s="15">
        <v>10840</v>
      </c>
      <c r="P911" s="15">
        <f t="shared" si="214"/>
        <v>10644880</v>
      </c>
      <c r="Q911" s="16">
        <f>IFERROR(VLOOKUP(G911,SCENARIOS!$A$13:$E$18,2,0),0.025)</f>
        <v>0.04</v>
      </c>
      <c r="R911" s="52">
        <f>IFERROR(VLOOKUP(L911,INPUTS!$A$107:$B$120,2,0),0.0082)</f>
        <v>0.0079</v>
      </c>
      <c r="S911" s="52">
        <f t="shared" si="215"/>
        <v>85.636</v>
      </c>
      <c r="T911" s="15">
        <f t="shared" si="216"/>
        <v>84094.552</v>
      </c>
      <c r="U911" s="15">
        <f>T911/INPUTS!$B$7*1000</f>
        <v>105118190</v>
      </c>
      <c r="V911" s="15">
        <f>T911*INPUTS!$B$6</f>
        <v>265738.78432</v>
      </c>
      <c r="W911" s="54" t="s">
        <v>396</v>
      </c>
      <c r="X911" s="54" t="s">
        <v>396</v>
      </c>
      <c r="Y911" s="67">
        <f>IFERROR(VLOOKUP(E911,INPUTS!$A$44:$B$103,2,0),0)</f>
        <v>0</v>
      </c>
      <c r="Z911" s="15">
        <f t="shared" si="217"/>
        <v>0</v>
      </c>
      <c r="AA911" s="20">
        <f>IFERROR(VLOOKUP(E911,INPUTS!$A$44:$C$103,3,0),SCENARIOS!$J$23)</f>
        <v>0.1</v>
      </c>
      <c r="AB911" s="15">
        <f t="shared" si="219"/>
        <v>10231.3880766828</v>
      </c>
      <c r="AC911" s="20">
        <f>IFERROR(VLOOKUP($E911,INPUTS!$A$44:$G$103,4,0),SCENARIOS!$K$23)</f>
        <v>0.15</v>
      </c>
      <c r="AD911" s="15">
        <f t="shared" si="220"/>
        <v>18672.0719986153</v>
      </c>
      <c r="AE911" s="20">
        <f>IFERROR(VLOOKUP($E911,INPUTS!$A$44:$G$103,5,0),SCENARIOS!$L$23)</f>
        <v>0.3</v>
      </c>
      <c r="AF911" s="15">
        <f t="shared" si="221"/>
        <v>45434.8611818741</v>
      </c>
      <c r="AG911" s="20">
        <f>IFERROR(VLOOKUP($E911,INPUTS!$A$44:$G$103,6,0),SCENARIOS!$M$23)</f>
        <v>0.4</v>
      </c>
      <c r="AH911" s="15">
        <f t="shared" si="222"/>
        <v>73704.607636091</v>
      </c>
      <c r="AI911" s="20">
        <f>IFERROR(VLOOKUP($E911,INPUTS!$A$44:$G$103,7,0),SCENARIOS!$N$23)</f>
        <v>0.5</v>
      </c>
      <c r="AJ911" s="15">
        <f t="shared" si="223"/>
        <v>112091.156000879</v>
      </c>
      <c r="AL911" t="str">
        <f t="shared" si="224"/>
        <v>Y</v>
      </c>
      <c r="AM911" s="21">
        <f t="shared" si="225"/>
        <v>224182.312001758</v>
      </c>
    </row>
    <row r="912" ht="15" customHeight="1" spans="1:39">
      <c r="A912" s="6" t="s">
        <v>2662</v>
      </c>
      <c r="B912" s="52" t="s">
        <v>695</v>
      </c>
      <c r="C912" s="52" t="s">
        <v>696</v>
      </c>
      <c r="D912" s="52" t="s">
        <v>929</v>
      </c>
      <c r="E912" s="10" t="s">
        <v>234</v>
      </c>
      <c r="F912" s="52" t="s">
        <v>424</v>
      </c>
      <c r="G912" s="52" t="s">
        <v>173</v>
      </c>
      <c r="H912" s="52" t="s">
        <v>249</v>
      </c>
      <c r="I912" s="52" t="s">
        <v>930</v>
      </c>
      <c r="J912" s="52" t="s">
        <v>169</v>
      </c>
      <c r="K912" s="52" t="s">
        <v>931</v>
      </c>
      <c r="L912" s="53" t="s">
        <v>291</v>
      </c>
      <c r="M912" s="13">
        <v>982</v>
      </c>
      <c r="N912" s="14">
        <f t="shared" si="218"/>
        <v>2.69041095890411</v>
      </c>
      <c r="O912" s="15">
        <v>10140</v>
      </c>
      <c r="P912" s="15">
        <f t="shared" si="214"/>
        <v>9957480</v>
      </c>
      <c r="Q912" s="16">
        <f>IFERROR(VLOOKUP(G912,SCENARIOS!$A$13:$E$18,2,0),0.025)</f>
        <v>0.04</v>
      </c>
      <c r="R912" s="52">
        <f>IFERROR(VLOOKUP(L912,INPUTS!$A$107:$B$120,2,0),0.0082)</f>
        <v>0.0079</v>
      </c>
      <c r="S912" s="52">
        <f t="shared" si="215"/>
        <v>80.106</v>
      </c>
      <c r="T912" s="15">
        <f t="shared" si="216"/>
        <v>78664.092</v>
      </c>
      <c r="U912" s="15">
        <f>T912/INPUTS!$B$7*1000</f>
        <v>98330115</v>
      </c>
      <c r="V912" s="15">
        <f>T912*INPUTS!$B$6</f>
        <v>248578.53072</v>
      </c>
      <c r="W912" s="54" t="s">
        <v>396</v>
      </c>
      <c r="X912" s="54" t="s">
        <v>396</v>
      </c>
      <c r="Y912" s="67">
        <f>IFERROR(VLOOKUP(E912,INPUTS!$A$44:$B$103,2,0),0)</f>
        <v>0</v>
      </c>
      <c r="Z912" s="15">
        <f t="shared" si="217"/>
        <v>0</v>
      </c>
      <c r="AA912" s="20">
        <f>IFERROR(VLOOKUP(E912,INPUTS!$A$44:$C$103,3,0),SCENARIOS!$J$23)</f>
        <v>0.1</v>
      </c>
      <c r="AB912" s="15">
        <f t="shared" si="219"/>
        <v>9570.68958464607</v>
      </c>
      <c r="AC912" s="20">
        <f>IFERROR(VLOOKUP($E912,INPUTS!$A$44:$G$103,4,0),SCENARIOS!$K$23)</f>
        <v>0.15</v>
      </c>
      <c r="AD912" s="15">
        <f t="shared" si="220"/>
        <v>17466.3108916936</v>
      </c>
      <c r="AE912" s="20">
        <f>IFERROR(VLOOKUP($E912,INPUTS!$A$44:$G$103,5,0),SCENARIOS!$L$23)</f>
        <v>0.3</v>
      </c>
      <c r="AF912" s="15">
        <f t="shared" si="221"/>
        <v>42500.8756811996</v>
      </c>
      <c r="AG912" s="20">
        <f>IFERROR(VLOOKUP($E912,INPUTS!$A$44:$G$103,6,0),SCENARIOS!$M$23)</f>
        <v>0.4</v>
      </c>
      <c r="AH912" s="15">
        <f t="shared" si="222"/>
        <v>68945.0850027641</v>
      </c>
      <c r="AI912" s="20">
        <f>IFERROR(VLOOKUP($E912,INPUTS!$A$44:$G$103,7,0),SCENARIOS!$N$23)</f>
        <v>0.5</v>
      </c>
      <c r="AJ912" s="15">
        <f t="shared" si="223"/>
        <v>104852.797218535</v>
      </c>
      <c r="AL912" t="str">
        <f t="shared" si="224"/>
        <v>Y</v>
      </c>
      <c r="AM912" s="21">
        <f t="shared" si="225"/>
        <v>209705.594437069</v>
      </c>
    </row>
    <row r="913" ht="15" customHeight="1" spans="1:39">
      <c r="A913" s="24" t="s">
        <v>2663</v>
      </c>
      <c r="B913" s="52" t="s">
        <v>695</v>
      </c>
      <c r="C913" s="52" t="s">
        <v>696</v>
      </c>
      <c r="D913" s="52" t="s">
        <v>929</v>
      </c>
      <c r="E913" s="10" t="s">
        <v>234</v>
      </c>
      <c r="F913" s="52" t="s">
        <v>424</v>
      </c>
      <c r="G913" s="52" t="s">
        <v>173</v>
      </c>
      <c r="H913" s="52" t="s">
        <v>224</v>
      </c>
      <c r="I913" s="52" t="s">
        <v>938</v>
      </c>
      <c r="J913" s="52" t="s">
        <v>165</v>
      </c>
      <c r="K913" s="52" t="s">
        <v>931</v>
      </c>
      <c r="L913" s="53" t="s">
        <v>291</v>
      </c>
      <c r="M913" s="13">
        <v>982</v>
      </c>
      <c r="N913" s="14">
        <f t="shared" si="218"/>
        <v>2.69041095890411</v>
      </c>
      <c r="O913" s="15">
        <v>9570</v>
      </c>
      <c r="P913" s="15">
        <f t="shared" si="214"/>
        <v>9397740</v>
      </c>
      <c r="Q913" s="16">
        <f>IFERROR(VLOOKUP(G913,SCENARIOS!$A$13:$E$18,2,0),0.025)</f>
        <v>0.04</v>
      </c>
      <c r="R913" s="52">
        <f>IFERROR(VLOOKUP(L913,INPUTS!$A$107:$B$120,2,0),0.0082)</f>
        <v>0.0079</v>
      </c>
      <c r="S913" s="52">
        <f t="shared" si="215"/>
        <v>75.603</v>
      </c>
      <c r="T913" s="15">
        <f t="shared" si="216"/>
        <v>74242.146</v>
      </c>
      <c r="U913" s="15">
        <f>T913/INPUTS!$B$7*1000</f>
        <v>92802682.5</v>
      </c>
      <c r="V913" s="15">
        <f>T913*INPUTS!$B$6</f>
        <v>234605.18136</v>
      </c>
      <c r="W913" s="54" t="s">
        <v>396</v>
      </c>
      <c r="X913" s="54" t="s">
        <v>396</v>
      </c>
      <c r="Y913" s="67">
        <f>IFERROR(VLOOKUP(E913,INPUTS!$A$44:$B$103,2,0),0)</f>
        <v>0</v>
      </c>
      <c r="Z913" s="15">
        <f t="shared" si="217"/>
        <v>0</v>
      </c>
      <c r="AA913" s="20">
        <f>IFERROR(VLOOKUP(E913,INPUTS!$A$44:$C$103,3,0),SCENARIOS!$J$23)</f>
        <v>0.1</v>
      </c>
      <c r="AB913" s="15">
        <f t="shared" si="219"/>
        <v>9032.69224113046</v>
      </c>
      <c r="AC913" s="20">
        <f>IFERROR(VLOOKUP($E913,INPUTS!$A$44:$G$103,4,0),SCENARIOS!$K$23)</f>
        <v>0.15</v>
      </c>
      <c r="AD913" s="15">
        <f t="shared" si="220"/>
        <v>16484.476847486</v>
      </c>
      <c r="AE913" s="20">
        <f>IFERROR(VLOOKUP($E913,INPUTS!$A$44:$G$103,5,0),SCENARIOS!$L$23)</f>
        <v>0.3</v>
      </c>
      <c r="AF913" s="15">
        <f t="shared" si="221"/>
        <v>40111.7732020789</v>
      </c>
      <c r="AG913" s="20">
        <f>IFERROR(VLOOKUP($E913,INPUTS!$A$44:$G$103,6,0),SCENARIOS!$M$23)</f>
        <v>0.4</v>
      </c>
      <c r="AH913" s="15">
        <f t="shared" si="222"/>
        <v>65069.4737156265</v>
      </c>
      <c r="AI913" s="20">
        <f>IFERROR(VLOOKUP($E913,INPUTS!$A$44:$G$103,7,0),SCENARIOS!$N$23)</f>
        <v>0.5</v>
      </c>
      <c r="AJ913" s="15">
        <f t="shared" si="223"/>
        <v>98958.7050671968</v>
      </c>
      <c r="AL913" t="str">
        <f t="shared" si="224"/>
        <v>Y</v>
      </c>
      <c r="AM913" s="21">
        <f t="shared" si="225"/>
        <v>197917.410134394</v>
      </c>
    </row>
    <row r="914" ht="15" customHeight="1" spans="1:39">
      <c r="A914" s="6" t="s">
        <v>2664</v>
      </c>
      <c r="B914" s="52" t="s">
        <v>695</v>
      </c>
      <c r="C914" s="52" t="s">
        <v>696</v>
      </c>
      <c r="D914" s="52" t="s">
        <v>929</v>
      </c>
      <c r="E914" s="10" t="s">
        <v>234</v>
      </c>
      <c r="F914" s="52" t="s">
        <v>424</v>
      </c>
      <c r="G914" s="52" t="s">
        <v>173</v>
      </c>
      <c r="H914" s="52" t="s">
        <v>200</v>
      </c>
      <c r="I914" s="52" t="s">
        <v>391</v>
      </c>
      <c r="J914" s="52" t="s">
        <v>165</v>
      </c>
      <c r="K914" s="52" t="s">
        <v>931</v>
      </c>
      <c r="L914" s="53" t="s">
        <v>291</v>
      </c>
      <c r="M914" s="13">
        <v>491</v>
      </c>
      <c r="N914" s="14">
        <f t="shared" si="218"/>
        <v>1.34520547945205</v>
      </c>
      <c r="O914" s="15">
        <v>9310</v>
      </c>
      <c r="P914" s="15">
        <f t="shared" si="214"/>
        <v>4571210</v>
      </c>
      <c r="Q914" s="16">
        <f>IFERROR(VLOOKUP(G914,SCENARIOS!$A$13:$E$18,2,0),0.025)</f>
        <v>0.04</v>
      </c>
      <c r="R914" s="52">
        <f>IFERROR(VLOOKUP(L914,INPUTS!$A$107:$B$120,2,0),0.0082)</f>
        <v>0.0079</v>
      </c>
      <c r="S914" s="52">
        <f t="shared" si="215"/>
        <v>73.549</v>
      </c>
      <c r="T914" s="15">
        <f t="shared" si="216"/>
        <v>36112.559</v>
      </c>
      <c r="U914" s="15">
        <f>T914/INPUTS!$B$7*1000</f>
        <v>45140698.75</v>
      </c>
      <c r="V914" s="15">
        <f>T914*INPUTS!$B$6</f>
        <v>114115.68644</v>
      </c>
      <c r="W914" s="54" t="s">
        <v>396</v>
      </c>
      <c r="X914" s="54" t="s">
        <v>396</v>
      </c>
      <c r="Y914" s="67">
        <f>IFERROR(VLOOKUP(E914,INPUTS!$A$44:$B$103,2,0),0)</f>
        <v>0</v>
      </c>
      <c r="Z914" s="15">
        <f t="shared" si="217"/>
        <v>0</v>
      </c>
      <c r="AA914" s="20">
        <f>IFERROR(VLOOKUP(E914,INPUTS!$A$44:$C$103,3,0),SCENARIOS!$J$23)</f>
        <v>0.1</v>
      </c>
      <c r="AB914" s="15">
        <f t="shared" si="219"/>
        <v>4393.64497204413</v>
      </c>
      <c r="AC914" s="20">
        <f>IFERROR(VLOOKUP($E914,INPUTS!$A$44:$G$103,4,0),SCENARIOS!$K$23)</f>
        <v>0.15</v>
      </c>
      <c r="AD914" s="15">
        <f t="shared" si="220"/>
        <v>8018.31136102898</v>
      </c>
      <c r="AE914" s="20">
        <f>IFERROR(VLOOKUP($E914,INPUTS!$A$44:$G$103,5,0),SCENARIOS!$L$23)</f>
        <v>0.3</v>
      </c>
      <c r="AF914" s="15">
        <f t="shared" si="221"/>
        <v>19511.0035794856</v>
      </c>
      <c r="AG914" s="20">
        <f>IFERROR(VLOOKUP($E914,INPUTS!$A$44:$G$103,6,0),SCENARIOS!$M$23)</f>
        <v>0.4</v>
      </c>
      <c r="AH914" s="15">
        <f t="shared" si="222"/>
        <v>31650.8255116239</v>
      </c>
      <c r="AI914" s="20">
        <f>IFERROR(VLOOKUP($E914,INPUTS!$A$44:$G$103,7,0),SCENARIOS!$N$23)</f>
        <v>0.5</v>
      </c>
      <c r="AJ914" s="15">
        <f t="shared" si="223"/>
        <v>48135.0859025916</v>
      </c>
      <c r="AL914" t="str">
        <f t="shared" si="224"/>
        <v>Y</v>
      </c>
      <c r="AM914" s="21">
        <f t="shared" si="225"/>
        <v>96270.1718051831</v>
      </c>
    </row>
    <row r="915" ht="15" customHeight="1" spans="1:39">
      <c r="A915" s="24" t="s">
        <v>2665</v>
      </c>
      <c r="B915" s="52" t="s">
        <v>695</v>
      </c>
      <c r="C915" s="52" t="s">
        <v>696</v>
      </c>
      <c r="D915" s="52" t="s">
        <v>929</v>
      </c>
      <c r="E915" s="10" t="s">
        <v>234</v>
      </c>
      <c r="F915" s="52" t="s">
        <v>424</v>
      </c>
      <c r="G915" s="52" t="s">
        <v>173</v>
      </c>
      <c r="H915" s="52" t="s">
        <v>203</v>
      </c>
      <c r="I915" s="52" t="s">
        <v>399</v>
      </c>
      <c r="J915" s="52" t="s">
        <v>165</v>
      </c>
      <c r="K915" s="52" t="s">
        <v>931</v>
      </c>
      <c r="L915" s="53" t="s">
        <v>291</v>
      </c>
      <c r="M915" s="13">
        <v>491</v>
      </c>
      <c r="N915" s="14">
        <f t="shared" si="218"/>
        <v>1.34520547945205</v>
      </c>
      <c r="O915" s="15">
        <v>9710</v>
      </c>
      <c r="P915" s="15">
        <f t="shared" si="214"/>
        <v>4767610</v>
      </c>
      <c r="Q915" s="16">
        <f>IFERROR(VLOOKUP(G915,SCENARIOS!$A$13:$E$18,2,0),0.025)</f>
        <v>0.04</v>
      </c>
      <c r="R915" s="52">
        <f>IFERROR(VLOOKUP(L915,INPUTS!$A$107:$B$120,2,0),0.0082)</f>
        <v>0.0079</v>
      </c>
      <c r="S915" s="52">
        <f t="shared" si="215"/>
        <v>76.709</v>
      </c>
      <c r="T915" s="15">
        <f t="shared" si="216"/>
        <v>37664.119</v>
      </c>
      <c r="U915" s="15">
        <f>T915/INPUTS!$B$7*1000</f>
        <v>47080148.75</v>
      </c>
      <c r="V915" s="15">
        <f>T915*INPUTS!$B$6</f>
        <v>119018.61604</v>
      </c>
      <c r="W915" s="54" t="s">
        <v>396</v>
      </c>
      <c r="X915" s="54" t="s">
        <v>396</v>
      </c>
      <c r="Y915" s="67">
        <f>IFERROR(VLOOKUP(E915,INPUTS!$A$44:$B$103,2,0),0)</f>
        <v>0</v>
      </c>
      <c r="Z915" s="15">
        <f t="shared" si="217"/>
        <v>0</v>
      </c>
      <c r="AA915" s="20">
        <f>IFERROR(VLOOKUP(E915,INPUTS!$A$44:$C$103,3,0),SCENARIOS!$J$23)</f>
        <v>0.1</v>
      </c>
      <c r="AB915" s="15">
        <f t="shared" si="219"/>
        <v>4582.4159697689</v>
      </c>
      <c r="AC915" s="20">
        <f>IFERROR(VLOOKUP($E915,INPUTS!$A$44:$G$103,4,0),SCENARIOS!$K$23)</f>
        <v>0.15</v>
      </c>
      <c r="AD915" s="15">
        <f t="shared" si="220"/>
        <v>8362.81453443517</v>
      </c>
      <c r="AE915" s="20">
        <f>IFERROR(VLOOKUP($E915,INPUTS!$A$44:$G$103,5,0),SCENARIOS!$L$23)</f>
        <v>0.3</v>
      </c>
      <c r="AF915" s="15">
        <f t="shared" si="221"/>
        <v>20349.2851511069</v>
      </c>
      <c r="AG915" s="20">
        <f>IFERROR(VLOOKUP($E915,INPUTS!$A$44:$G$103,6,0),SCENARIOS!$M$23)</f>
        <v>0.4</v>
      </c>
      <c r="AH915" s="15">
        <f t="shared" si="222"/>
        <v>33010.6891211459</v>
      </c>
      <c r="AI915" s="20">
        <f>IFERROR(VLOOKUP($E915,INPUTS!$A$44:$G$103,7,0),SCENARIOS!$N$23)</f>
        <v>0.5</v>
      </c>
      <c r="AJ915" s="15">
        <f t="shared" si="223"/>
        <v>50203.1884118329</v>
      </c>
      <c r="AL915" t="str">
        <f t="shared" si="224"/>
        <v>Y</v>
      </c>
      <c r="AM915" s="21">
        <f t="shared" si="225"/>
        <v>100406.376823666</v>
      </c>
    </row>
    <row r="916" ht="15" customHeight="1" spans="1:39">
      <c r="A916" s="6" t="s">
        <v>2666</v>
      </c>
      <c r="B916" s="52" t="s">
        <v>695</v>
      </c>
      <c r="C916" s="52" t="s">
        <v>696</v>
      </c>
      <c r="D916" s="52" t="s">
        <v>929</v>
      </c>
      <c r="E916" s="10" t="s">
        <v>234</v>
      </c>
      <c r="F916" s="52" t="s">
        <v>424</v>
      </c>
      <c r="G916" s="52" t="s">
        <v>173</v>
      </c>
      <c r="H916" s="52" t="s">
        <v>670</v>
      </c>
      <c r="I916" s="52" t="s">
        <v>930</v>
      </c>
      <c r="J916" s="52" t="s">
        <v>169</v>
      </c>
      <c r="K916" s="52" t="s">
        <v>931</v>
      </c>
      <c r="L916" s="53" t="s">
        <v>288</v>
      </c>
      <c r="M916" s="13">
        <v>1473</v>
      </c>
      <c r="N916" s="14">
        <f t="shared" si="218"/>
        <v>4.03561643835616</v>
      </c>
      <c r="O916" s="15">
        <v>6170</v>
      </c>
      <c r="P916" s="15">
        <f t="shared" si="214"/>
        <v>9088410</v>
      </c>
      <c r="Q916" s="16">
        <f>IFERROR(VLOOKUP(G916,SCENARIOS!$A$13:$E$18,2,0),0.025)</f>
        <v>0.04</v>
      </c>
      <c r="R916" s="52">
        <f>IFERROR(VLOOKUP(L916,INPUTS!$A$107:$B$120,2,0),0.0082)</f>
        <v>0.0085</v>
      </c>
      <c r="S916" s="52">
        <f t="shared" si="215"/>
        <v>52.445</v>
      </c>
      <c r="T916" s="15">
        <f t="shared" si="216"/>
        <v>77251.485</v>
      </c>
      <c r="U916" s="15">
        <f>T916/INPUTS!$B$7*1000</f>
        <v>96564356.25</v>
      </c>
      <c r="V916" s="15">
        <f>T916*INPUTS!$B$6</f>
        <v>244114.6926</v>
      </c>
      <c r="W916" s="54" t="s">
        <v>396</v>
      </c>
      <c r="X916" s="54" t="s">
        <v>396</v>
      </c>
      <c r="Y916" s="67">
        <f>IFERROR(VLOOKUP(E916,INPUTS!$A$44:$B$103,2,0),0)</f>
        <v>0</v>
      </c>
      <c r="Z916" s="15">
        <f t="shared" si="217"/>
        <v>0</v>
      </c>
      <c r="AA916" s="20">
        <f>IFERROR(VLOOKUP(E916,INPUTS!$A$44:$C$103,3,0),SCENARIOS!$J$23)</f>
        <v>0.1</v>
      </c>
      <c r="AB916" s="15">
        <f t="shared" si="219"/>
        <v>9398.82434399601</v>
      </c>
      <c r="AC916" s="20">
        <f>IFERROR(VLOOKUP($E916,INPUTS!$A$44:$G$103,4,0),SCENARIOS!$K$23)</f>
        <v>0.15</v>
      </c>
      <c r="AD916" s="15">
        <f t="shared" si="220"/>
        <v>17152.6603759058</v>
      </c>
      <c r="AE916" s="20">
        <f>IFERROR(VLOOKUP($E916,INPUTS!$A$44:$G$103,5,0),SCENARIOS!$L$23)</f>
        <v>0.3</v>
      </c>
      <c r="AF916" s="15">
        <f t="shared" si="221"/>
        <v>41737.6680604545</v>
      </c>
      <c r="AG916" s="20">
        <f>IFERROR(VLOOKUP($E916,INPUTS!$A$44:$G$103,6,0),SCENARIOS!$M$23)</f>
        <v>0.4</v>
      </c>
      <c r="AH916" s="15">
        <f t="shared" si="222"/>
        <v>67707.0066468797</v>
      </c>
      <c r="AI916" s="20">
        <f>IFERROR(VLOOKUP($E916,INPUTS!$A$44:$G$103,7,0),SCENARIOS!$N$23)</f>
        <v>0.5</v>
      </c>
      <c r="AJ916" s="15">
        <f t="shared" si="223"/>
        <v>102969.907687178</v>
      </c>
      <c r="AL916" t="str">
        <f t="shared" si="224"/>
        <v>Y</v>
      </c>
      <c r="AM916" s="21">
        <f t="shared" si="225"/>
        <v>205939.815374356</v>
      </c>
    </row>
    <row r="917" ht="15" customHeight="1" spans="1:39">
      <c r="A917" s="24" t="s">
        <v>2667</v>
      </c>
      <c r="B917" s="52" t="s">
        <v>695</v>
      </c>
      <c r="C917" s="52" t="s">
        <v>696</v>
      </c>
      <c r="D917" s="52" t="s">
        <v>929</v>
      </c>
      <c r="E917" s="10" t="s">
        <v>234</v>
      </c>
      <c r="F917" s="52" t="s">
        <v>424</v>
      </c>
      <c r="G917" s="52" t="s">
        <v>173</v>
      </c>
      <c r="H917" s="52" t="s">
        <v>545</v>
      </c>
      <c r="I917" s="52" t="s">
        <v>544</v>
      </c>
      <c r="J917" s="52" t="s">
        <v>173</v>
      </c>
      <c r="K917" s="52" t="s">
        <v>931</v>
      </c>
      <c r="L917" s="53" t="s">
        <v>282</v>
      </c>
      <c r="M917" s="13">
        <v>982</v>
      </c>
      <c r="N917" s="14">
        <f t="shared" si="218"/>
        <v>2.69041095890411</v>
      </c>
      <c r="O917" s="15">
        <v>4660</v>
      </c>
      <c r="P917" s="15">
        <f t="shared" si="214"/>
        <v>4576120</v>
      </c>
      <c r="Q917" s="16">
        <f>IFERROR(VLOOKUP(G917,SCENARIOS!$A$13:$E$18,2,0),0.025)</f>
        <v>0.04</v>
      </c>
      <c r="R917" s="52">
        <f>IFERROR(VLOOKUP(L917,INPUTS!$A$107:$B$120,2,0),0.0082)</f>
        <v>0.0042</v>
      </c>
      <c r="S917" s="52">
        <f t="shared" si="215"/>
        <v>19.572</v>
      </c>
      <c r="T917" s="15">
        <f t="shared" si="216"/>
        <v>19219.704</v>
      </c>
      <c r="U917" s="15">
        <f>T917/INPUTS!$B$7*1000</f>
        <v>24024630</v>
      </c>
      <c r="V917" s="15">
        <f>T917*INPUTS!$B$6</f>
        <v>60734.26464</v>
      </c>
      <c r="W917" s="54" t="s">
        <v>396</v>
      </c>
      <c r="X917" s="54" t="s">
        <v>396</v>
      </c>
      <c r="Y917" s="67">
        <f>IFERROR(VLOOKUP(E917,INPUTS!$A$44:$B$103,2,0),0)</f>
        <v>0</v>
      </c>
      <c r="Z917" s="15">
        <f t="shared" si="217"/>
        <v>0</v>
      </c>
      <c r="AA917" s="20">
        <f>IFERROR(VLOOKUP(E917,INPUTS!$A$44:$C$103,3,0),SCENARIOS!$J$23)</f>
        <v>0.1</v>
      </c>
      <c r="AB917" s="15">
        <f t="shared" si="219"/>
        <v>2338.37086548689</v>
      </c>
      <c r="AC917" s="20">
        <f>IFERROR(VLOOKUP($E917,INPUTS!$A$44:$G$103,4,0),SCENARIOS!$K$23)</f>
        <v>0.15</v>
      </c>
      <c r="AD917" s="15">
        <f t="shared" si="220"/>
        <v>4267.47855057334</v>
      </c>
      <c r="AE917" s="20">
        <f>IFERROR(VLOOKUP($E917,INPUTS!$A$44:$G$103,5,0),SCENARIOS!$L$23)</f>
        <v>0.3</v>
      </c>
      <c r="AF917" s="15">
        <f t="shared" si="221"/>
        <v>10384.0803289696</v>
      </c>
      <c r="AG917" s="20">
        <f>IFERROR(VLOOKUP($E917,INPUTS!$A$44:$G$103,6,0),SCENARIOS!$M$23)</f>
        <v>0.4</v>
      </c>
      <c r="AH917" s="15">
        <f t="shared" si="222"/>
        <v>16845.0952946608</v>
      </c>
      <c r="AI917" s="20">
        <f>IFERROR(VLOOKUP($E917,INPUTS!$A$44:$G$103,7,0),SCENARIOS!$N$23)</f>
        <v>0.5</v>
      </c>
      <c r="AJ917" s="15">
        <f t="shared" si="223"/>
        <v>25618.2926018171</v>
      </c>
      <c r="AL917" t="str">
        <f t="shared" si="224"/>
        <v>Y</v>
      </c>
      <c r="AM917" s="21">
        <f t="shared" si="225"/>
        <v>51236.5852036342</v>
      </c>
    </row>
    <row r="918" ht="15" customHeight="1" spans="1:39">
      <c r="A918" s="6" t="s">
        <v>2668</v>
      </c>
      <c r="B918" s="52" t="s">
        <v>695</v>
      </c>
      <c r="C918" s="52" t="s">
        <v>696</v>
      </c>
      <c r="D918" s="52" t="s">
        <v>929</v>
      </c>
      <c r="E918" s="10" t="s">
        <v>234</v>
      </c>
      <c r="F918" s="52" t="s">
        <v>424</v>
      </c>
      <c r="G918" s="52" t="s">
        <v>173</v>
      </c>
      <c r="H918" s="52" t="s">
        <v>242</v>
      </c>
      <c r="I918" s="52" t="s">
        <v>421</v>
      </c>
      <c r="J918" s="52" t="s">
        <v>173</v>
      </c>
      <c r="K918" s="52" t="s">
        <v>931</v>
      </c>
      <c r="L918" s="53" t="s">
        <v>291</v>
      </c>
      <c r="M918" s="13">
        <v>982</v>
      </c>
      <c r="N918" s="14">
        <f t="shared" si="218"/>
        <v>2.69041095890411</v>
      </c>
      <c r="O918" s="15">
        <v>5350</v>
      </c>
      <c r="P918" s="15">
        <f t="shared" si="214"/>
        <v>5253700</v>
      </c>
      <c r="Q918" s="16">
        <f>IFERROR(VLOOKUP(G918,SCENARIOS!$A$13:$E$18,2,0),0.025)</f>
        <v>0.04</v>
      </c>
      <c r="R918" s="52">
        <f>IFERROR(VLOOKUP(L918,INPUTS!$A$107:$B$120,2,0),0.0082)</f>
        <v>0.0079</v>
      </c>
      <c r="S918" s="52">
        <f t="shared" si="215"/>
        <v>42.265</v>
      </c>
      <c r="T918" s="15">
        <f t="shared" si="216"/>
        <v>41504.23</v>
      </c>
      <c r="U918" s="15">
        <f>T918/INPUTS!$B$7*1000</f>
        <v>51880287.5</v>
      </c>
      <c r="V918" s="15">
        <f>T918*INPUTS!$B$6</f>
        <v>131153.3668</v>
      </c>
      <c r="W918" s="54" t="s">
        <v>396</v>
      </c>
      <c r="X918" s="54" t="s">
        <v>396</v>
      </c>
      <c r="Y918" s="67">
        <f>IFERROR(VLOOKUP(E918,INPUTS!$A$44:$B$103,2,0),0)</f>
        <v>0</v>
      </c>
      <c r="Z918" s="15">
        <f t="shared" si="217"/>
        <v>0</v>
      </c>
      <c r="AA918" s="20">
        <f>IFERROR(VLOOKUP(E918,INPUTS!$A$44:$C$103,3,0),SCENARIOS!$J$23)</f>
        <v>0.1</v>
      </c>
      <c r="AB918" s="15">
        <f t="shared" si="219"/>
        <v>5049.62418913772</v>
      </c>
      <c r="AC918" s="20">
        <f>IFERROR(VLOOKUP($E918,INPUTS!$A$44:$G$103,4,0),SCENARIOS!$K$23)</f>
        <v>0.15</v>
      </c>
      <c r="AD918" s="15">
        <f t="shared" si="220"/>
        <v>9215.45988861548</v>
      </c>
      <c r="AE918" s="20">
        <f>IFERROR(VLOOKUP($E918,INPUTS!$A$44:$G$103,5,0),SCENARIOS!$L$23)</f>
        <v>0.3</v>
      </c>
      <c r="AF918" s="15">
        <f t="shared" si="221"/>
        <v>22424.0320408696</v>
      </c>
      <c r="AG918" s="20">
        <f>IFERROR(VLOOKUP($E918,INPUTS!$A$44:$G$103,6,0),SCENARIOS!$M$23)</f>
        <v>0.4</v>
      </c>
      <c r="AH918" s="15">
        <f t="shared" si="222"/>
        <v>36376.3515547128</v>
      </c>
      <c r="AI918" s="20">
        <f>IFERROR(VLOOKUP($E918,INPUTS!$A$44:$G$103,7,0),SCENARIOS!$N$23)</f>
        <v>0.5</v>
      </c>
      <c r="AJ918" s="15">
        <f t="shared" si="223"/>
        <v>55321.7421222051</v>
      </c>
      <c r="AL918" t="str">
        <f t="shared" si="224"/>
        <v>Y</v>
      </c>
      <c r="AM918" s="21">
        <f t="shared" si="225"/>
        <v>110643.48424441</v>
      </c>
    </row>
    <row r="919" ht="15" customHeight="1" spans="1:39">
      <c r="A919" s="24" t="s">
        <v>2669</v>
      </c>
      <c r="B919" s="52" t="s">
        <v>695</v>
      </c>
      <c r="C919" s="52" t="s">
        <v>696</v>
      </c>
      <c r="D919" s="52" t="s">
        <v>929</v>
      </c>
      <c r="E919" s="10" t="s">
        <v>234</v>
      </c>
      <c r="F919" s="52" t="s">
        <v>424</v>
      </c>
      <c r="G919" s="52" t="s">
        <v>173</v>
      </c>
      <c r="H919" s="52" t="s">
        <v>264</v>
      </c>
      <c r="I919" s="52" t="s">
        <v>436</v>
      </c>
      <c r="J919" s="52" t="s">
        <v>173</v>
      </c>
      <c r="K919" s="52" t="s">
        <v>931</v>
      </c>
      <c r="L919" s="53" t="s">
        <v>291</v>
      </c>
      <c r="M919" s="13">
        <v>982</v>
      </c>
      <c r="N919" s="14">
        <f t="shared" si="218"/>
        <v>2.69041095890411</v>
      </c>
      <c r="O919" s="15">
        <v>7820</v>
      </c>
      <c r="P919" s="15">
        <f t="shared" si="214"/>
        <v>7679240</v>
      </c>
      <c r="Q919" s="16">
        <f>IFERROR(VLOOKUP(G919,SCENARIOS!$A$13:$E$18,2,0),0.025)</f>
        <v>0.04</v>
      </c>
      <c r="R919" s="52">
        <f>IFERROR(VLOOKUP(L919,INPUTS!$A$107:$B$120,2,0),0.0082)</f>
        <v>0.0079</v>
      </c>
      <c r="S919" s="52">
        <f t="shared" si="215"/>
        <v>61.778</v>
      </c>
      <c r="T919" s="15">
        <f t="shared" si="216"/>
        <v>60665.996</v>
      </c>
      <c r="U919" s="15">
        <f>T919/INPUTS!$B$7*1000</f>
        <v>75832495</v>
      </c>
      <c r="V919" s="15">
        <f>T919*INPUTS!$B$6</f>
        <v>191704.54736</v>
      </c>
      <c r="W919" s="54" t="s">
        <v>396</v>
      </c>
      <c r="X919" s="54" t="s">
        <v>396</v>
      </c>
      <c r="Y919" s="67">
        <f>IFERROR(VLOOKUP(E919,INPUTS!$A$44:$B$103,2,0),0)</f>
        <v>0</v>
      </c>
      <c r="Z919" s="15">
        <f t="shared" si="217"/>
        <v>0</v>
      </c>
      <c r="AA919" s="20">
        <f>IFERROR(VLOOKUP(E919,INPUTS!$A$44:$C$103,3,0),SCENARIOS!$J$23)</f>
        <v>0.1</v>
      </c>
      <c r="AB919" s="15">
        <f t="shared" si="219"/>
        <v>7380.94601103868</v>
      </c>
      <c r="AC919" s="20">
        <f>IFERROR(VLOOKUP($E919,INPUTS!$A$44:$G$103,4,0),SCENARIOS!$K$23)</f>
        <v>0.15</v>
      </c>
      <c r="AD919" s="15">
        <f t="shared" si="220"/>
        <v>13470.0740801819</v>
      </c>
      <c r="AE919" s="20">
        <f>IFERROR(VLOOKUP($E919,INPUTS!$A$44:$G$103,5,0),SCENARIOS!$L$23)</f>
        <v>0.3</v>
      </c>
      <c r="AF919" s="15">
        <f t="shared" si="221"/>
        <v>32776.8094503926</v>
      </c>
      <c r="AG919" s="20">
        <f>IFERROR(VLOOKUP($E919,INPUTS!$A$44:$G$103,6,0),SCENARIOS!$M$23)</f>
        <v>0.4</v>
      </c>
      <c r="AH919" s="15">
        <f t="shared" si="222"/>
        <v>53170.6671323092</v>
      </c>
      <c r="AI919" s="20">
        <f>IFERROR(VLOOKUP($E919,INPUTS!$A$44:$G$103,7,0),SCENARIOS!$N$23)</f>
        <v>0.5</v>
      </c>
      <c r="AJ919" s="15">
        <f t="shared" si="223"/>
        <v>80862.8081113354</v>
      </c>
      <c r="AL919" t="str">
        <f t="shared" si="224"/>
        <v>Y</v>
      </c>
      <c r="AM919" s="21">
        <f t="shared" si="225"/>
        <v>161725.616222671</v>
      </c>
    </row>
    <row r="920" ht="15" customHeight="1" spans="1:39">
      <c r="A920" s="6" t="s">
        <v>2670</v>
      </c>
      <c r="B920" s="52" t="s">
        <v>695</v>
      </c>
      <c r="C920" s="52" t="s">
        <v>696</v>
      </c>
      <c r="D920" s="52" t="s">
        <v>929</v>
      </c>
      <c r="E920" s="10" t="s">
        <v>234</v>
      </c>
      <c r="F920" s="52" t="s">
        <v>424</v>
      </c>
      <c r="G920" s="52" t="s">
        <v>173</v>
      </c>
      <c r="H920" s="52" t="s">
        <v>505</v>
      </c>
      <c r="I920" s="52" t="s">
        <v>504</v>
      </c>
      <c r="J920" s="52" t="s">
        <v>173</v>
      </c>
      <c r="K920" s="52" t="s">
        <v>931</v>
      </c>
      <c r="L920" s="53" t="s">
        <v>279</v>
      </c>
      <c r="M920" s="13">
        <v>2455</v>
      </c>
      <c r="N920" s="14">
        <f t="shared" si="218"/>
        <v>6.72602739726027</v>
      </c>
      <c r="O920" s="15">
        <v>1240</v>
      </c>
      <c r="P920" s="15">
        <f t="shared" si="214"/>
        <v>3044200</v>
      </c>
      <c r="Q920" s="16">
        <f>IFERROR(VLOOKUP(G920,SCENARIOS!$A$13:$E$18,2,0),0.025)</f>
        <v>0.04</v>
      </c>
      <c r="R920" s="52">
        <f>IFERROR(VLOOKUP(L920,INPUTS!$A$107:$B$120,2,0),0.0082)</f>
        <v>0.0039</v>
      </c>
      <c r="S920" s="52">
        <f t="shared" si="215"/>
        <v>4.836</v>
      </c>
      <c r="T920" s="15">
        <f t="shared" si="216"/>
        <v>11872.38</v>
      </c>
      <c r="U920" s="15">
        <f>T920/INPUTS!$B$7*1000</f>
        <v>14840475</v>
      </c>
      <c r="V920" s="15">
        <f>T920*INPUTS!$B$6</f>
        <v>37516.7208</v>
      </c>
      <c r="W920" s="54" t="s">
        <v>396</v>
      </c>
      <c r="X920" s="54" t="s">
        <v>396</v>
      </c>
      <c r="Y920" s="67">
        <f>IFERROR(VLOOKUP(E920,INPUTS!$A$44:$B$103,2,0),0)</f>
        <v>0</v>
      </c>
      <c r="Z920" s="15">
        <f t="shared" si="217"/>
        <v>0</v>
      </c>
      <c r="AA920" s="20">
        <f>IFERROR(VLOOKUP(E920,INPUTS!$A$44:$C$103,3,0),SCENARIOS!$J$23)</f>
        <v>0.1</v>
      </c>
      <c r="AB920" s="15">
        <f t="shared" si="219"/>
        <v>1444.45655853957</v>
      </c>
      <c r="AC920" s="20">
        <f>IFERROR(VLOOKUP($E920,INPUTS!$A$44:$G$103,4,0),SCENARIOS!$K$23)</f>
        <v>0.15</v>
      </c>
      <c r="AD920" s="15">
        <f t="shared" si="220"/>
        <v>2636.10339650683</v>
      </c>
      <c r="AE920" s="20">
        <f>IFERROR(VLOOKUP($E920,INPUTS!$A$44:$G$103,5,0),SCENARIOS!$L$23)</f>
        <v>0.3</v>
      </c>
      <c r="AF920" s="15">
        <f t="shared" si="221"/>
        <v>6414.44569677306</v>
      </c>
      <c r="AG920" s="20">
        <f>IFERROR(VLOOKUP($E920,INPUTS!$A$44:$G$103,6,0),SCENARIOS!$M$23)</f>
        <v>0.4</v>
      </c>
      <c r="AH920" s="15">
        <f t="shared" si="222"/>
        <v>10405.5386323549</v>
      </c>
      <c r="AI920" s="20">
        <f>IFERROR(VLOOKUP($E920,INPUTS!$A$44:$G$103,7,0),SCENARIOS!$N$23)</f>
        <v>0.5</v>
      </c>
      <c r="AJ920" s="15">
        <f t="shared" si="223"/>
        <v>15824.9109726123</v>
      </c>
      <c r="AL920" t="str">
        <f t="shared" si="224"/>
        <v>Y</v>
      </c>
      <c r="AM920" s="21">
        <f t="shared" si="225"/>
        <v>31649.8219452247</v>
      </c>
    </row>
    <row r="921" ht="15" customHeight="1" spans="1:39">
      <c r="A921" s="24" t="s">
        <v>2671</v>
      </c>
      <c r="B921" s="52" t="s">
        <v>695</v>
      </c>
      <c r="C921" s="52" t="s">
        <v>696</v>
      </c>
      <c r="D921" s="52" t="s">
        <v>929</v>
      </c>
      <c r="E921" s="10" t="s">
        <v>234</v>
      </c>
      <c r="F921" s="52" t="s">
        <v>424</v>
      </c>
      <c r="G921" s="52" t="s">
        <v>173</v>
      </c>
      <c r="H921" s="52" t="s">
        <v>428</v>
      </c>
      <c r="I921" s="52" t="s">
        <v>427</v>
      </c>
      <c r="J921" s="52" t="s">
        <v>173</v>
      </c>
      <c r="K921" s="52" t="s">
        <v>931</v>
      </c>
      <c r="L921" s="53" t="s">
        <v>279</v>
      </c>
      <c r="M921" s="13">
        <v>1473</v>
      </c>
      <c r="N921" s="14">
        <f t="shared" si="218"/>
        <v>4.03561643835616</v>
      </c>
      <c r="O921" s="15">
        <v>2900</v>
      </c>
      <c r="P921" s="15">
        <f t="shared" si="214"/>
        <v>4271700</v>
      </c>
      <c r="Q921" s="16">
        <f>IFERROR(VLOOKUP(G921,SCENARIOS!$A$13:$E$18,2,0),0.025)</f>
        <v>0.04</v>
      </c>
      <c r="R921" s="52">
        <f>IFERROR(VLOOKUP(L921,INPUTS!$A$107:$B$120,2,0),0.0082)</f>
        <v>0.0039</v>
      </c>
      <c r="S921" s="52">
        <f t="shared" si="215"/>
        <v>11.31</v>
      </c>
      <c r="T921" s="15">
        <f t="shared" si="216"/>
        <v>16659.63</v>
      </c>
      <c r="U921" s="15">
        <f>T921/INPUTS!$B$7*1000</f>
        <v>20824537.5</v>
      </c>
      <c r="V921" s="15">
        <f>T921*INPUTS!$B$6</f>
        <v>52644.4308</v>
      </c>
      <c r="W921" s="54" t="s">
        <v>521</v>
      </c>
      <c r="X921" s="54" t="s">
        <v>396</v>
      </c>
      <c r="Y921" s="67">
        <f>IFERROR(VLOOKUP(E921,INPUTS!$A$44:$B$103,2,0),0)</f>
        <v>0</v>
      </c>
      <c r="Z921" s="15">
        <f t="shared" si="217"/>
        <v>0</v>
      </c>
      <c r="AA921" s="20">
        <f>IFERROR(VLOOKUP(E921,INPUTS!$A$44:$C$103,3,0),SCENARIOS!$J$23)</f>
        <v>0.1</v>
      </c>
      <c r="AB921" s="15">
        <f t="shared" si="219"/>
        <v>2026.89871924101</v>
      </c>
      <c r="AC921" s="20">
        <f>IFERROR(VLOOKUP($E921,INPUTS!$A$44:$G$103,4,0),SCENARIOS!$K$23)</f>
        <v>0.15</v>
      </c>
      <c r="AD921" s="15">
        <f t="shared" si="220"/>
        <v>3699.04831445313</v>
      </c>
      <c r="AE921" s="20">
        <f>IFERROR(VLOOKUP($E921,INPUTS!$A$44:$G$103,5,0),SCENARIOS!$L$23)</f>
        <v>0.3</v>
      </c>
      <c r="AF921" s="15">
        <f t="shared" si="221"/>
        <v>9000.91573579446</v>
      </c>
      <c r="AG921" s="20">
        <f>IFERROR(VLOOKUP($E921,INPUTS!$A$44:$G$103,6,0),SCENARIOS!$M$23)</f>
        <v>0.4</v>
      </c>
      <c r="AH921" s="15">
        <f t="shared" si="222"/>
        <v>14601.3203389495</v>
      </c>
      <c r="AI921" s="20">
        <f>IFERROR(VLOOKUP($E921,INPUTS!$A$44:$G$103,7,0),SCENARIOS!$N$23)</f>
        <v>0.5</v>
      </c>
      <c r="AJ921" s="15">
        <f t="shared" si="223"/>
        <v>22205.9234615689</v>
      </c>
      <c r="AL921" t="str">
        <f t="shared" si="224"/>
        <v>Y</v>
      </c>
      <c r="AM921" s="21">
        <f t="shared" si="225"/>
        <v>44411.8469231378</v>
      </c>
    </row>
    <row r="922" ht="15" customHeight="1" spans="1:39">
      <c r="A922" s="6" t="s">
        <v>2672</v>
      </c>
      <c r="B922" s="52" t="s">
        <v>695</v>
      </c>
      <c r="C922" s="52" t="s">
        <v>696</v>
      </c>
      <c r="D922" s="52" t="s">
        <v>929</v>
      </c>
      <c r="E922" s="10" t="s">
        <v>234</v>
      </c>
      <c r="F922" s="52" t="s">
        <v>424</v>
      </c>
      <c r="G922" s="52" t="s">
        <v>173</v>
      </c>
      <c r="H922" s="52" t="s">
        <v>819</v>
      </c>
      <c r="I922" s="52" t="s">
        <v>575</v>
      </c>
      <c r="J922" s="52" t="s">
        <v>173</v>
      </c>
      <c r="K922" s="52" t="s">
        <v>931</v>
      </c>
      <c r="L922" s="53" t="s">
        <v>291</v>
      </c>
      <c r="M922" s="13">
        <v>491</v>
      </c>
      <c r="N922" s="14">
        <f t="shared" si="218"/>
        <v>1.34520547945205</v>
      </c>
      <c r="O922" s="15">
        <v>6750</v>
      </c>
      <c r="P922" s="15">
        <f t="shared" si="214"/>
        <v>3314250</v>
      </c>
      <c r="Q922" s="16">
        <f>IFERROR(VLOOKUP(G922,SCENARIOS!$A$13:$E$18,2,0),0.025)</f>
        <v>0.04</v>
      </c>
      <c r="R922" s="52">
        <f>IFERROR(VLOOKUP(L922,INPUTS!$A$107:$B$120,2,0),0.0082)</f>
        <v>0.0079</v>
      </c>
      <c r="S922" s="52">
        <f t="shared" si="215"/>
        <v>53.325</v>
      </c>
      <c r="T922" s="15">
        <f t="shared" si="216"/>
        <v>26182.575</v>
      </c>
      <c r="U922" s="15">
        <f>T922/INPUTS!$B$7*1000</f>
        <v>32728218.75</v>
      </c>
      <c r="V922" s="15">
        <f>T922*INPUTS!$B$6</f>
        <v>82736.937</v>
      </c>
      <c r="W922" s="54" t="s">
        <v>521</v>
      </c>
      <c r="X922" s="54" t="s">
        <v>396</v>
      </c>
      <c r="Y922" s="67">
        <f>IFERROR(VLOOKUP(E922,INPUTS!$A$44:$B$103,2,0),0)</f>
        <v>0</v>
      </c>
      <c r="Z922" s="15">
        <f t="shared" si="217"/>
        <v>0</v>
      </c>
      <c r="AA922" s="20">
        <f>IFERROR(VLOOKUP(E922,INPUTS!$A$44:$C$103,3,0),SCENARIOS!$J$23)</f>
        <v>0.1</v>
      </c>
      <c r="AB922" s="15">
        <f t="shared" si="219"/>
        <v>3185.51058660557</v>
      </c>
      <c r="AC922" s="20">
        <f>IFERROR(VLOOKUP($E922,INPUTS!$A$44:$G$103,4,0),SCENARIOS!$K$23)</f>
        <v>0.15</v>
      </c>
      <c r="AD922" s="15">
        <f t="shared" si="220"/>
        <v>5813.49105122939</v>
      </c>
      <c r="AE922" s="20">
        <f>IFERROR(VLOOKUP($E922,INPUTS!$A$44:$G$103,5,0),SCENARIOS!$L$23)</f>
        <v>0.3</v>
      </c>
      <c r="AF922" s="15">
        <f t="shared" si="221"/>
        <v>14146.0015211093</v>
      </c>
      <c r="AG922" s="20">
        <f>IFERROR(VLOOKUP($E922,INPUTS!$A$44:$G$103,6,0),SCENARIOS!$M$23)</f>
        <v>0.4</v>
      </c>
      <c r="AH922" s="15">
        <f t="shared" si="222"/>
        <v>22947.6984106833</v>
      </c>
      <c r="AI922" s="20">
        <f>IFERROR(VLOOKUP($E922,INPUTS!$A$44:$G$103,7,0),SCENARIOS!$N$23)</f>
        <v>0.5</v>
      </c>
      <c r="AJ922" s="15">
        <f t="shared" si="223"/>
        <v>34899.2298434472</v>
      </c>
      <c r="AL922" t="str">
        <f t="shared" si="224"/>
        <v>N</v>
      </c>
      <c r="AM922" s="21">
        <f t="shared" si="225"/>
        <v>69798.4596868943</v>
      </c>
    </row>
    <row r="923" ht="15" customHeight="1" spans="1:39">
      <c r="A923" s="24" t="s">
        <v>2673</v>
      </c>
      <c r="B923" s="52" t="s">
        <v>695</v>
      </c>
      <c r="C923" s="52" t="s">
        <v>696</v>
      </c>
      <c r="D923" s="52" t="s">
        <v>929</v>
      </c>
      <c r="E923" s="10" t="s">
        <v>234</v>
      </c>
      <c r="F923" s="52" t="s">
        <v>424</v>
      </c>
      <c r="G923" s="52" t="s">
        <v>173</v>
      </c>
      <c r="H923" s="52" t="s">
        <v>576</v>
      </c>
      <c r="I923" s="52" t="s">
        <v>575</v>
      </c>
      <c r="J923" s="52" t="s">
        <v>173</v>
      </c>
      <c r="K923" s="52" t="s">
        <v>931</v>
      </c>
      <c r="L923" s="53" t="s">
        <v>291</v>
      </c>
      <c r="M923" s="13">
        <v>491</v>
      </c>
      <c r="N923" s="14">
        <f t="shared" si="218"/>
        <v>1.34520547945205</v>
      </c>
      <c r="O923" s="15">
        <v>5860</v>
      </c>
      <c r="P923" s="15">
        <f t="shared" si="214"/>
        <v>2877260</v>
      </c>
      <c r="Q923" s="16">
        <f>IFERROR(VLOOKUP(G923,SCENARIOS!$A$13:$E$18,2,0),0.025)</f>
        <v>0.04</v>
      </c>
      <c r="R923" s="52">
        <f>IFERROR(VLOOKUP(L923,INPUTS!$A$107:$B$120,2,0),0.0082)</f>
        <v>0.0079</v>
      </c>
      <c r="S923" s="52">
        <f t="shared" si="215"/>
        <v>46.294</v>
      </c>
      <c r="T923" s="15">
        <f t="shared" si="216"/>
        <v>22730.354</v>
      </c>
      <c r="U923" s="15">
        <f>T923/INPUTS!$B$7*1000</f>
        <v>28412942.5</v>
      </c>
      <c r="V923" s="15">
        <f>T923*INPUTS!$B$6</f>
        <v>71827.91864</v>
      </c>
      <c r="W923" s="54" t="s">
        <v>521</v>
      </c>
      <c r="X923" s="54" t="s">
        <v>396</v>
      </c>
      <c r="Y923" s="67">
        <f>IFERROR(VLOOKUP(E923,INPUTS!$A$44:$B$103,2,0),0)</f>
        <v>0</v>
      </c>
      <c r="Z923" s="15">
        <f t="shared" si="217"/>
        <v>0</v>
      </c>
      <c r="AA923" s="20">
        <f>IFERROR(VLOOKUP(E923,INPUTS!$A$44:$C$103,3,0),SCENARIOS!$J$23)</f>
        <v>0.1</v>
      </c>
      <c r="AB923" s="15">
        <f t="shared" si="219"/>
        <v>2765.49511666795</v>
      </c>
      <c r="AC923" s="20">
        <f>IFERROR(VLOOKUP($E923,INPUTS!$A$44:$G$103,4,0),SCENARIOS!$K$23)</f>
        <v>0.15</v>
      </c>
      <c r="AD923" s="15">
        <f t="shared" si="220"/>
        <v>5046.97149040063</v>
      </c>
      <c r="AE923" s="20">
        <f>IFERROR(VLOOKUP($E923,INPUTS!$A$44:$G$103,5,0),SCENARIOS!$L$23)</f>
        <v>0.3</v>
      </c>
      <c r="AF923" s="15">
        <f t="shared" si="221"/>
        <v>12280.825024252</v>
      </c>
      <c r="AG923" s="20">
        <f>IFERROR(VLOOKUP($E923,INPUTS!$A$44:$G$103,6,0),SCENARIOS!$M$23)</f>
        <v>0.4</v>
      </c>
      <c r="AH923" s="15">
        <f t="shared" si="222"/>
        <v>19922.0018794969</v>
      </c>
      <c r="AI923" s="20">
        <f>IFERROR(VLOOKUP($E923,INPUTS!$A$44:$G$103,7,0),SCENARIOS!$N$23)</f>
        <v>0.5</v>
      </c>
      <c r="AJ923" s="15">
        <f t="shared" si="223"/>
        <v>30297.7017603852</v>
      </c>
      <c r="AL923" t="str">
        <f t="shared" si="224"/>
        <v>N</v>
      </c>
      <c r="AM923" s="21">
        <f t="shared" si="225"/>
        <v>60595.4035207705</v>
      </c>
    </row>
    <row r="924" ht="15" customHeight="1" spans="1:39">
      <c r="A924" s="6" t="s">
        <v>2674</v>
      </c>
      <c r="B924" s="52" t="s">
        <v>695</v>
      </c>
      <c r="C924" s="52" t="s">
        <v>696</v>
      </c>
      <c r="D924" s="52" t="s">
        <v>929</v>
      </c>
      <c r="E924" s="10" t="s">
        <v>237</v>
      </c>
      <c r="F924" s="52" t="s">
        <v>424</v>
      </c>
      <c r="G924" s="52" t="s">
        <v>173</v>
      </c>
      <c r="H924" s="52" t="s">
        <v>248</v>
      </c>
      <c r="I924" s="52" t="s">
        <v>930</v>
      </c>
      <c r="J924" s="52" t="s">
        <v>169</v>
      </c>
      <c r="K924" s="52" t="s">
        <v>931</v>
      </c>
      <c r="L924" s="53" t="s">
        <v>291</v>
      </c>
      <c r="M924" s="13">
        <v>982</v>
      </c>
      <c r="N924" s="14">
        <f t="shared" si="218"/>
        <v>2.69041095890411</v>
      </c>
      <c r="O924" s="15">
        <v>8800</v>
      </c>
      <c r="P924" s="15">
        <f t="shared" si="214"/>
        <v>8641600</v>
      </c>
      <c r="Q924" s="16">
        <f>IFERROR(VLOOKUP(G924,SCENARIOS!$A$13:$E$18,2,0),0.025)</f>
        <v>0.04</v>
      </c>
      <c r="R924" s="52">
        <f>IFERROR(VLOOKUP(L924,INPUTS!$A$107:$B$120,2,0),0.0082)</f>
        <v>0.0079</v>
      </c>
      <c r="S924" s="52">
        <f t="shared" si="215"/>
        <v>69.52</v>
      </c>
      <c r="T924" s="15">
        <f t="shared" si="216"/>
        <v>68268.64</v>
      </c>
      <c r="U924" s="15">
        <f>T924/INPUTS!$B$7*1000</f>
        <v>85335800</v>
      </c>
      <c r="V924" s="15">
        <f>T924*INPUTS!$B$6</f>
        <v>215728.9024</v>
      </c>
      <c r="W924" s="54" t="s">
        <v>396</v>
      </c>
      <c r="X924" s="54" t="s">
        <v>396</v>
      </c>
      <c r="Y924" s="67">
        <f>IFERROR(VLOOKUP(E924,INPUTS!$A$44:$B$103,2,0),0)</f>
        <v>0</v>
      </c>
      <c r="Z924" s="15">
        <f t="shared" si="217"/>
        <v>0</v>
      </c>
      <c r="AA924" s="20">
        <f>IFERROR(VLOOKUP(E924,INPUTS!$A$44:$C$103,3,0),SCENARIOS!$J$23)</f>
        <v>0.1</v>
      </c>
      <c r="AB924" s="15">
        <f t="shared" si="219"/>
        <v>8305.92389989008</v>
      </c>
      <c r="AC924" s="20">
        <f>IFERROR(VLOOKUP($E924,INPUTS!$A$44:$G$103,4,0),SCENARIOS!$K$23)</f>
        <v>0.15</v>
      </c>
      <c r="AD924" s="15">
        <f t="shared" si="220"/>
        <v>15158.1396298722</v>
      </c>
      <c r="AE924" s="20">
        <f>IFERROR(VLOOKUP($E924,INPUTS!$A$44:$G$103,5,0),SCENARIOS!$L$23)</f>
        <v>0.3</v>
      </c>
      <c r="AF924" s="15">
        <f t="shared" si="221"/>
        <v>36884.3891513369</v>
      </c>
      <c r="AG924" s="20">
        <f>IFERROR(VLOOKUP($E924,INPUTS!$A$44:$G$103,6,0),SCENARIOS!$M$23)</f>
        <v>0.4</v>
      </c>
      <c r="AH924" s="15">
        <f t="shared" si="222"/>
        <v>59833.9988189669</v>
      </c>
      <c r="AI924" s="20">
        <f>IFERROR(VLOOKUP($E924,INPUTS!$A$44:$G$103,7,0),SCENARIOS!$N$23)</f>
        <v>0.5</v>
      </c>
      <c r="AJ924" s="15">
        <f t="shared" si="223"/>
        <v>90996.5104066178</v>
      </c>
      <c r="AL924" t="str">
        <f t="shared" si="224"/>
        <v>N</v>
      </c>
      <c r="AM924" s="21">
        <f t="shared" si="225"/>
        <v>181993.020813236</v>
      </c>
    </row>
    <row r="925" ht="15" customHeight="1" spans="1:39">
      <c r="A925" s="24" t="s">
        <v>2675</v>
      </c>
      <c r="B925" s="52" t="s">
        <v>695</v>
      </c>
      <c r="C925" s="52" t="s">
        <v>696</v>
      </c>
      <c r="D925" s="52" t="s">
        <v>929</v>
      </c>
      <c r="E925" s="10" t="s">
        <v>237</v>
      </c>
      <c r="F925" s="52" t="s">
        <v>424</v>
      </c>
      <c r="G925" s="52" t="s">
        <v>173</v>
      </c>
      <c r="H925" s="52" t="s">
        <v>224</v>
      </c>
      <c r="I925" s="52" t="s">
        <v>938</v>
      </c>
      <c r="J925" s="52" t="s">
        <v>165</v>
      </c>
      <c r="K925" s="52" t="s">
        <v>931</v>
      </c>
      <c r="L925" s="53" t="s">
        <v>291</v>
      </c>
      <c r="M925" s="13">
        <v>491</v>
      </c>
      <c r="N925" s="14">
        <f t="shared" si="218"/>
        <v>1.34520547945205</v>
      </c>
      <c r="O925" s="15">
        <v>9560</v>
      </c>
      <c r="P925" s="15">
        <f t="shared" si="214"/>
        <v>4693960</v>
      </c>
      <c r="Q925" s="16">
        <f>IFERROR(VLOOKUP(G925,SCENARIOS!$A$13:$E$18,2,0),0.025)</f>
        <v>0.04</v>
      </c>
      <c r="R925" s="52">
        <f>IFERROR(VLOOKUP(L925,INPUTS!$A$107:$B$120,2,0),0.0082)</f>
        <v>0.0079</v>
      </c>
      <c r="S925" s="52">
        <f t="shared" si="215"/>
        <v>75.524</v>
      </c>
      <c r="T925" s="15">
        <f t="shared" si="216"/>
        <v>37082.284</v>
      </c>
      <c r="U925" s="15">
        <f>T925/INPUTS!$B$7*1000</f>
        <v>46352855</v>
      </c>
      <c r="V925" s="15">
        <f>T925*INPUTS!$B$6</f>
        <v>117180.01744</v>
      </c>
      <c r="W925" s="54" t="s">
        <v>396</v>
      </c>
      <c r="X925" s="54" t="s">
        <v>396</v>
      </c>
      <c r="Y925" s="67">
        <f>IFERROR(VLOOKUP(E925,INPUTS!$A$44:$B$103,2,0),0)</f>
        <v>0</v>
      </c>
      <c r="Z925" s="15">
        <f t="shared" si="217"/>
        <v>0</v>
      </c>
      <c r="AA925" s="20">
        <f>IFERROR(VLOOKUP(E925,INPUTS!$A$44:$C$103,3,0),SCENARIOS!$J$23)</f>
        <v>0.1</v>
      </c>
      <c r="AB925" s="15">
        <f t="shared" si="219"/>
        <v>4511.62684562211</v>
      </c>
      <c r="AC925" s="20">
        <f>IFERROR(VLOOKUP($E925,INPUTS!$A$44:$G$103,4,0),SCENARIOS!$K$23)</f>
        <v>0.15</v>
      </c>
      <c r="AD925" s="15">
        <f t="shared" si="220"/>
        <v>8233.62584440784</v>
      </c>
      <c r="AE925" s="20">
        <f>IFERROR(VLOOKUP($E925,INPUTS!$A$44:$G$103,5,0),SCENARIOS!$L$23)</f>
        <v>0.3</v>
      </c>
      <c r="AF925" s="15">
        <f t="shared" si="221"/>
        <v>20034.9295617489</v>
      </c>
      <c r="AG925" s="20">
        <f>IFERROR(VLOOKUP($E925,INPUTS!$A$44:$G$103,6,0),SCENARIOS!$M$23)</f>
        <v>0.4</v>
      </c>
      <c r="AH925" s="15">
        <f t="shared" si="222"/>
        <v>32500.7402675752</v>
      </c>
      <c r="AI925" s="20">
        <f>IFERROR(VLOOKUP($E925,INPUTS!$A$44:$G$103,7,0),SCENARIOS!$N$23)</f>
        <v>0.5</v>
      </c>
      <c r="AJ925" s="15">
        <f t="shared" si="223"/>
        <v>49427.6499708674</v>
      </c>
      <c r="AL925" t="str">
        <f t="shared" si="224"/>
        <v>N</v>
      </c>
      <c r="AM925" s="21">
        <f t="shared" si="225"/>
        <v>98855.2999417348</v>
      </c>
    </row>
    <row r="926" ht="15" customHeight="1" spans="1:39">
      <c r="A926" s="6" t="s">
        <v>2676</v>
      </c>
      <c r="B926" s="52" t="s">
        <v>695</v>
      </c>
      <c r="C926" s="52" t="s">
        <v>696</v>
      </c>
      <c r="D926" s="52" t="s">
        <v>929</v>
      </c>
      <c r="E926" s="10" t="s">
        <v>237</v>
      </c>
      <c r="F926" s="52" t="s">
        <v>424</v>
      </c>
      <c r="G926" s="52" t="s">
        <v>173</v>
      </c>
      <c r="H926" s="52" t="s">
        <v>545</v>
      </c>
      <c r="I926" s="52" t="s">
        <v>544</v>
      </c>
      <c r="J926" s="52" t="s">
        <v>173</v>
      </c>
      <c r="K926" s="52" t="s">
        <v>931</v>
      </c>
      <c r="L926" s="53" t="s">
        <v>282</v>
      </c>
      <c r="M926" s="13">
        <v>982</v>
      </c>
      <c r="N926" s="14">
        <f t="shared" si="218"/>
        <v>2.69041095890411</v>
      </c>
      <c r="O926" s="15">
        <v>4630</v>
      </c>
      <c r="P926" s="15">
        <f t="shared" si="214"/>
        <v>4546660</v>
      </c>
      <c r="Q926" s="16">
        <f>IFERROR(VLOOKUP(G926,SCENARIOS!$A$13:$E$18,2,0),0.025)</f>
        <v>0.04</v>
      </c>
      <c r="R926" s="52">
        <f>IFERROR(VLOOKUP(L926,INPUTS!$A$107:$B$120,2,0),0.0082)</f>
        <v>0.0042</v>
      </c>
      <c r="S926" s="52">
        <f t="shared" si="215"/>
        <v>19.446</v>
      </c>
      <c r="T926" s="15">
        <f t="shared" si="216"/>
        <v>19095.972</v>
      </c>
      <c r="U926" s="15">
        <f>T926/INPUTS!$B$7*1000</f>
        <v>23869965</v>
      </c>
      <c r="V926" s="15">
        <f>T926*INPUTS!$B$6</f>
        <v>60343.27152</v>
      </c>
      <c r="W926" s="54" t="s">
        <v>396</v>
      </c>
      <c r="X926" s="54" t="s">
        <v>396</v>
      </c>
      <c r="Y926" s="67">
        <f>IFERROR(VLOOKUP(E926,INPUTS!$A$44:$B$103,2,0),0)</f>
        <v>0</v>
      </c>
      <c r="Z926" s="15">
        <f t="shared" si="217"/>
        <v>0</v>
      </c>
      <c r="AA926" s="20">
        <f>IFERROR(VLOOKUP(E926,INPUTS!$A$44:$C$103,3,0),SCENARIOS!$J$23)</f>
        <v>0.1</v>
      </c>
      <c r="AB926" s="15">
        <f t="shared" si="219"/>
        <v>2323.31697579491</v>
      </c>
      <c r="AC926" s="20">
        <f>IFERROR(VLOOKUP($E926,INPUTS!$A$44:$G$103,4,0),SCENARIOS!$K$23)</f>
        <v>0.15</v>
      </c>
      <c r="AD926" s="15">
        <f t="shared" si="220"/>
        <v>4240.00551269411</v>
      </c>
      <c r="AE926" s="20">
        <f>IFERROR(VLOOKUP($E926,INPUTS!$A$44:$G$103,5,0),SCENARIOS!$L$23)</f>
        <v>0.3</v>
      </c>
      <c r="AF926" s="15">
        <f t="shared" si="221"/>
        <v>10317.2300264226</v>
      </c>
      <c r="AG926" s="20">
        <f>IFERROR(VLOOKUP($E926,INPUTS!$A$44:$G$103,6,0),SCENARIOS!$M$23)</f>
        <v>0.4</v>
      </c>
      <c r="AH926" s="15">
        <f t="shared" si="222"/>
        <v>16736.6504751673</v>
      </c>
      <c r="AI926" s="20">
        <f>IFERROR(VLOOKUP($E926,INPUTS!$A$44:$G$103,7,0),SCENARIOS!$N$23)</f>
        <v>0.5</v>
      </c>
      <c r="AJ926" s="15">
        <f t="shared" si="223"/>
        <v>25453.3679713333</v>
      </c>
      <c r="AL926" t="str">
        <f t="shared" si="224"/>
        <v>N</v>
      </c>
      <c r="AM926" s="21">
        <f t="shared" si="225"/>
        <v>50906.7359426665</v>
      </c>
    </row>
    <row r="927" ht="15" customHeight="1" spans="1:39">
      <c r="A927" s="24" t="s">
        <v>2677</v>
      </c>
      <c r="B927" s="52" t="s">
        <v>695</v>
      </c>
      <c r="C927" s="52" t="s">
        <v>696</v>
      </c>
      <c r="D927" s="52" t="s">
        <v>929</v>
      </c>
      <c r="E927" s="10" t="s">
        <v>237</v>
      </c>
      <c r="F927" s="52" t="s">
        <v>424</v>
      </c>
      <c r="G927" s="52" t="s">
        <v>173</v>
      </c>
      <c r="H927" s="52" t="s">
        <v>242</v>
      </c>
      <c r="I927" s="52" t="s">
        <v>421</v>
      </c>
      <c r="J927" s="52" t="s">
        <v>173</v>
      </c>
      <c r="K927" s="52" t="s">
        <v>931</v>
      </c>
      <c r="L927" s="53" t="s">
        <v>291</v>
      </c>
      <c r="M927" s="13">
        <v>491</v>
      </c>
      <c r="N927" s="14">
        <f t="shared" si="218"/>
        <v>1.34520547945205</v>
      </c>
      <c r="O927" s="15">
        <v>5340</v>
      </c>
      <c r="P927" s="15">
        <f t="shared" si="214"/>
        <v>2621940</v>
      </c>
      <c r="Q927" s="16">
        <f>IFERROR(VLOOKUP(G927,SCENARIOS!$A$13:$E$18,2,0),0.025)</f>
        <v>0.04</v>
      </c>
      <c r="R927" s="52">
        <f>IFERROR(VLOOKUP(L927,INPUTS!$A$107:$B$120,2,0),0.0082)</f>
        <v>0.0079</v>
      </c>
      <c r="S927" s="52">
        <f t="shared" si="215"/>
        <v>42.186</v>
      </c>
      <c r="T927" s="15">
        <f t="shared" si="216"/>
        <v>20713.326</v>
      </c>
      <c r="U927" s="15">
        <f>T927/INPUTS!$B$7*1000</f>
        <v>25891657.5</v>
      </c>
      <c r="V927" s="15">
        <f>T927*INPUTS!$B$6</f>
        <v>65454.11016</v>
      </c>
      <c r="W927" s="54" t="s">
        <v>396</v>
      </c>
      <c r="X927" s="54" t="s">
        <v>396</v>
      </c>
      <c r="Y927" s="67">
        <f>IFERROR(VLOOKUP(E927,INPUTS!$A$44:$B$103,2,0),0)</f>
        <v>0</v>
      </c>
      <c r="Z927" s="15">
        <f t="shared" si="217"/>
        <v>0</v>
      </c>
      <c r="AA927" s="20">
        <f>IFERROR(VLOOKUP(E927,INPUTS!$A$44:$C$103,3,0),SCENARIOS!$J$23)</f>
        <v>0.1</v>
      </c>
      <c r="AB927" s="15">
        <f t="shared" si="219"/>
        <v>2520.09281962574</v>
      </c>
      <c r="AC927" s="20">
        <f>IFERROR(VLOOKUP($E927,INPUTS!$A$44:$G$103,4,0),SCENARIOS!$K$23)</f>
        <v>0.15</v>
      </c>
      <c r="AD927" s="15">
        <f t="shared" si="220"/>
        <v>4599.11736497258</v>
      </c>
      <c r="AE927" s="20">
        <f>IFERROR(VLOOKUP($E927,INPUTS!$A$44:$G$103,5,0),SCENARIOS!$L$23)</f>
        <v>0.3</v>
      </c>
      <c r="AF927" s="15">
        <f t="shared" si="221"/>
        <v>11191.0589811443</v>
      </c>
      <c r="AG927" s="20">
        <f>IFERROR(VLOOKUP($E927,INPUTS!$A$44:$G$103,6,0),SCENARIOS!$M$23)</f>
        <v>0.4</v>
      </c>
      <c r="AH927" s="15">
        <f t="shared" si="222"/>
        <v>18154.1791871184</v>
      </c>
      <c r="AI927" s="20">
        <f>IFERROR(VLOOKUP($E927,INPUTS!$A$44:$G$103,7,0),SCENARIOS!$N$23)</f>
        <v>0.5</v>
      </c>
      <c r="AJ927" s="15">
        <f t="shared" si="223"/>
        <v>27609.1684983715</v>
      </c>
      <c r="AL927" t="str">
        <f t="shared" si="224"/>
        <v>N</v>
      </c>
      <c r="AM927" s="21">
        <f t="shared" si="225"/>
        <v>55218.3369967431</v>
      </c>
    </row>
    <row r="928" ht="15" customHeight="1" spans="1:39">
      <c r="A928" s="6" t="s">
        <v>2678</v>
      </c>
      <c r="B928" s="52" t="s">
        <v>502</v>
      </c>
      <c r="C928" s="52" t="s">
        <v>503</v>
      </c>
      <c r="D928" s="52" t="s">
        <v>929</v>
      </c>
      <c r="E928" s="10" t="s">
        <v>505</v>
      </c>
      <c r="F928" s="52" t="s">
        <v>504</v>
      </c>
      <c r="G928" s="52" t="s">
        <v>173</v>
      </c>
      <c r="H928" s="52" t="s">
        <v>252</v>
      </c>
      <c r="I928" s="52" t="s">
        <v>930</v>
      </c>
      <c r="J928" s="52" t="s">
        <v>169</v>
      </c>
      <c r="K928" s="52" t="s">
        <v>931</v>
      </c>
      <c r="L928" s="53" t="s">
        <v>295</v>
      </c>
      <c r="M928" s="13">
        <v>3014</v>
      </c>
      <c r="N928" s="14">
        <f t="shared" si="218"/>
        <v>8.25753424657534</v>
      </c>
      <c r="O928" s="15">
        <v>8950</v>
      </c>
      <c r="P928" s="15">
        <f t="shared" si="214"/>
        <v>26975300</v>
      </c>
      <c r="Q928" s="16">
        <f>IFERROR(VLOOKUP(G928,SCENARIOS!$A$13:$E$18,2,0),0.025)</f>
        <v>0.04</v>
      </c>
      <c r="R928" s="52">
        <f>IFERROR(VLOOKUP(L928,INPUTS!$A$107:$B$120,2,0),0.0082)</f>
        <v>0.0089</v>
      </c>
      <c r="S928" s="52">
        <f t="shared" si="215"/>
        <v>79.655</v>
      </c>
      <c r="T928" s="15">
        <f t="shared" si="216"/>
        <v>240080.17</v>
      </c>
      <c r="U928" s="15">
        <f>T928/INPUTS!$B$7*1000</f>
        <v>300100212.5</v>
      </c>
      <c r="V928" s="15">
        <f>T928*INPUTS!$B$6</f>
        <v>758653.3372</v>
      </c>
      <c r="W928" s="54" t="s">
        <v>396</v>
      </c>
      <c r="X928" s="54" t="s">
        <v>396</v>
      </c>
      <c r="Y928" s="67">
        <f>IFERROR(VLOOKUP(E928,INPUTS!$A$44:$B$103,2,0),0)</f>
        <v>0</v>
      </c>
      <c r="Z928" s="15">
        <f t="shared" si="217"/>
        <v>0</v>
      </c>
      <c r="AA928" s="20">
        <f>IFERROR(VLOOKUP(E928,INPUTS!$A$44:$C$103,3,0),SCENARIOS!$J$23)</f>
        <v>0</v>
      </c>
      <c r="AB928" s="15">
        <f t="shared" si="219"/>
        <v>0</v>
      </c>
      <c r="AC928" s="20">
        <f>IFERROR(VLOOKUP($E928,INPUTS!$A$44:$G$103,4,0),SCENARIOS!$K$23)</f>
        <v>0</v>
      </c>
      <c r="AD928" s="15">
        <f t="shared" si="220"/>
        <v>0</v>
      </c>
      <c r="AE928" s="20">
        <f>IFERROR(VLOOKUP($E928,INPUTS!$A$44:$G$103,5,0),SCENARIOS!$L$23)</f>
        <v>0</v>
      </c>
      <c r="AF928" s="15">
        <f t="shared" si="221"/>
        <v>0</v>
      </c>
      <c r="AG928" s="20">
        <f>IFERROR(VLOOKUP($E928,INPUTS!$A$44:$G$103,6,0),SCENARIOS!$M$23)</f>
        <v>0</v>
      </c>
      <c r="AH928" s="15">
        <f t="shared" si="222"/>
        <v>0</v>
      </c>
      <c r="AI928" s="20">
        <f>IFERROR(VLOOKUP($E928,INPUTS!$A$44:$G$103,7,0),SCENARIOS!$N$23)</f>
        <v>0</v>
      </c>
      <c r="AJ928" s="15">
        <f t="shared" si="223"/>
        <v>0</v>
      </c>
      <c r="AL928" t="str">
        <f t="shared" si="224"/>
        <v>Y</v>
      </c>
      <c r="AM928" s="21">
        <f t="shared" si="225"/>
        <v>640014.439655677</v>
      </c>
    </row>
    <row r="929" ht="15" customHeight="1" spans="1:39">
      <c r="A929" s="24" t="s">
        <v>2679</v>
      </c>
      <c r="B929" s="52" t="s">
        <v>502</v>
      </c>
      <c r="C929" s="52" t="s">
        <v>503</v>
      </c>
      <c r="D929" s="52" t="s">
        <v>929</v>
      </c>
      <c r="E929" s="10" t="s">
        <v>505</v>
      </c>
      <c r="F929" s="52" t="s">
        <v>504</v>
      </c>
      <c r="G929" s="52" t="s">
        <v>173</v>
      </c>
      <c r="H929" s="52" t="s">
        <v>249</v>
      </c>
      <c r="I929" s="52" t="s">
        <v>930</v>
      </c>
      <c r="J929" s="52" t="s">
        <v>169</v>
      </c>
      <c r="K929" s="52" t="s">
        <v>931</v>
      </c>
      <c r="L929" s="53" t="s">
        <v>295</v>
      </c>
      <c r="M929" s="13">
        <v>3014</v>
      </c>
      <c r="N929" s="14">
        <f t="shared" si="218"/>
        <v>8.25753424657534</v>
      </c>
      <c r="O929" s="15">
        <v>10280</v>
      </c>
      <c r="P929" s="15">
        <f t="shared" si="214"/>
        <v>30983920</v>
      </c>
      <c r="Q929" s="16">
        <f>IFERROR(VLOOKUP(G929,SCENARIOS!$A$13:$E$18,2,0),0.025)</f>
        <v>0.04</v>
      </c>
      <c r="R929" s="52">
        <f>IFERROR(VLOOKUP(L929,INPUTS!$A$107:$B$120,2,0),0.0082)</f>
        <v>0.0089</v>
      </c>
      <c r="S929" s="52">
        <f t="shared" si="215"/>
        <v>91.492</v>
      </c>
      <c r="T929" s="15">
        <f t="shared" si="216"/>
        <v>275756.888</v>
      </c>
      <c r="U929" s="15">
        <f>T929/INPUTS!$B$7*1000</f>
        <v>344696110</v>
      </c>
      <c r="V929" s="15">
        <f>T929*INPUTS!$B$6</f>
        <v>871391.76608</v>
      </c>
      <c r="W929" s="54" t="s">
        <v>396</v>
      </c>
      <c r="X929" s="54" t="s">
        <v>396</v>
      </c>
      <c r="Y929" s="67">
        <f>IFERROR(VLOOKUP(E929,INPUTS!$A$44:$B$103,2,0),0)</f>
        <v>0</v>
      </c>
      <c r="Z929" s="15">
        <f t="shared" si="217"/>
        <v>0</v>
      </c>
      <c r="AA929" s="20">
        <f>IFERROR(VLOOKUP(E929,INPUTS!$A$44:$C$103,3,0),SCENARIOS!$J$23)</f>
        <v>0</v>
      </c>
      <c r="AB929" s="15">
        <f t="shared" si="219"/>
        <v>0</v>
      </c>
      <c r="AC929" s="20">
        <f>IFERROR(VLOOKUP($E929,INPUTS!$A$44:$G$103,4,0),SCENARIOS!$K$23)</f>
        <v>0</v>
      </c>
      <c r="AD929" s="15">
        <f t="shared" si="220"/>
        <v>0</v>
      </c>
      <c r="AE929" s="20">
        <f>IFERROR(VLOOKUP($E929,INPUTS!$A$44:$G$103,5,0),SCENARIOS!$L$23)</f>
        <v>0</v>
      </c>
      <c r="AF929" s="15">
        <f t="shared" si="221"/>
        <v>0</v>
      </c>
      <c r="AG929" s="20">
        <f>IFERROR(VLOOKUP($E929,INPUTS!$A$44:$G$103,6,0),SCENARIOS!$M$23)</f>
        <v>0</v>
      </c>
      <c r="AH929" s="15">
        <f t="shared" si="222"/>
        <v>0</v>
      </c>
      <c r="AI929" s="20">
        <f>IFERROR(VLOOKUP($E929,INPUTS!$A$44:$G$103,7,0),SCENARIOS!$N$23)</f>
        <v>0</v>
      </c>
      <c r="AJ929" s="15">
        <f t="shared" si="223"/>
        <v>0</v>
      </c>
      <c r="AL929" t="str">
        <f t="shared" si="224"/>
        <v>N</v>
      </c>
      <c r="AM929" s="21">
        <f t="shared" si="225"/>
        <v>735122.730688308</v>
      </c>
    </row>
    <row r="930" ht="15" customHeight="1" spans="1:39">
      <c r="A930" s="6" t="s">
        <v>2680</v>
      </c>
      <c r="B930" s="52" t="s">
        <v>502</v>
      </c>
      <c r="C930" s="52" t="s">
        <v>503</v>
      </c>
      <c r="D930" s="52" t="s">
        <v>929</v>
      </c>
      <c r="E930" s="10" t="s">
        <v>505</v>
      </c>
      <c r="F930" s="52" t="s">
        <v>504</v>
      </c>
      <c r="G930" s="52" t="s">
        <v>173</v>
      </c>
      <c r="H930" s="52" t="s">
        <v>258</v>
      </c>
      <c r="I930" s="52" t="s">
        <v>930</v>
      </c>
      <c r="J930" s="52" t="s">
        <v>169</v>
      </c>
      <c r="K930" s="52" t="s">
        <v>931</v>
      </c>
      <c r="L930" s="53" t="s">
        <v>291</v>
      </c>
      <c r="M930" s="13">
        <v>1507</v>
      </c>
      <c r="N930" s="14">
        <f t="shared" si="218"/>
        <v>4.12876712328767</v>
      </c>
      <c r="O930" s="15">
        <v>11280</v>
      </c>
      <c r="P930" s="15">
        <f t="shared" si="214"/>
        <v>16998960</v>
      </c>
      <c r="Q930" s="16">
        <f>IFERROR(VLOOKUP(G930,SCENARIOS!$A$13:$E$18,2,0),0.025)</f>
        <v>0.04</v>
      </c>
      <c r="R930" s="52">
        <f>IFERROR(VLOOKUP(L930,INPUTS!$A$107:$B$120,2,0),0.0082)</f>
        <v>0.0079</v>
      </c>
      <c r="S930" s="52">
        <f t="shared" si="215"/>
        <v>89.112</v>
      </c>
      <c r="T930" s="15">
        <f t="shared" si="216"/>
        <v>134291.784</v>
      </c>
      <c r="U930" s="15">
        <f>T930/INPUTS!$B$7*1000</f>
        <v>167864730</v>
      </c>
      <c r="V930" s="15">
        <f>T930*INPUTS!$B$6</f>
        <v>424362.03744</v>
      </c>
      <c r="W930" s="54" t="s">
        <v>396</v>
      </c>
      <c r="X930" s="54" t="s">
        <v>396</v>
      </c>
      <c r="Y930" s="67">
        <f>IFERROR(VLOOKUP(E930,INPUTS!$A$44:$B$103,2,0),0)</f>
        <v>0</v>
      </c>
      <c r="Z930" s="15">
        <f t="shared" si="217"/>
        <v>0</v>
      </c>
      <c r="AA930" s="20">
        <f>IFERROR(VLOOKUP(E930,INPUTS!$A$44:$C$103,3,0),SCENARIOS!$J$23)</f>
        <v>0</v>
      </c>
      <c r="AB930" s="15">
        <f t="shared" si="219"/>
        <v>0</v>
      </c>
      <c r="AC930" s="20">
        <f>IFERROR(VLOOKUP($E930,INPUTS!$A$44:$G$103,4,0),SCENARIOS!$K$23)</f>
        <v>0</v>
      </c>
      <c r="AD930" s="15">
        <f t="shared" si="220"/>
        <v>0</v>
      </c>
      <c r="AE930" s="20">
        <f>IFERROR(VLOOKUP($E930,INPUTS!$A$44:$G$103,5,0),SCENARIOS!$L$23)</f>
        <v>0</v>
      </c>
      <c r="AF930" s="15">
        <f t="shared" si="221"/>
        <v>0</v>
      </c>
      <c r="AG930" s="20">
        <f>IFERROR(VLOOKUP($E930,INPUTS!$A$44:$G$103,6,0),SCENARIOS!$M$23)</f>
        <v>0</v>
      </c>
      <c r="AH930" s="15">
        <f t="shared" si="222"/>
        <v>0</v>
      </c>
      <c r="AI930" s="20">
        <f>IFERROR(VLOOKUP($E930,INPUTS!$A$44:$G$103,7,0),SCENARIOS!$N$23)</f>
        <v>0</v>
      </c>
      <c r="AJ930" s="15">
        <f t="shared" si="223"/>
        <v>0</v>
      </c>
      <c r="AL930" t="str">
        <f t="shared" si="224"/>
        <v>N</v>
      </c>
      <c r="AM930" s="21">
        <f t="shared" si="225"/>
        <v>357999.916807461</v>
      </c>
    </row>
    <row r="931" ht="15" customHeight="1" spans="1:39">
      <c r="A931" s="24" t="s">
        <v>2681</v>
      </c>
      <c r="B931" s="52" t="s">
        <v>502</v>
      </c>
      <c r="C931" s="52" t="s">
        <v>503</v>
      </c>
      <c r="D931" s="52" t="s">
        <v>929</v>
      </c>
      <c r="E931" s="10" t="s">
        <v>505</v>
      </c>
      <c r="F931" s="52" t="s">
        <v>504</v>
      </c>
      <c r="G931" s="52" t="s">
        <v>173</v>
      </c>
      <c r="H931" s="52" t="s">
        <v>253</v>
      </c>
      <c r="I931" s="52" t="s">
        <v>930</v>
      </c>
      <c r="J931" s="52" t="s">
        <v>169</v>
      </c>
      <c r="K931" s="52" t="s">
        <v>931</v>
      </c>
      <c r="L931" s="53" t="s">
        <v>295</v>
      </c>
      <c r="M931" s="13">
        <v>1507</v>
      </c>
      <c r="N931" s="14">
        <f t="shared" si="218"/>
        <v>4.12876712328767</v>
      </c>
      <c r="O931" s="15">
        <v>8650</v>
      </c>
      <c r="P931" s="15">
        <f t="shared" si="214"/>
        <v>13035550</v>
      </c>
      <c r="Q931" s="16">
        <f>IFERROR(VLOOKUP(G931,SCENARIOS!$A$13:$E$18,2,0),0.025)</f>
        <v>0.04</v>
      </c>
      <c r="R931" s="52">
        <f>IFERROR(VLOOKUP(L931,INPUTS!$A$107:$B$120,2,0),0.0082)</f>
        <v>0.0089</v>
      </c>
      <c r="S931" s="52">
        <f t="shared" si="215"/>
        <v>76.985</v>
      </c>
      <c r="T931" s="15">
        <f t="shared" si="216"/>
        <v>116016.395</v>
      </c>
      <c r="U931" s="15">
        <f>T931/INPUTS!$B$7*1000</f>
        <v>145020493.75</v>
      </c>
      <c r="V931" s="15">
        <f>T931*INPUTS!$B$6</f>
        <v>366611.8082</v>
      </c>
      <c r="W931" s="54" t="s">
        <v>396</v>
      </c>
      <c r="X931" s="54" t="s">
        <v>396</v>
      </c>
      <c r="Y931" s="67">
        <f>IFERROR(VLOOKUP(E931,INPUTS!$A$44:$B$103,2,0),0)</f>
        <v>0</v>
      </c>
      <c r="Z931" s="15">
        <f t="shared" si="217"/>
        <v>0</v>
      </c>
      <c r="AA931" s="20">
        <f>IFERROR(VLOOKUP(E931,INPUTS!$A$44:$C$103,3,0),SCENARIOS!$J$23)</f>
        <v>0</v>
      </c>
      <c r="AB931" s="15">
        <f t="shared" si="219"/>
        <v>0</v>
      </c>
      <c r="AC931" s="20">
        <f>IFERROR(VLOOKUP($E931,INPUTS!$A$44:$G$103,4,0),SCENARIOS!$K$23)</f>
        <v>0</v>
      </c>
      <c r="AD931" s="15">
        <f t="shared" si="220"/>
        <v>0</v>
      </c>
      <c r="AE931" s="20">
        <f>IFERROR(VLOOKUP($E931,INPUTS!$A$44:$G$103,5,0),SCENARIOS!$L$23)</f>
        <v>0</v>
      </c>
      <c r="AF931" s="15">
        <f t="shared" si="221"/>
        <v>0</v>
      </c>
      <c r="AG931" s="20">
        <f>IFERROR(VLOOKUP($E931,INPUTS!$A$44:$G$103,6,0),SCENARIOS!$M$23)</f>
        <v>0</v>
      </c>
      <c r="AH931" s="15">
        <f t="shared" si="222"/>
        <v>0</v>
      </c>
      <c r="AI931" s="20">
        <f>IFERROR(VLOOKUP($E931,INPUTS!$A$44:$G$103,7,0),SCENARIOS!$N$23)</f>
        <v>0</v>
      </c>
      <c r="AJ931" s="15">
        <f t="shared" si="223"/>
        <v>0</v>
      </c>
      <c r="AL931" t="str">
        <f t="shared" si="224"/>
        <v>Y</v>
      </c>
      <c r="AM931" s="21">
        <f t="shared" si="225"/>
        <v>309280.720839196</v>
      </c>
    </row>
    <row r="932" ht="15" customHeight="1" spans="1:39">
      <c r="A932" s="6" t="s">
        <v>2682</v>
      </c>
      <c r="B932" s="52" t="s">
        <v>502</v>
      </c>
      <c r="C932" s="52" t="s">
        <v>503</v>
      </c>
      <c r="D932" s="52" t="s">
        <v>929</v>
      </c>
      <c r="E932" s="10" t="s">
        <v>505</v>
      </c>
      <c r="F932" s="52" t="s">
        <v>504</v>
      </c>
      <c r="G932" s="52" t="s">
        <v>173</v>
      </c>
      <c r="H932" s="52" t="s">
        <v>1153</v>
      </c>
      <c r="I932" s="52" t="s">
        <v>614</v>
      </c>
      <c r="J932" s="52" t="s">
        <v>169</v>
      </c>
      <c r="K932" s="52" t="s">
        <v>931</v>
      </c>
      <c r="L932" s="53" t="s">
        <v>291</v>
      </c>
      <c r="M932" s="13">
        <v>3014</v>
      </c>
      <c r="N932" s="14">
        <f t="shared" si="218"/>
        <v>8.25753424657534</v>
      </c>
      <c r="O932" s="15">
        <v>8240</v>
      </c>
      <c r="P932" s="15">
        <f t="shared" si="214"/>
        <v>24835360</v>
      </c>
      <c r="Q932" s="16">
        <f>IFERROR(VLOOKUP(G932,SCENARIOS!$A$13:$E$18,2,0),0.025)</f>
        <v>0.04</v>
      </c>
      <c r="R932" s="52">
        <f>IFERROR(VLOOKUP(L932,INPUTS!$A$107:$B$120,2,0),0.0082)</f>
        <v>0.0079</v>
      </c>
      <c r="S932" s="52">
        <f t="shared" si="215"/>
        <v>65.096</v>
      </c>
      <c r="T932" s="15">
        <f t="shared" si="216"/>
        <v>196199.344</v>
      </c>
      <c r="U932" s="15">
        <f>T932/INPUTS!$B$7*1000</f>
        <v>245249180</v>
      </c>
      <c r="V932" s="15">
        <f>T932*INPUTS!$B$6</f>
        <v>619989.92704</v>
      </c>
      <c r="W932" s="54" t="s">
        <v>396</v>
      </c>
      <c r="X932" s="54" t="s">
        <v>396</v>
      </c>
      <c r="Y932" s="67">
        <f>IFERROR(VLOOKUP(E932,INPUTS!$A$44:$B$103,2,0),0)</f>
        <v>0</v>
      </c>
      <c r="Z932" s="15">
        <f t="shared" si="217"/>
        <v>0</v>
      </c>
      <c r="AA932" s="20">
        <f>IFERROR(VLOOKUP(E932,INPUTS!$A$44:$C$103,3,0),SCENARIOS!$J$23)</f>
        <v>0</v>
      </c>
      <c r="AB932" s="15">
        <f t="shared" si="219"/>
        <v>0</v>
      </c>
      <c r="AC932" s="20">
        <f>IFERROR(VLOOKUP($E932,INPUTS!$A$44:$G$103,4,0),SCENARIOS!$K$23)</f>
        <v>0</v>
      </c>
      <c r="AD932" s="15">
        <f t="shared" si="220"/>
        <v>0</v>
      </c>
      <c r="AE932" s="20">
        <f>IFERROR(VLOOKUP($E932,INPUTS!$A$44:$G$103,5,0),SCENARIOS!$L$23)</f>
        <v>0</v>
      </c>
      <c r="AF932" s="15">
        <f t="shared" si="221"/>
        <v>0</v>
      </c>
      <c r="AG932" s="20">
        <f>IFERROR(VLOOKUP($E932,INPUTS!$A$44:$G$103,6,0),SCENARIOS!$M$23)</f>
        <v>0</v>
      </c>
      <c r="AH932" s="15">
        <f t="shared" si="222"/>
        <v>0</v>
      </c>
      <c r="AI932" s="20">
        <f>IFERROR(VLOOKUP($E932,INPUTS!$A$44:$G$103,7,0),SCENARIOS!$N$23)</f>
        <v>0</v>
      </c>
      <c r="AJ932" s="15">
        <f t="shared" si="223"/>
        <v>0</v>
      </c>
      <c r="AL932" t="str">
        <f t="shared" si="224"/>
        <v>Y</v>
      </c>
      <c r="AM932" s="21">
        <f t="shared" si="225"/>
        <v>523035.339449199</v>
      </c>
    </row>
    <row r="933" ht="15" customHeight="1" spans="1:39">
      <c r="A933" s="24" t="s">
        <v>2683</v>
      </c>
      <c r="B933" s="52" t="s">
        <v>502</v>
      </c>
      <c r="C933" s="52" t="s">
        <v>503</v>
      </c>
      <c r="D933" s="52" t="s">
        <v>929</v>
      </c>
      <c r="E933" s="10" t="s">
        <v>505</v>
      </c>
      <c r="F933" s="52" t="s">
        <v>504</v>
      </c>
      <c r="G933" s="52" t="s">
        <v>173</v>
      </c>
      <c r="H933" s="52" t="s">
        <v>615</v>
      </c>
      <c r="I933" s="52" t="s">
        <v>614</v>
      </c>
      <c r="J933" s="52" t="s">
        <v>169</v>
      </c>
      <c r="K933" s="52" t="s">
        <v>931</v>
      </c>
      <c r="L933" s="53" t="s">
        <v>295</v>
      </c>
      <c r="M933" s="13">
        <v>1507</v>
      </c>
      <c r="N933" s="14">
        <f t="shared" si="218"/>
        <v>4.12876712328767</v>
      </c>
      <c r="O933" s="15">
        <v>10660</v>
      </c>
      <c r="P933" s="15">
        <f t="shared" si="214"/>
        <v>16064620</v>
      </c>
      <c r="Q933" s="16">
        <f>IFERROR(VLOOKUP(G933,SCENARIOS!$A$13:$E$18,2,0),0.025)</f>
        <v>0.04</v>
      </c>
      <c r="R933" s="52">
        <f>IFERROR(VLOOKUP(L933,INPUTS!$A$107:$B$120,2,0),0.0082)</f>
        <v>0.0089</v>
      </c>
      <c r="S933" s="52">
        <f t="shared" si="215"/>
        <v>94.874</v>
      </c>
      <c r="T933" s="15">
        <f t="shared" si="216"/>
        <v>142975.118</v>
      </c>
      <c r="U933" s="15">
        <f>T933/INPUTS!$B$7*1000</f>
        <v>178718897.5</v>
      </c>
      <c r="V933" s="15">
        <f>T933*INPUTS!$B$6</f>
        <v>451801.37288</v>
      </c>
      <c r="W933" s="54" t="s">
        <v>396</v>
      </c>
      <c r="X933" s="54" t="s">
        <v>396</v>
      </c>
      <c r="Y933" s="67">
        <f>IFERROR(VLOOKUP(E933,INPUTS!$A$44:$B$103,2,0),0)</f>
        <v>0</v>
      </c>
      <c r="Z933" s="15">
        <f t="shared" si="217"/>
        <v>0</v>
      </c>
      <c r="AA933" s="20">
        <f>IFERROR(VLOOKUP(E933,INPUTS!$A$44:$C$103,3,0),SCENARIOS!$J$23)</f>
        <v>0</v>
      </c>
      <c r="AB933" s="15">
        <f t="shared" si="219"/>
        <v>0</v>
      </c>
      <c r="AC933" s="20">
        <f>IFERROR(VLOOKUP($E933,INPUTS!$A$44:$G$103,4,0),SCENARIOS!$K$23)</f>
        <v>0</v>
      </c>
      <c r="AD933" s="15">
        <f t="shared" si="220"/>
        <v>0</v>
      </c>
      <c r="AE933" s="20">
        <f>IFERROR(VLOOKUP($E933,INPUTS!$A$44:$G$103,5,0),SCENARIOS!$L$23)</f>
        <v>0</v>
      </c>
      <c r="AF933" s="15">
        <f t="shared" si="221"/>
        <v>0</v>
      </c>
      <c r="AG933" s="20">
        <f>IFERROR(VLOOKUP($E933,INPUTS!$A$44:$G$103,6,0),SCENARIOS!$M$23)</f>
        <v>0</v>
      </c>
      <c r="AH933" s="15">
        <f t="shared" si="222"/>
        <v>0</v>
      </c>
      <c r="AI933" s="20">
        <f>IFERROR(VLOOKUP($E933,INPUTS!$A$44:$G$103,7,0),SCENARIOS!$N$23)</f>
        <v>0</v>
      </c>
      <c r="AJ933" s="15">
        <f t="shared" si="223"/>
        <v>0</v>
      </c>
      <c r="AL933" t="str">
        <f t="shared" si="224"/>
        <v>N</v>
      </c>
      <c r="AM933" s="21">
        <f t="shared" si="225"/>
        <v>381148.264063101</v>
      </c>
    </row>
    <row r="934" ht="15" customHeight="1" spans="1:39">
      <c r="A934" s="6" t="s">
        <v>2684</v>
      </c>
      <c r="B934" s="52" t="s">
        <v>502</v>
      </c>
      <c r="C934" s="52" t="s">
        <v>503</v>
      </c>
      <c r="D934" s="52" t="s">
        <v>929</v>
      </c>
      <c r="E934" s="10" t="s">
        <v>505</v>
      </c>
      <c r="F934" s="52" t="s">
        <v>504</v>
      </c>
      <c r="G934" s="52" t="s">
        <v>173</v>
      </c>
      <c r="H934" s="52" t="s">
        <v>203</v>
      </c>
      <c r="I934" s="52" t="s">
        <v>399</v>
      </c>
      <c r="J934" s="52" t="s">
        <v>165</v>
      </c>
      <c r="K934" s="52" t="s">
        <v>931</v>
      </c>
      <c r="L934" s="53" t="s">
        <v>297</v>
      </c>
      <c r="M934" s="13">
        <v>3014</v>
      </c>
      <c r="N934" s="14">
        <f t="shared" si="218"/>
        <v>8.25753424657534</v>
      </c>
      <c r="O934" s="15">
        <v>8990</v>
      </c>
      <c r="P934" s="15">
        <f t="shared" si="214"/>
        <v>27095860</v>
      </c>
      <c r="Q934" s="16">
        <f>IFERROR(VLOOKUP(G934,SCENARIOS!$A$13:$E$18,2,0),0.025)</f>
        <v>0.04</v>
      </c>
      <c r="R934" s="52">
        <f>IFERROR(VLOOKUP(L934,INPUTS!$A$107:$B$120,2,0),0.0082)</f>
        <v>0.0105</v>
      </c>
      <c r="S934" s="52">
        <f t="shared" si="215"/>
        <v>94.395</v>
      </c>
      <c r="T934" s="15">
        <f t="shared" si="216"/>
        <v>284506.53</v>
      </c>
      <c r="U934" s="15">
        <f>T934/INPUTS!$B$7*1000</f>
        <v>355633162.5</v>
      </c>
      <c r="V934" s="15">
        <f>T934*INPUTS!$B$6</f>
        <v>899040.6348</v>
      </c>
      <c r="W934" s="54" t="s">
        <v>396</v>
      </c>
      <c r="X934" s="54" t="s">
        <v>396</v>
      </c>
      <c r="Y934" s="67">
        <f>IFERROR(VLOOKUP(E934,INPUTS!$A$44:$B$103,2,0),0)</f>
        <v>0</v>
      </c>
      <c r="Z934" s="15">
        <f t="shared" si="217"/>
        <v>0</v>
      </c>
      <c r="AA934" s="20">
        <f>IFERROR(VLOOKUP(E934,INPUTS!$A$44:$C$103,3,0),SCENARIOS!$J$23)</f>
        <v>0</v>
      </c>
      <c r="AB934" s="15">
        <f t="shared" si="219"/>
        <v>0</v>
      </c>
      <c r="AC934" s="20">
        <f>IFERROR(VLOOKUP($E934,INPUTS!$A$44:$G$103,4,0),SCENARIOS!$K$23)</f>
        <v>0</v>
      </c>
      <c r="AD934" s="15">
        <f t="shared" si="220"/>
        <v>0</v>
      </c>
      <c r="AE934" s="20">
        <f>IFERROR(VLOOKUP($E934,INPUTS!$A$44:$G$103,5,0),SCENARIOS!$L$23)</f>
        <v>0</v>
      </c>
      <c r="AF934" s="15">
        <f t="shared" si="221"/>
        <v>0</v>
      </c>
      <c r="AG934" s="20">
        <f>IFERROR(VLOOKUP($E934,INPUTS!$A$44:$G$103,6,0),SCENARIOS!$M$23)</f>
        <v>0</v>
      </c>
      <c r="AH934" s="15">
        <f t="shared" si="222"/>
        <v>0</v>
      </c>
      <c r="AI934" s="20">
        <f>IFERROR(VLOOKUP($E934,INPUTS!$A$44:$G$103,7,0),SCENARIOS!$N$23)</f>
        <v>0</v>
      </c>
      <c r="AJ934" s="15">
        <f t="shared" si="223"/>
        <v>0</v>
      </c>
      <c r="AL934" t="str">
        <f t="shared" si="224"/>
        <v>Y</v>
      </c>
      <c r="AM934" s="21">
        <f t="shared" si="225"/>
        <v>758447.844219417</v>
      </c>
    </row>
    <row r="935" ht="15" customHeight="1" spans="1:39">
      <c r="A935" s="24" t="s">
        <v>2685</v>
      </c>
      <c r="B935" s="52" t="s">
        <v>502</v>
      </c>
      <c r="C935" s="52" t="s">
        <v>503</v>
      </c>
      <c r="D935" s="52" t="s">
        <v>929</v>
      </c>
      <c r="E935" s="10" t="s">
        <v>505</v>
      </c>
      <c r="F935" s="52" t="s">
        <v>504</v>
      </c>
      <c r="G935" s="52" t="s">
        <v>173</v>
      </c>
      <c r="H935" s="52" t="s">
        <v>200</v>
      </c>
      <c r="I935" s="52" t="s">
        <v>391</v>
      </c>
      <c r="J935" s="52" t="s">
        <v>165</v>
      </c>
      <c r="K935" s="52" t="s">
        <v>931</v>
      </c>
      <c r="L935" s="53" t="s">
        <v>300</v>
      </c>
      <c r="M935" s="13">
        <v>3014</v>
      </c>
      <c r="N935" s="14">
        <f t="shared" si="218"/>
        <v>8.25753424657534</v>
      </c>
      <c r="O935" s="15">
        <v>8650</v>
      </c>
      <c r="P935" s="15">
        <f t="shared" si="214"/>
        <v>26071100</v>
      </c>
      <c r="Q935" s="16">
        <f>IFERROR(VLOOKUP(G935,SCENARIOS!$A$13:$E$18,2,0),0.025)</f>
        <v>0.04</v>
      </c>
      <c r="R935" s="52">
        <f>IFERROR(VLOOKUP(L935,INPUTS!$A$107:$B$120,2,0),0.0082)</f>
        <v>0.01</v>
      </c>
      <c r="S935" s="52">
        <f t="shared" si="215"/>
        <v>86.5</v>
      </c>
      <c r="T935" s="15">
        <f t="shared" si="216"/>
        <v>260711</v>
      </c>
      <c r="U935" s="15">
        <f>T935/INPUTS!$B$7*1000</f>
        <v>325888750</v>
      </c>
      <c r="V935" s="15">
        <f>T935*INPUTS!$B$6</f>
        <v>823846.76</v>
      </c>
      <c r="W935" s="54" t="s">
        <v>396</v>
      </c>
      <c r="X935" s="54" t="s">
        <v>396</v>
      </c>
      <c r="Y935" s="67">
        <f>IFERROR(VLOOKUP(E935,INPUTS!$A$44:$B$103,2,0),0)</f>
        <v>0</v>
      </c>
      <c r="Z935" s="15">
        <f t="shared" si="217"/>
        <v>0</v>
      </c>
      <c r="AA935" s="20">
        <f>IFERROR(VLOOKUP(E935,INPUTS!$A$44:$C$103,3,0),SCENARIOS!$J$23)</f>
        <v>0</v>
      </c>
      <c r="AB935" s="15">
        <f t="shared" si="219"/>
        <v>0</v>
      </c>
      <c r="AC935" s="20">
        <f>IFERROR(VLOOKUP($E935,INPUTS!$A$44:$G$103,4,0),SCENARIOS!$K$23)</f>
        <v>0</v>
      </c>
      <c r="AD935" s="15">
        <f t="shared" si="220"/>
        <v>0</v>
      </c>
      <c r="AE935" s="20">
        <f>IFERROR(VLOOKUP($E935,INPUTS!$A$44:$G$103,5,0),SCENARIOS!$L$23)</f>
        <v>0</v>
      </c>
      <c r="AF935" s="15">
        <f t="shared" si="221"/>
        <v>0</v>
      </c>
      <c r="AG935" s="20">
        <f>IFERROR(VLOOKUP($E935,INPUTS!$A$44:$G$103,6,0),SCENARIOS!$M$23)</f>
        <v>0</v>
      </c>
      <c r="AH935" s="15">
        <f t="shared" si="222"/>
        <v>0</v>
      </c>
      <c r="AI935" s="20">
        <f>IFERROR(VLOOKUP($E935,INPUTS!$A$44:$G$103,7,0),SCENARIOS!$N$23)</f>
        <v>0</v>
      </c>
      <c r="AJ935" s="15">
        <f t="shared" si="223"/>
        <v>0</v>
      </c>
      <c r="AL935" t="str">
        <f t="shared" si="224"/>
        <v>Y</v>
      </c>
      <c r="AM935" s="21">
        <f t="shared" si="225"/>
        <v>695012.855818418</v>
      </c>
    </row>
    <row r="936" ht="15" customHeight="1" spans="1:39">
      <c r="A936" s="6" t="s">
        <v>2686</v>
      </c>
      <c r="B936" s="52" t="s">
        <v>502</v>
      </c>
      <c r="C936" s="52" t="s">
        <v>503</v>
      </c>
      <c r="D936" s="52" t="s">
        <v>929</v>
      </c>
      <c r="E936" s="10" t="s">
        <v>505</v>
      </c>
      <c r="F936" s="52" t="s">
        <v>504</v>
      </c>
      <c r="G936" s="52" t="s">
        <v>173</v>
      </c>
      <c r="H936" s="52" t="s">
        <v>204</v>
      </c>
      <c r="I936" s="52" t="s">
        <v>405</v>
      </c>
      <c r="J936" s="52" t="s">
        <v>165</v>
      </c>
      <c r="K936" s="52" t="s">
        <v>931</v>
      </c>
      <c r="L936" s="53" t="s">
        <v>295</v>
      </c>
      <c r="M936" s="13">
        <v>1507</v>
      </c>
      <c r="N936" s="14">
        <f t="shared" si="218"/>
        <v>4.12876712328767</v>
      </c>
      <c r="O936" s="15">
        <v>8750</v>
      </c>
      <c r="P936" s="15">
        <f t="shared" si="214"/>
        <v>13186250</v>
      </c>
      <c r="Q936" s="16">
        <f>IFERROR(VLOOKUP(G936,SCENARIOS!$A$13:$E$18,2,0),0.025)</f>
        <v>0.04</v>
      </c>
      <c r="R936" s="52">
        <f>IFERROR(VLOOKUP(L936,INPUTS!$A$107:$B$120,2,0),0.0082)</f>
        <v>0.0089</v>
      </c>
      <c r="S936" s="52">
        <f t="shared" si="215"/>
        <v>77.875</v>
      </c>
      <c r="T936" s="15">
        <f t="shared" si="216"/>
        <v>117357.625</v>
      </c>
      <c r="U936" s="15">
        <f>T936/INPUTS!$B$7*1000</f>
        <v>146697031.25</v>
      </c>
      <c r="V936" s="15">
        <f>T936*INPUTS!$B$6</f>
        <v>370850.095</v>
      </c>
      <c r="W936" s="54" t="s">
        <v>396</v>
      </c>
      <c r="X936" s="54" t="s">
        <v>396</v>
      </c>
      <c r="Y936" s="67">
        <f>IFERROR(VLOOKUP(E936,INPUTS!$A$44:$B$103,2,0),0)</f>
        <v>0</v>
      </c>
      <c r="Z936" s="15">
        <f t="shared" si="217"/>
        <v>0</v>
      </c>
      <c r="AA936" s="20">
        <f>IFERROR(VLOOKUP(E936,INPUTS!$A$44:$C$103,3,0),SCENARIOS!$J$23)</f>
        <v>0</v>
      </c>
      <c r="AB936" s="15">
        <f t="shared" si="219"/>
        <v>0</v>
      </c>
      <c r="AC936" s="20">
        <f>IFERROR(VLOOKUP($E936,INPUTS!$A$44:$G$103,4,0),SCENARIOS!$K$23)</f>
        <v>0</v>
      </c>
      <c r="AD936" s="15">
        <f t="shared" si="220"/>
        <v>0</v>
      </c>
      <c r="AE936" s="20">
        <f>IFERROR(VLOOKUP($E936,INPUTS!$A$44:$G$103,5,0),SCENARIOS!$L$23)</f>
        <v>0</v>
      </c>
      <c r="AF936" s="15">
        <f t="shared" si="221"/>
        <v>0</v>
      </c>
      <c r="AG936" s="20">
        <f>IFERROR(VLOOKUP($E936,INPUTS!$A$44:$G$103,6,0),SCENARIOS!$M$23)</f>
        <v>0</v>
      </c>
      <c r="AH936" s="15">
        <f t="shared" si="222"/>
        <v>0</v>
      </c>
      <c r="AI936" s="20">
        <f>IFERROR(VLOOKUP($E936,INPUTS!$A$44:$G$103,7,0),SCENARIOS!$N$23)</f>
        <v>0</v>
      </c>
      <c r="AJ936" s="15">
        <f t="shared" si="223"/>
        <v>0</v>
      </c>
      <c r="AL936" t="str">
        <f t="shared" si="224"/>
        <v>Y</v>
      </c>
      <c r="AM936" s="21">
        <f t="shared" si="225"/>
        <v>312856.220502077</v>
      </c>
    </row>
    <row r="937" ht="15" customHeight="1" spans="1:39">
      <c r="A937" s="24" t="s">
        <v>2687</v>
      </c>
      <c r="B937" s="52" t="s">
        <v>502</v>
      </c>
      <c r="C937" s="52" t="s">
        <v>503</v>
      </c>
      <c r="D937" s="52" t="s">
        <v>929</v>
      </c>
      <c r="E937" s="10" t="s">
        <v>505</v>
      </c>
      <c r="F937" s="52" t="s">
        <v>504</v>
      </c>
      <c r="G937" s="52" t="s">
        <v>173</v>
      </c>
      <c r="H937" s="52" t="s">
        <v>205</v>
      </c>
      <c r="I937" s="52" t="s">
        <v>408</v>
      </c>
      <c r="J937" s="52" t="s">
        <v>165</v>
      </c>
      <c r="K937" s="52" t="s">
        <v>931</v>
      </c>
      <c r="L937" s="53" t="s">
        <v>295</v>
      </c>
      <c r="M937" s="13">
        <v>1507</v>
      </c>
      <c r="N937" s="14">
        <f t="shared" si="218"/>
        <v>4.12876712328767</v>
      </c>
      <c r="O937" s="15">
        <v>10220</v>
      </c>
      <c r="P937" s="15">
        <f t="shared" si="214"/>
        <v>15401540</v>
      </c>
      <c r="Q937" s="16">
        <f>IFERROR(VLOOKUP(G937,SCENARIOS!$A$13:$E$18,2,0),0.025)</f>
        <v>0.04</v>
      </c>
      <c r="R937" s="52">
        <f>IFERROR(VLOOKUP(L937,INPUTS!$A$107:$B$120,2,0),0.0082)</f>
        <v>0.0089</v>
      </c>
      <c r="S937" s="52">
        <f t="shared" si="215"/>
        <v>90.958</v>
      </c>
      <c r="T937" s="15">
        <f t="shared" si="216"/>
        <v>137073.706</v>
      </c>
      <c r="U937" s="15">
        <f>T937/INPUTS!$B$7*1000</f>
        <v>171342132.5</v>
      </c>
      <c r="V937" s="15">
        <f>T937*INPUTS!$B$6</f>
        <v>433152.91096</v>
      </c>
      <c r="W937" s="54" t="s">
        <v>396</v>
      </c>
      <c r="X937" s="54" t="s">
        <v>396</v>
      </c>
      <c r="Y937" s="67">
        <f>IFERROR(VLOOKUP(E937,INPUTS!$A$44:$B$103,2,0),0)</f>
        <v>0</v>
      </c>
      <c r="Z937" s="15">
        <f t="shared" si="217"/>
        <v>0</v>
      </c>
      <c r="AA937" s="20">
        <f>IFERROR(VLOOKUP(E937,INPUTS!$A$44:$C$103,3,0),SCENARIOS!$J$23)</f>
        <v>0</v>
      </c>
      <c r="AB937" s="15">
        <f t="shared" si="219"/>
        <v>0</v>
      </c>
      <c r="AC937" s="20">
        <f>IFERROR(VLOOKUP($E937,INPUTS!$A$44:$G$103,4,0),SCENARIOS!$K$23)</f>
        <v>0</v>
      </c>
      <c r="AD937" s="15">
        <f t="shared" si="220"/>
        <v>0</v>
      </c>
      <c r="AE937" s="20">
        <f>IFERROR(VLOOKUP($E937,INPUTS!$A$44:$G$103,5,0),SCENARIOS!$L$23)</f>
        <v>0</v>
      </c>
      <c r="AF937" s="15">
        <f t="shared" si="221"/>
        <v>0</v>
      </c>
      <c r="AG937" s="20">
        <f>IFERROR(VLOOKUP($E937,INPUTS!$A$44:$G$103,6,0),SCENARIOS!$M$23)</f>
        <v>0</v>
      </c>
      <c r="AH937" s="15">
        <f t="shared" si="222"/>
        <v>0</v>
      </c>
      <c r="AI937" s="20">
        <f>IFERROR(VLOOKUP($E937,INPUTS!$A$44:$G$103,7,0),SCENARIOS!$N$23)</f>
        <v>0</v>
      </c>
      <c r="AJ937" s="15">
        <f t="shared" si="223"/>
        <v>0</v>
      </c>
      <c r="AL937" t="str">
        <f t="shared" si="224"/>
        <v>N</v>
      </c>
      <c r="AM937" s="21">
        <f t="shared" si="225"/>
        <v>365416.065546426</v>
      </c>
    </row>
    <row r="938" ht="15" customHeight="1" spans="1:39">
      <c r="A938" s="6" t="s">
        <v>2688</v>
      </c>
      <c r="B938" s="52" t="s">
        <v>502</v>
      </c>
      <c r="C938" s="52" t="s">
        <v>503</v>
      </c>
      <c r="D938" s="52" t="s">
        <v>929</v>
      </c>
      <c r="E938" s="10" t="s">
        <v>505</v>
      </c>
      <c r="F938" s="52" t="s">
        <v>504</v>
      </c>
      <c r="G938" s="52" t="s">
        <v>173</v>
      </c>
      <c r="H938" s="52" t="s">
        <v>234</v>
      </c>
      <c r="I938" s="52" t="s">
        <v>424</v>
      </c>
      <c r="J938" s="52" t="s">
        <v>173</v>
      </c>
      <c r="K938" s="52" t="s">
        <v>931</v>
      </c>
      <c r="L938" s="53" t="s">
        <v>286</v>
      </c>
      <c r="M938" s="13">
        <v>15068</v>
      </c>
      <c r="N938" s="14">
        <f t="shared" si="218"/>
        <v>41.2821917808219</v>
      </c>
      <c r="O938" s="15">
        <v>1240</v>
      </c>
      <c r="P938" s="15">
        <f t="shared" si="214"/>
        <v>18684320</v>
      </c>
      <c r="Q938" s="16">
        <f>IFERROR(VLOOKUP(G938,SCENARIOS!$A$13:$E$18,2,0),0.025)</f>
        <v>0.04</v>
      </c>
      <c r="R938" s="52">
        <f>IFERROR(VLOOKUP(L938,INPUTS!$A$107:$B$120,2,0),0.0082)</f>
        <v>0.0039</v>
      </c>
      <c r="S938" s="52">
        <f t="shared" si="215"/>
        <v>4.836</v>
      </c>
      <c r="T938" s="15">
        <f t="shared" si="216"/>
        <v>72868.848</v>
      </c>
      <c r="U938" s="15">
        <f>T938/INPUTS!$B$7*1000</f>
        <v>91086060</v>
      </c>
      <c r="V938" s="15">
        <f>T938*INPUTS!$B$6</f>
        <v>230265.55968</v>
      </c>
      <c r="W938" s="54" t="s">
        <v>396</v>
      </c>
      <c r="X938" s="54" t="s">
        <v>396</v>
      </c>
      <c r="Y938" s="67">
        <f>IFERROR(VLOOKUP(E938,INPUTS!$A$44:$B$103,2,0),0)</f>
        <v>0</v>
      </c>
      <c r="Z938" s="15">
        <f t="shared" si="217"/>
        <v>0</v>
      </c>
      <c r="AA938" s="20">
        <f>IFERROR(VLOOKUP(E938,INPUTS!$A$44:$C$103,3,0),SCENARIOS!$J$23)</f>
        <v>0</v>
      </c>
      <c r="AB938" s="15">
        <f t="shared" si="219"/>
        <v>0</v>
      </c>
      <c r="AC938" s="20">
        <f>IFERROR(VLOOKUP($E938,INPUTS!$A$44:$G$103,4,0),SCENARIOS!$K$23)</f>
        <v>0</v>
      </c>
      <c r="AD938" s="15">
        <f t="shared" si="220"/>
        <v>0</v>
      </c>
      <c r="AE938" s="20">
        <f>IFERROR(VLOOKUP($E938,INPUTS!$A$44:$G$103,5,0),SCENARIOS!$L$23)</f>
        <v>0</v>
      </c>
      <c r="AF938" s="15">
        <f t="shared" si="221"/>
        <v>0</v>
      </c>
      <c r="AG938" s="20">
        <f>IFERROR(VLOOKUP($E938,INPUTS!$A$44:$G$103,6,0),SCENARIOS!$M$23)</f>
        <v>0</v>
      </c>
      <c r="AH938" s="15">
        <f t="shared" si="222"/>
        <v>0</v>
      </c>
      <c r="AI938" s="20">
        <f>IFERROR(VLOOKUP($E938,INPUTS!$A$44:$G$103,7,0),SCENARIOS!$N$23)</f>
        <v>0</v>
      </c>
      <c r="AJ938" s="15">
        <f t="shared" si="223"/>
        <v>0</v>
      </c>
      <c r="AL938" t="str">
        <f t="shared" si="224"/>
        <v>Y</v>
      </c>
      <c r="AM938" s="21">
        <f t="shared" si="225"/>
        <v>194256.422432035</v>
      </c>
    </row>
    <row r="939" ht="15" customHeight="1" spans="1:39">
      <c r="A939" s="24" t="s">
        <v>2689</v>
      </c>
      <c r="B939" s="52" t="s">
        <v>502</v>
      </c>
      <c r="C939" s="52" t="s">
        <v>503</v>
      </c>
      <c r="D939" s="52" t="s">
        <v>929</v>
      </c>
      <c r="E939" s="10" t="s">
        <v>505</v>
      </c>
      <c r="F939" s="52" t="s">
        <v>504</v>
      </c>
      <c r="G939" s="52" t="s">
        <v>173</v>
      </c>
      <c r="H939" s="52" t="s">
        <v>428</v>
      </c>
      <c r="I939" s="52" t="s">
        <v>427</v>
      </c>
      <c r="J939" s="52" t="s">
        <v>173</v>
      </c>
      <c r="K939" s="52" t="s">
        <v>931</v>
      </c>
      <c r="L939" s="53" t="s">
        <v>286</v>
      </c>
      <c r="M939" s="13">
        <v>9041</v>
      </c>
      <c r="N939" s="14">
        <f t="shared" si="218"/>
        <v>24.7698630136986</v>
      </c>
      <c r="O939" s="15">
        <v>2070</v>
      </c>
      <c r="P939" s="15">
        <f t="shared" si="214"/>
        <v>18714870</v>
      </c>
      <c r="Q939" s="16">
        <f>IFERROR(VLOOKUP(G939,SCENARIOS!$A$13:$E$18,2,0),0.025)</f>
        <v>0.04</v>
      </c>
      <c r="R939" s="52">
        <f>IFERROR(VLOOKUP(L939,INPUTS!$A$107:$B$120,2,0),0.0082)</f>
        <v>0.0039</v>
      </c>
      <c r="S939" s="52">
        <f t="shared" si="215"/>
        <v>8.073</v>
      </c>
      <c r="T939" s="15">
        <f t="shared" si="216"/>
        <v>72987.993</v>
      </c>
      <c r="U939" s="15">
        <f>T939/INPUTS!$B$7*1000</f>
        <v>91234991.25</v>
      </c>
      <c r="V939" s="15">
        <f>T939*INPUTS!$B$6</f>
        <v>230642.05788</v>
      </c>
      <c r="W939" s="54" t="s">
        <v>521</v>
      </c>
      <c r="X939" s="54" t="s">
        <v>396</v>
      </c>
      <c r="Y939" s="67">
        <f>IFERROR(VLOOKUP(E939,INPUTS!$A$44:$B$103,2,0),0)</f>
        <v>0</v>
      </c>
      <c r="Z939" s="15">
        <f t="shared" si="217"/>
        <v>0</v>
      </c>
      <c r="AA939" s="20">
        <f>IFERROR(VLOOKUP(E939,INPUTS!$A$44:$C$103,3,0),SCENARIOS!$J$23)</f>
        <v>0</v>
      </c>
      <c r="AB939" s="15">
        <f t="shared" si="219"/>
        <v>0</v>
      </c>
      <c r="AC939" s="20">
        <f>IFERROR(VLOOKUP($E939,INPUTS!$A$44:$G$103,4,0),SCENARIOS!$K$23)</f>
        <v>0</v>
      </c>
      <c r="AD939" s="15">
        <f t="shared" si="220"/>
        <v>0</v>
      </c>
      <c r="AE939" s="20">
        <f>IFERROR(VLOOKUP($E939,INPUTS!$A$44:$G$103,5,0),SCENARIOS!$L$23)</f>
        <v>0</v>
      </c>
      <c r="AF939" s="15">
        <f t="shared" si="221"/>
        <v>0</v>
      </c>
      <c r="AG939" s="20">
        <f>IFERROR(VLOOKUP($E939,INPUTS!$A$44:$G$103,6,0),SCENARIOS!$M$23)</f>
        <v>0</v>
      </c>
      <c r="AH939" s="15">
        <f t="shared" si="222"/>
        <v>0</v>
      </c>
      <c r="AI939" s="20">
        <f>IFERROR(VLOOKUP($E939,INPUTS!$A$44:$G$103,7,0),SCENARIOS!$N$23)</f>
        <v>0</v>
      </c>
      <c r="AJ939" s="15">
        <f t="shared" si="223"/>
        <v>0</v>
      </c>
      <c r="AL939" t="str">
        <f t="shared" si="224"/>
        <v>Y</v>
      </c>
      <c r="AM939" s="21">
        <f t="shared" si="225"/>
        <v>194574.04350175</v>
      </c>
    </row>
    <row r="940" ht="15" customHeight="1" spans="1:39">
      <c r="A940" s="6" t="s">
        <v>2690</v>
      </c>
      <c r="B940" s="52" t="s">
        <v>502</v>
      </c>
      <c r="C940" s="52" t="s">
        <v>503</v>
      </c>
      <c r="D940" s="52" t="s">
        <v>929</v>
      </c>
      <c r="E940" s="10" t="s">
        <v>505</v>
      </c>
      <c r="F940" s="52" t="s">
        <v>504</v>
      </c>
      <c r="G940" s="52" t="s">
        <v>173</v>
      </c>
      <c r="H940" s="52" t="s">
        <v>242</v>
      </c>
      <c r="I940" s="52" t="s">
        <v>421</v>
      </c>
      <c r="J940" s="52" t="s">
        <v>173</v>
      </c>
      <c r="K940" s="52" t="s">
        <v>931</v>
      </c>
      <c r="L940" s="53" t="s">
        <v>288</v>
      </c>
      <c r="M940" s="13">
        <v>4520</v>
      </c>
      <c r="N940" s="14">
        <f t="shared" si="218"/>
        <v>12.3835616438356</v>
      </c>
      <c r="O940" s="15">
        <v>4690</v>
      </c>
      <c r="P940" s="15">
        <f t="shared" ref="P940:P1003" si="226">M940*O940</f>
        <v>21198800</v>
      </c>
      <c r="Q940" s="16">
        <f>IFERROR(VLOOKUP(G940,SCENARIOS!$A$13:$E$18,2,0),0.025)</f>
        <v>0.04</v>
      </c>
      <c r="R940" s="52">
        <f>IFERROR(VLOOKUP(L940,INPUTS!$A$107:$B$120,2,0),0.0082)</f>
        <v>0.0085</v>
      </c>
      <c r="S940" s="52">
        <f t="shared" ref="S940:S1003" si="227">O940*R940</f>
        <v>39.865</v>
      </c>
      <c r="T940" s="15">
        <f t="shared" ref="T940:T1003" si="228">M940*S940</f>
        <v>180189.8</v>
      </c>
      <c r="U940" s="15">
        <f>T940/INPUTS!$B$7*1000</f>
        <v>225237250</v>
      </c>
      <c r="V940" s="15">
        <f>T940*INPUTS!$B$6</f>
        <v>569399.768</v>
      </c>
      <c r="W940" s="54" t="s">
        <v>396</v>
      </c>
      <c r="X940" s="54" t="s">
        <v>396</v>
      </c>
      <c r="Y940" s="67">
        <f>IFERROR(VLOOKUP(E940,INPUTS!$A$44:$B$103,2,0),0)</f>
        <v>0</v>
      </c>
      <c r="Z940" s="15">
        <f t="shared" si="217"/>
        <v>0</v>
      </c>
      <c r="AA940" s="20">
        <f>IFERROR(VLOOKUP(E940,INPUTS!$A$44:$C$103,3,0),SCENARIOS!$J$23)</f>
        <v>0</v>
      </c>
      <c r="AB940" s="15">
        <f t="shared" si="219"/>
        <v>0</v>
      </c>
      <c r="AC940" s="20">
        <f>IFERROR(VLOOKUP($E940,INPUTS!$A$44:$G$103,4,0),SCENARIOS!$K$23)</f>
        <v>0</v>
      </c>
      <c r="AD940" s="15">
        <f t="shared" si="220"/>
        <v>0</v>
      </c>
      <c r="AE940" s="20">
        <f>IFERROR(VLOOKUP($E940,INPUTS!$A$44:$G$103,5,0),SCENARIOS!$L$23)</f>
        <v>0</v>
      </c>
      <c r="AF940" s="15">
        <f t="shared" si="221"/>
        <v>0</v>
      </c>
      <c r="AG940" s="20">
        <f>IFERROR(VLOOKUP($E940,INPUTS!$A$44:$G$103,6,0),SCENARIOS!$M$23)</f>
        <v>0</v>
      </c>
      <c r="AH940" s="15">
        <f t="shared" si="222"/>
        <v>0</v>
      </c>
      <c r="AI940" s="20">
        <f>IFERROR(VLOOKUP($E940,INPUTS!$A$44:$G$103,7,0),SCENARIOS!$N$23)</f>
        <v>0</v>
      </c>
      <c r="AJ940" s="15">
        <f t="shared" si="223"/>
        <v>0</v>
      </c>
      <c r="AL940" t="str">
        <f t="shared" si="224"/>
        <v>Y</v>
      </c>
      <c r="AM940" s="21">
        <f t="shared" si="225"/>
        <v>480356.515403453</v>
      </c>
    </row>
    <row r="941" ht="15" customHeight="1" spans="1:39">
      <c r="A941" s="24" t="s">
        <v>2691</v>
      </c>
      <c r="B941" s="52" t="s">
        <v>502</v>
      </c>
      <c r="C941" s="52" t="s">
        <v>503</v>
      </c>
      <c r="D941" s="52" t="s">
        <v>929</v>
      </c>
      <c r="E941" s="10" t="s">
        <v>505</v>
      </c>
      <c r="F941" s="52" t="s">
        <v>504</v>
      </c>
      <c r="G941" s="52" t="s">
        <v>173</v>
      </c>
      <c r="H941" s="52" t="s">
        <v>545</v>
      </c>
      <c r="I941" s="52" t="s">
        <v>544</v>
      </c>
      <c r="J941" s="52" t="s">
        <v>173</v>
      </c>
      <c r="K941" s="52" t="s">
        <v>931</v>
      </c>
      <c r="L941" s="53" t="s">
        <v>288</v>
      </c>
      <c r="M941" s="13">
        <v>4520</v>
      </c>
      <c r="N941" s="14">
        <f t="shared" si="218"/>
        <v>12.3835616438356</v>
      </c>
      <c r="O941" s="15">
        <v>3720</v>
      </c>
      <c r="P941" s="15">
        <f t="shared" si="226"/>
        <v>16814400</v>
      </c>
      <c r="Q941" s="16">
        <f>IFERROR(VLOOKUP(G941,SCENARIOS!$A$13:$E$18,2,0),0.025)</f>
        <v>0.04</v>
      </c>
      <c r="R941" s="52">
        <f>IFERROR(VLOOKUP(L941,INPUTS!$A$107:$B$120,2,0),0.0082)</f>
        <v>0.0085</v>
      </c>
      <c r="S941" s="52">
        <f t="shared" si="227"/>
        <v>31.62</v>
      </c>
      <c r="T941" s="15">
        <f t="shared" si="228"/>
        <v>142922.4</v>
      </c>
      <c r="U941" s="15">
        <f>T941/INPUTS!$B$7*1000</f>
        <v>178653000</v>
      </c>
      <c r="V941" s="15">
        <f>T941*INPUTS!$B$6</f>
        <v>451634.784</v>
      </c>
      <c r="W941" s="54" t="s">
        <v>396</v>
      </c>
      <c r="X941" s="54" t="s">
        <v>396</v>
      </c>
      <c r="Y941" s="67">
        <f>IFERROR(VLOOKUP(E941,INPUTS!$A$44:$B$103,2,0),0)</f>
        <v>0</v>
      </c>
      <c r="Z941" s="15">
        <f t="shared" si="217"/>
        <v>0</v>
      </c>
      <c r="AA941" s="20">
        <f>IFERROR(VLOOKUP(E941,INPUTS!$A$44:$C$103,3,0),SCENARIOS!$J$23)</f>
        <v>0</v>
      </c>
      <c r="AB941" s="15">
        <f t="shared" si="219"/>
        <v>0</v>
      </c>
      <c r="AC941" s="20">
        <f>IFERROR(VLOOKUP($E941,INPUTS!$A$44:$G$103,4,0),SCENARIOS!$K$23)</f>
        <v>0</v>
      </c>
      <c r="AD941" s="15">
        <f t="shared" si="220"/>
        <v>0</v>
      </c>
      <c r="AE941" s="20">
        <f>IFERROR(VLOOKUP($E941,INPUTS!$A$44:$G$103,5,0),SCENARIOS!$L$23)</f>
        <v>0</v>
      </c>
      <c r="AF941" s="15">
        <f t="shared" si="221"/>
        <v>0</v>
      </c>
      <c r="AG941" s="20">
        <f>IFERROR(VLOOKUP($E941,INPUTS!$A$44:$G$103,6,0),SCENARIOS!$M$23)</f>
        <v>0</v>
      </c>
      <c r="AH941" s="15">
        <f t="shared" si="222"/>
        <v>0</v>
      </c>
      <c r="AI941" s="20">
        <f>IFERROR(VLOOKUP($E941,INPUTS!$A$44:$G$103,7,0),SCENARIOS!$N$23)</f>
        <v>0</v>
      </c>
      <c r="AJ941" s="15">
        <f t="shared" si="223"/>
        <v>0</v>
      </c>
      <c r="AL941" t="str">
        <f t="shared" si="224"/>
        <v>Y</v>
      </c>
      <c r="AM941" s="21">
        <f t="shared" si="225"/>
        <v>381007.726503378</v>
      </c>
    </row>
    <row r="942" ht="15" customHeight="1" spans="1:39">
      <c r="A942" s="6" t="s">
        <v>2692</v>
      </c>
      <c r="B942" s="52" t="s">
        <v>502</v>
      </c>
      <c r="C942" s="52" t="s">
        <v>503</v>
      </c>
      <c r="D942" s="52" t="s">
        <v>929</v>
      </c>
      <c r="E942" s="10" t="s">
        <v>505</v>
      </c>
      <c r="F942" s="52" t="s">
        <v>504</v>
      </c>
      <c r="G942" s="52" t="s">
        <v>173</v>
      </c>
      <c r="H942" s="52" t="s">
        <v>267</v>
      </c>
      <c r="I942" s="52" t="s">
        <v>436</v>
      </c>
      <c r="J942" s="52" t="s">
        <v>173</v>
      </c>
      <c r="K942" s="52" t="s">
        <v>931</v>
      </c>
      <c r="L942" s="53" t="s">
        <v>295</v>
      </c>
      <c r="M942" s="13">
        <v>1507</v>
      </c>
      <c r="N942" s="14">
        <f t="shared" si="218"/>
        <v>4.12876712328767</v>
      </c>
      <c r="O942" s="15">
        <v>8510</v>
      </c>
      <c r="P942" s="15">
        <f t="shared" si="226"/>
        <v>12824570</v>
      </c>
      <c r="Q942" s="16">
        <f>IFERROR(VLOOKUP(G942,SCENARIOS!$A$13:$E$18,2,0),0.025)</f>
        <v>0.04</v>
      </c>
      <c r="R942" s="52">
        <f>IFERROR(VLOOKUP(L942,INPUTS!$A$107:$B$120,2,0),0.0082)</f>
        <v>0.0089</v>
      </c>
      <c r="S942" s="52">
        <f t="shared" si="227"/>
        <v>75.739</v>
      </c>
      <c r="T942" s="15">
        <f t="shared" si="228"/>
        <v>114138.673</v>
      </c>
      <c r="U942" s="15">
        <f>T942/INPUTS!$B$7*1000</f>
        <v>142673341.25</v>
      </c>
      <c r="V942" s="15">
        <f>T942*INPUTS!$B$6</f>
        <v>360678.20668</v>
      </c>
      <c r="W942" s="54" t="s">
        <v>396</v>
      </c>
      <c r="X942" s="54" t="s">
        <v>396</v>
      </c>
      <c r="Y942" s="67">
        <f>IFERROR(VLOOKUP(E942,INPUTS!$A$44:$B$103,2,0),0)</f>
        <v>0</v>
      </c>
      <c r="Z942" s="15">
        <f t="shared" si="217"/>
        <v>0</v>
      </c>
      <c r="AA942" s="20">
        <f>IFERROR(VLOOKUP(E942,INPUTS!$A$44:$C$103,3,0),SCENARIOS!$J$23)</f>
        <v>0</v>
      </c>
      <c r="AB942" s="15">
        <f t="shared" si="219"/>
        <v>0</v>
      </c>
      <c r="AC942" s="20">
        <f>IFERROR(VLOOKUP($E942,INPUTS!$A$44:$G$103,4,0),SCENARIOS!$K$23)</f>
        <v>0</v>
      </c>
      <c r="AD942" s="15">
        <f t="shared" si="220"/>
        <v>0</v>
      </c>
      <c r="AE942" s="20">
        <f>IFERROR(VLOOKUP($E942,INPUTS!$A$44:$G$103,5,0),SCENARIOS!$L$23)</f>
        <v>0</v>
      </c>
      <c r="AF942" s="15">
        <f t="shared" si="221"/>
        <v>0</v>
      </c>
      <c r="AG942" s="20">
        <f>IFERROR(VLOOKUP($E942,INPUTS!$A$44:$G$103,6,0),SCENARIOS!$M$23)</f>
        <v>0</v>
      </c>
      <c r="AH942" s="15">
        <f t="shared" si="222"/>
        <v>0</v>
      </c>
      <c r="AI942" s="20">
        <f>IFERROR(VLOOKUP($E942,INPUTS!$A$44:$G$103,7,0),SCENARIOS!$N$23)</f>
        <v>0</v>
      </c>
      <c r="AJ942" s="15">
        <f t="shared" si="223"/>
        <v>0</v>
      </c>
      <c r="AL942" t="str">
        <f t="shared" si="224"/>
        <v>N</v>
      </c>
      <c r="AM942" s="21">
        <f t="shared" si="225"/>
        <v>304275.021311163</v>
      </c>
    </row>
    <row r="943" ht="15" customHeight="1" spans="1:39">
      <c r="A943" s="24" t="s">
        <v>2693</v>
      </c>
      <c r="B943" s="52" t="s">
        <v>502</v>
      </c>
      <c r="C943" s="52" t="s">
        <v>503</v>
      </c>
      <c r="D943" s="52" t="s">
        <v>929</v>
      </c>
      <c r="E943" s="10" t="s">
        <v>505</v>
      </c>
      <c r="F943" s="52" t="s">
        <v>504</v>
      </c>
      <c r="G943" s="52" t="s">
        <v>173</v>
      </c>
      <c r="H943" s="52" t="s">
        <v>576</v>
      </c>
      <c r="I943" s="52" t="s">
        <v>575</v>
      </c>
      <c r="J943" s="52" t="s">
        <v>173</v>
      </c>
      <c r="K943" s="52" t="s">
        <v>931</v>
      </c>
      <c r="L943" s="53" t="s">
        <v>291</v>
      </c>
      <c r="M943" s="13">
        <v>3014</v>
      </c>
      <c r="N943" s="14">
        <f t="shared" si="218"/>
        <v>8.25753424657534</v>
      </c>
      <c r="O943" s="15">
        <v>5250</v>
      </c>
      <c r="P943" s="15">
        <f t="shared" si="226"/>
        <v>15823500</v>
      </c>
      <c r="Q943" s="16">
        <f>IFERROR(VLOOKUP(G943,SCENARIOS!$A$13:$E$18,2,0),0.025)</f>
        <v>0.04</v>
      </c>
      <c r="R943" s="52">
        <f>IFERROR(VLOOKUP(L943,INPUTS!$A$107:$B$120,2,0),0.0082)</f>
        <v>0.0079</v>
      </c>
      <c r="S943" s="52">
        <f t="shared" si="227"/>
        <v>41.475</v>
      </c>
      <c r="T943" s="15">
        <f t="shared" si="228"/>
        <v>125005.65</v>
      </c>
      <c r="U943" s="15">
        <f>T943/INPUTS!$B$7*1000</f>
        <v>156257062.5</v>
      </c>
      <c r="V943" s="15">
        <f>T943*INPUTS!$B$6</f>
        <v>395017.854</v>
      </c>
      <c r="W943" s="54" t="s">
        <v>521</v>
      </c>
      <c r="X943" s="54" t="s">
        <v>396</v>
      </c>
      <c r="Y943" s="67">
        <f>IFERROR(VLOOKUP(E943,INPUTS!$A$44:$B$103,2,0),0)</f>
        <v>0</v>
      </c>
      <c r="Z943" s="15">
        <f t="shared" si="217"/>
        <v>0</v>
      </c>
      <c r="AA943" s="20">
        <f>IFERROR(VLOOKUP(E943,INPUTS!$A$44:$C$103,3,0),SCENARIOS!$J$23)</f>
        <v>0</v>
      </c>
      <c r="AB943" s="15">
        <f t="shared" si="219"/>
        <v>0</v>
      </c>
      <c r="AC943" s="20">
        <f>IFERROR(VLOOKUP($E943,INPUTS!$A$44:$G$103,4,0),SCENARIOS!$K$23)</f>
        <v>0</v>
      </c>
      <c r="AD943" s="15">
        <f t="shared" si="220"/>
        <v>0</v>
      </c>
      <c r="AE943" s="20">
        <f>IFERROR(VLOOKUP($E943,INPUTS!$A$44:$G$103,5,0),SCENARIOS!$L$23)</f>
        <v>0</v>
      </c>
      <c r="AF943" s="15">
        <f t="shared" si="221"/>
        <v>0</v>
      </c>
      <c r="AG943" s="20">
        <f>IFERROR(VLOOKUP($E943,INPUTS!$A$44:$G$103,6,0),SCENARIOS!$M$23)</f>
        <v>0</v>
      </c>
      <c r="AH943" s="15">
        <f t="shared" si="222"/>
        <v>0</v>
      </c>
      <c r="AI943" s="20">
        <f>IFERROR(VLOOKUP($E943,INPUTS!$A$44:$G$103,7,0),SCENARIOS!$N$23)</f>
        <v>0</v>
      </c>
      <c r="AJ943" s="15">
        <f t="shared" si="223"/>
        <v>0</v>
      </c>
      <c r="AL943" t="str">
        <f t="shared" si="224"/>
        <v>N</v>
      </c>
      <c r="AM943" s="21">
        <f t="shared" si="225"/>
        <v>333244.603411201</v>
      </c>
    </row>
    <row r="944" ht="15" customHeight="1" spans="1:39">
      <c r="A944" s="6" t="s">
        <v>2694</v>
      </c>
      <c r="B944" s="52" t="s">
        <v>502</v>
      </c>
      <c r="C944" s="52" t="s">
        <v>503</v>
      </c>
      <c r="D944" s="52" t="s">
        <v>929</v>
      </c>
      <c r="E944" s="10" t="s">
        <v>505</v>
      </c>
      <c r="F944" s="52" t="s">
        <v>504</v>
      </c>
      <c r="G944" s="52" t="s">
        <v>173</v>
      </c>
      <c r="H944" s="52" t="s">
        <v>819</v>
      </c>
      <c r="I944" s="52" t="s">
        <v>575</v>
      </c>
      <c r="J944" s="52" t="s">
        <v>173</v>
      </c>
      <c r="K944" s="52" t="s">
        <v>931</v>
      </c>
      <c r="L944" s="53" t="s">
        <v>291</v>
      </c>
      <c r="M944" s="13">
        <v>1507</v>
      </c>
      <c r="N944" s="14">
        <f t="shared" si="218"/>
        <v>4.12876712328767</v>
      </c>
      <c r="O944" s="15">
        <v>6560</v>
      </c>
      <c r="P944" s="15">
        <f t="shared" si="226"/>
        <v>9885920</v>
      </c>
      <c r="Q944" s="16">
        <f>IFERROR(VLOOKUP(G944,SCENARIOS!$A$13:$E$18,2,0),0.025)</f>
        <v>0.04</v>
      </c>
      <c r="R944" s="52">
        <f>IFERROR(VLOOKUP(L944,INPUTS!$A$107:$B$120,2,0),0.0082)</f>
        <v>0.0079</v>
      </c>
      <c r="S944" s="52">
        <f t="shared" si="227"/>
        <v>51.824</v>
      </c>
      <c r="T944" s="15">
        <f t="shared" si="228"/>
        <v>78098.768</v>
      </c>
      <c r="U944" s="15">
        <f>T944/INPUTS!$B$7*1000</f>
        <v>97623460</v>
      </c>
      <c r="V944" s="15">
        <f>T944*INPUTS!$B$6</f>
        <v>246792.10688</v>
      </c>
      <c r="W944" s="54" t="s">
        <v>521</v>
      </c>
      <c r="X944" s="54" t="s">
        <v>396</v>
      </c>
      <c r="Y944" s="67">
        <f>IFERROR(VLOOKUP(E944,INPUTS!$A$44:$B$103,2,0),0)</f>
        <v>0</v>
      </c>
      <c r="Z944" s="15">
        <f t="shared" si="217"/>
        <v>0</v>
      </c>
      <c r="AA944" s="20">
        <f>IFERROR(VLOOKUP(E944,INPUTS!$A$44:$C$103,3,0),SCENARIOS!$J$23)</f>
        <v>0</v>
      </c>
      <c r="AB944" s="15">
        <f t="shared" si="219"/>
        <v>0</v>
      </c>
      <c r="AC944" s="20">
        <f>IFERROR(VLOOKUP($E944,INPUTS!$A$44:$G$103,4,0),SCENARIOS!$K$23)</f>
        <v>0</v>
      </c>
      <c r="AD944" s="15">
        <f t="shared" si="220"/>
        <v>0</v>
      </c>
      <c r="AE944" s="20">
        <f>IFERROR(VLOOKUP($E944,INPUTS!$A$44:$G$103,5,0),SCENARIOS!$L$23)</f>
        <v>0</v>
      </c>
      <c r="AF944" s="15">
        <f t="shared" si="221"/>
        <v>0</v>
      </c>
      <c r="AG944" s="20">
        <f>IFERROR(VLOOKUP($E944,INPUTS!$A$44:$G$103,6,0),SCENARIOS!$M$23)</f>
        <v>0</v>
      </c>
      <c r="AH944" s="15">
        <f t="shared" si="222"/>
        <v>0</v>
      </c>
      <c r="AI944" s="20">
        <f>IFERROR(VLOOKUP($E944,INPUTS!$A$44:$G$103,7,0),SCENARIOS!$N$23)</f>
        <v>0</v>
      </c>
      <c r="AJ944" s="15">
        <f t="shared" si="223"/>
        <v>0</v>
      </c>
      <c r="AL944" t="str">
        <f t="shared" si="224"/>
        <v>N</v>
      </c>
      <c r="AM944" s="21">
        <f t="shared" si="225"/>
        <v>208198.533178807</v>
      </c>
    </row>
    <row r="945" ht="15" customHeight="1" spans="1:39">
      <c r="A945" s="24" t="s">
        <v>2695</v>
      </c>
      <c r="B945" s="52" t="s">
        <v>557</v>
      </c>
      <c r="C945" s="52" t="s">
        <v>558</v>
      </c>
      <c r="D945" s="52" t="s">
        <v>929</v>
      </c>
      <c r="E945" s="10" t="s">
        <v>505</v>
      </c>
      <c r="F945" s="52" t="s">
        <v>504</v>
      </c>
      <c r="G945" s="52" t="s">
        <v>173</v>
      </c>
      <c r="H945" s="52" t="s">
        <v>252</v>
      </c>
      <c r="I945" s="52" t="s">
        <v>930</v>
      </c>
      <c r="J945" s="52" t="s">
        <v>169</v>
      </c>
      <c r="K945" s="52" t="s">
        <v>931</v>
      </c>
      <c r="L945" s="53" t="s">
        <v>295</v>
      </c>
      <c r="M945" s="13">
        <v>1507</v>
      </c>
      <c r="N945" s="14">
        <f t="shared" si="218"/>
        <v>4.12876712328767</v>
      </c>
      <c r="O945" s="15">
        <v>8950</v>
      </c>
      <c r="P945" s="15">
        <f t="shared" si="226"/>
        <v>13487650</v>
      </c>
      <c r="Q945" s="16">
        <f>IFERROR(VLOOKUP(G945,SCENARIOS!$A$13:$E$18,2,0),0.025)</f>
        <v>0.04</v>
      </c>
      <c r="R945" s="52">
        <f>IFERROR(VLOOKUP(L945,INPUTS!$A$107:$B$120,2,0),0.0082)</f>
        <v>0.0089</v>
      </c>
      <c r="S945" s="52">
        <f t="shared" si="227"/>
        <v>79.655</v>
      </c>
      <c r="T945" s="15">
        <f t="shared" si="228"/>
        <v>120040.085</v>
      </c>
      <c r="U945" s="15">
        <f>T945/INPUTS!$B$7*1000</f>
        <v>150050106.25</v>
      </c>
      <c r="V945" s="15">
        <f>T945*INPUTS!$B$6</f>
        <v>379326.6686</v>
      </c>
      <c r="W945" s="54" t="s">
        <v>396</v>
      </c>
      <c r="X945" s="54" t="s">
        <v>396</v>
      </c>
      <c r="Y945" s="67">
        <f>IFERROR(VLOOKUP(E945,INPUTS!$A$44:$B$103,2,0),0)</f>
        <v>0</v>
      </c>
      <c r="Z945" s="15">
        <f t="shared" si="217"/>
        <v>0</v>
      </c>
      <c r="AA945" s="20">
        <f>IFERROR(VLOOKUP(E945,INPUTS!$A$44:$C$103,3,0),SCENARIOS!$J$23)</f>
        <v>0</v>
      </c>
      <c r="AB945" s="15">
        <f t="shared" si="219"/>
        <v>0</v>
      </c>
      <c r="AC945" s="20">
        <f>IFERROR(VLOOKUP($E945,INPUTS!$A$44:$G$103,4,0),SCENARIOS!$K$23)</f>
        <v>0</v>
      </c>
      <c r="AD945" s="15">
        <f t="shared" si="220"/>
        <v>0</v>
      </c>
      <c r="AE945" s="20">
        <f>IFERROR(VLOOKUP($E945,INPUTS!$A$44:$G$103,5,0),SCENARIOS!$L$23)</f>
        <v>0</v>
      </c>
      <c r="AF945" s="15">
        <f t="shared" si="221"/>
        <v>0</v>
      </c>
      <c r="AG945" s="20">
        <f>IFERROR(VLOOKUP($E945,INPUTS!$A$44:$G$103,6,0),SCENARIOS!$M$23)</f>
        <v>0</v>
      </c>
      <c r="AH945" s="15">
        <f t="shared" si="222"/>
        <v>0</v>
      </c>
      <c r="AI945" s="20">
        <f>IFERROR(VLOOKUP($E945,INPUTS!$A$44:$G$103,7,0),SCENARIOS!$N$23)</f>
        <v>0</v>
      </c>
      <c r="AJ945" s="15">
        <f t="shared" si="223"/>
        <v>0</v>
      </c>
      <c r="AL945" t="str">
        <f t="shared" si="224"/>
        <v>Y</v>
      </c>
      <c r="AM945" s="21">
        <f t="shared" si="225"/>
        <v>320007.219827838</v>
      </c>
    </row>
    <row r="946" ht="15" customHeight="1" spans="1:39">
      <c r="A946" s="6" t="s">
        <v>2696</v>
      </c>
      <c r="B946" s="52" t="s">
        <v>557</v>
      </c>
      <c r="C946" s="52" t="s">
        <v>558</v>
      </c>
      <c r="D946" s="52" t="s">
        <v>929</v>
      </c>
      <c r="E946" s="10" t="s">
        <v>505</v>
      </c>
      <c r="F946" s="52" t="s">
        <v>504</v>
      </c>
      <c r="G946" s="52" t="s">
        <v>173</v>
      </c>
      <c r="H946" s="52" t="s">
        <v>234</v>
      </c>
      <c r="I946" s="52" t="s">
        <v>424</v>
      </c>
      <c r="J946" s="52" t="s">
        <v>173</v>
      </c>
      <c r="K946" s="52" t="s">
        <v>931</v>
      </c>
      <c r="L946" s="53" t="s">
        <v>279</v>
      </c>
      <c r="M946" s="13">
        <v>9041</v>
      </c>
      <c r="N946" s="14">
        <f t="shared" si="218"/>
        <v>24.7698630136986</v>
      </c>
      <c r="O946" s="15">
        <v>1240</v>
      </c>
      <c r="P946" s="15">
        <f t="shared" si="226"/>
        <v>11210840</v>
      </c>
      <c r="Q946" s="16">
        <f>IFERROR(VLOOKUP(G946,SCENARIOS!$A$13:$E$18,2,0),0.025)</f>
        <v>0.04</v>
      </c>
      <c r="R946" s="52">
        <f>IFERROR(VLOOKUP(L946,INPUTS!$A$107:$B$120,2,0),0.0082)</f>
        <v>0.0039</v>
      </c>
      <c r="S946" s="52">
        <f t="shared" si="227"/>
        <v>4.836</v>
      </c>
      <c r="T946" s="15">
        <f t="shared" si="228"/>
        <v>43722.276</v>
      </c>
      <c r="U946" s="15">
        <f>T946/INPUTS!$B$7*1000</f>
        <v>54652845</v>
      </c>
      <c r="V946" s="15">
        <f>T946*INPUTS!$B$6</f>
        <v>138162.39216</v>
      </c>
      <c r="W946" s="54" t="s">
        <v>396</v>
      </c>
      <c r="X946" s="54" t="s">
        <v>396</v>
      </c>
      <c r="Y946" s="67">
        <f>IFERROR(VLOOKUP(E946,INPUTS!$A$44:$B$103,2,0),0)</f>
        <v>0</v>
      </c>
      <c r="Z946" s="15">
        <f t="shared" si="217"/>
        <v>0</v>
      </c>
      <c r="AA946" s="20">
        <f>IFERROR(VLOOKUP(E946,INPUTS!$A$44:$C$103,3,0),SCENARIOS!$J$23)</f>
        <v>0</v>
      </c>
      <c r="AB946" s="15">
        <f t="shared" si="219"/>
        <v>0</v>
      </c>
      <c r="AC946" s="20">
        <f>IFERROR(VLOOKUP($E946,INPUTS!$A$44:$G$103,4,0),SCENARIOS!$K$23)</f>
        <v>0</v>
      </c>
      <c r="AD946" s="15">
        <f t="shared" si="220"/>
        <v>0</v>
      </c>
      <c r="AE946" s="20">
        <f>IFERROR(VLOOKUP($E946,INPUTS!$A$44:$G$103,5,0),SCENARIOS!$L$23)</f>
        <v>0</v>
      </c>
      <c r="AF946" s="15">
        <f t="shared" si="221"/>
        <v>0</v>
      </c>
      <c r="AG946" s="20">
        <f>IFERROR(VLOOKUP($E946,INPUTS!$A$44:$G$103,6,0),SCENARIOS!$M$23)</f>
        <v>0</v>
      </c>
      <c r="AH946" s="15">
        <f t="shared" si="222"/>
        <v>0</v>
      </c>
      <c r="AI946" s="20">
        <f>IFERROR(VLOOKUP($E946,INPUTS!$A$44:$G$103,7,0),SCENARIOS!$N$23)</f>
        <v>0</v>
      </c>
      <c r="AJ946" s="15">
        <f t="shared" si="223"/>
        <v>0</v>
      </c>
      <c r="AL946" t="str">
        <f t="shared" si="224"/>
        <v>Y</v>
      </c>
      <c r="AM946" s="21">
        <f t="shared" si="225"/>
        <v>116556.431856121</v>
      </c>
    </row>
    <row r="947" ht="15" customHeight="1" spans="1:39">
      <c r="A947" s="24" t="s">
        <v>2697</v>
      </c>
      <c r="B947" s="52" t="s">
        <v>557</v>
      </c>
      <c r="C947" s="52" t="s">
        <v>558</v>
      </c>
      <c r="D947" s="52" t="s">
        <v>929</v>
      </c>
      <c r="E947" s="10" t="s">
        <v>505</v>
      </c>
      <c r="F947" s="52" t="s">
        <v>504</v>
      </c>
      <c r="G947" s="52" t="s">
        <v>173</v>
      </c>
      <c r="H947" s="52" t="s">
        <v>428</v>
      </c>
      <c r="I947" s="52" t="s">
        <v>427</v>
      </c>
      <c r="J947" s="52" t="s">
        <v>173</v>
      </c>
      <c r="K947" s="52" t="s">
        <v>931</v>
      </c>
      <c r="L947" s="53" t="s">
        <v>279</v>
      </c>
      <c r="M947" s="13">
        <v>4520</v>
      </c>
      <c r="N947" s="14">
        <f t="shared" si="218"/>
        <v>12.3835616438356</v>
      </c>
      <c r="O947" s="15">
        <v>2070</v>
      </c>
      <c r="P947" s="15">
        <f t="shared" si="226"/>
        <v>9356400</v>
      </c>
      <c r="Q947" s="16">
        <f>IFERROR(VLOOKUP(G947,SCENARIOS!$A$13:$E$18,2,0),0.025)</f>
        <v>0.04</v>
      </c>
      <c r="R947" s="52">
        <f>IFERROR(VLOOKUP(L947,INPUTS!$A$107:$B$120,2,0),0.0082)</f>
        <v>0.0039</v>
      </c>
      <c r="S947" s="52">
        <f t="shared" si="227"/>
        <v>8.073</v>
      </c>
      <c r="T947" s="15">
        <f t="shared" si="228"/>
        <v>36489.96</v>
      </c>
      <c r="U947" s="15">
        <f>T947/INPUTS!$B$7*1000</f>
        <v>45612450</v>
      </c>
      <c r="V947" s="15">
        <f>T947*INPUTS!$B$6</f>
        <v>115308.2736</v>
      </c>
      <c r="W947" s="54" t="s">
        <v>521</v>
      </c>
      <c r="X947" s="54" t="s">
        <v>396</v>
      </c>
      <c r="Y947" s="67">
        <f>IFERROR(VLOOKUP(E947,INPUTS!$A$44:$B$103,2,0),0)</f>
        <v>0</v>
      </c>
      <c r="Z947" s="15">
        <f t="shared" si="217"/>
        <v>0</v>
      </c>
      <c r="AA947" s="20">
        <f>IFERROR(VLOOKUP(E947,INPUTS!$A$44:$C$103,3,0),SCENARIOS!$J$23)</f>
        <v>0</v>
      </c>
      <c r="AB947" s="15">
        <f t="shared" si="219"/>
        <v>0</v>
      </c>
      <c r="AC947" s="20">
        <f>IFERROR(VLOOKUP($E947,INPUTS!$A$44:$G$103,4,0),SCENARIOS!$K$23)</f>
        <v>0</v>
      </c>
      <c r="AD947" s="15">
        <f t="shared" si="220"/>
        <v>0</v>
      </c>
      <c r="AE947" s="20">
        <f>IFERROR(VLOOKUP($E947,INPUTS!$A$44:$G$103,5,0),SCENARIOS!$L$23)</f>
        <v>0</v>
      </c>
      <c r="AF947" s="15">
        <f t="shared" si="221"/>
        <v>0</v>
      </c>
      <c r="AG947" s="20">
        <f>IFERROR(VLOOKUP($E947,INPUTS!$A$44:$G$103,6,0),SCENARIOS!$M$23)</f>
        <v>0</v>
      </c>
      <c r="AH947" s="15">
        <f t="shared" si="222"/>
        <v>0</v>
      </c>
      <c r="AI947" s="20">
        <f>IFERROR(VLOOKUP($E947,INPUTS!$A$44:$G$103,7,0),SCENARIOS!$N$23)</f>
        <v>0</v>
      </c>
      <c r="AJ947" s="15">
        <f t="shared" si="223"/>
        <v>0</v>
      </c>
      <c r="AL947" t="str">
        <f t="shared" si="224"/>
        <v>Y</v>
      </c>
      <c r="AM947" s="21">
        <f t="shared" si="225"/>
        <v>97276.2611025228</v>
      </c>
    </row>
    <row r="948" ht="15" customHeight="1" spans="1:39">
      <c r="A948" s="6" t="s">
        <v>2698</v>
      </c>
      <c r="B948" s="52" t="s">
        <v>557</v>
      </c>
      <c r="C948" s="52" t="s">
        <v>558</v>
      </c>
      <c r="D948" s="52" t="s">
        <v>929</v>
      </c>
      <c r="E948" s="10" t="s">
        <v>505</v>
      </c>
      <c r="F948" s="52" t="s">
        <v>504</v>
      </c>
      <c r="G948" s="52" t="s">
        <v>173</v>
      </c>
      <c r="H948" s="52" t="s">
        <v>242</v>
      </c>
      <c r="I948" s="52" t="s">
        <v>421</v>
      </c>
      <c r="J948" s="52" t="s">
        <v>173</v>
      </c>
      <c r="K948" s="52" t="s">
        <v>931</v>
      </c>
      <c r="L948" s="53" t="s">
        <v>288</v>
      </c>
      <c r="M948" s="13">
        <v>3014</v>
      </c>
      <c r="N948" s="14">
        <f t="shared" si="218"/>
        <v>8.25753424657534</v>
      </c>
      <c r="O948" s="15">
        <v>4690</v>
      </c>
      <c r="P948" s="15">
        <f t="shared" si="226"/>
        <v>14135660</v>
      </c>
      <c r="Q948" s="16">
        <f>IFERROR(VLOOKUP(G948,SCENARIOS!$A$13:$E$18,2,0),0.025)</f>
        <v>0.04</v>
      </c>
      <c r="R948" s="52">
        <f>IFERROR(VLOOKUP(L948,INPUTS!$A$107:$B$120,2,0),0.0082)</f>
        <v>0.0085</v>
      </c>
      <c r="S948" s="52">
        <f t="shared" si="227"/>
        <v>39.865</v>
      </c>
      <c r="T948" s="15">
        <f t="shared" si="228"/>
        <v>120153.11</v>
      </c>
      <c r="U948" s="15">
        <f>T948/INPUTS!$B$7*1000</f>
        <v>150191387.5</v>
      </c>
      <c r="V948" s="15">
        <f>T948*INPUTS!$B$6</f>
        <v>379683.8276</v>
      </c>
      <c r="W948" s="54" t="s">
        <v>396</v>
      </c>
      <c r="X948" s="54" t="s">
        <v>396</v>
      </c>
      <c r="Y948" s="67">
        <f>IFERROR(VLOOKUP(E948,INPUTS!$A$44:$B$103,2,0),0)</f>
        <v>0</v>
      </c>
      <c r="Z948" s="15">
        <f t="shared" si="217"/>
        <v>0</v>
      </c>
      <c r="AA948" s="20">
        <f>IFERROR(VLOOKUP(E948,INPUTS!$A$44:$C$103,3,0),SCENARIOS!$J$23)</f>
        <v>0</v>
      </c>
      <c r="AB948" s="15">
        <f t="shared" si="219"/>
        <v>0</v>
      </c>
      <c r="AC948" s="20">
        <f>IFERROR(VLOOKUP($E948,INPUTS!$A$44:$G$103,4,0),SCENARIOS!$K$23)</f>
        <v>0</v>
      </c>
      <c r="AD948" s="15">
        <f t="shared" si="220"/>
        <v>0</v>
      </c>
      <c r="AE948" s="20">
        <f>IFERROR(VLOOKUP($E948,INPUTS!$A$44:$G$103,5,0),SCENARIOS!$L$23)</f>
        <v>0</v>
      </c>
      <c r="AF948" s="15">
        <f t="shared" si="221"/>
        <v>0</v>
      </c>
      <c r="AG948" s="20">
        <f>IFERROR(VLOOKUP($E948,INPUTS!$A$44:$G$103,6,0),SCENARIOS!$M$23)</f>
        <v>0</v>
      </c>
      <c r="AH948" s="15">
        <f t="shared" si="222"/>
        <v>0</v>
      </c>
      <c r="AI948" s="20">
        <f>IFERROR(VLOOKUP($E948,INPUTS!$A$44:$G$103,7,0),SCENARIOS!$N$23)</f>
        <v>0</v>
      </c>
      <c r="AJ948" s="15">
        <f t="shared" si="223"/>
        <v>0</v>
      </c>
      <c r="AL948" t="str">
        <f t="shared" si="224"/>
        <v>Y</v>
      </c>
      <c r="AM948" s="21">
        <f t="shared" si="225"/>
        <v>320308.525979205</v>
      </c>
    </row>
    <row r="949" ht="15" customHeight="1" spans="1:39">
      <c r="A949" s="24" t="s">
        <v>2699</v>
      </c>
      <c r="B949" s="52" t="s">
        <v>557</v>
      </c>
      <c r="C949" s="52" t="s">
        <v>558</v>
      </c>
      <c r="D949" s="52" t="s">
        <v>929</v>
      </c>
      <c r="E949" s="10" t="s">
        <v>505</v>
      </c>
      <c r="F949" s="52" t="s">
        <v>504</v>
      </c>
      <c r="G949" s="52" t="s">
        <v>173</v>
      </c>
      <c r="H949" s="52" t="s">
        <v>545</v>
      </c>
      <c r="I949" s="52" t="s">
        <v>544</v>
      </c>
      <c r="J949" s="52" t="s">
        <v>173</v>
      </c>
      <c r="K949" s="52" t="s">
        <v>931</v>
      </c>
      <c r="L949" s="53" t="s">
        <v>282</v>
      </c>
      <c r="M949" s="13">
        <v>3014</v>
      </c>
      <c r="N949" s="14">
        <f t="shared" si="218"/>
        <v>8.25753424657534</v>
      </c>
      <c r="O949" s="15">
        <v>3720</v>
      </c>
      <c r="P949" s="15">
        <f t="shared" si="226"/>
        <v>11212080</v>
      </c>
      <c r="Q949" s="16">
        <f>IFERROR(VLOOKUP(G949,SCENARIOS!$A$13:$E$18,2,0),0.025)</f>
        <v>0.04</v>
      </c>
      <c r="R949" s="52">
        <f>IFERROR(VLOOKUP(L949,INPUTS!$A$107:$B$120,2,0),0.0082)</f>
        <v>0.0042</v>
      </c>
      <c r="S949" s="52">
        <f t="shared" si="227"/>
        <v>15.624</v>
      </c>
      <c r="T949" s="15">
        <f t="shared" si="228"/>
        <v>47090.736</v>
      </c>
      <c r="U949" s="15">
        <f>T949/INPUTS!$B$7*1000</f>
        <v>58863420</v>
      </c>
      <c r="V949" s="15">
        <f>T949*INPUTS!$B$6</f>
        <v>148806.72576</v>
      </c>
      <c r="W949" s="54" t="s">
        <v>396</v>
      </c>
      <c r="X949" s="54" t="s">
        <v>396</v>
      </c>
      <c r="Y949" s="67">
        <f>IFERROR(VLOOKUP(E949,INPUTS!$A$44:$B$103,2,0),0)</f>
        <v>0</v>
      </c>
      <c r="Z949" s="15">
        <f t="shared" si="217"/>
        <v>0</v>
      </c>
      <c r="AA949" s="20">
        <f>IFERROR(VLOOKUP(E949,INPUTS!$A$44:$C$103,3,0),SCENARIOS!$J$23)</f>
        <v>0</v>
      </c>
      <c r="AB949" s="15">
        <f t="shared" si="219"/>
        <v>0</v>
      </c>
      <c r="AC949" s="20">
        <f>IFERROR(VLOOKUP($E949,INPUTS!$A$44:$G$103,4,0),SCENARIOS!$K$23)</f>
        <v>0</v>
      </c>
      <c r="AD949" s="15">
        <f t="shared" si="220"/>
        <v>0</v>
      </c>
      <c r="AE949" s="20">
        <f>IFERROR(VLOOKUP($E949,INPUTS!$A$44:$G$103,5,0),SCENARIOS!$L$23)</f>
        <v>0</v>
      </c>
      <c r="AF949" s="15">
        <f t="shared" si="221"/>
        <v>0</v>
      </c>
      <c r="AG949" s="20">
        <f>IFERROR(VLOOKUP($E949,INPUTS!$A$44:$G$103,6,0),SCENARIOS!$M$23)</f>
        <v>0</v>
      </c>
      <c r="AH949" s="15">
        <f t="shared" si="222"/>
        <v>0</v>
      </c>
      <c r="AI949" s="20">
        <f>IFERROR(VLOOKUP($E949,INPUTS!$A$44:$G$103,7,0),SCENARIOS!$N$23)</f>
        <v>0</v>
      </c>
      <c r="AJ949" s="15">
        <f t="shared" si="223"/>
        <v>0</v>
      </c>
      <c r="AL949" t="str">
        <f t="shared" si="224"/>
        <v>Y</v>
      </c>
      <c r="AM949" s="21">
        <f t="shared" si="225"/>
        <v>125536.194905283</v>
      </c>
    </row>
    <row r="950" ht="15" customHeight="1" spans="1:39">
      <c r="A950" s="6" t="s">
        <v>2700</v>
      </c>
      <c r="B950" s="52" t="s">
        <v>557</v>
      </c>
      <c r="C950" s="52" t="s">
        <v>558</v>
      </c>
      <c r="D950" s="52" t="s">
        <v>929</v>
      </c>
      <c r="E950" s="10" t="s">
        <v>505</v>
      </c>
      <c r="F950" s="52" t="s">
        <v>504</v>
      </c>
      <c r="G950" s="52" t="s">
        <v>173</v>
      </c>
      <c r="H950" s="52" t="s">
        <v>264</v>
      </c>
      <c r="I950" s="52" t="s">
        <v>436</v>
      </c>
      <c r="J950" s="52" t="s">
        <v>173</v>
      </c>
      <c r="K950" s="52" t="s">
        <v>931</v>
      </c>
      <c r="L950" s="53" t="s">
        <v>295</v>
      </c>
      <c r="M950" s="13">
        <v>1507</v>
      </c>
      <c r="N950" s="14">
        <f t="shared" si="218"/>
        <v>4.12876712328767</v>
      </c>
      <c r="O950" s="15">
        <v>8280</v>
      </c>
      <c r="P950" s="15">
        <f t="shared" si="226"/>
        <v>12477960</v>
      </c>
      <c r="Q950" s="16">
        <f>IFERROR(VLOOKUP(G950,SCENARIOS!$A$13:$E$18,2,0),0.025)</f>
        <v>0.04</v>
      </c>
      <c r="R950" s="52">
        <f>IFERROR(VLOOKUP(L950,INPUTS!$A$107:$B$120,2,0),0.0082)</f>
        <v>0.0089</v>
      </c>
      <c r="S950" s="52">
        <f t="shared" si="227"/>
        <v>73.692</v>
      </c>
      <c r="T950" s="15">
        <f t="shared" si="228"/>
        <v>111053.844</v>
      </c>
      <c r="U950" s="15">
        <f>T950/INPUTS!$B$7*1000</f>
        <v>138817305</v>
      </c>
      <c r="V950" s="15">
        <f>T950*INPUTS!$B$6</f>
        <v>350930.14704</v>
      </c>
      <c r="W950" s="54" t="s">
        <v>396</v>
      </c>
      <c r="X950" s="54" t="s">
        <v>396</v>
      </c>
      <c r="Y950" s="67">
        <f>IFERROR(VLOOKUP(E950,INPUTS!$A$44:$B$103,2,0),0)</f>
        <v>0</v>
      </c>
      <c r="Z950" s="15">
        <f t="shared" ref="Z950:Z1013" si="229">T950*Y950</f>
        <v>0</v>
      </c>
      <c r="AA950" s="20">
        <f>IFERROR(VLOOKUP(E950,INPUTS!$A$44:$C$103,3,0),SCENARIOS!$J$23)</f>
        <v>0</v>
      </c>
      <c r="AB950" s="15">
        <f t="shared" si="219"/>
        <v>0</v>
      </c>
      <c r="AC950" s="20">
        <f>IFERROR(VLOOKUP($E950,INPUTS!$A$44:$G$103,4,0),SCENARIOS!$K$23)</f>
        <v>0</v>
      </c>
      <c r="AD950" s="15">
        <f t="shared" si="220"/>
        <v>0</v>
      </c>
      <c r="AE950" s="20">
        <f>IFERROR(VLOOKUP($E950,INPUTS!$A$44:$G$103,5,0),SCENARIOS!$L$23)</f>
        <v>0</v>
      </c>
      <c r="AF950" s="15">
        <f t="shared" si="221"/>
        <v>0</v>
      </c>
      <c r="AG950" s="20">
        <f>IFERROR(VLOOKUP($E950,INPUTS!$A$44:$G$103,6,0),SCENARIOS!$M$23)</f>
        <v>0</v>
      </c>
      <c r="AH950" s="15">
        <f t="shared" si="222"/>
        <v>0</v>
      </c>
      <c r="AI950" s="20">
        <f>IFERROR(VLOOKUP($E950,INPUTS!$A$44:$G$103,7,0),SCENARIOS!$N$23)</f>
        <v>0</v>
      </c>
      <c r="AJ950" s="15">
        <f t="shared" si="223"/>
        <v>0</v>
      </c>
      <c r="AL950" t="str">
        <f t="shared" si="224"/>
        <v>N</v>
      </c>
      <c r="AM950" s="21">
        <f t="shared" si="225"/>
        <v>296051.372086537</v>
      </c>
    </row>
    <row r="951" ht="15" customHeight="1" spans="1:39">
      <c r="A951" s="24" t="s">
        <v>2701</v>
      </c>
      <c r="B951" s="52" t="s">
        <v>557</v>
      </c>
      <c r="C951" s="52" t="s">
        <v>558</v>
      </c>
      <c r="D951" s="52" t="s">
        <v>929</v>
      </c>
      <c r="E951" s="10" t="s">
        <v>505</v>
      </c>
      <c r="F951" s="52" t="s">
        <v>504</v>
      </c>
      <c r="G951" s="52" t="s">
        <v>173</v>
      </c>
      <c r="H951" s="52" t="s">
        <v>819</v>
      </c>
      <c r="I951" s="52" t="s">
        <v>575</v>
      </c>
      <c r="J951" s="52" t="s">
        <v>173</v>
      </c>
      <c r="K951" s="52" t="s">
        <v>931</v>
      </c>
      <c r="L951" s="53" t="s">
        <v>291</v>
      </c>
      <c r="M951" s="13">
        <v>1507</v>
      </c>
      <c r="N951" s="14">
        <f t="shared" si="218"/>
        <v>4.12876712328767</v>
      </c>
      <c r="O951" s="15">
        <v>6560</v>
      </c>
      <c r="P951" s="15">
        <f t="shared" si="226"/>
        <v>9885920</v>
      </c>
      <c r="Q951" s="16">
        <f>IFERROR(VLOOKUP(G951,SCENARIOS!$A$13:$E$18,2,0),0.025)</f>
        <v>0.04</v>
      </c>
      <c r="R951" s="52">
        <f>IFERROR(VLOOKUP(L951,INPUTS!$A$107:$B$120,2,0),0.0082)</f>
        <v>0.0079</v>
      </c>
      <c r="S951" s="52">
        <f t="shared" si="227"/>
        <v>51.824</v>
      </c>
      <c r="T951" s="15">
        <f t="shared" si="228"/>
        <v>78098.768</v>
      </c>
      <c r="U951" s="15">
        <f>T951/INPUTS!$B$7*1000</f>
        <v>97623460</v>
      </c>
      <c r="V951" s="15">
        <f>T951*INPUTS!$B$6</f>
        <v>246792.10688</v>
      </c>
      <c r="W951" s="54" t="s">
        <v>521</v>
      </c>
      <c r="X951" s="54" t="s">
        <v>396</v>
      </c>
      <c r="Y951" s="67">
        <f>IFERROR(VLOOKUP(E951,INPUTS!$A$44:$B$103,2,0),0)</f>
        <v>0</v>
      </c>
      <c r="Z951" s="15">
        <f t="shared" si="229"/>
        <v>0</v>
      </c>
      <c r="AA951" s="20">
        <f>IFERROR(VLOOKUP(E951,INPUTS!$A$44:$C$103,3,0),SCENARIOS!$J$23)</f>
        <v>0</v>
      </c>
      <c r="AB951" s="15">
        <f t="shared" si="219"/>
        <v>0</v>
      </c>
      <c r="AC951" s="20">
        <f>IFERROR(VLOOKUP($E951,INPUTS!$A$44:$G$103,4,0),SCENARIOS!$K$23)</f>
        <v>0</v>
      </c>
      <c r="AD951" s="15">
        <f t="shared" si="220"/>
        <v>0</v>
      </c>
      <c r="AE951" s="20">
        <f>IFERROR(VLOOKUP($E951,INPUTS!$A$44:$G$103,5,0),SCENARIOS!$L$23)</f>
        <v>0</v>
      </c>
      <c r="AF951" s="15">
        <f t="shared" si="221"/>
        <v>0</v>
      </c>
      <c r="AG951" s="20">
        <f>IFERROR(VLOOKUP($E951,INPUTS!$A$44:$G$103,6,0),SCENARIOS!$M$23)</f>
        <v>0</v>
      </c>
      <c r="AH951" s="15">
        <f t="shared" si="222"/>
        <v>0</v>
      </c>
      <c r="AI951" s="20">
        <f>IFERROR(VLOOKUP($E951,INPUTS!$A$44:$G$103,7,0),SCENARIOS!$N$23)</f>
        <v>0</v>
      </c>
      <c r="AJ951" s="15">
        <f t="shared" si="223"/>
        <v>0</v>
      </c>
      <c r="AL951" t="str">
        <f t="shared" si="224"/>
        <v>N</v>
      </c>
      <c r="AM951" s="21">
        <f t="shared" si="225"/>
        <v>208198.533178807</v>
      </c>
    </row>
    <row r="952" ht="15" customHeight="1" spans="1:39">
      <c r="A952" s="6" t="s">
        <v>2702</v>
      </c>
      <c r="B952" s="52" t="s">
        <v>419</v>
      </c>
      <c r="C952" s="52" t="s">
        <v>420</v>
      </c>
      <c r="D952" s="52" t="s">
        <v>929</v>
      </c>
      <c r="E952" s="10" t="s">
        <v>242</v>
      </c>
      <c r="F952" s="52" t="s">
        <v>421</v>
      </c>
      <c r="G952" s="52" t="s">
        <v>173</v>
      </c>
      <c r="H952" s="52" t="s">
        <v>200</v>
      </c>
      <c r="I952" s="52" t="s">
        <v>391</v>
      </c>
      <c r="J952" s="52" t="s">
        <v>165</v>
      </c>
      <c r="K952" s="52" t="s">
        <v>931</v>
      </c>
      <c r="L952" s="53" t="s">
        <v>291</v>
      </c>
      <c r="M952" s="13">
        <v>1476</v>
      </c>
      <c r="N952" s="14">
        <f t="shared" si="218"/>
        <v>4.04383561643836</v>
      </c>
      <c r="O952" s="15">
        <v>10160</v>
      </c>
      <c r="P952" s="15">
        <f t="shared" si="226"/>
        <v>14996160</v>
      </c>
      <c r="Q952" s="16">
        <f>IFERROR(VLOOKUP(G952,SCENARIOS!$A$13:$E$18,2,0),0.025)</f>
        <v>0.04</v>
      </c>
      <c r="R952" s="52">
        <f>IFERROR(VLOOKUP(L952,INPUTS!$A$107:$B$120,2,0),0.0082)</f>
        <v>0.0079</v>
      </c>
      <c r="S952" s="52">
        <f t="shared" si="227"/>
        <v>80.264</v>
      </c>
      <c r="T952" s="15">
        <f t="shared" si="228"/>
        <v>118469.664</v>
      </c>
      <c r="U952" s="15">
        <f>T952/INPUTS!$B$7*1000</f>
        <v>148087080</v>
      </c>
      <c r="V952" s="15">
        <f>T952*INPUTS!$B$6</f>
        <v>374364.13824</v>
      </c>
      <c r="W952" s="54" t="s">
        <v>396</v>
      </c>
      <c r="X952" s="54" t="s">
        <v>396</v>
      </c>
      <c r="Y952" s="67">
        <f>IFERROR(VLOOKUP(E952,INPUTS!$A$44:$B$103,2,0),0)</f>
        <v>0</v>
      </c>
      <c r="Z952" s="15">
        <f t="shared" si="229"/>
        <v>0</v>
      </c>
      <c r="AA952" s="20">
        <f>IFERROR(VLOOKUP(E952,INPUTS!$A$44:$C$103,3,0),SCENARIOS!$J$23)</f>
        <v>0.03</v>
      </c>
      <c r="AB952" s="15">
        <f t="shared" si="219"/>
        <v>4324.09381655859</v>
      </c>
      <c r="AC952" s="20">
        <f>IFERROR(VLOOKUP($E952,INPUTS!$A$44:$G$103,4,0),SCENARIOS!$K$23)</f>
        <v>0.1</v>
      </c>
      <c r="AD952" s="15">
        <f t="shared" si="220"/>
        <v>17536.4043072197</v>
      </c>
      <c r="AE952" s="20">
        <f>IFERROR(VLOOKUP($E952,INPUTS!$A$44:$G$103,5,0),SCENARIOS!$L$23)</f>
        <v>0.2</v>
      </c>
      <c r="AF952" s="15">
        <f t="shared" si="221"/>
        <v>42671.4343960773</v>
      </c>
      <c r="AG952" s="20">
        <f>IFERROR(VLOOKUP($E952,INPUTS!$A$44:$G$103,6,0),SCENARIOS!$M$23)</f>
        <v>0.3</v>
      </c>
      <c r="AH952" s="15">
        <f t="shared" si="222"/>
        <v>77874.486761338</v>
      </c>
      <c r="AI952" s="20">
        <f>IFERROR(VLOOKUP($E952,INPUTS!$A$44:$G$103,7,0),SCENARIOS!$N$23)</f>
        <v>0.4</v>
      </c>
      <c r="AJ952" s="15">
        <f t="shared" si="223"/>
        <v>126328.293788123</v>
      </c>
      <c r="AL952" t="str">
        <f t="shared" si="224"/>
        <v>Y</v>
      </c>
      <c r="AM952" s="21">
        <f t="shared" si="225"/>
        <v>315820.734470308</v>
      </c>
    </row>
    <row r="953" ht="15" customHeight="1" spans="1:39">
      <c r="A953" s="24" t="s">
        <v>2703</v>
      </c>
      <c r="B953" s="52" t="s">
        <v>419</v>
      </c>
      <c r="C953" s="52" t="s">
        <v>420</v>
      </c>
      <c r="D953" s="52" t="s">
        <v>929</v>
      </c>
      <c r="E953" s="10" t="s">
        <v>242</v>
      </c>
      <c r="F953" s="52" t="s">
        <v>421</v>
      </c>
      <c r="G953" s="52" t="s">
        <v>173</v>
      </c>
      <c r="H953" s="52" t="s">
        <v>203</v>
      </c>
      <c r="I953" s="52" t="s">
        <v>399</v>
      </c>
      <c r="J953" s="52" t="s">
        <v>165</v>
      </c>
      <c r="K953" s="52" t="s">
        <v>931</v>
      </c>
      <c r="L953" s="53" t="s">
        <v>291</v>
      </c>
      <c r="M953" s="13">
        <v>984</v>
      </c>
      <c r="N953" s="14">
        <f t="shared" si="218"/>
        <v>2.6958904109589</v>
      </c>
      <c r="O953" s="15">
        <v>10730</v>
      </c>
      <c r="P953" s="15">
        <f t="shared" si="226"/>
        <v>10558320</v>
      </c>
      <c r="Q953" s="16">
        <f>IFERROR(VLOOKUP(G953,SCENARIOS!$A$13:$E$18,2,0),0.025)</f>
        <v>0.04</v>
      </c>
      <c r="R953" s="52">
        <f>IFERROR(VLOOKUP(L953,INPUTS!$A$107:$B$120,2,0),0.0082)</f>
        <v>0.0079</v>
      </c>
      <c r="S953" s="52">
        <f t="shared" si="227"/>
        <v>84.767</v>
      </c>
      <c r="T953" s="15">
        <f t="shared" si="228"/>
        <v>83410.728</v>
      </c>
      <c r="U953" s="15">
        <f>T953/INPUTS!$B$7*1000</f>
        <v>104263410</v>
      </c>
      <c r="V953" s="15">
        <f>T953*INPUTS!$B$6</f>
        <v>263577.90048</v>
      </c>
      <c r="W953" s="54" t="s">
        <v>396</v>
      </c>
      <c r="X953" s="54" t="s">
        <v>396</v>
      </c>
      <c r="Y953" s="67">
        <f>IFERROR(VLOOKUP(E953,INPUTS!$A$44:$B$103,2,0),0)</f>
        <v>0</v>
      </c>
      <c r="Z953" s="15">
        <f t="shared" si="229"/>
        <v>0</v>
      </c>
      <c r="AA953" s="20">
        <f>IFERROR(VLOOKUP(E953,INPUTS!$A$44:$C$103,3,0),SCENARIOS!$J$23)</f>
        <v>0.03</v>
      </c>
      <c r="AB953" s="15">
        <f t="shared" si="219"/>
        <v>3044.45712937491</v>
      </c>
      <c r="AC953" s="20">
        <f>IFERROR(VLOOKUP($E953,INPUTS!$A$44:$G$103,4,0),SCENARIOS!$K$23)</f>
        <v>0.1</v>
      </c>
      <c r="AD953" s="15">
        <f t="shared" si="220"/>
        <v>12346.8253422879</v>
      </c>
      <c r="AE953" s="20">
        <f>IFERROR(VLOOKUP($E953,INPUTS!$A$44:$G$103,5,0),SCENARIOS!$L$23)</f>
        <v>0.2</v>
      </c>
      <c r="AF953" s="15">
        <f t="shared" si="221"/>
        <v>30043.6017762408</v>
      </c>
      <c r="AG953" s="20">
        <f>IFERROR(VLOOKUP($E953,INPUTS!$A$44:$G$103,6,0),SCENARIOS!$M$23)</f>
        <v>0.3</v>
      </c>
      <c r="AH953" s="15">
        <f t="shared" si="222"/>
        <v>54828.9529494197</v>
      </c>
      <c r="AI953" s="20">
        <f>IFERROR(VLOOKUP($E953,INPUTS!$A$44:$G$103,7,0),SCENARIOS!$N$23)</f>
        <v>0.4</v>
      </c>
      <c r="AJ953" s="15">
        <f t="shared" si="223"/>
        <v>88943.7396552861</v>
      </c>
      <c r="AL953" t="str">
        <f t="shared" si="224"/>
        <v>Y</v>
      </c>
      <c r="AM953" s="21">
        <f t="shared" si="225"/>
        <v>222359.349138215</v>
      </c>
    </row>
    <row r="954" ht="15" customHeight="1" spans="1:39">
      <c r="A954" s="6" t="s">
        <v>2704</v>
      </c>
      <c r="B954" s="52" t="s">
        <v>419</v>
      </c>
      <c r="C954" s="52" t="s">
        <v>420</v>
      </c>
      <c r="D954" s="52" t="s">
        <v>929</v>
      </c>
      <c r="E954" s="10" t="s">
        <v>242</v>
      </c>
      <c r="F954" s="52" t="s">
        <v>421</v>
      </c>
      <c r="G954" s="52" t="s">
        <v>173</v>
      </c>
      <c r="H954" s="52" t="s">
        <v>204</v>
      </c>
      <c r="I954" s="52" t="s">
        <v>405</v>
      </c>
      <c r="J954" s="52" t="s">
        <v>165</v>
      </c>
      <c r="K954" s="52" t="s">
        <v>931</v>
      </c>
      <c r="L954" s="53" t="s">
        <v>291</v>
      </c>
      <c r="M954" s="13">
        <v>984</v>
      </c>
      <c r="N954" s="14">
        <f t="shared" si="218"/>
        <v>2.6958904109589</v>
      </c>
      <c r="O954" s="15">
        <v>10340</v>
      </c>
      <c r="P954" s="15">
        <f t="shared" si="226"/>
        <v>10174560</v>
      </c>
      <c r="Q954" s="16">
        <f>IFERROR(VLOOKUP(G954,SCENARIOS!$A$13:$E$18,2,0),0.025)</f>
        <v>0.04</v>
      </c>
      <c r="R954" s="52">
        <f>IFERROR(VLOOKUP(L954,INPUTS!$A$107:$B$120,2,0),0.0082)</f>
        <v>0.0079</v>
      </c>
      <c r="S954" s="52">
        <f t="shared" si="227"/>
        <v>81.686</v>
      </c>
      <c r="T954" s="15">
        <f t="shared" si="228"/>
        <v>80379.024</v>
      </c>
      <c r="U954" s="15">
        <f>T954/INPUTS!$B$7*1000</f>
        <v>100473780</v>
      </c>
      <c r="V954" s="15">
        <f>T954*INPUTS!$B$6</f>
        <v>253997.71584</v>
      </c>
      <c r="W954" s="54" t="s">
        <v>396</v>
      </c>
      <c r="X954" s="54" t="s">
        <v>396</v>
      </c>
      <c r="Y954" s="67">
        <f>IFERROR(VLOOKUP(E954,INPUTS!$A$44:$B$103,2,0),0)</f>
        <v>0</v>
      </c>
      <c r="Z954" s="15">
        <f t="shared" si="229"/>
        <v>0</v>
      </c>
      <c r="AA954" s="20">
        <f>IFERROR(VLOOKUP(E954,INPUTS!$A$44:$C$103,3,0),SCENARIOS!$J$23)</f>
        <v>0.03</v>
      </c>
      <c r="AB954" s="15">
        <f t="shared" si="219"/>
        <v>2933.80118525038</v>
      </c>
      <c r="AC954" s="20">
        <f>IFERROR(VLOOKUP($E954,INPUTS!$A$44:$G$103,4,0),SCENARIOS!$K$23)</f>
        <v>0.1</v>
      </c>
      <c r="AD954" s="15">
        <f t="shared" si="220"/>
        <v>11898.0590903314</v>
      </c>
      <c r="AE954" s="20">
        <f>IFERROR(VLOOKUP($E954,INPUTS!$A$44:$G$103,5,0),SCENARIOS!$L$23)</f>
        <v>0.2</v>
      </c>
      <c r="AF954" s="15">
        <f t="shared" si="221"/>
        <v>28951.6162503569</v>
      </c>
      <c r="AG954" s="20">
        <f>IFERROR(VLOOKUP($E954,INPUTS!$A$44:$G$103,6,0),SCENARIOS!$M$23)</f>
        <v>0.3</v>
      </c>
      <c r="AH954" s="15">
        <f t="shared" si="222"/>
        <v>52836.1019102516</v>
      </c>
      <c r="AI954" s="20">
        <f>IFERROR(VLOOKUP($E954,INPUTS!$A$44:$G$103,7,0),SCENARIOS!$N$23)</f>
        <v>0.4</v>
      </c>
      <c r="AJ954" s="15">
        <f t="shared" si="223"/>
        <v>85710.9289874798</v>
      </c>
      <c r="AL954" t="str">
        <f t="shared" si="224"/>
        <v>Y</v>
      </c>
      <c r="AM954" s="21">
        <f t="shared" si="225"/>
        <v>214277.3224687</v>
      </c>
    </row>
    <row r="955" ht="15" customHeight="1" spans="1:39">
      <c r="A955" s="24" t="s">
        <v>2705</v>
      </c>
      <c r="B955" s="52" t="s">
        <v>419</v>
      </c>
      <c r="C955" s="52" t="s">
        <v>420</v>
      </c>
      <c r="D955" s="52" t="s">
        <v>929</v>
      </c>
      <c r="E955" s="10" t="s">
        <v>242</v>
      </c>
      <c r="F955" s="52" t="s">
        <v>421</v>
      </c>
      <c r="G955" s="52" t="s">
        <v>173</v>
      </c>
      <c r="H955" s="52" t="s">
        <v>1988</v>
      </c>
      <c r="I955" s="52" t="s">
        <v>600</v>
      </c>
      <c r="J955" s="52" t="s">
        <v>165</v>
      </c>
      <c r="K955" s="52" t="s">
        <v>931</v>
      </c>
      <c r="L955" s="53" t="s">
        <v>291</v>
      </c>
      <c r="M955" s="13">
        <v>492</v>
      </c>
      <c r="N955" s="14">
        <f t="shared" si="218"/>
        <v>1.34794520547945</v>
      </c>
      <c r="O955" s="15">
        <v>10225</v>
      </c>
      <c r="P955" s="15">
        <f t="shared" si="226"/>
        <v>5030700</v>
      </c>
      <c r="Q955" s="16">
        <f>IFERROR(VLOOKUP(G955,SCENARIOS!$A$13:$E$18,2,0),0.025)</f>
        <v>0.04</v>
      </c>
      <c r="R955" s="52">
        <f>IFERROR(VLOOKUP(L955,INPUTS!$A$107:$B$120,2,0),0.0082)</f>
        <v>0.0079</v>
      </c>
      <c r="S955" s="52">
        <f t="shared" si="227"/>
        <v>80.7775</v>
      </c>
      <c r="T955" s="15">
        <f t="shared" si="228"/>
        <v>39742.53</v>
      </c>
      <c r="U955" s="15">
        <f>T955/INPUTS!$B$7*1000</f>
        <v>49678162.5</v>
      </c>
      <c r="V955" s="15">
        <f>T955*INPUTS!$B$6</f>
        <v>125586.3948</v>
      </c>
      <c r="W955" s="54" t="s">
        <v>396</v>
      </c>
      <c r="X955" s="54" t="s">
        <v>396</v>
      </c>
      <c r="Y955" s="67">
        <f>IFERROR(VLOOKUP(E955,INPUTS!$A$44:$B$103,2,0),0)</f>
        <v>0</v>
      </c>
      <c r="Z955" s="15">
        <f t="shared" si="229"/>
        <v>0</v>
      </c>
      <c r="AA955" s="20">
        <f>IFERROR(VLOOKUP(E955,INPUTS!$A$44:$C$103,3,0),SCENARIOS!$J$23)</f>
        <v>0.03</v>
      </c>
      <c r="AB955" s="15">
        <f t="shared" si="219"/>
        <v>1450.58593419657</v>
      </c>
      <c r="AC955" s="20">
        <f>IFERROR(VLOOKUP($E955,INPUTS!$A$44:$G$103,4,0),SCENARIOS!$K$23)</f>
        <v>0.1</v>
      </c>
      <c r="AD955" s="15">
        <f t="shared" si="220"/>
        <v>5882.86529006959</v>
      </c>
      <c r="AE955" s="20">
        <f>IFERROR(VLOOKUP($E955,INPUTS!$A$44:$G$103,5,0),SCENARIOS!$L$23)</f>
        <v>0.2</v>
      </c>
      <c r="AF955" s="15">
        <f t="shared" si="221"/>
        <v>14314.8102591828</v>
      </c>
      <c r="AG955" s="20">
        <f>IFERROR(VLOOKUP($E955,INPUTS!$A$44:$G$103,6,0),SCENARIOS!$M$23)</f>
        <v>0.3</v>
      </c>
      <c r="AH955" s="15">
        <f t="shared" si="222"/>
        <v>26124.23317371</v>
      </c>
      <c r="AI955" s="20">
        <f>IFERROR(VLOOKUP($E955,INPUTS!$A$44:$G$103,7,0),SCENARIOS!$N$23)</f>
        <v>0.4</v>
      </c>
      <c r="AJ955" s="15">
        <f t="shared" si="223"/>
        <v>42378.8321516915</v>
      </c>
      <c r="AL955" t="str">
        <f t="shared" si="224"/>
        <v>N</v>
      </c>
      <c r="AM955" s="21">
        <f t="shared" si="225"/>
        <v>105947.080379229</v>
      </c>
    </row>
    <row r="956" ht="15" customHeight="1" spans="1:39">
      <c r="A956" s="6" t="s">
        <v>2706</v>
      </c>
      <c r="B956" s="52" t="s">
        <v>419</v>
      </c>
      <c r="C956" s="52" t="s">
        <v>420</v>
      </c>
      <c r="D956" s="52" t="s">
        <v>929</v>
      </c>
      <c r="E956" s="10" t="s">
        <v>242</v>
      </c>
      <c r="F956" s="52" t="s">
        <v>421</v>
      </c>
      <c r="G956" s="52" t="s">
        <v>173</v>
      </c>
      <c r="H956" s="52" t="s">
        <v>228</v>
      </c>
      <c r="I956" s="52" t="s">
        <v>938</v>
      </c>
      <c r="J956" s="52" t="s">
        <v>165</v>
      </c>
      <c r="K956" s="52" t="s">
        <v>931</v>
      </c>
      <c r="L956" s="53" t="s">
        <v>291</v>
      </c>
      <c r="M956" s="13">
        <v>492</v>
      </c>
      <c r="N956" s="14">
        <f t="shared" si="218"/>
        <v>1.34794520547945</v>
      </c>
      <c r="O956" s="15">
        <v>10870</v>
      </c>
      <c r="P956" s="15">
        <f t="shared" si="226"/>
        <v>5348040</v>
      </c>
      <c r="Q956" s="16">
        <f>IFERROR(VLOOKUP(G956,SCENARIOS!$A$13:$E$18,2,0),0.025)</f>
        <v>0.04</v>
      </c>
      <c r="R956" s="52">
        <f>IFERROR(VLOOKUP(L956,INPUTS!$A$107:$B$120,2,0),0.0082)</f>
        <v>0.0079</v>
      </c>
      <c r="S956" s="52">
        <f t="shared" si="227"/>
        <v>85.873</v>
      </c>
      <c r="T956" s="15">
        <f t="shared" si="228"/>
        <v>42249.516</v>
      </c>
      <c r="U956" s="15">
        <f>T956/INPUTS!$B$7*1000</f>
        <v>52811895</v>
      </c>
      <c r="V956" s="15">
        <f>T956*INPUTS!$B$6</f>
        <v>133508.47056</v>
      </c>
      <c r="W956" s="54" t="s">
        <v>396</v>
      </c>
      <c r="X956" s="54" t="s">
        <v>396</v>
      </c>
      <c r="Y956" s="67">
        <f>IFERROR(VLOOKUP(E956,INPUTS!$A$44:$B$103,2,0),0)</f>
        <v>0</v>
      </c>
      <c r="Z956" s="15">
        <f t="shared" si="229"/>
        <v>0</v>
      </c>
      <c r="AA956" s="20">
        <f>IFERROR(VLOOKUP(E956,INPUTS!$A$44:$C$103,3,0),SCENARIOS!$J$23)</f>
        <v>0.03</v>
      </c>
      <c r="AB956" s="15">
        <f t="shared" si="219"/>
        <v>1542.08988799186</v>
      </c>
      <c r="AC956" s="20">
        <f>IFERROR(VLOOKUP($E956,INPUTS!$A$44:$G$103,4,0),SCENARIOS!$K$23)</f>
        <v>0.1</v>
      </c>
      <c r="AD956" s="15">
        <f t="shared" si="220"/>
        <v>6253.96045995662</v>
      </c>
      <c r="AE956" s="20">
        <f>IFERROR(VLOOKUP($E956,INPUTS!$A$44:$G$103,5,0),SCENARIOS!$L$23)</f>
        <v>0.2</v>
      </c>
      <c r="AF956" s="15">
        <f t="shared" si="221"/>
        <v>15217.7982902021</v>
      </c>
      <c r="AG956" s="20">
        <f>IFERROR(VLOOKUP($E956,INPUTS!$A$44:$G$103,6,0),SCENARIOS!$M$23)</f>
        <v>0.3</v>
      </c>
      <c r="AH956" s="15">
        <f t="shared" si="222"/>
        <v>27772.1676868682</v>
      </c>
      <c r="AI956" s="20">
        <f>IFERROR(VLOOKUP($E956,INPUTS!$A$44:$G$103,7,0),SCENARIOS!$N$23)</f>
        <v>0.4</v>
      </c>
      <c r="AJ956" s="15">
        <f t="shared" si="223"/>
        <v>45052.1178962237</v>
      </c>
      <c r="AL956" t="str">
        <f t="shared" si="224"/>
        <v>N</v>
      </c>
      <c r="AM956" s="21">
        <f t="shared" si="225"/>
        <v>112630.294740559</v>
      </c>
    </row>
    <row r="957" ht="15" customHeight="1" spans="1:39">
      <c r="A957" s="24" t="s">
        <v>2707</v>
      </c>
      <c r="B957" s="52" t="s">
        <v>419</v>
      </c>
      <c r="C957" s="52" t="s">
        <v>420</v>
      </c>
      <c r="D957" s="52" t="s">
        <v>929</v>
      </c>
      <c r="E957" s="10" t="s">
        <v>242</v>
      </c>
      <c r="F957" s="52" t="s">
        <v>421</v>
      </c>
      <c r="G957" s="52" t="s">
        <v>173</v>
      </c>
      <c r="H957" s="52" t="s">
        <v>248</v>
      </c>
      <c r="I957" s="52" t="s">
        <v>930</v>
      </c>
      <c r="J957" s="52" t="s">
        <v>169</v>
      </c>
      <c r="K957" s="52" t="s">
        <v>931</v>
      </c>
      <c r="L957" s="53" t="s">
        <v>293</v>
      </c>
      <c r="M957" s="13">
        <v>1476</v>
      </c>
      <c r="N957" s="14">
        <f t="shared" si="218"/>
        <v>4.04383561643836</v>
      </c>
      <c r="O957" s="15">
        <v>14100</v>
      </c>
      <c r="P957" s="15">
        <f t="shared" si="226"/>
        <v>20811600</v>
      </c>
      <c r="Q957" s="16">
        <f>IFERROR(VLOOKUP(G957,SCENARIOS!$A$13:$E$18,2,0),0.025)</f>
        <v>0.04</v>
      </c>
      <c r="R957" s="52">
        <f>IFERROR(VLOOKUP(L957,INPUTS!$A$107:$B$120,2,0),0.0082)</f>
        <v>0.0079</v>
      </c>
      <c r="S957" s="52">
        <f t="shared" si="227"/>
        <v>111.39</v>
      </c>
      <c r="T957" s="15">
        <f t="shared" si="228"/>
        <v>164411.64</v>
      </c>
      <c r="U957" s="15">
        <f>T957/INPUTS!$B$7*1000</f>
        <v>205514550</v>
      </c>
      <c r="V957" s="15">
        <f>T957*INPUTS!$B$6</f>
        <v>519540.7824</v>
      </c>
      <c r="W957" s="54" t="s">
        <v>396</v>
      </c>
      <c r="X957" s="54" t="s">
        <v>396</v>
      </c>
      <c r="Y957" s="67">
        <f>IFERROR(VLOOKUP(E957,INPUTS!$A$44:$B$103,2,0),0)</f>
        <v>0</v>
      </c>
      <c r="Z957" s="15">
        <f t="shared" si="229"/>
        <v>0</v>
      </c>
      <c r="AA957" s="20">
        <f>IFERROR(VLOOKUP(E957,INPUTS!$A$44:$C$103,3,0),SCENARIOS!$J$23)</f>
        <v>0.03</v>
      </c>
      <c r="AB957" s="15">
        <f t="shared" si="219"/>
        <v>6000.95696983032</v>
      </c>
      <c r="AC957" s="20">
        <f>IFERROR(VLOOKUP($E957,INPUTS!$A$44:$G$103,4,0),SCENARIOS!$K$23)</f>
        <v>0.1</v>
      </c>
      <c r="AD957" s="15">
        <f t="shared" si="220"/>
        <v>24336.9390484052</v>
      </c>
      <c r="AE957" s="20">
        <f>IFERROR(VLOOKUP($E957,INPUTS!$A$44:$G$103,5,0),SCENARIOS!$L$23)</f>
        <v>0.2</v>
      </c>
      <c r="AF957" s="15">
        <f t="shared" si="221"/>
        <v>59219.2150575482</v>
      </c>
      <c r="AG957" s="20">
        <f>IFERROR(VLOOKUP($E957,INPUTS!$A$44:$G$103,6,0),SCENARIOS!$M$23)</f>
        <v>0.3</v>
      </c>
      <c r="AH957" s="15">
        <f t="shared" si="222"/>
        <v>108073.844816424</v>
      </c>
      <c r="AI957" s="20">
        <f>IFERROR(VLOOKUP($E957,INPUTS!$A$44:$G$103,7,0),SCENARIOS!$N$23)</f>
        <v>0.4</v>
      </c>
      <c r="AJ957" s="15">
        <f t="shared" si="223"/>
        <v>175317.809292572</v>
      </c>
      <c r="AL957" t="str">
        <f t="shared" si="224"/>
        <v>Y</v>
      </c>
      <c r="AM957" s="21">
        <f t="shared" si="225"/>
        <v>438294.523231431</v>
      </c>
    </row>
    <row r="958" ht="15" customHeight="1" spans="1:39">
      <c r="A958" s="6" t="s">
        <v>2708</v>
      </c>
      <c r="B958" s="52" t="s">
        <v>419</v>
      </c>
      <c r="C958" s="52" t="s">
        <v>420</v>
      </c>
      <c r="D958" s="52" t="s">
        <v>929</v>
      </c>
      <c r="E958" s="10" t="s">
        <v>242</v>
      </c>
      <c r="F958" s="52" t="s">
        <v>421</v>
      </c>
      <c r="G958" s="52" t="s">
        <v>173</v>
      </c>
      <c r="H958" s="52" t="s">
        <v>252</v>
      </c>
      <c r="I958" s="52" t="s">
        <v>930</v>
      </c>
      <c r="J958" s="52" t="s">
        <v>169</v>
      </c>
      <c r="K958" s="52" t="s">
        <v>931</v>
      </c>
      <c r="L958" s="53" t="s">
        <v>291</v>
      </c>
      <c r="M958" s="13">
        <v>984</v>
      </c>
      <c r="N958" s="14">
        <f t="shared" si="218"/>
        <v>2.6958904109589</v>
      </c>
      <c r="O958" s="15">
        <v>13600</v>
      </c>
      <c r="P958" s="15">
        <f t="shared" si="226"/>
        <v>13382400</v>
      </c>
      <c r="Q958" s="16">
        <f>IFERROR(VLOOKUP(G958,SCENARIOS!$A$13:$E$18,2,0),0.025)</f>
        <v>0.04</v>
      </c>
      <c r="R958" s="52">
        <f>IFERROR(VLOOKUP(L958,INPUTS!$A$107:$B$120,2,0),0.0082)</f>
        <v>0.0079</v>
      </c>
      <c r="S958" s="52">
        <f t="shared" si="227"/>
        <v>107.44</v>
      </c>
      <c r="T958" s="15">
        <f t="shared" si="228"/>
        <v>105720.96</v>
      </c>
      <c r="U958" s="15">
        <f>T958/INPUTS!$B$7*1000</f>
        <v>132151200</v>
      </c>
      <c r="V958" s="15">
        <f>T958*INPUTS!$B$6</f>
        <v>334078.2336</v>
      </c>
      <c r="W958" s="54" t="s">
        <v>396</v>
      </c>
      <c r="X958" s="54" t="s">
        <v>396</v>
      </c>
      <c r="Y958" s="67">
        <f>IFERROR(VLOOKUP(E958,INPUTS!$A$44:$B$103,2,0),0)</f>
        <v>0</v>
      </c>
      <c r="Z958" s="15">
        <f t="shared" si="229"/>
        <v>0</v>
      </c>
      <c r="AA958" s="20">
        <f>IFERROR(VLOOKUP(E958,INPUTS!$A$44:$C$103,3,0),SCENARIOS!$J$23)</f>
        <v>0.03</v>
      </c>
      <c r="AB958" s="15">
        <f t="shared" si="219"/>
        <v>3858.77138485543</v>
      </c>
      <c r="AC958" s="20">
        <f>IFERROR(VLOOKUP($E958,INPUTS!$A$44:$G$103,4,0),SCENARIOS!$K$23)</f>
        <v>0.1</v>
      </c>
      <c r="AD958" s="15">
        <f t="shared" si="220"/>
        <v>15649.2846836081</v>
      </c>
      <c r="AE958" s="20">
        <f>IFERROR(VLOOKUP($E958,INPUTS!$A$44:$G$103,5,0),SCENARIOS!$L$23)</f>
        <v>0.2</v>
      </c>
      <c r="AF958" s="15">
        <f t="shared" si="221"/>
        <v>38079.4952615913</v>
      </c>
      <c r="AG958" s="20">
        <f>IFERROR(VLOOKUP($E958,INPUTS!$A$44:$G$103,6,0),SCENARIOS!$M$23)</f>
        <v>0.3</v>
      </c>
      <c r="AH958" s="15">
        <f t="shared" si="222"/>
        <v>69494.2926479132</v>
      </c>
      <c r="AI958" s="20">
        <f>IFERROR(VLOOKUP($E958,INPUTS!$A$44:$G$103,7,0),SCENARIOS!$N$23)</f>
        <v>0.4</v>
      </c>
      <c r="AJ958" s="15">
        <f t="shared" si="223"/>
        <v>112733.910467091</v>
      </c>
      <c r="AL958" t="str">
        <f t="shared" si="224"/>
        <v>Y</v>
      </c>
      <c r="AM958" s="21">
        <f t="shared" si="225"/>
        <v>281834.776167729</v>
      </c>
    </row>
    <row r="959" ht="15" customHeight="1" spans="1:39">
      <c r="A959" s="24" t="s">
        <v>2709</v>
      </c>
      <c r="B959" s="52" t="s">
        <v>419</v>
      </c>
      <c r="C959" s="52" t="s">
        <v>420</v>
      </c>
      <c r="D959" s="52" t="s">
        <v>929</v>
      </c>
      <c r="E959" s="10" t="s">
        <v>242</v>
      </c>
      <c r="F959" s="52" t="s">
        <v>421</v>
      </c>
      <c r="G959" s="52" t="s">
        <v>173</v>
      </c>
      <c r="H959" s="52" t="s">
        <v>255</v>
      </c>
      <c r="I959" s="52" t="s">
        <v>930</v>
      </c>
      <c r="J959" s="52" t="s">
        <v>169</v>
      </c>
      <c r="K959" s="52" t="s">
        <v>931</v>
      </c>
      <c r="L959" s="53" t="s">
        <v>293</v>
      </c>
      <c r="M959" s="13">
        <v>984</v>
      </c>
      <c r="N959" s="14">
        <f t="shared" si="218"/>
        <v>2.6958904109589</v>
      </c>
      <c r="O959" s="15">
        <v>15350</v>
      </c>
      <c r="P959" s="15">
        <f t="shared" si="226"/>
        <v>15104400</v>
      </c>
      <c r="Q959" s="16">
        <f>IFERROR(VLOOKUP(G959,SCENARIOS!$A$13:$E$18,2,0),0.025)</f>
        <v>0.04</v>
      </c>
      <c r="R959" s="52">
        <f>IFERROR(VLOOKUP(L959,INPUTS!$A$107:$B$120,2,0),0.0082)</f>
        <v>0.0079</v>
      </c>
      <c r="S959" s="52">
        <f t="shared" si="227"/>
        <v>121.265</v>
      </c>
      <c r="T959" s="15">
        <f t="shared" si="228"/>
        <v>119324.76</v>
      </c>
      <c r="U959" s="15">
        <f>T959/INPUTS!$B$7*1000</f>
        <v>149155950</v>
      </c>
      <c r="V959" s="15">
        <f>T959*INPUTS!$B$6</f>
        <v>377066.2416</v>
      </c>
      <c r="W959" s="54" t="s">
        <v>396</v>
      </c>
      <c r="X959" s="54" t="s">
        <v>396</v>
      </c>
      <c r="Y959" s="67">
        <f>IFERROR(VLOOKUP(E959,INPUTS!$A$44:$B$103,2,0),0)</f>
        <v>0</v>
      </c>
      <c r="Z959" s="15">
        <f t="shared" si="229"/>
        <v>0</v>
      </c>
      <c r="AA959" s="20">
        <f>IFERROR(VLOOKUP(E959,INPUTS!$A$44:$C$103,3,0),SCENARIOS!$J$23)</f>
        <v>0.03</v>
      </c>
      <c r="AB959" s="15">
        <f t="shared" si="219"/>
        <v>4355.3044674655</v>
      </c>
      <c r="AC959" s="20">
        <f>IFERROR(VLOOKUP($E959,INPUTS!$A$44:$G$103,4,0),SCENARIOS!$K$23)</f>
        <v>0.1</v>
      </c>
      <c r="AD959" s="15">
        <f t="shared" si="220"/>
        <v>17662.9794039253</v>
      </c>
      <c r="AE959" s="20">
        <f>IFERROR(VLOOKUP($E959,INPUTS!$A$44:$G$103,5,0),SCENARIOS!$L$23)</f>
        <v>0.2</v>
      </c>
      <c r="AF959" s="15">
        <f t="shared" si="221"/>
        <v>42979.4303136343</v>
      </c>
      <c r="AG959" s="20">
        <f>IFERROR(VLOOKUP($E959,INPUTS!$A$44:$G$103,6,0),SCENARIOS!$M$23)</f>
        <v>0.3</v>
      </c>
      <c r="AH959" s="15">
        <f t="shared" si="222"/>
        <v>78436.5729518726</v>
      </c>
      <c r="AI959" s="20">
        <f>IFERROR(VLOOKUP($E959,INPUTS!$A$44:$G$103,7,0),SCENARIOS!$N$23)</f>
        <v>0.4</v>
      </c>
      <c r="AJ959" s="15">
        <f t="shared" si="223"/>
        <v>127240.112181607</v>
      </c>
      <c r="AL959" t="str">
        <f t="shared" si="224"/>
        <v>N</v>
      </c>
      <c r="AM959" s="21">
        <f t="shared" si="225"/>
        <v>318100.280454017</v>
      </c>
    </row>
    <row r="960" ht="15" customHeight="1" spans="1:39">
      <c r="A960" s="6" t="s">
        <v>2710</v>
      </c>
      <c r="B960" s="52" t="s">
        <v>419</v>
      </c>
      <c r="C960" s="52" t="s">
        <v>420</v>
      </c>
      <c r="D960" s="52" t="s">
        <v>929</v>
      </c>
      <c r="E960" s="10" t="s">
        <v>242</v>
      </c>
      <c r="F960" s="52" t="s">
        <v>421</v>
      </c>
      <c r="G960" s="52" t="s">
        <v>173</v>
      </c>
      <c r="H960" s="52" t="s">
        <v>249</v>
      </c>
      <c r="I960" s="52" t="s">
        <v>930</v>
      </c>
      <c r="J960" s="52" t="s">
        <v>169</v>
      </c>
      <c r="K960" s="52" t="s">
        <v>931</v>
      </c>
      <c r="L960" s="53" t="s">
        <v>293</v>
      </c>
      <c r="M960" s="13">
        <v>492</v>
      </c>
      <c r="N960" s="14">
        <f t="shared" si="218"/>
        <v>1.34794520547945</v>
      </c>
      <c r="O960" s="15">
        <v>15000</v>
      </c>
      <c r="P960" s="15">
        <f t="shared" si="226"/>
        <v>7380000</v>
      </c>
      <c r="Q960" s="16">
        <f>IFERROR(VLOOKUP(G960,SCENARIOS!$A$13:$E$18,2,0),0.025)</f>
        <v>0.04</v>
      </c>
      <c r="R960" s="52">
        <f>IFERROR(VLOOKUP(L960,INPUTS!$A$107:$B$120,2,0),0.0082)</f>
        <v>0.0079</v>
      </c>
      <c r="S960" s="52">
        <f t="shared" si="227"/>
        <v>118.5</v>
      </c>
      <c r="T960" s="15">
        <f t="shared" si="228"/>
        <v>58302</v>
      </c>
      <c r="U960" s="15">
        <f>T960/INPUTS!$B$7*1000</f>
        <v>72877500</v>
      </c>
      <c r="V960" s="15">
        <f>T960*INPUTS!$B$6</f>
        <v>184234.32</v>
      </c>
      <c r="W960" s="54" t="s">
        <v>396</v>
      </c>
      <c r="X960" s="54" t="s">
        <v>396</v>
      </c>
      <c r="Y960" s="67">
        <f>IFERROR(VLOOKUP(E960,INPUTS!$A$44:$B$103,2,0),0)</f>
        <v>0</v>
      </c>
      <c r="Z960" s="15">
        <f t="shared" si="229"/>
        <v>0</v>
      </c>
      <c r="AA960" s="20">
        <f>IFERROR(VLOOKUP(E960,INPUTS!$A$44:$C$103,3,0),SCENARIOS!$J$23)</f>
        <v>0.03</v>
      </c>
      <c r="AB960" s="15">
        <f t="shared" si="219"/>
        <v>2127.99892547174</v>
      </c>
      <c r="AC960" s="20">
        <f>IFERROR(VLOOKUP($E960,INPUTS!$A$44:$G$103,4,0),SCENARIOS!$K$23)</f>
        <v>0.1</v>
      </c>
      <c r="AD960" s="15">
        <f t="shared" si="220"/>
        <v>8630.12022993093</v>
      </c>
      <c r="AE960" s="20">
        <f>IFERROR(VLOOKUP($E960,INPUTS!$A$44:$G$103,5,0),SCENARIOS!$L$23)</f>
        <v>0.2</v>
      </c>
      <c r="AF960" s="15">
        <f t="shared" si="221"/>
        <v>20999.7216516129</v>
      </c>
      <c r="AG960" s="20">
        <f>IFERROR(VLOOKUP($E960,INPUTS!$A$44:$G$103,6,0),SCENARIOS!$M$23)</f>
        <v>0.3</v>
      </c>
      <c r="AH960" s="15">
        <f t="shared" si="222"/>
        <v>38324.0584455404</v>
      </c>
      <c r="AI960" s="20">
        <f>IFERROR(VLOOKUP($E960,INPUTS!$A$44:$G$103,7,0),SCENARIOS!$N$23)</f>
        <v>0.4</v>
      </c>
      <c r="AJ960" s="15">
        <f t="shared" si="223"/>
        <v>62169.4359193519</v>
      </c>
      <c r="AL960" t="str">
        <f t="shared" si="224"/>
        <v>N</v>
      </c>
      <c r="AM960" s="21">
        <f t="shared" si="225"/>
        <v>155423.58979838</v>
      </c>
    </row>
    <row r="961" ht="15" customHeight="1" spans="1:39">
      <c r="A961" s="24" t="s">
        <v>2711</v>
      </c>
      <c r="B961" s="52" t="s">
        <v>419</v>
      </c>
      <c r="C961" s="52" t="s">
        <v>420</v>
      </c>
      <c r="D961" s="52" t="s">
        <v>929</v>
      </c>
      <c r="E961" s="10" t="s">
        <v>242</v>
      </c>
      <c r="F961" s="52" t="s">
        <v>421</v>
      </c>
      <c r="G961" s="52" t="s">
        <v>173</v>
      </c>
      <c r="H961" s="52" t="s">
        <v>253</v>
      </c>
      <c r="I961" s="52" t="s">
        <v>930</v>
      </c>
      <c r="J961" s="52" t="s">
        <v>169</v>
      </c>
      <c r="K961" s="52" t="s">
        <v>931</v>
      </c>
      <c r="L961" s="53" t="s">
        <v>293</v>
      </c>
      <c r="M961" s="13">
        <v>492</v>
      </c>
      <c r="N961" s="14">
        <f t="shared" si="218"/>
        <v>1.34794520547945</v>
      </c>
      <c r="O961" s="15">
        <v>14040</v>
      </c>
      <c r="P961" s="15">
        <f t="shared" si="226"/>
        <v>6907680</v>
      </c>
      <c r="Q961" s="16">
        <f>IFERROR(VLOOKUP(G961,SCENARIOS!$A$13:$E$18,2,0),0.025)</f>
        <v>0.04</v>
      </c>
      <c r="R961" s="52">
        <f>IFERROR(VLOOKUP(L961,INPUTS!$A$107:$B$120,2,0),0.0082)</f>
        <v>0.0079</v>
      </c>
      <c r="S961" s="52">
        <f t="shared" si="227"/>
        <v>110.916</v>
      </c>
      <c r="T961" s="15">
        <f t="shared" si="228"/>
        <v>54570.672</v>
      </c>
      <c r="U961" s="15">
        <f>T961/INPUTS!$B$7*1000</f>
        <v>68213340</v>
      </c>
      <c r="V961" s="15">
        <f>T961*INPUTS!$B$6</f>
        <v>172443.32352</v>
      </c>
      <c r="W961" s="54" t="s">
        <v>396</v>
      </c>
      <c r="X961" s="54" t="s">
        <v>396</v>
      </c>
      <c r="Y961" s="67">
        <f>IFERROR(VLOOKUP(E961,INPUTS!$A$44:$B$103,2,0),0)</f>
        <v>0</v>
      </c>
      <c r="Z961" s="15">
        <f t="shared" si="229"/>
        <v>0</v>
      </c>
      <c r="AA961" s="20">
        <f>IFERROR(VLOOKUP(E961,INPUTS!$A$44:$C$103,3,0),SCENARIOS!$J$23)</f>
        <v>0.03</v>
      </c>
      <c r="AB961" s="15">
        <f t="shared" si="219"/>
        <v>1991.80699424155</v>
      </c>
      <c r="AC961" s="20">
        <f>IFERROR(VLOOKUP($E961,INPUTS!$A$44:$G$103,4,0),SCENARIOS!$K$23)</f>
        <v>0.1</v>
      </c>
      <c r="AD961" s="15">
        <f t="shared" si="220"/>
        <v>8077.79253521536</v>
      </c>
      <c r="AE961" s="20">
        <f>IFERROR(VLOOKUP($E961,INPUTS!$A$44:$G$103,5,0),SCENARIOS!$L$23)</f>
        <v>0.2</v>
      </c>
      <c r="AF961" s="15">
        <f t="shared" si="221"/>
        <v>19655.7394659096</v>
      </c>
      <c r="AG961" s="20">
        <f>IFERROR(VLOOKUP($E961,INPUTS!$A$44:$G$103,6,0),SCENARIOS!$M$23)</f>
        <v>0.3</v>
      </c>
      <c r="AH961" s="15">
        <f t="shared" si="222"/>
        <v>35871.3187050258</v>
      </c>
      <c r="AI961" s="20">
        <f>IFERROR(VLOOKUP($E961,INPUTS!$A$44:$G$103,7,0),SCENARIOS!$N$23)</f>
        <v>0.4</v>
      </c>
      <c r="AJ961" s="15">
        <f t="shared" si="223"/>
        <v>58190.5920205134</v>
      </c>
      <c r="AL961" t="str">
        <f t="shared" si="224"/>
        <v>N</v>
      </c>
      <c r="AM961" s="21">
        <f t="shared" si="225"/>
        <v>145476.480051283</v>
      </c>
    </row>
    <row r="962" ht="15" customHeight="1" spans="1:39">
      <c r="A962" s="6" t="s">
        <v>2712</v>
      </c>
      <c r="B962" s="52" t="s">
        <v>419</v>
      </c>
      <c r="C962" s="52" t="s">
        <v>420</v>
      </c>
      <c r="D962" s="52" t="s">
        <v>929</v>
      </c>
      <c r="E962" s="10" t="s">
        <v>242</v>
      </c>
      <c r="F962" s="52" t="s">
        <v>421</v>
      </c>
      <c r="G962" s="52" t="s">
        <v>173</v>
      </c>
      <c r="H962" s="52" t="s">
        <v>670</v>
      </c>
      <c r="I962" s="52" t="s">
        <v>930</v>
      </c>
      <c r="J962" s="52" t="s">
        <v>169</v>
      </c>
      <c r="K962" s="52" t="s">
        <v>931</v>
      </c>
      <c r="L962" s="53" t="s">
        <v>291</v>
      </c>
      <c r="M962" s="13">
        <v>492</v>
      </c>
      <c r="N962" s="14">
        <f t="shared" si="218"/>
        <v>1.34794520547945</v>
      </c>
      <c r="O962" s="15">
        <v>8980</v>
      </c>
      <c r="P962" s="15">
        <f t="shared" si="226"/>
        <v>4418160</v>
      </c>
      <c r="Q962" s="16">
        <f>IFERROR(VLOOKUP(G962,SCENARIOS!$A$13:$E$18,2,0),0.025)</f>
        <v>0.04</v>
      </c>
      <c r="R962" s="52">
        <f>IFERROR(VLOOKUP(L962,INPUTS!$A$107:$B$120,2,0),0.0082)</f>
        <v>0.0079</v>
      </c>
      <c r="S962" s="52">
        <f t="shared" si="227"/>
        <v>70.942</v>
      </c>
      <c r="T962" s="15">
        <f t="shared" si="228"/>
        <v>34903.464</v>
      </c>
      <c r="U962" s="15">
        <f>T962/INPUTS!$B$7*1000</f>
        <v>43629330</v>
      </c>
      <c r="V962" s="15">
        <f>T962*INPUTS!$B$6</f>
        <v>110294.94624</v>
      </c>
      <c r="W962" s="54" t="s">
        <v>396</v>
      </c>
      <c r="X962" s="54" t="s">
        <v>396</v>
      </c>
      <c r="Y962" s="67">
        <f>IFERROR(VLOOKUP(E962,INPUTS!$A$44:$B$103,2,0),0)</f>
        <v>0</v>
      </c>
      <c r="Z962" s="15">
        <f t="shared" si="229"/>
        <v>0</v>
      </c>
      <c r="AA962" s="20">
        <f>IFERROR(VLOOKUP(E962,INPUTS!$A$44:$C$103,3,0),SCENARIOS!$J$23)</f>
        <v>0.03</v>
      </c>
      <c r="AB962" s="15">
        <f t="shared" si="219"/>
        <v>1273.96202338242</v>
      </c>
      <c r="AC962" s="20">
        <f>IFERROR(VLOOKUP($E962,INPUTS!$A$44:$G$103,4,0),SCENARIOS!$K$23)</f>
        <v>0.1</v>
      </c>
      <c r="AD962" s="15">
        <f t="shared" si="220"/>
        <v>5166.56531098532</v>
      </c>
      <c r="AE962" s="20">
        <f>IFERROR(VLOOKUP($E962,INPUTS!$A$44:$G$103,5,0),SCENARIOS!$L$23)</f>
        <v>0.2</v>
      </c>
      <c r="AF962" s="15">
        <f t="shared" si="221"/>
        <v>12571.8333620989</v>
      </c>
      <c r="AG962" s="20">
        <f>IFERROR(VLOOKUP($E962,INPUTS!$A$44:$G$103,6,0),SCENARIOS!$M$23)</f>
        <v>0.3</v>
      </c>
      <c r="AH962" s="15">
        <f t="shared" si="222"/>
        <v>22943.3363227302</v>
      </c>
      <c r="AI962" s="20">
        <f>IFERROR(VLOOKUP($E962,INPUTS!$A$44:$G$103,7,0),SCENARIOS!$N$23)</f>
        <v>0.4</v>
      </c>
      <c r="AJ962" s="15">
        <f t="shared" si="223"/>
        <v>37218.7689703853</v>
      </c>
      <c r="AL962" t="str">
        <f t="shared" si="224"/>
        <v>N</v>
      </c>
      <c r="AM962" s="21">
        <f t="shared" si="225"/>
        <v>93046.9224259634</v>
      </c>
    </row>
    <row r="963" ht="15" customHeight="1" spans="1:39">
      <c r="A963" s="24" t="s">
        <v>2713</v>
      </c>
      <c r="B963" s="52" t="s">
        <v>419</v>
      </c>
      <c r="C963" s="52" t="s">
        <v>420</v>
      </c>
      <c r="D963" s="52" t="s">
        <v>929</v>
      </c>
      <c r="E963" s="10" t="s">
        <v>242</v>
      </c>
      <c r="F963" s="52" t="s">
        <v>421</v>
      </c>
      <c r="G963" s="52" t="s">
        <v>173</v>
      </c>
      <c r="H963" s="52" t="s">
        <v>234</v>
      </c>
      <c r="I963" s="52" t="s">
        <v>424</v>
      </c>
      <c r="J963" s="52" t="s">
        <v>173</v>
      </c>
      <c r="K963" s="52" t="s">
        <v>931</v>
      </c>
      <c r="L963" s="53" t="s">
        <v>291</v>
      </c>
      <c r="M963" s="13">
        <v>2461</v>
      </c>
      <c r="N963" s="14">
        <f t="shared" si="218"/>
        <v>6.74246575342466</v>
      </c>
      <c r="O963" s="15">
        <v>5350</v>
      </c>
      <c r="P963" s="15">
        <f t="shared" si="226"/>
        <v>13166350</v>
      </c>
      <c r="Q963" s="16">
        <f>IFERROR(VLOOKUP(G963,SCENARIOS!$A$13:$E$18,2,0),0.025)</f>
        <v>0.04</v>
      </c>
      <c r="R963" s="52">
        <f>IFERROR(VLOOKUP(L963,INPUTS!$A$107:$B$120,2,0),0.0082)</f>
        <v>0.0079</v>
      </c>
      <c r="S963" s="52">
        <f t="shared" si="227"/>
        <v>42.265</v>
      </c>
      <c r="T963" s="15">
        <f t="shared" si="228"/>
        <v>104014.165</v>
      </c>
      <c r="U963" s="15">
        <f>T963/INPUTS!$B$7*1000</f>
        <v>130017706.25</v>
      </c>
      <c r="V963" s="15">
        <f>T963*INPUTS!$B$6</f>
        <v>328684.7614</v>
      </c>
      <c r="W963" s="54" t="s">
        <v>396</v>
      </c>
      <c r="X963" s="54" t="s">
        <v>396</v>
      </c>
      <c r="Y963" s="67">
        <f>IFERROR(VLOOKUP(E963,INPUTS!$A$44:$B$103,2,0),0)</f>
        <v>0</v>
      </c>
      <c r="Z963" s="15">
        <f t="shared" si="229"/>
        <v>0</v>
      </c>
      <c r="AA963" s="20">
        <f>IFERROR(VLOOKUP(E963,INPUTS!$A$44:$C$103,3,0),SCENARIOS!$J$23)</f>
        <v>0.03</v>
      </c>
      <c r="AB963" s="15">
        <f t="shared" si="219"/>
        <v>3796.47407213888</v>
      </c>
      <c r="AC963" s="20">
        <f>IFERROR(VLOOKUP($E963,INPUTS!$A$44:$G$103,4,0),SCENARIOS!$K$23)</f>
        <v>0.1</v>
      </c>
      <c r="AD963" s="15">
        <f t="shared" si="220"/>
        <v>15396.6373291804</v>
      </c>
      <c r="AE963" s="20">
        <f>IFERROR(VLOOKUP($E963,INPUTS!$A$44:$G$103,5,0),SCENARIOS!$L$23)</f>
        <v>0.2</v>
      </c>
      <c r="AF963" s="15">
        <f t="shared" si="221"/>
        <v>37464.726987495</v>
      </c>
      <c r="AG963" s="20">
        <f>IFERROR(VLOOKUP($E963,INPUTS!$A$44:$G$103,6,0),SCENARIOS!$M$23)</f>
        <v>0.3</v>
      </c>
      <c r="AH963" s="15">
        <f t="shared" si="222"/>
        <v>68372.3532404391</v>
      </c>
      <c r="AI963" s="20">
        <f>IFERROR(VLOOKUP($E963,INPUTS!$A$44:$G$103,7,0),SCENARIOS!$N$23)</f>
        <v>0.4</v>
      </c>
      <c r="AJ963" s="15">
        <f t="shared" si="223"/>
        <v>110913.896018531</v>
      </c>
      <c r="AL963" t="str">
        <f t="shared" si="224"/>
        <v>Y</v>
      </c>
      <c r="AM963" s="21">
        <f t="shared" si="225"/>
        <v>277284.740046328</v>
      </c>
    </row>
    <row r="964" ht="15" customHeight="1" spans="1:39">
      <c r="A964" s="6" t="s">
        <v>2714</v>
      </c>
      <c r="B964" s="52" t="s">
        <v>419</v>
      </c>
      <c r="C964" s="52" t="s">
        <v>420</v>
      </c>
      <c r="D964" s="52" t="s">
        <v>929</v>
      </c>
      <c r="E964" s="10" t="s">
        <v>242</v>
      </c>
      <c r="F964" s="52" t="s">
        <v>421</v>
      </c>
      <c r="G964" s="52" t="s">
        <v>173</v>
      </c>
      <c r="H964" s="52" t="s">
        <v>505</v>
      </c>
      <c r="I964" s="52" t="s">
        <v>504</v>
      </c>
      <c r="J964" s="52" t="s">
        <v>173</v>
      </c>
      <c r="K964" s="52" t="s">
        <v>931</v>
      </c>
      <c r="L964" s="53" t="s">
        <v>291</v>
      </c>
      <c r="M964" s="13">
        <v>1476</v>
      </c>
      <c r="N964" s="14">
        <f t="shared" si="218"/>
        <v>4.04383561643836</v>
      </c>
      <c r="O964" s="15">
        <v>4690</v>
      </c>
      <c r="P964" s="15">
        <f t="shared" si="226"/>
        <v>6922440</v>
      </c>
      <c r="Q964" s="16">
        <f>IFERROR(VLOOKUP(G964,SCENARIOS!$A$13:$E$18,2,0),0.025)</f>
        <v>0.04</v>
      </c>
      <c r="R964" s="52">
        <f>IFERROR(VLOOKUP(L964,INPUTS!$A$107:$B$120,2,0),0.0082)</f>
        <v>0.0079</v>
      </c>
      <c r="S964" s="52">
        <f t="shared" si="227"/>
        <v>37.051</v>
      </c>
      <c r="T964" s="15">
        <f t="shared" si="228"/>
        <v>54687.276</v>
      </c>
      <c r="U964" s="15">
        <f>T964/INPUTS!$B$7*1000</f>
        <v>68359095</v>
      </c>
      <c r="V964" s="15">
        <f>T964*INPUTS!$B$6</f>
        <v>172811.79216</v>
      </c>
      <c r="W964" s="54" t="s">
        <v>396</v>
      </c>
      <c r="X964" s="54" t="s">
        <v>396</v>
      </c>
      <c r="Y964" s="67">
        <f>IFERROR(VLOOKUP(E964,INPUTS!$A$44:$B$103,2,0),0)</f>
        <v>0</v>
      </c>
      <c r="Z964" s="15">
        <f t="shared" si="229"/>
        <v>0</v>
      </c>
      <c r="AA964" s="20">
        <f>IFERROR(VLOOKUP(E964,INPUTS!$A$44:$C$103,3,0),SCENARIOS!$J$23)</f>
        <v>0.03</v>
      </c>
      <c r="AB964" s="15">
        <f t="shared" si="219"/>
        <v>1996.0629920925</v>
      </c>
      <c r="AC964" s="20">
        <f>IFERROR(VLOOKUP($E964,INPUTS!$A$44:$G$103,4,0),SCENARIOS!$K$23)</f>
        <v>0.1</v>
      </c>
      <c r="AD964" s="15">
        <f t="shared" si="220"/>
        <v>8095.05277567522</v>
      </c>
      <c r="AE964" s="20">
        <f>IFERROR(VLOOKUP($E964,INPUTS!$A$44:$G$103,5,0),SCENARIOS!$L$23)</f>
        <v>0.2</v>
      </c>
      <c r="AF964" s="15">
        <f t="shared" si="221"/>
        <v>19697.7389092129</v>
      </c>
      <c r="AG964" s="20">
        <f>IFERROR(VLOOKUP($E964,INPUTS!$A$44:$G$103,6,0),SCENARIOS!$M$23)</f>
        <v>0.3</v>
      </c>
      <c r="AH964" s="15">
        <f t="shared" si="222"/>
        <v>35947.9668219169</v>
      </c>
      <c r="AI964" s="20">
        <f>IFERROR(VLOOKUP($E964,INPUTS!$A$44:$G$103,7,0),SCENARIOS!$N$23)</f>
        <v>0.4</v>
      </c>
      <c r="AJ964" s="15">
        <f t="shared" si="223"/>
        <v>58314.9308923521</v>
      </c>
      <c r="AL964" t="str">
        <f t="shared" si="224"/>
        <v>Y</v>
      </c>
      <c r="AM964" s="21">
        <f t="shared" si="225"/>
        <v>145787.32723088</v>
      </c>
    </row>
    <row r="965" ht="15" customHeight="1" spans="1:39">
      <c r="A965" s="24" t="s">
        <v>2715</v>
      </c>
      <c r="B965" s="52" t="s">
        <v>419</v>
      </c>
      <c r="C965" s="52" t="s">
        <v>420</v>
      </c>
      <c r="D965" s="52" t="s">
        <v>929</v>
      </c>
      <c r="E965" s="10" t="s">
        <v>242</v>
      </c>
      <c r="F965" s="52" t="s">
        <v>421</v>
      </c>
      <c r="G965" s="52" t="s">
        <v>173</v>
      </c>
      <c r="H965" s="52" t="s">
        <v>428</v>
      </c>
      <c r="I965" s="52" t="s">
        <v>427</v>
      </c>
      <c r="J965" s="52" t="s">
        <v>173</v>
      </c>
      <c r="K965" s="52" t="s">
        <v>931</v>
      </c>
      <c r="L965" s="53" t="s">
        <v>291</v>
      </c>
      <c r="M965" s="13">
        <v>2461</v>
      </c>
      <c r="N965" s="14">
        <f t="shared" ref="N965:N1028" si="230">M965/365</f>
        <v>6.74246575342466</v>
      </c>
      <c r="O965" s="15">
        <v>2580</v>
      </c>
      <c r="P965" s="15">
        <f t="shared" si="226"/>
        <v>6349380</v>
      </c>
      <c r="Q965" s="16">
        <f>IFERROR(VLOOKUP(G965,SCENARIOS!$A$13:$E$18,2,0),0.025)</f>
        <v>0.04</v>
      </c>
      <c r="R965" s="52">
        <f>IFERROR(VLOOKUP(L965,INPUTS!$A$107:$B$120,2,0),0.0082)</f>
        <v>0.0079</v>
      </c>
      <c r="S965" s="52">
        <f t="shared" si="227"/>
        <v>20.382</v>
      </c>
      <c r="T965" s="15">
        <f t="shared" si="228"/>
        <v>50160.102</v>
      </c>
      <c r="U965" s="15">
        <f>T965/INPUTS!$B$7*1000</f>
        <v>62700127.5</v>
      </c>
      <c r="V965" s="15">
        <f>T965*INPUTS!$B$6</f>
        <v>158505.92232</v>
      </c>
      <c r="W965" s="54" t="s">
        <v>521</v>
      </c>
      <c r="X965" s="54" t="s">
        <v>396</v>
      </c>
      <c r="Y965" s="67">
        <f>IFERROR(VLOOKUP(E965,INPUTS!$A$44:$B$103,2,0),0)</f>
        <v>0</v>
      </c>
      <c r="Z965" s="15">
        <f t="shared" si="229"/>
        <v>0</v>
      </c>
      <c r="AA965" s="20">
        <f>IFERROR(VLOOKUP(E965,INPUTS!$A$44:$C$103,3,0),SCENARIOS!$J$23)</f>
        <v>0.03</v>
      </c>
      <c r="AB965" s="15">
        <f t="shared" ref="AB965:AB1028" si="231">$T965*AA965*(1+$Q965)^AB$2</f>
        <v>1830.8230104894</v>
      </c>
      <c r="AC965" s="20">
        <f>IFERROR(VLOOKUP($E965,INPUTS!$A$44:$G$103,4,0),SCENARIOS!$K$23)</f>
        <v>0.1</v>
      </c>
      <c r="AD965" s="15">
        <f t="shared" ref="AD965:AD1028" si="232">$T965*AC965*(1+$Q965)^AD$2</f>
        <v>7424.92043164212</v>
      </c>
      <c r="AE965" s="20">
        <f>IFERROR(VLOOKUP($E965,INPUTS!$A$44:$G$103,5,0),SCENARIOS!$L$23)</f>
        <v>0.2</v>
      </c>
      <c r="AF965" s="15">
        <f t="shared" ref="AF965:AF1028" si="233">$T965*AE965*(1+$Q965)^AF$2</f>
        <v>18067.1019864929</v>
      </c>
      <c r="AG965" s="20">
        <f>IFERROR(VLOOKUP($E965,INPUTS!$A$44:$G$103,6,0),SCENARIOS!$M$23)</f>
        <v>0.3</v>
      </c>
      <c r="AH965" s="15">
        <f t="shared" ref="AH965:AH1028" si="234">$T965*AG965*(1+$Q965)^AH$2</f>
        <v>32972.0881047351</v>
      </c>
      <c r="AI965" s="20">
        <f>IFERROR(VLOOKUP($E965,INPUTS!$A$44:$G$103,7,0),SCENARIOS!$N$23)</f>
        <v>0.4</v>
      </c>
      <c r="AJ965" s="15">
        <f t="shared" ref="AJ965:AJ1028" si="235">$T965*AI965*(1+$Q965)^AJ$2</f>
        <v>53487.448921086</v>
      </c>
      <c r="AL965" t="str">
        <f t="shared" ref="AL965:AL1028" si="236">IF(H965="MULTI","MULTI",IF(COUNTIFS($E$4:$E$1277,H965,$H$4:$H$1277,E965)&gt;0,"Y","N"))</f>
        <v>Y</v>
      </c>
      <c r="AM965" s="21">
        <f t="shared" ref="AM965:AM1028" si="237">T965*((1+Q965)^25)</f>
        <v>133718.622302715</v>
      </c>
    </row>
    <row r="966" ht="15" customHeight="1" spans="1:39">
      <c r="A966" s="6" t="s">
        <v>2716</v>
      </c>
      <c r="B966" s="52" t="s">
        <v>419</v>
      </c>
      <c r="C966" s="52" t="s">
        <v>420</v>
      </c>
      <c r="D966" s="52" t="s">
        <v>929</v>
      </c>
      <c r="E966" s="10" t="s">
        <v>242</v>
      </c>
      <c r="F966" s="52" t="s">
        <v>421</v>
      </c>
      <c r="G966" s="52" t="s">
        <v>173</v>
      </c>
      <c r="H966" s="52" t="s">
        <v>264</v>
      </c>
      <c r="I966" s="52" t="s">
        <v>436</v>
      </c>
      <c r="J966" s="52" t="s">
        <v>173</v>
      </c>
      <c r="K966" s="52" t="s">
        <v>931</v>
      </c>
      <c r="L966" s="53" t="s">
        <v>291</v>
      </c>
      <c r="M966" s="13">
        <v>2461</v>
      </c>
      <c r="N966" s="14">
        <f t="shared" si="230"/>
        <v>6.74246575342466</v>
      </c>
      <c r="O966" s="15">
        <v>6290</v>
      </c>
      <c r="P966" s="15">
        <f t="shared" si="226"/>
        <v>15479690</v>
      </c>
      <c r="Q966" s="16">
        <f>IFERROR(VLOOKUP(G966,SCENARIOS!$A$13:$E$18,2,0),0.025)</f>
        <v>0.04</v>
      </c>
      <c r="R966" s="52">
        <f>IFERROR(VLOOKUP(L966,INPUTS!$A$107:$B$120,2,0),0.0082)</f>
        <v>0.0079</v>
      </c>
      <c r="S966" s="52">
        <f t="shared" si="227"/>
        <v>49.691</v>
      </c>
      <c r="T966" s="15">
        <f t="shared" si="228"/>
        <v>122289.551</v>
      </c>
      <c r="U966" s="15">
        <f>T966/INPUTS!$B$7*1000</f>
        <v>152861938.75</v>
      </c>
      <c r="V966" s="15">
        <f>T966*INPUTS!$B$6</f>
        <v>386434.98116</v>
      </c>
      <c r="W966" s="54" t="s">
        <v>396</v>
      </c>
      <c r="X966" s="54" t="s">
        <v>396</v>
      </c>
      <c r="Y966" s="67">
        <f>IFERROR(VLOOKUP(E966,INPUTS!$A$44:$B$103,2,0),0)</f>
        <v>0</v>
      </c>
      <c r="Z966" s="15">
        <f t="shared" si="229"/>
        <v>0</v>
      </c>
      <c r="AA966" s="20">
        <f>IFERROR(VLOOKUP(E966,INPUTS!$A$44:$C$103,3,0),SCENARIOS!$J$23)</f>
        <v>0.03</v>
      </c>
      <c r="AB966" s="15">
        <f t="shared" si="231"/>
        <v>4463.51811472029</v>
      </c>
      <c r="AC966" s="20">
        <f>IFERROR(VLOOKUP($E966,INPUTS!$A$44:$G$103,4,0),SCENARIOS!$K$23)</f>
        <v>0.1</v>
      </c>
      <c r="AD966" s="15">
        <f t="shared" si="232"/>
        <v>18101.840897298</v>
      </c>
      <c r="AE966" s="20">
        <f>IFERROR(VLOOKUP($E966,INPUTS!$A$44:$G$103,5,0),SCENARIOS!$L$23)</f>
        <v>0.2</v>
      </c>
      <c r="AF966" s="15">
        <f t="shared" si="233"/>
        <v>44047.3145329614</v>
      </c>
      <c r="AG966" s="20">
        <f>IFERROR(VLOOKUP($E966,INPUTS!$A$44:$G$103,6,0),SCENARIOS!$M$23)</f>
        <v>0.3</v>
      </c>
      <c r="AH966" s="15">
        <f t="shared" si="234"/>
        <v>80385.4396041798</v>
      </c>
      <c r="AI966" s="20">
        <f>IFERROR(VLOOKUP($E966,INPUTS!$A$44:$G$103,7,0),SCENARIOS!$N$23)</f>
        <v>0.4</v>
      </c>
      <c r="AJ966" s="15">
        <f t="shared" si="235"/>
        <v>130401.571206834</v>
      </c>
      <c r="AL966" t="str">
        <f t="shared" si="236"/>
        <v>Y</v>
      </c>
      <c r="AM966" s="21">
        <f t="shared" si="237"/>
        <v>326003.928017084</v>
      </c>
    </row>
    <row r="967" ht="15" customHeight="1" spans="1:39">
      <c r="A967" s="24" t="s">
        <v>2717</v>
      </c>
      <c r="B967" s="52" t="s">
        <v>419</v>
      </c>
      <c r="C967" s="52" t="s">
        <v>420</v>
      </c>
      <c r="D967" s="52" t="s">
        <v>929</v>
      </c>
      <c r="E967" s="10" t="s">
        <v>242</v>
      </c>
      <c r="F967" s="52" t="s">
        <v>421</v>
      </c>
      <c r="G967" s="52" t="s">
        <v>173</v>
      </c>
      <c r="H967" s="52" t="s">
        <v>267</v>
      </c>
      <c r="I967" s="52" t="s">
        <v>436</v>
      </c>
      <c r="J967" s="52" t="s">
        <v>173</v>
      </c>
      <c r="K967" s="52" t="s">
        <v>931</v>
      </c>
      <c r="L967" s="53" t="s">
        <v>291</v>
      </c>
      <c r="M967" s="13">
        <v>1476</v>
      </c>
      <c r="N967" s="14">
        <f t="shared" si="230"/>
        <v>4.04383561643836</v>
      </c>
      <c r="O967" s="15">
        <v>6020</v>
      </c>
      <c r="P967" s="15">
        <f t="shared" si="226"/>
        <v>8885520</v>
      </c>
      <c r="Q967" s="16">
        <f>IFERROR(VLOOKUP(G967,SCENARIOS!$A$13:$E$18,2,0),0.025)</f>
        <v>0.04</v>
      </c>
      <c r="R967" s="52">
        <f>IFERROR(VLOOKUP(L967,INPUTS!$A$107:$B$120,2,0),0.0082)</f>
        <v>0.0079</v>
      </c>
      <c r="S967" s="52">
        <f t="shared" si="227"/>
        <v>47.558</v>
      </c>
      <c r="T967" s="15">
        <f t="shared" si="228"/>
        <v>70195.608</v>
      </c>
      <c r="U967" s="15">
        <f>T967/INPUTS!$B$7*1000</f>
        <v>87744510</v>
      </c>
      <c r="V967" s="15">
        <f>T967*INPUTS!$B$6</f>
        <v>221818.12128</v>
      </c>
      <c r="W967" s="54" t="s">
        <v>396</v>
      </c>
      <c r="X967" s="54" t="s">
        <v>396</v>
      </c>
      <c r="Y967" s="67">
        <f>IFERROR(VLOOKUP(E967,INPUTS!$A$44:$B$103,2,0),0)</f>
        <v>0</v>
      </c>
      <c r="Z967" s="15">
        <f t="shared" si="229"/>
        <v>0</v>
      </c>
      <c r="AA967" s="20">
        <f>IFERROR(VLOOKUP(E967,INPUTS!$A$44:$C$103,3,0),SCENARIOS!$J$23)</f>
        <v>0.03</v>
      </c>
      <c r="AB967" s="15">
        <f t="shared" si="231"/>
        <v>2562.11070626798</v>
      </c>
      <c r="AC967" s="20">
        <f>IFERROR(VLOOKUP($E967,INPUTS!$A$44:$G$103,4,0),SCENARIOS!$K$23)</f>
        <v>0.1</v>
      </c>
      <c r="AD967" s="15">
        <f t="shared" si="232"/>
        <v>10390.6647568368</v>
      </c>
      <c r="AE967" s="20">
        <f>IFERROR(VLOOKUP($E967,INPUTS!$A$44:$G$103,5,0),SCENARIOS!$L$23)</f>
        <v>0.2</v>
      </c>
      <c r="AF967" s="15">
        <f t="shared" si="233"/>
        <v>25283.6648685419</v>
      </c>
      <c r="AG967" s="20">
        <f>IFERROR(VLOOKUP($E967,INPUTS!$A$44:$G$103,6,0),SCENARIOS!$M$23)</f>
        <v>0.3</v>
      </c>
      <c r="AH967" s="15">
        <f t="shared" si="234"/>
        <v>46142.1663684306</v>
      </c>
      <c r="AI967" s="20">
        <f>IFERROR(VLOOKUP($E967,INPUTS!$A$44:$G$103,7,0),SCENARIOS!$N$23)</f>
        <v>0.4</v>
      </c>
      <c r="AJ967" s="15">
        <f t="shared" si="235"/>
        <v>74852.0008468997</v>
      </c>
      <c r="AL967" t="str">
        <f t="shared" si="236"/>
        <v>Y</v>
      </c>
      <c r="AM967" s="21">
        <f t="shared" si="237"/>
        <v>187130.002117249</v>
      </c>
    </row>
    <row r="968" ht="15" customHeight="1" spans="1:39">
      <c r="A968" s="6" t="s">
        <v>2718</v>
      </c>
      <c r="B968" s="52" t="s">
        <v>419</v>
      </c>
      <c r="C968" s="52" t="s">
        <v>420</v>
      </c>
      <c r="D968" s="52" t="s">
        <v>929</v>
      </c>
      <c r="E968" s="10" t="s">
        <v>242</v>
      </c>
      <c r="F968" s="52" t="s">
        <v>421</v>
      </c>
      <c r="G968" s="52" t="s">
        <v>173</v>
      </c>
      <c r="H968" s="52" t="s">
        <v>271</v>
      </c>
      <c r="I968" s="52" t="s">
        <v>581</v>
      </c>
      <c r="J968" s="52" t="s">
        <v>173</v>
      </c>
      <c r="K968" s="52" t="s">
        <v>931</v>
      </c>
      <c r="L968" s="53" t="s">
        <v>291</v>
      </c>
      <c r="M968" s="13">
        <v>984</v>
      </c>
      <c r="N968" s="14">
        <f t="shared" si="230"/>
        <v>2.6958904109589</v>
      </c>
      <c r="O968" s="15">
        <v>8820</v>
      </c>
      <c r="P968" s="15">
        <f t="shared" si="226"/>
        <v>8678880</v>
      </c>
      <c r="Q968" s="16">
        <f>IFERROR(VLOOKUP(G968,SCENARIOS!$A$13:$E$18,2,0),0.025)</f>
        <v>0.04</v>
      </c>
      <c r="R968" s="52">
        <f>IFERROR(VLOOKUP(L968,INPUTS!$A$107:$B$120,2,0),0.0082)</f>
        <v>0.0079</v>
      </c>
      <c r="S968" s="52">
        <f t="shared" si="227"/>
        <v>69.678</v>
      </c>
      <c r="T968" s="15">
        <f t="shared" si="228"/>
        <v>68563.152</v>
      </c>
      <c r="U968" s="15">
        <f>T968/INPUTS!$B$7*1000</f>
        <v>85703940</v>
      </c>
      <c r="V968" s="15">
        <f>T968*INPUTS!$B$6</f>
        <v>216659.56032</v>
      </c>
      <c r="W968" s="54" t="s">
        <v>396</v>
      </c>
      <c r="X968" s="54" t="s">
        <v>396</v>
      </c>
      <c r="Y968" s="67">
        <f>IFERROR(VLOOKUP(E968,INPUTS!$A$44:$B$103,2,0),0)</f>
        <v>0</v>
      </c>
      <c r="Z968" s="15">
        <f t="shared" si="229"/>
        <v>0</v>
      </c>
      <c r="AA968" s="20">
        <f>IFERROR(VLOOKUP(E968,INPUTS!$A$44:$C$103,3,0),SCENARIOS!$J$23)</f>
        <v>0.03</v>
      </c>
      <c r="AB968" s="15">
        <f t="shared" si="231"/>
        <v>2502.52673635477</v>
      </c>
      <c r="AC968" s="20">
        <f>IFERROR(VLOOKUP($E968,INPUTS!$A$44:$G$103,4,0),SCENARIOS!$K$23)</f>
        <v>0.1</v>
      </c>
      <c r="AD968" s="15">
        <f t="shared" si="232"/>
        <v>10149.0213903988</v>
      </c>
      <c r="AE968" s="20">
        <f>IFERROR(VLOOKUP($E968,INPUTS!$A$44:$G$103,5,0),SCENARIOS!$L$23)</f>
        <v>0.2</v>
      </c>
      <c r="AF968" s="15">
        <f t="shared" si="233"/>
        <v>24695.6726622967</v>
      </c>
      <c r="AG968" s="20">
        <f>IFERROR(VLOOKUP($E968,INPUTS!$A$44:$G$103,6,0),SCENARIOS!$M$23)</f>
        <v>0.3</v>
      </c>
      <c r="AH968" s="15">
        <f t="shared" si="234"/>
        <v>45069.0927319555</v>
      </c>
      <c r="AI968" s="20">
        <f>IFERROR(VLOOKUP($E968,INPUTS!$A$44:$G$103,7,0),SCENARIOS!$N$23)</f>
        <v>0.4</v>
      </c>
      <c r="AJ968" s="15">
        <f t="shared" si="235"/>
        <v>73111.2566411579</v>
      </c>
      <c r="AL968" t="str">
        <f t="shared" si="236"/>
        <v>Y</v>
      </c>
      <c r="AM968" s="21">
        <f t="shared" si="237"/>
        <v>182778.141602895</v>
      </c>
    </row>
    <row r="969" ht="15" customHeight="1" spans="1:39">
      <c r="A969" s="24" t="s">
        <v>2719</v>
      </c>
      <c r="B969" s="52" t="s">
        <v>419</v>
      </c>
      <c r="C969" s="52" t="s">
        <v>420</v>
      </c>
      <c r="D969" s="52" t="s">
        <v>929</v>
      </c>
      <c r="E969" s="10" t="s">
        <v>242</v>
      </c>
      <c r="F969" s="52" t="s">
        <v>421</v>
      </c>
      <c r="G969" s="52" t="s">
        <v>173</v>
      </c>
      <c r="H969" s="52" t="s">
        <v>545</v>
      </c>
      <c r="I969" s="52" t="s">
        <v>544</v>
      </c>
      <c r="J969" s="52" t="s">
        <v>173</v>
      </c>
      <c r="K969" s="52" t="s">
        <v>931</v>
      </c>
      <c r="L969" s="53" t="s">
        <v>279</v>
      </c>
      <c r="M969" s="13">
        <v>3445</v>
      </c>
      <c r="N969" s="14">
        <f t="shared" si="230"/>
        <v>9.43835616438356</v>
      </c>
      <c r="O969" s="15">
        <v>1440</v>
      </c>
      <c r="P969" s="15">
        <f t="shared" si="226"/>
        <v>4960800</v>
      </c>
      <c r="Q969" s="16">
        <f>IFERROR(VLOOKUP(G969,SCENARIOS!$A$13:$E$18,2,0),0.025)</f>
        <v>0.04</v>
      </c>
      <c r="R969" s="52">
        <f>IFERROR(VLOOKUP(L969,INPUTS!$A$107:$B$120,2,0),0.0082)</f>
        <v>0.0039</v>
      </c>
      <c r="S969" s="52">
        <f t="shared" si="227"/>
        <v>5.616</v>
      </c>
      <c r="T969" s="15">
        <f t="shared" si="228"/>
        <v>19347.12</v>
      </c>
      <c r="U969" s="15">
        <f>T969/INPUTS!$B$7*1000</f>
        <v>24183900</v>
      </c>
      <c r="V969" s="15">
        <f>T969*INPUTS!$B$6</f>
        <v>61136.8992</v>
      </c>
      <c r="W969" s="54" t="s">
        <v>396</v>
      </c>
      <c r="X969" s="54" t="s">
        <v>396</v>
      </c>
      <c r="Y969" s="67">
        <f>IFERROR(VLOOKUP(E969,INPUTS!$A$44:$B$103,2,0),0)</f>
        <v>0</v>
      </c>
      <c r="Z969" s="15">
        <f t="shared" si="229"/>
        <v>0</v>
      </c>
      <c r="AA969" s="20">
        <f>IFERROR(VLOOKUP(E969,INPUTS!$A$44:$C$103,3,0),SCENARIOS!$J$23)</f>
        <v>0.03</v>
      </c>
      <c r="AB969" s="15">
        <f t="shared" si="231"/>
        <v>706.161891032433</v>
      </c>
      <c r="AC969" s="20">
        <f>IFERROR(VLOOKUP($E969,INPUTS!$A$44:$G$103,4,0),SCENARIOS!$K$23)</f>
        <v>0.1</v>
      </c>
      <c r="AD969" s="15">
        <f t="shared" si="232"/>
        <v>2863.84638096294</v>
      </c>
      <c r="AE969" s="20">
        <f>IFERROR(VLOOKUP($E969,INPUTS!$A$44:$G$103,5,0),SCENARIOS!$L$23)</f>
        <v>0.2</v>
      </c>
      <c r="AF969" s="15">
        <f t="shared" si="233"/>
        <v>6968.6140228526</v>
      </c>
      <c r="AG969" s="20">
        <f>IFERROR(VLOOKUP($E969,INPUTS!$A$44:$G$103,6,0),SCENARIOS!$M$23)</f>
        <v>0.3</v>
      </c>
      <c r="AH969" s="15">
        <f t="shared" si="234"/>
        <v>12717.5767149134</v>
      </c>
      <c r="AI969" s="20">
        <f>IFERROR(VLOOKUP($E969,INPUTS!$A$44:$G$103,7,0),SCENARIOS!$N$23)</f>
        <v>0.4</v>
      </c>
      <c r="AJ969" s="15">
        <f t="shared" si="235"/>
        <v>20630.5021622588</v>
      </c>
      <c r="AL969" t="str">
        <f t="shared" si="236"/>
        <v>Y</v>
      </c>
      <c r="AM969" s="21">
        <f t="shared" si="237"/>
        <v>51576.255405647</v>
      </c>
    </row>
    <row r="970" ht="15" customHeight="1" spans="1:39">
      <c r="A970" s="6" t="s">
        <v>2720</v>
      </c>
      <c r="B970" s="52" t="s">
        <v>419</v>
      </c>
      <c r="C970" s="52" t="s">
        <v>420</v>
      </c>
      <c r="D970" s="52" t="s">
        <v>929</v>
      </c>
      <c r="E970" s="10" t="s">
        <v>242</v>
      </c>
      <c r="F970" s="52" t="s">
        <v>421</v>
      </c>
      <c r="G970" s="52" t="s">
        <v>173</v>
      </c>
      <c r="H970" s="52" t="s">
        <v>537</v>
      </c>
      <c r="I970" s="52" t="s">
        <v>536</v>
      </c>
      <c r="J970" s="52" t="s">
        <v>173</v>
      </c>
      <c r="K970" s="52" t="s">
        <v>931</v>
      </c>
      <c r="L970" s="53" t="s">
        <v>279</v>
      </c>
      <c r="M970" s="13">
        <v>2953</v>
      </c>
      <c r="N970" s="14">
        <f t="shared" si="230"/>
        <v>8.09041095890411</v>
      </c>
      <c r="O970" s="15">
        <v>890</v>
      </c>
      <c r="P970" s="15">
        <f t="shared" si="226"/>
        <v>2628170</v>
      </c>
      <c r="Q970" s="16">
        <f>IFERROR(VLOOKUP(G970,SCENARIOS!$A$13:$E$18,2,0),0.025)</f>
        <v>0.04</v>
      </c>
      <c r="R970" s="52">
        <f>IFERROR(VLOOKUP(L970,INPUTS!$A$107:$B$120,2,0),0.0082)</f>
        <v>0.0039</v>
      </c>
      <c r="S970" s="52">
        <f t="shared" si="227"/>
        <v>3.471</v>
      </c>
      <c r="T970" s="15">
        <f t="shared" si="228"/>
        <v>10249.863</v>
      </c>
      <c r="U970" s="15">
        <f>T970/INPUTS!$B$7*1000</f>
        <v>12812328.75</v>
      </c>
      <c r="V970" s="15">
        <f>T970*INPUTS!$B$6</f>
        <v>32389.56708</v>
      </c>
      <c r="W970" s="54" t="s">
        <v>396</v>
      </c>
      <c r="X970" s="54" t="s">
        <v>396</v>
      </c>
      <c r="Y970" s="67">
        <f>IFERROR(VLOOKUP(E970,INPUTS!$A$44:$B$103,2,0),0)</f>
        <v>0</v>
      </c>
      <c r="Z970" s="15">
        <f t="shared" si="229"/>
        <v>0</v>
      </c>
      <c r="AA970" s="20">
        <f>IFERROR(VLOOKUP(E970,INPUTS!$A$44:$C$103,3,0),SCENARIOS!$J$23)</f>
        <v>0.03</v>
      </c>
      <c r="AB970" s="15">
        <f t="shared" si="231"/>
        <v>374.115767044571</v>
      </c>
      <c r="AC970" s="20">
        <f>IFERROR(VLOOKUP($E970,INPUTS!$A$44:$G$103,4,0),SCENARIOS!$K$23)</f>
        <v>0.1</v>
      </c>
      <c r="AD970" s="15">
        <f t="shared" si="232"/>
        <v>1517.2301126946</v>
      </c>
      <c r="AE970" s="20">
        <f>IFERROR(VLOOKUP($E970,INPUTS!$A$44:$G$103,5,0),SCENARIOS!$L$23)</f>
        <v>0.2</v>
      </c>
      <c r="AF970" s="15">
        <f t="shared" si="233"/>
        <v>3691.88484043713</v>
      </c>
      <c r="AG970" s="20">
        <f>IFERROR(VLOOKUP($E970,INPUTS!$A$44:$G$103,6,0),SCENARIOS!$M$23)</f>
        <v>0.3</v>
      </c>
      <c r="AH970" s="15">
        <f t="shared" si="234"/>
        <v>6737.61360966659</v>
      </c>
      <c r="AI970" s="20">
        <f>IFERROR(VLOOKUP($E970,INPUTS!$A$44:$G$103,7,0),SCENARIOS!$N$23)</f>
        <v>0.4</v>
      </c>
      <c r="AJ970" s="15">
        <f t="shared" si="235"/>
        <v>10929.7828712675</v>
      </c>
      <c r="AL970" t="str">
        <f t="shared" si="236"/>
        <v>Y</v>
      </c>
      <c r="AM970" s="21">
        <f t="shared" si="237"/>
        <v>27324.4571781687</v>
      </c>
    </row>
    <row r="971" ht="15" customHeight="1" spans="1:39">
      <c r="A971" s="24" t="s">
        <v>2721</v>
      </c>
      <c r="B971" s="52" t="s">
        <v>419</v>
      </c>
      <c r="C971" s="52" t="s">
        <v>420</v>
      </c>
      <c r="D971" s="52" t="s">
        <v>929</v>
      </c>
      <c r="E971" s="10" t="s">
        <v>242</v>
      </c>
      <c r="F971" s="52" t="s">
        <v>421</v>
      </c>
      <c r="G971" s="52" t="s">
        <v>173</v>
      </c>
      <c r="H971" s="52" t="s">
        <v>529</v>
      </c>
      <c r="I971" s="52" t="s">
        <v>528</v>
      </c>
      <c r="J971" s="52" t="s">
        <v>173</v>
      </c>
      <c r="K971" s="52" t="s">
        <v>931</v>
      </c>
      <c r="L971" s="53" t="s">
        <v>279</v>
      </c>
      <c r="M971" s="13">
        <v>4922</v>
      </c>
      <c r="N971" s="14">
        <f t="shared" si="230"/>
        <v>13.4849315068493</v>
      </c>
      <c r="O971" s="15">
        <v>350</v>
      </c>
      <c r="P971" s="15">
        <f t="shared" si="226"/>
        <v>1722700</v>
      </c>
      <c r="Q971" s="16">
        <f>IFERROR(VLOOKUP(G971,SCENARIOS!$A$13:$E$18,2,0),0.025)</f>
        <v>0.04</v>
      </c>
      <c r="R971" s="52">
        <f>IFERROR(VLOOKUP(L971,INPUTS!$A$107:$B$120,2,0),0.0082)</f>
        <v>0.0039</v>
      </c>
      <c r="S971" s="52">
        <f t="shared" si="227"/>
        <v>1.365</v>
      </c>
      <c r="T971" s="15">
        <f t="shared" si="228"/>
        <v>6718.53</v>
      </c>
      <c r="U971" s="15">
        <f>T971/INPUTS!$B$7*1000</f>
        <v>8398162.5</v>
      </c>
      <c r="V971" s="15">
        <f>T971*INPUTS!$B$6</f>
        <v>21230.5548</v>
      </c>
      <c r="W971" s="54" t="s">
        <v>396</v>
      </c>
      <c r="X971" s="54" t="s">
        <v>396</v>
      </c>
      <c r="Y971" s="67">
        <f>IFERROR(VLOOKUP(E971,INPUTS!$A$44:$B$103,2,0),0)</f>
        <v>0</v>
      </c>
      <c r="Z971" s="15">
        <f t="shared" si="229"/>
        <v>0</v>
      </c>
      <c r="AA971" s="20">
        <f>IFERROR(VLOOKUP(E971,INPUTS!$A$44:$C$103,3,0),SCENARIOS!$J$23)</f>
        <v>0.03</v>
      </c>
      <c r="AB971" s="15">
        <f t="shared" si="231"/>
        <v>245.223570730844</v>
      </c>
      <c r="AC971" s="20">
        <f>IFERROR(VLOOKUP($E971,INPUTS!$A$44:$G$103,4,0),SCENARIOS!$K$23)</f>
        <v>0.1</v>
      </c>
      <c r="AD971" s="15">
        <f t="shared" si="232"/>
        <v>994.506563555245</v>
      </c>
      <c r="AE971" s="20">
        <f>IFERROR(VLOOKUP($E971,INPUTS!$A$44:$G$103,5,0),SCENARIOS!$L$23)</f>
        <v>0.2</v>
      </c>
      <c r="AF971" s="15">
        <f t="shared" si="233"/>
        <v>2419.93859401068</v>
      </c>
      <c r="AG971" s="20">
        <f>IFERROR(VLOOKUP($E971,INPUTS!$A$44:$G$103,6,0),SCENARIOS!$M$23)</f>
        <v>0.3</v>
      </c>
      <c r="AH971" s="15">
        <f t="shared" si="234"/>
        <v>4416.3379710493</v>
      </c>
      <c r="AI971" s="20">
        <f>IFERROR(VLOOKUP($E971,INPUTS!$A$44:$G$103,7,0),SCENARIOS!$N$23)</f>
        <v>0.4</v>
      </c>
      <c r="AJ971" s="15">
        <f t="shared" si="235"/>
        <v>7164.20054727528</v>
      </c>
      <c r="AL971" t="str">
        <f t="shared" si="236"/>
        <v>Y</v>
      </c>
      <c r="AM971" s="21">
        <f t="shared" si="237"/>
        <v>17910.5013681882</v>
      </c>
    </row>
    <row r="972" ht="15" customHeight="1" spans="1:39">
      <c r="A972" s="6" t="s">
        <v>2722</v>
      </c>
      <c r="B972" s="52" t="s">
        <v>419</v>
      </c>
      <c r="C972" s="52" t="s">
        <v>420</v>
      </c>
      <c r="D972" s="52" t="s">
        <v>929</v>
      </c>
      <c r="E972" s="10" t="s">
        <v>242</v>
      </c>
      <c r="F972" s="52" t="s">
        <v>421</v>
      </c>
      <c r="G972" s="52" t="s">
        <v>173</v>
      </c>
      <c r="H972" s="52" t="s">
        <v>576</v>
      </c>
      <c r="I972" s="52" t="s">
        <v>575</v>
      </c>
      <c r="J972" s="52" t="s">
        <v>173</v>
      </c>
      <c r="K972" s="52" t="s">
        <v>931</v>
      </c>
      <c r="L972" s="53" t="s">
        <v>282</v>
      </c>
      <c r="M972" s="13">
        <v>1476</v>
      </c>
      <c r="N972" s="14">
        <f t="shared" si="230"/>
        <v>4.04383561643836</v>
      </c>
      <c r="O972" s="15">
        <v>4150</v>
      </c>
      <c r="P972" s="15">
        <f t="shared" si="226"/>
        <v>6125400</v>
      </c>
      <c r="Q972" s="16">
        <f>IFERROR(VLOOKUP(G972,SCENARIOS!$A$13:$E$18,2,0),0.025)</f>
        <v>0.04</v>
      </c>
      <c r="R972" s="52">
        <f>IFERROR(VLOOKUP(L972,INPUTS!$A$107:$B$120,2,0),0.0082)</f>
        <v>0.0042</v>
      </c>
      <c r="S972" s="52">
        <f t="shared" si="227"/>
        <v>17.43</v>
      </c>
      <c r="T972" s="15">
        <f t="shared" si="228"/>
        <v>25726.68</v>
      </c>
      <c r="U972" s="15">
        <f>T972/INPUTS!$B$7*1000</f>
        <v>32158350</v>
      </c>
      <c r="V972" s="15">
        <f>T972*INPUTS!$B$6</f>
        <v>81296.3088</v>
      </c>
      <c r="W972" s="54" t="s">
        <v>521</v>
      </c>
      <c r="X972" s="54" t="s">
        <v>396</v>
      </c>
      <c r="Y972" s="67">
        <f>IFERROR(VLOOKUP(E972,INPUTS!$A$44:$B$103,2,0),0)</f>
        <v>0</v>
      </c>
      <c r="Z972" s="15">
        <f t="shared" si="229"/>
        <v>0</v>
      </c>
      <c r="AA972" s="20">
        <f>IFERROR(VLOOKUP(E972,INPUTS!$A$44:$C$103,3,0),SCENARIOS!$J$23)</f>
        <v>0.03</v>
      </c>
      <c r="AB972" s="15">
        <f t="shared" si="231"/>
        <v>939.013196733481</v>
      </c>
      <c r="AC972" s="20">
        <f>IFERROR(VLOOKUP($E972,INPUTS!$A$44:$G$103,4,0),SCENARIOS!$K$23)</f>
        <v>0.1</v>
      </c>
      <c r="AD972" s="15">
        <f t="shared" si="232"/>
        <v>3808.17710399231</v>
      </c>
      <c r="AE972" s="20">
        <f>IFERROR(VLOOKUP($E972,INPUTS!$A$44:$G$103,5,0),SCENARIOS!$L$23)</f>
        <v>0.2</v>
      </c>
      <c r="AF972" s="15">
        <f t="shared" si="233"/>
        <v>9266.45945285094</v>
      </c>
      <c r="AG972" s="20">
        <f>IFERROR(VLOOKUP($E972,INPUTS!$A$44:$G$103,6,0),SCENARIOS!$M$23)</f>
        <v>0.3</v>
      </c>
      <c r="AH972" s="15">
        <f t="shared" si="234"/>
        <v>16911.0971824245</v>
      </c>
      <c r="AI972" s="20">
        <f>IFERROR(VLOOKUP($E972,INPUTS!$A$44:$G$103,7,0),SCENARIOS!$N$23)</f>
        <v>0.4</v>
      </c>
      <c r="AJ972" s="15">
        <f t="shared" si="235"/>
        <v>27433.2472930203</v>
      </c>
      <c r="AL972" t="str">
        <f t="shared" si="236"/>
        <v>Y</v>
      </c>
      <c r="AM972" s="21">
        <f t="shared" si="237"/>
        <v>68583.1182325509</v>
      </c>
    </row>
    <row r="973" ht="15" customHeight="1" spans="1:39">
      <c r="A973" s="24" t="s">
        <v>2723</v>
      </c>
      <c r="B973" s="52" t="s">
        <v>419</v>
      </c>
      <c r="C973" s="52" t="s">
        <v>420</v>
      </c>
      <c r="D973" s="52" t="s">
        <v>929</v>
      </c>
      <c r="E973" s="10" t="s">
        <v>242</v>
      </c>
      <c r="F973" s="52" t="s">
        <v>421</v>
      </c>
      <c r="G973" s="52" t="s">
        <v>173</v>
      </c>
      <c r="H973" s="52" t="s">
        <v>819</v>
      </c>
      <c r="I973" s="52" t="s">
        <v>575</v>
      </c>
      <c r="J973" s="52" t="s">
        <v>173</v>
      </c>
      <c r="K973" s="52" t="s">
        <v>931</v>
      </c>
      <c r="L973" s="53" t="s">
        <v>282</v>
      </c>
      <c r="M973" s="13">
        <v>984</v>
      </c>
      <c r="N973" s="14">
        <f t="shared" si="230"/>
        <v>2.6958904109589</v>
      </c>
      <c r="O973" s="15">
        <v>4960</v>
      </c>
      <c r="P973" s="15">
        <f t="shared" si="226"/>
        <v>4880640</v>
      </c>
      <c r="Q973" s="16">
        <f>IFERROR(VLOOKUP(G973,SCENARIOS!$A$13:$E$18,2,0),0.025)</f>
        <v>0.04</v>
      </c>
      <c r="R973" s="52">
        <f>IFERROR(VLOOKUP(L973,INPUTS!$A$107:$B$120,2,0),0.0082)</f>
        <v>0.0042</v>
      </c>
      <c r="S973" s="52">
        <f t="shared" si="227"/>
        <v>20.832</v>
      </c>
      <c r="T973" s="15">
        <f t="shared" si="228"/>
        <v>20498.688</v>
      </c>
      <c r="U973" s="15">
        <f>T973/INPUTS!$B$7*1000</f>
        <v>25623360</v>
      </c>
      <c r="V973" s="15">
        <f>T973*INPUTS!$B$6</f>
        <v>64775.85408</v>
      </c>
      <c r="W973" s="54" t="s">
        <v>521</v>
      </c>
      <c r="X973" s="54" t="s">
        <v>396</v>
      </c>
      <c r="Y973" s="67">
        <f>IFERROR(VLOOKUP(E973,INPUTS!$A$44:$B$103,2,0),0)</f>
        <v>0</v>
      </c>
      <c r="Z973" s="15">
        <f t="shared" si="229"/>
        <v>0</v>
      </c>
      <c r="AA973" s="20">
        <f>IFERROR(VLOOKUP(E973,INPUTS!$A$44:$C$103,3,0),SCENARIOS!$J$23)</f>
        <v>0.03</v>
      </c>
      <c r="AB973" s="15">
        <f t="shared" si="231"/>
        <v>748.193647517762</v>
      </c>
      <c r="AC973" s="20">
        <f>IFERROR(VLOOKUP($E973,INPUTS!$A$44:$G$103,4,0),SCENARIOS!$K$23)</f>
        <v>0.1</v>
      </c>
      <c r="AD973" s="15">
        <f t="shared" si="232"/>
        <v>3034.30657603242</v>
      </c>
      <c r="AE973" s="20">
        <f>IFERROR(VLOOKUP($E973,INPUTS!$A$44:$G$103,5,0),SCENARIOS!$L$23)</f>
        <v>0.2</v>
      </c>
      <c r="AF973" s="15">
        <f t="shared" si="233"/>
        <v>7383.39580500251</v>
      </c>
      <c r="AG973" s="20">
        <f>IFERROR(VLOOKUP($E973,INPUTS!$A$44:$G$103,6,0),SCENARIOS!$M$23)</f>
        <v>0.3</v>
      </c>
      <c r="AH973" s="15">
        <f t="shared" si="234"/>
        <v>13474.5449035864</v>
      </c>
      <c r="AI973" s="20">
        <f>IFERROR(VLOOKUP($E973,INPUTS!$A$44:$G$103,7,0),SCENARIOS!$N$23)</f>
        <v>0.4</v>
      </c>
      <c r="AJ973" s="15">
        <f t="shared" si="235"/>
        <v>21858.4588872901</v>
      </c>
      <c r="AL973" t="str">
        <f t="shared" si="236"/>
        <v>N</v>
      </c>
      <c r="AM973" s="21">
        <f t="shared" si="237"/>
        <v>54646.1472182253</v>
      </c>
    </row>
    <row r="974" ht="15" customHeight="1" spans="1:39">
      <c r="A974" s="6" t="s">
        <v>2724</v>
      </c>
      <c r="B974" s="52" t="s">
        <v>419</v>
      </c>
      <c r="C974" s="52" t="s">
        <v>420</v>
      </c>
      <c r="D974" s="52" t="s">
        <v>929</v>
      </c>
      <c r="E974" s="10" t="s">
        <v>242</v>
      </c>
      <c r="F974" s="52" t="s">
        <v>421</v>
      </c>
      <c r="G974" s="52" t="s">
        <v>173</v>
      </c>
      <c r="H974" s="52" t="s">
        <v>448</v>
      </c>
      <c r="I974" s="52" t="s">
        <v>447</v>
      </c>
      <c r="J974" s="52" t="s">
        <v>177</v>
      </c>
      <c r="K974" s="52" t="s">
        <v>931</v>
      </c>
      <c r="L974" s="53" t="s">
        <v>291</v>
      </c>
      <c r="M974" s="13">
        <v>984</v>
      </c>
      <c r="N974" s="14">
        <f t="shared" si="230"/>
        <v>2.6958904109589</v>
      </c>
      <c r="O974" s="15">
        <v>6120</v>
      </c>
      <c r="P974" s="15">
        <f t="shared" si="226"/>
        <v>6022080</v>
      </c>
      <c r="Q974" s="16">
        <f>IFERROR(VLOOKUP(G974,SCENARIOS!$A$13:$E$18,2,0),0.025)</f>
        <v>0.04</v>
      </c>
      <c r="R974" s="52">
        <f>IFERROR(VLOOKUP(L974,INPUTS!$A$107:$B$120,2,0),0.0082)</f>
        <v>0.0079</v>
      </c>
      <c r="S974" s="52">
        <f t="shared" si="227"/>
        <v>48.348</v>
      </c>
      <c r="T974" s="15">
        <f t="shared" si="228"/>
        <v>47574.432</v>
      </c>
      <c r="U974" s="15">
        <f>T974/INPUTS!$B$7*1000</f>
        <v>59468040</v>
      </c>
      <c r="V974" s="15">
        <f>T974*INPUTS!$B$6</f>
        <v>150335.20512</v>
      </c>
      <c r="W974" s="54" t="s">
        <v>396</v>
      </c>
      <c r="X974" s="54" t="s">
        <v>396</v>
      </c>
      <c r="Y974" s="67">
        <f>IFERROR(VLOOKUP(E974,INPUTS!$A$44:$B$103,2,0),0)</f>
        <v>0</v>
      </c>
      <c r="Z974" s="15">
        <f t="shared" si="229"/>
        <v>0</v>
      </c>
      <c r="AA974" s="20">
        <f>IFERROR(VLOOKUP(E974,INPUTS!$A$44:$C$103,3,0),SCENARIOS!$J$23)</f>
        <v>0.03</v>
      </c>
      <c r="AB974" s="15">
        <f t="shared" si="231"/>
        <v>1736.44712318494</v>
      </c>
      <c r="AC974" s="20">
        <f>IFERROR(VLOOKUP($E974,INPUTS!$A$44:$G$103,4,0),SCENARIOS!$K$23)</f>
        <v>0.1</v>
      </c>
      <c r="AD974" s="15">
        <f t="shared" si="232"/>
        <v>7042.17810762364</v>
      </c>
      <c r="AE974" s="20">
        <f>IFERROR(VLOOKUP($E974,INPUTS!$A$44:$G$103,5,0),SCENARIOS!$L$23)</f>
        <v>0.2</v>
      </c>
      <c r="AF974" s="15">
        <f t="shared" si="233"/>
        <v>17135.7728677161</v>
      </c>
      <c r="AG974" s="20">
        <f>IFERROR(VLOOKUP($E974,INPUTS!$A$44:$G$103,6,0),SCENARIOS!$M$23)</f>
        <v>0.3</v>
      </c>
      <c r="AH974" s="15">
        <f t="shared" si="234"/>
        <v>31272.4316915609</v>
      </c>
      <c r="AI974" s="20">
        <f>IFERROR(VLOOKUP($E974,INPUTS!$A$44:$G$103,7,0),SCENARIOS!$N$23)</f>
        <v>0.4</v>
      </c>
      <c r="AJ974" s="15">
        <f t="shared" si="235"/>
        <v>50730.2597101912</v>
      </c>
      <c r="AL974" t="str">
        <f t="shared" si="236"/>
        <v>Y</v>
      </c>
      <c r="AM974" s="21">
        <f t="shared" si="237"/>
        <v>126825.649275478</v>
      </c>
    </row>
    <row r="975" ht="15" customHeight="1" spans="1:39">
      <c r="A975" s="24" t="s">
        <v>2725</v>
      </c>
      <c r="B975" s="52" t="s">
        <v>419</v>
      </c>
      <c r="C975" s="52" t="s">
        <v>420</v>
      </c>
      <c r="D975" s="52" t="s">
        <v>929</v>
      </c>
      <c r="E975" s="10" t="s">
        <v>242</v>
      </c>
      <c r="F975" s="52" t="s">
        <v>421</v>
      </c>
      <c r="G975" s="52" t="s">
        <v>173</v>
      </c>
      <c r="H975" s="52" t="s">
        <v>644</v>
      </c>
      <c r="I975" s="52" t="s">
        <v>643</v>
      </c>
      <c r="J975" s="52" t="s">
        <v>1852</v>
      </c>
      <c r="K975" s="52" t="s">
        <v>931</v>
      </c>
      <c r="L975" s="53" t="s">
        <v>291</v>
      </c>
      <c r="M975" s="13">
        <v>492</v>
      </c>
      <c r="N975" s="14">
        <f t="shared" si="230"/>
        <v>1.34794520547945</v>
      </c>
      <c r="O975" s="15">
        <v>8270</v>
      </c>
      <c r="P975" s="15">
        <f t="shared" si="226"/>
        <v>4068840</v>
      </c>
      <c r="Q975" s="16">
        <f>IFERROR(VLOOKUP(G975,SCENARIOS!$A$13:$E$18,2,0),0.025)</f>
        <v>0.04</v>
      </c>
      <c r="R975" s="52">
        <f>IFERROR(VLOOKUP(L975,INPUTS!$A$107:$B$120,2,0),0.0082)</f>
        <v>0.0079</v>
      </c>
      <c r="S975" s="52">
        <f t="shared" si="227"/>
        <v>65.333</v>
      </c>
      <c r="T975" s="15">
        <f t="shared" si="228"/>
        <v>32143.836</v>
      </c>
      <c r="U975" s="15">
        <f>T975/INPUTS!$B$7*1000</f>
        <v>40179795</v>
      </c>
      <c r="V975" s="15">
        <f>T975*INPUTS!$B$6</f>
        <v>101574.52176</v>
      </c>
      <c r="W975" s="54" t="s">
        <v>396</v>
      </c>
      <c r="X975" s="54" t="s">
        <v>396</v>
      </c>
      <c r="Y975" s="67">
        <f>IFERROR(VLOOKUP(E975,INPUTS!$A$44:$B$103,2,0),0)</f>
        <v>0</v>
      </c>
      <c r="Z975" s="15">
        <f t="shared" si="229"/>
        <v>0</v>
      </c>
      <c r="AA975" s="20">
        <f>IFERROR(VLOOKUP(E975,INPUTS!$A$44:$C$103,3,0),SCENARIOS!$J$23)</f>
        <v>0.03</v>
      </c>
      <c r="AB975" s="15">
        <f t="shared" si="231"/>
        <v>1173.23674091009</v>
      </c>
      <c r="AC975" s="20">
        <f>IFERROR(VLOOKUP($E975,INPUTS!$A$44:$G$103,4,0),SCENARIOS!$K$23)</f>
        <v>0.1</v>
      </c>
      <c r="AD975" s="15">
        <f t="shared" si="232"/>
        <v>4758.07295343526</v>
      </c>
      <c r="AE975" s="20">
        <f>IFERROR(VLOOKUP($E975,INPUTS!$A$44:$G$103,5,0),SCENARIOS!$L$23)</f>
        <v>0.2</v>
      </c>
      <c r="AF975" s="15">
        <f t="shared" si="233"/>
        <v>11577.8465372559</v>
      </c>
      <c r="AG975" s="20">
        <f>IFERROR(VLOOKUP($E975,INPUTS!$A$44:$G$103,6,0),SCENARIOS!$M$23)</f>
        <v>0.3</v>
      </c>
      <c r="AH975" s="15">
        <f t="shared" si="234"/>
        <v>21129.3308896413</v>
      </c>
      <c r="AI975" s="20">
        <f>IFERROR(VLOOKUP($E975,INPUTS!$A$44:$G$103,7,0),SCENARIOS!$N$23)</f>
        <v>0.4</v>
      </c>
      <c r="AJ975" s="15">
        <f t="shared" si="235"/>
        <v>34276.0823368694</v>
      </c>
      <c r="AL975" t="str">
        <f t="shared" si="236"/>
        <v>Y</v>
      </c>
      <c r="AM975" s="21">
        <f t="shared" si="237"/>
        <v>85690.2058421734</v>
      </c>
    </row>
    <row r="976" ht="15" customHeight="1" spans="1:39">
      <c r="A976" s="6" t="s">
        <v>2726</v>
      </c>
      <c r="B976" s="52" t="s">
        <v>532</v>
      </c>
      <c r="C976" s="52" t="s">
        <v>533</v>
      </c>
      <c r="D976" s="52" t="s">
        <v>929</v>
      </c>
      <c r="E976" s="10" t="s">
        <v>529</v>
      </c>
      <c r="F976" s="52" t="s">
        <v>528</v>
      </c>
      <c r="G976" s="52" t="s">
        <v>173</v>
      </c>
      <c r="H976" s="52" t="s">
        <v>204</v>
      </c>
      <c r="I976" s="52" t="s">
        <v>405</v>
      </c>
      <c r="J976" s="52" t="s">
        <v>165</v>
      </c>
      <c r="K976" s="52" t="s">
        <v>931</v>
      </c>
      <c r="L976" s="53" t="s">
        <v>291</v>
      </c>
      <c r="M976" s="13">
        <v>70</v>
      </c>
      <c r="N976" s="14">
        <f t="shared" si="230"/>
        <v>0.191780821917808</v>
      </c>
      <c r="O976" s="15">
        <v>10365</v>
      </c>
      <c r="P976" s="15">
        <f t="shared" si="226"/>
        <v>725550</v>
      </c>
      <c r="Q976" s="16">
        <f>IFERROR(VLOOKUP(G976,SCENARIOS!$A$13:$E$18,2,0),0.025)</f>
        <v>0.04</v>
      </c>
      <c r="R976" s="52">
        <f>IFERROR(VLOOKUP(L976,INPUTS!$A$107:$B$120,2,0),0.0082)</f>
        <v>0.0079</v>
      </c>
      <c r="S976" s="52">
        <f t="shared" si="227"/>
        <v>81.8835</v>
      </c>
      <c r="T976" s="15">
        <f t="shared" si="228"/>
        <v>5731.845</v>
      </c>
      <c r="U976" s="15">
        <f>T976/INPUTS!$B$7*1000</f>
        <v>7164806.25</v>
      </c>
      <c r="V976" s="15">
        <f>T976*INPUTS!$B$6</f>
        <v>18112.6302</v>
      </c>
      <c r="W976" s="54" t="s">
        <v>396</v>
      </c>
      <c r="X976" s="54" t="s">
        <v>396</v>
      </c>
      <c r="Y976" s="67">
        <f>IFERROR(VLOOKUP(E976,INPUTS!$A$44:$B$103,2,0),0)</f>
        <v>0</v>
      </c>
      <c r="Z976" s="15">
        <f t="shared" si="229"/>
        <v>0</v>
      </c>
      <c r="AA976" s="20">
        <f>IFERROR(VLOOKUP(E976,INPUTS!$A$44:$C$103,3,0),SCENARIOS!$J$23)</f>
        <v>0</v>
      </c>
      <c r="AB976" s="15">
        <f t="shared" si="231"/>
        <v>0</v>
      </c>
      <c r="AC976" s="20">
        <f>IFERROR(VLOOKUP($E976,INPUTS!$A$44:$G$103,4,0),SCENARIOS!$K$23)</f>
        <v>0</v>
      </c>
      <c r="AD976" s="15">
        <f t="shared" si="232"/>
        <v>0</v>
      </c>
      <c r="AE976" s="20">
        <f>IFERROR(VLOOKUP($E976,INPUTS!$A$44:$G$103,5,0),SCENARIOS!$L$23)</f>
        <v>0</v>
      </c>
      <c r="AF976" s="15">
        <f t="shared" si="233"/>
        <v>0</v>
      </c>
      <c r="AG976" s="20">
        <f>IFERROR(VLOOKUP($E976,INPUTS!$A$44:$G$103,6,0),SCENARIOS!$M$23)</f>
        <v>0</v>
      </c>
      <c r="AH976" s="15">
        <f t="shared" si="234"/>
        <v>0</v>
      </c>
      <c r="AI976" s="20">
        <f>IFERROR(VLOOKUP($E976,INPUTS!$A$44:$G$103,7,0),SCENARIOS!$N$23)</f>
        <v>0</v>
      </c>
      <c r="AJ976" s="15">
        <f t="shared" si="235"/>
        <v>0</v>
      </c>
      <c r="AL976" t="str">
        <f t="shared" si="236"/>
        <v>Y</v>
      </c>
      <c r="AM976" s="21">
        <f t="shared" si="237"/>
        <v>15280.1606474545</v>
      </c>
    </row>
    <row r="977" ht="15" customHeight="1" spans="1:39">
      <c r="A977" s="24" t="s">
        <v>2727</v>
      </c>
      <c r="B977" s="52" t="s">
        <v>532</v>
      </c>
      <c r="C977" s="52" t="s">
        <v>533</v>
      </c>
      <c r="D977" s="52" t="s">
        <v>929</v>
      </c>
      <c r="E977" s="10" t="s">
        <v>529</v>
      </c>
      <c r="F977" s="52" t="s">
        <v>528</v>
      </c>
      <c r="G977" s="52" t="s">
        <v>173</v>
      </c>
      <c r="H977" s="52" t="s">
        <v>505</v>
      </c>
      <c r="I977" s="52" t="s">
        <v>504</v>
      </c>
      <c r="J977" s="52" t="s">
        <v>173</v>
      </c>
      <c r="K977" s="52" t="s">
        <v>931</v>
      </c>
      <c r="L977" s="53" t="s">
        <v>288</v>
      </c>
      <c r="M977" s="13">
        <v>140</v>
      </c>
      <c r="N977" s="14">
        <f t="shared" si="230"/>
        <v>0.383561643835616</v>
      </c>
      <c r="O977" s="15">
        <v>4590</v>
      </c>
      <c r="P977" s="15">
        <f t="shared" si="226"/>
        <v>642600</v>
      </c>
      <c r="Q977" s="16">
        <f>IFERROR(VLOOKUP(G977,SCENARIOS!$A$13:$E$18,2,0),0.025)</f>
        <v>0.04</v>
      </c>
      <c r="R977" s="52">
        <f>IFERROR(VLOOKUP(L977,INPUTS!$A$107:$B$120,2,0),0.0082)</f>
        <v>0.0085</v>
      </c>
      <c r="S977" s="52">
        <f t="shared" si="227"/>
        <v>39.015</v>
      </c>
      <c r="T977" s="15">
        <f t="shared" si="228"/>
        <v>5462.1</v>
      </c>
      <c r="U977" s="15">
        <f>T977/INPUTS!$B$7*1000</f>
        <v>6827625</v>
      </c>
      <c r="V977" s="15">
        <f>T977*INPUTS!$B$6</f>
        <v>17260.236</v>
      </c>
      <c r="W977" s="54" t="s">
        <v>396</v>
      </c>
      <c r="X977" s="54" t="s">
        <v>396</v>
      </c>
      <c r="Y977" s="67">
        <f>IFERROR(VLOOKUP(E977,INPUTS!$A$44:$B$103,2,0),0)</f>
        <v>0</v>
      </c>
      <c r="Z977" s="15">
        <f t="shared" si="229"/>
        <v>0</v>
      </c>
      <c r="AA977" s="20">
        <f>IFERROR(VLOOKUP(E977,INPUTS!$A$44:$C$103,3,0),SCENARIOS!$J$23)</f>
        <v>0</v>
      </c>
      <c r="AB977" s="15">
        <f t="shared" si="231"/>
        <v>0</v>
      </c>
      <c r="AC977" s="20">
        <f>IFERROR(VLOOKUP($E977,INPUTS!$A$44:$G$103,4,0),SCENARIOS!$K$23)</f>
        <v>0</v>
      </c>
      <c r="AD977" s="15">
        <f t="shared" si="232"/>
        <v>0</v>
      </c>
      <c r="AE977" s="20">
        <f>IFERROR(VLOOKUP($E977,INPUTS!$A$44:$G$103,5,0),SCENARIOS!$L$23)</f>
        <v>0</v>
      </c>
      <c r="AF977" s="15">
        <f t="shared" si="233"/>
        <v>0</v>
      </c>
      <c r="AG977" s="20">
        <f>IFERROR(VLOOKUP($E977,INPUTS!$A$44:$G$103,6,0),SCENARIOS!$M$23)</f>
        <v>0</v>
      </c>
      <c r="AH977" s="15">
        <f t="shared" si="234"/>
        <v>0</v>
      </c>
      <c r="AI977" s="20">
        <f>IFERROR(VLOOKUP($E977,INPUTS!$A$44:$G$103,7,0),SCENARIOS!$N$23)</f>
        <v>0</v>
      </c>
      <c r="AJ977" s="15">
        <f t="shared" si="235"/>
        <v>0</v>
      </c>
      <c r="AL977" t="str">
        <f t="shared" si="236"/>
        <v>N</v>
      </c>
      <c r="AM977" s="21">
        <f t="shared" si="237"/>
        <v>14561.0646262175</v>
      </c>
    </row>
    <row r="978" ht="15" customHeight="1" spans="1:39">
      <c r="A978" s="6" t="s">
        <v>2728</v>
      </c>
      <c r="B978" s="52" t="s">
        <v>532</v>
      </c>
      <c r="C978" s="52" t="s">
        <v>533</v>
      </c>
      <c r="D978" s="52" t="s">
        <v>929</v>
      </c>
      <c r="E978" s="10" t="s">
        <v>529</v>
      </c>
      <c r="F978" s="52" t="s">
        <v>528</v>
      </c>
      <c r="G978" s="52" t="s">
        <v>173</v>
      </c>
      <c r="H978" s="52" t="s">
        <v>428</v>
      </c>
      <c r="I978" s="52" t="s">
        <v>427</v>
      </c>
      <c r="J978" s="52" t="s">
        <v>173</v>
      </c>
      <c r="K978" s="52" t="s">
        <v>931</v>
      </c>
      <c r="L978" s="53" t="s">
        <v>288</v>
      </c>
      <c r="M978" s="13">
        <v>210</v>
      </c>
      <c r="N978" s="14">
        <f t="shared" si="230"/>
        <v>0.575342465753425</v>
      </c>
      <c r="O978" s="15">
        <v>2620</v>
      </c>
      <c r="P978" s="15">
        <f t="shared" si="226"/>
        <v>550200</v>
      </c>
      <c r="Q978" s="16">
        <f>IFERROR(VLOOKUP(G978,SCENARIOS!$A$13:$E$18,2,0),0.025)</f>
        <v>0.04</v>
      </c>
      <c r="R978" s="52">
        <f>IFERROR(VLOOKUP(L978,INPUTS!$A$107:$B$120,2,0),0.0082)</f>
        <v>0.0085</v>
      </c>
      <c r="S978" s="52">
        <f t="shared" si="227"/>
        <v>22.27</v>
      </c>
      <c r="T978" s="15">
        <f t="shared" si="228"/>
        <v>4676.7</v>
      </c>
      <c r="U978" s="15">
        <f>T978/INPUTS!$B$7*1000</f>
        <v>5845875</v>
      </c>
      <c r="V978" s="15">
        <f>T978*INPUTS!$B$6</f>
        <v>14778.372</v>
      </c>
      <c r="W978" s="54" t="s">
        <v>521</v>
      </c>
      <c r="X978" s="54" t="s">
        <v>396</v>
      </c>
      <c r="Y978" s="67">
        <f>IFERROR(VLOOKUP(E978,INPUTS!$A$44:$B$103,2,0),0)</f>
        <v>0</v>
      </c>
      <c r="Z978" s="15">
        <f t="shared" si="229"/>
        <v>0</v>
      </c>
      <c r="AA978" s="20">
        <f>IFERROR(VLOOKUP(E978,INPUTS!$A$44:$C$103,3,0),SCENARIOS!$J$23)</f>
        <v>0</v>
      </c>
      <c r="AB978" s="15">
        <f t="shared" si="231"/>
        <v>0</v>
      </c>
      <c r="AC978" s="20">
        <f>IFERROR(VLOOKUP($E978,INPUTS!$A$44:$G$103,4,0),SCENARIOS!$K$23)</f>
        <v>0</v>
      </c>
      <c r="AD978" s="15">
        <f t="shared" si="232"/>
        <v>0</v>
      </c>
      <c r="AE978" s="20">
        <f>IFERROR(VLOOKUP($E978,INPUTS!$A$44:$G$103,5,0),SCENARIOS!$L$23)</f>
        <v>0</v>
      </c>
      <c r="AF978" s="15">
        <f t="shared" si="233"/>
        <v>0</v>
      </c>
      <c r="AG978" s="20">
        <f>IFERROR(VLOOKUP($E978,INPUTS!$A$44:$G$103,6,0),SCENARIOS!$M$23)</f>
        <v>0</v>
      </c>
      <c r="AH978" s="15">
        <f t="shared" si="234"/>
        <v>0</v>
      </c>
      <c r="AI978" s="20">
        <f>IFERROR(VLOOKUP($E978,INPUTS!$A$44:$G$103,7,0),SCENARIOS!$N$23)</f>
        <v>0</v>
      </c>
      <c r="AJ978" s="15">
        <f t="shared" si="235"/>
        <v>0</v>
      </c>
      <c r="AL978" t="str">
        <f t="shared" si="236"/>
        <v>N</v>
      </c>
      <c r="AM978" s="21">
        <f t="shared" si="237"/>
        <v>12467.3167714672</v>
      </c>
    </row>
    <row r="979" ht="15" customHeight="1" spans="1:39">
      <c r="A979" s="24" t="s">
        <v>2729</v>
      </c>
      <c r="B979" s="52" t="s">
        <v>532</v>
      </c>
      <c r="C979" s="52" t="s">
        <v>533</v>
      </c>
      <c r="D979" s="52" t="s">
        <v>929</v>
      </c>
      <c r="E979" s="10" t="s">
        <v>529</v>
      </c>
      <c r="F979" s="52" t="s">
        <v>528</v>
      </c>
      <c r="G979" s="52" t="s">
        <v>173</v>
      </c>
      <c r="H979" s="52" t="s">
        <v>264</v>
      </c>
      <c r="I979" s="52" t="s">
        <v>436</v>
      </c>
      <c r="J979" s="52" t="s">
        <v>173</v>
      </c>
      <c r="K979" s="52" t="s">
        <v>931</v>
      </c>
      <c r="L979" s="53" t="s">
        <v>291</v>
      </c>
      <c r="M979" s="13">
        <v>140</v>
      </c>
      <c r="N979" s="14">
        <f t="shared" si="230"/>
        <v>0.383561643835616</v>
      </c>
      <c r="O979" s="15">
        <v>6570</v>
      </c>
      <c r="P979" s="15">
        <f t="shared" si="226"/>
        <v>919800</v>
      </c>
      <c r="Q979" s="16">
        <f>IFERROR(VLOOKUP(G979,SCENARIOS!$A$13:$E$18,2,0),0.025)</f>
        <v>0.04</v>
      </c>
      <c r="R979" s="52">
        <f>IFERROR(VLOOKUP(L979,INPUTS!$A$107:$B$120,2,0),0.0082)</f>
        <v>0.0079</v>
      </c>
      <c r="S979" s="52">
        <f t="shared" si="227"/>
        <v>51.903</v>
      </c>
      <c r="T979" s="15">
        <f t="shared" si="228"/>
        <v>7266.42</v>
      </c>
      <c r="U979" s="15">
        <f>T979/INPUTS!$B$7*1000</f>
        <v>9083025</v>
      </c>
      <c r="V979" s="15">
        <f>T979*INPUTS!$B$6</f>
        <v>22961.8872</v>
      </c>
      <c r="W979" s="54" t="s">
        <v>396</v>
      </c>
      <c r="X979" s="54" t="s">
        <v>396</v>
      </c>
      <c r="Y979" s="67">
        <f>IFERROR(VLOOKUP(E979,INPUTS!$A$44:$B$103,2,0),0)</f>
        <v>0</v>
      </c>
      <c r="Z979" s="15">
        <f t="shared" si="229"/>
        <v>0</v>
      </c>
      <c r="AA979" s="20">
        <f>IFERROR(VLOOKUP(E979,INPUTS!$A$44:$C$103,3,0),SCENARIOS!$J$23)</f>
        <v>0</v>
      </c>
      <c r="AB979" s="15">
        <f t="shared" si="231"/>
        <v>0</v>
      </c>
      <c r="AC979" s="20">
        <f>IFERROR(VLOOKUP($E979,INPUTS!$A$44:$G$103,4,0),SCENARIOS!$K$23)</f>
        <v>0</v>
      </c>
      <c r="AD979" s="15">
        <f t="shared" si="232"/>
        <v>0</v>
      </c>
      <c r="AE979" s="20">
        <f>IFERROR(VLOOKUP($E979,INPUTS!$A$44:$G$103,5,0),SCENARIOS!$L$23)</f>
        <v>0</v>
      </c>
      <c r="AF979" s="15">
        <f t="shared" si="233"/>
        <v>0</v>
      </c>
      <c r="AG979" s="20">
        <f>IFERROR(VLOOKUP($E979,INPUTS!$A$44:$G$103,6,0),SCENARIOS!$M$23)</f>
        <v>0</v>
      </c>
      <c r="AH979" s="15">
        <f t="shared" si="234"/>
        <v>0</v>
      </c>
      <c r="AI979" s="20">
        <f>IFERROR(VLOOKUP($E979,INPUTS!$A$44:$G$103,7,0),SCENARIOS!$N$23)</f>
        <v>0</v>
      </c>
      <c r="AJ979" s="15">
        <f t="shared" si="235"/>
        <v>0</v>
      </c>
      <c r="AL979" t="str">
        <f t="shared" si="236"/>
        <v>N</v>
      </c>
      <c r="AM979" s="21">
        <f t="shared" si="237"/>
        <v>19371.0864358468</v>
      </c>
    </row>
    <row r="980" ht="15" customHeight="1" spans="1:39">
      <c r="A980" s="6" t="s">
        <v>2730</v>
      </c>
      <c r="B980" s="52" t="s">
        <v>532</v>
      </c>
      <c r="C980" s="52" t="s">
        <v>533</v>
      </c>
      <c r="D980" s="52" t="s">
        <v>929</v>
      </c>
      <c r="E980" s="10" t="s">
        <v>529</v>
      </c>
      <c r="F980" s="52" t="s">
        <v>528</v>
      </c>
      <c r="G980" s="52" t="s">
        <v>173</v>
      </c>
      <c r="H980" s="52" t="s">
        <v>267</v>
      </c>
      <c r="I980" s="52" t="s">
        <v>436</v>
      </c>
      <c r="J980" s="52" t="s">
        <v>173</v>
      </c>
      <c r="K980" s="52" t="s">
        <v>931</v>
      </c>
      <c r="L980" s="53" t="s">
        <v>291</v>
      </c>
      <c r="M980" s="13">
        <v>70</v>
      </c>
      <c r="N980" s="14">
        <f t="shared" si="230"/>
        <v>0.191780821917808</v>
      </c>
      <c r="O980" s="15">
        <v>6280</v>
      </c>
      <c r="P980" s="15">
        <f t="shared" si="226"/>
        <v>439600</v>
      </c>
      <c r="Q980" s="16">
        <f>IFERROR(VLOOKUP(G980,SCENARIOS!$A$13:$E$18,2,0),0.025)</f>
        <v>0.04</v>
      </c>
      <c r="R980" s="52">
        <f>IFERROR(VLOOKUP(L980,INPUTS!$A$107:$B$120,2,0),0.0082)</f>
        <v>0.0079</v>
      </c>
      <c r="S980" s="52">
        <f t="shared" si="227"/>
        <v>49.612</v>
      </c>
      <c r="T980" s="15">
        <f t="shared" si="228"/>
        <v>3472.84</v>
      </c>
      <c r="U980" s="15">
        <f>T980/INPUTS!$B$7*1000</f>
        <v>4341050</v>
      </c>
      <c r="V980" s="15">
        <f>T980*INPUTS!$B$6</f>
        <v>10974.1744</v>
      </c>
      <c r="W980" s="54" t="s">
        <v>396</v>
      </c>
      <c r="X980" s="54" t="s">
        <v>396</v>
      </c>
      <c r="Y980" s="67">
        <f>IFERROR(VLOOKUP(E980,INPUTS!$A$44:$B$103,2,0),0)</f>
        <v>0</v>
      </c>
      <c r="Z980" s="15">
        <f t="shared" si="229"/>
        <v>0</v>
      </c>
      <c r="AA980" s="20">
        <f>IFERROR(VLOOKUP(E980,INPUTS!$A$44:$C$103,3,0),SCENARIOS!$J$23)</f>
        <v>0</v>
      </c>
      <c r="AB980" s="15">
        <f t="shared" si="231"/>
        <v>0</v>
      </c>
      <c r="AC980" s="20">
        <f>IFERROR(VLOOKUP($E980,INPUTS!$A$44:$G$103,4,0),SCENARIOS!$K$23)</f>
        <v>0</v>
      </c>
      <c r="AD980" s="15">
        <f t="shared" si="232"/>
        <v>0</v>
      </c>
      <c r="AE980" s="20">
        <f>IFERROR(VLOOKUP($E980,INPUTS!$A$44:$G$103,5,0),SCENARIOS!$L$23)</f>
        <v>0</v>
      </c>
      <c r="AF980" s="15">
        <f t="shared" si="233"/>
        <v>0</v>
      </c>
      <c r="AG980" s="20">
        <f>IFERROR(VLOOKUP($E980,INPUTS!$A$44:$G$103,6,0),SCENARIOS!$M$23)</f>
        <v>0</v>
      </c>
      <c r="AH980" s="15">
        <f t="shared" si="234"/>
        <v>0</v>
      </c>
      <c r="AI980" s="20">
        <f>IFERROR(VLOOKUP($E980,INPUTS!$A$44:$G$103,7,0),SCENARIOS!$N$23)</f>
        <v>0</v>
      </c>
      <c r="AJ980" s="15">
        <f t="shared" si="235"/>
        <v>0</v>
      </c>
      <c r="AL980" t="str">
        <f t="shared" si="236"/>
        <v>N</v>
      </c>
      <c r="AM980" s="21">
        <f t="shared" si="237"/>
        <v>9258.02304544278</v>
      </c>
    </row>
    <row r="981" ht="15" customHeight="1" spans="1:39">
      <c r="A981" s="24" t="s">
        <v>2731</v>
      </c>
      <c r="B981" s="52" t="s">
        <v>532</v>
      </c>
      <c r="C981" s="52" t="s">
        <v>533</v>
      </c>
      <c r="D981" s="52" t="s">
        <v>929</v>
      </c>
      <c r="E981" s="10" t="s">
        <v>529</v>
      </c>
      <c r="F981" s="52" t="s">
        <v>528</v>
      </c>
      <c r="G981" s="52" t="s">
        <v>173</v>
      </c>
      <c r="H981" s="52" t="s">
        <v>537</v>
      </c>
      <c r="I981" s="52" t="s">
        <v>536</v>
      </c>
      <c r="J981" s="52" t="s">
        <v>173</v>
      </c>
      <c r="K981" s="52" t="s">
        <v>931</v>
      </c>
      <c r="L981" s="53" t="s">
        <v>279</v>
      </c>
      <c r="M981" s="13">
        <v>210</v>
      </c>
      <c r="N981" s="14">
        <f t="shared" si="230"/>
        <v>0.575342465753425</v>
      </c>
      <c r="O981" s="15">
        <v>1160</v>
      </c>
      <c r="P981" s="15">
        <f t="shared" si="226"/>
        <v>243600</v>
      </c>
      <c r="Q981" s="16">
        <f>IFERROR(VLOOKUP(G981,SCENARIOS!$A$13:$E$18,2,0),0.025)</f>
        <v>0.04</v>
      </c>
      <c r="R981" s="52">
        <f>IFERROR(VLOOKUP(L981,INPUTS!$A$107:$B$120,2,0),0.0082)</f>
        <v>0.0039</v>
      </c>
      <c r="S981" s="52">
        <f t="shared" si="227"/>
        <v>4.524</v>
      </c>
      <c r="T981" s="15">
        <f t="shared" si="228"/>
        <v>950.04</v>
      </c>
      <c r="U981" s="15">
        <f>T981/INPUTS!$B$7*1000</f>
        <v>1187550</v>
      </c>
      <c r="V981" s="15">
        <f>T981*INPUTS!$B$6</f>
        <v>3002.1264</v>
      </c>
      <c r="W981" s="54" t="s">
        <v>396</v>
      </c>
      <c r="X981" s="54" t="s">
        <v>396</v>
      </c>
      <c r="Y981" s="67">
        <f>IFERROR(VLOOKUP(E981,INPUTS!$A$44:$B$103,2,0),0)</f>
        <v>0</v>
      </c>
      <c r="Z981" s="15">
        <f t="shared" si="229"/>
        <v>0</v>
      </c>
      <c r="AA981" s="20">
        <f>IFERROR(VLOOKUP(E981,INPUTS!$A$44:$C$103,3,0),SCENARIOS!$J$23)</f>
        <v>0</v>
      </c>
      <c r="AB981" s="15">
        <f t="shared" si="231"/>
        <v>0</v>
      </c>
      <c r="AC981" s="20">
        <f>IFERROR(VLOOKUP($E981,INPUTS!$A$44:$G$103,4,0),SCENARIOS!$K$23)</f>
        <v>0</v>
      </c>
      <c r="AD981" s="15">
        <f t="shared" si="232"/>
        <v>0</v>
      </c>
      <c r="AE981" s="20">
        <f>IFERROR(VLOOKUP($E981,INPUTS!$A$44:$G$103,5,0),SCENARIOS!$L$23)</f>
        <v>0</v>
      </c>
      <c r="AF981" s="15">
        <f t="shared" si="233"/>
        <v>0</v>
      </c>
      <c r="AG981" s="20">
        <f>IFERROR(VLOOKUP($E981,INPUTS!$A$44:$G$103,6,0),SCENARIOS!$M$23)</f>
        <v>0</v>
      </c>
      <c r="AH981" s="15">
        <f t="shared" si="234"/>
        <v>0</v>
      </c>
      <c r="AI981" s="20">
        <f>IFERROR(VLOOKUP($E981,INPUTS!$A$44:$G$103,7,0),SCENARIOS!$N$23)</f>
        <v>0</v>
      </c>
      <c r="AJ981" s="15">
        <f t="shared" si="235"/>
        <v>0</v>
      </c>
      <c r="AL981" t="str">
        <f t="shared" si="236"/>
        <v>Y</v>
      </c>
      <c r="AM981" s="21">
        <f t="shared" si="237"/>
        <v>2532.65114836631</v>
      </c>
    </row>
    <row r="982" ht="15" customHeight="1" spans="1:39">
      <c r="A982" s="6" t="s">
        <v>2732</v>
      </c>
      <c r="B982" s="52" t="s">
        <v>532</v>
      </c>
      <c r="C982" s="52" t="s">
        <v>533</v>
      </c>
      <c r="D982" s="52" t="s">
        <v>929</v>
      </c>
      <c r="E982" s="10" t="s">
        <v>529</v>
      </c>
      <c r="F982" s="52" t="s">
        <v>528</v>
      </c>
      <c r="G982" s="52" t="s">
        <v>173</v>
      </c>
      <c r="H982" s="52" t="s">
        <v>545</v>
      </c>
      <c r="I982" s="52" t="s">
        <v>544</v>
      </c>
      <c r="J982" s="52" t="s">
        <v>173</v>
      </c>
      <c r="K982" s="52" t="s">
        <v>931</v>
      </c>
      <c r="L982" s="53" t="s">
        <v>279</v>
      </c>
      <c r="M982" s="13">
        <v>280</v>
      </c>
      <c r="N982" s="14">
        <f t="shared" si="230"/>
        <v>0.767123287671233</v>
      </c>
      <c r="O982" s="15">
        <v>1180</v>
      </c>
      <c r="P982" s="15">
        <f t="shared" si="226"/>
        <v>330400</v>
      </c>
      <c r="Q982" s="16">
        <f>IFERROR(VLOOKUP(G982,SCENARIOS!$A$13:$E$18,2,0),0.025)</f>
        <v>0.04</v>
      </c>
      <c r="R982" s="52">
        <f>IFERROR(VLOOKUP(L982,INPUTS!$A$107:$B$120,2,0),0.0082)</f>
        <v>0.0039</v>
      </c>
      <c r="S982" s="52">
        <f t="shared" si="227"/>
        <v>4.602</v>
      </c>
      <c r="T982" s="15">
        <f t="shared" si="228"/>
        <v>1288.56</v>
      </c>
      <c r="U982" s="15">
        <f>T982/INPUTS!$B$7*1000</f>
        <v>1610700</v>
      </c>
      <c r="V982" s="15">
        <f>T982*INPUTS!$B$6</f>
        <v>4071.8496</v>
      </c>
      <c r="W982" s="54" t="s">
        <v>396</v>
      </c>
      <c r="X982" s="54" t="s">
        <v>396</v>
      </c>
      <c r="Y982" s="67">
        <f>IFERROR(VLOOKUP(E982,INPUTS!$A$44:$B$103,2,0),0)</f>
        <v>0</v>
      </c>
      <c r="Z982" s="15">
        <f t="shared" si="229"/>
        <v>0</v>
      </c>
      <c r="AA982" s="20">
        <f>IFERROR(VLOOKUP(E982,INPUTS!$A$44:$C$103,3,0),SCENARIOS!$J$23)</f>
        <v>0</v>
      </c>
      <c r="AB982" s="15">
        <f t="shared" si="231"/>
        <v>0</v>
      </c>
      <c r="AC982" s="20">
        <f>IFERROR(VLOOKUP($E982,INPUTS!$A$44:$G$103,4,0),SCENARIOS!$K$23)</f>
        <v>0</v>
      </c>
      <c r="AD982" s="15">
        <f t="shared" si="232"/>
        <v>0</v>
      </c>
      <c r="AE982" s="20">
        <f>IFERROR(VLOOKUP($E982,INPUTS!$A$44:$G$103,5,0),SCENARIOS!$L$23)</f>
        <v>0</v>
      </c>
      <c r="AF982" s="15">
        <f t="shared" si="233"/>
        <v>0</v>
      </c>
      <c r="AG982" s="20">
        <f>IFERROR(VLOOKUP($E982,INPUTS!$A$44:$G$103,6,0),SCENARIOS!$M$23)</f>
        <v>0</v>
      </c>
      <c r="AH982" s="15">
        <f t="shared" si="234"/>
        <v>0</v>
      </c>
      <c r="AI982" s="20">
        <f>IFERROR(VLOOKUP($E982,INPUTS!$A$44:$G$103,7,0),SCENARIOS!$N$23)</f>
        <v>0</v>
      </c>
      <c r="AJ982" s="15">
        <f t="shared" si="235"/>
        <v>0</v>
      </c>
      <c r="AL982" t="str">
        <f t="shared" si="236"/>
        <v>N</v>
      </c>
      <c r="AM982" s="21">
        <f t="shared" si="237"/>
        <v>3435.09006330143</v>
      </c>
    </row>
    <row r="983" ht="15" customHeight="1" spans="1:39">
      <c r="A983" s="24" t="s">
        <v>2733</v>
      </c>
      <c r="B983" s="52" t="s">
        <v>532</v>
      </c>
      <c r="C983" s="52" t="s">
        <v>533</v>
      </c>
      <c r="D983" s="52" t="s">
        <v>929</v>
      </c>
      <c r="E983" s="10" t="s">
        <v>529</v>
      </c>
      <c r="F983" s="52" t="s">
        <v>528</v>
      </c>
      <c r="G983" s="52" t="s">
        <v>173</v>
      </c>
      <c r="H983" s="52" t="s">
        <v>576</v>
      </c>
      <c r="I983" s="52" t="s">
        <v>575</v>
      </c>
      <c r="J983" s="52" t="s">
        <v>173</v>
      </c>
      <c r="K983" s="52" t="s">
        <v>931</v>
      </c>
      <c r="L983" s="53" t="s">
        <v>279</v>
      </c>
      <c r="M983" s="13">
        <v>140</v>
      </c>
      <c r="N983" s="14">
        <f t="shared" si="230"/>
        <v>0.383561643835616</v>
      </c>
      <c r="O983" s="15">
        <v>3680</v>
      </c>
      <c r="P983" s="15">
        <f t="shared" si="226"/>
        <v>515200</v>
      </c>
      <c r="Q983" s="16">
        <f>IFERROR(VLOOKUP(G983,SCENARIOS!$A$13:$E$18,2,0),0.025)</f>
        <v>0.04</v>
      </c>
      <c r="R983" s="52">
        <f>IFERROR(VLOOKUP(L983,INPUTS!$A$107:$B$120,2,0),0.0082)</f>
        <v>0.0039</v>
      </c>
      <c r="S983" s="52">
        <f t="shared" si="227"/>
        <v>14.352</v>
      </c>
      <c r="T983" s="15">
        <f t="shared" si="228"/>
        <v>2009.28</v>
      </c>
      <c r="U983" s="15">
        <f>T983/INPUTS!$B$7*1000</f>
        <v>2511600</v>
      </c>
      <c r="V983" s="15">
        <f>T983*INPUTS!$B$6</f>
        <v>6349.3248</v>
      </c>
      <c r="W983" s="54" t="s">
        <v>521</v>
      </c>
      <c r="X983" s="54" t="s">
        <v>396</v>
      </c>
      <c r="Y983" s="67">
        <f>IFERROR(VLOOKUP(E983,INPUTS!$A$44:$B$103,2,0),0)</f>
        <v>0</v>
      </c>
      <c r="Z983" s="15">
        <f t="shared" si="229"/>
        <v>0</v>
      </c>
      <c r="AA983" s="20">
        <f>IFERROR(VLOOKUP(E983,INPUTS!$A$44:$C$103,3,0),SCENARIOS!$J$23)</f>
        <v>0</v>
      </c>
      <c r="AB983" s="15">
        <f t="shared" si="231"/>
        <v>0</v>
      </c>
      <c r="AC983" s="20">
        <f>IFERROR(VLOOKUP($E983,INPUTS!$A$44:$G$103,4,0),SCENARIOS!$K$23)</f>
        <v>0</v>
      </c>
      <c r="AD983" s="15">
        <f t="shared" si="232"/>
        <v>0</v>
      </c>
      <c r="AE983" s="20">
        <f>IFERROR(VLOOKUP($E983,INPUTS!$A$44:$G$103,5,0),SCENARIOS!$L$23)</f>
        <v>0</v>
      </c>
      <c r="AF983" s="15">
        <f t="shared" si="233"/>
        <v>0</v>
      </c>
      <c r="AG983" s="20">
        <f>IFERROR(VLOOKUP($E983,INPUTS!$A$44:$G$103,6,0),SCENARIOS!$M$23)</f>
        <v>0</v>
      </c>
      <c r="AH983" s="15">
        <f t="shared" si="234"/>
        <v>0</v>
      </c>
      <c r="AI983" s="20">
        <f>IFERROR(VLOOKUP($E983,INPUTS!$A$44:$G$103,7,0),SCENARIOS!$N$23)</f>
        <v>0</v>
      </c>
      <c r="AJ983" s="15">
        <f t="shared" si="235"/>
        <v>0</v>
      </c>
      <c r="AL983" t="str">
        <f t="shared" si="236"/>
        <v>N</v>
      </c>
      <c r="AM983" s="21">
        <f t="shared" si="237"/>
        <v>5356.41162413105</v>
      </c>
    </row>
    <row r="984" ht="15" customHeight="1" spans="1:39">
      <c r="A984" s="6" t="s">
        <v>2734</v>
      </c>
      <c r="B984" s="52" t="s">
        <v>532</v>
      </c>
      <c r="C984" s="52" t="s">
        <v>533</v>
      </c>
      <c r="D984" s="52" t="s">
        <v>929</v>
      </c>
      <c r="E984" s="10" t="s">
        <v>529</v>
      </c>
      <c r="F984" s="52" t="s">
        <v>528</v>
      </c>
      <c r="G984" s="52" t="s">
        <v>173</v>
      </c>
      <c r="H984" s="52" t="s">
        <v>819</v>
      </c>
      <c r="I984" s="52" t="s">
        <v>575</v>
      </c>
      <c r="J984" s="52" t="s">
        <v>173</v>
      </c>
      <c r="K984" s="52" t="s">
        <v>931</v>
      </c>
      <c r="L984" s="53" t="s">
        <v>279</v>
      </c>
      <c r="M984" s="13">
        <v>140</v>
      </c>
      <c r="N984" s="14">
        <f t="shared" si="230"/>
        <v>0.383561643835616</v>
      </c>
      <c r="O984" s="15">
        <v>3890</v>
      </c>
      <c r="P984" s="15">
        <f t="shared" si="226"/>
        <v>544600</v>
      </c>
      <c r="Q984" s="16">
        <f>IFERROR(VLOOKUP(G984,SCENARIOS!$A$13:$E$18,2,0),0.025)</f>
        <v>0.04</v>
      </c>
      <c r="R984" s="52">
        <f>IFERROR(VLOOKUP(L984,INPUTS!$A$107:$B$120,2,0),0.0082)</f>
        <v>0.0039</v>
      </c>
      <c r="S984" s="52">
        <f t="shared" si="227"/>
        <v>15.171</v>
      </c>
      <c r="T984" s="15">
        <f t="shared" si="228"/>
        <v>2123.94</v>
      </c>
      <c r="U984" s="15">
        <f>T984/INPUTS!$B$7*1000</f>
        <v>2654925</v>
      </c>
      <c r="V984" s="15">
        <f>T984*INPUTS!$B$6</f>
        <v>6711.6504</v>
      </c>
      <c r="W984" s="54" t="s">
        <v>521</v>
      </c>
      <c r="X984" s="54" t="s">
        <v>396</v>
      </c>
      <c r="Y984" s="67">
        <f>IFERROR(VLOOKUP(E984,INPUTS!$A$44:$B$103,2,0),0)</f>
        <v>0</v>
      </c>
      <c r="Z984" s="15">
        <f t="shared" si="229"/>
        <v>0</v>
      </c>
      <c r="AA984" s="20">
        <f>IFERROR(VLOOKUP(E984,INPUTS!$A$44:$C$103,3,0),SCENARIOS!$J$23)</f>
        <v>0</v>
      </c>
      <c r="AB984" s="15">
        <f t="shared" si="231"/>
        <v>0</v>
      </c>
      <c r="AC984" s="20">
        <f>IFERROR(VLOOKUP($E984,INPUTS!$A$44:$G$103,4,0),SCENARIOS!$K$23)</f>
        <v>0</v>
      </c>
      <c r="AD984" s="15">
        <f t="shared" si="232"/>
        <v>0</v>
      </c>
      <c r="AE984" s="20">
        <f>IFERROR(VLOOKUP($E984,INPUTS!$A$44:$G$103,5,0),SCENARIOS!$L$23)</f>
        <v>0</v>
      </c>
      <c r="AF984" s="15">
        <f t="shared" si="233"/>
        <v>0</v>
      </c>
      <c r="AG984" s="20">
        <f>IFERROR(VLOOKUP($E984,INPUTS!$A$44:$G$103,6,0),SCENARIOS!$M$23)</f>
        <v>0</v>
      </c>
      <c r="AH984" s="15">
        <f t="shared" si="234"/>
        <v>0</v>
      </c>
      <c r="AI984" s="20">
        <f>IFERROR(VLOOKUP($E984,INPUTS!$A$44:$G$103,7,0),SCENARIOS!$N$23)</f>
        <v>0</v>
      </c>
      <c r="AJ984" s="15">
        <f t="shared" si="235"/>
        <v>0</v>
      </c>
      <c r="AL984" t="str">
        <f t="shared" si="236"/>
        <v>N</v>
      </c>
      <c r="AM984" s="21">
        <f t="shared" si="237"/>
        <v>5662.0764178994</v>
      </c>
    </row>
    <row r="985" ht="15" customHeight="1" spans="1:39">
      <c r="A985" s="24" t="s">
        <v>2735</v>
      </c>
      <c r="B985" s="52" t="s">
        <v>532</v>
      </c>
      <c r="C985" s="52" t="s">
        <v>533</v>
      </c>
      <c r="D985" s="52" t="s">
        <v>929</v>
      </c>
      <c r="E985" s="10" t="s">
        <v>529</v>
      </c>
      <c r="F985" s="52" t="s">
        <v>528</v>
      </c>
      <c r="G985" s="52" t="s">
        <v>173</v>
      </c>
      <c r="H985" s="52" t="s">
        <v>440</v>
      </c>
      <c r="I985" s="52" t="s">
        <v>439</v>
      </c>
      <c r="J985" s="52" t="s">
        <v>177</v>
      </c>
      <c r="K985" s="52" t="s">
        <v>931</v>
      </c>
      <c r="L985" s="53" t="s">
        <v>291</v>
      </c>
      <c r="M985" s="13">
        <v>140</v>
      </c>
      <c r="N985" s="14">
        <f t="shared" si="230"/>
        <v>0.383561643835616</v>
      </c>
      <c r="O985" s="15">
        <v>5620</v>
      </c>
      <c r="P985" s="15">
        <f t="shared" si="226"/>
        <v>786800</v>
      </c>
      <c r="Q985" s="16">
        <f>IFERROR(VLOOKUP(G985,SCENARIOS!$A$13:$E$18,2,0),0.025)</f>
        <v>0.04</v>
      </c>
      <c r="R985" s="52">
        <f>IFERROR(VLOOKUP(L985,INPUTS!$A$107:$B$120,2,0),0.0082)</f>
        <v>0.0079</v>
      </c>
      <c r="S985" s="52">
        <f t="shared" si="227"/>
        <v>44.398</v>
      </c>
      <c r="T985" s="15">
        <f t="shared" si="228"/>
        <v>6215.72</v>
      </c>
      <c r="U985" s="15">
        <f>T985/INPUTS!$B$7*1000</f>
        <v>7769650</v>
      </c>
      <c r="V985" s="15">
        <f>T985*INPUTS!$B$6</f>
        <v>19641.6752</v>
      </c>
      <c r="W985" s="54" t="s">
        <v>396</v>
      </c>
      <c r="X985" s="54" t="s">
        <v>396</v>
      </c>
      <c r="Y985" s="67">
        <f>IFERROR(VLOOKUP(E985,INPUTS!$A$44:$B$103,2,0),0)</f>
        <v>0</v>
      </c>
      <c r="Z985" s="15">
        <f t="shared" si="229"/>
        <v>0</v>
      </c>
      <c r="AA985" s="20">
        <f>IFERROR(VLOOKUP(E985,INPUTS!$A$44:$C$103,3,0),SCENARIOS!$J$23)</f>
        <v>0</v>
      </c>
      <c r="AB985" s="15">
        <f t="shared" si="231"/>
        <v>0</v>
      </c>
      <c r="AC985" s="20">
        <f>IFERROR(VLOOKUP($E985,INPUTS!$A$44:$G$103,4,0),SCENARIOS!$K$23)</f>
        <v>0</v>
      </c>
      <c r="AD985" s="15">
        <f t="shared" si="232"/>
        <v>0</v>
      </c>
      <c r="AE985" s="20">
        <f>IFERROR(VLOOKUP($E985,INPUTS!$A$44:$G$103,5,0),SCENARIOS!$L$23)</f>
        <v>0</v>
      </c>
      <c r="AF985" s="15">
        <f t="shared" si="233"/>
        <v>0</v>
      </c>
      <c r="AG985" s="20">
        <f>IFERROR(VLOOKUP($E985,INPUTS!$A$44:$G$103,6,0),SCENARIOS!$M$23)</f>
        <v>0</v>
      </c>
      <c r="AH985" s="15">
        <f t="shared" si="234"/>
        <v>0</v>
      </c>
      <c r="AI985" s="20">
        <f>IFERROR(VLOOKUP($E985,INPUTS!$A$44:$G$103,7,0),SCENARIOS!$N$23)</f>
        <v>0</v>
      </c>
      <c r="AJ985" s="15">
        <f t="shared" si="235"/>
        <v>0</v>
      </c>
      <c r="AL985" t="str">
        <f t="shared" si="236"/>
        <v>Y</v>
      </c>
      <c r="AM985" s="21">
        <f t="shared" si="237"/>
        <v>16570.092202353</v>
      </c>
    </row>
    <row r="986" ht="15" customHeight="1" spans="1:39">
      <c r="A986" s="6" t="s">
        <v>2736</v>
      </c>
      <c r="B986" s="52" t="s">
        <v>534</v>
      </c>
      <c r="C986" s="52" t="s">
        <v>535</v>
      </c>
      <c r="D986" s="52" t="s">
        <v>929</v>
      </c>
      <c r="E986" s="10" t="s">
        <v>537</v>
      </c>
      <c r="F986" s="52" t="s">
        <v>536</v>
      </c>
      <c r="G986" s="52" t="s">
        <v>173</v>
      </c>
      <c r="H986" s="52" t="s">
        <v>505</v>
      </c>
      <c r="I986" s="52" t="s">
        <v>504</v>
      </c>
      <c r="J986" s="52" t="s">
        <v>173</v>
      </c>
      <c r="K986" s="52" t="s">
        <v>931</v>
      </c>
      <c r="L986" s="53" t="s">
        <v>291</v>
      </c>
      <c r="M986" s="13">
        <v>89</v>
      </c>
      <c r="N986" s="14">
        <f t="shared" si="230"/>
        <v>0.243835616438356</v>
      </c>
      <c r="O986" s="15">
        <v>5220</v>
      </c>
      <c r="P986" s="15">
        <f t="shared" si="226"/>
        <v>464580</v>
      </c>
      <c r="Q986" s="16">
        <f>IFERROR(VLOOKUP(G986,SCENARIOS!$A$13:$E$18,2,0),0.025)</f>
        <v>0.04</v>
      </c>
      <c r="R986" s="52">
        <f>IFERROR(VLOOKUP(L986,INPUTS!$A$107:$B$120,2,0),0.0082)</f>
        <v>0.0079</v>
      </c>
      <c r="S986" s="52">
        <f t="shared" si="227"/>
        <v>41.238</v>
      </c>
      <c r="T986" s="15">
        <f t="shared" si="228"/>
        <v>3670.182</v>
      </c>
      <c r="U986" s="15">
        <f>T986/INPUTS!$B$7*1000</f>
        <v>4587727.5</v>
      </c>
      <c r="V986" s="15">
        <f>T986*INPUTS!$B$6</f>
        <v>11597.77512</v>
      </c>
      <c r="W986" s="54" t="s">
        <v>396</v>
      </c>
      <c r="X986" s="54" t="s">
        <v>396</v>
      </c>
      <c r="Y986" s="67">
        <f>IFERROR(VLOOKUP(E986,INPUTS!$A$44:$B$103,2,0),0)</f>
        <v>0</v>
      </c>
      <c r="Z986" s="15">
        <f t="shared" si="229"/>
        <v>0</v>
      </c>
      <c r="AA986" s="20">
        <f>IFERROR(VLOOKUP(E986,INPUTS!$A$44:$C$103,3,0),SCENARIOS!$J$23)</f>
        <v>0</v>
      </c>
      <c r="AB986" s="15">
        <f t="shared" si="231"/>
        <v>0</v>
      </c>
      <c r="AC986" s="20">
        <f>IFERROR(VLOOKUP($E986,INPUTS!$A$44:$G$103,4,0),SCENARIOS!$K$23)</f>
        <v>0</v>
      </c>
      <c r="AD986" s="15">
        <f t="shared" si="232"/>
        <v>0</v>
      </c>
      <c r="AE986" s="20">
        <f>IFERROR(VLOOKUP($E986,INPUTS!$A$44:$G$103,5,0),SCENARIOS!$L$23)</f>
        <v>0</v>
      </c>
      <c r="AF986" s="15">
        <f t="shared" si="233"/>
        <v>0</v>
      </c>
      <c r="AG986" s="20">
        <f>IFERROR(VLOOKUP($E986,INPUTS!$A$44:$G$103,6,0),SCENARIOS!$M$23)</f>
        <v>0</v>
      </c>
      <c r="AH986" s="15">
        <f t="shared" si="234"/>
        <v>0</v>
      </c>
      <c r="AI986" s="20">
        <f>IFERROR(VLOOKUP($E986,INPUTS!$A$44:$G$103,7,0),SCENARIOS!$N$23)</f>
        <v>0</v>
      </c>
      <c r="AJ986" s="15">
        <f t="shared" si="235"/>
        <v>0</v>
      </c>
      <c r="AL986" t="str">
        <f t="shared" si="236"/>
        <v>N</v>
      </c>
      <c r="AM986" s="21">
        <f t="shared" si="237"/>
        <v>9784.10451877118</v>
      </c>
    </row>
    <row r="987" ht="15" customHeight="1" spans="1:39">
      <c r="A987" s="24" t="s">
        <v>2737</v>
      </c>
      <c r="B987" s="52" t="s">
        <v>534</v>
      </c>
      <c r="C987" s="52" t="s">
        <v>535</v>
      </c>
      <c r="D987" s="52" t="s">
        <v>929</v>
      </c>
      <c r="E987" s="10" t="s">
        <v>537</v>
      </c>
      <c r="F987" s="52" t="s">
        <v>536</v>
      </c>
      <c r="G987" s="52" t="s">
        <v>173</v>
      </c>
      <c r="H987" s="52" t="s">
        <v>242</v>
      </c>
      <c r="I987" s="52" t="s">
        <v>421</v>
      </c>
      <c r="J987" s="52" t="s">
        <v>173</v>
      </c>
      <c r="K987" s="52" t="s">
        <v>931</v>
      </c>
      <c r="L987" s="53" t="s">
        <v>279</v>
      </c>
      <c r="M987" s="13">
        <v>267</v>
      </c>
      <c r="N987" s="14">
        <f t="shared" si="230"/>
        <v>0.731506849315068</v>
      </c>
      <c r="O987" s="15">
        <v>890</v>
      </c>
      <c r="P987" s="15">
        <f t="shared" si="226"/>
        <v>237630</v>
      </c>
      <c r="Q987" s="16">
        <f>IFERROR(VLOOKUP(G987,SCENARIOS!$A$13:$E$18,2,0),0.025)</f>
        <v>0.04</v>
      </c>
      <c r="R987" s="52">
        <f>IFERROR(VLOOKUP(L987,INPUTS!$A$107:$B$120,2,0),0.0082)</f>
        <v>0.0039</v>
      </c>
      <c r="S987" s="52">
        <f t="shared" si="227"/>
        <v>3.471</v>
      </c>
      <c r="T987" s="15">
        <f t="shared" si="228"/>
        <v>926.757</v>
      </c>
      <c r="U987" s="15">
        <f>T987/INPUTS!$B$7*1000</f>
        <v>1158446.25</v>
      </c>
      <c r="V987" s="15">
        <f>T987*INPUTS!$B$6</f>
        <v>2928.55212</v>
      </c>
      <c r="W987" s="54" t="s">
        <v>396</v>
      </c>
      <c r="X987" s="54" t="s">
        <v>396</v>
      </c>
      <c r="Y987" s="67">
        <f>IFERROR(VLOOKUP(E987,INPUTS!$A$44:$B$103,2,0),0)</f>
        <v>0</v>
      </c>
      <c r="Z987" s="15">
        <f t="shared" si="229"/>
        <v>0</v>
      </c>
      <c r="AA987" s="20">
        <f>IFERROR(VLOOKUP(E987,INPUTS!$A$44:$C$103,3,0),SCENARIOS!$J$23)</f>
        <v>0</v>
      </c>
      <c r="AB987" s="15">
        <f t="shared" si="231"/>
        <v>0</v>
      </c>
      <c r="AC987" s="20">
        <f>IFERROR(VLOOKUP($E987,INPUTS!$A$44:$G$103,4,0),SCENARIOS!$K$23)</f>
        <v>0</v>
      </c>
      <c r="AD987" s="15">
        <f t="shared" si="232"/>
        <v>0</v>
      </c>
      <c r="AE987" s="20">
        <f>IFERROR(VLOOKUP($E987,INPUTS!$A$44:$G$103,5,0),SCENARIOS!$L$23)</f>
        <v>0</v>
      </c>
      <c r="AF987" s="15">
        <f t="shared" si="233"/>
        <v>0</v>
      </c>
      <c r="AG987" s="20">
        <f>IFERROR(VLOOKUP($E987,INPUTS!$A$44:$G$103,6,0),SCENARIOS!$M$23)</f>
        <v>0</v>
      </c>
      <c r="AH987" s="15">
        <f t="shared" si="234"/>
        <v>0</v>
      </c>
      <c r="AI987" s="20">
        <f>IFERROR(VLOOKUP($E987,INPUTS!$A$44:$G$103,7,0),SCENARIOS!$N$23)</f>
        <v>0</v>
      </c>
      <c r="AJ987" s="15">
        <f t="shared" si="235"/>
        <v>0</v>
      </c>
      <c r="AL987" t="str">
        <f t="shared" si="236"/>
        <v>Y</v>
      </c>
      <c r="AM987" s="21">
        <f t="shared" si="237"/>
        <v>2470.58248106029</v>
      </c>
    </row>
    <row r="988" ht="15" customHeight="1" spans="1:39">
      <c r="A988" s="6" t="s">
        <v>2738</v>
      </c>
      <c r="B988" s="52" t="s">
        <v>534</v>
      </c>
      <c r="C988" s="52" t="s">
        <v>535</v>
      </c>
      <c r="D988" s="52" t="s">
        <v>929</v>
      </c>
      <c r="E988" s="10" t="s">
        <v>537</v>
      </c>
      <c r="F988" s="52" t="s">
        <v>536</v>
      </c>
      <c r="G988" s="52" t="s">
        <v>173</v>
      </c>
      <c r="H988" s="52" t="s">
        <v>428</v>
      </c>
      <c r="I988" s="52" t="s">
        <v>427</v>
      </c>
      <c r="J988" s="52" t="s">
        <v>173</v>
      </c>
      <c r="K988" s="52" t="s">
        <v>931</v>
      </c>
      <c r="L988" s="53" t="s">
        <v>288</v>
      </c>
      <c r="M988" s="13">
        <v>89</v>
      </c>
      <c r="N988" s="14">
        <f t="shared" si="230"/>
        <v>0.243835616438356</v>
      </c>
      <c r="O988" s="15">
        <v>3250</v>
      </c>
      <c r="P988" s="15">
        <f t="shared" si="226"/>
        <v>289250</v>
      </c>
      <c r="Q988" s="16">
        <f>IFERROR(VLOOKUP(G988,SCENARIOS!$A$13:$E$18,2,0),0.025)</f>
        <v>0.04</v>
      </c>
      <c r="R988" s="52">
        <f>IFERROR(VLOOKUP(L988,INPUTS!$A$107:$B$120,2,0),0.0082)</f>
        <v>0.0085</v>
      </c>
      <c r="S988" s="52">
        <f t="shared" si="227"/>
        <v>27.625</v>
      </c>
      <c r="T988" s="15">
        <f t="shared" si="228"/>
        <v>2458.625</v>
      </c>
      <c r="U988" s="15">
        <f>T988/INPUTS!$B$7*1000</f>
        <v>3073281.25</v>
      </c>
      <c r="V988" s="15">
        <f>T988*INPUTS!$B$6</f>
        <v>7769.255</v>
      </c>
      <c r="W988" s="54" t="s">
        <v>521</v>
      </c>
      <c r="X988" s="54" t="s">
        <v>396</v>
      </c>
      <c r="Y988" s="67">
        <f>IFERROR(VLOOKUP(E988,INPUTS!$A$44:$B$103,2,0),0)</f>
        <v>0</v>
      </c>
      <c r="Z988" s="15">
        <f t="shared" si="229"/>
        <v>0</v>
      </c>
      <c r="AA988" s="20">
        <f>IFERROR(VLOOKUP(E988,INPUTS!$A$44:$C$103,3,0),SCENARIOS!$J$23)</f>
        <v>0</v>
      </c>
      <c r="AB988" s="15">
        <f t="shared" si="231"/>
        <v>0</v>
      </c>
      <c r="AC988" s="20">
        <f>IFERROR(VLOOKUP($E988,INPUTS!$A$44:$G$103,4,0),SCENARIOS!$K$23)</f>
        <v>0</v>
      </c>
      <c r="AD988" s="15">
        <f t="shared" si="232"/>
        <v>0</v>
      </c>
      <c r="AE988" s="20">
        <f>IFERROR(VLOOKUP($E988,INPUTS!$A$44:$G$103,5,0),SCENARIOS!$L$23)</f>
        <v>0</v>
      </c>
      <c r="AF988" s="15">
        <f t="shared" si="233"/>
        <v>0</v>
      </c>
      <c r="AG988" s="20">
        <f>IFERROR(VLOOKUP($E988,INPUTS!$A$44:$G$103,6,0),SCENARIOS!$M$23)</f>
        <v>0</v>
      </c>
      <c r="AH988" s="15">
        <f t="shared" si="234"/>
        <v>0</v>
      </c>
      <c r="AI988" s="20">
        <f>IFERROR(VLOOKUP($E988,INPUTS!$A$44:$G$103,7,0),SCENARIOS!$N$23)</f>
        <v>0</v>
      </c>
      <c r="AJ988" s="15">
        <f t="shared" si="235"/>
        <v>0</v>
      </c>
      <c r="AL988" t="str">
        <f t="shared" si="236"/>
        <v>N</v>
      </c>
      <c r="AM988" s="21">
        <f t="shared" si="237"/>
        <v>6554.29185050327</v>
      </c>
    </row>
    <row r="989" ht="15" customHeight="1" spans="1:39">
      <c r="A989" s="24" t="s">
        <v>2739</v>
      </c>
      <c r="B989" s="52" t="s">
        <v>534</v>
      </c>
      <c r="C989" s="52" t="s">
        <v>535</v>
      </c>
      <c r="D989" s="52" t="s">
        <v>929</v>
      </c>
      <c r="E989" s="10" t="s">
        <v>537</v>
      </c>
      <c r="F989" s="52" t="s">
        <v>536</v>
      </c>
      <c r="G989" s="52" t="s">
        <v>173</v>
      </c>
      <c r="H989" s="52" t="s">
        <v>267</v>
      </c>
      <c r="I989" s="52" t="s">
        <v>436</v>
      </c>
      <c r="J989" s="52" t="s">
        <v>173</v>
      </c>
      <c r="K989" s="52" t="s">
        <v>931</v>
      </c>
      <c r="L989" s="53" t="s">
        <v>291</v>
      </c>
      <c r="M989" s="13">
        <v>89</v>
      </c>
      <c r="N989" s="14">
        <f t="shared" si="230"/>
        <v>0.243835616438356</v>
      </c>
      <c r="O989" s="15">
        <v>5570</v>
      </c>
      <c r="P989" s="15">
        <f t="shared" si="226"/>
        <v>495730</v>
      </c>
      <c r="Q989" s="16">
        <f>IFERROR(VLOOKUP(G989,SCENARIOS!$A$13:$E$18,2,0),0.025)</f>
        <v>0.04</v>
      </c>
      <c r="R989" s="52">
        <f>IFERROR(VLOOKUP(L989,INPUTS!$A$107:$B$120,2,0),0.0082)</f>
        <v>0.0079</v>
      </c>
      <c r="S989" s="52">
        <f t="shared" si="227"/>
        <v>44.003</v>
      </c>
      <c r="T989" s="15">
        <f t="shared" si="228"/>
        <v>3916.267</v>
      </c>
      <c r="U989" s="15">
        <f>T989/INPUTS!$B$7*1000</f>
        <v>4895333.75</v>
      </c>
      <c r="V989" s="15">
        <f>T989*INPUTS!$B$6</f>
        <v>12375.40372</v>
      </c>
      <c r="W989" s="54" t="s">
        <v>396</v>
      </c>
      <c r="X989" s="54" t="s">
        <v>396</v>
      </c>
      <c r="Y989" s="67">
        <f>IFERROR(VLOOKUP(E989,INPUTS!$A$44:$B$103,2,0),0)</f>
        <v>0</v>
      </c>
      <c r="Z989" s="15">
        <f t="shared" si="229"/>
        <v>0</v>
      </c>
      <c r="AA989" s="20">
        <f>IFERROR(VLOOKUP(E989,INPUTS!$A$44:$C$103,3,0),SCENARIOS!$J$23)</f>
        <v>0</v>
      </c>
      <c r="AB989" s="15">
        <f t="shared" si="231"/>
        <v>0</v>
      </c>
      <c r="AC989" s="20">
        <f>IFERROR(VLOOKUP($E989,INPUTS!$A$44:$G$103,4,0),SCENARIOS!$K$23)</f>
        <v>0</v>
      </c>
      <c r="AD989" s="15">
        <f t="shared" si="232"/>
        <v>0</v>
      </c>
      <c r="AE989" s="20">
        <f>IFERROR(VLOOKUP($E989,INPUTS!$A$44:$G$103,5,0),SCENARIOS!$L$23)</f>
        <v>0</v>
      </c>
      <c r="AF989" s="15">
        <f t="shared" si="233"/>
        <v>0</v>
      </c>
      <c r="AG989" s="20">
        <f>IFERROR(VLOOKUP($E989,INPUTS!$A$44:$G$103,6,0),SCENARIOS!$M$23)</f>
        <v>0</v>
      </c>
      <c r="AH989" s="15">
        <f t="shared" si="234"/>
        <v>0</v>
      </c>
      <c r="AI989" s="20">
        <f>IFERROR(VLOOKUP($E989,INPUTS!$A$44:$G$103,7,0),SCENARIOS!$N$23)</f>
        <v>0</v>
      </c>
      <c r="AJ989" s="15">
        <f t="shared" si="235"/>
        <v>0</v>
      </c>
      <c r="AL989" t="str">
        <f t="shared" si="236"/>
        <v>N</v>
      </c>
      <c r="AM989" s="21">
        <f t="shared" si="237"/>
        <v>10440.1268524053</v>
      </c>
    </row>
    <row r="990" ht="15" customHeight="1" spans="1:39">
      <c r="A990" s="6" t="s">
        <v>2740</v>
      </c>
      <c r="B990" s="52" t="s">
        <v>534</v>
      </c>
      <c r="C990" s="52" t="s">
        <v>535</v>
      </c>
      <c r="D990" s="52" t="s">
        <v>929</v>
      </c>
      <c r="E990" s="10" t="s">
        <v>537</v>
      </c>
      <c r="F990" s="52" t="s">
        <v>536</v>
      </c>
      <c r="G990" s="52" t="s">
        <v>173</v>
      </c>
      <c r="H990" s="52" t="s">
        <v>204</v>
      </c>
      <c r="I990" s="52" t="s">
        <v>405</v>
      </c>
      <c r="J990" s="52" t="s">
        <v>165</v>
      </c>
      <c r="K990" s="52" t="s">
        <v>931</v>
      </c>
      <c r="L990" s="53" t="s">
        <v>291</v>
      </c>
      <c r="M990" s="13">
        <v>45</v>
      </c>
      <c r="N990" s="14">
        <f t="shared" si="230"/>
        <v>0.123287671232877</v>
      </c>
      <c r="O990" s="15">
        <v>11780</v>
      </c>
      <c r="P990" s="15">
        <f t="shared" si="226"/>
        <v>530100</v>
      </c>
      <c r="Q990" s="16">
        <f>IFERROR(VLOOKUP(G990,SCENARIOS!$A$13:$E$18,2,0),0.025)</f>
        <v>0.04</v>
      </c>
      <c r="R990" s="52">
        <f>IFERROR(VLOOKUP(L990,INPUTS!$A$107:$B$120,2,0),0.0082)</f>
        <v>0.0079</v>
      </c>
      <c r="S990" s="52">
        <f t="shared" si="227"/>
        <v>93.062</v>
      </c>
      <c r="T990" s="15">
        <f t="shared" si="228"/>
        <v>4187.79</v>
      </c>
      <c r="U990" s="15">
        <f>T990/INPUTS!$B$7*1000</f>
        <v>5234737.5</v>
      </c>
      <c r="V990" s="15">
        <f>T990*INPUTS!$B$6</f>
        <v>13233.4164</v>
      </c>
      <c r="W990" s="54" t="s">
        <v>396</v>
      </c>
      <c r="X990" s="54" t="s">
        <v>396</v>
      </c>
      <c r="Y990" s="67">
        <f>IFERROR(VLOOKUP(E990,INPUTS!$A$44:$B$103,2,0),0)</f>
        <v>0</v>
      </c>
      <c r="Z990" s="15">
        <f t="shared" si="229"/>
        <v>0</v>
      </c>
      <c r="AA990" s="20">
        <f>IFERROR(VLOOKUP(E990,INPUTS!$A$44:$C$103,3,0),SCENARIOS!$J$23)</f>
        <v>0</v>
      </c>
      <c r="AB990" s="15">
        <f t="shared" si="231"/>
        <v>0</v>
      </c>
      <c r="AC990" s="20">
        <f>IFERROR(VLOOKUP($E990,INPUTS!$A$44:$G$103,4,0),SCENARIOS!$K$23)</f>
        <v>0</v>
      </c>
      <c r="AD990" s="15">
        <f t="shared" si="232"/>
        <v>0</v>
      </c>
      <c r="AE990" s="20">
        <f>IFERROR(VLOOKUP($E990,INPUTS!$A$44:$G$103,5,0),SCENARIOS!$L$23)</f>
        <v>0</v>
      </c>
      <c r="AF990" s="15">
        <f t="shared" si="233"/>
        <v>0</v>
      </c>
      <c r="AG990" s="20">
        <f>IFERROR(VLOOKUP($E990,INPUTS!$A$44:$G$103,6,0),SCENARIOS!$M$23)</f>
        <v>0</v>
      </c>
      <c r="AH990" s="15">
        <f t="shared" si="234"/>
        <v>0</v>
      </c>
      <c r="AI990" s="20">
        <f>IFERROR(VLOOKUP($E990,INPUTS!$A$44:$G$103,7,0),SCENARIOS!$N$23)</f>
        <v>0</v>
      </c>
      <c r="AJ990" s="15">
        <f t="shared" si="235"/>
        <v>0</v>
      </c>
      <c r="AL990" t="str">
        <f t="shared" si="236"/>
        <v>N</v>
      </c>
      <c r="AM990" s="21">
        <f t="shared" si="237"/>
        <v>11163.9627306397</v>
      </c>
    </row>
    <row r="991" ht="15" customHeight="1" spans="1:39">
      <c r="A991" s="24" t="s">
        <v>2741</v>
      </c>
      <c r="B991" s="52" t="s">
        <v>534</v>
      </c>
      <c r="C991" s="52" t="s">
        <v>535</v>
      </c>
      <c r="D991" s="52" t="s">
        <v>929</v>
      </c>
      <c r="E991" s="10" t="s">
        <v>537</v>
      </c>
      <c r="F991" s="52" t="s">
        <v>536</v>
      </c>
      <c r="G991" s="52" t="s">
        <v>173</v>
      </c>
      <c r="H991" s="52" t="s">
        <v>440</v>
      </c>
      <c r="I991" s="52" t="s">
        <v>439</v>
      </c>
      <c r="J991" s="52" t="s">
        <v>177</v>
      </c>
      <c r="K991" s="52" t="s">
        <v>931</v>
      </c>
      <c r="L991" s="53" t="s">
        <v>291</v>
      </c>
      <c r="M991" s="13">
        <v>89</v>
      </c>
      <c r="N991" s="14">
        <f t="shared" si="230"/>
        <v>0.243835616438356</v>
      </c>
      <c r="O991" s="15">
        <v>6290</v>
      </c>
      <c r="P991" s="15">
        <f t="shared" si="226"/>
        <v>559810</v>
      </c>
      <c r="Q991" s="16">
        <f>IFERROR(VLOOKUP(G991,SCENARIOS!$A$13:$E$18,2,0),0.025)</f>
        <v>0.04</v>
      </c>
      <c r="R991" s="52">
        <f>IFERROR(VLOOKUP(L991,INPUTS!$A$107:$B$120,2,0),0.0082)</f>
        <v>0.0079</v>
      </c>
      <c r="S991" s="52">
        <f t="shared" si="227"/>
        <v>49.691</v>
      </c>
      <c r="T991" s="15">
        <f t="shared" si="228"/>
        <v>4422.499</v>
      </c>
      <c r="U991" s="15">
        <f>T991/INPUTS!$B$7*1000</f>
        <v>5528123.75</v>
      </c>
      <c r="V991" s="15">
        <f>T991*INPUTS!$B$6</f>
        <v>13975.09684</v>
      </c>
      <c r="W991" s="54" t="s">
        <v>396</v>
      </c>
      <c r="X991" s="54" t="s">
        <v>396</v>
      </c>
      <c r="Y991" s="67">
        <f>IFERROR(VLOOKUP(E991,INPUTS!$A$44:$B$103,2,0),0)</f>
        <v>0</v>
      </c>
      <c r="Z991" s="15">
        <f t="shared" si="229"/>
        <v>0</v>
      </c>
      <c r="AA991" s="20">
        <f>IFERROR(VLOOKUP(E991,INPUTS!$A$44:$C$103,3,0),SCENARIOS!$J$23)</f>
        <v>0</v>
      </c>
      <c r="AB991" s="15">
        <f t="shared" si="231"/>
        <v>0</v>
      </c>
      <c r="AC991" s="20">
        <f>IFERROR(VLOOKUP($E991,INPUTS!$A$44:$G$103,4,0),SCENARIOS!$K$23)</f>
        <v>0</v>
      </c>
      <c r="AD991" s="15">
        <f t="shared" si="232"/>
        <v>0</v>
      </c>
      <c r="AE991" s="20">
        <f>IFERROR(VLOOKUP($E991,INPUTS!$A$44:$G$103,5,0),SCENARIOS!$L$23)</f>
        <v>0</v>
      </c>
      <c r="AF991" s="15">
        <f t="shared" si="233"/>
        <v>0</v>
      </c>
      <c r="AG991" s="20">
        <f>IFERROR(VLOOKUP($E991,INPUTS!$A$44:$G$103,6,0),SCENARIOS!$M$23)</f>
        <v>0</v>
      </c>
      <c r="AH991" s="15">
        <f t="shared" si="234"/>
        <v>0</v>
      </c>
      <c r="AI991" s="20">
        <f>IFERROR(VLOOKUP($E991,INPUTS!$A$44:$G$103,7,0),SCENARIOS!$N$23)</f>
        <v>0</v>
      </c>
      <c r="AJ991" s="15">
        <f t="shared" si="235"/>
        <v>0</v>
      </c>
      <c r="AL991" t="str">
        <f t="shared" si="236"/>
        <v>Y</v>
      </c>
      <c r="AM991" s="21">
        <f t="shared" si="237"/>
        <v>11789.6585101668</v>
      </c>
    </row>
    <row r="992" ht="15" customHeight="1" spans="1:39">
      <c r="A992" s="6" t="s">
        <v>2742</v>
      </c>
      <c r="B992" s="52" t="s">
        <v>534</v>
      </c>
      <c r="C992" s="52" t="s">
        <v>535</v>
      </c>
      <c r="D992" s="52" t="s">
        <v>929</v>
      </c>
      <c r="E992" s="10" t="s">
        <v>537</v>
      </c>
      <c r="F992" s="52" t="s">
        <v>536</v>
      </c>
      <c r="G992" s="52" t="s">
        <v>173</v>
      </c>
      <c r="H992" s="52" t="s">
        <v>576</v>
      </c>
      <c r="I992" s="52" t="s">
        <v>575</v>
      </c>
      <c r="J992" s="52" t="s">
        <v>173</v>
      </c>
      <c r="K992" s="52" t="s">
        <v>931</v>
      </c>
      <c r="L992" s="53" t="s">
        <v>288</v>
      </c>
      <c r="M992" s="13">
        <v>45</v>
      </c>
      <c r="N992" s="14">
        <f t="shared" si="230"/>
        <v>0.123287671232877</v>
      </c>
      <c r="O992" s="15">
        <v>4440</v>
      </c>
      <c r="P992" s="15">
        <f t="shared" si="226"/>
        <v>199800</v>
      </c>
      <c r="Q992" s="16">
        <f>IFERROR(VLOOKUP(G992,SCENARIOS!$A$13:$E$18,2,0),0.025)</f>
        <v>0.04</v>
      </c>
      <c r="R992" s="52">
        <f>IFERROR(VLOOKUP(L992,INPUTS!$A$107:$B$120,2,0),0.0082)</f>
        <v>0.0085</v>
      </c>
      <c r="S992" s="52">
        <f t="shared" si="227"/>
        <v>37.74</v>
      </c>
      <c r="T992" s="15">
        <f t="shared" si="228"/>
        <v>1698.3</v>
      </c>
      <c r="U992" s="15">
        <f>T992/INPUTS!$B$7*1000</f>
        <v>2122875</v>
      </c>
      <c r="V992" s="15">
        <f>T992*INPUTS!$B$6</f>
        <v>5366.628</v>
      </c>
      <c r="W992" s="54" t="s">
        <v>521</v>
      </c>
      <c r="X992" s="54" t="s">
        <v>396</v>
      </c>
      <c r="Y992" s="67">
        <f>IFERROR(VLOOKUP(E992,INPUTS!$A$44:$B$103,2,0),0)</f>
        <v>0</v>
      </c>
      <c r="Z992" s="15">
        <f t="shared" si="229"/>
        <v>0</v>
      </c>
      <c r="AA992" s="20">
        <f>IFERROR(VLOOKUP(E992,INPUTS!$A$44:$C$103,3,0),SCENARIOS!$J$23)</f>
        <v>0</v>
      </c>
      <c r="AB992" s="15">
        <f t="shared" si="231"/>
        <v>0</v>
      </c>
      <c r="AC992" s="20">
        <f>IFERROR(VLOOKUP($E992,INPUTS!$A$44:$G$103,4,0),SCENARIOS!$K$23)</f>
        <v>0</v>
      </c>
      <c r="AD992" s="15">
        <f t="shared" si="232"/>
        <v>0</v>
      </c>
      <c r="AE992" s="20">
        <f>IFERROR(VLOOKUP($E992,INPUTS!$A$44:$G$103,5,0),SCENARIOS!$L$23)</f>
        <v>0</v>
      </c>
      <c r="AF992" s="15">
        <f t="shared" si="233"/>
        <v>0</v>
      </c>
      <c r="AG992" s="20">
        <f>IFERROR(VLOOKUP($E992,INPUTS!$A$44:$G$103,6,0),SCENARIOS!$M$23)</f>
        <v>0</v>
      </c>
      <c r="AH992" s="15">
        <f t="shared" si="234"/>
        <v>0</v>
      </c>
      <c r="AI992" s="20">
        <f>IFERROR(VLOOKUP($E992,INPUTS!$A$44:$G$103,7,0),SCENARIOS!$N$23)</f>
        <v>0</v>
      </c>
      <c r="AJ992" s="15">
        <f t="shared" si="235"/>
        <v>0</v>
      </c>
      <c r="AL992" t="str">
        <f t="shared" si="236"/>
        <v>N</v>
      </c>
      <c r="AM992" s="21">
        <f t="shared" si="237"/>
        <v>4527.38984176509</v>
      </c>
    </row>
    <row r="993" ht="15" customHeight="1" spans="1:39">
      <c r="A993" s="24" t="s">
        <v>2743</v>
      </c>
      <c r="B993" s="52" t="s">
        <v>534</v>
      </c>
      <c r="C993" s="52" t="s">
        <v>535</v>
      </c>
      <c r="D993" s="52" t="s">
        <v>929</v>
      </c>
      <c r="E993" s="10" t="s">
        <v>537</v>
      </c>
      <c r="F993" s="52" t="s">
        <v>536</v>
      </c>
      <c r="G993" s="52" t="s">
        <v>173</v>
      </c>
      <c r="H993" s="52" t="s">
        <v>545</v>
      </c>
      <c r="I993" s="52" t="s">
        <v>544</v>
      </c>
      <c r="J993" s="52" t="s">
        <v>173</v>
      </c>
      <c r="K993" s="52" t="s">
        <v>931</v>
      </c>
      <c r="L993" s="53" t="s">
        <v>279</v>
      </c>
      <c r="M993" s="13">
        <v>134</v>
      </c>
      <c r="N993" s="14">
        <f t="shared" si="230"/>
        <v>0.367123287671233</v>
      </c>
      <c r="O993" s="15">
        <v>2270</v>
      </c>
      <c r="P993" s="15">
        <f t="shared" si="226"/>
        <v>304180</v>
      </c>
      <c r="Q993" s="16">
        <f>IFERROR(VLOOKUP(G993,SCENARIOS!$A$13:$E$18,2,0),0.025)</f>
        <v>0.04</v>
      </c>
      <c r="R993" s="52">
        <f>IFERROR(VLOOKUP(L993,INPUTS!$A$107:$B$120,2,0),0.0082)</f>
        <v>0.0039</v>
      </c>
      <c r="S993" s="52">
        <f t="shared" si="227"/>
        <v>8.853</v>
      </c>
      <c r="T993" s="15">
        <f t="shared" si="228"/>
        <v>1186.302</v>
      </c>
      <c r="U993" s="15">
        <f>T993/INPUTS!$B$7*1000</f>
        <v>1482877.5</v>
      </c>
      <c r="V993" s="15">
        <f>T993*INPUTS!$B$6</f>
        <v>3748.71432</v>
      </c>
      <c r="W993" s="54" t="s">
        <v>396</v>
      </c>
      <c r="X993" s="54" t="s">
        <v>396</v>
      </c>
      <c r="Y993" s="67">
        <f>IFERROR(VLOOKUP(E993,INPUTS!$A$44:$B$103,2,0),0)</f>
        <v>0</v>
      </c>
      <c r="Z993" s="15">
        <f t="shared" si="229"/>
        <v>0</v>
      </c>
      <c r="AA993" s="20">
        <f>IFERROR(VLOOKUP(E993,INPUTS!$A$44:$C$103,3,0),SCENARIOS!$J$23)</f>
        <v>0</v>
      </c>
      <c r="AB993" s="15">
        <f t="shared" si="231"/>
        <v>0</v>
      </c>
      <c r="AC993" s="20">
        <f>IFERROR(VLOOKUP($E993,INPUTS!$A$44:$G$103,4,0),SCENARIOS!$K$23)</f>
        <v>0</v>
      </c>
      <c r="AD993" s="15">
        <f t="shared" si="232"/>
        <v>0</v>
      </c>
      <c r="AE993" s="20">
        <f>IFERROR(VLOOKUP($E993,INPUTS!$A$44:$G$103,5,0),SCENARIOS!$L$23)</f>
        <v>0</v>
      </c>
      <c r="AF993" s="15">
        <f t="shared" si="233"/>
        <v>0</v>
      </c>
      <c r="AG993" s="20">
        <f>IFERROR(VLOOKUP($E993,INPUTS!$A$44:$G$103,6,0),SCENARIOS!$M$23)</f>
        <v>0</v>
      </c>
      <c r="AH993" s="15">
        <f t="shared" si="234"/>
        <v>0</v>
      </c>
      <c r="AI993" s="20">
        <f>IFERROR(VLOOKUP($E993,INPUTS!$A$44:$G$103,7,0),SCENARIOS!$N$23)</f>
        <v>0</v>
      </c>
      <c r="AJ993" s="15">
        <f t="shared" si="235"/>
        <v>0</v>
      </c>
      <c r="AL993" t="str">
        <f t="shared" si="236"/>
        <v>N</v>
      </c>
      <c r="AM993" s="21">
        <f t="shared" si="237"/>
        <v>3162.48697171619</v>
      </c>
    </row>
    <row r="994" ht="15" customHeight="1" spans="1:39">
      <c r="A994" s="6" t="s">
        <v>2744</v>
      </c>
      <c r="B994" s="52" t="s">
        <v>534</v>
      </c>
      <c r="C994" s="52" t="s">
        <v>535</v>
      </c>
      <c r="D994" s="52" t="s">
        <v>929</v>
      </c>
      <c r="E994" s="10" t="s">
        <v>537</v>
      </c>
      <c r="F994" s="52" t="s">
        <v>536</v>
      </c>
      <c r="G994" s="52" t="s">
        <v>173</v>
      </c>
      <c r="H994" s="52" t="s">
        <v>529</v>
      </c>
      <c r="I994" s="52" t="s">
        <v>528</v>
      </c>
      <c r="J994" s="52" t="s">
        <v>173</v>
      </c>
      <c r="K994" s="52" t="s">
        <v>931</v>
      </c>
      <c r="L994" s="53" t="s">
        <v>279</v>
      </c>
      <c r="M994" s="13">
        <v>178</v>
      </c>
      <c r="N994" s="14">
        <f t="shared" si="230"/>
        <v>0.487671232876712</v>
      </c>
      <c r="O994" s="15">
        <v>1160</v>
      </c>
      <c r="P994" s="15">
        <f t="shared" si="226"/>
        <v>206480</v>
      </c>
      <c r="Q994" s="16">
        <f>IFERROR(VLOOKUP(G994,SCENARIOS!$A$13:$E$18,2,0),0.025)</f>
        <v>0.04</v>
      </c>
      <c r="R994" s="52">
        <f>IFERROR(VLOOKUP(L994,INPUTS!$A$107:$B$120,2,0),0.0082)</f>
        <v>0.0039</v>
      </c>
      <c r="S994" s="52">
        <f t="shared" si="227"/>
        <v>4.524</v>
      </c>
      <c r="T994" s="15">
        <f t="shared" si="228"/>
        <v>805.272</v>
      </c>
      <c r="U994" s="15">
        <f>T994/INPUTS!$B$7*1000</f>
        <v>1006590</v>
      </c>
      <c r="V994" s="15">
        <f>T994*INPUTS!$B$6</f>
        <v>2544.65952</v>
      </c>
      <c r="W994" s="54" t="s">
        <v>396</v>
      </c>
      <c r="X994" s="54" t="s">
        <v>396</v>
      </c>
      <c r="Y994" s="67">
        <f>IFERROR(VLOOKUP(E994,INPUTS!$A$44:$B$103,2,0),0)</f>
        <v>0</v>
      </c>
      <c r="Z994" s="15">
        <f t="shared" si="229"/>
        <v>0</v>
      </c>
      <c r="AA994" s="20">
        <f>IFERROR(VLOOKUP(E994,INPUTS!$A$44:$C$103,3,0),SCENARIOS!$J$23)</f>
        <v>0</v>
      </c>
      <c r="AB994" s="15">
        <f t="shared" si="231"/>
        <v>0</v>
      </c>
      <c r="AC994" s="20">
        <f>IFERROR(VLOOKUP($E994,INPUTS!$A$44:$G$103,4,0),SCENARIOS!$K$23)</f>
        <v>0</v>
      </c>
      <c r="AD994" s="15">
        <f t="shared" si="232"/>
        <v>0</v>
      </c>
      <c r="AE994" s="20">
        <f>IFERROR(VLOOKUP($E994,INPUTS!$A$44:$G$103,5,0),SCENARIOS!$L$23)</f>
        <v>0</v>
      </c>
      <c r="AF994" s="15">
        <f t="shared" si="233"/>
        <v>0</v>
      </c>
      <c r="AG994" s="20">
        <f>IFERROR(VLOOKUP($E994,INPUTS!$A$44:$G$103,6,0),SCENARIOS!$M$23)</f>
        <v>0</v>
      </c>
      <c r="AH994" s="15">
        <f t="shared" si="234"/>
        <v>0</v>
      </c>
      <c r="AI994" s="20">
        <f>IFERROR(VLOOKUP($E994,INPUTS!$A$44:$G$103,7,0),SCENARIOS!$N$23)</f>
        <v>0</v>
      </c>
      <c r="AJ994" s="15">
        <f t="shared" si="235"/>
        <v>0</v>
      </c>
      <c r="AL994" t="str">
        <f t="shared" si="236"/>
        <v>Y</v>
      </c>
      <c r="AM994" s="21">
        <f t="shared" si="237"/>
        <v>2146.72335432954</v>
      </c>
    </row>
    <row r="995" ht="15" customHeight="1" spans="1:39">
      <c r="A995" s="24" t="s">
        <v>2745</v>
      </c>
      <c r="B995" s="52" t="s">
        <v>559</v>
      </c>
      <c r="C995" s="52" t="s">
        <v>560</v>
      </c>
      <c r="D995" s="52" t="s">
        <v>929</v>
      </c>
      <c r="E995" s="10" t="s">
        <v>562</v>
      </c>
      <c r="F995" s="52" t="s">
        <v>561</v>
      </c>
      <c r="G995" s="52" t="s">
        <v>173</v>
      </c>
      <c r="H995" s="52" t="s">
        <v>252</v>
      </c>
      <c r="I995" s="52" t="s">
        <v>930</v>
      </c>
      <c r="J995" s="52" t="s">
        <v>169</v>
      </c>
      <c r="K995" s="52" t="s">
        <v>931</v>
      </c>
      <c r="L995" s="53" t="s">
        <v>295</v>
      </c>
      <c r="M995" s="13">
        <v>480</v>
      </c>
      <c r="N995" s="14">
        <f t="shared" si="230"/>
        <v>1.31506849315068</v>
      </c>
      <c r="O995" s="15">
        <v>10400</v>
      </c>
      <c r="P995" s="15">
        <f t="shared" si="226"/>
        <v>4992000</v>
      </c>
      <c r="Q995" s="16">
        <f>IFERROR(VLOOKUP(G995,SCENARIOS!$A$13:$E$18,2,0),0.025)</f>
        <v>0.04</v>
      </c>
      <c r="R995" s="52">
        <f>IFERROR(VLOOKUP(L995,INPUTS!$A$107:$B$120,2,0),0.0082)</f>
        <v>0.0089</v>
      </c>
      <c r="S995" s="52">
        <f t="shared" si="227"/>
        <v>92.56</v>
      </c>
      <c r="T995" s="15">
        <f t="shared" si="228"/>
        <v>44428.8</v>
      </c>
      <c r="U995" s="15">
        <f>T995/INPUTS!$B$7*1000</f>
        <v>55536000</v>
      </c>
      <c r="V995" s="15">
        <f>T995*INPUTS!$B$6</f>
        <v>140395.008</v>
      </c>
      <c r="W995" s="54" t="s">
        <v>396</v>
      </c>
      <c r="X995" s="54" t="s">
        <v>396</v>
      </c>
      <c r="Y995" s="67">
        <f>IFERROR(VLOOKUP(E995,INPUTS!$A$44:$B$103,2,0),0)</f>
        <v>0</v>
      </c>
      <c r="Z995" s="15">
        <f t="shared" si="229"/>
        <v>0</v>
      </c>
      <c r="AA995" s="20">
        <f>IFERROR(VLOOKUP(E995,INPUTS!$A$44:$C$103,3,0),SCENARIOS!$J$23)</f>
        <v>0</v>
      </c>
      <c r="AB995" s="15">
        <f t="shared" si="231"/>
        <v>0</v>
      </c>
      <c r="AC995" s="20">
        <f>IFERROR(VLOOKUP($E995,INPUTS!$A$44:$G$103,4,0),SCENARIOS!$K$23)</f>
        <v>0</v>
      </c>
      <c r="AD995" s="15">
        <f t="shared" si="232"/>
        <v>0</v>
      </c>
      <c r="AE995" s="20">
        <f>IFERROR(VLOOKUP($E995,INPUTS!$A$44:$G$103,5,0),SCENARIOS!$L$23)</f>
        <v>0</v>
      </c>
      <c r="AF995" s="15">
        <f t="shared" si="233"/>
        <v>0</v>
      </c>
      <c r="AG995" s="20">
        <f>IFERROR(VLOOKUP($E995,INPUTS!$A$44:$G$103,6,0),SCENARIOS!$M$23)</f>
        <v>0</v>
      </c>
      <c r="AH995" s="15">
        <f t="shared" si="234"/>
        <v>0</v>
      </c>
      <c r="AI995" s="20">
        <f>IFERROR(VLOOKUP($E995,INPUTS!$A$44:$G$103,7,0),SCENARIOS!$N$23)</f>
        <v>0</v>
      </c>
      <c r="AJ995" s="15">
        <f t="shared" si="235"/>
        <v>0</v>
      </c>
      <c r="AL995" t="str">
        <f t="shared" si="236"/>
        <v>N</v>
      </c>
      <c r="AM995" s="21">
        <f t="shared" si="237"/>
        <v>118439.909204388</v>
      </c>
    </row>
    <row r="996" ht="15" customHeight="1" spans="1:39">
      <c r="A996" s="6" t="s">
        <v>2746</v>
      </c>
      <c r="B996" s="52" t="s">
        <v>559</v>
      </c>
      <c r="C996" s="52" t="s">
        <v>560</v>
      </c>
      <c r="D996" s="52" t="s">
        <v>929</v>
      </c>
      <c r="E996" s="10" t="s">
        <v>562</v>
      </c>
      <c r="F996" s="52" t="s">
        <v>561</v>
      </c>
      <c r="G996" s="52" t="s">
        <v>173</v>
      </c>
      <c r="H996" s="52" t="s">
        <v>245</v>
      </c>
      <c r="I996" s="52" t="s">
        <v>930</v>
      </c>
      <c r="J996" s="52" t="s">
        <v>169</v>
      </c>
      <c r="K996" s="52" t="s">
        <v>931</v>
      </c>
      <c r="L996" s="53" t="s">
        <v>295</v>
      </c>
      <c r="M996" s="13">
        <v>480</v>
      </c>
      <c r="N996" s="14">
        <f t="shared" si="230"/>
        <v>1.31506849315068</v>
      </c>
      <c r="O996" s="15">
        <v>12850</v>
      </c>
      <c r="P996" s="15">
        <f t="shared" si="226"/>
        <v>6168000</v>
      </c>
      <c r="Q996" s="16">
        <f>IFERROR(VLOOKUP(G996,SCENARIOS!$A$13:$E$18,2,0),0.025)</f>
        <v>0.04</v>
      </c>
      <c r="R996" s="52">
        <f>IFERROR(VLOOKUP(L996,INPUTS!$A$107:$B$120,2,0),0.0082)</f>
        <v>0.0089</v>
      </c>
      <c r="S996" s="52">
        <f t="shared" si="227"/>
        <v>114.365</v>
      </c>
      <c r="T996" s="15">
        <f t="shared" si="228"/>
        <v>54895.2</v>
      </c>
      <c r="U996" s="15">
        <f>T996/INPUTS!$B$7*1000</f>
        <v>68619000</v>
      </c>
      <c r="V996" s="15">
        <f>T996*INPUTS!$B$6</f>
        <v>173468.832</v>
      </c>
      <c r="W996" s="54" t="s">
        <v>396</v>
      </c>
      <c r="X996" s="54" t="s">
        <v>396</v>
      </c>
      <c r="Y996" s="67">
        <f>IFERROR(VLOOKUP(E996,INPUTS!$A$44:$B$103,2,0),0)</f>
        <v>0</v>
      </c>
      <c r="Z996" s="15">
        <f t="shared" si="229"/>
        <v>0</v>
      </c>
      <c r="AA996" s="20">
        <f>IFERROR(VLOOKUP(E996,INPUTS!$A$44:$C$103,3,0),SCENARIOS!$J$23)</f>
        <v>0</v>
      </c>
      <c r="AB996" s="15">
        <f t="shared" si="231"/>
        <v>0</v>
      </c>
      <c r="AC996" s="20">
        <f>IFERROR(VLOOKUP($E996,INPUTS!$A$44:$G$103,4,0),SCENARIOS!$K$23)</f>
        <v>0</v>
      </c>
      <c r="AD996" s="15">
        <f t="shared" si="232"/>
        <v>0</v>
      </c>
      <c r="AE996" s="20">
        <f>IFERROR(VLOOKUP($E996,INPUTS!$A$44:$G$103,5,0),SCENARIOS!$L$23)</f>
        <v>0</v>
      </c>
      <c r="AF996" s="15">
        <f t="shared" si="233"/>
        <v>0</v>
      </c>
      <c r="AG996" s="20">
        <f>IFERROR(VLOOKUP($E996,INPUTS!$A$44:$G$103,6,0),SCENARIOS!$M$23)</f>
        <v>0</v>
      </c>
      <c r="AH996" s="15">
        <f t="shared" si="234"/>
        <v>0</v>
      </c>
      <c r="AI996" s="20">
        <f>IFERROR(VLOOKUP($E996,INPUTS!$A$44:$G$103,7,0),SCENARIOS!$N$23)</f>
        <v>0</v>
      </c>
      <c r="AJ996" s="15">
        <f t="shared" si="235"/>
        <v>0</v>
      </c>
      <c r="AL996" t="str">
        <f t="shared" si="236"/>
        <v>N</v>
      </c>
      <c r="AM996" s="21">
        <f t="shared" si="237"/>
        <v>146341.618584268</v>
      </c>
    </row>
    <row r="997" ht="15" customHeight="1" spans="1:39">
      <c r="A997" s="24" t="s">
        <v>2747</v>
      </c>
      <c r="B997" s="52" t="s">
        <v>559</v>
      </c>
      <c r="C997" s="52" t="s">
        <v>560</v>
      </c>
      <c r="D997" s="52" t="s">
        <v>929</v>
      </c>
      <c r="E997" s="10" t="s">
        <v>562</v>
      </c>
      <c r="F997" s="52" t="s">
        <v>561</v>
      </c>
      <c r="G997" s="52" t="s">
        <v>173</v>
      </c>
      <c r="H997" s="52" t="s">
        <v>224</v>
      </c>
      <c r="I997" s="52" t="s">
        <v>938</v>
      </c>
      <c r="J997" s="52" t="s">
        <v>165</v>
      </c>
      <c r="K997" s="52" t="s">
        <v>931</v>
      </c>
      <c r="L997" s="53" t="s">
        <v>295</v>
      </c>
      <c r="M997" s="13">
        <v>480</v>
      </c>
      <c r="N997" s="14">
        <f t="shared" si="230"/>
        <v>1.31506849315068</v>
      </c>
      <c r="O997" s="15">
        <v>9790</v>
      </c>
      <c r="P997" s="15">
        <f t="shared" si="226"/>
        <v>4699200</v>
      </c>
      <c r="Q997" s="16">
        <f>IFERROR(VLOOKUP(G997,SCENARIOS!$A$13:$E$18,2,0),0.025)</f>
        <v>0.04</v>
      </c>
      <c r="R997" s="52">
        <f>IFERROR(VLOOKUP(L997,INPUTS!$A$107:$B$120,2,0),0.0082)</f>
        <v>0.0089</v>
      </c>
      <c r="S997" s="52">
        <f t="shared" si="227"/>
        <v>87.131</v>
      </c>
      <c r="T997" s="15">
        <f t="shared" si="228"/>
        <v>41822.88</v>
      </c>
      <c r="U997" s="15">
        <f>T997/INPUTS!$B$7*1000</f>
        <v>52278600</v>
      </c>
      <c r="V997" s="15">
        <f>T997*INPUTS!$B$6</f>
        <v>132160.3008</v>
      </c>
      <c r="W997" s="54" t="s">
        <v>396</v>
      </c>
      <c r="X997" s="54" t="s">
        <v>396</v>
      </c>
      <c r="Y997" s="67">
        <f>IFERROR(VLOOKUP(E997,INPUTS!$A$44:$B$103,2,0),0)</f>
        <v>0</v>
      </c>
      <c r="Z997" s="15">
        <f t="shared" si="229"/>
        <v>0</v>
      </c>
      <c r="AA997" s="20">
        <f>IFERROR(VLOOKUP(E997,INPUTS!$A$44:$C$103,3,0),SCENARIOS!$J$23)</f>
        <v>0</v>
      </c>
      <c r="AB997" s="15">
        <f t="shared" si="231"/>
        <v>0</v>
      </c>
      <c r="AC997" s="20">
        <f>IFERROR(VLOOKUP($E997,INPUTS!$A$44:$G$103,4,0),SCENARIOS!$K$23)</f>
        <v>0</v>
      </c>
      <c r="AD997" s="15">
        <f t="shared" si="232"/>
        <v>0</v>
      </c>
      <c r="AE997" s="20">
        <f>IFERROR(VLOOKUP($E997,INPUTS!$A$44:$G$103,5,0),SCENARIOS!$L$23)</f>
        <v>0</v>
      </c>
      <c r="AF997" s="15">
        <f t="shared" si="233"/>
        <v>0</v>
      </c>
      <c r="AG997" s="20">
        <f>IFERROR(VLOOKUP($E997,INPUTS!$A$44:$G$103,6,0),SCENARIOS!$M$23)</f>
        <v>0</v>
      </c>
      <c r="AH997" s="15">
        <f t="shared" si="234"/>
        <v>0</v>
      </c>
      <c r="AI997" s="20">
        <f>IFERROR(VLOOKUP($E997,INPUTS!$A$44:$G$103,7,0),SCENARIOS!$N$23)</f>
        <v>0</v>
      </c>
      <c r="AJ997" s="15">
        <f t="shared" si="235"/>
        <v>0</v>
      </c>
      <c r="AL997" t="str">
        <f t="shared" si="236"/>
        <v>N</v>
      </c>
      <c r="AM997" s="21">
        <f t="shared" si="237"/>
        <v>111492.952991439</v>
      </c>
    </row>
    <row r="998" ht="15" customHeight="1" spans="1:39">
      <c r="A998" s="6" t="s">
        <v>2748</v>
      </c>
      <c r="B998" s="52" t="s">
        <v>559</v>
      </c>
      <c r="C998" s="52" t="s">
        <v>560</v>
      </c>
      <c r="D998" s="52" t="s">
        <v>929</v>
      </c>
      <c r="E998" s="10" t="s">
        <v>562</v>
      </c>
      <c r="F998" s="52" t="s">
        <v>561</v>
      </c>
      <c r="G998" s="52" t="s">
        <v>173</v>
      </c>
      <c r="H998" s="52" t="s">
        <v>204</v>
      </c>
      <c r="I998" s="52" t="s">
        <v>405</v>
      </c>
      <c r="J998" s="52" t="s">
        <v>165</v>
      </c>
      <c r="K998" s="52" t="s">
        <v>931</v>
      </c>
      <c r="L998" s="53" t="s">
        <v>291</v>
      </c>
      <c r="M998" s="13">
        <v>480</v>
      </c>
      <c r="N998" s="14">
        <f t="shared" si="230"/>
        <v>1.31506849315068</v>
      </c>
      <c r="O998" s="15">
        <v>9420</v>
      </c>
      <c r="P998" s="15">
        <f t="shared" si="226"/>
        <v>4521600</v>
      </c>
      <c r="Q998" s="16">
        <f>IFERROR(VLOOKUP(G998,SCENARIOS!$A$13:$E$18,2,0),0.025)</f>
        <v>0.04</v>
      </c>
      <c r="R998" s="52">
        <f>IFERROR(VLOOKUP(L998,INPUTS!$A$107:$B$120,2,0),0.0082)</f>
        <v>0.0079</v>
      </c>
      <c r="S998" s="52">
        <f t="shared" si="227"/>
        <v>74.418</v>
      </c>
      <c r="T998" s="15">
        <f t="shared" si="228"/>
        <v>35720.64</v>
      </c>
      <c r="U998" s="15">
        <f>T998/INPUTS!$B$7*1000</f>
        <v>44650800</v>
      </c>
      <c r="V998" s="15">
        <f>T998*INPUTS!$B$6</f>
        <v>112877.2224</v>
      </c>
      <c r="W998" s="54" t="s">
        <v>396</v>
      </c>
      <c r="X998" s="54" t="s">
        <v>396</v>
      </c>
      <c r="Y998" s="67">
        <f>IFERROR(VLOOKUP(E998,INPUTS!$A$44:$B$103,2,0),0)</f>
        <v>0</v>
      </c>
      <c r="Z998" s="15">
        <f t="shared" si="229"/>
        <v>0</v>
      </c>
      <c r="AA998" s="20">
        <f>IFERROR(VLOOKUP(E998,INPUTS!$A$44:$C$103,3,0),SCENARIOS!$J$23)</f>
        <v>0</v>
      </c>
      <c r="AB998" s="15">
        <f t="shared" si="231"/>
        <v>0</v>
      </c>
      <c r="AC998" s="20">
        <f>IFERROR(VLOOKUP($E998,INPUTS!$A$44:$G$103,4,0),SCENARIOS!$K$23)</f>
        <v>0</v>
      </c>
      <c r="AD998" s="15">
        <f t="shared" si="232"/>
        <v>0</v>
      </c>
      <c r="AE998" s="20">
        <f>IFERROR(VLOOKUP($E998,INPUTS!$A$44:$G$103,5,0),SCENARIOS!$L$23)</f>
        <v>0</v>
      </c>
      <c r="AF998" s="15">
        <f t="shared" si="233"/>
        <v>0</v>
      </c>
      <c r="AG998" s="20">
        <f>IFERROR(VLOOKUP($E998,INPUTS!$A$44:$G$103,6,0),SCENARIOS!$M$23)</f>
        <v>0</v>
      </c>
      <c r="AH998" s="15">
        <f t="shared" si="234"/>
        <v>0</v>
      </c>
      <c r="AI998" s="20">
        <f>IFERROR(VLOOKUP($E998,INPUTS!$A$44:$G$103,7,0),SCENARIOS!$N$23)</f>
        <v>0</v>
      </c>
      <c r="AJ998" s="15">
        <f t="shared" si="235"/>
        <v>0</v>
      </c>
      <c r="AL998" t="str">
        <f t="shared" si="236"/>
        <v>N</v>
      </c>
      <c r="AM998" s="21">
        <f t="shared" si="237"/>
        <v>95225.3798959829</v>
      </c>
    </row>
    <row r="999" ht="15" customHeight="1" spans="1:39">
      <c r="A999" s="24" t="s">
        <v>2749</v>
      </c>
      <c r="B999" s="52" t="s">
        <v>559</v>
      </c>
      <c r="C999" s="52" t="s">
        <v>560</v>
      </c>
      <c r="D999" s="52" t="s">
        <v>929</v>
      </c>
      <c r="E999" s="10" t="s">
        <v>562</v>
      </c>
      <c r="F999" s="52" t="s">
        <v>561</v>
      </c>
      <c r="G999" s="52" t="s">
        <v>173</v>
      </c>
      <c r="H999" s="52" t="s">
        <v>505</v>
      </c>
      <c r="I999" s="52" t="s">
        <v>504</v>
      </c>
      <c r="J999" s="52" t="s">
        <v>173</v>
      </c>
      <c r="K999" s="52" t="s">
        <v>931</v>
      </c>
      <c r="L999" s="53" t="s">
        <v>282</v>
      </c>
      <c r="M999" s="13">
        <v>2883</v>
      </c>
      <c r="N999" s="14">
        <f t="shared" si="230"/>
        <v>7.8986301369863</v>
      </c>
      <c r="O999" s="15">
        <v>1440</v>
      </c>
      <c r="P999" s="15">
        <f t="shared" si="226"/>
        <v>4151520</v>
      </c>
      <c r="Q999" s="16">
        <f>IFERROR(VLOOKUP(G999,SCENARIOS!$A$13:$E$18,2,0),0.025)</f>
        <v>0.04</v>
      </c>
      <c r="R999" s="52">
        <f>IFERROR(VLOOKUP(L999,INPUTS!$A$107:$B$120,2,0),0.0082)</f>
        <v>0.0042</v>
      </c>
      <c r="S999" s="52">
        <f t="shared" si="227"/>
        <v>6.048</v>
      </c>
      <c r="T999" s="15">
        <f t="shared" si="228"/>
        <v>17436.384</v>
      </c>
      <c r="U999" s="15">
        <f>T999/INPUTS!$B$7*1000</f>
        <v>21795480</v>
      </c>
      <c r="V999" s="15">
        <f>T999*INPUTS!$B$6</f>
        <v>55098.97344</v>
      </c>
      <c r="W999" s="54" t="s">
        <v>396</v>
      </c>
      <c r="X999" s="54" t="s">
        <v>396</v>
      </c>
      <c r="Y999" s="67">
        <f>IFERROR(VLOOKUP(E999,INPUTS!$A$44:$B$103,2,0),0)</f>
        <v>0</v>
      </c>
      <c r="Z999" s="15">
        <f t="shared" si="229"/>
        <v>0</v>
      </c>
      <c r="AA999" s="20">
        <f>IFERROR(VLOOKUP(E999,INPUTS!$A$44:$C$103,3,0),SCENARIOS!$J$23)</f>
        <v>0</v>
      </c>
      <c r="AB999" s="15">
        <f t="shared" si="231"/>
        <v>0</v>
      </c>
      <c r="AC999" s="20">
        <f>IFERROR(VLOOKUP($E999,INPUTS!$A$44:$G$103,4,0),SCENARIOS!$K$23)</f>
        <v>0</v>
      </c>
      <c r="AD999" s="15">
        <f t="shared" si="232"/>
        <v>0</v>
      </c>
      <c r="AE999" s="20">
        <f>IFERROR(VLOOKUP($E999,INPUTS!$A$44:$G$103,5,0),SCENARIOS!$L$23)</f>
        <v>0</v>
      </c>
      <c r="AF999" s="15">
        <f t="shared" si="233"/>
        <v>0</v>
      </c>
      <c r="AG999" s="20">
        <f>IFERROR(VLOOKUP($E999,INPUTS!$A$44:$G$103,6,0),SCENARIOS!$M$23)</f>
        <v>0</v>
      </c>
      <c r="AH999" s="15">
        <f t="shared" si="234"/>
        <v>0</v>
      </c>
      <c r="AI999" s="20">
        <f>IFERROR(VLOOKUP($E999,INPUTS!$A$44:$G$103,7,0),SCENARIOS!$N$23)</f>
        <v>0</v>
      </c>
      <c r="AJ999" s="15">
        <f t="shared" si="235"/>
        <v>0</v>
      </c>
      <c r="AL999" t="str">
        <f t="shared" si="236"/>
        <v>N</v>
      </c>
      <c r="AM999" s="21">
        <f t="shared" si="237"/>
        <v>46482.545956966</v>
      </c>
    </row>
    <row r="1000" ht="15" customHeight="1" spans="1:39">
      <c r="A1000" s="6" t="s">
        <v>2750</v>
      </c>
      <c r="B1000" s="52" t="s">
        <v>559</v>
      </c>
      <c r="C1000" s="52" t="s">
        <v>560</v>
      </c>
      <c r="D1000" s="52" t="s">
        <v>929</v>
      </c>
      <c r="E1000" s="10" t="s">
        <v>562</v>
      </c>
      <c r="F1000" s="52" t="s">
        <v>561</v>
      </c>
      <c r="G1000" s="52" t="s">
        <v>173</v>
      </c>
      <c r="H1000" s="52" t="s">
        <v>242</v>
      </c>
      <c r="I1000" s="52" t="s">
        <v>421</v>
      </c>
      <c r="J1000" s="52" t="s">
        <v>173</v>
      </c>
      <c r="K1000" s="52" t="s">
        <v>931</v>
      </c>
      <c r="L1000" s="53" t="s">
        <v>288</v>
      </c>
      <c r="M1000" s="13">
        <v>1441</v>
      </c>
      <c r="N1000" s="14">
        <f t="shared" si="230"/>
        <v>3.94794520547945</v>
      </c>
      <c r="O1000" s="15">
        <v>3280</v>
      </c>
      <c r="P1000" s="15">
        <f t="shared" si="226"/>
        <v>4726480</v>
      </c>
      <c r="Q1000" s="16">
        <f>IFERROR(VLOOKUP(G1000,SCENARIOS!$A$13:$E$18,2,0),0.025)</f>
        <v>0.04</v>
      </c>
      <c r="R1000" s="52">
        <f>IFERROR(VLOOKUP(L1000,INPUTS!$A$107:$B$120,2,0),0.0082)</f>
        <v>0.0085</v>
      </c>
      <c r="S1000" s="52">
        <f t="shared" si="227"/>
        <v>27.88</v>
      </c>
      <c r="T1000" s="15">
        <f t="shared" si="228"/>
        <v>40175.08</v>
      </c>
      <c r="U1000" s="15">
        <f>T1000/INPUTS!$B$7*1000</f>
        <v>50218850</v>
      </c>
      <c r="V1000" s="15">
        <f>T1000*INPUTS!$B$6</f>
        <v>126953.2528</v>
      </c>
      <c r="W1000" s="54" t="s">
        <v>396</v>
      </c>
      <c r="X1000" s="54" t="s">
        <v>396</v>
      </c>
      <c r="Y1000" s="67">
        <f>IFERROR(VLOOKUP(E1000,INPUTS!$A$44:$B$103,2,0),0)</f>
        <v>0</v>
      </c>
      <c r="Z1000" s="15">
        <f t="shared" si="229"/>
        <v>0</v>
      </c>
      <c r="AA1000" s="20">
        <f>IFERROR(VLOOKUP(E1000,INPUTS!$A$44:$C$103,3,0),SCENARIOS!$J$23)</f>
        <v>0</v>
      </c>
      <c r="AB1000" s="15">
        <f t="shared" si="231"/>
        <v>0</v>
      </c>
      <c r="AC1000" s="20">
        <f>IFERROR(VLOOKUP($E1000,INPUTS!$A$44:$G$103,4,0),SCENARIOS!$K$23)</f>
        <v>0</v>
      </c>
      <c r="AD1000" s="15">
        <f t="shared" si="232"/>
        <v>0</v>
      </c>
      <c r="AE1000" s="20">
        <f>IFERROR(VLOOKUP($E1000,INPUTS!$A$44:$G$103,5,0),SCENARIOS!$L$23)</f>
        <v>0</v>
      </c>
      <c r="AF1000" s="15">
        <f t="shared" si="233"/>
        <v>0</v>
      </c>
      <c r="AG1000" s="20">
        <f>IFERROR(VLOOKUP($E1000,INPUTS!$A$44:$G$103,6,0),SCENARIOS!$M$23)</f>
        <v>0</v>
      </c>
      <c r="AH1000" s="15">
        <f t="shared" si="234"/>
        <v>0</v>
      </c>
      <c r="AI1000" s="20">
        <f>IFERROR(VLOOKUP($E1000,INPUTS!$A$44:$G$103,7,0),SCENARIOS!$N$23)</f>
        <v>0</v>
      </c>
      <c r="AJ1000" s="15">
        <f t="shared" si="235"/>
        <v>0</v>
      </c>
      <c r="AL1000" t="str">
        <f t="shared" si="236"/>
        <v>N</v>
      </c>
      <c r="AM1000" s="21">
        <f t="shared" si="237"/>
        <v>107100.187884414</v>
      </c>
    </row>
    <row r="1001" ht="15" customHeight="1" spans="1:39">
      <c r="A1001" s="24" t="s">
        <v>2751</v>
      </c>
      <c r="B1001" s="52" t="s">
        <v>559</v>
      </c>
      <c r="C1001" s="52" t="s">
        <v>560</v>
      </c>
      <c r="D1001" s="52" t="s">
        <v>929</v>
      </c>
      <c r="E1001" s="10" t="s">
        <v>562</v>
      </c>
      <c r="F1001" s="52" t="s">
        <v>561</v>
      </c>
      <c r="G1001" s="52" t="s">
        <v>173</v>
      </c>
      <c r="H1001" s="52" t="s">
        <v>428</v>
      </c>
      <c r="I1001" s="52" t="s">
        <v>427</v>
      </c>
      <c r="J1001" s="52" t="s">
        <v>173</v>
      </c>
      <c r="K1001" s="52" t="s">
        <v>931</v>
      </c>
      <c r="L1001" s="53" t="s">
        <v>279</v>
      </c>
      <c r="M1001" s="13">
        <v>1922</v>
      </c>
      <c r="N1001" s="14">
        <f t="shared" si="230"/>
        <v>5.26575342465753</v>
      </c>
      <c r="O1001" s="15">
        <v>810</v>
      </c>
      <c r="P1001" s="15">
        <f t="shared" si="226"/>
        <v>1556820</v>
      </c>
      <c r="Q1001" s="16">
        <f>IFERROR(VLOOKUP(G1001,SCENARIOS!$A$13:$E$18,2,0),0.025)</f>
        <v>0.04</v>
      </c>
      <c r="R1001" s="52">
        <f>IFERROR(VLOOKUP(L1001,INPUTS!$A$107:$B$120,2,0),0.0082)</f>
        <v>0.0039</v>
      </c>
      <c r="S1001" s="52">
        <f t="shared" si="227"/>
        <v>3.159</v>
      </c>
      <c r="T1001" s="15">
        <f t="shared" si="228"/>
        <v>6071.598</v>
      </c>
      <c r="U1001" s="15">
        <f>T1001/INPUTS!$B$7*1000</f>
        <v>7589497.5</v>
      </c>
      <c r="V1001" s="15">
        <f>T1001*INPUTS!$B$6</f>
        <v>19186.24968</v>
      </c>
      <c r="W1001" s="54" t="s">
        <v>521</v>
      </c>
      <c r="X1001" s="54" t="s">
        <v>396</v>
      </c>
      <c r="Y1001" s="67">
        <f>IFERROR(VLOOKUP(E1001,INPUTS!$A$44:$B$103,2,0),0)</f>
        <v>0</v>
      </c>
      <c r="Z1001" s="15">
        <f t="shared" si="229"/>
        <v>0</v>
      </c>
      <c r="AA1001" s="20">
        <f>IFERROR(VLOOKUP(E1001,INPUTS!$A$44:$C$103,3,0),SCENARIOS!$J$23)</f>
        <v>0</v>
      </c>
      <c r="AB1001" s="15">
        <f t="shared" si="231"/>
        <v>0</v>
      </c>
      <c r="AC1001" s="20">
        <f>IFERROR(VLOOKUP($E1001,INPUTS!$A$44:$G$103,4,0),SCENARIOS!$K$23)</f>
        <v>0</v>
      </c>
      <c r="AD1001" s="15">
        <f t="shared" si="232"/>
        <v>0</v>
      </c>
      <c r="AE1001" s="20">
        <f>IFERROR(VLOOKUP($E1001,INPUTS!$A$44:$G$103,5,0),SCENARIOS!$L$23)</f>
        <v>0</v>
      </c>
      <c r="AF1001" s="15">
        <f t="shared" si="233"/>
        <v>0</v>
      </c>
      <c r="AG1001" s="20">
        <f>IFERROR(VLOOKUP($E1001,INPUTS!$A$44:$G$103,6,0),SCENARIOS!$M$23)</f>
        <v>0</v>
      </c>
      <c r="AH1001" s="15">
        <f t="shared" si="234"/>
        <v>0</v>
      </c>
      <c r="AI1001" s="20">
        <f>IFERROR(VLOOKUP($E1001,INPUTS!$A$44:$G$103,7,0),SCENARIOS!$N$23)</f>
        <v>0</v>
      </c>
      <c r="AJ1001" s="15">
        <f t="shared" si="235"/>
        <v>0</v>
      </c>
      <c r="AL1001" t="str">
        <f t="shared" si="236"/>
        <v>N</v>
      </c>
      <c r="AM1001" s="21">
        <f t="shared" si="237"/>
        <v>16185.8865385864</v>
      </c>
    </row>
    <row r="1002" ht="15" customHeight="1" spans="1:39">
      <c r="A1002" s="6" t="s">
        <v>2752</v>
      </c>
      <c r="B1002" s="52" t="s">
        <v>559</v>
      </c>
      <c r="C1002" s="52" t="s">
        <v>560</v>
      </c>
      <c r="D1002" s="52" t="s">
        <v>929</v>
      </c>
      <c r="E1002" s="10" t="s">
        <v>562</v>
      </c>
      <c r="F1002" s="52" t="s">
        <v>561</v>
      </c>
      <c r="G1002" s="52" t="s">
        <v>173</v>
      </c>
      <c r="H1002" s="52" t="s">
        <v>545</v>
      </c>
      <c r="I1002" s="52" t="s">
        <v>544</v>
      </c>
      <c r="J1002" s="52" t="s">
        <v>173</v>
      </c>
      <c r="K1002" s="52" t="s">
        <v>931</v>
      </c>
      <c r="L1002" s="53" t="s">
        <v>279</v>
      </c>
      <c r="M1002" s="13">
        <v>1441</v>
      </c>
      <c r="N1002" s="14">
        <f t="shared" si="230"/>
        <v>3.94794520547945</v>
      </c>
      <c r="O1002" s="15">
        <v>2500</v>
      </c>
      <c r="P1002" s="15">
        <f t="shared" si="226"/>
        <v>3602500</v>
      </c>
      <c r="Q1002" s="16">
        <f>IFERROR(VLOOKUP(G1002,SCENARIOS!$A$13:$E$18,2,0),0.025)</f>
        <v>0.04</v>
      </c>
      <c r="R1002" s="52">
        <f>IFERROR(VLOOKUP(L1002,INPUTS!$A$107:$B$120,2,0),0.0082)</f>
        <v>0.0039</v>
      </c>
      <c r="S1002" s="52">
        <f t="shared" si="227"/>
        <v>9.75</v>
      </c>
      <c r="T1002" s="15">
        <f t="shared" si="228"/>
        <v>14049.75</v>
      </c>
      <c r="U1002" s="15">
        <f>T1002/INPUTS!$B$7*1000</f>
        <v>17562187.5</v>
      </c>
      <c r="V1002" s="15">
        <f>T1002*INPUTS!$B$6</f>
        <v>44397.21</v>
      </c>
      <c r="W1002" s="54" t="s">
        <v>396</v>
      </c>
      <c r="X1002" s="54" t="s">
        <v>396</v>
      </c>
      <c r="Y1002" s="67">
        <f>IFERROR(VLOOKUP(E1002,INPUTS!$A$44:$B$103,2,0),0)</f>
        <v>0</v>
      </c>
      <c r="Z1002" s="15">
        <f t="shared" si="229"/>
        <v>0</v>
      </c>
      <c r="AA1002" s="20">
        <f>IFERROR(VLOOKUP(E1002,INPUTS!$A$44:$C$103,3,0),SCENARIOS!$J$23)</f>
        <v>0</v>
      </c>
      <c r="AB1002" s="15">
        <f t="shared" si="231"/>
        <v>0</v>
      </c>
      <c r="AC1002" s="20">
        <f>IFERROR(VLOOKUP($E1002,INPUTS!$A$44:$G$103,4,0),SCENARIOS!$K$23)</f>
        <v>0</v>
      </c>
      <c r="AD1002" s="15">
        <f t="shared" si="232"/>
        <v>0</v>
      </c>
      <c r="AE1002" s="20">
        <f>IFERROR(VLOOKUP($E1002,INPUTS!$A$44:$G$103,5,0),SCENARIOS!$L$23)</f>
        <v>0</v>
      </c>
      <c r="AF1002" s="15">
        <f t="shared" si="233"/>
        <v>0</v>
      </c>
      <c r="AG1002" s="20">
        <f>IFERROR(VLOOKUP($E1002,INPUTS!$A$44:$G$103,6,0),SCENARIOS!$M$23)</f>
        <v>0</v>
      </c>
      <c r="AH1002" s="15">
        <f t="shared" si="234"/>
        <v>0</v>
      </c>
      <c r="AI1002" s="20">
        <f>IFERROR(VLOOKUP($E1002,INPUTS!$A$44:$G$103,7,0),SCENARIOS!$N$23)</f>
        <v>0</v>
      </c>
      <c r="AJ1002" s="15">
        <f t="shared" si="235"/>
        <v>0</v>
      </c>
      <c r="AL1002" t="str">
        <f t="shared" si="236"/>
        <v>N</v>
      </c>
      <c r="AM1002" s="21">
        <f t="shared" si="237"/>
        <v>37454.3339983154</v>
      </c>
    </row>
    <row r="1003" ht="15" customHeight="1" spans="1:39">
      <c r="A1003" s="24" t="s">
        <v>2020</v>
      </c>
      <c r="B1003" s="52" t="s">
        <v>559</v>
      </c>
      <c r="C1003" s="52" t="s">
        <v>560</v>
      </c>
      <c r="D1003" s="52" t="s">
        <v>929</v>
      </c>
      <c r="E1003" s="10" t="s">
        <v>562</v>
      </c>
      <c r="F1003" s="52" t="s">
        <v>561</v>
      </c>
      <c r="G1003" s="52" t="s">
        <v>173</v>
      </c>
      <c r="H1003" s="52" t="s">
        <v>264</v>
      </c>
      <c r="I1003" s="52" t="s">
        <v>436</v>
      </c>
      <c r="J1003" s="52" t="s">
        <v>173</v>
      </c>
      <c r="K1003" s="52" t="s">
        <v>931</v>
      </c>
      <c r="L1003" s="53" t="s">
        <v>288</v>
      </c>
      <c r="M1003" s="13">
        <v>480</v>
      </c>
      <c r="N1003" s="14">
        <f t="shared" si="230"/>
        <v>1.31506849315068</v>
      </c>
      <c r="O1003" s="15">
        <v>7270</v>
      </c>
      <c r="P1003" s="15">
        <f t="shared" si="226"/>
        <v>3489600</v>
      </c>
      <c r="Q1003" s="16">
        <f>IFERROR(VLOOKUP(G1003,SCENARIOS!$A$13:$E$18,2,0),0.025)</f>
        <v>0.04</v>
      </c>
      <c r="R1003" s="52">
        <f>IFERROR(VLOOKUP(L1003,INPUTS!$A$107:$B$120,2,0),0.0082)</f>
        <v>0.0085</v>
      </c>
      <c r="S1003" s="52">
        <f t="shared" si="227"/>
        <v>61.795</v>
      </c>
      <c r="T1003" s="15">
        <f t="shared" si="228"/>
        <v>29661.6</v>
      </c>
      <c r="U1003" s="15">
        <f>T1003/INPUTS!$B$7*1000</f>
        <v>37077000</v>
      </c>
      <c r="V1003" s="15">
        <f>T1003*INPUTS!$B$6</f>
        <v>93730.656</v>
      </c>
      <c r="W1003" s="54" t="s">
        <v>396</v>
      </c>
      <c r="X1003" s="54" t="s">
        <v>396</v>
      </c>
      <c r="Y1003" s="67">
        <f>IFERROR(VLOOKUP(E1003,INPUTS!$A$44:$B$103,2,0),0)</f>
        <v>0</v>
      </c>
      <c r="Z1003" s="15">
        <f t="shared" si="229"/>
        <v>0</v>
      </c>
      <c r="AA1003" s="20">
        <f>IFERROR(VLOOKUP(E1003,INPUTS!$A$44:$C$103,3,0),SCENARIOS!$J$23)</f>
        <v>0</v>
      </c>
      <c r="AB1003" s="15">
        <f t="shared" si="231"/>
        <v>0</v>
      </c>
      <c r="AC1003" s="20">
        <f>IFERROR(VLOOKUP($E1003,INPUTS!$A$44:$G$103,4,0),SCENARIOS!$K$23)</f>
        <v>0</v>
      </c>
      <c r="AD1003" s="15">
        <f t="shared" si="232"/>
        <v>0</v>
      </c>
      <c r="AE1003" s="20">
        <f>IFERROR(VLOOKUP($E1003,INPUTS!$A$44:$G$103,5,0),SCENARIOS!$L$23)</f>
        <v>0</v>
      </c>
      <c r="AF1003" s="15">
        <f t="shared" si="233"/>
        <v>0</v>
      </c>
      <c r="AG1003" s="20">
        <f>IFERROR(VLOOKUP($E1003,INPUTS!$A$44:$G$103,6,0),SCENARIOS!$M$23)</f>
        <v>0</v>
      </c>
      <c r="AH1003" s="15">
        <f t="shared" si="234"/>
        <v>0</v>
      </c>
      <c r="AI1003" s="20">
        <f>IFERROR(VLOOKUP($E1003,INPUTS!$A$44:$G$103,7,0),SCENARIOS!$N$23)</f>
        <v>0</v>
      </c>
      <c r="AJ1003" s="15">
        <f t="shared" si="235"/>
        <v>0</v>
      </c>
      <c r="AL1003" t="str">
        <f t="shared" si="236"/>
        <v>N</v>
      </c>
      <c r="AM1003" s="21">
        <f t="shared" si="237"/>
        <v>79072.9709300474</v>
      </c>
    </row>
    <row r="1004" ht="15" customHeight="1" spans="1:39">
      <c r="A1004" s="6" t="s">
        <v>2021</v>
      </c>
      <c r="B1004" s="52" t="s">
        <v>559</v>
      </c>
      <c r="C1004" s="52" t="s">
        <v>560</v>
      </c>
      <c r="D1004" s="52" t="s">
        <v>929</v>
      </c>
      <c r="E1004" s="10" t="s">
        <v>562</v>
      </c>
      <c r="F1004" s="52" t="s">
        <v>561</v>
      </c>
      <c r="G1004" s="52" t="s">
        <v>173</v>
      </c>
      <c r="H1004" s="52" t="s">
        <v>253</v>
      </c>
      <c r="I1004" s="52" t="s">
        <v>930</v>
      </c>
      <c r="J1004" s="52" t="s">
        <v>169</v>
      </c>
      <c r="K1004" s="52" t="s">
        <v>931</v>
      </c>
      <c r="L1004" s="53" t="s">
        <v>291</v>
      </c>
      <c r="M1004" s="13">
        <v>480</v>
      </c>
      <c r="N1004" s="14">
        <f t="shared" si="230"/>
        <v>1.31506849315068</v>
      </c>
      <c r="O1004" s="15">
        <v>9060</v>
      </c>
      <c r="P1004" s="15">
        <f t="shared" ref="P1004:P1067" si="238">M1004*O1004</f>
        <v>4348800</v>
      </c>
      <c r="Q1004" s="16">
        <f>IFERROR(VLOOKUP(G1004,SCENARIOS!$A$13:$E$18,2,0),0.025)</f>
        <v>0.04</v>
      </c>
      <c r="R1004" s="52">
        <f>IFERROR(VLOOKUP(L1004,INPUTS!$A$107:$B$120,2,0),0.0082)</f>
        <v>0.0079</v>
      </c>
      <c r="S1004" s="52">
        <f t="shared" ref="S1004:S1067" si="239">O1004*R1004</f>
        <v>71.574</v>
      </c>
      <c r="T1004" s="15">
        <f t="shared" ref="T1004:T1067" si="240">M1004*S1004</f>
        <v>34355.52</v>
      </c>
      <c r="U1004" s="15">
        <f>T1004/INPUTS!$B$7*1000</f>
        <v>42944400</v>
      </c>
      <c r="V1004" s="15">
        <f>T1004*INPUTS!$B$6</f>
        <v>108563.4432</v>
      </c>
      <c r="W1004" s="54" t="s">
        <v>396</v>
      </c>
      <c r="X1004" s="54" t="s">
        <v>396</v>
      </c>
      <c r="Y1004" s="67">
        <f>IFERROR(VLOOKUP(E1004,INPUTS!$A$44:$B$103,2,0),0)</f>
        <v>0</v>
      </c>
      <c r="Z1004" s="15">
        <f t="shared" si="229"/>
        <v>0</v>
      </c>
      <c r="AA1004" s="20">
        <f>IFERROR(VLOOKUP(E1004,INPUTS!$A$44:$C$103,3,0),SCENARIOS!$J$23)</f>
        <v>0</v>
      </c>
      <c r="AB1004" s="15">
        <f t="shared" si="231"/>
        <v>0</v>
      </c>
      <c r="AC1004" s="20">
        <f>IFERROR(VLOOKUP($E1004,INPUTS!$A$44:$G$103,4,0),SCENARIOS!$K$23)</f>
        <v>0</v>
      </c>
      <c r="AD1004" s="15">
        <f t="shared" si="232"/>
        <v>0</v>
      </c>
      <c r="AE1004" s="20">
        <f>IFERROR(VLOOKUP($E1004,INPUTS!$A$44:$G$103,5,0),SCENARIOS!$L$23)</f>
        <v>0</v>
      </c>
      <c r="AF1004" s="15">
        <f t="shared" si="233"/>
        <v>0</v>
      </c>
      <c r="AG1004" s="20">
        <f>IFERROR(VLOOKUP($E1004,INPUTS!$A$44:$G$103,6,0),SCENARIOS!$M$23)</f>
        <v>0</v>
      </c>
      <c r="AH1004" s="15">
        <f t="shared" si="234"/>
        <v>0</v>
      </c>
      <c r="AI1004" s="20">
        <f>IFERROR(VLOOKUP($E1004,INPUTS!$A$44:$G$103,7,0),SCENARIOS!$N$23)</f>
        <v>0</v>
      </c>
      <c r="AJ1004" s="15">
        <f t="shared" si="235"/>
        <v>0</v>
      </c>
      <c r="AL1004" t="str">
        <f t="shared" si="236"/>
        <v>N</v>
      </c>
      <c r="AM1004" s="21">
        <f t="shared" si="237"/>
        <v>91586.1934031428</v>
      </c>
    </row>
    <row r="1005" ht="15" customHeight="1" spans="1:39">
      <c r="A1005" s="24" t="s">
        <v>2022</v>
      </c>
      <c r="B1005" s="52" t="s">
        <v>563</v>
      </c>
      <c r="C1005" s="52" t="s">
        <v>564</v>
      </c>
      <c r="D1005" s="52" t="s">
        <v>929</v>
      </c>
      <c r="E1005" s="10" t="s">
        <v>562</v>
      </c>
      <c r="F1005" s="52" t="s">
        <v>561</v>
      </c>
      <c r="G1005" s="52" t="s">
        <v>173</v>
      </c>
      <c r="H1005" s="52" t="s">
        <v>252</v>
      </c>
      <c r="I1005" s="52" t="s">
        <v>930</v>
      </c>
      <c r="J1005" s="52" t="s">
        <v>169</v>
      </c>
      <c r="K1005" s="52" t="s">
        <v>931</v>
      </c>
      <c r="L1005" s="53" t="s">
        <v>295</v>
      </c>
      <c r="M1005" s="13">
        <v>480</v>
      </c>
      <c r="N1005" s="14">
        <f t="shared" si="230"/>
        <v>1.31506849315068</v>
      </c>
      <c r="O1005" s="15">
        <v>10400</v>
      </c>
      <c r="P1005" s="15">
        <f t="shared" si="238"/>
        <v>4992000</v>
      </c>
      <c r="Q1005" s="16">
        <f>IFERROR(VLOOKUP(G1005,SCENARIOS!$A$13:$E$18,2,0),0.025)</f>
        <v>0.04</v>
      </c>
      <c r="R1005" s="52">
        <f>IFERROR(VLOOKUP(L1005,INPUTS!$A$107:$B$120,2,0),0.0082)</f>
        <v>0.0089</v>
      </c>
      <c r="S1005" s="52">
        <f t="shared" si="239"/>
        <v>92.56</v>
      </c>
      <c r="T1005" s="15">
        <f t="shared" si="240"/>
        <v>44428.8</v>
      </c>
      <c r="U1005" s="15">
        <f>T1005/INPUTS!$B$7*1000</f>
        <v>55536000</v>
      </c>
      <c r="V1005" s="15">
        <f>T1005*INPUTS!$B$6</f>
        <v>140395.008</v>
      </c>
      <c r="W1005" s="54" t="s">
        <v>396</v>
      </c>
      <c r="X1005" s="54" t="s">
        <v>396</v>
      </c>
      <c r="Y1005" s="67">
        <f>IFERROR(VLOOKUP(E1005,INPUTS!$A$44:$B$103,2,0),0)</f>
        <v>0</v>
      </c>
      <c r="Z1005" s="15">
        <f t="shared" si="229"/>
        <v>0</v>
      </c>
      <c r="AA1005" s="20">
        <f>IFERROR(VLOOKUP(E1005,INPUTS!$A$44:$C$103,3,0),SCENARIOS!$J$23)</f>
        <v>0</v>
      </c>
      <c r="AB1005" s="15">
        <f t="shared" si="231"/>
        <v>0</v>
      </c>
      <c r="AC1005" s="20">
        <f>IFERROR(VLOOKUP($E1005,INPUTS!$A$44:$G$103,4,0),SCENARIOS!$K$23)</f>
        <v>0</v>
      </c>
      <c r="AD1005" s="15">
        <f t="shared" si="232"/>
        <v>0</v>
      </c>
      <c r="AE1005" s="20">
        <f>IFERROR(VLOOKUP($E1005,INPUTS!$A$44:$G$103,5,0),SCENARIOS!$L$23)</f>
        <v>0</v>
      </c>
      <c r="AF1005" s="15">
        <f t="shared" si="233"/>
        <v>0</v>
      </c>
      <c r="AG1005" s="20">
        <f>IFERROR(VLOOKUP($E1005,INPUTS!$A$44:$G$103,6,0),SCENARIOS!$M$23)</f>
        <v>0</v>
      </c>
      <c r="AH1005" s="15">
        <f t="shared" si="234"/>
        <v>0</v>
      </c>
      <c r="AI1005" s="20">
        <f>IFERROR(VLOOKUP($E1005,INPUTS!$A$44:$G$103,7,0),SCENARIOS!$N$23)</f>
        <v>0</v>
      </c>
      <c r="AJ1005" s="15">
        <f t="shared" si="235"/>
        <v>0</v>
      </c>
      <c r="AL1005" t="str">
        <f t="shared" si="236"/>
        <v>N</v>
      </c>
      <c r="AM1005" s="21">
        <f t="shared" si="237"/>
        <v>118439.909204388</v>
      </c>
    </row>
    <row r="1006" ht="15" customHeight="1" spans="1:39">
      <c r="A1006" s="6" t="s">
        <v>2023</v>
      </c>
      <c r="B1006" s="52" t="s">
        <v>563</v>
      </c>
      <c r="C1006" s="52" t="s">
        <v>564</v>
      </c>
      <c r="D1006" s="52" t="s">
        <v>929</v>
      </c>
      <c r="E1006" s="10" t="s">
        <v>562</v>
      </c>
      <c r="F1006" s="52" t="s">
        <v>561</v>
      </c>
      <c r="G1006" s="52" t="s">
        <v>173</v>
      </c>
      <c r="H1006" s="52" t="s">
        <v>204</v>
      </c>
      <c r="I1006" s="52" t="s">
        <v>405</v>
      </c>
      <c r="J1006" s="52" t="s">
        <v>165</v>
      </c>
      <c r="K1006" s="52" t="s">
        <v>931</v>
      </c>
      <c r="L1006" s="53" t="s">
        <v>291</v>
      </c>
      <c r="M1006" s="13">
        <v>480</v>
      </c>
      <c r="N1006" s="14">
        <f t="shared" si="230"/>
        <v>1.31506849315068</v>
      </c>
      <c r="O1006" s="15">
        <v>9420</v>
      </c>
      <c r="P1006" s="15">
        <f t="shared" si="238"/>
        <v>4521600</v>
      </c>
      <c r="Q1006" s="16">
        <f>IFERROR(VLOOKUP(G1006,SCENARIOS!$A$13:$E$18,2,0),0.025)</f>
        <v>0.04</v>
      </c>
      <c r="R1006" s="52">
        <f>IFERROR(VLOOKUP(L1006,INPUTS!$A$107:$B$120,2,0),0.0082)</f>
        <v>0.0079</v>
      </c>
      <c r="S1006" s="52">
        <f t="shared" si="239"/>
        <v>74.418</v>
      </c>
      <c r="T1006" s="15">
        <f t="shared" si="240"/>
        <v>35720.64</v>
      </c>
      <c r="U1006" s="15">
        <f>T1006/INPUTS!$B$7*1000</f>
        <v>44650800</v>
      </c>
      <c r="V1006" s="15">
        <f>T1006*INPUTS!$B$6</f>
        <v>112877.2224</v>
      </c>
      <c r="W1006" s="54" t="s">
        <v>396</v>
      </c>
      <c r="X1006" s="54" t="s">
        <v>396</v>
      </c>
      <c r="Y1006" s="67">
        <f>IFERROR(VLOOKUP(E1006,INPUTS!$A$44:$B$103,2,0),0)</f>
        <v>0</v>
      </c>
      <c r="Z1006" s="15">
        <f t="shared" si="229"/>
        <v>0</v>
      </c>
      <c r="AA1006" s="20">
        <f>IFERROR(VLOOKUP(E1006,INPUTS!$A$44:$C$103,3,0),SCENARIOS!$J$23)</f>
        <v>0</v>
      </c>
      <c r="AB1006" s="15">
        <f t="shared" si="231"/>
        <v>0</v>
      </c>
      <c r="AC1006" s="20">
        <f>IFERROR(VLOOKUP($E1006,INPUTS!$A$44:$G$103,4,0),SCENARIOS!$K$23)</f>
        <v>0</v>
      </c>
      <c r="AD1006" s="15">
        <f t="shared" si="232"/>
        <v>0</v>
      </c>
      <c r="AE1006" s="20">
        <f>IFERROR(VLOOKUP($E1006,INPUTS!$A$44:$G$103,5,0),SCENARIOS!$L$23)</f>
        <v>0</v>
      </c>
      <c r="AF1006" s="15">
        <f t="shared" si="233"/>
        <v>0</v>
      </c>
      <c r="AG1006" s="20">
        <f>IFERROR(VLOOKUP($E1006,INPUTS!$A$44:$G$103,6,0),SCENARIOS!$M$23)</f>
        <v>0</v>
      </c>
      <c r="AH1006" s="15">
        <f t="shared" si="234"/>
        <v>0</v>
      </c>
      <c r="AI1006" s="20">
        <f>IFERROR(VLOOKUP($E1006,INPUTS!$A$44:$G$103,7,0),SCENARIOS!$N$23)</f>
        <v>0</v>
      </c>
      <c r="AJ1006" s="15">
        <f t="shared" si="235"/>
        <v>0</v>
      </c>
      <c r="AL1006" t="str">
        <f t="shared" si="236"/>
        <v>N</v>
      </c>
      <c r="AM1006" s="21">
        <f t="shared" si="237"/>
        <v>95225.3798959829</v>
      </c>
    </row>
    <row r="1007" ht="15" customHeight="1" spans="1:39">
      <c r="A1007" s="24" t="s">
        <v>2024</v>
      </c>
      <c r="B1007" s="52" t="s">
        <v>563</v>
      </c>
      <c r="C1007" s="52" t="s">
        <v>564</v>
      </c>
      <c r="D1007" s="52" t="s">
        <v>929</v>
      </c>
      <c r="E1007" s="10" t="s">
        <v>562</v>
      </c>
      <c r="F1007" s="52" t="s">
        <v>561</v>
      </c>
      <c r="G1007" s="52" t="s">
        <v>173</v>
      </c>
      <c r="H1007" s="52" t="s">
        <v>200</v>
      </c>
      <c r="I1007" s="52" t="s">
        <v>391</v>
      </c>
      <c r="J1007" s="52" t="s">
        <v>165</v>
      </c>
      <c r="K1007" s="52" t="s">
        <v>931</v>
      </c>
      <c r="L1007" s="53" t="s">
        <v>291</v>
      </c>
      <c r="M1007" s="13">
        <v>480</v>
      </c>
      <c r="N1007" s="14">
        <f t="shared" si="230"/>
        <v>1.31506849315068</v>
      </c>
      <c r="O1007" s="15">
        <v>9380</v>
      </c>
      <c r="P1007" s="15">
        <f t="shared" si="238"/>
        <v>4502400</v>
      </c>
      <c r="Q1007" s="16">
        <f>IFERROR(VLOOKUP(G1007,SCENARIOS!$A$13:$E$18,2,0),0.025)</f>
        <v>0.04</v>
      </c>
      <c r="R1007" s="52">
        <f>IFERROR(VLOOKUP(L1007,INPUTS!$A$107:$B$120,2,0),0.0082)</f>
        <v>0.0079</v>
      </c>
      <c r="S1007" s="52">
        <f t="shared" si="239"/>
        <v>74.102</v>
      </c>
      <c r="T1007" s="15">
        <f t="shared" si="240"/>
        <v>35568.96</v>
      </c>
      <c r="U1007" s="15">
        <f>T1007/INPUTS!$B$7*1000</f>
        <v>44461200</v>
      </c>
      <c r="V1007" s="15">
        <f>T1007*INPUTS!$B$6</f>
        <v>112397.9136</v>
      </c>
      <c r="W1007" s="54" t="s">
        <v>396</v>
      </c>
      <c r="X1007" s="54" t="s">
        <v>396</v>
      </c>
      <c r="Y1007" s="67">
        <f>IFERROR(VLOOKUP(E1007,INPUTS!$A$44:$B$103,2,0),0)</f>
        <v>0</v>
      </c>
      <c r="Z1007" s="15">
        <f t="shared" si="229"/>
        <v>0</v>
      </c>
      <c r="AA1007" s="20">
        <f>IFERROR(VLOOKUP(E1007,INPUTS!$A$44:$C$103,3,0),SCENARIOS!$J$23)</f>
        <v>0</v>
      </c>
      <c r="AB1007" s="15">
        <f t="shared" si="231"/>
        <v>0</v>
      </c>
      <c r="AC1007" s="20">
        <f>IFERROR(VLOOKUP($E1007,INPUTS!$A$44:$G$103,4,0),SCENARIOS!$K$23)</f>
        <v>0</v>
      </c>
      <c r="AD1007" s="15">
        <f t="shared" si="232"/>
        <v>0</v>
      </c>
      <c r="AE1007" s="20">
        <f>IFERROR(VLOOKUP($E1007,INPUTS!$A$44:$G$103,5,0),SCENARIOS!$L$23)</f>
        <v>0</v>
      </c>
      <c r="AF1007" s="15">
        <f t="shared" si="233"/>
        <v>0</v>
      </c>
      <c r="AG1007" s="20">
        <f>IFERROR(VLOOKUP($E1007,INPUTS!$A$44:$G$103,6,0),SCENARIOS!$M$23)</f>
        <v>0</v>
      </c>
      <c r="AH1007" s="15">
        <f t="shared" si="234"/>
        <v>0</v>
      </c>
      <c r="AI1007" s="20">
        <f>IFERROR(VLOOKUP($E1007,INPUTS!$A$44:$G$103,7,0),SCENARIOS!$N$23)</f>
        <v>0</v>
      </c>
      <c r="AJ1007" s="15">
        <f t="shared" si="235"/>
        <v>0</v>
      </c>
      <c r="AL1007" t="str">
        <f t="shared" si="236"/>
        <v>N</v>
      </c>
      <c r="AM1007" s="21">
        <f t="shared" si="237"/>
        <v>94821.0258412229</v>
      </c>
    </row>
    <row r="1008" ht="15" customHeight="1" spans="1:39">
      <c r="A1008" s="6" t="s">
        <v>2025</v>
      </c>
      <c r="B1008" s="52" t="s">
        <v>563</v>
      </c>
      <c r="C1008" s="52" t="s">
        <v>564</v>
      </c>
      <c r="D1008" s="52" t="s">
        <v>929</v>
      </c>
      <c r="E1008" s="10" t="s">
        <v>562</v>
      </c>
      <c r="F1008" s="52" t="s">
        <v>561</v>
      </c>
      <c r="G1008" s="52" t="s">
        <v>173</v>
      </c>
      <c r="H1008" s="52" t="s">
        <v>234</v>
      </c>
      <c r="I1008" s="52" t="s">
        <v>424</v>
      </c>
      <c r="J1008" s="52" t="s">
        <v>173</v>
      </c>
      <c r="K1008" s="52" t="s">
        <v>931</v>
      </c>
      <c r="L1008" s="53" t="s">
        <v>282</v>
      </c>
      <c r="M1008" s="13">
        <v>2883</v>
      </c>
      <c r="N1008" s="14">
        <f t="shared" si="230"/>
        <v>7.8986301369863</v>
      </c>
      <c r="O1008" s="15">
        <v>2130</v>
      </c>
      <c r="P1008" s="15">
        <f t="shared" si="238"/>
        <v>6140790</v>
      </c>
      <c r="Q1008" s="16">
        <f>IFERROR(VLOOKUP(G1008,SCENARIOS!$A$13:$E$18,2,0),0.025)</f>
        <v>0.04</v>
      </c>
      <c r="R1008" s="52">
        <f>IFERROR(VLOOKUP(L1008,INPUTS!$A$107:$B$120,2,0),0.0082)</f>
        <v>0.0042</v>
      </c>
      <c r="S1008" s="52">
        <f t="shared" si="239"/>
        <v>8.946</v>
      </c>
      <c r="T1008" s="15">
        <f t="shared" si="240"/>
        <v>25791.318</v>
      </c>
      <c r="U1008" s="15">
        <f>T1008/INPUTS!$B$7*1000</f>
        <v>32239147.5</v>
      </c>
      <c r="V1008" s="15">
        <f>T1008*INPUTS!$B$6</f>
        <v>81500.56488</v>
      </c>
      <c r="W1008" s="54" t="s">
        <v>396</v>
      </c>
      <c r="X1008" s="54" t="s">
        <v>396</v>
      </c>
      <c r="Y1008" s="67">
        <f>IFERROR(VLOOKUP(E1008,INPUTS!$A$44:$B$103,2,0),0)</f>
        <v>0</v>
      </c>
      <c r="Z1008" s="15">
        <f t="shared" si="229"/>
        <v>0</v>
      </c>
      <c r="AA1008" s="20">
        <f>IFERROR(VLOOKUP(E1008,INPUTS!$A$44:$C$103,3,0),SCENARIOS!$J$23)</f>
        <v>0</v>
      </c>
      <c r="AB1008" s="15">
        <f t="shared" si="231"/>
        <v>0</v>
      </c>
      <c r="AC1008" s="20">
        <f>IFERROR(VLOOKUP($E1008,INPUTS!$A$44:$G$103,4,0),SCENARIOS!$K$23)</f>
        <v>0</v>
      </c>
      <c r="AD1008" s="15">
        <f t="shared" si="232"/>
        <v>0</v>
      </c>
      <c r="AE1008" s="20">
        <f>IFERROR(VLOOKUP($E1008,INPUTS!$A$44:$G$103,5,0),SCENARIOS!$L$23)</f>
        <v>0</v>
      </c>
      <c r="AF1008" s="15">
        <f t="shared" si="233"/>
        <v>0</v>
      </c>
      <c r="AG1008" s="20">
        <f>IFERROR(VLOOKUP($E1008,INPUTS!$A$44:$G$103,6,0),SCENARIOS!$M$23)</f>
        <v>0</v>
      </c>
      <c r="AH1008" s="15">
        <f t="shared" si="234"/>
        <v>0</v>
      </c>
      <c r="AI1008" s="20">
        <f>IFERROR(VLOOKUP($E1008,INPUTS!$A$44:$G$103,7,0),SCENARIOS!$N$23)</f>
        <v>0</v>
      </c>
      <c r="AJ1008" s="15">
        <f t="shared" si="235"/>
        <v>0</v>
      </c>
      <c r="AL1008" t="str">
        <f t="shared" si="236"/>
        <v>N</v>
      </c>
      <c r="AM1008" s="21">
        <f t="shared" si="237"/>
        <v>68755.4325613455</v>
      </c>
    </row>
    <row r="1009" ht="15" customHeight="1" spans="1:39">
      <c r="A1009" s="24" t="s">
        <v>2026</v>
      </c>
      <c r="B1009" s="52" t="s">
        <v>563</v>
      </c>
      <c r="C1009" s="52" t="s">
        <v>564</v>
      </c>
      <c r="D1009" s="52" t="s">
        <v>929</v>
      </c>
      <c r="E1009" s="10" t="s">
        <v>562</v>
      </c>
      <c r="F1009" s="52" t="s">
        <v>561</v>
      </c>
      <c r="G1009" s="52" t="s">
        <v>173</v>
      </c>
      <c r="H1009" s="52" t="s">
        <v>505</v>
      </c>
      <c r="I1009" s="52" t="s">
        <v>504</v>
      </c>
      <c r="J1009" s="52" t="s">
        <v>173</v>
      </c>
      <c r="K1009" s="52" t="s">
        <v>931</v>
      </c>
      <c r="L1009" s="53" t="s">
        <v>279</v>
      </c>
      <c r="M1009" s="13">
        <v>1922</v>
      </c>
      <c r="N1009" s="14">
        <f t="shared" si="230"/>
        <v>5.26575342465753</v>
      </c>
      <c r="O1009" s="15">
        <v>1440</v>
      </c>
      <c r="P1009" s="15">
        <f t="shared" si="238"/>
        <v>2767680</v>
      </c>
      <c r="Q1009" s="16">
        <f>IFERROR(VLOOKUP(G1009,SCENARIOS!$A$13:$E$18,2,0),0.025)</f>
        <v>0.04</v>
      </c>
      <c r="R1009" s="52">
        <f>IFERROR(VLOOKUP(L1009,INPUTS!$A$107:$B$120,2,0),0.0082)</f>
        <v>0.0039</v>
      </c>
      <c r="S1009" s="52">
        <f t="shared" si="239"/>
        <v>5.616</v>
      </c>
      <c r="T1009" s="15">
        <f t="shared" si="240"/>
        <v>10793.952</v>
      </c>
      <c r="U1009" s="15">
        <f>T1009/INPUTS!$B$7*1000</f>
        <v>13492440</v>
      </c>
      <c r="V1009" s="15">
        <f>T1009*INPUTS!$B$6</f>
        <v>34108.88832</v>
      </c>
      <c r="W1009" s="54" t="s">
        <v>396</v>
      </c>
      <c r="X1009" s="54" t="s">
        <v>396</v>
      </c>
      <c r="Y1009" s="67">
        <f>IFERROR(VLOOKUP(E1009,INPUTS!$A$44:$B$103,2,0),0)</f>
        <v>0</v>
      </c>
      <c r="Z1009" s="15">
        <f t="shared" si="229"/>
        <v>0</v>
      </c>
      <c r="AA1009" s="20">
        <f>IFERROR(VLOOKUP(E1009,INPUTS!$A$44:$C$103,3,0),SCENARIOS!$J$23)</f>
        <v>0</v>
      </c>
      <c r="AB1009" s="15">
        <f t="shared" si="231"/>
        <v>0</v>
      </c>
      <c r="AC1009" s="20">
        <f>IFERROR(VLOOKUP($E1009,INPUTS!$A$44:$G$103,4,0),SCENARIOS!$K$23)</f>
        <v>0</v>
      </c>
      <c r="AD1009" s="15">
        <f t="shared" si="232"/>
        <v>0</v>
      </c>
      <c r="AE1009" s="20">
        <f>IFERROR(VLOOKUP($E1009,INPUTS!$A$44:$G$103,5,0),SCENARIOS!$L$23)</f>
        <v>0</v>
      </c>
      <c r="AF1009" s="15">
        <f t="shared" si="233"/>
        <v>0</v>
      </c>
      <c r="AG1009" s="20">
        <f>IFERROR(VLOOKUP($E1009,INPUTS!$A$44:$G$103,6,0),SCENARIOS!$M$23)</f>
        <v>0</v>
      </c>
      <c r="AH1009" s="15">
        <f t="shared" si="234"/>
        <v>0</v>
      </c>
      <c r="AI1009" s="20">
        <f>IFERROR(VLOOKUP($E1009,INPUTS!$A$44:$G$103,7,0),SCENARIOS!$N$23)</f>
        <v>0</v>
      </c>
      <c r="AJ1009" s="15">
        <f t="shared" si="235"/>
        <v>0</v>
      </c>
      <c r="AL1009" t="str">
        <f t="shared" si="236"/>
        <v>N</v>
      </c>
      <c r="AM1009" s="21">
        <f t="shared" si="237"/>
        <v>28774.9094019313</v>
      </c>
    </row>
    <row r="1010" ht="15" customHeight="1" spans="1:39">
      <c r="A1010" s="6" t="s">
        <v>2027</v>
      </c>
      <c r="B1010" s="52" t="s">
        <v>563</v>
      </c>
      <c r="C1010" s="52" t="s">
        <v>564</v>
      </c>
      <c r="D1010" s="52" t="s">
        <v>929</v>
      </c>
      <c r="E1010" s="10" t="s">
        <v>562</v>
      </c>
      <c r="F1010" s="52" t="s">
        <v>561</v>
      </c>
      <c r="G1010" s="52" t="s">
        <v>173</v>
      </c>
      <c r="H1010" s="52" t="s">
        <v>242</v>
      </c>
      <c r="I1010" s="52" t="s">
        <v>421</v>
      </c>
      <c r="J1010" s="52" t="s">
        <v>173</v>
      </c>
      <c r="K1010" s="52" t="s">
        <v>931</v>
      </c>
      <c r="L1010" s="53" t="s">
        <v>288</v>
      </c>
      <c r="M1010" s="13">
        <v>961</v>
      </c>
      <c r="N1010" s="14">
        <f t="shared" si="230"/>
        <v>2.63287671232877</v>
      </c>
      <c r="O1010" s="15">
        <v>3280</v>
      </c>
      <c r="P1010" s="15">
        <f t="shared" si="238"/>
        <v>3152080</v>
      </c>
      <c r="Q1010" s="16">
        <f>IFERROR(VLOOKUP(G1010,SCENARIOS!$A$13:$E$18,2,0),0.025)</f>
        <v>0.04</v>
      </c>
      <c r="R1010" s="52">
        <f>IFERROR(VLOOKUP(L1010,INPUTS!$A$107:$B$120,2,0),0.0082)</f>
        <v>0.0085</v>
      </c>
      <c r="S1010" s="52">
        <f t="shared" si="239"/>
        <v>27.88</v>
      </c>
      <c r="T1010" s="15">
        <f t="shared" si="240"/>
        <v>26792.68</v>
      </c>
      <c r="U1010" s="15">
        <f>T1010/INPUTS!$B$7*1000</f>
        <v>33490850</v>
      </c>
      <c r="V1010" s="15">
        <f>T1010*INPUTS!$B$6</f>
        <v>84664.8688</v>
      </c>
      <c r="W1010" s="54" t="s">
        <v>396</v>
      </c>
      <c r="X1010" s="54" t="s">
        <v>396</v>
      </c>
      <c r="Y1010" s="67">
        <f>IFERROR(VLOOKUP(E1010,INPUTS!$A$44:$B$103,2,0),0)</f>
        <v>0</v>
      </c>
      <c r="Z1010" s="15">
        <f t="shared" si="229"/>
        <v>0</v>
      </c>
      <c r="AA1010" s="20">
        <f>IFERROR(VLOOKUP(E1010,INPUTS!$A$44:$C$103,3,0),SCENARIOS!$J$23)</f>
        <v>0</v>
      </c>
      <c r="AB1010" s="15">
        <f t="shared" si="231"/>
        <v>0</v>
      </c>
      <c r="AC1010" s="20">
        <f>IFERROR(VLOOKUP($E1010,INPUTS!$A$44:$G$103,4,0),SCENARIOS!$K$23)</f>
        <v>0</v>
      </c>
      <c r="AD1010" s="15">
        <f t="shared" si="232"/>
        <v>0</v>
      </c>
      <c r="AE1010" s="20">
        <f>IFERROR(VLOOKUP($E1010,INPUTS!$A$44:$G$103,5,0),SCENARIOS!$L$23)</f>
        <v>0</v>
      </c>
      <c r="AF1010" s="15">
        <f t="shared" si="233"/>
        <v>0</v>
      </c>
      <c r="AG1010" s="20">
        <f>IFERROR(VLOOKUP($E1010,INPUTS!$A$44:$G$103,6,0),SCENARIOS!$M$23)</f>
        <v>0</v>
      </c>
      <c r="AH1010" s="15">
        <f t="shared" si="234"/>
        <v>0</v>
      </c>
      <c r="AI1010" s="20">
        <f>IFERROR(VLOOKUP($E1010,INPUTS!$A$44:$G$103,7,0),SCENARIOS!$N$23)</f>
        <v>0</v>
      </c>
      <c r="AJ1010" s="15">
        <f t="shared" si="235"/>
        <v>0</v>
      </c>
      <c r="AL1010" t="str">
        <f t="shared" si="236"/>
        <v>N</v>
      </c>
      <c r="AM1010" s="21">
        <f t="shared" si="237"/>
        <v>71424.8997619165</v>
      </c>
    </row>
    <row r="1011" ht="15" customHeight="1" spans="1:39">
      <c r="A1011" s="24" t="s">
        <v>2028</v>
      </c>
      <c r="B1011" s="52" t="s">
        <v>563</v>
      </c>
      <c r="C1011" s="52" t="s">
        <v>564</v>
      </c>
      <c r="D1011" s="52" t="s">
        <v>929</v>
      </c>
      <c r="E1011" s="10" t="s">
        <v>562</v>
      </c>
      <c r="F1011" s="52" t="s">
        <v>561</v>
      </c>
      <c r="G1011" s="52" t="s">
        <v>173</v>
      </c>
      <c r="H1011" s="52" t="s">
        <v>428</v>
      </c>
      <c r="I1011" s="52" t="s">
        <v>427</v>
      </c>
      <c r="J1011" s="52" t="s">
        <v>173</v>
      </c>
      <c r="K1011" s="52" t="s">
        <v>931</v>
      </c>
      <c r="L1011" s="53" t="s">
        <v>279</v>
      </c>
      <c r="M1011" s="13">
        <v>1441</v>
      </c>
      <c r="N1011" s="14">
        <f t="shared" si="230"/>
        <v>3.94794520547945</v>
      </c>
      <c r="O1011" s="15">
        <v>810</v>
      </c>
      <c r="P1011" s="15">
        <f t="shared" si="238"/>
        <v>1167210</v>
      </c>
      <c r="Q1011" s="16">
        <f>IFERROR(VLOOKUP(G1011,SCENARIOS!$A$13:$E$18,2,0),0.025)</f>
        <v>0.04</v>
      </c>
      <c r="R1011" s="52">
        <f>IFERROR(VLOOKUP(L1011,INPUTS!$A$107:$B$120,2,0),0.0082)</f>
        <v>0.0039</v>
      </c>
      <c r="S1011" s="52">
        <f t="shared" si="239"/>
        <v>3.159</v>
      </c>
      <c r="T1011" s="15">
        <f t="shared" si="240"/>
        <v>4552.119</v>
      </c>
      <c r="U1011" s="15">
        <f>T1011/INPUTS!$B$7*1000</f>
        <v>5690148.75</v>
      </c>
      <c r="V1011" s="15">
        <f>T1011*INPUTS!$B$6</f>
        <v>14384.69604</v>
      </c>
      <c r="W1011" s="54" t="s">
        <v>521</v>
      </c>
      <c r="X1011" s="54" t="s">
        <v>396</v>
      </c>
      <c r="Y1011" s="67">
        <f>IFERROR(VLOOKUP(E1011,INPUTS!$A$44:$B$103,2,0),0)</f>
        <v>0</v>
      </c>
      <c r="Z1011" s="15">
        <f t="shared" si="229"/>
        <v>0</v>
      </c>
      <c r="AA1011" s="20">
        <f>IFERROR(VLOOKUP(E1011,INPUTS!$A$44:$C$103,3,0),SCENARIOS!$J$23)</f>
        <v>0</v>
      </c>
      <c r="AB1011" s="15">
        <f t="shared" si="231"/>
        <v>0</v>
      </c>
      <c r="AC1011" s="20">
        <f>IFERROR(VLOOKUP($E1011,INPUTS!$A$44:$G$103,4,0),SCENARIOS!$K$23)</f>
        <v>0</v>
      </c>
      <c r="AD1011" s="15">
        <f t="shared" si="232"/>
        <v>0</v>
      </c>
      <c r="AE1011" s="20">
        <f>IFERROR(VLOOKUP($E1011,INPUTS!$A$44:$G$103,5,0),SCENARIOS!$L$23)</f>
        <v>0</v>
      </c>
      <c r="AF1011" s="15">
        <f t="shared" si="233"/>
        <v>0</v>
      </c>
      <c r="AG1011" s="20">
        <f>IFERROR(VLOOKUP($E1011,INPUTS!$A$44:$G$103,6,0),SCENARIOS!$M$23)</f>
        <v>0</v>
      </c>
      <c r="AH1011" s="15">
        <f t="shared" si="234"/>
        <v>0</v>
      </c>
      <c r="AI1011" s="20">
        <f>IFERROR(VLOOKUP($E1011,INPUTS!$A$44:$G$103,7,0),SCENARIOS!$N$23)</f>
        <v>0</v>
      </c>
      <c r="AJ1011" s="15">
        <f t="shared" si="235"/>
        <v>0</v>
      </c>
      <c r="AL1011" t="str">
        <f t="shared" si="236"/>
        <v>N</v>
      </c>
      <c r="AM1011" s="21">
        <f t="shared" si="237"/>
        <v>12135.2042154542</v>
      </c>
    </row>
    <row r="1012" ht="15" customHeight="1" spans="1:39">
      <c r="A1012" s="6" t="s">
        <v>2029</v>
      </c>
      <c r="B1012" s="52" t="s">
        <v>563</v>
      </c>
      <c r="C1012" s="52" t="s">
        <v>564</v>
      </c>
      <c r="D1012" s="52" t="s">
        <v>929</v>
      </c>
      <c r="E1012" s="10" t="s">
        <v>562</v>
      </c>
      <c r="F1012" s="52" t="s">
        <v>561</v>
      </c>
      <c r="G1012" s="52" t="s">
        <v>173</v>
      </c>
      <c r="H1012" s="52" t="s">
        <v>545</v>
      </c>
      <c r="I1012" s="52" t="s">
        <v>544</v>
      </c>
      <c r="J1012" s="52" t="s">
        <v>173</v>
      </c>
      <c r="K1012" s="52" t="s">
        <v>931</v>
      </c>
      <c r="L1012" s="53" t="s">
        <v>279</v>
      </c>
      <c r="M1012" s="13">
        <v>961</v>
      </c>
      <c r="N1012" s="14">
        <f t="shared" si="230"/>
        <v>2.63287671232877</v>
      </c>
      <c r="O1012" s="15">
        <v>2500</v>
      </c>
      <c r="P1012" s="15">
        <f t="shared" si="238"/>
        <v>2402500</v>
      </c>
      <c r="Q1012" s="16">
        <f>IFERROR(VLOOKUP(G1012,SCENARIOS!$A$13:$E$18,2,0),0.025)</f>
        <v>0.04</v>
      </c>
      <c r="R1012" s="52">
        <f>IFERROR(VLOOKUP(L1012,INPUTS!$A$107:$B$120,2,0),0.0082)</f>
        <v>0.0039</v>
      </c>
      <c r="S1012" s="52">
        <f t="shared" si="239"/>
        <v>9.75</v>
      </c>
      <c r="T1012" s="15">
        <f t="shared" si="240"/>
        <v>9369.75</v>
      </c>
      <c r="U1012" s="15">
        <f>T1012/INPUTS!$B$7*1000</f>
        <v>11712187.5</v>
      </c>
      <c r="V1012" s="15">
        <f>T1012*INPUTS!$B$6</f>
        <v>29608.41</v>
      </c>
      <c r="W1012" s="54" t="s">
        <v>396</v>
      </c>
      <c r="X1012" s="54" t="s">
        <v>396</v>
      </c>
      <c r="Y1012" s="67">
        <f>IFERROR(VLOOKUP(E1012,INPUTS!$A$44:$B$103,2,0),0)</f>
        <v>0</v>
      </c>
      <c r="Z1012" s="15">
        <f t="shared" si="229"/>
        <v>0</v>
      </c>
      <c r="AA1012" s="20">
        <f>IFERROR(VLOOKUP(E1012,INPUTS!$A$44:$C$103,3,0),SCENARIOS!$J$23)</f>
        <v>0</v>
      </c>
      <c r="AB1012" s="15">
        <f t="shared" si="231"/>
        <v>0</v>
      </c>
      <c r="AC1012" s="20">
        <f>IFERROR(VLOOKUP($E1012,INPUTS!$A$44:$G$103,4,0),SCENARIOS!$K$23)</f>
        <v>0</v>
      </c>
      <c r="AD1012" s="15">
        <f t="shared" si="232"/>
        <v>0</v>
      </c>
      <c r="AE1012" s="20">
        <f>IFERROR(VLOOKUP($E1012,INPUTS!$A$44:$G$103,5,0),SCENARIOS!$L$23)</f>
        <v>0</v>
      </c>
      <c r="AF1012" s="15">
        <f t="shared" si="233"/>
        <v>0</v>
      </c>
      <c r="AG1012" s="20">
        <f>IFERROR(VLOOKUP($E1012,INPUTS!$A$44:$G$103,6,0),SCENARIOS!$M$23)</f>
        <v>0</v>
      </c>
      <c r="AH1012" s="15">
        <f t="shared" si="234"/>
        <v>0</v>
      </c>
      <c r="AI1012" s="20">
        <f>IFERROR(VLOOKUP($E1012,INPUTS!$A$44:$G$103,7,0),SCENARIOS!$N$23)</f>
        <v>0</v>
      </c>
      <c r="AJ1012" s="15">
        <f t="shared" si="235"/>
        <v>0</v>
      </c>
      <c r="AL1012" t="str">
        <f t="shared" si="236"/>
        <v>N</v>
      </c>
      <c r="AM1012" s="21">
        <f t="shared" si="237"/>
        <v>24978.2199669543</v>
      </c>
    </row>
    <row r="1013" ht="15" customHeight="1" spans="1:39">
      <c r="A1013" s="24" t="s">
        <v>2030</v>
      </c>
      <c r="B1013" s="52" t="s">
        <v>563</v>
      </c>
      <c r="C1013" s="52" t="s">
        <v>564</v>
      </c>
      <c r="D1013" s="52" t="s">
        <v>929</v>
      </c>
      <c r="E1013" s="10" t="s">
        <v>562</v>
      </c>
      <c r="F1013" s="52" t="s">
        <v>561</v>
      </c>
      <c r="G1013" s="52" t="s">
        <v>173</v>
      </c>
      <c r="H1013" s="52" t="s">
        <v>253</v>
      </c>
      <c r="I1013" s="52" t="s">
        <v>930</v>
      </c>
      <c r="J1013" s="52" t="s">
        <v>169</v>
      </c>
      <c r="K1013" s="52" t="s">
        <v>931</v>
      </c>
      <c r="L1013" s="53" t="s">
        <v>291</v>
      </c>
      <c r="M1013" s="13">
        <v>480</v>
      </c>
      <c r="N1013" s="14">
        <f t="shared" si="230"/>
        <v>1.31506849315068</v>
      </c>
      <c r="O1013" s="15">
        <v>9060</v>
      </c>
      <c r="P1013" s="15">
        <f t="shared" si="238"/>
        <v>4348800</v>
      </c>
      <c r="Q1013" s="16">
        <f>IFERROR(VLOOKUP(G1013,SCENARIOS!$A$13:$E$18,2,0),0.025)</f>
        <v>0.04</v>
      </c>
      <c r="R1013" s="52">
        <f>IFERROR(VLOOKUP(L1013,INPUTS!$A$107:$B$120,2,0),0.0082)</f>
        <v>0.0079</v>
      </c>
      <c r="S1013" s="52">
        <f t="shared" si="239"/>
        <v>71.574</v>
      </c>
      <c r="T1013" s="15">
        <f t="shared" si="240"/>
        <v>34355.52</v>
      </c>
      <c r="U1013" s="15">
        <f>T1013/INPUTS!$B$7*1000</f>
        <v>42944400</v>
      </c>
      <c r="V1013" s="15">
        <f>T1013*INPUTS!$B$6</f>
        <v>108563.4432</v>
      </c>
      <c r="W1013" s="54" t="s">
        <v>396</v>
      </c>
      <c r="X1013" s="54" t="s">
        <v>396</v>
      </c>
      <c r="Y1013" s="67">
        <f>IFERROR(VLOOKUP(E1013,INPUTS!$A$44:$B$103,2,0),0)</f>
        <v>0</v>
      </c>
      <c r="Z1013" s="15">
        <f t="shared" si="229"/>
        <v>0</v>
      </c>
      <c r="AA1013" s="20">
        <f>IFERROR(VLOOKUP(E1013,INPUTS!$A$44:$C$103,3,0),SCENARIOS!$J$23)</f>
        <v>0</v>
      </c>
      <c r="AB1013" s="15">
        <f t="shared" si="231"/>
        <v>0</v>
      </c>
      <c r="AC1013" s="20">
        <f>IFERROR(VLOOKUP($E1013,INPUTS!$A$44:$G$103,4,0),SCENARIOS!$K$23)</f>
        <v>0</v>
      </c>
      <c r="AD1013" s="15">
        <f t="shared" si="232"/>
        <v>0</v>
      </c>
      <c r="AE1013" s="20">
        <f>IFERROR(VLOOKUP($E1013,INPUTS!$A$44:$G$103,5,0),SCENARIOS!$L$23)</f>
        <v>0</v>
      </c>
      <c r="AF1013" s="15">
        <f t="shared" si="233"/>
        <v>0</v>
      </c>
      <c r="AG1013" s="20">
        <f>IFERROR(VLOOKUP($E1013,INPUTS!$A$44:$G$103,6,0),SCENARIOS!$M$23)</f>
        <v>0</v>
      </c>
      <c r="AH1013" s="15">
        <f t="shared" si="234"/>
        <v>0</v>
      </c>
      <c r="AI1013" s="20">
        <f>IFERROR(VLOOKUP($E1013,INPUTS!$A$44:$G$103,7,0),SCENARIOS!$N$23)</f>
        <v>0</v>
      </c>
      <c r="AJ1013" s="15">
        <f t="shared" si="235"/>
        <v>0</v>
      </c>
      <c r="AL1013" t="str">
        <f t="shared" si="236"/>
        <v>N</v>
      </c>
      <c r="AM1013" s="21">
        <f t="shared" si="237"/>
        <v>91586.1934031428</v>
      </c>
    </row>
    <row r="1014" ht="15" customHeight="1" spans="1:39">
      <c r="A1014" s="6" t="s">
        <v>2031</v>
      </c>
      <c r="B1014" s="52" t="s">
        <v>425</v>
      </c>
      <c r="C1014" s="52" t="s">
        <v>426</v>
      </c>
      <c r="D1014" s="52" t="s">
        <v>929</v>
      </c>
      <c r="E1014" s="10" t="s">
        <v>428</v>
      </c>
      <c r="F1014" s="52" t="s">
        <v>427</v>
      </c>
      <c r="G1014" s="52" t="s">
        <v>173</v>
      </c>
      <c r="H1014" s="52" t="s">
        <v>228</v>
      </c>
      <c r="I1014" s="52" t="s">
        <v>938</v>
      </c>
      <c r="J1014" s="52" t="s">
        <v>165</v>
      </c>
      <c r="K1014" s="52" t="s">
        <v>931</v>
      </c>
      <c r="L1014" s="53" t="s">
        <v>295</v>
      </c>
      <c r="M1014" s="13">
        <v>2878</v>
      </c>
      <c r="N1014" s="14">
        <f t="shared" si="230"/>
        <v>7.88493150684932</v>
      </c>
      <c r="O1014" s="15">
        <v>9340</v>
      </c>
      <c r="P1014" s="15">
        <f t="shared" si="238"/>
        <v>26880520</v>
      </c>
      <c r="Q1014" s="16">
        <f>IFERROR(VLOOKUP(G1014,SCENARIOS!$A$13:$E$18,2,0),0.025)</f>
        <v>0.04</v>
      </c>
      <c r="R1014" s="52">
        <f>IFERROR(VLOOKUP(L1014,INPUTS!$A$107:$B$120,2,0),0.0082)</f>
        <v>0.0089</v>
      </c>
      <c r="S1014" s="52">
        <f t="shared" si="239"/>
        <v>83.126</v>
      </c>
      <c r="T1014" s="15">
        <f t="shared" si="240"/>
        <v>239236.628</v>
      </c>
      <c r="U1014" s="15">
        <f>T1014/INPUTS!$B$7*1000</f>
        <v>299045785</v>
      </c>
      <c r="V1014" s="15">
        <f>T1014*INPUTS!$B$6</f>
        <v>755987.74448</v>
      </c>
      <c r="W1014" s="54" t="s">
        <v>521</v>
      </c>
      <c r="X1014" s="54" t="s">
        <v>396</v>
      </c>
      <c r="Y1014" s="67">
        <f>IFERROR(VLOOKUP(E1014,INPUTS!$A$44:$B$103,2,0),0)</f>
        <v>0</v>
      </c>
      <c r="Z1014" s="15">
        <f t="shared" ref="Z1014:Z1077" si="241">T1014*Y1014</f>
        <v>0</v>
      </c>
      <c r="AA1014" s="20">
        <f>IFERROR(VLOOKUP(E1014,INPUTS!$A$44:$C$103,3,0),SCENARIOS!$J$23)</f>
        <v>0</v>
      </c>
      <c r="AB1014" s="15">
        <f t="shared" si="231"/>
        <v>0</v>
      </c>
      <c r="AC1014" s="20">
        <f>IFERROR(VLOOKUP($E1014,INPUTS!$A$44:$G$103,4,0),SCENARIOS!$K$23)</f>
        <v>0</v>
      </c>
      <c r="AD1014" s="15">
        <f t="shared" si="232"/>
        <v>0</v>
      </c>
      <c r="AE1014" s="20">
        <f>IFERROR(VLOOKUP($E1014,INPUTS!$A$44:$G$103,5,0),SCENARIOS!$L$23)</f>
        <v>0</v>
      </c>
      <c r="AF1014" s="15">
        <f t="shared" si="233"/>
        <v>0</v>
      </c>
      <c r="AG1014" s="20">
        <f>IFERROR(VLOOKUP($E1014,INPUTS!$A$44:$G$103,6,0),SCENARIOS!$M$23)</f>
        <v>0</v>
      </c>
      <c r="AH1014" s="15">
        <f t="shared" si="234"/>
        <v>0</v>
      </c>
      <c r="AI1014" s="20">
        <f>IFERROR(VLOOKUP($E1014,INPUTS!$A$44:$G$103,7,0),SCENARIOS!$N$23)</f>
        <v>0</v>
      </c>
      <c r="AJ1014" s="15">
        <f t="shared" si="235"/>
        <v>0</v>
      </c>
      <c r="AL1014" t="str">
        <f t="shared" si="236"/>
        <v>N</v>
      </c>
      <c r="AM1014" s="21">
        <f t="shared" si="237"/>
        <v>637765.694744941</v>
      </c>
    </row>
    <row r="1015" ht="15" customHeight="1" spans="1:39">
      <c r="A1015" s="24" t="s">
        <v>2032</v>
      </c>
      <c r="B1015" s="52" t="s">
        <v>425</v>
      </c>
      <c r="C1015" s="52" t="s">
        <v>426</v>
      </c>
      <c r="D1015" s="52" t="s">
        <v>929</v>
      </c>
      <c r="E1015" s="10" t="s">
        <v>428</v>
      </c>
      <c r="F1015" s="52" t="s">
        <v>427</v>
      </c>
      <c r="G1015" s="52" t="s">
        <v>173</v>
      </c>
      <c r="H1015" s="52" t="s">
        <v>200</v>
      </c>
      <c r="I1015" s="52" t="s">
        <v>391</v>
      </c>
      <c r="J1015" s="52" t="s">
        <v>165</v>
      </c>
      <c r="K1015" s="52" t="s">
        <v>931</v>
      </c>
      <c r="L1015" s="53" t="s">
        <v>293</v>
      </c>
      <c r="M1015" s="13">
        <v>2878</v>
      </c>
      <c r="N1015" s="14">
        <f t="shared" si="230"/>
        <v>7.88493150684932</v>
      </c>
      <c r="O1015" s="15">
        <v>9440</v>
      </c>
      <c r="P1015" s="15">
        <f t="shared" si="238"/>
        <v>27168320</v>
      </c>
      <c r="Q1015" s="16">
        <f>IFERROR(VLOOKUP(G1015,SCENARIOS!$A$13:$E$18,2,0),0.025)</f>
        <v>0.04</v>
      </c>
      <c r="R1015" s="52">
        <f>IFERROR(VLOOKUP(L1015,INPUTS!$A$107:$B$120,2,0),0.0082)</f>
        <v>0.0079</v>
      </c>
      <c r="S1015" s="52">
        <f t="shared" si="239"/>
        <v>74.576</v>
      </c>
      <c r="T1015" s="15">
        <f t="shared" si="240"/>
        <v>214629.728</v>
      </c>
      <c r="U1015" s="15">
        <f>T1015/INPUTS!$B$7*1000</f>
        <v>268287160</v>
      </c>
      <c r="V1015" s="15">
        <f>T1015*INPUTS!$B$6</f>
        <v>678229.94048</v>
      </c>
      <c r="W1015" s="54" t="s">
        <v>521</v>
      </c>
      <c r="X1015" s="54" t="s">
        <v>396</v>
      </c>
      <c r="Y1015" s="67">
        <f>IFERROR(VLOOKUP(E1015,INPUTS!$A$44:$B$103,2,0),0)</f>
        <v>0</v>
      </c>
      <c r="Z1015" s="15">
        <f t="shared" si="241"/>
        <v>0</v>
      </c>
      <c r="AA1015" s="20">
        <f>IFERROR(VLOOKUP(E1015,INPUTS!$A$44:$C$103,3,0),SCENARIOS!$J$23)</f>
        <v>0</v>
      </c>
      <c r="AB1015" s="15">
        <f t="shared" si="231"/>
        <v>0</v>
      </c>
      <c r="AC1015" s="20">
        <f>IFERROR(VLOOKUP($E1015,INPUTS!$A$44:$G$103,4,0),SCENARIOS!$K$23)</f>
        <v>0</v>
      </c>
      <c r="AD1015" s="15">
        <f t="shared" si="232"/>
        <v>0</v>
      </c>
      <c r="AE1015" s="20">
        <f>IFERROR(VLOOKUP($E1015,INPUTS!$A$44:$G$103,5,0),SCENARIOS!$L$23)</f>
        <v>0</v>
      </c>
      <c r="AF1015" s="15">
        <f t="shared" si="233"/>
        <v>0</v>
      </c>
      <c r="AG1015" s="20">
        <f>IFERROR(VLOOKUP($E1015,INPUTS!$A$44:$G$103,6,0),SCENARIOS!$M$23)</f>
        <v>0</v>
      </c>
      <c r="AH1015" s="15">
        <f t="shared" si="234"/>
        <v>0</v>
      </c>
      <c r="AI1015" s="20">
        <f>IFERROR(VLOOKUP($E1015,INPUTS!$A$44:$G$103,7,0),SCENARIOS!$N$23)</f>
        <v>0</v>
      </c>
      <c r="AJ1015" s="15">
        <f t="shared" si="235"/>
        <v>0</v>
      </c>
      <c r="AL1015" t="str">
        <f t="shared" si="236"/>
        <v>N</v>
      </c>
      <c r="AM1015" s="21">
        <f t="shared" si="237"/>
        <v>572167.726719664</v>
      </c>
    </row>
    <row r="1016" ht="15" customHeight="1" spans="1:39">
      <c r="A1016" s="6" t="s">
        <v>2033</v>
      </c>
      <c r="B1016" s="52" t="s">
        <v>425</v>
      </c>
      <c r="C1016" s="52" t="s">
        <v>426</v>
      </c>
      <c r="D1016" s="52" t="s">
        <v>929</v>
      </c>
      <c r="E1016" s="10" t="s">
        <v>428</v>
      </c>
      <c r="F1016" s="52" t="s">
        <v>427</v>
      </c>
      <c r="G1016" s="52" t="s">
        <v>173</v>
      </c>
      <c r="H1016" s="52" t="s">
        <v>203</v>
      </c>
      <c r="I1016" s="52" t="s">
        <v>399</v>
      </c>
      <c r="J1016" s="52" t="s">
        <v>165</v>
      </c>
      <c r="K1016" s="52" t="s">
        <v>931</v>
      </c>
      <c r="L1016" s="53" t="s">
        <v>295</v>
      </c>
      <c r="M1016" s="13">
        <v>2878</v>
      </c>
      <c r="N1016" s="14">
        <f t="shared" si="230"/>
        <v>7.88493150684932</v>
      </c>
      <c r="O1016" s="15">
        <v>9700</v>
      </c>
      <c r="P1016" s="15">
        <f t="shared" si="238"/>
        <v>27916600</v>
      </c>
      <c r="Q1016" s="16">
        <f>IFERROR(VLOOKUP(G1016,SCENARIOS!$A$13:$E$18,2,0),0.025)</f>
        <v>0.04</v>
      </c>
      <c r="R1016" s="52">
        <f>IFERROR(VLOOKUP(L1016,INPUTS!$A$107:$B$120,2,0),0.0082)</f>
        <v>0.0089</v>
      </c>
      <c r="S1016" s="52">
        <f t="shared" si="239"/>
        <v>86.33</v>
      </c>
      <c r="T1016" s="15">
        <f t="shared" si="240"/>
        <v>248457.74</v>
      </c>
      <c r="U1016" s="15">
        <f>T1016/INPUTS!$B$7*1000</f>
        <v>310572175</v>
      </c>
      <c r="V1016" s="15">
        <f>T1016*INPUTS!$B$6</f>
        <v>785126.4584</v>
      </c>
      <c r="W1016" s="54" t="s">
        <v>521</v>
      </c>
      <c r="X1016" s="54" t="s">
        <v>396</v>
      </c>
      <c r="Y1016" s="67">
        <f>IFERROR(VLOOKUP(E1016,INPUTS!$A$44:$B$103,2,0),0)</f>
        <v>0</v>
      </c>
      <c r="Z1016" s="15">
        <f t="shared" si="241"/>
        <v>0</v>
      </c>
      <c r="AA1016" s="20">
        <f>IFERROR(VLOOKUP(E1016,INPUTS!$A$44:$C$103,3,0),SCENARIOS!$J$23)</f>
        <v>0</v>
      </c>
      <c r="AB1016" s="15">
        <f t="shared" si="231"/>
        <v>0</v>
      </c>
      <c r="AC1016" s="20">
        <f>IFERROR(VLOOKUP($E1016,INPUTS!$A$44:$G$103,4,0),SCENARIOS!$K$23)</f>
        <v>0</v>
      </c>
      <c r="AD1016" s="15">
        <f t="shared" si="232"/>
        <v>0</v>
      </c>
      <c r="AE1016" s="20">
        <f>IFERROR(VLOOKUP($E1016,INPUTS!$A$44:$G$103,5,0),SCENARIOS!$L$23)</f>
        <v>0</v>
      </c>
      <c r="AF1016" s="15">
        <f t="shared" si="233"/>
        <v>0</v>
      </c>
      <c r="AG1016" s="20">
        <f>IFERROR(VLOOKUP($E1016,INPUTS!$A$44:$G$103,6,0),SCENARIOS!$M$23)</f>
        <v>0</v>
      </c>
      <c r="AH1016" s="15">
        <f t="shared" si="234"/>
        <v>0</v>
      </c>
      <c r="AI1016" s="20">
        <f>IFERROR(VLOOKUP($E1016,INPUTS!$A$44:$G$103,7,0),SCENARIOS!$N$23)</f>
        <v>0</v>
      </c>
      <c r="AJ1016" s="15">
        <f t="shared" si="235"/>
        <v>0</v>
      </c>
      <c r="AL1016" t="str">
        <f t="shared" si="236"/>
        <v>N</v>
      </c>
      <c r="AM1016" s="21">
        <f t="shared" si="237"/>
        <v>662347.670131256</v>
      </c>
    </row>
    <row r="1017" ht="15" customHeight="1" spans="1:39">
      <c r="A1017" s="24" t="s">
        <v>2034</v>
      </c>
      <c r="B1017" s="52" t="s">
        <v>425</v>
      </c>
      <c r="C1017" s="52" t="s">
        <v>426</v>
      </c>
      <c r="D1017" s="52" t="s">
        <v>929</v>
      </c>
      <c r="E1017" s="10" t="s">
        <v>428</v>
      </c>
      <c r="F1017" s="52" t="s">
        <v>427</v>
      </c>
      <c r="G1017" s="52" t="s">
        <v>173</v>
      </c>
      <c r="H1017" s="52" t="s">
        <v>204</v>
      </c>
      <c r="I1017" s="52" t="s">
        <v>405</v>
      </c>
      <c r="J1017" s="52" t="s">
        <v>165</v>
      </c>
      <c r="K1017" s="52" t="s">
        <v>931</v>
      </c>
      <c r="L1017" s="53" t="s">
        <v>293</v>
      </c>
      <c r="M1017" s="13">
        <v>2878</v>
      </c>
      <c r="N1017" s="14">
        <f t="shared" si="230"/>
        <v>7.88493150684932</v>
      </c>
      <c r="O1017" s="15">
        <v>9380</v>
      </c>
      <c r="P1017" s="15">
        <f t="shared" si="238"/>
        <v>26995640</v>
      </c>
      <c r="Q1017" s="16">
        <f>IFERROR(VLOOKUP(G1017,SCENARIOS!$A$13:$E$18,2,0),0.025)</f>
        <v>0.04</v>
      </c>
      <c r="R1017" s="52">
        <f>IFERROR(VLOOKUP(L1017,INPUTS!$A$107:$B$120,2,0),0.0082)</f>
        <v>0.0079</v>
      </c>
      <c r="S1017" s="52">
        <f t="shared" si="239"/>
        <v>74.102</v>
      </c>
      <c r="T1017" s="15">
        <f t="shared" si="240"/>
        <v>213265.556</v>
      </c>
      <c r="U1017" s="15">
        <f>T1017/INPUTS!$B$7*1000</f>
        <v>266581945</v>
      </c>
      <c r="V1017" s="15">
        <f>T1017*INPUTS!$B$6</f>
        <v>673919.15696</v>
      </c>
      <c r="W1017" s="54" t="s">
        <v>521</v>
      </c>
      <c r="X1017" s="54" t="s">
        <v>396</v>
      </c>
      <c r="Y1017" s="67">
        <f>IFERROR(VLOOKUP(E1017,INPUTS!$A$44:$B$103,2,0),0)</f>
        <v>0</v>
      </c>
      <c r="Z1017" s="15">
        <f t="shared" si="241"/>
        <v>0</v>
      </c>
      <c r="AA1017" s="20">
        <f>IFERROR(VLOOKUP(E1017,INPUTS!$A$44:$C$103,3,0),SCENARIOS!$J$23)</f>
        <v>0</v>
      </c>
      <c r="AB1017" s="15">
        <f t="shared" si="231"/>
        <v>0</v>
      </c>
      <c r="AC1017" s="20">
        <f>IFERROR(VLOOKUP($E1017,INPUTS!$A$44:$G$103,4,0),SCENARIOS!$K$23)</f>
        <v>0</v>
      </c>
      <c r="AD1017" s="15">
        <f t="shared" si="232"/>
        <v>0</v>
      </c>
      <c r="AE1017" s="20">
        <f>IFERROR(VLOOKUP($E1017,INPUTS!$A$44:$G$103,5,0),SCENARIOS!$L$23)</f>
        <v>0</v>
      </c>
      <c r="AF1017" s="15">
        <f t="shared" si="233"/>
        <v>0</v>
      </c>
      <c r="AG1017" s="20">
        <f>IFERROR(VLOOKUP($E1017,INPUTS!$A$44:$G$103,6,0),SCENARIOS!$M$23)</f>
        <v>0</v>
      </c>
      <c r="AH1017" s="15">
        <f t="shared" si="234"/>
        <v>0</v>
      </c>
      <c r="AI1017" s="20">
        <f>IFERROR(VLOOKUP($E1017,INPUTS!$A$44:$G$103,7,0),SCENARIOS!$N$23)</f>
        <v>0</v>
      </c>
      <c r="AJ1017" s="15">
        <f t="shared" si="235"/>
        <v>0</v>
      </c>
      <c r="AL1017" t="str">
        <f t="shared" si="236"/>
        <v>N</v>
      </c>
      <c r="AM1017" s="21">
        <f t="shared" si="237"/>
        <v>568531.067439666</v>
      </c>
    </row>
    <row r="1018" ht="15" customHeight="1" spans="1:39">
      <c r="A1018" s="6" t="s">
        <v>2035</v>
      </c>
      <c r="B1018" s="52" t="s">
        <v>425</v>
      </c>
      <c r="C1018" s="52" t="s">
        <v>426</v>
      </c>
      <c r="D1018" s="52" t="s">
        <v>929</v>
      </c>
      <c r="E1018" s="10" t="s">
        <v>428</v>
      </c>
      <c r="F1018" s="52" t="s">
        <v>427</v>
      </c>
      <c r="G1018" s="52" t="s">
        <v>173</v>
      </c>
      <c r="H1018" s="52" t="s">
        <v>1988</v>
      </c>
      <c r="I1018" s="52" t="s">
        <v>600</v>
      </c>
      <c r="J1018" s="52" t="s">
        <v>165</v>
      </c>
      <c r="K1018" s="52" t="s">
        <v>931</v>
      </c>
      <c r="L1018" s="53" t="s">
        <v>295</v>
      </c>
      <c r="M1018" s="13">
        <v>1439</v>
      </c>
      <c r="N1018" s="14">
        <f t="shared" si="230"/>
        <v>3.94246575342466</v>
      </c>
      <c r="O1018" s="15">
        <v>9385</v>
      </c>
      <c r="P1018" s="15">
        <f t="shared" si="238"/>
        <v>13505015</v>
      </c>
      <c r="Q1018" s="16">
        <f>IFERROR(VLOOKUP(G1018,SCENARIOS!$A$13:$E$18,2,0),0.025)</f>
        <v>0.04</v>
      </c>
      <c r="R1018" s="52">
        <f>IFERROR(VLOOKUP(L1018,INPUTS!$A$107:$B$120,2,0),0.0082)</f>
        <v>0.0089</v>
      </c>
      <c r="S1018" s="52">
        <f t="shared" si="239"/>
        <v>83.5265</v>
      </c>
      <c r="T1018" s="15">
        <f t="shared" si="240"/>
        <v>120194.6335</v>
      </c>
      <c r="U1018" s="15">
        <f>T1018/INPUTS!$B$7*1000</f>
        <v>150243291.875</v>
      </c>
      <c r="V1018" s="15">
        <f>T1018*INPUTS!$B$6</f>
        <v>379815.04186</v>
      </c>
      <c r="W1018" s="54" t="s">
        <v>521</v>
      </c>
      <c r="X1018" s="54" t="s">
        <v>396</v>
      </c>
      <c r="Y1018" s="67">
        <f>IFERROR(VLOOKUP(E1018,INPUTS!$A$44:$B$103,2,0),0)</f>
        <v>0</v>
      </c>
      <c r="Z1018" s="15">
        <f t="shared" si="241"/>
        <v>0</v>
      </c>
      <c r="AA1018" s="20">
        <f>IFERROR(VLOOKUP(E1018,INPUTS!$A$44:$C$103,3,0),SCENARIOS!$J$23)</f>
        <v>0</v>
      </c>
      <c r="AB1018" s="15">
        <f t="shared" si="231"/>
        <v>0</v>
      </c>
      <c r="AC1018" s="20">
        <f>IFERROR(VLOOKUP($E1018,INPUTS!$A$44:$G$103,4,0),SCENARIOS!$K$23)</f>
        <v>0</v>
      </c>
      <c r="AD1018" s="15">
        <f t="shared" si="232"/>
        <v>0</v>
      </c>
      <c r="AE1018" s="20">
        <f>IFERROR(VLOOKUP($E1018,INPUTS!$A$44:$G$103,5,0),SCENARIOS!$L$23)</f>
        <v>0</v>
      </c>
      <c r="AF1018" s="15">
        <f t="shared" si="233"/>
        <v>0</v>
      </c>
      <c r="AG1018" s="20">
        <f>IFERROR(VLOOKUP($E1018,INPUTS!$A$44:$G$103,6,0),SCENARIOS!$M$23)</f>
        <v>0</v>
      </c>
      <c r="AH1018" s="15">
        <f t="shared" si="234"/>
        <v>0</v>
      </c>
      <c r="AI1018" s="20">
        <f>IFERROR(VLOOKUP($E1018,INPUTS!$A$44:$G$103,7,0),SCENARIOS!$N$23)</f>
        <v>0</v>
      </c>
      <c r="AJ1018" s="15">
        <f t="shared" si="235"/>
        <v>0</v>
      </c>
      <c r="AL1018" t="str">
        <f t="shared" si="236"/>
        <v>N</v>
      </c>
      <c r="AM1018" s="21">
        <f t="shared" si="237"/>
        <v>320419.220834115</v>
      </c>
    </row>
    <row r="1019" ht="15" customHeight="1" spans="1:39">
      <c r="A1019" s="24" t="s">
        <v>2036</v>
      </c>
      <c r="B1019" s="52" t="s">
        <v>425</v>
      </c>
      <c r="C1019" s="52" t="s">
        <v>426</v>
      </c>
      <c r="D1019" s="52" t="s">
        <v>929</v>
      </c>
      <c r="E1019" s="10" t="s">
        <v>428</v>
      </c>
      <c r="F1019" s="52" t="s">
        <v>427</v>
      </c>
      <c r="G1019" s="52" t="s">
        <v>173</v>
      </c>
      <c r="H1019" s="52" t="s">
        <v>248</v>
      </c>
      <c r="I1019" s="52" t="s">
        <v>930</v>
      </c>
      <c r="J1019" s="52" t="s">
        <v>169</v>
      </c>
      <c r="K1019" s="52" t="s">
        <v>931</v>
      </c>
      <c r="L1019" s="53" t="s">
        <v>295</v>
      </c>
      <c r="M1019" s="13">
        <v>2878</v>
      </c>
      <c r="N1019" s="14">
        <f t="shared" si="230"/>
        <v>7.88493150684932</v>
      </c>
      <c r="O1019" s="15">
        <v>11640</v>
      </c>
      <c r="P1019" s="15">
        <f t="shared" si="238"/>
        <v>33499920</v>
      </c>
      <c r="Q1019" s="16">
        <f>IFERROR(VLOOKUP(G1019,SCENARIOS!$A$13:$E$18,2,0),0.025)</f>
        <v>0.04</v>
      </c>
      <c r="R1019" s="52">
        <f>IFERROR(VLOOKUP(L1019,INPUTS!$A$107:$B$120,2,0),0.0082)</f>
        <v>0.0089</v>
      </c>
      <c r="S1019" s="52">
        <f t="shared" si="239"/>
        <v>103.596</v>
      </c>
      <c r="T1019" s="15">
        <f t="shared" si="240"/>
        <v>298149.288</v>
      </c>
      <c r="U1019" s="15">
        <f>T1019/INPUTS!$B$7*1000</f>
        <v>372686610</v>
      </c>
      <c r="V1019" s="15">
        <f>T1019*INPUTS!$B$6</f>
        <v>942151.75008</v>
      </c>
      <c r="W1019" s="54" t="s">
        <v>521</v>
      </c>
      <c r="X1019" s="54" t="s">
        <v>396</v>
      </c>
      <c r="Y1019" s="67">
        <f>IFERROR(VLOOKUP(E1019,INPUTS!$A$44:$B$103,2,0),0)</f>
        <v>0</v>
      </c>
      <c r="Z1019" s="15">
        <f t="shared" si="241"/>
        <v>0</v>
      </c>
      <c r="AA1019" s="20">
        <f>IFERROR(VLOOKUP(E1019,INPUTS!$A$44:$C$103,3,0),SCENARIOS!$J$23)</f>
        <v>0</v>
      </c>
      <c r="AB1019" s="15">
        <f t="shared" si="231"/>
        <v>0</v>
      </c>
      <c r="AC1019" s="20">
        <f>IFERROR(VLOOKUP($E1019,INPUTS!$A$44:$G$103,4,0),SCENARIOS!$K$23)</f>
        <v>0</v>
      </c>
      <c r="AD1019" s="15">
        <f t="shared" si="232"/>
        <v>0</v>
      </c>
      <c r="AE1019" s="20">
        <f>IFERROR(VLOOKUP($E1019,INPUTS!$A$44:$G$103,5,0),SCENARIOS!$L$23)</f>
        <v>0</v>
      </c>
      <c r="AF1019" s="15">
        <f t="shared" si="233"/>
        <v>0</v>
      </c>
      <c r="AG1019" s="20">
        <f>IFERROR(VLOOKUP($E1019,INPUTS!$A$44:$G$103,6,0),SCENARIOS!$M$23)</f>
        <v>0</v>
      </c>
      <c r="AH1019" s="15">
        <f t="shared" si="234"/>
        <v>0</v>
      </c>
      <c r="AI1019" s="20">
        <f>IFERROR(VLOOKUP($E1019,INPUTS!$A$44:$G$103,7,0),SCENARIOS!$N$23)</f>
        <v>0</v>
      </c>
      <c r="AJ1019" s="15">
        <f t="shared" si="235"/>
        <v>0</v>
      </c>
      <c r="AL1019" t="str">
        <f t="shared" si="236"/>
        <v>Y</v>
      </c>
      <c r="AM1019" s="21">
        <f t="shared" si="237"/>
        <v>794817.204157507</v>
      </c>
    </row>
    <row r="1020" ht="15" customHeight="1" spans="1:39">
      <c r="A1020" s="6" t="s">
        <v>2037</v>
      </c>
      <c r="B1020" s="52" t="s">
        <v>425</v>
      </c>
      <c r="C1020" s="52" t="s">
        <v>426</v>
      </c>
      <c r="D1020" s="52" t="s">
        <v>929</v>
      </c>
      <c r="E1020" s="10" t="s">
        <v>428</v>
      </c>
      <c r="F1020" s="52" t="s">
        <v>427</v>
      </c>
      <c r="G1020" s="52" t="s">
        <v>173</v>
      </c>
      <c r="H1020" s="52" t="s">
        <v>252</v>
      </c>
      <c r="I1020" s="52" t="s">
        <v>930</v>
      </c>
      <c r="J1020" s="52" t="s">
        <v>169</v>
      </c>
      <c r="K1020" s="52" t="s">
        <v>931</v>
      </c>
      <c r="L1020" s="53" t="s">
        <v>295</v>
      </c>
      <c r="M1020" s="13">
        <v>2878</v>
      </c>
      <c r="N1020" s="14">
        <f t="shared" si="230"/>
        <v>7.88493150684932</v>
      </c>
      <c r="O1020" s="15">
        <v>11120</v>
      </c>
      <c r="P1020" s="15">
        <f t="shared" si="238"/>
        <v>32003360</v>
      </c>
      <c r="Q1020" s="16">
        <f>IFERROR(VLOOKUP(G1020,SCENARIOS!$A$13:$E$18,2,0),0.025)</f>
        <v>0.04</v>
      </c>
      <c r="R1020" s="52">
        <f>IFERROR(VLOOKUP(L1020,INPUTS!$A$107:$B$120,2,0),0.0082)</f>
        <v>0.0089</v>
      </c>
      <c r="S1020" s="52">
        <f t="shared" si="239"/>
        <v>98.968</v>
      </c>
      <c r="T1020" s="15">
        <f t="shared" si="240"/>
        <v>284829.904</v>
      </c>
      <c r="U1020" s="15">
        <f>T1020/INPUTS!$B$7*1000</f>
        <v>356037380</v>
      </c>
      <c r="V1020" s="15">
        <f>T1020*INPUTS!$B$6</f>
        <v>900062.49664</v>
      </c>
      <c r="W1020" s="54" t="s">
        <v>521</v>
      </c>
      <c r="X1020" s="54" t="s">
        <v>396</v>
      </c>
      <c r="Y1020" s="67">
        <f>IFERROR(VLOOKUP(E1020,INPUTS!$A$44:$B$103,2,0),0)</f>
        <v>0</v>
      </c>
      <c r="Z1020" s="15">
        <f t="shared" si="241"/>
        <v>0</v>
      </c>
      <c r="AA1020" s="20">
        <f>IFERROR(VLOOKUP(E1020,INPUTS!$A$44:$C$103,3,0),SCENARIOS!$J$23)</f>
        <v>0</v>
      </c>
      <c r="AB1020" s="15">
        <f t="shared" si="231"/>
        <v>0</v>
      </c>
      <c r="AC1020" s="20">
        <f>IFERROR(VLOOKUP($E1020,INPUTS!$A$44:$G$103,4,0),SCENARIOS!$K$23)</f>
        <v>0</v>
      </c>
      <c r="AD1020" s="15">
        <f t="shared" si="232"/>
        <v>0</v>
      </c>
      <c r="AE1020" s="20">
        <f>IFERROR(VLOOKUP($E1020,INPUTS!$A$44:$G$103,5,0),SCENARIOS!$L$23)</f>
        <v>0</v>
      </c>
      <c r="AF1020" s="15">
        <f t="shared" si="233"/>
        <v>0</v>
      </c>
      <c r="AG1020" s="20">
        <f>IFERROR(VLOOKUP($E1020,INPUTS!$A$44:$G$103,6,0),SCENARIOS!$M$23)</f>
        <v>0</v>
      </c>
      <c r="AH1020" s="15">
        <f t="shared" si="234"/>
        <v>0</v>
      </c>
      <c r="AI1020" s="20">
        <f>IFERROR(VLOOKUP($E1020,INPUTS!$A$44:$G$103,7,0),SCENARIOS!$N$23)</f>
        <v>0</v>
      </c>
      <c r="AJ1020" s="15">
        <f t="shared" si="235"/>
        <v>0</v>
      </c>
      <c r="AL1020" t="str">
        <f t="shared" si="236"/>
        <v>N</v>
      </c>
      <c r="AM1020" s="21">
        <f t="shared" si="237"/>
        <v>759309.906377275</v>
      </c>
    </row>
    <row r="1021" ht="15" customHeight="1" spans="1:39">
      <c r="A1021" s="24" t="s">
        <v>2038</v>
      </c>
      <c r="B1021" s="52" t="s">
        <v>425</v>
      </c>
      <c r="C1021" s="52" t="s">
        <v>426</v>
      </c>
      <c r="D1021" s="52" t="s">
        <v>929</v>
      </c>
      <c r="E1021" s="10" t="s">
        <v>428</v>
      </c>
      <c r="F1021" s="52" t="s">
        <v>427</v>
      </c>
      <c r="G1021" s="52" t="s">
        <v>173</v>
      </c>
      <c r="H1021" s="52" t="s">
        <v>245</v>
      </c>
      <c r="I1021" s="52" t="s">
        <v>930</v>
      </c>
      <c r="J1021" s="52" t="s">
        <v>169</v>
      </c>
      <c r="K1021" s="52" t="s">
        <v>931</v>
      </c>
      <c r="L1021" s="53" t="s">
        <v>295</v>
      </c>
      <c r="M1021" s="13">
        <v>2878</v>
      </c>
      <c r="N1021" s="14">
        <f t="shared" si="230"/>
        <v>7.88493150684932</v>
      </c>
      <c r="O1021" s="15">
        <v>12970</v>
      </c>
      <c r="P1021" s="15">
        <f t="shared" si="238"/>
        <v>37327660</v>
      </c>
      <c r="Q1021" s="16">
        <f>IFERROR(VLOOKUP(G1021,SCENARIOS!$A$13:$E$18,2,0),0.025)</f>
        <v>0.04</v>
      </c>
      <c r="R1021" s="52">
        <f>IFERROR(VLOOKUP(L1021,INPUTS!$A$107:$B$120,2,0),0.0082)</f>
        <v>0.0089</v>
      </c>
      <c r="S1021" s="52">
        <f t="shared" si="239"/>
        <v>115.433</v>
      </c>
      <c r="T1021" s="15">
        <f t="shared" si="240"/>
        <v>332216.174</v>
      </c>
      <c r="U1021" s="15">
        <f>T1021/INPUTS!$B$7*1000</f>
        <v>415270217.5</v>
      </c>
      <c r="V1021" s="15">
        <f>T1021*INPUTS!$B$6</f>
        <v>1049803.10984</v>
      </c>
      <c r="W1021" s="54" t="s">
        <v>521</v>
      </c>
      <c r="X1021" s="54" t="s">
        <v>396</v>
      </c>
      <c r="Y1021" s="67">
        <f>IFERROR(VLOOKUP(E1021,INPUTS!$A$44:$B$103,2,0),0)</f>
        <v>0</v>
      </c>
      <c r="Z1021" s="15">
        <f t="shared" si="241"/>
        <v>0</v>
      </c>
      <c r="AA1021" s="20">
        <f>IFERROR(VLOOKUP(E1021,INPUTS!$A$44:$C$103,3,0),SCENARIOS!$J$23)</f>
        <v>0</v>
      </c>
      <c r="AB1021" s="15">
        <f t="shared" si="231"/>
        <v>0</v>
      </c>
      <c r="AC1021" s="20">
        <f>IFERROR(VLOOKUP($E1021,INPUTS!$A$44:$G$103,4,0),SCENARIOS!$K$23)</f>
        <v>0</v>
      </c>
      <c r="AD1021" s="15">
        <f t="shared" si="232"/>
        <v>0</v>
      </c>
      <c r="AE1021" s="20">
        <f>IFERROR(VLOOKUP($E1021,INPUTS!$A$44:$G$103,5,0),SCENARIOS!$L$23)</f>
        <v>0</v>
      </c>
      <c r="AF1021" s="15">
        <f t="shared" si="233"/>
        <v>0</v>
      </c>
      <c r="AG1021" s="20">
        <f>IFERROR(VLOOKUP($E1021,INPUTS!$A$44:$G$103,6,0),SCENARIOS!$M$23)</f>
        <v>0</v>
      </c>
      <c r="AH1021" s="15">
        <f t="shared" si="234"/>
        <v>0</v>
      </c>
      <c r="AI1021" s="20">
        <f>IFERROR(VLOOKUP($E1021,INPUTS!$A$44:$G$103,7,0),SCENARIOS!$N$23)</f>
        <v>0</v>
      </c>
      <c r="AJ1021" s="15">
        <f t="shared" si="235"/>
        <v>0</v>
      </c>
      <c r="AL1021" t="str">
        <f t="shared" si="236"/>
        <v>Y</v>
      </c>
      <c r="AM1021" s="21">
        <f t="shared" si="237"/>
        <v>885633.946556948</v>
      </c>
    </row>
    <row r="1022" ht="15" customHeight="1" spans="1:39">
      <c r="A1022" s="6" t="s">
        <v>2039</v>
      </c>
      <c r="B1022" s="52" t="s">
        <v>425</v>
      </c>
      <c r="C1022" s="52" t="s">
        <v>426</v>
      </c>
      <c r="D1022" s="52" t="s">
        <v>929</v>
      </c>
      <c r="E1022" s="10" t="s">
        <v>428</v>
      </c>
      <c r="F1022" s="52" t="s">
        <v>427</v>
      </c>
      <c r="G1022" s="52" t="s">
        <v>173</v>
      </c>
      <c r="H1022" s="52" t="s">
        <v>249</v>
      </c>
      <c r="I1022" s="52" t="s">
        <v>930</v>
      </c>
      <c r="J1022" s="52" t="s">
        <v>169</v>
      </c>
      <c r="K1022" s="52" t="s">
        <v>931</v>
      </c>
      <c r="L1022" s="53" t="s">
        <v>295</v>
      </c>
      <c r="M1022" s="13">
        <v>2878</v>
      </c>
      <c r="N1022" s="14">
        <f t="shared" si="230"/>
        <v>7.88493150684932</v>
      </c>
      <c r="O1022" s="15">
        <v>12540</v>
      </c>
      <c r="P1022" s="15">
        <f t="shared" si="238"/>
        <v>36090120</v>
      </c>
      <c r="Q1022" s="16">
        <f>IFERROR(VLOOKUP(G1022,SCENARIOS!$A$13:$E$18,2,0),0.025)</f>
        <v>0.04</v>
      </c>
      <c r="R1022" s="52">
        <f>IFERROR(VLOOKUP(L1022,INPUTS!$A$107:$B$120,2,0),0.0082)</f>
        <v>0.0089</v>
      </c>
      <c r="S1022" s="52">
        <f t="shared" si="239"/>
        <v>111.606</v>
      </c>
      <c r="T1022" s="15">
        <f t="shared" si="240"/>
        <v>321202.068</v>
      </c>
      <c r="U1022" s="15">
        <f>T1022/INPUTS!$B$7*1000</f>
        <v>401502585</v>
      </c>
      <c r="V1022" s="15">
        <f>T1022*INPUTS!$B$6</f>
        <v>1014998.53488</v>
      </c>
      <c r="W1022" s="54" t="s">
        <v>521</v>
      </c>
      <c r="X1022" s="54" t="s">
        <v>396</v>
      </c>
      <c r="Y1022" s="67">
        <f>IFERROR(VLOOKUP(E1022,INPUTS!$A$44:$B$103,2,0),0)</f>
        <v>0</v>
      </c>
      <c r="Z1022" s="15">
        <f t="shared" si="241"/>
        <v>0</v>
      </c>
      <c r="AA1022" s="20">
        <f>IFERROR(VLOOKUP(E1022,INPUTS!$A$44:$C$103,3,0),SCENARIOS!$J$23)</f>
        <v>0</v>
      </c>
      <c r="AB1022" s="15">
        <f t="shared" si="231"/>
        <v>0</v>
      </c>
      <c r="AC1022" s="20">
        <f>IFERROR(VLOOKUP($E1022,INPUTS!$A$44:$G$103,4,0),SCENARIOS!$K$23)</f>
        <v>0</v>
      </c>
      <c r="AD1022" s="15">
        <f t="shared" si="232"/>
        <v>0</v>
      </c>
      <c r="AE1022" s="20">
        <f>IFERROR(VLOOKUP($E1022,INPUTS!$A$44:$G$103,5,0),SCENARIOS!$L$23)</f>
        <v>0</v>
      </c>
      <c r="AF1022" s="15">
        <f t="shared" si="233"/>
        <v>0</v>
      </c>
      <c r="AG1022" s="20">
        <f>IFERROR(VLOOKUP($E1022,INPUTS!$A$44:$G$103,6,0),SCENARIOS!$M$23)</f>
        <v>0</v>
      </c>
      <c r="AH1022" s="15">
        <f t="shared" si="234"/>
        <v>0</v>
      </c>
      <c r="AI1022" s="20">
        <f>IFERROR(VLOOKUP($E1022,INPUTS!$A$44:$G$103,7,0),SCENARIOS!$N$23)</f>
        <v>0</v>
      </c>
      <c r="AJ1022" s="15">
        <f t="shared" si="235"/>
        <v>0</v>
      </c>
      <c r="AL1022" t="str">
        <f t="shared" si="236"/>
        <v>N</v>
      </c>
      <c r="AM1022" s="21">
        <f t="shared" si="237"/>
        <v>856272.142623294</v>
      </c>
    </row>
    <row r="1023" ht="15" customHeight="1" spans="1:39">
      <c r="A1023" s="24" t="s">
        <v>2040</v>
      </c>
      <c r="B1023" s="52" t="s">
        <v>425</v>
      </c>
      <c r="C1023" s="52" t="s">
        <v>426</v>
      </c>
      <c r="D1023" s="52" t="s">
        <v>929</v>
      </c>
      <c r="E1023" s="10" t="s">
        <v>428</v>
      </c>
      <c r="F1023" s="52" t="s">
        <v>427</v>
      </c>
      <c r="G1023" s="52" t="s">
        <v>173</v>
      </c>
      <c r="H1023" s="52" t="s">
        <v>1153</v>
      </c>
      <c r="I1023" s="52" t="s">
        <v>614</v>
      </c>
      <c r="J1023" s="52" t="s">
        <v>169</v>
      </c>
      <c r="K1023" s="52" t="s">
        <v>931</v>
      </c>
      <c r="L1023" s="53" t="s">
        <v>295</v>
      </c>
      <c r="M1023" s="13">
        <v>2878</v>
      </c>
      <c r="N1023" s="14">
        <f t="shared" si="230"/>
        <v>7.88493150684932</v>
      </c>
      <c r="O1023" s="15">
        <v>9900</v>
      </c>
      <c r="P1023" s="15">
        <f t="shared" si="238"/>
        <v>28492200</v>
      </c>
      <c r="Q1023" s="16">
        <f>IFERROR(VLOOKUP(G1023,SCENARIOS!$A$13:$E$18,2,0),0.025)</f>
        <v>0.04</v>
      </c>
      <c r="R1023" s="52">
        <f>IFERROR(VLOOKUP(L1023,INPUTS!$A$107:$B$120,2,0),0.0082)</f>
        <v>0.0089</v>
      </c>
      <c r="S1023" s="52">
        <f t="shared" si="239"/>
        <v>88.11</v>
      </c>
      <c r="T1023" s="15">
        <f t="shared" si="240"/>
        <v>253580.58</v>
      </c>
      <c r="U1023" s="15">
        <f>T1023/INPUTS!$B$7*1000</f>
        <v>316975725</v>
      </c>
      <c r="V1023" s="15">
        <f>T1023*INPUTS!$B$6</f>
        <v>801314.6328</v>
      </c>
      <c r="W1023" s="54" t="s">
        <v>521</v>
      </c>
      <c r="X1023" s="54" t="s">
        <v>396</v>
      </c>
      <c r="Y1023" s="67">
        <f>IFERROR(VLOOKUP(E1023,INPUTS!$A$44:$B$103,2,0),0)</f>
        <v>0</v>
      </c>
      <c r="Z1023" s="15">
        <f t="shared" si="241"/>
        <v>0</v>
      </c>
      <c r="AA1023" s="20">
        <f>IFERROR(VLOOKUP(E1023,INPUTS!$A$44:$C$103,3,0),SCENARIOS!$J$23)</f>
        <v>0</v>
      </c>
      <c r="AB1023" s="15">
        <f t="shared" si="231"/>
        <v>0</v>
      </c>
      <c r="AC1023" s="20">
        <f>IFERROR(VLOOKUP($E1023,INPUTS!$A$44:$G$103,4,0),SCENARIOS!$K$23)</f>
        <v>0</v>
      </c>
      <c r="AD1023" s="15">
        <f t="shared" si="232"/>
        <v>0</v>
      </c>
      <c r="AE1023" s="20">
        <f>IFERROR(VLOOKUP($E1023,INPUTS!$A$44:$G$103,5,0),SCENARIOS!$L$23)</f>
        <v>0</v>
      </c>
      <c r="AF1023" s="15">
        <f t="shared" si="233"/>
        <v>0</v>
      </c>
      <c r="AG1023" s="20">
        <f>IFERROR(VLOOKUP($E1023,INPUTS!$A$44:$G$103,6,0),SCENARIOS!$M$23)</f>
        <v>0</v>
      </c>
      <c r="AH1023" s="15">
        <f t="shared" si="234"/>
        <v>0</v>
      </c>
      <c r="AI1023" s="20">
        <f>IFERROR(VLOOKUP($E1023,INPUTS!$A$44:$G$103,7,0),SCENARIOS!$N$23)</f>
        <v>0</v>
      </c>
      <c r="AJ1023" s="15">
        <f t="shared" si="235"/>
        <v>0</v>
      </c>
      <c r="AL1023" t="str">
        <f t="shared" si="236"/>
        <v>N</v>
      </c>
      <c r="AM1023" s="21">
        <f t="shared" si="237"/>
        <v>676004.323123653</v>
      </c>
    </row>
    <row r="1024" ht="15" customHeight="1" spans="1:39">
      <c r="A1024" s="6" t="s">
        <v>2041</v>
      </c>
      <c r="B1024" s="52" t="s">
        <v>425</v>
      </c>
      <c r="C1024" s="52" t="s">
        <v>426</v>
      </c>
      <c r="D1024" s="52" t="s">
        <v>929</v>
      </c>
      <c r="E1024" s="10" t="s">
        <v>428</v>
      </c>
      <c r="F1024" s="52" t="s">
        <v>427</v>
      </c>
      <c r="G1024" s="52" t="s">
        <v>173</v>
      </c>
      <c r="H1024" s="52" t="s">
        <v>234</v>
      </c>
      <c r="I1024" s="52" t="s">
        <v>424</v>
      </c>
      <c r="J1024" s="52" t="s">
        <v>173</v>
      </c>
      <c r="K1024" s="52" t="s">
        <v>931</v>
      </c>
      <c r="L1024" s="53" t="s">
        <v>288</v>
      </c>
      <c r="M1024" s="13">
        <v>8635</v>
      </c>
      <c r="N1024" s="14">
        <f t="shared" si="230"/>
        <v>23.6575342465753</v>
      </c>
      <c r="O1024" s="15">
        <v>2900</v>
      </c>
      <c r="P1024" s="15">
        <f t="shared" si="238"/>
        <v>25041500</v>
      </c>
      <c r="Q1024" s="16">
        <f>IFERROR(VLOOKUP(G1024,SCENARIOS!$A$13:$E$18,2,0),0.025)</f>
        <v>0.04</v>
      </c>
      <c r="R1024" s="52">
        <f>IFERROR(VLOOKUP(L1024,INPUTS!$A$107:$B$120,2,0),0.0082)</f>
        <v>0.0085</v>
      </c>
      <c r="S1024" s="52">
        <f t="shared" si="239"/>
        <v>24.65</v>
      </c>
      <c r="T1024" s="15">
        <f t="shared" si="240"/>
        <v>212852.75</v>
      </c>
      <c r="U1024" s="15">
        <f>T1024/INPUTS!$B$7*1000</f>
        <v>266065937.5</v>
      </c>
      <c r="V1024" s="15">
        <f>T1024*INPUTS!$B$6</f>
        <v>672614.69</v>
      </c>
      <c r="W1024" s="54" t="s">
        <v>521</v>
      </c>
      <c r="X1024" s="54" t="s">
        <v>396</v>
      </c>
      <c r="Y1024" s="67">
        <f>IFERROR(VLOOKUP(E1024,INPUTS!$A$44:$B$103,2,0),0)</f>
        <v>0</v>
      </c>
      <c r="Z1024" s="15">
        <f t="shared" si="241"/>
        <v>0</v>
      </c>
      <c r="AA1024" s="20">
        <f>IFERROR(VLOOKUP(E1024,INPUTS!$A$44:$C$103,3,0),SCENARIOS!$J$23)</f>
        <v>0</v>
      </c>
      <c r="AB1024" s="15">
        <f t="shared" si="231"/>
        <v>0</v>
      </c>
      <c r="AC1024" s="20">
        <f>IFERROR(VLOOKUP($E1024,INPUTS!$A$44:$G$103,4,0),SCENARIOS!$K$23)</f>
        <v>0</v>
      </c>
      <c r="AD1024" s="15">
        <f t="shared" si="232"/>
        <v>0</v>
      </c>
      <c r="AE1024" s="20">
        <f>IFERROR(VLOOKUP($E1024,INPUTS!$A$44:$G$103,5,0),SCENARIOS!$L$23)</f>
        <v>0</v>
      </c>
      <c r="AF1024" s="15">
        <f t="shared" si="233"/>
        <v>0</v>
      </c>
      <c r="AG1024" s="20">
        <f>IFERROR(VLOOKUP($E1024,INPUTS!$A$44:$G$103,6,0),SCENARIOS!$M$23)</f>
        <v>0</v>
      </c>
      <c r="AH1024" s="15">
        <f t="shared" si="234"/>
        <v>0</v>
      </c>
      <c r="AI1024" s="20">
        <f>IFERROR(VLOOKUP($E1024,INPUTS!$A$44:$G$103,7,0),SCENARIOS!$N$23)</f>
        <v>0</v>
      </c>
      <c r="AJ1024" s="15">
        <f t="shared" si="235"/>
        <v>0</v>
      </c>
      <c r="AL1024" t="str">
        <f t="shared" si="236"/>
        <v>Y</v>
      </c>
      <c r="AM1024" s="21">
        <f t="shared" si="237"/>
        <v>567430.59420701</v>
      </c>
    </row>
    <row r="1025" ht="15" customHeight="1" spans="1:39">
      <c r="A1025" s="24" t="s">
        <v>2042</v>
      </c>
      <c r="B1025" s="52" t="s">
        <v>425</v>
      </c>
      <c r="C1025" s="52" t="s">
        <v>426</v>
      </c>
      <c r="D1025" s="52" t="s">
        <v>929</v>
      </c>
      <c r="E1025" s="10" t="s">
        <v>428</v>
      </c>
      <c r="F1025" s="52" t="s">
        <v>427</v>
      </c>
      <c r="G1025" s="52" t="s">
        <v>173</v>
      </c>
      <c r="H1025" s="52" t="s">
        <v>505</v>
      </c>
      <c r="I1025" s="52" t="s">
        <v>504</v>
      </c>
      <c r="J1025" s="52" t="s">
        <v>173</v>
      </c>
      <c r="K1025" s="52" t="s">
        <v>931</v>
      </c>
      <c r="L1025" s="53" t="s">
        <v>288</v>
      </c>
      <c r="M1025" s="13">
        <v>7196</v>
      </c>
      <c r="N1025" s="14">
        <f t="shared" si="230"/>
        <v>19.7150684931507</v>
      </c>
      <c r="O1025" s="15">
        <v>2070</v>
      </c>
      <c r="P1025" s="15">
        <f t="shared" si="238"/>
        <v>14895720</v>
      </c>
      <c r="Q1025" s="16">
        <f>IFERROR(VLOOKUP(G1025,SCENARIOS!$A$13:$E$18,2,0),0.025)</f>
        <v>0.04</v>
      </c>
      <c r="R1025" s="52">
        <f>IFERROR(VLOOKUP(L1025,INPUTS!$A$107:$B$120,2,0),0.0082)</f>
        <v>0.0085</v>
      </c>
      <c r="S1025" s="52">
        <f t="shared" si="239"/>
        <v>17.595</v>
      </c>
      <c r="T1025" s="15">
        <f t="shared" si="240"/>
        <v>126613.62</v>
      </c>
      <c r="U1025" s="15">
        <f>T1025/INPUTS!$B$7*1000</f>
        <v>158267025</v>
      </c>
      <c r="V1025" s="15">
        <f>T1025*INPUTS!$B$6</f>
        <v>400099.0392</v>
      </c>
      <c r="W1025" s="54" t="s">
        <v>521</v>
      </c>
      <c r="X1025" s="54" t="s">
        <v>396</v>
      </c>
      <c r="Y1025" s="67">
        <f>IFERROR(VLOOKUP(E1025,INPUTS!$A$44:$B$103,2,0),0)</f>
        <v>0</v>
      </c>
      <c r="Z1025" s="15">
        <f t="shared" si="241"/>
        <v>0</v>
      </c>
      <c r="AA1025" s="20">
        <f>IFERROR(VLOOKUP(E1025,INPUTS!$A$44:$C$103,3,0),SCENARIOS!$J$23)</f>
        <v>0</v>
      </c>
      <c r="AB1025" s="15">
        <f t="shared" si="231"/>
        <v>0</v>
      </c>
      <c r="AC1025" s="20">
        <f>IFERROR(VLOOKUP($E1025,INPUTS!$A$44:$G$103,4,0),SCENARIOS!$K$23)</f>
        <v>0</v>
      </c>
      <c r="AD1025" s="15">
        <f t="shared" si="232"/>
        <v>0</v>
      </c>
      <c r="AE1025" s="20">
        <f>IFERROR(VLOOKUP($E1025,INPUTS!$A$44:$G$103,5,0),SCENARIOS!$L$23)</f>
        <v>0</v>
      </c>
      <c r="AF1025" s="15">
        <f t="shared" si="233"/>
        <v>0</v>
      </c>
      <c r="AG1025" s="20">
        <f>IFERROR(VLOOKUP($E1025,INPUTS!$A$44:$G$103,6,0),SCENARIOS!$M$23)</f>
        <v>0</v>
      </c>
      <c r="AH1025" s="15">
        <f t="shared" si="234"/>
        <v>0</v>
      </c>
      <c r="AI1025" s="20">
        <f>IFERROR(VLOOKUP($E1025,INPUTS!$A$44:$G$103,7,0),SCENARIOS!$N$23)</f>
        <v>0</v>
      </c>
      <c r="AJ1025" s="15">
        <f t="shared" si="235"/>
        <v>0</v>
      </c>
      <c r="AL1025" t="str">
        <f t="shared" si="236"/>
        <v>Y</v>
      </c>
      <c r="AM1025" s="21">
        <f t="shared" si="237"/>
        <v>337531.188257143</v>
      </c>
    </row>
    <row r="1026" ht="15" customHeight="1" spans="1:39">
      <c r="A1026" s="6" t="s">
        <v>2043</v>
      </c>
      <c r="B1026" s="52" t="s">
        <v>425</v>
      </c>
      <c r="C1026" s="52" t="s">
        <v>426</v>
      </c>
      <c r="D1026" s="52" t="s">
        <v>929</v>
      </c>
      <c r="E1026" s="10" t="s">
        <v>428</v>
      </c>
      <c r="F1026" s="52" t="s">
        <v>427</v>
      </c>
      <c r="G1026" s="52" t="s">
        <v>173</v>
      </c>
      <c r="H1026" s="52" t="s">
        <v>242</v>
      </c>
      <c r="I1026" s="52" t="s">
        <v>421</v>
      </c>
      <c r="J1026" s="52" t="s">
        <v>173</v>
      </c>
      <c r="K1026" s="52" t="s">
        <v>931</v>
      </c>
      <c r="L1026" s="53" t="s">
        <v>288</v>
      </c>
      <c r="M1026" s="13">
        <v>8635</v>
      </c>
      <c r="N1026" s="14">
        <f t="shared" si="230"/>
        <v>23.6575342465753</v>
      </c>
      <c r="O1026" s="15">
        <v>2580</v>
      </c>
      <c r="P1026" s="15">
        <f t="shared" si="238"/>
        <v>22278300</v>
      </c>
      <c r="Q1026" s="16">
        <f>IFERROR(VLOOKUP(G1026,SCENARIOS!$A$13:$E$18,2,0),0.025)</f>
        <v>0.04</v>
      </c>
      <c r="R1026" s="52">
        <f>IFERROR(VLOOKUP(L1026,INPUTS!$A$107:$B$120,2,0),0.0082)</f>
        <v>0.0085</v>
      </c>
      <c r="S1026" s="52">
        <f t="shared" si="239"/>
        <v>21.93</v>
      </c>
      <c r="T1026" s="15">
        <f t="shared" si="240"/>
        <v>189365.55</v>
      </c>
      <c r="U1026" s="15">
        <f>T1026/INPUTS!$B$7*1000</f>
        <v>236706937.5</v>
      </c>
      <c r="V1026" s="15">
        <f>T1026*INPUTS!$B$6</f>
        <v>598395.138</v>
      </c>
      <c r="W1026" s="54" t="s">
        <v>521</v>
      </c>
      <c r="X1026" s="54" t="s">
        <v>396</v>
      </c>
      <c r="Y1026" s="67">
        <f>IFERROR(VLOOKUP(E1026,INPUTS!$A$44:$B$103,2,0),0)</f>
        <v>0</v>
      </c>
      <c r="Z1026" s="15">
        <f t="shared" si="241"/>
        <v>0</v>
      </c>
      <c r="AA1026" s="20">
        <f>IFERROR(VLOOKUP(E1026,INPUTS!$A$44:$C$103,3,0),SCENARIOS!$J$23)</f>
        <v>0</v>
      </c>
      <c r="AB1026" s="15">
        <f t="shared" si="231"/>
        <v>0</v>
      </c>
      <c r="AC1026" s="20">
        <f>IFERROR(VLOOKUP($E1026,INPUTS!$A$44:$G$103,4,0),SCENARIOS!$K$23)</f>
        <v>0</v>
      </c>
      <c r="AD1026" s="15">
        <f t="shared" si="232"/>
        <v>0</v>
      </c>
      <c r="AE1026" s="20">
        <f>IFERROR(VLOOKUP($E1026,INPUTS!$A$44:$G$103,5,0),SCENARIOS!$L$23)</f>
        <v>0</v>
      </c>
      <c r="AF1026" s="15">
        <f t="shared" si="233"/>
        <v>0</v>
      </c>
      <c r="AG1026" s="20">
        <f>IFERROR(VLOOKUP($E1026,INPUTS!$A$44:$G$103,6,0),SCENARIOS!$M$23)</f>
        <v>0</v>
      </c>
      <c r="AH1026" s="15">
        <f t="shared" si="234"/>
        <v>0</v>
      </c>
      <c r="AI1026" s="20">
        <f>IFERROR(VLOOKUP($E1026,INPUTS!$A$44:$G$103,7,0),SCENARIOS!$N$23)</f>
        <v>0</v>
      </c>
      <c r="AJ1026" s="15">
        <f t="shared" si="235"/>
        <v>0</v>
      </c>
      <c r="AL1026" t="str">
        <f t="shared" si="236"/>
        <v>Y</v>
      </c>
      <c r="AM1026" s="21">
        <f t="shared" si="237"/>
        <v>504817.563122098</v>
      </c>
    </row>
    <row r="1027" ht="15" customHeight="1" spans="1:39">
      <c r="A1027" s="24" t="s">
        <v>2044</v>
      </c>
      <c r="B1027" s="52" t="s">
        <v>425</v>
      </c>
      <c r="C1027" s="52" t="s">
        <v>426</v>
      </c>
      <c r="D1027" s="52" t="s">
        <v>929</v>
      </c>
      <c r="E1027" s="10" t="s">
        <v>428</v>
      </c>
      <c r="F1027" s="52" t="s">
        <v>427</v>
      </c>
      <c r="G1027" s="52" t="s">
        <v>173</v>
      </c>
      <c r="H1027" s="52" t="s">
        <v>545</v>
      </c>
      <c r="I1027" s="52" t="s">
        <v>544</v>
      </c>
      <c r="J1027" s="52" t="s">
        <v>173</v>
      </c>
      <c r="K1027" s="52" t="s">
        <v>931</v>
      </c>
      <c r="L1027" s="53" t="s">
        <v>279</v>
      </c>
      <c r="M1027" s="13">
        <v>8635</v>
      </c>
      <c r="N1027" s="14">
        <f t="shared" si="230"/>
        <v>23.6575342465753</v>
      </c>
      <c r="O1027" s="15">
        <v>1700</v>
      </c>
      <c r="P1027" s="15">
        <f t="shared" si="238"/>
        <v>14679500</v>
      </c>
      <c r="Q1027" s="16">
        <f>IFERROR(VLOOKUP(G1027,SCENARIOS!$A$13:$E$18,2,0),0.025)</f>
        <v>0.04</v>
      </c>
      <c r="R1027" s="52">
        <f>IFERROR(VLOOKUP(L1027,INPUTS!$A$107:$B$120,2,0),0.0082)</f>
        <v>0.0039</v>
      </c>
      <c r="S1027" s="52">
        <f t="shared" si="239"/>
        <v>6.63</v>
      </c>
      <c r="T1027" s="15">
        <f t="shared" si="240"/>
        <v>57250.05</v>
      </c>
      <c r="U1027" s="15">
        <f>T1027/INPUTS!$B$7*1000</f>
        <v>71562562.5</v>
      </c>
      <c r="V1027" s="15">
        <f>T1027*INPUTS!$B$6</f>
        <v>180910.158</v>
      </c>
      <c r="W1027" s="54" t="s">
        <v>521</v>
      </c>
      <c r="X1027" s="54" t="s">
        <v>396</v>
      </c>
      <c r="Y1027" s="67">
        <f>IFERROR(VLOOKUP(E1027,INPUTS!$A$44:$B$103,2,0),0)</f>
        <v>0</v>
      </c>
      <c r="Z1027" s="15">
        <f t="shared" si="241"/>
        <v>0</v>
      </c>
      <c r="AA1027" s="20">
        <f>IFERROR(VLOOKUP(E1027,INPUTS!$A$44:$C$103,3,0),SCENARIOS!$J$23)</f>
        <v>0</v>
      </c>
      <c r="AB1027" s="15">
        <f t="shared" si="231"/>
        <v>0</v>
      </c>
      <c r="AC1027" s="20">
        <f>IFERROR(VLOOKUP($E1027,INPUTS!$A$44:$G$103,4,0),SCENARIOS!$K$23)</f>
        <v>0</v>
      </c>
      <c r="AD1027" s="15">
        <f t="shared" si="232"/>
        <v>0</v>
      </c>
      <c r="AE1027" s="20">
        <f>IFERROR(VLOOKUP($E1027,INPUTS!$A$44:$G$103,5,0),SCENARIOS!$L$23)</f>
        <v>0</v>
      </c>
      <c r="AF1027" s="15">
        <f t="shared" si="233"/>
        <v>0</v>
      </c>
      <c r="AG1027" s="20">
        <f>IFERROR(VLOOKUP($E1027,INPUTS!$A$44:$G$103,6,0),SCENARIOS!$M$23)</f>
        <v>0</v>
      </c>
      <c r="AH1027" s="15">
        <f t="shared" si="234"/>
        <v>0</v>
      </c>
      <c r="AI1027" s="20">
        <f>IFERROR(VLOOKUP($E1027,INPUTS!$A$44:$G$103,7,0),SCENARIOS!$N$23)</f>
        <v>0</v>
      </c>
      <c r="AJ1027" s="15">
        <f t="shared" si="235"/>
        <v>0</v>
      </c>
      <c r="AL1027" t="str">
        <f t="shared" si="236"/>
        <v>Y</v>
      </c>
      <c r="AM1027" s="21">
        <f t="shared" si="237"/>
        <v>152619.263269472</v>
      </c>
    </row>
    <row r="1028" ht="15" customHeight="1" spans="1:39">
      <c r="A1028" s="6" t="s">
        <v>2045</v>
      </c>
      <c r="B1028" s="52" t="s">
        <v>425</v>
      </c>
      <c r="C1028" s="52" t="s">
        <v>426</v>
      </c>
      <c r="D1028" s="52" t="s">
        <v>929</v>
      </c>
      <c r="E1028" s="10" t="s">
        <v>428</v>
      </c>
      <c r="F1028" s="52" t="s">
        <v>427</v>
      </c>
      <c r="G1028" s="52" t="s">
        <v>173</v>
      </c>
      <c r="H1028" s="52" t="s">
        <v>264</v>
      </c>
      <c r="I1028" s="52" t="s">
        <v>436</v>
      </c>
      <c r="J1028" s="52" t="s">
        <v>173</v>
      </c>
      <c r="K1028" s="52" t="s">
        <v>931</v>
      </c>
      <c r="L1028" s="53" t="s">
        <v>293</v>
      </c>
      <c r="M1028" s="13">
        <v>5757</v>
      </c>
      <c r="N1028" s="14">
        <f t="shared" si="230"/>
        <v>15.772602739726</v>
      </c>
      <c r="O1028" s="15">
        <v>7380</v>
      </c>
      <c r="P1028" s="15">
        <f t="shared" si="238"/>
        <v>42486660</v>
      </c>
      <c r="Q1028" s="16">
        <f>IFERROR(VLOOKUP(G1028,SCENARIOS!$A$13:$E$18,2,0),0.025)</f>
        <v>0.04</v>
      </c>
      <c r="R1028" s="52">
        <f>IFERROR(VLOOKUP(L1028,INPUTS!$A$107:$B$120,2,0),0.0082)</f>
        <v>0.0079</v>
      </c>
      <c r="S1028" s="52">
        <f t="shared" si="239"/>
        <v>58.302</v>
      </c>
      <c r="T1028" s="15">
        <f t="shared" si="240"/>
        <v>335644.614</v>
      </c>
      <c r="U1028" s="15">
        <f>T1028/INPUTS!$B$7*1000</f>
        <v>419555767.5</v>
      </c>
      <c r="V1028" s="15">
        <f>T1028*INPUTS!$B$6</f>
        <v>1060636.98024</v>
      </c>
      <c r="W1028" s="54" t="s">
        <v>521</v>
      </c>
      <c r="X1028" s="54" t="s">
        <v>396</v>
      </c>
      <c r="Y1028" s="67">
        <f>IFERROR(VLOOKUP(E1028,INPUTS!$A$44:$B$103,2,0),0)</f>
        <v>0</v>
      </c>
      <c r="Z1028" s="15">
        <f t="shared" si="241"/>
        <v>0</v>
      </c>
      <c r="AA1028" s="20">
        <f>IFERROR(VLOOKUP(E1028,INPUTS!$A$44:$C$103,3,0),SCENARIOS!$J$23)</f>
        <v>0</v>
      </c>
      <c r="AB1028" s="15">
        <f t="shared" si="231"/>
        <v>0</v>
      </c>
      <c r="AC1028" s="20">
        <f>IFERROR(VLOOKUP($E1028,INPUTS!$A$44:$G$103,4,0),SCENARIOS!$K$23)</f>
        <v>0</v>
      </c>
      <c r="AD1028" s="15">
        <f t="shared" si="232"/>
        <v>0</v>
      </c>
      <c r="AE1028" s="20">
        <f>IFERROR(VLOOKUP($E1028,INPUTS!$A$44:$G$103,5,0),SCENARIOS!$L$23)</f>
        <v>0</v>
      </c>
      <c r="AF1028" s="15">
        <f t="shared" si="233"/>
        <v>0</v>
      </c>
      <c r="AG1028" s="20">
        <f>IFERROR(VLOOKUP($E1028,INPUTS!$A$44:$G$103,6,0),SCENARIOS!$M$23)</f>
        <v>0</v>
      </c>
      <c r="AH1028" s="15">
        <f t="shared" si="234"/>
        <v>0</v>
      </c>
      <c r="AI1028" s="20">
        <f>IFERROR(VLOOKUP($E1028,INPUTS!$A$44:$G$103,7,0),SCENARIOS!$N$23)</f>
        <v>0</v>
      </c>
      <c r="AJ1028" s="15">
        <f t="shared" si="235"/>
        <v>0</v>
      </c>
      <c r="AL1028" t="str">
        <f t="shared" si="236"/>
        <v>Y</v>
      </c>
      <c r="AM1028" s="21">
        <f t="shared" si="237"/>
        <v>894773.606469272</v>
      </c>
    </row>
    <row r="1029" ht="15" customHeight="1" spans="1:39">
      <c r="A1029" s="24" t="s">
        <v>2046</v>
      </c>
      <c r="B1029" s="52" t="s">
        <v>425</v>
      </c>
      <c r="C1029" s="52" t="s">
        <v>426</v>
      </c>
      <c r="D1029" s="52" t="s">
        <v>929</v>
      </c>
      <c r="E1029" s="10" t="s">
        <v>428</v>
      </c>
      <c r="F1029" s="52" t="s">
        <v>427</v>
      </c>
      <c r="G1029" s="52" t="s">
        <v>173</v>
      </c>
      <c r="H1029" s="52" t="s">
        <v>267</v>
      </c>
      <c r="I1029" s="52" t="s">
        <v>436</v>
      </c>
      <c r="J1029" s="52" t="s">
        <v>173</v>
      </c>
      <c r="K1029" s="52" t="s">
        <v>931</v>
      </c>
      <c r="L1029" s="53" t="s">
        <v>293</v>
      </c>
      <c r="M1029" s="13">
        <v>2878</v>
      </c>
      <c r="N1029" s="14">
        <f t="shared" ref="N1029:N1092" si="242">M1029/365</f>
        <v>7.88493150684932</v>
      </c>
      <c r="O1029" s="15">
        <v>7370</v>
      </c>
      <c r="P1029" s="15">
        <f t="shared" si="238"/>
        <v>21210860</v>
      </c>
      <c r="Q1029" s="16">
        <f>IFERROR(VLOOKUP(G1029,SCENARIOS!$A$13:$E$18,2,0),0.025)</f>
        <v>0.04</v>
      </c>
      <c r="R1029" s="52">
        <f>IFERROR(VLOOKUP(L1029,INPUTS!$A$107:$B$120,2,0),0.0082)</f>
        <v>0.0079</v>
      </c>
      <c r="S1029" s="52">
        <f t="shared" si="239"/>
        <v>58.223</v>
      </c>
      <c r="T1029" s="15">
        <f t="shared" si="240"/>
        <v>167565.794</v>
      </c>
      <c r="U1029" s="15">
        <f>T1029/INPUTS!$B$7*1000</f>
        <v>209457242.5</v>
      </c>
      <c r="V1029" s="15">
        <f>T1029*INPUTS!$B$6</f>
        <v>529507.90904</v>
      </c>
      <c r="W1029" s="54" t="s">
        <v>521</v>
      </c>
      <c r="X1029" s="54" t="s">
        <v>396</v>
      </c>
      <c r="Y1029" s="67">
        <f>IFERROR(VLOOKUP(E1029,INPUTS!$A$44:$B$103,2,0),0)</f>
        <v>0</v>
      </c>
      <c r="Z1029" s="15">
        <f t="shared" si="241"/>
        <v>0</v>
      </c>
      <c r="AA1029" s="20">
        <f>IFERROR(VLOOKUP(E1029,INPUTS!$A$44:$C$103,3,0),SCENARIOS!$J$23)</f>
        <v>0</v>
      </c>
      <c r="AB1029" s="15">
        <f t="shared" ref="AB1029:AB1092" si="243">$T1029*AA1029*(1+$Q1029)^AB$2</f>
        <v>0</v>
      </c>
      <c r="AC1029" s="20">
        <f>IFERROR(VLOOKUP($E1029,INPUTS!$A$44:$G$103,4,0),SCENARIOS!$K$23)</f>
        <v>0</v>
      </c>
      <c r="AD1029" s="15">
        <f t="shared" ref="AD1029:AD1092" si="244">$T1029*AC1029*(1+$Q1029)^AD$2</f>
        <v>0</v>
      </c>
      <c r="AE1029" s="20">
        <f>IFERROR(VLOOKUP($E1029,INPUTS!$A$44:$G$103,5,0),SCENARIOS!$L$23)</f>
        <v>0</v>
      </c>
      <c r="AF1029" s="15">
        <f t="shared" ref="AF1029:AF1092" si="245">$T1029*AE1029*(1+$Q1029)^AF$2</f>
        <v>0</v>
      </c>
      <c r="AG1029" s="20">
        <f>IFERROR(VLOOKUP($E1029,INPUTS!$A$44:$G$103,6,0),SCENARIOS!$M$23)</f>
        <v>0</v>
      </c>
      <c r="AH1029" s="15">
        <f t="shared" ref="AH1029:AH1092" si="246">$T1029*AG1029*(1+$Q1029)^AH$2</f>
        <v>0</v>
      </c>
      <c r="AI1029" s="20">
        <f>IFERROR(VLOOKUP($E1029,INPUTS!$A$44:$G$103,7,0),SCENARIOS!$N$23)</f>
        <v>0</v>
      </c>
      <c r="AJ1029" s="15">
        <f t="shared" ref="AJ1029:AJ1092" si="247">$T1029*AI1029*(1+$Q1029)^AJ$2</f>
        <v>0</v>
      </c>
      <c r="AL1029" t="str">
        <f t="shared" ref="AL1029:AL1092" si="248">IF(H1029="MULTI","MULTI",IF(COUNTIFS($E$4:$E$1277,H1029,$H$4:$H$1277,E1029)&gt;0,"Y","N"))</f>
        <v>N</v>
      </c>
      <c r="AM1029" s="21">
        <f t="shared" ref="AM1029:AM1092" si="249">T1029*((1+Q1029)^25)</f>
        <v>446702.981559737</v>
      </c>
    </row>
    <row r="1030" ht="15" customHeight="1" spans="1:39">
      <c r="A1030" s="6" t="s">
        <v>2047</v>
      </c>
      <c r="B1030" s="52" t="s">
        <v>425</v>
      </c>
      <c r="C1030" s="52" t="s">
        <v>426</v>
      </c>
      <c r="D1030" s="52" t="s">
        <v>929</v>
      </c>
      <c r="E1030" s="10" t="s">
        <v>428</v>
      </c>
      <c r="F1030" s="52" t="s">
        <v>427</v>
      </c>
      <c r="G1030" s="52" t="s">
        <v>173</v>
      </c>
      <c r="H1030" s="52" t="s">
        <v>440</v>
      </c>
      <c r="I1030" s="52" t="s">
        <v>439</v>
      </c>
      <c r="J1030" s="52" t="s">
        <v>177</v>
      </c>
      <c r="K1030" s="52" t="s">
        <v>931</v>
      </c>
      <c r="L1030" s="53" t="s">
        <v>295</v>
      </c>
      <c r="M1030" s="13">
        <v>4317</v>
      </c>
      <c r="N1030" s="14">
        <f t="shared" si="242"/>
        <v>11.827397260274</v>
      </c>
      <c r="O1030" s="15">
        <v>5960</v>
      </c>
      <c r="P1030" s="15">
        <f t="shared" si="238"/>
        <v>25729320</v>
      </c>
      <c r="Q1030" s="16">
        <f>IFERROR(VLOOKUP(G1030,SCENARIOS!$A$13:$E$18,2,0),0.025)</f>
        <v>0.04</v>
      </c>
      <c r="R1030" s="52">
        <f>IFERROR(VLOOKUP(L1030,INPUTS!$A$107:$B$120,2,0),0.0082)</f>
        <v>0.0089</v>
      </c>
      <c r="S1030" s="52">
        <f t="shared" si="239"/>
        <v>53.044</v>
      </c>
      <c r="T1030" s="15">
        <f t="shared" si="240"/>
        <v>228990.948</v>
      </c>
      <c r="U1030" s="15">
        <f>T1030/INPUTS!$B$7*1000</f>
        <v>286238685</v>
      </c>
      <c r="V1030" s="15">
        <f>T1030*INPUTS!$B$6</f>
        <v>723611.39568</v>
      </c>
      <c r="W1030" s="54" t="s">
        <v>521</v>
      </c>
      <c r="X1030" s="54" t="s">
        <v>396</v>
      </c>
      <c r="Y1030" s="67">
        <f>IFERROR(VLOOKUP(E1030,INPUTS!$A$44:$B$103,2,0),0)</f>
        <v>0</v>
      </c>
      <c r="Z1030" s="15">
        <f t="shared" si="241"/>
        <v>0</v>
      </c>
      <c r="AA1030" s="20">
        <f>IFERROR(VLOOKUP(E1030,INPUTS!$A$44:$C$103,3,0),SCENARIOS!$J$23)</f>
        <v>0</v>
      </c>
      <c r="AB1030" s="15">
        <f t="shared" si="243"/>
        <v>0</v>
      </c>
      <c r="AC1030" s="20">
        <f>IFERROR(VLOOKUP($E1030,INPUTS!$A$44:$G$103,4,0),SCENARIOS!$K$23)</f>
        <v>0</v>
      </c>
      <c r="AD1030" s="15">
        <f t="shared" si="244"/>
        <v>0</v>
      </c>
      <c r="AE1030" s="20">
        <f>IFERROR(VLOOKUP($E1030,INPUTS!$A$44:$G$103,5,0),SCENARIOS!$L$23)</f>
        <v>0</v>
      </c>
      <c r="AF1030" s="15">
        <f t="shared" si="245"/>
        <v>0</v>
      </c>
      <c r="AG1030" s="20">
        <f>IFERROR(VLOOKUP($E1030,INPUTS!$A$44:$G$103,6,0),SCENARIOS!$M$23)</f>
        <v>0</v>
      </c>
      <c r="AH1030" s="15">
        <f t="shared" si="246"/>
        <v>0</v>
      </c>
      <c r="AI1030" s="20">
        <f>IFERROR(VLOOKUP($E1030,INPUTS!$A$44:$G$103,7,0),SCENARIOS!$N$23)</f>
        <v>0</v>
      </c>
      <c r="AJ1030" s="15">
        <f t="shared" si="247"/>
        <v>0</v>
      </c>
      <c r="AL1030" t="str">
        <f t="shared" si="248"/>
        <v>Y</v>
      </c>
      <c r="AM1030" s="21">
        <f t="shared" si="249"/>
        <v>610452.388760147</v>
      </c>
    </row>
    <row r="1031" ht="15" customHeight="1" spans="1:39">
      <c r="A1031" s="24" t="s">
        <v>2048</v>
      </c>
      <c r="B1031" s="52" t="s">
        <v>425</v>
      </c>
      <c r="C1031" s="52" t="s">
        <v>426</v>
      </c>
      <c r="D1031" s="52" t="s">
        <v>929</v>
      </c>
      <c r="E1031" s="10" t="s">
        <v>428</v>
      </c>
      <c r="F1031" s="52" t="s">
        <v>427</v>
      </c>
      <c r="G1031" s="52" t="s">
        <v>173</v>
      </c>
      <c r="H1031" s="52" t="s">
        <v>448</v>
      </c>
      <c r="I1031" s="52" t="s">
        <v>447</v>
      </c>
      <c r="J1031" s="52" t="s">
        <v>177</v>
      </c>
      <c r="K1031" s="52" t="s">
        <v>931</v>
      </c>
      <c r="L1031" s="53" t="s">
        <v>288</v>
      </c>
      <c r="M1031" s="13">
        <v>2878</v>
      </c>
      <c r="N1031" s="14">
        <f t="shared" si="242"/>
        <v>7.88493150684932</v>
      </c>
      <c r="O1031" s="15">
        <v>6350</v>
      </c>
      <c r="P1031" s="15">
        <f t="shared" si="238"/>
        <v>18275300</v>
      </c>
      <c r="Q1031" s="16">
        <f>IFERROR(VLOOKUP(G1031,SCENARIOS!$A$13:$E$18,2,0),0.025)</f>
        <v>0.04</v>
      </c>
      <c r="R1031" s="52">
        <f>IFERROR(VLOOKUP(L1031,INPUTS!$A$107:$B$120,2,0),0.0082)</f>
        <v>0.0085</v>
      </c>
      <c r="S1031" s="52">
        <f t="shared" si="239"/>
        <v>53.975</v>
      </c>
      <c r="T1031" s="15">
        <f t="shared" si="240"/>
        <v>155340.05</v>
      </c>
      <c r="U1031" s="15">
        <f>T1031/INPUTS!$B$7*1000</f>
        <v>194175062.5</v>
      </c>
      <c r="V1031" s="15">
        <f>T1031*INPUTS!$B$6</f>
        <v>490874.558</v>
      </c>
      <c r="W1031" s="54" t="s">
        <v>521</v>
      </c>
      <c r="X1031" s="54" t="s">
        <v>396</v>
      </c>
      <c r="Y1031" s="67">
        <f>IFERROR(VLOOKUP(E1031,INPUTS!$A$44:$B$103,2,0),0)</f>
        <v>0</v>
      </c>
      <c r="Z1031" s="15">
        <f t="shared" si="241"/>
        <v>0</v>
      </c>
      <c r="AA1031" s="20">
        <f>IFERROR(VLOOKUP(E1031,INPUTS!$A$44:$C$103,3,0),SCENARIOS!$J$23)</f>
        <v>0</v>
      </c>
      <c r="AB1031" s="15">
        <f t="shared" si="243"/>
        <v>0</v>
      </c>
      <c r="AC1031" s="20">
        <f>IFERROR(VLOOKUP($E1031,INPUTS!$A$44:$G$103,4,0),SCENARIOS!$K$23)</f>
        <v>0</v>
      </c>
      <c r="AD1031" s="15">
        <f t="shared" si="244"/>
        <v>0</v>
      </c>
      <c r="AE1031" s="20">
        <f>IFERROR(VLOOKUP($E1031,INPUTS!$A$44:$G$103,5,0),SCENARIOS!$L$23)</f>
        <v>0</v>
      </c>
      <c r="AF1031" s="15">
        <f t="shared" si="245"/>
        <v>0</v>
      </c>
      <c r="AG1031" s="20">
        <f>IFERROR(VLOOKUP($E1031,INPUTS!$A$44:$G$103,6,0),SCENARIOS!$M$23)</f>
        <v>0</v>
      </c>
      <c r="AH1031" s="15">
        <f t="shared" si="246"/>
        <v>0</v>
      </c>
      <c r="AI1031" s="20">
        <f>IFERROR(VLOOKUP($E1031,INPUTS!$A$44:$G$103,7,0),SCENARIOS!$N$23)</f>
        <v>0</v>
      </c>
      <c r="AJ1031" s="15">
        <f t="shared" si="247"/>
        <v>0</v>
      </c>
      <c r="AL1031" t="str">
        <f t="shared" si="248"/>
        <v>Y</v>
      </c>
      <c r="AM1031" s="21">
        <f t="shared" si="249"/>
        <v>414111.149025073</v>
      </c>
    </row>
    <row r="1032" ht="15" customHeight="1" spans="1:39">
      <c r="A1032" s="6" t="s">
        <v>2049</v>
      </c>
      <c r="B1032" s="52" t="s">
        <v>425</v>
      </c>
      <c r="C1032" s="52" t="s">
        <v>426</v>
      </c>
      <c r="D1032" s="52" t="s">
        <v>929</v>
      </c>
      <c r="E1032" s="10" t="s">
        <v>428</v>
      </c>
      <c r="F1032" s="52" t="s">
        <v>427</v>
      </c>
      <c r="G1032" s="52" t="s">
        <v>173</v>
      </c>
      <c r="H1032" s="52" t="s">
        <v>576</v>
      </c>
      <c r="I1032" s="52" t="s">
        <v>575</v>
      </c>
      <c r="J1032" s="52" t="s">
        <v>173</v>
      </c>
      <c r="K1032" s="52" t="s">
        <v>931</v>
      </c>
      <c r="L1032" s="53" t="s">
        <v>288</v>
      </c>
      <c r="M1032" s="13">
        <v>4317</v>
      </c>
      <c r="N1032" s="14">
        <f t="shared" si="242"/>
        <v>11.827397260274</v>
      </c>
      <c r="O1032" s="15">
        <v>3780</v>
      </c>
      <c r="P1032" s="15">
        <f t="shared" si="238"/>
        <v>16318260</v>
      </c>
      <c r="Q1032" s="16">
        <f>IFERROR(VLOOKUP(G1032,SCENARIOS!$A$13:$E$18,2,0),0.025)</f>
        <v>0.04</v>
      </c>
      <c r="R1032" s="52">
        <f>IFERROR(VLOOKUP(L1032,INPUTS!$A$107:$B$120,2,0),0.0082)</f>
        <v>0.0085</v>
      </c>
      <c r="S1032" s="52">
        <f t="shared" si="239"/>
        <v>32.13</v>
      </c>
      <c r="T1032" s="15">
        <f t="shared" si="240"/>
        <v>138705.21</v>
      </c>
      <c r="U1032" s="15">
        <f>T1032/INPUTS!$B$7*1000</f>
        <v>173381512.5</v>
      </c>
      <c r="V1032" s="15">
        <f>T1032*INPUTS!$B$6</f>
        <v>438308.4636</v>
      </c>
      <c r="W1032" s="54" t="s">
        <v>521</v>
      </c>
      <c r="X1032" s="54" t="s">
        <v>396</v>
      </c>
      <c r="Y1032" s="67">
        <f>IFERROR(VLOOKUP(E1032,INPUTS!$A$44:$B$103,2,0),0)</f>
        <v>0</v>
      </c>
      <c r="Z1032" s="15">
        <f t="shared" si="241"/>
        <v>0</v>
      </c>
      <c r="AA1032" s="20">
        <f>IFERROR(VLOOKUP(E1032,INPUTS!$A$44:$C$103,3,0),SCENARIOS!$J$23)</f>
        <v>0</v>
      </c>
      <c r="AB1032" s="15">
        <f t="shared" si="243"/>
        <v>0</v>
      </c>
      <c r="AC1032" s="20">
        <f>IFERROR(VLOOKUP($E1032,INPUTS!$A$44:$G$103,4,0),SCENARIOS!$K$23)</f>
        <v>0</v>
      </c>
      <c r="AD1032" s="15">
        <f t="shared" si="244"/>
        <v>0</v>
      </c>
      <c r="AE1032" s="20">
        <f>IFERROR(VLOOKUP($E1032,INPUTS!$A$44:$G$103,5,0),SCENARIOS!$L$23)</f>
        <v>0</v>
      </c>
      <c r="AF1032" s="15">
        <f t="shared" si="245"/>
        <v>0</v>
      </c>
      <c r="AG1032" s="20">
        <f>IFERROR(VLOOKUP($E1032,INPUTS!$A$44:$G$103,6,0),SCENARIOS!$M$23)</f>
        <v>0</v>
      </c>
      <c r="AH1032" s="15">
        <f t="shared" si="246"/>
        <v>0</v>
      </c>
      <c r="AI1032" s="20">
        <f>IFERROR(VLOOKUP($E1032,INPUTS!$A$44:$G$103,7,0),SCENARIOS!$N$23)</f>
        <v>0</v>
      </c>
      <c r="AJ1032" s="15">
        <f t="shared" si="247"/>
        <v>0</v>
      </c>
      <c r="AL1032" t="str">
        <f t="shared" si="248"/>
        <v>N</v>
      </c>
      <c r="AM1032" s="21">
        <f t="shared" si="249"/>
        <v>369765.388184593</v>
      </c>
    </row>
    <row r="1033" ht="15" customHeight="1" spans="1:39">
      <c r="A1033" s="24" t="s">
        <v>2050</v>
      </c>
      <c r="B1033" s="52" t="s">
        <v>425</v>
      </c>
      <c r="C1033" s="52" t="s">
        <v>426</v>
      </c>
      <c r="D1033" s="52" t="s">
        <v>929</v>
      </c>
      <c r="E1033" s="10" t="s">
        <v>428</v>
      </c>
      <c r="F1033" s="52" t="s">
        <v>427</v>
      </c>
      <c r="G1033" s="52" t="s">
        <v>173</v>
      </c>
      <c r="H1033" s="52" t="s">
        <v>819</v>
      </c>
      <c r="I1033" s="52" t="s">
        <v>575</v>
      </c>
      <c r="J1033" s="52" t="s">
        <v>173</v>
      </c>
      <c r="K1033" s="52" t="s">
        <v>931</v>
      </c>
      <c r="L1033" s="53" t="s">
        <v>288</v>
      </c>
      <c r="M1033" s="13">
        <v>2878</v>
      </c>
      <c r="N1033" s="14">
        <f t="shared" si="242"/>
        <v>7.88493150684932</v>
      </c>
      <c r="O1033" s="15">
        <v>4220</v>
      </c>
      <c r="P1033" s="15">
        <f t="shared" si="238"/>
        <v>12145160</v>
      </c>
      <c r="Q1033" s="16">
        <f>IFERROR(VLOOKUP(G1033,SCENARIOS!$A$13:$E$18,2,0),0.025)</f>
        <v>0.04</v>
      </c>
      <c r="R1033" s="52">
        <f>IFERROR(VLOOKUP(L1033,INPUTS!$A$107:$B$120,2,0),0.0082)</f>
        <v>0.0085</v>
      </c>
      <c r="S1033" s="52">
        <f t="shared" si="239"/>
        <v>35.87</v>
      </c>
      <c r="T1033" s="15">
        <f t="shared" si="240"/>
        <v>103233.86</v>
      </c>
      <c r="U1033" s="15">
        <f>T1033/INPUTS!$B$7*1000</f>
        <v>129042325</v>
      </c>
      <c r="V1033" s="15">
        <f>T1033*INPUTS!$B$6</f>
        <v>326218.9976</v>
      </c>
      <c r="W1033" s="54" t="s">
        <v>521</v>
      </c>
      <c r="X1033" s="54" t="s">
        <v>396</v>
      </c>
      <c r="Y1033" s="67">
        <f>IFERROR(VLOOKUP(E1033,INPUTS!$A$44:$B$103,2,0),0)</f>
        <v>0</v>
      </c>
      <c r="Z1033" s="15">
        <f t="shared" si="241"/>
        <v>0</v>
      </c>
      <c r="AA1033" s="20">
        <f>IFERROR(VLOOKUP(E1033,INPUTS!$A$44:$C$103,3,0),SCENARIOS!$J$23)</f>
        <v>0</v>
      </c>
      <c r="AB1033" s="15">
        <f t="shared" si="243"/>
        <v>0</v>
      </c>
      <c r="AC1033" s="20">
        <f>IFERROR(VLOOKUP($E1033,INPUTS!$A$44:$G$103,4,0),SCENARIOS!$K$23)</f>
        <v>0</v>
      </c>
      <c r="AD1033" s="15">
        <f t="shared" si="244"/>
        <v>0</v>
      </c>
      <c r="AE1033" s="20">
        <f>IFERROR(VLOOKUP($E1033,INPUTS!$A$44:$G$103,5,0),SCENARIOS!$L$23)</f>
        <v>0</v>
      </c>
      <c r="AF1033" s="15">
        <f t="shared" si="245"/>
        <v>0</v>
      </c>
      <c r="AG1033" s="20">
        <f>IFERROR(VLOOKUP($E1033,INPUTS!$A$44:$G$103,6,0),SCENARIOS!$M$23)</f>
        <v>0</v>
      </c>
      <c r="AH1033" s="15">
        <f t="shared" si="246"/>
        <v>0</v>
      </c>
      <c r="AI1033" s="20">
        <f>IFERROR(VLOOKUP($E1033,INPUTS!$A$44:$G$103,7,0),SCENARIOS!$N$23)</f>
        <v>0</v>
      </c>
      <c r="AJ1033" s="15">
        <f t="shared" si="247"/>
        <v>0</v>
      </c>
      <c r="AL1033" t="str">
        <f t="shared" si="248"/>
        <v>N</v>
      </c>
      <c r="AM1033" s="21">
        <f t="shared" si="249"/>
        <v>275204.574627686</v>
      </c>
    </row>
    <row r="1034" ht="15" customHeight="1" spans="1:39">
      <c r="A1034" s="6" t="s">
        <v>2051</v>
      </c>
      <c r="B1034" s="52" t="s">
        <v>425</v>
      </c>
      <c r="C1034" s="52" t="s">
        <v>426</v>
      </c>
      <c r="D1034" s="52" t="s">
        <v>929</v>
      </c>
      <c r="E1034" s="10" t="s">
        <v>428</v>
      </c>
      <c r="F1034" s="52" t="s">
        <v>427</v>
      </c>
      <c r="G1034" s="52" t="s">
        <v>173</v>
      </c>
      <c r="H1034" s="52" t="s">
        <v>271</v>
      </c>
      <c r="I1034" s="52" t="s">
        <v>581</v>
      </c>
      <c r="J1034" s="52" t="s">
        <v>173</v>
      </c>
      <c r="K1034" s="52" t="s">
        <v>931</v>
      </c>
      <c r="L1034" s="53" t="s">
        <v>295</v>
      </c>
      <c r="M1034" s="13">
        <v>1439</v>
      </c>
      <c r="N1034" s="14">
        <f t="shared" si="242"/>
        <v>3.94246575342466</v>
      </c>
      <c r="O1034" s="15">
        <v>9010</v>
      </c>
      <c r="P1034" s="15">
        <f t="shared" si="238"/>
        <v>12965390</v>
      </c>
      <c r="Q1034" s="16">
        <f>IFERROR(VLOOKUP(G1034,SCENARIOS!$A$13:$E$18,2,0),0.025)</f>
        <v>0.04</v>
      </c>
      <c r="R1034" s="52">
        <f>IFERROR(VLOOKUP(L1034,INPUTS!$A$107:$B$120,2,0),0.0082)</f>
        <v>0.0089</v>
      </c>
      <c r="S1034" s="52">
        <f t="shared" si="239"/>
        <v>80.189</v>
      </c>
      <c r="T1034" s="15">
        <f t="shared" si="240"/>
        <v>115391.971</v>
      </c>
      <c r="U1034" s="15">
        <f>T1034/INPUTS!$B$7*1000</f>
        <v>144239963.75</v>
      </c>
      <c r="V1034" s="15">
        <f>T1034*INPUTS!$B$6</f>
        <v>364638.62836</v>
      </c>
      <c r="W1034" s="54" t="s">
        <v>521</v>
      </c>
      <c r="X1034" s="54" t="s">
        <v>396</v>
      </c>
      <c r="Y1034" s="67">
        <f>IFERROR(VLOOKUP(E1034,INPUTS!$A$44:$B$103,2,0),0)</f>
        <v>0</v>
      </c>
      <c r="Z1034" s="15">
        <f t="shared" si="241"/>
        <v>0</v>
      </c>
      <c r="AA1034" s="20">
        <f>IFERROR(VLOOKUP(E1034,INPUTS!$A$44:$C$103,3,0),SCENARIOS!$J$23)</f>
        <v>0</v>
      </c>
      <c r="AB1034" s="15">
        <f t="shared" si="243"/>
        <v>0</v>
      </c>
      <c r="AC1034" s="20">
        <f>IFERROR(VLOOKUP($E1034,INPUTS!$A$44:$G$103,4,0),SCENARIOS!$K$23)</f>
        <v>0</v>
      </c>
      <c r="AD1034" s="15">
        <f t="shared" si="244"/>
        <v>0</v>
      </c>
      <c r="AE1034" s="20">
        <f>IFERROR(VLOOKUP($E1034,INPUTS!$A$44:$G$103,5,0),SCENARIOS!$L$23)</f>
        <v>0</v>
      </c>
      <c r="AF1034" s="15">
        <f t="shared" si="245"/>
        <v>0</v>
      </c>
      <c r="AG1034" s="20">
        <f>IFERROR(VLOOKUP($E1034,INPUTS!$A$44:$G$103,6,0),SCENARIOS!$M$23)</f>
        <v>0</v>
      </c>
      <c r="AH1034" s="15">
        <f t="shared" si="246"/>
        <v>0</v>
      </c>
      <c r="AI1034" s="20">
        <f>IFERROR(VLOOKUP($E1034,INPUTS!$A$44:$G$103,7,0),SCENARIOS!$N$23)</f>
        <v>0</v>
      </c>
      <c r="AJ1034" s="15">
        <f t="shared" si="247"/>
        <v>0</v>
      </c>
      <c r="AL1034" t="str">
        <f t="shared" si="248"/>
        <v>Y</v>
      </c>
      <c r="AM1034" s="21">
        <f t="shared" si="249"/>
        <v>307616.108653743</v>
      </c>
    </row>
    <row r="1035" ht="15" customHeight="1" spans="1:39">
      <c r="A1035" s="24" t="s">
        <v>2052</v>
      </c>
      <c r="B1035" s="52" t="s">
        <v>434</v>
      </c>
      <c r="C1035" s="52" t="s">
        <v>435</v>
      </c>
      <c r="D1035" s="52" t="s">
        <v>929</v>
      </c>
      <c r="E1035" s="10" t="s">
        <v>264</v>
      </c>
      <c r="F1035" s="52" t="s">
        <v>436</v>
      </c>
      <c r="G1035" s="52" t="s">
        <v>173</v>
      </c>
      <c r="H1035" s="52" t="s">
        <v>248</v>
      </c>
      <c r="I1035" s="52" t="s">
        <v>930</v>
      </c>
      <c r="J1035" s="52" t="s">
        <v>169</v>
      </c>
      <c r="K1035" s="52" t="s">
        <v>931</v>
      </c>
      <c r="L1035" s="53" t="s">
        <v>291</v>
      </c>
      <c r="M1035" s="13">
        <v>733</v>
      </c>
      <c r="N1035" s="14">
        <f t="shared" si="242"/>
        <v>2.00821917808219</v>
      </c>
      <c r="O1035" s="15">
        <v>12070</v>
      </c>
      <c r="P1035" s="15">
        <f t="shared" si="238"/>
        <v>8847310</v>
      </c>
      <c r="Q1035" s="16">
        <f>IFERROR(VLOOKUP(G1035,SCENARIOS!$A$13:$E$18,2,0),0.025)</f>
        <v>0.04</v>
      </c>
      <c r="R1035" s="52">
        <f>IFERROR(VLOOKUP(L1035,INPUTS!$A$107:$B$120,2,0),0.0082)</f>
        <v>0.0079</v>
      </c>
      <c r="S1035" s="52">
        <f t="shared" si="239"/>
        <v>95.353</v>
      </c>
      <c r="T1035" s="15">
        <f t="shared" si="240"/>
        <v>69893.749</v>
      </c>
      <c r="U1035" s="15">
        <f>T1035/INPUTS!$B$7*1000</f>
        <v>87367186.25</v>
      </c>
      <c r="V1035" s="15">
        <f>T1035*INPUTS!$B$6</f>
        <v>220864.24684</v>
      </c>
      <c r="W1035" s="54" t="s">
        <v>396</v>
      </c>
      <c r="X1035" s="54" t="s">
        <v>396</v>
      </c>
      <c r="Y1035" s="67">
        <f>IFERROR(VLOOKUP(E1035,INPUTS!$A$44:$B$103,2,0),0)</f>
        <v>0</v>
      </c>
      <c r="Z1035" s="15">
        <f t="shared" si="241"/>
        <v>0</v>
      </c>
      <c r="AA1035" s="20">
        <f>IFERROR(VLOOKUP(E1035,INPUTS!$A$44:$C$103,3,0),SCENARIOS!$J$23)</f>
        <v>0.05</v>
      </c>
      <c r="AB1035" s="15">
        <f t="shared" si="243"/>
        <v>4251.82162902336</v>
      </c>
      <c r="AC1035" s="20">
        <f>IFERROR(VLOOKUP($E1035,INPUTS!$A$44:$G$103,4,0),SCENARIOS!$K$23)</f>
        <v>0.1</v>
      </c>
      <c r="AD1035" s="15">
        <f t="shared" si="244"/>
        <v>10345.9822508767</v>
      </c>
      <c r="AE1035" s="20">
        <f>IFERROR(VLOOKUP($E1035,INPUTS!$A$44:$G$103,5,0),SCENARIOS!$L$23)</f>
        <v>0.2</v>
      </c>
      <c r="AF1035" s="15">
        <f t="shared" si="245"/>
        <v>25174.9386674161</v>
      </c>
      <c r="AG1035" s="20">
        <f>IFERROR(VLOOKUP($E1035,INPUTS!$A$44:$G$103,6,0),SCENARIOS!$M$23)</f>
        <v>0.3</v>
      </c>
      <c r="AH1035" s="15">
        <f t="shared" si="246"/>
        <v>45943.7432961807</v>
      </c>
      <c r="AI1035" s="20">
        <f>IFERROR(VLOOKUP($E1035,INPUTS!$A$44:$G$103,7,0),SCENARIOS!$N$23)</f>
        <v>0.4</v>
      </c>
      <c r="AJ1035" s="15">
        <f t="shared" si="247"/>
        <v>74530.1181712251</v>
      </c>
      <c r="AL1035" t="str">
        <f t="shared" si="248"/>
        <v>Y</v>
      </c>
      <c r="AM1035" s="21">
        <f t="shared" si="249"/>
        <v>186325.295428063</v>
      </c>
    </row>
    <row r="1036" ht="15" customHeight="1" spans="1:39">
      <c r="A1036" s="6" t="s">
        <v>2053</v>
      </c>
      <c r="B1036" s="52" t="s">
        <v>434</v>
      </c>
      <c r="C1036" s="52" t="s">
        <v>435</v>
      </c>
      <c r="D1036" s="52" t="s">
        <v>929</v>
      </c>
      <c r="E1036" s="10" t="s">
        <v>264</v>
      </c>
      <c r="F1036" s="52" t="s">
        <v>436</v>
      </c>
      <c r="G1036" s="52" t="s">
        <v>173</v>
      </c>
      <c r="H1036" s="52" t="s">
        <v>252</v>
      </c>
      <c r="I1036" s="52" t="s">
        <v>930</v>
      </c>
      <c r="J1036" s="52" t="s">
        <v>169</v>
      </c>
      <c r="K1036" s="52" t="s">
        <v>931</v>
      </c>
      <c r="L1036" s="53" t="s">
        <v>291</v>
      </c>
      <c r="M1036" s="13">
        <v>367</v>
      </c>
      <c r="N1036" s="14">
        <f t="shared" si="242"/>
        <v>1.00547945205479</v>
      </c>
      <c r="O1036" s="15">
        <v>11960</v>
      </c>
      <c r="P1036" s="15">
        <f t="shared" si="238"/>
        <v>4389320</v>
      </c>
      <c r="Q1036" s="16">
        <f>IFERROR(VLOOKUP(G1036,SCENARIOS!$A$13:$E$18,2,0),0.025)</f>
        <v>0.04</v>
      </c>
      <c r="R1036" s="52">
        <f>IFERROR(VLOOKUP(L1036,INPUTS!$A$107:$B$120,2,0),0.0082)</f>
        <v>0.0079</v>
      </c>
      <c r="S1036" s="52">
        <f t="shared" si="239"/>
        <v>94.484</v>
      </c>
      <c r="T1036" s="15">
        <f t="shared" si="240"/>
        <v>34675.628</v>
      </c>
      <c r="U1036" s="15">
        <f>T1036/INPUTS!$B$7*1000</f>
        <v>43344535</v>
      </c>
      <c r="V1036" s="15">
        <f>T1036*INPUTS!$B$6</f>
        <v>109574.98448</v>
      </c>
      <c r="W1036" s="54" t="s">
        <v>396</v>
      </c>
      <c r="X1036" s="54" t="s">
        <v>396</v>
      </c>
      <c r="Y1036" s="67">
        <f>IFERROR(VLOOKUP(E1036,INPUTS!$A$44:$B$103,2,0),0)</f>
        <v>0</v>
      </c>
      <c r="Z1036" s="15">
        <f t="shared" si="241"/>
        <v>0</v>
      </c>
      <c r="AA1036" s="20">
        <f>IFERROR(VLOOKUP(E1036,INPUTS!$A$44:$C$103,3,0),SCENARIOS!$J$23)</f>
        <v>0.05</v>
      </c>
      <c r="AB1036" s="15">
        <f t="shared" si="243"/>
        <v>2109.41017243714</v>
      </c>
      <c r="AC1036" s="20">
        <f>IFERROR(VLOOKUP($E1036,INPUTS!$A$44:$G$103,4,0),SCENARIOS!$K$23)</f>
        <v>0.1</v>
      </c>
      <c r="AD1036" s="15">
        <f t="shared" si="244"/>
        <v>5132.84001729545</v>
      </c>
      <c r="AE1036" s="20">
        <f>IFERROR(VLOOKUP($E1036,INPUTS!$A$44:$G$103,5,0),SCENARIOS!$L$23)</f>
        <v>0.2</v>
      </c>
      <c r="AF1036" s="15">
        <f t="shared" si="245"/>
        <v>12489.7694091948</v>
      </c>
      <c r="AG1036" s="20">
        <f>IFERROR(VLOOKUP($E1036,INPUTS!$A$44:$G$103,6,0),SCENARIOS!$M$23)</f>
        <v>0.3</v>
      </c>
      <c r="AH1036" s="15">
        <f t="shared" si="246"/>
        <v>22793.5713030053</v>
      </c>
      <c r="AI1036" s="20">
        <f>IFERROR(VLOOKUP($E1036,INPUTS!$A$44:$G$103,7,0),SCENARIOS!$N$23)</f>
        <v>0.4</v>
      </c>
      <c r="AJ1036" s="15">
        <f t="shared" si="247"/>
        <v>36975.819575817</v>
      </c>
      <c r="AL1036" t="str">
        <f t="shared" si="248"/>
        <v>Y</v>
      </c>
      <c r="AM1036" s="21">
        <f t="shared" si="249"/>
        <v>92439.5489395426</v>
      </c>
    </row>
    <row r="1037" ht="15" customHeight="1" spans="1:39">
      <c r="A1037" s="24" t="s">
        <v>2054</v>
      </c>
      <c r="B1037" s="52" t="s">
        <v>434</v>
      </c>
      <c r="C1037" s="52" t="s">
        <v>435</v>
      </c>
      <c r="D1037" s="52" t="s">
        <v>929</v>
      </c>
      <c r="E1037" s="10" t="s">
        <v>264</v>
      </c>
      <c r="F1037" s="52" t="s">
        <v>436</v>
      </c>
      <c r="G1037" s="52" t="s">
        <v>173</v>
      </c>
      <c r="H1037" s="52" t="s">
        <v>245</v>
      </c>
      <c r="I1037" s="52" t="s">
        <v>930</v>
      </c>
      <c r="J1037" s="52" t="s">
        <v>169</v>
      </c>
      <c r="K1037" s="52" t="s">
        <v>931</v>
      </c>
      <c r="L1037" s="53" t="s">
        <v>297</v>
      </c>
      <c r="M1037" s="13">
        <v>367</v>
      </c>
      <c r="N1037" s="14">
        <f t="shared" si="242"/>
        <v>1.00547945205479</v>
      </c>
      <c r="O1037" s="15">
        <v>16230</v>
      </c>
      <c r="P1037" s="15">
        <f t="shared" si="238"/>
        <v>5956410</v>
      </c>
      <c r="Q1037" s="16">
        <f>IFERROR(VLOOKUP(G1037,SCENARIOS!$A$13:$E$18,2,0),0.025)</f>
        <v>0.04</v>
      </c>
      <c r="R1037" s="52">
        <f>IFERROR(VLOOKUP(L1037,INPUTS!$A$107:$B$120,2,0),0.0082)</f>
        <v>0.0105</v>
      </c>
      <c r="S1037" s="52">
        <f t="shared" si="239"/>
        <v>170.415</v>
      </c>
      <c r="T1037" s="15">
        <f t="shared" si="240"/>
        <v>62542.305</v>
      </c>
      <c r="U1037" s="15">
        <f>T1037/INPUTS!$B$7*1000</f>
        <v>78177881.25</v>
      </c>
      <c r="V1037" s="15">
        <f>T1037*INPUTS!$B$6</f>
        <v>197633.6838</v>
      </c>
      <c r="W1037" s="54" t="s">
        <v>396</v>
      </c>
      <c r="X1037" s="54" t="s">
        <v>396</v>
      </c>
      <c r="Y1037" s="67">
        <f>IFERROR(VLOOKUP(E1037,INPUTS!$A$44:$B$103,2,0),0)</f>
        <v>0</v>
      </c>
      <c r="Z1037" s="15">
        <f t="shared" si="241"/>
        <v>0</v>
      </c>
      <c r="AA1037" s="20">
        <f>IFERROR(VLOOKUP(E1037,INPUTS!$A$44:$C$103,3,0),SCENARIOS!$J$23)</f>
        <v>0.05</v>
      </c>
      <c r="AB1037" s="15">
        <f t="shared" si="243"/>
        <v>3804.6138450518</v>
      </c>
      <c r="AC1037" s="20">
        <f>IFERROR(VLOOKUP($E1037,INPUTS!$A$44:$G$103,4,0),SCENARIOS!$K$23)</f>
        <v>0.1</v>
      </c>
      <c r="AD1037" s="15">
        <f t="shared" si="244"/>
        <v>9257.788954187</v>
      </c>
      <c r="AE1037" s="20">
        <f>IFERROR(VLOOKUP($E1037,INPUTS!$A$44:$G$103,5,0),SCENARIOS!$L$23)</f>
        <v>0.2</v>
      </c>
      <c r="AF1037" s="15">
        <f t="shared" si="245"/>
        <v>22527.0316018366</v>
      </c>
      <c r="AG1037" s="20">
        <f>IFERROR(VLOOKUP($E1037,INPUTS!$A$44:$G$103,6,0),SCENARIOS!$M$23)</f>
        <v>0.3</v>
      </c>
      <c r="AH1037" s="15">
        <f t="shared" si="246"/>
        <v>41111.3675712465</v>
      </c>
      <c r="AI1037" s="20">
        <f>IFERROR(VLOOKUP($E1037,INPUTS!$A$44:$G$103,7,0),SCENARIOS!$N$23)</f>
        <v>0.4</v>
      </c>
      <c r="AJ1037" s="15">
        <f t="shared" si="247"/>
        <v>66691.019569587</v>
      </c>
      <c r="AL1037" t="str">
        <f t="shared" si="248"/>
        <v>N</v>
      </c>
      <c r="AM1037" s="21">
        <f t="shared" si="249"/>
        <v>166727.548923968</v>
      </c>
    </row>
    <row r="1038" ht="15" customHeight="1" spans="1:39">
      <c r="A1038" s="6" t="s">
        <v>2055</v>
      </c>
      <c r="B1038" s="52" t="s">
        <v>434</v>
      </c>
      <c r="C1038" s="52" t="s">
        <v>435</v>
      </c>
      <c r="D1038" s="52" t="s">
        <v>929</v>
      </c>
      <c r="E1038" s="10" t="s">
        <v>264</v>
      </c>
      <c r="F1038" s="52" t="s">
        <v>436</v>
      </c>
      <c r="G1038" s="52" t="s">
        <v>173</v>
      </c>
      <c r="H1038" s="52" t="s">
        <v>258</v>
      </c>
      <c r="I1038" s="52" t="s">
        <v>930</v>
      </c>
      <c r="J1038" s="52" t="s">
        <v>169</v>
      </c>
      <c r="K1038" s="52" t="s">
        <v>931</v>
      </c>
      <c r="L1038" s="53" t="s">
        <v>293</v>
      </c>
      <c r="M1038" s="13">
        <v>367</v>
      </c>
      <c r="N1038" s="14">
        <f t="shared" si="242"/>
        <v>1.00547945205479</v>
      </c>
      <c r="O1038" s="15">
        <v>13810</v>
      </c>
      <c r="P1038" s="15">
        <f t="shared" si="238"/>
        <v>5068270</v>
      </c>
      <c r="Q1038" s="16">
        <f>IFERROR(VLOOKUP(G1038,SCENARIOS!$A$13:$E$18,2,0),0.025)</f>
        <v>0.04</v>
      </c>
      <c r="R1038" s="52">
        <f>IFERROR(VLOOKUP(L1038,INPUTS!$A$107:$B$120,2,0),0.0082)</f>
        <v>0.0079</v>
      </c>
      <c r="S1038" s="52">
        <f t="shared" si="239"/>
        <v>109.099</v>
      </c>
      <c r="T1038" s="15">
        <f t="shared" si="240"/>
        <v>40039.333</v>
      </c>
      <c r="U1038" s="15">
        <f>T1038/INPUTS!$B$7*1000</f>
        <v>50049166.25</v>
      </c>
      <c r="V1038" s="15">
        <f>T1038*INPUTS!$B$6</f>
        <v>126524.29228</v>
      </c>
      <c r="W1038" s="54" t="s">
        <v>396</v>
      </c>
      <c r="X1038" s="54" t="s">
        <v>396</v>
      </c>
      <c r="Y1038" s="67">
        <f>IFERROR(VLOOKUP(E1038,INPUTS!$A$44:$B$103,2,0),0)</f>
        <v>0</v>
      </c>
      <c r="Z1038" s="15">
        <f t="shared" si="241"/>
        <v>0</v>
      </c>
      <c r="AA1038" s="20">
        <f>IFERROR(VLOOKUP(E1038,INPUTS!$A$44:$C$103,3,0),SCENARIOS!$J$23)</f>
        <v>0.05</v>
      </c>
      <c r="AB1038" s="15">
        <f t="shared" si="243"/>
        <v>2435.69853523051</v>
      </c>
      <c r="AC1038" s="20">
        <f>IFERROR(VLOOKUP($E1038,INPUTS!$A$44:$G$103,4,0),SCENARIOS!$K$23)</f>
        <v>0.1</v>
      </c>
      <c r="AD1038" s="15">
        <f t="shared" si="244"/>
        <v>5926.79938451925</v>
      </c>
      <c r="AE1038" s="20">
        <f>IFERROR(VLOOKUP($E1038,INPUTS!$A$44:$G$103,5,0),SCENARIOS!$L$23)</f>
        <v>0.2</v>
      </c>
      <c r="AF1038" s="15">
        <f t="shared" si="245"/>
        <v>14421.7153462358</v>
      </c>
      <c r="AG1038" s="20">
        <f>IFERROR(VLOOKUP($E1038,INPUTS!$A$44:$G$103,6,0),SCENARIOS!$M$23)</f>
        <v>0.3</v>
      </c>
      <c r="AH1038" s="15">
        <f t="shared" si="246"/>
        <v>26319.3327503765</v>
      </c>
      <c r="AI1038" s="20">
        <f>IFERROR(VLOOKUP($E1038,INPUTS!$A$44:$G$103,7,0),SCENARIOS!$N$23)</f>
        <v>0.4</v>
      </c>
      <c r="AJ1038" s="15">
        <f t="shared" si="247"/>
        <v>42695.3234399693</v>
      </c>
      <c r="AL1038" t="str">
        <f t="shared" si="248"/>
        <v>N</v>
      </c>
      <c r="AM1038" s="21">
        <f t="shared" si="249"/>
        <v>106738.308599923</v>
      </c>
    </row>
    <row r="1039" ht="15" customHeight="1" spans="1:39">
      <c r="A1039" s="24" t="s">
        <v>2056</v>
      </c>
      <c r="B1039" s="52" t="s">
        <v>434</v>
      </c>
      <c r="C1039" s="52" t="s">
        <v>435</v>
      </c>
      <c r="D1039" s="52" t="s">
        <v>929</v>
      </c>
      <c r="E1039" s="10" t="s">
        <v>264</v>
      </c>
      <c r="F1039" s="52" t="s">
        <v>436</v>
      </c>
      <c r="G1039" s="52" t="s">
        <v>173</v>
      </c>
      <c r="H1039" s="52" t="s">
        <v>234</v>
      </c>
      <c r="I1039" s="52" t="s">
        <v>424</v>
      </c>
      <c r="J1039" s="52" t="s">
        <v>173</v>
      </c>
      <c r="K1039" s="52" t="s">
        <v>931</v>
      </c>
      <c r="L1039" s="53" t="s">
        <v>291</v>
      </c>
      <c r="M1039" s="13">
        <v>367</v>
      </c>
      <c r="N1039" s="14">
        <f t="shared" si="242"/>
        <v>1.00547945205479</v>
      </c>
      <c r="O1039" s="15">
        <v>7820</v>
      </c>
      <c r="P1039" s="15">
        <f t="shared" si="238"/>
        <v>2869940</v>
      </c>
      <c r="Q1039" s="16">
        <f>IFERROR(VLOOKUP(G1039,SCENARIOS!$A$13:$E$18,2,0),0.025)</f>
        <v>0.04</v>
      </c>
      <c r="R1039" s="52">
        <f>IFERROR(VLOOKUP(L1039,INPUTS!$A$107:$B$120,2,0),0.0082)</f>
        <v>0.0079</v>
      </c>
      <c r="S1039" s="52">
        <f t="shared" si="239"/>
        <v>61.778</v>
      </c>
      <c r="T1039" s="15">
        <f t="shared" si="240"/>
        <v>22672.526</v>
      </c>
      <c r="U1039" s="15">
        <f>T1039/INPUTS!$B$7*1000</f>
        <v>28340657.5</v>
      </c>
      <c r="V1039" s="15">
        <f>T1039*INPUTS!$B$6</f>
        <v>71645.18216</v>
      </c>
      <c r="W1039" s="54" t="s">
        <v>396</v>
      </c>
      <c r="X1039" s="54" t="s">
        <v>396</v>
      </c>
      <c r="Y1039" s="67">
        <f>IFERROR(VLOOKUP(E1039,INPUTS!$A$44:$B$103,2,0),0)</f>
        <v>0</v>
      </c>
      <c r="Z1039" s="15">
        <f t="shared" si="241"/>
        <v>0</v>
      </c>
      <c r="AA1039" s="20">
        <f>IFERROR(VLOOKUP(E1039,INPUTS!$A$44:$C$103,3,0),SCENARIOS!$J$23)</f>
        <v>0.05</v>
      </c>
      <c r="AB1039" s="15">
        <f t="shared" si="243"/>
        <v>1379.22972813197</v>
      </c>
      <c r="AC1039" s="20">
        <f>IFERROR(VLOOKUP($E1039,INPUTS!$A$44:$G$103,4,0),SCENARIOS!$K$23)</f>
        <v>0.1</v>
      </c>
      <c r="AD1039" s="15">
        <f t="shared" si="244"/>
        <v>3356.08770361626</v>
      </c>
      <c r="AE1039" s="20">
        <f>IFERROR(VLOOKUP($E1039,INPUTS!$A$44:$G$103,5,0),SCENARIOS!$L$23)</f>
        <v>0.2</v>
      </c>
      <c r="AF1039" s="15">
        <f t="shared" si="245"/>
        <v>8166.38769062734</v>
      </c>
      <c r="AG1039" s="20">
        <f>IFERROR(VLOOKUP($E1039,INPUTS!$A$44:$G$103,6,0),SCENARIOS!$M$23)</f>
        <v>0.3</v>
      </c>
      <c r="AH1039" s="15">
        <f t="shared" si="246"/>
        <v>14903.4889288881</v>
      </c>
      <c r="AI1039" s="20">
        <f>IFERROR(VLOOKUP($E1039,INPUTS!$A$44:$G$103,7,0),SCENARIOS!$N$23)</f>
        <v>0.4</v>
      </c>
      <c r="AJ1039" s="15">
        <f t="shared" si="247"/>
        <v>24176.4974149573</v>
      </c>
      <c r="AL1039" t="str">
        <f t="shared" si="248"/>
        <v>Y</v>
      </c>
      <c r="AM1039" s="21">
        <f t="shared" si="249"/>
        <v>60441.2435373932</v>
      </c>
    </row>
    <row r="1040" ht="15" customHeight="1" spans="1:39">
      <c r="A1040" s="6" t="s">
        <v>2057</v>
      </c>
      <c r="B1040" s="52" t="s">
        <v>434</v>
      </c>
      <c r="C1040" s="52" t="s">
        <v>435</v>
      </c>
      <c r="D1040" s="52" t="s">
        <v>929</v>
      </c>
      <c r="E1040" s="10" t="s">
        <v>264</v>
      </c>
      <c r="F1040" s="52" t="s">
        <v>436</v>
      </c>
      <c r="G1040" s="52" t="s">
        <v>173</v>
      </c>
      <c r="H1040" s="52" t="s">
        <v>428</v>
      </c>
      <c r="I1040" s="52" t="s">
        <v>427</v>
      </c>
      <c r="J1040" s="52" t="s">
        <v>173</v>
      </c>
      <c r="K1040" s="52" t="s">
        <v>931</v>
      </c>
      <c r="L1040" s="53" t="s">
        <v>291</v>
      </c>
      <c r="M1040" s="13">
        <v>367</v>
      </c>
      <c r="N1040" s="14">
        <f t="shared" si="242"/>
        <v>1.00547945205479</v>
      </c>
      <c r="O1040" s="15">
        <v>7380</v>
      </c>
      <c r="P1040" s="15">
        <f t="shared" si="238"/>
        <v>2708460</v>
      </c>
      <c r="Q1040" s="16">
        <f>IFERROR(VLOOKUP(G1040,SCENARIOS!$A$13:$E$18,2,0),0.025)</f>
        <v>0.04</v>
      </c>
      <c r="R1040" s="52">
        <f>IFERROR(VLOOKUP(L1040,INPUTS!$A$107:$B$120,2,0),0.0082)</f>
        <v>0.0079</v>
      </c>
      <c r="S1040" s="52">
        <f t="shared" si="239"/>
        <v>58.302</v>
      </c>
      <c r="T1040" s="15">
        <f t="shared" si="240"/>
        <v>21396.834</v>
      </c>
      <c r="U1040" s="15">
        <f>T1040/INPUTS!$B$7*1000</f>
        <v>26746042.5</v>
      </c>
      <c r="V1040" s="15">
        <f>T1040*INPUTS!$B$6</f>
        <v>67613.99544</v>
      </c>
      <c r="W1040" s="54" t="s">
        <v>521</v>
      </c>
      <c r="X1040" s="54" t="s">
        <v>396</v>
      </c>
      <c r="Y1040" s="67">
        <f>IFERROR(VLOOKUP(E1040,INPUTS!$A$44:$B$103,2,0),0)</f>
        <v>0</v>
      </c>
      <c r="Z1040" s="15">
        <f t="shared" si="241"/>
        <v>0</v>
      </c>
      <c r="AA1040" s="20">
        <f>IFERROR(VLOOKUP(E1040,INPUTS!$A$44:$C$103,3,0),SCENARIOS!$J$23)</f>
        <v>0.05</v>
      </c>
      <c r="AB1040" s="15">
        <f t="shared" si="243"/>
        <v>1301.62600941355</v>
      </c>
      <c r="AC1040" s="20">
        <f>IFERROR(VLOOKUP($E1040,INPUTS!$A$44:$G$103,4,0),SCENARIOS!$K$23)</f>
        <v>0.1</v>
      </c>
      <c r="AD1040" s="15">
        <f t="shared" si="244"/>
        <v>3167.25412438465</v>
      </c>
      <c r="AE1040" s="20">
        <f>IFERROR(VLOOKUP($E1040,INPUTS!$A$44:$G$103,5,0),SCENARIOS!$L$23)</f>
        <v>0.2</v>
      </c>
      <c r="AF1040" s="15">
        <f t="shared" si="245"/>
        <v>7706.89784614192</v>
      </c>
      <c r="AG1040" s="20">
        <f>IFERROR(VLOOKUP($E1040,INPUTS!$A$44:$G$103,6,0),SCENARIOS!$M$23)</f>
        <v>0.3</v>
      </c>
      <c r="AH1040" s="15">
        <f t="shared" si="246"/>
        <v>14064.9294495133</v>
      </c>
      <c r="AI1040" s="20">
        <f>IFERROR(VLOOKUP($E1040,INPUTS!$A$44:$G$103,7,0),SCENARIOS!$N$23)</f>
        <v>0.4</v>
      </c>
      <c r="AJ1040" s="15">
        <f t="shared" si="247"/>
        <v>22816.1829824022</v>
      </c>
      <c r="AL1040" t="str">
        <f t="shared" si="248"/>
        <v>Y</v>
      </c>
      <c r="AM1040" s="21">
        <f t="shared" si="249"/>
        <v>57040.4574560054</v>
      </c>
    </row>
    <row r="1041" ht="15" customHeight="1" spans="1:39">
      <c r="A1041" s="24" t="s">
        <v>2058</v>
      </c>
      <c r="B1041" s="52" t="s">
        <v>434</v>
      </c>
      <c r="C1041" s="52" t="s">
        <v>435</v>
      </c>
      <c r="D1041" s="52" t="s">
        <v>929</v>
      </c>
      <c r="E1041" s="10" t="s">
        <v>264</v>
      </c>
      <c r="F1041" s="52" t="s">
        <v>436</v>
      </c>
      <c r="G1041" s="52" t="s">
        <v>173</v>
      </c>
      <c r="H1041" s="52" t="s">
        <v>242</v>
      </c>
      <c r="I1041" s="52" t="s">
        <v>421</v>
      </c>
      <c r="J1041" s="52" t="s">
        <v>173</v>
      </c>
      <c r="K1041" s="52" t="s">
        <v>931</v>
      </c>
      <c r="L1041" s="53" t="s">
        <v>288</v>
      </c>
      <c r="M1041" s="13">
        <v>917</v>
      </c>
      <c r="N1041" s="14">
        <f t="shared" si="242"/>
        <v>2.51232876712329</v>
      </c>
      <c r="O1041" s="15">
        <v>6290</v>
      </c>
      <c r="P1041" s="15">
        <f t="shared" si="238"/>
        <v>5767930</v>
      </c>
      <c r="Q1041" s="16">
        <f>IFERROR(VLOOKUP(G1041,SCENARIOS!$A$13:$E$18,2,0),0.025)</f>
        <v>0.04</v>
      </c>
      <c r="R1041" s="52">
        <f>IFERROR(VLOOKUP(L1041,INPUTS!$A$107:$B$120,2,0),0.0082)</f>
        <v>0.0085</v>
      </c>
      <c r="S1041" s="52">
        <f t="shared" si="239"/>
        <v>53.465</v>
      </c>
      <c r="T1041" s="15">
        <f t="shared" si="240"/>
        <v>49027.405</v>
      </c>
      <c r="U1041" s="15">
        <f>T1041/INPUTS!$B$7*1000</f>
        <v>61284256.25</v>
      </c>
      <c r="V1041" s="15">
        <f>T1041*INPUTS!$B$6</f>
        <v>154926.5998</v>
      </c>
      <c r="W1041" s="54" t="s">
        <v>396</v>
      </c>
      <c r="X1041" s="54" t="s">
        <v>396</v>
      </c>
      <c r="Y1041" s="67">
        <f>IFERROR(VLOOKUP(E1041,INPUTS!$A$44:$B$103,2,0),0)</f>
        <v>0</v>
      </c>
      <c r="Z1041" s="15">
        <f t="shared" si="241"/>
        <v>0</v>
      </c>
      <c r="AA1041" s="20">
        <f>IFERROR(VLOOKUP(E1041,INPUTS!$A$44:$C$103,3,0),SCENARIOS!$J$23)</f>
        <v>0.05</v>
      </c>
      <c r="AB1041" s="15">
        <f t="shared" si="243"/>
        <v>2982.46672951951</v>
      </c>
      <c r="AC1041" s="20">
        <f>IFERROR(VLOOKUP($E1041,INPUTS!$A$44:$G$103,4,0),SCENARIOS!$K$23)</f>
        <v>0.1</v>
      </c>
      <c r="AD1041" s="15">
        <f t="shared" si="244"/>
        <v>7257.25360556271</v>
      </c>
      <c r="AE1041" s="20">
        <f>IFERROR(VLOOKUP($E1041,INPUTS!$A$44:$G$103,5,0),SCENARIOS!$L$23)</f>
        <v>0.2</v>
      </c>
      <c r="AF1041" s="15">
        <f t="shared" si="245"/>
        <v>17659.1173253215</v>
      </c>
      <c r="AG1041" s="20">
        <f>IFERROR(VLOOKUP($E1041,INPUTS!$A$44:$G$103,6,0),SCENARIOS!$M$23)</f>
        <v>0.3</v>
      </c>
      <c r="AH1041" s="15">
        <f t="shared" si="246"/>
        <v>32227.5245215117</v>
      </c>
      <c r="AI1041" s="20">
        <f>IFERROR(VLOOKUP($E1041,INPUTS!$A$44:$G$103,7,0),SCENARIOS!$N$23)</f>
        <v>0.4</v>
      </c>
      <c r="AJ1041" s="15">
        <f t="shared" si="247"/>
        <v>52279.6149950193</v>
      </c>
      <c r="AL1041" t="str">
        <f t="shared" si="248"/>
        <v>Y</v>
      </c>
      <c r="AM1041" s="21">
        <f t="shared" si="249"/>
        <v>130699.037487548</v>
      </c>
    </row>
    <row r="1042" ht="15" customHeight="1" spans="1:39">
      <c r="A1042" s="6" t="s">
        <v>2059</v>
      </c>
      <c r="B1042" s="52" t="s">
        <v>434</v>
      </c>
      <c r="C1042" s="52" t="s">
        <v>435</v>
      </c>
      <c r="D1042" s="52" t="s">
        <v>929</v>
      </c>
      <c r="E1042" s="10" t="s">
        <v>264</v>
      </c>
      <c r="F1042" s="52" t="s">
        <v>436</v>
      </c>
      <c r="G1042" s="52" t="s">
        <v>173</v>
      </c>
      <c r="H1042" s="52" t="s">
        <v>545</v>
      </c>
      <c r="I1042" s="52" t="s">
        <v>544</v>
      </c>
      <c r="J1042" s="52" t="s">
        <v>173</v>
      </c>
      <c r="K1042" s="52" t="s">
        <v>931</v>
      </c>
      <c r="L1042" s="53" t="s">
        <v>288</v>
      </c>
      <c r="M1042" s="13">
        <v>367</v>
      </c>
      <c r="N1042" s="14">
        <f t="shared" si="242"/>
        <v>1.00547945205479</v>
      </c>
      <c r="O1042" s="15">
        <v>7560</v>
      </c>
      <c r="P1042" s="15">
        <f t="shared" si="238"/>
        <v>2774520</v>
      </c>
      <c r="Q1042" s="16">
        <f>IFERROR(VLOOKUP(G1042,SCENARIOS!$A$13:$E$18,2,0),0.025)</f>
        <v>0.04</v>
      </c>
      <c r="R1042" s="52">
        <f>IFERROR(VLOOKUP(L1042,INPUTS!$A$107:$B$120,2,0),0.0082)</f>
        <v>0.0085</v>
      </c>
      <c r="S1042" s="52">
        <f t="shared" si="239"/>
        <v>64.26</v>
      </c>
      <c r="T1042" s="15">
        <f t="shared" si="240"/>
        <v>23583.42</v>
      </c>
      <c r="U1042" s="15">
        <f>T1042/INPUTS!$B$7*1000</f>
        <v>29479275</v>
      </c>
      <c r="V1042" s="15">
        <f>T1042*INPUTS!$B$6</f>
        <v>74523.6072</v>
      </c>
      <c r="W1042" s="54" t="s">
        <v>396</v>
      </c>
      <c r="X1042" s="54" t="s">
        <v>396</v>
      </c>
      <c r="Y1042" s="67">
        <f>IFERROR(VLOOKUP(E1042,INPUTS!$A$44:$B$103,2,0),0)</f>
        <v>0</v>
      </c>
      <c r="Z1042" s="15">
        <f t="shared" si="241"/>
        <v>0</v>
      </c>
      <c r="AA1042" s="20">
        <f>IFERROR(VLOOKUP(E1042,INPUTS!$A$44:$C$103,3,0),SCENARIOS!$J$23)</f>
        <v>0.05</v>
      </c>
      <c r="AB1042" s="15">
        <f t="shared" si="243"/>
        <v>1434.64181957591</v>
      </c>
      <c r="AC1042" s="20">
        <f>IFERROR(VLOOKUP($E1042,INPUTS!$A$44:$G$103,4,0),SCENARIOS!$K$23)</f>
        <v>0.1</v>
      </c>
      <c r="AD1042" s="15">
        <f t="shared" si="244"/>
        <v>3490.9222673829</v>
      </c>
      <c r="AE1042" s="20">
        <f>IFERROR(VLOOKUP($E1042,INPUTS!$A$44:$G$103,5,0),SCENARIOS!$L$23)</f>
        <v>0.2</v>
      </c>
      <c r="AF1042" s="15">
        <f t="shared" si="245"/>
        <v>8494.48141732839</v>
      </c>
      <c r="AG1042" s="20">
        <f>IFERROR(VLOOKUP($E1042,INPUTS!$A$44:$G$103,6,0),SCENARIOS!$M$23)</f>
        <v>0.3</v>
      </c>
      <c r="AH1042" s="15">
        <f t="shared" si="246"/>
        <v>15502.2532061632</v>
      </c>
      <c r="AI1042" s="20">
        <f>IFERROR(VLOOKUP($E1042,INPUTS!$A$44:$G$103,7,0),SCENARIOS!$N$23)</f>
        <v>0.4</v>
      </c>
      <c r="AJ1042" s="15">
        <f t="shared" si="247"/>
        <v>25147.8151426909</v>
      </c>
      <c r="AL1042" t="str">
        <f t="shared" si="248"/>
        <v>Y</v>
      </c>
      <c r="AM1042" s="21">
        <f t="shared" si="249"/>
        <v>62869.5378567271</v>
      </c>
    </row>
    <row r="1043" ht="15" customHeight="1" spans="1:39">
      <c r="A1043" s="24" t="s">
        <v>2060</v>
      </c>
      <c r="B1043" s="52" t="s">
        <v>434</v>
      </c>
      <c r="C1043" s="52" t="s">
        <v>435</v>
      </c>
      <c r="D1043" s="52" t="s">
        <v>929</v>
      </c>
      <c r="E1043" s="10" t="s">
        <v>264</v>
      </c>
      <c r="F1043" s="52" t="s">
        <v>436</v>
      </c>
      <c r="G1043" s="52" t="s">
        <v>173</v>
      </c>
      <c r="H1043" s="52" t="s">
        <v>440</v>
      </c>
      <c r="I1043" s="52" t="s">
        <v>439</v>
      </c>
      <c r="J1043" s="52" t="s">
        <v>177</v>
      </c>
      <c r="K1043" s="52" t="s">
        <v>931</v>
      </c>
      <c r="L1043" s="53" t="s">
        <v>297</v>
      </c>
      <c r="M1043" s="13">
        <v>367</v>
      </c>
      <c r="N1043" s="14">
        <f t="shared" si="242"/>
        <v>1.00547945205479</v>
      </c>
      <c r="O1043" s="15">
        <v>12050</v>
      </c>
      <c r="P1043" s="15">
        <f t="shared" si="238"/>
        <v>4422350</v>
      </c>
      <c r="Q1043" s="16">
        <f>IFERROR(VLOOKUP(G1043,SCENARIOS!$A$13:$E$18,2,0),0.025)</f>
        <v>0.04</v>
      </c>
      <c r="R1043" s="52">
        <f>IFERROR(VLOOKUP(L1043,INPUTS!$A$107:$B$120,2,0),0.0082)</f>
        <v>0.0105</v>
      </c>
      <c r="S1043" s="52">
        <f t="shared" si="239"/>
        <v>126.525</v>
      </c>
      <c r="T1043" s="15">
        <f t="shared" si="240"/>
        <v>46434.675</v>
      </c>
      <c r="U1043" s="15">
        <f>T1043/INPUTS!$B$7*1000</f>
        <v>58043343.75</v>
      </c>
      <c r="V1043" s="15">
        <f>T1043*INPUTS!$B$6</f>
        <v>146733.573</v>
      </c>
      <c r="W1043" s="54" t="s">
        <v>396</v>
      </c>
      <c r="X1043" s="54" t="s">
        <v>396</v>
      </c>
      <c r="Y1043" s="67">
        <f>IFERROR(VLOOKUP(E1043,INPUTS!$A$44:$B$103,2,0),0)</f>
        <v>0</v>
      </c>
      <c r="Z1043" s="15">
        <f t="shared" si="241"/>
        <v>0</v>
      </c>
      <c r="AA1043" s="20">
        <f>IFERROR(VLOOKUP(E1043,INPUTS!$A$44:$C$103,3,0),SCENARIOS!$J$23)</f>
        <v>0.05</v>
      </c>
      <c r="AB1043" s="15">
        <f t="shared" si="243"/>
        <v>2824.74410553754</v>
      </c>
      <c r="AC1043" s="20">
        <f>IFERROR(VLOOKUP($E1043,INPUTS!$A$44:$G$103,4,0),SCENARIOS!$K$23)</f>
        <v>0.1</v>
      </c>
      <c r="AD1043" s="15">
        <f t="shared" si="244"/>
        <v>6873.46622907907</v>
      </c>
      <c r="AE1043" s="20">
        <f>IFERROR(VLOOKUP($E1043,INPUTS!$A$44:$G$103,5,0),SCENARIOS!$L$23)</f>
        <v>0.2</v>
      </c>
      <c r="AF1043" s="15">
        <f t="shared" si="245"/>
        <v>16725.2452743149</v>
      </c>
      <c r="AG1043" s="20">
        <f>IFERROR(VLOOKUP($E1043,INPUTS!$A$44:$G$103,6,0),SCENARIOS!$M$23)</f>
        <v>0.3</v>
      </c>
      <c r="AH1043" s="15">
        <f t="shared" si="246"/>
        <v>30523.2273095206</v>
      </c>
      <c r="AI1043" s="20">
        <f>IFERROR(VLOOKUP($E1043,INPUTS!$A$44:$G$103,7,0),SCENARIOS!$N$23)</f>
        <v>0.4</v>
      </c>
      <c r="AJ1043" s="15">
        <f t="shared" si="247"/>
        <v>49514.8974623243</v>
      </c>
      <c r="AL1043" t="str">
        <f t="shared" si="248"/>
        <v>Y</v>
      </c>
      <c r="AM1043" s="21">
        <f t="shared" si="249"/>
        <v>123787.243655811</v>
      </c>
    </row>
    <row r="1044" ht="15" customHeight="1" spans="1:39">
      <c r="A1044" s="6" t="s">
        <v>2061</v>
      </c>
      <c r="B1044" s="52" t="s">
        <v>434</v>
      </c>
      <c r="C1044" s="52" t="s">
        <v>435</v>
      </c>
      <c r="D1044" s="52" t="s">
        <v>929</v>
      </c>
      <c r="E1044" s="10" t="s">
        <v>264</v>
      </c>
      <c r="F1044" s="52" t="s">
        <v>436</v>
      </c>
      <c r="G1044" s="52" t="s">
        <v>173</v>
      </c>
      <c r="H1044" s="52" t="s">
        <v>448</v>
      </c>
      <c r="I1044" s="52" t="s">
        <v>447</v>
      </c>
      <c r="J1044" s="52" t="s">
        <v>177</v>
      </c>
      <c r="K1044" s="52" t="s">
        <v>931</v>
      </c>
      <c r="L1044" s="53" t="s">
        <v>291</v>
      </c>
      <c r="M1044" s="13">
        <v>367</v>
      </c>
      <c r="N1044" s="14">
        <f t="shared" si="242"/>
        <v>1.00547945205479</v>
      </c>
      <c r="O1044" s="15">
        <v>12140</v>
      </c>
      <c r="P1044" s="15">
        <f t="shared" si="238"/>
        <v>4455380</v>
      </c>
      <c r="Q1044" s="16">
        <f>IFERROR(VLOOKUP(G1044,SCENARIOS!$A$13:$E$18,2,0),0.025)</f>
        <v>0.04</v>
      </c>
      <c r="R1044" s="52">
        <f>IFERROR(VLOOKUP(L1044,INPUTS!$A$107:$B$120,2,0),0.0082)</f>
        <v>0.0079</v>
      </c>
      <c r="S1044" s="52">
        <f t="shared" si="239"/>
        <v>95.906</v>
      </c>
      <c r="T1044" s="15">
        <f t="shared" si="240"/>
        <v>35197.502</v>
      </c>
      <c r="U1044" s="15">
        <f>T1044/INPUTS!$B$7*1000</f>
        <v>43996877.5</v>
      </c>
      <c r="V1044" s="15">
        <f>T1044*INPUTS!$B$6</f>
        <v>111224.10632</v>
      </c>
      <c r="W1044" s="54" t="s">
        <v>396</v>
      </c>
      <c r="X1044" s="54" t="s">
        <v>396</v>
      </c>
      <c r="Y1044" s="67">
        <f>IFERROR(VLOOKUP(E1044,INPUTS!$A$44:$B$103,2,0),0)</f>
        <v>0</v>
      </c>
      <c r="Z1044" s="15">
        <f t="shared" si="241"/>
        <v>0</v>
      </c>
      <c r="AA1044" s="20">
        <f>IFERROR(VLOOKUP(E1044,INPUTS!$A$44:$C$103,3,0),SCENARIOS!$J$23)</f>
        <v>0.05</v>
      </c>
      <c r="AB1044" s="15">
        <f t="shared" si="243"/>
        <v>2141.15714827649</v>
      </c>
      <c r="AC1044" s="20">
        <f>IFERROR(VLOOKUP($E1044,INPUTS!$A$44:$G$103,4,0),SCENARIOS!$K$23)</f>
        <v>0.1</v>
      </c>
      <c r="AD1044" s="15">
        <f t="shared" si="244"/>
        <v>5210.0901178902</v>
      </c>
      <c r="AE1044" s="20">
        <f>IFERROR(VLOOKUP($E1044,INPUTS!$A$44:$G$103,5,0),SCENARIOS!$L$23)</f>
        <v>0.2</v>
      </c>
      <c r="AF1044" s="15">
        <f t="shared" si="245"/>
        <v>12677.7425273933</v>
      </c>
      <c r="AG1044" s="20">
        <f>IFERROR(VLOOKUP($E1044,INPUTS!$A$44:$G$103,6,0),SCENARIOS!$M$23)</f>
        <v>0.3</v>
      </c>
      <c r="AH1044" s="15">
        <f t="shared" si="246"/>
        <v>23136.6183627495</v>
      </c>
      <c r="AI1044" s="20">
        <f>IFERROR(VLOOKUP($E1044,INPUTS!$A$44:$G$103,7,0),SCENARIOS!$N$23)</f>
        <v>0.4</v>
      </c>
      <c r="AJ1044" s="15">
        <f t="shared" si="247"/>
        <v>37532.3118436805</v>
      </c>
      <c r="AL1044" t="str">
        <f t="shared" si="248"/>
        <v>Y</v>
      </c>
      <c r="AM1044" s="21">
        <f t="shared" si="249"/>
        <v>93830.7796092012</v>
      </c>
    </row>
    <row r="1045" ht="15" customHeight="1" spans="1:39">
      <c r="A1045" s="24" t="s">
        <v>2062</v>
      </c>
      <c r="B1045" s="52" t="s">
        <v>434</v>
      </c>
      <c r="C1045" s="52" t="s">
        <v>435</v>
      </c>
      <c r="D1045" s="52" t="s">
        <v>929</v>
      </c>
      <c r="E1045" s="10" t="s">
        <v>267</v>
      </c>
      <c r="F1045" s="52" t="s">
        <v>436</v>
      </c>
      <c r="G1045" s="52" t="s">
        <v>173</v>
      </c>
      <c r="H1045" s="52" t="s">
        <v>248</v>
      </c>
      <c r="I1045" s="52" t="s">
        <v>930</v>
      </c>
      <c r="J1045" s="52" t="s">
        <v>169</v>
      </c>
      <c r="K1045" s="52" t="s">
        <v>931</v>
      </c>
      <c r="L1045" s="53" t="s">
        <v>291</v>
      </c>
      <c r="M1045" s="13">
        <v>367</v>
      </c>
      <c r="N1045" s="14">
        <f t="shared" si="242"/>
        <v>1.00547945205479</v>
      </c>
      <c r="O1045" s="15">
        <v>12750</v>
      </c>
      <c r="P1045" s="15">
        <f t="shared" si="238"/>
        <v>4679250</v>
      </c>
      <c r="Q1045" s="16">
        <f>IFERROR(VLOOKUP(G1045,SCENARIOS!$A$13:$E$18,2,0),0.025)</f>
        <v>0.04</v>
      </c>
      <c r="R1045" s="52">
        <f>IFERROR(VLOOKUP(L1045,INPUTS!$A$107:$B$120,2,0),0.0082)</f>
        <v>0.0079</v>
      </c>
      <c r="S1045" s="52">
        <f t="shared" si="239"/>
        <v>100.725</v>
      </c>
      <c r="T1045" s="15">
        <f t="shared" si="240"/>
        <v>36966.075</v>
      </c>
      <c r="U1045" s="15">
        <f>T1045/INPUTS!$B$7*1000</f>
        <v>46207593.75</v>
      </c>
      <c r="V1045" s="15">
        <f>T1045*INPUTS!$B$6</f>
        <v>116812.797</v>
      </c>
      <c r="W1045" s="54" t="s">
        <v>396</v>
      </c>
      <c r="X1045" s="54" t="s">
        <v>396</v>
      </c>
      <c r="Y1045" s="67">
        <f>IFERROR(VLOOKUP(E1045,INPUTS!$A$44:$B$103,2,0),0)</f>
        <v>0</v>
      </c>
      <c r="Z1045" s="15">
        <f t="shared" si="241"/>
        <v>0</v>
      </c>
      <c r="AA1045" s="20">
        <f>IFERROR(VLOOKUP(E1045,INPUTS!$A$44:$C$103,3,0),SCENARIOS!$J$23)</f>
        <v>0.05</v>
      </c>
      <c r="AB1045" s="15">
        <f t="shared" si="243"/>
        <v>2248.7441219543</v>
      </c>
      <c r="AC1045" s="20">
        <f>IFERROR(VLOOKUP($E1045,INPUTS!$A$44:$G$103,4,0),SCENARIOS!$K$23)</f>
        <v>0.1</v>
      </c>
      <c r="AD1045" s="15">
        <f t="shared" si="244"/>
        <v>5471.88212546129</v>
      </c>
      <c r="AE1045" s="20">
        <f>IFERROR(VLOOKUP($E1045,INPUTS!$A$44:$G$103,5,0),SCENARIOS!$L$23)</f>
        <v>0.2</v>
      </c>
      <c r="AF1045" s="15">
        <f t="shared" si="245"/>
        <v>13314.7625390663</v>
      </c>
      <c r="AG1045" s="20">
        <f>IFERROR(VLOOKUP($E1045,INPUTS!$A$44:$G$103,6,0),SCENARIOS!$M$23)</f>
        <v>0.3</v>
      </c>
      <c r="AH1045" s="15">
        <f t="shared" si="246"/>
        <v>24299.1667318828</v>
      </c>
      <c r="AI1045" s="20">
        <f>IFERROR(VLOOKUP($E1045,INPUTS!$A$44:$G$103,7,0),SCENARIOS!$N$23)</f>
        <v>0.4</v>
      </c>
      <c r="AJ1045" s="15">
        <f t="shared" si="247"/>
        <v>39418.2023069956</v>
      </c>
      <c r="AL1045" t="str">
        <f t="shared" si="248"/>
        <v>N</v>
      </c>
      <c r="AM1045" s="21">
        <f t="shared" si="249"/>
        <v>98545.505767489</v>
      </c>
    </row>
    <row r="1046" ht="15" customHeight="1" spans="1:39">
      <c r="A1046" s="6" t="s">
        <v>2063</v>
      </c>
      <c r="B1046" s="52" t="s">
        <v>434</v>
      </c>
      <c r="C1046" s="52" t="s">
        <v>435</v>
      </c>
      <c r="D1046" s="52" t="s">
        <v>929</v>
      </c>
      <c r="E1046" s="10" t="s">
        <v>267</v>
      </c>
      <c r="F1046" s="52" t="s">
        <v>436</v>
      </c>
      <c r="G1046" s="52" t="s">
        <v>173</v>
      </c>
      <c r="H1046" s="52" t="s">
        <v>224</v>
      </c>
      <c r="I1046" s="52" t="s">
        <v>938</v>
      </c>
      <c r="J1046" s="52" t="s">
        <v>165</v>
      </c>
      <c r="K1046" s="52" t="s">
        <v>931</v>
      </c>
      <c r="L1046" s="53" t="s">
        <v>297</v>
      </c>
      <c r="M1046" s="13">
        <v>367</v>
      </c>
      <c r="N1046" s="14">
        <f t="shared" si="242"/>
        <v>1.00547945205479</v>
      </c>
      <c r="O1046" s="15">
        <v>16900</v>
      </c>
      <c r="P1046" s="15">
        <f t="shared" si="238"/>
        <v>6202300</v>
      </c>
      <c r="Q1046" s="16">
        <f>IFERROR(VLOOKUP(G1046,SCENARIOS!$A$13:$E$18,2,0),0.025)</f>
        <v>0.04</v>
      </c>
      <c r="R1046" s="52">
        <f>IFERROR(VLOOKUP(L1046,INPUTS!$A$107:$B$120,2,0),0.0082)</f>
        <v>0.0105</v>
      </c>
      <c r="S1046" s="52">
        <f t="shared" si="239"/>
        <v>177.45</v>
      </c>
      <c r="T1046" s="15">
        <f t="shared" si="240"/>
        <v>65124.15</v>
      </c>
      <c r="U1046" s="15">
        <f>T1046/INPUTS!$B$7*1000</f>
        <v>81405187.5</v>
      </c>
      <c r="V1046" s="15">
        <f>T1046*INPUTS!$B$6</f>
        <v>205792.314</v>
      </c>
      <c r="W1046" s="54" t="s">
        <v>396</v>
      </c>
      <c r="X1046" s="54" t="s">
        <v>396</v>
      </c>
      <c r="Y1046" s="67">
        <f>IFERROR(VLOOKUP(E1046,INPUTS!$A$44:$B$103,2,0),0)</f>
        <v>0</v>
      </c>
      <c r="Z1046" s="15">
        <f t="shared" si="241"/>
        <v>0</v>
      </c>
      <c r="AA1046" s="20">
        <f>IFERROR(VLOOKUP(E1046,INPUTS!$A$44:$C$103,3,0),SCENARIOS!$J$23)</f>
        <v>0.05</v>
      </c>
      <c r="AB1046" s="15">
        <f t="shared" si="243"/>
        <v>3961.67430569165</v>
      </c>
      <c r="AC1046" s="20">
        <f>IFERROR(VLOOKUP($E1046,INPUTS!$A$44:$G$103,4,0),SCENARIOS!$K$23)</f>
        <v>0.1</v>
      </c>
      <c r="AD1046" s="15">
        <f t="shared" si="244"/>
        <v>9639.9650847665</v>
      </c>
      <c r="AE1046" s="20">
        <f>IFERROR(VLOOKUP($E1046,INPUTS!$A$44:$G$103,5,0),SCENARIOS!$L$23)</f>
        <v>0.2</v>
      </c>
      <c r="AF1046" s="15">
        <f t="shared" si="245"/>
        <v>23456.9829988317</v>
      </c>
      <c r="AG1046" s="20">
        <f>IFERROR(VLOOKUP($E1046,INPUTS!$A$44:$G$103,6,0),SCENARIOS!$M$23)</f>
        <v>0.3</v>
      </c>
      <c r="AH1046" s="15">
        <f t="shared" si="246"/>
        <v>42808.509670614</v>
      </c>
      <c r="AI1046" s="20">
        <f>IFERROR(VLOOKUP($E1046,INPUTS!$A$44:$G$103,7,0),SCENARIOS!$N$23)</f>
        <v>0.4</v>
      </c>
      <c r="AJ1046" s="15">
        <f t="shared" si="247"/>
        <v>69444.1300508947</v>
      </c>
      <c r="AL1046" t="str">
        <f t="shared" si="248"/>
        <v>N</v>
      </c>
      <c r="AM1046" s="21">
        <f t="shared" si="249"/>
        <v>173610.325127237</v>
      </c>
    </row>
    <row r="1047" ht="15" customHeight="1" spans="1:39">
      <c r="A1047" s="24" t="s">
        <v>2064</v>
      </c>
      <c r="B1047" s="52" t="s">
        <v>434</v>
      </c>
      <c r="C1047" s="52" t="s">
        <v>435</v>
      </c>
      <c r="D1047" s="52" t="s">
        <v>929</v>
      </c>
      <c r="E1047" s="10" t="s">
        <v>267</v>
      </c>
      <c r="F1047" s="52" t="s">
        <v>436</v>
      </c>
      <c r="G1047" s="52" t="s">
        <v>173</v>
      </c>
      <c r="H1047" s="52" t="s">
        <v>242</v>
      </c>
      <c r="I1047" s="52" t="s">
        <v>421</v>
      </c>
      <c r="J1047" s="52" t="s">
        <v>173</v>
      </c>
      <c r="K1047" s="52" t="s">
        <v>931</v>
      </c>
      <c r="L1047" s="53" t="s">
        <v>288</v>
      </c>
      <c r="M1047" s="13">
        <v>550</v>
      </c>
      <c r="N1047" s="14">
        <f t="shared" si="242"/>
        <v>1.50684931506849</v>
      </c>
      <c r="O1047" s="15">
        <v>6020</v>
      </c>
      <c r="P1047" s="15">
        <f t="shared" si="238"/>
        <v>3311000</v>
      </c>
      <c r="Q1047" s="16">
        <f>IFERROR(VLOOKUP(G1047,SCENARIOS!$A$13:$E$18,2,0),0.025)</f>
        <v>0.04</v>
      </c>
      <c r="R1047" s="52">
        <f>IFERROR(VLOOKUP(L1047,INPUTS!$A$107:$B$120,2,0),0.0082)</f>
        <v>0.0085</v>
      </c>
      <c r="S1047" s="52">
        <f t="shared" si="239"/>
        <v>51.17</v>
      </c>
      <c r="T1047" s="15">
        <f t="shared" si="240"/>
        <v>28143.5</v>
      </c>
      <c r="U1047" s="15">
        <f>T1047/INPUTS!$B$7*1000</f>
        <v>35179375</v>
      </c>
      <c r="V1047" s="15">
        <f>T1047*INPUTS!$B$6</f>
        <v>88933.46</v>
      </c>
      <c r="W1047" s="54" t="s">
        <v>396</v>
      </c>
      <c r="X1047" s="54" t="s">
        <v>396</v>
      </c>
      <c r="Y1047" s="67">
        <f>IFERROR(VLOOKUP(E1047,INPUTS!$A$44:$B$103,2,0),0)</f>
        <v>0</v>
      </c>
      <c r="Z1047" s="15">
        <f t="shared" si="241"/>
        <v>0</v>
      </c>
      <c r="AA1047" s="20">
        <f>IFERROR(VLOOKUP(E1047,INPUTS!$A$44:$C$103,3,0),SCENARIOS!$J$23)</f>
        <v>0.05</v>
      </c>
      <c r="AB1047" s="15">
        <f t="shared" si="243"/>
        <v>1712.04354793472</v>
      </c>
      <c r="AC1047" s="20">
        <f>IFERROR(VLOOKUP($E1047,INPUTS!$A$44:$G$103,4,0),SCENARIOS!$K$23)</f>
        <v>0.1</v>
      </c>
      <c r="AD1047" s="15">
        <f t="shared" si="244"/>
        <v>4165.92550325994</v>
      </c>
      <c r="AE1047" s="20">
        <f>IFERROR(VLOOKUP($E1047,INPUTS!$A$44:$G$103,5,0),SCENARIOS!$L$23)</f>
        <v>0.2</v>
      </c>
      <c r="AF1047" s="15">
        <f t="shared" si="245"/>
        <v>10136.9707094468</v>
      </c>
      <c r="AG1047" s="20">
        <f>IFERROR(VLOOKUP($E1047,INPUTS!$A$44:$G$103,6,0),SCENARIOS!$M$23)</f>
        <v>0.3</v>
      </c>
      <c r="AH1047" s="15">
        <f t="shared" si="246"/>
        <v>18499.7622527883</v>
      </c>
      <c r="AI1047" s="20">
        <f>IFERROR(VLOOKUP($E1047,INPUTS!$A$44:$G$103,7,0),SCENARIOS!$N$23)</f>
        <v>0.4</v>
      </c>
      <c r="AJ1047" s="15">
        <f t="shared" si="247"/>
        <v>30010.3859180865</v>
      </c>
      <c r="AL1047" t="str">
        <f t="shared" si="248"/>
        <v>Y</v>
      </c>
      <c r="AM1047" s="21">
        <f t="shared" si="249"/>
        <v>75025.9647952163</v>
      </c>
    </row>
    <row r="1048" ht="15" customHeight="1" spans="1:39">
      <c r="A1048" s="6" t="s">
        <v>2065</v>
      </c>
      <c r="B1048" s="52" t="s">
        <v>434</v>
      </c>
      <c r="C1048" s="52" t="s">
        <v>435</v>
      </c>
      <c r="D1048" s="52" t="s">
        <v>929</v>
      </c>
      <c r="E1048" s="10" t="s">
        <v>267</v>
      </c>
      <c r="F1048" s="52" t="s">
        <v>436</v>
      </c>
      <c r="G1048" s="52" t="s">
        <v>173</v>
      </c>
      <c r="H1048" s="52" t="s">
        <v>545</v>
      </c>
      <c r="I1048" s="52" t="s">
        <v>544</v>
      </c>
      <c r="J1048" s="52" t="s">
        <v>173</v>
      </c>
      <c r="K1048" s="52" t="s">
        <v>931</v>
      </c>
      <c r="L1048" s="53" t="s">
        <v>288</v>
      </c>
      <c r="M1048" s="13">
        <v>183</v>
      </c>
      <c r="N1048" s="14">
        <f t="shared" si="242"/>
        <v>0.501369863013699</v>
      </c>
      <c r="O1048" s="15">
        <v>7570</v>
      </c>
      <c r="P1048" s="15">
        <f t="shared" si="238"/>
        <v>1385310</v>
      </c>
      <c r="Q1048" s="16">
        <f>IFERROR(VLOOKUP(G1048,SCENARIOS!$A$13:$E$18,2,0),0.025)</f>
        <v>0.04</v>
      </c>
      <c r="R1048" s="52">
        <f>IFERROR(VLOOKUP(L1048,INPUTS!$A$107:$B$120,2,0),0.0082)</f>
        <v>0.0085</v>
      </c>
      <c r="S1048" s="52">
        <f t="shared" si="239"/>
        <v>64.345</v>
      </c>
      <c r="T1048" s="15">
        <f t="shared" si="240"/>
        <v>11775.135</v>
      </c>
      <c r="U1048" s="15">
        <f>T1048/INPUTS!$B$7*1000</f>
        <v>14718918.75</v>
      </c>
      <c r="V1048" s="15">
        <f>T1048*INPUTS!$B$6</f>
        <v>37209.4266</v>
      </c>
      <c r="W1048" s="54" t="s">
        <v>396</v>
      </c>
      <c r="X1048" s="54" t="s">
        <v>396</v>
      </c>
      <c r="Y1048" s="67">
        <f>IFERROR(VLOOKUP(E1048,INPUTS!$A$44:$B$103,2,0),0)</f>
        <v>0</v>
      </c>
      <c r="Z1048" s="15">
        <f t="shared" si="241"/>
        <v>0</v>
      </c>
      <c r="AA1048" s="20">
        <f>IFERROR(VLOOKUP(E1048,INPUTS!$A$44:$C$103,3,0),SCENARIOS!$J$23)</f>
        <v>0.05</v>
      </c>
      <c r="AB1048" s="15">
        <f t="shared" si="243"/>
        <v>716.312608695091</v>
      </c>
      <c r="AC1048" s="20">
        <f>IFERROR(VLOOKUP($E1048,INPUTS!$A$44:$G$103,4,0),SCENARIOS!$K$23)</f>
        <v>0.1</v>
      </c>
      <c r="AD1048" s="15">
        <f t="shared" si="244"/>
        <v>1743.0076287892</v>
      </c>
      <c r="AE1048" s="20">
        <f>IFERROR(VLOOKUP($E1048,INPUTS!$A$44:$G$103,5,0),SCENARIOS!$L$23)</f>
        <v>0.2</v>
      </c>
      <c r="AF1048" s="15">
        <f t="shared" si="245"/>
        <v>4241.27058094344</v>
      </c>
      <c r="AG1048" s="20">
        <f>IFERROR(VLOOKUP($E1048,INPUTS!$A$44:$G$103,6,0),SCENARIOS!$M$23)</f>
        <v>0.3</v>
      </c>
      <c r="AH1048" s="15">
        <f t="shared" si="246"/>
        <v>7740.23124325285</v>
      </c>
      <c r="AI1048" s="20">
        <f>IFERROR(VLOOKUP($E1048,INPUTS!$A$44:$G$103,7,0),SCENARIOS!$N$23)</f>
        <v>0.4</v>
      </c>
      <c r="AJ1048" s="15">
        <f t="shared" si="247"/>
        <v>12556.2330764677</v>
      </c>
      <c r="AL1048" t="str">
        <f t="shared" si="248"/>
        <v>Y</v>
      </c>
      <c r="AM1048" s="21">
        <f t="shared" si="249"/>
        <v>31390.5826911692</v>
      </c>
    </row>
    <row r="1049" ht="15" customHeight="1" spans="1:39">
      <c r="A1049" s="24" t="s">
        <v>2066</v>
      </c>
      <c r="B1049" s="52" t="s">
        <v>434</v>
      </c>
      <c r="C1049" s="52" t="s">
        <v>435</v>
      </c>
      <c r="D1049" s="52" t="s">
        <v>929</v>
      </c>
      <c r="E1049" s="10" t="s">
        <v>267</v>
      </c>
      <c r="F1049" s="52" t="s">
        <v>436</v>
      </c>
      <c r="G1049" s="52" t="s">
        <v>173</v>
      </c>
      <c r="H1049" s="52" t="s">
        <v>440</v>
      </c>
      <c r="I1049" s="52" t="s">
        <v>439</v>
      </c>
      <c r="J1049" s="52" t="s">
        <v>177</v>
      </c>
      <c r="K1049" s="52" t="s">
        <v>931</v>
      </c>
      <c r="L1049" s="53" t="s">
        <v>291</v>
      </c>
      <c r="M1049" s="13">
        <v>183</v>
      </c>
      <c r="N1049" s="14">
        <f t="shared" si="242"/>
        <v>0.501369863013699</v>
      </c>
      <c r="O1049" s="15">
        <v>11640</v>
      </c>
      <c r="P1049" s="15">
        <f t="shared" si="238"/>
        <v>2130120</v>
      </c>
      <c r="Q1049" s="16">
        <f>IFERROR(VLOOKUP(G1049,SCENARIOS!$A$13:$E$18,2,0),0.025)</f>
        <v>0.04</v>
      </c>
      <c r="R1049" s="52">
        <f>IFERROR(VLOOKUP(L1049,INPUTS!$A$107:$B$120,2,0),0.0082)</f>
        <v>0.0079</v>
      </c>
      <c r="S1049" s="52">
        <f t="shared" si="239"/>
        <v>91.956</v>
      </c>
      <c r="T1049" s="15">
        <f t="shared" si="240"/>
        <v>16827.948</v>
      </c>
      <c r="U1049" s="15">
        <f>T1049/INPUTS!$B$7*1000</f>
        <v>21034935</v>
      </c>
      <c r="V1049" s="15">
        <f>T1049*INPUTS!$B$6</f>
        <v>53176.31568</v>
      </c>
      <c r="W1049" s="54" t="s">
        <v>396</v>
      </c>
      <c r="X1049" s="54" t="s">
        <v>396</v>
      </c>
      <c r="Y1049" s="67">
        <f>IFERROR(VLOOKUP(E1049,INPUTS!$A$44:$B$103,2,0),0)</f>
        <v>0</v>
      </c>
      <c r="Z1049" s="15">
        <f t="shared" si="241"/>
        <v>0</v>
      </c>
      <c r="AA1049" s="20">
        <f>IFERROR(VLOOKUP(E1049,INPUTS!$A$44:$C$103,3,0),SCENARIOS!$J$23)</f>
        <v>0.05</v>
      </c>
      <c r="AB1049" s="15">
        <f t="shared" si="243"/>
        <v>1023.68858878181</v>
      </c>
      <c r="AC1049" s="20">
        <f>IFERROR(VLOOKUP($E1049,INPUTS!$A$44:$G$103,4,0),SCENARIOS!$K$23)</f>
        <v>0.1</v>
      </c>
      <c r="AD1049" s="15">
        <f t="shared" si="244"/>
        <v>2490.94738539031</v>
      </c>
      <c r="AE1049" s="20">
        <f>IFERROR(VLOOKUP($E1049,INPUTS!$A$44:$G$103,5,0),SCENARIOS!$L$23)</f>
        <v>0.2</v>
      </c>
      <c r="AF1049" s="15">
        <f t="shared" si="245"/>
        <v>6061.23673232162</v>
      </c>
      <c r="AG1049" s="20">
        <f>IFERROR(VLOOKUP($E1049,INPUTS!$A$44:$G$103,6,0),SCENARIOS!$M$23)</f>
        <v>0.3</v>
      </c>
      <c r="AH1049" s="15">
        <f t="shared" si="246"/>
        <v>11061.6318937689</v>
      </c>
      <c r="AI1049" s="20">
        <f>IFERROR(VLOOKUP($E1049,INPUTS!$A$44:$G$103,7,0),SCENARIOS!$N$23)</f>
        <v>0.4</v>
      </c>
      <c r="AJ1049" s="15">
        <f t="shared" si="247"/>
        <v>17944.2220651125</v>
      </c>
      <c r="AL1049" t="str">
        <f t="shared" si="248"/>
        <v>Y</v>
      </c>
      <c r="AM1049" s="21">
        <f t="shared" si="249"/>
        <v>44860.5551627811</v>
      </c>
    </row>
    <row r="1050" ht="15" customHeight="1" spans="1:39">
      <c r="A1050" s="6" t="s">
        <v>2067</v>
      </c>
      <c r="B1050" s="52" t="s">
        <v>434</v>
      </c>
      <c r="C1050" s="52" t="s">
        <v>435</v>
      </c>
      <c r="D1050" s="52" t="s">
        <v>929</v>
      </c>
      <c r="E1050" s="10" t="s">
        <v>267</v>
      </c>
      <c r="F1050" s="52" t="s">
        <v>436</v>
      </c>
      <c r="G1050" s="52" t="s">
        <v>173</v>
      </c>
      <c r="H1050" s="52" t="s">
        <v>234</v>
      </c>
      <c r="I1050" s="52" t="s">
        <v>424</v>
      </c>
      <c r="J1050" s="52" t="s">
        <v>173</v>
      </c>
      <c r="K1050" s="52" t="s">
        <v>931</v>
      </c>
      <c r="L1050" s="53" t="s">
        <v>291</v>
      </c>
      <c r="M1050" s="13">
        <v>183</v>
      </c>
      <c r="N1050" s="14">
        <f t="shared" si="242"/>
        <v>0.501369863013699</v>
      </c>
      <c r="O1050" s="15">
        <v>8150</v>
      </c>
      <c r="P1050" s="15">
        <f t="shared" si="238"/>
        <v>1491450</v>
      </c>
      <c r="Q1050" s="16">
        <f>IFERROR(VLOOKUP(G1050,SCENARIOS!$A$13:$E$18,2,0),0.025)</f>
        <v>0.04</v>
      </c>
      <c r="R1050" s="52">
        <f>IFERROR(VLOOKUP(L1050,INPUTS!$A$107:$B$120,2,0),0.0082)</f>
        <v>0.0079</v>
      </c>
      <c r="S1050" s="52">
        <f t="shared" si="239"/>
        <v>64.385</v>
      </c>
      <c r="T1050" s="15">
        <f t="shared" si="240"/>
        <v>11782.455</v>
      </c>
      <c r="U1050" s="15">
        <f>T1050/INPUTS!$B$7*1000</f>
        <v>14728068.75</v>
      </c>
      <c r="V1050" s="15">
        <f>T1050*INPUTS!$B$6</f>
        <v>37232.5578</v>
      </c>
      <c r="W1050" s="54" t="s">
        <v>396</v>
      </c>
      <c r="X1050" s="54" t="s">
        <v>396</v>
      </c>
      <c r="Y1050" s="67">
        <f>IFERROR(VLOOKUP(E1050,INPUTS!$A$44:$B$103,2,0),0)</f>
        <v>0</v>
      </c>
      <c r="Z1050" s="15">
        <f t="shared" si="241"/>
        <v>0</v>
      </c>
      <c r="AA1050" s="20">
        <f>IFERROR(VLOOKUP(E1050,INPUTS!$A$44:$C$103,3,0),SCENARIOS!$J$23)</f>
        <v>0.05</v>
      </c>
      <c r="AB1050" s="15">
        <f t="shared" si="243"/>
        <v>716.75790365737</v>
      </c>
      <c r="AC1050" s="20">
        <f>IFERROR(VLOOKUP($E1050,INPUTS!$A$44:$G$103,4,0),SCENARIOS!$K$23)</f>
        <v>0.1</v>
      </c>
      <c r="AD1050" s="15">
        <f t="shared" si="244"/>
        <v>1744.09116760576</v>
      </c>
      <c r="AE1050" s="20">
        <f>IFERROR(VLOOKUP($E1050,INPUTS!$A$44:$G$103,5,0),SCENARIOS!$L$23)</f>
        <v>0.2</v>
      </c>
      <c r="AF1050" s="15">
        <f t="shared" si="245"/>
        <v>4243.9071622355</v>
      </c>
      <c r="AG1050" s="20">
        <f>IFERROR(VLOOKUP($E1050,INPUTS!$A$44:$G$103,6,0),SCENARIOS!$M$23)</f>
        <v>0.3</v>
      </c>
      <c r="AH1050" s="15">
        <f t="shared" si="246"/>
        <v>7745.04294967496</v>
      </c>
      <c r="AI1050" s="20">
        <f>IFERROR(VLOOKUP($E1050,INPUTS!$A$44:$G$103,7,0),SCENARIOS!$N$23)</f>
        <v>0.4</v>
      </c>
      <c r="AJ1050" s="15">
        <f t="shared" si="247"/>
        <v>12564.0386452463</v>
      </c>
      <c r="AL1050" t="str">
        <f t="shared" si="248"/>
        <v>N</v>
      </c>
      <c r="AM1050" s="21">
        <f t="shared" si="249"/>
        <v>31410.0966131157</v>
      </c>
    </row>
    <row r="1051" ht="15" customHeight="1" spans="1:39">
      <c r="A1051" s="24" t="s">
        <v>2068</v>
      </c>
      <c r="B1051" s="52" t="s">
        <v>434</v>
      </c>
      <c r="C1051" s="52" t="s">
        <v>435</v>
      </c>
      <c r="D1051" s="52" t="s">
        <v>929</v>
      </c>
      <c r="E1051" s="10" t="s">
        <v>269</v>
      </c>
      <c r="F1051" s="52" t="s">
        <v>436</v>
      </c>
      <c r="G1051" s="52" t="s">
        <v>173</v>
      </c>
      <c r="H1051" s="52" t="s">
        <v>224</v>
      </c>
      <c r="I1051" s="52" t="s">
        <v>938</v>
      </c>
      <c r="J1051" s="52" t="s">
        <v>165</v>
      </c>
      <c r="K1051" s="52" t="s">
        <v>931</v>
      </c>
      <c r="L1051" s="53" t="s">
        <v>291</v>
      </c>
      <c r="M1051" s="13">
        <v>367</v>
      </c>
      <c r="N1051" s="14">
        <f t="shared" si="242"/>
        <v>1.00547945205479</v>
      </c>
      <c r="O1051" s="15">
        <v>14490</v>
      </c>
      <c r="P1051" s="15">
        <f t="shared" si="238"/>
        <v>5317830</v>
      </c>
      <c r="Q1051" s="16">
        <f>IFERROR(VLOOKUP(G1051,SCENARIOS!$A$13:$E$18,2,0),0.025)</f>
        <v>0.04</v>
      </c>
      <c r="R1051" s="52">
        <f>IFERROR(VLOOKUP(L1051,INPUTS!$A$107:$B$120,2,0),0.0082)</f>
        <v>0.0079</v>
      </c>
      <c r="S1051" s="52">
        <f t="shared" si="239"/>
        <v>114.471</v>
      </c>
      <c r="T1051" s="15">
        <f t="shared" si="240"/>
        <v>42010.857</v>
      </c>
      <c r="U1051" s="15">
        <f>T1051/INPUTS!$B$7*1000</f>
        <v>52513571.25</v>
      </c>
      <c r="V1051" s="15">
        <f>T1051*INPUTS!$B$6</f>
        <v>132754.30812</v>
      </c>
      <c r="W1051" s="54" t="s">
        <v>396</v>
      </c>
      <c r="X1051" s="54" t="s">
        <v>396</v>
      </c>
      <c r="Y1051" s="67">
        <f>IFERROR(VLOOKUP(E1051,INPUTS!$A$44:$B$103,2,0),0)</f>
        <v>0</v>
      </c>
      <c r="Z1051" s="15">
        <f t="shared" si="241"/>
        <v>0</v>
      </c>
      <c r="AA1051" s="20">
        <f>IFERROR(VLOOKUP(E1051,INPUTS!$A$44:$C$103,3,0),SCENARIOS!$J$23)</f>
        <v>0.05</v>
      </c>
      <c r="AB1051" s="15">
        <f t="shared" si="243"/>
        <v>2555.63155506807</v>
      </c>
      <c r="AC1051" s="20">
        <f>IFERROR(VLOOKUP($E1051,INPUTS!$A$44:$G$103,4,0),SCENARIOS!$K$23)</f>
        <v>0.1</v>
      </c>
      <c r="AD1051" s="15">
        <f t="shared" si="244"/>
        <v>6218.63309787718</v>
      </c>
      <c r="AE1051" s="20">
        <f>IFERROR(VLOOKUP($E1051,INPUTS!$A$44:$G$103,5,0),SCENARIOS!$L$23)</f>
        <v>0.2</v>
      </c>
      <c r="AF1051" s="15">
        <f t="shared" si="245"/>
        <v>15131.836014986</v>
      </c>
      <c r="AG1051" s="20">
        <f>IFERROR(VLOOKUP($E1051,INPUTS!$A$44:$G$103,6,0),SCENARIOS!$M$23)</f>
        <v>0.3</v>
      </c>
      <c r="AH1051" s="15">
        <f t="shared" si="246"/>
        <v>27615.2883094103</v>
      </c>
      <c r="AI1051" s="20">
        <f>IFERROR(VLOOKUP($E1051,INPUTS!$A$44:$G$103,7,0),SCENARIOS!$N$23)</f>
        <v>0.4</v>
      </c>
      <c r="AJ1051" s="15">
        <f t="shared" si="247"/>
        <v>44797.6275630091</v>
      </c>
      <c r="AL1051" t="str">
        <f t="shared" si="248"/>
        <v>N</v>
      </c>
      <c r="AM1051" s="21">
        <f t="shared" si="249"/>
        <v>111994.068907523</v>
      </c>
    </row>
    <row r="1052" ht="15" customHeight="1" spans="1:39">
      <c r="A1052" s="6" t="s">
        <v>2069</v>
      </c>
      <c r="B1052" s="52" t="s">
        <v>579</v>
      </c>
      <c r="C1052" s="52" t="s">
        <v>580</v>
      </c>
      <c r="D1052" s="52" t="s">
        <v>929</v>
      </c>
      <c r="E1052" s="10" t="s">
        <v>271</v>
      </c>
      <c r="F1052" s="52" t="s">
        <v>581</v>
      </c>
      <c r="G1052" s="52" t="s">
        <v>173</v>
      </c>
      <c r="H1052" s="52" t="s">
        <v>224</v>
      </c>
      <c r="I1052" s="52" t="s">
        <v>938</v>
      </c>
      <c r="J1052" s="52" t="s">
        <v>165</v>
      </c>
      <c r="K1052" s="52" t="s">
        <v>931</v>
      </c>
      <c r="L1052" s="53" t="s">
        <v>293</v>
      </c>
      <c r="M1052" s="13">
        <v>1231</v>
      </c>
      <c r="N1052" s="14">
        <f t="shared" si="242"/>
        <v>3.37260273972603</v>
      </c>
      <c r="O1052" s="15">
        <v>18330</v>
      </c>
      <c r="P1052" s="15">
        <f t="shared" si="238"/>
        <v>22564230</v>
      </c>
      <c r="Q1052" s="16">
        <f>IFERROR(VLOOKUP(G1052,SCENARIOS!$A$13:$E$18,2,0),0.025)</f>
        <v>0.04</v>
      </c>
      <c r="R1052" s="52">
        <f>IFERROR(VLOOKUP(L1052,INPUTS!$A$107:$B$120,2,0),0.0082)</f>
        <v>0.0079</v>
      </c>
      <c r="S1052" s="52">
        <f t="shared" si="239"/>
        <v>144.807</v>
      </c>
      <c r="T1052" s="15">
        <f t="shared" si="240"/>
        <v>178257.417</v>
      </c>
      <c r="U1052" s="15">
        <f>T1052/INPUTS!$B$7*1000</f>
        <v>222821771.25</v>
      </c>
      <c r="V1052" s="15">
        <f>T1052*INPUTS!$B$6</f>
        <v>563293.43772</v>
      </c>
      <c r="W1052" s="54" t="s">
        <v>396</v>
      </c>
      <c r="X1052" s="54" t="s">
        <v>396</v>
      </c>
      <c r="Y1052" s="67">
        <f>IFERROR(VLOOKUP(E1052,INPUTS!$A$44:$B$103,2,0),0)</f>
        <v>0</v>
      </c>
      <c r="Z1052" s="15">
        <f t="shared" si="241"/>
        <v>0</v>
      </c>
      <c r="AA1052" s="20">
        <f>IFERROR(VLOOKUP(E1052,INPUTS!$A$44:$C$103,3,0),SCENARIOS!$J$23)</f>
        <v>0.02</v>
      </c>
      <c r="AB1052" s="15">
        <f t="shared" si="243"/>
        <v>4337.54807534754</v>
      </c>
      <c r="AC1052" s="20">
        <f>IFERROR(VLOOKUP($E1052,INPUTS!$A$44:$G$103,4,0),SCENARIOS!$K$23)</f>
        <v>0.05</v>
      </c>
      <c r="AD1052" s="15">
        <f t="shared" si="244"/>
        <v>13193.2261379278</v>
      </c>
      <c r="AE1052" s="20">
        <f>IFERROR(VLOOKUP($E1052,INPUTS!$A$44:$G$103,5,0),SCENARIOS!$L$23)</f>
        <v>0.15</v>
      </c>
      <c r="AF1052" s="15">
        <f t="shared" si="245"/>
        <v>48154.7306181882</v>
      </c>
      <c r="AG1052" s="20">
        <f>IFERROR(VLOOKUP($E1052,INPUTS!$A$44:$G$103,6,0),SCENARIOS!$M$23)</f>
        <v>0.2</v>
      </c>
      <c r="AH1052" s="15">
        <f t="shared" si="246"/>
        <v>78116.7903612119</v>
      </c>
      <c r="AI1052" s="20">
        <f>IFERROR(VLOOKUP($E1052,INPUTS!$A$44:$G$103,7,0),SCENARIOS!$N$23)</f>
        <v>0.3</v>
      </c>
      <c r="AJ1052" s="15">
        <f t="shared" si="247"/>
        <v>142561.529578711</v>
      </c>
      <c r="AL1052" t="str">
        <f t="shared" si="248"/>
        <v>N</v>
      </c>
      <c r="AM1052" s="21">
        <f t="shared" si="249"/>
        <v>475205.098595704</v>
      </c>
    </row>
    <row r="1053" ht="15" customHeight="1" spans="1:39">
      <c r="A1053" s="24" t="s">
        <v>2070</v>
      </c>
      <c r="B1053" s="52" t="s">
        <v>579</v>
      </c>
      <c r="C1053" s="52" t="s">
        <v>580</v>
      </c>
      <c r="D1053" s="52" t="s">
        <v>929</v>
      </c>
      <c r="E1053" s="10" t="s">
        <v>271</v>
      </c>
      <c r="F1053" s="52" t="s">
        <v>581</v>
      </c>
      <c r="G1053" s="52" t="s">
        <v>173</v>
      </c>
      <c r="H1053" s="52" t="s">
        <v>670</v>
      </c>
      <c r="I1053" s="52" t="s">
        <v>930</v>
      </c>
      <c r="J1053" s="52" t="s">
        <v>169</v>
      </c>
      <c r="K1053" s="52" t="s">
        <v>931</v>
      </c>
      <c r="L1053" s="53" t="s">
        <v>291</v>
      </c>
      <c r="M1053" s="13">
        <v>616</v>
      </c>
      <c r="N1053" s="14">
        <f t="shared" si="242"/>
        <v>1.68767123287671</v>
      </c>
      <c r="O1053" s="15">
        <v>7090</v>
      </c>
      <c r="P1053" s="15">
        <f t="shared" si="238"/>
        <v>4367440</v>
      </c>
      <c r="Q1053" s="16">
        <f>IFERROR(VLOOKUP(G1053,SCENARIOS!$A$13:$E$18,2,0),0.025)</f>
        <v>0.04</v>
      </c>
      <c r="R1053" s="52">
        <f>IFERROR(VLOOKUP(L1053,INPUTS!$A$107:$B$120,2,0),0.0082)</f>
        <v>0.0079</v>
      </c>
      <c r="S1053" s="52">
        <f t="shared" si="239"/>
        <v>56.011</v>
      </c>
      <c r="T1053" s="15">
        <f t="shared" si="240"/>
        <v>34502.776</v>
      </c>
      <c r="U1053" s="15">
        <f>T1053/INPUTS!$B$7*1000</f>
        <v>43128470</v>
      </c>
      <c r="V1053" s="15">
        <f>T1053*INPUTS!$B$6</f>
        <v>109028.77216</v>
      </c>
      <c r="W1053" s="54" t="s">
        <v>396</v>
      </c>
      <c r="X1053" s="54" t="s">
        <v>396</v>
      </c>
      <c r="Y1053" s="67">
        <f>IFERROR(VLOOKUP(E1053,INPUTS!$A$44:$B$103,2,0),0)</f>
        <v>0</v>
      </c>
      <c r="Z1053" s="15">
        <f t="shared" si="241"/>
        <v>0</v>
      </c>
      <c r="AA1053" s="20">
        <f>IFERROR(VLOOKUP(E1053,INPUTS!$A$44:$C$103,3,0),SCENARIOS!$J$23)</f>
        <v>0.02</v>
      </c>
      <c r="AB1053" s="15">
        <f t="shared" si="243"/>
        <v>839.558051225142</v>
      </c>
      <c r="AC1053" s="20">
        <f>IFERROR(VLOOKUP($E1053,INPUTS!$A$44:$G$103,4,0),SCENARIOS!$K$23)</f>
        <v>0.05</v>
      </c>
      <c r="AD1053" s="15">
        <f t="shared" si="244"/>
        <v>2553.62684939089</v>
      </c>
      <c r="AE1053" s="20">
        <f>IFERROR(VLOOKUP($E1053,INPUTS!$A$44:$G$103,5,0),SCENARIOS!$L$23)</f>
        <v>0.15</v>
      </c>
      <c r="AF1053" s="15">
        <f t="shared" si="245"/>
        <v>9320.63255387399</v>
      </c>
      <c r="AG1053" s="20">
        <f>IFERROR(VLOOKUP($E1053,INPUTS!$A$44:$G$103,6,0),SCENARIOS!$M$23)</f>
        <v>0.2</v>
      </c>
      <c r="AH1053" s="15">
        <f t="shared" si="246"/>
        <v>15119.9661984996</v>
      </c>
      <c r="AI1053" s="20">
        <f>IFERROR(VLOOKUP($E1053,INPUTS!$A$44:$G$103,7,0),SCENARIOS!$N$23)</f>
        <v>0.3</v>
      </c>
      <c r="AJ1053" s="15">
        <f t="shared" si="247"/>
        <v>27593.6261393917</v>
      </c>
      <c r="AL1053" t="str">
        <f t="shared" si="248"/>
        <v>N</v>
      </c>
      <c r="AM1053" s="21">
        <f t="shared" si="249"/>
        <v>91978.7537979723</v>
      </c>
    </row>
    <row r="1054" ht="15" customHeight="1" spans="1:39">
      <c r="A1054" s="6" t="s">
        <v>2071</v>
      </c>
      <c r="B1054" s="52" t="s">
        <v>579</v>
      </c>
      <c r="C1054" s="52" t="s">
        <v>580</v>
      </c>
      <c r="D1054" s="52" t="s">
        <v>929</v>
      </c>
      <c r="E1054" s="10" t="s">
        <v>271</v>
      </c>
      <c r="F1054" s="52" t="s">
        <v>581</v>
      </c>
      <c r="G1054" s="52" t="s">
        <v>173</v>
      </c>
      <c r="H1054" s="52" t="s">
        <v>264</v>
      </c>
      <c r="I1054" s="52" t="s">
        <v>436</v>
      </c>
      <c r="J1054" s="52" t="s">
        <v>173</v>
      </c>
      <c r="K1054" s="52" t="s">
        <v>931</v>
      </c>
      <c r="L1054" s="53" t="s">
        <v>279</v>
      </c>
      <c r="M1054" s="13">
        <v>9235</v>
      </c>
      <c r="N1054" s="14">
        <f t="shared" si="242"/>
        <v>25.3013698630137</v>
      </c>
      <c r="O1054" s="15">
        <v>2160</v>
      </c>
      <c r="P1054" s="15">
        <f t="shared" si="238"/>
        <v>19947600</v>
      </c>
      <c r="Q1054" s="16">
        <f>IFERROR(VLOOKUP(G1054,SCENARIOS!$A$13:$E$18,2,0),0.025)</f>
        <v>0.04</v>
      </c>
      <c r="R1054" s="52">
        <f>IFERROR(VLOOKUP(L1054,INPUTS!$A$107:$B$120,2,0),0.0082)</f>
        <v>0.0039</v>
      </c>
      <c r="S1054" s="52">
        <f t="shared" si="239"/>
        <v>8.424</v>
      </c>
      <c r="T1054" s="15">
        <f t="shared" si="240"/>
        <v>77795.64</v>
      </c>
      <c r="U1054" s="15">
        <f>T1054/INPUTS!$B$7*1000</f>
        <v>97244550</v>
      </c>
      <c r="V1054" s="15">
        <f>T1054*INPUTS!$B$6</f>
        <v>245834.2224</v>
      </c>
      <c r="W1054" s="54" t="s">
        <v>396</v>
      </c>
      <c r="X1054" s="54" t="s">
        <v>396</v>
      </c>
      <c r="Y1054" s="67">
        <f>IFERROR(VLOOKUP(E1054,INPUTS!$A$44:$B$103,2,0),0)</f>
        <v>0</v>
      </c>
      <c r="Z1054" s="15">
        <f t="shared" si="241"/>
        <v>0</v>
      </c>
      <c r="AA1054" s="20">
        <f>IFERROR(VLOOKUP(E1054,INPUTS!$A$44:$C$103,3,0),SCENARIOS!$J$23)</f>
        <v>0.02</v>
      </c>
      <c r="AB1054" s="15">
        <f t="shared" si="243"/>
        <v>1893.00582400131</v>
      </c>
      <c r="AC1054" s="20">
        <f>IFERROR(VLOOKUP($E1054,INPUTS!$A$44:$G$103,4,0),SCENARIOS!$K$23)</f>
        <v>0.05</v>
      </c>
      <c r="AD1054" s="15">
        <f t="shared" si="244"/>
        <v>5757.82757507825</v>
      </c>
      <c r="AE1054" s="20">
        <f>IFERROR(VLOOKUP($E1054,INPUTS!$A$44:$G$103,5,0),SCENARIOS!$L$23)</f>
        <v>0.15</v>
      </c>
      <c r="AF1054" s="15">
        <f t="shared" si="245"/>
        <v>21015.8328922131</v>
      </c>
      <c r="AG1054" s="20">
        <f>IFERROR(VLOOKUP($E1054,INPUTS!$A$44:$G$103,6,0),SCENARIOS!$M$23)</f>
        <v>0.2</v>
      </c>
      <c r="AH1054" s="15">
        <f t="shared" si="246"/>
        <v>34091.9654462193</v>
      </c>
      <c r="AI1054" s="20">
        <f>IFERROR(VLOOKUP($E1054,INPUTS!$A$44:$G$103,7,0),SCENARIOS!$N$23)</f>
        <v>0.3</v>
      </c>
      <c r="AJ1054" s="15">
        <f t="shared" si="247"/>
        <v>62217.1330629949</v>
      </c>
      <c r="AL1054" t="str">
        <f t="shared" si="248"/>
        <v>N</v>
      </c>
      <c r="AM1054" s="21">
        <f t="shared" si="249"/>
        <v>207390.443543316</v>
      </c>
    </row>
    <row r="1055" ht="15" customHeight="1" spans="1:39">
      <c r="A1055" s="24" t="s">
        <v>2072</v>
      </c>
      <c r="B1055" s="52" t="s">
        <v>579</v>
      </c>
      <c r="C1055" s="52" t="s">
        <v>580</v>
      </c>
      <c r="D1055" s="52" t="s">
        <v>929</v>
      </c>
      <c r="E1055" s="10" t="s">
        <v>271</v>
      </c>
      <c r="F1055" s="52" t="s">
        <v>581</v>
      </c>
      <c r="G1055" s="52" t="s">
        <v>173</v>
      </c>
      <c r="H1055" s="52" t="s">
        <v>267</v>
      </c>
      <c r="I1055" s="52" t="s">
        <v>436</v>
      </c>
      <c r="J1055" s="52" t="s">
        <v>173</v>
      </c>
      <c r="K1055" s="52" t="s">
        <v>931</v>
      </c>
      <c r="L1055" s="53" t="s">
        <v>279</v>
      </c>
      <c r="M1055" s="13">
        <v>6157</v>
      </c>
      <c r="N1055" s="14">
        <f t="shared" si="242"/>
        <v>16.8684931506849</v>
      </c>
      <c r="O1055" s="15">
        <v>2590</v>
      </c>
      <c r="P1055" s="15">
        <f t="shared" si="238"/>
        <v>15946630</v>
      </c>
      <c r="Q1055" s="16">
        <f>IFERROR(VLOOKUP(G1055,SCENARIOS!$A$13:$E$18,2,0),0.025)</f>
        <v>0.04</v>
      </c>
      <c r="R1055" s="52">
        <f>IFERROR(VLOOKUP(L1055,INPUTS!$A$107:$B$120,2,0),0.0082)</f>
        <v>0.0039</v>
      </c>
      <c r="S1055" s="52">
        <f t="shared" si="239"/>
        <v>10.101</v>
      </c>
      <c r="T1055" s="15">
        <f t="shared" si="240"/>
        <v>62191.857</v>
      </c>
      <c r="U1055" s="15">
        <f>T1055/INPUTS!$B$7*1000</f>
        <v>77739821.25</v>
      </c>
      <c r="V1055" s="15">
        <f>T1055*INPUTS!$B$6</f>
        <v>196526.26812</v>
      </c>
      <c r="W1055" s="54" t="s">
        <v>396</v>
      </c>
      <c r="X1055" s="54" t="s">
        <v>396</v>
      </c>
      <c r="Y1055" s="67">
        <f>IFERROR(VLOOKUP(E1055,INPUTS!$A$44:$B$103,2,0),0)</f>
        <v>0</v>
      </c>
      <c r="Z1055" s="15">
        <f t="shared" si="241"/>
        <v>0</v>
      </c>
      <c r="AA1055" s="20">
        <f>IFERROR(VLOOKUP(E1055,INPUTS!$A$44:$C$103,3,0),SCENARIOS!$J$23)</f>
        <v>0.02</v>
      </c>
      <c r="AB1055" s="15">
        <f t="shared" si="243"/>
        <v>1513.31806649392</v>
      </c>
      <c r="AC1055" s="20">
        <f>IFERROR(VLOOKUP($E1055,INPUTS!$A$44:$G$103,4,0),SCENARIOS!$K$23)</f>
        <v>0.05</v>
      </c>
      <c r="AD1055" s="15">
        <f t="shared" si="244"/>
        <v>4602.95704463545</v>
      </c>
      <c r="AE1055" s="20">
        <f>IFERROR(VLOOKUP($E1055,INPUTS!$A$44:$G$103,5,0),SCENARIOS!$L$23)</f>
        <v>0.15</v>
      </c>
      <c r="AF1055" s="15">
        <f t="shared" si="245"/>
        <v>16800.6031439347</v>
      </c>
      <c r="AG1055" s="20">
        <f>IFERROR(VLOOKUP($E1055,INPUTS!$A$44:$G$103,6,0),SCENARIOS!$M$23)</f>
        <v>0.2</v>
      </c>
      <c r="AH1055" s="15">
        <f t="shared" si="246"/>
        <v>27254.003436185</v>
      </c>
      <c r="AI1055" s="20">
        <f>IFERROR(VLOOKUP($E1055,INPUTS!$A$44:$G$103,7,0),SCENARIOS!$N$23)</f>
        <v>0.3</v>
      </c>
      <c r="AJ1055" s="15">
        <f t="shared" si="247"/>
        <v>49737.9935739811</v>
      </c>
      <c r="AL1055" t="str">
        <f t="shared" si="248"/>
        <v>N</v>
      </c>
      <c r="AM1055" s="21">
        <f t="shared" si="249"/>
        <v>165793.31191327</v>
      </c>
    </row>
    <row r="1056" ht="15" customHeight="1" spans="1:39">
      <c r="A1056" s="6" t="s">
        <v>2073</v>
      </c>
      <c r="B1056" s="52" t="s">
        <v>579</v>
      </c>
      <c r="C1056" s="52" t="s">
        <v>580</v>
      </c>
      <c r="D1056" s="52" t="s">
        <v>929</v>
      </c>
      <c r="E1056" s="10" t="s">
        <v>271</v>
      </c>
      <c r="F1056" s="52" t="s">
        <v>581</v>
      </c>
      <c r="G1056" s="52" t="s">
        <v>173</v>
      </c>
      <c r="H1056" s="52" t="s">
        <v>428</v>
      </c>
      <c r="I1056" s="52" t="s">
        <v>427</v>
      </c>
      <c r="J1056" s="52" t="s">
        <v>173</v>
      </c>
      <c r="K1056" s="52" t="s">
        <v>931</v>
      </c>
      <c r="L1056" s="53" t="s">
        <v>291</v>
      </c>
      <c r="M1056" s="13">
        <v>1231</v>
      </c>
      <c r="N1056" s="14">
        <f t="shared" si="242"/>
        <v>3.37260273972603</v>
      </c>
      <c r="O1056" s="15">
        <v>9010</v>
      </c>
      <c r="P1056" s="15">
        <f t="shared" si="238"/>
        <v>11091310</v>
      </c>
      <c r="Q1056" s="16">
        <f>IFERROR(VLOOKUP(G1056,SCENARIOS!$A$13:$E$18,2,0),0.025)</f>
        <v>0.04</v>
      </c>
      <c r="R1056" s="52">
        <f>IFERROR(VLOOKUP(L1056,INPUTS!$A$107:$B$120,2,0),0.0082)</f>
        <v>0.0079</v>
      </c>
      <c r="S1056" s="52">
        <f t="shared" si="239"/>
        <v>71.179</v>
      </c>
      <c r="T1056" s="15">
        <f t="shared" si="240"/>
        <v>87621.349</v>
      </c>
      <c r="U1056" s="15">
        <f>T1056/INPUTS!$B$7*1000</f>
        <v>109526686.25</v>
      </c>
      <c r="V1056" s="15">
        <f>T1056*INPUTS!$B$6</f>
        <v>276883.46284</v>
      </c>
      <c r="W1056" s="54" t="s">
        <v>521</v>
      </c>
      <c r="X1056" s="54" t="s">
        <v>396</v>
      </c>
      <c r="Y1056" s="67">
        <f>IFERROR(VLOOKUP(E1056,INPUTS!$A$44:$B$103,2,0),0)</f>
        <v>0</v>
      </c>
      <c r="Z1056" s="15">
        <f t="shared" si="241"/>
        <v>0</v>
      </c>
      <c r="AA1056" s="20">
        <f>IFERROR(VLOOKUP(E1056,INPUTS!$A$44:$C$103,3,0),SCENARIOS!$J$23)</f>
        <v>0.02</v>
      </c>
      <c r="AB1056" s="15">
        <f t="shared" si="243"/>
        <v>2132.09537146107</v>
      </c>
      <c r="AC1056" s="20">
        <f>IFERROR(VLOOKUP($E1056,INPUTS!$A$44:$G$103,4,0),SCENARIOS!$K$23)</f>
        <v>0.05</v>
      </c>
      <c r="AD1056" s="15">
        <f t="shared" si="244"/>
        <v>6485.05005470429</v>
      </c>
      <c r="AE1056" s="20">
        <f>IFERROR(VLOOKUP($E1056,INPUTS!$A$44:$G$103,5,0),SCENARIOS!$L$23)</f>
        <v>0.15</v>
      </c>
      <c r="AF1056" s="15">
        <f t="shared" si="245"/>
        <v>23670.1649137957</v>
      </c>
      <c r="AG1056" s="20">
        <f>IFERROR(VLOOKUP($E1056,INPUTS!$A$44:$G$103,6,0),SCENARIOS!$M$23)</f>
        <v>0.2</v>
      </c>
      <c r="AH1056" s="15">
        <f t="shared" si="246"/>
        <v>38397.8331235417</v>
      </c>
      <c r="AI1056" s="20">
        <f>IFERROR(VLOOKUP($E1056,INPUTS!$A$44:$G$103,7,0),SCENARIOS!$N$23)</f>
        <v>0.3</v>
      </c>
      <c r="AJ1056" s="15">
        <f t="shared" si="247"/>
        <v>70075.2526734418</v>
      </c>
      <c r="AL1056" t="str">
        <f t="shared" si="248"/>
        <v>Y</v>
      </c>
      <c r="AM1056" s="21">
        <f t="shared" si="249"/>
        <v>233584.175578139</v>
      </c>
    </row>
    <row r="1057" ht="15" customHeight="1" spans="1:39">
      <c r="A1057" s="24" t="s">
        <v>2074</v>
      </c>
      <c r="B1057" s="52" t="s">
        <v>579</v>
      </c>
      <c r="C1057" s="52" t="s">
        <v>580</v>
      </c>
      <c r="D1057" s="52" t="s">
        <v>929</v>
      </c>
      <c r="E1057" s="10" t="s">
        <v>271</v>
      </c>
      <c r="F1057" s="52" t="s">
        <v>581</v>
      </c>
      <c r="G1057" s="52" t="s">
        <v>173</v>
      </c>
      <c r="H1057" s="52" t="s">
        <v>234</v>
      </c>
      <c r="I1057" s="52" t="s">
        <v>424</v>
      </c>
      <c r="J1057" s="52" t="s">
        <v>173</v>
      </c>
      <c r="K1057" s="52" t="s">
        <v>931</v>
      </c>
      <c r="L1057" s="53" t="s">
        <v>291</v>
      </c>
      <c r="M1057" s="13">
        <v>616</v>
      </c>
      <c r="N1057" s="14">
        <f t="shared" si="242"/>
        <v>1.68767123287671</v>
      </c>
      <c r="O1057" s="15">
        <v>9510</v>
      </c>
      <c r="P1057" s="15">
        <f t="shared" si="238"/>
        <v>5858160</v>
      </c>
      <c r="Q1057" s="16">
        <f>IFERROR(VLOOKUP(G1057,SCENARIOS!$A$13:$E$18,2,0),0.025)</f>
        <v>0.04</v>
      </c>
      <c r="R1057" s="52">
        <f>IFERROR(VLOOKUP(L1057,INPUTS!$A$107:$B$120,2,0),0.0082)</f>
        <v>0.0079</v>
      </c>
      <c r="S1057" s="52">
        <f t="shared" si="239"/>
        <v>75.129</v>
      </c>
      <c r="T1057" s="15">
        <f t="shared" si="240"/>
        <v>46279.464</v>
      </c>
      <c r="U1057" s="15">
        <f>T1057/INPUTS!$B$7*1000</f>
        <v>57849330</v>
      </c>
      <c r="V1057" s="15">
        <f>T1057*INPUTS!$B$6</f>
        <v>146243.10624</v>
      </c>
      <c r="W1057" s="54" t="s">
        <v>396</v>
      </c>
      <c r="X1057" s="54" t="s">
        <v>396</v>
      </c>
      <c r="Y1057" s="67">
        <f>IFERROR(VLOOKUP(E1057,INPUTS!$A$44:$B$103,2,0),0)</f>
        <v>0</v>
      </c>
      <c r="Z1057" s="15">
        <f t="shared" si="241"/>
        <v>0</v>
      </c>
      <c r="AA1057" s="20">
        <f>IFERROR(VLOOKUP(E1057,INPUTS!$A$44:$C$103,3,0),SCENARIOS!$J$23)</f>
        <v>0.02</v>
      </c>
      <c r="AB1057" s="15">
        <f t="shared" si="243"/>
        <v>1126.12088394233</v>
      </c>
      <c r="AC1057" s="20">
        <f>IFERROR(VLOOKUP($E1057,INPUTS!$A$44:$G$103,4,0),SCENARIOS!$K$23)</f>
        <v>0.05</v>
      </c>
      <c r="AD1057" s="15">
        <f t="shared" si="244"/>
        <v>3425.24560475421</v>
      </c>
      <c r="AE1057" s="20">
        <f>IFERROR(VLOOKUP($E1057,INPUTS!$A$44:$G$103,5,0),SCENARIOS!$L$23)</f>
        <v>0.15</v>
      </c>
      <c r="AF1057" s="15">
        <f t="shared" si="245"/>
        <v>12502.0050193712</v>
      </c>
      <c r="AG1057" s="20">
        <f>IFERROR(VLOOKUP($E1057,INPUTS!$A$44:$G$103,6,0),SCENARIOS!$M$23)</f>
        <v>0.2</v>
      </c>
      <c r="AH1057" s="15">
        <f t="shared" si="246"/>
        <v>20280.8009235164</v>
      </c>
      <c r="AI1057" s="20">
        <f>IFERROR(VLOOKUP($E1057,INPUTS!$A$44:$G$103,7,0),SCENARIOS!$N$23)</f>
        <v>0.3</v>
      </c>
      <c r="AJ1057" s="15">
        <f t="shared" si="247"/>
        <v>37012.0429598893</v>
      </c>
      <c r="AL1057" t="str">
        <f t="shared" si="248"/>
        <v>N</v>
      </c>
      <c r="AM1057" s="21">
        <f t="shared" si="249"/>
        <v>123373.476532964</v>
      </c>
    </row>
    <row r="1058" ht="15" customHeight="1" spans="1:39">
      <c r="A1058" s="6" t="s">
        <v>2075</v>
      </c>
      <c r="B1058" s="52" t="s">
        <v>579</v>
      </c>
      <c r="C1058" s="52" t="s">
        <v>580</v>
      </c>
      <c r="D1058" s="52" t="s">
        <v>929</v>
      </c>
      <c r="E1058" s="10" t="s">
        <v>271</v>
      </c>
      <c r="F1058" s="52" t="s">
        <v>581</v>
      </c>
      <c r="G1058" s="52" t="s">
        <v>173</v>
      </c>
      <c r="H1058" s="52" t="s">
        <v>505</v>
      </c>
      <c r="I1058" s="52" t="s">
        <v>504</v>
      </c>
      <c r="J1058" s="52" t="s">
        <v>173</v>
      </c>
      <c r="K1058" s="52" t="s">
        <v>931</v>
      </c>
      <c r="L1058" s="53" t="s">
        <v>291</v>
      </c>
      <c r="M1058" s="13">
        <v>616</v>
      </c>
      <c r="N1058" s="14">
        <f t="shared" si="242"/>
        <v>1.68767123287671</v>
      </c>
      <c r="O1058" s="15">
        <v>9780</v>
      </c>
      <c r="P1058" s="15">
        <f t="shared" si="238"/>
        <v>6024480</v>
      </c>
      <c r="Q1058" s="16">
        <f>IFERROR(VLOOKUP(G1058,SCENARIOS!$A$13:$E$18,2,0),0.025)</f>
        <v>0.04</v>
      </c>
      <c r="R1058" s="52">
        <f>IFERROR(VLOOKUP(L1058,INPUTS!$A$107:$B$120,2,0),0.0082)</f>
        <v>0.0079</v>
      </c>
      <c r="S1058" s="52">
        <f t="shared" si="239"/>
        <v>77.262</v>
      </c>
      <c r="T1058" s="15">
        <f t="shared" si="240"/>
        <v>47593.392</v>
      </c>
      <c r="U1058" s="15">
        <f>T1058/INPUTS!$B$7*1000</f>
        <v>59491740</v>
      </c>
      <c r="V1058" s="15">
        <f>T1058*INPUTS!$B$6</f>
        <v>150395.11872</v>
      </c>
      <c r="W1058" s="54" t="s">
        <v>396</v>
      </c>
      <c r="X1058" s="54" t="s">
        <v>396</v>
      </c>
      <c r="Y1058" s="67">
        <f>IFERROR(VLOOKUP(E1058,INPUTS!$A$44:$B$103,2,0),0)</f>
        <v>0</v>
      </c>
      <c r="Z1058" s="15">
        <f t="shared" si="241"/>
        <v>0</v>
      </c>
      <c r="AA1058" s="20">
        <f>IFERROR(VLOOKUP(E1058,INPUTS!$A$44:$C$103,3,0),SCENARIOS!$J$23)</f>
        <v>0.02</v>
      </c>
      <c r="AB1058" s="15">
        <f t="shared" si="243"/>
        <v>1158.09277023722</v>
      </c>
      <c r="AC1058" s="20">
        <f>IFERROR(VLOOKUP($E1058,INPUTS!$A$44:$G$103,4,0),SCENARIOS!$K$23)</f>
        <v>0.05</v>
      </c>
      <c r="AD1058" s="15">
        <f t="shared" si="244"/>
        <v>3522.49232539392</v>
      </c>
      <c r="AE1058" s="20">
        <f>IFERROR(VLOOKUP($E1058,INPUTS!$A$44:$G$103,5,0),SCENARIOS!$L$23)</f>
        <v>0.15</v>
      </c>
      <c r="AF1058" s="15">
        <f t="shared" si="245"/>
        <v>12856.9515341167</v>
      </c>
      <c r="AG1058" s="20">
        <f>IFERROR(VLOOKUP($E1058,INPUTS!$A$44:$G$103,6,0),SCENARIOS!$M$23)</f>
        <v>0.2</v>
      </c>
      <c r="AH1058" s="15">
        <f t="shared" si="246"/>
        <v>20856.5965333323</v>
      </c>
      <c r="AI1058" s="20">
        <f>IFERROR(VLOOKUP($E1058,INPUTS!$A$44:$G$103,7,0),SCENARIOS!$N$23)</f>
        <v>0.3</v>
      </c>
      <c r="AJ1058" s="15">
        <f t="shared" si="247"/>
        <v>38062.8580596969</v>
      </c>
      <c r="AL1058" t="str">
        <f t="shared" si="248"/>
        <v>N</v>
      </c>
      <c r="AM1058" s="21">
        <f t="shared" si="249"/>
        <v>126876.193532323</v>
      </c>
    </row>
    <row r="1059" ht="15" customHeight="1" spans="1:39">
      <c r="A1059" s="24" t="s">
        <v>2076</v>
      </c>
      <c r="B1059" s="52" t="s">
        <v>542</v>
      </c>
      <c r="C1059" s="52" t="s">
        <v>543</v>
      </c>
      <c r="D1059" s="52" t="s">
        <v>929</v>
      </c>
      <c r="E1059" s="10" t="s">
        <v>545</v>
      </c>
      <c r="F1059" s="52" t="s">
        <v>544</v>
      </c>
      <c r="G1059" s="52" t="s">
        <v>173</v>
      </c>
      <c r="H1059" s="52" t="s">
        <v>203</v>
      </c>
      <c r="I1059" s="52" t="s">
        <v>399</v>
      </c>
      <c r="J1059" s="52" t="s">
        <v>165</v>
      </c>
      <c r="K1059" s="52" t="s">
        <v>931</v>
      </c>
      <c r="L1059" s="53" t="s">
        <v>295</v>
      </c>
      <c r="M1059" s="13">
        <v>324</v>
      </c>
      <c r="N1059" s="14">
        <f t="shared" si="242"/>
        <v>0.887671232876712</v>
      </c>
      <c r="O1059" s="15">
        <v>9290</v>
      </c>
      <c r="P1059" s="15">
        <f t="shared" si="238"/>
        <v>3009960</v>
      </c>
      <c r="Q1059" s="16">
        <f>IFERROR(VLOOKUP(G1059,SCENARIOS!$A$13:$E$18,2,0),0.025)</f>
        <v>0.04</v>
      </c>
      <c r="R1059" s="52">
        <f>IFERROR(VLOOKUP(L1059,INPUTS!$A$107:$B$120,2,0),0.0082)</f>
        <v>0.0089</v>
      </c>
      <c r="S1059" s="52">
        <f t="shared" si="239"/>
        <v>82.681</v>
      </c>
      <c r="T1059" s="15">
        <f t="shared" si="240"/>
        <v>26788.644</v>
      </c>
      <c r="U1059" s="15">
        <f>T1059/INPUTS!$B$7*1000</f>
        <v>33485805</v>
      </c>
      <c r="V1059" s="15">
        <f>T1059*INPUTS!$B$6</f>
        <v>84652.11504</v>
      </c>
      <c r="W1059" s="54" t="s">
        <v>396</v>
      </c>
      <c r="X1059" s="54" t="s">
        <v>396</v>
      </c>
      <c r="Y1059" s="67">
        <f>IFERROR(VLOOKUP(E1059,INPUTS!$A$44:$B$103,2,0),0)</f>
        <v>0</v>
      </c>
      <c r="Z1059" s="15">
        <f t="shared" si="241"/>
        <v>0</v>
      </c>
      <c r="AA1059" s="20">
        <f>IFERROR(VLOOKUP(E1059,INPUTS!$A$44:$C$103,3,0),SCENARIOS!$J$23)</f>
        <v>0</v>
      </c>
      <c r="AB1059" s="15">
        <f t="shared" si="243"/>
        <v>0</v>
      </c>
      <c r="AC1059" s="20">
        <f>IFERROR(VLOOKUP($E1059,INPUTS!$A$44:$G$103,4,0),SCENARIOS!$K$23)</f>
        <v>0</v>
      </c>
      <c r="AD1059" s="15">
        <f t="shared" si="244"/>
        <v>0</v>
      </c>
      <c r="AE1059" s="20">
        <f>IFERROR(VLOOKUP($E1059,INPUTS!$A$44:$G$103,5,0),SCENARIOS!$L$23)</f>
        <v>0</v>
      </c>
      <c r="AF1059" s="15">
        <f t="shared" si="245"/>
        <v>0</v>
      </c>
      <c r="AG1059" s="20">
        <f>IFERROR(VLOOKUP($E1059,INPUTS!$A$44:$G$103,6,0),SCENARIOS!$M$23)</f>
        <v>0</v>
      </c>
      <c r="AH1059" s="15">
        <f t="shared" si="246"/>
        <v>0</v>
      </c>
      <c r="AI1059" s="20">
        <f>IFERROR(VLOOKUP($E1059,INPUTS!$A$44:$G$103,7,0),SCENARIOS!$N$23)</f>
        <v>0</v>
      </c>
      <c r="AJ1059" s="15">
        <f t="shared" si="247"/>
        <v>0</v>
      </c>
      <c r="AL1059" t="str">
        <f t="shared" si="248"/>
        <v>Y</v>
      </c>
      <c r="AM1059" s="21">
        <f t="shared" si="249"/>
        <v>71414.1404464826</v>
      </c>
    </row>
    <row r="1060" ht="15" customHeight="1" spans="1:39">
      <c r="A1060" s="6" t="s">
        <v>2077</v>
      </c>
      <c r="B1060" s="52" t="s">
        <v>542</v>
      </c>
      <c r="C1060" s="52" t="s">
        <v>543</v>
      </c>
      <c r="D1060" s="52" t="s">
        <v>929</v>
      </c>
      <c r="E1060" s="10" t="s">
        <v>545</v>
      </c>
      <c r="F1060" s="52" t="s">
        <v>544</v>
      </c>
      <c r="G1060" s="52" t="s">
        <v>173</v>
      </c>
      <c r="H1060" s="52" t="s">
        <v>1988</v>
      </c>
      <c r="I1060" s="52" t="s">
        <v>600</v>
      </c>
      <c r="J1060" s="52" t="s">
        <v>165</v>
      </c>
      <c r="K1060" s="52" t="s">
        <v>931</v>
      </c>
      <c r="L1060" s="53" t="s">
        <v>295</v>
      </c>
      <c r="M1060" s="13">
        <v>324</v>
      </c>
      <c r="N1060" s="14">
        <f t="shared" si="242"/>
        <v>0.887671232876712</v>
      </c>
      <c r="O1060" s="15">
        <v>9140</v>
      </c>
      <c r="P1060" s="15">
        <f t="shared" si="238"/>
        <v>2961360</v>
      </c>
      <c r="Q1060" s="16">
        <f>IFERROR(VLOOKUP(G1060,SCENARIOS!$A$13:$E$18,2,0),0.025)</f>
        <v>0.04</v>
      </c>
      <c r="R1060" s="52">
        <f>IFERROR(VLOOKUP(L1060,INPUTS!$A$107:$B$120,2,0),0.0082)</f>
        <v>0.0089</v>
      </c>
      <c r="S1060" s="52">
        <f t="shared" si="239"/>
        <v>81.346</v>
      </c>
      <c r="T1060" s="15">
        <f t="shared" si="240"/>
        <v>26356.104</v>
      </c>
      <c r="U1060" s="15">
        <f>T1060/INPUTS!$B$7*1000</f>
        <v>32945130</v>
      </c>
      <c r="V1060" s="15">
        <f>T1060*INPUTS!$B$6</f>
        <v>83285.28864</v>
      </c>
      <c r="W1060" s="54" t="s">
        <v>396</v>
      </c>
      <c r="X1060" s="54" t="s">
        <v>396</v>
      </c>
      <c r="Y1060" s="67">
        <f>IFERROR(VLOOKUP(E1060,INPUTS!$A$44:$B$103,2,0),0)</f>
        <v>0</v>
      </c>
      <c r="Z1060" s="15">
        <f t="shared" si="241"/>
        <v>0</v>
      </c>
      <c r="AA1060" s="20">
        <f>IFERROR(VLOOKUP(E1060,INPUTS!$A$44:$C$103,3,0),SCENARIOS!$J$23)</f>
        <v>0</v>
      </c>
      <c r="AB1060" s="15">
        <f t="shared" si="243"/>
        <v>0</v>
      </c>
      <c r="AC1060" s="20">
        <f>IFERROR(VLOOKUP($E1060,INPUTS!$A$44:$G$103,4,0),SCENARIOS!$K$23)</f>
        <v>0</v>
      </c>
      <c r="AD1060" s="15">
        <f t="shared" si="244"/>
        <v>0</v>
      </c>
      <c r="AE1060" s="20">
        <f>IFERROR(VLOOKUP($E1060,INPUTS!$A$44:$G$103,5,0),SCENARIOS!$L$23)</f>
        <v>0</v>
      </c>
      <c r="AF1060" s="15">
        <f t="shared" si="245"/>
        <v>0</v>
      </c>
      <c r="AG1060" s="20">
        <f>IFERROR(VLOOKUP($E1060,INPUTS!$A$44:$G$103,6,0),SCENARIOS!$M$23)</f>
        <v>0</v>
      </c>
      <c r="AH1060" s="15">
        <f t="shared" si="246"/>
        <v>0</v>
      </c>
      <c r="AI1060" s="20">
        <f>IFERROR(VLOOKUP($E1060,INPUTS!$A$44:$G$103,7,0),SCENARIOS!$N$23)</f>
        <v>0</v>
      </c>
      <c r="AJ1060" s="15">
        <f t="shared" si="247"/>
        <v>0</v>
      </c>
      <c r="AL1060" t="str">
        <f t="shared" si="248"/>
        <v>N</v>
      </c>
      <c r="AM1060" s="21">
        <f t="shared" si="249"/>
        <v>70261.059599661</v>
      </c>
    </row>
    <row r="1061" ht="15" customHeight="1" spans="1:39">
      <c r="A1061" s="24" t="s">
        <v>2078</v>
      </c>
      <c r="B1061" s="52" t="s">
        <v>542</v>
      </c>
      <c r="C1061" s="52" t="s">
        <v>543</v>
      </c>
      <c r="D1061" s="52" t="s">
        <v>929</v>
      </c>
      <c r="E1061" s="10" t="s">
        <v>545</v>
      </c>
      <c r="F1061" s="52" t="s">
        <v>544</v>
      </c>
      <c r="G1061" s="52" t="s">
        <v>173</v>
      </c>
      <c r="H1061" s="52" t="s">
        <v>208</v>
      </c>
      <c r="I1061" s="52" t="s">
        <v>391</v>
      </c>
      <c r="J1061" s="52" t="s">
        <v>165</v>
      </c>
      <c r="K1061" s="52" t="s">
        <v>931</v>
      </c>
      <c r="L1061" s="53" t="s">
        <v>297</v>
      </c>
      <c r="M1061" s="13">
        <v>324</v>
      </c>
      <c r="N1061" s="14">
        <f t="shared" si="242"/>
        <v>0.887671232876712</v>
      </c>
      <c r="O1061" s="15">
        <v>9010</v>
      </c>
      <c r="P1061" s="15">
        <f t="shared" si="238"/>
        <v>2919240</v>
      </c>
      <c r="Q1061" s="16">
        <f>IFERROR(VLOOKUP(G1061,SCENARIOS!$A$13:$E$18,2,0),0.025)</f>
        <v>0.04</v>
      </c>
      <c r="R1061" s="52">
        <f>IFERROR(VLOOKUP(L1061,INPUTS!$A$107:$B$120,2,0),0.0082)</f>
        <v>0.0105</v>
      </c>
      <c r="S1061" s="52">
        <f t="shared" si="239"/>
        <v>94.605</v>
      </c>
      <c r="T1061" s="15">
        <f t="shared" si="240"/>
        <v>30652.02</v>
      </c>
      <c r="U1061" s="15">
        <f>T1061/INPUTS!$B$7*1000</f>
        <v>38315025</v>
      </c>
      <c r="V1061" s="15">
        <f>T1061*INPUTS!$B$6</f>
        <v>96860.3832</v>
      </c>
      <c r="W1061" s="54" t="s">
        <v>396</v>
      </c>
      <c r="X1061" s="54" t="s">
        <v>396</v>
      </c>
      <c r="Y1061" s="67">
        <f>IFERROR(VLOOKUP(E1061,INPUTS!$A$44:$B$103,2,0),0)</f>
        <v>0</v>
      </c>
      <c r="Z1061" s="15">
        <f t="shared" si="241"/>
        <v>0</v>
      </c>
      <c r="AA1061" s="20">
        <f>IFERROR(VLOOKUP(E1061,INPUTS!$A$44:$C$103,3,0),SCENARIOS!$J$23)</f>
        <v>0</v>
      </c>
      <c r="AB1061" s="15">
        <f t="shared" si="243"/>
        <v>0</v>
      </c>
      <c r="AC1061" s="20">
        <f>IFERROR(VLOOKUP($E1061,INPUTS!$A$44:$G$103,4,0),SCENARIOS!$K$23)</f>
        <v>0</v>
      </c>
      <c r="AD1061" s="15">
        <f t="shared" si="244"/>
        <v>0</v>
      </c>
      <c r="AE1061" s="20">
        <f>IFERROR(VLOOKUP($E1061,INPUTS!$A$44:$G$103,5,0),SCENARIOS!$L$23)</f>
        <v>0</v>
      </c>
      <c r="AF1061" s="15">
        <f t="shared" si="245"/>
        <v>0</v>
      </c>
      <c r="AG1061" s="20">
        <f>IFERROR(VLOOKUP($E1061,INPUTS!$A$44:$G$103,6,0),SCENARIOS!$M$23)</f>
        <v>0</v>
      </c>
      <c r="AH1061" s="15">
        <f t="shared" si="246"/>
        <v>0</v>
      </c>
      <c r="AI1061" s="20">
        <f>IFERROR(VLOOKUP($E1061,INPUTS!$A$44:$G$103,7,0),SCENARIOS!$N$23)</f>
        <v>0</v>
      </c>
      <c r="AJ1061" s="15">
        <f t="shared" si="247"/>
        <v>0</v>
      </c>
      <c r="AL1061" t="str">
        <f t="shared" si="248"/>
        <v>N</v>
      </c>
      <c r="AM1061" s="21">
        <f t="shared" si="249"/>
        <v>81713.2685494791</v>
      </c>
    </row>
    <row r="1062" ht="15" customHeight="1" spans="1:39">
      <c r="A1062" s="6" t="s">
        <v>2079</v>
      </c>
      <c r="B1062" s="52" t="s">
        <v>542</v>
      </c>
      <c r="C1062" s="52" t="s">
        <v>543</v>
      </c>
      <c r="D1062" s="52" t="s">
        <v>929</v>
      </c>
      <c r="E1062" s="10" t="s">
        <v>545</v>
      </c>
      <c r="F1062" s="52" t="s">
        <v>544</v>
      </c>
      <c r="G1062" s="52" t="s">
        <v>173</v>
      </c>
      <c r="H1062" s="52" t="s">
        <v>505</v>
      </c>
      <c r="I1062" s="52" t="s">
        <v>504</v>
      </c>
      <c r="J1062" s="52" t="s">
        <v>173</v>
      </c>
      <c r="K1062" s="52" t="s">
        <v>931</v>
      </c>
      <c r="L1062" s="53" t="s">
        <v>288</v>
      </c>
      <c r="M1062" s="13">
        <v>649</v>
      </c>
      <c r="N1062" s="14">
        <f t="shared" si="242"/>
        <v>1.77808219178082</v>
      </c>
      <c r="O1062" s="15">
        <v>3720</v>
      </c>
      <c r="P1062" s="15">
        <f t="shared" si="238"/>
        <v>2414280</v>
      </c>
      <c r="Q1062" s="16">
        <f>IFERROR(VLOOKUP(G1062,SCENARIOS!$A$13:$E$18,2,0),0.025)</f>
        <v>0.04</v>
      </c>
      <c r="R1062" s="52">
        <f>IFERROR(VLOOKUP(L1062,INPUTS!$A$107:$B$120,2,0),0.0082)</f>
        <v>0.0085</v>
      </c>
      <c r="S1062" s="52">
        <f t="shared" si="239"/>
        <v>31.62</v>
      </c>
      <c r="T1062" s="15">
        <f t="shared" si="240"/>
        <v>20521.38</v>
      </c>
      <c r="U1062" s="15">
        <f>T1062/INPUTS!$B$7*1000</f>
        <v>25651725</v>
      </c>
      <c r="V1062" s="15">
        <f>T1062*INPUTS!$B$6</f>
        <v>64847.5608</v>
      </c>
      <c r="W1062" s="54" t="s">
        <v>396</v>
      </c>
      <c r="X1062" s="54" t="s">
        <v>396</v>
      </c>
      <c r="Y1062" s="67">
        <f>IFERROR(VLOOKUP(E1062,INPUTS!$A$44:$B$103,2,0),0)</f>
        <v>0</v>
      </c>
      <c r="Z1062" s="15">
        <f t="shared" si="241"/>
        <v>0</v>
      </c>
      <c r="AA1062" s="20">
        <f>IFERROR(VLOOKUP(E1062,INPUTS!$A$44:$C$103,3,0),SCENARIOS!$J$23)</f>
        <v>0</v>
      </c>
      <c r="AB1062" s="15">
        <f t="shared" si="243"/>
        <v>0</v>
      </c>
      <c r="AC1062" s="20">
        <f>IFERROR(VLOOKUP($E1062,INPUTS!$A$44:$G$103,4,0),SCENARIOS!$K$23)</f>
        <v>0</v>
      </c>
      <c r="AD1062" s="15">
        <f t="shared" si="244"/>
        <v>0</v>
      </c>
      <c r="AE1062" s="20">
        <f>IFERROR(VLOOKUP($E1062,INPUTS!$A$44:$G$103,5,0),SCENARIOS!$L$23)</f>
        <v>0</v>
      </c>
      <c r="AF1062" s="15">
        <f t="shared" si="245"/>
        <v>0</v>
      </c>
      <c r="AG1062" s="20">
        <f>IFERROR(VLOOKUP($E1062,INPUTS!$A$44:$G$103,6,0),SCENARIOS!$M$23)</f>
        <v>0</v>
      </c>
      <c r="AH1062" s="15">
        <f t="shared" si="246"/>
        <v>0</v>
      </c>
      <c r="AI1062" s="20">
        <f>IFERROR(VLOOKUP($E1062,INPUTS!$A$44:$G$103,7,0),SCENARIOS!$N$23)</f>
        <v>0</v>
      </c>
      <c r="AJ1062" s="15">
        <f t="shared" si="247"/>
        <v>0</v>
      </c>
      <c r="AL1062" t="str">
        <f t="shared" si="248"/>
        <v>Y</v>
      </c>
      <c r="AM1062" s="21">
        <f t="shared" si="249"/>
        <v>54706.6403762594</v>
      </c>
    </row>
    <row r="1063" ht="15" customHeight="1" spans="1:39">
      <c r="A1063" s="24" t="s">
        <v>2080</v>
      </c>
      <c r="B1063" s="52" t="s">
        <v>542</v>
      </c>
      <c r="C1063" s="52" t="s">
        <v>543</v>
      </c>
      <c r="D1063" s="52" t="s">
        <v>929</v>
      </c>
      <c r="E1063" s="10" t="s">
        <v>545</v>
      </c>
      <c r="F1063" s="52" t="s">
        <v>544</v>
      </c>
      <c r="G1063" s="52" t="s">
        <v>173</v>
      </c>
      <c r="H1063" s="52" t="s">
        <v>242</v>
      </c>
      <c r="I1063" s="52" t="s">
        <v>421</v>
      </c>
      <c r="J1063" s="52" t="s">
        <v>173</v>
      </c>
      <c r="K1063" s="52" t="s">
        <v>931</v>
      </c>
      <c r="L1063" s="53" t="s">
        <v>288</v>
      </c>
      <c r="M1063" s="13">
        <v>1297</v>
      </c>
      <c r="N1063" s="14">
        <f t="shared" si="242"/>
        <v>3.55342465753425</v>
      </c>
      <c r="O1063" s="15">
        <v>1440</v>
      </c>
      <c r="P1063" s="15">
        <f t="shared" si="238"/>
        <v>1867680</v>
      </c>
      <c r="Q1063" s="16">
        <f>IFERROR(VLOOKUP(G1063,SCENARIOS!$A$13:$E$18,2,0),0.025)</f>
        <v>0.04</v>
      </c>
      <c r="R1063" s="52">
        <f>IFERROR(VLOOKUP(L1063,INPUTS!$A$107:$B$120,2,0),0.0082)</f>
        <v>0.0085</v>
      </c>
      <c r="S1063" s="52">
        <f t="shared" si="239"/>
        <v>12.24</v>
      </c>
      <c r="T1063" s="15">
        <f t="shared" si="240"/>
        <v>15875.28</v>
      </c>
      <c r="U1063" s="15">
        <f>T1063/INPUTS!$B$7*1000</f>
        <v>19844100</v>
      </c>
      <c r="V1063" s="15">
        <f>T1063*INPUTS!$B$6</f>
        <v>50165.8848</v>
      </c>
      <c r="W1063" s="54" t="s">
        <v>396</v>
      </c>
      <c r="X1063" s="54" t="s">
        <v>396</v>
      </c>
      <c r="Y1063" s="67">
        <f>IFERROR(VLOOKUP(E1063,INPUTS!$A$44:$B$103,2,0),0)</f>
        <v>0</v>
      </c>
      <c r="Z1063" s="15">
        <f t="shared" si="241"/>
        <v>0</v>
      </c>
      <c r="AA1063" s="20">
        <f>IFERROR(VLOOKUP(E1063,INPUTS!$A$44:$C$103,3,0),SCENARIOS!$J$23)</f>
        <v>0</v>
      </c>
      <c r="AB1063" s="15">
        <f t="shared" si="243"/>
        <v>0</v>
      </c>
      <c r="AC1063" s="20">
        <f>IFERROR(VLOOKUP($E1063,INPUTS!$A$44:$G$103,4,0),SCENARIOS!$K$23)</f>
        <v>0</v>
      </c>
      <c r="AD1063" s="15">
        <f t="shared" si="244"/>
        <v>0</v>
      </c>
      <c r="AE1063" s="20">
        <f>IFERROR(VLOOKUP($E1063,INPUTS!$A$44:$G$103,5,0),SCENARIOS!$L$23)</f>
        <v>0</v>
      </c>
      <c r="AF1063" s="15">
        <f t="shared" si="245"/>
        <v>0</v>
      </c>
      <c r="AG1063" s="20">
        <f>IFERROR(VLOOKUP($E1063,INPUTS!$A$44:$G$103,6,0),SCENARIOS!$M$23)</f>
        <v>0</v>
      </c>
      <c r="AH1063" s="15">
        <f t="shared" si="246"/>
        <v>0</v>
      </c>
      <c r="AI1063" s="20">
        <f>IFERROR(VLOOKUP($E1063,INPUTS!$A$44:$G$103,7,0),SCENARIOS!$N$23)</f>
        <v>0</v>
      </c>
      <c r="AJ1063" s="15">
        <f t="shared" si="247"/>
        <v>0</v>
      </c>
      <c r="AL1063" t="str">
        <f t="shared" si="248"/>
        <v>Y</v>
      </c>
      <c r="AM1063" s="21">
        <f t="shared" si="249"/>
        <v>42320.8981965357</v>
      </c>
    </row>
    <row r="1064" ht="15" customHeight="1" spans="1:39">
      <c r="A1064" s="6" t="s">
        <v>2081</v>
      </c>
      <c r="B1064" s="52" t="s">
        <v>542</v>
      </c>
      <c r="C1064" s="52" t="s">
        <v>543</v>
      </c>
      <c r="D1064" s="52" t="s">
        <v>929</v>
      </c>
      <c r="E1064" s="10" t="s">
        <v>545</v>
      </c>
      <c r="F1064" s="52" t="s">
        <v>544</v>
      </c>
      <c r="G1064" s="52" t="s">
        <v>173</v>
      </c>
      <c r="H1064" s="52" t="s">
        <v>428</v>
      </c>
      <c r="I1064" s="52" t="s">
        <v>427</v>
      </c>
      <c r="J1064" s="52" t="s">
        <v>173</v>
      </c>
      <c r="K1064" s="52" t="s">
        <v>931</v>
      </c>
      <c r="L1064" s="53" t="s">
        <v>288</v>
      </c>
      <c r="M1064" s="13">
        <v>973</v>
      </c>
      <c r="N1064" s="14">
        <f t="shared" si="242"/>
        <v>2.66575342465753</v>
      </c>
      <c r="O1064" s="15">
        <v>1700</v>
      </c>
      <c r="P1064" s="15">
        <f t="shared" si="238"/>
        <v>1654100</v>
      </c>
      <c r="Q1064" s="16">
        <f>IFERROR(VLOOKUP(G1064,SCENARIOS!$A$13:$E$18,2,0),0.025)</f>
        <v>0.04</v>
      </c>
      <c r="R1064" s="52">
        <f>IFERROR(VLOOKUP(L1064,INPUTS!$A$107:$B$120,2,0),0.0082)</f>
        <v>0.0085</v>
      </c>
      <c r="S1064" s="52">
        <f t="shared" si="239"/>
        <v>14.45</v>
      </c>
      <c r="T1064" s="15">
        <f t="shared" si="240"/>
        <v>14059.85</v>
      </c>
      <c r="U1064" s="15">
        <f>T1064/INPUTS!$B$7*1000</f>
        <v>17574812.5</v>
      </c>
      <c r="V1064" s="15">
        <f>T1064*INPUTS!$B$6</f>
        <v>44429.126</v>
      </c>
      <c r="W1064" s="54" t="s">
        <v>521</v>
      </c>
      <c r="X1064" s="54" t="s">
        <v>396</v>
      </c>
      <c r="Y1064" s="67">
        <f>IFERROR(VLOOKUP(E1064,INPUTS!$A$44:$B$103,2,0),0)</f>
        <v>0</v>
      </c>
      <c r="Z1064" s="15">
        <f t="shared" si="241"/>
        <v>0</v>
      </c>
      <c r="AA1064" s="20">
        <f>IFERROR(VLOOKUP(E1064,INPUTS!$A$44:$C$103,3,0),SCENARIOS!$J$23)</f>
        <v>0</v>
      </c>
      <c r="AB1064" s="15">
        <f t="shared" si="243"/>
        <v>0</v>
      </c>
      <c r="AC1064" s="20">
        <f>IFERROR(VLOOKUP($E1064,INPUTS!$A$44:$G$103,4,0),SCENARIOS!$K$23)</f>
        <v>0</v>
      </c>
      <c r="AD1064" s="15">
        <f t="shared" si="244"/>
        <v>0</v>
      </c>
      <c r="AE1064" s="20">
        <f>IFERROR(VLOOKUP($E1064,INPUTS!$A$44:$G$103,5,0),SCENARIOS!$L$23)</f>
        <v>0</v>
      </c>
      <c r="AF1064" s="15">
        <f t="shared" si="245"/>
        <v>0</v>
      </c>
      <c r="AG1064" s="20">
        <f>IFERROR(VLOOKUP($E1064,INPUTS!$A$44:$G$103,6,0),SCENARIOS!$M$23)</f>
        <v>0</v>
      </c>
      <c r="AH1064" s="15">
        <f t="shared" si="246"/>
        <v>0</v>
      </c>
      <c r="AI1064" s="20">
        <f>IFERROR(VLOOKUP($E1064,INPUTS!$A$44:$G$103,7,0),SCENARIOS!$N$23)</f>
        <v>0</v>
      </c>
      <c r="AJ1064" s="15">
        <f t="shared" si="247"/>
        <v>0</v>
      </c>
      <c r="AL1064" t="str">
        <f t="shared" si="248"/>
        <v>Y</v>
      </c>
      <c r="AM1064" s="21">
        <f t="shared" si="249"/>
        <v>37481.2589452634</v>
      </c>
    </row>
    <row r="1065" ht="15" customHeight="1" spans="1:39">
      <c r="A1065" s="24" t="s">
        <v>2082</v>
      </c>
      <c r="B1065" s="52" t="s">
        <v>542</v>
      </c>
      <c r="C1065" s="52" t="s">
        <v>543</v>
      </c>
      <c r="D1065" s="52" t="s">
        <v>929</v>
      </c>
      <c r="E1065" s="10" t="s">
        <v>545</v>
      </c>
      <c r="F1065" s="52" t="s">
        <v>544</v>
      </c>
      <c r="G1065" s="52" t="s">
        <v>173</v>
      </c>
      <c r="H1065" s="52" t="s">
        <v>264</v>
      </c>
      <c r="I1065" s="52" t="s">
        <v>436</v>
      </c>
      <c r="J1065" s="52" t="s">
        <v>173</v>
      </c>
      <c r="K1065" s="52" t="s">
        <v>931</v>
      </c>
      <c r="L1065" s="53" t="s">
        <v>295</v>
      </c>
      <c r="M1065" s="13">
        <v>649</v>
      </c>
      <c r="N1065" s="14">
        <f t="shared" si="242"/>
        <v>1.77808219178082</v>
      </c>
      <c r="O1065" s="15">
        <v>7560</v>
      </c>
      <c r="P1065" s="15">
        <f t="shared" si="238"/>
        <v>4906440</v>
      </c>
      <c r="Q1065" s="16">
        <f>IFERROR(VLOOKUP(G1065,SCENARIOS!$A$13:$E$18,2,0),0.025)</f>
        <v>0.04</v>
      </c>
      <c r="R1065" s="52">
        <f>IFERROR(VLOOKUP(L1065,INPUTS!$A$107:$B$120,2,0),0.0082)</f>
        <v>0.0089</v>
      </c>
      <c r="S1065" s="52">
        <f t="shared" si="239"/>
        <v>67.284</v>
      </c>
      <c r="T1065" s="15">
        <f t="shared" si="240"/>
        <v>43667.316</v>
      </c>
      <c r="U1065" s="15">
        <f>T1065/INPUTS!$B$7*1000</f>
        <v>54584145</v>
      </c>
      <c r="V1065" s="15">
        <f>T1065*INPUTS!$B$6</f>
        <v>137988.71856</v>
      </c>
      <c r="W1065" s="54" t="s">
        <v>396</v>
      </c>
      <c r="X1065" s="54" t="s">
        <v>396</v>
      </c>
      <c r="Y1065" s="67">
        <f>IFERROR(VLOOKUP(E1065,INPUTS!$A$44:$B$103,2,0),0)</f>
        <v>0</v>
      </c>
      <c r="Z1065" s="15">
        <f t="shared" si="241"/>
        <v>0</v>
      </c>
      <c r="AA1065" s="20">
        <f>IFERROR(VLOOKUP(E1065,INPUTS!$A$44:$C$103,3,0),SCENARIOS!$J$23)</f>
        <v>0</v>
      </c>
      <c r="AB1065" s="15">
        <f t="shared" si="243"/>
        <v>0</v>
      </c>
      <c r="AC1065" s="20">
        <f>IFERROR(VLOOKUP($E1065,INPUTS!$A$44:$G$103,4,0),SCENARIOS!$K$23)</f>
        <v>0</v>
      </c>
      <c r="AD1065" s="15">
        <f t="shared" si="244"/>
        <v>0</v>
      </c>
      <c r="AE1065" s="20">
        <f>IFERROR(VLOOKUP($E1065,INPUTS!$A$44:$G$103,5,0),SCENARIOS!$L$23)</f>
        <v>0</v>
      </c>
      <c r="AF1065" s="15">
        <f t="shared" si="245"/>
        <v>0</v>
      </c>
      <c r="AG1065" s="20">
        <f>IFERROR(VLOOKUP($E1065,INPUTS!$A$44:$G$103,6,0),SCENARIOS!$M$23)</f>
        <v>0</v>
      </c>
      <c r="AH1065" s="15">
        <f t="shared" si="246"/>
        <v>0</v>
      </c>
      <c r="AI1065" s="20">
        <f>IFERROR(VLOOKUP($E1065,INPUTS!$A$44:$G$103,7,0),SCENARIOS!$N$23)</f>
        <v>0</v>
      </c>
      <c r="AJ1065" s="15">
        <f t="shared" si="247"/>
        <v>0</v>
      </c>
      <c r="AL1065" t="str">
        <f t="shared" si="248"/>
        <v>Y</v>
      </c>
      <c r="AM1065" s="21">
        <f t="shared" si="249"/>
        <v>116409.917491342</v>
      </c>
    </row>
    <row r="1066" ht="15" customHeight="1" spans="1:39">
      <c r="A1066" s="6" t="s">
        <v>2083</v>
      </c>
      <c r="B1066" s="52" t="s">
        <v>542</v>
      </c>
      <c r="C1066" s="52" t="s">
        <v>543</v>
      </c>
      <c r="D1066" s="52" t="s">
        <v>929</v>
      </c>
      <c r="E1066" s="10" t="s">
        <v>545</v>
      </c>
      <c r="F1066" s="52" t="s">
        <v>544</v>
      </c>
      <c r="G1066" s="52" t="s">
        <v>173</v>
      </c>
      <c r="H1066" s="52" t="s">
        <v>267</v>
      </c>
      <c r="I1066" s="52" t="s">
        <v>436</v>
      </c>
      <c r="J1066" s="52" t="s">
        <v>173</v>
      </c>
      <c r="K1066" s="52" t="s">
        <v>931</v>
      </c>
      <c r="L1066" s="53" t="s">
        <v>295</v>
      </c>
      <c r="M1066" s="13">
        <v>324</v>
      </c>
      <c r="N1066" s="14">
        <f t="shared" si="242"/>
        <v>0.887671232876712</v>
      </c>
      <c r="O1066" s="15">
        <v>7570</v>
      </c>
      <c r="P1066" s="15">
        <f t="shared" si="238"/>
        <v>2452680</v>
      </c>
      <c r="Q1066" s="16">
        <f>IFERROR(VLOOKUP(G1066,SCENARIOS!$A$13:$E$18,2,0),0.025)</f>
        <v>0.04</v>
      </c>
      <c r="R1066" s="52">
        <f>IFERROR(VLOOKUP(L1066,INPUTS!$A$107:$B$120,2,0),0.0082)</f>
        <v>0.0089</v>
      </c>
      <c r="S1066" s="52">
        <f t="shared" si="239"/>
        <v>67.373</v>
      </c>
      <c r="T1066" s="15">
        <f t="shared" si="240"/>
        <v>21828.852</v>
      </c>
      <c r="U1066" s="15">
        <f>T1066/INPUTS!$B$7*1000</f>
        <v>27286065</v>
      </c>
      <c r="V1066" s="15">
        <f>T1066*INPUTS!$B$6</f>
        <v>68979.17232</v>
      </c>
      <c r="W1066" s="54" t="s">
        <v>396</v>
      </c>
      <c r="X1066" s="54" t="s">
        <v>396</v>
      </c>
      <c r="Y1066" s="67">
        <f>IFERROR(VLOOKUP(E1066,INPUTS!$A$44:$B$103,2,0),0)</f>
        <v>0</v>
      </c>
      <c r="Z1066" s="15">
        <f t="shared" si="241"/>
        <v>0</v>
      </c>
      <c r="AA1066" s="20">
        <f>IFERROR(VLOOKUP(E1066,INPUTS!$A$44:$C$103,3,0),SCENARIOS!$J$23)</f>
        <v>0</v>
      </c>
      <c r="AB1066" s="15">
        <f t="shared" si="243"/>
        <v>0</v>
      </c>
      <c r="AC1066" s="20">
        <f>IFERROR(VLOOKUP($E1066,INPUTS!$A$44:$G$103,4,0),SCENARIOS!$K$23)</f>
        <v>0</v>
      </c>
      <c r="AD1066" s="15">
        <f t="shared" si="244"/>
        <v>0</v>
      </c>
      <c r="AE1066" s="20">
        <f>IFERROR(VLOOKUP($E1066,INPUTS!$A$44:$G$103,5,0),SCENARIOS!$L$23)</f>
        <v>0</v>
      </c>
      <c r="AF1066" s="15">
        <f t="shared" si="245"/>
        <v>0</v>
      </c>
      <c r="AG1066" s="20">
        <f>IFERROR(VLOOKUP($E1066,INPUTS!$A$44:$G$103,6,0),SCENARIOS!$M$23)</f>
        <v>0</v>
      </c>
      <c r="AH1066" s="15">
        <f t="shared" si="246"/>
        <v>0</v>
      </c>
      <c r="AI1066" s="20">
        <f>IFERROR(VLOOKUP($E1066,INPUTS!$A$44:$G$103,7,0),SCENARIOS!$N$23)</f>
        <v>0</v>
      </c>
      <c r="AJ1066" s="15">
        <f t="shared" si="247"/>
        <v>0</v>
      </c>
      <c r="AL1066" t="str">
        <f t="shared" si="248"/>
        <v>Y</v>
      </c>
      <c r="AM1066" s="21">
        <f t="shared" si="249"/>
        <v>58192.1467362619</v>
      </c>
    </row>
    <row r="1067" ht="15" customHeight="1" spans="1:39">
      <c r="A1067" s="24" t="s">
        <v>2084</v>
      </c>
      <c r="B1067" s="52" t="s">
        <v>542</v>
      </c>
      <c r="C1067" s="52" t="s">
        <v>543</v>
      </c>
      <c r="D1067" s="52" t="s">
        <v>929</v>
      </c>
      <c r="E1067" s="10" t="s">
        <v>545</v>
      </c>
      <c r="F1067" s="52" t="s">
        <v>544</v>
      </c>
      <c r="G1067" s="52" t="s">
        <v>173</v>
      </c>
      <c r="H1067" s="52" t="s">
        <v>440</v>
      </c>
      <c r="I1067" s="52" t="s">
        <v>439</v>
      </c>
      <c r="J1067" s="52" t="s">
        <v>177</v>
      </c>
      <c r="K1067" s="52" t="s">
        <v>931</v>
      </c>
      <c r="L1067" s="53" t="s">
        <v>295</v>
      </c>
      <c r="M1067" s="13">
        <v>973</v>
      </c>
      <c r="N1067" s="14">
        <f t="shared" si="242"/>
        <v>2.66575342465753</v>
      </c>
      <c r="O1067" s="15">
        <v>4940</v>
      </c>
      <c r="P1067" s="15">
        <f t="shared" si="238"/>
        <v>4806620</v>
      </c>
      <c r="Q1067" s="16">
        <f>IFERROR(VLOOKUP(G1067,SCENARIOS!$A$13:$E$18,2,0),0.025)</f>
        <v>0.04</v>
      </c>
      <c r="R1067" s="52">
        <f>IFERROR(VLOOKUP(L1067,INPUTS!$A$107:$B$120,2,0),0.0082)</f>
        <v>0.0089</v>
      </c>
      <c r="S1067" s="52">
        <f t="shared" si="239"/>
        <v>43.966</v>
      </c>
      <c r="T1067" s="15">
        <f t="shared" si="240"/>
        <v>42778.918</v>
      </c>
      <c r="U1067" s="15">
        <f>T1067/INPUTS!$B$7*1000</f>
        <v>53473647.5</v>
      </c>
      <c r="V1067" s="15">
        <f>T1067*INPUTS!$B$6</f>
        <v>135181.38088</v>
      </c>
      <c r="W1067" s="54" t="s">
        <v>396</v>
      </c>
      <c r="X1067" s="54" t="s">
        <v>396</v>
      </c>
      <c r="Y1067" s="67">
        <f>IFERROR(VLOOKUP(E1067,INPUTS!$A$44:$B$103,2,0),0)</f>
        <v>0</v>
      </c>
      <c r="Z1067" s="15">
        <f t="shared" si="241"/>
        <v>0</v>
      </c>
      <c r="AA1067" s="20">
        <f>IFERROR(VLOOKUP(E1067,INPUTS!$A$44:$C$103,3,0),SCENARIOS!$J$23)</f>
        <v>0</v>
      </c>
      <c r="AB1067" s="15">
        <f t="shared" si="243"/>
        <v>0</v>
      </c>
      <c r="AC1067" s="20">
        <f>IFERROR(VLOOKUP($E1067,INPUTS!$A$44:$G$103,4,0),SCENARIOS!$K$23)</f>
        <v>0</v>
      </c>
      <c r="AD1067" s="15">
        <f t="shared" si="244"/>
        <v>0</v>
      </c>
      <c r="AE1067" s="20">
        <f>IFERROR(VLOOKUP($E1067,INPUTS!$A$44:$G$103,5,0),SCENARIOS!$L$23)</f>
        <v>0</v>
      </c>
      <c r="AF1067" s="15">
        <f t="shared" si="245"/>
        <v>0</v>
      </c>
      <c r="AG1067" s="20">
        <f>IFERROR(VLOOKUP($E1067,INPUTS!$A$44:$G$103,6,0),SCENARIOS!$M$23)</f>
        <v>0</v>
      </c>
      <c r="AH1067" s="15">
        <f t="shared" si="246"/>
        <v>0</v>
      </c>
      <c r="AI1067" s="20">
        <f>IFERROR(VLOOKUP($E1067,INPUTS!$A$44:$G$103,7,0),SCENARIOS!$N$23)</f>
        <v>0</v>
      </c>
      <c r="AJ1067" s="15">
        <f t="shared" si="247"/>
        <v>0</v>
      </c>
      <c r="AL1067" t="str">
        <f t="shared" si="248"/>
        <v>Y</v>
      </c>
      <c r="AM1067" s="21">
        <f t="shared" si="249"/>
        <v>114041.593826121</v>
      </c>
    </row>
    <row r="1068" ht="15" customHeight="1" spans="1:39">
      <c r="A1068" s="6" t="s">
        <v>2085</v>
      </c>
      <c r="B1068" s="52" t="s">
        <v>542</v>
      </c>
      <c r="C1068" s="52" t="s">
        <v>543</v>
      </c>
      <c r="D1068" s="52" t="s">
        <v>929</v>
      </c>
      <c r="E1068" s="10" t="s">
        <v>545</v>
      </c>
      <c r="F1068" s="52" t="s">
        <v>544</v>
      </c>
      <c r="G1068" s="52" t="s">
        <v>173</v>
      </c>
      <c r="H1068" s="52" t="s">
        <v>576</v>
      </c>
      <c r="I1068" s="52" t="s">
        <v>575</v>
      </c>
      <c r="J1068" s="52" t="s">
        <v>173</v>
      </c>
      <c r="K1068" s="52" t="s">
        <v>931</v>
      </c>
      <c r="L1068" s="53" t="s">
        <v>288</v>
      </c>
      <c r="M1068" s="13">
        <v>649</v>
      </c>
      <c r="N1068" s="14">
        <f t="shared" si="242"/>
        <v>1.77808219178082</v>
      </c>
      <c r="O1068" s="15">
        <v>2870</v>
      </c>
      <c r="P1068" s="15">
        <f t="shared" ref="P1068:P1131" si="250">M1068*O1068</f>
        <v>1862630</v>
      </c>
      <c r="Q1068" s="16">
        <f>IFERROR(VLOOKUP(G1068,SCENARIOS!$A$13:$E$18,2,0),0.025)</f>
        <v>0.04</v>
      </c>
      <c r="R1068" s="52">
        <f>IFERROR(VLOOKUP(L1068,INPUTS!$A$107:$B$120,2,0),0.0082)</f>
        <v>0.0085</v>
      </c>
      <c r="S1068" s="52">
        <f t="shared" ref="S1068:S1131" si="251">O1068*R1068</f>
        <v>24.395</v>
      </c>
      <c r="T1068" s="15">
        <f t="shared" ref="T1068:T1131" si="252">M1068*S1068</f>
        <v>15832.355</v>
      </c>
      <c r="U1068" s="15">
        <f>T1068/INPUTS!$B$7*1000</f>
        <v>19790443.75</v>
      </c>
      <c r="V1068" s="15">
        <f>T1068*INPUTS!$B$6</f>
        <v>50030.2418</v>
      </c>
      <c r="W1068" s="54" t="s">
        <v>521</v>
      </c>
      <c r="X1068" s="54" t="s">
        <v>396</v>
      </c>
      <c r="Y1068" s="67">
        <f>IFERROR(VLOOKUP(E1068,INPUTS!$A$44:$B$103,2,0),0)</f>
        <v>0</v>
      </c>
      <c r="Z1068" s="15">
        <f t="shared" si="241"/>
        <v>0</v>
      </c>
      <c r="AA1068" s="20">
        <f>IFERROR(VLOOKUP(E1068,INPUTS!$A$44:$C$103,3,0),SCENARIOS!$J$23)</f>
        <v>0</v>
      </c>
      <c r="AB1068" s="15">
        <f t="shared" si="243"/>
        <v>0</v>
      </c>
      <c r="AC1068" s="20">
        <f>IFERROR(VLOOKUP($E1068,INPUTS!$A$44:$G$103,4,0),SCENARIOS!$K$23)</f>
        <v>0</v>
      </c>
      <c r="AD1068" s="15">
        <f t="shared" si="244"/>
        <v>0</v>
      </c>
      <c r="AE1068" s="20">
        <f>IFERROR(VLOOKUP($E1068,INPUTS!$A$44:$G$103,5,0),SCENARIOS!$L$23)</f>
        <v>0</v>
      </c>
      <c r="AF1068" s="15">
        <f t="shared" si="245"/>
        <v>0</v>
      </c>
      <c r="AG1068" s="20">
        <f>IFERROR(VLOOKUP($E1068,INPUTS!$A$44:$G$103,6,0),SCENARIOS!$M$23)</f>
        <v>0</v>
      </c>
      <c r="AH1068" s="15">
        <f t="shared" si="246"/>
        <v>0</v>
      </c>
      <c r="AI1068" s="20">
        <f>IFERROR(VLOOKUP($E1068,INPUTS!$A$44:$G$103,7,0),SCENARIOS!$N$23)</f>
        <v>0</v>
      </c>
      <c r="AJ1068" s="15">
        <f t="shared" si="247"/>
        <v>0</v>
      </c>
      <c r="AL1068" t="str">
        <f t="shared" si="248"/>
        <v>Y</v>
      </c>
      <c r="AM1068" s="21">
        <f t="shared" si="249"/>
        <v>42206.4671720066</v>
      </c>
    </row>
    <row r="1069" ht="15" customHeight="1" spans="1:39">
      <c r="A1069" s="24" t="s">
        <v>2086</v>
      </c>
      <c r="B1069" s="52" t="s">
        <v>542</v>
      </c>
      <c r="C1069" s="52" t="s">
        <v>543</v>
      </c>
      <c r="D1069" s="52" t="s">
        <v>929</v>
      </c>
      <c r="E1069" s="10" t="s">
        <v>545</v>
      </c>
      <c r="F1069" s="52" t="s">
        <v>544</v>
      </c>
      <c r="G1069" s="52" t="s">
        <v>173</v>
      </c>
      <c r="H1069" s="52" t="s">
        <v>819</v>
      </c>
      <c r="I1069" s="52" t="s">
        <v>575</v>
      </c>
      <c r="J1069" s="52" t="s">
        <v>173</v>
      </c>
      <c r="K1069" s="52" t="s">
        <v>931</v>
      </c>
      <c r="L1069" s="53" t="s">
        <v>288</v>
      </c>
      <c r="M1069" s="13">
        <v>649</v>
      </c>
      <c r="N1069" s="14">
        <f t="shared" si="242"/>
        <v>1.77808219178082</v>
      </c>
      <c r="O1069" s="15">
        <v>3085</v>
      </c>
      <c r="P1069" s="15">
        <f t="shared" si="250"/>
        <v>2002165</v>
      </c>
      <c r="Q1069" s="16">
        <f>IFERROR(VLOOKUP(G1069,SCENARIOS!$A$13:$E$18,2,0),0.025)</f>
        <v>0.04</v>
      </c>
      <c r="R1069" s="52">
        <f>IFERROR(VLOOKUP(L1069,INPUTS!$A$107:$B$120,2,0),0.0082)</f>
        <v>0.0085</v>
      </c>
      <c r="S1069" s="52">
        <f t="shared" si="251"/>
        <v>26.2225</v>
      </c>
      <c r="T1069" s="15">
        <f t="shared" si="252"/>
        <v>17018.4025</v>
      </c>
      <c r="U1069" s="15">
        <f>T1069/INPUTS!$B$7*1000</f>
        <v>21273003.125</v>
      </c>
      <c r="V1069" s="15">
        <f>T1069*INPUTS!$B$6</f>
        <v>53778.1519</v>
      </c>
      <c r="W1069" s="54" t="s">
        <v>521</v>
      </c>
      <c r="X1069" s="54" t="s">
        <v>396</v>
      </c>
      <c r="Y1069" s="67">
        <f>IFERROR(VLOOKUP(E1069,INPUTS!$A$44:$B$103,2,0),0)</f>
        <v>0</v>
      </c>
      <c r="Z1069" s="15">
        <f t="shared" si="241"/>
        <v>0</v>
      </c>
      <c r="AA1069" s="20">
        <f>IFERROR(VLOOKUP(E1069,INPUTS!$A$44:$C$103,3,0),SCENARIOS!$J$23)</f>
        <v>0</v>
      </c>
      <c r="AB1069" s="15">
        <f t="shared" si="243"/>
        <v>0</v>
      </c>
      <c r="AC1069" s="20">
        <f>IFERROR(VLOOKUP($E1069,INPUTS!$A$44:$G$103,4,0),SCENARIOS!$K$23)</f>
        <v>0</v>
      </c>
      <c r="AD1069" s="15">
        <f t="shared" si="244"/>
        <v>0</v>
      </c>
      <c r="AE1069" s="20">
        <f>IFERROR(VLOOKUP($E1069,INPUTS!$A$44:$G$103,5,0),SCENARIOS!$L$23)</f>
        <v>0</v>
      </c>
      <c r="AF1069" s="15">
        <f t="shared" si="245"/>
        <v>0</v>
      </c>
      <c r="AG1069" s="20">
        <f>IFERROR(VLOOKUP($E1069,INPUTS!$A$44:$G$103,6,0),SCENARIOS!$M$23)</f>
        <v>0</v>
      </c>
      <c r="AH1069" s="15">
        <f t="shared" si="246"/>
        <v>0</v>
      </c>
      <c r="AI1069" s="20">
        <f>IFERROR(VLOOKUP($E1069,INPUTS!$A$44:$G$103,7,0),SCENARIOS!$N$23)</f>
        <v>0</v>
      </c>
      <c r="AJ1069" s="15">
        <f t="shared" si="247"/>
        <v>0</v>
      </c>
      <c r="AL1069" t="str">
        <f t="shared" si="248"/>
        <v>N</v>
      </c>
      <c r="AM1069" s="21">
        <f t="shared" si="249"/>
        <v>45368.2756883764</v>
      </c>
    </row>
    <row r="1070" ht="15" customHeight="1" spans="1:39">
      <c r="A1070" s="6" t="s">
        <v>2087</v>
      </c>
      <c r="B1070" s="52" t="s">
        <v>546</v>
      </c>
      <c r="C1070" s="52" t="s">
        <v>547</v>
      </c>
      <c r="D1070" s="52" t="s">
        <v>929</v>
      </c>
      <c r="E1070" s="10" t="s">
        <v>549</v>
      </c>
      <c r="F1070" s="52" t="s">
        <v>548</v>
      </c>
      <c r="G1070" s="52" t="s">
        <v>173</v>
      </c>
      <c r="H1070" s="52" t="s">
        <v>200</v>
      </c>
      <c r="I1070" s="52" t="s">
        <v>391</v>
      </c>
      <c r="J1070" s="52" t="s">
        <v>165</v>
      </c>
      <c r="K1070" s="52" t="s">
        <v>931</v>
      </c>
      <c r="L1070" s="53" t="s">
        <v>291</v>
      </c>
      <c r="M1070" s="13">
        <v>154</v>
      </c>
      <c r="N1070" s="14">
        <f t="shared" si="242"/>
        <v>0.421917808219178</v>
      </c>
      <c r="O1070" s="15">
        <v>8840</v>
      </c>
      <c r="P1070" s="15">
        <f t="shared" si="250"/>
        <v>1361360</v>
      </c>
      <c r="Q1070" s="16">
        <f>IFERROR(VLOOKUP(G1070,SCENARIOS!$A$13:$E$18,2,0),0.025)</f>
        <v>0.04</v>
      </c>
      <c r="R1070" s="52">
        <f>IFERROR(VLOOKUP(L1070,INPUTS!$A$107:$B$120,2,0),0.0082)</f>
        <v>0.0079</v>
      </c>
      <c r="S1070" s="52">
        <f t="shared" si="251"/>
        <v>69.836</v>
      </c>
      <c r="T1070" s="15">
        <f t="shared" si="252"/>
        <v>10754.744</v>
      </c>
      <c r="U1070" s="15">
        <f>T1070/INPUTS!$B$7*1000</f>
        <v>13443430</v>
      </c>
      <c r="V1070" s="15">
        <f>T1070*INPUTS!$B$6</f>
        <v>33984.99104</v>
      </c>
      <c r="W1070" s="54" t="s">
        <v>521</v>
      </c>
      <c r="X1070" s="54" t="s">
        <v>396</v>
      </c>
      <c r="Y1070" s="67">
        <f>IFERROR(VLOOKUP(E1070,INPUTS!$A$44:$B$103,2,0),0)</f>
        <v>0</v>
      </c>
      <c r="Z1070" s="15">
        <f t="shared" si="241"/>
        <v>0</v>
      </c>
      <c r="AA1070" s="20">
        <f>IFERROR(VLOOKUP(E1070,INPUTS!$A$44:$C$103,3,0),SCENARIOS!$J$23)</f>
        <v>0</v>
      </c>
      <c r="AB1070" s="15">
        <f t="shared" si="243"/>
        <v>0</v>
      </c>
      <c r="AC1070" s="20">
        <f>IFERROR(VLOOKUP($E1070,INPUTS!$A$44:$G$103,4,0),SCENARIOS!$K$23)</f>
        <v>0</v>
      </c>
      <c r="AD1070" s="15">
        <f t="shared" si="244"/>
        <v>0</v>
      </c>
      <c r="AE1070" s="20">
        <f>IFERROR(VLOOKUP($E1070,INPUTS!$A$44:$G$103,5,0),SCENARIOS!$L$23)</f>
        <v>0</v>
      </c>
      <c r="AF1070" s="15">
        <f t="shared" si="245"/>
        <v>0</v>
      </c>
      <c r="AG1070" s="20">
        <f>IFERROR(VLOOKUP($E1070,INPUTS!$A$44:$G$103,6,0),SCENARIOS!$M$23)</f>
        <v>0</v>
      </c>
      <c r="AH1070" s="15">
        <f t="shared" si="246"/>
        <v>0</v>
      </c>
      <c r="AI1070" s="20">
        <f>IFERROR(VLOOKUP($E1070,INPUTS!$A$44:$G$103,7,0),SCENARIOS!$N$23)</f>
        <v>0</v>
      </c>
      <c r="AJ1070" s="15">
        <f t="shared" si="247"/>
        <v>0</v>
      </c>
      <c r="AL1070" t="str">
        <f t="shared" si="248"/>
        <v>N</v>
      </c>
      <c r="AM1070" s="21">
        <f t="shared" si="249"/>
        <v>28670.3872910464</v>
      </c>
    </row>
    <row r="1071" ht="15" customHeight="1" spans="1:39">
      <c r="A1071" s="24" t="s">
        <v>2088</v>
      </c>
      <c r="B1071" s="52" t="s">
        <v>546</v>
      </c>
      <c r="C1071" s="52" t="s">
        <v>547</v>
      </c>
      <c r="D1071" s="52" t="s">
        <v>929</v>
      </c>
      <c r="E1071" s="10" t="s">
        <v>549</v>
      </c>
      <c r="F1071" s="52" t="s">
        <v>548</v>
      </c>
      <c r="G1071" s="52" t="s">
        <v>173</v>
      </c>
      <c r="H1071" s="52" t="s">
        <v>224</v>
      </c>
      <c r="I1071" s="52" t="s">
        <v>938</v>
      </c>
      <c r="J1071" s="52" t="s">
        <v>165</v>
      </c>
      <c r="K1071" s="52" t="s">
        <v>931</v>
      </c>
      <c r="L1071" s="53" t="s">
        <v>291</v>
      </c>
      <c r="M1071" s="13">
        <v>154</v>
      </c>
      <c r="N1071" s="14">
        <f t="shared" si="242"/>
        <v>0.421917808219178</v>
      </c>
      <c r="O1071" s="15">
        <v>9110</v>
      </c>
      <c r="P1071" s="15">
        <f t="shared" si="250"/>
        <v>1402940</v>
      </c>
      <c r="Q1071" s="16">
        <f>IFERROR(VLOOKUP(G1071,SCENARIOS!$A$13:$E$18,2,0),0.025)</f>
        <v>0.04</v>
      </c>
      <c r="R1071" s="52">
        <f>IFERROR(VLOOKUP(L1071,INPUTS!$A$107:$B$120,2,0),0.0082)</f>
        <v>0.0079</v>
      </c>
      <c r="S1071" s="52">
        <f t="shared" si="251"/>
        <v>71.969</v>
      </c>
      <c r="T1071" s="15">
        <f t="shared" si="252"/>
        <v>11083.226</v>
      </c>
      <c r="U1071" s="15">
        <f>T1071/INPUTS!$B$7*1000</f>
        <v>13854032.5</v>
      </c>
      <c r="V1071" s="15">
        <f>T1071*INPUTS!$B$6</f>
        <v>35022.99416</v>
      </c>
      <c r="W1071" s="54" t="s">
        <v>521</v>
      </c>
      <c r="X1071" s="54" t="s">
        <v>396</v>
      </c>
      <c r="Y1071" s="67">
        <f>IFERROR(VLOOKUP(E1071,INPUTS!$A$44:$B$103,2,0),0)</f>
        <v>0</v>
      </c>
      <c r="Z1071" s="15">
        <f t="shared" si="241"/>
        <v>0</v>
      </c>
      <c r="AA1071" s="20">
        <f>IFERROR(VLOOKUP(E1071,INPUTS!$A$44:$C$103,3,0),SCENARIOS!$J$23)</f>
        <v>0</v>
      </c>
      <c r="AB1071" s="15">
        <f t="shared" si="243"/>
        <v>0</v>
      </c>
      <c r="AC1071" s="20">
        <f>IFERROR(VLOOKUP($E1071,INPUTS!$A$44:$G$103,4,0),SCENARIOS!$K$23)</f>
        <v>0</v>
      </c>
      <c r="AD1071" s="15">
        <f t="shared" si="244"/>
        <v>0</v>
      </c>
      <c r="AE1071" s="20">
        <f>IFERROR(VLOOKUP($E1071,INPUTS!$A$44:$G$103,5,0),SCENARIOS!$L$23)</f>
        <v>0</v>
      </c>
      <c r="AF1071" s="15">
        <f t="shared" si="245"/>
        <v>0</v>
      </c>
      <c r="AG1071" s="20">
        <f>IFERROR(VLOOKUP($E1071,INPUTS!$A$44:$G$103,6,0),SCENARIOS!$M$23)</f>
        <v>0</v>
      </c>
      <c r="AH1071" s="15">
        <f t="shared" si="246"/>
        <v>0</v>
      </c>
      <c r="AI1071" s="20">
        <f>IFERROR(VLOOKUP($E1071,INPUTS!$A$44:$G$103,7,0),SCENARIOS!$N$23)</f>
        <v>0</v>
      </c>
      <c r="AJ1071" s="15">
        <f t="shared" si="247"/>
        <v>0</v>
      </c>
      <c r="AL1071" t="str">
        <f t="shared" si="248"/>
        <v>N</v>
      </c>
      <c r="AM1071" s="21">
        <f t="shared" si="249"/>
        <v>29546.066540886</v>
      </c>
    </row>
    <row r="1072" ht="15" customHeight="1" spans="1:39">
      <c r="A1072" s="6" t="s">
        <v>2089</v>
      </c>
      <c r="B1072" s="52" t="s">
        <v>546</v>
      </c>
      <c r="C1072" s="52" t="s">
        <v>547</v>
      </c>
      <c r="D1072" s="52" t="s">
        <v>929</v>
      </c>
      <c r="E1072" s="10" t="s">
        <v>549</v>
      </c>
      <c r="F1072" s="52" t="s">
        <v>548</v>
      </c>
      <c r="G1072" s="52" t="s">
        <v>173</v>
      </c>
      <c r="H1072" s="52" t="s">
        <v>505</v>
      </c>
      <c r="I1072" s="52" t="s">
        <v>504</v>
      </c>
      <c r="J1072" s="52" t="s">
        <v>173</v>
      </c>
      <c r="K1072" s="52" t="s">
        <v>931</v>
      </c>
      <c r="L1072" s="53" t="s">
        <v>282</v>
      </c>
      <c r="M1072" s="13">
        <v>615</v>
      </c>
      <c r="N1072" s="14">
        <f t="shared" si="242"/>
        <v>1.68493150684932</v>
      </c>
      <c r="O1072" s="15">
        <v>2840</v>
      </c>
      <c r="P1072" s="15">
        <f t="shared" si="250"/>
        <v>1746600</v>
      </c>
      <c r="Q1072" s="16">
        <f>IFERROR(VLOOKUP(G1072,SCENARIOS!$A$13:$E$18,2,0),0.025)</f>
        <v>0.04</v>
      </c>
      <c r="R1072" s="52">
        <f>IFERROR(VLOOKUP(L1072,INPUTS!$A$107:$B$120,2,0),0.0082)</f>
        <v>0.0042</v>
      </c>
      <c r="S1072" s="52">
        <f t="shared" si="251"/>
        <v>11.928</v>
      </c>
      <c r="T1072" s="15">
        <f t="shared" si="252"/>
        <v>7335.72</v>
      </c>
      <c r="U1072" s="15">
        <f>T1072/INPUTS!$B$7*1000</f>
        <v>9169650</v>
      </c>
      <c r="V1072" s="15">
        <f>T1072*INPUTS!$B$6</f>
        <v>23180.8752</v>
      </c>
      <c r="W1072" s="54" t="s">
        <v>521</v>
      </c>
      <c r="X1072" s="54" t="s">
        <v>396</v>
      </c>
      <c r="Y1072" s="67">
        <f>IFERROR(VLOOKUP(E1072,INPUTS!$A$44:$B$103,2,0),0)</f>
        <v>0</v>
      </c>
      <c r="Z1072" s="15">
        <f t="shared" si="241"/>
        <v>0</v>
      </c>
      <c r="AA1072" s="20">
        <f>IFERROR(VLOOKUP(E1072,INPUTS!$A$44:$C$103,3,0),SCENARIOS!$J$23)</f>
        <v>0</v>
      </c>
      <c r="AB1072" s="15">
        <f t="shared" si="243"/>
        <v>0</v>
      </c>
      <c r="AC1072" s="20">
        <f>IFERROR(VLOOKUP($E1072,INPUTS!$A$44:$G$103,4,0),SCENARIOS!$K$23)</f>
        <v>0</v>
      </c>
      <c r="AD1072" s="15">
        <f t="shared" si="244"/>
        <v>0</v>
      </c>
      <c r="AE1072" s="20">
        <f>IFERROR(VLOOKUP($E1072,INPUTS!$A$44:$G$103,5,0),SCENARIOS!$L$23)</f>
        <v>0</v>
      </c>
      <c r="AF1072" s="15">
        <f t="shared" si="245"/>
        <v>0</v>
      </c>
      <c r="AG1072" s="20">
        <f>IFERROR(VLOOKUP($E1072,INPUTS!$A$44:$G$103,6,0),SCENARIOS!$M$23)</f>
        <v>0</v>
      </c>
      <c r="AH1072" s="15">
        <f t="shared" si="246"/>
        <v>0</v>
      </c>
      <c r="AI1072" s="20">
        <f>IFERROR(VLOOKUP($E1072,INPUTS!$A$44:$G$103,7,0),SCENARIOS!$N$23)</f>
        <v>0</v>
      </c>
      <c r="AJ1072" s="15">
        <f t="shared" si="247"/>
        <v>0</v>
      </c>
      <c r="AL1072" t="str">
        <f t="shared" si="248"/>
        <v>N</v>
      </c>
      <c r="AM1072" s="21">
        <f t="shared" si="249"/>
        <v>19555.8288936189</v>
      </c>
    </row>
    <row r="1073" ht="15" customHeight="1" spans="1:39">
      <c r="A1073" s="24" t="s">
        <v>2090</v>
      </c>
      <c r="B1073" s="52" t="s">
        <v>546</v>
      </c>
      <c r="C1073" s="52" t="s">
        <v>547</v>
      </c>
      <c r="D1073" s="52" t="s">
        <v>929</v>
      </c>
      <c r="E1073" s="10" t="s">
        <v>549</v>
      </c>
      <c r="F1073" s="52" t="s">
        <v>548</v>
      </c>
      <c r="G1073" s="52" t="s">
        <v>173</v>
      </c>
      <c r="H1073" s="52" t="s">
        <v>242</v>
      </c>
      <c r="I1073" s="52" t="s">
        <v>421</v>
      </c>
      <c r="J1073" s="52" t="s">
        <v>173</v>
      </c>
      <c r="K1073" s="52" t="s">
        <v>931</v>
      </c>
      <c r="L1073" s="53" t="s">
        <v>282</v>
      </c>
      <c r="M1073" s="13">
        <v>615</v>
      </c>
      <c r="N1073" s="14">
        <f t="shared" si="242"/>
        <v>1.68493150684932</v>
      </c>
      <c r="O1073" s="15">
        <v>2150</v>
      </c>
      <c r="P1073" s="15">
        <f t="shared" si="250"/>
        <v>1322250</v>
      </c>
      <c r="Q1073" s="16">
        <f>IFERROR(VLOOKUP(G1073,SCENARIOS!$A$13:$E$18,2,0),0.025)</f>
        <v>0.04</v>
      </c>
      <c r="R1073" s="52">
        <f>IFERROR(VLOOKUP(L1073,INPUTS!$A$107:$B$120,2,0),0.0082)</f>
        <v>0.0042</v>
      </c>
      <c r="S1073" s="52">
        <f t="shared" si="251"/>
        <v>9.03</v>
      </c>
      <c r="T1073" s="15">
        <f t="shared" si="252"/>
        <v>5553.45</v>
      </c>
      <c r="U1073" s="15">
        <f>T1073/INPUTS!$B$7*1000</f>
        <v>6941812.5</v>
      </c>
      <c r="V1073" s="15">
        <f>T1073*INPUTS!$B$6</f>
        <v>17548.902</v>
      </c>
      <c r="W1073" s="54" t="s">
        <v>521</v>
      </c>
      <c r="X1073" s="54" t="s">
        <v>396</v>
      </c>
      <c r="Y1073" s="67">
        <f>IFERROR(VLOOKUP(E1073,INPUTS!$A$44:$B$103,2,0),0)</f>
        <v>0</v>
      </c>
      <c r="Z1073" s="15">
        <f t="shared" si="241"/>
        <v>0</v>
      </c>
      <c r="AA1073" s="20">
        <f>IFERROR(VLOOKUP(E1073,INPUTS!$A$44:$C$103,3,0),SCENARIOS!$J$23)</f>
        <v>0</v>
      </c>
      <c r="AB1073" s="15">
        <f t="shared" si="243"/>
        <v>0</v>
      </c>
      <c r="AC1073" s="20">
        <f>IFERROR(VLOOKUP($E1073,INPUTS!$A$44:$G$103,4,0),SCENARIOS!$K$23)</f>
        <v>0</v>
      </c>
      <c r="AD1073" s="15">
        <f t="shared" si="244"/>
        <v>0</v>
      </c>
      <c r="AE1073" s="20">
        <f>IFERROR(VLOOKUP($E1073,INPUTS!$A$44:$G$103,5,0),SCENARIOS!$L$23)</f>
        <v>0</v>
      </c>
      <c r="AF1073" s="15">
        <f t="shared" si="245"/>
        <v>0</v>
      </c>
      <c r="AG1073" s="20">
        <f>IFERROR(VLOOKUP($E1073,INPUTS!$A$44:$G$103,6,0),SCENARIOS!$M$23)</f>
        <v>0</v>
      </c>
      <c r="AH1073" s="15">
        <f t="shared" si="246"/>
        <v>0</v>
      </c>
      <c r="AI1073" s="20">
        <f>IFERROR(VLOOKUP($E1073,INPUTS!$A$44:$G$103,7,0),SCENARIOS!$N$23)</f>
        <v>0</v>
      </c>
      <c r="AJ1073" s="15">
        <f t="shared" si="247"/>
        <v>0</v>
      </c>
      <c r="AL1073" t="str">
        <f t="shared" si="248"/>
        <v>N</v>
      </c>
      <c r="AM1073" s="21">
        <f t="shared" si="249"/>
        <v>14804.5887750988</v>
      </c>
    </row>
    <row r="1074" ht="15" customHeight="1" spans="1:39">
      <c r="A1074" s="6" t="s">
        <v>2091</v>
      </c>
      <c r="B1074" s="52" t="s">
        <v>546</v>
      </c>
      <c r="C1074" s="52" t="s">
        <v>547</v>
      </c>
      <c r="D1074" s="52" t="s">
        <v>929</v>
      </c>
      <c r="E1074" s="10" t="s">
        <v>549</v>
      </c>
      <c r="F1074" s="52" t="s">
        <v>548</v>
      </c>
      <c r="G1074" s="52" t="s">
        <v>173</v>
      </c>
      <c r="H1074" s="52" t="s">
        <v>428</v>
      </c>
      <c r="I1074" s="52" t="s">
        <v>427</v>
      </c>
      <c r="J1074" s="52" t="s">
        <v>173</v>
      </c>
      <c r="K1074" s="52" t="s">
        <v>931</v>
      </c>
      <c r="L1074" s="53" t="s">
        <v>282</v>
      </c>
      <c r="M1074" s="13">
        <v>307</v>
      </c>
      <c r="N1074" s="14">
        <f t="shared" si="242"/>
        <v>0.841095890410959</v>
      </c>
      <c r="O1074" s="15">
        <v>1760</v>
      </c>
      <c r="P1074" s="15">
        <f t="shared" si="250"/>
        <v>540320</v>
      </c>
      <c r="Q1074" s="16">
        <f>IFERROR(VLOOKUP(G1074,SCENARIOS!$A$13:$E$18,2,0),0.025)</f>
        <v>0.04</v>
      </c>
      <c r="R1074" s="52">
        <f>IFERROR(VLOOKUP(L1074,INPUTS!$A$107:$B$120,2,0),0.0082)</f>
        <v>0.0042</v>
      </c>
      <c r="S1074" s="52">
        <f t="shared" si="251"/>
        <v>7.392</v>
      </c>
      <c r="T1074" s="15">
        <f t="shared" si="252"/>
        <v>2269.344</v>
      </c>
      <c r="U1074" s="15">
        <f>T1074/INPUTS!$B$7*1000</f>
        <v>2836680</v>
      </c>
      <c r="V1074" s="15">
        <f>T1074*INPUTS!$B$6</f>
        <v>7171.12704</v>
      </c>
      <c r="W1074" s="54" t="s">
        <v>521</v>
      </c>
      <c r="X1074" s="54" t="s">
        <v>396</v>
      </c>
      <c r="Y1074" s="67">
        <f>IFERROR(VLOOKUP(E1074,INPUTS!$A$44:$B$103,2,0),0)</f>
        <v>0</v>
      </c>
      <c r="Z1074" s="15">
        <f t="shared" si="241"/>
        <v>0</v>
      </c>
      <c r="AA1074" s="20">
        <f>IFERROR(VLOOKUP(E1074,INPUTS!$A$44:$C$103,3,0),SCENARIOS!$J$23)</f>
        <v>0</v>
      </c>
      <c r="AB1074" s="15">
        <f t="shared" si="243"/>
        <v>0</v>
      </c>
      <c r="AC1074" s="20">
        <f>IFERROR(VLOOKUP($E1074,INPUTS!$A$44:$G$103,4,0),SCENARIOS!$K$23)</f>
        <v>0</v>
      </c>
      <c r="AD1074" s="15">
        <f t="shared" si="244"/>
        <v>0</v>
      </c>
      <c r="AE1074" s="20">
        <f>IFERROR(VLOOKUP($E1074,INPUTS!$A$44:$G$103,5,0),SCENARIOS!$L$23)</f>
        <v>0</v>
      </c>
      <c r="AF1074" s="15">
        <f t="shared" si="245"/>
        <v>0</v>
      </c>
      <c r="AG1074" s="20">
        <f>IFERROR(VLOOKUP($E1074,INPUTS!$A$44:$G$103,6,0),SCENARIOS!$M$23)</f>
        <v>0</v>
      </c>
      <c r="AH1074" s="15">
        <f t="shared" si="246"/>
        <v>0</v>
      </c>
      <c r="AI1074" s="20">
        <f>IFERROR(VLOOKUP($E1074,INPUTS!$A$44:$G$103,7,0),SCENARIOS!$N$23)</f>
        <v>0</v>
      </c>
      <c r="AJ1074" s="15">
        <f t="shared" si="247"/>
        <v>0</v>
      </c>
      <c r="AL1074" t="str">
        <f t="shared" si="248"/>
        <v>N</v>
      </c>
      <c r="AM1074" s="21">
        <f t="shared" si="249"/>
        <v>6049.699683843</v>
      </c>
    </row>
    <row r="1075" ht="15" customHeight="1" spans="1:39">
      <c r="A1075" s="24" t="s">
        <v>2092</v>
      </c>
      <c r="B1075" s="52" t="s">
        <v>546</v>
      </c>
      <c r="C1075" s="52" t="s">
        <v>547</v>
      </c>
      <c r="D1075" s="52" t="s">
        <v>929</v>
      </c>
      <c r="E1075" s="10" t="s">
        <v>549</v>
      </c>
      <c r="F1075" s="52" t="s">
        <v>548</v>
      </c>
      <c r="G1075" s="52" t="s">
        <v>173</v>
      </c>
      <c r="H1075" s="52" t="s">
        <v>545</v>
      </c>
      <c r="I1075" s="52" t="s">
        <v>544</v>
      </c>
      <c r="J1075" s="52" t="s">
        <v>173</v>
      </c>
      <c r="K1075" s="52" t="s">
        <v>931</v>
      </c>
      <c r="L1075" s="53" t="s">
        <v>279</v>
      </c>
      <c r="M1075" s="13">
        <v>461</v>
      </c>
      <c r="N1075" s="14">
        <f t="shared" si="242"/>
        <v>1.26301369863014</v>
      </c>
      <c r="O1075" s="15">
        <v>1040</v>
      </c>
      <c r="P1075" s="15">
        <f t="shared" si="250"/>
        <v>479440</v>
      </c>
      <c r="Q1075" s="16">
        <f>IFERROR(VLOOKUP(G1075,SCENARIOS!$A$13:$E$18,2,0),0.025)</f>
        <v>0.04</v>
      </c>
      <c r="R1075" s="52">
        <f>IFERROR(VLOOKUP(L1075,INPUTS!$A$107:$B$120,2,0),0.0082)</f>
        <v>0.0039</v>
      </c>
      <c r="S1075" s="52">
        <f t="shared" si="251"/>
        <v>4.056</v>
      </c>
      <c r="T1075" s="15">
        <f t="shared" si="252"/>
        <v>1869.816</v>
      </c>
      <c r="U1075" s="15">
        <f>T1075/INPUTS!$B$7*1000</f>
        <v>2337270</v>
      </c>
      <c r="V1075" s="15">
        <f>T1075*INPUTS!$B$6</f>
        <v>5908.61856</v>
      </c>
      <c r="W1075" s="54" t="s">
        <v>521</v>
      </c>
      <c r="X1075" s="54" t="s">
        <v>396</v>
      </c>
      <c r="Y1075" s="67">
        <f>IFERROR(VLOOKUP(E1075,INPUTS!$A$44:$B$103,2,0),0)</f>
        <v>0</v>
      </c>
      <c r="Z1075" s="15">
        <f t="shared" si="241"/>
        <v>0</v>
      </c>
      <c r="AA1075" s="20">
        <f>IFERROR(VLOOKUP(E1075,INPUTS!$A$44:$C$103,3,0),SCENARIOS!$J$23)</f>
        <v>0</v>
      </c>
      <c r="AB1075" s="15">
        <f t="shared" si="243"/>
        <v>0</v>
      </c>
      <c r="AC1075" s="20">
        <f>IFERROR(VLOOKUP($E1075,INPUTS!$A$44:$G$103,4,0),SCENARIOS!$K$23)</f>
        <v>0</v>
      </c>
      <c r="AD1075" s="15">
        <f t="shared" si="244"/>
        <v>0</v>
      </c>
      <c r="AE1075" s="20">
        <f>IFERROR(VLOOKUP($E1075,INPUTS!$A$44:$G$103,5,0),SCENARIOS!$L$23)</f>
        <v>0</v>
      </c>
      <c r="AF1075" s="15">
        <f t="shared" si="245"/>
        <v>0</v>
      </c>
      <c r="AG1075" s="20">
        <f>IFERROR(VLOOKUP($E1075,INPUTS!$A$44:$G$103,6,0),SCENARIOS!$M$23)</f>
        <v>0</v>
      </c>
      <c r="AH1075" s="15">
        <f t="shared" si="246"/>
        <v>0</v>
      </c>
      <c r="AI1075" s="20">
        <f>IFERROR(VLOOKUP($E1075,INPUTS!$A$44:$G$103,7,0),SCENARIOS!$N$23)</f>
        <v>0</v>
      </c>
      <c r="AJ1075" s="15">
        <f t="shared" si="247"/>
        <v>0</v>
      </c>
      <c r="AL1075" t="str">
        <f t="shared" si="248"/>
        <v>N</v>
      </c>
      <c r="AM1075" s="21">
        <f t="shared" si="249"/>
        <v>4984.62342599649</v>
      </c>
    </row>
    <row r="1076" ht="15" customHeight="1" spans="1:39">
      <c r="A1076" s="6" t="s">
        <v>2093</v>
      </c>
      <c r="B1076" s="52" t="s">
        <v>546</v>
      </c>
      <c r="C1076" s="52" t="s">
        <v>547</v>
      </c>
      <c r="D1076" s="52" t="s">
        <v>929</v>
      </c>
      <c r="E1076" s="10" t="s">
        <v>552</v>
      </c>
      <c r="F1076" s="52" t="s">
        <v>548</v>
      </c>
      <c r="G1076" s="52" t="s">
        <v>173</v>
      </c>
      <c r="H1076" s="52" t="s">
        <v>203</v>
      </c>
      <c r="I1076" s="52" t="s">
        <v>399</v>
      </c>
      <c r="J1076" s="52" t="s">
        <v>165</v>
      </c>
      <c r="K1076" s="52" t="s">
        <v>931</v>
      </c>
      <c r="L1076" s="53" t="s">
        <v>291</v>
      </c>
      <c r="M1076" s="13">
        <v>154</v>
      </c>
      <c r="N1076" s="14">
        <f t="shared" si="242"/>
        <v>0.421917808219178</v>
      </c>
      <c r="O1076" s="15">
        <v>9700</v>
      </c>
      <c r="P1076" s="15">
        <f t="shared" si="250"/>
        <v>1493800</v>
      </c>
      <c r="Q1076" s="16">
        <f>IFERROR(VLOOKUP(G1076,SCENARIOS!$A$13:$E$18,2,0),0.025)</f>
        <v>0.04</v>
      </c>
      <c r="R1076" s="52">
        <f>IFERROR(VLOOKUP(L1076,INPUTS!$A$107:$B$120,2,0),0.0082)</f>
        <v>0.0079</v>
      </c>
      <c r="S1076" s="52">
        <f t="shared" si="251"/>
        <v>76.63</v>
      </c>
      <c r="T1076" s="15">
        <f t="shared" si="252"/>
        <v>11801.02</v>
      </c>
      <c r="U1076" s="15">
        <f>T1076/INPUTS!$B$7*1000</f>
        <v>14751275</v>
      </c>
      <c r="V1076" s="15">
        <f>T1076*INPUTS!$B$6</f>
        <v>37291.2232</v>
      </c>
      <c r="W1076" s="54" t="s">
        <v>521</v>
      </c>
      <c r="X1076" s="54" t="s">
        <v>396</v>
      </c>
      <c r="Y1076" s="67">
        <f>IFERROR(VLOOKUP(E1076,INPUTS!$A$44:$B$103,2,0),0)</f>
        <v>0</v>
      </c>
      <c r="Z1076" s="15">
        <f t="shared" si="241"/>
        <v>0</v>
      </c>
      <c r="AA1076" s="20">
        <f>IFERROR(VLOOKUP(E1076,INPUTS!$A$44:$C$103,3,0),SCENARIOS!$J$23)</f>
        <v>0</v>
      </c>
      <c r="AB1076" s="15">
        <f t="shared" si="243"/>
        <v>0</v>
      </c>
      <c r="AC1076" s="20">
        <f>IFERROR(VLOOKUP($E1076,INPUTS!$A$44:$G$103,4,0),SCENARIOS!$K$23)</f>
        <v>0</v>
      </c>
      <c r="AD1076" s="15">
        <f t="shared" si="244"/>
        <v>0</v>
      </c>
      <c r="AE1076" s="20">
        <f>IFERROR(VLOOKUP($E1076,INPUTS!$A$44:$G$103,5,0),SCENARIOS!$L$23)</f>
        <v>0</v>
      </c>
      <c r="AF1076" s="15">
        <f t="shared" si="245"/>
        <v>0</v>
      </c>
      <c r="AG1076" s="20">
        <f>IFERROR(VLOOKUP($E1076,INPUTS!$A$44:$G$103,6,0),SCENARIOS!$M$23)</f>
        <v>0</v>
      </c>
      <c r="AH1076" s="15">
        <f t="shared" si="246"/>
        <v>0</v>
      </c>
      <c r="AI1076" s="20">
        <f>IFERROR(VLOOKUP($E1076,INPUTS!$A$44:$G$103,7,0),SCENARIOS!$N$23)</f>
        <v>0</v>
      </c>
      <c r="AJ1076" s="15">
        <f t="shared" si="247"/>
        <v>0</v>
      </c>
      <c r="AL1076" t="str">
        <f t="shared" si="248"/>
        <v>N</v>
      </c>
      <c r="AM1076" s="21">
        <f t="shared" si="249"/>
        <v>31459.5878646097</v>
      </c>
    </row>
    <row r="1077" ht="15" customHeight="1" spans="1:39">
      <c r="A1077" s="24" t="s">
        <v>2094</v>
      </c>
      <c r="B1077" s="52" t="s">
        <v>546</v>
      </c>
      <c r="C1077" s="52" t="s">
        <v>547</v>
      </c>
      <c r="D1077" s="52" t="s">
        <v>929</v>
      </c>
      <c r="E1077" s="10" t="s">
        <v>552</v>
      </c>
      <c r="F1077" s="52" t="s">
        <v>548</v>
      </c>
      <c r="G1077" s="52" t="s">
        <v>173</v>
      </c>
      <c r="H1077" s="52" t="s">
        <v>234</v>
      </c>
      <c r="I1077" s="52" t="s">
        <v>424</v>
      </c>
      <c r="J1077" s="52" t="s">
        <v>173</v>
      </c>
      <c r="K1077" s="52" t="s">
        <v>931</v>
      </c>
      <c r="L1077" s="53" t="s">
        <v>288</v>
      </c>
      <c r="M1077" s="13">
        <v>307</v>
      </c>
      <c r="N1077" s="14">
        <f t="shared" si="242"/>
        <v>0.841095890410959</v>
      </c>
      <c r="O1077" s="15">
        <v>4330</v>
      </c>
      <c r="P1077" s="15">
        <f t="shared" si="250"/>
        <v>1329310</v>
      </c>
      <c r="Q1077" s="16">
        <f>IFERROR(VLOOKUP(G1077,SCENARIOS!$A$13:$E$18,2,0),0.025)</f>
        <v>0.04</v>
      </c>
      <c r="R1077" s="52">
        <f>IFERROR(VLOOKUP(L1077,INPUTS!$A$107:$B$120,2,0),0.0082)</f>
        <v>0.0085</v>
      </c>
      <c r="S1077" s="52">
        <f t="shared" si="251"/>
        <v>36.805</v>
      </c>
      <c r="T1077" s="15">
        <f t="shared" si="252"/>
        <v>11299.135</v>
      </c>
      <c r="U1077" s="15">
        <f>T1077/INPUTS!$B$7*1000</f>
        <v>14123918.75</v>
      </c>
      <c r="V1077" s="15">
        <f>T1077*INPUTS!$B$6</f>
        <v>35705.2666</v>
      </c>
      <c r="W1077" s="54" t="s">
        <v>521</v>
      </c>
      <c r="X1077" s="54" t="s">
        <v>396</v>
      </c>
      <c r="Y1077" s="67">
        <f>IFERROR(VLOOKUP(E1077,INPUTS!$A$44:$B$103,2,0),0)</f>
        <v>0</v>
      </c>
      <c r="Z1077" s="15">
        <f t="shared" si="241"/>
        <v>0</v>
      </c>
      <c r="AA1077" s="20">
        <f>IFERROR(VLOOKUP(E1077,INPUTS!$A$44:$C$103,3,0),SCENARIOS!$J$23)</f>
        <v>0</v>
      </c>
      <c r="AB1077" s="15">
        <f t="shared" si="243"/>
        <v>0</v>
      </c>
      <c r="AC1077" s="20">
        <f>IFERROR(VLOOKUP($E1077,INPUTS!$A$44:$G$103,4,0),SCENARIOS!$K$23)</f>
        <v>0</v>
      </c>
      <c r="AD1077" s="15">
        <f t="shared" si="244"/>
        <v>0</v>
      </c>
      <c r="AE1077" s="20">
        <f>IFERROR(VLOOKUP($E1077,INPUTS!$A$44:$G$103,5,0),SCENARIOS!$L$23)</f>
        <v>0</v>
      </c>
      <c r="AF1077" s="15">
        <f t="shared" si="245"/>
        <v>0</v>
      </c>
      <c r="AG1077" s="20">
        <f>IFERROR(VLOOKUP($E1077,INPUTS!$A$44:$G$103,6,0),SCENARIOS!$M$23)</f>
        <v>0</v>
      </c>
      <c r="AH1077" s="15">
        <f t="shared" si="246"/>
        <v>0</v>
      </c>
      <c r="AI1077" s="20">
        <f>IFERROR(VLOOKUP($E1077,INPUTS!$A$44:$G$103,7,0),SCENARIOS!$N$23)</f>
        <v>0</v>
      </c>
      <c r="AJ1077" s="15">
        <f t="shared" si="247"/>
        <v>0</v>
      </c>
      <c r="AL1077" t="str">
        <f t="shared" si="248"/>
        <v>N</v>
      </c>
      <c r="AM1077" s="21">
        <f t="shared" si="249"/>
        <v>30121.6445973811</v>
      </c>
    </row>
    <row r="1078" ht="15" customHeight="1" spans="1:39">
      <c r="A1078" s="6" t="s">
        <v>2095</v>
      </c>
      <c r="B1078" s="52" t="s">
        <v>546</v>
      </c>
      <c r="C1078" s="52" t="s">
        <v>547</v>
      </c>
      <c r="D1078" s="52" t="s">
        <v>929</v>
      </c>
      <c r="E1078" s="10" t="s">
        <v>552</v>
      </c>
      <c r="F1078" s="52" t="s">
        <v>548</v>
      </c>
      <c r="G1078" s="52" t="s">
        <v>173</v>
      </c>
      <c r="H1078" s="52" t="s">
        <v>505</v>
      </c>
      <c r="I1078" s="52" t="s">
        <v>504</v>
      </c>
      <c r="J1078" s="52" t="s">
        <v>173</v>
      </c>
      <c r="K1078" s="52" t="s">
        <v>931</v>
      </c>
      <c r="L1078" s="53" t="s">
        <v>282</v>
      </c>
      <c r="M1078" s="13">
        <v>461</v>
      </c>
      <c r="N1078" s="14">
        <f t="shared" si="242"/>
        <v>1.26301369863014</v>
      </c>
      <c r="O1078" s="15">
        <v>3230</v>
      </c>
      <c r="P1078" s="15">
        <f t="shared" si="250"/>
        <v>1489030</v>
      </c>
      <c r="Q1078" s="16">
        <f>IFERROR(VLOOKUP(G1078,SCENARIOS!$A$13:$E$18,2,0),0.025)</f>
        <v>0.04</v>
      </c>
      <c r="R1078" s="52">
        <f>IFERROR(VLOOKUP(L1078,INPUTS!$A$107:$B$120,2,0),0.0082)</f>
        <v>0.0042</v>
      </c>
      <c r="S1078" s="52">
        <f t="shared" si="251"/>
        <v>13.566</v>
      </c>
      <c r="T1078" s="15">
        <f t="shared" si="252"/>
        <v>6253.926</v>
      </c>
      <c r="U1078" s="15">
        <f>T1078/INPUTS!$B$7*1000</f>
        <v>7817407.5</v>
      </c>
      <c r="V1078" s="15">
        <f>T1078*INPUTS!$B$6</f>
        <v>19762.40616</v>
      </c>
      <c r="W1078" s="54" t="s">
        <v>521</v>
      </c>
      <c r="X1078" s="54" t="s">
        <v>396</v>
      </c>
      <c r="Y1078" s="67">
        <f>IFERROR(VLOOKUP(E1078,INPUTS!$A$44:$B$103,2,0),0)</f>
        <v>0</v>
      </c>
      <c r="Z1078" s="15">
        <f t="shared" ref="Z1078:Z1141" si="253">T1078*Y1078</f>
        <v>0</v>
      </c>
      <c r="AA1078" s="20">
        <f>IFERROR(VLOOKUP(E1078,INPUTS!$A$44:$C$103,3,0),SCENARIOS!$J$23)</f>
        <v>0</v>
      </c>
      <c r="AB1078" s="15">
        <f t="shared" si="243"/>
        <v>0</v>
      </c>
      <c r="AC1078" s="20">
        <f>IFERROR(VLOOKUP($E1078,INPUTS!$A$44:$G$103,4,0),SCENARIOS!$K$23)</f>
        <v>0</v>
      </c>
      <c r="AD1078" s="15">
        <f t="shared" si="244"/>
        <v>0</v>
      </c>
      <c r="AE1078" s="20">
        <f>IFERROR(VLOOKUP($E1078,INPUTS!$A$44:$G$103,5,0),SCENARIOS!$L$23)</f>
        <v>0</v>
      </c>
      <c r="AF1078" s="15">
        <f t="shared" si="245"/>
        <v>0</v>
      </c>
      <c r="AG1078" s="20">
        <f>IFERROR(VLOOKUP($E1078,INPUTS!$A$44:$G$103,6,0),SCENARIOS!$M$23)</f>
        <v>0</v>
      </c>
      <c r="AH1078" s="15">
        <f t="shared" si="246"/>
        <v>0</v>
      </c>
      <c r="AI1078" s="20">
        <f>IFERROR(VLOOKUP($E1078,INPUTS!$A$44:$G$103,7,0),SCENARIOS!$N$23)</f>
        <v>0</v>
      </c>
      <c r="AJ1078" s="15">
        <f t="shared" si="247"/>
        <v>0</v>
      </c>
      <c r="AL1078" t="str">
        <f t="shared" si="248"/>
        <v>N</v>
      </c>
      <c r="AM1078" s="21">
        <f t="shared" si="249"/>
        <v>16671.9431452338</v>
      </c>
    </row>
    <row r="1079" ht="15" customHeight="1" spans="1:39">
      <c r="A1079" s="24" t="s">
        <v>2096</v>
      </c>
      <c r="B1079" s="52" t="s">
        <v>546</v>
      </c>
      <c r="C1079" s="52" t="s">
        <v>547</v>
      </c>
      <c r="D1079" s="52" t="s">
        <v>929</v>
      </c>
      <c r="E1079" s="10" t="s">
        <v>552</v>
      </c>
      <c r="F1079" s="52" t="s">
        <v>548</v>
      </c>
      <c r="G1079" s="52" t="s">
        <v>173</v>
      </c>
      <c r="H1079" s="52" t="s">
        <v>242</v>
      </c>
      <c r="I1079" s="52" t="s">
        <v>421</v>
      </c>
      <c r="J1079" s="52" t="s">
        <v>173</v>
      </c>
      <c r="K1079" s="52" t="s">
        <v>931</v>
      </c>
      <c r="L1079" s="53" t="s">
        <v>279</v>
      </c>
      <c r="M1079" s="13">
        <v>922</v>
      </c>
      <c r="N1079" s="14">
        <f t="shared" si="242"/>
        <v>2.52602739726027</v>
      </c>
      <c r="O1079" s="15">
        <v>1150</v>
      </c>
      <c r="P1079" s="15">
        <f t="shared" si="250"/>
        <v>1060300</v>
      </c>
      <c r="Q1079" s="16">
        <f>IFERROR(VLOOKUP(G1079,SCENARIOS!$A$13:$E$18,2,0),0.025)</f>
        <v>0.04</v>
      </c>
      <c r="R1079" s="52">
        <f>IFERROR(VLOOKUP(L1079,INPUTS!$A$107:$B$120,2,0),0.0082)</f>
        <v>0.0039</v>
      </c>
      <c r="S1079" s="52">
        <f t="shared" si="251"/>
        <v>4.485</v>
      </c>
      <c r="T1079" s="15">
        <f t="shared" si="252"/>
        <v>4135.17</v>
      </c>
      <c r="U1079" s="15">
        <f>T1079/INPUTS!$B$7*1000</f>
        <v>5168962.5</v>
      </c>
      <c r="V1079" s="15">
        <f>T1079*INPUTS!$B$6</f>
        <v>13067.1372</v>
      </c>
      <c r="W1079" s="54" t="s">
        <v>521</v>
      </c>
      <c r="X1079" s="54" t="s">
        <v>396</v>
      </c>
      <c r="Y1079" s="67">
        <f>IFERROR(VLOOKUP(E1079,INPUTS!$A$44:$B$103,2,0),0)</f>
        <v>0</v>
      </c>
      <c r="Z1079" s="15">
        <f t="shared" si="253"/>
        <v>0</v>
      </c>
      <c r="AA1079" s="20">
        <f>IFERROR(VLOOKUP(E1079,INPUTS!$A$44:$C$103,3,0),SCENARIOS!$J$23)</f>
        <v>0</v>
      </c>
      <c r="AB1079" s="15">
        <f t="shared" si="243"/>
        <v>0</v>
      </c>
      <c r="AC1079" s="20">
        <f>IFERROR(VLOOKUP($E1079,INPUTS!$A$44:$G$103,4,0),SCENARIOS!$K$23)</f>
        <v>0</v>
      </c>
      <c r="AD1079" s="15">
        <f t="shared" si="244"/>
        <v>0</v>
      </c>
      <c r="AE1079" s="20">
        <f>IFERROR(VLOOKUP($E1079,INPUTS!$A$44:$G$103,5,0),SCENARIOS!$L$23)</f>
        <v>0</v>
      </c>
      <c r="AF1079" s="15">
        <f t="shared" si="245"/>
        <v>0</v>
      </c>
      <c r="AG1079" s="20">
        <f>IFERROR(VLOOKUP($E1079,INPUTS!$A$44:$G$103,6,0),SCENARIOS!$M$23)</f>
        <v>0</v>
      </c>
      <c r="AH1079" s="15">
        <f t="shared" si="246"/>
        <v>0</v>
      </c>
      <c r="AI1079" s="20">
        <f>IFERROR(VLOOKUP($E1079,INPUTS!$A$44:$G$103,7,0),SCENARIOS!$N$23)</f>
        <v>0</v>
      </c>
      <c r="AJ1079" s="15">
        <f t="shared" si="247"/>
        <v>0</v>
      </c>
      <c r="AL1079" t="str">
        <f t="shared" si="248"/>
        <v>N</v>
      </c>
      <c r="AM1079" s="21">
        <f t="shared" si="249"/>
        <v>11023.6864228768</v>
      </c>
    </row>
    <row r="1080" ht="15" customHeight="1" spans="1:39">
      <c r="A1080" s="6" t="s">
        <v>2097</v>
      </c>
      <c r="B1080" s="52" t="s">
        <v>546</v>
      </c>
      <c r="C1080" s="52" t="s">
        <v>547</v>
      </c>
      <c r="D1080" s="52" t="s">
        <v>929</v>
      </c>
      <c r="E1080" s="10" t="s">
        <v>552</v>
      </c>
      <c r="F1080" s="52" t="s">
        <v>548</v>
      </c>
      <c r="G1080" s="52" t="s">
        <v>173</v>
      </c>
      <c r="H1080" s="52" t="s">
        <v>428</v>
      </c>
      <c r="I1080" s="52" t="s">
        <v>427</v>
      </c>
      <c r="J1080" s="52" t="s">
        <v>173</v>
      </c>
      <c r="K1080" s="52" t="s">
        <v>931</v>
      </c>
      <c r="L1080" s="53" t="s">
        <v>279</v>
      </c>
      <c r="M1080" s="13">
        <v>461</v>
      </c>
      <c r="N1080" s="14">
        <f t="shared" si="242"/>
        <v>1.26301369863014</v>
      </c>
      <c r="O1080" s="15">
        <v>1670</v>
      </c>
      <c r="P1080" s="15">
        <f t="shared" si="250"/>
        <v>769870</v>
      </c>
      <c r="Q1080" s="16">
        <f>IFERROR(VLOOKUP(G1080,SCENARIOS!$A$13:$E$18,2,0),0.025)</f>
        <v>0.04</v>
      </c>
      <c r="R1080" s="52">
        <f>IFERROR(VLOOKUP(L1080,INPUTS!$A$107:$B$120,2,0),0.0082)</f>
        <v>0.0039</v>
      </c>
      <c r="S1080" s="52">
        <f t="shared" si="251"/>
        <v>6.513</v>
      </c>
      <c r="T1080" s="15">
        <f t="shared" si="252"/>
        <v>3002.493</v>
      </c>
      <c r="U1080" s="15">
        <f>T1080/INPUTS!$B$7*1000</f>
        <v>3753116.25</v>
      </c>
      <c r="V1080" s="15">
        <f>T1080*INPUTS!$B$6</f>
        <v>9487.87788</v>
      </c>
      <c r="W1080" s="54" t="s">
        <v>521</v>
      </c>
      <c r="X1080" s="54" t="s">
        <v>396</v>
      </c>
      <c r="Y1080" s="67">
        <f>IFERROR(VLOOKUP(E1080,INPUTS!$A$44:$B$103,2,0),0)</f>
        <v>0</v>
      </c>
      <c r="Z1080" s="15">
        <f t="shared" si="253"/>
        <v>0</v>
      </c>
      <c r="AA1080" s="20">
        <f>IFERROR(VLOOKUP(E1080,INPUTS!$A$44:$C$103,3,0),SCENARIOS!$J$23)</f>
        <v>0</v>
      </c>
      <c r="AB1080" s="15">
        <f t="shared" si="243"/>
        <v>0</v>
      </c>
      <c r="AC1080" s="20">
        <f>IFERROR(VLOOKUP($E1080,INPUTS!$A$44:$G$103,4,0),SCENARIOS!$K$23)</f>
        <v>0</v>
      </c>
      <c r="AD1080" s="15">
        <f t="shared" si="244"/>
        <v>0</v>
      </c>
      <c r="AE1080" s="20">
        <f>IFERROR(VLOOKUP($E1080,INPUTS!$A$44:$G$103,5,0),SCENARIOS!$L$23)</f>
        <v>0</v>
      </c>
      <c r="AF1080" s="15">
        <f t="shared" si="245"/>
        <v>0</v>
      </c>
      <c r="AG1080" s="20">
        <f>IFERROR(VLOOKUP($E1080,INPUTS!$A$44:$G$103,6,0),SCENARIOS!$M$23)</f>
        <v>0</v>
      </c>
      <c r="AH1080" s="15">
        <f t="shared" si="246"/>
        <v>0</v>
      </c>
      <c r="AI1080" s="20">
        <f>IFERROR(VLOOKUP($E1080,INPUTS!$A$44:$G$103,7,0),SCENARIOS!$N$23)</f>
        <v>0</v>
      </c>
      <c r="AJ1080" s="15">
        <f t="shared" si="247"/>
        <v>0</v>
      </c>
      <c r="AL1080" t="str">
        <f t="shared" si="248"/>
        <v>N</v>
      </c>
      <c r="AM1080" s="21">
        <f t="shared" si="249"/>
        <v>8004.15492443667</v>
      </c>
    </row>
    <row r="1081" ht="15" customHeight="1" spans="1:39">
      <c r="A1081" s="24" t="s">
        <v>2098</v>
      </c>
      <c r="B1081" s="52" t="s">
        <v>546</v>
      </c>
      <c r="C1081" s="52" t="s">
        <v>547</v>
      </c>
      <c r="D1081" s="52" t="s">
        <v>929</v>
      </c>
      <c r="E1081" s="10" t="s">
        <v>552</v>
      </c>
      <c r="F1081" s="52" t="s">
        <v>548</v>
      </c>
      <c r="G1081" s="52" t="s">
        <v>173</v>
      </c>
      <c r="H1081" s="52" t="s">
        <v>545</v>
      </c>
      <c r="I1081" s="52" t="s">
        <v>544</v>
      </c>
      <c r="J1081" s="52" t="s">
        <v>173</v>
      </c>
      <c r="K1081" s="52" t="s">
        <v>931</v>
      </c>
      <c r="L1081" s="53" t="s">
        <v>279</v>
      </c>
      <c r="M1081" s="13">
        <v>615</v>
      </c>
      <c r="N1081" s="14">
        <f t="shared" si="242"/>
        <v>1.68493150684932</v>
      </c>
      <c r="O1081" s="15">
        <v>945</v>
      </c>
      <c r="P1081" s="15">
        <f t="shared" si="250"/>
        <v>581175</v>
      </c>
      <c r="Q1081" s="16">
        <f>IFERROR(VLOOKUP(G1081,SCENARIOS!$A$13:$E$18,2,0),0.025)</f>
        <v>0.04</v>
      </c>
      <c r="R1081" s="52">
        <f>IFERROR(VLOOKUP(L1081,INPUTS!$A$107:$B$120,2,0),0.0082)</f>
        <v>0.0039</v>
      </c>
      <c r="S1081" s="52">
        <f t="shared" si="251"/>
        <v>3.6855</v>
      </c>
      <c r="T1081" s="15">
        <f t="shared" si="252"/>
        <v>2266.5825</v>
      </c>
      <c r="U1081" s="15">
        <f>T1081/INPUTS!$B$7*1000</f>
        <v>2833228.125</v>
      </c>
      <c r="V1081" s="15">
        <f>T1081*INPUTS!$B$6</f>
        <v>7162.4007</v>
      </c>
      <c r="W1081" s="54" t="s">
        <v>521</v>
      </c>
      <c r="X1081" s="54" t="s">
        <v>396</v>
      </c>
      <c r="Y1081" s="67">
        <f>IFERROR(VLOOKUP(E1081,INPUTS!$A$44:$B$103,2,0),0)</f>
        <v>0</v>
      </c>
      <c r="Z1081" s="15">
        <f t="shared" si="253"/>
        <v>0</v>
      </c>
      <c r="AA1081" s="20">
        <f>IFERROR(VLOOKUP(E1081,INPUTS!$A$44:$C$103,3,0),SCENARIOS!$J$23)</f>
        <v>0</v>
      </c>
      <c r="AB1081" s="15">
        <f t="shared" si="243"/>
        <v>0</v>
      </c>
      <c r="AC1081" s="20">
        <f>IFERROR(VLOOKUP($E1081,INPUTS!$A$44:$G$103,4,0),SCENARIOS!$K$23)</f>
        <v>0</v>
      </c>
      <c r="AD1081" s="15">
        <f t="shared" si="244"/>
        <v>0</v>
      </c>
      <c r="AE1081" s="20">
        <f>IFERROR(VLOOKUP($E1081,INPUTS!$A$44:$G$103,5,0),SCENARIOS!$L$23)</f>
        <v>0</v>
      </c>
      <c r="AF1081" s="15">
        <f t="shared" si="245"/>
        <v>0</v>
      </c>
      <c r="AG1081" s="20">
        <f>IFERROR(VLOOKUP($E1081,INPUTS!$A$44:$G$103,6,0),SCENARIOS!$M$23)</f>
        <v>0</v>
      </c>
      <c r="AH1081" s="15">
        <f t="shared" si="246"/>
        <v>0</v>
      </c>
      <c r="AI1081" s="20">
        <f>IFERROR(VLOOKUP($E1081,INPUTS!$A$44:$G$103,7,0),SCENARIOS!$N$23)</f>
        <v>0</v>
      </c>
      <c r="AJ1081" s="15">
        <f t="shared" si="247"/>
        <v>0</v>
      </c>
      <c r="AL1081" t="str">
        <f t="shared" si="248"/>
        <v>N</v>
      </c>
      <c r="AM1081" s="21">
        <f t="shared" si="249"/>
        <v>6042.33797681359</v>
      </c>
    </row>
    <row r="1082" ht="15" customHeight="1" spans="1:39">
      <c r="A1082" s="6" t="s">
        <v>2099</v>
      </c>
      <c r="B1082" s="52" t="s">
        <v>553</v>
      </c>
      <c r="C1082" s="52" t="s">
        <v>554</v>
      </c>
      <c r="D1082" s="52" t="s">
        <v>929</v>
      </c>
      <c r="E1082" s="10" t="s">
        <v>556</v>
      </c>
      <c r="F1082" s="52" t="s">
        <v>555</v>
      </c>
      <c r="G1082" s="52" t="s">
        <v>173</v>
      </c>
      <c r="H1082" s="52" t="s">
        <v>252</v>
      </c>
      <c r="I1082" s="52" t="s">
        <v>930</v>
      </c>
      <c r="J1082" s="52" t="s">
        <v>169</v>
      </c>
      <c r="K1082" s="52" t="s">
        <v>931</v>
      </c>
      <c r="L1082" s="53" t="s">
        <v>291</v>
      </c>
      <c r="M1082" s="13">
        <v>447</v>
      </c>
      <c r="N1082" s="14">
        <f t="shared" si="242"/>
        <v>1.22465753424658</v>
      </c>
      <c r="O1082" s="15">
        <v>11100</v>
      </c>
      <c r="P1082" s="15">
        <f t="shared" si="250"/>
        <v>4961700</v>
      </c>
      <c r="Q1082" s="16">
        <f>IFERROR(VLOOKUP(G1082,SCENARIOS!$A$13:$E$18,2,0),0.025)</f>
        <v>0.04</v>
      </c>
      <c r="R1082" s="52">
        <f>IFERROR(VLOOKUP(L1082,INPUTS!$A$107:$B$120,2,0),0.0082)</f>
        <v>0.0079</v>
      </c>
      <c r="S1082" s="52">
        <f t="shared" si="251"/>
        <v>87.69</v>
      </c>
      <c r="T1082" s="15">
        <f t="shared" si="252"/>
        <v>39197.43</v>
      </c>
      <c r="U1082" s="15">
        <f>T1082/INPUTS!$B$7*1000</f>
        <v>48996787.5</v>
      </c>
      <c r="V1082" s="15">
        <f>T1082*INPUTS!$B$6</f>
        <v>123863.8788</v>
      </c>
      <c r="W1082" s="54" t="s">
        <v>396</v>
      </c>
      <c r="X1082" s="54" t="s">
        <v>396</v>
      </c>
      <c r="Y1082" s="67">
        <f>IFERROR(VLOOKUP(E1082,INPUTS!$A$44:$B$103,2,0),0)</f>
        <v>0</v>
      </c>
      <c r="Z1082" s="15">
        <f t="shared" si="253"/>
        <v>0</v>
      </c>
      <c r="AA1082" s="20">
        <f>IFERROR(VLOOKUP(E1082,INPUTS!$A$44:$C$103,3,0),SCENARIOS!$J$23)</f>
        <v>0</v>
      </c>
      <c r="AB1082" s="15">
        <f t="shared" si="243"/>
        <v>0</v>
      </c>
      <c r="AC1082" s="20">
        <f>IFERROR(VLOOKUP($E1082,INPUTS!$A$44:$G$103,4,0),SCENARIOS!$K$23)</f>
        <v>0</v>
      </c>
      <c r="AD1082" s="15">
        <f t="shared" si="244"/>
        <v>0</v>
      </c>
      <c r="AE1082" s="20">
        <f>IFERROR(VLOOKUP($E1082,INPUTS!$A$44:$G$103,5,0),SCENARIOS!$L$23)</f>
        <v>0</v>
      </c>
      <c r="AF1082" s="15">
        <f t="shared" si="245"/>
        <v>0</v>
      </c>
      <c r="AG1082" s="20">
        <f>IFERROR(VLOOKUP($E1082,INPUTS!$A$44:$G$103,6,0),SCENARIOS!$M$23)</f>
        <v>0</v>
      </c>
      <c r="AH1082" s="15">
        <f t="shared" si="246"/>
        <v>0</v>
      </c>
      <c r="AI1082" s="20">
        <f>IFERROR(VLOOKUP($E1082,INPUTS!$A$44:$G$103,7,0),SCENARIOS!$N$23)</f>
        <v>0</v>
      </c>
      <c r="AJ1082" s="15">
        <f t="shared" si="247"/>
        <v>0</v>
      </c>
      <c r="AL1082" t="str">
        <f t="shared" si="248"/>
        <v>N</v>
      </c>
      <c r="AM1082" s="21">
        <f t="shared" si="249"/>
        <v>104493.932994935</v>
      </c>
    </row>
    <row r="1083" ht="15" customHeight="1" spans="1:39">
      <c r="A1083" s="24" t="s">
        <v>2100</v>
      </c>
      <c r="B1083" s="52" t="s">
        <v>553</v>
      </c>
      <c r="C1083" s="52" t="s">
        <v>554</v>
      </c>
      <c r="D1083" s="52" t="s">
        <v>929</v>
      </c>
      <c r="E1083" s="10" t="s">
        <v>556</v>
      </c>
      <c r="F1083" s="52" t="s">
        <v>555</v>
      </c>
      <c r="G1083" s="52" t="s">
        <v>173</v>
      </c>
      <c r="H1083" s="52" t="s">
        <v>505</v>
      </c>
      <c r="I1083" s="52" t="s">
        <v>504</v>
      </c>
      <c r="J1083" s="52" t="s">
        <v>173</v>
      </c>
      <c r="K1083" s="52" t="s">
        <v>931</v>
      </c>
      <c r="L1083" s="53" t="s">
        <v>288</v>
      </c>
      <c r="M1083" s="13">
        <v>1342</v>
      </c>
      <c r="N1083" s="14">
        <f t="shared" si="242"/>
        <v>3.67671232876712</v>
      </c>
      <c r="O1083" s="15">
        <v>2660</v>
      </c>
      <c r="P1083" s="15">
        <f t="shared" si="250"/>
        <v>3569720</v>
      </c>
      <c r="Q1083" s="16">
        <f>IFERROR(VLOOKUP(G1083,SCENARIOS!$A$13:$E$18,2,0),0.025)</f>
        <v>0.04</v>
      </c>
      <c r="R1083" s="52">
        <f>IFERROR(VLOOKUP(L1083,INPUTS!$A$107:$B$120,2,0),0.0082)</f>
        <v>0.0085</v>
      </c>
      <c r="S1083" s="52">
        <f t="shared" si="251"/>
        <v>22.61</v>
      </c>
      <c r="T1083" s="15">
        <f t="shared" si="252"/>
        <v>30342.62</v>
      </c>
      <c r="U1083" s="15">
        <f>T1083/INPUTS!$B$7*1000</f>
        <v>37928275</v>
      </c>
      <c r="V1083" s="15">
        <f>T1083*INPUTS!$B$6</f>
        <v>95882.6792</v>
      </c>
      <c r="W1083" s="54" t="s">
        <v>396</v>
      </c>
      <c r="X1083" s="54" t="s">
        <v>396</v>
      </c>
      <c r="Y1083" s="67">
        <f>IFERROR(VLOOKUP(E1083,INPUTS!$A$44:$B$103,2,0),0)</f>
        <v>0</v>
      </c>
      <c r="Z1083" s="15">
        <f t="shared" si="253"/>
        <v>0</v>
      </c>
      <c r="AA1083" s="20">
        <f>IFERROR(VLOOKUP(E1083,INPUTS!$A$44:$C$103,3,0),SCENARIOS!$J$23)</f>
        <v>0</v>
      </c>
      <c r="AB1083" s="15">
        <f t="shared" si="243"/>
        <v>0</v>
      </c>
      <c r="AC1083" s="20">
        <f>IFERROR(VLOOKUP($E1083,INPUTS!$A$44:$G$103,4,0),SCENARIOS!$K$23)</f>
        <v>0</v>
      </c>
      <c r="AD1083" s="15">
        <f t="shared" si="244"/>
        <v>0</v>
      </c>
      <c r="AE1083" s="20">
        <f>IFERROR(VLOOKUP($E1083,INPUTS!$A$44:$G$103,5,0),SCENARIOS!$L$23)</f>
        <v>0</v>
      </c>
      <c r="AF1083" s="15">
        <f t="shared" si="245"/>
        <v>0</v>
      </c>
      <c r="AG1083" s="20">
        <f>IFERROR(VLOOKUP($E1083,INPUTS!$A$44:$G$103,6,0),SCENARIOS!$M$23)</f>
        <v>0</v>
      </c>
      <c r="AH1083" s="15">
        <f t="shared" si="246"/>
        <v>0</v>
      </c>
      <c r="AI1083" s="20">
        <f>IFERROR(VLOOKUP($E1083,INPUTS!$A$44:$G$103,7,0),SCENARIOS!$N$23)</f>
        <v>0</v>
      </c>
      <c r="AJ1083" s="15">
        <f t="shared" si="247"/>
        <v>0</v>
      </c>
      <c r="AL1083" t="str">
        <f t="shared" si="248"/>
        <v>N</v>
      </c>
      <c r="AM1083" s="21">
        <f t="shared" si="249"/>
        <v>80888.4587885169</v>
      </c>
    </row>
    <row r="1084" ht="15" customHeight="1" spans="1:39">
      <c r="A1084" s="6" t="s">
        <v>2101</v>
      </c>
      <c r="B1084" s="52" t="s">
        <v>553</v>
      </c>
      <c r="C1084" s="52" t="s">
        <v>554</v>
      </c>
      <c r="D1084" s="52" t="s">
        <v>929</v>
      </c>
      <c r="E1084" s="10" t="s">
        <v>556</v>
      </c>
      <c r="F1084" s="52" t="s">
        <v>555</v>
      </c>
      <c r="G1084" s="52" t="s">
        <v>173</v>
      </c>
      <c r="H1084" s="52" t="s">
        <v>428</v>
      </c>
      <c r="I1084" s="52" t="s">
        <v>427</v>
      </c>
      <c r="J1084" s="52" t="s">
        <v>173</v>
      </c>
      <c r="K1084" s="52" t="s">
        <v>931</v>
      </c>
      <c r="L1084" s="53" t="s">
        <v>279</v>
      </c>
      <c r="M1084" s="13">
        <v>2685</v>
      </c>
      <c r="N1084" s="14">
        <f t="shared" si="242"/>
        <v>7.35616438356164</v>
      </c>
      <c r="O1084" s="15">
        <v>1120</v>
      </c>
      <c r="P1084" s="15">
        <f t="shared" si="250"/>
        <v>3007200</v>
      </c>
      <c r="Q1084" s="16">
        <f>IFERROR(VLOOKUP(G1084,SCENARIOS!$A$13:$E$18,2,0),0.025)</f>
        <v>0.04</v>
      </c>
      <c r="R1084" s="52">
        <f>IFERROR(VLOOKUP(L1084,INPUTS!$A$107:$B$120,2,0),0.0082)</f>
        <v>0.0039</v>
      </c>
      <c r="S1084" s="52">
        <f t="shared" si="251"/>
        <v>4.368</v>
      </c>
      <c r="T1084" s="15">
        <f t="shared" si="252"/>
        <v>11728.08</v>
      </c>
      <c r="U1084" s="15">
        <f>T1084/INPUTS!$B$7*1000</f>
        <v>14660100</v>
      </c>
      <c r="V1084" s="15">
        <f>T1084*INPUTS!$B$6</f>
        <v>37060.7328</v>
      </c>
      <c r="W1084" s="54" t="s">
        <v>521</v>
      </c>
      <c r="X1084" s="54" t="s">
        <v>396</v>
      </c>
      <c r="Y1084" s="67">
        <f>IFERROR(VLOOKUP(E1084,INPUTS!$A$44:$B$103,2,0),0)</f>
        <v>0</v>
      </c>
      <c r="Z1084" s="15">
        <f t="shared" si="253"/>
        <v>0</v>
      </c>
      <c r="AA1084" s="20">
        <f>IFERROR(VLOOKUP(E1084,INPUTS!$A$44:$C$103,3,0),SCENARIOS!$J$23)</f>
        <v>0</v>
      </c>
      <c r="AB1084" s="15">
        <f t="shared" si="243"/>
        <v>0</v>
      </c>
      <c r="AC1084" s="20">
        <f>IFERROR(VLOOKUP($E1084,INPUTS!$A$44:$G$103,4,0),SCENARIOS!$K$23)</f>
        <v>0</v>
      </c>
      <c r="AD1084" s="15">
        <f t="shared" si="244"/>
        <v>0</v>
      </c>
      <c r="AE1084" s="20">
        <f>IFERROR(VLOOKUP($E1084,INPUTS!$A$44:$G$103,5,0),SCENARIOS!$L$23)</f>
        <v>0</v>
      </c>
      <c r="AF1084" s="15">
        <f t="shared" si="245"/>
        <v>0</v>
      </c>
      <c r="AG1084" s="20">
        <f>IFERROR(VLOOKUP($E1084,INPUTS!$A$44:$G$103,6,0),SCENARIOS!$M$23)</f>
        <v>0</v>
      </c>
      <c r="AH1084" s="15">
        <f t="shared" si="246"/>
        <v>0</v>
      </c>
      <c r="AI1084" s="20">
        <f>IFERROR(VLOOKUP($E1084,INPUTS!$A$44:$G$103,7,0),SCENARIOS!$N$23)</f>
        <v>0</v>
      </c>
      <c r="AJ1084" s="15">
        <f t="shared" si="247"/>
        <v>0</v>
      </c>
      <c r="AL1084" t="str">
        <f t="shared" si="248"/>
        <v>N</v>
      </c>
      <c r="AM1084" s="21">
        <f t="shared" si="249"/>
        <v>31265.141762591</v>
      </c>
    </row>
    <row r="1085" ht="15" customHeight="1" spans="1:39">
      <c r="A1085" s="24" t="s">
        <v>2102</v>
      </c>
      <c r="B1085" s="52" t="s">
        <v>553</v>
      </c>
      <c r="C1085" s="52" t="s">
        <v>554</v>
      </c>
      <c r="D1085" s="52" t="s">
        <v>929</v>
      </c>
      <c r="E1085" s="10" t="s">
        <v>556</v>
      </c>
      <c r="F1085" s="52" t="s">
        <v>555</v>
      </c>
      <c r="G1085" s="52" t="s">
        <v>173</v>
      </c>
      <c r="H1085" s="52" t="s">
        <v>242</v>
      </c>
      <c r="I1085" s="52" t="s">
        <v>421</v>
      </c>
      <c r="J1085" s="52" t="s">
        <v>173</v>
      </c>
      <c r="K1085" s="52" t="s">
        <v>931</v>
      </c>
      <c r="L1085" s="53" t="s">
        <v>279</v>
      </c>
      <c r="M1085" s="13">
        <v>1790</v>
      </c>
      <c r="N1085" s="14">
        <f t="shared" si="242"/>
        <v>4.9041095890411</v>
      </c>
      <c r="O1085" s="15">
        <v>2400</v>
      </c>
      <c r="P1085" s="15">
        <f t="shared" si="250"/>
        <v>4296000</v>
      </c>
      <c r="Q1085" s="16">
        <f>IFERROR(VLOOKUP(G1085,SCENARIOS!$A$13:$E$18,2,0),0.025)</f>
        <v>0.04</v>
      </c>
      <c r="R1085" s="52">
        <f>IFERROR(VLOOKUP(L1085,INPUTS!$A$107:$B$120,2,0),0.0082)</f>
        <v>0.0039</v>
      </c>
      <c r="S1085" s="52">
        <f t="shared" si="251"/>
        <v>9.36</v>
      </c>
      <c r="T1085" s="15">
        <f t="shared" si="252"/>
        <v>16754.4</v>
      </c>
      <c r="U1085" s="15">
        <f>T1085/INPUTS!$B$7*1000</f>
        <v>20943000</v>
      </c>
      <c r="V1085" s="15">
        <f>T1085*INPUTS!$B$6</f>
        <v>52943.904</v>
      </c>
      <c r="W1085" s="54" t="s">
        <v>396</v>
      </c>
      <c r="X1085" s="54" t="s">
        <v>396</v>
      </c>
      <c r="Y1085" s="67">
        <f>IFERROR(VLOOKUP(E1085,INPUTS!$A$44:$B$103,2,0),0)</f>
        <v>0</v>
      </c>
      <c r="Z1085" s="15">
        <f t="shared" si="253"/>
        <v>0</v>
      </c>
      <c r="AA1085" s="20">
        <f>IFERROR(VLOOKUP(E1085,INPUTS!$A$44:$C$103,3,0),SCENARIOS!$J$23)</f>
        <v>0</v>
      </c>
      <c r="AB1085" s="15">
        <f t="shared" si="243"/>
        <v>0</v>
      </c>
      <c r="AC1085" s="20">
        <f>IFERROR(VLOOKUP($E1085,INPUTS!$A$44:$G$103,4,0),SCENARIOS!$K$23)</f>
        <v>0</v>
      </c>
      <c r="AD1085" s="15">
        <f t="shared" si="244"/>
        <v>0</v>
      </c>
      <c r="AE1085" s="20">
        <f>IFERROR(VLOOKUP($E1085,INPUTS!$A$44:$G$103,5,0),SCENARIOS!$L$23)</f>
        <v>0</v>
      </c>
      <c r="AF1085" s="15">
        <f t="shared" si="245"/>
        <v>0</v>
      </c>
      <c r="AG1085" s="20">
        <f>IFERROR(VLOOKUP($E1085,INPUTS!$A$44:$G$103,6,0),SCENARIOS!$M$23)</f>
        <v>0</v>
      </c>
      <c r="AH1085" s="15">
        <f t="shared" si="246"/>
        <v>0</v>
      </c>
      <c r="AI1085" s="20">
        <f>IFERROR(VLOOKUP($E1085,INPUTS!$A$44:$G$103,7,0),SCENARIOS!$N$23)</f>
        <v>0</v>
      </c>
      <c r="AJ1085" s="15">
        <f t="shared" si="247"/>
        <v>0</v>
      </c>
      <c r="AL1085" t="str">
        <f t="shared" si="248"/>
        <v>N</v>
      </c>
      <c r="AM1085" s="21">
        <f t="shared" si="249"/>
        <v>44664.4882322729</v>
      </c>
    </row>
    <row r="1086" ht="15" customHeight="1" spans="1:39">
      <c r="A1086" s="6" t="s">
        <v>2103</v>
      </c>
      <c r="B1086" s="52" t="s">
        <v>553</v>
      </c>
      <c r="C1086" s="52" t="s">
        <v>554</v>
      </c>
      <c r="D1086" s="52" t="s">
        <v>929</v>
      </c>
      <c r="E1086" s="10" t="s">
        <v>556</v>
      </c>
      <c r="F1086" s="52" t="s">
        <v>555</v>
      </c>
      <c r="G1086" s="52" t="s">
        <v>173</v>
      </c>
      <c r="H1086" s="52" t="s">
        <v>440</v>
      </c>
      <c r="I1086" s="52" t="s">
        <v>439</v>
      </c>
      <c r="J1086" s="52" t="s">
        <v>177</v>
      </c>
      <c r="K1086" s="52" t="s">
        <v>931</v>
      </c>
      <c r="L1086" s="53" t="s">
        <v>291</v>
      </c>
      <c r="M1086" s="13">
        <v>895</v>
      </c>
      <c r="N1086" s="14">
        <f t="shared" si="242"/>
        <v>2.45205479452055</v>
      </c>
      <c r="O1086" s="15">
        <v>6510</v>
      </c>
      <c r="P1086" s="15">
        <f t="shared" si="250"/>
        <v>5826450</v>
      </c>
      <c r="Q1086" s="16">
        <f>IFERROR(VLOOKUP(G1086,SCENARIOS!$A$13:$E$18,2,0),0.025)</f>
        <v>0.04</v>
      </c>
      <c r="R1086" s="52">
        <f>IFERROR(VLOOKUP(L1086,INPUTS!$A$107:$B$120,2,0),0.0082)</f>
        <v>0.0079</v>
      </c>
      <c r="S1086" s="52">
        <f t="shared" si="251"/>
        <v>51.429</v>
      </c>
      <c r="T1086" s="15">
        <f t="shared" si="252"/>
        <v>46028.955</v>
      </c>
      <c r="U1086" s="15">
        <f>T1086/INPUTS!$B$7*1000</f>
        <v>57536193.75</v>
      </c>
      <c r="V1086" s="15">
        <f>T1086*INPUTS!$B$6</f>
        <v>145451.4978</v>
      </c>
      <c r="W1086" s="54" t="s">
        <v>396</v>
      </c>
      <c r="X1086" s="54" t="s">
        <v>396</v>
      </c>
      <c r="Y1086" s="67">
        <f>IFERROR(VLOOKUP(E1086,INPUTS!$A$44:$B$103,2,0),0)</f>
        <v>0</v>
      </c>
      <c r="Z1086" s="15">
        <f t="shared" si="253"/>
        <v>0</v>
      </c>
      <c r="AA1086" s="20">
        <f>IFERROR(VLOOKUP(E1086,INPUTS!$A$44:$C$103,3,0),SCENARIOS!$J$23)</f>
        <v>0</v>
      </c>
      <c r="AB1086" s="15">
        <f t="shared" si="243"/>
        <v>0</v>
      </c>
      <c r="AC1086" s="20">
        <f>IFERROR(VLOOKUP($E1086,INPUTS!$A$44:$G$103,4,0),SCENARIOS!$K$23)</f>
        <v>0</v>
      </c>
      <c r="AD1086" s="15">
        <f t="shared" si="244"/>
        <v>0</v>
      </c>
      <c r="AE1086" s="20">
        <f>IFERROR(VLOOKUP($E1086,INPUTS!$A$44:$G$103,5,0),SCENARIOS!$L$23)</f>
        <v>0</v>
      </c>
      <c r="AF1086" s="15">
        <f t="shared" si="245"/>
        <v>0</v>
      </c>
      <c r="AG1086" s="20">
        <f>IFERROR(VLOOKUP($E1086,INPUTS!$A$44:$G$103,6,0),SCENARIOS!$M$23)</f>
        <v>0</v>
      </c>
      <c r="AH1086" s="15">
        <f t="shared" si="246"/>
        <v>0</v>
      </c>
      <c r="AI1086" s="20">
        <f>IFERROR(VLOOKUP($E1086,INPUTS!$A$44:$G$103,7,0),SCENARIOS!$N$23)</f>
        <v>0</v>
      </c>
      <c r="AJ1086" s="15">
        <f t="shared" si="247"/>
        <v>0</v>
      </c>
      <c r="AL1086" t="str">
        <f t="shared" si="248"/>
        <v>Y</v>
      </c>
      <c r="AM1086" s="21">
        <f t="shared" si="249"/>
        <v>122705.6605394</v>
      </c>
    </row>
    <row r="1087" ht="15" customHeight="1" spans="1:39">
      <c r="A1087" s="24" t="s">
        <v>2104</v>
      </c>
      <c r="B1087" s="52" t="s">
        <v>553</v>
      </c>
      <c r="C1087" s="52" t="s">
        <v>554</v>
      </c>
      <c r="D1087" s="52" t="s">
        <v>929</v>
      </c>
      <c r="E1087" s="10" t="s">
        <v>556</v>
      </c>
      <c r="F1087" s="52" t="s">
        <v>555</v>
      </c>
      <c r="G1087" s="52" t="s">
        <v>173</v>
      </c>
      <c r="H1087" s="52" t="s">
        <v>264</v>
      </c>
      <c r="I1087" s="52" t="s">
        <v>436</v>
      </c>
      <c r="J1087" s="52" t="s">
        <v>173</v>
      </c>
      <c r="K1087" s="52" t="s">
        <v>931</v>
      </c>
      <c r="L1087" s="53" t="s">
        <v>291</v>
      </c>
      <c r="M1087" s="13">
        <v>447</v>
      </c>
      <c r="N1087" s="14">
        <f t="shared" si="242"/>
        <v>1.22465753424658</v>
      </c>
      <c r="O1087" s="15">
        <v>6190</v>
      </c>
      <c r="P1087" s="15">
        <f t="shared" si="250"/>
        <v>2766930</v>
      </c>
      <c r="Q1087" s="16">
        <f>IFERROR(VLOOKUP(G1087,SCENARIOS!$A$13:$E$18,2,0),0.025)</f>
        <v>0.04</v>
      </c>
      <c r="R1087" s="52">
        <f>IFERROR(VLOOKUP(L1087,INPUTS!$A$107:$B$120,2,0),0.0082)</f>
        <v>0.0079</v>
      </c>
      <c r="S1087" s="52">
        <f t="shared" si="251"/>
        <v>48.901</v>
      </c>
      <c r="T1087" s="15">
        <f t="shared" si="252"/>
        <v>21858.747</v>
      </c>
      <c r="U1087" s="15">
        <f>T1087/INPUTS!$B$7*1000</f>
        <v>27323433.75</v>
      </c>
      <c r="V1087" s="15">
        <f>T1087*INPUTS!$B$6</f>
        <v>69073.64052</v>
      </c>
      <c r="W1087" s="54" t="s">
        <v>396</v>
      </c>
      <c r="X1087" s="54" t="s">
        <v>396</v>
      </c>
      <c r="Y1087" s="67">
        <f>IFERROR(VLOOKUP(E1087,INPUTS!$A$44:$B$103,2,0),0)</f>
        <v>0</v>
      </c>
      <c r="Z1087" s="15">
        <f t="shared" si="253"/>
        <v>0</v>
      </c>
      <c r="AA1087" s="20">
        <f>IFERROR(VLOOKUP(E1087,INPUTS!$A$44:$C$103,3,0),SCENARIOS!$J$23)</f>
        <v>0</v>
      </c>
      <c r="AB1087" s="15">
        <f t="shared" si="243"/>
        <v>0</v>
      </c>
      <c r="AC1087" s="20">
        <f>IFERROR(VLOOKUP($E1087,INPUTS!$A$44:$G$103,4,0),SCENARIOS!$K$23)</f>
        <v>0</v>
      </c>
      <c r="AD1087" s="15">
        <f t="shared" si="244"/>
        <v>0</v>
      </c>
      <c r="AE1087" s="20">
        <f>IFERROR(VLOOKUP($E1087,INPUTS!$A$44:$G$103,5,0),SCENARIOS!$L$23)</f>
        <v>0</v>
      </c>
      <c r="AF1087" s="15">
        <f t="shared" si="245"/>
        <v>0</v>
      </c>
      <c r="AG1087" s="20">
        <f>IFERROR(VLOOKUP($E1087,INPUTS!$A$44:$G$103,6,0),SCENARIOS!$M$23)</f>
        <v>0</v>
      </c>
      <c r="AH1087" s="15">
        <f t="shared" si="246"/>
        <v>0</v>
      </c>
      <c r="AI1087" s="20">
        <f>IFERROR(VLOOKUP($E1087,INPUTS!$A$44:$G$103,7,0),SCENARIOS!$N$23)</f>
        <v>0</v>
      </c>
      <c r="AJ1087" s="15">
        <f t="shared" si="247"/>
        <v>0</v>
      </c>
      <c r="AL1087" t="str">
        <f t="shared" si="248"/>
        <v>N</v>
      </c>
      <c r="AM1087" s="21">
        <f t="shared" si="249"/>
        <v>58271.8419133917</v>
      </c>
    </row>
    <row r="1088" ht="15" customHeight="1" spans="1:39">
      <c r="A1088" s="6" t="s">
        <v>2105</v>
      </c>
      <c r="B1088" s="52" t="s">
        <v>553</v>
      </c>
      <c r="C1088" s="52" t="s">
        <v>554</v>
      </c>
      <c r="D1088" s="52" t="s">
        <v>929</v>
      </c>
      <c r="E1088" s="10" t="s">
        <v>556</v>
      </c>
      <c r="F1088" s="52" t="s">
        <v>555</v>
      </c>
      <c r="G1088" s="52" t="s">
        <v>173</v>
      </c>
      <c r="H1088" s="52" t="s">
        <v>576</v>
      </c>
      <c r="I1088" s="52" t="s">
        <v>575</v>
      </c>
      <c r="J1088" s="52" t="s">
        <v>173</v>
      </c>
      <c r="K1088" s="52" t="s">
        <v>931</v>
      </c>
      <c r="L1088" s="53" t="s">
        <v>288</v>
      </c>
      <c r="M1088" s="13">
        <v>447</v>
      </c>
      <c r="N1088" s="14">
        <f t="shared" si="242"/>
        <v>1.22465753424658</v>
      </c>
      <c r="O1088" s="15">
        <v>3760</v>
      </c>
      <c r="P1088" s="15">
        <f t="shared" si="250"/>
        <v>1680720</v>
      </c>
      <c r="Q1088" s="16">
        <f>IFERROR(VLOOKUP(G1088,SCENARIOS!$A$13:$E$18,2,0),0.025)</f>
        <v>0.04</v>
      </c>
      <c r="R1088" s="52">
        <f>IFERROR(VLOOKUP(L1088,INPUTS!$A$107:$B$120,2,0),0.0082)</f>
        <v>0.0085</v>
      </c>
      <c r="S1088" s="52">
        <f t="shared" si="251"/>
        <v>31.96</v>
      </c>
      <c r="T1088" s="15">
        <f t="shared" si="252"/>
        <v>14286.12</v>
      </c>
      <c r="U1088" s="15">
        <f>T1088/INPUTS!$B$7*1000</f>
        <v>17857650</v>
      </c>
      <c r="V1088" s="15">
        <f>T1088*INPUTS!$B$6</f>
        <v>45144.1392</v>
      </c>
      <c r="W1088" s="54" t="s">
        <v>521</v>
      </c>
      <c r="X1088" s="54" t="s">
        <v>396</v>
      </c>
      <c r="Y1088" s="67">
        <f>IFERROR(VLOOKUP(E1088,INPUTS!$A$44:$B$103,2,0),0)</f>
        <v>0</v>
      </c>
      <c r="Z1088" s="15">
        <f t="shared" si="253"/>
        <v>0</v>
      </c>
      <c r="AA1088" s="20">
        <f>IFERROR(VLOOKUP(E1088,INPUTS!$A$44:$C$103,3,0),SCENARIOS!$J$23)</f>
        <v>0</v>
      </c>
      <c r="AB1088" s="15">
        <f t="shared" si="243"/>
        <v>0</v>
      </c>
      <c r="AC1088" s="20">
        <f>IFERROR(VLOOKUP($E1088,INPUTS!$A$44:$G$103,4,0),SCENARIOS!$K$23)</f>
        <v>0</v>
      </c>
      <c r="AD1088" s="15">
        <f t="shared" si="244"/>
        <v>0</v>
      </c>
      <c r="AE1088" s="20">
        <f>IFERROR(VLOOKUP($E1088,INPUTS!$A$44:$G$103,5,0),SCENARIOS!$L$23)</f>
        <v>0</v>
      </c>
      <c r="AF1088" s="15">
        <f t="shared" si="245"/>
        <v>0</v>
      </c>
      <c r="AG1088" s="20">
        <f>IFERROR(VLOOKUP($E1088,INPUTS!$A$44:$G$103,6,0),SCENARIOS!$M$23)</f>
        <v>0</v>
      </c>
      <c r="AH1088" s="15">
        <f t="shared" si="246"/>
        <v>0</v>
      </c>
      <c r="AI1088" s="20">
        <f>IFERROR(VLOOKUP($E1088,INPUTS!$A$44:$G$103,7,0),SCENARIOS!$N$23)</f>
        <v>0</v>
      </c>
      <c r="AJ1088" s="15">
        <f t="shared" si="247"/>
        <v>0</v>
      </c>
      <c r="AL1088" t="str">
        <f t="shared" si="248"/>
        <v>N</v>
      </c>
      <c r="AM1088" s="21">
        <f t="shared" si="249"/>
        <v>38084.4577319891</v>
      </c>
    </row>
    <row r="1089" ht="15" customHeight="1" spans="1:39">
      <c r="A1089" s="24" t="s">
        <v>2106</v>
      </c>
      <c r="B1089" s="52" t="s">
        <v>553</v>
      </c>
      <c r="C1089" s="52" t="s">
        <v>554</v>
      </c>
      <c r="D1089" s="52" t="s">
        <v>929</v>
      </c>
      <c r="E1089" s="10" t="s">
        <v>556</v>
      </c>
      <c r="F1089" s="52" t="s">
        <v>555</v>
      </c>
      <c r="G1089" s="52" t="s">
        <v>173</v>
      </c>
      <c r="H1089" s="52" t="s">
        <v>819</v>
      </c>
      <c r="I1089" s="52" t="s">
        <v>575</v>
      </c>
      <c r="J1089" s="52" t="s">
        <v>173</v>
      </c>
      <c r="K1089" s="52" t="s">
        <v>931</v>
      </c>
      <c r="L1089" s="53" t="s">
        <v>288</v>
      </c>
      <c r="M1089" s="13">
        <v>447</v>
      </c>
      <c r="N1089" s="14">
        <f t="shared" si="242"/>
        <v>1.22465753424658</v>
      </c>
      <c r="O1089" s="15">
        <v>4040</v>
      </c>
      <c r="P1089" s="15">
        <f t="shared" si="250"/>
        <v>1805880</v>
      </c>
      <c r="Q1089" s="16">
        <f>IFERROR(VLOOKUP(G1089,SCENARIOS!$A$13:$E$18,2,0),0.025)</f>
        <v>0.04</v>
      </c>
      <c r="R1089" s="52">
        <f>IFERROR(VLOOKUP(L1089,INPUTS!$A$107:$B$120,2,0),0.0082)</f>
        <v>0.0085</v>
      </c>
      <c r="S1089" s="52">
        <f t="shared" si="251"/>
        <v>34.34</v>
      </c>
      <c r="T1089" s="15">
        <f t="shared" si="252"/>
        <v>15349.98</v>
      </c>
      <c r="U1089" s="15">
        <f>T1089/INPUTS!$B$7*1000</f>
        <v>19187475</v>
      </c>
      <c r="V1089" s="15">
        <f>T1089*INPUTS!$B$6</f>
        <v>48505.9368</v>
      </c>
      <c r="W1089" s="54" t="s">
        <v>521</v>
      </c>
      <c r="X1089" s="54" t="s">
        <v>396</v>
      </c>
      <c r="Y1089" s="67">
        <f>IFERROR(VLOOKUP(E1089,INPUTS!$A$44:$B$103,2,0),0)</f>
        <v>0</v>
      </c>
      <c r="Z1089" s="15">
        <f t="shared" si="253"/>
        <v>0</v>
      </c>
      <c r="AA1089" s="20">
        <f>IFERROR(VLOOKUP(E1089,INPUTS!$A$44:$C$103,3,0),SCENARIOS!$J$23)</f>
        <v>0</v>
      </c>
      <c r="AB1089" s="15">
        <f t="shared" si="243"/>
        <v>0</v>
      </c>
      <c r="AC1089" s="20">
        <f>IFERROR(VLOOKUP($E1089,INPUTS!$A$44:$G$103,4,0),SCENARIOS!$K$23)</f>
        <v>0</v>
      </c>
      <c r="AD1089" s="15">
        <f t="shared" si="244"/>
        <v>0</v>
      </c>
      <c r="AE1089" s="20">
        <f>IFERROR(VLOOKUP($E1089,INPUTS!$A$44:$G$103,5,0),SCENARIOS!$L$23)</f>
        <v>0</v>
      </c>
      <c r="AF1089" s="15">
        <f t="shared" si="245"/>
        <v>0</v>
      </c>
      <c r="AG1089" s="20">
        <f>IFERROR(VLOOKUP($E1089,INPUTS!$A$44:$G$103,6,0),SCENARIOS!$M$23)</f>
        <v>0</v>
      </c>
      <c r="AH1089" s="15">
        <f t="shared" si="246"/>
        <v>0</v>
      </c>
      <c r="AI1089" s="20">
        <f>IFERROR(VLOOKUP($E1089,INPUTS!$A$44:$G$103,7,0),SCENARIOS!$N$23)</f>
        <v>0</v>
      </c>
      <c r="AJ1089" s="15">
        <f t="shared" si="247"/>
        <v>0</v>
      </c>
      <c r="AL1089" t="str">
        <f t="shared" si="248"/>
        <v>N</v>
      </c>
      <c r="AM1089" s="21">
        <f t="shared" si="249"/>
        <v>40920.5343716053</v>
      </c>
    </row>
    <row r="1090" ht="15" customHeight="1" spans="1:39">
      <c r="A1090" s="6" t="s">
        <v>2107</v>
      </c>
      <c r="B1090" s="52" t="s">
        <v>449</v>
      </c>
      <c r="C1090" s="52" t="s">
        <v>450</v>
      </c>
      <c r="D1090" s="52" t="s">
        <v>929</v>
      </c>
      <c r="E1090" s="10" t="s">
        <v>751</v>
      </c>
      <c r="F1090" s="52" t="s">
        <v>750</v>
      </c>
      <c r="G1090" s="52" t="s">
        <v>181</v>
      </c>
      <c r="H1090" s="52" t="s">
        <v>251</v>
      </c>
      <c r="I1090" s="52" t="s">
        <v>930</v>
      </c>
      <c r="J1090" s="52" t="s">
        <v>169</v>
      </c>
      <c r="K1090" s="52" t="s">
        <v>931</v>
      </c>
      <c r="L1090" s="53" t="s">
        <v>291</v>
      </c>
      <c r="M1090" s="13">
        <v>579</v>
      </c>
      <c r="N1090" s="14">
        <f t="shared" si="242"/>
        <v>1.58630136986301</v>
      </c>
      <c r="O1090" s="15">
        <v>8660</v>
      </c>
      <c r="P1090" s="15">
        <f t="shared" si="250"/>
        <v>5014140</v>
      </c>
      <c r="Q1090" s="16">
        <f>IFERROR(VLOOKUP(G1090,SCENARIOS!$A$13:$E$18,2,0),0.025)</f>
        <v>0.035</v>
      </c>
      <c r="R1090" s="52">
        <f>IFERROR(VLOOKUP(L1090,INPUTS!$A$107:$B$120,2,0),0.0082)</f>
        <v>0.0079</v>
      </c>
      <c r="S1090" s="52">
        <f t="shared" si="251"/>
        <v>68.414</v>
      </c>
      <c r="T1090" s="15">
        <f t="shared" si="252"/>
        <v>39611.706</v>
      </c>
      <c r="U1090" s="15">
        <f>T1090/INPUTS!$B$7*1000</f>
        <v>49514632.5</v>
      </c>
      <c r="V1090" s="15">
        <f>T1090*INPUTS!$B$6</f>
        <v>125172.99096</v>
      </c>
      <c r="W1090" s="54" t="s">
        <v>396</v>
      </c>
      <c r="X1090" s="54" t="s">
        <v>396</v>
      </c>
      <c r="Y1090" s="67">
        <f>IFERROR(VLOOKUP(E1090,INPUTS!$A$44:$B$103,2,0),0)</f>
        <v>0</v>
      </c>
      <c r="Z1090" s="15">
        <f t="shared" si="253"/>
        <v>0</v>
      </c>
      <c r="AA1090" s="20">
        <f>IFERROR(VLOOKUP(E1090,INPUTS!$A$44:$C$103,3,0),SCENARIOS!$J$23)</f>
        <v>0</v>
      </c>
      <c r="AB1090" s="15">
        <f t="shared" si="243"/>
        <v>0</v>
      </c>
      <c r="AC1090" s="20">
        <f>IFERROR(VLOOKUP($E1090,INPUTS!$A$44:$G$103,4,0),SCENARIOS!$K$23)</f>
        <v>0</v>
      </c>
      <c r="AD1090" s="15">
        <f t="shared" si="244"/>
        <v>0</v>
      </c>
      <c r="AE1090" s="20">
        <f>IFERROR(VLOOKUP($E1090,INPUTS!$A$44:$G$103,5,0),SCENARIOS!$L$23)</f>
        <v>0</v>
      </c>
      <c r="AF1090" s="15">
        <f t="shared" si="245"/>
        <v>0</v>
      </c>
      <c r="AG1090" s="20">
        <f>IFERROR(VLOOKUP($E1090,INPUTS!$A$44:$G$103,6,0),SCENARIOS!$M$23)</f>
        <v>0</v>
      </c>
      <c r="AH1090" s="15">
        <f t="shared" si="246"/>
        <v>0</v>
      </c>
      <c r="AI1090" s="20">
        <f>IFERROR(VLOOKUP($E1090,INPUTS!$A$44:$G$103,7,0),SCENARIOS!$N$23)</f>
        <v>0</v>
      </c>
      <c r="AJ1090" s="15">
        <f t="shared" si="247"/>
        <v>0</v>
      </c>
      <c r="AL1090" t="str">
        <f t="shared" si="248"/>
        <v>Y</v>
      </c>
      <c r="AM1090" s="21">
        <f t="shared" si="249"/>
        <v>93612.1655227606</v>
      </c>
    </row>
    <row r="1091" ht="15" customHeight="1" spans="1:39">
      <c r="A1091" s="24" t="s">
        <v>2108</v>
      </c>
      <c r="B1091" s="52" t="s">
        <v>449</v>
      </c>
      <c r="C1091" s="52" t="s">
        <v>450</v>
      </c>
      <c r="D1091" s="52" t="s">
        <v>929</v>
      </c>
      <c r="E1091" s="10" t="s">
        <v>751</v>
      </c>
      <c r="F1091" s="52" t="s">
        <v>750</v>
      </c>
      <c r="G1091" s="52" t="s">
        <v>181</v>
      </c>
      <c r="H1091" s="52" t="s">
        <v>245</v>
      </c>
      <c r="I1091" s="52" t="s">
        <v>930</v>
      </c>
      <c r="J1091" s="52" t="s">
        <v>169</v>
      </c>
      <c r="K1091" s="52" t="s">
        <v>931</v>
      </c>
      <c r="L1091" s="53" t="s">
        <v>291</v>
      </c>
      <c r="M1091" s="13">
        <v>386</v>
      </c>
      <c r="N1091" s="14">
        <f t="shared" si="242"/>
        <v>1.05753424657534</v>
      </c>
      <c r="O1091" s="15">
        <v>8780</v>
      </c>
      <c r="P1091" s="15">
        <f t="shared" si="250"/>
        <v>3389080</v>
      </c>
      <c r="Q1091" s="16">
        <f>IFERROR(VLOOKUP(G1091,SCENARIOS!$A$13:$E$18,2,0),0.025)</f>
        <v>0.035</v>
      </c>
      <c r="R1091" s="52">
        <f>IFERROR(VLOOKUP(L1091,INPUTS!$A$107:$B$120,2,0),0.0082)</f>
        <v>0.0079</v>
      </c>
      <c r="S1091" s="52">
        <f t="shared" si="251"/>
        <v>69.362</v>
      </c>
      <c r="T1091" s="15">
        <f t="shared" si="252"/>
        <v>26773.732</v>
      </c>
      <c r="U1091" s="15">
        <f>T1091/INPUTS!$B$7*1000</f>
        <v>33467165</v>
      </c>
      <c r="V1091" s="15">
        <f>T1091*INPUTS!$B$6</f>
        <v>84604.99312</v>
      </c>
      <c r="W1091" s="54" t="s">
        <v>396</v>
      </c>
      <c r="X1091" s="54" t="s">
        <v>396</v>
      </c>
      <c r="Y1091" s="67">
        <f>IFERROR(VLOOKUP(E1091,INPUTS!$A$44:$B$103,2,0),0)</f>
        <v>0</v>
      </c>
      <c r="Z1091" s="15">
        <f t="shared" si="253"/>
        <v>0</v>
      </c>
      <c r="AA1091" s="20">
        <f>IFERROR(VLOOKUP(E1091,INPUTS!$A$44:$C$103,3,0),SCENARIOS!$J$23)</f>
        <v>0</v>
      </c>
      <c r="AB1091" s="15">
        <f t="shared" si="243"/>
        <v>0</v>
      </c>
      <c r="AC1091" s="20">
        <f>IFERROR(VLOOKUP($E1091,INPUTS!$A$44:$G$103,4,0),SCENARIOS!$K$23)</f>
        <v>0</v>
      </c>
      <c r="AD1091" s="15">
        <f t="shared" si="244"/>
        <v>0</v>
      </c>
      <c r="AE1091" s="20">
        <f>IFERROR(VLOOKUP($E1091,INPUTS!$A$44:$G$103,5,0),SCENARIOS!$L$23)</f>
        <v>0</v>
      </c>
      <c r="AF1091" s="15">
        <f t="shared" si="245"/>
        <v>0</v>
      </c>
      <c r="AG1091" s="20">
        <f>IFERROR(VLOOKUP($E1091,INPUTS!$A$44:$G$103,6,0),SCENARIOS!$M$23)</f>
        <v>0</v>
      </c>
      <c r="AH1091" s="15">
        <f t="shared" si="246"/>
        <v>0</v>
      </c>
      <c r="AI1091" s="20">
        <f>IFERROR(VLOOKUP($E1091,INPUTS!$A$44:$G$103,7,0),SCENARIOS!$N$23)</f>
        <v>0</v>
      </c>
      <c r="AJ1091" s="15">
        <f t="shared" si="247"/>
        <v>0</v>
      </c>
      <c r="AL1091" t="str">
        <f t="shared" si="248"/>
        <v>N</v>
      </c>
      <c r="AM1091" s="21">
        <f t="shared" si="249"/>
        <v>63272.8878591099</v>
      </c>
    </row>
    <row r="1092" ht="15" customHeight="1" spans="1:39">
      <c r="A1092" s="6" t="s">
        <v>2109</v>
      </c>
      <c r="B1092" s="52" t="s">
        <v>449</v>
      </c>
      <c r="C1092" s="52" t="s">
        <v>450</v>
      </c>
      <c r="D1092" s="52" t="s">
        <v>929</v>
      </c>
      <c r="E1092" s="10" t="s">
        <v>751</v>
      </c>
      <c r="F1092" s="52" t="s">
        <v>750</v>
      </c>
      <c r="G1092" s="52" t="s">
        <v>181</v>
      </c>
      <c r="H1092" s="52" t="s">
        <v>224</v>
      </c>
      <c r="I1092" s="52" t="s">
        <v>938</v>
      </c>
      <c r="J1092" s="52" t="s">
        <v>165</v>
      </c>
      <c r="K1092" s="52" t="s">
        <v>931</v>
      </c>
      <c r="L1092" s="53" t="s">
        <v>291</v>
      </c>
      <c r="M1092" s="13">
        <v>193</v>
      </c>
      <c r="N1092" s="14">
        <f t="shared" si="242"/>
        <v>0.528767123287671</v>
      </c>
      <c r="O1092" s="15">
        <v>11640</v>
      </c>
      <c r="P1092" s="15">
        <f t="shared" si="250"/>
        <v>2246520</v>
      </c>
      <c r="Q1092" s="16">
        <f>IFERROR(VLOOKUP(G1092,SCENARIOS!$A$13:$E$18,2,0),0.025)</f>
        <v>0.035</v>
      </c>
      <c r="R1092" s="52">
        <f>IFERROR(VLOOKUP(L1092,INPUTS!$A$107:$B$120,2,0),0.0082)</f>
        <v>0.0079</v>
      </c>
      <c r="S1092" s="52">
        <f t="shared" si="251"/>
        <v>91.956</v>
      </c>
      <c r="T1092" s="15">
        <f t="shared" si="252"/>
        <v>17747.508</v>
      </c>
      <c r="U1092" s="15">
        <f>T1092/INPUTS!$B$7*1000</f>
        <v>22184385</v>
      </c>
      <c r="V1092" s="15">
        <f>T1092*INPUTS!$B$6</f>
        <v>56082.12528</v>
      </c>
      <c r="W1092" s="54" t="s">
        <v>396</v>
      </c>
      <c r="X1092" s="54" t="s">
        <v>396</v>
      </c>
      <c r="Y1092" s="67">
        <f>IFERROR(VLOOKUP(E1092,INPUTS!$A$44:$B$103,2,0),0)</f>
        <v>0</v>
      </c>
      <c r="Z1092" s="15">
        <f t="shared" si="253"/>
        <v>0</v>
      </c>
      <c r="AA1092" s="20">
        <f>IFERROR(VLOOKUP(E1092,INPUTS!$A$44:$C$103,3,0),SCENARIOS!$J$23)</f>
        <v>0</v>
      </c>
      <c r="AB1092" s="15">
        <f t="shared" si="243"/>
        <v>0</v>
      </c>
      <c r="AC1092" s="20">
        <f>IFERROR(VLOOKUP($E1092,INPUTS!$A$44:$G$103,4,0),SCENARIOS!$K$23)</f>
        <v>0</v>
      </c>
      <c r="AD1092" s="15">
        <f t="shared" si="244"/>
        <v>0</v>
      </c>
      <c r="AE1092" s="20">
        <f>IFERROR(VLOOKUP($E1092,INPUTS!$A$44:$G$103,5,0),SCENARIOS!$L$23)</f>
        <v>0</v>
      </c>
      <c r="AF1092" s="15">
        <f t="shared" si="245"/>
        <v>0</v>
      </c>
      <c r="AG1092" s="20">
        <f>IFERROR(VLOOKUP($E1092,INPUTS!$A$44:$G$103,6,0),SCENARIOS!$M$23)</f>
        <v>0</v>
      </c>
      <c r="AH1092" s="15">
        <f t="shared" si="246"/>
        <v>0</v>
      </c>
      <c r="AI1092" s="20">
        <f>IFERROR(VLOOKUP($E1092,INPUTS!$A$44:$G$103,7,0),SCENARIOS!$N$23)</f>
        <v>0</v>
      </c>
      <c r="AJ1092" s="15">
        <f t="shared" si="247"/>
        <v>0</v>
      </c>
      <c r="AL1092" t="str">
        <f t="shared" si="248"/>
        <v>N</v>
      </c>
      <c r="AM1092" s="21">
        <f t="shared" si="249"/>
        <v>41941.7092642392</v>
      </c>
    </row>
    <row r="1093" ht="15" customHeight="1" spans="1:39">
      <c r="A1093" s="24" t="s">
        <v>2110</v>
      </c>
      <c r="B1093" s="52" t="s">
        <v>449</v>
      </c>
      <c r="C1093" s="52" t="s">
        <v>450</v>
      </c>
      <c r="D1093" s="52" t="s">
        <v>929</v>
      </c>
      <c r="E1093" s="10" t="s">
        <v>751</v>
      </c>
      <c r="F1093" s="52" t="s">
        <v>750</v>
      </c>
      <c r="G1093" s="52" t="s">
        <v>181</v>
      </c>
      <c r="H1093" s="52" t="s">
        <v>1248</v>
      </c>
      <c r="I1093" s="52" t="s">
        <v>1249</v>
      </c>
      <c r="J1093" s="52" t="s">
        <v>181</v>
      </c>
      <c r="K1093" s="52" t="s">
        <v>931</v>
      </c>
      <c r="L1093" s="53" t="s">
        <v>279</v>
      </c>
      <c r="M1093" s="13">
        <v>966</v>
      </c>
      <c r="N1093" s="14">
        <f t="shared" ref="N1093:N1156" si="254">M1093/365</f>
        <v>2.64657534246575</v>
      </c>
      <c r="O1093" s="15">
        <v>2450</v>
      </c>
      <c r="P1093" s="15">
        <f t="shared" si="250"/>
        <v>2366700</v>
      </c>
      <c r="Q1093" s="16">
        <f>IFERROR(VLOOKUP(G1093,SCENARIOS!$A$13:$E$18,2,0),0.025)</f>
        <v>0.035</v>
      </c>
      <c r="R1093" s="52">
        <f>IFERROR(VLOOKUP(L1093,INPUTS!$A$107:$B$120,2,0),0.0082)</f>
        <v>0.0039</v>
      </c>
      <c r="S1093" s="52">
        <f t="shared" si="251"/>
        <v>9.555</v>
      </c>
      <c r="T1093" s="15">
        <f t="shared" si="252"/>
        <v>9230.13</v>
      </c>
      <c r="U1093" s="15">
        <f>T1093/INPUTS!$B$7*1000</f>
        <v>11537662.5</v>
      </c>
      <c r="V1093" s="15">
        <f>T1093*INPUTS!$B$6</f>
        <v>29167.2108</v>
      </c>
      <c r="W1093" s="54" t="s">
        <v>396</v>
      </c>
      <c r="X1093" s="54" t="s">
        <v>396</v>
      </c>
      <c r="Y1093" s="67">
        <f>IFERROR(VLOOKUP(E1093,INPUTS!$A$44:$B$103,2,0),0)</f>
        <v>0</v>
      </c>
      <c r="Z1093" s="15">
        <f t="shared" si="253"/>
        <v>0</v>
      </c>
      <c r="AA1093" s="20">
        <f>IFERROR(VLOOKUP(E1093,INPUTS!$A$44:$C$103,3,0),SCENARIOS!$J$23)</f>
        <v>0</v>
      </c>
      <c r="AB1093" s="15">
        <f t="shared" ref="AB1093:AB1156" si="255">$T1093*AA1093*(1+$Q1093)^AB$2</f>
        <v>0</v>
      </c>
      <c r="AC1093" s="20">
        <f>IFERROR(VLOOKUP($E1093,INPUTS!$A$44:$G$103,4,0),SCENARIOS!$K$23)</f>
        <v>0</v>
      </c>
      <c r="AD1093" s="15">
        <f t="shared" ref="AD1093:AD1156" si="256">$T1093*AC1093*(1+$Q1093)^AD$2</f>
        <v>0</v>
      </c>
      <c r="AE1093" s="20">
        <f>IFERROR(VLOOKUP($E1093,INPUTS!$A$44:$G$103,5,0),SCENARIOS!$L$23)</f>
        <v>0</v>
      </c>
      <c r="AF1093" s="15">
        <f t="shared" ref="AF1093:AF1156" si="257">$T1093*AE1093*(1+$Q1093)^AF$2</f>
        <v>0</v>
      </c>
      <c r="AG1093" s="20">
        <f>IFERROR(VLOOKUP($E1093,INPUTS!$A$44:$G$103,6,0),SCENARIOS!$M$23)</f>
        <v>0</v>
      </c>
      <c r="AH1093" s="15">
        <f t="shared" ref="AH1093:AH1156" si="258">$T1093*AG1093*(1+$Q1093)^AH$2</f>
        <v>0</v>
      </c>
      <c r="AI1093" s="20">
        <f>IFERROR(VLOOKUP($E1093,INPUTS!$A$44:$G$103,7,0),SCENARIOS!$N$23)</f>
        <v>0</v>
      </c>
      <c r="AJ1093" s="15">
        <f t="shared" ref="AJ1093:AJ1156" si="259">$T1093*AI1093*(1+$Q1093)^AJ$2</f>
        <v>0</v>
      </c>
      <c r="AL1093" t="str">
        <f t="shared" ref="AL1093:AL1156" si="260">IF(H1093="MULTI","MULTI",IF(COUNTIFS($E$4:$E$1277,H1093,$H$4:$H$1277,E1093)&gt;0,"Y","N"))</f>
        <v>N</v>
      </c>
      <c r="AM1093" s="21">
        <f t="shared" ref="AM1093:AM1156" si="261">T1093*((1+Q1093)^25)</f>
        <v>21813.0584266327</v>
      </c>
    </row>
    <row r="1094" ht="15" customHeight="1" spans="1:39">
      <c r="A1094" s="6" t="s">
        <v>2111</v>
      </c>
      <c r="B1094" s="52" t="s">
        <v>449</v>
      </c>
      <c r="C1094" s="52" t="s">
        <v>450</v>
      </c>
      <c r="D1094" s="52" t="s">
        <v>929</v>
      </c>
      <c r="E1094" s="10" t="s">
        <v>751</v>
      </c>
      <c r="F1094" s="52" t="s">
        <v>750</v>
      </c>
      <c r="G1094" s="52" t="s">
        <v>181</v>
      </c>
      <c r="H1094" s="52" t="s">
        <v>1173</v>
      </c>
      <c r="I1094" s="52" t="s">
        <v>1174</v>
      </c>
      <c r="J1094" s="52" t="s">
        <v>181</v>
      </c>
      <c r="K1094" s="52" t="s">
        <v>931</v>
      </c>
      <c r="L1094" s="53" t="s">
        <v>279</v>
      </c>
      <c r="M1094" s="13">
        <v>772</v>
      </c>
      <c r="N1094" s="14">
        <f t="shared" si="254"/>
        <v>2.11506849315069</v>
      </c>
      <c r="O1094" s="15">
        <v>1960</v>
      </c>
      <c r="P1094" s="15">
        <f t="shared" si="250"/>
        <v>1513120</v>
      </c>
      <c r="Q1094" s="16">
        <f>IFERROR(VLOOKUP(G1094,SCENARIOS!$A$13:$E$18,2,0),0.025)</f>
        <v>0.035</v>
      </c>
      <c r="R1094" s="52">
        <f>IFERROR(VLOOKUP(L1094,INPUTS!$A$107:$B$120,2,0),0.0082)</f>
        <v>0.0039</v>
      </c>
      <c r="S1094" s="52">
        <f t="shared" si="251"/>
        <v>7.644</v>
      </c>
      <c r="T1094" s="15">
        <f t="shared" si="252"/>
        <v>5901.168</v>
      </c>
      <c r="U1094" s="15">
        <f>T1094/INPUTS!$B$7*1000</f>
        <v>7376460</v>
      </c>
      <c r="V1094" s="15">
        <f>T1094*INPUTS!$B$6</f>
        <v>18647.69088</v>
      </c>
      <c r="W1094" s="54" t="s">
        <v>396</v>
      </c>
      <c r="X1094" s="54" t="s">
        <v>396</v>
      </c>
      <c r="Y1094" s="67">
        <f>IFERROR(VLOOKUP(E1094,INPUTS!$A$44:$B$103,2,0),0)</f>
        <v>0</v>
      </c>
      <c r="Z1094" s="15">
        <f t="shared" si="253"/>
        <v>0</v>
      </c>
      <c r="AA1094" s="20">
        <f>IFERROR(VLOOKUP(E1094,INPUTS!$A$44:$C$103,3,0),SCENARIOS!$J$23)</f>
        <v>0</v>
      </c>
      <c r="AB1094" s="15">
        <f t="shared" si="255"/>
        <v>0</v>
      </c>
      <c r="AC1094" s="20">
        <f>IFERROR(VLOOKUP($E1094,INPUTS!$A$44:$G$103,4,0),SCENARIOS!$K$23)</f>
        <v>0</v>
      </c>
      <c r="AD1094" s="15">
        <f t="shared" si="256"/>
        <v>0</v>
      </c>
      <c r="AE1094" s="20">
        <f>IFERROR(VLOOKUP($E1094,INPUTS!$A$44:$G$103,5,0),SCENARIOS!$L$23)</f>
        <v>0</v>
      </c>
      <c r="AF1094" s="15">
        <f t="shared" si="257"/>
        <v>0</v>
      </c>
      <c r="AG1094" s="20">
        <f>IFERROR(VLOOKUP($E1094,INPUTS!$A$44:$G$103,6,0),SCENARIOS!$M$23)</f>
        <v>0</v>
      </c>
      <c r="AH1094" s="15">
        <f t="shared" si="258"/>
        <v>0</v>
      </c>
      <c r="AI1094" s="20">
        <f>IFERROR(VLOOKUP($E1094,INPUTS!$A$44:$G$103,7,0),SCENARIOS!$N$23)</f>
        <v>0</v>
      </c>
      <c r="AJ1094" s="15">
        <f t="shared" si="259"/>
        <v>0</v>
      </c>
      <c r="AL1094" t="str">
        <f t="shared" si="260"/>
        <v>N</v>
      </c>
      <c r="AM1094" s="21">
        <f t="shared" si="261"/>
        <v>13945.9056773172</v>
      </c>
    </row>
    <row r="1095" ht="15" customHeight="1" spans="1:39">
      <c r="A1095" s="24" t="s">
        <v>2112</v>
      </c>
      <c r="B1095" s="52" t="s">
        <v>449</v>
      </c>
      <c r="C1095" s="52" t="s">
        <v>450</v>
      </c>
      <c r="D1095" s="52" t="s">
        <v>929</v>
      </c>
      <c r="E1095" s="10" t="s">
        <v>751</v>
      </c>
      <c r="F1095" s="52" t="s">
        <v>750</v>
      </c>
      <c r="G1095" s="52" t="s">
        <v>181</v>
      </c>
      <c r="H1095" s="52" t="s">
        <v>2129</v>
      </c>
      <c r="I1095" s="52" t="s">
        <v>750</v>
      </c>
      <c r="J1095" s="52" t="s">
        <v>181</v>
      </c>
      <c r="K1095" s="52" t="s">
        <v>931</v>
      </c>
      <c r="L1095" s="53" t="s">
        <v>279</v>
      </c>
      <c r="M1095" s="13">
        <v>1159</v>
      </c>
      <c r="N1095" s="14">
        <f t="shared" si="254"/>
        <v>3.17534246575342</v>
      </c>
      <c r="O1095" s="15">
        <v>880</v>
      </c>
      <c r="P1095" s="15">
        <f t="shared" si="250"/>
        <v>1019920</v>
      </c>
      <c r="Q1095" s="16">
        <f>IFERROR(VLOOKUP(G1095,SCENARIOS!$A$13:$E$18,2,0),0.025)</f>
        <v>0.035</v>
      </c>
      <c r="R1095" s="52">
        <f>IFERROR(VLOOKUP(L1095,INPUTS!$A$107:$B$120,2,0),0.0082)</f>
        <v>0.0039</v>
      </c>
      <c r="S1095" s="52">
        <f t="shared" si="251"/>
        <v>3.432</v>
      </c>
      <c r="T1095" s="15">
        <f t="shared" si="252"/>
        <v>3977.688</v>
      </c>
      <c r="U1095" s="15">
        <f>T1095/INPUTS!$B$7*1000</f>
        <v>4972110</v>
      </c>
      <c r="V1095" s="15">
        <f>T1095*INPUTS!$B$6</f>
        <v>12569.49408</v>
      </c>
      <c r="W1095" s="54" t="s">
        <v>396</v>
      </c>
      <c r="X1095" s="54" t="s">
        <v>396</v>
      </c>
      <c r="Y1095" s="67">
        <f>IFERROR(VLOOKUP(E1095,INPUTS!$A$44:$B$103,2,0),0)</f>
        <v>0</v>
      </c>
      <c r="Z1095" s="15">
        <f t="shared" si="253"/>
        <v>0</v>
      </c>
      <c r="AA1095" s="20">
        <f>IFERROR(VLOOKUP(E1095,INPUTS!$A$44:$C$103,3,0),SCENARIOS!$J$23)</f>
        <v>0</v>
      </c>
      <c r="AB1095" s="15">
        <f t="shared" si="255"/>
        <v>0</v>
      </c>
      <c r="AC1095" s="20">
        <f>IFERROR(VLOOKUP($E1095,INPUTS!$A$44:$G$103,4,0),SCENARIOS!$K$23)</f>
        <v>0</v>
      </c>
      <c r="AD1095" s="15">
        <f t="shared" si="256"/>
        <v>0</v>
      </c>
      <c r="AE1095" s="20">
        <f>IFERROR(VLOOKUP($E1095,INPUTS!$A$44:$G$103,5,0),SCENARIOS!$L$23)</f>
        <v>0</v>
      </c>
      <c r="AF1095" s="15">
        <f t="shared" si="257"/>
        <v>0</v>
      </c>
      <c r="AG1095" s="20">
        <f>IFERROR(VLOOKUP($E1095,INPUTS!$A$44:$G$103,6,0),SCENARIOS!$M$23)</f>
        <v>0</v>
      </c>
      <c r="AH1095" s="15">
        <f t="shared" si="258"/>
        <v>0</v>
      </c>
      <c r="AI1095" s="20">
        <f>IFERROR(VLOOKUP($E1095,INPUTS!$A$44:$G$103,7,0),SCENARIOS!$N$23)</f>
        <v>0</v>
      </c>
      <c r="AJ1095" s="15">
        <f t="shared" si="259"/>
        <v>0</v>
      </c>
      <c r="AL1095" t="str">
        <f t="shared" si="260"/>
        <v>N</v>
      </c>
      <c r="AM1095" s="21">
        <f t="shared" si="261"/>
        <v>9400.25121497919</v>
      </c>
    </row>
    <row r="1096" ht="15" customHeight="1" spans="1:39">
      <c r="A1096" s="6" t="s">
        <v>2113</v>
      </c>
      <c r="B1096" s="52" t="s">
        <v>449</v>
      </c>
      <c r="C1096" s="52" t="s">
        <v>450</v>
      </c>
      <c r="D1096" s="52" t="s">
        <v>929</v>
      </c>
      <c r="E1096" s="10" t="s">
        <v>1248</v>
      </c>
      <c r="F1096" s="52" t="s">
        <v>1249</v>
      </c>
      <c r="G1096" s="52" t="s">
        <v>181</v>
      </c>
      <c r="H1096" s="52" t="s">
        <v>251</v>
      </c>
      <c r="I1096" s="52" t="s">
        <v>930</v>
      </c>
      <c r="J1096" s="52" t="s">
        <v>169</v>
      </c>
      <c r="K1096" s="52" t="s">
        <v>931</v>
      </c>
      <c r="L1096" s="53" t="s">
        <v>291</v>
      </c>
      <c r="M1096" s="13">
        <v>5315</v>
      </c>
      <c r="N1096" s="14">
        <f t="shared" si="254"/>
        <v>14.5616438356164</v>
      </c>
      <c r="O1096" s="15">
        <v>5430</v>
      </c>
      <c r="P1096" s="15">
        <f t="shared" si="250"/>
        <v>28860450</v>
      </c>
      <c r="Q1096" s="16">
        <f>IFERROR(VLOOKUP(G1096,SCENARIOS!$A$13:$E$18,2,0),0.025)</f>
        <v>0.035</v>
      </c>
      <c r="R1096" s="52">
        <f>IFERROR(VLOOKUP(L1096,INPUTS!$A$107:$B$120,2,0),0.0082)</f>
        <v>0.0079</v>
      </c>
      <c r="S1096" s="52">
        <f t="shared" si="251"/>
        <v>42.897</v>
      </c>
      <c r="T1096" s="15">
        <f t="shared" si="252"/>
        <v>227997.555</v>
      </c>
      <c r="U1096" s="15">
        <f>T1096/INPUTS!$B$7*1000</f>
        <v>284996943.75</v>
      </c>
      <c r="V1096" s="15">
        <f>T1096*INPUTS!$B$6</f>
        <v>720472.2738</v>
      </c>
      <c r="W1096" s="54" t="s">
        <v>396</v>
      </c>
      <c r="X1096" s="54" t="s">
        <v>396</v>
      </c>
      <c r="Y1096" s="67">
        <f>IFERROR(VLOOKUP(E1096,INPUTS!$A$44:$B$103,2,0),0)</f>
        <v>0</v>
      </c>
      <c r="Z1096" s="15">
        <f t="shared" si="253"/>
        <v>0</v>
      </c>
      <c r="AA1096" s="20">
        <f>IFERROR(VLOOKUP(E1096,INPUTS!$A$44:$C$103,3,0),SCENARIOS!$J$23)</f>
        <v>0</v>
      </c>
      <c r="AB1096" s="15">
        <f t="shared" si="255"/>
        <v>0</v>
      </c>
      <c r="AC1096" s="20">
        <f>IFERROR(VLOOKUP($E1096,INPUTS!$A$44:$G$103,4,0),SCENARIOS!$K$23)</f>
        <v>0</v>
      </c>
      <c r="AD1096" s="15">
        <f t="shared" si="256"/>
        <v>0</v>
      </c>
      <c r="AE1096" s="20">
        <f>IFERROR(VLOOKUP($E1096,INPUTS!$A$44:$G$103,5,0),SCENARIOS!$L$23)</f>
        <v>0</v>
      </c>
      <c r="AF1096" s="15">
        <f t="shared" si="257"/>
        <v>0</v>
      </c>
      <c r="AG1096" s="20">
        <f>IFERROR(VLOOKUP($E1096,INPUTS!$A$44:$G$103,6,0),SCENARIOS!$M$23)</f>
        <v>0</v>
      </c>
      <c r="AH1096" s="15">
        <f t="shared" si="258"/>
        <v>0</v>
      </c>
      <c r="AI1096" s="20">
        <f>IFERROR(VLOOKUP($E1096,INPUTS!$A$44:$G$103,7,0),SCENARIOS!$N$23)</f>
        <v>0</v>
      </c>
      <c r="AJ1096" s="15">
        <f t="shared" si="259"/>
        <v>0</v>
      </c>
      <c r="AL1096" t="str">
        <f t="shared" si="260"/>
        <v>Y</v>
      </c>
      <c r="AM1096" s="21">
        <f t="shared" si="261"/>
        <v>538814.078278899</v>
      </c>
    </row>
    <row r="1097" ht="15" customHeight="1" spans="1:39">
      <c r="A1097" s="24" t="s">
        <v>2114</v>
      </c>
      <c r="B1097" s="52" t="s">
        <v>449</v>
      </c>
      <c r="C1097" s="52" t="s">
        <v>450</v>
      </c>
      <c r="D1097" s="52" t="s">
        <v>929</v>
      </c>
      <c r="E1097" s="10" t="s">
        <v>1248</v>
      </c>
      <c r="F1097" s="52" t="s">
        <v>1249</v>
      </c>
      <c r="G1097" s="52" t="s">
        <v>181</v>
      </c>
      <c r="H1097" s="52" t="s">
        <v>245</v>
      </c>
      <c r="I1097" s="52" t="s">
        <v>930</v>
      </c>
      <c r="J1097" s="52" t="s">
        <v>169</v>
      </c>
      <c r="K1097" s="52" t="s">
        <v>931</v>
      </c>
      <c r="L1097" s="53" t="s">
        <v>291</v>
      </c>
      <c r="M1097" s="13">
        <v>3544</v>
      </c>
      <c r="N1097" s="14">
        <f t="shared" si="254"/>
        <v>9.70958904109589</v>
      </c>
      <c r="O1097" s="15">
        <v>5700</v>
      </c>
      <c r="P1097" s="15">
        <f t="shared" si="250"/>
        <v>20200800</v>
      </c>
      <c r="Q1097" s="16">
        <f>IFERROR(VLOOKUP(G1097,SCENARIOS!$A$13:$E$18,2,0),0.025)</f>
        <v>0.035</v>
      </c>
      <c r="R1097" s="52">
        <f>IFERROR(VLOOKUP(L1097,INPUTS!$A$107:$B$120,2,0),0.0082)</f>
        <v>0.0079</v>
      </c>
      <c r="S1097" s="52">
        <f t="shared" si="251"/>
        <v>45.03</v>
      </c>
      <c r="T1097" s="15">
        <f t="shared" si="252"/>
        <v>159586.32</v>
      </c>
      <c r="U1097" s="15">
        <f>T1097/INPUTS!$B$7*1000</f>
        <v>199482900</v>
      </c>
      <c r="V1097" s="15">
        <f>T1097*INPUTS!$B$6</f>
        <v>504292.7712</v>
      </c>
      <c r="W1097" s="54" t="s">
        <v>396</v>
      </c>
      <c r="X1097" s="54" t="s">
        <v>396</v>
      </c>
      <c r="Y1097" s="67">
        <f>IFERROR(VLOOKUP(E1097,INPUTS!$A$44:$B$103,2,0),0)</f>
        <v>0</v>
      </c>
      <c r="Z1097" s="15">
        <f t="shared" si="253"/>
        <v>0</v>
      </c>
      <c r="AA1097" s="20">
        <f>IFERROR(VLOOKUP(E1097,INPUTS!$A$44:$C$103,3,0),SCENARIOS!$J$23)</f>
        <v>0</v>
      </c>
      <c r="AB1097" s="15">
        <f t="shared" si="255"/>
        <v>0</v>
      </c>
      <c r="AC1097" s="20">
        <f>IFERROR(VLOOKUP($E1097,INPUTS!$A$44:$G$103,4,0),SCENARIOS!$K$23)</f>
        <v>0</v>
      </c>
      <c r="AD1097" s="15">
        <f t="shared" si="256"/>
        <v>0</v>
      </c>
      <c r="AE1097" s="20">
        <f>IFERROR(VLOOKUP($E1097,INPUTS!$A$44:$G$103,5,0),SCENARIOS!$L$23)</f>
        <v>0</v>
      </c>
      <c r="AF1097" s="15">
        <f t="shared" si="257"/>
        <v>0</v>
      </c>
      <c r="AG1097" s="20">
        <f>IFERROR(VLOOKUP($E1097,INPUTS!$A$44:$G$103,6,0),SCENARIOS!$M$23)</f>
        <v>0</v>
      </c>
      <c r="AH1097" s="15">
        <f t="shared" si="258"/>
        <v>0</v>
      </c>
      <c r="AI1097" s="20">
        <f>IFERROR(VLOOKUP($E1097,INPUTS!$A$44:$G$103,7,0),SCENARIOS!$N$23)</f>
        <v>0</v>
      </c>
      <c r="AJ1097" s="15">
        <f t="shared" si="259"/>
        <v>0</v>
      </c>
      <c r="AL1097" t="str">
        <f t="shared" si="260"/>
        <v>Y</v>
      </c>
      <c r="AM1097" s="21">
        <f t="shared" si="261"/>
        <v>377141.570297635</v>
      </c>
    </row>
    <row r="1098" ht="15" customHeight="1" spans="1:39">
      <c r="A1098" s="6" t="s">
        <v>2115</v>
      </c>
      <c r="B1098" s="52" t="s">
        <v>449</v>
      </c>
      <c r="C1098" s="52" t="s">
        <v>450</v>
      </c>
      <c r="D1098" s="52" t="s">
        <v>929</v>
      </c>
      <c r="E1098" s="10" t="s">
        <v>1248</v>
      </c>
      <c r="F1098" s="52" t="s">
        <v>1249</v>
      </c>
      <c r="G1098" s="52" t="s">
        <v>181</v>
      </c>
      <c r="H1098" s="52" t="s">
        <v>248</v>
      </c>
      <c r="I1098" s="52" t="s">
        <v>930</v>
      </c>
      <c r="J1098" s="52" t="s">
        <v>169</v>
      </c>
      <c r="K1098" s="52" t="s">
        <v>931</v>
      </c>
      <c r="L1098" s="53" t="s">
        <v>291</v>
      </c>
      <c r="M1098" s="13">
        <v>1772</v>
      </c>
      <c r="N1098" s="14">
        <f t="shared" si="254"/>
        <v>4.85479452054795</v>
      </c>
      <c r="O1098" s="15">
        <v>7240</v>
      </c>
      <c r="P1098" s="15">
        <f t="shared" si="250"/>
        <v>12829280</v>
      </c>
      <c r="Q1098" s="16">
        <f>IFERROR(VLOOKUP(G1098,SCENARIOS!$A$13:$E$18,2,0),0.025)</f>
        <v>0.035</v>
      </c>
      <c r="R1098" s="52">
        <f>IFERROR(VLOOKUP(L1098,INPUTS!$A$107:$B$120,2,0),0.0082)</f>
        <v>0.0079</v>
      </c>
      <c r="S1098" s="52">
        <f t="shared" si="251"/>
        <v>57.196</v>
      </c>
      <c r="T1098" s="15">
        <f t="shared" si="252"/>
        <v>101351.312</v>
      </c>
      <c r="U1098" s="15">
        <f>T1098/INPUTS!$B$7*1000</f>
        <v>126689140</v>
      </c>
      <c r="V1098" s="15">
        <f>T1098*INPUTS!$B$6</f>
        <v>320270.14592</v>
      </c>
      <c r="W1098" s="54" t="s">
        <v>396</v>
      </c>
      <c r="X1098" s="54" t="s">
        <v>396</v>
      </c>
      <c r="Y1098" s="67">
        <f>IFERROR(VLOOKUP(E1098,INPUTS!$A$44:$B$103,2,0),0)</f>
        <v>0</v>
      </c>
      <c r="Z1098" s="15">
        <f t="shared" si="253"/>
        <v>0</v>
      </c>
      <c r="AA1098" s="20">
        <f>IFERROR(VLOOKUP(E1098,INPUTS!$A$44:$C$103,3,0),SCENARIOS!$J$23)</f>
        <v>0</v>
      </c>
      <c r="AB1098" s="15">
        <f t="shared" si="255"/>
        <v>0</v>
      </c>
      <c r="AC1098" s="20">
        <f>IFERROR(VLOOKUP($E1098,INPUTS!$A$44:$G$103,4,0),SCENARIOS!$K$23)</f>
        <v>0</v>
      </c>
      <c r="AD1098" s="15">
        <f t="shared" si="256"/>
        <v>0</v>
      </c>
      <c r="AE1098" s="20">
        <f>IFERROR(VLOOKUP($E1098,INPUTS!$A$44:$G$103,5,0),SCENARIOS!$L$23)</f>
        <v>0</v>
      </c>
      <c r="AF1098" s="15">
        <f t="shared" si="257"/>
        <v>0</v>
      </c>
      <c r="AG1098" s="20">
        <f>IFERROR(VLOOKUP($E1098,INPUTS!$A$44:$G$103,6,0),SCENARIOS!$M$23)</f>
        <v>0</v>
      </c>
      <c r="AH1098" s="15">
        <f t="shared" si="258"/>
        <v>0</v>
      </c>
      <c r="AI1098" s="20">
        <f>IFERROR(VLOOKUP($E1098,INPUTS!$A$44:$G$103,7,0),SCENARIOS!$N$23)</f>
        <v>0</v>
      </c>
      <c r="AJ1098" s="15">
        <f t="shared" si="259"/>
        <v>0</v>
      </c>
      <c r="AL1098" t="str">
        <f t="shared" si="260"/>
        <v>N</v>
      </c>
      <c r="AM1098" s="21">
        <f t="shared" si="261"/>
        <v>239517.979732884</v>
      </c>
    </row>
    <row r="1099" ht="15" customHeight="1" spans="1:39">
      <c r="A1099" s="24" t="s">
        <v>2116</v>
      </c>
      <c r="B1099" s="52" t="s">
        <v>449</v>
      </c>
      <c r="C1099" s="52" t="s">
        <v>450</v>
      </c>
      <c r="D1099" s="52" t="s">
        <v>929</v>
      </c>
      <c r="E1099" s="10" t="s">
        <v>1248</v>
      </c>
      <c r="F1099" s="52" t="s">
        <v>1249</v>
      </c>
      <c r="G1099" s="52" t="s">
        <v>181</v>
      </c>
      <c r="H1099" s="52" t="s">
        <v>515</v>
      </c>
      <c r="I1099" s="52" t="s">
        <v>514</v>
      </c>
      <c r="J1099" s="52" t="s">
        <v>181</v>
      </c>
      <c r="K1099" s="52" t="s">
        <v>931</v>
      </c>
      <c r="L1099" s="53" t="s">
        <v>279</v>
      </c>
      <c r="M1099" s="13">
        <v>7087</v>
      </c>
      <c r="N1099" s="14">
        <f t="shared" si="254"/>
        <v>19.4164383561644</v>
      </c>
      <c r="O1099" s="15">
        <v>1870</v>
      </c>
      <c r="P1099" s="15">
        <f t="shared" si="250"/>
        <v>13252690</v>
      </c>
      <c r="Q1099" s="16">
        <f>IFERROR(VLOOKUP(G1099,SCENARIOS!$A$13:$E$18,2,0),0.025)</f>
        <v>0.035</v>
      </c>
      <c r="R1099" s="52">
        <f>IFERROR(VLOOKUP(L1099,INPUTS!$A$107:$B$120,2,0),0.0082)</f>
        <v>0.0039</v>
      </c>
      <c r="S1099" s="52">
        <f t="shared" si="251"/>
        <v>7.293</v>
      </c>
      <c r="T1099" s="15">
        <f t="shared" si="252"/>
        <v>51685.491</v>
      </c>
      <c r="U1099" s="15">
        <f>T1099/INPUTS!$B$7*1000</f>
        <v>64606863.75</v>
      </c>
      <c r="V1099" s="15">
        <f>T1099*INPUTS!$B$6</f>
        <v>163326.15156</v>
      </c>
      <c r="W1099" s="54" t="s">
        <v>396</v>
      </c>
      <c r="X1099" s="54" t="s">
        <v>396</v>
      </c>
      <c r="Y1099" s="67">
        <f>IFERROR(VLOOKUP(E1099,INPUTS!$A$44:$B$103,2,0),0)</f>
        <v>0</v>
      </c>
      <c r="Z1099" s="15">
        <f t="shared" si="253"/>
        <v>0</v>
      </c>
      <c r="AA1099" s="20">
        <f>IFERROR(VLOOKUP(E1099,INPUTS!$A$44:$C$103,3,0),SCENARIOS!$J$23)</f>
        <v>0</v>
      </c>
      <c r="AB1099" s="15">
        <f t="shared" si="255"/>
        <v>0</v>
      </c>
      <c r="AC1099" s="20">
        <f>IFERROR(VLOOKUP($E1099,INPUTS!$A$44:$G$103,4,0),SCENARIOS!$K$23)</f>
        <v>0</v>
      </c>
      <c r="AD1099" s="15">
        <f t="shared" si="256"/>
        <v>0</v>
      </c>
      <c r="AE1099" s="20">
        <f>IFERROR(VLOOKUP($E1099,INPUTS!$A$44:$G$103,5,0),SCENARIOS!$L$23)</f>
        <v>0</v>
      </c>
      <c r="AF1099" s="15">
        <f t="shared" si="257"/>
        <v>0</v>
      </c>
      <c r="AG1099" s="20">
        <f>IFERROR(VLOOKUP($E1099,INPUTS!$A$44:$G$103,6,0),SCENARIOS!$M$23)</f>
        <v>0</v>
      </c>
      <c r="AH1099" s="15">
        <f t="shared" si="258"/>
        <v>0</v>
      </c>
      <c r="AI1099" s="20">
        <f>IFERROR(VLOOKUP($E1099,INPUTS!$A$44:$G$103,7,0),SCENARIOS!$N$23)</f>
        <v>0</v>
      </c>
      <c r="AJ1099" s="15">
        <f t="shared" si="259"/>
        <v>0</v>
      </c>
      <c r="AL1099" t="str">
        <f t="shared" si="260"/>
        <v>Y</v>
      </c>
      <c r="AM1099" s="21">
        <f t="shared" si="261"/>
        <v>122145.477365129</v>
      </c>
    </row>
    <row r="1100" ht="15" customHeight="1" spans="1:39">
      <c r="A1100" s="6" t="s">
        <v>2117</v>
      </c>
      <c r="B1100" s="52" t="s">
        <v>449</v>
      </c>
      <c r="C1100" s="52" t="s">
        <v>450</v>
      </c>
      <c r="D1100" s="52" t="s">
        <v>929</v>
      </c>
      <c r="E1100" s="10" t="s">
        <v>515</v>
      </c>
      <c r="F1100" s="52" t="s">
        <v>514</v>
      </c>
      <c r="G1100" s="52" t="s">
        <v>181</v>
      </c>
      <c r="H1100" s="52" t="s">
        <v>251</v>
      </c>
      <c r="I1100" s="52" t="s">
        <v>930</v>
      </c>
      <c r="J1100" s="52" t="s">
        <v>169</v>
      </c>
      <c r="K1100" s="52" t="s">
        <v>931</v>
      </c>
      <c r="L1100" s="53" t="s">
        <v>286</v>
      </c>
      <c r="M1100" s="13">
        <v>4603</v>
      </c>
      <c r="N1100" s="14">
        <f t="shared" si="254"/>
        <v>12.6109589041096</v>
      </c>
      <c r="O1100" s="15">
        <v>3870</v>
      </c>
      <c r="P1100" s="15">
        <f t="shared" si="250"/>
        <v>17813610</v>
      </c>
      <c r="Q1100" s="16">
        <f>IFERROR(VLOOKUP(G1100,SCENARIOS!$A$13:$E$18,2,0),0.025)</f>
        <v>0.035</v>
      </c>
      <c r="R1100" s="52">
        <f>IFERROR(VLOOKUP(L1100,INPUTS!$A$107:$B$120,2,0),0.0082)</f>
        <v>0.0039</v>
      </c>
      <c r="S1100" s="52">
        <f t="shared" si="251"/>
        <v>15.093</v>
      </c>
      <c r="T1100" s="15">
        <f t="shared" si="252"/>
        <v>69473.079</v>
      </c>
      <c r="U1100" s="15">
        <f>T1100/INPUTS!$B$7*1000</f>
        <v>86841348.75</v>
      </c>
      <c r="V1100" s="15">
        <f>T1100*INPUTS!$B$6</f>
        <v>219534.92964</v>
      </c>
      <c r="W1100" s="54" t="s">
        <v>396</v>
      </c>
      <c r="X1100" s="54" t="s">
        <v>396</v>
      </c>
      <c r="Y1100" s="67">
        <f>IFERROR(VLOOKUP(E1100,INPUTS!$A$44:$B$103,2,0),0)</f>
        <v>0</v>
      </c>
      <c r="Z1100" s="15">
        <f t="shared" si="253"/>
        <v>0</v>
      </c>
      <c r="AA1100" s="20">
        <f>IFERROR(VLOOKUP(E1100,INPUTS!$A$44:$C$103,3,0),SCENARIOS!$J$23)</f>
        <v>0</v>
      </c>
      <c r="AB1100" s="15">
        <f t="shared" si="255"/>
        <v>0</v>
      </c>
      <c r="AC1100" s="20">
        <f>IFERROR(VLOOKUP($E1100,INPUTS!$A$44:$G$103,4,0),SCENARIOS!$K$23)</f>
        <v>0</v>
      </c>
      <c r="AD1100" s="15">
        <f t="shared" si="256"/>
        <v>0</v>
      </c>
      <c r="AE1100" s="20">
        <f>IFERROR(VLOOKUP($E1100,INPUTS!$A$44:$G$103,5,0),SCENARIOS!$L$23)</f>
        <v>0</v>
      </c>
      <c r="AF1100" s="15">
        <f t="shared" si="257"/>
        <v>0</v>
      </c>
      <c r="AG1100" s="20">
        <f>IFERROR(VLOOKUP($E1100,INPUTS!$A$44:$G$103,6,0),SCENARIOS!$M$23)</f>
        <v>0</v>
      </c>
      <c r="AH1100" s="15">
        <f t="shared" si="258"/>
        <v>0</v>
      </c>
      <c r="AI1100" s="20">
        <f>IFERROR(VLOOKUP($E1100,INPUTS!$A$44:$G$103,7,0),SCENARIOS!$N$23)</f>
        <v>0</v>
      </c>
      <c r="AJ1100" s="15">
        <f t="shared" si="259"/>
        <v>0</v>
      </c>
      <c r="AL1100" t="str">
        <f t="shared" si="260"/>
        <v>Y</v>
      </c>
      <c r="AM1100" s="21">
        <f t="shared" si="261"/>
        <v>164181.905488338</v>
      </c>
    </row>
    <row r="1101" ht="15" customHeight="1" spans="1:39">
      <c r="A1101" s="24" t="s">
        <v>2118</v>
      </c>
      <c r="B1101" s="52" t="s">
        <v>449</v>
      </c>
      <c r="C1101" s="52" t="s">
        <v>450</v>
      </c>
      <c r="D1101" s="52" t="s">
        <v>929</v>
      </c>
      <c r="E1101" s="10" t="s">
        <v>515</v>
      </c>
      <c r="F1101" s="52" t="s">
        <v>514</v>
      </c>
      <c r="G1101" s="52" t="s">
        <v>181</v>
      </c>
      <c r="H1101" s="52" t="s">
        <v>245</v>
      </c>
      <c r="I1101" s="52" t="s">
        <v>930</v>
      </c>
      <c r="J1101" s="52" t="s">
        <v>169</v>
      </c>
      <c r="K1101" s="52" t="s">
        <v>931</v>
      </c>
      <c r="L1101" s="53" t="s">
        <v>291</v>
      </c>
      <c r="M1101" s="13">
        <v>1841</v>
      </c>
      <c r="N1101" s="14">
        <f t="shared" si="254"/>
        <v>5.04383561643836</v>
      </c>
      <c r="O1101" s="15">
        <v>4490</v>
      </c>
      <c r="P1101" s="15">
        <f t="shared" si="250"/>
        <v>8266090</v>
      </c>
      <c r="Q1101" s="16">
        <f>IFERROR(VLOOKUP(G1101,SCENARIOS!$A$13:$E$18,2,0),0.025)</f>
        <v>0.035</v>
      </c>
      <c r="R1101" s="52">
        <f>IFERROR(VLOOKUP(L1101,INPUTS!$A$107:$B$120,2,0),0.0082)</f>
        <v>0.0079</v>
      </c>
      <c r="S1101" s="52">
        <f t="shared" si="251"/>
        <v>35.471</v>
      </c>
      <c r="T1101" s="15">
        <f t="shared" si="252"/>
        <v>65302.111</v>
      </c>
      <c r="U1101" s="15">
        <f>T1101/INPUTS!$B$7*1000</f>
        <v>81627638.75</v>
      </c>
      <c r="V1101" s="15">
        <f>T1101*INPUTS!$B$6</f>
        <v>206354.67076</v>
      </c>
      <c r="W1101" s="54" t="s">
        <v>396</v>
      </c>
      <c r="X1101" s="54" t="s">
        <v>396</v>
      </c>
      <c r="Y1101" s="67">
        <f>IFERROR(VLOOKUP(E1101,INPUTS!$A$44:$B$103,2,0),0)</f>
        <v>0</v>
      </c>
      <c r="Z1101" s="15">
        <f t="shared" si="253"/>
        <v>0</v>
      </c>
      <c r="AA1101" s="20">
        <f>IFERROR(VLOOKUP(E1101,INPUTS!$A$44:$C$103,3,0),SCENARIOS!$J$23)</f>
        <v>0</v>
      </c>
      <c r="AB1101" s="15">
        <f t="shared" si="255"/>
        <v>0</v>
      </c>
      <c r="AC1101" s="20">
        <f>IFERROR(VLOOKUP($E1101,INPUTS!$A$44:$G$103,4,0),SCENARIOS!$K$23)</f>
        <v>0</v>
      </c>
      <c r="AD1101" s="15">
        <f t="shared" si="256"/>
        <v>0</v>
      </c>
      <c r="AE1101" s="20">
        <f>IFERROR(VLOOKUP($E1101,INPUTS!$A$44:$G$103,5,0),SCENARIOS!$L$23)</f>
        <v>0</v>
      </c>
      <c r="AF1101" s="15">
        <f t="shared" si="257"/>
        <v>0</v>
      </c>
      <c r="AG1101" s="20">
        <f>IFERROR(VLOOKUP($E1101,INPUTS!$A$44:$G$103,6,0),SCENARIOS!$M$23)</f>
        <v>0</v>
      </c>
      <c r="AH1101" s="15">
        <f t="shared" si="258"/>
        <v>0</v>
      </c>
      <c r="AI1101" s="20">
        <f>IFERROR(VLOOKUP($E1101,INPUTS!$A$44:$G$103,7,0),SCENARIOS!$N$23)</f>
        <v>0</v>
      </c>
      <c r="AJ1101" s="15">
        <f t="shared" si="259"/>
        <v>0</v>
      </c>
      <c r="AL1101" t="str">
        <f t="shared" si="260"/>
        <v>N</v>
      </c>
      <c r="AM1101" s="21">
        <f t="shared" si="261"/>
        <v>154324.8862828</v>
      </c>
    </row>
    <row r="1102" ht="15" customHeight="1" spans="1:39">
      <c r="A1102" s="6" t="s">
        <v>2119</v>
      </c>
      <c r="B1102" s="52" t="s">
        <v>449</v>
      </c>
      <c r="C1102" s="52" t="s">
        <v>450</v>
      </c>
      <c r="D1102" s="52" t="s">
        <v>929</v>
      </c>
      <c r="E1102" s="10" t="s">
        <v>515</v>
      </c>
      <c r="F1102" s="52" t="s">
        <v>514</v>
      </c>
      <c r="G1102" s="52" t="s">
        <v>181</v>
      </c>
      <c r="H1102" s="52" t="s">
        <v>205</v>
      </c>
      <c r="I1102" s="52" t="s">
        <v>408</v>
      </c>
      <c r="J1102" s="52" t="s">
        <v>165</v>
      </c>
      <c r="K1102" s="52" t="s">
        <v>931</v>
      </c>
      <c r="L1102" s="53" t="s">
        <v>291</v>
      </c>
      <c r="M1102" s="13">
        <v>921</v>
      </c>
      <c r="N1102" s="14">
        <f t="shared" si="254"/>
        <v>2.52328767123288</v>
      </c>
      <c r="O1102" s="15">
        <v>8740</v>
      </c>
      <c r="P1102" s="15">
        <f t="shared" si="250"/>
        <v>8049540</v>
      </c>
      <c r="Q1102" s="16">
        <f>IFERROR(VLOOKUP(G1102,SCENARIOS!$A$13:$E$18,2,0),0.025)</f>
        <v>0.035</v>
      </c>
      <c r="R1102" s="52">
        <f>IFERROR(VLOOKUP(L1102,INPUTS!$A$107:$B$120,2,0),0.0082)</f>
        <v>0.0079</v>
      </c>
      <c r="S1102" s="52">
        <f t="shared" si="251"/>
        <v>69.046</v>
      </c>
      <c r="T1102" s="15">
        <f t="shared" si="252"/>
        <v>63591.366</v>
      </c>
      <c r="U1102" s="15">
        <f>T1102/INPUTS!$B$7*1000</f>
        <v>79489207.5</v>
      </c>
      <c r="V1102" s="15">
        <f>T1102*INPUTS!$B$6</f>
        <v>200948.71656</v>
      </c>
      <c r="W1102" s="54" t="s">
        <v>396</v>
      </c>
      <c r="X1102" s="54" t="s">
        <v>396</v>
      </c>
      <c r="Y1102" s="67">
        <f>IFERROR(VLOOKUP(E1102,INPUTS!$A$44:$B$103,2,0),0)</f>
        <v>0</v>
      </c>
      <c r="Z1102" s="15">
        <f t="shared" si="253"/>
        <v>0</v>
      </c>
      <c r="AA1102" s="20">
        <f>IFERROR(VLOOKUP(E1102,INPUTS!$A$44:$C$103,3,0),SCENARIOS!$J$23)</f>
        <v>0</v>
      </c>
      <c r="AB1102" s="15">
        <f t="shared" si="255"/>
        <v>0</v>
      </c>
      <c r="AC1102" s="20">
        <f>IFERROR(VLOOKUP($E1102,INPUTS!$A$44:$G$103,4,0),SCENARIOS!$K$23)</f>
        <v>0</v>
      </c>
      <c r="AD1102" s="15">
        <f t="shared" si="256"/>
        <v>0</v>
      </c>
      <c r="AE1102" s="20">
        <f>IFERROR(VLOOKUP($E1102,INPUTS!$A$44:$G$103,5,0),SCENARIOS!$L$23)</f>
        <v>0</v>
      </c>
      <c r="AF1102" s="15">
        <f t="shared" si="257"/>
        <v>0</v>
      </c>
      <c r="AG1102" s="20">
        <f>IFERROR(VLOOKUP($E1102,INPUTS!$A$44:$G$103,6,0),SCENARIOS!$M$23)</f>
        <v>0</v>
      </c>
      <c r="AH1102" s="15">
        <f t="shared" si="258"/>
        <v>0</v>
      </c>
      <c r="AI1102" s="20">
        <f>IFERROR(VLOOKUP($E1102,INPUTS!$A$44:$G$103,7,0),SCENARIOS!$N$23)</f>
        <v>0</v>
      </c>
      <c r="AJ1102" s="15">
        <f t="shared" si="259"/>
        <v>0</v>
      </c>
      <c r="AL1102" t="str">
        <f t="shared" si="260"/>
        <v>Y</v>
      </c>
      <c r="AM1102" s="21">
        <f t="shared" si="261"/>
        <v>150281.97674219</v>
      </c>
    </row>
    <row r="1103" ht="15" customHeight="1" spans="1:39">
      <c r="A1103" s="24" t="s">
        <v>2120</v>
      </c>
      <c r="B1103" s="52" t="s">
        <v>449</v>
      </c>
      <c r="C1103" s="52" t="s">
        <v>450</v>
      </c>
      <c r="D1103" s="52" t="s">
        <v>929</v>
      </c>
      <c r="E1103" s="10" t="s">
        <v>452</v>
      </c>
      <c r="F1103" s="52" t="s">
        <v>451</v>
      </c>
      <c r="G1103" s="52" t="s">
        <v>181</v>
      </c>
      <c r="H1103" s="52" t="s">
        <v>751</v>
      </c>
      <c r="I1103" s="52" t="s">
        <v>750</v>
      </c>
      <c r="J1103" s="52" t="s">
        <v>181</v>
      </c>
      <c r="K1103" s="52" t="s">
        <v>931</v>
      </c>
      <c r="L1103" s="53" t="s">
        <v>282</v>
      </c>
      <c r="M1103" s="13">
        <v>1111</v>
      </c>
      <c r="N1103" s="14">
        <f t="shared" si="254"/>
        <v>3.04383561643836</v>
      </c>
      <c r="O1103" s="15">
        <v>2820</v>
      </c>
      <c r="P1103" s="15">
        <f t="shared" si="250"/>
        <v>3133020</v>
      </c>
      <c r="Q1103" s="16">
        <f>IFERROR(VLOOKUP(G1103,SCENARIOS!$A$13:$E$18,2,0),0.025)</f>
        <v>0.035</v>
      </c>
      <c r="R1103" s="52">
        <f>IFERROR(VLOOKUP(L1103,INPUTS!$A$107:$B$120,2,0),0.0082)</f>
        <v>0.0042</v>
      </c>
      <c r="S1103" s="52">
        <f t="shared" si="251"/>
        <v>11.844</v>
      </c>
      <c r="T1103" s="15">
        <f t="shared" si="252"/>
        <v>13158.684</v>
      </c>
      <c r="U1103" s="15">
        <f>T1103/INPUTS!$B$7*1000</f>
        <v>16448355</v>
      </c>
      <c r="V1103" s="15">
        <f>T1103*INPUTS!$B$6</f>
        <v>41581.44144</v>
      </c>
      <c r="W1103" s="54" t="s">
        <v>521</v>
      </c>
      <c r="X1103" s="54" t="s">
        <v>396</v>
      </c>
      <c r="Y1103" s="67">
        <f>IFERROR(VLOOKUP(E1103,INPUTS!$A$44:$B$103,2,0),0)</f>
        <v>0</v>
      </c>
      <c r="Z1103" s="15">
        <f t="shared" si="253"/>
        <v>0</v>
      </c>
      <c r="AA1103" s="20">
        <f>IFERROR(VLOOKUP(E1103,INPUTS!$A$44:$C$103,3,0),SCENARIOS!$J$23)</f>
        <v>0</v>
      </c>
      <c r="AB1103" s="15">
        <f t="shared" si="255"/>
        <v>0</v>
      </c>
      <c r="AC1103" s="20">
        <f>IFERROR(VLOOKUP($E1103,INPUTS!$A$44:$G$103,4,0),SCENARIOS!$K$23)</f>
        <v>0</v>
      </c>
      <c r="AD1103" s="15">
        <f t="shared" si="256"/>
        <v>0</v>
      </c>
      <c r="AE1103" s="20">
        <f>IFERROR(VLOOKUP($E1103,INPUTS!$A$44:$G$103,5,0),SCENARIOS!$L$23)</f>
        <v>0</v>
      </c>
      <c r="AF1103" s="15">
        <f t="shared" si="257"/>
        <v>0</v>
      </c>
      <c r="AG1103" s="20">
        <f>IFERROR(VLOOKUP($E1103,INPUTS!$A$44:$G$103,6,0),SCENARIOS!$M$23)</f>
        <v>0</v>
      </c>
      <c r="AH1103" s="15">
        <f t="shared" si="258"/>
        <v>0</v>
      </c>
      <c r="AI1103" s="20">
        <f>IFERROR(VLOOKUP($E1103,INPUTS!$A$44:$G$103,7,0),SCENARIOS!$N$23)</f>
        <v>0</v>
      </c>
      <c r="AJ1103" s="15">
        <f t="shared" si="259"/>
        <v>0</v>
      </c>
      <c r="AL1103" t="str">
        <f t="shared" si="260"/>
        <v>N</v>
      </c>
      <c r="AM1103" s="21">
        <f t="shared" si="261"/>
        <v>31097.1939625549</v>
      </c>
    </row>
    <row r="1104" ht="15" customHeight="1" spans="1:39">
      <c r="A1104" s="6" t="s">
        <v>2121</v>
      </c>
      <c r="B1104" s="52" t="s">
        <v>449</v>
      </c>
      <c r="C1104" s="52" t="s">
        <v>450</v>
      </c>
      <c r="D1104" s="52" t="s">
        <v>929</v>
      </c>
      <c r="E1104" s="10" t="s">
        <v>452</v>
      </c>
      <c r="F1104" s="52" t="s">
        <v>451</v>
      </c>
      <c r="G1104" s="52" t="s">
        <v>181</v>
      </c>
      <c r="H1104" s="52" t="s">
        <v>1248</v>
      </c>
      <c r="I1104" s="52" t="s">
        <v>1249</v>
      </c>
      <c r="J1104" s="52" t="s">
        <v>181</v>
      </c>
      <c r="K1104" s="52" t="s">
        <v>931</v>
      </c>
      <c r="L1104" s="53" t="s">
        <v>282</v>
      </c>
      <c r="M1104" s="13">
        <v>666</v>
      </c>
      <c r="N1104" s="14">
        <f t="shared" si="254"/>
        <v>1.82465753424658</v>
      </c>
      <c r="O1104" s="15">
        <v>3330</v>
      </c>
      <c r="P1104" s="15">
        <f t="shared" si="250"/>
        <v>2217780</v>
      </c>
      <c r="Q1104" s="16">
        <f>IFERROR(VLOOKUP(G1104,SCENARIOS!$A$13:$E$18,2,0),0.025)</f>
        <v>0.035</v>
      </c>
      <c r="R1104" s="52">
        <f>IFERROR(VLOOKUP(L1104,INPUTS!$A$107:$B$120,2,0),0.0082)</f>
        <v>0.0042</v>
      </c>
      <c r="S1104" s="52">
        <f t="shared" si="251"/>
        <v>13.986</v>
      </c>
      <c r="T1104" s="15">
        <f t="shared" si="252"/>
        <v>9314.676</v>
      </c>
      <c r="U1104" s="15">
        <f>T1104/INPUTS!$B$7*1000</f>
        <v>11643345</v>
      </c>
      <c r="V1104" s="15">
        <f>T1104*INPUTS!$B$6</f>
        <v>29434.37616</v>
      </c>
      <c r="W1104" s="54" t="s">
        <v>521</v>
      </c>
      <c r="X1104" s="54" t="s">
        <v>396</v>
      </c>
      <c r="Y1104" s="67">
        <f>IFERROR(VLOOKUP(E1104,INPUTS!$A$44:$B$103,2,0),0)</f>
        <v>0</v>
      </c>
      <c r="Z1104" s="15">
        <f t="shared" si="253"/>
        <v>0</v>
      </c>
      <c r="AA1104" s="20">
        <f>IFERROR(VLOOKUP(E1104,INPUTS!$A$44:$C$103,3,0),SCENARIOS!$J$23)</f>
        <v>0</v>
      </c>
      <c r="AB1104" s="15">
        <f t="shared" si="255"/>
        <v>0</v>
      </c>
      <c r="AC1104" s="20">
        <f>IFERROR(VLOOKUP($E1104,INPUTS!$A$44:$G$103,4,0),SCENARIOS!$K$23)</f>
        <v>0</v>
      </c>
      <c r="AD1104" s="15">
        <f t="shared" si="256"/>
        <v>0</v>
      </c>
      <c r="AE1104" s="20">
        <f>IFERROR(VLOOKUP($E1104,INPUTS!$A$44:$G$103,5,0),SCENARIOS!$L$23)</f>
        <v>0</v>
      </c>
      <c r="AF1104" s="15">
        <f t="shared" si="257"/>
        <v>0</v>
      </c>
      <c r="AG1104" s="20">
        <f>IFERROR(VLOOKUP($E1104,INPUTS!$A$44:$G$103,6,0),SCENARIOS!$M$23)</f>
        <v>0</v>
      </c>
      <c r="AH1104" s="15">
        <f t="shared" si="258"/>
        <v>0</v>
      </c>
      <c r="AI1104" s="20">
        <f>IFERROR(VLOOKUP($E1104,INPUTS!$A$44:$G$103,7,0),SCENARIOS!$N$23)</f>
        <v>0</v>
      </c>
      <c r="AJ1104" s="15">
        <f t="shared" si="259"/>
        <v>0</v>
      </c>
      <c r="AL1104" t="str">
        <f t="shared" si="260"/>
        <v>N</v>
      </c>
      <c r="AM1104" s="21">
        <f t="shared" si="261"/>
        <v>22012.8613370726</v>
      </c>
    </row>
    <row r="1105" ht="15" customHeight="1" spans="1:39">
      <c r="A1105" s="24" t="s">
        <v>2122</v>
      </c>
      <c r="B1105" s="52" t="s">
        <v>449</v>
      </c>
      <c r="C1105" s="52" t="s">
        <v>450</v>
      </c>
      <c r="D1105" s="52" t="s">
        <v>929</v>
      </c>
      <c r="E1105" s="10" t="s">
        <v>452</v>
      </c>
      <c r="F1105" s="52" t="s">
        <v>451</v>
      </c>
      <c r="G1105" s="52" t="s">
        <v>181</v>
      </c>
      <c r="H1105" s="52" t="s">
        <v>515</v>
      </c>
      <c r="I1105" s="52" t="s">
        <v>514</v>
      </c>
      <c r="J1105" s="52" t="s">
        <v>181</v>
      </c>
      <c r="K1105" s="52" t="s">
        <v>931</v>
      </c>
      <c r="L1105" s="53" t="s">
        <v>282</v>
      </c>
      <c r="M1105" s="13">
        <v>333</v>
      </c>
      <c r="N1105" s="14">
        <f t="shared" si="254"/>
        <v>0.912328767123288</v>
      </c>
      <c r="O1105" s="15">
        <v>3930</v>
      </c>
      <c r="P1105" s="15">
        <f t="shared" si="250"/>
        <v>1308690</v>
      </c>
      <c r="Q1105" s="16">
        <f>IFERROR(VLOOKUP(G1105,SCENARIOS!$A$13:$E$18,2,0),0.025)</f>
        <v>0.035</v>
      </c>
      <c r="R1105" s="52">
        <f>IFERROR(VLOOKUP(L1105,INPUTS!$A$107:$B$120,2,0),0.0082)</f>
        <v>0.0042</v>
      </c>
      <c r="S1105" s="52">
        <f t="shared" si="251"/>
        <v>16.506</v>
      </c>
      <c r="T1105" s="15">
        <f t="shared" si="252"/>
        <v>5496.498</v>
      </c>
      <c r="U1105" s="15">
        <f>T1105/INPUTS!$B$7*1000</f>
        <v>6870622.5</v>
      </c>
      <c r="V1105" s="15">
        <f>T1105*INPUTS!$B$6</f>
        <v>17368.93368</v>
      </c>
      <c r="W1105" s="54" t="s">
        <v>521</v>
      </c>
      <c r="X1105" s="54" t="s">
        <v>396</v>
      </c>
      <c r="Y1105" s="67">
        <f>IFERROR(VLOOKUP(E1105,INPUTS!$A$44:$B$103,2,0),0)</f>
        <v>0</v>
      </c>
      <c r="Z1105" s="15">
        <f t="shared" si="253"/>
        <v>0</v>
      </c>
      <c r="AA1105" s="20">
        <f>IFERROR(VLOOKUP(E1105,INPUTS!$A$44:$C$103,3,0),SCENARIOS!$J$23)</f>
        <v>0</v>
      </c>
      <c r="AB1105" s="15">
        <f t="shared" si="255"/>
        <v>0</v>
      </c>
      <c r="AC1105" s="20">
        <f>IFERROR(VLOOKUP($E1105,INPUTS!$A$44:$G$103,4,0),SCENARIOS!$K$23)</f>
        <v>0</v>
      </c>
      <c r="AD1105" s="15">
        <f t="shared" si="256"/>
        <v>0</v>
      </c>
      <c r="AE1105" s="20">
        <f>IFERROR(VLOOKUP($E1105,INPUTS!$A$44:$G$103,5,0),SCENARIOS!$L$23)</f>
        <v>0</v>
      </c>
      <c r="AF1105" s="15">
        <f t="shared" si="257"/>
        <v>0</v>
      </c>
      <c r="AG1105" s="20">
        <f>IFERROR(VLOOKUP($E1105,INPUTS!$A$44:$G$103,6,0),SCENARIOS!$M$23)</f>
        <v>0</v>
      </c>
      <c r="AH1105" s="15">
        <f t="shared" si="258"/>
        <v>0</v>
      </c>
      <c r="AI1105" s="20">
        <f>IFERROR(VLOOKUP($E1105,INPUTS!$A$44:$G$103,7,0),SCENARIOS!$N$23)</f>
        <v>0</v>
      </c>
      <c r="AJ1105" s="15">
        <f t="shared" si="259"/>
        <v>0</v>
      </c>
      <c r="AL1105" t="str">
        <f t="shared" si="260"/>
        <v>N</v>
      </c>
      <c r="AM1105" s="21">
        <f t="shared" si="261"/>
        <v>12989.5713295338</v>
      </c>
    </row>
    <row r="1106" ht="15" customHeight="1" spans="1:39">
      <c r="A1106" s="6" t="s">
        <v>2123</v>
      </c>
      <c r="B1106" s="52" t="s">
        <v>449</v>
      </c>
      <c r="C1106" s="52" t="s">
        <v>450</v>
      </c>
      <c r="D1106" s="52" t="s">
        <v>929</v>
      </c>
      <c r="E1106" s="10" t="s">
        <v>452</v>
      </c>
      <c r="F1106" s="52" t="s">
        <v>451</v>
      </c>
      <c r="G1106" s="52" t="s">
        <v>181</v>
      </c>
      <c r="H1106" s="52" t="s">
        <v>245</v>
      </c>
      <c r="I1106" s="52" t="s">
        <v>930</v>
      </c>
      <c r="J1106" s="52" t="s">
        <v>169</v>
      </c>
      <c r="K1106" s="52" t="s">
        <v>931</v>
      </c>
      <c r="L1106" s="53" t="s">
        <v>291</v>
      </c>
      <c r="M1106" s="13">
        <v>555</v>
      </c>
      <c r="N1106" s="14">
        <f t="shared" si="254"/>
        <v>1.52054794520548</v>
      </c>
      <c r="O1106" s="15">
        <v>7800</v>
      </c>
      <c r="P1106" s="15">
        <f t="shared" si="250"/>
        <v>4329000</v>
      </c>
      <c r="Q1106" s="16">
        <f>IFERROR(VLOOKUP(G1106,SCENARIOS!$A$13:$E$18,2,0),0.025)</f>
        <v>0.035</v>
      </c>
      <c r="R1106" s="52">
        <f>IFERROR(VLOOKUP(L1106,INPUTS!$A$107:$B$120,2,0),0.0082)</f>
        <v>0.0079</v>
      </c>
      <c r="S1106" s="52">
        <f t="shared" si="251"/>
        <v>61.62</v>
      </c>
      <c r="T1106" s="15">
        <f t="shared" si="252"/>
        <v>34199.1</v>
      </c>
      <c r="U1106" s="15">
        <f>T1106/INPUTS!$B$7*1000</f>
        <v>42748875</v>
      </c>
      <c r="V1106" s="15">
        <f>T1106*INPUTS!$B$6</f>
        <v>108069.156</v>
      </c>
      <c r="W1106" s="54" t="s">
        <v>521</v>
      </c>
      <c r="X1106" s="54" t="s">
        <v>396</v>
      </c>
      <c r="Y1106" s="67">
        <f>IFERROR(VLOOKUP(E1106,INPUTS!$A$44:$B$103,2,0),0)</f>
        <v>0</v>
      </c>
      <c r="Z1106" s="15">
        <f t="shared" si="253"/>
        <v>0</v>
      </c>
      <c r="AA1106" s="20">
        <f>IFERROR(VLOOKUP(E1106,INPUTS!$A$44:$C$103,3,0),SCENARIOS!$J$23)</f>
        <v>0</v>
      </c>
      <c r="AB1106" s="15">
        <f t="shared" si="255"/>
        <v>0</v>
      </c>
      <c r="AC1106" s="20">
        <f>IFERROR(VLOOKUP($E1106,INPUTS!$A$44:$G$103,4,0),SCENARIOS!$K$23)</f>
        <v>0</v>
      </c>
      <c r="AD1106" s="15">
        <f t="shared" si="256"/>
        <v>0</v>
      </c>
      <c r="AE1106" s="20">
        <f>IFERROR(VLOOKUP($E1106,INPUTS!$A$44:$G$103,5,0),SCENARIOS!$L$23)</f>
        <v>0</v>
      </c>
      <c r="AF1106" s="15">
        <f t="shared" si="257"/>
        <v>0</v>
      </c>
      <c r="AG1106" s="20">
        <f>IFERROR(VLOOKUP($E1106,INPUTS!$A$44:$G$103,6,0),SCENARIOS!$M$23)</f>
        <v>0</v>
      </c>
      <c r="AH1106" s="15">
        <f t="shared" si="258"/>
        <v>0</v>
      </c>
      <c r="AI1106" s="20">
        <f>IFERROR(VLOOKUP($E1106,INPUTS!$A$44:$G$103,7,0),SCENARIOS!$N$23)</f>
        <v>0</v>
      </c>
      <c r="AJ1106" s="15">
        <f t="shared" si="259"/>
        <v>0</v>
      </c>
      <c r="AL1106" t="str">
        <f t="shared" si="260"/>
        <v>Y</v>
      </c>
      <c r="AM1106" s="21">
        <f t="shared" si="261"/>
        <v>80820.8515414469</v>
      </c>
    </row>
    <row r="1107" ht="15" customHeight="1" spans="1:39">
      <c r="A1107" s="24" t="s">
        <v>2124</v>
      </c>
      <c r="B1107" s="52" t="s">
        <v>449</v>
      </c>
      <c r="C1107" s="52" t="s">
        <v>450</v>
      </c>
      <c r="D1107" s="52" t="s">
        <v>929</v>
      </c>
      <c r="E1107" s="10" t="s">
        <v>452</v>
      </c>
      <c r="F1107" s="52" t="s">
        <v>451</v>
      </c>
      <c r="G1107" s="52" t="s">
        <v>181</v>
      </c>
      <c r="H1107" s="52" t="s">
        <v>205</v>
      </c>
      <c r="I1107" s="52" t="s">
        <v>408</v>
      </c>
      <c r="J1107" s="52" t="s">
        <v>165</v>
      </c>
      <c r="K1107" s="52" t="s">
        <v>931</v>
      </c>
      <c r="L1107" s="53" t="s">
        <v>291</v>
      </c>
      <c r="M1107" s="13">
        <v>444</v>
      </c>
      <c r="N1107" s="14">
        <f t="shared" si="254"/>
        <v>1.21643835616438</v>
      </c>
      <c r="O1107" s="15">
        <v>9680</v>
      </c>
      <c r="P1107" s="15">
        <f t="shared" si="250"/>
        <v>4297920</v>
      </c>
      <c r="Q1107" s="16">
        <f>IFERROR(VLOOKUP(G1107,SCENARIOS!$A$13:$E$18,2,0),0.025)</f>
        <v>0.035</v>
      </c>
      <c r="R1107" s="52">
        <f>IFERROR(VLOOKUP(L1107,INPUTS!$A$107:$B$120,2,0),0.0082)</f>
        <v>0.0079</v>
      </c>
      <c r="S1107" s="52">
        <f t="shared" si="251"/>
        <v>76.472</v>
      </c>
      <c r="T1107" s="15">
        <f t="shared" si="252"/>
        <v>33953.568</v>
      </c>
      <c r="U1107" s="15">
        <f>T1107/INPUTS!$B$7*1000</f>
        <v>42441960</v>
      </c>
      <c r="V1107" s="15">
        <f>T1107*INPUTS!$B$6</f>
        <v>107293.27488</v>
      </c>
      <c r="W1107" s="54" t="s">
        <v>521</v>
      </c>
      <c r="X1107" s="54" t="s">
        <v>396</v>
      </c>
      <c r="Y1107" s="67">
        <f>IFERROR(VLOOKUP(E1107,INPUTS!$A$44:$B$103,2,0),0)</f>
        <v>0</v>
      </c>
      <c r="Z1107" s="15">
        <f t="shared" si="253"/>
        <v>0</v>
      </c>
      <c r="AA1107" s="20">
        <f>IFERROR(VLOOKUP(E1107,INPUTS!$A$44:$C$103,3,0),SCENARIOS!$J$23)</f>
        <v>0</v>
      </c>
      <c r="AB1107" s="15">
        <f t="shared" si="255"/>
        <v>0</v>
      </c>
      <c r="AC1107" s="20">
        <f>IFERROR(VLOOKUP($E1107,INPUTS!$A$44:$G$103,4,0),SCENARIOS!$K$23)</f>
        <v>0</v>
      </c>
      <c r="AD1107" s="15">
        <f t="shared" si="256"/>
        <v>0</v>
      </c>
      <c r="AE1107" s="20">
        <f>IFERROR(VLOOKUP($E1107,INPUTS!$A$44:$G$103,5,0),SCENARIOS!$L$23)</f>
        <v>0</v>
      </c>
      <c r="AF1107" s="15">
        <f t="shared" si="257"/>
        <v>0</v>
      </c>
      <c r="AG1107" s="20">
        <f>IFERROR(VLOOKUP($E1107,INPUTS!$A$44:$G$103,6,0),SCENARIOS!$M$23)</f>
        <v>0</v>
      </c>
      <c r="AH1107" s="15">
        <f t="shared" si="258"/>
        <v>0</v>
      </c>
      <c r="AI1107" s="20">
        <f>IFERROR(VLOOKUP($E1107,INPUTS!$A$44:$G$103,7,0),SCENARIOS!$N$23)</f>
        <v>0</v>
      </c>
      <c r="AJ1107" s="15">
        <f t="shared" si="259"/>
        <v>0</v>
      </c>
      <c r="AL1107" t="str">
        <f t="shared" si="260"/>
        <v>Y</v>
      </c>
      <c r="AM1107" s="21">
        <f t="shared" si="261"/>
        <v>80240.5992739699</v>
      </c>
    </row>
    <row r="1108" ht="15" customHeight="1" spans="1:39">
      <c r="A1108" s="6" t="s">
        <v>2125</v>
      </c>
      <c r="B1108" s="52" t="s">
        <v>449</v>
      </c>
      <c r="C1108" s="52" t="s">
        <v>450</v>
      </c>
      <c r="D1108" s="52" t="s">
        <v>929</v>
      </c>
      <c r="E1108" s="10" t="s">
        <v>452</v>
      </c>
      <c r="F1108" s="52" t="s">
        <v>451</v>
      </c>
      <c r="G1108" s="52" t="s">
        <v>181</v>
      </c>
      <c r="H1108" s="52" t="s">
        <v>203</v>
      </c>
      <c r="I1108" s="52" t="s">
        <v>399</v>
      </c>
      <c r="J1108" s="52" t="s">
        <v>165</v>
      </c>
      <c r="K1108" s="52" t="s">
        <v>931</v>
      </c>
      <c r="L1108" s="53" t="s">
        <v>291</v>
      </c>
      <c r="M1108" s="13">
        <v>222</v>
      </c>
      <c r="N1108" s="14">
        <f t="shared" si="254"/>
        <v>0.608219178082192</v>
      </c>
      <c r="O1108" s="15">
        <v>9220</v>
      </c>
      <c r="P1108" s="15">
        <f t="shared" si="250"/>
        <v>2046840</v>
      </c>
      <c r="Q1108" s="16">
        <f>IFERROR(VLOOKUP(G1108,SCENARIOS!$A$13:$E$18,2,0),0.025)</f>
        <v>0.035</v>
      </c>
      <c r="R1108" s="52">
        <f>IFERROR(VLOOKUP(L1108,INPUTS!$A$107:$B$120,2,0),0.0082)</f>
        <v>0.0079</v>
      </c>
      <c r="S1108" s="52">
        <f t="shared" si="251"/>
        <v>72.838</v>
      </c>
      <c r="T1108" s="15">
        <f t="shared" si="252"/>
        <v>16170.036</v>
      </c>
      <c r="U1108" s="15">
        <f>T1108/INPUTS!$B$7*1000</f>
        <v>20212545</v>
      </c>
      <c r="V1108" s="15">
        <f>T1108*INPUTS!$B$6</f>
        <v>51097.31376</v>
      </c>
      <c r="W1108" s="54" t="s">
        <v>521</v>
      </c>
      <c r="X1108" s="54" t="s">
        <v>396</v>
      </c>
      <c r="Y1108" s="67">
        <f>IFERROR(VLOOKUP(E1108,INPUTS!$A$44:$B$103,2,0),0)</f>
        <v>0</v>
      </c>
      <c r="Z1108" s="15">
        <f t="shared" si="253"/>
        <v>0</v>
      </c>
      <c r="AA1108" s="20">
        <f>IFERROR(VLOOKUP(E1108,INPUTS!$A$44:$C$103,3,0),SCENARIOS!$J$23)</f>
        <v>0</v>
      </c>
      <c r="AB1108" s="15">
        <f t="shared" si="255"/>
        <v>0</v>
      </c>
      <c r="AC1108" s="20">
        <f>IFERROR(VLOOKUP($E1108,INPUTS!$A$44:$G$103,4,0),SCENARIOS!$K$23)</f>
        <v>0</v>
      </c>
      <c r="AD1108" s="15">
        <f t="shared" si="256"/>
        <v>0</v>
      </c>
      <c r="AE1108" s="20">
        <f>IFERROR(VLOOKUP($E1108,INPUTS!$A$44:$G$103,5,0),SCENARIOS!$L$23)</f>
        <v>0</v>
      </c>
      <c r="AF1108" s="15">
        <f t="shared" si="257"/>
        <v>0</v>
      </c>
      <c r="AG1108" s="20">
        <f>IFERROR(VLOOKUP($E1108,INPUTS!$A$44:$G$103,6,0),SCENARIOS!$M$23)</f>
        <v>0</v>
      </c>
      <c r="AH1108" s="15">
        <f t="shared" si="258"/>
        <v>0</v>
      </c>
      <c r="AI1108" s="20">
        <f>IFERROR(VLOOKUP($E1108,INPUTS!$A$44:$G$103,7,0),SCENARIOS!$N$23)</f>
        <v>0</v>
      </c>
      <c r="AJ1108" s="15">
        <f t="shared" si="259"/>
        <v>0</v>
      </c>
      <c r="AL1108" t="str">
        <f t="shared" si="260"/>
        <v>Y</v>
      </c>
      <c r="AM1108" s="21">
        <f t="shared" si="261"/>
        <v>38213.7564724175</v>
      </c>
    </row>
    <row r="1109" ht="15" customHeight="1" spans="1:39">
      <c r="A1109" s="24" t="s">
        <v>2126</v>
      </c>
      <c r="B1109" s="52" t="s">
        <v>449</v>
      </c>
      <c r="C1109" s="52" t="s">
        <v>450</v>
      </c>
      <c r="D1109" s="52" t="s">
        <v>929</v>
      </c>
      <c r="E1109" s="10" t="s">
        <v>452</v>
      </c>
      <c r="F1109" s="52" t="s">
        <v>451</v>
      </c>
      <c r="G1109" s="52" t="s">
        <v>181</v>
      </c>
      <c r="H1109" s="52" t="s">
        <v>200</v>
      </c>
      <c r="I1109" s="52" t="s">
        <v>391</v>
      </c>
      <c r="J1109" s="52" t="s">
        <v>165</v>
      </c>
      <c r="K1109" s="52" t="s">
        <v>931</v>
      </c>
      <c r="L1109" s="53" t="s">
        <v>291</v>
      </c>
      <c r="M1109" s="13">
        <v>111</v>
      </c>
      <c r="N1109" s="14">
        <f t="shared" si="254"/>
        <v>0.304109589041096</v>
      </c>
      <c r="O1109" s="15">
        <v>9750</v>
      </c>
      <c r="P1109" s="15">
        <f t="shared" si="250"/>
        <v>1082250</v>
      </c>
      <c r="Q1109" s="16">
        <f>IFERROR(VLOOKUP(G1109,SCENARIOS!$A$13:$E$18,2,0),0.025)</f>
        <v>0.035</v>
      </c>
      <c r="R1109" s="52">
        <f>IFERROR(VLOOKUP(L1109,INPUTS!$A$107:$B$120,2,0),0.0082)</f>
        <v>0.0079</v>
      </c>
      <c r="S1109" s="52">
        <f t="shared" si="251"/>
        <v>77.025</v>
      </c>
      <c r="T1109" s="15">
        <f t="shared" si="252"/>
        <v>8549.775</v>
      </c>
      <c r="U1109" s="15">
        <f>T1109/INPUTS!$B$7*1000</f>
        <v>10687218.75</v>
      </c>
      <c r="V1109" s="15">
        <f>T1109*INPUTS!$B$6</f>
        <v>27017.289</v>
      </c>
      <c r="W1109" s="54" t="s">
        <v>521</v>
      </c>
      <c r="X1109" s="54" t="s">
        <v>396</v>
      </c>
      <c r="Y1109" s="67">
        <f>IFERROR(VLOOKUP(E1109,INPUTS!$A$44:$B$103,2,0),0)</f>
        <v>0</v>
      </c>
      <c r="Z1109" s="15">
        <f t="shared" si="253"/>
        <v>0</v>
      </c>
      <c r="AA1109" s="20">
        <f>IFERROR(VLOOKUP(E1109,INPUTS!$A$44:$C$103,3,0),SCENARIOS!$J$23)</f>
        <v>0</v>
      </c>
      <c r="AB1109" s="15">
        <f t="shared" si="255"/>
        <v>0</v>
      </c>
      <c r="AC1109" s="20">
        <f>IFERROR(VLOOKUP($E1109,INPUTS!$A$44:$G$103,4,0),SCENARIOS!$K$23)</f>
        <v>0</v>
      </c>
      <c r="AD1109" s="15">
        <f t="shared" si="256"/>
        <v>0</v>
      </c>
      <c r="AE1109" s="20">
        <f>IFERROR(VLOOKUP($E1109,INPUTS!$A$44:$G$103,5,0),SCENARIOS!$L$23)</f>
        <v>0</v>
      </c>
      <c r="AF1109" s="15">
        <f t="shared" si="257"/>
        <v>0</v>
      </c>
      <c r="AG1109" s="20">
        <f>IFERROR(VLOOKUP($E1109,INPUTS!$A$44:$G$103,6,0),SCENARIOS!$M$23)</f>
        <v>0</v>
      </c>
      <c r="AH1109" s="15">
        <f t="shared" si="258"/>
        <v>0</v>
      </c>
      <c r="AI1109" s="20">
        <f>IFERROR(VLOOKUP($E1109,INPUTS!$A$44:$G$103,7,0),SCENARIOS!$N$23)</f>
        <v>0</v>
      </c>
      <c r="AJ1109" s="15">
        <f t="shared" si="259"/>
        <v>0</v>
      </c>
      <c r="AL1109" t="str">
        <f t="shared" si="260"/>
        <v>Y</v>
      </c>
      <c r="AM1109" s="21">
        <f t="shared" si="261"/>
        <v>20205.2128853617</v>
      </c>
    </row>
    <row r="1110" ht="15" customHeight="1" spans="1:39">
      <c r="A1110" s="6" t="s">
        <v>2127</v>
      </c>
      <c r="B1110" s="52" t="s">
        <v>449</v>
      </c>
      <c r="C1110" s="52" t="s">
        <v>450</v>
      </c>
      <c r="D1110" s="52" t="s">
        <v>929</v>
      </c>
      <c r="E1110" s="10" t="s">
        <v>452</v>
      </c>
      <c r="F1110" s="52" t="s">
        <v>451</v>
      </c>
      <c r="G1110" s="52" t="s">
        <v>181</v>
      </c>
      <c r="H1110" s="52" t="s">
        <v>702</v>
      </c>
      <c r="I1110" s="52" t="s">
        <v>701</v>
      </c>
      <c r="J1110" s="52" t="s">
        <v>181</v>
      </c>
      <c r="K1110" s="52" t="s">
        <v>931</v>
      </c>
      <c r="L1110" s="53" t="s">
        <v>282</v>
      </c>
      <c r="M1110" s="13">
        <v>1777</v>
      </c>
      <c r="N1110" s="14">
        <f t="shared" si="254"/>
        <v>4.86849315068493</v>
      </c>
      <c r="O1110" s="15">
        <v>1660</v>
      </c>
      <c r="P1110" s="15">
        <f t="shared" si="250"/>
        <v>2949820</v>
      </c>
      <c r="Q1110" s="16">
        <f>IFERROR(VLOOKUP(G1110,SCENARIOS!$A$13:$E$18,2,0),0.025)</f>
        <v>0.035</v>
      </c>
      <c r="R1110" s="52">
        <f>IFERROR(VLOOKUP(L1110,INPUTS!$A$107:$B$120,2,0),0.0082)</f>
        <v>0.0042</v>
      </c>
      <c r="S1110" s="52">
        <f t="shared" si="251"/>
        <v>6.972</v>
      </c>
      <c r="T1110" s="15">
        <f t="shared" si="252"/>
        <v>12389.244</v>
      </c>
      <c r="U1110" s="15">
        <f>T1110/INPUTS!$B$7*1000</f>
        <v>15486555</v>
      </c>
      <c r="V1110" s="15">
        <f>T1110*INPUTS!$B$6</f>
        <v>39150.01104</v>
      </c>
      <c r="W1110" s="54" t="s">
        <v>521</v>
      </c>
      <c r="X1110" s="54" t="s">
        <v>396</v>
      </c>
      <c r="Y1110" s="67">
        <f>IFERROR(VLOOKUP(E1110,INPUTS!$A$44:$B$103,2,0),0)</f>
        <v>0</v>
      </c>
      <c r="Z1110" s="15">
        <f t="shared" si="253"/>
        <v>0</v>
      </c>
      <c r="AA1110" s="20">
        <f>IFERROR(VLOOKUP(E1110,INPUTS!$A$44:$C$103,3,0),SCENARIOS!$J$23)</f>
        <v>0</v>
      </c>
      <c r="AB1110" s="15">
        <f t="shared" si="255"/>
        <v>0</v>
      </c>
      <c r="AC1110" s="20">
        <f>IFERROR(VLOOKUP($E1110,INPUTS!$A$44:$G$103,4,0),SCENARIOS!$K$23)</f>
        <v>0</v>
      </c>
      <c r="AD1110" s="15">
        <f t="shared" si="256"/>
        <v>0</v>
      </c>
      <c r="AE1110" s="20">
        <f>IFERROR(VLOOKUP($E1110,INPUTS!$A$44:$G$103,5,0),SCENARIOS!$L$23)</f>
        <v>0</v>
      </c>
      <c r="AF1110" s="15">
        <f t="shared" si="257"/>
        <v>0</v>
      </c>
      <c r="AG1110" s="20">
        <f>IFERROR(VLOOKUP($E1110,INPUTS!$A$44:$G$103,6,0),SCENARIOS!$M$23)</f>
        <v>0</v>
      </c>
      <c r="AH1110" s="15">
        <f t="shared" si="258"/>
        <v>0</v>
      </c>
      <c r="AI1110" s="20">
        <f>IFERROR(VLOOKUP($E1110,INPUTS!$A$44:$G$103,7,0),SCENARIOS!$N$23)</f>
        <v>0</v>
      </c>
      <c r="AJ1110" s="15">
        <f t="shared" si="259"/>
        <v>0</v>
      </c>
      <c r="AL1110" t="str">
        <f t="shared" si="260"/>
        <v>N</v>
      </c>
      <c r="AM1110" s="21">
        <f t="shared" si="261"/>
        <v>29278.8187418605</v>
      </c>
    </row>
    <row r="1111" ht="15" customHeight="1" spans="1:39">
      <c r="A1111" s="24" t="s">
        <v>2128</v>
      </c>
      <c r="B1111" s="52" t="s">
        <v>449</v>
      </c>
      <c r="C1111" s="52" t="s">
        <v>450</v>
      </c>
      <c r="D1111" s="52" t="s">
        <v>929</v>
      </c>
      <c r="E1111" s="10" t="s">
        <v>452</v>
      </c>
      <c r="F1111" s="52" t="s">
        <v>451</v>
      </c>
      <c r="G1111" s="52" t="s">
        <v>181</v>
      </c>
      <c r="H1111" s="52" t="s">
        <v>1343</v>
      </c>
      <c r="I1111" s="52" t="s">
        <v>451</v>
      </c>
      <c r="J1111" s="52" t="s">
        <v>181</v>
      </c>
      <c r="K1111" s="52" t="s">
        <v>931</v>
      </c>
      <c r="L1111" s="53" t="s">
        <v>279</v>
      </c>
      <c r="M1111" s="13">
        <v>888</v>
      </c>
      <c r="N1111" s="14">
        <f t="shared" si="254"/>
        <v>2.43287671232877</v>
      </c>
      <c r="O1111" s="15">
        <v>2370</v>
      </c>
      <c r="P1111" s="15">
        <f t="shared" si="250"/>
        <v>2104560</v>
      </c>
      <c r="Q1111" s="16">
        <f>IFERROR(VLOOKUP(G1111,SCENARIOS!$A$13:$E$18,2,0),0.025)</f>
        <v>0.035</v>
      </c>
      <c r="R1111" s="52">
        <f>IFERROR(VLOOKUP(L1111,INPUTS!$A$107:$B$120,2,0),0.0082)</f>
        <v>0.0039</v>
      </c>
      <c r="S1111" s="52">
        <f t="shared" si="251"/>
        <v>9.243</v>
      </c>
      <c r="T1111" s="15">
        <f t="shared" si="252"/>
        <v>8207.784</v>
      </c>
      <c r="U1111" s="15">
        <f>T1111/INPUTS!$B$7*1000</f>
        <v>10259730</v>
      </c>
      <c r="V1111" s="15">
        <f>T1111*INPUTS!$B$6</f>
        <v>25936.59744</v>
      </c>
      <c r="W1111" s="54" t="s">
        <v>521</v>
      </c>
      <c r="X1111" s="54" t="s">
        <v>396</v>
      </c>
      <c r="Y1111" s="67">
        <f>IFERROR(VLOOKUP(E1111,INPUTS!$A$44:$B$103,2,0),0)</f>
        <v>0</v>
      </c>
      <c r="Z1111" s="15">
        <f t="shared" si="253"/>
        <v>0</v>
      </c>
      <c r="AA1111" s="20">
        <f>IFERROR(VLOOKUP(E1111,INPUTS!$A$44:$C$103,3,0),SCENARIOS!$J$23)</f>
        <v>0</v>
      </c>
      <c r="AB1111" s="15">
        <f t="shared" si="255"/>
        <v>0</v>
      </c>
      <c r="AC1111" s="20">
        <f>IFERROR(VLOOKUP($E1111,INPUTS!$A$44:$G$103,4,0),SCENARIOS!$K$23)</f>
        <v>0</v>
      </c>
      <c r="AD1111" s="15">
        <f t="shared" si="256"/>
        <v>0</v>
      </c>
      <c r="AE1111" s="20">
        <f>IFERROR(VLOOKUP($E1111,INPUTS!$A$44:$G$103,5,0),SCENARIOS!$L$23)</f>
        <v>0</v>
      </c>
      <c r="AF1111" s="15">
        <f t="shared" si="257"/>
        <v>0</v>
      </c>
      <c r="AG1111" s="20">
        <f>IFERROR(VLOOKUP($E1111,INPUTS!$A$44:$G$103,6,0),SCENARIOS!$M$23)</f>
        <v>0</v>
      </c>
      <c r="AH1111" s="15">
        <f t="shared" si="258"/>
        <v>0</v>
      </c>
      <c r="AI1111" s="20">
        <f>IFERROR(VLOOKUP($E1111,INPUTS!$A$44:$G$103,7,0),SCENARIOS!$N$23)</f>
        <v>0</v>
      </c>
      <c r="AJ1111" s="15">
        <f t="shared" si="259"/>
        <v>0</v>
      </c>
      <c r="AL1111" t="str">
        <f t="shared" si="260"/>
        <v>N</v>
      </c>
      <c r="AM1111" s="21">
        <f t="shared" si="261"/>
        <v>19397.0043699473</v>
      </c>
    </row>
    <row r="1112" ht="15" customHeight="1" spans="1:39">
      <c r="A1112" s="6" t="s">
        <v>2130</v>
      </c>
      <c r="B1112" s="52" t="s">
        <v>631</v>
      </c>
      <c r="C1112" s="52" t="s">
        <v>632</v>
      </c>
      <c r="D1112" s="52" t="s">
        <v>929</v>
      </c>
      <c r="E1112" s="10" t="s">
        <v>452</v>
      </c>
      <c r="F1112" s="52" t="s">
        <v>451</v>
      </c>
      <c r="G1112" s="52" t="s">
        <v>181</v>
      </c>
      <c r="H1112" s="52" t="s">
        <v>2147</v>
      </c>
      <c r="I1112" s="52" t="s">
        <v>451</v>
      </c>
      <c r="J1112" s="52" t="s">
        <v>181</v>
      </c>
      <c r="K1112" s="52" t="s">
        <v>931</v>
      </c>
      <c r="L1112" s="53" t="s">
        <v>286</v>
      </c>
      <c r="M1112" s="13">
        <v>2221</v>
      </c>
      <c r="N1112" s="14">
        <f t="shared" si="254"/>
        <v>6.08493150684932</v>
      </c>
      <c r="O1112" s="15">
        <v>360</v>
      </c>
      <c r="P1112" s="15">
        <f t="shared" si="250"/>
        <v>799560</v>
      </c>
      <c r="Q1112" s="16">
        <f>IFERROR(VLOOKUP(G1112,SCENARIOS!$A$13:$E$18,2,0),0.025)</f>
        <v>0.035</v>
      </c>
      <c r="R1112" s="52">
        <f>IFERROR(VLOOKUP(L1112,INPUTS!$A$107:$B$120,2,0),0.0082)</f>
        <v>0.0039</v>
      </c>
      <c r="S1112" s="52">
        <f t="shared" si="251"/>
        <v>1.404</v>
      </c>
      <c r="T1112" s="15">
        <f t="shared" si="252"/>
        <v>3118.284</v>
      </c>
      <c r="U1112" s="15">
        <f>T1112/INPUTS!$B$7*1000</f>
        <v>3897855</v>
      </c>
      <c r="V1112" s="15">
        <f>T1112*INPUTS!$B$6</f>
        <v>9853.77744</v>
      </c>
      <c r="W1112" s="54" t="s">
        <v>521</v>
      </c>
      <c r="X1112" s="54" t="s">
        <v>396</v>
      </c>
      <c r="Y1112" s="67">
        <f>IFERROR(VLOOKUP(E1112,INPUTS!$A$44:$B$103,2,0),0)</f>
        <v>0</v>
      </c>
      <c r="Z1112" s="15">
        <f t="shared" si="253"/>
        <v>0</v>
      </c>
      <c r="AA1112" s="20">
        <f>IFERROR(VLOOKUP(E1112,INPUTS!$A$44:$C$103,3,0),SCENARIOS!$J$23)</f>
        <v>0</v>
      </c>
      <c r="AB1112" s="15">
        <f t="shared" si="255"/>
        <v>0</v>
      </c>
      <c r="AC1112" s="20">
        <f>IFERROR(VLOOKUP($E1112,INPUTS!$A$44:$G$103,4,0),SCENARIOS!$K$23)</f>
        <v>0</v>
      </c>
      <c r="AD1112" s="15">
        <f t="shared" si="256"/>
        <v>0</v>
      </c>
      <c r="AE1112" s="20">
        <f>IFERROR(VLOOKUP($E1112,INPUTS!$A$44:$G$103,5,0),SCENARIOS!$L$23)</f>
        <v>0</v>
      </c>
      <c r="AF1112" s="15">
        <f t="shared" si="257"/>
        <v>0</v>
      </c>
      <c r="AG1112" s="20">
        <f>IFERROR(VLOOKUP($E1112,INPUTS!$A$44:$G$103,6,0),SCENARIOS!$M$23)</f>
        <v>0</v>
      </c>
      <c r="AH1112" s="15">
        <f t="shared" si="258"/>
        <v>0</v>
      </c>
      <c r="AI1112" s="20">
        <f>IFERROR(VLOOKUP($E1112,INPUTS!$A$44:$G$103,7,0),SCENARIOS!$N$23)</f>
        <v>0</v>
      </c>
      <c r="AJ1112" s="15">
        <f t="shared" si="259"/>
        <v>0</v>
      </c>
      <c r="AL1112" t="str">
        <f t="shared" si="260"/>
        <v>N</v>
      </c>
      <c r="AM1112" s="21">
        <f t="shared" si="261"/>
        <v>7369.26902252016</v>
      </c>
    </row>
    <row r="1113" ht="15" customHeight="1" spans="1:39">
      <c r="A1113" s="24" t="s">
        <v>2131</v>
      </c>
      <c r="B1113" s="52" t="s">
        <v>631</v>
      </c>
      <c r="C1113" s="52" t="s">
        <v>632</v>
      </c>
      <c r="D1113" s="52" t="s">
        <v>929</v>
      </c>
      <c r="E1113" s="10" t="s">
        <v>452</v>
      </c>
      <c r="F1113" s="52" t="s">
        <v>451</v>
      </c>
      <c r="G1113" s="52" t="s">
        <v>181</v>
      </c>
      <c r="H1113" s="52" t="s">
        <v>2149</v>
      </c>
      <c r="I1113" s="52" t="s">
        <v>451</v>
      </c>
      <c r="J1113" s="52" t="s">
        <v>181</v>
      </c>
      <c r="K1113" s="52" t="s">
        <v>931</v>
      </c>
      <c r="L1113" s="53" t="s">
        <v>286</v>
      </c>
      <c r="M1113" s="13">
        <v>1555</v>
      </c>
      <c r="N1113" s="14">
        <f t="shared" si="254"/>
        <v>4.26027397260274</v>
      </c>
      <c r="O1113" s="15">
        <v>510</v>
      </c>
      <c r="P1113" s="15">
        <f t="shared" si="250"/>
        <v>793050</v>
      </c>
      <c r="Q1113" s="16">
        <f>IFERROR(VLOOKUP(G1113,SCENARIOS!$A$13:$E$18,2,0),0.025)</f>
        <v>0.035</v>
      </c>
      <c r="R1113" s="52">
        <f>IFERROR(VLOOKUP(L1113,INPUTS!$A$107:$B$120,2,0),0.0082)</f>
        <v>0.0039</v>
      </c>
      <c r="S1113" s="52">
        <f t="shared" si="251"/>
        <v>1.989</v>
      </c>
      <c r="T1113" s="15">
        <f t="shared" si="252"/>
        <v>3092.895</v>
      </c>
      <c r="U1113" s="15">
        <f>T1113/INPUTS!$B$7*1000</f>
        <v>3866118.75</v>
      </c>
      <c r="V1113" s="15">
        <f>T1113*INPUTS!$B$6</f>
        <v>9773.5482</v>
      </c>
      <c r="W1113" s="54" t="s">
        <v>521</v>
      </c>
      <c r="X1113" s="54" t="s">
        <v>396</v>
      </c>
      <c r="Y1113" s="67">
        <f>IFERROR(VLOOKUP(E1113,INPUTS!$A$44:$B$103,2,0),0)</f>
        <v>0</v>
      </c>
      <c r="Z1113" s="15">
        <f t="shared" si="253"/>
        <v>0</v>
      </c>
      <c r="AA1113" s="20">
        <f>IFERROR(VLOOKUP(E1113,INPUTS!$A$44:$C$103,3,0),SCENARIOS!$J$23)</f>
        <v>0</v>
      </c>
      <c r="AB1113" s="15">
        <f t="shared" si="255"/>
        <v>0</v>
      </c>
      <c r="AC1113" s="20">
        <f>IFERROR(VLOOKUP($E1113,INPUTS!$A$44:$G$103,4,0),SCENARIOS!$K$23)</f>
        <v>0</v>
      </c>
      <c r="AD1113" s="15">
        <f t="shared" si="256"/>
        <v>0</v>
      </c>
      <c r="AE1113" s="20">
        <f>IFERROR(VLOOKUP($E1113,INPUTS!$A$44:$G$103,5,0),SCENARIOS!$L$23)</f>
        <v>0</v>
      </c>
      <c r="AF1113" s="15">
        <f t="shared" si="257"/>
        <v>0</v>
      </c>
      <c r="AG1113" s="20">
        <f>IFERROR(VLOOKUP($E1113,INPUTS!$A$44:$G$103,6,0),SCENARIOS!$M$23)</f>
        <v>0</v>
      </c>
      <c r="AH1113" s="15">
        <f t="shared" si="258"/>
        <v>0</v>
      </c>
      <c r="AI1113" s="20">
        <f>IFERROR(VLOOKUP($E1113,INPUTS!$A$44:$G$103,7,0),SCENARIOS!$N$23)</f>
        <v>0</v>
      </c>
      <c r="AJ1113" s="15">
        <f t="shared" si="259"/>
        <v>0</v>
      </c>
      <c r="AL1113" t="str">
        <f t="shared" si="260"/>
        <v>N</v>
      </c>
      <c r="AM1113" s="21">
        <f t="shared" si="261"/>
        <v>7309.26859561461</v>
      </c>
    </row>
    <row r="1114" ht="15" customHeight="1" spans="1:39">
      <c r="A1114" s="6" t="s">
        <v>2132</v>
      </c>
      <c r="B1114" s="52" t="s">
        <v>631</v>
      </c>
      <c r="C1114" s="52" t="s">
        <v>632</v>
      </c>
      <c r="D1114" s="52" t="s">
        <v>929</v>
      </c>
      <c r="E1114" s="10" t="s">
        <v>452</v>
      </c>
      <c r="F1114" s="52" t="s">
        <v>451</v>
      </c>
      <c r="G1114" s="52" t="s">
        <v>181</v>
      </c>
      <c r="H1114" s="52" t="s">
        <v>2151</v>
      </c>
      <c r="I1114" s="52" t="s">
        <v>451</v>
      </c>
      <c r="J1114" s="52" t="s">
        <v>181</v>
      </c>
      <c r="K1114" s="52" t="s">
        <v>931</v>
      </c>
      <c r="L1114" s="53" t="s">
        <v>286</v>
      </c>
      <c r="M1114" s="13">
        <v>1333</v>
      </c>
      <c r="N1114" s="14">
        <f t="shared" si="254"/>
        <v>3.65205479452055</v>
      </c>
      <c r="O1114" s="15">
        <v>870</v>
      </c>
      <c r="P1114" s="15">
        <f t="shared" si="250"/>
        <v>1159710</v>
      </c>
      <c r="Q1114" s="16">
        <f>IFERROR(VLOOKUP(G1114,SCENARIOS!$A$13:$E$18,2,0),0.025)</f>
        <v>0.035</v>
      </c>
      <c r="R1114" s="52">
        <f>IFERROR(VLOOKUP(L1114,INPUTS!$A$107:$B$120,2,0),0.0082)</f>
        <v>0.0039</v>
      </c>
      <c r="S1114" s="52">
        <f t="shared" si="251"/>
        <v>3.393</v>
      </c>
      <c r="T1114" s="15">
        <f t="shared" si="252"/>
        <v>4522.869</v>
      </c>
      <c r="U1114" s="15">
        <f>T1114/INPUTS!$B$7*1000</f>
        <v>5653586.25</v>
      </c>
      <c r="V1114" s="15">
        <f>T1114*INPUTS!$B$6</f>
        <v>14292.26604</v>
      </c>
      <c r="W1114" s="54" t="s">
        <v>521</v>
      </c>
      <c r="X1114" s="54" t="s">
        <v>396</v>
      </c>
      <c r="Y1114" s="67">
        <f>IFERROR(VLOOKUP(E1114,INPUTS!$A$44:$B$103,2,0),0)</f>
        <v>0</v>
      </c>
      <c r="Z1114" s="15">
        <f t="shared" si="253"/>
        <v>0</v>
      </c>
      <c r="AA1114" s="20">
        <f>IFERROR(VLOOKUP(E1114,INPUTS!$A$44:$C$103,3,0),SCENARIOS!$J$23)</f>
        <v>0</v>
      </c>
      <c r="AB1114" s="15">
        <f t="shared" si="255"/>
        <v>0</v>
      </c>
      <c r="AC1114" s="20">
        <f>IFERROR(VLOOKUP($E1114,INPUTS!$A$44:$G$103,4,0),SCENARIOS!$K$23)</f>
        <v>0</v>
      </c>
      <c r="AD1114" s="15">
        <f t="shared" si="256"/>
        <v>0</v>
      </c>
      <c r="AE1114" s="20">
        <f>IFERROR(VLOOKUP($E1114,INPUTS!$A$44:$G$103,5,0),SCENARIOS!$L$23)</f>
        <v>0</v>
      </c>
      <c r="AF1114" s="15">
        <f t="shared" si="257"/>
        <v>0</v>
      </c>
      <c r="AG1114" s="20">
        <f>IFERROR(VLOOKUP($E1114,INPUTS!$A$44:$G$103,6,0),SCENARIOS!$M$23)</f>
        <v>0</v>
      </c>
      <c r="AH1114" s="15">
        <f t="shared" si="258"/>
        <v>0</v>
      </c>
      <c r="AI1114" s="20">
        <f>IFERROR(VLOOKUP($E1114,INPUTS!$A$44:$G$103,7,0),SCENARIOS!$N$23)</f>
        <v>0</v>
      </c>
      <c r="AJ1114" s="15">
        <f t="shared" si="259"/>
        <v>0</v>
      </c>
      <c r="AL1114" t="str">
        <f t="shared" si="260"/>
        <v>N</v>
      </c>
      <c r="AM1114" s="21">
        <f t="shared" si="261"/>
        <v>10688.6474787469</v>
      </c>
    </row>
    <row r="1115" ht="15" customHeight="1" spans="1:39">
      <c r="A1115" s="24" t="s">
        <v>2133</v>
      </c>
      <c r="B1115" s="52" t="s">
        <v>631</v>
      </c>
      <c r="C1115" s="52" t="s">
        <v>632</v>
      </c>
      <c r="D1115" s="52" t="s">
        <v>929</v>
      </c>
      <c r="E1115" s="10" t="s">
        <v>452</v>
      </c>
      <c r="F1115" s="52" t="s">
        <v>451</v>
      </c>
      <c r="G1115" s="52" t="s">
        <v>181</v>
      </c>
      <c r="H1115" s="52" t="s">
        <v>1347</v>
      </c>
      <c r="I1115" s="52" t="s">
        <v>451</v>
      </c>
      <c r="J1115" s="52" t="s">
        <v>181</v>
      </c>
      <c r="K1115" s="52" t="s">
        <v>931</v>
      </c>
      <c r="L1115" s="53" t="s">
        <v>286</v>
      </c>
      <c r="M1115" s="13">
        <v>1111</v>
      </c>
      <c r="N1115" s="14">
        <f t="shared" si="254"/>
        <v>3.04383561643836</v>
      </c>
      <c r="O1115" s="15">
        <v>1240</v>
      </c>
      <c r="P1115" s="15">
        <f t="shared" si="250"/>
        <v>1377640</v>
      </c>
      <c r="Q1115" s="16">
        <f>IFERROR(VLOOKUP(G1115,SCENARIOS!$A$13:$E$18,2,0),0.025)</f>
        <v>0.035</v>
      </c>
      <c r="R1115" s="52">
        <f>IFERROR(VLOOKUP(L1115,INPUTS!$A$107:$B$120,2,0),0.0082)</f>
        <v>0.0039</v>
      </c>
      <c r="S1115" s="52">
        <f t="shared" si="251"/>
        <v>4.836</v>
      </c>
      <c r="T1115" s="15">
        <f t="shared" si="252"/>
        <v>5372.796</v>
      </c>
      <c r="U1115" s="15">
        <f>T1115/INPUTS!$B$7*1000</f>
        <v>6715995</v>
      </c>
      <c r="V1115" s="15">
        <f>T1115*INPUTS!$B$6</f>
        <v>16978.03536</v>
      </c>
      <c r="W1115" s="54" t="s">
        <v>521</v>
      </c>
      <c r="X1115" s="54" t="s">
        <v>396</v>
      </c>
      <c r="Y1115" s="67">
        <f>IFERROR(VLOOKUP(E1115,INPUTS!$A$44:$B$103,2,0),0)</f>
        <v>0</v>
      </c>
      <c r="Z1115" s="15">
        <f t="shared" si="253"/>
        <v>0</v>
      </c>
      <c r="AA1115" s="20">
        <f>IFERROR(VLOOKUP(E1115,INPUTS!$A$44:$C$103,3,0),SCENARIOS!$J$23)</f>
        <v>0</v>
      </c>
      <c r="AB1115" s="15">
        <f t="shared" si="255"/>
        <v>0</v>
      </c>
      <c r="AC1115" s="20">
        <f>IFERROR(VLOOKUP($E1115,INPUTS!$A$44:$G$103,4,0),SCENARIOS!$K$23)</f>
        <v>0</v>
      </c>
      <c r="AD1115" s="15">
        <f t="shared" si="256"/>
        <v>0</v>
      </c>
      <c r="AE1115" s="20">
        <f>IFERROR(VLOOKUP($E1115,INPUTS!$A$44:$G$103,5,0),SCENARIOS!$L$23)</f>
        <v>0</v>
      </c>
      <c r="AF1115" s="15">
        <f t="shared" si="257"/>
        <v>0</v>
      </c>
      <c r="AG1115" s="20">
        <f>IFERROR(VLOOKUP($E1115,INPUTS!$A$44:$G$103,6,0),SCENARIOS!$M$23)</f>
        <v>0</v>
      </c>
      <c r="AH1115" s="15">
        <f t="shared" si="258"/>
        <v>0</v>
      </c>
      <c r="AI1115" s="20">
        <f>IFERROR(VLOOKUP($E1115,INPUTS!$A$44:$G$103,7,0),SCENARIOS!$N$23)</f>
        <v>0</v>
      </c>
      <c r="AJ1115" s="15">
        <f t="shared" si="259"/>
        <v>0</v>
      </c>
      <c r="AL1115" t="str">
        <f t="shared" si="260"/>
        <v>N</v>
      </c>
      <c r="AM1115" s="21">
        <f t="shared" si="261"/>
        <v>12697.23319849</v>
      </c>
    </row>
    <row r="1116" ht="15" customHeight="1" spans="1:39">
      <c r="A1116" s="6" t="s">
        <v>2134</v>
      </c>
      <c r="B1116" s="52" t="s">
        <v>631</v>
      </c>
      <c r="C1116" s="52" t="s">
        <v>632</v>
      </c>
      <c r="D1116" s="52" t="s">
        <v>929</v>
      </c>
      <c r="E1116" s="10" t="s">
        <v>452</v>
      </c>
      <c r="F1116" s="52" t="s">
        <v>451</v>
      </c>
      <c r="G1116" s="52" t="s">
        <v>181</v>
      </c>
      <c r="H1116" s="52" t="s">
        <v>1343</v>
      </c>
      <c r="I1116" s="52" t="s">
        <v>451</v>
      </c>
      <c r="J1116" s="52" t="s">
        <v>181</v>
      </c>
      <c r="K1116" s="52" t="s">
        <v>931</v>
      </c>
      <c r="L1116" s="53" t="s">
        <v>286</v>
      </c>
      <c r="M1116" s="13">
        <v>888</v>
      </c>
      <c r="N1116" s="14">
        <f t="shared" si="254"/>
        <v>2.43287671232877</v>
      </c>
      <c r="O1116" s="15">
        <v>2280</v>
      </c>
      <c r="P1116" s="15">
        <f t="shared" si="250"/>
        <v>2024640</v>
      </c>
      <c r="Q1116" s="16">
        <f>IFERROR(VLOOKUP(G1116,SCENARIOS!$A$13:$E$18,2,0),0.025)</f>
        <v>0.035</v>
      </c>
      <c r="R1116" s="52">
        <f>IFERROR(VLOOKUP(L1116,INPUTS!$A$107:$B$120,2,0),0.0082)</f>
        <v>0.0039</v>
      </c>
      <c r="S1116" s="52">
        <f t="shared" si="251"/>
        <v>8.892</v>
      </c>
      <c r="T1116" s="15">
        <f t="shared" si="252"/>
        <v>7896.096</v>
      </c>
      <c r="U1116" s="15">
        <f>T1116/INPUTS!$B$7*1000</f>
        <v>9870120</v>
      </c>
      <c r="V1116" s="15">
        <f>T1116*INPUTS!$B$6</f>
        <v>24951.66336</v>
      </c>
      <c r="W1116" s="54" t="s">
        <v>521</v>
      </c>
      <c r="X1116" s="54" t="s">
        <v>396</v>
      </c>
      <c r="Y1116" s="67">
        <f>IFERROR(VLOOKUP(E1116,INPUTS!$A$44:$B$103,2,0),0)</f>
        <v>0</v>
      </c>
      <c r="Z1116" s="15">
        <f t="shared" si="253"/>
        <v>0</v>
      </c>
      <c r="AA1116" s="20">
        <f>IFERROR(VLOOKUP(E1116,INPUTS!$A$44:$C$103,3,0),SCENARIOS!$J$23)</f>
        <v>0</v>
      </c>
      <c r="AB1116" s="15">
        <f t="shared" si="255"/>
        <v>0</v>
      </c>
      <c r="AC1116" s="20">
        <f>IFERROR(VLOOKUP($E1116,INPUTS!$A$44:$G$103,4,0),SCENARIOS!$K$23)</f>
        <v>0</v>
      </c>
      <c r="AD1116" s="15">
        <f t="shared" si="256"/>
        <v>0</v>
      </c>
      <c r="AE1116" s="20">
        <f>IFERROR(VLOOKUP($E1116,INPUTS!$A$44:$G$103,5,0),SCENARIOS!$L$23)</f>
        <v>0</v>
      </c>
      <c r="AF1116" s="15">
        <f t="shared" si="257"/>
        <v>0</v>
      </c>
      <c r="AG1116" s="20">
        <f>IFERROR(VLOOKUP($E1116,INPUTS!$A$44:$G$103,6,0),SCENARIOS!$M$23)</f>
        <v>0</v>
      </c>
      <c r="AH1116" s="15">
        <f t="shared" si="258"/>
        <v>0</v>
      </c>
      <c r="AI1116" s="20">
        <f>IFERROR(VLOOKUP($E1116,INPUTS!$A$44:$G$103,7,0),SCENARIOS!$N$23)</f>
        <v>0</v>
      </c>
      <c r="AJ1116" s="15">
        <f t="shared" si="259"/>
        <v>0</v>
      </c>
      <c r="AL1116" t="str">
        <f t="shared" si="260"/>
        <v>N</v>
      </c>
      <c r="AM1116" s="21">
        <f t="shared" si="261"/>
        <v>18660.409267291</v>
      </c>
    </row>
    <row r="1117" ht="15" customHeight="1" spans="1:39">
      <c r="A1117" s="24" t="s">
        <v>2135</v>
      </c>
      <c r="B1117" s="52" t="s">
        <v>631</v>
      </c>
      <c r="C1117" s="52" t="s">
        <v>632</v>
      </c>
      <c r="D1117" s="52" t="s">
        <v>929</v>
      </c>
      <c r="E1117" s="10" t="s">
        <v>452</v>
      </c>
      <c r="F1117" s="52" t="s">
        <v>451</v>
      </c>
      <c r="G1117" s="52" t="s">
        <v>181</v>
      </c>
      <c r="H1117" s="52" t="s">
        <v>2155</v>
      </c>
      <c r="I1117" s="52" t="s">
        <v>451</v>
      </c>
      <c r="J1117" s="52" t="s">
        <v>181</v>
      </c>
      <c r="K1117" s="52" t="s">
        <v>931</v>
      </c>
      <c r="L1117" s="53" t="s">
        <v>286</v>
      </c>
      <c r="M1117" s="13">
        <v>555</v>
      </c>
      <c r="N1117" s="14">
        <f t="shared" si="254"/>
        <v>1.52054794520548</v>
      </c>
      <c r="O1117" s="15">
        <v>2480</v>
      </c>
      <c r="P1117" s="15">
        <f t="shared" si="250"/>
        <v>1376400</v>
      </c>
      <c r="Q1117" s="16">
        <f>IFERROR(VLOOKUP(G1117,SCENARIOS!$A$13:$E$18,2,0),0.025)</f>
        <v>0.035</v>
      </c>
      <c r="R1117" s="52">
        <f>IFERROR(VLOOKUP(L1117,INPUTS!$A$107:$B$120,2,0),0.0082)</f>
        <v>0.0039</v>
      </c>
      <c r="S1117" s="52">
        <f t="shared" si="251"/>
        <v>9.672</v>
      </c>
      <c r="T1117" s="15">
        <f t="shared" si="252"/>
        <v>5367.96</v>
      </c>
      <c r="U1117" s="15">
        <f>T1117/INPUTS!$B$7*1000</f>
        <v>6709950</v>
      </c>
      <c r="V1117" s="15">
        <f>T1117*INPUTS!$B$6</f>
        <v>16962.7536</v>
      </c>
      <c r="W1117" s="54" t="s">
        <v>521</v>
      </c>
      <c r="X1117" s="54" t="s">
        <v>396</v>
      </c>
      <c r="Y1117" s="67">
        <f>IFERROR(VLOOKUP(E1117,INPUTS!$A$44:$B$103,2,0),0)</f>
        <v>0</v>
      </c>
      <c r="Z1117" s="15">
        <f t="shared" si="253"/>
        <v>0</v>
      </c>
      <c r="AA1117" s="20">
        <f>IFERROR(VLOOKUP(E1117,INPUTS!$A$44:$C$103,3,0),SCENARIOS!$J$23)</f>
        <v>0</v>
      </c>
      <c r="AB1117" s="15">
        <f t="shared" si="255"/>
        <v>0</v>
      </c>
      <c r="AC1117" s="20">
        <f>IFERROR(VLOOKUP($E1117,INPUTS!$A$44:$G$103,4,0),SCENARIOS!$K$23)</f>
        <v>0</v>
      </c>
      <c r="AD1117" s="15">
        <f t="shared" si="256"/>
        <v>0</v>
      </c>
      <c r="AE1117" s="20">
        <f>IFERROR(VLOOKUP($E1117,INPUTS!$A$44:$G$103,5,0),SCENARIOS!$L$23)</f>
        <v>0</v>
      </c>
      <c r="AF1117" s="15">
        <f t="shared" si="257"/>
        <v>0</v>
      </c>
      <c r="AG1117" s="20">
        <f>IFERROR(VLOOKUP($E1117,INPUTS!$A$44:$G$103,6,0),SCENARIOS!$M$23)</f>
        <v>0</v>
      </c>
      <c r="AH1117" s="15">
        <f t="shared" si="258"/>
        <v>0</v>
      </c>
      <c r="AI1117" s="20">
        <f>IFERROR(VLOOKUP($E1117,INPUTS!$A$44:$G$103,7,0),SCENARIOS!$N$23)</f>
        <v>0</v>
      </c>
      <c r="AJ1117" s="15">
        <f t="shared" si="259"/>
        <v>0</v>
      </c>
      <c r="AL1117" t="str">
        <f t="shared" si="260"/>
        <v>N</v>
      </c>
      <c r="AM1117" s="21">
        <f t="shared" si="261"/>
        <v>12685.8045457461</v>
      </c>
    </row>
    <row r="1118" ht="15" customHeight="1" spans="1:39">
      <c r="A1118" s="6" t="s">
        <v>2136</v>
      </c>
      <c r="B1118" s="52" t="s">
        <v>631</v>
      </c>
      <c r="C1118" s="52" t="s">
        <v>632</v>
      </c>
      <c r="D1118" s="52" t="s">
        <v>929</v>
      </c>
      <c r="E1118" s="10" t="s">
        <v>452</v>
      </c>
      <c r="F1118" s="52" t="s">
        <v>451</v>
      </c>
      <c r="G1118" s="52" t="s">
        <v>181</v>
      </c>
      <c r="H1118" s="52" t="s">
        <v>2157</v>
      </c>
      <c r="I1118" s="52" t="s">
        <v>451</v>
      </c>
      <c r="J1118" s="52" t="s">
        <v>181</v>
      </c>
      <c r="K1118" s="52" t="s">
        <v>931</v>
      </c>
      <c r="L1118" s="53" t="s">
        <v>286</v>
      </c>
      <c r="M1118" s="13">
        <v>444</v>
      </c>
      <c r="N1118" s="14">
        <f t="shared" si="254"/>
        <v>1.21643835616438</v>
      </c>
      <c r="O1118" s="15">
        <v>2700</v>
      </c>
      <c r="P1118" s="15">
        <f t="shared" si="250"/>
        <v>1198800</v>
      </c>
      <c r="Q1118" s="16">
        <f>IFERROR(VLOOKUP(G1118,SCENARIOS!$A$13:$E$18,2,0),0.025)</f>
        <v>0.035</v>
      </c>
      <c r="R1118" s="52">
        <f>IFERROR(VLOOKUP(L1118,INPUTS!$A$107:$B$120,2,0),0.0082)</f>
        <v>0.0039</v>
      </c>
      <c r="S1118" s="52">
        <f t="shared" si="251"/>
        <v>10.53</v>
      </c>
      <c r="T1118" s="15">
        <f t="shared" si="252"/>
        <v>4675.32</v>
      </c>
      <c r="U1118" s="15">
        <f>T1118/INPUTS!$B$7*1000</f>
        <v>5844150</v>
      </c>
      <c r="V1118" s="15">
        <f>T1118*INPUTS!$B$6</f>
        <v>14774.0112</v>
      </c>
      <c r="W1118" s="54" t="s">
        <v>521</v>
      </c>
      <c r="X1118" s="54" t="s">
        <v>396</v>
      </c>
      <c r="Y1118" s="67">
        <f>IFERROR(VLOOKUP(E1118,INPUTS!$A$44:$B$103,2,0),0)</f>
        <v>0</v>
      </c>
      <c r="Z1118" s="15">
        <f t="shared" si="253"/>
        <v>0</v>
      </c>
      <c r="AA1118" s="20">
        <f>IFERROR(VLOOKUP(E1118,INPUTS!$A$44:$C$103,3,0),SCENARIOS!$J$23)</f>
        <v>0</v>
      </c>
      <c r="AB1118" s="15">
        <f t="shared" si="255"/>
        <v>0</v>
      </c>
      <c r="AC1118" s="20">
        <f>IFERROR(VLOOKUP($E1118,INPUTS!$A$44:$G$103,4,0),SCENARIOS!$K$23)</f>
        <v>0</v>
      </c>
      <c r="AD1118" s="15">
        <f t="shared" si="256"/>
        <v>0</v>
      </c>
      <c r="AE1118" s="20">
        <f>IFERROR(VLOOKUP($E1118,INPUTS!$A$44:$G$103,5,0),SCENARIOS!$L$23)</f>
        <v>0</v>
      </c>
      <c r="AF1118" s="15">
        <f t="shared" si="257"/>
        <v>0</v>
      </c>
      <c r="AG1118" s="20">
        <f>IFERROR(VLOOKUP($E1118,INPUTS!$A$44:$G$103,6,0),SCENARIOS!$M$23)</f>
        <v>0</v>
      </c>
      <c r="AH1118" s="15">
        <f t="shared" si="258"/>
        <v>0</v>
      </c>
      <c r="AI1118" s="20">
        <f>IFERROR(VLOOKUP($E1118,INPUTS!$A$44:$G$103,7,0),SCENARIOS!$N$23)</f>
        <v>0</v>
      </c>
      <c r="AJ1118" s="15">
        <f t="shared" si="259"/>
        <v>0</v>
      </c>
      <c r="AL1118" t="str">
        <f t="shared" si="260"/>
        <v>N</v>
      </c>
      <c r="AM1118" s="21">
        <f t="shared" si="261"/>
        <v>11048.9265398434</v>
      </c>
    </row>
    <row r="1119" ht="15" customHeight="1" spans="1:39">
      <c r="A1119" s="24" t="s">
        <v>2137</v>
      </c>
      <c r="B1119" s="52" t="s">
        <v>631</v>
      </c>
      <c r="C1119" s="52" t="s">
        <v>632</v>
      </c>
      <c r="D1119" s="52" t="s">
        <v>929</v>
      </c>
      <c r="E1119" s="10" t="s">
        <v>452</v>
      </c>
      <c r="F1119" s="52" t="s">
        <v>451</v>
      </c>
      <c r="G1119" s="52" t="s">
        <v>181</v>
      </c>
      <c r="H1119" s="52" t="s">
        <v>2159</v>
      </c>
      <c r="I1119" s="52" t="s">
        <v>451</v>
      </c>
      <c r="J1119" s="52" t="s">
        <v>181</v>
      </c>
      <c r="K1119" s="52" t="s">
        <v>931</v>
      </c>
      <c r="L1119" s="53" t="s">
        <v>286</v>
      </c>
      <c r="M1119" s="13">
        <v>1777</v>
      </c>
      <c r="N1119" s="14">
        <f t="shared" si="254"/>
        <v>4.86849315068493</v>
      </c>
      <c r="O1119" s="15">
        <v>400</v>
      </c>
      <c r="P1119" s="15">
        <f t="shared" si="250"/>
        <v>710800</v>
      </c>
      <c r="Q1119" s="16">
        <f>IFERROR(VLOOKUP(G1119,SCENARIOS!$A$13:$E$18,2,0),0.025)</f>
        <v>0.035</v>
      </c>
      <c r="R1119" s="52">
        <f>IFERROR(VLOOKUP(L1119,INPUTS!$A$107:$B$120,2,0),0.0082)</f>
        <v>0.0039</v>
      </c>
      <c r="S1119" s="52">
        <f t="shared" si="251"/>
        <v>1.56</v>
      </c>
      <c r="T1119" s="15">
        <f t="shared" si="252"/>
        <v>2772.12</v>
      </c>
      <c r="U1119" s="15">
        <f>T1119/INPUTS!$B$7*1000</f>
        <v>3465150</v>
      </c>
      <c r="V1119" s="15">
        <f>T1119*INPUTS!$B$6</f>
        <v>8759.8992</v>
      </c>
      <c r="W1119" s="54" t="s">
        <v>521</v>
      </c>
      <c r="X1119" s="54" t="s">
        <v>396</v>
      </c>
      <c r="Y1119" s="67">
        <f>IFERROR(VLOOKUP(E1119,INPUTS!$A$44:$B$103,2,0),0)</f>
        <v>0</v>
      </c>
      <c r="Z1119" s="15">
        <f t="shared" si="253"/>
        <v>0</v>
      </c>
      <c r="AA1119" s="20">
        <f>IFERROR(VLOOKUP(E1119,INPUTS!$A$44:$C$103,3,0),SCENARIOS!$J$23)</f>
        <v>0</v>
      </c>
      <c r="AB1119" s="15">
        <f t="shared" si="255"/>
        <v>0</v>
      </c>
      <c r="AC1119" s="20">
        <f>IFERROR(VLOOKUP($E1119,INPUTS!$A$44:$G$103,4,0),SCENARIOS!$K$23)</f>
        <v>0</v>
      </c>
      <c r="AD1119" s="15">
        <f t="shared" si="256"/>
        <v>0</v>
      </c>
      <c r="AE1119" s="20">
        <f>IFERROR(VLOOKUP($E1119,INPUTS!$A$44:$G$103,5,0),SCENARIOS!$L$23)</f>
        <v>0</v>
      </c>
      <c r="AF1119" s="15">
        <f t="shared" si="257"/>
        <v>0</v>
      </c>
      <c r="AG1119" s="20">
        <f>IFERROR(VLOOKUP($E1119,INPUTS!$A$44:$G$103,6,0),SCENARIOS!$M$23)</f>
        <v>0</v>
      </c>
      <c r="AH1119" s="15">
        <f t="shared" si="258"/>
        <v>0</v>
      </c>
      <c r="AI1119" s="20">
        <f>IFERROR(VLOOKUP($E1119,INPUTS!$A$44:$G$103,7,0),SCENARIOS!$N$23)</f>
        <v>0</v>
      </c>
      <c r="AJ1119" s="15">
        <f t="shared" si="259"/>
        <v>0</v>
      </c>
      <c r="AL1119" t="str">
        <f t="shared" si="260"/>
        <v>N</v>
      </c>
      <c r="AM1119" s="21">
        <f t="shared" si="261"/>
        <v>6551.19868578635</v>
      </c>
    </row>
    <row r="1120" ht="15" customHeight="1" spans="1:39">
      <c r="A1120" s="6" t="s">
        <v>2138</v>
      </c>
      <c r="B1120" s="52" t="s">
        <v>631</v>
      </c>
      <c r="C1120" s="52" t="s">
        <v>632</v>
      </c>
      <c r="D1120" s="52" t="s">
        <v>929</v>
      </c>
      <c r="E1120" s="10" t="s">
        <v>2151</v>
      </c>
      <c r="F1120" s="52" t="s">
        <v>451</v>
      </c>
      <c r="G1120" s="52" t="s">
        <v>181</v>
      </c>
      <c r="H1120" s="52" t="s">
        <v>2147</v>
      </c>
      <c r="I1120" s="52" t="s">
        <v>451</v>
      </c>
      <c r="J1120" s="52" t="s">
        <v>181</v>
      </c>
      <c r="K1120" s="52" t="s">
        <v>931</v>
      </c>
      <c r="L1120" s="53" t="s">
        <v>286</v>
      </c>
      <c r="M1120" s="13">
        <v>1111</v>
      </c>
      <c r="N1120" s="14">
        <f t="shared" si="254"/>
        <v>3.04383561643836</v>
      </c>
      <c r="O1120" s="15">
        <v>1120</v>
      </c>
      <c r="P1120" s="15">
        <f t="shared" si="250"/>
        <v>1244320</v>
      </c>
      <c r="Q1120" s="16">
        <f>IFERROR(VLOOKUP(G1120,SCENARIOS!$A$13:$E$18,2,0),0.025)</f>
        <v>0.035</v>
      </c>
      <c r="R1120" s="52">
        <f>IFERROR(VLOOKUP(L1120,INPUTS!$A$107:$B$120,2,0),0.0082)</f>
        <v>0.0039</v>
      </c>
      <c r="S1120" s="52">
        <f t="shared" si="251"/>
        <v>4.368</v>
      </c>
      <c r="T1120" s="15">
        <f t="shared" si="252"/>
        <v>4852.848</v>
      </c>
      <c r="U1120" s="15">
        <f>T1120/INPUTS!$B$7*1000</f>
        <v>6066060</v>
      </c>
      <c r="V1120" s="15">
        <f>T1120*INPUTS!$B$6</f>
        <v>15334.99968</v>
      </c>
      <c r="W1120" s="54" t="s">
        <v>521</v>
      </c>
      <c r="X1120" s="54" t="s">
        <v>396</v>
      </c>
      <c r="Y1120" s="67">
        <f>IFERROR(VLOOKUP(E1120,INPUTS!$A$44:$B$103,2,0),0)</f>
        <v>0</v>
      </c>
      <c r="Z1120" s="15">
        <f t="shared" si="253"/>
        <v>0</v>
      </c>
      <c r="AA1120" s="20">
        <f>IFERROR(VLOOKUP(E1120,INPUTS!$A$44:$C$103,3,0),SCENARIOS!$J$23)</f>
        <v>0</v>
      </c>
      <c r="AB1120" s="15">
        <f t="shared" si="255"/>
        <v>0</v>
      </c>
      <c r="AC1120" s="20">
        <f>IFERROR(VLOOKUP($E1120,INPUTS!$A$44:$G$103,4,0),SCENARIOS!$K$23)</f>
        <v>0</v>
      </c>
      <c r="AD1120" s="15">
        <f t="shared" si="256"/>
        <v>0</v>
      </c>
      <c r="AE1120" s="20">
        <f>IFERROR(VLOOKUP($E1120,INPUTS!$A$44:$G$103,5,0),SCENARIOS!$L$23)</f>
        <v>0</v>
      </c>
      <c r="AF1120" s="15">
        <f t="shared" si="257"/>
        <v>0</v>
      </c>
      <c r="AG1120" s="20">
        <f>IFERROR(VLOOKUP($E1120,INPUTS!$A$44:$G$103,6,0),SCENARIOS!$M$23)</f>
        <v>0</v>
      </c>
      <c r="AH1120" s="15">
        <f t="shared" si="258"/>
        <v>0</v>
      </c>
      <c r="AI1120" s="20">
        <f>IFERROR(VLOOKUP($E1120,INPUTS!$A$44:$G$103,7,0),SCENARIOS!$N$23)</f>
        <v>0</v>
      </c>
      <c r="AJ1120" s="15">
        <f t="shared" si="259"/>
        <v>0</v>
      </c>
      <c r="AL1120" t="str">
        <f t="shared" si="260"/>
        <v>N</v>
      </c>
      <c r="AM1120" s="21">
        <f t="shared" si="261"/>
        <v>11468.4686954103</v>
      </c>
    </row>
    <row r="1121" ht="15" customHeight="1" spans="1:39">
      <c r="A1121" s="24" t="s">
        <v>2139</v>
      </c>
      <c r="B1121" s="52" t="s">
        <v>631</v>
      </c>
      <c r="C1121" s="52" t="s">
        <v>632</v>
      </c>
      <c r="D1121" s="52" t="s">
        <v>929</v>
      </c>
      <c r="E1121" s="10" t="s">
        <v>2151</v>
      </c>
      <c r="F1121" s="52" t="s">
        <v>451</v>
      </c>
      <c r="G1121" s="52" t="s">
        <v>181</v>
      </c>
      <c r="H1121" s="52" t="s">
        <v>1347</v>
      </c>
      <c r="I1121" s="52" t="s">
        <v>451</v>
      </c>
      <c r="J1121" s="52" t="s">
        <v>181</v>
      </c>
      <c r="K1121" s="52" t="s">
        <v>931</v>
      </c>
      <c r="L1121" s="53" t="s">
        <v>286</v>
      </c>
      <c r="M1121" s="13">
        <v>666</v>
      </c>
      <c r="N1121" s="14">
        <f t="shared" si="254"/>
        <v>1.82465753424658</v>
      </c>
      <c r="O1121" s="15">
        <v>1090</v>
      </c>
      <c r="P1121" s="15">
        <f t="shared" si="250"/>
        <v>725940</v>
      </c>
      <c r="Q1121" s="16">
        <f>IFERROR(VLOOKUP(G1121,SCENARIOS!$A$13:$E$18,2,0),0.025)</f>
        <v>0.035</v>
      </c>
      <c r="R1121" s="52">
        <f>IFERROR(VLOOKUP(L1121,INPUTS!$A$107:$B$120,2,0),0.0082)</f>
        <v>0.0039</v>
      </c>
      <c r="S1121" s="52">
        <f t="shared" si="251"/>
        <v>4.251</v>
      </c>
      <c r="T1121" s="15">
        <f t="shared" si="252"/>
        <v>2831.166</v>
      </c>
      <c r="U1121" s="15">
        <f>T1121/INPUTS!$B$7*1000</f>
        <v>3538957.5</v>
      </c>
      <c r="V1121" s="15">
        <f>T1121*INPUTS!$B$6</f>
        <v>8946.48456</v>
      </c>
      <c r="W1121" s="54" t="s">
        <v>521</v>
      </c>
      <c r="X1121" s="54" t="s">
        <v>396</v>
      </c>
      <c r="Y1121" s="67">
        <f>IFERROR(VLOOKUP(E1121,INPUTS!$A$44:$B$103,2,0),0)</f>
        <v>0</v>
      </c>
      <c r="Z1121" s="15">
        <f t="shared" si="253"/>
        <v>0</v>
      </c>
      <c r="AA1121" s="20">
        <f>IFERROR(VLOOKUP(E1121,INPUTS!$A$44:$C$103,3,0),SCENARIOS!$J$23)</f>
        <v>0</v>
      </c>
      <c r="AB1121" s="15">
        <f t="shared" si="255"/>
        <v>0</v>
      </c>
      <c r="AC1121" s="20">
        <f>IFERROR(VLOOKUP($E1121,INPUTS!$A$44:$G$103,4,0),SCENARIOS!$K$23)</f>
        <v>0</v>
      </c>
      <c r="AD1121" s="15">
        <f t="shared" si="256"/>
        <v>0</v>
      </c>
      <c r="AE1121" s="20">
        <f>IFERROR(VLOOKUP($E1121,INPUTS!$A$44:$G$103,5,0),SCENARIOS!$L$23)</f>
        <v>0</v>
      </c>
      <c r="AF1121" s="15">
        <f t="shared" si="257"/>
        <v>0</v>
      </c>
      <c r="AG1121" s="20">
        <f>IFERROR(VLOOKUP($E1121,INPUTS!$A$44:$G$103,6,0),SCENARIOS!$M$23)</f>
        <v>0</v>
      </c>
      <c r="AH1121" s="15">
        <f t="shared" si="258"/>
        <v>0</v>
      </c>
      <c r="AI1121" s="20">
        <f>IFERROR(VLOOKUP($E1121,INPUTS!$A$44:$G$103,7,0),SCENARIOS!$N$23)</f>
        <v>0</v>
      </c>
      <c r="AJ1121" s="15">
        <f t="shared" si="259"/>
        <v>0</v>
      </c>
      <c r="AL1121" t="str">
        <f t="shared" si="260"/>
        <v>N</v>
      </c>
      <c r="AM1121" s="21">
        <f t="shared" si="261"/>
        <v>6690.73884912738</v>
      </c>
    </row>
    <row r="1122" ht="15" customHeight="1" spans="1:39">
      <c r="A1122" s="6" t="s">
        <v>2140</v>
      </c>
      <c r="B1122" s="52" t="s">
        <v>631</v>
      </c>
      <c r="C1122" s="52" t="s">
        <v>632</v>
      </c>
      <c r="D1122" s="52" t="s">
        <v>929</v>
      </c>
      <c r="E1122" s="10" t="s">
        <v>2151</v>
      </c>
      <c r="F1122" s="52" t="s">
        <v>451</v>
      </c>
      <c r="G1122" s="52" t="s">
        <v>181</v>
      </c>
      <c r="H1122" s="52" t="s">
        <v>1343</v>
      </c>
      <c r="I1122" s="52" t="s">
        <v>451</v>
      </c>
      <c r="J1122" s="52" t="s">
        <v>181</v>
      </c>
      <c r="K1122" s="52" t="s">
        <v>931</v>
      </c>
      <c r="L1122" s="53" t="s">
        <v>286</v>
      </c>
      <c r="M1122" s="13">
        <v>555</v>
      </c>
      <c r="N1122" s="14">
        <f t="shared" si="254"/>
        <v>1.52054794520548</v>
      </c>
      <c r="O1122" s="15">
        <v>1500</v>
      </c>
      <c r="P1122" s="15">
        <f t="shared" si="250"/>
        <v>832500</v>
      </c>
      <c r="Q1122" s="16">
        <f>IFERROR(VLOOKUP(G1122,SCENARIOS!$A$13:$E$18,2,0),0.025)</f>
        <v>0.035</v>
      </c>
      <c r="R1122" s="52">
        <f>IFERROR(VLOOKUP(L1122,INPUTS!$A$107:$B$120,2,0),0.0082)</f>
        <v>0.0039</v>
      </c>
      <c r="S1122" s="52">
        <f t="shared" si="251"/>
        <v>5.85</v>
      </c>
      <c r="T1122" s="15">
        <f t="shared" si="252"/>
        <v>3246.75</v>
      </c>
      <c r="U1122" s="15">
        <f>T1122/INPUTS!$B$7*1000</f>
        <v>4058437.5</v>
      </c>
      <c r="V1122" s="15">
        <f>T1122*INPUTS!$B$6</f>
        <v>10259.73</v>
      </c>
      <c r="W1122" s="54" t="s">
        <v>521</v>
      </c>
      <c r="X1122" s="54" t="s">
        <v>396</v>
      </c>
      <c r="Y1122" s="67">
        <f>IFERROR(VLOOKUP(E1122,INPUTS!$A$44:$B$103,2,0),0)</f>
        <v>0</v>
      </c>
      <c r="Z1122" s="15">
        <f t="shared" si="253"/>
        <v>0</v>
      </c>
      <c r="AA1122" s="20">
        <f>IFERROR(VLOOKUP(E1122,INPUTS!$A$44:$C$103,3,0),SCENARIOS!$J$23)</f>
        <v>0</v>
      </c>
      <c r="AB1122" s="15">
        <f t="shared" si="255"/>
        <v>0</v>
      </c>
      <c r="AC1122" s="20">
        <f>IFERROR(VLOOKUP($E1122,INPUTS!$A$44:$G$103,4,0),SCENARIOS!$K$23)</f>
        <v>0</v>
      </c>
      <c r="AD1122" s="15">
        <f t="shared" si="256"/>
        <v>0</v>
      </c>
      <c r="AE1122" s="20">
        <f>IFERROR(VLOOKUP($E1122,INPUTS!$A$44:$G$103,5,0),SCENARIOS!$L$23)</f>
        <v>0</v>
      </c>
      <c r="AF1122" s="15">
        <f t="shared" si="257"/>
        <v>0</v>
      </c>
      <c r="AG1122" s="20">
        <f>IFERROR(VLOOKUP($E1122,INPUTS!$A$44:$G$103,6,0),SCENARIOS!$M$23)</f>
        <v>0</v>
      </c>
      <c r="AH1122" s="15">
        <f t="shared" si="258"/>
        <v>0</v>
      </c>
      <c r="AI1122" s="20">
        <f>IFERROR(VLOOKUP($E1122,INPUTS!$A$44:$G$103,7,0),SCENARIOS!$N$23)</f>
        <v>0</v>
      </c>
      <c r="AJ1122" s="15">
        <f t="shared" si="259"/>
        <v>0</v>
      </c>
      <c r="AL1122" t="str">
        <f t="shared" si="260"/>
        <v>N</v>
      </c>
      <c r="AM1122" s="21">
        <f t="shared" si="261"/>
        <v>7672.86565266901</v>
      </c>
    </row>
    <row r="1123" ht="15" customHeight="1" spans="1:39">
      <c r="A1123" s="24" t="s">
        <v>2141</v>
      </c>
      <c r="B1123" s="52" t="s">
        <v>631</v>
      </c>
      <c r="C1123" s="52" t="s">
        <v>632</v>
      </c>
      <c r="D1123" s="52" t="s">
        <v>929</v>
      </c>
      <c r="E1123" s="10" t="s">
        <v>452</v>
      </c>
      <c r="F1123" s="52" t="s">
        <v>451</v>
      </c>
      <c r="G1123" s="52" t="s">
        <v>181</v>
      </c>
      <c r="H1123" s="52" t="s">
        <v>251</v>
      </c>
      <c r="I1123" s="52" t="s">
        <v>930</v>
      </c>
      <c r="J1123" s="52" t="s">
        <v>169</v>
      </c>
      <c r="K1123" s="52" t="s">
        <v>931</v>
      </c>
      <c r="L1123" s="53" t="s">
        <v>286</v>
      </c>
      <c r="M1123" s="13">
        <v>333</v>
      </c>
      <c r="N1123" s="14">
        <f t="shared" si="254"/>
        <v>0.912328767123288</v>
      </c>
      <c r="O1123" s="15">
        <v>7880</v>
      </c>
      <c r="P1123" s="15">
        <f t="shared" si="250"/>
        <v>2624040</v>
      </c>
      <c r="Q1123" s="16">
        <f>IFERROR(VLOOKUP(G1123,SCENARIOS!$A$13:$E$18,2,0),0.025)</f>
        <v>0.035</v>
      </c>
      <c r="R1123" s="52">
        <f>IFERROR(VLOOKUP(L1123,INPUTS!$A$107:$B$120,2,0),0.0082)</f>
        <v>0.0039</v>
      </c>
      <c r="S1123" s="52">
        <f t="shared" si="251"/>
        <v>30.732</v>
      </c>
      <c r="T1123" s="15">
        <f t="shared" si="252"/>
        <v>10233.756</v>
      </c>
      <c r="U1123" s="15">
        <f>T1123/INPUTS!$B$7*1000</f>
        <v>12792195</v>
      </c>
      <c r="V1123" s="15">
        <f>T1123*INPUTS!$B$6</f>
        <v>32338.66896</v>
      </c>
      <c r="W1123" s="54" t="s">
        <v>521</v>
      </c>
      <c r="X1123" s="54" t="s">
        <v>396</v>
      </c>
      <c r="Y1123" s="67">
        <f>IFERROR(VLOOKUP(E1123,INPUTS!$A$44:$B$103,2,0),0)</f>
        <v>0</v>
      </c>
      <c r="Z1123" s="15">
        <f t="shared" si="253"/>
        <v>0</v>
      </c>
      <c r="AA1123" s="20">
        <f>IFERROR(VLOOKUP(E1123,INPUTS!$A$44:$C$103,3,0),SCENARIOS!$J$23)</f>
        <v>0</v>
      </c>
      <c r="AB1123" s="15">
        <f t="shared" si="255"/>
        <v>0</v>
      </c>
      <c r="AC1123" s="20">
        <f>IFERROR(VLOOKUP($E1123,INPUTS!$A$44:$G$103,4,0),SCENARIOS!$K$23)</f>
        <v>0</v>
      </c>
      <c r="AD1123" s="15">
        <f t="shared" si="256"/>
        <v>0</v>
      </c>
      <c r="AE1123" s="20">
        <f>IFERROR(VLOOKUP($E1123,INPUTS!$A$44:$G$103,5,0),SCENARIOS!$L$23)</f>
        <v>0</v>
      </c>
      <c r="AF1123" s="15">
        <f t="shared" si="257"/>
        <v>0</v>
      </c>
      <c r="AG1123" s="20">
        <f>IFERROR(VLOOKUP($E1123,INPUTS!$A$44:$G$103,6,0),SCENARIOS!$M$23)</f>
        <v>0</v>
      </c>
      <c r="AH1123" s="15">
        <f t="shared" si="258"/>
        <v>0</v>
      </c>
      <c r="AI1123" s="20">
        <f>IFERROR(VLOOKUP($E1123,INPUTS!$A$44:$G$103,7,0),SCENARIOS!$N$23)</f>
        <v>0</v>
      </c>
      <c r="AJ1123" s="15">
        <f t="shared" si="259"/>
        <v>0</v>
      </c>
      <c r="AL1123" t="str">
        <f t="shared" si="260"/>
        <v>Y</v>
      </c>
      <c r="AM1123" s="21">
        <f t="shared" si="261"/>
        <v>24184.8725372127</v>
      </c>
    </row>
    <row r="1124" ht="15" customHeight="1" spans="1:39">
      <c r="A1124" s="6" t="s">
        <v>2142</v>
      </c>
      <c r="B1124" s="52" t="s">
        <v>631</v>
      </c>
      <c r="C1124" s="52" t="s">
        <v>632</v>
      </c>
      <c r="D1124" s="52" t="s">
        <v>929</v>
      </c>
      <c r="E1124" s="10" t="s">
        <v>452</v>
      </c>
      <c r="F1124" s="52" t="s">
        <v>451</v>
      </c>
      <c r="G1124" s="52" t="s">
        <v>181</v>
      </c>
      <c r="H1124" s="52" t="s">
        <v>2165</v>
      </c>
      <c r="I1124" s="52" t="s">
        <v>930</v>
      </c>
      <c r="J1124" s="52" t="s">
        <v>169</v>
      </c>
      <c r="K1124" s="52" t="s">
        <v>931</v>
      </c>
      <c r="L1124" s="53" t="s">
        <v>286</v>
      </c>
      <c r="M1124" s="13">
        <v>222</v>
      </c>
      <c r="N1124" s="14">
        <f t="shared" si="254"/>
        <v>0.608219178082192</v>
      </c>
      <c r="O1124" s="15">
        <v>7930</v>
      </c>
      <c r="P1124" s="15">
        <f t="shared" si="250"/>
        <v>1760460</v>
      </c>
      <c r="Q1124" s="16">
        <f>IFERROR(VLOOKUP(G1124,SCENARIOS!$A$13:$E$18,2,0),0.025)</f>
        <v>0.035</v>
      </c>
      <c r="R1124" s="52">
        <f>IFERROR(VLOOKUP(L1124,INPUTS!$A$107:$B$120,2,0),0.0082)</f>
        <v>0.0039</v>
      </c>
      <c r="S1124" s="52">
        <f t="shared" si="251"/>
        <v>30.927</v>
      </c>
      <c r="T1124" s="15">
        <f t="shared" si="252"/>
        <v>6865.794</v>
      </c>
      <c r="U1124" s="15">
        <f>T1124/INPUTS!$B$7*1000</f>
        <v>8582242.5</v>
      </c>
      <c r="V1124" s="15">
        <f>T1124*INPUTS!$B$6</f>
        <v>21695.90904</v>
      </c>
      <c r="W1124" s="54" t="s">
        <v>521</v>
      </c>
      <c r="X1124" s="54" t="s">
        <v>396</v>
      </c>
      <c r="Y1124" s="67">
        <f>IFERROR(VLOOKUP(E1124,INPUTS!$A$44:$B$103,2,0),0)</f>
        <v>0</v>
      </c>
      <c r="Z1124" s="15">
        <f t="shared" si="253"/>
        <v>0</v>
      </c>
      <c r="AA1124" s="20">
        <f>IFERROR(VLOOKUP(E1124,INPUTS!$A$44:$C$103,3,0),SCENARIOS!$J$23)</f>
        <v>0</v>
      </c>
      <c r="AB1124" s="15">
        <f t="shared" si="255"/>
        <v>0</v>
      </c>
      <c r="AC1124" s="20">
        <f>IFERROR(VLOOKUP($E1124,INPUTS!$A$44:$G$103,4,0),SCENARIOS!$K$23)</f>
        <v>0</v>
      </c>
      <c r="AD1124" s="15">
        <f t="shared" si="256"/>
        <v>0</v>
      </c>
      <c r="AE1124" s="20">
        <f>IFERROR(VLOOKUP($E1124,INPUTS!$A$44:$G$103,5,0),SCENARIOS!$L$23)</f>
        <v>0</v>
      </c>
      <c r="AF1124" s="15">
        <f t="shared" si="257"/>
        <v>0</v>
      </c>
      <c r="AG1124" s="20">
        <f>IFERROR(VLOOKUP($E1124,INPUTS!$A$44:$G$103,6,0),SCENARIOS!$M$23)</f>
        <v>0</v>
      </c>
      <c r="AH1124" s="15">
        <f t="shared" si="258"/>
        <v>0</v>
      </c>
      <c r="AI1124" s="20">
        <f>IFERROR(VLOOKUP($E1124,INPUTS!$A$44:$G$103,7,0),SCENARIOS!$N$23)</f>
        <v>0</v>
      </c>
      <c r="AJ1124" s="15">
        <f t="shared" si="259"/>
        <v>0</v>
      </c>
      <c r="AL1124" t="str">
        <f t="shared" si="260"/>
        <v>N</v>
      </c>
      <c r="AM1124" s="21">
        <f t="shared" si="261"/>
        <v>16225.5532335107</v>
      </c>
    </row>
    <row r="1125" ht="15" customHeight="1" spans="1:39">
      <c r="A1125" s="24" t="s">
        <v>2143</v>
      </c>
      <c r="B1125" s="52" t="s">
        <v>628</v>
      </c>
      <c r="C1125" s="52" t="s">
        <v>629</v>
      </c>
      <c r="D1125" s="52" t="s">
        <v>929</v>
      </c>
      <c r="E1125" s="10" t="s">
        <v>630</v>
      </c>
      <c r="F1125" s="52" t="s">
        <v>451</v>
      </c>
      <c r="G1125" s="52" t="s">
        <v>181</v>
      </c>
      <c r="H1125" s="52" t="s">
        <v>2147</v>
      </c>
      <c r="I1125" s="52" t="s">
        <v>451</v>
      </c>
      <c r="J1125" s="52" t="s">
        <v>181</v>
      </c>
      <c r="K1125" s="52" t="s">
        <v>931</v>
      </c>
      <c r="L1125" s="53" t="s">
        <v>279</v>
      </c>
      <c r="M1125" s="13">
        <v>1777</v>
      </c>
      <c r="N1125" s="14">
        <f t="shared" si="254"/>
        <v>4.86849315068493</v>
      </c>
      <c r="O1125" s="15">
        <v>390</v>
      </c>
      <c r="P1125" s="15">
        <f t="shared" si="250"/>
        <v>693030</v>
      </c>
      <c r="Q1125" s="16">
        <f>IFERROR(VLOOKUP(G1125,SCENARIOS!$A$13:$E$18,2,0),0.025)</f>
        <v>0.035</v>
      </c>
      <c r="R1125" s="52">
        <f>IFERROR(VLOOKUP(L1125,INPUTS!$A$107:$B$120,2,0),0.0082)</f>
        <v>0.0039</v>
      </c>
      <c r="S1125" s="52">
        <f t="shared" si="251"/>
        <v>1.521</v>
      </c>
      <c r="T1125" s="15">
        <f t="shared" si="252"/>
        <v>2702.817</v>
      </c>
      <c r="U1125" s="15">
        <f>T1125/INPUTS!$B$7*1000</f>
        <v>3378521.25</v>
      </c>
      <c r="V1125" s="15">
        <f>T1125*INPUTS!$B$6</f>
        <v>8540.90172</v>
      </c>
      <c r="W1125" s="54" t="s">
        <v>521</v>
      </c>
      <c r="X1125" s="54" t="s">
        <v>396</v>
      </c>
      <c r="Y1125" s="67">
        <f>IFERROR(VLOOKUP(E1125,INPUTS!$A$44:$B$103,2,0),0)</f>
        <v>0</v>
      </c>
      <c r="Z1125" s="15">
        <f t="shared" si="253"/>
        <v>0</v>
      </c>
      <c r="AA1125" s="20">
        <f>IFERROR(VLOOKUP(E1125,INPUTS!$A$44:$C$103,3,0),SCENARIOS!$J$23)</f>
        <v>0</v>
      </c>
      <c r="AB1125" s="15">
        <f t="shared" si="255"/>
        <v>0</v>
      </c>
      <c r="AC1125" s="20">
        <f>IFERROR(VLOOKUP($E1125,INPUTS!$A$44:$G$103,4,0),SCENARIOS!$K$23)</f>
        <v>0</v>
      </c>
      <c r="AD1125" s="15">
        <f t="shared" si="256"/>
        <v>0</v>
      </c>
      <c r="AE1125" s="20">
        <f>IFERROR(VLOOKUP($E1125,INPUTS!$A$44:$G$103,5,0),SCENARIOS!$L$23)</f>
        <v>0</v>
      </c>
      <c r="AF1125" s="15">
        <f t="shared" si="257"/>
        <v>0</v>
      </c>
      <c r="AG1125" s="20">
        <f>IFERROR(VLOOKUP($E1125,INPUTS!$A$44:$G$103,6,0),SCENARIOS!$M$23)</f>
        <v>0</v>
      </c>
      <c r="AH1125" s="15">
        <f t="shared" si="258"/>
        <v>0</v>
      </c>
      <c r="AI1125" s="20">
        <f>IFERROR(VLOOKUP($E1125,INPUTS!$A$44:$G$103,7,0),SCENARIOS!$N$23)</f>
        <v>0</v>
      </c>
      <c r="AJ1125" s="15">
        <f t="shared" si="259"/>
        <v>0</v>
      </c>
      <c r="AL1125" t="str">
        <f t="shared" si="260"/>
        <v>N</v>
      </c>
      <c r="AM1125" s="21">
        <f t="shared" si="261"/>
        <v>6387.41871864169</v>
      </c>
    </row>
    <row r="1126" ht="15" customHeight="1" spans="1:39">
      <c r="A1126" s="6" t="s">
        <v>2144</v>
      </c>
      <c r="B1126" s="52" t="s">
        <v>628</v>
      </c>
      <c r="C1126" s="52" t="s">
        <v>629</v>
      </c>
      <c r="D1126" s="52" t="s">
        <v>929</v>
      </c>
      <c r="E1126" s="10" t="s">
        <v>630</v>
      </c>
      <c r="F1126" s="52" t="s">
        <v>451</v>
      </c>
      <c r="G1126" s="52" t="s">
        <v>181</v>
      </c>
      <c r="H1126" s="52" t="s">
        <v>2151</v>
      </c>
      <c r="I1126" s="52" t="s">
        <v>451</v>
      </c>
      <c r="J1126" s="52" t="s">
        <v>181</v>
      </c>
      <c r="K1126" s="52" t="s">
        <v>931</v>
      </c>
      <c r="L1126" s="53" t="s">
        <v>279</v>
      </c>
      <c r="M1126" s="13">
        <v>1333</v>
      </c>
      <c r="N1126" s="14">
        <f t="shared" si="254"/>
        <v>3.65205479452055</v>
      </c>
      <c r="O1126" s="15">
        <v>900</v>
      </c>
      <c r="P1126" s="15">
        <f t="shared" si="250"/>
        <v>1199700</v>
      </c>
      <c r="Q1126" s="16">
        <f>IFERROR(VLOOKUP(G1126,SCENARIOS!$A$13:$E$18,2,0),0.025)</f>
        <v>0.035</v>
      </c>
      <c r="R1126" s="52">
        <f>IFERROR(VLOOKUP(L1126,INPUTS!$A$107:$B$120,2,0),0.0082)</f>
        <v>0.0039</v>
      </c>
      <c r="S1126" s="52">
        <f t="shared" si="251"/>
        <v>3.51</v>
      </c>
      <c r="T1126" s="15">
        <f t="shared" si="252"/>
        <v>4678.83</v>
      </c>
      <c r="U1126" s="15">
        <f>T1126/INPUTS!$B$7*1000</f>
        <v>5848537.5</v>
      </c>
      <c r="V1126" s="15">
        <f>T1126*INPUTS!$B$6</f>
        <v>14785.1028</v>
      </c>
      <c r="W1126" s="54" t="s">
        <v>521</v>
      </c>
      <c r="X1126" s="54" t="s">
        <v>396</v>
      </c>
      <c r="Y1126" s="67">
        <f>IFERROR(VLOOKUP(E1126,INPUTS!$A$44:$B$103,2,0),0)</f>
        <v>0</v>
      </c>
      <c r="Z1126" s="15">
        <f t="shared" si="253"/>
        <v>0</v>
      </c>
      <c r="AA1126" s="20">
        <f>IFERROR(VLOOKUP(E1126,INPUTS!$A$44:$C$103,3,0),SCENARIOS!$J$23)</f>
        <v>0</v>
      </c>
      <c r="AB1126" s="15">
        <f t="shared" si="255"/>
        <v>0</v>
      </c>
      <c r="AC1126" s="20">
        <f>IFERROR(VLOOKUP($E1126,INPUTS!$A$44:$G$103,4,0),SCENARIOS!$K$23)</f>
        <v>0</v>
      </c>
      <c r="AD1126" s="15">
        <f t="shared" si="256"/>
        <v>0</v>
      </c>
      <c r="AE1126" s="20">
        <f>IFERROR(VLOOKUP($E1126,INPUTS!$A$44:$G$103,5,0),SCENARIOS!$L$23)</f>
        <v>0</v>
      </c>
      <c r="AF1126" s="15">
        <f t="shared" si="257"/>
        <v>0</v>
      </c>
      <c r="AG1126" s="20">
        <f>IFERROR(VLOOKUP($E1126,INPUTS!$A$44:$G$103,6,0),SCENARIOS!$M$23)</f>
        <v>0</v>
      </c>
      <c r="AH1126" s="15">
        <f t="shared" si="258"/>
        <v>0</v>
      </c>
      <c r="AI1126" s="20">
        <f>IFERROR(VLOOKUP($E1126,INPUTS!$A$44:$G$103,7,0),SCENARIOS!$N$23)</f>
        <v>0</v>
      </c>
      <c r="AJ1126" s="15">
        <f t="shared" si="259"/>
        <v>0</v>
      </c>
      <c r="AL1126" t="str">
        <f t="shared" si="260"/>
        <v>N</v>
      </c>
      <c r="AM1126" s="21">
        <f t="shared" si="261"/>
        <v>11057.2215297382</v>
      </c>
    </row>
    <row r="1127" ht="15" customHeight="1" spans="1:39">
      <c r="A1127" s="24" t="s">
        <v>2145</v>
      </c>
      <c r="B1127" s="52" t="s">
        <v>628</v>
      </c>
      <c r="C1127" s="52" t="s">
        <v>629</v>
      </c>
      <c r="D1127" s="52" t="s">
        <v>929</v>
      </c>
      <c r="E1127" s="10" t="s">
        <v>630</v>
      </c>
      <c r="F1127" s="52" t="s">
        <v>451</v>
      </c>
      <c r="G1127" s="52" t="s">
        <v>181</v>
      </c>
      <c r="H1127" s="52" t="s">
        <v>1347</v>
      </c>
      <c r="I1127" s="52" t="s">
        <v>451</v>
      </c>
      <c r="J1127" s="52" t="s">
        <v>181</v>
      </c>
      <c r="K1127" s="52" t="s">
        <v>931</v>
      </c>
      <c r="L1127" s="53" t="s">
        <v>279</v>
      </c>
      <c r="M1127" s="13">
        <v>1111</v>
      </c>
      <c r="N1127" s="14">
        <f t="shared" si="254"/>
        <v>3.04383561643836</v>
      </c>
      <c r="O1127" s="15">
        <v>1300</v>
      </c>
      <c r="P1127" s="15">
        <f t="shared" si="250"/>
        <v>1444300</v>
      </c>
      <c r="Q1127" s="16">
        <f>IFERROR(VLOOKUP(G1127,SCENARIOS!$A$13:$E$18,2,0),0.025)</f>
        <v>0.035</v>
      </c>
      <c r="R1127" s="52">
        <f>IFERROR(VLOOKUP(L1127,INPUTS!$A$107:$B$120,2,0),0.0082)</f>
        <v>0.0039</v>
      </c>
      <c r="S1127" s="52">
        <f t="shared" si="251"/>
        <v>5.07</v>
      </c>
      <c r="T1127" s="15">
        <f t="shared" si="252"/>
        <v>5632.77</v>
      </c>
      <c r="U1127" s="15">
        <f>T1127/INPUTS!$B$7*1000</f>
        <v>7040962.5</v>
      </c>
      <c r="V1127" s="15">
        <f>T1127*INPUTS!$B$6</f>
        <v>17799.5532</v>
      </c>
      <c r="W1127" s="54" t="s">
        <v>521</v>
      </c>
      <c r="X1127" s="54" t="s">
        <v>396</v>
      </c>
      <c r="Y1127" s="67">
        <f>IFERROR(VLOOKUP(E1127,INPUTS!$A$44:$B$103,2,0),0)</f>
        <v>0</v>
      </c>
      <c r="Z1127" s="15">
        <f t="shared" si="253"/>
        <v>0</v>
      </c>
      <c r="AA1127" s="20">
        <f>IFERROR(VLOOKUP(E1127,INPUTS!$A$44:$C$103,3,0),SCENARIOS!$J$23)</f>
        <v>0</v>
      </c>
      <c r="AB1127" s="15">
        <f t="shared" si="255"/>
        <v>0</v>
      </c>
      <c r="AC1127" s="20">
        <f>IFERROR(VLOOKUP($E1127,INPUTS!$A$44:$G$103,4,0),SCENARIOS!$K$23)</f>
        <v>0</v>
      </c>
      <c r="AD1127" s="15">
        <f t="shared" si="256"/>
        <v>0</v>
      </c>
      <c r="AE1127" s="20">
        <f>IFERROR(VLOOKUP($E1127,INPUTS!$A$44:$G$103,5,0),SCENARIOS!$L$23)</f>
        <v>0</v>
      </c>
      <c r="AF1127" s="15">
        <f t="shared" si="257"/>
        <v>0</v>
      </c>
      <c r="AG1127" s="20">
        <f>IFERROR(VLOOKUP($E1127,INPUTS!$A$44:$G$103,6,0),SCENARIOS!$M$23)</f>
        <v>0</v>
      </c>
      <c r="AH1127" s="15">
        <f t="shared" si="258"/>
        <v>0</v>
      </c>
      <c r="AI1127" s="20">
        <f>IFERROR(VLOOKUP($E1127,INPUTS!$A$44:$G$103,7,0),SCENARIOS!$N$23)</f>
        <v>0</v>
      </c>
      <c r="AJ1127" s="15">
        <f t="shared" si="259"/>
        <v>0</v>
      </c>
      <c r="AL1127" t="str">
        <f t="shared" si="260"/>
        <v>N</v>
      </c>
      <c r="AM1127" s="21">
        <f t="shared" si="261"/>
        <v>13311.6154500299</v>
      </c>
    </row>
    <row r="1128" ht="15" customHeight="1" spans="1:39">
      <c r="A1128" s="6" t="s">
        <v>2146</v>
      </c>
      <c r="B1128" s="52" t="s">
        <v>628</v>
      </c>
      <c r="C1128" s="52" t="s">
        <v>629</v>
      </c>
      <c r="D1128" s="52" t="s">
        <v>929</v>
      </c>
      <c r="E1128" s="10" t="s">
        <v>630</v>
      </c>
      <c r="F1128" s="52" t="s">
        <v>451</v>
      </c>
      <c r="G1128" s="52" t="s">
        <v>181</v>
      </c>
      <c r="H1128" s="52" t="s">
        <v>1343</v>
      </c>
      <c r="I1128" s="52" t="s">
        <v>451</v>
      </c>
      <c r="J1128" s="52" t="s">
        <v>181</v>
      </c>
      <c r="K1128" s="52" t="s">
        <v>931</v>
      </c>
      <c r="L1128" s="53" t="s">
        <v>279</v>
      </c>
      <c r="M1128" s="13">
        <v>888</v>
      </c>
      <c r="N1128" s="14">
        <f t="shared" si="254"/>
        <v>2.43287671232877</v>
      </c>
      <c r="O1128" s="15">
        <v>2350</v>
      </c>
      <c r="P1128" s="15">
        <f t="shared" si="250"/>
        <v>2086800</v>
      </c>
      <c r="Q1128" s="16">
        <f>IFERROR(VLOOKUP(G1128,SCENARIOS!$A$13:$E$18,2,0),0.025)</f>
        <v>0.035</v>
      </c>
      <c r="R1128" s="52">
        <f>IFERROR(VLOOKUP(L1128,INPUTS!$A$107:$B$120,2,0),0.0082)</f>
        <v>0.0039</v>
      </c>
      <c r="S1128" s="52">
        <f t="shared" si="251"/>
        <v>9.165</v>
      </c>
      <c r="T1128" s="15">
        <f t="shared" si="252"/>
        <v>8138.52</v>
      </c>
      <c r="U1128" s="15">
        <f>T1128/INPUTS!$B$7*1000</f>
        <v>10173150</v>
      </c>
      <c r="V1128" s="15">
        <f>T1128*INPUTS!$B$6</f>
        <v>25717.7232</v>
      </c>
      <c r="W1128" s="54" t="s">
        <v>521</v>
      </c>
      <c r="X1128" s="54" t="s">
        <v>396</v>
      </c>
      <c r="Y1128" s="67">
        <f>IFERROR(VLOOKUP(E1128,INPUTS!$A$44:$B$103,2,0),0)</f>
        <v>0</v>
      </c>
      <c r="Z1128" s="15">
        <f t="shared" si="253"/>
        <v>0</v>
      </c>
      <c r="AA1128" s="20">
        <f>IFERROR(VLOOKUP(E1128,INPUTS!$A$44:$C$103,3,0),SCENARIOS!$J$23)</f>
        <v>0</v>
      </c>
      <c r="AB1128" s="15">
        <f t="shared" si="255"/>
        <v>0</v>
      </c>
      <c r="AC1128" s="20">
        <f>IFERROR(VLOOKUP($E1128,INPUTS!$A$44:$G$103,4,0),SCENARIOS!$K$23)</f>
        <v>0</v>
      </c>
      <c r="AD1128" s="15">
        <f t="shared" si="256"/>
        <v>0</v>
      </c>
      <c r="AE1128" s="20">
        <f>IFERROR(VLOOKUP($E1128,INPUTS!$A$44:$G$103,5,0),SCENARIOS!$L$23)</f>
        <v>0</v>
      </c>
      <c r="AF1128" s="15">
        <f t="shared" si="257"/>
        <v>0</v>
      </c>
      <c r="AG1128" s="20">
        <f>IFERROR(VLOOKUP($E1128,INPUTS!$A$44:$G$103,6,0),SCENARIOS!$M$23)</f>
        <v>0</v>
      </c>
      <c r="AH1128" s="15">
        <f t="shared" si="258"/>
        <v>0</v>
      </c>
      <c r="AI1128" s="20">
        <f>IFERROR(VLOOKUP($E1128,INPUTS!$A$44:$G$103,7,0),SCENARIOS!$N$23)</f>
        <v>0</v>
      </c>
      <c r="AJ1128" s="15">
        <f t="shared" si="259"/>
        <v>0</v>
      </c>
      <c r="AL1128" t="str">
        <f t="shared" si="260"/>
        <v>N</v>
      </c>
      <c r="AM1128" s="21">
        <f t="shared" si="261"/>
        <v>19233.316569357</v>
      </c>
    </row>
    <row r="1129" ht="15" customHeight="1" spans="1:39">
      <c r="A1129" s="24" t="s">
        <v>2148</v>
      </c>
      <c r="B1129" s="52" t="s">
        <v>628</v>
      </c>
      <c r="C1129" s="52" t="s">
        <v>629</v>
      </c>
      <c r="D1129" s="52" t="s">
        <v>929</v>
      </c>
      <c r="E1129" s="10" t="s">
        <v>630</v>
      </c>
      <c r="F1129" s="52" t="s">
        <v>451</v>
      </c>
      <c r="G1129" s="52" t="s">
        <v>181</v>
      </c>
      <c r="H1129" s="52" t="s">
        <v>2155</v>
      </c>
      <c r="I1129" s="52" t="s">
        <v>451</v>
      </c>
      <c r="J1129" s="52" t="s">
        <v>181</v>
      </c>
      <c r="K1129" s="52" t="s">
        <v>931</v>
      </c>
      <c r="L1129" s="53" t="s">
        <v>279</v>
      </c>
      <c r="M1129" s="13">
        <v>555</v>
      </c>
      <c r="N1129" s="14">
        <f t="shared" si="254"/>
        <v>1.52054794520548</v>
      </c>
      <c r="O1129" s="15">
        <v>2500</v>
      </c>
      <c r="P1129" s="15">
        <f t="shared" si="250"/>
        <v>1387500</v>
      </c>
      <c r="Q1129" s="16">
        <f>IFERROR(VLOOKUP(G1129,SCENARIOS!$A$13:$E$18,2,0),0.025)</f>
        <v>0.035</v>
      </c>
      <c r="R1129" s="52">
        <f>IFERROR(VLOOKUP(L1129,INPUTS!$A$107:$B$120,2,0),0.0082)</f>
        <v>0.0039</v>
      </c>
      <c r="S1129" s="52">
        <f t="shared" si="251"/>
        <v>9.75</v>
      </c>
      <c r="T1129" s="15">
        <f t="shared" si="252"/>
        <v>5411.25</v>
      </c>
      <c r="U1129" s="15">
        <f>T1129/INPUTS!$B$7*1000</f>
        <v>6764062.5</v>
      </c>
      <c r="V1129" s="15">
        <f>T1129*INPUTS!$B$6</f>
        <v>17099.55</v>
      </c>
      <c r="W1129" s="54" t="s">
        <v>521</v>
      </c>
      <c r="X1129" s="54" t="s">
        <v>396</v>
      </c>
      <c r="Y1129" s="67">
        <f>IFERROR(VLOOKUP(E1129,INPUTS!$A$44:$B$103,2,0),0)</f>
        <v>0</v>
      </c>
      <c r="Z1129" s="15">
        <f t="shared" si="253"/>
        <v>0</v>
      </c>
      <c r="AA1129" s="20">
        <f>IFERROR(VLOOKUP(E1129,INPUTS!$A$44:$C$103,3,0),SCENARIOS!$J$23)</f>
        <v>0</v>
      </c>
      <c r="AB1129" s="15">
        <f t="shared" si="255"/>
        <v>0</v>
      </c>
      <c r="AC1129" s="20">
        <f>IFERROR(VLOOKUP($E1129,INPUTS!$A$44:$G$103,4,0),SCENARIOS!$K$23)</f>
        <v>0</v>
      </c>
      <c r="AD1129" s="15">
        <f t="shared" si="256"/>
        <v>0</v>
      </c>
      <c r="AE1129" s="20">
        <f>IFERROR(VLOOKUP($E1129,INPUTS!$A$44:$G$103,5,0),SCENARIOS!$L$23)</f>
        <v>0</v>
      </c>
      <c r="AF1129" s="15">
        <f t="shared" si="257"/>
        <v>0</v>
      </c>
      <c r="AG1129" s="20">
        <f>IFERROR(VLOOKUP($E1129,INPUTS!$A$44:$G$103,6,0),SCENARIOS!$M$23)</f>
        <v>0</v>
      </c>
      <c r="AH1129" s="15">
        <f t="shared" si="258"/>
        <v>0</v>
      </c>
      <c r="AI1129" s="20">
        <f>IFERROR(VLOOKUP($E1129,INPUTS!$A$44:$G$103,7,0),SCENARIOS!$N$23)</f>
        <v>0</v>
      </c>
      <c r="AJ1129" s="15">
        <f t="shared" si="259"/>
        <v>0</v>
      </c>
      <c r="AL1129" t="str">
        <f t="shared" si="260"/>
        <v>N</v>
      </c>
      <c r="AM1129" s="21">
        <f t="shared" si="261"/>
        <v>12788.109421115</v>
      </c>
    </row>
    <row r="1130" ht="15" customHeight="1" spans="1:39">
      <c r="A1130" s="6" t="s">
        <v>2150</v>
      </c>
      <c r="B1130" s="52" t="s">
        <v>628</v>
      </c>
      <c r="C1130" s="52" t="s">
        <v>629</v>
      </c>
      <c r="D1130" s="52" t="s">
        <v>929</v>
      </c>
      <c r="E1130" s="10" t="s">
        <v>630</v>
      </c>
      <c r="F1130" s="52" t="s">
        <v>451</v>
      </c>
      <c r="G1130" s="52" t="s">
        <v>181</v>
      </c>
      <c r="H1130" s="52" t="s">
        <v>2172</v>
      </c>
      <c r="I1130" s="52" t="s">
        <v>451</v>
      </c>
      <c r="J1130" s="52" t="s">
        <v>181</v>
      </c>
      <c r="K1130" s="52" t="s">
        <v>931</v>
      </c>
      <c r="L1130" s="53" t="s">
        <v>279</v>
      </c>
      <c r="M1130" s="13">
        <v>666</v>
      </c>
      <c r="N1130" s="14">
        <f t="shared" si="254"/>
        <v>1.82465753424658</v>
      </c>
      <c r="O1130" s="15">
        <v>2040</v>
      </c>
      <c r="P1130" s="15">
        <f t="shared" si="250"/>
        <v>1358640</v>
      </c>
      <c r="Q1130" s="16">
        <f>IFERROR(VLOOKUP(G1130,SCENARIOS!$A$13:$E$18,2,0),0.025)</f>
        <v>0.035</v>
      </c>
      <c r="R1130" s="52">
        <f>IFERROR(VLOOKUP(L1130,INPUTS!$A$107:$B$120,2,0),0.0082)</f>
        <v>0.0039</v>
      </c>
      <c r="S1130" s="52">
        <f t="shared" si="251"/>
        <v>7.956</v>
      </c>
      <c r="T1130" s="15">
        <f t="shared" si="252"/>
        <v>5298.696</v>
      </c>
      <c r="U1130" s="15">
        <f>T1130/INPUTS!$B$7*1000</f>
        <v>6623370</v>
      </c>
      <c r="V1130" s="15">
        <f>T1130*INPUTS!$B$6</f>
        <v>16743.87936</v>
      </c>
      <c r="W1130" s="54" t="s">
        <v>521</v>
      </c>
      <c r="X1130" s="54" t="s">
        <v>396</v>
      </c>
      <c r="Y1130" s="67">
        <f>IFERROR(VLOOKUP(E1130,INPUTS!$A$44:$B$103,2,0),0)</f>
        <v>0</v>
      </c>
      <c r="Z1130" s="15">
        <f t="shared" si="253"/>
        <v>0</v>
      </c>
      <c r="AA1130" s="20">
        <f>IFERROR(VLOOKUP(E1130,INPUTS!$A$44:$C$103,3,0),SCENARIOS!$J$23)</f>
        <v>0</v>
      </c>
      <c r="AB1130" s="15">
        <f t="shared" si="255"/>
        <v>0</v>
      </c>
      <c r="AC1130" s="20">
        <f>IFERROR(VLOOKUP($E1130,INPUTS!$A$44:$G$103,4,0),SCENARIOS!$K$23)</f>
        <v>0</v>
      </c>
      <c r="AD1130" s="15">
        <f t="shared" si="256"/>
        <v>0</v>
      </c>
      <c r="AE1130" s="20">
        <f>IFERROR(VLOOKUP($E1130,INPUTS!$A$44:$G$103,5,0),SCENARIOS!$L$23)</f>
        <v>0</v>
      </c>
      <c r="AF1130" s="15">
        <f t="shared" si="257"/>
        <v>0</v>
      </c>
      <c r="AG1130" s="20">
        <f>IFERROR(VLOOKUP($E1130,INPUTS!$A$44:$G$103,6,0),SCENARIOS!$M$23)</f>
        <v>0</v>
      </c>
      <c r="AH1130" s="15">
        <f t="shared" si="258"/>
        <v>0</v>
      </c>
      <c r="AI1130" s="20">
        <f>IFERROR(VLOOKUP($E1130,INPUTS!$A$44:$G$103,7,0),SCENARIOS!$N$23)</f>
        <v>0</v>
      </c>
      <c r="AJ1130" s="15">
        <f t="shared" si="259"/>
        <v>0</v>
      </c>
      <c r="AL1130" t="str">
        <f t="shared" si="260"/>
        <v>N</v>
      </c>
      <c r="AM1130" s="21">
        <f t="shared" si="261"/>
        <v>12522.1167451558</v>
      </c>
    </row>
    <row r="1131" ht="15" customHeight="1" spans="1:39">
      <c r="A1131" s="24" t="s">
        <v>2152</v>
      </c>
      <c r="B1131" s="52" t="s">
        <v>628</v>
      </c>
      <c r="C1131" s="52" t="s">
        <v>629</v>
      </c>
      <c r="D1131" s="52" t="s">
        <v>929</v>
      </c>
      <c r="E1131" s="10" t="s">
        <v>630</v>
      </c>
      <c r="F1131" s="52" t="s">
        <v>451</v>
      </c>
      <c r="G1131" s="52" t="s">
        <v>181</v>
      </c>
      <c r="H1131" s="52" t="s">
        <v>213</v>
      </c>
      <c r="I1131" s="52" t="s">
        <v>606</v>
      </c>
      <c r="J1131" s="52" t="s">
        <v>165</v>
      </c>
      <c r="K1131" s="52" t="s">
        <v>931</v>
      </c>
      <c r="L1131" s="53" t="s">
        <v>291</v>
      </c>
      <c r="M1131" s="13">
        <v>222</v>
      </c>
      <c r="N1131" s="14">
        <f t="shared" si="254"/>
        <v>0.608219178082192</v>
      </c>
      <c r="O1131" s="15">
        <v>9570</v>
      </c>
      <c r="P1131" s="15">
        <f t="shared" si="250"/>
        <v>2124540</v>
      </c>
      <c r="Q1131" s="16">
        <f>IFERROR(VLOOKUP(G1131,SCENARIOS!$A$13:$E$18,2,0),0.025)</f>
        <v>0.035</v>
      </c>
      <c r="R1131" s="52">
        <f>IFERROR(VLOOKUP(L1131,INPUTS!$A$107:$B$120,2,0),0.0082)</f>
        <v>0.0079</v>
      </c>
      <c r="S1131" s="52">
        <f t="shared" si="251"/>
        <v>75.603</v>
      </c>
      <c r="T1131" s="15">
        <f t="shared" si="252"/>
        <v>16783.866</v>
      </c>
      <c r="U1131" s="15">
        <f>T1131/INPUTS!$B$7*1000</f>
        <v>20979832.5</v>
      </c>
      <c r="V1131" s="15">
        <f>T1131*INPUTS!$B$6</f>
        <v>53037.01656</v>
      </c>
      <c r="W1131" s="54" t="s">
        <v>521</v>
      </c>
      <c r="X1131" s="54" t="s">
        <v>396</v>
      </c>
      <c r="Y1131" s="67">
        <f>IFERROR(VLOOKUP(E1131,INPUTS!$A$44:$B$103,2,0),0)</f>
        <v>0</v>
      </c>
      <c r="Z1131" s="15">
        <f t="shared" si="253"/>
        <v>0</v>
      </c>
      <c r="AA1131" s="20">
        <f>IFERROR(VLOOKUP(E1131,INPUTS!$A$44:$C$103,3,0),SCENARIOS!$J$23)</f>
        <v>0</v>
      </c>
      <c r="AB1131" s="15">
        <f t="shared" si="255"/>
        <v>0</v>
      </c>
      <c r="AC1131" s="20">
        <f>IFERROR(VLOOKUP($E1131,INPUTS!$A$44:$G$103,4,0),SCENARIOS!$K$23)</f>
        <v>0</v>
      </c>
      <c r="AD1131" s="15">
        <f t="shared" si="256"/>
        <v>0</v>
      </c>
      <c r="AE1131" s="20">
        <f>IFERROR(VLOOKUP($E1131,INPUTS!$A$44:$G$103,5,0),SCENARIOS!$L$23)</f>
        <v>0</v>
      </c>
      <c r="AF1131" s="15">
        <f t="shared" si="257"/>
        <v>0</v>
      </c>
      <c r="AG1131" s="20">
        <f>IFERROR(VLOOKUP($E1131,INPUTS!$A$44:$G$103,6,0),SCENARIOS!$M$23)</f>
        <v>0</v>
      </c>
      <c r="AH1131" s="15">
        <f t="shared" si="258"/>
        <v>0</v>
      </c>
      <c r="AI1131" s="20">
        <f>IFERROR(VLOOKUP($E1131,INPUTS!$A$44:$G$103,7,0),SCENARIOS!$N$23)</f>
        <v>0</v>
      </c>
      <c r="AJ1131" s="15">
        <f t="shared" si="259"/>
        <v>0</v>
      </c>
      <c r="AL1131" t="str">
        <f t="shared" si="260"/>
        <v>N</v>
      </c>
      <c r="AM1131" s="21">
        <f t="shared" si="261"/>
        <v>39664.3871411101</v>
      </c>
    </row>
    <row r="1132" ht="15" customHeight="1" spans="1:39">
      <c r="A1132" s="6" t="s">
        <v>2153</v>
      </c>
      <c r="B1132" s="52" t="s">
        <v>628</v>
      </c>
      <c r="C1132" s="52" t="s">
        <v>629</v>
      </c>
      <c r="D1132" s="52" t="s">
        <v>929</v>
      </c>
      <c r="E1132" s="10" t="s">
        <v>630</v>
      </c>
      <c r="F1132" s="52" t="s">
        <v>451</v>
      </c>
      <c r="G1132" s="52" t="s">
        <v>181</v>
      </c>
      <c r="H1132" s="52" t="s">
        <v>2175</v>
      </c>
      <c r="I1132" s="52" t="s">
        <v>606</v>
      </c>
      <c r="J1132" s="52" t="s">
        <v>165</v>
      </c>
      <c r="K1132" s="52" t="s">
        <v>931</v>
      </c>
      <c r="L1132" s="53" t="s">
        <v>291</v>
      </c>
      <c r="M1132" s="13">
        <v>111</v>
      </c>
      <c r="N1132" s="14">
        <f t="shared" si="254"/>
        <v>0.304109589041096</v>
      </c>
      <c r="O1132" s="15">
        <v>9650</v>
      </c>
      <c r="P1132" s="15">
        <f t="shared" ref="P1132:P1195" si="262">M1132*O1132</f>
        <v>1071150</v>
      </c>
      <c r="Q1132" s="16">
        <f>IFERROR(VLOOKUP(G1132,SCENARIOS!$A$13:$E$18,2,0),0.025)</f>
        <v>0.035</v>
      </c>
      <c r="R1132" s="52">
        <f>IFERROR(VLOOKUP(L1132,INPUTS!$A$107:$B$120,2,0),0.0082)</f>
        <v>0.0079</v>
      </c>
      <c r="S1132" s="52">
        <f t="shared" ref="S1132:S1195" si="263">O1132*R1132</f>
        <v>76.235</v>
      </c>
      <c r="T1132" s="15">
        <f t="shared" ref="T1132:T1195" si="264">M1132*S1132</f>
        <v>8462.085</v>
      </c>
      <c r="U1132" s="15">
        <f>T1132/INPUTS!$B$7*1000</f>
        <v>10577606.25</v>
      </c>
      <c r="V1132" s="15">
        <f>T1132*INPUTS!$B$6</f>
        <v>26740.1886</v>
      </c>
      <c r="W1132" s="54" t="s">
        <v>521</v>
      </c>
      <c r="X1132" s="54" t="s">
        <v>396</v>
      </c>
      <c r="Y1132" s="67">
        <f>IFERROR(VLOOKUP(E1132,INPUTS!$A$44:$B$103,2,0),0)</f>
        <v>0</v>
      </c>
      <c r="Z1132" s="15">
        <f t="shared" si="253"/>
        <v>0</v>
      </c>
      <c r="AA1132" s="20">
        <f>IFERROR(VLOOKUP(E1132,INPUTS!$A$44:$C$103,3,0),SCENARIOS!$J$23)</f>
        <v>0</v>
      </c>
      <c r="AB1132" s="15">
        <f t="shared" si="255"/>
        <v>0</v>
      </c>
      <c r="AC1132" s="20">
        <f>IFERROR(VLOOKUP($E1132,INPUTS!$A$44:$G$103,4,0),SCENARIOS!$K$23)</f>
        <v>0</v>
      </c>
      <c r="AD1132" s="15">
        <f t="shared" si="256"/>
        <v>0</v>
      </c>
      <c r="AE1132" s="20">
        <f>IFERROR(VLOOKUP($E1132,INPUTS!$A$44:$G$103,5,0),SCENARIOS!$L$23)</f>
        <v>0</v>
      </c>
      <c r="AF1132" s="15">
        <f t="shared" si="257"/>
        <v>0</v>
      </c>
      <c r="AG1132" s="20">
        <f>IFERROR(VLOOKUP($E1132,INPUTS!$A$44:$G$103,6,0),SCENARIOS!$M$23)</f>
        <v>0</v>
      </c>
      <c r="AH1132" s="15">
        <f t="shared" si="258"/>
        <v>0</v>
      </c>
      <c r="AI1132" s="20">
        <f>IFERROR(VLOOKUP($E1132,INPUTS!$A$44:$G$103,7,0),SCENARIOS!$N$23)</f>
        <v>0</v>
      </c>
      <c r="AJ1132" s="15">
        <f t="shared" si="259"/>
        <v>0</v>
      </c>
      <c r="AL1132" t="str">
        <f t="shared" si="260"/>
        <v>N</v>
      </c>
      <c r="AM1132" s="21">
        <f t="shared" si="261"/>
        <v>19997.9799326914</v>
      </c>
    </row>
    <row r="1133" ht="15" customHeight="1" spans="1:39">
      <c r="A1133" s="24" t="s">
        <v>2154</v>
      </c>
      <c r="B1133" s="52" t="s">
        <v>697</v>
      </c>
      <c r="C1133" s="52" t="s">
        <v>698</v>
      </c>
      <c r="D1133" s="52" t="s">
        <v>929</v>
      </c>
      <c r="E1133" s="10" t="s">
        <v>515</v>
      </c>
      <c r="F1133" s="52" t="s">
        <v>514</v>
      </c>
      <c r="G1133" s="52" t="s">
        <v>181</v>
      </c>
      <c r="H1133" s="52" t="s">
        <v>251</v>
      </c>
      <c r="I1133" s="52" t="s">
        <v>930</v>
      </c>
      <c r="J1133" s="52" t="s">
        <v>169</v>
      </c>
      <c r="K1133" s="52" t="s">
        <v>931</v>
      </c>
      <c r="L1133" s="53" t="s">
        <v>291</v>
      </c>
      <c r="M1133" s="13">
        <v>4603</v>
      </c>
      <c r="N1133" s="14">
        <f t="shared" si="254"/>
        <v>12.6109589041096</v>
      </c>
      <c r="O1133" s="15">
        <v>3870</v>
      </c>
      <c r="P1133" s="15">
        <f t="shared" si="262"/>
        <v>17813610</v>
      </c>
      <c r="Q1133" s="16">
        <f>IFERROR(VLOOKUP(G1133,SCENARIOS!$A$13:$E$18,2,0),0.025)</f>
        <v>0.035</v>
      </c>
      <c r="R1133" s="52">
        <f>IFERROR(VLOOKUP(L1133,INPUTS!$A$107:$B$120,2,0),0.0082)</f>
        <v>0.0079</v>
      </c>
      <c r="S1133" s="52">
        <f t="shared" si="263"/>
        <v>30.573</v>
      </c>
      <c r="T1133" s="15">
        <f t="shared" si="264"/>
        <v>140727.519</v>
      </c>
      <c r="U1133" s="15">
        <f>T1133/INPUTS!$B$7*1000</f>
        <v>175909398.75</v>
      </c>
      <c r="V1133" s="15">
        <f>T1133*INPUTS!$B$6</f>
        <v>444698.96004</v>
      </c>
      <c r="W1133" s="54" t="s">
        <v>396</v>
      </c>
      <c r="X1133" s="54" t="s">
        <v>396</v>
      </c>
      <c r="Y1133" s="67">
        <f>IFERROR(VLOOKUP(E1133,INPUTS!$A$44:$B$103,2,0),0)</f>
        <v>0</v>
      </c>
      <c r="Z1133" s="15">
        <f t="shared" si="253"/>
        <v>0</v>
      </c>
      <c r="AA1133" s="20">
        <f>IFERROR(VLOOKUP(E1133,INPUTS!$A$44:$C$103,3,0),SCENARIOS!$J$23)</f>
        <v>0</v>
      </c>
      <c r="AB1133" s="15">
        <f t="shared" si="255"/>
        <v>0</v>
      </c>
      <c r="AC1133" s="20">
        <f>IFERROR(VLOOKUP($E1133,INPUTS!$A$44:$G$103,4,0),SCENARIOS!$K$23)</f>
        <v>0</v>
      </c>
      <c r="AD1133" s="15">
        <f t="shared" si="256"/>
        <v>0</v>
      </c>
      <c r="AE1133" s="20">
        <f>IFERROR(VLOOKUP($E1133,INPUTS!$A$44:$G$103,5,0),SCENARIOS!$L$23)</f>
        <v>0</v>
      </c>
      <c r="AF1133" s="15">
        <f t="shared" si="257"/>
        <v>0</v>
      </c>
      <c r="AG1133" s="20">
        <f>IFERROR(VLOOKUP($E1133,INPUTS!$A$44:$G$103,6,0),SCENARIOS!$M$23)</f>
        <v>0</v>
      </c>
      <c r="AH1133" s="15">
        <f t="shared" si="258"/>
        <v>0</v>
      </c>
      <c r="AI1133" s="20">
        <f>IFERROR(VLOOKUP($E1133,INPUTS!$A$44:$G$103,7,0),SCENARIOS!$N$23)</f>
        <v>0</v>
      </c>
      <c r="AJ1133" s="15">
        <f t="shared" si="259"/>
        <v>0</v>
      </c>
      <c r="AL1133" t="str">
        <f t="shared" si="260"/>
        <v>Y</v>
      </c>
      <c r="AM1133" s="21">
        <f t="shared" si="261"/>
        <v>332573.603425095</v>
      </c>
    </row>
    <row r="1134" ht="15" customHeight="1" spans="1:39">
      <c r="A1134" s="6" t="s">
        <v>2156</v>
      </c>
      <c r="B1134" s="52" t="s">
        <v>697</v>
      </c>
      <c r="C1134" s="52" t="s">
        <v>698</v>
      </c>
      <c r="D1134" s="52" t="s">
        <v>929</v>
      </c>
      <c r="E1134" s="10" t="s">
        <v>515</v>
      </c>
      <c r="F1134" s="52" t="s">
        <v>514</v>
      </c>
      <c r="G1134" s="52" t="s">
        <v>181</v>
      </c>
      <c r="H1134" s="52" t="s">
        <v>245</v>
      </c>
      <c r="I1134" s="52" t="s">
        <v>930</v>
      </c>
      <c r="J1134" s="52" t="s">
        <v>169</v>
      </c>
      <c r="K1134" s="52" t="s">
        <v>931</v>
      </c>
      <c r="L1134" s="53" t="s">
        <v>291</v>
      </c>
      <c r="M1134" s="13">
        <v>2762</v>
      </c>
      <c r="N1134" s="14">
        <f t="shared" si="254"/>
        <v>7.56712328767123</v>
      </c>
      <c r="O1134" s="15">
        <v>4490</v>
      </c>
      <c r="P1134" s="15">
        <f t="shared" si="262"/>
        <v>12401380</v>
      </c>
      <c r="Q1134" s="16">
        <f>IFERROR(VLOOKUP(G1134,SCENARIOS!$A$13:$E$18,2,0),0.025)</f>
        <v>0.035</v>
      </c>
      <c r="R1134" s="52">
        <f>IFERROR(VLOOKUP(L1134,INPUTS!$A$107:$B$120,2,0),0.0082)</f>
        <v>0.0079</v>
      </c>
      <c r="S1134" s="52">
        <f t="shared" si="263"/>
        <v>35.471</v>
      </c>
      <c r="T1134" s="15">
        <f t="shared" si="264"/>
        <v>97970.902</v>
      </c>
      <c r="U1134" s="15">
        <f>T1134/INPUTS!$B$7*1000</f>
        <v>122463627.5</v>
      </c>
      <c r="V1134" s="15">
        <f>T1134*INPUTS!$B$6</f>
        <v>309588.05032</v>
      </c>
      <c r="W1134" s="54" t="s">
        <v>396</v>
      </c>
      <c r="X1134" s="54" t="s">
        <v>396</v>
      </c>
      <c r="Y1134" s="67">
        <f>IFERROR(VLOOKUP(E1134,INPUTS!$A$44:$B$103,2,0),0)</f>
        <v>0</v>
      </c>
      <c r="Z1134" s="15">
        <f t="shared" si="253"/>
        <v>0</v>
      </c>
      <c r="AA1134" s="20">
        <f>IFERROR(VLOOKUP(E1134,INPUTS!$A$44:$C$103,3,0),SCENARIOS!$J$23)</f>
        <v>0</v>
      </c>
      <c r="AB1134" s="15">
        <f t="shared" si="255"/>
        <v>0</v>
      </c>
      <c r="AC1134" s="20">
        <f>IFERROR(VLOOKUP($E1134,INPUTS!$A$44:$G$103,4,0),SCENARIOS!$K$23)</f>
        <v>0</v>
      </c>
      <c r="AD1134" s="15">
        <f t="shared" si="256"/>
        <v>0</v>
      </c>
      <c r="AE1134" s="20">
        <f>IFERROR(VLOOKUP($E1134,INPUTS!$A$44:$G$103,5,0),SCENARIOS!$L$23)</f>
        <v>0</v>
      </c>
      <c r="AF1134" s="15">
        <f t="shared" si="257"/>
        <v>0</v>
      </c>
      <c r="AG1134" s="20">
        <f>IFERROR(VLOOKUP($E1134,INPUTS!$A$44:$G$103,6,0),SCENARIOS!$M$23)</f>
        <v>0</v>
      </c>
      <c r="AH1134" s="15">
        <f t="shared" si="258"/>
        <v>0</v>
      </c>
      <c r="AI1134" s="20">
        <f>IFERROR(VLOOKUP($E1134,INPUTS!$A$44:$G$103,7,0),SCENARIOS!$N$23)</f>
        <v>0</v>
      </c>
      <c r="AJ1134" s="15">
        <f t="shared" si="259"/>
        <v>0</v>
      </c>
      <c r="AL1134" t="str">
        <f t="shared" si="260"/>
        <v>N</v>
      </c>
      <c r="AM1134" s="21">
        <f t="shared" si="261"/>
        <v>231529.242755618</v>
      </c>
    </row>
    <row r="1135" ht="15" customHeight="1" spans="1:39">
      <c r="A1135" s="24" t="s">
        <v>2158</v>
      </c>
      <c r="B1135" s="52" t="s">
        <v>697</v>
      </c>
      <c r="C1135" s="52" t="s">
        <v>698</v>
      </c>
      <c r="D1135" s="52" t="s">
        <v>929</v>
      </c>
      <c r="E1135" s="10" t="s">
        <v>515</v>
      </c>
      <c r="F1135" s="52" t="s">
        <v>514</v>
      </c>
      <c r="G1135" s="52" t="s">
        <v>181</v>
      </c>
      <c r="H1135" s="52" t="s">
        <v>248</v>
      </c>
      <c r="I1135" s="52" t="s">
        <v>930</v>
      </c>
      <c r="J1135" s="52" t="s">
        <v>169</v>
      </c>
      <c r="K1135" s="52" t="s">
        <v>931</v>
      </c>
      <c r="L1135" s="53" t="s">
        <v>291</v>
      </c>
      <c r="M1135" s="13">
        <v>1841</v>
      </c>
      <c r="N1135" s="14">
        <f t="shared" si="254"/>
        <v>5.04383561643836</v>
      </c>
      <c r="O1135" s="15">
        <v>5830</v>
      </c>
      <c r="P1135" s="15">
        <f t="shared" si="262"/>
        <v>10733030</v>
      </c>
      <c r="Q1135" s="16">
        <f>IFERROR(VLOOKUP(G1135,SCENARIOS!$A$13:$E$18,2,0),0.025)</f>
        <v>0.035</v>
      </c>
      <c r="R1135" s="52">
        <f>IFERROR(VLOOKUP(L1135,INPUTS!$A$107:$B$120,2,0),0.0082)</f>
        <v>0.0079</v>
      </c>
      <c r="S1135" s="52">
        <f t="shared" si="263"/>
        <v>46.057</v>
      </c>
      <c r="T1135" s="15">
        <f t="shared" si="264"/>
        <v>84790.937</v>
      </c>
      <c r="U1135" s="15">
        <f>T1135/INPUTS!$B$7*1000</f>
        <v>105988671.25</v>
      </c>
      <c r="V1135" s="15">
        <f>T1135*INPUTS!$B$6</f>
        <v>267939.36092</v>
      </c>
      <c r="W1135" s="54" t="s">
        <v>396</v>
      </c>
      <c r="X1135" s="54" t="s">
        <v>396</v>
      </c>
      <c r="Y1135" s="67">
        <f>IFERROR(VLOOKUP(E1135,INPUTS!$A$44:$B$103,2,0),0)</f>
        <v>0</v>
      </c>
      <c r="Z1135" s="15">
        <f t="shared" si="253"/>
        <v>0</v>
      </c>
      <c r="AA1135" s="20">
        <f>IFERROR(VLOOKUP(E1135,INPUTS!$A$44:$C$103,3,0),SCENARIOS!$J$23)</f>
        <v>0</v>
      </c>
      <c r="AB1135" s="15">
        <f t="shared" si="255"/>
        <v>0</v>
      </c>
      <c r="AC1135" s="20">
        <f>IFERROR(VLOOKUP($E1135,INPUTS!$A$44:$G$103,4,0),SCENARIOS!$K$23)</f>
        <v>0</v>
      </c>
      <c r="AD1135" s="15">
        <f t="shared" si="256"/>
        <v>0</v>
      </c>
      <c r="AE1135" s="20">
        <f>IFERROR(VLOOKUP($E1135,INPUTS!$A$44:$G$103,5,0),SCENARIOS!$L$23)</f>
        <v>0</v>
      </c>
      <c r="AF1135" s="15">
        <f t="shared" si="257"/>
        <v>0</v>
      </c>
      <c r="AG1135" s="20">
        <f>IFERROR(VLOOKUP($E1135,INPUTS!$A$44:$G$103,6,0),SCENARIOS!$M$23)</f>
        <v>0</v>
      </c>
      <c r="AH1135" s="15">
        <f t="shared" si="258"/>
        <v>0</v>
      </c>
      <c r="AI1135" s="20">
        <f>IFERROR(VLOOKUP($E1135,INPUTS!$A$44:$G$103,7,0),SCENARIOS!$N$23)</f>
        <v>0</v>
      </c>
      <c r="AJ1135" s="15">
        <f t="shared" si="259"/>
        <v>0</v>
      </c>
      <c r="AL1135" t="str">
        <f t="shared" si="260"/>
        <v>N</v>
      </c>
      <c r="AM1135" s="21">
        <f t="shared" si="261"/>
        <v>200381.756576553</v>
      </c>
    </row>
    <row r="1136" ht="15" customHeight="1" spans="1:39">
      <c r="A1136" s="6" t="s">
        <v>2160</v>
      </c>
      <c r="B1136" s="52" t="s">
        <v>697</v>
      </c>
      <c r="C1136" s="52" t="s">
        <v>698</v>
      </c>
      <c r="D1136" s="52" t="s">
        <v>929</v>
      </c>
      <c r="E1136" s="10" t="s">
        <v>515</v>
      </c>
      <c r="F1136" s="52" t="s">
        <v>514</v>
      </c>
      <c r="G1136" s="52" t="s">
        <v>181</v>
      </c>
      <c r="H1136" s="52" t="s">
        <v>224</v>
      </c>
      <c r="I1136" s="52" t="s">
        <v>938</v>
      </c>
      <c r="J1136" s="52" t="s">
        <v>165</v>
      </c>
      <c r="K1136" s="52" t="s">
        <v>931</v>
      </c>
      <c r="L1136" s="53" t="s">
        <v>291</v>
      </c>
      <c r="M1136" s="13">
        <v>921</v>
      </c>
      <c r="N1136" s="14">
        <f t="shared" si="254"/>
        <v>2.52328767123288</v>
      </c>
      <c r="O1136" s="15">
        <v>8550</v>
      </c>
      <c r="P1136" s="15">
        <f t="shared" si="262"/>
        <v>7874550</v>
      </c>
      <c r="Q1136" s="16">
        <f>IFERROR(VLOOKUP(G1136,SCENARIOS!$A$13:$E$18,2,0),0.025)</f>
        <v>0.035</v>
      </c>
      <c r="R1136" s="52">
        <f>IFERROR(VLOOKUP(L1136,INPUTS!$A$107:$B$120,2,0),0.0082)</f>
        <v>0.0079</v>
      </c>
      <c r="S1136" s="52">
        <f t="shared" si="263"/>
        <v>67.545</v>
      </c>
      <c r="T1136" s="15">
        <f t="shared" si="264"/>
        <v>62208.945</v>
      </c>
      <c r="U1136" s="15">
        <f>T1136/INPUTS!$B$7*1000</f>
        <v>77761181.25</v>
      </c>
      <c r="V1136" s="15">
        <f>T1136*INPUTS!$B$6</f>
        <v>196580.2662</v>
      </c>
      <c r="W1136" s="54" t="s">
        <v>396</v>
      </c>
      <c r="X1136" s="54" t="s">
        <v>396</v>
      </c>
      <c r="Y1136" s="67">
        <f>IFERROR(VLOOKUP(E1136,INPUTS!$A$44:$B$103,2,0),0)</f>
        <v>0</v>
      </c>
      <c r="Z1136" s="15">
        <f t="shared" si="253"/>
        <v>0</v>
      </c>
      <c r="AA1136" s="20">
        <f>IFERROR(VLOOKUP(E1136,INPUTS!$A$44:$C$103,3,0),SCENARIOS!$J$23)</f>
        <v>0</v>
      </c>
      <c r="AB1136" s="15">
        <f t="shared" si="255"/>
        <v>0</v>
      </c>
      <c r="AC1136" s="20">
        <f>IFERROR(VLOOKUP($E1136,INPUTS!$A$44:$G$103,4,0),SCENARIOS!$K$23)</f>
        <v>0</v>
      </c>
      <c r="AD1136" s="15">
        <f t="shared" si="256"/>
        <v>0</v>
      </c>
      <c r="AE1136" s="20">
        <f>IFERROR(VLOOKUP($E1136,INPUTS!$A$44:$G$103,5,0),SCENARIOS!$L$23)</f>
        <v>0</v>
      </c>
      <c r="AF1136" s="15">
        <f t="shared" si="257"/>
        <v>0</v>
      </c>
      <c r="AG1136" s="20">
        <f>IFERROR(VLOOKUP($E1136,INPUTS!$A$44:$G$103,6,0),SCENARIOS!$M$23)</f>
        <v>0</v>
      </c>
      <c r="AH1136" s="15">
        <f t="shared" si="258"/>
        <v>0</v>
      </c>
      <c r="AI1136" s="20">
        <f>IFERROR(VLOOKUP($E1136,INPUTS!$A$44:$G$103,7,0),SCENARIOS!$N$23)</f>
        <v>0</v>
      </c>
      <c r="AJ1136" s="15">
        <f t="shared" si="259"/>
        <v>0</v>
      </c>
      <c r="AL1136" t="str">
        <f t="shared" si="260"/>
        <v>Y</v>
      </c>
      <c r="AM1136" s="21">
        <f t="shared" si="261"/>
        <v>147014.977247794</v>
      </c>
    </row>
    <row r="1137" ht="15" customHeight="1" spans="1:39">
      <c r="A1137" s="24" t="s">
        <v>2161</v>
      </c>
      <c r="B1137" s="52" t="s">
        <v>697</v>
      </c>
      <c r="C1137" s="52" t="s">
        <v>698</v>
      </c>
      <c r="D1137" s="52" t="s">
        <v>929</v>
      </c>
      <c r="E1137" s="10" t="s">
        <v>515</v>
      </c>
      <c r="F1137" s="52" t="s">
        <v>514</v>
      </c>
      <c r="G1137" s="52" t="s">
        <v>181</v>
      </c>
      <c r="H1137" s="52" t="s">
        <v>1248</v>
      </c>
      <c r="I1137" s="52" t="s">
        <v>1249</v>
      </c>
      <c r="J1137" s="52" t="s">
        <v>181</v>
      </c>
      <c r="K1137" s="52" t="s">
        <v>931</v>
      </c>
      <c r="L1137" s="53" t="s">
        <v>279</v>
      </c>
      <c r="M1137" s="13">
        <v>5523</v>
      </c>
      <c r="N1137" s="14">
        <f t="shared" si="254"/>
        <v>15.1315068493151</v>
      </c>
      <c r="O1137" s="15">
        <v>1870</v>
      </c>
      <c r="P1137" s="15">
        <f t="shared" si="262"/>
        <v>10328010</v>
      </c>
      <c r="Q1137" s="16">
        <f>IFERROR(VLOOKUP(G1137,SCENARIOS!$A$13:$E$18,2,0),0.025)</f>
        <v>0.035</v>
      </c>
      <c r="R1137" s="52">
        <f>IFERROR(VLOOKUP(L1137,INPUTS!$A$107:$B$120,2,0),0.0082)</f>
        <v>0.0039</v>
      </c>
      <c r="S1137" s="52">
        <f t="shared" si="263"/>
        <v>7.293</v>
      </c>
      <c r="T1137" s="15">
        <f t="shared" si="264"/>
        <v>40279.239</v>
      </c>
      <c r="U1137" s="15">
        <f>T1137/INPUTS!$B$7*1000</f>
        <v>50349048.75</v>
      </c>
      <c r="V1137" s="15">
        <f>T1137*INPUTS!$B$6</f>
        <v>127282.39524</v>
      </c>
      <c r="W1137" s="54" t="s">
        <v>396</v>
      </c>
      <c r="X1137" s="54" t="s">
        <v>396</v>
      </c>
      <c r="Y1137" s="67">
        <f>IFERROR(VLOOKUP(E1137,INPUTS!$A$44:$B$103,2,0),0)</f>
        <v>0</v>
      </c>
      <c r="Z1137" s="15">
        <f t="shared" si="253"/>
        <v>0</v>
      </c>
      <c r="AA1137" s="20">
        <f>IFERROR(VLOOKUP(E1137,INPUTS!$A$44:$C$103,3,0),SCENARIOS!$J$23)</f>
        <v>0</v>
      </c>
      <c r="AB1137" s="15">
        <f t="shared" si="255"/>
        <v>0</v>
      </c>
      <c r="AC1137" s="20">
        <f>IFERROR(VLOOKUP($E1137,INPUTS!$A$44:$G$103,4,0),SCENARIOS!$K$23)</f>
        <v>0</v>
      </c>
      <c r="AD1137" s="15">
        <f t="shared" si="256"/>
        <v>0</v>
      </c>
      <c r="AE1137" s="20">
        <f>IFERROR(VLOOKUP($E1137,INPUTS!$A$44:$G$103,5,0),SCENARIOS!$L$23)</f>
        <v>0</v>
      </c>
      <c r="AF1137" s="15">
        <f t="shared" si="257"/>
        <v>0</v>
      </c>
      <c r="AG1137" s="20">
        <f>IFERROR(VLOOKUP($E1137,INPUTS!$A$44:$G$103,6,0),SCENARIOS!$M$23)</f>
        <v>0</v>
      </c>
      <c r="AH1137" s="15">
        <f t="shared" si="258"/>
        <v>0</v>
      </c>
      <c r="AI1137" s="20">
        <f>IFERROR(VLOOKUP($E1137,INPUTS!$A$44:$G$103,7,0),SCENARIOS!$N$23)</f>
        <v>0</v>
      </c>
      <c r="AJ1137" s="15">
        <f t="shared" si="259"/>
        <v>0</v>
      </c>
      <c r="AL1137" t="str">
        <f t="shared" si="260"/>
        <v>Y</v>
      </c>
      <c r="AM1137" s="21">
        <f t="shared" si="261"/>
        <v>95189.7095368433</v>
      </c>
    </row>
    <row r="1138" ht="15" customHeight="1" spans="1:39">
      <c r="A1138" s="6" t="s">
        <v>2162</v>
      </c>
      <c r="B1138" s="52" t="s">
        <v>697</v>
      </c>
      <c r="C1138" s="52" t="s">
        <v>698</v>
      </c>
      <c r="D1138" s="52" t="s">
        <v>929</v>
      </c>
      <c r="E1138" s="10" t="s">
        <v>515</v>
      </c>
      <c r="F1138" s="52" t="s">
        <v>514</v>
      </c>
      <c r="G1138" s="52" t="s">
        <v>181</v>
      </c>
      <c r="H1138" s="52" t="s">
        <v>627</v>
      </c>
      <c r="I1138" s="52" t="s">
        <v>626</v>
      </c>
      <c r="J1138" s="56" t="s">
        <v>181</v>
      </c>
      <c r="K1138" s="52" t="s">
        <v>931</v>
      </c>
      <c r="L1138" s="53" t="s">
        <v>279</v>
      </c>
      <c r="M1138" s="13">
        <v>7365</v>
      </c>
      <c r="N1138" s="14">
        <f t="shared" si="254"/>
        <v>20.1780821917808</v>
      </c>
      <c r="O1138" s="15">
        <v>1450</v>
      </c>
      <c r="P1138" s="15">
        <f t="shared" si="262"/>
        <v>10679250</v>
      </c>
      <c r="Q1138" s="16">
        <f>IFERROR(VLOOKUP(G1138,SCENARIOS!$A$13:$E$18,2,0),0.025)</f>
        <v>0.035</v>
      </c>
      <c r="R1138" s="52">
        <f>IFERROR(VLOOKUP(L1138,INPUTS!$A$107:$B$120,2,0),0.0082)</f>
        <v>0.0039</v>
      </c>
      <c r="S1138" s="52">
        <f t="shared" si="263"/>
        <v>5.655</v>
      </c>
      <c r="T1138" s="15">
        <f t="shared" si="264"/>
        <v>41649.075</v>
      </c>
      <c r="U1138" s="15">
        <f>T1138/INPUTS!$B$7*1000</f>
        <v>52061343.75</v>
      </c>
      <c r="V1138" s="15">
        <f>T1138*INPUTS!$B$6</f>
        <v>131611.077</v>
      </c>
      <c r="W1138" s="54" t="s">
        <v>396</v>
      </c>
      <c r="X1138" s="54" t="s">
        <v>396</v>
      </c>
      <c r="Y1138" s="67">
        <f>IFERROR(VLOOKUP(E1138,INPUTS!$A$44:$B$103,2,0),0)</f>
        <v>0</v>
      </c>
      <c r="Z1138" s="15">
        <f t="shared" si="253"/>
        <v>0</v>
      </c>
      <c r="AA1138" s="20">
        <f>IFERROR(VLOOKUP(E1138,INPUTS!$A$44:$C$103,3,0),SCENARIOS!$J$23)</f>
        <v>0</v>
      </c>
      <c r="AB1138" s="15">
        <f t="shared" si="255"/>
        <v>0</v>
      </c>
      <c r="AC1138" s="20">
        <f>IFERROR(VLOOKUP($E1138,INPUTS!$A$44:$G$103,4,0),SCENARIOS!$K$23)</f>
        <v>0</v>
      </c>
      <c r="AD1138" s="15">
        <f t="shared" si="256"/>
        <v>0</v>
      </c>
      <c r="AE1138" s="20">
        <f>IFERROR(VLOOKUP($E1138,INPUTS!$A$44:$G$103,5,0),SCENARIOS!$L$23)</f>
        <v>0</v>
      </c>
      <c r="AF1138" s="15">
        <f t="shared" si="257"/>
        <v>0</v>
      </c>
      <c r="AG1138" s="20">
        <f>IFERROR(VLOOKUP($E1138,INPUTS!$A$44:$G$103,6,0),SCENARIOS!$M$23)</f>
        <v>0</v>
      </c>
      <c r="AH1138" s="15">
        <f t="shared" si="258"/>
        <v>0</v>
      </c>
      <c r="AI1138" s="20">
        <f>IFERROR(VLOOKUP($E1138,INPUTS!$A$44:$G$103,7,0),SCENARIOS!$N$23)</f>
        <v>0</v>
      </c>
      <c r="AJ1138" s="15">
        <f t="shared" si="259"/>
        <v>0</v>
      </c>
      <c r="AL1138" t="str">
        <f t="shared" si="260"/>
        <v>Y</v>
      </c>
      <c r="AM1138" s="21">
        <f t="shared" si="261"/>
        <v>98426.9675931118</v>
      </c>
    </row>
    <row r="1139" ht="15" customHeight="1" spans="1:39">
      <c r="A1139" s="24" t="s">
        <v>2163</v>
      </c>
      <c r="B1139" s="52" t="s">
        <v>697</v>
      </c>
      <c r="C1139" s="52" t="s">
        <v>698</v>
      </c>
      <c r="D1139" s="52" t="s">
        <v>929</v>
      </c>
      <c r="E1139" s="10" t="s">
        <v>515</v>
      </c>
      <c r="F1139" s="52" t="s">
        <v>514</v>
      </c>
      <c r="G1139" s="52" t="s">
        <v>181</v>
      </c>
      <c r="H1139" s="52" t="s">
        <v>1158</v>
      </c>
      <c r="I1139" s="52" t="s">
        <v>622</v>
      </c>
      <c r="J1139" s="56" t="s">
        <v>181</v>
      </c>
      <c r="K1139" s="52" t="s">
        <v>931</v>
      </c>
      <c r="L1139" s="53" t="s">
        <v>279</v>
      </c>
      <c r="M1139" s="13">
        <v>3682</v>
      </c>
      <c r="N1139" s="14">
        <f t="shared" si="254"/>
        <v>10.0876712328767</v>
      </c>
      <c r="O1139" s="15">
        <v>3010</v>
      </c>
      <c r="P1139" s="15">
        <f t="shared" si="262"/>
        <v>11082820</v>
      </c>
      <c r="Q1139" s="16">
        <f>IFERROR(VLOOKUP(G1139,SCENARIOS!$A$13:$E$18,2,0),0.025)</f>
        <v>0.035</v>
      </c>
      <c r="R1139" s="52">
        <f>IFERROR(VLOOKUP(L1139,INPUTS!$A$107:$B$120,2,0),0.0082)</f>
        <v>0.0039</v>
      </c>
      <c r="S1139" s="52">
        <f t="shared" si="263"/>
        <v>11.739</v>
      </c>
      <c r="T1139" s="15">
        <f t="shared" si="264"/>
        <v>43222.998</v>
      </c>
      <c r="U1139" s="15">
        <f>T1139/INPUTS!$B$7*1000</f>
        <v>54028747.5</v>
      </c>
      <c r="V1139" s="15">
        <f>T1139*INPUTS!$B$6</f>
        <v>136584.67368</v>
      </c>
      <c r="W1139" s="54" t="s">
        <v>396</v>
      </c>
      <c r="X1139" s="54" t="s">
        <v>396</v>
      </c>
      <c r="Y1139" s="67">
        <f>IFERROR(VLOOKUP(E1139,INPUTS!$A$44:$B$103,2,0),0)</f>
        <v>0</v>
      </c>
      <c r="Z1139" s="15">
        <f t="shared" si="253"/>
        <v>0</v>
      </c>
      <c r="AA1139" s="20">
        <f>IFERROR(VLOOKUP(E1139,INPUTS!$A$44:$C$103,3,0),SCENARIOS!$J$23)</f>
        <v>0</v>
      </c>
      <c r="AB1139" s="15">
        <f t="shared" si="255"/>
        <v>0</v>
      </c>
      <c r="AC1139" s="20">
        <f>IFERROR(VLOOKUP($E1139,INPUTS!$A$44:$G$103,4,0),SCENARIOS!$K$23)</f>
        <v>0</v>
      </c>
      <c r="AD1139" s="15">
        <f t="shared" si="256"/>
        <v>0</v>
      </c>
      <c r="AE1139" s="20">
        <f>IFERROR(VLOOKUP($E1139,INPUTS!$A$44:$G$103,5,0),SCENARIOS!$L$23)</f>
        <v>0</v>
      </c>
      <c r="AF1139" s="15">
        <f t="shared" si="257"/>
        <v>0</v>
      </c>
      <c r="AG1139" s="20">
        <f>IFERROR(VLOOKUP($E1139,INPUTS!$A$44:$G$103,6,0),SCENARIOS!$M$23)</f>
        <v>0</v>
      </c>
      <c r="AH1139" s="15">
        <f t="shared" si="258"/>
        <v>0</v>
      </c>
      <c r="AI1139" s="20">
        <f>IFERROR(VLOOKUP($E1139,INPUTS!$A$44:$G$103,7,0),SCENARIOS!$N$23)</f>
        <v>0</v>
      </c>
      <c r="AJ1139" s="15">
        <f t="shared" si="259"/>
        <v>0</v>
      </c>
      <c r="AL1139" t="str">
        <f t="shared" si="260"/>
        <v>N</v>
      </c>
      <c r="AM1139" s="21">
        <f t="shared" si="261"/>
        <v>102146.533228484</v>
      </c>
    </row>
    <row r="1140" ht="15" customHeight="1" spans="1:39">
      <c r="A1140" s="6" t="s">
        <v>2164</v>
      </c>
      <c r="B1140" s="52" t="s">
        <v>624</v>
      </c>
      <c r="C1140" s="52" t="s">
        <v>625</v>
      </c>
      <c r="D1140" s="52" t="s">
        <v>929</v>
      </c>
      <c r="E1140" s="10" t="s">
        <v>627</v>
      </c>
      <c r="F1140" s="52" t="s">
        <v>626</v>
      </c>
      <c r="G1140" s="52" t="s">
        <v>181</v>
      </c>
      <c r="H1140" s="52" t="s">
        <v>251</v>
      </c>
      <c r="I1140" s="52" t="s">
        <v>930</v>
      </c>
      <c r="J1140" s="52" t="s">
        <v>169</v>
      </c>
      <c r="K1140" s="52" t="s">
        <v>931</v>
      </c>
      <c r="L1140" s="53" t="s">
        <v>286</v>
      </c>
      <c r="M1140" s="13">
        <v>11832</v>
      </c>
      <c r="N1140" s="14">
        <f t="shared" si="254"/>
        <v>32.4164383561644</v>
      </c>
      <c r="O1140" s="15">
        <v>2140</v>
      </c>
      <c r="P1140" s="15">
        <f t="shared" si="262"/>
        <v>25320480</v>
      </c>
      <c r="Q1140" s="16">
        <f>IFERROR(VLOOKUP(G1140,SCENARIOS!$A$13:$E$18,2,0),0.025)</f>
        <v>0.035</v>
      </c>
      <c r="R1140" s="52">
        <f>IFERROR(VLOOKUP(L1140,INPUTS!$A$107:$B$120,2,0),0.0082)</f>
        <v>0.0039</v>
      </c>
      <c r="S1140" s="52">
        <f t="shared" si="263"/>
        <v>8.346</v>
      </c>
      <c r="T1140" s="15">
        <f t="shared" si="264"/>
        <v>98749.872</v>
      </c>
      <c r="U1140" s="15">
        <f>T1140/INPUTS!$B$7*1000</f>
        <v>123437340</v>
      </c>
      <c r="V1140" s="15">
        <f>T1140*INPUTS!$B$6</f>
        <v>312049.59552</v>
      </c>
      <c r="W1140" s="54" t="s">
        <v>396</v>
      </c>
      <c r="X1140" s="54" t="s">
        <v>396</v>
      </c>
      <c r="Y1140" s="67">
        <f>IFERROR(VLOOKUP(E1140,INPUTS!$A$44:$B$103,2,0),0)</f>
        <v>0</v>
      </c>
      <c r="Z1140" s="15">
        <f t="shared" si="253"/>
        <v>0</v>
      </c>
      <c r="AA1140" s="20">
        <f>IFERROR(VLOOKUP(E1140,INPUTS!$A$44:$C$103,3,0),SCENARIOS!$J$23)</f>
        <v>0</v>
      </c>
      <c r="AB1140" s="15">
        <f t="shared" si="255"/>
        <v>0</v>
      </c>
      <c r="AC1140" s="20">
        <f>IFERROR(VLOOKUP($E1140,INPUTS!$A$44:$G$103,4,0),SCENARIOS!$K$23)</f>
        <v>0</v>
      </c>
      <c r="AD1140" s="15">
        <f t="shared" si="256"/>
        <v>0</v>
      </c>
      <c r="AE1140" s="20">
        <f>IFERROR(VLOOKUP($E1140,INPUTS!$A$44:$G$103,5,0),SCENARIOS!$L$23)</f>
        <v>0</v>
      </c>
      <c r="AF1140" s="15">
        <f t="shared" si="257"/>
        <v>0</v>
      </c>
      <c r="AG1140" s="20">
        <f>IFERROR(VLOOKUP($E1140,INPUTS!$A$44:$G$103,6,0),SCENARIOS!$M$23)</f>
        <v>0</v>
      </c>
      <c r="AH1140" s="15">
        <f t="shared" si="258"/>
        <v>0</v>
      </c>
      <c r="AI1140" s="20">
        <f>IFERROR(VLOOKUP($E1140,INPUTS!$A$44:$G$103,7,0),SCENARIOS!$N$23)</f>
        <v>0</v>
      </c>
      <c r="AJ1140" s="15">
        <f t="shared" si="259"/>
        <v>0</v>
      </c>
      <c r="AL1140" t="str">
        <f t="shared" si="260"/>
        <v>Y</v>
      </c>
      <c r="AM1140" s="21">
        <f t="shared" si="261"/>
        <v>233370.139701012</v>
      </c>
    </row>
    <row r="1141" ht="15" customHeight="1" spans="1:39">
      <c r="A1141" s="24" t="s">
        <v>2166</v>
      </c>
      <c r="B1141" s="52" t="s">
        <v>624</v>
      </c>
      <c r="C1141" s="52" t="s">
        <v>625</v>
      </c>
      <c r="D1141" s="52" t="s">
        <v>929</v>
      </c>
      <c r="E1141" s="10" t="s">
        <v>627</v>
      </c>
      <c r="F1141" s="52" t="s">
        <v>626</v>
      </c>
      <c r="G1141" s="52" t="s">
        <v>181</v>
      </c>
      <c r="H1141" s="52" t="s">
        <v>245</v>
      </c>
      <c r="I1141" s="52" t="s">
        <v>930</v>
      </c>
      <c r="J1141" s="52" t="s">
        <v>169</v>
      </c>
      <c r="K1141" s="52" t="s">
        <v>931</v>
      </c>
      <c r="L1141" s="53" t="s">
        <v>286</v>
      </c>
      <c r="M1141" s="13">
        <v>7395</v>
      </c>
      <c r="N1141" s="14">
        <f t="shared" si="254"/>
        <v>20.2602739726027</v>
      </c>
      <c r="O1141" s="15">
        <v>3420</v>
      </c>
      <c r="P1141" s="15">
        <f t="shared" si="262"/>
        <v>25290900</v>
      </c>
      <c r="Q1141" s="16">
        <f>IFERROR(VLOOKUP(G1141,SCENARIOS!$A$13:$E$18,2,0),0.025)</f>
        <v>0.035</v>
      </c>
      <c r="R1141" s="52">
        <f>IFERROR(VLOOKUP(L1141,INPUTS!$A$107:$B$120,2,0),0.0082)</f>
        <v>0.0039</v>
      </c>
      <c r="S1141" s="52">
        <f t="shared" si="263"/>
        <v>13.338</v>
      </c>
      <c r="T1141" s="15">
        <f t="shared" si="264"/>
        <v>98634.51</v>
      </c>
      <c r="U1141" s="15">
        <f>T1141/INPUTS!$B$7*1000</f>
        <v>123293137.5</v>
      </c>
      <c r="V1141" s="15">
        <f>T1141*INPUTS!$B$6</f>
        <v>311685.0516</v>
      </c>
      <c r="W1141" s="54" t="s">
        <v>396</v>
      </c>
      <c r="X1141" s="54" t="s">
        <v>396</v>
      </c>
      <c r="Y1141" s="67">
        <f>IFERROR(VLOOKUP(E1141,INPUTS!$A$44:$B$103,2,0),0)</f>
        <v>0</v>
      </c>
      <c r="Z1141" s="15">
        <f t="shared" si="253"/>
        <v>0</v>
      </c>
      <c r="AA1141" s="20">
        <f>IFERROR(VLOOKUP(E1141,INPUTS!$A$44:$C$103,3,0),SCENARIOS!$J$23)</f>
        <v>0</v>
      </c>
      <c r="AB1141" s="15">
        <f t="shared" si="255"/>
        <v>0</v>
      </c>
      <c r="AC1141" s="20">
        <f>IFERROR(VLOOKUP($E1141,INPUTS!$A$44:$G$103,4,0),SCENARIOS!$K$23)</f>
        <v>0</v>
      </c>
      <c r="AD1141" s="15">
        <f t="shared" si="256"/>
        <v>0</v>
      </c>
      <c r="AE1141" s="20">
        <f>IFERROR(VLOOKUP($E1141,INPUTS!$A$44:$G$103,5,0),SCENARIOS!$L$23)</f>
        <v>0</v>
      </c>
      <c r="AF1141" s="15">
        <f t="shared" si="257"/>
        <v>0</v>
      </c>
      <c r="AG1141" s="20">
        <f>IFERROR(VLOOKUP($E1141,INPUTS!$A$44:$G$103,6,0),SCENARIOS!$M$23)</f>
        <v>0</v>
      </c>
      <c r="AH1141" s="15">
        <f t="shared" si="258"/>
        <v>0</v>
      </c>
      <c r="AI1141" s="20">
        <f>IFERROR(VLOOKUP($E1141,INPUTS!$A$44:$G$103,7,0),SCENARIOS!$N$23)</f>
        <v>0</v>
      </c>
      <c r="AJ1141" s="15">
        <f t="shared" si="259"/>
        <v>0</v>
      </c>
      <c r="AL1141" t="str">
        <f t="shared" si="260"/>
        <v>N</v>
      </c>
      <c r="AM1141" s="21">
        <f t="shared" si="261"/>
        <v>233097.511033137</v>
      </c>
    </row>
    <row r="1142" ht="15" customHeight="1" spans="1:39">
      <c r="A1142" s="6" t="s">
        <v>2167</v>
      </c>
      <c r="B1142" s="52" t="s">
        <v>624</v>
      </c>
      <c r="C1142" s="52" t="s">
        <v>625</v>
      </c>
      <c r="D1142" s="52" t="s">
        <v>929</v>
      </c>
      <c r="E1142" s="10" t="s">
        <v>627</v>
      </c>
      <c r="F1142" s="52" t="s">
        <v>626</v>
      </c>
      <c r="G1142" s="52" t="s">
        <v>181</v>
      </c>
      <c r="H1142" s="52" t="s">
        <v>248</v>
      </c>
      <c r="I1142" s="52" t="s">
        <v>930</v>
      </c>
      <c r="J1142" s="52" t="s">
        <v>169</v>
      </c>
      <c r="K1142" s="52" t="s">
        <v>931</v>
      </c>
      <c r="L1142" s="53" t="s">
        <v>286</v>
      </c>
      <c r="M1142" s="13">
        <v>4437</v>
      </c>
      <c r="N1142" s="14">
        <f t="shared" si="254"/>
        <v>12.1561643835616</v>
      </c>
      <c r="O1142" s="15">
        <v>4200</v>
      </c>
      <c r="P1142" s="15">
        <f t="shared" si="262"/>
        <v>18635400</v>
      </c>
      <c r="Q1142" s="16">
        <f>IFERROR(VLOOKUP(G1142,SCENARIOS!$A$13:$E$18,2,0),0.025)</f>
        <v>0.035</v>
      </c>
      <c r="R1142" s="52">
        <f>IFERROR(VLOOKUP(L1142,INPUTS!$A$107:$B$120,2,0),0.0082)</f>
        <v>0.0039</v>
      </c>
      <c r="S1142" s="52">
        <f t="shared" si="263"/>
        <v>16.38</v>
      </c>
      <c r="T1142" s="15">
        <f t="shared" si="264"/>
        <v>72678.06</v>
      </c>
      <c r="U1142" s="15">
        <f>T1142/INPUTS!$B$7*1000</f>
        <v>90847575</v>
      </c>
      <c r="V1142" s="15">
        <f>T1142*INPUTS!$B$6</f>
        <v>229662.6696</v>
      </c>
      <c r="W1142" s="54" t="s">
        <v>396</v>
      </c>
      <c r="X1142" s="54" t="s">
        <v>396</v>
      </c>
      <c r="Y1142" s="67">
        <f>IFERROR(VLOOKUP(E1142,INPUTS!$A$44:$B$103,2,0),0)</f>
        <v>0</v>
      </c>
      <c r="Z1142" s="15">
        <f t="shared" ref="Z1142:Z1205" si="265">T1142*Y1142</f>
        <v>0</v>
      </c>
      <c r="AA1142" s="20">
        <f>IFERROR(VLOOKUP(E1142,INPUTS!$A$44:$C$103,3,0),SCENARIOS!$J$23)</f>
        <v>0</v>
      </c>
      <c r="AB1142" s="15">
        <f t="shared" si="255"/>
        <v>0</v>
      </c>
      <c r="AC1142" s="20">
        <f>IFERROR(VLOOKUP($E1142,INPUTS!$A$44:$G$103,4,0),SCENARIOS!$K$23)</f>
        <v>0</v>
      </c>
      <c r="AD1142" s="15">
        <f t="shared" si="256"/>
        <v>0</v>
      </c>
      <c r="AE1142" s="20">
        <f>IFERROR(VLOOKUP($E1142,INPUTS!$A$44:$G$103,5,0),SCENARIOS!$L$23)</f>
        <v>0</v>
      </c>
      <c r="AF1142" s="15">
        <f t="shared" si="257"/>
        <v>0</v>
      </c>
      <c r="AG1142" s="20">
        <f>IFERROR(VLOOKUP($E1142,INPUTS!$A$44:$G$103,6,0),SCENARIOS!$M$23)</f>
        <v>0</v>
      </c>
      <c r="AH1142" s="15">
        <f t="shared" si="258"/>
        <v>0</v>
      </c>
      <c r="AI1142" s="20">
        <f>IFERROR(VLOOKUP($E1142,INPUTS!$A$44:$G$103,7,0),SCENARIOS!$N$23)</f>
        <v>0</v>
      </c>
      <c r="AJ1142" s="15">
        <f t="shared" si="259"/>
        <v>0</v>
      </c>
      <c r="AL1142" t="str">
        <f t="shared" si="260"/>
        <v>N</v>
      </c>
      <c r="AM1142" s="21">
        <f t="shared" si="261"/>
        <v>171756.060761259</v>
      </c>
    </row>
    <row r="1143" ht="15" customHeight="1" spans="1:39">
      <c r="A1143" s="24" t="s">
        <v>2168</v>
      </c>
      <c r="B1143" s="52" t="s">
        <v>624</v>
      </c>
      <c r="C1143" s="52" t="s">
        <v>625</v>
      </c>
      <c r="D1143" s="52" t="s">
        <v>929</v>
      </c>
      <c r="E1143" s="10" t="s">
        <v>627</v>
      </c>
      <c r="F1143" s="52" t="s">
        <v>626</v>
      </c>
      <c r="G1143" s="52" t="s">
        <v>181</v>
      </c>
      <c r="H1143" s="52" t="s">
        <v>515</v>
      </c>
      <c r="I1143" s="52" t="s">
        <v>514</v>
      </c>
      <c r="J1143" s="52" t="s">
        <v>181</v>
      </c>
      <c r="K1143" s="52" t="s">
        <v>931</v>
      </c>
      <c r="L1143" s="53" t="s">
        <v>286</v>
      </c>
      <c r="M1143" s="13">
        <v>8874</v>
      </c>
      <c r="N1143" s="14">
        <f t="shared" si="254"/>
        <v>24.3123287671233</v>
      </c>
      <c r="O1143" s="15">
        <v>1450</v>
      </c>
      <c r="P1143" s="15">
        <f t="shared" si="262"/>
        <v>12867300</v>
      </c>
      <c r="Q1143" s="16">
        <f>IFERROR(VLOOKUP(G1143,SCENARIOS!$A$13:$E$18,2,0),0.025)</f>
        <v>0.035</v>
      </c>
      <c r="R1143" s="52">
        <f>IFERROR(VLOOKUP(L1143,INPUTS!$A$107:$B$120,2,0),0.0082)</f>
        <v>0.0039</v>
      </c>
      <c r="S1143" s="52">
        <f t="shared" si="263"/>
        <v>5.655</v>
      </c>
      <c r="T1143" s="15">
        <f t="shared" si="264"/>
        <v>50182.47</v>
      </c>
      <c r="U1143" s="15">
        <f>T1143/INPUTS!$B$7*1000</f>
        <v>62728087.5</v>
      </c>
      <c r="V1143" s="15">
        <f>T1143*INPUTS!$B$6</f>
        <v>158576.6052</v>
      </c>
      <c r="W1143" s="54" t="s">
        <v>396</v>
      </c>
      <c r="X1143" s="54" t="s">
        <v>396</v>
      </c>
      <c r="Y1143" s="67">
        <f>IFERROR(VLOOKUP(E1143,INPUTS!$A$44:$B$103,2,0),0)</f>
        <v>0</v>
      </c>
      <c r="Z1143" s="15">
        <f t="shared" si="265"/>
        <v>0</v>
      </c>
      <c r="AA1143" s="20">
        <f>IFERROR(VLOOKUP(E1143,INPUTS!$A$44:$C$103,3,0),SCENARIOS!$J$23)</f>
        <v>0</v>
      </c>
      <c r="AB1143" s="15">
        <f t="shared" si="255"/>
        <v>0</v>
      </c>
      <c r="AC1143" s="20">
        <f>IFERROR(VLOOKUP($E1143,INPUTS!$A$44:$G$103,4,0),SCENARIOS!$K$23)</f>
        <v>0</v>
      </c>
      <c r="AD1143" s="15">
        <f t="shared" si="256"/>
        <v>0</v>
      </c>
      <c r="AE1143" s="20">
        <f>IFERROR(VLOOKUP($E1143,INPUTS!$A$44:$G$103,5,0),SCENARIOS!$L$23)</f>
        <v>0</v>
      </c>
      <c r="AF1143" s="15">
        <f t="shared" si="257"/>
        <v>0</v>
      </c>
      <c r="AG1143" s="20">
        <f>IFERROR(VLOOKUP($E1143,INPUTS!$A$44:$G$103,6,0),SCENARIOS!$M$23)</f>
        <v>0</v>
      </c>
      <c r="AH1143" s="15">
        <f t="shared" si="258"/>
        <v>0</v>
      </c>
      <c r="AI1143" s="20">
        <f>IFERROR(VLOOKUP($E1143,INPUTS!$A$44:$G$103,7,0),SCENARIOS!$N$23)</f>
        <v>0</v>
      </c>
      <c r="AJ1143" s="15">
        <f t="shared" si="259"/>
        <v>0</v>
      </c>
      <c r="AL1143" t="str">
        <f t="shared" si="260"/>
        <v>Y</v>
      </c>
      <c r="AM1143" s="21">
        <f t="shared" si="261"/>
        <v>118593.470525631</v>
      </c>
    </row>
    <row r="1144" ht="15" customHeight="1" spans="1:39">
      <c r="A1144" s="6" t="s">
        <v>2169</v>
      </c>
      <c r="B1144" s="52" t="s">
        <v>624</v>
      </c>
      <c r="C1144" s="52" t="s">
        <v>625</v>
      </c>
      <c r="D1144" s="52" t="s">
        <v>929</v>
      </c>
      <c r="E1144" s="10" t="s">
        <v>627</v>
      </c>
      <c r="F1144" s="52" t="s">
        <v>626</v>
      </c>
      <c r="G1144" s="52" t="s">
        <v>181</v>
      </c>
      <c r="H1144" s="52" t="s">
        <v>1248</v>
      </c>
      <c r="I1144" s="52" t="s">
        <v>1249</v>
      </c>
      <c r="J1144" s="52" t="s">
        <v>181</v>
      </c>
      <c r="K1144" s="52" t="s">
        <v>931</v>
      </c>
      <c r="L1144" s="53" t="s">
        <v>286</v>
      </c>
      <c r="M1144" s="13">
        <v>5916</v>
      </c>
      <c r="N1144" s="14">
        <f t="shared" si="254"/>
        <v>16.2082191780822</v>
      </c>
      <c r="O1144" s="15">
        <v>2960</v>
      </c>
      <c r="P1144" s="15">
        <f t="shared" si="262"/>
        <v>17511360</v>
      </c>
      <c r="Q1144" s="16">
        <f>IFERROR(VLOOKUP(G1144,SCENARIOS!$A$13:$E$18,2,0),0.025)</f>
        <v>0.035</v>
      </c>
      <c r="R1144" s="52">
        <f>IFERROR(VLOOKUP(L1144,INPUTS!$A$107:$B$120,2,0),0.0082)</f>
        <v>0.0039</v>
      </c>
      <c r="S1144" s="52">
        <f t="shared" si="263"/>
        <v>11.544</v>
      </c>
      <c r="T1144" s="15">
        <f t="shared" si="264"/>
        <v>68294.304</v>
      </c>
      <c r="U1144" s="15">
        <f>T1144/INPUTS!$B$7*1000</f>
        <v>85367880</v>
      </c>
      <c r="V1144" s="15">
        <f>T1144*INPUTS!$B$6</f>
        <v>215810.00064</v>
      </c>
      <c r="W1144" s="54" t="s">
        <v>396</v>
      </c>
      <c r="X1144" s="54" t="s">
        <v>396</v>
      </c>
      <c r="Y1144" s="67">
        <f>IFERROR(VLOOKUP(E1144,INPUTS!$A$44:$B$103,2,0),0)</f>
        <v>0</v>
      </c>
      <c r="Z1144" s="15">
        <f t="shared" si="265"/>
        <v>0</v>
      </c>
      <c r="AA1144" s="20">
        <f>IFERROR(VLOOKUP(E1144,INPUTS!$A$44:$C$103,3,0),SCENARIOS!$J$23)</f>
        <v>0</v>
      </c>
      <c r="AB1144" s="15">
        <f t="shared" si="255"/>
        <v>0</v>
      </c>
      <c r="AC1144" s="20">
        <f>IFERROR(VLOOKUP($E1144,INPUTS!$A$44:$G$103,4,0),SCENARIOS!$K$23)</f>
        <v>0</v>
      </c>
      <c r="AD1144" s="15">
        <f t="shared" si="256"/>
        <v>0</v>
      </c>
      <c r="AE1144" s="20">
        <f>IFERROR(VLOOKUP($E1144,INPUTS!$A$44:$G$103,5,0),SCENARIOS!$L$23)</f>
        <v>0</v>
      </c>
      <c r="AF1144" s="15">
        <f t="shared" si="257"/>
        <v>0</v>
      </c>
      <c r="AG1144" s="20">
        <f>IFERROR(VLOOKUP($E1144,INPUTS!$A$44:$G$103,6,0),SCENARIOS!$M$23)</f>
        <v>0</v>
      </c>
      <c r="AH1144" s="15">
        <f t="shared" si="258"/>
        <v>0</v>
      </c>
      <c r="AI1144" s="20">
        <f>IFERROR(VLOOKUP($E1144,INPUTS!$A$44:$G$103,7,0),SCENARIOS!$N$23)</f>
        <v>0</v>
      </c>
      <c r="AJ1144" s="15">
        <f t="shared" si="259"/>
        <v>0</v>
      </c>
      <c r="AL1144" t="str">
        <f t="shared" si="260"/>
        <v>N</v>
      </c>
      <c r="AM1144" s="21">
        <f t="shared" si="261"/>
        <v>161396.171382008</v>
      </c>
    </row>
    <row r="1145" ht="15" customHeight="1" spans="1:39">
      <c r="A1145" s="24" t="s">
        <v>2170</v>
      </c>
      <c r="B1145" s="52" t="s">
        <v>624</v>
      </c>
      <c r="C1145" s="52" t="s">
        <v>625</v>
      </c>
      <c r="D1145" s="52" t="s">
        <v>929</v>
      </c>
      <c r="E1145" s="10" t="s">
        <v>627</v>
      </c>
      <c r="F1145" s="52" t="s">
        <v>626</v>
      </c>
      <c r="G1145" s="52" t="s">
        <v>181</v>
      </c>
      <c r="H1145" s="52" t="s">
        <v>702</v>
      </c>
      <c r="I1145" s="52" t="s">
        <v>701</v>
      </c>
      <c r="J1145" s="52" t="s">
        <v>181</v>
      </c>
      <c r="K1145" s="52" t="s">
        <v>931</v>
      </c>
      <c r="L1145" s="53" t="s">
        <v>286</v>
      </c>
      <c r="M1145" s="13">
        <v>2958</v>
      </c>
      <c r="N1145" s="14">
        <f t="shared" si="254"/>
        <v>8.1041095890411</v>
      </c>
      <c r="O1145" s="15">
        <v>5570</v>
      </c>
      <c r="P1145" s="15">
        <f t="shared" si="262"/>
        <v>16476060</v>
      </c>
      <c r="Q1145" s="16">
        <f>IFERROR(VLOOKUP(G1145,SCENARIOS!$A$13:$E$18,2,0),0.025)</f>
        <v>0.035</v>
      </c>
      <c r="R1145" s="52">
        <f>IFERROR(VLOOKUP(L1145,INPUTS!$A$107:$B$120,2,0),0.0082)</f>
        <v>0.0039</v>
      </c>
      <c r="S1145" s="52">
        <f t="shared" si="263"/>
        <v>21.723</v>
      </c>
      <c r="T1145" s="15">
        <f t="shared" si="264"/>
        <v>64256.634</v>
      </c>
      <c r="U1145" s="15">
        <f>T1145/INPUTS!$B$7*1000</f>
        <v>80320792.5</v>
      </c>
      <c r="V1145" s="15">
        <f>T1145*INPUTS!$B$6</f>
        <v>203050.96344</v>
      </c>
      <c r="W1145" s="54" t="s">
        <v>396</v>
      </c>
      <c r="X1145" s="54" t="s">
        <v>396</v>
      </c>
      <c r="Y1145" s="67">
        <f>IFERROR(VLOOKUP(E1145,INPUTS!$A$44:$B$103,2,0),0)</f>
        <v>0</v>
      </c>
      <c r="Z1145" s="15">
        <f t="shared" si="265"/>
        <v>0</v>
      </c>
      <c r="AA1145" s="20">
        <f>IFERROR(VLOOKUP(E1145,INPUTS!$A$44:$C$103,3,0),SCENARIOS!$J$23)</f>
        <v>0</v>
      </c>
      <c r="AB1145" s="15">
        <f t="shared" si="255"/>
        <v>0</v>
      </c>
      <c r="AC1145" s="20">
        <f>IFERROR(VLOOKUP($E1145,INPUTS!$A$44:$G$103,4,0),SCENARIOS!$K$23)</f>
        <v>0</v>
      </c>
      <c r="AD1145" s="15">
        <f t="shared" si="256"/>
        <v>0</v>
      </c>
      <c r="AE1145" s="20">
        <f>IFERROR(VLOOKUP($E1145,INPUTS!$A$44:$G$103,5,0),SCENARIOS!$L$23)</f>
        <v>0</v>
      </c>
      <c r="AF1145" s="15">
        <f t="shared" si="257"/>
        <v>0</v>
      </c>
      <c r="AG1145" s="20">
        <f>IFERROR(VLOOKUP($E1145,INPUTS!$A$44:$G$103,6,0),SCENARIOS!$M$23)</f>
        <v>0</v>
      </c>
      <c r="AH1145" s="15">
        <f t="shared" si="258"/>
        <v>0</v>
      </c>
      <c r="AI1145" s="20">
        <f>IFERROR(VLOOKUP($E1145,INPUTS!$A$44:$G$103,7,0),SCENARIOS!$N$23)</f>
        <v>0</v>
      </c>
      <c r="AJ1145" s="15">
        <f t="shared" si="259"/>
        <v>0</v>
      </c>
      <c r="AL1145" t="str">
        <f t="shared" si="260"/>
        <v>N</v>
      </c>
      <c r="AM1145" s="21">
        <f t="shared" si="261"/>
        <v>151854.168006383</v>
      </c>
    </row>
    <row r="1146" ht="15" customHeight="1" spans="1:39">
      <c r="A1146" s="6" t="s">
        <v>2171</v>
      </c>
      <c r="B1146" s="52" t="s">
        <v>624</v>
      </c>
      <c r="C1146" s="52" t="s">
        <v>625</v>
      </c>
      <c r="D1146" s="52" t="s">
        <v>929</v>
      </c>
      <c r="E1146" s="10" t="s">
        <v>627</v>
      </c>
      <c r="F1146" s="52" t="s">
        <v>626</v>
      </c>
      <c r="G1146" s="52" t="s">
        <v>181</v>
      </c>
      <c r="H1146" s="52" t="s">
        <v>205</v>
      </c>
      <c r="I1146" s="52" t="s">
        <v>408</v>
      </c>
      <c r="J1146" s="52" t="s">
        <v>165</v>
      </c>
      <c r="K1146" s="52" t="s">
        <v>931</v>
      </c>
      <c r="L1146" s="53" t="s">
        <v>291</v>
      </c>
      <c r="M1146" s="13">
        <v>1479</v>
      </c>
      <c r="N1146" s="14">
        <f t="shared" si="254"/>
        <v>4.05205479452055</v>
      </c>
      <c r="O1146" s="15">
        <v>9260</v>
      </c>
      <c r="P1146" s="15">
        <f t="shared" si="262"/>
        <v>13695540</v>
      </c>
      <c r="Q1146" s="16">
        <f>IFERROR(VLOOKUP(G1146,SCENARIOS!$A$13:$E$18,2,0),0.025)</f>
        <v>0.035</v>
      </c>
      <c r="R1146" s="52">
        <f>IFERROR(VLOOKUP(L1146,INPUTS!$A$107:$B$120,2,0),0.0082)</f>
        <v>0.0079</v>
      </c>
      <c r="S1146" s="52">
        <f t="shared" si="263"/>
        <v>73.154</v>
      </c>
      <c r="T1146" s="15">
        <f t="shared" si="264"/>
        <v>108194.766</v>
      </c>
      <c r="U1146" s="15">
        <f>T1146/INPUTS!$B$7*1000</f>
        <v>135243457.5</v>
      </c>
      <c r="V1146" s="15">
        <f>T1146*INPUTS!$B$6</f>
        <v>341895.46056</v>
      </c>
      <c r="W1146" s="54" t="s">
        <v>396</v>
      </c>
      <c r="X1146" s="54" t="s">
        <v>396</v>
      </c>
      <c r="Y1146" s="67">
        <f>IFERROR(VLOOKUP(E1146,INPUTS!$A$44:$B$103,2,0),0)</f>
        <v>0</v>
      </c>
      <c r="Z1146" s="15">
        <f t="shared" si="265"/>
        <v>0</v>
      </c>
      <c r="AA1146" s="20">
        <f>IFERROR(VLOOKUP(E1146,INPUTS!$A$44:$C$103,3,0),SCENARIOS!$J$23)</f>
        <v>0</v>
      </c>
      <c r="AB1146" s="15">
        <f t="shared" si="255"/>
        <v>0</v>
      </c>
      <c r="AC1146" s="20">
        <f>IFERROR(VLOOKUP($E1146,INPUTS!$A$44:$G$103,4,0),SCENARIOS!$K$23)</f>
        <v>0</v>
      </c>
      <c r="AD1146" s="15">
        <f t="shared" si="256"/>
        <v>0</v>
      </c>
      <c r="AE1146" s="20">
        <f>IFERROR(VLOOKUP($E1146,INPUTS!$A$44:$G$103,5,0),SCENARIOS!$L$23)</f>
        <v>0</v>
      </c>
      <c r="AF1146" s="15">
        <f t="shared" si="257"/>
        <v>0</v>
      </c>
      <c r="AG1146" s="20">
        <f>IFERROR(VLOOKUP($E1146,INPUTS!$A$44:$G$103,6,0),SCENARIOS!$M$23)</f>
        <v>0</v>
      </c>
      <c r="AH1146" s="15">
        <f t="shared" si="258"/>
        <v>0</v>
      </c>
      <c r="AI1146" s="20">
        <f>IFERROR(VLOOKUP($E1146,INPUTS!$A$44:$G$103,7,0),SCENARIOS!$N$23)</f>
        <v>0</v>
      </c>
      <c r="AJ1146" s="15">
        <f t="shared" si="259"/>
        <v>0</v>
      </c>
      <c r="AL1146" t="str">
        <f t="shared" si="260"/>
        <v>N</v>
      </c>
      <c r="AM1146" s="21">
        <f t="shared" si="261"/>
        <v>255690.738073446</v>
      </c>
    </row>
    <row r="1147" ht="15" customHeight="1" spans="1:39">
      <c r="A1147" s="24" t="s">
        <v>2173</v>
      </c>
      <c r="B1147" s="52" t="s">
        <v>453</v>
      </c>
      <c r="C1147" s="52" t="s">
        <v>454</v>
      </c>
      <c r="D1147" s="52" t="s">
        <v>929</v>
      </c>
      <c r="E1147" s="10" t="s">
        <v>456</v>
      </c>
      <c r="F1147" s="52" t="s">
        <v>455</v>
      </c>
      <c r="G1147" s="52" t="s">
        <v>185</v>
      </c>
      <c r="H1147" s="52" t="s">
        <v>224</v>
      </c>
      <c r="I1147" s="52" t="s">
        <v>938</v>
      </c>
      <c r="J1147" s="52" t="s">
        <v>165</v>
      </c>
      <c r="K1147" s="52" t="s">
        <v>931</v>
      </c>
      <c r="L1147" s="53" t="s">
        <v>291</v>
      </c>
      <c r="M1147" s="13">
        <v>3451</v>
      </c>
      <c r="N1147" s="14">
        <f t="shared" si="254"/>
        <v>9.45479452054795</v>
      </c>
      <c r="O1147" s="15">
        <v>6660</v>
      </c>
      <c r="P1147" s="15">
        <f t="shared" si="262"/>
        <v>22983660</v>
      </c>
      <c r="Q1147" s="16">
        <f>IFERROR(VLOOKUP(G1147,SCENARIOS!$A$13:$E$18,2,0),0.025)</f>
        <v>0.03</v>
      </c>
      <c r="R1147" s="52">
        <f>IFERROR(VLOOKUP(L1147,INPUTS!$A$107:$B$120,2,0),0.0082)</f>
        <v>0.0079</v>
      </c>
      <c r="S1147" s="52">
        <f t="shared" si="263"/>
        <v>52.614</v>
      </c>
      <c r="T1147" s="15">
        <f t="shared" si="264"/>
        <v>181570.914</v>
      </c>
      <c r="U1147" s="15">
        <f>T1147/INPUTS!$B$7*1000</f>
        <v>226963642.5</v>
      </c>
      <c r="V1147" s="15">
        <f>T1147*INPUTS!$B$6</f>
        <v>573764.08824</v>
      </c>
      <c r="W1147" s="54" t="s">
        <v>396</v>
      </c>
      <c r="X1147" s="54" t="s">
        <v>396</v>
      </c>
      <c r="Y1147" s="67">
        <f>IFERROR(VLOOKUP(E1147,INPUTS!$A$44:$B$103,2,0),0)</f>
        <v>0</v>
      </c>
      <c r="Z1147" s="15">
        <f t="shared" si="265"/>
        <v>0</v>
      </c>
      <c r="AA1147" s="20">
        <f>IFERROR(VLOOKUP(E1147,INPUTS!$A$44:$C$103,3,0),SCENARIOS!$J$23)</f>
        <v>0</v>
      </c>
      <c r="AB1147" s="15">
        <f t="shared" si="255"/>
        <v>0</v>
      </c>
      <c r="AC1147" s="20">
        <f>IFERROR(VLOOKUP($E1147,INPUTS!$A$44:$G$103,4,0),SCENARIOS!$K$23)</f>
        <v>0</v>
      </c>
      <c r="AD1147" s="15">
        <f t="shared" si="256"/>
        <v>0</v>
      </c>
      <c r="AE1147" s="20">
        <f>IFERROR(VLOOKUP($E1147,INPUTS!$A$44:$G$103,5,0),SCENARIOS!$L$23)</f>
        <v>0</v>
      </c>
      <c r="AF1147" s="15">
        <f t="shared" si="257"/>
        <v>0</v>
      </c>
      <c r="AG1147" s="20">
        <f>IFERROR(VLOOKUP($E1147,INPUTS!$A$44:$G$103,6,0),SCENARIOS!$M$23)</f>
        <v>0</v>
      </c>
      <c r="AH1147" s="15">
        <f t="shared" si="258"/>
        <v>0</v>
      </c>
      <c r="AI1147" s="20">
        <f>IFERROR(VLOOKUP($E1147,INPUTS!$A$44:$G$103,7,0),SCENARIOS!$N$23)</f>
        <v>0</v>
      </c>
      <c r="AJ1147" s="15">
        <f t="shared" si="259"/>
        <v>0</v>
      </c>
      <c r="AL1147" t="str">
        <f t="shared" si="260"/>
        <v>N</v>
      </c>
      <c r="AM1147" s="21">
        <f t="shared" si="261"/>
        <v>380169.172400343</v>
      </c>
    </row>
    <row r="1148" ht="15" customHeight="1" spans="1:39">
      <c r="A1148" s="6" t="s">
        <v>2174</v>
      </c>
      <c r="B1148" s="52" t="s">
        <v>453</v>
      </c>
      <c r="C1148" s="52" t="s">
        <v>454</v>
      </c>
      <c r="D1148" s="52" t="s">
        <v>929</v>
      </c>
      <c r="E1148" s="10" t="s">
        <v>456</v>
      </c>
      <c r="F1148" s="52" t="s">
        <v>455</v>
      </c>
      <c r="G1148" s="52" t="s">
        <v>185</v>
      </c>
      <c r="H1148" s="52" t="s">
        <v>203</v>
      </c>
      <c r="I1148" s="52" t="s">
        <v>399</v>
      </c>
      <c r="J1148" s="52" t="s">
        <v>165</v>
      </c>
      <c r="K1148" s="52" t="s">
        <v>931</v>
      </c>
      <c r="L1148" s="53" t="s">
        <v>291</v>
      </c>
      <c r="M1148" s="13">
        <v>2301</v>
      </c>
      <c r="N1148" s="14">
        <f t="shared" si="254"/>
        <v>6.3041095890411</v>
      </c>
      <c r="O1148" s="15">
        <v>6140</v>
      </c>
      <c r="P1148" s="15">
        <f t="shared" si="262"/>
        <v>14128140</v>
      </c>
      <c r="Q1148" s="16">
        <f>IFERROR(VLOOKUP(G1148,SCENARIOS!$A$13:$E$18,2,0),0.025)</f>
        <v>0.03</v>
      </c>
      <c r="R1148" s="52">
        <f>IFERROR(VLOOKUP(L1148,INPUTS!$A$107:$B$120,2,0),0.0082)</f>
        <v>0.0079</v>
      </c>
      <c r="S1148" s="52">
        <f t="shared" si="263"/>
        <v>48.506</v>
      </c>
      <c r="T1148" s="15">
        <f t="shared" si="264"/>
        <v>111612.306</v>
      </c>
      <c r="U1148" s="15">
        <f>T1148/INPUTS!$B$7*1000</f>
        <v>139515382.5</v>
      </c>
      <c r="V1148" s="15">
        <f>T1148*INPUTS!$B$6</f>
        <v>352694.88696</v>
      </c>
      <c r="W1148" s="54" t="s">
        <v>396</v>
      </c>
      <c r="X1148" s="54" t="s">
        <v>396</v>
      </c>
      <c r="Y1148" s="67">
        <f>IFERROR(VLOOKUP(E1148,INPUTS!$A$44:$B$103,2,0),0)</f>
        <v>0</v>
      </c>
      <c r="Z1148" s="15">
        <f t="shared" si="265"/>
        <v>0</v>
      </c>
      <c r="AA1148" s="20">
        <f>IFERROR(VLOOKUP(E1148,INPUTS!$A$44:$C$103,3,0),SCENARIOS!$J$23)</f>
        <v>0</v>
      </c>
      <c r="AB1148" s="15">
        <f t="shared" si="255"/>
        <v>0</v>
      </c>
      <c r="AC1148" s="20">
        <f>IFERROR(VLOOKUP($E1148,INPUTS!$A$44:$G$103,4,0),SCENARIOS!$K$23)</f>
        <v>0</v>
      </c>
      <c r="AD1148" s="15">
        <f t="shared" si="256"/>
        <v>0</v>
      </c>
      <c r="AE1148" s="20">
        <f>IFERROR(VLOOKUP($E1148,INPUTS!$A$44:$G$103,5,0),SCENARIOS!$L$23)</f>
        <v>0</v>
      </c>
      <c r="AF1148" s="15">
        <f t="shared" si="257"/>
        <v>0</v>
      </c>
      <c r="AG1148" s="20">
        <f>IFERROR(VLOOKUP($E1148,INPUTS!$A$44:$G$103,6,0),SCENARIOS!$M$23)</f>
        <v>0</v>
      </c>
      <c r="AH1148" s="15">
        <f t="shared" si="258"/>
        <v>0</v>
      </c>
      <c r="AI1148" s="20">
        <f>IFERROR(VLOOKUP($E1148,INPUTS!$A$44:$G$103,7,0),SCENARIOS!$N$23)</f>
        <v>0</v>
      </c>
      <c r="AJ1148" s="15">
        <f t="shared" si="259"/>
        <v>0</v>
      </c>
      <c r="AL1148" t="str">
        <f t="shared" si="260"/>
        <v>Y</v>
      </c>
      <c r="AM1148" s="21">
        <f t="shared" si="261"/>
        <v>233691.382980613</v>
      </c>
    </row>
    <row r="1149" ht="15" customHeight="1" spans="1:39">
      <c r="A1149" s="24" t="s">
        <v>2176</v>
      </c>
      <c r="B1149" s="52" t="s">
        <v>453</v>
      </c>
      <c r="C1149" s="52" t="s">
        <v>454</v>
      </c>
      <c r="D1149" s="52" t="s">
        <v>929</v>
      </c>
      <c r="E1149" s="10" t="s">
        <v>456</v>
      </c>
      <c r="F1149" s="52" t="s">
        <v>455</v>
      </c>
      <c r="G1149" s="52" t="s">
        <v>185</v>
      </c>
      <c r="H1149" s="52" t="s">
        <v>222</v>
      </c>
      <c r="I1149" s="52" t="s">
        <v>655</v>
      </c>
      <c r="J1149" s="52" t="s">
        <v>165</v>
      </c>
      <c r="K1149" s="52" t="s">
        <v>931</v>
      </c>
      <c r="L1149" s="53" t="s">
        <v>291</v>
      </c>
      <c r="M1149" s="13">
        <v>1150</v>
      </c>
      <c r="N1149" s="14">
        <f t="shared" si="254"/>
        <v>3.15068493150685</v>
      </c>
      <c r="O1149" s="15">
        <v>6020</v>
      </c>
      <c r="P1149" s="15">
        <f t="shared" si="262"/>
        <v>6923000</v>
      </c>
      <c r="Q1149" s="16">
        <f>IFERROR(VLOOKUP(G1149,SCENARIOS!$A$13:$E$18,2,0),0.025)</f>
        <v>0.03</v>
      </c>
      <c r="R1149" s="52">
        <f>IFERROR(VLOOKUP(L1149,INPUTS!$A$107:$B$120,2,0),0.0082)</f>
        <v>0.0079</v>
      </c>
      <c r="S1149" s="52">
        <f t="shared" si="263"/>
        <v>47.558</v>
      </c>
      <c r="T1149" s="15">
        <f t="shared" si="264"/>
        <v>54691.7</v>
      </c>
      <c r="U1149" s="15">
        <f>T1149/INPUTS!$B$7*1000</f>
        <v>68364625</v>
      </c>
      <c r="V1149" s="15">
        <f>T1149*INPUTS!$B$6</f>
        <v>172825.772</v>
      </c>
      <c r="W1149" s="54" t="s">
        <v>396</v>
      </c>
      <c r="X1149" s="54" t="s">
        <v>396</v>
      </c>
      <c r="Y1149" s="67">
        <f>IFERROR(VLOOKUP(E1149,INPUTS!$A$44:$B$103,2,0),0)</f>
        <v>0</v>
      </c>
      <c r="Z1149" s="15">
        <f t="shared" si="265"/>
        <v>0</v>
      </c>
      <c r="AA1149" s="20">
        <f>IFERROR(VLOOKUP(E1149,INPUTS!$A$44:$C$103,3,0),SCENARIOS!$J$23)</f>
        <v>0</v>
      </c>
      <c r="AB1149" s="15">
        <f t="shared" si="255"/>
        <v>0</v>
      </c>
      <c r="AC1149" s="20">
        <f>IFERROR(VLOOKUP($E1149,INPUTS!$A$44:$G$103,4,0),SCENARIOS!$K$23)</f>
        <v>0</v>
      </c>
      <c r="AD1149" s="15">
        <f t="shared" si="256"/>
        <v>0</v>
      </c>
      <c r="AE1149" s="20">
        <f>IFERROR(VLOOKUP($E1149,INPUTS!$A$44:$G$103,5,0),SCENARIOS!$L$23)</f>
        <v>0</v>
      </c>
      <c r="AF1149" s="15">
        <f t="shared" si="257"/>
        <v>0</v>
      </c>
      <c r="AG1149" s="20">
        <f>IFERROR(VLOOKUP($E1149,INPUTS!$A$44:$G$103,6,0),SCENARIOS!$M$23)</f>
        <v>0</v>
      </c>
      <c r="AH1149" s="15">
        <f t="shared" si="258"/>
        <v>0</v>
      </c>
      <c r="AI1149" s="20">
        <f>IFERROR(VLOOKUP($E1149,INPUTS!$A$44:$G$103,7,0),SCENARIOS!$N$23)</f>
        <v>0</v>
      </c>
      <c r="AJ1149" s="15">
        <f t="shared" si="259"/>
        <v>0</v>
      </c>
      <c r="AL1149" t="str">
        <f t="shared" si="260"/>
        <v>N</v>
      </c>
      <c r="AM1149" s="21">
        <f t="shared" si="261"/>
        <v>114512.274395269</v>
      </c>
    </row>
    <row r="1150" ht="15" customHeight="1" spans="1:39">
      <c r="A1150" s="6" t="s">
        <v>2177</v>
      </c>
      <c r="B1150" s="52" t="s">
        <v>453</v>
      </c>
      <c r="C1150" s="52" t="s">
        <v>454</v>
      </c>
      <c r="D1150" s="52" t="s">
        <v>929</v>
      </c>
      <c r="E1150" s="10" t="s">
        <v>456</v>
      </c>
      <c r="F1150" s="52" t="s">
        <v>455</v>
      </c>
      <c r="G1150" s="52" t="s">
        <v>185</v>
      </c>
      <c r="H1150" s="52" t="s">
        <v>440</v>
      </c>
      <c r="I1150" s="52" t="s">
        <v>439</v>
      </c>
      <c r="J1150" s="52" t="s">
        <v>177</v>
      </c>
      <c r="K1150" s="52" t="s">
        <v>931</v>
      </c>
      <c r="L1150" s="53" t="s">
        <v>291</v>
      </c>
      <c r="M1150" s="13">
        <v>5752</v>
      </c>
      <c r="N1150" s="14">
        <f t="shared" si="254"/>
        <v>15.758904109589</v>
      </c>
      <c r="O1150" s="15">
        <v>3160</v>
      </c>
      <c r="P1150" s="15">
        <f t="shared" si="262"/>
        <v>18176320</v>
      </c>
      <c r="Q1150" s="16">
        <f>IFERROR(VLOOKUP(G1150,SCENARIOS!$A$13:$E$18,2,0),0.025)</f>
        <v>0.03</v>
      </c>
      <c r="R1150" s="52">
        <f>IFERROR(VLOOKUP(L1150,INPUTS!$A$107:$B$120,2,0),0.0082)</f>
        <v>0.0079</v>
      </c>
      <c r="S1150" s="52">
        <f t="shared" si="263"/>
        <v>24.964</v>
      </c>
      <c r="T1150" s="15">
        <f t="shared" si="264"/>
        <v>143592.928</v>
      </c>
      <c r="U1150" s="15">
        <f>T1150/INPUTS!$B$7*1000</f>
        <v>179491160</v>
      </c>
      <c r="V1150" s="15">
        <f>T1150*INPUTS!$B$6</f>
        <v>453753.65248</v>
      </c>
      <c r="W1150" s="54" t="s">
        <v>396</v>
      </c>
      <c r="X1150" s="54" t="s">
        <v>396</v>
      </c>
      <c r="Y1150" s="67">
        <f>IFERROR(VLOOKUP(E1150,INPUTS!$A$44:$B$103,2,0),0)</f>
        <v>0</v>
      </c>
      <c r="Z1150" s="15">
        <f t="shared" si="265"/>
        <v>0</v>
      </c>
      <c r="AA1150" s="20">
        <f>IFERROR(VLOOKUP(E1150,INPUTS!$A$44:$C$103,3,0),SCENARIOS!$J$23)</f>
        <v>0</v>
      </c>
      <c r="AB1150" s="15">
        <f t="shared" si="255"/>
        <v>0</v>
      </c>
      <c r="AC1150" s="20">
        <f>IFERROR(VLOOKUP($E1150,INPUTS!$A$44:$G$103,4,0),SCENARIOS!$K$23)</f>
        <v>0</v>
      </c>
      <c r="AD1150" s="15">
        <f t="shared" si="256"/>
        <v>0</v>
      </c>
      <c r="AE1150" s="20">
        <f>IFERROR(VLOOKUP($E1150,INPUTS!$A$44:$G$103,5,0),SCENARIOS!$L$23)</f>
        <v>0</v>
      </c>
      <c r="AF1150" s="15">
        <f t="shared" si="257"/>
        <v>0</v>
      </c>
      <c r="AG1150" s="20">
        <f>IFERROR(VLOOKUP($E1150,INPUTS!$A$44:$G$103,6,0),SCENARIOS!$M$23)</f>
        <v>0</v>
      </c>
      <c r="AH1150" s="15">
        <f t="shared" si="258"/>
        <v>0</v>
      </c>
      <c r="AI1150" s="20">
        <f>IFERROR(VLOOKUP($E1150,INPUTS!$A$44:$G$103,7,0),SCENARIOS!$N$23)</f>
        <v>0</v>
      </c>
      <c r="AJ1150" s="15">
        <f t="shared" si="259"/>
        <v>0</v>
      </c>
      <c r="AL1150" t="str">
        <f t="shared" si="260"/>
        <v>Y</v>
      </c>
      <c r="AM1150" s="21">
        <f t="shared" si="261"/>
        <v>300651.703500827</v>
      </c>
    </row>
    <row r="1151" ht="15" customHeight="1" spans="1:39">
      <c r="A1151" s="24" t="s">
        <v>2178</v>
      </c>
      <c r="B1151" s="52" t="s">
        <v>453</v>
      </c>
      <c r="C1151" s="52" t="s">
        <v>454</v>
      </c>
      <c r="D1151" s="52" t="s">
        <v>929</v>
      </c>
      <c r="E1151" s="10" t="s">
        <v>456</v>
      </c>
      <c r="F1151" s="52" t="s">
        <v>455</v>
      </c>
      <c r="G1151" s="52" t="s">
        <v>185</v>
      </c>
      <c r="H1151" s="52" t="s">
        <v>640</v>
      </c>
      <c r="I1151" s="52" t="s">
        <v>639</v>
      </c>
      <c r="J1151" s="52" t="s">
        <v>1852</v>
      </c>
      <c r="K1151" s="52" t="s">
        <v>931</v>
      </c>
      <c r="L1151" s="53" t="s">
        <v>286</v>
      </c>
      <c r="M1151" s="13">
        <v>11505</v>
      </c>
      <c r="N1151" s="14">
        <f t="shared" si="254"/>
        <v>31.5205479452055</v>
      </c>
      <c r="O1151" s="15">
        <v>1160</v>
      </c>
      <c r="P1151" s="15">
        <f t="shared" si="262"/>
        <v>13345800</v>
      </c>
      <c r="Q1151" s="16">
        <f>IFERROR(VLOOKUP(G1151,SCENARIOS!$A$13:$E$18,2,0),0.025)</f>
        <v>0.03</v>
      </c>
      <c r="R1151" s="52">
        <f>IFERROR(VLOOKUP(L1151,INPUTS!$A$107:$B$120,2,0),0.0082)</f>
        <v>0.0039</v>
      </c>
      <c r="S1151" s="52">
        <f t="shared" si="263"/>
        <v>4.524</v>
      </c>
      <c r="T1151" s="15">
        <f t="shared" si="264"/>
        <v>52048.62</v>
      </c>
      <c r="U1151" s="15">
        <f>T1151/INPUTS!$B$7*1000</f>
        <v>65060775</v>
      </c>
      <c r="V1151" s="15">
        <f>T1151*INPUTS!$B$6</f>
        <v>164473.6392</v>
      </c>
      <c r="W1151" s="54" t="s">
        <v>396</v>
      </c>
      <c r="X1151" s="54" t="s">
        <v>396</v>
      </c>
      <c r="Y1151" s="67">
        <f>IFERROR(VLOOKUP(E1151,INPUTS!$A$44:$B$103,2,0),0)</f>
        <v>0</v>
      </c>
      <c r="Z1151" s="15">
        <f t="shared" si="265"/>
        <v>0</v>
      </c>
      <c r="AA1151" s="20">
        <f>IFERROR(VLOOKUP(E1151,INPUTS!$A$44:$C$103,3,0),SCENARIOS!$J$23)</f>
        <v>0</v>
      </c>
      <c r="AB1151" s="15">
        <f t="shared" si="255"/>
        <v>0</v>
      </c>
      <c r="AC1151" s="20">
        <f>IFERROR(VLOOKUP($E1151,INPUTS!$A$44:$G$103,4,0),SCENARIOS!$K$23)</f>
        <v>0</v>
      </c>
      <c r="AD1151" s="15">
        <f t="shared" si="256"/>
        <v>0</v>
      </c>
      <c r="AE1151" s="20">
        <f>IFERROR(VLOOKUP($E1151,INPUTS!$A$44:$G$103,5,0),SCENARIOS!$L$23)</f>
        <v>0</v>
      </c>
      <c r="AF1151" s="15">
        <f t="shared" si="257"/>
        <v>0</v>
      </c>
      <c r="AG1151" s="20">
        <f>IFERROR(VLOOKUP($E1151,INPUTS!$A$44:$G$103,6,0),SCENARIOS!$M$23)</f>
        <v>0</v>
      </c>
      <c r="AH1151" s="15">
        <f t="shared" si="258"/>
        <v>0</v>
      </c>
      <c r="AI1151" s="20">
        <f>IFERROR(VLOOKUP($E1151,INPUTS!$A$44:$G$103,7,0),SCENARIOS!$N$23)</f>
        <v>0</v>
      </c>
      <c r="AJ1151" s="15">
        <f t="shared" si="259"/>
        <v>0</v>
      </c>
      <c r="AL1151" t="str">
        <f t="shared" si="260"/>
        <v>Y</v>
      </c>
      <c r="AM1151" s="21">
        <f t="shared" si="261"/>
        <v>108978.251824959</v>
      </c>
    </row>
    <row r="1152" ht="15" customHeight="1" spans="1:39">
      <c r="A1152" s="6" t="s">
        <v>2179</v>
      </c>
      <c r="B1152" s="52" t="s">
        <v>453</v>
      </c>
      <c r="C1152" s="52" t="s">
        <v>454</v>
      </c>
      <c r="D1152" s="52" t="s">
        <v>929</v>
      </c>
      <c r="E1152" s="10" t="s">
        <v>456</v>
      </c>
      <c r="F1152" s="52" t="s">
        <v>455</v>
      </c>
      <c r="G1152" s="52" t="s">
        <v>185</v>
      </c>
      <c r="H1152" s="52" t="s">
        <v>644</v>
      </c>
      <c r="I1152" s="52" t="s">
        <v>643</v>
      </c>
      <c r="J1152" s="52" t="s">
        <v>1852</v>
      </c>
      <c r="K1152" s="52" t="s">
        <v>931</v>
      </c>
      <c r="L1152" s="53" t="s">
        <v>291</v>
      </c>
      <c r="M1152" s="13">
        <v>4602</v>
      </c>
      <c r="N1152" s="14">
        <f t="shared" si="254"/>
        <v>12.6082191780822</v>
      </c>
      <c r="O1152" s="15">
        <v>4070</v>
      </c>
      <c r="P1152" s="15">
        <f t="shared" si="262"/>
        <v>18730140</v>
      </c>
      <c r="Q1152" s="16">
        <f>IFERROR(VLOOKUP(G1152,SCENARIOS!$A$13:$E$18,2,0),0.025)</f>
        <v>0.03</v>
      </c>
      <c r="R1152" s="52">
        <f>IFERROR(VLOOKUP(L1152,INPUTS!$A$107:$B$120,2,0),0.0082)</f>
        <v>0.0079</v>
      </c>
      <c r="S1152" s="52">
        <f t="shared" si="263"/>
        <v>32.153</v>
      </c>
      <c r="T1152" s="15">
        <f t="shared" si="264"/>
        <v>147968.106</v>
      </c>
      <c r="U1152" s="15">
        <f>T1152/INPUTS!$B$7*1000</f>
        <v>184960132.5</v>
      </c>
      <c r="V1152" s="15">
        <f>T1152*INPUTS!$B$6</f>
        <v>467579.21496</v>
      </c>
      <c r="W1152" s="54" t="s">
        <v>396</v>
      </c>
      <c r="X1152" s="54" t="s">
        <v>396</v>
      </c>
      <c r="Y1152" s="67">
        <f>IFERROR(VLOOKUP(E1152,INPUTS!$A$44:$B$103,2,0),0)</f>
        <v>0</v>
      </c>
      <c r="Z1152" s="15">
        <f t="shared" si="265"/>
        <v>0</v>
      </c>
      <c r="AA1152" s="20">
        <f>IFERROR(VLOOKUP(E1152,INPUTS!$A$44:$C$103,3,0),SCENARIOS!$J$23)</f>
        <v>0</v>
      </c>
      <c r="AB1152" s="15">
        <f t="shared" si="255"/>
        <v>0</v>
      </c>
      <c r="AC1152" s="20">
        <f>IFERROR(VLOOKUP($E1152,INPUTS!$A$44:$G$103,4,0),SCENARIOS!$K$23)</f>
        <v>0</v>
      </c>
      <c r="AD1152" s="15">
        <f t="shared" si="256"/>
        <v>0</v>
      </c>
      <c r="AE1152" s="20">
        <f>IFERROR(VLOOKUP($E1152,INPUTS!$A$44:$G$103,5,0),SCENARIOS!$L$23)</f>
        <v>0</v>
      </c>
      <c r="AF1152" s="15">
        <f t="shared" si="257"/>
        <v>0</v>
      </c>
      <c r="AG1152" s="20">
        <f>IFERROR(VLOOKUP($E1152,INPUTS!$A$44:$G$103,6,0),SCENARIOS!$M$23)</f>
        <v>0</v>
      </c>
      <c r="AH1152" s="15">
        <f t="shared" si="258"/>
        <v>0</v>
      </c>
      <c r="AI1152" s="20">
        <f>IFERROR(VLOOKUP($E1152,INPUTS!$A$44:$G$103,7,0),SCENARIOS!$N$23)</f>
        <v>0</v>
      </c>
      <c r="AJ1152" s="15">
        <f t="shared" si="259"/>
        <v>0</v>
      </c>
      <c r="AL1152" t="str">
        <f t="shared" si="260"/>
        <v>N</v>
      </c>
      <c r="AM1152" s="21">
        <f t="shared" si="261"/>
        <v>309812.354635535</v>
      </c>
    </row>
    <row r="1153" ht="15" customHeight="1" spans="1:39">
      <c r="A1153" s="24" t="s">
        <v>2180</v>
      </c>
      <c r="B1153" s="52" t="s">
        <v>641</v>
      </c>
      <c r="C1153" s="52" t="s">
        <v>642</v>
      </c>
      <c r="D1153" s="52" t="s">
        <v>929</v>
      </c>
      <c r="E1153" s="10" t="s">
        <v>644</v>
      </c>
      <c r="F1153" s="52" t="s">
        <v>643</v>
      </c>
      <c r="G1153" s="52" t="s">
        <v>185</v>
      </c>
      <c r="H1153" s="52" t="s">
        <v>224</v>
      </c>
      <c r="I1153" s="52" t="s">
        <v>938</v>
      </c>
      <c r="J1153" s="52" t="s">
        <v>165</v>
      </c>
      <c r="K1153" s="52" t="s">
        <v>931</v>
      </c>
      <c r="L1153" s="53" t="s">
        <v>288</v>
      </c>
      <c r="M1153" s="13">
        <v>3194</v>
      </c>
      <c r="N1153" s="14">
        <f t="shared" si="254"/>
        <v>8.75068493150685</v>
      </c>
      <c r="O1153" s="15">
        <v>9050</v>
      </c>
      <c r="P1153" s="15">
        <f t="shared" si="262"/>
        <v>28905700</v>
      </c>
      <c r="Q1153" s="16">
        <f>IFERROR(VLOOKUP(G1153,SCENARIOS!$A$13:$E$18,2,0),0.025)</f>
        <v>0.03</v>
      </c>
      <c r="R1153" s="52">
        <f>IFERROR(VLOOKUP(L1153,INPUTS!$A$107:$B$120,2,0),0.0082)</f>
        <v>0.0085</v>
      </c>
      <c r="S1153" s="52">
        <f t="shared" si="263"/>
        <v>76.925</v>
      </c>
      <c r="T1153" s="15">
        <f t="shared" si="264"/>
        <v>245698.45</v>
      </c>
      <c r="U1153" s="15">
        <f>T1153/INPUTS!$B$7*1000</f>
        <v>307123062.5</v>
      </c>
      <c r="V1153" s="15">
        <f>T1153*INPUTS!$B$6</f>
        <v>776407.102</v>
      </c>
      <c r="W1153" s="54" t="s">
        <v>396</v>
      </c>
      <c r="X1153" s="54" t="s">
        <v>396</v>
      </c>
      <c r="Y1153" s="67">
        <f>IFERROR(VLOOKUP(E1153,INPUTS!$A$44:$B$103,2,0),0)</f>
        <v>0</v>
      </c>
      <c r="Z1153" s="15">
        <f t="shared" si="265"/>
        <v>0</v>
      </c>
      <c r="AA1153" s="20">
        <f>IFERROR(VLOOKUP(E1153,INPUTS!$A$44:$C$103,3,0),SCENARIOS!$J$23)</f>
        <v>0</v>
      </c>
      <c r="AB1153" s="15">
        <f t="shared" si="255"/>
        <v>0</v>
      </c>
      <c r="AC1153" s="20">
        <f>IFERROR(VLOOKUP($E1153,INPUTS!$A$44:$G$103,4,0),SCENARIOS!$K$23)</f>
        <v>0</v>
      </c>
      <c r="AD1153" s="15">
        <f t="shared" si="256"/>
        <v>0</v>
      </c>
      <c r="AE1153" s="20">
        <f>IFERROR(VLOOKUP($E1153,INPUTS!$A$44:$G$103,5,0),SCENARIOS!$L$23)</f>
        <v>0</v>
      </c>
      <c r="AF1153" s="15">
        <f t="shared" si="257"/>
        <v>0</v>
      </c>
      <c r="AG1153" s="20">
        <f>IFERROR(VLOOKUP($E1153,INPUTS!$A$44:$G$103,6,0),SCENARIOS!$M$23)</f>
        <v>0</v>
      </c>
      <c r="AH1153" s="15">
        <f t="shared" si="258"/>
        <v>0</v>
      </c>
      <c r="AI1153" s="20">
        <f>IFERROR(VLOOKUP($E1153,INPUTS!$A$44:$G$103,7,0),SCENARIOS!$N$23)</f>
        <v>0</v>
      </c>
      <c r="AJ1153" s="15">
        <f t="shared" si="259"/>
        <v>0</v>
      </c>
      <c r="AL1153" t="str">
        <f t="shared" si="260"/>
        <v>Y</v>
      </c>
      <c r="AM1153" s="21">
        <f t="shared" si="261"/>
        <v>514437.991960249</v>
      </c>
    </row>
    <row r="1154" ht="15" customHeight="1" spans="1:39">
      <c r="A1154" s="6" t="s">
        <v>2181</v>
      </c>
      <c r="B1154" s="52" t="s">
        <v>641</v>
      </c>
      <c r="C1154" s="52" t="s">
        <v>642</v>
      </c>
      <c r="D1154" s="52" t="s">
        <v>929</v>
      </c>
      <c r="E1154" s="10" t="s">
        <v>644</v>
      </c>
      <c r="F1154" s="52" t="s">
        <v>643</v>
      </c>
      <c r="G1154" s="52" t="s">
        <v>185</v>
      </c>
      <c r="H1154" s="52" t="s">
        <v>200</v>
      </c>
      <c r="I1154" s="52" t="s">
        <v>391</v>
      </c>
      <c r="J1154" s="52" t="s">
        <v>165</v>
      </c>
      <c r="K1154" s="52" t="s">
        <v>931</v>
      </c>
      <c r="L1154" s="53" t="s">
        <v>288</v>
      </c>
      <c r="M1154" s="13">
        <v>2129</v>
      </c>
      <c r="N1154" s="14">
        <f t="shared" si="254"/>
        <v>5.83287671232877</v>
      </c>
      <c r="O1154" s="15">
        <v>9050</v>
      </c>
      <c r="P1154" s="15">
        <f t="shared" si="262"/>
        <v>19267450</v>
      </c>
      <c r="Q1154" s="16">
        <f>IFERROR(VLOOKUP(G1154,SCENARIOS!$A$13:$E$18,2,0),0.025)</f>
        <v>0.03</v>
      </c>
      <c r="R1154" s="52">
        <f>IFERROR(VLOOKUP(L1154,INPUTS!$A$107:$B$120,2,0),0.0082)</f>
        <v>0.0085</v>
      </c>
      <c r="S1154" s="52">
        <f t="shared" si="263"/>
        <v>76.925</v>
      </c>
      <c r="T1154" s="15">
        <f t="shared" si="264"/>
        <v>163773.325</v>
      </c>
      <c r="U1154" s="15">
        <f>T1154/INPUTS!$B$7*1000</f>
        <v>204716656.25</v>
      </c>
      <c r="V1154" s="15">
        <f>T1154*INPUTS!$B$6</f>
        <v>517523.707</v>
      </c>
      <c r="W1154" s="54" t="s">
        <v>396</v>
      </c>
      <c r="X1154" s="54" t="s">
        <v>396</v>
      </c>
      <c r="Y1154" s="67">
        <f>IFERROR(VLOOKUP(E1154,INPUTS!$A$44:$B$103,2,0),0)</f>
        <v>0</v>
      </c>
      <c r="Z1154" s="15">
        <f t="shared" si="265"/>
        <v>0</v>
      </c>
      <c r="AA1154" s="20">
        <f>IFERROR(VLOOKUP(E1154,INPUTS!$A$44:$C$103,3,0),SCENARIOS!$J$23)</f>
        <v>0</v>
      </c>
      <c r="AB1154" s="15">
        <f t="shared" si="255"/>
        <v>0</v>
      </c>
      <c r="AC1154" s="20">
        <f>IFERROR(VLOOKUP($E1154,INPUTS!$A$44:$G$103,4,0),SCENARIOS!$K$23)</f>
        <v>0</v>
      </c>
      <c r="AD1154" s="15">
        <f t="shared" si="256"/>
        <v>0</v>
      </c>
      <c r="AE1154" s="20">
        <f>IFERROR(VLOOKUP($E1154,INPUTS!$A$44:$G$103,5,0),SCENARIOS!$L$23)</f>
        <v>0</v>
      </c>
      <c r="AF1154" s="15">
        <f t="shared" si="257"/>
        <v>0</v>
      </c>
      <c r="AG1154" s="20">
        <f>IFERROR(VLOOKUP($E1154,INPUTS!$A$44:$G$103,6,0),SCENARIOS!$M$23)</f>
        <v>0</v>
      </c>
      <c r="AH1154" s="15">
        <f t="shared" si="258"/>
        <v>0</v>
      </c>
      <c r="AI1154" s="20">
        <f>IFERROR(VLOOKUP($E1154,INPUTS!$A$44:$G$103,7,0),SCENARIOS!$N$23)</f>
        <v>0</v>
      </c>
      <c r="AJ1154" s="15">
        <f t="shared" si="259"/>
        <v>0</v>
      </c>
      <c r="AL1154" t="str">
        <f t="shared" si="260"/>
        <v>Y</v>
      </c>
      <c r="AM1154" s="21">
        <f t="shared" si="261"/>
        <v>342904.973351087</v>
      </c>
    </row>
    <row r="1155" ht="15" customHeight="1" spans="1:39">
      <c r="A1155" s="24" t="s">
        <v>2182</v>
      </c>
      <c r="B1155" s="52" t="s">
        <v>641</v>
      </c>
      <c r="C1155" s="52" t="s">
        <v>642</v>
      </c>
      <c r="D1155" s="52" t="s">
        <v>929</v>
      </c>
      <c r="E1155" s="10" t="s">
        <v>644</v>
      </c>
      <c r="F1155" s="52" t="s">
        <v>643</v>
      </c>
      <c r="G1155" s="52" t="s">
        <v>185</v>
      </c>
      <c r="H1155" s="52" t="s">
        <v>204</v>
      </c>
      <c r="I1155" s="52" t="s">
        <v>405</v>
      </c>
      <c r="J1155" s="52" t="s">
        <v>165</v>
      </c>
      <c r="K1155" s="52" t="s">
        <v>931</v>
      </c>
      <c r="L1155" s="53" t="s">
        <v>288</v>
      </c>
      <c r="M1155" s="13">
        <v>1065</v>
      </c>
      <c r="N1155" s="14">
        <f t="shared" si="254"/>
        <v>2.91780821917808</v>
      </c>
      <c r="O1155" s="15">
        <v>9560</v>
      </c>
      <c r="P1155" s="15">
        <f t="shared" si="262"/>
        <v>10181400</v>
      </c>
      <c r="Q1155" s="16">
        <f>IFERROR(VLOOKUP(G1155,SCENARIOS!$A$13:$E$18,2,0),0.025)</f>
        <v>0.03</v>
      </c>
      <c r="R1155" s="52">
        <f>IFERROR(VLOOKUP(L1155,INPUTS!$A$107:$B$120,2,0),0.0082)</f>
        <v>0.0085</v>
      </c>
      <c r="S1155" s="52">
        <f t="shared" si="263"/>
        <v>81.26</v>
      </c>
      <c r="T1155" s="15">
        <f t="shared" si="264"/>
        <v>86541.9</v>
      </c>
      <c r="U1155" s="15">
        <f>T1155/INPUTS!$B$7*1000</f>
        <v>108177375</v>
      </c>
      <c r="V1155" s="15">
        <f>T1155*INPUTS!$B$6</f>
        <v>273472.404</v>
      </c>
      <c r="W1155" s="54" t="s">
        <v>396</v>
      </c>
      <c r="X1155" s="54" t="s">
        <v>396</v>
      </c>
      <c r="Y1155" s="67">
        <f>IFERROR(VLOOKUP(E1155,INPUTS!$A$44:$B$103,2,0),0)</f>
        <v>0</v>
      </c>
      <c r="Z1155" s="15">
        <f t="shared" si="265"/>
        <v>0</v>
      </c>
      <c r="AA1155" s="20">
        <f>IFERROR(VLOOKUP(E1155,INPUTS!$A$44:$C$103,3,0),SCENARIOS!$J$23)</f>
        <v>0</v>
      </c>
      <c r="AB1155" s="15">
        <f t="shared" si="255"/>
        <v>0</v>
      </c>
      <c r="AC1155" s="20">
        <f>IFERROR(VLOOKUP($E1155,INPUTS!$A$44:$G$103,4,0),SCENARIOS!$K$23)</f>
        <v>0</v>
      </c>
      <c r="AD1155" s="15">
        <f t="shared" si="256"/>
        <v>0</v>
      </c>
      <c r="AE1155" s="20">
        <f>IFERROR(VLOOKUP($E1155,INPUTS!$A$44:$G$103,5,0),SCENARIOS!$L$23)</f>
        <v>0</v>
      </c>
      <c r="AF1155" s="15">
        <f t="shared" si="257"/>
        <v>0</v>
      </c>
      <c r="AG1155" s="20">
        <f>IFERROR(VLOOKUP($E1155,INPUTS!$A$44:$G$103,6,0),SCENARIOS!$M$23)</f>
        <v>0</v>
      </c>
      <c r="AH1155" s="15">
        <f t="shared" si="258"/>
        <v>0</v>
      </c>
      <c r="AI1155" s="20">
        <f>IFERROR(VLOOKUP($E1155,INPUTS!$A$44:$G$103,7,0),SCENARIOS!$N$23)</f>
        <v>0</v>
      </c>
      <c r="AJ1155" s="15">
        <f t="shared" si="259"/>
        <v>0</v>
      </c>
      <c r="AL1155" t="str">
        <f t="shared" si="260"/>
        <v>Y</v>
      </c>
      <c r="AM1155" s="21">
        <f t="shared" si="261"/>
        <v>181199.520210342</v>
      </c>
    </row>
    <row r="1156" ht="15" customHeight="1" spans="1:39">
      <c r="A1156" s="6" t="s">
        <v>2183</v>
      </c>
      <c r="B1156" s="52" t="s">
        <v>641</v>
      </c>
      <c r="C1156" s="52" t="s">
        <v>642</v>
      </c>
      <c r="D1156" s="52" t="s">
        <v>929</v>
      </c>
      <c r="E1156" s="10" t="s">
        <v>644</v>
      </c>
      <c r="F1156" s="52" t="s">
        <v>643</v>
      </c>
      <c r="G1156" s="52" t="s">
        <v>185</v>
      </c>
      <c r="H1156" s="52" t="s">
        <v>640</v>
      </c>
      <c r="I1156" s="52" t="s">
        <v>639</v>
      </c>
      <c r="J1156" s="52" t="s">
        <v>1852</v>
      </c>
      <c r="K1156" s="52" t="s">
        <v>931</v>
      </c>
      <c r="L1156" s="53" t="s">
        <v>286</v>
      </c>
      <c r="M1156" s="13">
        <v>5323</v>
      </c>
      <c r="N1156" s="14">
        <f t="shared" si="254"/>
        <v>14.5835616438356</v>
      </c>
      <c r="O1156" s="15">
        <v>2840</v>
      </c>
      <c r="P1156" s="15">
        <f t="shared" si="262"/>
        <v>15117320</v>
      </c>
      <c r="Q1156" s="16">
        <f>IFERROR(VLOOKUP(G1156,SCENARIOS!$A$13:$E$18,2,0),0.025)</f>
        <v>0.03</v>
      </c>
      <c r="R1156" s="52">
        <f>IFERROR(VLOOKUP(L1156,INPUTS!$A$107:$B$120,2,0),0.0082)</f>
        <v>0.0039</v>
      </c>
      <c r="S1156" s="52">
        <f t="shared" si="263"/>
        <v>11.076</v>
      </c>
      <c r="T1156" s="15">
        <f t="shared" si="264"/>
        <v>58957.548</v>
      </c>
      <c r="U1156" s="15">
        <f>T1156/INPUTS!$B$7*1000</f>
        <v>73696935</v>
      </c>
      <c r="V1156" s="15">
        <f>T1156*INPUTS!$B$6</f>
        <v>186305.85168</v>
      </c>
      <c r="W1156" s="54" t="s">
        <v>396</v>
      </c>
      <c r="X1156" s="54" t="s">
        <v>396</v>
      </c>
      <c r="Y1156" s="67">
        <f>IFERROR(VLOOKUP(E1156,INPUTS!$A$44:$B$103,2,0),0)</f>
        <v>0</v>
      </c>
      <c r="Z1156" s="15">
        <f t="shared" si="265"/>
        <v>0</v>
      </c>
      <c r="AA1156" s="20">
        <f>IFERROR(VLOOKUP(E1156,INPUTS!$A$44:$C$103,3,0),SCENARIOS!$J$23)</f>
        <v>0</v>
      </c>
      <c r="AB1156" s="15">
        <f t="shared" si="255"/>
        <v>0</v>
      </c>
      <c r="AC1156" s="20">
        <f>IFERROR(VLOOKUP($E1156,INPUTS!$A$44:$G$103,4,0),SCENARIOS!$K$23)</f>
        <v>0</v>
      </c>
      <c r="AD1156" s="15">
        <f t="shared" si="256"/>
        <v>0</v>
      </c>
      <c r="AE1156" s="20">
        <f>IFERROR(VLOOKUP($E1156,INPUTS!$A$44:$G$103,5,0),SCENARIOS!$L$23)</f>
        <v>0</v>
      </c>
      <c r="AF1156" s="15">
        <f t="shared" si="257"/>
        <v>0</v>
      </c>
      <c r="AG1156" s="20">
        <f>IFERROR(VLOOKUP($E1156,INPUTS!$A$44:$G$103,6,0),SCENARIOS!$M$23)</f>
        <v>0</v>
      </c>
      <c r="AH1156" s="15">
        <f t="shared" si="258"/>
        <v>0</v>
      </c>
      <c r="AI1156" s="20">
        <f>IFERROR(VLOOKUP($E1156,INPUTS!$A$44:$G$103,7,0),SCENARIOS!$N$23)</f>
        <v>0</v>
      </c>
      <c r="AJ1156" s="15">
        <f t="shared" si="259"/>
        <v>0</v>
      </c>
      <c r="AL1156" t="str">
        <f t="shared" si="260"/>
        <v>Y</v>
      </c>
      <c r="AM1156" s="21">
        <f t="shared" si="261"/>
        <v>123444.012788929</v>
      </c>
    </row>
    <row r="1157" ht="15" customHeight="1" spans="1:39">
      <c r="A1157" s="24" t="s">
        <v>2184</v>
      </c>
      <c r="B1157" s="52" t="s">
        <v>641</v>
      </c>
      <c r="C1157" s="52" t="s">
        <v>642</v>
      </c>
      <c r="D1157" s="52" t="s">
        <v>929</v>
      </c>
      <c r="E1157" s="10" t="s">
        <v>644</v>
      </c>
      <c r="F1157" s="52" t="s">
        <v>643</v>
      </c>
      <c r="G1157" s="52" t="s">
        <v>185</v>
      </c>
      <c r="H1157" s="52" t="s">
        <v>1301</v>
      </c>
      <c r="I1157" s="52" t="s">
        <v>643</v>
      </c>
      <c r="J1157" s="52" t="s">
        <v>1852</v>
      </c>
      <c r="K1157" s="52" t="s">
        <v>931</v>
      </c>
      <c r="L1157" s="53" t="s">
        <v>279</v>
      </c>
      <c r="M1157" s="13">
        <v>17033</v>
      </c>
      <c r="N1157" s="14">
        <f t="shared" ref="N1157:N1220" si="266">M1157/365</f>
        <v>46.6657534246575</v>
      </c>
      <c r="O1157" s="15">
        <v>1270</v>
      </c>
      <c r="P1157" s="15">
        <f t="shared" si="262"/>
        <v>21631910</v>
      </c>
      <c r="Q1157" s="16">
        <f>IFERROR(VLOOKUP(G1157,SCENARIOS!$A$13:$E$18,2,0),0.025)</f>
        <v>0.03</v>
      </c>
      <c r="R1157" s="52">
        <f>IFERROR(VLOOKUP(L1157,INPUTS!$A$107:$B$120,2,0),0.0082)</f>
        <v>0.0039</v>
      </c>
      <c r="S1157" s="52">
        <f t="shared" si="263"/>
        <v>4.953</v>
      </c>
      <c r="T1157" s="15">
        <f t="shared" si="264"/>
        <v>84364.449</v>
      </c>
      <c r="U1157" s="15">
        <f>T1157/INPUTS!$B$7*1000</f>
        <v>105455561.25</v>
      </c>
      <c r="V1157" s="15">
        <f>T1157*INPUTS!$B$6</f>
        <v>266591.65884</v>
      </c>
      <c r="W1157" s="54" t="s">
        <v>396</v>
      </c>
      <c r="X1157" s="54" t="s">
        <v>396</v>
      </c>
      <c r="Y1157" s="67">
        <f>IFERROR(VLOOKUP(E1157,INPUTS!$A$44:$B$103,2,0),0)</f>
        <v>0</v>
      </c>
      <c r="Z1157" s="15">
        <f t="shared" si="265"/>
        <v>0</v>
      </c>
      <c r="AA1157" s="20">
        <f>IFERROR(VLOOKUP(E1157,INPUTS!$A$44:$C$103,3,0),SCENARIOS!$J$23)</f>
        <v>0</v>
      </c>
      <c r="AB1157" s="15">
        <f t="shared" ref="AB1157:AB1220" si="267">$T1157*AA1157*(1+$Q1157)^AB$2</f>
        <v>0</v>
      </c>
      <c r="AC1157" s="20">
        <f>IFERROR(VLOOKUP($E1157,INPUTS!$A$44:$G$103,4,0),SCENARIOS!$K$23)</f>
        <v>0</v>
      </c>
      <c r="AD1157" s="15">
        <f t="shared" ref="AD1157:AD1220" si="268">$T1157*AC1157*(1+$Q1157)^AD$2</f>
        <v>0</v>
      </c>
      <c r="AE1157" s="20">
        <f>IFERROR(VLOOKUP($E1157,INPUTS!$A$44:$G$103,5,0),SCENARIOS!$L$23)</f>
        <v>0</v>
      </c>
      <c r="AF1157" s="15">
        <f t="shared" ref="AF1157:AF1220" si="269">$T1157*AE1157*(1+$Q1157)^AF$2</f>
        <v>0</v>
      </c>
      <c r="AG1157" s="20">
        <f>IFERROR(VLOOKUP($E1157,INPUTS!$A$44:$G$103,6,0),SCENARIOS!$M$23)</f>
        <v>0</v>
      </c>
      <c r="AH1157" s="15">
        <f t="shared" ref="AH1157:AH1220" si="270">$T1157*AG1157*(1+$Q1157)^AH$2</f>
        <v>0</v>
      </c>
      <c r="AI1157" s="20">
        <f>IFERROR(VLOOKUP($E1157,INPUTS!$A$44:$G$103,7,0),SCENARIOS!$N$23)</f>
        <v>0</v>
      </c>
      <c r="AJ1157" s="15">
        <f t="shared" ref="AJ1157:AJ1220" si="271">$T1157*AI1157*(1+$Q1157)^AJ$2</f>
        <v>0</v>
      </c>
      <c r="AL1157" t="str">
        <f t="shared" ref="AL1157:AL1220" si="272">IF(H1157="MULTI","MULTI",IF(COUNTIFS($E$4:$E$1277,H1157,$H$4:$H$1277,E1157)&gt;0,"Y","N"))</f>
        <v>N</v>
      </c>
      <c r="AM1157" s="21">
        <f t="shared" ref="AM1157:AM1220" si="273">T1157*((1+Q1157)^25)</f>
        <v>176640.421363639</v>
      </c>
    </row>
    <row r="1158" ht="15" customHeight="1" spans="1:39">
      <c r="A1158" s="6" t="s">
        <v>2185</v>
      </c>
      <c r="B1158" s="52" t="s">
        <v>641</v>
      </c>
      <c r="C1158" s="52" t="s">
        <v>642</v>
      </c>
      <c r="D1158" s="52" t="s">
        <v>929</v>
      </c>
      <c r="E1158" s="10" t="s">
        <v>644</v>
      </c>
      <c r="F1158" s="52" t="s">
        <v>643</v>
      </c>
      <c r="G1158" s="52" t="s">
        <v>185</v>
      </c>
      <c r="H1158" s="52" t="s">
        <v>2202</v>
      </c>
      <c r="I1158" s="52" t="s">
        <v>643</v>
      </c>
      <c r="J1158" s="52" t="s">
        <v>1852</v>
      </c>
      <c r="K1158" s="52" t="s">
        <v>931</v>
      </c>
      <c r="L1158" s="53" t="s">
        <v>279</v>
      </c>
      <c r="M1158" s="13">
        <v>10645</v>
      </c>
      <c r="N1158" s="14">
        <f t="shared" si="266"/>
        <v>29.1643835616438</v>
      </c>
      <c r="O1158" s="15">
        <v>480</v>
      </c>
      <c r="P1158" s="15">
        <f t="shared" si="262"/>
        <v>5109600</v>
      </c>
      <c r="Q1158" s="16">
        <f>IFERROR(VLOOKUP(G1158,SCENARIOS!$A$13:$E$18,2,0),0.025)</f>
        <v>0.03</v>
      </c>
      <c r="R1158" s="52">
        <f>IFERROR(VLOOKUP(L1158,INPUTS!$A$107:$B$120,2,0),0.0082)</f>
        <v>0.0039</v>
      </c>
      <c r="S1158" s="52">
        <f t="shared" si="263"/>
        <v>1.872</v>
      </c>
      <c r="T1158" s="15">
        <f t="shared" si="264"/>
        <v>19927.44</v>
      </c>
      <c r="U1158" s="15">
        <f>T1158/INPUTS!$B$7*1000</f>
        <v>24909300</v>
      </c>
      <c r="V1158" s="15">
        <f>T1158*INPUTS!$B$6</f>
        <v>62970.7104</v>
      </c>
      <c r="W1158" s="54" t="s">
        <v>396</v>
      </c>
      <c r="X1158" s="54" t="s">
        <v>396</v>
      </c>
      <c r="Y1158" s="67">
        <f>IFERROR(VLOOKUP(E1158,INPUTS!$A$44:$B$103,2,0),0)</f>
        <v>0</v>
      </c>
      <c r="Z1158" s="15">
        <f t="shared" si="265"/>
        <v>0</v>
      </c>
      <c r="AA1158" s="20">
        <f>IFERROR(VLOOKUP(E1158,INPUTS!$A$44:$C$103,3,0),SCENARIOS!$J$23)</f>
        <v>0</v>
      </c>
      <c r="AB1158" s="15">
        <f t="shared" si="267"/>
        <v>0</v>
      </c>
      <c r="AC1158" s="20">
        <f>IFERROR(VLOOKUP($E1158,INPUTS!$A$44:$G$103,4,0),SCENARIOS!$K$23)</f>
        <v>0</v>
      </c>
      <c r="AD1158" s="15">
        <f t="shared" si="268"/>
        <v>0</v>
      </c>
      <c r="AE1158" s="20">
        <f>IFERROR(VLOOKUP($E1158,INPUTS!$A$44:$G$103,5,0),SCENARIOS!$L$23)</f>
        <v>0</v>
      </c>
      <c r="AF1158" s="15">
        <f t="shared" si="269"/>
        <v>0</v>
      </c>
      <c r="AG1158" s="20">
        <f>IFERROR(VLOOKUP($E1158,INPUTS!$A$44:$G$103,6,0),SCENARIOS!$M$23)</f>
        <v>0</v>
      </c>
      <c r="AH1158" s="15">
        <f t="shared" si="270"/>
        <v>0</v>
      </c>
      <c r="AI1158" s="20">
        <f>IFERROR(VLOOKUP($E1158,INPUTS!$A$44:$G$103,7,0),SCENARIOS!$N$23)</f>
        <v>0</v>
      </c>
      <c r="AJ1158" s="15">
        <f t="shared" si="271"/>
        <v>0</v>
      </c>
      <c r="AL1158" t="str">
        <f t="shared" si="272"/>
        <v>N</v>
      </c>
      <c r="AM1158" s="21">
        <f t="shared" si="273"/>
        <v>41723.6340665086</v>
      </c>
    </row>
    <row r="1159" ht="15" customHeight="1" spans="1:39">
      <c r="A1159" s="24" t="s">
        <v>2186</v>
      </c>
      <c r="B1159" s="52" t="s">
        <v>641</v>
      </c>
      <c r="C1159" s="52" t="s">
        <v>642</v>
      </c>
      <c r="D1159" s="52" t="s">
        <v>929</v>
      </c>
      <c r="E1159" s="10" t="s">
        <v>644</v>
      </c>
      <c r="F1159" s="52" t="s">
        <v>643</v>
      </c>
      <c r="G1159" s="52" t="s">
        <v>185</v>
      </c>
      <c r="H1159" s="52" t="s">
        <v>2204</v>
      </c>
      <c r="I1159" s="52" t="s">
        <v>643</v>
      </c>
      <c r="J1159" s="52" t="s">
        <v>1852</v>
      </c>
      <c r="K1159" s="52" t="s">
        <v>931</v>
      </c>
      <c r="L1159" s="53" t="s">
        <v>279</v>
      </c>
      <c r="M1159" s="13">
        <v>8516</v>
      </c>
      <c r="N1159" s="14">
        <f t="shared" si="266"/>
        <v>23.3315068493151</v>
      </c>
      <c r="O1159" s="15">
        <v>740</v>
      </c>
      <c r="P1159" s="15">
        <f t="shared" si="262"/>
        <v>6301840</v>
      </c>
      <c r="Q1159" s="16">
        <f>IFERROR(VLOOKUP(G1159,SCENARIOS!$A$13:$E$18,2,0),0.025)</f>
        <v>0.03</v>
      </c>
      <c r="R1159" s="52">
        <f>IFERROR(VLOOKUP(L1159,INPUTS!$A$107:$B$120,2,0),0.0082)</f>
        <v>0.0039</v>
      </c>
      <c r="S1159" s="52">
        <f t="shared" si="263"/>
        <v>2.886</v>
      </c>
      <c r="T1159" s="15">
        <f t="shared" si="264"/>
        <v>24577.176</v>
      </c>
      <c r="U1159" s="15">
        <f>T1159/INPUTS!$B$7*1000</f>
        <v>30721470</v>
      </c>
      <c r="V1159" s="15">
        <f>T1159*INPUTS!$B$6</f>
        <v>77663.87616</v>
      </c>
      <c r="W1159" s="54" t="s">
        <v>396</v>
      </c>
      <c r="X1159" s="54" t="s">
        <v>396</v>
      </c>
      <c r="Y1159" s="67">
        <f>IFERROR(VLOOKUP(E1159,INPUTS!$A$44:$B$103,2,0),0)</f>
        <v>0</v>
      </c>
      <c r="Z1159" s="15">
        <f t="shared" si="265"/>
        <v>0</v>
      </c>
      <c r="AA1159" s="20">
        <f>IFERROR(VLOOKUP(E1159,INPUTS!$A$44:$C$103,3,0),SCENARIOS!$J$23)</f>
        <v>0</v>
      </c>
      <c r="AB1159" s="15">
        <f t="shared" si="267"/>
        <v>0</v>
      </c>
      <c r="AC1159" s="20">
        <f>IFERROR(VLOOKUP($E1159,INPUTS!$A$44:$G$103,4,0),SCENARIOS!$K$23)</f>
        <v>0</v>
      </c>
      <c r="AD1159" s="15">
        <f t="shared" si="268"/>
        <v>0</v>
      </c>
      <c r="AE1159" s="20">
        <f>IFERROR(VLOOKUP($E1159,INPUTS!$A$44:$G$103,5,0),SCENARIOS!$L$23)</f>
        <v>0</v>
      </c>
      <c r="AF1159" s="15">
        <f t="shared" si="269"/>
        <v>0</v>
      </c>
      <c r="AG1159" s="20">
        <f>IFERROR(VLOOKUP($E1159,INPUTS!$A$44:$G$103,6,0),SCENARIOS!$M$23)</f>
        <v>0</v>
      </c>
      <c r="AH1159" s="15">
        <f t="shared" si="270"/>
        <v>0</v>
      </c>
      <c r="AI1159" s="20">
        <f>IFERROR(VLOOKUP($E1159,INPUTS!$A$44:$G$103,7,0),SCENARIOS!$N$23)</f>
        <v>0</v>
      </c>
      <c r="AJ1159" s="15">
        <f t="shared" si="271"/>
        <v>0</v>
      </c>
      <c r="AL1159" t="str">
        <f t="shared" si="272"/>
        <v>N</v>
      </c>
      <c r="AM1159" s="21">
        <f t="shared" si="273"/>
        <v>51459.1486820272</v>
      </c>
    </row>
    <row r="1160" ht="15" customHeight="1" spans="1:39">
      <c r="A1160" s="6" t="s">
        <v>2187</v>
      </c>
      <c r="B1160" s="52" t="s">
        <v>637</v>
      </c>
      <c r="C1160" s="52" t="s">
        <v>638</v>
      </c>
      <c r="D1160" s="52" t="s">
        <v>929</v>
      </c>
      <c r="E1160" s="10" t="s">
        <v>640</v>
      </c>
      <c r="F1160" s="52" t="s">
        <v>639</v>
      </c>
      <c r="G1160" s="52" t="s">
        <v>185</v>
      </c>
      <c r="H1160" s="52" t="s">
        <v>224</v>
      </c>
      <c r="I1160" s="52" t="s">
        <v>938</v>
      </c>
      <c r="J1160" s="52" t="s">
        <v>165</v>
      </c>
      <c r="K1160" s="52" t="s">
        <v>931</v>
      </c>
      <c r="L1160" s="53" t="s">
        <v>291</v>
      </c>
      <c r="M1160" s="13">
        <v>1682</v>
      </c>
      <c r="N1160" s="14">
        <f t="shared" si="266"/>
        <v>4.60821917808219</v>
      </c>
      <c r="O1160" s="15">
        <v>8320</v>
      </c>
      <c r="P1160" s="15">
        <f t="shared" si="262"/>
        <v>13994240</v>
      </c>
      <c r="Q1160" s="16">
        <f>IFERROR(VLOOKUP(G1160,SCENARIOS!$A$13:$E$18,2,0),0.025)</f>
        <v>0.03</v>
      </c>
      <c r="R1160" s="52">
        <f>IFERROR(VLOOKUP(L1160,INPUTS!$A$107:$B$120,2,0),0.0082)</f>
        <v>0.0079</v>
      </c>
      <c r="S1160" s="52">
        <f t="shared" si="263"/>
        <v>65.728</v>
      </c>
      <c r="T1160" s="15">
        <f t="shared" si="264"/>
        <v>110554.496</v>
      </c>
      <c r="U1160" s="15">
        <f>T1160/INPUTS!$B$7*1000</f>
        <v>138193120</v>
      </c>
      <c r="V1160" s="15">
        <f>T1160*INPUTS!$B$6</f>
        <v>349352.20736</v>
      </c>
      <c r="W1160" s="54" t="s">
        <v>396</v>
      </c>
      <c r="X1160" s="54" t="s">
        <v>396</v>
      </c>
      <c r="Y1160" s="67">
        <f>IFERROR(VLOOKUP(E1160,INPUTS!$A$44:$B$103,2,0),0)</f>
        <v>0</v>
      </c>
      <c r="Z1160" s="15">
        <f t="shared" si="265"/>
        <v>0</v>
      </c>
      <c r="AA1160" s="20">
        <f>IFERROR(VLOOKUP(E1160,INPUTS!$A$44:$C$103,3,0),SCENARIOS!$J$23)</f>
        <v>0</v>
      </c>
      <c r="AB1160" s="15">
        <f t="shared" si="267"/>
        <v>0</v>
      </c>
      <c r="AC1160" s="20">
        <f>IFERROR(VLOOKUP($E1160,INPUTS!$A$44:$G$103,4,0),SCENARIOS!$K$23)</f>
        <v>0</v>
      </c>
      <c r="AD1160" s="15">
        <f t="shared" si="268"/>
        <v>0</v>
      </c>
      <c r="AE1160" s="20">
        <f>IFERROR(VLOOKUP($E1160,INPUTS!$A$44:$G$103,5,0),SCENARIOS!$L$23)</f>
        <v>0</v>
      </c>
      <c r="AF1160" s="15">
        <f t="shared" si="269"/>
        <v>0</v>
      </c>
      <c r="AG1160" s="20">
        <f>IFERROR(VLOOKUP($E1160,INPUTS!$A$44:$G$103,6,0),SCENARIOS!$M$23)</f>
        <v>0</v>
      </c>
      <c r="AH1160" s="15">
        <f t="shared" si="270"/>
        <v>0</v>
      </c>
      <c r="AI1160" s="20">
        <f>IFERROR(VLOOKUP($E1160,INPUTS!$A$44:$G$103,7,0),SCENARIOS!$N$23)</f>
        <v>0</v>
      </c>
      <c r="AJ1160" s="15">
        <f t="shared" si="271"/>
        <v>0</v>
      </c>
      <c r="AL1160" t="str">
        <f t="shared" si="272"/>
        <v>Y</v>
      </c>
      <c r="AM1160" s="21">
        <f t="shared" si="273"/>
        <v>231476.563748845</v>
      </c>
    </row>
    <row r="1161" ht="15" customHeight="1" spans="1:39">
      <c r="A1161" s="24" t="s">
        <v>2188</v>
      </c>
      <c r="B1161" s="52" t="s">
        <v>637</v>
      </c>
      <c r="C1161" s="52" t="s">
        <v>638</v>
      </c>
      <c r="D1161" s="52" t="s">
        <v>929</v>
      </c>
      <c r="E1161" s="10" t="s">
        <v>640</v>
      </c>
      <c r="F1161" s="52" t="s">
        <v>639</v>
      </c>
      <c r="G1161" s="52" t="s">
        <v>185</v>
      </c>
      <c r="H1161" s="52" t="s">
        <v>203</v>
      </c>
      <c r="I1161" s="52" t="s">
        <v>399</v>
      </c>
      <c r="J1161" s="52" t="s">
        <v>165</v>
      </c>
      <c r="K1161" s="52" t="s">
        <v>931</v>
      </c>
      <c r="L1161" s="53" t="s">
        <v>291</v>
      </c>
      <c r="M1161" s="13">
        <v>841</v>
      </c>
      <c r="N1161" s="14">
        <f t="shared" si="266"/>
        <v>2.3041095890411</v>
      </c>
      <c r="O1161" s="15">
        <v>8060</v>
      </c>
      <c r="P1161" s="15">
        <f t="shared" si="262"/>
        <v>6778460</v>
      </c>
      <c r="Q1161" s="16">
        <f>IFERROR(VLOOKUP(G1161,SCENARIOS!$A$13:$E$18,2,0),0.025)</f>
        <v>0.03</v>
      </c>
      <c r="R1161" s="52">
        <f>IFERROR(VLOOKUP(L1161,INPUTS!$A$107:$B$120,2,0),0.0082)</f>
        <v>0.0079</v>
      </c>
      <c r="S1161" s="52">
        <f t="shared" si="263"/>
        <v>63.674</v>
      </c>
      <c r="T1161" s="15">
        <f t="shared" si="264"/>
        <v>53549.834</v>
      </c>
      <c r="U1161" s="15">
        <f>T1161/INPUTS!$B$7*1000</f>
        <v>66937292.5</v>
      </c>
      <c r="V1161" s="15">
        <f>T1161*INPUTS!$B$6</f>
        <v>169217.47544</v>
      </c>
      <c r="W1161" s="54" t="s">
        <v>396</v>
      </c>
      <c r="X1161" s="54" t="s">
        <v>396</v>
      </c>
      <c r="Y1161" s="67">
        <f>IFERROR(VLOOKUP(E1161,INPUTS!$A$44:$B$103,2,0),0)</f>
        <v>0</v>
      </c>
      <c r="Z1161" s="15">
        <f t="shared" si="265"/>
        <v>0</v>
      </c>
      <c r="AA1161" s="20">
        <f>IFERROR(VLOOKUP(E1161,INPUTS!$A$44:$C$103,3,0),SCENARIOS!$J$23)</f>
        <v>0</v>
      </c>
      <c r="AB1161" s="15">
        <f t="shared" si="267"/>
        <v>0</v>
      </c>
      <c r="AC1161" s="20">
        <f>IFERROR(VLOOKUP($E1161,INPUTS!$A$44:$G$103,4,0),SCENARIOS!$K$23)</f>
        <v>0</v>
      </c>
      <c r="AD1161" s="15">
        <f t="shared" si="268"/>
        <v>0</v>
      </c>
      <c r="AE1161" s="20">
        <f>IFERROR(VLOOKUP($E1161,INPUTS!$A$44:$G$103,5,0),SCENARIOS!$L$23)</f>
        <v>0</v>
      </c>
      <c r="AF1161" s="15">
        <f t="shared" si="269"/>
        <v>0</v>
      </c>
      <c r="AG1161" s="20">
        <f>IFERROR(VLOOKUP($E1161,INPUTS!$A$44:$G$103,6,0),SCENARIOS!$M$23)</f>
        <v>0</v>
      </c>
      <c r="AH1161" s="15">
        <f t="shared" si="270"/>
        <v>0</v>
      </c>
      <c r="AI1161" s="20">
        <f>IFERROR(VLOOKUP($E1161,INPUTS!$A$44:$G$103,7,0),SCENARIOS!$N$23)</f>
        <v>0</v>
      </c>
      <c r="AJ1161" s="15">
        <f t="shared" si="271"/>
        <v>0</v>
      </c>
      <c r="AL1161" t="str">
        <f t="shared" si="272"/>
        <v>Y</v>
      </c>
      <c r="AM1161" s="21">
        <f t="shared" si="273"/>
        <v>112121.460565847</v>
      </c>
    </row>
    <row r="1162" ht="15" customHeight="1" spans="1:39">
      <c r="A1162" s="6" t="s">
        <v>2189</v>
      </c>
      <c r="B1162" s="52" t="s">
        <v>637</v>
      </c>
      <c r="C1162" s="52" t="s">
        <v>638</v>
      </c>
      <c r="D1162" s="52" t="s">
        <v>929</v>
      </c>
      <c r="E1162" s="10" t="s">
        <v>640</v>
      </c>
      <c r="F1162" s="52" t="s">
        <v>639</v>
      </c>
      <c r="G1162" s="52" t="s">
        <v>185</v>
      </c>
      <c r="H1162" s="52" t="s">
        <v>456</v>
      </c>
      <c r="I1162" s="52" t="s">
        <v>455</v>
      </c>
      <c r="J1162" s="52" t="s">
        <v>1852</v>
      </c>
      <c r="K1162" s="52" t="s">
        <v>931</v>
      </c>
      <c r="L1162" s="53" t="s">
        <v>286</v>
      </c>
      <c r="M1162" s="13">
        <v>6730</v>
      </c>
      <c r="N1162" s="14">
        <f t="shared" si="266"/>
        <v>18.4383561643836</v>
      </c>
      <c r="O1162" s="15">
        <v>1160</v>
      </c>
      <c r="P1162" s="15">
        <f t="shared" si="262"/>
        <v>7806800</v>
      </c>
      <c r="Q1162" s="16">
        <f>IFERROR(VLOOKUP(G1162,SCENARIOS!$A$13:$E$18,2,0),0.025)</f>
        <v>0.03</v>
      </c>
      <c r="R1162" s="52">
        <f>IFERROR(VLOOKUP(L1162,INPUTS!$A$107:$B$120,2,0),0.0082)</f>
        <v>0.0039</v>
      </c>
      <c r="S1162" s="52">
        <f t="shared" si="263"/>
        <v>4.524</v>
      </c>
      <c r="T1162" s="15">
        <f t="shared" si="264"/>
        <v>30446.52</v>
      </c>
      <c r="U1162" s="15">
        <f>T1162/INPUTS!$B$7*1000</f>
        <v>38058150</v>
      </c>
      <c r="V1162" s="15">
        <f>T1162*INPUTS!$B$6</f>
        <v>96211.0032</v>
      </c>
      <c r="W1162" s="54" t="s">
        <v>396</v>
      </c>
      <c r="X1162" s="54" t="s">
        <v>396</v>
      </c>
      <c r="Y1162" s="67">
        <f>IFERROR(VLOOKUP(E1162,INPUTS!$A$44:$B$103,2,0),0)</f>
        <v>0</v>
      </c>
      <c r="Z1162" s="15">
        <f t="shared" si="265"/>
        <v>0</v>
      </c>
      <c r="AA1162" s="20">
        <f>IFERROR(VLOOKUP(E1162,INPUTS!$A$44:$C$103,3,0),SCENARIOS!$J$23)</f>
        <v>0</v>
      </c>
      <c r="AB1162" s="15">
        <f t="shared" si="267"/>
        <v>0</v>
      </c>
      <c r="AC1162" s="20">
        <f>IFERROR(VLOOKUP($E1162,INPUTS!$A$44:$G$103,4,0),SCENARIOS!$K$23)</f>
        <v>0</v>
      </c>
      <c r="AD1162" s="15">
        <f t="shared" si="268"/>
        <v>0</v>
      </c>
      <c r="AE1162" s="20">
        <f>IFERROR(VLOOKUP($E1162,INPUTS!$A$44:$G$103,5,0),SCENARIOS!$L$23)</f>
        <v>0</v>
      </c>
      <c r="AF1162" s="15">
        <f t="shared" si="269"/>
        <v>0</v>
      </c>
      <c r="AG1162" s="20">
        <f>IFERROR(VLOOKUP($E1162,INPUTS!$A$44:$G$103,6,0),SCENARIOS!$M$23)</f>
        <v>0</v>
      </c>
      <c r="AH1162" s="15">
        <f t="shared" si="270"/>
        <v>0</v>
      </c>
      <c r="AI1162" s="20">
        <f>IFERROR(VLOOKUP($E1162,INPUTS!$A$44:$G$103,7,0),SCENARIOS!$N$23)</f>
        <v>0</v>
      </c>
      <c r="AJ1162" s="15">
        <f t="shared" si="271"/>
        <v>0</v>
      </c>
      <c r="AL1162" t="str">
        <f t="shared" si="272"/>
        <v>Y</v>
      </c>
      <c r="AM1162" s="21">
        <f t="shared" si="273"/>
        <v>63748.2516107756</v>
      </c>
    </row>
    <row r="1163" ht="15" customHeight="1" spans="1:39">
      <c r="A1163" s="24" t="s">
        <v>2190</v>
      </c>
      <c r="B1163" s="52" t="s">
        <v>637</v>
      </c>
      <c r="C1163" s="52" t="s">
        <v>638</v>
      </c>
      <c r="D1163" s="52" t="s">
        <v>929</v>
      </c>
      <c r="E1163" s="10" t="s">
        <v>640</v>
      </c>
      <c r="F1163" s="52" t="s">
        <v>639</v>
      </c>
      <c r="G1163" s="52" t="s">
        <v>185</v>
      </c>
      <c r="H1163" s="52" t="s">
        <v>644</v>
      </c>
      <c r="I1163" s="52" t="s">
        <v>643</v>
      </c>
      <c r="J1163" s="52" t="s">
        <v>1852</v>
      </c>
      <c r="K1163" s="52" t="s">
        <v>931</v>
      </c>
      <c r="L1163" s="53" t="s">
        <v>286</v>
      </c>
      <c r="M1163" s="13">
        <v>4206</v>
      </c>
      <c r="N1163" s="14">
        <f t="shared" si="266"/>
        <v>11.5232876712329</v>
      </c>
      <c r="O1163" s="15">
        <v>2840</v>
      </c>
      <c r="P1163" s="15">
        <f t="shared" si="262"/>
        <v>11945040</v>
      </c>
      <c r="Q1163" s="16">
        <f>IFERROR(VLOOKUP(G1163,SCENARIOS!$A$13:$E$18,2,0),0.025)</f>
        <v>0.03</v>
      </c>
      <c r="R1163" s="52">
        <f>IFERROR(VLOOKUP(L1163,INPUTS!$A$107:$B$120,2,0),0.0082)</f>
        <v>0.0039</v>
      </c>
      <c r="S1163" s="52">
        <f t="shared" si="263"/>
        <v>11.076</v>
      </c>
      <c r="T1163" s="15">
        <f t="shared" si="264"/>
        <v>46585.656</v>
      </c>
      <c r="U1163" s="15">
        <f>T1163/INPUTS!$B$7*1000</f>
        <v>58232070</v>
      </c>
      <c r="V1163" s="15">
        <f>T1163*INPUTS!$B$6</f>
        <v>147210.67296</v>
      </c>
      <c r="W1163" s="54" t="s">
        <v>396</v>
      </c>
      <c r="X1163" s="54" t="s">
        <v>396</v>
      </c>
      <c r="Y1163" s="67">
        <f>IFERROR(VLOOKUP(E1163,INPUTS!$A$44:$B$103,2,0),0)</f>
        <v>0</v>
      </c>
      <c r="Z1163" s="15">
        <f t="shared" si="265"/>
        <v>0</v>
      </c>
      <c r="AA1163" s="20">
        <f>IFERROR(VLOOKUP(E1163,INPUTS!$A$44:$C$103,3,0),SCENARIOS!$J$23)</f>
        <v>0</v>
      </c>
      <c r="AB1163" s="15">
        <f t="shared" si="267"/>
        <v>0</v>
      </c>
      <c r="AC1163" s="20">
        <f>IFERROR(VLOOKUP($E1163,INPUTS!$A$44:$G$103,4,0),SCENARIOS!$K$23)</f>
        <v>0</v>
      </c>
      <c r="AD1163" s="15">
        <f t="shared" si="268"/>
        <v>0</v>
      </c>
      <c r="AE1163" s="20">
        <f>IFERROR(VLOOKUP($E1163,INPUTS!$A$44:$G$103,5,0),SCENARIOS!$L$23)</f>
        <v>0</v>
      </c>
      <c r="AF1163" s="15">
        <f t="shared" si="269"/>
        <v>0</v>
      </c>
      <c r="AG1163" s="20">
        <f>IFERROR(VLOOKUP($E1163,INPUTS!$A$44:$G$103,6,0),SCENARIOS!$M$23)</f>
        <v>0</v>
      </c>
      <c r="AH1163" s="15">
        <f t="shared" si="270"/>
        <v>0</v>
      </c>
      <c r="AI1163" s="20">
        <f>IFERROR(VLOOKUP($E1163,INPUTS!$A$44:$G$103,7,0),SCENARIOS!$N$23)</f>
        <v>0</v>
      </c>
      <c r="AJ1163" s="15">
        <f t="shared" si="271"/>
        <v>0</v>
      </c>
      <c r="AL1163" t="str">
        <f t="shared" si="272"/>
        <v>Y</v>
      </c>
      <c r="AM1163" s="21">
        <f t="shared" si="273"/>
        <v>97540.0183712634</v>
      </c>
    </row>
    <row r="1164" ht="15" customHeight="1" spans="1:39">
      <c r="A1164" s="6" t="s">
        <v>2191</v>
      </c>
      <c r="B1164" s="52" t="s">
        <v>637</v>
      </c>
      <c r="C1164" s="52" t="s">
        <v>638</v>
      </c>
      <c r="D1164" s="52" t="s">
        <v>929</v>
      </c>
      <c r="E1164" s="10" t="s">
        <v>640</v>
      </c>
      <c r="F1164" s="52" t="s">
        <v>639</v>
      </c>
      <c r="G1164" s="52" t="s">
        <v>185</v>
      </c>
      <c r="H1164" s="52" t="s">
        <v>440</v>
      </c>
      <c r="I1164" s="52" t="s">
        <v>439</v>
      </c>
      <c r="J1164" s="52" t="s">
        <v>177</v>
      </c>
      <c r="K1164" s="52" t="s">
        <v>931</v>
      </c>
      <c r="L1164" s="53" t="s">
        <v>291</v>
      </c>
      <c r="M1164" s="13">
        <v>2524</v>
      </c>
      <c r="N1164" s="14">
        <f t="shared" si="266"/>
        <v>6.91506849315068</v>
      </c>
      <c r="O1164" s="15">
        <v>3170</v>
      </c>
      <c r="P1164" s="15">
        <f t="shared" si="262"/>
        <v>8001080</v>
      </c>
      <c r="Q1164" s="16">
        <f>IFERROR(VLOOKUP(G1164,SCENARIOS!$A$13:$E$18,2,0),0.025)</f>
        <v>0.03</v>
      </c>
      <c r="R1164" s="52">
        <f>IFERROR(VLOOKUP(L1164,INPUTS!$A$107:$B$120,2,0),0.0082)</f>
        <v>0.0079</v>
      </c>
      <c r="S1164" s="52">
        <f t="shared" si="263"/>
        <v>25.043</v>
      </c>
      <c r="T1164" s="15">
        <f t="shared" si="264"/>
        <v>63208.532</v>
      </c>
      <c r="U1164" s="15">
        <f>T1164/INPUTS!$B$7*1000</f>
        <v>79010665</v>
      </c>
      <c r="V1164" s="15">
        <f>T1164*INPUTS!$B$6</f>
        <v>199738.96112</v>
      </c>
      <c r="W1164" s="54" t="s">
        <v>396</v>
      </c>
      <c r="X1164" s="54" t="s">
        <v>396</v>
      </c>
      <c r="Y1164" s="67">
        <f>IFERROR(VLOOKUP(E1164,INPUTS!$A$44:$B$103,2,0),0)</f>
        <v>0</v>
      </c>
      <c r="Z1164" s="15">
        <f t="shared" si="265"/>
        <v>0</v>
      </c>
      <c r="AA1164" s="20">
        <f>IFERROR(VLOOKUP(E1164,INPUTS!$A$44:$C$103,3,0),SCENARIOS!$J$23)</f>
        <v>0</v>
      </c>
      <c r="AB1164" s="15">
        <f t="shared" si="267"/>
        <v>0</v>
      </c>
      <c r="AC1164" s="20">
        <f>IFERROR(VLOOKUP($E1164,INPUTS!$A$44:$G$103,4,0),SCENARIOS!$K$23)</f>
        <v>0</v>
      </c>
      <c r="AD1164" s="15">
        <f t="shared" si="268"/>
        <v>0</v>
      </c>
      <c r="AE1164" s="20">
        <f>IFERROR(VLOOKUP($E1164,INPUTS!$A$44:$G$103,5,0),SCENARIOS!$L$23)</f>
        <v>0</v>
      </c>
      <c r="AF1164" s="15">
        <f t="shared" si="269"/>
        <v>0</v>
      </c>
      <c r="AG1164" s="20">
        <f>IFERROR(VLOOKUP($E1164,INPUTS!$A$44:$G$103,6,0),SCENARIOS!$M$23)</f>
        <v>0</v>
      </c>
      <c r="AH1164" s="15">
        <f t="shared" si="270"/>
        <v>0</v>
      </c>
      <c r="AI1164" s="20">
        <f>IFERROR(VLOOKUP($E1164,INPUTS!$A$44:$G$103,7,0),SCENARIOS!$N$23)</f>
        <v>0</v>
      </c>
      <c r="AJ1164" s="15">
        <f t="shared" si="271"/>
        <v>0</v>
      </c>
      <c r="AL1164" t="str">
        <f t="shared" si="272"/>
        <v>Y</v>
      </c>
      <c r="AM1164" s="21">
        <f t="shared" si="273"/>
        <v>132344.629267442</v>
      </c>
    </row>
    <row r="1165" ht="15" customHeight="1" spans="1:39">
      <c r="A1165" s="24" t="s">
        <v>2192</v>
      </c>
      <c r="B1165" s="52" t="s">
        <v>633</v>
      </c>
      <c r="C1165" s="52" t="s">
        <v>634</v>
      </c>
      <c r="D1165" s="52" t="s">
        <v>929</v>
      </c>
      <c r="E1165" s="10" t="s">
        <v>636</v>
      </c>
      <c r="F1165" s="52" t="s">
        <v>635</v>
      </c>
      <c r="G1165" s="56" t="s">
        <v>177</v>
      </c>
      <c r="H1165" s="52" t="s">
        <v>224</v>
      </c>
      <c r="I1165" s="52" t="s">
        <v>938</v>
      </c>
      <c r="J1165" s="52" t="s">
        <v>165</v>
      </c>
      <c r="K1165" s="52" t="s">
        <v>931</v>
      </c>
      <c r="L1165" s="53" t="s">
        <v>291</v>
      </c>
      <c r="M1165" s="13">
        <v>3739</v>
      </c>
      <c r="N1165" s="14">
        <f t="shared" si="266"/>
        <v>10.2438356164384</v>
      </c>
      <c r="O1165" s="15">
        <v>4995</v>
      </c>
      <c r="P1165" s="15">
        <f t="shared" si="262"/>
        <v>18676305</v>
      </c>
      <c r="Q1165" s="16">
        <f>IFERROR(VLOOKUP(G1165,SCENARIOS!$A$13:$E$18,2,0),0.025)</f>
        <v>0.045</v>
      </c>
      <c r="R1165" s="52">
        <f>IFERROR(VLOOKUP(L1165,INPUTS!$A$107:$B$120,2,0),0.0082)</f>
        <v>0.0079</v>
      </c>
      <c r="S1165" s="52">
        <f t="shared" si="263"/>
        <v>39.4605</v>
      </c>
      <c r="T1165" s="15">
        <f t="shared" si="264"/>
        <v>147542.8095</v>
      </c>
      <c r="U1165" s="15">
        <f>T1165/INPUTS!$B$7*1000</f>
        <v>184428511.875</v>
      </c>
      <c r="V1165" s="15">
        <f>T1165*INPUTS!$B$6</f>
        <v>466235.27802</v>
      </c>
      <c r="W1165" s="54" t="s">
        <v>396</v>
      </c>
      <c r="X1165" s="54" t="s">
        <v>396</v>
      </c>
      <c r="Y1165" s="67">
        <f>IFERROR(VLOOKUP(E1165,INPUTS!$A$44:$B$103,2,0),0)</f>
        <v>0</v>
      </c>
      <c r="Z1165" s="15">
        <f t="shared" si="265"/>
        <v>0</v>
      </c>
      <c r="AA1165" s="20">
        <f>IFERROR(VLOOKUP(E1165,INPUTS!$A$44:$C$103,3,0),SCENARIOS!$J$23)</f>
        <v>0</v>
      </c>
      <c r="AB1165" s="15">
        <f t="shared" si="267"/>
        <v>0</v>
      </c>
      <c r="AC1165" s="20">
        <f>IFERROR(VLOOKUP($E1165,INPUTS!$A$44:$G$103,4,0),SCENARIOS!$K$23)</f>
        <v>0</v>
      </c>
      <c r="AD1165" s="15">
        <f t="shared" si="268"/>
        <v>0</v>
      </c>
      <c r="AE1165" s="20">
        <f>IFERROR(VLOOKUP($E1165,INPUTS!$A$44:$G$103,5,0),SCENARIOS!$L$23)</f>
        <v>0</v>
      </c>
      <c r="AF1165" s="15">
        <f t="shared" si="269"/>
        <v>0</v>
      </c>
      <c r="AG1165" s="20">
        <f>IFERROR(VLOOKUP($E1165,INPUTS!$A$44:$G$103,6,0),SCENARIOS!$M$23)</f>
        <v>0</v>
      </c>
      <c r="AH1165" s="15">
        <f t="shared" si="270"/>
        <v>0</v>
      </c>
      <c r="AI1165" s="20">
        <f>IFERROR(VLOOKUP($E1165,INPUTS!$A$44:$G$103,7,0),SCENARIOS!$N$23)</f>
        <v>0</v>
      </c>
      <c r="AJ1165" s="15">
        <f t="shared" si="271"/>
        <v>0</v>
      </c>
      <c r="AL1165" t="str">
        <f t="shared" si="272"/>
        <v>Y</v>
      </c>
      <c r="AM1165" s="21">
        <f t="shared" si="273"/>
        <v>443430.243485588</v>
      </c>
    </row>
    <row r="1166" ht="15" customHeight="1" spans="1:39">
      <c r="A1166" s="6" t="s">
        <v>2193</v>
      </c>
      <c r="B1166" s="52" t="s">
        <v>633</v>
      </c>
      <c r="C1166" s="52" t="s">
        <v>634</v>
      </c>
      <c r="D1166" s="52" t="s">
        <v>929</v>
      </c>
      <c r="E1166" s="10" t="s">
        <v>636</v>
      </c>
      <c r="F1166" s="52" t="s">
        <v>635</v>
      </c>
      <c r="G1166" s="56" t="s">
        <v>177</v>
      </c>
      <c r="H1166" s="52" t="s">
        <v>200</v>
      </c>
      <c r="I1166" s="52" t="s">
        <v>391</v>
      </c>
      <c r="J1166" s="52" t="s">
        <v>165</v>
      </c>
      <c r="K1166" s="52" t="s">
        <v>931</v>
      </c>
      <c r="L1166" s="53" t="s">
        <v>291</v>
      </c>
      <c r="M1166" s="13">
        <v>2492</v>
      </c>
      <c r="N1166" s="14">
        <f t="shared" si="266"/>
        <v>6.82739726027397</v>
      </c>
      <c r="O1166" s="15">
        <v>4000</v>
      </c>
      <c r="P1166" s="15">
        <f t="shared" si="262"/>
        <v>9968000</v>
      </c>
      <c r="Q1166" s="16">
        <f>IFERROR(VLOOKUP(G1166,SCENARIOS!$A$13:$E$18,2,0),0.025)</f>
        <v>0.045</v>
      </c>
      <c r="R1166" s="52">
        <f>IFERROR(VLOOKUP(L1166,INPUTS!$A$107:$B$120,2,0),0.0082)</f>
        <v>0.0079</v>
      </c>
      <c r="S1166" s="52">
        <f t="shared" si="263"/>
        <v>31.6</v>
      </c>
      <c r="T1166" s="15">
        <f t="shared" si="264"/>
        <v>78747.2</v>
      </c>
      <c r="U1166" s="15">
        <f>T1166/INPUTS!$B$7*1000</f>
        <v>98434000</v>
      </c>
      <c r="V1166" s="15">
        <f>T1166*INPUTS!$B$6</f>
        <v>248841.152</v>
      </c>
      <c r="W1166" s="54" t="s">
        <v>396</v>
      </c>
      <c r="X1166" s="54" t="s">
        <v>396</v>
      </c>
      <c r="Y1166" s="67">
        <f>IFERROR(VLOOKUP(E1166,INPUTS!$A$44:$B$103,2,0),0)</f>
        <v>0</v>
      </c>
      <c r="Z1166" s="15">
        <f t="shared" si="265"/>
        <v>0</v>
      </c>
      <c r="AA1166" s="20">
        <f>IFERROR(VLOOKUP(E1166,INPUTS!$A$44:$C$103,3,0),SCENARIOS!$J$23)</f>
        <v>0</v>
      </c>
      <c r="AB1166" s="15">
        <f t="shared" si="267"/>
        <v>0</v>
      </c>
      <c r="AC1166" s="20">
        <f>IFERROR(VLOOKUP($E1166,INPUTS!$A$44:$G$103,4,0),SCENARIOS!$K$23)</f>
        <v>0</v>
      </c>
      <c r="AD1166" s="15">
        <f t="shared" si="268"/>
        <v>0</v>
      </c>
      <c r="AE1166" s="20">
        <f>IFERROR(VLOOKUP($E1166,INPUTS!$A$44:$G$103,5,0),SCENARIOS!$L$23)</f>
        <v>0</v>
      </c>
      <c r="AF1166" s="15">
        <f t="shared" si="269"/>
        <v>0</v>
      </c>
      <c r="AG1166" s="20">
        <f>IFERROR(VLOOKUP($E1166,INPUTS!$A$44:$G$103,6,0),SCENARIOS!$M$23)</f>
        <v>0</v>
      </c>
      <c r="AH1166" s="15">
        <f t="shared" si="270"/>
        <v>0</v>
      </c>
      <c r="AI1166" s="20">
        <f>IFERROR(VLOOKUP($E1166,INPUTS!$A$44:$G$103,7,0),SCENARIOS!$N$23)</f>
        <v>0</v>
      </c>
      <c r="AJ1166" s="15">
        <f t="shared" si="271"/>
        <v>0</v>
      </c>
      <c r="AL1166" t="str">
        <f t="shared" si="272"/>
        <v>Y</v>
      </c>
      <c r="AM1166" s="21">
        <f t="shared" si="273"/>
        <v>236669.548235818</v>
      </c>
    </row>
    <row r="1167" ht="15" customHeight="1" spans="1:39">
      <c r="A1167" s="24" t="s">
        <v>2194</v>
      </c>
      <c r="B1167" s="52" t="s">
        <v>633</v>
      </c>
      <c r="C1167" s="52" t="s">
        <v>634</v>
      </c>
      <c r="D1167" s="52" t="s">
        <v>929</v>
      </c>
      <c r="E1167" s="10" t="s">
        <v>636</v>
      </c>
      <c r="F1167" s="52" t="s">
        <v>635</v>
      </c>
      <c r="G1167" s="56" t="s">
        <v>177</v>
      </c>
      <c r="H1167" s="52" t="s">
        <v>207</v>
      </c>
      <c r="I1167" s="52" t="s">
        <v>609</v>
      </c>
      <c r="J1167" s="52" t="s">
        <v>165</v>
      </c>
      <c r="K1167" s="52" t="s">
        <v>931</v>
      </c>
      <c r="L1167" s="53" t="s">
        <v>288</v>
      </c>
      <c r="M1167" s="13">
        <v>4985</v>
      </c>
      <c r="N1167" s="14">
        <f t="shared" si="266"/>
        <v>13.6575342465753</v>
      </c>
      <c r="O1167" s="15">
        <v>2100</v>
      </c>
      <c r="P1167" s="15">
        <f t="shared" si="262"/>
        <v>10468500</v>
      </c>
      <c r="Q1167" s="16">
        <f>IFERROR(VLOOKUP(G1167,SCENARIOS!$A$13:$E$18,2,0),0.025)</f>
        <v>0.045</v>
      </c>
      <c r="R1167" s="52">
        <f>IFERROR(VLOOKUP(L1167,INPUTS!$A$107:$B$120,2,0),0.0082)</f>
        <v>0.0085</v>
      </c>
      <c r="S1167" s="52">
        <f t="shared" si="263"/>
        <v>17.85</v>
      </c>
      <c r="T1167" s="15">
        <f t="shared" si="264"/>
        <v>88982.25</v>
      </c>
      <c r="U1167" s="15">
        <f>T1167/INPUTS!$B$7*1000</f>
        <v>111227812.5</v>
      </c>
      <c r="V1167" s="15">
        <f>T1167*INPUTS!$B$6</f>
        <v>281183.91</v>
      </c>
      <c r="W1167" s="54" t="s">
        <v>396</v>
      </c>
      <c r="X1167" s="54" t="s">
        <v>396</v>
      </c>
      <c r="Y1167" s="67">
        <f>IFERROR(VLOOKUP(E1167,INPUTS!$A$44:$B$103,2,0),0)</f>
        <v>0</v>
      </c>
      <c r="Z1167" s="15">
        <f t="shared" si="265"/>
        <v>0</v>
      </c>
      <c r="AA1167" s="20">
        <f>IFERROR(VLOOKUP(E1167,INPUTS!$A$44:$C$103,3,0),SCENARIOS!$J$23)</f>
        <v>0</v>
      </c>
      <c r="AB1167" s="15">
        <f t="shared" si="267"/>
        <v>0</v>
      </c>
      <c r="AC1167" s="20">
        <f>IFERROR(VLOOKUP($E1167,INPUTS!$A$44:$G$103,4,0),SCENARIOS!$K$23)</f>
        <v>0</v>
      </c>
      <c r="AD1167" s="15">
        <f t="shared" si="268"/>
        <v>0</v>
      </c>
      <c r="AE1167" s="20">
        <f>IFERROR(VLOOKUP($E1167,INPUTS!$A$44:$G$103,5,0),SCENARIOS!$L$23)</f>
        <v>0</v>
      </c>
      <c r="AF1167" s="15">
        <f t="shared" si="269"/>
        <v>0</v>
      </c>
      <c r="AG1167" s="20">
        <f>IFERROR(VLOOKUP($E1167,INPUTS!$A$44:$G$103,6,0),SCENARIOS!$M$23)</f>
        <v>0</v>
      </c>
      <c r="AH1167" s="15">
        <f t="shared" si="270"/>
        <v>0</v>
      </c>
      <c r="AI1167" s="20">
        <f>IFERROR(VLOOKUP($E1167,INPUTS!$A$44:$G$103,7,0),SCENARIOS!$N$23)</f>
        <v>0</v>
      </c>
      <c r="AJ1167" s="15">
        <f t="shared" si="271"/>
        <v>0</v>
      </c>
      <c r="AL1167" t="str">
        <f t="shared" si="272"/>
        <v>Y</v>
      </c>
      <c r="AM1167" s="21">
        <f t="shared" si="273"/>
        <v>267430.320170198</v>
      </c>
    </row>
    <row r="1168" ht="15" customHeight="1" spans="1:39">
      <c r="A1168" s="6" t="s">
        <v>2195</v>
      </c>
      <c r="B1168" s="52" t="s">
        <v>633</v>
      </c>
      <c r="C1168" s="52" t="s">
        <v>634</v>
      </c>
      <c r="D1168" s="52" t="s">
        <v>929</v>
      </c>
      <c r="E1168" s="10" t="s">
        <v>636</v>
      </c>
      <c r="F1168" s="52" t="s">
        <v>635</v>
      </c>
      <c r="G1168" s="56" t="s">
        <v>177</v>
      </c>
      <c r="H1168" s="52" t="s">
        <v>245</v>
      </c>
      <c r="I1168" s="52" t="s">
        <v>930</v>
      </c>
      <c r="J1168" s="52" t="s">
        <v>169</v>
      </c>
      <c r="K1168" s="52" t="s">
        <v>931</v>
      </c>
      <c r="L1168" s="53" t="s">
        <v>291</v>
      </c>
      <c r="M1168" s="13">
        <v>1246</v>
      </c>
      <c r="N1168" s="14">
        <f t="shared" si="266"/>
        <v>3.41369863013699</v>
      </c>
      <c r="O1168" s="15">
        <v>9450</v>
      </c>
      <c r="P1168" s="15">
        <f t="shared" si="262"/>
        <v>11774700</v>
      </c>
      <c r="Q1168" s="16">
        <f>IFERROR(VLOOKUP(G1168,SCENARIOS!$A$13:$E$18,2,0),0.025)</f>
        <v>0.045</v>
      </c>
      <c r="R1168" s="52">
        <f>IFERROR(VLOOKUP(L1168,INPUTS!$A$107:$B$120,2,0),0.0082)</f>
        <v>0.0079</v>
      </c>
      <c r="S1168" s="52">
        <f t="shared" si="263"/>
        <v>74.655</v>
      </c>
      <c r="T1168" s="15">
        <f t="shared" si="264"/>
        <v>93020.13</v>
      </c>
      <c r="U1168" s="15">
        <f>T1168/INPUTS!$B$7*1000</f>
        <v>116275162.5</v>
      </c>
      <c r="V1168" s="15">
        <f>T1168*INPUTS!$B$6</f>
        <v>293943.6108</v>
      </c>
      <c r="W1168" s="54" t="s">
        <v>396</v>
      </c>
      <c r="X1168" s="54" t="s">
        <v>396</v>
      </c>
      <c r="Y1168" s="67">
        <f>IFERROR(VLOOKUP(E1168,INPUTS!$A$44:$B$103,2,0),0)</f>
        <v>0</v>
      </c>
      <c r="Z1168" s="15">
        <f t="shared" si="265"/>
        <v>0</v>
      </c>
      <c r="AA1168" s="20">
        <f>IFERROR(VLOOKUP(E1168,INPUTS!$A$44:$C$103,3,0),SCENARIOS!$J$23)</f>
        <v>0</v>
      </c>
      <c r="AB1168" s="15">
        <f t="shared" si="267"/>
        <v>0</v>
      </c>
      <c r="AC1168" s="20">
        <f>IFERROR(VLOOKUP($E1168,INPUTS!$A$44:$G$103,4,0),SCENARIOS!$K$23)</f>
        <v>0</v>
      </c>
      <c r="AD1168" s="15">
        <f t="shared" si="268"/>
        <v>0</v>
      </c>
      <c r="AE1168" s="20">
        <f>IFERROR(VLOOKUP($E1168,INPUTS!$A$44:$G$103,5,0),SCENARIOS!$L$23)</f>
        <v>0</v>
      </c>
      <c r="AF1168" s="15">
        <f t="shared" si="269"/>
        <v>0</v>
      </c>
      <c r="AG1168" s="20">
        <f>IFERROR(VLOOKUP($E1168,INPUTS!$A$44:$G$103,6,0),SCENARIOS!$M$23)</f>
        <v>0</v>
      </c>
      <c r="AH1168" s="15">
        <f t="shared" si="270"/>
        <v>0</v>
      </c>
      <c r="AI1168" s="20">
        <f>IFERROR(VLOOKUP($E1168,INPUTS!$A$44:$G$103,7,0),SCENARIOS!$N$23)</f>
        <v>0</v>
      </c>
      <c r="AJ1168" s="15">
        <f t="shared" si="271"/>
        <v>0</v>
      </c>
      <c r="AL1168" t="str">
        <f t="shared" si="272"/>
        <v>N</v>
      </c>
      <c r="AM1168" s="21">
        <f t="shared" si="273"/>
        <v>279565.90385356</v>
      </c>
    </row>
    <row r="1169" ht="15" customHeight="1" spans="1:39">
      <c r="A1169" s="24" t="s">
        <v>2196</v>
      </c>
      <c r="B1169" s="52" t="s">
        <v>633</v>
      </c>
      <c r="C1169" s="52" t="s">
        <v>634</v>
      </c>
      <c r="D1169" s="52" t="s">
        <v>929</v>
      </c>
      <c r="E1169" s="10" t="s">
        <v>636</v>
      </c>
      <c r="F1169" s="52" t="s">
        <v>635</v>
      </c>
      <c r="G1169" s="56" t="s">
        <v>177</v>
      </c>
      <c r="H1169" s="52" t="s">
        <v>440</v>
      </c>
      <c r="I1169" s="52" t="s">
        <v>439</v>
      </c>
      <c r="J1169" s="52" t="s">
        <v>177</v>
      </c>
      <c r="K1169" s="52" t="s">
        <v>931</v>
      </c>
      <c r="L1169" s="53" t="s">
        <v>288</v>
      </c>
      <c r="M1169" s="13">
        <v>7477</v>
      </c>
      <c r="N1169" s="14">
        <f t="shared" si="266"/>
        <v>20.4849315068493</v>
      </c>
      <c r="O1169" s="15">
        <v>2400</v>
      </c>
      <c r="P1169" s="15">
        <f t="shared" si="262"/>
        <v>17944800</v>
      </c>
      <c r="Q1169" s="16">
        <f>IFERROR(VLOOKUP(G1169,SCENARIOS!$A$13:$E$18,2,0),0.025)</f>
        <v>0.045</v>
      </c>
      <c r="R1169" s="52">
        <f>IFERROR(VLOOKUP(L1169,INPUTS!$A$107:$B$120,2,0),0.0082)</f>
        <v>0.0085</v>
      </c>
      <c r="S1169" s="52">
        <f t="shared" si="263"/>
        <v>20.4</v>
      </c>
      <c r="T1169" s="15">
        <f t="shared" si="264"/>
        <v>152530.8</v>
      </c>
      <c r="U1169" s="15">
        <f>T1169/INPUTS!$B$7*1000</f>
        <v>190663500</v>
      </c>
      <c r="V1169" s="15">
        <f>T1169*INPUTS!$B$6</f>
        <v>481997.328</v>
      </c>
      <c r="W1169" s="54" t="s">
        <v>396</v>
      </c>
      <c r="X1169" s="54" t="s">
        <v>396</v>
      </c>
      <c r="Y1169" s="67">
        <f>IFERROR(VLOOKUP(E1169,INPUTS!$A$44:$B$103,2,0),0)</f>
        <v>0</v>
      </c>
      <c r="Z1169" s="15">
        <f t="shared" si="265"/>
        <v>0</v>
      </c>
      <c r="AA1169" s="20">
        <f>IFERROR(VLOOKUP(E1169,INPUTS!$A$44:$C$103,3,0),SCENARIOS!$J$23)</f>
        <v>0</v>
      </c>
      <c r="AB1169" s="15">
        <f t="shared" si="267"/>
        <v>0</v>
      </c>
      <c r="AC1169" s="20">
        <f>IFERROR(VLOOKUP($E1169,INPUTS!$A$44:$G$103,4,0),SCENARIOS!$K$23)</f>
        <v>0</v>
      </c>
      <c r="AD1169" s="15">
        <f t="shared" si="268"/>
        <v>0</v>
      </c>
      <c r="AE1169" s="20">
        <f>IFERROR(VLOOKUP($E1169,INPUTS!$A$44:$G$103,5,0),SCENARIOS!$L$23)</f>
        <v>0</v>
      </c>
      <c r="AF1169" s="15">
        <f t="shared" si="269"/>
        <v>0</v>
      </c>
      <c r="AG1169" s="20">
        <f>IFERROR(VLOOKUP($E1169,INPUTS!$A$44:$G$103,6,0),SCENARIOS!$M$23)</f>
        <v>0</v>
      </c>
      <c r="AH1169" s="15">
        <f t="shared" si="270"/>
        <v>0</v>
      </c>
      <c r="AI1169" s="20">
        <f>IFERROR(VLOOKUP($E1169,INPUTS!$A$44:$G$103,7,0),SCENARIOS!$N$23)</f>
        <v>0</v>
      </c>
      <c r="AJ1169" s="15">
        <f t="shared" si="271"/>
        <v>0</v>
      </c>
      <c r="AL1169" t="str">
        <f t="shared" si="272"/>
        <v>N</v>
      </c>
      <c r="AM1169" s="21">
        <f t="shared" si="273"/>
        <v>458421.322003168</v>
      </c>
    </row>
    <row r="1170" ht="15" customHeight="1" spans="1:39">
      <c r="A1170" s="6" t="s">
        <v>2197</v>
      </c>
      <c r="B1170" s="52" t="s">
        <v>645</v>
      </c>
      <c r="C1170" s="52" t="s">
        <v>646</v>
      </c>
      <c r="D1170" s="52" t="s">
        <v>929</v>
      </c>
      <c r="E1170" s="10" t="s">
        <v>648</v>
      </c>
      <c r="F1170" s="52" t="s">
        <v>647</v>
      </c>
      <c r="G1170" s="56" t="s">
        <v>177</v>
      </c>
      <c r="H1170" s="52" t="s">
        <v>203</v>
      </c>
      <c r="I1170" s="52" t="s">
        <v>399</v>
      </c>
      <c r="J1170" s="52" t="s">
        <v>165</v>
      </c>
      <c r="K1170" s="52" t="s">
        <v>931</v>
      </c>
      <c r="L1170" s="53" t="s">
        <v>291</v>
      </c>
      <c r="M1170" s="13">
        <v>6781</v>
      </c>
      <c r="N1170" s="14">
        <f t="shared" si="266"/>
        <v>18.5780821917808</v>
      </c>
      <c r="O1170" s="15">
        <v>2110</v>
      </c>
      <c r="P1170" s="15">
        <f t="shared" si="262"/>
        <v>14307910</v>
      </c>
      <c r="Q1170" s="16">
        <f>IFERROR(VLOOKUP(G1170,SCENARIOS!$A$13:$E$18,2,0),0.025)</f>
        <v>0.045</v>
      </c>
      <c r="R1170" s="52">
        <f>IFERROR(VLOOKUP(L1170,INPUTS!$A$107:$B$120,2,0),0.0082)</f>
        <v>0.0079</v>
      </c>
      <c r="S1170" s="52">
        <f t="shared" si="263"/>
        <v>16.669</v>
      </c>
      <c r="T1170" s="15">
        <f t="shared" si="264"/>
        <v>113032.489</v>
      </c>
      <c r="U1170" s="15">
        <f>T1170/INPUTS!$B$7*1000</f>
        <v>141290611.25</v>
      </c>
      <c r="V1170" s="15">
        <f>T1170*INPUTS!$B$6</f>
        <v>357182.66524</v>
      </c>
      <c r="W1170" s="54" t="s">
        <v>396</v>
      </c>
      <c r="X1170" s="54" t="s">
        <v>396</v>
      </c>
      <c r="Y1170" s="67">
        <f>IFERROR(VLOOKUP(E1170,INPUTS!$A$44:$B$103,2,0),0)</f>
        <v>0</v>
      </c>
      <c r="Z1170" s="15">
        <f t="shared" si="265"/>
        <v>0</v>
      </c>
      <c r="AA1170" s="20">
        <f>IFERROR(VLOOKUP(E1170,INPUTS!$A$44:$C$103,3,0),SCENARIOS!$J$23)</f>
        <v>0</v>
      </c>
      <c r="AB1170" s="15">
        <f t="shared" si="267"/>
        <v>0</v>
      </c>
      <c r="AC1170" s="20">
        <f>IFERROR(VLOOKUP($E1170,INPUTS!$A$44:$G$103,4,0),SCENARIOS!$K$23)</f>
        <v>0</v>
      </c>
      <c r="AD1170" s="15">
        <f t="shared" si="268"/>
        <v>0</v>
      </c>
      <c r="AE1170" s="20">
        <f>IFERROR(VLOOKUP($E1170,INPUTS!$A$44:$G$103,5,0),SCENARIOS!$L$23)</f>
        <v>0</v>
      </c>
      <c r="AF1170" s="15">
        <f t="shared" si="269"/>
        <v>0</v>
      </c>
      <c r="AG1170" s="20">
        <f>IFERROR(VLOOKUP($E1170,INPUTS!$A$44:$G$103,6,0),SCENARIOS!$M$23)</f>
        <v>0</v>
      </c>
      <c r="AH1170" s="15">
        <f t="shared" si="270"/>
        <v>0</v>
      </c>
      <c r="AI1170" s="20">
        <f>IFERROR(VLOOKUP($E1170,INPUTS!$A$44:$G$103,7,0),SCENARIOS!$N$23)</f>
        <v>0</v>
      </c>
      <c r="AJ1170" s="15">
        <f t="shared" si="271"/>
        <v>0</v>
      </c>
      <c r="AL1170" t="str">
        <f t="shared" si="272"/>
        <v>Y</v>
      </c>
      <c r="AM1170" s="21">
        <f t="shared" si="273"/>
        <v>339711.73714875</v>
      </c>
    </row>
    <row r="1171" ht="15" customHeight="1" spans="1:39">
      <c r="A1171" s="24" t="s">
        <v>2198</v>
      </c>
      <c r="B1171" s="52" t="s">
        <v>645</v>
      </c>
      <c r="C1171" s="52" t="s">
        <v>646</v>
      </c>
      <c r="D1171" s="52" t="s">
        <v>929</v>
      </c>
      <c r="E1171" s="10" t="s">
        <v>648</v>
      </c>
      <c r="F1171" s="52" t="s">
        <v>647</v>
      </c>
      <c r="G1171" s="56" t="s">
        <v>177</v>
      </c>
      <c r="H1171" s="52" t="s">
        <v>217</v>
      </c>
      <c r="I1171" s="52" t="s">
        <v>399</v>
      </c>
      <c r="J1171" s="52" t="s">
        <v>165</v>
      </c>
      <c r="K1171" s="52" t="s">
        <v>931</v>
      </c>
      <c r="L1171" s="53" t="s">
        <v>291</v>
      </c>
      <c r="M1171" s="13">
        <v>8138</v>
      </c>
      <c r="N1171" s="14">
        <f t="shared" si="266"/>
        <v>22.2958904109589</v>
      </c>
      <c r="O1171" s="15">
        <v>2110</v>
      </c>
      <c r="P1171" s="15">
        <f t="shared" si="262"/>
        <v>17171180</v>
      </c>
      <c r="Q1171" s="16">
        <f>IFERROR(VLOOKUP(G1171,SCENARIOS!$A$13:$E$18,2,0),0.025)</f>
        <v>0.045</v>
      </c>
      <c r="R1171" s="52">
        <f>IFERROR(VLOOKUP(L1171,INPUTS!$A$107:$B$120,2,0),0.0082)</f>
        <v>0.0079</v>
      </c>
      <c r="S1171" s="52">
        <f t="shared" si="263"/>
        <v>16.669</v>
      </c>
      <c r="T1171" s="15">
        <f t="shared" si="264"/>
        <v>135652.322</v>
      </c>
      <c r="U1171" s="15">
        <f>T1171/INPUTS!$B$7*1000</f>
        <v>169565402.5</v>
      </c>
      <c r="V1171" s="15">
        <f>T1171*INPUTS!$B$6</f>
        <v>428661.33752</v>
      </c>
      <c r="W1171" s="54" t="s">
        <v>396</v>
      </c>
      <c r="X1171" s="54" t="s">
        <v>396</v>
      </c>
      <c r="Y1171" s="67">
        <f>IFERROR(VLOOKUP(E1171,INPUTS!$A$44:$B$103,2,0),0)</f>
        <v>0</v>
      </c>
      <c r="Z1171" s="15">
        <f t="shared" si="265"/>
        <v>0</v>
      </c>
      <c r="AA1171" s="20">
        <f>IFERROR(VLOOKUP(E1171,INPUTS!$A$44:$C$103,3,0),SCENARIOS!$J$23)</f>
        <v>0</v>
      </c>
      <c r="AB1171" s="15">
        <f t="shared" si="267"/>
        <v>0</v>
      </c>
      <c r="AC1171" s="20">
        <f>IFERROR(VLOOKUP($E1171,INPUTS!$A$44:$G$103,4,0),SCENARIOS!$K$23)</f>
        <v>0</v>
      </c>
      <c r="AD1171" s="15">
        <f t="shared" si="268"/>
        <v>0</v>
      </c>
      <c r="AE1171" s="20">
        <f>IFERROR(VLOOKUP($E1171,INPUTS!$A$44:$G$103,5,0),SCENARIOS!$L$23)</f>
        <v>0</v>
      </c>
      <c r="AF1171" s="15">
        <f t="shared" si="269"/>
        <v>0</v>
      </c>
      <c r="AG1171" s="20">
        <f>IFERROR(VLOOKUP($E1171,INPUTS!$A$44:$G$103,6,0),SCENARIOS!$M$23)</f>
        <v>0</v>
      </c>
      <c r="AH1171" s="15">
        <f t="shared" si="270"/>
        <v>0</v>
      </c>
      <c r="AI1171" s="20">
        <f>IFERROR(VLOOKUP($E1171,INPUTS!$A$44:$G$103,7,0),SCENARIOS!$N$23)</f>
        <v>0</v>
      </c>
      <c r="AJ1171" s="15">
        <f t="shared" si="271"/>
        <v>0</v>
      </c>
      <c r="AL1171" t="str">
        <f t="shared" si="272"/>
        <v>N</v>
      </c>
      <c r="AM1171" s="21">
        <f t="shared" si="273"/>
        <v>407694.162648064</v>
      </c>
    </row>
    <row r="1172" ht="15" customHeight="1" spans="1:39">
      <c r="A1172" s="6" t="s">
        <v>2199</v>
      </c>
      <c r="B1172" s="52" t="s">
        <v>645</v>
      </c>
      <c r="C1172" s="52" t="s">
        <v>646</v>
      </c>
      <c r="D1172" s="52" t="s">
        <v>929</v>
      </c>
      <c r="E1172" s="10" t="s">
        <v>648</v>
      </c>
      <c r="F1172" s="52" t="s">
        <v>647</v>
      </c>
      <c r="G1172" s="56" t="s">
        <v>177</v>
      </c>
      <c r="H1172" s="52" t="s">
        <v>224</v>
      </c>
      <c r="I1172" s="52" t="s">
        <v>938</v>
      </c>
      <c r="J1172" s="52" t="s">
        <v>165</v>
      </c>
      <c r="K1172" s="52" t="s">
        <v>931</v>
      </c>
      <c r="L1172" s="53" t="s">
        <v>291</v>
      </c>
      <c r="M1172" s="13">
        <v>4069</v>
      </c>
      <c r="N1172" s="14">
        <f t="shared" si="266"/>
        <v>11.1479452054795</v>
      </c>
      <c r="O1172" s="15">
        <v>2570</v>
      </c>
      <c r="P1172" s="15">
        <f t="shared" si="262"/>
        <v>10457330</v>
      </c>
      <c r="Q1172" s="16">
        <f>IFERROR(VLOOKUP(G1172,SCENARIOS!$A$13:$E$18,2,0),0.025)</f>
        <v>0.045</v>
      </c>
      <c r="R1172" s="52">
        <f>IFERROR(VLOOKUP(L1172,INPUTS!$A$107:$B$120,2,0),0.0082)</f>
        <v>0.0079</v>
      </c>
      <c r="S1172" s="52">
        <f t="shared" si="263"/>
        <v>20.303</v>
      </c>
      <c r="T1172" s="15">
        <f t="shared" si="264"/>
        <v>82612.907</v>
      </c>
      <c r="U1172" s="15">
        <f>T1172/INPUTS!$B$7*1000</f>
        <v>103266133.75</v>
      </c>
      <c r="V1172" s="15">
        <f>T1172*INPUTS!$B$6</f>
        <v>261056.78612</v>
      </c>
      <c r="W1172" s="54" t="s">
        <v>396</v>
      </c>
      <c r="X1172" s="54" t="s">
        <v>396</v>
      </c>
      <c r="Y1172" s="67">
        <f>IFERROR(VLOOKUP(E1172,INPUTS!$A$44:$B$103,2,0),0)</f>
        <v>0</v>
      </c>
      <c r="Z1172" s="15">
        <f t="shared" si="265"/>
        <v>0</v>
      </c>
      <c r="AA1172" s="20">
        <f>IFERROR(VLOOKUP(E1172,INPUTS!$A$44:$C$103,3,0),SCENARIOS!$J$23)</f>
        <v>0</v>
      </c>
      <c r="AB1172" s="15">
        <f t="shared" si="267"/>
        <v>0</v>
      </c>
      <c r="AC1172" s="20">
        <f>IFERROR(VLOOKUP($E1172,INPUTS!$A$44:$G$103,4,0),SCENARIOS!$K$23)</f>
        <v>0</v>
      </c>
      <c r="AD1172" s="15">
        <f t="shared" si="268"/>
        <v>0</v>
      </c>
      <c r="AE1172" s="20">
        <f>IFERROR(VLOOKUP($E1172,INPUTS!$A$44:$G$103,5,0),SCENARIOS!$L$23)</f>
        <v>0</v>
      </c>
      <c r="AF1172" s="15">
        <f t="shared" si="269"/>
        <v>0</v>
      </c>
      <c r="AG1172" s="20">
        <f>IFERROR(VLOOKUP($E1172,INPUTS!$A$44:$G$103,6,0),SCENARIOS!$M$23)</f>
        <v>0</v>
      </c>
      <c r="AH1172" s="15">
        <f t="shared" si="270"/>
        <v>0</v>
      </c>
      <c r="AI1172" s="20">
        <f>IFERROR(VLOOKUP($E1172,INPUTS!$A$44:$G$103,7,0),SCENARIOS!$N$23)</f>
        <v>0</v>
      </c>
      <c r="AJ1172" s="15">
        <f t="shared" si="271"/>
        <v>0</v>
      </c>
      <c r="AL1172" t="str">
        <f t="shared" si="272"/>
        <v>Y</v>
      </c>
      <c r="AM1172" s="21">
        <f t="shared" si="273"/>
        <v>248287.677252494</v>
      </c>
    </row>
    <row r="1173" ht="15" customHeight="1" spans="1:39">
      <c r="A1173" s="24" t="s">
        <v>2200</v>
      </c>
      <c r="B1173" s="52" t="s">
        <v>645</v>
      </c>
      <c r="C1173" s="52" t="s">
        <v>646</v>
      </c>
      <c r="D1173" s="52" t="s">
        <v>929</v>
      </c>
      <c r="E1173" s="10" t="s">
        <v>648</v>
      </c>
      <c r="F1173" s="52" t="s">
        <v>647</v>
      </c>
      <c r="G1173" s="56" t="s">
        <v>177</v>
      </c>
      <c r="H1173" s="52" t="s">
        <v>205</v>
      </c>
      <c r="I1173" s="52" t="s">
        <v>408</v>
      </c>
      <c r="J1173" s="52" t="s">
        <v>165</v>
      </c>
      <c r="K1173" s="52" t="s">
        <v>931</v>
      </c>
      <c r="L1173" s="53" t="s">
        <v>279</v>
      </c>
      <c r="M1173" s="13">
        <v>10850</v>
      </c>
      <c r="N1173" s="14">
        <f t="shared" si="266"/>
        <v>29.7260273972603</v>
      </c>
      <c r="O1173" s="15">
        <v>870</v>
      </c>
      <c r="P1173" s="15">
        <f t="shared" si="262"/>
        <v>9439500</v>
      </c>
      <c r="Q1173" s="16">
        <f>IFERROR(VLOOKUP(G1173,SCENARIOS!$A$13:$E$18,2,0),0.025)</f>
        <v>0.045</v>
      </c>
      <c r="R1173" s="52">
        <f>IFERROR(VLOOKUP(L1173,INPUTS!$A$107:$B$120,2,0),0.0082)</f>
        <v>0.0039</v>
      </c>
      <c r="S1173" s="52">
        <f t="shared" si="263"/>
        <v>3.393</v>
      </c>
      <c r="T1173" s="15">
        <f t="shared" si="264"/>
        <v>36814.05</v>
      </c>
      <c r="U1173" s="15">
        <f>T1173/INPUTS!$B$7*1000</f>
        <v>46017562.5</v>
      </c>
      <c r="V1173" s="15">
        <f>T1173*INPUTS!$B$6</f>
        <v>116332.398</v>
      </c>
      <c r="W1173" s="54" t="s">
        <v>396</v>
      </c>
      <c r="X1173" s="54" t="s">
        <v>396</v>
      </c>
      <c r="Y1173" s="67">
        <f>IFERROR(VLOOKUP(E1173,INPUTS!$A$44:$B$103,2,0),0)</f>
        <v>0</v>
      </c>
      <c r="Z1173" s="15">
        <f t="shared" si="265"/>
        <v>0</v>
      </c>
      <c r="AA1173" s="20">
        <f>IFERROR(VLOOKUP(E1173,INPUTS!$A$44:$C$103,3,0),SCENARIOS!$J$23)</f>
        <v>0</v>
      </c>
      <c r="AB1173" s="15">
        <f t="shared" si="267"/>
        <v>0</v>
      </c>
      <c r="AC1173" s="20">
        <f>IFERROR(VLOOKUP($E1173,INPUTS!$A$44:$G$103,4,0),SCENARIOS!$K$23)</f>
        <v>0</v>
      </c>
      <c r="AD1173" s="15">
        <f t="shared" si="268"/>
        <v>0</v>
      </c>
      <c r="AE1173" s="20">
        <f>IFERROR(VLOOKUP($E1173,INPUTS!$A$44:$G$103,5,0),SCENARIOS!$L$23)</f>
        <v>0</v>
      </c>
      <c r="AF1173" s="15">
        <f t="shared" si="269"/>
        <v>0</v>
      </c>
      <c r="AG1173" s="20">
        <f>IFERROR(VLOOKUP($E1173,INPUTS!$A$44:$G$103,6,0),SCENARIOS!$M$23)</f>
        <v>0</v>
      </c>
      <c r="AH1173" s="15">
        <f t="shared" si="270"/>
        <v>0</v>
      </c>
      <c r="AI1173" s="20">
        <f>IFERROR(VLOOKUP($E1173,INPUTS!$A$44:$G$103,7,0),SCENARIOS!$N$23)</f>
        <v>0</v>
      </c>
      <c r="AJ1173" s="15">
        <f t="shared" si="271"/>
        <v>0</v>
      </c>
      <c r="AL1173" t="str">
        <f t="shared" si="272"/>
        <v>Y</v>
      </c>
      <c r="AM1173" s="21">
        <f t="shared" si="273"/>
        <v>110642.214354679</v>
      </c>
    </row>
    <row r="1174" ht="15" customHeight="1" spans="1:39">
      <c r="A1174" s="6" t="s">
        <v>2201</v>
      </c>
      <c r="B1174" s="52" t="s">
        <v>645</v>
      </c>
      <c r="C1174" s="52" t="s">
        <v>646</v>
      </c>
      <c r="D1174" s="52" t="s">
        <v>929</v>
      </c>
      <c r="E1174" s="10" t="s">
        <v>648</v>
      </c>
      <c r="F1174" s="52" t="s">
        <v>647</v>
      </c>
      <c r="G1174" s="56" t="s">
        <v>177</v>
      </c>
      <c r="H1174" s="52" t="s">
        <v>206</v>
      </c>
      <c r="I1174" s="52" t="s">
        <v>408</v>
      </c>
      <c r="J1174" s="52" t="s">
        <v>165</v>
      </c>
      <c r="K1174" s="52" t="s">
        <v>931</v>
      </c>
      <c r="L1174" s="53" t="s">
        <v>279</v>
      </c>
      <c r="M1174" s="13">
        <v>5425</v>
      </c>
      <c r="N1174" s="14">
        <f t="shared" si="266"/>
        <v>14.8630136986301</v>
      </c>
      <c r="O1174" s="15">
        <v>1070</v>
      </c>
      <c r="P1174" s="15">
        <f t="shared" si="262"/>
        <v>5804750</v>
      </c>
      <c r="Q1174" s="16">
        <f>IFERROR(VLOOKUP(G1174,SCENARIOS!$A$13:$E$18,2,0),0.025)</f>
        <v>0.045</v>
      </c>
      <c r="R1174" s="52">
        <f>IFERROR(VLOOKUP(L1174,INPUTS!$A$107:$B$120,2,0),0.0082)</f>
        <v>0.0039</v>
      </c>
      <c r="S1174" s="52">
        <f t="shared" si="263"/>
        <v>4.173</v>
      </c>
      <c r="T1174" s="15">
        <f t="shared" si="264"/>
        <v>22638.525</v>
      </c>
      <c r="U1174" s="15">
        <f>T1174/INPUTS!$B$7*1000</f>
        <v>28298156.25</v>
      </c>
      <c r="V1174" s="15">
        <f>T1174*INPUTS!$B$6</f>
        <v>71537.739</v>
      </c>
      <c r="W1174" s="54" t="s">
        <v>396</v>
      </c>
      <c r="X1174" s="54" t="s">
        <v>396</v>
      </c>
      <c r="Y1174" s="67">
        <f>IFERROR(VLOOKUP(E1174,INPUTS!$A$44:$B$103,2,0),0)</f>
        <v>0</v>
      </c>
      <c r="Z1174" s="15">
        <f t="shared" si="265"/>
        <v>0</v>
      </c>
      <c r="AA1174" s="20">
        <f>IFERROR(VLOOKUP(E1174,INPUTS!$A$44:$C$103,3,0),SCENARIOS!$J$23)</f>
        <v>0</v>
      </c>
      <c r="AB1174" s="15">
        <f t="shared" si="267"/>
        <v>0</v>
      </c>
      <c r="AC1174" s="20">
        <f>IFERROR(VLOOKUP($E1174,INPUTS!$A$44:$G$103,4,0),SCENARIOS!$K$23)</f>
        <v>0</v>
      </c>
      <c r="AD1174" s="15">
        <f t="shared" si="268"/>
        <v>0</v>
      </c>
      <c r="AE1174" s="20">
        <f>IFERROR(VLOOKUP($E1174,INPUTS!$A$44:$G$103,5,0),SCENARIOS!$L$23)</f>
        <v>0</v>
      </c>
      <c r="AF1174" s="15">
        <f t="shared" si="269"/>
        <v>0</v>
      </c>
      <c r="AG1174" s="20">
        <f>IFERROR(VLOOKUP($E1174,INPUTS!$A$44:$G$103,6,0),SCENARIOS!$M$23)</f>
        <v>0</v>
      </c>
      <c r="AH1174" s="15">
        <f t="shared" si="270"/>
        <v>0</v>
      </c>
      <c r="AI1174" s="20">
        <f>IFERROR(VLOOKUP($E1174,INPUTS!$A$44:$G$103,7,0),SCENARIOS!$N$23)</f>
        <v>0</v>
      </c>
      <c r="AJ1174" s="15">
        <f t="shared" si="271"/>
        <v>0</v>
      </c>
      <c r="AL1174" t="str">
        <f t="shared" si="272"/>
        <v>N</v>
      </c>
      <c r="AM1174" s="21">
        <f t="shared" si="273"/>
        <v>68038.6030801763</v>
      </c>
    </row>
    <row r="1175" ht="15" customHeight="1" spans="1:39">
      <c r="A1175" s="24" t="s">
        <v>2203</v>
      </c>
      <c r="B1175" s="52" t="s">
        <v>645</v>
      </c>
      <c r="C1175" s="52" t="s">
        <v>646</v>
      </c>
      <c r="D1175" s="52" t="s">
        <v>929</v>
      </c>
      <c r="E1175" s="10" t="s">
        <v>648</v>
      </c>
      <c r="F1175" s="52" t="s">
        <v>647</v>
      </c>
      <c r="G1175" s="56" t="s">
        <v>177</v>
      </c>
      <c r="H1175" s="52" t="s">
        <v>245</v>
      </c>
      <c r="I1175" s="52" t="s">
        <v>930</v>
      </c>
      <c r="J1175" s="52" t="s">
        <v>169</v>
      </c>
      <c r="K1175" s="52" t="s">
        <v>931</v>
      </c>
      <c r="L1175" s="53" t="s">
        <v>291</v>
      </c>
      <c r="M1175" s="13">
        <v>2713</v>
      </c>
      <c r="N1175" s="14">
        <f t="shared" si="266"/>
        <v>7.43287671232877</v>
      </c>
      <c r="O1175" s="15">
        <v>5690</v>
      </c>
      <c r="P1175" s="15">
        <f t="shared" si="262"/>
        <v>15436970</v>
      </c>
      <c r="Q1175" s="16">
        <f>IFERROR(VLOOKUP(G1175,SCENARIOS!$A$13:$E$18,2,0),0.025)</f>
        <v>0.045</v>
      </c>
      <c r="R1175" s="52">
        <f>IFERROR(VLOOKUP(L1175,INPUTS!$A$107:$B$120,2,0),0.0082)</f>
        <v>0.0079</v>
      </c>
      <c r="S1175" s="52">
        <f t="shared" si="263"/>
        <v>44.951</v>
      </c>
      <c r="T1175" s="15">
        <f t="shared" si="264"/>
        <v>121952.063</v>
      </c>
      <c r="U1175" s="15">
        <f>T1175/INPUTS!$B$7*1000</f>
        <v>152440078.75</v>
      </c>
      <c r="V1175" s="15">
        <f>T1175*INPUTS!$B$6</f>
        <v>385368.51908</v>
      </c>
      <c r="W1175" s="54" t="s">
        <v>396</v>
      </c>
      <c r="X1175" s="54" t="s">
        <v>396</v>
      </c>
      <c r="Y1175" s="67">
        <f>IFERROR(VLOOKUP(E1175,INPUTS!$A$44:$B$103,2,0),0)</f>
        <v>0</v>
      </c>
      <c r="Z1175" s="15">
        <f t="shared" si="265"/>
        <v>0</v>
      </c>
      <c r="AA1175" s="20">
        <f>IFERROR(VLOOKUP(E1175,INPUTS!$A$44:$C$103,3,0),SCENARIOS!$J$23)</f>
        <v>0</v>
      </c>
      <c r="AB1175" s="15">
        <f t="shared" si="267"/>
        <v>0</v>
      </c>
      <c r="AC1175" s="20">
        <f>IFERROR(VLOOKUP($E1175,INPUTS!$A$44:$G$103,4,0),SCENARIOS!$K$23)</f>
        <v>0</v>
      </c>
      <c r="AD1175" s="15">
        <f t="shared" si="268"/>
        <v>0</v>
      </c>
      <c r="AE1175" s="20">
        <f>IFERROR(VLOOKUP($E1175,INPUTS!$A$44:$G$103,5,0),SCENARIOS!$L$23)</f>
        <v>0</v>
      </c>
      <c r="AF1175" s="15">
        <f t="shared" si="269"/>
        <v>0</v>
      </c>
      <c r="AG1175" s="20">
        <f>IFERROR(VLOOKUP($E1175,INPUTS!$A$44:$G$103,6,0),SCENARIOS!$M$23)</f>
        <v>0</v>
      </c>
      <c r="AH1175" s="15">
        <f t="shared" si="270"/>
        <v>0</v>
      </c>
      <c r="AI1175" s="20">
        <f>IFERROR(VLOOKUP($E1175,INPUTS!$A$44:$G$103,7,0),SCENARIOS!$N$23)</f>
        <v>0</v>
      </c>
      <c r="AJ1175" s="15">
        <f t="shared" si="271"/>
        <v>0</v>
      </c>
      <c r="AL1175" t="str">
        <f t="shared" si="272"/>
        <v>N</v>
      </c>
      <c r="AM1175" s="21">
        <f t="shared" si="273"/>
        <v>366518.932185982</v>
      </c>
    </row>
    <row r="1176" ht="15" customHeight="1" spans="1:39">
      <c r="A1176" s="6" t="s">
        <v>2205</v>
      </c>
      <c r="B1176" s="52" t="s">
        <v>645</v>
      </c>
      <c r="C1176" s="52" t="s">
        <v>646</v>
      </c>
      <c r="D1176" s="52" t="s">
        <v>929</v>
      </c>
      <c r="E1176" s="10" t="s">
        <v>648</v>
      </c>
      <c r="F1176" s="52" t="s">
        <v>647</v>
      </c>
      <c r="G1176" s="56" t="s">
        <v>177</v>
      </c>
      <c r="H1176" s="52" t="s">
        <v>256</v>
      </c>
      <c r="I1176" s="52" t="s">
        <v>930</v>
      </c>
      <c r="J1176" s="52" t="s">
        <v>169</v>
      </c>
      <c r="K1176" s="52" t="s">
        <v>931</v>
      </c>
      <c r="L1176" s="53" t="s">
        <v>291</v>
      </c>
      <c r="M1176" s="13">
        <v>1356</v>
      </c>
      <c r="N1176" s="14">
        <f t="shared" si="266"/>
        <v>3.71506849315068</v>
      </c>
      <c r="O1176" s="15">
        <v>5730</v>
      </c>
      <c r="P1176" s="15">
        <f t="shared" si="262"/>
        <v>7769880</v>
      </c>
      <c r="Q1176" s="16">
        <f>IFERROR(VLOOKUP(G1176,SCENARIOS!$A$13:$E$18,2,0),0.025)</f>
        <v>0.045</v>
      </c>
      <c r="R1176" s="52">
        <f>IFERROR(VLOOKUP(L1176,INPUTS!$A$107:$B$120,2,0),0.0082)</f>
        <v>0.0079</v>
      </c>
      <c r="S1176" s="52">
        <f t="shared" si="263"/>
        <v>45.267</v>
      </c>
      <c r="T1176" s="15">
        <f t="shared" si="264"/>
        <v>61382.052</v>
      </c>
      <c r="U1176" s="15">
        <f>T1176/INPUTS!$B$7*1000</f>
        <v>76727565</v>
      </c>
      <c r="V1176" s="15">
        <f>T1176*INPUTS!$B$6</f>
        <v>193967.28432</v>
      </c>
      <c r="W1176" s="54" t="s">
        <v>396</v>
      </c>
      <c r="X1176" s="54" t="s">
        <v>396</v>
      </c>
      <c r="Y1176" s="67">
        <f>IFERROR(VLOOKUP(E1176,INPUTS!$A$44:$B$103,2,0),0)</f>
        <v>0</v>
      </c>
      <c r="Z1176" s="15">
        <f t="shared" si="265"/>
        <v>0</v>
      </c>
      <c r="AA1176" s="20">
        <f>IFERROR(VLOOKUP(E1176,INPUTS!$A$44:$C$103,3,0),SCENARIOS!$J$23)</f>
        <v>0</v>
      </c>
      <c r="AB1176" s="15">
        <f t="shared" si="267"/>
        <v>0</v>
      </c>
      <c r="AC1176" s="20">
        <f>IFERROR(VLOOKUP($E1176,INPUTS!$A$44:$G$103,4,0),SCENARIOS!$K$23)</f>
        <v>0</v>
      </c>
      <c r="AD1176" s="15">
        <f t="shared" si="268"/>
        <v>0</v>
      </c>
      <c r="AE1176" s="20">
        <f>IFERROR(VLOOKUP($E1176,INPUTS!$A$44:$G$103,5,0),SCENARIOS!$L$23)</f>
        <v>0</v>
      </c>
      <c r="AF1176" s="15">
        <f t="shared" si="269"/>
        <v>0</v>
      </c>
      <c r="AG1176" s="20">
        <f>IFERROR(VLOOKUP($E1176,INPUTS!$A$44:$G$103,6,0),SCENARIOS!$M$23)</f>
        <v>0</v>
      </c>
      <c r="AH1176" s="15">
        <f t="shared" si="270"/>
        <v>0</v>
      </c>
      <c r="AI1176" s="20">
        <f>IFERROR(VLOOKUP($E1176,INPUTS!$A$44:$G$103,7,0),SCENARIOS!$N$23)</f>
        <v>0</v>
      </c>
      <c r="AJ1176" s="15">
        <f t="shared" si="271"/>
        <v>0</v>
      </c>
      <c r="AL1176" t="str">
        <f t="shared" si="272"/>
        <v>N</v>
      </c>
      <c r="AM1176" s="21">
        <f t="shared" si="273"/>
        <v>184479.734093751</v>
      </c>
    </row>
    <row r="1177" ht="15" customHeight="1" spans="1:39">
      <c r="A1177" s="24" t="s">
        <v>2206</v>
      </c>
      <c r="B1177" s="70" t="s">
        <v>707</v>
      </c>
      <c r="C1177" s="70" t="s">
        <v>708</v>
      </c>
      <c r="D1177" s="70" t="s">
        <v>929</v>
      </c>
      <c r="E1177" s="10" t="s">
        <v>204</v>
      </c>
      <c r="F1177" s="70" t="s">
        <v>405</v>
      </c>
      <c r="G1177" s="70" t="s">
        <v>165</v>
      </c>
      <c r="H1177" s="70" t="s">
        <v>1519</v>
      </c>
      <c r="I1177" s="70" t="s">
        <v>1519</v>
      </c>
      <c r="J1177" s="70" t="s">
        <v>1519</v>
      </c>
      <c r="K1177" s="70" t="s">
        <v>1520</v>
      </c>
      <c r="L1177" s="71" t="s">
        <v>286</v>
      </c>
      <c r="M1177" s="72">
        <v>143562</v>
      </c>
      <c r="N1177" s="14">
        <f t="shared" si="266"/>
        <v>393.320547945205</v>
      </c>
      <c r="O1177" s="15">
        <v>1650</v>
      </c>
      <c r="P1177" s="15">
        <f t="shared" si="262"/>
        <v>236877300</v>
      </c>
      <c r="Q1177" s="16">
        <f>IFERROR(VLOOKUP(G1177,SCENARIOS!$A$13:$E$18,2,0),0.025)</f>
        <v>0.025</v>
      </c>
      <c r="R1177" s="52">
        <f>IFERROR(VLOOKUP(L1177,INPUTS!$A$107:$B$120,2,0),0.0082)</f>
        <v>0.0039</v>
      </c>
      <c r="S1177" s="52">
        <f t="shared" si="263"/>
        <v>6.435</v>
      </c>
      <c r="T1177" s="15">
        <f t="shared" si="264"/>
        <v>923821.47</v>
      </c>
      <c r="U1177" s="15">
        <f>T1177/INPUTS!$B$7*1000</f>
        <v>1154776837.5</v>
      </c>
      <c r="V1177" s="15">
        <f>T1177*INPUTS!$B$6</f>
        <v>2919275.8452</v>
      </c>
      <c r="W1177" s="73" t="s">
        <v>396</v>
      </c>
      <c r="X1177" s="73" t="s">
        <v>396</v>
      </c>
      <c r="Y1177" s="67">
        <f>IFERROR(VLOOKUP(E1177,INPUTS!$A$44:$B$103,2,0),0)</f>
        <v>0.02</v>
      </c>
      <c r="Z1177" s="15">
        <f t="shared" si="265"/>
        <v>18476.4294</v>
      </c>
      <c r="AA1177" s="20">
        <f>IFERROR(VLOOKUP(E1177,INPUTS!$A$44:$C$103,3,0),SCENARIOS!$J$23)</f>
        <v>0.06</v>
      </c>
      <c r="AB1177" s="15">
        <f t="shared" si="267"/>
        <v>62713.1519041614</v>
      </c>
      <c r="AC1177" s="20">
        <f>IFERROR(VLOOKUP($E1177,INPUTS!$A$44:$G$103,4,0),SCENARIOS!$K$23)</f>
        <v>0.15</v>
      </c>
      <c r="AD1177" s="15">
        <f t="shared" si="268"/>
        <v>177385.437801564</v>
      </c>
      <c r="AE1177" s="20">
        <f>IFERROR(VLOOKUP($E1177,INPUTS!$A$44:$G$103,5,0),SCENARIOS!$L$23)</f>
        <v>0.3</v>
      </c>
      <c r="AF1177" s="15">
        <f t="shared" si="269"/>
        <v>401390.682351777</v>
      </c>
      <c r="AG1177" s="20">
        <f>IFERROR(VLOOKUP($E1177,INPUTS!$A$44:$G$103,6,0),SCENARIOS!$M$23)</f>
        <v>0.4</v>
      </c>
      <c r="AH1177" s="15">
        <f t="shared" si="270"/>
        <v>605515.619454096</v>
      </c>
      <c r="AI1177" s="20">
        <f>IFERROR(VLOOKUP($E1177,INPUTS!$A$44:$G$103,7,0),SCENARIOS!$N$23)</f>
        <v>0.5</v>
      </c>
      <c r="AJ1177" s="15">
        <f t="shared" si="271"/>
        <v>856356.681104898</v>
      </c>
      <c r="AL1177" t="str">
        <f t="shared" si="272"/>
        <v>MULTI</v>
      </c>
      <c r="AM1177" s="21">
        <f t="shared" si="273"/>
        <v>1712713.3622098</v>
      </c>
    </row>
    <row r="1178" ht="15" customHeight="1" spans="1:39">
      <c r="A1178" s="6" t="s">
        <v>2207</v>
      </c>
      <c r="B1178" s="70" t="s">
        <v>589</v>
      </c>
      <c r="C1178" s="70" t="s">
        <v>590</v>
      </c>
      <c r="D1178" s="70" t="s">
        <v>929</v>
      </c>
      <c r="E1178" s="10" t="s">
        <v>214</v>
      </c>
      <c r="F1178" s="70" t="s">
        <v>591</v>
      </c>
      <c r="G1178" s="70" t="s">
        <v>165</v>
      </c>
      <c r="H1178" s="70" t="s">
        <v>1519</v>
      </c>
      <c r="I1178" s="70" t="s">
        <v>1519</v>
      </c>
      <c r="J1178" s="70" t="s">
        <v>1519</v>
      </c>
      <c r="K1178" s="70" t="s">
        <v>1520</v>
      </c>
      <c r="L1178" s="71" t="s">
        <v>286</v>
      </c>
      <c r="M1178" s="72">
        <v>35450</v>
      </c>
      <c r="N1178" s="14">
        <f t="shared" si="266"/>
        <v>97.1232876712329</v>
      </c>
      <c r="O1178" s="15">
        <v>3200</v>
      </c>
      <c r="P1178" s="15">
        <f t="shared" si="262"/>
        <v>113440000</v>
      </c>
      <c r="Q1178" s="16">
        <f>IFERROR(VLOOKUP(G1178,SCENARIOS!$A$13:$E$18,2,0),0.025)</f>
        <v>0.025</v>
      </c>
      <c r="R1178" s="52">
        <f>IFERROR(VLOOKUP(L1178,INPUTS!$A$107:$B$120,2,0),0.0082)</f>
        <v>0.0039</v>
      </c>
      <c r="S1178" s="52">
        <f t="shared" si="263"/>
        <v>12.48</v>
      </c>
      <c r="T1178" s="15">
        <f t="shared" si="264"/>
        <v>442416</v>
      </c>
      <c r="U1178" s="15">
        <f>T1178/INPUTS!$B$7*1000</f>
        <v>553020000</v>
      </c>
      <c r="V1178" s="15">
        <f>T1178*INPUTS!$B$6</f>
        <v>1398034.56</v>
      </c>
      <c r="W1178" s="73" t="s">
        <v>396</v>
      </c>
      <c r="X1178" s="73" t="s">
        <v>396</v>
      </c>
      <c r="Y1178" s="67">
        <f>IFERROR(VLOOKUP(E1178,INPUTS!$A$44:$B$103,2,0),0)</f>
        <v>0.02</v>
      </c>
      <c r="Z1178" s="15">
        <f t="shared" si="265"/>
        <v>8848.32</v>
      </c>
      <c r="AA1178" s="20">
        <f>IFERROR(VLOOKUP(E1178,INPUTS!$A$44:$C$103,3,0),SCENARIOS!$J$23)</f>
        <v>0.06</v>
      </c>
      <c r="AB1178" s="15">
        <f t="shared" si="267"/>
        <v>30033.1857548531</v>
      </c>
      <c r="AC1178" s="20">
        <f>IFERROR(VLOOKUP($E1178,INPUTS!$A$44:$G$103,4,0),SCENARIOS!$K$23)</f>
        <v>0.15</v>
      </c>
      <c r="AD1178" s="15">
        <f t="shared" si="268"/>
        <v>84949.4825557763</v>
      </c>
      <c r="AE1178" s="20">
        <f>IFERROR(VLOOKUP($E1178,INPUTS!$A$44:$G$103,5,0),SCENARIOS!$L$23)</f>
        <v>0.3</v>
      </c>
      <c r="AF1178" s="15">
        <f t="shared" si="269"/>
        <v>192225.084488828</v>
      </c>
      <c r="AG1178" s="20">
        <f>IFERROR(VLOOKUP($E1178,INPUTS!$A$44:$G$103,6,0),SCENARIOS!$M$23)</f>
        <v>0.4</v>
      </c>
      <c r="AH1178" s="15">
        <f t="shared" si="270"/>
        <v>289980.052419006</v>
      </c>
      <c r="AI1178" s="20">
        <f>IFERROR(VLOOKUP($E1178,INPUTS!$A$44:$G$103,7,0),SCENARIOS!$N$23)</f>
        <v>0.5</v>
      </c>
      <c r="AJ1178" s="15">
        <f t="shared" si="271"/>
        <v>410107.266101647</v>
      </c>
      <c r="AL1178" t="str">
        <f t="shared" si="272"/>
        <v>MULTI</v>
      </c>
      <c r="AM1178" s="21">
        <f t="shared" si="273"/>
        <v>820214.532203294</v>
      </c>
    </row>
    <row r="1179" ht="15" customHeight="1" spans="1:39">
      <c r="A1179" s="24" t="s">
        <v>2208</v>
      </c>
      <c r="B1179" s="70" t="s">
        <v>649</v>
      </c>
      <c r="C1179" s="70" t="s">
        <v>650</v>
      </c>
      <c r="D1179" s="70" t="s">
        <v>929</v>
      </c>
      <c r="E1179" s="10" t="s">
        <v>215</v>
      </c>
      <c r="F1179" s="70" t="s">
        <v>490</v>
      </c>
      <c r="G1179" s="70" t="s">
        <v>165</v>
      </c>
      <c r="H1179" s="70" t="s">
        <v>1519</v>
      </c>
      <c r="I1179" s="70" t="s">
        <v>1519</v>
      </c>
      <c r="J1179" s="70" t="s">
        <v>1519</v>
      </c>
      <c r="K1179" s="70" t="s">
        <v>1520</v>
      </c>
      <c r="L1179" s="71" t="s">
        <v>282</v>
      </c>
      <c r="M1179" s="72">
        <v>22139</v>
      </c>
      <c r="N1179" s="14">
        <f t="shared" si="266"/>
        <v>60.6547945205479</v>
      </c>
      <c r="O1179" s="15">
        <v>2800</v>
      </c>
      <c r="P1179" s="15">
        <f t="shared" si="262"/>
        <v>61989200</v>
      </c>
      <c r="Q1179" s="16">
        <f>IFERROR(VLOOKUP(G1179,SCENARIOS!$A$13:$E$18,2,0),0.025)</f>
        <v>0.025</v>
      </c>
      <c r="R1179" s="52">
        <f>IFERROR(VLOOKUP(L1179,INPUTS!$A$107:$B$120,2,0),0.0082)</f>
        <v>0.0042</v>
      </c>
      <c r="S1179" s="52">
        <f t="shared" si="263"/>
        <v>11.76</v>
      </c>
      <c r="T1179" s="15">
        <f t="shared" si="264"/>
        <v>260354.64</v>
      </c>
      <c r="U1179" s="15">
        <f>T1179/INPUTS!$B$7*1000</f>
        <v>325443300</v>
      </c>
      <c r="V1179" s="15">
        <f>T1179*INPUTS!$B$6</f>
        <v>822720.6624</v>
      </c>
      <c r="W1179" s="73" t="s">
        <v>396</v>
      </c>
      <c r="X1179" s="73" t="s">
        <v>396</v>
      </c>
      <c r="Y1179" s="67">
        <f>IFERROR(VLOOKUP(E1179,INPUTS!$A$44:$B$103,2,0),0)</f>
        <v>0.02</v>
      </c>
      <c r="Z1179" s="15">
        <f t="shared" si="265"/>
        <v>5207.0928</v>
      </c>
      <c r="AA1179" s="20">
        <f>IFERROR(VLOOKUP(E1179,INPUTS!$A$44:$C$103,3,0),SCENARIOS!$J$23)</f>
        <v>0.06</v>
      </c>
      <c r="AB1179" s="15">
        <f t="shared" si="267"/>
        <v>17674.0426776109</v>
      </c>
      <c r="AC1179" s="20">
        <f>IFERROR(VLOOKUP($E1179,INPUTS!$A$44:$G$103,4,0),SCENARIOS!$K$23)</f>
        <v>0.15</v>
      </c>
      <c r="AD1179" s="15">
        <f t="shared" si="268"/>
        <v>49991.392601071</v>
      </c>
      <c r="AE1179" s="20">
        <f>IFERROR(VLOOKUP($E1179,INPUTS!$A$44:$G$103,5,0),SCENARIOS!$L$23)</f>
        <v>0.3</v>
      </c>
      <c r="AF1179" s="15">
        <f t="shared" si="269"/>
        <v>113121.344325383</v>
      </c>
      <c r="AG1179" s="20">
        <f>IFERROR(VLOOKUP($E1179,INPUTS!$A$44:$G$103,6,0),SCENARIOS!$M$23)</f>
        <v>0.4</v>
      </c>
      <c r="AH1179" s="15">
        <f t="shared" si="270"/>
        <v>170648.557363955</v>
      </c>
      <c r="AI1179" s="20">
        <f>IFERROR(VLOOKUP($E1179,INPUTS!$A$44:$G$103,7,0),SCENARIOS!$N$23)</f>
        <v>0.5</v>
      </c>
      <c r="AJ1179" s="15">
        <f t="shared" si="271"/>
        <v>241341.474149394</v>
      </c>
      <c r="AL1179" t="str">
        <f t="shared" si="272"/>
        <v>MULTI</v>
      </c>
      <c r="AM1179" s="21">
        <f t="shared" si="273"/>
        <v>482682.948298789</v>
      </c>
    </row>
    <row r="1180" ht="15" customHeight="1" spans="1:39">
      <c r="A1180" s="6" t="s">
        <v>2209</v>
      </c>
      <c r="B1180" s="70" t="s">
        <v>709</v>
      </c>
      <c r="C1180" s="70" t="s">
        <v>710</v>
      </c>
      <c r="D1180" s="70" t="s">
        <v>929</v>
      </c>
      <c r="E1180" s="10" t="s">
        <v>211</v>
      </c>
      <c r="F1180" s="70" t="s">
        <v>594</v>
      </c>
      <c r="G1180" s="70" t="s">
        <v>165</v>
      </c>
      <c r="H1180" s="70" t="s">
        <v>1519</v>
      </c>
      <c r="I1180" s="70" t="s">
        <v>1519</v>
      </c>
      <c r="J1180" s="70" t="s">
        <v>1519</v>
      </c>
      <c r="K1180" s="70" t="s">
        <v>1520</v>
      </c>
      <c r="L1180" s="71" t="s">
        <v>286</v>
      </c>
      <c r="M1180" s="72">
        <v>28085</v>
      </c>
      <c r="N1180" s="14">
        <f t="shared" si="266"/>
        <v>76.9452054794521</v>
      </c>
      <c r="O1180" s="15">
        <v>2200</v>
      </c>
      <c r="P1180" s="15">
        <f t="shared" si="262"/>
        <v>61787000</v>
      </c>
      <c r="Q1180" s="16">
        <f>IFERROR(VLOOKUP(G1180,SCENARIOS!$A$13:$E$18,2,0),0.025)</f>
        <v>0.025</v>
      </c>
      <c r="R1180" s="52">
        <f>IFERROR(VLOOKUP(L1180,INPUTS!$A$107:$B$120,2,0),0.0082)</f>
        <v>0.0039</v>
      </c>
      <c r="S1180" s="52">
        <f t="shared" si="263"/>
        <v>8.58</v>
      </c>
      <c r="T1180" s="15">
        <f t="shared" si="264"/>
        <v>240969.3</v>
      </c>
      <c r="U1180" s="15">
        <f>T1180/INPUTS!$B$7*1000</f>
        <v>301211625</v>
      </c>
      <c r="V1180" s="15">
        <f>T1180*INPUTS!$B$6</f>
        <v>761462.988</v>
      </c>
      <c r="W1180" s="73" t="s">
        <v>396</v>
      </c>
      <c r="X1180" s="73" t="s">
        <v>396</v>
      </c>
      <c r="Y1180" s="67">
        <f>IFERROR(VLOOKUP(E1180,INPUTS!$A$44:$B$103,2,0),0)</f>
        <v>0.02</v>
      </c>
      <c r="Z1180" s="15">
        <f t="shared" si="265"/>
        <v>4819.386</v>
      </c>
      <c r="AA1180" s="20">
        <f>IFERROR(VLOOKUP(E1180,INPUTS!$A$44:$C$103,3,0),SCENARIOS!$J$23)</f>
        <v>0.06</v>
      </c>
      <c r="AB1180" s="15">
        <f t="shared" si="267"/>
        <v>16358.0787044703</v>
      </c>
      <c r="AC1180" s="20">
        <f>IFERROR(VLOOKUP($E1180,INPUTS!$A$44:$G$103,4,0),SCENARIOS!$K$23)</f>
        <v>0.15</v>
      </c>
      <c r="AD1180" s="15">
        <f t="shared" si="268"/>
        <v>46269.1614833723</v>
      </c>
      <c r="AE1180" s="20">
        <f>IFERROR(VLOOKUP($E1180,INPUTS!$A$44:$G$103,5,0),SCENARIOS!$L$23)</f>
        <v>0.3</v>
      </c>
      <c r="AF1180" s="15">
        <f t="shared" si="269"/>
        <v>104698.6186117</v>
      </c>
      <c r="AG1180" s="20">
        <f>IFERROR(VLOOKUP($E1180,INPUTS!$A$44:$G$103,6,0),SCENARIOS!$M$23)</f>
        <v>0.4</v>
      </c>
      <c r="AH1180" s="15">
        <f t="shared" si="270"/>
        <v>157942.502634107</v>
      </c>
      <c r="AI1180" s="20">
        <f>IFERROR(VLOOKUP($E1180,INPUTS!$A$44:$G$103,7,0),SCENARIOS!$N$23)</f>
        <v>0.5</v>
      </c>
      <c r="AJ1180" s="15">
        <f t="shared" si="271"/>
        <v>223371.80580591</v>
      </c>
      <c r="AL1180" t="str">
        <f t="shared" si="272"/>
        <v>MULTI</v>
      </c>
      <c r="AM1180" s="21">
        <f t="shared" si="273"/>
        <v>446743.61161182</v>
      </c>
    </row>
    <row r="1181" ht="15" customHeight="1" spans="1:39">
      <c r="A1181" s="24" t="s">
        <v>2210</v>
      </c>
      <c r="B1181" s="70" t="s">
        <v>711</v>
      </c>
      <c r="C1181" s="70" t="s">
        <v>712</v>
      </c>
      <c r="D1181" s="70" t="s">
        <v>929</v>
      </c>
      <c r="E1181" s="10" t="s">
        <v>2227</v>
      </c>
      <c r="F1181" s="70" t="s">
        <v>938</v>
      </c>
      <c r="G1181" s="70" t="s">
        <v>165</v>
      </c>
      <c r="H1181" s="70" t="s">
        <v>1519</v>
      </c>
      <c r="I1181" s="70" t="s">
        <v>1519</v>
      </c>
      <c r="J1181" s="70" t="s">
        <v>1519</v>
      </c>
      <c r="K1181" s="70" t="s">
        <v>1520</v>
      </c>
      <c r="L1181" s="71" t="s">
        <v>286</v>
      </c>
      <c r="M1181" s="72">
        <v>61666</v>
      </c>
      <c r="N1181" s="14">
        <f t="shared" si="266"/>
        <v>168.947945205479</v>
      </c>
      <c r="O1181" s="15">
        <v>2800</v>
      </c>
      <c r="P1181" s="15">
        <f t="shared" si="262"/>
        <v>172664800</v>
      </c>
      <c r="Q1181" s="16">
        <f>IFERROR(VLOOKUP(G1181,SCENARIOS!$A$13:$E$18,2,0),0.025)</f>
        <v>0.025</v>
      </c>
      <c r="R1181" s="52">
        <f>IFERROR(VLOOKUP(L1181,INPUTS!$A$107:$B$120,2,0),0.0082)</f>
        <v>0.0039</v>
      </c>
      <c r="S1181" s="52">
        <f t="shared" si="263"/>
        <v>10.92</v>
      </c>
      <c r="T1181" s="15">
        <f t="shared" si="264"/>
        <v>673392.72</v>
      </c>
      <c r="U1181" s="15">
        <f>T1181/INPUTS!$B$7*1000</f>
        <v>841740900</v>
      </c>
      <c r="V1181" s="15">
        <f>T1181*INPUTS!$B$6</f>
        <v>2127920.9952</v>
      </c>
      <c r="W1181" s="73" t="s">
        <v>396</v>
      </c>
      <c r="X1181" s="73" t="s">
        <v>396</v>
      </c>
      <c r="Y1181" s="67">
        <f>IFERROR(VLOOKUP(E1181,INPUTS!$A$44:$B$103,2,0),0)</f>
        <v>0</v>
      </c>
      <c r="Z1181" s="15">
        <f t="shared" si="265"/>
        <v>0</v>
      </c>
      <c r="AA1181" s="20">
        <f>IFERROR(VLOOKUP(E1181,INPUTS!$A$44:$C$103,3,0),SCENARIOS!$J$23)</f>
        <v>0</v>
      </c>
      <c r="AB1181" s="15">
        <f t="shared" si="267"/>
        <v>0</v>
      </c>
      <c r="AC1181" s="20">
        <f>IFERROR(VLOOKUP($E1181,INPUTS!$A$44:$G$103,4,0),SCENARIOS!$K$23)</f>
        <v>0</v>
      </c>
      <c r="AD1181" s="15">
        <f t="shared" si="268"/>
        <v>0</v>
      </c>
      <c r="AE1181" s="20">
        <f>IFERROR(VLOOKUP($E1181,INPUTS!$A$44:$G$103,5,0),SCENARIOS!$L$23)</f>
        <v>0</v>
      </c>
      <c r="AF1181" s="15">
        <f t="shared" si="269"/>
        <v>0</v>
      </c>
      <c r="AG1181" s="20">
        <f>IFERROR(VLOOKUP($E1181,INPUTS!$A$44:$G$103,6,0),SCENARIOS!$M$23)</f>
        <v>0</v>
      </c>
      <c r="AH1181" s="15">
        <f t="shared" si="270"/>
        <v>0</v>
      </c>
      <c r="AI1181" s="20">
        <f>IFERROR(VLOOKUP($E1181,INPUTS!$A$44:$G$103,7,0),SCENARIOS!$N$23)</f>
        <v>0</v>
      </c>
      <c r="AJ1181" s="15">
        <f t="shared" si="271"/>
        <v>0</v>
      </c>
      <c r="AL1181" t="str">
        <f t="shared" si="272"/>
        <v>MULTI</v>
      </c>
      <c r="AM1181" s="21">
        <f t="shared" si="273"/>
        <v>1248432.4590971</v>
      </c>
    </row>
    <row r="1182" ht="15" customHeight="1" spans="1:39">
      <c r="A1182" s="6" t="s">
        <v>2211</v>
      </c>
      <c r="B1182" s="70" t="s">
        <v>714</v>
      </c>
      <c r="C1182" s="70" t="s">
        <v>715</v>
      </c>
      <c r="D1182" s="70" t="s">
        <v>929</v>
      </c>
      <c r="E1182" s="10" t="s">
        <v>716</v>
      </c>
      <c r="F1182" s="70" t="s">
        <v>459</v>
      </c>
      <c r="G1182" s="75" t="s">
        <v>185</v>
      </c>
      <c r="H1182" s="70" t="s">
        <v>1519</v>
      </c>
      <c r="I1182" s="70" t="s">
        <v>1519</v>
      </c>
      <c r="J1182" s="70" t="s">
        <v>1519</v>
      </c>
      <c r="K1182" s="70" t="s">
        <v>1520</v>
      </c>
      <c r="L1182" s="71" t="s">
        <v>286</v>
      </c>
      <c r="M1182" s="72">
        <v>244920</v>
      </c>
      <c r="N1182" s="14">
        <f t="shared" si="266"/>
        <v>671.013698630137</v>
      </c>
      <c r="O1182" s="15">
        <v>2600</v>
      </c>
      <c r="P1182" s="15">
        <f t="shared" si="262"/>
        <v>636792000</v>
      </c>
      <c r="Q1182" s="16">
        <f>IFERROR(VLOOKUP(G1182,SCENARIOS!$A$13:$E$18,2,0),0.025)</f>
        <v>0.03</v>
      </c>
      <c r="R1182" s="52">
        <f>IFERROR(VLOOKUP(L1182,INPUTS!$A$107:$B$120,2,0),0.0082)</f>
        <v>0.0039</v>
      </c>
      <c r="S1182" s="52">
        <f t="shared" si="263"/>
        <v>10.14</v>
      </c>
      <c r="T1182" s="15">
        <f t="shared" si="264"/>
        <v>2483488.8</v>
      </c>
      <c r="U1182" s="15">
        <f>T1182/INPUTS!$B$7*1000</f>
        <v>3104361000</v>
      </c>
      <c r="V1182" s="15">
        <f>T1182*INPUTS!$B$6</f>
        <v>7847824.608</v>
      </c>
      <c r="W1182" s="73" t="s">
        <v>396</v>
      </c>
      <c r="X1182" s="73" t="s">
        <v>396</v>
      </c>
      <c r="Y1182" s="67">
        <f>IFERROR(VLOOKUP(E1182,INPUTS!$A$44:$B$103,2,0),0)</f>
        <v>0</v>
      </c>
      <c r="Z1182" s="15">
        <f t="shared" si="265"/>
        <v>0</v>
      </c>
      <c r="AA1182" s="20">
        <f>IFERROR(VLOOKUP(E1182,INPUTS!$A$44:$C$103,3,0),SCENARIOS!$J$23)</f>
        <v>0</v>
      </c>
      <c r="AB1182" s="15">
        <f t="shared" si="267"/>
        <v>0</v>
      </c>
      <c r="AC1182" s="20">
        <f>IFERROR(VLOOKUP($E1182,INPUTS!$A$44:$G$103,4,0),SCENARIOS!$K$23)</f>
        <v>0</v>
      </c>
      <c r="AD1182" s="15">
        <f t="shared" si="268"/>
        <v>0</v>
      </c>
      <c r="AE1182" s="20">
        <f>IFERROR(VLOOKUP($E1182,INPUTS!$A$44:$G$103,5,0),SCENARIOS!$L$23)</f>
        <v>0</v>
      </c>
      <c r="AF1182" s="15">
        <f t="shared" si="269"/>
        <v>0</v>
      </c>
      <c r="AG1182" s="20">
        <f>IFERROR(VLOOKUP($E1182,INPUTS!$A$44:$G$103,6,0),SCENARIOS!$M$23)</f>
        <v>0</v>
      </c>
      <c r="AH1182" s="15">
        <f t="shared" si="270"/>
        <v>0</v>
      </c>
      <c r="AI1182" s="20">
        <f>IFERROR(VLOOKUP($E1182,INPUTS!$A$44:$G$103,7,0),SCENARIOS!$N$23)</f>
        <v>0</v>
      </c>
      <c r="AJ1182" s="15">
        <f t="shared" si="271"/>
        <v>0</v>
      </c>
      <c r="AL1182" t="str">
        <f t="shared" si="272"/>
        <v>MULTI</v>
      </c>
      <c r="AM1182" s="21">
        <f t="shared" si="273"/>
        <v>5199874.03798343</v>
      </c>
    </row>
    <row r="1183" ht="15" customHeight="1" spans="1:39">
      <c r="A1183" s="24" t="s">
        <v>2212</v>
      </c>
      <c r="B1183" s="70" t="s">
        <v>717</v>
      </c>
      <c r="C1183" s="70" t="s">
        <v>608</v>
      </c>
      <c r="D1183" s="70" t="s">
        <v>929</v>
      </c>
      <c r="E1183" s="10" t="s">
        <v>207</v>
      </c>
      <c r="F1183" s="70" t="s">
        <v>609</v>
      </c>
      <c r="G1183" s="70" t="s">
        <v>165</v>
      </c>
      <c r="H1183" s="70" t="s">
        <v>1519</v>
      </c>
      <c r="I1183" s="70" t="s">
        <v>1519</v>
      </c>
      <c r="J1183" s="70" t="s">
        <v>1519</v>
      </c>
      <c r="K1183" s="70" t="s">
        <v>1520</v>
      </c>
      <c r="L1183" s="71" t="s">
        <v>279</v>
      </c>
      <c r="M1183" s="72">
        <v>29346</v>
      </c>
      <c r="N1183" s="14">
        <f t="shared" si="266"/>
        <v>80.4</v>
      </c>
      <c r="O1183" s="15">
        <v>1800</v>
      </c>
      <c r="P1183" s="15">
        <f t="shared" si="262"/>
        <v>52822800</v>
      </c>
      <c r="Q1183" s="16">
        <f>IFERROR(VLOOKUP(G1183,SCENARIOS!$A$13:$E$18,2,0),0.025)</f>
        <v>0.025</v>
      </c>
      <c r="R1183" s="52">
        <f>IFERROR(VLOOKUP(L1183,INPUTS!$A$107:$B$120,2,0),0.0082)</f>
        <v>0.0039</v>
      </c>
      <c r="S1183" s="52">
        <f t="shared" si="263"/>
        <v>7.02</v>
      </c>
      <c r="T1183" s="15">
        <f t="shared" si="264"/>
        <v>206008.92</v>
      </c>
      <c r="U1183" s="15">
        <f>T1183/INPUTS!$B$7*1000</f>
        <v>257511150</v>
      </c>
      <c r="V1183" s="15">
        <f>T1183*INPUTS!$B$6</f>
        <v>650988.1872</v>
      </c>
      <c r="W1183" s="73" t="s">
        <v>396</v>
      </c>
      <c r="X1183" s="73" t="s">
        <v>396</v>
      </c>
      <c r="Y1183" s="67">
        <f>IFERROR(VLOOKUP(E1183,INPUTS!$A$44:$B$103,2,0),0)</f>
        <v>0.02</v>
      </c>
      <c r="Z1183" s="15">
        <f t="shared" si="265"/>
        <v>4120.1784</v>
      </c>
      <c r="AA1183" s="20">
        <f>IFERROR(VLOOKUP(E1183,INPUTS!$A$44:$C$103,3,0),SCENARIOS!$J$23)</f>
        <v>0.06</v>
      </c>
      <c r="AB1183" s="15">
        <f t="shared" si="267"/>
        <v>13984.8110410037</v>
      </c>
      <c r="AC1183" s="20">
        <f>IFERROR(VLOOKUP($E1183,INPUTS!$A$44:$G$103,4,0),SCENARIOS!$K$23)</f>
        <v>0.15</v>
      </c>
      <c r="AD1183" s="15">
        <f t="shared" si="268"/>
        <v>39556.3251687876</v>
      </c>
      <c r="AE1183" s="20">
        <f>IFERROR(VLOOKUP($E1183,INPUTS!$A$44:$G$103,5,0),SCENARIOS!$L$23)</f>
        <v>0.3</v>
      </c>
      <c r="AF1183" s="15">
        <f t="shared" si="269"/>
        <v>89508.7023354768</v>
      </c>
      <c r="AG1183" s="20">
        <f>IFERROR(VLOOKUP($E1183,INPUTS!$A$44:$G$103,6,0),SCENARIOS!$M$23)</f>
        <v>0.4</v>
      </c>
      <c r="AH1183" s="15">
        <f t="shared" si="270"/>
        <v>135027.841263388</v>
      </c>
      <c r="AI1183" s="20">
        <f>IFERROR(VLOOKUP($E1183,INPUTS!$A$44:$G$103,7,0),SCENARIOS!$N$23)</f>
        <v>0.5</v>
      </c>
      <c r="AJ1183" s="15">
        <f t="shared" si="271"/>
        <v>190964.51071786</v>
      </c>
      <c r="AL1183" t="str">
        <f t="shared" si="272"/>
        <v>MULTI</v>
      </c>
      <c r="AM1183" s="21">
        <f t="shared" si="273"/>
        <v>381929.021435721</v>
      </c>
    </row>
    <row r="1184" ht="15" customHeight="1" spans="1:39">
      <c r="A1184" s="6" t="s">
        <v>2213</v>
      </c>
      <c r="B1184" s="70" t="s">
        <v>598</v>
      </c>
      <c r="C1184" s="70" t="s">
        <v>599</v>
      </c>
      <c r="D1184" s="70" t="s">
        <v>929</v>
      </c>
      <c r="E1184" s="10" t="s">
        <v>209</v>
      </c>
      <c r="F1184" s="70" t="s">
        <v>600</v>
      </c>
      <c r="G1184" s="70" t="s">
        <v>165</v>
      </c>
      <c r="H1184" s="70" t="s">
        <v>1519</v>
      </c>
      <c r="I1184" s="70" t="s">
        <v>1519</v>
      </c>
      <c r="J1184" s="70" t="s">
        <v>1519</v>
      </c>
      <c r="K1184" s="70" t="s">
        <v>1520</v>
      </c>
      <c r="L1184" s="71" t="s">
        <v>279</v>
      </c>
      <c r="M1184" s="72">
        <v>63855</v>
      </c>
      <c r="N1184" s="14">
        <f t="shared" si="266"/>
        <v>174.945205479452</v>
      </c>
      <c r="O1184" s="15">
        <v>5200</v>
      </c>
      <c r="P1184" s="15">
        <f t="shared" si="262"/>
        <v>332046000</v>
      </c>
      <c r="Q1184" s="16">
        <f>IFERROR(VLOOKUP(G1184,SCENARIOS!$A$13:$E$18,2,0),0.025)</f>
        <v>0.025</v>
      </c>
      <c r="R1184" s="52">
        <f>IFERROR(VLOOKUP(L1184,INPUTS!$A$107:$B$120,2,0),0.0082)</f>
        <v>0.0039</v>
      </c>
      <c r="S1184" s="52">
        <f t="shared" si="263"/>
        <v>20.28</v>
      </c>
      <c r="T1184" s="15">
        <f t="shared" si="264"/>
        <v>1294979.4</v>
      </c>
      <c r="U1184" s="15">
        <f>T1184/INPUTS!$B$7*1000</f>
        <v>1618724250</v>
      </c>
      <c r="V1184" s="15">
        <f>T1184*INPUTS!$B$6</f>
        <v>4092134.904</v>
      </c>
      <c r="W1184" s="73" t="s">
        <v>396</v>
      </c>
      <c r="X1184" s="73" t="s">
        <v>396</v>
      </c>
      <c r="Y1184" s="67">
        <f>IFERROR(VLOOKUP(E1184,INPUTS!$A$44:$B$103,2,0),0)</f>
        <v>0.02</v>
      </c>
      <c r="Z1184" s="15">
        <f t="shared" si="265"/>
        <v>25899.588</v>
      </c>
      <c r="AA1184" s="20">
        <f>IFERROR(VLOOKUP(E1184,INPUTS!$A$44:$C$103,3,0),SCENARIOS!$J$23)</f>
        <v>0.06</v>
      </c>
      <c r="AB1184" s="15">
        <f t="shared" si="267"/>
        <v>87909.0197210504</v>
      </c>
      <c r="AC1184" s="20">
        <f>IFERROR(VLOOKUP($E1184,INPUTS!$A$44:$G$103,4,0),SCENARIOS!$K$23)</f>
        <v>0.15</v>
      </c>
      <c r="AD1184" s="15">
        <f t="shared" si="268"/>
        <v>248652.467248901</v>
      </c>
      <c r="AE1184" s="20">
        <f>IFERROR(VLOOKUP($E1184,INPUTS!$A$44:$G$103,5,0),SCENARIOS!$L$23)</f>
        <v>0.3</v>
      </c>
      <c r="AF1184" s="15">
        <f t="shared" si="269"/>
        <v>562654.887201847</v>
      </c>
      <c r="AG1184" s="20">
        <f>IFERROR(VLOOKUP($E1184,INPUTS!$A$44:$G$103,6,0),SCENARIOS!$M$23)</f>
        <v>0.4</v>
      </c>
      <c r="AH1184" s="15">
        <f t="shared" si="270"/>
        <v>848789.813870957</v>
      </c>
      <c r="AI1184" s="20">
        <f>IFERROR(VLOOKUP($E1184,INPUTS!$A$44:$G$103,7,0),SCENARIOS!$N$23)</f>
        <v>0.5</v>
      </c>
      <c r="AJ1184" s="15">
        <f t="shared" si="271"/>
        <v>1200409.70803938</v>
      </c>
      <c r="AL1184" t="str">
        <f t="shared" si="272"/>
        <v>MULTI</v>
      </c>
      <c r="AM1184" s="21">
        <f t="shared" si="273"/>
        <v>2400819.41607876</v>
      </c>
    </row>
    <row r="1185" ht="15" customHeight="1" spans="1:39">
      <c r="A1185" s="24" t="s">
        <v>2214</v>
      </c>
      <c r="B1185" s="70" t="s">
        <v>592</v>
      </c>
      <c r="C1185" s="70" t="s">
        <v>593</v>
      </c>
      <c r="D1185" s="70" t="s">
        <v>929</v>
      </c>
      <c r="E1185" s="10" t="s">
        <v>211</v>
      </c>
      <c r="F1185" s="70" t="s">
        <v>594</v>
      </c>
      <c r="G1185" s="70" t="s">
        <v>165</v>
      </c>
      <c r="H1185" s="70" t="s">
        <v>1519</v>
      </c>
      <c r="I1185" s="70" t="s">
        <v>1519</v>
      </c>
      <c r="J1185" s="70" t="s">
        <v>1519</v>
      </c>
      <c r="K1185" s="70" t="s">
        <v>1520</v>
      </c>
      <c r="L1185" s="71" t="s">
        <v>279</v>
      </c>
      <c r="M1185" s="72">
        <v>44134</v>
      </c>
      <c r="N1185" s="14">
        <f t="shared" si="266"/>
        <v>120.915068493151</v>
      </c>
      <c r="O1185" s="15">
        <v>2800</v>
      </c>
      <c r="P1185" s="15">
        <f t="shared" si="262"/>
        <v>123575200</v>
      </c>
      <c r="Q1185" s="16">
        <f>IFERROR(VLOOKUP(G1185,SCENARIOS!$A$13:$E$18,2,0),0.025)</f>
        <v>0.025</v>
      </c>
      <c r="R1185" s="52">
        <f>IFERROR(VLOOKUP(L1185,INPUTS!$A$107:$B$120,2,0),0.0082)</f>
        <v>0.0039</v>
      </c>
      <c r="S1185" s="52">
        <f t="shared" si="263"/>
        <v>10.92</v>
      </c>
      <c r="T1185" s="15">
        <f t="shared" si="264"/>
        <v>481943.28</v>
      </c>
      <c r="U1185" s="15">
        <f>T1185/INPUTS!$B$7*1000</f>
        <v>602429100</v>
      </c>
      <c r="V1185" s="15">
        <f>T1185*INPUTS!$B$6</f>
        <v>1522940.7648</v>
      </c>
      <c r="W1185" s="73" t="s">
        <v>396</v>
      </c>
      <c r="X1185" s="73" t="s">
        <v>396</v>
      </c>
      <c r="Y1185" s="67">
        <f>IFERROR(VLOOKUP(E1185,INPUTS!$A$44:$B$103,2,0),0)</f>
        <v>0.02</v>
      </c>
      <c r="Z1185" s="15">
        <f t="shared" si="265"/>
        <v>9638.8656</v>
      </c>
      <c r="AA1185" s="20">
        <f>IFERROR(VLOOKUP(E1185,INPUTS!$A$44:$C$103,3,0),SCENARIOS!$J$23)</f>
        <v>0.06</v>
      </c>
      <c r="AB1185" s="15">
        <f t="shared" si="267"/>
        <v>32716.4751083668</v>
      </c>
      <c r="AC1185" s="20">
        <f>IFERROR(VLOOKUP($E1185,INPUTS!$A$44:$G$103,4,0),SCENARIOS!$K$23)</f>
        <v>0.15</v>
      </c>
      <c r="AD1185" s="15">
        <f t="shared" si="268"/>
        <v>92539.2215860946</v>
      </c>
      <c r="AE1185" s="20">
        <f>IFERROR(VLOOKUP($E1185,INPUTS!$A$44:$G$103,5,0),SCENARIOS!$L$23)</f>
        <v>0.3</v>
      </c>
      <c r="AF1185" s="15">
        <f t="shared" si="269"/>
        <v>209399.270634026</v>
      </c>
      <c r="AG1185" s="20">
        <f>IFERROR(VLOOKUP($E1185,INPUTS!$A$44:$G$103,6,0),SCENARIOS!$M$23)</f>
        <v>0.4</v>
      </c>
      <c r="AH1185" s="15">
        <f t="shared" si="270"/>
        <v>315888.072758191</v>
      </c>
      <c r="AI1185" s="20">
        <f>IFERROR(VLOOKUP($E1185,INPUTS!$A$44:$G$103,7,0),SCENARIOS!$N$23)</f>
        <v>0.5</v>
      </c>
      <c r="AJ1185" s="15">
        <f t="shared" si="271"/>
        <v>446747.949841011</v>
      </c>
      <c r="AL1185" t="str">
        <f t="shared" si="272"/>
        <v>MULTI</v>
      </c>
      <c r="AM1185" s="21">
        <f t="shared" si="273"/>
        <v>893495.899682021</v>
      </c>
    </row>
    <row r="1186" ht="15" customHeight="1" spans="1:39">
      <c r="A1186" s="6" t="s">
        <v>2215</v>
      </c>
      <c r="B1186" s="70" t="s">
        <v>604</v>
      </c>
      <c r="C1186" s="70" t="s">
        <v>605</v>
      </c>
      <c r="D1186" s="70" t="s">
        <v>929</v>
      </c>
      <c r="E1186" s="10" t="s">
        <v>213</v>
      </c>
      <c r="F1186" s="70" t="s">
        <v>606</v>
      </c>
      <c r="G1186" s="70" t="s">
        <v>165</v>
      </c>
      <c r="H1186" s="70" t="s">
        <v>1519</v>
      </c>
      <c r="I1186" s="70" t="s">
        <v>1519</v>
      </c>
      <c r="J1186" s="70" t="s">
        <v>1519</v>
      </c>
      <c r="K1186" s="70" t="s">
        <v>1520</v>
      </c>
      <c r="L1186" s="71" t="s">
        <v>282</v>
      </c>
      <c r="M1186" s="72">
        <v>110218</v>
      </c>
      <c r="N1186" s="14">
        <f t="shared" si="266"/>
        <v>301.967123287671</v>
      </c>
      <c r="O1186" s="15">
        <v>2500</v>
      </c>
      <c r="P1186" s="15">
        <f t="shared" si="262"/>
        <v>275545000</v>
      </c>
      <c r="Q1186" s="16">
        <f>IFERROR(VLOOKUP(G1186,SCENARIOS!$A$13:$E$18,2,0),0.025)</f>
        <v>0.025</v>
      </c>
      <c r="R1186" s="52">
        <f>IFERROR(VLOOKUP(L1186,INPUTS!$A$107:$B$120,2,0),0.0082)</f>
        <v>0.0042</v>
      </c>
      <c r="S1186" s="52">
        <f t="shared" si="263"/>
        <v>10.5</v>
      </c>
      <c r="T1186" s="15">
        <f t="shared" si="264"/>
        <v>1157289</v>
      </c>
      <c r="U1186" s="15">
        <f>T1186/INPUTS!$B$7*1000</f>
        <v>1446611250</v>
      </c>
      <c r="V1186" s="15">
        <f>T1186*INPUTS!$B$6</f>
        <v>3657033.24</v>
      </c>
      <c r="W1186" s="73" t="s">
        <v>396</v>
      </c>
      <c r="X1186" s="73" t="s">
        <v>396</v>
      </c>
      <c r="Y1186" s="67">
        <f>IFERROR(VLOOKUP(E1186,INPUTS!$A$44:$B$103,2,0),0)</f>
        <v>0.02</v>
      </c>
      <c r="Z1186" s="15">
        <f t="shared" si="265"/>
        <v>23145.78</v>
      </c>
      <c r="AA1186" s="20">
        <f>IFERROR(VLOOKUP(E1186,INPUTS!$A$44:$C$103,3,0),SCENARIOS!$J$23)</f>
        <v>0.06</v>
      </c>
      <c r="AB1186" s="15">
        <f t="shared" si="267"/>
        <v>78561.9767572787</v>
      </c>
      <c r="AC1186" s="20">
        <f>IFERROR(VLOOKUP($E1186,INPUTS!$A$44:$G$103,4,0),SCENARIOS!$K$23)</f>
        <v>0.15</v>
      </c>
      <c r="AD1186" s="15">
        <f t="shared" si="268"/>
        <v>222214.164310269</v>
      </c>
      <c r="AE1186" s="20">
        <f>IFERROR(VLOOKUP($E1186,INPUTS!$A$44:$G$103,5,0),SCENARIOS!$L$23)</f>
        <v>0.3</v>
      </c>
      <c r="AF1186" s="15">
        <f t="shared" si="269"/>
        <v>502829.86104253</v>
      </c>
      <c r="AG1186" s="20">
        <f>IFERROR(VLOOKUP($E1186,INPUTS!$A$44:$G$103,6,0),SCENARIOS!$M$23)</f>
        <v>0.4</v>
      </c>
      <c r="AH1186" s="15">
        <f t="shared" si="270"/>
        <v>758541.112626893</v>
      </c>
      <c r="AI1186" s="20">
        <f>IFERROR(VLOOKUP($E1186,INPUTS!$A$44:$G$103,7,0),SCENARIOS!$N$23)</f>
        <v>0.5</v>
      </c>
      <c r="AJ1186" s="15">
        <f t="shared" si="271"/>
        <v>1072774.55580157</v>
      </c>
      <c r="AL1186" t="str">
        <f t="shared" si="272"/>
        <v>MULTI</v>
      </c>
      <c r="AM1186" s="21">
        <f t="shared" si="273"/>
        <v>2145549.11160315</v>
      </c>
    </row>
    <row r="1187" ht="15" customHeight="1" spans="1:39">
      <c r="A1187" s="24" t="s">
        <v>2216</v>
      </c>
      <c r="B1187" s="70" t="s">
        <v>595</v>
      </c>
      <c r="C1187" s="70" t="s">
        <v>596</v>
      </c>
      <c r="D1187" s="70" t="s">
        <v>929</v>
      </c>
      <c r="E1187" s="10" t="s">
        <v>212</v>
      </c>
      <c r="F1187" s="70" t="s">
        <v>597</v>
      </c>
      <c r="G1187" s="70" t="s">
        <v>165</v>
      </c>
      <c r="H1187" s="70" t="s">
        <v>1519</v>
      </c>
      <c r="I1187" s="70" t="s">
        <v>1519</v>
      </c>
      <c r="J1187" s="70" t="s">
        <v>1519</v>
      </c>
      <c r="K1187" s="70" t="s">
        <v>1520</v>
      </c>
      <c r="L1187" s="71" t="s">
        <v>288</v>
      </c>
      <c r="M1187" s="72">
        <v>19420</v>
      </c>
      <c r="N1187" s="14">
        <f t="shared" si="266"/>
        <v>53.2054794520548</v>
      </c>
      <c r="O1187" s="15">
        <v>3200</v>
      </c>
      <c r="P1187" s="15">
        <f t="shared" si="262"/>
        <v>62144000</v>
      </c>
      <c r="Q1187" s="16">
        <f>IFERROR(VLOOKUP(G1187,SCENARIOS!$A$13:$E$18,2,0),0.025)</f>
        <v>0.025</v>
      </c>
      <c r="R1187" s="52">
        <f>IFERROR(VLOOKUP(L1187,INPUTS!$A$107:$B$120,2,0),0.0082)</f>
        <v>0.0085</v>
      </c>
      <c r="S1187" s="52">
        <f t="shared" si="263"/>
        <v>27.2</v>
      </c>
      <c r="T1187" s="15">
        <f t="shared" si="264"/>
        <v>528224</v>
      </c>
      <c r="U1187" s="15">
        <f>T1187/INPUTS!$B$7*1000</f>
        <v>660280000</v>
      </c>
      <c r="V1187" s="15">
        <f>T1187*INPUTS!$B$6</f>
        <v>1669187.84</v>
      </c>
      <c r="W1187" s="73" t="s">
        <v>396</v>
      </c>
      <c r="X1187" s="73" t="s">
        <v>396</v>
      </c>
      <c r="Y1187" s="67">
        <f>IFERROR(VLOOKUP(E1187,INPUTS!$A$44:$B$103,2,0),0)</f>
        <v>0.02</v>
      </c>
      <c r="Z1187" s="15">
        <f t="shared" si="265"/>
        <v>10564.48</v>
      </c>
      <c r="AA1187" s="20">
        <f>IFERROR(VLOOKUP(E1187,INPUTS!$A$44:$C$103,3,0),SCENARIOS!$J$23)</f>
        <v>0.06</v>
      </c>
      <c r="AB1187" s="15">
        <f t="shared" si="267"/>
        <v>35858.2183107562</v>
      </c>
      <c r="AC1187" s="20">
        <f>IFERROR(VLOOKUP($E1187,INPUTS!$A$44:$G$103,4,0),SCENARIOS!$K$23)</f>
        <v>0.15</v>
      </c>
      <c r="AD1187" s="15">
        <f t="shared" si="268"/>
        <v>101425.706741036</v>
      </c>
      <c r="AE1187" s="20">
        <f>IFERROR(VLOOKUP($E1187,INPUTS!$A$44:$G$103,5,0),SCENARIOS!$L$23)</f>
        <v>0.3</v>
      </c>
      <c r="AF1187" s="15">
        <f t="shared" si="269"/>
        <v>229507.755210089</v>
      </c>
      <c r="AG1187" s="20">
        <f>IFERROR(VLOOKUP($E1187,INPUTS!$A$44:$G$103,6,0),SCENARIOS!$M$23)</f>
        <v>0.4</v>
      </c>
      <c r="AH1187" s="15">
        <f t="shared" si="270"/>
        <v>346222.612222382</v>
      </c>
      <c r="AI1187" s="20">
        <f>IFERROR(VLOOKUP($E1187,INPUTS!$A$44:$G$103,7,0),SCENARIOS!$N$23)</f>
        <v>0.5</v>
      </c>
      <c r="AJ1187" s="15">
        <f t="shared" si="271"/>
        <v>489648.883696061</v>
      </c>
      <c r="AL1187" t="str">
        <f t="shared" si="272"/>
        <v>MULTI</v>
      </c>
      <c r="AM1187" s="21">
        <f t="shared" si="273"/>
        <v>979297.767392121</v>
      </c>
    </row>
    <row r="1188" ht="15" customHeight="1" spans="1:39">
      <c r="A1188" s="6" t="s">
        <v>2217</v>
      </c>
      <c r="B1188" s="70" t="s">
        <v>718</v>
      </c>
      <c r="C1188" s="70" t="s">
        <v>719</v>
      </c>
      <c r="D1188" s="70" t="s">
        <v>929</v>
      </c>
      <c r="E1188" s="10" t="s">
        <v>721</v>
      </c>
      <c r="F1188" s="70" t="s">
        <v>720</v>
      </c>
      <c r="G1188" s="70" t="s">
        <v>165</v>
      </c>
      <c r="H1188" s="70" t="s">
        <v>1519</v>
      </c>
      <c r="I1188" s="70" t="s">
        <v>1519</v>
      </c>
      <c r="J1188" s="70" t="s">
        <v>1519</v>
      </c>
      <c r="K1188" s="70" t="s">
        <v>1520</v>
      </c>
      <c r="L1188" s="71" t="s">
        <v>2235</v>
      </c>
      <c r="M1188" s="83">
        <v>13200</v>
      </c>
      <c r="N1188" s="14">
        <f t="shared" si="266"/>
        <v>36.1643835616438</v>
      </c>
      <c r="O1188" s="15">
        <v>2800</v>
      </c>
      <c r="P1188" s="15">
        <f t="shared" si="262"/>
        <v>36960000</v>
      </c>
      <c r="Q1188" s="16">
        <f>IFERROR(VLOOKUP(G1188,SCENARIOS!$A$13:$E$18,2,0),0.025)</f>
        <v>0.025</v>
      </c>
      <c r="R1188" s="52">
        <f>IFERROR(VLOOKUP(L1188,INPUTS!$A$107:$B$120,2,0),0.0082)</f>
        <v>0.0082</v>
      </c>
      <c r="S1188" s="52">
        <f t="shared" si="263"/>
        <v>22.96</v>
      </c>
      <c r="T1188" s="15">
        <f t="shared" si="264"/>
        <v>303072</v>
      </c>
      <c r="U1188" s="15">
        <f>T1188/INPUTS!$B$7*1000</f>
        <v>378840000</v>
      </c>
      <c r="V1188" s="15">
        <f>T1188*INPUTS!$B$6</f>
        <v>957707.52</v>
      </c>
      <c r="W1188" s="73" t="s">
        <v>396</v>
      </c>
      <c r="X1188" s="73" t="s">
        <v>396</v>
      </c>
      <c r="Y1188" s="67">
        <f>IFERROR(VLOOKUP(E1188,INPUTS!$A$44:$B$103,2,0),0)</f>
        <v>0</v>
      </c>
      <c r="Z1188" s="15">
        <f t="shared" si="265"/>
        <v>0</v>
      </c>
      <c r="AA1188" s="20">
        <f>IFERROR(VLOOKUP(E1188,INPUTS!$A$44:$C$103,3,0),SCENARIOS!$J$23)</f>
        <v>0</v>
      </c>
      <c r="AB1188" s="15">
        <f t="shared" si="267"/>
        <v>0</v>
      </c>
      <c r="AC1188" s="20">
        <f>IFERROR(VLOOKUP($E1188,INPUTS!$A$44:$G$103,4,0),SCENARIOS!$K$23)</f>
        <v>0</v>
      </c>
      <c r="AD1188" s="15">
        <f t="shared" si="268"/>
        <v>0</v>
      </c>
      <c r="AE1188" s="20">
        <f>IFERROR(VLOOKUP($E1188,INPUTS!$A$44:$G$103,5,0),SCENARIOS!$L$23)</f>
        <v>0</v>
      </c>
      <c r="AF1188" s="15">
        <f t="shared" si="269"/>
        <v>0</v>
      </c>
      <c r="AG1188" s="20">
        <f>IFERROR(VLOOKUP($E1188,INPUTS!$A$44:$G$103,6,0),SCENARIOS!$M$23)</f>
        <v>0</v>
      </c>
      <c r="AH1188" s="15">
        <f t="shared" si="270"/>
        <v>0</v>
      </c>
      <c r="AI1188" s="20">
        <f>IFERROR(VLOOKUP($E1188,INPUTS!$A$44:$G$103,7,0),SCENARIOS!$N$23)</f>
        <v>0</v>
      </c>
      <c r="AJ1188" s="15">
        <f t="shared" si="271"/>
        <v>0</v>
      </c>
      <c r="AL1188" t="str">
        <f t="shared" si="272"/>
        <v>MULTI</v>
      </c>
      <c r="AM1188" s="21">
        <f t="shared" si="273"/>
        <v>561878.545766692</v>
      </c>
    </row>
    <row r="1189" ht="15" customHeight="1" spans="1:39">
      <c r="A1189" s="24" t="s">
        <v>2218</v>
      </c>
      <c r="B1189" s="70" t="s">
        <v>601</v>
      </c>
      <c r="C1189" s="70" t="s">
        <v>602</v>
      </c>
      <c r="D1189" s="70" t="s">
        <v>929</v>
      </c>
      <c r="E1189" s="10" t="s">
        <v>210</v>
      </c>
      <c r="F1189" s="70" t="s">
        <v>603</v>
      </c>
      <c r="G1189" s="70" t="s">
        <v>165</v>
      </c>
      <c r="H1189" s="70" t="s">
        <v>1519</v>
      </c>
      <c r="I1189" s="70" t="s">
        <v>1519</v>
      </c>
      <c r="J1189" s="70" t="s">
        <v>1519</v>
      </c>
      <c r="K1189" s="70" t="s">
        <v>1520</v>
      </c>
      <c r="L1189" s="71" t="s">
        <v>279</v>
      </c>
      <c r="M1189" s="72">
        <v>25500</v>
      </c>
      <c r="N1189" s="14">
        <f t="shared" si="266"/>
        <v>69.8630136986301</v>
      </c>
      <c r="O1189" s="15">
        <v>4000</v>
      </c>
      <c r="P1189" s="15">
        <f t="shared" si="262"/>
        <v>102000000</v>
      </c>
      <c r="Q1189" s="16">
        <f>IFERROR(VLOOKUP(G1189,SCENARIOS!$A$13:$E$18,2,0),0.025)</f>
        <v>0.025</v>
      </c>
      <c r="R1189" s="52">
        <f>IFERROR(VLOOKUP(L1189,INPUTS!$A$107:$B$120,2,0),0.0082)</f>
        <v>0.0039</v>
      </c>
      <c r="S1189" s="52">
        <f t="shared" si="263"/>
        <v>15.6</v>
      </c>
      <c r="T1189" s="15">
        <f t="shared" si="264"/>
        <v>397800</v>
      </c>
      <c r="U1189" s="15">
        <f>T1189/INPUTS!$B$7*1000</f>
        <v>497250000</v>
      </c>
      <c r="V1189" s="15">
        <f>T1189*INPUTS!$B$6</f>
        <v>1257048</v>
      </c>
      <c r="W1189" s="73" t="s">
        <v>396</v>
      </c>
      <c r="X1189" s="73" t="s">
        <v>396</v>
      </c>
      <c r="Y1189" s="67">
        <f>IFERROR(VLOOKUP(E1189,INPUTS!$A$44:$B$103,2,0),0)</f>
        <v>0.02</v>
      </c>
      <c r="Z1189" s="15">
        <f t="shared" si="265"/>
        <v>7956</v>
      </c>
      <c r="AA1189" s="20">
        <f>IFERROR(VLOOKUP(E1189,INPUTS!$A$44:$C$103,3,0),SCENARIOS!$J$23)</f>
        <v>0.06</v>
      </c>
      <c r="AB1189" s="15">
        <f t="shared" si="267"/>
        <v>27004.4512252734</v>
      </c>
      <c r="AC1189" s="20">
        <f>IFERROR(VLOOKUP($E1189,INPUTS!$A$44:$G$103,4,0),SCENARIOS!$K$23)</f>
        <v>0.15</v>
      </c>
      <c r="AD1189" s="15">
        <f t="shared" si="268"/>
        <v>76382.6447521966</v>
      </c>
      <c r="AE1189" s="20">
        <f>IFERROR(VLOOKUP($E1189,INPUTS!$A$44:$G$103,5,0),SCENARIOS!$L$23)</f>
        <v>0.3</v>
      </c>
      <c r="AF1189" s="15">
        <f t="shared" si="269"/>
        <v>172839.903189884</v>
      </c>
      <c r="AG1189" s="20">
        <f>IFERROR(VLOOKUP($E1189,INPUTS!$A$44:$G$103,6,0),SCENARIOS!$M$23)</f>
        <v>0.4</v>
      </c>
      <c r="AH1189" s="15">
        <f t="shared" si="270"/>
        <v>260736.647979008</v>
      </c>
      <c r="AI1189" s="20">
        <f>IFERROR(VLOOKUP($E1189,INPUTS!$A$44:$G$103,7,0),SCENARIOS!$N$23)</f>
        <v>0.5</v>
      </c>
      <c r="AJ1189" s="15">
        <f t="shared" si="271"/>
        <v>368749.481156276</v>
      </c>
      <c r="AL1189" t="str">
        <f t="shared" si="272"/>
        <v>MULTI</v>
      </c>
      <c r="AM1189" s="21">
        <f t="shared" si="273"/>
        <v>737498.962312553</v>
      </c>
    </row>
    <row r="1190" ht="15" customHeight="1" spans="1:39">
      <c r="A1190" s="6" t="s">
        <v>2219</v>
      </c>
      <c r="B1190" s="70" t="s">
        <v>660</v>
      </c>
      <c r="C1190" s="70" t="s">
        <v>661</v>
      </c>
      <c r="D1190" s="70" t="s">
        <v>929</v>
      </c>
      <c r="E1190" s="10" t="s">
        <v>221</v>
      </c>
      <c r="F1190" s="70" t="s">
        <v>662</v>
      </c>
      <c r="G1190" s="70" t="s">
        <v>165</v>
      </c>
      <c r="H1190" s="70" t="s">
        <v>1519</v>
      </c>
      <c r="I1190" s="70" t="s">
        <v>1519</v>
      </c>
      <c r="J1190" s="70" t="s">
        <v>1519</v>
      </c>
      <c r="K1190" s="70" t="s">
        <v>1520</v>
      </c>
      <c r="L1190" s="71" t="s">
        <v>284</v>
      </c>
      <c r="M1190" s="72">
        <v>44584</v>
      </c>
      <c r="N1190" s="14">
        <f t="shared" si="266"/>
        <v>122.147945205479</v>
      </c>
      <c r="O1190" s="15">
        <v>1800</v>
      </c>
      <c r="P1190" s="15">
        <f t="shared" si="262"/>
        <v>80251200</v>
      </c>
      <c r="Q1190" s="16">
        <f>IFERROR(VLOOKUP(G1190,SCENARIOS!$A$13:$E$18,2,0),0.025)</f>
        <v>0.025</v>
      </c>
      <c r="R1190" s="52">
        <f>IFERROR(VLOOKUP(L1190,INPUTS!$A$107:$B$120,2,0),0.0082)</f>
        <v>0.0041</v>
      </c>
      <c r="S1190" s="52">
        <f t="shared" si="263"/>
        <v>7.38</v>
      </c>
      <c r="T1190" s="15">
        <f t="shared" si="264"/>
        <v>329029.92</v>
      </c>
      <c r="U1190" s="15">
        <f>T1190/INPUTS!$B$7*1000</f>
        <v>411287400</v>
      </c>
      <c r="V1190" s="15">
        <f>T1190*INPUTS!$B$6</f>
        <v>1039734.5472</v>
      </c>
      <c r="W1190" s="73" t="s">
        <v>396</v>
      </c>
      <c r="X1190" s="73" t="s">
        <v>396</v>
      </c>
      <c r="Y1190" s="67">
        <f>IFERROR(VLOOKUP(E1190,INPUTS!$A$44:$B$103,2,0),0)</f>
        <v>0.02</v>
      </c>
      <c r="Z1190" s="15">
        <f t="shared" si="265"/>
        <v>6580.5984</v>
      </c>
      <c r="AA1190" s="20">
        <f>IFERROR(VLOOKUP(E1190,INPUTS!$A$44:$C$103,3,0),SCENARIOS!$J$23)</f>
        <v>0.06</v>
      </c>
      <c r="AB1190" s="15">
        <f t="shared" si="267"/>
        <v>22336.0292264847</v>
      </c>
      <c r="AC1190" s="20">
        <f>IFERROR(VLOOKUP($E1190,INPUTS!$A$44:$G$103,4,0),SCENARIOS!$K$23)</f>
        <v>0.15</v>
      </c>
      <c r="AD1190" s="15">
        <f t="shared" si="268"/>
        <v>63177.9172755246</v>
      </c>
      <c r="AE1190" s="20">
        <f>IFERROR(VLOOKUP($E1190,INPUTS!$A$44:$G$103,5,0),SCENARIOS!$L$23)</f>
        <v>0.3</v>
      </c>
      <c r="AF1190" s="15">
        <f t="shared" si="269"/>
        <v>142960.028957706</v>
      </c>
      <c r="AG1190" s="20">
        <f>IFERROR(VLOOKUP($E1190,INPUTS!$A$44:$G$103,6,0),SCENARIOS!$M$23)</f>
        <v>0.4</v>
      </c>
      <c r="AH1190" s="15">
        <f t="shared" si="270"/>
        <v>215661.534503773</v>
      </c>
      <c r="AI1190" s="20">
        <f>IFERROR(VLOOKUP($E1190,INPUTS!$A$44:$G$103,7,0),SCENARIOS!$N$23)</f>
        <v>0.5</v>
      </c>
      <c r="AJ1190" s="15">
        <f t="shared" si="271"/>
        <v>305001.539177705</v>
      </c>
      <c r="AL1190" t="str">
        <f t="shared" si="272"/>
        <v>MULTI</v>
      </c>
      <c r="AM1190" s="21">
        <f t="shared" si="273"/>
        <v>610003.07835541</v>
      </c>
    </row>
    <row r="1191" ht="15" customHeight="1" spans="1:39">
      <c r="A1191" s="24" t="s">
        <v>2220</v>
      </c>
      <c r="B1191" s="70" t="s">
        <v>722</v>
      </c>
      <c r="C1191" s="70" t="s">
        <v>723</v>
      </c>
      <c r="D1191" s="70" t="s">
        <v>929</v>
      </c>
      <c r="E1191" s="10" t="s">
        <v>725</v>
      </c>
      <c r="F1191" s="70" t="s">
        <v>1721</v>
      </c>
      <c r="G1191" s="70" t="s">
        <v>165</v>
      </c>
      <c r="H1191" s="70" t="s">
        <v>1519</v>
      </c>
      <c r="I1191" s="70" t="s">
        <v>1519</v>
      </c>
      <c r="J1191" s="70" t="s">
        <v>1519</v>
      </c>
      <c r="K1191" s="70" t="s">
        <v>1520</v>
      </c>
      <c r="L1191" s="71" t="s">
        <v>279</v>
      </c>
      <c r="M1191" s="72">
        <v>34242</v>
      </c>
      <c r="N1191" s="14">
        <f t="shared" si="266"/>
        <v>93.813698630137</v>
      </c>
      <c r="O1191" s="15">
        <v>2500</v>
      </c>
      <c r="P1191" s="15">
        <f t="shared" si="262"/>
        <v>85605000</v>
      </c>
      <c r="Q1191" s="16">
        <f>IFERROR(VLOOKUP(G1191,SCENARIOS!$A$13:$E$18,2,0),0.025)</f>
        <v>0.025</v>
      </c>
      <c r="R1191" s="70">
        <f>IFERROR(VLOOKUP(L1191,INPUTS!$A$107:$B$120,2,0),0.0082)</f>
        <v>0.0039</v>
      </c>
      <c r="S1191" s="70">
        <f t="shared" si="263"/>
        <v>9.75</v>
      </c>
      <c r="T1191" s="15">
        <f t="shared" si="264"/>
        <v>333859.5</v>
      </c>
      <c r="U1191" s="15">
        <f>T1191/INPUTS!$B$7*1000</f>
        <v>417324375</v>
      </c>
      <c r="V1191" s="15">
        <f>T1191*INPUTS!$B$6</f>
        <v>1054996.02</v>
      </c>
      <c r="W1191" s="73" t="s">
        <v>396</v>
      </c>
      <c r="X1191" s="73" t="s">
        <v>396</v>
      </c>
      <c r="Y1191" s="67">
        <f>IFERROR(VLOOKUP(E1191,INPUTS!$A$44:$B$103,2,0),0)</f>
        <v>0</v>
      </c>
      <c r="Z1191" s="15">
        <f t="shared" si="265"/>
        <v>0</v>
      </c>
      <c r="AA1191" s="20">
        <f>IFERROR(VLOOKUP(E1191,INPUTS!$A$44:$C$103,3,0),SCENARIOS!$J$23)</f>
        <v>0</v>
      </c>
      <c r="AB1191" s="15">
        <f t="shared" si="267"/>
        <v>0</v>
      </c>
      <c r="AC1191" s="20">
        <f>IFERROR(VLOOKUP($E1191,INPUTS!$A$44:$G$103,4,0),SCENARIOS!$K$23)</f>
        <v>0</v>
      </c>
      <c r="AD1191" s="15">
        <f t="shared" si="268"/>
        <v>0</v>
      </c>
      <c r="AE1191" s="20">
        <f>IFERROR(VLOOKUP($E1191,INPUTS!$A$44:$G$103,5,0),SCENARIOS!$L$23)</f>
        <v>0</v>
      </c>
      <c r="AF1191" s="15">
        <f t="shared" si="269"/>
        <v>0</v>
      </c>
      <c r="AG1191" s="20">
        <f>IFERROR(VLOOKUP($E1191,INPUTS!$A$44:$G$103,6,0),SCENARIOS!$M$23)</f>
        <v>0</v>
      </c>
      <c r="AH1191" s="15">
        <f t="shared" si="270"/>
        <v>0</v>
      </c>
      <c r="AI1191" s="20">
        <f>IFERROR(VLOOKUP($E1191,INPUTS!$A$44:$G$103,7,0),SCENARIOS!$N$23)</f>
        <v>0</v>
      </c>
      <c r="AJ1191" s="15">
        <f t="shared" si="271"/>
        <v>0</v>
      </c>
      <c r="AL1191" t="str">
        <f t="shared" si="272"/>
        <v>MULTI</v>
      </c>
      <c r="AM1191" s="21">
        <f t="shared" si="273"/>
        <v>618956.849693785</v>
      </c>
    </row>
    <row r="1192" ht="15" customHeight="1" spans="1:39">
      <c r="A1192" s="6" t="s">
        <v>2221</v>
      </c>
      <c r="B1192" s="70" t="s">
        <v>656</v>
      </c>
      <c r="C1192" s="70" t="s">
        <v>657</v>
      </c>
      <c r="D1192" s="70" t="s">
        <v>929</v>
      </c>
      <c r="E1192" s="10" t="s">
        <v>659</v>
      </c>
      <c r="F1192" s="70" t="s">
        <v>658</v>
      </c>
      <c r="G1192" s="70" t="s">
        <v>165</v>
      </c>
      <c r="H1192" s="70" t="s">
        <v>1519</v>
      </c>
      <c r="I1192" s="70" t="s">
        <v>1519</v>
      </c>
      <c r="J1192" s="70" t="s">
        <v>1519</v>
      </c>
      <c r="K1192" s="70" t="s">
        <v>1520</v>
      </c>
      <c r="L1192" s="71" t="s">
        <v>1514</v>
      </c>
      <c r="M1192" s="72">
        <v>6550</v>
      </c>
      <c r="N1192" s="14">
        <f t="shared" si="266"/>
        <v>17.9452054794521</v>
      </c>
      <c r="O1192" s="15">
        <v>2200</v>
      </c>
      <c r="P1192" s="15">
        <f t="shared" si="262"/>
        <v>14410000</v>
      </c>
      <c r="Q1192" s="16">
        <f>IFERROR(VLOOKUP(G1192,SCENARIOS!$A$13:$E$18,2,0),0.025)</f>
        <v>0.025</v>
      </c>
      <c r="R1192" s="70">
        <f>IFERROR(VLOOKUP(L1192,INPUTS!$A$107:$B$120,2,0),0.0082)</f>
        <v>0.0082</v>
      </c>
      <c r="S1192" s="70">
        <f t="shared" si="263"/>
        <v>18.04</v>
      </c>
      <c r="T1192" s="15">
        <f t="shared" si="264"/>
        <v>118162</v>
      </c>
      <c r="U1192" s="15">
        <f>T1192/INPUTS!$B$7*1000</f>
        <v>147702500</v>
      </c>
      <c r="V1192" s="15">
        <f>T1192*INPUTS!$B$6</f>
        <v>373391.92</v>
      </c>
      <c r="W1192" s="73" t="s">
        <v>396</v>
      </c>
      <c r="X1192" s="73" t="s">
        <v>396</v>
      </c>
      <c r="Y1192" s="67">
        <f>IFERROR(VLOOKUP(E1192,INPUTS!$A$44:$B$103,2,0),0)</f>
        <v>0</v>
      </c>
      <c r="Z1192" s="15">
        <f t="shared" si="265"/>
        <v>0</v>
      </c>
      <c r="AA1192" s="20">
        <f>IFERROR(VLOOKUP(E1192,INPUTS!$A$44:$C$103,3,0),SCENARIOS!$J$23)</f>
        <v>0</v>
      </c>
      <c r="AB1192" s="15">
        <f t="shared" si="267"/>
        <v>0</v>
      </c>
      <c r="AC1192" s="20">
        <f>IFERROR(VLOOKUP($E1192,INPUTS!$A$44:$G$103,4,0),SCENARIOS!$K$23)</f>
        <v>0</v>
      </c>
      <c r="AD1192" s="15">
        <f t="shared" si="268"/>
        <v>0</v>
      </c>
      <c r="AE1192" s="20">
        <f>IFERROR(VLOOKUP($E1192,INPUTS!$A$44:$G$103,5,0),SCENARIOS!$L$23)</f>
        <v>0</v>
      </c>
      <c r="AF1192" s="15">
        <f t="shared" si="269"/>
        <v>0</v>
      </c>
      <c r="AG1192" s="20">
        <f>IFERROR(VLOOKUP($E1192,INPUTS!$A$44:$G$103,6,0),SCENARIOS!$M$23)</f>
        <v>0</v>
      </c>
      <c r="AH1192" s="15">
        <f t="shared" si="270"/>
        <v>0</v>
      </c>
      <c r="AI1192" s="20">
        <f>IFERROR(VLOOKUP($E1192,INPUTS!$A$44:$G$103,7,0),SCENARIOS!$N$23)</f>
        <v>0</v>
      </c>
      <c r="AJ1192" s="15">
        <f t="shared" si="271"/>
        <v>0</v>
      </c>
      <c r="AL1192" t="str">
        <f t="shared" si="272"/>
        <v>MULTI</v>
      </c>
      <c r="AM1192" s="21">
        <f t="shared" si="273"/>
        <v>219065.742545942</v>
      </c>
    </row>
    <row r="1193" ht="15" customHeight="1" spans="1:39">
      <c r="A1193" s="24" t="s">
        <v>2222</v>
      </c>
      <c r="B1193" s="70" t="s">
        <v>726</v>
      </c>
      <c r="C1193" s="70" t="s">
        <v>727</v>
      </c>
      <c r="D1193" s="70" t="s">
        <v>929</v>
      </c>
      <c r="E1193" s="10" t="s">
        <v>728</v>
      </c>
      <c r="F1193" s="70" t="s">
        <v>391</v>
      </c>
      <c r="G1193" s="70" t="s">
        <v>165</v>
      </c>
      <c r="H1193" s="70" t="s">
        <v>1519</v>
      </c>
      <c r="I1193" s="70" t="s">
        <v>1519</v>
      </c>
      <c r="J1193" s="70" t="s">
        <v>1519</v>
      </c>
      <c r="K1193" s="70" t="s">
        <v>1520</v>
      </c>
      <c r="L1193" s="71" t="s">
        <v>279</v>
      </c>
      <c r="M1193" s="72">
        <v>347076</v>
      </c>
      <c r="N1193" s="14">
        <f t="shared" si="266"/>
        <v>950.893150684931</v>
      </c>
      <c r="O1193" s="15">
        <v>1900</v>
      </c>
      <c r="P1193" s="15">
        <f t="shared" si="262"/>
        <v>659444400</v>
      </c>
      <c r="Q1193" s="16">
        <f>IFERROR(VLOOKUP(G1193,SCENARIOS!$A$13:$E$18,2,0),0.025)</f>
        <v>0.025</v>
      </c>
      <c r="R1193" s="70">
        <f>IFERROR(VLOOKUP(L1193,INPUTS!$A$107:$B$120,2,0),0.0082)</f>
        <v>0.0039</v>
      </c>
      <c r="S1193" s="70">
        <f t="shared" si="263"/>
        <v>7.41</v>
      </c>
      <c r="T1193" s="15">
        <f t="shared" si="264"/>
        <v>2571833.16</v>
      </c>
      <c r="U1193" s="15">
        <f>T1193/INPUTS!$B$7*1000</f>
        <v>3214791450</v>
      </c>
      <c r="V1193" s="15">
        <f>T1193*INPUTS!$B$6</f>
        <v>8126992.7856</v>
      </c>
      <c r="W1193" s="73" t="s">
        <v>396</v>
      </c>
      <c r="X1193" s="73" t="s">
        <v>396</v>
      </c>
      <c r="Y1193" s="74">
        <f>IFERROR(VLOOKUP(E1193,INPUTS!$A$44:$B$103,2,0),0)</f>
        <v>0</v>
      </c>
      <c r="Z1193" s="15">
        <f t="shared" si="265"/>
        <v>0</v>
      </c>
      <c r="AA1193" s="20">
        <f>IFERROR(VLOOKUP(E1193,INPUTS!$A$44:$C$103,3,0),SCENARIOS!$J$23)</f>
        <v>0</v>
      </c>
      <c r="AB1193" s="15">
        <f t="shared" si="267"/>
        <v>0</v>
      </c>
      <c r="AC1193" s="20">
        <f>IFERROR(VLOOKUP($E1193,INPUTS!$A$44:$G$103,4,0),SCENARIOS!$K$23)</f>
        <v>0</v>
      </c>
      <c r="AD1193" s="15">
        <f t="shared" si="268"/>
        <v>0</v>
      </c>
      <c r="AE1193" s="20">
        <f>IFERROR(VLOOKUP($E1193,INPUTS!$A$44:$G$103,5,0),SCENARIOS!$L$23)</f>
        <v>0</v>
      </c>
      <c r="AF1193" s="15">
        <f t="shared" si="269"/>
        <v>0</v>
      </c>
      <c r="AG1193" s="20">
        <f>IFERROR(VLOOKUP($E1193,INPUTS!$A$44:$G$103,6,0),SCENARIOS!$M$23)</f>
        <v>0</v>
      </c>
      <c r="AH1193" s="15">
        <f t="shared" si="270"/>
        <v>0</v>
      </c>
      <c r="AI1193" s="20">
        <f>IFERROR(VLOOKUP($E1193,INPUTS!$A$44:$G$103,7,0),SCENARIOS!$N$23)</f>
        <v>0</v>
      </c>
      <c r="AJ1193" s="15">
        <f t="shared" si="271"/>
        <v>0</v>
      </c>
      <c r="AK1193" s="1"/>
      <c r="AL1193" t="str">
        <f t="shared" si="272"/>
        <v>MULTI</v>
      </c>
      <c r="AM1193" s="21">
        <f t="shared" si="273"/>
        <v>4768034.90885121</v>
      </c>
    </row>
    <row r="1194" ht="15" customHeight="1" spans="1:39">
      <c r="A1194" s="6" t="s">
        <v>2223</v>
      </c>
      <c r="B1194" s="70" t="s">
        <v>729</v>
      </c>
      <c r="C1194" s="70" t="s">
        <v>730</v>
      </c>
      <c r="D1194" s="70" t="s">
        <v>929</v>
      </c>
      <c r="E1194" s="10" t="s">
        <v>615</v>
      </c>
      <c r="F1194" s="70" t="s">
        <v>614</v>
      </c>
      <c r="G1194" s="70" t="s">
        <v>169</v>
      </c>
      <c r="H1194" s="70" t="s">
        <v>1519</v>
      </c>
      <c r="I1194" s="70" t="s">
        <v>1519</v>
      </c>
      <c r="J1194" s="70" t="s">
        <v>1519</v>
      </c>
      <c r="K1194" s="70" t="s">
        <v>1520</v>
      </c>
      <c r="L1194" s="71" t="s">
        <v>288</v>
      </c>
      <c r="M1194" s="72">
        <v>40384</v>
      </c>
      <c r="N1194" s="14">
        <f t="shared" si="266"/>
        <v>110.641095890411</v>
      </c>
      <c r="O1194" s="15">
        <v>6800</v>
      </c>
      <c r="P1194" s="15">
        <f t="shared" si="262"/>
        <v>274611200</v>
      </c>
      <c r="Q1194" s="16">
        <f>IFERROR(VLOOKUP(G1194,SCENARIOS!$A$13:$E$18,2,0),0.025)</f>
        <v>0.02</v>
      </c>
      <c r="R1194" s="70">
        <f>IFERROR(VLOOKUP(L1194,INPUTS!$A$107:$B$120,2,0),0.0082)</f>
        <v>0.0085</v>
      </c>
      <c r="S1194" s="70">
        <f t="shared" si="263"/>
        <v>57.8</v>
      </c>
      <c r="T1194" s="15">
        <f t="shared" si="264"/>
        <v>2334195.2</v>
      </c>
      <c r="U1194" s="15">
        <f>T1194/INPUTS!$B$7*1000</f>
        <v>2917744000</v>
      </c>
      <c r="V1194" s="15">
        <f>T1194*INPUTS!$B$6</f>
        <v>7376056.832</v>
      </c>
      <c r="W1194" s="73" t="s">
        <v>396</v>
      </c>
      <c r="X1194" s="73" t="s">
        <v>396</v>
      </c>
      <c r="Y1194" s="74">
        <f>IFERROR(VLOOKUP(E1194,INPUTS!$A$44:$B$103,2,0),0)</f>
        <v>0</v>
      </c>
      <c r="Z1194" s="15">
        <f t="shared" si="265"/>
        <v>0</v>
      </c>
      <c r="AA1194" s="20">
        <f>IFERROR(VLOOKUP(E1194,INPUTS!$A$44:$C$103,3,0),SCENARIOS!$J$23)</f>
        <v>0</v>
      </c>
      <c r="AB1194" s="15">
        <f t="shared" si="267"/>
        <v>0</v>
      </c>
      <c r="AC1194" s="20">
        <f>IFERROR(VLOOKUP($E1194,INPUTS!$A$44:$G$103,4,0),SCENARIOS!$K$23)</f>
        <v>0</v>
      </c>
      <c r="AD1194" s="15">
        <f t="shared" si="268"/>
        <v>0</v>
      </c>
      <c r="AE1194" s="20">
        <f>IFERROR(VLOOKUP($E1194,INPUTS!$A$44:$G$103,5,0),SCENARIOS!$L$23)</f>
        <v>0</v>
      </c>
      <c r="AF1194" s="15">
        <f t="shared" si="269"/>
        <v>0</v>
      </c>
      <c r="AG1194" s="20">
        <f>IFERROR(VLOOKUP($E1194,INPUTS!$A$44:$G$103,6,0),SCENARIOS!$M$23)</f>
        <v>0</v>
      </c>
      <c r="AH1194" s="15">
        <f t="shared" si="270"/>
        <v>0</v>
      </c>
      <c r="AI1194" s="20">
        <f>IFERROR(VLOOKUP($E1194,INPUTS!$A$44:$G$103,7,0),SCENARIOS!$N$23)</f>
        <v>0</v>
      </c>
      <c r="AJ1194" s="15">
        <f t="shared" si="271"/>
        <v>0</v>
      </c>
      <c r="AK1194" s="1"/>
      <c r="AL1194" t="str">
        <f t="shared" si="272"/>
        <v>MULTI</v>
      </c>
      <c r="AM1194" s="21">
        <f t="shared" si="273"/>
        <v>3829494.6373708</v>
      </c>
    </row>
    <row r="1195" ht="15" customHeight="1" spans="1:39">
      <c r="A1195" s="24" t="s">
        <v>2224</v>
      </c>
      <c r="B1195" s="70" t="s">
        <v>666</v>
      </c>
      <c r="C1195" s="70" t="s">
        <v>667</v>
      </c>
      <c r="D1195" s="70" t="s">
        <v>929</v>
      </c>
      <c r="E1195" s="10" t="s">
        <v>668</v>
      </c>
      <c r="F1195" s="70" t="s">
        <v>614</v>
      </c>
      <c r="G1195" s="70" t="s">
        <v>169</v>
      </c>
      <c r="H1195" s="70" t="s">
        <v>1519</v>
      </c>
      <c r="I1195" s="70" t="s">
        <v>1519</v>
      </c>
      <c r="J1195" s="70" t="s">
        <v>1519</v>
      </c>
      <c r="K1195" s="70" t="s">
        <v>1520</v>
      </c>
      <c r="L1195" s="71" t="s">
        <v>286</v>
      </c>
      <c r="M1195" s="72">
        <v>111056</v>
      </c>
      <c r="N1195" s="14">
        <f t="shared" si="266"/>
        <v>304.26301369863</v>
      </c>
      <c r="O1195" s="15">
        <v>2800</v>
      </c>
      <c r="P1195" s="15">
        <f t="shared" si="262"/>
        <v>310956800</v>
      </c>
      <c r="Q1195" s="16">
        <f>IFERROR(VLOOKUP(G1195,SCENARIOS!$A$13:$E$18,2,0),0.025)</f>
        <v>0.02</v>
      </c>
      <c r="R1195" s="70">
        <f>IFERROR(VLOOKUP(L1195,INPUTS!$A$107:$B$120,2,0),0.0082)</f>
        <v>0.0039</v>
      </c>
      <c r="S1195" s="70">
        <f t="shared" si="263"/>
        <v>10.92</v>
      </c>
      <c r="T1195" s="15">
        <f t="shared" si="264"/>
        <v>1212731.52</v>
      </c>
      <c r="U1195" s="15">
        <f>T1195/INPUTS!$B$7*1000</f>
        <v>1515914400</v>
      </c>
      <c r="V1195" s="15">
        <f>T1195*INPUTS!$B$6</f>
        <v>3832231.6032</v>
      </c>
      <c r="W1195" s="73" t="s">
        <v>396</v>
      </c>
      <c r="X1195" s="73" t="s">
        <v>396</v>
      </c>
      <c r="Y1195" s="74">
        <f>IFERROR(VLOOKUP(E1195,INPUTS!$A$44:$B$103,2,0),0)</f>
        <v>0</v>
      </c>
      <c r="Z1195" s="15">
        <f t="shared" si="265"/>
        <v>0</v>
      </c>
      <c r="AA1195" s="20">
        <f>IFERROR(VLOOKUP(E1195,INPUTS!$A$44:$C$103,3,0),SCENARIOS!$J$23)</f>
        <v>0</v>
      </c>
      <c r="AB1195" s="15">
        <f t="shared" si="267"/>
        <v>0</v>
      </c>
      <c r="AC1195" s="20">
        <f>IFERROR(VLOOKUP($E1195,INPUTS!$A$44:$G$103,4,0),SCENARIOS!$K$23)</f>
        <v>0</v>
      </c>
      <c r="AD1195" s="15">
        <f t="shared" si="268"/>
        <v>0</v>
      </c>
      <c r="AE1195" s="20">
        <f>IFERROR(VLOOKUP($E1195,INPUTS!$A$44:$G$103,5,0),SCENARIOS!$L$23)</f>
        <v>0</v>
      </c>
      <c r="AF1195" s="15">
        <f t="shared" si="269"/>
        <v>0</v>
      </c>
      <c r="AG1195" s="20">
        <f>IFERROR(VLOOKUP($E1195,INPUTS!$A$44:$G$103,6,0),SCENARIOS!$M$23)</f>
        <v>0</v>
      </c>
      <c r="AH1195" s="15">
        <f t="shared" si="270"/>
        <v>0</v>
      </c>
      <c r="AI1195" s="20">
        <f>IFERROR(VLOOKUP($E1195,INPUTS!$A$44:$G$103,7,0),SCENARIOS!$N$23)</f>
        <v>0</v>
      </c>
      <c r="AJ1195" s="15">
        <f t="shared" si="271"/>
        <v>0</v>
      </c>
      <c r="AK1195" s="1"/>
      <c r="AL1195" t="str">
        <f t="shared" si="272"/>
        <v>MULTI</v>
      </c>
      <c r="AM1195" s="21">
        <f t="shared" si="273"/>
        <v>1989614.60138832</v>
      </c>
    </row>
    <row r="1196" ht="15" customHeight="1" spans="1:39">
      <c r="A1196" s="6" t="s">
        <v>2225</v>
      </c>
      <c r="B1196" s="70" t="s">
        <v>732</v>
      </c>
      <c r="C1196" s="70" t="s">
        <v>733</v>
      </c>
      <c r="D1196" s="70" t="s">
        <v>929</v>
      </c>
      <c r="E1196" s="10" t="s">
        <v>1153</v>
      </c>
      <c r="F1196" s="70" t="s">
        <v>614</v>
      </c>
      <c r="G1196" s="70" t="s">
        <v>169</v>
      </c>
      <c r="H1196" s="70" t="s">
        <v>1519</v>
      </c>
      <c r="I1196" s="70" t="s">
        <v>1519</v>
      </c>
      <c r="J1196" s="70" t="s">
        <v>1519</v>
      </c>
      <c r="K1196" s="70" t="s">
        <v>1520</v>
      </c>
      <c r="L1196" s="71" t="s">
        <v>286</v>
      </c>
      <c r="M1196" s="72">
        <v>30288</v>
      </c>
      <c r="N1196" s="14">
        <f t="shared" si="266"/>
        <v>82.9808219178082</v>
      </c>
      <c r="O1196" s="15">
        <v>3500</v>
      </c>
      <c r="P1196" s="15">
        <f t="shared" ref="P1196:P1259" si="274">M1196*O1196</f>
        <v>106008000</v>
      </c>
      <c r="Q1196" s="16">
        <f>IFERROR(VLOOKUP(G1196,SCENARIOS!$A$13:$E$18,2,0),0.025)</f>
        <v>0.02</v>
      </c>
      <c r="R1196" s="70">
        <f>IFERROR(VLOOKUP(L1196,INPUTS!$A$107:$B$120,2,0),0.0082)</f>
        <v>0.0039</v>
      </c>
      <c r="S1196" s="70">
        <f t="shared" ref="S1196:S1259" si="275">O1196*R1196</f>
        <v>13.65</v>
      </c>
      <c r="T1196" s="15">
        <f t="shared" ref="T1196:T1259" si="276">M1196*S1196</f>
        <v>413431.2</v>
      </c>
      <c r="U1196" s="15">
        <f>T1196/INPUTS!$B$7*1000</f>
        <v>516789000</v>
      </c>
      <c r="V1196" s="15">
        <f>T1196*INPUTS!$B$6</f>
        <v>1306442.592</v>
      </c>
      <c r="W1196" s="73" t="s">
        <v>396</v>
      </c>
      <c r="X1196" s="73" t="s">
        <v>396</v>
      </c>
      <c r="Y1196" s="74">
        <f>IFERROR(VLOOKUP(E1196,INPUTS!$A$44:$B$103,2,0),0)</f>
        <v>0</v>
      </c>
      <c r="Z1196" s="15">
        <f t="shared" si="265"/>
        <v>0</v>
      </c>
      <c r="AA1196" s="20">
        <f>IFERROR(VLOOKUP(E1196,INPUTS!$A$44:$C$103,3,0),SCENARIOS!$J$23)</f>
        <v>0</v>
      </c>
      <c r="AB1196" s="15">
        <f t="shared" si="267"/>
        <v>0</v>
      </c>
      <c r="AC1196" s="20">
        <f>IFERROR(VLOOKUP($E1196,INPUTS!$A$44:$G$103,4,0),SCENARIOS!$K$23)</f>
        <v>0</v>
      </c>
      <c r="AD1196" s="15">
        <f t="shared" si="268"/>
        <v>0</v>
      </c>
      <c r="AE1196" s="20">
        <f>IFERROR(VLOOKUP($E1196,INPUTS!$A$44:$G$103,5,0),SCENARIOS!$L$23)</f>
        <v>0</v>
      </c>
      <c r="AF1196" s="15">
        <f t="shared" si="269"/>
        <v>0</v>
      </c>
      <c r="AG1196" s="20">
        <f>IFERROR(VLOOKUP($E1196,INPUTS!$A$44:$G$103,6,0),SCENARIOS!$M$23)</f>
        <v>0</v>
      </c>
      <c r="AH1196" s="15">
        <f t="shared" si="270"/>
        <v>0</v>
      </c>
      <c r="AI1196" s="20">
        <f>IFERROR(VLOOKUP($E1196,INPUTS!$A$44:$G$103,7,0),SCENARIOS!$N$23)</f>
        <v>0</v>
      </c>
      <c r="AJ1196" s="15">
        <f t="shared" si="271"/>
        <v>0</v>
      </c>
      <c r="AK1196" s="1"/>
      <c r="AL1196" t="str">
        <f t="shared" si="272"/>
        <v>MULTI</v>
      </c>
      <c r="AM1196" s="21">
        <f t="shared" si="273"/>
        <v>678277.705018746</v>
      </c>
    </row>
    <row r="1197" ht="15" customHeight="1" spans="1:39">
      <c r="A1197" s="24" t="s">
        <v>2226</v>
      </c>
      <c r="B1197" s="70" t="s">
        <v>416</v>
      </c>
      <c r="C1197" s="70" t="s">
        <v>417</v>
      </c>
      <c r="D1197" s="70" t="s">
        <v>929</v>
      </c>
      <c r="E1197" s="10" t="s">
        <v>418</v>
      </c>
      <c r="F1197" s="70" t="s">
        <v>930</v>
      </c>
      <c r="G1197" s="70" t="s">
        <v>169</v>
      </c>
      <c r="H1197" s="70" t="s">
        <v>1519</v>
      </c>
      <c r="I1197" s="70" t="s">
        <v>1519</v>
      </c>
      <c r="J1197" s="70" t="s">
        <v>1519</v>
      </c>
      <c r="K1197" s="70" t="s">
        <v>1520</v>
      </c>
      <c r="L1197" s="71" t="s">
        <v>286</v>
      </c>
      <c r="M1197" s="72">
        <v>438092</v>
      </c>
      <c r="N1197" s="14">
        <f t="shared" si="266"/>
        <v>1200.25205479452</v>
      </c>
      <c r="O1197" s="15">
        <v>2500</v>
      </c>
      <c r="P1197" s="15">
        <f t="shared" si="274"/>
        <v>1095230000</v>
      </c>
      <c r="Q1197" s="16">
        <f>IFERROR(VLOOKUP(G1197,SCENARIOS!$A$13:$E$18,2,0),0.025)</f>
        <v>0.02</v>
      </c>
      <c r="R1197" s="70">
        <f>IFERROR(VLOOKUP(L1197,INPUTS!$A$107:$B$120,2,0),0.0082)</f>
        <v>0.0039</v>
      </c>
      <c r="S1197" s="70">
        <f t="shared" si="275"/>
        <v>9.75</v>
      </c>
      <c r="T1197" s="15">
        <f t="shared" si="276"/>
        <v>4271397</v>
      </c>
      <c r="U1197" s="15">
        <f>T1197/INPUTS!$B$7*1000</f>
        <v>5339246250</v>
      </c>
      <c r="V1197" s="15">
        <f>T1197*INPUTS!$B$6</f>
        <v>13497614.52</v>
      </c>
      <c r="W1197" s="73" t="s">
        <v>396</v>
      </c>
      <c r="X1197" s="73" t="s">
        <v>396</v>
      </c>
      <c r="Y1197" s="74">
        <f>IFERROR(VLOOKUP(E1197,INPUTS!$A$44:$B$103,2,0),0)</f>
        <v>0</v>
      </c>
      <c r="Z1197" s="15">
        <f t="shared" si="265"/>
        <v>0</v>
      </c>
      <c r="AA1197" s="20">
        <f>IFERROR(VLOOKUP(E1197,INPUTS!$A$44:$C$103,3,0),SCENARIOS!$J$23)</f>
        <v>0</v>
      </c>
      <c r="AB1197" s="15">
        <f t="shared" si="267"/>
        <v>0</v>
      </c>
      <c r="AC1197" s="20">
        <f>IFERROR(VLOOKUP($E1197,INPUTS!$A$44:$G$103,4,0),SCENARIOS!$K$23)</f>
        <v>0</v>
      </c>
      <c r="AD1197" s="15">
        <f t="shared" si="268"/>
        <v>0</v>
      </c>
      <c r="AE1197" s="20">
        <f>IFERROR(VLOOKUP($E1197,INPUTS!$A$44:$G$103,5,0),SCENARIOS!$L$23)</f>
        <v>0</v>
      </c>
      <c r="AF1197" s="15">
        <f t="shared" si="269"/>
        <v>0</v>
      </c>
      <c r="AG1197" s="20">
        <f>IFERROR(VLOOKUP($E1197,INPUTS!$A$44:$G$103,6,0),SCENARIOS!$M$23)</f>
        <v>0</v>
      </c>
      <c r="AH1197" s="15">
        <f t="shared" si="270"/>
        <v>0</v>
      </c>
      <c r="AI1197" s="20">
        <f>IFERROR(VLOOKUP($E1197,INPUTS!$A$44:$G$103,7,0),SCENARIOS!$N$23)</f>
        <v>0</v>
      </c>
      <c r="AJ1197" s="15">
        <f t="shared" si="271"/>
        <v>0</v>
      </c>
      <c r="AK1197" s="1"/>
      <c r="AL1197" t="str">
        <f t="shared" si="272"/>
        <v>MULTI</v>
      </c>
      <c r="AM1197" s="21">
        <f t="shared" si="273"/>
        <v>7007679.52293866</v>
      </c>
    </row>
    <row r="1198" ht="15" customHeight="1" spans="1:39">
      <c r="A1198" s="6" t="s">
        <v>2228</v>
      </c>
      <c r="B1198" s="70" t="s">
        <v>735</v>
      </c>
      <c r="C1198" s="70" t="s">
        <v>736</v>
      </c>
      <c r="D1198" s="70" t="s">
        <v>929</v>
      </c>
      <c r="E1198" s="10" t="s">
        <v>260</v>
      </c>
      <c r="F1198" s="70" t="s">
        <v>930</v>
      </c>
      <c r="G1198" s="70" t="s">
        <v>169</v>
      </c>
      <c r="H1198" s="70" t="s">
        <v>1519</v>
      </c>
      <c r="I1198" s="70" t="s">
        <v>1519</v>
      </c>
      <c r="J1198" s="70" t="s">
        <v>1519</v>
      </c>
      <c r="K1198" s="70" t="s">
        <v>1520</v>
      </c>
      <c r="L1198" s="71" t="s">
        <v>279</v>
      </c>
      <c r="M1198" s="72">
        <v>292062</v>
      </c>
      <c r="N1198" s="14">
        <f t="shared" si="266"/>
        <v>800.169863013699</v>
      </c>
      <c r="O1198" s="15">
        <v>2200</v>
      </c>
      <c r="P1198" s="15">
        <f t="shared" si="274"/>
        <v>642536400</v>
      </c>
      <c r="Q1198" s="16">
        <f>IFERROR(VLOOKUP(G1198,SCENARIOS!$A$13:$E$18,2,0),0.025)</f>
        <v>0.02</v>
      </c>
      <c r="R1198" s="70">
        <f>IFERROR(VLOOKUP(L1198,INPUTS!$A$107:$B$120,2,0),0.0082)</f>
        <v>0.0039</v>
      </c>
      <c r="S1198" s="70">
        <f t="shared" si="275"/>
        <v>8.58</v>
      </c>
      <c r="T1198" s="15">
        <f t="shared" si="276"/>
        <v>2505891.96</v>
      </c>
      <c r="U1198" s="15">
        <f>T1198/INPUTS!$B$7*1000</f>
        <v>3132364950</v>
      </c>
      <c r="V1198" s="15">
        <f>T1198*INPUTS!$B$6</f>
        <v>7918618.5936</v>
      </c>
      <c r="W1198" s="73" t="s">
        <v>396</v>
      </c>
      <c r="X1198" s="73" t="s">
        <v>396</v>
      </c>
      <c r="Y1198" s="74">
        <f>IFERROR(VLOOKUP(E1198,INPUTS!$A$44:$B$103,2,0),0)</f>
        <v>0.005</v>
      </c>
      <c r="Z1198" s="15">
        <f t="shared" si="265"/>
        <v>12529.4598</v>
      </c>
      <c r="AA1198" s="20">
        <f>IFERROR(VLOOKUP(E1198,INPUTS!$A$44:$C$103,3,0),SCENARIOS!$J$23)</f>
        <v>0.03</v>
      </c>
      <c r="AB1198" s="15">
        <f t="shared" si="267"/>
        <v>83001.2162378767</v>
      </c>
      <c r="AC1198" s="20">
        <f>IFERROR(VLOOKUP($E1198,INPUTS!$A$44:$G$103,4,0),SCENARIOS!$K$23)</f>
        <v>0.1</v>
      </c>
      <c r="AD1198" s="15">
        <f t="shared" si="268"/>
        <v>305466.831634972</v>
      </c>
      <c r="AE1198" s="20">
        <f>IFERROR(VLOOKUP($E1198,INPUTS!$A$44:$G$103,5,0),SCENARIOS!$L$23)</f>
        <v>0.2</v>
      </c>
      <c r="AF1198" s="15">
        <f t="shared" si="269"/>
        <v>674520.129644999</v>
      </c>
      <c r="AG1198" s="20">
        <f>IFERROR(VLOOKUP($E1198,INPUTS!$A$44:$G$103,6,0),SCENARIOS!$M$23)</f>
        <v>0.3</v>
      </c>
      <c r="AH1198" s="15">
        <f t="shared" si="270"/>
        <v>1117087.08976953</v>
      </c>
      <c r="AI1198" s="20">
        <f>IFERROR(VLOOKUP($E1198,INPUTS!$A$44:$G$103,7,0),SCENARIOS!$N$23)</f>
        <v>0.4</v>
      </c>
      <c r="AJ1198" s="15">
        <f t="shared" si="271"/>
        <v>1644472.54842279</v>
      </c>
      <c r="AK1198" s="1"/>
      <c r="AL1198" t="str">
        <f t="shared" si="272"/>
        <v>MULTI</v>
      </c>
      <c r="AM1198" s="21">
        <f t="shared" si="273"/>
        <v>4111181.37105697</v>
      </c>
    </row>
    <row r="1199" ht="15" customHeight="1" spans="1:39">
      <c r="A1199" s="24" t="s">
        <v>2229</v>
      </c>
      <c r="B1199" s="70" t="s">
        <v>737</v>
      </c>
      <c r="C1199" s="70" t="s">
        <v>738</v>
      </c>
      <c r="D1199" s="70" t="s">
        <v>929</v>
      </c>
      <c r="E1199" s="10" t="s">
        <v>257</v>
      </c>
      <c r="F1199" s="70" t="s">
        <v>930</v>
      </c>
      <c r="G1199" s="70" t="s">
        <v>169</v>
      </c>
      <c r="H1199" s="70" t="s">
        <v>1519</v>
      </c>
      <c r="I1199" s="70" t="s">
        <v>1519</v>
      </c>
      <c r="J1199" s="70" t="s">
        <v>1519</v>
      </c>
      <c r="K1199" s="70" t="s">
        <v>1520</v>
      </c>
      <c r="L1199" s="71" t="s">
        <v>279</v>
      </c>
      <c r="M1199" s="72">
        <v>255554</v>
      </c>
      <c r="N1199" s="14">
        <f t="shared" si="266"/>
        <v>700.147945205479</v>
      </c>
      <c r="O1199" s="15">
        <v>2400</v>
      </c>
      <c r="P1199" s="15">
        <f t="shared" si="274"/>
        <v>613329600</v>
      </c>
      <c r="Q1199" s="16">
        <f>IFERROR(VLOOKUP(G1199,SCENARIOS!$A$13:$E$18,2,0),0.025)</f>
        <v>0.02</v>
      </c>
      <c r="R1199" s="70">
        <f>IFERROR(VLOOKUP(L1199,INPUTS!$A$107:$B$120,2,0),0.0082)</f>
        <v>0.0039</v>
      </c>
      <c r="S1199" s="70">
        <f t="shared" si="275"/>
        <v>9.36</v>
      </c>
      <c r="T1199" s="15">
        <f t="shared" si="276"/>
        <v>2391985.44</v>
      </c>
      <c r="U1199" s="15">
        <f>T1199/INPUTS!$B$7*1000</f>
        <v>2989981800</v>
      </c>
      <c r="V1199" s="15">
        <f>T1199*INPUTS!$B$6</f>
        <v>7558673.9904</v>
      </c>
      <c r="W1199" s="73" t="s">
        <v>396</v>
      </c>
      <c r="X1199" s="73" t="s">
        <v>396</v>
      </c>
      <c r="Y1199" s="74">
        <f>IFERROR(VLOOKUP(E1199,INPUTS!$A$44:$B$103,2,0),0)</f>
        <v>0.005</v>
      </c>
      <c r="Z1199" s="15">
        <f t="shared" si="265"/>
        <v>11959.9272</v>
      </c>
      <c r="AA1199" s="20">
        <f>IFERROR(VLOOKUP(E1199,INPUTS!$A$44:$C$103,3,0),SCENARIOS!$J$23)</f>
        <v>0.03</v>
      </c>
      <c r="AB1199" s="15">
        <f t="shared" si="267"/>
        <v>79228.3561751371</v>
      </c>
      <c r="AC1199" s="20">
        <f>IFERROR(VLOOKUP($E1199,INPUTS!$A$44:$G$103,4,0),SCENARIOS!$K$23)</f>
        <v>0.1</v>
      </c>
      <c r="AD1199" s="15">
        <f t="shared" si="268"/>
        <v>291581.69040687</v>
      </c>
      <c r="AE1199" s="20">
        <f>IFERROR(VLOOKUP($E1199,INPUTS!$A$44:$G$103,5,0),SCENARIOS!$L$23)</f>
        <v>0.2</v>
      </c>
      <c r="AF1199" s="15">
        <f t="shared" si="269"/>
        <v>643859.493885662</v>
      </c>
      <c r="AG1199" s="20">
        <f>IFERROR(VLOOKUP($E1199,INPUTS!$A$44:$G$103,6,0),SCENARIOS!$M$23)</f>
        <v>0.3</v>
      </c>
      <c r="AH1199" s="15">
        <f t="shared" si="270"/>
        <v>1066309.36073584</v>
      </c>
      <c r="AI1199" s="20">
        <f>IFERROR(VLOOKUP($E1199,INPUTS!$A$44:$G$103,7,0),SCENARIOS!$N$23)</f>
        <v>0.4</v>
      </c>
      <c r="AJ1199" s="15">
        <f t="shared" si="271"/>
        <v>1569722.26061454</v>
      </c>
      <c r="AK1199" s="1"/>
      <c r="AL1199" t="str">
        <f t="shared" si="272"/>
        <v>MULTI</v>
      </c>
      <c r="AM1199" s="21">
        <f t="shared" si="273"/>
        <v>3924305.65153635</v>
      </c>
    </row>
    <row r="1200" ht="15" customHeight="1" spans="1:39">
      <c r="A1200" s="6" t="s">
        <v>2230</v>
      </c>
      <c r="B1200" s="70" t="s">
        <v>620</v>
      </c>
      <c r="C1200" s="70" t="s">
        <v>621</v>
      </c>
      <c r="D1200" s="70" t="s">
        <v>929</v>
      </c>
      <c r="E1200" s="10" t="s">
        <v>623</v>
      </c>
      <c r="F1200" s="70" t="s">
        <v>622</v>
      </c>
      <c r="G1200" s="75" t="s">
        <v>181</v>
      </c>
      <c r="H1200" s="70" t="s">
        <v>1519</v>
      </c>
      <c r="I1200" s="70" t="s">
        <v>1519</v>
      </c>
      <c r="J1200" s="70" t="s">
        <v>1519</v>
      </c>
      <c r="K1200" s="70" t="s">
        <v>1520</v>
      </c>
      <c r="L1200" s="71" t="s">
        <v>291</v>
      </c>
      <c r="M1200" s="72">
        <v>41534</v>
      </c>
      <c r="N1200" s="14">
        <f t="shared" si="266"/>
        <v>113.791780821918</v>
      </c>
      <c r="O1200" s="15">
        <v>3800</v>
      </c>
      <c r="P1200" s="15">
        <f t="shared" si="274"/>
        <v>157829200</v>
      </c>
      <c r="Q1200" s="16">
        <f>IFERROR(VLOOKUP(G1200,SCENARIOS!$A$13:$E$18,2,0),0.025)</f>
        <v>0.035</v>
      </c>
      <c r="R1200" s="70">
        <f>IFERROR(VLOOKUP(L1200,INPUTS!$A$107:$B$120,2,0),0.0082)</f>
        <v>0.0079</v>
      </c>
      <c r="S1200" s="70">
        <f t="shared" si="275"/>
        <v>30.02</v>
      </c>
      <c r="T1200" s="15">
        <f t="shared" si="276"/>
        <v>1246850.68</v>
      </c>
      <c r="U1200" s="15">
        <f>T1200/INPUTS!$B$7*1000</f>
        <v>1558563350</v>
      </c>
      <c r="V1200" s="15">
        <f>T1200*INPUTS!$B$6</f>
        <v>3940048.1488</v>
      </c>
      <c r="W1200" s="73" t="s">
        <v>396</v>
      </c>
      <c r="X1200" s="73" t="s">
        <v>396</v>
      </c>
      <c r="Y1200" s="74">
        <f>IFERROR(VLOOKUP(E1200,INPUTS!$A$44:$B$103,2,0),0)</f>
        <v>0</v>
      </c>
      <c r="Z1200" s="15">
        <f t="shared" si="265"/>
        <v>0</v>
      </c>
      <c r="AA1200" s="20">
        <f>IFERROR(VLOOKUP(E1200,INPUTS!$A$44:$C$103,3,0),SCENARIOS!$J$23)</f>
        <v>0</v>
      </c>
      <c r="AB1200" s="15">
        <f t="shared" si="267"/>
        <v>0</v>
      </c>
      <c r="AC1200" s="20">
        <f>IFERROR(VLOOKUP($E1200,INPUTS!$A$44:$G$103,4,0),SCENARIOS!$K$23)</f>
        <v>0</v>
      </c>
      <c r="AD1200" s="15">
        <f t="shared" si="268"/>
        <v>0</v>
      </c>
      <c r="AE1200" s="20">
        <f>IFERROR(VLOOKUP($E1200,INPUTS!$A$44:$G$103,5,0),SCENARIOS!$L$23)</f>
        <v>0</v>
      </c>
      <c r="AF1200" s="15">
        <f t="shared" si="269"/>
        <v>0</v>
      </c>
      <c r="AG1200" s="20">
        <f>IFERROR(VLOOKUP($E1200,INPUTS!$A$44:$G$103,6,0),SCENARIOS!$M$23)</f>
        <v>0</v>
      </c>
      <c r="AH1200" s="15">
        <f t="shared" si="270"/>
        <v>0</v>
      </c>
      <c r="AI1200" s="20">
        <f>IFERROR(VLOOKUP($E1200,INPUTS!$A$44:$G$103,7,0),SCENARIOS!$N$23)</f>
        <v>0</v>
      </c>
      <c r="AJ1200" s="15">
        <f t="shared" si="271"/>
        <v>0</v>
      </c>
      <c r="AK1200" s="1"/>
      <c r="AL1200" t="str">
        <f t="shared" si="272"/>
        <v>MULTI</v>
      </c>
      <c r="AM1200" s="21">
        <f t="shared" si="273"/>
        <v>2946613.61563995</v>
      </c>
    </row>
    <row r="1201" ht="15" customHeight="1" spans="1:39">
      <c r="A1201" s="24" t="s">
        <v>2231</v>
      </c>
      <c r="B1201" s="70" t="s">
        <v>739</v>
      </c>
      <c r="C1201" s="70" t="s">
        <v>740</v>
      </c>
      <c r="D1201" s="70" t="s">
        <v>929</v>
      </c>
      <c r="E1201" s="10" t="s">
        <v>623</v>
      </c>
      <c r="F1201" s="70" t="s">
        <v>622</v>
      </c>
      <c r="G1201" s="75" t="s">
        <v>181</v>
      </c>
      <c r="H1201" s="70" t="s">
        <v>1519</v>
      </c>
      <c r="I1201" s="70" t="s">
        <v>1519</v>
      </c>
      <c r="J1201" s="70" t="s">
        <v>1519</v>
      </c>
      <c r="K1201" s="70" t="s">
        <v>1520</v>
      </c>
      <c r="L1201" s="71" t="s">
        <v>279</v>
      </c>
      <c r="M1201" s="72">
        <v>64190</v>
      </c>
      <c r="N1201" s="14">
        <f t="shared" si="266"/>
        <v>175.86301369863</v>
      </c>
      <c r="O1201" s="15">
        <v>2200</v>
      </c>
      <c r="P1201" s="15">
        <f t="shared" si="274"/>
        <v>141218000</v>
      </c>
      <c r="Q1201" s="16">
        <f>IFERROR(VLOOKUP(G1201,SCENARIOS!$A$13:$E$18,2,0),0.025)</f>
        <v>0.035</v>
      </c>
      <c r="R1201" s="70">
        <f>IFERROR(VLOOKUP(L1201,INPUTS!$A$107:$B$120,2,0),0.0082)</f>
        <v>0.0039</v>
      </c>
      <c r="S1201" s="70">
        <f t="shared" si="275"/>
        <v>8.58</v>
      </c>
      <c r="T1201" s="15">
        <f t="shared" si="276"/>
        <v>550750.2</v>
      </c>
      <c r="U1201" s="15">
        <f>T1201/INPUTS!$B$7*1000</f>
        <v>688437750</v>
      </c>
      <c r="V1201" s="15">
        <f>T1201*INPUTS!$B$6</f>
        <v>1740370.632</v>
      </c>
      <c r="W1201" s="73" t="s">
        <v>396</v>
      </c>
      <c r="X1201" s="73" t="s">
        <v>396</v>
      </c>
      <c r="Y1201" s="74">
        <f>IFERROR(VLOOKUP(E1201,INPUTS!$A$44:$B$103,2,0),0)</f>
        <v>0</v>
      </c>
      <c r="Z1201" s="15">
        <f t="shared" si="265"/>
        <v>0</v>
      </c>
      <c r="AA1201" s="20">
        <f>IFERROR(VLOOKUP(E1201,INPUTS!$A$44:$C$103,3,0),SCENARIOS!$J$23)</f>
        <v>0</v>
      </c>
      <c r="AB1201" s="15">
        <f t="shared" si="267"/>
        <v>0</v>
      </c>
      <c r="AC1201" s="20">
        <f>IFERROR(VLOOKUP($E1201,INPUTS!$A$44:$G$103,4,0),SCENARIOS!$K$23)</f>
        <v>0</v>
      </c>
      <c r="AD1201" s="15">
        <f t="shared" si="268"/>
        <v>0</v>
      </c>
      <c r="AE1201" s="20">
        <f>IFERROR(VLOOKUP($E1201,INPUTS!$A$44:$G$103,5,0),SCENARIOS!$L$23)</f>
        <v>0</v>
      </c>
      <c r="AF1201" s="15">
        <f t="shared" si="269"/>
        <v>0</v>
      </c>
      <c r="AG1201" s="20">
        <f>IFERROR(VLOOKUP($E1201,INPUTS!$A$44:$G$103,6,0),SCENARIOS!$M$23)</f>
        <v>0</v>
      </c>
      <c r="AH1201" s="15">
        <f t="shared" si="270"/>
        <v>0</v>
      </c>
      <c r="AI1201" s="20">
        <f>IFERROR(VLOOKUP($E1201,INPUTS!$A$44:$G$103,7,0),SCENARIOS!$N$23)</f>
        <v>0</v>
      </c>
      <c r="AJ1201" s="15">
        <f t="shared" si="271"/>
        <v>0</v>
      </c>
      <c r="AK1201" s="1"/>
      <c r="AL1201" t="str">
        <f t="shared" si="272"/>
        <v>MULTI</v>
      </c>
      <c r="AM1201" s="21">
        <f t="shared" si="273"/>
        <v>1301557.64773407</v>
      </c>
    </row>
    <row r="1202" ht="15" customHeight="1" spans="1:39">
      <c r="A1202" s="6" t="s">
        <v>2232</v>
      </c>
      <c r="B1202" s="70" t="s">
        <v>741</v>
      </c>
      <c r="C1202" s="70" t="s">
        <v>742</v>
      </c>
      <c r="D1202" s="70" t="s">
        <v>929</v>
      </c>
      <c r="E1202" s="10" t="s">
        <v>623</v>
      </c>
      <c r="F1202" s="70" t="s">
        <v>622</v>
      </c>
      <c r="G1202" s="75" t="s">
        <v>181</v>
      </c>
      <c r="H1202" s="70" t="s">
        <v>1519</v>
      </c>
      <c r="I1202" s="70" t="s">
        <v>1519</v>
      </c>
      <c r="J1202" s="70" t="s">
        <v>1519</v>
      </c>
      <c r="K1202" s="70" t="s">
        <v>1520</v>
      </c>
      <c r="L1202" s="71" t="s">
        <v>286</v>
      </c>
      <c r="M1202" s="72">
        <v>37759</v>
      </c>
      <c r="N1202" s="14">
        <f t="shared" si="266"/>
        <v>103.449315068493</v>
      </c>
      <c r="O1202" s="15">
        <v>1800</v>
      </c>
      <c r="P1202" s="15">
        <f t="shared" si="274"/>
        <v>67966200</v>
      </c>
      <c r="Q1202" s="16">
        <f>IFERROR(VLOOKUP(G1202,SCENARIOS!$A$13:$E$18,2,0),0.025)</f>
        <v>0.035</v>
      </c>
      <c r="R1202" s="70">
        <f>IFERROR(VLOOKUP(L1202,INPUTS!$A$107:$B$120,2,0),0.0082)</f>
        <v>0.0039</v>
      </c>
      <c r="S1202" s="70">
        <f t="shared" si="275"/>
        <v>7.02</v>
      </c>
      <c r="T1202" s="15">
        <f t="shared" si="276"/>
        <v>265068.18</v>
      </c>
      <c r="U1202" s="15">
        <f>T1202/INPUTS!$B$7*1000</f>
        <v>331335225</v>
      </c>
      <c r="V1202" s="15">
        <f>T1202*INPUTS!$B$6</f>
        <v>837615.4488</v>
      </c>
      <c r="W1202" s="73" t="s">
        <v>396</v>
      </c>
      <c r="X1202" s="73" t="s">
        <v>396</v>
      </c>
      <c r="Y1202" s="74">
        <f>IFERROR(VLOOKUP(E1202,INPUTS!$A$44:$B$103,2,0),0)</f>
        <v>0</v>
      </c>
      <c r="Z1202" s="15">
        <f t="shared" si="265"/>
        <v>0</v>
      </c>
      <c r="AA1202" s="20">
        <f>IFERROR(VLOOKUP(E1202,INPUTS!$A$44:$C$103,3,0),SCENARIOS!$J$23)</f>
        <v>0</v>
      </c>
      <c r="AB1202" s="15">
        <f t="shared" si="267"/>
        <v>0</v>
      </c>
      <c r="AC1202" s="20">
        <f>IFERROR(VLOOKUP($E1202,INPUTS!$A$44:$G$103,4,0),SCENARIOS!$K$23)</f>
        <v>0</v>
      </c>
      <c r="AD1202" s="15">
        <f t="shared" si="268"/>
        <v>0</v>
      </c>
      <c r="AE1202" s="20">
        <f>IFERROR(VLOOKUP($E1202,INPUTS!$A$44:$G$103,5,0),SCENARIOS!$L$23)</f>
        <v>0</v>
      </c>
      <c r="AF1202" s="15">
        <f t="shared" si="269"/>
        <v>0</v>
      </c>
      <c r="AG1202" s="20">
        <f>IFERROR(VLOOKUP($E1202,INPUTS!$A$44:$G$103,6,0),SCENARIOS!$M$23)</f>
        <v>0</v>
      </c>
      <c r="AH1202" s="15">
        <f t="shared" si="270"/>
        <v>0</v>
      </c>
      <c r="AI1202" s="20">
        <f>IFERROR(VLOOKUP($E1202,INPUTS!$A$44:$G$103,7,0),SCENARIOS!$N$23)</f>
        <v>0</v>
      </c>
      <c r="AJ1202" s="15">
        <f t="shared" si="271"/>
        <v>0</v>
      </c>
      <c r="AK1202" s="1"/>
      <c r="AL1202" t="str">
        <f t="shared" si="272"/>
        <v>MULTI</v>
      </c>
      <c r="AM1202" s="21">
        <f t="shared" si="273"/>
        <v>626421.046873793</v>
      </c>
    </row>
    <row r="1203" ht="15" customHeight="1" spans="1:39">
      <c r="A1203" s="24" t="s">
        <v>2233</v>
      </c>
      <c r="B1203" s="70" t="s">
        <v>744</v>
      </c>
      <c r="C1203" s="70" t="s">
        <v>745</v>
      </c>
      <c r="D1203" s="70" t="s">
        <v>929</v>
      </c>
      <c r="E1203" s="10" t="s">
        <v>623</v>
      </c>
      <c r="F1203" s="70" t="s">
        <v>622</v>
      </c>
      <c r="G1203" s="75" t="s">
        <v>181</v>
      </c>
      <c r="H1203" s="70" t="s">
        <v>1519</v>
      </c>
      <c r="I1203" s="70" t="s">
        <v>1519</v>
      </c>
      <c r="J1203" s="70" t="s">
        <v>1519</v>
      </c>
      <c r="K1203" s="70" t="s">
        <v>1520</v>
      </c>
      <c r="L1203" s="71" t="s">
        <v>279</v>
      </c>
      <c r="M1203" s="72">
        <v>30207</v>
      </c>
      <c r="N1203" s="14">
        <f t="shared" si="266"/>
        <v>82.758904109589</v>
      </c>
      <c r="O1203" s="15">
        <v>2000</v>
      </c>
      <c r="P1203" s="15">
        <f t="shared" si="274"/>
        <v>60414000</v>
      </c>
      <c r="Q1203" s="16">
        <f>IFERROR(VLOOKUP(G1203,SCENARIOS!$A$13:$E$18,2,0),0.025)</f>
        <v>0.035</v>
      </c>
      <c r="R1203" s="70">
        <f>IFERROR(VLOOKUP(L1203,INPUTS!$A$107:$B$120,2,0),0.0082)</f>
        <v>0.0039</v>
      </c>
      <c r="S1203" s="70">
        <f t="shared" si="275"/>
        <v>7.8</v>
      </c>
      <c r="T1203" s="15">
        <f t="shared" si="276"/>
        <v>235614.6</v>
      </c>
      <c r="U1203" s="15">
        <f>T1203/INPUTS!$B$7*1000</f>
        <v>294518250</v>
      </c>
      <c r="V1203" s="15">
        <f>T1203*INPUTS!$B$6</f>
        <v>744542.136</v>
      </c>
      <c r="W1203" s="73" t="s">
        <v>396</v>
      </c>
      <c r="X1203" s="73" t="s">
        <v>396</v>
      </c>
      <c r="Y1203" s="74">
        <f>IFERROR(VLOOKUP(E1203,INPUTS!$A$44:$B$103,2,0),0)</f>
        <v>0</v>
      </c>
      <c r="Z1203" s="15">
        <f t="shared" si="265"/>
        <v>0</v>
      </c>
      <c r="AA1203" s="20">
        <f>IFERROR(VLOOKUP(E1203,INPUTS!$A$44:$C$103,3,0),SCENARIOS!$J$23)</f>
        <v>0</v>
      </c>
      <c r="AB1203" s="15">
        <f t="shared" si="267"/>
        <v>0</v>
      </c>
      <c r="AC1203" s="20">
        <f>IFERROR(VLOOKUP($E1203,INPUTS!$A$44:$G$103,4,0),SCENARIOS!$K$23)</f>
        <v>0</v>
      </c>
      <c r="AD1203" s="15">
        <f t="shared" si="268"/>
        <v>0</v>
      </c>
      <c r="AE1203" s="20">
        <f>IFERROR(VLOOKUP($E1203,INPUTS!$A$44:$G$103,5,0),SCENARIOS!$L$23)</f>
        <v>0</v>
      </c>
      <c r="AF1203" s="15">
        <f t="shared" si="269"/>
        <v>0</v>
      </c>
      <c r="AG1203" s="20">
        <f>IFERROR(VLOOKUP($E1203,INPUTS!$A$44:$G$103,6,0),SCENARIOS!$M$23)</f>
        <v>0</v>
      </c>
      <c r="AH1203" s="15">
        <f t="shared" si="270"/>
        <v>0</v>
      </c>
      <c r="AI1203" s="20">
        <f>IFERROR(VLOOKUP($E1203,INPUTS!$A$44:$G$103,7,0),SCENARIOS!$N$23)</f>
        <v>0</v>
      </c>
      <c r="AJ1203" s="15">
        <f t="shared" si="271"/>
        <v>0</v>
      </c>
      <c r="AK1203" s="1"/>
      <c r="AL1203" t="str">
        <f t="shared" si="272"/>
        <v>MULTI</v>
      </c>
      <c r="AM1203" s="21">
        <f t="shared" si="273"/>
        <v>556815.021670085</v>
      </c>
    </row>
    <row r="1204" ht="15" customHeight="1" spans="1:39">
      <c r="A1204" s="6" t="s">
        <v>2234</v>
      </c>
      <c r="B1204" s="70" t="s">
        <v>746</v>
      </c>
      <c r="C1204" s="70" t="s">
        <v>747</v>
      </c>
      <c r="D1204" s="70" t="s">
        <v>929</v>
      </c>
      <c r="E1204" s="10" t="s">
        <v>702</v>
      </c>
      <c r="F1204" s="70" t="s">
        <v>701</v>
      </c>
      <c r="G1204" s="70" t="s">
        <v>181</v>
      </c>
      <c r="H1204" s="70" t="s">
        <v>1519</v>
      </c>
      <c r="I1204" s="70" t="s">
        <v>1519</v>
      </c>
      <c r="J1204" s="70" t="s">
        <v>1519</v>
      </c>
      <c r="K1204" s="70" t="s">
        <v>1520</v>
      </c>
      <c r="L1204" s="71" t="s">
        <v>286</v>
      </c>
      <c r="M1204" s="72">
        <v>68764</v>
      </c>
      <c r="N1204" s="14">
        <f t="shared" si="266"/>
        <v>188.394520547945</v>
      </c>
      <c r="O1204" s="15">
        <v>2500</v>
      </c>
      <c r="P1204" s="15">
        <f t="shared" si="274"/>
        <v>171910000</v>
      </c>
      <c r="Q1204" s="16">
        <f>IFERROR(VLOOKUP(G1204,SCENARIOS!$A$13:$E$18,2,0),0.025)</f>
        <v>0.035</v>
      </c>
      <c r="R1204" s="70">
        <f>IFERROR(VLOOKUP(L1204,INPUTS!$A$107:$B$120,2,0),0.0082)</f>
        <v>0.0039</v>
      </c>
      <c r="S1204" s="70">
        <f t="shared" si="275"/>
        <v>9.75</v>
      </c>
      <c r="T1204" s="15">
        <f t="shared" si="276"/>
        <v>670449</v>
      </c>
      <c r="U1204" s="15">
        <f>T1204/INPUTS!$B$7*1000</f>
        <v>838061250</v>
      </c>
      <c r="V1204" s="15">
        <f>T1204*INPUTS!$B$6</f>
        <v>2118618.84</v>
      </c>
      <c r="W1204" s="73" t="s">
        <v>396</v>
      </c>
      <c r="X1204" s="73" t="s">
        <v>396</v>
      </c>
      <c r="Y1204" s="74">
        <f>IFERROR(VLOOKUP(E1204,INPUTS!$A$44:$B$103,2,0),0)</f>
        <v>0</v>
      </c>
      <c r="Z1204" s="15">
        <f t="shared" si="265"/>
        <v>0</v>
      </c>
      <c r="AA1204" s="20">
        <f>IFERROR(VLOOKUP(E1204,INPUTS!$A$44:$C$103,3,0),SCENARIOS!$J$23)</f>
        <v>0</v>
      </c>
      <c r="AB1204" s="15">
        <f t="shared" si="267"/>
        <v>0</v>
      </c>
      <c r="AC1204" s="20">
        <f>IFERROR(VLOOKUP($E1204,INPUTS!$A$44:$G$103,4,0),SCENARIOS!$K$23)</f>
        <v>0</v>
      </c>
      <c r="AD1204" s="15">
        <f t="shared" si="268"/>
        <v>0</v>
      </c>
      <c r="AE1204" s="20">
        <f>IFERROR(VLOOKUP($E1204,INPUTS!$A$44:$G$103,5,0),SCENARIOS!$L$23)</f>
        <v>0</v>
      </c>
      <c r="AF1204" s="15">
        <f t="shared" si="269"/>
        <v>0</v>
      </c>
      <c r="AG1204" s="20">
        <f>IFERROR(VLOOKUP($E1204,INPUTS!$A$44:$G$103,6,0),SCENARIOS!$M$23)</f>
        <v>0</v>
      </c>
      <c r="AH1204" s="15">
        <f t="shared" si="270"/>
        <v>0</v>
      </c>
      <c r="AI1204" s="20">
        <f>IFERROR(VLOOKUP($E1204,INPUTS!$A$44:$G$103,7,0),SCENARIOS!$N$23)</f>
        <v>0</v>
      </c>
      <c r="AJ1204" s="15">
        <f t="shared" si="271"/>
        <v>0</v>
      </c>
      <c r="AK1204" s="1"/>
      <c r="AL1204" t="str">
        <f t="shared" si="272"/>
        <v>MULTI</v>
      </c>
      <c r="AM1204" s="21">
        <f t="shared" si="273"/>
        <v>1584435.23645685</v>
      </c>
    </row>
    <row r="1205" ht="15" customHeight="1" spans="1:39">
      <c r="A1205" s="24" t="s">
        <v>2236</v>
      </c>
      <c r="B1205" s="70" t="s">
        <v>748</v>
      </c>
      <c r="C1205" s="70" t="s">
        <v>749</v>
      </c>
      <c r="D1205" s="70" t="s">
        <v>929</v>
      </c>
      <c r="E1205" s="10" t="s">
        <v>702</v>
      </c>
      <c r="F1205" s="70" t="s">
        <v>701</v>
      </c>
      <c r="G1205" s="70" t="s">
        <v>181</v>
      </c>
      <c r="H1205" s="70" t="s">
        <v>1519</v>
      </c>
      <c r="I1205" s="70" t="s">
        <v>1519</v>
      </c>
      <c r="J1205" s="70" t="s">
        <v>1519</v>
      </c>
      <c r="K1205" s="70" t="s">
        <v>1520</v>
      </c>
      <c r="L1205" s="71" t="s">
        <v>279</v>
      </c>
      <c r="M1205" s="72">
        <v>41259</v>
      </c>
      <c r="N1205" s="14">
        <f t="shared" si="266"/>
        <v>113.038356164384</v>
      </c>
      <c r="O1205" s="15">
        <v>1800</v>
      </c>
      <c r="P1205" s="15">
        <f t="shared" si="274"/>
        <v>74266200</v>
      </c>
      <c r="Q1205" s="16">
        <f>IFERROR(VLOOKUP(G1205,SCENARIOS!$A$13:$E$18,2,0),0.025)</f>
        <v>0.035</v>
      </c>
      <c r="R1205" s="70">
        <f>IFERROR(VLOOKUP(L1205,INPUTS!$A$107:$B$120,2,0),0.0082)</f>
        <v>0.0039</v>
      </c>
      <c r="S1205" s="70">
        <f t="shared" si="275"/>
        <v>7.02</v>
      </c>
      <c r="T1205" s="15">
        <f t="shared" si="276"/>
        <v>289638.18</v>
      </c>
      <c r="U1205" s="15">
        <f>T1205/INPUTS!$B$7*1000</f>
        <v>362047725</v>
      </c>
      <c r="V1205" s="15">
        <f>T1205*INPUTS!$B$6</f>
        <v>915256.6488</v>
      </c>
      <c r="W1205" s="73" t="s">
        <v>396</v>
      </c>
      <c r="X1205" s="73" t="s">
        <v>396</v>
      </c>
      <c r="Y1205" s="74">
        <f>IFERROR(VLOOKUP(E1205,INPUTS!$A$44:$B$103,2,0),0)</f>
        <v>0</v>
      </c>
      <c r="Z1205" s="15">
        <f t="shared" si="265"/>
        <v>0</v>
      </c>
      <c r="AA1205" s="20">
        <f>IFERROR(VLOOKUP(E1205,INPUTS!$A$44:$C$103,3,0),SCENARIOS!$J$23)</f>
        <v>0</v>
      </c>
      <c r="AB1205" s="15">
        <f t="shared" si="267"/>
        <v>0</v>
      </c>
      <c r="AC1205" s="20">
        <f>IFERROR(VLOOKUP($E1205,INPUTS!$A$44:$G$103,4,0),SCENARIOS!$K$23)</f>
        <v>0</v>
      </c>
      <c r="AD1205" s="15">
        <f t="shared" si="268"/>
        <v>0</v>
      </c>
      <c r="AE1205" s="20">
        <f>IFERROR(VLOOKUP($E1205,INPUTS!$A$44:$G$103,5,0),SCENARIOS!$L$23)</f>
        <v>0</v>
      </c>
      <c r="AF1205" s="15">
        <f t="shared" si="269"/>
        <v>0</v>
      </c>
      <c r="AG1205" s="20">
        <f>IFERROR(VLOOKUP($E1205,INPUTS!$A$44:$G$103,6,0),SCENARIOS!$M$23)</f>
        <v>0</v>
      </c>
      <c r="AH1205" s="15">
        <f t="shared" si="270"/>
        <v>0</v>
      </c>
      <c r="AI1205" s="20">
        <f>IFERROR(VLOOKUP($E1205,INPUTS!$A$44:$G$103,7,0),SCENARIOS!$N$23)</f>
        <v>0</v>
      </c>
      <c r="AJ1205" s="15">
        <f t="shared" si="271"/>
        <v>0</v>
      </c>
      <c r="AK1205" s="1"/>
      <c r="AL1205" t="str">
        <f t="shared" si="272"/>
        <v>MULTI</v>
      </c>
      <c r="AM1205" s="21">
        <f t="shared" si="273"/>
        <v>684485.976137234</v>
      </c>
    </row>
    <row r="1206" ht="15" customHeight="1" spans="1:39">
      <c r="A1206" s="6" t="s">
        <v>2237</v>
      </c>
      <c r="B1206" s="70" t="s">
        <v>752</v>
      </c>
      <c r="C1206" s="70" t="s">
        <v>753</v>
      </c>
      <c r="D1206" s="70" t="s">
        <v>929</v>
      </c>
      <c r="E1206" s="10" t="s">
        <v>751</v>
      </c>
      <c r="F1206" s="70" t="s">
        <v>750</v>
      </c>
      <c r="G1206" s="70" t="s">
        <v>181</v>
      </c>
      <c r="H1206" s="70" t="s">
        <v>1519</v>
      </c>
      <c r="I1206" s="70" t="s">
        <v>1519</v>
      </c>
      <c r="J1206" s="70" t="s">
        <v>1519</v>
      </c>
      <c r="K1206" s="70" t="s">
        <v>1520</v>
      </c>
      <c r="L1206" s="71" t="s">
        <v>279</v>
      </c>
      <c r="M1206" s="72">
        <v>42328</v>
      </c>
      <c r="N1206" s="14">
        <f t="shared" si="266"/>
        <v>115.967123287671</v>
      </c>
      <c r="O1206" s="15">
        <v>2200</v>
      </c>
      <c r="P1206" s="15">
        <f t="shared" si="274"/>
        <v>93121600</v>
      </c>
      <c r="Q1206" s="16">
        <f>IFERROR(VLOOKUP(G1206,SCENARIOS!$A$13:$E$18,2,0),0.025)</f>
        <v>0.035</v>
      </c>
      <c r="R1206" s="70">
        <f>IFERROR(VLOOKUP(L1206,INPUTS!$A$107:$B$120,2,0),0.0082)</f>
        <v>0.0039</v>
      </c>
      <c r="S1206" s="70">
        <f t="shared" si="275"/>
        <v>8.58</v>
      </c>
      <c r="T1206" s="15">
        <f t="shared" si="276"/>
        <v>363174.24</v>
      </c>
      <c r="U1206" s="15">
        <f>T1206/INPUTS!$B$7*1000</f>
        <v>453967800</v>
      </c>
      <c r="V1206" s="15">
        <f>T1206*INPUTS!$B$6</f>
        <v>1147630.5984</v>
      </c>
      <c r="W1206" s="73" t="s">
        <v>396</v>
      </c>
      <c r="X1206" s="73" t="s">
        <v>396</v>
      </c>
      <c r="Y1206" s="74">
        <f>IFERROR(VLOOKUP(E1206,INPUTS!$A$44:$B$103,2,0),0)</f>
        <v>0</v>
      </c>
      <c r="Z1206" s="15">
        <f t="shared" ref="Z1206:Z1263" si="277">T1206*Y1206</f>
        <v>0</v>
      </c>
      <c r="AA1206" s="20">
        <f>IFERROR(VLOOKUP(E1206,INPUTS!$A$44:$C$103,3,0),SCENARIOS!$J$23)</f>
        <v>0</v>
      </c>
      <c r="AB1206" s="15">
        <f t="shared" si="267"/>
        <v>0</v>
      </c>
      <c r="AC1206" s="20">
        <f>IFERROR(VLOOKUP($E1206,INPUTS!$A$44:$G$103,4,0),SCENARIOS!$K$23)</f>
        <v>0</v>
      </c>
      <c r="AD1206" s="15">
        <f t="shared" si="268"/>
        <v>0</v>
      </c>
      <c r="AE1206" s="20">
        <f>IFERROR(VLOOKUP($E1206,INPUTS!$A$44:$G$103,5,0),SCENARIOS!$L$23)</f>
        <v>0</v>
      </c>
      <c r="AF1206" s="15">
        <f t="shared" si="269"/>
        <v>0</v>
      </c>
      <c r="AG1206" s="20">
        <f>IFERROR(VLOOKUP($E1206,INPUTS!$A$44:$G$103,6,0),SCENARIOS!$M$23)</f>
        <v>0</v>
      </c>
      <c r="AH1206" s="15">
        <f t="shared" si="270"/>
        <v>0</v>
      </c>
      <c r="AI1206" s="20">
        <f>IFERROR(VLOOKUP($E1206,INPUTS!$A$44:$G$103,7,0),SCENARIOS!$N$23)</f>
        <v>0</v>
      </c>
      <c r="AJ1206" s="15">
        <f t="shared" si="271"/>
        <v>0</v>
      </c>
      <c r="AK1206" s="1"/>
      <c r="AL1206" t="str">
        <f t="shared" si="272"/>
        <v>MULTI</v>
      </c>
      <c r="AM1206" s="21">
        <f t="shared" si="273"/>
        <v>858269.701094994</v>
      </c>
    </row>
    <row r="1207" ht="15" customHeight="1" spans="1:39">
      <c r="A1207" s="24" t="s">
        <v>2238</v>
      </c>
      <c r="B1207" s="70" t="s">
        <v>754</v>
      </c>
      <c r="C1207" s="70" t="s">
        <v>755</v>
      </c>
      <c r="D1207" s="70" t="s">
        <v>929</v>
      </c>
      <c r="E1207" s="10" t="s">
        <v>751</v>
      </c>
      <c r="F1207" s="70" t="s">
        <v>750</v>
      </c>
      <c r="G1207" s="70" t="s">
        <v>181</v>
      </c>
      <c r="H1207" s="70" t="s">
        <v>1519</v>
      </c>
      <c r="I1207" s="70" t="s">
        <v>1519</v>
      </c>
      <c r="J1207" s="70" t="s">
        <v>1519</v>
      </c>
      <c r="K1207" s="70" t="s">
        <v>1520</v>
      </c>
      <c r="L1207" s="71" t="s">
        <v>279</v>
      </c>
      <c r="M1207" s="72">
        <v>31746</v>
      </c>
      <c r="N1207" s="14">
        <f t="shared" si="266"/>
        <v>86.9753424657534</v>
      </c>
      <c r="O1207" s="15">
        <v>1500</v>
      </c>
      <c r="P1207" s="15">
        <f t="shared" si="274"/>
        <v>47619000</v>
      </c>
      <c r="Q1207" s="16">
        <f>IFERROR(VLOOKUP(G1207,SCENARIOS!$A$13:$E$18,2,0),0.025)</f>
        <v>0.035</v>
      </c>
      <c r="R1207" s="70">
        <f>IFERROR(VLOOKUP(L1207,INPUTS!$A$107:$B$120,2,0),0.0082)</f>
        <v>0.0039</v>
      </c>
      <c r="S1207" s="70">
        <f t="shared" si="275"/>
        <v>5.85</v>
      </c>
      <c r="T1207" s="15">
        <f t="shared" si="276"/>
        <v>185714.1</v>
      </c>
      <c r="U1207" s="15">
        <f>T1207/INPUTS!$B$7*1000</f>
        <v>232142625</v>
      </c>
      <c r="V1207" s="15">
        <f>T1207*INPUTS!$B$6</f>
        <v>586856.556</v>
      </c>
      <c r="W1207" s="73" t="s">
        <v>396</v>
      </c>
      <c r="X1207" s="73" t="s">
        <v>396</v>
      </c>
      <c r="Y1207" s="74">
        <f>IFERROR(VLOOKUP(E1207,INPUTS!$A$44:$B$103,2,0),0)</f>
        <v>0</v>
      </c>
      <c r="Z1207" s="15">
        <f t="shared" si="277"/>
        <v>0</v>
      </c>
      <c r="AA1207" s="20">
        <f>IFERROR(VLOOKUP(E1207,INPUTS!$A$44:$C$103,3,0),SCENARIOS!$J$23)</f>
        <v>0</v>
      </c>
      <c r="AB1207" s="15">
        <f t="shared" si="267"/>
        <v>0</v>
      </c>
      <c r="AC1207" s="20">
        <f>IFERROR(VLOOKUP($E1207,INPUTS!$A$44:$G$103,4,0),SCENARIOS!$K$23)</f>
        <v>0</v>
      </c>
      <c r="AD1207" s="15">
        <f t="shared" si="268"/>
        <v>0</v>
      </c>
      <c r="AE1207" s="20">
        <f>IFERROR(VLOOKUP($E1207,INPUTS!$A$44:$G$103,5,0),SCENARIOS!$L$23)</f>
        <v>0</v>
      </c>
      <c r="AF1207" s="15">
        <f t="shared" si="269"/>
        <v>0</v>
      </c>
      <c r="AG1207" s="20">
        <f>IFERROR(VLOOKUP($E1207,INPUTS!$A$44:$G$103,6,0),SCENARIOS!$M$23)</f>
        <v>0</v>
      </c>
      <c r="AH1207" s="15">
        <f t="shared" si="270"/>
        <v>0</v>
      </c>
      <c r="AI1207" s="20">
        <f>IFERROR(VLOOKUP($E1207,INPUTS!$A$44:$G$103,7,0),SCENARIOS!$N$23)</f>
        <v>0</v>
      </c>
      <c r="AJ1207" s="15">
        <f t="shared" si="271"/>
        <v>0</v>
      </c>
      <c r="AK1207" s="1"/>
      <c r="AL1207" t="str">
        <f t="shared" si="272"/>
        <v>MULTI</v>
      </c>
      <c r="AM1207" s="21">
        <f t="shared" si="273"/>
        <v>438887.915332667</v>
      </c>
    </row>
    <row r="1208" ht="15" customHeight="1" spans="1:39">
      <c r="A1208" s="6" t="s">
        <v>2239</v>
      </c>
      <c r="B1208" s="70" t="s">
        <v>756</v>
      </c>
      <c r="C1208" s="70" t="s">
        <v>757</v>
      </c>
      <c r="D1208" s="70" t="s">
        <v>929</v>
      </c>
      <c r="E1208" s="10" t="s">
        <v>562</v>
      </c>
      <c r="F1208" s="70" t="s">
        <v>561</v>
      </c>
      <c r="G1208" s="70" t="s">
        <v>173</v>
      </c>
      <c r="H1208" s="70" t="s">
        <v>1519</v>
      </c>
      <c r="I1208" s="70" t="s">
        <v>1519</v>
      </c>
      <c r="J1208" s="70" t="s">
        <v>1519</v>
      </c>
      <c r="K1208" s="70" t="s">
        <v>1520</v>
      </c>
      <c r="L1208" s="71" t="s">
        <v>286</v>
      </c>
      <c r="M1208" s="72">
        <v>157953</v>
      </c>
      <c r="N1208" s="14">
        <f t="shared" si="266"/>
        <v>432.747945205479</v>
      </c>
      <c r="O1208" s="15">
        <v>3200</v>
      </c>
      <c r="P1208" s="15">
        <f t="shared" si="274"/>
        <v>505449600</v>
      </c>
      <c r="Q1208" s="16">
        <f>IFERROR(VLOOKUP(G1208,SCENARIOS!$A$13:$E$18,2,0),0.025)</f>
        <v>0.04</v>
      </c>
      <c r="R1208" s="70">
        <f>IFERROR(VLOOKUP(L1208,INPUTS!$A$107:$B$120,2,0),0.0082)</f>
        <v>0.0039</v>
      </c>
      <c r="S1208" s="70">
        <f t="shared" si="275"/>
        <v>12.48</v>
      </c>
      <c r="T1208" s="15">
        <f t="shared" si="276"/>
        <v>1971253.44</v>
      </c>
      <c r="U1208" s="15">
        <f>T1208/INPUTS!$B$7*1000</f>
        <v>2464066800</v>
      </c>
      <c r="V1208" s="15">
        <f>T1208*INPUTS!$B$6</f>
        <v>6229160.8704</v>
      </c>
      <c r="W1208" s="73" t="s">
        <v>396</v>
      </c>
      <c r="X1208" s="73" t="s">
        <v>396</v>
      </c>
      <c r="Y1208" s="74">
        <f>IFERROR(VLOOKUP(E1208,INPUTS!$A$44:$B$103,2,0),0)</f>
        <v>0</v>
      </c>
      <c r="Z1208" s="15">
        <f t="shared" si="277"/>
        <v>0</v>
      </c>
      <c r="AA1208" s="20">
        <f>IFERROR(VLOOKUP(E1208,INPUTS!$A$44:$C$103,3,0),SCENARIOS!$J$23)</f>
        <v>0</v>
      </c>
      <c r="AB1208" s="15">
        <f t="shared" si="267"/>
        <v>0</v>
      </c>
      <c r="AC1208" s="20">
        <f>IFERROR(VLOOKUP($E1208,INPUTS!$A$44:$G$103,4,0),SCENARIOS!$K$23)</f>
        <v>0</v>
      </c>
      <c r="AD1208" s="15">
        <f t="shared" si="268"/>
        <v>0</v>
      </c>
      <c r="AE1208" s="20">
        <f>IFERROR(VLOOKUP($E1208,INPUTS!$A$44:$G$103,5,0),SCENARIOS!$L$23)</f>
        <v>0</v>
      </c>
      <c r="AF1208" s="15">
        <f t="shared" si="269"/>
        <v>0</v>
      </c>
      <c r="AG1208" s="20">
        <f>IFERROR(VLOOKUP($E1208,INPUTS!$A$44:$G$103,6,0),SCENARIOS!$M$23)</f>
        <v>0</v>
      </c>
      <c r="AH1208" s="15">
        <f t="shared" si="270"/>
        <v>0</v>
      </c>
      <c r="AI1208" s="20">
        <f>IFERROR(VLOOKUP($E1208,INPUTS!$A$44:$G$103,7,0),SCENARIOS!$N$23)</f>
        <v>0</v>
      </c>
      <c r="AJ1208" s="15">
        <f t="shared" si="271"/>
        <v>0</v>
      </c>
      <c r="AK1208" s="1"/>
      <c r="AL1208" t="str">
        <f t="shared" si="272"/>
        <v>MULTI</v>
      </c>
      <c r="AM1208" s="21">
        <f t="shared" si="273"/>
        <v>5255039.03892156</v>
      </c>
    </row>
    <row r="1209" ht="15" customHeight="1" spans="1:39">
      <c r="A1209" s="24" t="s">
        <v>2240</v>
      </c>
      <c r="B1209" s="70" t="s">
        <v>758</v>
      </c>
      <c r="C1209" s="70" t="s">
        <v>759</v>
      </c>
      <c r="D1209" s="70" t="s">
        <v>929</v>
      </c>
      <c r="E1209" s="10" t="s">
        <v>234</v>
      </c>
      <c r="F1209" s="70" t="s">
        <v>424</v>
      </c>
      <c r="G1209" s="70" t="s">
        <v>173</v>
      </c>
      <c r="H1209" s="70" t="s">
        <v>1519</v>
      </c>
      <c r="I1209" s="70" t="s">
        <v>1519</v>
      </c>
      <c r="J1209" s="70" t="s">
        <v>1519</v>
      </c>
      <c r="K1209" s="70" t="s">
        <v>1520</v>
      </c>
      <c r="L1209" s="71" t="s">
        <v>279</v>
      </c>
      <c r="M1209" s="72">
        <v>242101</v>
      </c>
      <c r="N1209" s="14">
        <f t="shared" si="266"/>
        <v>663.290410958904</v>
      </c>
      <c r="O1209" s="15">
        <v>2800</v>
      </c>
      <c r="P1209" s="15">
        <f t="shared" si="274"/>
        <v>677882800</v>
      </c>
      <c r="Q1209" s="16">
        <f>IFERROR(VLOOKUP(G1209,SCENARIOS!$A$13:$E$18,2,0),0.025)</f>
        <v>0.04</v>
      </c>
      <c r="R1209" s="70">
        <f>IFERROR(VLOOKUP(L1209,INPUTS!$A$107:$B$120,2,0),0.0082)</f>
        <v>0.0039</v>
      </c>
      <c r="S1209" s="70">
        <f t="shared" si="275"/>
        <v>10.92</v>
      </c>
      <c r="T1209" s="15">
        <f t="shared" si="276"/>
        <v>2643742.92</v>
      </c>
      <c r="U1209" s="15">
        <f>T1209/INPUTS!$B$7*1000</f>
        <v>3304678650</v>
      </c>
      <c r="V1209" s="15">
        <f>T1209*INPUTS!$B$6</f>
        <v>8354227.6272</v>
      </c>
      <c r="W1209" s="73" t="s">
        <v>396</v>
      </c>
      <c r="X1209" s="73" t="s">
        <v>396</v>
      </c>
      <c r="Y1209" s="74">
        <f>IFERROR(VLOOKUP(E1209,INPUTS!$A$44:$B$103,2,0),0)</f>
        <v>0</v>
      </c>
      <c r="Z1209" s="15">
        <f t="shared" si="277"/>
        <v>0</v>
      </c>
      <c r="AA1209" s="20">
        <f>IFERROR(VLOOKUP(E1209,INPUTS!$A$44:$C$103,3,0),SCENARIOS!$J$23)</f>
        <v>0.1</v>
      </c>
      <c r="AB1209" s="15">
        <f t="shared" si="267"/>
        <v>321651.749681745</v>
      </c>
      <c r="AC1209" s="20">
        <f>IFERROR(VLOOKUP($E1209,INPUTS!$A$44:$G$103,4,0),SCENARIOS!$K$23)</f>
        <v>0.15</v>
      </c>
      <c r="AD1209" s="15">
        <f t="shared" si="268"/>
        <v>587007.8022185</v>
      </c>
      <c r="AE1209" s="20">
        <f>IFERROR(VLOOKUP($E1209,INPUTS!$A$44:$G$103,5,0),SCENARIOS!$L$23)</f>
        <v>0.3</v>
      </c>
      <c r="AF1209" s="15">
        <f t="shared" si="269"/>
        <v>1428369.49260117</v>
      </c>
      <c r="AG1209" s="20">
        <f>IFERROR(VLOOKUP($E1209,INPUTS!$A$44:$G$103,6,0),SCENARIOS!$M$23)</f>
        <v>0.4</v>
      </c>
      <c r="AH1209" s="15">
        <f t="shared" si="270"/>
        <v>2317106.5184971</v>
      </c>
      <c r="AI1209" s="20">
        <f>IFERROR(VLOOKUP($E1209,INPUTS!$A$44:$G$103,7,0),SCENARIOS!$N$23)</f>
        <v>0.5</v>
      </c>
      <c r="AJ1209" s="15">
        <f t="shared" si="271"/>
        <v>3523892.96362432</v>
      </c>
      <c r="AK1209" s="1"/>
      <c r="AL1209" t="str">
        <f t="shared" si="272"/>
        <v>MULTI</v>
      </c>
      <c r="AM1209" s="21">
        <f t="shared" si="273"/>
        <v>7047785.92724865</v>
      </c>
    </row>
    <row r="1210" ht="15" customHeight="1" spans="1:39">
      <c r="A1210" s="6" t="s">
        <v>2241</v>
      </c>
      <c r="B1210" s="70" t="s">
        <v>760</v>
      </c>
      <c r="C1210" s="70" t="s">
        <v>761</v>
      </c>
      <c r="D1210" s="70" t="s">
        <v>929</v>
      </c>
      <c r="E1210" s="10" t="s">
        <v>234</v>
      </c>
      <c r="F1210" s="70" t="s">
        <v>424</v>
      </c>
      <c r="G1210" s="70" t="s">
        <v>173</v>
      </c>
      <c r="H1210" s="70" t="s">
        <v>1519</v>
      </c>
      <c r="I1210" s="70" t="s">
        <v>1519</v>
      </c>
      <c r="J1210" s="70" t="s">
        <v>1519</v>
      </c>
      <c r="K1210" s="70" t="s">
        <v>1520</v>
      </c>
      <c r="L1210" s="71" t="s">
        <v>279</v>
      </c>
      <c r="M1210" s="72">
        <v>201751</v>
      </c>
      <c r="N1210" s="14">
        <f t="shared" si="266"/>
        <v>552.742465753425</v>
      </c>
      <c r="O1210" s="15">
        <v>2500</v>
      </c>
      <c r="P1210" s="15">
        <f t="shared" si="274"/>
        <v>504377500</v>
      </c>
      <c r="Q1210" s="16">
        <f>IFERROR(VLOOKUP(G1210,SCENARIOS!$A$13:$E$18,2,0),0.025)</f>
        <v>0.04</v>
      </c>
      <c r="R1210" s="70">
        <f>IFERROR(VLOOKUP(L1210,INPUTS!$A$107:$B$120,2,0),0.0082)</f>
        <v>0.0039</v>
      </c>
      <c r="S1210" s="70">
        <f t="shared" si="275"/>
        <v>9.75</v>
      </c>
      <c r="T1210" s="15">
        <f t="shared" si="276"/>
        <v>1967072.25</v>
      </c>
      <c r="U1210" s="15">
        <f>T1210/INPUTS!$B$7*1000</f>
        <v>2458840312.5</v>
      </c>
      <c r="V1210" s="15">
        <f>T1210*INPUTS!$B$6</f>
        <v>6215948.31</v>
      </c>
      <c r="W1210" s="73" t="s">
        <v>396</v>
      </c>
      <c r="X1210" s="73" t="s">
        <v>396</v>
      </c>
      <c r="Y1210" s="74">
        <f>IFERROR(VLOOKUP(E1210,INPUTS!$A$44:$B$103,2,0),0)</f>
        <v>0</v>
      </c>
      <c r="Z1210" s="15">
        <f t="shared" si="277"/>
        <v>0</v>
      </c>
      <c r="AA1210" s="20">
        <f>IFERROR(VLOOKUP(E1210,INPUTS!$A$44:$C$103,3,0),SCENARIOS!$J$23)</f>
        <v>0.1</v>
      </c>
      <c r="AB1210" s="15">
        <f t="shared" si="267"/>
        <v>239324.4162193</v>
      </c>
      <c r="AC1210" s="20">
        <f>IFERROR(VLOOKUP($E1210,INPUTS!$A$44:$G$103,4,0),SCENARIOS!$K$23)</f>
        <v>0.15</v>
      </c>
      <c r="AD1210" s="15">
        <f t="shared" si="268"/>
        <v>436762.118412595</v>
      </c>
      <c r="AE1210" s="20">
        <f>IFERROR(VLOOKUP($E1210,INPUTS!$A$44:$G$103,5,0),SCENARIOS!$L$23)</f>
        <v>0.3</v>
      </c>
      <c r="AF1210" s="15">
        <f t="shared" si="269"/>
        <v>1062775.79805011</v>
      </c>
      <c r="AG1210" s="20">
        <f>IFERROR(VLOOKUP($E1210,INPUTS!$A$44:$G$103,6,0),SCENARIOS!$M$23)</f>
        <v>0.4</v>
      </c>
      <c r="AH1210" s="15">
        <f t="shared" si="270"/>
        <v>1724039.01239753</v>
      </c>
      <c r="AI1210" s="20">
        <f>IFERROR(VLOOKUP($E1210,INPUTS!$A$44:$G$103,7,0),SCENARIOS!$N$23)</f>
        <v>0.5</v>
      </c>
      <c r="AJ1210" s="15">
        <f t="shared" si="271"/>
        <v>2621946.33535536</v>
      </c>
      <c r="AK1210" s="1"/>
      <c r="AL1210" t="str">
        <f t="shared" si="272"/>
        <v>MULTI</v>
      </c>
      <c r="AM1210" s="21">
        <f t="shared" si="273"/>
        <v>5243892.67071071</v>
      </c>
    </row>
    <row r="1211" ht="15" customHeight="1" spans="1:39">
      <c r="A1211" s="24" t="s">
        <v>2242</v>
      </c>
      <c r="B1211" s="70" t="s">
        <v>762</v>
      </c>
      <c r="C1211" s="70" t="s">
        <v>763</v>
      </c>
      <c r="D1211" s="70" t="s">
        <v>929</v>
      </c>
      <c r="E1211" s="10" t="s">
        <v>264</v>
      </c>
      <c r="F1211" s="70" t="s">
        <v>436</v>
      </c>
      <c r="G1211" s="70" t="s">
        <v>173</v>
      </c>
      <c r="H1211" s="70" t="s">
        <v>1519</v>
      </c>
      <c r="I1211" s="70" t="s">
        <v>1519</v>
      </c>
      <c r="J1211" s="70" t="s">
        <v>1519</v>
      </c>
      <c r="K1211" s="70" t="s">
        <v>1520</v>
      </c>
      <c r="L1211" s="71" t="s">
        <v>2259</v>
      </c>
      <c r="M1211" s="72">
        <v>40192</v>
      </c>
      <c r="N1211" s="14">
        <f t="shared" si="266"/>
        <v>110.115068493151</v>
      </c>
      <c r="O1211" s="15">
        <v>1800</v>
      </c>
      <c r="P1211" s="15">
        <f t="shared" si="274"/>
        <v>72345600</v>
      </c>
      <c r="Q1211" s="16">
        <f>IFERROR(VLOOKUP(G1211,SCENARIOS!$A$13:$E$18,2,0),0.025)</f>
        <v>0.04</v>
      </c>
      <c r="R1211" s="70">
        <f>IFERROR(VLOOKUP(L1211,INPUTS!$A$107:$B$120,2,0),0.0082)</f>
        <v>0.0082</v>
      </c>
      <c r="S1211" s="70">
        <f t="shared" si="275"/>
        <v>14.76</v>
      </c>
      <c r="T1211" s="15">
        <f t="shared" si="276"/>
        <v>593233.92</v>
      </c>
      <c r="U1211" s="15">
        <f>T1211/INPUTS!$B$7*1000</f>
        <v>741542400</v>
      </c>
      <c r="V1211" s="15">
        <f>T1211*INPUTS!$B$6</f>
        <v>1874619.1872</v>
      </c>
      <c r="W1211" s="73" t="s">
        <v>396</v>
      </c>
      <c r="X1211" s="73" t="s">
        <v>396</v>
      </c>
      <c r="Y1211" s="74">
        <f>IFERROR(VLOOKUP(E1211,INPUTS!$A$44:$B$103,2,0),0)</f>
        <v>0</v>
      </c>
      <c r="Z1211" s="15">
        <f t="shared" si="277"/>
        <v>0</v>
      </c>
      <c r="AA1211" s="20">
        <f>IFERROR(VLOOKUP(E1211,INPUTS!$A$44:$C$103,3,0),SCENARIOS!$J$23)</f>
        <v>0.05</v>
      </c>
      <c r="AB1211" s="15">
        <f t="shared" si="267"/>
        <v>36087.9885285065</v>
      </c>
      <c r="AC1211" s="20">
        <f>IFERROR(VLOOKUP($E1211,INPUTS!$A$44:$G$103,4,0),SCENARIOS!$K$23)</f>
        <v>0.1</v>
      </c>
      <c r="AD1211" s="15">
        <f t="shared" si="268"/>
        <v>87813.1119699707</v>
      </c>
      <c r="AE1211" s="20">
        <f>IFERROR(VLOOKUP($E1211,INPUTS!$A$44:$G$103,5,0),SCENARIOS!$L$23)</f>
        <v>0.2</v>
      </c>
      <c r="AF1211" s="15">
        <f t="shared" si="269"/>
        <v>213676.155094082</v>
      </c>
      <c r="AG1211" s="20">
        <f>IFERROR(VLOOKUP($E1211,INPUTS!$A$44:$G$103,6,0),SCENARIOS!$M$23)</f>
        <v>0.3</v>
      </c>
      <c r="AH1211" s="15">
        <f t="shared" si="270"/>
        <v>389954.571403331</v>
      </c>
      <c r="AI1211" s="20">
        <f>IFERROR(VLOOKUP($E1211,INPUTS!$A$44:$G$103,7,0),SCENARIOS!$N$23)</f>
        <v>0.4</v>
      </c>
      <c r="AJ1211" s="15">
        <f t="shared" si="271"/>
        <v>632585.814802682</v>
      </c>
      <c r="AK1211" s="1"/>
      <c r="AL1211" t="str">
        <f t="shared" si="272"/>
        <v>MULTI</v>
      </c>
      <c r="AM1211" s="21">
        <f t="shared" si="273"/>
        <v>1581464.5370067</v>
      </c>
    </row>
    <row r="1212" ht="15" customHeight="1" spans="1:39">
      <c r="A1212" s="6" t="s">
        <v>2243</v>
      </c>
      <c r="B1212" s="70" t="s">
        <v>764</v>
      </c>
      <c r="C1212" s="70" t="s">
        <v>765</v>
      </c>
      <c r="D1212" s="70" t="s">
        <v>929</v>
      </c>
      <c r="E1212" s="10" t="s">
        <v>267</v>
      </c>
      <c r="F1212" s="70" t="s">
        <v>436</v>
      </c>
      <c r="G1212" s="70" t="s">
        <v>173</v>
      </c>
      <c r="H1212" s="70" t="s">
        <v>1519</v>
      </c>
      <c r="I1212" s="70" t="s">
        <v>1519</v>
      </c>
      <c r="J1212" s="70" t="s">
        <v>1519</v>
      </c>
      <c r="K1212" s="70" t="s">
        <v>1520</v>
      </c>
      <c r="L1212" s="71" t="s">
        <v>279</v>
      </c>
      <c r="M1212" s="72">
        <v>100479</v>
      </c>
      <c r="N1212" s="14">
        <f t="shared" si="266"/>
        <v>275.284931506849</v>
      </c>
      <c r="O1212" s="15">
        <v>2800</v>
      </c>
      <c r="P1212" s="15">
        <f t="shared" si="274"/>
        <v>281341200</v>
      </c>
      <c r="Q1212" s="16">
        <f>IFERROR(VLOOKUP(G1212,SCENARIOS!$A$13:$E$18,2,0),0.025)</f>
        <v>0.04</v>
      </c>
      <c r="R1212" s="70">
        <f>IFERROR(VLOOKUP(L1212,INPUTS!$A$107:$B$120,2,0),0.0082)</f>
        <v>0.0039</v>
      </c>
      <c r="S1212" s="70">
        <f t="shared" si="275"/>
        <v>10.92</v>
      </c>
      <c r="T1212" s="15">
        <f t="shared" si="276"/>
        <v>1097230.68</v>
      </c>
      <c r="U1212" s="15">
        <f>T1212/INPUTS!$B$7*1000</f>
        <v>1371538350</v>
      </c>
      <c r="V1212" s="15">
        <f>T1212*INPUTS!$B$6</f>
        <v>3467248.9488</v>
      </c>
      <c r="W1212" s="73" t="s">
        <v>396</v>
      </c>
      <c r="X1212" s="73" t="s">
        <v>396</v>
      </c>
      <c r="Y1212" s="74">
        <f>IFERROR(VLOOKUP(E1212,INPUTS!$A$44:$B$103,2,0),0)</f>
        <v>0</v>
      </c>
      <c r="Z1212" s="15">
        <f t="shared" si="277"/>
        <v>0</v>
      </c>
      <c r="AA1212" s="20">
        <f>IFERROR(VLOOKUP(E1212,INPUTS!$A$44:$C$103,3,0),SCENARIOS!$J$23)</f>
        <v>0.05</v>
      </c>
      <c r="AB1212" s="15">
        <f t="shared" si="267"/>
        <v>66747.4445712163</v>
      </c>
      <c r="AC1212" s="20">
        <f>IFERROR(VLOOKUP($E1212,INPUTS!$A$44:$G$103,4,0),SCENARIOS!$K$23)</f>
        <v>0.1</v>
      </c>
      <c r="AD1212" s="15">
        <f t="shared" si="268"/>
        <v>162416.944330707</v>
      </c>
      <c r="AE1212" s="20">
        <f>IFERROR(VLOOKUP($E1212,INPUTS!$A$44:$G$103,5,0),SCENARIOS!$L$23)</f>
        <v>0.2</v>
      </c>
      <c r="AF1212" s="15">
        <f t="shared" si="269"/>
        <v>395210.093437788</v>
      </c>
      <c r="AG1212" s="20">
        <f>IFERROR(VLOOKUP($E1212,INPUTS!$A$44:$G$103,6,0),SCENARIOS!$M$23)</f>
        <v>0.3</v>
      </c>
      <c r="AH1212" s="15">
        <f t="shared" si="270"/>
        <v>721250.260858289</v>
      </c>
      <c r="AI1212" s="20">
        <f>IFERROR(VLOOKUP($E1212,INPUTS!$A$44:$G$103,7,0),SCENARIOS!$N$23)</f>
        <v>0.4</v>
      </c>
      <c r="AJ1212" s="15">
        <f t="shared" si="271"/>
        <v>1170014.96430666</v>
      </c>
      <c r="AK1212" s="1"/>
      <c r="AL1212" t="str">
        <f t="shared" si="272"/>
        <v>MULTI</v>
      </c>
      <c r="AM1212" s="21">
        <f t="shared" si="273"/>
        <v>2925037.41076665</v>
      </c>
    </row>
    <row r="1213" ht="15" customHeight="1" spans="1:39">
      <c r="A1213" s="24" t="s">
        <v>2244</v>
      </c>
      <c r="B1213" s="70" t="s">
        <v>766</v>
      </c>
      <c r="C1213" s="70" t="s">
        <v>767</v>
      </c>
      <c r="D1213" s="70" t="s">
        <v>929</v>
      </c>
      <c r="E1213" s="10" t="s">
        <v>267</v>
      </c>
      <c r="F1213" s="70" t="s">
        <v>436</v>
      </c>
      <c r="G1213" s="70" t="s">
        <v>173</v>
      </c>
      <c r="H1213" s="70" t="s">
        <v>1519</v>
      </c>
      <c r="I1213" s="70" t="s">
        <v>1519</v>
      </c>
      <c r="J1213" s="70" t="s">
        <v>1519</v>
      </c>
      <c r="K1213" s="70" t="s">
        <v>1520</v>
      </c>
      <c r="L1213" s="71" t="s">
        <v>286</v>
      </c>
      <c r="M1213" s="72">
        <v>80384</v>
      </c>
      <c r="N1213" s="14">
        <f t="shared" si="266"/>
        <v>220.230136986301</v>
      </c>
      <c r="O1213" s="15">
        <v>2200</v>
      </c>
      <c r="P1213" s="15">
        <f t="shared" si="274"/>
        <v>176844800</v>
      </c>
      <c r="Q1213" s="16">
        <f>IFERROR(VLOOKUP(G1213,SCENARIOS!$A$13:$E$18,2,0),0.025)</f>
        <v>0.04</v>
      </c>
      <c r="R1213" s="70">
        <f>IFERROR(VLOOKUP(L1213,INPUTS!$A$107:$B$120,2,0),0.0082)</f>
        <v>0.0039</v>
      </c>
      <c r="S1213" s="70">
        <f t="shared" si="275"/>
        <v>8.58</v>
      </c>
      <c r="T1213" s="15">
        <f t="shared" si="276"/>
        <v>689694.72</v>
      </c>
      <c r="U1213" s="15">
        <f>T1213/INPUTS!$B$7*1000</f>
        <v>862118400</v>
      </c>
      <c r="V1213" s="15">
        <f>T1213*INPUTS!$B$6</f>
        <v>2179435.3152</v>
      </c>
      <c r="W1213" s="73" t="s">
        <v>396</v>
      </c>
      <c r="X1213" s="73" t="s">
        <v>396</v>
      </c>
      <c r="Y1213" s="74">
        <f>IFERROR(VLOOKUP(E1213,INPUTS!$A$44:$B$103,2,0),0)</f>
        <v>0</v>
      </c>
      <c r="Z1213" s="15">
        <f t="shared" si="277"/>
        <v>0</v>
      </c>
      <c r="AA1213" s="20">
        <f>IFERROR(VLOOKUP(E1213,INPUTS!$A$44:$C$103,3,0),SCENARIOS!$J$23)</f>
        <v>0.05</v>
      </c>
      <c r="AB1213" s="15">
        <f t="shared" si="267"/>
        <v>41955.9541428978</v>
      </c>
      <c r="AC1213" s="20">
        <f>IFERROR(VLOOKUP($E1213,INPUTS!$A$44:$G$103,4,0),SCENARIOS!$K$23)</f>
        <v>0.1</v>
      </c>
      <c r="AD1213" s="15">
        <f t="shared" si="268"/>
        <v>102091.666761836</v>
      </c>
      <c r="AE1213" s="20">
        <f>IFERROR(VLOOKUP($E1213,INPUTS!$A$44:$G$103,5,0),SCENARIOS!$L$23)</f>
        <v>0.2</v>
      </c>
      <c r="AF1213" s="15">
        <f t="shared" si="269"/>
        <v>248420.245353282</v>
      </c>
      <c r="AG1213" s="20">
        <f>IFERROR(VLOOKUP($E1213,INPUTS!$A$44:$G$103,6,0),SCENARIOS!$M$23)</f>
        <v>0.3</v>
      </c>
      <c r="AH1213" s="15">
        <f t="shared" si="270"/>
        <v>453361.818785987</v>
      </c>
      <c r="AI1213" s="20">
        <f>IFERROR(VLOOKUP($E1213,INPUTS!$A$44:$G$103,7,0),SCENARIOS!$N$23)</f>
        <v>0.4</v>
      </c>
      <c r="AJ1213" s="15">
        <f t="shared" si="271"/>
        <v>735445.296884418</v>
      </c>
      <c r="AK1213" s="1"/>
      <c r="AL1213" t="str">
        <f t="shared" si="272"/>
        <v>MULTI</v>
      </c>
      <c r="AM1213" s="21">
        <f t="shared" si="273"/>
        <v>1838613.24221105</v>
      </c>
    </row>
    <row r="1214" ht="15" customHeight="1" spans="1:39">
      <c r="A1214" s="6" t="s">
        <v>2245</v>
      </c>
      <c r="B1214" s="70" t="s">
        <v>768</v>
      </c>
      <c r="C1214" s="70" t="s">
        <v>769</v>
      </c>
      <c r="D1214" s="70" t="s">
        <v>929</v>
      </c>
      <c r="E1214" s="10" t="s">
        <v>770</v>
      </c>
      <c r="F1214" s="70" t="s">
        <v>544</v>
      </c>
      <c r="G1214" s="70" t="s">
        <v>173</v>
      </c>
      <c r="H1214" s="70" t="s">
        <v>1519</v>
      </c>
      <c r="I1214" s="70" t="s">
        <v>1519</v>
      </c>
      <c r="J1214" s="70" t="s">
        <v>1519</v>
      </c>
      <c r="K1214" s="70" t="s">
        <v>1520</v>
      </c>
      <c r="L1214" s="71" t="s">
        <v>279</v>
      </c>
      <c r="M1214" s="72">
        <v>115521</v>
      </c>
      <c r="N1214" s="14">
        <f t="shared" si="266"/>
        <v>316.495890410959</v>
      </c>
      <c r="O1214" s="15">
        <v>2500</v>
      </c>
      <c r="P1214" s="15">
        <f t="shared" si="274"/>
        <v>288802500</v>
      </c>
      <c r="Q1214" s="16">
        <f>IFERROR(VLOOKUP(G1214,SCENARIOS!$A$13:$E$18,2,0),0.025)</f>
        <v>0.04</v>
      </c>
      <c r="R1214" s="70">
        <f>IFERROR(VLOOKUP(L1214,INPUTS!$A$107:$B$120,2,0),0.0082)</f>
        <v>0.0039</v>
      </c>
      <c r="S1214" s="70">
        <f t="shared" si="275"/>
        <v>9.75</v>
      </c>
      <c r="T1214" s="15">
        <f t="shared" si="276"/>
        <v>1126329.75</v>
      </c>
      <c r="U1214" s="15">
        <f>T1214/INPUTS!$B$7*1000</f>
        <v>1407912187.5</v>
      </c>
      <c r="V1214" s="15">
        <f>T1214*INPUTS!$B$6</f>
        <v>3559202.01</v>
      </c>
      <c r="W1214" s="73" t="s">
        <v>396</v>
      </c>
      <c r="X1214" s="73" t="s">
        <v>396</v>
      </c>
      <c r="Y1214" s="74">
        <f>IFERROR(VLOOKUP(E1214,INPUTS!$A$44:$B$103,2,0),0)</f>
        <v>0</v>
      </c>
      <c r="Z1214" s="15">
        <f t="shared" si="277"/>
        <v>0</v>
      </c>
      <c r="AA1214" s="20">
        <f>IFERROR(VLOOKUP(E1214,INPUTS!$A$44:$C$103,3,0),SCENARIOS!$J$23)</f>
        <v>0</v>
      </c>
      <c r="AB1214" s="15">
        <f t="shared" si="267"/>
        <v>0</v>
      </c>
      <c r="AC1214" s="20">
        <f>IFERROR(VLOOKUP($E1214,INPUTS!$A$44:$G$103,4,0),SCENARIOS!$K$23)</f>
        <v>0</v>
      </c>
      <c r="AD1214" s="15">
        <f t="shared" si="268"/>
        <v>0</v>
      </c>
      <c r="AE1214" s="20">
        <f>IFERROR(VLOOKUP($E1214,INPUTS!$A$44:$G$103,5,0),SCENARIOS!$L$23)</f>
        <v>0</v>
      </c>
      <c r="AF1214" s="15">
        <f t="shared" si="269"/>
        <v>0</v>
      </c>
      <c r="AG1214" s="20">
        <f>IFERROR(VLOOKUP($E1214,INPUTS!$A$44:$G$103,6,0),SCENARIOS!$M$23)</f>
        <v>0</v>
      </c>
      <c r="AH1214" s="15">
        <f t="shared" si="270"/>
        <v>0</v>
      </c>
      <c r="AI1214" s="20">
        <f>IFERROR(VLOOKUP($E1214,INPUTS!$A$44:$G$103,7,0),SCENARIOS!$N$23)</f>
        <v>0</v>
      </c>
      <c r="AJ1214" s="15">
        <f t="shared" si="271"/>
        <v>0</v>
      </c>
      <c r="AK1214" s="1"/>
      <c r="AL1214" t="str">
        <f t="shared" si="272"/>
        <v>MULTI</v>
      </c>
      <c r="AM1214" s="21">
        <f t="shared" si="273"/>
        <v>3002610.76878515</v>
      </c>
    </row>
    <row r="1215" ht="15" customHeight="1" spans="1:39">
      <c r="A1215" s="24" t="s">
        <v>2246</v>
      </c>
      <c r="B1215" s="70" t="s">
        <v>530</v>
      </c>
      <c r="C1215" s="70" t="s">
        <v>531</v>
      </c>
      <c r="D1215" s="70" t="s">
        <v>929</v>
      </c>
      <c r="E1215" s="10" t="s">
        <v>529</v>
      </c>
      <c r="F1215" s="70" t="s">
        <v>528</v>
      </c>
      <c r="G1215" s="70" t="s">
        <v>173</v>
      </c>
      <c r="H1215" s="70" t="s">
        <v>1519</v>
      </c>
      <c r="I1215" s="70" t="s">
        <v>1519</v>
      </c>
      <c r="J1215" s="70" t="s">
        <v>1519</v>
      </c>
      <c r="K1215" s="70" t="s">
        <v>1520</v>
      </c>
      <c r="L1215" s="71" t="s">
        <v>279</v>
      </c>
      <c r="M1215" s="72">
        <v>67177</v>
      </c>
      <c r="N1215" s="14">
        <f t="shared" si="266"/>
        <v>184.046575342466</v>
      </c>
      <c r="O1215" s="15">
        <v>2200</v>
      </c>
      <c r="P1215" s="15">
        <f t="shared" si="274"/>
        <v>147789400</v>
      </c>
      <c r="Q1215" s="16">
        <f>IFERROR(VLOOKUP(G1215,SCENARIOS!$A$13:$E$18,2,0),0.025)</f>
        <v>0.04</v>
      </c>
      <c r="R1215" s="70">
        <f>IFERROR(VLOOKUP(L1215,INPUTS!$A$107:$B$120,2,0),0.0082)</f>
        <v>0.0039</v>
      </c>
      <c r="S1215" s="70">
        <f t="shared" si="275"/>
        <v>8.58</v>
      </c>
      <c r="T1215" s="15">
        <f t="shared" si="276"/>
        <v>576378.66</v>
      </c>
      <c r="U1215" s="15">
        <f>T1215/INPUTS!$B$7*1000</f>
        <v>720473325</v>
      </c>
      <c r="V1215" s="15">
        <f>T1215*INPUTS!$B$6</f>
        <v>1821356.5656</v>
      </c>
      <c r="W1215" s="73" t="s">
        <v>396</v>
      </c>
      <c r="X1215" s="73" t="s">
        <v>396</v>
      </c>
      <c r="Y1215" s="74">
        <f>IFERROR(VLOOKUP(E1215,INPUTS!$A$44:$B$103,2,0),0)</f>
        <v>0</v>
      </c>
      <c r="Z1215" s="15">
        <f t="shared" si="277"/>
        <v>0</v>
      </c>
      <c r="AA1215" s="20">
        <f>IFERROR(VLOOKUP(E1215,INPUTS!$A$44:$C$103,3,0),SCENARIOS!$J$23)</f>
        <v>0</v>
      </c>
      <c r="AB1215" s="15">
        <f t="shared" si="267"/>
        <v>0</v>
      </c>
      <c r="AC1215" s="20">
        <f>IFERROR(VLOOKUP($E1215,INPUTS!$A$44:$G$103,4,0),SCENARIOS!$K$23)</f>
        <v>0</v>
      </c>
      <c r="AD1215" s="15">
        <f t="shared" si="268"/>
        <v>0</v>
      </c>
      <c r="AE1215" s="20">
        <f>IFERROR(VLOOKUP($E1215,INPUTS!$A$44:$G$103,5,0),SCENARIOS!$L$23)</f>
        <v>0</v>
      </c>
      <c r="AF1215" s="15">
        <f t="shared" si="269"/>
        <v>0</v>
      </c>
      <c r="AG1215" s="20">
        <f>IFERROR(VLOOKUP($E1215,INPUTS!$A$44:$G$103,6,0),SCENARIOS!$M$23)</f>
        <v>0</v>
      </c>
      <c r="AH1215" s="15">
        <f t="shared" si="270"/>
        <v>0</v>
      </c>
      <c r="AI1215" s="20">
        <f>IFERROR(VLOOKUP($E1215,INPUTS!$A$44:$G$103,7,0),SCENARIOS!$N$23)</f>
        <v>0</v>
      </c>
      <c r="AJ1215" s="15">
        <f t="shared" si="271"/>
        <v>0</v>
      </c>
      <c r="AK1215" s="1"/>
      <c r="AL1215" t="str">
        <f t="shared" si="272"/>
        <v>MULTI</v>
      </c>
      <c r="AM1215" s="21">
        <f t="shared" si="273"/>
        <v>1536531.17252204</v>
      </c>
    </row>
    <row r="1216" ht="15" customHeight="1" spans="1:39">
      <c r="A1216" s="6" t="s">
        <v>2247</v>
      </c>
      <c r="B1216" s="70" t="s">
        <v>526</v>
      </c>
      <c r="C1216" s="70" t="s">
        <v>527</v>
      </c>
      <c r="D1216" s="70" t="s">
        <v>929</v>
      </c>
      <c r="E1216" s="10" t="s">
        <v>529</v>
      </c>
      <c r="F1216" s="70" t="s">
        <v>528</v>
      </c>
      <c r="G1216" s="70" t="s">
        <v>173</v>
      </c>
      <c r="H1216" s="70" t="s">
        <v>1519</v>
      </c>
      <c r="I1216" s="70" t="s">
        <v>1519</v>
      </c>
      <c r="J1216" s="70" t="s">
        <v>1519</v>
      </c>
      <c r="K1216" s="70" t="s">
        <v>1520</v>
      </c>
      <c r="L1216" s="71" t="s">
        <v>288</v>
      </c>
      <c r="M1216" s="72">
        <v>15355</v>
      </c>
      <c r="N1216" s="14">
        <f t="shared" si="266"/>
        <v>42.0684931506849</v>
      </c>
      <c r="O1216" s="15">
        <v>6500</v>
      </c>
      <c r="P1216" s="15">
        <f t="shared" si="274"/>
        <v>99807500</v>
      </c>
      <c r="Q1216" s="16">
        <f>IFERROR(VLOOKUP(G1216,SCENARIOS!$A$13:$E$18,2,0),0.025)</f>
        <v>0.04</v>
      </c>
      <c r="R1216" s="70">
        <f>IFERROR(VLOOKUP(L1216,INPUTS!$A$107:$B$120,2,0),0.0082)</f>
        <v>0.0085</v>
      </c>
      <c r="S1216" s="70">
        <f t="shared" si="275"/>
        <v>55.25</v>
      </c>
      <c r="T1216" s="15">
        <f t="shared" si="276"/>
        <v>848363.75</v>
      </c>
      <c r="U1216" s="15">
        <f>T1216/INPUTS!$B$7*1000</f>
        <v>1060454687.5</v>
      </c>
      <c r="V1216" s="15">
        <f>T1216*INPUTS!$B$6</f>
        <v>2680829.45</v>
      </c>
      <c r="W1216" s="73" t="s">
        <v>396</v>
      </c>
      <c r="X1216" s="73" t="s">
        <v>396</v>
      </c>
      <c r="Y1216" s="74">
        <f>IFERROR(VLOOKUP(E1216,INPUTS!$A$44:$B$103,2,0),0)</f>
        <v>0</v>
      </c>
      <c r="Z1216" s="15">
        <f t="shared" si="277"/>
        <v>0</v>
      </c>
      <c r="AA1216" s="20">
        <f>IFERROR(VLOOKUP(E1216,INPUTS!$A$44:$C$103,3,0),SCENARIOS!$J$23)</f>
        <v>0</v>
      </c>
      <c r="AB1216" s="15">
        <f t="shared" si="267"/>
        <v>0</v>
      </c>
      <c r="AC1216" s="20">
        <f>IFERROR(VLOOKUP($E1216,INPUTS!$A$44:$G$103,4,0),SCENARIOS!$K$23)</f>
        <v>0</v>
      </c>
      <c r="AD1216" s="15">
        <f t="shared" si="268"/>
        <v>0</v>
      </c>
      <c r="AE1216" s="20">
        <f>IFERROR(VLOOKUP($E1216,INPUTS!$A$44:$G$103,5,0),SCENARIOS!$L$23)</f>
        <v>0</v>
      </c>
      <c r="AF1216" s="15">
        <f t="shared" si="269"/>
        <v>0</v>
      </c>
      <c r="AG1216" s="20">
        <f>IFERROR(VLOOKUP($E1216,INPUTS!$A$44:$G$103,6,0),SCENARIOS!$M$23)</f>
        <v>0</v>
      </c>
      <c r="AH1216" s="15">
        <f t="shared" si="270"/>
        <v>0</v>
      </c>
      <c r="AI1216" s="20">
        <f>IFERROR(VLOOKUP($E1216,INPUTS!$A$44:$G$103,7,0),SCENARIOS!$N$23)</f>
        <v>0</v>
      </c>
      <c r="AJ1216" s="15">
        <f t="shared" si="271"/>
        <v>0</v>
      </c>
      <c r="AK1216" s="1"/>
      <c r="AL1216" t="str">
        <f t="shared" si="272"/>
        <v>MULTI</v>
      </c>
      <c r="AM1216" s="21">
        <f t="shared" si="273"/>
        <v>2261598.90706691</v>
      </c>
    </row>
    <row r="1217" ht="15" customHeight="1" spans="1:39">
      <c r="A1217" s="24" t="s">
        <v>2248</v>
      </c>
      <c r="B1217" s="70" t="s">
        <v>771</v>
      </c>
      <c r="C1217" s="70" t="s">
        <v>772</v>
      </c>
      <c r="D1217" s="70" t="s">
        <v>929</v>
      </c>
      <c r="E1217" s="10" t="s">
        <v>556</v>
      </c>
      <c r="F1217" s="70" t="s">
        <v>555</v>
      </c>
      <c r="G1217" s="70" t="s">
        <v>173</v>
      </c>
      <c r="H1217" s="70" t="s">
        <v>1519</v>
      </c>
      <c r="I1217" s="70" t="s">
        <v>1519</v>
      </c>
      <c r="J1217" s="70" t="s">
        <v>1519</v>
      </c>
      <c r="K1217" s="70" t="s">
        <v>1520</v>
      </c>
      <c r="L1217" s="71" t="s">
        <v>279</v>
      </c>
      <c r="M1217" s="72">
        <v>122597</v>
      </c>
      <c r="N1217" s="14">
        <f t="shared" si="266"/>
        <v>335.882191780822</v>
      </c>
      <c r="O1217" s="15">
        <v>2800</v>
      </c>
      <c r="P1217" s="15">
        <f t="shared" si="274"/>
        <v>343271600</v>
      </c>
      <c r="Q1217" s="16">
        <f>IFERROR(VLOOKUP(G1217,SCENARIOS!$A$13:$E$18,2,0),0.025)</f>
        <v>0.04</v>
      </c>
      <c r="R1217" s="70">
        <f>IFERROR(VLOOKUP(L1217,INPUTS!$A$107:$B$120,2,0),0.0082)</f>
        <v>0.0039</v>
      </c>
      <c r="S1217" s="70">
        <f t="shared" si="275"/>
        <v>10.92</v>
      </c>
      <c r="T1217" s="15">
        <f t="shared" si="276"/>
        <v>1338759.24</v>
      </c>
      <c r="U1217" s="15">
        <f>T1217/INPUTS!$B$7*1000</f>
        <v>1673449050</v>
      </c>
      <c r="V1217" s="15">
        <f>T1217*INPUTS!$B$6</f>
        <v>4230479.1984</v>
      </c>
      <c r="W1217" s="73" t="s">
        <v>396</v>
      </c>
      <c r="X1217" s="73" t="s">
        <v>396</v>
      </c>
      <c r="Y1217" s="74">
        <f>IFERROR(VLOOKUP(E1217,INPUTS!$A$44:$B$103,2,0),0)</f>
        <v>0</v>
      </c>
      <c r="Z1217" s="15">
        <f t="shared" si="277"/>
        <v>0</v>
      </c>
      <c r="AA1217" s="20">
        <f>IFERROR(VLOOKUP(E1217,INPUTS!$A$44:$C$103,3,0),SCENARIOS!$J$23)</f>
        <v>0</v>
      </c>
      <c r="AB1217" s="15">
        <f t="shared" si="267"/>
        <v>0</v>
      </c>
      <c r="AC1217" s="20">
        <f>IFERROR(VLOOKUP($E1217,INPUTS!$A$44:$G$103,4,0),SCENARIOS!$K$23)</f>
        <v>0</v>
      </c>
      <c r="AD1217" s="15">
        <f t="shared" si="268"/>
        <v>0</v>
      </c>
      <c r="AE1217" s="20">
        <f>IFERROR(VLOOKUP($E1217,INPUTS!$A$44:$G$103,5,0),SCENARIOS!$L$23)</f>
        <v>0</v>
      </c>
      <c r="AF1217" s="15">
        <f t="shared" si="269"/>
        <v>0</v>
      </c>
      <c r="AG1217" s="20">
        <f>IFERROR(VLOOKUP($E1217,INPUTS!$A$44:$G$103,6,0),SCENARIOS!$M$23)</f>
        <v>0</v>
      </c>
      <c r="AH1217" s="15">
        <f t="shared" si="270"/>
        <v>0</v>
      </c>
      <c r="AI1217" s="20">
        <f>IFERROR(VLOOKUP($E1217,INPUTS!$A$44:$G$103,7,0),SCENARIOS!$N$23)</f>
        <v>0</v>
      </c>
      <c r="AJ1217" s="15">
        <f t="shared" si="271"/>
        <v>0</v>
      </c>
      <c r="AK1217" s="1"/>
      <c r="AL1217" t="str">
        <f t="shared" si="272"/>
        <v>MULTI</v>
      </c>
      <c r="AM1217" s="21">
        <f t="shared" si="273"/>
        <v>3568913.02110649</v>
      </c>
    </row>
    <row r="1218" ht="15" customHeight="1" spans="1:39">
      <c r="A1218" s="6" t="s">
        <v>2249</v>
      </c>
      <c r="B1218" s="70" t="s">
        <v>538</v>
      </c>
      <c r="C1218" s="70" t="s">
        <v>539</v>
      </c>
      <c r="D1218" s="70" t="s">
        <v>929</v>
      </c>
      <c r="E1218" s="10" t="s">
        <v>529</v>
      </c>
      <c r="F1218" s="70" t="s">
        <v>528</v>
      </c>
      <c r="G1218" s="70" t="s">
        <v>173</v>
      </c>
      <c r="H1218" s="70" t="s">
        <v>1519</v>
      </c>
      <c r="I1218" s="70" t="s">
        <v>1519</v>
      </c>
      <c r="J1218" s="70" t="s">
        <v>1519</v>
      </c>
      <c r="K1218" s="70" t="s">
        <v>1520</v>
      </c>
      <c r="L1218" s="71" t="s">
        <v>279</v>
      </c>
      <c r="M1218" s="72">
        <v>19193</v>
      </c>
      <c r="N1218" s="14">
        <f t="shared" si="266"/>
        <v>52.5835616438356</v>
      </c>
      <c r="O1218" s="15">
        <v>3000</v>
      </c>
      <c r="P1218" s="15">
        <f t="shared" si="274"/>
        <v>57579000</v>
      </c>
      <c r="Q1218" s="16">
        <f>IFERROR(VLOOKUP(G1218,SCENARIOS!$A$13:$E$18,2,0),0.025)</f>
        <v>0.04</v>
      </c>
      <c r="R1218" s="70">
        <f>IFERROR(VLOOKUP(L1218,INPUTS!$A$107:$B$120,2,0),0.0082)</f>
        <v>0.0039</v>
      </c>
      <c r="S1218" s="70">
        <f t="shared" si="275"/>
        <v>11.7</v>
      </c>
      <c r="T1218" s="15">
        <f t="shared" si="276"/>
        <v>224558.1</v>
      </c>
      <c r="U1218" s="15">
        <f>T1218/INPUTS!$B$7*1000</f>
        <v>280697625</v>
      </c>
      <c r="V1218" s="15">
        <f>T1218*INPUTS!$B$6</f>
        <v>709603.596</v>
      </c>
      <c r="W1218" s="73" t="s">
        <v>396</v>
      </c>
      <c r="X1218" s="73" t="s">
        <v>396</v>
      </c>
      <c r="Y1218" s="74">
        <f>IFERROR(VLOOKUP(E1218,INPUTS!$A$44:$B$103,2,0),0)</f>
        <v>0</v>
      </c>
      <c r="Z1218" s="15">
        <f t="shared" si="277"/>
        <v>0</v>
      </c>
      <c r="AA1218" s="20">
        <f>IFERROR(VLOOKUP(E1218,INPUTS!$A$44:$C$103,3,0),SCENARIOS!$J$23)</f>
        <v>0</v>
      </c>
      <c r="AB1218" s="15">
        <f t="shared" si="267"/>
        <v>0</v>
      </c>
      <c r="AC1218" s="20">
        <f>IFERROR(VLOOKUP($E1218,INPUTS!$A$44:$G$103,4,0),SCENARIOS!$K$23)</f>
        <v>0</v>
      </c>
      <c r="AD1218" s="15">
        <f t="shared" si="268"/>
        <v>0</v>
      </c>
      <c r="AE1218" s="20">
        <f>IFERROR(VLOOKUP($E1218,INPUTS!$A$44:$G$103,5,0),SCENARIOS!$L$23)</f>
        <v>0</v>
      </c>
      <c r="AF1218" s="15">
        <f t="shared" si="269"/>
        <v>0</v>
      </c>
      <c r="AG1218" s="20">
        <f>IFERROR(VLOOKUP($E1218,INPUTS!$A$44:$G$103,6,0),SCENARIOS!$M$23)</f>
        <v>0</v>
      </c>
      <c r="AH1218" s="15">
        <f t="shared" si="270"/>
        <v>0</v>
      </c>
      <c r="AI1218" s="20">
        <f>IFERROR(VLOOKUP($E1218,INPUTS!$A$44:$G$103,7,0),SCENARIOS!$N$23)</f>
        <v>0</v>
      </c>
      <c r="AJ1218" s="15">
        <f t="shared" si="271"/>
        <v>0</v>
      </c>
      <c r="AK1218" s="1"/>
      <c r="AL1218" t="str">
        <f t="shared" si="272"/>
        <v>MULTI</v>
      </c>
      <c r="AM1218" s="21">
        <f t="shared" si="273"/>
        <v>598635.141509786</v>
      </c>
    </row>
    <row r="1219" ht="15" customHeight="1" spans="1:39">
      <c r="A1219" s="24" t="s">
        <v>2250</v>
      </c>
      <c r="B1219" s="70" t="s">
        <v>540</v>
      </c>
      <c r="C1219" s="70" t="s">
        <v>541</v>
      </c>
      <c r="D1219" s="70" t="s">
        <v>929</v>
      </c>
      <c r="E1219" s="10" t="s">
        <v>242</v>
      </c>
      <c r="F1219" s="70" t="s">
        <v>421</v>
      </c>
      <c r="G1219" s="70" t="s">
        <v>173</v>
      </c>
      <c r="H1219" s="70" t="s">
        <v>1519</v>
      </c>
      <c r="I1219" s="70" t="s">
        <v>1519</v>
      </c>
      <c r="J1219" s="70" t="s">
        <v>1519</v>
      </c>
      <c r="K1219" s="70" t="s">
        <v>1520</v>
      </c>
      <c r="L1219" s="71" t="s">
        <v>291</v>
      </c>
      <c r="M1219" s="72">
        <v>121356</v>
      </c>
      <c r="N1219" s="14">
        <f t="shared" si="266"/>
        <v>332.482191780822</v>
      </c>
      <c r="O1219" s="15">
        <v>4500</v>
      </c>
      <c r="P1219" s="15">
        <f t="shared" si="274"/>
        <v>546102000</v>
      </c>
      <c r="Q1219" s="16">
        <f>IFERROR(VLOOKUP(G1219,SCENARIOS!$A$13:$E$18,2,0),0.025)</f>
        <v>0.04</v>
      </c>
      <c r="R1219" s="70">
        <f>IFERROR(VLOOKUP(L1219,INPUTS!$A$107:$B$120,2,0),0.0082)</f>
        <v>0.0079</v>
      </c>
      <c r="S1219" s="70">
        <f t="shared" si="275"/>
        <v>35.55</v>
      </c>
      <c r="T1219" s="15">
        <f t="shared" si="276"/>
        <v>4314205.8</v>
      </c>
      <c r="U1219" s="15">
        <f>T1219/INPUTS!$B$7*1000</f>
        <v>5392757250</v>
      </c>
      <c r="V1219" s="15">
        <f>T1219*INPUTS!$B$6</f>
        <v>13632890.328</v>
      </c>
      <c r="W1219" s="73" t="s">
        <v>396</v>
      </c>
      <c r="X1219" s="73" t="s">
        <v>396</v>
      </c>
      <c r="Y1219" s="74">
        <f>IFERROR(VLOOKUP(E1219,INPUTS!$A$44:$B$103,2,0),0)</f>
        <v>0</v>
      </c>
      <c r="Z1219" s="15">
        <f t="shared" si="277"/>
        <v>0</v>
      </c>
      <c r="AA1219" s="20">
        <f>IFERROR(VLOOKUP(E1219,INPUTS!$A$44:$C$103,3,0),SCENARIOS!$J$23)</f>
        <v>0.03</v>
      </c>
      <c r="AB1219" s="15">
        <f t="shared" si="267"/>
        <v>157466.730243627</v>
      </c>
      <c r="AC1219" s="20">
        <f>IFERROR(VLOOKUP($E1219,INPUTS!$A$44:$G$103,4,0),SCENARIOS!$K$23)</f>
        <v>0.1</v>
      </c>
      <c r="AD1219" s="15">
        <f t="shared" si="268"/>
        <v>638607.847941158</v>
      </c>
      <c r="AE1219" s="20">
        <f>IFERROR(VLOOKUP($E1219,INPUTS!$A$44:$G$103,5,0),SCENARIOS!$L$23)</f>
        <v>0.2</v>
      </c>
      <c r="AF1219" s="15">
        <f t="shared" si="269"/>
        <v>1553928.18338605</v>
      </c>
      <c r="AG1219" s="20">
        <f>IFERROR(VLOOKUP($E1219,INPUTS!$A$44:$G$103,6,0),SCENARIOS!$M$23)</f>
        <v>0.3</v>
      </c>
      <c r="AH1219" s="15">
        <f t="shared" si="270"/>
        <v>2835886.85165671</v>
      </c>
      <c r="AI1219" s="20">
        <f>IFERROR(VLOOKUP($E1219,INPUTS!$A$44:$G$103,7,0),SCENARIOS!$N$23)</f>
        <v>0.4</v>
      </c>
      <c r="AJ1219" s="15">
        <f t="shared" si="271"/>
        <v>4600386.62526151</v>
      </c>
      <c r="AK1219" s="1"/>
      <c r="AL1219" t="str">
        <f t="shared" si="272"/>
        <v>MULTI</v>
      </c>
      <c r="AM1219" s="21">
        <f t="shared" si="273"/>
        <v>11500966.5631538</v>
      </c>
    </row>
    <row r="1220" ht="15" customHeight="1" spans="1:39">
      <c r="A1220" s="6" t="s">
        <v>2251</v>
      </c>
      <c r="B1220" s="70" t="s">
        <v>773</v>
      </c>
      <c r="C1220" s="70" t="s">
        <v>774</v>
      </c>
      <c r="D1220" s="70" t="s">
        <v>929</v>
      </c>
      <c r="E1220" s="10" t="s">
        <v>545</v>
      </c>
      <c r="F1220" s="70" t="s">
        <v>544</v>
      </c>
      <c r="G1220" s="70" t="s">
        <v>173</v>
      </c>
      <c r="H1220" s="70" t="s">
        <v>1519</v>
      </c>
      <c r="I1220" s="70" t="s">
        <v>1519</v>
      </c>
      <c r="J1220" s="70" t="s">
        <v>1519</v>
      </c>
      <c r="K1220" s="70" t="s">
        <v>1520</v>
      </c>
      <c r="L1220" s="71" t="s">
        <v>286</v>
      </c>
      <c r="M1220" s="72">
        <v>62203</v>
      </c>
      <c r="N1220" s="14">
        <f t="shared" si="266"/>
        <v>170.419178082192</v>
      </c>
      <c r="O1220" s="15">
        <v>3200</v>
      </c>
      <c r="P1220" s="15">
        <f t="shared" si="274"/>
        <v>199049600</v>
      </c>
      <c r="Q1220" s="16">
        <f>IFERROR(VLOOKUP(G1220,SCENARIOS!$A$13:$E$18,2,0),0.025)</f>
        <v>0.04</v>
      </c>
      <c r="R1220" s="70">
        <f>IFERROR(VLOOKUP(L1220,INPUTS!$A$107:$B$120,2,0),0.0082)</f>
        <v>0.0039</v>
      </c>
      <c r="S1220" s="70">
        <f t="shared" si="275"/>
        <v>12.48</v>
      </c>
      <c r="T1220" s="15">
        <f t="shared" si="276"/>
        <v>776293.44</v>
      </c>
      <c r="U1220" s="15">
        <f>T1220/INPUTS!$B$7*1000</f>
        <v>970366800</v>
      </c>
      <c r="V1220" s="15">
        <f>T1220*INPUTS!$B$6</f>
        <v>2453087.2704</v>
      </c>
      <c r="W1220" s="73" t="s">
        <v>396</v>
      </c>
      <c r="X1220" s="73" t="s">
        <v>396</v>
      </c>
      <c r="Y1220" s="74">
        <f>IFERROR(VLOOKUP(E1220,INPUTS!$A$44:$B$103,2,0),0)</f>
        <v>0</v>
      </c>
      <c r="Z1220" s="15">
        <f t="shared" si="277"/>
        <v>0</v>
      </c>
      <c r="AA1220" s="20">
        <f>IFERROR(VLOOKUP(E1220,INPUTS!$A$44:$C$103,3,0),SCENARIOS!$J$23)</f>
        <v>0</v>
      </c>
      <c r="AB1220" s="15">
        <f t="shared" si="267"/>
        <v>0</v>
      </c>
      <c r="AC1220" s="20">
        <f>IFERROR(VLOOKUP($E1220,INPUTS!$A$44:$G$103,4,0),SCENARIOS!$K$23)</f>
        <v>0</v>
      </c>
      <c r="AD1220" s="15">
        <f t="shared" si="268"/>
        <v>0</v>
      </c>
      <c r="AE1220" s="20">
        <f>IFERROR(VLOOKUP($E1220,INPUTS!$A$44:$G$103,5,0),SCENARIOS!$L$23)</f>
        <v>0</v>
      </c>
      <c r="AF1220" s="15">
        <f t="shared" si="269"/>
        <v>0</v>
      </c>
      <c r="AG1220" s="20">
        <f>IFERROR(VLOOKUP($E1220,INPUTS!$A$44:$G$103,6,0),SCENARIOS!$M$23)</f>
        <v>0</v>
      </c>
      <c r="AH1220" s="15">
        <f t="shared" si="270"/>
        <v>0</v>
      </c>
      <c r="AI1220" s="20">
        <f>IFERROR(VLOOKUP($E1220,INPUTS!$A$44:$G$103,7,0),SCENARIOS!$N$23)</f>
        <v>0</v>
      </c>
      <c r="AJ1220" s="15">
        <f t="shared" si="271"/>
        <v>0</v>
      </c>
      <c r="AK1220" s="1"/>
      <c r="AL1220" t="str">
        <f t="shared" si="272"/>
        <v>MULTI</v>
      </c>
      <c r="AM1220" s="21">
        <f t="shared" si="273"/>
        <v>2069471.25624735</v>
      </c>
    </row>
    <row r="1221" ht="15" customHeight="1" spans="1:39">
      <c r="A1221" s="24" t="s">
        <v>2252</v>
      </c>
      <c r="B1221" s="70" t="s">
        <v>775</v>
      </c>
      <c r="C1221" s="70" t="s">
        <v>776</v>
      </c>
      <c r="D1221" s="70" t="s">
        <v>929</v>
      </c>
      <c r="E1221" s="10" t="s">
        <v>545</v>
      </c>
      <c r="F1221" s="70" t="s">
        <v>544</v>
      </c>
      <c r="G1221" s="70" t="s">
        <v>173</v>
      </c>
      <c r="H1221" s="70" t="s">
        <v>1519</v>
      </c>
      <c r="I1221" s="70" t="s">
        <v>1519</v>
      </c>
      <c r="J1221" s="70" t="s">
        <v>1519</v>
      </c>
      <c r="K1221" s="70" t="s">
        <v>1520</v>
      </c>
      <c r="L1221" s="71" t="s">
        <v>279</v>
      </c>
      <c r="M1221" s="72">
        <v>71090</v>
      </c>
      <c r="N1221" s="14">
        <f t="shared" ref="N1221:N1261" si="278">M1221/365</f>
        <v>194.767123287671</v>
      </c>
      <c r="O1221" s="15">
        <v>2500</v>
      </c>
      <c r="P1221" s="15">
        <f t="shared" si="274"/>
        <v>177725000</v>
      </c>
      <c r="Q1221" s="16">
        <f>IFERROR(VLOOKUP(G1221,SCENARIOS!$A$13:$E$18,2,0),0.025)</f>
        <v>0.04</v>
      </c>
      <c r="R1221" s="70">
        <f>IFERROR(VLOOKUP(L1221,INPUTS!$A$107:$B$120,2,0),0.0082)</f>
        <v>0.0039</v>
      </c>
      <c r="S1221" s="70">
        <f t="shared" si="275"/>
        <v>9.75</v>
      </c>
      <c r="T1221" s="15">
        <f t="shared" si="276"/>
        <v>693127.5</v>
      </c>
      <c r="U1221" s="15">
        <f>T1221/INPUTS!$B$7*1000</f>
        <v>866409375</v>
      </c>
      <c r="V1221" s="15">
        <f>T1221*INPUTS!$B$6</f>
        <v>2190282.9</v>
      </c>
      <c r="W1221" s="73" t="s">
        <v>396</v>
      </c>
      <c r="X1221" s="73" t="s">
        <v>396</v>
      </c>
      <c r="Y1221" s="74">
        <f>IFERROR(VLOOKUP(E1221,INPUTS!$A$44:$B$103,2,0),0)</f>
        <v>0</v>
      </c>
      <c r="Z1221" s="15">
        <f t="shared" si="277"/>
        <v>0</v>
      </c>
      <c r="AA1221" s="20">
        <f>IFERROR(VLOOKUP(E1221,INPUTS!$A$44:$C$103,3,0),SCENARIOS!$J$23)</f>
        <v>0</v>
      </c>
      <c r="AB1221" s="15">
        <f t="shared" ref="AB1221:AB1263" si="279">$T1221*AA1221*(1+$Q1221)^AB$2</f>
        <v>0</v>
      </c>
      <c r="AC1221" s="20">
        <f>IFERROR(VLOOKUP($E1221,INPUTS!$A$44:$G$103,4,0),SCENARIOS!$K$23)</f>
        <v>0</v>
      </c>
      <c r="AD1221" s="15">
        <f t="shared" ref="AD1221:AD1263" si="280">$T1221*AC1221*(1+$Q1221)^AD$2</f>
        <v>0</v>
      </c>
      <c r="AE1221" s="20">
        <f>IFERROR(VLOOKUP($E1221,INPUTS!$A$44:$G$103,5,0),SCENARIOS!$L$23)</f>
        <v>0</v>
      </c>
      <c r="AF1221" s="15">
        <f t="shared" ref="AF1221:AF1263" si="281">$T1221*AE1221*(1+$Q1221)^AF$2</f>
        <v>0</v>
      </c>
      <c r="AG1221" s="20">
        <f>IFERROR(VLOOKUP($E1221,INPUTS!$A$44:$G$103,6,0),SCENARIOS!$M$23)</f>
        <v>0</v>
      </c>
      <c r="AH1221" s="15">
        <f t="shared" ref="AH1221:AH1263" si="282">$T1221*AG1221*(1+$Q1221)^AH$2</f>
        <v>0</v>
      </c>
      <c r="AI1221" s="20">
        <f>IFERROR(VLOOKUP($E1221,INPUTS!$A$44:$G$103,7,0),SCENARIOS!$N$23)</f>
        <v>0</v>
      </c>
      <c r="AJ1221" s="15">
        <f t="shared" ref="AJ1221:AJ1263" si="283">$T1221*AI1221*(1+$Q1221)^AJ$2</f>
        <v>0</v>
      </c>
      <c r="AK1221" s="1"/>
      <c r="AL1221" t="str">
        <f t="shared" ref="AL1221:AL1263" si="284">IF(H1221="MULTI","MULTI",IF(COUNTIFS($E$4:$E$1277,H1221,$H$4:$H$1277,E1221)&gt;0,"Y","N"))</f>
        <v>MULTI</v>
      </c>
      <c r="AM1221" s="21">
        <f t="shared" ref="AM1221:AM1263" si="285">T1221*((1+Q1221)^25)</f>
        <v>1847764.47185305</v>
      </c>
    </row>
    <row r="1222" ht="15" customHeight="1" spans="1:39">
      <c r="A1222" s="6" t="s">
        <v>2253</v>
      </c>
      <c r="B1222" s="70" t="s">
        <v>777</v>
      </c>
      <c r="C1222" s="70" t="s">
        <v>778</v>
      </c>
      <c r="D1222" s="70" t="s">
        <v>929</v>
      </c>
      <c r="E1222" s="10" t="s">
        <v>242</v>
      </c>
      <c r="F1222" s="70" t="s">
        <v>421</v>
      </c>
      <c r="G1222" s="70" t="s">
        <v>173</v>
      </c>
      <c r="H1222" s="70" t="s">
        <v>1519</v>
      </c>
      <c r="I1222" s="70" t="s">
        <v>1519</v>
      </c>
      <c r="J1222" s="70" t="s">
        <v>1519</v>
      </c>
      <c r="K1222" s="70" t="s">
        <v>1520</v>
      </c>
      <c r="L1222" s="71" t="s">
        <v>286</v>
      </c>
      <c r="M1222" s="72">
        <v>80904</v>
      </c>
      <c r="N1222" s="14">
        <f t="shared" si="278"/>
        <v>221.654794520548</v>
      </c>
      <c r="O1222" s="15">
        <v>2200</v>
      </c>
      <c r="P1222" s="15">
        <f t="shared" si="274"/>
        <v>177988800</v>
      </c>
      <c r="Q1222" s="16">
        <f>IFERROR(VLOOKUP(G1222,SCENARIOS!$A$13:$E$18,2,0),0.025)</f>
        <v>0.04</v>
      </c>
      <c r="R1222" s="70">
        <f>IFERROR(VLOOKUP(L1222,INPUTS!$A$107:$B$120,2,0),0.0082)</f>
        <v>0.0039</v>
      </c>
      <c r="S1222" s="70">
        <f t="shared" si="275"/>
        <v>8.58</v>
      </c>
      <c r="T1222" s="15">
        <f t="shared" si="276"/>
        <v>694156.32</v>
      </c>
      <c r="U1222" s="15">
        <f>T1222/INPUTS!$B$7*1000</f>
        <v>867695400</v>
      </c>
      <c r="V1222" s="15">
        <f>T1222*INPUTS!$B$6</f>
        <v>2193533.9712</v>
      </c>
      <c r="W1222" s="73" t="s">
        <v>396</v>
      </c>
      <c r="X1222" s="73" t="s">
        <v>396</v>
      </c>
      <c r="Y1222" s="74">
        <f>IFERROR(VLOOKUP(E1222,INPUTS!$A$44:$B$103,2,0),0)</f>
        <v>0</v>
      </c>
      <c r="Z1222" s="15">
        <f t="shared" si="277"/>
        <v>0</v>
      </c>
      <c r="AA1222" s="20">
        <f>IFERROR(VLOOKUP(E1222,INPUTS!$A$44:$C$103,3,0),SCENARIOS!$J$23)</f>
        <v>0.03</v>
      </c>
      <c r="AB1222" s="15">
        <f t="shared" si="279"/>
        <v>25336.4190434191</v>
      </c>
      <c r="AC1222" s="20">
        <f>IFERROR(VLOOKUP($E1222,INPUTS!$A$44:$G$103,4,0),SCENARIOS!$K$23)</f>
        <v>0.1</v>
      </c>
      <c r="AD1222" s="15">
        <f t="shared" si="280"/>
        <v>102752.092551995</v>
      </c>
      <c r="AE1222" s="20">
        <f>IFERROR(VLOOKUP($E1222,INPUTS!$A$44:$G$103,5,0),SCENARIOS!$L$23)</f>
        <v>0.2</v>
      </c>
      <c r="AF1222" s="15">
        <f t="shared" si="281"/>
        <v>250027.263262116</v>
      </c>
      <c r="AG1222" s="20">
        <f>IFERROR(VLOOKUP($E1222,INPUTS!$A$44:$G$103,6,0),SCENARIOS!$M$23)</f>
        <v>0.3</v>
      </c>
      <c r="AH1222" s="15">
        <f t="shared" si="282"/>
        <v>456294.593290474</v>
      </c>
      <c r="AI1222" s="20">
        <f>IFERROR(VLOOKUP($E1222,INPUTS!$A$44:$G$103,7,0),SCENARIOS!$N$23)</f>
        <v>0.4</v>
      </c>
      <c r="AJ1222" s="15">
        <f t="shared" si="283"/>
        <v>740202.855035044</v>
      </c>
      <c r="AK1222" s="1"/>
      <c r="AL1222" t="str">
        <f t="shared" si="284"/>
        <v>MULTI</v>
      </c>
      <c r="AM1222" s="21">
        <f t="shared" si="285"/>
        <v>1850507.13758761</v>
      </c>
    </row>
    <row r="1223" ht="15" customHeight="1" spans="1:39">
      <c r="A1223" s="24" t="s">
        <v>2254</v>
      </c>
      <c r="B1223" s="70" t="s">
        <v>779</v>
      </c>
      <c r="C1223" s="70" t="s">
        <v>780</v>
      </c>
      <c r="D1223" s="70" t="s">
        <v>929</v>
      </c>
      <c r="E1223" s="10" t="s">
        <v>444</v>
      </c>
      <c r="F1223" s="70" t="s">
        <v>443</v>
      </c>
      <c r="G1223" s="70" t="s">
        <v>177</v>
      </c>
      <c r="H1223" s="70" t="s">
        <v>1519</v>
      </c>
      <c r="I1223" s="70" t="s">
        <v>1519</v>
      </c>
      <c r="J1223" s="70" t="s">
        <v>1519</v>
      </c>
      <c r="K1223" s="70" t="s">
        <v>1520</v>
      </c>
      <c r="L1223" s="71" t="s">
        <v>286</v>
      </c>
      <c r="M1223" s="72">
        <v>177483</v>
      </c>
      <c r="N1223" s="14">
        <f t="shared" si="278"/>
        <v>486.254794520548</v>
      </c>
      <c r="O1223" s="15">
        <v>2800</v>
      </c>
      <c r="P1223" s="15">
        <f t="shared" si="274"/>
        <v>496952400</v>
      </c>
      <c r="Q1223" s="16">
        <f>IFERROR(VLOOKUP(G1223,SCENARIOS!$A$13:$E$18,2,0),0.025)</f>
        <v>0.045</v>
      </c>
      <c r="R1223" s="70">
        <f>IFERROR(VLOOKUP(L1223,INPUTS!$A$107:$B$120,2,0),0.0082)</f>
        <v>0.0039</v>
      </c>
      <c r="S1223" s="70">
        <f t="shared" si="275"/>
        <v>10.92</v>
      </c>
      <c r="T1223" s="15">
        <f t="shared" si="276"/>
        <v>1938114.36</v>
      </c>
      <c r="U1223" s="15">
        <f>T1223/INPUTS!$B$7*1000</f>
        <v>2422642950</v>
      </c>
      <c r="V1223" s="15">
        <f>T1223*INPUTS!$B$6</f>
        <v>6124441.3776</v>
      </c>
      <c r="W1223" s="73" t="s">
        <v>396</v>
      </c>
      <c r="X1223" s="73" t="s">
        <v>396</v>
      </c>
      <c r="Y1223" s="74">
        <f>IFERROR(VLOOKUP(E1223,INPUTS!$A$44:$B$103,2,0),0)</f>
        <v>0</v>
      </c>
      <c r="Z1223" s="15">
        <f t="shared" si="277"/>
        <v>0</v>
      </c>
      <c r="AA1223" s="20">
        <f>IFERROR(VLOOKUP(E1223,INPUTS!$A$44:$C$103,3,0),SCENARIOS!$J$23)</f>
        <v>0</v>
      </c>
      <c r="AB1223" s="15">
        <f t="shared" si="279"/>
        <v>0</v>
      </c>
      <c r="AC1223" s="20">
        <f>IFERROR(VLOOKUP($E1223,INPUTS!$A$44:$G$103,4,0),SCENARIOS!$K$23)</f>
        <v>0</v>
      </c>
      <c r="AD1223" s="15">
        <f t="shared" si="280"/>
        <v>0</v>
      </c>
      <c r="AE1223" s="20">
        <f>IFERROR(VLOOKUP($E1223,INPUTS!$A$44:$G$103,5,0),SCENARIOS!$L$23)</f>
        <v>0</v>
      </c>
      <c r="AF1223" s="15">
        <f t="shared" si="281"/>
        <v>0</v>
      </c>
      <c r="AG1223" s="20">
        <f>IFERROR(VLOOKUP($E1223,INPUTS!$A$44:$G$103,6,0),SCENARIOS!$M$23)</f>
        <v>0</v>
      </c>
      <c r="AH1223" s="15">
        <f t="shared" si="282"/>
        <v>0</v>
      </c>
      <c r="AI1223" s="20">
        <f>IFERROR(VLOOKUP($E1223,INPUTS!$A$44:$G$103,7,0),SCENARIOS!$N$23)</f>
        <v>0</v>
      </c>
      <c r="AJ1223" s="15">
        <f t="shared" si="283"/>
        <v>0</v>
      </c>
      <c r="AK1223" s="1"/>
      <c r="AL1223" t="str">
        <f t="shared" si="284"/>
        <v>MULTI</v>
      </c>
      <c r="AM1223" s="21">
        <f t="shared" si="285"/>
        <v>5824875.67825333</v>
      </c>
    </row>
    <row r="1224" ht="15" customHeight="1" spans="1:39">
      <c r="A1224" s="6" t="s">
        <v>2255</v>
      </c>
      <c r="B1224" s="70" t="s">
        <v>781</v>
      </c>
      <c r="C1224" s="70" t="s">
        <v>782</v>
      </c>
      <c r="D1224" s="70" t="s">
        <v>929</v>
      </c>
      <c r="E1224" s="10" t="s">
        <v>444</v>
      </c>
      <c r="F1224" s="70" t="s">
        <v>443</v>
      </c>
      <c r="G1224" s="70" t="s">
        <v>177</v>
      </c>
      <c r="H1224" s="70" t="s">
        <v>1519</v>
      </c>
      <c r="I1224" s="70" t="s">
        <v>1519</v>
      </c>
      <c r="J1224" s="70" t="s">
        <v>1519</v>
      </c>
      <c r="K1224" s="70" t="s">
        <v>1520</v>
      </c>
      <c r="L1224" s="71" t="s">
        <v>279</v>
      </c>
      <c r="M1224" s="72">
        <v>118322</v>
      </c>
      <c r="N1224" s="14">
        <f t="shared" si="278"/>
        <v>324.169863013699</v>
      </c>
      <c r="O1224" s="15">
        <v>2500</v>
      </c>
      <c r="P1224" s="15">
        <f t="shared" si="274"/>
        <v>295805000</v>
      </c>
      <c r="Q1224" s="16">
        <f>IFERROR(VLOOKUP(G1224,SCENARIOS!$A$13:$E$18,2,0),0.025)</f>
        <v>0.045</v>
      </c>
      <c r="R1224" s="70">
        <f>IFERROR(VLOOKUP(L1224,INPUTS!$A$107:$B$120,2,0),0.0082)</f>
        <v>0.0039</v>
      </c>
      <c r="S1224" s="70">
        <f t="shared" si="275"/>
        <v>9.75</v>
      </c>
      <c r="T1224" s="15">
        <f t="shared" si="276"/>
        <v>1153639.5</v>
      </c>
      <c r="U1224" s="15">
        <f>T1224/INPUTS!$B$7*1000</f>
        <v>1442049375</v>
      </c>
      <c r="V1224" s="15">
        <f>T1224*INPUTS!$B$6</f>
        <v>3645500.82</v>
      </c>
      <c r="W1224" s="73" t="s">
        <v>396</v>
      </c>
      <c r="X1224" s="73" t="s">
        <v>396</v>
      </c>
      <c r="Y1224" s="74">
        <f>IFERROR(VLOOKUP(E1224,INPUTS!$A$44:$B$103,2,0),0)</f>
        <v>0</v>
      </c>
      <c r="Z1224" s="15">
        <f t="shared" si="277"/>
        <v>0</v>
      </c>
      <c r="AA1224" s="20">
        <f>IFERROR(VLOOKUP(E1224,INPUTS!$A$44:$C$103,3,0),SCENARIOS!$J$23)</f>
        <v>0</v>
      </c>
      <c r="AB1224" s="15">
        <f t="shared" si="279"/>
        <v>0</v>
      </c>
      <c r="AC1224" s="20">
        <f>IFERROR(VLOOKUP($E1224,INPUTS!$A$44:$G$103,4,0),SCENARIOS!$K$23)</f>
        <v>0</v>
      </c>
      <c r="AD1224" s="15">
        <f t="shared" si="280"/>
        <v>0</v>
      </c>
      <c r="AE1224" s="20">
        <f>IFERROR(VLOOKUP($E1224,INPUTS!$A$44:$G$103,5,0),SCENARIOS!$L$23)</f>
        <v>0</v>
      </c>
      <c r="AF1224" s="15">
        <f t="shared" si="281"/>
        <v>0</v>
      </c>
      <c r="AG1224" s="20">
        <f>IFERROR(VLOOKUP($E1224,INPUTS!$A$44:$G$103,6,0),SCENARIOS!$M$23)</f>
        <v>0</v>
      </c>
      <c r="AH1224" s="15">
        <f t="shared" si="282"/>
        <v>0</v>
      </c>
      <c r="AI1224" s="20">
        <f>IFERROR(VLOOKUP($E1224,INPUTS!$A$44:$G$103,7,0),SCENARIOS!$N$23)</f>
        <v>0</v>
      </c>
      <c r="AJ1224" s="15">
        <f t="shared" si="283"/>
        <v>0</v>
      </c>
      <c r="AK1224" s="1"/>
      <c r="AL1224" t="str">
        <f t="shared" si="284"/>
        <v>MULTI</v>
      </c>
      <c r="AM1224" s="21">
        <f t="shared" si="285"/>
        <v>3467187.90372222</v>
      </c>
    </row>
    <row r="1225" ht="15" customHeight="1" spans="1:39">
      <c r="A1225" s="24" t="s">
        <v>2256</v>
      </c>
      <c r="B1225" s="70" t="s">
        <v>784</v>
      </c>
      <c r="C1225" s="70" t="s">
        <v>785</v>
      </c>
      <c r="D1225" s="70" t="s">
        <v>929</v>
      </c>
      <c r="E1225" s="10" t="s">
        <v>694</v>
      </c>
      <c r="F1225" s="70" t="s">
        <v>693</v>
      </c>
      <c r="G1225" s="70" t="s">
        <v>177</v>
      </c>
      <c r="H1225" s="70" t="s">
        <v>1519</v>
      </c>
      <c r="I1225" s="70" t="s">
        <v>1519</v>
      </c>
      <c r="J1225" s="70" t="s">
        <v>1519</v>
      </c>
      <c r="K1225" s="70" t="s">
        <v>1520</v>
      </c>
      <c r="L1225" s="71" t="s">
        <v>279</v>
      </c>
      <c r="M1225" s="72">
        <v>72891</v>
      </c>
      <c r="N1225" s="14">
        <f t="shared" si="278"/>
        <v>199.701369863014</v>
      </c>
      <c r="O1225" s="15">
        <v>3500</v>
      </c>
      <c r="P1225" s="15">
        <f t="shared" si="274"/>
        <v>255118500</v>
      </c>
      <c r="Q1225" s="16">
        <f>IFERROR(VLOOKUP(G1225,SCENARIOS!$A$13:$E$18,2,0),0.025)</f>
        <v>0.045</v>
      </c>
      <c r="R1225" s="70">
        <f>IFERROR(VLOOKUP(L1225,INPUTS!$A$107:$B$120,2,0),0.0082)</f>
        <v>0.0039</v>
      </c>
      <c r="S1225" s="70">
        <f t="shared" si="275"/>
        <v>13.65</v>
      </c>
      <c r="T1225" s="15">
        <f t="shared" si="276"/>
        <v>994962.15</v>
      </c>
      <c r="U1225" s="15">
        <f>T1225/INPUTS!$B$7*1000</f>
        <v>1243702687.5</v>
      </c>
      <c r="V1225" s="15">
        <f>T1225*INPUTS!$B$6</f>
        <v>3144080.394</v>
      </c>
      <c r="W1225" s="73" t="s">
        <v>396</v>
      </c>
      <c r="X1225" s="73" t="s">
        <v>396</v>
      </c>
      <c r="Y1225" s="74">
        <f>IFERROR(VLOOKUP(E1225,INPUTS!$A$44:$B$103,2,0),0)</f>
        <v>0</v>
      </c>
      <c r="Z1225" s="15">
        <f t="shared" si="277"/>
        <v>0</v>
      </c>
      <c r="AA1225" s="20">
        <f>IFERROR(VLOOKUP(E1225,INPUTS!$A$44:$C$103,3,0),SCENARIOS!$J$23)</f>
        <v>0</v>
      </c>
      <c r="AB1225" s="15">
        <f t="shared" si="279"/>
        <v>0</v>
      </c>
      <c r="AC1225" s="20">
        <f>IFERROR(VLOOKUP($E1225,INPUTS!$A$44:$G$103,4,0),SCENARIOS!$K$23)</f>
        <v>0</v>
      </c>
      <c r="AD1225" s="15">
        <f t="shared" si="280"/>
        <v>0</v>
      </c>
      <c r="AE1225" s="20">
        <f>IFERROR(VLOOKUP($E1225,INPUTS!$A$44:$G$103,5,0),SCENARIOS!$L$23)</f>
        <v>0</v>
      </c>
      <c r="AF1225" s="15">
        <f t="shared" si="281"/>
        <v>0</v>
      </c>
      <c r="AG1225" s="20">
        <f>IFERROR(VLOOKUP($E1225,INPUTS!$A$44:$G$103,6,0),SCENARIOS!$M$23)</f>
        <v>0</v>
      </c>
      <c r="AH1225" s="15">
        <f t="shared" si="282"/>
        <v>0</v>
      </c>
      <c r="AI1225" s="20">
        <f>IFERROR(VLOOKUP($E1225,INPUTS!$A$44:$G$103,7,0),SCENARIOS!$N$23)</f>
        <v>0</v>
      </c>
      <c r="AJ1225" s="15">
        <f t="shared" si="283"/>
        <v>0</v>
      </c>
      <c r="AK1225" s="1"/>
      <c r="AL1225" t="str">
        <f t="shared" si="284"/>
        <v>MULTI</v>
      </c>
      <c r="AM1225" s="21">
        <f t="shared" si="285"/>
        <v>2990293.52856022</v>
      </c>
    </row>
    <row r="1226" ht="15" customHeight="1" spans="1:39">
      <c r="A1226" s="6" t="s">
        <v>2257</v>
      </c>
      <c r="B1226" s="70" t="s">
        <v>786</v>
      </c>
      <c r="C1226" s="70" t="s">
        <v>675</v>
      </c>
      <c r="D1226" s="70" t="s">
        <v>929</v>
      </c>
      <c r="E1226" s="10" t="s">
        <v>677</v>
      </c>
      <c r="F1226" s="70" t="s">
        <v>676</v>
      </c>
      <c r="G1226" s="70" t="s">
        <v>177</v>
      </c>
      <c r="H1226" s="70" t="s">
        <v>1519</v>
      </c>
      <c r="I1226" s="70" t="s">
        <v>1519</v>
      </c>
      <c r="J1226" s="70" t="s">
        <v>1519</v>
      </c>
      <c r="K1226" s="70" t="s">
        <v>1520</v>
      </c>
      <c r="L1226" s="71" t="s">
        <v>279</v>
      </c>
      <c r="M1226" s="72">
        <v>39241</v>
      </c>
      <c r="N1226" s="14">
        <f t="shared" si="278"/>
        <v>107.509589041096</v>
      </c>
      <c r="O1226" s="15">
        <v>3000</v>
      </c>
      <c r="P1226" s="15">
        <f t="shared" si="274"/>
        <v>117723000</v>
      </c>
      <c r="Q1226" s="16">
        <f>IFERROR(VLOOKUP(G1226,SCENARIOS!$A$13:$E$18,2,0),0.025)</f>
        <v>0.045</v>
      </c>
      <c r="R1226" s="70">
        <f>IFERROR(VLOOKUP(L1226,INPUTS!$A$107:$B$120,2,0),0.0082)</f>
        <v>0.0039</v>
      </c>
      <c r="S1226" s="70">
        <f t="shared" si="275"/>
        <v>11.7</v>
      </c>
      <c r="T1226" s="15">
        <f t="shared" si="276"/>
        <v>459119.7</v>
      </c>
      <c r="U1226" s="15">
        <f>T1226/INPUTS!$B$7*1000</f>
        <v>573899625</v>
      </c>
      <c r="V1226" s="15">
        <f>T1226*INPUTS!$B$6</f>
        <v>1450818.252</v>
      </c>
      <c r="W1226" s="73" t="s">
        <v>396</v>
      </c>
      <c r="X1226" s="73" t="s">
        <v>396</v>
      </c>
      <c r="Y1226" s="74">
        <f>IFERROR(VLOOKUP(E1226,INPUTS!$A$44:$B$103,2,0),0)</f>
        <v>0</v>
      </c>
      <c r="Z1226" s="15">
        <f t="shared" si="277"/>
        <v>0</v>
      </c>
      <c r="AA1226" s="20">
        <f>IFERROR(VLOOKUP(E1226,INPUTS!$A$44:$C$103,3,0),SCENARIOS!$J$23)</f>
        <v>0</v>
      </c>
      <c r="AB1226" s="15">
        <f t="shared" si="279"/>
        <v>0</v>
      </c>
      <c r="AC1226" s="20">
        <f>IFERROR(VLOOKUP($E1226,INPUTS!$A$44:$G$103,4,0),SCENARIOS!$K$23)</f>
        <v>0</v>
      </c>
      <c r="AD1226" s="15">
        <f t="shared" si="280"/>
        <v>0</v>
      </c>
      <c r="AE1226" s="20">
        <f>IFERROR(VLOOKUP($E1226,INPUTS!$A$44:$G$103,5,0),SCENARIOS!$L$23)</f>
        <v>0</v>
      </c>
      <c r="AF1226" s="15">
        <f t="shared" si="281"/>
        <v>0</v>
      </c>
      <c r="AG1226" s="20">
        <f>IFERROR(VLOOKUP($E1226,INPUTS!$A$44:$G$103,6,0),SCENARIOS!$M$23)</f>
        <v>0</v>
      </c>
      <c r="AH1226" s="15">
        <f t="shared" si="282"/>
        <v>0</v>
      </c>
      <c r="AI1226" s="20">
        <f>IFERROR(VLOOKUP($E1226,INPUTS!$A$44:$G$103,7,0),SCENARIOS!$N$23)</f>
        <v>0</v>
      </c>
      <c r="AJ1226" s="15">
        <f t="shared" si="283"/>
        <v>0</v>
      </c>
      <c r="AK1226" s="1"/>
      <c r="AL1226" t="str">
        <f t="shared" si="284"/>
        <v>MULTI</v>
      </c>
      <c r="AM1226" s="21">
        <f t="shared" si="285"/>
        <v>1379854.16605497</v>
      </c>
    </row>
    <row r="1227" ht="15" customHeight="1" spans="1:39">
      <c r="A1227" s="24" t="s">
        <v>2258</v>
      </c>
      <c r="B1227" s="70" t="s">
        <v>787</v>
      </c>
      <c r="C1227" s="70" t="s">
        <v>788</v>
      </c>
      <c r="D1227" s="70" t="s">
        <v>929</v>
      </c>
      <c r="E1227" s="10" t="s">
        <v>537</v>
      </c>
      <c r="F1227" s="70" t="s">
        <v>536</v>
      </c>
      <c r="G1227" s="70" t="s">
        <v>173</v>
      </c>
      <c r="H1227" s="70" t="s">
        <v>1519</v>
      </c>
      <c r="I1227" s="70" t="s">
        <v>1519</v>
      </c>
      <c r="J1227" s="70" t="s">
        <v>1519</v>
      </c>
      <c r="K1227" s="70" t="s">
        <v>1520</v>
      </c>
      <c r="L1227" s="71" t="s">
        <v>279</v>
      </c>
      <c r="M1227" s="72">
        <v>24404</v>
      </c>
      <c r="N1227" s="14">
        <f t="shared" si="278"/>
        <v>66.8602739726027</v>
      </c>
      <c r="O1227" s="15">
        <v>2200</v>
      </c>
      <c r="P1227" s="15">
        <f t="shared" si="274"/>
        <v>53688800</v>
      </c>
      <c r="Q1227" s="16">
        <f>IFERROR(VLOOKUP(G1227,SCENARIOS!$A$13:$E$18,2,0),0.025)</f>
        <v>0.04</v>
      </c>
      <c r="R1227" s="70">
        <f>IFERROR(VLOOKUP(L1227,INPUTS!$A$107:$B$120,2,0),0.0082)</f>
        <v>0.0039</v>
      </c>
      <c r="S1227" s="70">
        <f t="shared" si="275"/>
        <v>8.58</v>
      </c>
      <c r="T1227" s="15">
        <f t="shared" si="276"/>
        <v>209386.32</v>
      </c>
      <c r="U1227" s="15">
        <f>T1227/INPUTS!$B$7*1000</f>
        <v>261732900</v>
      </c>
      <c r="V1227" s="15">
        <f>T1227*INPUTS!$B$6</f>
        <v>661660.7712</v>
      </c>
      <c r="W1227" s="73" t="s">
        <v>396</v>
      </c>
      <c r="X1227" s="73" t="s">
        <v>396</v>
      </c>
      <c r="Y1227" s="74">
        <f>IFERROR(VLOOKUP(E1227,INPUTS!$A$44:$B$103,2,0),0)</f>
        <v>0</v>
      </c>
      <c r="Z1227" s="15">
        <f t="shared" si="277"/>
        <v>0</v>
      </c>
      <c r="AA1227" s="20">
        <f>IFERROR(VLOOKUP(E1227,INPUTS!$A$44:$C$103,3,0),SCENARIOS!$J$23)</f>
        <v>0</v>
      </c>
      <c r="AB1227" s="15">
        <f t="shared" si="279"/>
        <v>0</v>
      </c>
      <c r="AC1227" s="20">
        <f>IFERROR(VLOOKUP($E1227,INPUTS!$A$44:$G$103,4,0),SCENARIOS!$K$23)</f>
        <v>0</v>
      </c>
      <c r="AD1227" s="15">
        <f t="shared" si="280"/>
        <v>0</v>
      </c>
      <c r="AE1227" s="20">
        <f>IFERROR(VLOOKUP($E1227,INPUTS!$A$44:$G$103,5,0),SCENARIOS!$L$23)</f>
        <v>0</v>
      </c>
      <c r="AF1227" s="15">
        <f t="shared" si="281"/>
        <v>0</v>
      </c>
      <c r="AG1227" s="20">
        <f>IFERROR(VLOOKUP($E1227,INPUTS!$A$44:$G$103,6,0),SCENARIOS!$M$23)</f>
        <v>0</v>
      </c>
      <c r="AH1227" s="15">
        <f t="shared" si="282"/>
        <v>0</v>
      </c>
      <c r="AI1227" s="20">
        <f>IFERROR(VLOOKUP($E1227,INPUTS!$A$44:$G$103,7,0),SCENARIOS!$N$23)</f>
        <v>0</v>
      </c>
      <c r="AJ1227" s="15">
        <f t="shared" si="283"/>
        <v>0</v>
      </c>
      <c r="AK1227" s="1"/>
      <c r="AL1227" t="str">
        <f t="shared" si="284"/>
        <v>MULTI</v>
      </c>
      <c r="AM1227" s="21">
        <f t="shared" si="285"/>
        <v>558189.659172452</v>
      </c>
    </row>
    <row r="1228" ht="15" customHeight="1" spans="1:39">
      <c r="A1228" s="6" t="s">
        <v>2260</v>
      </c>
      <c r="B1228" s="70" t="s">
        <v>534</v>
      </c>
      <c r="C1228" s="70" t="s">
        <v>535</v>
      </c>
      <c r="D1228" s="70" t="s">
        <v>929</v>
      </c>
      <c r="E1228" s="10" t="s">
        <v>537</v>
      </c>
      <c r="F1228" s="70" t="s">
        <v>536</v>
      </c>
      <c r="G1228" s="70" t="s">
        <v>173</v>
      </c>
      <c r="H1228" s="70" t="s">
        <v>1519</v>
      </c>
      <c r="I1228" s="70" t="s">
        <v>1519</v>
      </c>
      <c r="J1228" s="70" t="s">
        <v>1519</v>
      </c>
      <c r="K1228" s="70" t="s">
        <v>1520</v>
      </c>
      <c r="L1228" s="71" t="s">
        <v>286</v>
      </c>
      <c r="M1228" s="72">
        <v>18303</v>
      </c>
      <c r="N1228" s="14">
        <f t="shared" si="278"/>
        <v>50.1452054794521</v>
      </c>
      <c r="O1228" s="15">
        <v>3000</v>
      </c>
      <c r="P1228" s="15">
        <f t="shared" si="274"/>
        <v>54909000</v>
      </c>
      <c r="Q1228" s="16">
        <f>IFERROR(VLOOKUP(G1228,SCENARIOS!$A$13:$E$18,2,0),0.025)</f>
        <v>0.04</v>
      </c>
      <c r="R1228" s="70">
        <f>IFERROR(VLOOKUP(L1228,INPUTS!$A$107:$B$120,2,0),0.0082)</f>
        <v>0.0039</v>
      </c>
      <c r="S1228" s="70">
        <f t="shared" si="275"/>
        <v>11.7</v>
      </c>
      <c r="T1228" s="15">
        <f t="shared" si="276"/>
        <v>214145.1</v>
      </c>
      <c r="U1228" s="15">
        <f>T1228/INPUTS!$B$7*1000</f>
        <v>267681375</v>
      </c>
      <c r="V1228" s="15">
        <f>T1228*INPUTS!$B$6</f>
        <v>676698.516</v>
      </c>
      <c r="W1228" s="73" t="s">
        <v>396</v>
      </c>
      <c r="X1228" s="73" t="s">
        <v>396</v>
      </c>
      <c r="Y1228" s="74">
        <f>IFERROR(VLOOKUP(E1228,INPUTS!$A$44:$B$103,2,0),0)</f>
        <v>0</v>
      </c>
      <c r="Z1228" s="15">
        <f t="shared" si="277"/>
        <v>0</v>
      </c>
      <c r="AA1228" s="20">
        <f>IFERROR(VLOOKUP(E1228,INPUTS!$A$44:$C$103,3,0),SCENARIOS!$J$23)</f>
        <v>0</v>
      </c>
      <c r="AB1228" s="15">
        <f t="shared" si="279"/>
        <v>0</v>
      </c>
      <c r="AC1228" s="20">
        <f>IFERROR(VLOOKUP($E1228,INPUTS!$A$44:$G$103,4,0),SCENARIOS!$K$23)</f>
        <v>0</v>
      </c>
      <c r="AD1228" s="15">
        <f t="shared" si="280"/>
        <v>0</v>
      </c>
      <c r="AE1228" s="20">
        <f>IFERROR(VLOOKUP($E1228,INPUTS!$A$44:$G$103,5,0),SCENARIOS!$L$23)</f>
        <v>0</v>
      </c>
      <c r="AF1228" s="15">
        <f t="shared" si="281"/>
        <v>0</v>
      </c>
      <c r="AG1228" s="20">
        <f>IFERROR(VLOOKUP($E1228,INPUTS!$A$44:$G$103,6,0),SCENARIOS!$M$23)</f>
        <v>0</v>
      </c>
      <c r="AH1228" s="15">
        <f t="shared" si="282"/>
        <v>0</v>
      </c>
      <c r="AI1228" s="20">
        <f>IFERROR(VLOOKUP($E1228,INPUTS!$A$44:$G$103,7,0),SCENARIOS!$N$23)</f>
        <v>0</v>
      </c>
      <c r="AJ1228" s="15">
        <f t="shared" si="283"/>
        <v>0</v>
      </c>
      <c r="AK1228" s="1"/>
      <c r="AL1228" t="str">
        <f t="shared" si="284"/>
        <v>MULTI</v>
      </c>
      <c r="AM1228" s="21">
        <f t="shared" si="285"/>
        <v>570875.787790007</v>
      </c>
    </row>
    <row r="1229" ht="15" customHeight="1" spans="1:39">
      <c r="A1229" s="24" t="s">
        <v>2261</v>
      </c>
      <c r="B1229" s="70" t="s">
        <v>789</v>
      </c>
      <c r="C1229" s="70" t="s">
        <v>790</v>
      </c>
      <c r="D1229" s="70" t="s">
        <v>929</v>
      </c>
      <c r="E1229" s="10" t="s">
        <v>537</v>
      </c>
      <c r="F1229" s="70" t="s">
        <v>536</v>
      </c>
      <c r="G1229" s="70" t="s">
        <v>173</v>
      </c>
      <c r="H1229" s="70" t="s">
        <v>1519</v>
      </c>
      <c r="I1229" s="70" t="s">
        <v>1519</v>
      </c>
      <c r="J1229" s="70" t="s">
        <v>1519</v>
      </c>
      <c r="K1229" s="70" t="s">
        <v>1520</v>
      </c>
      <c r="L1229" s="71" t="s">
        <v>286</v>
      </c>
      <c r="M1229" s="72">
        <v>14642</v>
      </c>
      <c r="N1229" s="14">
        <f t="shared" si="278"/>
        <v>40.1150684931507</v>
      </c>
      <c r="O1229" s="15">
        <v>2000</v>
      </c>
      <c r="P1229" s="15">
        <f t="shared" si="274"/>
        <v>29284000</v>
      </c>
      <c r="Q1229" s="16">
        <f>IFERROR(VLOOKUP(G1229,SCENARIOS!$A$13:$E$18,2,0),0.025)</f>
        <v>0.04</v>
      </c>
      <c r="R1229" s="70">
        <f>IFERROR(VLOOKUP(L1229,INPUTS!$A$107:$B$120,2,0),0.0082)</f>
        <v>0.0039</v>
      </c>
      <c r="S1229" s="70">
        <f t="shared" si="275"/>
        <v>7.8</v>
      </c>
      <c r="T1229" s="15">
        <f t="shared" si="276"/>
        <v>114207.6</v>
      </c>
      <c r="U1229" s="15">
        <f>T1229/INPUTS!$B$7*1000</f>
        <v>142759500</v>
      </c>
      <c r="V1229" s="15">
        <f>T1229*INPUTS!$B$6</f>
        <v>360896.016</v>
      </c>
      <c r="W1229" s="73" t="s">
        <v>396</v>
      </c>
      <c r="X1229" s="73" t="s">
        <v>396</v>
      </c>
      <c r="Y1229" s="74">
        <f>IFERROR(VLOOKUP(E1229,INPUTS!$A$44:$B$103,2,0),0)</f>
        <v>0</v>
      </c>
      <c r="Z1229" s="15">
        <f t="shared" si="277"/>
        <v>0</v>
      </c>
      <c r="AA1229" s="20">
        <f>IFERROR(VLOOKUP(E1229,INPUTS!$A$44:$C$103,3,0),SCENARIOS!$J$23)</f>
        <v>0</v>
      </c>
      <c r="AB1229" s="15">
        <f t="shared" si="279"/>
        <v>0</v>
      </c>
      <c r="AC1229" s="20">
        <f>IFERROR(VLOOKUP($E1229,INPUTS!$A$44:$G$103,4,0),SCENARIOS!$K$23)</f>
        <v>0</v>
      </c>
      <c r="AD1229" s="15">
        <f t="shared" si="280"/>
        <v>0</v>
      </c>
      <c r="AE1229" s="20">
        <f>IFERROR(VLOOKUP($E1229,INPUTS!$A$44:$G$103,5,0),SCENARIOS!$L$23)</f>
        <v>0</v>
      </c>
      <c r="AF1229" s="15">
        <f t="shared" si="281"/>
        <v>0</v>
      </c>
      <c r="AG1229" s="20">
        <f>IFERROR(VLOOKUP($E1229,INPUTS!$A$44:$G$103,6,0),SCENARIOS!$M$23)</f>
        <v>0</v>
      </c>
      <c r="AH1229" s="15">
        <f t="shared" si="282"/>
        <v>0</v>
      </c>
      <c r="AI1229" s="20">
        <f>IFERROR(VLOOKUP($E1229,INPUTS!$A$44:$G$103,7,0),SCENARIOS!$N$23)</f>
        <v>0</v>
      </c>
      <c r="AJ1229" s="15">
        <f t="shared" si="283"/>
        <v>0</v>
      </c>
      <c r="AK1229" s="1"/>
      <c r="AL1229" t="str">
        <f t="shared" si="284"/>
        <v>MULTI</v>
      </c>
      <c r="AM1229" s="21">
        <f t="shared" si="285"/>
        <v>304458.769411983</v>
      </c>
    </row>
    <row r="1230" ht="15" customHeight="1" spans="1:39">
      <c r="A1230" s="6" t="s">
        <v>2262</v>
      </c>
      <c r="B1230" s="70" t="s">
        <v>377</v>
      </c>
      <c r="C1230" s="70" t="s">
        <v>378</v>
      </c>
      <c r="D1230" s="70" t="s">
        <v>929</v>
      </c>
      <c r="E1230" s="10" t="s">
        <v>537</v>
      </c>
      <c r="F1230" s="70" t="s">
        <v>536</v>
      </c>
      <c r="G1230" s="70" t="s">
        <v>173</v>
      </c>
      <c r="H1230" s="70" t="s">
        <v>1519</v>
      </c>
      <c r="I1230" s="70" t="s">
        <v>1519</v>
      </c>
      <c r="J1230" s="70" t="s">
        <v>1519</v>
      </c>
      <c r="K1230" s="70" t="s">
        <v>1520</v>
      </c>
      <c r="L1230" s="71" t="s">
        <v>286</v>
      </c>
      <c r="M1230" s="72">
        <v>9762</v>
      </c>
      <c r="N1230" s="14">
        <f t="shared" si="278"/>
        <v>26.7452054794521</v>
      </c>
      <c r="O1230" s="15">
        <v>1800</v>
      </c>
      <c r="P1230" s="15">
        <f t="shared" si="274"/>
        <v>17571600</v>
      </c>
      <c r="Q1230" s="16">
        <f>IFERROR(VLOOKUP(G1230,SCENARIOS!$A$13:$E$18,2,0),0.025)</f>
        <v>0.04</v>
      </c>
      <c r="R1230" s="70">
        <f>IFERROR(VLOOKUP(L1230,INPUTS!$A$107:$B$120,2,0),0.0082)</f>
        <v>0.0039</v>
      </c>
      <c r="S1230" s="70">
        <f t="shared" si="275"/>
        <v>7.02</v>
      </c>
      <c r="T1230" s="15">
        <f t="shared" si="276"/>
        <v>68529.24</v>
      </c>
      <c r="U1230" s="15">
        <f>T1230/INPUTS!$B$7*1000</f>
        <v>85661550</v>
      </c>
      <c r="V1230" s="15">
        <f>T1230*INPUTS!$B$6</f>
        <v>216552.3984</v>
      </c>
      <c r="W1230" s="73" t="s">
        <v>396</v>
      </c>
      <c r="X1230" s="73" t="s">
        <v>396</v>
      </c>
      <c r="Y1230" s="74">
        <f>IFERROR(VLOOKUP(E1230,INPUTS!$A$44:$B$103,2,0),0)</f>
        <v>0</v>
      </c>
      <c r="Z1230" s="15">
        <f t="shared" si="277"/>
        <v>0</v>
      </c>
      <c r="AA1230" s="20">
        <f>IFERROR(VLOOKUP(E1230,INPUTS!$A$44:$C$103,3,0),SCENARIOS!$J$23)</f>
        <v>0</v>
      </c>
      <c r="AB1230" s="15">
        <f t="shared" si="279"/>
        <v>0</v>
      </c>
      <c r="AC1230" s="20">
        <f>IFERROR(VLOOKUP($E1230,INPUTS!$A$44:$G$103,4,0),SCENARIOS!$K$23)</f>
        <v>0</v>
      </c>
      <c r="AD1230" s="15">
        <f t="shared" si="280"/>
        <v>0</v>
      </c>
      <c r="AE1230" s="20">
        <f>IFERROR(VLOOKUP($E1230,INPUTS!$A$44:$G$103,5,0),SCENARIOS!$L$23)</f>
        <v>0</v>
      </c>
      <c r="AF1230" s="15">
        <f t="shared" si="281"/>
        <v>0</v>
      </c>
      <c r="AG1230" s="20">
        <f>IFERROR(VLOOKUP($E1230,INPUTS!$A$44:$G$103,6,0),SCENARIOS!$M$23)</f>
        <v>0</v>
      </c>
      <c r="AH1230" s="15">
        <f t="shared" si="282"/>
        <v>0</v>
      </c>
      <c r="AI1230" s="20">
        <f>IFERROR(VLOOKUP($E1230,INPUTS!$A$44:$G$103,7,0),SCENARIOS!$N$23)</f>
        <v>0</v>
      </c>
      <c r="AJ1230" s="15">
        <f t="shared" si="283"/>
        <v>0</v>
      </c>
      <c r="AK1230" s="1"/>
      <c r="AL1230" t="str">
        <f t="shared" si="284"/>
        <v>MULTI</v>
      </c>
      <c r="AM1230" s="21">
        <f t="shared" si="285"/>
        <v>182687.737761221</v>
      </c>
    </row>
    <row r="1231" ht="15" customHeight="1" spans="1:39">
      <c r="A1231" s="24" t="s">
        <v>2263</v>
      </c>
      <c r="B1231" s="70" t="s">
        <v>429</v>
      </c>
      <c r="C1231" s="70" t="s">
        <v>430</v>
      </c>
      <c r="D1231" s="70" t="s">
        <v>929</v>
      </c>
      <c r="E1231" s="10" t="s">
        <v>432</v>
      </c>
      <c r="F1231" s="70" t="s">
        <v>431</v>
      </c>
      <c r="G1231" s="70" t="s">
        <v>173</v>
      </c>
      <c r="H1231" s="70" t="s">
        <v>1519</v>
      </c>
      <c r="I1231" s="70" t="s">
        <v>1519</v>
      </c>
      <c r="J1231" s="70" t="s">
        <v>1519</v>
      </c>
      <c r="K1231" s="70" t="s">
        <v>1520</v>
      </c>
      <c r="L1231" s="71" t="s">
        <v>295</v>
      </c>
      <c r="M1231" s="72">
        <v>21198</v>
      </c>
      <c r="N1231" s="14">
        <f t="shared" si="278"/>
        <v>58.0767123287671</v>
      </c>
      <c r="O1231" s="15">
        <v>8200</v>
      </c>
      <c r="P1231" s="15">
        <f t="shared" si="274"/>
        <v>173823600</v>
      </c>
      <c r="Q1231" s="16">
        <f>IFERROR(VLOOKUP(G1231,SCENARIOS!$A$13:$E$18,2,0),0.025)</f>
        <v>0.04</v>
      </c>
      <c r="R1231" s="70">
        <f>IFERROR(VLOOKUP(L1231,INPUTS!$A$107:$B$120,2,0),0.0082)</f>
        <v>0.0089</v>
      </c>
      <c r="S1231" s="70">
        <f t="shared" si="275"/>
        <v>72.98</v>
      </c>
      <c r="T1231" s="15">
        <f t="shared" si="276"/>
        <v>1547030.04</v>
      </c>
      <c r="U1231" s="15">
        <f>T1231/INPUTS!$B$7*1000</f>
        <v>1933787550</v>
      </c>
      <c r="V1231" s="15">
        <f>T1231*INPUTS!$B$6</f>
        <v>4888614.9264</v>
      </c>
      <c r="W1231" s="73" t="s">
        <v>521</v>
      </c>
      <c r="X1231" s="73" t="s">
        <v>396</v>
      </c>
      <c r="Y1231" s="74">
        <f>IFERROR(VLOOKUP(E1231,INPUTS!$A$44:$B$103,2,0),0)</f>
        <v>0</v>
      </c>
      <c r="Z1231" s="15">
        <f t="shared" si="277"/>
        <v>0</v>
      </c>
      <c r="AA1231" s="20">
        <f>IFERROR(VLOOKUP(E1231,INPUTS!$A$44:$C$103,3,0),SCENARIOS!$J$23)</f>
        <v>0</v>
      </c>
      <c r="AB1231" s="15">
        <f t="shared" si="279"/>
        <v>0</v>
      </c>
      <c r="AC1231" s="20">
        <f>IFERROR(VLOOKUP($E1231,INPUTS!$A$44:$G$103,4,0),SCENARIOS!$K$23)</f>
        <v>0</v>
      </c>
      <c r="AD1231" s="15">
        <f t="shared" si="280"/>
        <v>0</v>
      </c>
      <c r="AE1231" s="20">
        <f>IFERROR(VLOOKUP($E1231,INPUTS!$A$44:$G$103,5,0),SCENARIOS!$L$23)</f>
        <v>0</v>
      </c>
      <c r="AF1231" s="15">
        <f t="shared" si="281"/>
        <v>0</v>
      </c>
      <c r="AG1231" s="20">
        <f>IFERROR(VLOOKUP($E1231,INPUTS!$A$44:$G$103,6,0),SCENARIOS!$M$23)</f>
        <v>0</v>
      </c>
      <c r="AH1231" s="15">
        <f t="shared" si="282"/>
        <v>0</v>
      </c>
      <c r="AI1231" s="20">
        <f>IFERROR(VLOOKUP($E1231,INPUTS!$A$44:$G$103,7,0),SCENARIOS!$N$23)</f>
        <v>0</v>
      </c>
      <c r="AJ1231" s="15">
        <f t="shared" si="283"/>
        <v>0</v>
      </c>
      <c r="AK1231" s="1"/>
      <c r="AL1231" t="str">
        <f t="shared" si="284"/>
        <v>MULTI</v>
      </c>
      <c r="AM1231" s="21">
        <f t="shared" si="285"/>
        <v>4124128.88653444</v>
      </c>
    </row>
    <row r="1232" ht="15" customHeight="1" spans="1:39">
      <c r="A1232" s="6" t="s">
        <v>2264</v>
      </c>
      <c r="B1232" s="70" t="s">
        <v>565</v>
      </c>
      <c r="C1232" s="70" t="s">
        <v>566</v>
      </c>
      <c r="D1232" s="70" t="s">
        <v>929</v>
      </c>
      <c r="E1232" s="10" t="s">
        <v>567</v>
      </c>
      <c r="F1232" s="70" t="s">
        <v>431</v>
      </c>
      <c r="G1232" s="70" t="s">
        <v>173</v>
      </c>
      <c r="H1232" s="70" t="s">
        <v>1519</v>
      </c>
      <c r="I1232" s="70" t="s">
        <v>1519</v>
      </c>
      <c r="J1232" s="70" t="s">
        <v>1519</v>
      </c>
      <c r="K1232" s="70" t="s">
        <v>1520</v>
      </c>
      <c r="L1232" s="71" t="s">
        <v>295</v>
      </c>
      <c r="M1232" s="72">
        <v>19951</v>
      </c>
      <c r="N1232" s="14">
        <f t="shared" si="278"/>
        <v>54.6602739726027</v>
      </c>
      <c r="O1232" s="15">
        <v>7800</v>
      </c>
      <c r="P1232" s="15">
        <f t="shared" si="274"/>
        <v>155617800</v>
      </c>
      <c r="Q1232" s="16">
        <f>IFERROR(VLOOKUP(G1232,SCENARIOS!$A$13:$E$18,2,0),0.025)</f>
        <v>0.04</v>
      </c>
      <c r="R1232" s="70">
        <f>IFERROR(VLOOKUP(L1232,INPUTS!$A$107:$B$120,2,0),0.0082)</f>
        <v>0.0089</v>
      </c>
      <c r="S1232" s="70">
        <f t="shared" si="275"/>
        <v>69.42</v>
      </c>
      <c r="T1232" s="15">
        <f t="shared" si="276"/>
        <v>1384998.42</v>
      </c>
      <c r="U1232" s="15">
        <f>T1232/INPUTS!$B$7*1000</f>
        <v>1731248025</v>
      </c>
      <c r="V1232" s="15">
        <f>T1232*INPUTS!$B$6</f>
        <v>4376595.0072</v>
      </c>
      <c r="W1232" s="73" t="s">
        <v>521</v>
      </c>
      <c r="X1232" s="73" t="s">
        <v>396</v>
      </c>
      <c r="Y1232" s="74">
        <f>IFERROR(VLOOKUP(E1232,INPUTS!$A$44:$B$103,2,0),0)</f>
        <v>0</v>
      </c>
      <c r="Z1232" s="15">
        <f t="shared" si="277"/>
        <v>0</v>
      </c>
      <c r="AA1232" s="20">
        <f>IFERROR(VLOOKUP(E1232,INPUTS!$A$44:$C$103,3,0),SCENARIOS!$J$23)</f>
        <v>0</v>
      </c>
      <c r="AB1232" s="15">
        <f t="shared" si="279"/>
        <v>0</v>
      </c>
      <c r="AC1232" s="20">
        <f>IFERROR(VLOOKUP($E1232,INPUTS!$A$44:$G$103,4,0),SCENARIOS!$K$23)</f>
        <v>0</v>
      </c>
      <c r="AD1232" s="15">
        <f t="shared" si="280"/>
        <v>0</v>
      </c>
      <c r="AE1232" s="20">
        <f>IFERROR(VLOOKUP($E1232,INPUTS!$A$44:$G$103,5,0),SCENARIOS!$L$23)</f>
        <v>0</v>
      </c>
      <c r="AF1232" s="15">
        <f t="shared" si="281"/>
        <v>0</v>
      </c>
      <c r="AG1232" s="20">
        <f>IFERROR(VLOOKUP($E1232,INPUTS!$A$44:$G$103,6,0),SCENARIOS!$M$23)</f>
        <v>0</v>
      </c>
      <c r="AH1232" s="15">
        <f t="shared" si="282"/>
        <v>0</v>
      </c>
      <c r="AI1232" s="20">
        <f>IFERROR(VLOOKUP($E1232,INPUTS!$A$44:$G$103,7,0),SCENARIOS!$N$23)</f>
        <v>0</v>
      </c>
      <c r="AJ1232" s="15">
        <f t="shared" si="283"/>
        <v>0</v>
      </c>
      <c r="AK1232" s="1"/>
      <c r="AL1232" t="str">
        <f t="shared" si="284"/>
        <v>MULTI</v>
      </c>
      <c r="AM1232" s="21">
        <f t="shared" si="285"/>
        <v>3692179.10708868</v>
      </c>
    </row>
    <row r="1233" ht="15" customHeight="1" spans="1:39">
      <c r="A1233" s="24" t="s">
        <v>2265</v>
      </c>
      <c r="B1233" s="70" t="s">
        <v>568</v>
      </c>
      <c r="C1233" s="70" t="s">
        <v>569</v>
      </c>
      <c r="D1233" s="70" t="s">
        <v>929</v>
      </c>
      <c r="E1233" s="10" t="s">
        <v>570</v>
      </c>
      <c r="F1233" s="70" t="s">
        <v>431</v>
      </c>
      <c r="G1233" s="70" t="s">
        <v>173</v>
      </c>
      <c r="H1233" s="70" t="s">
        <v>1519</v>
      </c>
      <c r="I1233" s="70" t="s">
        <v>1519</v>
      </c>
      <c r="J1233" s="70" t="s">
        <v>1519</v>
      </c>
      <c r="K1233" s="70" t="s">
        <v>1520</v>
      </c>
      <c r="L1233" s="71" t="s">
        <v>295</v>
      </c>
      <c r="M1233" s="72">
        <v>18704</v>
      </c>
      <c r="N1233" s="14">
        <f t="shared" si="278"/>
        <v>51.2438356164384</v>
      </c>
      <c r="O1233" s="15">
        <v>7000</v>
      </c>
      <c r="P1233" s="15">
        <f t="shared" si="274"/>
        <v>130928000</v>
      </c>
      <c r="Q1233" s="16">
        <f>IFERROR(VLOOKUP(G1233,SCENARIOS!$A$13:$E$18,2,0),0.025)</f>
        <v>0.04</v>
      </c>
      <c r="R1233" s="70">
        <f>IFERROR(VLOOKUP(L1233,INPUTS!$A$107:$B$120,2,0),0.0082)</f>
        <v>0.0089</v>
      </c>
      <c r="S1233" s="70">
        <f t="shared" si="275"/>
        <v>62.3</v>
      </c>
      <c r="T1233" s="15">
        <f t="shared" si="276"/>
        <v>1165259.2</v>
      </c>
      <c r="U1233" s="15">
        <f>T1233/INPUTS!$B$7*1000</f>
        <v>1456574000</v>
      </c>
      <c r="V1233" s="15">
        <f>T1233*INPUTS!$B$6</f>
        <v>3682219.072</v>
      </c>
      <c r="W1233" s="73" t="s">
        <v>521</v>
      </c>
      <c r="X1233" s="73" t="s">
        <v>396</v>
      </c>
      <c r="Y1233" s="74">
        <f>IFERROR(VLOOKUP(E1233,INPUTS!$A$44:$B$103,2,0),0)</f>
        <v>0</v>
      </c>
      <c r="Z1233" s="15">
        <f t="shared" si="277"/>
        <v>0</v>
      </c>
      <c r="AA1233" s="20">
        <f>IFERROR(VLOOKUP(E1233,INPUTS!$A$44:$C$103,3,0),SCENARIOS!$J$23)</f>
        <v>0</v>
      </c>
      <c r="AB1233" s="15">
        <f t="shared" si="279"/>
        <v>0</v>
      </c>
      <c r="AC1233" s="20">
        <f>IFERROR(VLOOKUP($E1233,INPUTS!$A$44:$G$103,4,0),SCENARIOS!$K$23)</f>
        <v>0</v>
      </c>
      <c r="AD1233" s="15">
        <f t="shared" si="280"/>
        <v>0</v>
      </c>
      <c r="AE1233" s="20">
        <f>IFERROR(VLOOKUP($E1233,INPUTS!$A$44:$G$103,5,0),SCENARIOS!$L$23)</f>
        <v>0</v>
      </c>
      <c r="AF1233" s="15">
        <f t="shared" si="281"/>
        <v>0</v>
      </c>
      <c r="AG1233" s="20">
        <f>IFERROR(VLOOKUP($E1233,INPUTS!$A$44:$G$103,6,0),SCENARIOS!$M$23)</f>
        <v>0</v>
      </c>
      <c r="AH1233" s="15">
        <f t="shared" si="282"/>
        <v>0</v>
      </c>
      <c r="AI1233" s="20">
        <f>IFERROR(VLOOKUP($E1233,INPUTS!$A$44:$G$103,7,0),SCENARIOS!$N$23)</f>
        <v>0</v>
      </c>
      <c r="AJ1233" s="15">
        <f t="shared" si="283"/>
        <v>0</v>
      </c>
      <c r="AK1233" s="1"/>
      <c r="AL1233" t="str">
        <f t="shared" si="284"/>
        <v>MULTI</v>
      </c>
      <c r="AM1233" s="21">
        <f t="shared" si="285"/>
        <v>3106390.31095997</v>
      </c>
    </row>
    <row r="1234" ht="15" customHeight="1" spans="1:39">
      <c r="A1234" s="6" t="s">
        <v>2266</v>
      </c>
      <c r="B1234" s="70" t="s">
        <v>571</v>
      </c>
      <c r="C1234" s="70" t="s">
        <v>572</v>
      </c>
      <c r="D1234" s="70" t="s">
        <v>929</v>
      </c>
      <c r="E1234" s="10" t="s">
        <v>432</v>
      </c>
      <c r="F1234" s="70" t="s">
        <v>431</v>
      </c>
      <c r="G1234" s="70" t="s">
        <v>173</v>
      </c>
      <c r="H1234" s="70" t="s">
        <v>1519</v>
      </c>
      <c r="I1234" s="70" t="s">
        <v>1519</v>
      </c>
      <c r="J1234" s="70" t="s">
        <v>1519</v>
      </c>
      <c r="K1234" s="70" t="s">
        <v>1520</v>
      </c>
      <c r="L1234" s="71" t="s">
        <v>291</v>
      </c>
      <c r="M1234" s="72">
        <v>11223</v>
      </c>
      <c r="N1234" s="14">
        <f t="shared" si="278"/>
        <v>30.7479452054795</v>
      </c>
      <c r="O1234" s="15">
        <v>7200</v>
      </c>
      <c r="P1234" s="15">
        <f t="shared" si="274"/>
        <v>80805600</v>
      </c>
      <c r="Q1234" s="16">
        <f>IFERROR(VLOOKUP(G1234,SCENARIOS!$A$13:$E$18,2,0),0.025)</f>
        <v>0.04</v>
      </c>
      <c r="R1234" s="70">
        <f>IFERROR(VLOOKUP(L1234,INPUTS!$A$107:$B$120,2,0),0.0082)</f>
        <v>0.0079</v>
      </c>
      <c r="S1234" s="70">
        <f t="shared" si="275"/>
        <v>56.88</v>
      </c>
      <c r="T1234" s="15">
        <f t="shared" si="276"/>
        <v>638364.24</v>
      </c>
      <c r="U1234" s="15">
        <f>T1234/INPUTS!$B$7*1000</f>
        <v>797955300</v>
      </c>
      <c r="V1234" s="15">
        <f>T1234*INPUTS!$B$6</f>
        <v>2017230.9984</v>
      </c>
      <c r="W1234" s="73" t="s">
        <v>521</v>
      </c>
      <c r="X1234" s="73" t="s">
        <v>396</v>
      </c>
      <c r="Y1234" s="74">
        <f>IFERROR(VLOOKUP(E1234,INPUTS!$A$44:$B$103,2,0),0)</f>
        <v>0</v>
      </c>
      <c r="Z1234" s="15">
        <f t="shared" si="277"/>
        <v>0</v>
      </c>
      <c r="AA1234" s="20">
        <f>IFERROR(VLOOKUP(E1234,INPUTS!$A$44:$C$103,3,0),SCENARIOS!$J$23)</f>
        <v>0</v>
      </c>
      <c r="AB1234" s="15">
        <f t="shared" si="279"/>
        <v>0</v>
      </c>
      <c r="AC1234" s="20">
        <f>IFERROR(VLOOKUP($E1234,INPUTS!$A$44:$G$103,4,0),SCENARIOS!$K$23)</f>
        <v>0</v>
      </c>
      <c r="AD1234" s="15">
        <f t="shared" si="280"/>
        <v>0</v>
      </c>
      <c r="AE1234" s="20">
        <f>IFERROR(VLOOKUP($E1234,INPUTS!$A$44:$G$103,5,0),SCENARIOS!$L$23)</f>
        <v>0</v>
      </c>
      <c r="AF1234" s="15">
        <f t="shared" si="281"/>
        <v>0</v>
      </c>
      <c r="AG1234" s="20">
        <f>IFERROR(VLOOKUP($E1234,INPUTS!$A$44:$G$103,6,0),SCENARIOS!$M$23)</f>
        <v>0</v>
      </c>
      <c r="AH1234" s="15">
        <f t="shared" si="282"/>
        <v>0</v>
      </c>
      <c r="AI1234" s="20">
        <f>IFERROR(VLOOKUP($E1234,INPUTS!$A$44:$G$103,7,0),SCENARIOS!$N$23)</f>
        <v>0</v>
      </c>
      <c r="AJ1234" s="15">
        <f t="shared" si="283"/>
        <v>0</v>
      </c>
      <c r="AK1234" s="1"/>
      <c r="AL1234" t="str">
        <f t="shared" si="284"/>
        <v>MULTI</v>
      </c>
      <c r="AM1234" s="21">
        <f t="shared" si="285"/>
        <v>1701774.58371436</v>
      </c>
    </row>
    <row r="1235" ht="15" customHeight="1" spans="1:39">
      <c r="A1235" s="24" t="s">
        <v>2267</v>
      </c>
      <c r="B1235" s="70" t="s">
        <v>791</v>
      </c>
      <c r="C1235" s="70" t="s">
        <v>792</v>
      </c>
      <c r="D1235" s="70" t="s">
        <v>929</v>
      </c>
      <c r="E1235" s="10" t="s">
        <v>793</v>
      </c>
      <c r="F1235" s="70" t="s">
        <v>431</v>
      </c>
      <c r="G1235" s="70" t="s">
        <v>173</v>
      </c>
      <c r="H1235" s="70" t="s">
        <v>1519</v>
      </c>
      <c r="I1235" s="70" t="s">
        <v>1519</v>
      </c>
      <c r="J1235" s="70" t="s">
        <v>1519</v>
      </c>
      <c r="K1235" s="70" t="s">
        <v>1520</v>
      </c>
      <c r="L1235" s="71" t="s">
        <v>286</v>
      </c>
      <c r="M1235" s="72">
        <v>29927</v>
      </c>
      <c r="N1235" s="14">
        <f t="shared" si="278"/>
        <v>81.9917808219178</v>
      </c>
      <c r="O1235" s="15">
        <v>1800</v>
      </c>
      <c r="P1235" s="15">
        <f t="shared" si="274"/>
        <v>53868600</v>
      </c>
      <c r="Q1235" s="16">
        <f>IFERROR(VLOOKUP(G1235,SCENARIOS!$A$13:$E$18,2,0),0.025)</f>
        <v>0.04</v>
      </c>
      <c r="R1235" s="70">
        <f>IFERROR(VLOOKUP(L1235,INPUTS!$A$107:$B$120,2,0),0.0082)</f>
        <v>0.0039</v>
      </c>
      <c r="S1235" s="70">
        <f t="shared" si="275"/>
        <v>7.02</v>
      </c>
      <c r="T1235" s="15">
        <f t="shared" si="276"/>
        <v>210087.54</v>
      </c>
      <c r="U1235" s="15">
        <f>T1235/INPUTS!$B$7*1000</f>
        <v>262609425</v>
      </c>
      <c r="V1235" s="15">
        <f>T1235*INPUTS!$B$6</f>
        <v>663876.6264</v>
      </c>
      <c r="W1235" s="73" t="s">
        <v>521</v>
      </c>
      <c r="X1235" s="73" t="s">
        <v>396</v>
      </c>
      <c r="Y1235" s="74">
        <f>IFERROR(VLOOKUP(E1235,INPUTS!$A$44:$B$103,2,0),0)</f>
        <v>0</v>
      </c>
      <c r="Z1235" s="15">
        <f t="shared" si="277"/>
        <v>0</v>
      </c>
      <c r="AA1235" s="20">
        <f>IFERROR(VLOOKUP(E1235,INPUTS!$A$44:$C$103,3,0),SCENARIOS!$J$23)</f>
        <v>0</v>
      </c>
      <c r="AB1235" s="15">
        <f t="shared" si="279"/>
        <v>0</v>
      </c>
      <c r="AC1235" s="20">
        <f>IFERROR(VLOOKUP($E1235,INPUTS!$A$44:$G$103,4,0),SCENARIOS!$K$23)</f>
        <v>0</v>
      </c>
      <c r="AD1235" s="15">
        <f t="shared" si="280"/>
        <v>0</v>
      </c>
      <c r="AE1235" s="20">
        <f>IFERROR(VLOOKUP($E1235,INPUTS!$A$44:$G$103,5,0),SCENARIOS!$L$23)</f>
        <v>0</v>
      </c>
      <c r="AF1235" s="15">
        <f t="shared" si="281"/>
        <v>0</v>
      </c>
      <c r="AG1235" s="20">
        <f>IFERROR(VLOOKUP($E1235,INPUTS!$A$44:$G$103,6,0),SCENARIOS!$M$23)</f>
        <v>0</v>
      </c>
      <c r="AH1235" s="15">
        <f t="shared" si="282"/>
        <v>0</v>
      </c>
      <c r="AI1235" s="20">
        <f>IFERROR(VLOOKUP($E1235,INPUTS!$A$44:$G$103,7,0),SCENARIOS!$N$23)</f>
        <v>0</v>
      </c>
      <c r="AJ1235" s="15">
        <f t="shared" si="283"/>
        <v>0</v>
      </c>
      <c r="AK1235" s="1"/>
      <c r="AL1235" t="str">
        <f t="shared" si="284"/>
        <v>MULTI</v>
      </c>
      <c r="AM1235" s="21">
        <f t="shared" si="285"/>
        <v>560058.996924817</v>
      </c>
    </row>
    <row r="1236" ht="15" customHeight="1" spans="1:39">
      <c r="A1236" s="6" t="s">
        <v>2268</v>
      </c>
      <c r="B1236" s="70" t="s">
        <v>794</v>
      </c>
      <c r="C1236" s="70" t="s">
        <v>795</v>
      </c>
      <c r="D1236" s="70" t="s">
        <v>929</v>
      </c>
      <c r="E1236" s="10" t="s">
        <v>796</v>
      </c>
      <c r="F1236" s="70" t="s">
        <v>431</v>
      </c>
      <c r="G1236" s="70" t="s">
        <v>173</v>
      </c>
      <c r="H1236" s="70" t="s">
        <v>1519</v>
      </c>
      <c r="I1236" s="70" t="s">
        <v>1519</v>
      </c>
      <c r="J1236" s="70" t="s">
        <v>1519</v>
      </c>
      <c r="K1236" s="70" t="s">
        <v>1520</v>
      </c>
      <c r="L1236" s="71" t="s">
        <v>286</v>
      </c>
      <c r="M1236" s="72">
        <v>24939</v>
      </c>
      <c r="N1236" s="14">
        <f t="shared" si="278"/>
        <v>68.3260273972603</v>
      </c>
      <c r="O1236" s="15">
        <v>1600</v>
      </c>
      <c r="P1236" s="15">
        <f t="shared" si="274"/>
        <v>39902400</v>
      </c>
      <c r="Q1236" s="16">
        <f>IFERROR(VLOOKUP(G1236,SCENARIOS!$A$13:$E$18,2,0),0.025)</f>
        <v>0.04</v>
      </c>
      <c r="R1236" s="70">
        <f>IFERROR(VLOOKUP(L1236,INPUTS!$A$107:$B$120,2,0),0.0082)</f>
        <v>0.0039</v>
      </c>
      <c r="S1236" s="70">
        <f t="shared" si="275"/>
        <v>6.24</v>
      </c>
      <c r="T1236" s="15">
        <f t="shared" si="276"/>
        <v>155619.36</v>
      </c>
      <c r="U1236" s="15">
        <f>T1236/INPUTS!$B$7*1000</f>
        <v>194524200</v>
      </c>
      <c r="V1236" s="15">
        <f>T1236*INPUTS!$B$6</f>
        <v>491757.1776</v>
      </c>
      <c r="W1236" s="73" t="s">
        <v>521</v>
      </c>
      <c r="X1236" s="73" t="s">
        <v>396</v>
      </c>
      <c r="Y1236" s="74">
        <f>IFERROR(VLOOKUP(E1236,INPUTS!$A$44:$B$103,2,0),0)</f>
        <v>0</v>
      </c>
      <c r="Z1236" s="15">
        <f t="shared" si="277"/>
        <v>0</v>
      </c>
      <c r="AA1236" s="20">
        <f>IFERROR(VLOOKUP(E1236,INPUTS!$A$44:$C$103,3,0),SCENARIOS!$J$23)</f>
        <v>0</v>
      </c>
      <c r="AB1236" s="15">
        <f t="shared" si="279"/>
        <v>0</v>
      </c>
      <c r="AC1236" s="20">
        <f>IFERROR(VLOOKUP($E1236,INPUTS!$A$44:$G$103,4,0),SCENARIOS!$K$23)</f>
        <v>0</v>
      </c>
      <c r="AD1236" s="15">
        <f t="shared" si="280"/>
        <v>0</v>
      </c>
      <c r="AE1236" s="20">
        <f>IFERROR(VLOOKUP($E1236,INPUTS!$A$44:$G$103,5,0),SCENARIOS!$L$23)</f>
        <v>0</v>
      </c>
      <c r="AF1236" s="15">
        <f t="shared" si="281"/>
        <v>0</v>
      </c>
      <c r="AG1236" s="20">
        <f>IFERROR(VLOOKUP($E1236,INPUTS!$A$44:$G$103,6,0),SCENARIOS!$M$23)</f>
        <v>0</v>
      </c>
      <c r="AH1236" s="15">
        <f t="shared" si="282"/>
        <v>0</v>
      </c>
      <c r="AI1236" s="20">
        <f>IFERROR(VLOOKUP($E1236,INPUTS!$A$44:$G$103,7,0),SCENARIOS!$N$23)</f>
        <v>0</v>
      </c>
      <c r="AJ1236" s="15">
        <f t="shared" si="283"/>
        <v>0</v>
      </c>
      <c r="AK1236" s="1"/>
      <c r="AL1236" t="str">
        <f t="shared" si="284"/>
        <v>MULTI</v>
      </c>
      <c r="AM1236" s="21">
        <f t="shared" si="285"/>
        <v>414855.743770821</v>
      </c>
    </row>
    <row r="1237" ht="15" customHeight="1" spans="1:39">
      <c r="A1237" s="24" t="s">
        <v>2269</v>
      </c>
      <c r="B1237" s="70" t="s">
        <v>797</v>
      </c>
      <c r="C1237" s="70" t="s">
        <v>798</v>
      </c>
      <c r="D1237" s="70" t="s">
        <v>929</v>
      </c>
      <c r="E1237" s="10" t="s">
        <v>567</v>
      </c>
      <c r="F1237" s="70" t="s">
        <v>431</v>
      </c>
      <c r="G1237" s="70" t="s">
        <v>173</v>
      </c>
      <c r="H1237" s="70" t="s">
        <v>1519</v>
      </c>
      <c r="I1237" s="70" t="s">
        <v>1519</v>
      </c>
      <c r="J1237" s="70" t="s">
        <v>1519</v>
      </c>
      <c r="K1237" s="70" t="s">
        <v>1520</v>
      </c>
      <c r="L1237" s="71" t="s">
        <v>286</v>
      </c>
      <c r="M1237" s="72">
        <v>37409</v>
      </c>
      <c r="N1237" s="14">
        <f t="shared" si="278"/>
        <v>102.490410958904</v>
      </c>
      <c r="O1237" s="15">
        <v>1400</v>
      </c>
      <c r="P1237" s="15">
        <f t="shared" si="274"/>
        <v>52372600</v>
      </c>
      <c r="Q1237" s="16">
        <f>IFERROR(VLOOKUP(G1237,SCENARIOS!$A$13:$E$18,2,0),0.025)</f>
        <v>0.04</v>
      </c>
      <c r="R1237" s="70">
        <f>IFERROR(VLOOKUP(L1237,INPUTS!$A$107:$B$120,2,0),0.0082)</f>
        <v>0.0039</v>
      </c>
      <c r="S1237" s="70">
        <f t="shared" si="275"/>
        <v>5.46</v>
      </c>
      <c r="T1237" s="15">
        <f t="shared" si="276"/>
        <v>204253.14</v>
      </c>
      <c r="U1237" s="15">
        <f>T1237/INPUTS!$B$7*1000</f>
        <v>255316425</v>
      </c>
      <c r="V1237" s="15">
        <f>T1237*INPUTS!$B$6</f>
        <v>645439.9224</v>
      </c>
      <c r="W1237" s="73" t="s">
        <v>521</v>
      </c>
      <c r="X1237" s="73" t="s">
        <v>396</v>
      </c>
      <c r="Y1237" s="74">
        <f>IFERROR(VLOOKUP(E1237,INPUTS!$A$44:$B$103,2,0),0)</f>
        <v>0</v>
      </c>
      <c r="Z1237" s="15">
        <f t="shared" si="277"/>
        <v>0</v>
      </c>
      <c r="AA1237" s="20">
        <f>IFERROR(VLOOKUP(E1237,INPUTS!$A$44:$C$103,3,0),SCENARIOS!$J$23)</f>
        <v>0</v>
      </c>
      <c r="AB1237" s="15">
        <f t="shared" si="279"/>
        <v>0</v>
      </c>
      <c r="AC1237" s="20">
        <f>IFERROR(VLOOKUP($E1237,INPUTS!$A$44:$G$103,4,0),SCENARIOS!$K$23)</f>
        <v>0</v>
      </c>
      <c r="AD1237" s="15">
        <f t="shared" si="280"/>
        <v>0</v>
      </c>
      <c r="AE1237" s="20">
        <f>IFERROR(VLOOKUP($E1237,INPUTS!$A$44:$G$103,5,0),SCENARIOS!$L$23)</f>
        <v>0</v>
      </c>
      <c r="AF1237" s="15">
        <f t="shared" si="281"/>
        <v>0</v>
      </c>
      <c r="AG1237" s="20">
        <f>IFERROR(VLOOKUP($E1237,INPUTS!$A$44:$G$103,6,0),SCENARIOS!$M$23)</f>
        <v>0</v>
      </c>
      <c r="AH1237" s="15">
        <f t="shared" si="282"/>
        <v>0</v>
      </c>
      <c r="AI1237" s="20">
        <f>IFERROR(VLOOKUP($E1237,INPUTS!$A$44:$G$103,7,0),SCENARIOS!$N$23)</f>
        <v>0</v>
      </c>
      <c r="AJ1237" s="15">
        <f t="shared" si="283"/>
        <v>0</v>
      </c>
      <c r="AK1237" s="1"/>
      <c r="AL1237" t="str">
        <f t="shared" si="284"/>
        <v>MULTI</v>
      </c>
      <c r="AM1237" s="21">
        <f t="shared" si="285"/>
        <v>544505.441432387</v>
      </c>
    </row>
    <row r="1238" ht="15" customHeight="1" spans="1:39">
      <c r="A1238" s="6" t="s">
        <v>2270</v>
      </c>
      <c r="B1238" s="70" t="s">
        <v>799</v>
      </c>
      <c r="C1238" s="70" t="s">
        <v>800</v>
      </c>
      <c r="D1238" s="70" t="s">
        <v>929</v>
      </c>
      <c r="E1238" s="10" t="s">
        <v>2287</v>
      </c>
      <c r="F1238" s="70" t="s">
        <v>431</v>
      </c>
      <c r="G1238" s="70" t="s">
        <v>173</v>
      </c>
      <c r="H1238" s="70" t="s">
        <v>1519</v>
      </c>
      <c r="I1238" s="70" t="s">
        <v>1519</v>
      </c>
      <c r="J1238" s="70" t="s">
        <v>1519</v>
      </c>
      <c r="K1238" s="70" t="s">
        <v>1520</v>
      </c>
      <c r="L1238" s="71" t="s">
        <v>286</v>
      </c>
      <c r="M1238" s="72">
        <v>19951</v>
      </c>
      <c r="N1238" s="14">
        <f t="shared" si="278"/>
        <v>54.6602739726027</v>
      </c>
      <c r="O1238" s="15">
        <v>1500</v>
      </c>
      <c r="P1238" s="15">
        <f t="shared" si="274"/>
        <v>29926500</v>
      </c>
      <c r="Q1238" s="16">
        <f>IFERROR(VLOOKUP(G1238,SCENARIOS!$A$13:$E$18,2,0),0.025)</f>
        <v>0.04</v>
      </c>
      <c r="R1238" s="70">
        <f>IFERROR(VLOOKUP(L1238,INPUTS!$A$107:$B$120,2,0),0.0082)</f>
        <v>0.0039</v>
      </c>
      <c r="S1238" s="70">
        <f t="shared" si="275"/>
        <v>5.85</v>
      </c>
      <c r="T1238" s="15">
        <f t="shared" si="276"/>
        <v>116713.35</v>
      </c>
      <c r="U1238" s="15">
        <f>T1238/INPUTS!$B$7*1000</f>
        <v>145891687.5</v>
      </c>
      <c r="V1238" s="15">
        <f>T1238*INPUTS!$B$6</f>
        <v>368814.186</v>
      </c>
      <c r="W1238" s="73" t="s">
        <v>521</v>
      </c>
      <c r="X1238" s="73" t="s">
        <v>396</v>
      </c>
      <c r="Y1238" s="74">
        <f>IFERROR(VLOOKUP(E1238,INPUTS!$A$44:$B$103,2,0),0)</f>
        <v>0</v>
      </c>
      <c r="Z1238" s="15">
        <f t="shared" si="277"/>
        <v>0</v>
      </c>
      <c r="AA1238" s="20">
        <f>IFERROR(VLOOKUP(E1238,INPUTS!$A$44:$C$103,3,0),SCENARIOS!$J$23)</f>
        <v>0</v>
      </c>
      <c r="AB1238" s="15">
        <f t="shared" si="279"/>
        <v>0</v>
      </c>
      <c r="AC1238" s="20">
        <f>IFERROR(VLOOKUP($E1238,INPUTS!$A$44:$G$103,4,0),SCENARIOS!$K$23)</f>
        <v>0</v>
      </c>
      <c r="AD1238" s="15">
        <f t="shared" si="280"/>
        <v>0</v>
      </c>
      <c r="AE1238" s="20">
        <f>IFERROR(VLOOKUP($E1238,INPUTS!$A$44:$G$103,5,0),SCENARIOS!$L$23)</f>
        <v>0</v>
      </c>
      <c r="AF1238" s="15">
        <f t="shared" si="281"/>
        <v>0</v>
      </c>
      <c r="AG1238" s="20">
        <f>IFERROR(VLOOKUP($E1238,INPUTS!$A$44:$G$103,6,0),SCENARIOS!$M$23)</f>
        <v>0</v>
      </c>
      <c r="AH1238" s="15">
        <f t="shared" si="282"/>
        <v>0</v>
      </c>
      <c r="AI1238" s="20">
        <f>IFERROR(VLOOKUP($E1238,INPUTS!$A$44:$G$103,7,0),SCENARIOS!$N$23)</f>
        <v>0</v>
      </c>
      <c r="AJ1238" s="15">
        <f t="shared" si="283"/>
        <v>0</v>
      </c>
      <c r="AK1238" s="1"/>
      <c r="AL1238" t="str">
        <f t="shared" si="284"/>
        <v>MULTI</v>
      </c>
      <c r="AM1238" s="21">
        <f t="shared" si="285"/>
        <v>311138.688799608</v>
      </c>
    </row>
    <row r="1239" ht="15" customHeight="1" spans="1:39">
      <c r="A1239" s="24" t="s">
        <v>2271</v>
      </c>
      <c r="B1239" s="70" t="s">
        <v>802</v>
      </c>
      <c r="C1239" s="70" t="s">
        <v>803</v>
      </c>
      <c r="D1239" s="70" t="s">
        <v>929</v>
      </c>
      <c r="E1239" s="10" t="s">
        <v>2289</v>
      </c>
      <c r="F1239" s="70" t="s">
        <v>431</v>
      </c>
      <c r="G1239" s="70" t="s">
        <v>173</v>
      </c>
      <c r="H1239" s="70" t="s">
        <v>1519</v>
      </c>
      <c r="I1239" s="70" t="s">
        <v>1519</v>
      </c>
      <c r="J1239" s="70" t="s">
        <v>1519</v>
      </c>
      <c r="K1239" s="70" t="s">
        <v>1520</v>
      </c>
      <c r="L1239" s="71" t="s">
        <v>279</v>
      </c>
      <c r="M1239" s="72">
        <v>14964</v>
      </c>
      <c r="N1239" s="14">
        <f t="shared" si="278"/>
        <v>40.9972602739726</v>
      </c>
      <c r="O1239" s="15">
        <v>1700</v>
      </c>
      <c r="P1239" s="15">
        <f t="shared" si="274"/>
        <v>25438800</v>
      </c>
      <c r="Q1239" s="16">
        <f>IFERROR(VLOOKUP(G1239,SCENARIOS!$A$13:$E$18,2,0),0.025)</f>
        <v>0.04</v>
      </c>
      <c r="R1239" s="70">
        <f>IFERROR(VLOOKUP(L1239,INPUTS!$A$107:$B$120,2,0),0.0082)</f>
        <v>0.0039</v>
      </c>
      <c r="S1239" s="70">
        <f t="shared" si="275"/>
        <v>6.63</v>
      </c>
      <c r="T1239" s="15">
        <f t="shared" si="276"/>
        <v>99211.32</v>
      </c>
      <c r="U1239" s="15">
        <f>T1239/INPUTS!$B$7*1000</f>
        <v>124014150</v>
      </c>
      <c r="V1239" s="15">
        <f>T1239*INPUTS!$B$6</f>
        <v>313507.7712</v>
      </c>
      <c r="W1239" s="73" t="s">
        <v>521</v>
      </c>
      <c r="X1239" s="73" t="s">
        <v>396</v>
      </c>
      <c r="Y1239" s="74">
        <f>IFERROR(VLOOKUP(E1239,INPUTS!$A$44:$B$103,2,0),0)</f>
        <v>0</v>
      </c>
      <c r="Z1239" s="15">
        <f t="shared" si="277"/>
        <v>0</v>
      </c>
      <c r="AA1239" s="20">
        <f>IFERROR(VLOOKUP(E1239,INPUTS!$A$44:$C$103,3,0),SCENARIOS!$J$23)</f>
        <v>0</v>
      </c>
      <c r="AB1239" s="15">
        <f t="shared" si="279"/>
        <v>0</v>
      </c>
      <c r="AC1239" s="20">
        <f>IFERROR(VLOOKUP($E1239,INPUTS!$A$44:$G$103,4,0),SCENARIOS!$K$23)</f>
        <v>0</v>
      </c>
      <c r="AD1239" s="15">
        <f t="shared" si="280"/>
        <v>0</v>
      </c>
      <c r="AE1239" s="20">
        <f>IFERROR(VLOOKUP($E1239,INPUTS!$A$44:$G$103,5,0),SCENARIOS!$L$23)</f>
        <v>0</v>
      </c>
      <c r="AF1239" s="15">
        <f t="shared" si="281"/>
        <v>0</v>
      </c>
      <c r="AG1239" s="20">
        <f>IFERROR(VLOOKUP($E1239,INPUTS!$A$44:$G$103,6,0),SCENARIOS!$M$23)</f>
        <v>0</v>
      </c>
      <c r="AH1239" s="15">
        <f t="shared" si="282"/>
        <v>0</v>
      </c>
      <c r="AI1239" s="20">
        <f>IFERROR(VLOOKUP($E1239,INPUTS!$A$44:$G$103,7,0),SCENARIOS!$N$23)</f>
        <v>0</v>
      </c>
      <c r="AJ1239" s="15">
        <f t="shared" si="283"/>
        <v>0</v>
      </c>
      <c r="AK1239" s="1"/>
      <c r="AL1239" t="str">
        <f t="shared" si="284"/>
        <v>MULTI</v>
      </c>
      <c r="AM1239" s="21">
        <f t="shared" si="285"/>
        <v>264481.141350825</v>
      </c>
    </row>
    <row r="1240" ht="15" customHeight="1" spans="1:39">
      <c r="A1240" s="6" t="s">
        <v>2272</v>
      </c>
      <c r="B1240" s="70" t="s">
        <v>805</v>
      </c>
      <c r="C1240" s="70" t="s">
        <v>806</v>
      </c>
      <c r="D1240" s="70" t="s">
        <v>929</v>
      </c>
      <c r="E1240" s="10" t="s">
        <v>2287</v>
      </c>
      <c r="F1240" s="70" t="s">
        <v>431</v>
      </c>
      <c r="G1240" s="70" t="s">
        <v>173</v>
      </c>
      <c r="H1240" s="70" t="s">
        <v>1519</v>
      </c>
      <c r="I1240" s="70" t="s">
        <v>1519</v>
      </c>
      <c r="J1240" s="70" t="s">
        <v>1519</v>
      </c>
      <c r="K1240" s="70" t="s">
        <v>1520</v>
      </c>
      <c r="L1240" s="71" t="s">
        <v>279</v>
      </c>
      <c r="M1240" s="72">
        <v>19951</v>
      </c>
      <c r="N1240" s="14">
        <f t="shared" si="278"/>
        <v>54.6602739726027</v>
      </c>
      <c r="O1240" s="15">
        <v>1600</v>
      </c>
      <c r="P1240" s="15">
        <f t="shared" si="274"/>
        <v>31921600</v>
      </c>
      <c r="Q1240" s="16">
        <f>IFERROR(VLOOKUP(G1240,SCENARIOS!$A$13:$E$18,2,0),0.025)</f>
        <v>0.04</v>
      </c>
      <c r="R1240" s="70">
        <f>IFERROR(VLOOKUP(L1240,INPUTS!$A$107:$B$120,2,0),0.0082)</f>
        <v>0.0039</v>
      </c>
      <c r="S1240" s="70">
        <f t="shared" si="275"/>
        <v>6.24</v>
      </c>
      <c r="T1240" s="15">
        <f t="shared" si="276"/>
        <v>124494.24</v>
      </c>
      <c r="U1240" s="15">
        <f>T1240/INPUTS!$B$7*1000</f>
        <v>155617800</v>
      </c>
      <c r="V1240" s="15">
        <f>T1240*INPUTS!$B$6</f>
        <v>393401.7984</v>
      </c>
      <c r="W1240" s="73" t="s">
        <v>521</v>
      </c>
      <c r="X1240" s="73" t="s">
        <v>396</v>
      </c>
      <c r="Y1240" s="74">
        <f>IFERROR(VLOOKUP(E1240,INPUTS!$A$44:$B$103,2,0),0)</f>
        <v>0</v>
      </c>
      <c r="Z1240" s="15">
        <f t="shared" si="277"/>
        <v>0</v>
      </c>
      <c r="AA1240" s="20">
        <f>IFERROR(VLOOKUP(E1240,INPUTS!$A$44:$C$103,3,0),SCENARIOS!$J$23)</f>
        <v>0</v>
      </c>
      <c r="AB1240" s="15">
        <f t="shared" si="279"/>
        <v>0</v>
      </c>
      <c r="AC1240" s="20">
        <f>IFERROR(VLOOKUP($E1240,INPUTS!$A$44:$G$103,4,0),SCENARIOS!$K$23)</f>
        <v>0</v>
      </c>
      <c r="AD1240" s="15">
        <f t="shared" si="280"/>
        <v>0</v>
      </c>
      <c r="AE1240" s="20">
        <f>IFERROR(VLOOKUP($E1240,INPUTS!$A$44:$G$103,5,0),SCENARIOS!$L$23)</f>
        <v>0</v>
      </c>
      <c r="AF1240" s="15">
        <f t="shared" si="281"/>
        <v>0</v>
      </c>
      <c r="AG1240" s="20">
        <f>IFERROR(VLOOKUP($E1240,INPUTS!$A$44:$G$103,6,0),SCENARIOS!$M$23)</f>
        <v>0</v>
      </c>
      <c r="AH1240" s="15">
        <f t="shared" si="282"/>
        <v>0</v>
      </c>
      <c r="AI1240" s="20">
        <f>IFERROR(VLOOKUP($E1240,INPUTS!$A$44:$G$103,7,0),SCENARIOS!$N$23)</f>
        <v>0</v>
      </c>
      <c r="AJ1240" s="15">
        <f t="shared" si="283"/>
        <v>0</v>
      </c>
      <c r="AK1240" s="1"/>
      <c r="AL1240" t="str">
        <f t="shared" si="284"/>
        <v>MULTI</v>
      </c>
      <c r="AM1240" s="21">
        <f t="shared" si="285"/>
        <v>331881.268052915</v>
      </c>
    </row>
    <row r="1241" ht="15" customHeight="1" spans="1:39">
      <c r="A1241" s="24" t="s">
        <v>2273</v>
      </c>
      <c r="B1241" s="70" t="s">
        <v>807</v>
      </c>
      <c r="C1241" s="70" t="s">
        <v>808</v>
      </c>
      <c r="D1241" s="70" t="s">
        <v>929</v>
      </c>
      <c r="E1241" s="10" t="s">
        <v>567</v>
      </c>
      <c r="F1241" s="70" t="s">
        <v>431</v>
      </c>
      <c r="G1241" s="70" t="s">
        <v>173</v>
      </c>
      <c r="H1241" s="70" t="s">
        <v>1519</v>
      </c>
      <c r="I1241" s="70" t="s">
        <v>1519</v>
      </c>
      <c r="J1241" s="70" t="s">
        <v>1519</v>
      </c>
      <c r="K1241" s="70" t="s">
        <v>1520</v>
      </c>
      <c r="L1241" s="71" t="s">
        <v>286</v>
      </c>
      <c r="M1241" s="72">
        <v>24939</v>
      </c>
      <c r="N1241" s="14">
        <f t="shared" si="278"/>
        <v>68.3260273972603</v>
      </c>
      <c r="O1241" s="15">
        <v>1700</v>
      </c>
      <c r="P1241" s="15">
        <f t="shared" si="274"/>
        <v>42396300</v>
      </c>
      <c r="Q1241" s="16">
        <f>IFERROR(VLOOKUP(G1241,SCENARIOS!$A$13:$E$18,2,0),0.025)</f>
        <v>0.04</v>
      </c>
      <c r="R1241" s="70">
        <f>IFERROR(VLOOKUP(L1241,INPUTS!$A$107:$B$120,2,0),0.0082)</f>
        <v>0.0039</v>
      </c>
      <c r="S1241" s="70">
        <f t="shared" si="275"/>
        <v>6.63</v>
      </c>
      <c r="T1241" s="15">
        <f t="shared" si="276"/>
        <v>165345.57</v>
      </c>
      <c r="U1241" s="15">
        <f>T1241/INPUTS!$B$7*1000</f>
        <v>206681962.5</v>
      </c>
      <c r="V1241" s="15">
        <f>T1241*INPUTS!$B$6</f>
        <v>522492.0012</v>
      </c>
      <c r="W1241" s="73" t="s">
        <v>521</v>
      </c>
      <c r="X1241" s="73" t="s">
        <v>396</v>
      </c>
      <c r="Y1241" s="74">
        <f>IFERROR(VLOOKUP(E1241,INPUTS!$A$44:$B$103,2,0),0)</f>
        <v>0</v>
      </c>
      <c r="Z1241" s="15">
        <f t="shared" si="277"/>
        <v>0</v>
      </c>
      <c r="AA1241" s="20">
        <f>IFERROR(VLOOKUP(E1241,INPUTS!$A$44:$C$103,3,0),SCENARIOS!$J$23)</f>
        <v>0</v>
      </c>
      <c r="AB1241" s="15">
        <f t="shared" si="279"/>
        <v>0</v>
      </c>
      <c r="AC1241" s="20">
        <f>IFERROR(VLOOKUP($E1241,INPUTS!$A$44:$G$103,4,0),SCENARIOS!$K$23)</f>
        <v>0</v>
      </c>
      <c r="AD1241" s="15">
        <f t="shared" si="280"/>
        <v>0</v>
      </c>
      <c r="AE1241" s="20">
        <f>IFERROR(VLOOKUP($E1241,INPUTS!$A$44:$G$103,5,0),SCENARIOS!$L$23)</f>
        <v>0</v>
      </c>
      <c r="AF1241" s="15">
        <f t="shared" si="281"/>
        <v>0</v>
      </c>
      <c r="AG1241" s="20">
        <f>IFERROR(VLOOKUP($E1241,INPUTS!$A$44:$G$103,6,0),SCENARIOS!$M$23)</f>
        <v>0</v>
      </c>
      <c r="AH1241" s="15">
        <f t="shared" si="282"/>
        <v>0</v>
      </c>
      <c r="AI1241" s="20">
        <f>IFERROR(VLOOKUP($E1241,INPUTS!$A$44:$G$103,7,0),SCENARIOS!$N$23)</f>
        <v>0</v>
      </c>
      <c r="AJ1241" s="15">
        <f t="shared" si="283"/>
        <v>0</v>
      </c>
      <c r="AK1241" s="1"/>
      <c r="AL1241" t="str">
        <f t="shared" si="284"/>
        <v>MULTI</v>
      </c>
      <c r="AM1241" s="21">
        <f t="shared" si="285"/>
        <v>440784.227756497</v>
      </c>
    </row>
    <row r="1242" ht="15" customHeight="1" spans="1:39">
      <c r="A1242" s="6" t="s">
        <v>2274</v>
      </c>
      <c r="B1242" s="70" t="s">
        <v>809</v>
      </c>
      <c r="C1242" s="70" t="s">
        <v>810</v>
      </c>
      <c r="D1242" s="70" t="s">
        <v>929</v>
      </c>
      <c r="E1242" s="10" t="s">
        <v>811</v>
      </c>
      <c r="F1242" s="70" t="s">
        <v>431</v>
      </c>
      <c r="G1242" s="70" t="s">
        <v>173</v>
      </c>
      <c r="H1242" s="70" t="s">
        <v>1519</v>
      </c>
      <c r="I1242" s="70" t="s">
        <v>1519</v>
      </c>
      <c r="J1242" s="70" t="s">
        <v>1519</v>
      </c>
      <c r="K1242" s="70" t="s">
        <v>1520</v>
      </c>
      <c r="L1242" s="71" t="s">
        <v>286</v>
      </c>
      <c r="M1242" s="72">
        <v>17457</v>
      </c>
      <c r="N1242" s="14">
        <f t="shared" si="278"/>
        <v>47.827397260274</v>
      </c>
      <c r="O1242" s="15">
        <v>1900</v>
      </c>
      <c r="P1242" s="15">
        <f t="shared" si="274"/>
        <v>33168300</v>
      </c>
      <c r="Q1242" s="16">
        <f>IFERROR(VLOOKUP(G1242,SCENARIOS!$A$13:$E$18,2,0),0.025)</f>
        <v>0.04</v>
      </c>
      <c r="R1242" s="70">
        <f>IFERROR(VLOOKUP(L1242,INPUTS!$A$107:$B$120,2,0),0.0082)</f>
        <v>0.0039</v>
      </c>
      <c r="S1242" s="70">
        <f t="shared" si="275"/>
        <v>7.41</v>
      </c>
      <c r="T1242" s="15">
        <f t="shared" si="276"/>
        <v>129356.37</v>
      </c>
      <c r="U1242" s="15">
        <f>T1242/INPUTS!$B$7*1000</f>
        <v>161695462.5</v>
      </c>
      <c r="V1242" s="15">
        <f>T1242*INPUTS!$B$6</f>
        <v>408766.1292</v>
      </c>
      <c r="W1242" s="73" t="s">
        <v>521</v>
      </c>
      <c r="X1242" s="73" t="s">
        <v>396</v>
      </c>
      <c r="Y1242" s="74">
        <f>IFERROR(VLOOKUP(E1242,INPUTS!$A$44:$B$103,2,0),0)</f>
        <v>0</v>
      </c>
      <c r="Z1242" s="15">
        <f t="shared" si="277"/>
        <v>0</v>
      </c>
      <c r="AA1242" s="20">
        <f>IFERROR(VLOOKUP(E1242,INPUTS!$A$44:$C$103,3,0),SCENARIOS!$J$23)</f>
        <v>0</v>
      </c>
      <c r="AB1242" s="15">
        <f t="shared" si="279"/>
        <v>0</v>
      </c>
      <c r="AC1242" s="20">
        <f>IFERROR(VLOOKUP($E1242,INPUTS!$A$44:$G$103,4,0),SCENARIOS!$K$23)</f>
        <v>0</v>
      </c>
      <c r="AD1242" s="15">
        <f t="shared" si="280"/>
        <v>0</v>
      </c>
      <c r="AE1242" s="20">
        <f>IFERROR(VLOOKUP($E1242,INPUTS!$A$44:$G$103,5,0),SCENARIOS!$L$23)</f>
        <v>0</v>
      </c>
      <c r="AF1242" s="15">
        <f t="shared" si="281"/>
        <v>0</v>
      </c>
      <c r="AG1242" s="20">
        <f>IFERROR(VLOOKUP($E1242,INPUTS!$A$44:$G$103,6,0),SCENARIOS!$M$23)</f>
        <v>0</v>
      </c>
      <c r="AH1242" s="15">
        <f t="shared" si="282"/>
        <v>0</v>
      </c>
      <c r="AI1242" s="20">
        <f>IFERROR(VLOOKUP($E1242,INPUTS!$A$44:$G$103,7,0),SCENARIOS!$N$23)</f>
        <v>0</v>
      </c>
      <c r="AJ1242" s="15">
        <f t="shared" si="283"/>
        <v>0</v>
      </c>
      <c r="AK1242" s="1"/>
      <c r="AL1242" t="str">
        <f t="shared" si="284"/>
        <v>MULTI</v>
      </c>
      <c r="AM1242" s="21">
        <f t="shared" si="285"/>
        <v>344842.91085533</v>
      </c>
    </row>
    <row r="1243" ht="15" customHeight="1" spans="1:39">
      <c r="A1243" s="24" t="s">
        <v>2275</v>
      </c>
      <c r="B1243" s="70" t="s">
        <v>573</v>
      </c>
      <c r="C1243" s="70" t="s">
        <v>574</v>
      </c>
      <c r="D1243" s="70" t="s">
        <v>929</v>
      </c>
      <c r="E1243" s="10" t="s">
        <v>576</v>
      </c>
      <c r="F1243" s="70" t="s">
        <v>575</v>
      </c>
      <c r="G1243" s="70" t="s">
        <v>173</v>
      </c>
      <c r="H1243" s="70" t="s">
        <v>1519</v>
      </c>
      <c r="I1243" s="70" t="s">
        <v>1519</v>
      </c>
      <c r="J1243" s="70" t="s">
        <v>1519</v>
      </c>
      <c r="K1243" s="70" t="s">
        <v>1520</v>
      </c>
      <c r="L1243" s="71" t="s">
        <v>291</v>
      </c>
      <c r="M1243" s="72">
        <v>21950</v>
      </c>
      <c r="N1243" s="14">
        <f t="shared" si="278"/>
        <v>60.1369863013699</v>
      </c>
      <c r="O1243" s="15">
        <v>6800</v>
      </c>
      <c r="P1243" s="15">
        <f t="shared" si="274"/>
        <v>149260000</v>
      </c>
      <c r="Q1243" s="16">
        <f>IFERROR(VLOOKUP(G1243,SCENARIOS!$A$13:$E$18,2,0),0.025)</f>
        <v>0.04</v>
      </c>
      <c r="R1243" s="70">
        <f>IFERROR(VLOOKUP(L1243,INPUTS!$A$107:$B$120,2,0),0.0082)</f>
        <v>0.0079</v>
      </c>
      <c r="S1243" s="70">
        <f t="shared" si="275"/>
        <v>53.72</v>
      </c>
      <c r="T1243" s="15">
        <f t="shared" si="276"/>
        <v>1179154</v>
      </c>
      <c r="U1243" s="15">
        <f>T1243/INPUTS!$B$7*1000</f>
        <v>1473942500</v>
      </c>
      <c r="V1243" s="15">
        <f>T1243*INPUTS!$B$6</f>
        <v>3726126.64</v>
      </c>
      <c r="W1243" s="73" t="s">
        <v>521</v>
      </c>
      <c r="X1243" s="73" t="s">
        <v>396</v>
      </c>
      <c r="Y1243" s="74">
        <f>IFERROR(VLOOKUP(E1243,INPUTS!$A$44:$B$103,2,0),0)</f>
        <v>0</v>
      </c>
      <c r="Z1243" s="15">
        <f t="shared" si="277"/>
        <v>0</v>
      </c>
      <c r="AA1243" s="20">
        <f>IFERROR(VLOOKUP(E1243,INPUTS!$A$44:$C$103,3,0),SCENARIOS!$J$23)</f>
        <v>0</v>
      </c>
      <c r="AB1243" s="15">
        <f t="shared" si="279"/>
        <v>0</v>
      </c>
      <c r="AC1243" s="20">
        <f>IFERROR(VLOOKUP($E1243,INPUTS!$A$44:$G$103,4,0),SCENARIOS!$K$23)</f>
        <v>0</v>
      </c>
      <c r="AD1243" s="15">
        <f t="shared" si="280"/>
        <v>0</v>
      </c>
      <c r="AE1243" s="20">
        <f>IFERROR(VLOOKUP($E1243,INPUTS!$A$44:$G$103,5,0),SCENARIOS!$L$23)</f>
        <v>0</v>
      </c>
      <c r="AF1243" s="15">
        <f t="shared" si="281"/>
        <v>0</v>
      </c>
      <c r="AG1243" s="20">
        <f>IFERROR(VLOOKUP($E1243,INPUTS!$A$44:$G$103,6,0),SCENARIOS!$M$23)</f>
        <v>0</v>
      </c>
      <c r="AH1243" s="15">
        <f t="shared" si="282"/>
        <v>0</v>
      </c>
      <c r="AI1243" s="20">
        <f>IFERROR(VLOOKUP($E1243,INPUTS!$A$44:$G$103,7,0),SCENARIOS!$N$23)</f>
        <v>0</v>
      </c>
      <c r="AJ1243" s="15">
        <f t="shared" si="283"/>
        <v>0</v>
      </c>
      <c r="AK1243" s="1"/>
      <c r="AL1243" t="str">
        <f t="shared" si="284"/>
        <v>MULTI</v>
      </c>
      <c r="AM1243" s="21">
        <f t="shared" si="285"/>
        <v>3143431.57361872</v>
      </c>
    </row>
    <row r="1244" ht="15" customHeight="1" spans="1:39">
      <c r="A1244" s="6" t="s">
        <v>2276</v>
      </c>
      <c r="B1244" s="70" t="s">
        <v>812</v>
      </c>
      <c r="C1244" s="70" t="s">
        <v>813</v>
      </c>
      <c r="D1244" s="70" t="s">
        <v>929</v>
      </c>
      <c r="E1244" s="10" t="s">
        <v>814</v>
      </c>
      <c r="F1244" s="70" t="s">
        <v>575</v>
      </c>
      <c r="G1244" s="70" t="s">
        <v>173</v>
      </c>
      <c r="H1244" s="70" t="s">
        <v>1519</v>
      </c>
      <c r="I1244" s="70" t="s">
        <v>1519</v>
      </c>
      <c r="J1244" s="70" t="s">
        <v>1519</v>
      </c>
      <c r="K1244" s="70" t="s">
        <v>1520</v>
      </c>
      <c r="L1244" s="71" t="s">
        <v>286</v>
      </c>
      <c r="M1244" s="72">
        <v>31927</v>
      </c>
      <c r="N1244" s="14">
        <f t="shared" si="278"/>
        <v>87.4712328767123</v>
      </c>
      <c r="O1244" s="15">
        <v>3200</v>
      </c>
      <c r="P1244" s="15">
        <f t="shared" si="274"/>
        <v>102166400</v>
      </c>
      <c r="Q1244" s="16">
        <f>IFERROR(VLOOKUP(G1244,SCENARIOS!$A$13:$E$18,2,0),0.025)</f>
        <v>0.04</v>
      </c>
      <c r="R1244" s="70">
        <f>IFERROR(VLOOKUP(L1244,INPUTS!$A$107:$B$120,2,0),0.0082)</f>
        <v>0.0039</v>
      </c>
      <c r="S1244" s="70">
        <f t="shared" si="275"/>
        <v>12.48</v>
      </c>
      <c r="T1244" s="15">
        <f t="shared" si="276"/>
        <v>398448.96</v>
      </c>
      <c r="U1244" s="15">
        <f>T1244/INPUTS!$B$7*1000</f>
        <v>498061200</v>
      </c>
      <c r="V1244" s="15">
        <f>T1244*INPUTS!$B$6</f>
        <v>1259098.7136</v>
      </c>
      <c r="W1244" s="73" t="s">
        <v>521</v>
      </c>
      <c r="X1244" s="73" t="s">
        <v>396</v>
      </c>
      <c r="Y1244" s="74">
        <f>IFERROR(VLOOKUP(E1244,INPUTS!$A$44:$B$103,2,0),0)</f>
        <v>0</v>
      </c>
      <c r="Z1244" s="15">
        <f t="shared" si="277"/>
        <v>0</v>
      </c>
      <c r="AA1244" s="20">
        <f>IFERROR(VLOOKUP(E1244,INPUTS!$A$44:$C$103,3,0),SCENARIOS!$J$23)</f>
        <v>0</v>
      </c>
      <c r="AB1244" s="15">
        <f t="shared" si="279"/>
        <v>0</v>
      </c>
      <c r="AC1244" s="20">
        <f>IFERROR(VLOOKUP($E1244,INPUTS!$A$44:$G$103,4,0),SCENARIOS!$K$23)</f>
        <v>0</v>
      </c>
      <c r="AD1244" s="15">
        <f t="shared" si="280"/>
        <v>0</v>
      </c>
      <c r="AE1244" s="20">
        <f>IFERROR(VLOOKUP($E1244,INPUTS!$A$44:$G$103,5,0),SCENARIOS!$L$23)</f>
        <v>0</v>
      </c>
      <c r="AF1244" s="15">
        <f t="shared" si="281"/>
        <v>0</v>
      </c>
      <c r="AG1244" s="20">
        <f>IFERROR(VLOOKUP($E1244,INPUTS!$A$44:$G$103,6,0),SCENARIOS!$M$23)</f>
        <v>0</v>
      </c>
      <c r="AH1244" s="15">
        <f t="shared" si="282"/>
        <v>0</v>
      </c>
      <c r="AI1244" s="20">
        <f>IFERROR(VLOOKUP($E1244,INPUTS!$A$44:$G$103,7,0),SCENARIOS!$N$23)</f>
        <v>0</v>
      </c>
      <c r="AJ1244" s="15">
        <f t="shared" si="283"/>
        <v>0</v>
      </c>
      <c r="AK1244" s="1"/>
      <c r="AL1244" t="str">
        <f t="shared" si="284"/>
        <v>MULTI</v>
      </c>
      <c r="AM1244" s="21">
        <f t="shared" si="285"/>
        <v>1062199.71381138</v>
      </c>
    </row>
    <row r="1245" ht="15" customHeight="1" spans="1:39">
      <c r="A1245" s="24" t="s">
        <v>2277</v>
      </c>
      <c r="B1245" s="70" t="s">
        <v>577</v>
      </c>
      <c r="C1245" s="70" t="s">
        <v>578</v>
      </c>
      <c r="D1245" s="70" t="s">
        <v>929</v>
      </c>
      <c r="E1245" s="10" t="s">
        <v>576</v>
      </c>
      <c r="F1245" s="70" t="s">
        <v>575</v>
      </c>
      <c r="G1245" s="70" t="s">
        <v>173</v>
      </c>
      <c r="H1245" s="70" t="s">
        <v>1519</v>
      </c>
      <c r="I1245" s="70" t="s">
        <v>1519</v>
      </c>
      <c r="J1245" s="70" t="s">
        <v>1519</v>
      </c>
      <c r="K1245" s="70" t="s">
        <v>1520</v>
      </c>
      <c r="L1245" s="71" t="s">
        <v>282</v>
      </c>
      <c r="M1245" s="72">
        <v>13968</v>
      </c>
      <c r="N1245" s="14">
        <f t="shared" si="278"/>
        <v>38.2684931506849</v>
      </c>
      <c r="O1245" s="15">
        <v>4200</v>
      </c>
      <c r="P1245" s="15">
        <f t="shared" si="274"/>
        <v>58665600</v>
      </c>
      <c r="Q1245" s="16">
        <f>IFERROR(VLOOKUP(G1245,SCENARIOS!$A$13:$E$18,2,0),0.025)</f>
        <v>0.04</v>
      </c>
      <c r="R1245" s="70">
        <f>IFERROR(VLOOKUP(L1245,INPUTS!$A$107:$B$120,2,0),0.0082)</f>
        <v>0.0042</v>
      </c>
      <c r="S1245" s="70">
        <f t="shared" si="275"/>
        <v>17.64</v>
      </c>
      <c r="T1245" s="15">
        <f t="shared" si="276"/>
        <v>246395.52</v>
      </c>
      <c r="U1245" s="15">
        <f>T1245/INPUTS!$B$7*1000</f>
        <v>307994400</v>
      </c>
      <c r="V1245" s="15">
        <f>T1245*INPUTS!$B$6</f>
        <v>778609.8432</v>
      </c>
      <c r="W1245" s="73" t="s">
        <v>521</v>
      </c>
      <c r="X1245" s="73" t="s">
        <v>396</v>
      </c>
      <c r="Y1245" s="74">
        <f>IFERROR(VLOOKUP(E1245,INPUTS!$A$44:$B$103,2,0),0)</f>
        <v>0</v>
      </c>
      <c r="Z1245" s="15">
        <f t="shared" si="277"/>
        <v>0</v>
      </c>
      <c r="AA1245" s="20">
        <f>IFERROR(VLOOKUP(E1245,INPUTS!$A$44:$C$103,3,0),SCENARIOS!$J$23)</f>
        <v>0</v>
      </c>
      <c r="AB1245" s="15">
        <f t="shared" si="279"/>
        <v>0</v>
      </c>
      <c r="AC1245" s="20">
        <f>IFERROR(VLOOKUP($E1245,INPUTS!$A$44:$G$103,4,0),SCENARIOS!$K$23)</f>
        <v>0</v>
      </c>
      <c r="AD1245" s="15">
        <f t="shared" si="280"/>
        <v>0</v>
      </c>
      <c r="AE1245" s="20">
        <f>IFERROR(VLOOKUP($E1245,INPUTS!$A$44:$G$103,5,0),SCENARIOS!$L$23)</f>
        <v>0</v>
      </c>
      <c r="AF1245" s="15">
        <f t="shared" si="281"/>
        <v>0</v>
      </c>
      <c r="AG1245" s="20">
        <f>IFERROR(VLOOKUP($E1245,INPUTS!$A$44:$G$103,6,0),SCENARIOS!$M$23)</f>
        <v>0</v>
      </c>
      <c r="AH1245" s="15">
        <f t="shared" si="282"/>
        <v>0</v>
      </c>
      <c r="AI1245" s="20">
        <f>IFERROR(VLOOKUP($E1245,INPUTS!$A$44:$G$103,7,0),SCENARIOS!$N$23)</f>
        <v>0</v>
      </c>
      <c r="AJ1245" s="15">
        <f t="shared" si="283"/>
        <v>0</v>
      </c>
      <c r="AK1245" s="1"/>
      <c r="AL1245" t="str">
        <f t="shared" si="284"/>
        <v>MULTI</v>
      </c>
      <c r="AM1245" s="21">
        <f t="shared" si="285"/>
        <v>656850.129131736</v>
      </c>
    </row>
    <row r="1246" ht="15" customHeight="1" spans="1:39">
      <c r="A1246" s="6" t="s">
        <v>2278</v>
      </c>
      <c r="B1246" s="70" t="s">
        <v>815</v>
      </c>
      <c r="C1246" s="70" t="s">
        <v>816</v>
      </c>
      <c r="D1246" s="70" t="s">
        <v>929</v>
      </c>
      <c r="E1246" s="10" t="s">
        <v>576</v>
      </c>
      <c r="F1246" s="70" t="s">
        <v>575</v>
      </c>
      <c r="G1246" s="70" t="s">
        <v>173</v>
      </c>
      <c r="H1246" s="70" t="s">
        <v>1519</v>
      </c>
      <c r="I1246" s="70" t="s">
        <v>1519</v>
      </c>
      <c r="J1246" s="70" t="s">
        <v>1519</v>
      </c>
      <c r="K1246" s="70" t="s">
        <v>1520</v>
      </c>
      <c r="L1246" s="71" t="s">
        <v>286</v>
      </c>
      <c r="M1246" s="72">
        <v>79818</v>
      </c>
      <c r="N1246" s="14">
        <f t="shared" si="278"/>
        <v>218.679452054795</v>
      </c>
      <c r="O1246" s="15">
        <v>1300</v>
      </c>
      <c r="P1246" s="15">
        <f t="shared" si="274"/>
        <v>103763400</v>
      </c>
      <c r="Q1246" s="16">
        <f>IFERROR(VLOOKUP(G1246,SCENARIOS!$A$13:$E$18,2,0),0.025)</f>
        <v>0.04</v>
      </c>
      <c r="R1246" s="70">
        <f>IFERROR(VLOOKUP(L1246,INPUTS!$A$107:$B$120,2,0),0.0082)</f>
        <v>0.0039</v>
      </c>
      <c r="S1246" s="70">
        <f t="shared" si="275"/>
        <v>5.07</v>
      </c>
      <c r="T1246" s="15">
        <f t="shared" si="276"/>
        <v>404677.26</v>
      </c>
      <c r="U1246" s="15">
        <f>T1246/INPUTS!$B$7*1000</f>
        <v>505846575</v>
      </c>
      <c r="V1246" s="15">
        <f>T1246*INPUTS!$B$6</f>
        <v>1278780.1416</v>
      </c>
      <c r="W1246" s="73" t="s">
        <v>521</v>
      </c>
      <c r="X1246" s="73" t="s">
        <v>396</v>
      </c>
      <c r="Y1246" s="74">
        <f>IFERROR(VLOOKUP(E1246,INPUTS!$A$44:$B$103,2,0),0)</f>
        <v>0</v>
      </c>
      <c r="Z1246" s="15">
        <f t="shared" si="277"/>
        <v>0</v>
      </c>
      <c r="AA1246" s="20">
        <f>IFERROR(VLOOKUP(E1246,INPUTS!$A$44:$C$103,3,0),SCENARIOS!$J$23)</f>
        <v>0</v>
      </c>
      <c r="AB1246" s="15">
        <f t="shared" si="279"/>
        <v>0</v>
      </c>
      <c r="AC1246" s="20">
        <f>IFERROR(VLOOKUP($E1246,INPUTS!$A$44:$G$103,4,0),SCENARIOS!$K$23)</f>
        <v>0</v>
      </c>
      <c r="AD1246" s="15">
        <f t="shared" si="280"/>
        <v>0</v>
      </c>
      <c r="AE1246" s="20">
        <f>IFERROR(VLOOKUP($E1246,INPUTS!$A$44:$G$103,5,0),SCENARIOS!$L$23)</f>
        <v>0</v>
      </c>
      <c r="AF1246" s="15">
        <f t="shared" si="281"/>
        <v>0</v>
      </c>
      <c r="AG1246" s="20">
        <f>IFERROR(VLOOKUP($E1246,INPUTS!$A$44:$G$103,6,0),SCENARIOS!$M$23)</f>
        <v>0</v>
      </c>
      <c r="AH1246" s="15">
        <f t="shared" si="282"/>
        <v>0</v>
      </c>
      <c r="AI1246" s="20">
        <f>IFERROR(VLOOKUP($E1246,INPUTS!$A$44:$G$103,7,0),SCENARIOS!$N$23)</f>
        <v>0</v>
      </c>
      <c r="AJ1246" s="15">
        <f t="shared" si="283"/>
        <v>0</v>
      </c>
      <c r="AK1246" s="1"/>
      <c r="AL1246" t="str">
        <f t="shared" si="284"/>
        <v>MULTI</v>
      </c>
      <c r="AM1246" s="21">
        <f t="shared" si="285"/>
        <v>1078803.34223478</v>
      </c>
    </row>
    <row r="1247" ht="15" customHeight="1" spans="1:39">
      <c r="A1247" s="24" t="s">
        <v>2279</v>
      </c>
      <c r="B1247" s="70" t="s">
        <v>817</v>
      </c>
      <c r="C1247" s="70" t="s">
        <v>818</v>
      </c>
      <c r="D1247" s="70" t="s">
        <v>929</v>
      </c>
      <c r="E1247" s="10" t="s">
        <v>576</v>
      </c>
      <c r="F1247" s="70" t="s">
        <v>575</v>
      </c>
      <c r="G1247" s="70" t="s">
        <v>173</v>
      </c>
      <c r="H1247" s="70" t="s">
        <v>1519</v>
      </c>
      <c r="I1247" s="70" t="s">
        <v>1519</v>
      </c>
      <c r="J1247" s="70" t="s">
        <v>1519</v>
      </c>
      <c r="K1247" s="70" t="s">
        <v>1520</v>
      </c>
      <c r="L1247" s="71" t="s">
        <v>279</v>
      </c>
      <c r="M1247" s="72">
        <v>59864</v>
      </c>
      <c r="N1247" s="14">
        <f t="shared" si="278"/>
        <v>164.01095890411</v>
      </c>
      <c r="O1247" s="15">
        <v>1200</v>
      </c>
      <c r="P1247" s="15">
        <f t="shared" si="274"/>
        <v>71836800</v>
      </c>
      <c r="Q1247" s="16">
        <f>IFERROR(VLOOKUP(G1247,SCENARIOS!$A$13:$E$18,2,0),0.025)</f>
        <v>0.04</v>
      </c>
      <c r="R1247" s="70">
        <f>IFERROR(VLOOKUP(L1247,INPUTS!$A$107:$B$120,2,0),0.0082)</f>
        <v>0.0039</v>
      </c>
      <c r="S1247" s="70">
        <f t="shared" si="275"/>
        <v>4.68</v>
      </c>
      <c r="T1247" s="15">
        <f t="shared" si="276"/>
        <v>280163.52</v>
      </c>
      <c r="U1247" s="15">
        <f>T1247/INPUTS!$B$7*1000</f>
        <v>350204400</v>
      </c>
      <c r="V1247" s="15">
        <f>T1247*INPUTS!$B$6</f>
        <v>885316.7232</v>
      </c>
      <c r="W1247" s="73" t="s">
        <v>521</v>
      </c>
      <c r="X1247" s="73" t="s">
        <v>396</v>
      </c>
      <c r="Y1247" s="74">
        <f>IFERROR(VLOOKUP(E1247,INPUTS!$A$44:$B$103,2,0),0)</f>
        <v>0</v>
      </c>
      <c r="Z1247" s="15">
        <f t="shared" si="277"/>
        <v>0</v>
      </c>
      <c r="AA1247" s="20">
        <f>IFERROR(VLOOKUP(E1247,INPUTS!$A$44:$C$103,3,0),SCENARIOS!$J$23)</f>
        <v>0</v>
      </c>
      <c r="AB1247" s="15">
        <f t="shared" si="279"/>
        <v>0</v>
      </c>
      <c r="AC1247" s="20">
        <f>IFERROR(VLOOKUP($E1247,INPUTS!$A$44:$G$103,4,0),SCENARIOS!$K$23)</f>
        <v>0</v>
      </c>
      <c r="AD1247" s="15">
        <f t="shared" si="280"/>
        <v>0</v>
      </c>
      <c r="AE1247" s="20">
        <f>IFERROR(VLOOKUP($E1247,INPUTS!$A$44:$G$103,5,0),SCENARIOS!$L$23)</f>
        <v>0</v>
      </c>
      <c r="AF1247" s="15">
        <f t="shared" si="281"/>
        <v>0</v>
      </c>
      <c r="AG1247" s="20">
        <f>IFERROR(VLOOKUP($E1247,INPUTS!$A$44:$G$103,6,0),SCENARIOS!$M$23)</f>
        <v>0</v>
      </c>
      <c r="AH1247" s="15">
        <f t="shared" si="282"/>
        <v>0</v>
      </c>
      <c r="AI1247" s="20">
        <f>IFERROR(VLOOKUP($E1247,INPUTS!$A$44:$G$103,7,0),SCENARIOS!$N$23)</f>
        <v>0</v>
      </c>
      <c r="AJ1247" s="15">
        <f t="shared" si="283"/>
        <v>0</v>
      </c>
      <c r="AK1247" s="1"/>
      <c r="AL1247" t="str">
        <f t="shared" si="284"/>
        <v>MULTI</v>
      </c>
      <c r="AM1247" s="21">
        <f t="shared" si="285"/>
        <v>746870.090373403</v>
      </c>
    </row>
    <row r="1248" ht="15" customHeight="1" spans="1:39">
      <c r="A1248" s="6" t="s">
        <v>2280</v>
      </c>
      <c r="B1248" s="70" t="s">
        <v>820</v>
      </c>
      <c r="C1248" s="70" t="s">
        <v>821</v>
      </c>
      <c r="D1248" s="70" t="s">
        <v>929</v>
      </c>
      <c r="E1248" s="10" t="s">
        <v>819</v>
      </c>
      <c r="F1248" s="70" t="s">
        <v>575</v>
      </c>
      <c r="G1248" s="70" t="s">
        <v>173</v>
      </c>
      <c r="H1248" s="70" t="s">
        <v>1519</v>
      </c>
      <c r="I1248" s="70" t="s">
        <v>1519</v>
      </c>
      <c r="J1248" s="70" t="s">
        <v>1519</v>
      </c>
      <c r="K1248" s="70" t="s">
        <v>1520</v>
      </c>
      <c r="L1248" s="71" t="s">
        <v>279</v>
      </c>
      <c r="M1248" s="72">
        <v>39909</v>
      </c>
      <c r="N1248" s="14">
        <f t="shared" si="278"/>
        <v>109.339726027397</v>
      </c>
      <c r="O1248" s="15">
        <v>1500</v>
      </c>
      <c r="P1248" s="15">
        <f t="shared" si="274"/>
        <v>59863500</v>
      </c>
      <c r="Q1248" s="16">
        <f>IFERROR(VLOOKUP(G1248,SCENARIOS!$A$13:$E$18,2,0),0.025)</f>
        <v>0.04</v>
      </c>
      <c r="R1248" s="70">
        <f>IFERROR(VLOOKUP(L1248,INPUTS!$A$107:$B$120,2,0),0.0082)</f>
        <v>0.0039</v>
      </c>
      <c r="S1248" s="70">
        <f t="shared" si="275"/>
        <v>5.85</v>
      </c>
      <c r="T1248" s="15">
        <f t="shared" si="276"/>
        <v>233467.65</v>
      </c>
      <c r="U1248" s="15">
        <f>T1248/INPUTS!$B$7*1000</f>
        <v>291834562.5</v>
      </c>
      <c r="V1248" s="15">
        <f>T1248*INPUTS!$B$6</f>
        <v>737757.774</v>
      </c>
      <c r="W1248" s="73" t="s">
        <v>521</v>
      </c>
      <c r="X1248" s="73" t="s">
        <v>396</v>
      </c>
      <c r="Y1248" s="74">
        <f>IFERROR(VLOOKUP(E1248,INPUTS!$A$44:$B$103,2,0),0)</f>
        <v>0</v>
      </c>
      <c r="Z1248" s="15">
        <f t="shared" si="277"/>
        <v>0</v>
      </c>
      <c r="AA1248" s="20">
        <f>IFERROR(VLOOKUP(E1248,INPUTS!$A$44:$C$103,3,0),SCENARIOS!$J$23)</f>
        <v>0</v>
      </c>
      <c r="AB1248" s="15">
        <f t="shared" si="279"/>
        <v>0</v>
      </c>
      <c r="AC1248" s="20">
        <f>IFERROR(VLOOKUP($E1248,INPUTS!$A$44:$G$103,4,0),SCENARIOS!$K$23)</f>
        <v>0</v>
      </c>
      <c r="AD1248" s="15">
        <f t="shared" si="280"/>
        <v>0</v>
      </c>
      <c r="AE1248" s="20">
        <f>IFERROR(VLOOKUP($E1248,INPUTS!$A$44:$G$103,5,0),SCENARIOS!$L$23)</f>
        <v>0</v>
      </c>
      <c r="AF1248" s="15">
        <f t="shared" si="281"/>
        <v>0</v>
      </c>
      <c r="AG1248" s="20">
        <f>IFERROR(VLOOKUP($E1248,INPUTS!$A$44:$G$103,6,0),SCENARIOS!$M$23)</f>
        <v>0</v>
      </c>
      <c r="AH1248" s="15">
        <f t="shared" si="282"/>
        <v>0</v>
      </c>
      <c r="AI1248" s="20">
        <f>IFERROR(VLOOKUP($E1248,INPUTS!$A$44:$G$103,7,0),SCENARIOS!$N$23)</f>
        <v>0</v>
      </c>
      <c r="AJ1248" s="15">
        <f t="shared" si="283"/>
        <v>0</v>
      </c>
      <c r="AK1248" s="1"/>
      <c r="AL1248" t="str">
        <f t="shared" si="284"/>
        <v>MULTI</v>
      </c>
      <c r="AM1248" s="21">
        <f t="shared" si="285"/>
        <v>622386.54359699</v>
      </c>
    </row>
    <row r="1249" ht="15" customHeight="1" spans="1:39">
      <c r="A1249" s="24" t="s">
        <v>2281</v>
      </c>
      <c r="B1249" s="70" t="s">
        <v>573</v>
      </c>
      <c r="C1249" s="70" t="s">
        <v>574</v>
      </c>
      <c r="D1249" s="70" t="s">
        <v>929</v>
      </c>
      <c r="E1249" s="10" t="s">
        <v>819</v>
      </c>
      <c r="F1249" s="70" t="s">
        <v>575</v>
      </c>
      <c r="G1249" s="70" t="s">
        <v>173</v>
      </c>
      <c r="H1249" s="70" t="s">
        <v>1519</v>
      </c>
      <c r="I1249" s="70" t="s">
        <v>1519</v>
      </c>
      <c r="J1249" s="70" t="s">
        <v>1519</v>
      </c>
      <c r="K1249" s="70" t="s">
        <v>1520</v>
      </c>
      <c r="L1249" s="71" t="s">
        <v>295</v>
      </c>
      <c r="M1249" s="72">
        <v>15964</v>
      </c>
      <c r="N1249" s="14">
        <f t="shared" si="278"/>
        <v>43.7369863013699</v>
      </c>
      <c r="O1249" s="15">
        <v>7500</v>
      </c>
      <c r="P1249" s="15">
        <f t="shared" si="274"/>
        <v>119730000</v>
      </c>
      <c r="Q1249" s="16">
        <f>IFERROR(VLOOKUP(G1249,SCENARIOS!$A$13:$E$18,2,0),0.025)</f>
        <v>0.04</v>
      </c>
      <c r="R1249" s="70">
        <f>IFERROR(VLOOKUP(L1249,INPUTS!$A$107:$B$120,2,0),0.0082)</f>
        <v>0.0089</v>
      </c>
      <c r="S1249" s="70">
        <f t="shared" si="275"/>
        <v>66.75</v>
      </c>
      <c r="T1249" s="15">
        <f t="shared" si="276"/>
        <v>1065597</v>
      </c>
      <c r="U1249" s="15">
        <f>T1249/INPUTS!$B$7*1000</f>
        <v>1331996250</v>
      </c>
      <c r="V1249" s="15">
        <f>T1249*INPUTS!$B$6</f>
        <v>3367286.52</v>
      </c>
      <c r="W1249" s="73" t="s">
        <v>521</v>
      </c>
      <c r="X1249" s="73" t="s">
        <v>396</v>
      </c>
      <c r="Y1249" s="74">
        <f>IFERROR(VLOOKUP(E1249,INPUTS!$A$44:$B$103,2,0),0)</f>
        <v>0</v>
      </c>
      <c r="Z1249" s="15">
        <f t="shared" si="277"/>
        <v>0</v>
      </c>
      <c r="AA1249" s="20">
        <f>IFERROR(VLOOKUP(E1249,INPUTS!$A$44:$C$103,3,0),SCENARIOS!$J$23)</f>
        <v>0</v>
      </c>
      <c r="AB1249" s="15">
        <f t="shared" si="279"/>
        <v>0</v>
      </c>
      <c r="AC1249" s="20">
        <f>IFERROR(VLOOKUP($E1249,INPUTS!$A$44:$G$103,4,0),SCENARIOS!$K$23)</f>
        <v>0</v>
      </c>
      <c r="AD1249" s="15">
        <f t="shared" si="280"/>
        <v>0</v>
      </c>
      <c r="AE1249" s="20">
        <f>IFERROR(VLOOKUP($E1249,INPUTS!$A$44:$G$103,5,0),SCENARIOS!$L$23)</f>
        <v>0</v>
      </c>
      <c r="AF1249" s="15">
        <f t="shared" si="281"/>
        <v>0</v>
      </c>
      <c r="AG1249" s="20">
        <f>IFERROR(VLOOKUP($E1249,INPUTS!$A$44:$G$103,6,0),SCENARIOS!$M$23)</f>
        <v>0</v>
      </c>
      <c r="AH1249" s="15">
        <f t="shared" si="282"/>
        <v>0</v>
      </c>
      <c r="AI1249" s="20">
        <f>IFERROR(VLOOKUP($E1249,INPUTS!$A$44:$G$103,7,0),SCENARIOS!$N$23)</f>
        <v>0</v>
      </c>
      <c r="AJ1249" s="15">
        <f t="shared" si="283"/>
        <v>0</v>
      </c>
      <c r="AK1249" s="1"/>
      <c r="AL1249" t="str">
        <f t="shared" si="284"/>
        <v>MULTI</v>
      </c>
      <c r="AM1249" s="21">
        <f t="shared" si="285"/>
        <v>2840707.197324</v>
      </c>
    </row>
    <row r="1250" ht="15" customHeight="1" spans="1:39">
      <c r="A1250" s="6" t="s">
        <v>2282</v>
      </c>
      <c r="B1250" s="70" t="s">
        <v>550</v>
      </c>
      <c r="C1250" s="70" t="s">
        <v>551</v>
      </c>
      <c r="D1250" s="70" t="s">
        <v>929</v>
      </c>
      <c r="E1250" s="10" t="s">
        <v>552</v>
      </c>
      <c r="F1250" s="70" t="s">
        <v>548</v>
      </c>
      <c r="G1250" s="70" t="s">
        <v>173</v>
      </c>
      <c r="H1250" s="70" t="s">
        <v>1519</v>
      </c>
      <c r="I1250" s="70" t="s">
        <v>1519</v>
      </c>
      <c r="J1250" s="70" t="s">
        <v>1519</v>
      </c>
      <c r="K1250" s="70" t="s">
        <v>1520</v>
      </c>
      <c r="L1250" s="71" t="s">
        <v>279</v>
      </c>
      <c r="M1250" s="72">
        <v>92639</v>
      </c>
      <c r="N1250" s="14">
        <f t="shared" si="278"/>
        <v>253.805479452055</v>
      </c>
      <c r="O1250" s="15">
        <v>1100</v>
      </c>
      <c r="P1250" s="15">
        <f t="shared" si="274"/>
        <v>101902900</v>
      </c>
      <c r="Q1250" s="16">
        <f>IFERROR(VLOOKUP(G1250,SCENARIOS!$A$13:$E$18,2,0),0.025)</f>
        <v>0.04</v>
      </c>
      <c r="R1250" s="70">
        <f>IFERROR(VLOOKUP(L1250,INPUTS!$A$107:$B$120,2,0),0.0082)</f>
        <v>0.0039</v>
      </c>
      <c r="S1250" s="70">
        <f t="shared" si="275"/>
        <v>4.29</v>
      </c>
      <c r="T1250" s="15">
        <f t="shared" si="276"/>
        <v>397421.31</v>
      </c>
      <c r="U1250" s="15">
        <f>T1250/INPUTS!$B$7*1000</f>
        <v>496776637.5</v>
      </c>
      <c r="V1250" s="15">
        <f>T1250*INPUTS!$B$6</f>
        <v>1255851.3396</v>
      </c>
      <c r="W1250" s="73" t="s">
        <v>521</v>
      </c>
      <c r="X1250" s="73" t="s">
        <v>396</v>
      </c>
      <c r="Y1250" s="74">
        <f>IFERROR(VLOOKUP(E1250,INPUTS!$A$44:$B$103,2,0),0)</f>
        <v>0</v>
      </c>
      <c r="Z1250" s="15">
        <f t="shared" si="277"/>
        <v>0</v>
      </c>
      <c r="AA1250" s="20">
        <f>IFERROR(VLOOKUP(E1250,INPUTS!$A$44:$C$103,3,0),SCENARIOS!$J$23)</f>
        <v>0</v>
      </c>
      <c r="AB1250" s="15">
        <f t="shared" si="279"/>
        <v>0</v>
      </c>
      <c r="AC1250" s="20">
        <f>IFERROR(VLOOKUP($E1250,INPUTS!$A$44:$G$103,4,0),SCENARIOS!$K$23)</f>
        <v>0</v>
      </c>
      <c r="AD1250" s="15">
        <f t="shared" si="280"/>
        <v>0</v>
      </c>
      <c r="AE1250" s="20">
        <f>IFERROR(VLOOKUP($E1250,INPUTS!$A$44:$G$103,5,0),SCENARIOS!$L$23)</f>
        <v>0</v>
      </c>
      <c r="AF1250" s="15">
        <f t="shared" si="281"/>
        <v>0</v>
      </c>
      <c r="AG1250" s="20">
        <f>IFERROR(VLOOKUP($E1250,INPUTS!$A$44:$G$103,6,0),SCENARIOS!$M$23)</f>
        <v>0</v>
      </c>
      <c r="AH1250" s="15">
        <f t="shared" si="282"/>
        <v>0</v>
      </c>
      <c r="AI1250" s="20">
        <f>IFERROR(VLOOKUP($E1250,INPUTS!$A$44:$G$103,7,0),SCENARIOS!$N$23)</f>
        <v>0</v>
      </c>
      <c r="AJ1250" s="15">
        <f t="shared" si="283"/>
        <v>0</v>
      </c>
      <c r="AK1250" s="1"/>
      <c r="AL1250" t="str">
        <f t="shared" si="284"/>
        <v>MULTI</v>
      </c>
      <c r="AM1250" s="21">
        <f t="shared" si="285"/>
        <v>1059460.16710533</v>
      </c>
    </row>
    <row r="1251" ht="15" customHeight="1" spans="1:39">
      <c r="A1251" s="24" t="s">
        <v>2283</v>
      </c>
      <c r="B1251" s="70" t="s">
        <v>822</v>
      </c>
      <c r="C1251" s="70" t="s">
        <v>823</v>
      </c>
      <c r="D1251" s="70" t="s">
        <v>929</v>
      </c>
      <c r="E1251" s="10" t="s">
        <v>2302</v>
      </c>
      <c r="F1251" s="70" t="s">
        <v>548</v>
      </c>
      <c r="G1251" s="70" t="s">
        <v>173</v>
      </c>
      <c r="H1251" s="70" t="s">
        <v>1519</v>
      </c>
      <c r="I1251" s="70" t="s">
        <v>1519</v>
      </c>
      <c r="J1251" s="70" t="s">
        <v>1519</v>
      </c>
      <c r="K1251" s="70" t="s">
        <v>1520</v>
      </c>
      <c r="L1251" s="71" t="s">
        <v>279</v>
      </c>
      <c r="M1251" s="72">
        <v>33687</v>
      </c>
      <c r="N1251" s="14">
        <f t="shared" si="278"/>
        <v>92.2931506849315</v>
      </c>
      <c r="O1251" s="15">
        <v>1800</v>
      </c>
      <c r="P1251" s="15">
        <f t="shared" si="274"/>
        <v>60636600</v>
      </c>
      <c r="Q1251" s="16">
        <f>IFERROR(VLOOKUP(G1251,SCENARIOS!$A$13:$E$18,2,0),0.025)</f>
        <v>0.04</v>
      </c>
      <c r="R1251" s="70">
        <f>IFERROR(VLOOKUP(L1251,INPUTS!$A$107:$B$120,2,0),0.0082)</f>
        <v>0.0039</v>
      </c>
      <c r="S1251" s="70">
        <f t="shared" si="275"/>
        <v>7.02</v>
      </c>
      <c r="T1251" s="15">
        <f t="shared" si="276"/>
        <v>236482.74</v>
      </c>
      <c r="U1251" s="15">
        <f>T1251/INPUTS!$B$7*1000</f>
        <v>295603425</v>
      </c>
      <c r="V1251" s="15">
        <f>T1251*INPUTS!$B$6</f>
        <v>747285.4584</v>
      </c>
      <c r="W1251" s="73" t="s">
        <v>521</v>
      </c>
      <c r="X1251" s="73" t="s">
        <v>396</v>
      </c>
      <c r="Y1251" s="74">
        <f>IFERROR(VLOOKUP(E1251,INPUTS!$A$44:$B$103,2,0),0)</f>
        <v>0</v>
      </c>
      <c r="Z1251" s="15">
        <f t="shared" si="277"/>
        <v>0</v>
      </c>
      <c r="AA1251" s="20">
        <f>IFERROR(VLOOKUP(E1251,INPUTS!$A$44:$C$103,3,0),SCENARIOS!$J$23)</f>
        <v>0</v>
      </c>
      <c r="AB1251" s="15">
        <f t="shared" si="279"/>
        <v>0</v>
      </c>
      <c r="AC1251" s="20">
        <f>IFERROR(VLOOKUP($E1251,INPUTS!$A$44:$G$103,4,0),SCENARIOS!$K$23)</f>
        <v>0</v>
      </c>
      <c r="AD1251" s="15">
        <f t="shared" si="280"/>
        <v>0</v>
      </c>
      <c r="AE1251" s="20">
        <f>IFERROR(VLOOKUP($E1251,INPUTS!$A$44:$G$103,5,0),SCENARIOS!$L$23)</f>
        <v>0</v>
      </c>
      <c r="AF1251" s="15">
        <f t="shared" si="281"/>
        <v>0</v>
      </c>
      <c r="AG1251" s="20">
        <f>IFERROR(VLOOKUP($E1251,INPUTS!$A$44:$G$103,6,0),SCENARIOS!$M$23)</f>
        <v>0</v>
      </c>
      <c r="AH1251" s="15">
        <f t="shared" si="282"/>
        <v>0</v>
      </c>
      <c r="AI1251" s="20">
        <f>IFERROR(VLOOKUP($E1251,INPUTS!$A$44:$G$103,7,0),SCENARIOS!$N$23)</f>
        <v>0</v>
      </c>
      <c r="AJ1251" s="15">
        <f t="shared" si="283"/>
        <v>0</v>
      </c>
      <c r="AK1251" s="1"/>
      <c r="AL1251" t="str">
        <f t="shared" si="284"/>
        <v>MULTI</v>
      </c>
      <c r="AM1251" s="21">
        <f t="shared" si="285"/>
        <v>630424.280061694</v>
      </c>
    </row>
    <row r="1252" ht="15" customHeight="1" spans="1:39">
      <c r="A1252" s="6" t="s">
        <v>2284</v>
      </c>
      <c r="B1252" s="70" t="s">
        <v>824</v>
      </c>
      <c r="C1252" s="70" t="s">
        <v>825</v>
      </c>
      <c r="D1252" s="70" t="s">
        <v>929</v>
      </c>
      <c r="E1252" s="10" t="s">
        <v>549</v>
      </c>
      <c r="F1252" s="70" t="s">
        <v>548</v>
      </c>
      <c r="G1252" s="70" t="s">
        <v>173</v>
      </c>
      <c r="H1252" s="70" t="s">
        <v>1519</v>
      </c>
      <c r="I1252" s="70" t="s">
        <v>1519</v>
      </c>
      <c r="J1252" s="70" t="s">
        <v>1519</v>
      </c>
      <c r="K1252" s="70" t="s">
        <v>1520</v>
      </c>
      <c r="L1252" s="71" t="s">
        <v>279</v>
      </c>
      <c r="M1252" s="72">
        <v>42108</v>
      </c>
      <c r="N1252" s="14">
        <f t="shared" si="278"/>
        <v>115.364383561644</v>
      </c>
      <c r="O1252" s="15">
        <v>1500</v>
      </c>
      <c r="P1252" s="15">
        <f t="shared" si="274"/>
        <v>63162000</v>
      </c>
      <c r="Q1252" s="16">
        <f>IFERROR(VLOOKUP(G1252,SCENARIOS!$A$13:$E$18,2,0),0.025)</f>
        <v>0.04</v>
      </c>
      <c r="R1252" s="70">
        <f>IFERROR(VLOOKUP(L1252,INPUTS!$A$107:$B$120,2,0),0.0082)</f>
        <v>0.0039</v>
      </c>
      <c r="S1252" s="70">
        <f t="shared" si="275"/>
        <v>5.85</v>
      </c>
      <c r="T1252" s="15">
        <f t="shared" si="276"/>
        <v>246331.8</v>
      </c>
      <c r="U1252" s="15">
        <f>T1252/INPUTS!$B$7*1000</f>
        <v>307914750</v>
      </c>
      <c r="V1252" s="15">
        <f>T1252*INPUTS!$B$6</f>
        <v>778408.488</v>
      </c>
      <c r="W1252" s="73" t="s">
        <v>521</v>
      </c>
      <c r="X1252" s="73" t="s">
        <v>396</v>
      </c>
      <c r="Y1252" s="74">
        <f>IFERROR(VLOOKUP(E1252,INPUTS!$A$44:$B$103,2,0),0)</f>
        <v>0</v>
      </c>
      <c r="Z1252" s="15">
        <f t="shared" si="277"/>
        <v>0</v>
      </c>
      <c r="AA1252" s="20">
        <f>IFERROR(VLOOKUP(E1252,INPUTS!$A$44:$C$103,3,0),SCENARIOS!$J$23)</f>
        <v>0</v>
      </c>
      <c r="AB1252" s="15">
        <f t="shared" si="279"/>
        <v>0</v>
      </c>
      <c r="AC1252" s="20">
        <f>IFERROR(VLOOKUP($E1252,INPUTS!$A$44:$G$103,4,0),SCENARIOS!$K$23)</f>
        <v>0</v>
      </c>
      <c r="AD1252" s="15">
        <f t="shared" si="280"/>
        <v>0</v>
      </c>
      <c r="AE1252" s="20">
        <f>IFERROR(VLOOKUP($E1252,INPUTS!$A$44:$G$103,5,0),SCENARIOS!$L$23)</f>
        <v>0</v>
      </c>
      <c r="AF1252" s="15">
        <f t="shared" si="281"/>
        <v>0</v>
      </c>
      <c r="AG1252" s="20">
        <f>IFERROR(VLOOKUP($E1252,INPUTS!$A$44:$G$103,6,0),SCENARIOS!$M$23)</f>
        <v>0</v>
      </c>
      <c r="AH1252" s="15">
        <f t="shared" si="282"/>
        <v>0</v>
      </c>
      <c r="AI1252" s="20">
        <f>IFERROR(VLOOKUP($E1252,INPUTS!$A$44:$G$103,7,0),SCENARIOS!$N$23)</f>
        <v>0</v>
      </c>
      <c r="AJ1252" s="15">
        <f t="shared" si="283"/>
        <v>0</v>
      </c>
      <c r="AK1252" s="1"/>
      <c r="AL1252" t="str">
        <f t="shared" si="284"/>
        <v>MULTI</v>
      </c>
      <c r="AM1252" s="21">
        <f t="shared" si="285"/>
        <v>656680.262040694</v>
      </c>
    </row>
    <row r="1253" ht="15" customHeight="1" spans="1:39">
      <c r="A1253" s="24" t="s">
        <v>2285</v>
      </c>
      <c r="B1253" s="70" t="s">
        <v>546</v>
      </c>
      <c r="C1253" s="70" t="s">
        <v>547</v>
      </c>
      <c r="D1253" s="70" t="s">
        <v>929</v>
      </c>
      <c r="E1253" s="10" t="s">
        <v>549</v>
      </c>
      <c r="F1253" s="70" t="s">
        <v>548</v>
      </c>
      <c r="G1253" s="70" t="s">
        <v>173</v>
      </c>
      <c r="H1253" s="70" t="s">
        <v>1519</v>
      </c>
      <c r="I1253" s="70" t="s">
        <v>1519</v>
      </c>
      <c r="J1253" s="70" t="s">
        <v>1519</v>
      </c>
      <c r="K1253" s="70" t="s">
        <v>1520</v>
      </c>
      <c r="L1253" s="71" t="s">
        <v>282</v>
      </c>
      <c r="M1253" s="72">
        <v>63163</v>
      </c>
      <c r="N1253" s="14">
        <f t="shared" si="278"/>
        <v>173.049315068493</v>
      </c>
      <c r="O1253" s="15">
        <v>1800</v>
      </c>
      <c r="P1253" s="15">
        <f t="shared" si="274"/>
        <v>113693400</v>
      </c>
      <c r="Q1253" s="16">
        <f>IFERROR(VLOOKUP(G1253,SCENARIOS!$A$13:$E$18,2,0),0.025)</f>
        <v>0.04</v>
      </c>
      <c r="R1253" s="70">
        <f>IFERROR(VLOOKUP(L1253,INPUTS!$A$107:$B$120,2,0),0.0082)</f>
        <v>0.0042</v>
      </c>
      <c r="S1253" s="70">
        <f t="shared" si="275"/>
        <v>7.56</v>
      </c>
      <c r="T1253" s="15">
        <f t="shared" si="276"/>
        <v>477512.28</v>
      </c>
      <c r="U1253" s="15">
        <f>T1253/INPUTS!$B$7*1000</f>
        <v>596890350</v>
      </c>
      <c r="V1253" s="15">
        <f>T1253*INPUTS!$B$6</f>
        <v>1508938.8048</v>
      </c>
      <c r="W1253" s="73" t="s">
        <v>521</v>
      </c>
      <c r="X1253" s="73" t="s">
        <v>396</v>
      </c>
      <c r="Y1253" s="74">
        <f>IFERROR(VLOOKUP(E1253,INPUTS!$A$44:$B$103,2,0),0)</f>
        <v>0</v>
      </c>
      <c r="Z1253" s="15">
        <f t="shared" si="277"/>
        <v>0</v>
      </c>
      <c r="AA1253" s="20">
        <f>IFERROR(VLOOKUP(E1253,INPUTS!$A$44:$C$103,3,0),SCENARIOS!$J$23)</f>
        <v>0</v>
      </c>
      <c r="AB1253" s="15">
        <f t="shared" si="279"/>
        <v>0</v>
      </c>
      <c r="AC1253" s="20">
        <f>IFERROR(VLOOKUP($E1253,INPUTS!$A$44:$G$103,4,0),SCENARIOS!$K$23)</f>
        <v>0</v>
      </c>
      <c r="AD1253" s="15">
        <f t="shared" si="280"/>
        <v>0</v>
      </c>
      <c r="AE1253" s="20">
        <f>IFERROR(VLOOKUP($E1253,INPUTS!$A$44:$G$103,5,0),SCENARIOS!$L$23)</f>
        <v>0</v>
      </c>
      <c r="AF1253" s="15">
        <f t="shared" si="281"/>
        <v>0</v>
      </c>
      <c r="AG1253" s="20">
        <f>IFERROR(VLOOKUP($E1253,INPUTS!$A$44:$G$103,6,0),SCENARIOS!$M$23)</f>
        <v>0</v>
      </c>
      <c r="AH1253" s="15">
        <f t="shared" si="282"/>
        <v>0</v>
      </c>
      <c r="AI1253" s="20">
        <f>IFERROR(VLOOKUP($E1253,INPUTS!$A$44:$G$103,7,0),SCENARIOS!$N$23)</f>
        <v>0</v>
      </c>
      <c r="AJ1253" s="15">
        <f t="shared" si="283"/>
        <v>0</v>
      </c>
      <c r="AK1253" s="1"/>
      <c r="AL1253" t="str">
        <f t="shared" si="284"/>
        <v>MULTI</v>
      </c>
      <c r="AM1253" s="21">
        <f t="shared" si="285"/>
        <v>1272969.5847554</v>
      </c>
    </row>
    <row r="1254" ht="15" customHeight="1" spans="1:39">
      <c r="A1254" s="6" t="s">
        <v>2286</v>
      </c>
      <c r="B1254" s="70" t="s">
        <v>826</v>
      </c>
      <c r="C1254" s="70" t="s">
        <v>827</v>
      </c>
      <c r="D1254" s="70" t="s">
        <v>929</v>
      </c>
      <c r="E1254" s="10" t="s">
        <v>829</v>
      </c>
      <c r="F1254" s="70" t="s">
        <v>828</v>
      </c>
      <c r="G1254" s="70" t="s">
        <v>165</v>
      </c>
      <c r="H1254" s="70" t="s">
        <v>1519</v>
      </c>
      <c r="I1254" s="70" t="s">
        <v>1519</v>
      </c>
      <c r="J1254" s="70" t="s">
        <v>1519</v>
      </c>
      <c r="K1254" s="70" t="s">
        <v>1520</v>
      </c>
      <c r="L1254" s="71" t="s">
        <v>288</v>
      </c>
      <c r="M1254" s="72">
        <v>17730</v>
      </c>
      <c r="N1254" s="14">
        <f t="shared" si="278"/>
        <v>48.5753424657534</v>
      </c>
      <c r="O1254" s="15">
        <v>4500</v>
      </c>
      <c r="P1254" s="15">
        <f t="shared" si="274"/>
        <v>79785000</v>
      </c>
      <c r="Q1254" s="16">
        <f>IFERROR(VLOOKUP(G1254,SCENARIOS!$A$13:$E$18,2,0),0.025)</f>
        <v>0.025</v>
      </c>
      <c r="R1254" s="70">
        <f>IFERROR(VLOOKUP(L1254,INPUTS!$A$107:$B$120,2,0),0.0082)</f>
        <v>0.0085</v>
      </c>
      <c r="S1254" s="70">
        <f t="shared" si="275"/>
        <v>38.25</v>
      </c>
      <c r="T1254" s="15">
        <f t="shared" si="276"/>
        <v>678172.5</v>
      </c>
      <c r="U1254" s="15">
        <f>T1254/INPUTS!$B$7*1000</f>
        <v>847715625</v>
      </c>
      <c r="V1254" s="15">
        <f>T1254*INPUTS!$B$6</f>
        <v>2143025.1</v>
      </c>
      <c r="W1254" s="73" t="s">
        <v>521</v>
      </c>
      <c r="X1254" s="73" t="s">
        <v>396</v>
      </c>
      <c r="Y1254" s="74">
        <f>IFERROR(VLOOKUP(E1254,INPUTS!$A$44:$B$103,2,0),0)</f>
        <v>0</v>
      </c>
      <c r="Z1254" s="15">
        <f t="shared" si="277"/>
        <v>0</v>
      </c>
      <c r="AA1254" s="20">
        <f>IFERROR(VLOOKUP(E1254,INPUTS!$A$44:$C$103,3,0),SCENARIOS!$J$23)</f>
        <v>0</v>
      </c>
      <c r="AB1254" s="15">
        <f t="shared" si="279"/>
        <v>0</v>
      </c>
      <c r="AC1254" s="20">
        <f>IFERROR(VLOOKUP($E1254,INPUTS!$A$44:$G$103,4,0),SCENARIOS!$K$23)</f>
        <v>0</v>
      </c>
      <c r="AD1254" s="15">
        <f t="shared" si="280"/>
        <v>0</v>
      </c>
      <c r="AE1254" s="20">
        <f>IFERROR(VLOOKUP($E1254,INPUTS!$A$44:$G$103,5,0),SCENARIOS!$L$23)</f>
        <v>0</v>
      </c>
      <c r="AF1254" s="15">
        <f t="shared" si="281"/>
        <v>0</v>
      </c>
      <c r="AG1254" s="20">
        <f>IFERROR(VLOOKUP($E1254,INPUTS!$A$44:$G$103,6,0),SCENARIOS!$M$23)</f>
        <v>0</v>
      </c>
      <c r="AH1254" s="15">
        <f t="shared" si="282"/>
        <v>0</v>
      </c>
      <c r="AI1254" s="20">
        <f>IFERROR(VLOOKUP($E1254,INPUTS!$A$44:$G$103,7,0),SCENARIOS!$N$23)</f>
        <v>0</v>
      </c>
      <c r="AJ1254" s="15">
        <f t="shared" si="283"/>
        <v>0</v>
      </c>
      <c r="AK1254" s="1"/>
      <c r="AL1254" t="str">
        <f t="shared" si="284"/>
        <v>MULTI</v>
      </c>
      <c r="AM1254" s="21">
        <f t="shared" si="285"/>
        <v>1257293.90401938</v>
      </c>
    </row>
    <row r="1255" ht="15" customHeight="1" spans="1:39">
      <c r="A1255" s="24" t="s">
        <v>2288</v>
      </c>
      <c r="B1255" s="70" t="s">
        <v>830</v>
      </c>
      <c r="C1255" s="70" t="s">
        <v>831</v>
      </c>
      <c r="D1255" s="70" t="s">
        <v>929</v>
      </c>
      <c r="E1255" s="10" t="s">
        <v>832</v>
      </c>
      <c r="F1255" s="70" t="s">
        <v>828</v>
      </c>
      <c r="G1255" s="70" t="s">
        <v>165</v>
      </c>
      <c r="H1255" s="70" t="s">
        <v>1519</v>
      </c>
      <c r="I1255" s="70" t="s">
        <v>1519</v>
      </c>
      <c r="J1255" s="70" t="s">
        <v>1519</v>
      </c>
      <c r="K1255" s="70" t="s">
        <v>1520</v>
      </c>
      <c r="L1255" s="71" t="s">
        <v>279</v>
      </c>
      <c r="M1255" s="72">
        <v>29550</v>
      </c>
      <c r="N1255" s="14">
        <f t="shared" si="278"/>
        <v>80.958904109589</v>
      </c>
      <c r="O1255" s="15">
        <v>2800</v>
      </c>
      <c r="P1255" s="15">
        <f t="shared" si="274"/>
        <v>82740000</v>
      </c>
      <c r="Q1255" s="16">
        <f>IFERROR(VLOOKUP(G1255,SCENARIOS!$A$13:$E$18,2,0),0.025)</f>
        <v>0.025</v>
      </c>
      <c r="R1255" s="70">
        <f>IFERROR(VLOOKUP(L1255,INPUTS!$A$107:$B$120,2,0),0.0082)</f>
        <v>0.0039</v>
      </c>
      <c r="S1255" s="70">
        <f t="shared" si="275"/>
        <v>10.92</v>
      </c>
      <c r="T1255" s="15">
        <f t="shared" si="276"/>
        <v>322686</v>
      </c>
      <c r="U1255" s="15">
        <f>T1255/INPUTS!$B$7*1000</f>
        <v>403357500</v>
      </c>
      <c r="V1255" s="15">
        <f>T1255*INPUTS!$B$6</f>
        <v>1019687.76</v>
      </c>
      <c r="W1255" s="73" t="s">
        <v>521</v>
      </c>
      <c r="X1255" s="73" t="s">
        <v>396</v>
      </c>
      <c r="Y1255" s="74">
        <f>IFERROR(VLOOKUP(E1255,INPUTS!$A$44:$B$103,2,0),0)</f>
        <v>0</v>
      </c>
      <c r="Z1255" s="15">
        <f t="shared" si="277"/>
        <v>0</v>
      </c>
      <c r="AA1255" s="20">
        <f>IFERROR(VLOOKUP(E1255,INPUTS!$A$44:$C$103,3,0),SCENARIOS!$J$23)</f>
        <v>0</v>
      </c>
      <c r="AB1255" s="15">
        <f t="shared" si="279"/>
        <v>0</v>
      </c>
      <c r="AC1255" s="20">
        <f>IFERROR(VLOOKUP($E1255,INPUTS!$A$44:$G$103,4,0),SCENARIOS!$K$23)</f>
        <v>0</v>
      </c>
      <c r="AD1255" s="15">
        <f t="shared" si="280"/>
        <v>0</v>
      </c>
      <c r="AE1255" s="20">
        <f>IFERROR(VLOOKUP($E1255,INPUTS!$A$44:$G$103,5,0),SCENARIOS!$L$23)</f>
        <v>0</v>
      </c>
      <c r="AF1255" s="15">
        <f t="shared" si="281"/>
        <v>0</v>
      </c>
      <c r="AG1255" s="20">
        <f>IFERROR(VLOOKUP($E1255,INPUTS!$A$44:$G$103,6,0),SCENARIOS!$M$23)</f>
        <v>0</v>
      </c>
      <c r="AH1255" s="15">
        <f t="shared" si="282"/>
        <v>0</v>
      </c>
      <c r="AI1255" s="20">
        <f>IFERROR(VLOOKUP($E1255,INPUTS!$A$44:$G$103,7,0),SCENARIOS!$N$23)</f>
        <v>0</v>
      </c>
      <c r="AJ1255" s="15">
        <f t="shared" si="283"/>
        <v>0</v>
      </c>
      <c r="AK1255" s="1"/>
      <c r="AL1255" t="str">
        <f t="shared" si="284"/>
        <v>MULTI</v>
      </c>
      <c r="AM1255" s="21">
        <f t="shared" si="285"/>
        <v>598241.805311182</v>
      </c>
    </row>
    <row r="1256" ht="15" customHeight="1" spans="1:39">
      <c r="A1256" s="6" t="s">
        <v>2290</v>
      </c>
      <c r="B1256" s="70" t="s">
        <v>833</v>
      </c>
      <c r="C1256" s="70" t="s">
        <v>834</v>
      </c>
      <c r="D1256" s="70" t="s">
        <v>929</v>
      </c>
      <c r="E1256" s="10" t="s">
        <v>835</v>
      </c>
      <c r="F1256" s="70" t="s">
        <v>828</v>
      </c>
      <c r="G1256" s="70" t="s">
        <v>165</v>
      </c>
      <c r="H1256" s="70" t="s">
        <v>1519</v>
      </c>
      <c r="I1256" s="70" t="s">
        <v>1519</v>
      </c>
      <c r="J1256" s="70" t="s">
        <v>1519</v>
      </c>
      <c r="K1256" s="70" t="s">
        <v>1520</v>
      </c>
      <c r="L1256" s="71" t="s">
        <v>279</v>
      </c>
      <c r="M1256" s="72">
        <v>35459</v>
      </c>
      <c r="N1256" s="14">
        <f t="shared" si="278"/>
        <v>97.1479452054794</v>
      </c>
      <c r="O1256" s="15">
        <v>3200</v>
      </c>
      <c r="P1256" s="15">
        <f t="shared" si="274"/>
        <v>113468800</v>
      </c>
      <c r="Q1256" s="16">
        <f>IFERROR(VLOOKUP(G1256,SCENARIOS!$A$13:$E$18,2,0),0.025)</f>
        <v>0.025</v>
      </c>
      <c r="R1256" s="70">
        <f>IFERROR(VLOOKUP(L1256,INPUTS!$A$107:$B$120,2,0),0.0082)</f>
        <v>0.0039</v>
      </c>
      <c r="S1256" s="70">
        <f t="shared" si="275"/>
        <v>12.48</v>
      </c>
      <c r="T1256" s="15">
        <f t="shared" si="276"/>
        <v>442528.32</v>
      </c>
      <c r="U1256" s="15">
        <f>T1256/INPUTS!$B$7*1000</f>
        <v>553160400</v>
      </c>
      <c r="V1256" s="15">
        <f>T1256*INPUTS!$B$6</f>
        <v>1398389.4912</v>
      </c>
      <c r="W1256" s="73" t="s">
        <v>521</v>
      </c>
      <c r="X1256" s="73" t="s">
        <v>396</v>
      </c>
      <c r="Y1256" s="74">
        <f>IFERROR(VLOOKUP(E1256,INPUTS!$A$44:$B$103,2,0),0)</f>
        <v>0</v>
      </c>
      <c r="Z1256" s="15">
        <f t="shared" si="277"/>
        <v>0</v>
      </c>
      <c r="AA1256" s="20">
        <f>IFERROR(VLOOKUP(E1256,INPUTS!$A$44:$C$103,3,0),SCENARIOS!$J$23)</f>
        <v>0</v>
      </c>
      <c r="AB1256" s="15">
        <f t="shared" si="279"/>
        <v>0</v>
      </c>
      <c r="AC1256" s="20">
        <f>IFERROR(VLOOKUP($E1256,INPUTS!$A$44:$G$103,4,0),SCENARIOS!$K$23)</f>
        <v>0</v>
      </c>
      <c r="AD1256" s="15">
        <f t="shared" si="280"/>
        <v>0</v>
      </c>
      <c r="AE1256" s="20">
        <f>IFERROR(VLOOKUP($E1256,INPUTS!$A$44:$G$103,5,0),SCENARIOS!$L$23)</f>
        <v>0</v>
      </c>
      <c r="AF1256" s="15">
        <f t="shared" si="281"/>
        <v>0</v>
      </c>
      <c r="AG1256" s="20">
        <f>IFERROR(VLOOKUP($E1256,INPUTS!$A$44:$G$103,6,0),SCENARIOS!$M$23)</f>
        <v>0</v>
      </c>
      <c r="AH1256" s="15">
        <f t="shared" si="282"/>
        <v>0</v>
      </c>
      <c r="AI1256" s="20">
        <f>IFERROR(VLOOKUP($E1256,INPUTS!$A$44:$G$103,7,0),SCENARIOS!$N$23)</f>
        <v>0</v>
      </c>
      <c r="AJ1256" s="15">
        <f t="shared" si="283"/>
        <v>0</v>
      </c>
      <c r="AK1256" s="1"/>
      <c r="AL1256" t="str">
        <f t="shared" si="284"/>
        <v>MULTI</v>
      </c>
      <c r="AM1256" s="21">
        <f t="shared" si="285"/>
        <v>820422.767204417</v>
      </c>
    </row>
    <row r="1257" ht="15" customHeight="1" spans="1:39">
      <c r="A1257" s="24" t="s">
        <v>2291</v>
      </c>
      <c r="B1257" s="70" t="s">
        <v>836</v>
      </c>
      <c r="C1257" s="70" t="s">
        <v>837</v>
      </c>
      <c r="D1257" s="70" t="s">
        <v>929</v>
      </c>
      <c r="E1257" s="55" t="s">
        <v>838</v>
      </c>
      <c r="F1257" s="70" t="s">
        <v>828</v>
      </c>
      <c r="G1257" s="70" t="s">
        <v>165</v>
      </c>
      <c r="H1257" s="70" t="s">
        <v>1519</v>
      </c>
      <c r="I1257" s="70" t="s">
        <v>1519</v>
      </c>
      <c r="J1257" s="70" t="s">
        <v>1519</v>
      </c>
      <c r="K1257" s="70" t="s">
        <v>1520</v>
      </c>
      <c r="L1257" s="71" t="s">
        <v>286</v>
      </c>
      <c r="M1257" s="72">
        <v>23640</v>
      </c>
      <c r="N1257" s="14">
        <f t="shared" si="278"/>
        <v>64.7671232876712</v>
      </c>
      <c r="O1257" s="15">
        <v>2500</v>
      </c>
      <c r="P1257" s="15">
        <f t="shared" si="274"/>
        <v>59100000</v>
      </c>
      <c r="Q1257" s="16">
        <f>IFERROR(VLOOKUP(G1257,SCENARIOS!$A$13:$E$18,2,0),0.025)</f>
        <v>0.025</v>
      </c>
      <c r="R1257" s="70">
        <f>IFERROR(VLOOKUP(L1257,INPUTS!$A$107:$B$120,2,0),0.0082)</f>
        <v>0.0039</v>
      </c>
      <c r="S1257" s="70">
        <f t="shared" si="275"/>
        <v>9.75</v>
      </c>
      <c r="T1257" s="15">
        <f t="shared" si="276"/>
        <v>230490</v>
      </c>
      <c r="U1257" s="15">
        <f>T1257/INPUTS!$B$7*1000</f>
        <v>288112500</v>
      </c>
      <c r="V1257" s="15">
        <f>T1257*INPUTS!$B$6</f>
        <v>728348.4</v>
      </c>
      <c r="W1257" s="73" t="s">
        <v>521</v>
      </c>
      <c r="X1257" s="73" t="s">
        <v>396</v>
      </c>
      <c r="Y1257" s="74">
        <f>IFERROR(VLOOKUP(E1257,INPUTS!$A$44:$B$103,2,0),0)</f>
        <v>0</v>
      </c>
      <c r="Z1257" s="15">
        <f t="shared" si="277"/>
        <v>0</v>
      </c>
      <c r="AA1257" s="20">
        <f>IFERROR(VLOOKUP(E1257,INPUTS!$A$44:$C$103,3,0),SCENARIOS!$J$23)</f>
        <v>0</v>
      </c>
      <c r="AB1257" s="15">
        <f t="shared" si="279"/>
        <v>0</v>
      </c>
      <c r="AC1257" s="20">
        <f>IFERROR(VLOOKUP($E1257,INPUTS!$A$44:$G$103,4,0),SCENARIOS!$K$23)</f>
        <v>0</v>
      </c>
      <c r="AD1257" s="15">
        <f t="shared" si="280"/>
        <v>0</v>
      </c>
      <c r="AE1257" s="20">
        <f>IFERROR(VLOOKUP($E1257,INPUTS!$A$44:$G$103,5,0),SCENARIOS!$L$23)</f>
        <v>0</v>
      </c>
      <c r="AF1257" s="15">
        <f t="shared" si="281"/>
        <v>0</v>
      </c>
      <c r="AG1257" s="20">
        <f>IFERROR(VLOOKUP($E1257,INPUTS!$A$44:$G$103,6,0),SCENARIOS!$M$23)</f>
        <v>0</v>
      </c>
      <c r="AH1257" s="15">
        <f t="shared" si="282"/>
        <v>0</v>
      </c>
      <c r="AI1257" s="20">
        <f>IFERROR(VLOOKUP($E1257,INPUTS!$A$44:$G$103,7,0),SCENARIOS!$N$23)</f>
        <v>0</v>
      </c>
      <c r="AJ1257" s="15">
        <f t="shared" si="283"/>
        <v>0</v>
      </c>
      <c r="AK1257" s="1"/>
      <c r="AL1257" t="str">
        <f t="shared" si="284"/>
        <v>MULTI</v>
      </c>
      <c r="AM1257" s="21">
        <f t="shared" si="285"/>
        <v>427315.575222273</v>
      </c>
    </row>
    <row r="1258" ht="15" customHeight="1" spans="1:39">
      <c r="A1258" s="6" t="s">
        <v>2292</v>
      </c>
      <c r="B1258" s="70" t="s">
        <v>839</v>
      </c>
      <c r="C1258" s="70" t="s">
        <v>840</v>
      </c>
      <c r="D1258" s="70" t="s">
        <v>929</v>
      </c>
      <c r="E1258" s="10" t="s">
        <v>841</v>
      </c>
      <c r="F1258" s="70" t="s">
        <v>828</v>
      </c>
      <c r="G1258" s="70" t="s">
        <v>165</v>
      </c>
      <c r="H1258" s="70" t="s">
        <v>1519</v>
      </c>
      <c r="I1258" s="70" t="s">
        <v>1519</v>
      </c>
      <c r="J1258" s="70" t="s">
        <v>1519</v>
      </c>
      <c r="K1258" s="70" t="s">
        <v>1520</v>
      </c>
      <c r="L1258" s="71" t="s">
        <v>279</v>
      </c>
      <c r="M1258" s="72">
        <v>17730</v>
      </c>
      <c r="N1258" s="14">
        <f t="shared" si="278"/>
        <v>48.5753424657534</v>
      </c>
      <c r="O1258" s="15">
        <v>2200</v>
      </c>
      <c r="P1258" s="15">
        <f t="shared" si="274"/>
        <v>39006000</v>
      </c>
      <c r="Q1258" s="16">
        <f>IFERROR(VLOOKUP(G1258,SCENARIOS!$A$13:$E$18,2,0),0.025)</f>
        <v>0.025</v>
      </c>
      <c r="R1258" s="70">
        <f>IFERROR(VLOOKUP(L1258,INPUTS!$A$107:$B$120,2,0),0.0082)</f>
        <v>0.0039</v>
      </c>
      <c r="S1258" s="70">
        <f t="shared" si="275"/>
        <v>8.58</v>
      </c>
      <c r="T1258" s="15">
        <f t="shared" si="276"/>
        <v>152123.4</v>
      </c>
      <c r="U1258" s="15">
        <f>T1258/INPUTS!$B$7*1000</f>
        <v>190154250</v>
      </c>
      <c r="V1258" s="15">
        <f>T1258*INPUTS!$B$6</f>
        <v>480709.944</v>
      </c>
      <c r="W1258" s="73" t="s">
        <v>521</v>
      </c>
      <c r="X1258" s="73" t="s">
        <v>396</v>
      </c>
      <c r="Y1258" s="74">
        <f>IFERROR(VLOOKUP(E1258,INPUTS!$A$44:$B$103,2,0),0)</f>
        <v>0</v>
      </c>
      <c r="Z1258" s="15">
        <f t="shared" si="277"/>
        <v>0</v>
      </c>
      <c r="AA1258" s="20">
        <f>IFERROR(VLOOKUP(E1258,INPUTS!$A$44:$C$103,3,0),SCENARIOS!$J$23)</f>
        <v>0</v>
      </c>
      <c r="AB1258" s="15">
        <f t="shared" si="279"/>
        <v>0</v>
      </c>
      <c r="AC1258" s="20">
        <f>IFERROR(VLOOKUP($E1258,INPUTS!$A$44:$G$103,4,0),SCENARIOS!$K$23)</f>
        <v>0</v>
      </c>
      <c r="AD1258" s="15">
        <f t="shared" si="280"/>
        <v>0</v>
      </c>
      <c r="AE1258" s="20">
        <f>IFERROR(VLOOKUP($E1258,INPUTS!$A$44:$G$103,5,0),SCENARIOS!$L$23)</f>
        <v>0</v>
      </c>
      <c r="AF1258" s="15">
        <f t="shared" si="281"/>
        <v>0</v>
      </c>
      <c r="AG1258" s="20">
        <f>IFERROR(VLOOKUP($E1258,INPUTS!$A$44:$G$103,6,0),SCENARIOS!$M$23)</f>
        <v>0</v>
      </c>
      <c r="AH1258" s="15">
        <f t="shared" si="282"/>
        <v>0</v>
      </c>
      <c r="AI1258" s="20">
        <f>IFERROR(VLOOKUP($E1258,INPUTS!$A$44:$G$103,7,0),SCENARIOS!$N$23)</f>
        <v>0</v>
      </c>
      <c r="AJ1258" s="15">
        <f t="shared" si="283"/>
        <v>0</v>
      </c>
      <c r="AK1258" s="1"/>
      <c r="AL1258" t="str">
        <f t="shared" si="284"/>
        <v>MULTI</v>
      </c>
      <c r="AM1258" s="21">
        <f t="shared" si="285"/>
        <v>282028.2796467</v>
      </c>
    </row>
    <row r="1259" ht="15" customHeight="1" spans="1:39">
      <c r="A1259" s="24" t="s">
        <v>2293</v>
      </c>
      <c r="B1259" s="70" t="s">
        <v>631</v>
      </c>
      <c r="C1259" s="70" t="s">
        <v>632</v>
      </c>
      <c r="D1259" s="70" t="s">
        <v>929</v>
      </c>
      <c r="E1259" s="10" t="s">
        <v>452</v>
      </c>
      <c r="F1259" s="70" t="s">
        <v>451</v>
      </c>
      <c r="G1259" s="70" t="s">
        <v>181</v>
      </c>
      <c r="H1259" s="70" t="s">
        <v>1519</v>
      </c>
      <c r="I1259" s="70" t="s">
        <v>1519</v>
      </c>
      <c r="J1259" s="70" t="s">
        <v>1519</v>
      </c>
      <c r="K1259" s="70" t="s">
        <v>1520</v>
      </c>
      <c r="L1259" s="71" t="s">
        <v>286</v>
      </c>
      <c r="M1259" s="72">
        <v>106486</v>
      </c>
      <c r="N1259" s="14">
        <f t="shared" si="278"/>
        <v>291.742465753425</v>
      </c>
      <c r="O1259" s="15">
        <v>1500</v>
      </c>
      <c r="P1259" s="15">
        <f t="shared" si="274"/>
        <v>159729000</v>
      </c>
      <c r="Q1259" s="16">
        <f>IFERROR(VLOOKUP(G1259,SCENARIOS!$A$13:$E$18,2,0),0.025)</f>
        <v>0.035</v>
      </c>
      <c r="R1259" s="70">
        <f>IFERROR(VLOOKUP(L1259,INPUTS!$A$107:$B$120,2,0),0.0082)</f>
        <v>0.0039</v>
      </c>
      <c r="S1259" s="70">
        <f t="shared" si="275"/>
        <v>5.85</v>
      </c>
      <c r="T1259" s="15">
        <f t="shared" si="276"/>
        <v>622943.1</v>
      </c>
      <c r="U1259" s="15">
        <f>T1259/INPUTS!$B$7*1000</f>
        <v>778678875</v>
      </c>
      <c r="V1259" s="15">
        <f>T1259*INPUTS!$B$6</f>
        <v>1968500.196</v>
      </c>
      <c r="W1259" s="73" t="s">
        <v>521</v>
      </c>
      <c r="X1259" s="73" t="s">
        <v>396</v>
      </c>
      <c r="Y1259" s="74">
        <f>IFERROR(VLOOKUP(E1259,INPUTS!$A$44:$B$103,2,0),0)</f>
        <v>0</v>
      </c>
      <c r="Z1259" s="15">
        <f t="shared" si="277"/>
        <v>0</v>
      </c>
      <c r="AA1259" s="20">
        <f>IFERROR(VLOOKUP(E1259,INPUTS!$A$44:$C$103,3,0),SCENARIOS!$J$23)</f>
        <v>0</v>
      </c>
      <c r="AB1259" s="15">
        <f t="shared" si="279"/>
        <v>0</v>
      </c>
      <c r="AC1259" s="20">
        <f>IFERROR(VLOOKUP($E1259,INPUTS!$A$44:$G$103,4,0),SCENARIOS!$K$23)</f>
        <v>0</v>
      </c>
      <c r="AD1259" s="15">
        <f t="shared" si="280"/>
        <v>0</v>
      </c>
      <c r="AE1259" s="20">
        <f>IFERROR(VLOOKUP($E1259,INPUTS!$A$44:$G$103,5,0),SCENARIOS!$L$23)</f>
        <v>0</v>
      </c>
      <c r="AF1259" s="15">
        <f t="shared" si="281"/>
        <v>0</v>
      </c>
      <c r="AG1259" s="20">
        <f>IFERROR(VLOOKUP($E1259,INPUTS!$A$44:$G$103,6,0),SCENARIOS!$M$23)</f>
        <v>0</v>
      </c>
      <c r="AH1259" s="15">
        <f t="shared" si="282"/>
        <v>0</v>
      </c>
      <c r="AI1259" s="20">
        <f>IFERROR(VLOOKUP($E1259,INPUTS!$A$44:$G$103,7,0),SCENARIOS!$N$23)</f>
        <v>0</v>
      </c>
      <c r="AJ1259" s="15">
        <f t="shared" si="283"/>
        <v>0</v>
      </c>
      <c r="AK1259" s="1"/>
      <c r="AL1259" t="str">
        <f t="shared" si="284"/>
        <v>MULTI</v>
      </c>
      <c r="AM1259" s="21">
        <f t="shared" si="285"/>
        <v>1472167.15655876</v>
      </c>
    </row>
    <row r="1260" ht="15" customHeight="1" spans="1:39">
      <c r="A1260" s="6" t="s">
        <v>2294</v>
      </c>
      <c r="B1260" s="70" t="s">
        <v>628</v>
      </c>
      <c r="C1260" s="70" t="s">
        <v>629</v>
      </c>
      <c r="D1260" s="70" t="s">
        <v>929</v>
      </c>
      <c r="E1260" s="10" t="s">
        <v>630</v>
      </c>
      <c r="F1260" s="70" t="s">
        <v>451</v>
      </c>
      <c r="G1260" s="70" t="s">
        <v>181</v>
      </c>
      <c r="H1260" s="70" t="s">
        <v>1519</v>
      </c>
      <c r="I1260" s="70" t="s">
        <v>1519</v>
      </c>
      <c r="J1260" s="70" t="s">
        <v>1519</v>
      </c>
      <c r="K1260" s="70" t="s">
        <v>1520</v>
      </c>
      <c r="L1260" s="71" t="s">
        <v>279</v>
      </c>
      <c r="M1260" s="72">
        <v>85189</v>
      </c>
      <c r="N1260" s="14">
        <f t="shared" si="278"/>
        <v>233.394520547945</v>
      </c>
      <c r="O1260" s="15">
        <v>1600</v>
      </c>
      <c r="P1260" s="15">
        <f t="shared" ref="P1260:P1261" si="286">M1260*O1260</f>
        <v>136302400</v>
      </c>
      <c r="Q1260" s="16">
        <f>IFERROR(VLOOKUP(G1260,SCENARIOS!$A$13:$E$18,2,0),0.025)</f>
        <v>0.035</v>
      </c>
      <c r="R1260" s="70">
        <f>IFERROR(VLOOKUP(L1260,INPUTS!$A$107:$B$120,2,0),0.0082)</f>
        <v>0.0039</v>
      </c>
      <c r="S1260" s="70">
        <f t="shared" ref="S1260:S1261" si="287">O1260*R1260</f>
        <v>6.24</v>
      </c>
      <c r="T1260" s="15">
        <f t="shared" ref="T1260:T1261" si="288">M1260*S1260</f>
        <v>531579.36</v>
      </c>
      <c r="U1260" s="15">
        <f>T1260/INPUTS!$B$7*1000</f>
        <v>664474200</v>
      </c>
      <c r="V1260" s="15">
        <f>T1260*INPUTS!$B$6</f>
        <v>1679790.7776</v>
      </c>
      <c r="W1260" s="73" t="s">
        <v>521</v>
      </c>
      <c r="X1260" s="73" t="s">
        <v>396</v>
      </c>
      <c r="Y1260" s="74">
        <f>IFERROR(VLOOKUP(E1260,INPUTS!$A$44:$B$103,2,0),0)</f>
        <v>0</v>
      </c>
      <c r="Z1260" s="15">
        <f t="shared" si="277"/>
        <v>0</v>
      </c>
      <c r="AA1260" s="20">
        <f>IFERROR(VLOOKUP(E1260,INPUTS!$A$44:$C$103,3,0),SCENARIOS!$J$23)</f>
        <v>0</v>
      </c>
      <c r="AB1260" s="15">
        <f t="shared" si="279"/>
        <v>0</v>
      </c>
      <c r="AC1260" s="20">
        <f>IFERROR(VLOOKUP($E1260,INPUTS!$A$44:$G$103,4,0),SCENARIOS!$K$23)</f>
        <v>0</v>
      </c>
      <c r="AD1260" s="15">
        <f t="shared" si="280"/>
        <v>0</v>
      </c>
      <c r="AE1260" s="20">
        <f>IFERROR(VLOOKUP($E1260,INPUTS!$A$44:$G$103,5,0),SCENARIOS!$L$23)</f>
        <v>0</v>
      </c>
      <c r="AF1260" s="15">
        <f t="shared" si="281"/>
        <v>0</v>
      </c>
      <c r="AG1260" s="20">
        <f>IFERROR(VLOOKUP($E1260,INPUTS!$A$44:$G$103,6,0),SCENARIOS!$M$23)</f>
        <v>0</v>
      </c>
      <c r="AH1260" s="15">
        <f t="shared" si="282"/>
        <v>0</v>
      </c>
      <c r="AI1260" s="20">
        <f>IFERROR(VLOOKUP($E1260,INPUTS!$A$44:$G$103,7,0),SCENARIOS!$N$23)</f>
        <v>0</v>
      </c>
      <c r="AJ1260" s="15">
        <f t="shared" si="283"/>
        <v>0</v>
      </c>
      <c r="AK1260" s="1"/>
      <c r="AL1260" t="str">
        <f t="shared" si="284"/>
        <v>MULTI</v>
      </c>
      <c r="AM1260" s="21">
        <f t="shared" si="285"/>
        <v>1256252.25625988</v>
      </c>
    </row>
    <row r="1261" ht="15" customHeight="1" spans="1:39">
      <c r="A1261" s="24" t="s">
        <v>2295</v>
      </c>
      <c r="B1261" s="70" t="s">
        <v>449</v>
      </c>
      <c r="C1261" s="70" t="s">
        <v>450</v>
      </c>
      <c r="D1261" s="70" t="s">
        <v>929</v>
      </c>
      <c r="E1261" s="10" t="s">
        <v>452</v>
      </c>
      <c r="F1261" s="70" t="s">
        <v>451</v>
      </c>
      <c r="G1261" s="70" t="s">
        <v>181</v>
      </c>
      <c r="H1261" s="70" t="s">
        <v>1519</v>
      </c>
      <c r="I1261" s="70" t="s">
        <v>1519</v>
      </c>
      <c r="J1261" s="70" t="s">
        <v>1519</v>
      </c>
      <c r="K1261" s="70" t="s">
        <v>1520</v>
      </c>
      <c r="L1261" s="71" t="s">
        <v>286</v>
      </c>
      <c r="M1261" s="72">
        <v>76062</v>
      </c>
      <c r="N1261" s="14">
        <f t="shared" si="278"/>
        <v>208.38904109589</v>
      </c>
      <c r="O1261" s="15">
        <v>1700</v>
      </c>
      <c r="P1261" s="15">
        <f t="shared" si="286"/>
        <v>129305400</v>
      </c>
      <c r="Q1261" s="16">
        <f>IFERROR(VLOOKUP(G1261,SCENARIOS!$A$13:$E$18,2,0),0.025)</f>
        <v>0.035</v>
      </c>
      <c r="R1261" s="70">
        <f>IFERROR(VLOOKUP(L1261,INPUTS!$A$107:$B$120,2,0),0.0082)</f>
        <v>0.0039</v>
      </c>
      <c r="S1261" s="70">
        <f t="shared" si="287"/>
        <v>6.63</v>
      </c>
      <c r="T1261" s="15">
        <f t="shared" si="288"/>
        <v>504291.06</v>
      </c>
      <c r="U1261" s="15">
        <f>T1261/INPUTS!$B$7*1000</f>
        <v>630363825</v>
      </c>
      <c r="V1261" s="15">
        <f>T1261*INPUTS!$B$6</f>
        <v>1593559.7496</v>
      </c>
      <c r="W1261" s="73" t="s">
        <v>521</v>
      </c>
      <c r="X1261" s="73" t="s">
        <v>396</v>
      </c>
      <c r="Y1261" s="74">
        <f>IFERROR(VLOOKUP(E1261,INPUTS!$A$44:$B$103,2,0),0)</f>
        <v>0</v>
      </c>
      <c r="Z1261" s="15">
        <f t="shared" si="277"/>
        <v>0</v>
      </c>
      <c r="AA1261" s="20">
        <f>IFERROR(VLOOKUP(E1261,INPUTS!$A$44:$C$103,3,0),SCENARIOS!$J$23)</f>
        <v>0</v>
      </c>
      <c r="AB1261" s="15">
        <f t="shared" si="279"/>
        <v>0</v>
      </c>
      <c r="AC1261" s="20">
        <f>IFERROR(VLOOKUP($E1261,INPUTS!$A$44:$G$103,4,0),SCENARIOS!$K$23)</f>
        <v>0</v>
      </c>
      <c r="AD1261" s="15">
        <f t="shared" si="280"/>
        <v>0</v>
      </c>
      <c r="AE1261" s="20">
        <f>IFERROR(VLOOKUP($E1261,INPUTS!$A$44:$G$103,5,0),SCENARIOS!$L$23)</f>
        <v>0</v>
      </c>
      <c r="AF1261" s="15">
        <f t="shared" si="281"/>
        <v>0</v>
      </c>
      <c r="AG1261" s="20">
        <f>IFERROR(VLOOKUP($E1261,INPUTS!$A$44:$G$103,6,0),SCENARIOS!$M$23)</f>
        <v>0</v>
      </c>
      <c r="AH1261" s="15">
        <f t="shared" si="282"/>
        <v>0</v>
      </c>
      <c r="AI1261" s="20">
        <f>IFERROR(VLOOKUP($E1261,INPUTS!$A$44:$G$103,7,0),SCENARIOS!$N$23)</f>
        <v>0</v>
      </c>
      <c r="AJ1261" s="15">
        <f t="shared" si="283"/>
        <v>0</v>
      </c>
      <c r="AK1261" s="1"/>
      <c r="AL1261" t="str">
        <f t="shared" si="284"/>
        <v>MULTI</v>
      </c>
      <c r="AM1261" s="21">
        <f t="shared" si="285"/>
        <v>1191763.31815571</v>
      </c>
    </row>
    <row r="1262" ht="15" customHeight="1" spans="1:39">
      <c r="A1262" s="6"/>
      <c r="B1262" s="70"/>
      <c r="C1262" s="70"/>
      <c r="D1262" s="70"/>
      <c r="E1262" s="10"/>
      <c r="F1262" s="70"/>
      <c r="G1262" s="70"/>
      <c r="H1262" s="70"/>
      <c r="I1262" s="70"/>
      <c r="J1262" s="70"/>
      <c r="K1262" s="70"/>
      <c r="L1262" s="71"/>
      <c r="M1262" s="72"/>
      <c r="N1262" s="76"/>
      <c r="O1262" s="15"/>
      <c r="P1262" s="15"/>
      <c r="Q1262" s="16"/>
      <c r="R1262" s="70"/>
      <c r="S1262" s="70"/>
      <c r="T1262" s="15"/>
      <c r="U1262" s="15"/>
      <c r="V1262" s="15"/>
      <c r="W1262" s="73"/>
      <c r="X1262" s="73"/>
      <c r="Y1262" s="74"/>
      <c r="Z1262" s="15"/>
      <c r="AA1262" s="20"/>
      <c r="AB1262" s="15"/>
      <c r="AC1262" s="20"/>
      <c r="AD1262" s="15"/>
      <c r="AE1262" s="20"/>
      <c r="AF1262" s="15"/>
      <c r="AG1262" s="20"/>
      <c r="AH1262" s="15"/>
      <c r="AI1262" s="20"/>
      <c r="AJ1262" s="15"/>
      <c r="AK1262" s="1"/>
      <c r="AM1262" s="21"/>
    </row>
    <row r="1263" ht="15" customHeight="1" spans="1:39">
      <c r="A1263" s="24"/>
      <c r="B1263" s="70"/>
      <c r="C1263" s="70"/>
      <c r="D1263" s="70"/>
      <c r="E1263" s="10"/>
      <c r="F1263" s="70"/>
      <c r="G1263" s="70"/>
      <c r="H1263" s="70"/>
      <c r="I1263" s="70"/>
      <c r="J1263" s="70"/>
      <c r="K1263" s="70"/>
      <c r="L1263" s="71"/>
      <c r="M1263" s="72"/>
      <c r="N1263" s="76"/>
      <c r="O1263" s="15"/>
      <c r="P1263" s="15"/>
      <c r="Q1263" s="16"/>
      <c r="R1263" s="70"/>
      <c r="S1263" s="70"/>
      <c r="T1263" s="15"/>
      <c r="U1263" s="15"/>
      <c r="V1263" s="15"/>
      <c r="W1263" s="73"/>
      <c r="X1263" s="73"/>
      <c r="Y1263" s="74"/>
      <c r="Z1263" s="15"/>
      <c r="AA1263" s="20"/>
      <c r="AB1263" s="15"/>
      <c r="AC1263" s="20"/>
      <c r="AD1263" s="15"/>
      <c r="AE1263" s="20"/>
      <c r="AF1263" s="15"/>
      <c r="AG1263" s="20"/>
      <c r="AH1263" s="15"/>
      <c r="AI1263" s="20"/>
      <c r="AJ1263" s="15"/>
      <c r="AK1263" s="1"/>
      <c r="AM1263" s="21"/>
    </row>
    <row r="1264" ht="15" customHeight="1" spans="1:39">
      <c r="A1264" s="52"/>
      <c r="B1264" s="52"/>
      <c r="C1264" s="52"/>
      <c r="D1264" s="52"/>
      <c r="E1264" s="52"/>
      <c r="F1264" s="52"/>
      <c r="G1264" s="52"/>
      <c r="H1264" s="52"/>
      <c r="I1264" s="52"/>
      <c r="J1264" s="52"/>
      <c r="K1264" s="52"/>
      <c r="L1264" s="53"/>
      <c r="M1264" s="13"/>
      <c r="N1264" s="14"/>
      <c r="O1264" s="15"/>
      <c r="P1264" s="15"/>
      <c r="Q1264" s="16"/>
      <c r="R1264" s="70"/>
      <c r="S1264" s="70"/>
      <c r="T1264" s="15"/>
      <c r="U1264" s="15"/>
      <c r="V1264" s="15"/>
      <c r="W1264" s="73"/>
      <c r="X1264" s="73"/>
      <c r="Y1264" s="74"/>
      <c r="Z1264" s="15"/>
      <c r="AA1264" s="20"/>
      <c r="AB1264" s="15"/>
      <c r="AC1264" s="20"/>
      <c r="AD1264" s="15"/>
      <c r="AE1264" s="20"/>
      <c r="AF1264" s="15"/>
      <c r="AG1264" s="20"/>
      <c r="AH1264" s="15"/>
      <c r="AI1264" s="20"/>
      <c r="AJ1264" s="15"/>
      <c r="AK1264" s="1"/>
      <c r="AM1264" s="21"/>
    </row>
    <row r="1265" ht="15" customHeight="1" spans="1:39">
      <c r="A1265" s="52"/>
      <c r="B1265" s="52"/>
      <c r="C1265" s="52"/>
      <c r="D1265" s="52"/>
      <c r="E1265" s="52"/>
      <c r="F1265" s="52"/>
      <c r="G1265" s="52"/>
      <c r="H1265" s="52"/>
      <c r="I1265" s="52"/>
      <c r="J1265" s="52"/>
      <c r="K1265" s="52"/>
      <c r="L1265" s="53"/>
      <c r="M1265" s="13"/>
      <c r="N1265" s="14"/>
      <c r="O1265" s="15"/>
      <c r="P1265" s="15"/>
      <c r="Q1265" s="16"/>
      <c r="R1265" s="70"/>
      <c r="S1265" s="70"/>
      <c r="T1265" s="15"/>
      <c r="U1265" s="15"/>
      <c r="V1265" s="15"/>
      <c r="W1265" s="73"/>
      <c r="X1265" s="73"/>
      <c r="Y1265" s="74"/>
      <c r="Z1265" s="15"/>
      <c r="AA1265" s="20"/>
      <c r="AB1265" s="15"/>
      <c r="AC1265" s="20"/>
      <c r="AD1265" s="15"/>
      <c r="AE1265" s="20"/>
      <c r="AF1265" s="15"/>
      <c r="AG1265" s="20"/>
      <c r="AH1265" s="15"/>
      <c r="AI1265" s="20"/>
      <c r="AJ1265" s="15"/>
      <c r="AK1265" s="1"/>
      <c r="AM1265" s="21"/>
    </row>
    <row r="1266" ht="15" customHeight="1" spans="1:39">
      <c r="A1266" s="52"/>
      <c r="B1266" s="52"/>
      <c r="C1266" s="52"/>
      <c r="D1266" s="52"/>
      <c r="E1266" s="52"/>
      <c r="F1266" s="52"/>
      <c r="G1266" s="52"/>
      <c r="H1266" s="52"/>
      <c r="I1266" s="52"/>
      <c r="J1266" s="52"/>
      <c r="K1266" s="52"/>
      <c r="L1266" s="53"/>
      <c r="M1266" s="13"/>
      <c r="N1266" s="14"/>
      <c r="O1266" s="15"/>
      <c r="P1266" s="15"/>
      <c r="Q1266" s="16"/>
      <c r="R1266" s="70"/>
      <c r="S1266" s="70"/>
      <c r="T1266" s="15"/>
      <c r="U1266" s="15"/>
      <c r="V1266" s="15"/>
      <c r="W1266" s="73"/>
      <c r="X1266" s="73"/>
      <c r="Y1266" s="74"/>
      <c r="Z1266" s="15"/>
      <c r="AA1266" s="20"/>
      <c r="AB1266" s="15"/>
      <c r="AC1266" s="20"/>
      <c r="AD1266" s="15"/>
      <c r="AE1266" s="20"/>
      <c r="AF1266" s="15"/>
      <c r="AG1266" s="20"/>
      <c r="AH1266" s="15"/>
      <c r="AI1266" s="20"/>
      <c r="AJ1266" s="15"/>
      <c r="AK1266" s="1"/>
      <c r="AM1266" s="21"/>
    </row>
    <row r="1267" ht="15" customHeight="1" spans="1:39">
      <c r="A1267" s="52"/>
      <c r="B1267" s="52"/>
      <c r="C1267" s="52"/>
      <c r="D1267" s="52"/>
      <c r="E1267" s="52"/>
      <c r="F1267" s="52"/>
      <c r="G1267" s="52"/>
      <c r="H1267" s="52"/>
      <c r="I1267" s="52"/>
      <c r="J1267" s="52"/>
      <c r="K1267" s="52"/>
      <c r="L1267" s="53"/>
      <c r="M1267" s="13"/>
      <c r="N1267" s="14"/>
      <c r="O1267" s="15"/>
      <c r="P1267" s="15"/>
      <c r="Q1267" s="16"/>
      <c r="R1267" s="70"/>
      <c r="S1267" s="70"/>
      <c r="T1267" s="15"/>
      <c r="U1267" s="15"/>
      <c r="V1267" s="15"/>
      <c r="W1267" s="73"/>
      <c r="X1267" s="73"/>
      <c r="Y1267" s="74"/>
      <c r="Z1267" s="15"/>
      <c r="AA1267" s="20"/>
      <c r="AB1267" s="15"/>
      <c r="AC1267" s="20"/>
      <c r="AD1267" s="15"/>
      <c r="AE1267" s="20"/>
      <c r="AF1267" s="15"/>
      <c r="AG1267" s="20"/>
      <c r="AH1267" s="15"/>
      <c r="AI1267" s="20"/>
      <c r="AJ1267" s="15"/>
      <c r="AK1267" s="1"/>
      <c r="AM1267" s="21"/>
    </row>
    <row r="1268" ht="15" customHeight="1" spans="1:39">
      <c r="A1268" s="52"/>
      <c r="B1268" s="52"/>
      <c r="C1268" s="52"/>
      <c r="D1268" s="52"/>
      <c r="E1268" s="52"/>
      <c r="F1268" s="52"/>
      <c r="G1268" s="52"/>
      <c r="H1268" s="52"/>
      <c r="I1268" s="52"/>
      <c r="J1268" s="52"/>
      <c r="K1268" s="52"/>
      <c r="L1268" s="53"/>
      <c r="M1268" s="13"/>
      <c r="N1268" s="14"/>
      <c r="O1268" s="15"/>
      <c r="P1268" s="15"/>
      <c r="Q1268" s="16"/>
      <c r="R1268" s="70"/>
      <c r="S1268" s="70"/>
      <c r="T1268" s="15"/>
      <c r="U1268" s="15"/>
      <c r="V1268" s="15"/>
      <c r="W1268" s="73"/>
      <c r="X1268" s="73"/>
      <c r="Y1268" s="74"/>
      <c r="Z1268" s="15"/>
      <c r="AA1268" s="20"/>
      <c r="AB1268" s="15"/>
      <c r="AC1268" s="20"/>
      <c r="AD1268" s="15"/>
      <c r="AE1268" s="20"/>
      <c r="AF1268" s="15"/>
      <c r="AG1268" s="20"/>
      <c r="AH1268" s="15"/>
      <c r="AI1268" s="20"/>
      <c r="AJ1268" s="15"/>
      <c r="AK1268" s="1"/>
      <c r="AM1268" s="21"/>
    </row>
    <row r="1269" ht="15" customHeight="1" spans="1:39">
      <c r="A1269" s="52"/>
      <c r="B1269" s="52"/>
      <c r="C1269" s="52"/>
      <c r="D1269" s="52"/>
      <c r="E1269" s="52"/>
      <c r="F1269" s="52"/>
      <c r="G1269" s="52"/>
      <c r="H1269" s="52"/>
      <c r="I1269" s="52"/>
      <c r="J1269" s="52"/>
      <c r="K1269" s="52"/>
      <c r="L1269" s="53"/>
      <c r="M1269" s="13"/>
      <c r="N1269" s="14"/>
      <c r="O1269" s="15"/>
      <c r="P1269" s="15"/>
      <c r="Q1269" s="16"/>
      <c r="R1269" s="70"/>
      <c r="S1269" s="70"/>
      <c r="T1269" s="15"/>
      <c r="U1269" s="15"/>
      <c r="V1269" s="15"/>
      <c r="W1269" s="73"/>
      <c r="X1269" s="73"/>
      <c r="Y1269" s="74"/>
      <c r="Z1269" s="15"/>
      <c r="AA1269" s="20"/>
      <c r="AB1269" s="15"/>
      <c r="AC1269" s="20"/>
      <c r="AD1269" s="15"/>
      <c r="AE1269" s="20"/>
      <c r="AF1269" s="15"/>
      <c r="AG1269" s="20"/>
      <c r="AH1269" s="15"/>
      <c r="AI1269" s="20"/>
      <c r="AJ1269" s="15"/>
      <c r="AK1269" s="1"/>
      <c r="AM1269" s="21"/>
    </row>
    <row r="1270" ht="15" customHeight="1" spans="1:39">
      <c r="A1270" s="52"/>
      <c r="B1270" s="52"/>
      <c r="C1270" s="52"/>
      <c r="D1270" s="52"/>
      <c r="E1270" s="52"/>
      <c r="F1270" s="52"/>
      <c r="G1270" s="52"/>
      <c r="H1270" s="52"/>
      <c r="I1270" s="52"/>
      <c r="J1270" s="52"/>
      <c r="K1270" s="52"/>
      <c r="L1270" s="53"/>
      <c r="M1270" s="13"/>
      <c r="N1270" s="14"/>
      <c r="O1270" s="15"/>
      <c r="P1270" s="15"/>
      <c r="Q1270" s="16"/>
      <c r="R1270" s="70"/>
      <c r="S1270" s="70"/>
      <c r="T1270" s="15"/>
      <c r="U1270" s="15"/>
      <c r="V1270" s="15"/>
      <c r="W1270" s="73"/>
      <c r="X1270" s="73"/>
      <c r="Y1270" s="74"/>
      <c r="Z1270" s="15"/>
      <c r="AA1270" s="20"/>
      <c r="AB1270" s="15"/>
      <c r="AC1270" s="20"/>
      <c r="AD1270" s="15"/>
      <c r="AE1270" s="20"/>
      <c r="AF1270" s="15"/>
      <c r="AG1270" s="20"/>
      <c r="AH1270" s="15"/>
      <c r="AI1270" s="20"/>
      <c r="AJ1270" s="15"/>
      <c r="AK1270" s="1"/>
      <c r="AM1270" s="21"/>
    </row>
    <row r="1271" ht="15" customHeight="1" spans="1:39">
      <c r="A1271" s="52"/>
      <c r="B1271" s="52"/>
      <c r="C1271" s="52"/>
      <c r="D1271" s="52"/>
      <c r="E1271" s="52"/>
      <c r="F1271" s="52"/>
      <c r="G1271" s="52"/>
      <c r="H1271" s="52"/>
      <c r="I1271" s="52"/>
      <c r="J1271" s="52"/>
      <c r="K1271" s="52"/>
      <c r="L1271" s="53"/>
      <c r="M1271" s="13"/>
      <c r="N1271" s="14"/>
      <c r="O1271" s="15"/>
      <c r="P1271" s="15"/>
      <c r="Q1271" s="16"/>
      <c r="R1271" s="70"/>
      <c r="S1271" s="70"/>
      <c r="T1271" s="15"/>
      <c r="U1271" s="15"/>
      <c r="V1271" s="15"/>
      <c r="W1271" s="73"/>
      <c r="X1271" s="73"/>
      <c r="Y1271" s="74"/>
      <c r="Z1271" s="15"/>
      <c r="AA1271" s="20"/>
      <c r="AB1271" s="15"/>
      <c r="AC1271" s="20"/>
      <c r="AD1271" s="15"/>
      <c r="AE1271" s="20"/>
      <c r="AF1271" s="15"/>
      <c r="AG1271" s="20"/>
      <c r="AH1271" s="15"/>
      <c r="AI1271" s="20"/>
      <c r="AJ1271" s="15"/>
      <c r="AK1271" s="1"/>
      <c r="AM1271" s="21"/>
    </row>
    <row r="1272" ht="15" customHeight="1" spans="1:39">
      <c r="A1272" s="52"/>
      <c r="B1272" s="52"/>
      <c r="C1272" s="52"/>
      <c r="D1272" s="52"/>
      <c r="E1272" s="52"/>
      <c r="F1272" s="52"/>
      <c r="G1272" s="52"/>
      <c r="H1272" s="52"/>
      <c r="I1272" s="52"/>
      <c r="J1272" s="52"/>
      <c r="K1272" s="52"/>
      <c r="L1272" s="53"/>
      <c r="M1272" s="13"/>
      <c r="N1272" s="14"/>
      <c r="O1272" s="15"/>
      <c r="P1272" s="15"/>
      <c r="Q1272" s="16"/>
      <c r="R1272" s="70"/>
      <c r="S1272" s="70"/>
      <c r="T1272" s="15"/>
      <c r="U1272" s="15"/>
      <c r="V1272" s="15"/>
      <c r="W1272" s="73"/>
      <c r="X1272" s="73"/>
      <c r="Y1272" s="74"/>
      <c r="Z1272" s="15"/>
      <c r="AA1272" s="20"/>
      <c r="AB1272" s="15"/>
      <c r="AC1272" s="20"/>
      <c r="AD1272" s="15"/>
      <c r="AE1272" s="20"/>
      <c r="AF1272" s="15"/>
      <c r="AG1272" s="20"/>
      <c r="AH1272" s="15"/>
      <c r="AI1272" s="20"/>
      <c r="AJ1272" s="15"/>
      <c r="AK1272" s="1"/>
      <c r="AM1272" s="21"/>
    </row>
    <row r="1273" ht="15" customHeight="1" spans="1:39">
      <c r="A1273" s="52"/>
      <c r="B1273" s="52"/>
      <c r="C1273" s="52"/>
      <c r="D1273" s="52"/>
      <c r="E1273" s="52"/>
      <c r="F1273" s="52"/>
      <c r="G1273" s="52"/>
      <c r="H1273" s="52"/>
      <c r="I1273" s="52"/>
      <c r="J1273" s="52"/>
      <c r="K1273" s="52"/>
      <c r="L1273" s="53"/>
      <c r="M1273" s="13"/>
      <c r="N1273" s="14"/>
      <c r="O1273" s="15"/>
      <c r="P1273" s="15"/>
      <c r="Q1273" s="16"/>
      <c r="R1273" s="70"/>
      <c r="S1273" s="70"/>
      <c r="T1273" s="15"/>
      <c r="U1273" s="15"/>
      <c r="V1273" s="15"/>
      <c r="W1273" s="73"/>
      <c r="X1273" s="73"/>
      <c r="Y1273" s="74"/>
      <c r="Z1273" s="15"/>
      <c r="AA1273" s="20"/>
      <c r="AB1273" s="15"/>
      <c r="AC1273" s="20"/>
      <c r="AD1273" s="15"/>
      <c r="AE1273" s="20"/>
      <c r="AF1273" s="15"/>
      <c r="AG1273" s="20"/>
      <c r="AH1273" s="15"/>
      <c r="AI1273" s="20"/>
      <c r="AJ1273" s="15"/>
      <c r="AK1273" s="1"/>
      <c r="AM1273" s="21"/>
    </row>
    <row r="1274" ht="15" customHeight="1" spans="1:39">
      <c r="A1274" s="52"/>
      <c r="B1274" s="52"/>
      <c r="C1274" s="52"/>
      <c r="D1274" s="52"/>
      <c r="E1274" s="52"/>
      <c r="F1274" s="52"/>
      <c r="G1274" s="52"/>
      <c r="H1274" s="52"/>
      <c r="I1274" s="52"/>
      <c r="J1274" s="52"/>
      <c r="K1274" s="52"/>
      <c r="L1274" s="53"/>
      <c r="M1274" s="13"/>
      <c r="N1274" s="14"/>
      <c r="O1274" s="15"/>
      <c r="P1274" s="15"/>
      <c r="Q1274" s="16"/>
      <c r="R1274" s="70"/>
      <c r="S1274" s="70"/>
      <c r="T1274" s="15"/>
      <c r="U1274" s="15"/>
      <c r="V1274" s="15"/>
      <c r="W1274" s="73"/>
      <c r="X1274" s="73"/>
      <c r="Y1274" s="74"/>
      <c r="Z1274" s="15"/>
      <c r="AA1274" s="20"/>
      <c r="AB1274" s="15"/>
      <c r="AC1274" s="20"/>
      <c r="AD1274" s="15"/>
      <c r="AE1274" s="20"/>
      <c r="AF1274" s="15"/>
      <c r="AG1274" s="20"/>
      <c r="AH1274" s="15"/>
      <c r="AI1274" s="20"/>
      <c r="AJ1274" s="15"/>
      <c r="AK1274" s="1"/>
      <c r="AM1274" s="21"/>
    </row>
    <row r="1275" ht="15" customHeight="1" spans="1:39">
      <c r="A1275" s="52"/>
      <c r="B1275" s="52"/>
      <c r="C1275" s="52"/>
      <c r="D1275" s="52"/>
      <c r="E1275" s="52"/>
      <c r="F1275" s="52"/>
      <c r="G1275" s="52"/>
      <c r="H1275" s="52"/>
      <c r="I1275" s="52"/>
      <c r="J1275" s="52"/>
      <c r="K1275" s="52"/>
      <c r="L1275" s="53"/>
      <c r="M1275" s="13"/>
      <c r="N1275" s="14"/>
      <c r="O1275" s="15"/>
      <c r="P1275" s="15"/>
      <c r="Q1275" s="16"/>
      <c r="R1275" s="70"/>
      <c r="S1275" s="70"/>
      <c r="T1275" s="15"/>
      <c r="U1275" s="15"/>
      <c r="V1275" s="15"/>
      <c r="W1275" s="73"/>
      <c r="X1275" s="73"/>
      <c r="Y1275" s="74"/>
      <c r="Z1275" s="15"/>
      <c r="AA1275" s="20"/>
      <c r="AB1275" s="15"/>
      <c r="AC1275" s="20"/>
      <c r="AD1275" s="15"/>
      <c r="AE1275" s="20"/>
      <c r="AF1275" s="15"/>
      <c r="AG1275" s="20"/>
      <c r="AH1275" s="15"/>
      <c r="AI1275" s="20"/>
      <c r="AJ1275" s="15"/>
      <c r="AK1275" s="1"/>
      <c r="AM1275" s="21"/>
    </row>
    <row r="1276" ht="15" customHeight="1" spans="1:39">
      <c r="A1276" s="52"/>
      <c r="B1276" s="52"/>
      <c r="C1276" s="52"/>
      <c r="D1276" s="52"/>
      <c r="E1276" s="52"/>
      <c r="F1276" s="52"/>
      <c r="G1276" s="52"/>
      <c r="H1276" s="52"/>
      <c r="I1276" s="52"/>
      <c r="J1276" s="52"/>
      <c r="K1276" s="52"/>
      <c r="L1276" s="53"/>
      <c r="M1276" s="13"/>
      <c r="N1276" s="14"/>
      <c r="O1276" s="15"/>
      <c r="P1276" s="15"/>
      <c r="Q1276" s="16"/>
      <c r="R1276" s="70"/>
      <c r="S1276" s="70"/>
      <c r="T1276" s="15"/>
      <c r="U1276" s="15"/>
      <c r="V1276" s="15"/>
      <c r="W1276" s="73"/>
      <c r="X1276" s="73"/>
      <c r="Y1276" s="74"/>
      <c r="Z1276" s="15"/>
      <c r="AA1276" s="20"/>
      <c r="AB1276" s="15"/>
      <c r="AC1276" s="20"/>
      <c r="AD1276" s="15"/>
      <c r="AE1276" s="20"/>
      <c r="AF1276" s="15"/>
      <c r="AG1276" s="20"/>
      <c r="AH1276" s="15"/>
      <c r="AI1276" s="20"/>
      <c r="AJ1276" s="15"/>
      <c r="AK1276" s="1"/>
      <c r="AM1276" s="21"/>
    </row>
    <row r="1277" ht="15" customHeight="1" spans="1:39">
      <c r="A1277" s="52"/>
      <c r="B1277" s="52"/>
      <c r="C1277" s="52"/>
      <c r="D1277" s="52"/>
      <c r="E1277" s="52"/>
      <c r="F1277" s="52"/>
      <c r="G1277" s="52"/>
      <c r="H1277" s="52"/>
      <c r="I1277" s="52"/>
      <c r="J1277" s="52"/>
      <c r="K1277" s="52"/>
      <c r="L1277" s="53"/>
      <c r="M1277" s="13"/>
      <c r="N1277" s="14"/>
      <c r="O1277" s="15"/>
      <c r="P1277" s="15"/>
      <c r="Q1277" s="16"/>
      <c r="R1277" s="70"/>
      <c r="S1277" s="70"/>
      <c r="T1277" s="15"/>
      <c r="U1277" s="15"/>
      <c r="V1277" s="15"/>
      <c r="W1277" s="73"/>
      <c r="X1277" s="73"/>
      <c r="Y1277" s="74"/>
      <c r="Z1277" s="15"/>
      <c r="AA1277" s="20"/>
      <c r="AB1277" s="15"/>
      <c r="AC1277" s="20"/>
      <c r="AD1277" s="15"/>
      <c r="AE1277" s="20"/>
      <c r="AF1277" s="15"/>
      <c r="AG1277" s="20"/>
      <c r="AH1277" s="15"/>
      <c r="AI1277" s="20"/>
      <c r="AJ1277" s="15"/>
      <c r="AK1277" s="1"/>
      <c r="AM1277" s="21"/>
    </row>
    <row r="1278" s="2" customFormat="1" ht="15" customHeight="1" spans="1:39">
      <c r="A1278" s="77" t="s">
        <v>2313</v>
      </c>
      <c r="B1278" s="77"/>
      <c r="C1278" s="77"/>
      <c r="D1278" s="77"/>
      <c r="E1278" s="77"/>
      <c r="F1278" s="77"/>
      <c r="G1278" s="77"/>
      <c r="H1278" s="77"/>
      <c r="I1278" s="77"/>
      <c r="J1278" s="77"/>
      <c r="K1278" s="77"/>
      <c r="L1278" s="77"/>
      <c r="M1278" s="78">
        <f>SUM(M4:M1277)</f>
        <v>10232342</v>
      </c>
      <c r="N1278" s="77"/>
      <c r="O1278" s="77"/>
      <c r="P1278" s="79">
        <f>SUM(P4:P1277)</f>
        <v>29816298529</v>
      </c>
      <c r="Q1278" s="79"/>
      <c r="R1278" s="79"/>
      <c r="S1278" s="79"/>
      <c r="T1278" s="80">
        <f>SUM(T4:T1277)</f>
        <v>161440404.7865</v>
      </c>
      <c r="U1278" s="80">
        <f>SUM(U4:U1277)</f>
        <v>201800505983.125</v>
      </c>
      <c r="V1278" s="80">
        <f>SUM(V4:V1277)</f>
        <v>510151679.12534</v>
      </c>
      <c r="W1278" s="77"/>
      <c r="X1278" s="77"/>
      <c r="Y1278" s="77"/>
      <c r="Z1278" s="80">
        <f>SUM(Z4:Z1277)</f>
        <v>884809.06526</v>
      </c>
      <c r="AA1278" s="77"/>
      <c r="AB1278" s="80">
        <f>SUM(AB4:AB1277)</f>
        <v>5012614.29535005</v>
      </c>
      <c r="AC1278" s="80"/>
      <c r="AD1278" s="80">
        <f>SUM(AD4:AD1277)</f>
        <v>12781277.3820021</v>
      </c>
      <c r="AE1278" s="77"/>
      <c r="AF1278" s="80">
        <f>SUM(AF4:AF1277)</f>
        <v>29424334.6702791</v>
      </c>
      <c r="AG1278" s="77"/>
      <c r="AH1278" s="80">
        <f>SUM(AH4:AH1277)</f>
        <v>46624976.1031277</v>
      </c>
      <c r="AI1278" s="77"/>
      <c r="AJ1278" s="80">
        <f>SUM(AJ4:AJ1277)</f>
        <v>68538883.5283515</v>
      </c>
      <c r="AK1278" s="77"/>
      <c r="AL1278" s="77"/>
      <c r="AM1278" s="80">
        <f>SUM(AM4:AM1277)</f>
        <v>361472646.603926</v>
      </c>
    </row>
  </sheetData>
  <conditionalFormatting sqref="K4:K1263">
    <cfRule type="containsText" dxfId="0" priority="5" operator="between" text="domestic">
      <formula>NOT(ISERROR(SEARCH("domestic",K4)))</formula>
    </cfRule>
  </conditionalFormatting>
  <conditionalFormatting sqref="W1264:W1277">
    <cfRule type="containsText" dxfId="1" priority="10" operator="between" text="Yes">
      <formula>NOT(ISERROR(SEARCH("Yes",W1264)))</formula>
    </cfRule>
  </conditionalFormatting>
  <conditionalFormatting sqref="X1264:X1277">
    <cfRule type="containsText" dxfId="1" priority="7" operator="between" text="Yes">
      <formula>NOT(ISERROR(SEARCH("Yes",X1264)))</formula>
    </cfRule>
  </conditionalFormatting>
  <conditionalFormatting sqref="BW134:BW192">
    <cfRule type="cellIs" dxfId="0" priority="1" operator="lessThan">
      <formula>-0.2</formula>
    </cfRule>
    <cfRule type="cellIs" dxfId="2" priority="2" operator="greaterThan">
      <formula>0.2</formula>
    </cfRule>
  </conditionalFormatting>
  <conditionalFormatting sqref="W4:X1263">
    <cfRule type="containsText" dxfId="3" priority="3" operator="between" text="No">
      <formula>NOT(ISERROR(SEARCH("No",W4)))</formula>
    </cfRule>
    <cfRule type="containsText" dxfId="1" priority="4" operator="between" text="Yes">
      <formula>NOT(ISERROR(SEARCH("Yes",W4)))</formula>
    </cfRule>
  </conditionalFormatting>
  <conditionalFormatting sqref="BK134:BL254">
    <cfRule type="containsText" dxfId="2" priority="6" operator="between" text="N">
      <formula>NOT(ISERROR(SEARCH("N",BK134)))</formula>
    </cfRule>
  </conditionalFormatting>
  <conditionalFormatting sqref="W1264:X1277">
    <cfRule type="containsText" dxfId="3" priority="8" operator="between" text="No">
      <formula>NOT(ISERROR(SEARCH("No",W1264)))</formula>
    </cfRule>
  </conditionalFormatting>
  <pageMargins left="0.75" right="0.75" top="1" bottom="1" header="0.511811023622047" footer="0.511811023622047"/>
  <pageSetup paperSize="9" orientation="portrait"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BS1278"/>
  <sheetViews>
    <sheetView zoomScale="85" zoomScaleNormal="85" workbookViewId="0">
      <pane xSplit="3" ySplit="3" topLeftCell="AJ16" activePane="bottomRight" state="frozen"/>
      <selection/>
      <selection pane="topRight"/>
      <selection pane="bottomLeft"/>
      <selection pane="bottomRight" activeCell="AU37" sqref="AU37:AZ42"/>
    </sheetView>
  </sheetViews>
  <sheetFormatPr defaultColWidth="8.7109375" defaultRowHeight="16.8"/>
  <cols>
    <col min="1" max="1" width="13.859375" customWidth="1"/>
    <col min="2" max="2" width="8" customWidth="1"/>
    <col min="3" max="3" width="28.5703125" customWidth="1"/>
    <col min="4" max="4" width="16.4296875" customWidth="1"/>
    <col min="5" max="5" width="8" customWidth="1"/>
    <col min="6" max="6" width="16" customWidth="1"/>
    <col min="7" max="8" width="8" customWidth="1"/>
    <col min="9" max="9" width="21" customWidth="1"/>
    <col min="10" max="10" width="15.7109375" customWidth="1"/>
    <col min="11" max="11" width="18.859375" customWidth="1"/>
    <col min="12" max="12" width="12" customWidth="1"/>
    <col min="13" max="13" width="14" customWidth="1"/>
    <col min="14" max="15" width="12" customWidth="1"/>
    <col min="16" max="16" width="16" customWidth="1"/>
    <col min="17" max="17" width="8" customWidth="1"/>
    <col min="18" max="19" width="14" customWidth="1"/>
    <col min="20" max="20" width="16" customWidth="1"/>
    <col min="21" max="21" width="19" customWidth="1"/>
    <col min="22" max="22" width="16" customWidth="1"/>
    <col min="23" max="25" width="10" customWidth="1"/>
    <col min="26" max="26" width="14.859375" customWidth="1"/>
    <col min="27" max="27" width="10" customWidth="1"/>
    <col min="28" max="30" width="14" customWidth="1"/>
    <col min="31" max="31" width="8.7109375" customWidth="1"/>
    <col min="32" max="34" width="12.859375" customWidth="1"/>
    <col min="36" max="36" width="12.859375" customWidth="1"/>
    <col min="38" max="38" width="10.7109375" customWidth="1"/>
    <col min="39" max="39" width="15.2890625" customWidth="1"/>
    <col min="46" max="46" width="11" customWidth="1"/>
    <col min="47" max="52" width="16.5703125" customWidth="1"/>
    <col min="54" max="54" width="11" customWidth="1"/>
    <col min="56" max="62" width="14" customWidth="1"/>
    <col min="65" max="65" width="21.7109375" customWidth="1"/>
    <col min="66" max="71" width="13.5703125" customWidth="1"/>
  </cols>
  <sheetData>
    <row r="1" ht="15.75" customHeight="1" spans="1:71">
      <c r="A1" s="3" t="s">
        <v>887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BM1" s="2"/>
    </row>
    <row r="2" spans="1:71">
      <c r="AB2">
        <v>5</v>
      </c>
      <c r="AD2">
        <v>10</v>
      </c>
      <c r="AF2">
        <v>15</v>
      </c>
      <c r="AH2">
        <v>20</v>
      </c>
      <c r="AJ2">
        <v>25</v>
      </c>
      <c r="AT2" s="2" t="s">
        <v>888</v>
      </c>
      <c r="BC2" s="2" t="s">
        <v>889</v>
      </c>
      <c r="BM2" s="2" t="s">
        <v>890</v>
      </c>
    </row>
    <row r="3" ht="34.5" customHeight="1" spans="1:71">
      <c r="A3" s="4" t="s">
        <v>891</v>
      </c>
      <c r="B3" s="4" t="s">
        <v>892</v>
      </c>
      <c r="C3" s="4" t="s">
        <v>378</v>
      </c>
      <c r="D3" s="4" t="s">
        <v>893</v>
      </c>
      <c r="E3" s="4" t="s">
        <v>894</v>
      </c>
      <c r="F3" s="4" t="s">
        <v>895</v>
      </c>
      <c r="G3" s="4" t="s">
        <v>896</v>
      </c>
      <c r="H3" s="4" t="s">
        <v>897</v>
      </c>
      <c r="I3" s="4" t="s">
        <v>898</v>
      </c>
      <c r="J3" s="4" t="s">
        <v>899</v>
      </c>
      <c r="K3" s="4" t="s">
        <v>900</v>
      </c>
      <c r="L3" s="4" t="s">
        <v>901</v>
      </c>
      <c r="M3" s="4" t="s">
        <v>902</v>
      </c>
      <c r="N3" s="4" t="s">
        <v>903</v>
      </c>
      <c r="O3" s="4" t="s">
        <v>904</v>
      </c>
      <c r="P3" s="4" t="s">
        <v>905</v>
      </c>
      <c r="Q3" s="4" t="s">
        <v>906</v>
      </c>
      <c r="R3" s="4" t="s">
        <v>907</v>
      </c>
      <c r="S3" s="4" t="s">
        <v>908</v>
      </c>
      <c r="T3" s="4" t="s">
        <v>909</v>
      </c>
      <c r="U3" s="4" t="s">
        <v>910</v>
      </c>
      <c r="V3" s="4" t="s">
        <v>911</v>
      </c>
      <c r="W3" s="4" t="s">
        <v>912</v>
      </c>
      <c r="X3" s="4" t="s">
        <v>913</v>
      </c>
      <c r="Y3" s="4" t="s">
        <v>914</v>
      </c>
      <c r="Z3" s="4" t="s">
        <v>915</v>
      </c>
      <c r="AA3" s="4" t="s">
        <v>916</v>
      </c>
      <c r="AB3" s="4" t="s">
        <v>917</v>
      </c>
      <c r="AC3" s="4" t="s">
        <v>918</v>
      </c>
      <c r="AD3" s="4" t="s">
        <v>919</v>
      </c>
      <c r="AE3" s="4" t="s">
        <v>920</v>
      </c>
      <c r="AF3" s="4" t="s">
        <v>921</v>
      </c>
      <c r="AG3" s="4" t="s">
        <v>922</v>
      </c>
      <c r="AH3" s="4" t="s">
        <v>923</v>
      </c>
      <c r="AI3" s="4" t="s">
        <v>924</v>
      </c>
      <c r="AJ3" s="4" t="s">
        <v>925</v>
      </c>
      <c r="AL3" s="5" t="s">
        <v>926</v>
      </c>
      <c r="AM3" s="5" t="s">
        <v>927</v>
      </c>
      <c r="AU3" s="2">
        <v>2025</v>
      </c>
      <c r="AV3" s="2">
        <v>2030</v>
      </c>
      <c r="AW3" s="2">
        <v>2035</v>
      </c>
      <c r="AX3" s="2">
        <v>2040</v>
      </c>
      <c r="AY3" s="2">
        <v>2045</v>
      </c>
      <c r="AZ3" s="2">
        <v>2050</v>
      </c>
      <c r="BA3" s="2"/>
      <c r="BB3" s="2"/>
      <c r="BC3" s="2"/>
      <c r="BD3" s="2">
        <v>2025</v>
      </c>
      <c r="BE3" s="2">
        <v>2030</v>
      </c>
      <c r="BF3" s="2">
        <v>2035</v>
      </c>
      <c r="BG3" s="2">
        <v>2040</v>
      </c>
      <c r="BH3" s="2">
        <v>2045</v>
      </c>
      <c r="BI3" s="2">
        <v>2050</v>
      </c>
      <c r="BJ3" s="2"/>
      <c r="BK3" s="2"/>
      <c r="BL3" s="2"/>
      <c r="BM3" s="2"/>
      <c r="BN3" s="2">
        <v>2025</v>
      </c>
      <c r="BO3" s="2">
        <v>2030</v>
      </c>
      <c r="BP3" s="2">
        <v>2035</v>
      </c>
      <c r="BQ3" s="2">
        <v>2040</v>
      </c>
      <c r="BR3" s="2">
        <v>2045</v>
      </c>
      <c r="BS3" s="2">
        <v>2050</v>
      </c>
    </row>
    <row r="4" ht="15" customHeight="1" spans="1:71">
      <c r="A4" s="6" t="s">
        <v>928</v>
      </c>
      <c r="B4" s="7" t="s">
        <v>389</v>
      </c>
      <c r="C4" s="8" t="s">
        <v>390</v>
      </c>
      <c r="D4" s="9" t="s">
        <v>929</v>
      </c>
      <c r="E4" s="10" t="s">
        <v>200</v>
      </c>
      <c r="F4" s="11" t="s">
        <v>391</v>
      </c>
      <c r="G4" s="9" t="s">
        <v>165</v>
      </c>
      <c r="H4" s="9" t="s">
        <v>245</v>
      </c>
      <c r="I4" s="11" t="s">
        <v>930</v>
      </c>
      <c r="J4" s="9" t="s">
        <v>169</v>
      </c>
      <c r="K4" s="9" t="s">
        <v>931</v>
      </c>
      <c r="L4" s="12" t="s">
        <v>293</v>
      </c>
      <c r="M4" s="13">
        <v>3167</v>
      </c>
      <c r="N4" s="14">
        <f>M4/365</f>
        <v>8.67671232876712</v>
      </c>
      <c r="O4" s="15">
        <v>6200</v>
      </c>
      <c r="P4" s="15">
        <f t="shared" ref="P4:P67" si="0">M4*O4</f>
        <v>19635400</v>
      </c>
      <c r="Q4" s="16">
        <f>IFERROR(VLOOKUP(G4,SCENARIOS!$A$13:$E$18,3,0),0.025)</f>
        <v>0.025</v>
      </c>
      <c r="R4" s="17">
        <f>IFERROR(VLOOKUP(L4,INPUTS!$A$107:$B$120,2,0),0.0082)</f>
        <v>0.0079</v>
      </c>
      <c r="S4" s="18">
        <f t="shared" ref="S4:S67" si="1">O4*R4</f>
        <v>48.98</v>
      </c>
      <c r="T4" s="15">
        <f t="shared" ref="T4:T67" si="2">M4*S4</f>
        <v>155119.66</v>
      </c>
      <c r="U4" s="15">
        <f>T4/INPUTS!$B$7*1000</f>
        <v>193899575</v>
      </c>
      <c r="V4" s="15">
        <f>T4*INPUTS!$B$6</f>
        <v>490178.1256</v>
      </c>
      <c r="W4" s="19" t="s">
        <v>396</v>
      </c>
      <c r="X4" s="19" t="s">
        <v>396</v>
      </c>
      <c r="Y4" s="20">
        <f>IFERROR(VLOOKUP(E4,INPUTS!$A$44:$B$103,2,0),0)</f>
        <v>0.02</v>
      </c>
      <c r="Z4" s="15">
        <f t="shared" ref="Z4:Z67" si="3">T4*Y4</f>
        <v>3102.3932</v>
      </c>
      <c r="AA4" s="20">
        <f>IFERROR(VLOOKUP(E4,INPUTS!$A$44:$C$103,3,0),SCENARIOS!$J$24)</f>
        <v>0.06</v>
      </c>
      <c r="AB4" s="15">
        <f t="shared" ref="AB4:AF4" si="4">$T4*AA4*(1+$Q4)^AB$2</f>
        <v>10530.2194382881</v>
      </c>
      <c r="AC4" s="20">
        <f>IFERROR(VLOOKUP($E4,INPUTS!$A$44:$G$103,4,0),SCENARIOS!$K$24)</f>
        <v>0.15</v>
      </c>
      <c r="AD4" s="15">
        <f t="shared" si="4"/>
        <v>29784.9418900491</v>
      </c>
      <c r="AE4" s="20">
        <f>IFERROR(VLOOKUP($E4,INPUTS!$A$44:$G$103,5,0),SCENARIOS!$L$24)</f>
        <v>0.3</v>
      </c>
      <c r="AF4" s="15">
        <f t="shared" si="4"/>
        <v>67397.8557497431</v>
      </c>
      <c r="AG4" s="20">
        <f>IFERROR(VLOOKUP($E4,INPUTS!$A$44:$G$103,6,0),SCENARIOS!$M$24)</f>
        <v>0.4</v>
      </c>
      <c r="AH4" s="15">
        <f t="shared" ref="AH4:AH67" si="5">$T4*AG4*(1+$Q4)^AH$2</f>
        <v>101672.650035303</v>
      </c>
      <c r="AI4" s="20">
        <f>IFERROR(VLOOKUP($E4,INPUTS!$A$44:$G$103,7,0),SCENARIOS!$N$24)</f>
        <v>0.5</v>
      </c>
      <c r="AJ4" s="15">
        <f t="shared" ref="AJ4:AJ67" si="6">$T4*AI4*(1+$Q4)^AJ$2</f>
        <v>143791.58909537</v>
      </c>
      <c r="AL4" t="str">
        <f>IF(H4="MULTI","MULTI",IF(COUNTIFS($E$4:$E$1277,H4,$H$4:$H$1277,E4)&gt;0,"Y","N"))</f>
        <v>N</v>
      </c>
      <c r="AM4" s="21">
        <f>T4*((1+Q4)^25)</f>
        <v>287583.178190739</v>
      </c>
      <c r="AT4" s="22" t="s">
        <v>165</v>
      </c>
      <c r="AU4" s="15">
        <f>SUMIF($G$4:$G$1277,$AT4,$Z$4:$Z$1277)</f>
        <v>804099.36809</v>
      </c>
      <c r="AV4" s="15">
        <f>SUMIF($G$4:$G$1277,$AT4,$AB$4:$AB$1277)</f>
        <v>3291669.82936597</v>
      </c>
      <c r="AW4" s="15">
        <f>SUMIF($G$4:$G$1277,$AT4,$AD$4:$AD$1277)</f>
        <v>8405478.65858332</v>
      </c>
      <c r="AX4" s="15">
        <f>SUMIF($G$4:$G$1277,$AT4,$AF$4:$AF$1277)</f>
        <v>19020055.1751961</v>
      </c>
      <c r="AY4" s="15">
        <f>SUMIF($G$4:$G$1277,$AT4,$AH$4:$AH$1277)</f>
        <v>29862788.8279054</v>
      </c>
      <c r="AZ4" s="15">
        <f>SUMIF($G$4:$G$1277,$AT4,$AJ$4:$AJ$1277)</f>
        <v>42233755.6746382</v>
      </c>
      <c r="BC4" s="2" t="str" cm="1">
        <f t="array" ref="BC4:BC125">_xlfn._xlws.SORT(_xlfn.UNIQUE(E$4:E$1277))</f>
        <v>ABU</v>
      </c>
      <c r="BD4" s="15">
        <f>SUMIF($E$4:$E$1277,$BC4,$Z$4:$Z$1277)</f>
        <v>0</v>
      </c>
      <c r="BE4" s="15">
        <f>SUMIF($E$4:$E$1277,$BC4,$AB$4:$AB$1277)</f>
        <v>32365.2745089639</v>
      </c>
      <c r="BF4" s="15">
        <f>SUMIF($E$4:$E$1277,$BC4,$AD$4:$AD$1277)</f>
        <v>201665.102501279</v>
      </c>
      <c r="BG4" s="15">
        <f>SUMIF($E$4:$E$1277,$BC4,$AF$4:$AF$1277)</f>
        <v>502622.816384121</v>
      </c>
      <c r="BH4" s="15">
        <f>SUMIF($E$4:$E$1277,$BC4,$AH$4:$AH$1277)</f>
        <v>1252718.95046047</v>
      </c>
      <c r="BI4" s="15">
        <f>SUMIF($E$4:$E$1277,$BC4,$AJ$4:$AJ$1277)</f>
        <v>1951394.66127452</v>
      </c>
      <c r="BJ4" s="23"/>
      <c r="BM4" s="2" t="str" cm="1">
        <f t="array" ref="BM4:BM63">_xlfn._xlws.SORT(_xlfn.UNIQUE(F$4:F$1277))</f>
        <v>Argentina</v>
      </c>
      <c r="BN4" s="15">
        <f>SUMIF($F$4:$F$1277,$BM4,$Z$4:$Z$1277)</f>
        <v>0</v>
      </c>
      <c r="BO4" s="15">
        <f>SUMIF($F$4:$F$1277,$BM4,$AB$4:$AB$1277)</f>
        <v>11402.8239591313</v>
      </c>
      <c r="BP4" s="15">
        <f>SUMIF($F$4:$F$1277,$BM4,$AD$4:$AD$1277)</f>
        <v>67714.8893098114</v>
      </c>
      <c r="BQ4" s="15">
        <f>SUMIF($F$4:$F$1277,$BM4,$AF$4:$AF$1277)</f>
        <v>160848.093443314</v>
      </c>
      <c r="BR4" s="15">
        <f>SUMIF($F$4:$F$1277,$BM4,$AH$4:$AH$1277)</f>
        <v>382074.155744065</v>
      </c>
      <c r="BS4" s="15">
        <f>SUMIF($F$4:$F$1277,$BM4,$AJ$4:$AJ$1277)</f>
        <v>567230.303148522</v>
      </c>
    </row>
    <row r="5" ht="15" customHeight="1" spans="1:71">
      <c r="A5" s="24" t="s">
        <v>932</v>
      </c>
      <c r="B5" s="25" t="s">
        <v>389</v>
      </c>
      <c r="C5" s="26" t="s">
        <v>390</v>
      </c>
      <c r="D5" s="27" t="s">
        <v>929</v>
      </c>
      <c r="E5" s="10" t="s">
        <v>200</v>
      </c>
      <c r="F5" s="28" t="s">
        <v>391</v>
      </c>
      <c r="G5" s="27" t="s">
        <v>165</v>
      </c>
      <c r="H5" s="27" t="s">
        <v>432</v>
      </c>
      <c r="I5" s="28" t="s">
        <v>431</v>
      </c>
      <c r="J5" s="27" t="s">
        <v>173</v>
      </c>
      <c r="K5" s="27" t="s">
        <v>931</v>
      </c>
      <c r="L5" s="29" t="s">
        <v>293</v>
      </c>
      <c r="M5" s="13">
        <v>1584</v>
      </c>
      <c r="N5" s="14">
        <f t="shared" ref="N5:N68" si="7">M5/365</f>
        <v>4.33972602739726</v>
      </c>
      <c r="O5" s="15">
        <v>9200</v>
      </c>
      <c r="P5" s="15">
        <f t="shared" si="0"/>
        <v>14572800</v>
      </c>
      <c r="Q5" s="16">
        <f>IFERROR(VLOOKUP(G5,SCENARIOS!$A$13:$E$18,3,0),0.025)</f>
        <v>0.025</v>
      </c>
      <c r="R5" s="17">
        <f>IFERROR(VLOOKUP(L5,INPUTS!$A$107:$B$120,2,0),0.0082)</f>
        <v>0.0079</v>
      </c>
      <c r="S5" s="30">
        <f t="shared" si="1"/>
        <v>72.68</v>
      </c>
      <c r="T5" s="15">
        <f t="shared" si="2"/>
        <v>115125.12</v>
      </c>
      <c r="U5" s="15">
        <f>T5/INPUTS!$B$7*1000</f>
        <v>143906400</v>
      </c>
      <c r="V5" s="15">
        <f>T5*INPUTS!$B$6</f>
        <v>363795.3792</v>
      </c>
      <c r="W5" s="31" t="s">
        <v>521</v>
      </c>
      <c r="X5" s="19" t="s">
        <v>396</v>
      </c>
      <c r="Y5" s="20">
        <f>IFERROR(VLOOKUP(E5,INPUTS!$A$44:$B$103,2,0),0)</f>
        <v>0.02</v>
      </c>
      <c r="Z5" s="15">
        <f t="shared" si="3"/>
        <v>2302.5024</v>
      </c>
      <c r="AA5" s="20">
        <f>IFERROR(VLOOKUP(E5,INPUTS!$A$44:$C$103,3,0),SCENARIOS!$J$24)</f>
        <v>0.06</v>
      </c>
      <c r="AB5" s="15">
        <f t="shared" ref="AB5:AF5" si="8">$T5*AA5*(1+$Q5)^AB$2</f>
        <v>7815.21037668112</v>
      </c>
      <c r="AC5" s="20">
        <f>IFERROR(VLOOKUP($E5,INPUTS!$A$44:$G$103,4,0),SCENARIOS!$K$24)</f>
        <v>0.15</v>
      </c>
      <c r="AD5" s="15">
        <f t="shared" si="8"/>
        <v>22105.4830141126</v>
      </c>
      <c r="AE5" s="20">
        <f>IFERROR(VLOOKUP($E5,INPUTS!$A$44:$G$103,5,0),SCENARIOS!$L$24)</f>
        <v>0.3</v>
      </c>
      <c r="AF5" s="15">
        <f t="shared" si="8"/>
        <v>50020.6500641625</v>
      </c>
      <c r="AG5" s="20">
        <f>IFERROR(VLOOKUP($E5,INPUTS!$A$44:$G$103,6,0),SCENARIOS!$M$24)</f>
        <v>0.4</v>
      </c>
      <c r="AH5" s="15">
        <f t="shared" si="5"/>
        <v>75458.3657289619</v>
      </c>
      <c r="AI5" s="20">
        <f>IFERROR(VLOOKUP($E5,INPUTS!$A$44:$G$103,7,0),SCENARIOS!$N$24)</f>
        <v>0.5</v>
      </c>
      <c r="AJ5" s="15">
        <f t="shared" si="6"/>
        <v>106717.768396315</v>
      </c>
      <c r="AL5" t="str">
        <f t="shared" ref="AL5:AL68" si="9">IF(H5="MULTI","MULTI",IF(COUNTIFS($E$4:$E$1277,H5,$H$4:$H$1277,E5)&gt;0,"Y","N"))</f>
        <v>N</v>
      </c>
      <c r="AM5" s="21">
        <f t="shared" ref="AM5:AM68" si="10">T5*((1+Q5)^25)</f>
        <v>213435.53679263</v>
      </c>
      <c r="AT5" s="22" t="s">
        <v>169</v>
      </c>
      <c r="AU5" s="15">
        <f t="shared" ref="AU5:AU9" si="11">SUMIF($G$4:$G$1277,$AT5,$Z$4:$Z$1277)</f>
        <v>80709.69717</v>
      </c>
      <c r="AV5" s="15">
        <f t="shared" ref="AV5:AV9" si="12">SUMIF($G$4:$G$1277,$AT5,$AB$4:$AB$1277)</f>
        <v>653107.97079</v>
      </c>
      <c r="AW5" s="15">
        <f t="shared" ref="AW5:AW9" si="13">SUMIF($G$4:$G$1277,$AT5,$AD$4:$AD$1277)</f>
        <v>2621573.15993376</v>
      </c>
      <c r="AX5" s="15">
        <f t="shared" ref="AX5:AX9" si="14">SUMIF($G$4:$G$1277,$AT5,$AF$4:$AF$1277)</f>
        <v>5788857.20013446</v>
      </c>
      <c r="AY5" s="15">
        <f t="shared" ref="AY5:AY9" si="15">SUMIF($G$4:$G$1277,$AT5,$AH$4:$AH$1277)</f>
        <v>10384124.9274699</v>
      </c>
      <c r="AZ5" s="15">
        <f t="shared" ref="AZ5:AZ9" si="16">SUMIF($G$4:$G$1277,$AT5,$AJ$4:$AJ$1277)</f>
        <v>14993205.3030052</v>
      </c>
      <c r="BC5" s="2" t="str">
        <v>ADD</v>
      </c>
      <c r="BD5" s="15">
        <f t="shared" ref="BD5:BD68" si="17">SUMIF($E$4:$E$1277,$BC5,$Z$4:$Z$1277)</f>
        <v>0</v>
      </c>
      <c r="BE5" s="15">
        <f t="shared" ref="BE5:BE68" si="18">SUMIF($E$4:$E$1277,$BC5,$AB$4:$AB$1277)</f>
        <v>12810.7581444227</v>
      </c>
      <c r="BF5" s="15">
        <f t="shared" ref="BF5:BF68" si="19">SUMIF($E$4:$E$1277,$BC5,$AD$4:$AD$1277)</f>
        <v>74255.8989447841</v>
      </c>
      <c r="BG5" s="15">
        <f t="shared" ref="BG5:BG68" si="20">SUMIF($E$4:$E$1277,$BC5,$AF$4:$AF$1277)</f>
        <v>172165.877021058</v>
      </c>
      <c r="BH5" s="15">
        <f t="shared" ref="BH5:BH68" si="21">SUMIF($E$4:$E$1277,$BC5,$AH$4:$AH$1277)</f>
        <v>399174.875419269</v>
      </c>
      <c r="BI5" s="15">
        <f t="shared" ref="BI5:BI68" si="22">SUMIF($E$4:$E$1277,$BC5,$AJ$4:$AJ$1277)</f>
        <v>578441.355231863</v>
      </c>
      <c r="BJ5" s="23"/>
      <c r="BM5" s="2" t="str">
        <v>Australia</v>
      </c>
      <c r="BN5" s="15">
        <f t="shared" ref="BN5:BN63" si="23">SUMIF($F$4:$F$1277,$BM5,$Z$4:$Z$1277)</f>
        <v>0</v>
      </c>
      <c r="BO5" s="15">
        <f t="shared" ref="BO5:BO63" si="24">SUMIF($F$4:$F$1277,$BM5,$AB$4:$AB$1277)</f>
        <v>183885.847974901</v>
      </c>
      <c r="BP5" s="15">
        <f t="shared" ref="BP5:BP63" si="25">SUMIF($F$4:$F$1277,$BM5,$AD$4:$AD$1277)</f>
        <v>447450.501297896</v>
      </c>
      <c r="BQ5" s="15">
        <f t="shared" ref="BQ5:BQ63" si="26">SUMIF($F$4:$F$1277,$BM5,$AF$4:$AF$1277)</f>
        <v>1088783.90216884</v>
      </c>
      <c r="BR5" s="15">
        <f t="shared" ref="BR5:BR63" si="27">SUMIF($F$4:$F$1277,$BM5,$AH$4:$AH$1277)</f>
        <v>1987008.14199018</v>
      </c>
      <c r="BS5" s="15">
        <f t="shared" ref="BS5:BS63" si="28">SUMIF($F$4:$F$1277,$BM5,$AJ$4:$AJ$1277)</f>
        <v>3223332.29739304</v>
      </c>
    </row>
    <row r="6" ht="15" customHeight="1" spans="1:71">
      <c r="A6" s="6" t="s">
        <v>933</v>
      </c>
      <c r="B6" s="7" t="s">
        <v>389</v>
      </c>
      <c r="C6" s="8" t="s">
        <v>390</v>
      </c>
      <c r="D6" s="9" t="s">
        <v>929</v>
      </c>
      <c r="E6" s="10" t="s">
        <v>200</v>
      </c>
      <c r="F6" s="11" t="s">
        <v>391</v>
      </c>
      <c r="G6" s="9" t="s">
        <v>165</v>
      </c>
      <c r="H6" s="9" t="s">
        <v>440</v>
      </c>
      <c r="I6" s="11" t="s">
        <v>439</v>
      </c>
      <c r="J6" s="9" t="s">
        <v>177</v>
      </c>
      <c r="K6" s="9" t="s">
        <v>931</v>
      </c>
      <c r="L6" s="12" t="s">
        <v>291</v>
      </c>
      <c r="M6" s="13">
        <v>3167</v>
      </c>
      <c r="N6" s="14">
        <f t="shared" si="7"/>
        <v>8.67671232876712</v>
      </c>
      <c r="O6" s="15">
        <v>5100</v>
      </c>
      <c r="P6" s="15">
        <f t="shared" si="0"/>
        <v>16151700</v>
      </c>
      <c r="Q6" s="16">
        <f>IFERROR(VLOOKUP(G6,SCENARIOS!$A$13:$E$18,3,0),0.025)</f>
        <v>0.025</v>
      </c>
      <c r="R6" s="17">
        <f>IFERROR(VLOOKUP(L6,INPUTS!$A$107:$B$120,2,0),0.0082)</f>
        <v>0.0079</v>
      </c>
      <c r="S6" s="18">
        <f t="shared" si="1"/>
        <v>40.29</v>
      </c>
      <c r="T6" s="15">
        <f t="shared" si="2"/>
        <v>127598.43</v>
      </c>
      <c r="U6" s="15">
        <f>T6/INPUTS!$B$7*1000</f>
        <v>159498037.5</v>
      </c>
      <c r="V6" s="15">
        <f>T6*INPUTS!$B$6</f>
        <v>403211.0388</v>
      </c>
      <c r="W6" s="19" t="s">
        <v>396</v>
      </c>
      <c r="X6" s="19" t="s">
        <v>396</v>
      </c>
      <c r="Y6" s="20">
        <f>IFERROR(VLOOKUP(E6,INPUTS!$A$44:$B$103,2,0),0)</f>
        <v>0.02</v>
      </c>
      <c r="Z6" s="15">
        <f t="shared" si="3"/>
        <v>2551.9686</v>
      </c>
      <c r="AA6" s="20">
        <f>IFERROR(VLOOKUP(E6,INPUTS!$A$44:$C$103,3,0),SCENARIOS!$J$24)</f>
        <v>0.06</v>
      </c>
      <c r="AB6" s="15">
        <f t="shared" ref="AB6:AF6" si="29">$T6*AA6*(1+$Q6)^AB$2</f>
        <v>8661.95469923697</v>
      </c>
      <c r="AC6" s="20">
        <f>IFERROR(VLOOKUP($E6,INPUTS!$A$44:$G$103,4,0),SCENARIOS!$K$24)</f>
        <v>0.15</v>
      </c>
      <c r="AD6" s="15">
        <f t="shared" si="29"/>
        <v>24500.5167160081</v>
      </c>
      <c r="AE6" s="20">
        <f>IFERROR(VLOOKUP($E6,INPUTS!$A$44:$G$103,5,0),SCENARIOS!$L$24)</f>
        <v>0.3</v>
      </c>
      <c r="AF6" s="15">
        <f t="shared" si="29"/>
        <v>55440.1716651113</v>
      </c>
      <c r="AG6" s="20">
        <f>IFERROR(VLOOKUP($E6,INPUTS!$A$44:$G$103,6,0),SCENARIOS!$M$24)</f>
        <v>0.4</v>
      </c>
      <c r="AH6" s="15">
        <f t="shared" si="5"/>
        <v>83633.9540612973</v>
      </c>
      <c r="AI6" s="20">
        <f>IFERROR(VLOOKUP($E6,INPUTS!$A$44:$G$103,7,0),SCENARIOS!$N$24)</f>
        <v>0.5</v>
      </c>
      <c r="AJ6" s="15">
        <f t="shared" si="6"/>
        <v>118280.178126836</v>
      </c>
      <c r="AL6" t="str">
        <f t="shared" si="9"/>
        <v>Y</v>
      </c>
      <c r="AM6" s="21">
        <f t="shared" si="10"/>
        <v>236560.356253672</v>
      </c>
      <c r="AT6" s="22" t="s">
        <v>173</v>
      </c>
      <c r="AU6" s="15">
        <f t="shared" si="11"/>
        <v>0</v>
      </c>
      <c r="AV6" s="15">
        <f t="shared" si="12"/>
        <v>1686679.77560801</v>
      </c>
      <c r="AW6" s="15">
        <f t="shared" si="13"/>
        <v>5400486.45151838</v>
      </c>
      <c r="AX6" s="15">
        <f t="shared" si="14"/>
        <v>13223782.7956231</v>
      </c>
      <c r="AY6" s="15">
        <f t="shared" si="15"/>
        <v>26735255.7547043</v>
      </c>
      <c r="AZ6" s="15">
        <f t="shared" si="16"/>
        <v>41448755.2716941</v>
      </c>
      <c r="BC6" s="2" t="str">
        <v>AKL</v>
      </c>
      <c r="BD6" s="15">
        <f t="shared" si="17"/>
        <v>0</v>
      </c>
      <c r="BE6" s="15">
        <f t="shared" si="18"/>
        <v>22360.5698715337</v>
      </c>
      <c r="BF6" s="15">
        <f t="shared" si="19"/>
        <v>68012.6305837986</v>
      </c>
      <c r="BG6" s="15">
        <f t="shared" si="20"/>
        <v>248243.293198913</v>
      </c>
      <c r="BH6" s="15">
        <f t="shared" si="21"/>
        <v>402701.230895722</v>
      </c>
      <c r="BI6" s="15">
        <f t="shared" si="22"/>
        <v>734921.432054</v>
      </c>
      <c r="BJ6" s="23"/>
      <c r="BM6" s="2" t="str">
        <v>Austria</v>
      </c>
      <c r="BN6" s="15">
        <f t="shared" si="23"/>
        <v>16915.7284</v>
      </c>
      <c r="BO6" s="15">
        <f t="shared" si="24"/>
        <v>57415.7821163616</v>
      </c>
      <c r="BP6" s="15">
        <f t="shared" si="25"/>
        <v>162401.718589975</v>
      </c>
      <c r="BQ6" s="15">
        <f t="shared" si="26"/>
        <v>367485.2764005</v>
      </c>
      <c r="BR6" s="15">
        <f t="shared" si="27"/>
        <v>554367.813114543</v>
      </c>
      <c r="BS6" s="15">
        <f t="shared" si="28"/>
        <v>784020.370900011</v>
      </c>
    </row>
    <row r="7" ht="15" customHeight="1" spans="1:71">
      <c r="A7" s="24" t="s">
        <v>934</v>
      </c>
      <c r="B7" s="25" t="s">
        <v>389</v>
      </c>
      <c r="C7" s="26" t="s">
        <v>390</v>
      </c>
      <c r="D7" s="27" t="s">
        <v>929</v>
      </c>
      <c r="E7" s="10" t="s">
        <v>200</v>
      </c>
      <c r="F7" s="28" t="s">
        <v>391</v>
      </c>
      <c r="G7" s="27" t="s">
        <v>165</v>
      </c>
      <c r="H7" s="27" t="s">
        <v>242</v>
      </c>
      <c r="I7" s="28" t="s">
        <v>421</v>
      </c>
      <c r="J7" s="27" t="s">
        <v>173</v>
      </c>
      <c r="K7" s="27" t="s">
        <v>931</v>
      </c>
      <c r="L7" s="29" t="s">
        <v>293</v>
      </c>
      <c r="M7" s="13">
        <v>1584</v>
      </c>
      <c r="N7" s="14">
        <f t="shared" si="7"/>
        <v>4.33972602739726</v>
      </c>
      <c r="O7" s="15">
        <v>10600</v>
      </c>
      <c r="P7" s="15">
        <f t="shared" si="0"/>
        <v>16790400</v>
      </c>
      <c r="Q7" s="16">
        <f>IFERROR(VLOOKUP(G7,SCENARIOS!$A$13:$E$18,3,0),0.025)</f>
        <v>0.025</v>
      </c>
      <c r="R7" s="17">
        <f>IFERROR(VLOOKUP(L7,INPUTS!$A$107:$B$120,2,0),0.0082)</f>
        <v>0.0079</v>
      </c>
      <c r="S7" s="30">
        <f t="shared" si="1"/>
        <v>83.74</v>
      </c>
      <c r="T7" s="15">
        <f t="shared" si="2"/>
        <v>132644.16</v>
      </c>
      <c r="U7" s="15">
        <f>T7/INPUTS!$B$7*1000</f>
        <v>165805200</v>
      </c>
      <c r="V7" s="15">
        <f>T7*INPUTS!$B$6</f>
        <v>419155.5456</v>
      </c>
      <c r="W7" s="19" t="s">
        <v>396</v>
      </c>
      <c r="X7" s="19" t="s">
        <v>396</v>
      </c>
      <c r="Y7" s="20">
        <f>IFERROR(VLOOKUP(E7,INPUTS!$A$44:$B$103,2,0),0)</f>
        <v>0.02</v>
      </c>
      <c r="Z7" s="15">
        <f t="shared" si="3"/>
        <v>2652.8832</v>
      </c>
      <c r="AA7" s="20">
        <f>IFERROR(VLOOKUP(E7,INPUTS!$A$44:$C$103,3,0),SCENARIOS!$J$24)</f>
        <v>0.06</v>
      </c>
      <c r="AB7" s="15">
        <f t="shared" ref="AB7:AF7" si="30">$T7*AA7*(1+$Q7)^AB$2</f>
        <v>9004.48152095868</v>
      </c>
      <c r="AC7" s="20">
        <f>IFERROR(VLOOKUP($E7,INPUTS!$A$44:$G$103,4,0),SCENARIOS!$K$24)</f>
        <v>0.15</v>
      </c>
      <c r="AD7" s="15">
        <f t="shared" si="30"/>
        <v>25469.3608640863</v>
      </c>
      <c r="AE7" s="20">
        <f>IFERROR(VLOOKUP($E7,INPUTS!$A$44:$G$103,5,0),SCENARIOS!$L$24)</f>
        <v>0.3</v>
      </c>
      <c r="AF7" s="15">
        <f t="shared" si="30"/>
        <v>57632.4881174046</v>
      </c>
      <c r="AG7" s="20">
        <f>IFERROR(VLOOKUP($E7,INPUTS!$A$44:$G$103,6,0),SCENARIOS!$M$24)</f>
        <v>0.4</v>
      </c>
      <c r="AH7" s="15">
        <f t="shared" si="5"/>
        <v>86941.1605138039</v>
      </c>
      <c r="AI7" s="20">
        <f>IFERROR(VLOOKUP($E7,INPUTS!$A$44:$G$103,7,0),SCENARIOS!$N$24)</f>
        <v>0.5</v>
      </c>
      <c r="AJ7" s="15">
        <f t="shared" si="6"/>
        <v>122957.42880445</v>
      </c>
      <c r="AL7" t="str">
        <f t="shared" si="9"/>
        <v>Y</v>
      </c>
      <c r="AM7" s="21">
        <f t="shared" si="10"/>
        <v>245914.857608899</v>
      </c>
      <c r="AT7" s="22" t="s">
        <v>177</v>
      </c>
      <c r="AU7" s="15">
        <f t="shared" si="11"/>
        <v>0</v>
      </c>
      <c r="AV7" s="15">
        <f t="shared" si="12"/>
        <v>240343.998622769</v>
      </c>
      <c r="AW7" s="15">
        <f t="shared" si="13"/>
        <v>1497561.74953511</v>
      </c>
      <c r="AX7" s="15">
        <f t="shared" si="14"/>
        <v>3732468.80558174</v>
      </c>
      <c r="AY7" s="15">
        <f t="shared" si="15"/>
        <v>9302670.41673938</v>
      </c>
      <c r="AZ7" s="15">
        <f t="shared" si="16"/>
        <v>14491024.8066008</v>
      </c>
      <c r="BC7" s="2" t="str">
        <v>AMM</v>
      </c>
      <c r="BD7" s="15">
        <f t="shared" si="17"/>
        <v>0</v>
      </c>
      <c r="BE7" s="15">
        <f t="shared" si="18"/>
        <v>780.667733853427</v>
      </c>
      <c r="BF7" s="15">
        <f t="shared" si="19"/>
        <v>4864.27014618369</v>
      </c>
      <c r="BG7" s="15">
        <f t="shared" si="20"/>
        <v>12123.5311920789</v>
      </c>
      <c r="BH7" s="15">
        <f t="shared" si="21"/>
        <v>30216.2511842859</v>
      </c>
      <c r="BI7" s="15">
        <f t="shared" si="22"/>
        <v>47068.6830618086</v>
      </c>
      <c r="BJ7" s="23"/>
      <c r="BM7" s="2" t="str">
        <v>Bahrain</v>
      </c>
      <c r="BN7" s="15">
        <f t="shared" si="23"/>
        <v>0</v>
      </c>
      <c r="BO7" s="15">
        <f t="shared" si="24"/>
        <v>6833.18428446379</v>
      </c>
      <c r="BP7" s="15">
        <f t="shared" si="25"/>
        <v>42576.9541597698</v>
      </c>
      <c r="BQ7" s="15">
        <f t="shared" si="26"/>
        <v>106117.26246838</v>
      </c>
      <c r="BR7" s="15">
        <f t="shared" si="27"/>
        <v>264482.831522583</v>
      </c>
      <c r="BS7" s="15">
        <f t="shared" si="28"/>
        <v>411992.159328497</v>
      </c>
    </row>
    <row r="8" ht="15" customHeight="1" spans="1:71">
      <c r="A8" s="6" t="s">
        <v>935</v>
      </c>
      <c r="B8" s="7" t="s">
        <v>397</v>
      </c>
      <c r="C8" s="8" t="s">
        <v>398</v>
      </c>
      <c r="D8" s="9" t="s">
        <v>929</v>
      </c>
      <c r="E8" s="10" t="s">
        <v>203</v>
      </c>
      <c r="F8" s="11" t="s">
        <v>399</v>
      </c>
      <c r="G8" s="9" t="s">
        <v>165</v>
      </c>
      <c r="H8" s="9" t="s">
        <v>245</v>
      </c>
      <c r="I8" s="11" t="s">
        <v>930</v>
      </c>
      <c r="J8" s="9" t="s">
        <v>169</v>
      </c>
      <c r="K8" s="9" t="s">
        <v>931</v>
      </c>
      <c r="L8" s="12" t="s">
        <v>291</v>
      </c>
      <c r="M8" s="13">
        <v>1709</v>
      </c>
      <c r="N8" s="14">
        <f t="shared" si="7"/>
        <v>4.68219178082192</v>
      </c>
      <c r="O8" s="15">
        <v>5830</v>
      </c>
      <c r="P8" s="15">
        <f t="shared" si="0"/>
        <v>9963470</v>
      </c>
      <c r="Q8" s="16">
        <f>IFERROR(VLOOKUP(G8,SCENARIOS!$A$13:$E$18,3,0),0.025)</f>
        <v>0.025</v>
      </c>
      <c r="R8" s="17">
        <f>IFERROR(VLOOKUP(L8,INPUTS!$A$107:$B$120,2,0),0.0082)</f>
        <v>0.0079</v>
      </c>
      <c r="S8" s="18">
        <f t="shared" si="1"/>
        <v>46.057</v>
      </c>
      <c r="T8" s="15">
        <f t="shared" si="2"/>
        <v>78711.413</v>
      </c>
      <c r="U8" s="15">
        <f>T8/INPUTS!$B$7*1000</f>
        <v>98389266.25</v>
      </c>
      <c r="V8" s="15">
        <f>T8*INPUTS!$B$6</f>
        <v>248728.06508</v>
      </c>
      <c r="W8" s="19" t="s">
        <v>396</v>
      </c>
      <c r="X8" s="19" t="s">
        <v>396</v>
      </c>
      <c r="Y8" s="20">
        <f>IFERROR(VLOOKUP(E8,INPUTS!$A$44:$B$103,2,0),0)</f>
        <v>0.02</v>
      </c>
      <c r="Z8" s="15">
        <f t="shared" si="3"/>
        <v>1574.22826</v>
      </c>
      <c r="AA8" s="20">
        <f>IFERROR(VLOOKUP(E8,INPUTS!$A$44:$C$103,3,0),SCENARIOS!$J$24)</f>
        <v>0.06</v>
      </c>
      <c r="AB8" s="15">
        <f t="shared" ref="AB8:AF8" si="31">$T8*AA8*(1+$Q8)^AB$2</f>
        <v>5343.28434698555</v>
      </c>
      <c r="AC8" s="20">
        <f>IFERROR(VLOOKUP($E8,INPUTS!$A$44:$G$103,4,0),SCENARIOS!$K$24)</f>
        <v>0.15</v>
      </c>
      <c r="AD8" s="15">
        <f t="shared" si="31"/>
        <v>15113.5894849734</v>
      </c>
      <c r="AE8" s="20">
        <f>IFERROR(VLOOKUP($E8,INPUTS!$A$44:$G$103,5,0),SCENARIOS!$L$24)</f>
        <v>0.3</v>
      </c>
      <c r="AF8" s="15">
        <f t="shared" si="31"/>
        <v>34199.2785391127</v>
      </c>
      <c r="AG8" s="20">
        <f>IFERROR(VLOOKUP($E8,INPUTS!$A$44:$G$103,6,0),SCENARIOS!$M$24)</f>
        <v>0.4</v>
      </c>
      <c r="AH8" s="15">
        <f t="shared" si="5"/>
        <v>51591.1261521149</v>
      </c>
      <c r="AI8" s="20">
        <f>IFERROR(VLOOKUP($E8,INPUTS!$A$44:$G$103,7,0),SCENARIOS!$N$24)</f>
        <v>0.5</v>
      </c>
      <c r="AJ8" s="15">
        <f t="shared" si="6"/>
        <v>72963.2798009738</v>
      </c>
      <c r="AL8" t="str">
        <f t="shared" si="9"/>
        <v>Y</v>
      </c>
      <c r="AM8" s="21">
        <f t="shared" si="10"/>
        <v>145926.559601948</v>
      </c>
      <c r="AT8" s="22" t="s">
        <v>181</v>
      </c>
      <c r="AU8" s="15">
        <f t="shared" si="11"/>
        <v>0</v>
      </c>
      <c r="AV8" s="15">
        <f t="shared" si="12"/>
        <v>96937.8301383735</v>
      </c>
      <c r="AW8" s="15">
        <f t="shared" si="13"/>
        <v>575658.666772345</v>
      </c>
      <c r="AX8" s="15">
        <f t="shared" si="14"/>
        <v>1367403.8305049</v>
      </c>
      <c r="AY8" s="15">
        <f t="shared" si="15"/>
        <v>3248093.60755951</v>
      </c>
      <c r="AZ8" s="15">
        <f t="shared" si="16"/>
        <v>4822145.37144698</v>
      </c>
      <c r="BC8" s="2" t="str">
        <v>AMS</v>
      </c>
      <c r="BD8" s="15">
        <f t="shared" si="17"/>
        <v>64964.376</v>
      </c>
      <c r="BE8" s="15">
        <f t="shared" si="18"/>
        <v>220503.685655144</v>
      </c>
      <c r="BF8" s="15">
        <f t="shared" si="19"/>
        <v>623699.202307206</v>
      </c>
      <c r="BG8" s="15">
        <f t="shared" si="20"/>
        <v>1411316.79972741</v>
      </c>
      <c r="BH8" s="15">
        <f t="shared" si="21"/>
        <v>2129033.89093614</v>
      </c>
      <c r="BI8" s="15">
        <f t="shared" si="22"/>
        <v>3011008.03715953</v>
      </c>
      <c r="BJ8" s="23"/>
      <c r="BM8" s="2" t="str">
        <v>Belgium</v>
      </c>
      <c r="BN8" s="15">
        <f t="shared" si="23"/>
        <v>33706.6415</v>
      </c>
      <c r="BO8" s="15">
        <f t="shared" si="24"/>
        <v>114407.91306618</v>
      </c>
      <c r="BP8" s="15">
        <f t="shared" si="25"/>
        <v>323605.131156881</v>
      </c>
      <c r="BQ8" s="15">
        <f t="shared" si="26"/>
        <v>732259.006248887</v>
      </c>
      <c r="BR8" s="15">
        <f t="shared" si="27"/>
        <v>1104645.13817749</v>
      </c>
      <c r="BS8" s="15">
        <f t="shared" si="28"/>
        <v>1562255.72707964</v>
      </c>
    </row>
    <row r="9" ht="15" customHeight="1" spans="1:71">
      <c r="A9" s="24" t="s">
        <v>936</v>
      </c>
      <c r="B9" s="25" t="s">
        <v>397</v>
      </c>
      <c r="C9" s="26" t="s">
        <v>398</v>
      </c>
      <c r="D9" s="27" t="s">
        <v>929</v>
      </c>
      <c r="E9" s="10" t="s">
        <v>203</v>
      </c>
      <c r="F9" s="28" t="s">
        <v>399</v>
      </c>
      <c r="G9" s="27" t="s">
        <v>165</v>
      </c>
      <c r="H9" s="27" t="s">
        <v>234</v>
      </c>
      <c r="I9" s="28" t="s">
        <v>424</v>
      </c>
      <c r="J9" s="27" t="s">
        <v>173</v>
      </c>
      <c r="K9" s="27" t="s">
        <v>931</v>
      </c>
      <c r="L9" s="29" t="s">
        <v>295</v>
      </c>
      <c r="M9" s="13">
        <v>854</v>
      </c>
      <c r="N9" s="14">
        <f t="shared" si="7"/>
        <v>2.33972602739726</v>
      </c>
      <c r="O9" s="15">
        <v>9730</v>
      </c>
      <c r="P9" s="15">
        <f t="shared" si="0"/>
        <v>8309420</v>
      </c>
      <c r="Q9" s="16">
        <f>IFERROR(VLOOKUP(G9,SCENARIOS!$A$13:$E$18,3,0),0.025)</f>
        <v>0.025</v>
      </c>
      <c r="R9" s="17">
        <f>IFERROR(VLOOKUP(L9,INPUTS!$A$107:$B$120,2,0),0.0082)</f>
        <v>0.0089</v>
      </c>
      <c r="S9" s="30">
        <f t="shared" si="1"/>
        <v>86.597</v>
      </c>
      <c r="T9" s="15">
        <f t="shared" si="2"/>
        <v>73953.838</v>
      </c>
      <c r="U9" s="15">
        <f>T9/INPUTS!$B$7*1000</f>
        <v>92442297.5</v>
      </c>
      <c r="V9" s="15">
        <f>T9*INPUTS!$B$6</f>
        <v>233694.12808</v>
      </c>
      <c r="W9" s="19" t="s">
        <v>396</v>
      </c>
      <c r="X9" s="19" t="s">
        <v>396</v>
      </c>
      <c r="Y9" s="20">
        <f>IFERROR(VLOOKUP(E9,INPUTS!$A$44:$B$103,2,0),0)</f>
        <v>0.02</v>
      </c>
      <c r="Z9" s="15">
        <f t="shared" si="3"/>
        <v>1479.07676</v>
      </c>
      <c r="AA9" s="20">
        <f>IFERROR(VLOOKUP(E9,INPUTS!$A$44:$C$103,3,0),SCENARIOS!$J$24)</f>
        <v>0.06</v>
      </c>
      <c r="AB9" s="15">
        <f t="shared" ref="AB9:AF9" si="32">$T9*AA9*(1+$Q9)^AB$2</f>
        <v>5020.31878127896</v>
      </c>
      <c r="AC9" s="20">
        <f>IFERROR(VLOOKUP($E9,INPUTS!$A$44:$G$103,4,0),SCENARIOS!$K$24)</f>
        <v>0.15</v>
      </c>
      <c r="AD9" s="15">
        <f t="shared" si="32"/>
        <v>14200.0747511702</v>
      </c>
      <c r="AE9" s="20">
        <f>IFERROR(VLOOKUP($E9,INPUTS!$A$44:$G$103,5,0),SCENARIOS!$L$24)</f>
        <v>0.3</v>
      </c>
      <c r="AF9" s="15">
        <f t="shared" si="32"/>
        <v>32132.1623942695</v>
      </c>
      <c r="AG9" s="20">
        <f>IFERROR(VLOOKUP($E9,INPUTS!$A$44:$G$103,6,0),SCENARIOS!$M$24)</f>
        <v>0.4</v>
      </c>
      <c r="AH9" s="15">
        <f t="shared" si="5"/>
        <v>48472.789907749</v>
      </c>
      <c r="AI9" s="20">
        <f>IFERROR(VLOOKUP($E9,INPUTS!$A$44:$G$103,7,0),SCENARIOS!$N$24)</f>
        <v>0.5</v>
      </c>
      <c r="AJ9" s="15">
        <f t="shared" si="6"/>
        <v>68553.1407541863</v>
      </c>
      <c r="AL9" t="str">
        <f t="shared" si="9"/>
        <v>Y</v>
      </c>
      <c r="AM9" s="21">
        <f t="shared" si="10"/>
        <v>137106.281508373</v>
      </c>
      <c r="AT9" s="22" t="s">
        <v>185</v>
      </c>
      <c r="AU9" s="15">
        <f t="shared" si="11"/>
        <v>0</v>
      </c>
      <c r="AV9" s="15">
        <f t="shared" si="12"/>
        <v>82960.4404980527</v>
      </c>
      <c r="AW9" s="15">
        <f t="shared" si="13"/>
        <v>480869.439309501</v>
      </c>
      <c r="AX9" s="15">
        <f t="shared" si="14"/>
        <v>1114918.94822936</v>
      </c>
      <c r="AY9" s="15">
        <f t="shared" si="15"/>
        <v>2584993.26325625</v>
      </c>
      <c r="AZ9" s="15">
        <f t="shared" si="16"/>
        <v>3745894.59041641</v>
      </c>
      <c r="BC9" s="2" t="str">
        <v>ANC</v>
      </c>
      <c r="BD9" s="15">
        <f t="shared" si="17"/>
        <v>722.748</v>
      </c>
      <c r="BE9" s="15">
        <f t="shared" si="18"/>
        <v>4787.83315410716</v>
      </c>
      <c r="BF9" s="15">
        <f t="shared" si="19"/>
        <v>17620.5155812474</v>
      </c>
      <c r="BG9" s="15">
        <f t="shared" si="20"/>
        <v>38908.9459914835</v>
      </c>
      <c r="BH9" s="15">
        <f t="shared" si="21"/>
        <v>64437.9305129138</v>
      </c>
      <c r="BI9" s="15">
        <f t="shared" si="22"/>
        <v>94859.5761029915</v>
      </c>
      <c r="BJ9" s="23"/>
      <c r="BM9" s="2" t="str">
        <v>Brazil</v>
      </c>
      <c r="BN9" s="15">
        <f t="shared" si="23"/>
        <v>0</v>
      </c>
      <c r="BO9" s="15">
        <f t="shared" si="24"/>
        <v>23912.2865579195</v>
      </c>
      <c r="BP9" s="15">
        <f t="shared" si="25"/>
        <v>142001.476407724</v>
      </c>
      <c r="BQ9" s="15">
        <f t="shared" si="26"/>
        <v>337306.417822183</v>
      </c>
      <c r="BR9" s="15">
        <f t="shared" si="27"/>
        <v>801228.42650842</v>
      </c>
      <c r="BS9" s="15">
        <f t="shared" si="28"/>
        <v>1189510.0373238</v>
      </c>
    </row>
    <row r="10" ht="15" customHeight="1" spans="1:71">
      <c r="A10" s="6" t="s">
        <v>937</v>
      </c>
      <c r="B10" s="7" t="s">
        <v>400</v>
      </c>
      <c r="C10" s="8" t="s">
        <v>401</v>
      </c>
      <c r="D10" s="9" t="s">
        <v>929</v>
      </c>
      <c r="E10" s="10" t="s">
        <v>224</v>
      </c>
      <c r="F10" s="11" t="s">
        <v>938</v>
      </c>
      <c r="G10" s="9" t="s">
        <v>165</v>
      </c>
      <c r="H10" s="9" t="s">
        <v>245</v>
      </c>
      <c r="I10" s="11" t="s">
        <v>930</v>
      </c>
      <c r="J10" s="9" t="s">
        <v>169</v>
      </c>
      <c r="K10" s="9" t="s">
        <v>931</v>
      </c>
      <c r="L10" s="12" t="s">
        <v>295</v>
      </c>
      <c r="M10" s="13">
        <v>1501</v>
      </c>
      <c r="N10" s="14">
        <f t="shared" si="7"/>
        <v>4.11232876712329</v>
      </c>
      <c r="O10" s="15">
        <v>5555</v>
      </c>
      <c r="P10" s="15">
        <f t="shared" si="0"/>
        <v>8338055</v>
      </c>
      <c r="Q10" s="16">
        <f>IFERROR(VLOOKUP(G10,SCENARIOS!$A$13:$E$18,3,0),0.025)</f>
        <v>0.025</v>
      </c>
      <c r="R10" s="17">
        <f>IFERROR(VLOOKUP(L10,INPUTS!$A$107:$B$120,2,0),0.0082)</f>
        <v>0.0089</v>
      </c>
      <c r="S10" s="18">
        <f t="shared" si="1"/>
        <v>49.4395</v>
      </c>
      <c r="T10" s="15">
        <f t="shared" si="2"/>
        <v>74208.6895</v>
      </c>
      <c r="U10" s="15">
        <f>T10/INPUTS!$B$7*1000</f>
        <v>92760861.875</v>
      </c>
      <c r="V10" s="15">
        <f>T10*INPUTS!$B$6</f>
        <v>234499.45882</v>
      </c>
      <c r="W10" s="19" t="s">
        <v>396</v>
      </c>
      <c r="X10" s="19" t="s">
        <v>396</v>
      </c>
      <c r="Y10" s="20">
        <f>IFERROR(VLOOKUP(E10,INPUTS!$A$44:$B$103,2,0),0)</f>
        <v>0.02</v>
      </c>
      <c r="Z10" s="15">
        <f t="shared" si="3"/>
        <v>1484.17379</v>
      </c>
      <c r="AA10" s="20">
        <f>IFERROR(VLOOKUP(E10,INPUTS!$A$44:$C$103,3,0),SCENARIOS!$J$24)</f>
        <v>0.1</v>
      </c>
      <c r="AB10" s="15">
        <f t="shared" ref="AB10:AF10" si="33">$T10*AA10*(1+$Q10)^AB$2</f>
        <v>8396.03207681503</v>
      </c>
      <c r="AC10" s="20">
        <f>IFERROR(VLOOKUP($E10,INPUTS!$A$44:$G$103,4,0),SCENARIOS!$K$24)</f>
        <v>0.15</v>
      </c>
      <c r="AD10" s="15">
        <f t="shared" si="33"/>
        <v>14249.0094711025</v>
      </c>
      <c r="AE10" s="20">
        <f>IFERROR(VLOOKUP($E10,INPUTS!$A$44:$G$103,5,0),SCENARIOS!$L$24)</f>
        <v>0.3</v>
      </c>
      <c r="AF10" s="15">
        <f t="shared" si="33"/>
        <v>32242.8926823233</v>
      </c>
      <c r="AG10" s="20">
        <f>IFERROR(VLOOKUP($E10,INPUTS!$A$44:$G$103,6,0),SCENARIOS!$M$24)</f>
        <v>0.4</v>
      </c>
      <c r="AH10" s="15">
        <f t="shared" si="5"/>
        <v>48639.8314508421</v>
      </c>
      <c r="AI10" s="20">
        <f>IFERROR(VLOOKUP($E10,INPUTS!$A$44:$G$103,7,0),SCENARIOS!$N$24)</f>
        <v>0.5</v>
      </c>
      <c r="AJ10" s="15">
        <f t="shared" si="6"/>
        <v>68789.3809713731</v>
      </c>
      <c r="AL10" t="str">
        <f t="shared" si="9"/>
        <v>Y</v>
      </c>
      <c r="AM10" s="21">
        <f t="shared" si="10"/>
        <v>137578.761942746</v>
      </c>
      <c r="BC10" s="2" t="str">
        <v>ARN</v>
      </c>
      <c r="BD10" s="15">
        <f t="shared" si="17"/>
        <v>0</v>
      </c>
      <c r="BE10" s="15">
        <f t="shared" si="18"/>
        <v>6456.04013013622</v>
      </c>
      <c r="BF10" s="15">
        <f t="shared" si="19"/>
        <v>36522.0841299379</v>
      </c>
      <c r="BG10" s="15">
        <f t="shared" si="20"/>
        <v>82642.7718729881</v>
      </c>
      <c r="BH10" s="15">
        <f t="shared" si="21"/>
        <v>187005.42166629</v>
      </c>
      <c r="BI10" s="15">
        <f t="shared" si="22"/>
        <v>264474.337410394</v>
      </c>
      <c r="BJ10" s="23"/>
      <c r="BM10" s="2" t="str">
        <v>Canada</v>
      </c>
      <c r="BN10" s="15">
        <f t="shared" si="23"/>
        <v>0</v>
      </c>
      <c r="BO10" s="15">
        <f t="shared" si="24"/>
        <v>47091.9615266368</v>
      </c>
      <c r="BP10" s="15">
        <f t="shared" si="25"/>
        <v>259966.653532963</v>
      </c>
      <c r="BQ10" s="15">
        <f t="shared" si="26"/>
        <v>574048.38327578</v>
      </c>
      <c r="BR10" s="15">
        <f t="shared" si="27"/>
        <v>1267591.60016557</v>
      </c>
      <c r="BS10" s="15">
        <f t="shared" si="28"/>
        <v>1749404.44005047</v>
      </c>
    </row>
    <row r="11" ht="15" customHeight="1" spans="1:71">
      <c r="A11" s="24" t="s">
        <v>939</v>
      </c>
      <c r="B11" s="25" t="s">
        <v>400</v>
      </c>
      <c r="C11" s="26" t="s">
        <v>401</v>
      </c>
      <c r="D11" s="27" t="s">
        <v>929</v>
      </c>
      <c r="E11" s="10" t="s">
        <v>224</v>
      </c>
      <c r="F11" s="28" t="s">
        <v>938</v>
      </c>
      <c r="G11" s="27" t="s">
        <v>165</v>
      </c>
      <c r="H11" s="27" t="s">
        <v>440</v>
      </c>
      <c r="I11" s="28" t="s">
        <v>439</v>
      </c>
      <c r="J11" s="27" t="s">
        <v>177</v>
      </c>
      <c r="K11" s="27" t="s">
        <v>931</v>
      </c>
      <c r="L11" s="29" t="s">
        <v>295</v>
      </c>
      <c r="M11" s="13">
        <v>1501</v>
      </c>
      <c r="N11" s="14">
        <f t="shared" si="7"/>
        <v>4.11232876712329</v>
      </c>
      <c r="O11" s="15">
        <v>5490</v>
      </c>
      <c r="P11" s="15">
        <f t="shared" si="0"/>
        <v>8240490</v>
      </c>
      <c r="Q11" s="16">
        <f>IFERROR(VLOOKUP(G11,SCENARIOS!$A$13:$E$18,3,0),0.025)</f>
        <v>0.025</v>
      </c>
      <c r="R11" s="17">
        <f>IFERROR(VLOOKUP(L11,INPUTS!$A$107:$B$120,2,0),0.0082)</f>
        <v>0.0089</v>
      </c>
      <c r="S11" s="30">
        <f t="shared" si="1"/>
        <v>48.861</v>
      </c>
      <c r="T11" s="15">
        <f t="shared" si="2"/>
        <v>73340.361</v>
      </c>
      <c r="U11" s="15">
        <f>T11/INPUTS!$B$7*1000</f>
        <v>91675451.25</v>
      </c>
      <c r="V11" s="15">
        <f>T11*INPUTS!$B$6</f>
        <v>231755.54076</v>
      </c>
      <c r="W11" s="19" t="s">
        <v>396</v>
      </c>
      <c r="X11" s="19" t="s">
        <v>396</v>
      </c>
      <c r="Y11" s="20">
        <f>IFERROR(VLOOKUP(E11,INPUTS!$A$44:$B$103,2,0),0)</f>
        <v>0.02</v>
      </c>
      <c r="Z11" s="15">
        <f t="shared" si="3"/>
        <v>1466.80722</v>
      </c>
      <c r="AA11" s="20">
        <f>IFERROR(VLOOKUP(E11,INPUTS!$A$44:$C$103,3,0),SCENARIOS!$J$24)</f>
        <v>0.1</v>
      </c>
      <c r="AB11" s="15">
        <f t="shared" ref="AB11:AF11" si="34">$T11*AA11*(1+$Q11)^AB$2</f>
        <v>8297.78867717633</v>
      </c>
      <c r="AC11" s="20">
        <f>IFERROR(VLOOKUP($E11,INPUTS!$A$44:$G$103,4,0),SCENARIOS!$K$24)</f>
        <v>0.15</v>
      </c>
      <c r="AD11" s="15">
        <f t="shared" si="34"/>
        <v>14082.2793872822</v>
      </c>
      <c r="AE11" s="20">
        <f>IFERROR(VLOOKUP($E11,INPUTS!$A$44:$G$103,5,0),SCENARIOS!$L$24)</f>
        <v>0.3</v>
      </c>
      <c r="AF11" s="15">
        <f t="shared" si="34"/>
        <v>31865.6131099829</v>
      </c>
      <c r="AG11" s="20">
        <f>IFERROR(VLOOKUP($E11,INPUTS!$A$44:$G$103,6,0),SCENARIOS!$M$24)</f>
        <v>0.4</v>
      </c>
      <c r="AH11" s="15">
        <f t="shared" si="5"/>
        <v>48070.688508573</v>
      </c>
      <c r="AI11" s="20">
        <f>IFERROR(VLOOKUP($E11,INPUTS!$A$44:$G$103,7,0),SCENARIOS!$N$24)</f>
        <v>0.5</v>
      </c>
      <c r="AJ11" s="15">
        <f t="shared" si="6"/>
        <v>67984.4647223831</v>
      </c>
      <c r="AL11" t="str">
        <f t="shared" si="9"/>
        <v>Y</v>
      </c>
      <c r="AM11" s="21">
        <f t="shared" si="10"/>
        <v>135968.929444766</v>
      </c>
      <c r="AT11" s="32" t="s">
        <v>940</v>
      </c>
      <c r="AU11" s="33">
        <f>SUM(AU4:AU9)</f>
        <v>884809.06526</v>
      </c>
      <c r="AV11" s="33">
        <f t="shared" ref="AV11:AZ11" si="35">SUM(AV4:AV9)</f>
        <v>6051699.84502317</v>
      </c>
      <c r="AW11" s="33">
        <f t="shared" si="35"/>
        <v>18981628.1256524</v>
      </c>
      <c r="AX11" s="33">
        <f t="shared" si="35"/>
        <v>44247486.7552696</v>
      </c>
      <c r="AY11" s="33">
        <f t="shared" si="35"/>
        <v>82117926.7976347</v>
      </c>
      <c r="AZ11" s="33">
        <f t="shared" si="35"/>
        <v>121734781.017802</v>
      </c>
      <c r="BC11" s="2" t="str">
        <v>ATH</v>
      </c>
      <c r="BD11" s="15">
        <f t="shared" si="17"/>
        <v>23705.3346</v>
      </c>
      <c r="BE11" s="15">
        <f t="shared" si="18"/>
        <v>80461.2307672809</v>
      </c>
      <c r="BF11" s="15">
        <f t="shared" si="19"/>
        <v>227586.243273474</v>
      </c>
      <c r="BG11" s="15">
        <f t="shared" si="20"/>
        <v>514985.889561063</v>
      </c>
      <c r="BH11" s="15">
        <f t="shared" si="21"/>
        <v>776879.019962895</v>
      </c>
      <c r="BI11" s="15">
        <f t="shared" si="22"/>
        <v>1098709.12951055</v>
      </c>
      <c r="BJ11" s="23"/>
      <c r="BM11" s="2" t="str">
        <v>Chile</v>
      </c>
      <c r="BN11" s="15">
        <f t="shared" si="23"/>
        <v>0</v>
      </c>
      <c r="BO11" s="15">
        <f t="shared" si="24"/>
        <v>7905.88568853821</v>
      </c>
      <c r="BP11" s="15">
        <f t="shared" si="25"/>
        <v>46948.5608314322</v>
      </c>
      <c r="BQ11" s="15">
        <f t="shared" si="26"/>
        <v>111520.325538643</v>
      </c>
      <c r="BR11" s="15">
        <f t="shared" si="27"/>
        <v>264902.326887054</v>
      </c>
      <c r="BS11" s="15">
        <f t="shared" si="28"/>
        <v>393276.082472183</v>
      </c>
    </row>
    <row r="12" ht="15" customHeight="1" spans="1:71">
      <c r="A12" s="6" t="s">
        <v>941</v>
      </c>
      <c r="B12" s="7" t="s">
        <v>400</v>
      </c>
      <c r="C12" s="8" t="s">
        <v>401</v>
      </c>
      <c r="D12" s="9" t="s">
        <v>929</v>
      </c>
      <c r="E12" s="10" t="s">
        <v>224</v>
      </c>
      <c r="F12" s="11" t="s">
        <v>938</v>
      </c>
      <c r="G12" s="9" t="s">
        <v>165</v>
      </c>
      <c r="H12" s="9" t="s">
        <v>428</v>
      </c>
      <c r="I12" s="11" t="s">
        <v>427</v>
      </c>
      <c r="J12" s="9" t="s">
        <v>173</v>
      </c>
      <c r="K12" s="9" t="s">
        <v>931</v>
      </c>
      <c r="L12" s="12" t="s">
        <v>295</v>
      </c>
      <c r="M12" s="13">
        <v>750</v>
      </c>
      <c r="N12" s="14">
        <f t="shared" si="7"/>
        <v>2.05479452054795</v>
      </c>
      <c r="O12" s="15">
        <v>9630</v>
      </c>
      <c r="P12" s="15">
        <f t="shared" si="0"/>
        <v>7222500</v>
      </c>
      <c r="Q12" s="16">
        <f>IFERROR(VLOOKUP(G12,SCENARIOS!$A$13:$E$18,3,0),0.025)</f>
        <v>0.025</v>
      </c>
      <c r="R12" s="17">
        <f>IFERROR(VLOOKUP(L12,INPUTS!$A$107:$B$120,2,0),0.0082)</f>
        <v>0.0089</v>
      </c>
      <c r="S12" s="18">
        <f t="shared" si="1"/>
        <v>85.707</v>
      </c>
      <c r="T12" s="15">
        <f t="shared" si="2"/>
        <v>64280.25</v>
      </c>
      <c r="U12" s="15">
        <f>T12/INPUTS!$B$7*1000</f>
        <v>80350312.5</v>
      </c>
      <c r="V12" s="15">
        <f>T12*INPUTS!$B$6</f>
        <v>203125.59</v>
      </c>
      <c r="W12" s="19" t="s">
        <v>396</v>
      </c>
      <c r="X12" s="19" t="s">
        <v>396</v>
      </c>
      <c r="Y12" s="20">
        <f>IFERROR(VLOOKUP(E12,INPUTS!$A$44:$B$103,2,0),0)</f>
        <v>0.02</v>
      </c>
      <c r="Z12" s="15">
        <f t="shared" si="3"/>
        <v>1285.605</v>
      </c>
      <c r="AA12" s="20">
        <f>IFERROR(VLOOKUP(E12,INPUTS!$A$44:$C$103,3,0),SCENARIOS!$J$24)</f>
        <v>0.1</v>
      </c>
      <c r="AB12" s="15">
        <f t="shared" ref="AB12:AF12" si="36">$T12*AA12*(1+$Q12)^AB$2</f>
        <v>7272.72027766626</v>
      </c>
      <c r="AC12" s="20">
        <f>IFERROR(VLOOKUP($E12,INPUTS!$A$44:$G$103,4,0),SCENARIOS!$K$24)</f>
        <v>0.15</v>
      </c>
      <c r="AD12" s="15">
        <f t="shared" si="36"/>
        <v>12342.6231783117</v>
      </c>
      <c r="AE12" s="20">
        <f>IFERROR(VLOOKUP($E12,INPUTS!$A$44:$G$103,5,0),SCENARIOS!$L$24)</f>
        <v>0.3</v>
      </c>
      <c r="AF12" s="15">
        <f t="shared" si="36"/>
        <v>27929.090465112</v>
      </c>
      <c r="AG12" s="20">
        <f>IFERROR(VLOOKUP($E12,INPUTS!$A$44:$G$103,6,0),SCENARIOS!$M$24)</f>
        <v>0.4</v>
      </c>
      <c r="AH12" s="15">
        <f t="shared" si="5"/>
        <v>42132.2697743907</v>
      </c>
      <c r="AI12" s="20">
        <f>IFERROR(VLOOKUP($E12,INPUTS!$A$44:$G$103,7,0),SCENARIOS!$N$24)</f>
        <v>0.5</v>
      </c>
      <c r="AJ12" s="15">
        <f t="shared" si="6"/>
        <v>59585.9950630863</v>
      </c>
      <c r="AL12" t="str">
        <f t="shared" si="9"/>
        <v>Y</v>
      </c>
      <c r="AM12" s="21">
        <f t="shared" si="10"/>
        <v>119171.990126173</v>
      </c>
      <c r="BC12" s="2" t="str">
        <v>ATL</v>
      </c>
      <c r="BD12" s="15">
        <f t="shared" si="17"/>
        <v>3371.99218</v>
      </c>
      <c r="BE12" s="15">
        <f t="shared" si="18"/>
        <v>22337.7110068711</v>
      </c>
      <c r="BF12" s="15">
        <f t="shared" si="19"/>
        <v>82208.7930337191</v>
      </c>
      <c r="BG12" s="15">
        <f t="shared" si="20"/>
        <v>181530.300485542</v>
      </c>
      <c r="BH12" s="15">
        <f t="shared" si="21"/>
        <v>300636.179947822</v>
      </c>
      <c r="BI12" s="15">
        <f t="shared" si="22"/>
        <v>442568.846703695</v>
      </c>
      <c r="BJ12" s="23"/>
      <c r="BM12" s="2" t="str">
        <v>China</v>
      </c>
      <c r="BN12" s="15">
        <f t="shared" si="23"/>
        <v>0</v>
      </c>
      <c r="BO12" s="15">
        <f t="shared" si="24"/>
        <v>73837.2145180616</v>
      </c>
      <c r="BP12" s="15">
        <f t="shared" si="25"/>
        <v>449171.306742656</v>
      </c>
      <c r="BQ12" s="15">
        <f t="shared" si="26"/>
        <v>1092971.14804651</v>
      </c>
      <c r="BR12" s="15">
        <f t="shared" si="27"/>
        <v>2659533.03902048</v>
      </c>
      <c r="BS12" s="15">
        <f t="shared" si="28"/>
        <v>4044660.73869121</v>
      </c>
    </row>
    <row r="13" ht="15" customHeight="1" spans="1:71">
      <c r="A13" s="24" t="s">
        <v>942</v>
      </c>
      <c r="B13" s="25" t="s">
        <v>400</v>
      </c>
      <c r="C13" s="26" t="s">
        <v>401</v>
      </c>
      <c r="D13" s="27" t="s">
        <v>929</v>
      </c>
      <c r="E13" s="10" t="s">
        <v>224</v>
      </c>
      <c r="F13" s="28" t="s">
        <v>938</v>
      </c>
      <c r="G13" s="27" t="s">
        <v>165</v>
      </c>
      <c r="H13" s="27" t="s">
        <v>264</v>
      </c>
      <c r="I13" s="28" t="s">
        <v>436</v>
      </c>
      <c r="J13" s="27" t="s">
        <v>173</v>
      </c>
      <c r="K13" s="27" t="s">
        <v>931</v>
      </c>
      <c r="L13" s="29" t="s">
        <v>291</v>
      </c>
      <c r="M13" s="13">
        <v>375</v>
      </c>
      <c r="N13" s="14">
        <f t="shared" si="7"/>
        <v>1.02739726027397</v>
      </c>
      <c r="O13" s="15">
        <v>16990</v>
      </c>
      <c r="P13" s="15">
        <f t="shared" si="0"/>
        <v>6371250</v>
      </c>
      <c r="Q13" s="16">
        <f>IFERROR(VLOOKUP(G13,SCENARIOS!$A$13:$E$18,3,0),0.025)</f>
        <v>0.025</v>
      </c>
      <c r="R13" s="17">
        <f>IFERROR(VLOOKUP(L13,INPUTS!$A$107:$B$120,2,0),0.0082)</f>
        <v>0.0079</v>
      </c>
      <c r="S13" s="30">
        <f t="shared" si="1"/>
        <v>134.221</v>
      </c>
      <c r="T13" s="15">
        <f t="shared" si="2"/>
        <v>50332.875</v>
      </c>
      <c r="U13" s="15">
        <f>T13/INPUTS!$B$7*1000</f>
        <v>62916093.75</v>
      </c>
      <c r="V13" s="15">
        <f>T13*INPUTS!$B$6</f>
        <v>159051.885</v>
      </c>
      <c r="W13" s="19" t="s">
        <v>396</v>
      </c>
      <c r="X13" s="19" t="s">
        <v>396</v>
      </c>
      <c r="Y13" s="20">
        <f>IFERROR(VLOOKUP(E13,INPUTS!$A$44:$B$103,2,0),0)</f>
        <v>0.02</v>
      </c>
      <c r="Z13" s="15">
        <f t="shared" si="3"/>
        <v>1006.6575</v>
      </c>
      <c r="AA13" s="20">
        <f>IFERROR(VLOOKUP(E13,INPUTS!$A$44:$C$103,3,0),SCENARIOS!$J$24)</f>
        <v>0.1</v>
      </c>
      <c r="AB13" s="15">
        <f t="shared" ref="AB13:AF13" si="37">$T13*AA13*(1+$Q13)^AB$2</f>
        <v>5694.70281533972</v>
      </c>
      <c r="AC13" s="20">
        <f>IFERROR(VLOOKUP($E13,INPUTS!$A$44:$G$103,4,0),SCENARIOS!$K$24)</f>
        <v>0.15</v>
      </c>
      <c r="AD13" s="15">
        <f t="shared" si="37"/>
        <v>9664.55030287008</v>
      </c>
      <c r="AE13" s="20">
        <f>IFERROR(VLOOKUP($E13,INPUTS!$A$44:$G$103,5,0),SCENARIOS!$L$24)</f>
        <v>0.3</v>
      </c>
      <c r="AF13" s="15">
        <f t="shared" si="37"/>
        <v>21869.1031731236</v>
      </c>
      <c r="AG13" s="20">
        <f>IFERROR(VLOOKUP($E13,INPUTS!$A$44:$G$103,6,0),SCENARIOS!$M$24)</f>
        <v>0.4</v>
      </c>
      <c r="AH13" s="15">
        <f t="shared" si="5"/>
        <v>32990.5105848326</v>
      </c>
      <c r="AI13" s="20">
        <f>IFERROR(VLOOKUP($E13,INPUTS!$A$44:$G$103,7,0),SCENARIOS!$N$24)</f>
        <v>0.5</v>
      </c>
      <c r="AJ13" s="15">
        <f t="shared" si="6"/>
        <v>46657.1682789183</v>
      </c>
      <c r="AL13" t="str">
        <f t="shared" si="9"/>
        <v>Y</v>
      </c>
      <c r="AM13" s="21">
        <f t="shared" si="10"/>
        <v>93314.3365578367</v>
      </c>
      <c r="BC13" s="2" t="str">
        <v>AUH</v>
      </c>
      <c r="BD13" s="15">
        <f t="shared" si="17"/>
        <v>0</v>
      </c>
      <c r="BE13" s="15">
        <f t="shared" si="18"/>
        <v>16072.5243443109</v>
      </c>
      <c r="BF13" s="15">
        <f t="shared" si="19"/>
        <v>100146.447651852</v>
      </c>
      <c r="BG13" s="15">
        <f t="shared" si="20"/>
        <v>249601.388367724</v>
      </c>
      <c r="BH13" s="15">
        <f t="shared" si="21"/>
        <v>622097.483594</v>
      </c>
      <c r="BI13" s="15">
        <f t="shared" si="22"/>
        <v>969058.309392879</v>
      </c>
      <c r="BJ13" s="23"/>
      <c r="BM13" s="2" t="str">
        <v>Colombia</v>
      </c>
      <c r="BN13" s="15">
        <f t="shared" si="23"/>
        <v>0</v>
      </c>
      <c r="BO13" s="15">
        <f t="shared" si="24"/>
        <v>10244.3081080389</v>
      </c>
      <c r="BP13" s="15">
        <f t="shared" si="25"/>
        <v>60835.1222537254</v>
      </c>
      <c r="BQ13" s="15">
        <f t="shared" si="26"/>
        <v>144506.083206206</v>
      </c>
      <c r="BR13" s="15">
        <f t="shared" si="27"/>
        <v>343255.792213358</v>
      </c>
      <c r="BS13" s="15">
        <f t="shared" si="28"/>
        <v>509600.254682218</v>
      </c>
    </row>
    <row r="14" ht="15" customHeight="1" spans="1:71">
      <c r="A14" s="6" t="s">
        <v>943</v>
      </c>
      <c r="B14" s="7" t="s">
        <v>403</v>
      </c>
      <c r="C14" s="8" t="s">
        <v>404</v>
      </c>
      <c r="D14" s="9" t="s">
        <v>929</v>
      </c>
      <c r="E14" s="10" t="s">
        <v>204</v>
      </c>
      <c r="F14" s="11" t="s">
        <v>405</v>
      </c>
      <c r="G14" s="9" t="s">
        <v>165</v>
      </c>
      <c r="H14" s="9" t="s">
        <v>452</v>
      </c>
      <c r="I14" s="11" t="s">
        <v>451</v>
      </c>
      <c r="J14" s="9" t="s">
        <v>181</v>
      </c>
      <c r="K14" s="9" t="s">
        <v>931</v>
      </c>
      <c r="L14" s="12" t="s">
        <v>291</v>
      </c>
      <c r="M14" s="13">
        <v>476</v>
      </c>
      <c r="N14" s="14">
        <f t="shared" si="7"/>
        <v>1.3041095890411</v>
      </c>
      <c r="O14" s="15">
        <v>9980</v>
      </c>
      <c r="P14" s="15">
        <f t="shared" si="0"/>
        <v>4750480</v>
      </c>
      <c r="Q14" s="16">
        <f>IFERROR(VLOOKUP(G14,SCENARIOS!$A$13:$E$18,3,0),0.025)</f>
        <v>0.025</v>
      </c>
      <c r="R14" s="17">
        <f>IFERROR(VLOOKUP(L14,INPUTS!$A$107:$B$120,2,0),0.0082)</f>
        <v>0.0079</v>
      </c>
      <c r="S14" s="18">
        <f t="shared" si="1"/>
        <v>78.842</v>
      </c>
      <c r="T14" s="15">
        <f t="shared" si="2"/>
        <v>37528.792</v>
      </c>
      <c r="U14" s="15">
        <f>T14/INPUTS!$B$7*1000</f>
        <v>46910990</v>
      </c>
      <c r="V14" s="15">
        <f>T14*INPUTS!$B$6</f>
        <v>118590.98272</v>
      </c>
      <c r="W14" s="19" t="s">
        <v>396</v>
      </c>
      <c r="X14" s="19" t="s">
        <v>396</v>
      </c>
      <c r="Y14" s="20">
        <f>IFERROR(VLOOKUP(E14,INPUTS!$A$44:$B$103,2,0),0)</f>
        <v>0.02</v>
      </c>
      <c r="Z14" s="15">
        <f t="shared" si="3"/>
        <v>750.57584</v>
      </c>
      <c r="AA14" s="20">
        <f>IFERROR(VLOOKUP(E14,INPUTS!$A$44:$C$103,3,0),SCENARIOS!$J$24)</f>
        <v>0.06</v>
      </c>
      <c r="AB14" s="15">
        <f t="shared" ref="AB14:AF14" si="38">$T14*AA14*(1+$Q14)^AB$2</f>
        <v>2547.62300931984</v>
      </c>
      <c r="AC14" s="20">
        <f>IFERROR(VLOOKUP($E14,INPUTS!$A$44:$G$103,4,0),SCENARIOS!$K$24)</f>
        <v>0.15</v>
      </c>
      <c r="AD14" s="15">
        <f t="shared" si="38"/>
        <v>7206.00399023398</v>
      </c>
      <c r="AE14" s="20">
        <f>IFERROR(VLOOKUP($E14,INPUTS!$A$44:$G$103,5,0),SCENARIOS!$L$24)</f>
        <v>0.3</v>
      </c>
      <c r="AF14" s="15">
        <f t="shared" si="38"/>
        <v>16305.8641933467</v>
      </c>
      <c r="AG14" s="20">
        <f>IFERROR(VLOOKUP($E14,INPUTS!$A$44:$G$103,6,0),SCENARIOS!$M$24)</f>
        <v>0.4</v>
      </c>
      <c r="AH14" s="15">
        <f t="shared" si="5"/>
        <v>24598.1182221755</v>
      </c>
      <c r="AI14" s="20">
        <f>IFERROR(VLOOKUP($E14,INPUTS!$A$44:$G$103,7,0),SCENARIOS!$N$24)</f>
        <v>0.5</v>
      </c>
      <c r="AJ14" s="15">
        <f t="shared" si="6"/>
        <v>34788.1412227798</v>
      </c>
      <c r="AL14" t="str">
        <f t="shared" si="9"/>
        <v>N</v>
      </c>
      <c r="AM14" s="21">
        <f t="shared" si="10"/>
        <v>69576.2824455597</v>
      </c>
      <c r="AT14" s="34" t="s">
        <v>944</v>
      </c>
      <c r="BC14" s="2" t="str">
        <v>BAH</v>
      </c>
      <c r="BD14" s="15">
        <f t="shared" si="17"/>
        <v>0</v>
      </c>
      <c r="BE14" s="15">
        <f t="shared" si="18"/>
        <v>6833.18428446379</v>
      </c>
      <c r="BF14" s="15">
        <f t="shared" si="19"/>
        <v>42576.9541597698</v>
      </c>
      <c r="BG14" s="15">
        <f t="shared" si="20"/>
        <v>106117.26246838</v>
      </c>
      <c r="BH14" s="15">
        <f t="shared" si="21"/>
        <v>264482.831522583</v>
      </c>
      <c r="BI14" s="15">
        <f t="shared" si="22"/>
        <v>411992.159328497</v>
      </c>
      <c r="BJ14" s="23"/>
      <c r="BM14" s="2" t="str">
        <v>Czechia</v>
      </c>
      <c r="BN14" s="15">
        <f t="shared" si="23"/>
        <v>0</v>
      </c>
      <c r="BO14" s="15">
        <f t="shared" si="24"/>
        <v>3777.31380251558</v>
      </c>
      <c r="BP14" s="15">
        <f t="shared" si="25"/>
        <v>21368.4192941562</v>
      </c>
      <c r="BQ14" s="15">
        <f t="shared" si="26"/>
        <v>48352.8101717976</v>
      </c>
      <c r="BR14" s="15">
        <f t="shared" si="27"/>
        <v>109413.533089426</v>
      </c>
      <c r="BS14" s="15">
        <f t="shared" si="28"/>
        <v>154739.212423446</v>
      </c>
    </row>
    <row r="15" ht="15" customHeight="1" spans="1:71">
      <c r="A15" s="24" t="s">
        <v>945</v>
      </c>
      <c r="B15" s="25" t="s">
        <v>406</v>
      </c>
      <c r="C15" s="26" t="s">
        <v>407</v>
      </c>
      <c r="D15" s="27" t="s">
        <v>929</v>
      </c>
      <c r="E15" s="10" t="s">
        <v>205</v>
      </c>
      <c r="F15" s="28" t="s">
        <v>408</v>
      </c>
      <c r="G15" s="27" t="s">
        <v>165</v>
      </c>
      <c r="H15" s="27" t="s">
        <v>452</v>
      </c>
      <c r="I15" s="28" t="s">
        <v>451</v>
      </c>
      <c r="J15" s="27" t="s">
        <v>181</v>
      </c>
      <c r="K15" s="27" t="s">
        <v>931</v>
      </c>
      <c r="L15" s="29" t="s">
        <v>293</v>
      </c>
      <c r="M15" s="13">
        <v>750</v>
      </c>
      <c r="N15" s="14">
        <f t="shared" si="7"/>
        <v>2.05479452054795</v>
      </c>
      <c r="O15" s="15">
        <v>10000</v>
      </c>
      <c r="P15" s="15">
        <f t="shared" si="0"/>
        <v>7500000</v>
      </c>
      <c r="Q15" s="16">
        <f>IFERROR(VLOOKUP(G15,SCENARIOS!$A$13:$E$18,3,0),0.025)</f>
        <v>0.025</v>
      </c>
      <c r="R15" s="17">
        <f>IFERROR(VLOOKUP(L15,INPUTS!$A$107:$B$120,2,0),0.0082)</f>
        <v>0.0079</v>
      </c>
      <c r="S15" s="30">
        <f t="shared" si="1"/>
        <v>79</v>
      </c>
      <c r="T15" s="15">
        <f t="shared" si="2"/>
        <v>59250</v>
      </c>
      <c r="U15" s="15">
        <f>T15/INPUTS!$B$7*1000</f>
        <v>74062500</v>
      </c>
      <c r="V15" s="15">
        <f>T15*INPUTS!$B$6</f>
        <v>187230</v>
      </c>
      <c r="W15" s="19" t="s">
        <v>396</v>
      </c>
      <c r="X15" s="19" t="s">
        <v>396</v>
      </c>
      <c r="Y15" s="20">
        <f>IFERROR(VLOOKUP(E15,INPUTS!$A$44:$B$103,2,0),0)</f>
        <v>0.02</v>
      </c>
      <c r="Z15" s="15">
        <f t="shared" si="3"/>
        <v>1185</v>
      </c>
      <c r="AA15" s="20">
        <f>IFERROR(VLOOKUP(E15,INPUTS!$A$44:$C$103,3,0),SCENARIOS!$J$24)</f>
        <v>0.06</v>
      </c>
      <c r="AB15" s="15">
        <f t="shared" ref="AB15:AF15" si="39">$T15*AA15*(1+$Q15)^AB$2</f>
        <v>4022.15619682617</v>
      </c>
      <c r="AC15" s="20">
        <f>IFERROR(VLOOKUP($E15,INPUTS!$A$44:$G$103,4,0),SCENARIOS!$K$24)</f>
        <v>0.15</v>
      </c>
      <c r="AD15" s="15">
        <f t="shared" si="39"/>
        <v>11376.7513865451</v>
      </c>
      <c r="AE15" s="20">
        <f>IFERROR(VLOOKUP($E15,INPUTS!$A$44:$G$103,5,0),SCENARIOS!$L$24)</f>
        <v>0.3</v>
      </c>
      <c r="AF15" s="15">
        <f t="shared" si="39"/>
        <v>25743.4999095039</v>
      </c>
      <c r="AG15" s="20">
        <f>IFERROR(VLOOKUP($E15,INPUTS!$A$44:$G$103,6,0),SCENARIOS!$M$24)</f>
        <v>0.4</v>
      </c>
      <c r="AH15" s="15">
        <f t="shared" si="5"/>
        <v>38835.2096348824</v>
      </c>
      <c r="AI15" s="20">
        <f>IFERROR(VLOOKUP($E15,INPUTS!$A$44:$G$103,7,0),SCENARIOS!$N$24)</f>
        <v>0.5</v>
      </c>
      <c r="AJ15" s="15">
        <f t="shared" si="6"/>
        <v>54923.0939127938</v>
      </c>
      <c r="AL15" t="str">
        <f t="shared" si="9"/>
        <v>Y</v>
      </c>
      <c r="AM15" s="21">
        <f t="shared" si="10"/>
        <v>109846.187825588</v>
      </c>
      <c r="BC15" s="2" t="str">
        <v>BCN</v>
      </c>
      <c r="BD15" s="15">
        <f t="shared" si="17"/>
        <v>28751.379</v>
      </c>
      <c r="BE15" s="15">
        <f t="shared" si="18"/>
        <v>97588.6389975931</v>
      </c>
      <c r="BF15" s="15">
        <f t="shared" si="19"/>
        <v>276031.469116738</v>
      </c>
      <c r="BG15" s="15">
        <f t="shared" si="20"/>
        <v>624608.542349884</v>
      </c>
      <c r="BH15" s="15">
        <f t="shared" si="21"/>
        <v>942249.646208401</v>
      </c>
      <c r="BI15" s="15">
        <f t="shared" si="22"/>
        <v>1332586.23539184</v>
      </c>
      <c r="BJ15" s="23"/>
      <c r="BM15" s="2" t="str">
        <v>Denmark</v>
      </c>
      <c r="BN15" s="15">
        <f t="shared" si="23"/>
        <v>16374.5694</v>
      </c>
      <c r="BO15" s="15">
        <f t="shared" si="24"/>
        <v>55578.9669051225</v>
      </c>
      <c r="BP15" s="15">
        <f t="shared" si="25"/>
        <v>157206.24905108</v>
      </c>
      <c r="BQ15" s="15">
        <f t="shared" si="26"/>
        <v>355728.882588241</v>
      </c>
      <c r="BR15" s="15">
        <f t="shared" si="27"/>
        <v>536632.772430321</v>
      </c>
      <c r="BS15" s="15">
        <f t="shared" si="28"/>
        <v>758938.407542413</v>
      </c>
    </row>
    <row r="16" ht="15" customHeight="1" spans="1:71">
      <c r="A16" s="6" t="s">
        <v>946</v>
      </c>
      <c r="B16" s="7" t="s">
        <v>389</v>
      </c>
      <c r="C16" s="8" t="s">
        <v>390</v>
      </c>
      <c r="D16" s="9" t="s">
        <v>929</v>
      </c>
      <c r="E16" s="10" t="s">
        <v>200</v>
      </c>
      <c r="F16" s="11" t="s">
        <v>391</v>
      </c>
      <c r="G16" s="9" t="s">
        <v>165</v>
      </c>
      <c r="H16" s="9" t="s">
        <v>203</v>
      </c>
      <c r="I16" s="11" t="s">
        <v>399</v>
      </c>
      <c r="J16" s="9" t="s">
        <v>165</v>
      </c>
      <c r="K16" s="9" t="s">
        <v>931</v>
      </c>
      <c r="L16" s="12" t="s">
        <v>279</v>
      </c>
      <c r="M16" s="13">
        <v>15835</v>
      </c>
      <c r="N16" s="14">
        <f t="shared" si="7"/>
        <v>43.3835616438356</v>
      </c>
      <c r="O16" s="15">
        <v>480</v>
      </c>
      <c r="P16" s="15">
        <f t="shared" si="0"/>
        <v>7600800</v>
      </c>
      <c r="Q16" s="16">
        <f>IFERROR(VLOOKUP(G16,SCENARIOS!$A$13:$E$18,3,0),0.025)</f>
        <v>0.025</v>
      </c>
      <c r="R16" s="17">
        <f>IFERROR(VLOOKUP(L16,INPUTS!$A$107:$B$120,2,0),0.0082)</f>
        <v>0.0039</v>
      </c>
      <c r="S16" s="18">
        <f t="shared" si="1"/>
        <v>1.872</v>
      </c>
      <c r="T16" s="15">
        <f t="shared" si="2"/>
        <v>29643.12</v>
      </c>
      <c r="U16" s="15">
        <f>T16/INPUTS!$B$7*1000</f>
        <v>37053900</v>
      </c>
      <c r="V16" s="15">
        <f>T16*INPUTS!$B$6</f>
        <v>93672.2592</v>
      </c>
      <c r="W16" s="19" t="s">
        <v>396</v>
      </c>
      <c r="X16" s="19" t="s">
        <v>396</v>
      </c>
      <c r="Y16" s="20">
        <f>IFERROR(VLOOKUP(E16,INPUTS!$A$44:$B$103,2,0),0)</f>
        <v>0.02</v>
      </c>
      <c r="Z16" s="15">
        <f t="shared" si="3"/>
        <v>592.8624</v>
      </c>
      <c r="AA16" s="20">
        <f>IFERROR(VLOOKUP(E16,INPUTS!$A$44:$C$103,3,0),SCENARIOS!$J$24)</f>
        <v>0.06</v>
      </c>
      <c r="AB16" s="15">
        <f t="shared" ref="AB16:AF16" si="40">$T16*AA16*(1+$Q16)^AB$2</f>
        <v>2012.30816542214</v>
      </c>
      <c r="AC16" s="20">
        <f>IFERROR(VLOOKUP($E16,INPUTS!$A$44:$G$103,4,0),SCENARIOS!$K$24)</f>
        <v>0.15</v>
      </c>
      <c r="AD16" s="15">
        <f t="shared" si="40"/>
        <v>5691.85496306369</v>
      </c>
      <c r="AE16" s="20">
        <f>IFERROR(VLOOKUP($E16,INPUTS!$A$44:$G$103,5,0),SCENARIOS!$L$24)</f>
        <v>0.3</v>
      </c>
      <c r="AF16" s="15">
        <f t="shared" si="40"/>
        <v>12879.622903585</v>
      </c>
      <c r="AG16" s="20">
        <f>IFERROR(VLOOKUP($E16,INPUTS!$A$44:$G$103,6,0),SCENARIOS!$M$24)</f>
        <v>0.4</v>
      </c>
      <c r="AH16" s="15">
        <f t="shared" si="5"/>
        <v>19429.4815094004</v>
      </c>
      <c r="AI16" s="20">
        <f>IFERROR(VLOOKUP($E16,INPUTS!$A$44:$G$103,7,0),SCENARIOS!$N$24)</f>
        <v>0.5</v>
      </c>
      <c r="AJ16" s="15">
        <f t="shared" si="6"/>
        <v>27478.3436899277</v>
      </c>
      <c r="AL16" t="str">
        <f t="shared" si="9"/>
        <v>N</v>
      </c>
      <c r="AM16" s="21">
        <f t="shared" si="10"/>
        <v>54956.6873798554</v>
      </c>
      <c r="AT16" s="2" t="s">
        <v>165</v>
      </c>
      <c r="AU16" s="21">
        <f>AU4/1000000</f>
        <v>0.80409936809</v>
      </c>
      <c r="AV16" s="21">
        <f t="shared" ref="AV16:AZ16" si="41">AV4/1000000</f>
        <v>3.29166982936597</v>
      </c>
      <c r="AW16" s="21">
        <f t="shared" si="41"/>
        <v>8.40547865858333</v>
      </c>
      <c r="AX16" s="21">
        <f t="shared" si="41"/>
        <v>19.0200551751961</v>
      </c>
      <c r="AY16" s="21">
        <f t="shared" si="41"/>
        <v>29.8627888279054</v>
      </c>
      <c r="AZ16" s="21">
        <f t="shared" si="41"/>
        <v>42.2337556746382</v>
      </c>
      <c r="BC16" s="2" t="str">
        <v>BGY</v>
      </c>
      <c r="BD16" s="15">
        <f t="shared" si="17"/>
        <v>0</v>
      </c>
      <c r="BE16" s="15">
        <f t="shared" si="18"/>
        <v>13130.0804472955</v>
      </c>
      <c r="BF16" s="15">
        <f t="shared" si="19"/>
        <v>74277.4042699236</v>
      </c>
      <c r="BG16" s="15">
        <f t="shared" si="20"/>
        <v>168076.130446377</v>
      </c>
      <c r="BH16" s="15">
        <f t="shared" si="21"/>
        <v>380325.428755815</v>
      </c>
      <c r="BI16" s="15">
        <f t="shared" si="22"/>
        <v>537879.142081846</v>
      </c>
      <c r="BJ16" s="23"/>
      <c r="BM16" s="2" t="str">
        <v>Egypt</v>
      </c>
      <c r="BN16" s="15">
        <f t="shared" si="23"/>
        <v>0</v>
      </c>
      <c r="BO16" s="15">
        <f t="shared" si="24"/>
        <v>12959.6218739446</v>
      </c>
      <c r="BP16" s="15">
        <f t="shared" si="25"/>
        <v>80750.2334906204</v>
      </c>
      <c r="BQ16" s="15">
        <f t="shared" si="26"/>
        <v>201258.964874567</v>
      </c>
      <c r="BR16" s="15">
        <f t="shared" si="27"/>
        <v>501610.573634901</v>
      </c>
      <c r="BS16" s="15">
        <f t="shared" si="28"/>
        <v>781372.545749544</v>
      </c>
    </row>
    <row r="17" ht="15" customHeight="1" spans="1:71">
      <c r="A17" s="24" t="s">
        <v>947</v>
      </c>
      <c r="B17" s="25" t="s">
        <v>400</v>
      </c>
      <c r="C17" s="26" t="s">
        <v>401</v>
      </c>
      <c r="D17" s="27" t="s">
        <v>929</v>
      </c>
      <c r="E17" s="10" t="s">
        <v>224</v>
      </c>
      <c r="F17" s="28" t="s">
        <v>938</v>
      </c>
      <c r="G17" s="27" t="s">
        <v>165</v>
      </c>
      <c r="H17" s="27" t="s">
        <v>204</v>
      </c>
      <c r="I17" s="28" t="s">
        <v>405</v>
      </c>
      <c r="J17" s="27" t="s">
        <v>165</v>
      </c>
      <c r="K17" s="27" t="s">
        <v>931</v>
      </c>
      <c r="L17" s="29" t="s">
        <v>279</v>
      </c>
      <c r="M17" s="13">
        <v>3751</v>
      </c>
      <c r="N17" s="14">
        <f t="shared" si="7"/>
        <v>10.2767123287671</v>
      </c>
      <c r="O17" s="15">
        <v>370</v>
      </c>
      <c r="P17" s="15">
        <f t="shared" si="0"/>
        <v>1387870</v>
      </c>
      <c r="Q17" s="16">
        <f>IFERROR(VLOOKUP(G17,SCENARIOS!$A$13:$E$18,3,0),0.025)</f>
        <v>0.025</v>
      </c>
      <c r="R17" s="17">
        <f>IFERROR(VLOOKUP(L17,INPUTS!$A$107:$B$120,2,0),0.0082)</f>
        <v>0.0039</v>
      </c>
      <c r="S17" s="30">
        <f t="shared" si="1"/>
        <v>1.443</v>
      </c>
      <c r="T17" s="15">
        <f t="shared" si="2"/>
        <v>5412.693</v>
      </c>
      <c r="U17" s="15">
        <f>T17/INPUTS!$B$7*1000</f>
        <v>6765866.25</v>
      </c>
      <c r="V17" s="15">
        <f>T17*INPUTS!$B$6</f>
        <v>17104.10988</v>
      </c>
      <c r="W17" s="19" t="s">
        <v>396</v>
      </c>
      <c r="X17" s="19" t="s">
        <v>396</v>
      </c>
      <c r="Y17" s="20">
        <f>IFERROR(VLOOKUP(E17,INPUTS!$A$44:$B$103,2,0),0)</f>
        <v>0.02</v>
      </c>
      <c r="Z17" s="15">
        <f t="shared" si="3"/>
        <v>108.25386</v>
      </c>
      <c r="AA17" s="20">
        <f>IFERROR(VLOOKUP(E17,INPUTS!$A$44:$C$103,3,0),SCENARIOS!$J$24)</f>
        <v>0.1</v>
      </c>
      <c r="AB17" s="15">
        <f t="shared" ref="AB17:AF17" si="42">$T17*AA17*(1+$Q17)^AB$2</f>
        <v>612.396531405559</v>
      </c>
      <c r="AC17" s="20">
        <f>IFERROR(VLOOKUP($E17,INPUTS!$A$44:$G$103,4,0),SCENARIOS!$K$24)</f>
        <v>0.15</v>
      </c>
      <c r="AD17" s="15">
        <f t="shared" si="42"/>
        <v>1039.30569776697</v>
      </c>
      <c r="AE17" s="20">
        <f>IFERROR(VLOOKUP($E17,INPUTS!$A$44:$G$103,5,0),SCENARIOS!$L$24)</f>
        <v>0.3</v>
      </c>
      <c r="AF17" s="15">
        <f t="shared" si="42"/>
        <v>2351.75800431515</v>
      </c>
      <c r="AG17" s="20">
        <f>IFERROR(VLOOKUP($E17,INPUTS!$A$44:$G$103,6,0),SCENARIOS!$M$24)</f>
        <v>0.4</v>
      </c>
      <c r="AH17" s="15">
        <f t="shared" si="5"/>
        <v>3547.7310944179</v>
      </c>
      <c r="AI17" s="20">
        <f>IFERROR(VLOOKUP($E17,INPUTS!$A$44:$G$103,7,0),SCENARIOS!$N$24)</f>
        <v>0.5</v>
      </c>
      <c r="AJ17" s="15">
        <f t="shared" si="6"/>
        <v>5017.41512168982</v>
      </c>
      <c r="AL17" t="str">
        <f t="shared" si="9"/>
        <v>N</v>
      </c>
      <c r="AM17" s="21">
        <f t="shared" si="10"/>
        <v>10034.8302433796</v>
      </c>
      <c r="AT17" s="2" t="s">
        <v>169</v>
      </c>
      <c r="AU17" s="21">
        <f t="shared" ref="AU17:AZ21" si="43">AU5/1000000</f>
        <v>0.08070969717</v>
      </c>
      <c r="AV17" s="21">
        <f t="shared" si="43"/>
        <v>0.65310797079</v>
      </c>
      <c r="AW17" s="21">
        <f t="shared" si="43"/>
        <v>2.62157315993376</v>
      </c>
      <c r="AX17" s="21">
        <f t="shared" si="43"/>
        <v>5.78885720013446</v>
      </c>
      <c r="AY17" s="21">
        <f t="shared" si="43"/>
        <v>10.3841249274699</v>
      </c>
      <c r="AZ17" s="21">
        <f t="shared" si="43"/>
        <v>14.9932053030052</v>
      </c>
      <c r="BC17" s="2" t="str">
        <v>BKK</v>
      </c>
      <c r="BD17" s="15">
        <f t="shared" si="17"/>
        <v>0</v>
      </c>
      <c r="BE17" s="15">
        <f t="shared" si="18"/>
        <v>23241.951820179</v>
      </c>
      <c r="BF17" s="15">
        <f t="shared" si="19"/>
        <v>141386.940697309</v>
      </c>
      <c r="BG17" s="15">
        <f t="shared" si="20"/>
        <v>344037.663521675</v>
      </c>
      <c r="BH17" s="15">
        <f t="shared" si="21"/>
        <v>837148.843717122</v>
      </c>
      <c r="BI17" s="15">
        <f t="shared" si="22"/>
        <v>1273149.46306155</v>
      </c>
      <c r="BJ17" s="23"/>
      <c r="BM17" s="2" t="str">
        <v>Ethiopia</v>
      </c>
      <c r="BN17" s="15">
        <f t="shared" si="23"/>
        <v>0</v>
      </c>
      <c r="BO17" s="15">
        <f t="shared" si="24"/>
        <v>12810.7581444227</v>
      </c>
      <c r="BP17" s="15">
        <f t="shared" si="25"/>
        <v>74255.8989447841</v>
      </c>
      <c r="BQ17" s="15">
        <f t="shared" si="26"/>
        <v>172165.877021058</v>
      </c>
      <c r="BR17" s="15">
        <f t="shared" si="27"/>
        <v>399174.875419269</v>
      </c>
      <c r="BS17" s="15">
        <f t="shared" si="28"/>
        <v>578441.355231863</v>
      </c>
    </row>
    <row r="18" ht="15" customHeight="1" spans="1:71">
      <c r="A18" s="6" t="s">
        <v>948</v>
      </c>
      <c r="B18" s="7" t="s">
        <v>409</v>
      </c>
      <c r="C18" s="8" t="s">
        <v>410</v>
      </c>
      <c r="D18" s="9" t="s">
        <v>929</v>
      </c>
      <c r="E18" s="10" t="s">
        <v>255</v>
      </c>
      <c r="F18" s="11" t="s">
        <v>930</v>
      </c>
      <c r="G18" s="9" t="s">
        <v>169</v>
      </c>
      <c r="H18" s="9" t="s">
        <v>224</v>
      </c>
      <c r="I18" s="11" t="s">
        <v>938</v>
      </c>
      <c r="J18" s="9" t="s">
        <v>165</v>
      </c>
      <c r="K18" s="9" t="s">
        <v>931</v>
      </c>
      <c r="L18" s="12" t="s">
        <v>295</v>
      </c>
      <c r="M18" s="13">
        <v>5330</v>
      </c>
      <c r="N18" s="14">
        <f t="shared" si="7"/>
        <v>14.6027397260274</v>
      </c>
      <c r="O18" s="15">
        <v>5570</v>
      </c>
      <c r="P18" s="15">
        <f t="shared" si="0"/>
        <v>29688100</v>
      </c>
      <c r="Q18" s="16">
        <f>IFERROR(VLOOKUP(G18,SCENARIOS!$A$13:$E$18,3,0),0.025)</f>
        <v>0.02</v>
      </c>
      <c r="R18" s="17">
        <f>IFERROR(VLOOKUP(L18,INPUTS!$A$107:$B$120,2,0),0.0082)</f>
        <v>0.0089</v>
      </c>
      <c r="S18" s="18">
        <f t="shared" si="1"/>
        <v>49.573</v>
      </c>
      <c r="T18" s="15">
        <f t="shared" si="2"/>
        <v>264224.09</v>
      </c>
      <c r="U18" s="15">
        <f>T18/INPUTS!$B$7*1000</f>
        <v>330280112.5</v>
      </c>
      <c r="V18" s="15">
        <f>T18*INPUTS!$B$6</f>
        <v>834948.1244</v>
      </c>
      <c r="W18" s="19" t="s">
        <v>396</v>
      </c>
      <c r="X18" s="19" t="s">
        <v>396</v>
      </c>
      <c r="Y18" s="20">
        <f>IFERROR(VLOOKUP(E18,INPUTS!$A$44:$B$103,2,0),0)</f>
        <v>0.005</v>
      </c>
      <c r="Z18" s="15">
        <f t="shared" si="3"/>
        <v>1321.12045</v>
      </c>
      <c r="AA18" s="20">
        <f>IFERROR(VLOOKUP(E18,INPUTS!$A$44:$C$103,3,0),SCENARIOS!$J$24)</f>
        <v>0.03</v>
      </c>
      <c r="AB18" s="15">
        <f t="shared" ref="AB18:AF18" si="44">$T18*AA18*(1+$Q18)^AB$2</f>
        <v>8751.74236535967</v>
      </c>
      <c r="AC18" s="20">
        <f>IFERROR(VLOOKUP($E18,INPUTS!$A$44:$G$103,4,0),SCENARIOS!$K$24)</f>
        <v>0.1</v>
      </c>
      <c r="AD18" s="15">
        <f t="shared" si="44"/>
        <v>32208.7691338193</v>
      </c>
      <c r="AE18" s="20">
        <f>IFERROR(VLOOKUP($E18,INPUTS!$A$44:$G$103,5,0),SCENARIOS!$L$24)</f>
        <v>0.2</v>
      </c>
      <c r="AF18" s="15">
        <f t="shared" si="44"/>
        <v>71122.167390701</v>
      </c>
      <c r="AG18" s="20">
        <f>IFERROR(VLOOKUP($E18,INPUTS!$A$44:$G$103,6,0),SCENARIOS!$M$24)</f>
        <v>0.3</v>
      </c>
      <c r="AH18" s="15">
        <f t="shared" si="5"/>
        <v>117786.929547075</v>
      </c>
      <c r="AI18" s="20">
        <f>IFERROR(VLOOKUP($E18,INPUTS!$A$44:$G$103,7,0),SCENARIOS!$N$24)</f>
        <v>0.4</v>
      </c>
      <c r="AJ18" s="15">
        <f t="shared" si="6"/>
        <v>173395.050374395</v>
      </c>
      <c r="AL18" t="str">
        <f t="shared" si="9"/>
        <v>N</v>
      </c>
      <c r="AM18" s="21">
        <f t="shared" si="10"/>
        <v>433487.625935988</v>
      </c>
      <c r="AT18" s="2" t="s">
        <v>173</v>
      </c>
      <c r="AU18" s="21">
        <f t="shared" si="43"/>
        <v>0</v>
      </c>
      <c r="AV18" s="21">
        <f t="shared" si="43"/>
        <v>1.68667977560801</v>
      </c>
      <c r="AW18" s="21">
        <f t="shared" si="43"/>
        <v>5.40048645151838</v>
      </c>
      <c r="AX18" s="21">
        <f t="shared" si="43"/>
        <v>13.2237827956231</v>
      </c>
      <c r="AY18" s="21">
        <f t="shared" si="43"/>
        <v>26.7352557547043</v>
      </c>
      <c r="AZ18" s="21">
        <f t="shared" si="43"/>
        <v>41.4487552716941</v>
      </c>
      <c r="BC18" s="2" t="str">
        <v>BOG</v>
      </c>
      <c r="BD18" s="15">
        <f t="shared" si="17"/>
        <v>0</v>
      </c>
      <c r="BE18" s="15">
        <f t="shared" si="18"/>
        <v>10244.3081080389</v>
      </c>
      <c r="BF18" s="15">
        <f t="shared" si="19"/>
        <v>60835.1222537254</v>
      </c>
      <c r="BG18" s="15">
        <f t="shared" si="20"/>
        <v>144506.083206206</v>
      </c>
      <c r="BH18" s="15">
        <f t="shared" si="21"/>
        <v>343255.792213358</v>
      </c>
      <c r="BI18" s="15">
        <f t="shared" si="22"/>
        <v>509600.254682218</v>
      </c>
      <c r="BJ18" s="23"/>
      <c r="BM18" s="2" t="str">
        <v>Finland</v>
      </c>
      <c r="BN18" s="15">
        <f t="shared" si="23"/>
        <v>12281.5924</v>
      </c>
      <c r="BO18" s="15">
        <f t="shared" si="24"/>
        <v>41686.4835262052</v>
      </c>
      <c r="BP18" s="15">
        <f t="shared" si="25"/>
        <v>117911.074570196</v>
      </c>
      <c r="BQ18" s="15">
        <f t="shared" si="26"/>
        <v>266811.116318957</v>
      </c>
      <c r="BR18" s="15">
        <f t="shared" si="27"/>
        <v>402496.384391712</v>
      </c>
      <c r="BS18" s="15">
        <f t="shared" si="28"/>
        <v>569234.643699455</v>
      </c>
    </row>
    <row r="19" ht="15" customHeight="1" spans="1:71">
      <c r="A19" s="24" t="s">
        <v>949</v>
      </c>
      <c r="B19" s="25" t="s">
        <v>409</v>
      </c>
      <c r="C19" s="26" t="s">
        <v>410</v>
      </c>
      <c r="D19" s="27" t="s">
        <v>929</v>
      </c>
      <c r="E19" s="10" t="s">
        <v>249</v>
      </c>
      <c r="F19" s="28" t="s">
        <v>930</v>
      </c>
      <c r="G19" s="27" t="s">
        <v>169</v>
      </c>
      <c r="H19" s="27" t="s">
        <v>234</v>
      </c>
      <c r="I19" s="28" t="s">
        <v>424</v>
      </c>
      <c r="J19" s="27" t="s">
        <v>173</v>
      </c>
      <c r="K19" s="27" t="s">
        <v>931</v>
      </c>
      <c r="L19" s="29" t="s">
        <v>291</v>
      </c>
      <c r="M19" s="13">
        <v>2665</v>
      </c>
      <c r="N19" s="14">
        <f t="shared" si="7"/>
        <v>7.3013698630137</v>
      </c>
      <c r="O19" s="15">
        <v>10130</v>
      </c>
      <c r="P19" s="15">
        <f t="shared" si="0"/>
        <v>26996450</v>
      </c>
      <c r="Q19" s="16">
        <f>IFERROR(VLOOKUP(G19,SCENARIOS!$A$13:$E$18,3,0),0.025)</f>
        <v>0.02</v>
      </c>
      <c r="R19" s="17">
        <f>IFERROR(VLOOKUP(L19,INPUTS!$A$107:$B$120,2,0),0.0082)</f>
        <v>0.0079</v>
      </c>
      <c r="S19" s="30">
        <f t="shared" si="1"/>
        <v>80.027</v>
      </c>
      <c r="T19" s="15">
        <f t="shared" si="2"/>
        <v>213271.955</v>
      </c>
      <c r="U19" s="15">
        <f>T19/INPUTS!$B$7*1000</f>
        <v>266589943.75</v>
      </c>
      <c r="V19" s="15">
        <f>T19*INPUTS!$B$6</f>
        <v>673939.3778</v>
      </c>
      <c r="W19" s="19" t="s">
        <v>396</v>
      </c>
      <c r="X19" s="19" t="s">
        <v>396</v>
      </c>
      <c r="Y19" s="20">
        <f>IFERROR(VLOOKUP(E19,INPUTS!$A$44:$B$103,2,0),0)</f>
        <v>0.005</v>
      </c>
      <c r="Z19" s="15">
        <f t="shared" si="3"/>
        <v>1066.359775</v>
      </c>
      <c r="AA19" s="20">
        <f>IFERROR(VLOOKUP(E19,INPUTS!$A$44:$C$103,3,0),SCENARIOS!$J$24)</f>
        <v>0.03</v>
      </c>
      <c r="AB19" s="15">
        <f t="shared" ref="AB19:AF19" si="45">$T19*AA19*(1+$Q19)^AB$2</f>
        <v>7064.08414129303</v>
      </c>
      <c r="AC19" s="20">
        <f>IFERROR(VLOOKUP($E19,INPUTS!$A$44:$G$103,4,0),SCENARIOS!$K$24)</f>
        <v>0.1</v>
      </c>
      <c r="AD19" s="15">
        <f t="shared" si="45"/>
        <v>25997.7323086373</v>
      </c>
      <c r="AE19" s="20">
        <f>IFERROR(VLOOKUP($E19,INPUTS!$A$44:$G$103,5,0),SCENARIOS!$L$24)</f>
        <v>0.2</v>
      </c>
      <c r="AF19" s="15">
        <f t="shared" si="45"/>
        <v>57407.1943373977</v>
      </c>
      <c r="AG19" s="20">
        <f>IFERROR(VLOOKUP($E19,INPUTS!$A$44:$G$103,6,0),SCENARIOS!$M$24)</f>
        <v>0.3</v>
      </c>
      <c r="AH19" s="15">
        <f t="shared" si="5"/>
        <v>95073.2718502388</v>
      </c>
      <c r="AI19" s="20">
        <f>IFERROR(VLOOKUP($E19,INPUTS!$A$44:$G$103,7,0),SCENARIOS!$N$24)</f>
        <v>0.4</v>
      </c>
      <c r="AJ19" s="15">
        <f t="shared" si="6"/>
        <v>139958.099129685</v>
      </c>
      <c r="AL19" t="str">
        <f t="shared" si="9"/>
        <v>Y</v>
      </c>
      <c r="AM19" s="21">
        <f t="shared" si="10"/>
        <v>349895.247824212</v>
      </c>
      <c r="AT19" s="2" t="s">
        <v>177</v>
      </c>
      <c r="AU19" s="21">
        <f t="shared" si="43"/>
        <v>0</v>
      </c>
      <c r="AV19" s="21">
        <f t="shared" si="43"/>
        <v>0.240343998622769</v>
      </c>
      <c r="AW19" s="21">
        <f t="shared" si="43"/>
        <v>1.49756174953511</v>
      </c>
      <c r="AX19" s="21">
        <f t="shared" si="43"/>
        <v>3.73246880558174</v>
      </c>
      <c r="AY19" s="21">
        <f t="shared" si="43"/>
        <v>9.30267041673938</v>
      </c>
      <c r="AZ19" s="21">
        <f t="shared" si="43"/>
        <v>14.4910248066008</v>
      </c>
      <c r="BC19" s="2" t="str">
        <v>BOM</v>
      </c>
      <c r="BD19" s="15">
        <f t="shared" si="17"/>
        <v>0</v>
      </c>
      <c r="BE19" s="15">
        <f t="shared" si="18"/>
        <v>15805.1077682774</v>
      </c>
      <c r="BF19" s="15">
        <f t="shared" si="19"/>
        <v>96146.6511950975</v>
      </c>
      <c r="BG19" s="15">
        <f t="shared" si="20"/>
        <v>233954.204465112</v>
      </c>
      <c r="BH19" s="15">
        <f t="shared" si="21"/>
        <v>569282.123782322</v>
      </c>
      <c r="BI19" s="15">
        <f t="shared" si="22"/>
        <v>865773.435230248</v>
      </c>
      <c r="BJ19" s="23"/>
      <c r="BM19" s="2" t="str">
        <v>France</v>
      </c>
      <c r="BN19" s="15">
        <f t="shared" si="23"/>
        <v>104588.3087</v>
      </c>
      <c r="BO19" s="15">
        <f t="shared" si="24"/>
        <v>354996.21430656</v>
      </c>
      <c r="BP19" s="15">
        <f t="shared" si="25"/>
        <v>1004114.08102881</v>
      </c>
      <c r="BQ19" s="15">
        <f t="shared" si="26"/>
        <v>2272125.83591023</v>
      </c>
      <c r="BR19" s="15">
        <f t="shared" si="27"/>
        <v>3427602.44195974</v>
      </c>
      <c r="BS19" s="15">
        <f t="shared" si="28"/>
        <v>4847521.94169651</v>
      </c>
    </row>
    <row r="20" ht="15" customHeight="1" spans="1:71">
      <c r="A20" s="6" t="s">
        <v>950</v>
      </c>
      <c r="B20" s="7" t="s">
        <v>412</v>
      </c>
      <c r="C20" s="8" t="s">
        <v>413</v>
      </c>
      <c r="D20" s="9" t="s">
        <v>929</v>
      </c>
      <c r="E20" s="10" t="s">
        <v>258</v>
      </c>
      <c r="F20" s="11" t="s">
        <v>930</v>
      </c>
      <c r="G20" s="9" t="s">
        <v>169</v>
      </c>
      <c r="H20" s="9" t="s">
        <v>224</v>
      </c>
      <c r="I20" s="11" t="s">
        <v>938</v>
      </c>
      <c r="J20" s="9" t="s">
        <v>165</v>
      </c>
      <c r="K20" s="9" t="s">
        <v>931</v>
      </c>
      <c r="L20" s="12" t="s">
        <v>295</v>
      </c>
      <c r="M20" s="13">
        <v>2665</v>
      </c>
      <c r="N20" s="14">
        <f t="shared" si="7"/>
        <v>7.3013698630137</v>
      </c>
      <c r="O20" s="15">
        <v>7640</v>
      </c>
      <c r="P20" s="15">
        <f t="shared" si="0"/>
        <v>20360600</v>
      </c>
      <c r="Q20" s="16">
        <f>IFERROR(VLOOKUP(G20,SCENARIOS!$A$13:$E$18,3,0),0.025)</f>
        <v>0.02</v>
      </c>
      <c r="R20" s="17">
        <f>IFERROR(VLOOKUP(L20,INPUTS!$A$107:$B$120,2,0),0.0082)</f>
        <v>0.0089</v>
      </c>
      <c r="S20" s="18">
        <f t="shared" si="1"/>
        <v>67.996</v>
      </c>
      <c r="T20" s="15">
        <f t="shared" si="2"/>
        <v>181209.34</v>
      </c>
      <c r="U20" s="15">
        <f>T20/INPUTS!$B$7*1000</f>
        <v>226511675</v>
      </c>
      <c r="V20" s="15">
        <f>T20*INPUTS!$B$6</f>
        <v>572621.5144</v>
      </c>
      <c r="W20" s="19" t="s">
        <v>396</v>
      </c>
      <c r="X20" s="19" t="s">
        <v>396</v>
      </c>
      <c r="Y20" s="20">
        <f>IFERROR(VLOOKUP(E20,INPUTS!$A$44:$B$103,2,0),0)</f>
        <v>0.005</v>
      </c>
      <c r="Z20" s="15">
        <f t="shared" si="3"/>
        <v>906.0467</v>
      </c>
      <c r="AA20" s="20">
        <f>IFERROR(VLOOKUP(E20,INPUTS!$A$44:$C$103,3,0),SCENARIOS!$J$24)</f>
        <v>0.03</v>
      </c>
      <c r="AB20" s="15">
        <f t="shared" ref="AB20:AF20" si="46">$T20*AA20*(1+$Q20)^AB$2</f>
        <v>6002.09260963626</v>
      </c>
      <c r="AC20" s="20">
        <f>IFERROR(VLOOKUP($E20,INPUTS!$A$44:$G$103,4,0),SCENARIOS!$K$24)</f>
        <v>0.1</v>
      </c>
      <c r="AD20" s="15">
        <f t="shared" si="46"/>
        <v>22089.3174310933</v>
      </c>
      <c r="AE20" s="20">
        <f>IFERROR(VLOOKUP($E20,INPUTS!$A$44:$G$103,5,0),SCENARIOS!$L$24)</f>
        <v>0.2</v>
      </c>
      <c r="AF20" s="15">
        <f t="shared" si="46"/>
        <v>48776.7826629224</v>
      </c>
      <c r="AG20" s="20">
        <f>IFERROR(VLOOKUP($E20,INPUTS!$A$44:$G$103,6,0),SCENARIOS!$M$24)</f>
        <v>0.3</v>
      </c>
      <c r="AH20" s="15">
        <f t="shared" si="5"/>
        <v>80780.2640699869</v>
      </c>
      <c r="AI20" s="20">
        <f>IFERROR(VLOOKUP($E20,INPUTS!$A$44:$G$103,7,0),SCENARIOS!$N$24)</f>
        <v>0.4</v>
      </c>
      <c r="AJ20" s="15">
        <f t="shared" si="6"/>
        <v>118917.251782799</v>
      </c>
      <c r="AL20" t="str">
        <f t="shared" si="9"/>
        <v>N</v>
      </c>
      <c r="AM20" s="21">
        <f t="shared" si="10"/>
        <v>297293.129456997</v>
      </c>
      <c r="AT20" s="2" t="s">
        <v>181</v>
      </c>
      <c r="AU20" s="21">
        <f t="shared" si="43"/>
        <v>0</v>
      </c>
      <c r="AV20" s="21">
        <f t="shared" si="43"/>
        <v>0.0969378301383735</v>
      </c>
      <c r="AW20" s="21">
        <f t="shared" si="43"/>
        <v>0.575658666772345</v>
      </c>
      <c r="AX20" s="21">
        <f t="shared" si="43"/>
        <v>1.3674038305049</v>
      </c>
      <c r="AY20" s="21">
        <f t="shared" si="43"/>
        <v>3.24809360755951</v>
      </c>
      <c r="AZ20" s="21">
        <f t="shared" si="43"/>
        <v>4.82214537144698</v>
      </c>
      <c r="BC20" s="2" t="str">
        <v>BOS</v>
      </c>
      <c r="BD20" s="15">
        <f t="shared" si="17"/>
        <v>1896.070265</v>
      </c>
      <c r="BE20" s="15">
        <f t="shared" si="18"/>
        <v>12560.488686629</v>
      </c>
      <c r="BF20" s="15">
        <f t="shared" si="19"/>
        <v>46225.9814590596</v>
      </c>
      <c r="BG20" s="15">
        <f t="shared" si="20"/>
        <v>102074.437476054</v>
      </c>
      <c r="BH20" s="15">
        <f t="shared" si="21"/>
        <v>169047.640372124</v>
      </c>
      <c r="BI20" s="15">
        <f t="shared" si="22"/>
        <v>248856.339414826</v>
      </c>
      <c r="BJ20" s="23"/>
      <c r="BM20" s="2" t="str">
        <v>Germany</v>
      </c>
      <c r="BN20" s="15">
        <f t="shared" si="23"/>
        <v>123244.8213</v>
      </c>
      <c r="BO20" s="15">
        <f t="shared" si="24"/>
        <v>452516.101677497</v>
      </c>
      <c r="BP20" s="15">
        <f t="shared" si="25"/>
        <v>1376673.73777806</v>
      </c>
      <c r="BQ20" s="15">
        <f t="shared" si="26"/>
        <v>3115159.94678585</v>
      </c>
      <c r="BR20" s="15">
        <f t="shared" si="27"/>
        <v>5029525.19289455</v>
      </c>
      <c r="BS20" s="15">
        <f t="shared" si="28"/>
        <v>7113057.6377265</v>
      </c>
    </row>
    <row r="21" ht="15" customHeight="1" spans="1:71">
      <c r="A21" s="24" t="s">
        <v>951</v>
      </c>
      <c r="B21" s="25" t="s">
        <v>412</v>
      </c>
      <c r="C21" s="26" t="s">
        <v>413</v>
      </c>
      <c r="D21" s="27" t="s">
        <v>929</v>
      </c>
      <c r="E21" s="10" t="s">
        <v>245</v>
      </c>
      <c r="F21" s="28" t="s">
        <v>930</v>
      </c>
      <c r="G21" s="27" t="s">
        <v>169</v>
      </c>
      <c r="H21" s="27" t="s">
        <v>203</v>
      </c>
      <c r="I21" s="28" t="s">
        <v>399</v>
      </c>
      <c r="J21" s="27" t="s">
        <v>165</v>
      </c>
      <c r="K21" s="27" t="s">
        <v>931</v>
      </c>
      <c r="L21" s="29" t="s">
        <v>291</v>
      </c>
      <c r="M21" s="13">
        <v>2665</v>
      </c>
      <c r="N21" s="14">
        <f t="shared" si="7"/>
        <v>7.3013698630137</v>
      </c>
      <c r="O21" s="15">
        <v>5850</v>
      </c>
      <c r="P21" s="15">
        <f t="shared" si="0"/>
        <v>15590250</v>
      </c>
      <c r="Q21" s="16">
        <f>IFERROR(VLOOKUP(G21,SCENARIOS!$A$13:$E$18,3,0),0.025)</f>
        <v>0.02</v>
      </c>
      <c r="R21" s="17">
        <f>IFERROR(VLOOKUP(L21,INPUTS!$A$107:$B$120,2,0),0.0082)</f>
        <v>0.0079</v>
      </c>
      <c r="S21" s="30">
        <f t="shared" si="1"/>
        <v>46.215</v>
      </c>
      <c r="T21" s="15">
        <f t="shared" si="2"/>
        <v>123162.975</v>
      </c>
      <c r="U21" s="15">
        <f>T21/INPUTS!$B$7*1000</f>
        <v>153953718.75</v>
      </c>
      <c r="V21" s="15">
        <f>T21*INPUTS!$B$6</f>
        <v>389195.001</v>
      </c>
      <c r="W21" s="19" t="s">
        <v>396</v>
      </c>
      <c r="X21" s="19" t="s">
        <v>396</v>
      </c>
      <c r="Y21" s="20">
        <f>IFERROR(VLOOKUP(E21,INPUTS!$A$44:$B$103,2,0),0)</f>
        <v>0.005</v>
      </c>
      <c r="Z21" s="15">
        <f t="shared" si="3"/>
        <v>615.814875</v>
      </c>
      <c r="AA21" s="20">
        <f>IFERROR(VLOOKUP(E21,INPUTS!$A$44:$C$103,3,0),SCENARIOS!$J$24)</f>
        <v>0.03</v>
      </c>
      <c r="AB21" s="15">
        <f t="shared" ref="AB21:AF21" si="47">$T21*AA21*(1+$Q21)^AB$2</f>
        <v>4079.45629087505</v>
      </c>
      <c r="AC21" s="20">
        <f>IFERROR(VLOOKUP($E21,INPUTS!$A$44:$G$103,4,0),SCENARIOS!$K$24)</f>
        <v>0.1</v>
      </c>
      <c r="AD21" s="15">
        <f t="shared" si="47"/>
        <v>15013.4979274954</v>
      </c>
      <c r="AE21" s="20">
        <f>IFERROR(VLOOKUP($E21,INPUTS!$A$44:$G$103,5,0),SCENARIOS!$L$24)</f>
        <v>0.2</v>
      </c>
      <c r="AF21" s="15">
        <f t="shared" si="47"/>
        <v>33152.2297012613</v>
      </c>
      <c r="AG21" s="20">
        <f>IFERROR(VLOOKUP($E21,INPUTS!$A$44:$G$103,6,0),SCENARIOS!$M$24)</f>
        <v>0.3</v>
      </c>
      <c r="AH21" s="15">
        <f t="shared" si="5"/>
        <v>54904.1105946591</v>
      </c>
      <c r="AI21" s="20">
        <f>IFERROR(VLOOKUP($E21,INPUTS!$A$44:$G$103,7,0),SCENARIOS!$N$24)</f>
        <v>0.4</v>
      </c>
      <c r="AJ21" s="15">
        <f t="shared" si="6"/>
        <v>80824.7660324438</v>
      </c>
      <c r="AL21" t="str">
        <f t="shared" si="9"/>
        <v>Y</v>
      </c>
      <c r="AM21" s="21">
        <f t="shared" si="10"/>
        <v>202061.91508111</v>
      </c>
      <c r="AT21" s="2" t="s">
        <v>185</v>
      </c>
      <c r="AU21" s="21">
        <f t="shared" si="43"/>
        <v>0</v>
      </c>
      <c r="AV21" s="21">
        <f t="shared" si="43"/>
        <v>0.0829604404980527</v>
      </c>
      <c r="AW21" s="21">
        <f t="shared" si="43"/>
        <v>0.480869439309501</v>
      </c>
      <c r="AX21" s="21">
        <f t="shared" si="43"/>
        <v>1.11491894822936</v>
      </c>
      <c r="AY21" s="21">
        <f t="shared" si="43"/>
        <v>2.58499326325625</v>
      </c>
      <c r="AZ21" s="21">
        <f t="shared" si="43"/>
        <v>3.74589459041641</v>
      </c>
      <c r="BC21" s="2" t="str">
        <v>BRS</v>
      </c>
      <c r="BD21" s="15">
        <f t="shared" si="17"/>
        <v>0</v>
      </c>
      <c r="BE21" s="15">
        <f t="shared" si="18"/>
        <v>7618.82053908757</v>
      </c>
      <c r="BF21" s="15">
        <f t="shared" si="19"/>
        <v>43099.9806523173</v>
      </c>
      <c r="BG21" s="15">
        <f t="shared" si="20"/>
        <v>97527.3441709176</v>
      </c>
      <c r="BH21" s="15">
        <f t="shared" si="21"/>
        <v>220686.476352773</v>
      </c>
      <c r="BI21" s="15">
        <f t="shared" si="22"/>
        <v>312108.114774276</v>
      </c>
      <c r="BJ21" s="23"/>
      <c r="BM21" s="2" t="str">
        <v>Greece</v>
      </c>
      <c r="BN21" s="15">
        <f t="shared" si="23"/>
        <v>23705.3346</v>
      </c>
      <c r="BO21" s="15">
        <f t="shared" si="24"/>
        <v>80461.2307672809</v>
      </c>
      <c r="BP21" s="15">
        <f t="shared" si="25"/>
        <v>227586.243273474</v>
      </c>
      <c r="BQ21" s="15">
        <f t="shared" si="26"/>
        <v>514985.889561063</v>
      </c>
      <c r="BR21" s="15">
        <f t="shared" si="27"/>
        <v>776879.019962895</v>
      </c>
      <c r="BS21" s="15">
        <f t="shared" si="28"/>
        <v>1098709.12951055</v>
      </c>
    </row>
    <row r="22" ht="15" customHeight="1" spans="1:71">
      <c r="A22" s="6" t="s">
        <v>952</v>
      </c>
      <c r="B22" s="7" t="s">
        <v>414</v>
      </c>
      <c r="C22" s="8" t="s">
        <v>415</v>
      </c>
      <c r="D22" s="9" t="s">
        <v>929</v>
      </c>
      <c r="E22" s="10" t="s">
        <v>250</v>
      </c>
      <c r="F22" s="11" t="s">
        <v>930</v>
      </c>
      <c r="G22" s="9" t="s">
        <v>169</v>
      </c>
      <c r="H22" s="9" t="s">
        <v>203</v>
      </c>
      <c r="I22" s="11" t="s">
        <v>399</v>
      </c>
      <c r="J22" s="9" t="s">
        <v>165</v>
      </c>
      <c r="K22" s="9" t="s">
        <v>931</v>
      </c>
      <c r="L22" s="12" t="s">
        <v>293</v>
      </c>
      <c r="M22" s="13">
        <v>1333</v>
      </c>
      <c r="N22" s="14">
        <f t="shared" si="7"/>
        <v>3.65205479452055</v>
      </c>
      <c r="O22" s="15">
        <v>7830</v>
      </c>
      <c r="P22" s="15">
        <f t="shared" si="0"/>
        <v>10437390</v>
      </c>
      <c r="Q22" s="16">
        <f>IFERROR(VLOOKUP(G22,SCENARIOS!$A$13:$E$18,3,0),0.025)</f>
        <v>0.02</v>
      </c>
      <c r="R22" s="17">
        <f>IFERROR(VLOOKUP(L22,INPUTS!$A$107:$B$120,2,0),0.0082)</f>
        <v>0.0079</v>
      </c>
      <c r="S22" s="18">
        <f t="shared" si="1"/>
        <v>61.857</v>
      </c>
      <c r="T22" s="15">
        <f t="shared" si="2"/>
        <v>82455.381</v>
      </c>
      <c r="U22" s="15">
        <f>T22/INPUTS!$B$7*1000</f>
        <v>103069226.25</v>
      </c>
      <c r="V22" s="15">
        <f>T22*INPUTS!$B$6</f>
        <v>260559.00396</v>
      </c>
      <c r="W22" s="19" t="s">
        <v>396</v>
      </c>
      <c r="X22" s="19" t="s">
        <v>396</v>
      </c>
      <c r="Y22" s="20">
        <f>IFERROR(VLOOKUP(E22,INPUTS!$A$44:$B$103,2,0),0)</f>
        <v>0.005</v>
      </c>
      <c r="Z22" s="15">
        <f t="shared" si="3"/>
        <v>412.276905</v>
      </c>
      <c r="AA22" s="20">
        <f>IFERROR(VLOOKUP(E22,INPUTS!$A$44:$C$103,3,0),SCENARIOS!$J$24)</f>
        <v>0.03</v>
      </c>
      <c r="AB22" s="15">
        <f t="shared" ref="AB22:AF22" si="48">$T22*AA22*(1+$Q22)^AB$2</f>
        <v>2731.12209847926</v>
      </c>
      <c r="AC22" s="20">
        <f>IFERROR(VLOOKUP($E22,INPUTS!$A$44:$G$103,4,0),SCENARIOS!$K$24)</f>
        <v>0.1</v>
      </c>
      <c r="AD22" s="15">
        <f t="shared" si="48"/>
        <v>10051.2649337542</v>
      </c>
      <c r="AE22" s="20">
        <f>IFERROR(VLOOKUP($E22,INPUTS!$A$44:$G$103,5,0),SCENARIOS!$L$24)</f>
        <v>0.2</v>
      </c>
      <c r="AF22" s="15">
        <f t="shared" si="48"/>
        <v>22194.8173224706</v>
      </c>
      <c r="AG22" s="20">
        <f>IFERROR(VLOOKUP($E22,INPUTS!$A$44:$G$103,6,0),SCENARIOS!$M$24)</f>
        <v>0.3</v>
      </c>
      <c r="AH22" s="15">
        <f t="shared" si="5"/>
        <v>36757.3076044059</v>
      </c>
      <c r="AI22" s="20">
        <f>IFERROR(VLOOKUP($E22,INPUTS!$A$44:$G$103,7,0),SCENARIOS!$N$24)</f>
        <v>0.4</v>
      </c>
      <c r="AJ22" s="15">
        <f t="shared" si="6"/>
        <v>54110.7169377893</v>
      </c>
      <c r="AL22" t="str">
        <f t="shared" si="9"/>
        <v>Y</v>
      </c>
      <c r="AM22" s="21">
        <f t="shared" si="10"/>
        <v>135276.792344473</v>
      </c>
      <c r="BC22" s="2" t="str">
        <v>BRU</v>
      </c>
      <c r="BD22" s="15">
        <f t="shared" si="17"/>
        <v>33706.6415</v>
      </c>
      <c r="BE22" s="15">
        <f t="shared" si="18"/>
        <v>114407.91306618</v>
      </c>
      <c r="BF22" s="15">
        <f t="shared" si="19"/>
        <v>323605.131156881</v>
      </c>
      <c r="BG22" s="15">
        <f t="shared" si="20"/>
        <v>732259.006248887</v>
      </c>
      <c r="BH22" s="15">
        <f t="shared" si="21"/>
        <v>1104645.13817749</v>
      </c>
      <c r="BI22" s="15">
        <f t="shared" si="22"/>
        <v>1562255.72707964</v>
      </c>
      <c r="BJ22" s="23"/>
      <c r="BM22" s="2" t="str">
        <v>Hong Kong</v>
      </c>
      <c r="BN22" s="15">
        <f t="shared" si="23"/>
        <v>0</v>
      </c>
      <c r="BO22" s="15">
        <f t="shared" si="24"/>
        <v>55409.0645635977</v>
      </c>
      <c r="BP22" s="15">
        <f t="shared" si="25"/>
        <v>337067.996102851</v>
      </c>
      <c r="BQ22" s="15">
        <f t="shared" si="26"/>
        <v>820189.511529371</v>
      </c>
      <c r="BR22" s="15">
        <f t="shared" si="27"/>
        <v>1995771.8994405</v>
      </c>
      <c r="BS22" s="15">
        <f t="shared" si="28"/>
        <v>3035202.0924783</v>
      </c>
    </row>
    <row r="23" ht="15" customHeight="1" spans="1:71">
      <c r="A23" s="24" t="s">
        <v>953</v>
      </c>
      <c r="B23" s="25" t="s">
        <v>414</v>
      </c>
      <c r="C23" s="26" t="s">
        <v>415</v>
      </c>
      <c r="D23" s="27" t="s">
        <v>929</v>
      </c>
      <c r="E23" s="10" t="s">
        <v>245</v>
      </c>
      <c r="F23" s="28" t="s">
        <v>930</v>
      </c>
      <c r="G23" s="27" t="s">
        <v>169</v>
      </c>
      <c r="H23" s="27" t="s">
        <v>234</v>
      </c>
      <c r="I23" s="28" t="s">
        <v>424</v>
      </c>
      <c r="J23" s="27" t="s">
        <v>173</v>
      </c>
      <c r="K23" s="27" t="s">
        <v>931</v>
      </c>
      <c r="L23" s="29" t="s">
        <v>291</v>
      </c>
      <c r="M23" s="13">
        <v>2665</v>
      </c>
      <c r="N23" s="14">
        <f t="shared" si="7"/>
        <v>7.3013698630137</v>
      </c>
      <c r="O23" s="15">
        <v>10800</v>
      </c>
      <c r="P23" s="15">
        <f t="shared" si="0"/>
        <v>28782000</v>
      </c>
      <c r="Q23" s="16">
        <f>IFERROR(VLOOKUP(G23,SCENARIOS!$A$13:$E$18,3,0),0.025)</f>
        <v>0.02</v>
      </c>
      <c r="R23" s="17">
        <f>IFERROR(VLOOKUP(L23,INPUTS!$A$107:$B$120,2,0),0.0082)</f>
        <v>0.0079</v>
      </c>
      <c r="S23" s="30">
        <f t="shared" si="1"/>
        <v>85.32</v>
      </c>
      <c r="T23" s="15">
        <f t="shared" si="2"/>
        <v>227377.8</v>
      </c>
      <c r="U23" s="15">
        <f>T23/INPUTS!$B$7*1000</f>
        <v>284222250</v>
      </c>
      <c r="V23" s="15">
        <f>T23*INPUTS!$B$6</f>
        <v>718513.848</v>
      </c>
      <c r="W23" s="19" t="s">
        <v>396</v>
      </c>
      <c r="X23" s="19" t="s">
        <v>396</v>
      </c>
      <c r="Y23" s="20">
        <f>IFERROR(VLOOKUP(E23,INPUTS!$A$44:$B$103,2,0),0)</f>
        <v>0.005</v>
      </c>
      <c r="Z23" s="15">
        <f t="shared" si="3"/>
        <v>1136.889</v>
      </c>
      <c r="AA23" s="20">
        <f>IFERROR(VLOOKUP(E23,INPUTS!$A$44:$C$103,3,0),SCENARIOS!$J$24)</f>
        <v>0.03</v>
      </c>
      <c r="AB23" s="15">
        <f t="shared" ref="AB23:AF23" si="49">$T23*AA23*(1+$Q23)^AB$2</f>
        <v>7531.30392161547</v>
      </c>
      <c r="AC23" s="20">
        <f>IFERROR(VLOOKUP($E23,INPUTS!$A$44:$G$103,4,0),SCENARIOS!$K$24)</f>
        <v>0.1</v>
      </c>
      <c r="AD23" s="15">
        <f t="shared" si="49"/>
        <v>27717.2269430684</v>
      </c>
      <c r="AE23" s="20">
        <f>IFERROR(VLOOKUP($E23,INPUTS!$A$44:$G$103,5,0),SCENARIOS!$L$24)</f>
        <v>0.2</v>
      </c>
      <c r="AF23" s="15">
        <f t="shared" si="49"/>
        <v>61204.1163715592</v>
      </c>
      <c r="AG23" s="20">
        <f>IFERROR(VLOOKUP($E23,INPUTS!$A$44:$G$103,6,0),SCENARIOS!$M$24)</f>
        <v>0.3</v>
      </c>
      <c r="AH23" s="15">
        <f t="shared" si="5"/>
        <v>101361.434943986</v>
      </c>
      <c r="AI23" s="20">
        <f>IFERROR(VLOOKUP($E23,INPUTS!$A$44:$G$103,7,0),SCENARIOS!$N$24)</f>
        <v>0.4</v>
      </c>
      <c r="AJ23" s="15">
        <f t="shared" si="6"/>
        <v>149214.952675281</v>
      </c>
      <c r="AL23" t="str">
        <f t="shared" si="9"/>
        <v>Y</v>
      </c>
      <c r="AM23" s="21">
        <f t="shared" si="10"/>
        <v>373037.381688202</v>
      </c>
      <c r="AT23" s="32" t="s">
        <v>940</v>
      </c>
      <c r="AU23" s="33">
        <f>SUM(AU16:AU21)</f>
        <v>0.88480906526</v>
      </c>
      <c r="AV23" s="33">
        <f t="shared" ref="AV23:AZ23" si="50">SUM(AV16:AV21)</f>
        <v>6.05169984502317</v>
      </c>
      <c r="AW23" s="33">
        <f t="shared" si="50"/>
        <v>18.9816281256524</v>
      </c>
      <c r="AX23" s="33">
        <f t="shared" si="50"/>
        <v>44.2474867552696</v>
      </c>
      <c r="AY23" s="33">
        <f t="shared" si="50"/>
        <v>82.1179267976347</v>
      </c>
      <c r="AZ23" s="33">
        <f t="shared" si="50"/>
        <v>121.734781017802</v>
      </c>
      <c r="BC23" s="2" t="str">
        <v>BSB</v>
      </c>
      <c r="BD23" s="15">
        <f t="shared" si="17"/>
        <v>0</v>
      </c>
      <c r="BE23" s="15">
        <f t="shared" si="18"/>
        <v>129.823187130579</v>
      </c>
      <c r="BF23" s="15">
        <f t="shared" si="19"/>
        <v>770.946107552098</v>
      </c>
      <c r="BG23" s="15">
        <f t="shared" si="20"/>
        <v>1831.28426866278</v>
      </c>
      <c r="BH23" s="15">
        <f t="shared" si="21"/>
        <v>4349.98249527467</v>
      </c>
      <c r="BI23" s="15">
        <f t="shared" si="22"/>
        <v>6458.01829930168</v>
      </c>
      <c r="BJ23" s="23"/>
      <c r="BM23" s="2" t="str">
        <v>Hungary</v>
      </c>
      <c r="BN23" s="15">
        <f t="shared" si="23"/>
        <v>5847.4002</v>
      </c>
      <c r="BO23" s="15">
        <f t="shared" si="24"/>
        <v>19847.3898310148</v>
      </c>
      <c r="BP23" s="15">
        <f t="shared" si="25"/>
        <v>56138.7496481301</v>
      </c>
      <c r="BQ23" s="15">
        <f t="shared" si="26"/>
        <v>127031.68482661</v>
      </c>
      <c r="BR23" s="15">
        <f t="shared" si="27"/>
        <v>191632.922013547</v>
      </c>
      <c r="BS23" s="15">
        <f t="shared" si="28"/>
        <v>271018.827282944</v>
      </c>
    </row>
    <row r="24" ht="15" customHeight="1" spans="1:71">
      <c r="A24" s="6" t="s">
        <v>954</v>
      </c>
      <c r="B24" s="7" t="s">
        <v>409</v>
      </c>
      <c r="C24" s="8" t="s">
        <v>410</v>
      </c>
      <c r="D24" s="9" t="s">
        <v>929</v>
      </c>
      <c r="E24" s="10" t="s">
        <v>255</v>
      </c>
      <c r="F24" s="11" t="s">
        <v>930</v>
      </c>
      <c r="G24" s="9" t="s">
        <v>169</v>
      </c>
      <c r="H24" s="9" t="s">
        <v>440</v>
      </c>
      <c r="I24" s="11" t="s">
        <v>439</v>
      </c>
      <c r="J24" s="9" t="s">
        <v>177</v>
      </c>
      <c r="K24" s="9" t="s">
        <v>931</v>
      </c>
      <c r="L24" s="12" t="s">
        <v>295</v>
      </c>
      <c r="M24" s="13">
        <v>1333</v>
      </c>
      <c r="N24" s="14">
        <f t="shared" si="7"/>
        <v>3.65205479452055</v>
      </c>
      <c r="O24" s="15">
        <v>11560</v>
      </c>
      <c r="P24" s="15">
        <f t="shared" si="0"/>
        <v>15409480</v>
      </c>
      <c r="Q24" s="16">
        <f>IFERROR(VLOOKUP(G24,SCENARIOS!$A$13:$E$18,3,0),0.025)</f>
        <v>0.02</v>
      </c>
      <c r="R24" s="17">
        <f>IFERROR(VLOOKUP(L24,INPUTS!$A$107:$B$120,2,0),0.0082)</f>
        <v>0.0089</v>
      </c>
      <c r="S24" s="18">
        <f t="shared" si="1"/>
        <v>102.884</v>
      </c>
      <c r="T24" s="15">
        <f t="shared" si="2"/>
        <v>137144.372</v>
      </c>
      <c r="U24" s="15">
        <f>T24/INPUTS!$B$7*1000</f>
        <v>171430465</v>
      </c>
      <c r="V24" s="15">
        <f>T24*INPUTS!$B$6</f>
        <v>433376.21552</v>
      </c>
      <c r="W24" s="19" t="s">
        <v>396</v>
      </c>
      <c r="X24" s="19" t="s">
        <v>396</v>
      </c>
      <c r="Y24" s="20">
        <f>IFERROR(VLOOKUP(E24,INPUTS!$A$44:$B$103,2,0),0)</f>
        <v>0.005</v>
      </c>
      <c r="Z24" s="15">
        <f t="shared" si="3"/>
        <v>685.72186</v>
      </c>
      <c r="AA24" s="20">
        <f>IFERROR(VLOOKUP(E24,INPUTS!$A$44:$C$103,3,0),SCENARIOS!$J$24)</f>
        <v>0.03</v>
      </c>
      <c r="AB24" s="15">
        <f t="shared" ref="AB24:AF24" si="51">$T24*AA24*(1+$Q24)^AB$2</f>
        <v>4542.55405176359</v>
      </c>
      <c r="AC24" s="20">
        <f>IFERROR(VLOOKUP($E24,INPUTS!$A$44:$G$103,4,0),SCENARIOS!$K$24)</f>
        <v>0.1</v>
      </c>
      <c r="AD24" s="15">
        <f t="shared" si="51"/>
        <v>16717.8224201685</v>
      </c>
      <c r="AE24" s="20">
        <f>IFERROR(VLOOKUP($E24,INPUTS!$A$44:$G$103,5,0),SCENARIOS!$L$24)</f>
        <v>0.2</v>
      </c>
      <c r="AF24" s="15">
        <f t="shared" si="51"/>
        <v>36915.6536108292</v>
      </c>
      <c r="AG24" s="20">
        <f>IFERROR(VLOOKUP($E24,INPUTS!$A$44:$G$103,6,0),SCENARIOS!$M$24)</f>
        <v>0.3</v>
      </c>
      <c r="AH24" s="15">
        <f t="shared" si="5"/>
        <v>61136.796733946</v>
      </c>
      <c r="AI24" s="20">
        <f>IFERROR(VLOOKUP($E24,INPUTS!$A$44:$G$103,7,0),SCENARIOS!$N$24)</f>
        <v>0.4</v>
      </c>
      <c r="AJ24" s="15">
        <f t="shared" si="6"/>
        <v>89999.9515241203</v>
      </c>
      <c r="AL24" t="str">
        <f t="shared" si="9"/>
        <v>N</v>
      </c>
      <c r="AM24" s="21">
        <f t="shared" si="10"/>
        <v>224999.878810301</v>
      </c>
      <c r="BC24" s="2" t="str">
        <v>BUD</v>
      </c>
      <c r="BD24" s="15">
        <f t="shared" si="17"/>
        <v>5847.4002</v>
      </c>
      <c r="BE24" s="15">
        <f t="shared" si="18"/>
        <v>19847.3898310148</v>
      </c>
      <c r="BF24" s="15">
        <f t="shared" si="19"/>
        <v>56138.7496481301</v>
      </c>
      <c r="BG24" s="15">
        <f t="shared" si="20"/>
        <v>127031.68482661</v>
      </c>
      <c r="BH24" s="15">
        <f t="shared" si="21"/>
        <v>191632.922013547</v>
      </c>
      <c r="BI24" s="15">
        <f t="shared" si="22"/>
        <v>271018.827282944</v>
      </c>
      <c r="BJ24" s="23"/>
      <c r="BM24" s="2" t="str">
        <v>Iceland</v>
      </c>
      <c r="BN24" s="15">
        <f t="shared" si="23"/>
        <v>0</v>
      </c>
      <c r="BO24" s="15">
        <f t="shared" si="24"/>
        <v>3428.98149897187</v>
      </c>
      <c r="BP24" s="15">
        <f t="shared" si="25"/>
        <v>19397.8891489339</v>
      </c>
      <c r="BQ24" s="15">
        <f t="shared" si="26"/>
        <v>43893.8621916915</v>
      </c>
      <c r="BR24" s="15">
        <f t="shared" si="27"/>
        <v>99323.7523583382</v>
      </c>
      <c r="BS24" s="15">
        <f t="shared" si="28"/>
        <v>140469.636441673</v>
      </c>
    </row>
    <row r="25" ht="15" customHeight="1" spans="1:71">
      <c r="A25" s="24" t="s">
        <v>955</v>
      </c>
      <c r="B25" s="7" t="s">
        <v>419</v>
      </c>
      <c r="C25" s="8" t="s">
        <v>420</v>
      </c>
      <c r="D25" s="9" t="s">
        <v>929</v>
      </c>
      <c r="E25" s="10" t="s">
        <v>242</v>
      </c>
      <c r="F25" s="11" t="s">
        <v>421</v>
      </c>
      <c r="G25" s="9" t="s">
        <v>173</v>
      </c>
      <c r="H25" s="9" t="s">
        <v>224</v>
      </c>
      <c r="I25" s="11" t="s">
        <v>938</v>
      </c>
      <c r="J25" s="9" t="s">
        <v>165</v>
      </c>
      <c r="K25" s="9" t="s">
        <v>931</v>
      </c>
      <c r="L25" s="12" t="s">
        <v>293</v>
      </c>
      <c r="M25" s="13">
        <v>984</v>
      </c>
      <c r="N25" s="14">
        <f t="shared" si="7"/>
        <v>2.6958904109589</v>
      </c>
      <c r="O25" s="15">
        <v>10840</v>
      </c>
      <c r="P25" s="15">
        <f t="shared" si="0"/>
        <v>10666560</v>
      </c>
      <c r="Q25" s="16">
        <f>IFERROR(VLOOKUP(G25,SCENARIOS!$A$13:$E$18,3,0),0.025)</f>
        <v>0.04</v>
      </c>
      <c r="R25" s="17">
        <f>IFERROR(VLOOKUP(L25,INPUTS!$A$107:$B$120,2,0),0.0082)</f>
        <v>0.0079</v>
      </c>
      <c r="S25" s="30">
        <f t="shared" si="1"/>
        <v>85.636</v>
      </c>
      <c r="T25" s="15">
        <f t="shared" si="2"/>
        <v>84265.824</v>
      </c>
      <c r="U25" s="15">
        <f>T25/INPUTS!$B$7*1000</f>
        <v>105332280</v>
      </c>
      <c r="V25" s="15">
        <f>T25*INPUTS!$B$6</f>
        <v>266280.00384</v>
      </c>
      <c r="W25" s="19" t="s">
        <v>396</v>
      </c>
      <c r="X25" s="19" t="s">
        <v>396</v>
      </c>
      <c r="Y25" s="20">
        <f>IFERROR(VLOOKUP(E25,INPUTS!$A$44:$B$103,2,0),0)</f>
        <v>0</v>
      </c>
      <c r="Z25" s="15">
        <f t="shared" si="3"/>
        <v>0</v>
      </c>
      <c r="AA25" s="20">
        <f>IFERROR(VLOOKUP(E25,INPUTS!$A$44:$C$103,3,0),SCENARIOS!$J$24)</f>
        <v>0.03</v>
      </c>
      <c r="AB25" s="15">
        <f t="shared" ref="AB25:AF25" si="52">$T25*AA25*(1+$Q25)^AB$2</f>
        <v>3075.66778028183</v>
      </c>
      <c r="AC25" s="20">
        <f>IFERROR(VLOOKUP($E25,INPUTS!$A$44:$G$103,4,0),SCENARIOS!$K$24)</f>
        <v>0.1</v>
      </c>
      <c r="AD25" s="15">
        <f t="shared" si="52"/>
        <v>12473.4004389935</v>
      </c>
      <c r="AE25" s="20">
        <f>IFERROR(VLOOKUP($E25,INPUTS!$A$44:$G$103,5,0),SCENARIOS!$L$24)</f>
        <v>0.2</v>
      </c>
      <c r="AF25" s="15">
        <f t="shared" si="52"/>
        <v>30351.5976937978</v>
      </c>
      <c r="AG25" s="20">
        <f>IFERROR(VLOOKUP($E25,INPUTS!$A$44:$G$103,6,0),SCENARIOS!$M$24)</f>
        <v>0.3</v>
      </c>
      <c r="AH25" s="15">
        <f t="shared" si="5"/>
        <v>55391.0391399543</v>
      </c>
      <c r="AI25" s="20">
        <f>IFERROR(VLOOKUP($E25,INPUTS!$A$44:$G$103,7,0),SCENARIOS!$N$24)</f>
        <v>0.4</v>
      </c>
      <c r="AJ25" s="15">
        <f t="shared" si="6"/>
        <v>89855.55804877</v>
      </c>
      <c r="AL25" t="str">
        <f t="shared" si="9"/>
        <v>Y</v>
      </c>
      <c r="AM25" s="21">
        <f t="shared" si="10"/>
        <v>224638.895121925</v>
      </c>
      <c r="BC25" s="2" t="str">
        <v>CAI</v>
      </c>
      <c r="BD25" s="15">
        <f t="shared" si="17"/>
        <v>0</v>
      </c>
      <c r="BE25" s="15">
        <f t="shared" si="18"/>
        <v>12959.6218739446</v>
      </c>
      <c r="BF25" s="15">
        <f t="shared" si="19"/>
        <v>80750.2334906204</v>
      </c>
      <c r="BG25" s="15">
        <f t="shared" si="20"/>
        <v>201258.964874567</v>
      </c>
      <c r="BH25" s="15">
        <f t="shared" si="21"/>
        <v>501610.573634901</v>
      </c>
      <c r="BI25" s="15">
        <f t="shared" si="22"/>
        <v>781372.545749544</v>
      </c>
      <c r="BJ25" s="23"/>
      <c r="BM25" s="2" t="str">
        <v>India</v>
      </c>
      <c r="BN25" s="15">
        <f t="shared" si="23"/>
        <v>0</v>
      </c>
      <c r="BO25" s="15">
        <f t="shared" si="24"/>
        <v>47617.9909120082</v>
      </c>
      <c r="BP25" s="15">
        <f t="shared" si="25"/>
        <v>289672.834247758</v>
      </c>
      <c r="BQ25" s="15">
        <f t="shared" si="26"/>
        <v>704862.589067938</v>
      </c>
      <c r="BR25" s="15">
        <f t="shared" si="27"/>
        <v>1715146.22956537</v>
      </c>
      <c r="BS25" s="15">
        <f t="shared" si="28"/>
        <v>2608422.04780141</v>
      </c>
    </row>
    <row r="26" ht="15" customHeight="1" spans="1:71">
      <c r="A26" s="6" t="s">
        <v>956</v>
      </c>
      <c r="B26" s="25" t="s">
        <v>419</v>
      </c>
      <c r="C26" s="26" t="s">
        <v>420</v>
      </c>
      <c r="D26" s="27" t="s">
        <v>929</v>
      </c>
      <c r="E26" s="10" t="s">
        <v>242</v>
      </c>
      <c r="F26" s="28" t="s">
        <v>421</v>
      </c>
      <c r="G26" s="27" t="s">
        <v>173</v>
      </c>
      <c r="H26" s="27" t="s">
        <v>245</v>
      </c>
      <c r="I26" s="28" t="s">
        <v>930</v>
      </c>
      <c r="J26" s="27" t="s">
        <v>169</v>
      </c>
      <c r="K26" s="27" t="s">
        <v>931</v>
      </c>
      <c r="L26" s="29" t="s">
        <v>293</v>
      </c>
      <c r="M26" s="13">
        <v>492</v>
      </c>
      <c r="N26" s="14">
        <f t="shared" si="7"/>
        <v>1.34794520547945</v>
      </c>
      <c r="O26" s="15">
        <v>15340</v>
      </c>
      <c r="P26" s="15">
        <f t="shared" si="0"/>
        <v>7547280</v>
      </c>
      <c r="Q26" s="16">
        <f>IFERROR(VLOOKUP(G26,SCENARIOS!$A$13:$E$18,3,0),0.025)</f>
        <v>0.04</v>
      </c>
      <c r="R26" s="17">
        <f>IFERROR(VLOOKUP(L26,INPUTS!$A$107:$B$120,2,0),0.0082)</f>
        <v>0.0079</v>
      </c>
      <c r="S26" s="18">
        <f t="shared" si="1"/>
        <v>121.186</v>
      </c>
      <c r="T26" s="15">
        <f t="shared" si="2"/>
        <v>59623.512</v>
      </c>
      <c r="U26" s="15">
        <f>T26/INPUTS!$B$7*1000</f>
        <v>74529390</v>
      </c>
      <c r="V26" s="15">
        <f>T26*INPUTS!$B$6</f>
        <v>188410.29792</v>
      </c>
      <c r="W26" s="19" t="s">
        <v>396</v>
      </c>
      <c r="X26" s="19" t="s">
        <v>396</v>
      </c>
      <c r="Y26" s="20">
        <f>IFERROR(VLOOKUP(E26,INPUTS!$A$44:$B$103,2,0),0)</f>
        <v>0</v>
      </c>
      <c r="Z26" s="15">
        <f t="shared" si="3"/>
        <v>0</v>
      </c>
      <c r="AA26" s="20">
        <f>IFERROR(VLOOKUP(E26,INPUTS!$A$44:$C$103,3,0),SCENARIOS!$J$24)</f>
        <v>0.03</v>
      </c>
      <c r="AB26" s="15">
        <f t="shared" ref="AB26:AF26" si="53">$T26*AA26*(1+$Q26)^AB$2</f>
        <v>2176.23356778244</v>
      </c>
      <c r="AC26" s="20">
        <f>IFERROR(VLOOKUP($E26,INPUTS!$A$44:$G$103,4,0),SCENARIOS!$K$24)</f>
        <v>0.1</v>
      </c>
      <c r="AD26" s="15">
        <f t="shared" si="53"/>
        <v>8825.73628847604</v>
      </c>
      <c r="AE26" s="20">
        <f>IFERROR(VLOOKUP($E26,INPUTS!$A$44:$G$103,5,0),SCENARIOS!$L$24)</f>
        <v>0.2</v>
      </c>
      <c r="AF26" s="15">
        <f t="shared" si="53"/>
        <v>21475.7153423827</v>
      </c>
      <c r="AG26" s="20">
        <f>IFERROR(VLOOKUP($E26,INPUTS!$A$44:$G$103,6,0),SCENARIOS!$M$24)</f>
        <v>0.3</v>
      </c>
      <c r="AH26" s="15">
        <f t="shared" si="5"/>
        <v>39192.7371036393</v>
      </c>
      <c r="AI26" s="20">
        <f>IFERROR(VLOOKUP($E26,INPUTS!$A$44:$G$103,7,0),SCENARIOS!$N$24)</f>
        <v>0.4</v>
      </c>
      <c r="AJ26" s="15">
        <f t="shared" si="6"/>
        <v>63578.6098001906</v>
      </c>
      <c r="AL26" t="str">
        <f t="shared" si="9"/>
        <v>N</v>
      </c>
      <c r="AM26" s="21">
        <f t="shared" si="10"/>
        <v>158946.524500476</v>
      </c>
      <c r="BC26" s="2" t="str">
        <v>CAN</v>
      </c>
      <c r="BD26" s="15">
        <f t="shared" si="17"/>
        <v>0</v>
      </c>
      <c r="BE26" s="15">
        <f t="shared" si="18"/>
        <v>14714.5060681653</v>
      </c>
      <c r="BF26" s="15">
        <f t="shared" si="19"/>
        <v>89512.2325760784</v>
      </c>
      <c r="BG26" s="15">
        <f t="shared" si="20"/>
        <v>217810.635127979</v>
      </c>
      <c r="BH26" s="15">
        <f t="shared" si="21"/>
        <v>529999.882804087</v>
      </c>
      <c r="BI26" s="15">
        <f t="shared" si="22"/>
        <v>806032.369606566</v>
      </c>
      <c r="BJ26" s="23"/>
      <c r="BM26" s="2" t="str">
        <v>Indonesia</v>
      </c>
      <c r="BN26" s="15">
        <f t="shared" si="23"/>
        <v>0</v>
      </c>
      <c r="BO26" s="15">
        <f t="shared" si="24"/>
        <v>7853.96768997186</v>
      </c>
      <c r="BP26" s="15">
        <f t="shared" si="25"/>
        <v>47777.7629268004</v>
      </c>
      <c r="BQ26" s="15">
        <f t="shared" si="26"/>
        <v>116257.907870142</v>
      </c>
      <c r="BR26" s="15">
        <f t="shared" si="27"/>
        <v>282891.04207432</v>
      </c>
      <c r="BS26" s="15">
        <f t="shared" si="28"/>
        <v>430225.259253352</v>
      </c>
    </row>
    <row r="27" ht="15" customHeight="1" spans="1:71">
      <c r="A27" s="24" t="s">
        <v>957</v>
      </c>
      <c r="B27" s="7" t="s">
        <v>422</v>
      </c>
      <c r="C27" s="8" t="s">
        <v>423</v>
      </c>
      <c r="D27" s="9" t="s">
        <v>929</v>
      </c>
      <c r="E27" s="10" t="s">
        <v>234</v>
      </c>
      <c r="F27" s="11" t="s">
        <v>424</v>
      </c>
      <c r="G27" s="9" t="s">
        <v>173</v>
      </c>
      <c r="H27" s="9" t="s">
        <v>248</v>
      </c>
      <c r="I27" s="11" t="s">
        <v>930</v>
      </c>
      <c r="J27" s="9" t="s">
        <v>169</v>
      </c>
      <c r="K27" s="9" t="s">
        <v>931</v>
      </c>
      <c r="L27" s="12" t="s">
        <v>295</v>
      </c>
      <c r="M27" s="13">
        <v>1473</v>
      </c>
      <c r="N27" s="14">
        <f t="shared" si="7"/>
        <v>4.03561643835616</v>
      </c>
      <c r="O27" s="15">
        <v>9570</v>
      </c>
      <c r="P27" s="15">
        <f t="shared" si="0"/>
        <v>14096610</v>
      </c>
      <c r="Q27" s="16">
        <f>IFERROR(VLOOKUP(G27,SCENARIOS!$A$13:$E$18,3,0),0.025)</f>
        <v>0.04</v>
      </c>
      <c r="R27" s="17">
        <f>IFERROR(VLOOKUP(L27,INPUTS!$A$107:$B$120,2,0),0.0082)</f>
        <v>0.0089</v>
      </c>
      <c r="S27" s="30">
        <f t="shared" si="1"/>
        <v>85.173</v>
      </c>
      <c r="T27" s="15">
        <f t="shared" si="2"/>
        <v>125459.829</v>
      </c>
      <c r="U27" s="15">
        <f>T27/INPUTS!$B$7*1000</f>
        <v>156824786.25</v>
      </c>
      <c r="V27" s="15">
        <f>T27*INPUTS!$B$6</f>
        <v>396453.05964</v>
      </c>
      <c r="W27" s="19" t="s">
        <v>396</v>
      </c>
      <c r="X27" s="19" t="s">
        <v>396</v>
      </c>
      <c r="Y27" s="20">
        <f>IFERROR(VLOOKUP(E27,INPUTS!$A$44:$B$103,2,0),0)</f>
        <v>0</v>
      </c>
      <c r="Z27" s="15">
        <f t="shared" si="3"/>
        <v>0</v>
      </c>
      <c r="AA27" s="20">
        <f>IFERROR(VLOOKUP(E27,INPUTS!$A$44:$C$103,3,0),SCENARIOS!$J$24)</f>
        <v>0.1</v>
      </c>
      <c r="AB27" s="15">
        <f t="shared" ref="AB27:AF27" si="54">$T27*AA27*(1+$Q27)^AB$2</f>
        <v>15264.1065087458</v>
      </c>
      <c r="AC27" s="20">
        <f>IFERROR(VLOOKUP($E27,INPUTS!$A$44:$G$103,4,0),SCENARIOS!$K$24)</f>
        <v>0.15</v>
      </c>
      <c r="AD27" s="15">
        <f t="shared" si="54"/>
        <v>27856.6792296124</v>
      </c>
      <c r="AE27" s="20">
        <f>IFERROR(VLOOKUP($E27,INPUTS!$A$44:$G$103,5,0),SCENARIOS!$L$24)</f>
        <v>0.3</v>
      </c>
      <c r="AF27" s="15">
        <f t="shared" si="54"/>
        <v>67783.8192718675</v>
      </c>
      <c r="AG27" s="20">
        <f>IFERROR(VLOOKUP($E27,INPUTS!$A$44:$G$103,6,0),SCENARIOS!$M$24)</f>
        <v>0.4</v>
      </c>
      <c r="AH27" s="15">
        <f t="shared" si="5"/>
        <v>109959.173937166</v>
      </c>
      <c r="AI27" s="20">
        <f>IFERROR(VLOOKUP($E27,INPUTS!$A$44:$G$103,7,0),SCENARIOS!$N$24)</f>
        <v>0.5</v>
      </c>
      <c r="AJ27" s="15">
        <f t="shared" si="6"/>
        <v>167227.6851452</v>
      </c>
      <c r="AL27" t="str">
        <f t="shared" si="9"/>
        <v>Y</v>
      </c>
      <c r="AM27" s="21">
        <f t="shared" si="10"/>
        <v>334455.370290399</v>
      </c>
      <c r="AR27" s="35"/>
      <c r="AS27" s="35"/>
      <c r="AT27" s="36" t="s">
        <v>312</v>
      </c>
      <c r="AU27" s="37">
        <v>2025</v>
      </c>
      <c r="AV27" s="37">
        <v>2030</v>
      </c>
      <c r="AW27" s="37">
        <v>2035</v>
      </c>
      <c r="AX27" s="37">
        <v>2040</v>
      </c>
      <c r="AY27" s="37">
        <v>2045</v>
      </c>
      <c r="AZ27" s="37">
        <v>2050</v>
      </c>
      <c r="BC27" s="2" t="str">
        <v>CDG</v>
      </c>
      <c r="BD27" s="15">
        <f t="shared" si="17"/>
        <v>104588.3087</v>
      </c>
      <c r="BE27" s="15">
        <f t="shared" si="18"/>
        <v>354996.21430656</v>
      </c>
      <c r="BF27" s="15">
        <f t="shared" si="19"/>
        <v>1004114.08102881</v>
      </c>
      <c r="BG27" s="15">
        <f t="shared" si="20"/>
        <v>2272125.83591023</v>
      </c>
      <c r="BH27" s="15">
        <f t="shared" si="21"/>
        <v>3427602.44195974</v>
      </c>
      <c r="BI27" s="15">
        <f t="shared" si="22"/>
        <v>4847521.94169651</v>
      </c>
      <c r="BJ27" s="23"/>
      <c r="BM27" s="2" t="str">
        <v>Ireland</v>
      </c>
      <c r="BN27" s="15">
        <f t="shared" si="23"/>
        <v>21929.0288</v>
      </c>
      <c r="BO27" s="15">
        <f t="shared" si="24"/>
        <v>74432.0498551051</v>
      </c>
      <c r="BP27" s="15">
        <f t="shared" si="25"/>
        <v>210532.581270876</v>
      </c>
      <c r="BQ27" s="15">
        <f t="shared" si="26"/>
        <v>476396.583061864</v>
      </c>
      <c r="BR27" s="15">
        <f t="shared" si="27"/>
        <v>718665.342225631</v>
      </c>
      <c r="BS27" s="15">
        <f t="shared" si="28"/>
        <v>1016379.83814241</v>
      </c>
    </row>
    <row r="28" ht="15" customHeight="1" spans="1:71">
      <c r="A28" s="6" t="s">
        <v>958</v>
      </c>
      <c r="B28" s="25" t="s">
        <v>422</v>
      </c>
      <c r="C28" s="26" t="s">
        <v>423</v>
      </c>
      <c r="D28" s="27" t="s">
        <v>929</v>
      </c>
      <c r="E28" s="10" t="s">
        <v>234</v>
      </c>
      <c r="F28" s="28" t="s">
        <v>424</v>
      </c>
      <c r="G28" s="27" t="s">
        <v>173</v>
      </c>
      <c r="H28" s="27" t="s">
        <v>224</v>
      </c>
      <c r="I28" s="28" t="s">
        <v>938</v>
      </c>
      <c r="J28" s="27" t="s">
        <v>165</v>
      </c>
      <c r="K28" s="27" t="s">
        <v>931</v>
      </c>
      <c r="L28" s="29" t="s">
        <v>291</v>
      </c>
      <c r="M28" s="13">
        <v>982</v>
      </c>
      <c r="N28" s="14">
        <f t="shared" si="7"/>
        <v>2.69041095890411</v>
      </c>
      <c r="O28" s="15">
        <v>9570</v>
      </c>
      <c r="P28" s="15">
        <f t="shared" si="0"/>
        <v>9397740</v>
      </c>
      <c r="Q28" s="16">
        <f>IFERROR(VLOOKUP(G28,SCENARIOS!$A$13:$E$18,3,0),0.025)</f>
        <v>0.04</v>
      </c>
      <c r="R28" s="17">
        <f>IFERROR(VLOOKUP(L28,INPUTS!$A$107:$B$120,2,0),0.0082)</f>
        <v>0.0079</v>
      </c>
      <c r="S28" s="18">
        <f t="shared" si="1"/>
        <v>75.603</v>
      </c>
      <c r="T28" s="15">
        <f t="shared" si="2"/>
        <v>74242.146</v>
      </c>
      <c r="U28" s="15">
        <f>T28/INPUTS!$B$7*1000</f>
        <v>92802682.5</v>
      </c>
      <c r="V28" s="15">
        <f>T28*INPUTS!$B$6</f>
        <v>234605.18136</v>
      </c>
      <c r="W28" s="19" t="s">
        <v>396</v>
      </c>
      <c r="X28" s="19" t="s">
        <v>396</v>
      </c>
      <c r="Y28" s="20">
        <f>IFERROR(VLOOKUP(E28,INPUTS!$A$44:$B$103,2,0),0)</f>
        <v>0</v>
      </c>
      <c r="Z28" s="15">
        <f t="shared" si="3"/>
        <v>0</v>
      </c>
      <c r="AA28" s="20">
        <f>IFERROR(VLOOKUP(E28,INPUTS!$A$44:$C$103,3,0),SCENARIOS!$J$24)</f>
        <v>0.1</v>
      </c>
      <c r="AB28" s="15">
        <f t="shared" ref="AB28:AF28" si="55">$T28*AA28*(1+$Q28)^AB$2</f>
        <v>9032.69224113046</v>
      </c>
      <c r="AC28" s="20">
        <f>IFERROR(VLOOKUP($E28,INPUTS!$A$44:$G$103,4,0),SCENARIOS!$K$24)</f>
        <v>0.15</v>
      </c>
      <c r="AD28" s="15">
        <f t="shared" si="55"/>
        <v>16484.476847486</v>
      </c>
      <c r="AE28" s="20">
        <f>IFERROR(VLOOKUP($E28,INPUTS!$A$44:$G$103,5,0),SCENARIOS!$L$24)</f>
        <v>0.3</v>
      </c>
      <c r="AF28" s="15">
        <f t="shared" si="55"/>
        <v>40111.7732020789</v>
      </c>
      <c r="AG28" s="20">
        <f>IFERROR(VLOOKUP($E28,INPUTS!$A$44:$G$103,6,0),SCENARIOS!$M$24)</f>
        <v>0.4</v>
      </c>
      <c r="AH28" s="15">
        <f t="shared" si="5"/>
        <v>65069.4737156265</v>
      </c>
      <c r="AI28" s="20">
        <f>IFERROR(VLOOKUP($E28,INPUTS!$A$44:$G$103,7,0),SCENARIOS!$N$24)</f>
        <v>0.5</v>
      </c>
      <c r="AJ28" s="15">
        <f t="shared" si="6"/>
        <v>98958.7050671968</v>
      </c>
      <c r="AL28" t="str">
        <f t="shared" si="9"/>
        <v>Y</v>
      </c>
      <c r="AM28" s="21">
        <f t="shared" si="10"/>
        <v>197917.410134394</v>
      </c>
      <c r="AT28" s="38" t="s">
        <v>313</v>
      </c>
      <c r="AU28">
        <v>320</v>
      </c>
      <c r="AV28">
        <v>350</v>
      </c>
      <c r="AW28">
        <v>394</v>
      </c>
      <c r="AX28">
        <v>438</v>
      </c>
      <c r="AY28">
        <v>480</v>
      </c>
      <c r="AZ28">
        <v>525</v>
      </c>
      <c r="BC28" s="2" t="str">
        <v>CGK</v>
      </c>
      <c r="BD28" s="15">
        <f t="shared" si="17"/>
        <v>0</v>
      </c>
      <c r="BE28" s="15">
        <f t="shared" si="18"/>
        <v>7853.96768997186</v>
      </c>
      <c r="BF28" s="15">
        <f t="shared" si="19"/>
        <v>47777.7629268004</v>
      </c>
      <c r="BG28" s="15">
        <f t="shared" si="20"/>
        <v>116257.907870142</v>
      </c>
      <c r="BH28" s="15">
        <f t="shared" si="21"/>
        <v>282891.04207432</v>
      </c>
      <c r="BI28" s="15">
        <f t="shared" si="22"/>
        <v>430225.259253352</v>
      </c>
      <c r="BJ28" s="23"/>
      <c r="BM28" s="2" t="str">
        <v>Italy</v>
      </c>
      <c r="BN28" s="15">
        <f t="shared" si="23"/>
        <v>12917.9542</v>
      </c>
      <c r="BO28" s="15">
        <f t="shared" si="24"/>
        <v>76658.7043247268</v>
      </c>
      <c r="BP28" s="15">
        <f t="shared" si="25"/>
        <v>309640.886957326</v>
      </c>
      <c r="BQ28" s="15">
        <f t="shared" si="26"/>
        <v>700660.485100514</v>
      </c>
      <c r="BR28" s="15">
        <f t="shared" si="27"/>
        <v>1373790.33331092</v>
      </c>
      <c r="BS28" s="15">
        <f t="shared" si="28"/>
        <v>1942897.08237215</v>
      </c>
    </row>
    <row r="29" ht="15" customHeight="1" spans="1:71">
      <c r="A29" s="24" t="s">
        <v>959</v>
      </c>
      <c r="B29" s="7" t="s">
        <v>425</v>
      </c>
      <c r="C29" s="8" t="s">
        <v>426</v>
      </c>
      <c r="D29" s="9" t="s">
        <v>929</v>
      </c>
      <c r="E29" s="10" t="s">
        <v>428</v>
      </c>
      <c r="F29" s="11" t="s">
        <v>427</v>
      </c>
      <c r="G29" s="9" t="s">
        <v>173</v>
      </c>
      <c r="H29" s="9" t="s">
        <v>224</v>
      </c>
      <c r="I29" s="11" t="s">
        <v>938</v>
      </c>
      <c r="J29" s="9" t="s">
        <v>165</v>
      </c>
      <c r="K29" s="9" t="s">
        <v>931</v>
      </c>
      <c r="L29" s="12" t="s">
        <v>293</v>
      </c>
      <c r="M29" s="13">
        <v>984</v>
      </c>
      <c r="N29" s="14">
        <f t="shared" si="7"/>
        <v>2.6958904109589</v>
      </c>
      <c r="O29" s="15">
        <v>9660</v>
      </c>
      <c r="P29" s="15">
        <f t="shared" si="0"/>
        <v>9505440</v>
      </c>
      <c r="Q29" s="16">
        <f>IFERROR(VLOOKUP(G29,SCENARIOS!$A$13:$E$18,3,0),0.025)</f>
        <v>0.04</v>
      </c>
      <c r="R29" s="17">
        <f>IFERROR(VLOOKUP(L29,INPUTS!$A$107:$B$120,2,0),0.0082)</f>
        <v>0.0079</v>
      </c>
      <c r="S29" s="30">
        <f t="shared" si="1"/>
        <v>76.314</v>
      </c>
      <c r="T29" s="15">
        <f t="shared" si="2"/>
        <v>75092.976</v>
      </c>
      <c r="U29" s="15">
        <f>T29/INPUTS!$B$7*1000</f>
        <v>93866220</v>
      </c>
      <c r="V29" s="15">
        <f>T29*INPUTS!$B$6</f>
        <v>237293.80416</v>
      </c>
      <c r="W29" s="19" t="s">
        <v>396</v>
      </c>
      <c r="X29" s="19" t="s">
        <v>396</v>
      </c>
      <c r="Y29" s="20">
        <f>IFERROR(VLOOKUP(E29,INPUTS!$A$44:$B$103,2,0),0)</f>
        <v>0</v>
      </c>
      <c r="Z29" s="15">
        <f t="shared" si="3"/>
        <v>0</v>
      </c>
      <c r="AA29" s="20">
        <f>IFERROR(VLOOKUP(E29,INPUTS!$A$44:$C$103,3,0),SCENARIOS!$J$24)</f>
        <v>0.01</v>
      </c>
      <c r="AB29" s="15">
        <f t="shared" ref="AB29:AF29" si="56">$T29*AA29*(1+$Q29)^AB$2</f>
        <v>913.620872002536</v>
      </c>
      <c r="AC29" s="20">
        <f>IFERROR(VLOOKUP($E29,INPUTS!$A$44:$G$103,4,0),SCENARIOS!$K$24)</f>
        <v>0.05</v>
      </c>
      <c r="AD29" s="15">
        <f t="shared" si="56"/>
        <v>5557.79742807552</v>
      </c>
      <c r="AE29" s="20">
        <f>IFERROR(VLOOKUP($E29,INPUTS!$A$44:$G$103,5,0),SCENARIOS!$L$24)</f>
        <v>0.1</v>
      </c>
      <c r="AF29" s="15">
        <f t="shared" si="56"/>
        <v>13523.8207436387</v>
      </c>
      <c r="AG29" s="20">
        <f>IFERROR(VLOOKUP($E29,INPUTS!$A$44:$G$103,6,0),SCENARIOS!$M$24)</f>
        <v>0.2</v>
      </c>
      <c r="AH29" s="15">
        <f t="shared" si="5"/>
        <v>32907.5915185707</v>
      </c>
      <c r="AI29" s="20">
        <f>IFERROR(VLOOKUP($E29,INPUTS!$A$44:$G$103,7,0),SCENARIOS!$N$24)</f>
        <v>0.25</v>
      </c>
      <c r="AJ29" s="15">
        <f t="shared" si="6"/>
        <v>50046.3959150783</v>
      </c>
      <c r="AL29" t="str">
        <f t="shared" si="9"/>
        <v>Y</v>
      </c>
      <c r="AM29" s="21">
        <f t="shared" si="10"/>
        <v>200185.583660313</v>
      </c>
      <c r="AT29" s="38" t="s">
        <v>314</v>
      </c>
      <c r="AU29">
        <v>1.9</v>
      </c>
      <c r="AV29">
        <v>10</v>
      </c>
      <c r="AW29">
        <v>42</v>
      </c>
      <c r="AX29">
        <v>100</v>
      </c>
      <c r="AY29">
        <v>175</v>
      </c>
      <c r="AZ29">
        <v>300</v>
      </c>
      <c r="BC29" s="2" t="str">
        <v>CGN</v>
      </c>
      <c r="BD29" s="15">
        <f t="shared" si="17"/>
        <v>0</v>
      </c>
      <c r="BE29" s="15">
        <f t="shared" si="18"/>
        <v>5097.5610382404</v>
      </c>
      <c r="BF29" s="15">
        <f t="shared" si="19"/>
        <v>28837.1121218823</v>
      </c>
      <c r="BG29" s="15">
        <f t="shared" si="20"/>
        <v>65253.0909814907</v>
      </c>
      <c r="BH29" s="15">
        <f t="shared" si="21"/>
        <v>147655.766105916</v>
      </c>
      <c r="BI29" s="15">
        <f t="shared" si="22"/>
        <v>208823.683066112</v>
      </c>
      <c r="BJ29" s="23"/>
      <c r="BM29" s="2" t="str">
        <v>Japan</v>
      </c>
      <c r="BN29" s="15">
        <f t="shared" si="23"/>
        <v>0</v>
      </c>
      <c r="BO29" s="15">
        <f t="shared" si="24"/>
        <v>846350.556246678</v>
      </c>
      <c r="BP29" s="15">
        <f t="shared" si="25"/>
        <v>1544572.29105806</v>
      </c>
      <c r="BQ29" s="15">
        <f t="shared" si="26"/>
        <v>3758416.72176482</v>
      </c>
      <c r="BR29" s="15">
        <f t="shared" si="27"/>
        <v>6096918.15061849</v>
      </c>
      <c r="BS29" s="15">
        <f t="shared" si="28"/>
        <v>9272291.45455653</v>
      </c>
    </row>
    <row r="30" ht="15" customHeight="1" spans="1:71">
      <c r="A30" s="6" t="s">
        <v>960</v>
      </c>
      <c r="B30" s="25" t="s">
        <v>429</v>
      </c>
      <c r="C30" s="26" t="s">
        <v>430</v>
      </c>
      <c r="D30" s="27" t="s">
        <v>929</v>
      </c>
      <c r="E30" s="10" t="s">
        <v>432</v>
      </c>
      <c r="F30" s="28" t="s">
        <v>431</v>
      </c>
      <c r="G30" s="27" t="s">
        <v>173</v>
      </c>
      <c r="H30" s="27" t="s">
        <v>224</v>
      </c>
      <c r="I30" s="28" t="s">
        <v>938</v>
      </c>
      <c r="J30" s="27" t="s">
        <v>165</v>
      </c>
      <c r="K30" s="27" t="s">
        <v>931</v>
      </c>
      <c r="L30" s="29" t="s">
        <v>295</v>
      </c>
      <c r="M30" s="13">
        <v>182</v>
      </c>
      <c r="N30" s="14">
        <f t="shared" si="7"/>
        <v>0.498630136986301</v>
      </c>
      <c r="O30" s="15">
        <v>8150</v>
      </c>
      <c r="P30" s="15">
        <f t="shared" si="0"/>
        <v>1483300</v>
      </c>
      <c r="Q30" s="16">
        <f>IFERROR(VLOOKUP(G30,SCENARIOS!$A$13:$E$18,3,0),0.025)</f>
        <v>0.04</v>
      </c>
      <c r="R30" s="17">
        <f>IFERROR(VLOOKUP(L30,INPUTS!$A$107:$B$120,2,0),0.0082)</f>
        <v>0.0089</v>
      </c>
      <c r="S30" s="18">
        <f t="shared" si="1"/>
        <v>72.535</v>
      </c>
      <c r="T30" s="15">
        <f t="shared" si="2"/>
        <v>13201.37</v>
      </c>
      <c r="U30" s="15">
        <f>T30/INPUTS!$B$7*1000</f>
        <v>16501712.5</v>
      </c>
      <c r="V30" s="15">
        <f>T30*INPUTS!$B$6</f>
        <v>41716.3292</v>
      </c>
      <c r="W30" s="31" t="s">
        <v>521</v>
      </c>
      <c r="X30" s="19" t="s">
        <v>396</v>
      </c>
      <c r="Y30" s="20">
        <f>IFERROR(VLOOKUP(E30,INPUTS!$A$44:$B$103,2,0),0)</f>
        <v>0</v>
      </c>
      <c r="Z30" s="15">
        <f t="shared" si="3"/>
        <v>0</v>
      </c>
      <c r="AA30" s="20">
        <f>IFERROR(VLOOKUP(E30,INPUTS!$A$44:$C$103,3,0),SCENARIOS!$J$24)</f>
        <v>0.01</v>
      </c>
      <c r="AB30" s="15">
        <f t="shared" ref="AB30:AF30" si="57">$T30*AA30*(1+$Q30)^AB$2</f>
        <v>160.614851261563</v>
      </c>
      <c r="AC30" s="20">
        <f>IFERROR(VLOOKUP($E30,INPUTS!$A$44:$G$103,4,0),SCENARIOS!$K$24)</f>
        <v>0.05</v>
      </c>
      <c r="AD30" s="15">
        <f t="shared" si="57"/>
        <v>977.062624779624</v>
      </c>
      <c r="AE30" s="20">
        <f>IFERROR(VLOOKUP($E30,INPUTS!$A$44:$G$103,5,0),SCENARIOS!$L$24)</f>
        <v>0.1</v>
      </c>
      <c r="AF30" s="15">
        <f t="shared" si="57"/>
        <v>2377.49215652938</v>
      </c>
      <c r="AG30" s="20">
        <f>IFERROR(VLOOKUP($E30,INPUTS!$A$44:$G$103,6,0),SCENARIOS!$M$24)</f>
        <v>0.2</v>
      </c>
      <c r="AH30" s="15">
        <f t="shared" si="5"/>
        <v>5785.16546534942</v>
      </c>
      <c r="AI30" s="20">
        <f>IFERROR(VLOOKUP($E30,INPUTS!$A$44:$G$103,7,0),SCENARIOS!$N$24)</f>
        <v>0.25</v>
      </c>
      <c r="AJ30" s="15">
        <f t="shared" si="6"/>
        <v>8798.17294285203</v>
      </c>
      <c r="AL30" t="str">
        <f t="shared" si="9"/>
        <v>N</v>
      </c>
      <c r="AM30" s="21">
        <f t="shared" si="10"/>
        <v>35192.6917714081</v>
      </c>
      <c r="BC30" s="2" t="str">
        <v>CIA</v>
      </c>
      <c r="BD30" s="15">
        <f t="shared" si="17"/>
        <v>0</v>
      </c>
      <c r="BE30" s="15">
        <f t="shared" si="18"/>
        <v>14502.6258057403</v>
      </c>
      <c r="BF30" s="15">
        <f t="shared" si="19"/>
        <v>82041.9497254705</v>
      </c>
      <c r="BG30" s="15">
        <f t="shared" si="20"/>
        <v>185645.871441914</v>
      </c>
      <c r="BH30" s="15">
        <f t="shared" si="21"/>
        <v>420082.527277237</v>
      </c>
      <c r="BI30" s="15">
        <f t="shared" si="22"/>
        <v>594106.026816645</v>
      </c>
      <c r="BJ30" s="23"/>
      <c r="BM30" s="2" t="str">
        <v>Jordan</v>
      </c>
      <c r="BN30" s="15">
        <f t="shared" si="23"/>
        <v>0</v>
      </c>
      <c r="BO30" s="15">
        <f t="shared" si="24"/>
        <v>780.667733853427</v>
      </c>
      <c r="BP30" s="15">
        <f t="shared" si="25"/>
        <v>4864.27014618369</v>
      </c>
      <c r="BQ30" s="15">
        <f t="shared" si="26"/>
        <v>12123.5311920789</v>
      </c>
      <c r="BR30" s="15">
        <f t="shared" si="27"/>
        <v>30216.2511842859</v>
      </c>
      <c r="BS30" s="15">
        <f t="shared" si="28"/>
        <v>47068.6830618086</v>
      </c>
    </row>
    <row r="31" ht="15" customHeight="1" spans="1:71">
      <c r="A31" s="24" t="s">
        <v>961</v>
      </c>
      <c r="B31" s="7" t="s">
        <v>434</v>
      </c>
      <c r="C31" s="8" t="s">
        <v>435</v>
      </c>
      <c r="D31" s="9" t="s">
        <v>929</v>
      </c>
      <c r="E31" s="10" t="s">
        <v>264</v>
      </c>
      <c r="F31" s="11" t="s">
        <v>436</v>
      </c>
      <c r="G31" s="9" t="s">
        <v>173</v>
      </c>
      <c r="H31" s="9" t="s">
        <v>224</v>
      </c>
      <c r="I31" s="11" t="s">
        <v>938</v>
      </c>
      <c r="J31" s="9" t="s">
        <v>165</v>
      </c>
      <c r="K31" s="9" t="s">
        <v>931</v>
      </c>
      <c r="L31" s="12" t="s">
        <v>291</v>
      </c>
      <c r="M31" s="13">
        <v>183</v>
      </c>
      <c r="N31" s="14">
        <f t="shared" si="7"/>
        <v>0.501369863013699</v>
      </c>
      <c r="O31" s="15">
        <v>16990</v>
      </c>
      <c r="P31" s="15">
        <f t="shared" si="0"/>
        <v>3109170</v>
      </c>
      <c r="Q31" s="16">
        <f>IFERROR(VLOOKUP(G31,SCENARIOS!$A$13:$E$18,3,0),0.025)</f>
        <v>0.04</v>
      </c>
      <c r="R31" s="17">
        <f>IFERROR(VLOOKUP(L31,INPUTS!$A$107:$B$120,2,0),0.0082)</f>
        <v>0.0079</v>
      </c>
      <c r="S31" s="30">
        <f t="shared" si="1"/>
        <v>134.221</v>
      </c>
      <c r="T31" s="15">
        <f t="shared" si="2"/>
        <v>24562.443</v>
      </c>
      <c r="U31" s="15">
        <f>T31/INPUTS!$B$7*1000</f>
        <v>30703053.75</v>
      </c>
      <c r="V31" s="15">
        <f>T31*INPUTS!$B$6</f>
        <v>77617.31988</v>
      </c>
      <c r="W31" s="19" t="s">
        <v>396</v>
      </c>
      <c r="X31" s="19" t="s">
        <v>396</v>
      </c>
      <c r="Y31" s="20">
        <f>IFERROR(VLOOKUP(E31,INPUTS!$A$44:$B$103,2,0),0)</f>
        <v>0</v>
      </c>
      <c r="Z31" s="15">
        <f t="shared" si="3"/>
        <v>0</v>
      </c>
      <c r="AA31" s="20">
        <f>IFERROR(VLOOKUP(E31,INPUTS!$A$44:$C$103,3,0),SCENARIOS!$J$24)</f>
        <v>0.05</v>
      </c>
      <c r="AB31" s="15">
        <f t="shared" ref="AB31:AF31" si="58">$T31*AA31*(1+$Q31)^AB$2</f>
        <v>1494.19837829923</v>
      </c>
      <c r="AC31" s="20">
        <f>IFERROR(VLOOKUP($E31,INPUTS!$A$44:$G$103,4,0),SCENARIOS!$K$24)</f>
        <v>0.1</v>
      </c>
      <c r="AD31" s="15">
        <f t="shared" si="58"/>
        <v>3635.84158743826</v>
      </c>
      <c r="AE31" s="20">
        <f>IFERROR(VLOOKUP($E31,INPUTS!$A$44:$G$103,5,0),SCENARIOS!$L$24)</f>
        <v>0.2</v>
      </c>
      <c r="AF31" s="15">
        <f t="shared" si="58"/>
        <v>8847.11444004677</v>
      </c>
      <c r="AG31" s="20">
        <f>IFERROR(VLOOKUP($E31,INPUTS!$A$44:$G$103,6,0),SCENARIOS!$M$24)</f>
        <v>0.3</v>
      </c>
      <c r="AH31" s="15">
        <f t="shared" si="5"/>
        <v>16145.8011920218</v>
      </c>
      <c r="AI31" s="20">
        <f>IFERROR(VLOOKUP($E31,INPUTS!$A$44:$G$103,7,0),SCENARIOS!$N$24)</f>
        <v>0.4</v>
      </c>
      <c r="AJ31" s="15">
        <f t="shared" si="6"/>
        <v>26191.7811757956</v>
      </c>
      <c r="AL31" t="str">
        <f t="shared" si="9"/>
        <v>Y</v>
      </c>
      <c r="AM31" s="21">
        <f t="shared" si="10"/>
        <v>65479.4529394889</v>
      </c>
      <c r="AU31" s="39">
        <f>AU29/AU28</f>
        <v>0.0059375</v>
      </c>
      <c r="AV31" s="39">
        <f t="shared" ref="AV31:AZ31" si="59">AV29/AV28</f>
        <v>0.0285714285714286</v>
      </c>
      <c r="AW31" s="39">
        <f t="shared" si="59"/>
        <v>0.106598984771574</v>
      </c>
      <c r="AX31" s="39">
        <f t="shared" si="59"/>
        <v>0.228310502283105</v>
      </c>
      <c r="AY31" s="39">
        <f t="shared" si="59"/>
        <v>0.364583333333333</v>
      </c>
      <c r="AZ31" s="39">
        <f t="shared" si="59"/>
        <v>0.571428571428571</v>
      </c>
      <c r="BC31" s="2" t="str">
        <v>CMN</v>
      </c>
      <c r="BD31" s="15">
        <f t="shared" si="17"/>
        <v>0</v>
      </c>
      <c r="BE31" s="15">
        <f t="shared" si="18"/>
        <v>10021.7063895288</v>
      </c>
      <c r="BF31" s="15">
        <f t="shared" si="19"/>
        <v>62444.3474354687</v>
      </c>
      <c r="BG31" s="15">
        <f t="shared" si="20"/>
        <v>155634.035765234</v>
      </c>
      <c r="BH31" s="15">
        <f t="shared" si="21"/>
        <v>387896.648509391</v>
      </c>
      <c r="BI31" s="15">
        <f t="shared" si="22"/>
        <v>604237.246310732</v>
      </c>
      <c r="BJ31" s="23"/>
      <c r="BM31" s="2" t="str">
        <v>Kenya</v>
      </c>
      <c r="BN31" s="15">
        <f t="shared" si="23"/>
        <v>0</v>
      </c>
      <c r="BO31" s="15">
        <f t="shared" si="24"/>
        <v>6956.25083888278</v>
      </c>
      <c r="BP31" s="15">
        <f t="shared" si="25"/>
        <v>40321.0062592222</v>
      </c>
      <c r="BQ31" s="15">
        <f t="shared" si="26"/>
        <v>93486.1944120086</v>
      </c>
      <c r="BR31" s="15">
        <f t="shared" si="27"/>
        <v>216752.242973622</v>
      </c>
      <c r="BS31" s="15">
        <f t="shared" si="28"/>
        <v>314094.069782118</v>
      </c>
    </row>
    <row r="32" ht="15" customHeight="1" spans="1:71">
      <c r="A32" s="6" t="s">
        <v>962</v>
      </c>
      <c r="B32" s="25" t="s">
        <v>419</v>
      </c>
      <c r="C32" s="26" t="s">
        <v>420</v>
      </c>
      <c r="D32" s="27" t="s">
        <v>929</v>
      </c>
      <c r="E32" s="10" t="s">
        <v>242</v>
      </c>
      <c r="F32" s="28" t="s">
        <v>421</v>
      </c>
      <c r="G32" s="27" t="s">
        <v>173</v>
      </c>
      <c r="H32" s="27" t="s">
        <v>440</v>
      </c>
      <c r="I32" s="28" t="s">
        <v>439</v>
      </c>
      <c r="J32" s="27" t="s">
        <v>177</v>
      </c>
      <c r="K32" s="27" t="s">
        <v>931</v>
      </c>
      <c r="L32" s="29" t="s">
        <v>293</v>
      </c>
      <c r="M32" s="13">
        <v>1476</v>
      </c>
      <c r="N32" s="14">
        <f t="shared" si="7"/>
        <v>4.04383561643836</v>
      </c>
      <c r="O32" s="15">
        <v>6350</v>
      </c>
      <c r="P32" s="15">
        <f t="shared" si="0"/>
        <v>9372600</v>
      </c>
      <c r="Q32" s="16">
        <f>IFERROR(VLOOKUP(G32,SCENARIOS!$A$13:$E$18,3,0),0.025)</f>
        <v>0.04</v>
      </c>
      <c r="R32" s="17">
        <f>IFERROR(VLOOKUP(L32,INPUTS!$A$107:$B$120,2,0),0.0082)</f>
        <v>0.0079</v>
      </c>
      <c r="S32" s="18">
        <f t="shared" si="1"/>
        <v>50.165</v>
      </c>
      <c r="T32" s="15">
        <f t="shared" si="2"/>
        <v>74043.54</v>
      </c>
      <c r="U32" s="15">
        <f>T32/INPUTS!$B$7*1000</f>
        <v>92554425</v>
      </c>
      <c r="V32" s="15">
        <f>T32*INPUTS!$B$6</f>
        <v>233977.5864</v>
      </c>
      <c r="W32" s="19" t="s">
        <v>396</v>
      </c>
      <c r="X32" s="19" t="s">
        <v>396</v>
      </c>
      <c r="Y32" s="20">
        <f>IFERROR(VLOOKUP(E32,INPUTS!$A$44:$B$103,2,0),0)</f>
        <v>0</v>
      </c>
      <c r="Z32" s="15">
        <f t="shared" si="3"/>
        <v>0</v>
      </c>
      <c r="AA32" s="20">
        <f>IFERROR(VLOOKUP(E32,INPUTS!$A$44:$C$103,3,0),SCENARIOS!$J$24)</f>
        <v>0.03</v>
      </c>
      <c r="AB32" s="15">
        <f t="shared" ref="AB32:AF32" si="60">$T32*AA32*(1+$Q32)^AB$2</f>
        <v>2702.55863534912</v>
      </c>
      <c r="AC32" s="20">
        <f>IFERROR(VLOOKUP($E32,INPUTS!$A$44:$G$103,4,0),SCENARIOS!$K$24)</f>
        <v>0.1</v>
      </c>
      <c r="AD32" s="15">
        <f t="shared" si="60"/>
        <v>10960.2526920123</v>
      </c>
      <c r="AE32" s="20">
        <f>IFERROR(VLOOKUP($E32,INPUTS!$A$44:$G$103,5,0),SCENARIOS!$L$24)</f>
        <v>0.2</v>
      </c>
      <c r="AF32" s="15">
        <f t="shared" si="60"/>
        <v>26669.6464975483</v>
      </c>
      <c r="AG32" s="20">
        <f>IFERROR(VLOOKUP($E32,INPUTS!$A$44:$G$103,6,0),SCENARIOS!$M$24)</f>
        <v>0.3</v>
      </c>
      <c r="AH32" s="15">
        <f t="shared" si="5"/>
        <v>48671.5542258363</v>
      </c>
      <c r="AI32" s="20">
        <f>IFERROR(VLOOKUP($E32,INPUTS!$A$44:$G$103,7,0),SCENARIOS!$N$24)</f>
        <v>0.4</v>
      </c>
      <c r="AJ32" s="15">
        <f t="shared" si="6"/>
        <v>78955.1836175769</v>
      </c>
      <c r="AL32" t="str">
        <f t="shared" si="9"/>
        <v>Y</v>
      </c>
      <c r="AM32" s="21">
        <f t="shared" si="10"/>
        <v>197387.959043942</v>
      </c>
      <c r="BC32" s="2" t="str">
        <v>COK</v>
      </c>
      <c r="BD32" s="15">
        <f t="shared" si="17"/>
        <v>0</v>
      </c>
      <c r="BE32" s="15">
        <f t="shared" si="18"/>
        <v>4847.74083642262</v>
      </c>
      <c r="BF32" s="15">
        <f t="shared" si="19"/>
        <v>29490.0897935829</v>
      </c>
      <c r="BG32" s="15">
        <f t="shared" si="20"/>
        <v>71758.4066787985</v>
      </c>
      <c r="BH32" s="15">
        <f t="shared" si="21"/>
        <v>174610.14751472</v>
      </c>
      <c r="BI32" s="15">
        <f t="shared" si="22"/>
        <v>265549.928452845</v>
      </c>
      <c r="BJ32" s="23"/>
      <c r="BM32" s="2" t="str">
        <v>Kuwait</v>
      </c>
      <c r="BN32" s="15">
        <f t="shared" si="23"/>
        <v>0</v>
      </c>
      <c r="BO32" s="15">
        <f t="shared" si="24"/>
        <v>12399.0385997852</v>
      </c>
      <c r="BP32" s="15">
        <f t="shared" si="25"/>
        <v>77257.2897365809</v>
      </c>
      <c r="BQ32" s="15">
        <f t="shared" si="26"/>
        <v>192553.278043522</v>
      </c>
      <c r="BR32" s="15">
        <f t="shared" si="27"/>
        <v>479912.834267475</v>
      </c>
      <c r="BS32" s="15">
        <f t="shared" si="28"/>
        <v>747573.382140056</v>
      </c>
    </row>
    <row r="33" ht="15" customHeight="1" spans="1:71">
      <c r="A33" s="24" t="s">
        <v>963</v>
      </c>
      <c r="B33" s="7" t="s">
        <v>437</v>
      </c>
      <c r="C33" s="8" t="s">
        <v>438</v>
      </c>
      <c r="D33" s="9" t="s">
        <v>929</v>
      </c>
      <c r="E33" s="10" t="s">
        <v>440</v>
      </c>
      <c r="F33" s="11" t="s">
        <v>439</v>
      </c>
      <c r="G33" s="9" t="s">
        <v>177</v>
      </c>
      <c r="H33" s="9" t="s">
        <v>224</v>
      </c>
      <c r="I33" s="11" t="s">
        <v>938</v>
      </c>
      <c r="J33" s="9" t="s">
        <v>165</v>
      </c>
      <c r="K33" s="9" t="s">
        <v>931</v>
      </c>
      <c r="L33" s="12" t="s">
        <v>297</v>
      </c>
      <c r="M33" s="13">
        <v>3960</v>
      </c>
      <c r="N33" s="14">
        <f t="shared" si="7"/>
        <v>10.8493150684932</v>
      </c>
      <c r="O33" s="15">
        <v>5490</v>
      </c>
      <c r="P33" s="15">
        <f t="shared" si="0"/>
        <v>21740400</v>
      </c>
      <c r="Q33" s="16">
        <f>IFERROR(VLOOKUP(G33,SCENARIOS!$A$13:$E$18,3,0),0.025)</f>
        <v>0.045</v>
      </c>
      <c r="R33" s="17">
        <f>IFERROR(VLOOKUP(L33,INPUTS!$A$107:$B$120,2,0),0.0082)</f>
        <v>0.0105</v>
      </c>
      <c r="S33" s="30">
        <f t="shared" si="1"/>
        <v>57.645</v>
      </c>
      <c r="T33" s="15">
        <f t="shared" si="2"/>
        <v>228274.2</v>
      </c>
      <c r="U33" s="15">
        <f>T33/INPUTS!$B$7*1000</f>
        <v>285342750</v>
      </c>
      <c r="V33" s="15">
        <f>T33*INPUTS!$B$6</f>
        <v>721346.472</v>
      </c>
      <c r="W33" s="19" t="s">
        <v>396</v>
      </c>
      <c r="X33" s="19" t="s">
        <v>396</v>
      </c>
      <c r="Y33" s="20">
        <f>IFERROR(VLOOKUP(E33,INPUTS!$A$44:$B$103,2,0),0)</f>
        <v>0</v>
      </c>
      <c r="Z33" s="15">
        <f t="shared" si="3"/>
        <v>0</v>
      </c>
      <c r="AA33" s="20">
        <f>IFERROR(VLOOKUP(E33,INPUTS!$A$44:$C$103,3,0),SCENARIOS!$J$24)</f>
        <v>0.01</v>
      </c>
      <c r="AB33" s="15">
        <f t="shared" ref="AB33:AF33" si="61">$T33*AA33*(1+$Q33)^AB$2</f>
        <v>2844.71184872217</v>
      </c>
      <c r="AC33" s="20">
        <f>IFERROR(VLOOKUP($E33,INPUTS!$A$44:$G$103,4,0),SCENARIOS!$K$24)</f>
        <v>0.05</v>
      </c>
      <c r="AD33" s="15">
        <f t="shared" si="61"/>
        <v>17725.142618527</v>
      </c>
      <c r="AE33" s="20">
        <f>IFERROR(VLOOKUP($E33,INPUTS!$A$44:$G$103,5,0),SCENARIOS!$L$24)</f>
        <v>0.1</v>
      </c>
      <c r="AF33" s="15">
        <f t="shared" si="61"/>
        <v>44177.5051470678</v>
      </c>
      <c r="AG33" s="20">
        <f>IFERROR(VLOOKUP($E33,INPUTS!$A$44:$G$103,6,0),SCENARIOS!$M$24)</f>
        <v>0.2</v>
      </c>
      <c r="AH33" s="15">
        <f t="shared" si="5"/>
        <v>110106.417929708</v>
      </c>
      <c r="AI33" s="20">
        <f>IFERROR(VLOOKUP($E33,INPUTS!$A$44:$G$103,7,0),SCENARIOS!$N$24)</f>
        <v>0.25</v>
      </c>
      <c r="AJ33" s="15">
        <f t="shared" si="6"/>
        <v>171515.78655461</v>
      </c>
      <c r="AL33" t="str">
        <f t="shared" si="9"/>
        <v>Y</v>
      </c>
      <c r="AM33" s="21">
        <f t="shared" si="10"/>
        <v>686063.146218439</v>
      </c>
      <c r="BC33" s="2" t="str">
        <v>CPH</v>
      </c>
      <c r="BD33" s="15">
        <f t="shared" si="17"/>
        <v>16374.5694</v>
      </c>
      <c r="BE33" s="15">
        <f t="shared" si="18"/>
        <v>55578.9669051225</v>
      </c>
      <c r="BF33" s="15">
        <f t="shared" si="19"/>
        <v>157206.24905108</v>
      </c>
      <c r="BG33" s="15">
        <f t="shared" si="20"/>
        <v>355728.882588241</v>
      </c>
      <c r="BH33" s="15">
        <f t="shared" si="21"/>
        <v>536632.772430321</v>
      </c>
      <c r="BI33" s="15">
        <f t="shared" si="22"/>
        <v>758938.407542413</v>
      </c>
      <c r="BJ33" s="23"/>
      <c r="BM33" s="2" t="str">
        <v>Latvia</v>
      </c>
      <c r="BN33" s="15">
        <f t="shared" si="23"/>
        <v>0</v>
      </c>
      <c r="BO33" s="15">
        <f t="shared" si="24"/>
        <v>1477.91329217051</v>
      </c>
      <c r="BP33" s="15">
        <f t="shared" si="25"/>
        <v>8360.61618350967</v>
      </c>
      <c r="BQ33" s="15">
        <f t="shared" si="26"/>
        <v>18918.5396296982</v>
      </c>
      <c r="BR33" s="15">
        <f t="shared" si="27"/>
        <v>42809.1822258746</v>
      </c>
      <c r="BS33" s="15">
        <f t="shared" si="28"/>
        <v>60543.3254468574</v>
      </c>
    </row>
    <row r="34" ht="15" customHeight="1" spans="1:71">
      <c r="A34" s="6" t="s">
        <v>964</v>
      </c>
      <c r="B34" s="25" t="s">
        <v>437</v>
      </c>
      <c r="C34" s="26" t="s">
        <v>438</v>
      </c>
      <c r="D34" s="27" t="s">
        <v>929</v>
      </c>
      <c r="E34" s="10" t="s">
        <v>440</v>
      </c>
      <c r="F34" s="28" t="s">
        <v>439</v>
      </c>
      <c r="G34" s="27" t="s">
        <v>177</v>
      </c>
      <c r="H34" s="27" t="s">
        <v>245</v>
      </c>
      <c r="I34" s="28" t="s">
        <v>930</v>
      </c>
      <c r="J34" s="27" t="s">
        <v>169</v>
      </c>
      <c r="K34" s="27" t="s">
        <v>931</v>
      </c>
      <c r="L34" s="29" t="s">
        <v>297</v>
      </c>
      <c r="M34" s="13">
        <v>2640</v>
      </c>
      <c r="N34" s="14">
        <f t="shared" si="7"/>
        <v>7.23287671232877</v>
      </c>
      <c r="O34" s="15">
        <v>11060</v>
      </c>
      <c r="P34" s="15">
        <f t="shared" si="0"/>
        <v>29198400</v>
      </c>
      <c r="Q34" s="16">
        <f>IFERROR(VLOOKUP(G34,SCENARIOS!$A$13:$E$18,3,0),0.025)</f>
        <v>0.045</v>
      </c>
      <c r="R34" s="17">
        <f>IFERROR(VLOOKUP(L34,INPUTS!$A$107:$B$120,2,0),0.0082)</f>
        <v>0.0105</v>
      </c>
      <c r="S34" s="18">
        <f t="shared" si="1"/>
        <v>116.13</v>
      </c>
      <c r="T34" s="15">
        <f t="shared" si="2"/>
        <v>306583.2</v>
      </c>
      <c r="U34" s="15">
        <f>T34/INPUTS!$B$7*1000</f>
        <v>383229000</v>
      </c>
      <c r="V34" s="15">
        <f>T34*INPUTS!$B$6</f>
        <v>968802.912</v>
      </c>
      <c r="W34" s="19" t="s">
        <v>396</v>
      </c>
      <c r="X34" s="19" t="s">
        <v>396</v>
      </c>
      <c r="Y34" s="20">
        <f>IFERROR(VLOOKUP(E34,INPUTS!$A$44:$B$103,2,0),0)</f>
        <v>0</v>
      </c>
      <c r="Z34" s="15">
        <f t="shared" si="3"/>
        <v>0</v>
      </c>
      <c r="AA34" s="20">
        <f>IFERROR(VLOOKUP(E34,INPUTS!$A$44:$C$103,3,0),SCENARIOS!$J$24)</f>
        <v>0.01</v>
      </c>
      <c r="AB34" s="15">
        <f t="shared" ref="AB34:AF34" si="62">$T34*AA34*(1+$Q34)^AB$2</f>
        <v>3820.58446227895</v>
      </c>
      <c r="AC34" s="20">
        <f>IFERROR(VLOOKUP($E34,INPUTS!$A$44:$G$103,4,0),SCENARIOS!$K$24)</f>
        <v>0.05</v>
      </c>
      <c r="AD34" s="15">
        <f t="shared" si="62"/>
        <v>23805.716740851</v>
      </c>
      <c r="AE34" s="20">
        <f>IFERROR(VLOOKUP($E34,INPUTS!$A$44:$G$103,5,0),SCENARIOS!$L$24)</f>
        <v>0.1</v>
      </c>
      <c r="AF34" s="15">
        <f t="shared" si="62"/>
        <v>59332.5084306703</v>
      </c>
      <c r="AG34" s="20">
        <f>IFERROR(VLOOKUP($E34,INPUTS!$A$44:$G$103,6,0),SCENARIOS!$M$24)</f>
        <v>0.2</v>
      </c>
      <c r="AH34" s="15">
        <f t="shared" si="5"/>
        <v>147878.200643906</v>
      </c>
      <c r="AI34" s="20">
        <f>IFERROR(VLOOKUP($E34,INPUTS!$A$44:$G$103,7,0),SCENARIOS!$N$24)</f>
        <v>0.25</v>
      </c>
      <c r="AJ34" s="15">
        <f t="shared" si="6"/>
        <v>230353.928268851</v>
      </c>
      <c r="AL34" t="str">
        <f t="shared" si="9"/>
        <v>N</v>
      </c>
      <c r="AM34" s="21">
        <f t="shared" si="10"/>
        <v>921415.713075402</v>
      </c>
      <c r="AT34" s="2" t="s">
        <v>965</v>
      </c>
      <c r="BC34" s="2" t="str">
        <v>CTU</v>
      </c>
      <c r="BD34" s="15">
        <f t="shared" si="17"/>
        <v>0</v>
      </c>
      <c r="BE34" s="15">
        <f t="shared" si="18"/>
        <v>2556.03615299076</v>
      </c>
      <c r="BF34" s="15">
        <f t="shared" si="19"/>
        <v>15549.0440208777</v>
      </c>
      <c r="BG34" s="15">
        <f t="shared" si="20"/>
        <v>37835.5790750925</v>
      </c>
      <c r="BH34" s="15">
        <f t="shared" si="21"/>
        <v>92065.5341913919</v>
      </c>
      <c r="BI34" s="15">
        <f t="shared" si="22"/>
        <v>140014.749231204</v>
      </c>
      <c r="BJ34" s="23"/>
      <c r="BM34" s="2" t="str">
        <v>Luxembourg</v>
      </c>
      <c r="BN34" s="15">
        <f t="shared" si="23"/>
        <v>0</v>
      </c>
      <c r="BO34" s="15">
        <f t="shared" si="24"/>
        <v>6639.12511627987</v>
      </c>
      <c r="BP34" s="15">
        <f t="shared" si="25"/>
        <v>37557.8034148374</v>
      </c>
      <c r="BQ34" s="15">
        <f t="shared" si="26"/>
        <v>84986.4144833571</v>
      </c>
      <c r="BR34" s="15">
        <f t="shared" si="27"/>
        <v>192308.654661194</v>
      </c>
      <c r="BS34" s="15">
        <f t="shared" si="28"/>
        <v>271974.489117027</v>
      </c>
    </row>
    <row r="35" ht="15" customHeight="1" spans="1:71">
      <c r="A35" s="24" t="s">
        <v>966</v>
      </c>
      <c r="B35" s="7" t="s">
        <v>437</v>
      </c>
      <c r="C35" s="8" t="s">
        <v>438</v>
      </c>
      <c r="D35" s="9" t="s">
        <v>929</v>
      </c>
      <c r="E35" s="10" t="s">
        <v>440</v>
      </c>
      <c r="F35" s="11" t="s">
        <v>439</v>
      </c>
      <c r="G35" s="9" t="s">
        <v>177</v>
      </c>
      <c r="H35" s="9" t="s">
        <v>264</v>
      </c>
      <c r="I35" s="11" t="s">
        <v>436</v>
      </c>
      <c r="J35" s="9" t="s">
        <v>173</v>
      </c>
      <c r="K35" s="9" t="s">
        <v>931</v>
      </c>
      <c r="L35" s="12" t="s">
        <v>297</v>
      </c>
      <c r="M35" s="13">
        <v>1980</v>
      </c>
      <c r="N35" s="14">
        <f t="shared" si="7"/>
        <v>5.42465753424658</v>
      </c>
      <c r="O35" s="15">
        <v>12050</v>
      </c>
      <c r="P35" s="15">
        <f t="shared" si="0"/>
        <v>23859000</v>
      </c>
      <c r="Q35" s="16">
        <f>IFERROR(VLOOKUP(G35,SCENARIOS!$A$13:$E$18,3,0),0.025)</f>
        <v>0.045</v>
      </c>
      <c r="R35" s="17">
        <f>IFERROR(VLOOKUP(L35,INPUTS!$A$107:$B$120,2,0),0.0082)</f>
        <v>0.0105</v>
      </c>
      <c r="S35" s="30">
        <f t="shared" si="1"/>
        <v>126.525</v>
      </c>
      <c r="T35" s="15">
        <f t="shared" si="2"/>
        <v>250519.5</v>
      </c>
      <c r="U35" s="15">
        <f>T35/INPUTS!$B$7*1000</f>
        <v>313149375</v>
      </c>
      <c r="V35" s="15">
        <f>T35*INPUTS!$B$6</f>
        <v>791641.62</v>
      </c>
      <c r="W35" s="19" t="s">
        <v>396</v>
      </c>
      <c r="X35" s="19" t="s">
        <v>396</v>
      </c>
      <c r="Y35" s="20">
        <f>IFERROR(VLOOKUP(E35,INPUTS!$A$44:$B$103,2,0),0)</f>
        <v>0</v>
      </c>
      <c r="Z35" s="15">
        <f t="shared" si="3"/>
        <v>0</v>
      </c>
      <c r="AA35" s="20">
        <f>IFERROR(VLOOKUP(E35,INPUTS!$A$44:$C$103,3,0),SCENARIOS!$J$24)</f>
        <v>0.01</v>
      </c>
      <c r="AB35" s="15">
        <f t="shared" ref="AB35:AF35" si="63">$T35*AA35*(1+$Q35)^AB$2</f>
        <v>3121.92875929892</v>
      </c>
      <c r="AC35" s="20">
        <f>IFERROR(VLOOKUP($E35,INPUTS!$A$44:$G$103,4,0),SCENARIOS!$K$24)</f>
        <v>0.05</v>
      </c>
      <c r="AD35" s="15">
        <f t="shared" si="63"/>
        <v>19452.4561523907</v>
      </c>
      <c r="AE35" s="20">
        <f>IFERROR(VLOOKUP($E35,INPUTS!$A$44:$G$103,5,0),SCENARIOS!$L$24)</f>
        <v>0.1</v>
      </c>
      <c r="AF35" s="15">
        <f t="shared" si="63"/>
        <v>48482.5990001974</v>
      </c>
      <c r="AG35" s="20">
        <f>IFERROR(VLOOKUP($E35,INPUTS!$A$44:$G$103,6,0),SCENARIOS!$M$24)</f>
        <v>0.2</v>
      </c>
      <c r="AH35" s="15">
        <f t="shared" si="5"/>
        <v>120836.278329051</v>
      </c>
      <c r="AI35" s="20">
        <f>IFERROR(VLOOKUP($E35,INPUTS!$A$44:$G$103,7,0),SCENARIOS!$N$24)</f>
        <v>0.25</v>
      </c>
      <c r="AJ35" s="15">
        <f t="shared" si="6"/>
        <v>188229.984333611</v>
      </c>
      <c r="AL35" t="str">
        <f t="shared" si="9"/>
        <v>Y</v>
      </c>
      <c r="AM35" s="21">
        <f t="shared" si="10"/>
        <v>752919.937334444</v>
      </c>
      <c r="AU35">
        <v>0</v>
      </c>
      <c r="AV35">
        <f>AU35+5</f>
        <v>5</v>
      </c>
      <c r="AW35">
        <f t="shared" ref="AW35:AZ35" si="64">AV35+5</f>
        <v>10</v>
      </c>
      <c r="AX35">
        <f t="shared" si="64"/>
        <v>15</v>
      </c>
      <c r="AY35">
        <f t="shared" si="64"/>
        <v>20</v>
      </c>
      <c r="AZ35">
        <f t="shared" si="64"/>
        <v>25</v>
      </c>
      <c r="BC35" s="2" t="str">
        <v>CVG</v>
      </c>
      <c r="BD35" s="15">
        <f t="shared" si="17"/>
        <v>0</v>
      </c>
      <c r="BE35" s="15">
        <f t="shared" si="18"/>
        <v>871.328778302462</v>
      </c>
      <c r="BF35" s="15">
        <f t="shared" si="19"/>
        <v>4810.08688699729</v>
      </c>
      <c r="BG35" s="15">
        <f t="shared" si="20"/>
        <v>10621.4491873155</v>
      </c>
      <c r="BH35" s="15">
        <f t="shared" si="21"/>
        <v>23453.8762997586</v>
      </c>
      <c r="BI35" s="15">
        <f t="shared" si="22"/>
        <v>32368.7182289886</v>
      </c>
      <c r="BJ35" s="23"/>
      <c r="BM35" s="2" t="str">
        <v>Malaysia</v>
      </c>
      <c r="BN35" s="15">
        <f t="shared" si="23"/>
        <v>0</v>
      </c>
      <c r="BO35" s="15">
        <f t="shared" si="24"/>
        <v>21396.4119389349</v>
      </c>
      <c r="BP35" s="15">
        <f t="shared" si="25"/>
        <v>130160.033432256</v>
      </c>
      <c r="BQ35" s="15">
        <f t="shared" si="26"/>
        <v>316719.16490367</v>
      </c>
      <c r="BR35" s="15">
        <f t="shared" si="27"/>
        <v>770674.582451509</v>
      </c>
      <c r="BS35" s="15">
        <f t="shared" si="28"/>
        <v>1172054.33443192</v>
      </c>
    </row>
    <row r="36" ht="15" customHeight="1" spans="1:71">
      <c r="A36" s="6" t="s">
        <v>967</v>
      </c>
      <c r="B36" s="25" t="s">
        <v>445</v>
      </c>
      <c r="C36" s="26" t="s">
        <v>446</v>
      </c>
      <c r="D36" s="27" t="s">
        <v>929</v>
      </c>
      <c r="E36" s="10" t="s">
        <v>448</v>
      </c>
      <c r="F36" s="28" t="s">
        <v>447</v>
      </c>
      <c r="G36" s="27" t="s">
        <v>177</v>
      </c>
      <c r="H36" s="27" t="s">
        <v>224</v>
      </c>
      <c r="I36" s="28" t="s">
        <v>938</v>
      </c>
      <c r="J36" s="27" t="s">
        <v>165</v>
      </c>
      <c r="K36" s="27" t="s">
        <v>931</v>
      </c>
      <c r="L36" s="29" t="s">
        <v>293</v>
      </c>
      <c r="M36" s="13">
        <v>2861</v>
      </c>
      <c r="N36" s="14">
        <f t="shared" si="7"/>
        <v>7.83835616438356</v>
      </c>
      <c r="O36" s="15">
        <v>5720</v>
      </c>
      <c r="P36" s="15">
        <f t="shared" si="0"/>
        <v>16364920</v>
      </c>
      <c r="Q36" s="16">
        <f>IFERROR(VLOOKUP(G36,SCENARIOS!$A$13:$E$18,3,0),0.025)</f>
        <v>0.045</v>
      </c>
      <c r="R36" s="17">
        <f>IFERROR(VLOOKUP(L36,INPUTS!$A$107:$B$120,2,0),0.0082)</f>
        <v>0.0079</v>
      </c>
      <c r="S36" s="18">
        <f t="shared" si="1"/>
        <v>45.188</v>
      </c>
      <c r="T36" s="15">
        <f t="shared" si="2"/>
        <v>129282.868</v>
      </c>
      <c r="U36" s="15">
        <f>T36/INPUTS!$B$7*1000</f>
        <v>161603585</v>
      </c>
      <c r="V36" s="15">
        <f>T36*INPUTS!$B$6</f>
        <v>408533.86288</v>
      </c>
      <c r="W36" s="19" t="s">
        <v>396</v>
      </c>
      <c r="X36" s="19" t="s">
        <v>396</v>
      </c>
      <c r="Y36" s="20">
        <f>IFERROR(VLOOKUP(E36,INPUTS!$A$44:$B$103,2,0),0)</f>
        <v>0</v>
      </c>
      <c r="Z36" s="15">
        <f t="shared" si="3"/>
        <v>0</v>
      </c>
      <c r="AA36" s="20">
        <f>IFERROR(VLOOKUP(E36,INPUTS!$A$44:$C$103,3,0),SCENARIOS!$J$24)</f>
        <v>0.01</v>
      </c>
      <c r="AB36" s="15">
        <f t="shared" ref="AB36:AF36" si="65">$T36*AA36*(1+$Q36)^AB$2</f>
        <v>1611.09974949593</v>
      </c>
      <c r="AC36" s="20">
        <f>IFERROR(VLOOKUP($E36,INPUTS!$A$44:$G$103,4,0),SCENARIOS!$K$24)</f>
        <v>0.05</v>
      </c>
      <c r="AD36" s="15">
        <f t="shared" si="65"/>
        <v>10038.6170378965</v>
      </c>
      <c r="AE36" s="20">
        <f>IFERROR(VLOOKUP($E36,INPUTS!$A$44:$G$103,5,0),SCENARIOS!$L$24)</f>
        <v>0.1</v>
      </c>
      <c r="AF36" s="15">
        <f t="shared" si="65"/>
        <v>25019.8864632871</v>
      </c>
      <c r="AG36" s="20">
        <f>IFERROR(VLOOKUP($E36,INPUTS!$A$44:$G$103,6,0),SCENARIOS!$M$24)</f>
        <v>0.2</v>
      </c>
      <c r="AH36" s="15">
        <f t="shared" si="5"/>
        <v>62358.6611853605</v>
      </c>
      <c r="AI36" s="20">
        <f>IFERROR(VLOOKUP($E36,INPUTS!$A$44:$G$103,7,0),SCENARIOS!$N$24)</f>
        <v>0.25</v>
      </c>
      <c r="AJ36" s="15">
        <f t="shared" si="6"/>
        <v>97137.7965317841</v>
      </c>
      <c r="AL36" t="str">
        <f t="shared" si="9"/>
        <v>Y</v>
      </c>
      <c r="AM36" s="21">
        <f t="shared" si="10"/>
        <v>388551.186127136</v>
      </c>
      <c r="AU36" s="2" t="s">
        <v>332</v>
      </c>
      <c r="AV36" s="2" t="s">
        <v>337</v>
      </c>
      <c r="AW36" s="2" t="s">
        <v>338</v>
      </c>
      <c r="AX36" s="2" t="s">
        <v>339</v>
      </c>
      <c r="AY36" s="2" t="s">
        <v>968</v>
      </c>
      <c r="AZ36" s="2" t="s">
        <v>340</v>
      </c>
      <c r="BC36" s="2" t="str">
        <v>DAD</v>
      </c>
      <c r="BD36" s="15">
        <f t="shared" si="17"/>
        <v>0</v>
      </c>
      <c r="BE36" s="15">
        <f t="shared" si="18"/>
        <v>2877.17411988505</v>
      </c>
      <c r="BF36" s="15">
        <f t="shared" si="19"/>
        <v>17502.6112183415</v>
      </c>
      <c r="BG36" s="15">
        <f t="shared" si="20"/>
        <v>42589.2054767481</v>
      </c>
      <c r="BH36" s="15">
        <f t="shared" si="21"/>
        <v>103632.560908391</v>
      </c>
      <c r="BI36" s="15">
        <f t="shared" si="22"/>
        <v>157606.070015424</v>
      </c>
      <c r="BJ36" s="23"/>
      <c r="BM36" s="2" t="str">
        <v>Mexico</v>
      </c>
      <c r="BN36" s="15">
        <f t="shared" si="23"/>
        <v>0</v>
      </c>
      <c r="BO36" s="15">
        <f t="shared" si="24"/>
        <v>27715.8393147713</v>
      </c>
      <c r="BP36" s="15">
        <f t="shared" si="25"/>
        <v>164588.614018316</v>
      </c>
      <c r="BQ36" s="15">
        <f t="shared" si="26"/>
        <v>390959.285869906</v>
      </c>
      <c r="BR36" s="15">
        <f t="shared" si="27"/>
        <v>928673.979786337</v>
      </c>
      <c r="BS36" s="15">
        <f t="shared" si="28"/>
        <v>1378716.71025352</v>
      </c>
    </row>
    <row r="37" ht="15" customHeight="1" spans="1:71">
      <c r="A37" s="24" t="s">
        <v>969</v>
      </c>
      <c r="B37" s="7" t="s">
        <v>445</v>
      </c>
      <c r="C37" s="8" t="s">
        <v>446</v>
      </c>
      <c r="D37" s="9" t="s">
        <v>929</v>
      </c>
      <c r="E37" s="10" t="s">
        <v>448</v>
      </c>
      <c r="F37" s="11" t="s">
        <v>447</v>
      </c>
      <c r="G37" s="9" t="s">
        <v>177</v>
      </c>
      <c r="H37" s="9" t="s">
        <v>245</v>
      </c>
      <c r="I37" s="11" t="s">
        <v>930</v>
      </c>
      <c r="J37" s="9" t="s">
        <v>169</v>
      </c>
      <c r="K37" s="9" t="s">
        <v>931</v>
      </c>
      <c r="L37" s="12" t="s">
        <v>295</v>
      </c>
      <c r="M37" s="13">
        <v>1144</v>
      </c>
      <c r="N37" s="14">
        <f t="shared" si="7"/>
        <v>3.13424657534247</v>
      </c>
      <c r="O37" s="15">
        <v>11825</v>
      </c>
      <c r="P37" s="15">
        <f t="shared" si="0"/>
        <v>13527800</v>
      </c>
      <c r="Q37" s="16">
        <f>IFERROR(VLOOKUP(G37,SCENARIOS!$A$13:$E$18,3,0),0.025)</f>
        <v>0.045</v>
      </c>
      <c r="R37" s="17">
        <f>IFERROR(VLOOKUP(L37,INPUTS!$A$107:$B$120,2,0),0.0082)</f>
        <v>0.0089</v>
      </c>
      <c r="S37" s="30">
        <f t="shared" si="1"/>
        <v>105.2425</v>
      </c>
      <c r="T37" s="15">
        <f t="shared" si="2"/>
        <v>120397.42</v>
      </c>
      <c r="U37" s="15">
        <f>T37/INPUTS!$B$7*1000</f>
        <v>150496775</v>
      </c>
      <c r="V37" s="15">
        <f>T37*INPUTS!$B$6</f>
        <v>380455.8472</v>
      </c>
      <c r="W37" s="19" t="s">
        <v>396</v>
      </c>
      <c r="X37" s="19" t="s">
        <v>396</v>
      </c>
      <c r="Y37" s="20">
        <f>IFERROR(VLOOKUP(E37,INPUTS!$A$44:$B$103,2,0),0)</f>
        <v>0</v>
      </c>
      <c r="Z37" s="15">
        <f t="shared" si="3"/>
        <v>0</v>
      </c>
      <c r="AA37" s="20">
        <f>IFERROR(VLOOKUP(E37,INPUTS!$A$44:$C$103,3,0),SCENARIOS!$J$24)</f>
        <v>0.01</v>
      </c>
      <c r="AB37" s="15">
        <f t="shared" ref="AB37:AF37" si="66">$T37*AA37*(1+$Q37)^AB$2</f>
        <v>1500.37090144037</v>
      </c>
      <c r="AC37" s="20">
        <f>IFERROR(VLOOKUP($E37,INPUTS!$A$44:$G$103,4,0),SCENARIOS!$K$24)</f>
        <v>0.05</v>
      </c>
      <c r="AD37" s="15">
        <f t="shared" si="66"/>
        <v>9348.67558577663</v>
      </c>
      <c r="AE37" s="20">
        <f>IFERROR(VLOOKUP($E37,INPUTS!$A$44:$G$103,5,0),SCENARIOS!$L$24)</f>
        <v>0.1</v>
      </c>
      <c r="AF37" s="15">
        <f t="shared" si="66"/>
        <v>23300.3013119472</v>
      </c>
      <c r="AG37" s="20">
        <f>IFERROR(VLOOKUP($E37,INPUTS!$A$44:$G$103,6,0),SCENARIOS!$M$24)</f>
        <v>0.2</v>
      </c>
      <c r="AH37" s="15">
        <f t="shared" si="5"/>
        <v>58072.8292736479</v>
      </c>
      <c r="AI37" s="20">
        <f>IFERROR(VLOOKUP($E37,INPUTS!$A$44:$G$103,7,0),SCENARIOS!$N$24)</f>
        <v>0.25</v>
      </c>
      <c r="AJ37" s="15">
        <f t="shared" si="6"/>
        <v>90461.638636542</v>
      </c>
      <c r="AL37" t="str">
        <f t="shared" si="9"/>
        <v>N</v>
      </c>
      <c r="AM37" s="21">
        <f t="shared" si="10"/>
        <v>361846.554546168</v>
      </c>
      <c r="AT37" s="2" t="s">
        <v>165</v>
      </c>
      <c r="AU37" s="15">
        <f>SUMIF($G$4:$G$1277,$AT37,$T$4:$T$1277)*(1+SCENARIOS!$C13)^AU$35</f>
        <v>50916993.0675</v>
      </c>
      <c r="AV37" s="15">
        <f>SUMIF($G$4:$G$1277,$AT37,$T$4:$T$1277)*(1+SCENARIOS!$C13)^AV$35</f>
        <v>57607904.1322645</v>
      </c>
      <c r="AW37" s="15">
        <f>SUMIF($G$4:$G$1277,$AT37,$T$4:$T$1277)*(1+SCENARIOS!$C13)^AW$35</f>
        <v>65178055.8626598</v>
      </c>
      <c r="AX37" s="15">
        <f>SUMIF($G$4:$G$1277,$AT37,$T$4:$T$1277)*(1+SCENARIOS!$C13)^AX$35</f>
        <v>73742987.7032572</v>
      </c>
      <c r="AY37" s="15">
        <f>SUMIF($G$4:$G$1277,$AT37,$T$4:$T$1277)*(1+SCENARIOS!$C13)^AY$35</f>
        <v>83433421.9305576</v>
      </c>
      <c r="AZ37" s="15">
        <f>SUMIF($G$4:$G$1277,$AT37,$T$4:$T$1277)*(1+SCENARIOS!$C13)^AZ$35</f>
        <v>94397258.8018016</v>
      </c>
      <c r="BC37" s="2" t="str">
        <v>DAL</v>
      </c>
      <c r="BD37" s="15">
        <f t="shared" si="17"/>
        <v>0</v>
      </c>
      <c r="BE37" s="15">
        <f t="shared" si="18"/>
        <v>47159.6743054607</v>
      </c>
      <c r="BF37" s="15">
        <f t="shared" si="19"/>
        <v>260340.455429117</v>
      </c>
      <c r="BG37" s="15">
        <f t="shared" si="20"/>
        <v>574873.798271267</v>
      </c>
      <c r="BH37" s="15">
        <f t="shared" si="21"/>
        <v>1269414.24986795</v>
      </c>
      <c r="BI37" s="15">
        <f t="shared" si="22"/>
        <v>1751919.88073467</v>
      </c>
      <c r="BJ37" s="23"/>
      <c r="BM37" s="2" t="str">
        <v>Morocco</v>
      </c>
      <c r="BN37" s="15">
        <f t="shared" si="23"/>
        <v>0</v>
      </c>
      <c r="BO37" s="15">
        <f t="shared" si="24"/>
        <v>10021.7063895288</v>
      </c>
      <c r="BP37" s="15">
        <f t="shared" si="25"/>
        <v>62444.3474354687</v>
      </c>
      <c r="BQ37" s="15">
        <f t="shared" si="26"/>
        <v>155634.035765234</v>
      </c>
      <c r="BR37" s="15">
        <f t="shared" si="27"/>
        <v>387896.648509391</v>
      </c>
      <c r="BS37" s="15">
        <f t="shared" si="28"/>
        <v>604237.246310732</v>
      </c>
    </row>
    <row r="38" ht="15" customHeight="1" spans="1:71">
      <c r="A38" s="6" t="s">
        <v>970</v>
      </c>
      <c r="B38" s="25" t="s">
        <v>441</v>
      </c>
      <c r="C38" s="26" t="s">
        <v>442</v>
      </c>
      <c r="D38" s="27" t="s">
        <v>929</v>
      </c>
      <c r="E38" s="10" t="s">
        <v>444</v>
      </c>
      <c r="F38" s="28" t="s">
        <v>443</v>
      </c>
      <c r="G38" s="27" t="s">
        <v>177</v>
      </c>
      <c r="H38" s="27" t="s">
        <v>224</v>
      </c>
      <c r="I38" s="28" t="s">
        <v>938</v>
      </c>
      <c r="J38" s="27" t="s">
        <v>165</v>
      </c>
      <c r="K38" s="27" t="s">
        <v>931</v>
      </c>
      <c r="L38" s="29" t="s">
        <v>291</v>
      </c>
      <c r="M38" s="13">
        <v>1080</v>
      </c>
      <c r="N38" s="14">
        <f t="shared" si="7"/>
        <v>2.95890410958904</v>
      </c>
      <c r="O38" s="15">
        <v>6760</v>
      </c>
      <c r="P38" s="15">
        <f t="shared" si="0"/>
        <v>7300800</v>
      </c>
      <c r="Q38" s="16">
        <f>IFERROR(VLOOKUP(G38,SCENARIOS!$A$13:$E$18,3,0),0.025)</f>
        <v>0.045</v>
      </c>
      <c r="R38" s="17">
        <f>IFERROR(VLOOKUP(L38,INPUTS!$A$107:$B$120,2,0),0.0082)</f>
        <v>0.0079</v>
      </c>
      <c r="S38" s="18">
        <f t="shared" si="1"/>
        <v>53.404</v>
      </c>
      <c r="T38" s="15">
        <f t="shared" si="2"/>
        <v>57676.32</v>
      </c>
      <c r="U38" s="15">
        <f>T38/INPUTS!$B$7*1000</f>
        <v>72095400</v>
      </c>
      <c r="V38" s="15">
        <f>T38*INPUTS!$B$6</f>
        <v>182257.1712</v>
      </c>
      <c r="W38" s="19" t="s">
        <v>396</v>
      </c>
      <c r="X38" s="19" t="s">
        <v>396</v>
      </c>
      <c r="Y38" s="20">
        <f>IFERROR(VLOOKUP(E38,INPUTS!$A$44:$B$103,2,0),0)</f>
        <v>0</v>
      </c>
      <c r="Z38" s="15">
        <f t="shared" si="3"/>
        <v>0</v>
      </c>
      <c r="AA38" s="20">
        <f>IFERROR(VLOOKUP(E38,INPUTS!$A$44:$C$103,3,0),SCENARIOS!$J$24)</f>
        <v>0.01</v>
      </c>
      <c r="AB38" s="15">
        <f t="shared" ref="AB38:AF38" si="67">$T38*AA38*(1+$Q38)^AB$2</f>
        <v>718.751882143017</v>
      </c>
      <c r="AC38" s="20">
        <f>IFERROR(VLOOKUP($E38,INPUTS!$A$44:$G$103,4,0),SCENARIOS!$K$24)</f>
        <v>0.05</v>
      </c>
      <c r="AD38" s="15">
        <f t="shared" si="67"/>
        <v>4478.47806590407</v>
      </c>
      <c r="AE38" s="20">
        <f>IFERROR(VLOOKUP($E38,INPUTS!$A$44:$G$103,5,0),SCENARIOS!$L$24)</f>
        <v>0.1</v>
      </c>
      <c r="AF38" s="15">
        <f t="shared" si="67"/>
        <v>11161.9969478107</v>
      </c>
      <c r="AG38" s="20">
        <f>IFERROR(VLOOKUP($E38,INPUTS!$A$44:$G$103,6,0),SCENARIOS!$M$24)</f>
        <v>0.2</v>
      </c>
      <c r="AH38" s="15">
        <f t="shared" si="5"/>
        <v>27819.757969002</v>
      </c>
      <c r="AI38" s="20">
        <f>IFERROR(VLOOKUP($E38,INPUTS!$A$44:$G$103,7,0),SCENARIOS!$N$24)</f>
        <v>0.25</v>
      </c>
      <c r="AJ38" s="15">
        <f t="shared" si="6"/>
        <v>43335.5998635648</v>
      </c>
      <c r="AL38" t="str">
        <f t="shared" si="9"/>
        <v>Y</v>
      </c>
      <c r="AM38" s="21">
        <f t="shared" si="10"/>
        <v>173342.399454259</v>
      </c>
      <c r="AT38" s="2" t="s">
        <v>169</v>
      </c>
      <c r="AU38" s="15">
        <f>SUMIF($G$4:$G$1277,$AT38,$T$4:$T$1277)*(1+SCENARIOS!$C14)^AU$35</f>
        <v>26870122.261</v>
      </c>
      <c r="AV38" s="15">
        <f>SUMIF($G$4:$G$1277,$AT38,$T$4:$T$1277)*(1+SCENARIOS!$C14)^AV$35</f>
        <v>29666786.1680071</v>
      </c>
      <c r="AW38" s="15">
        <f>SUMIF($G$4:$G$1277,$AT38,$T$4:$T$1277)*(1+SCENARIOS!$C14)^AW$35</f>
        <v>32754529.1007359</v>
      </c>
      <c r="AX38" s="15">
        <f>SUMIF($G$4:$G$1277,$AT38,$T$4:$T$1277)*(1+SCENARIOS!$C14)^AX$35</f>
        <v>36163646.7979783</v>
      </c>
      <c r="AY38" s="15">
        <f>SUMIF($G$4:$G$1277,$AT38,$T$4:$T$1277)*(1+SCENARIOS!$C14)^AY$35</f>
        <v>39927588.203353</v>
      </c>
      <c r="AZ38" s="15">
        <f>SUMIF($G$4:$G$1277,$AT38,$T$4:$T$1277)*(1+SCENARIOS!$C14)^AZ$35</f>
        <v>44083283.6533968</v>
      </c>
      <c r="BC38" s="2" t="str">
        <v>DEL</v>
      </c>
      <c r="BD38" s="15">
        <f t="shared" si="17"/>
        <v>0</v>
      </c>
      <c r="BE38" s="15">
        <f t="shared" si="18"/>
        <v>26965.1423073082</v>
      </c>
      <c r="BF38" s="15">
        <f t="shared" si="19"/>
        <v>164036.093259078</v>
      </c>
      <c r="BG38" s="15">
        <f t="shared" si="20"/>
        <v>399149.977924028</v>
      </c>
      <c r="BH38" s="15">
        <f t="shared" si="21"/>
        <v>971253.958268329</v>
      </c>
      <c r="BI38" s="15">
        <f t="shared" si="22"/>
        <v>1477098.68411831</v>
      </c>
      <c r="BJ38" s="23"/>
      <c r="BM38" s="2" t="str">
        <v>Netherlands</v>
      </c>
      <c r="BN38" s="15">
        <f t="shared" si="23"/>
        <v>64964.376</v>
      </c>
      <c r="BO38" s="15">
        <f t="shared" si="24"/>
        <v>220503.685655144</v>
      </c>
      <c r="BP38" s="15">
        <f t="shared" si="25"/>
        <v>623699.202307206</v>
      </c>
      <c r="BQ38" s="15">
        <f t="shared" si="26"/>
        <v>1411316.79972741</v>
      </c>
      <c r="BR38" s="15">
        <f t="shared" si="27"/>
        <v>2129033.89093614</v>
      </c>
      <c r="BS38" s="15">
        <f t="shared" si="28"/>
        <v>3011008.03715953</v>
      </c>
    </row>
    <row r="39" ht="15" customHeight="1" spans="1:71">
      <c r="A39" s="24" t="s">
        <v>971</v>
      </c>
      <c r="B39" s="7" t="s">
        <v>441</v>
      </c>
      <c r="C39" s="8" t="s">
        <v>442</v>
      </c>
      <c r="D39" s="9" t="s">
        <v>929</v>
      </c>
      <c r="E39" s="10" t="s">
        <v>783</v>
      </c>
      <c r="F39" s="11" t="s">
        <v>443</v>
      </c>
      <c r="G39" s="9" t="s">
        <v>177</v>
      </c>
      <c r="H39" s="9" t="s">
        <v>245</v>
      </c>
      <c r="I39" s="11" t="s">
        <v>930</v>
      </c>
      <c r="J39" s="9" t="s">
        <v>169</v>
      </c>
      <c r="K39" s="9" t="s">
        <v>931</v>
      </c>
      <c r="L39" s="12" t="s">
        <v>291</v>
      </c>
      <c r="M39" s="13">
        <v>540</v>
      </c>
      <c r="N39" s="14">
        <f t="shared" si="7"/>
        <v>1.47945205479452</v>
      </c>
      <c r="O39" s="15">
        <v>11430</v>
      </c>
      <c r="P39" s="15">
        <f t="shared" si="0"/>
        <v>6172200</v>
      </c>
      <c r="Q39" s="16">
        <f>IFERROR(VLOOKUP(G39,SCENARIOS!$A$13:$E$18,3,0),0.025)</f>
        <v>0.045</v>
      </c>
      <c r="R39" s="17">
        <f>IFERROR(VLOOKUP(L39,INPUTS!$A$107:$B$120,2,0),0.0082)</f>
        <v>0.0079</v>
      </c>
      <c r="S39" s="30">
        <f t="shared" si="1"/>
        <v>90.297</v>
      </c>
      <c r="T39" s="15">
        <f t="shared" si="2"/>
        <v>48760.38</v>
      </c>
      <c r="U39" s="15">
        <f>T39/INPUTS!$B$7*1000</f>
        <v>60950475</v>
      </c>
      <c r="V39" s="15">
        <f>T39*INPUTS!$B$6</f>
        <v>154082.8008</v>
      </c>
      <c r="W39" s="19" t="s">
        <v>396</v>
      </c>
      <c r="X39" s="19" t="s">
        <v>396</v>
      </c>
      <c r="Y39" s="20">
        <f>IFERROR(VLOOKUP(E39,INPUTS!$A$44:$B$103,2,0),0)</f>
        <v>0</v>
      </c>
      <c r="Z39" s="15">
        <f t="shared" si="3"/>
        <v>0</v>
      </c>
      <c r="AA39" s="20">
        <f>IFERROR(VLOOKUP(E39,INPUTS!$A$44:$C$103,3,0),SCENARIOS!$J$24)</f>
        <v>0.01</v>
      </c>
      <c r="AB39" s="15">
        <f t="shared" ref="AB39:AF39" si="68">$T39*AA39*(1+$Q39)^AB$2</f>
        <v>607.643048291027</v>
      </c>
      <c r="AC39" s="20">
        <f>IFERROR(VLOOKUP($E39,INPUTS!$A$44:$G$103,4,0),SCENARIOS!$K$24)</f>
        <v>0.05</v>
      </c>
      <c r="AD39" s="15">
        <f t="shared" si="68"/>
        <v>3786.16895660381</v>
      </c>
      <c r="AE39" s="20">
        <f>IFERROR(VLOOKUP($E39,INPUTS!$A$44:$G$103,5,0),SCENARIOS!$L$24)</f>
        <v>0.1</v>
      </c>
      <c r="AF39" s="15">
        <f t="shared" si="68"/>
        <v>9436.5107332453</v>
      </c>
      <c r="AG39" s="20">
        <f>IFERROR(VLOOKUP($E39,INPUTS!$A$44:$G$103,6,0),SCENARIOS!$M$24)</f>
        <v>0.2</v>
      </c>
      <c r="AH39" s="15">
        <f t="shared" si="5"/>
        <v>23519.2184604802</v>
      </c>
      <c r="AI39" s="20">
        <f>IFERROR(VLOOKUP($E39,INPUTS!$A$44:$G$103,7,0),SCENARIOS!$N$24)</f>
        <v>0.25</v>
      </c>
      <c r="AJ39" s="15">
        <f t="shared" si="6"/>
        <v>36636.5315414605</v>
      </c>
      <c r="AL39" t="str">
        <f t="shared" si="9"/>
        <v>N</v>
      </c>
      <c r="AM39" s="21">
        <f t="shared" si="10"/>
        <v>146546.126165842</v>
      </c>
      <c r="AT39" s="2" t="s">
        <v>173</v>
      </c>
      <c r="AU39" s="15">
        <f>SUMIF($G$4:$G$1277,$AT39,$T$4:$T$1277)*(1+SCENARIOS!$C15)^AU$35</f>
        <v>49048714.4805</v>
      </c>
      <c r="AV39" s="15">
        <f>SUMIF($G$4:$G$1277,$AT39,$T$4:$T$1277)*(1+SCENARIOS!$C15)^AV$35</f>
        <v>59675260.8316893</v>
      </c>
      <c r="AW39" s="15">
        <f>SUMIF($G$4:$G$1277,$AT39,$T$4:$T$1277)*(1+SCENARIOS!$C15)^AW$35</f>
        <v>72604079.2923518</v>
      </c>
      <c r="AX39" s="15">
        <f>SUMIF($G$4:$G$1277,$AT39,$T$4:$T$1277)*(1+SCENARIOS!$C15)^AX$35</f>
        <v>88333963.7971196</v>
      </c>
      <c r="AY39" s="15">
        <f>SUMIF($G$4:$G$1277,$AT39,$T$4:$T$1277)*(1+SCENARIOS!$C15)^AY$35</f>
        <v>107471773.434262</v>
      </c>
      <c r="AZ39" s="15">
        <f>SUMIF($G$4:$G$1277,$AT39,$T$4:$T$1277)*(1+SCENARIOS!$C15)^AZ$35</f>
        <v>130755845.07487</v>
      </c>
      <c r="BC39" s="2" t="str">
        <v>DEN</v>
      </c>
      <c r="BD39" s="15">
        <f t="shared" si="17"/>
        <v>12529.4598</v>
      </c>
      <c r="BE39" s="15">
        <f t="shared" si="18"/>
        <v>83001.2162378767</v>
      </c>
      <c r="BF39" s="15">
        <f t="shared" si="19"/>
        <v>305466.831634972</v>
      </c>
      <c r="BG39" s="15">
        <f t="shared" si="20"/>
        <v>674520.129644999</v>
      </c>
      <c r="BH39" s="15">
        <f t="shared" si="21"/>
        <v>1117087.08976953</v>
      </c>
      <c r="BI39" s="15">
        <f t="shared" si="22"/>
        <v>1644472.54842279</v>
      </c>
      <c r="BJ39" s="23"/>
      <c r="BM39" s="2" t="str">
        <v>New Zealand</v>
      </c>
      <c r="BN39" s="15">
        <f t="shared" si="23"/>
        <v>0</v>
      </c>
      <c r="BO39" s="15">
        <f t="shared" si="24"/>
        <v>22360.5698715337</v>
      </c>
      <c r="BP39" s="15">
        <f t="shared" si="25"/>
        <v>68012.6305837986</v>
      </c>
      <c r="BQ39" s="15">
        <f t="shared" si="26"/>
        <v>248243.293198913</v>
      </c>
      <c r="BR39" s="15">
        <f t="shared" si="27"/>
        <v>402701.230895722</v>
      </c>
      <c r="BS39" s="15">
        <f t="shared" si="28"/>
        <v>734921.432054</v>
      </c>
    </row>
    <row r="40" ht="15" customHeight="1" spans="1:71">
      <c r="A40" s="6" t="s">
        <v>972</v>
      </c>
      <c r="B40" s="7" t="s">
        <v>449</v>
      </c>
      <c r="C40" s="8" t="s">
        <v>450</v>
      </c>
      <c r="D40" s="9" t="s">
        <v>929</v>
      </c>
      <c r="E40" s="10" t="s">
        <v>452</v>
      </c>
      <c r="F40" s="11" t="s">
        <v>451</v>
      </c>
      <c r="G40" s="9" t="s">
        <v>181</v>
      </c>
      <c r="H40" s="9" t="s">
        <v>245</v>
      </c>
      <c r="I40" s="11" t="s">
        <v>930</v>
      </c>
      <c r="J40" s="9" t="s">
        <v>169</v>
      </c>
      <c r="K40" s="9" t="s">
        <v>931</v>
      </c>
      <c r="L40" s="12" t="s">
        <v>291</v>
      </c>
      <c r="M40" s="13">
        <v>222</v>
      </c>
      <c r="N40" s="14">
        <f t="shared" si="7"/>
        <v>0.608219178082192</v>
      </c>
      <c r="O40" s="15">
        <v>7710</v>
      </c>
      <c r="P40" s="15">
        <f t="shared" si="0"/>
        <v>1711620</v>
      </c>
      <c r="Q40" s="16">
        <f>IFERROR(VLOOKUP(G40,SCENARIOS!$A$13:$E$18,3,0),0.025)</f>
        <v>0.035</v>
      </c>
      <c r="R40" s="17">
        <f>IFERROR(VLOOKUP(L40,INPUTS!$A$107:$B$120,2,0),0.0082)</f>
        <v>0.0079</v>
      </c>
      <c r="S40" s="18">
        <f t="shared" si="1"/>
        <v>60.909</v>
      </c>
      <c r="T40" s="15">
        <f t="shared" si="2"/>
        <v>13521.798</v>
      </c>
      <c r="U40" s="15">
        <f>T40/INPUTS!$B$7*1000</f>
        <v>16902247.5</v>
      </c>
      <c r="V40" s="15">
        <f>T40*INPUTS!$B$6</f>
        <v>42728.88168</v>
      </c>
      <c r="W40" s="19" t="s">
        <v>396</v>
      </c>
      <c r="X40" s="19" t="s">
        <v>396</v>
      </c>
      <c r="Y40" s="20">
        <f>IFERROR(VLOOKUP(E40,INPUTS!$A$44:$B$103,2,0),0)</f>
        <v>0</v>
      </c>
      <c r="Z40" s="15">
        <f t="shared" si="3"/>
        <v>0</v>
      </c>
      <c r="AA40" s="20">
        <f>IFERROR(VLOOKUP(E40,INPUTS!$A$44:$C$103,3,0),SCENARIOS!$J$24)</f>
        <v>0.01</v>
      </c>
      <c r="AB40" s="15">
        <f t="shared" ref="AB40:AF40" si="69">$T40*AA40*(1+$Q40)^AB$2</f>
        <v>160.596543123233</v>
      </c>
      <c r="AC40" s="20">
        <f>IFERROR(VLOOKUP($E40,INPUTS!$A$44:$G$103,4,0),SCENARIOS!$K$24)</f>
        <v>0.05</v>
      </c>
      <c r="AD40" s="15">
        <f t="shared" si="69"/>
        <v>953.691575008458</v>
      </c>
      <c r="AE40" s="20">
        <f>IFERROR(VLOOKUP($E40,INPUTS!$A$44:$G$103,5,0),SCENARIOS!$L$24)</f>
        <v>0.1</v>
      </c>
      <c r="AF40" s="15">
        <f t="shared" si="69"/>
        <v>2265.37284689669</v>
      </c>
      <c r="AG40" s="20">
        <f>IFERROR(VLOOKUP($E40,INPUTS!$A$44:$G$103,6,0),SCENARIOS!$M$24)</f>
        <v>0.2</v>
      </c>
      <c r="AH40" s="15">
        <f t="shared" si="5"/>
        <v>5381.10461488694</v>
      </c>
      <c r="AI40" s="20">
        <f>IFERROR(VLOOKUP($E40,INPUTS!$A$44:$G$103,7,0),SCENARIOS!$N$24)</f>
        <v>0.25</v>
      </c>
      <c r="AJ40" s="15">
        <f t="shared" si="6"/>
        <v>7988.83032544302</v>
      </c>
      <c r="AL40" t="str">
        <f t="shared" si="9"/>
        <v>Y</v>
      </c>
      <c r="AM40" s="21">
        <f t="shared" si="10"/>
        <v>31955.3213017721</v>
      </c>
      <c r="AT40" s="2" t="s">
        <v>177</v>
      </c>
      <c r="AU40" s="15">
        <f>SUMIF($G$4:$G$1277,$AT40,$T$4:$T$1277)*(1+SCENARIOS!$C16)^AU$35</f>
        <v>19286429.3215</v>
      </c>
      <c r="AV40" s="15">
        <f>SUMIF($G$4:$G$1277,$AT40,$T$4:$T$1277)*(1+SCENARIOS!$C16)^AV$35</f>
        <v>24034399.8622769</v>
      </c>
      <c r="AW40" s="15">
        <f>SUMIF($G$4:$G$1277,$AT40,$T$4:$T$1277)*(1+SCENARIOS!$C16)^AW$35</f>
        <v>29951234.9907022</v>
      </c>
      <c r="AX40" s="15">
        <f>SUMIF($G$4:$G$1277,$AT40,$T$4:$T$1277)*(1+SCENARIOS!$C16)^AX$35</f>
        <v>37324688.0558174</v>
      </c>
      <c r="AY40" s="15">
        <f>SUMIF($G$4:$G$1277,$AT40,$T$4:$T$1277)*(1+SCENARIOS!$C16)^AY$35</f>
        <v>46513352.0836969</v>
      </c>
      <c r="AZ40" s="15">
        <f>SUMIF($G$4:$G$1277,$AT40,$T$4:$T$1277)*(1+SCENARIOS!$C16)^AZ$35</f>
        <v>57964099.2264034</v>
      </c>
      <c r="BC40" s="2" t="str">
        <v>DFW</v>
      </c>
      <c r="BD40" s="15">
        <f t="shared" si="17"/>
        <v>3653.43613</v>
      </c>
      <c r="BE40" s="15">
        <f t="shared" si="18"/>
        <v>24202.1321811018</v>
      </c>
      <c r="BF40" s="15">
        <f t="shared" si="19"/>
        <v>89070.3651255448</v>
      </c>
      <c r="BG40" s="15">
        <f t="shared" si="20"/>
        <v>196681.760538258</v>
      </c>
      <c r="BH40" s="15">
        <f t="shared" si="21"/>
        <v>325728.834224804</v>
      </c>
      <c r="BI40" s="15">
        <f t="shared" si="22"/>
        <v>479507.937221762</v>
      </c>
      <c r="BJ40" s="23"/>
      <c r="BM40" s="2" t="str">
        <v>Norway</v>
      </c>
      <c r="BN40" s="15">
        <f t="shared" si="23"/>
        <v>10234.4643</v>
      </c>
      <c r="BO40" s="15">
        <f t="shared" si="24"/>
        <v>34738.0708906677</v>
      </c>
      <c r="BP40" s="15">
        <f t="shared" si="25"/>
        <v>98257.3467641954</v>
      </c>
      <c r="BQ40" s="15">
        <f t="shared" si="26"/>
        <v>222338.338211706</v>
      </c>
      <c r="BR40" s="15">
        <f t="shared" si="27"/>
        <v>335407.229190903</v>
      </c>
      <c r="BS40" s="15">
        <f t="shared" si="28"/>
        <v>474353.117211844</v>
      </c>
    </row>
    <row r="41" ht="15" customHeight="1" spans="1:71">
      <c r="A41" s="24" t="s">
        <v>973</v>
      </c>
      <c r="B41" s="25" t="s">
        <v>449</v>
      </c>
      <c r="C41" s="26" t="s">
        <v>450</v>
      </c>
      <c r="D41" s="27" t="s">
        <v>929</v>
      </c>
      <c r="E41" s="10" t="s">
        <v>452</v>
      </c>
      <c r="F41" s="28" t="s">
        <v>451</v>
      </c>
      <c r="G41" s="27" t="s">
        <v>181</v>
      </c>
      <c r="H41" s="27" t="s">
        <v>205</v>
      </c>
      <c r="I41" s="28" t="s">
        <v>408</v>
      </c>
      <c r="J41" s="27" t="s">
        <v>165</v>
      </c>
      <c r="K41" s="27" t="s">
        <v>931</v>
      </c>
      <c r="L41" s="29" t="s">
        <v>291</v>
      </c>
      <c r="M41" s="13">
        <v>222</v>
      </c>
      <c r="N41" s="14">
        <f t="shared" si="7"/>
        <v>0.608219178082192</v>
      </c>
      <c r="O41" s="15">
        <v>9280</v>
      </c>
      <c r="P41" s="15">
        <f t="shared" si="0"/>
        <v>2060160</v>
      </c>
      <c r="Q41" s="16">
        <f>IFERROR(VLOOKUP(G41,SCENARIOS!$A$13:$E$18,3,0),0.025)</f>
        <v>0.035</v>
      </c>
      <c r="R41" s="17">
        <f>IFERROR(VLOOKUP(L41,INPUTS!$A$107:$B$120,2,0),0.0082)</f>
        <v>0.0079</v>
      </c>
      <c r="S41" s="30">
        <f t="shared" si="1"/>
        <v>73.312</v>
      </c>
      <c r="T41" s="15">
        <f t="shared" si="2"/>
        <v>16275.264</v>
      </c>
      <c r="U41" s="15">
        <f>T41/INPUTS!$B$7*1000</f>
        <v>20344080</v>
      </c>
      <c r="V41" s="15">
        <f>T41*INPUTS!$B$6</f>
        <v>51429.83424</v>
      </c>
      <c r="W41" s="19" t="s">
        <v>396</v>
      </c>
      <c r="X41" s="19" t="s">
        <v>396</v>
      </c>
      <c r="Y41" s="20">
        <f>IFERROR(VLOOKUP(E41,INPUTS!$A$44:$B$103,2,0),0)</f>
        <v>0</v>
      </c>
      <c r="Z41" s="15">
        <f t="shared" si="3"/>
        <v>0</v>
      </c>
      <c r="AA41" s="20">
        <f>IFERROR(VLOOKUP(E41,INPUTS!$A$44:$C$103,3,0),SCENARIOS!$J$24)</f>
        <v>0.01</v>
      </c>
      <c r="AB41" s="15">
        <f t="shared" ref="AB41:AF41" si="70">$T41*AA41*(1+$Q41)^AB$2</f>
        <v>193.299081735876</v>
      </c>
      <c r="AC41" s="20">
        <f>IFERROR(VLOOKUP($E41,INPUTS!$A$44:$G$103,4,0),SCENARIOS!$K$24)</f>
        <v>0.05</v>
      </c>
      <c r="AD41" s="15">
        <f t="shared" si="70"/>
        <v>1147.89336135908</v>
      </c>
      <c r="AE41" s="20">
        <f>IFERROR(VLOOKUP($E41,INPUTS!$A$44:$G$103,5,0),SCENARIOS!$L$24)</f>
        <v>0.1</v>
      </c>
      <c r="AF41" s="15">
        <f t="shared" si="70"/>
        <v>2726.67445125827</v>
      </c>
      <c r="AG41" s="20">
        <f>IFERROR(VLOOKUP($E41,INPUTS!$A$44:$G$103,6,0),SCENARIOS!$M$24)</f>
        <v>0.2</v>
      </c>
      <c r="AH41" s="15">
        <f t="shared" si="5"/>
        <v>6476.86781143331</v>
      </c>
      <c r="AI41" s="20">
        <f>IFERROR(VLOOKUP($E41,INPUTS!$A$44:$G$103,7,0),SCENARIOS!$N$24)</f>
        <v>0.25</v>
      </c>
      <c r="AJ41" s="15">
        <f t="shared" si="6"/>
        <v>9615.60900390548</v>
      </c>
      <c r="AL41" t="str">
        <f t="shared" si="9"/>
        <v>Y</v>
      </c>
      <c r="AM41" s="21">
        <f t="shared" si="10"/>
        <v>38462.4360156219</v>
      </c>
      <c r="AT41" s="2" t="s">
        <v>181</v>
      </c>
      <c r="AU41" s="15">
        <f>SUMIF($G$4:$G$1277,$AT41,$T$4:$T$1277)*(1+SCENARIOS!$C17)^AU$35</f>
        <v>8161905.183</v>
      </c>
      <c r="AV41" s="15">
        <f>SUMIF($G$4:$G$1277,$AT41,$T$4:$T$1277)*(1+SCENARIOS!$C17)^AV$35</f>
        <v>9693783.01383734</v>
      </c>
      <c r="AW41" s="15">
        <f>SUMIF($G$4:$G$1277,$AT41,$T$4:$T$1277)*(1+SCENARIOS!$C17)^AW$35</f>
        <v>11513173.3354469</v>
      </c>
      <c r="AX41" s="15">
        <f>SUMIF($G$4:$G$1277,$AT41,$T$4:$T$1277)*(1+SCENARIOS!$C17)^AX$35</f>
        <v>13674038.305049</v>
      </c>
      <c r="AY41" s="15">
        <f>SUMIF($G$4:$G$1277,$AT41,$T$4:$T$1277)*(1+SCENARIOS!$C17)^AY$35</f>
        <v>16240468.0377975</v>
      </c>
      <c r="AZ41" s="15">
        <f>SUMIF($G$4:$G$1277,$AT41,$T$4:$T$1277)*(1+SCENARIOS!$C17)^AZ$35</f>
        <v>19288581.4857879</v>
      </c>
      <c r="BC41" s="2" t="str">
        <v>DMK</v>
      </c>
      <c r="BD41" s="15">
        <f t="shared" si="17"/>
        <v>0</v>
      </c>
      <c r="BE41" s="15">
        <f t="shared" si="18"/>
        <v>13703.5235939697</v>
      </c>
      <c r="BF41" s="15">
        <f t="shared" si="19"/>
        <v>83362.1587685504</v>
      </c>
      <c r="BG41" s="15">
        <f t="shared" si="20"/>
        <v>202845.624832173</v>
      </c>
      <c r="BH41" s="15">
        <f t="shared" si="21"/>
        <v>493585.43638241</v>
      </c>
      <c r="BI41" s="15">
        <f t="shared" si="22"/>
        <v>750652.692196287</v>
      </c>
      <c r="BJ41" s="23"/>
      <c r="BM41" s="2" t="str">
        <v>Oman</v>
      </c>
      <c r="BN41" s="15">
        <f t="shared" si="23"/>
        <v>0</v>
      </c>
      <c r="BO41" s="15">
        <f t="shared" si="24"/>
        <v>5079.35000866938</v>
      </c>
      <c r="BP41" s="15">
        <f t="shared" si="25"/>
        <v>31648.9711791101</v>
      </c>
      <c r="BQ41" s="15">
        <f t="shared" si="26"/>
        <v>78880.7524574226</v>
      </c>
      <c r="BR41" s="15">
        <f t="shared" si="27"/>
        <v>196599.537881855</v>
      </c>
      <c r="BS41" s="15">
        <f t="shared" si="28"/>
        <v>306248.491324148</v>
      </c>
    </row>
    <row r="42" ht="15" customHeight="1" spans="1:71">
      <c r="A42" s="6" t="s">
        <v>974</v>
      </c>
      <c r="B42" s="7" t="s">
        <v>449</v>
      </c>
      <c r="C42" s="8" t="s">
        <v>450</v>
      </c>
      <c r="D42" s="9" t="s">
        <v>929</v>
      </c>
      <c r="E42" s="10" t="s">
        <v>751</v>
      </c>
      <c r="F42" s="11" t="s">
        <v>750</v>
      </c>
      <c r="G42" s="9" t="s">
        <v>181</v>
      </c>
      <c r="H42" s="9" t="s">
        <v>248</v>
      </c>
      <c r="I42" s="11" t="s">
        <v>930</v>
      </c>
      <c r="J42" s="9" t="s">
        <v>169</v>
      </c>
      <c r="K42" s="9" t="s">
        <v>931</v>
      </c>
      <c r="L42" s="12" t="s">
        <v>291</v>
      </c>
      <c r="M42" s="13">
        <v>193</v>
      </c>
      <c r="N42" s="14">
        <f t="shared" si="7"/>
        <v>0.528767123287671</v>
      </c>
      <c r="O42" s="15">
        <v>8870</v>
      </c>
      <c r="P42" s="15">
        <f t="shared" si="0"/>
        <v>1711910</v>
      </c>
      <c r="Q42" s="16">
        <f>IFERROR(VLOOKUP(G42,SCENARIOS!$A$13:$E$18,3,0),0.025)</f>
        <v>0.035</v>
      </c>
      <c r="R42" s="17">
        <f>IFERROR(VLOOKUP(L42,INPUTS!$A$107:$B$120,2,0),0.0082)</f>
        <v>0.0079</v>
      </c>
      <c r="S42" s="18">
        <f t="shared" si="1"/>
        <v>70.073</v>
      </c>
      <c r="T42" s="15">
        <f t="shared" si="2"/>
        <v>13524.089</v>
      </c>
      <c r="U42" s="15">
        <f>T42/INPUTS!$B$7*1000</f>
        <v>16905111.25</v>
      </c>
      <c r="V42" s="15">
        <f>T42*INPUTS!$B$6</f>
        <v>42736.12124</v>
      </c>
      <c r="W42" s="19" t="s">
        <v>396</v>
      </c>
      <c r="X42" s="19" t="s">
        <v>396</v>
      </c>
      <c r="Y42" s="20">
        <f>IFERROR(VLOOKUP(E42,INPUTS!$A$44:$B$103,2,0),0)</f>
        <v>0</v>
      </c>
      <c r="Z42" s="15">
        <f t="shared" si="3"/>
        <v>0</v>
      </c>
      <c r="AA42" s="20">
        <f>IFERROR(VLOOKUP(E42,INPUTS!$A$44:$C$103,3,0),SCENARIOS!$J$24)</f>
        <v>0.01</v>
      </c>
      <c r="AB42" s="15">
        <f t="shared" ref="AB42:AF42" si="71">$T42*AA42*(1+$Q42)^AB$2</f>
        <v>160.623753016495</v>
      </c>
      <c r="AC42" s="20">
        <f>IFERROR(VLOOKUP($E42,INPUTS!$A$44:$G$103,4,0),SCENARIOS!$K$24)</f>
        <v>0.05</v>
      </c>
      <c r="AD42" s="15">
        <f t="shared" si="71"/>
        <v>953.853159096487</v>
      </c>
      <c r="AE42" s="20">
        <f>IFERROR(VLOOKUP($E42,INPUTS!$A$44:$G$103,5,0),SCENARIOS!$L$24)</f>
        <v>0.1</v>
      </c>
      <c r="AF42" s="15">
        <f t="shared" si="71"/>
        <v>2265.75666931381</v>
      </c>
      <c r="AG42" s="20">
        <f>IFERROR(VLOOKUP($E42,INPUTS!$A$44:$G$103,6,0),SCENARIOS!$M$24)</f>
        <v>0.2</v>
      </c>
      <c r="AH42" s="15">
        <f t="shared" si="5"/>
        <v>5382.01633614418</v>
      </c>
      <c r="AI42" s="20">
        <f>IFERROR(VLOOKUP($E42,INPUTS!$A$44:$G$103,7,0),SCENARIOS!$N$24)</f>
        <v>0.25</v>
      </c>
      <c r="AJ42" s="15">
        <f t="shared" si="6"/>
        <v>7990.18387400776</v>
      </c>
      <c r="AL42" t="str">
        <f t="shared" si="9"/>
        <v>N</v>
      </c>
      <c r="AM42" s="21">
        <f t="shared" si="10"/>
        <v>31960.7354960311</v>
      </c>
      <c r="AT42" s="2" t="s">
        <v>185</v>
      </c>
      <c r="AU42" s="15">
        <f>SUMIF($G$4:$G$1277,$AT42,$T$4:$T$1277)*(1+SCENARIOS!$C18)^AU$35</f>
        <v>7156240.473</v>
      </c>
      <c r="AV42" s="15">
        <f>SUMIF($G$4:$G$1277,$AT42,$T$4:$T$1277)*(1+SCENARIOS!$C18)^AV$35</f>
        <v>8296044.04980527</v>
      </c>
      <c r="AW42" s="15">
        <f>SUMIF($G$4:$G$1277,$AT42,$T$4:$T$1277)*(1+SCENARIOS!$C18)^AW$35</f>
        <v>9617388.78619003</v>
      </c>
      <c r="AX42" s="15">
        <f>SUMIF($G$4:$G$1277,$AT42,$T$4:$T$1277)*(1+SCENARIOS!$C18)^AX$35</f>
        <v>11149189.4822936</v>
      </c>
      <c r="AY42" s="15">
        <f>SUMIF($G$4:$G$1277,$AT42,$T$4:$T$1277)*(1+SCENARIOS!$C18)^AY$35</f>
        <v>12924966.3162813</v>
      </c>
      <c r="AZ42" s="15">
        <f>SUMIF($G$4:$G$1277,$AT42,$T$4:$T$1277)*(1+SCENARIOS!$C18)^AZ$35</f>
        <v>14983578.3616656</v>
      </c>
      <c r="BC42" s="2" t="str">
        <v>DOH</v>
      </c>
      <c r="BD42" s="15">
        <f t="shared" si="17"/>
        <v>0</v>
      </c>
      <c r="BE42" s="15">
        <f t="shared" si="18"/>
        <v>31272.2303615048</v>
      </c>
      <c r="BF42" s="15">
        <f t="shared" si="19"/>
        <v>194854.443133175</v>
      </c>
      <c r="BG42" s="15">
        <f t="shared" si="20"/>
        <v>485648.17500804</v>
      </c>
      <c r="BH42" s="15">
        <f t="shared" si="21"/>
        <v>1210411.96749845</v>
      </c>
      <c r="BI42" s="15">
        <f t="shared" si="22"/>
        <v>1885491.91376968</v>
      </c>
      <c r="BJ42" s="23"/>
      <c r="BM42" s="2" t="str">
        <v>Panama</v>
      </c>
      <c r="BN42" s="15">
        <f t="shared" si="23"/>
        <v>0</v>
      </c>
      <c r="BO42" s="15">
        <f t="shared" si="24"/>
        <v>9335.80875187296</v>
      </c>
      <c r="BP42" s="15">
        <f t="shared" si="25"/>
        <v>55440.0610336888</v>
      </c>
      <c r="BQ42" s="15">
        <f t="shared" si="26"/>
        <v>131690.802547878</v>
      </c>
      <c r="BR42" s="15">
        <f t="shared" si="27"/>
        <v>312814.725531523</v>
      </c>
      <c r="BS42" s="15">
        <f t="shared" si="28"/>
        <v>464407.207148094</v>
      </c>
    </row>
    <row r="43" ht="15" customHeight="1" spans="1:71">
      <c r="A43" s="24" t="s">
        <v>975</v>
      </c>
      <c r="B43" s="25" t="s">
        <v>697</v>
      </c>
      <c r="C43" s="26" t="s">
        <v>698</v>
      </c>
      <c r="D43" s="27" t="s">
        <v>929</v>
      </c>
      <c r="E43" s="10" t="s">
        <v>515</v>
      </c>
      <c r="F43" s="28" t="s">
        <v>514</v>
      </c>
      <c r="G43" s="27" t="s">
        <v>181</v>
      </c>
      <c r="H43" s="27" t="s">
        <v>205</v>
      </c>
      <c r="I43" s="28" t="s">
        <v>408</v>
      </c>
      <c r="J43" s="27" t="s">
        <v>165</v>
      </c>
      <c r="K43" s="27" t="s">
        <v>931</v>
      </c>
      <c r="L43" s="29" t="s">
        <v>291</v>
      </c>
      <c r="M43" s="13">
        <v>921</v>
      </c>
      <c r="N43" s="14">
        <f t="shared" si="7"/>
        <v>2.52328767123288</v>
      </c>
      <c r="O43" s="15">
        <v>8810</v>
      </c>
      <c r="P43" s="15">
        <f t="shared" si="0"/>
        <v>8114010</v>
      </c>
      <c r="Q43" s="16">
        <f>IFERROR(VLOOKUP(G43,SCENARIOS!$A$13:$E$18,3,0),0.025)</f>
        <v>0.035</v>
      </c>
      <c r="R43" s="17">
        <f>IFERROR(VLOOKUP(L43,INPUTS!$A$107:$B$120,2,0),0.0082)</f>
        <v>0.0079</v>
      </c>
      <c r="S43" s="30">
        <f t="shared" si="1"/>
        <v>69.599</v>
      </c>
      <c r="T43" s="15">
        <f t="shared" si="2"/>
        <v>64100.679</v>
      </c>
      <c r="U43" s="15">
        <f>T43/INPUTS!$B$7*1000</f>
        <v>80125848.75</v>
      </c>
      <c r="V43" s="15">
        <f>T43*INPUTS!$B$6</f>
        <v>202558.14564</v>
      </c>
      <c r="W43" s="19" t="s">
        <v>396</v>
      </c>
      <c r="X43" s="19" t="s">
        <v>396</v>
      </c>
      <c r="Y43" s="20">
        <f>IFERROR(VLOOKUP(E43,INPUTS!$A$44:$B$103,2,0),0)</f>
        <v>0</v>
      </c>
      <c r="Z43" s="15">
        <f t="shared" si="3"/>
        <v>0</v>
      </c>
      <c r="AA43" s="20">
        <f>IFERROR(VLOOKUP(E43,INPUTS!$A$44:$C$103,3,0),SCENARIOS!$J$24)</f>
        <v>0.01</v>
      </c>
      <c r="AB43" s="15">
        <f t="shared" ref="AB43:AF43" si="72">$T43*AA43*(1+$Q43)^AB$2</f>
        <v>761.314986309662</v>
      </c>
      <c r="AC43" s="20">
        <f>IFERROR(VLOOKUP($E43,INPUTS!$A$44:$G$103,4,0),SCENARIOS!$K$24)</f>
        <v>0.05</v>
      </c>
      <c r="AD43" s="15">
        <f t="shared" si="72"/>
        <v>4521.01691761862</v>
      </c>
      <c r="AE43" s="20">
        <f>IFERROR(VLOOKUP($E43,INPUTS!$A$44:$G$103,5,0),SCENARIOS!$L$24)</f>
        <v>0.1</v>
      </c>
      <c r="AF43" s="15">
        <f t="shared" si="72"/>
        <v>10739.099761307</v>
      </c>
      <c r="AG43" s="20">
        <f>IFERROR(VLOOKUP($E43,INPUTS!$A$44:$G$103,6,0),SCENARIOS!$M$24)</f>
        <v>0.2</v>
      </c>
      <c r="AH43" s="15">
        <f t="shared" si="5"/>
        <v>25509.3634429598</v>
      </c>
      <c r="AI43" s="20">
        <f>IFERROR(VLOOKUP($E43,INPUTS!$A$44:$G$103,7,0),SCENARIOS!$N$24)</f>
        <v>0.25</v>
      </c>
      <c r="AJ43" s="15">
        <f t="shared" si="6"/>
        <v>37871.4020337154</v>
      </c>
      <c r="AL43" t="str">
        <f t="shared" si="9"/>
        <v>Y</v>
      </c>
      <c r="AM43" s="21">
        <f t="shared" si="10"/>
        <v>151485.608134862</v>
      </c>
      <c r="AT43" s="32" t="s">
        <v>940</v>
      </c>
      <c r="AU43" s="40">
        <f>SUM(AU37:AU42)</f>
        <v>161440404.7865</v>
      </c>
      <c r="AV43" s="40">
        <f t="shared" ref="AV43:AZ43" si="73">SUM(AV37:AV42)</f>
        <v>188974178.05788</v>
      </c>
      <c r="AW43" s="40">
        <f t="shared" si="73"/>
        <v>221618461.368087</v>
      </c>
      <c r="AX43" s="40">
        <f t="shared" si="73"/>
        <v>260388514.141515</v>
      </c>
      <c r="AY43" s="40">
        <f t="shared" si="73"/>
        <v>306511570.005948</v>
      </c>
      <c r="AZ43" s="40">
        <f t="shared" si="73"/>
        <v>361472646.603926</v>
      </c>
      <c r="BC43" s="2" t="str">
        <v>DUB</v>
      </c>
      <c r="BD43" s="15">
        <f t="shared" si="17"/>
        <v>21929.0288</v>
      </c>
      <c r="BE43" s="15">
        <f t="shared" si="18"/>
        <v>74432.0498551051</v>
      </c>
      <c r="BF43" s="15">
        <f t="shared" si="19"/>
        <v>210532.581270876</v>
      </c>
      <c r="BG43" s="15">
        <f t="shared" si="20"/>
        <v>476396.583061864</v>
      </c>
      <c r="BH43" s="15">
        <f t="shared" si="21"/>
        <v>718665.342225631</v>
      </c>
      <c r="BI43" s="15">
        <f t="shared" si="22"/>
        <v>1016379.83814241</v>
      </c>
      <c r="BJ43" s="23"/>
      <c r="BM43" s="2" t="str">
        <v>Peru</v>
      </c>
      <c r="BN43" s="15">
        <f t="shared" si="23"/>
        <v>0</v>
      </c>
      <c r="BO43" s="15">
        <f t="shared" si="24"/>
        <v>6420.87775810129</v>
      </c>
      <c r="BP43" s="15">
        <f t="shared" si="25"/>
        <v>38129.9429176475</v>
      </c>
      <c r="BQ43" s="15">
        <f t="shared" si="26"/>
        <v>90572.822076774</v>
      </c>
      <c r="BR43" s="15">
        <f t="shared" si="27"/>
        <v>215144.200888751</v>
      </c>
      <c r="BS43" s="15">
        <f t="shared" si="28"/>
        <v>319404.776418637</v>
      </c>
    </row>
    <row r="44" ht="15" customHeight="1" spans="1:71">
      <c r="A44" s="6" t="s">
        <v>976</v>
      </c>
      <c r="B44" s="7" t="s">
        <v>453</v>
      </c>
      <c r="C44" s="8" t="s">
        <v>454</v>
      </c>
      <c r="D44" s="9" t="s">
        <v>929</v>
      </c>
      <c r="E44" s="10" t="s">
        <v>456</v>
      </c>
      <c r="F44" s="11" t="s">
        <v>455</v>
      </c>
      <c r="G44" s="9" t="s">
        <v>185</v>
      </c>
      <c r="H44" s="9" t="s">
        <v>224</v>
      </c>
      <c r="I44" s="11" t="s">
        <v>938</v>
      </c>
      <c r="J44" s="9" t="s">
        <v>165</v>
      </c>
      <c r="K44" s="9" t="s">
        <v>931</v>
      </c>
      <c r="L44" s="12" t="s">
        <v>291</v>
      </c>
      <c r="M44" s="13">
        <v>2301</v>
      </c>
      <c r="N44" s="14">
        <f t="shared" si="7"/>
        <v>6.3041095890411</v>
      </c>
      <c r="O44" s="15">
        <v>6130</v>
      </c>
      <c r="P44" s="15">
        <f t="shared" ref="P44:P107" si="74">M44*O44</f>
        <v>14105130</v>
      </c>
      <c r="Q44" s="16">
        <f>IFERROR(VLOOKUP(G44,SCENARIOS!$A$13:$E$18,3,0),0.025)</f>
        <v>0.03</v>
      </c>
      <c r="R44" s="17">
        <f>IFERROR(VLOOKUP(L44,INPUTS!$A$107:$B$120,2,0),0.0082)</f>
        <v>0.0079</v>
      </c>
      <c r="S44" s="18">
        <f t="shared" ref="S44:S107" si="75">O44*R44</f>
        <v>48.427</v>
      </c>
      <c r="T44" s="15">
        <f t="shared" ref="T44:T107" si="76">M44*S44</f>
        <v>111430.527</v>
      </c>
      <c r="U44" s="15">
        <f>T44/INPUTS!$B$7*1000</f>
        <v>139288158.75</v>
      </c>
      <c r="V44" s="15">
        <f>T44*INPUTS!$B$6</f>
        <v>352120.46532</v>
      </c>
      <c r="W44" s="41" t="s">
        <v>433</v>
      </c>
      <c r="X44" s="41" t="s">
        <v>988</v>
      </c>
      <c r="Y44" s="20">
        <f>IFERROR(VLOOKUP(E44,INPUTS!$A$44:$B$103,2,0),0)</f>
        <v>0</v>
      </c>
      <c r="Z44" s="15">
        <f t="shared" si="3"/>
        <v>0</v>
      </c>
      <c r="AA44" s="20">
        <f>IFERROR(VLOOKUP(E44,INPUTS!$A$44:$C$103,3,0),SCENARIOS!$J$24)</f>
        <v>0.01</v>
      </c>
      <c r="AB44" s="15">
        <f t="shared" ref="AB44:AF44" si="77">$T44*AA44*(1+$Q44)^AB$2</f>
        <v>1291.78521036686</v>
      </c>
      <c r="AC44" s="20">
        <f>IFERROR(VLOOKUP($E44,INPUTS!$A$44:$G$103,4,0),SCENARIOS!$K$24)</f>
        <v>0.05</v>
      </c>
      <c r="AD44" s="15">
        <f t="shared" si="77"/>
        <v>7487.66551971237</v>
      </c>
      <c r="AE44" s="20">
        <f>IFERROR(VLOOKUP($E44,INPUTS!$A$44:$G$103,5,0),SCENARIOS!$L$24)</f>
        <v>0.1</v>
      </c>
      <c r="AF44" s="15">
        <f t="shared" si="77"/>
        <v>17360.5130280652</v>
      </c>
      <c r="AG44" s="20">
        <f>IFERROR(VLOOKUP($E44,INPUTS!$A$44:$G$103,6,0),SCENARIOS!$M$24)</f>
        <v>0.2</v>
      </c>
      <c r="AH44" s="15">
        <f t="shared" si="5"/>
        <v>40251.1853399667</v>
      </c>
      <c r="AI44" s="20">
        <f>IFERROR(VLOOKUP($E44,INPUTS!$A$44:$G$103,7,0),SCENARIOS!$N$24)</f>
        <v>0.25</v>
      </c>
      <c r="AJ44" s="15">
        <f t="shared" si="6"/>
        <v>58327.6945305845</v>
      </c>
      <c r="AL44" t="str">
        <f t="shared" si="9"/>
        <v>N</v>
      </c>
      <c r="AM44" s="21">
        <f t="shared" si="10"/>
        <v>233310.778122338</v>
      </c>
      <c r="BC44" s="2" t="str">
        <v>DUS</v>
      </c>
      <c r="BD44" s="15">
        <f t="shared" si="17"/>
        <v>0</v>
      </c>
      <c r="BE44" s="15">
        <f t="shared" si="18"/>
        <v>29097.9315940845</v>
      </c>
      <c r="BF44" s="15">
        <f t="shared" si="19"/>
        <v>164608.193918384</v>
      </c>
      <c r="BG44" s="15">
        <f t="shared" si="20"/>
        <v>372478.125016704</v>
      </c>
      <c r="BH44" s="15">
        <f t="shared" si="21"/>
        <v>842849.619532</v>
      </c>
      <c r="BI44" s="15">
        <f t="shared" si="22"/>
        <v>1192008.7272128</v>
      </c>
      <c r="BJ44" s="23"/>
      <c r="BM44" s="2" t="str">
        <v>Philippines</v>
      </c>
      <c r="BN44" s="15">
        <f t="shared" si="23"/>
        <v>0</v>
      </c>
      <c r="BO44" s="15">
        <f t="shared" si="24"/>
        <v>20267.5210283305</v>
      </c>
      <c r="BP44" s="15">
        <f t="shared" si="25"/>
        <v>123292.691417857</v>
      </c>
      <c r="BQ44" s="15">
        <f t="shared" si="26"/>
        <v>300008.821716486</v>
      </c>
      <c r="BR44" s="15">
        <f t="shared" si="27"/>
        <v>730013.207373933</v>
      </c>
      <c r="BS44" s="15">
        <f t="shared" si="28"/>
        <v>1110215.85942729</v>
      </c>
    </row>
    <row r="45" ht="15" customHeight="1" spans="1:71">
      <c r="A45" s="24" t="s">
        <v>977</v>
      </c>
      <c r="B45" s="25" t="s">
        <v>453</v>
      </c>
      <c r="C45" s="26" t="s">
        <v>454</v>
      </c>
      <c r="D45" s="27" t="s">
        <v>929</v>
      </c>
      <c r="E45" s="10" t="s">
        <v>456</v>
      </c>
      <c r="F45" s="28" t="s">
        <v>455</v>
      </c>
      <c r="G45" s="27" t="s">
        <v>185</v>
      </c>
      <c r="H45" s="27" t="s">
        <v>245</v>
      </c>
      <c r="I45" s="28" t="s">
        <v>930</v>
      </c>
      <c r="J45" s="27" t="s">
        <v>169</v>
      </c>
      <c r="K45" s="27" t="s">
        <v>931</v>
      </c>
      <c r="L45" s="29" t="s">
        <v>291</v>
      </c>
      <c r="M45" s="13">
        <v>1150</v>
      </c>
      <c r="N45" s="14">
        <f t="shared" si="7"/>
        <v>3.15068493150685</v>
      </c>
      <c r="O45" s="15">
        <v>12350</v>
      </c>
      <c r="P45" s="15">
        <f t="shared" si="74"/>
        <v>14202500</v>
      </c>
      <c r="Q45" s="16">
        <f>IFERROR(VLOOKUP(G45,SCENARIOS!$A$13:$E$18,3,0),0.025)</f>
        <v>0.03</v>
      </c>
      <c r="R45" s="17">
        <f>IFERROR(VLOOKUP(L45,INPUTS!$A$107:$B$120,2,0),0.0082)</f>
        <v>0.0079</v>
      </c>
      <c r="S45" s="30">
        <f t="shared" si="75"/>
        <v>97.565</v>
      </c>
      <c r="T45" s="15">
        <f t="shared" si="76"/>
        <v>112199.75</v>
      </c>
      <c r="U45" s="15">
        <f>T45/INPUTS!$B$7*1000</f>
        <v>140249687.5</v>
      </c>
      <c r="V45" s="15">
        <f>T45*INPUTS!$B$6</f>
        <v>354551.21</v>
      </c>
      <c r="W45" s="41" t="s">
        <v>433</v>
      </c>
      <c r="X45" s="41" t="s">
        <v>988</v>
      </c>
      <c r="Y45" s="20">
        <f>IFERROR(VLOOKUP(E45,INPUTS!$A$44:$B$103,2,0),0)</f>
        <v>0</v>
      </c>
      <c r="Z45" s="15">
        <f t="shared" si="3"/>
        <v>0</v>
      </c>
      <c r="AA45" s="20">
        <f>IFERROR(VLOOKUP(E45,INPUTS!$A$44:$C$103,3,0),SCENARIOS!$J$24)</f>
        <v>0.01</v>
      </c>
      <c r="AB45" s="15">
        <f t="shared" ref="AB45:AF45" si="78">$T45*AA45*(1+$Q45)^AB$2</f>
        <v>1300.70261317941</v>
      </c>
      <c r="AC45" s="20">
        <f>IFERROR(VLOOKUP($E45,INPUTS!$A$44:$G$103,4,0),SCENARIOS!$K$24)</f>
        <v>0.05</v>
      </c>
      <c r="AD45" s="15">
        <f t="shared" si="78"/>
        <v>7539.35408916578</v>
      </c>
      <c r="AE45" s="20">
        <f>IFERROR(VLOOKUP($E45,INPUTS!$A$44:$G$103,5,0),SCENARIOS!$L$24)</f>
        <v>0.1</v>
      </c>
      <c r="AF45" s="15">
        <f t="shared" si="78"/>
        <v>17480.3554650752</v>
      </c>
      <c r="AG45" s="20">
        <f>IFERROR(VLOOKUP($E45,INPUTS!$A$44:$G$103,6,0),SCENARIOS!$M$24)</f>
        <v>0.2</v>
      </c>
      <c r="AH45" s="15">
        <f t="shared" si="5"/>
        <v>40529.0458004199</v>
      </c>
      <c r="AI45" s="20">
        <f>IFERROR(VLOOKUP($E45,INPUTS!$A$44:$G$103,7,0),SCENARIOS!$N$24)</f>
        <v>0.25</v>
      </c>
      <c r="AJ45" s="15">
        <f t="shared" si="6"/>
        <v>58730.3400656801</v>
      </c>
      <c r="AL45" t="str">
        <f t="shared" si="9"/>
        <v>N</v>
      </c>
      <c r="AM45" s="21">
        <f t="shared" si="10"/>
        <v>234921.36026272</v>
      </c>
      <c r="AT45" s="34" t="s">
        <v>978</v>
      </c>
      <c r="AU45" s="39">
        <f t="shared" ref="AU45:AZ45" si="79">AU11/AU43</f>
        <v>0.0054807163450199</v>
      </c>
      <c r="AV45" s="39">
        <f t="shared" si="79"/>
        <v>0.0320239511409311</v>
      </c>
      <c r="AW45" s="39">
        <f t="shared" si="79"/>
        <v>0.0856500311773476</v>
      </c>
      <c r="AX45" s="39">
        <f t="shared" si="79"/>
        <v>0.169928719402816</v>
      </c>
      <c r="AY45" s="39">
        <f t="shared" si="79"/>
        <v>0.267911344410396</v>
      </c>
      <c r="AZ45" s="39">
        <f t="shared" si="79"/>
        <v>0.336774530968009</v>
      </c>
      <c r="BC45" s="2" t="str">
        <v>DXB</v>
      </c>
      <c r="BD45" s="15">
        <f t="shared" si="17"/>
        <v>0</v>
      </c>
      <c r="BE45" s="15">
        <f t="shared" si="18"/>
        <v>67260.7057905482</v>
      </c>
      <c r="BF45" s="15">
        <f t="shared" si="19"/>
        <v>419095.38334991</v>
      </c>
      <c r="BG45" s="15">
        <f t="shared" si="20"/>
        <v>1044538.19376894</v>
      </c>
      <c r="BH45" s="15">
        <f t="shared" si="21"/>
        <v>2603369.26052734</v>
      </c>
      <c r="BI45" s="15">
        <f t="shared" si="22"/>
        <v>4055339.68688818</v>
      </c>
      <c r="BJ45" s="23"/>
      <c r="BM45" s="2" t="str">
        <v>Poland</v>
      </c>
      <c r="BN45" s="15">
        <f t="shared" si="23"/>
        <v>16065.7968</v>
      </c>
      <c r="BO45" s="15">
        <f t="shared" si="24"/>
        <v>58662.1807766877</v>
      </c>
      <c r="BP45" s="15">
        <f t="shared" si="25"/>
        <v>177612.52928</v>
      </c>
      <c r="BQ45" s="15">
        <f t="shared" si="26"/>
        <v>401904.548679337</v>
      </c>
      <c r="BR45" s="15">
        <f t="shared" si="27"/>
        <v>646179.426719356</v>
      </c>
      <c r="BS45" s="15">
        <f t="shared" si="28"/>
        <v>913865.887989044</v>
      </c>
    </row>
    <row r="46" ht="15" customHeight="1" spans="1:71">
      <c r="A46" s="6" t="s">
        <v>979</v>
      </c>
      <c r="B46" s="7" t="s">
        <v>453</v>
      </c>
      <c r="C46" s="8" t="s">
        <v>454</v>
      </c>
      <c r="D46" s="9" t="s">
        <v>929</v>
      </c>
      <c r="E46" s="10" t="s">
        <v>456</v>
      </c>
      <c r="F46" s="11" t="s">
        <v>455</v>
      </c>
      <c r="G46" s="9" t="s">
        <v>185</v>
      </c>
      <c r="H46" s="9" t="s">
        <v>432</v>
      </c>
      <c r="I46" s="11" t="s">
        <v>431</v>
      </c>
      <c r="J46" s="9" t="s">
        <v>173</v>
      </c>
      <c r="K46" s="9" t="s">
        <v>931</v>
      </c>
      <c r="L46" s="12" t="s">
        <v>291</v>
      </c>
      <c r="M46" s="13">
        <v>1150</v>
      </c>
      <c r="N46" s="14">
        <f t="shared" si="7"/>
        <v>3.15068493150685</v>
      </c>
      <c r="O46" s="15">
        <v>6740</v>
      </c>
      <c r="P46" s="15">
        <f t="shared" si="74"/>
        <v>7751000</v>
      </c>
      <c r="Q46" s="16">
        <f>IFERROR(VLOOKUP(G46,SCENARIOS!$A$13:$E$18,3,0),0.025)</f>
        <v>0.03</v>
      </c>
      <c r="R46" s="17">
        <f>IFERROR(VLOOKUP(L46,INPUTS!$A$107:$B$120,2,0),0.0082)</f>
        <v>0.0079</v>
      </c>
      <c r="S46" s="18">
        <f t="shared" si="75"/>
        <v>53.246</v>
      </c>
      <c r="T46" s="15">
        <f t="shared" si="76"/>
        <v>61232.9</v>
      </c>
      <c r="U46" s="15">
        <f>T46/INPUTS!$B$7*1000</f>
        <v>76541125</v>
      </c>
      <c r="V46" s="15">
        <f>T46*INPUTS!$B$6</f>
        <v>193495.964</v>
      </c>
      <c r="W46" s="31" t="s">
        <v>521</v>
      </c>
      <c r="X46" s="41" t="s">
        <v>988</v>
      </c>
      <c r="Y46" s="20">
        <f>IFERROR(VLOOKUP(E46,INPUTS!$A$44:$B$103,2,0),0)</f>
        <v>0</v>
      </c>
      <c r="Z46" s="15">
        <f t="shared" si="3"/>
        <v>0</v>
      </c>
      <c r="AA46" s="20">
        <f>IFERROR(VLOOKUP(E46,INPUTS!$A$44:$C$103,3,0),SCENARIOS!$J$24)</f>
        <v>0.01</v>
      </c>
      <c r="AB46" s="15">
        <f t="shared" ref="AB46:AF46" si="80">$T46*AA46*(1+$Q46)^AB$2</f>
        <v>709.857134642045</v>
      </c>
      <c r="AC46" s="20">
        <f>IFERROR(VLOOKUP($E46,INPUTS!$A$44:$G$103,4,0),SCENARIOS!$K$24)</f>
        <v>0.05</v>
      </c>
      <c r="AD46" s="15">
        <f t="shared" si="80"/>
        <v>4114.59486323703</v>
      </c>
      <c r="AE46" s="20">
        <f>IFERROR(VLOOKUP($E46,INPUTS!$A$44:$G$103,5,0),SCENARIOS!$L$24)</f>
        <v>0.1</v>
      </c>
      <c r="AF46" s="15">
        <f t="shared" si="80"/>
        <v>9539.8863023973</v>
      </c>
      <c r="AG46" s="20">
        <f>IFERROR(VLOOKUP($E46,INPUTS!$A$44:$G$103,6,0),SCENARIOS!$M$24)</f>
        <v>0.2</v>
      </c>
      <c r="AH46" s="15">
        <f t="shared" si="5"/>
        <v>22118.6857242777</v>
      </c>
      <c r="AI46" s="20">
        <f>IFERROR(VLOOKUP($E46,INPUTS!$A$44:$G$103,7,0),SCENARIOS!$N$24)</f>
        <v>0.25</v>
      </c>
      <c r="AJ46" s="15">
        <f t="shared" si="6"/>
        <v>32052.0236471809</v>
      </c>
      <c r="AL46" t="str">
        <f t="shared" si="9"/>
        <v>N</v>
      </c>
      <c r="AM46" s="21">
        <f t="shared" si="10"/>
        <v>128208.094588724</v>
      </c>
      <c r="BC46" s="2" t="str">
        <v>EWR</v>
      </c>
      <c r="BD46" s="15">
        <f t="shared" si="17"/>
        <v>5966.64753</v>
      </c>
      <c r="BE46" s="15">
        <f t="shared" si="18"/>
        <v>39525.9659840022</v>
      </c>
      <c r="BF46" s="15">
        <f t="shared" si="19"/>
        <v>145466.20090291</v>
      </c>
      <c r="BG46" s="15">
        <f t="shared" si="20"/>
        <v>321212.879862675</v>
      </c>
      <c r="BH46" s="15">
        <f t="shared" si="21"/>
        <v>531967.461595451</v>
      </c>
      <c r="BI46" s="15">
        <f t="shared" si="22"/>
        <v>783113.416366094</v>
      </c>
      <c r="BJ46" s="23"/>
      <c r="BM46" s="2" t="str">
        <v>Portugal</v>
      </c>
      <c r="BN46" s="15">
        <f t="shared" si="23"/>
        <v>31600.6535</v>
      </c>
      <c r="BO46" s="15">
        <f t="shared" si="24"/>
        <v>107259.716707833</v>
      </c>
      <c r="BP46" s="15">
        <f t="shared" si="25"/>
        <v>303386.310988909</v>
      </c>
      <c r="BQ46" s="15">
        <f t="shared" si="26"/>
        <v>686507.527862882</v>
      </c>
      <c r="BR46" s="15">
        <f t="shared" si="27"/>
        <v>1035627.0069804</v>
      </c>
      <c r="BS46" s="15">
        <f t="shared" si="28"/>
        <v>1464646.12648621</v>
      </c>
    </row>
    <row r="47" ht="15" customHeight="1" spans="1:71">
      <c r="A47" s="24" t="s">
        <v>980</v>
      </c>
      <c r="B47" s="25" t="s">
        <v>457</v>
      </c>
      <c r="C47" s="26" t="s">
        <v>458</v>
      </c>
      <c r="D47" s="27" t="s">
        <v>929</v>
      </c>
      <c r="E47" s="10" t="s">
        <v>460</v>
      </c>
      <c r="F47" s="28" t="s">
        <v>459</v>
      </c>
      <c r="G47" s="27" t="s">
        <v>185</v>
      </c>
      <c r="H47" s="27" t="s">
        <v>245</v>
      </c>
      <c r="I47" s="28" t="s">
        <v>930</v>
      </c>
      <c r="J47" s="27" t="s">
        <v>169</v>
      </c>
      <c r="K47" s="27" t="s">
        <v>931</v>
      </c>
      <c r="L47" s="29" t="s">
        <v>295</v>
      </c>
      <c r="M47" s="13">
        <v>1490</v>
      </c>
      <c r="N47" s="14">
        <f t="shared" si="7"/>
        <v>4.08219178082192</v>
      </c>
      <c r="O47" s="15">
        <v>9400</v>
      </c>
      <c r="P47" s="15">
        <f t="shared" si="74"/>
        <v>14006000</v>
      </c>
      <c r="Q47" s="16">
        <f>IFERROR(VLOOKUP(G47,SCENARIOS!$A$13:$E$18,3,0),0.025)</f>
        <v>0.03</v>
      </c>
      <c r="R47" s="17">
        <f>IFERROR(VLOOKUP(L47,INPUTS!$A$107:$B$120,2,0),0.0082)</f>
        <v>0.0089</v>
      </c>
      <c r="S47" s="30">
        <f t="shared" si="75"/>
        <v>83.66</v>
      </c>
      <c r="T47" s="15">
        <f t="shared" si="76"/>
        <v>124653.4</v>
      </c>
      <c r="U47" s="15">
        <f>T47/INPUTS!$B$7*1000</f>
        <v>155816750</v>
      </c>
      <c r="V47" s="15">
        <f>T47*INPUTS!$B$6</f>
        <v>393904.744</v>
      </c>
      <c r="W47" s="19" t="s">
        <v>396</v>
      </c>
      <c r="X47" s="19" t="s">
        <v>396</v>
      </c>
      <c r="Y47" s="20">
        <f>IFERROR(VLOOKUP(E47,INPUTS!$A$44:$B$103,2,0),0)</f>
        <v>0</v>
      </c>
      <c r="Z47" s="15">
        <f t="shared" si="3"/>
        <v>0</v>
      </c>
      <c r="AA47" s="20">
        <f>IFERROR(VLOOKUP(E47,INPUTS!$A$44:$C$103,3,0),SCENARIOS!$J$24)</f>
        <v>0.01</v>
      </c>
      <c r="AB47" s="15">
        <f t="shared" ref="AB47:AF47" si="81">$T47*AA47*(1+$Q47)^AB$2</f>
        <v>1445.07454893348</v>
      </c>
      <c r="AC47" s="20">
        <f>IFERROR(VLOOKUP($E47,INPUTS!$A$44:$G$103,4,0),SCENARIOS!$K$24)</f>
        <v>0.05</v>
      </c>
      <c r="AD47" s="15">
        <f t="shared" si="81"/>
        <v>8376.18730004673</v>
      </c>
      <c r="AE47" s="20">
        <f>IFERROR(VLOOKUP($E47,INPUTS!$A$44:$G$103,5,0),SCENARIOS!$L$24)</f>
        <v>0.1</v>
      </c>
      <c r="AF47" s="15">
        <f t="shared" si="81"/>
        <v>19420.5935568502</v>
      </c>
      <c r="AG47" s="20">
        <f>IFERROR(VLOOKUP($E47,INPUTS!$A$44:$G$103,6,0),SCENARIOS!$M$24)</f>
        <v>0.2</v>
      </c>
      <c r="AH47" s="15">
        <f t="shared" si="5"/>
        <v>45027.581235948</v>
      </c>
      <c r="AI47" s="20">
        <f>IFERROR(VLOOKUP($E47,INPUTS!$A$44:$G$103,7,0),SCENARIOS!$N$24)</f>
        <v>0.25</v>
      </c>
      <c r="AJ47" s="15">
        <f t="shared" si="6"/>
        <v>65249.1344440896</v>
      </c>
      <c r="AL47" t="str">
        <f t="shared" si="9"/>
        <v>N</v>
      </c>
      <c r="AM47" s="21">
        <f t="shared" si="10"/>
        <v>260996.537776359</v>
      </c>
      <c r="AT47" s="23"/>
      <c r="AU47" s="15"/>
      <c r="AV47" s="15"/>
      <c r="AW47" s="15"/>
      <c r="AX47" s="15"/>
      <c r="AY47" s="15"/>
      <c r="AZ47" s="15"/>
      <c r="BC47" s="2" t="str">
        <v>EZE</v>
      </c>
      <c r="BD47" s="15">
        <f t="shared" si="17"/>
        <v>0</v>
      </c>
      <c r="BE47" s="15">
        <f t="shared" si="18"/>
        <v>11402.8239591313</v>
      </c>
      <c r="BF47" s="15">
        <f t="shared" si="19"/>
        <v>67714.8893098114</v>
      </c>
      <c r="BG47" s="15">
        <f t="shared" si="20"/>
        <v>160848.093443314</v>
      </c>
      <c r="BH47" s="15">
        <f t="shared" si="21"/>
        <v>382074.155744065</v>
      </c>
      <c r="BI47" s="15">
        <f t="shared" si="22"/>
        <v>567230.303148522</v>
      </c>
      <c r="BJ47" s="23"/>
      <c r="BM47" s="2" t="str">
        <v>Qatar</v>
      </c>
      <c r="BN47" s="15">
        <f t="shared" si="23"/>
        <v>0</v>
      </c>
      <c r="BO47" s="15">
        <f t="shared" si="24"/>
        <v>31272.2303615048</v>
      </c>
      <c r="BP47" s="15">
        <f t="shared" si="25"/>
        <v>194854.443133175</v>
      </c>
      <c r="BQ47" s="15">
        <f t="shared" si="26"/>
        <v>485648.17500804</v>
      </c>
      <c r="BR47" s="15">
        <f t="shared" si="27"/>
        <v>1210411.96749845</v>
      </c>
      <c r="BS47" s="15">
        <f t="shared" si="28"/>
        <v>1885491.91376968</v>
      </c>
    </row>
    <row r="48" ht="15" customHeight="1" spans="1:71">
      <c r="A48" s="6" t="s">
        <v>981</v>
      </c>
      <c r="B48" s="7" t="s">
        <v>457</v>
      </c>
      <c r="C48" s="8" t="s">
        <v>458</v>
      </c>
      <c r="D48" s="9" t="s">
        <v>929</v>
      </c>
      <c r="E48" s="10" t="s">
        <v>460</v>
      </c>
      <c r="F48" s="11" t="s">
        <v>459</v>
      </c>
      <c r="G48" s="9" t="s">
        <v>185</v>
      </c>
      <c r="H48" s="9" t="s">
        <v>224</v>
      </c>
      <c r="I48" s="11" t="s">
        <v>938</v>
      </c>
      <c r="J48" s="9" t="s">
        <v>165</v>
      </c>
      <c r="K48" s="9" t="s">
        <v>931</v>
      </c>
      <c r="L48" s="12" t="s">
        <v>291</v>
      </c>
      <c r="M48" s="13">
        <v>2980</v>
      </c>
      <c r="N48" s="14">
        <f t="shared" si="7"/>
        <v>8.16438356164384</v>
      </c>
      <c r="O48" s="15">
        <v>2860</v>
      </c>
      <c r="P48" s="15">
        <f t="shared" si="74"/>
        <v>8522800</v>
      </c>
      <c r="Q48" s="16">
        <f>IFERROR(VLOOKUP(G48,SCENARIOS!$A$13:$E$18,3,0),0.025)</f>
        <v>0.03</v>
      </c>
      <c r="R48" s="17">
        <f>IFERROR(VLOOKUP(L48,INPUTS!$A$107:$B$120,2,0),0.0082)</f>
        <v>0.0079</v>
      </c>
      <c r="S48" s="18">
        <f t="shared" si="75"/>
        <v>22.594</v>
      </c>
      <c r="T48" s="15">
        <f t="shared" si="76"/>
        <v>67330.12</v>
      </c>
      <c r="U48" s="15">
        <f>T48/INPUTS!$B$7*1000</f>
        <v>84162650</v>
      </c>
      <c r="V48" s="15">
        <f>T48*INPUTS!$B$6</f>
        <v>212763.1792</v>
      </c>
      <c r="W48" s="19" t="s">
        <v>396</v>
      </c>
      <c r="X48" s="19" t="s">
        <v>396</v>
      </c>
      <c r="Y48" s="20">
        <f>IFERROR(VLOOKUP(E48,INPUTS!$A$44:$B$103,2,0),0)</f>
        <v>0</v>
      </c>
      <c r="Z48" s="15">
        <f t="shared" si="3"/>
        <v>0</v>
      </c>
      <c r="AA48" s="20">
        <f>IFERROR(VLOOKUP(E48,INPUTS!$A$44:$C$103,3,0),SCENARIOS!$J$24)</f>
        <v>0.01</v>
      </c>
      <c r="AB48" s="15">
        <f t="shared" ref="AB48:AF48" si="82">$T48*AA48*(1+$Q48)^AB$2</f>
        <v>780.540625355079</v>
      </c>
      <c r="AC48" s="20">
        <f>IFERROR(VLOOKUP($E48,INPUTS!$A$44:$G$103,4,0),SCENARIOS!$K$24)</f>
        <v>0.05</v>
      </c>
      <c r="AD48" s="15">
        <f t="shared" si="82"/>
        <v>4524.30255456026</v>
      </c>
      <c r="AE48" s="20">
        <f>IFERROR(VLOOKUP($E48,INPUTS!$A$44:$G$103,5,0),SCENARIOS!$L$24)</f>
        <v>0.1</v>
      </c>
      <c r="AF48" s="15">
        <f t="shared" si="82"/>
        <v>10489.8133115819</v>
      </c>
      <c r="AG48" s="20">
        <f>IFERROR(VLOOKUP($E48,INPUTS!$A$44:$G$103,6,0),SCENARIOS!$M$24)</f>
        <v>0.2</v>
      </c>
      <c r="AH48" s="15">
        <f t="shared" si="5"/>
        <v>24321.137232728</v>
      </c>
      <c r="AI48" s="20">
        <f>IFERROR(VLOOKUP($E48,INPUTS!$A$44:$G$103,7,0),SCENARIOS!$N$24)</f>
        <v>0.25</v>
      </c>
      <c r="AJ48" s="15">
        <f t="shared" si="6"/>
        <v>35243.5798142424</v>
      </c>
      <c r="AL48" t="str">
        <f t="shared" si="9"/>
        <v>N</v>
      </c>
      <c r="AM48" s="21">
        <f t="shared" si="10"/>
        <v>140974.31925697</v>
      </c>
      <c r="BC48" s="2" t="str">
        <v>FCO</v>
      </c>
      <c r="BD48" s="15">
        <f t="shared" si="17"/>
        <v>12917.9542</v>
      </c>
      <c r="BE48" s="15">
        <f t="shared" si="18"/>
        <v>43846.4384268748</v>
      </c>
      <c r="BF48" s="15">
        <f t="shared" si="19"/>
        <v>124020.551355423</v>
      </c>
      <c r="BG48" s="15">
        <f t="shared" si="20"/>
        <v>280635.740741498</v>
      </c>
      <c r="BH48" s="15">
        <f t="shared" si="21"/>
        <v>423351.442540767</v>
      </c>
      <c r="BI48" s="15">
        <f t="shared" si="22"/>
        <v>598729.123787147</v>
      </c>
      <c r="BJ48" s="23"/>
      <c r="BM48" s="2" t="str">
        <v>Russia</v>
      </c>
      <c r="BN48" s="15">
        <f t="shared" si="23"/>
        <v>0</v>
      </c>
      <c r="BO48" s="15">
        <f t="shared" si="24"/>
        <v>20659.5164564809</v>
      </c>
      <c r="BP48" s="15">
        <f t="shared" si="25"/>
        <v>116871.732966057</v>
      </c>
      <c r="BQ48" s="15">
        <f t="shared" si="26"/>
        <v>264459.277065115</v>
      </c>
      <c r="BR48" s="15">
        <f t="shared" si="27"/>
        <v>598422.796093176</v>
      </c>
      <c r="BS48" s="15">
        <f t="shared" si="28"/>
        <v>846325.582850988</v>
      </c>
    </row>
    <row r="49" ht="15" customHeight="1" spans="1:71">
      <c r="A49" s="24" t="s">
        <v>982</v>
      </c>
      <c r="B49" s="25" t="s">
        <v>457</v>
      </c>
      <c r="C49" s="26" t="s">
        <v>458</v>
      </c>
      <c r="D49" s="27" t="s">
        <v>929</v>
      </c>
      <c r="E49" s="10" t="s">
        <v>460</v>
      </c>
      <c r="F49" s="28" t="s">
        <v>459</v>
      </c>
      <c r="G49" s="27" t="s">
        <v>185</v>
      </c>
      <c r="H49" s="27" t="s">
        <v>440</v>
      </c>
      <c r="I49" s="28" t="s">
        <v>439</v>
      </c>
      <c r="J49" s="27" t="s">
        <v>177</v>
      </c>
      <c r="K49" s="27" t="s">
        <v>931</v>
      </c>
      <c r="L49" s="29" t="s">
        <v>284</v>
      </c>
      <c r="M49" s="13">
        <v>3725</v>
      </c>
      <c r="N49" s="14">
        <f t="shared" si="7"/>
        <v>10.2054794520548</v>
      </c>
      <c r="O49" s="15">
        <v>3400</v>
      </c>
      <c r="P49" s="15">
        <f t="shared" si="74"/>
        <v>12665000</v>
      </c>
      <c r="Q49" s="16">
        <f>IFERROR(VLOOKUP(G49,SCENARIOS!$A$13:$E$18,3,0),0.025)</f>
        <v>0.03</v>
      </c>
      <c r="R49" s="17">
        <f>IFERROR(VLOOKUP(L49,INPUTS!$A$107:$B$120,2,0),0.0082)</f>
        <v>0.0041</v>
      </c>
      <c r="S49" s="30">
        <f t="shared" si="75"/>
        <v>13.94</v>
      </c>
      <c r="T49" s="15">
        <f t="shared" si="76"/>
        <v>51926.5</v>
      </c>
      <c r="U49" s="15">
        <f>T49/INPUTS!$B$7*1000</f>
        <v>64908125</v>
      </c>
      <c r="V49" s="15">
        <f>T49*INPUTS!$B$6</f>
        <v>164087.74</v>
      </c>
      <c r="W49" s="19" t="s">
        <v>396</v>
      </c>
      <c r="X49" s="19" t="s">
        <v>396</v>
      </c>
      <c r="Y49" s="20">
        <f>IFERROR(VLOOKUP(E49,INPUTS!$A$44:$B$103,2,0),0)</f>
        <v>0</v>
      </c>
      <c r="Z49" s="15">
        <f t="shared" si="3"/>
        <v>0</v>
      </c>
      <c r="AA49" s="20">
        <f>IFERROR(VLOOKUP(E49,INPUTS!$A$44:$C$103,3,0),SCENARIOS!$J$24)</f>
        <v>0.01</v>
      </c>
      <c r="AB49" s="15">
        <f t="shared" ref="AB49:AF49" si="83">$T49*AA49*(1+$Q49)^AB$2</f>
        <v>601.97045219139</v>
      </c>
      <c r="AC49" s="20">
        <f>IFERROR(VLOOKUP($E49,INPUTS!$A$44:$G$103,4,0),SCENARIOS!$K$24)</f>
        <v>0.05</v>
      </c>
      <c r="AD49" s="15">
        <f t="shared" si="83"/>
        <v>3489.24369360063</v>
      </c>
      <c r="AE49" s="20">
        <f>IFERROR(VLOOKUP($E49,INPUTS!$A$44:$G$103,5,0),SCENARIOS!$L$24)</f>
        <v>0.1</v>
      </c>
      <c r="AF49" s="15">
        <f t="shared" si="83"/>
        <v>8089.97950581196</v>
      </c>
      <c r="AG49" s="20">
        <f>IFERROR(VLOOKUP($E49,INPUTS!$A$44:$G$103,6,0),SCENARIOS!$M$24)</f>
        <v>0.2</v>
      </c>
      <c r="AH49" s="15">
        <f t="shared" si="5"/>
        <v>18757.0070054123</v>
      </c>
      <c r="AI49" s="20">
        <f>IFERROR(VLOOKUP($E49,INPUTS!$A$44:$G$103,7,0),SCENARIOS!$N$24)</f>
        <v>0.25</v>
      </c>
      <c r="AJ49" s="15">
        <f t="shared" si="6"/>
        <v>27180.6399160474</v>
      </c>
      <c r="AL49" t="str">
        <f t="shared" si="9"/>
        <v>Y</v>
      </c>
      <c r="AM49" s="21">
        <f t="shared" si="10"/>
        <v>108722.55966419</v>
      </c>
      <c r="BC49" s="2" t="str">
        <v>FLL</v>
      </c>
      <c r="BD49" s="15">
        <f t="shared" si="17"/>
        <v>12239.68291</v>
      </c>
      <c r="BE49" s="15">
        <f t="shared" si="18"/>
        <v>81081.5936291167</v>
      </c>
      <c r="BF49" s="15">
        <f t="shared" si="19"/>
        <v>298402.103395904</v>
      </c>
      <c r="BG49" s="15">
        <f t="shared" si="20"/>
        <v>658920.067987838</v>
      </c>
      <c r="BH49" s="15">
        <f t="shared" si="21"/>
        <v>1091251.49686292</v>
      </c>
      <c r="BI49" s="15">
        <f t="shared" si="22"/>
        <v>1606439.77219948</v>
      </c>
      <c r="BJ49" s="23"/>
      <c r="BM49" s="2" t="str">
        <v>Saudi Arabia</v>
      </c>
      <c r="BN49" s="15">
        <f t="shared" si="23"/>
        <v>0</v>
      </c>
      <c r="BO49" s="15">
        <f t="shared" si="24"/>
        <v>44555.4282419015</v>
      </c>
      <c r="BP49" s="15">
        <f t="shared" si="25"/>
        <v>277620.849497288</v>
      </c>
      <c r="BQ49" s="15">
        <f t="shared" si="26"/>
        <v>691932.176318873</v>
      </c>
      <c r="BR49" s="15">
        <f t="shared" si="27"/>
        <v>1724546.76041919</v>
      </c>
      <c r="BS49" s="15">
        <f t="shared" si="28"/>
        <v>2686373.77934076</v>
      </c>
    </row>
    <row r="50" ht="15" customHeight="1" spans="1:71">
      <c r="A50" s="6" t="s">
        <v>983</v>
      </c>
      <c r="B50" s="25" t="s">
        <v>397</v>
      </c>
      <c r="C50" s="26" t="s">
        <v>398</v>
      </c>
      <c r="D50" s="27" t="s">
        <v>929</v>
      </c>
      <c r="E50" s="10" t="s">
        <v>203</v>
      </c>
      <c r="F50" s="28" t="s">
        <v>399</v>
      </c>
      <c r="G50" s="27" t="s">
        <v>165</v>
      </c>
      <c r="H50" s="27" t="s">
        <v>242</v>
      </c>
      <c r="I50" s="28" t="s">
        <v>421</v>
      </c>
      <c r="J50" s="27" t="s">
        <v>173</v>
      </c>
      <c r="K50" s="27" t="s">
        <v>931</v>
      </c>
      <c r="L50" s="29" t="s">
        <v>291</v>
      </c>
      <c r="M50" s="13">
        <v>854</v>
      </c>
      <c r="N50" s="14">
        <f t="shared" si="7"/>
        <v>2.33972602739726</v>
      </c>
      <c r="O50" s="15">
        <v>10750</v>
      </c>
      <c r="P50" s="15">
        <f t="shared" si="74"/>
        <v>9180500</v>
      </c>
      <c r="Q50" s="16">
        <f>IFERROR(VLOOKUP(G50,SCENARIOS!$A$13:$E$18,3,0),0.025)</f>
        <v>0.025</v>
      </c>
      <c r="R50" s="17">
        <f>IFERROR(VLOOKUP(L50,INPUTS!$A$107:$B$120,2,0),0.0082)</f>
        <v>0.0079</v>
      </c>
      <c r="S50" s="18">
        <f t="shared" si="75"/>
        <v>84.925</v>
      </c>
      <c r="T50" s="15">
        <f t="shared" si="76"/>
        <v>72525.95</v>
      </c>
      <c r="U50" s="15">
        <f>T50/INPUTS!$B$7*1000</f>
        <v>90657437.5</v>
      </c>
      <c r="V50" s="15">
        <f>T50*INPUTS!$B$6</f>
        <v>229182.002</v>
      </c>
      <c r="W50" s="19" t="s">
        <v>396</v>
      </c>
      <c r="X50" s="19" t="s">
        <v>396</v>
      </c>
      <c r="Y50" s="20">
        <f>IFERROR(VLOOKUP(E50,INPUTS!$A$44:$B$103,2,0),0)</f>
        <v>0.02</v>
      </c>
      <c r="Z50" s="15">
        <f t="shared" si="3"/>
        <v>1450.519</v>
      </c>
      <c r="AA50" s="20">
        <f>IFERROR(VLOOKUP(E50,INPUTS!$A$44:$C$103,3,0),SCENARIOS!$J$24)</f>
        <v>0.06</v>
      </c>
      <c r="AB50" s="15">
        <f t="shared" ref="AB50:AF50" si="84">$T50*AA50*(1+$Q50)^AB$2</f>
        <v>4923.38732866169</v>
      </c>
      <c r="AC50" s="20">
        <f>IFERROR(VLOOKUP($E50,INPUTS!$A$44:$G$103,4,0),SCENARIOS!$K$24)</f>
        <v>0.15</v>
      </c>
      <c r="AD50" s="15">
        <f t="shared" si="84"/>
        <v>13925.9021472237</v>
      </c>
      <c r="AE50" s="20">
        <f>IFERROR(VLOOKUP($E50,INPUTS!$A$44:$G$103,5,0),SCENARIOS!$L$24)</f>
        <v>0.3</v>
      </c>
      <c r="AF50" s="15">
        <f t="shared" si="84"/>
        <v>31511.7601225601</v>
      </c>
      <c r="AG50" s="20">
        <f>IFERROR(VLOOKUP($E50,INPUTS!$A$44:$G$103,6,0),SCENARIOS!$M$24)</f>
        <v>0.4</v>
      </c>
      <c r="AH50" s="15">
        <f t="shared" si="5"/>
        <v>47536.8856070717</v>
      </c>
      <c r="AI50" s="20">
        <f>IFERROR(VLOOKUP($E50,INPUTS!$A$44:$G$103,7,0),SCENARIOS!$N$24)</f>
        <v>0.5</v>
      </c>
      <c r="AJ50" s="15">
        <f t="shared" si="6"/>
        <v>67229.5284888538</v>
      </c>
      <c r="AL50" t="str">
        <f t="shared" si="9"/>
        <v>Y</v>
      </c>
      <c r="AM50" s="21">
        <f t="shared" si="10"/>
        <v>134459.056977708</v>
      </c>
      <c r="AU50" s="42"/>
      <c r="AV50" s="42"/>
      <c r="AW50" s="42"/>
      <c r="AX50" s="42"/>
      <c r="AY50" s="42"/>
      <c r="AZ50" s="42"/>
      <c r="BC50" s="2" t="str">
        <v>FRA</v>
      </c>
      <c r="BD50" s="15">
        <f t="shared" si="17"/>
        <v>91408.3427</v>
      </c>
      <c r="BE50" s="15">
        <f t="shared" si="18"/>
        <v>310260.448972502</v>
      </c>
      <c r="BF50" s="15">
        <f t="shared" si="19"/>
        <v>877578.050256554</v>
      </c>
      <c r="BG50" s="15">
        <f t="shared" si="20"/>
        <v>1985798.02702561</v>
      </c>
      <c r="BH50" s="15">
        <f t="shared" si="21"/>
        <v>2995664.26255837</v>
      </c>
      <c r="BI50" s="15">
        <f t="shared" si="22"/>
        <v>4236648.93715185</v>
      </c>
      <c r="BJ50" s="23"/>
      <c r="BM50" s="2" t="str">
        <v>Singapore</v>
      </c>
      <c r="BN50" s="15">
        <f t="shared" si="23"/>
        <v>0</v>
      </c>
      <c r="BO50" s="15">
        <f t="shared" si="24"/>
        <v>254884.055030123</v>
      </c>
      <c r="BP50" s="15">
        <f t="shared" si="25"/>
        <v>1033684.75109293</v>
      </c>
      <c r="BQ50" s="15">
        <f t="shared" si="26"/>
        <v>2515271.10516768</v>
      </c>
      <c r="BR50" s="15">
        <f t="shared" si="27"/>
        <v>4590317.83563767</v>
      </c>
      <c r="BS50" s="15">
        <f t="shared" si="28"/>
        <v>7446431.35688941</v>
      </c>
    </row>
    <row r="51" ht="15" customHeight="1" spans="1:71">
      <c r="A51" s="24" t="s">
        <v>984</v>
      </c>
      <c r="B51" s="7" t="s">
        <v>409</v>
      </c>
      <c r="C51" s="8" t="s">
        <v>410</v>
      </c>
      <c r="D51" s="9" t="s">
        <v>929</v>
      </c>
      <c r="E51" s="10" t="s">
        <v>255</v>
      </c>
      <c r="F51" s="11" t="s">
        <v>930</v>
      </c>
      <c r="G51" s="9" t="s">
        <v>169</v>
      </c>
      <c r="H51" s="9" t="s">
        <v>448</v>
      </c>
      <c r="I51" s="11" t="s">
        <v>447</v>
      </c>
      <c r="J51" s="9" t="s">
        <v>177</v>
      </c>
      <c r="K51" s="9" t="s">
        <v>931</v>
      </c>
      <c r="L51" s="12" t="s">
        <v>291</v>
      </c>
      <c r="M51" s="13">
        <v>1333</v>
      </c>
      <c r="N51" s="14">
        <f t="shared" si="7"/>
        <v>3.65205479452055</v>
      </c>
      <c r="O51" s="15">
        <v>11490</v>
      </c>
      <c r="P51" s="15">
        <f t="shared" si="74"/>
        <v>15316170</v>
      </c>
      <c r="Q51" s="16">
        <f>IFERROR(VLOOKUP(G51,SCENARIOS!$A$13:$E$18,3,0),0.025)</f>
        <v>0.02</v>
      </c>
      <c r="R51" s="17">
        <f>IFERROR(VLOOKUP(L51,INPUTS!$A$107:$B$120,2,0),0.0082)</f>
        <v>0.0079</v>
      </c>
      <c r="S51" s="30">
        <f t="shared" si="75"/>
        <v>90.771</v>
      </c>
      <c r="T51" s="15">
        <f t="shared" si="76"/>
        <v>120997.743</v>
      </c>
      <c r="U51" s="15">
        <f>T51/INPUTS!$B$7*1000</f>
        <v>151247178.75</v>
      </c>
      <c r="V51" s="15">
        <f>T51*INPUTS!$B$6</f>
        <v>382352.86788</v>
      </c>
      <c r="W51" s="19" t="s">
        <v>396</v>
      </c>
      <c r="X51" s="19" t="s">
        <v>396</v>
      </c>
      <c r="Y51" s="20">
        <f>IFERROR(VLOOKUP(E51,INPUTS!$A$44:$B$103,2,0),0)</f>
        <v>0.005</v>
      </c>
      <c r="Z51" s="15">
        <f t="shared" si="3"/>
        <v>604.988715</v>
      </c>
      <c r="AA51" s="20">
        <f>IFERROR(VLOOKUP(E51,INPUTS!$A$44:$C$103,3,0),SCENARIOS!$J$24)</f>
        <v>0.03</v>
      </c>
      <c r="AB51" s="15">
        <f t="shared" ref="AB51:AF51" si="85">$T51*AA51*(1+$Q51)^AB$2</f>
        <v>4007.73855830482</v>
      </c>
      <c r="AC51" s="20">
        <f>IFERROR(VLOOKUP($E51,INPUTS!$A$44:$G$103,4,0),SCENARIOS!$K$24)</f>
        <v>0.1</v>
      </c>
      <c r="AD51" s="15">
        <f t="shared" si="85"/>
        <v>14749.557354896</v>
      </c>
      <c r="AE51" s="20">
        <f>IFERROR(VLOOKUP($E51,INPUTS!$A$44:$G$103,5,0),SCENARIOS!$L$24)</f>
        <v>0.2</v>
      </c>
      <c r="AF51" s="15">
        <f t="shared" si="85"/>
        <v>32569.406262476</v>
      </c>
      <c r="AG51" s="20">
        <f>IFERROR(VLOOKUP($E51,INPUTS!$A$44:$G$103,6,0),SCENARIOS!$M$24)</f>
        <v>0.3</v>
      </c>
      <c r="AH51" s="15">
        <f t="shared" si="5"/>
        <v>53938.8843390325</v>
      </c>
      <c r="AI51" s="20">
        <f>IFERROR(VLOOKUP($E51,INPUTS!$A$44:$G$103,7,0),SCENARIOS!$N$24)</f>
        <v>0.4</v>
      </c>
      <c r="AJ51" s="15">
        <f t="shared" si="6"/>
        <v>79403.8489930011</v>
      </c>
      <c r="AL51" t="str">
        <f t="shared" si="9"/>
        <v>N</v>
      </c>
      <c r="AM51" s="21">
        <f t="shared" si="10"/>
        <v>198509.622482503</v>
      </c>
      <c r="BC51" s="2" t="str">
        <v>GRU</v>
      </c>
      <c r="BD51" s="15">
        <f t="shared" si="17"/>
        <v>0</v>
      </c>
      <c r="BE51" s="15">
        <f t="shared" si="18"/>
        <v>16491.1429562613</v>
      </c>
      <c r="BF51" s="15">
        <f t="shared" si="19"/>
        <v>97931.5232680825</v>
      </c>
      <c r="BG51" s="15">
        <f t="shared" si="20"/>
        <v>232623.85815328</v>
      </c>
      <c r="BH51" s="15">
        <f t="shared" si="21"/>
        <v>552568.341390783</v>
      </c>
      <c r="BI51" s="15">
        <f t="shared" si="22"/>
        <v>820347.315004799</v>
      </c>
      <c r="BJ51" s="23"/>
      <c r="BM51" s="2" t="str">
        <v>South Africa</v>
      </c>
      <c r="BN51" s="15">
        <f t="shared" si="23"/>
        <v>0</v>
      </c>
      <c r="BO51" s="15">
        <f t="shared" si="24"/>
        <v>12155.9107324487</v>
      </c>
      <c r="BP51" s="15">
        <f t="shared" si="25"/>
        <v>70460.1608081646</v>
      </c>
      <c r="BQ51" s="15">
        <f t="shared" si="26"/>
        <v>163365.275391828</v>
      </c>
      <c r="BR51" s="15">
        <f t="shared" si="27"/>
        <v>378770.256805253</v>
      </c>
      <c r="BS51" s="15">
        <f t="shared" si="28"/>
        <v>548873.173537853</v>
      </c>
    </row>
    <row r="52" ht="15" customHeight="1" spans="1:71">
      <c r="A52" s="6" t="s">
        <v>985</v>
      </c>
      <c r="B52" s="25" t="s">
        <v>414</v>
      </c>
      <c r="C52" s="26" t="s">
        <v>415</v>
      </c>
      <c r="D52" s="27" t="s">
        <v>929</v>
      </c>
      <c r="E52" s="10" t="s">
        <v>250</v>
      </c>
      <c r="F52" s="28" t="s">
        <v>930</v>
      </c>
      <c r="G52" s="27" t="s">
        <v>169</v>
      </c>
      <c r="H52" s="27" t="s">
        <v>452</v>
      </c>
      <c r="I52" s="28" t="s">
        <v>451</v>
      </c>
      <c r="J52" s="27" t="s">
        <v>181</v>
      </c>
      <c r="K52" s="27" t="s">
        <v>931</v>
      </c>
      <c r="L52" s="29" t="s">
        <v>291</v>
      </c>
      <c r="M52" s="13">
        <v>1333</v>
      </c>
      <c r="N52" s="14">
        <f t="shared" si="7"/>
        <v>3.65205479452055</v>
      </c>
      <c r="O52" s="15">
        <v>9650</v>
      </c>
      <c r="P52" s="15">
        <f t="shared" si="74"/>
        <v>12863450</v>
      </c>
      <c r="Q52" s="16">
        <f>IFERROR(VLOOKUP(G52,SCENARIOS!$A$13:$E$18,3,0),0.025)</f>
        <v>0.02</v>
      </c>
      <c r="R52" s="17">
        <f>IFERROR(VLOOKUP(L52,INPUTS!$A$107:$B$120,2,0),0.0082)</f>
        <v>0.0079</v>
      </c>
      <c r="S52" s="18">
        <f t="shared" si="75"/>
        <v>76.235</v>
      </c>
      <c r="T52" s="15">
        <f t="shared" si="76"/>
        <v>101621.255</v>
      </c>
      <c r="U52" s="15">
        <f>T52/INPUTS!$B$7*1000</f>
        <v>127026568.75</v>
      </c>
      <c r="V52" s="15">
        <f>T52*INPUTS!$B$6</f>
        <v>321123.1658</v>
      </c>
      <c r="W52" s="19" t="s">
        <v>396</v>
      </c>
      <c r="X52" s="19" t="s">
        <v>396</v>
      </c>
      <c r="Y52" s="20">
        <f>IFERROR(VLOOKUP(E52,INPUTS!$A$44:$B$103,2,0),0)</f>
        <v>0.005</v>
      </c>
      <c r="Z52" s="15">
        <f t="shared" si="3"/>
        <v>508.106275</v>
      </c>
      <c r="AA52" s="20">
        <f>IFERROR(VLOOKUP(E52,INPUTS!$A$44:$C$103,3,0),SCENARIOS!$J$24)</f>
        <v>0.03</v>
      </c>
      <c r="AB52" s="15">
        <f t="shared" ref="AB52:AF52" si="86">$T52*AA52*(1+$Q52)^AB$2</f>
        <v>3365.94230527776</v>
      </c>
      <c r="AC52" s="20">
        <f>IFERROR(VLOOKUP($E52,INPUTS!$A$44:$G$103,4,0),SCENARIOS!$K$24)</f>
        <v>0.1</v>
      </c>
      <c r="AD52" s="15">
        <f t="shared" si="86"/>
        <v>12387.5742797864</v>
      </c>
      <c r="AE52" s="20">
        <f>IFERROR(VLOOKUP($E52,INPUTS!$A$44:$G$103,5,0),SCENARIOS!$L$24)</f>
        <v>0.2</v>
      </c>
      <c r="AF52" s="15">
        <f t="shared" si="86"/>
        <v>27353.7659210525</v>
      </c>
      <c r="AG52" s="20">
        <f>IFERROR(VLOOKUP($E52,INPUTS!$A$44:$G$103,6,0),SCENARIOS!$M$24)</f>
        <v>0.3</v>
      </c>
      <c r="AH52" s="15">
        <f t="shared" si="5"/>
        <v>45301.1517729907</v>
      </c>
      <c r="AI52" s="20">
        <f>IFERROR(VLOOKUP($E52,INPUTS!$A$44:$G$103,7,0),SCENARIOS!$N$24)</f>
        <v>0.4</v>
      </c>
      <c r="AJ52" s="15">
        <f t="shared" si="6"/>
        <v>66688.1760472116</v>
      </c>
      <c r="AL52" t="str">
        <f t="shared" si="9"/>
        <v>N</v>
      </c>
      <c r="AM52" s="21">
        <f t="shared" si="10"/>
        <v>166720.440118029</v>
      </c>
      <c r="BC52" s="2" t="str">
        <v>HAN</v>
      </c>
      <c r="BD52" s="15">
        <f t="shared" si="17"/>
        <v>0</v>
      </c>
      <c r="BE52" s="15">
        <f t="shared" si="18"/>
        <v>9649.21771623973</v>
      </c>
      <c r="BF52" s="15">
        <f t="shared" si="19"/>
        <v>58698.7437017629</v>
      </c>
      <c r="BG52" s="15">
        <f t="shared" si="20"/>
        <v>142831.993783967</v>
      </c>
      <c r="BH52" s="15">
        <f t="shared" si="21"/>
        <v>347553.919585685</v>
      </c>
      <c r="BI52" s="15">
        <f t="shared" si="22"/>
        <v>528565.606255524</v>
      </c>
      <c r="BJ52" s="23"/>
      <c r="BM52" s="2" t="str">
        <v>South Korea</v>
      </c>
      <c r="BN52" s="15">
        <f t="shared" si="23"/>
        <v>0</v>
      </c>
      <c r="BO52" s="15">
        <f t="shared" si="24"/>
        <v>62506.4166730811</v>
      </c>
      <c r="BP52" s="15">
        <f t="shared" si="25"/>
        <v>380243.066319639</v>
      </c>
      <c r="BQ52" s="15">
        <f t="shared" si="26"/>
        <v>925247.660510529</v>
      </c>
      <c r="BR52" s="15">
        <f t="shared" si="27"/>
        <v>2251410.50319789</v>
      </c>
      <c r="BS52" s="15">
        <f t="shared" si="28"/>
        <v>3423981.40401195</v>
      </c>
    </row>
    <row r="53" ht="15" customHeight="1" spans="1:71">
      <c r="A53" s="24" t="s">
        <v>986</v>
      </c>
      <c r="B53" s="7" t="s">
        <v>437</v>
      </c>
      <c r="C53" s="8" t="s">
        <v>438</v>
      </c>
      <c r="D53" s="9" t="s">
        <v>929</v>
      </c>
      <c r="E53" s="10" t="s">
        <v>440</v>
      </c>
      <c r="F53" s="11" t="s">
        <v>439</v>
      </c>
      <c r="G53" s="9" t="s">
        <v>177</v>
      </c>
      <c r="H53" s="9" t="s">
        <v>234</v>
      </c>
      <c r="I53" s="11" t="s">
        <v>424</v>
      </c>
      <c r="J53" s="9" t="s">
        <v>173</v>
      </c>
      <c r="K53" s="9" t="s">
        <v>931</v>
      </c>
      <c r="L53" s="12" t="s">
        <v>297</v>
      </c>
      <c r="M53" s="13">
        <v>1320</v>
      </c>
      <c r="N53" s="14">
        <f t="shared" si="7"/>
        <v>3.61643835616438</v>
      </c>
      <c r="O53" s="15">
        <v>7040</v>
      </c>
      <c r="P53" s="15">
        <f t="shared" si="74"/>
        <v>9292800</v>
      </c>
      <c r="Q53" s="16">
        <f>IFERROR(VLOOKUP(G53,SCENARIOS!$A$13:$E$18,3,0),0.025)</f>
        <v>0.045</v>
      </c>
      <c r="R53" s="17">
        <f>IFERROR(VLOOKUP(L53,INPUTS!$A$107:$B$120,2,0),0.0082)</f>
        <v>0.0105</v>
      </c>
      <c r="S53" s="30">
        <f t="shared" si="75"/>
        <v>73.92</v>
      </c>
      <c r="T53" s="15">
        <f t="shared" si="76"/>
        <v>97574.4</v>
      </c>
      <c r="U53" s="15">
        <f>T53/INPUTS!$B$7*1000</f>
        <v>121968000</v>
      </c>
      <c r="V53" s="15">
        <f>T53*INPUTS!$B$6</f>
        <v>308335.104</v>
      </c>
      <c r="W53" s="19" t="s">
        <v>396</v>
      </c>
      <c r="X53" s="19" t="s">
        <v>396</v>
      </c>
      <c r="Y53" s="20">
        <f>IFERROR(VLOOKUP(E53,INPUTS!$A$44:$B$103,2,0),0)</f>
        <v>0</v>
      </c>
      <c r="Z53" s="15">
        <f t="shared" si="3"/>
        <v>0</v>
      </c>
      <c r="AA53" s="20">
        <f>IFERROR(VLOOKUP(E53,INPUTS!$A$44:$C$103,3,0),SCENARIOS!$J$24)</f>
        <v>0.01</v>
      </c>
      <c r="AB53" s="15">
        <f t="shared" ref="AB53:AF53" si="87">$T53*AA53*(1+$Q53)^AB$2</f>
        <v>1215.95454857341</v>
      </c>
      <c r="AC53" s="20">
        <f>IFERROR(VLOOKUP($E53,INPUTS!$A$44:$G$103,4,0),SCENARIOS!$K$24)</f>
        <v>0.05</v>
      </c>
      <c r="AD53" s="15">
        <f t="shared" si="87"/>
        <v>7576.50297719671</v>
      </c>
      <c r="AE53" s="20">
        <f>IFERROR(VLOOKUP($E53,INPUTS!$A$44:$G$103,5,0),SCENARIOS!$L$24)</f>
        <v>0.1</v>
      </c>
      <c r="AF53" s="15">
        <f t="shared" si="87"/>
        <v>18883.4023215153</v>
      </c>
      <c r="AG53" s="20">
        <f>IFERROR(VLOOKUP($E53,INPUTS!$A$44:$G$103,6,0),SCENARIOS!$M$24)</f>
        <v>0.2</v>
      </c>
      <c r="AH53" s="15">
        <f t="shared" si="5"/>
        <v>47064.3097890189</v>
      </c>
      <c r="AI53" s="20">
        <f>IFERROR(VLOOKUP($E53,INPUTS!$A$44:$G$103,7,0),SCENARIOS!$N$24)</f>
        <v>0.25</v>
      </c>
      <c r="AJ53" s="15">
        <f t="shared" si="6"/>
        <v>73313.3659589832</v>
      </c>
      <c r="AL53" t="str">
        <f t="shared" si="9"/>
        <v>N</v>
      </c>
      <c r="AM53" s="21">
        <f t="shared" si="10"/>
        <v>293253.463835933</v>
      </c>
      <c r="BC53" s="2" t="str">
        <v>HEL</v>
      </c>
      <c r="BD53" s="15">
        <f t="shared" si="17"/>
        <v>12281.5924</v>
      </c>
      <c r="BE53" s="15">
        <f t="shared" si="18"/>
        <v>41686.4835262052</v>
      </c>
      <c r="BF53" s="15">
        <f t="shared" si="19"/>
        <v>117911.074570196</v>
      </c>
      <c r="BG53" s="15">
        <f t="shared" si="20"/>
        <v>266811.116318957</v>
      </c>
      <c r="BH53" s="15">
        <f t="shared" si="21"/>
        <v>402496.384391712</v>
      </c>
      <c r="BI53" s="15">
        <f t="shared" si="22"/>
        <v>569234.643699455</v>
      </c>
      <c r="BJ53" s="23"/>
      <c r="BM53" s="2" t="str">
        <v>Spain</v>
      </c>
      <c r="BN53" s="15">
        <f t="shared" si="23"/>
        <v>82174.8498</v>
      </c>
      <c r="BO53" s="15">
        <f t="shared" si="24"/>
        <v>278919.899870321</v>
      </c>
      <c r="BP53" s="15">
        <f t="shared" si="25"/>
        <v>788930.663629778</v>
      </c>
      <c r="BQ53" s="15">
        <f t="shared" si="26"/>
        <v>1785205.26446396</v>
      </c>
      <c r="BR53" s="15">
        <f t="shared" si="27"/>
        <v>2693061.19721348</v>
      </c>
      <c r="BS53" s="15">
        <f t="shared" si="28"/>
        <v>3808689.44543048</v>
      </c>
    </row>
    <row r="54" ht="15" customHeight="1" spans="1:71">
      <c r="A54" s="6" t="s">
        <v>987</v>
      </c>
      <c r="B54" s="25" t="s">
        <v>449</v>
      </c>
      <c r="C54" s="26" t="s">
        <v>450</v>
      </c>
      <c r="D54" s="27" t="s">
        <v>929</v>
      </c>
      <c r="E54" s="10" t="s">
        <v>452</v>
      </c>
      <c r="F54" s="28" t="s">
        <v>451</v>
      </c>
      <c r="G54" s="27" t="s">
        <v>181</v>
      </c>
      <c r="H54" s="27" t="s">
        <v>224</v>
      </c>
      <c r="I54" s="28" t="s">
        <v>938</v>
      </c>
      <c r="J54" s="27" t="s">
        <v>165</v>
      </c>
      <c r="K54" s="27" t="s">
        <v>931</v>
      </c>
      <c r="L54" s="29" t="s">
        <v>291</v>
      </c>
      <c r="M54" s="13">
        <v>111</v>
      </c>
      <c r="N54" s="14">
        <f t="shared" si="7"/>
        <v>0.304109589041096</v>
      </c>
      <c r="O54" s="15">
        <v>10650</v>
      </c>
      <c r="P54" s="15">
        <f t="shared" si="74"/>
        <v>1182150</v>
      </c>
      <c r="Q54" s="16">
        <f>IFERROR(VLOOKUP(G54,SCENARIOS!$A$13:$E$18,3,0),0.025)</f>
        <v>0.035</v>
      </c>
      <c r="R54" s="17">
        <f>IFERROR(VLOOKUP(L54,INPUTS!$A$107:$B$120,2,0),0.0082)</f>
        <v>0.0079</v>
      </c>
      <c r="S54" s="18">
        <f t="shared" si="75"/>
        <v>84.135</v>
      </c>
      <c r="T54" s="15">
        <f t="shared" si="76"/>
        <v>9338.985</v>
      </c>
      <c r="U54" s="15">
        <f>T54/INPUTS!$B$7*1000</f>
        <v>11673731.25</v>
      </c>
      <c r="V54" s="15">
        <f>T54*INPUTS!$B$6</f>
        <v>29511.1926</v>
      </c>
      <c r="W54" s="19" t="s">
        <v>396</v>
      </c>
      <c r="X54" s="19" t="s">
        <v>396</v>
      </c>
      <c r="Y54" s="20">
        <f>IFERROR(VLOOKUP(E54,INPUTS!$A$44:$B$103,2,0),0)</f>
        <v>0</v>
      </c>
      <c r="Z54" s="15">
        <f t="shared" si="3"/>
        <v>0</v>
      </c>
      <c r="AA54" s="20">
        <f>IFERROR(VLOOKUP(E54,INPUTS!$A$44:$C$103,3,0),SCENARIOS!$J$24)</f>
        <v>0.01</v>
      </c>
      <c r="AB54" s="15">
        <f t="shared" ref="AB54:AF54" si="88">$T54*AA54*(1+$Q54)^AB$2</f>
        <v>110.917845931416</v>
      </c>
      <c r="AC54" s="20">
        <f>IFERROR(VLOOKUP($E54,INPUTS!$A$44:$G$103,4,0),SCENARIOS!$K$24)</f>
        <v>0.05</v>
      </c>
      <c r="AD54" s="15">
        <f t="shared" si="88"/>
        <v>658.678033322962</v>
      </c>
      <c r="AE54" s="20">
        <f>IFERROR(VLOOKUP($E54,INPUTS!$A$44:$G$103,5,0),SCENARIOS!$L$24)</f>
        <v>0.1</v>
      </c>
      <c r="AF54" s="15">
        <f t="shared" si="88"/>
        <v>1564.6057600162</v>
      </c>
      <c r="AG54" s="20">
        <f>IFERROR(VLOOKUP($E54,INPUTS!$A$44:$G$103,6,0),SCENARIOS!$M$24)</f>
        <v>0.2</v>
      </c>
      <c r="AH54" s="15">
        <f t="shared" si="5"/>
        <v>3716.52166981491</v>
      </c>
      <c r="AI54" s="20">
        <f>IFERROR(VLOOKUP($E54,INPUTS!$A$44:$G$103,7,0),SCENARIOS!$N$24)</f>
        <v>0.25</v>
      </c>
      <c r="AJ54" s="15">
        <f t="shared" si="6"/>
        <v>5517.57736484878</v>
      </c>
      <c r="AL54" t="str">
        <f t="shared" si="9"/>
        <v>Y</v>
      </c>
      <c r="AM54" s="21">
        <f t="shared" si="10"/>
        <v>22070.3094593951</v>
      </c>
      <c r="BC54" s="2" t="str">
        <v>HKG</v>
      </c>
      <c r="BD54" s="15">
        <f t="shared" si="17"/>
        <v>0</v>
      </c>
      <c r="BE54" s="15">
        <f t="shared" si="18"/>
        <v>55409.0645635977</v>
      </c>
      <c r="BF54" s="15">
        <f t="shared" si="19"/>
        <v>337067.996102851</v>
      </c>
      <c r="BG54" s="15">
        <f t="shared" si="20"/>
        <v>820189.511529371</v>
      </c>
      <c r="BH54" s="15">
        <f t="shared" si="21"/>
        <v>1995771.8994405</v>
      </c>
      <c r="BI54" s="15">
        <f t="shared" si="22"/>
        <v>3035202.0924783</v>
      </c>
      <c r="BJ54" s="23"/>
      <c r="BM54" s="2" t="str">
        <v>Sweden</v>
      </c>
      <c r="BN54" s="15">
        <f t="shared" si="23"/>
        <v>0</v>
      </c>
      <c r="BO54" s="15">
        <f t="shared" si="24"/>
        <v>6456.04013013622</v>
      </c>
      <c r="BP54" s="15">
        <f t="shared" si="25"/>
        <v>36522.0841299379</v>
      </c>
      <c r="BQ54" s="15">
        <f t="shared" si="26"/>
        <v>82642.7718729881</v>
      </c>
      <c r="BR54" s="15">
        <f t="shared" si="27"/>
        <v>187005.42166629</v>
      </c>
      <c r="BS54" s="15">
        <f t="shared" si="28"/>
        <v>264474.337410394</v>
      </c>
    </row>
    <row r="55" ht="15" customHeight="1" spans="1:71">
      <c r="A55" s="24" t="s">
        <v>989</v>
      </c>
      <c r="B55" s="43" t="s">
        <v>461</v>
      </c>
      <c r="C55" s="44" t="s">
        <v>462</v>
      </c>
      <c r="D55" s="45" t="s">
        <v>366</v>
      </c>
      <c r="E55" s="10" t="s">
        <v>463</v>
      </c>
      <c r="F55" s="46" t="s">
        <v>930</v>
      </c>
      <c r="G55" s="45" t="s">
        <v>169</v>
      </c>
      <c r="H55" s="45" t="s">
        <v>203</v>
      </c>
      <c r="I55" s="46" t="s">
        <v>399</v>
      </c>
      <c r="J55" s="45" t="s">
        <v>165</v>
      </c>
      <c r="K55" s="45" t="s">
        <v>931</v>
      </c>
      <c r="L55" s="47" t="s">
        <v>302</v>
      </c>
      <c r="M55" s="13">
        <v>1333</v>
      </c>
      <c r="N55" s="14">
        <f t="shared" si="7"/>
        <v>3.65205479452055</v>
      </c>
      <c r="O55" s="15">
        <v>7480</v>
      </c>
      <c r="P55" s="15">
        <f t="shared" si="74"/>
        <v>9970840</v>
      </c>
      <c r="Q55" s="16">
        <f>IFERROR(VLOOKUP(G55,SCENARIOS!$A$13:$E$18,3,0),0.025)</f>
        <v>0.02</v>
      </c>
      <c r="R55" s="17">
        <f>IFERROR(VLOOKUP(L55,INPUTS!$A$107:$B$120,2,0),0.0082)</f>
        <v>0.0082</v>
      </c>
      <c r="S55" s="30">
        <f t="shared" si="75"/>
        <v>61.336</v>
      </c>
      <c r="T55" s="15">
        <f t="shared" si="76"/>
        <v>81760.888</v>
      </c>
      <c r="U55" s="15">
        <f>T55/INPUTS!$B$7*1000</f>
        <v>102201110</v>
      </c>
      <c r="V55" s="15">
        <f>T55*INPUTS!$B$6</f>
        <v>258364.40608</v>
      </c>
      <c r="W55" s="19" t="s">
        <v>396</v>
      </c>
      <c r="X55" s="19" t="s">
        <v>396</v>
      </c>
      <c r="Y55" s="20">
        <f>IFERROR(VLOOKUP(E55,INPUTS!$A$44:$B$103,2,0),0)</f>
        <v>0</v>
      </c>
      <c r="Z55" s="15">
        <f t="shared" si="3"/>
        <v>0</v>
      </c>
      <c r="AA55" s="20">
        <f>IFERROR(VLOOKUP(E55,INPUTS!$A$44:$C$103,3,0),SCENARIOS!$J$24)</f>
        <v>0.01</v>
      </c>
      <c r="AB55" s="15">
        <f t="shared" ref="AB55:AF55" si="89">$T55*AA55*(1+$Q55)^AB$2</f>
        <v>902.706268933853</v>
      </c>
      <c r="AC55" s="20">
        <f>IFERROR(VLOOKUP($E55,INPUTS!$A$44:$G$103,4,0),SCENARIOS!$K$24)</f>
        <v>0.05</v>
      </c>
      <c r="AD55" s="15">
        <f t="shared" si="89"/>
        <v>4983.30331229082</v>
      </c>
      <c r="AE55" s="20">
        <f>IFERROR(VLOOKUP($E55,INPUTS!$A$44:$G$103,5,0),SCENARIOS!$L$24)</f>
        <v>0.1</v>
      </c>
      <c r="AF55" s="15">
        <f t="shared" si="89"/>
        <v>11003.9390472465</v>
      </c>
      <c r="AG55" s="20">
        <f>IFERROR(VLOOKUP($E55,INPUTS!$A$44:$G$103,6,0),SCENARIOS!$M$24)</f>
        <v>0.2</v>
      </c>
      <c r="AH55" s="15">
        <f t="shared" si="5"/>
        <v>24298.4757232956</v>
      </c>
      <c r="AI55" s="20">
        <f>IFERROR(VLOOKUP($E55,INPUTS!$A$44:$G$103,7,0),SCENARIOS!$N$24)</f>
        <v>0.25</v>
      </c>
      <c r="AJ55" s="15">
        <f t="shared" si="6"/>
        <v>33534.3507413898</v>
      </c>
      <c r="AL55" t="str">
        <f t="shared" si="9"/>
        <v>N</v>
      </c>
      <c r="AM55" s="21">
        <f t="shared" si="10"/>
        <v>134137.402965559</v>
      </c>
      <c r="BC55" s="2" t="str">
        <v>HND</v>
      </c>
      <c r="BD55" s="15">
        <f t="shared" si="17"/>
        <v>0</v>
      </c>
      <c r="BE55" s="15">
        <f t="shared" si="18"/>
        <v>50967.4662819768</v>
      </c>
      <c r="BF55" s="15">
        <f t="shared" si="19"/>
        <v>93014.5736699118</v>
      </c>
      <c r="BG55" s="15">
        <f t="shared" si="20"/>
        <v>226332.902041994</v>
      </c>
      <c r="BH55" s="15">
        <f t="shared" si="21"/>
        <v>367158.109570676</v>
      </c>
      <c r="BI55" s="15">
        <f t="shared" si="22"/>
        <v>558379.974561075</v>
      </c>
      <c r="BJ55" s="23"/>
      <c r="BM55" s="2" t="str">
        <v>Switzerland</v>
      </c>
      <c r="BN55" s="15">
        <f t="shared" si="23"/>
        <v>32578.7776</v>
      </c>
      <c r="BO55" s="15">
        <f t="shared" si="24"/>
        <v>110579.689627731</v>
      </c>
      <c r="BP55" s="15">
        <f t="shared" si="25"/>
        <v>312776.922559279</v>
      </c>
      <c r="BQ55" s="15">
        <f t="shared" si="26"/>
        <v>707756.757972446</v>
      </c>
      <c r="BR55" s="15">
        <f t="shared" si="27"/>
        <v>1067682.41159849</v>
      </c>
      <c r="BS55" s="15">
        <f t="shared" si="28"/>
        <v>1509980.81155175</v>
      </c>
    </row>
    <row r="56" ht="15" customHeight="1" spans="1:71">
      <c r="A56" s="6" t="s">
        <v>990</v>
      </c>
      <c r="B56" s="43" t="s">
        <v>461</v>
      </c>
      <c r="C56" s="44" t="s">
        <v>462</v>
      </c>
      <c r="D56" s="45" t="s">
        <v>366</v>
      </c>
      <c r="E56" s="10" t="s">
        <v>463</v>
      </c>
      <c r="F56" s="46" t="s">
        <v>930</v>
      </c>
      <c r="G56" s="45" t="s">
        <v>169</v>
      </c>
      <c r="H56" s="45" t="s">
        <v>234</v>
      </c>
      <c r="I56" s="46" t="s">
        <v>424</v>
      </c>
      <c r="J56" s="45" t="s">
        <v>173</v>
      </c>
      <c r="K56" s="45" t="s">
        <v>931</v>
      </c>
      <c r="L56" s="47" t="s">
        <v>302</v>
      </c>
      <c r="M56" s="13">
        <v>1333</v>
      </c>
      <c r="N56" s="14">
        <f t="shared" si="7"/>
        <v>3.65205479452055</v>
      </c>
      <c r="O56" s="15">
        <v>11200</v>
      </c>
      <c r="P56" s="15">
        <f t="shared" si="74"/>
        <v>14929600</v>
      </c>
      <c r="Q56" s="16">
        <f>IFERROR(VLOOKUP(G56,SCENARIOS!$A$13:$E$18,3,0),0.025)</f>
        <v>0.02</v>
      </c>
      <c r="R56" s="17">
        <f>IFERROR(VLOOKUP(L56,INPUTS!$A$107:$B$120,2,0),0.0082)</f>
        <v>0.0082</v>
      </c>
      <c r="S56" s="18">
        <f t="shared" si="75"/>
        <v>91.84</v>
      </c>
      <c r="T56" s="15">
        <f t="shared" si="76"/>
        <v>122422.72</v>
      </c>
      <c r="U56" s="15">
        <f>T56/INPUTS!$B$7*1000</f>
        <v>153028400</v>
      </c>
      <c r="V56" s="15">
        <f>T56*INPUTS!$B$6</f>
        <v>386855.7952</v>
      </c>
      <c r="W56" s="19" t="s">
        <v>396</v>
      </c>
      <c r="X56" s="19" t="s">
        <v>396</v>
      </c>
      <c r="Y56" s="20">
        <f>IFERROR(VLOOKUP(E56,INPUTS!$A$44:$B$103,2,0),0)</f>
        <v>0</v>
      </c>
      <c r="Z56" s="15">
        <f t="shared" si="3"/>
        <v>0</v>
      </c>
      <c r="AA56" s="20">
        <f>IFERROR(VLOOKUP(E56,INPUTS!$A$44:$C$103,3,0),SCENARIOS!$J$24)</f>
        <v>0.01</v>
      </c>
      <c r="AB56" s="15">
        <f t="shared" ref="AB56:AF56" si="90">$T56*AA56*(1+$Q56)^AB$2</f>
        <v>1351.64575027529</v>
      </c>
      <c r="AC56" s="20">
        <f>IFERROR(VLOOKUP($E56,INPUTS!$A$44:$G$103,4,0),SCENARIOS!$K$24)</f>
        <v>0.05</v>
      </c>
      <c r="AD56" s="15">
        <f t="shared" si="90"/>
        <v>7461.63062802903</v>
      </c>
      <c r="AE56" s="20">
        <f>IFERROR(VLOOKUP($E56,INPUTS!$A$44:$G$103,5,0),SCENARIOS!$L$24)</f>
        <v>0.1</v>
      </c>
      <c r="AF56" s="15">
        <f t="shared" si="90"/>
        <v>16476.486273952</v>
      </c>
      <c r="AG56" s="20">
        <f>IFERROR(VLOOKUP($E56,INPUTS!$A$44:$G$103,6,0),SCENARIOS!$M$24)</f>
        <v>0.2</v>
      </c>
      <c r="AH56" s="15">
        <f t="shared" si="5"/>
        <v>36382.7443985174</v>
      </c>
      <c r="AI56" s="20">
        <f>IFERROR(VLOOKUP($E56,INPUTS!$A$44:$G$103,7,0),SCENARIOS!$N$24)</f>
        <v>0.25</v>
      </c>
      <c r="AJ56" s="15">
        <f t="shared" si="6"/>
        <v>50211.8620726693</v>
      </c>
      <c r="AL56" t="str">
        <f t="shared" si="9"/>
        <v>N</v>
      </c>
      <c r="AM56" s="21">
        <f t="shared" si="10"/>
        <v>200847.448290677</v>
      </c>
      <c r="BC56" s="2" t="str">
        <v>HNL</v>
      </c>
      <c r="BD56" s="15">
        <f t="shared" si="17"/>
        <v>0</v>
      </c>
      <c r="BE56" s="15">
        <f t="shared" si="18"/>
        <v>3965.91636390788</v>
      </c>
      <c r="BF56" s="15">
        <f t="shared" si="19"/>
        <v>21893.4606224372</v>
      </c>
      <c r="BG56" s="15">
        <f t="shared" si="20"/>
        <v>48344.299177696</v>
      </c>
      <c r="BH56" s="15">
        <f t="shared" si="21"/>
        <v>106752.025332503</v>
      </c>
      <c r="BI56" s="15">
        <f t="shared" si="22"/>
        <v>147328.577340421</v>
      </c>
      <c r="BJ56" s="23"/>
      <c r="BM56" s="2" t="str">
        <v>Taiwan</v>
      </c>
      <c r="BN56" s="15">
        <f t="shared" si="23"/>
        <v>0</v>
      </c>
      <c r="BO56" s="15">
        <f t="shared" si="24"/>
        <v>35343.9750448643</v>
      </c>
      <c r="BP56" s="15">
        <f t="shared" si="25"/>
        <v>215006.749103436</v>
      </c>
      <c r="BQ56" s="15">
        <f t="shared" si="26"/>
        <v>523177.170664569</v>
      </c>
      <c r="BR56" s="15">
        <f t="shared" si="27"/>
        <v>1273050.04631694</v>
      </c>
      <c r="BS56" s="15">
        <f t="shared" si="28"/>
        <v>1936075.04218994</v>
      </c>
    </row>
    <row r="57" ht="15" customHeight="1" spans="1:71">
      <c r="A57" s="24" t="s">
        <v>991</v>
      </c>
      <c r="B57" s="43" t="s">
        <v>461</v>
      </c>
      <c r="C57" s="44" t="s">
        <v>462</v>
      </c>
      <c r="D57" s="45" t="s">
        <v>366</v>
      </c>
      <c r="E57" s="10" t="s">
        <v>463</v>
      </c>
      <c r="F57" s="46" t="s">
        <v>930</v>
      </c>
      <c r="G57" s="45" t="s">
        <v>169</v>
      </c>
      <c r="H57" s="45" t="s">
        <v>242</v>
      </c>
      <c r="I57" s="46" t="s">
        <v>421</v>
      </c>
      <c r="J57" s="45" t="s">
        <v>173</v>
      </c>
      <c r="K57" s="45" t="s">
        <v>931</v>
      </c>
      <c r="L57" s="47" t="s">
        <v>302</v>
      </c>
      <c r="M57" s="13">
        <v>664</v>
      </c>
      <c r="N57" s="14">
        <f t="shared" si="7"/>
        <v>1.81917808219178</v>
      </c>
      <c r="O57" s="15">
        <v>14420</v>
      </c>
      <c r="P57" s="15">
        <f t="shared" si="74"/>
        <v>9574880</v>
      </c>
      <c r="Q57" s="16">
        <f>IFERROR(VLOOKUP(G57,SCENARIOS!$A$13:$E$18,3,0),0.025)</f>
        <v>0.02</v>
      </c>
      <c r="R57" s="17">
        <f>IFERROR(VLOOKUP(L57,INPUTS!$A$107:$B$120,2,0),0.0082)</f>
        <v>0.0082</v>
      </c>
      <c r="S57" s="30">
        <f t="shared" si="75"/>
        <v>118.244</v>
      </c>
      <c r="T57" s="15">
        <f t="shared" si="76"/>
        <v>78514.016</v>
      </c>
      <c r="U57" s="15">
        <f>T57/INPUTS!$B$7*1000</f>
        <v>98142520</v>
      </c>
      <c r="V57" s="15">
        <f>T57*INPUTS!$B$6</f>
        <v>248104.29056</v>
      </c>
      <c r="W57" s="19" t="s">
        <v>396</v>
      </c>
      <c r="X57" s="19" t="s">
        <v>396</v>
      </c>
      <c r="Y57" s="20">
        <f>IFERROR(VLOOKUP(E57,INPUTS!$A$44:$B$103,2,0),0)</f>
        <v>0</v>
      </c>
      <c r="Z57" s="15">
        <f t="shared" si="3"/>
        <v>0</v>
      </c>
      <c r="AA57" s="20">
        <f>IFERROR(VLOOKUP(E57,INPUTS!$A$44:$C$103,3,0),SCENARIOS!$J$24)</f>
        <v>0.01</v>
      </c>
      <c r="AB57" s="15">
        <f t="shared" ref="AB57:AF57" si="91">$T57*AA57*(1+$Q57)^AB$2</f>
        <v>866.858178477377</v>
      </c>
      <c r="AC57" s="20">
        <f>IFERROR(VLOOKUP($E57,INPUTS!$A$44:$G$103,4,0),SCENARIOS!$K$24)</f>
        <v>0.05</v>
      </c>
      <c r="AD57" s="15">
        <f t="shared" si="91"/>
        <v>4785.40736976895</v>
      </c>
      <c r="AE57" s="20">
        <f>IFERROR(VLOOKUP($E57,INPUTS!$A$44:$G$103,5,0),SCENARIOS!$L$24)</f>
        <v>0.1</v>
      </c>
      <c r="AF57" s="15">
        <f t="shared" si="91"/>
        <v>10566.9528249074</v>
      </c>
      <c r="AG57" s="20">
        <f>IFERROR(VLOOKUP($E57,INPUTS!$A$44:$G$103,6,0),SCENARIOS!$M$24)</f>
        <v>0.2</v>
      </c>
      <c r="AH57" s="15">
        <f t="shared" si="5"/>
        <v>23333.5395246006</v>
      </c>
      <c r="AI57" s="20">
        <f>IFERROR(VLOOKUP($E57,INPUTS!$A$44:$G$103,7,0),SCENARIOS!$N$24)</f>
        <v>0.25</v>
      </c>
      <c r="AJ57" s="15">
        <f t="shared" si="6"/>
        <v>32202.6413247749</v>
      </c>
      <c r="AL57" t="str">
        <f t="shared" si="9"/>
        <v>N</v>
      </c>
      <c r="AM57" s="21">
        <f t="shared" si="10"/>
        <v>128810.5652991</v>
      </c>
      <c r="BC57" s="2" t="str">
        <v>IAH</v>
      </c>
      <c r="BD57" s="15">
        <f t="shared" si="17"/>
        <v>0</v>
      </c>
      <c r="BE57" s="15">
        <f t="shared" si="18"/>
        <v>6838.31967818682</v>
      </c>
      <c r="BF57" s="15">
        <f t="shared" si="19"/>
        <v>37750.2874141544</v>
      </c>
      <c r="BG57" s="15">
        <f t="shared" si="20"/>
        <v>83358.7352985008</v>
      </c>
      <c r="BH57" s="15">
        <f t="shared" si="21"/>
        <v>184069.55884421</v>
      </c>
      <c r="BI57" s="15">
        <f t="shared" si="22"/>
        <v>254034.582966731</v>
      </c>
      <c r="BJ57" s="23"/>
      <c r="BM57" s="2" t="str">
        <v>Thailand</v>
      </c>
      <c r="BN57" s="15">
        <f t="shared" si="23"/>
        <v>0</v>
      </c>
      <c r="BO57" s="15">
        <f t="shared" si="24"/>
        <v>36945.4754141487</v>
      </c>
      <c r="BP57" s="15">
        <f t="shared" si="25"/>
        <v>224749.099465859</v>
      </c>
      <c r="BQ57" s="15">
        <f t="shared" si="26"/>
        <v>546883.288353848</v>
      </c>
      <c r="BR57" s="15">
        <f t="shared" si="27"/>
        <v>1330734.28009953</v>
      </c>
      <c r="BS57" s="15">
        <f t="shared" si="28"/>
        <v>2023802.15525784</v>
      </c>
    </row>
    <row r="58" ht="15" customHeight="1" spans="1:71">
      <c r="A58" s="6" t="s">
        <v>992</v>
      </c>
      <c r="B58" s="43" t="s">
        <v>461</v>
      </c>
      <c r="C58" s="44" t="s">
        <v>462</v>
      </c>
      <c r="D58" s="45" t="s">
        <v>366</v>
      </c>
      <c r="E58" s="10" t="s">
        <v>463</v>
      </c>
      <c r="F58" s="46" t="s">
        <v>930</v>
      </c>
      <c r="G58" s="45" t="s">
        <v>169</v>
      </c>
      <c r="H58" s="45" t="s">
        <v>452</v>
      </c>
      <c r="I58" s="46" t="s">
        <v>451</v>
      </c>
      <c r="J58" s="45" t="s">
        <v>181</v>
      </c>
      <c r="K58" s="45" t="s">
        <v>931</v>
      </c>
      <c r="L58" s="47" t="s">
        <v>302</v>
      </c>
      <c r="M58" s="13">
        <v>1333</v>
      </c>
      <c r="N58" s="14">
        <f t="shared" si="7"/>
        <v>3.65205479452055</v>
      </c>
      <c r="O58" s="15">
        <v>9700</v>
      </c>
      <c r="P58" s="15">
        <f t="shared" si="74"/>
        <v>12930100</v>
      </c>
      <c r="Q58" s="16">
        <f>IFERROR(VLOOKUP(G58,SCENARIOS!$A$13:$E$18,3,0),0.025)</f>
        <v>0.02</v>
      </c>
      <c r="R58" s="17">
        <f>IFERROR(VLOOKUP(L58,INPUTS!$A$107:$B$120,2,0),0.0082)</f>
        <v>0.0082</v>
      </c>
      <c r="S58" s="18">
        <f t="shared" si="75"/>
        <v>79.54</v>
      </c>
      <c r="T58" s="15">
        <f t="shared" si="76"/>
        <v>106026.82</v>
      </c>
      <c r="U58" s="15">
        <f>T58/INPUTS!$B$7*1000</f>
        <v>132533525</v>
      </c>
      <c r="V58" s="15">
        <f>T58*INPUTS!$B$6</f>
        <v>335044.7512</v>
      </c>
      <c r="W58" s="19" t="s">
        <v>396</v>
      </c>
      <c r="X58" s="19" t="s">
        <v>396</v>
      </c>
      <c r="Y58" s="20">
        <f>IFERROR(VLOOKUP(E58,INPUTS!$A$44:$B$103,2,0),0)</f>
        <v>0</v>
      </c>
      <c r="Z58" s="15">
        <f t="shared" si="3"/>
        <v>0</v>
      </c>
      <c r="AA58" s="20">
        <f>IFERROR(VLOOKUP(E58,INPUTS!$A$44:$C$103,3,0),SCENARIOS!$J$24)</f>
        <v>0.01</v>
      </c>
      <c r="AB58" s="15">
        <f t="shared" ref="AB58:AF58" si="92">$T58*AA58*(1+$Q58)^AB$2</f>
        <v>1170.62176586342</v>
      </c>
      <c r="AC58" s="20">
        <f>IFERROR(VLOOKUP($E58,INPUTS!$A$44:$G$103,4,0),SCENARIOS!$K$24)</f>
        <v>0.05</v>
      </c>
      <c r="AD58" s="15">
        <f t="shared" si="92"/>
        <v>6462.30509748943</v>
      </c>
      <c r="AE58" s="20">
        <f>IFERROR(VLOOKUP($E58,INPUTS!$A$44:$G$103,5,0),SCENARIOS!$L$24)</f>
        <v>0.1</v>
      </c>
      <c r="AF58" s="15">
        <f t="shared" si="92"/>
        <v>14269.8140051192</v>
      </c>
      <c r="AG58" s="20">
        <f>IFERROR(VLOOKUP($E58,INPUTS!$A$44:$G$103,6,0),SCENARIOS!$M$24)</f>
        <v>0.2</v>
      </c>
      <c r="AH58" s="15">
        <f t="shared" si="5"/>
        <v>31510.0554165731</v>
      </c>
      <c r="AI58" s="20">
        <f>IFERROR(VLOOKUP($E58,INPUTS!$A$44:$G$103,7,0),SCENARIOS!$N$24)</f>
        <v>0.25</v>
      </c>
      <c r="AJ58" s="15">
        <f t="shared" si="6"/>
        <v>43487.0591165082</v>
      </c>
      <c r="AL58" t="str">
        <f t="shared" si="9"/>
        <v>N</v>
      </c>
      <c r="AM58" s="21">
        <f t="shared" si="10"/>
        <v>173948.236466033</v>
      </c>
      <c r="BC58" s="2" t="str">
        <v>ICN</v>
      </c>
      <c r="BD58" s="15">
        <f t="shared" si="17"/>
        <v>0</v>
      </c>
      <c r="BE58" s="15">
        <f t="shared" si="18"/>
        <v>62506.4166730811</v>
      </c>
      <c r="BF58" s="15">
        <f t="shared" si="19"/>
        <v>380243.066319639</v>
      </c>
      <c r="BG58" s="15">
        <f t="shared" si="20"/>
        <v>925247.660510529</v>
      </c>
      <c r="BH58" s="15">
        <f t="shared" si="21"/>
        <v>2251410.50319789</v>
      </c>
      <c r="BI58" s="15">
        <f t="shared" si="22"/>
        <v>3423981.40401195</v>
      </c>
      <c r="BJ58" s="23"/>
      <c r="BM58" s="2" t="str">
        <v>Turkey</v>
      </c>
      <c r="BN58" s="15">
        <f t="shared" si="23"/>
        <v>0</v>
      </c>
      <c r="BO58" s="15">
        <f t="shared" si="24"/>
        <v>51037.5207822985</v>
      </c>
      <c r="BP58" s="15">
        <f t="shared" si="25"/>
        <v>295832.37329733</v>
      </c>
      <c r="BQ58" s="15">
        <f t="shared" si="26"/>
        <v>685901.60140447</v>
      </c>
      <c r="BR58" s="15">
        <f t="shared" si="27"/>
        <v>1590295.88805811</v>
      </c>
      <c r="BS58" s="15">
        <f t="shared" si="28"/>
        <v>2304485.99186457</v>
      </c>
    </row>
    <row r="59" ht="15" customHeight="1" spans="1:71">
      <c r="A59" s="24" t="s">
        <v>993</v>
      </c>
      <c r="B59" s="43" t="s">
        <v>461</v>
      </c>
      <c r="C59" s="44" t="s">
        <v>462</v>
      </c>
      <c r="D59" s="45" t="s">
        <v>366</v>
      </c>
      <c r="E59" s="10" t="s">
        <v>463</v>
      </c>
      <c r="F59" s="46" t="s">
        <v>930</v>
      </c>
      <c r="G59" s="45" t="s">
        <v>169</v>
      </c>
      <c r="H59" s="45" t="s">
        <v>440</v>
      </c>
      <c r="I59" s="46" t="s">
        <v>439</v>
      </c>
      <c r="J59" s="45" t="s">
        <v>177</v>
      </c>
      <c r="K59" s="45" t="s">
        <v>931</v>
      </c>
      <c r="L59" s="47" t="s">
        <v>302</v>
      </c>
      <c r="M59" s="13">
        <v>1333</v>
      </c>
      <c r="N59" s="14">
        <f t="shared" si="7"/>
        <v>3.65205479452055</v>
      </c>
      <c r="O59" s="15">
        <v>12030</v>
      </c>
      <c r="P59" s="15">
        <f t="shared" si="74"/>
        <v>16035990</v>
      </c>
      <c r="Q59" s="16">
        <f>IFERROR(VLOOKUP(G59,SCENARIOS!$A$13:$E$18,3,0),0.025)</f>
        <v>0.02</v>
      </c>
      <c r="R59" s="17">
        <f>IFERROR(VLOOKUP(L59,INPUTS!$A$107:$B$120,2,0),0.0082)</f>
        <v>0.0082</v>
      </c>
      <c r="S59" s="30">
        <f t="shared" si="75"/>
        <v>98.646</v>
      </c>
      <c r="T59" s="15">
        <f t="shared" si="76"/>
        <v>131495.118</v>
      </c>
      <c r="U59" s="15">
        <f>T59/INPUTS!$B$7*1000</f>
        <v>164368897.5</v>
      </c>
      <c r="V59" s="15">
        <f>T59*INPUTS!$B$6</f>
        <v>415524.57288</v>
      </c>
      <c r="W59" s="19" t="s">
        <v>396</v>
      </c>
      <c r="X59" s="19" t="s">
        <v>396</v>
      </c>
      <c r="Y59" s="20">
        <f>IFERROR(VLOOKUP(E59,INPUTS!$A$44:$B$103,2,0),0)</f>
        <v>0</v>
      </c>
      <c r="Z59" s="15">
        <f t="shared" si="3"/>
        <v>0</v>
      </c>
      <c r="AA59" s="20">
        <f>IFERROR(VLOOKUP(E59,INPUTS!$A$44:$C$103,3,0),SCENARIOS!$J$24)</f>
        <v>0.01</v>
      </c>
      <c r="AB59" s="15">
        <f t="shared" ref="AB59:AF59" si="93">$T59*AA59*(1+$Q59)^AB$2</f>
        <v>1451.81235498319</v>
      </c>
      <c r="AC59" s="20">
        <f>IFERROR(VLOOKUP($E59,INPUTS!$A$44:$G$103,4,0),SCENARIOS!$K$24)</f>
        <v>0.05</v>
      </c>
      <c r="AD59" s="15">
        <f t="shared" si="93"/>
        <v>8014.59075492761</v>
      </c>
      <c r="AE59" s="20">
        <f>IFERROR(VLOOKUP($E59,INPUTS!$A$44:$G$103,5,0),SCENARIOS!$L$24)</f>
        <v>0.1</v>
      </c>
      <c r="AF59" s="15">
        <f t="shared" si="93"/>
        <v>17697.5115960395</v>
      </c>
      <c r="AG59" s="20">
        <f>IFERROR(VLOOKUP($E59,INPUTS!$A$44:$G$103,6,0),SCENARIOS!$M$24)</f>
        <v>0.2</v>
      </c>
      <c r="AH59" s="15">
        <f t="shared" si="5"/>
        <v>39078.9656351933</v>
      </c>
      <c r="AI59" s="20">
        <f>IFERROR(VLOOKUP($E59,INPUTS!$A$44:$G$103,7,0),SCENARIOS!$N$24)</f>
        <v>0.25</v>
      </c>
      <c r="AJ59" s="15">
        <f t="shared" si="6"/>
        <v>53932.9197084117</v>
      </c>
      <c r="AL59" t="str">
        <f t="shared" si="9"/>
        <v>N</v>
      </c>
      <c r="AM59" s="21">
        <f t="shared" si="10"/>
        <v>215731.678833647</v>
      </c>
      <c r="BC59" s="2" t="str">
        <v>IND</v>
      </c>
      <c r="BD59" s="15">
        <f t="shared" si="17"/>
        <v>0</v>
      </c>
      <c r="BE59" s="15">
        <f t="shared" si="18"/>
        <v>914.77453456131</v>
      </c>
      <c r="BF59" s="15">
        <f t="shared" si="19"/>
        <v>5049.92501432679</v>
      </c>
      <c r="BG59" s="15">
        <f t="shared" si="20"/>
        <v>11151.0505318354</v>
      </c>
      <c r="BH59" s="15">
        <f t="shared" si="21"/>
        <v>24623.3216554252</v>
      </c>
      <c r="BI59" s="15">
        <f t="shared" si="22"/>
        <v>33982.6709384673</v>
      </c>
      <c r="BJ59" s="23"/>
      <c r="BM59" s="2" t="str">
        <v>UAE</v>
      </c>
      <c r="BN59" s="15">
        <f t="shared" si="23"/>
        <v>0</v>
      </c>
      <c r="BO59" s="15">
        <f t="shared" si="24"/>
        <v>116442.771129118</v>
      </c>
      <c r="BP59" s="15">
        <f t="shared" si="25"/>
        <v>725544.390756914</v>
      </c>
      <c r="BQ59" s="15">
        <f t="shared" si="26"/>
        <v>1808320.62945362</v>
      </c>
      <c r="BR59" s="15">
        <f t="shared" si="27"/>
        <v>4506993.01182125</v>
      </c>
      <c r="BS59" s="15">
        <f t="shared" si="28"/>
        <v>7020666.60557562</v>
      </c>
    </row>
    <row r="60" ht="15" customHeight="1" spans="1:71">
      <c r="A60" s="6" t="s">
        <v>994</v>
      </c>
      <c r="B60" s="43" t="s">
        <v>461</v>
      </c>
      <c r="C60" s="44" t="s">
        <v>462</v>
      </c>
      <c r="D60" s="45" t="s">
        <v>366</v>
      </c>
      <c r="E60" s="10" t="s">
        <v>263</v>
      </c>
      <c r="F60" s="46" t="s">
        <v>930</v>
      </c>
      <c r="G60" s="45" t="s">
        <v>169</v>
      </c>
      <c r="H60" s="45" t="s">
        <v>234</v>
      </c>
      <c r="I60" s="46" t="s">
        <v>424</v>
      </c>
      <c r="J60" s="45" t="s">
        <v>173</v>
      </c>
      <c r="K60" s="45" t="s">
        <v>931</v>
      </c>
      <c r="L60" s="47" t="s">
        <v>305</v>
      </c>
      <c r="M60" s="13">
        <v>2665</v>
      </c>
      <c r="N60" s="14">
        <f t="shared" si="7"/>
        <v>7.3013698630137</v>
      </c>
      <c r="O60" s="15">
        <v>5650</v>
      </c>
      <c r="P60" s="15">
        <f t="shared" si="74"/>
        <v>15057250</v>
      </c>
      <c r="Q60" s="16">
        <f>IFERROR(VLOOKUP(G60,SCENARIOS!$A$13:$E$18,3,0),0.025)</f>
        <v>0.02</v>
      </c>
      <c r="R60" s="17">
        <f>IFERROR(VLOOKUP(L60,INPUTS!$A$107:$B$120,2,0),0.0082)</f>
        <v>0.0096</v>
      </c>
      <c r="S60" s="18">
        <f t="shared" si="75"/>
        <v>54.24</v>
      </c>
      <c r="T60" s="15">
        <f t="shared" si="76"/>
        <v>144549.6</v>
      </c>
      <c r="U60" s="15">
        <f>T60/INPUTS!$B$7*1000</f>
        <v>180687000</v>
      </c>
      <c r="V60" s="15">
        <f>T60*INPUTS!$B$6</f>
        <v>456776.736</v>
      </c>
      <c r="W60" s="19" t="s">
        <v>396</v>
      </c>
      <c r="X60" s="19" t="s">
        <v>396</v>
      </c>
      <c r="Y60" s="20">
        <f>IFERROR(VLOOKUP(E60,INPUTS!$A$44:$B$103,2,0),0)</f>
        <v>0.005</v>
      </c>
      <c r="Z60" s="15">
        <f t="shared" si="3"/>
        <v>722.748</v>
      </c>
      <c r="AA60" s="20">
        <f>IFERROR(VLOOKUP(E60,INPUTS!$A$44:$C$103,3,0),SCENARIOS!$J$24)</f>
        <v>0.03</v>
      </c>
      <c r="AB60" s="15">
        <f t="shared" ref="AB60:AF60" si="94">$T60*AA60*(1+$Q60)^AB$2</f>
        <v>4787.83315410716</v>
      </c>
      <c r="AC60" s="20">
        <f>IFERROR(VLOOKUP($E60,INPUTS!$A$44:$G$103,4,0),SCENARIOS!$K$24)</f>
        <v>0.1</v>
      </c>
      <c r="AD60" s="15">
        <f t="shared" si="94"/>
        <v>17620.5155812474</v>
      </c>
      <c r="AE60" s="20">
        <f>IFERROR(VLOOKUP($E60,INPUTS!$A$44:$G$103,5,0),SCENARIOS!$L$24)</f>
        <v>0.2</v>
      </c>
      <c r="AF60" s="15">
        <f t="shared" si="94"/>
        <v>38908.9459914835</v>
      </c>
      <c r="AG60" s="20">
        <f>IFERROR(VLOOKUP($E60,INPUTS!$A$44:$G$103,6,0),SCENARIOS!$M$24)</f>
        <v>0.3</v>
      </c>
      <c r="AH60" s="15">
        <f t="shared" si="5"/>
        <v>64437.9305129138</v>
      </c>
      <c r="AI60" s="20">
        <f>IFERROR(VLOOKUP($E60,INPUTS!$A$44:$G$103,7,0),SCENARIOS!$N$24)</f>
        <v>0.4</v>
      </c>
      <c r="AJ60" s="15">
        <f t="shared" si="6"/>
        <v>94859.5761029915</v>
      </c>
      <c r="AL60" t="str">
        <f t="shared" si="9"/>
        <v>N</v>
      </c>
      <c r="AM60" s="21">
        <f t="shared" si="10"/>
        <v>237148.940257479</v>
      </c>
      <c r="BC60" s="2" t="str">
        <v>IST</v>
      </c>
      <c r="BD60" s="15">
        <f t="shared" si="17"/>
        <v>0</v>
      </c>
      <c r="BE60" s="15">
        <f t="shared" si="18"/>
        <v>22247.0789857543</v>
      </c>
      <c r="BF60" s="15">
        <f t="shared" si="19"/>
        <v>128952.309485447</v>
      </c>
      <c r="BG60" s="15">
        <f t="shared" si="20"/>
        <v>298982.138415176</v>
      </c>
      <c r="BH60" s="15">
        <f t="shared" si="21"/>
        <v>693204.483486975</v>
      </c>
      <c r="BI60" s="15">
        <f t="shared" si="22"/>
        <v>1004517.48236872</v>
      </c>
      <c r="BJ60" s="23"/>
      <c r="BM60" s="2" t="str">
        <v>United Kingdom</v>
      </c>
      <c r="BN60" s="15">
        <f t="shared" si="23"/>
        <v>194969.07059</v>
      </c>
      <c r="BO60" s="15">
        <f t="shared" si="24"/>
        <v>1110566.85916498</v>
      </c>
      <c r="BP60" s="15">
        <f t="shared" si="25"/>
        <v>1914926.68459172</v>
      </c>
      <c r="BQ60" s="15">
        <f t="shared" si="26"/>
        <v>4333127.55606098</v>
      </c>
      <c r="BR60" s="15">
        <f t="shared" si="27"/>
        <v>6610276.96469103</v>
      </c>
      <c r="BS60" s="15">
        <f t="shared" si="28"/>
        <v>9348652.05916642</v>
      </c>
    </row>
    <row r="61" ht="15" customHeight="1" spans="1:71">
      <c r="A61" s="24" t="s">
        <v>995</v>
      </c>
      <c r="B61" s="43" t="s">
        <v>461</v>
      </c>
      <c r="C61" s="44" t="s">
        <v>462</v>
      </c>
      <c r="D61" s="45" t="s">
        <v>366</v>
      </c>
      <c r="E61" s="10" t="s">
        <v>1009</v>
      </c>
      <c r="F61" s="46" t="s">
        <v>930</v>
      </c>
      <c r="G61" s="45" t="s">
        <v>169</v>
      </c>
      <c r="H61" s="45" t="s">
        <v>469</v>
      </c>
      <c r="I61" s="46" t="s">
        <v>391</v>
      </c>
      <c r="J61" s="45" t="s">
        <v>165</v>
      </c>
      <c r="K61" s="45" t="s">
        <v>931</v>
      </c>
      <c r="L61" s="47" t="s">
        <v>302</v>
      </c>
      <c r="M61" s="13">
        <v>1333</v>
      </c>
      <c r="N61" s="14">
        <f t="shared" si="7"/>
        <v>3.65205479452055</v>
      </c>
      <c r="O61" s="15">
        <v>7580</v>
      </c>
      <c r="P61" s="15">
        <f t="shared" si="74"/>
        <v>10104140</v>
      </c>
      <c r="Q61" s="16">
        <f>IFERROR(VLOOKUP(G61,SCENARIOS!$A$13:$E$18,3,0),0.025)</f>
        <v>0.02</v>
      </c>
      <c r="R61" s="17">
        <f>IFERROR(VLOOKUP(L61,INPUTS!$A$107:$B$120,2,0),0.0082)</f>
        <v>0.0082</v>
      </c>
      <c r="S61" s="30">
        <f t="shared" si="75"/>
        <v>62.156</v>
      </c>
      <c r="T61" s="15">
        <f t="shared" si="76"/>
        <v>82853.948</v>
      </c>
      <c r="U61" s="15">
        <f>T61/INPUTS!$B$7*1000</f>
        <v>103567435</v>
      </c>
      <c r="V61" s="15">
        <f>T61*INPUTS!$B$6</f>
        <v>261818.47568</v>
      </c>
      <c r="W61" s="19" t="s">
        <v>396</v>
      </c>
      <c r="X61" s="19" t="s">
        <v>396</v>
      </c>
      <c r="Y61" s="20">
        <f>IFERROR(VLOOKUP(E61,INPUTS!$A$44:$B$103,2,0),0)</f>
        <v>0</v>
      </c>
      <c r="Z61" s="15">
        <f t="shared" si="3"/>
        <v>0</v>
      </c>
      <c r="AA61" s="20">
        <f>IFERROR(VLOOKUP(E61,INPUTS!$A$44:$C$103,3,0),SCENARIOS!$J$24)</f>
        <v>0.01</v>
      </c>
      <c r="AB61" s="15">
        <f t="shared" ref="AB61:AF61" si="95">$T61*AA61*(1+$Q61)^AB$2</f>
        <v>914.77453456131</v>
      </c>
      <c r="AC61" s="20">
        <f>IFERROR(VLOOKUP($E61,INPUTS!$A$44:$G$103,4,0),SCENARIOS!$K$24)</f>
        <v>0.05</v>
      </c>
      <c r="AD61" s="15">
        <f t="shared" si="95"/>
        <v>5049.92501432679</v>
      </c>
      <c r="AE61" s="20">
        <f>IFERROR(VLOOKUP($E61,INPUTS!$A$44:$G$103,5,0),SCENARIOS!$L$24)</f>
        <v>0.1</v>
      </c>
      <c r="AF61" s="15">
        <f t="shared" si="95"/>
        <v>11151.0505318354</v>
      </c>
      <c r="AG61" s="20">
        <f>IFERROR(VLOOKUP($E61,INPUTS!$A$44:$G$103,6,0),SCENARIOS!$M$24)</f>
        <v>0.2</v>
      </c>
      <c r="AH61" s="15">
        <f t="shared" si="5"/>
        <v>24623.3216554252</v>
      </c>
      <c r="AI61" s="20">
        <f>IFERROR(VLOOKUP($E61,INPUTS!$A$44:$G$103,7,0),SCENARIOS!$N$24)</f>
        <v>0.25</v>
      </c>
      <c r="AJ61" s="15">
        <f t="shared" si="6"/>
        <v>33982.6709384673</v>
      </c>
      <c r="AL61" t="str">
        <f t="shared" si="9"/>
        <v>N</v>
      </c>
      <c r="AM61" s="21">
        <f t="shared" si="10"/>
        <v>135930.683753869</v>
      </c>
      <c r="BC61" s="2" t="str">
        <v>JED</v>
      </c>
      <c r="BD61" s="15">
        <f t="shared" si="17"/>
        <v>0</v>
      </c>
      <c r="BE61" s="15">
        <f t="shared" si="18"/>
        <v>3352.14624210439</v>
      </c>
      <c r="BF61" s="15">
        <f t="shared" si="19"/>
        <v>20886.9204964114</v>
      </c>
      <c r="BG61" s="15">
        <f t="shared" si="20"/>
        <v>52057.8061116495</v>
      </c>
      <c r="BH61" s="15">
        <f t="shared" si="21"/>
        <v>129746.995380372</v>
      </c>
      <c r="BI61" s="15">
        <f t="shared" si="22"/>
        <v>202110.452634729</v>
      </c>
      <c r="BJ61" s="23"/>
      <c r="BM61" s="2" t="str">
        <v>United States</v>
      </c>
      <c r="BN61" s="15">
        <f t="shared" si="23"/>
        <v>80709.69717</v>
      </c>
      <c r="BO61" s="15">
        <f t="shared" si="24"/>
        <v>606016.009263363</v>
      </c>
      <c r="BP61" s="15">
        <f t="shared" si="25"/>
        <v>2361606.5064008</v>
      </c>
      <c r="BQ61" s="15">
        <f t="shared" si="26"/>
        <v>5214808.81685868</v>
      </c>
      <c r="BR61" s="15">
        <f t="shared" si="27"/>
        <v>9116533.32730428</v>
      </c>
      <c r="BS61" s="15">
        <f t="shared" si="28"/>
        <v>13243800.8629548</v>
      </c>
    </row>
    <row r="62" ht="15" customHeight="1" spans="1:71">
      <c r="A62" s="6" t="s">
        <v>996</v>
      </c>
      <c r="B62" s="43" t="s">
        <v>465</v>
      </c>
      <c r="C62" s="44" t="s">
        <v>466</v>
      </c>
      <c r="D62" s="45" t="s">
        <v>366</v>
      </c>
      <c r="E62" s="10" t="s">
        <v>259</v>
      </c>
      <c r="F62" s="46" t="s">
        <v>930</v>
      </c>
      <c r="G62" s="45" t="s">
        <v>169</v>
      </c>
      <c r="H62" s="45" t="s">
        <v>469</v>
      </c>
      <c r="I62" s="46" t="s">
        <v>391</v>
      </c>
      <c r="J62" s="45" t="s">
        <v>165</v>
      </c>
      <c r="K62" s="45" t="s">
        <v>931</v>
      </c>
      <c r="L62" s="47" t="s">
        <v>305</v>
      </c>
      <c r="M62" s="13">
        <v>1333</v>
      </c>
      <c r="N62" s="14">
        <f t="shared" si="7"/>
        <v>3.65205479452055</v>
      </c>
      <c r="O62" s="15">
        <v>7390</v>
      </c>
      <c r="P62" s="15">
        <f t="shared" si="74"/>
        <v>9850870</v>
      </c>
      <c r="Q62" s="16">
        <f>IFERROR(VLOOKUP(G62,SCENARIOS!$A$13:$E$18,3,0),0.025)</f>
        <v>0.02</v>
      </c>
      <c r="R62" s="17">
        <f>IFERROR(VLOOKUP(L62,INPUTS!$A$107:$B$120,2,0),0.0082)</f>
        <v>0.0096</v>
      </c>
      <c r="S62" s="18">
        <f t="shared" si="75"/>
        <v>70.944</v>
      </c>
      <c r="T62" s="15">
        <f t="shared" si="76"/>
        <v>94568.352</v>
      </c>
      <c r="U62" s="15">
        <f>T62/INPUTS!$B$7*1000</f>
        <v>118210440</v>
      </c>
      <c r="V62" s="15">
        <f>T62*INPUTS!$B$6</f>
        <v>298835.99232</v>
      </c>
      <c r="W62" s="19" t="s">
        <v>396</v>
      </c>
      <c r="X62" s="19" t="s">
        <v>396</v>
      </c>
      <c r="Y62" s="20">
        <f>IFERROR(VLOOKUP(E62,INPUTS!$A$44:$B$103,2,0),0)</f>
        <v>0.005</v>
      </c>
      <c r="Z62" s="15">
        <f t="shared" si="3"/>
        <v>472.84176</v>
      </c>
      <c r="AA62" s="20">
        <f>IFERROR(VLOOKUP(E62,INPUTS!$A$44:$C$103,3,0),SCENARIOS!$J$24)</f>
        <v>0.03</v>
      </c>
      <c r="AB62" s="15">
        <f t="shared" ref="AB62:AF62" si="96">$T62*AA62*(1+$Q62)^AB$2</f>
        <v>3132.33306100381</v>
      </c>
      <c r="AC62" s="20">
        <f>IFERROR(VLOOKUP($E62,INPUTS!$A$44:$G$103,4,0),SCENARIOS!$K$24)</f>
        <v>0.1</v>
      </c>
      <c r="AD62" s="15">
        <f t="shared" si="96"/>
        <v>11527.82933961</v>
      </c>
      <c r="AE62" s="20">
        <f>IFERROR(VLOOKUP($E62,INPUTS!$A$44:$G$103,5,0),SCENARIOS!$L$24)</f>
        <v>0.2</v>
      </c>
      <c r="AF62" s="15">
        <f t="shared" si="96"/>
        <v>25455.3101528583</v>
      </c>
      <c r="AG62" s="20">
        <f>IFERROR(VLOOKUP($E62,INPUTS!$A$44:$G$103,6,0),SCENARIOS!$M$24)</f>
        <v>0.3</v>
      </c>
      <c r="AH62" s="15">
        <f t="shared" si="5"/>
        <v>42157.0789189093</v>
      </c>
      <c r="AI62" s="20">
        <f>IFERROR(VLOOKUP($E62,INPUTS!$A$44:$G$103,7,0),SCENARIOS!$N$24)</f>
        <v>0.4</v>
      </c>
      <c r="AJ62" s="15">
        <f t="shared" si="6"/>
        <v>62059.7620711402</v>
      </c>
      <c r="AL62" t="str">
        <f t="shared" si="9"/>
        <v>N</v>
      </c>
      <c r="AM62" s="21">
        <f t="shared" si="10"/>
        <v>155149.405177851</v>
      </c>
      <c r="BC62" s="2" t="str">
        <v>JFK</v>
      </c>
      <c r="BD62" s="15">
        <f t="shared" si="17"/>
        <v>9933.036165</v>
      </c>
      <c r="BE62" s="15">
        <f t="shared" si="18"/>
        <v>65801.2472836071</v>
      </c>
      <c r="BF62" s="15">
        <f t="shared" si="19"/>
        <v>242166.313174822</v>
      </c>
      <c r="BG62" s="15">
        <f t="shared" si="20"/>
        <v>534742.355116081</v>
      </c>
      <c r="BH62" s="15">
        <f t="shared" si="21"/>
        <v>885598.153412434</v>
      </c>
      <c r="BI62" s="15">
        <f t="shared" si="22"/>
        <v>1303695.89404272</v>
      </c>
      <c r="BJ62" s="23"/>
      <c r="BM62" s="2" t="str">
        <v>Vietnam</v>
      </c>
      <c r="BN62" s="15">
        <f t="shared" si="23"/>
        <v>0</v>
      </c>
      <c r="BO62" s="15">
        <f t="shared" si="24"/>
        <v>18020.7087017714</v>
      </c>
      <c r="BP62" s="15">
        <f t="shared" si="25"/>
        <v>109624.737726575</v>
      </c>
      <c r="BQ62" s="15">
        <f t="shared" si="26"/>
        <v>266750.510659753</v>
      </c>
      <c r="BR62" s="15">
        <f t="shared" si="27"/>
        <v>649085.566021742</v>
      </c>
      <c r="BS62" s="15">
        <f t="shared" si="28"/>
        <v>987139.797257874</v>
      </c>
    </row>
    <row r="63" ht="15" customHeight="1" spans="1:71">
      <c r="A63" s="24" t="s">
        <v>997</v>
      </c>
      <c r="B63" s="43" t="s">
        <v>465</v>
      </c>
      <c r="C63" s="44" t="s">
        <v>466</v>
      </c>
      <c r="D63" s="45" t="s">
        <v>366</v>
      </c>
      <c r="E63" s="10" t="s">
        <v>259</v>
      </c>
      <c r="F63" s="46" t="s">
        <v>930</v>
      </c>
      <c r="G63" s="45" t="s">
        <v>169</v>
      </c>
      <c r="H63" s="45" t="s">
        <v>428</v>
      </c>
      <c r="I63" s="46" t="s">
        <v>427</v>
      </c>
      <c r="J63" s="45" t="s">
        <v>173</v>
      </c>
      <c r="K63" s="45" t="s">
        <v>931</v>
      </c>
      <c r="L63" s="47" t="s">
        <v>305</v>
      </c>
      <c r="M63" s="13">
        <v>1333</v>
      </c>
      <c r="N63" s="14">
        <f t="shared" si="7"/>
        <v>3.65205479452055</v>
      </c>
      <c r="O63" s="15">
        <v>14200</v>
      </c>
      <c r="P63" s="15">
        <f t="shared" si="74"/>
        <v>18928600</v>
      </c>
      <c r="Q63" s="16">
        <f>IFERROR(VLOOKUP(G63,SCENARIOS!$A$13:$E$18,3,0),0.025)</f>
        <v>0.02</v>
      </c>
      <c r="R63" s="17">
        <f>IFERROR(VLOOKUP(L63,INPUTS!$A$107:$B$120,2,0),0.0082)</f>
        <v>0.0096</v>
      </c>
      <c r="S63" s="30">
        <f t="shared" si="75"/>
        <v>136.32</v>
      </c>
      <c r="T63" s="15">
        <f t="shared" si="76"/>
        <v>181714.56</v>
      </c>
      <c r="U63" s="15">
        <f>T63/INPUTS!$B$7*1000</f>
        <v>227143200</v>
      </c>
      <c r="V63" s="15">
        <f>T63*INPUTS!$B$6</f>
        <v>574218.0096</v>
      </c>
      <c r="W63" s="19" t="s">
        <v>396</v>
      </c>
      <c r="X63" s="19" t="s">
        <v>396</v>
      </c>
      <c r="Y63" s="20">
        <f>IFERROR(VLOOKUP(E63,INPUTS!$A$44:$B$103,2,0),0)</f>
        <v>0.005</v>
      </c>
      <c r="Z63" s="15">
        <f t="shared" si="3"/>
        <v>908.5728</v>
      </c>
      <c r="AA63" s="20">
        <f>IFERROR(VLOOKUP(E63,INPUTS!$A$44:$C$103,3,0),SCENARIOS!$J$24)</f>
        <v>0.03</v>
      </c>
      <c r="AB63" s="15">
        <f t="shared" ref="AB63:AF63" si="97">$T63*AA63*(1+$Q63)^AB$2</f>
        <v>6018.82672073804</v>
      </c>
      <c r="AC63" s="20">
        <f>IFERROR(VLOOKUP($E63,INPUTS!$A$44:$G$103,4,0),SCENARIOS!$K$24)</f>
        <v>0.1</v>
      </c>
      <c r="AD63" s="15">
        <f t="shared" si="97"/>
        <v>22150.9034671803</v>
      </c>
      <c r="AE63" s="20">
        <f>IFERROR(VLOOKUP($E63,INPUTS!$A$44:$G$103,5,0),SCENARIOS!$L$24)</f>
        <v>0.2</v>
      </c>
      <c r="AF63" s="15">
        <f t="shared" si="97"/>
        <v>48912.7745833001</v>
      </c>
      <c r="AG63" s="20">
        <f>IFERROR(VLOOKUP($E63,INPUTS!$A$44:$G$103,6,0),SCENARIOS!$M$24)</f>
        <v>0.3</v>
      </c>
      <c r="AH63" s="15">
        <f t="shared" si="5"/>
        <v>81005.4831730057</v>
      </c>
      <c r="AI63" s="20">
        <f>IFERROR(VLOOKUP($E63,INPUTS!$A$44:$G$103,7,0),SCENARIOS!$N$24)</f>
        <v>0.4</v>
      </c>
      <c r="AJ63" s="15">
        <f t="shared" si="6"/>
        <v>119248.798567008</v>
      </c>
      <c r="AL63" t="str">
        <f t="shared" si="9"/>
        <v>N</v>
      </c>
      <c r="AM63" s="21">
        <f t="shared" si="10"/>
        <v>298121.996417521</v>
      </c>
      <c r="BC63" s="2" t="str">
        <v>JNB</v>
      </c>
      <c r="BD63" s="15">
        <f t="shared" si="17"/>
        <v>0</v>
      </c>
      <c r="BE63" s="15">
        <f t="shared" si="18"/>
        <v>12155.9107324487</v>
      </c>
      <c r="BF63" s="15">
        <f t="shared" si="19"/>
        <v>70460.1608081646</v>
      </c>
      <c r="BG63" s="15">
        <f t="shared" si="20"/>
        <v>163365.275391828</v>
      </c>
      <c r="BH63" s="15">
        <f t="shared" si="21"/>
        <v>378770.256805253</v>
      </c>
      <c r="BI63" s="15">
        <f t="shared" si="22"/>
        <v>548873.173537853</v>
      </c>
      <c r="BJ63" s="23"/>
      <c r="BM63" s="2">
        <v>0</v>
      </c>
      <c r="BN63" s="15">
        <f t="shared" si="23"/>
        <v>0</v>
      </c>
      <c r="BO63" s="15">
        <f t="shared" si="24"/>
        <v>0</v>
      </c>
      <c r="BP63" s="15">
        <f t="shared" si="25"/>
        <v>0</v>
      </c>
      <c r="BQ63" s="15">
        <f t="shared" si="26"/>
        <v>0</v>
      </c>
      <c r="BR63" s="15">
        <f t="shared" si="27"/>
        <v>0</v>
      </c>
      <c r="BS63" s="15">
        <f t="shared" si="28"/>
        <v>0</v>
      </c>
    </row>
    <row r="64" ht="15" customHeight="1" spans="1:71">
      <c r="A64" s="6" t="s">
        <v>998</v>
      </c>
      <c r="B64" s="43" t="s">
        <v>465</v>
      </c>
      <c r="C64" s="44" t="s">
        <v>466</v>
      </c>
      <c r="D64" s="45" t="s">
        <v>366</v>
      </c>
      <c r="E64" s="10" t="s">
        <v>259</v>
      </c>
      <c r="F64" s="46" t="s">
        <v>930</v>
      </c>
      <c r="G64" s="45" t="s">
        <v>169</v>
      </c>
      <c r="H64" s="45" t="s">
        <v>234</v>
      </c>
      <c r="I64" s="46" t="s">
        <v>424</v>
      </c>
      <c r="J64" s="45" t="s">
        <v>173</v>
      </c>
      <c r="K64" s="45" t="s">
        <v>931</v>
      </c>
      <c r="L64" s="47" t="s">
        <v>305</v>
      </c>
      <c r="M64" s="13">
        <v>1333</v>
      </c>
      <c r="N64" s="14">
        <f t="shared" si="7"/>
        <v>3.65205479452055</v>
      </c>
      <c r="O64" s="15">
        <v>11100</v>
      </c>
      <c r="P64" s="15">
        <f t="shared" si="74"/>
        <v>14796300</v>
      </c>
      <c r="Q64" s="16">
        <f>IFERROR(VLOOKUP(G64,SCENARIOS!$A$13:$E$18,3,0),0.025)</f>
        <v>0.02</v>
      </c>
      <c r="R64" s="17">
        <f>IFERROR(VLOOKUP(L64,INPUTS!$A$107:$B$120,2,0),0.0082)</f>
        <v>0.0096</v>
      </c>
      <c r="S64" s="18">
        <f t="shared" si="75"/>
        <v>106.56</v>
      </c>
      <c r="T64" s="15">
        <f t="shared" si="76"/>
        <v>142044.48</v>
      </c>
      <c r="U64" s="15">
        <f>T64/INPUTS!$B$7*1000</f>
        <v>177555600</v>
      </c>
      <c r="V64" s="15">
        <f>T64*INPUTS!$B$6</f>
        <v>448860.5568</v>
      </c>
      <c r="W64" s="19" t="s">
        <v>396</v>
      </c>
      <c r="X64" s="19" t="s">
        <v>396</v>
      </c>
      <c r="Y64" s="20">
        <f>IFERROR(VLOOKUP(E64,INPUTS!$A$44:$B$103,2,0),0)</f>
        <v>0.005</v>
      </c>
      <c r="Z64" s="15">
        <f t="shared" si="3"/>
        <v>710.2224</v>
      </c>
      <c r="AA64" s="20">
        <f>IFERROR(VLOOKUP(E64,INPUTS!$A$44:$C$103,3,0),SCENARIOS!$J$24)</f>
        <v>0.03</v>
      </c>
      <c r="AB64" s="15">
        <f t="shared" ref="AB64:AF64" si="98">$T64*AA64*(1+$Q64)^AB$2</f>
        <v>4704.85750705579</v>
      </c>
      <c r="AC64" s="20">
        <f>IFERROR(VLOOKUP($E64,INPUTS!$A$44:$G$103,4,0),SCENARIOS!$K$24)</f>
        <v>0.1</v>
      </c>
      <c r="AD64" s="15">
        <f t="shared" si="98"/>
        <v>17315.1428511057</v>
      </c>
      <c r="AE64" s="20">
        <f>IFERROR(VLOOKUP($E64,INPUTS!$A$44:$G$103,5,0),SCENARIOS!$L$24)</f>
        <v>0.2</v>
      </c>
      <c r="AF64" s="15">
        <f t="shared" si="98"/>
        <v>38234.633653143</v>
      </c>
      <c r="AG64" s="20">
        <f>IFERROR(VLOOKUP($E64,INPUTS!$A$44:$G$103,6,0),SCENARIOS!$M$24)</f>
        <v>0.3</v>
      </c>
      <c r="AH64" s="15">
        <f t="shared" si="5"/>
        <v>63321.1875507298</v>
      </c>
      <c r="AI64" s="20">
        <f>IFERROR(VLOOKUP($E64,INPUTS!$A$44:$G$103,7,0),SCENARIOS!$N$24)</f>
        <v>0.4</v>
      </c>
      <c r="AJ64" s="15">
        <f t="shared" si="6"/>
        <v>93215.6101474501</v>
      </c>
      <c r="AL64" t="str">
        <f t="shared" si="9"/>
        <v>N</v>
      </c>
      <c r="AM64" s="21">
        <f t="shared" si="10"/>
        <v>233039.025368625</v>
      </c>
      <c r="BC64" s="2" t="str">
        <v>KEF</v>
      </c>
      <c r="BD64" s="15">
        <f t="shared" si="17"/>
        <v>0</v>
      </c>
      <c r="BE64" s="15">
        <f t="shared" si="18"/>
        <v>3428.98149897187</v>
      </c>
      <c r="BF64" s="15">
        <f t="shared" si="19"/>
        <v>19397.8891489339</v>
      </c>
      <c r="BG64" s="15">
        <f t="shared" si="20"/>
        <v>43893.8621916915</v>
      </c>
      <c r="BH64" s="15">
        <f t="shared" si="21"/>
        <v>99323.7523583382</v>
      </c>
      <c r="BI64" s="15">
        <f t="shared" si="22"/>
        <v>140469.636441673</v>
      </c>
      <c r="BJ64" s="23"/>
    </row>
    <row r="65" ht="15" customHeight="1" spans="1:71">
      <c r="A65" s="24" t="s">
        <v>999</v>
      </c>
      <c r="B65" s="43" t="s">
        <v>465</v>
      </c>
      <c r="C65" s="44" t="s">
        <v>466</v>
      </c>
      <c r="D65" s="45" t="s">
        <v>366</v>
      </c>
      <c r="E65" s="10" t="s">
        <v>259</v>
      </c>
      <c r="F65" s="46" t="s">
        <v>930</v>
      </c>
      <c r="G65" s="45" t="s">
        <v>169</v>
      </c>
      <c r="H65" s="45" t="s">
        <v>242</v>
      </c>
      <c r="I65" s="46" t="s">
        <v>421</v>
      </c>
      <c r="J65" s="45" t="s">
        <v>173</v>
      </c>
      <c r="K65" s="45" t="s">
        <v>931</v>
      </c>
      <c r="L65" s="47" t="s">
        <v>305</v>
      </c>
      <c r="M65" s="13">
        <v>664</v>
      </c>
      <c r="N65" s="14">
        <f t="shared" si="7"/>
        <v>1.81917808219178</v>
      </c>
      <c r="O65" s="15">
        <v>16200</v>
      </c>
      <c r="P65" s="15">
        <f t="shared" si="74"/>
        <v>10756800</v>
      </c>
      <c r="Q65" s="16">
        <f>IFERROR(VLOOKUP(G65,SCENARIOS!$A$13:$E$18,3,0),0.025)</f>
        <v>0.02</v>
      </c>
      <c r="R65" s="17">
        <f>IFERROR(VLOOKUP(L65,INPUTS!$A$107:$B$120,2,0),0.0082)</f>
        <v>0.0096</v>
      </c>
      <c r="S65" s="30">
        <f t="shared" si="75"/>
        <v>155.52</v>
      </c>
      <c r="T65" s="15">
        <f t="shared" si="76"/>
        <v>103265.28</v>
      </c>
      <c r="U65" s="15">
        <f>T65/INPUTS!$B$7*1000</f>
        <v>129081600</v>
      </c>
      <c r="V65" s="15">
        <f>T65*INPUTS!$B$6</f>
        <v>326318.2848</v>
      </c>
      <c r="W65" s="19" t="s">
        <v>396</v>
      </c>
      <c r="X65" s="19" t="s">
        <v>396</v>
      </c>
      <c r="Y65" s="20">
        <f>IFERROR(VLOOKUP(E65,INPUTS!$A$44:$B$103,2,0),0)</f>
        <v>0.005</v>
      </c>
      <c r="Z65" s="15">
        <f t="shared" si="3"/>
        <v>516.3264</v>
      </c>
      <c r="AA65" s="20">
        <f>IFERROR(VLOOKUP(E65,INPUTS!$A$44:$C$103,3,0),SCENARIOS!$J$24)</f>
        <v>0.03</v>
      </c>
      <c r="AB65" s="15">
        <f t="shared" ref="AB65:AF65" si="99">$T65*AA65*(1+$Q65)^AB$2</f>
        <v>3420.39639855219</v>
      </c>
      <c r="AC65" s="20">
        <f>IFERROR(VLOOKUP($E65,INPUTS!$A$44:$G$103,4,0),SCENARIOS!$K$24)</f>
        <v>0.1</v>
      </c>
      <c r="AD65" s="15">
        <f t="shared" si="99"/>
        <v>12587.9800099196</v>
      </c>
      <c r="AE65" s="20">
        <f>IFERROR(VLOOKUP($E65,INPUTS!$A$44:$G$103,5,0),SCENARIOS!$L$24)</f>
        <v>0.2</v>
      </c>
      <c r="AF65" s="15">
        <f t="shared" si="99"/>
        <v>27796.2941600352</v>
      </c>
      <c r="AG65" s="20">
        <f>IFERROR(VLOOKUP($E65,INPUTS!$A$44:$G$103,6,0),SCENARIOS!$M$24)</f>
        <v>0.3</v>
      </c>
      <c r="AH65" s="15">
        <f t="shared" si="5"/>
        <v>46034.0321732927</v>
      </c>
      <c r="AI65" s="20">
        <f>IFERROR(VLOOKUP($E65,INPUTS!$A$44:$G$103,7,0),SCENARIOS!$N$24)</f>
        <v>0.4</v>
      </c>
      <c r="AJ65" s="15">
        <f t="shared" si="6"/>
        <v>67767.0549552315</v>
      </c>
      <c r="AL65" t="str">
        <f t="shared" si="9"/>
        <v>N</v>
      </c>
      <c r="AM65" s="21">
        <f t="shared" si="10"/>
        <v>169417.637388079</v>
      </c>
      <c r="BC65" s="2" t="str">
        <v>KUL</v>
      </c>
      <c r="BD65" s="15">
        <f t="shared" si="17"/>
        <v>0</v>
      </c>
      <c r="BE65" s="15">
        <f t="shared" si="18"/>
        <v>21396.4119389349</v>
      </c>
      <c r="BF65" s="15">
        <f t="shared" si="19"/>
        <v>130160.033432256</v>
      </c>
      <c r="BG65" s="15">
        <f t="shared" si="20"/>
        <v>316719.16490367</v>
      </c>
      <c r="BH65" s="15">
        <f t="shared" si="21"/>
        <v>770674.582451509</v>
      </c>
      <c r="BI65" s="15">
        <f t="shared" si="22"/>
        <v>1172054.33443192</v>
      </c>
      <c r="BJ65" s="23"/>
      <c r="BM65" s="2" t="s">
        <v>940</v>
      </c>
      <c r="BN65" s="50">
        <f>SUM(BN4:BN63)</f>
        <v>884809.06526</v>
      </c>
      <c r="BO65" s="50">
        <f t="shared" ref="BO65:BS65" si="100">SUM(BO4:BO63)</f>
        <v>6051699.84502317</v>
      </c>
      <c r="BP65" s="50">
        <f t="shared" si="100"/>
        <v>18981628.1256524</v>
      </c>
      <c r="BQ65" s="50">
        <f t="shared" si="100"/>
        <v>44247486.7552696</v>
      </c>
      <c r="BR65" s="50">
        <f t="shared" si="100"/>
        <v>82117926.7976347</v>
      </c>
      <c r="BS65" s="50">
        <f t="shared" si="100"/>
        <v>121734781.017802</v>
      </c>
    </row>
    <row r="66" ht="15" customHeight="1" spans="1:71">
      <c r="A66" s="6" t="s">
        <v>1000</v>
      </c>
      <c r="B66" s="43" t="s">
        <v>467</v>
      </c>
      <c r="C66" s="44" t="s">
        <v>468</v>
      </c>
      <c r="D66" s="45" t="s">
        <v>366</v>
      </c>
      <c r="E66" s="10" t="s">
        <v>475</v>
      </c>
      <c r="F66" s="46" t="s">
        <v>930</v>
      </c>
      <c r="G66" s="45" t="s">
        <v>169</v>
      </c>
      <c r="H66" s="45" t="s">
        <v>469</v>
      </c>
      <c r="I66" s="46" t="s">
        <v>391</v>
      </c>
      <c r="J66" s="45" t="s">
        <v>165</v>
      </c>
      <c r="K66" s="45" t="s">
        <v>931</v>
      </c>
      <c r="L66" s="47" t="s">
        <v>302</v>
      </c>
      <c r="M66" s="13">
        <v>1333</v>
      </c>
      <c r="N66" s="14">
        <f t="shared" si="7"/>
        <v>3.65205479452055</v>
      </c>
      <c r="O66" s="15">
        <v>7220</v>
      </c>
      <c r="P66" s="15">
        <f t="shared" si="74"/>
        <v>9624260</v>
      </c>
      <c r="Q66" s="16">
        <f>IFERROR(VLOOKUP(G66,SCENARIOS!$A$13:$E$18,3,0),0.025)</f>
        <v>0.02</v>
      </c>
      <c r="R66" s="17">
        <f>IFERROR(VLOOKUP(L66,INPUTS!$A$107:$B$120,2,0),0.0082)</f>
        <v>0.0082</v>
      </c>
      <c r="S66" s="51">
        <f t="shared" si="75"/>
        <v>59.204</v>
      </c>
      <c r="T66" s="15">
        <f t="shared" si="76"/>
        <v>78918.932</v>
      </c>
      <c r="U66" s="15">
        <f>T66/INPUTS!$B$7*1000</f>
        <v>98648665</v>
      </c>
      <c r="V66" s="15">
        <f>T66*INPUTS!$B$6</f>
        <v>249383.82512</v>
      </c>
      <c r="W66" s="19" t="s">
        <v>396</v>
      </c>
      <c r="X66" s="19" t="s">
        <v>396</v>
      </c>
      <c r="Y66" s="20">
        <f>IFERROR(VLOOKUP(E66,INPUTS!$A$44:$B$103,2,0),0)</f>
        <v>0</v>
      </c>
      <c r="Z66" s="15">
        <f t="shared" si="3"/>
        <v>0</v>
      </c>
      <c r="AA66" s="20">
        <f>IFERROR(VLOOKUP(E66,INPUTS!$A$44:$C$103,3,0),SCENARIOS!$J$24)</f>
        <v>0.01</v>
      </c>
      <c r="AB66" s="15">
        <f t="shared" ref="AB66:AF66" si="101">$T66*AA66*(1+$Q66)^AB$2</f>
        <v>871.328778302462</v>
      </c>
      <c r="AC66" s="20">
        <f>IFERROR(VLOOKUP($E66,INPUTS!$A$44:$G$103,4,0),SCENARIOS!$K$24)</f>
        <v>0.05</v>
      </c>
      <c r="AD66" s="15">
        <f t="shared" si="101"/>
        <v>4810.08688699729</v>
      </c>
      <c r="AE66" s="20">
        <f>IFERROR(VLOOKUP($E66,INPUTS!$A$44:$G$103,5,0),SCENARIOS!$L$24)</f>
        <v>0.1</v>
      </c>
      <c r="AF66" s="15">
        <f t="shared" si="101"/>
        <v>10621.4491873155</v>
      </c>
      <c r="AG66" s="20">
        <f>IFERROR(VLOOKUP($E66,INPUTS!$A$44:$G$103,6,0),SCENARIOS!$M$24)</f>
        <v>0.2</v>
      </c>
      <c r="AH66" s="15">
        <f t="shared" si="5"/>
        <v>23453.8762997586</v>
      </c>
      <c r="AI66" s="20">
        <f>IFERROR(VLOOKUP($E66,INPUTS!$A$44:$G$103,7,0),SCENARIOS!$N$24)</f>
        <v>0.25</v>
      </c>
      <c r="AJ66" s="15">
        <f t="shared" si="6"/>
        <v>32368.7182289886</v>
      </c>
      <c r="AL66" t="str">
        <f t="shared" si="9"/>
        <v>N</v>
      </c>
      <c r="AM66" s="21">
        <f t="shared" si="10"/>
        <v>129474.872915954</v>
      </c>
      <c r="BC66" s="2" t="str">
        <v>KWI</v>
      </c>
      <c r="BD66" s="15">
        <f t="shared" si="17"/>
        <v>0</v>
      </c>
      <c r="BE66" s="15">
        <f t="shared" si="18"/>
        <v>12399.0385997852</v>
      </c>
      <c r="BF66" s="15">
        <f t="shared" si="19"/>
        <v>77257.2897365809</v>
      </c>
      <c r="BG66" s="15">
        <f t="shared" si="20"/>
        <v>192553.278043522</v>
      </c>
      <c r="BH66" s="15">
        <f t="shared" si="21"/>
        <v>479912.834267475</v>
      </c>
      <c r="BI66" s="15">
        <f t="shared" si="22"/>
        <v>747573.382140056</v>
      </c>
      <c r="BJ66" s="23"/>
    </row>
    <row r="67" ht="15" customHeight="1" spans="1:71">
      <c r="A67" s="24" t="s">
        <v>1001</v>
      </c>
      <c r="B67" s="43" t="s">
        <v>467</v>
      </c>
      <c r="C67" s="44" t="s">
        <v>468</v>
      </c>
      <c r="D67" s="45" t="s">
        <v>366</v>
      </c>
      <c r="E67" s="10" t="s">
        <v>469</v>
      </c>
      <c r="F67" s="46" t="s">
        <v>391</v>
      </c>
      <c r="G67" s="45" t="s">
        <v>165</v>
      </c>
      <c r="H67" s="45" t="s">
        <v>567</v>
      </c>
      <c r="I67" s="46" t="s">
        <v>431</v>
      </c>
      <c r="J67" s="45" t="s">
        <v>173</v>
      </c>
      <c r="K67" s="45" t="s">
        <v>931</v>
      </c>
      <c r="L67" s="47" t="s">
        <v>302</v>
      </c>
      <c r="M67" s="13">
        <v>1584</v>
      </c>
      <c r="N67" s="14">
        <f t="shared" si="7"/>
        <v>4.33972602739726</v>
      </c>
      <c r="O67" s="15">
        <v>9060</v>
      </c>
      <c r="P67" s="15">
        <f t="shared" si="74"/>
        <v>14351040</v>
      </c>
      <c r="Q67" s="16">
        <f>IFERROR(VLOOKUP(G67,SCENARIOS!$A$13:$E$18,3,0),0.025)</f>
        <v>0.025</v>
      </c>
      <c r="R67" s="17">
        <f>IFERROR(VLOOKUP(L67,INPUTS!$A$107:$B$120,2,0),0.0082)</f>
        <v>0.0082</v>
      </c>
      <c r="S67" s="51">
        <f t="shared" si="75"/>
        <v>74.292</v>
      </c>
      <c r="T67" s="15">
        <f t="shared" si="76"/>
        <v>117678.528</v>
      </c>
      <c r="U67" s="15">
        <f>T67/INPUTS!$B$7*1000</f>
        <v>147098160</v>
      </c>
      <c r="V67" s="15">
        <f>T67*INPUTS!$B$6</f>
        <v>371864.14848</v>
      </c>
      <c r="W67" s="31" t="s">
        <v>521</v>
      </c>
      <c r="X67" s="19" t="s">
        <v>396</v>
      </c>
      <c r="Y67" s="20">
        <f>IFERROR(VLOOKUP(E67,INPUTS!$A$44:$B$103,2,0),0)</f>
        <v>0</v>
      </c>
      <c r="Z67" s="15">
        <f t="shared" si="3"/>
        <v>0</v>
      </c>
      <c r="AA67" s="20">
        <f>IFERROR(VLOOKUP(E67,INPUTS!$A$44:$C$103,3,0),SCENARIOS!$J$24)</f>
        <v>0.01</v>
      </c>
      <c r="AB67" s="15">
        <f t="shared" ref="AB67:AF67" si="102">$T67*AA67*(1+$Q67)^AB$2</f>
        <v>1331.42453060079</v>
      </c>
      <c r="AC67" s="20">
        <f>IFERROR(VLOOKUP($E67,INPUTS!$A$44:$G$103,4,0),SCENARIOS!$K$24)</f>
        <v>0.05</v>
      </c>
      <c r="AD67" s="15">
        <f t="shared" si="102"/>
        <v>7531.92324382891</v>
      </c>
      <c r="AE67" s="20">
        <f>IFERROR(VLOOKUP($E67,INPUTS!$A$44:$G$103,5,0),SCENARIOS!$L$24)</f>
        <v>0.1</v>
      </c>
      <c r="AF67" s="15">
        <f t="shared" si="102"/>
        <v>17043.3596338597</v>
      </c>
      <c r="AG67" s="20">
        <f>IFERROR(VLOOKUP($E67,INPUTS!$A$44:$G$103,6,0),SCENARIOS!$M$24)</f>
        <v>0.2</v>
      </c>
      <c r="AH67" s="15">
        <f t="shared" si="5"/>
        <v>38565.9941299947</v>
      </c>
      <c r="AI67" s="20">
        <f>IFERROR(VLOOKUP($E67,INPUTS!$A$44:$G$103,7,0),SCENARIOS!$N$24)</f>
        <v>0.25</v>
      </c>
      <c r="AJ67" s="15">
        <f t="shared" si="6"/>
        <v>54542.3531212096</v>
      </c>
      <c r="AL67" t="str">
        <f t="shared" si="9"/>
        <v>N</v>
      </c>
      <c r="AM67" s="21">
        <f t="shared" si="10"/>
        <v>218169.412484838</v>
      </c>
      <c r="BC67" s="2" t="str">
        <v>LAX</v>
      </c>
      <c r="BD67" s="15">
        <f t="shared" si="17"/>
        <v>11268.07343</v>
      </c>
      <c r="BE67" s="15">
        <f t="shared" si="18"/>
        <v>74645.1813786659</v>
      </c>
      <c r="BF67" s="15">
        <f t="shared" si="19"/>
        <v>274714.372705224</v>
      </c>
      <c r="BG67" s="15">
        <f t="shared" si="20"/>
        <v>606613.730533935</v>
      </c>
      <c r="BH67" s="15">
        <f t="shared" si="21"/>
        <v>1004625.86226008</v>
      </c>
      <c r="BI67" s="15">
        <f t="shared" si="22"/>
        <v>1478917.50522614</v>
      </c>
      <c r="BJ67" s="23"/>
    </row>
    <row r="68" ht="15" customHeight="1" spans="1:71">
      <c r="A68" s="6" t="s">
        <v>1002</v>
      </c>
      <c r="B68" s="43" t="s">
        <v>467</v>
      </c>
      <c r="C68" s="44" t="s">
        <v>468</v>
      </c>
      <c r="D68" s="45" t="s">
        <v>366</v>
      </c>
      <c r="E68" s="10" t="s">
        <v>469</v>
      </c>
      <c r="F68" s="46" t="s">
        <v>391</v>
      </c>
      <c r="G68" s="45" t="s">
        <v>165</v>
      </c>
      <c r="H68" s="45" t="s">
        <v>428</v>
      </c>
      <c r="I68" s="46" t="s">
        <v>427</v>
      </c>
      <c r="J68" s="45" t="s">
        <v>173</v>
      </c>
      <c r="K68" s="45" t="s">
        <v>931</v>
      </c>
      <c r="L68" s="47" t="s">
        <v>302</v>
      </c>
      <c r="M68" s="13">
        <v>1584</v>
      </c>
      <c r="N68" s="14">
        <f t="shared" si="7"/>
        <v>4.33972602739726</v>
      </c>
      <c r="O68" s="15">
        <v>9600</v>
      </c>
      <c r="P68" s="15">
        <f t="shared" si="74"/>
        <v>15206400</v>
      </c>
      <c r="Q68" s="16">
        <f>IFERROR(VLOOKUP(G68,SCENARIOS!$A$13:$E$18,3,0),0.025)</f>
        <v>0.025</v>
      </c>
      <c r="R68" s="17">
        <f>IFERROR(VLOOKUP(L68,INPUTS!$A$107:$B$120,2,0),0.0082)</f>
        <v>0.0082</v>
      </c>
      <c r="S68" s="51">
        <f t="shared" si="75"/>
        <v>78.72</v>
      </c>
      <c r="T68" s="15">
        <f t="shared" si="76"/>
        <v>124692.48</v>
      </c>
      <c r="U68" s="15">
        <f>T68/INPUTS!$B$7*1000</f>
        <v>155865600</v>
      </c>
      <c r="V68" s="15">
        <f>T68*INPUTS!$B$6</f>
        <v>394028.2368</v>
      </c>
      <c r="W68" s="19" t="s">
        <v>396</v>
      </c>
      <c r="X68" s="19" t="s">
        <v>396</v>
      </c>
      <c r="Y68" s="20">
        <f>IFERROR(VLOOKUP(E68,INPUTS!$A$44:$B$103,2,0),0)</f>
        <v>0</v>
      </c>
      <c r="Z68" s="15">
        <f t="shared" ref="Z68:Z131" si="103">T68*Y68</f>
        <v>0</v>
      </c>
      <c r="AA68" s="20">
        <f>IFERROR(VLOOKUP(E68,INPUTS!$A$44:$C$103,3,0),SCENARIOS!$J$24)</f>
        <v>0.01</v>
      </c>
      <c r="AB68" s="15">
        <f t="shared" ref="AB68:AF68" si="104">$T68*AA68*(1+$Q68)^AB$2</f>
        <v>1410.780959577</v>
      </c>
      <c r="AC68" s="20">
        <f>IFERROR(VLOOKUP($E68,INPUTS!$A$44:$G$103,4,0),SCENARIOS!$K$24)</f>
        <v>0.05</v>
      </c>
      <c r="AD68" s="15">
        <f t="shared" si="104"/>
        <v>7980.84582127567</v>
      </c>
      <c r="AE68" s="20">
        <f>IFERROR(VLOOKUP($E68,INPUTS!$A$44:$G$103,5,0),SCENARIOS!$L$24)</f>
        <v>0.1</v>
      </c>
      <c r="AF68" s="15">
        <f t="shared" si="104"/>
        <v>18059.1890160102</v>
      </c>
      <c r="AG68" s="20">
        <f>IFERROR(VLOOKUP($E68,INPUTS!$A$44:$G$103,6,0),SCENARIOS!$M$24)</f>
        <v>0.2</v>
      </c>
      <c r="AH68" s="15">
        <f t="shared" ref="AH68:AH131" si="105">$T68*AG68*(1+$Q68)^AH$2</f>
        <v>40864.6295417163</v>
      </c>
      <c r="AI68" s="20">
        <f>IFERROR(VLOOKUP($E68,INPUTS!$A$44:$G$103,7,0),SCENARIOS!$N$24)</f>
        <v>0.25</v>
      </c>
      <c r="AJ68" s="15">
        <f t="shared" ref="AJ68:AJ131" si="106">$T68*AI68*(1+$Q68)^AJ$2</f>
        <v>57793.2218502883</v>
      </c>
      <c r="AL68" t="str">
        <f t="shared" si="9"/>
        <v>N</v>
      </c>
      <c r="AM68" s="21">
        <f t="shared" si="10"/>
        <v>231172.887401153</v>
      </c>
      <c r="BC68" s="2" t="str">
        <v>LED</v>
      </c>
      <c r="BD68" s="15">
        <f t="shared" si="17"/>
        <v>0</v>
      </c>
      <c r="BE68" s="15">
        <f t="shared" si="18"/>
        <v>1721.13664132846</v>
      </c>
      <c r="BF68" s="15">
        <f t="shared" si="19"/>
        <v>9736.54065753001</v>
      </c>
      <c r="BG68" s="15">
        <f t="shared" si="20"/>
        <v>22032.0041301459</v>
      </c>
      <c r="BH68" s="15">
        <f t="shared" si="21"/>
        <v>49854.3808385744</v>
      </c>
      <c r="BI68" s="15">
        <f t="shared" si="22"/>
        <v>70507.0699116751</v>
      </c>
      <c r="BJ68" s="23"/>
    </row>
    <row r="69" ht="15" customHeight="1" spans="1:71">
      <c r="A69" s="24" t="s">
        <v>1003</v>
      </c>
      <c r="B69" s="43" t="s">
        <v>467</v>
      </c>
      <c r="C69" s="44" t="s">
        <v>468</v>
      </c>
      <c r="D69" s="45" t="s">
        <v>366</v>
      </c>
      <c r="E69" s="10" t="s">
        <v>469</v>
      </c>
      <c r="F69" s="46" t="s">
        <v>391</v>
      </c>
      <c r="G69" s="45" t="s">
        <v>165</v>
      </c>
      <c r="H69" s="45" t="s">
        <v>440</v>
      </c>
      <c r="I69" s="46" t="s">
        <v>439</v>
      </c>
      <c r="J69" s="45" t="s">
        <v>177</v>
      </c>
      <c r="K69" s="45" t="s">
        <v>931</v>
      </c>
      <c r="L69" s="47" t="s">
        <v>309</v>
      </c>
      <c r="M69" s="13">
        <v>3167</v>
      </c>
      <c r="N69" s="14">
        <f t="shared" ref="N69:N132" si="107">M69/365</f>
        <v>8.67671232876712</v>
      </c>
      <c r="O69" s="15">
        <v>4750</v>
      </c>
      <c r="P69" s="15">
        <f t="shared" si="74"/>
        <v>15043250</v>
      </c>
      <c r="Q69" s="16">
        <f>IFERROR(VLOOKUP(G69,SCENARIOS!$A$13:$E$18,3,0),0.025)</f>
        <v>0.025</v>
      </c>
      <c r="R69" s="17">
        <f>IFERROR(VLOOKUP(L69,INPUTS!$A$107:$B$120,2,0),0.0082)</f>
        <v>0.0046</v>
      </c>
      <c r="S69" s="51">
        <f t="shared" si="75"/>
        <v>21.85</v>
      </c>
      <c r="T69" s="15">
        <f t="shared" si="76"/>
        <v>69198.95</v>
      </c>
      <c r="U69" s="15">
        <f>T69/INPUTS!$B$7*1000</f>
        <v>86498687.5</v>
      </c>
      <c r="V69" s="15">
        <f>T69*INPUTS!$B$6</f>
        <v>218668.682</v>
      </c>
      <c r="W69" s="19" t="s">
        <v>396</v>
      </c>
      <c r="X69" s="19" t="s">
        <v>396</v>
      </c>
      <c r="Y69" s="20">
        <f>IFERROR(VLOOKUP(E69,INPUTS!$A$44:$B$103,2,0),0)</f>
        <v>0</v>
      </c>
      <c r="Z69" s="15">
        <f t="shared" si="103"/>
        <v>0</v>
      </c>
      <c r="AA69" s="20">
        <f>IFERROR(VLOOKUP(E69,INPUTS!$A$44:$C$103,3,0),SCENARIOS!$J$24)</f>
        <v>0.01</v>
      </c>
      <c r="AB69" s="15">
        <f t="shared" ref="AB69:AF69" si="108">$T69*AA69*(1+$Q69)^AB$2</f>
        <v>782.922603534077</v>
      </c>
      <c r="AC69" s="20">
        <f>IFERROR(VLOOKUP($E69,INPUTS!$A$44:$G$103,4,0),SCENARIOS!$K$24)</f>
        <v>0.05</v>
      </c>
      <c r="AD69" s="15">
        <f t="shared" si="108"/>
        <v>4429.02531848083</v>
      </c>
      <c r="AE69" s="20">
        <f>IFERROR(VLOOKUP($E69,INPUTS!$A$44:$G$103,5,0),SCENARIOS!$L$24)</f>
        <v>0.1</v>
      </c>
      <c r="AF69" s="15">
        <f t="shared" si="108"/>
        <v>10022.0712408594</v>
      </c>
      <c r="AG69" s="20">
        <f>IFERROR(VLOOKUP($E69,INPUTS!$A$44:$G$103,6,0),SCENARIOS!$M$24)</f>
        <v>0.2</v>
      </c>
      <c r="AH69" s="15">
        <f t="shared" si="105"/>
        <v>22678.1074241666</v>
      </c>
      <c r="AI69" s="20">
        <f>IFERROR(VLOOKUP($E69,INPUTS!$A$44:$G$103,7,0),SCENARIOS!$N$24)</f>
        <v>0.25</v>
      </c>
      <c r="AJ69" s="15">
        <f t="shared" si="106"/>
        <v>32072.7462406474</v>
      </c>
      <c r="AL69" t="str">
        <f t="shared" ref="AL69:AL132" si="109">IF(H69="MULTI","MULTI",IF(COUNTIFS($E$4:$E$1277,H69,$H$4:$H$1277,E69)&gt;0,"Y","N"))</f>
        <v>N</v>
      </c>
      <c r="AM69" s="21">
        <f t="shared" ref="AM69:AM132" si="110">T69*((1+Q69)^25)</f>
        <v>128290.98496259</v>
      </c>
      <c r="BC69" s="2" t="str">
        <v>LGW</v>
      </c>
      <c r="BD69" s="15">
        <f t="shared" ref="BD69:BD124" si="111">SUMIF($E$4:$E$1277,$BC69,$Z$4:$Z$1277)</f>
        <v>44183.4081</v>
      </c>
      <c r="BE69" s="15">
        <f t="shared" ref="BE69:BE124" si="112">SUMIF($E$4:$E$1277,$BC69,$AB$4:$AB$1277)</f>
        <v>249947.353989191</v>
      </c>
      <c r="BF69" s="15">
        <f t="shared" ref="BF69:BF124" si="113">SUMIF($E$4:$E$1277,$BC69,$AD$4:$AD$1277)</f>
        <v>424188.733640476</v>
      </c>
      <c r="BG69" s="15">
        <f t="shared" ref="BG69:BG124" si="114">SUMIF($E$4:$E$1277,$BC69,$AF$4:$AF$1277)</f>
        <v>959861.234113016</v>
      </c>
      <c r="BH69" s="15">
        <f t="shared" ref="BH69:BH124" si="115">SUMIF($E$4:$E$1277,$BC69,$AH$4:$AH$1277)</f>
        <v>1447993.1780144</v>
      </c>
      <c r="BI69" s="15">
        <f t="shared" ref="BI69:BI124" si="116">SUMIF($E$4:$E$1277,$BC69,$AJ$4:$AJ$1277)</f>
        <v>2047839.21726886</v>
      </c>
      <c r="BJ69" s="23"/>
    </row>
    <row r="70" ht="15" customHeight="1" spans="1:71">
      <c r="A70" s="6" t="s">
        <v>1004</v>
      </c>
      <c r="B70" s="43" t="s">
        <v>467</v>
      </c>
      <c r="C70" s="44" t="s">
        <v>468</v>
      </c>
      <c r="D70" s="45" t="s">
        <v>366</v>
      </c>
      <c r="E70" s="10" t="s">
        <v>469</v>
      </c>
      <c r="F70" s="46" t="s">
        <v>391</v>
      </c>
      <c r="G70" s="45" t="s">
        <v>165</v>
      </c>
      <c r="H70" s="45" t="s">
        <v>242</v>
      </c>
      <c r="I70" s="46" t="s">
        <v>421</v>
      </c>
      <c r="J70" s="45" t="s">
        <v>173</v>
      </c>
      <c r="K70" s="45" t="s">
        <v>931</v>
      </c>
      <c r="L70" s="47" t="s">
        <v>302</v>
      </c>
      <c r="M70" s="13">
        <v>1584</v>
      </c>
      <c r="N70" s="14">
        <f t="shared" si="107"/>
        <v>4.33972602739726</v>
      </c>
      <c r="O70" s="15">
        <v>10700</v>
      </c>
      <c r="P70" s="15">
        <f t="shared" si="74"/>
        <v>16948800</v>
      </c>
      <c r="Q70" s="16">
        <f>IFERROR(VLOOKUP(G70,SCENARIOS!$A$13:$E$18,3,0),0.025)</f>
        <v>0.025</v>
      </c>
      <c r="R70" s="17">
        <f>IFERROR(VLOOKUP(L70,INPUTS!$A$107:$B$120,2,0),0.0082)</f>
        <v>0.0082</v>
      </c>
      <c r="S70" s="51">
        <f t="shared" si="75"/>
        <v>87.74</v>
      </c>
      <c r="T70" s="15">
        <f t="shared" si="76"/>
        <v>138980.16</v>
      </c>
      <c r="U70" s="15">
        <f>T70/INPUTS!$B$7*1000</f>
        <v>173725200</v>
      </c>
      <c r="V70" s="15">
        <f>T70*INPUTS!$B$6</f>
        <v>439177.3056</v>
      </c>
      <c r="W70" s="19" t="s">
        <v>396</v>
      </c>
      <c r="X70" s="19" t="s">
        <v>396</v>
      </c>
      <c r="Y70" s="20">
        <f>IFERROR(VLOOKUP(E70,INPUTS!$A$44:$B$103,2,0),0)</f>
        <v>0</v>
      </c>
      <c r="Z70" s="15">
        <f t="shared" si="103"/>
        <v>0</v>
      </c>
      <c r="AA70" s="20">
        <f>IFERROR(VLOOKUP(E70,INPUTS!$A$44:$C$103,3,0),SCENARIOS!$J$24)</f>
        <v>0.01</v>
      </c>
      <c r="AB70" s="15">
        <f t="shared" ref="AB70:AF70" si="117">$T70*AA70*(1+$Q70)^AB$2</f>
        <v>1572.43294452853</v>
      </c>
      <c r="AC70" s="20">
        <f>IFERROR(VLOOKUP($E70,INPUTS!$A$44:$G$103,4,0),SCENARIOS!$K$24)</f>
        <v>0.05</v>
      </c>
      <c r="AD70" s="15">
        <f t="shared" si="117"/>
        <v>8895.31773829684</v>
      </c>
      <c r="AE70" s="20">
        <f>IFERROR(VLOOKUP($E70,INPUTS!$A$44:$G$103,5,0),SCENARIOS!$L$24)</f>
        <v>0.1</v>
      </c>
      <c r="AF70" s="15">
        <f t="shared" si="117"/>
        <v>20128.4710907614</v>
      </c>
      <c r="AG70" s="20">
        <f>IFERROR(VLOOKUP($E70,INPUTS!$A$44:$G$103,6,0),SCENARIOS!$M$24)</f>
        <v>0.2</v>
      </c>
      <c r="AH70" s="15">
        <f t="shared" si="105"/>
        <v>45547.0350100379</v>
      </c>
      <c r="AI70" s="20">
        <f>IFERROR(VLOOKUP($E70,INPUTS!$A$44:$G$103,7,0),SCENARIOS!$N$24)</f>
        <v>0.25</v>
      </c>
      <c r="AJ70" s="15">
        <f t="shared" si="106"/>
        <v>64415.3618539672</v>
      </c>
      <c r="AL70" t="str">
        <f t="shared" si="109"/>
        <v>N</v>
      </c>
      <c r="AM70" s="21">
        <f t="shared" si="110"/>
        <v>257661.447415869</v>
      </c>
      <c r="BC70" s="2" t="str">
        <v>LHR</v>
      </c>
      <c r="BD70" s="15">
        <f t="shared" si="111"/>
        <v>34187.08049</v>
      </c>
      <c r="BE70" s="15">
        <f t="shared" si="112"/>
        <v>193397.718205694</v>
      </c>
      <c r="BF70" s="15">
        <f t="shared" si="113"/>
        <v>328217.650098344</v>
      </c>
      <c r="BG70" s="15">
        <f t="shared" si="114"/>
        <v>742696.289873855</v>
      </c>
      <c r="BH70" s="15">
        <f t="shared" si="115"/>
        <v>1120390.2427289</v>
      </c>
      <c r="BI70" s="15">
        <f t="shared" si="116"/>
        <v>1584523.4028325</v>
      </c>
      <c r="BJ70" s="23"/>
    </row>
    <row r="71" ht="15" customHeight="1" spans="1:71">
      <c r="A71" s="24" t="s">
        <v>1005</v>
      </c>
      <c r="B71" s="43" t="s">
        <v>479</v>
      </c>
      <c r="C71" s="44" t="s">
        <v>480</v>
      </c>
      <c r="D71" s="45" t="s">
        <v>366</v>
      </c>
      <c r="E71" s="10" t="s">
        <v>245</v>
      </c>
      <c r="F71" s="46" t="s">
        <v>930</v>
      </c>
      <c r="G71" s="45" t="s">
        <v>169</v>
      </c>
      <c r="H71" s="45" t="s">
        <v>428</v>
      </c>
      <c r="I71" s="46" t="s">
        <v>427</v>
      </c>
      <c r="J71" s="45" t="s">
        <v>173</v>
      </c>
      <c r="K71" s="45" t="s">
        <v>931</v>
      </c>
      <c r="L71" s="47" t="s">
        <v>305</v>
      </c>
      <c r="M71" s="13">
        <v>1333</v>
      </c>
      <c r="N71" s="14">
        <f t="shared" si="107"/>
        <v>3.65205479452055</v>
      </c>
      <c r="O71" s="15">
        <v>13000</v>
      </c>
      <c r="P71" s="15">
        <f t="shared" si="74"/>
        <v>17329000</v>
      </c>
      <c r="Q71" s="16">
        <f>IFERROR(VLOOKUP(G71,SCENARIOS!$A$13:$E$18,3,0),0.025)</f>
        <v>0.02</v>
      </c>
      <c r="R71" s="17">
        <f>IFERROR(VLOOKUP(L71,INPUTS!$A$107:$B$120,2,0),0.0082)</f>
        <v>0.0096</v>
      </c>
      <c r="S71" s="51">
        <f t="shared" si="75"/>
        <v>124.8</v>
      </c>
      <c r="T71" s="15">
        <f t="shared" si="76"/>
        <v>166358.4</v>
      </c>
      <c r="U71" s="15">
        <f>T71/INPUTS!$B$7*1000</f>
        <v>207948000</v>
      </c>
      <c r="V71" s="15">
        <f>T71*INPUTS!$B$6</f>
        <v>525692.544</v>
      </c>
      <c r="W71" s="19" t="s">
        <v>396</v>
      </c>
      <c r="X71" s="19" t="s">
        <v>396</v>
      </c>
      <c r="Y71" s="20">
        <f>IFERROR(VLOOKUP(E71,INPUTS!$A$44:$B$103,2,0),0)</f>
        <v>0.005</v>
      </c>
      <c r="Z71" s="15">
        <f t="shared" si="103"/>
        <v>831.792</v>
      </c>
      <c r="AA71" s="20">
        <f>IFERROR(VLOOKUP(E71,INPUTS!$A$44:$C$103,3,0),SCENARIOS!$J$24)</f>
        <v>0.03</v>
      </c>
      <c r="AB71" s="15">
        <f t="shared" ref="AB71:AF71" si="118">$T71*AA71*(1+$Q71)^AB$2</f>
        <v>5510.19347673201</v>
      </c>
      <c r="AC71" s="20">
        <f>IFERROR(VLOOKUP($E71,INPUTS!$A$44:$G$103,4,0),SCENARIOS!$K$24)</f>
        <v>0.1</v>
      </c>
      <c r="AD71" s="15">
        <f t="shared" si="118"/>
        <v>20278.9961319256</v>
      </c>
      <c r="AE71" s="20">
        <f>IFERROR(VLOOKUP($E71,INPUTS!$A$44:$G$103,5,0),SCENARIOS!$L$24)</f>
        <v>0.2</v>
      </c>
      <c r="AF71" s="15">
        <f t="shared" si="118"/>
        <v>44779.3006748522</v>
      </c>
      <c r="AG71" s="20">
        <f>IFERROR(VLOOKUP($E71,INPUTS!$A$44:$G$103,6,0),SCENARIOS!$M$24)</f>
        <v>0.3</v>
      </c>
      <c r="AH71" s="15">
        <f t="shared" si="105"/>
        <v>74159.9493837376</v>
      </c>
      <c r="AI71" s="20">
        <f>IFERROR(VLOOKUP($E71,INPUTS!$A$44:$G$103,7,0),SCENARIOS!$N$24)</f>
        <v>0.4</v>
      </c>
      <c r="AJ71" s="15">
        <f t="shared" si="106"/>
        <v>109171.435307824</v>
      </c>
      <c r="AL71" t="str">
        <f t="shared" si="109"/>
        <v>Y</v>
      </c>
      <c r="AM71" s="21">
        <f t="shared" si="110"/>
        <v>272928.588269561</v>
      </c>
      <c r="BC71" s="2" t="str">
        <v>LIM</v>
      </c>
      <c r="BD71" s="15">
        <f t="shared" si="111"/>
        <v>0</v>
      </c>
      <c r="BE71" s="15">
        <f t="shared" si="112"/>
        <v>6420.87775810129</v>
      </c>
      <c r="BF71" s="15">
        <f t="shared" si="113"/>
        <v>38129.9429176475</v>
      </c>
      <c r="BG71" s="15">
        <f t="shared" si="114"/>
        <v>90572.822076774</v>
      </c>
      <c r="BH71" s="15">
        <f t="shared" si="115"/>
        <v>215144.200888751</v>
      </c>
      <c r="BI71" s="15">
        <f t="shared" si="116"/>
        <v>319404.776418637</v>
      </c>
      <c r="BJ71" s="23"/>
    </row>
    <row r="72" ht="15" customHeight="1" spans="1:71">
      <c r="A72" s="6" t="s">
        <v>1006</v>
      </c>
      <c r="B72" s="43" t="s">
        <v>479</v>
      </c>
      <c r="C72" s="44" t="s">
        <v>480</v>
      </c>
      <c r="D72" s="45" t="s">
        <v>366</v>
      </c>
      <c r="E72" s="10" t="s">
        <v>249</v>
      </c>
      <c r="F72" s="46" t="s">
        <v>930</v>
      </c>
      <c r="G72" s="45" t="s">
        <v>169</v>
      </c>
      <c r="H72" s="45" t="s">
        <v>234</v>
      </c>
      <c r="I72" s="46" t="s">
        <v>424</v>
      </c>
      <c r="J72" s="45" t="s">
        <v>173</v>
      </c>
      <c r="K72" s="45" t="s">
        <v>931</v>
      </c>
      <c r="L72" s="47" t="s">
        <v>305</v>
      </c>
      <c r="M72" s="13">
        <v>1333</v>
      </c>
      <c r="N72" s="14">
        <f t="shared" si="107"/>
        <v>3.65205479452055</v>
      </c>
      <c r="O72" s="15">
        <v>10600</v>
      </c>
      <c r="P72" s="15">
        <f t="shared" si="74"/>
        <v>14129800</v>
      </c>
      <c r="Q72" s="16">
        <f>IFERROR(VLOOKUP(G72,SCENARIOS!$A$13:$E$18,3,0),0.025)</f>
        <v>0.02</v>
      </c>
      <c r="R72" s="17">
        <f>IFERROR(VLOOKUP(L72,INPUTS!$A$107:$B$120,2,0),0.0082)</f>
        <v>0.0096</v>
      </c>
      <c r="S72" s="51">
        <f t="shared" si="75"/>
        <v>101.76</v>
      </c>
      <c r="T72" s="15">
        <f t="shared" si="76"/>
        <v>135646.08</v>
      </c>
      <c r="U72" s="15">
        <f>T72/INPUTS!$B$7*1000</f>
        <v>169557600</v>
      </c>
      <c r="V72" s="15">
        <f>T72*INPUTS!$B$6</f>
        <v>428641.6128</v>
      </c>
      <c r="W72" s="19" t="s">
        <v>396</v>
      </c>
      <c r="X72" s="19" t="s">
        <v>396</v>
      </c>
      <c r="Y72" s="20">
        <f>IFERROR(VLOOKUP(E72,INPUTS!$A$44:$B$103,2,0),0)</f>
        <v>0.005</v>
      </c>
      <c r="Z72" s="15">
        <f t="shared" si="103"/>
        <v>678.2304</v>
      </c>
      <c r="AA72" s="20">
        <f>IFERROR(VLOOKUP(E72,INPUTS!$A$44:$C$103,3,0),SCENARIOS!$J$24)</f>
        <v>0.03</v>
      </c>
      <c r="AB72" s="15">
        <f t="shared" ref="AB72:AF72" si="119">$T72*AA72*(1+$Q72)^AB$2</f>
        <v>4492.92698871994</v>
      </c>
      <c r="AC72" s="20">
        <f>IFERROR(VLOOKUP($E72,INPUTS!$A$44:$G$103,4,0),SCENARIOS!$K$24)</f>
        <v>0.1</v>
      </c>
      <c r="AD72" s="15">
        <f t="shared" si="119"/>
        <v>16535.1814614162</v>
      </c>
      <c r="AE72" s="20">
        <f>IFERROR(VLOOKUP($E72,INPUTS!$A$44:$G$103,5,0),SCENARIOS!$L$24)</f>
        <v>0.2</v>
      </c>
      <c r="AF72" s="15">
        <f t="shared" si="119"/>
        <v>36512.3528579564</v>
      </c>
      <c r="AG72" s="20">
        <f>IFERROR(VLOOKUP($E72,INPUTS!$A$44:$G$103,6,0),SCENARIOS!$M$24)</f>
        <v>0.3</v>
      </c>
      <c r="AH72" s="15">
        <f t="shared" si="105"/>
        <v>60468.8818052014</v>
      </c>
      <c r="AI72" s="20">
        <f>IFERROR(VLOOKUP($E72,INPUTS!$A$44:$G$103,7,0),SCENARIOS!$N$24)</f>
        <v>0.4</v>
      </c>
      <c r="AJ72" s="15">
        <f t="shared" si="106"/>
        <v>89016.7087894569</v>
      </c>
      <c r="AL72" t="str">
        <f t="shared" si="109"/>
        <v>Y</v>
      </c>
      <c r="AM72" s="21">
        <f t="shared" si="110"/>
        <v>222541.771973642</v>
      </c>
      <c r="BC72" s="2" t="str">
        <v>LIS</v>
      </c>
      <c r="BD72" s="15">
        <f t="shared" si="111"/>
        <v>31600.6535</v>
      </c>
      <c r="BE72" s="15">
        <f t="shared" si="112"/>
        <v>107259.716707833</v>
      </c>
      <c r="BF72" s="15">
        <f t="shared" si="113"/>
        <v>303386.310988909</v>
      </c>
      <c r="BG72" s="15">
        <f t="shared" si="114"/>
        <v>686507.527862882</v>
      </c>
      <c r="BH72" s="15">
        <f t="shared" si="115"/>
        <v>1035627.0069804</v>
      </c>
      <c r="BI72" s="15">
        <f t="shared" si="116"/>
        <v>1464646.12648621</v>
      </c>
      <c r="BJ72" s="23"/>
    </row>
    <row r="73" ht="15" customHeight="1" spans="1:71">
      <c r="A73" s="24" t="s">
        <v>1007</v>
      </c>
      <c r="B73" s="43" t="s">
        <v>491</v>
      </c>
      <c r="C73" s="44" t="s">
        <v>492</v>
      </c>
      <c r="D73" s="45" t="s">
        <v>366</v>
      </c>
      <c r="E73" s="10" t="s">
        <v>494</v>
      </c>
      <c r="F73" s="46" t="s">
        <v>493</v>
      </c>
      <c r="G73" s="45" t="s">
        <v>165</v>
      </c>
      <c r="H73" s="45" t="s">
        <v>249</v>
      </c>
      <c r="I73" s="46" t="s">
        <v>930</v>
      </c>
      <c r="J73" s="45" t="s">
        <v>169</v>
      </c>
      <c r="K73" s="45" t="s">
        <v>931</v>
      </c>
      <c r="L73" s="47" t="s">
        <v>305</v>
      </c>
      <c r="M73" s="13">
        <v>1717</v>
      </c>
      <c r="N73" s="14">
        <f t="shared" si="107"/>
        <v>4.7041095890411</v>
      </c>
      <c r="O73" s="15">
        <v>7300</v>
      </c>
      <c r="P73" s="15">
        <f t="shared" si="74"/>
        <v>12534100</v>
      </c>
      <c r="Q73" s="16">
        <f>IFERROR(VLOOKUP(G73,SCENARIOS!$A$13:$E$18,3,0),0.025)</f>
        <v>0.025</v>
      </c>
      <c r="R73" s="17">
        <f>IFERROR(VLOOKUP(L73,INPUTS!$A$107:$B$120,2,0),0.0082)</f>
        <v>0.0096</v>
      </c>
      <c r="S73" s="51">
        <f t="shared" si="75"/>
        <v>70.08</v>
      </c>
      <c r="T73" s="15">
        <f t="shared" si="76"/>
        <v>120327.36</v>
      </c>
      <c r="U73" s="15">
        <f>T73/INPUTS!$B$7*1000</f>
        <v>150409200</v>
      </c>
      <c r="V73" s="15">
        <f>T73*INPUTS!$B$6</f>
        <v>380234.4576</v>
      </c>
      <c r="W73" s="19" t="s">
        <v>396</v>
      </c>
      <c r="X73" s="19" t="s">
        <v>396</v>
      </c>
      <c r="Y73" s="20">
        <f>IFERROR(VLOOKUP(E73,INPUTS!$A$44:$B$103,2,0),0)</f>
        <v>0</v>
      </c>
      <c r="Z73" s="15">
        <f t="shared" si="103"/>
        <v>0</v>
      </c>
      <c r="AA73" s="20">
        <f>IFERROR(VLOOKUP(E73,INPUTS!$A$44:$C$103,3,0),SCENARIOS!$J$24)</f>
        <v>0.01</v>
      </c>
      <c r="AB73" s="15">
        <f t="shared" ref="AB73:AF73" si="120">$T73*AA73*(1+$Q73)^AB$2</f>
        <v>1361.39363339447</v>
      </c>
      <c r="AC73" s="20">
        <f>IFERROR(VLOOKUP($E73,INPUTS!$A$44:$G$103,4,0),SCENARIOS!$K$24)</f>
        <v>0.05</v>
      </c>
      <c r="AD73" s="15">
        <f t="shared" si="120"/>
        <v>7701.45968899755</v>
      </c>
      <c r="AE73" s="20">
        <f>IFERROR(VLOOKUP($E73,INPUTS!$A$44:$G$103,5,0),SCENARIOS!$L$24)</f>
        <v>0.1</v>
      </c>
      <c r="AF73" s="15">
        <f t="shared" si="120"/>
        <v>17426.9894867558</v>
      </c>
      <c r="AG73" s="20">
        <f>IFERROR(VLOOKUP($E73,INPUTS!$A$44:$G$103,6,0),SCENARIOS!$M$24)</f>
        <v>0.2</v>
      </c>
      <c r="AH73" s="15">
        <f t="shared" si="105"/>
        <v>39434.0780625482</v>
      </c>
      <c r="AI73" s="20">
        <f>IFERROR(VLOOKUP($E73,INPUTS!$A$44:$G$103,7,0),SCENARIOS!$N$24)</f>
        <v>0.25</v>
      </c>
      <c r="AJ73" s="15">
        <f t="shared" si="106"/>
        <v>55770.0497346713</v>
      </c>
      <c r="AL73" t="str">
        <f t="shared" si="109"/>
        <v>N</v>
      </c>
      <c r="AM73" s="21">
        <f t="shared" si="110"/>
        <v>223080.198938685</v>
      </c>
      <c r="BC73" s="2" t="str">
        <v>LTN</v>
      </c>
      <c r="BD73" s="15">
        <f t="shared" si="111"/>
        <v>49579.6872</v>
      </c>
      <c r="BE73" s="15">
        <f t="shared" si="112"/>
        <v>280474.326453141</v>
      </c>
      <c r="BF73" s="15">
        <f t="shared" si="113"/>
        <v>475996.434681075</v>
      </c>
      <c r="BG73" s="15">
        <f t="shared" si="114"/>
        <v>1077092.55100965</v>
      </c>
      <c r="BH73" s="15">
        <f t="shared" si="115"/>
        <v>1624841.81100751</v>
      </c>
      <c r="BI73" s="15">
        <f t="shared" si="116"/>
        <v>2297949.21202746</v>
      </c>
      <c r="BJ73" s="23"/>
    </row>
    <row r="74" ht="15" customHeight="1" spans="1:71">
      <c r="A74" s="6" t="s">
        <v>1008</v>
      </c>
      <c r="B74" s="43" t="s">
        <v>491</v>
      </c>
      <c r="C74" s="44" t="s">
        <v>492</v>
      </c>
      <c r="D74" s="45" t="s">
        <v>366</v>
      </c>
      <c r="E74" s="10" t="s">
        <v>494</v>
      </c>
      <c r="F74" s="46" t="s">
        <v>493</v>
      </c>
      <c r="G74" s="45" t="s">
        <v>165</v>
      </c>
      <c r="H74" s="45" t="s">
        <v>428</v>
      </c>
      <c r="I74" s="46" t="s">
        <v>427</v>
      </c>
      <c r="J74" s="45" t="s">
        <v>173</v>
      </c>
      <c r="K74" s="45" t="s">
        <v>931</v>
      </c>
      <c r="L74" s="47" t="s">
        <v>305</v>
      </c>
      <c r="M74" s="13">
        <v>3434</v>
      </c>
      <c r="N74" s="14">
        <f t="shared" si="107"/>
        <v>9.40821917808219</v>
      </c>
      <c r="O74" s="15">
        <v>9400</v>
      </c>
      <c r="P74" s="15">
        <f t="shared" si="74"/>
        <v>32279600</v>
      </c>
      <c r="Q74" s="16">
        <f>IFERROR(VLOOKUP(G74,SCENARIOS!$A$13:$E$18,3,0),0.025)</f>
        <v>0.025</v>
      </c>
      <c r="R74" s="17">
        <f>IFERROR(VLOOKUP(L74,INPUTS!$A$107:$B$120,2,0),0.0082)</f>
        <v>0.0096</v>
      </c>
      <c r="S74" s="51">
        <f t="shared" si="75"/>
        <v>90.24</v>
      </c>
      <c r="T74" s="15">
        <f t="shared" si="76"/>
        <v>309884.16</v>
      </c>
      <c r="U74" s="15">
        <f>T74/INPUTS!$B$7*1000</f>
        <v>387355200</v>
      </c>
      <c r="V74" s="15">
        <f>T74*INPUTS!$B$6</f>
        <v>979233.9456</v>
      </c>
      <c r="W74" s="19" t="s">
        <v>396</v>
      </c>
      <c r="X74" s="19" t="s">
        <v>396</v>
      </c>
      <c r="Y74" s="20">
        <f>IFERROR(VLOOKUP(E74,INPUTS!$A$44:$B$103,2,0),0)</f>
        <v>0</v>
      </c>
      <c r="Z74" s="15">
        <f t="shared" si="103"/>
        <v>0</v>
      </c>
      <c r="AA74" s="20">
        <f>IFERROR(VLOOKUP(E74,INPUTS!$A$44:$C$103,3,0),SCENARIOS!$J$24)</f>
        <v>0.01</v>
      </c>
      <c r="AB74" s="15">
        <f t="shared" ref="AB74:AF74" si="121">$T74*AA74*(1+$Q74)^AB$2</f>
        <v>3506.05483668712</v>
      </c>
      <c r="AC74" s="20">
        <f>IFERROR(VLOOKUP($E74,INPUTS!$A$44:$G$103,4,0),SCENARIOS!$K$24)</f>
        <v>0.05</v>
      </c>
      <c r="AD74" s="15">
        <f t="shared" si="121"/>
        <v>19833.8961853635</v>
      </c>
      <c r="AE74" s="20">
        <f>IFERROR(VLOOKUP($E74,INPUTS!$A$44:$G$103,5,0),SCENARIOS!$L$24)</f>
        <v>0.1</v>
      </c>
      <c r="AF74" s="15">
        <f t="shared" si="121"/>
        <v>44880.4660754807</v>
      </c>
      <c r="AG74" s="20">
        <f>IFERROR(VLOOKUP($E74,INPUTS!$A$44:$G$103,6,0),SCENARIOS!$M$24)</f>
        <v>0.2</v>
      </c>
      <c r="AH74" s="15">
        <f t="shared" si="105"/>
        <v>101556.255832316</v>
      </c>
      <c r="AI74" s="20">
        <f>IFERROR(VLOOKUP($E74,INPUTS!$A$44:$G$103,7,0),SCENARIOS!$N$24)</f>
        <v>0.25</v>
      </c>
      <c r="AJ74" s="15">
        <f t="shared" si="106"/>
        <v>143626.977398879</v>
      </c>
      <c r="AL74" t="str">
        <f t="shared" si="109"/>
        <v>N</v>
      </c>
      <c r="AM74" s="21">
        <f t="shared" si="110"/>
        <v>574507.909595518</v>
      </c>
      <c r="BC74" s="2" t="str">
        <v>LUX</v>
      </c>
      <c r="BD74" s="15">
        <f t="shared" si="111"/>
        <v>0</v>
      </c>
      <c r="BE74" s="15">
        <f t="shared" si="112"/>
        <v>6639.12511627987</v>
      </c>
      <c r="BF74" s="15">
        <f t="shared" si="113"/>
        <v>37557.8034148374</v>
      </c>
      <c r="BG74" s="15">
        <f t="shared" si="114"/>
        <v>84986.4144833571</v>
      </c>
      <c r="BH74" s="15">
        <f t="shared" si="115"/>
        <v>192308.654661194</v>
      </c>
      <c r="BI74" s="15">
        <f t="shared" si="116"/>
        <v>271974.489117027</v>
      </c>
      <c r="BJ74" s="23"/>
    </row>
    <row r="75" ht="15" customHeight="1" spans="1:71">
      <c r="A75" s="24" t="s">
        <v>1010</v>
      </c>
      <c r="B75" s="43" t="s">
        <v>491</v>
      </c>
      <c r="C75" s="44" t="s">
        <v>492</v>
      </c>
      <c r="D75" s="45" t="s">
        <v>366</v>
      </c>
      <c r="E75" s="10" t="s">
        <v>494</v>
      </c>
      <c r="F75" s="46" t="s">
        <v>493</v>
      </c>
      <c r="G75" s="45" t="s">
        <v>165</v>
      </c>
      <c r="H75" s="45" t="s">
        <v>234</v>
      </c>
      <c r="I75" s="46" t="s">
        <v>424</v>
      </c>
      <c r="J75" s="45" t="s">
        <v>173</v>
      </c>
      <c r="K75" s="45" t="s">
        <v>931</v>
      </c>
      <c r="L75" s="47" t="s">
        <v>305</v>
      </c>
      <c r="M75" s="13">
        <v>1717</v>
      </c>
      <c r="N75" s="14">
        <f t="shared" si="107"/>
        <v>4.7041095890411</v>
      </c>
      <c r="O75" s="15">
        <v>9500</v>
      </c>
      <c r="P75" s="15">
        <f t="shared" si="74"/>
        <v>16311500</v>
      </c>
      <c r="Q75" s="16">
        <f>IFERROR(VLOOKUP(G75,SCENARIOS!$A$13:$E$18,3,0),0.025)</f>
        <v>0.025</v>
      </c>
      <c r="R75" s="17">
        <f>IFERROR(VLOOKUP(L75,INPUTS!$A$107:$B$120,2,0),0.0082)</f>
        <v>0.0096</v>
      </c>
      <c r="S75" s="51">
        <f t="shared" si="75"/>
        <v>91.2</v>
      </c>
      <c r="T75" s="15">
        <f t="shared" si="76"/>
        <v>156590.4</v>
      </c>
      <c r="U75" s="15">
        <f>T75/INPUTS!$B$7*1000</f>
        <v>195738000</v>
      </c>
      <c r="V75" s="15">
        <f>T75*INPUTS!$B$6</f>
        <v>494825.664</v>
      </c>
      <c r="W75" s="19" t="s">
        <v>396</v>
      </c>
      <c r="X75" s="19" t="s">
        <v>396</v>
      </c>
      <c r="Y75" s="20">
        <f>IFERROR(VLOOKUP(E75,INPUTS!$A$44:$B$103,2,0),0)</f>
        <v>0</v>
      </c>
      <c r="Z75" s="15">
        <f t="shared" si="103"/>
        <v>0</v>
      </c>
      <c r="AA75" s="20">
        <f>IFERROR(VLOOKUP(E75,INPUTS!$A$44:$C$103,3,0),SCENARIOS!$J$24)</f>
        <v>0.01</v>
      </c>
      <c r="AB75" s="15">
        <f t="shared" ref="AB75:AF75" si="122">$T75*AA75*(1+$Q75)^AB$2</f>
        <v>1771.67664619828</v>
      </c>
      <c r="AC75" s="20">
        <f>IFERROR(VLOOKUP($E75,INPUTS!$A$44:$G$103,4,0),SCENARIOS!$K$24)</f>
        <v>0.05</v>
      </c>
      <c r="AD75" s="15">
        <f t="shared" si="122"/>
        <v>10022.4475404763</v>
      </c>
      <c r="AE75" s="20">
        <f>IFERROR(VLOOKUP($E75,INPUTS!$A$44:$G$103,5,0),SCENARIOS!$L$24)</f>
        <v>0.1</v>
      </c>
      <c r="AF75" s="15">
        <f t="shared" si="122"/>
        <v>22678.9589211206</v>
      </c>
      <c r="AG75" s="20">
        <f>IFERROR(VLOOKUP($E75,INPUTS!$A$44:$G$103,6,0),SCENARIOS!$M$24)</f>
        <v>0.2</v>
      </c>
      <c r="AH75" s="15">
        <f t="shared" si="105"/>
        <v>51318.3207663298</v>
      </c>
      <c r="AI75" s="20">
        <f>IFERROR(VLOOKUP($E75,INPUTS!$A$44:$G$103,7,0),SCENARIOS!$N$24)</f>
        <v>0.25</v>
      </c>
      <c r="AJ75" s="15">
        <f t="shared" si="106"/>
        <v>72577.4619834763</v>
      </c>
      <c r="AL75" t="str">
        <f t="shared" si="109"/>
        <v>N</v>
      </c>
      <c r="AM75" s="21">
        <f t="shared" si="110"/>
        <v>290309.847933905</v>
      </c>
      <c r="BC75" s="2" t="str">
        <v>MAD</v>
      </c>
      <c r="BD75" s="15">
        <f t="shared" si="111"/>
        <v>53423.4708</v>
      </c>
      <c r="BE75" s="15">
        <f t="shared" si="112"/>
        <v>181331.260872727</v>
      </c>
      <c r="BF75" s="15">
        <f t="shared" si="113"/>
        <v>512899.19451304</v>
      </c>
      <c r="BG75" s="15">
        <f t="shared" si="114"/>
        <v>1160596.72211408</v>
      </c>
      <c r="BH75" s="15">
        <f t="shared" si="115"/>
        <v>1750811.55100508</v>
      </c>
      <c r="BI75" s="15">
        <f t="shared" si="116"/>
        <v>2476103.21003865</v>
      </c>
      <c r="BJ75" s="23"/>
    </row>
    <row r="76" ht="15" customHeight="1" spans="1:71">
      <c r="A76" s="6" t="s">
        <v>1011</v>
      </c>
      <c r="B76" s="43" t="s">
        <v>502</v>
      </c>
      <c r="C76" s="44" t="s">
        <v>503</v>
      </c>
      <c r="D76" s="45" t="s">
        <v>366</v>
      </c>
      <c r="E76" s="10" t="s">
        <v>505</v>
      </c>
      <c r="F76" s="46" t="s">
        <v>504</v>
      </c>
      <c r="G76" s="45" t="s">
        <v>173</v>
      </c>
      <c r="H76" s="45" t="s">
        <v>248</v>
      </c>
      <c r="I76" s="46" t="s">
        <v>930</v>
      </c>
      <c r="J76" s="45" t="s">
        <v>169</v>
      </c>
      <c r="K76" s="45" t="s">
        <v>931</v>
      </c>
      <c r="L76" s="47" t="s">
        <v>305</v>
      </c>
      <c r="M76" s="13">
        <v>3014</v>
      </c>
      <c r="N76" s="14">
        <f t="shared" si="107"/>
        <v>8.25753424657534</v>
      </c>
      <c r="O76" s="15">
        <v>9700</v>
      </c>
      <c r="P76" s="15">
        <f t="shared" si="74"/>
        <v>29235800</v>
      </c>
      <c r="Q76" s="16">
        <f>IFERROR(VLOOKUP(G76,SCENARIOS!$A$13:$E$18,3,0),0.025)</f>
        <v>0.04</v>
      </c>
      <c r="R76" s="17">
        <f>IFERROR(VLOOKUP(L76,INPUTS!$A$107:$B$120,2,0),0.0082)</f>
        <v>0.0096</v>
      </c>
      <c r="S76" s="51">
        <f t="shared" si="75"/>
        <v>93.12</v>
      </c>
      <c r="T76" s="15">
        <f t="shared" si="76"/>
        <v>280663.68</v>
      </c>
      <c r="U76" s="15">
        <f>T76/INPUTS!$B$7*1000</f>
        <v>350829600</v>
      </c>
      <c r="V76" s="15">
        <f>T76*INPUTS!$B$6</f>
        <v>886897.2288</v>
      </c>
      <c r="W76" s="19" t="s">
        <v>396</v>
      </c>
      <c r="X76" s="19" t="s">
        <v>396</v>
      </c>
      <c r="Y76" s="20">
        <f>IFERROR(VLOOKUP(E76,INPUTS!$A$44:$B$103,2,0),0)</f>
        <v>0</v>
      </c>
      <c r="Z76" s="15">
        <f t="shared" si="103"/>
        <v>0</v>
      </c>
      <c r="AA76" s="20">
        <f>IFERROR(VLOOKUP(E76,INPUTS!$A$44:$C$103,3,0),SCENARIOS!$J$24)</f>
        <v>0.01</v>
      </c>
      <c r="AB76" s="15">
        <f t="shared" ref="AB76:AF76" si="123">$T76*AA76*(1+$Q76)^AB$2</f>
        <v>3414.70280870265</v>
      </c>
      <c r="AC76" s="20">
        <f>IFERROR(VLOOKUP($E76,INPUTS!$A$44:$G$103,4,0),SCENARIOS!$K$24)</f>
        <v>0.05</v>
      </c>
      <c r="AD76" s="15">
        <f t="shared" si="123"/>
        <v>20772.5404152076</v>
      </c>
      <c r="AE76" s="20">
        <f>IFERROR(VLOOKUP($E76,INPUTS!$A$44:$G$103,5,0),SCENARIOS!$L$24)</f>
        <v>0.1</v>
      </c>
      <c r="AF76" s="15">
        <f t="shared" si="123"/>
        <v>50545.9431727672</v>
      </c>
      <c r="AG76" s="20">
        <f>IFERROR(VLOOKUP($E76,INPUTS!$A$44:$G$103,6,0),SCENARIOS!$M$24)</f>
        <v>0.2</v>
      </c>
      <c r="AH76" s="15">
        <f t="shared" si="105"/>
        <v>122993.736931385</v>
      </c>
      <c r="AI76" s="20">
        <f>IFERROR(VLOOKUP($E76,INPUTS!$A$44:$G$103,7,0),SCENARIOS!$N$24)</f>
        <v>0.25</v>
      </c>
      <c r="AJ76" s="15">
        <f t="shared" si="106"/>
        <v>187050.85876824</v>
      </c>
      <c r="AL76" t="str">
        <f t="shared" si="109"/>
        <v>Y</v>
      </c>
      <c r="AM76" s="21">
        <f t="shared" si="110"/>
        <v>748203.43507296</v>
      </c>
      <c r="BC76" s="2" t="str">
        <v>MCT</v>
      </c>
      <c r="BD76" s="15">
        <f t="shared" si="111"/>
        <v>0</v>
      </c>
      <c r="BE76" s="15">
        <f t="shared" si="112"/>
        <v>5079.35000866938</v>
      </c>
      <c r="BF76" s="15">
        <f t="shared" si="113"/>
        <v>31648.9711791101</v>
      </c>
      <c r="BG76" s="15">
        <f t="shared" si="114"/>
        <v>78880.7524574226</v>
      </c>
      <c r="BH76" s="15">
        <f t="shared" si="115"/>
        <v>196599.537881855</v>
      </c>
      <c r="BI76" s="15">
        <f t="shared" si="116"/>
        <v>306248.491324148</v>
      </c>
      <c r="BJ76" s="23"/>
    </row>
    <row r="77" ht="15" customHeight="1" spans="1:71">
      <c r="A77" s="24" t="s">
        <v>1012</v>
      </c>
      <c r="B77" s="43" t="s">
        <v>506</v>
      </c>
      <c r="C77" s="44" t="s">
        <v>507</v>
      </c>
      <c r="D77" s="45" t="s">
        <v>366</v>
      </c>
      <c r="E77" s="10" t="s">
        <v>428</v>
      </c>
      <c r="F77" s="46" t="s">
        <v>427</v>
      </c>
      <c r="G77" s="45" t="s">
        <v>173</v>
      </c>
      <c r="H77" s="45" t="s">
        <v>224</v>
      </c>
      <c r="I77" s="46" t="s">
        <v>938</v>
      </c>
      <c r="J77" s="45" t="s">
        <v>165</v>
      </c>
      <c r="K77" s="45" t="s">
        <v>931</v>
      </c>
      <c r="L77" s="47" t="s">
        <v>305</v>
      </c>
      <c r="M77" s="13">
        <v>1320</v>
      </c>
      <c r="N77" s="14">
        <f t="shared" si="107"/>
        <v>3.61643835616438</v>
      </c>
      <c r="O77" s="15">
        <v>9660</v>
      </c>
      <c r="P77" s="15">
        <f t="shared" si="74"/>
        <v>12751200</v>
      </c>
      <c r="Q77" s="16">
        <f>IFERROR(VLOOKUP(G77,SCENARIOS!$A$13:$E$18,3,0),0.025)</f>
        <v>0.04</v>
      </c>
      <c r="R77" s="17">
        <f>IFERROR(VLOOKUP(L77,INPUTS!$A$107:$B$120,2,0),0.0082)</f>
        <v>0.0096</v>
      </c>
      <c r="S77" s="51">
        <f t="shared" si="75"/>
        <v>92.736</v>
      </c>
      <c r="T77" s="15">
        <f t="shared" si="76"/>
        <v>122411.52</v>
      </c>
      <c r="U77" s="15">
        <f>T77/INPUTS!$B$7*1000</f>
        <v>153014400</v>
      </c>
      <c r="V77" s="15">
        <f>T77*INPUTS!$B$6</f>
        <v>386820.4032</v>
      </c>
      <c r="W77" s="19" t="s">
        <v>396</v>
      </c>
      <c r="X77" s="19" t="s">
        <v>396</v>
      </c>
      <c r="Y77" s="20">
        <f>IFERROR(VLOOKUP(E77,INPUTS!$A$44:$B$103,2,0),0)</f>
        <v>0</v>
      </c>
      <c r="Z77" s="15">
        <f t="shared" si="103"/>
        <v>0</v>
      </c>
      <c r="AA77" s="20">
        <f>IFERROR(VLOOKUP(E77,INPUTS!$A$44:$C$103,3,0),SCENARIOS!$J$24)</f>
        <v>0.01</v>
      </c>
      <c r="AB77" s="15">
        <f t="shared" ref="AB77:AF77" si="124">$T77*AA77*(1+$Q77)^AB$2</f>
        <v>1489.32331095196</v>
      </c>
      <c r="AC77" s="20">
        <f>IFERROR(VLOOKUP($E77,INPUTS!$A$44:$G$103,4,0),SCENARIOS!$K$24)</f>
        <v>0.05</v>
      </c>
      <c r="AD77" s="15">
        <f t="shared" si="124"/>
        <v>9059.94764440838</v>
      </c>
      <c r="AE77" s="20">
        <f>IFERROR(VLOOKUP($E77,INPUTS!$A$44:$G$103,5,0),SCENARIOS!$L$24)</f>
        <v>0.1</v>
      </c>
      <c r="AF77" s="15">
        <f t="shared" si="124"/>
        <v>22045.623194323</v>
      </c>
      <c r="AG77" s="20">
        <f>IFERROR(VLOOKUP($E77,INPUTS!$A$44:$G$103,6,0),SCENARIOS!$M$24)</f>
        <v>0.2</v>
      </c>
      <c r="AH77" s="15">
        <f t="shared" si="105"/>
        <v>53643.7428891797</v>
      </c>
      <c r="AI77" s="20">
        <f>IFERROR(VLOOKUP($E77,INPUTS!$A$44:$G$103,7,0),SCENARIOS!$N$24)</f>
        <v>0.25</v>
      </c>
      <c r="AJ77" s="15">
        <f t="shared" si="106"/>
        <v>81582.2693521498</v>
      </c>
      <c r="AL77" t="str">
        <f t="shared" si="109"/>
        <v>Y</v>
      </c>
      <c r="AM77" s="21">
        <f t="shared" si="110"/>
        <v>326329.077408599</v>
      </c>
      <c r="BC77" s="2" t="str">
        <v>MEL</v>
      </c>
      <c r="BD77" s="15">
        <f t="shared" si="111"/>
        <v>0</v>
      </c>
      <c r="BE77" s="15">
        <f t="shared" si="112"/>
        <v>119082.619790829</v>
      </c>
      <c r="BF77" s="15">
        <f t="shared" si="113"/>
        <v>289764.429987816</v>
      </c>
      <c r="BG77" s="15">
        <f t="shared" si="114"/>
        <v>705085.469513915</v>
      </c>
      <c r="BH77" s="15">
        <f t="shared" si="115"/>
        <v>1286766.42438626</v>
      </c>
      <c r="BI77" s="15">
        <f t="shared" si="116"/>
        <v>2087397.47325388</v>
      </c>
      <c r="BJ77" s="23"/>
    </row>
    <row r="78" ht="15" customHeight="1" spans="1:71">
      <c r="A78" s="6" t="s">
        <v>1013</v>
      </c>
      <c r="B78" s="43" t="s">
        <v>500</v>
      </c>
      <c r="C78" s="44" t="s">
        <v>501</v>
      </c>
      <c r="D78" s="45" t="s">
        <v>366</v>
      </c>
      <c r="E78" s="10" t="s">
        <v>440</v>
      </c>
      <c r="F78" s="46" t="s">
        <v>439</v>
      </c>
      <c r="G78" s="45" t="s">
        <v>177</v>
      </c>
      <c r="H78" s="45" t="s">
        <v>428</v>
      </c>
      <c r="I78" s="46" t="s">
        <v>427</v>
      </c>
      <c r="J78" s="45" t="s">
        <v>173</v>
      </c>
      <c r="K78" s="45" t="s">
        <v>931</v>
      </c>
      <c r="L78" s="47" t="s">
        <v>302</v>
      </c>
      <c r="M78" s="13">
        <v>1320</v>
      </c>
      <c r="N78" s="14">
        <f t="shared" si="107"/>
        <v>3.61643835616438</v>
      </c>
      <c r="O78" s="15">
        <v>6340</v>
      </c>
      <c r="P78" s="15">
        <f t="shared" si="74"/>
        <v>8368800</v>
      </c>
      <c r="Q78" s="16">
        <f>IFERROR(VLOOKUP(G78,SCENARIOS!$A$13:$E$18,3,0),0.025)</f>
        <v>0.045</v>
      </c>
      <c r="R78" s="17">
        <f>IFERROR(VLOOKUP(L78,INPUTS!$A$107:$B$120,2,0),0.0082)</f>
        <v>0.0082</v>
      </c>
      <c r="S78" s="51">
        <f t="shared" si="75"/>
        <v>51.988</v>
      </c>
      <c r="T78" s="15">
        <f t="shared" si="76"/>
        <v>68624.16</v>
      </c>
      <c r="U78" s="15">
        <f>T78/INPUTS!$B$7*1000</f>
        <v>85780200</v>
      </c>
      <c r="V78" s="15">
        <f>T78*INPUTS!$B$6</f>
        <v>216852.3456</v>
      </c>
      <c r="W78" s="19" t="s">
        <v>396</v>
      </c>
      <c r="X78" s="19" t="s">
        <v>396</v>
      </c>
      <c r="Y78" s="20">
        <f>IFERROR(VLOOKUP(E78,INPUTS!$A$44:$B$103,2,0),0)</f>
        <v>0</v>
      </c>
      <c r="Z78" s="15">
        <f t="shared" si="103"/>
        <v>0</v>
      </c>
      <c r="AA78" s="20">
        <f>IFERROR(VLOOKUP(E78,INPUTS!$A$44:$C$103,3,0),SCENARIOS!$J$24)</f>
        <v>0.01</v>
      </c>
      <c r="AB78" s="15">
        <f t="shared" ref="AB78:AF78" si="125">$T78*AA78*(1+$Q78)^AB$2</f>
        <v>855.18188678618</v>
      </c>
      <c r="AC78" s="20">
        <f>IFERROR(VLOOKUP($E78,INPUTS!$A$44:$G$103,4,0),SCENARIOS!$K$24)</f>
        <v>0.05</v>
      </c>
      <c r="AD78" s="15">
        <f t="shared" si="125"/>
        <v>5328.56110360529</v>
      </c>
      <c r="AE78" s="20">
        <f>IFERROR(VLOOKUP($E78,INPUTS!$A$44:$G$103,5,0),SCENARIOS!$L$24)</f>
        <v>0.1</v>
      </c>
      <c r="AF78" s="15">
        <f t="shared" si="125"/>
        <v>13280.7132019878</v>
      </c>
      <c r="AG78" s="20">
        <f>IFERROR(VLOOKUP($E78,INPUTS!$A$44:$G$103,6,0),SCENARIOS!$M$24)</f>
        <v>0.2</v>
      </c>
      <c r="AH78" s="15">
        <f t="shared" si="105"/>
        <v>33100.3698229372</v>
      </c>
      <c r="AI78" s="20">
        <f>IFERROR(VLOOKUP($E78,INPUTS!$A$44:$G$103,7,0),SCENARIOS!$N$24)</f>
        <v>0.25</v>
      </c>
      <c r="AJ78" s="15">
        <f t="shared" si="106"/>
        <v>51561.3537537286</v>
      </c>
      <c r="AL78" t="str">
        <f t="shared" si="109"/>
        <v>Y</v>
      </c>
      <c r="AM78" s="21">
        <f t="shared" si="110"/>
        <v>206245.415014914</v>
      </c>
      <c r="BC78" s="2" t="str">
        <v>MEM</v>
      </c>
      <c r="BD78" s="15">
        <f t="shared" si="111"/>
        <v>0</v>
      </c>
      <c r="BE78" s="15">
        <f t="shared" si="112"/>
        <v>5743.64431853312</v>
      </c>
      <c r="BF78" s="15">
        <f t="shared" si="113"/>
        <v>31707.2371625058</v>
      </c>
      <c r="BG78" s="15">
        <f t="shared" si="114"/>
        <v>70014.7037472646</v>
      </c>
      <c r="BH78" s="15">
        <f t="shared" si="115"/>
        <v>154603.78069818</v>
      </c>
      <c r="BI78" s="15">
        <f t="shared" si="116"/>
        <v>213368.832963754</v>
      </c>
      <c r="BJ78" s="23"/>
    </row>
    <row r="79" ht="15" customHeight="1" spans="1:71">
      <c r="A79" s="24" t="s">
        <v>1014</v>
      </c>
      <c r="B79" s="43" t="s">
        <v>500</v>
      </c>
      <c r="C79" s="44" t="s">
        <v>501</v>
      </c>
      <c r="D79" s="45" t="s">
        <v>366</v>
      </c>
      <c r="E79" s="10" t="s">
        <v>440</v>
      </c>
      <c r="F79" s="46" t="s">
        <v>439</v>
      </c>
      <c r="G79" s="45" t="s">
        <v>177</v>
      </c>
      <c r="H79" s="45" t="s">
        <v>245</v>
      </c>
      <c r="I79" s="46" t="s">
        <v>930</v>
      </c>
      <c r="J79" s="45" t="s">
        <v>169</v>
      </c>
      <c r="K79" s="45" t="s">
        <v>931</v>
      </c>
      <c r="L79" s="47" t="s">
        <v>302</v>
      </c>
      <c r="M79" s="13">
        <v>1320</v>
      </c>
      <c r="N79" s="14">
        <f t="shared" si="107"/>
        <v>3.61643835616438</v>
      </c>
      <c r="O79" s="15">
        <v>11060</v>
      </c>
      <c r="P79" s="15">
        <f t="shared" si="74"/>
        <v>14599200</v>
      </c>
      <c r="Q79" s="16">
        <f>IFERROR(VLOOKUP(G79,SCENARIOS!$A$13:$E$18,3,0),0.025)</f>
        <v>0.045</v>
      </c>
      <c r="R79" s="17">
        <f>IFERROR(VLOOKUP(L79,INPUTS!$A$107:$B$120,2,0),0.0082)</f>
        <v>0.0082</v>
      </c>
      <c r="S79" s="51">
        <f t="shared" si="75"/>
        <v>90.692</v>
      </c>
      <c r="T79" s="15">
        <f t="shared" si="76"/>
        <v>119713.44</v>
      </c>
      <c r="U79" s="15">
        <f>T79/INPUTS!$B$7*1000</f>
        <v>149641800</v>
      </c>
      <c r="V79" s="15">
        <f>T79*INPUTS!$B$6</f>
        <v>378294.4704</v>
      </c>
      <c r="W79" s="19" t="s">
        <v>396</v>
      </c>
      <c r="X79" s="19" t="s">
        <v>396</v>
      </c>
      <c r="Y79" s="20">
        <f>IFERROR(VLOOKUP(E79,INPUTS!$A$44:$B$103,2,0),0)</f>
        <v>0</v>
      </c>
      <c r="Z79" s="15">
        <f t="shared" si="103"/>
        <v>0</v>
      </c>
      <c r="AA79" s="20">
        <f>IFERROR(VLOOKUP(E79,INPUTS!$A$44:$C$103,3,0),SCENARIOS!$J$24)</f>
        <v>0.01</v>
      </c>
      <c r="AB79" s="15">
        <f t="shared" ref="AB79:AF79" si="126">$T79*AA79*(1+$Q79)^AB$2</f>
        <v>1491.84726622321</v>
      </c>
      <c r="AC79" s="20">
        <f>IFERROR(VLOOKUP($E79,INPUTS!$A$44:$G$103,4,0),SCENARIOS!$K$24)</f>
        <v>0.05</v>
      </c>
      <c r="AD79" s="15">
        <f t="shared" si="126"/>
        <v>9295.56558452278</v>
      </c>
      <c r="AE79" s="20">
        <f>IFERROR(VLOOKUP($E79,INPUTS!$A$44:$G$103,5,0),SCENARIOS!$L$24)</f>
        <v>0.1</v>
      </c>
      <c r="AF79" s="15">
        <f t="shared" si="126"/>
        <v>23167.9318634046</v>
      </c>
      <c r="AG79" s="20">
        <f>IFERROR(VLOOKUP($E79,INPUTS!$A$44:$G$103,6,0),SCENARIOS!$M$24)</f>
        <v>0.2</v>
      </c>
      <c r="AH79" s="15">
        <f t="shared" si="105"/>
        <v>57742.9164419062</v>
      </c>
      <c r="AI79" s="20">
        <f>IFERROR(VLOOKUP($E79,INPUTS!$A$44:$G$103,7,0),SCENARIOS!$N$24)</f>
        <v>0.25</v>
      </c>
      <c r="AJ79" s="15">
        <f t="shared" si="106"/>
        <v>89947.7243716464</v>
      </c>
      <c r="AL79" t="str">
        <f t="shared" si="109"/>
        <v>N</v>
      </c>
      <c r="AM79" s="21">
        <f t="shared" si="110"/>
        <v>359790.897486586</v>
      </c>
      <c r="BC79" s="2" t="str">
        <v>MEX</v>
      </c>
      <c r="BD79" s="15">
        <f t="shared" si="111"/>
        <v>0</v>
      </c>
      <c r="BE79" s="15">
        <f t="shared" si="112"/>
        <v>27715.8393147713</v>
      </c>
      <c r="BF79" s="15">
        <f t="shared" si="113"/>
        <v>164588.614018316</v>
      </c>
      <c r="BG79" s="15">
        <f t="shared" si="114"/>
        <v>390959.285869906</v>
      </c>
      <c r="BH79" s="15">
        <f t="shared" si="115"/>
        <v>928673.979786337</v>
      </c>
      <c r="BI79" s="15">
        <f t="shared" si="116"/>
        <v>1378716.71025352</v>
      </c>
      <c r="BJ79" s="23"/>
    </row>
    <row r="80" ht="15" customHeight="1" spans="1:71">
      <c r="A80" s="6" t="s">
        <v>1015</v>
      </c>
      <c r="B80" s="43" t="s">
        <v>522</v>
      </c>
      <c r="C80" s="44" t="s">
        <v>523</v>
      </c>
      <c r="D80" s="45" t="s">
        <v>366</v>
      </c>
      <c r="E80" s="10" t="s">
        <v>460</v>
      </c>
      <c r="F80" s="46" t="s">
        <v>459</v>
      </c>
      <c r="G80" s="45" t="s">
        <v>185</v>
      </c>
      <c r="H80" s="45" t="s">
        <v>567</v>
      </c>
      <c r="I80" s="46" t="s">
        <v>431</v>
      </c>
      <c r="J80" s="45" t="s">
        <v>173</v>
      </c>
      <c r="K80" s="45" t="s">
        <v>931</v>
      </c>
      <c r="L80" s="47" t="s">
        <v>302</v>
      </c>
      <c r="M80" s="13">
        <v>745</v>
      </c>
      <c r="N80" s="14">
        <f t="shared" si="107"/>
        <v>2.04109589041096</v>
      </c>
      <c r="O80" s="15">
        <v>7500</v>
      </c>
      <c r="P80" s="15">
        <f t="shared" si="74"/>
        <v>5587500</v>
      </c>
      <c r="Q80" s="16">
        <f>IFERROR(VLOOKUP(G80,SCENARIOS!$A$13:$E$18,3,0),0.025)</f>
        <v>0.03</v>
      </c>
      <c r="R80" s="17">
        <f>IFERROR(VLOOKUP(L80,INPUTS!$A$107:$B$120,2,0),0.0082)</f>
        <v>0.0082</v>
      </c>
      <c r="S80" s="51">
        <f t="shared" si="75"/>
        <v>61.5</v>
      </c>
      <c r="T80" s="15">
        <f t="shared" si="76"/>
        <v>45817.5</v>
      </c>
      <c r="U80" s="15">
        <f>T80/INPUTS!$B$7*1000</f>
        <v>57271875</v>
      </c>
      <c r="V80" s="15">
        <f>T80*INPUTS!$B$6</f>
        <v>144783.3</v>
      </c>
      <c r="W80" s="31" t="s">
        <v>521</v>
      </c>
      <c r="X80" s="19" t="s">
        <v>396</v>
      </c>
      <c r="Y80" s="20">
        <f>IFERROR(VLOOKUP(E80,INPUTS!$A$44:$B$103,2,0),0)</f>
        <v>0</v>
      </c>
      <c r="Z80" s="15">
        <f t="shared" si="103"/>
        <v>0</v>
      </c>
      <c r="AA80" s="20">
        <f>IFERROR(VLOOKUP(E80,INPUTS!$A$44:$C$103,3,0),SCENARIOS!$J$24)</f>
        <v>0.01</v>
      </c>
      <c r="AB80" s="15">
        <f t="shared" ref="AB80:AF80" si="127">$T80*AA80*(1+$Q80)^AB$2</f>
        <v>531.150398992403</v>
      </c>
      <c r="AC80" s="20">
        <f>IFERROR(VLOOKUP($E80,INPUTS!$A$44:$G$103,4,0),SCENARIOS!$K$24)</f>
        <v>0.05</v>
      </c>
      <c r="AD80" s="15">
        <f t="shared" si="127"/>
        <v>3078.74443552997</v>
      </c>
      <c r="AE80" s="20">
        <f>IFERROR(VLOOKUP($E80,INPUTS!$A$44:$G$103,5,0),SCENARIOS!$L$24)</f>
        <v>0.1</v>
      </c>
      <c r="AF80" s="15">
        <f t="shared" si="127"/>
        <v>7138.21721101055</v>
      </c>
      <c r="AG80" s="20">
        <f>IFERROR(VLOOKUP($E80,INPUTS!$A$44:$G$103,6,0),SCENARIOS!$M$24)</f>
        <v>0.2</v>
      </c>
      <c r="AH80" s="15">
        <f t="shared" si="105"/>
        <v>16550.3002988932</v>
      </c>
      <c r="AI80" s="20">
        <f>IFERROR(VLOOKUP($E80,INPUTS!$A$44:$G$103,7,0),SCENARIOS!$N$24)</f>
        <v>0.25</v>
      </c>
      <c r="AJ80" s="15">
        <f t="shared" si="106"/>
        <v>23982.917572983</v>
      </c>
      <c r="AL80" t="str">
        <f t="shared" si="109"/>
        <v>N</v>
      </c>
      <c r="AM80" s="21">
        <f t="shared" si="110"/>
        <v>95931.670291932</v>
      </c>
      <c r="BC80" s="2" t="str">
        <v>MIA</v>
      </c>
      <c r="BD80" s="15">
        <f t="shared" si="111"/>
        <v>4716.39108</v>
      </c>
      <c r="BE80" s="15">
        <f t="shared" si="112"/>
        <v>31243.6611108703</v>
      </c>
      <c r="BF80" s="15">
        <f t="shared" si="113"/>
        <v>114985.088180661</v>
      </c>
      <c r="BG80" s="15">
        <f t="shared" si="114"/>
        <v>253905.657029054</v>
      </c>
      <c r="BH80" s="15">
        <f t="shared" si="115"/>
        <v>420498.542624492</v>
      </c>
      <c r="BI80" s="15">
        <f t="shared" si="116"/>
        <v>619019.158247038</v>
      </c>
      <c r="BJ80" s="23"/>
    </row>
    <row r="81" ht="15" customHeight="1" spans="1:62">
      <c r="A81" s="24" t="s">
        <v>1016</v>
      </c>
      <c r="B81" s="43" t="s">
        <v>484</v>
      </c>
      <c r="C81" s="44" t="s">
        <v>485</v>
      </c>
      <c r="D81" s="45" t="s">
        <v>366</v>
      </c>
      <c r="E81" s="10" t="s">
        <v>486</v>
      </c>
      <c r="F81" s="46" t="s">
        <v>930</v>
      </c>
      <c r="G81" s="45" t="s">
        <v>169</v>
      </c>
      <c r="H81" s="45" t="s">
        <v>505</v>
      </c>
      <c r="I81" s="46" t="s">
        <v>504</v>
      </c>
      <c r="J81" s="45" t="s">
        <v>173</v>
      </c>
      <c r="K81" s="45" t="s">
        <v>931</v>
      </c>
      <c r="L81" s="47" t="s">
        <v>305</v>
      </c>
      <c r="M81" s="13">
        <v>1333</v>
      </c>
      <c r="N81" s="14">
        <f t="shared" si="107"/>
        <v>3.65205479452055</v>
      </c>
      <c r="O81" s="15">
        <v>10700</v>
      </c>
      <c r="P81" s="15">
        <f t="shared" si="74"/>
        <v>14263100</v>
      </c>
      <c r="Q81" s="16">
        <f>IFERROR(VLOOKUP(G81,SCENARIOS!$A$13:$E$18,3,0),0.025)</f>
        <v>0.02</v>
      </c>
      <c r="R81" s="17">
        <f>IFERROR(VLOOKUP(L81,INPUTS!$A$107:$B$120,2,0),0.0082)</f>
        <v>0.0096</v>
      </c>
      <c r="S81" s="51">
        <f t="shared" si="75"/>
        <v>102.72</v>
      </c>
      <c r="T81" s="15">
        <f t="shared" si="76"/>
        <v>136925.76</v>
      </c>
      <c r="U81" s="15">
        <f>T81/INPUTS!$B$7*1000</f>
        <v>171157200</v>
      </c>
      <c r="V81" s="15">
        <f>T81*INPUTS!$B$6</f>
        <v>432685.4016</v>
      </c>
      <c r="W81" s="31" t="s">
        <v>396</v>
      </c>
      <c r="X81" s="19" t="s">
        <v>396</v>
      </c>
      <c r="Y81" s="20">
        <f>IFERROR(VLOOKUP(E81,INPUTS!$A$44:$B$103,2,0),0)</f>
        <v>0</v>
      </c>
      <c r="Z81" s="15">
        <f t="shared" si="103"/>
        <v>0</v>
      </c>
      <c r="AA81" s="20">
        <f>IFERROR(VLOOKUP(E81,INPUTS!$A$44:$C$103,3,0),SCENARIOS!$J$24)</f>
        <v>0.01</v>
      </c>
      <c r="AB81" s="15">
        <f t="shared" ref="AB81:AF81" si="128">$T81*AA81*(1+$Q81)^AB$2</f>
        <v>1511.7710307957</v>
      </c>
      <c r="AC81" s="20">
        <f>IFERROR(VLOOKUP($E81,INPUTS!$A$44:$G$103,4,0),SCENARIOS!$K$24)</f>
        <v>0.05</v>
      </c>
      <c r="AD81" s="15">
        <f t="shared" si="128"/>
        <v>8345.58686967706</v>
      </c>
      <c r="AE81" s="20">
        <f>IFERROR(VLOOKUP($E81,INPUTS!$A$44:$G$103,5,0),SCENARIOS!$L$24)</f>
        <v>0.1</v>
      </c>
      <c r="AF81" s="15">
        <f t="shared" si="128"/>
        <v>18428.4045084968</v>
      </c>
      <c r="AG81" s="20">
        <f>IFERROR(VLOOKUP($E81,INPUTS!$A$44:$G$103,6,0),SCENARIOS!$M$24)</f>
        <v>0.2</v>
      </c>
      <c r="AH81" s="15">
        <f t="shared" si="105"/>
        <v>40692.8953028714</v>
      </c>
      <c r="AI81" s="20">
        <f>IFERROR(VLOOKUP($E81,INPUTS!$A$44:$G$103,7,0),SCENARIOS!$N$24)</f>
        <v>0.25</v>
      </c>
      <c r="AJ81" s="15">
        <f t="shared" si="106"/>
        <v>56160.3056631597</v>
      </c>
      <c r="AL81" t="str">
        <f t="shared" si="109"/>
        <v>N</v>
      </c>
      <c r="AM81" s="21">
        <f t="shared" si="110"/>
        <v>224641.222652639</v>
      </c>
      <c r="BC81" s="2" t="str">
        <v>MNL</v>
      </c>
      <c r="BD81" s="15">
        <f t="shared" si="111"/>
        <v>0</v>
      </c>
      <c r="BE81" s="15">
        <f t="shared" si="112"/>
        <v>20267.5210283305</v>
      </c>
      <c r="BF81" s="15">
        <f t="shared" si="113"/>
        <v>123292.691417857</v>
      </c>
      <c r="BG81" s="15">
        <f t="shared" si="114"/>
        <v>300008.821716486</v>
      </c>
      <c r="BH81" s="15">
        <f t="shared" si="115"/>
        <v>730013.207373933</v>
      </c>
      <c r="BI81" s="15">
        <f t="shared" si="116"/>
        <v>1110215.85942729</v>
      </c>
      <c r="BJ81" s="23"/>
    </row>
    <row r="82" ht="15" customHeight="1" spans="1:62">
      <c r="A82" s="6" t="s">
        <v>1017</v>
      </c>
      <c r="B82" s="43" t="s">
        <v>484</v>
      </c>
      <c r="C82" s="44" t="s">
        <v>485</v>
      </c>
      <c r="D82" s="45" t="s">
        <v>366</v>
      </c>
      <c r="E82" s="10" t="s">
        <v>486</v>
      </c>
      <c r="F82" s="46" t="s">
        <v>930</v>
      </c>
      <c r="G82" s="45" t="s">
        <v>169</v>
      </c>
      <c r="H82" s="45" t="s">
        <v>234</v>
      </c>
      <c r="I82" s="46" t="s">
        <v>424</v>
      </c>
      <c r="J82" s="45" t="s">
        <v>173</v>
      </c>
      <c r="K82" s="45" t="s">
        <v>931</v>
      </c>
      <c r="L82" s="47" t="s">
        <v>305</v>
      </c>
      <c r="M82" s="13">
        <v>1333</v>
      </c>
      <c r="N82" s="14">
        <f t="shared" si="107"/>
        <v>3.65205479452055</v>
      </c>
      <c r="O82" s="15">
        <v>10500</v>
      </c>
      <c r="P82" s="15">
        <f t="shared" si="74"/>
        <v>13996500</v>
      </c>
      <c r="Q82" s="16">
        <f>IFERROR(VLOOKUP(G82,SCENARIOS!$A$13:$E$18,3,0),0.025)</f>
        <v>0.02</v>
      </c>
      <c r="R82" s="17">
        <f>IFERROR(VLOOKUP(L82,INPUTS!$A$107:$B$120,2,0),0.0082)</f>
        <v>0.0096</v>
      </c>
      <c r="S82" s="51">
        <f t="shared" si="75"/>
        <v>100.8</v>
      </c>
      <c r="T82" s="15">
        <f t="shared" si="76"/>
        <v>134366.4</v>
      </c>
      <c r="U82" s="15">
        <f>T82/INPUTS!$B$7*1000</f>
        <v>167958000</v>
      </c>
      <c r="V82" s="15">
        <f>T82*INPUTS!$B$6</f>
        <v>424597.824</v>
      </c>
      <c r="W82" s="31" t="s">
        <v>396</v>
      </c>
      <c r="X82" s="19" t="s">
        <v>396</v>
      </c>
      <c r="Y82" s="20">
        <f>IFERROR(VLOOKUP(E82,INPUTS!$A$44:$B$103,2,0),0)</f>
        <v>0</v>
      </c>
      <c r="Z82" s="15">
        <f t="shared" si="103"/>
        <v>0</v>
      </c>
      <c r="AA82" s="20">
        <f>IFERROR(VLOOKUP(E82,INPUTS!$A$44:$C$103,3,0),SCENARIOS!$J$24)</f>
        <v>0.01</v>
      </c>
      <c r="AB82" s="15">
        <f t="shared" ref="AB82:AF82" si="129">$T82*AA82*(1+$Q82)^AB$2</f>
        <v>1483.51362835092</v>
      </c>
      <c r="AC82" s="20">
        <f>IFERROR(VLOOKUP($E82,INPUTS!$A$44:$G$103,4,0),SCENARIOS!$K$24)</f>
        <v>0.05</v>
      </c>
      <c r="AD82" s="15">
        <f t="shared" si="129"/>
        <v>8189.59459173918</v>
      </c>
      <c r="AE82" s="20">
        <f>IFERROR(VLOOKUP($E82,INPUTS!$A$44:$G$103,5,0),SCENARIOS!$L$24)</f>
        <v>0.1</v>
      </c>
      <c r="AF82" s="15">
        <f t="shared" si="129"/>
        <v>18083.9483494595</v>
      </c>
      <c r="AG82" s="20">
        <f>IFERROR(VLOOKUP($E82,INPUTS!$A$44:$G$103,6,0),SCENARIOS!$M$24)</f>
        <v>0.2</v>
      </c>
      <c r="AH82" s="15">
        <f t="shared" si="105"/>
        <v>39932.2804373972</v>
      </c>
      <c r="AI82" s="20">
        <f>IFERROR(VLOOKUP($E82,INPUTS!$A$44:$G$103,7,0),SCENARIOS!$N$24)</f>
        <v>0.25</v>
      </c>
      <c r="AJ82" s="15">
        <f t="shared" si="106"/>
        <v>55110.5803236614</v>
      </c>
      <c r="AL82" t="str">
        <f t="shared" si="109"/>
        <v>N</v>
      </c>
      <c r="AM82" s="21">
        <f t="shared" si="110"/>
        <v>220442.321294646</v>
      </c>
      <c r="BC82" s="2" t="str">
        <v>MUC</v>
      </c>
      <c r="BD82" s="15">
        <f t="shared" si="111"/>
        <v>31836.4786</v>
      </c>
      <c r="BE82" s="15">
        <f t="shared" si="112"/>
        <v>108060.16007267</v>
      </c>
      <c r="BF82" s="15">
        <f t="shared" si="113"/>
        <v>305650.381481236</v>
      </c>
      <c r="BG82" s="15">
        <f t="shared" si="114"/>
        <v>691630.703762045</v>
      </c>
      <c r="BH82" s="15">
        <f t="shared" si="115"/>
        <v>1043355.54469827</v>
      </c>
      <c r="BI82" s="15">
        <f t="shared" si="116"/>
        <v>1475576.29029574</v>
      </c>
      <c r="BJ82" s="23"/>
    </row>
    <row r="83" ht="15" customHeight="1" spans="1:62">
      <c r="A83" s="24" t="s">
        <v>1018</v>
      </c>
      <c r="B83" s="43" t="s">
        <v>488</v>
      </c>
      <c r="C83" s="44" t="s">
        <v>489</v>
      </c>
      <c r="D83" s="45" t="s">
        <v>366</v>
      </c>
      <c r="E83" s="10" t="s">
        <v>215</v>
      </c>
      <c r="F83" s="46" t="s">
        <v>490</v>
      </c>
      <c r="G83" s="45" t="s">
        <v>165</v>
      </c>
      <c r="H83" s="45" t="s">
        <v>203</v>
      </c>
      <c r="I83" s="46" t="s">
        <v>399</v>
      </c>
      <c r="J83" s="45" t="s">
        <v>165</v>
      </c>
      <c r="K83" s="45" t="s">
        <v>931</v>
      </c>
      <c r="L83" s="47" t="s">
        <v>284</v>
      </c>
      <c r="M83" s="13">
        <v>539</v>
      </c>
      <c r="N83" s="14">
        <f t="shared" si="107"/>
        <v>1.47671232876712</v>
      </c>
      <c r="O83" s="15">
        <v>780</v>
      </c>
      <c r="P83" s="15">
        <f t="shared" si="74"/>
        <v>420420</v>
      </c>
      <c r="Q83" s="16">
        <f>IFERROR(VLOOKUP(G83,SCENARIOS!$A$13:$E$18,3,0),0.025)</f>
        <v>0.025</v>
      </c>
      <c r="R83" s="17">
        <f>IFERROR(VLOOKUP(L83,INPUTS!$A$107:$B$120,2,0),0.0082)</f>
        <v>0.0041</v>
      </c>
      <c r="S83" s="51">
        <f t="shared" si="75"/>
        <v>3.198</v>
      </c>
      <c r="T83" s="15">
        <f t="shared" si="76"/>
        <v>1723.722</v>
      </c>
      <c r="U83" s="15">
        <f>T83/INPUTS!$B$7*1000</f>
        <v>2154652.5</v>
      </c>
      <c r="V83" s="15">
        <f>T83*INPUTS!$B$6</f>
        <v>5446.96152</v>
      </c>
      <c r="W83" s="31" t="s">
        <v>396</v>
      </c>
      <c r="X83" s="19" t="s">
        <v>396</v>
      </c>
      <c r="Y83" s="20">
        <f>IFERROR(VLOOKUP(E83,INPUTS!$A$44:$B$103,2,0),0)</f>
        <v>0.02</v>
      </c>
      <c r="Z83" s="15">
        <f t="shared" si="103"/>
        <v>34.47444</v>
      </c>
      <c r="AA83" s="20">
        <f>IFERROR(VLOOKUP(E83,INPUTS!$A$44:$C$103,3,0),SCENARIOS!$J$24)</f>
        <v>0.06</v>
      </c>
      <c r="AB83" s="15">
        <f t="shared" ref="AB83:AF83" si="130">$T83*AA83*(1+$Q83)^AB$2</f>
        <v>117.013993652415</v>
      </c>
      <c r="AC83" s="20">
        <f>IFERROR(VLOOKUP($E83,INPUTS!$A$44:$G$103,4,0),SCENARIOS!$K$24)</f>
        <v>0.15</v>
      </c>
      <c r="AD83" s="15">
        <f t="shared" si="130"/>
        <v>330.976483603685</v>
      </c>
      <c r="AE83" s="20">
        <f>IFERROR(VLOOKUP($E83,INPUTS!$A$44:$G$103,5,0),SCENARIOS!$L$24)</f>
        <v>0.3</v>
      </c>
      <c r="AF83" s="15">
        <f t="shared" si="130"/>
        <v>748.939023645737</v>
      </c>
      <c r="AG83" s="20">
        <f>IFERROR(VLOOKUP($E83,INPUTS!$A$44:$G$103,6,0),SCENARIOS!$M$24)</f>
        <v>0.4</v>
      </c>
      <c r="AH83" s="15">
        <f t="shared" si="105"/>
        <v>1129.8076830761</v>
      </c>
      <c r="AI83" s="20">
        <f>IFERROR(VLOOKUP($E83,INPUTS!$A$44:$G$103,7,0),SCENARIOS!$N$24)</f>
        <v>0.5</v>
      </c>
      <c r="AJ83" s="15">
        <f t="shared" si="106"/>
        <v>1597.84211452403</v>
      </c>
      <c r="AL83" t="str">
        <f t="shared" si="109"/>
        <v>N</v>
      </c>
      <c r="AM83" s="21">
        <f t="shared" si="110"/>
        <v>3195.68422904806</v>
      </c>
      <c r="BC83" s="2" t="str">
        <v>MXP</v>
      </c>
      <c r="BD83" s="15">
        <f t="shared" si="111"/>
        <v>0</v>
      </c>
      <c r="BE83" s="15">
        <f t="shared" si="112"/>
        <v>5179.55964481617</v>
      </c>
      <c r="BF83" s="15">
        <f t="shared" si="113"/>
        <v>29300.9816065093</v>
      </c>
      <c r="BG83" s="15">
        <f t="shared" si="114"/>
        <v>66302.7424707235</v>
      </c>
      <c r="BH83" s="15">
        <f t="shared" si="115"/>
        <v>150030.934737097</v>
      </c>
      <c r="BI83" s="15">
        <f t="shared" si="116"/>
        <v>212182.789686511</v>
      </c>
      <c r="BJ83" s="23"/>
    </row>
    <row r="84" ht="15" customHeight="1" spans="1:62">
      <c r="A84" s="6" t="s">
        <v>1019</v>
      </c>
      <c r="B84" s="43" t="s">
        <v>488</v>
      </c>
      <c r="C84" s="44" t="s">
        <v>489</v>
      </c>
      <c r="D84" s="45" t="s">
        <v>366</v>
      </c>
      <c r="E84" s="10" t="s">
        <v>215</v>
      </c>
      <c r="F84" s="46" t="s">
        <v>490</v>
      </c>
      <c r="G84" s="45" t="s">
        <v>165</v>
      </c>
      <c r="H84" s="45" t="s">
        <v>469</v>
      </c>
      <c r="I84" s="46" t="s">
        <v>391</v>
      </c>
      <c r="J84" s="45" t="s">
        <v>165</v>
      </c>
      <c r="K84" s="45" t="s">
        <v>931</v>
      </c>
      <c r="L84" s="47" t="s">
        <v>284</v>
      </c>
      <c r="M84" s="13">
        <v>539</v>
      </c>
      <c r="N84" s="14">
        <f t="shared" si="107"/>
        <v>1.47671232876712</v>
      </c>
      <c r="O84" s="15">
        <v>1000</v>
      </c>
      <c r="P84" s="15">
        <f t="shared" si="74"/>
        <v>539000</v>
      </c>
      <c r="Q84" s="16">
        <f>IFERROR(VLOOKUP(G84,SCENARIOS!$A$13:$E$18,3,0),0.025)</f>
        <v>0.025</v>
      </c>
      <c r="R84" s="17">
        <f>IFERROR(VLOOKUP(L84,INPUTS!$A$107:$B$120,2,0),0.0082)</f>
        <v>0.0041</v>
      </c>
      <c r="S84" s="51">
        <f t="shared" si="75"/>
        <v>4.1</v>
      </c>
      <c r="T84" s="15">
        <f t="shared" si="76"/>
        <v>2209.9</v>
      </c>
      <c r="U84" s="15">
        <f>T84/INPUTS!$B$7*1000</f>
        <v>2762375</v>
      </c>
      <c r="V84" s="15">
        <f>T84*INPUTS!$B$6</f>
        <v>6983.284</v>
      </c>
      <c r="W84" s="31" t="s">
        <v>396</v>
      </c>
      <c r="X84" s="19" t="s">
        <v>396</v>
      </c>
      <c r="Y84" s="20">
        <f>IFERROR(VLOOKUP(E84,INPUTS!$A$44:$B$103,2,0),0)</f>
        <v>0.02</v>
      </c>
      <c r="Z84" s="15">
        <f t="shared" si="103"/>
        <v>44.198</v>
      </c>
      <c r="AA84" s="20">
        <f>IFERROR(VLOOKUP(E84,INPUTS!$A$44:$C$103,3,0),SCENARIOS!$J$24)</f>
        <v>0.06</v>
      </c>
      <c r="AB84" s="15">
        <f t="shared" ref="AB84:AF84" si="131">$T84*AA84*(1+$Q84)^AB$2</f>
        <v>150.017940580019</v>
      </c>
      <c r="AC84" s="20">
        <f>IFERROR(VLOOKUP($E84,INPUTS!$A$44:$G$103,4,0),SCENARIOS!$K$24)</f>
        <v>0.15</v>
      </c>
      <c r="AD84" s="15">
        <f t="shared" si="131"/>
        <v>424.328825132929</v>
      </c>
      <c r="AE84" s="20">
        <f>IFERROR(VLOOKUP($E84,INPUTS!$A$44:$G$103,5,0),SCENARIOS!$L$24)</f>
        <v>0.3</v>
      </c>
      <c r="AF84" s="15">
        <f t="shared" si="131"/>
        <v>960.178235443252</v>
      </c>
      <c r="AG84" s="20">
        <f>IFERROR(VLOOKUP($E84,INPUTS!$A$44:$G$103,6,0),SCENARIOS!$M$24)</f>
        <v>0.4</v>
      </c>
      <c r="AH84" s="15">
        <f t="shared" si="105"/>
        <v>1448.4713885591</v>
      </c>
      <c r="AI84" s="20">
        <f>IFERROR(VLOOKUP($E84,INPUTS!$A$44:$G$103,7,0),SCENARIOS!$N$24)</f>
        <v>0.5</v>
      </c>
      <c r="AJ84" s="15">
        <f t="shared" si="106"/>
        <v>2048.51553144106</v>
      </c>
      <c r="AL84" t="str">
        <f t="shared" si="109"/>
        <v>N</v>
      </c>
      <c r="AM84" s="21">
        <f t="shared" si="110"/>
        <v>4097.03106288213</v>
      </c>
      <c r="BC84" s="2" t="str">
        <v>NBO</v>
      </c>
      <c r="BD84" s="15">
        <f t="shared" si="111"/>
        <v>0</v>
      </c>
      <c r="BE84" s="15">
        <f t="shared" si="112"/>
        <v>6956.25083888278</v>
      </c>
      <c r="BF84" s="15">
        <f t="shared" si="113"/>
        <v>40321.0062592222</v>
      </c>
      <c r="BG84" s="15">
        <f t="shared" si="114"/>
        <v>93486.1944120086</v>
      </c>
      <c r="BH84" s="15">
        <f t="shared" si="115"/>
        <v>216752.242973622</v>
      </c>
      <c r="BI84" s="15">
        <f t="shared" si="116"/>
        <v>314094.069782118</v>
      </c>
      <c r="BJ84" s="23"/>
    </row>
    <row r="85" ht="15" customHeight="1" spans="1:62">
      <c r="A85" s="24" t="s">
        <v>1020</v>
      </c>
      <c r="B85" s="43" t="s">
        <v>488</v>
      </c>
      <c r="C85" s="44" t="s">
        <v>489</v>
      </c>
      <c r="D85" s="45" t="s">
        <v>366</v>
      </c>
      <c r="E85" s="10" t="s">
        <v>215</v>
      </c>
      <c r="F85" s="46" t="s">
        <v>490</v>
      </c>
      <c r="G85" s="45" t="s">
        <v>165</v>
      </c>
      <c r="H85" s="45" t="s">
        <v>224</v>
      </c>
      <c r="I85" s="46" t="s">
        <v>938</v>
      </c>
      <c r="J85" s="45" t="s">
        <v>165</v>
      </c>
      <c r="K85" s="45" t="s">
        <v>931</v>
      </c>
      <c r="L85" s="47" t="s">
        <v>309</v>
      </c>
      <c r="M85" s="13">
        <v>808</v>
      </c>
      <c r="N85" s="14">
        <f t="shared" si="107"/>
        <v>2.21369863013699</v>
      </c>
      <c r="O85" s="15">
        <v>440</v>
      </c>
      <c r="P85" s="15">
        <f t="shared" si="74"/>
        <v>355520</v>
      </c>
      <c r="Q85" s="16">
        <f>IFERROR(VLOOKUP(G85,SCENARIOS!$A$13:$E$18,3,0),0.025)</f>
        <v>0.025</v>
      </c>
      <c r="R85" s="17">
        <f>IFERROR(VLOOKUP(L85,INPUTS!$A$107:$B$120,2,0),0.0082)</f>
        <v>0.0046</v>
      </c>
      <c r="S85" s="51">
        <f t="shared" si="75"/>
        <v>2.024</v>
      </c>
      <c r="T85" s="15">
        <f t="shared" si="76"/>
        <v>1635.392</v>
      </c>
      <c r="U85" s="15">
        <f>T85/INPUTS!$B$7*1000</f>
        <v>2044240</v>
      </c>
      <c r="V85" s="15">
        <f>T85*INPUTS!$B$6</f>
        <v>5167.83872</v>
      </c>
      <c r="W85" s="31" t="s">
        <v>396</v>
      </c>
      <c r="X85" s="19" t="s">
        <v>396</v>
      </c>
      <c r="Y85" s="20">
        <f>IFERROR(VLOOKUP(E85,INPUTS!$A$44:$B$103,2,0),0)</f>
        <v>0.02</v>
      </c>
      <c r="Z85" s="15">
        <f t="shared" si="103"/>
        <v>32.70784</v>
      </c>
      <c r="AA85" s="20">
        <f>IFERROR(VLOOKUP(E85,INPUTS!$A$44:$C$103,3,0),SCENARIOS!$J$24)</f>
        <v>0.06</v>
      </c>
      <c r="AB85" s="15">
        <f t="shared" ref="AB85:AF85" si="132">$T85*AA85*(1+$Q85)^AB$2</f>
        <v>111.017756405737</v>
      </c>
      <c r="AC85" s="20">
        <f>IFERROR(VLOOKUP($E85,INPUTS!$A$44:$G$103,4,0),SCENARIOS!$K$24)</f>
        <v>0.15</v>
      </c>
      <c r="AD85" s="15">
        <f t="shared" si="132"/>
        <v>314.016003435355</v>
      </c>
      <c r="AE85" s="20">
        <f>IFERROR(VLOOKUP($E85,INPUTS!$A$44:$G$103,5,0),SCENARIOS!$L$24)</f>
        <v>0.3</v>
      </c>
      <c r="AF85" s="15">
        <f t="shared" si="132"/>
        <v>710.560570531703</v>
      </c>
      <c r="AG85" s="20">
        <f>IFERROR(VLOOKUP($E85,INPUTS!$A$44:$G$103,6,0),SCENARIOS!$M$24)</f>
        <v>0.4</v>
      </c>
      <c r="AH85" s="15">
        <f t="shared" si="105"/>
        <v>1071.91208700776</v>
      </c>
      <c r="AI85" s="20">
        <f>IFERROR(VLOOKUP($E85,INPUTS!$A$44:$G$103,7,0),SCENARIOS!$N$24)</f>
        <v>0.5</v>
      </c>
      <c r="AJ85" s="15">
        <f t="shared" si="106"/>
        <v>1515.96267342163</v>
      </c>
      <c r="AL85" t="str">
        <f t="shared" si="109"/>
        <v>N</v>
      </c>
      <c r="AM85" s="21">
        <f t="shared" si="110"/>
        <v>3031.92534684326</v>
      </c>
      <c r="BC85" s="2" t="str">
        <v>NRT</v>
      </c>
      <c r="BD85" s="15">
        <f t="shared" si="111"/>
        <v>0</v>
      </c>
      <c r="BE85" s="15">
        <f t="shared" si="112"/>
        <v>795383.089964701</v>
      </c>
      <c r="BF85" s="15">
        <f t="shared" si="113"/>
        <v>1451557.71738815</v>
      </c>
      <c r="BG85" s="15">
        <f t="shared" si="114"/>
        <v>3532083.81972283</v>
      </c>
      <c r="BH85" s="15">
        <f t="shared" si="115"/>
        <v>5729760.04104781</v>
      </c>
      <c r="BI85" s="15">
        <f t="shared" si="116"/>
        <v>8713911.47999546</v>
      </c>
      <c r="BJ85" s="23"/>
    </row>
    <row r="86" ht="15" customHeight="1" spans="1:62">
      <c r="A86" s="6" t="s">
        <v>1021</v>
      </c>
      <c r="B86" s="43" t="s">
        <v>496</v>
      </c>
      <c r="C86" s="44" t="s">
        <v>497</v>
      </c>
      <c r="D86" s="45" t="s">
        <v>366</v>
      </c>
      <c r="E86" s="10" t="s">
        <v>200</v>
      </c>
      <c r="F86" s="46" t="s">
        <v>391</v>
      </c>
      <c r="G86" s="45" t="s">
        <v>165</v>
      </c>
      <c r="H86" s="45" t="s">
        <v>567</v>
      </c>
      <c r="I86" s="46" t="s">
        <v>431</v>
      </c>
      <c r="J86" s="45" t="s">
        <v>173</v>
      </c>
      <c r="K86" s="45" t="s">
        <v>931</v>
      </c>
      <c r="L86" s="47" t="s">
        <v>302</v>
      </c>
      <c r="M86" s="13">
        <v>1584</v>
      </c>
      <c r="N86" s="14">
        <f t="shared" si="107"/>
        <v>4.33972602739726</v>
      </c>
      <c r="O86" s="15">
        <v>9200</v>
      </c>
      <c r="P86" s="15">
        <f t="shared" si="74"/>
        <v>14572800</v>
      </c>
      <c r="Q86" s="16">
        <f>IFERROR(VLOOKUP(G86,SCENARIOS!$A$13:$E$18,3,0),0.025)</f>
        <v>0.025</v>
      </c>
      <c r="R86" s="17">
        <f>IFERROR(VLOOKUP(L86,INPUTS!$A$107:$B$120,2,0),0.0082)</f>
        <v>0.0082</v>
      </c>
      <c r="S86" s="51">
        <f t="shared" si="75"/>
        <v>75.44</v>
      </c>
      <c r="T86" s="15">
        <f t="shared" si="76"/>
        <v>119496.96</v>
      </c>
      <c r="U86" s="15">
        <f>T86/INPUTS!$B$7*1000</f>
        <v>149371200</v>
      </c>
      <c r="V86" s="15">
        <f>T86*INPUTS!$B$6</f>
        <v>377610.3936</v>
      </c>
      <c r="W86" s="31" t="s">
        <v>396</v>
      </c>
      <c r="X86" s="19" t="s">
        <v>396</v>
      </c>
      <c r="Y86" s="20">
        <f>IFERROR(VLOOKUP(E86,INPUTS!$A$44:$B$103,2,0),0)</f>
        <v>0.02</v>
      </c>
      <c r="Z86" s="15">
        <f t="shared" si="103"/>
        <v>2389.9392</v>
      </c>
      <c r="AA86" s="20">
        <f>IFERROR(VLOOKUP(E86,INPUTS!$A$44:$C$103,3,0),SCENARIOS!$J$24)</f>
        <v>0.06</v>
      </c>
      <c r="AB86" s="15">
        <f t="shared" ref="AB86:AF86" si="133">$T86*AA86*(1+$Q86)^AB$2</f>
        <v>8111.99051756775</v>
      </c>
      <c r="AC86" s="20">
        <f>IFERROR(VLOOKUP($E86,INPUTS!$A$44:$G$103,4,0),SCENARIOS!$K$24)</f>
        <v>0.15</v>
      </c>
      <c r="AD86" s="15">
        <f t="shared" si="133"/>
        <v>22944.9317361675</v>
      </c>
      <c r="AE86" s="20">
        <f>IFERROR(VLOOKUP($E86,INPUTS!$A$44:$G$103,5,0),SCENARIOS!$L$24)</f>
        <v>0.3</v>
      </c>
      <c r="AF86" s="15">
        <f t="shared" si="133"/>
        <v>51920.1684210294</v>
      </c>
      <c r="AG86" s="20">
        <f>IFERROR(VLOOKUP($E86,INPUTS!$A$44:$G$103,6,0),SCENARIOS!$M$24)</f>
        <v>0.4</v>
      </c>
      <c r="AH86" s="15">
        <f t="shared" si="105"/>
        <v>78323.8732882895</v>
      </c>
      <c r="AI86" s="20">
        <f>IFERROR(VLOOKUP($E86,INPUTS!$A$44:$G$103,7,0),SCENARIOS!$N$24)</f>
        <v>0.5</v>
      </c>
      <c r="AJ86" s="15">
        <f t="shared" si="106"/>
        <v>110770.341879719</v>
      </c>
      <c r="AL86" t="str">
        <f t="shared" si="109"/>
        <v>N</v>
      </c>
      <c r="AM86" s="21">
        <f t="shared" si="110"/>
        <v>221540.683759438</v>
      </c>
      <c r="BC86" s="2" t="str">
        <v>ORD</v>
      </c>
      <c r="BD86" s="15">
        <f t="shared" si="111"/>
        <v>3913.314345</v>
      </c>
      <c r="BE86" s="15">
        <f t="shared" si="112"/>
        <v>25923.6914712101</v>
      </c>
      <c r="BF86" s="15">
        <f t="shared" si="113"/>
        <v>95406.1670048088</v>
      </c>
      <c r="BG86" s="15">
        <f t="shared" si="114"/>
        <v>210672.234993805</v>
      </c>
      <c r="BH86" s="15">
        <f t="shared" si="115"/>
        <v>348898.755635849</v>
      </c>
      <c r="BI86" s="15">
        <f t="shared" si="116"/>
        <v>513616.557810545</v>
      </c>
      <c r="BJ86" s="23"/>
    </row>
    <row r="87" ht="15" customHeight="1" spans="1:62">
      <c r="A87" s="24" t="s">
        <v>1022</v>
      </c>
      <c r="B87" s="43" t="s">
        <v>496</v>
      </c>
      <c r="C87" s="44" t="s">
        <v>497</v>
      </c>
      <c r="D87" s="45" t="s">
        <v>366</v>
      </c>
      <c r="E87" s="10" t="s">
        <v>200</v>
      </c>
      <c r="F87" s="46" t="s">
        <v>391</v>
      </c>
      <c r="G87" s="45" t="s">
        <v>165</v>
      </c>
      <c r="H87" s="45" t="s">
        <v>234</v>
      </c>
      <c r="I87" s="46" t="s">
        <v>424</v>
      </c>
      <c r="J87" s="45" t="s">
        <v>173</v>
      </c>
      <c r="K87" s="45" t="s">
        <v>931</v>
      </c>
      <c r="L87" s="47" t="s">
        <v>302</v>
      </c>
      <c r="M87" s="13">
        <v>1584</v>
      </c>
      <c r="N87" s="14">
        <f t="shared" si="107"/>
        <v>4.33972602739726</v>
      </c>
      <c r="O87" s="15">
        <v>9350</v>
      </c>
      <c r="P87" s="15">
        <f t="shared" si="74"/>
        <v>14810400</v>
      </c>
      <c r="Q87" s="16">
        <f>IFERROR(VLOOKUP(G87,SCENARIOS!$A$13:$E$18,3,0),0.025)</f>
        <v>0.025</v>
      </c>
      <c r="R87" s="17">
        <f>IFERROR(VLOOKUP(L87,INPUTS!$A$107:$B$120,2,0),0.0082)</f>
        <v>0.0082</v>
      </c>
      <c r="S87" s="51">
        <f t="shared" si="75"/>
        <v>76.67</v>
      </c>
      <c r="T87" s="15">
        <f t="shared" si="76"/>
        <v>121445.28</v>
      </c>
      <c r="U87" s="15">
        <f>T87/INPUTS!$B$7*1000</f>
        <v>151806600</v>
      </c>
      <c r="V87" s="15">
        <f>T87*INPUTS!$B$6</f>
        <v>383767.0848</v>
      </c>
      <c r="W87" s="31" t="s">
        <v>396</v>
      </c>
      <c r="X87" s="19" t="s">
        <v>396</v>
      </c>
      <c r="Y87" s="20">
        <f>IFERROR(VLOOKUP(E87,INPUTS!$A$44:$B$103,2,0),0)</f>
        <v>0.02</v>
      </c>
      <c r="Z87" s="15">
        <f t="shared" si="103"/>
        <v>2428.9056</v>
      </c>
      <c r="AA87" s="20">
        <f>IFERROR(VLOOKUP(E87,INPUTS!$A$44:$C$103,3,0),SCENARIOS!$J$24)</f>
        <v>0.06</v>
      </c>
      <c r="AB87" s="15">
        <f t="shared" ref="AB87:AF87" si="134">$T87*AA87*(1+$Q87)^AB$2</f>
        <v>8244.25123252809</v>
      </c>
      <c r="AC87" s="20">
        <f>IFERROR(VLOOKUP($E87,INPUTS!$A$44:$G$103,4,0),SCENARIOS!$K$24)</f>
        <v>0.15</v>
      </c>
      <c r="AD87" s="15">
        <f t="shared" si="134"/>
        <v>23319.0338840398</v>
      </c>
      <c r="AE87" s="20">
        <f>IFERROR(VLOOKUP($E87,INPUTS!$A$44:$G$103,5,0),SCENARIOS!$L$24)</f>
        <v>0.3</v>
      </c>
      <c r="AF87" s="15">
        <f t="shared" si="134"/>
        <v>52766.6929061549</v>
      </c>
      <c r="AG87" s="20">
        <f>IFERROR(VLOOKUP($E87,INPUTS!$A$44:$G$103,6,0),SCENARIOS!$M$24)</f>
        <v>0.4</v>
      </c>
      <c r="AH87" s="15">
        <f t="shared" si="105"/>
        <v>79600.8929614682</v>
      </c>
      <c r="AI87" s="20">
        <f>IFERROR(VLOOKUP($E87,INPUTS!$A$44:$G$103,7,0),SCENARIOS!$N$24)</f>
        <v>0.5</v>
      </c>
      <c r="AJ87" s="15">
        <f t="shared" si="106"/>
        <v>112576.380062541</v>
      </c>
      <c r="AL87" t="str">
        <f t="shared" si="109"/>
        <v>Y</v>
      </c>
      <c r="AM87" s="21">
        <f t="shared" si="110"/>
        <v>225152.760125081</v>
      </c>
      <c r="BC87" s="2" t="str">
        <v>OSL</v>
      </c>
      <c r="BD87" s="15">
        <f t="shared" si="111"/>
        <v>10234.4643</v>
      </c>
      <c r="BE87" s="15">
        <f t="shared" si="112"/>
        <v>34738.0708906677</v>
      </c>
      <c r="BF87" s="15">
        <f t="shared" si="113"/>
        <v>98257.3467641954</v>
      </c>
      <c r="BG87" s="15">
        <f t="shared" si="114"/>
        <v>222338.338211706</v>
      </c>
      <c r="BH87" s="15">
        <f t="shared" si="115"/>
        <v>335407.229190903</v>
      </c>
      <c r="BI87" s="15">
        <f t="shared" si="116"/>
        <v>474353.117211844</v>
      </c>
      <c r="BJ87" s="23"/>
    </row>
    <row r="88" ht="15" customHeight="1" spans="1:62">
      <c r="A88" s="6" t="s">
        <v>1023</v>
      </c>
      <c r="B88" s="43" t="s">
        <v>496</v>
      </c>
      <c r="C88" s="44" t="s">
        <v>497</v>
      </c>
      <c r="D88" s="45" t="s">
        <v>366</v>
      </c>
      <c r="E88" s="10" t="s">
        <v>200</v>
      </c>
      <c r="F88" s="46" t="s">
        <v>391</v>
      </c>
      <c r="G88" s="45" t="s">
        <v>165</v>
      </c>
      <c r="H88" s="45" t="s">
        <v>245</v>
      </c>
      <c r="I88" s="46" t="s">
        <v>930</v>
      </c>
      <c r="J88" s="45" t="s">
        <v>169</v>
      </c>
      <c r="K88" s="45" t="s">
        <v>931</v>
      </c>
      <c r="L88" s="47" t="s">
        <v>302</v>
      </c>
      <c r="M88" s="13">
        <v>3167</v>
      </c>
      <c r="N88" s="14">
        <f t="shared" si="107"/>
        <v>8.67671232876712</v>
      </c>
      <c r="O88" s="15">
        <v>6200</v>
      </c>
      <c r="P88" s="15">
        <f t="shared" si="74"/>
        <v>19635400</v>
      </c>
      <c r="Q88" s="16">
        <f>IFERROR(VLOOKUP(G88,SCENARIOS!$A$13:$E$18,3,0),0.025)</f>
        <v>0.025</v>
      </c>
      <c r="R88" s="17">
        <f>IFERROR(VLOOKUP(L88,INPUTS!$A$107:$B$120,2,0),0.0082)</f>
        <v>0.0082</v>
      </c>
      <c r="S88" s="51">
        <f t="shared" si="75"/>
        <v>50.84</v>
      </c>
      <c r="T88" s="15">
        <f t="shared" si="76"/>
        <v>161010.28</v>
      </c>
      <c r="U88" s="15">
        <f>T88/INPUTS!$B$7*1000</f>
        <v>201262850</v>
      </c>
      <c r="V88" s="15">
        <f>T88*INPUTS!$B$6</f>
        <v>508792.4848</v>
      </c>
      <c r="W88" s="31" t="s">
        <v>396</v>
      </c>
      <c r="X88" s="19" t="s">
        <v>396</v>
      </c>
      <c r="Y88" s="20">
        <f>IFERROR(VLOOKUP(E88,INPUTS!$A$44:$B$103,2,0),0)</f>
        <v>0.02</v>
      </c>
      <c r="Z88" s="15">
        <f t="shared" si="103"/>
        <v>3220.2056</v>
      </c>
      <c r="AA88" s="20">
        <f>IFERROR(VLOOKUP(E88,INPUTS!$A$44:$C$103,3,0),SCENARIOS!$J$24)</f>
        <v>0.06</v>
      </c>
      <c r="AB88" s="15">
        <f t="shared" ref="AB88:AF88" si="135">$T88*AA88*(1+$Q88)^AB$2</f>
        <v>10930.1011891091</v>
      </c>
      <c r="AC88" s="20">
        <f>IFERROR(VLOOKUP($E88,INPUTS!$A$44:$G$103,4,0),SCENARIOS!$K$24)</f>
        <v>0.15</v>
      </c>
      <c r="AD88" s="15">
        <f t="shared" si="135"/>
        <v>30916.0156327092</v>
      </c>
      <c r="AE88" s="20">
        <f>IFERROR(VLOOKUP($E88,INPUTS!$A$44:$G$103,5,0),SCENARIOS!$L$24)</f>
        <v>0.3</v>
      </c>
      <c r="AF88" s="15">
        <f t="shared" si="135"/>
        <v>69957.2679934042</v>
      </c>
      <c r="AG88" s="20">
        <f>IFERROR(VLOOKUP($E88,INPUTS!$A$44:$G$103,6,0),SCENARIOS!$M$24)</f>
        <v>0.4</v>
      </c>
      <c r="AH88" s="15">
        <f t="shared" si="105"/>
        <v>105533.636745504</v>
      </c>
      <c r="AI88" s="20">
        <f>IFERROR(VLOOKUP($E88,INPUTS!$A$44:$G$103,7,0),SCENARIOS!$N$24)</f>
        <v>0.5</v>
      </c>
      <c r="AJ88" s="15">
        <f t="shared" si="106"/>
        <v>149252.029187599</v>
      </c>
      <c r="AL88" t="str">
        <f t="shared" si="109"/>
        <v>N</v>
      </c>
      <c r="AM88" s="21">
        <f t="shared" si="110"/>
        <v>298504.058375197</v>
      </c>
      <c r="BC88" s="2" t="str">
        <v>OVB</v>
      </c>
      <c r="BD88" s="15">
        <f t="shared" si="111"/>
        <v>0</v>
      </c>
      <c r="BE88" s="15">
        <f t="shared" si="112"/>
        <v>5006.8017568469</v>
      </c>
      <c r="BF88" s="15">
        <f t="shared" si="113"/>
        <v>28323.683140059</v>
      </c>
      <c r="BG88" s="15">
        <f t="shared" si="114"/>
        <v>64091.2954479489</v>
      </c>
      <c r="BH88" s="15">
        <f t="shared" si="115"/>
        <v>145026.836089218</v>
      </c>
      <c r="BI88" s="15">
        <f t="shared" si="116"/>
        <v>205105.691801104</v>
      </c>
      <c r="BJ88" s="23"/>
    </row>
    <row r="89" ht="15" customHeight="1" spans="1:62">
      <c r="A89" s="24" t="s">
        <v>1024</v>
      </c>
      <c r="B89" s="43" t="s">
        <v>498</v>
      </c>
      <c r="C89" s="44" t="s">
        <v>499</v>
      </c>
      <c r="D89" s="45" t="s">
        <v>366</v>
      </c>
      <c r="E89" s="10" t="s">
        <v>448</v>
      </c>
      <c r="F89" s="46" t="s">
        <v>447</v>
      </c>
      <c r="G89" s="45" t="s">
        <v>177</v>
      </c>
      <c r="H89" s="45" t="s">
        <v>200</v>
      </c>
      <c r="I89" s="46" t="s">
        <v>391</v>
      </c>
      <c r="J89" s="45" t="s">
        <v>165</v>
      </c>
      <c r="K89" s="45" t="s">
        <v>931</v>
      </c>
      <c r="L89" s="47" t="s">
        <v>302</v>
      </c>
      <c r="M89" s="13">
        <v>1144</v>
      </c>
      <c r="N89" s="14">
        <f t="shared" si="107"/>
        <v>3.13424657534247</v>
      </c>
      <c r="O89" s="15">
        <v>4850</v>
      </c>
      <c r="P89" s="15">
        <f t="shared" si="74"/>
        <v>5548400</v>
      </c>
      <c r="Q89" s="16">
        <f>IFERROR(VLOOKUP(G89,SCENARIOS!$A$13:$E$18,3,0),0.025)</f>
        <v>0.045</v>
      </c>
      <c r="R89" s="17">
        <f>IFERROR(VLOOKUP(L89,INPUTS!$A$107:$B$120,2,0),0.0082)</f>
        <v>0.0082</v>
      </c>
      <c r="S89" s="51">
        <f t="shared" si="75"/>
        <v>39.77</v>
      </c>
      <c r="T89" s="15">
        <f t="shared" si="76"/>
        <v>45496.88</v>
      </c>
      <c r="U89" s="15">
        <f>T89/INPUTS!$B$7*1000</f>
        <v>56871100</v>
      </c>
      <c r="V89" s="15">
        <f>T89*INPUTS!$B$6</f>
        <v>143770.1408</v>
      </c>
      <c r="W89" s="31" t="s">
        <v>396</v>
      </c>
      <c r="X89" s="19" t="s">
        <v>396</v>
      </c>
      <c r="Y89" s="20">
        <f>IFERROR(VLOOKUP(E89,INPUTS!$A$44:$B$103,2,0),0)</f>
        <v>0</v>
      </c>
      <c r="Z89" s="15">
        <f t="shared" si="103"/>
        <v>0</v>
      </c>
      <c r="AA89" s="20">
        <f>IFERROR(VLOOKUP(E89,INPUTS!$A$44:$C$103,3,0),SCENARIOS!$J$24)</f>
        <v>0.01</v>
      </c>
      <c r="AB89" s="15">
        <f t="shared" ref="AB89:AF89" si="136">$T89*AA89*(1+$Q89)^AB$2</f>
        <v>566.973900755717</v>
      </c>
      <c r="AC89" s="20">
        <f>IFERROR(VLOOKUP($E89,INPUTS!$A$44:$G$103,4,0),SCENARIOS!$K$24)</f>
        <v>0.05</v>
      </c>
      <c r="AD89" s="15">
        <f t="shared" si="136"/>
        <v>3532.76317121255</v>
      </c>
      <c r="AE89" s="20">
        <f>IFERROR(VLOOKUP($E89,INPUTS!$A$44:$G$103,5,0),SCENARIOS!$L$24)</f>
        <v>0.1</v>
      </c>
      <c r="AF89" s="15">
        <f t="shared" si="136"/>
        <v>8804.9313079425</v>
      </c>
      <c r="AG89" s="20">
        <f>IFERROR(VLOOKUP($E89,INPUTS!$A$44:$G$103,6,0),SCENARIOS!$M$24)</f>
        <v>0.2</v>
      </c>
      <c r="AH89" s="15">
        <f t="shared" si="105"/>
        <v>21945.0927164689</v>
      </c>
      <c r="AI89" s="20">
        <f>IFERROR(VLOOKUP($E89,INPUTS!$A$44:$G$103,7,0),SCENARIOS!$N$24)</f>
        <v>0.25</v>
      </c>
      <c r="AJ89" s="15">
        <f t="shared" si="106"/>
        <v>34184.4727042333</v>
      </c>
      <c r="AL89" t="str">
        <f t="shared" si="109"/>
        <v>Y</v>
      </c>
      <c r="AM89" s="21">
        <f t="shared" si="110"/>
        <v>136737.890816933</v>
      </c>
      <c r="BC89" s="2" t="str">
        <v>PEK</v>
      </c>
      <c r="BD89" s="15">
        <f t="shared" si="111"/>
        <v>0</v>
      </c>
      <c r="BE89" s="15">
        <f t="shared" si="112"/>
        <v>27089.5173268924</v>
      </c>
      <c r="BF89" s="15">
        <f t="shared" si="113"/>
        <v>164792.699401894</v>
      </c>
      <c r="BG89" s="15">
        <f t="shared" si="114"/>
        <v>400991.03204329</v>
      </c>
      <c r="BH89" s="15">
        <f t="shared" si="115"/>
        <v>975733.80594368</v>
      </c>
      <c r="BI89" s="15">
        <f t="shared" si="116"/>
        <v>1483911.70871397</v>
      </c>
      <c r="BJ89" s="23"/>
    </row>
    <row r="90" ht="15" customHeight="1" spans="1:62">
      <c r="A90" s="6" t="s">
        <v>1025</v>
      </c>
      <c r="B90" s="43" t="s">
        <v>498</v>
      </c>
      <c r="C90" s="44" t="s">
        <v>499</v>
      </c>
      <c r="D90" s="45" t="s">
        <v>366</v>
      </c>
      <c r="E90" s="10" t="s">
        <v>448</v>
      </c>
      <c r="F90" s="46" t="s">
        <v>447</v>
      </c>
      <c r="G90" s="45" t="s">
        <v>177</v>
      </c>
      <c r="H90" s="45" t="s">
        <v>567</v>
      </c>
      <c r="I90" s="46" t="s">
        <v>431</v>
      </c>
      <c r="J90" s="45" t="s">
        <v>173</v>
      </c>
      <c r="K90" s="45" t="s">
        <v>931</v>
      </c>
      <c r="L90" s="47" t="s">
        <v>302</v>
      </c>
      <c r="M90" s="13">
        <v>572</v>
      </c>
      <c r="N90" s="14">
        <f t="shared" si="107"/>
        <v>1.56712328767123</v>
      </c>
      <c r="O90" s="15">
        <v>6300</v>
      </c>
      <c r="P90" s="15">
        <f t="shared" si="74"/>
        <v>3603600</v>
      </c>
      <c r="Q90" s="16">
        <f>IFERROR(VLOOKUP(G90,SCENARIOS!$A$13:$E$18,3,0),0.025)</f>
        <v>0.045</v>
      </c>
      <c r="R90" s="17">
        <f>IFERROR(VLOOKUP(L90,INPUTS!$A$107:$B$120,2,0),0.0082)</f>
        <v>0.0082</v>
      </c>
      <c r="S90" s="51">
        <f t="shared" si="75"/>
        <v>51.66</v>
      </c>
      <c r="T90" s="15">
        <f t="shared" si="76"/>
        <v>29549.52</v>
      </c>
      <c r="U90" s="15">
        <f>T90/INPUTS!$B$7*1000</f>
        <v>36936900</v>
      </c>
      <c r="V90" s="15">
        <f>T90*INPUTS!$B$6</f>
        <v>93376.4832</v>
      </c>
      <c r="W90" s="31" t="s">
        <v>396</v>
      </c>
      <c r="X90" s="19" t="s">
        <v>396</v>
      </c>
      <c r="Y90" s="20">
        <f>IFERROR(VLOOKUP(E90,INPUTS!$A$44:$B$103,2,0),0)</f>
        <v>0</v>
      </c>
      <c r="Z90" s="15">
        <f t="shared" si="103"/>
        <v>0</v>
      </c>
      <c r="AA90" s="20">
        <f>IFERROR(VLOOKUP(E90,INPUTS!$A$44:$C$103,3,0),SCENARIOS!$J$24)</f>
        <v>0.01</v>
      </c>
      <c r="AB90" s="15">
        <f t="shared" ref="AB90:AF90" si="137">$T90*AA90*(1+$Q90)^AB$2</f>
        <v>368.240780903198</v>
      </c>
      <c r="AC90" s="20">
        <f>IFERROR(VLOOKUP($E90,INPUTS!$A$44:$G$103,4,0),SCENARIOS!$K$24)</f>
        <v>0.05</v>
      </c>
      <c r="AD90" s="15">
        <f t="shared" si="137"/>
        <v>2294.47504934423</v>
      </c>
      <c r="AE90" s="20">
        <f>IFERROR(VLOOKUP($E90,INPUTS!$A$44:$G$103,5,0),SCENARIOS!$L$24)</f>
        <v>0.1</v>
      </c>
      <c r="AF90" s="15">
        <f t="shared" si="137"/>
        <v>5718.66672577709</v>
      </c>
      <c r="AG90" s="20">
        <f>IFERROR(VLOOKUP($E90,INPUTS!$A$44:$G$103,6,0),SCENARIOS!$M$24)</f>
        <v>0.2</v>
      </c>
      <c r="AH90" s="15">
        <f t="shared" si="105"/>
        <v>14252.9983622427</v>
      </c>
      <c r="AI90" s="20">
        <f>IFERROR(VLOOKUP($E90,INPUTS!$A$44:$G$103,7,0),SCENARIOS!$N$24)</f>
        <v>0.25</v>
      </c>
      <c r="AJ90" s="15">
        <f t="shared" si="106"/>
        <v>22202.286395533</v>
      </c>
      <c r="AL90" t="str">
        <f t="shared" si="109"/>
        <v>N</v>
      </c>
      <c r="AM90" s="21">
        <f t="shared" si="110"/>
        <v>88809.1455821319</v>
      </c>
      <c r="BC90" s="2" t="str">
        <v>PER</v>
      </c>
      <c r="BD90" s="15">
        <f t="shared" si="111"/>
        <v>0</v>
      </c>
      <c r="BE90" s="15">
        <f t="shared" si="112"/>
        <v>2555.63155506807</v>
      </c>
      <c r="BF90" s="15">
        <f t="shared" si="113"/>
        <v>6218.63309787718</v>
      </c>
      <c r="BG90" s="15">
        <f t="shared" si="114"/>
        <v>15131.836014986</v>
      </c>
      <c r="BH90" s="15">
        <f t="shared" si="115"/>
        <v>27615.2883094103</v>
      </c>
      <c r="BI90" s="15">
        <f t="shared" si="116"/>
        <v>44797.6275630091</v>
      </c>
      <c r="BJ90" s="23"/>
    </row>
    <row r="91" ht="15" customHeight="1" spans="1:62">
      <c r="A91" s="24" t="s">
        <v>1026</v>
      </c>
      <c r="B91" s="43" t="s">
        <v>498</v>
      </c>
      <c r="C91" s="44" t="s">
        <v>499</v>
      </c>
      <c r="D91" s="45" t="s">
        <v>366</v>
      </c>
      <c r="E91" s="10" t="s">
        <v>448</v>
      </c>
      <c r="F91" s="46" t="s">
        <v>447</v>
      </c>
      <c r="G91" s="45" t="s">
        <v>177</v>
      </c>
      <c r="H91" s="45" t="s">
        <v>245</v>
      </c>
      <c r="I91" s="46" t="s">
        <v>930</v>
      </c>
      <c r="J91" s="45" t="s">
        <v>169</v>
      </c>
      <c r="K91" s="45" t="s">
        <v>931</v>
      </c>
      <c r="L91" s="47" t="s">
        <v>302</v>
      </c>
      <c r="M91" s="13">
        <v>572</v>
      </c>
      <c r="N91" s="14">
        <f t="shared" si="107"/>
        <v>1.56712328767123</v>
      </c>
      <c r="O91" s="15">
        <v>11000</v>
      </c>
      <c r="P91" s="15">
        <f t="shared" si="74"/>
        <v>6292000</v>
      </c>
      <c r="Q91" s="16">
        <f>IFERROR(VLOOKUP(G91,SCENARIOS!$A$13:$E$18,3,0),0.025)</f>
        <v>0.045</v>
      </c>
      <c r="R91" s="17">
        <f>IFERROR(VLOOKUP(L91,INPUTS!$A$107:$B$120,2,0),0.0082)</f>
        <v>0.0082</v>
      </c>
      <c r="S91" s="51">
        <f t="shared" si="75"/>
        <v>90.2</v>
      </c>
      <c r="T91" s="15">
        <f t="shared" si="76"/>
        <v>51594.4</v>
      </c>
      <c r="U91" s="15">
        <f>T91/INPUTS!$B$7*1000</f>
        <v>64493000</v>
      </c>
      <c r="V91" s="15">
        <f>T91*INPUTS!$B$6</f>
        <v>163038.304</v>
      </c>
      <c r="W91" s="31" t="s">
        <v>396</v>
      </c>
      <c r="X91" s="19" t="s">
        <v>396</v>
      </c>
      <c r="Y91" s="20">
        <f>IFERROR(VLOOKUP(E91,INPUTS!$A$44:$B$103,2,0),0)</f>
        <v>0</v>
      </c>
      <c r="Z91" s="15">
        <f t="shared" si="103"/>
        <v>0</v>
      </c>
      <c r="AA91" s="20">
        <f>IFERROR(VLOOKUP(E91,INPUTS!$A$44:$C$103,3,0),SCENARIOS!$J$24)</f>
        <v>0.01</v>
      </c>
      <c r="AB91" s="15">
        <f t="shared" ref="AB91:AF91" si="138">$T91*AA91*(1+$Q91)^AB$2</f>
        <v>642.960093640504</v>
      </c>
      <c r="AC91" s="20">
        <f>IFERROR(VLOOKUP($E91,INPUTS!$A$44:$G$103,4,0),SCENARIOS!$K$24)</f>
        <v>0.05</v>
      </c>
      <c r="AD91" s="15">
        <f t="shared" si="138"/>
        <v>4006.22627663278</v>
      </c>
      <c r="AE91" s="20">
        <f>IFERROR(VLOOKUP($E91,INPUTS!$A$44:$G$103,5,0),SCENARIOS!$L$24)</f>
        <v>0.1</v>
      </c>
      <c r="AF91" s="15">
        <f t="shared" si="138"/>
        <v>9984.97364818221</v>
      </c>
      <c r="AG91" s="20">
        <f>IFERROR(VLOOKUP($E91,INPUTS!$A$44:$G$103,6,0),SCENARIOS!$M$24)</f>
        <v>0.2</v>
      </c>
      <c r="AH91" s="15">
        <f t="shared" si="105"/>
        <v>24886.1876166142</v>
      </c>
      <c r="AI91" s="20">
        <f>IFERROR(VLOOKUP($E91,INPUTS!$A$44:$G$103,7,0),SCENARIOS!$N$24)</f>
        <v>0.25</v>
      </c>
      <c r="AJ91" s="15">
        <f t="shared" si="106"/>
        <v>38765.8968810893</v>
      </c>
      <c r="AL91" t="str">
        <f t="shared" si="109"/>
        <v>N</v>
      </c>
      <c r="AM91" s="21">
        <f t="shared" si="110"/>
        <v>155063.587524357</v>
      </c>
      <c r="BC91" s="2" t="str">
        <v>PHL</v>
      </c>
      <c r="BD91" s="15">
        <f t="shared" si="111"/>
        <v>0</v>
      </c>
      <c r="BE91" s="15">
        <f t="shared" si="112"/>
        <v>2866.90296037033</v>
      </c>
      <c r="BF91" s="15">
        <f t="shared" si="113"/>
        <v>15826.4626159106</v>
      </c>
      <c r="BG91" s="15">
        <f t="shared" si="114"/>
        <v>34947.3871135788</v>
      </c>
      <c r="BH91" s="15">
        <f t="shared" si="115"/>
        <v>77169.4784682028</v>
      </c>
      <c r="BI91" s="15">
        <f t="shared" si="116"/>
        <v>106501.674712123</v>
      </c>
      <c r="BJ91" s="23"/>
    </row>
    <row r="92" ht="15" customHeight="1" spans="1:62">
      <c r="A92" s="6" t="s">
        <v>1027</v>
      </c>
      <c r="B92" s="43" t="s">
        <v>508</v>
      </c>
      <c r="C92" s="44" t="s">
        <v>509</v>
      </c>
      <c r="D92" s="45" t="s">
        <v>366</v>
      </c>
      <c r="E92" s="10" t="s">
        <v>234</v>
      </c>
      <c r="F92" s="46" t="s">
        <v>424</v>
      </c>
      <c r="G92" s="45" t="s">
        <v>173</v>
      </c>
      <c r="H92" s="45" t="s">
        <v>248</v>
      </c>
      <c r="I92" s="46" t="s">
        <v>930</v>
      </c>
      <c r="J92" s="45" t="s">
        <v>169</v>
      </c>
      <c r="K92" s="45" t="s">
        <v>931</v>
      </c>
      <c r="L92" s="47" t="s">
        <v>307</v>
      </c>
      <c r="M92" s="13">
        <v>491</v>
      </c>
      <c r="N92" s="14">
        <f t="shared" si="107"/>
        <v>1.34520547945205</v>
      </c>
      <c r="O92" s="15">
        <v>8730</v>
      </c>
      <c r="P92" s="15">
        <f t="shared" si="74"/>
        <v>4286430</v>
      </c>
      <c r="Q92" s="16">
        <f>IFERROR(VLOOKUP(G92,SCENARIOS!$A$13:$E$18,3,0),0.025)</f>
        <v>0.04</v>
      </c>
      <c r="R92" s="17">
        <f>IFERROR(VLOOKUP(L92,INPUTS!$A$107:$B$120,2,0),0.0082)</f>
        <v>0.0068</v>
      </c>
      <c r="S92" s="51">
        <f t="shared" si="75"/>
        <v>59.364</v>
      </c>
      <c r="T92" s="15">
        <f t="shared" si="76"/>
        <v>29147.724</v>
      </c>
      <c r="U92" s="15">
        <f>T92/INPUTS!$B$7*1000</f>
        <v>36434655</v>
      </c>
      <c r="V92" s="15">
        <f>T92*INPUTS!$B$6</f>
        <v>92106.80784</v>
      </c>
      <c r="W92" s="31" t="s">
        <v>396</v>
      </c>
      <c r="X92" s="19" t="s">
        <v>396</v>
      </c>
      <c r="Y92" s="20">
        <f>IFERROR(VLOOKUP(E92,INPUTS!$A$44:$B$103,2,0),0)</f>
        <v>0</v>
      </c>
      <c r="Z92" s="15">
        <f t="shared" si="103"/>
        <v>0</v>
      </c>
      <c r="AA92" s="20">
        <f>IFERROR(VLOOKUP(E92,INPUTS!$A$44:$C$103,3,0),SCENARIOS!$J$24)</f>
        <v>0.1</v>
      </c>
      <c r="AB92" s="15">
        <f t="shared" ref="AB92:AF92" si="139">$T92*AA92*(1+$Q92)^AB$2</f>
        <v>3546.26630029541</v>
      </c>
      <c r="AC92" s="20">
        <f>IFERROR(VLOOKUP($E92,INPUTS!$A$44:$G$103,4,0),SCENARIOS!$K$24)</f>
        <v>0.15</v>
      </c>
      <c r="AD92" s="15">
        <f t="shared" si="139"/>
        <v>6471.86278040659</v>
      </c>
      <c r="AE92" s="20">
        <f>IFERROR(VLOOKUP($E92,INPUTS!$A$44:$G$103,5,0),SCENARIOS!$L$24)</f>
        <v>0.3</v>
      </c>
      <c r="AF92" s="15">
        <f t="shared" si="139"/>
        <v>15748.0212714324</v>
      </c>
      <c r="AG92" s="20">
        <f>IFERROR(VLOOKUP($E92,INPUTS!$A$44:$G$103,6,0),SCENARIOS!$M$24)</f>
        <v>0.4</v>
      </c>
      <c r="AH92" s="15">
        <f t="shared" si="105"/>
        <v>25546.5010492603</v>
      </c>
      <c r="AI92" s="20">
        <f>IFERROR(VLOOKUP($E92,INPUTS!$A$44:$G$103,7,0),SCENARIOS!$N$24)</f>
        <v>0.5</v>
      </c>
      <c r="AJ92" s="15">
        <f t="shared" si="106"/>
        <v>38851.530809684</v>
      </c>
      <c r="AL92" t="str">
        <f t="shared" si="109"/>
        <v>Y</v>
      </c>
      <c r="AM92" s="21">
        <f t="shared" si="110"/>
        <v>77703.0616193679</v>
      </c>
      <c r="BC92" s="2" t="str">
        <v>PRG</v>
      </c>
      <c r="BD92" s="15">
        <f t="shared" si="111"/>
        <v>0</v>
      </c>
      <c r="BE92" s="15">
        <f t="shared" si="112"/>
        <v>3777.31380251558</v>
      </c>
      <c r="BF92" s="15">
        <f t="shared" si="113"/>
        <v>21368.4192941562</v>
      </c>
      <c r="BG92" s="15">
        <f t="shared" si="114"/>
        <v>48352.8101717976</v>
      </c>
      <c r="BH92" s="15">
        <f t="shared" si="115"/>
        <v>109413.533089426</v>
      </c>
      <c r="BI92" s="15">
        <f t="shared" si="116"/>
        <v>154739.212423446</v>
      </c>
      <c r="BJ92" s="23"/>
    </row>
    <row r="93" ht="15" customHeight="1" spans="1:62">
      <c r="A93" s="24" t="s">
        <v>1028</v>
      </c>
      <c r="B93" s="43" t="s">
        <v>508</v>
      </c>
      <c r="C93" s="44" t="s">
        <v>509</v>
      </c>
      <c r="D93" s="45" t="s">
        <v>366</v>
      </c>
      <c r="E93" s="10" t="s">
        <v>234</v>
      </c>
      <c r="F93" s="46" t="s">
        <v>424</v>
      </c>
      <c r="G93" s="45" t="s">
        <v>173</v>
      </c>
      <c r="H93" s="45" t="s">
        <v>200</v>
      </c>
      <c r="I93" s="46" t="s">
        <v>391</v>
      </c>
      <c r="J93" s="45" t="s">
        <v>165</v>
      </c>
      <c r="K93" s="45" t="s">
        <v>931</v>
      </c>
      <c r="L93" s="47" t="s">
        <v>307</v>
      </c>
      <c r="M93" s="13">
        <v>491</v>
      </c>
      <c r="N93" s="14">
        <f t="shared" si="107"/>
        <v>1.34520547945205</v>
      </c>
      <c r="O93" s="15">
        <v>9350</v>
      </c>
      <c r="P93" s="15">
        <f t="shared" si="74"/>
        <v>4590850</v>
      </c>
      <c r="Q93" s="16">
        <f>IFERROR(VLOOKUP(G93,SCENARIOS!$A$13:$E$18,3,0),0.025)</f>
        <v>0.04</v>
      </c>
      <c r="R93" s="17">
        <f>IFERROR(VLOOKUP(L93,INPUTS!$A$107:$B$120,2,0),0.0082)</f>
        <v>0.0068</v>
      </c>
      <c r="S93" s="51">
        <f t="shared" si="75"/>
        <v>63.58</v>
      </c>
      <c r="T93" s="15">
        <f t="shared" si="76"/>
        <v>31217.78</v>
      </c>
      <c r="U93" s="15">
        <f>T93/INPUTS!$B$7*1000</f>
        <v>39022225</v>
      </c>
      <c r="V93" s="15">
        <f>T93*INPUTS!$B$6</f>
        <v>98648.1848</v>
      </c>
      <c r="W93" s="31" t="s">
        <v>396</v>
      </c>
      <c r="X93" s="19" t="s">
        <v>396</v>
      </c>
      <c r="Y93" s="20">
        <f>IFERROR(VLOOKUP(E93,INPUTS!$A$44:$B$103,2,0),0)</f>
        <v>0</v>
      </c>
      <c r="Z93" s="15">
        <f t="shared" si="103"/>
        <v>0</v>
      </c>
      <c r="AA93" s="20">
        <f>IFERROR(VLOOKUP(E93,INPUTS!$A$44:$C$103,3,0),SCENARIOS!$J$24)</f>
        <v>0.1</v>
      </c>
      <c r="AB93" s="15">
        <f t="shared" ref="AB93:AF93" si="140">$T93*AA93*(1+$Q93)^AB$2</f>
        <v>3798.12026434847</v>
      </c>
      <c r="AC93" s="20">
        <f>IFERROR(VLOOKUP($E93,INPUTS!$A$44:$G$103,4,0),SCENARIOS!$K$24)</f>
        <v>0.15</v>
      </c>
      <c r="AD93" s="15">
        <f t="shared" si="140"/>
        <v>6931.49106492573</v>
      </c>
      <c r="AE93" s="20">
        <f>IFERROR(VLOOKUP($E93,INPUTS!$A$44:$G$103,5,0),SCENARIOS!$L$24)</f>
        <v>0.3</v>
      </c>
      <c r="AF93" s="15">
        <f t="shared" si="140"/>
        <v>16866.4374442031</v>
      </c>
      <c r="AG93" s="20">
        <f>IFERROR(VLOOKUP($E93,INPUTS!$A$44:$G$103,6,0),SCENARIOS!$M$24)</f>
        <v>0.4</v>
      </c>
      <c r="AH93" s="15">
        <f t="shared" si="105"/>
        <v>27360.8000928504</v>
      </c>
      <c r="AI93" s="20">
        <f>IFERROR(VLOOKUP($E93,INPUTS!$A$44:$G$103,7,0),SCENARIOS!$N$24)</f>
        <v>0.5</v>
      </c>
      <c r="AJ93" s="15">
        <f t="shared" si="106"/>
        <v>41610.7460561907</v>
      </c>
      <c r="AL93" t="str">
        <f t="shared" si="109"/>
        <v>Y</v>
      </c>
      <c r="AM93" s="21">
        <f t="shared" si="110"/>
        <v>83221.4921123815</v>
      </c>
      <c r="BC93" s="2" t="str">
        <v>PTY</v>
      </c>
      <c r="BD93" s="15">
        <f t="shared" si="111"/>
        <v>0</v>
      </c>
      <c r="BE93" s="15">
        <f t="shared" si="112"/>
        <v>9335.80875187296</v>
      </c>
      <c r="BF93" s="15">
        <f t="shared" si="113"/>
        <v>55440.0610336888</v>
      </c>
      <c r="BG93" s="15">
        <f t="shared" si="114"/>
        <v>131690.802547878</v>
      </c>
      <c r="BH93" s="15">
        <f t="shared" si="115"/>
        <v>312814.725531523</v>
      </c>
      <c r="BI93" s="15">
        <f t="shared" si="116"/>
        <v>464407.207148094</v>
      </c>
      <c r="BJ93" s="23"/>
    </row>
    <row r="94" ht="15" customHeight="1" spans="1:62">
      <c r="A94" s="6" t="s">
        <v>1029</v>
      </c>
      <c r="B94" s="43" t="s">
        <v>510</v>
      </c>
      <c r="C94" s="44" t="s">
        <v>511</v>
      </c>
      <c r="D94" s="45" t="s">
        <v>366</v>
      </c>
      <c r="E94" s="10" t="s">
        <v>242</v>
      </c>
      <c r="F94" s="46" t="s">
        <v>421</v>
      </c>
      <c r="G94" s="45" t="s">
        <v>173</v>
      </c>
      <c r="H94" s="45" t="s">
        <v>200</v>
      </c>
      <c r="I94" s="46" t="s">
        <v>391</v>
      </c>
      <c r="J94" s="45" t="s">
        <v>165</v>
      </c>
      <c r="K94" s="45" t="s">
        <v>931</v>
      </c>
      <c r="L94" s="47" t="s">
        <v>302</v>
      </c>
      <c r="M94" s="13">
        <v>492</v>
      </c>
      <c r="N94" s="14">
        <f t="shared" si="107"/>
        <v>1.34794520547945</v>
      </c>
      <c r="O94" s="15">
        <v>10800</v>
      </c>
      <c r="P94" s="15">
        <f t="shared" si="74"/>
        <v>5313600</v>
      </c>
      <c r="Q94" s="16">
        <f>IFERROR(VLOOKUP(G94,SCENARIOS!$A$13:$E$18,3,0),0.025)</f>
        <v>0.04</v>
      </c>
      <c r="R94" s="17">
        <f>IFERROR(VLOOKUP(L94,INPUTS!$A$107:$B$120,2,0),0.0082)</f>
        <v>0.0082</v>
      </c>
      <c r="S94" s="51">
        <f t="shared" si="75"/>
        <v>88.56</v>
      </c>
      <c r="T94" s="15">
        <f t="shared" si="76"/>
        <v>43571.52</v>
      </c>
      <c r="U94" s="15">
        <f>T94/INPUTS!$B$7*1000</f>
        <v>54464400</v>
      </c>
      <c r="V94" s="15">
        <f>T94*INPUTS!$B$6</f>
        <v>137686.0032</v>
      </c>
      <c r="W94" s="31" t="s">
        <v>396</v>
      </c>
      <c r="X94" s="19" t="s">
        <v>396</v>
      </c>
      <c r="Y94" s="20">
        <f>IFERROR(VLOOKUP(E94,INPUTS!$A$44:$B$103,2,0),0)</f>
        <v>0</v>
      </c>
      <c r="Z94" s="15">
        <f t="shared" si="103"/>
        <v>0</v>
      </c>
      <c r="AA94" s="20">
        <f>IFERROR(VLOOKUP(E94,INPUTS!$A$44:$C$103,3,0),SCENARIOS!$J$24)</f>
        <v>0.03</v>
      </c>
      <c r="AB94" s="15">
        <f t="shared" ref="AB94:AF94" si="141">$T94*AA94*(1+$Q94)^AB$2</f>
        <v>1590.34248809939</v>
      </c>
      <c r="AC94" s="20">
        <f>IFERROR(VLOOKUP($E94,INPUTS!$A$44:$G$103,4,0),SCENARIOS!$K$24)</f>
        <v>0.1</v>
      </c>
      <c r="AD94" s="15">
        <f t="shared" si="141"/>
        <v>6449.64934652054</v>
      </c>
      <c r="AE94" s="20">
        <f>IFERROR(VLOOKUP($E94,INPUTS!$A$44:$G$103,5,0),SCENARIOS!$L$24)</f>
        <v>0.2</v>
      </c>
      <c r="AF94" s="15">
        <f t="shared" si="141"/>
        <v>15693.969193813</v>
      </c>
      <c r="AG94" s="20">
        <f>IFERROR(VLOOKUP($E94,INPUTS!$A$44:$G$103,6,0),SCENARIOS!$M$24)</f>
        <v>0.3</v>
      </c>
      <c r="AH94" s="15">
        <f t="shared" si="105"/>
        <v>28641.1697547431</v>
      </c>
      <c r="AI94" s="20">
        <f>IFERROR(VLOOKUP($E94,INPUTS!$A$44:$G$103,7,0),SCENARIOS!$N$24)</f>
        <v>0.4</v>
      </c>
      <c r="AJ94" s="15">
        <f t="shared" si="106"/>
        <v>46461.8164136524</v>
      </c>
      <c r="AL94" t="str">
        <f t="shared" si="109"/>
        <v>Y</v>
      </c>
      <c r="AM94" s="21">
        <f t="shared" si="110"/>
        <v>116154.541034131</v>
      </c>
      <c r="BC94" s="2" t="str">
        <v>PVG</v>
      </c>
      <c r="BD94" s="15">
        <f t="shared" si="111"/>
        <v>0</v>
      </c>
      <c r="BE94" s="15">
        <f t="shared" si="112"/>
        <v>21868.2729309992</v>
      </c>
      <c r="BF94" s="15">
        <f t="shared" si="113"/>
        <v>133030.488659878</v>
      </c>
      <c r="BG94" s="15">
        <f t="shared" si="114"/>
        <v>323703.860271461</v>
      </c>
      <c r="BH94" s="15">
        <f t="shared" si="115"/>
        <v>787670.482234714</v>
      </c>
      <c r="BI94" s="15">
        <f t="shared" si="116"/>
        <v>1197901.97293209</v>
      </c>
      <c r="BJ94" s="23"/>
    </row>
    <row r="95" ht="15" customHeight="1" spans="1:62">
      <c r="A95" s="24" t="s">
        <v>1030</v>
      </c>
      <c r="B95" s="43" t="s">
        <v>510</v>
      </c>
      <c r="C95" s="44" t="s">
        <v>511</v>
      </c>
      <c r="D95" s="45" t="s">
        <v>366</v>
      </c>
      <c r="E95" s="10" t="s">
        <v>242</v>
      </c>
      <c r="F95" s="46" t="s">
        <v>421</v>
      </c>
      <c r="G95" s="45" t="s">
        <v>173</v>
      </c>
      <c r="H95" s="45" t="s">
        <v>248</v>
      </c>
      <c r="I95" s="46" t="s">
        <v>930</v>
      </c>
      <c r="J95" s="45" t="s">
        <v>169</v>
      </c>
      <c r="K95" s="45" t="s">
        <v>931</v>
      </c>
      <c r="L95" s="47" t="s">
        <v>302</v>
      </c>
      <c r="M95" s="13">
        <v>492</v>
      </c>
      <c r="N95" s="14">
        <f t="shared" si="107"/>
        <v>1.34794520547945</v>
      </c>
      <c r="O95" s="15">
        <v>14100</v>
      </c>
      <c r="P95" s="15">
        <f t="shared" si="74"/>
        <v>6937200</v>
      </c>
      <c r="Q95" s="16">
        <f>IFERROR(VLOOKUP(G95,SCENARIOS!$A$13:$E$18,3,0),0.025)</f>
        <v>0.04</v>
      </c>
      <c r="R95" s="17">
        <f>IFERROR(VLOOKUP(L95,INPUTS!$A$107:$B$120,2,0),0.0082)</f>
        <v>0.0082</v>
      </c>
      <c r="S95" s="51">
        <f t="shared" si="75"/>
        <v>115.62</v>
      </c>
      <c r="T95" s="15">
        <f t="shared" si="76"/>
        <v>56885.04</v>
      </c>
      <c r="U95" s="15">
        <f>T95/INPUTS!$B$7*1000</f>
        <v>71106300</v>
      </c>
      <c r="V95" s="15">
        <f>T95*INPUTS!$B$6</f>
        <v>179756.7264</v>
      </c>
      <c r="W95" s="31" t="s">
        <v>396</v>
      </c>
      <c r="X95" s="19" t="s">
        <v>396</v>
      </c>
      <c r="Y95" s="20">
        <f>IFERROR(VLOOKUP(E95,INPUTS!$A$44:$B$103,2,0),0)</f>
        <v>0</v>
      </c>
      <c r="Z95" s="15">
        <f t="shared" si="103"/>
        <v>0</v>
      </c>
      <c r="AA95" s="20">
        <f>IFERROR(VLOOKUP(E95,INPUTS!$A$44:$C$103,3,0),SCENARIOS!$J$24)</f>
        <v>0.03</v>
      </c>
      <c r="AB95" s="15">
        <f t="shared" ref="AB95:AF95" si="142">$T95*AA95*(1+$Q95)^AB$2</f>
        <v>2076.2804705742</v>
      </c>
      <c r="AC95" s="20">
        <f>IFERROR(VLOOKUP($E95,INPUTS!$A$44:$G$103,4,0),SCENARIOS!$K$24)</f>
        <v>0.1</v>
      </c>
      <c r="AD95" s="15">
        <f t="shared" si="142"/>
        <v>8420.37553573514</v>
      </c>
      <c r="AE95" s="20">
        <f>IFERROR(VLOOKUP($E95,INPUTS!$A$44:$G$103,5,0),SCENARIOS!$L$24)</f>
        <v>0.2</v>
      </c>
      <c r="AF95" s="15">
        <f t="shared" si="142"/>
        <v>20489.3486697002</v>
      </c>
      <c r="AG95" s="20">
        <f>IFERROR(VLOOKUP($E95,INPUTS!$A$44:$G$103,6,0),SCENARIOS!$M$24)</f>
        <v>0.3</v>
      </c>
      <c r="AH95" s="15">
        <f t="shared" si="105"/>
        <v>37392.6382909146</v>
      </c>
      <c r="AI95" s="20">
        <f>IFERROR(VLOOKUP($E95,INPUTS!$A$44:$G$103,7,0),SCENARIOS!$N$24)</f>
        <v>0.4</v>
      </c>
      <c r="AJ95" s="15">
        <f t="shared" si="106"/>
        <v>60658.4825400461</v>
      </c>
      <c r="AL95" t="str">
        <f t="shared" si="109"/>
        <v>Y</v>
      </c>
      <c r="AM95" s="21">
        <f t="shared" si="110"/>
        <v>151646.206350115</v>
      </c>
      <c r="BC95" s="2" t="str">
        <v>RIX</v>
      </c>
      <c r="BD95" s="15">
        <f t="shared" si="111"/>
        <v>0</v>
      </c>
      <c r="BE95" s="15">
        <f t="shared" si="112"/>
        <v>1477.91329217051</v>
      </c>
      <c r="BF95" s="15">
        <f t="shared" si="113"/>
        <v>8360.61618350967</v>
      </c>
      <c r="BG95" s="15">
        <f t="shared" si="114"/>
        <v>18918.5396296982</v>
      </c>
      <c r="BH95" s="15">
        <f t="shared" si="115"/>
        <v>42809.1822258746</v>
      </c>
      <c r="BI95" s="15">
        <f t="shared" si="116"/>
        <v>60543.3254468574</v>
      </c>
      <c r="BJ95" s="23"/>
    </row>
    <row r="96" ht="15" customHeight="1" spans="1:62">
      <c r="A96" s="6" t="s">
        <v>1031</v>
      </c>
      <c r="B96" s="43" t="s">
        <v>512</v>
      </c>
      <c r="C96" s="44" t="s">
        <v>513</v>
      </c>
      <c r="D96" s="45" t="s">
        <v>366</v>
      </c>
      <c r="E96" s="10" t="s">
        <v>515</v>
      </c>
      <c r="F96" s="46" t="s">
        <v>514</v>
      </c>
      <c r="G96" s="45" t="s">
        <v>181</v>
      </c>
      <c r="H96" s="45" t="s">
        <v>251</v>
      </c>
      <c r="I96" s="46" t="s">
        <v>930</v>
      </c>
      <c r="J96" s="45" t="s">
        <v>169</v>
      </c>
      <c r="K96" s="45" t="s">
        <v>931</v>
      </c>
      <c r="L96" s="47" t="s">
        <v>307</v>
      </c>
      <c r="M96" s="13">
        <v>1841</v>
      </c>
      <c r="N96" s="14">
        <f t="shared" si="107"/>
        <v>5.04383561643836</v>
      </c>
      <c r="O96" s="15">
        <v>2720</v>
      </c>
      <c r="P96" s="15">
        <f t="shared" si="74"/>
        <v>5007520</v>
      </c>
      <c r="Q96" s="16">
        <f>IFERROR(VLOOKUP(G96,SCENARIOS!$A$13:$E$18,3,0),0.025)</f>
        <v>0.035</v>
      </c>
      <c r="R96" s="17">
        <f>IFERROR(VLOOKUP(L96,INPUTS!$A$107:$B$120,2,0),0.0082)</f>
        <v>0.0068</v>
      </c>
      <c r="S96" s="51">
        <f t="shared" si="75"/>
        <v>18.496</v>
      </c>
      <c r="T96" s="15">
        <f t="shared" si="76"/>
        <v>34051.136</v>
      </c>
      <c r="U96" s="15">
        <f>T96/INPUTS!$B$7*1000</f>
        <v>42563920</v>
      </c>
      <c r="V96" s="15">
        <f>T96*INPUTS!$B$6</f>
        <v>107601.58976</v>
      </c>
      <c r="W96" s="31" t="s">
        <v>396</v>
      </c>
      <c r="X96" s="19" t="s">
        <v>396</v>
      </c>
      <c r="Y96" s="20">
        <f>IFERROR(VLOOKUP(E96,INPUTS!$A$44:$B$103,2,0),0)</f>
        <v>0</v>
      </c>
      <c r="Z96" s="15">
        <f t="shared" si="103"/>
        <v>0</v>
      </c>
      <c r="AA96" s="20">
        <f>IFERROR(VLOOKUP(E96,INPUTS!$A$44:$C$103,3,0),SCENARIOS!$J$24)</f>
        <v>0.01</v>
      </c>
      <c r="AB96" s="15">
        <f t="shared" ref="AB96:AF96" si="143">$T96*AA96*(1+$Q96)^AB$2</f>
        <v>404.420679189193</v>
      </c>
      <c r="AC96" s="20">
        <f>IFERROR(VLOOKUP($E96,INPUTS!$A$44:$G$103,4,0),SCENARIOS!$K$24)</f>
        <v>0.05</v>
      </c>
      <c r="AD96" s="15">
        <f t="shared" si="143"/>
        <v>2401.62451196706</v>
      </c>
      <c r="AE96" s="20">
        <f>IFERROR(VLOOKUP($E96,INPUTS!$A$44:$G$103,5,0),SCENARIOS!$L$24)</f>
        <v>0.1</v>
      </c>
      <c r="AF96" s="15">
        <f t="shared" si="143"/>
        <v>5704.75308833828</v>
      </c>
      <c r="AG96" s="20">
        <f>IFERROR(VLOOKUP($E96,INPUTS!$A$44:$G$103,6,0),SCENARIOS!$M$24)</f>
        <v>0.2</v>
      </c>
      <c r="AH96" s="15">
        <f t="shared" si="105"/>
        <v>13550.9142402322</v>
      </c>
      <c r="AI96" s="20">
        <f>IFERROR(VLOOKUP($E96,INPUTS!$A$44:$G$103,7,0),SCENARIOS!$N$24)</f>
        <v>0.25</v>
      </c>
      <c r="AJ96" s="15">
        <f t="shared" si="106"/>
        <v>20117.7940901487</v>
      </c>
      <c r="AL96" t="str">
        <f t="shared" si="109"/>
        <v>Y</v>
      </c>
      <c r="AM96" s="21">
        <f t="shared" si="110"/>
        <v>80471.1763605948</v>
      </c>
      <c r="BC96" s="2" t="str">
        <v>RUH</v>
      </c>
      <c r="BD96" s="15">
        <f t="shared" si="111"/>
        <v>0</v>
      </c>
      <c r="BE96" s="15">
        <f t="shared" si="112"/>
        <v>41203.2819997971</v>
      </c>
      <c r="BF96" s="15">
        <f t="shared" si="113"/>
        <v>256733.929000876</v>
      </c>
      <c r="BG96" s="15">
        <f t="shared" si="114"/>
        <v>639874.370207224</v>
      </c>
      <c r="BH96" s="15">
        <f t="shared" si="115"/>
        <v>1594799.76503882</v>
      </c>
      <c r="BI96" s="15">
        <f t="shared" si="116"/>
        <v>2484263.32670603</v>
      </c>
      <c r="BJ96" s="23"/>
    </row>
    <row r="97" ht="15" customHeight="1" spans="1:62">
      <c r="A97" s="24" t="s">
        <v>1032</v>
      </c>
      <c r="B97" s="43" t="s">
        <v>512</v>
      </c>
      <c r="C97" s="44" t="s">
        <v>513</v>
      </c>
      <c r="D97" s="45" t="s">
        <v>366</v>
      </c>
      <c r="E97" s="10" t="s">
        <v>515</v>
      </c>
      <c r="F97" s="46" t="s">
        <v>514</v>
      </c>
      <c r="G97" s="45" t="s">
        <v>181</v>
      </c>
      <c r="H97" s="45" t="s">
        <v>205</v>
      </c>
      <c r="I97" s="46" t="s">
        <v>408</v>
      </c>
      <c r="J97" s="45" t="s">
        <v>165</v>
      </c>
      <c r="K97" s="45" t="s">
        <v>931</v>
      </c>
      <c r="L97" s="47" t="s">
        <v>307</v>
      </c>
      <c r="M97" s="13">
        <v>921</v>
      </c>
      <c r="N97" s="14">
        <f t="shared" si="107"/>
        <v>2.52328767123288</v>
      </c>
      <c r="O97" s="15">
        <v>8810</v>
      </c>
      <c r="P97" s="15">
        <f t="shared" si="74"/>
        <v>8114010</v>
      </c>
      <c r="Q97" s="16">
        <f>IFERROR(VLOOKUP(G97,SCENARIOS!$A$13:$E$18,3,0),0.025)</f>
        <v>0.035</v>
      </c>
      <c r="R97" s="17">
        <f>IFERROR(VLOOKUP(L97,INPUTS!$A$107:$B$120,2,0),0.0082)</f>
        <v>0.0068</v>
      </c>
      <c r="S97" s="51">
        <f t="shared" si="75"/>
        <v>59.908</v>
      </c>
      <c r="T97" s="15">
        <f t="shared" si="76"/>
        <v>55175.268</v>
      </c>
      <c r="U97" s="15">
        <f>T97/INPUTS!$B$7*1000</f>
        <v>68969085</v>
      </c>
      <c r="V97" s="15">
        <f>T97*INPUTS!$B$6</f>
        <v>174353.84688</v>
      </c>
      <c r="W97" s="31" t="s">
        <v>396</v>
      </c>
      <c r="X97" s="19" t="s">
        <v>396</v>
      </c>
      <c r="Y97" s="20">
        <f>IFERROR(VLOOKUP(E97,INPUTS!$A$44:$B$103,2,0),0)</f>
        <v>0</v>
      </c>
      <c r="Z97" s="15">
        <f t="shared" si="103"/>
        <v>0</v>
      </c>
      <c r="AA97" s="20">
        <f>IFERROR(VLOOKUP(E97,INPUTS!$A$44:$C$103,3,0),SCENARIOS!$J$24)</f>
        <v>0.01</v>
      </c>
      <c r="AB97" s="15">
        <f t="shared" ref="AB97:AF97" si="144">$T97*AA97*(1+$Q97)^AB$2</f>
        <v>655.309102139962</v>
      </c>
      <c r="AC97" s="20">
        <f>IFERROR(VLOOKUP($E97,INPUTS!$A$44:$G$103,4,0),SCENARIOS!$K$24)</f>
        <v>0.05</v>
      </c>
      <c r="AD97" s="15">
        <f t="shared" si="144"/>
        <v>3891.50823288691</v>
      </c>
      <c r="AE97" s="20">
        <f>IFERROR(VLOOKUP($E97,INPUTS!$A$44:$G$103,5,0),SCENARIOS!$L$24)</f>
        <v>0.1</v>
      </c>
      <c r="AF97" s="15">
        <f t="shared" si="144"/>
        <v>9243.7820730237</v>
      </c>
      <c r="AG97" s="20">
        <f>IFERROR(VLOOKUP($E97,INPUTS!$A$44:$G$103,6,0),SCENARIOS!$M$24)</f>
        <v>0.2</v>
      </c>
      <c r="AH97" s="15">
        <f t="shared" si="105"/>
        <v>21957.4267610287</v>
      </c>
      <c r="AI97" s="20">
        <f>IFERROR(VLOOKUP($E97,INPUTS!$A$44:$G$103,7,0),SCENARIOS!$N$24)</f>
        <v>0.25</v>
      </c>
      <c r="AJ97" s="15">
        <f t="shared" si="106"/>
        <v>32598.1688391474</v>
      </c>
      <c r="AL97" t="str">
        <f t="shared" si="109"/>
        <v>Y</v>
      </c>
      <c r="AM97" s="21">
        <f t="shared" si="110"/>
        <v>130392.67535659</v>
      </c>
      <c r="BC97" s="2" t="str">
        <v>SAW</v>
      </c>
      <c r="BD97" s="15">
        <f t="shared" si="111"/>
        <v>0</v>
      </c>
      <c r="BE97" s="15">
        <f t="shared" si="112"/>
        <v>28790.4417965442</v>
      </c>
      <c r="BF97" s="15">
        <f t="shared" si="113"/>
        <v>166880.063811884</v>
      </c>
      <c r="BG97" s="15">
        <f t="shared" si="114"/>
        <v>386919.462989293</v>
      </c>
      <c r="BH97" s="15">
        <f t="shared" si="115"/>
        <v>897091.404571132</v>
      </c>
      <c r="BI97" s="15">
        <f t="shared" si="116"/>
        <v>1299968.50949586</v>
      </c>
      <c r="BJ97" s="23"/>
    </row>
    <row r="98" ht="15" customHeight="1" spans="1:62">
      <c r="A98" s="6" t="s">
        <v>1033</v>
      </c>
      <c r="B98" s="43" t="s">
        <v>516</v>
      </c>
      <c r="C98" s="44" t="s">
        <v>517</v>
      </c>
      <c r="D98" s="45" t="s">
        <v>366</v>
      </c>
      <c r="E98" s="10" t="s">
        <v>452</v>
      </c>
      <c r="F98" s="46" t="s">
        <v>451</v>
      </c>
      <c r="G98" s="45" t="s">
        <v>181</v>
      </c>
      <c r="H98" s="45" t="s">
        <v>251</v>
      </c>
      <c r="I98" s="46" t="s">
        <v>930</v>
      </c>
      <c r="J98" s="45" t="s">
        <v>169</v>
      </c>
      <c r="K98" s="45" t="s">
        <v>931</v>
      </c>
      <c r="L98" s="47" t="s">
        <v>307</v>
      </c>
      <c r="M98" s="13">
        <v>222</v>
      </c>
      <c r="N98" s="14">
        <f t="shared" si="107"/>
        <v>0.608219178082192</v>
      </c>
      <c r="O98" s="15">
        <v>7690</v>
      </c>
      <c r="P98" s="15">
        <f t="shared" si="74"/>
        <v>1707180</v>
      </c>
      <c r="Q98" s="16">
        <f>IFERROR(VLOOKUP(G98,SCENARIOS!$A$13:$E$18,3,0),0.025)</f>
        <v>0.035</v>
      </c>
      <c r="R98" s="17">
        <f>IFERROR(VLOOKUP(L98,INPUTS!$A$107:$B$120,2,0),0.0082)</f>
        <v>0.0068</v>
      </c>
      <c r="S98" s="51">
        <f t="shared" si="75"/>
        <v>52.292</v>
      </c>
      <c r="T98" s="15">
        <f t="shared" si="76"/>
        <v>11608.824</v>
      </c>
      <c r="U98" s="15">
        <f>T98/INPUTS!$B$7*1000</f>
        <v>14511030</v>
      </c>
      <c r="V98" s="15">
        <f>T98*INPUTS!$B$6</f>
        <v>36683.88384</v>
      </c>
      <c r="W98" s="31" t="s">
        <v>396</v>
      </c>
      <c r="X98" s="19" t="s">
        <v>396</v>
      </c>
      <c r="Y98" s="20">
        <f>IFERROR(VLOOKUP(E98,INPUTS!$A$44:$B$103,2,0),0)</f>
        <v>0</v>
      </c>
      <c r="Z98" s="15">
        <f t="shared" si="103"/>
        <v>0</v>
      </c>
      <c r="AA98" s="20">
        <f>IFERROR(VLOOKUP(E98,INPUTS!$A$44:$C$103,3,0),SCENARIOS!$J$24)</f>
        <v>0.01</v>
      </c>
      <c r="AB98" s="15">
        <f t="shared" ref="AB98:AF98" si="145">$T98*AA98*(1+$Q98)^AB$2</f>
        <v>137.876412894648</v>
      </c>
      <c r="AC98" s="20">
        <f>IFERROR(VLOOKUP($E98,INPUTS!$A$44:$G$103,4,0),SCENARIOS!$K$24)</f>
        <v>0.05</v>
      </c>
      <c r="AD98" s="15">
        <f t="shared" si="145"/>
        <v>818.769637333436</v>
      </c>
      <c r="AE98" s="20">
        <f>IFERROR(VLOOKUP($E98,INPUTS!$A$44:$G$103,5,0),SCENARIOS!$L$24)</f>
        <v>0.1</v>
      </c>
      <c r="AF98" s="15">
        <f t="shared" si="145"/>
        <v>1944.88297148076</v>
      </c>
      <c r="AG98" s="20">
        <f>IFERROR(VLOOKUP($E98,INPUTS!$A$44:$G$103,6,0),SCENARIOS!$M$24)</f>
        <v>0.2</v>
      </c>
      <c r="AH98" s="15">
        <f t="shared" si="105"/>
        <v>4619.821742627</v>
      </c>
      <c r="AI98" s="20">
        <f>IFERROR(VLOOKUP($E98,INPUTS!$A$44:$G$103,7,0),SCENARIOS!$N$24)</f>
        <v>0.25</v>
      </c>
      <c r="AJ98" s="15">
        <f t="shared" si="106"/>
        <v>6858.62377280971</v>
      </c>
      <c r="AL98" t="str">
        <f t="shared" si="109"/>
        <v>Y</v>
      </c>
      <c r="AM98" s="21">
        <f t="shared" si="110"/>
        <v>27434.4950912388</v>
      </c>
      <c r="BC98" s="2" t="str">
        <v>SCL</v>
      </c>
      <c r="BD98" s="15">
        <f t="shared" si="111"/>
        <v>0</v>
      </c>
      <c r="BE98" s="15">
        <f t="shared" si="112"/>
        <v>7905.88568853821</v>
      </c>
      <c r="BF98" s="15">
        <f t="shared" si="113"/>
        <v>46948.5608314322</v>
      </c>
      <c r="BG98" s="15">
        <f t="shared" si="114"/>
        <v>111520.325538643</v>
      </c>
      <c r="BH98" s="15">
        <f t="shared" si="115"/>
        <v>264902.326887054</v>
      </c>
      <c r="BI98" s="15">
        <f t="shared" si="116"/>
        <v>393276.082472183</v>
      </c>
      <c r="BJ98" s="23"/>
    </row>
    <row r="99" ht="15" customHeight="1" spans="1:62">
      <c r="A99" s="24" t="s">
        <v>1034</v>
      </c>
      <c r="B99" s="43" t="s">
        <v>516</v>
      </c>
      <c r="C99" s="44" t="s">
        <v>517</v>
      </c>
      <c r="D99" s="45" t="s">
        <v>366</v>
      </c>
      <c r="E99" s="10" t="s">
        <v>452</v>
      </c>
      <c r="F99" s="46" t="s">
        <v>451</v>
      </c>
      <c r="G99" s="45" t="s">
        <v>181</v>
      </c>
      <c r="H99" s="45" t="s">
        <v>205</v>
      </c>
      <c r="I99" s="46" t="s">
        <v>408</v>
      </c>
      <c r="J99" s="45" t="s">
        <v>165</v>
      </c>
      <c r="K99" s="45" t="s">
        <v>931</v>
      </c>
      <c r="L99" s="47" t="s">
        <v>307</v>
      </c>
      <c r="M99" s="13">
        <v>111</v>
      </c>
      <c r="N99" s="14">
        <f t="shared" si="107"/>
        <v>0.304109589041096</v>
      </c>
      <c r="O99" s="15">
        <v>9250</v>
      </c>
      <c r="P99" s="15">
        <f t="shared" si="74"/>
        <v>1026750</v>
      </c>
      <c r="Q99" s="16">
        <f>IFERROR(VLOOKUP(G99,SCENARIOS!$A$13:$E$18,3,0),0.025)</f>
        <v>0.035</v>
      </c>
      <c r="R99" s="17">
        <f>IFERROR(VLOOKUP(L99,INPUTS!$A$107:$B$120,2,0),0.0082)</f>
        <v>0.0068</v>
      </c>
      <c r="S99" s="51">
        <f t="shared" si="75"/>
        <v>62.9</v>
      </c>
      <c r="T99" s="15">
        <f t="shared" si="76"/>
        <v>6981.9</v>
      </c>
      <c r="U99" s="15">
        <f>T99/INPUTS!$B$7*1000</f>
        <v>8727375</v>
      </c>
      <c r="V99" s="15">
        <f>T99*INPUTS!$B$6</f>
        <v>22062.804</v>
      </c>
      <c r="W99" s="31" t="s">
        <v>396</v>
      </c>
      <c r="X99" s="19" t="s">
        <v>396</v>
      </c>
      <c r="Y99" s="20">
        <f>IFERROR(VLOOKUP(E99,INPUTS!$A$44:$B$103,2,0),0)</f>
        <v>0</v>
      </c>
      <c r="Z99" s="15">
        <f t="shared" si="103"/>
        <v>0</v>
      </c>
      <c r="AA99" s="20">
        <f>IFERROR(VLOOKUP(E99,INPUTS!$A$44:$C$103,3,0),SCENARIOS!$J$24)</f>
        <v>0.01</v>
      </c>
      <c r="AB99" s="15">
        <f t="shared" ref="AB99:AF99" si="146">$T99*AA99*(1+$Q99)^AB$2</f>
        <v>82.9230701739591</v>
      </c>
      <c r="AC99" s="20">
        <f>IFERROR(VLOOKUP($E99,INPUTS!$A$44:$G$103,4,0),SCENARIOS!$K$24)</f>
        <v>0.05</v>
      </c>
      <c r="AD99" s="15">
        <f t="shared" si="146"/>
        <v>492.43297433903</v>
      </c>
      <c r="AE99" s="20">
        <f>IFERROR(VLOOKUP($E99,INPUTS!$A$44:$G$103,5,0),SCENARIOS!$L$24)</f>
        <v>0.1</v>
      </c>
      <c r="AF99" s="15">
        <f t="shared" si="146"/>
        <v>1169.71180014285</v>
      </c>
      <c r="AG99" s="20">
        <f>IFERROR(VLOOKUP($E99,INPUTS!$A$44:$G$103,6,0),SCENARIOS!$M$24)</f>
        <v>0.2</v>
      </c>
      <c r="AH99" s="15">
        <f t="shared" si="105"/>
        <v>2778.50137316643</v>
      </c>
      <c r="AI99" s="20">
        <f>IFERROR(VLOOKUP($E99,INPUTS!$A$44:$G$103,7,0),SCENARIOS!$N$24)</f>
        <v>0.25</v>
      </c>
      <c r="AJ99" s="15">
        <f t="shared" si="106"/>
        <v>4124.98503891351</v>
      </c>
      <c r="AL99" t="str">
        <f t="shared" si="109"/>
        <v>Y</v>
      </c>
      <c r="AM99" s="21">
        <f t="shared" si="110"/>
        <v>16499.940155654</v>
      </c>
      <c r="BC99" s="2" t="str">
        <v>SDF</v>
      </c>
      <c r="BD99" s="15">
        <f t="shared" si="111"/>
        <v>2607.96336</v>
      </c>
      <c r="BE99" s="15">
        <f t="shared" si="112"/>
        <v>17276.4136873498</v>
      </c>
      <c r="BF99" s="15">
        <f t="shared" si="113"/>
        <v>63581.8556678156</v>
      </c>
      <c r="BG99" s="15">
        <f t="shared" si="114"/>
        <v>140399.012549337</v>
      </c>
      <c r="BH99" s="15">
        <f t="shared" si="115"/>
        <v>232517.781815938</v>
      </c>
      <c r="BI99" s="15">
        <f t="shared" si="116"/>
        <v>342291.22574083</v>
      </c>
      <c r="BJ99" s="23"/>
    </row>
    <row r="100" ht="15" customHeight="1" spans="1:62">
      <c r="A100" s="6" t="s">
        <v>1035</v>
      </c>
      <c r="B100" s="43" t="s">
        <v>518</v>
      </c>
      <c r="C100" s="44" t="s">
        <v>519</v>
      </c>
      <c r="D100" s="45" t="s">
        <v>366</v>
      </c>
      <c r="E100" s="10" t="s">
        <v>456</v>
      </c>
      <c r="F100" s="46" t="s">
        <v>455</v>
      </c>
      <c r="G100" s="45" t="s">
        <v>185</v>
      </c>
      <c r="H100" s="45" t="s">
        <v>203</v>
      </c>
      <c r="I100" s="46" t="s">
        <v>399</v>
      </c>
      <c r="J100" s="45" t="s">
        <v>165</v>
      </c>
      <c r="K100" s="45" t="s">
        <v>931</v>
      </c>
      <c r="L100" s="47" t="s">
        <v>302</v>
      </c>
      <c r="M100" s="13">
        <v>1150</v>
      </c>
      <c r="N100" s="14">
        <f t="shared" si="107"/>
        <v>3.15068493150685</v>
      </c>
      <c r="O100" s="15">
        <v>5750</v>
      </c>
      <c r="P100" s="15">
        <f t="shared" si="74"/>
        <v>6612500</v>
      </c>
      <c r="Q100" s="16">
        <f>IFERROR(VLOOKUP(G100,SCENARIOS!$A$13:$E$18,3,0),0.025)</f>
        <v>0.03</v>
      </c>
      <c r="R100" s="17">
        <f>IFERROR(VLOOKUP(L100,INPUTS!$A$107:$B$120,2,0),0.0082)</f>
        <v>0.0082</v>
      </c>
      <c r="S100" s="51">
        <f t="shared" si="75"/>
        <v>47.15</v>
      </c>
      <c r="T100" s="15">
        <f t="shared" si="76"/>
        <v>54222.5</v>
      </c>
      <c r="U100" s="15">
        <f>T100/INPUTS!$B$7*1000</f>
        <v>67778125</v>
      </c>
      <c r="V100" s="15">
        <f>T100*INPUTS!$B$6</f>
        <v>171343.1</v>
      </c>
      <c r="W100" s="31" t="s">
        <v>521</v>
      </c>
      <c r="X100" s="19" t="s">
        <v>521</v>
      </c>
      <c r="Y100" s="20">
        <f>IFERROR(VLOOKUP(E100,INPUTS!$A$44:$B$103,2,0),0)</f>
        <v>0</v>
      </c>
      <c r="Z100" s="15">
        <f t="shared" si="103"/>
        <v>0</v>
      </c>
      <c r="AA100" s="20">
        <f>IFERROR(VLOOKUP(E100,INPUTS!$A$44:$C$103,3,0),SCENARIOS!$J$24)</f>
        <v>0.01</v>
      </c>
      <c r="AB100" s="15">
        <f t="shared" ref="AB100:AF100" si="147">$T100*AA100*(1+$Q100)^AB$2</f>
        <v>628.587384937318</v>
      </c>
      <c r="AC100" s="20">
        <f>IFERROR(VLOOKUP($E100,INPUTS!$A$44:$G$103,4,0),SCENARIOS!$K$24)</f>
        <v>0.05</v>
      </c>
      <c r="AD100" s="15">
        <f t="shared" si="147"/>
        <v>3643.52529394933</v>
      </c>
      <c r="AE100" s="20">
        <f>IFERROR(VLOOKUP($E100,INPUTS!$A$44:$G$103,5,0),SCENARIOS!$L$24)</f>
        <v>0.1</v>
      </c>
      <c r="AF100" s="15">
        <f t="shared" si="147"/>
        <v>8447.6888246635</v>
      </c>
      <c r="AG100" s="20">
        <f>IFERROR(VLOOKUP($E100,INPUTS!$A$44:$G$103,6,0),SCENARIOS!$M$24)</f>
        <v>0.2</v>
      </c>
      <c r="AH100" s="15">
        <f t="shared" si="105"/>
        <v>19586.3732843725</v>
      </c>
      <c r="AI100" s="20">
        <f>IFERROR(VLOOKUP($E100,INPUTS!$A$44:$G$103,7,0),SCENARIOS!$N$24)</f>
        <v>0.25</v>
      </c>
      <c r="AJ100" s="15">
        <f t="shared" si="106"/>
        <v>28382.4684476689</v>
      </c>
      <c r="AL100" t="str">
        <f t="shared" si="109"/>
        <v>Y</v>
      </c>
      <c r="AM100" s="21">
        <f t="shared" si="110"/>
        <v>113529.873790676</v>
      </c>
      <c r="BC100" s="2" t="str">
        <v>SEA</v>
      </c>
      <c r="BD100" s="15">
        <f t="shared" si="111"/>
        <v>3282.075935</v>
      </c>
      <c r="BE100" s="15">
        <f t="shared" si="112"/>
        <v>21742.0622068691</v>
      </c>
      <c r="BF100" s="15">
        <f t="shared" si="113"/>
        <v>80016.6450152815</v>
      </c>
      <c r="BG100" s="15">
        <f t="shared" si="114"/>
        <v>176689.683395683</v>
      </c>
      <c r="BH100" s="15">
        <f t="shared" si="115"/>
        <v>292619.531340988</v>
      </c>
      <c r="BI100" s="15">
        <f t="shared" si="116"/>
        <v>430767.476259955</v>
      </c>
      <c r="BJ100" s="23"/>
    </row>
    <row r="101" ht="15" customHeight="1" spans="1:62">
      <c r="A101" s="24" t="s">
        <v>1036</v>
      </c>
      <c r="B101" s="43" t="s">
        <v>518</v>
      </c>
      <c r="C101" s="44" t="s">
        <v>519</v>
      </c>
      <c r="D101" s="45" t="s">
        <v>366</v>
      </c>
      <c r="E101" s="10" t="s">
        <v>456</v>
      </c>
      <c r="F101" s="46" t="s">
        <v>455</v>
      </c>
      <c r="G101" s="45" t="s">
        <v>185</v>
      </c>
      <c r="H101" s="45" t="s">
        <v>432</v>
      </c>
      <c r="I101" s="46" t="s">
        <v>431</v>
      </c>
      <c r="J101" s="45" t="s">
        <v>173</v>
      </c>
      <c r="K101" s="45" t="s">
        <v>931</v>
      </c>
      <c r="L101" s="47" t="s">
        <v>302</v>
      </c>
      <c r="M101" s="13">
        <v>1150</v>
      </c>
      <c r="N101" s="14">
        <f t="shared" si="107"/>
        <v>3.15068493150685</v>
      </c>
      <c r="O101" s="15">
        <v>7900</v>
      </c>
      <c r="P101" s="15">
        <f t="shared" si="74"/>
        <v>9085000</v>
      </c>
      <c r="Q101" s="16">
        <f>IFERROR(VLOOKUP(G101,SCENARIOS!$A$13:$E$18,3,0),0.025)</f>
        <v>0.03</v>
      </c>
      <c r="R101" s="17">
        <f>IFERROR(VLOOKUP(L101,INPUTS!$A$107:$B$120,2,0),0.0082)</f>
        <v>0.0082</v>
      </c>
      <c r="S101" s="51">
        <f t="shared" si="75"/>
        <v>64.78</v>
      </c>
      <c r="T101" s="15">
        <f t="shared" si="76"/>
        <v>74497</v>
      </c>
      <c r="U101" s="15">
        <f>T101/INPUTS!$B$7*1000</f>
        <v>93121250</v>
      </c>
      <c r="V101" s="15">
        <f>T101*INPUTS!$B$6</f>
        <v>235410.52</v>
      </c>
      <c r="W101" s="31" t="s">
        <v>521</v>
      </c>
      <c r="X101" s="19" t="s">
        <v>521</v>
      </c>
      <c r="Y101" s="20">
        <f>IFERROR(VLOOKUP(E101,INPUTS!$A$44:$B$103,2,0),0)</f>
        <v>0</v>
      </c>
      <c r="Z101" s="15">
        <f t="shared" si="103"/>
        <v>0</v>
      </c>
      <c r="AA101" s="20">
        <f>IFERROR(VLOOKUP(E101,INPUTS!$A$44:$C$103,3,0),SCENARIOS!$J$24)</f>
        <v>0.01</v>
      </c>
      <c r="AB101" s="15">
        <f t="shared" ref="AB101:AF101" si="148">$T101*AA101*(1+$Q101)^AB$2</f>
        <v>863.624407131271</v>
      </c>
      <c r="AC101" s="20">
        <f>IFERROR(VLOOKUP($E101,INPUTS!$A$44:$G$103,4,0),SCENARIOS!$K$24)</f>
        <v>0.05</v>
      </c>
      <c r="AD101" s="15">
        <f t="shared" si="148"/>
        <v>5005.88692559995</v>
      </c>
      <c r="AE101" s="20">
        <f>IFERROR(VLOOKUP($E101,INPUTS!$A$44:$G$103,5,0),SCENARIOS!$L$24)</f>
        <v>0.1</v>
      </c>
      <c r="AF101" s="15">
        <f t="shared" si="148"/>
        <v>11606.3898634507</v>
      </c>
      <c r="AG101" s="20">
        <f>IFERROR(VLOOKUP($E101,INPUTS!$A$44:$G$103,6,0),SCENARIOS!$M$24)</f>
        <v>0.2</v>
      </c>
      <c r="AH101" s="15">
        <f t="shared" si="105"/>
        <v>26909.9737298335</v>
      </c>
      <c r="AI101" s="20">
        <f>IFERROR(VLOOKUP($E101,INPUTS!$A$44:$G$103,7,0),SCENARIOS!$N$24)</f>
        <v>0.25</v>
      </c>
      <c r="AJ101" s="15">
        <f t="shared" si="106"/>
        <v>38995.0436063625</v>
      </c>
      <c r="AL101" t="str">
        <f t="shared" si="109"/>
        <v>N</v>
      </c>
      <c r="AM101" s="21">
        <f t="shared" si="110"/>
        <v>155980.17442545</v>
      </c>
      <c r="BC101" s="2" t="str">
        <v>SFO</v>
      </c>
      <c r="BD101" s="15">
        <f t="shared" si="111"/>
        <v>4608.80604</v>
      </c>
      <c r="BE101" s="15">
        <f t="shared" si="112"/>
        <v>30530.9656466173</v>
      </c>
      <c r="BF101" s="15">
        <f t="shared" si="113"/>
        <v>112362.176911963</v>
      </c>
      <c r="BG101" s="15">
        <f t="shared" si="114"/>
        <v>248113.84506852</v>
      </c>
      <c r="BH101" s="15">
        <f t="shared" si="115"/>
        <v>410906.600022439</v>
      </c>
      <c r="BI101" s="15">
        <f t="shared" si="116"/>
        <v>604898.78532394</v>
      </c>
      <c r="BJ101" s="23"/>
    </row>
    <row r="102" ht="15" customHeight="1" spans="1:62">
      <c r="A102" s="6" t="s">
        <v>1037</v>
      </c>
      <c r="B102" s="43" t="s">
        <v>524</v>
      </c>
      <c r="C102" s="44" t="s">
        <v>525</v>
      </c>
      <c r="D102" s="45" t="s">
        <v>366</v>
      </c>
      <c r="E102" s="10" t="s">
        <v>234</v>
      </c>
      <c r="F102" s="46" t="s">
        <v>424</v>
      </c>
      <c r="G102" s="45" t="s">
        <v>173</v>
      </c>
      <c r="H102" s="45" t="s">
        <v>249</v>
      </c>
      <c r="I102" s="46" t="s">
        <v>930</v>
      </c>
      <c r="J102" s="45" t="s">
        <v>169</v>
      </c>
      <c r="K102" s="45" t="s">
        <v>931</v>
      </c>
      <c r="L102" s="47" t="s">
        <v>305</v>
      </c>
      <c r="M102" s="13">
        <v>491</v>
      </c>
      <c r="N102" s="14">
        <f t="shared" si="107"/>
        <v>1.34520547945205</v>
      </c>
      <c r="O102" s="15">
        <v>10100</v>
      </c>
      <c r="P102" s="15">
        <f t="shared" si="74"/>
        <v>4959100</v>
      </c>
      <c r="Q102" s="16">
        <f>IFERROR(VLOOKUP(G102,SCENARIOS!$A$13:$E$18,3,0),0.025)</f>
        <v>0.04</v>
      </c>
      <c r="R102" s="17">
        <f>IFERROR(VLOOKUP(L102,INPUTS!$A$107:$B$120,2,0),0.0082)</f>
        <v>0.0096</v>
      </c>
      <c r="S102" s="51">
        <f t="shared" si="75"/>
        <v>96.96</v>
      </c>
      <c r="T102" s="15">
        <f t="shared" si="76"/>
        <v>47607.36</v>
      </c>
      <c r="U102" s="15">
        <f>T102/INPUTS!$B$7*1000</f>
        <v>59509200</v>
      </c>
      <c r="V102" s="15">
        <f>T102*INPUTS!$B$6</f>
        <v>150439.2576</v>
      </c>
      <c r="W102" s="31" t="s">
        <v>396</v>
      </c>
      <c r="X102" s="19" t="s">
        <v>396</v>
      </c>
      <c r="Y102" s="20">
        <f>IFERROR(VLOOKUP(E102,INPUTS!$A$44:$B$103,2,0),0)</f>
        <v>0</v>
      </c>
      <c r="Z102" s="15">
        <f t="shared" si="103"/>
        <v>0</v>
      </c>
      <c r="AA102" s="20">
        <f>IFERROR(VLOOKUP(E102,INPUTS!$A$44:$C$103,3,0),SCENARIOS!$J$24)</f>
        <v>0.1</v>
      </c>
      <c r="AB102" s="15">
        <f t="shared" ref="AB102:AF102" si="149">$T102*AA102*(1+$Q102)^AB$2</f>
        <v>5792.16327196017</v>
      </c>
      <c r="AC102" s="20">
        <f>IFERROR(VLOOKUP($E102,INPUTS!$A$44:$G$103,4,0),SCENARIOS!$K$24)</f>
        <v>0.15</v>
      </c>
      <c r="AD102" s="15">
        <f t="shared" si="149"/>
        <v>10570.5783840075</v>
      </c>
      <c r="AE102" s="20">
        <f>IFERROR(VLOOKUP($E102,INPUTS!$A$44:$G$103,5,0),SCENARIOS!$L$24)</f>
        <v>0.3</v>
      </c>
      <c r="AF102" s="15">
        <f t="shared" si="149"/>
        <v>25721.4497418989</v>
      </c>
      <c r="AG102" s="20">
        <f>IFERROR(VLOOKUP($E102,INPUTS!$A$44:$G$103,6,0),SCENARIOS!$M$24)</f>
        <v>0.4</v>
      </c>
      <c r="AH102" s="15">
        <f t="shared" si="105"/>
        <v>41725.4353098894</v>
      </c>
      <c r="AI102" s="20">
        <f>IFERROR(VLOOKUP($E102,INPUTS!$A$44:$G$103,7,0),SCENARIOS!$N$24)</f>
        <v>0.5</v>
      </c>
      <c r="AJ102" s="15">
        <f t="shared" si="106"/>
        <v>63456.7149671005</v>
      </c>
      <c r="AL102" t="str">
        <f t="shared" si="109"/>
        <v>Y</v>
      </c>
      <c r="AM102" s="21">
        <f t="shared" si="110"/>
        <v>126913.429934201</v>
      </c>
      <c r="BC102" s="2" t="str">
        <v>SGN</v>
      </c>
      <c r="BD102" s="15">
        <f t="shared" si="111"/>
        <v>0</v>
      </c>
      <c r="BE102" s="15">
        <f t="shared" si="112"/>
        <v>5494.31686564658</v>
      </c>
      <c r="BF102" s="15">
        <f t="shared" si="113"/>
        <v>33423.3828064709</v>
      </c>
      <c r="BG102" s="15">
        <f t="shared" si="114"/>
        <v>81329.3113990382</v>
      </c>
      <c r="BH102" s="15">
        <f t="shared" si="115"/>
        <v>197899.085527666</v>
      </c>
      <c r="BI102" s="15">
        <f t="shared" si="116"/>
        <v>300968.120986927</v>
      </c>
      <c r="BJ102" s="23"/>
    </row>
    <row r="103" ht="15" customHeight="1" spans="1:62">
      <c r="A103" s="24" t="s">
        <v>1038</v>
      </c>
      <c r="B103" s="43" t="s">
        <v>524</v>
      </c>
      <c r="C103" s="44" t="s">
        <v>525</v>
      </c>
      <c r="D103" s="45" t="s">
        <v>366</v>
      </c>
      <c r="E103" s="10" t="s">
        <v>234</v>
      </c>
      <c r="F103" s="46" t="s">
        <v>424</v>
      </c>
      <c r="G103" s="45" t="s">
        <v>173</v>
      </c>
      <c r="H103" s="45" t="s">
        <v>200</v>
      </c>
      <c r="I103" s="46" t="s">
        <v>391</v>
      </c>
      <c r="J103" s="45" t="s">
        <v>165</v>
      </c>
      <c r="K103" s="45" t="s">
        <v>931</v>
      </c>
      <c r="L103" s="47" t="s">
        <v>305</v>
      </c>
      <c r="M103" s="13">
        <v>491</v>
      </c>
      <c r="N103" s="14">
        <f t="shared" si="107"/>
        <v>1.34520547945205</v>
      </c>
      <c r="O103" s="15">
        <v>9350</v>
      </c>
      <c r="P103" s="15">
        <f t="shared" si="74"/>
        <v>4590850</v>
      </c>
      <c r="Q103" s="16">
        <f>IFERROR(VLOOKUP(G103,SCENARIOS!$A$13:$E$18,3,0),0.025)</f>
        <v>0.04</v>
      </c>
      <c r="R103" s="17">
        <f>IFERROR(VLOOKUP(L103,INPUTS!$A$107:$B$120,2,0),0.0082)</f>
        <v>0.0096</v>
      </c>
      <c r="S103" s="51">
        <f t="shared" si="75"/>
        <v>89.76</v>
      </c>
      <c r="T103" s="15">
        <f t="shared" si="76"/>
        <v>44072.16</v>
      </c>
      <c r="U103" s="15">
        <f>T103/INPUTS!$B$7*1000</f>
        <v>55090200</v>
      </c>
      <c r="V103" s="15">
        <f>T103*INPUTS!$B$6</f>
        <v>139268.0256</v>
      </c>
      <c r="W103" s="31" t="s">
        <v>396</v>
      </c>
      <c r="X103" s="19" t="s">
        <v>396</v>
      </c>
      <c r="Y103" s="20">
        <f>IFERROR(VLOOKUP(E103,INPUTS!$A$44:$B$103,2,0),0)</f>
        <v>0</v>
      </c>
      <c r="Z103" s="15">
        <f t="shared" si="103"/>
        <v>0</v>
      </c>
      <c r="AA103" s="20">
        <f>IFERROR(VLOOKUP(E103,INPUTS!$A$44:$C$103,3,0),SCENARIOS!$J$24)</f>
        <v>0.1</v>
      </c>
      <c r="AB103" s="15">
        <f t="shared" ref="AB103:AF103" si="150">$T103*AA103*(1+$Q103)^AB$2</f>
        <v>5362.05213790372</v>
      </c>
      <c r="AC103" s="20">
        <f>IFERROR(VLOOKUP($E103,INPUTS!$A$44:$G$103,4,0),SCENARIOS!$K$24)</f>
        <v>0.15</v>
      </c>
      <c r="AD103" s="15">
        <f t="shared" si="150"/>
        <v>9785.63444460103</v>
      </c>
      <c r="AE103" s="20">
        <f>IFERROR(VLOOKUP($E103,INPUTS!$A$44:$G$103,5,0),SCENARIOS!$L$24)</f>
        <v>0.3</v>
      </c>
      <c r="AF103" s="15">
        <f t="shared" si="150"/>
        <v>23811.4410976985</v>
      </c>
      <c r="AG103" s="20">
        <f>IFERROR(VLOOKUP($E103,INPUTS!$A$44:$G$103,6,0),SCENARIOS!$M$24)</f>
        <v>0.4</v>
      </c>
      <c r="AH103" s="15">
        <f t="shared" si="105"/>
        <v>38627.0118957887</v>
      </c>
      <c r="AI103" s="20">
        <f>IFERROR(VLOOKUP($E103,INPUTS!$A$44:$G$103,7,0),SCENARIOS!$N$24)</f>
        <v>0.5</v>
      </c>
      <c r="AJ103" s="15">
        <f t="shared" si="106"/>
        <v>58744.5826675634</v>
      </c>
      <c r="AL103" t="str">
        <f t="shared" si="109"/>
        <v>Y</v>
      </c>
      <c r="AM103" s="21">
        <f t="shared" si="110"/>
        <v>117489.165335127</v>
      </c>
      <c r="BC103" s="2" t="str">
        <v>SHJ</v>
      </c>
      <c r="BD103" s="15">
        <f t="shared" si="111"/>
        <v>0</v>
      </c>
      <c r="BE103" s="15">
        <f t="shared" si="112"/>
        <v>744.266485294553</v>
      </c>
      <c r="BF103" s="15">
        <f t="shared" si="113"/>
        <v>4637.45725387323</v>
      </c>
      <c r="BG103" s="15">
        <f t="shared" si="114"/>
        <v>11558.2309328306</v>
      </c>
      <c r="BH103" s="15">
        <f t="shared" si="115"/>
        <v>28807.3172394341</v>
      </c>
      <c r="BI103" s="15">
        <f t="shared" si="116"/>
        <v>44873.9480200328</v>
      </c>
      <c r="BJ103" s="23"/>
    </row>
    <row r="104" ht="15" customHeight="1" spans="1:62">
      <c r="A104" s="6" t="s">
        <v>1039</v>
      </c>
      <c r="B104" s="43" t="s">
        <v>524</v>
      </c>
      <c r="C104" s="44" t="s">
        <v>525</v>
      </c>
      <c r="D104" s="45" t="s">
        <v>366</v>
      </c>
      <c r="E104" s="10" t="s">
        <v>234</v>
      </c>
      <c r="F104" s="46" t="s">
        <v>424</v>
      </c>
      <c r="G104" s="45" t="s">
        <v>173</v>
      </c>
      <c r="H104" s="45" t="s">
        <v>245</v>
      </c>
      <c r="I104" s="46" t="s">
        <v>930</v>
      </c>
      <c r="J104" s="45" t="s">
        <v>169</v>
      </c>
      <c r="K104" s="45" t="s">
        <v>931</v>
      </c>
      <c r="L104" s="47" t="s">
        <v>305</v>
      </c>
      <c r="M104" s="13">
        <v>491</v>
      </c>
      <c r="N104" s="14">
        <f t="shared" si="107"/>
        <v>1.34520547945205</v>
      </c>
      <c r="O104" s="15">
        <v>10800</v>
      </c>
      <c r="P104" s="15">
        <f t="shared" si="74"/>
        <v>5302800</v>
      </c>
      <c r="Q104" s="16">
        <f>IFERROR(VLOOKUP(G104,SCENARIOS!$A$13:$E$18,3,0),0.025)</f>
        <v>0.04</v>
      </c>
      <c r="R104" s="17">
        <f>IFERROR(VLOOKUP(L104,INPUTS!$A$107:$B$120,2,0),0.0082)</f>
        <v>0.0096</v>
      </c>
      <c r="S104" s="51">
        <f t="shared" si="75"/>
        <v>103.68</v>
      </c>
      <c r="T104" s="15">
        <f t="shared" si="76"/>
        <v>50906.88</v>
      </c>
      <c r="U104" s="15">
        <f>T104/INPUTS!$B$7*1000</f>
        <v>63633600</v>
      </c>
      <c r="V104" s="15">
        <f>T104*INPUTS!$B$6</f>
        <v>160865.7408</v>
      </c>
      <c r="W104" s="31" t="s">
        <v>396</v>
      </c>
      <c r="X104" s="19" t="s">
        <v>396</v>
      </c>
      <c r="Y104" s="20">
        <f>IFERROR(VLOOKUP(E104,INPUTS!$A$44:$B$103,2,0),0)</f>
        <v>0</v>
      </c>
      <c r="Z104" s="15">
        <f t="shared" si="103"/>
        <v>0</v>
      </c>
      <c r="AA104" s="20">
        <f>IFERROR(VLOOKUP(E104,INPUTS!$A$44:$C$103,3,0),SCENARIOS!$J$24)</f>
        <v>0.1</v>
      </c>
      <c r="AB104" s="15">
        <f t="shared" ref="AB104:AF104" si="151">$T104*AA104*(1+$Q104)^AB$2</f>
        <v>6193.60033041285</v>
      </c>
      <c r="AC104" s="20">
        <f>IFERROR(VLOOKUP($E104,INPUTS!$A$44:$G$103,4,0),SCENARIOS!$K$24)</f>
        <v>0.15</v>
      </c>
      <c r="AD104" s="15">
        <f t="shared" si="151"/>
        <v>11303.1927274536</v>
      </c>
      <c r="AE104" s="20">
        <f>IFERROR(VLOOKUP($E104,INPUTS!$A$44:$G$103,5,0),SCENARIOS!$L$24)</f>
        <v>0.3</v>
      </c>
      <c r="AF104" s="15">
        <f t="shared" si="151"/>
        <v>27504.124476486</v>
      </c>
      <c r="AG104" s="20">
        <f>IFERROR(VLOOKUP($E104,INPUTS!$A$44:$G$103,6,0),SCENARIOS!$M$24)</f>
        <v>0.4</v>
      </c>
      <c r="AH104" s="15">
        <f t="shared" si="105"/>
        <v>44617.2971630501</v>
      </c>
      <c r="AI104" s="20">
        <f>IFERROR(VLOOKUP($E104,INPUTS!$A$44:$G$103,7,0),SCENARIOS!$N$24)</f>
        <v>0.5</v>
      </c>
      <c r="AJ104" s="15">
        <f t="shared" si="106"/>
        <v>67854.7051133352</v>
      </c>
      <c r="AL104" t="str">
        <f t="shared" si="109"/>
        <v>Y</v>
      </c>
      <c r="AM104" s="21">
        <f t="shared" si="110"/>
        <v>135709.41022667</v>
      </c>
      <c r="BC104" s="2" t="str">
        <v>SIN</v>
      </c>
      <c r="BD104" s="15">
        <f t="shared" si="111"/>
        <v>0</v>
      </c>
      <c r="BE104" s="15">
        <f t="shared" si="112"/>
        <v>254884.055030123</v>
      </c>
      <c r="BF104" s="15">
        <f t="shared" si="113"/>
        <v>1033684.75109293</v>
      </c>
      <c r="BG104" s="15">
        <f t="shared" si="114"/>
        <v>2515271.10516768</v>
      </c>
      <c r="BH104" s="15">
        <f t="shared" si="115"/>
        <v>4590317.83563767</v>
      </c>
      <c r="BI104" s="15">
        <f t="shared" si="116"/>
        <v>7446431.35688941</v>
      </c>
      <c r="BJ104" s="23"/>
    </row>
    <row r="105" ht="15" customHeight="1" spans="1:62">
      <c r="A105" s="24" t="s">
        <v>1040</v>
      </c>
      <c r="B105" s="52" t="s">
        <v>526</v>
      </c>
      <c r="C105" s="52" t="s">
        <v>527</v>
      </c>
      <c r="D105" s="52" t="s">
        <v>929</v>
      </c>
      <c r="E105" s="10" t="s">
        <v>529</v>
      </c>
      <c r="F105" s="52" t="s">
        <v>528</v>
      </c>
      <c r="G105" s="52" t="s">
        <v>173</v>
      </c>
      <c r="H105" s="52" t="s">
        <v>234</v>
      </c>
      <c r="I105" s="52" t="s">
        <v>424</v>
      </c>
      <c r="J105" s="52" t="s">
        <v>173</v>
      </c>
      <c r="K105" s="52" t="s">
        <v>931</v>
      </c>
      <c r="L105" s="53" t="s">
        <v>288</v>
      </c>
      <c r="M105" s="13">
        <v>140</v>
      </c>
      <c r="N105" s="14">
        <f t="shared" si="107"/>
        <v>0.383561643835616</v>
      </c>
      <c r="O105" s="15">
        <v>5440</v>
      </c>
      <c r="P105" s="15">
        <f t="shared" si="74"/>
        <v>761600</v>
      </c>
      <c r="Q105" s="16">
        <f>IFERROR(VLOOKUP(G105,SCENARIOS!$A$13:$E$18,3,0),0.025)</f>
        <v>0.04</v>
      </c>
      <c r="R105" s="17">
        <f>IFERROR(VLOOKUP(L105,INPUTS!$A$107:$B$120,2,0),0.0082)</f>
        <v>0.0085</v>
      </c>
      <c r="S105" s="51">
        <f t="shared" si="75"/>
        <v>46.24</v>
      </c>
      <c r="T105" s="15">
        <f t="shared" si="76"/>
        <v>6473.6</v>
      </c>
      <c r="U105" s="15">
        <f>T105/INPUTS!$B$7*1000</f>
        <v>8092000</v>
      </c>
      <c r="V105" s="15">
        <f>T105*INPUTS!$B$6</f>
        <v>20456.576</v>
      </c>
      <c r="W105" s="54" t="s">
        <v>396</v>
      </c>
      <c r="X105" s="54" t="s">
        <v>396</v>
      </c>
      <c r="Y105" s="20">
        <f>IFERROR(VLOOKUP(E105,INPUTS!$A$44:$B$103,2,0),0)</f>
        <v>0</v>
      </c>
      <c r="Z105" s="15">
        <f t="shared" si="103"/>
        <v>0</v>
      </c>
      <c r="AA105" s="20">
        <f>IFERROR(VLOOKUP(E105,INPUTS!$A$44:$C$103,3,0),SCENARIOS!$J$24)</f>
        <v>0.01</v>
      </c>
      <c r="AB105" s="15">
        <f t="shared" ref="AB105:AF105" si="152">$T105*AA105*(1+$Q105)^AB$2</f>
        <v>78.7612422897664</v>
      </c>
      <c r="AC105" s="20">
        <f>IFERROR(VLOOKUP($E105,INPUTS!$A$44:$G$103,4,0),SCENARIOS!$K$24)</f>
        <v>0.05</v>
      </c>
      <c r="AD105" s="15">
        <f t="shared" si="152"/>
        <v>479.12547014237</v>
      </c>
      <c r="AE105" s="20">
        <f>IFERROR(VLOOKUP($E105,INPUTS!$A$44:$G$103,5,0),SCENARIOS!$L$24)</f>
        <v>0.1</v>
      </c>
      <c r="AF105" s="15">
        <f t="shared" si="152"/>
        <v>1165.85878772496</v>
      </c>
      <c r="AG105" s="20">
        <f>IFERROR(VLOOKUP($E105,INPUTS!$A$44:$G$103,6,0),SCENARIOS!$M$24)</f>
        <v>0.2</v>
      </c>
      <c r="AH105" s="15">
        <f t="shared" si="105"/>
        <v>2836.89095574823</v>
      </c>
      <c r="AI105" s="20">
        <f>IFERROR(VLOOKUP($E105,INPUTS!$A$44:$G$103,7,0),SCENARIOS!$N$24)</f>
        <v>0.25</v>
      </c>
      <c r="AJ105" s="15">
        <f t="shared" si="106"/>
        <v>4314.38951887925</v>
      </c>
      <c r="AL105" t="str">
        <f t="shared" si="109"/>
        <v>N</v>
      </c>
      <c r="AM105" s="21">
        <f t="shared" si="110"/>
        <v>17257.558075517</v>
      </c>
      <c r="BC105" s="2" t="str">
        <v>STN</v>
      </c>
      <c r="BD105" s="15">
        <f t="shared" si="111"/>
        <v>67018.8948</v>
      </c>
      <c r="BE105" s="15">
        <f t="shared" si="112"/>
        <v>379128.639977864</v>
      </c>
      <c r="BF105" s="15">
        <f t="shared" si="113"/>
        <v>643423.885519512</v>
      </c>
      <c r="BG105" s="15">
        <f t="shared" si="114"/>
        <v>1455950.13689355</v>
      </c>
      <c r="BH105" s="15">
        <f t="shared" si="115"/>
        <v>2196365.25658745</v>
      </c>
      <c r="BI105" s="15">
        <f t="shared" si="116"/>
        <v>3106232.11226333</v>
      </c>
      <c r="BJ105" s="23"/>
    </row>
    <row r="106" ht="15" customHeight="1" spans="1:62">
      <c r="A106" s="6" t="s">
        <v>1041</v>
      </c>
      <c r="B106" s="52" t="s">
        <v>526</v>
      </c>
      <c r="C106" s="52" t="s">
        <v>527</v>
      </c>
      <c r="D106" s="52" t="s">
        <v>929</v>
      </c>
      <c r="E106" s="55" t="s">
        <v>529</v>
      </c>
      <c r="F106" s="52" t="s">
        <v>528</v>
      </c>
      <c r="G106" s="52" t="s">
        <v>173</v>
      </c>
      <c r="H106" s="52" t="s">
        <v>264</v>
      </c>
      <c r="I106" s="52" t="s">
        <v>436</v>
      </c>
      <c r="J106" s="52" t="s">
        <v>173</v>
      </c>
      <c r="K106" s="52" t="s">
        <v>931</v>
      </c>
      <c r="L106" s="53" t="s">
        <v>288</v>
      </c>
      <c r="M106" s="13">
        <v>210</v>
      </c>
      <c r="N106" s="14">
        <f t="shared" si="107"/>
        <v>0.575342465753425</v>
      </c>
      <c r="O106" s="15">
        <v>6600</v>
      </c>
      <c r="P106" s="15">
        <f t="shared" si="74"/>
        <v>1386000</v>
      </c>
      <c r="Q106" s="16">
        <f>IFERROR(VLOOKUP(G106,SCENARIOS!$A$13:$E$18,3,0),0.025)</f>
        <v>0.04</v>
      </c>
      <c r="R106" s="17">
        <f>IFERROR(VLOOKUP(L106,INPUTS!$A$107:$B$120,2,0),0.0082)</f>
        <v>0.0085</v>
      </c>
      <c r="S106" s="51">
        <f t="shared" si="75"/>
        <v>56.1</v>
      </c>
      <c r="T106" s="15">
        <f t="shared" si="76"/>
        <v>11781</v>
      </c>
      <c r="U106" s="15">
        <f>T106/INPUTS!$B$7*1000</f>
        <v>14726250</v>
      </c>
      <c r="V106" s="15">
        <f>T106*INPUTS!$B$6</f>
        <v>37227.96</v>
      </c>
      <c r="W106" s="54" t="s">
        <v>396</v>
      </c>
      <c r="X106" s="54" t="s">
        <v>396</v>
      </c>
      <c r="Y106" s="20">
        <f>IFERROR(VLOOKUP(E106,INPUTS!$A$44:$B$103,2,0),0)</f>
        <v>0</v>
      </c>
      <c r="Z106" s="15">
        <f t="shared" si="103"/>
        <v>0</v>
      </c>
      <c r="AA106" s="20">
        <f>IFERROR(VLOOKUP(E106,INPUTS!$A$44:$C$103,3,0),SCENARIOS!$J$24)</f>
        <v>0.01</v>
      </c>
      <c r="AB106" s="15">
        <f t="shared" ref="AB106:AF106" si="153">$T106*AA106*(1+$Q106)^AB$2</f>
        <v>143.333878431744</v>
      </c>
      <c r="AC106" s="20">
        <f>IFERROR(VLOOKUP($E106,INPUTS!$A$44:$G$103,4,0),SCENARIOS!$K$24)</f>
        <v>0.05</v>
      </c>
      <c r="AD106" s="15">
        <f t="shared" si="153"/>
        <v>871.937896031151</v>
      </c>
      <c r="AE106" s="20">
        <f>IFERROR(VLOOKUP($E106,INPUTS!$A$44:$G$103,5,0),SCENARIOS!$L$24)</f>
        <v>0.1</v>
      </c>
      <c r="AF106" s="15">
        <f t="shared" si="153"/>
        <v>2121.6915438377</v>
      </c>
      <c r="AG106" s="20">
        <f>IFERROR(VLOOKUP($E106,INPUTS!$A$44:$G$103,6,0),SCENARIOS!$M$24)</f>
        <v>0.2</v>
      </c>
      <c r="AH106" s="15">
        <f t="shared" si="105"/>
        <v>5162.72434961535</v>
      </c>
      <c r="AI106" s="20">
        <f>IFERROR(VLOOKUP($E106,INPUTS!$A$44:$G$103,7,0),SCENARIOS!$N$24)</f>
        <v>0.25</v>
      </c>
      <c r="AJ106" s="15">
        <f t="shared" si="106"/>
        <v>7851.55445531333</v>
      </c>
      <c r="AL106" t="str">
        <f t="shared" si="109"/>
        <v>N</v>
      </c>
      <c r="AM106" s="21">
        <f t="shared" si="110"/>
        <v>31406.2178212533</v>
      </c>
      <c r="BC106" s="2" t="str">
        <v>SVO</v>
      </c>
      <c r="BD106" s="15">
        <f t="shared" si="111"/>
        <v>0</v>
      </c>
      <c r="BE106" s="15">
        <f t="shared" si="112"/>
        <v>7672.89936256567</v>
      </c>
      <c r="BF106" s="15">
        <f t="shared" si="113"/>
        <v>43405.9067774502</v>
      </c>
      <c r="BG106" s="15">
        <f t="shared" si="114"/>
        <v>98219.598831944</v>
      </c>
      <c r="BH106" s="15">
        <f t="shared" si="115"/>
        <v>222252.921570568</v>
      </c>
      <c r="BI106" s="15">
        <f t="shared" si="116"/>
        <v>314323.476004845</v>
      </c>
      <c r="BJ106" s="23"/>
    </row>
    <row r="107" ht="15" customHeight="1" spans="1:62">
      <c r="A107" s="24" t="s">
        <v>1042</v>
      </c>
      <c r="B107" s="52" t="s">
        <v>526</v>
      </c>
      <c r="C107" s="52" t="s">
        <v>527</v>
      </c>
      <c r="D107" s="52" t="s">
        <v>929</v>
      </c>
      <c r="E107" s="10" t="s">
        <v>529</v>
      </c>
      <c r="F107" s="52" t="s">
        <v>528</v>
      </c>
      <c r="G107" s="52" t="s">
        <v>173</v>
      </c>
      <c r="H107" s="52" t="s">
        <v>203</v>
      </c>
      <c r="I107" s="52" t="s">
        <v>399</v>
      </c>
      <c r="J107" s="52" t="s">
        <v>165</v>
      </c>
      <c r="K107" s="52" t="s">
        <v>931</v>
      </c>
      <c r="L107" s="53" t="s">
        <v>288</v>
      </c>
      <c r="M107" s="13">
        <v>70</v>
      </c>
      <c r="N107" s="14">
        <f t="shared" si="107"/>
        <v>0.191780821917808</v>
      </c>
      <c r="O107" s="15">
        <v>10700</v>
      </c>
      <c r="P107" s="15">
        <f t="shared" si="74"/>
        <v>749000</v>
      </c>
      <c r="Q107" s="16">
        <f>IFERROR(VLOOKUP(G107,SCENARIOS!$A$13:$E$18,3,0),0.025)</f>
        <v>0.04</v>
      </c>
      <c r="R107" s="17">
        <f>IFERROR(VLOOKUP(L107,INPUTS!$A$107:$B$120,2,0),0.0082)</f>
        <v>0.0085</v>
      </c>
      <c r="S107" s="51">
        <f t="shared" si="75"/>
        <v>90.95</v>
      </c>
      <c r="T107" s="15">
        <f t="shared" si="76"/>
        <v>6366.5</v>
      </c>
      <c r="U107" s="15">
        <f>T107/INPUTS!$B$7*1000</f>
        <v>7958125</v>
      </c>
      <c r="V107" s="15">
        <f>T107*INPUTS!$B$6</f>
        <v>20118.14</v>
      </c>
      <c r="W107" s="54" t="s">
        <v>396</v>
      </c>
      <c r="X107" s="54" t="s">
        <v>396</v>
      </c>
      <c r="Y107" s="20">
        <f>IFERROR(VLOOKUP(E107,INPUTS!$A$44:$B$103,2,0),0)</f>
        <v>0</v>
      </c>
      <c r="Z107" s="15">
        <f t="shared" si="103"/>
        <v>0</v>
      </c>
      <c r="AA107" s="20">
        <f>IFERROR(VLOOKUP(E107,INPUTS!$A$44:$C$103,3,0),SCENARIOS!$J$24)</f>
        <v>0.01</v>
      </c>
      <c r="AB107" s="15">
        <f t="shared" ref="AB107:AF107" si="154">$T107*AA107*(1+$Q107)^AB$2</f>
        <v>77.458207031296</v>
      </c>
      <c r="AC107" s="20">
        <f>IFERROR(VLOOKUP($E107,INPUTS!$A$44:$G$103,4,0),SCENARIOS!$K$24)</f>
        <v>0.05</v>
      </c>
      <c r="AD107" s="15">
        <f t="shared" si="154"/>
        <v>471.198761996632</v>
      </c>
      <c r="AE107" s="20">
        <f>IFERROR(VLOOKUP($E107,INPUTS!$A$44:$G$103,5,0),SCENARIOS!$L$24)</f>
        <v>0.1</v>
      </c>
      <c r="AF107" s="15">
        <f t="shared" si="154"/>
        <v>1146.57068278098</v>
      </c>
      <c r="AG107" s="20">
        <f>IFERROR(VLOOKUP($E107,INPUTS!$A$44:$G$103,6,0),SCENARIOS!$M$24)</f>
        <v>0.2</v>
      </c>
      <c r="AH107" s="15">
        <f t="shared" si="105"/>
        <v>2789.95709802446</v>
      </c>
      <c r="AI107" s="20">
        <f>IFERROR(VLOOKUP($E107,INPUTS!$A$44:$G$103,7,0),SCENARIOS!$N$24)</f>
        <v>0.25</v>
      </c>
      <c r="AJ107" s="15">
        <f t="shared" si="106"/>
        <v>4243.01175110367</v>
      </c>
      <c r="AL107" t="str">
        <f t="shared" si="109"/>
        <v>N</v>
      </c>
      <c r="AM107" s="21">
        <f t="shared" si="110"/>
        <v>16972.0470044147</v>
      </c>
      <c r="BC107" s="2" t="str">
        <v>SVX</v>
      </c>
      <c r="BD107" s="15">
        <f t="shared" si="111"/>
        <v>0</v>
      </c>
      <c r="BE107" s="15">
        <f t="shared" si="112"/>
        <v>3650.89590584824</v>
      </c>
      <c r="BF107" s="15">
        <f t="shared" si="113"/>
        <v>20653.2680614273</v>
      </c>
      <c r="BG107" s="15">
        <f t="shared" si="114"/>
        <v>46734.5542154609</v>
      </c>
      <c r="BH107" s="15">
        <f t="shared" si="115"/>
        <v>105751.716930309</v>
      </c>
      <c r="BI107" s="15">
        <f t="shared" si="116"/>
        <v>149560.451327796</v>
      </c>
      <c r="BJ107" s="23"/>
    </row>
    <row r="108" ht="15" customHeight="1" spans="1:62">
      <c r="A108" s="6" t="s">
        <v>1043</v>
      </c>
      <c r="B108" s="52" t="s">
        <v>530</v>
      </c>
      <c r="C108" s="52" t="s">
        <v>531</v>
      </c>
      <c r="D108" s="52" t="s">
        <v>929</v>
      </c>
      <c r="E108" s="10" t="s">
        <v>529</v>
      </c>
      <c r="F108" s="52" t="s">
        <v>528</v>
      </c>
      <c r="G108" s="52" t="s">
        <v>173</v>
      </c>
      <c r="H108" s="52" t="s">
        <v>242</v>
      </c>
      <c r="I108" s="52" t="s">
        <v>421</v>
      </c>
      <c r="J108" s="52" t="s">
        <v>173</v>
      </c>
      <c r="K108" s="52" t="s">
        <v>931</v>
      </c>
      <c r="L108" s="53" t="s">
        <v>279</v>
      </c>
      <c r="M108" s="13">
        <v>1051</v>
      </c>
      <c r="N108" s="14">
        <f t="shared" si="107"/>
        <v>2.87945205479452</v>
      </c>
      <c r="O108" s="15">
        <v>297</v>
      </c>
      <c r="P108" s="15">
        <f t="shared" ref="P108:P171" si="155">M108*O108</f>
        <v>312147</v>
      </c>
      <c r="Q108" s="16">
        <f>IFERROR(VLOOKUP(G108,SCENARIOS!$A$13:$E$18,3,0),0.025)</f>
        <v>0.04</v>
      </c>
      <c r="R108" s="17">
        <f>IFERROR(VLOOKUP(L108,INPUTS!$A$107:$B$120,2,0),0.0082)</f>
        <v>0.0039</v>
      </c>
      <c r="S108" s="51">
        <f t="shared" ref="S108:S171" si="156">O108*R108</f>
        <v>1.1583</v>
      </c>
      <c r="T108" s="15">
        <f t="shared" ref="T108:T171" si="157">M108*S108</f>
        <v>1217.3733</v>
      </c>
      <c r="U108" s="15">
        <f>T108/INPUTS!$B$7*1000</f>
        <v>1521716.625</v>
      </c>
      <c r="V108" s="15">
        <f>T108*INPUTS!$B$6</f>
        <v>3846.899628</v>
      </c>
      <c r="W108" s="54" t="s">
        <v>396</v>
      </c>
      <c r="X108" s="54" t="s">
        <v>396</v>
      </c>
      <c r="Y108" s="20">
        <f>IFERROR(VLOOKUP(E108,INPUTS!$A$44:$B$103,2,0),0)</f>
        <v>0</v>
      </c>
      <c r="Z108" s="15">
        <f t="shared" si="103"/>
        <v>0</v>
      </c>
      <c r="AA108" s="20">
        <f>IFERROR(VLOOKUP(E108,INPUTS!$A$44:$C$103,3,0),SCENARIOS!$J$24)</f>
        <v>0.01</v>
      </c>
      <c r="AB108" s="15">
        <f t="shared" ref="AB108:AF108" si="158">$T108*AA108*(1+$Q108)^AB$2</f>
        <v>14.8112075874927</v>
      </c>
      <c r="AC108" s="20">
        <f>IFERROR(VLOOKUP($E108,INPUTS!$A$44:$G$103,4,0),SCENARIOS!$K$24)</f>
        <v>0.05</v>
      </c>
      <c r="AD108" s="15">
        <f t="shared" si="158"/>
        <v>90.1004934968593</v>
      </c>
      <c r="AE108" s="20">
        <f>IFERROR(VLOOKUP($E108,INPUTS!$A$44:$G$103,5,0),SCENARIOS!$L$24)</f>
        <v>0.1</v>
      </c>
      <c r="AF108" s="15">
        <f t="shared" si="158"/>
        <v>219.242053841252</v>
      </c>
      <c r="AG108" s="20">
        <f>IFERROR(VLOOKUP($E108,INPUTS!$A$44:$G$103,6,0),SCENARIOS!$M$24)</f>
        <v>0.2</v>
      </c>
      <c r="AH108" s="15">
        <f t="shared" si="105"/>
        <v>533.482962268194</v>
      </c>
      <c r="AI108" s="20">
        <f>IFERROR(VLOOKUP($E108,INPUTS!$A$44:$G$103,7,0),SCENARIOS!$N$24)</f>
        <v>0.25</v>
      </c>
      <c r="AJ108" s="15">
        <f t="shared" si="106"/>
        <v>811.329493030685</v>
      </c>
      <c r="AL108" t="str">
        <f t="shared" si="109"/>
        <v>Y</v>
      </c>
      <c r="AM108" s="21">
        <f t="shared" si="110"/>
        <v>3245.31797212274</v>
      </c>
      <c r="BC108" s="2" t="str">
        <v>SYD</v>
      </c>
      <c r="BD108" s="15">
        <f t="shared" si="111"/>
        <v>0</v>
      </c>
      <c r="BE108" s="15">
        <f t="shared" si="112"/>
        <v>62247.5966290035</v>
      </c>
      <c r="BF108" s="15">
        <f t="shared" si="113"/>
        <v>151467.438212203</v>
      </c>
      <c r="BG108" s="15">
        <f t="shared" si="114"/>
        <v>368566.596639939</v>
      </c>
      <c r="BH108" s="15">
        <f t="shared" si="115"/>
        <v>672626.429294508</v>
      </c>
      <c r="BI108" s="15">
        <f t="shared" si="116"/>
        <v>1091137.19657615</v>
      </c>
      <c r="BJ108" s="23"/>
    </row>
    <row r="109" ht="15" customHeight="1" spans="1:62">
      <c r="A109" s="24" t="s">
        <v>1044</v>
      </c>
      <c r="B109" s="52" t="s">
        <v>530</v>
      </c>
      <c r="C109" s="52" t="s">
        <v>531</v>
      </c>
      <c r="D109" s="52" t="s">
        <v>929</v>
      </c>
      <c r="E109" s="10" t="s">
        <v>529</v>
      </c>
      <c r="F109" s="52" t="s">
        <v>528</v>
      </c>
      <c r="G109" s="52" t="s">
        <v>173</v>
      </c>
      <c r="H109" s="52" t="s">
        <v>545</v>
      </c>
      <c r="I109" s="52" t="s">
        <v>544</v>
      </c>
      <c r="J109" s="52" t="s">
        <v>173</v>
      </c>
      <c r="K109" s="52" t="s">
        <v>931</v>
      </c>
      <c r="L109" s="53" t="s">
        <v>279</v>
      </c>
      <c r="M109" s="13">
        <v>420</v>
      </c>
      <c r="N109" s="14">
        <f t="shared" si="107"/>
        <v>1.15068493150685</v>
      </c>
      <c r="O109" s="15">
        <v>1200</v>
      </c>
      <c r="P109" s="15">
        <f t="shared" si="155"/>
        <v>504000</v>
      </c>
      <c r="Q109" s="16">
        <f>IFERROR(VLOOKUP(G109,SCENARIOS!$A$13:$E$18,3,0),0.025)</f>
        <v>0.04</v>
      </c>
      <c r="R109" s="17">
        <f>IFERROR(VLOOKUP(L109,INPUTS!$A$107:$B$120,2,0),0.0082)</f>
        <v>0.0039</v>
      </c>
      <c r="S109" s="51">
        <f t="shared" si="156"/>
        <v>4.68</v>
      </c>
      <c r="T109" s="15">
        <f t="shared" si="157"/>
        <v>1965.6</v>
      </c>
      <c r="U109" s="15">
        <f>T109/INPUTS!$B$7*1000</f>
        <v>2457000</v>
      </c>
      <c r="V109" s="15">
        <f>T109*INPUTS!$B$6</f>
        <v>6211.296</v>
      </c>
      <c r="W109" s="54" t="s">
        <v>396</v>
      </c>
      <c r="X109" s="54" t="s">
        <v>396</v>
      </c>
      <c r="Y109" s="20">
        <f>IFERROR(VLOOKUP(E109,INPUTS!$A$44:$B$103,2,0),0)</f>
        <v>0</v>
      </c>
      <c r="Z109" s="15">
        <f t="shared" si="103"/>
        <v>0</v>
      </c>
      <c r="AA109" s="20">
        <f>IFERROR(VLOOKUP(E109,INPUTS!$A$44:$C$103,3,0),SCENARIOS!$J$24)</f>
        <v>0.01</v>
      </c>
      <c r="AB109" s="15">
        <f t="shared" ref="AB109:AF109" si="159">$T109*AA109*(1+$Q109)^AB$2</f>
        <v>23.9145294495744</v>
      </c>
      <c r="AC109" s="20">
        <f>IFERROR(VLOOKUP($E109,INPUTS!$A$44:$G$103,4,0),SCENARIOS!$K$24)</f>
        <v>0.05</v>
      </c>
      <c r="AD109" s="15">
        <f t="shared" si="159"/>
        <v>145.478408321775</v>
      </c>
      <c r="AE109" s="20">
        <f>IFERROR(VLOOKUP($E109,INPUTS!$A$44:$G$103,5,0),SCENARIOS!$L$24)</f>
        <v>0.1</v>
      </c>
      <c r="AF109" s="15">
        <f t="shared" si="159"/>
        <v>353.99345544244</v>
      </c>
      <c r="AG109" s="20">
        <f>IFERROR(VLOOKUP($E109,INPUTS!$A$44:$G$103,6,0),SCENARIOS!$M$24)</f>
        <v>0.2</v>
      </c>
      <c r="AH109" s="15">
        <f t="shared" si="105"/>
        <v>861.374329989299</v>
      </c>
      <c r="AI109" s="20">
        <f>IFERROR(VLOOKUP($E109,INPUTS!$A$44:$G$103,7,0),SCENARIOS!$N$24)</f>
        <v>0.25</v>
      </c>
      <c r="AJ109" s="15">
        <f t="shared" si="106"/>
        <v>1309.99197329292</v>
      </c>
      <c r="AL109" t="str">
        <f t="shared" si="109"/>
        <v>N</v>
      </c>
      <c r="AM109" s="21">
        <f t="shared" si="110"/>
        <v>5239.96789317168</v>
      </c>
      <c r="BC109" s="2" t="str">
        <v>SZX</v>
      </c>
      <c r="BD109" s="15">
        <f t="shared" si="111"/>
        <v>0</v>
      </c>
      <c r="BE109" s="15">
        <f t="shared" si="112"/>
        <v>1893.34746013631</v>
      </c>
      <c r="BF109" s="15">
        <f t="shared" si="113"/>
        <v>11517.7334131325</v>
      </c>
      <c r="BG109" s="15">
        <f t="shared" si="114"/>
        <v>28026.1675723143</v>
      </c>
      <c r="BH109" s="15">
        <f t="shared" si="115"/>
        <v>68196.2362400099</v>
      </c>
      <c r="BI109" s="15">
        <f t="shared" si="116"/>
        <v>103713.935942705</v>
      </c>
      <c r="BJ109" s="23"/>
    </row>
    <row r="110" ht="15" customHeight="1" spans="1:62">
      <c r="A110" s="6" t="s">
        <v>1045</v>
      </c>
      <c r="B110" s="52" t="s">
        <v>530</v>
      </c>
      <c r="C110" s="52" t="s">
        <v>531</v>
      </c>
      <c r="D110" s="52" t="s">
        <v>929</v>
      </c>
      <c r="E110" s="10" t="s">
        <v>529</v>
      </c>
      <c r="F110" s="52" t="s">
        <v>528</v>
      </c>
      <c r="G110" s="52" t="s">
        <v>173</v>
      </c>
      <c r="H110" s="52" t="s">
        <v>537</v>
      </c>
      <c r="I110" s="52" t="s">
        <v>536</v>
      </c>
      <c r="J110" s="56" t="s">
        <v>173</v>
      </c>
      <c r="K110" s="52" t="s">
        <v>931</v>
      </c>
      <c r="L110" s="53" t="s">
        <v>279</v>
      </c>
      <c r="M110" s="13">
        <v>560</v>
      </c>
      <c r="N110" s="14">
        <f t="shared" si="107"/>
        <v>1.53424657534247</v>
      </c>
      <c r="O110" s="15">
        <v>1260</v>
      </c>
      <c r="P110" s="15">
        <f t="shared" si="155"/>
        <v>705600</v>
      </c>
      <c r="Q110" s="16">
        <f>IFERROR(VLOOKUP(G110,SCENARIOS!$A$13:$E$18,3,0),0.025)</f>
        <v>0.04</v>
      </c>
      <c r="R110" s="17">
        <f>IFERROR(VLOOKUP(L110,INPUTS!$A$107:$B$120,2,0),0.0082)</f>
        <v>0.0039</v>
      </c>
      <c r="S110" s="51">
        <f t="shared" si="156"/>
        <v>4.914</v>
      </c>
      <c r="T110" s="15">
        <f t="shared" si="157"/>
        <v>2751.84</v>
      </c>
      <c r="U110" s="15">
        <f>T110/INPUTS!$B$7*1000</f>
        <v>3439800</v>
      </c>
      <c r="V110" s="15">
        <f>T110*INPUTS!$B$6</f>
        <v>8695.8144</v>
      </c>
      <c r="W110" s="54" t="s">
        <v>396</v>
      </c>
      <c r="X110" s="54" t="s">
        <v>396</v>
      </c>
      <c r="Y110" s="20">
        <f>IFERROR(VLOOKUP(E110,INPUTS!$A$44:$B$103,2,0),0)</f>
        <v>0</v>
      </c>
      <c r="Z110" s="15">
        <f t="shared" si="103"/>
        <v>0</v>
      </c>
      <c r="AA110" s="20">
        <f>IFERROR(VLOOKUP(E110,INPUTS!$A$44:$C$103,3,0),SCENARIOS!$J$24)</f>
        <v>0.01</v>
      </c>
      <c r="AB110" s="15">
        <f t="shared" ref="AB110:AF110" si="160">$T110*AA110*(1+$Q110)^AB$2</f>
        <v>33.4803412294042</v>
      </c>
      <c r="AC110" s="20">
        <f>IFERROR(VLOOKUP($E110,INPUTS!$A$44:$G$103,4,0),SCENARIOS!$K$24)</f>
        <v>0.05</v>
      </c>
      <c r="AD110" s="15">
        <f t="shared" si="160"/>
        <v>203.669771650485</v>
      </c>
      <c r="AE110" s="20">
        <f>IFERROR(VLOOKUP($E110,INPUTS!$A$44:$G$103,5,0),SCENARIOS!$L$24)</f>
        <v>0.1</v>
      </c>
      <c r="AF110" s="15">
        <f t="shared" si="160"/>
        <v>495.590837619415</v>
      </c>
      <c r="AG110" s="20">
        <f>IFERROR(VLOOKUP($E110,INPUTS!$A$44:$G$103,6,0),SCENARIOS!$M$24)</f>
        <v>0.2</v>
      </c>
      <c r="AH110" s="15">
        <f t="shared" si="105"/>
        <v>1205.92406198502</v>
      </c>
      <c r="AI110" s="20">
        <f>IFERROR(VLOOKUP($E110,INPUTS!$A$44:$G$103,7,0),SCENARIOS!$N$24)</f>
        <v>0.25</v>
      </c>
      <c r="AJ110" s="15">
        <f t="shared" si="106"/>
        <v>1833.98876261009</v>
      </c>
      <c r="AL110" t="str">
        <f t="shared" si="109"/>
        <v>Y</v>
      </c>
      <c r="AM110" s="21">
        <f t="shared" si="110"/>
        <v>7335.95505044035</v>
      </c>
      <c r="BC110" s="2" t="str">
        <v>TAO</v>
      </c>
      <c r="BD110" s="15">
        <f t="shared" si="111"/>
        <v>0</v>
      </c>
      <c r="BE110" s="15">
        <f t="shared" si="112"/>
        <v>1573.81803004428</v>
      </c>
      <c r="BF110" s="15">
        <f t="shared" si="113"/>
        <v>9573.95137051414</v>
      </c>
      <c r="BG110" s="15">
        <f t="shared" si="114"/>
        <v>23296.351444745</v>
      </c>
      <c r="BH110" s="15">
        <f t="shared" si="115"/>
        <v>56687.1472011588</v>
      </c>
      <c r="BI110" s="15">
        <f t="shared" si="116"/>
        <v>86210.7277138324</v>
      </c>
      <c r="BJ110" s="23"/>
    </row>
    <row r="111" ht="15" customHeight="1" spans="1:62">
      <c r="A111" s="24" t="s">
        <v>1046</v>
      </c>
      <c r="B111" s="52" t="s">
        <v>532</v>
      </c>
      <c r="C111" s="52" t="s">
        <v>533</v>
      </c>
      <c r="D111" s="52" t="s">
        <v>929</v>
      </c>
      <c r="E111" s="10" t="s">
        <v>529</v>
      </c>
      <c r="F111" s="52" t="s">
        <v>528</v>
      </c>
      <c r="G111" s="52" t="s">
        <v>173</v>
      </c>
      <c r="H111" s="52" t="s">
        <v>224</v>
      </c>
      <c r="I111" s="52" t="s">
        <v>938</v>
      </c>
      <c r="J111" s="52" t="s">
        <v>165</v>
      </c>
      <c r="K111" s="52" t="s">
        <v>931</v>
      </c>
      <c r="L111" s="53" t="s">
        <v>297</v>
      </c>
      <c r="M111" s="13">
        <v>140</v>
      </c>
      <c r="N111" s="14">
        <f t="shared" si="107"/>
        <v>0.383561643835616</v>
      </c>
      <c r="O111" s="15">
        <v>10580</v>
      </c>
      <c r="P111" s="15">
        <f t="shared" si="155"/>
        <v>1481200</v>
      </c>
      <c r="Q111" s="16">
        <f>IFERROR(VLOOKUP(G111,SCENARIOS!$A$13:$E$18,3,0),0.025)</f>
        <v>0.04</v>
      </c>
      <c r="R111" s="17">
        <f>IFERROR(VLOOKUP(L111,INPUTS!$A$107:$B$120,2,0),0.0082)</f>
        <v>0.0105</v>
      </c>
      <c r="S111" s="51">
        <f t="shared" si="156"/>
        <v>111.09</v>
      </c>
      <c r="T111" s="15">
        <f t="shared" si="157"/>
        <v>15552.6</v>
      </c>
      <c r="U111" s="15">
        <f>T111/INPUTS!$B$7*1000</f>
        <v>19440750</v>
      </c>
      <c r="V111" s="15">
        <f>T111*INPUTS!$B$6</f>
        <v>49146.216</v>
      </c>
      <c r="W111" s="54" t="s">
        <v>396</v>
      </c>
      <c r="X111" s="54" t="s">
        <v>396</v>
      </c>
      <c r="Y111" s="20">
        <f>IFERROR(VLOOKUP(E111,INPUTS!$A$44:$B$103,2,0),0)</f>
        <v>0</v>
      </c>
      <c r="Z111" s="15">
        <f t="shared" si="103"/>
        <v>0</v>
      </c>
      <c r="AA111" s="20">
        <f>IFERROR(VLOOKUP(E111,INPUTS!$A$44:$C$103,3,0),SCENARIOS!$J$24)</f>
        <v>0.01</v>
      </c>
      <c r="AB111" s="15">
        <f t="shared" ref="AB111:AF111" si="161">$T111*AA111*(1+$Q111)^AB$2</f>
        <v>189.221159298662</v>
      </c>
      <c r="AC111" s="20">
        <f>IFERROR(VLOOKUP($E111,INPUTS!$A$44:$G$103,4,0),SCENARIOS!$K$24)</f>
        <v>0.05</v>
      </c>
      <c r="AD111" s="15">
        <f t="shared" si="161"/>
        <v>1151.08236328105</v>
      </c>
      <c r="AE111" s="20">
        <f>IFERROR(VLOOKUP($E111,INPUTS!$A$44:$G$103,5,0),SCENARIOS!$L$24)</f>
        <v>0.1</v>
      </c>
      <c r="AF111" s="15">
        <f t="shared" si="161"/>
        <v>2800.93539637469</v>
      </c>
      <c r="AG111" s="20">
        <f>IFERROR(VLOOKUP($E111,INPUTS!$A$44:$G$103,6,0),SCENARIOS!$M$24)</f>
        <v>0.2</v>
      </c>
      <c r="AH111" s="15">
        <f t="shared" si="105"/>
        <v>6815.53235886832</v>
      </c>
      <c r="AI111" s="20">
        <f>IFERROR(VLOOKUP($E111,INPUTS!$A$44:$G$103,7,0),SCENARIOS!$N$24)</f>
        <v>0.25</v>
      </c>
      <c r="AJ111" s="15">
        <f t="shared" si="106"/>
        <v>10365.1715322728</v>
      </c>
      <c r="AL111" t="str">
        <f t="shared" si="109"/>
        <v>Y</v>
      </c>
      <c r="AM111" s="21">
        <f t="shared" si="110"/>
        <v>41460.6861290913</v>
      </c>
      <c r="BC111" s="2" t="str">
        <v>TNA</v>
      </c>
      <c r="BD111" s="15">
        <f t="shared" si="111"/>
        <v>0</v>
      </c>
      <c r="BE111" s="15">
        <f t="shared" si="112"/>
        <v>1207.05740428935</v>
      </c>
      <c r="BF111" s="15">
        <f t="shared" si="113"/>
        <v>7342.84947146025</v>
      </c>
      <c r="BG111" s="15">
        <f t="shared" si="114"/>
        <v>17867.3982426768</v>
      </c>
      <c r="BH111" s="15">
        <f t="shared" si="115"/>
        <v>43476.8438605789</v>
      </c>
      <c r="BI111" s="15">
        <f t="shared" si="116"/>
        <v>66120.2853377062</v>
      </c>
      <c r="BJ111" s="23"/>
    </row>
    <row r="112" ht="15" customHeight="1" spans="1:62">
      <c r="A112" s="6" t="s">
        <v>1047</v>
      </c>
      <c r="B112" s="52" t="s">
        <v>532</v>
      </c>
      <c r="C112" s="52" t="s">
        <v>533</v>
      </c>
      <c r="D112" s="52" t="s">
        <v>929</v>
      </c>
      <c r="E112" s="10" t="s">
        <v>529</v>
      </c>
      <c r="F112" s="52" t="s">
        <v>528</v>
      </c>
      <c r="G112" s="52" t="s">
        <v>173</v>
      </c>
      <c r="H112" s="52" t="s">
        <v>234</v>
      </c>
      <c r="I112" s="52" t="s">
        <v>424</v>
      </c>
      <c r="J112" s="52" t="s">
        <v>173</v>
      </c>
      <c r="K112" s="52" t="s">
        <v>931</v>
      </c>
      <c r="L112" s="53" t="s">
        <v>291</v>
      </c>
      <c r="M112" s="13">
        <v>210</v>
      </c>
      <c r="N112" s="14">
        <f t="shared" si="107"/>
        <v>0.575342465753425</v>
      </c>
      <c r="O112" s="15">
        <v>5440</v>
      </c>
      <c r="P112" s="15">
        <f t="shared" si="155"/>
        <v>1142400</v>
      </c>
      <c r="Q112" s="16">
        <f>IFERROR(VLOOKUP(G112,SCENARIOS!$A$13:$E$18,3,0),0.025)</f>
        <v>0.04</v>
      </c>
      <c r="R112" s="17">
        <f>IFERROR(VLOOKUP(L112,INPUTS!$A$107:$B$120,2,0),0.0082)</f>
        <v>0.0079</v>
      </c>
      <c r="S112" s="51">
        <f t="shared" si="156"/>
        <v>42.976</v>
      </c>
      <c r="T112" s="15">
        <f t="shared" si="157"/>
        <v>9024.96</v>
      </c>
      <c r="U112" s="15">
        <f>T112/INPUTS!$B$7*1000</f>
        <v>11281200</v>
      </c>
      <c r="V112" s="15">
        <f>T112*INPUTS!$B$6</f>
        <v>28518.8736</v>
      </c>
      <c r="W112" s="54" t="s">
        <v>396</v>
      </c>
      <c r="X112" s="54" t="s">
        <v>396</v>
      </c>
      <c r="Y112" s="20">
        <f>IFERROR(VLOOKUP(E112,INPUTS!$A$44:$B$103,2,0),0)</f>
        <v>0</v>
      </c>
      <c r="Z112" s="15">
        <f t="shared" si="103"/>
        <v>0</v>
      </c>
      <c r="AA112" s="20">
        <f>IFERROR(VLOOKUP(E112,INPUTS!$A$44:$C$103,3,0),SCENARIOS!$J$24)</f>
        <v>0.01</v>
      </c>
      <c r="AB112" s="15">
        <f t="shared" ref="AB112:AF112" si="162">$T112*AA112*(1+$Q112)^AB$2</f>
        <v>109.802437780439</v>
      </c>
      <c r="AC112" s="20">
        <f>IFERROR(VLOOKUP($E112,INPUTS!$A$44:$G$103,4,0),SCENARIOS!$K$24)</f>
        <v>0.05</v>
      </c>
      <c r="AD112" s="15">
        <f t="shared" si="162"/>
        <v>667.957273080833</v>
      </c>
      <c r="AE112" s="20">
        <f>IFERROR(VLOOKUP($E112,INPUTS!$A$44:$G$103,5,0),SCENARIOS!$L$24)</f>
        <v>0.1</v>
      </c>
      <c r="AF112" s="15">
        <f t="shared" si="162"/>
        <v>1625.34430994597</v>
      </c>
      <c r="AG112" s="20">
        <f>IFERROR(VLOOKUP($E112,INPUTS!$A$44:$G$103,6,0),SCENARIOS!$M$24)</f>
        <v>0.2</v>
      </c>
      <c r="AH112" s="15">
        <f t="shared" si="105"/>
        <v>3954.95974419018</v>
      </c>
      <c r="AI112" s="20">
        <f>IFERROR(VLOOKUP($E112,INPUTS!$A$44:$G$103,7,0),SCENARIOS!$N$24)</f>
        <v>0.25</v>
      </c>
      <c r="AJ112" s="15">
        <f t="shared" si="106"/>
        <v>6014.76656455519</v>
      </c>
      <c r="AL112" t="str">
        <f t="shared" si="109"/>
        <v>N</v>
      </c>
      <c r="AM112" s="21">
        <f t="shared" si="110"/>
        <v>24059.0662582207</v>
      </c>
      <c r="BC112" s="2" t="str">
        <v>TPE</v>
      </c>
      <c r="BD112" s="15">
        <f t="shared" si="111"/>
        <v>0</v>
      </c>
      <c r="BE112" s="15">
        <f t="shared" si="112"/>
        <v>35343.9750448643</v>
      </c>
      <c r="BF112" s="15">
        <f t="shared" si="113"/>
        <v>215006.749103436</v>
      </c>
      <c r="BG112" s="15">
        <f t="shared" si="114"/>
        <v>523177.170664569</v>
      </c>
      <c r="BH112" s="15">
        <f t="shared" si="115"/>
        <v>1273050.04631694</v>
      </c>
      <c r="BI112" s="15">
        <f t="shared" si="116"/>
        <v>1936075.04218994</v>
      </c>
      <c r="BJ112" s="23"/>
    </row>
    <row r="113" ht="15" customHeight="1" spans="1:62">
      <c r="A113" s="24" t="s">
        <v>1048</v>
      </c>
      <c r="B113" s="52" t="s">
        <v>532</v>
      </c>
      <c r="C113" s="52" t="s">
        <v>533</v>
      </c>
      <c r="D113" s="52" t="s">
        <v>929</v>
      </c>
      <c r="E113" s="10" t="s">
        <v>529</v>
      </c>
      <c r="F113" s="52" t="s">
        <v>528</v>
      </c>
      <c r="G113" s="52" t="s">
        <v>173</v>
      </c>
      <c r="H113" s="52" t="s">
        <v>203</v>
      </c>
      <c r="I113" s="52" t="s">
        <v>399</v>
      </c>
      <c r="J113" s="52" t="s">
        <v>165</v>
      </c>
      <c r="K113" s="52" t="s">
        <v>931</v>
      </c>
      <c r="L113" s="53" t="s">
        <v>297</v>
      </c>
      <c r="M113" s="13">
        <v>70</v>
      </c>
      <c r="N113" s="14">
        <f t="shared" si="107"/>
        <v>0.191780821917808</v>
      </c>
      <c r="O113" s="15">
        <v>10700</v>
      </c>
      <c r="P113" s="15">
        <f t="shared" si="155"/>
        <v>749000</v>
      </c>
      <c r="Q113" s="16">
        <f>IFERROR(VLOOKUP(G113,SCENARIOS!$A$13:$E$18,3,0),0.025)</f>
        <v>0.04</v>
      </c>
      <c r="R113" s="17">
        <f>IFERROR(VLOOKUP(L113,INPUTS!$A$107:$B$120,2,0),0.0082)</f>
        <v>0.0105</v>
      </c>
      <c r="S113" s="51">
        <f t="shared" si="156"/>
        <v>112.35</v>
      </c>
      <c r="T113" s="15">
        <f t="shared" si="157"/>
        <v>7864.5</v>
      </c>
      <c r="U113" s="15">
        <f>T113/INPUTS!$B$7*1000</f>
        <v>9830625</v>
      </c>
      <c r="V113" s="15">
        <f>T113*INPUTS!$B$6</f>
        <v>24851.82</v>
      </c>
      <c r="W113" s="54" t="s">
        <v>396</v>
      </c>
      <c r="X113" s="54" t="s">
        <v>396</v>
      </c>
      <c r="Y113" s="20">
        <f>IFERROR(VLOOKUP(E113,INPUTS!$A$44:$B$103,2,0),0)</f>
        <v>0</v>
      </c>
      <c r="Z113" s="15">
        <f t="shared" si="103"/>
        <v>0</v>
      </c>
      <c r="AA113" s="20">
        <f>IFERROR(VLOOKUP(E113,INPUTS!$A$44:$C$103,3,0),SCENARIOS!$J$24)</f>
        <v>0.01</v>
      </c>
      <c r="AB113" s="15">
        <f t="shared" ref="AB113:AF113" si="163">$T113*AA113*(1+$Q113)^AB$2</f>
        <v>95.683667509248</v>
      </c>
      <c r="AC113" s="20">
        <f>IFERROR(VLOOKUP($E113,INPUTS!$A$44:$G$103,4,0),SCENARIOS!$K$24)</f>
        <v>0.05</v>
      </c>
      <c r="AD113" s="15">
        <f t="shared" si="163"/>
        <v>582.069058937016</v>
      </c>
      <c r="AE113" s="20">
        <f>IFERROR(VLOOKUP($E113,INPUTS!$A$44:$G$103,5,0),SCENARIOS!$L$24)</f>
        <v>0.1</v>
      </c>
      <c r="AF113" s="15">
        <f t="shared" si="163"/>
        <v>1416.35201990591</v>
      </c>
      <c r="AG113" s="20">
        <f>IFERROR(VLOOKUP($E113,INPUTS!$A$44:$G$103,6,0),SCENARIOS!$M$24)</f>
        <v>0.2</v>
      </c>
      <c r="AH113" s="15">
        <f t="shared" si="105"/>
        <v>3446.41759167727</v>
      </c>
      <c r="AI113" s="20">
        <f>IFERROR(VLOOKUP($E113,INPUTS!$A$44:$G$103,7,0),SCENARIOS!$N$24)</f>
        <v>0.25</v>
      </c>
      <c r="AJ113" s="15">
        <f t="shared" si="106"/>
        <v>5241.36745724571</v>
      </c>
      <c r="AL113" t="str">
        <f t="shared" si="109"/>
        <v>N</v>
      </c>
      <c r="AM113" s="21">
        <f t="shared" si="110"/>
        <v>20965.4698289828</v>
      </c>
      <c r="BC113" s="2" t="str">
        <v>VCP</v>
      </c>
      <c r="BD113" s="15">
        <f t="shared" si="111"/>
        <v>0</v>
      </c>
      <c r="BE113" s="15">
        <f t="shared" si="112"/>
        <v>7291.32041452759</v>
      </c>
      <c r="BF113" s="15">
        <f t="shared" si="113"/>
        <v>43299.0070320895</v>
      </c>
      <c r="BG113" s="15">
        <f t="shared" si="114"/>
        <v>102851.275400241</v>
      </c>
      <c r="BH113" s="15">
        <f t="shared" si="115"/>
        <v>244310.102622363</v>
      </c>
      <c r="BI113" s="15">
        <f t="shared" si="116"/>
        <v>362704.704019704</v>
      </c>
      <c r="BJ113" s="23"/>
    </row>
    <row r="114" ht="15" customHeight="1" spans="1:62">
      <c r="A114" s="6" t="s">
        <v>1049</v>
      </c>
      <c r="B114" s="52" t="s">
        <v>534</v>
      </c>
      <c r="C114" s="52" t="s">
        <v>535</v>
      </c>
      <c r="D114" s="52" t="s">
        <v>929</v>
      </c>
      <c r="E114" s="10" t="s">
        <v>537</v>
      </c>
      <c r="F114" s="52" t="s">
        <v>536</v>
      </c>
      <c r="G114" s="52" t="s">
        <v>173</v>
      </c>
      <c r="H114" s="52" t="s">
        <v>234</v>
      </c>
      <c r="I114" s="52" t="s">
        <v>424</v>
      </c>
      <c r="J114" s="52" t="s">
        <v>173</v>
      </c>
      <c r="K114" s="52" t="s">
        <v>931</v>
      </c>
      <c r="L114" s="53" t="s">
        <v>295</v>
      </c>
      <c r="M114" s="13">
        <v>89</v>
      </c>
      <c r="N114" s="14">
        <f t="shared" si="107"/>
        <v>0.243835616438356</v>
      </c>
      <c r="O114" s="15">
        <v>5800</v>
      </c>
      <c r="P114" s="15">
        <f t="shared" si="155"/>
        <v>516200</v>
      </c>
      <c r="Q114" s="16">
        <f>IFERROR(VLOOKUP(G114,SCENARIOS!$A$13:$E$18,3,0),0.025)</f>
        <v>0.04</v>
      </c>
      <c r="R114" s="17">
        <f>IFERROR(VLOOKUP(L114,INPUTS!$A$107:$B$120,2,0),0.0082)</f>
        <v>0.0089</v>
      </c>
      <c r="S114" s="51">
        <f t="shared" si="156"/>
        <v>51.62</v>
      </c>
      <c r="T114" s="15">
        <f t="shared" si="157"/>
        <v>4594.18</v>
      </c>
      <c r="U114" s="15">
        <f>T114/INPUTS!$B$7*1000</f>
        <v>5742725</v>
      </c>
      <c r="V114" s="15">
        <f>T114*INPUTS!$B$6</f>
        <v>14517.6088</v>
      </c>
      <c r="W114" s="54" t="s">
        <v>396</v>
      </c>
      <c r="X114" s="54" t="s">
        <v>396</v>
      </c>
      <c r="Y114" s="20">
        <f>IFERROR(VLOOKUP(E114,INPUTS!$A$44:$B$103,2,0),0)</f>
        <v>0</v>
      </c>
      <c r="Z114" s="15">
        <f t="shared" si="103"/>
        <v>0</v>
      </c>
      <c r="AA114" s="20">
        <f>IFERROR(VLOOKUP(E114,INPUTS!$A$44:$C$103,3,0),SCENARIOS!$J$24)</f>
        <v>0.01</v>
      </c>
      <c r="AB114" s="15">
        <f t="shared" ref="AB114:AF114" si="164">$T114*AA114*(1+$Q114)^AB$2</f>
        <v>55.8952243114803</v>
      </c>
      <c r="AC114" s="20">
        <f>IFERROR(VLOOKUP($E114,INPUTS!$A$44:$G$103,4,0),SCENARIOS!$K$24)</f>
        <v>0.05</v>
      </c>
      <c r="AD114" s="15">
        <f t="shared" si="164"/>
        <v>340.025434444308</v>
      </c>
      <c r="AE114" s="20">
        <f>IFERROR(VLOOKUP($E114,INPUTS!$A$44:$G$103,5,0),SCENARIOS!$L$24)</f>
        <v>0.1</v>
      </c>
      <c r="AF114" s="15">
        <f t="shared" si="164"/>
        <v>827.385863412977</v>
      </c>
      <c r="AG114" s="20">
        <f>IFERROR(VLOOKUP($E114,INPUTS!$A$44:$G$103,6,0),SCENARIOS!$M$24)</f>
        <v>0.2</v>
      </c>
      <c r="AH114" s="15">
        <f t="shared" si="105"/>
        <v>2013.28282425226</v>
      </c>
      <c r="AI114" s="20">
        <f>IFERROR(VLOOKUP($E114,INPUTS!$A$44:$G$103,7,0),SCENARIOS!$N$24)</f>
        <v>0.25</v>
      </c>
      <c r="AJ114" s="15">
        <f t="shared" si="106"/>
        <v>3061.83298934822</v>
      </c>
      <c r="AL114" t="str">
        <f t="shared" si="109"/>
        <v>N</v>
      </c>
      <c r="AM114" s="21">
        <f t="shared" si="110"/>
        <v>12247.3319573929</v>
      </c>
      <c r="BC114" s="2" t="str">
        <v>VIE</v>
      </c>
      <c r="BD114" s="15">
        <f t="shared" si="111"/>
        <v>16915.7284</v>
      </c>
      <c r="BE114" s="15">
        <f t="shared" si="112"/>
        <v>57415.7821163616</v>
      </c>
      <c r="BF114" s="15">
        <f t="shared" si="113"/>
        <v>162401.718589975</v>
      </c>
      <c r="BG114" s="15">
        <f t="shared" si="114"/>
        <v>367485.2764005</v>
      </c>
      <c r="BH114" s="15">
        <f t="shared" si="115"/>
        <v>554367.813114543</v>
      </c>
      <c r="BI114" s="15">
        <f t="shared" si="116"/>
        <v>784020.370900011</v>
      </c>
      <c r="BJ114" s="23"/>
    </row>
    <row r="115" ht="15" customHeight="1" spans="1:62">
      <c r="A115" s="24" t="s">
        <v>1050</v>
      </c>
      <c r="B115" s="52" t="s">
        <v>534</v>
      </c>
      <c r="C115" s="52" t="s">
        <v>535</v>
      </c>
      <c r="D115" s="52" t="s">
        <v>929</v>
      </c>
      <c r="E115" s="10" t="s">
        <v>537</v>
      </c>
      <c r="F115" s="52" t="s">
        <v>536</v>
      </c>
      <c r="G115" s="52" t="s">
        <v>173</v>
      </c>
      <c r="H115" s="52" t="s">
        <v>264</v>
      </c>
      <c r="I115" s="52" t="s">
        <v>436</v>
      </c>
      <c r="J115" s="52" t="s">
        <v>173</v>
      </c>
      <c r="K115" s="52" t="s">
        <v>931</v>
      </c>
      <c r="L115" s="53" t="s">
        <v>295</v>
      </c>
      <c r="M115" s="13">
        <v>134</v>
      </c>
      <c r="N115" s="14">
        <f t="shared" si="107"/>
        <v>0.367123287671233</v>
      </c>
      <c r="O115" s="15">
        <v>5600</v>
      </c>
      <c r="P115" s="15">
        <f t="shared" si="155"/>
        <v>750400</v>
      </c>
      <c r="Q115" s="16">
        <f>IFERROR(VLOOKUP(G115,SCENARIOS!$A$13:$E$18,3,0),0.025)</f>
        <v>0.04</v>
      </c>
      <c r="R115" s="17">
        <f>IFERROR(VLOOKUP(L115,INPUTS!$A$107:$B$120,2,0),0.0082)</f>
        <v>0.0089</v>
      </c>
      <c r="S115" s="51">
        <f t="shared" si="156"/>
        <v>49.84</v>
      </c>
      <c r="T115" s="15">
        <f t="shared" si="157"/>
        <v>6678.56</v>
      </c>
      <c r="U115" s="15">
        <f>T115/INPUTS!$B$7*1000</f>
        <v>8348200</v>
      </c>
      <c r="V115" s="15">
        <f>T115*INPUTS!$B$6</f>
        <v>21104.2496</v>
      </c>
      <c r="W115" s="54" t="s">
        <v>396</v>
      </c>
      <c r="X115" s="54" t="s">
        <v>396</v>
      </c>
      <c r="Y115" s="20">
        <f>IFERROR(VLOOKUP(E115,INPUTS!$A$44:$B$103,2,0),0)</f>
        <v>0</v>
      </c>
      <c r="Z115" s="15">
        <f t="shared" si="103"/>
        <v>0</v>
      </c>
      <c r="AA115" s="20">
        <f>IFERROR(VLOOKUP(E115,INPUTS!$A$44:$C$103,3,0),SCENARIOS!$J$24)</f>
        <v>0.01</v>
      </c>
      <c r="AB115" s="15">
        <f t="shared" ref="AB115:AF115" si="165">$T115*AA115*(1+$Q115)^AB$2</f>
        <v>81.2548940785255</v>
      </c>
      <c r="AC115" s="20">
        <f>IFERROR(VLOOKUP($E115,INPUTS!$A$44:$G$103,4,0),SCENARIOS!$K$24)</f>
        <v>0.05</v>
      </c>
      <c r="AD115" s="15">
        <f t="shared" si="165"/>
        <v>494.295013574213</v>
      </c>
      <c r="AE115" s="20">
        <f>IFERROR(VLOOKUP($E115,INPUTS!$A$44:$G$103,5,0),SCENARIOS!$L$24)</f>
        <v>0.1</v>
      </c>
      <c r="AF115" s="15">
        <f t="shared" si="165"/>
        <v>1202.77092581383</v>
      </c>
      <c r="AG115" s="20">
        <f>IFERROR(VLOOKUP($E115,INPUTS!$A$44:$G$103,6,0),SCENARIOS!$M$24)</f>
        <v>0.2</v>
      </c>
      <c r="AH115" s="15">
        <f t="shared" si="105"/>
        <v>2926.70947562746</v>
      </c>
      <c r="AI115" s="20">
        <f>IFERROR(VLOOKUP($E115,INPUTS!$A$44:$G$103,7,0),SCENARIOS!$N$24)</f>
        <v>0.25</v>
      </c>
      <c r="AJ115" s="15">
        <f t="shared" si="106"/>
        <v>4450.98697250466</v>
      </c>
      <c r="AL115" t="str">
        <f t="shared" si="109"/>
        <v>N</v>
      </c>
      <c r="AM115" s="21">
        <f t="shared" si="110"/>
        <v>17803.9478900186</v>
      </c>
      <c r="BC115" s="2" t="str">
        <v>VKO</v>
      </c>
      <c r="BD115" s="15">
        <f t="shared" si="111"/>
        <v>0</v>
      </c>
      <c r="BE115" s="15">
        <f t="shared" si="112"/>
        <v>2607.7827898916</v>
      </c>
      <c r="BF115" s="15">
        <f t="shared" si="113"/>
        <v>14752.3343295909</v>
      </c>
      <c r="BG115" s="15">
        <f t="shared" si="114"/>
        <v>33381.8244396149</v>
      </c>
      <c r="BH115" s="15">
        <f t="shared" si="115"/>
        <v>75536.9406645066</v>
      </c>
      <c r="BI115" s="15">
        <f t="shared" si="116"/>
        <v>106828.893805568</v>
      </c>
      <c r="BJ115" s="23"/>
    </row>
    <row r="116" ht="15" customHeight="1" spans="1:62">
      <c r="A116" s="6" t="s">
        <v>1051</v>
      </c>
      <c r="B116" s="52" t="s">
        <v>534</v>
      </c>
      <c r="C116" s="52" t="s">
        <v>535</v>
      </c>
      <c r="D116" s="52" t="s">
        <v>929</v>
      </c>
      <c r="E116" s="10" t="s">
        <v>537</v>
      </c>
      <c r="F116" s="52" t="s">
        <v>536</v>
      </c>
      <c r="G116" s="52" t="s">
        <v>173</v>
      </c>
      <c r="H116" s="52" t="s">
        <v>224</v>
      </c>
      <c r="I116" s="52" t="s">
        <v>938</v>
      </c>
      <c r="J116" s="52" t="s">
        <v>165</v>
      </c>
      <c r="K116" s="52" t="s">
        <v>931</v>
      </c>
      <c r="L116" s="53" t="s">
        <v>295</v>
      </c>
      <c r="M116" s="13">
        <v>45</v>
      </c>
      <c r="N116" s="14">
        <f t="shared" si="107"/>
        <v>0.123287671232877</v>
      </c>
      <c r="O116" s="15">
        <v>11800</v>
      </c>
      <c r="P116" s="15">
        <f t="shared" si="155"/>
        <v>531000</v>
      </c>
      <c r="Q116" s="16">
        <f>IFERROR(VLOOKUP(G116,SCENARIOS!$A$13:$E$18,3,0),0.025)</f>
        <v>0.04</v>
      </c>
      <c r="R116" s="17">
        <f>IFERROR(VLOOKUP(L116,INPUTS!$A$107:$B$120,2,0),0.0082)</f>
        <v>0.0089</v>
      </c>
      <c r="S116" s="51">
        <f t="shared" si="156"/>
        <v>105.02</v>
      </c>
      <c r="T116" s="15">
        <f t="shared" si="157"/>
        <v>4725.9</v>
      </c>
      <c r="U116" s="15">
        <f>T116/INPUTS!$B$7*1000</f>
        <v>5907375</v>
      </c>
      <c r="V116" s="15">
        <f>T116*INPUTS!$B$6</f>
        <v>14933.844</v>
      </c>
      <c r="W116" s="54" t="s">
        <v>396</v>
      </c>
      <c r="X116" s="54" t="s">
        <v>396</v>
      </c>
      <c r="Y116" s="20">
        <f>IFERROR(VLOOKUP(E116,INPUTS!$A$44:$B$103,2,0),0)</f>
        <v>0</v>
      </c>
      <c r="Z116" s="15">
        <f t="shared" si="103"/>
        <v>0</v>
      </c>
      <c r="AA116" s="20">
        <f>IFERROR(VLOOKUP(E116,INPUTS!$A$44:$C$103,3,0),SCENARIOS!$J$24)</f>
        <v>0.01</v>
      </c>
      <c r="AB116" s="15">
        <f t="shared" ref="AB116:AF116" si="166">$T116*AA116*(1+$Q116)^AB$2</f>
        <v>57.4977995145216</v>
      </c>
      <c r="AC116" s="20">
        <f>IFERROR(VLOOKUP($E116,INPUTS!$A$44:$G$103,4,0),SCENARIOS!$K$24)</f>
        <v>0.05</v>
      </c>
      <c r="AD116" s="15">
        <f t="shared" si="166"/>
        <v>349.77432330478</v>
      </c>
      <c r="AE116" s="20">
        <f>IFERROR(VLOOKUP($E116,INPUTS!$A$44:$G$103,5,0),SCENARIOS!$L$24)</f>
        <v>0.1</v>
      </c>
      <c r="AF116" s="15">
        <f t="shared" si="166"/>
        <v>851.107891267514</v>
      </c>
      <c r="AG116" s="20">
        <f>IFERROR(VLOOKUP($E116,INPUTS!$A$44:$G$103,6,0),SCENARIOS!$M$24)</f>
        <v>0.2</v>
      </c>
      <c r="AH116" s="15">
        <f t="shared" si="105"/>
        <v>2071.00577233233</v>
      </c>
      <c r="AI116" s="20">
        <f>IFERROR(VLOOKUP($E116,INPUTS!$A$44:$G$103,7,0),SCENARIOS!$N$24)</f>
        <v>0.25</v>
      </c>
      <c r="AJ116" s="15">
        <f t="shared" si="106"/>
        <v>3149.6189797441</v>
      </c>
      <c r="AL116" t="str">
        <f t="shared" si="109"/>
        <v>N</v>
      </c>
      <c r="AM116" s="21">
        <f t="shared" si="110"/>
        <v>12598.4759189764</v>
      </c>
      <c r="BC116" s="2" t="str">
        <v>WAW</v>
      </c>
      <c r="BD116" s="15">
        <f t="shared" si="111"/>
        <v>16065.7968</v>
      </c>
      <c r="BE116" s="15">
        <f t="shared" si="112"/>
        <v>54530.9233384558</v>
      </c>
      <c r="BF116" s="15">
        <f t="shared" si="113"/>
        <v>154241.836304095</v>
      </c>
      <c r="BG116" s="15">
        <f t="shared" si="114"/>
        <v>349020.960731568</v>
      </c>
      <c r="BH116" s="15">
        <f t="shared" si="115"/>
        <v>526513.575256897</v>
      </c>
      <c r="BI116" s="15">
        <f t="shared" si="116"/>
        <v>744627.229055073</v>
      </c>
      <c r="BJ116" s="23"/>
    </row>
    <row r="117" ht="15" customHeight="1" spans="1:62">
      <c r="A117" s="24" t="s">
        <v>1052</v>
      </c>
      <c r="B117" s="52" t="s">
        <v>538</v>
      </c>
      <c r="C117" s="52" t="s">
        <v>539</v>
      </c>
      <c r="D117" s="52" t="s">
        <v>929</v>
      </c>
      <c r="E117" s="10" t="s">
        <v>529</v>
      </c>
      <c r="F117" s="52" t="s">
        <v>528</v>
      </c>
      <c r="G117" s="52" t="s">
        <v>173</v>
      </c>
      <c r="H117" s="52" t="s">
        <v>537</v>
      </c>
      <c r="I117" s="52" t="s">
        <v>536</v>
      </c>
      <c r="J117" s="52" t="s">
        <v>173</v>
      </c>
      <c r="K117" s="52" t="s">
        <v>931</v>
      </c>
      <c r="L117" s="53" t="s">
        <v>284</v>
      </c>
      <c r="M117" s="13">
        <v>560</v>
      </c>
      <c r="N117" s="14">
        <f t="shared" si="107"/>
        <v>1.53424657534247</v>
      </c>
      <c r="O117" s="15">
        <v>1260</v>
      </c>
      <c r="P117" s="15">
        <f t="shared" si="155"/>
        <v>705600</v>
      </c>
      <c r="Q117" s="16">
        <f>IFERROR(VLOOKUP(G117,SCENARIOS!$A$13:$E$18,3,0),0.025)</f>
        <v>0.04</v>
      </c>
      <c r="R117" s="17">
        <f>IFERROR(VLOOKUP(L117,INPUTS!$A$107:$B$120,2,0),0.0082)</f>
        <v>0.0041</v>
      </c>
      <c r="S117" s="51">
        <f t="shared" si="156"/>
        <v>5.166</v>
      </c>
      <c r="T117" s="15">
        <f t="shared" si="157"/>
        <v>2892.96</v>
      </c>
      <c r="U117" s="15">
        <f>T117/INPUTS!$B$7*1000</f>
        <v>3616200</v>
      </c>
      <c r="V117" s="15">
        <f>T117*INPUTS!$B$6</f>
        <v>9141.7536</v>
      </c>
      <c r="W117" s="54" t="s">
        <v>396</v>
      </c>
      <c r="X117" s="54" t="s">
        <v>396</v>
      </c>
      <c r="Y117" s="20">
        <f>IFERROR(VLOOKUP(E117,INPUTS!$A$44:$B$103,2,0),0)</f>
        <v>0</v>
      </c>
      <c r="Z117" s="15">
        <f t="shared" si="103"/>
        <v>0</v>
      </c>
      <c r="AA117" s="20">
        <f>IFERROR(VLOOKUP(E117,INPUTS!$A$44:$C$103,3,0),SCENARIOS!$J$24)</f>
        <v>0.01</v>
      </c>
      <c r="AB117" s="15">
        <f t="shared" ref="AB117:AF117" si="167">$T117*AA117*(1+$Q117)^AB$2</f>
        <v>35.1972818052711</v>
      </c>
      <c r="AC117" s="20">
        <f>IFERROR(VLOOKUP($E117,INPUTS!$A$44:$G$103,4,0),SCENARIOS!$K$24)</f>
        <v>0.05</v>
      </c>
      <c r="AD117" s="15">
        <f t="shared" si="167"/>
        <v>214.114375324869</v>
      </c>
      <c r="AE117" s="20">
        <f>IFERROR(VLOOKUP($E117,INPUTS!$A$44:$G$103,5,0),SCENARIOS!$L$24)</f>
        <v>0.1</v>
      </c>
      <c r="AF117" s="15">
        <f t="shared" si="167"/>
        <v>521.005752369129</v>
      </c>
      <c r="AG117" s="20">
        <f>IFERROR(VLOOKUP($E117,INPUTS!$A$44:$G$103,6,0),SCENARIOS!$M$24)</f>
        <v>0.2</v>
      </c>
      <c r="AH117" s="15">
        <f t="shared" si="105"/>
        <v>1267.76632157399</v>
      </c>
      <c r="AI117" s="20">
        <f>IFERROR(VLOOKUP($E117,INPUTS!$A$44:$G$103,7,0),SCENARIOS!$N$24)</f>
        <v>0.25</v>
      </c>
      <c r="AJ117" s="15">
        <f t="shared" si="106"/>
        <v>1928.03946838496</v>
      </c>
      <c r="AL117" t="str">
        <f t="shared" si="109"/>
        <v>Y</v>
      </c>
      <c r="AM117" s="21">
        <f t="shared" si="110"/>
        <v>7712.15787353986</v>
      </c>
      <c r="BC117" s="2" t="str">
        <v>WRO</v>
      </c>
      <c r="BD117" s="15">
        <f t="shared" si="111"/>
        <v>0</v>
      </c>
      <c r="BE117" s="15">
        <f t="shared" si="112"/>
        <v>4131.25743823193</v>
      </c>
      <c r="BF117" s="15">
        <f t="shared" si="113"/>
        <v>23370.6929759054</v>
      </c>
      <c r="BG117" s="15">
        <f t="shared" si="114"/>
        <v>52883.5879477693</v>
      </c>
      <c r="BH117" s="15">
        <f t="shared" si="115"/>
        <v>119665.85146246</v>
      </c>
      <c r="BI117" s="15">
        <f t="shared" si="116"/>
        <v>169238.65893397</v>
      </c>
      <c r="BJ117" s="23"/>
    </row>
    <row r="118" ht="15" customHeight="1" spans="1:62">
      <c r="A118" s="6" t="s">
        <v>1053</v>
      </c>
      <c r="B118" s="52" t="s">
        <v>538</v>
      </c>
      <c r="C118" s="52" t="s">
        <v>539</v>
      </c>
      <c r="D118" s="52" t="s">
        <v>929</v>
      </c>
      <c r="E118" s="10" t="s">
        <v>529</v>
      </c>
      <c r="F118" s="52" t="s">
        <v>528</v>
      </c>
      <c r="G118" s="52" t="s">
        <v>173</v>
      </c>
      <c r="H118" s="52" t="s">
        <v>242</v>
      </c>
      <c r="I118" s="52" t="s">
        <v>421</v>
      </c>
      <c r="J118" s="52" t="s">
        <v>173</v>
      </c>
      <c r="K118" s="52" t="s">
        <v>931</v>
      </c>
      <c r="L118" s="53" t="s">
        <v>284</v>
      </c>
      <c r="M118" s="13">
        <v>701</v>
      </c>
      <c r="N118" s="14">
        <f t="shared" si="107"/>
        <v>1.92054794520548</v>
      </c>
      <c r="O118" s="15">
        <v>297</v>
      </c>
      <c r="P118" s="15">
        <f t="shared" si="155"/>
        <v>208197</v>
      </c>
      <c r="Q118" s="16">
        <f>IFERROR(VLOOKUP(G118,SCENARIOS!$A$13:$E$18,3,0),0.025)</f>
        <v>0.04</v>
      </c>
      <c r="R118" s="17">
        <f>IFERROR(VLOOKUP(L118,INPUTS!$A$107:$B$120,2,0),0.0082)</f>
        <v>0.0041</v>
      </c>
      <c r="S118" s="51">
        <f t="shared" si="156"/>
        <v>1.2177</v>
      </c>
      <c r="T118" s="15">
        <f t="shared" si="157"/>
        <v>853.6077</v>
      </c>
      <c r="U118" s="15">
        <f>T118/INPUTS!$B$7*1000</f>
        <v>1067009.625</v>
      </c>
      <c r="V118" s="15">
        <f>T118*INPUTS!$B$6</f>
        <v>2697.400332</v>
      </c>
      <c r="W118" s="54" t="s">
        <v>396</v>
      </c>
      <c r="X118" s="54" t="s">
        <v>396</v>
      </c>
      <c r="Y118" s="20">
        <f>IFERROR(VLOOKUP(E118,INPUTS!$A$44:$B$103,2,0),0)</f>
        <v>0</v>
      </c>
      <c r="Z118" s="15">
        <f t="shared" si="103"/>
        <v>0</v>
      </c>
      <c r="AA118" s="20">
        <f>IFERROR(VLOOKUP(E118,INPUTS!$A$44:$C$103,3,0),SCENARIOS!$J$24)</f>
        <v>0.01</v>
      </c>
      <c r="AB118" s="15">
        <f t="shared" ref="AB118:AF118" si="168">$T118*AA118*(1+$Q118)^AB$2</f>
        <v>10.3854428571599</v>
      </c>
      <c r="AC118" s="20">
        <f>IFERROR(VLOOKUP($E118,INPUTS!$A$44:$G$103,4,0),SCENARIOS!$K$24)</f>
        <v>0.05</v>
      </c>
      <c r="AD118" s="15">
        <f t="shared" si="168"/>
        <v>63.1773959743646</v>
      </c>
      <c r="AE118" s="20">
        <f>IFERROR(VLOOKUP($E118,INPUTS!$A$44:$G$103,5,0),SCENARIOS!$L$24)</f>
        <v>0.1</v>
      </c>
      <c r="AF118" s="15">
        <f t="shared" si="168"/>
        <v>153.72992435657</v>
      </c>
      <c r="AG118" s="20">
        <f>IFERROR(VLOOKUP($E118,INPUTS!$A$44:$G$103,6,0),SCENARIOS!$M$24)</f>
        <v>0.2</v>
      </c>
      <c r="AH118" s="15">
        <f t="shared" si="105"/>
        <v>374.071917308306</v>
      </c>
      <c r="AI118" s="20">
        <f>IFERROR(VLOOKUP($E118,INPUTS!$A$44:$G$103,7,0),SCENARIOS!$N$24)</f>
        <v>0.25</v>
      </c>
      <c r="AJ118" s="15">
        <f t="shared" si="106"/>
        <v>568.894604874354</v>
      </c>
      <c r="AL118" t="str">
        <f t="shared" si="109"/>
        <v>Y</v>
      </c>
      <c r="AM118" s="21">
        <f t="shared" si="110"/>
        <v>2275.57841949742</v>
      </c>
      <c r="BC118" s="2" t="str">
        <v>WUH</v>
      </c>
      <c r="BD118" s="15">
        <f t="shared" si="111"/>
        <v>0</v>
      </c>
      <c r="BE118" s="15">
        <f t="shared" si="112"/>
        <v>2934.65914454409</v>
      </c>
      <c r="BF118" s="15">
        <f t="shared" si="113"/>
        <v>17852.3078288214</v>
      </c>
      <c r="BG118" s="15">
        <f t="shared" si="114"/>
        <v>43440.1242689475</v>
      </c>
      <c r="BH118" s="15">
        <f t="shared" si="115"/>
        <v>105703.106544863</v>
      </c>
      <c r="BI118" s="15">
        <f t="shared" si="116"/>
        <v>160754.989213131</v>
      </c>
      <c r="BJ118" s="23"/>
    </row>
    <row r="119" ht="15" customHeight="1" spans="1:62">
      <c r="A119" s="24" t="s">
        <v>1054</v>
      </c>
      <c r="B119" s="52" t="s">
        <v>538</v>
      </c>
      <c r="C119" s="52" t="s">
        <v>539</v>
      </c>
      <c r="D119" s="52" t="s">
        <v>929</v>
      </c>
      <c r="E119" s="10" t="s">
        <v>529</v>
      </c>
      <c r="F119" s="52" t="s">
        <v>528</v>
      </c>
      <c r="G119" s="52" t="s">
        <v>173</v>
      </c>
      <c r="H119" s="52" t="s">
        <v>576</v>
      </c>
      <c r="I119" s="52" t="s">
        <v>575</v>
      </c>
      <c r="J119" s="52" t="s">
        <v>173</v>
      </c>
      <c r="K119" s="52" t="s">
        <v>931</v>
      </c>
      <c r="L119" s="53" t="s">
        <v>284</v>
      </c>
      <c r="M119" s="13">
        <v>140</v>
      </c>
      <c r="N119" s="14">
        <f t="shared" si="107"/>
        <v>0.383561643835616</v>
      </c>
      <c r="O119" s="15">
        <v>5900</v>
      </c>
      <c r="P119" s="15">
        <f t="shared" si="155"/>
        <v>826000</v>
      </c>
      <c r="Q119" s="16">
        <f>IFERROR(VLOOKUP(G119,SCENARIOS!$A$13:$E$18,3,0),0.025)</f>
        <v>0.04</v>
      </c>
      <c r="R119" s="57">
        <f>IFERROR(VLOOKUP(L119,INPUTS!$A$107:$B$120,2,0),0.0082)</f>
        <v>0.0041</v>
      </c>
      <c r="S119" s="52">
        <f t="shared" si="156"/>
        <v>24.19</v>
      </c>
      <c r="T119" s="15">
        <f t="shared" si="157"/>
        <v>3386.6</v>
      </c>
      <c r="U119" s="15">
        <f>T119/INPUTS!$B$7*1000</f>
        <v>4233250</v>
      </c>
      <c r="V119" s="15">
        <f>T119*INPUTS!$B$6</f>
        <v>10701.656</v>
      </c>
      <c r="W119" s="54" t="s">
        <v>396</v>
      </c>
      <c r="X119" s="54" t="s">
        <v>396</v>
      </c>
      <c r="Y119" s="20">
        <f>IFERROR(VLOOKUP(E119,INPUTS!$A$44:$B$103,2,0),0)</f>
        <v>0</v>
      </c>
      <c r="Z119" s="15">
        <f t="shared" si="103"/>
        <v>0</v>
      </c>
      <c r="AA119" s="20">
        <f>IFERROR(VLOOKUP(E119,INPUTS!$A$44:$C$103,3,0),SCENARIOS!$J$24)</f>
        <v>0.01</v>
      </c>
      <c r="AB119" s="15">
        <f t="shared" ref="AB119:AF119" si="169">$T119*AA119*(1+$Q119)^AB$2</f>
        <v>41.2031671926784</v>
      </c>
      <c r="AC119" s="20">
        <f>IFERROR(VLOOKUP($E119,INPUTS!$A$44:$G$103,4,0),SCENARIOS!$K$24)</f>
        <v>0.05</v>
      </c>
      <c r="AD119" s="15">
        <f t="shared" si="169"/>
        <v>250.649764765223</v>
      </c>
      <c r="AE119" s="20">
        <f>IFERROR(VLOOKUP($E119,INPUTS!$A$44:$G$103,5,0),SCENARIOS!$L$24)</f>
        <v>0.1</v>
      </c>
      <c r="AF119" s="15">
        <f t="shared" si="169"/>
        <v>609.907527574973</v>
      </c>
      <c r="AG119" s="20">
        <f>IFERROR(VLOOKUP($E119,INPUTS!$A$44:$G$103,6,0),SCENARIOS!$M$24)</f>
        <v>0.2</v>
      </c>
      <c r="AH119" s="15">
        <f t="shared" si="105"/>
        <v>1484.0915272394</v>
      </c>
      <c r="AI119" s="20">
        <f>IFERROR(VLOOKUP($E119,INPUTS!$A$44:$G$103,7,0),SCENARIOS!$N$24)</f>
        <v>0.25</v>
      </c>
      <c r="AJ119" s="15">
        <f t="shared" si="106"/>
        <v>2257.03033005383</v>
      </c>
      <c r="AL119" t="str">
        <f t="shared" si="109"/>
        <v>N</v>
      </c>
      <c r="AM119" s="21">
        <f t="shared" si="110"/>
        <v>9028.12132021531</v>
      </c>
      <c r="BC119" s="2" t="str">
        <v>YIP</v>
      </c>
      <c r="BD119" s="15">
        <f t="shared" si="111"/>
        <v>0</v>
      </c>
      <c r="BE119" s="15">
        <f t="shared" si="112"/>
        <v>2995.28465914663</v>
      </c>
      <c r="BF119" s="15">
        <f t="shared" si="113"/>
        <v>16535.1814614162</v>
      </c>
      <c r="BG119" s="15">
        <f t="shared" si="114"/>
        <v>36512.3528579564</v>
      </c>
      <c r="BH119" s="15">
        <f t="shared" si="115"/>
        <v>80625.1757402686</v>
      </c>
      <c r="BI119" s="15">
        <f t="shared" si="116"/>
        <v>111270.885986821</v>
      </c>
      <c r="BJ119" s="23"/>
    </row>
    <row r="120" ht="15" customHeight="1" spans="1:62">
      <c r="A120" s="6" t="s">
        <v>1055</v>
      </c>
      <c r="B120" s="52" t="s">
        <v>540</v>
      </c>
      <c r="C120" s="52" t="s">
        <v>541</v>
      </c>
      <c r="D120" s="52" t="s">
        <v>929</v>
      </c>
      <c r="E120" s="10" t="s">
        <v>242</v>
      </c>
      <c r="F120" s="52" t="s">
        <v>421</v>
      </c>
      <c r="G120" s="52" t="s">
        <v>173</v>
      </c>
      <c r="H120" s="52" t="s">
        <v>234</v>
      </c>
      <c r="I120" s="52" t="s">
        <v>424</v>
      </c>
      <c r="J120" s="52" t="s">
        <v>173</v>
      </c>
      <c r="K120" s="52" t="s">
        <v>931</v>
      </c>
      <c r="L120" s="53" t="s">
        <v>291</v>
      </c>
      <c r="M120" s="13">
        <v>984</v>
      </c>
      <c r="N120" s="14">
        <f t="shared" si="107"/>
        <v>2.6958904109589</v>
      </c>
      <c r="O120" s="15">
        <v>5350</v>
      </c>
      <c r="P120" s="15">
        <f t="shared" si="155"/>
        <v>5264400</v>
      </c>
      <c r="Q120" s="16">
        <f>IFERROR(VLOOKUP(G120,SCENARIOS!$A$13:$E$18,3,0),0.025)</f>
        <v>0.04</v>
      </c>
      <c r="R120" s="57">
        <f>IFERROR(VLOOKUP(L120,INPUTS!$A$107:$B$120,2,0),0.0082)</f>
        <v>0.0079</v>
      </c>
      <c r="S120" s="52">
        <f t="shared" si="156"/>
        <v>42.265</v>
      </c>
      <c r="T120" s="15">
        <f t="shared" si="157"/>
        <v>41588.76</v>
      </c>
      <c r="U120" s="15">
        <f>T120/INPUTS!$B$7*1000</f>
        <v>51985950</v>
      </c>
      <c r="V120" s="15">
        <f>T120*INPUTS!$B$6</f>
        <v>131420.4816</v>
      </c>
      <c r="W120" s="54" t="s">
        <v>396</v>
      </c>
      <c r="X120" s="54" t="s">
        <v>396</v>
      </c>
      <c r="Y120" s="20">
        <f>IFERROR(VLOOKUP(E120,INPUTS!$A$44:$B$103,2,0),0)</f>
        <v>0</v>
      </c>
      <c r="Z120" s="15">
        <f t="shared" si="103"/>
        <v>0</v>
      </c>
      <c r="AA120" s="20">
        <f>IFERROR(VLOOKUP(E120,INPUTS!$A$44:$C$103,3,0),SCENARIOS!$J$24)</f>
        <v>0.03</v>
      </c>
      <c r="AB120" s="15">
        <f t="shared" ref="AB120:AF120" si="170">$T120*AA120*(1+$Q120)^AB$2</f>
        <v>1517.97256683651</v>
      </c>
      <c r="AC120" s="20">
        <f>IFERROR(VLOOKUP($E120,INPUTS!$A$44:$G$103,4,0),SCENARIOS!$K$24)</f>
        <v>0.1</v>
      </c>
      <c r="AD120" s="15">
        <f t="shared" si="170"/>
        <v>6156.15243068407</v>
      </c>
      <c r="AE120" s="20">
        <f>IFERROR(VLOOKUP($E120,INPUTS!$A$44:$G$103,5,0),SCENARIOS!$L$24)</f>
        <v>0.2</v>
      </c>
      <c r="AF120" s="15">
        <f t="shared" si="170"/>
        <v>14979.8014448172</v>
      </c>
      <c r="AG120" s="20">
        <f>IFERROR(VLOOKUP($E120,INPUTS!$A$44:$G$103,6,0),SCENARIOS!$M$24)</f>
        <v>0.3</v>
      </c>
      <c r="AH120" s="15">
        <f t="shared" si="105"/>
        <v>27337.8283578188</v>
      </c>
      <c r="AI120" s="20">
        <f>IFERROR(VLOOKUP($E120,INPUTS!$A$44:$G$103,7,0),SCENARIOS!$N$24)</f>
        <v>0.4</v>
      </c>
      <c r="AJ120" s="15">
        <f t="shared" si="106"/>
        <v>44347.5309558044</v>
      </c>
      <c r="AL120" t="str">
        <f t="shared" si="109"/>
        <v>Y</v>
      </c>
      <c r="AM120" s="21">
        <f t="shared" si="110"/>
        <v>110868.827389511</v>
      </c>
      <c r="BC120" s="2" t="str">
        <v>YUL</v>
      </c>
      <c r="BD120" s="15">
        <f t="shared" si="111"/>
        <v>0</v>
      </c>
      <c r="BE120" s="15">
        <f t="shared" si="112"/>
        <v>423.783364587188</v>
      </c>
      <c r="BF120" s="15">
        <f t="shared" si="113"/>
        <v>2339.4553877811</v>
      </c>
      <c r="BG120" s="15">
        <f t="shared" si="114"/>
        <v>5165.89556718385</v>
      </c>
      <c r="BH120" s="15">
        <f t="shared" si="115"/>
        <v>11407.1322541273</v>
      </c>
      <c r="BI120" s="15">
        <f t="shared" si="116"/>
        <v>15742.9946766819</v>
      </c>
      <c r="BJ120" s="23"/>
    </row>
    <row r="121" ht="15" customHeight="1" spans="1:62">
      <c r="A121" s="24" t="s">
        <v>1056</v>
      </c>
      <c r="B121" s="52" t="s">
        <v>540</v>
      </c>
      <c r="C121" s="52" t="s">
        <v>541</v>
      </c>
      <c r="D121" s="52" t="s">
        <v>929</v>
      </c>
      <c r="E121" s="10" t="s">
        <v>242</v>
      </c>
      <c r="F121" s="52" t="s">
        <v>421</v>
      </c>
      <c r="G121" s="52" t="s">
        <v>173</v>
      </c>
      <c r="H121" s="52" t="s">
        <v>264</v>
      </c>
      <c r="I121" s="52" t="s">
        <v>436</v>
      </c>
      <c r="J121" s="52" t="s">
        <v>173</v>
      </c>
      <c r="K121" s="52" t="s">
        <v>931</v>
      </c>
      <c r="L121" s="53" t="s">
        <v>291</v>
      </c>
      <c r="M121" s="13">
        <v>984</v>
      </c>
      <c r="N121" s="14">
        <f t="shared" si="107"/>
        <v>2.6958904109589</v>
      </c>
      <c r="O121" s="15">
        <v>6300</v>
      </c>
      <c r="P121" s="15">
        <f t="shared" si="155"/>
        <v>6199200</v>
      </c>
      <c r="Q121" s="16">
        <f>IFERROR(VLOOKUP(G121,SCENARIOS!$A$13:$E$18,3,0),0.025)</f>
        <v>0.04</v>
      </c>
      <c r="R121" s="57">
        <f>IFERROR(VLOOKUP(L121,INPUTS!$A$107:$B$120,2,0),0.0082)</f>
        <v>0.0079</v>
      </c>
      <c r="S121" s="52">
        <f t="shared" si="156"/>
        <v>49.77</v>
      </c>
      <c r="T121" s="15">
        <f t="shared" si="157"/>
        <v>48973.68</v>
      </c>
      <c r="U121" s="15">
        <f>T121/INPUTS!$B$7*1000</f>
        <v>61217100</v>
      </c>
      <c r="V121" s="15">
        <f>T121*INPUTS!$B$6</f>
        <v>154756.8288</v>
      </c>
      <c r="W121" s="54" t="s">
        <v>396</v>
      </c>
      <c r="X121" s="54" t="s">
        <v>396</v>
      </c>
      <c r="Y121" s="58">
        <f>IFERROR(VLOOKUP(E121,INPUTS!$A$44:$B$103,2,0),0)</f>
        <v>0</v>
      </c>
      <c r="Z121" s="15">
        <f t="shared" si="103"/>
        <v>0</v>
      </c>
      <c r="AA121" s="20">
        <f>IFERROR(VLOOKUP(E121,INPUTS!$A$44:$C$103,3,0),SCENARIOS!$J$24)</f>
        <v>0.03</v>
      </c>
      <c r="AB121" s="15">
        <f t="shared" ref="AB121:AF121" si="171">$T121*AA121*(1+$Q121)^AB$2</f>
        <v>1787.51909739627</v>
      </c>
      <c r="AC121" s="20">
        <f>IFERROR(VLOOKUP($E121,INPUTS!$A$44:$G$103,4,0),SCENARIOS!$K$24)</f>
        <v>0.1</v>
      </c>
      <c r="AD121" s="15">
        <f t="shared" si="171"/>
        <v>7249.30099314198</v>
      </c>
      <c r="AE121" s="20">
        <f>IFERROR(VLOOKUP($E121,INPUTS!$A$44:$G$103,5,0),SCENARIOS!$L$24)</f>
        <v>0.2</v>
      </c>
      <c r="AF121" s="15">
        <f t="shared" si="171"/>
        <v>17639.7661873548</v>
      </c>
      <c r="AG121" s="20">
        <f>IFERROR(VLOOKUP($E121,INPUTS!$A$44:$G$103,6,0),SCENARIOS!$M$24)</f>
        <v>0.3</v>
      </c>
      <c r="AH121" s="15">
        <f t="shared" si="105"/>
        <v>32192.2090942539</v>
      </c>
      <c r="AI121" s="20">
        <f>IFERROR(VLOOKUP($E121,INPUTS!$A$44:$G$103,7,0),SCENARIOS!$N$24)</f>
        <v>0.4</v>
      </c>
      <c r="AJ121" s="15">
        <f t="shared" si="106"/>
        <v>52222.3261722556</v>
      </c>
      <c r="AL121" t="str">
        <f t="shared" si="109"/>
        <v>Y</v>
      </c>
      <c r="AM121" s="21">
        <f t="shared" si="110"/>
        <v>130555.815430639</v>
      </c>
      <c r="BC121" s="2" t="str">
        <v>YVR</v>
      </c>
      <c r="BD121" s="15">
        <f t="shared" si="111"/>
        <v>0</v>
      </c>
      <c r="BE121" s="15">
        <f t="shared" si="112"/>
        <v>5388.87644875033</v>
      </c>
      <c r="BF121" s="15">
        <f t="shared" si="113"/>
        <v>29748.7751894091</v>
      </c>
      <c r="BG121" s="15">
        <f t="shared" si="114"/>
        <v>65690.1032106782</v>
      </c>
      <c r="BH121" s="15">
        <f t="shared" si="115"/>
        <v>145054.363830273</v>
      </c>
      <c r="BI121" s="15">
        <f t="shared" si="116"/>
        <v>200189.673156741</v>
      </c>
      <c r="BJ121" s="23"/>
    </row>
    <row r="122" ht="15" customHeight="1" spans="1:62">
      <c r="A122" s="6" t="s">
        <v>1057</v>
      </c>
      <c r="B122" s="52" t="s">
        <v>540</v>
      </c>
      <c r="C122" s="52" t="s">
        <v>541</v>
      </c>
      <c r="D122" s="52" t="s">
        <v>929</v>
      </c>
      <c r="E122" s="10" t="s">
        <v>242</v>
      </c>
      <c r="F122" s="52" t="s">
        <v>421</v>
      </c>
      <c r="G122" s="52" t="s">
        <v>173</v>
      </c>
      <c r="H122" s="52" t="s">
        <v>576</v>
      </c>
      <c r="I122" s="52" t="s">
        <v>575</v>
      </c>
      <c r="J122" s="52" t="s">
        <v>173</v>
      </c>
      <c r="K122" s="52" t="s">
        <v>931</v>
      </c>
      <c r="L122" s="53" t="s">
        <v>279</v>
      </c>
      <c r="M122" s="13">
        <v>1476</v>
      </c>
      <c r="N122" s="14">
        <f t="shared" si="107"/>
        <v>4.04383561643836</v>
      </c>
      <c r="O122" s="15">
        <v>5600</v>
      </c>
      <c r="P122" s="15">
        <f t="shared" si="155"/>
        <v>8265600</v>
      </c>
      <c r="Q122" s="16">
        <f>IFERROR(VLOOKUP(G122,SCENARIOS!$A$13:$E$18,3,0),0.025)</f>
        <v>0.04</v>
      </c>
      <c r="R122" s="57">
        <f>IFERROR(VLOOKUP(L122,INPUTS!$A$107:$B$120,2,0),0.0082)</f>
        <v>0.0039</v>
      </c>
      <c r="S122" s="52">
        <f t="shared" si="156"/>
        <v>21.84</v>
      </c>
      <c r="T122" s="15">
        <f t="shared" si="157"/>
        <v>32235.84</v>
      </c>
      <c r="U122" s="15">
        <f>T122/INPUTS!$B$7*1000</f>
        <v>40294800</v>
      </c>
      <c r="V122" s="15">
        <f>T122*INPUTS!$B$6</f>
        <v>101865.2544</v>
      </c>
      <c r="W122" s="54" t="s">
        <v>396</v>
      </c>
      <c r="X122" s="54" t="s">
        <v>396</v>
      </c>
      <c r="Y122" s="58">
        <f>IFERROR(VLOOKUP(E122,INPUTS!$A$44:$B$103,2,0),0)</f>
        <v>0</v>
      </c>
      <c r="Z122" s="15">
        <f t="shared" si="103"/>
        <v>0</v>
      </c>
      <c r="AA122" s="20">
        <f>IFERROR(VLOOKUP(E122,INPUTS!$A$44:$C$103,3,0),SCENARIOS!$J$24)</f>
        <v>0.03</v>
      </c>
      <c r="AB122" s="15">
        <f t="shared" ref="AB122:AF122" si="172">$T122*AA122*(1+$Q122)^AB$2</f>
        <v>1176.59484891906</v>
      </c>
      <c r="AC122" s="20">
        <f>IFERROR(VLOOKUP($E122,INPUTS!$A$44:$G$103,4,0),SCENARIOS!$K$24)</f>
        <v>0.1</v>
      </c>
      <c r="AD122" s="15">
        <f t="shared" si="172"/>
        <v>4771.69179295422</v>
      </c>
      <c r="AE122" s="20">
        <f>IFERROR(VLOOKUP($E122,INPUTS!$A$44:$G$103,5,0),SCENARIOS!$L$24)</f>
        <v>0.2</v>
      </c>
      <c r="AF122" s="15">
        <f t="shared" si="172"/>
        <v>11610.985338512</v>
      </c>
      <c r="AG122" s="20">
        <f>IFERROR(VLOOKUP($E122,INPUTS!$A$44:$G$103,6,0),SCENARIOS!$M$24)</f>
        <v>0.3</v>
      </c>
      <c r="AH122" s="15">
        <f t="shared" si="105"/>
        <v>21189.8085177367</v>
      </c>
      <c r="AI122" s="20">
        <f>IFERROR(VLOOKUP($E122,INPUTS!$A$44:$G$103,7,0),SCENARIOS!$N$24)</f>
        <v>0.4</v>
      </c>
      <c r="AJ122" s="15">
        <f t="shared" si="106"/>
        <v>34374.1893792062</v>
      </c>
      <c r="AL122" t="str">
        <f t="shared" si="109"/>
        <v>Y</v>
      </c>
      <c r="AM122" s="21">
        <f t="shared" si="110"/>
        <v>85935.4734480155</v>
      </c>
      <c r="BC122" s="2" t="str">
        <v>YYC</v>
      </c>
      <c r="BD122" s="15">
        <f t="shared" si="111"/>
        <v>0</v>
      </c>
      <c r="BE122" s="15">
        <f t="shared" si="112"/>
        <v>13475.6397679483</v>
      </c>
      <c r="BF122" s="15">
        <f t="shared" si="113"/>
        <v>74390.9758931509</v>
      </c>
      <c r="BG122" s="15">
        <f t="shared" si="114"/>
        <v>164267.296829884</v>
      </c>
      <c r="BH122" s="15">
        <f t="shared" si="115"/>
        <v>362728.738046862</v>
      </c>
      <c r="BI122" s="15">
        <f t="shared" si="116"/>
        <v>500602.295558127</v>
      </c>
      <c r="BJ122" s="23"/>
    </row>
    <row r="123" ht="15" customHeight="1" spans="1:62">
      <c r="A123" s="24" t="s">
        <v>1058</v>
      </c>
      <c r="B123" s="52" t="s">
        <v>542</v>
      </c>
      <c r="C123" s="52" t="s">
        <v>543</v>
      </c>
      <c r="D123" s="52" t="s">
        <v>929</v>
      </c>
      <c r="E123" s="10" t="s">
        <v>545</v>
      </c>
      <c r="F123" s="52" t="s">
        <v>544</v>
      </c>
      <c r="G123" s="52" t="s">
        <v>173</v>
      </c>
      <c r="H123" s="52" t="s">
        <v>224</v>
      </c>
      <c r="I123" s="52" t="s">
        <v>938</v>
      </c>
      <c r="J123" s="52" t="s">
        <v>165</v>
      </c>
      <c r="K123" s="52" t="s">
        <v>931</v>
      </c>
      <c r="L123" s="53" t="s">
        <v>297</v>
      </c>
      <c r="M123" s="13">
        <v>649</v>
      </c>
      <c r="N123" s="14">
        <f t="shared" si="107"/>
        <v>1.77808219178082</v>
      </c>
      <c r="O123" s="15">
        <v>9500</v>
      </c>
      <c r="P123" s="15">
        <f t="shared" si="155"/>
        <v>6165500</v>
      </c>
      <c r="Q123" s="16">
        <f>IFERROR(VLOOKUP(G123,SCENARIOS!$A$13:$E$18,3,0),0.025)</f>
        <v>0.04</v>
      </c>
      <c r="R123" s="57">
        <f>IFERROR(VLOOKUP(L123,INPUTS!$A$107:$B$120,2,0),0.0082)</f>
        <v>0.0105</v>
      </c>
      <c r="S123" s="52">
        <f t="shared" si="156"/>
        <v>99.75</v>
      </c>
      <c r="T123" s="15">
        <f t="shared" si="157"/>
        <v>64737.75</v>
      </c>
      <c r="U123" s="15">
        <f>T123/INPUTS!$B$7*1000</f>
        <v>80922187.5</v>
      </c>
      <c r="V123" s="15">
        <f>T123*INPUTS!$B$6</f>
        <v>204571.29</v>
      </c>
      <c r="W123" s="54" t="s">
        <v>396</v>
      </c>
      <c r="X123" s="54" t="s">
        <v>396</v>
      </c>
      <c r="Y123" s="58">
        <f>IFERROR(VLOOKUP(E123,INPUTS!$A$44:$B$103,2,0),0)</f>
        <v>0</v>
      </c>
      <c r="Z123" s="15">
        <f t="shared" si="103"/>
        <v>0</v>
      </c>
      <c r="AA123" s="20">
        <f>IFERROR(VLOOKUP(E123,INPUTS!$A$44:$C$103,3,0),SCENARIOS!$J$24)</f>
        <v>0.01</v>
      </c>
      <c r="AB123" s="15">
        <f t="shared" ref="AB123:AF123" si="173">$T123*AA123*(1+$Q123)^AB$2</f>
        <v>787.633714323456</v>
      </c>
      <c r="AC123" s="20">
        <f>IFERROR(VLOOKUP($E123,INPUTS!$A$44:$G$103,4,0),SCENARIOS!$K$24)</f>
        <v>0.05</v>
      </c>
      <c r="AD123" s="15">
        <f t="shared" si="173"/>
        <v>4791.38422279863</v>
      </c>
      <c r="AE123" s="20">
        <f>IFERROR(VLOOKUP($E123,INPUTS!$A$44:$G$103,5,0),SCENARIOS!$L$24)</f>
        <v>0.1</v>
      </c>
      <c r="AF123" s="15">
        <f t="shared" si="173"/>
        <v>11658.903042363</v>
      </c>
      <c r="AG123" s="20">
        <f>IFERROR(VLOOKUP($E123,INPUTS!$A$44:$G$103,6,0),SCENARIOS!$M$24)</f>
        <v>0.2</v>
      </c>
      <c r="AH123" s="15">
        <f t="shared" si="105"/>
        <v>28369.6764505824</v>
      </c>
      <c r="AI123" s="20">
        <f>IFERROR(VLOOKUP($E123,INPUTS!$A$44:$G$103,7,0),SCENARIOS!$N$24)</f>
        <v>0.25</v>
      </c>
      <c r="AJ123" s="15">
        <f t="shared" si="106"/>
        <v>43145.0614921875</v>
      </c>
      <c r="AL123" t="str">
        <f t="shared" si="109"/>
        <v>Y</v>
      </c>
      <c r="AM123" s="21">
        <f t="shared" si="110"/>
        <v>172580.24596875</v>
      </c>
      <c r="BC123" s="2" t="str">
        <v>YYZ</v>
      </c>
      <c r="BD123" s="15">
        <f t="shared" si="111"/>
        <v>0</v>
      </c>
      <c r="BE123" s="15">
        <f t="shared" si="112"/>
        <v>27803.661945351</v>
      </c>
      <c r="BF123" s="15">
        <f t="shared" si="113"/>
        <v>153487.447062622</v>
      </c>
      <c r="BG123" s="15">
        <f t="shared" si="114"/>
        <v>338925.087668035</v>
      </c>
      <c r="BH123" s="15">
        <f t="shared" si="115"/>
        <v>748401.366034308</v>
      </c>
      <c r="BI123" s="15">
        <f t="shared" si="116"/>
        <v>1032869.47665892</v>
      </c>
      <c r="BJ123" s="23"/>
    </row>
    <row r="124" ht="15" customHeight="1" spans="1:62">
      <c r="A124" s="6" t="s">
        <v>1059</v>
      </c>
      <c r="B124" s="52" t="s">
        <v>542</v>
      </c>
      <c r="C124" s="52" t="s">
        <v>543</v>
      </c>
      <c r="D124" s="52" t="s">
        <v>929</v>
      </c>
      <c r="E124" s="10" t="s">
        <v>545</v>
      </c>
      <c r="F124" s="52" t="s">
        <v>544</v>
      </c>
      <c r="G124" s="52" t="s">
        <v>173</v>
      </c>
      <c r="H124" s="52" t="s">
        <v>234</v>
      </c>
      <c r="I124" s="52" t="s">
        <v>424</v>
      </c>
      <c r="J124" s="52" t="s">
        <v>173</v>
      </c>
      <c r="K124" s="52" t="s">
        <v>931</v>
      </c>
      <c r="L124" s="53" t="s">
        <v>295</v>
      </c>
      <c r="M124" s="13">
        <v>1297</v>
      </c>
      <c r="N124" s="14">
        <f t="shared" si="107"/>
        <v>3.55342465753425</v>
      </c>
      <c r="O124" s="15">
        <v>4600</v>
      </c>
      <c r="P124" s="15">
        <f t="shared" si="155"/>
        <v>5966200</v>
      </c>
      <c r="Q124" s="16">
        <f>IFERROR(VLOOKUP(G124,SCENARIOS!$A$13:$E$18,3,0),0.025)</f>
        <v>0.04</v>
      </c>
      <c r="R124" s="57">
        <f>IFERROR(VLOOKUP(L124,INPUTS!$A$107:$B$120,2,0),0.0082)</f>
        <v>0.0089</v>
      </c>
      <c r="S124" s="52">
        <f t="shared" si="156"/>
        <v>40.94</v>
      </c>
      <c r="T124" s="15">
        <f t="shared" si="157"/>
        <v>53099.18</v>
      </c>
      <c r="U124" s="15">
        <f>T124/INPUTS!$B$7*1000</f>
        <v>66373975</v>
      </c>
      <c r="V124" s="15">
        <f>T124*INPUTS!$B$6</f>
        <v>167793.4088</v>
      </c>
      <c r="W124" s="54" t="s">
        <v>396</v>
      </c>
      <c r="X124" s="54" t="s">
        <v>396</v>
      </c>
      <c r="Y124" s="58">
        <f>IFERROR(VLOOKUP(E124,INPUTS!$A$44:$B$103,2,0),0)</f>
        <v>0</v>
      </c>
      <c r="Z124" s="15">
        <f t="shared" si="103"/>
        <v>0</v>
      </c>
      <c r="AA124" s="20">
        <f>IFERROR(VLOOKUP(E124,INPUTS!$A$44:$C$103,3,0),SCENARIOS!$J$24)</f>
        <v>0.01</v>
      </c>
      <c r="AB124" s="15">
        <f t="shared" ref="AB124:AF124" si="174">$T124*AA124*(1+$Q124)^AB$2</f>
        <v>646.0327146206</v>
      </c>
      <c r="AC124" s="20">
        <f>IFERROR(VLOOKUP($E124,INPUTS!$A$44:$G$103,4,0),SCENARIOS!$K$24)</f>
        <v>0.05</v>
      </c>
      <c r="AD124" s="15">
        <f t="shared" si="174"/>
        <v>3929.98788644252</v>
      </c>
      <c r="AE124" s="20">
        <f>IFERROR(VLOOKUP($E124,INPUTS!$A$44:$G$103,5,0),SCENARIOS!$L$24)</f>
        <v>0.1</v>
      </c>
      <c r="AF124" s="15">
        <f t="shared" si="174"/>
        <v>9562.86233687428</v>
      </c>
      <c r="AG124" s="20">
        <f>IFERROR(VLOOKUP($E124,INPUTS!$A$44:$G$103,6,0),SCENARIOS!$M$24)</f>
        <v>0.2</v>
      </c>
      <c r="AH124" s="15">
        <f t="shared" si="105"/>
        <v>23269.3684348195</v>
      </c>
      <c r="AI124" s="20">
        <f>IFERROR(VLOOKUP($E124,INPUTS!$A$44:$G$103,7,0),SCENARIOS!$N$24)</f>
        <v>0.25</v>
      </c>
      <c r="AJ124" s="15">
        <f t="shared" si="106"/>
        <v>35388.4308040476</v>
      </c>
      <c r="AL124" t="str">
        <f t="shared" si="109"/>
        <v>Y</v>
      </c>
      <c r="AM124" s="21">
        <f t="shared" si="110"/>
        <v>141553.72321619</v>
      </c>
      <c r="BC124" s="2" t="str">
        <v>ZRH</v>
      </c>
      <c r="BD124" s="15">
        <f t="shared" si="111"/>
        <v>32578.7776</v>
      </c>
      <c r="BE124" s="15">
        <f t="shared" si="112"/>
        <v>110579.689627731</v>
      </c>
      <c r="BF124" s="15">
        <f t="shared" si="113"/>
        <v>312776.922559279</v>
      </c>
      <c r="BG124" s="15">
        <f t="shared" si="114"/>
        <v>707756.757972446</v>
      </c>
      <c r="BH124" s="15">
        <f t="shared" si="115"/>
        <v>1067682.41159849</v>
      </c>
      <c r="BI124" s="15">
        <f t="shared" si="116"/>
        <v>1509980.81155175</v>
      </c>
      <c r="BJ124" s="23"/>
    </row>
    <row r="125" ht="15" customHeight="1" spans="1:62">
      <c r="A125" s="24" t="s">
        <v>1060</v>
      </c>
      <c r="B125" s="52" t="s">
        <v>542</v>
      </c>
      <c r="C125" s="52" t="s">
        <v>543</v>
      </c>
      <c r="D125" s="52" t="s">
        <v>929</v>
      </c>
      <c r="E125" s="10" t="s">
        <v>545</v>
      </c>
      <c r="F125" s="52" t="s">
        <v>544</v>
      </c>
      <c r="G125" s="52" t="s">
        <v>173</v>
      </c>
      <c r="H125" s="52" t="s">
        <v>200</v>
      </c>
      <c r="I125" s="52" t="s">
        <v>391</v>
      </c>
      <c r="J125" s="52" t="s">
        <v>165</v>
      </c>
      <c r="K125" s="52" t="s">
        <v>931</v>
      </c>
      <c r="L125" s="53" t="s">
        <v>293</v>
      </c>
      <c r="M125" s="13">
        <v>649</v>
      </c>
      <c r="N125" s="14">
        <f t="shared" si="107"/>
        <v>1.77808219178082</v>
      </c>
      <c r="O125" s="15">
        <v>9300</v>
      </c>
      <c r="P125" s="15">
        <f t="shared" si="155"/>
        <v>6035700</v>
      </c>
      <c r="Q125" s="16">
        <f>IFERROR(VLOOKUP(G125,SCENARIOS!$A$13:$E$18,3,0),0.025)</f>
        <v>0.04</v>
      </c>
      <c r="R125" s="57">
        <f>IFERROR(VLOOKUP(L125,INPUTS!$A$107:$B$120,2,0),0.0082)</f>
        <v>0.0079</v>
      </c>
      <c r="S125" s="52">
        <f t="shared" si="156"/>
        <v>73.47</v>
      </c>
      <c r="T125" s="15">
        <f t="shared" si="157"/>
        <v>47682.03</v>
      </c>
      <c r="U125" s="15">
        <f>T125/INPUTS!$B$7*1000</f>
        <v>59602537.5</v>
      </c>
      <c r="V125" s="15">
        <f>T125*INPUTS!$B$6</f>
        <v>150675.2148</v>
      </c>
      <c r="W125" s="54" t="s">
        <v>396</v>
      </c>
      <c r="X125" s="54" t="s">
        <v>396</v>
      </c>
      <c r="Y125" s="58">
        <f>IFERROR(VLOOKUP(E125,INPUTS!$A$44:$B$103,2,0),0)</f>
        <v>0</v>
      </c>
      <c r="Z125" s="15">
        <f t="shared" si="103"/>
        <v>0</v>
      </c>
      <c r="AA125" s="20">
        <f>IFERROR(VLOOKUP(E125,INPUTS!$A$44:$C$103,3,0),SCENARIOS!$J$24)</f>
        <v>0.01</v>
      </c>
      <c r="AB125" s="15">
        <f t="shared" ref="AB125:AF125" si="175">$T125*AA125*(1+$Q125)^AB$2</f>
        <v>580.124801918239</v>
      </c>
      <c r="AC125" s="20">
        <f>IFERROR(VLOOKUP($E125,INPUTS!$A$44:$G$103,4,0),SCENARIOS!$K$24)</f>
        <v>0.05</v>
      </c>
      <c r="AD125" s="15">
        <f t="shared" si="175"/>
        <v>3529.05262004025</v>
      </c>
      <c r="AE125" s="20">
        <f>IFERROR(VLOOKUP($E125,INPUTS!$A$44:$G$103,5,0),SCENARIOS!$L$24)</f>
        <v>0.1</v>
      </c>
      <c r="AF125" s="15">
        <f t="shared" si="175"/>
        <v>8587.2642257886</v>
      </c>
      <c r="AG125" s="20">
        <f>IFERROR(VLOOKUP($E125,INPUTS!$A$44:$G$103,6,0),SCENARIOS!$M$24)</f>
        <v>0.2</v>
      </c>
      <c r="AH125" s="15">
        <f t="shared" si="105"/>
        <v>20895.4398879628</v>
      </c>
      <c r="AI125" s="20">
        <f>IFERROR(VLOOKUP($E125,INPUTS!$A$44:$G$103,7,0),SCENARIOS!$N$24)</f>
        <v>0.25</v>
      </c>
      <c r="AJ125" s="15">
        <f t="shared" si="106"/>
        <v>31778.1219832683</v>
      </c>
      <c r="AL125" t="str">
        <f t="shared" si="109"/>
        <v>Y</v>
      </c>
      <c r="AM125" s="21">
        <f t="shared" si="110"/>
        <v>127112.487933073</v>
      </c>
      <c r="BC125">
        <v>0</v>
      </c>
    </row>
    <row r="126" ht="15" customHeight="1" spans="1:62">
      <c r="A126" s="6" t="s">
        <v>1061</v>
      </c>
      <c r="B126" s="52" t="s">
        <v>546</v>
      </c>
      <c r="C126" s="52" t="s">
        <v>547</v>
      </c>
      <c r="D126" s="52" t="s">
        <v>929</v>
      </c>
      <c r="E126" s="10" t="s">
        <v>549</v>
      </c>
      <c r="F126" s="52" t="s">
        <v>548</v>
      </c>
      <c r="G126" s="52" t="s">
        <v>173</v>
      </c>
      <c r="H126" s="52" t="s">
        <v>203</v>
      </c>
      <c r="I126" s="52" t="s">
        <v>399</v>
      </c>
      <c r="J126" s="52" t="s">
        <v>165</v>
      </c>
      <c r="K126" s="52" t="s">
        <v>931</v>
      </c>
      <c r="L126" s="53" t="s">
        <v>291</v>
      </c>
      <c r="M126" s="13">
        <v>154</v>
      </c>
      <c r="N126" s="14">
        <f t="shared" si="107"/>
        <v>0.421917808219178</v>
      </c>
      <c r="O126" s="15">
        <v>9100</v>
      </c>
      <c r="P126" s="15">
        <f t="shared" si="155"/>
        <v>1401400</v>
      </c>
      <c r="Q126" s="16">
        <f>IFERROR(VLOOKUP(G126,SCENARIOS!$A$13:$E$18,3,0),0.025)</f>
        <v>0.04</v>
      </c>
      <c r="R126" s="57">
        <f>IFERROR(VLOOKUP(L126,INPUTS!$A$107:$B$120,2,0),0.0082)</f>
        <v>0.0079</v>
      </c>
      <c r="S126" s="52">
        <f t="shared" si="156"/>
        <v>71.89</v>
      </c>
      <c r="T126" s="15">
        <f t="shared" si="157"/>
        <v>11071.06</v>
      </c>
      <c r="U126" s="15">
        <f>T126/INPUTS!$B$7*1000</f>
        <v>13838825</v>
      </c>
      <c r="V126" s="15">
        <f>T126*INPUTS!$B$6</f>
        <v>34984.5496</v>
      </c>
      <c r="W126" s="54" t="s">
        <v>396</v>
      </c>
      <c r="X126" s="54" t="s">
        <v>396</v>
      </c>
      <c r="Y126" s="58">
        <f>IFERROR(VLOOKUP(E126,INPUTS!$A$44:$B$103,2,0),0)</f>
        <v>0</v>
      </c>
      <c r="Z126" s="15">
        <f t="shared" si="103"/>
        <v>0</v>
      </c>
      <c r="AA126" s="20">
        <f>IFERROR(VLOOKUP(E126,INPUTS!$A$44:$C$103,3,0),SCENARIOS!$J$24)</f>
        <v>0.01</v>
      </c>
      <c r="AB126" s="15">
        <f t="shared" ref="AB126:AF126" si="176">$T126*AA126*(1+$Q126)^AB$2</f>
        <v>134.696372816445</v>
      </c>
      <c r="AC126" s="20">
        <f>IFERROR(VLOOKUP($E126,INPUTS!$A$44:$G$103,4,0),SCENARIOS!$K$24)</f>
        <v>0.05</v>
      </c>
      <c r="AD126" s="15">
        <f t="shared" si="176"/>
        <v>819.393664649404</v>
      </c>
      <c r="AE126" s="20">
        <f>IFERROR(VLOOKUP($E126,INPUTS!$A$44:$G$103,5,0),SCENARIOS!$L$24)</f>
        <v>0.1</v>
      </c>
      <c r="AF126" s="15">
        <f t="shared" si="176"/>
        <v>1993.83536060774</v>
      </c>
      <c r="AG126" s="20">
        <f>IFERROR(VLOOKUP($E126,INPUTS!$A$44:$G$103,6,0),SCENARIOS!$M$24)</f>
        <v>0.2</v>
      </c>
      <c r="AH126" s="15">
        <f t="shared" si="105"/>
        <v>4851.61115678232</v>
      </c>
      <c r="AI126" s="20">
        <f>IFERROR(VLOOKUP($E126,INPUTS!$A$44:$G$103,7,0),SCENARIOS!$N$24)</f>
        <v>0.25</v>
      </c>
      <c r="AJ126" s="15">
        <f t="shared" si="106"/>
        <v>7378.40849401929</v>
      </c>
      <c r="AL126" t="str">
        <f t="shared" si="109"/>
        <v>N</v>
      </c>
      <c r="AM126" s="21">
        <f t="shared" si="110"/>
        <v>29513.6339760772</v>
      </c>
      <c r="BC126" s="2" t="s">
        <v>940</v>
      </c>
      <c r="BD126" s="50">
        <f>SUM(BD4:BD124)</f>
        <v>884809.06526</v>
      </c>
      <c r="BE126" s="50">
        <f t="shared" ref="BE126:BI126" si="177">SUM(BE4:BE124)</f>
        <v>6051699.84502317</v>
      </c>
      <c r="BF126" s="50">
        <f t="shared" si="177"/>
        <v>18981628.1256524</v>
      </c>
      <c r="BG126" s="50">
        <f t="shared" si="177"/>
        <v>44247486.7552696</v>
      </c>
      <c r="BH126" s="50">
        <f t="shared" si="177"/>
        <v>82117926.7976347</v>
      </c>
      <c r="BI126" s="50">
        <f t="shared" si="177"/>
        <v>121734781.017802</v>
      </c>
    </row>
    <row r="127" ht="15" customHeight="1" spans="1:62">
      <c r="A127" s="24" t="s">
        <v>1062</v>
      </c>
      <c r="B127" s="52" t="s">
        <v>546</v>
      </c>
      <c r="C127" s="52" t="s">
        <v>547</v>
      </c>
      <c r="D127" s="52" t="s">
        <v>929</v>
      </c>
      <c r="E127" s="10" t="s">
        <v>549</v>
      </c>
      <c r="F127" s="52" t="s">
        <v>548</v>
      </c>
      <c r="G127" s="52" t="s">
        <v>173</v>
      </c>
      <c r="H127" s="52" t="s">
        <v>234</v>
      </c>
      <c r="I127" s="52" t="s">
        <v>424</v>
      </c>
      <c r="J127" s="52" t="s">
        <v>173</v>
      </c>
      <c r="K127" s="52" t="s">
        <v>931</v>
      </c>
      <c r="L127" s="53" t="s">
        <v>293</v>
      </c>
      <c r="M127" s="13">
        <v>307</v>
      </c>
      <c r="N127" s="14">
        <f t="shared" si="107"/>
        <v>0.841095890410959</v>
      </c>
      <c r="O127" s="15">
        <v>3800</v>
      </c>
      <c r="P127" s="15">
        <f t="shared" si="155"/>
        <v>1166600</v>
      </c>
      <c r="Q127" s="16">
        <f>IFERROR(VLOOKUP(G127,SCENARIOS!$A$13:$E$18,3,0),0.025)</f>
        <v>0.04</v>
      </c>
      <c r="R127" s="57">
        <f>IFERROR(VLOOKUP(L127,INPUTS!$A$107:$B$120,2,0),0.0082)</f>
        <v>0.0079</v>
      </c>
      <c r="S127" s="52">
        <f t="shared" si="156"/>
        <v>30.02</v>
      </c>
      <c r="T127" s="15">
        <f t="shared" si="157"/>
        <v>9216.14</v>
      </c>
      <c r="U127" s="15">
        <f>T127/INPUTS!$B$7*1000</f>
        <v>11520175</v>
      </c>
      <c r="V127" s="15">
        <f>T127*INPUTS!$B$6</f>
        <v>29123.0024</v>
      </c>
      <c r="W127" s="54" t="s">
        <v>396</v>
      </c>
      <c r="X127" s="54" t="s">
        <v>396</v>
      </c>
      <c r="Y127" s="58">
        <f>IFERROR(VLOOKUP(E127,INPUTS!$A$44:$B$103,2,0),0)</f>
        <v>0</v>
      </c>
      <c r="Z127" s="15">
        <f t="shared" si="103"/>
        <v>0</v>
      </c>
      <c r="AA127" s="20">
        <f>IFERROR(VLOOKUP(E127,INPUTS!$A$44:$C$103,3,0),SCENARIOS!$J$24)</f>
        <v>0.01</v>
      </c>
      <c r="AB127" s="15">
        <f t="shared" ref="AB127:AF127" si="178">$T127*AA127*(1+$Q127)^AB$2</f>
        <v>112.128434799247</v>
      </c>
      <c r="AC127" s="20">
        <f>IFERROR(VLOOKUP($E127,INPUTS!$A$44:$G$103,4,0),SCENARIOS!$K$24)</f>
        <v>0.05</v>
      </c>
      <c r="AD127" s="15">
        <f t="shared" si="178"/>
        <v>682.106928200368</v>
      </c>
      <c r="AE127" s="20">
        <f>IFERROR(VLOOKUP($E127,INPUTS!$A$44:$G$103,5,0),SCENARIOS!$L$24)</f>
        <v>0.1</v>
      </c>
      <c r="AF127" s="15">
        <f t="shared" si="178"/>
        <v>1659.77474788425</v>
      </c>
      <c r="AG127" s="20">
        <f>IFERROR(VLOOKUP($E127,INPUTS!$A$44:$G$103,6,0),SCENARIOS!$M$24)</f>
        <v>0.2</v>
      </c>
      <c r="AH127" s="15">
        <f t="shared" si="105"/>
        <v>4038.73952868721</v>
      </c>
      <c r="AI127" s="20">
        <f>IFERROR(VLOOKUP($E127,INPUTS!$A$44:$G$103,7,0),SCENARIOS!$N$24)</f>
        <v>0.25</v>
      </c>
      <c r="AJ127" s="15">
        <f t="shared" si="106"/>
        <v>6142.18021201863</v>
      </c>
      <c r="AL127" t="str">
        <f t="shared" si="109"/>
        <v>N</v>
      </c>
      <c r="AM127" s="21">
        <f t="shared" si="110"/>
        <v>24568.7208480745</v>
      </c>
    </row>
    <row r="128" ht="15" customHeight="1" spans="1:62">
      <c r="A128" s="6" t="s">
        <v>1063</v>
      </c>
      <c r="B128" s="52" t="s">
        <v>546</v>
      </c>
      <c r="C128" s="52" t="s">
        <v>547</v>
      </c>
      <c r="D128" s="52" t="s">
        <v>929</v>
      </c>
      <c r="E128" s="10" t="s">
        <v>549</v>
      </c>
      <c r="F128" s="52" t="s">
        <v>548</v>
      </c>
      <c r="G128" s="52" t="s">
        <v>173</v>
      </c>
      <c r="H128" s="52" t="s">
        <v>264</v>
      </c>
      <c r="I128" s="52" t="s">
        <v>436</v>
      </c>
      <c r="J128" s="52" t="s">
        <v>173</v>
      </c>
      <c r="K128" s="52" t="s">
        <v>931</v>
      </c>
      <c r="L128" s="53" t="s">
        <v>291</v>
      </c>
      <c r="M128" s="13">
        <v>154</v>
      </c>
      <c r="N128" s="14">
        <f t="shared" si="107"/>
        <v>0.421917808219178</v>
      </c>
      <c r="O128" s="15">
        <v>8300</v>
      </c>
      <c r="P128" s="15">
        <f t="shared" si="155"/>
        <v>1278200</v>
      </c>
      <c r="Q128" s="16">
        <f>IFERROR(VLOOKUP(G128,SCENARIOS!$A$13:$E$18,3,0),0.025)</f>
        <v>0.04</v>
      </c>
      <c r="R128" s="57">
        <f>IFERROR(VLOOKUP(L128,INPUTS!$A$107:$B$120,2,0),0.0082)</f>
        <v>0.0079</v>
      </c>
      <c r="S128" s="52">
        <f t="shared" si="156"/>
        <v>65.57</v>
      </c>
      <c r="T128" s="15">
        <f t="shared" si="157"/>
        <v>10097.78</v>
      </c>
      <c r="U128" s="15">
        <f>T128/INPUTS!$B$7*1000</f>
        <v>12622225</v>
      </c>
      <c r="V128" s="15">
        <f>T128*INPUTS!$B$6</f>
        <v>31908.9848</v>
      </c>
      <c r="W128" s="54" t="s">
        <v>396</v>
      </c>
      <c r="X128" s="54" t="s">
        <v>396</v>
      </c>
      <c r="Y128" s="58">
        <f>IFERROR(VLOOKUP(E128,INPUTS!$A$44:$B$103,2,0),0)</f>
        <v>0</v>
      </c>
      <c r="Z128" s="15">
        <f t="shared" si="103"/>
        <v>0</v>
      </c>
      <c r="AA128" s="20">
        <f>IFERROR(VLOOKUP(E128,INPUTS!$A$44:$C$103,3,0),SCENARIOS!$J$24)</f>
        <v>0.01</v>
      </c>
      <c r="AB128" s="15">
        <f t="shared" ref="AB128:AF128" si="179">$T128*AA128*(1+$Q128)^AB$2</f>
        <v>122.854933447967</v>
      </c>
      <c r="AC128" s="20">
        <f>IFERROR(VLOOKUP($E128,INPUTS!$A$44:$G$103,4,0),SCENARIOS!$K$24)</f>
        <v>0.05</v>
      </c>
      <c r="AD128" s="15">
        <f t="shared" si="179"/>
        <v>747.359056768138</v>
      </c>
      <c r="AE128" s="20">
        <f>IFERROR(VLOOKUP($E128,INPUTS!$A$44:$G$103,5,0),SCENARIOS!$L$24)</f>
        <v>0.1</v>
      </c>
      <c r="AF128" s="15">
        <f t="shared" si="179"/>
        <v>1818.55313110376</v>
      </c>
      <c r="AG128" s="20">
        <f>IFERROR(VLOOKUP($E128,INPUTS!$A$44:$G$103,6,0),SCENARIOS!$M$24)</f>
        <v>0.2</v>
      </c>
      <c r="AH128" s="15">
        <f t="shared" si="105"/>
        <v>4425.09589025201</v>
      </c>
      <c r="AI128" s="20">
        <f>IFERROR(VLOOKUP($E128,INPUTS!$A$44:$G$103,7,0),SCENARIOS!$N$24)</f>
        <v>0.25</v>
      </c>
      <c r="AJ128" s="15">
        <f t="shared" si="106"/>
        <v>6729.75719784177</v>
      </c>
      <c r="AL128" t="str">
        <f t="shared" si="109"/>
        <v>N</v>
      </c>
      <c r="AM128" s="21">
        <f t="shared" si="110"/>
        <v>26919.0287913671</v>
      </c>
      <c r="BD128" s="59">
        <f>1-BD126/AU11</f>
        <v>0</v>
      </c>
      <c r="BE128" s="59">
        <f t="shared" ref="BE128:BI128" si="180">1-BE126/AV11</f>
        <v>0</v>
      </c>
      <c r="BF128" s="59">
        <f t="shared" si="180"/>
        <v>0</v>
      </c>
      <c r="BG128" s="59">
        <f t="shared" si="180"/>
        <v>0</v>
      </c>
      <c r="BH128" s="59">
        <f t="shared" si="180"/>
        <v>0</v>
      </c>
      <c r="BI128" s="59">
        <f t="shared" si="180"/>
        <v>0</v>
      </c>
    </row>
    <row r="129" ht="15" customHeight="1" spans="1:71">
      <c r="A129" s="24" t="s">
        <v>1064</v>
      </c>
      <c r="B129" s="52" t="s">
        <v>550</v>
      </c>
      <c r="C129" s="52" t="s">
        <v>551</v>
      </c>
      <c r="D129" s="52" t="s">
        <v>929</v>
      </c>
      <c r="E129" s="10" t="s">
        <v>552</v>
      </c>
      <c r="F129" s="52" t="s">
        <v>548</v>
      </c>
      <c r="G129" s="52" t="s">
        <v>173</v>
      </c>
      <c r="H129" s="52" t="s">
        <v>234</v>
      </c>
      <c r="I129" s="52" t="s">
        <v>424</v>
      </c>
      <c r="J129" s="52" t="s">
        <v>173</v>
      </c>
      <c r="K129" s="52" t="s">
        <v>931</v>
      </c>
      <c r="L129" s="53" t="s">
        <v>282</v>
      </c>
      <c r="M129" s="13">
        <v>307</v>
      </c>
      <c r="N129" s="14">
        <f t="shared" si="107"/>
        <v>0.841095890410959</v>
      </c>
      <c r="O129" s="15">
        <v>4300</v>
      </c>
      <c r="P129" s="15">
        <f t="shared" si="155"/>
        <v>1320100</v>
      </c>
      <c r="Q129" s="16">
        <f>IFERROR(VLOOKUP(G129,SCENARIOS!$A$13:$E$18,3,0),0.025)</f>
        <v>0.04</v>
      </c>
      <c r="R129" s="57">
        <f>IFERROR(VLOOKUP(L129,INPUTS!$A$107:$B$120,2,0),0.0082)</f>
        <v>0.0042</v>
      </c>
      <c r="S129" s="52">
        <f t="shared" si="156"/>
        <v>18.06</v>
      </c>
      <c r="T129" s="15">
        <f t="shared" si="157"/>
        <v>5544.42</v>
      </c>
      <c r="U129" s="15">
        <f>T129/INPUTS!$B$7*1000</f>
        <v>6930525</v>
      </c>
      <c r="V129" s="15">
        <f>T129*INPUTS!$B$6</f>
        <v>17520.3672</v>
      </c>
      <c r="W129" s="54" t="s">
        <v>396</v>
      </c>
      <c r="X129" s="54" t="s">
        <v>396</v>
      </c>
      <c r="Y129" s="58">
        <f>IFERROR(VLOOKUP(E129,INPUTS!$A$44:$B$103,2,0),0)</f>
        <v>0</v>
      </c>
      <c r="Z129" s="15">
        <f t="shared" si="103"/>
        <v>0</v>
      </c>
      <c r="AA129" s="20">
        <f>IFERROR(VLOOKUP(E129,INPUTS!$A$44:$C$103,3,0),SCENARIOS!$J$24)</f>
        <v>0.01</v>
      </c>
      <c r="AB129" s="15">
        <f t="shared" ref="AB129:AF129" si="181">$T129*AA129*(1+$Q129)^AB$2</f>
        <v>67.4563468512461</v>
      </c>
      <c r="AC129" s="20">
        <f>IFERROR(VLOOKUP($E129,INPUTS!$A$44:$G$103,4,0),SCENARIOS!$K$24)</f>
        <v>0.05</v>
      </c>
      <c r="AD129" s="15">
        <f t="shared" si="181"/>
        <v>410.354800909348</v>
      </c>
      <c r="AE129" s="20">
        <f>IFERROR(VLOOKUP($E129,INPUTS!$A$44:$G$103,5,0),SCENARIOS!$L$24)</f>
        <v>0.1</v>
      </c>
      <c r="AF129" s="15">
        <f t="shared" si="181"/>
        <v>998.518719080266</v>
      </c>
      <c r="AG129" s="20">
        <f>IFERROR(VLOOKUP($E129,INPUTS!$A$44:$G$103,6,0),SCENARIOS!$M$24)</f>
        <v>0.2</v>
      </c>
      <c r="AH129" s="15">
        <f t="shared" si="105"/>
        <v>2429.70139533947</v>
      </c>
      <c r="AI129" s="20">
        <f>IFERROR(VLOOKUP($E129,INPUTS!$A$44:$G$103,7,0),SCENARIOS!$N$24)</f>
        <v>0.25</v>
      </c>
      <c r="AJ129" s="15">
        <f t="shared" si="106"/>
        <v>3695.12906825637</v>
      </c>
      <c r="AL129" t="str">
        <f t="shared" si="109"/>
        <v>N</v>
      </c>
      <c r="AM129" s="21">
        <f t="shared" si="110"/>
        <v>14780.5162730255</v>
      </c>
    </row>
    <row r="130" ht="15" customHeight="1" spans="1:71">
      <c r="A130" s="6" t="s">
        <v>1065</v>
      </c>
      <c r="B130" s="52" t="s">
        <v>550</v>
      </c>
      <c r="C130" s="52" t="s">
        <v>551</v>
      </c>
      <c r="D130" s="52" t="s">
        <v>929</v>
      </c>
      <c r="E130" s="10" t="s">
        <v>552</v>
      </c>
      <c r="F130" s="52" t="s">
        <v>548</v>
      </c>
      <c r="G130" s="52" t="s">
        <v>173</v>
      </c>
      <c r="H130" s="52" t="s">
        <v>505</v>
      </c>
      <c r="I130" s="52" t="s">
        <v>504</v>
      </c>
      <c r="J130" s="52" t="s">
        <v>173</v>
      </c>
      <c r="K130" s="52" t="s">
        <v>931</v>
      </c>
      <c r="L130" s="53" t="s">
        <v>282</v>
      </c>
      <c r="M130" s="13">
        <v>307</v>
      </c>
      <c r="N130" s="14">
        <f t="shared" si="107"/>
        <v>0.841095890410959</v>
      </c>
      <c r="O130" s="15">
        <v>4200</v>
      </c>
      <c r="P130" s="15">
        <f t="shared" si="155"/>
        <v>1289400</v>
      </c>
      <c r="Q130" s="16">
        <f>IFERROR(VLOOKUP(G130,SCENARIOS!$A$13:$E$18,3,0),0.025)</f>
        <v>0.04</v>
      </c>
      <c r="R130" s="57">
        <f>IFERROR(VLOOKUP(L130,INPUTS!$A$107:$B$120,2,0),0.0082)</f>
        <v>0.0042</v>
      </c>
      <c r="S130" s="52">
        <f t="shared" si="156"/>
        <v>17.64</v>
      </c>
      <c r="T130" s="15">
        <f t="shared" si="157"/>
        <v>5415.48</v>
      </c>
      <c r="U130" s="15">
        <f>T130/INPUTS!$B$7*1000</f>
        <v>6769350</v>
      </c>
      <c r="V130" s="15">
        <f>T130*INPUTS!$B$6</f>
        <v>17112.9168</v>
      </c>
      <c r="W130" s="54" t="s">
        <v>396</v>
      </c>
      <c r="X130" s="54" t="s">
        <v>396</v>
      </c>
      <c r="Y130" s="58">
        <f>IFERROR(VLOOKUP(E130,INPUTS!$A$44:$B$103,2,0),0)</f>
        <v>0</v>
      </c>
      <c r="Z130" s="15">
        <f t="shared" si="103"/>
        <v>0</v>
      </c>
      <c r="AA130" s="20">
        <f>IFERROR(VLOOKUP(E130,INPUTS!$A$44:$C$103,3,0),SCENARIOS!$J$24)</f>
        <v>0.01</v>
      </c>
      <c r="AB130" s="15">
        <f t="shared" ref="AB130:AF130" si="182">$T130*AA130*(1+$Q130)^AB$2</f>
        <v>65.8875945988916</v>
      </c>
      <c r="AC130" s="20">
        <f>IFERROR(VLOOKUP($E130,INPUTS!$A$44:$G$103,4,0),SCENARIOS!$K$24)</f>
        <v>0.05</v>
      </c>
      <c r="AD130" s="15">
        <f t="shared" si="182"/>
        <v>400.81166600448</v>
      </c>
      <c r="AE130" s="20">
        <f>IFERROR(VLOOKUP($E130,INPUTS!$A$44:$G$103,5,0),SCENARIOS!$L$24)</f>
        <v>0.1</v>
      </c>
      <c r="AF130" s="15">
        <f t="shared" si="182"/>
        <v>975.29735352026</v>
      </c>
      <c r="AG130" s="20">
        <f>IFERROR(VLOOKUP($E130,INPUTS!$A$44:$G$103,6,0),SCENARIOS!$M$24)</f>
        <v>0.2</v>
      </c>
      <c r="AH130" s="15">
        <f t="shared" si="105"/>
        <v>2373.19671172693</v>
      </c>
      <c r="AI130" s="20">
        <f>IFERROR(VLOOKUP($E130,INPUTS!$A$44:$G$103,7,0),SCENARIOS!$N$24)</f>
        <v>0.25</v>
      </c>
      <c r="AJ130" s="15">
        <f t="shared" si="106"/>
        <v>3609.19583411088</v>
      </c>
      <c r="AL130" t="str">
        <f t="shared" si="109"/>
        <v>N</v>
      </c>
      <c r="AM130" s="21">
        <f t="shared" si="110"/>
        <v>14436.7833364435</v>
      </c>
    </row>
    <row r="131" ht="15" customHeight="1" spans="1:71">
      <c r="A131" s="24" t="s">
        <v>1066</v>
      </c>
      <c r="B131" s="52" t="s">
        <v>550</v>
      </c>
      <c r="C131" s="52" t="s">
        <v>551</v>
      </c>
      <c r="D131" s="52" t="s">
        <v>929</v>
      </c>
      <c r="E131" s="10" t="s">
        <v>552</v>
      </c>
      <c r="F131" s="52" t="s">
        <v>548</v>
      </c>
      <c r="G131" s="52" t="s">
        <v>173</v>
      </c>
      <c r="H131" s="52" t="s">
        <v>242</v>
      </c>
      <c r="I131" s="52" t="s">
        <v>421</v>
      </c>
      <c r="J131" s="52" t="s">
        <v>173</v>
      </c>
      <c r="K131" s="52" t="s">
        <v>931</v>
      </c>
      <c r="L131" s="53" t="s">
        <v>282</v>
      </c>
      <c r="M131" s="13">
        <v>922</v>
      </c>
      <c r="N131" s="14">
        <f t="shared" si="107"/>
        <v>2.52602739726027</v>
      </c>
      <c r="O131" s="15">
        <v>1150</v>
      </c>
      <c r="P131" s="15">
        <f t="shared" si="155"/>
        <v>1060300</v>
      </c>
      <c r="Q131" s="16">
        <f>IFERROR(VLOOKUP(G131,SCENARIOS!$A$13:$E$18,3,0),0.025)</f>
        <v>0.04</v>
      </c>
      <c r="R131" s="57">
        <f>IFERROR(VLOOKUP(L131,INPUTS!$A$107:$B$120,2,0),0.0082)</f>
        <v>0.0042</v>
      </c>
      <c r="S131" s="52">
        <f t="shared" si="156"/>
        <v>4.83</v>
      </c>
      <c r="T131" s="15">
        <f t="shared" si="157"/>
        <v>4453.26</v>
      </c>
      <c r="U131" s="15">
        <f>T131/INPUTS!$B$7*1000</f>
        <v>5566575</v>
      </c>
      <c r="V131" s="15">
        <f>T131*INPUTS!$B$6</f>
        <v>14072.3016</v>
      </c>
      <c r="W131" s="54" t="s">
        <v>396</v>
      </c>
      <c r="X131" s="54" t="s">
        <v>396</v>
      </c>
      <c r="Y131" s="58">
        <f>IFERROR(VLOOKUP(E131,INPUTS!$A$44:$B$103,2,0),0)</f>
        <v>0</v>
      </c>
      <c r="Z131" s="15">
        <f t="shared" si="103"/>
        <v>0</v>
      </c>
      <c r="AA131" s="20">
        <f>IFERROR(VLOOKUP(E131,INPUTS!$A$44:$C$103,3,0),SCENARIOS!$J$24)</f>
        <v>0.01</v>
      </c>
      <c r="AB131" s="15">
        <f t="shared" ref="AB131:AF131" si="183">$T131*AA131*(1+$Q131)^AB$2</f>
        <v>54.1807170414183</v>
      </c>
      <c r="AC131" s="20">
        <f>IFERROR(VLOOKUP($E131,INPUTS!$A$44:$G$103,4,0),SCENARIOS!$K$24)</f>
        <v>0.05</v>
      </c>
      <c r="AD131" s="15">
        <f t="shared" si="183"/>
        <v>329.595633212773</v>
      </c>
      <c r="AE131" s="20">
        <f>IFERROR(VLOOKUP($E131,INPUTS!$A$44:$G$103,5,0),SCENARIOS!$L$24)</f>
        <v>0.1</v>
      </c>
      <c r="AF131" s="15">
        <f t="shared" si="183"/>
        <v>802.006967533373</v>
      </c>
      <c r="AG131" s="20">
        <f>IFERROR(VLOOKUP($E131,INPUTS!$A$44:$G$103,6,0),SCENARIOS!$M$24)</f>
        <v>0.2</v>
      </c>
      <c r="AH131" s="15">
        <f t="shared" si="105"/>
        <v>1951.528209589</v>
      </c>
      <c r="AI131" s="20">
        <f>IFERROR(VLOOKUP($E131,INPUTS!$A$44:$G$103,7,0),SCENARIOS!$N$24)</f>
        <v>0.25</v>
      </c>
      <c r="AJ131" s="15">
        <f t="shared" si="106"/>
        <v>2967.91557538992</v>
      </c>
      <c r="AL131" t="str">
        <f t="shared" si="109"/>
        <v>N</v>
      </c>
      <c r="AM131" s="21">
        <f t="shared" si="110"/>
        <v>11871.6623015597</v>
      </c>
      <c r="BC131" s="2" t="s">
        <v>965</v>
      </c>
      <c r="BM131" s="2" t="s">
        <v>965</v>
      </c>
    </row>
    <row r="132" ht="15" customHeight="1" spans="1:71">
      <c r="A132" s="6" t="s">
        <v>1067</v>
      </c>
      <c r="B132" s="52" t="s">
        <v>553</v>
      </c>
      <c r="C132" s="52" t="s">
        <v>554</v>
      </c>
      <c r="D132" s="52" t="s">
        <v>929</v>
      </c>
      <c r="E132" s="10" t="s">
        <v>556</v>
      </c>
      <c r="F132" s="52" t="s">
        <v>555</v>
      </c>
      <c r="G132" s="52" t="s">
        <v>173</v>
      </c>
      <c r="H132" s="52" t="s">
        <v>234</v>
      </c>
      <c r="I132" s="52" t="s">
        <v>424</v>
      </c>
      <c r="J132" s="52" t="s">
        <v>173</v>
      </c>
      <c r="K132" s="52" t="s">
        <v>931</v>
      </c>
      <c r="L132" s="53" t="s">
        <v>293</v>
      </c>
      <c r="M132" s="13">
        <v>1790</v>
      </c>
      <c r="N132" s="14">
        <f t="shared" si="107"/>
        <v>4.9041095890411</v>
      </c>
      <c r="O132" s="15">
        <v>3000</v>
      </c>
      <c r="P132" s="15">
        <f t="shared" si="155"/>
        <v>5370000</v>
      </c>
      <c r="Q132" s="16">
        <f>IFERROR(VLOOKUP(G132,SCENARIOS!$A$13:$E$18,3,0),0.025)</f>
        <v>0.04</v>
      </c>
      <c r="R132" s="57">
        <f>IFERROR(VLOOKUP(L132,INPUTS!$A$107:$B$120,2,0),0.0082)</f>
        <v>0.0079</v>
      </c>
      <c r="S132" s="52">
        <f t="shared" si="156"/>
        <v>23.7</v>
      </c>
      <c r="T132" s="15">
        <f t="shared" si="157"/>
        <v>42423</v>
      </c>
      <c r="U132" s="15">
        <f>T132/INPUTS!$B$7*1000</f>
        <v>53028750</v>
      </c>
      <c r="V132" s="15">
        <f>T132*INPUTS!$B$6</f>
        <v>134056.68</v>
      </c>
      <c r="W132" s="54" t="s">
        <v>396</v>
      </c>
      <c r="X132" s="54" t="s">
        <v>396</v>
      </c>
      <c r="Y132" s="58">
        <f>IFERROR(VLOOKUP(E132,INPUTS!$A$44:$B$103,2,0),0)</f>
        <v>0</v>
      </c>
      <c r="Z132" s="15">
        <f t="shared" ref="Z132:Z195" si="184">T132*Y132</f>
        <v>0</v>
      </c>
      <c r="AA132" s="20">
        <f>IFERROR(VLOOKUP(E132,INPUTS!$A$44:$C$103,3,0),SCENARIOS!$J$24)</f>
        <v>0.01</v>
      </c>
      <c r="AB132" s="15">
        <f t="shared" ref="AB132:AF132" si="185">$T132*AA132*(1+$Q132)^AB$2</f>
        <v>516.140660785152</v>
      </c>
      <c r="AC132" s="20">
        <f>IFERROR(VLOOKUP($E132,INPUTS!$A$44:$G$103,4,0),SCENARIOS!$K$24)</f>
        <v>0.05</v>
      </c>
      <c r="AD132" s="15">
        <f t="shared" si="185"/>
        <v>3139.82016495455</v>
      </c>
      <c r="AE132" s="20">
        <f>IFERROR(VLOOKUP($E132,INPUTS!$A$44:$G$103,5,0),SCENARIOS!$L$24)</f>
        <v>0.1</v>
      </c>
      <c r="AF132" s="15">
        <f t="shared" si="185"/>
        <v>7640.142633412</v>
      </c>
      <c r="AG132" s="20">
        <f>IFERROR(VLOOKUP($E132,INPUTS!$A$44:$G$103,6,0),SCENARIOS!$M$24)</f>
        <v>0.2</v>
      </c>
      <c r="AH132" s="15">
        <f t="shared" ref="AH132:AH195" si="186">$T132*AG132*(1+$Q132)^AH$2</f>
        <v>18590.8034193814</v>
      </c>
      <c r="AI132" s="20">
        <f>IFERROR(VLOOKUP($E132,INPUTS!$A$44:$G$103,7,0),SCENARIOS!$N$24)</f>
        <v>0.25</v>
      </c>
      <c r="AJ132" s="15">
        <f t="shared" ref="AJ132:AJ195" si="187">$T132*AI132*(1+$Q132)^AJ$2</f>
        <v>28273.1936726727</v>
      </c>
      <c r="AL132" t="str">
        <f t="shared" si="109"/>
        <v>N</v>
      </c>
      <c r="AM132" s="21">
        <f t="shared" si="110"/>
        <v>113092.774690691</v>
      </c>
      <c r="BD132">
        <v>0</v>
      </c>
      <c r="BE132">
        <f>BD132+5</f>
        <v>5</v>
      </c>
      <c r="BF132">
        <f t="shared" ref="BF132:BI132" si="188">BE132+5</f>
        <v>10</v>
      </c>
      <c r="BG132">
        <f t="shared" si="188"/>
        <v>15</v>
      </c>
      <c r="BH132">
        <f t="shared" si="188"/>
        <v>20</v>
      </c>
      <c r="BI132">
        <f t="shared" si="188"/>
        <v>25</v>
      </c>
      <c r="BN132">
        <v>0</v>
      </c>
      <c r="BO132">
        <f>BN132+5</f>
        <v>5</v>
      </c>
      <c r="BP132">
        <f t="shared" ref="BP132:BS132" si="189">BO132+5</f>
        <v>10</v>
      </c>
      <c r="BQ132">
        <f t="shared" si="189"/>
        <v>15</v>
      </c>
      <c r="BR132">
        <f t="shared" si="189"/>
        <v>20</v>
      </c>
      <c r="BS132">
        <f t="shared" si="189"/>
        <v>25</v>
      </c>
    </row>
    <row r="133" ht="15" customHeight="1" spans="1:71">
      <c r="A133" s="24" t="s">
        <v>1068</v>
      </c>
      <c r="B133" s="52" t="s">
        <v>553</v>
      </c>
      <c r="C133" s="52" t="s">
        <v>554</v>
      </c>
      <c r="D133" s="52" t="s">
        <v>929</v>
      </c>
      <c r="E133" s="10" t="s">
        <v>556</v>
      </c>
      <c r="F133" s="52" t="s">
        <v>555</v>
      </c>
      <c r="G133" s="52" t="s">
        <v>173</v>
      </c>
      <c r="H133" s="52" t="s">
        <v>248</v>
      </c>
      <c r="I133" s="52" t="s">
        <v>930</v>
      </c>
      <c r="J133" s="52" t="s">
        <v>169</v>
      </c>
      <c r="K133" s="52" t="s">
        <v>931</v>
      </c>
      <c r="L133" s="53" t="s">
        <v>295</v>
      </c>
      <c r="M133" s="13">
        <v>447</v>
      </c>
      <c r="N133" s="14">
        <f t="shared" ref="N133:N196" si="190">M133/365</f>
        <v>1.22465753424658</v>
      </c>
      <c r="O133" s="15">
        <v>11600</v>
      </c>
      <c r="P133" s="15">
        <f t="shared" si="155"/>
        <v>5185200</v>
      </c>
      <c r="Q133" s="16">
        <f>IFERROR(VLOOKUP(G133,SCENARIOS!$A$13:$E$18,3,0),0.025)</f>
        <v>0.04</v>
      </c>
      <c r="R133" s="57">
        <f>IFERROR(VLOOKUP(L133,INPUTS!$A$107:$B$120,2,0),0.0082)</f>
        <v>0.0089</v>
      </c>
      <c r="S133" s="52">
        <f t="shared" si="156"/>
        <v>103.24</v>
      </c>
      <c r="T133" s="15">
        <f t="shared" si="157"/>
        <v>46148.28</v>
      </c>
      <c r="U133" s="15">
        <f>T133/INPUTS!$B$7*1000</f>
        <v>57685350</v>
      </c>
      <c r="V133" s="15">
        <f>T133*INPUTS!$B$6</f>
        <v>145828.5648</v>
      </c>
      <c r="W133" s="54" t="s">
        <v>396</v>
      </c>
      <c r="X133" s="54" t="s">
        <v>396</v>
      </c>
      <c r="Y133" s="58">
        <f>IFERROR(VLOOKUP(E133,INPUTS!$A$44:$B$103,2,0),0)</f>
        <v>0</v>
      </c>
      <c r="Z133" s="15">
        <f t="shared" si="184"/>
        <v>0</v>
      </c>
      <c r="AA133" s="20">
        <f>IFERROR(VLOOKUP(E133,INPUTS!$A$44:$C$103,3,0),SCENARIOS!$J$24)</f>
        <v>0.01</v>
      </c>
      <c r="AB133" s="15">
        <f t="shared" ref="AB133:AF133" si="191">$T133*AA133*(1+$Q133)^AB$2</f>
        <v>561.464388027679</v>
      </c>
      <c r="AC133" s="20">
        <f>IFERROR(VLOOKUP($E133,INPUTS!$A$44:$G$103,4,0),SCENARIOS!$K$24)</f>
        <v>0.05</v>
      </c>
      <c r="AD133" s="15">
        <f t="shared" si="191"/>
        <v>3415.53638644058</v>
      </c>
      <c r="AE133" s="20">
        <f>IFERROR(VLOOKUP($E133,INPUTS!$A$44:$G$103,5,0),SCENARIOS!$L$24)</f>
        <v>0.1</v>
      </c>
      <c r="AF133" s="15">
        <f t="shared" si="191"/>
        <v>8311.04451563147</v>
      </c>
      <c r="AG133" s="20">
        <f>IFERROR(VLOOKUP($E133,INPUTS!$A$44:$G$103,6,0),SCENARIOS!$M$24)</f>
        <v>0.2</v>
      </c>
      <c r="AH133" s="15">
        <f t="shared" si="186"/>
        <v>20223.3128638373</v>
      </c>
      <c r="AI133" s="20">
        <f>IFERROR(VLOOKUP($E133,INPUTS!$A$44:$G$103,7,0),SCENARIOS!$N$24)</f>
        <v>0.25</v>
      </c>
      <c r="AJ133" s="15">
        <f t="shared" si="187"/>
        <v>30755.9403649136</v>
      </c>
      <c r="AL133" t="str">
        <f t="shared" ref="AL133:AL196" si="192">IF(H133="MULTI","MULTI",IF(COUNTIFS($E$4:$E$1277,H133,$H$4:$H$1277,E133)&gt;0,"Y","N"))</f>
        <v>N</v>
      </c>
      <c r="AM133" s="21">
        <f t="shared" ref="AM133:AM196" si="193">T133*((1+Q133)^25)</f>
        <v>123023.761459654</v>
      </c>
      <c r="BA133" s="34"/>
      <c r="BD133" s="2" t="s">
        <v>332</v>
      </c>
      <c r="BE133" s="2" t="s">
        <v>337</v>
      </c>
      <c r="BF133" s="2" t="s">
        <v>338</v>
      </c>
      <c r="BG133" s="2" t="s">
        <v>339</v>
      </c>
      <c r="BH133" s="2" t="s">
        <v>968</v>
      </c>
      <c r="BI133" s="2" t="s">
        <v>340</v>
      </c>
      <c r="BJ133" s="60" t="s">
        <v>1069</v>
      </c>
      <c r="BK133" s="61"/>
      <c r="BN133" s="2" t="s">
        <v>332</v>
      </c>
      <c r="BO133" s="2" t="s">
        <v>337</v>
      </c>
      <c r="BP133" s="2" t="s">
        <v>338</v>
      </c>
      <c r="BQ133" s="2" t="s">
        <v>339</v>
      </c>
      <c r="BR133" s="2" t="s">
        <v>968</v>
      </c>
      <c r="BS133" s="2" t="s">
        <v>340</v>
      </c>
    </row>
    <row r="134" ht="15" customHeight="1" spans="1:71">
      <c r="A134" s="6" t="s">
        <v>1070</v>
      </c>
      <c r="B134" s="52" t="s">
        <v>553</v>
      </c>
      <c r="C134" s="52" t="s">
        <v>554</v>
      </c>
      <c r="D134" s="52" t="s">
        <v>929</v>
      </c>
      <c r="E134" s="10" t="s">
        <v>556</v>
      </c>
      <c r="F134" s="52" t="s">
        <v>555</v>
      </c>
      <c r="G134" s="52" t="s">
        <v>173</v>
      </c>
      <c r="H134" s="52" t="s">
        <v>224</v>
      </c>
      <c r="I134" s="52" t="s">
        <v>938</v>
      </c>
      <c r="J134" s="52" t="s">
        <v>165</v>
      </c>
      <c r="K134" s="52" t="s">
        <v>931</v>
      </c>
      <c r="L134" s="53" t="s">
        <v>295</v>
      </c>
      <c r="M134" s="13">
        <v>447</v>
      </c>
      <c r="N134" s="14">
        <f t="shared" si="190"/>
        <v>1.22465753424658</v>
      </c>
      <c r="O134" s="15">
        <v>10800</v>
      </c>
      <c r="P134" s="15">
        <f t="shared" si="155"/>
        <v>4827600</v>
      </c>
      <c r="Q134" s="16">
        <f>IFERROR(VLOOKUP(G134,SCENARIOS!$A$13:$E$18,3,0),0.025)</f>
        <v>0.04</v>
      </c>
      <c r="R134" s="57">
        <f>IFERROR(VLOOKUP(L134,INPUTS!$A$107:$B$120,2,0),0.0082)</f>
        <v>0.0089</v>
      </c>
      <c r="S134" s="52">
        <f t="shared" si="156"/>
        <v>96.12</v>
      </c>
      <c r="T134" s="15">
        <f t="shared" si="157"/>
        <v>42965.64</v>
      </c>
      <c r="U134" s="15">
        <f>T134/INPUTS!$B$7*1000</f>
        <v>53707050</v>
      </c>
      <c r="V134" s="15">
        <f>T134*INPUTS!$B$6</f>
        <v>135771.4224</v>
      </c>
      <c r="W134" s="54" t="s">
        <v>396</v>
      </c>
      <c r="X134" s="54" t="s">
        <v>396</v>
      </c>
      <c r="Y134" s="58">
        <f>IFERROR(VLOOKUP(E134,INPUTS!$A$44:$B$103,2,0),0)</f>
        <v>0</v>
      </c>
      <c r="Z134" s="15">
        <f t="shared" si="184"/>
        <v>0</v>
      </c>
      <c r="AA134" s="20">
        <f>IFERROR(VLOOKUP(E134,INPUTS!$A$44:$C$103,3,0),SCENARIOS!$J$24)</f>
        <v>0.01</v>
      </c>
      <c r="AB134" s="15">
        <f t="shared" ref="AB134:AF134" si="194">$T134*AA134*(1+$Q134)^AB$2</f>
        <v>522.742706094736</v>
      </c>
      <c r="AC134" s="20">
        <f>IFERROR(VLOOKUP($E134,INPUTS!$A$44:$G$103,4,0),SCENARIOS!$K$24)</f>
        <v>0.05</v>
      </c>
      <c r="AD134" s="15">
        <f t="shared" si="194"/>
        <v>3179.98215289295</v>
      </c>
      <c r="AE134" s="20">
        <f>IFERROR(VLOOKUP($E134,INPUTS!$A$44:$G$103,5,0),SCENARIOS!$L$24)</f>
        <v>0.1</v>
      </c>
      <c r="AF134" s="15">
        <f t="shared" si="194"/>
        <v>7737.86903179482</v>
      </c>
      <c r="AG134" s="20">
        <f>IFERROR(VLOOKUP($E134,INPUTS!$A$44:$G$103,6,0),SCENARIOS!$M$24)</f>
        <v>0.2</v>
      </c>
      <c r="AH134" s="15">
        <f t="shared" si="186"/>
        <v>18828.6016318485</v>
      </c>
      <c r="AI134" s="20">
        <f>IFERROR(VLOOKUP($E134,INPUTS!$A$44:$G$103,7,0),SCENARIOS!$N$24)</f>
        <v>0.25</v>
      </c>
      <c r="AJ134" s="15">
        <f t="shared" si="187"/>
        <v>28634.8410294023</v>
      </c>
      <c r="AL134" t="str">
        <f t="shared" si="192"/>
        <v>N</v>
      </c>
      <c r="AM134" s="21">
        <f t="shared" si="193"/>
        <v>114539.364117609</v>
      </c>
      <c r="BA134" s="34"/>
      <c r="BB134" s="2"/>
      <c r="BC134" s="2" t="str" cm="1">
        <f t="array" ref="BC134:BC255">_xlfn._xlws.SORT(_xlfn.UNIQUE(E$4:E$1277))</f>
        <v>ABU</v>
      </c>
      <c r="BD134" s="15">
        <f>SUMIF($E$4:$E$1277,$BC134,$T$4:$T$1277)*(1+INDEX($Q$4:$Q$1277,MATCH($BC134,$E$4:$E1277,0)))^BD$132</f>
        <v>2597154.84</v>
      </c>
      <c r="BE134" s="15">
        <f>SUMIF($E$4:$E$1277,$BC134,$T$4:$T$1277)*(1+INDEX($Q$4:$Q$1277,MATCH($BC134,$E$4:$E1277,0)))^BE$132</f>
        <v>3236527.45089639</v>
      </c>
      <c r="BF134" s="15">
        <f>SUMIF($E$4:$E$1277,$BC134,$T$4:$T$1277)*(1+INDEX($Q$4:$Q$1277,MATCH($BC134,$E$4:$E1277,0)))^BF$132</f>
        <v>4033302.05002559</v>
      </c>
      <c r="BG134" s="15">
        <f>SUMIF($E$4:$E$1277,$BC134,$T$4:$T$1277)*(1+INDEX($Q$4:$Q$1277,MATCH($BC134,$E$4:$E1277,0)))^BG$132</f>
        <v>5026228.16384121</v>
      </c>
      <c r="BH134" s="15">
        <f>SUMIF($E$4:$E$1277,$BC134,$T$4:$T$1277)*(1+INDEX($Q$4:$Q$1277,MATCH($BC134,$E$4:$E1277,0)))^BH$132</f>
        <v>6263594.75230234</v>
      </c>
      <c r="BI134" s="15">
        <f>SUMIF($E$4:$E$1277,$BC134,$T$4:$T$1277)*(1+INDEX($Q$4:$Q$1277,MATCH($BC134,$E$4:$E1277,0)))^BI$132</f>
        <v>7805578.64509807</v>
      </c>
      <c r="BJ134" s="62">
        <f>SUMIF($E$4:$E$1277,$BC134,$AM$4:$AM$1277)</f>
        <v>7805578.64509807</v>
      </c>
      <c r="BK134" s="63" t="str">
        <f>IF(BJ134=BI134,"Y","N")</f>
        <v>Y</v>
      </c>
      <c r="BL134" s="15"/>
      <c r="BM134" s="2" t="str" cm="1">
        <f t="array" ref="BM134:BM193">_xlfn._xlws.SORT(_xlfn.UNIQUE(F$4:F$1277))</f>
        <v>Argentina</v>
      </c>
      <c r="BN134" s="15">
        <f>SUMIF($F$4:$F$1277,$BM134,$T$4:$T$1277)*(1+INDEX($Q$4:$Q$1277,MATCH($BM134,$F$4:$F1277,0)))^BN$132</f>
        <v>960087.18</v>
      </c>
      <c r="BO134" s="15">
        <f>SUMIF($F$4:$F$1277,$BM134,$T$4:$T$1277)*(1+INDEX($Q$4:$Q$1277,MATCH($BM134,$F$4:$F1277,0)))^BO$132</f>
        <v>1140282.39591313</v>
      </c>
      <c r="BP134" s="15">
        <f>SUMIF($F$4:$F$1277,$BM134,$T$4:$T$1277)*(1+INDEX($Q$4:$Q$1277,MATCH($BM134,$F$4:$F1277,0)))^BP$132</f>
        <v>1354297.78619623</v>
      </c>
      <c r="BQ134" s="15">
        <f>SUMIF($F$4:$F$1277,$BM134,$T$4:$T$1277)*(1+INDEX($Q$4:$Q$1277,MATCH($BM134,$F$4:$F1277,0)))^BQ$132</f>
        <v>1608480.93443314</v>
      </c>
      <c r="BR134" s="15">
        <f>SUMIF($F$4:$F$1277,$BM134,$T$4:$T$1277)*(1+INDEX($Q$4:$Q$1277,MATCH($BM134,$F$4:$F1277,0)))^BR$132</f>
        <v>1910370.77872033</v>
      </c>
      <c r="BS134" s="15">
        <f>SUMIF($F$4:$F$1277,$BM134,$T$4:$T$1277)*(1+INDEX($Q$4:$Q$1277,MATCH($BM134,$F$4:$F1277,0)))^BS$132</f>
        <v>2268921.21259409</v>
      </c>
    </row>
    <row r="135" ht="15" customHeight="1" spans="1:71">
      <c r="A135" s="24" t="s">
        <v>1071</v>
      </c>
      <c r="B135" s="52" t="s">
        <v>502</v>
      </c>
      <c r="C135" s="52" t="s">
        <v>503</v>
      </c>
      <c r="D135" s="52" t="s">
        <v>929</v>
      </c>
      <c r="E135" s="10" t="s">
        <v>505</v>
      </c>
      <c r="F135" s="52" t="s">
        <v>504</v>
      </c>
      <c r="G135" s="52" t="s">
        <v>173</v>
      </c>
      <c r="H135" s="52" t="s">
        <v>245</v>
      </c>
      <c r="I135" s="52" t="s">
        <v>930</v>
      </c>
      <c r="J135" s="52" t="s">
        <v>169</v>
      </c>
      <c r="K135" s="52" t="s">
        <v>931</v>
      </c>
      <c r="L135" s="53" t="s">
        <v>300</v>
      </c>
      <c r="M135" s="13">
        <v>4520</v>
      </c>
      <c r="N135" s="14">
        <f t="shared" si="190"/>
        <v>12.3835616438356</v>
      </c>
      <c r="O135" s="15">
        <v>11100</v>
      </c>
      <c r="P135" s="15">
        <f t="shared" si="155"/>
        <v>50172000</v>
      </c>
      <c r="Q135" s="16">
        <f>IFERROR(VLOOKUP(G135,SCENARIOS!$A$13:$E$18,3,0),0.025)</f>
        <v>0.04</v>
      </c>
      <c r="R135" s="57">
        <f>IFERROR(VLOOKUP(L135,INPUTS!$A$107:$B$120,2,0),0.0082)</f>
        <v>0.01</v>
      </c>
      <c r="S135" s="52">
        <f t="shared" si="156"/>
        <v>111</v>
      </c>
      <c r="T135" s="15">
        <f t="shared" si="157"/>
        <v>501720</v>
      </c>
      <c r="U135" s="15">
        <f>T135/INPUTS!$B$7*1000</f>
        <v>627150000</v>
      </c>
      <c r="V135" s="15">
        <f>T135*INPUTS!$B$6</f>
        <v>1585435.2</v>
      </c>
      <c r="W135" s="54" t="s">
        <v>396</v>
      </c>
      <c r="X135" s="54" t="s">
        <v>396</v>
      </c>
      <c r="Y135" s="58">
        <f>IFERROR(VLOOKUP(E135,INPUTS!$A$44:$B$103,2,0),0)</f>
        <v>0</v>
      </c>
      <c r="Z135" s="15">
        <f t="shared" si="184"/>
        <v>0</v>
      </c>
      <c r="AA135" s="20">
        <f>IFERROR(VLOOKUP(E135,INPUTS!$A$44:$C$103,3,0),SCENARIOS!$J$24)</f>
        <v>0.01</v>
      </c>
      <c r="AB135" s="15">
        <f t="shared" ref="AB135:AF135" si="195">$T135*AA135*(1+$Q135)^AB$2</f>
        <v>6104.19094192128</v>
      </c>
      <c r="AC135" s="20">
        <f>IFERROR(VLOOKUP($E135,INPUTS!$A$44:$G$103,4,0),SCENARIOS!$K$24)</f>
        <v>0.05</v>
      </c>
      <c r="AD135" s="15">
        <f t="shared" si="195"/>
        <v>37133.4081314616</v>
      </c>
      <c r="AE135" s="20">
        <f>IFERROR(VLOOKUP($E135,INPUTS!$A$44:$G$103,5,0),SCENARIOS!$L$24)</f>
        <v>0.1</v>
      </c>
      <c r="AF135" s="15">
        <f t="shared" si="195"/>
        <v>90356.937558293</v>
      </c>
      <c r="AG135" s="20">
        <f>IFERROR(VLOOKUP($E135,INPUTS!$A$44:$G$103,6,0),SCENARIOS!$M$24)</f>
        <v>0.2</v>
      </c>
      <c r="AH135" s="15">
        <f t="shared" si="186"/>
        <v>219866.060664546</v>
      </c>
      <c r="AI135" s="20">
        <f>IFERROR(VLOOKUP($E135,INPUTS!$A$44:$G$103,7,0),SCENARIOS!$N$24)</f>
        <v>0.25</v>
      </c>
      <c r="AJ135" s="15">
        <f t="shared" si="187"/>
        <v>334375.851058468</v>
      </c>
      <c r="AL135" t="str">
        <f t="shared" si="192"/>
        <v>N</v>
      </c>
      <c r="AM135" s="21">
        <f t="shared" si="193"/>
        <v>1337503.40423387</v>
      </c>
      <c r="BB135" s="2"/>
      <c r="BC135" s="2" t="str">
        <v>ADD</v>
      </c>
      <c r="BD135" s="15">
        <f>SUMIF($E$4:$E$1277,$BC135,$T$4:$T$1277)*(1+INDEX($Q$4:$Q$1277,MATCH($BC135,$E$4:$E1278,0)))^BD$132</f>
        <v>1105067.251</v>
      </c>
      <c r="BE135" s="15">
        <f>SUMIF($E$4:$E$1277,$BC135,$T$4:$T$1277)*(1+INDEX($Q$4:$Q$1277,MATCH($BC135,$E$4:$E1278,0)))^BE$132</f>
        <v>1281075.81444227</v>
      </c>
      <c r="BF135" s="15">
        <f>SUMIF($E$4:$E$1277,$BC135,$T$4:$T$1277)*(1+INDEX($Q$4:$Q$1277,MATCH($BC135,$E$4:$E1278,0)))^BF$132</f>
        <v>1485117.97889568</v>
      </c>
      <c r="BG135" s="15">
        <f>SUMIF($E$4:$E$1277,$BC135,$T$4:$T$1277)*(1+INDEX($Q$4:$Q$1277,MATCH($BC135,$E$4:$E1278,0)))^BG$132</f>
        <v>1721658.77021058</v>
      </c>
      <c r="BH135" s="15">
        <f>SUMIF($E$4:$E$1277,$BC135,$T$4:$T$1277)*(1+INDEX($Q$4:$Q$1277,MATCH($BC135,$E$4:$E1278,0)))^BH$132</f>
        <v>1995874.37709634</v>
      </c>
      <c r="BI135" s="15">
        <f>SUMIF($E$4:$E$1277,$BC135,$T$4:$T$1277)*(1+INDEX($Q$4:$Q$1277,MATCH($BC135,$E$4:$E1278,0)))^BI$132</f>
        <v>2313765.42092745</v>
      </c>
      <c r="BJ135" s="62">
        <f t="shared" ref="BJ135:BJ198" si="196">SUMIF($E$4:$E$1277,$BC135,$AM$4:$AM$1277)</f>
        <v>2313765.42092745</v>
      </c>
      <c r="BK135" s="63" t="str">
        <f t="shared" ref="BK135:BK198" si="197">IF(BJ135=BI135,"Y","N")</f>
        <v>Y</v>
      </c>
      <c r="BL135" s="15"/>
      <c r="BM135" s="2" t="str">
        <v>Australia</v>
      </c>
      <c r="BN135" s="15">
        <f>SUMIF($F$4:$F$1277,$BM135,$T$4:$T$1277)*(1+INDEX($Q$4:$Q$1277,MATCH($BM135,$F$4:$F1278,0)))^BN$132</f>
        <v>3022815.26</v>
      </c>
      <c r="BO135" s="15">
        <f>SUMIF($F$4:$F$1277,$BM135,$T$4:$T$1277)*(1+INDEX($Q$4:$Q$1277,MATCH($BM135,$F$4:$F1278,0)))^BO$132</f>
        <v>3677716.95949801</v>
      </c>
      <c r="BP135" s="15">
        <f>SUMIF($F$4:$F$1277,$BM135,$T$4:$T$1277)*(1+INDEX($Q$4:$Q$1277,MATCH($BM135,$F$4:$F1278,0)))^BP$132</f>
        <v>4474505.01297896</v>
      </c>
      <c r="BQ135" s="15">
        <f>SUMIF($F$4:$F$1277,$BM135,$T$4:$T$1277)*(1+INDEX($Q$4:$Q$1277,MATCH($BM135,$F$4:$F1278,0)))^BQ$132</f>
        <v>5443919.5108442</v>
      </c>
      <c r="BR135" s="15">
        <f>SUMIF($F$4:$F$1277,$BM135,$T$4:$T$1277)*(1+INDEX($Q$4:$Q$1277,MATCH($BM135,$F$4:$F1278,0)))^BR$132</f>
        <v>6623360.47330059</v>
      </c>
      <c r="BS135" s="15">
        <f>SUMIF($F$4:$F$1277,$BM135,$T$4:$T$1277)*(1+INDEX($Q$4:$Q$1277,MATCH($BM135,$F$4:$F1278,0)))^BS$132</f>
        <v>8058330.7434826</v>
      </c>
    </row>
    <row r="136" ht="15" customHeight="1" spans="1:71">
      <c r="A136" s="6" t="s">
        <v>1072</v>
      </c>
      <c r="B136" s="52" t="s">
        <v>502</v>
      </c>
      <c r="C136" s="52" t="s">
        <v>503</v>
      </c>
      <c r="D136" s="52" t="s">
        <v>929</v>
      </c>
      <c r="E136" s="10" t="s">
        <v>505</v>
      </c>
      <c r="F136" s="52" t="s">
        <v>504</v>
      </c>
      <c r="G136" s="52" t="s">
        <v>173</v>
      </c>
      <c r="H136" s="52" t="s">
        <v>224</v>
      </c>
      <c r="I136" s="52" t="s">
        <v>938</v>
      </c>
      <c r="J136" s="52" t="s">
        <v>165</v>
      </c>
      <c r="K136" s="52" t="s">
        <v>931</v>
      </c>
      <c r="L136" s="53" t="s">
        <v>297</v>
      </c>
      <c r="M136" s="13">
        <v>3014</v>
      </c>
      <c r="N136" s="14">
        <f t="shared" si="190"/>
        <v>8.25753424657534</v>
      </c>
      <c r="O136" s="15">
        <v>8800</v>
      </c>
      <c r="P136" s="15">
        <f t="shared" si="155"/>
        <v>26523200</v>
      </c>
      <c r="Q136" s="16">
        <f>IFERROR(VLOOKUP(G136,SCENARIOS!$A$13:$E$18,3,0),0.025)</f>
        <v>0.04</v>
      </c>
      <c r="R136" s="57">
        <f>IFERROR(VLOOKUP(L136,INPUTS!$A$107:$B$120,2,0),0.0082)</f>
        <v>0.0105</v>
      </c>
      <c r="S136" s="52">
        <f t="shared" si="156"/>
        <v>92.4</v>
      </c>
      <c r="T136" s="15">
        <f t="shared" si="157"/>
        <v>278493.6</v>
      </c>
      <c r="U136" s="15">
        <f>T136/INPUTS!$B$7*1000</f>
        <v>348117000</v>
      </c>
      <c r="V136" s="15">
        <f>T136*INPUTS!$B$6</f>
        <v>880039.776</v>
      </c>
      <c r="W136" s="54" t="s">
        <v>396</v>
      </c>
      <c r="X136" s="54" t="s">
        <v>396</v>
      </c>
      <c r="Y136" s="58">
        <f>IFERROR(VLOOKUP(E136,INPUTS!$A$44:$B$103,2,0),0)</f>
        <v>0</v>
      </c>
      <c r="Z136" s="15">
        <f t="shared" si="184"/>
        <v>0</v>
      </c>
      <c r="AA136" s="20">
        <f>IFERROR(VLOOKUP(E136,INPUTS!$A$44:$C$103,3,0),SCENARIOS!$J$24)</f>
        <v>0.01</v>
      </c>
      <c r="AB136" s="15">
        <f t="shared" ref="AB136:AF136" si="198">$T136*AA136*(1+$Q136)^AB$2</f>
        <v>3388.30046739825</v>
      </c>
      <c r="AC136" s="20">
        <f>IFERROR(VLOOKUP($E136,INPUTS!$A$44:$G$103,4,0),SCENARIOS!$K$24)</f>
        <v>0.05</v>
      </c>
      <c r="AD136" s="15">
        <f t="shared" si="198"/>
        <v>20611.9279893168</v>
      </c>
      <c r="AE136" s="20">
        <f>IFERROR(VLOOKUP($E136,INPUTS!$A$44:$G$103,5,0),SCENARIOS!$L$24)</f>
        <v>0.1</v>
      </c>
      <c r="AF136" s="15">
        <f t="shared" si="198"/>
        <v>50155.1240245241</v>
      </c>
      <c r="AG136" s="20">
        <f>IFERROR(VLOOKUP($E136,INPUTS!$A$44:$G$103,6,0),SCENARIOS!$M$24)</f>
        <v>0.2</v>
      </c>
      <c r="AH136" s="15">
        <f t="shared" si="186"/>
        <v>122042.754429338</v>
      </c>
      <c r="AI136" s="20">
        <f>IFERROR(VLOOKUP($E136,INPUTS!$A$44:$G$103,7,0),SCENARIOS!$N$24)</f>
        <v>0.25</v>
      </c>
      <c r="AJ136" s="15">
        <f t="shared" si="187"/>
        <v>185604.589241682</v>
      </c>
      <c r="AL136" t="str">
        <f t="shared" si="192"/>
        <v>Y</v>
      </c>
      <c r="AM136" s="21">
        <f t="shared" si="193"/>
        <v>742418.356966726</v>
      </c>
      <c r="BB136" s="2"/>
      <c r="BC136" s="2" t="str">
        <v>AKL</v>
      </c>
      <c r="BD136" s="15">
        <f>SUMIF($E$4:$E$1277,$BC136,$T$4:$T$1277)*(1+INDEX($Q$4:$Q$1277,MATCH($BC136,$E$4:$E1279,0)))^BD$132</f>
        <v>918937.925</v>
      </c>
      <c r="BE136" s="15">
        <f>SUMIF($E$4:$E$1277,$BC136,$T$4:$T$1277)*(1+INDEX($Q$4:$Q$1277,MATCH($BC136,$E$4:$E1279,0)))^BE$132</f>
        <v>1118028.49357668</v>
      </c>
      <c r="BF136" s="15">
        <f>SUMIF($E$4:$E$1277,$BC136,$T$4:$T$1277)*(1+INDEX($Q$4:$Q$1277,MATCH($BC136,$E$4:$E1279,0)))^BF$132</f>
        <v>1360252.61167597</v>
      </c>
      <c r="BG136" s="15">
        <f>SUMIF($E$4:$E$1277,$BC136,$T$4:$T$1277)*(1+INDEX($Q$4:$Q$1277,MATCH($BC136,$E$4:$E1279,0)))^BG$132</f>
        <v>1654955.28799275</v>
      </c>
      <c r="BH136" s="15">
        <f>SUMIF($E$4:$E$1277,$BC136,$T$4:$T$1277)*(1+INDEX($Q$4:$Q$1277,MATCH($BC136,$E$4:$E1279,0)))^BH$132</f>
        <v>2013506.15447861</v>
      </c>
      <c r="BI136" s="15">
        <f>SUMIF($E$4:$E$1277,$BC136,$T$4:$T$1277)*(1+INDEX($Q$4:$Q$1277,MATCH($BC136,$E$4:$E1279,0)))^BI$132</f>
        <v>2449738.10684667</v>
      </c>
      <c r="BJ136" s="62">
        <f t="shared" si="196"/>
        <v>2449738.10684667</v>
      </c>
      <c r="BK136" s="63" t="str">
        <f t="shared" si="197"/>
        <v>Y</v>
      </c>
      <c r="BL136" s="15"/>
      <c r="BM136" s="2" t="str">
        <v>Austria</v>
      </c>
      <c r="BN136" s="15">
        <f>SUMIF($F$4:$F$1277,$BM136,$T$4:$T$1277)*(1+INDEX($Q$4:$Q$1277,MATCH($BM136,$F$4:$F1279,0)))^BN$132</f>
        <v>845786.42</v>
      </c>
      <c r="BO136" s="15">
        <f>SUMIF($F$4:$F$1277,$BM136,$T$4:$T$1277)*(1+INDEX($Q$4:$Q$1277,MATCH($BM136,$F$4:$F1279,0)))^BO$132</f>
        <v>956929.701939359</v>
      </c>
      <c r="BP136" s="15">
        <f>SUMIF($F$4:$F$1277,$BM136,$T$4:$T$1277)*(1+INDEX($Q$4:$Q$1277,MATCH($BM136,$F$4:$F1279,0)))^BP$132</f>
        <v>1082678.12393317</v>
      </c>
      <c r="BQ136" s="15">
        <f>SUMIF($F$4:$F$1277,$BM136,$T$4:$T$1277)*(1+INDEX($Q$4:$Q$1277,MATCH($BM136,$F$4:$F1279,0)))^BQ$132</f>
        <v>1224950.921335</v>
      </c>
      <c r="BR136" s="15">
        <f>SUMIF($F$4:$F$1277,$BM136,$T$4:$T$1277)*(1+INDEX($Q$4:$Q$1277,MATCH($BM136,$F$4:$F1279,0)))^BR$132</f>
        <v>1385919.53278636</v>
      </c>
      <c r="BS136" s="15">
        <f>SUMIF($F$4:$F$1277,$BM136,$T$4:$T$1277)*(1+INDEX($Q$4:$Q$1277,MATCH($BM136,$F$4:$F1279,0)))^BS$132</f>
        <v>1568040.74180002</v>
      </c>
    </row>
    <row r="137" ht="15" customHeight="1" spans="1:71">
      <c r="A137" s="24" t="s">
        <v>1073</v>
      </c>
      <c r="B137" s="52" t="s">
        <v>502</v>
      </c>
      <c r="C137" s="52" t="s">
        <v>503</v>
      </c>
      <c r="D137" s="52" t="s">
        <v>929</v>
      </c>
      <c r="E137" s="10" t="s">
        <v>505</v>
      </c>
      <c r="F137" s="52" t="s">
        <v>504</v>
      </c>
      <c r="G137" s="52" t="s">
        <v>173</v>
      </c>
      <c r="H137" s="52" t="s">
        <v>264</v>
      </c>
      <c r="I137" s="52" t="s">
        <v>436</v>
      </c>
      <c r="J137" s="52" t="s">
        <v>173</v>
      </c>
      <c r="K137" s="52" t="s">
        <v>931</v>
      </c>
      <c r="L137" s="53" t="s">
        <v>291</v>
      </c>
      <c r="M137" s="13">
        <v>3014</v>
      </c>
      <c r="N137" s="14">
        <f t="shared" si="190"/>
        <v>8.25753424657534</v>
      </c>
      <c r="O137" s="15">
        <v>8300</v>
      </c>
      <c r="P137" s="15">
        <f t="shared" si="155"/>
        <v>25016200</v>
      </c>
      <c r="Q137" s="16">
        <f>IFERROR(VLOOKUP(G137,SCENARIOS!$A$13:$E$18,3,0),0.025)</f>
        <v>0.04</v>
      </c>
      <c r="R137" s="57">
        <f>IFERROR(VLOOKUP(L137,INPUTS!$A$107:$B$120,2,0),0.0082)</f>
        <v>0.0079</v>
      </c>
      <c r="S137" s="52">
        <f t="shared" si="156"/>
        <v>65.57</v>
      </c>
      <c r="T137" s="15">
        <f t="shared" si="157"/>
        <v>197627.98</v>
      </c>
      <c r="U137" s="15">
        <f>T137/INPUTS!$B$7*1000</f>
        <v>247034975</v>
      </c>
      <c r="V137" s="15">
        <f>T137*INPUTS!$B$6</f>
        <v>624504.4168</v>
      </c>
      <c r="W137" s="54" t="s">
        <v>396</v>
      </c>
      <c r="X137" s="54" t="s">
        <v>396</v>
      </c>
      <c r="Y137" s="58">
        <f>IFERROR(VLOOKUP(E137,INPUTS!$A$44:$B$103,2,0),0)</f>
        <v>0</v>
      </c>
      <c r="Z137" s="15">
        <f t="shared" si="184"/>
        <v>0</v>
      </c>
      <c r="AA137" s="20">
        <f>IFERROR(VLOOKUP(E137,INPUTS!$A$44:$C$103,3,0),SCENARIOS!$J$24)</f>
        <v>0.01</v>
      </c>
      <c r="AB137" s="15">
        <f t="shared" ref="AB137:AF137" si="199">$T137*AA137*(1+$Q137)^AB$2</f>
        <v>2404.44655462449</v>
      </c>
      <c r="AC137" s="20">
        <f>IFERROR(VLOOKUP($E137,INPUTS!$A$44:$G$103,4,0),SCENARIOS!$K$24)</f>
        <v>0.05</v>
      </c>
      <c r="AD137" s="15">
        <f t="shared" si="199"/>
        <v>14626.8843967478</v>
      </c>
      <c r="AE137" s="20">
        <f>IFERROR(VLOOKUP($E137,INPUTS!$A$44:$G$103,5,0),SCENARIOS!$L$24)</f>
        <v>0.1</v>
      </c>
      <c r="AF137" s="15">
        <f t="shared" si="199"/>
        <v>35591.6827087451</v>
      </c>
      <c r="AG137" s="20">
        <f>IFERROR(VLOOKUP($E137,INPUTS!$A$44:$G$103,6,0),SCENARIOS!$M$24)</f>
        <v>0.2</v>
      </c>
      <c r="AH137" s="15">
        <f t="shared" si="186"/>
        <v>86605.4481377892</v>
      </c>
      <c r="AI137" s="20">
        <f>IFERROR(VLOOKUP($E137,INPUTS!$A$44:$G$103,7,0),SCENARIOS!$N$24)</f>
        <v>0.25</v>
      </c>
      <c r="AJ137" s="15">
        <f t="shared" si="187"/>
        <v>131710.962300617</v>
      </c>
      <c r="AL137" t="str">
        <f t="shared" si="192"/>
        <v>N</v>
      </c>
      <c r="AM137" s="21">
        <f t="shared" si="193"/>
        <v>526843.84920247</v>
      </c>
      <c r="BB137" s="2"/>
      <c r="BC137" s="2" t="str">
        <v>AMM</v>
      </c>
      <c r="BD137" s="15">
        <f>SUMIF($E$4:$E$1277,$BC137,$T$4:$T$1277)*(1+INDEX($Q$4:$Q$1277,MATCH($BC137,$E$4:$E1280,0)))^BD$132</f>
        <v>62644.764</v>
      </c>
      <c r="BE137" s="15">
        <f>SUMIF($E$4:$E$1277,$BC137,$T$4:$T$1277)*(1+INDEX($Q$4:$Q$1277,MATCH($BC137,$E$4:$E1280,0)))^BE$132</f>
        <v>78066.7733853427</v>
      </c>
      <c r="BF137" s="15">
        <f>SUMIF($E$4:$E$1277,$BC137,$T$4:$T$1277)*(1+INDEX($Q$4:$Q$1277,MATCH($BC137,$E$4:$E1280,0)))^BF$132</f>
        <v>97285.4029236737</v>
      </c>
      <c r="BG137" s="15">
        <f>SUMIF($E$4:$E$1277,$BC137,$T$4:$T$1277)*(1+INDEX($Q$4:$Q$1277,MATCH($BC137,$E$4:$E1280,0)))^BG$132</f>
        <v>121235.311920789</v>
      </c>
      <c r="BH137" s="15">
        <f>SUMIF($E$4:$E$1277,$BC137,$T$4:$T$1277)*(1+INDEX($Q$4:$Q$1277,MATCH($BC137,$E$4:$E1280,0)))^BH$132</f>
        <v>151081.255921429</v>
      </c>
      <c r="BI137" s="15">
        <f>SUMIF($E$4:$E$1277,$BC137,$T$4:$T$1277)*(1+INDEX($Q$4:$Q$1277,MATCH($BC137,$E$4:$E1280,0)))^BI$132</f>
        <v>188274.732247234</v>
      </c>
      <c r="BJ137" s="62">
        <f t="shared" si="196"/>
        <v>188274.732247234</v>
      </c>
      <c r="BK137" s="63" t="str">
        <f t="shared" si="197"/>
        <v>Y</v>
      </c>
      <c r="BL137" s="15"/>
      <c r="BM137" s="2" t="str">
        <v>Bahrain</v>
      </c>
      <c r="BN137" s="15">
        <f>SUMIF($F$4:$F$1277,$BM137,$T$4:$T$1277)*(1+INDEX($Q$4:$Q$1277,MATCH($BM137,$F$4:$F1280,0)))^BN$132</f>
        <v>548329.588</v>
      </c>
      <c r="BO137" s="15">
        <f>SUMIF($F$4:$F$1277,$BM137,$T$4:$T$1277)*(1+INDEX($Q$4:$Q$1277,MATCH($BM137,$F$4:$F1280,0)))^BO$132</f>
        <v>683318.428446379</v>
      </c>
      <c r="BP137" s="15">
        <f>SUMIF($F$4:$F$1277,$BM137,$T$4:$T$1277)*(1+INDEX($Q$4:$Q$1277,MATCH($BM137,$F$4:$F1280,0)))^BP$132</f>
        <v>851539.083195397</v>
      </c>
      <c r="BQ137" s="15">
        <f>SUMIF($F$4:$F$1277,$BM137,$T$4:$T$1277)*(1+INDEX($Q$4:$Q$1277,MATCH($BM137,$F$4:$F1280,0)))^BQ$132</f>
        <v>1061172.6246838</v>
      </c>
      <c r="BR137" s="15">
        <f>SUMIF($F$4:$F$1277,$BM137,$T$4:$T$1277)*(1+INDEX($Q$4:$Q$1277,MATCH($BM137,$F$4:$F1280,0)))^BR$132</f>
        <v>1322414.15761291</v>
      </c>
      <c r="BS137" s="15">
        <f>SUMIF($F$4:$F$1277,$BM137,$T$4:$T$1277)*(1+INDEX($Q$4:$Q$1277,MATCH($BM137,$F$4:$F1280,0)))^BS$132</f>
        <v>1647968.63731399</v>
      </c>
    </row>
    <row r="138" ht="15" customHeight="1" spans="1:71">
      <c r="A138" s="6" t="s">
        <v>1074</v>
      </c>
      <c r="B138" s="52" t="s">
        <v>557</v>
      </c>
      <c r="C138" s="52" t="s">
        <v>558</v>
      </c>
      <c r="D138" s="52" t="s">
        <v>929</v>
      </c>
      <c r="E138" s="10" t="s">
        <v>505</v>
      </c>
      <c r="F138" s="52" t="s">
        <v>504</v>
      </c>
      <c r="G138" s="52" t="s">
        <v>173</v>
      </c>
      <c r="H138" s="52" t="s">
        <v>248</v>
      </c>
      <c r="I138" s="52" t="s">
        <v>930</v>
      </c>
      <c r="J138" s="52" t="s">
        <v>169</v>
      </c>
      <c r="K138" s="52" t="s">
        <v>931</v>
      </c>
      <c r="L138" s="53" t="s">
        <v>295</v>
      </c>
      <c r="M138" s="13">
        <v>3014</v>
      </c>
      <c r="N138" s="14">
        <f t="shared" si="190"/>
        <v>8.25753424657534</v>
      </c>
      <c r="O138" s="15">
        <v>9600</v>
      </c>
      <c r="P138" s="15">
        <f t="shared" si="155"/>
        <v>28934400</v>
      </c>
      <c r="Q138" s="16">
        <f>IFERROR(VLOOKUP(G138,SCENARIOS!$A$13:$E$18,3,0),0.025)</f>
        <v>0.04</v>
      </c>
      <c r="R138" s="57">
        <f>IFERROR(VLOOKUP(L138,INPUTS!$A$107:$B$120,2,0),0.0082)</f>
        <v>0.0089</v>
      </c>
      <c r="S138" s="52">
        <f t="shared" si="156"/>
        <v>85.44</v>
      </c>
      <c r="T138" s="15">
        <f t="shared" si="157"/>
        <v>257516.16</v>
      </c>
      <c r="U138" s="15">
        <f>T138/INPUTS!$B$7*1000</f>
        <v>321895200</v>
      </c>
      <c r="V138" s="15">
        <f>T138*INPUTS!$B$6</f>
        <v>813751.0656</v>
      </c>
      <c r="W138" s="54" t="s">
        <v>396</v>
      </c>
      <c r="X138" s="54" t="s">
        <v>396</v>
      </c>
      <c r="Y138" s="58">
        <f>IFERROR(VLOOKUP(E138,INPUTS!$A$44:$B$103,2,0),0)</f>
        <v>0</v>
      </c>
      <c r="Z138" s="15">
        <f t="shared" si="184"/>
        <v>0</v>
      </c>
      <c r="AA138" s="20">
        <f>IFERROR(VLOOKUP(E138,INPUTS!$A$44:$C$103,3,0),SCENARIOS!$J$24)</f>
        <v>0.01</v>
      </c>
      <c r="AB138" s="15">
        <f t="shared" ref="AB138:AF138" si="200">$T138*AA138*(1+$Q138)^AB$2</f>
        <v>3133.07783478903</v>
      </c>
      <c r="AC138" s="20">
        <f>IFERROR(VLOOKUP($E138,INPUTS!$A$44:$G$103,4,0),SCENARIOS!$K$24)</f>
        <v>0.05</v>
      </c>
      <c r="AD138" s="15">
        <f t="shared" si="200"/>
        <v>19059.3412057059</v>
      </c>
      <c r="AE138" s="20">
        <f>IFERROR(VLOOKUP($E138,INPUTS!$A$44:$G$103,5,0),SCENARIOS!$L$24)</f>
        <v>0.1</v>
      </c>
      <c r="AF138" s="15">
        <f t="shared" si="200"/>
        <v>46377.205591508</v>
      </c>
      <c r="AG138" s="20">
        <f>IFERROR(VLOOKUP($E138,INPUTS!$A$44:$G$103,6,0),SCENARIOS!$M$24)</f>
        <v>0.2</v>
      </c>
      <c r="AH138" s="15">
        <f t="shared" si="186"/>
        <v>112849.923576219</v>
      </c>
      <c r="AI138" s="20">
        <f>IFERROR(VLOOKUP($E138,INPUTS!$A$44:$G$103,7,0),SCENARIOS!$N$24)</f>
        <v>0.25</v>
      </c>
      <c r="AJ138" s="15">
        <f t="shared" si="187"/>
        <v>171623.983818282</v>
      </c>
      <c r="AL138" t="str">
        <f t="shared" si="192"/>
        <v>Y</v>
      </c>
      <c r="AM138" s="21">
        <f t="shared" si="193"/>
        <v>686495.935273128</v>
      </c>
      <c r="BB138" s="2"/>
      <c r="BC138" s="2" t="str">
        <v>AMS</v>
      </c>
      <c r="BD138" s="15">
        <f>SUMIF($E$4:$E$1277,$BC138,$T$4:$T$1277)*(1+INDEX($Q$4:$Q$1277,MATCH($BC138,$E$4:$E1281,0)))^BD$132</f>
        <v>3248218.8</v>
      </c>
      <c r="BE138" s="15">
        <f>SUMIF($E$4:$E$1277,$BC138,$T$4:$T$1277)*(1+INDEX($Q$4:$Q$1277,MATCH($BC138,$E$4:$E1281,0)))^BE$132</f>
        <v>3675061.42758573</v>
      </c>
      <c r="BF138" s="15">
        <f>SUMIF($E$4:$E$1277,$BC138,$T$4:$T$1277)*(1+INDEX($Q$4:$Q$1277,MATCH($BC138,$E$4:$E1281,0)))^BF$132</f>
        <v>4157994.68204804</v>
      </c>
      <c r="BG138" s="15">
        <f>SUMIF($E$4:$E$1277,$BC138,$T$4:$T$1277)*(1+INDEX($Q$4:$Q$1277,MATCH($BC138,$E$4:$E1281,0)))^BG$132</f>
        <v>4704389.33242469</v>
      </c>
      <c r="BH138" s="15">
        <f>SUMIF($E$4:$E$1277,$BC138,$T$4:$T$1277)*(1+INDEX($Q$4:$Q$1277,MATCH($BC138,$E$4:$E1281,0)))^BH$132</f>
        <v>5322584.72734034</v>
      </c>
      <c r="BI138" s="15">
        <f>SUMIF($E$4:$E$1277,$BC138,$T$4:$T$1277)*(1+INDEX($Q$4:$Q$1277,MATCH($BC138,$E$4:$E1281,0)))^BI$132</f>
        <v>6022016.07431907</v>
      </c>
      <c r="BJ138" s="62">
        <f t="shared" si="196"/>
        <v>6022016.07431907</v>
      </c>
      <c r="BK138" s="63" t="str">
        <f t="shared" si="197"/>
        <v>Y</v>
      </c>
      <c r="BL138" s="15"/>
      <c r="BM138" s="2" t="str">
        <v>Belgium</v>
      </c>
      <c r="BN138" s="15">
        <f>SUMIF($F$4:$F$1277,$BM138,$T$4:$T$1277)*(1+INDEX($Q$4:$Q$1277,MATCH($BM138,$F$4:$F1281,0)))^BN$132</f>
        <v>1685332.075</v>
      </c>
      <c r="BO138" s="15">
        <f>SUMIF($F$4:$F$1277,$BM138,$T$4:$T$1277)*(1+INDEX($Q$4:$Q$1277,MATCH($BM138,$F$4:$F1281,0)))^BO$132</f>
        <v>1906798.551103</v>
      </c>
      <c r="BP138" s="15">
        <f>SUMIF($F$4:$F$1277,$BM138,$T$4:$T$1277)*(1+INDEX($Q$4:$Q$1277,MATCH($BM138,$F$4:$F1281,0)))^BP$132</f>
        <v>2157367.54104588</v>
      </c>
      <c r="BQ138" s="15">
        <f>SUMIF($F$4:$F$1277,$BM138,$T$4:$T$1277)*(1+INDEX($Q$4:$Q$1277,MATCH($BM138,$F$4:$F1281,0)))^BQ$132</f>
        <v>2440863.35416296</v>
      </c>
      <c r="BR138" s="15">
        <f>SUMIF($F$4:$F$1277,$BM138,$T$4:$T$1277)*(1+INDEX($Q$4:$Q$1277,MATCH($BM138,$F$4:$F1281,0)))^BR$132</f>
        <v>2761612.84544373</v>
      </c>
      <c r="BS138" s="15">
        <f>SUMIF($F$4:$F$1277,$BM138,$T$4:$T$1277)*(1+INDEX($Q$4:$Q$1277,MATCH($BM138,$F$4:$F1281,0)))^BS$132</f>
        <v>3124511.45415928</v>
      </c>
    </row>
    <row r="139" ht="15" customHeight="1" spans="1:71">
      <c r="A139" s="24" t="s">
        <v>1075</v>
      </c>
      <c r="B139" s="52" t="s">
        <v>557</v>
      </c>
      <c r="C139" s="52" t="s">
        <v>558</v>
      </c>
      <c r="D139" s="52" t="s">
        <v>929</v>
      </c>
      <c r="E139" s="10" t="s">
        <v>505</v>
      </c>
      <c r="F139" s="52" t="s">
        <v>504</v>
      </c>
      <c r="G139" s="52" t="s">
        <v>173</v>
      </c>
      <c r="H139" s="52" t="s">
        <v>200</v>
      </c>
      <c r="I139" s="52" t="s">
        <v>391</v>
      </c>
      <c r="J139" s="52" t="s">
        <v>165</v>
      </c>
      <c r="K139" s="52" t="s">
        <v>931</v>
      </c>
      <c r="L139" s="53" t="s">
        <v>297</v>
      </c>
      <c r="M139" s="13">
        <v>1507</v>
      </c>
      <c r="N139" s="14">
        <f t="shared" si="190"/>
        <v>4.12876712328767</v>
      </c>
      <c r="O139" s="15">
        <v>8700</v>
      </c>
      <c r="P139" s="15">
        <f t="shared" si="155"/>
        <v>13110900</v>
      </c>
      <c r="Q139" s="16">
        <f>IFERROR(VLOOKUP(G139,SCENARIOS!$A$13:$E$18,3,0),0.025)</f>
        <v>0.04</v>
      </c>
      <c r="R139" s="57">
        <f>IFERROR(VLOOKUP(L139,INPUTS!$A$107:$B$120,2,0),0.0082)</f>
        <v>0.0105</v>
      </c>
      <c r="S139" s="52">
        <f t="shared" si="156"/>
        <v>91.35</v>
      </c>
      <c r="T139" s="15">
        <f t="shared" si="157"/>
        <v>137664.45</v>
      </c>
      <c r="U139" s="15">
        <f>T139/INPUTS!$B$7*1000</f>
        <v>172080562.5</v>
      </c>
      <c r="V139" s="15">
        <f>T139*INPUTS!$B$6</f>
        <v>435019.662</v>
      </c>
      <c r="W139" s="54" t="s">
        <v>396</v>
      </c>
      <c r="X139" s="54" t="s">
        <v>396</v>
      </c>
      <c r="Y139" s="58">
        <f>IFERROR(VLOOKUP(E139,INPUTS!$A$44:$B$103,2,0),0)</f>
        <v>0</v>
      </c>
      <c r="Z139" s="15">
        <f t="shared" si="184"/>
        <v>0</v>
      </c>
      <c r="AA139" s="20">
        <f>IFERROR(VLOOKUP(E139,INPUTS!$A$44:$C$103,3,0),SCENARIOS!$J$24)</f>
        <v>0.01</v>
      </c>
      <c r="AB139" s="15">
        <f t="shared" ref="AB139:AF139" si="201">$T139*AA139*(1+$Q139)^AB$2</f>
        <v>1674.898526498</v>
      </c>
      <c r="AC139" s="20">
        <f>IFERROR(VLOOKUP($E139,INPUTS!$A$44:$G$103,4,0),SCENARIOS!$K$24)</f>
        <v>0.05</v>
      </c>
      <c r="AD139" s="15">
        <f t="shared" si="201"/>
        <v>10188.8507674464</v>
      </c>
      <c r="AE139" s="20">
        <f>IFERROR(VLOOKUP($E139,INPUTS!$A$44:$G$103,5,0),SCENARIOS!$L$24)</f>
        <v>0.1</v>
      </c>
      <c r="AF139" s="15">
        <f t="shared" si="201"/>
        <v>24792.5897166682</v>
      </c>
      <c r="AG139" s="20">
        <f>IFERROR(VLOOKUP($E139,INPUTS!$A$44:$G$103,6,0),SCENARIOS!$M$24)</f>
        <v>0.2</v>
      </c>
      <c r="AH139" s="15">
        <f t="shared" si="186"/>
        <v>60327.9524735935</v>
      </c>
      <c r="AI139" s="20">
        <f>IFERROR(VLOOKUP($E139,INPUTS!$A$44:$G$103,7,0),SCENARIOS!$N$24)</f>
        <v>0.25</v>
      </c>
      <c r="AJ139" s="15">
        <f t="shared" si="187"/>
        <v>91747.7230910585</v>
      </c>
      <c r="AL139" t="str">
        <f t="shared" si="192"/>
        <v>Y</v>
      </c>
      <c r="AM139" s="21">
        <f t="shared" si="193"/>
        <v>366990.892364234</v>
      </c>
      <c r="BB139" s="2"/>
      <c r="BC139" s="2" t="str">
        <v>ANC</v>
      </c>
      <c r="BD139" s="15">
        <f>SUMIF($E$4:$E$1277,$BC139,$T$4:$T$1277)*(1+INDEX($Q$4:$Q$1277,MATCH($BC139,$E$4:$E1282,0)))^BD$132</f>
        <v>144549.6</v>
      </c>
      <c r="BE139" s="15">
        <f>SUMIF($E$4:$E$1277,$BC139,$T$4:$T$1277)*(1+INDEX($Q$4:$Q$1277,MATCH($BC139,$E$4:$E1282,0)))^BE$132</f>
        <v>159594.438470239</v>
      </c>
      <c r="BF139" s="15">
        <f>SUMIF($E$4:$E$1277,$BC139,$T$4:$T$1277)*(1+INDEX($Q$4:$Q$1277,MATCH($BC139,$E$4:$E1282,0)))^BF$132</f>
        <v>176205.155812474</v>
      </c>
      <c r="BG139" s="15">
        <f>SUMIF($E$4:$E$1277,$BC139,$T$4:$T$1277)*(1+INDEX($Q$4:$Q$1277,MATCH($BC139,$E$4:$E1282,0)))^BG$132</f>
        <v>194544.729957418</v>
      </c>
      <c r="BH139" s="15">
        <f>SUMIF($E$4:$E$1277,$BC139,$T$4:$T$1277)*(1+INDEX($Q$4:$Q$1277,MATCH($BC139,$E$4:$E1282,0)))^BH$132</f>
        <v>214793.101709713</v>
      </c>
      <c r="BI139" s="15">
        <f>SUMIF($E$4:$E$1277,$BC139,$T$4:$T$1277)*(1+INDEX($Q$4:$Q$1277,MATCH($BC139,$E$4:$E1282,0)))^BI$132</f>
        <v>237148.940257479</v>
      </c>
      <c r="BJ139" s="62">
        <f t="shared" si="196"/>
        <v>237148.940257479</v>
      </c>
      <c r="BK139" s="63" t="str">
        <f t="shared" si="197"/>
        <v>Y</v>
      </c>
      <c r="BL139" s="15"/>
      <c r="BM139" s="2" t="str">
        <v>Brazil</v>
      </c>
      <c r="BN139" s="15">
        <f>SUMIF($F$4:$F$1277,$BM139,$T$4:$T$1277)*(1+INDEX($Q$4:$Q$1277,MATCH($BM139,$F$4:$F1282,0)))^BN$132</f>
        <v>2013350.364</v>
      </c>
      <c r="BO139" s="15">
        <f>SUMIF($F$4:$F$1277,$BM139,$T$4:$T$1277)*(1+INDEX($Q$4:$Q$1277,MATCH($BM139,$F$4:$F1282,0)))^BO$132</f>
        <v>2391228.65579195</v>
      </c>
      <c r="BP139" s="15">
        <f>SUMIF($F$4:$F$1277,$BM139,$T$4:$T$1277)*(1+INDEX($Q$4:$Q$1277,MATCH($BM139,$F$4:$F1282,0)))^BP$132</f>
        <v>2840029.52815448</v>
      </c>
      <c r="BQ139" s="15">
        <f>SUMIF($F$4:$F$1277,$BM139,$T$4:$T$1277)*(1+INDEX($Q$4:$Q$1277,MATCH($BM139,$F$4:$F1282,0)))^BQ$132</f>
        <v>3373064.17822183</v>
      </c>
      <c r="BR139" s="15">
        <f>SUMIF($F$4:$F$1277,$BM139,$T$4:$T$1277)*(1+INDEX($Q$4:$Q$1277,MATCH($BM139,$F$4:$F1282,0)))^BR$132</f>
        <v>4006142.1325421</v>
      </c>
      <c r="BS139" s="15">
        <f>SUMIF($F$4:$F$1277,$BM139,$T$4:$T$1277)*(1+INDEX($Q$4:$Q$1277,MATCH($BM139,$F$4:$F1282,0)))^BS$132</f>
        <v>4758040.14929522</v>
      </c>
    </row>
    <row r="140" ht="15" customHeight="1" spans="1:71">
      <c r="A140" s="6" t="s">
        <v>1076</v>
      </c>
      <c r="B140" s="52" t="s">
        <v>557</v>
      </c>
      <c r="C140" s="52" t="s">
        <v>558</v>
      </c>
      <c r="D140" s="52" t="s">
        <v>929</v>
      </c>
      <c r="E140" s="10" t="s">
        <v>505</v>
      </c>
      <c r="F140" s="52" t="s">
        <v>504</v>
      </c>
      <c r="G140" s="52" t="s">
        <v>173</v>
      </c>
      <c r="H140" s="52" t="s">
        <v>224</v>
      </c>
      <c r="I140" s="52" t="s">
        <v>938</v>
      </c>
      <c r="J140" s="52" t="s">
        <v>165</v>
      </c>
      <c r="K140" s="52" t="s">
        <v>931</v>
      </c>
      <c r="L140" s="53" t="s">
        <v>295</v>
      </c>
      <c r="M140" s="13">
        <v>3014</v>
      </c>
      <c r="N140" s="14">
        <f t="shared" si="190"/>
        <v>8.25753424657534</v>
      </c>
      <c r="O140" s="15">
        <v>8800</v>
      </c>
      <c r="P140" s="15">
        <f t="shared" si="155"/>
        <v>26523200</v>
      </c>
      <c r="Q140" s="16">
        <f>IFERROR(VLOOKUP(G140,SCENARIOS!$A$13:$E$18,3,0),0.025)</f>
        <v>0.04</v>
      </c>
      <c r="R140" s="57">
        <f>IFERROR(VLOOKUP(L140,INPUTS!$A$107:$B$120,2,0),0.0082)</f>
        <v>0.0089</v>
      </c>
      <c r="S140" s="52">
        <f t="shared" si="156"/>
        <v>78.32</v>
      </c>
      <c r="T140" s="15">
        <f t="shared" si="157"/>
        <v>236056.48</v>
      </c>
      <c r="U140" s="15">
        <f>T140/INPUTS!$B$7*1000</f>
        <v>295070600</v>
      </c>
      <c r="V140" s="15">
        <f>T140*INPUTS!$B$6</f>
        <v>745938.4768</v>
      </c>
      <c r="W140" s="54" t="s">
        <v>396</v>
      </c>
      <c r="X140" s="54" t="s">
        <v>396</v>
      </c>
      <c r="Y140" s="58">
        <f>IFERROR(VLOOKUP(E140,INPUTS!$A$44:$B$103,2,0),0)</f>
        <v>0</v>
      </c>
      <c r="Z140" s="15">
        <f t="shared" si="184"/>
        <v>0</v>
      </c>
      <c r="AA140" s="20">
        <f>IFERROR(VLOOKUP(E140,INPUTS!$A$44:$C$103,3,0),SCENARIOS!$J$24)</f>
        <v>0.01</v>
      </c>
      <c r="AB140" s="15">
        <f t="shared" ref="AB140:AF140" si="202">$T140*AA140*(1+$Q140)^AB$2</f>
        <v>2871.98801522328</v>
      </c>
      <c r="AC140" s="20">
        <f>IFERROR(VLOOKUP($E140,INPUTS!$A$44:$G$103,4,0),SCENARIOS!$K$24)</f>
        <v>0.05</v>
      </c>
      <c r="AD140" s="15">
        <f t="shared" si="202"/>
        <v>17471.0627718971</v>
      </c>
      <c r="AE140" s="20">
        <f>IFERROR(VLOOKUP($E140,INPUTS!$A$44:$G$103,5,0),SCENARIOS!$L$24)</f>
        <v>0.1</v>
      </c>
      <c r="AF140" s="15">
        <f t="shared" si="202"/>
        <v>42512.4384588823</v>
      </c>
      <c r="AG140" s="20">
        <f>IFERROR(VLOOKUP($E140,INPUTS!$A$44:$G$103,6,0),SCENARIOS!$M$24)</f>
        <v>0.2</v>
      </c>
      <c r="AH140" s="15">
        <f t="shared" si="186"/>
        <v>103445.763278201</v>
      </c>
      <c r="AI140" s="20">
        <f>IFERROR(VLOOKUP($E140,INPUTS!$A$44:$G$103,7,0),SCENARIOS!$N$24)</f>
        <v>0.25</v>
      </c>
      <c r="AJ140" s="15">
        <f t="shared" si="187"/>
        <v>157321.985166759</v>
      </c>
      <c r="AL140" t="str">
        <f t="shared" si="192"/>
        <v>Y</v>
      </c>
      <c r="AM140" s="21">
        <f t="shared" si="193"/>
        <v>629287.940667034</v>
      </c>
      <c r="BB140" s="2"/>
      <c r="BC140" s="2" t="str">
        <v>ARN</v>
      </c>
      <c r="BD140" s="15">
        <f>SUMIF($E$4:$E$1277,$BC140,$T$4:$T$1277)*(1+INDEX($Q$4:$Q$1277,MATCH($BC140,$E$4:$E1283,0)))^BD$132</f>
        <v>570619.875</v>
      </c>
      <c r="BE140" s="15">
        <f>SUMIF($E$4:$E$1277,$BC140,$T$4:$T$1277)*(1+INDEX($Q$4:$Q$1277,MATCH($BC140,$E$4:$E1283,0)))^BE$132</f>
        <v>645604.013013622</v>
      </c>
      <c r="BF140" s="15">
        <f>SUMIF($E$4:$E$1277,$BC140,$T$4:$T$1277)*(1+INDEX($Q$4:$Q$1277,MATCH($BC140,$E$4:$E1283,0)))^BF$132</f>
        <v>730441.682598757</v>
      </c>
      <c r="BG140" s="15">
        <f>SUMIF($E$4:$E$1277,$BC140,$T$4:$T$1277)*(1+INDEX($Q$4:$Q$1277,MATCH($BC140,$E$4:$E1283,0)))^BG$132</f>
        <v>826427.718729881</v>
      </c>
      <c r="BH140" s="15">
        <f>SUMIF($E$4:$E$1277,$BC140,$T$4:$T$1277)*(1+INDEX($Q$4:$Q$1277,MATCH($BC140,$E$4:$E1283,0)))^BH$132</f>
        <v>935027.10833145</v>
      </c>
      <c r="BI140" s="15">
        <f>SUMIF($E$4:$E$1277,$BC140,$T$4:$T$1277)*(1+INDEX($Q$4:$Q$1277,MATCH($BC140,$E$4:$E1283,0)))^BI$132</f>
        <v>1057897.34964157</v>
      </c>
      <c r="BJ140" s="62">
        <f t="shared" si="196"/>
        <v>1057897.34964158</v>
      </c>
      <c r="BK140" s="63" t="str">
        <f t="shared" si="197"/>
        <v>N</v>
      </c>
      <c r="BL140" s="15"/>
      <c r="BM140" s="2" t="str">
        <v>Canada</v>
      </c>
      <c r="BN140" s="15">
        <f>SUMIF($F$4:$F$1277,$BM140,$T$4:$T$1277)*(1+INDEX($Q$4:$Q$1277,MATCH($BM140,$F$4:$F1283,0)))^BN$132</f>
        <v>4265264.045</v>
      </c>
      <c r="BO140" s="15">
        <f>SUMIF($F$4:$F$1277,$BM140,$T$4:$T$1277)*(1+INDEX($Q$4:$Q$1277,MATCH($BM140,$F$4:$F1283,0)))^BO$132</f>
        <v>4709196.15266368</v>
      </c>
      <c r="BP140" s="15">
        <f>SUMIF($F$4:$F$1277,$BM140,$T$4:$T$1277)*(1+INDEX($Q$4:$Q$1277,MATCH($BM140,$F$4:$F1283,0)))^BP$132</f>
        <v>5199333.07065927</v>
      </c>
      <c r="BQ140" s="15">
        <f>SUMIF($F$4:$F$1277,$BM140,$T$4:$T$1277)*(1+INDEX($Q$4:$Q$1277,MATCH($BM140,$F$4:$F1283,0)))^BQ$132</f>
        <v>5740483.8327578</v>
      </c>
      <c r="BR140" s="15">
        <f>SUMIF($F$4:$F$1277,$BM140,$T$4:$T$1277)*(1+INDEX($Q$4:$Q$1277,MATCH($BM140,$F$4:$F1283,0)))^BR$132</f>
        <v>6337958.00082785</v>
      </c>
      <c r="BS140" s="15">
        <f>SUMIF($F$4:$F$1277,$BM140,$T$4:$T$1277)*(1+INDEX($Q$4:$Q$1277,MATCH($BM140,$F$4:$F1283,0)))^BS$132</f>
        <v>6997617.76020188</v>
      </c>
    </row>
    <row r="141" ht="15" customHeight="1" spans="1:71">
      <c r="A141" s="24" t="s">
        <v>1077</v>
      </c>
      <c r="B141" s="52" t="s">
        <v>559</v>
      </c>
      <c r="C141" s="52" t="s">
        <v>560</v>
      </c>
      <c r="D141" s="52" t="s">
        <v>929</v>
      </c>
      <c r="E141" s="10" t="s">
        <v>562</v>
      </c>
      <c r="F141" s="52" t="s">
        <v>561</v>
      </c>
      <c r="G141" s="52" t="s">
        <v>173</v>
      </c>
      <c r="H141" s="52" t="s">
        <v>248</v>
      </c>
      <c r="I141" s="52" t="s">
        <v>930</v>
      </c>
      <c r="J141" s="52" t="s">
        <v>169</v>
      </c>
      <c r="K141" s="52" t="s">
        <v>931</v>
      </c>
      <c r="L141" s="53" t="s">
        <v>295</v>
      </c>
      <c r="M141" s="13">
        <v>961</v>
      </c>
      <c r="N141" s="14">
        <f t="shared" si="190"/>
        <v>2.63287671232877</v>
      </c>
      <c r="O141" s="15">
        <v>10800</v>
      </c>
      <c r="P141" s="15">
        <f t="shared" si="155"/>
        <v>10378800</v>
      </c>
      <c r="Q141" s="16">
        <f>IFERROR(VLOOKUP(G141,SCENARIOS!$A$13:$E$18,3,0),0.025)</f>
        <v>0.04</v>
      </c>
      <c r="R141" s="57">
        <f>IFERROR(VLOOKUP(L141,INPUTS!$A$107:$B$120,2,0),0.0082)</f>
        <v>0.0089</v>
      </c>
      <c r="S141" s="52">
        <f t="shared" si="156"/>
        <v>96.12</v>
      </c>
      <c r="T141" s="15">
        <f t="shared" si="157"/>
        <v>92371.32</v>
      </c>
      <c r="U141" s="15">
        <f>T141/INPUTS!$B$7*1000</f>
        <v>115464150</v>
      </c>
      <c r="V141" s="15">
        <f>T141*INPUTS!$B$6</f>
        <v>291893.3712</v>
      </c>
      <c r="W141" s="54" t="s">
        <v>396</v>
      </c>
      <c r="X141" s="54" t="s">
        <v>396</v>
      </c>
      <c r="Y141" s="58">
        <f>IFERROR(VLOOKUP(E141,INPUTS!$A$44:$B$103,2,0),0)</f>
        <v>0</v>
      </c>
      <c r="Z141" s="15">
        <f t="shared" si="184"/>
        <v>0</v>
      </c>
      <c r="AA141" s="20">
        <f>IFERROR(VLOOKUP(E141,INPUTS!$A$44:$C$103,3,0),SCENARIOS!$J$24)</f>
        <v>0.01</v>
      </c>
      <c r="AB141" s="15">
        <f t="shared" ref="AB141:AF141" si="203">$T141*AA141*(1+$Q141)^AB$2</f>
        <v>1123.83834576519</v>
      </c>
      <c r="AC141" s="20">
        <f>IFERROR(VLOOKUP($E141,INPUTS!$A$44:$G$103,4,0),SCENARIOS!$K$24)</f>
        <v>0.05</v>
      </c>
      <c r="AD141" s="15">
        <f t="shared" si="203"/>
        <v>6836.60592601818</v>
      </c>
      <c r="AE141" s="20">
        <f>IFERROR(VLOOKUP($E141,INPUTS!$A$44:$G$103,5,0),SCENARIOS!$L$24)</f>
        <v>0.1</v>
      </c>
      <c r="AF141" s="15">
        <f t="shared" si="203"/>
        <v>16635.5528849101</v>
      </c>
      <c r="AG141" s="20">
        <f>IFERROR(VLOOKUP($E141,INPUTS!$A$44:$G$103,6,0),SCENARIOS!$M$24)</f>
        <v>0.2</v>
      </c>
      <c r="AH141" s="15">
        <f t="shared" si="186"/>
        <v>40479.3874009092</v>
      </c>
      <c r="AI141" s="20">
        <f>IFERROR(VLOOKUP($E141,INPUTS!$A$44:$G$103,7,0),SCENARIOS!$N$24)</f>
        <v>0.25</v>
      </c>
      <c r="AJ141" s="15">
        <f t="shared" si="187"/>
        <v>61561.7052108627</v>
      </c>
      <c r="AL141" t="str">
        <f t="shared" si="192"/>
        <v>N</v>
      </c>
      <c r="AM141" s="21">
        <f t="shared" si="193"/>
        <v>246246.820843451</v>
      </c>
      <c r="BB141" s="2"/>
      <c r="BC141" s="2" t="str">
        <v>ATH</v>
      </c>
      <c r="BD141" s="15">
        <f>SUMIF($E$4:$E$1277,$BC141,$T$4:$T$1277)*(1+INDEX($Q$4:$Q$1277,MATCH($BC141,$E$4:$E1284,0)))^BD$132</f>
        <v>1185266.73</v>
      </c>
      <c r="BE141" s="15">
        <f>SUMIF($E$4:$E$1277,$BC141,$T$4:$T$1277)*(1+INDEX($Q$4:$Q$1277,MATCH($BC141,$E$4:$E1284,0)))^BE$132</f>
        <v>1341020.51278801</v>
      </c>
      <c r="BF141" s="15">
        <f>SUMIF($E$4:$E$1277,$BC141,$T$4:$T$1277)*(1+INDEX($Q$4:$Q$1277,MATCH($BC141,$E$4:$E1284,0)))^BF$132</f>
        <v>1517241.62182316</v>
      </c>
      <c r="BG141" s="15">
        <f>SUMIF($E$4:$E$1277,$BC141,$T$4:$T$1277)*(1+INDEX($Q$4:$Q$1277,MATCH($BC141,$E$4:$E1284,0)))^BG$132</f>
        <v>1716619.63187021</v>
      </c>
      <c r="BH141" s="15">
        <f>SUMIF($E$4:$E$1277,$BC141,$T$4:$T$1277)*(1+INDEX($Q$4:$Q$1277,MATCH($BC141,$E$4:$E1284,0)))^BH$132</f>
        <v>1942197.54990724</v>
      </c>
      <c r="BI141" s="15">
        <f>SUMIF($E$4:$E$1277,$BC141,$T$4:$T$1277)*(1+INDEX($Q$4:$Q$1277,MATCH($BC141,$E$4:$E1284,0)))^BI$132</f>
        <v>2197418.2590211</v>
      </c>
      <c r="BJ141" s="62">
        <f t="shared" si="196"/>
        <v>2197418.2590211</v>
      </c>
      <c r="BK141" s="63" t="str">
        <f t="shared" si="197"/>
        <v>Y</v>
      </c>
      <c r="BL141" s="15"/>
      <c r="BM141" s="2" t="str">
        <v>Chile</v>
      </c>
      <c r="BN141" s="15">
        <f>SUMIF($F$4:$F$1277,$BM141,$T$4:$T$1277)*(1+INDEX($Q$4:$Q$1277,MATCH($BM141,$F$4:$F1284,0)))^BN$132</f>
        <v>665654.361</v>
      </c>
      <c r="BO141" s="15">
        <f>SUMIF($F$4:$F$1277,$BM141,$T$4:$T$1277)*(1+INDEX($Q$4:$Q$1277,MATCH($BM141,$F$4:$F1284,0)))^BO$132</f>
        <v>790588.568853821</v>
      </c>
      <c r="BP141" s="15">
        <f>SUMIF($F$4:$F$1277,$BM141,$T$4:$T$1277)*(1+INDEX($Q$4:$Q$1277,MATCH($BM141,$F$4:$F1284,0)))^BP$132</f>
        <v>938971.216628644</v>
      </c>
      <c r="BQ141" s="15">
        <f>SUMIF($F$4:$F$1277,$BM141,$T$4:$T$1277)*(1+INDEX($Q$4:$Q$1277,MATCH($BM141,$F$4:$F1284,0)))^BQ$132</f>
        <v>1115203.25538643</v>
      </c>
      <c r="BR141" s="15">
        <f>SUMIF($F$4:$F$1277,$BM141,$T$4:$T$1277)*(1+INDEX($Q$4:$Q$1277,MATCH($BM141,$F$4:$F1284,0)))^BR$132</f>
        <v>1324511.63443527</v>
      </c>
      <c r="BS141" s="15">
        <f>SUMIF($F$4:$F$1277,$BM141,$T$4:$T$1277)*(1+INDEX($Q$4:$Q$1277,MATCH($BM141,$F$4:$F1284,0)))^BS$132</f>
        <v>1573104.32988873</v>
      </c>
    </row>
    <row r="142" ht="15" customHeight="1" spans="1:71">
      <c r="A142" s="6" t="s">
        <v>1078</v>
      </c>
      <c r="B142" s="52" t="s">
        <v>559</v>
      </c>
      <c r="C142" s="52" t="s">
        <v>560</v>
      </c>
      <c r="D142" s="52" t="s">
        <v>929</v>
      </c>
      <c r="E142" s="10" t="s">
        <v>562</v>
      </c>
      <c r="F142" s="52" t="s">
        <v>561</v>
      </c>
      <c r="G142" s="52" t="s">
        <v>173</v>
      </c>
      <c r="H142" s="52" t="s">
        <v>234</v>
      </c>
      <c r="I142" s="52" t="s">
        <v>424</v>
      </c>
      <c r="J142" s="52" t="s">
        <v>173</v>
      </c>
      <c r="K142" s="52" t="s">
        <v>931</v>
      </c>
      <c r="L142" s="53" t="s">
        <v>286</v>
      </c>
      <c r="M142" s="13">
        <v>3844</v>
      </c>
      <c r="N142" s="14">
        <f t="shared" si="190"/>
        <v>10.5315068493151</v>
      </c>
      <c r="O142" s="15">
        <v>2140</v>
      </c>
      <c r="P142" s="15">
        <f t="shared" si="155"/>
        <v>8226160</v>
      </c>
      <c r="Q142" s="16">
        <f>IFERROR(VLOOKUP(G142,SCENARIOS!$A$13:$E$18,3,0),0.025)</f>
        <v>0.04</v>
      </c>
      <c r="R142" s="57">
        <f>IFERROR(VLOOKUP(L142,INPUTS!$A$107:$B$120,2,0),0.0082)</f>
        <v>0.0039</v>
      </c>
      <c r="S142" s="52">
        <f t="shared" si="156"/>
        <v>8.346</v>
      </c>
      <c r="T142" s="15">
        <f t="shared" si="157"/>
        <v>32082.024</v>
      </c>
      <c r="U142" s="15">
        <f>T142/INPUTS!$B$7*1000</f>
        <v>40102530</v>
      </c>
      <c r="V142" s="15">
        <f>T142*INPUTS!$B$6</f>
        <v>101379.19584</v>
      </c>
      <c r="W142" s="54" t="s">
        <v>396</v>
      </c>
      <c r="X142" s="54" t="s">
        <v>396</v>
      </c>
      <c r="Y142" s="58">
        <f>IFERROR(VLOOKUP(E142,INPUTS!$A$44:$B$103,2,0),0)</f>
        <v>0</v>
      </c>
      <c r="Z142" s="15">
        <f t="shared" si="184"/>
        <v>0</v>
      </c>
      <c r="AA142" s="20">
        <f>IFERROR(VLOOKUP(E142,INPUTS!$A$44:$C$103,3,0),SCENARIOS!$J$24)</f>
        <v>0.01</v>
      </c>
      <c r="AB142" s="15">
        <f t="shared" ref="AB142:AF142" si="204">$T142*AA142*(1+$Q142)^AB$2</f>
        <v>390.326876144665</v>
      </c>
      <c r="AC142" s="20">
        <f>IFERROR(VLOOKUP($E142,INPUTS!$A$44:$G$103,4,0),SCENARIOS!$K$24)</f>
        <v>0.05</v>
      </c>
      <c r="AD142" s="15">
        <f t="shared" si="204"/>
        <v>2374.46163373066</v>
      </c>
      <c r="AE142" s="20">
        <f>IFERROR(VLOOKUP($E142,INPUTS!$A$44:$G$103,5,0),SCENARIOS!$L$24)</f>
        <v>0.1</v>
      </c>
      <c r="AF142" s="15">
        <f t="shared" si="204"/>
        <v>5777.7912766317</v>
      </c>
      <c r="AG142" s="20">
        <f>IFERROR(VLOOKUP($E142,INPUTS!$A$44:$G$103,6,0),SCENARIOS!$M$24)</f>
        <v>0.2</v>
      </c>
      <c r="AH142" s="15">
        <f t="shared" si="186"/>
        <v>14059.1330523507</v>
      </c>
      <c r="AI142" s="20">
        <f>IFERROR(VLOOKUP($E142,INPUTS!$A$44:$G$103,7,0),SCENARIOS!$N$24)</f>
        <v>0.25</v>
      </c>
      <c r="AJ142" s="15">
        <f t="shared" si="187"/>
        <v>21381.3562917129</v>
      </c>
      <c r="AL142" t="str">
        <f t="shared" si="192"/>
        <v>N</v>
      </c>
      <c r="AM142" s="21">
        <f t="shared" si="193"/>
        <v>85525.4251668515</v>
      </c>
      <c r="BB142" s="2"/>
      <c r="BC142" s="2" t="str">
        <v>ATL</v>
      </c>
      <c r="BD142" s="15">
        <f>SUMIF($E$4:$E$1277,$BC142,$T$4:$T$1277)*(1+INDEX($Q$4:$Q$1277,MATCH($BC142,$E$4:$E1285,0)))^BD$132</f>
        <v>674398.436</v>
      </c>
      <c r="BE142" s="15">
        <f>SUMIF($E$4:$E$1277,$BC142,$T$4:$T$1277)*(1+INDEX($Q$4:$Q$1277,MATCH($BC142,$E$4:$E1285,0)))^BE$132</f>
        <v>744590.366895704</v>
      </c>
      <c r="BF142" s="15">
        <f>SUMIF($E$4:$E$1277,$BC142,$T$4:$T$1277)*(1+INDEX($Q$4:$Q$1277,MATCH($BC142,$E$4:$E1285,0)))^BF$132</f>
        <v>822087.930337191</v>
      </c>
      <c r="BG142" s="15">
        <f>SUMIF($E$4:$E$1277,$BC142,$T$4:$T$1277)*(1+INDEX($Q$4:$Q$1277,MATCH($BC142,$E$4:$E1285,0)))^BG$132</f>
        <v>907651.502427712</v>
      </c>
      <c r="BH142" s="15">
        <f>SUMIF($E$4:$E$1277,$BC142,$T$4:$T$1277)*(1+INDEX($Q$4:$Q$1277,MATCH($BC142,$E$4:$E1285,0)))^BH$132</f>
        <v>1002120.59982607</v>
      </c>
      <c r="BI142" s="15">
        <f>SUMIF($E$4:$E$1277,$BC142,$T$4:$T$1277)*(1+INDEX($Q$4:$Q$1277,MATCH($BC142,$E$4:$E1285,0)))^BI$132</f>
        <v>1106422.11675924</v>
      </c>
      <c r="BJ142" s="62">
        <f t="shared" si="196"/>
        <v>1106422.11675924</v>
      </c>
      <c r="BK142" s="63" t="str">
        <f t="shared" si="197"/>
        <v>Y</v>
      </c>
      <c r="BL142" s="15"/>
      <c r="BM142" s="2" t="str">
        <v>China</v>
      </c>
      <c r="BN142" s="15">
        <f>SUMIF($F$4:$F$1277,$BM142,$T$4:$T$1277)*(1+INDEX($Q$4:$Q$1277,MATCH($BM142,$F$4:$F1285,0)))^BN$132</f>
        <v>6068880.81</v>
      </c>
      <c r="BO142" s="15">
        <f>SUMIF($F$4:$F$1277,$BM142,$T$4:$T$1277)*(1+INDEX($Q$4:$Q$1277,MATCH($BM142,$F$4:$F1285,0)))^BO$132</f>
        <v>7383721.45180617</v>
      </c>
      <c r="BP142" s="15">
        <f>SUMIF($F$4:$F$1277,$BM142,$T$4:$T$1277)*(1+INDEX($Q$4:$Q$1277,MATCH($BM142,$F$4:$F1285,0)))^BP$132</f>
        <v>8983426.13485312</v>
      </c>
      <c r="BQ142" s="15">
        <f>SUMIF($F$4:$F$1277,$BM142,$T$4:$T$1277)*(1+INDEX($Q$4:$Q$1277,MATCH($BM142,$F$4:$F1285,0)))^BQ$132</f>
        <v>10929711.4804651</v>
      </c>
      <c r="BR142" s="15">
        <f>SUMIF($F$4:$F$1277,$BM142,$T$4:$T$1277)*(1+INDEX($Q$4:$Q$1277,MATCH($BM142,$F$4:$F1285,0)))^BR$132</f>
        <v>13297665.1951024</v>
      </c>
      <c r="BS142" s="15">
        <f>SUMIF($F$4:$F$1277,$BM142,$T$4:$T$1277)*(1+INDEX($Q$4:$Q$1277,MATCH($BM142,$F$4:$F1285,0)))^BS$132</f>
        <v>16178642.9547648</v>
      </c>
    </row>
    <row r="143" ht="15" customHeight="1" spans="1:71">
      <c r="A143" s="24" t="s">
        <v>1079</v>
      </c>
      <c r="B143" s="52" t="s">
        <v>559</v>
      </c>
      <c r="C143" s="52" t="s">
        <v>560</v>
      </c>
      <c r="D143" s="52" t="s">
        <v>929</v>
      </c>
      <c r="E143" s="10" t="s">
        <v>562</v>
      </c>
      <c r="F143" s="52" t="s">
        <v>561</v>
      </c>
      <c r="G143" s="52" t="s">
        <v>173</v>
      </c>
      <c r="H143" s="52" t="s">
        <v>200</v>
      </c>
      <c r="I143" s="52" t="s">
        <v>391</v>
      </c>
      <c r="J143" s="52" t="s">
        <v>165</v>
      </c>
      <c r="K143" s="52" t="s">
        <v>931</v>
      </c>
      <c r="L143" s="53" t="s">
        <v>295</v>
      </c>
      <c r="M143" s="13">
        <v>480</v>
      </c>
      <c r="N143" s="14">
        <f t="shared" si="190"/>
        <v>1.31506849315068</v>
      </c>
      <c r="O143" s="15">
        <v>9800</v>
      </c>
      <c r="P143" s="15">
        <f t="shared" si="155"/>
        <v>4704000</v>
      </c>
      <c r="Q143" s="16">
        <f>IFERROR(VLOOKUP(G143,SCENARIOS!$A$13:$E$18,3,0),0.025)</f>
        <v>0.04</v>
      </c>
      <c r="R143" s="57">
        <f>IFERROR(VLOOKUP(L143,INPUTS!$A$107:$B$120,2,0),0.0082)</f>
        <v>0.0089</v>
      </c>
      <c r="S143" s="52">
        <f t="shared" si="156"/>
        <v>87.22</v>
      </c>
      <c r="T143" s="15">
        <f t="shared" si="157"/>
        <v>41865.6</v>
      </c>
      <c r="U143" s="15">
        <f>T143/INPUTS!$B$7*1000</f>
        <v>52332000</v>
      </c>
      <c r="V143" s="15">
        <f>T143*INPUTS!$B$6</f>
        <v>132295.296</v>
      </c>
      <c r="W143" s="54" t="s">
        <v>396</v>
      </c>
      <c r="X143" s="54" t="s">
        <v>396</v>
      </c>
      <c r="Y143" s="58">
        <f>IFERROR(VLOOKUP(E143,INPUTS!$A$44:$B$103,2,0),0)</f>
        <v>0</v>
      </c>
      <c r="Z143" s="15">
        <f t="shared" si="184"/>
        <v>0</v>
      </c>
      <c r="AA143" s="20">
        <f>IFERROR(VLOOKUP(E143,INPUTS!$A$44:$C$103,3,0),SCENARIOS!$J$24)</f>
        <v>0.01</v>
      </c>
      <c r="AB143" s="15">
        <f t="shared" ref="AB143:AF143" si="205">$T143*AA143*(1+$Q143)^AB$2</f>
        <v>509.359037507175</v>
      </c>
      <c r="AC143" s="20">
        <f>IFERROR(VLOOKUP($E143,INPUTS!$A$44:$G$103,4,0),SCENARIOS!$K$24)</f>
        <v>0.05</v>
      </c>
      <c r="AD143" s="15">
        <f t="shared" si="205"/>
        <v>3098.56575673387</v>
      </c>
      <c r="AE143" s="20">
        <f>IFERROR(VLOOKUP($E143,INPUTS!$A$44:$G$103,5,0),SCENARIOS!$L$24)</f>
        <v>0.1</v>
      </c>
      <c r="AF143" s="15">
        <f t="shared" si="205"/>
        <v>7539.75804241504</v>
      </c>
      <c r="AG143" s="20">
        <f>IFERROR(VLOOKUP($E143,INPUTS!$A$44:$G$103,6,0),SCENARIOS!$M$24)</f>
        <v>0.2</v>
      </c>
      <c r="AH143" s="15">
        <f t="shared" si="186"/>
        <v>18346.537011396</v>
      </c>
      <c r="AI143" s="20">
        <f>IFERROR(VLOOKUP($E143,INPUTS!$A$44:$G$103,7,0),SCENARIOS!$N$24)</f>
        <v>0.25</v>
      </c>
      <c r="AJ143" s="15">
        <f t="shared" si="187"/>
        <v>27901.70937988</v>
      </c>
      <c r="AL143" t="str">
        <f t="shared" si="192"/>
        <v>N</v>
      </c>
      <c r="AM143" s="21">
        <f t="shared" si="193"/>
        <v>111606.83751952</v>
      </c>
      <c r="BB143" s="2"/>
      <c r="BC143" s="2" t="str">
        <v>AUH</v>
      </c>
      <c r="BD143" s="15">
        <f>SUMIF($E$4:$E$1277,$BC143,$T$4:$T$1277)*(1+INDEX($Q$4:$Q$1277,MATCH($BC143,$E$4:$E1286,0)))^BD$132</f>
        <v>1289741.398</v>
      </c>
      <c r="BE143" s="15">
        <f>SUMIF($E$4:$E$1277,$BC143,$T$4:$T$1277)*(1+INDEX($Q$4:$Q$1277,MATCH($BC143,$E$4:$E1286,0)))^BE$132</f>
        <v>1607252.43443109</v>
      </c>
      <c r="BF143" s="15">
        <f>SUMIF($E$4:$E$1277,$BC143,$T$4:$T$1277)*(1+INDEX($Q$4:$Q$1277,MATCH($BC143,$E$4:$E1286,0)))^BF$132</f>
        <v>2002928.95303704</v>
      </c>
      <c r="BG143" s="15">
        <f>SUMIF($E$4:$E$1277,$BC143,$T$4:$T$1277)*(1+INDEX($Q$4:$Q$1277,MATCH($BC143,$E$4:$E1286,0)))^BG$132</f>
        <v>2496013.88367724</v>
      </c>
      <c r="BH143" s="15">
        <f>SUMIF($E$4:$E$1277,$BC143,$T$4:$T$1277)*(1+INDEX($Q$4:$Q$1277,MATCH($BC143,$E$4:$E1286,0)))^BH$132</f>
        <v>3110487.41797</v>
      </c>
      <c r="BI143" s="15">
        <f>SUMIF($E$4:$E$1277,$BC143,$T$4:$T$1277)*(1+INDEX($Q$4:$Q$1277,MATCH($BC143,$E$4:$E1286,0)))^BI$132</f>
        <v>3876233.23757152</v>
      </c>
      <c r="BJ143" s="62">
        <f t="shared" si="196"/>
        <v>3876233.23757152</v>
      </c>
      <c r="BK143" s="63" t="str">
        <f t="shared" si="197"/>
        <v>Y</v>
      </c>
      <c r="BL143" s="15"/>
      <c r="BM143" s="2" t="str">
        <v>Colombia</v>
      </c>
      <c r="BN143" s="15">
        <f>SUMIF($F$4:$F$1277,$BM143,$T$4:$T$1277)*(1+INDEX($Q$4:$Q$1277,MATCH($BM143,$F$4:$F1286,0)))^BN$132</f>
        <v>862543.254</v>
      </c>
      <c r="BO143" s="15">
        <f>SUMIF($F$4:$F$1277,$BM143,$T$4:$T$1277)*(1+INDEX($Q$4:$Q$1277,MATCH($BM143,$F$4:$F1286,0)))^BO$132</f>
        <v>1024430.81080389</v>
      </c>
      <c r="BP143" s="15">
        <f>SUMIF($F$4:$F$1277,$BM143,$T$4:$T$1277)*(1+INDEX($Q$4:$Q$1277,MATCH($BM143,$F$4:$F1286,0)))^BP$132</f>
        <v>1216702.44507451</v>
      </c>
      <c r="BQ143" s="15">
        <f>SUMIF($F$4:$F$1277,$BM143,$T$4:$T$1277)*(1+INDEX($Q$4:$Q$1277,MATCH($BM143,$F$4:$F1286,0)))^BQ$132</f>
        <v>1445060.83206206</v>
      </c>
      <c r="BR143" s="15">
        <f>SUMIF($F$4:$F$1277,$BM143,$T$4:$T$1277)*(1+INDEX($Q$4:$Q$1277,MATCH($BM143,$F$4:$F1286,0)))^BR$132</f>
        <v>1716278.96106679</v>
      </c>
      <c r="BS143" s="15">
        <f>SUMIF($F$4:$F$1277,$BM143,$T$4:$T$1277)*(1+INDEX($Q$4:$Q$1277,MATCH($BM143,$F$4:$F1286,0)))^BS$132</f>
        <v>2038401.01872887</v>
      </c>
    </row>
    <row r="144" ht="15" customHeight="1" spans="1:71">
      <c r="A144" s="6" t="s">
        <v>1080</v>
      </c>
      <c r="B144" s="52" t="s">
        <v>563</v>
      </c>
      <c r="C144" s="52" t="s">
        <v>564</v>
      </c>
      <c r="D144" s="52" t="s">
        <v>929</v>
      </c>
      <c r="E144" s="10" t="s">
        <v>562</v>
      </c>
      <c r="F144" s="52" t="s">
        <v>561</v>
      </c>
      <c r="G144" s="52" t="s">
        <v>173</v>
      </c>
      <c r="H144" s="52" t="s">
        <v>245</v>
      </c>
      <c r="I144" s="52" t="s">
        <v>930</v>
      </c>
      <c r="J144" s="52" t="s">
        <v>169</v>
      </c>
      <c r="K144" s="52" t="s">
        <v>931</v>
      </c>
      <c r="L144" s="53" t="s">
        <v>295</v>
      </c>
      <c r="M144" s="13">
        <v>480</v>
      </c>
      <c r="N144" s="14">
        <f t="shared" si="190"/>
        <v>1.31506849315068</v>
      </c>
      <c r="O144" s="15">
        <v>12800</v>
      </c>
      <c r="P144" s="15">
        <f t="shared" si="155"/>
        <v>6144000</v>
      </c>
      <c r="Q144" s="16">
        <f>IFERROR(VLOOKUP(G144,SCENARIOS!$A$13:$E$18,3,0),0.025)</f>
        <v>0.04</v>
      </c>
      <c r="R144" s="57">
        <f>IFERROR(VLOOKUP(L144,INPUTS!$A$107:$B$120,2,0),0.0082)</f>
        <v>0.0089</v>
      </c>
      <c r="S144" s="52">
        <f t="shared" si="156"/>
        <v>113.92</v>
      </c>
      <c r="T144" s="15">
        <f t="shared" si="157"/>
        <v>54681.6</v>
      </c>
      <c r="U144" s="15">
        <f>T144/INPUTS!$B$7*1000</f>
        <v>68352000</v>
      </c>
      <c r="V144" s="15">
        <f>T144*INPUTS!$B$6</f>
        <v>172793.856</v>
      </c>
      <c r="W144" s="54" t="s">
        <v>396</v>
      </c>
      <c r="X144" s="54" t="s">
        <v>396</v>
      </c>
      <c r="Y144" s="58">
        <f>IFERROR(VLOOKUP(E144,INPUTS!$A$44:$B$103,2,0),0)</f>
        <v>0</v>
      </c>
      <c r="Z144" s="15">
        <f t="shared" si="184"/>
        <v>0</v>
      </c>
      <c r="AA144" s="20">
        <f>IFERROR(VLOOKUP(E144,INPUTS!$A$44:$C$103,3,0),SCENARIOS!$J$24)</f>
        <v>0.01</v>
      </c>
      <c r="AB144" s="15">
        <f t="shared" ref="AB144:AF144" si="206">$T144*AA144*(1+$Q144)^AB$2</f>
        <v>665.285273478759</v>
      </c>
      <c r="AC144" s="20">
        <f>IFERROR(VLOOKUP($E144,INPUTS!$A$44:$G$103,4,0),SCENARIOS!$K$24)</f>
        <v>0.05</v>
      </c>
      <c r="AD144" s="15">
        <f t="shared" si="206"/>
        <v>4047.10629450955</v>
      </c>
      <c r="AE144" s="20">
        <f>IFERROR(VLOOKUP($E144,INPUTS!$A$44:$G$103,5,0),SCENARIOS!$L$24)</f>
        <v>0.1</v>
      </c>
      <c r="AF144" s="15">
        <f t="shared" si="206"/>
        <v>9847.8472390727</v>
      </c>
      <c r="AG144" s="20">
        <f>IFERROR(VLOOKUP($E144,INPUTS!$A$44:$G$103,6,0),SCENARIOS!$M$24)</f>
        <v>0.2</v>
      </c>
      <c r="AH144" s="15">
        <f t="shared" si="186"/>
        <v>23962.8238516193</v>
      </c>
      <c r="AI144" s="20">
        <f>IFERROR(VLOOKUP($E144,INPUTS!$A$44:$G$103,7,0),SCENARIOS!$N$24)</f>
        <v>0.25</v>
      </c>
      <c r="AJ144" s="15">
        <f t="shared" si="187"/>
        <v>36443.0489859657</v>
      </c>
      <c r="AL144" t="str">
        <f t="shared" si="192"/>
        <v>N</v>
      </c>
      <c r="AM144" s="21">
        <f t="shared" si="193"/>
        <v>145772.195943863</v>
      </c>
      <c r="BB144" s="2"/>
      <c r="BC144" s="2" t="str">
        <v>BAH</v>
      </c>
      <c r="BD144" s="15">
        <f>SUMIF($E$4:$E$1277,$BC144,$T$4:$T$1277)*(1+INDEX($Q$4:$Q$1277,MATCH($BC144,$E$4:$E1287,0)))^BD$132</f>
        <v>548329.588</v>
      </c>
      <c r="BE144" s="15">
        <f>SUMIF($E$4:$E$1277,$BC144,$T$4:$T$1277)*(1+INDEX($Q$4:$Q$1277,MATCH($BC144,$E$4:$E1287,0)))^BE$132</f>
        <v>683318.428446379</v>
      </c>
      <c r="BF144" s="15">
        <f>SUMIF($E$4:$E$1277,$BC144,$T$4:$T$1277)*(1+INDEX($Q$4:$Q$1277,MATCH($BC144,$E$4:$E1287,0)))^BF$132</f>
        <v>851539.083195397</v>
      </c>
      <c r="BG144" s="15">
        <f>SUMIF($E$4:$E$1277,$BC144,$T$4:$T$1277)*(1+INDEX($Q$4:$Q$1277,MATCH($BC144,$E$4:$E1287,0)))^BG$132</f>
        <v>1061172.6246838</v>
      </c>
      <c r="BH144" s="15">
        <f>SUMIF($E$4:$E$1277,$BC144,$T$4:$T$1277)*(1+INDEX($Q$4:$Q$1277,MATCH($BC144,$E$4:$E1287,0)))^BH$132</f>
        <v>1322414.15761291</v>
      </c>
      <c r="BI144" s="15">
        <f>SUMIF($E$4:$E$1277,$BC144,$T$4:$T$1277)*(1+INDEX($Q$4:$Q$1277,MATCH($BC144,$E$4:$E1287,0)))^BI$132</f>
        <v>1647968.63731399</v>
      </c>
      <c r="BJ144" s="62">
        <f t="shared" si="196"/>
        <v>1647968.63731399</v>
      </c>
      <c r="BK144" s="63" t="str">
        <f t="shared" si="197"/>
        <v>Y</v>
      </c>
      <c r="BL144" s="15"/>
      <c r="BM144" s="2" t="str">
        <v>Czechia</v>
      </c>
      <c r="BN144" s="15">
        <f>SUMIF($F$4:$F$1277,$BM144,$T$4:$T$1277)*(1+INDEX($Q$4:$Q$1277,MATCH($BM144,$F$4:$F1287,0)))^BN$132</f>
        <v>333859.5</v>
      </c>
      <c r="BO144" s="15">
        <f>SUMIF($F$4:$F$1277,$BM144,$T$4:$T$1277)*(1+INDEX($Q$4:$Q$1277,MATCH($BM144,$F$4:$F1287,0)))^BO$132</f>
        <v>377731.380251558</v>
      </c>
      <c r="BP144" s="15">
        <f>SUMIF($F$4:$F$1277,$BM144,$T$4:$T$1277)*(1+INDEX($Q$4:$Q$1277,MATCH($BM144,$F$4:$F1287,0)))^BP$132</f>
        <v>427368.385883124</v>
      </c>
      <c r="BQ144" s="15">
        <f>SUMIF($F$4:$F$1277,$BM144,$T$4:$T$1277)*(1+INDEX($Q$4:$Q$1277,MATCH($BM144,$F$4:$F1287,0)))^BQ$132</f>
        <v>483528.101717976</v>
      </c>
      <c r="BR144" s="15">
        <f>SUMIF($F$4:$F$1277,$BM144,$T$4:$T$1277)*(1+INDEX($Q$4:$Q$1277,MATCH($BM144,$F$4:$F1287,0)))^BR$132</f>
        <v>547067.665447131</v>
      </c>
      <c r="BS144" s="15">
        <f>SUMIF($F$4:$F$1277,$BM144,$T$4:$T$1277)*(1+INDEX($Q$4:$Q$1277,MATCH($BM144,$F$4:$F1287,0)))^BS$132</f>
        <v>618956.849693785</v>
      </c>
    </row>
    <row r="145" ht="15" customHeight="1" spans="1:71">
      <c r="A145" s="24" t="s">
        <v>1081</v>
      </c>
      <c r="B145" s="52" t="s">
        <v>563</v>
      </c>
      <c r="C145" s="52" t="s">
        <v>564</v>
      </c>
      <c r="D145" s="52" t="s">
        <v>929</v>
      </c>
      <c r="E145" s="10" t="s">
        <v>562</v>
      </c>
      <c r="F145" s="52" t="s">
        <v>561</v>
      </c>
      <c r="G145" s="52" t="s">
        <v>173</v>
      </c>
      <c r="H145" s="52" t="s">
        <v>224</v>
      </c>
      <c r="I145" s="52" t="s">
        <v>938</v>
      </c>
      <c r="J145" s="52" t="s">
        <v>165</v>
      </c>
      <c r="K145" s="52" t="s">
        <v>931</v>
      </c>
      <c r="L145" s="53" t="s">
        <v>291</v>
      </c>
      <c r="M145" s="13">
        <v>961</v>
      </c>
      <c r="N145" s="14">
        <f t="shared" si="190"/>
        <v>2.63287671232877</v>
      </c>
      <c r="O145" s="15">
        <v>9800</v>
      </c>
      <c r="P145" s="15">
        <f t="shared" si="155"/>
        <v>9417800</v>
      </c>
      <c r="Q145" s="16">
        <f>IFERROR(VLOOKUP(G145,SCENARIOS!$A$13:$E$18,3,0),0.025)</f>
        <v>0.04</v>
      </c>
      <c r="R145" s="57">
        <f>IFERROR(VLOOKUP(L145,INPUTS!$A$107:$B$120,2,0),0.0082)</f>
        <v>0.0079</v>
      </c>
      <c r="S145" s="52">
        <f t="shared" si="156"/>
        <v>77.42</v>
      </c>
      <c r="T145" s="15">
        <f t="shared" si="157"/>
        <v>74400.62</v>
      </c>
      <c r="U145" s="15">
        <f>T145/INPUTS!$B$7*1000</f>
        <v>93000775</v>
      </c>
      <c r="V145" s="15">
        <f>T145*INPUTS!$B$6</f>
        <v>235105.9592</v>
      </c>
      <c r="W145" s="54" t="s">
        <v>396</v>
      </c>
      <c r="X145" s="54" t="s">
        <v>396</v>
      </c>
      <c r="Y145" s="58">
        <f>IFERROR(VLOOKUP(E145,INPUTS!$A$44:$B$103,2,0),0)</f>
        <v>0</v>
      </c>
      <c r="Z145" s="15">
        <f t="shared" si="184"/>
        <v>0</v>
      </c>
      <c r="AA145" s="20">
        <f>IFERROR(VLOOKUP(E145,INPUTS!$A$44:$C$103,3,0),SCENARIOS!$J$24)</f>
        <v>0.01</v>
      </c>
      <c r="AB145" s="15">
        <f t="shared" ref="AB145:AF145" si="207">$T145*AA145*(1+$Q145)^AB$2</f>
        <v>905.197302633595</v>
      </c>
      <c r="AC145" s="20">
        <f>IFERROR(VLOOKUP($E145,INPUTS!$A$44:$G$103,4,0),SCENARIOS!$K$24)</f>
        <v>0.05</v>
      </c>
      <c r="AD145" s="15">
        <f t="shared" si="207"/>
        <v>5506.55462746907</v>
      </c>
      <c r="AE145" s="20">
        <f>IFERROR(VLOOKUP($E145,INPUTS!$A$44:$G$103,5,0),SCENARIOS!$L$24)</f>
        <v>0.1</v>
      </c>
      <c r="AF145" s="15">
        <f t="shared" si="207"/>
        <v>13399.1313394688</v>
      </c>
      <c r="AG145" s="20">
        <f>IFERROR(VLOOKUP($E145,INPUTS!$A$44:$G$103,6,0),SCENARIOS!$M$24)</f>
        <v>0.2</v>
      </c>
      <c r="AH145" s="15">
        <f t="shared" si="186"/>
        <v>32604.184067607</v>
      </c>
      <c r="AI145" s="20">
        <f>IFERROR(VLOOKUP($E145,INPUTS!$A$44:$G$103,7,0),SCENARIOS!$N$24)</f>
        <v>0.25</v>
      </c>
      <c r="AJ145" s="15">
        <f t="shared" si="187"/>
        <v>49584.9689702975</v>
      </c>
      <c r="AL145" t="str">
        <f t="shared" si="192"/>
        <v>N</v>
      </c>
      <c r="AM145" s="21">
        <f t="shared" si="193"/>
        <v>198339.87588119</v>
      </c>
      <c r="BB145" s="2"/>
      <c r="BC145" s="2" t="str">
        <v>BCN</v>
      </c>
      <c r="BD145" s="15">
        <f>SUMIF($E$4:$E$1277,$BC145,$T$4:$T$1277)*(1+INDEX($Q$4:$Q$1277,MATCH($BC145,$E$4:$E1288,0)))^BD$132</f>
        <v>1437568.95</v>
      </c>
      <c r="BE145" s="15">
        <f>SUMIF($E$4:$E$1277,$BC145,$T$4:$T$1277)*(1+INDEX($Q$4:$Q$1277,MATCH($BC145,$E$4:$E1288,0)))^BE$132</f>
        <v>1626477.31662655</v>
      </c>
      <c r="BF145" s="15">
        <f>SUMIF($E$4:$E$1277,$BC145,$T$4:$T$1277)*(1+INDEX($Q$4:$Q$1277,MATCH($BC145,$E$4:$E1288,0)))^BF$132</f>
        <v>1840209.79411159</v>
      </c>
      <c r="BG145" s="15">
        <f>SUMIF($E$4:$E$1277,$BC145,$T$4:$T$1277)*(1+INDEX($Q$4:$Q$1277,MATCH($BC145,$E$4:$E1288,0)))^BG$132</f>
        <v>2082028.47449961</v>
      </c>
      <c r="BH145" s="15">
        <f>SUMIF($E$4:$E$1277,$BC145,$T$4:$T$1277)*(1+INDEX($Q$4:$Q$1277,MATCH($BC145,$E$4:$E1288,0)))^BH$132</f>
        <v>2355624.115521</v>
      </c>
      <c r="BI145" s="15">
        <f>SUMIF($E$4:$E$1277,$BC145,$T$4:$T$1277)*(1+INDEX($Q$4:$Q$1277,MATCH($BC145,$E$4:$E1288,0)))^BI$132</f>
        <v>2665172.47078367</v>
      </c>
      <c r="BJ145" s="62">
        <f t="shared" si="196"/>
        <v>2665172.47078367</v>
      </c>
      <c r="BK145" s="63" t="str">
        <f t="shared" si="197"/>
        <v>Y</v>
      </c>
      <c r="BL145" s="15"/>
      <c r="BM145" s="2" t="str">
        <v>Denmark</v>
      </c>
      <c r="BN145" s="15">
        <f>SUMIF($F$4:$F$1277,$BM145,$T$4:$T$1277)*(1+INDEX($Q$4:$Q$1277,MATCH($BM145,$F$4:$F1288,0)))^BN$132</f>
        <v>818728.47</v>
      </c>
      <c r="BO145" s="15">
        <f>SUMIF($F$4:$F$1277,$BM145,$T$4:$T$1277)*(1+INDEX($Q$4:$Q$1277,MATCH($BM145,$F$4:$F1288,0)))^BO$132</f>
        <v>926316.115085375</v>
      </c>
      <c r="BP145" s="15">
        <f>SUMIF($F$4:$F$1277,$BM145,$T$4:$T$1277)*(1+INDEX($Q$4:$Q$1277,MATCH($BM145,$F$4:$F1288,0)))^BP$132</f>
        <v>1048041.66034053</v>
      </c>
      <c r="BQ145" s="15">
        <f>SUMIF($F$4:$F$1277,$BM145,$T$4:$T$1277)*(1+INDEX($Q$4:$Q$1277,MATCH($BM145,$F$4:$F1288,0)))^BQ$132</f>
        <v>1185762.9419608</v>
      </c>
      <c r="BR145" s="15">
        <f>SUMIF($F$4:$F$1277,$BM145,$T$4:$T$1277)*(1+INDEX($Q$4:$Q$1277,MATCH($BM145,$F$4:$F1288,0)))^BR$132</f>
        <v>1341581.9310758</v>
      </c>
      <c r="BS145" s="15">
        <f>SUMIF($F$4:$F$1277,$BM145,$T$4:$T$1277)*(1+INDEX($Q$4:$Q$1277,MATCH($BM145,$F$4:$F1288,0)))^BS$132</f>
        <v>1517876.81508483</v>
      </c>
    </row>
    <row r="146" ht="15" customHeight="1" spans="1:71">
      <c r="A146" s="6" t="s">
        <v>1082</v>
      </c>
      <c r="B146" s="52" t="s">
        <v>563</v>
      </c>
      <c r="C146" s="52" t="s">
        <v>564</v>
      </c>
      <c r="D146" s="52" t="s">
        <v>929</v>
      </c>
      <c r="E146" s="10" t="s">
        <v>562</v>
      </c>
      <c r="F146" s="52" t="s">
        <v>561</v>
      </c>
      <c r="G146" s="52" t="s">
        <v>173</v>
      </c>
      <c r="H146" s="52" t="s">
        <v>248</v>
      </c>
      <c r="I146" s="52" t="s">
        <v>930</v>
      </c>
      <c r="J146" s="52" t="s">
        <v>169</v>
      </c>
      <c r="K146" s="52" t="s">
        <v>931</v>
      </c>
      <c r="L146" s="53" t="s">
        <v>295</v>
      </c>
      <c r="M146" s="13">
        <v>961</v>
      </c>
      <c r="N146" s="14">
        <f t="shared" si="190"/>
        <v>2.63287671232877</v>
      </c>
      <c r="O146" s="15">
        <v>10800</v>
      </c>
      <c r="P146" s="15">
        <f t="shared" si="155"/>
        <v>10378800</v>
      </c>
      <c r="Q146" s="16">
        <f>IFERROR(VLOOKUP(G146,SCENARIOS!$A$13:$E$18,3,0),0.025)</f>
        <v>0.04</v>
      </c>
      <c r="R146" s="57">
        <f>IFERROR(VLOOKUP(L146,INPUTS!$A$107:$B$120,2,0),0.0082)</f>
        <v>0.0089</v>
      </c>
      <c r="S146" s="52">
        <f t="shared" si="156"/>
        <v>96.12</v>
      </c>
      <c r="T146" s="15">
        <f t="shared" si="157"/>
        <v>92371.32</v>
      </c>
      <c r="U146" s="15">
        <f>T146/INPUTS!$B$7*1000</f>
        <v>115464150</v>
      </c>
      <c r="V146" s="15">
        <f>T146*INPUTS!$B$6</f>
        <v>291893.3712</v>
      </c>
      <c r="W146" s="54" t="s">
        <v>396</v>
      </c>
      <c r="X146" s="54" t="s">
        <v>396</v>
      </c>
      <c r="Y146" s="58">
        <f>IFERROR(VLOOKUP(E146,INPUTS!$A$44:$B$103,2,0),0)</f>
        <v>0</v>
      </c>
      <c r="Z146" s="15">
        <f t="shared" si="184"/>
        <v>0</v>
      </c>
      <c r="AA146" s="20">
        <f>IFERROR(VLOOKUP(E146,INPUTS!$A$44:$C$103,3,0),SCENARIOS!$J$24)</f>
        <v>0.01</v>
      </c>
      <c r="AB146" s="15">
        <f t="shared" ref="AB146:AF146" si="208">$T146*AA146*(1+$Q146)^AB$2</f>
        <v>1123.83834576519</v>
      </c>
      <c r="AC146" s="20">
        <f>IFERROR(VLOOKUP($E146,INPUTS!$A$44:$G$103,4,0),SCENARIOS!$K$24)</f>
        <v>0.05</v>
      </c>
      <c r="AD146" s="15">
        <f t="shared" si="208"/>
        <v>6836.60592601818</v>
      </c>
      <c r="AE146" s="20">
        <f>IFERROR(VLOOKUP($E146,INPUTS!$A$44:$G$103,5,0),SCENARIOS!$L$24)</f>
        <v>0.1</v>
      </c>
      <c r="AF146" s="15">
        <f t="shared" si="208"/>
        <v>16635.5528849101</v>
      </c>
      <c r="AG146" s="20">
        <f>IFERROR(VLOOKUP($E146,INPUTS!$A$44:$G$103,6,0),SCENARIOS!$M$24)</f>
        <v>0.2</v>
      </c>
      <c r="AH146" s="15">
        <f t="shared" si="186"/>
        <v>40479.3874009092</v>
      </c>
      <c r="AI146" s="20">
        <f>IFERROR(VLOOKUP($E146,INPUTS!$A$44:$G$103,7,0),SCENARIOS!$N$24)</f>
        <v>0.25</v>
      </c>
      <c r="AJ146" s="15">
        <f t="shared" si="187"/>
        <v>61561.7052108627</v>
      </c>
      <c r="AL146" t="str">
        <f t="shared" si="192"/>
        <v>N</v>
      </c>
      <c r="AM146" s="21">
        <f t="shared" si="193"/>
        <v>246246.820843451</v>
      </c>
      <c r="BB146" s="2"/>
      <c r="BC146" s="2" t="str">
        <v>BGY</v>
      </c>
      <c r="BD146" s="15">
        <f>SUMIF($E$4:$E$1277,$BC146,$T$4:$T$1277)*(1+INDEX($Q$4:$Q$1277,MATCH($BC146,$E$4:$E1289,0)))^BD$132</f>
        <v>1160507.79</v>
      </c>
      <c r="BE146" s="15">
        <f>SUMIF($E$4:$E$1277,$BC146,$T$4:$T$1277)*(1+INDEX($Q$4:$Q$1277,MATCH($BC146,$E$4:$E1289,0)))^BE$132</f>
        <v>1313008.04472955</v>
      </c>
      <c r="BF146" s="15">
        <f>SUMIF($E$4:$E$1277,$BC146,$T$4:$T$1277)*(1+INDEX($Q$4:$Q$1277,MATCH($BC146,$E$4:$E1289,0)))^BF$132</f>
        <v>1485548.08539847</v>
      </c>
      <c r="BG146" s="15">
        <f>SUMIF($E$4:$E$1277,$BC146,$T$4:$T$1277)*(1+INDEX($Q$4:$Q$1277,MATCH($BC146,$E$4:$E1289,0)))^BG$132</f>
        <v>1680761.30446377</v>
      </c>
      <c r="BH146" s="15">
        <f>SUMIF($E$4:$E$1277,$BC146,$T$4:$T$1277)*(1+INDEX($Q$4:$Q$1277,MATCH($BC146,$E$4:$E1289,0)))^BH$132</f>
        <v>1901627.14377907</v>
      </c>
      <c r="BI146" s="15">
        <f>SUMIF($E$4:$E$1277,$BC146,$T$4:$T$1277)*(1+INDEX($Q$4:$Q$1277,MATCH($BC146,$E$4:$E1289,0)))^BI$132</f>
        <v>2151516.56832739</v>
      </c>
      <c r="BJ146" s="62">
        <f t="shared" si="196"/>
        <v>2151516.56832739</v>
      </c>
      <c r="BK146" s="63" t="str">
        <f t="shared" si="197"/>
        <v>Y</v>
      </c>
      <c r="BL146" s="15"/>
      <c r="BM146" s="2" t="str">
        <v>Egypt</v>
      </c>
      <c r="BN146" s="15">
        <f>SUMIF($F$4:$F$1277,$BM146,$T$4:$T$1277)*(1+INDEX($Q$4:$Q$1277,MATCH($BM146,$F$4:$F1289,0)))^BN$132</f>
        <v>1039946.2135</v>
      </c>
      <c r="BO146" s="15">
        <f>SUMIF($F$4:$F$1277,$BM146,$T$4:$T$1277)*(1+INDEX($Q$4:$Q$1277,MATCH($BM146,$F$4:$F1289,0)))^BO$132</f>
        <v>1295962.18739446</v>
      </c>
      <c r="BP146" s="15">
        <f>SUMIF($F$4:$F$1277,$BM146,$T$4:$T$1277)*(1+INDEX($Q$4:$Q$1277,MATCH($BM146,$F$4:$F1289,0)))^BP$132</f>
        <v>1615004.66981241</v>
      </c>
      <c r="BQ146" s="15">
        <f>SUMIF($F$4:$F$1277,$BM146,$T$4:$T$1277)*(1+INDEX($Q$4:$Q$1277,MATCH($BM146,$F$4:$F1289,0)))^BQ$132</f>
        <v>2012589.64874567</v>
      </c>
      <c r="BR146" s="15">
        <f>SUMIF($F$4:$F$1277,$BM146,$T$4:$T$1277)*(1+INDEX($Q$4:$Q$1277,MATCH($BM146,$F$4:$F1289,0)))^BR$132</f>
        <v>2508052.8681745</v>
      </c>
      <c r="BS146" s="15">
        <f>SUMIF($F$4:$F$1277,$BM146,$T$4:$T$1277)*(1+INDEX($Q$4:$Q$1277,MATCH($BM146,$F$4:$F1289,0)))^BS$132</f>
        <v>3125490.18299818</v>
      </c>
    </row>
    <row r="147" ht="15" customHeight="1" spans="1:71">
      <c r="A147" s="24" t="s">
        <v>1083</v>
      </c>
      <c r="B147" s="52" t="s">
        <v>565</v>
      </c>
      <c r="C147" s="52" t="s">
        <v>566</v>
      </c>
      <c r="D147" s="52" t="s">
        <v>929</v>
      </c>
      <c r="E147" s="10" t="s">
        <v>567</v>
      </c>
      <c r="F147" s="52" t="s">
        <v>431</v>
      </c>
      <c r="G147" s="52" t="s">
        <v>173</v>
      </c>
      <c r="H147" s="52" t="s">
        <v>248</v>
      </c>
      <c r="I147" s="52" t="s">
        <v>930</v>
      </c>
      <c r="J147" s="52" t="s">
        <v>169</v>
      </c>
      <c r="K147" s="52" t="s">
        <v>931</v>
      </c>
      <c r="L147" s="53" t="s">
        <v>295</v>
      </c>
      <c r="M147" s="13">
        <v>182</v>
      </c>
      <c r="N147" s="14">
        <f t="shared" si="190"/>
        <v>0.498630136986301</v>
      </c>
      <c r="O147" s="15">
        <v>10100</v>
      </c>
      <c r="P147" s="15">
        <f t="shared" si="155"/>
        <v>1838200</v>
      </c>
      <c r="Q147" s="16">
        <f>IFERROR(VLOOKUP(G147,SCENARIOS!$A$13:$E$18,3,0),0.025)</f>
        <v>0.04</v>
      </c>
      <c r="R147" s="57">
        <f>IFERROR(VLOOKUP(L147,INPUTS!$A$107:$B$120,2,0),0.0082)</f>
        <v>0.0089</v>
      </c>
      <c r="S147" s="52">
        <f t="shared" si="156"/>
        <v>89.89</v>
      </c>
      <c r="T147" s="15">
        <f t="shared" si="157"/>
        <v>16359.98</v>
      </c>
      <c r="U147" s="15">
        <f>T147/INPUTS!$B$7*1000</f>
        <v>20449975</v>
      </c>
      <c r="V147" s="15">
        <f>T147*INPUTS!$B$6</f>
        <v>51697.5368</v>
      </c>
      <c r="W147" s="54" t="s">
        <v>396</v>
      </c>
      <c r="X147" s="54" t="s">
        <v>396</v>
      </c>
      <c r="Y147" s="58">
        <f>IFERROR(VLOOKUP(E147,INPUTS!$A$44:$B$103,2,0),0)</f>
        <v>0</v>
      </c>
      <c r="Z147" s="15">
        <f t="shared" si="184"/>
        <v>0</v>
      </c>
      <c r="AA147" s="20">
        <f>IFERROR(VLOOKUP(E147,INPUTS!$A$44:$C$103,3,0),SCENARIOS!$J$24)</f>
        <v>0.01</v>
      </c>
      <c r="AB147" s="15">
        <f t="shared" ref="AB147:AF147" si="209">$T147*AA147*(1+$Q147)^AB$2</f>
        <v>199.04417150206</v>
      </c>
      <c r="AC147" s="20">
        <f>IFERROR(VLOOKUP($E147,INPUTS!$A$44:$G$103,4,0),SCENARIOS!$K$24)</f>
        <v>0.05</v>
      </c>
      <c r="AD147" s="15">
        <f t="shared" si="209"/>
        <v>1210.83834481892</v>
      </c>
      <c r="AE147" s="20">
        <f>IFERROR(VLOOKUP($E147,INPUTS!$A$44:$G$103,5,0),SCENARIOS!$L$24)</f>
        <v>0.1</v>
      </c>
      <c r="AF147" s="15">
        <f t="shared" si="209"/>
        <v>2946.3399731223</v>
      </c>
      <c r="AG147" s="20">
        <f>IFERROR(VLOOKUP($E147,INPUTS!$A$44:$G$103,6,0),SCENARIOS!$M$24)</f>
        <v>0.2</v>
      </c>
      <c r="AH147" s="15">
        <f t="shared" si="186"/>
        <v>7169.34615951278</v>
      </c>
      <c r="AI147" s="20">
        <f>IFERROR(VLOOKUP($E147,INPUTS!$A$44:$G$103,7,0),SCENARIOS!$N$24)</f>
        <v>0.25</v>
      </c>
      <c r="AJ147" s="15">
        <f t="shared" si="187"/>
        <v>10903.2572666019</v>
      </c>
      <c r="AL147" t="str">
        <f t="shared" si="192"/>
        <v>N</v>
      </c>
      <c r="AM147" s="21">
        <f t="shared" si="193"/>
        <v>43613.0290664076</v>
      </c>
      <c r="BB147" s="2"/>
      <c r="BC147" s="2" t="str">
        <v>BKK</v>
      </c>
      <c r="BD147" s="15">
        <f>SUMIF($E$4:$E$1277,$BC147,$T$4:$T$1277)*(1+INDEX($Q$4:$Q$1277,MATCH($BC147,$E$4:$E1290,0)))^BD$132</f>
        <v>1910319.0215</v>
      </c>
      <c r="BE147" s="15">
        <f>SUMIF($E$4:$E$1277,$BC147,$T$4:$T$1277)*(1+INDEX($Q$4:$Q$1277,MATCH($BC147,$E$4:$E1290,0)))^BE$132</f>
        <v>2324195.1820179</v>
      </c>
      <c r="BF147" s="15">
        <f>SUMIF($E$4:$E$1277,$BC147,$T$4:$T$1277)*(1+INDEX($Q$4:$Q$1277,MATCH($BC147,$E$4:$E1290,0)))^BF$132</f>
        <v>2827738.81394618</v>
      </c>
      <c r="BG147" s="15">
        <f>SUMIF($E$4:$E$1277,$BC147,$T$4:$T$1277)*(1+INDEX($Q$4:$Q$1277,MATCH($BC147,$E$4:$E1290,0)))^BG$132</f>
        <v>3440376.63521675</v>
      </c>
      <c r="BH147" s="15">
        <f>SUMIF($E$4:$E$1277,$BC147,$T$4:$T$1277)*(1+INDEX($Q$4:$Q$1277,MATCH($BC147,$E$4:$E1290,0)))^BH$132</f>
        <v>4185744.21858561</v>
      </c>
      <c r="BI147" s="15">
        <f>SUMIF($E$4:$E$1277,$BC147,$T$4:$T$1277)*(1+INDEX($Q$4:$Q$1277,MATCH($BC147,$E$4:$E1290,0)))^BI$132</f>
        <v>5092597.8522462</v>
      </c>
      <c r="BJ147" s="62">
        <f t="shared" si="196"/>
        <v>5092597.8522462</v>
      </c>
      <c r="BK147" s="63" t="str">
        <f t="shared" si="197"/>
        <v>Y</v>
      </c>
      <c r="BL147" s="15"/>
      <c r="BM147" s="2" t="str">
        <v>Ethiopia</v>
      </c>
      <c r="BN147" s="15">
        <f>SUMIF($F$4:$F$1277,$BM147,$T$4:$T$1277)*(1+INDEX($Q$4:$Q$1277,MATCH($BM147,$F$4:$F1290,0)))^BN$132</f>
        <v>1105067.251</v>
      </c>
      <c r="BO147" s="15">
        <f>SUMIF($F$4:$F$1277,$BM147,$T$4:$T$1277)*(1+INDEX($Q$4:$Q$1277,MATCH($BM147,$F$4:$F1290,0)))^BO$132</f>
        <v>1281075.81444227</v>
      </c>
      <c r="BP147" s="15">
        <f>SUMIF($F$4:$F$1277,$BM147,$T$4:$T$1277)*(1+INDEX($Q$4:$Q$1277,MATCH($BM147,$F$4:$F1290,0)))^BP$132</f>
        <v>1485117.97889568</v>
      </c>
      <c r="BQ147" s="15">
        <f>SUMIF($F$4:$F$1277,$BM147,$T$4:$T$1277)*(1+INDEX($Q$4:$Q$1277,MATCH($BM147,$F$4:$F1290,0)))^BQ$132</f>
        <v>1721658.77021058</v>
      </c>
      <c r="BR147" s="15">
        <f>SUMIF($F$4:$F$1277,$BM147,$T$4:$T$1277)*(1+INDEX($Q$4:$Q$1277,MATCH($BM147,$F$4:$F1290,0)))^BR$132</f>
        <v>1995874.37709634</v>
      </c>
      <c r="BS147" s="15">
        <f>SUMIF($F$4:$F$1277,$BM147,$T$4:$T$1277)*(1+INDEX($Q$4:$Q$1277,MATCH($BM147,$F$4:$F1290,0)))^BS$132</f>
        <v>2313765.42092745</v>
      </c>
    </row>
    <row r="148" ht="15" customHeight="1" spans="1:71">
      <c r="A148" s="6" t="s">
        <v>1084</v>
      </c>
      <c r="B148" s="52" t="s">
        <v>565</v>
      </c>
      <c r="C148" s="52" t="s">
        <v>566</v>
      </c>
      <c r="D148" s="52" t="s">
        <v>929</v>
      </c>
      <c r="E148" s="10" t="s">
        <v>567</v>
      </c>
      <c r="F148" s="52" t="s">
        <v>431</v>
      </c>
      <c r="G148" s="52" t="s">
        <v>173</v>
      </c>
      <c r="H148" s="52" t="s">
        <v>224</v>
      </c>
      <c r="I148" s="52" t="s">
        <v>938</v>
      </c>
      <c r="J148" s="52" t="s">
        <v>165</v>
      </c>
      <c r="K148" s="52" t="s">
        <v>931</v>
      </c>
      <c r="L148" s="53" t="s">
        <v>293</v>
      </c>
      <c r="M148" s="13">
        <v>182</v>
      </c>
      <c r="N148" s="14">
        <f t="shared" si="190"/>
        <v>0.498630136986301</v>
      </c>
      <c r="O148" s="15">
        <v>9200</v>
      </c>
      <c r="P148" s="15">
        <f t="shared" si="155"/>
        <v>1674400</v>
      </c>
      <c r="Q148" s="16">
        <f>IFERROR(VLOOKUP(G148,SCENARIOS!$A$13:$E$18,3,0),0.025)</f>
        <v>0.04</v>
      </c>
      <c r="R148" s="57">
        <f>IFERROR(VLOOKUP(L148,INPUTS!$A$107:$B$120,2,0),0.0082)</f>
        <v>0.0079</v>
      </c>
      <c r="S148" s="52">
        <f t="shared" si="156"/>
        <v>72.68</v>
      </c>
      <c r="T148" s="15">
        <f t="shared" si="157"/>
        <v>13227.76</v>
      </c>
      <c r="U148" s="15">
        <f>T148/INPUTS!$B$7*1000</f>
        <v>16534700</v>
      </c>
      <c r="V148" s="15">
        <f>T148*INPUTS!$B$6</f>
        <v>41799.7216</v>
      </c>
      <c r="W148" s="54" t="s">
        <v>396</v>
      </c>
      <c r="X148" s="54" t="s">
        <v>396</v>
      </c>
      <c r="Y148" s="58">
        <f>IFERROR(VLOOKUP(E148,INPUTS!$A$44:$B$103,2,0),0)</f>
        <v>0</v>
      </c>
      <c r="Z148" s="15">
        <f t="shared" si="184"/>
        <v>0</v>
      </c>
      <c r="AA148" s="20">
        <f>IFERROR(VLOOKUP(E148,INPUTS!$A$44:$C$103,3,0),SCENARIOS!$J$24)</f>
        <v>0.01</v>
      </c>
      <c r="AB148" s="15">
        <f t="shared" ref="AB148:AF148" si="210">$T148*AA148*(1+$Q148)^AB$2</f>
        <v>160.935925962506</v>
      </c>
      <c r="AC148" s="20">
        <f>IFERROR(VLOOKUP($E148,INPUTS!$A$44:$G$103,4,0),SCENARIOS!$K$24)</f>
        <v>0.05</v>
      </c>
      <c r="AD148" s="15">
        <f t="shared" si="210"/>
        <v>979.015807113574</v>
      </c>
      <c r="AE148" s="20">
        <f>IFERROR(VLOOKUP($E148,INPUTS!$A$44:$G$103,5,0),SCENARIOS!$L$24)</f>
        <v>0.1</v>
      </c>
      <c r="AF148" s="15">
        <f t="shared" si="210"/>
        <v>2382.24484644042</v>
      </c>
      <c r="AG148" s="20">
        <f>IFERROR(VLOOKUP($E148,INPUTS!$A$44:$G$103,6,0),SCENARIOS!$M$24)</f>
        <v>0.2</v>
      </c>
      <c r="AH148" s="15">
        <f t="shared" si="186"/>
        <v>5796.73021329836</v>
      </c>
      <c r="AI148" s="20">
        <f>IFERROR(VLOOKUP($E148,INPUTS!$A$44:$G$103,7,0),SCENARIOS!$N$24)</f>
        <v>0.25</v>
      </c>
      <c r="AJ148" s="15">
        <f t="shared" si="187"/>
        <v>8815.76079804902</v>
      </c>
      <c r="AL148" t="str">
        <f t="shared" si="192"/>
        <v>N</v>
      </c>
      <c r="AM148" s="21">
        <f t="shared" si="193"/>
        <v>35263.0431921961</v>
      </c>
      <c r="BB148" s="2"/>
      <c r="BC148" s="2" t="str">
        <v>BOG</v>
      </c>
      <c r="BD148" s="15">
        <f>SUMIF($E$4:$E$1277,$BC148,$T$4:$T$1277)*(1+INDEX($Q$4:$Q$1277,MATCH($BC148,$E$4:$E1291,0)))^BD$132</f>
        <v>862543.254</v>
      </c>
      <c r="BE148" s="15">
        <f>SUMIF($E$4:$E$1277,$BC148,$T$4:$T$1277)*(1+INDEX($Q$4:$Q$1277,MATCH($BC148,$E$4:$E1291,0)))^BE$132</f>
        <v>1024430.81080389</v>
      </c>
      <c r="BF148" s="15">
        <f>SUMIF($E$4:$E$1277,$BC148,$T$4:$T$1277)*(1+INDEX($Q$4:$Q$1277,MATCH($BC148,$E$4:$E1291,0)))^BF$132</f>
        <v>1216702.44507451</v>
      </c>
      <c r="BG148" s="15">
        <f>SUMIF($E$4:$E$1277,$BC148,$T$4:$T$1277)*(1+INDEX($Q$4:$Q$1277,MATCH($BC148,$E$4:$E1291,0)))^BG$132</f>
        <v>1445060.83206206</v>
      </c>
      <c r="BH148" s="15">
        <f>SUMIF($E$4:$E$1277,$BC148,$T$4:$T$1277)*(1+INDEX($Q$4:$Q$1277,MATCH($BC148,$E$4:$E1291,0)))^BH$132</f>
        <v>1716278.96106679</v>
      </c>
      <c r="BI148" s="64">
        <f>SUMIF($E$4:$E$1277,$BC148,$T$4:$T$1277)*(1+INDEX($Q$4:$Q$1277,MATCH($BC148,$E$4:$E1291,0)))^BI$132</f>
        <v>2038401.01872887</v>
      </c>
      <c r="BJ148" s="65">
        <f t="shared" si="196"/>
        <v>2038401.01872887</v>
      </c>
      <c r="BK148" s="63" t="str">
        <f t="shared" si="197"/>
        <v>Y</v>
      </c>
      <c r="BL148" s="15"/>
      <c r="BM148" s="2" t="str">
        <v>Finland</v>
      </c>
      <c r="BN148" s="15">
        <f>SUMIF($F$4:$F$1277,$BM148,$T$4:$T$1277)*(1+INDEX($Q$4:$Q$1277,MATCH($BM148,$F$4:$F1291,0)))^BN$132</f>
        <v>614079.62</v>
      </c>
      <c r="BO148" s="15">
        <f>SUMIF($F$4:$F$1277,$BM148,$T$4:$T$1277)*(1+INDEX($Q$4:$Q$1277,MATCH($BM148,$F$4:$F1291,0)))^BO$132</f>
        <v>694774.725436754</v>
      </c>
      <c r="BP148" s="15">
        <f>SUMIF($F$4:$F$1277,$BM148,$T$4:$T$1277)*(1+INDEX($Q$4:$Q$1277,MATCH($BM148,$F$4:$F1291,0)))^BP$132</f>
        <v>786073.830467972</v>
      </c>
      <c r="BQ148" s="15">
        <f>SUMIF($F$4:$F$1277,$BM148,$T$4:$T$1277)*(1+INDEX($Q$4:$Q$1277,MATCH($BM148,$F$4:$F1291,0)))^BQ$132</f>
        <v>889370.387729856</v>
      </c>
      <c r="BR148" s="15">
        <f>SUMIF($F$4:$F$1277,$BM148,$T$4:$T$1277)*(1+INDEX($Q$4:$Q$1277,MATCH($BM148,$F$4:$F1291,0)))^BR$132</f>
        <v>1006240.96097928</v>
      </c>
      <c r="BS148" s="15">
        <f>SUMIF($F$4:$F$1277,$BM148,$T$4:$T$1277)*(1+INDEX($Q$4:$Q$1277,MATCH($BM148,$F$4:$F1291,0)))^BS$132</f>
        <v>1138469.28739891</v>
      </c>
    </row>
    <row r="149" ht="15" customHeight="1" spans="1:71">
      <c r="A149" s="24" t="s">
        <v>1085</v>
      </c>
      <c r="B149" s="52" t="s">
        <v>565</v>
      </c>
      <c r="C149" s="52" t="s">
        <v>566</v>
      </c>
      <c r="D149" s="52" t="s">
        <v>929</v>
      </c>
      <c r="E149" s="10" t="s">
        <v>567</v>
      </c>
      <c r="F149" s="52" t="s">
        <v>431</v>
      </c>
      <c r="G149" s="52" t="s">
        <v>173</v>
      </c>
      <c r="H149" s="52" t="s">
        <v>203</v>
      </c>
      <c r="I149" s="52" t="s">
        <v>399</v>
      </c>
      <c r="J149" s="52" t="s">
        <v>165</v>
      </c>
      <c r="K149" s="52" t="s">
        <v>931</v>
      </c>
      <c r="L149" s="53" t="s">
        <v>293</v>
      </c>
      <c r="M149" s="13">
        <v>182</v>
      </c>
      <c r="N149" s="14">
        <f t="shared" si="190"/>
        <v>0.498630136986301</v>
      </c>
      <c r="O149" s="15">
        <v>9200</v>
      </c>
      <c r="P149" s="15">
        <f t="shared" si="155"/>
        <v>1674400</v>
      </c>
      <c r="Q149" s="16">
        <f>IFERROR(VLOOKUP(G149,SCENARIOS!$A$13:$E$18,3,0),0.025)</f>
        <v>0.04</v>
      </c>
      <c r="R149" s="57">
        <f>IFERROR(VLOOKUP(L149,INPUTS!$A$107:$B$120,2,0),0.0082)</f>
        <v>0.0079</v>
      </c>
      <c r="S149" s="52">
        <f t="shared" si="156"/>
        <v>72.68</v>
      </c>
      <c r="T149" s="15">
        <f t="shared" si="157"/>
        <v>13227.76</v>
      </c>
      <c r="U149" s="15">
        <f>T149/INPUTS!$B$7*1000</f>
        <v>16534700</v>
      </c>
      <c r="V149" s="15">
        <f>T149*INPUTS!$B$6</f>
        <v>41799.7216</v>
      </c>
      <c r="W149" s="54" t="s">
        <v>396</v>
      </c>
      <c r="X149" s="54" t="s">
        <v>396</v>
      </c>
      <c r="Y149" s="58">
        <f>IFERROR(VLOOKUP(E149,INPUTS!$A$44:$B$103,2,0),0)</f>
        <v>0</v>
      </c>
      <c r="Z149" s="15">
        <f t="shared" si="184"/>
        <v>0</v>
      </c>
      <c r="AA149" s="20">
        <f>IFERROR(VLOOKUP(E149,INPUTS!$A$44:$C$103,3,0),SCENARIOS!$J$24)</f>
        <v>0.01</v>
      </c>
      <c r="AB149" s="15">
        <f t="shared" ref="AB149:AF149" si="211">$T149*AA149*(1+$Q149)^AB$2</f>
        <v>160.935925962506</v>
      </c>
      <c r="AC149" s="20">
        <f>IFERROR(VLOOKUP($E149,INPUTS!$A$44:$G$103,4,0),SCENARIOS!$K$24)</f>
        <v>0.05</v>
      </c>
      <c r="AD149" s="15">
        <f t="shared" si="211"/>
        <v>979.015807113574</v>
      </c>
      <c r="AE149" s="20">
        <f>IFERROR(VLOOKUP($E149,INPUTS!$A$44:$G$103,5,0),SCENARIOS!$L$24)</f>
        <v>0.1</v>
      </c>
      <c r="AF149" s="15">
        <f t="shared" si="211"/>
        <v>2382.24484644042</v>
      </c>
      <c r="AG149" s="20">
        <f>IFERROR(VLOOKUP($E149,INPUTS!$A$44:$G$103,6,0),SCENARIOS!$M$24)</f>
        <v>0.2</v>
      </c>
      <c r="AH149" s="15">
        <f t="shared" si="186"/>
        <v>5796.73021329836</v>
      </c>
      <c r="AI149" s="20">
        <f>IFERROR(VLOOKUP($E149,INPUTS!$A$44:$G$103,7,0),SCENARIOS!$N$24)</f>
        <v>0.25</v>
      </c>
      <c r="AJ149" s="15">
        <f t="shared" si="187"/>
        <v>8815.76079804902</v>
      </c>
      <c r="AL149" t="str">
        <f t="shared" si="192"/>
        <v>N</v>
      </c>
      <c r="AM149" s="21">
        <f t="shared" si="193"/>
        <v>35263.0431921961</v>
      </c>
      <c r="BB149" s="2"/>
      <c r="BC149" s="2" t="str">
        <v>BOM</v>
      </c>
      <c r="BD149" s="15">
        <f>SUMIF($E$4:$E$1277,$BC149,$T$4:$T$1277)*(1+INDEX($Q$4:$Q$1277,MATCH($BC149,$E$4:$E1292,0)))^BD$132</f>
        <v>1299064.65</v>
      </c>
      <c r="BE149" s="15">
        <f>SUMIF($E$4:$E$1277,$BC149,$T$4:$T$1277)*(1+INDEX($Q$4:$Q$1277,MATCH($BC149,$E$4:$E1292,0)))^BE$132</f>
        <v>1580510.77682774</v>
      </c>
      <c r="BF149" s="15">
        <f>SUMIF($E$4:$E$1277,$BC149,$T$4:$T$1277)*(1+INDEX($Q$4:$Q$1277,MATCH($BC149,$E$4:$E1292,0)))^BF$132</f>
        <v>1922933.02390195</v>
      </c>
      <c r="BG149" s="15">
        <f>SUMIF($E$4:$E$1277,$BC149,$T$4:$T$1277)*(1+INDEX($Q$4:$Q$1277,MATCH($BC149,$E$4:$E1292,0)))^BG$132</f>
        <v>2339542.04465112</v>
      </c>
      <c r="BH149" s="15">
        <f>SUMIF($E$4:$E$1277,$BC149,$T$4:$T$1277)*(1+INDEX($Q$4:$Q$1277,MATCH($BC149,$E$4:$E1292,0)))^BH$132</f>
        <v>2846410.61891161</v>
      </c>
      <c r="BI149" s="15">
        <f>SUMIF($E$4:$E$1277,$BC149,$T$4:$T$1277)*(1+INDEX($Q$4:$Q$1277,MATCH($BC149,$E$4:$E1292,0)))^BI$132</f>
        <v>3463093.74092099</v>
      </c>
      <c r="BJ149" s="62">
        <f t="shared" si="196"/>
        <v>3463093.74092099</v>
      </c>
      <c r="BK149" s="63" t="str">
        <f t="shared" si="197"/>
        <v>Y</v>
      </c>
      <c r="BL149" s="15"/>
      <c r="BM149" s="2" t="str">
        <v>France</v>
      </c>
      <c r="BN149" s="15">
        <f>SUMIF($F$4:$F$1277,$BM149,$T$4:$T$1277)*(1+INDEX($Q$4:$Q$1277,MATCH($BM149,$F$4:$F1292,0)))^BN$132</f>
        <v>5229415.435</v>
      </c>
      <c r="BO149" s="15">
        <f>SUMIF($F$4:$F$1277,$BM149,$T$4:$T$1277)*(1+INDEX($Q$4:$Q$1277,MATCH($BM149,$F$4:$F1292,0)))^BO$132</f>
        <v>5916603.571776</v>
      </c>
      <c r="BP149" s="15">
        <f>SUMIF($F$4:$F$1277,$BM149,$T$4:$T$1277)*(1+INDEX($Q$4:$Q$1277,MATCH($BM149,$F$4:$F1292,0)))^BP$132</f>
        <v>6694093.87352537</v>
      </c>
      <c r="BQ149" s="15">
        <f>SUMIF($F$4:$F$1277,$BM149,$T$4:$T$1277)*(1+INDEX($Q$4:$Q$1277,MATCH($BM149,$F$4:$F1292,0)))^BQ$132</f>
        <v>7573752.78636742</v>
      </c>
      <c r="BR149" s="15">
        <f>SUMIF($F$4:$F$1277,$BM149,$T$4:$T$1277)*(1+INDEX($Q$4:$Q$1277,MATCH($BM149,$F$4:$F1292,0)))^BR$132</f>
        <v>8569006.10489935</v>
      </c>
      <c r="BS149" s="15">
        <f>SUMIF($F$4:$F$1277,$BM149,$T$4:$T$1277)*(1+INDEX($Q$4:$Q$1277,MATCH($BM149,$F$4:$F1292,0)))^BS$132</f>
        <v>9695043.88339303</v>
      </c>
    </row>
    <row r="150" ht="15" customHeight="1" spans="1:71">
      <c r="A150" s="6" t="s">
        <v>1086</v>
      </c>
      <c r="B150" s="52" t="s">
        <v>568</v>
      </c>
      <c r="C150" s="52" t="s">
        <v>569</v>
      </c>
      <c r="D150" s="52" t="s">
        <v>929</v>
      </c>
      <c r="E150" s="10" t="s">
        <v>570</v>
      </c>
      <c r="F150" s="52" t="s">
        <v>431</v>
      </c>
      <c r="G150" s="52" t="s">
        <v>173</v>
      </c>
      <c r="H150" s="52" t="s">
        <v>248</v>
      </c>
      <c r="I150" s="52" t="s">
        <v>930</v>
      </c>
      <c r="J150" s="52" t="s">
        <v>169</v>
      </c>
      <c r="K150" s="52" t="s">
        <v>931</v>
      </c>
      <c r="L150" s="53" t="s">
        <v>297</v>
      </c>
      <c r="M150" s="13">
        <v>182</v>
      </c>
      <c r="N150" s="14">
        <f t="shared" si="190"/>
        <v>0.498630136986301</v>
      </c>
      <c r="O150" s="15">
        <v>11700</v>
      </c>
      <c r="P150" s="15">
        <f t="shared" si="155"/>
        <v>2129400</v>
      </c>
      <c r="Q150" s="16">
        <f>IFERROR(VLOOKUP(G150,SCENARIOS!$A$13:$E$18,3,0),0.025)</f>
        <v>0.04</v>
      </c>
      <c r="R150" s="57">
        <f>IFERROR(VLOOKUP(L150,INPUTS!$A$107:$B$120,2,0),0.0082)</f>
        <v>0.0105</v>
      </c>
      <c r="S150" s="52">
        <f t="shared" si="156"/>
        <v>122.85</v>
      </c>
      <c r="T150" s="15">
        <f t="shared" si="157"/>
        <v>22358.7</v>
      </c>
      <c r="U150" s="15">
        <f>T150/INPUTS!$B$7*1000</f>
        <v>27948375</v>
      </c>
      <c r="V150" s="15">
        <f>T150*INPUTS!$B$6</f>
        <v>70653.492</v>
      </c>
      <c r="W150" s="54" t="s">
        <v>396</v>
      </c>
      <c r="X150" s="54" t="s">
        <v>396</v>
      </c>
      <c r="Y150" s="58">
        <f>IFERROR(VLOOKUP(E150,INPUTS!$A$44:$B$103,2,0),0)</f>
        <v>0</v>
      </c>
      <c r="Z150" s="15">
        <f t="shared" si="184"/>
        <v>0</v>
      </c>
      <c r="AA150" s="20">
        <f>IFERROR(VLOOKUP(E150,INPUTS!$A$44:$C$103,3,0),SCENARIOS!$J$24)</f>
        <v>0.01</v>
      </c>
      <c r="AB150" s="15">
        <f t="shared" ref="AB150:AF150" si="212">$T150*AA150*(1+$Q150)^AB$2</f>
        <v>272.027772488909</v>
      </c>
      <c r="AC150" s="20">
        <f>IFERROR(VLOOKUP($E150,INPUTS!$A$44:$G$103,4,0),SCENARIOS!$K$24)</f>
        <v>0.05</v>
      </c>
      <c r="AD150" s="15">
        <f t="shared" si="212"/>
        <v>1654.81689466019</v>
      </c>
      <c r="AE150" s="20">
        <f>IFERROR(VLOOKUP($E150,INPUTS!$A$44:$G$103,5,0),SCENARIOS!$L$24)</f>
        <v>0.1</v>
      </c>
      <c r="AF150" s="15">
        <f t="shared" si="212"/>
        <v>4026.67555565775</v>
      </c>
      <c r="AG150" s="20">
        <f>IFERROR(VLOOKUP($E150,INPUTS!$A$44:$G$103,6,0),SCENARIOS!$M$24)</f>
        <v>0.2</v>
      </c>
      <c r="AH150" s="15">
        <f t="shared" si="186"/>
        <v>9798.13300362827</v>
      </c>
      <c r="AI150" s="20">
        <f>IFERROR(VLOOKUP($E150,INPUTS!$A$44:$G$103,7,0),SCENARIOS!$N$24)</f>
        <v>0.25</v>
      </c>
      <c r="AJ150" s="15">
        <f t="shared" si="187"/>
        <v>14901.158696207</v>
      </c>
      <c r="AL150" t="str">
        <f t="shared" si="192"/>
        <v>N</v>
      </c>
      <c r="AM150" s="21">
        <f t="shared" si="193"/>
        <v>59604.6347848279</v>
      </c>
      <c r="BB150" s="2"/>
      <c r="BC150" s="2" t="str">
        <v>BOS</v>
      </c>
      <c r="BD150" s="15">
        <f>SUMIF($E$4:$E$1277,$BC150,$T$4:$T$1277)*(1+INDEX($Q$4:$Q$1277,MATCH($BC150,$E$4:$E1293,0)))^BD$132</f>
        <v>379214.053</v>
      </c>
      <c r="BE150" s="15">
        <f>SUMIF($E$4:$E$1277,$BC150,$T$4:$T$1277)*(1+INDEX($Q$4:$Q$1277,MATCH($BC150,$E$4:$E1293,0)))^BE$132</f>
        <v>418682.956220967</v>
      </c>
      <c r="BF150" s="15">
        <f>SUMIF($E$4:$E$1277,$BC150,$T$4:$T$1277)*(1+INDEX($Q$4:$Q$1277,MATCH($BC150,$E$4:$E1293,0)))^BF$132</f>
        <v>462259.814590596</v>
      </c>
      <c r="BG150" s="15">
        <f>SUMIF($E$4:$E$1277,$BC150,$T$4:$T$1277)*(1+INDEX($Q$4:$Q$1277,MATCH($BC150,$E$4:$E1293,0)))^BG$132</f>
        <v>510372.187380268</v>
      </c>
      <c r="BH150" s="15">
        <f>SUMIF($E$4:$E$1277,$BC150,$T$4:$T$1277)*(1+INDEX($Q$4:$Q$1277,MATCH($BC150,$E$4:$E1293,0)))^BH$132</f>
        <v>563492.134573748</v>
      </c>
      <c r="BI150" s="15">
        <f>SUMIF($E$4:$E$1277,$BC150,$T$4:$T$1277)*(1+INDEX($Q$4:$Q$1277,MATCH($BC150,$E$4:$E1293,0)))^BI$132</f>
        <v>622140.848537066</v>
      </c>
      <c r="BJ150" s="62">
        <f t="shared" si="196"/>
        <v>622140.848537066</v>
      </c>
      <c r="BK150" s="63" t="str">
        <f t="shared" si="197"/>
        <v>Y</v>
      </c>
      <c r="BL150" s="15"/>
      <c r="BM150" s="2" t="str">
        <v>Germany</v>
      </c>
      <c r="BN150" s="15">
        <f>SUMIF($F$4:$F$1277,$BM150,$T$4:$T$1277)*(1+INDEX($Q$4:$Q$1277,MATCH($BM150,$F$4:$F1293,0)))^BN$132</f>
        <v>9184624.343</v>
      </c>
      <c r="BO150" s="15">
        <f>SUMIF($F$4:$F$1277,$BM150,$T$4:$T$1277)*(1+INDEX($Q$4:$Q$1277,MATCH($BM150,$F$4:$F1293,0)))^BO$132</f>
        <v>10391559.4139854</v>
      </c>
      <c r="BP150" s="15">
        <f>SUMIF($F$4:$F$1277,$BM150,$T$4:$T$1277)*(1+INDEX($Q$4:$Q$1277,MATCH($BM150,$F$4:$F1293,0)))^BP$132</f>
        <v>11757095.6657239</v>
      </c>
      <c r="BQ150" s="15">
        <f>SUMIF($F$4:$F$1277,$BM150,$T$4:$T$1277)*(1+INDEX($Q$4:$Q$1277,MATCH($BM150,$F$4:$F1293,0)))^BQ$132</f>
        <v>13302074.5959408</v>
      </c>
      <c r="BR150" s="15">
        <f>SUMIF($F$4:$F$1277,$BM150,$T$4:$T$1277)*(1+INDEX($Q$4:$Q$1277,MATCH($BM150,$F$4:$F1293,0)))^BR$132</f>
        <v>15050076.4463312</v>
      </c>
      <c r="BS150" s="15">
        <f>SUMIF($F$4:$F$1277,$BM150,$T$4:$T$1277)*(1+INDEX($Q$4:$Q$1277,MATCH($BM150,$F$4:$F1293,0)))^BS$132</f>
        <v>17027780.0960108</v>
      </c>
    </row>
    <row r="151" ht="15" customHeight="1" spans="1:71">
      <c r="A151" s="24" t="s">
        <v>1087</v>
      </c>
      <c r="B151" s="52" t="s">
        <v>568</v>
      </c>
      <c r="C151" s="52" t="s">
        <v>569</v>
      </c>
      <c r="D151" s="52" t="s">
        <v>929</v>
      </c>
      <c r="E151" s="10" t="s">
        <v>570</v>
      </c>
      <c r="F151" s="52" t="s">
        <v>431</v>
      </c>
      <c r="G151" s="52" t="s">
        <v>173</v>
      </c>
      <c r="H151" s="52" t="s">
        <v>264</v>
      </c>
      <c r="I151" s="52" t="s">
        <v>436</v>
      </c>
      <c r="J151" s="52" t="s">
        <v>173</v>
      </c>
      <c r="K151" s="52" t="s">
        <v>931</v>
      </c>
      <c r="L151" s="53" t="s">
        <v>297</v>
      </c>
      <c r="M151" s="13">
        <v>182</v>
      </c>
      <c r="N151" s="14">
        <f t="shared" si="190"/>
        <v>0.498630136986301</v>
      </c>
      <c r="O151" s="15">
        <v>7800</v>
      </c>
      <c r="P151" s="15">
        <f t="shared" si="155"/>
        <v>1419600</v>
      </c>
      <c r="Q151" s="16">
        <f>IFERROR(VLOOKUP(G151,SCENARIOS!$A$13:$E$18,3,0),0.025)</f>
        <v>0.04</v>
      </c>
      <c r="R151" s="57">
        <f>IFERROR(VLOOKUP(L151,INPUTS!$A$107:$B$120,2,0),0.0082)</f>
        <v>0.0105</v>
      </c>
      <c r="S151" s="52">
        <f t="shared" si="156"/>
        <v>81.9</v>
      </c>
      <c r="T151" s="15">
        <f t="shared" si="157"/>
        <v>14905.8</v>
      </c>
      <c r="U151" s="15">
        <f>T151/INPUTS!$B$7*1000</f>
        <v>18632250</v>
      </c>
      <c r="V151" s="15">
        <f>T151*INPUTS!$B$6</f>
        <v>47102.328</v>
      </c>
      <c r="W151" s="54" t="s">
        <v>396</v>
      </c>
      <c r="X151" s="54" t="s">
        <v>396</v>
      </c>
      <c r="Y151" s="58">
        <f>IFERROR(VLOOKUP(E151,INPUTS!$A$44:$B$103,2,0),0)</f>
        <v>0</v>
      </c>
      <c r="Z151" s="15">
        <f t="shared" si="184"/>
        <v>0</v>
      </c>
      <c r="AA151" s="20">
        <f>IFERROR(VLOOKUP(E151,INPUTS!$A$44:$C$103,3,0),SCENARIOS!$J$24)</f>
        <v>0.01</v>
      </c>
      <c r="AB151" s="15">
        <f t="shared" ref="AB151:AF151" si="213">$T151*AA151*(1+$Q151)^AB$2</f>
        <v>181.351848325939</v>
      </c>
      <c r="AC151" s="20">
        <f>IFERROR(VLOOKUP($E151,INPUTS!$A$44:$G$103,4,0),SCENARIOS!$K$24)</f>
        <v>0.05</v>
      </c>
      <c r="AD151" s="15">
        <f t="shared" si="213"/>
        <v>1103.21126310679</v>
      </c>
      <c r="AE151" s="20">
        <f>IFERROR(VLOOKUP($E151,INPUTS!$A$44:$G$103,5,0),SCENARIOS!$L$24)</f>
        <v>0.1</v>
      </c>
      <c r="AF151" s="15">
        <f t="shared" si="213"/>
        <v>2684.4503704385</v>
      </c>
      <c r="AG151" s="20">
        <f>IFERROR(VLOOKUP($E151,INPUTS!$A$44:$G$103,6,0),SCENARIOS!$M$24)</f>
        <v>0.2</v>
      </c>
      <c r="AH151" s="15">
        <f t="shared" si="186"/>
        <v>6532.08866908551</v>
      </c>
      <c r="AI151" s="20">
        <f>IFERROR(VLOOKUP($E151,INPUTS!$A$44:$G$103,7,0),SCENARIOS!$N$24)</f>
        <v>0.25</v>
      </c>
      <c r="AJ151" s="15">
        <f t="shared" si="187"/>
        <v>9934.10579747131</v>
      </c>
      <c r="AL151" t="str">
        <f t="shared" si="192"/>
        <v>N</v>
      </c>
      <c r="AM151" s="21">
        <f t="shared" si="193"/>
        <v>39736.4231898852</v>
      </c>
      <c r="BB151" s="2"/>
      <c r="BC151" s="2" t="str">
        <v>BRS</v>
      </c>
      <c r="BD151" s="15">
        <f>SUMIF($E$4:$E$1277,$BC151,$T$4:$T$1277)*(1+INDEX($Q$4:$Q$1277,MATCH($BC151,$E$4:$E1294,0)))^BD$132</f>
        <v>673392.72</v>
      </c>
      <c r="BE151" s="15">
        <f>SUMIF($E$4:$E$1277,$BC151,$T$4:$T$1277)*(1+INDEX($Q$4:$Q$1277,MATCH($BC151,$E$4:$E1294,0)))^BE$132</f>
        <v>761882.053908757</v>
      </c>
      <c r="BF151" s="15">
        <f>SUMIF($E$4:$E$1277,$BC151,$T$4:$T$1277)*(1+INDEX($Q$4:$Q$1277,MATCH($BC151,$E$4:$E1294,0)))^BF$132</f>
        <v>861999.613046345</v>
      </c>
      <c r="BG151" s="15">
        <f>SUMIF($E$4:$E$1277,$BC151,$T$4:$T$1277)*(1+INDEX($Q$4:$Q$1277,MATCH($BC151,$E$4:$E1294,0)))^BG$132</f>
        <v>975273.441709175</v>
      </c>
      <c r="BH151" s="15">
        <f>SUMIF($E$4:$E$1277,$BC151,$T$4:$T$1277)*(1+INDEX($Q$4:$Q$1277,MATCH($BC151,$E$4:$E1294,0)))^BH$132</f>
        <v>1103432.38176387</v>
      </c>
      <c r="BI151" s="15">
        <f>SUMIF($E$4:$E$1277,$BC151,$T$4:$T$1277)*(1+INDEX($Q$4:$Q$1277,MATCH($BC151,$E$4:$E1294,0)))^BI$132</f>
        <v>1248432.4590971</v>
      </c>
      <c r="BJ151" s="62">
        <f t="shared" si="196"/>
        <v>1248432.4590971</v>
      </c>
      <c r="BK151" s="63" t="str">
        <f t="shared" si="197"/>
        <v>Y</v>
      </c>
      <c r="BL151" s="15"/>
      <c r="BM151" s="2" t="str">
        <v>Greece</v>
      </c>
      <c r="BN151" s="15">
        <f>SUMIF($F$4:$F$1277,$BM151,$T$4:$T$1277)*(1+INDEX($Q$4:$Q$1277,MATCH($BM151,$F$4:$F1294,0)))^BN$132</f>
        <v>1185266.73</v>
      </c>
      <c r="BO151" s="15">
        <f>SUMIF($F$4:$F$1277,$BM151,$T$4:$T$1277)*(1+INDEX($Q$4:$Q$1277,MATCH($BM151,$F$4:$F1294,0)))^BO$132</f>
        <v>1341020.51278801</v>
      </c>
      <c r="BP151" s="15">
        <f>SUMIF($F$4:$F$1277,$BM151,$T$4:$T$1277)*(1+INDEX($Q$4:$Q$1277,MATCH($BM151,$F$4:$F1294,0)))^BP$132</f>
        <v>1517241.62182316</v>
      </c>
      <c r="BQ151" s="15">
        <f>SUMIF($F$4:$F$1277,$BM151,$T$4:$T$1277)*(1+INDEX($Q$4:$Q$1277,MATCH($BM151,$F$4:$F1294,0)))^BQ$132</f>
        <v>1716619.63187021</v>
      </c>
      <c r="BR151" s="15">
        <f>SUMIF($F$4:$F$1277,$BM151,$T$4:$T$1277)*(1+INDEX($Q$4:$Q$1277,MATCH($BM151,$F$4:$F1294,0)))^BR$132</f>
        <v>1942197.54990724</v>
      </c>
      <c r="BS151" s="15">
        <f>SUMIF($F$4:$F$1277,$BM151,$T$4:$T$1277)*(1+INDEX($Q$4:$Q$1277,MATCH($BM151,$F$4:$F1294,0)))^BS$132</f>
        <v>2197418.2590211</v>
      </c>
    </row>
    <row r="152" ht="15" customHeight="1" spans="1:71">
      <c r="A152" s="6" t="s">
        <v>1088</v>
      </c>
      <c r="B152" s="52" t="s">
        <v>568</v>
      </c>
      <c r="C152" s="52" t="s">
        <v>569</v>
      </c>
      <c r="D152" s="52" t="s">
        <v>929</v>
      </c>
      <c r="E152" s="10" t="s">
        <v>570</v>
      </c>
      <c r="F152" s="52" t="s">
        <v>431</v>
      </c>
      <c r="G152" s="52" t="s">
        <v>173</v>
      </c>
      <c r="H152" s="52" t="s">
        <v>224</v>
      </c>
      <c r="I152" s="52" t="s">
        <v>938</v>
      </c>
      <c r="J152" s="52" t="s">
        <v>165</v>
      </c>
      <c r="K152" s="52" t="s">
        <v>931</v>
      </c>
      <c r="L152" s="53" t="s">
        <v>291</v>
      </c>
      <c r="M152" s="13">
        <v>91</v>
      </c>
      <c r="N152" s="14">
        <f t="shared" si="190"/>
        <v>0.249315068493151</v>
      </c>
      <c r="O152" s="15">
        <v>9600</v>
      </c>
      <c r="P152" s="15">
        <f t="shared" si="155"/>
        <v>873600</v>
      </c>
      <c r="Q152" s="16">
        <f>IFERROR(VLOOKUP(G152,SCENARIOS!$A$13:$E$18,3,0),0.025)</f>
        <v>0.04</v>
      </c>
      <c r="R152" s="57">
        <f>IFERROR(VLOOKUP(L152,INPUTS!$A$107:$B$120,2,0),0.0082)</f>
        <v>0.0079</v>
      </c>
      <c r="S152" s="52">
        <f t="shared" si="156"/>
        <v>75.84</v>
      </c>
      <c r="T152" s="15">
        <f t="shared" si="157"/>
        <v>6901.44</v>
      </c>
      <c r="U152" s="15">
        <f>T152/INPUTS!$B$7*1000</f>
        <v>8626800</v>
      </c>
      <c r="V152" s="15">
        <f>T152*INPUTS!$B$6</f>
        <v>21808.5504</v>
      </c>
      <c r="W152" s="54" t="s">
        <v>396</v>
      </c>
      <c r="X152" s="54" t="s">
        <v>396</v>
      </c>
      <c r="Y152" s="58">
        <f>IFERROR(VLOOKUP(E152,INPUTS!$A$44:$B$103,2,0),0)</f>
        <v>0</v>
      </c>
      <c r="Z152" s="15">
        <f t="shared" si="184"/>
        <v>0</v>
      </c>
      <c r="AA152" s="20">
        <f>IFERROR(VLOOKUP(E152,INPUTS!$A$44:$C$103,3,0),SCENARIOS!$J$24)</f>
        <v>0.01</v>
      </c>
      <c r="AB152" s="15">
        <f t="shared" ref="AB152:AF152" si="214">$T152*AA152*(1+$Q152)^AB$2</f>
        <v>83.9665700673946</v>
      </c>
      <c r="AC152" s="20">
        <f>IFERROR(VLOOKUP($E152,INPUTS!$A$44:$G$103,4,0),SCENARIOS!$K$24)</f>
        <v>0.05</v>
      </c>
      <c r="AD152" s="15">
        <f t="shared" si="214"/>
        <v>510.790855885343</v>
      </c>
      <c r="AE152" s="20">
        <f>IFERROR(VLOOKUP($E152,INPUTS!$A$44:$G$103,5,0),SCENARIOS!$L$24)</f>
        <v>0.1</v>
      </c>
      <c r="AF152" s="15">
        <f t="shared" si="214"/>
        <v>1242.91035466457</v>
      </c>
      <c r="AG152" s="20">
        <f>IFERROR(VLOOKUP($E152,INPUTS!$A$44:$G$103,6,0),SCENARIOS!$M$24)</f>
        <v>0.2</v>
      </c>
      <c r="AH152" s="15">
        <f t="shared" si="186"/>
        <v>3024.38098085132</v>
      </c>
      <c r="AI152" s="20">
        <f>IFERROR(VLOOKUP($E152,INPUTS!$A$44:$G$103,7,0),SCENARIOS!$N$24)</f>
        <v>0.25</v>
      </c>
      <c r="AJ152" s="15">
        <f t="shared" si="187"/>
        <v>4599.52737289514</v>
      </c>
      <c r="AL152" t="str">
        <f t="shared" si="192"/>
        <v>N</v>
      </c>
      <c r="AM152" s="21">
        <f t="shared" si="193"/>
        <v>18398.1094915806</v>
      </c>
      <c r="BB152" s="2"/>
      <c r="BC152" s="2" t="str">
        <v>BRU</v>
      </c>
      <c r="BD152" s="15">
        <f>SUMIF($E$4:$E$1277,$BC152,$T$4:$T$1277)*(1+INDEX($Q$4:$Q$1277,MATCH($BC152,$E$4:$E1295,0)))^BD$132</f>
        <v>1685332.075</v>
      </c>
      <c r="BE152" s="15">
        <f>SUMIF($E$4:$E$1277,$BC152,$T$4:$T$1277)*(1+INDEX($Q$4:$Q$1277,MATCH($BC152,$E$4:$E1295,0)))^BE$132</f>
        <v>1906798.551103</v>
      </c>
      <c r="BF152" s="15">
        <f>SUMIF($E$4:$E$1277,$BC152,$T$4:$T$1277)*(1+INDEX($Q$4:$Q$1277,MATCH($BC152,$E$4:$E1295,0)))^BF$132</f>
        <v>2157367.54104588</v>
      </c>
      <c r="BG152" s="15">
        <f>SUMIF($E$4:$E$1277,$BC152,$T$4:$T$1277)*(1+INDEX($Q$4:$Q$1277,MATCH($BC152,$E$4:$E1295,0)))^BG$132</f>
        <v>2440863.35416296</v>
      </c>
      <c r="BH152" s="15">
        <f>SUMIF($E$4:$E$1277,$BC152,$T$4:$T$1277)*(1+INDEX($Q$4:$Q$1277,MATCH($BC152,$E$4:$E1295,0)))^BH$132</f>
        <v>2761612.84544373</v>
      </c>
      <c r="BI152" s="15">
        <f>SUMIF($E$4:$E$1277,$BC152,$T$4:$T$1277)*(1+INDEX($Q$4:$Q$1277,MATCH($BC152,$E$4:$E1295,0)))^BI$132</f>
        <v>3124511.45415928</v>
      </c>
      <c r="BJ152" s="62">
        <f t="shared" si="196"/>
        <v>3124511.45415928</v>
      </c>
      <c r="BK152" s="63" t="str">
        <f t="shared" si="197"/>
        <v>Y</v>
      </c>
      <c r="BL152" s="15"/>
      <c r="BM152" s="2" t="str">
        <v>Hong Kong</v>
      </c>
      <c r="BN152" s="15">
        <f>SUMIF($F$4:$F$1277,$BM152,$T$4:$T$1277)*(1+INDEX($Q$4:$Q$1277,MATCH($BM152,$F$4:$F1295,0)))^BN$132</f>
        <v>4554221.2125</v>
      </c>
      <c r="BO152" s="15">
        <f>SUMIF($F$4:$F$1277,$BM152,$T$4:$T$1277)*(1+INDEX($Q$4:$Q$1277,MATCH($BM152,$F$4:$F1295,0)))^BO$132</f>
        <v>5540906.45635977</v>
      </c>
      <c r="BP152" s="15">
        <f>SUMIF($F$4:$F$1277,$BM152,$T$4:$T$1277)*(1+INDEX($Q$4:$Q$1277,MATCH($BM152,$F$4:$F1295,0)))^BP$132</f>
        <v>6741359.92205702</v>
      </c>
      <c r="BQ152" s="15">
        <f>SUMIF($F$4:$F$1277,$BM152,$T$4:$T$1277)*(1+INDEX($Q$4:$Q$1277,MATCH($BM152,$F$4:$F1295,0)))^BQ$132</f>
        <v>8201895.11529371</v>
      </c>
      <c r="BR152" s="15">
        <f>SUMIF($F$4:$F$1277,$BM152,$T$4:$T$1277)*(1+INDEX($Q$4:$Q$1277,MATCH($BM152,$F$4:$F1295,0)))^BR$132</f>
        <v>9978859.49720248</v>
      </c>
      <c r="BS152" s="15">
        <f>SUMIF($F$4:$F$1277,$BM152,$T$4:$T$1277)*(1+INDEX($Q$4:$Q$1277,MATCH($BM152,$F$4:$F1295,0)))^BS$132</f>
        <v>12140808.3699132</v>
      </c>
    </row>
    <row r="153" ht="15" customHeight="1" spans="1:71">
      <c r="A153" s="24" t="s">
        <v>1089</v>
      </c>
      <c r="B153" s="52" t="s">
        <v>571</v>
      </c>
      <c r="C153" s="52" t="s">
        <v>572</v>
      </c>
      <c r="D153" s="52" t="s">
        <v>929</v>
      </c>
      <c r="E153" s="10" t="s">
        <v>432</v>
      </c>
      <c r="F153" s="52" t="s">
        <v>431</v>
      </c>
      <c r="G153" s="52" t="s">
        <v>173</v>
      </c>
      <c r="H153" s="52" t="s">
        <v>248</v>
      </c>
      <c r="I153" s="52" t="s">
        <v>930</v>
      </c>
      <c r="J153" s="52" t="s">
        <v>169</v>
      </c>
      <c r="K153" s="52" t="s">
        <v>931</v>
      </c>
      <c r="L153" s="53" t="s">
        <v>291</v>
      </c>
      <c r="M153" s="13">
        <v>182</v>
      </c>
      <c r="N153" s="14">
        <f t="shared" si="190"/>
        <v>0.498630136986301</v>
      </c>
      <c r="O153" s="15">
        <v>9900</v>
      </c>
      <c r="P153" s="15">
        <f t="shared" si="155"/>
        <v>1801800</v>
      </c>
      <c r="Q153" s="16">
        <f>IFERROR(VLOOKUP(G153,SCENARIOS!$A$13:$E$18,3,0),0.025)</f>
        <v>0.04</v>
      </c>
      <c r="R153" s="57">
        <f>IFERROR(VLOOKUP(L153,INPUTS!$A$107:$B$120,2,0),0.0082)</f>
        <v>0.0079</v>
      </c>
      <c r="S153" s="52">
        <f t="shared" si="156"/>
        <v>78.21</v>
      </c>
      <c r="T153" s="15">
        <f t="shared" si="157"/>
        <v>14234.22</v>
      </c>
      <c r="U153" s="15">
        <f>T153/INPUTS!$B$7*1000</f>
        <v>17792775</v>
      </c>
      <c r="V153" s="15">
        <f>T153*INPUTS!$B$6</f>
        <v>44980.1352</v>
      </c>
      <c r="W153" s="54" t="s">
        <v>396</v>
      </c>
      <c r="X153" s="54" t="s">
        <v>396</v>
      </c>
      <c r="Y153" s="58">
        <f>IFERROR(VLOOKUP(E153,INPUTS!$A$44:$B$103,2,0),0)</f>
        <v>0</v>
      </c>
      <c r="Z153" s="15">
        <f t="shared" si="184"/>
        <v>0</v>
      </c>
      <c r="AA153" s="20">
        <f>IFERROR(VLOOKUP(E153,INPUTS!$A$44:$C$103,3,0),SCENARIOS!$J$24)</f>
        <v>0.01</v>
      </c>
      <c r="AB153" s="15">
        <f t="shared" ref="AB153:AF153" si="215">$T153*AA153*(1+$Q153)^AB$2</f>
        <v>173.181050764001</v>
      </c>
      <c r="AC153" s="20">
        <f>IFERROR(VLOOKUP($E153,INPUTS!$A$44:$G$103,4,0),SCENARIOS!$K$24)</f>
        <v>0.05</v>
      </c>
      <c r="AD153" s="15">
        <f t="shared" si="215"/>
        <v>1053.50614026352</v>
      </c>
      <c r="AE153" s="20">
        <f>IFERROR(VLOOKUP($E153,INPUTS!$A$44:$G$103,5,0),SCENARIOS!$L$24)</f>
        <v>0.1</v>
      </c>
      <c r="AF153" s="15">
        <f t="shared" si="215"/>
        <v>2563.50260649567</v>
      </c>
      <c r="AG153" s="20">
        <f>IFERROR(VLOOKUP($E153,INPUTS!$A$44:$G$103,6,0),SCENARIOS!$M$24)</f>
        <v>0.2</v>
      </c>
      <c r="AH153" s="15">
        <f t="shared" si="186"/>
        <v>6237.78577300584</v>
      </c>
      <c r="AI153" s="20">
        <f>IFERROR(VLOOKUP($E153,INPUTS!$A$44:$G$103,7,0),SCENARIOS!$N$24)</f>
        <v>0.25</v>
      </c>
      <c r="AJ153" s="15">
        <f t="shared" si="187"/>
        <v>9486.52520659623</v>
      </c>
      <c r="AL153" t="str">
        <f t="shared" si="192"/>
        <v>N</v>
      </c>
      <c r="AM153" s="21">
        <f t="shared" si="193"/>
        <v>37946.1008263849</v>
      </c>
      <c r="BB153" s="2"/>
      <c r="BC153" s="2" t="str">
        <v>BSB</v>
      </c>
      <c r="BD153" s="15">
        <f>SUMIF($E$4:$E$1277,$BC153,$T$4:$T$1277)*(1+INDEX($Q$4:$Q$1277,MATCH($BC153,$E$4:$E1296,0)))^BD$132</f>
        <v>10930.764</v>
      </c>
      <c r="BE153" s="15">
        <f>SUMIF($E$4:$E$1277,$BC153,$T$4:$T$1277)*(1+INDEX($Q$4:$Q$1277,MATCH($BC153,$E$4:$E1296,0)))^BE$132</f>
        <v>12982.3187130579</v>
      </c>
      <c r="BF153" s="15">
        <f>SUMIF($E$4:$E$1277,$BC153,$T$4:$T$1277)*(1+INDEX($Q$4:$Q$1277,MATCH($BC153,$E$4:$E1296,0)))^BF$132</f>
        <v>15418.922151042</v>
      </c>
      <c r="BG153" s="15">
        <f>SUMIF($E$4:$E$1277,$BC153,$T$4:$T$1277)*(1+INDEX($Q$4:$Q$1277,MATCH($BC153,$E$4:$E1296,0)))^BG$132</f>
        <v>18312.8426866278</v>
      </c>
      <c r="BH153" s="15">
        <f>SUMIF($E$4:$E$1277,$BC153,$T$4:$T$1277)*(1+INDEX($Q$4:$Q$1277,MATCH($BC153,$E$4:$E1296,0)))^BH$132</f>
        <v>21749.9124763733</v>
      </c>
      <c r="BI153" s="15">
        <f>SUMIF($E$4:$E$1277,$BC153,$T$4:$T$1277)*(1+INDEX($Q$4:$Q$1277,MATCH($BC153,$E$4:$E1296,0)))^BI$132</f>
        <v>25832.0731972067</v>
      </c>
      <c r="BJ153" s="62">
        <f t="shared" si="196"/>
        <v>25832.0731972067</v>
      </c>
      <c r="BK153" s="63" t="str">
        <f t="shared" si="197"/>
        <v>Y</v>
      </c>
      <c r="BL153" s="15"/>
      <c r="BM153" s="2" t="str">
        <v>Hungary</v>
      </c>
      <c r="BN153" s="15">
        <f>SUMIF($F$4:$F$1277,$BM153,$T$4:$T$1277)*(1+INDEX($Q$4:$Q$1277,MATCH($BM153,$F$4:$F1296,0)))^BN$132</f>
        <v>292370.01</v>
      </c>
      <c r="BO153" s="15">
        <f>SUMIF($F$4:$F$1277,$BM153,$T$4:$T$1277)*(1+INDEX($Q$4:$Q$1277,MATCH($BM153,$F$4:$F1296,0)))^BO$132</f>
        <v>330789.830516914</v>
      </c>
      <c r="BP153" s="15">
        <f>SUMIF($F$4:$F$1277,$BM153,$T$4:$T$1277)*(1+INDEX($Q$4:$Q$1277,MATCH($BM153,$F$4:$F1296,0)))^BP$132</f>
        <v>374258.330987534</v>
      </c>
      <c r="BQ153" s="15">
        <f>SUMIF($F$4:$F$1277,$BM153,$T$4:$T$1277)*(1+INDEX($Q$4:$Q$1277,MATCH($BM153,$F$4:$F1296,0)))^BQ$132</f>
        <v>423438.949422034</v>
      </c>
      <c r="BR153" s="15">
        <f>SUMIF($F$4:$F$1277,$BM153,$T$4:$T$1277)*(1+INDEX($Q$4:$Q$1277,MATCH($BM153,$F$4:$F1296,0)))^BR$132</f>
        <v>479082.305033867</v>
      </c>
      <c r="BS153" s="15">
        <f>SUMIF($F$4:$F$1277,$BM153,$T$4:$T$1277)*(1+INDEX($Q$4:$Q$1277,MATCH($BM153,$F$4:$F1296,0)))^BS$132</f>
        <v>542037.654565889</v>
      </c>
    </row>
    <row r="154" ht="15" customHeight="1" spans="1:71">
      <c r="A154" s="6" t="s">
        <v>1090</v>
      </c>
      <c r="B154" s="52" t="s">
        <v>571</v>
      </c>
      <c r="C154" s="52" t="s">
        <v>572</v>
      </c>
      <c r="D154" s="52" t="s">
        <v>929</v>
      </c>
      <c r="E154" s="10" t="s">
        <v>432</v>
      </c>
      <c r="F154" s="52" t="s">
        <v>431</v>
      </c>
      <c r="G154" s="52" t="s">
        <v>173</v>
      </c>
      <c r="H154" s="52" t="s">
        <v>245</v>
      </c>
      <c r="I154" s="52" t="s">
        <v>930</v>
      </c>
      <c r="J154" s="52" t="s">
        <v>169</v>
      </c>
      <c r="K154" s="52" t="s">
        <v>931</v>
      </c>
      <c r="L154" s="53" t="s">
        <v>291</v>
      </c>
      <c r="M154" s="13">
        <v>91</v>
      </c>
      <c r="N154" s="14">
        <f t="shared" si="190"/>
        <v>0.249315068493151</v>
      </c>
      <c r="O154" s="15">
        <v>11000</v>
      </c>
      <c r="P154" s="15">
        <f t="shared" si="155"/>
        <v>1001000</v>
      </c>
      <c r="Q154" s="16">
        <f>IFERROR(VLOOKUP(G154,SCENARIOS!$A$13:$E$18,3,0),0.025)</f>
        <v>0.04</v>
      </c>
      <c r="R154" s="57">
        <f>IFERROR(VLOOKUP(L154,INPUTS!$A$107:$B$120,2,0),0.0082)</f>
        <v>0.0079</v>
      </c>
      <c r="S154" s="52">
        <f t="shared" si="156"/>
        <v>86.9</v>
      </c>
      <c r="T154" s="15">
        <f t="shared" si="157"/>
        <v>7907.9</v>
      </c>
      <c r="U154" s="15">
        <f>T154/INPUTS!$B$7*1000</f>
        <v>9884875</v>
      </c>
      <c r="V154" s="15">
        <f>T154*INPUTS!$B$6</f>
        <v>24988.964</v>
      </c>
      <c r="W154" s="54" t="s">
        <v>396</v>
      </c>
      <c r="X154" s="54" t="s">
        <v>396</v>
      </c>
      <c r="Y154" s="58">
        <f>IFERROR(VLOOKUP(E154,INPUTS!$A$44:$B$103,2,0),0)</f>
        <v>0</v>
      </c>
      <c r="Z154" s="15">
        <f t="shared" si="184"/>
        <v>0</v>
      </c>
      <c r="AA154" s="20">
        <f>IFERROR(VLOOKUP(E154,INPUTS!$A$44:$C$103,3,0),SCENARIOS!$J$24)</f>
        <v>0.01</v>
      </c>
      <c r="AB154" s="15">
        <f t="shared" ref="AB154:AF154" si="216">$T154*AA154*(1+$Q154)^AB$2</f>
        <v>96.2116948688896</v>
      </c>
      <c r="AC154" s="20">
        <f>IFERROR(VLOOKUP($E154,INPUTS!$A$44:$G$103,4,0),SCENARIOS!$K$24)</f>
        <v>0.05</v>
      </c>
      <c r="AD154" s="15">
        <f t="shared" si="216"/>
        <v>585.281189035289</v>
      </c>
      <c r="AE154" s="20">
        <f>IFERROR(VLOOKUP($E154,INPUTS!$A$44:$G$103,5,0),SCENARIOS!$L$24)</f>
        <v>0.1</v>
      </c>
      <c r="AF154" s="15">
        <f t="shared" si="216"/>
        <v>1424.16811471981</v>
      </c>
      <c r="AG154" s="20">
        <f>IFERROR(VLOOKUP($E154,INPUTS!$A$44:$G$103,6,0),SCENARIOS!$M$24)</f>
        <v>0.2</v>
      </c>
      <c r="AH154" s="15">
        <f t="shared" si="186"/>
        <v>3465.4365405588</v>
      </c>
      <c r="AI154" s="20">
        <f>IFERROR(VLOOKUP($E154,INPUTS!$A$44:$G$103,7,0),SCENARIOS!$N$24)</f>
        <v>0.25</v>
      </c>
      <c r="AJ154" s="15">
        <f t="shared" si="187"/>
        <v>5270.29178144235</v>
      </c>
      <c r="AL154" t="str">
        <f t="shared" si="192"/>
        <v>N</v>
      </c>
      <c r="AM154" s="21">
        <f t="shared" si="193"/>
        <v>21081.1671257694</v>
      </c>
      <c r="BB154" s="2"/>
      <c r="BC154" s="2" t="str">
        <v>BUD</v>
      </c>
      <c r="BD154" s="15">
        <f>SUMIF($E$4:$E$1277,$BC154,$T$4:$T$1277)*(1+INDEX($Q$4:$Q$1277,MATCH($BC154,$E$4:$E1297,0)))^BD$132</f>
        <v>292370.01</v>
      </c>
      <c r="BE154" s="15">
        <f>SUMIF($E$4:$E$1277,$BC154,$T$4:$T$1277)*(1+INDEX($Q$4:$Q$1277,MATCH($BC154,$E$4:$E1297,0)))^BE$132</f>
        <v>330789.830516914</v>
      </c>
      <c r="BF154" s="15">
        <f>SUMIF($E$4:$E$1277,$BC154,$T$4:$T$1277)*(1+INDEX($Q$4:$Q$1277,MATCH($BC154,$E$4:$E1297,0)))^BF$132</f>
        <v>374258.330987534</v>
      </c>
      <c r="BG154" s="15">
        <f>SUMIF($E$4:$E$1277,$BC154,$T$4:$T$1277)*(1+INDEX($Q$4:$Q$1277,MATCH($BC154,$E$4:$E1297,0)))^BG$132</f>
        <v>423438.949422034</v>
      </c>
      <c r="BH154" s="15">
        <f>SUMIF($E$4:$E$1277,$BC154,$T$4:$T$1277)*(1+INDEX($Q$4:$Q$1277,MATCH($BC154,$E$4:$E1297,0)))^BH$132</f>
        <v>479082.305033867</v>
      </c>
      <c r="BI154" s="15">
        <f>SUMIF($E$4:$E$1277,$BC154,$T$4:$T$1277)*(1+INDEX($Q$4:$Q$1277,MATCH($BC154,$E$4:$E1297,0)))^BI$132</f>
        <v>542037.654565889</v>
      </c>
      <c r="BJ154" s="62">
        <f t="shared" si="196"/>
        <v>542037.654565889</v>
      </c>
      <c r="BK154" s="63" t="str">
        <f t="shared" si="197"/>
        <v>Y</v>
      </c>
      <c r="BL154" s="15"/>
      <c r="BM154" s="2" t="str">
        <v>Iceland</v>
      </c>
      <c r="BN154" s="15">
        <f>SUMIF($F$4:$F$1277,$BM154,$T$4:$T$1277)*(1+INDEX($Q$4:$Q$1277,MATCH($BM154,$F$4:$F1297,0)))^BN$132</f>
        <v>303072</v>
      </c>
      <c r="BO154" s="15">
        <f>SUMIF($F$4:$F$1277,$BM154,$T$4:$T$1277)*(1+INDEX($Q$4:$Q$1277,MATCH($BM154,$F$4:$F1297,0)))^BO$132</f>
        <v>342898.149897187</v>
      </c>
      <c r="BP154" s="15">
        <f>SUMIF($F$4:$F$1277,$BM154,$T$4:$T$1277)*(1+INDEX($Q$4:$Q$1277,MATCH($BM154,$F$4:$F1297,0)))^BP$132</f>
        <v>387957.782978678</v>
      </c>
      <c r="BQ154" s="15">
        <f>SUMIF($F$4:$F$1277,$BM154,$T$4:$T$1277)*(1+INDEX($Q$4:$Q$1277,MATCH($BM154,$F$4:$F1297,0)))^BQ$132</f>
        <v>438938.621916915</v>
      </c>
      <c r="BR154" s="15">
        <f>SUMIF($F$4:$F$1277,$BM154,$T$4:$T$1277)*(1+INDEX($Q$4:$Q$1277,MATCH($BM154,$F$4:$F1297,0)))^BR$132</f>
        <v>496618.761791691</v>
      </c>
      <c r="BS154" s="15">
        <f>SUMIF($F$4:$F$1277,$BM154,$T$4:$T$1277)*(1+INDEX($Q$4:$Q$1277,MATCH($BM154,$F$4:$F1297,0)))^BS$132</f>
        <v>561878.545766692</v>
      </c>
    </row>
    <row r="155" ht="15" customHeight="1" spans="1:71">
      <c r="A155" s="24" t="s">
        <v>1091</v>
      </c>
      <c r="B155" s="52" t="s">
        <v>571</v>
      </c>
      <c r="C155" s="52" t="s">
        <v>572</v>
      </c>
      <c r="D155" s="52" t="s">
        <v>929</v>
      </c>
      <c r="E155" s="10" t="s">
        <v>432</v>
      </c>
      <c r="F155" s="52" t="s">
        <v>431</v>
      </c>
      <c r="G155" s="52" t="s">
        <v>173</v>
      </c>
      <c r="H155" s="52" t="s">
        <v>224</v>
      </c>
      <c r="I155" s="52" t="s">
        <v>938</v>
      </c>
      <c r="J155" s="52" t="s">
        <v>165</v>
      </c>
      <c r="K155" s="52" t="s">
        <v>931</v>
      </c>
      <c r="L155" s="53" t="s">
        <v>291</v>
      </c>
      <c r="M155" s="13">
        <v>91</v>
      </c>
      <c r="N155" s="14">
        <f t="shared" si="190"/>
        <v>0.249315068493151</v>
      </c>
      <c r="O155" s="15">
        <v>8100</v>
      </c>
      <c r="P155" s="15">
        <f t="shared" si="155"/>
        <v>737100</v>
      </c>
      <c r="Q155" s="16">
        <f>IFERROR(VLOOKUP(G155,SCENARIOS!$A$13:$E$18,3,0),0.025)</f>
        <v>0.04</v>
      </c>
      <c r="R155" s="57">
        <f>IFERROR(VLOOKUP(L155,INPUTS!$A$107:$B$120,2,0),0.0082)</f>
        <v>0.0079</v>
      </c>
      <c r="S155" s="52">
        <f t="shared" si="156"/>
        <v>63.99</v>
      </c>
      <c r="T155" s="15">
        <f t="shared" si="157"/>
        <v>5823.09</v>
      </c>
      <c r="U155" s="15">
        <f>T155/INPUTS!$B$7*1000</f>
        <v>7278862.5</v>
      </c>
      <c r="V155" s="15">
        <f>T155*INPUTS!$B$6</f>
        <v>18400.9644</v>
      </c>
      <c r="W155" s="54" t="s">
        <v>396</v>
      </c>
      <c r="X155" s="54" t="s">
        <v>396</v>
      </c>
      <c r="Y155" s="58">
        <f>IFERROR(VLOOKUP(E155,INPUTS!$A$44:$B$103,2,0),0)</f>
        <v>0</v>
      </c>
      <c r="Z155" s="15">
        <f t="shared" si="184"/>
        <v>0</v>
      </c>
      <c r="AA155" s="20">
        <f>IFERROR(VLOOKUP(E155,INPUTS!$A$44:$C$103,3,0),SCENARIOS!$J$24)</f>
        <v>0.01</v>
      </c>
      <c r="AB155" s="15">
        <f t="shared" ref="AB155:AF155" si="217">$T155*AA155*(1+$Q155)^AB$2</f>
        <v>70.8467934943642</v>
      </c>
      <c r="AC155" s="20">
        <f>IFERROR(VLOOKUP($E155,INPUTS!$A$44:$G$103,4,0),SCENARIOS!$K$24)</f>
        <v>0.05</v>
      </c>
      <c r="AD155" s="15">
        <f t="shared" si="217"/>
        <v>430.979784653258</v>
      </c>
      <c r="AE155" s="20">
        <f>IFERROR(VLOOKUP($E155,INPUTS!$A$44:$G$103,5,0),SCENARIOS!$L$24)</f>
        <v>0.1</v>
      </c>
      <c r="AF155" s="15">
        <f t="shared" si="217"/>
        <v>1048.70561174823</v>
      </c>
      <c r="AG155" s="20">
        <f>IFERROR(VLOOKUP($E155,INPUTS!$A$44:$G$103,6,0),SCENARIOS!$M$24)</f>
        <v>0.2</v>
      </c>
      <c r="AH155" s="15">
        <f t="shared" si="186"/>
        <v>2551.8214525933</v>
      </c>
      <c r="AI155" s="20">
        <f>IFERROR(VLOOKUP($E155,INPUTS!$A$44:$G$103,7,0),SCENARIOS!$N$24)</f>
        <v>0.25</v>
      </c>
      <c r="AJ155" s="15">
        <f t="shared" si="187"/>
        <v>3880.85122088028</v>
      </c>
      <c r="AL155" t="str">
        <f t="shared" si="192"/>
        <v>N</v>
      </c>
      <c r="AM155" s="21">
        <f t="shared" si="193"/>
        <v>15523.4048835211</v>
      </c>
      <c r="BB155" s="2"/>
      <c r="BC155" s="2" t="str">
        <v>CAI</v>
      </c>
      <c r="BD155" s="15">
        <f>SUMIF($E$4:$E$1277,$BC155,$T$4:$T$1277)*(1+INDEX($Q$4:$Q$1277,MATCH($BC155,$E$4:$E1298,0)))^BD$132</f>
        <v>1039946.2135</v>
      </c>
      <c r="BE155" s="15">
        <f>SUMIF($E$4:$E$1277,$BC155,$T$4:$T$1277)*(1+INDEX($Q$4:$Q$1277,MATCH($BC155,$E$4:$E1298,0)))^BE$132</f>
        <v>1295962.18739446</v>
      </c>
      <c r="BF155" s="15">
        <f>SUMIF($E$4:$E$1277,$BC155,$T$4:$T$1277)*(1+INDEX($Q$4:$Q$1277,MATCH($BC155,$E$4:$E1298,0)))^BF$132</f>
        <v>1615004.66981241</v>
      </c>
      <c r="BG155" s="15">
        <f>SUMIF($E$4:$E$1277,$BC155,$T$4:$T$1277)*(1+INDEX($Q$4:$Q$1277,MATCH($BC155,$E$4:$E1298,0)))^BG$132</f>
        <v>2012589.64874567</v>
      </c>
      <c r="BH155" s="15">
        <f>SUMIF($E$4:$E$1277,$BC155,$T$4:$T$1277)*(1+INDEX($Q$4:$Q$1277,MATCH($BC155,$E$4:$E1298,0)))^BH$132</f>
        <v>2508052.8681745</v>
      </c>
      <c r="BI155" s="64">
        <f>SUMIF($E$4:$E$1277,$BC155,$T$4:$T$1277)*(1+INDEX($Q$4:$Q$1277,MATCH($BC155,$E$4:$E1298,0)))^BI$132</f>
        <v>3125490.18299818</v>
      </c>
      <c r="BJ155" s="65">
        <f t="shared" si="196"/>
        <v>3125490.18299818</v>
      </c>
      <c r="BK155" s="63" t="str">
        <f t="shared" si="197"/>
        <v>Y</v>
      </c>
      <c r="BL155" s="15"/>
      <c r="BM155" s="2" t="str">
        <v>India</v>
      </c>
      <c r="BN155" s="15">
        <f>SUMIF($F$4:$F$1277,$BM155,$T$4:$T$1277)*(1+INDEX($Q$4:$Q$1277,MATCH($BM155,$F$4:$F1298,0)))^BN$132</f>
        <v>3913851.75</v>
      </c>
      <c r="BO155" s="15">
        <f>SUMIF($F$4:$F$1277,$BM155,$T$4:$T$1277)*(1+INDEX($Q$4:$Q$1277,MATCH($BM155,$F$4:$F1298,0)))^BO$132</f>
        <v>4761799.09120082</v>
      </c>
      <c r="BP155" s="15">
        <f>SUMIF($F$4:$F$1277,$BM155,$T$4:$T$1277)*(1+INDEX($Q$4:$Q$1277,MATCH($BM155,$F$4:$F1298,0)))^BP$132</f>
        <v>5793456.68495516</v>
      </c>
      <c r="BQ155" s="15">
        <f>SUMIF($F$4:$F$1277,$BM155,$T$4:$T$1277)*(1+INDEX($Q$4:$Q$1277,MATCH($BM155,$F$4:$F1298,0)))^BQ$132</f>
        <v>7048625.89067938</v>
      </c>
      <c r="BR155" s="15">
        <f>SUMIF($F$4:$F$1277,$BM155,$T$4:$T$1277)*(1+INDEX($Q$4:$Q$1277,MATCH($BM155,$F$4:$F1298,0)))^BR$132</f>
        <v>8575731.14782686</v>
      </c>
      <c r="BS155" s="15">
        <f>SUMIF($F$4:$F$1277,$BM155,$T$4:$T$1277)*(1+INDEX($Q$4:$Q$1277,MATCH($BM155,$F$4:$F1298,0)))^BS$132</f>
        <v>10433688.1912056</v>
      </c>
    </row>
    <row r="156" ht="15" customHeight="1" spans="1:71">
      <c r="A156" s="6" t="s">
        <v>1092</v>
      </c>
      <c r="B156" s="52" t="s">
        <v>573</v>
      </c>
      <c r="C156" s="52" t="s">
        <v>574</v>
      </c>
      <c r="D156" s="52" t="s">
        <v>929</v>
      </c>
      <c r="E156" s="10" t="s">
        <v>576</v>
      </c>
      <c r="F156" s="52" t="s">
        <v>575</v>
      </c>
      <c r="G156" s="52" t="s">
        <v>173</v>
      </c>
      <c r="H156" s="52" t="s">
        <v>224</v>
      </c>
      <c r="I156" s="52" t="s">
        <v>938</v>
      </c>
      <c r="J156" s="52" t="s">
        <v>165</v>
      </c>
      <c r="K156" s="52" t="s">
        <v>931</v>
      </c>
      <c r="L156" s="53" t="s">
        <v>291</v>
      </c>
      <c r="M156" s="13">
        <v>583</v>
      </c>
      <c r="N156" s="14">
        <f t="shared" si="190"/>
        <v>1.5972602739726</v>
      </c>
      <c r="O156" s="15">
        <v>6700</v>
      </c>
      <c r="P156" s="15">
        <f t="shared" si="155"/>
        <v>3906100</v>
      </c>
      <c r="Q156" s="16">
        <f>IFERROR(VLOOKUP(G156,SCENARIOS!$A$13:$E$18,3,0),0.025)</f>
        <v>0.04</v>
      </c>
      <c r="R156" s="57">
        <f>IFERROR(VLOOKUP(L156,INPUTS!$A$107:$B$120,2,0),0.0082)</f>
        <v>0.0079</v>
      </c>
      <c r="S156" s="52">
        <f t="shared" si="156"/>
        <v>52.93</v>
      </c>
      <c r="T156" s="15">
        <f t="shared" si="157"/>
        <v>30858.19</v>
      </c>
      <c r="U156" s="15">
        <f>T156/INPUTS!$B$7*1000</f>
        <v>38572737.5</v>
      </c>
      <c r="V156" s="15">
        <f>T156*INPUTS!$B$6</f>
        <v>97511.8804</v>
      </c>
      <c r="W156" s="54" t="s">
        <v>396</v>
      </c>
      <c r="X156" s="54" t="s">
        <v>396</v>
      </c>
      <c r="Y156" s="58">
        <f>IFERROR(VLOOKUP(E156,INPUTS!$A$44:$B$103,2,0),0)</f>
        <v>0</v>
      </c>
      <c r="Z156" s="15">
        <f t="shared" si="184"/>
        <v>0</v>
      </c>
      <c r="AA156" s="20">
        <f>IFERROR(VLOOKUP(E156,INPUTS!$A$44:$C$103,3,0),SCENARIOS!$J$24)</f>
        <v>0.01</v>
      </c>
      <c r="AB156" s="15">
        <f t="shared" ref="AB156:AF156" si="218">$T156*AA156*(1+$Q156)^AB$2</f>
        <v>375.437064263107</v>
      </c>
      <c r="AC156" s="20">
        <f>IFERROR(VLOOKUP($E156,INPUTS!$A$44:$G$103,4,0),SCENARIOS!$K$24)</f>
        <v>0.05</v>
      </c>
      <c r="AD156" s="15">
        <f t="shared" si="218"/>
        <v>2283.88296952122</v>
      </c>
      <c r="AE156" s="20">
        <f>IFERROR(VLOOKUP($E156,INPUTS!$A$44:$G$103,5,0),SCENARIOS!$L$24)</f>
        <v>0.1</v>
      </c>
      <c r="AF156" s="15">
        <f t="shared" si="218"/>
        <v>5557.38568721985</v>
      </c>
      <c r="AG156" s="20">
        <f>IFERROR(VLOOKUP($E156,INPUTS!$A$44:$G$103,6,0),SCENARIOS!$M$24)</f>
        <v>0.2</v>
      </c>
      <c r="AH156" s="15">
        <f t="shared" si="186"/>
        <v>13522.8188522245</v>
      </c>
      <c r="AI156" s="20">
        <f>IFERROR(VLOOKUP($E156,INPUTS!$A$44:$G$103,7,0),SCENARIOS!$N$24)</f>
        <v>0.25</v>
      </c>
      <c r="AJ156" s="15">
        <f t="shared" si="187"/>
        <v>20565.7210064855</v>
      </c>
      <c r="AL156" t="str">
        <f t="shared" si="192"/>
        <v>N</v>
      </c>
      <c r="AM156" s="21">
        <f t="shared" si="193"/>
        <v>82262.8840259419</v>
      </c>
      <c r="BB156" s="2"/>
      <c r="BC156" s="2" t="str">
        <v>CAN</v>
      </c>
      <c r="BD156" s="15">
        <f>SUMIF($E$4:$E$1277,$BC156,$T$4:$T$1277)*(1+INDEX($Q$4:$Q$1277,MATCH($BC156,$E$4:$E1299,0)))^BD$132</f>
        <v>1209425.14</v>
      </c>
      <c r="BE156" s="15">
        <f>SUMIF($E$4:$E$1277,$BC156,$T$4:$T$1277)*(1+INDEX($Q$4:$Q$1277,MATCH($BC156,$E$4:$E1299,0)))^BE$132</f>
        <v>1471450.60681653</v>
      </c>
      <c r="BF156" s="15">
        <f>SUMIF($E$4:$E$1277,$BC156,$T$4:$T$1277)*(1+INDEX($Q$4:$Q$1277,MATCH($BC156,$E$4:$E1299,0)))^BF$132</f>
        <v>1790244.65152157</v>
      </c>
      <c r="BG156" s="15">
        <f>SUMIF($E$4:$E$1277,$BC156,$T$4:$T$1277)*(1+INDEX($Q$4:$Q$1277,MATCH($BC156,$E$4:$E1299,0)))^BG$132</f>
        <v>2178106.35127979</v>
      </c>
      <c r="BH156" s="15">
        <f>SUMIF($E$4:$E$1277,$BC156,$T$4:$T$1277)*(1+INDEX($Q$4:$Q$1277,MATCH($BC156,$E$4:$E1299,0)))^BH$132</f>
        <v>2649999.41402044</v>
      </c>
      <c r="BI156" s="15">
        <f>SUMIF($E$4:$E$1277,$BC156,$T$4:$T$1277)*(1+INDEX($Q$4:$Q$1277,MATCH($BC156,$E$4:$E1299,0)))^BI$132</f>
        <v>3224129.47842626</v>
      </c>
      <c r="BJ156" s="62">
        <f t="shared" si="196"/>
        <v>3224129.47842626</v>
      </c>
      <c r="BK156" s="63" t="str">
        <f t="shared" si="197"/>
        <v>Y</v>
      </c>
      <c r="BL156" s="15"/>
      <c r="BM156" s="2" t="str">
        <v>Indonesia</v>
      </c>
      <c r="BN156" s="15">
        <f>SUMIF($F$4:$F$1277,$BM156,$T$4:$T$1277)*(1+INDEX($Q$4:$Q$1277,MATCH($BM156,$F$4:$F1299,0)))^BN$132</f>
        <v>645538.894</v>
      </c>
      <c r="BO156" s="15">
        <f>SUMIF($F$4:$F$1277,$BM156,$T$4:$T$1277)*(1+INDEX($Q$4:$Q$1277,MATCH($BM156,$F$4:$F1299,0)))^BO$132</f>
        <v>785396.768997186</v>
      </c>
      <c r="BP156" s="15">
        <f>SUMIF($F$4:$F$1277,$BM156,$T$4:$T$1277)*(1+INDEX($Q$4:$Q$1277,MATCH($BM156,$F$4:$F1299,0)))^BP$132</f>
        <v>955555.258536009</v>
      </c>
      <c r="BQ156" s="15">
        <f>SUMIF($F$4:$F$1277,$BM156,$T$4:$T$1277)*(1+INDEX($Q$4:$Q$1277,MATCH($BM156,$F$4:$F1299,0)))^BQ$132</f>
        <v>1162579.07870142</v>
      </c>
      <c r="BR156" s="15">
        <f>SUMIF($F$4:$F$1277,$BM156,$T$4:$T$1277)*(1+INDEX($Q$4:$Q$1277,MATCH($BM156,$F$4:$F1299,0)))^BR$132</f>
        <v>1414455.2103716</v>
      </c>
      <c r="BS156" s="15">
        <f>SUMIF($F$4:$F$1277,$BM156,$T$4:$T$1277)*(1+INDEX($Q$4:$Q$1277,MATCH($BM156,$F$4:$F1299,0)))^BS$132</f>
        <v>1720901.03701341</v>
      </c>
    </row>
    <row r="157" ht="15" customHeight="1" spans="1:71">
      <c r="A157" s="24" t="s">
        <v>1093</v>
      </c>
      <c r="B157" s="52" t="s">
        <v>573</v>
      </c>
      <c r="C157" s="52" t="s">
        <v>574</v>
      </c>
      <c r="D157" s="52" t="s">
        <v>929</v>
      </c>
      <c r="E157" s="10" t="s">
        <v>576</v>
      </c>
      <c r="F157" s="52" t="s">
        <v>575</v>
      </c>
      <c r="G157" s="52" t="s">
        <v>173</v>
      </c>
      <c r="H157" s="52" t="s">
        <v>245</v>
      </c>
      <c r="I157" s="52" t="s">
        <v>930</v>
      </c>
      <c r="J157" s="52" t="s">
        <v>169</v>
      </c>
      <c r="K157" s="52" t="s">
        <v>931</v>
      </c>
      <c r="L157" s="53" t="s">
        <v>295</v>
      </c>
      <c r="M157" s="13">
        <v>291</v>
      </c>
      <c r="N157" s="14">
        <f t="shared" si="190"/>
        <v>0.797260273972603</v>
      </c>
      <c r="O157" s="15">
        <v>11700</v>
      </c>
      <c r="P157" s="15">
        <f t="shared" si="155"/>
        <v>3404700</v>
      </c>
      <c r="Q157" s="16">
        <f>IFERROR(VLOOKUP(G157,SCENARIOS!$A$13:$E$18,3,0),0.025)</f>
        <v>0.04</v>
      </c>
      <c r="R157" s="57">
        <f>IFERROR(VLOOKUP(L157,INPUTS!$A$107:$B$120,2,0),0.0082)</f>
        <v>0.0089</v>
      </c>
      <c r="S157" s="52">
        <f t="shared" si="156"/>
        <v>104.13</v>
      </c>
      <c r="T157" s="15">
        <f t="shared" si="157"/>
        <v>30301.83</v>
      </c>
      <c r="U157" s="15">
        <f>T157/INPUTS!$B$7*1000</f>
        <v>37877287.5</v>
      </c>
      <c r="V157" s="15">
        <f>T157*INPUTS!$B$6</f>
        <v>95753.7828</v>
      </c>
      <c r="W157" s="54" t="s">
        <v>396</v>
      </c>
      <c r="X157" s="54" t="s">
        <v>396</v>
      </c>
      <c r="Y157" s="58">
        <f>IFERROR(VLOOKUP(E157,INPUTS!$A$44:$B$103,2,0),0)</f>
        <v>0</v>
      </c>
      <c r="Z157" s="15">
        <f t="shared" si="184"/>
        <v>0</v>
      </c>
      <c r="AA157" s="20">
        <f>IFERROR(VLOOKUP(E157,INPUTS!$A$44:$C$103,3,0),SCENARIOS!$J$24)</f>
        <v>0.01</v>
      </c>
      <c r="AB157" s="15">
        <f t="shared" ref="AB157:AF157" si="219">$T157*AA157*(1+$Q157)^AB$2</f>
        <v>368.668094175314</v>
      </c>
      <c r="AC157" s="20">
        <f>IFERROR(VLOOKUP($E157,INPUTS!$A$44:$G$103,4,0),SCENARIOS!$K$24)</f>
        <v>0.05</v>
      </c>
      <c r="AD157" s="15">
        <f t="shared" si="219"/>
        <v>2242.70553400336</v>
      </c>
      <c r="AE157" s="20">
        <f>IFERROR(VLOOKUP($E157,INPUTS!$A$44:$G$103,5,0),SCENARIOS!$L$24)</f>
        <v>0.1</v>
      </c>
      <c r="AF157" s="15">
        <f t="shared" si="219"/>
        <v>5457.18839434747</v>
      </c>
      <c r="AG157" s="20">
        <f>IFERROR(VLOOKUP($E157,INPUTS!$A$44:$G$103,6,0),SCENARIOS!$M$24)</f>
        <v>0.2</v>
      </c>
      <c r="AH157" s="15">
        <f t="shared" si="186"/>
        <v>13279.0081978529</v>
      </c>
      <c r="AI157" s="20">
        <f>IFERROR(VLOOKUP($E157,INPUTS!$A$44:$G$103,7,0),SCENARIOS!$N$24)</f>
        <v>0.25</v>
      </c>
      <c r="AJ157" s="15">
        <f t="shared" si="187"/>
        <v>20194.9298311389</v>
      </c>
      <c r="AL157" t="str">
        <f t="shared" si="192"/>
        <v>N</v>
      </c>
      <c r="AM157" s="21">
        <f t="shared" si="193"/>
        <v>80779.7193245555</v>
      </c>
      <c r="BB157" s="2"/>
      <c r="BC157" s="2" t="str">
        <v>CDG</v>
      </c>
      <c r="BD157" s="15">
        <f>SUMIF($E$4:$E$1277,$BC157,$T$4:$T$1277)*(1+INDEX($Q$4:$Q$1277,MATCH($BC157,$E$4:$E1300,0)))^BD$132</f>
        <v>5229415.435</v>
      </c>
      <c r="BE157" s="15">
        <f>SUMIF($E$4:$E$1277,$BC157,$T$4:$T$1277)*(1+INDEX($Q$4:$Q$1277,MATCH($BC157,$E$4:$E1300,0)))^BE$132</f>
        <v>5916603.571776</v>
      </c>
      <c r="BF157" s="15">
        <f>SUMIF($E$4:$E$1277,$BC157,$T$4:$T$1277)*(1+INDEX($Q$4:$Q$1277,MATCH($BC157,$E$4:$E1300,0)))^BF$132</f>
        <v>6694093.87352537</v>
      </c>
      <c r="BG157" s="15">
        <f>SUMIF($E$4:$E$1277,$BC157,$T$4:$T$1277)*(1+INDEX($Q$4:$Q$1277,MATCH($BC157,$E$4:$E1300,0)))^BG$132</f>
        <v>7573752.78636742</v>
      </c>
      <c r="BH157" s="15">
        <f>SUMIF($E$4:$E$1277,$BC157,$T$4:$T$1277)*(1+INDEX($Q$4:$Q$1277,MATCH($BC157,$E$4:$E1300,0)))^BH$132</f>
        <v>8569006.10489935</v>
      </c>
      <c r="BI157" s="15">
        <f>SUMIF($E$4:$E$1277,$BC157,$T$4:$T$1277)*(1+INDEX($Q$4:$Q$1277,MATCH($BC157,$E$4:$E1300,0)))^BI$132</f>
        <v>9695043.88339303</v>
      </c>
      <c r="BJ157" s="62">
        <f t="shared" si="196"/>
        <v>9695043.88339303</v>
      </c>
      <c r="BK157" s="63" t="str">
        <f t="shared" si="197"/>
        <v>Y</v>
      </c>
      <c r="BL157" s="15"/>
      <c r="BM157" s="2" t="str">
        <v>Ireland</v>
      </c>
      <c r="BN157" s="15">
        <f>SUMIF($F$4:$F$1277,$BM157,$T$4:$T$1277)*(1+INDEX($Q$4:$Q$1277,MATCH($BM157,$F$4:$F1300,0)))^BN$132</f>
        <v>1096451.44</v>
      </c>
      <c r="BO157" s="15">
        <f>SUMIF($F$4:$F$1277,$BM157,$T$4:$T$1277)*(1+INDEX($Q$4:$Q$1277,MATCH($BM157,$F$4:$F1300,0)))^BO$132</f>
        <v>1240534.16425175</v>
      </c>
      <c r="BP157" s="15">
        <f>SUMIF($F$4:$F$1277,$BM157,$T$4:$T$1277)*(1+INDEX($Q$4:$Q$1277,MATCH($BM157,$F$4:$F1300,0)))^BP$132</f>
        <v>1403550.54180584</v>
      </c>
      <c r="BQ157" s="15">
        <f>SUMIF($F$4:$F$1277,$BM157,$T$4:$T$1277)*(1+INDEX($Q$4:$Q$1277,MATCH($BM157,$F$4:$F1300,0)))^BQ$132</f>
        <v>1587988.61020621</v>
      </c>
      <c r="BR157" s="15">
        <f>SUMIF($F$4:$F$1277,$BM157,$T$4:$T$1277)*(1+INDEX($Q$4:$Q$1277,MATCH($BM157,$F$4:$F1300,0)))^BR$132</f>
        <v>1796663.35556408</v>
      </c>
      <c r="BS157" s="15">
        <f>SUMIF($F$4:$F$1277,$BM157,$T$4:$T$1277)*(1+INDEX($Q$4:$Q$1277,MATCH($BM157,$F$4:$F1300,0)))^BS$132</f>
        <v>2032759.67628483</v>
      </c>
    </row>
    <row r="158" ht="15" customHeight="1" spans="1:71">
      <c r="A158" s="6" t="s">
        <v>1094</v>
      </c>
      <c r="B158" s="52" t="s">
        <v>573</v>
      </c>
      <c r="C158" s="52" t="s">
        <v>574</v>
      </c>
      <c r="D158" s="52" t="s">
        <v>929</v>
      </c>
      <c r="E158" s="10" t="s">
        <v>576</v>
      </c>
      <c r="F158" s="52" t="s">
        <v>575</v>
      </c>
      <c r="G158" s="52" t="s">
        <v>173</v>
      </c>
      <c r="H158" s="52" t="s">
        <v>242</v>
      </c>
      <c r="I158" s="52" t="s">
        <v>421</v>
      </c>
      <c r="J158" s="52" t="s">
        <v>173</v>
      </c>
      <c r="K158" s="52" t="s">
        <v>931</v>
      </c>
      <c r="L158" s="53" t="s">
        <v>291</v>
      </c>
      <c r="M158" s="13">
        <v>437</v>
      </c>
      <c r="N158" s="14">
        <f t="shared" si="190"/>
        <v>1.1972602739726</v>
      </c>
      <c r="O158" s="15">
        <v>5600</v>
      </c>
      <c r="P158" s="15">
        <f t="shared" si="155"/>
        <v>2447200</v>
      </c>
      <c r="Q158" s="16">
        <f>IFERROR(VLOOKUP(G158,SCENARIOS!$A$13:$E$18,3,0),0.025)</f>
        <v>0.04</v>
      </c>
      <c r="R158" s="57">
        <f>IFERROR(VLOOKUP(L158,INPUTS!$A$107:$B$120,2,0),0.0082)</f>
        <v>0.0079</v>
      </c>
      <c r="S158" s="52">
        <f t="shared" si="156"/>
        <v>44.24</v>
      </c>
      <c r="T158" s="15">
        <f t="shared" si="157"/>
        <v>19332.88</v>
      </c>
      <c r="U158" s="15">
        <f>T158/INPUTS!$B$7*1000</f>
        <v>24166100</v>
      </c>
      <c r="V158" s="15">
        <f>T158*INPUTS!$B$6</f>
        <v>61091.9008</v>
      </c>
      <c r="W158" s="54" t="s">
        <v>396</v>
      </c>
      <c r="X158" s="54" t="s">
        <v>396</v>
      </c>
      <c r="Y158" s="58">
        <f>IFERROR(VLOOKUP(E158,INPUTS!$A$44:$B$103,2,0),0)</f>
        <v>0</v>
      </c>
      <c r="Z158" s="15">
        <f t="shared" si="184"/>
        <v>0</v>
      </c>
      <c r="AA158" s="20">
        <f>IFERROR(VLOOKUP(E158,INPUTS!$A$44:$C$103,3,0),SCENARIOS!$J$24)</f>
        <v>0.01</v>
      </c>
      <c r="AB158" s="15">
        <f t="shared" ref="AB158:AF158" si="220">$T158*AA158*(1+$Q158)^AB$2</f>
        <v>235.214045637509</v>
      </c>
      <c r="AC158" s="20">
        <f>IFERROR(VLOOKUP($E158,INPUTS!$A$44:$G$103,4,0),SCENARIOS!$K$24)</f>
        <v>0.05</v>
      </c>
      <c r="AD158" s="15">
        <f t="shared" si="220"/>
        <v>1430.86925655061</v>
      </c>
      <c r="AE158" s="20">
        <f>IFERROR(VLOOKUP($E158,INPUTS!$A$44:$G$103,5,0),SCENARIOS!$L$24)</f>
        <v>0.1</v>
      </c>
      <c r="AF158" s="15">
        <f t="shared" si="220"/>
        <v>3481.74246787446</v>
      </c>
      <c r="AG158" s="20">
        <f>IFERROR(VLOOKUP($E158,INPUTS!$A$44:$G$103,6,0),SCENARIOS!$M$24)</f>
        <v>0.2</v>
      </c>
      <c r="AH158" s="15">
        <f t="shared" si="186"/>
        <v>8472.1441578976</v>
      </c>
      <c r="AI158" s="20">
        <f>IFERROR(VLOOKUP($E158,INPUTS!$A$44:$G$103,7,0),SCENARIOS!$N$24)</f>
        <v>0.25</v>
      </c>
      <c r="AJ158" s="15">
        <f t="shared" si="187"/>
        <v>12884.5734740716</v>
      </c>
      <c r="AL158" t="str">
        <f t="shared" si="192"/>
        <v>Y</v>
      </c>
      <c r="AM158" s="21">
        <f t="shared" si="193"/>
        <v>51538.2938962866</v>
      </c>
      <c r="BB158" s="2"/>
      <c r="BC158" s="2" t="str">
        <v>CGK</v>
      </c>
      <c r="BD158" s="15">
        <f>SUMIF($E$4:$E$1277,$BC158,$T$4:$T$1277)*(1+INDEX($Q$4:$Q$1277,MATCH($BC158,$E$4:$E1301,0)))^BD$132</f>
        <v>645538.894</v>
      </c>
      <c r="BE158" s="15">
        <f>SUMIF($E$4:$E$1277,$BC158,$T$4:$T$1277)*(1+INDEX($Q$4:$Q$1277,MATCH($BC158,$E$4:$E1301,0)))^BE$132</f>
        <v>785396.768997186</v>
      </c>
      <c r="BF158" s="15">
        <f>SUMIF($E$4:$E$1277,$BC158,$T$4:$T$1277)*(1+INDEX($Q$4:$Q$1277,MATCH($BC158,$E$4:$E1301,0)))^BF$132</f>
        <v>955555.258536009</v>
      </c>
      <c r="BG158" s="15">
        <f>SUMIF($E$4:$E$1277,$BC158,$T$4:$T$1277)*(1+INDEX($Q$4:$Q$1277,MATCH($BC158,$E$4:$E1301,0)))^BG$132</f>
        <v>1162579.07870142</v>
      </c>
      <c r="BH158" s="15">
        <f>SUMIF($E$4:$E$1277,$BC158,$T$4:$T$1277)*(1+INDEX($Q$4:$Q$1277,MATCH($BC158,$E$4:$E1301,0)))^BH$132</f>
        <v>1414455.2103716</v>
      </c>
      <c r="BI158" s="15">
        <f>SUMIF($E$4:$E$1277,$BC158,$T$4:$T$1277)*(1+INDEX($Q$4:$Q$1277,MATCH($BC158,$E$4:$E1301,0)))^BI$132</f>
        <v>1720901.03701341</v>
      </c>
      <c r="BJ158" s="62">
        <f t="shared" si="196"/>
        <v>1720901.03701341</v>
      </c>
      <c r="BK158" s="63" t="str">
        <f t="shared" si="197"/>
        <v>Y</v>
      </c>
      <c r="BL158" s="15"/>
      <c r="BM158" s="2" t="str">
        <v>Italy</v>
      </c>
      <c r="BN158" s="15">
        <f>SUMIF($F$4:$F$1277,$BM158,$T$4:$T$1277)*(1+INDEX($Q$4:$Q$1277,MATCH($BM158,$F$4:$F1301,0)))^BN$132</f>
        <v>3546023.9</v>
      </c>
      <c r="BO158" s="15">
        <f>SUMIF($F$4:$F$1277,$BM158,$T$4:$T$1277)*(1+INDEX($Q$4:$Q$1277,MATCH($BM158,$F$4:$F1301,0)))^BO$132</f>
        <v>4012000.56356644</v>
      </c>
      <c r="BP158" s="15">
        <f>SUMIF($F$4:$F$1277,$BM158,$T$4:$T$1277)*(1+INDEX($Q$4:$Q$1277,MATCH($BM158,$F$4:$F1301,0)))^BP$132</f>
        <v>4539210.38774089</v>
      </c>
      <c r="BQ158" s="15">
        <f>SUMIF($F$4:$F$1277,$BM158,$T$4:$T$1277)*(1+INDEX($Q$4:$Q$1277,MATCH($BM158,$F$4:$F1301,0)))^BQ$132</f>
        <v>5135699.91272848</v>
      </c>
      <c r="BR158" s="15">
        <f>SUMIF($F$4:$F$1277,$BM158,$T$4:$T$1277)*(1+INDEX($Q$4:$Q$1277,MATCH($BM158,$F$4:$F1301,0)))^BR$132</f>
        <v>5810573.06020267</v>
      </c>
      <c r="BS158" s="15">
        <f>SUMIF($F$4:$F$1277,$BM158,$T$4:$T$1277)*(1+INDEX($Q$4:$Q$1277,MATCH($BM158,$F$4:$F1301,0)))^BS$132</f>
        <v>6574130.08191431</v>
      </c>
    </row>
    <row r="159" ht="15" customHeight="1" spans="1:71">
      <c r="A159" s="24" t="s">
        <v>1095</v>
      </c>
      <c r="B159" s="52" t="s">
        <v>577</v>
      </c>
      <c r="C159" s="52" t="s">
        <v>578</v>
      </c>
      <c r="D159" s="52" t="s">
        <v>929</v>
      </c>
      <c r="E159" s="10" t="s">
        <v>576</v>
      </c>
      <c r="F159" s="52" t="s">
        <v>575</v>
      </c>
      <c r="G159" s="52" t="s">
        <v>173</v>
      </c>
      <c r="H159" s="52" t="s">
        <v>440</v>
      </c>
      <c r="I159" s="52" t="s">
        <v>439</v>
      </c>
      <c r="J159" s="52" t="s">
        <v>177</v>
      </c>
      <c r="K159" s="52" t="s">
        <v>931</v>
      </c>
      <c r="L159" s="53" t="s">
        <v>282</v>
      </c>
      <c r="M159" s="13">
        <v>874</v>
      </c>
      <c r="N159" s="14">
        <f t="shared" si="190"/>
        <v>2.39452054794521</v>
      </c>
      <c r="O159" s="15">
        <v>2200</v>
      </c>
      <c r="P159" s="15">
        <f t="shared" si="155"/>
        <v>1922800</v>
      </c>
      <c r="Q159" s="16">
        <f>IFERROR(VLOOKUP(G159,SCENARIOS!$A$13:$E$18,3,0),0.025)</f>
        <v>0.04</v>
      </c>
      <c r="R159" s="57">
        <f>IFERROR(VLOOKUP(L159,INPUTS!$A$107:$B$120,2,0),0.0082)</f>
        <v>0.0042</v>
      </c>
      <c r="S159" s="52">
        <f t="shared" si="156"/>
        <v>9.24</v>
      </c>
      <c r="T159" s="15">
        <f t="shared" si="157"/>
        <v>8075.76</v>
      </c>
      <c r="U159" s="15">
        <f>T159/INPUTS!$B$7*1000</f>
        <v>10094700</v>
      </c>
      <c r="V159" s="15">
        <f>T159*INPUTS!$B$6</f>
        <v>25519.4016</v>
      </c>
      <c r="W159" s="54" t="s">
        <v>396</v>
      </c>
      <c r="X159" s="54" t="s">
        <v>396</v>
      </c>
      <c r="Y159" s="58">
        <f>IFERROR(VLOOKUP(E159,INPUTS!$A$44:$B$103,2,0),0)</f>
        <v>0</v>
      </c>
      <c r="Z159" s="15">
        <f t="shared" si="184"/>
        <v>0</v>
      </c>
      <c r="AA159" s="20">
        <f>IFERROR(VLOOKUP(E159,INPUTS!$A$44:$C$103,3,0),SCENARIOS!$J$24)</f>
        <v>0.01</v>
      </c>
      <c r="AB159" s="15">
        <f t="shared" ref="AB159:AF159" si="221">$T159*AA159*(1+$Q159)^AB$2</f>
        <v>98.2539684308583</v>
      </c>
      <c r="AC159" s="20">
        <f>IFERROR(VLOOKUP($E159,INPUTS!$A$44:$G$103,4,0),SCENARIOS!$K$24)</f>
        <v>0.05</v>
      </c>
      <c r="AD159" s="15">
        <f t="shared" si="221"/>
        <v>597.704879318609</v>
      </c>
      <c r="AE159" s="20">
        <f>IFERROR(VLOOKUP($E159,INPUTS!$A$44:$G$103,5,0),SCENARIOS!$L$24)</f>
        <v>0.1</v>
      </c>
      <c r="AF159" s="15">
        <f t="shared" si="221"/>
        <v>1454.39875240325</v>
      </c>
      <c r="AG159" s="20">
        <f>IFERROR(VLOOKUP($E159,INPUTS!$A$44:$G$103,6,0),SCENARIOS!$M$24)</f>
        <v>0.2</v>
      </c>
      <c r="AH159" s="15">
        <f t="shared" si="186"/>
        <v>3538.99692671672</v>
      </c>
      <c r="AI159" s="20">
        <f>IFERROR(VLOOKUP($E159,INPUTS!$A$44:$G$103,7,0),SCENARIOS!$N$24)</f>
        <v>0.25</v>
      </c>
      <c r="AJ159" s="15">
        <f t="shared" si="187"/>
        <v>5382.16360309322</v>
      </c>
      <c r="AL159" t="str">
        <f t="shared" si="192"/>
        <v>Y</v>
      </c>
      <c r="AM159" s="21">
        <f t="shared" si="193"/>
        <v>21528.6544123729</v>
      </c>
      <c r="BB159" s="2"/>
      <c r="BC159" s="2" t="str">
        <v>CGN</v>
      </c>
      <c r="BD159" s="15">
        <f>SUMIF($E$4:$E$1277,$BC159,$T$4:$T$1277)*(1+INDEX($Q$4:$Q$1277,MATCH($BC159,$E$4:$E1302,0)))^BD$132</f>
        <v>450550.118</v>
      </c>
      <c r="BE159" s="15">
        <f>SUMIF($E$4:$E$1277,$BC159,$T$4:$T$1277)*(1+INDEX($Q$4:$Q$1277,MATCH($BC159,$E$4:$E1302,0)))^BE$132</f>
        <v>509756.10382404</v>
      </c>
      <c r="BF159" s="15">
        <f>SUMIF($E$4:$E$1277,$BC159,$T$4:$T$1277)*(1+INDEX($Q$4:$Q$1277,MATCH($BC159,$E$4:$E1302,0)))^BF$132</f>
        <v>576742.242437645</v>
      </c>
      <c r="BG159" s="15">
        <f>SUMIF($E$4:$E$1277,$BC159,$T$4:$T$1277)*(1+INDEX($Q$4:$Q$1277,MATCH($BC159,$E$4:$E1302,0)))^BG$132</f>
        <v>652530.909814907</v>
      </c>
      <c r="BH159" s="15">
        <f>SUMIF($E$4:$E$1277,$BC159,$T$4:$T$1277)*(1+INDEX($Q$4:$Q$1277,MATCH($BC159,$E$4:$E1302,0)))^BH$132</f>
        <v>738278.830529578</v>
      </c>
      <c r="BI159" s="15">
        <f>SUMIF($E$4:$E$1277,$BC159,$T$4:$T$1277)*(1+INDEX($Q$4:$Q$1277,MATCH($BC159,$E$4:$E1302,0)))^BI$132</f>
        <v>835294.73226445</v>
      </c>
      <c r="BJ159" s="62">
        <f t="shared" si="196"/>
        <v>835294.73226445</v>
      </c>
      <c r="BK159" s="63" t="str">
        <f t="shared" si="197"/>
        <v>Y</v>
      </c>
      <c r="BL159" s="15"/>
      <c r="BM159" s="2" t="str">
        <v>Japan</v>
      </c>
      <c r="BN159" s="15">
        <f>SUMIF($F$4:$F$1277,$BM159,$T$4:$T$1277)*(1+INDEX($Q$4:$Q$1277,MATCH($BM159,$F$4:$F1302,0)))^BN$132</f>
        <v>6956384.64</v>
      </c>
      <c r="BO159" s="15">
        <f>SUMIF($F$4:$F$1277,$BM159,$T$4:$T$1277)*(1+INDEX($Q$4:$Q$1277,MATCH($BM159,$F$4:$F1302,0)))^BO$132</f>
        <v>8463505.56246678</v>
      </c>
      <c r="BP159" s="15">
        <f>SUMIF($F$4:$F$1277,$BM159,$T$4:$T$1277)*(1+INDEX($Q$4:$Q$1277,MATCH($BM159,$F$4:$F1302,0)))^BP$132</f>
        <v>10297148.6070538</v>
      </c>
      <c r="BQ159" s="15">
        <f>SUMIF($F$4:$F$1277,$BM159,$T$4:$T$1277)*(1+INDEX($Q$4:$Q$1277,MATCH($BM159,$F$4:$F1302,0)))^BQ$132</f>
        <v>12528055.7392161</v>
      </c>
      <c r="BR159" s="15">
        <f>SUMIF($F$4:$F$1277,$BM159,$T$4:$T$1277)*(1+INDEX($Q$4:$Q$1277,MATCH($BM159,$F$4:$F1302,0)))^BR$132</f>
        <v>15242295.3765462</v>
      </c>
      <c r="BS159" s="15">
        <f>SUMIF($F$4:$F$1277,$BM159,$T$4:$T$1277)*(1+INDEX($Q$4:$Q$1277,MATCH($BM159,$F$4:$F1302,0)))^BS$132</f>
        <v>18544582.9091131</v>
      </c>
    </row>
    <row r="160" ht="15" customHeight="1" spans="1:71">
      <c r="A160" s="6" t="s">
        <v>1096</v>
      </c>
      <c r="B160" s="52" t="s">
        <v>577</v>
      </c>
      <c r="C160" s="52" t="s">
        <v>578</v>
      </c>
      <c r="D160" s="52" t="s">
        <v>929</v>
      </c>
      <c r="E160" s="10" t="s">
        <v>576</v>
      </c>
      <c r="F160" s="52" t="s">
        <v>575</v>
      </c>
      <c r="G160" s="52" t="s">
        <v>173</v>
      </c>
      <c r="H160" s="52" t="s">
        <v>242</v>
      </c>
      <c r="I160" s="52" t="s">
        <v>421</v>
      </c>
      <c r="J160" s="52" t="s">
        <v>173</v>
      </c>
      <c r="K160" s="52" t="s">
        <v>931</v>
      </c>
      <c r="L160" s="53" t="s">
        <v>282</v>
      </c>
      <c r="M160" s="13">
        <v>437</v>
      </c>
      <c r="N160" s="14">
        <f t="shared" si="190"/>
        <v>1.1972602739726</v>
      </c>
      <c r="O160" s="15">
        <v>5600</v>
      </c>
      <c r="P160" s="15">
        <f t="shared" si="155"/>
        <v>2447200</v>
      </c>
      <c r="Q160" s="16">
        <f>IFERROR(VLOOKUP(G160,SCENARIOS!$A$13:$E$18,3,0),0.025)</f>
        <v>0.04</v>
      </c>
      <c r="R160" s="57">
        <f>IFERROR(VLOOKUP(L160,INPUTS!$A$107:$B$120,2,0),0.0082)</f>
        <v>0.0042</v>
      </c>
      <c r="S160" s="52">
        <f t="shared" si="156"/>
        <v>23.52</v>
      </c>
      <c r="T160" s="15">
        <f t="shared" si="157"/>
        <v>10278.24</v>
      </c>
      <c r="U160" s="15">
        <f>T160/INPUTS!$B$7*1000</f>
        <v>12847800</v>
      </c>
      <c r="V160" s="15">
        <f>T160*INPUTS!$B$6</f>
        <v>32479.2384</v>
      </c>
      <c r="W160" s="54" t="s">
        <v>396</v>
      </c>
      <c r="X160" s="54" t="s">
        <v>396</v>
      </c>
      <c r="Y160" s="58">
        <f>IFERROR(VLOOKUP(E160,INPUTS!$A$44:$B$103,2,0),0)</f>
        <v>0</v>
      </c>
      <c r="Z160" s="15">
        <f t="shared" si="184"/>
        <v>0</v>
      </c>
      <c r="AA160" s="20">
        <f>IFERROR(VLOOKUP(E160,INPUTS!$A$44:$C$103,3,0),SCENARIOS!$J$24)</f>
        <v>0.01</v>
      </c>
      <c r="AB160" s="15">
        <f t="shared" ref="AB160:AF160" si="222">$T160*AA160*(1+$Q160)^AB$2</f>
        <v>125.050505275638</v>
      </c>
      <c r="AC160" s="20">
        <f>IFERROR(VLOOKUP($E160,INPUTS!$A$44:$G$103,4,0),SCENARIOS!$K$24)</f>
        <v>0.05</v>
      </c>
      <c r="AD160" s="15">
        <f t="shared" si="222"/>
        <v>760.715300950956</v>
      </c>
      <c r="AE160" s="20">
        <f>IFERROR(VLOOKUP($E160,INPUTS!$A$44:$G$103,5,0),SCENARIOS!$L$24)</f>
        <v>0.1</v>
      </c>
      <c r="AF160" s="15">
        <f t="shared" si="222"/>
        <v>1851.05295760414</v>
      </c>
      <c r="AG160" s="20">
        <f>IFERROR(VLOOKUP($E160,INPUTS!$A$44:$G$103,6,0),SCENARIOS!$M$24)</f>
        <v>0.2</v>
      </c>
      <c r="AH160" s="15">
        <f t="shared" si="186"/>
        <v>4504.17790673037</v>
      </c>
      <c r="AI160" s="20">
        <f>IFERROR(VLOOKUP($E160,INPUTS!$A$44:$G$103,7,0),SCENARIOS!$N$24)</f>
        <v>0.25</v>
      </c>
      <c r="AJ160" s="15">
        <f t="shared" si="187"/>
        <v>6850.02640393682</v>
      </c>
      <c r="AL160" t="str">
        <f t="shared" si="192"/>
        <v>Y</v>
      </c>
      <c r="AM160" s="21">
        <f t="shared" si="193"/>
        <v>27400.1056157473</v>
      </c>
      <c r="BB160" s="2"/>
      <c r="BC160" s="2" t="str">
        <v>CIA</v>
      </c>
      <c r="BD160" s="15">
        <f>SUMIF($E$4:$E$1277,$BC160,$T$4:$T$1277)*(1+INDEX($Q$4:$Q$1277,MATCH($BC160,$E$4:$E1303,0)))^BD$132</f>
        <v>1281820.8</v>
      </c>
      <c r="BE160" s="15">
        <f>SUMIF($E$4:$E$1277,$BC160,$T$4:$T$1277)*(1+INDEX($Q$4:$Q$1277,MATCH($BC160,$E$4:$E1303,0)))^BE$132</f>
        <v>1450262.58057403</v>
      </c>
      <c r="BF160" s="15">
        <f>SUMIF($E$4:$E$1277,$BC160,$T$4:$T$1277)*(1+INDEX($Q$4:$Q$1277,MATCH($BC160,$E$4:$E1303,0)))^BF$132</f>
        <v>1640838.99450941</v>
      </c>
      <c r="BG160" s="15">
        <f>SUMIF($E$4:$E$1277,$BC160,$T$4:$T$1277)*(1+INDEX($Q$4:$Q$1277,MATCH($BC160,$E$4:$E1303,0)))^BG$132</f>
        <v>1856458.71441914</v>
      </c>
      <c r="BH160" s="15">
        <f>SUMIF($E$4:$E$1277,$BC160,$T$4:$T$1277)*(1+INDEX($Q$4:$Q$1277,MATCH($BC160,$E$4:$E1303,0)))^BH$132</f>
        <v>2100412.63638619</v>
      </c>
      <c r="BI160" s="15">
        <f>SUMIF($E$4:$E$1277,$BC160,$T$4:$T$1277)*(1+INDEX($Q$4:$Q$1277,MATCH($BC160,$E$4:$E1303,0)))^BI$132</f>
        <v>2376424.10726658</v>
      </c>
      <c r="BJ160" s="62">
        <f t="shared" si="196"/>
        <v>2376424.10726658</v>
      </c>
      <c r="BK160" s="63" t="str">
        <f t="shared" si="197"/>
        <v>Y</v>
      </c>
      <c r="BL160" s="15"/>
      <c r="BM160" s="2" t="str">
        <v>Jordan</v>
      </c>
      <c r="BN160" s="15">
        <f>SUMIF($F$4:$F$1277,$BM160,$T$4:$T$1277)*(1+INDEX($Q$4:$Q$1277,MATCH($BM160,$F$4:$F1303,0)))^BN$132</f>
        <v>62644.764</v>
      </c>
      <c r="BO160" s="15">
        <f>SUMIF($F$4:$F$1277,$BM160,$T$4:$T$1277)*(1+INDEX($Q$4:$Q$1277,MATCH($BM160,$F$4:$F1303,0)))^BO$132</f>
        <v>78066.7733853427</v>
      </c>
      <c r="BP160" s="15">
        <f>SUMIF($F$4:$F$1277,$BM160,$T$4:$T$1277)*(1+INDEX($Q$4:$Q$1277,MATCH($BM160,$F$4:$F1303,0)))^BP$132</f>
        <v>97285.4029236737</v>
      </c>
      <c r="BQ160" s="15">
        <f>SUMIF($F$4:$F$1277,$BM160,$T$4:$T$1277)*(1+INDEX($Q$4:$Q$1277,MATCH($BM160,$F$4:$F1303,0)))^BQ$132</f>
        <v>121235.311920789</v>
      </c>
      <c r="BR160" s="15">
        <f>SUMIF($F$4:$F$1277,$BM160,$T$4:$T$1277)*(1+INDEX($Q$4:$Q$1277,MATCH($BM160,$F$4:$F1303,0)))^BR$132</f>
        <v>151081.255921429</v>
      </c>
      <c r="BS160" s="15">
        <f>SUMIF($F$4:$F$1277,$BM160,$T$4:$T$1277)*(1+INDEX($Q$4:$Q$1277,MATCH($BM160,$F$4:$F1303,0)))^BS$132</f>
        <v>188274.732247234</v>
      </c>
    </row>
    <row r="161" ht="15" customHeight="1" spans="1:71">
      <c r="A161" s="24" t="s">
        <v>1097</v>
      </c>
      <c r="B161" s="52" t="s">
        <v>577</v>
      </c>
      <c r="C161" s="52" t="s">
        <v>578</v>
      </c>
      <c r="D161" s="52" t="s">
        <v>929</v>
      </c>
      <c r="E161" s="10" t="s">
        <v>576</v>
      </c>
      <c r="F161" s="52" t="s">
        <v>575</v>
      </c>
      <c r="G161" s="52" t="s">
        <v>173</v>
      </c>
      <c r="H161" s="52" t="s">
        <v>545</v>
      </c>
      <c r="I161" s="52" t="s">
        <v>544</v>
      </c>
      <c r="J161" s="52" t="s">
        <v>173</v>
      </c>
      <c r="K161" s="52" t="s">
        <v>931</v>
      </c>
      <c r="L161" s="53" t="s">
        <v>282</v>
      </c>
      <c r="M161" s="13">
        <v>583</v>
      </c>
      <c r="N161" s="14">
        <f t="shared" si="190"/>
        <v>1.5972602739726</v>
      </c>
      <c r="O161" s="15">
        <v>2900</v>
      </c>
      <c r="P161" s="15">
        <f t="shared" si="155"/>
        <v>1690700</v>
      </c>
      <c r="Q161" s="16">
        <f>IFERROR(VLOOKUP(G161,SCENARIOS!$A$13:$E$18,3,0),0.025)</f>
        <v>0.04</v>
      </c>
      <c r="R161" s="57">
        <f>IFERROR(VLOOKUP(L161,INPUTS!$A$107:$B$120,2,0),0.0082)</f>
        <v>0.0042</v>
      </c>
      <c r="S161" s="52">
        <f t="shared" si="156"/>
        <v>12.18</v>
      </c>
      <c r="T161" s="15">
        <f t="shared" si="157"/>
        <v>7100.94</v>
      </c>
      <c r="U161" s="15">
        <f>T161/INPUTS!$B$7*1000</f>
        <v>8876175</v>
      </c>
      <c r="V161" s="15">
        <f>T161*INPUTS!$B$6</f>
        <v>22438.9704</v>
      </c>
      <c r="W161" s="54" t="s">
        <v>396</v>
      </c>
      <c r="X161" s="54" t="s">
        <v>396</v>
      </c>
      <c r="Y161" s="58">
        <f>IFERROR(VLOOKUP(E161,INPUTS!$A$44:$B$103,2,0),0)</f>
        <v>0</v>
      </c>
      <c r="Z161" s="15">
        <f t="shared" si="184"/>
        <v>0</v>
      </c>
      <c r="AA161" s="20">
        <f>IFERROR(VLOOKUP(E161,INPUTS!$A$44:$C$103,3,0),SCENARIOS!$J$24)</f>
        <v>0.01</v>
      </c>
      <c r="AB161" s="15">
        <f t="shared" ref="AB161:AF161" si="223">$T161*AA161*(1+$Q161)^AB$2</f>
        <v>86.3937926076826</v>
      </c>
      <c r="AC161" s="20">
        <f>IFERROR(VLOOKUP($E161,INPUTS!$A$44:$G$103,4,0),SCENARIOS!$K$24)</f>
        <v>0.05</v>
      </c>
      <c r="AD161" s="15">
        <f t="shared" si="223"/>
        <v>525.556292627404</v>
      </c>
      <c r="AE161" s="20">
        <f>IFERROR(VLOOKUP($E161,INPUTS!$A$44:$G$103,5,0),SCENARIOS!$L$24)</f>
        <v>0.1</v>
      </c>
      <c r="AF161" s="15">
        <f t="shared" si="223"/>
        <v>1278.83917759943</v>
      </c>
      <c r="AG161" s="20">
        <f>IFERROR(VLOOKUP($E161,INPUTS!$A$44:$G$103,6,0),SCENARIOS!$M$24)</f>
        <v>0.2</v>
      </c>
      <c r="AH161" s="15">
        <f t="shared" si="186"/>
        <v>3111.80679425835</v>
      </c>
      <c r="AI161" s="20">
        <f>IFERROR(VLOOKUP($E161,INPUTS!$A$44:$G$103,7,0),SCENARIOS!$N$24)</f>
        <v>0.25</v>
      </c>
      <c r="AJ161" s="15">
        <f t="shared" si="187"/>
        <v>4732.48595992808</v>
      </c>
      <c r="AL161" t="str">
        <f t="shared" si="192"/>
        <v>Y</v>
      </c>
      <c r="AM161" s="21">
        <f t="shared" si="193"/>
        <v>18929.9438397123</v>
      </c>
      <c r="BB161" s="2"/>
      <c r="BC161" s="2" t="str">
        <v>CMN</v>
      </c>
      <c r="BD161" s="15">
        <f>SUMIF($E$4:$E$1277,$BC161,$T$4:$T$1277)*(1+INDEX($Q$4:$Q$1277,MATCH($BC161,$E$4:$E1304,0)))^BD$132</f>
        <v>804192.878</v>
      </c>
      <c r="BE161" s="15">
        <f>SUMIF($E$4:$E$1277,$BC161,$T$4:$T$1277)*(1+INDEX($Q$4:$Q$1277,MATCH($BC161,$E$4:$E1304,0)))^BE$132</f>
        <v>1002170.63895288</v>
      </c>
      <c r="BF161" s="15">
        <f>SUMIF($E$4:$E$1277,$BC161,$T$4:$T$1277)*(1+INDEX($Q$4:$Q$1277,MATCH($BC161,$E$4:$E1304,0)))^BF$132</f>
        <v>1248886.94870937</v>
      </c>
      <c r="BG161" s="15">
        <f>SUMIF($E$4:$E$1277,$BC161,$T$4:$T$1277)*(1+INDEX($Q$4:$Q$1277,MATCH($BC161,$E$4:$E1304,0)))^BG$132</f>
        <v>1556340.35765234</v>
      </c>
      <c r="BH161" s="15">
        <f>SUMIF($E$4:$E$1277,$BC161,$T$4:$T$1277)*(1+INDEX($Q$4:$Q$1277,MATCH($BC161,$E$4:$E1304,0)))^BH$132</f>
        <v>1939483.24254696</v>
      </c>
      <c r="BI161" s="15">
        <f>SUMIF($E$4:$E$1277,$BC161,$T$4:$T$1277)*(1+INDEX($Q$4:$Q$1277,MATCH($BC161,$E$4:$E1304,0)))^BI$132</f>
        <v>2416948.98524293</v>
      </c>
      <c r="BJ161" s="62">
        <f t="shared" si="196"/>
        <v>2416948.98524293</v>
      </c>
      <c r="BK161" s="63" t="str">
        <f t="shared" si="197"/>
        <v>Y</v>
      </c>
      <c r="BL161" s="15"/>
      <c r="BM161" s="2" t="str">
        <v>Kenya</v>
      </c>
      <c r="BN161" s="15">
        <f>SUMIF($F$4:$F$1277,$BM161,$T$4:$T$1277)*(1+INDEX($Q$4:$Q$1277,MATCH($BM161,$F$4:$F1304,0)))^BN$132</f>
        <v>600052.308</v>
      </c>
      <c r="BO161" s="15">
        <f>SUMIF($F$4:$F$1277,$BM161,$T$4:$T$1277)*(1+INDEX($Q$4:$Q$1277,MATCH($BM161,$F$4:$F1304,0)))^BO$132</f>
        <v>695625.083888278</v>
      </c>
      <c r="BP161" s="15">
        <f>SUMIF($F$4:$F$1277,$BM161,$T$4:$T$1277)*(1+INDEX($Q$4:$Q$1277,MATCH($BM161,$F$4:$F1304,0)))^BP$132</f>
        <v>806420.125184444</v>
      </c>
      <c r="BQ161" s="15">
        <f>SUMIF($F$4:$F$1277,$BM161,$T$4:$T$1277)*(1+INDEX($Q$4:$Q$1277,MATCH($BM161,$F$4:$F1304,0)))^BQ$132</f>
        <v>934861.944120086</v>
      </c>
      <c r="BR161" s="15">
        <f>SUMIF($F$4:$F$1277,$BM161,$T$4:$T$1277)*(1+INDEX($Q$4:$Q$1277,MATCH($BM161,$F$4:$F1304,0)))^BR$132</f>
        <v>1083761.21486811</v>
      </c>
      <c r="BS161" s="15">
        <f>SUMIF($F$4:$F$1277,$BM161,$T$4:$T$1277)*(1+INDEX($Q$4:$Q$1277,MATCH($BM161,$F$4:$F1304,0)))^BS$132</f>
        <v>1256376.27912847</v>
      </c>
    </row>
    <row r="162" ht="15" customHeight="1" spans="1:71">
      <c r="A162" s="6" t="s">
        <v>1098</v>
      </c>
      <c r="B162" s="52" t="s">
        <v>579</v>
      </c>
      <c r="C162" s="52" t="s">
        <v>580</v>
      </c>
      <c r="D162" s="52" t="s">
        <v>929</v>
      </c>
      <c r="E162" s="10" t="s">
        <v>271</v>
      </c>
      <c r="F162" s="52" t="s">
        <v>581</v>
      </c>
      <c r="G162" s="52" t="s">
        <v>173</v>
      </c>
      <c r="H162" s="52" t="s">
        <v>248</v>
      </c>
      <c r="I162" s="52" t="s">
        <v>930</v>
      </c>
      <c r="J162" s="52" t="s">
        <v>169</v>
      </c>
      <c r="K162" s="52" t="s">
        <v>931</v>
      </c>
      <c r="L162" s="53" t="s">
        <v>291</v>
      </c>
      <c r="M162" s="13">
        <v>1847</v>
      </c>
      <c r="N162" s="14">
        <f t="shared" si="190"/>
        <v>5.06027397260274</v>
      </c>
      <c r="O162" s="15">
        <v>10500</v>
      </c>
      <c r="P162" s="15">
        <f t="shared" si="155"/>
        <v>19393500</v>
      </c>
      <c r="Q162" s="16">
        <f>IFERROR(VLOOKUP(G162,SCENARIOS!$A$13:$E$18,3,0),0.025)</f>
        <v>0.04</v>
      </c>
      <c r="R162" s="57">
        <f>IFERROR(VLOOKUP(L162,INPUTS!$A$107:$B$120,2,0),0.0082)</f>
        <v>0.0079</v>
      </c>
      <c r="S162" s="52">
        <f t="shared" si="156"/>
        <v>82.95</v>
      </c>
      <c r="T162" s="15">
        <f t="shared" si="157"/>
        <v>153208.65</v>
      </c>
      <c r="U162" s="15">
        <f>T162/INPUTS!$B$7*1000</f>
        <v>191510812.5</v>
      </c>
      <c r="V162" s="15">
        <f>T162*INPUTS!$B$6</f>
        <v>484139.334</v>
      </c>
      <c r="W162" s="54" t="s">
        <v>396</v>
      </c>
      <c r="X162" s="54" t="s">
        <v>396</v>
      </c>
      <c r="Y162" s="58">
        <f>IFERROR(VLOOKUP(E162,INPUTS!$A$44:$B$103,2,0),0)</f>
        <v>0</v>
      </c>
      <c r="Z162" s="15">
        <f t="shared" si="184"/>
        <v>0</v>
      </c>
      <c r="AA162" s="20">
        <f>IFERROR(VLOOKUP(E162,INPUTS!$A$44:$C$103,3,0),SCENARIOS!$J$24)</f>
        <v>0.02</v>
      </c>
      <c r="AB162" s="15">
        <f t="shared" ref="AB162:AF162" si="224">$T162*AA162*(1+$Q162)^AB$2</f>
        <v>3728.03497390572</v>
      </c>
      <c r="AC162" s="20">
        <f>IFERROR(VLOOKUP($E162,INPUTS!$A$44:$G$103,4,0),SCENARIOS!$K$24)</f>
        <v>0.05</v>
      </c>
      <c r="AD162" s="15">
        <f t="shared" si="224"/>
        <v>11339.3114281277</v>
      </c>
      <c r="AE162" s="20">
        <f>IFERROR(VLOOKUP($E162,INPUTS!$A$44:$G$103,5,0),SCENARIOS!$L$24)</f>
        <v>0.15</v>
      </c>
      <c r="AF162" s="15">
        <f t="shared" si="224"/>
        <v>41388.0184807473</v>
      </c>
      <c r="AG162" s="20">
        <f>IFERROR(VLOOKUP($E162,INPUTS!$A$44:$G$103,6,0),SCENARIOS!$M$24)</f>
        <v>0.2</v>
      </c>
      <c r="AH162" s="15">
        <f t="shared" si="186"/>
        <v>67139.8037455815</v>
      </c>
      <c r="AI162" s="20">
        <f>IFERROR(VLOOKUP($E162,INPUTS!$A$44:$G$103,7,0),SCENARIOS!$N$24)</f>
        <v>0.3</v>
      </c>
      <c r="AJ162" s="15">
        <f t="shared" si="187"/>
        <v>122528.755640442</v>
      </c>
      <c r="AL162" t="str">
        <f t="shared" si="192"/>
        <v>N</v>
      </c>
      <c r="AM162" s="21">
        <f t="shared" si="193"/>
        <v>408429.185468141</v>
      </c>
      <c r="BB162" s="2"/>
      <c r="BC162" s="2" t="str">
        <v>COK</v>
      </c>
      <c r="BD162" s="15">
        <f>SUMIF($E$4:$E$1277,$BC162,$T$4:$T$1277)*(1+INDEX($Q$4:$Q$1277,MATCH($BC162,$E$4:$E1305,0)))^BD$132</f>
        <v>398448.96</v>
      </c>
      <c r="BE162" s="15">
        <f>SUMIF($E$4:$E$1277,$BC162,$T$4:$T$1277)*(1+INDEX($Q$4:$Q$1277,MATCH($BC162,$E$4:$E1305,0)))^BE$132</f>
        <v>484774.083642262</v>
      </c>
      <c r="BF162" s="15">
        <f>SUMIF($E$4:$E$1277,$BC162,$T$4:$T$1277)*(1+INDEX($Q$4:$Q$1277,MATCH($BC162,$E$4:$E1305,0)))^BF$132</f>
        <v>589801.795871658</v>
      </c>
      <c r="BG162" s="15">
        <f>SUMIF($E$4:$E$1277,$BC162,$T$4:$T$1277)*(1+INDEX($Q$4:$Q$1277,MATCH($BC162,$E$4:$E1305,0)))^BG$132</f>
        <v>717584.066787985</v>
      </c>
      <c r="BH162" s="15">
        <f>SUMIF($E$4:$E$1277,$BC162,$T$4:$T$1277)*(1+INDEX($Q$4:$Q$1277,MATCH($BC162,$E$4:$E1305,0)))^BH$132</f>
        <v>873050.737573598</v>
      </c>
      <c r="BI162" s="15">
        <f>SUMIF($E$4:$E$1277,$BC162,$T$4:$T$1277)*(1+INDEX($Q$4:$Q$1277,MATCH($BC162,$E$4:$E1305,0)))^BI$132</f>
        <v>1062199.71381138</v>
      </c>
      <c r="BJ162" s="62">
        <f t="shared" si="196"/>
        <v>1062199.71381138</v>
      </c>
      <c r="BK162" s="63" t="str">
        <f t="shared" si="197"/>
        <v>Y</v>
      </c>
      <c r="BL162" s="15"/>
      <c r="BM162" s="2" t="str">
        <v>Kuwait</v>
      </c>
      <c r="BN162" s="15">
        <f>SUMIF($F$4:$F$1277,$BM162,$T$4:$T$1277)*(1+INDEX($Q$4:$Q$1277,MATCH($BM162,$F$4:$F1305,0)))^BN$132</f>
        <v>994962.15</v>
      </c>
      <c r="BO162" s="15">
        <f>SUMIF($F$4:$F$1277,$BM162,$T$4:$T$1277)*(1+INDEX($Q$4:$Q$1277,MATCH($BM162,$F$4:$F1305,0)))^BO$132</f>
        <v>1239903.85997852</v>
      </c>
      <c r="BP162" s="15">
        <f>SUMIF($F$4:$F$1277,$BM162,$T$4:$T$1277)*(1+INDEX($Q$4:$Q$1277,MATCH($BM162,$F$4:$F1305,0)))^BP$132</f>
        <v>1545145.79473162</v>
      </c>
      <c r="BQ162" s="15">
        <f>SUMIF($F$4:$F$1277,$BM162,$T$4:$T$1277)*(1+INDEX($Q$4:$Q$1277,MATCH($BM162,$F$4:$F1305,0)))^BQ$132</f>
        <v>1925532.78043522</v>
      </c>
      <c r="BR162" s="15">
        <f>SUMIF($F$4:$F$1277,$BM162,$T$4:$T$1277)*(1+INDEX($Q$4:$Q$1277,MATCH($BM162,$F$4:$F1305,0)))^BR$132</f>
        <v>2399564.17133738</v>
      </c>
      <c r="BS162" s="15">
        <f>SUMIF($F$4:$F$1277,$BM162,$T$4:$T$1277)*(1+INDEX($Q$4:$Q$1277,MATCH($BM162,$F$4:$F1305,0)))^BS$132</f>
        <v>2990293.52856022</v>
      </c>
    </row>
    <row r="163" ht="15" customHeight="1" spans="1:71">
      <c r="A163" s="24" t="s">
        <v>1099</v>
      </c>
      <c r="B163" s="52" t="s">
        <v>579</v>
      </c>
      <c r="C163" s="52" t="s">
        <v>580</v>
      </c>
      <c r="D163" s="52" t="s">
        <v>929</v>
      </c>
      <c r="E163" s="10" t="s">
        <v>271</v>
      </c>
      <c r="F163" s="52" t="s">
        <v>581</v>
      </c>
      <c r="G163" s="52" t="s">
        <v>173</v>
      </c>
      <c r="H163" s="52" t="s">
        <v>252</v>
      </c>
      <c r="I163" s="52" t="s">
        <v>930</v>
      </c>
      <c r="J163" s="52" t="s">
        <v>169</v>
      </c>
      <c r="K163" s="52" t="s">
        <v>931</v>
      </c>
      <c r="L163" s="53" t="s">
        <v>291</v>
      </c>
      <c r="M163" s="13">
        <v>1231</v>
      </c>
      <c r="N163" s="14">
        <f t="shared" si="190"/>
        <v>3.37260273972603</v>
      </c>
      <c r="O163" s="15">
        <v>10600</v>
      </c>
      <c r="P163" s="15">
        <f t="shared" si="155"/>
        <v>13048600</v>
      </c>
      <c r="Q163" s="16">
        <f>IFERROR(VLOOKUP(G163,SCENARIOS!$A$13:$E$18,3,0),0.025)</f>
        <v>0.04</v>
      </c>
      <c r="R163" s="57">
        <f>IFERROR(VLOOKUP(L163,INPUTS!$A$107:$B$120,2,0),0.0082)</f>
        <v>0.0079</v>
      </c>
      <c r="S163" s="52">
        <f t="shared" si="156"/>
        <v>83.74</v>
      </c>
      <c r="T163" s="15">
        <f t="shared" si="157"/>
        <v>103083.94</v>
      </c>
      <c r="U163" s="15">
        <f>T163/INPUTS!$B$7*1000</f>
        <v>128854925</v>
      </c>
      <c r="V163" s="15">
        <f>T163*INPUTS!$B$6</f>
        <v>325745.2504</v>
      </c>
      <c r="W163" s="54" t="s">
        <v>396</v>
      </c>
      <c r="X163" s="54" t="s">
        <v>396</v>
      </c>
      <c r="Y163" s="58">
        <f>IFERROR(VLOOKUP(E163,INPUTS!$A$44:$B$103,2,0),0)</f>
        <v>0</v>
      </c>
      <c r="Z163" s="15">
        <f t="shared" si="184"/>
        <v>0</v>
      </c>
      <c r="AA163" s="20">
        <f>IFERROR(VLOOKUP(E163,INPUTS!$A$44:$C$103,3,0),SCENARIOS!$J$24)</f>
        <v>0.02</v>
      </c>
      <c r="AB163" s="15">
        <f t="shared" ref="AB163:AF163" si="225">$T163*AA163*(1+$Q163)^AB$2</f>
        <v>2508.34749583655</v>
      </c>
      <c r="AC163" s="20">
        <f>IFERROR(VLOOKUP($E163,INPUTS!$A$44:$G$103,4,0),SCENARIOS!$K$24)</f>
        <v>0.05</v>
      </c>
      <c r="AD163" s="15">
        <f t="shared" si="225"/>
        <v>7629.47065259328</v>
      </c>
      <c r="AE163" s="20">
        <f>IFERROR(VLOOKUP($E163,INPUTS!$A$44:$G$103,5,0),SCENARIOS!$L$24)</f>
        <v>0.15</v>
      </c>
      <c r="AF163" s="15">
        <f t="shared" si="225"/>
        <v>27847.2528397597</v>
      </c>
      <c r="AG163" s="20">
        <f>IFERROR(VLOOKUP($E163,INPUTS!$A$44:$G$103,6,0),SCENARIOS!$M$24)</f>
        <v>0.2</v>
      </c>
      <c r="AH163" s="15">
        <f t="shared" si="186"/>
        <v>45173.9213218137</v>
      </c>
      <c r="AI163" s="20">
        <f>IFERROR(VLOOKUP($E163,INPUTS!$A$44:$G$103,7,0),SCENARIOS!$N$24)</f>
        <v>0.3</v>
      </c>
      <c r="AJ163" s="15">
        <f t="shared" si="187"/>
        <v>82441.4737334609</v>
      </c>
      <c r="AL163" t="str">
        <f t="shared" si="192"/>
        <v>N</v>
      </c>
      <c r="AM163" s="21">
        <f t="shared" si="193"/>
        <v>274804.91244487</v>
      </c>
      <c r="BB163" s="2"/>
      <c r="BC163" s="2" t="str">
        <v>CPH</v>
      </c>
      <c r="BD163" s="15">
        <f>SUMIF($E$4:$E$1277,$BC163,$T$4:$T$1277)*(1+INDEX($Q$4:$Q$1277,MATCH($BC163,$E$4:$E1306,0)))^BD$132</f>
        <v>818728.47</v>
      </c>
      <c r="BE163" s="15">
        <f>SUMIF($E$4:$E$1277,$BC163,$T$4:$T$1277)*(1+INDEX($Q$4:$Q$1277,MATCH($BC163,$E$4:$E1306,0)))^BE$132</f>
        <v>926316.115085375</v>
      </c>
      <c r="BF163" s="15">
        <f>SUMIF($E$4:$E$1277,$BC163,$T$4:$T$1277)*(1+INDEX($Q$4:$Q$1277,MATCH($BC163,$E$4:$E1306,0)))^BF$132</f>
        <v>1048041.66034053</v>
      </c>
      <c r="BG163" s="15">
        <f>SUMIF($E$4:$E$1277,$BC163,$T$4:$T$1277)*(1+INDEX($Q$4:$Q$1277,MATCH($BC163,$E$4:$E1306,0)))^BG$132</f>
        <v>1185762.9419608</v>
      </c>
      <c r="BH163" s="15">
        <f>SUMIF($E$4:$E$1277,$BC163,$T$4:$T$1277)*(1+INDEX($Q$4:$Q$1277,MATCH($BC163,$E$4:$E1306,0)))^BH$132</f>
        <v>1341581.9310758</v>
      </c>
      <c r="BI163" s="15">
        <f>SUMIF($E$4:$E$1277,$BC163,$T$4:$T$1277)*(1+INDEX($Q$4:$Q$1277,MATCH($BC163,$E$4:$E1306,0)))^BI$132</f>
        <v>1517876.81508483</v>
      </c>
      <c r="BJ163" s="62">
        <f t="shared" si="196"/>
        <v>1517876.81508483</v>
      </c>
      <c r="BK163" s="63" t="str">
        <f t="shared" si="197"/>
        <v>Y</v>
      </c>
      <c r="BL163" s="15"/>
      <c r="BM163" s="2" t="str">
        <v>Latvia</v>
      </c>
      <c r="BN163" s="15">
        <f>SUMIF($F$4:$F$1277,$BM163,$T$4:$T$1277)*(1+INDEX($Q$4:$Q$1277,MATCH($BM163,$F$4:$F1306,0)))^BN$132</f>
        <v>130626</v>
      </c>
      <c r="BO163" s="15">
        <f>SUMIF($F$4:$F$1277,$BM163,$T$4:$T$1277)*(1+INDEX($Q$4:$Q$1277,MATCH($BM163,$F$4:$F1306,0)))^BO$132</f>
        <v>147791.329217051</v>
      </c>
      <c r="BP163" s="15">
        <f>SUMIF($F$4:$F$1277,$BM163,$T$4:$T$1277)*(1+INDEX($Q$4:$Q$1277,MATCH($BM163,$F$4:$F1306,0)))^BP$132</f>
        <v>167212.323670193</v>
      </c>
      <c r="BQ163" s="15">
        <f>SUMIF($F$4:$F$1277,$BM163,$T$4:$T$1277)*(1+INDEX($Q$4:$Q$1277,MATCH($BM163,$F$4:$F1306,0)))^BQ$132</f>
        <v>189185.396296982</v>
      </c>
      <c r="BR163" s="15">
        <f>SUMIF($F$4:$F$1277,$BM163,$T$4:$T$1277)*(1+INDEX($Q$4:$Q$1277,MATCH($BM163,$F$4:$F1306,0)))^BR$132</f>
        <v>214045.911129373</v>
      </c>
      <c r="BS163" s="15">
        <f>SUMIF($F$4:$F$1277,$BM163,$T$4:$T$1277)*(1+INDEX($Q$4:$Q$1277,MATCH($BM163,$F$4:$F1306,0)))^BS$132</f>
        <v>242173.30178743</v>
      </c>
    </row>
    <row r="164" ht="15" customHeight="1" spans="1:71">
      <c r="A164" s="6" t="s">
        <v>1100</v>
      </c>
      <c r="B164" s="52" t="s">
        <v>579</v>
      </c>
      <c r="C164" s="52" t="s">
        <v>580</v>
      </c>
      <c r="D164" s="52" t="s">
        <v>929</v>
      </c>
      <c r="E164" s="10" t="s">
        <v>271</v>
      </c>
      <c r="F164" s="52" t="s">
        <v>581</v>
      </c>
      <c r="G164" s="52" t="s">
        <v>173</v>
      </c>
      <c r="H164" s="52" t="s">
        <v>242</v>
      </c>
      <c r="I164" s="52" t="s">
        <v>421</v>
      </c>
      <c r="J164" s="52" t="s">
        <v>173</v>
      </c>
      <c r="K164" s="52" t="s">
        <v>931</v>
      </c>
      <c r="L164" s="53" t="s">
        <v>291</v>
      </c>
      <c r="M164" s="13">
        <v>1847</v>
      </c>
      <c r="N164" s="14">
        <f t="shared" si="190"/>
        <v>5.06027397260274</v>
      </c>
      <c r="O164" s="15">
        <v>8800</v>
      </c>
      <c r="P164" s="15">
        <f t="shared" si="155"/>
        <v>16253600</v>
      </c>
      <c r="Q164" s="16">
        <f>IFERROR(VLOOKUP(G164,SCENARIOS!$A$13:$E$18,3,0),0.025)</f>
        <v>0.04</v>
      </c>
      <c r="R164" s="57">
        <f>IFERROR(VLOOKUP(L164,INPUTS!$A$107:$B$120,2,0),0.0082)</f>
        <v>0.0079</v>
      </c>
      <c r="S164" s="52">
        <f t="shared" si="156"/>
        <v>69.52</v>
      </c>
      <c r="T164" s="15">
        <f t="shared" si="157"/>
        <v>128403.44</v>
      </c>
      <c r="U164" s="15">
        <f>T164/INPUTS!$B$7*1000</f>
        <v>160504300</v>
      </c>
      <c r="V164" s="15">
        <f>T164*INPUTS!$B$6</f>
        <v>405754.8704</v>
      </c>
      <c r="W164" s="54" t="s">
        <v>396</v>
      </c>
      <c r="X164" s="54" t="s">
        <v>396</v>
      </c>
      <c r="Y164" s="58">
        <f>IFERROR(VLOOKUP(E164,INPUTS!$A$44:$B$103,2,0),0)</f>
        <v>0</v>
      </c>
      <c r="Z164" s="15">
        <f t="shared" si="184"/>
        <v>0</v>
      </c>
      <c r="AA164" s="20">
        <f>IFERROR(VLOOKUP(E164,INPUTS!$A$44:$C$103,3,0),SCENARIOS!$J$24)</f>
        <v>0.02</v>
      </c>
      <c r="AB164" s="15">
        <f t="shared" ref="AB164:AF164" si="226">$T164*AA164*(1+$Q164)^AB$2</f>
        <v>3124.44835908289</v>
      </c>
      <c r="AC164" s="20">
        <f>IFERROR(VLOOKUP($E164,INPUTS!$A$44:$G$103,4,0),SCENARIOS!$K$24)</f>
        <v>0.05</v>
      </c>
      <c r="AD164" s="15">
        <f t="shared" si="226"/>
        <v>9503.42291119278</v>
      </c>
      <c r="AE164" s="20">
        <f>IFERROR(VLOOKUP($E164,INPUTS!$A$44:$G$103,5,0),SCENARIOS!$L$24)</f>
        <v>0.15</v>
      </c>
      <c r="AF164" s="15">
        <f t="shared" si="226"/>
        <v>34687.1012029121</v>
      </c>
      <c r="AG164" s="20">
        <f>IFERROR(VLOOKUP($E164,INPUTS!$A$44:$G$103,6,0),SCENARIOS!$M$24)</f>
        <v>0.2</v>
      </c>
      <c r="AH164" s="15">
        <f t="shared" si="186"/>
        <v>56269.5498058207</v>
      </c>
      <c r="AI164" s="20">
        <f>IFERROR(VLOOKUP($E164,INPUTS!$A$44:$G$103,7,0),SCENARIOS!$N$24)</f>
        <v>0.3</v>
      </c>
      <c r="AJ164" s="15">
        <f t="shared" si="187"/>
        <v>102690.76663199</v>
      </c>
      <c r="AL164" t="str">
        <f t="shared" si="192"/>
        <v>Y</v>
      </c>
      <c r="AM164" s="21">
        <f t="shared" si="193"/>
        <v>342302.555439966</v>
      </c>
      <c r="BB164" s="2"/>
      <c r="BC164" s="2" t="str">
        <v>CTU</v>
      </c>
      <c r="BD164" s="15">
        <f>SUMIF($E$4:$E$1277,$BC164,$T$4:$T$1277)*(1+INDEX($Q$4:$Q$1277,MATCH($BC164,$E$4:$E1307,0)))^BD$132</f>
        <v>210087.54</v>
      </c>
      <c r="BE164" s="15">
        <f>SUMIF($E$4:$E$1277,$BC164,$T$4:$T$1277)*(1+INDEX($Q$4:$Q$1277,MATCH($BC164,$E$4:$E1307,0)))^BE$132</f>
        <v>255603.615299076</v>
      </c>
      <c r="BF164" s="15">
        <f>SUMIF($E$4:$E$1277,$BC164,$T$4:$T$1277)*(1+INDEX($Q$4:$Q$1277,MATCH($BC164,$E$4:$E1307,0)))^BF$132</f>
        <v>310980.880417554</v>
      </c>
      <c r="BG164" s="15">
        <f>SUMIF($E$4:$E$1277,$BC164,$T$4:$T$1277)*(1+INDEX($Q$4:$Q$1277,MATCH($BC164,$E$4:$E1307,0)))^BG$132</f>
        <v>378355.790750925</v>
      </c>
      <c r="BH164" s="15">
        <f>SUMIF($E$4:$E$1277,$BC164,$T$4:$T$1277)*(1+INDEX($Q$4:$Q$1277,MATCH($BC164,$E$4:$E1307,0)))^BH$132</f>
        <v>460327.67095696</v>
      </c>
      <c r="BI164" s="15">
        <f>SUMIF($E$4:$E$1277,$BC164,$T$4:$T$1277)*(1+INDEX($Q$4:$Q$1277,MATCH($BC164,$E$4:$E1307,0)))^BI$132</f>
        <v>560058.996924817</v>
      </c>
      <c r="BJ164" s="62">
        <f t="shared" si="196"/>
        <v>560058.996924817</v>
      </c>
      <c r="BK164" s="63" t="str">
        <f t="shared" si="197"/>
        <v>Y</v>
      </c>
      <c r="BL164" s="15"/>
      <c r="BM164" s="2" t="str">
        <v>Luxembourg</v>
      </c>
      <c r="BN164" s="15">
        <f>SUMIF($F$4:$F$1277,$BM164,$T$4:$T$1277)*(1+INDEX($Q$4:$Q$1277,MATCH($BM164,$F$4:$F1307,0)))^BN$132</f>
        <v>586801.92</v>
      </c>
      <c r="BO164" s="15">
        <f>SUMIF($F$4:$F$1277,$BM164,$T$4:$T$1277)*(1+INDEX($Q$4:$Q$1277,MATCH($BM164,$F$4:$F1307,0)))^BO$132</f>
        <v>663912.511627987</v>
      </c>
      <c r="BP164" s="15">
        <f>SUMIF($F$4:$F$1277,$BM164,$T$4:$T$1277)*(1+INDEX($Q$4:$Q$1277,MATCH($BM164,$F$4:$F1307,0)))^BP$132</f>
        <v>751156.068296747</v>
      </c>
      <c r="BQ164" s="15">
        <f>SUMIF($F$4:$F$1277,$BM164,$T$4:$T$1277)*(1+INDEX($Q$4:$Q$1277,MATCH($BM164,$F$4:$F1307,0)))^BQ$132</f>
        <v>849864.144833571</v>
      </c>
      <c r="BR164" s="15">
        <f>SUMIF($F$4:$F$1277,$BM164,$T$4:$T$1277)*(1+INDEX($Q$4:$Q$1277,MATCH($BM164,$F$4:$F1307,0)))^BR$132</f>
        <v>961543.273305969</v>
      </c>
      <c r="BS164" s="15">
        <f>SUMIF($F$4:$F$1277,$BM164,$T$4:$T$1277)*(1+INDEX($Q$4:$Q$1277,MATCH($BM164,$F$4:$F1307,0)))^BS$132</f>
        <v>1087897.95646811</v>
      </c>
    </row>
    <row r="165" ht="15" customHeight="1" spans="1:71">
      <c r="A165" s="24" t="s">
        <v>1101</v>
      </c>
      <c r="B165" s="52" t="s">
        <v>582</v>
      </c>
      <c r="C165" s="52" t="s">
        <v>583</v>
      </c>
      <c r="D165" s="52" t="s">
        <v>929</v>
      </c>
      <c r="E165" s="10" t="s">
        <v>215</v>
      </c>
      <c r="F165" s="52" t="s">
        <v>490</v>
      </c>
      <c r="G165" s="52" t="s">
        <v>165</v>
      </c>
      <c r="H165" s="52" t="s">
        <v>206</v>
      </c>
      <c r="I165" s="52" t="s">
        <v>408</v>
      </c>
      <c r="J165" s="52" t="s">
        <v>165</v>
      </c>
      <c r="K165" s="52" t="s">
        <v>931</v>
      </c>
      <c r="L165" s="53" t="s">
        <v>286</v>
      </c>
      <c r="M165" s="13">
        <v>1616</v>
      </c>
      <c r="N165" s="14">
        <f t="shared" si="190"/>
        <v>4.42739726027397</v>
      </c>
      <c r="O165" s="15">
        <v>1630</v>
      </c>
      <c r="P165" s="15">
        <f t="shared" si="155"/>
        <v>2634080</v>
      </c>
      <c r="Q165" s="16">
        <f>IFERROR(VLOOKUP(G165,SCENARIOS!$A$13:$E$18,3,0),0.025)</f>
        <v>0.025</v>
      </c>
      <c r="R165" s="57">
        <f>IFERROR(VLOOKUP(L165,INPUTS!$A$107:$B$120,2,0),0.0082)</f>
        <v>0.0039</v>
      </c>
      <c r="S165" s="52">
        <f t="shared" si="156"/>
        <v>6.357</v>
      </c>
      <c r="T165" s="15">
        <f t="shared" si="157"/>
        <v>10272.912</v>
      </c>
      <c r="U165" s="15">
        <f>T165/INPUTS!$B$7*1000</f>
        <v>12841140</v>
      </c>
      <c r="V165" s="15">
        <f>T165*INPUTS!$B$6</f>
        <v>32462.40192</v>
      </c>
      <c r="W165" s="54" t="s">
        <v>396</v>
      </c>
      <c r="X165" s="54" t="s">
        <v>396</v>
      </c>
      <c r="Y165" s="58">
        <f>IFERROR(VLOOKUP(E165,INPUTS!$A$44:$B$103,2,0),0)</f>
        <v>0.02</v>
      </c>
      <c r="Z165" s="15">
        <f t="shared" si="184"/>
        <v>205.45824</v>
      </c>
      <c r="AA165" s="20">
        <f>IFERROR(VLOOKUP(E165,INPUTS!$A$44:$C$103,3,0),SCENARIOS!$J$24)</f>
        <v>0.06</v>
      </c>
      <c r="AB165" s="15">
        <f t="shared" ref="AB165:AF165" si="227">$T165*AA165*(1+$Q165)^AB$2</f>
        <v>697.371420426159</v>
      </c>
      <c r="AC165" s="20">
        <f>IFERROR(VLOOKUP($E165,INPUTS!$A$44:$G$103,4,0),SCENARIOS!$K$24)</f>
        <v>0.15</v>
      </c>
      <c r="AD165" s="15">
        <f t="shared" si="227"/>
        <v>1972.52938126339</v>
      </c>
      <c r="AE165" s="20">
        <f>IFERROR(VLOOKUP($E165,INPUTS!$A$44:$G$103,5,0),SCENARIOS!$L$24)</f>
        <v>0.3</v>
      </c>
      <c r="AF165" s="15">
        <f t="shared" si="227"/>
        <v>4463.47188425893</v>
      </c>
      <c r="AG165" s="20">
        <f>IFERROR(VLOOKUP($E165,INPUTS!$A$44:$G$103,6,0),SCENARIOS!$M$24)</f>
        <v>0.4</v>
      </c>
      <c r="AH165" s="15">
        <f t="shared" si="186"/>
        <v>6733.34499714259</v>
      </c>
      <c r="AI165" s="20">
        <f>IFERROR(VLOOKUP($E165,INPUTS!$A$44:$G$103,7,0),SCENARIOS!$N$24)</f>
        <v>0.5</v>
      </c>
      <c r="AJ165" s="15">
        <f t="shared" si="187"/>
        <v>9522.70228749141</v>
      </c>
      <c r="AL165" t="str">
        <f t="shared" si="192"/>
        <v>N</v>
      </c>
      <c r="AM165" s="21">
        <f t="shared" si="193"/>
        <v>19045.4045749828</v>
      </c>
      <c r="BB165" s="2"/>
      <c r="BC165" s="2" t="str">
        <v>CVG</v>
      </c>
      <c r="BD165" s="15">
        <f>SUMIF($E$4:$E$1277,$BC165,$T$4:$T$1277)*(1+INDEX($Q$4:$Q$1277,MATCH($BC165,$E$4:$E1308,0)))^BD$132</f>
        <v>78918.932</v>
      </c>
      <c r="BE165" s="15">
        <f>SUMIF($E$4:$E$1277,$BC165,$T$4:$T$1277)*(1+INDEX($Q$4:$Q$1277,MATCH($BC165,$E$4:$E1308,0)))^BE$132</f>
        <v>87132.8778302462</v>
      </c>
      <c r="BF165" s="15">
        <f>SUMIF($E$4:$E$1277,$BC165,$T$4:$T$1277)*(1+INDEX($Q$4:$Q$1277,MATCH($BC165,$E$4:$E1308,0)))^BF$132</f>
        <v>96201.7377399457</v>
      </c>
      <c r="BG165" s="15">
        <f>SUMIF($E$4:$E$1277,$BC165,$T$4:$T$1277)*(1+INDEX($Q$4:$Q$1277,MATCH($BC165,$E$4:$E1308,0)))^BG$132</f>
        <v>106214.491873155</v>
      </c>
      <c r="BH165" s="15">
        <f>SUMIF($E$4:$E$1277,$BC165,$T$4:$T$1277)*(1+INDEX($Q$4:$Q$1277,MATCH($BC165,$E$4:$E1308,0)))^BH$132</f>
        <v>117269.381498793</v>
      </c>
      <c r="BI165" s="15">
        <f>SUMIF($E$4:$E$1277,$BC165,$T$4:$T$1277)*(1+INDEX($Q$4:$Q$1277,MATCH($BC165,$E$4:$E1308,0)))^BI$132</f>
        <v>129474.872915954</v>
      </c>
      <c r="BJ165" s="62">
        <f t="shared" si="196"/>
        <v>129474.872915954</v>
      </c>
      <c r="BK165" s="63" t="str">
        <f t="shared" si="197"/>
        <v>Y</v>
      </c>
      <c r="BL165" s="15"/>
      <c r="BM165" s="2" t="str">
        <v>Malaysia</v>
      </c>
      <c r="BN165" s="15">
        <f>SUMIF($F$4:$F$1277,$BM165,$T$4:$T$1277)*(1+INDEX($Q$4:$Q$1277,MATCH($BM165,$F$4:$F1308,0)))^BN$132</f>
        <v>1758629.096</v>
      </c>
      <c r="BO165" s="15">
        <f>SUMIF($F$4:$F$1277,$BM165,$T$4:$T$1277)*(1+INDEX($Q$4:$Q$1277,MATCH($BM165,$F$4:$F1308,0)))^BO$132</f>
        <v>2139641.19389349</v>
      </c>
      <c r="BP165" s="15">
        <f>SUMIF($F$4:$F$1277,$BM165,$T$4:$T$1277)*(1+INDEX($Q$4:$Q$1277,MATCH($BM165,$F$4:$F1308,0)))^BP$132</f>
        <v>2603200.66864512</v>
      </c>
      <c r="BQ165" s="15">
        <f>SUMIF($F$4:$F$1277,$BM165,$T$4:$T$1277)*(1+INDEX($Q$4:$Q$1277,MATCH($BM165,$F$4:$F1308,0)))^BQ$132</f>
        <v>3167191.6490367</v>
      </c>
      <c r="BR165" s="15">
        <f>SUMIF($F$4:$F$1277,$BM165,$T$4:$T$1277)*(1+INDEX($Q$4:$Q$1277,MATCH($BM165,$F$4:$F1308,0)))^BR$132</f>
        <v>3853372.91225755</v>
      </c>
      <c r="BS165" s="15">
        <f>SUMIF($F$4:$F$1277,$BM165,$T$4:$T$1277)*(1+INDEX($Q$4:$Q$1277,MATCH($BM165,$F$4:$F1308,0)))^BS$132</f>
        <v>4688217.33772768</v>
      </c>
    </row>
    <row r="166" ht="15" customHeight="1" spans="1:71">
      <c r="A166" s="6" t="s">
        <v>1102</v>
      </c>
      <c r="B166" s="52" t="s">
        <v>582</v>
      </c>
      <c r="C166" s="52" t="s">
        <v>583</v>
      </c>
      <c r="D166" s="52" t="s">
        <v>929</v>
      </c>
      <c r="E166" s="10" t="s">
        <v>215</v>
      </c>
      <c r="F166" s="52" t="s">
        <v>490</v>
      </c>
      <c r="G166" s="52" t="s">
        <v>165</v>
      </c>
      <c r="H166" s="52" t="s">
        <v>205</v>
      </c>
      <c r="I166" s="52" t="s">
        <v>408</v>
      </c>
      <c r="J166" s="52" t="s">
        <v>165</v>
      </c>
      <c r="K166" s="52" t="s">
        <v>931</v>
      </c>
      <c r="L166" s="53" t="s">
        <v>286</v>
      </c>
      <c r="M166" s="13">
        <v>1077</v>
      </c>
      <c r="N166" s="14">
        <f t="shared" si="190"/>
        <v>2.95068493150685</v>
      </c>
      <c r="O166" s="15">
        <v>1740</v>
      </c>
      <c r="P166" s="15">
        <f t="shared" si="155"/>
        <v>1873980</v>
      </c>
      <c r="Q166" s="16">
        <f>IFERROR(VLOOKUP(G166,SCENARIOS!$A$13:$E$18,3,0),0.025)</f>
        <v>0.025</v>
      </c>
      <c r="R166" s="57">
        <f>IFERROR(VLOOKUP(L166,INPUTS!$A$107:$B$120,2,0),0.0082)</f>
        <v>0.0039</v>
      </c>
      <c r="S166" s="52">
        <f t="shared" si="156"/>
        <v>6.786</v>
      </c>
      <c r="T166" s="15">
        <f t="shared" si="157"/>
        <v>7308.522</v>
      </c>
      <c r="U166" s="15">
        <f>T166/INPUTS!$B$7*1000</f>
        <v>9135652.5</v>
      </c>
      <c r="V166" s="15">
        <f>T166*INPUTS!$B$6</f>
        <v>23094.92952</v>
      </c>
      <c r="W166" s="54" t="s">
        <v>396</v>
      </c>
      <c r="X166" s="54" t="s">
        <v>396</v>
      </c>
      <c r="Y166" s="58">
        <f>IFERROR(VLOOKUP(E166,INPUTS!$A$44:$B$103,2,0),0)</f>
        <v>0.02</v>
      </c>
      <c r="Z166" s="15">
        <f t="shared" si="184"/>
        <v>146.17044</v>
      </c>
      <c r="AA166" s="20">
        <f>IFERROR(VLOOKUP(E166,INPUTS!$A$44:$C$103,3,0),SCENARIOS!$J$24)</f>
        <v>0.06</v>
      </c>
      <c r="AB166" s="15">
        <f t="shared" ref="AB166:AF166" si="228">$T166*AA166*(1+$Q166)^AB$2</f>
        <v>496.135308893509</v>
      </c>
      <c r="AC166" s="20">
        <f>IFERROR(VLOOKUP($E166,INPUTS!$A$44:$G$103,4,0),SCENARIOS!$K$24)</f>
        <v>0.15</v>
      </c>
      <c r="AD166" s="15">
        <f t="shared" si="228"/>
        <v>1403.32890796786</v>
      </c>
      <c r="AE166" s="20">
        <f>IFERROR(VLOOKUP($E166,INPUTS!$A$44:$G$103,5,0),SCENARIOS!$L$24)</f>
        <v>0.3</v>
      </c>
      <c r="AF166" s="15">
        <f t="shared" si="228"/>
        <v>3175.47570372333</v>
      </c>
      <c r="AG166" s="20">
        <f>IFERROR(VLOOKUP($E166,INPUTS!$A$44:$G$103,6,0),SCENARIOS!$M$24)</f>
        <v>0.4</v>
      </c>
      <c r="AH166" s="15">
        <f t="shared" si="186"/>
        <v>4790.34572136962</v>
      </c>
      <c r="AI166" s="20">
        <f>IFERROR(VLOOKUP($E166,INPUTS!$A$44:$G$103,7,0),SCENARIOS!$N$24)</f>
        <v>0.5</v>
      </c>
      <c r="AJ166" s="15">
        <f t="shared" si="187"/>
        <v>6774.79561467881</v>
      </c>
      <c r="AL166" t="str">
        <f t="shared" si="192"/>
        <v>N</v>
      </c>
      <c r="AM166" s="21">
        <f t="shared" si="193"/>
        <v>13549.5912293576</v>
      </c>
      <c r="BB166" s="2"/>
      <c r="BC166" s="2" t="str">
        <v>DAD</v>
      </c>
      <c r="BD166" s="15">
        <f>SUMIF($E$4:$E$1277,$BC166,$T$4:$T$1277)*(1+INDEX($Q$4:$Q$1277,MATCH($BC166,$E$4:$E1309,0)))^BD$132</f>
        <v>236482.74</v>
      </c>
      <c r="BE166" s="15">
        <f>SUMIF($E$4:$E$1277,$BC166,$T$4:$T$1277)*(1+INDEX($Q$4:$Q$1277,MATCH($BC166,$E$4:$E1309,0)))^BE$132</f>
        <v>287717.411988505</v>
      </c>
      <c r="BF166" s="15">
        <f>SUMIF($E$4:$E$1277,$BC166,$T$4:$T$1277)*(1+INDEX($Q$4:$Q$1277,MATCH($BC166,$E$4:$E1309,0)))^BF$132</f>
        <v>350052.224366831</v>
      </c>
      <c r="BG166" s="15">
        <f>SUMIF($E$4:$E$1277,$BC166,$T$4:$T$1277)*(1+INDEX($Q$4:$Q$1277,MATCH($BC166,$E$4:$E1309,0)))^BG$132</f>
        <v>425892.054767481</v>
      </c>
      <c r="BH166" s="15">
        <f>SUMIF($E$4:$E$1277,$BC166,$T$4:$T$1277)*(1+INDEX($Q$4:$Q$1277,MATCH($BC166,$E$4:$E1309,0)))^BH$132</f>
        <v>518162.804541955</v>
      </c>
      <c r="BI166" s="15">
        <f>SUMIF($E$4:$E$1277,$BC166,$T$4:$T$1277)*(1+INDEX($Q$4:$Q$1277,MATCH($BC166,$E$4:$E1309,0)))^BI$132</f>
        <v>630424.280061694</v>
      </c>
      <c r="BJ166" s="62">
        <f t="shared" si="196"/>
        <v>630424.280061694</v>
      </c>
      <c r="BK166" s="63" t="str">
        <f t="shared" si="197"/>
        <v>Y</v>
      </c>
      <c r="BL166" s="15"/>
      <c r="BM166" s="2" t="str">
        <v>Mexico</v>
      </c>
      <c r="BN166" s="15">
        <f>SUMIF($F$4:$F$1277,$BM166,$T$4:$T$1277)*(1+INDEX($Q$4:$Q$1277,MATCH($BM166,$F$4:$F1309,0)))^BN$132</f>
        <v>2333599.3</v>
      </c>
      <c r="BO166" s="15">
        <f>SUMIF($F$4:$F$1277,$BM166,$T$4:$T$1277)*(1+INDEX($Q$4:$Q$1277,MATCH($BM166,$F$4:$F1309,0)))^BO$132</f>
        <v>2771583.93147713</v>
      </c>
      <c r="BP166" s="15">
        <f>SUMIF($F$4:$F$1277,$BM166,$T$4:$T$1277)*(1+INDEX($Q$4:$Q$1277,MATCH($BM166,$F$4:$F1309,0)))^BP$132</f>
        <v>3291772.28036632</v>
      </c>
      <c r="BQ166" s="15">
        <f>SUMIF($F$4:$F$1277,$BM166,$T$4:$T$1277)*(1+INDEX($Q$4:$Q$1277,MATCH($BM166,$F$4:$F1309,0)))^BQ$132</f>
        <v>3909592.85869906</v>
      </c>
      <c r="BR166" s="15">
        <f>SUMIF($F$4:$F$1277,$BM166,$T$4:$T$1277)*(1+INDEX($Q$4:$Q$1277,MATCH($BM166,$F$4:$F1309,0)))^BR$132</f>
        <v>4643369.89893169</v>
      </c>
      <c r="BS166" s="15">
        <f>SUMIF($F$4:$F$1277,$BM166,$T$4:$T$1277)*(1+INDEX($Q$4:$Q$1277,MATCH($BM166,$F$4:$F1309,0)))^BS$132</f>
        <v>5514866.84101408</v>
      </c>
    </row>
    <row r="167" ht="15" customHeight="1" spans="1:71">
      <c r="A167" s="24" t="s">
        <v>1103</v>
      </c>
      <c r="B167" s="52" t="s">
        <v>582</v>
      </c>
      <c r="C167" s="52" t="s">
        <v>583</v>
      </c>
      <c r="D167" s="52" t="s">
        <v>929</v>
      </c>
      <c r="E167" s="10" t="s">
        <v>215</v>
      </c>
      <c r="F167" s="52" t="s">
        <v>490</v>
      </c>
      <c r="G167" s="52" t="s">
        <v>165</v>
      </c>
      <c r="H167" s="52" t="s">
        <v>207</v>
      </c>
      <c r="I167" s="52" t="s">
        <v>609</v>
      </c>
      <c r="J167" s="52" t="s">
        <v>165</v>
      </c>
      <c r="K167" s="52" t="s">
        <v>931</v>
      </c>
      <c r="L167" s="53" t="s">
        <v>286</v>
      </c>
      <c r="M167" s="13">
        <v>1077</v>
      </c>
      <c r="N167" s="14">
        <f t="shared" si="190"/>
        <v>2.95068493150685</v>
      </c>
      <c r="O167" s="15">
        <v>1890</v>
      </c>
      <c r="P167" s="15">
        <f t="shared" si="155"/>
        <v>2035530</v>
      </c>
      <c r="Q167" s="16">
        <f>IFERROR(VLOOKUP(G167,SCENARIOS!$A$13:$E$18,3,0),0.025)</f>
        <v>0.025</v>
      </c>
      <c r="R167" s="57">
        <f>IFERROR(VLOOKUP(L167,INPUTS!$A$107:$B$120,2,0),0.0082)</f>
        <v>0.0039</v>
      </c>
      <c r="S167" s="52">
        <f t="shared" si="156"/>
        <v>7.371</v>
      </c>
      <c r="T167" s="15">
        <f t="shared" si="157"/>
        <v>7938.567</v>
      </c>
      <c r="U167" s="15">
        <f>T167/INPUTS!$B$7*1000</f>
        <v>9923208.75</v>
      </c>
      <c r="V167" s="15">
        <f>T167*INPUTS!$B$6</f>
        <v>25085.87172</v>
      </c>
      <c r="W167" s="54" t="s">
        <v>396</v>
      </c>
      <c r="X167" s="54" t="s">
        <v>396</v>
      </c>
      <c r="Y167" s="58">
        <f>IFERROR(VLOOKUP(E167,INPUTS!$A$44:$B$103,2,0),0)</f>
        <v>0.02</v>
      </c>
      <c r="Z167" s="15">
        <f t="shared" si="184"/>
        <v>158.77134</v>
      </c>
      <c r="AA167" s="20">
        <f>IFERROR(VLOOKUP(E167,INPUTS!$A$44:$C$103,3,0),SCENARIOS!$J$24)</f>
        <v>0.06</v>
      </c>
      <c r="AB167" s="15">
        <f t="shared" ref="AB167:AF167" si="229">$T167*AA167*(1+$Q167)^AB$2</f>
        <v>538.905594142949</v>
      </c>
      <c r="AC167" s="20">
        <f>IFERROR(VLOOKUP($E167,INPUTS!$A$44:$G$103,4,0),SCENARIOS!$K$24)</f>
        <v>0.15</v>
      </c>
      <c r="AD167" s="15">
        <f t="shared" si="229"/>
        <v>1524.30553796509</v>
      </c>
      <c r="AE167" s="20">
        <f>IFERROR(VLOOKUP($E167,INPUTS!$A$44:$G$103,5,0),SCENARIOS!$L$24)</f>
        <v>0.3</v>
      </c>
      <c r="AF167" s="15">
        <f t="shared" si="229"/>
        <v>3449.22360921672</v>
      </c>
      <c r="AG167" s="20">
        <f>IFERROR(VLOOKUP($E167,INPUTS!$A$44:$G$103,6,0),SCENARIOS!$M$24)</f>
        <v>0.4</v>
      </c>
      <c r="AH167" s="15">
        <f t="shared" si="186"/>
        <v>5203.30655941872</v>
      </c>
      <c r="AI167" s="20">
        <f>IFERROR(VLOOKUP($E167,INPUTS!$A$44:$G$103,7,0),SCENARIOS!$N$24)</f>
        <v>0.5</v>
      </c>
      <c r="AJ167" s="15">
        <f t="shared" si="187"/>
        <v>7358.8297193925</v>
      </c>
      <c r="AL167" t="str">
        <f t="shared" si="192"/>
        <v>N</v>
      </c>
      <c r="AM167" s="21">
        <f t="shared" si="193"/>
        <v>14717.659438785</v>
      </c>
      <c r="BB167" s="2"/>
      <c r="BC167" s="2" t="str">
        <v>DAL</v>
      </c>
      <c r="BD167" s="15">
        <f>SUMIF($E$4:$E$1277,$BC167,$T$4:$T$1277)*(1+INDEX($Q$4:$Q$1277,MATCH($BC167,$E$4:$E1310,0)))^BD$132</f>
        <v>4271397</v>
      </c>
      <c r="BE167" s="15">
        <f>SUMIF($E$4:$E$1277,$BC167,$T$4:$T$1277)*(1+INDEX($Q$4:$Q$1277,MATCH($BC167,$E$4:$E1310,0)))^BE$132</f>
        <v>4715967.43054607</v>
      </c>
      <c r="BF167" s="15">
        <f>SUMIF($E$4:$E$1277,$BC167,$T$4:$T$1277)*(1+INDEX($Q$4:$Q$1277,MATCH($BC167,$E$4:$E1310,0)))^BF$132</f>
        <v>5206809.10858235</v>
      </c>
      <c r="BG167" s="15">
        <f>SUMIF($E$4:$E$1277,$BC167,$T$4:$T$1277)*(1+INDEX($Q$4:$Q$1277,MATCH($BC167,$E$4:$E1310,0)))^BG$132</f>
        <v>5748737.98271267</v>
      </c>
      <c r="BH167" s="15">
        <f>SUMIF($E$4:$E$1277,$BC167,$T$4:$T$1277)*(1+INDEX($Q$4:$Q$1277,MATCH($BC167,$E$4:$E1310,0)))^BH$132</f>
        <v>6347071.24933975</v>
      </c>
      <c r="BI167" s="15">
        <f>SUMIF($E$4:$E$1277,$BC167,$T$4:$T$1277)*(1+INDEX($Q$4:$Q$1277,MATCH($BC167,$E$4:$E1310,0)))^BI$132</f>
        <v>7007679.52293866</v>
      </c>
      <c r="BJ167" s="62">
        <f t="shared" si="196"/>
        <v>7007679.52293866</v>
      </c>
      <c r="BK167" s="63" t="str">
        <f t="shared" si="197"/>
        <v>Y</v>
      </c>
      <c r="BL167" s="15"/>
      <c r="BM167" s="2" t="str">
        <v>Morocco</v>
      </c>
      <c r="BN167" s="15">
        <f>SUMIF($F$4:$F$1277,$BM167,$T$4:$T$1277)*(1+INDEX($Q$4:$Q$1277,MATCH($BM167,$F$4:$F1310,0)))^BN$132</f>
        <v>804192.878</v>
      </c>
      <c r="BO167" s="15">
        <f>SUMIF($F$4:$F$1277,$BM167,$T$4:$T$1277)*(1+INDEX($Q$4:$Q$1277,MATCH($BM167,$F$4:$F1310,0)))^BO$132</f>
        <v>1002170.63895288</v>
      </c>
      <c r="BP167" s="15">
        <f>SUMIF($F$4:$F$1277,$BM167,$T$4:$T$1277)*(1+INDEX($Q$4:$Q$1277,MATCH($BM167,$F$4:$F1310,0)))^BP$132</f>
        <v>1248886.94870937</v>
      </c>
      <c r="BQ167" s="15">
        <f>SUMIF($F$4:$F$1277,$BM167,$T$4:$T$1277)*(1+INDEX($Q$4:$Q$1277,MATCH($BM167,$F$4:$F1310,0)))^BQ$132</f>
        <v>1556340.35765234</v>
      </c>
      <c r="BR167" s="15">
        <f>SUMIF($F$4:$F$1277,$BM167,$T$4:$T$1277)*(1+INDEX($Q$4:$Q$1277,MATCH($BM167,$F$4:$F1310,0)))^BR$132</f>
        <v>1939483.24254696</v>
      </c>
      <c r="BS167" s="15">
        <f>SUMIF($F$4:$F$1277,$BM167,$T$4:$T$1277)*(1+INDEX($Q$4:$Q$1277,MATCH($BM167,$F$4:$F1310,0)))^BS$132</f>
        <v>2416948.98524293</v>
      </c>
    </row>
    <row r="168" ht="15" customHeight="1" spans="1:71">
      <c r="A168" s="6" t="s">
        <v>1104</v>
      </c>
      <c r="B168" s="52" t="s">
        <v>584</v>
      </c>
      <c r="C168" s="52" t="s">
        <v>585</v>
      </c>
      <c r="D168" s="52" t="s">
        <v>929</v>
      </c>
      <c r="E168" s="10" t="s">
        <v>227</v>
      </c>
      <c r="F168" s="52" t="s">
        <v>938</v>
      </c>
      <c r="G168" s="52" t="s">
        <v>165</v>
      </c>
      <c r="H168" s="52" t="s">
        <v>206</v>
      </c>
      <c r="I168" s="52" t="s">
        <v>408</v>
      </c>
      <c r="J168" s="52" t="s">
        <v>165</v>
      </c>
      <c r="K168" s="52" t="s">
        <v>931</v>
      </c>
      <c r="L168" s="53" t="s">
        <v>279</v>
      </c>
      <c r="M168" s="13">
        <v>2251</v>
      </c>
      <c r="N168" s="14">
        <f t="shared" si="190"/>
        <v>6.16712328767123</v>
      </c>
      <c r="O168" s="15">
        <v>1640</v>
      </c>
      <c r="P168" s="15">
        <f t="shared" si="155"/>
        <v>3691640</v>
      </c>
      <c r="Q168" s="16">
        <f>IFERROR(VLOOKUP(G168,SCENARIOS!$A$13:$E$18,3,0),0.025)</f>
        <v>0.025</v>
      </c>
      <c r="R168" s="57">
        <f>IFERROR(VLOOKUP(L168,INPUTS!$A$107:$B$120,2,0),0.0082)</f>
        <v>0.0039</v>
      </c>
      <c r="S168" s="52">
        <f t="shared" si="156"/>
        <v>6.396</v>
      </c>
      <c r="T168" s="15">
        <f t="shared" si="157"/>
        <v>14397.396</v>
      </c>
      <c r="U168" s="15">
        <f>T168/INPUTS!$B$7*1000</f>
        <v>17996745</v>
      </c>
      <c r="V168" s="15">
        <f>T168*INPUTS!$B$6</f>
        <v>45495.77136</v>
      </c>
      <c r="W168" s="54" t="s">
        <v>396</v>
      </c>
      <c r="X168" s="54" t="s">
        <v>396</v>
      </c>
      <c r="Y168" s="58">
        <f>IFERROR(VLOOKUP(E168,INPUTS!$A$44:$B$103,2,0),0)</f>
        <v>0.02</v>
      </c>
      <c r="Z168" s="15">
        <f t="shared" si="184"/>
        <v>287.94792</v>
      </c>
      <c r="AA168" s="20">
        <f>IFERROR(VLOOKUP(E168,INPUTS!$A$44:$C$103,3,0),SCENARIOS!$J$24)</f>
        <v>0.1</v>
      </c>
      <c r="AB168" s="15">
        <f t="shared" ref="AB168:AF168" si="230">$T168*AA168*(1+$Q168)^AB$2</f>
        <v>1628.93320786386</v>
      </c>
      <c r="AC168" s="20">
        <f>IFERROR(VLOOKUP($E168,INPUTS!$A$44:$G$103,4,0),SCENARIOS!$K$24)</f>
        <v>0.15</v>
      </c>
      <c r="AD168" s="15">
        <f t="shared" si="230"/>
        <v>2764.48261444117</v>
      </c>
      <c r="AE168" s="20">
        <f>IFERROR(VLOOKUP($E168,INPUTS!$A$44:$G$103,5,0),SCENARIOS!$L$24)</f>
        <v>0.3</v>
      </c>
      <c r="AF168" s="15">
        <f t="shared" si="230"/>
        <v>6255.51666874417</v>
      </c>
      <c r="AG168" s="20">
        <f>IFERROR(VLOOKUP($E168,INPUTS!$A$44:$G$103,6,0),SCENARIOS!$M$24)</f>
        <v>0.4</v>
      </c>
      <c r="AH168" s="15">
        <f t="shared" si="186"/>
        <v>9436.72391318847</v>
      </c>
      <c r="AI168" s="20">
        <f>IFERROR(VLOOKUP($E168,INPUTS!$A$44:$G$103,7,0),SCENARIOS!$N$24)</f>
        <v>0.5</v>
      </c>
      <c r="AJ168" s="15">
        <f t="shared" si="187"/>
        <v>13345.9836727035</v>
      </c>
      <c r="AL168" t="str">
        <f t="shared" si="192"/>
        <v>N</v>
      </c>
      <c r="AM168" s="21">
        <f t="shared" si="193"/>
        <v>26691.967345407</v>
      </c>
      <c r="BB168" s="2"/>
      <c r="BC168" s="2" t="str">
        <v>DEL</v>
      </c>
      <c r="BD168" s="15">
        <f>SUMIF($E$4:$E$1277,$BC168,$T$4:$T$1277)*(1+INDEX($Q$4:$Q$1277,MATCH($BC168,$E$4:$E1311,0)))^BD$132</f>
        <v>2216338.14</v>
      </c>
      <c r="BE168" s="15">
        <f>SUMIF($E$4:$E$1277,$BC168,$T$4:$T$1277)*(1+INDEX($Q$4:$Q$1277,MATCH($BC168,$E$4:$E1311,0)))^BE$132</f>
        <v>2696514.23073082</v>
      </c>
      <c r="BF168" s="15">
        <f>SUMIF($E$4:$E$1277,$BC168,$T$4:$T$1277)*(1+INDEX($Q$4:$Q$1277,MATCH($BC168,$E$4:$E1311,0)))^BF$132</f>
        <v>3280721.86518155</v>
      </c>
      <c r="BG168" s="15">
        <f>SUMIF($E$4:$E$1277,$BC168,$T$4:$T$1277)*(1+INDEX($Q$4:$Q$1277,MATCH($BC168,$E$4:$E1311,0)))^BG$132</f>
        <v>3991499.77924028</v>
      </c>
      <c r="BH168" s="15">
        <f>SUMIF($E$4:$E$1277,$BC168,$T$4:$T$1277)*(1+INDEX($Q$4:$Q$1277,MATCH($BC168,$E$4:$E1311,0)))^BH$132</f>
        <v>4856269.79134165</v>
      </c>
      <c r="BI168" s="15">
        <f>SUMIF($E$4:$E$1277,$BC168,$T$4:$T$1277)*(1+INDEX($Q$4:$Q$1277,MATCH($BC168,$E$4:$E1311,0)))^BI$132</f>
        <v>5908394.73647326</v>
      </c>
      <c r="BJ168" s="62">
        <f t="shared" si="196"/>
        <v>5908394.73647326</v>
      </c>
      <c r="BK168" s="63" t="str">
        <f t="shared" si="197"/>
        <v>Y</v>
      </c>
      <c r="BL168" s="15"/>
      <c r="BM168" s="2" t="str">
        <v>Netherlands</v>
      </c>
      <c r="BN168" s="15">
        <f>SUMIF($F$4:$F$1277,$BM168,$T$4:$T$1277)*(1+INDEX($Q$4:$Q$1277,MATCH($BM168,$F$4:$F1311,0)))^BN$132</f>
        <v>3248218.8</v>
      </c>
      <c r="BO168" s="15">
        <f>SUMIF($F$4:$F$1277,$BM168,$T$4:$T$1277)*(1+INDEX($Q$4:$Q$1277,MATCH($BM168,$F$4:$F1311,0)))^BO$132</f>
        <v>3675061.42758573</v>
      </c>
      <c r="BP168" s="15">
        <f>SUMIF($F$4:$F$1277,$BM168,$T$4:$T$1277)*(1+INDEX($Q$4:$Q$1277,MATCH($BM168,$F$4:$F1311,0)))^BP$132</f>
        <v>4157994.68204804</v>
      </c>
      <c r="BQ168" s="15">
        <f>SUMIF($F$4:$F$1277,$BM168,$T$4:$T$1277)*(1+INDEX($Q$4:$Q$1277,MATCH($BM168,$F$4:$F1311,0)))^BQ$132</f>
        <v>4704389.33242469</v>
      </c>
      <c r="BR168" s="15">
        <f>SUMIF($F$4:$F$1277,$BM168,$T$4:$T$1277)*(1+INDEX($Q$4:$Q$1277,MATCH($BM168,$F$4:$F1311,0)))^BR$132</f>
        <v>5322584.72734034</v>
      </c>
      <c r="BS168" s="15">
        <f>SUMIF($F$4:$F$1277,$BM168,$T$4:$T$1277)*(1+INDEX($Q$4:$Q$1277,MATCH($BM168,$F$4:$F1311,0)))^BS$132</f>
        <v>6022016.07431907</v>
      </c>
    </row>
    <row r="169" ht="15" customHeight="1" spans="1:71">
      <c r="A169" s="24" t="s">
        <v>1105</v>
      </c>
      <c r="B169" s="52" t="s">
        <v>584</v>
      </c>
      <c r="C169" s="52" t="s">
        <v>585</v>
      </c>
      <c r="D169" s="52" t="s">
        <v>929</v>
      </c>
      <c r="E169" s="10" t="s">
        <v>227</v>
      </c>
      <c r="F169" s="52" t="s">
        <v>938</v>
      </c>
      <c r="G169" s="52" t="s">
        <v>165</v>
      </c>
      <c r="H169" s="52" t="s">
        <v>204</v>
      </c>
      <c r="I169" s="52" t="s">
        <v>405</v>
      </c>
      <c r="J169" s="52" t="s">
        <v>165</v>
      </c>
      <c r="K169" s="52" t="s">
        <v>931</v>
      </c>
      <c r="L169" s="53" t="s">
        <v>279</v>
      </c>
      <c r="M169" s="13">
        <v>2251</v>
      </c>
      <c r="N169" s="14">
        <f t="shared" si="190"/>
        <v>6.16712328767123</v>
      </c>
      <c r="O169" s="15">
        <v>370</v>
      </c>
      <c r="P169" s="15">
        <f t="shared" si="155"/>
        <v>832870</v>
      </c>
      <c r="Q169" s="16">
        <f>IFERROR(VLOOKUP(G169,SCENARIOS!$A$13:$E$18,3,0),0.025)</f>
        <v>0.025</v>
      </c>
      <c r="R169" s="57">
        <f>IFERROR(VLOOKUP(L169,INPUTS!$A$107:$B$120,2,0),0.0082)</f>
        <v>0.0039</v>
      </c>
      <c r="S169" s="52">
        <f t="shared" si="156"/>
        <v>1.443</v>
      </c>
      <c r="T169" s="15">
        <f t="shared" si="157"/>
        <v>3248.193</v>
      </c>
      <c r="U169" s="15">
        <f>T169/INPUTS!$B$7*1000</f>
        <v>4060241.25</v>
      </c>
      <c r="V169" s="15">
        <f>T169*INPUTS!$B$6</f>
        <v>10264.28988</v>
      </c>
      <c r="W169" s="54" t="s">
        <v>396</v>
      </c>
      <c r="X169" s="54" t="s">
        <v>396</v>
      </c>
      <c r="Y169" s="58">
        <f>IFERROR(VLOOKUP(E169,INPUTS!$A$44:$B$103,2,0),0)</f>
        <v>0.02</v>
      </c>
      <c r="Z169" s="15">
        <f t="shared" si="184"/>
        <v>64.96386</v>
      </c>
      <c r="AA169" s="20">
        <f>IFERROR(VLOOKUP(E169,INPUTS!$A$44:$C$103,3,0),SCENARIOS!$J$24)</f>
        <v>0.1</v>
      </c>
      <c r="AB169" s="15">
        <f t="shared" ref="AB169:AF169" si="231">$T169*AA169*(1+$Q169)^AB$2</f>
        <v>367.503223725384</v>
      </c>
      <c r="AC169" s="20">
        <f>IFERROR(VLOOKUP($E169,INPUTS!$A$44:$G$103,4,0),SCENARIOS!$K$24)</f>
        <v>0.15</v>
      </c>
      <c r="AD169" s="15">
        <f t="shared" si="231"/>
        <v>623.69424838002</v>
      </c>
      <c r="AE169" s="20">
        <f>IFERROR(VLOOKUP($E169,INPUTS!$A$44:$G$103,5,0),SCENARIOS!$L$24)</f>
        <v>0.3</v>
      </c>
      <c r="AF169" s="15">
        <f t="shared" si="231"/>
        <v>1411.3055898996</v>
      </c>
      <c r="AG169" s="20">
        <f>IFERROR(VLOOKUP($E169,INPUTS!$A$44:$G$103,6,0),SCENARIOS!$M$24)</f>
        <v>0.4</v>
      </c>
      <c r="AH169" s="15">
        <f t="shared" si="186"/>
        <v>2129.01698041447</v>
      </c>
      <c r="AI169" s="20">
        <f>IFERROR(VLOOKUP($E169,INPUTS!$A$44:$G$103,7,0),SCENARIOS!$N$24)</f>
        <v>0.5</v>
      </c>
      <c r="AJ169" s="15">
        <f t="shared" si="187"/>
        <v>3010.98412128067</v>
      </c>
      <c r="AL169" t="str">
        <f t="shared" si="192"/>
        <v>N</v>
      </c>
      <c r="AM169" s="21">
        <f t="shared" si="193"/>
        <v>6021.96824256133</v>
      </c>
      <c r="BB169" s="2"/>
      <c r="BC169" s="2" t="str">
        <v>DEN</v>
      </c>
      <c r="BD169" s="15">
        <f>SUMIF($E$4:$E$1277,$BC169,$T$4:$T$1277)*(1+INDEX($Q$4:$Q$1277,MATCH($BC169,$E$4:$E1312,0)))^BD$132</f>
        <v>2505891.96</v>
      </c>
      <c r="BE169" s="15">
        <f>SUMIF($E$4:$E$1277,$BC169,$T$4:$T$1277)*(1+INDEX($Q$4:$Q$1277,MATCH($BC169,$E$4:$E1312,0)))^BE$132</f>
        <v>2766707.20792922</v>
      </c>
      <c r="BF169" s="15">
        <f>SUMIF($E$4:$E$1277,$BC169,$T$4:$T$1277)*(1+INDEX($Q$4:$Q$1277,MATCH($BC169,$E$4:$E1312,0)))^BF$132</f>
        <v>3054668.31634973</v>
      </c>
      <c r="BG169" s="15">
        <f>SUMIF($E$4:$E$1277,$BC169,$T$4:$T$1277)*(1+INDEX($Q$4:$Q$1277,MATCH($BC169,$E$4:$E1312,0)))^BG$132</f>
        <v>3372600.648225</v>
      </c>
      <c r="BH169" s="15">
        <f>SUMIF($E$4:$E$1277,$BC169,$T$4:$T$1277)*(1+INDEX($Q$4:$Q$1277,MATCH($BC169,$E$4:$E1312,0)))^BH$132</f>
        <v>3723623.63256509</v>
      </c>
      <c r="BI169" s="15">
        <f>SUMIF($E$4:$E$1277,$BC169,$T$4:$T$1277)*(1+INDEX($Q$4:$Q$1277,MATCH($BC169,$E$4:$E1312,0)))^BI$132</f>
        <v>4111181.37105697</v>
      </c>
      <c r="BJ169" s="62">
        <f t="shared" si="196"/>
        <v>4111181.37105697</v>
      </c>
      <c r="BK169" s="63" t="str">
        <f t="shared" si="197"/>
        <v>Y</v>
      </c>
      <c r="BL169" s="15"/>
      <c r="BM169" s="2" t="str">
        <v>New Zealand</v>
      </c>
      <c r="BN169" s="15">
        <f>SUMIF($F$4:$F$1277,$BM169,$T$4:$T$1277)*(1+INDEX($Q$4:$Q$1277,MATCH($BM169,$F$4:$F1312,0)))^BN$132</f>
        <v>918937.925</v>
      </c>
      <c r="BO169" s="15">
        <f>SUMIF($F$4:$F$1277,$BM169,$T$4:$T$1277)*(1+INDEX($Q$4:$Q$1277,MATCH($BM169,$F$4:$F1312,0)))^BO$132</f>
        <v>1118028.49357668</v>
      </c>
      <c r="BP169" s="15">
        <f>SUMIF($F$4:$F$1277,$BM169,$T$4:$T$1277)*(1+INDEX($Q$4:$Q$1277,MATCH($BM169,$F$4:$F1312,0)))^BP$132</f>
        <v>1360252.61167597</v>
      </c>
      <c r="BQ169" s="15">
        <f>SUMIF($F$4:$F$1277,$BM169,$T$4:$T$1277)*(1+INDEX($Q$4:$Q$1277,MATCH($BM169,$F$4:$F1312,0)))^BQ$132</f>
        <v>1654955.28799275</v>
      </c>
      <c r="BR169" s="15">
        <f>SUMIF($F$4:$F$1277,$BM169,$T$4:$T$1277)*(1+INDEX($Q$4:$Q$1277,MATCH($BM169,$F$4:$F1312,0)))^BR$132</f>
        <v>2013506.15447861</v>
      </c>
      <c r="BS169" s="15">
        <f>SUMIF($F$4:$F$1277,$BM169,$T$4:$T$1277)*(1+INDEX($Q$4:$Q$1277,MATCH($BM169,$F$4:$F1312,0)))^BS$132</f>
        <v>2449738.10684667</v>
      </c>
    </row>
    <row r="170" ht="15" customHeight="1" spans="1:71">
      <c r="A170" s="6" t="s">
        <v>1106</v>
      </c>
      <c r="B170" s="52" t="s">
        <v>584</v>
      </c>
      <c r="C170" s="52" t="s">
        <v>585</v>
      </c>
      <c r="D170" s="52" t="s">
        <v>929</v>
      </c>
      <c r="E170" s="10" t="s">
        <v>227</v>
      </c>
      <c r="F170" s="52" t="s">
        <v>938</v>
      </c>
      <c r="G170" s="52" t="s">
        <v>165</v>
      </c>
      <c r="H170" s="52" t="s">
        <v>203</v>
      </c>
      <c r="I170" s="52" t="s">
        <v>399</v>
      </c>
      <c r="J170" s="52" t="s">
        <v>165</v>
      </c>
      <c r="K170" s="52" t="s">
        <v>931</v>
      </c>
      <c r="L170" s="53" t="s">
        <v>279</v>
      </c>
      <c r="M170" s="13">
        <v>2251</v>
      </c>
      <c r="N170" s="14">
        <f t="shared" si="190"/>
        <v>6.16712328767123</v>
      </c>
      <c r="O170" s="15">
        <v>340</v>
      </c>
      <c r="P170" s="15">
        <f t="shared" si="155"/>
        <v>765340</v>
      </c>
      <c r="Q170" s="16">
        <f>IFERROR(VLOOKUP(G170,SCENARIOS!$A$13:$E$18,3,0),0.025)</f>
        <v>0.025</v>
      </c>
      <c r="R170" s="57">
        <f>IFERROR(VLOOKUP(L170,INPUTS!$A$107:$B$120,2,0),0.0082)</f>
        <v>0.0039</v>
      </c>
      <c r="S170" s="52">
        <f t="shared" si="156"/>
        <v>1.326</v>
      </c>
      <c r="T170" s="15">
        <f t="shared" si="157"/>
        <v>2984.826</v>
      </c>
      <c r="U170" s="15">
        <f>T170/INPUTS!$B$7*1000</f>
        <v>3731032.5</v>
      </c>
      <c r="V170" s="15">
        <f>T170*INPUTS!$B$6</f>
        <v>9432.05016</v>
      </c>
      <c r="W170" s="54" t="s">
        <v>396</v>
      </c>
      <c r="X170" s="54" t="s">
        <v>396</v>
      </c>
      <c r="Y170" s="58">
        <f>IFERROR(VLOOKUP(E170,INPUTS!$A$44:$B$103,2,0),0)</f>
        <v>0.02</v>
      </c>
      <c r="Z170" s="15">
        <f t="shared" si="184"/>
        <v>59.69652</v>
      </c>
      <c r="AA170" s="20">
        <f>IFERROR(VLOOKUP(E170,INPUTS!$A$44:$C$103,3,0),SCENARIOS!$J$24)</f>
        <v>0.1</v>
      </c>
      <c r="AB170" s="15">
        <f t="shared" ref="AB170:AF170" si="232">$T170*AA170*(1+$Q170)^AB$2</f>
        <v>337.705665044947</v>
      </c>
      <c r="AC170" s="20">
        <f>IFERROR(VLOOKUP($E170,INPUTS!$A$44:$G$103,4,0),SCENARIOS!$K$24)</f>
        <v>0.15</v>
      </c>
      <c r="AD170" s="15">
        <f t="shared" si="232"/>
        <v>573.124444457315</v>
      </c>
      <c r="AE170" s="20">
        <f>IFERROR(VLOOKUP($E170,INPUTS!$A$44:$G$103,5,0),SCENARIOS!$L$24)</f>
        <v>0.3</v>
      </c>
      <c r="AF170" s="15">
        <f t="shared" si="232"/>
        <v>1296.87540693477</v>
      </c>
      <c r="AG170" s="20">
        <f>IFERROR(VLOOKUP($E170,INPUTS!$A$44:$G$103,6,0),SCENARIOS!$M$24)</f>
        <v>0.4</v>
      </c>
      <c r="AH170" s="15">
        <f t="shared" si="186"/>
        <v>1956.39398200249</v>
      </c>
      <c r="AI170" s="20">
        <f>IFERROR(VLOOKUP($E170,INPUTS!$A$44:$G$103,7,0),SCENARIOS!$N$24)</f>
        <v>0.5</v>
      </c>
      <c r="AJ170" s="15">
        <f t="shared" si="187"/>
        <v>2766.85027360926</v>
      </c>
      <c r="AL170" t="str">
        <f t="shared" si="192"/>
        <v>N</v>
      </c>
      <c r="AM170" s="21">
        <f t="shared" si="193"/>
        <v>5533.70054721852</v>
      </c>
      <c r="BB170" s="2"/>
      <c r="BC170" s="2" t="str">
        <v>DFW</v>
      </c>
      <c r="BD170" s="15">
        <f>SUMIF($E$4:$E$1277,$BC170,$T$4:$T$1277)*(1+INDEX($Q$4:$Q$1277,MATCH($BC170,$E$4:$E1313,0)))^BD$132</f>
        <v>730687.226</v>
      </c>
      <c r="BE170" s="15">
        <f>SUMIF($E$4:$E$1277,$BC170,$T$4:$T$1277)*(1+INDEX($Q$4:$Q$1277,MATCH($BC170,$E$4:$E1313,0)))^BE$132</f>
        <v>806737.73937006</v>
      </c>
      <c r="BF170" s="15">
        <f>SUMIF($E$4:$E$1277,$BC170,$T$4:$T$1277)*(1+INDEX($Q$4:$Q$1277,MATCH($BC170,$E$4:$E1313,0)))^BF$132</f>
        <v>890703.651255448</v>
      </c>
      <c r="BG170" s="15">
        <f>SUMIF($E$4:$E$1277,$BC170,$T$4:$T$1277)*(1+INDEX($Q$4:$Q$1277,MATCH($BC170,$E$4:$E1313,0)))^BG$132</f>
        <v>983408.802691287</v>
      </c>
      <c r="BH170" s="15">
        <f>SUMIF($E$4:$E$1277,$BC170,$T$4:$T$1277)*(1+INDEX($Q$4:$Q$1277,MATCH($BC170,$E$4:$E1313,0)))^BH$132</f>
        <v>1085762.78074935</v>
      </c>
      <c r="BI170" s="15">
        <f>SUMIF($E$4:$E$1277,$BC170,$T$4:$T$1277)*(1+INDEX($Q$4:$Q$1277,MATCH($BC170,$E$4:$E1313,0)))^BI$132</f>
        <v>1198769.8430544</v>
      </c>
      <c r="BJ170" s="62">
        <f t="shared" si="196"/>
        <v>1198769.8430544</v>
      </c>
      <c r="BK170" s="63" t="str">
        <f t="shared" si="197"/>
        <v>Y</v>
      </c>
      <c r="BL170" s="15"/>
      <c r="BM170" s="2" t="str">
        <v>Norway</v>
      </c>
      <c r="BN170" s="15">
        <f>SUMIF($F$4:$F$1277,$BM170,$T$4:$T$1277)*(1+INDEX($Q$4:$Q$1277,MATCH($BM170,$F$4:$F1313,0)))^BN$132</f>
        <v>511723.215</v>
      </c>
      <c r="BO170" s="15">
        <f>SUMIF($F$4:$F$1277,$BM170,$T$4:$T$1277)*(1+INDEX($Q$4:$Q$1277,MATCH($BM170,$F$4:$F1313,0)))^BO$132</f>
        <v>578967.848177795</v>
      </c>
      <c r="BP170" s="15">
        <f>SUMIF($F$4:$F$1277,$BM170,$T$4:$T$1277)*(1+INDEX($Q$4:$Q$1277,MATCH($BM170,$F$4:$F1313,0)))^BP$132</f>
        <v>655048.978427969</v>
      </c>
      <c r="BQ170" s="15">
        <f>SUMIF($F$4:$F$1277,$BM170,$T$4:$T$1277)*(1+INDEX($Q$4:$Q$1277,MATCH($BM170,$F$4:$F1313,0)))^BQ$132</f>
        <v>741127.794039018</v>
      </c>
      <c r="BR170" s="15">
        <f>SUMIF($F$4:$F$1277,$BM170,$T$4:$T$1277)*(1+INDEX($Q$4:$Q$1277,MATCH($BM170,$F$4:$F1313,0)))^BR$132</f>
        <v>838518.072977257</v>
      </c>
      <c r="BS170" s="15">
        <f>SUMIF($F$4:$F$1277,$BM170,$T$4:$T$1277)*(1+INDEX($Q$4:$Q$1277,MATCH($BM170,$F$4:$F1313,0)))^BS$132</f>
        <v>948706.234423688</v>
      </c>
    </row>
    <row r="171" ht="15" customHeight="1" spans="1:71">
      <c r="A171" s="24" t="s">
        <v>1107</v>
      </c>
      <c r="B171" s="52" t="s">
        <v>586</v>
      </c>
      <c r="C171" s="52" t="s">
        <v>587</v>
      </c>
      <c r="D171" s="52" t="s">
        <v>929</v>
      </c>
      <c r="E171" s="10" t="s">
        <v>216</v>
      </c>
      <c r="F171" s="52" t="s">
        <v>588</v>
      </c>
      <c r="G171" s="52" t="s">
        <v>165</v>
      </c>
      <c r="H171" s="52" t="s">
        <v>224</v>
      </c>
      <c r="I171" s="52" t="s">
        <v>938</v>
      </c>
      <c r="J171" s="52" t="s">
        <v>165</v>
      </c>
      <c r="K171" s="52" t="s">
        <v>931</v>
      </c>
      <c r="L171" s="53" t="s">
        <v>279</v>
      </c>
      <c r="M171" s="13">
        <v>209</v>
      </c>
      <c r="N171" s="14">
        <f t="shared" si="190"/>
        <v>0.572602739726027</v>
      </c>
      <c r="O171" s="15">
        <v>1460</v>
      </c>
      <c r="P171" s="15">
        <f t="shared" si="155"/>
        <v>305140</v>
      </c>
      <c r="Q171" s="16">
        <f>IFERROR(VLOOKUP(G171,SCENARIOS!$A$13:$E$18,3,0),0.025)</f>
        <v>0.025</v>
      </c>
      <c r="R171" s="57">
        <f>IFERROR(VLOOKUP(L171,INPUTS!$A$107:$B$120,2,0),0.0082)</f>
        <v>0.0039</v>
      </c>
      <c r="S171" s="52">
        <f t="shared" si="156"/>
        <v>5.694</v>
      </c>
      <c r="T171" s="15">
        <f t="shared" si="157"/>
        <v>1190.046</v>
      </c>
      <c r="U171" s="15">
        <f>T171/INPUTS!$B$7*1000</f>
        <v>1487557.5</v>
      </c>
      <c r="V171" s="15">
        <f>T171*INPUTS!$B$6</f>
        <v>3760.54536</v>
      </c>
      <c r="W171" s="54" t="s">
        <v>396</v>
      </c>
      <c r="X171" s="54" t="s">
        <v>396</v>
      </c>
      <c r="Y171" s="58">
        <f>IFERROR(VLOOKUP(E171,INPUTS!$A$44:$B$103,2,0),0)</f>
        <v>0.02</v>
      </c>
      <c r="Z171" s="15">
        <f t="shared" si="184"/>
        <v>23.80092</v>
      </c>
      <c r="AA171" s="20">
        <f>IFERROR(VLOOKUP(E171,INPUTS!$A$44:$C$103,3,0),SCENARIOS!$J$24)</f>
        <v>0.06</v>
      </c>
      <c r="AB171" s="15">
        <f t="shared" ref="AB171:AF171" si="233">$T171*AA171*(1+$Q171)^AB$2</f>
        <v>80.7856690870582</v>
      </c>
      <c r="AC171" s="20">
        <f>IFERROR(VLOOKUP($E171,INPUTS!$A$44:$G$103,4,0),SCENARIOS!$K$24)</f>
        <v>0.15</v>
      </c>
      <c r="AD171" s="15">
        <f t="shared" si="233"/>
        <v>228.503923722405</v>
      </c>
      <c r="AE171" s="20">
        <f>IFERROR(VLOOKUP($E171,INPUTS!$A$44:$G$103,5,0),SCENARIOS!$L$24)</f>
        <v>0.3</v>
      </c>
      <c r="AF171" s="15">
        <f t="shared" si="233"/>
        <v>517.062431954523</v>
      </c>
      <c r="AG171" s="20">
        <f>IFERROR(VLOOKUP($E171,INPUTS!$A$44:$G$103,6,0),SCENARIOS!$M$24)</f>
        <v>0.4</v>
      </c>
      <c r="AH171" s="15">
        <f t="shared" si="186"/>
        <v>780.01157612073</v>
      </c>
      <c r="AI171" s="20">
        <f>IFERROR(VLOOKUP($E171,INPUTS!$A$44:$G$103,7,0),SCENARIOS!$N$24)</f>
        <v>0.5</v>
      </c>
      <c r="AJ171" s="15">
        <f t="shared" si="187"/>
        <v>1103.13937921594</v>
      </c>
      <c r="AL171" t="str">
        <f t="shared" si="192"/>
        <v>N</v>
      </c>
      <c r="AM171" s="21">
        <f t="shared" si="193"/>
        <v>2206.27875843189</v>
      </c>
      <c r="BB171" s="2"/>
      <c r="BC171" s="2" t="str">
        <v>DMK</v>
      </c>
      <c r="BD171" s="15">
        <f>SUMIF($E$4:$E$1277,$BC171,$T$4:$T$1277)*(1+INDEX($Q$4:$Q$1277,MATCH($BC171,$E$4:$E1314,0)))^BD$132</f>
        <v>1126329.75</v>
      </c>
      <c r="BE171" s="15">
        <f>SUMIF($E$4:$E$1277,$BC171,$T$4:$T$1277)*(1+INDEX($Q$4:$Q$1277,MATCH($BC171,$E$4:$E1314,0)))^BE$132</f>
        <v>1370352.35939697</v>
      </c>
      <c r="BF171" s="15">
        <f>SUMIF($E$4:$E$1277,$BC171,$T$4:$T$1277)*(1+INDEX($Q$4:$Q$1277,MATCH($BC171,$E$4:$E1314,0)))^BF$132</f>
        <v>1667243.17537101</v>
      </c>
      <c r="BG171" s="15">
        <f>SUMIF($E$4:$E$1277,$BC171,$T$4:$T$1277)*(1+INDEX($Q$4:$Q$1277,MATCH($BC171,$E$4:$E1314,0)))^BG$132</f>
        <v>2028456.24832173</v>
      </c>
      <c r="BH171" s="15">
        <f>SUMIF($E$4:$E$1277,$BC171,$T$4:$T$1277)*(1+INDEX($Q$4:$Q$1277,MATCH($BC171,$E$4:$E1314,0)))^BH$132</f>
        <v>2467927.18191205</v>
      </c>
      <c r="BI171" s="15">
        <f>SUMIF($E$4:$E$1277,$BC171,$T$4:$T$1277)*(1+INDEX($Q$4:$Q$1277,MATCH($BC171,$E$4:$E1314,0)))^BI$132</f>
        <v>3002610.76878515</v>
      </c>
      <c r="BJ171" s="62">
        <f t="shared" si="196"/>
        <v>3002610.76878515</v>
      </c>
      <c r="BK171" s="63" t="str">
        <f t="shared" si="197"/>
        <v>Y</v>
      </c>
      <c r="BL171" s="15"/>
      <c r="BM171" s="2" t="str">
        <v>Oman</v>
      </c>
      <c r="BN171" s="15">
        <f>SUMIF($F$4:$F$1277,$BM171,$T$4:$T$1277)*(1+INDEX($Q$4:$Q$1277,MATCH($BM171,$F$4:$F1314,0)))^BN$132</f>
        <v>407592.973</v>
      </c>
      <c r="BO171" s="15">
        <f>SUMIF($F$4:$F$1277,$BM171,$T$4:$T$1277)*(1+INDEX($Q$4:$Q$1277,MATCH($BM171,$F$4:$F1314,0)))^BO$132</f>
        <v>507935.000866938</v>
      </c>
      <c r="BP171" s="15">
        <f>SUMIF($F$4:$F$1277,$BM171,$T$4:$T$1277)*(1+INDEX($Q$4:$Q$1277,MATCH($BM171,$F$4:$F1314,0)))^BP$132</f>
        <v>632979.423582202</v>
      </c>
      <c r="BQ171" s="15">
        <f>SUMIF($F$4:$F$1277,$BM171,$T$4:$T$1277)*(1+INDEX($Q$4:$Q$1277,MATCH($BM171,$F$4:$F1314,0)))^BQ$132</f>
        <v>788807.524574226</v>
      </c>
      <c r="BR171" s="15">
        <f>SUMIF($F$4:$F$1277,$BM171,$T$4:$T$1277)*(1+INDEX($Q$4:$Q$1277,MATCH($BM171,$F$4:$F1314,0)))^BR$132</f>
        <v>982997.689409273</v>
      </c>
      <c r="BS171" s="15">
        <f>SUMIF($F$4:$F$1277,$BM171,$T$4:$T$1277)*(1+INDEX($Q$4:$Q$1277,MATCH($BM171,$F$4:$F1314,0)))^BS$132</f>
        <v>1224993.96529659</v>
      </c>
    </row>
    <row r="172" ht="15" customHeight="1" spans="1:71">
      <c r="A172" s="6" t="s">
        <v>1108</v>
      </c>
      <c r="B172" s="52" t="s">
        <v>586</v>
      </c>
      <c r="C172" s="52" t="s">
        <v>587</v>
      </c>
      <c r="D172" s="52" t="s">
        <v>929</v>
      </c>
      <c r="E172" s="10" t="s">
        <v>216</v>
      </c>
      <c r="F172" s="52" t="s">
        <v>588</v>
      </c>
      <c r="G172" s="52" t="s">
        <v>165</v>
      </c>
      <c r="H172" s="52" t="s">
        <v>203</v>
      </c>
      <c r="I172" s="52" t="s">
        <v>399</v>
      </c>
      <c r="J172" s="52" t="s">
        <v>165</v>
      </c>
      <c r="K172" s="52" t="s">
        <v>931</v>
      </c>
      <c r="L172" s="53" t="s">
        <v>279</v>
      </c>
      <c r="M172" s="13">
        <v>157</v>
      </c>
      <c r="N172" s="14">
        <f t="shared" si="190"/>
        <v>0.43013698630137</v>
      </c>
      <c r="O172" s="15">
        <v>1480</v>
      </c>
      <c r="P172" s="15">
        <f t="shared" ref="P172:P235" si="234">M172*O172</f>
        <v>232360</v>
      </c>
      <c r="Q172" s="16">
        <f>IFERROR(VLOOKUP(G172,SCENARIOS!$A$13:$E$18,3,0),0.025)</f>
        <v>0.025</v>
      </c>
      <c r="R172" s="57">
        <f>IFERROR(VLOOKUP(L172,INPUTS!$A$107:$B$120,2,0),0.0082)</f>
        <v>0.0039</v>
      </c>
      <c r="S172" s="52">
        <f t="shared" ref="S172:S235" si="235">O172*R172</f>
        <v>5.772</v>
      </c>
      <c r="T172" s="15">
        <f t="shared" ref="T172:T235" si="236">M172*S172</f>
        <v>906.204</v>
      </c>
      <c r="U172" s="15">
        <f>T172/INPUTS!$B$7*1000</f>
        <v>1132755</v>
      </c>
      <c r="V172" s="15">
        <f>T172*INPUTS!$B$6</f>
        <v>2863.60464</v>
      </c>
      <c r="W172" s="54" t="s">
        <v>396</v>
      </c>
      <c r="X172" s="54" t="s">
        <v>396</v>
      </c>
      <c r="Y172" s="58">
        <f>IFERROR(VLOOKUP(E172,INPUTS!$A$44:$B$103,2,0),0)</f>
        <v>0.02</v>
      </c>
      <c r="Z172" s="15">
        <f t="shared" si="184"/>
        <v>18.12408</v>
      </c>
      <c r="AA172" s="20">
        <f>IFERROR(VLOOKUP(E172,INPUTS!$A$44:$C$103,3,0),SCENARIOS!$J$24)</f>
        <v>0.06</v>
      </c>
      <c r="AB172" s="15">
        <f t="shared" ref="AB172:AF172" si="237">$T172*AA172*(1+$Q172)^AB$2</f>
        <v>61.5171988892601</v>
      </c>
      <c r="AC172" s="20">
        <f>IFERROR(VLOOKUP($E172,INPUTS!$A$44:$G$103,4,0),SCENARIOS!$K$24)</f>
        <v>0.15</v>
      </c>
      <c r="AD172" s="15">
        <f t="shared" si="237"/>
        <v>174.002660143337</v>
      </c>
      <c r="AE172" s="20">
        <f>IFERROR(VLOOKUP($E172,INPUTS!$A$44:$G$103,5,0),SCENARIOS!$L$24)</f>
        <v>0.3</v>
      </c>
      <c r="AF172" s="15">
        <f t="shared" si="237"/>
        <v>393.736077501976</v>
      </c>
      <c r="AG172" s="20">
        <f>IFERROR(VLOOKUP($E172,INPUTS!$A$44:$G$103,6,0),SCENARIOS!$M$24)</f>
        <v>0.4</v>
      </c>
      <c r="AH172" s="15">
        <f t="shared" si="186"/>
        <v>593.968309062767</v>
      </c>
      <c r="AI172" s="20">
        <f>IFERROR(VLOOKUP($E172,INPUTS!$A$44:$G$103,7,0),SCENARIOS!$N$24)</f>
        <v>0.5</v>
      </c>
      <c r="AJ172" s="15">
        <f t="shared" si="187"/>
        <v>840.025778837964</v>
      </c>
      <c r="AL172" t="str">
        <f t="shared" si="192"/>
        <v>N</v>
      </c>
      <c r="AM172" s="21">
        <f t="shared" si="193"/>
        <v>1680.05155767593</v>
      </c>
      <c r="BB172" s="2"/>
      <c r="BC172" s="2" t="str">
        <v>DOH</v>
      </c>
      <c r="BD172" s="15">
        <f>SUMIF($E$4:$E$1277,$BC172,$T$4:$T$1277)*(1+INDEX($Q$4:$Q$1277,MATCH($BC172,$E$4:$E1315,0)))^BD$132</f>
        <v>2509443.398</v>
      </c>
      <c r="BE172" s="15">
        <f>SUMIF($E$4:$E$1277,$BC172,$T$4:$T$1277)*(1+INDEX($Q$4:$Q$1277,MATCH($BC172,$E$4:$E1315,0)))^BE$132</f>
        <v>3127223.03615048</v>
      </c>
      <c r="BF172" s="15">
        <f>SUMIF($E$4:$E$1277,$BC172,$T$4:$T$1277)*(1+INDEX($Q$4:$Q$1277,MATCH($BC172,$E$4:$E1315,0)))^BF$132</f>
        <v>3897088.86266349</v>
      </c>
      <c r="BG172" s="15">
        <f>SUMIF($E$4:$E$1277,$BC172,$T$4:$T$1277)*(1+INDEX($Q$4:$Q$1277,MATCH($BC172,$E$4:$E1315,0)))^BG$132</f>
        <v>4856481.7500804</v>
      </c>
      <c r="BH172" s="15">
        <f>SUMIF($E$4:$E$1277,$BC172,$T$4:$T$1277)*(1+INDEX($Q$4:$Q$1277,MATCH($BC172,$E$4:$E1315,0)))^BH$132</f>
        <v>6052059.83749223</v>
      </c>
      <c r="BI172" s="15">
        <f>SUMIF($E$4:$E$1277,$BC172,$T$4:$T$1277)*(1+INDEX($Q$4:$Q$1277,MATCH($BC172,$E$4:$E1315,0)))^BI$132</f>
        <v>7541967.65507872</v>
      </c>
      <c r="BJ172" s="62">
        <f t="shared" si="196"/>
        <v>7541967.65507872</v>
      </c>
      <c r="BK172" s="63" t="str">
        <f t="shared" si="197"/>
        <v>Y</v>
      </c>
      <c r="BL172" s="15"/>
      <c r="BM172" s="2" t="str">
        <v>Panama</v>
      </c>
      <c r="BN172" s="15">
        <f>SUMIF($F$4:$F$1277,$BM172,$T$4:$T$1277)*(1+INDEX($Q$4:$Q$1277,MATCH($BM172,$F$4:$F1315,0)))^BN$132</f>
        <v>786050.046</v>
      </c>
      <c r="BO172" s="15">
        <f>SUMIF($F$4:$F$1277,$BM172,$T$4:$T$1277)*(1+INDEX($Q$4:$Q$1277,MATCH($BM172,$F$4:$F1315,0)))^BO$132</f>
        <v>933580.875187296</v>
      </c>
      <c r="BP172" s="15">
        <f>SUMIF($F$4:$F$1277,$BM172,$T$4:$T$1277)*(1+INDEX($Q$4:$Q$1277,MATCH($BM172,$F$4:$F1315,0)))^BP$132</f>
        <v>1108801.22067378</v>
      </c>
      <c r="BQ172" s="15">
        <f>SUMIF($F$4:$F$1277,$BM172,$T$4:$T$1277)*(1+INDEX($Q$4:$Q$1277,MATCH($BM172,$F$4:$F1315,0)))^BQ$132</f>
        <v>1316908.02547878</v>
      </c>
      <c r="BR172" s="15">
        <f>SUMIF($F$4:$F$1277,$BM172,$T$4:$T$1277)*(1+INDEX($Q$4:$Q$1277,MATCH($BM172,$F$4:$F1315,0)))^BR$132</f>
        <v>1564073.62765761</v>
      </c>
      <c r="BS172" s="15">
        <f>SUMIF($F$4:$F$1277,$BM172,$T$4:$T$1277)*(1+INDEX($Q$4:$Q$1277,MATCH($BM172,$F$4:$F1315,0)))^BS$132</f>
        <v>1857628.82859238</v>
      </c>
    </row>
    <row r="173" ht="15" customHeight="1" spans="1:71">
      <c r="A173" s="24" t="s">
        <v>1109</v>
      </c>
      <c r="B173" s="52" t="s">
        <v>586</v>
      </c>
      <c r="C173" s="52" t="s">
        <v>587</v>
      </c>
      <c r="D173" s="52" t="s">
        <v>929</v>
      </c>
      <c r="E173" s="10" t="s">
        <v>216</v>
      </c>
      <c r="F173" s="52" t="s">
        <v>588</v>
      </c>
      <c r="G173" s="52" t="s">
        <v>165</v>
      </c>
      <c r="H173" s="52" t="s">
        <v>440</v>
      </c>
      <c r="I173" s="52" t="s">
        <v>439</v>
      </c>
      <c r="J173" s="52" t="s">
        <v>177</v>
      </c>
      <c r="K173" s="52" t="s">
        <v>931</v>
      </c>
      <c r="L173" s="53" t="s">
        <v>282</v>
      </c>
      <c r="M173" s="13">
        <v>104</v>
      </c>
      <c r="N173" s="14">
        <f t="shared" si="190"/>
        <v>0.284931506849315</v>
      </c>
      <c r="O173" s="15">
        <v>4500</v>
      </c>
      <c r="P173" s="15">
        <f t="shared" si="234"/>
        <v>468000</v>
      </c>
      <c r="Q173" s="16">
        <f>IFERROR(VLOOKUP(G173,SCENARIOS!$A$13:$E$18,3,0),0.025)</f>
        <v>0.025</v>
      </c>
      <c r="R173" s="57">
        <f>IFERROR(VLOOKUP(L173,INPUTS!$A$107:$B$120,2,0),0.0082)</f>
        <v>0.0042</v>
      </c>
      <c r="S173" s="52">
        <f t="shared" si="235"/>
        <v>18.9</v>
      </c>
      <c r="T173" s="15">
        <f t="shared" si="236"/>
        <v>1965.6</v>
      </c>
      <c r="U173" s="15">
        <f>T173/INPUTS!$B$7*1000</f>
        <v>2457000</v>
      </c>
      <c r="V173" s="15">
        <f>T173*INPUTS!$B$6</f>
        <v>6211.296</v>
      </c>
      <c r="W173" s="54" t="s">
        <v>396</v>
      </c>
      <c r="X173" s="54" t="s">
        <v>396</v>
      </c>
      <c r="Y173" s="58">
        <f>IFERROR(VLOOKUP(E173,INPUTS!$A$44:$B$103,2,0),0)</f>
        <v>0.02</v>
      </c>
      <c r="Z173" s="15">
        <f t="shared" si="184"/>
        <v>39.312</v>
      </c>
      <c r="AA173" s="20">
        <f>IFERROR(VLOOKUP(E173,INPUTS!$A$44:$C$103,3,0),SCENARIOS!$J$24)</f>
        <v>0.06</v>
      </c>
      <c r="AB173" s="15">
        <f t="shared" ref="AB173:AF173" si="238">$T173*AA173*(1+$Q173)^AB$2</f>
        <v>133.433758995469</v>
      </c>
      <c r="AC173" s="20">
        <f>IFERROR(VLOOKUP($E173,INPUTS!$A$44:$G$103,4,0),SCENARIOS!$K$24)</f>
        <v>0.15</v>
      </c>
      <c r="AD173" s="15">
        <f t="shared" si="238"/>
        <v>377.420127010854</v>
      </c>
      <c r="AE173" s="20">
        <f>IFERROR(VLOOKUP($E173,INPUTS!$A$44:$G$103,5,0),SCENARIOS!$L$24)</f>
        <v>0.3</v>
      </c>
      <c r="AF173" s="15">
        <f t="shared" si="238"/>
        <v>854.032462820606</v>
      </c>
      <c r="AG173" s="20">
        <f>IFERROR(VLOOKUP($E173,INPUTS!$A$44:$G$103,6,0),SCENARIOS!$M$24)</f>
        <v>0.4</v>
      </c>
      <c r="AH173" s="15">
        <f t="shared" si="186"/>
        <v>1288.34579001392</v>
      </c>
      <c r="AI173" s="20">
        <f>IFERROR(VLOOKUP($E173,INPUTS!$A$44:$G$103,7,0),SCENARIOS!$N$24)</f>
        <v>0.5</v>
      </c>
      <c r="AJ173" s="15">
        <f t="shared" si="187"/>
        <v>1822.05625983101</v>
      </c>
      <c r="AL173" t="str">
        <f t="shared" si="192"/>
        <v>Y</v>
      </c>
      <c r="AM173" s="21">
        <f t="shared" si="193"/>
        <v>3644.11251966202</v>
      </c>
      <c r="BB173" s="2"/>
      <c r="BC173" s="2" t="str">
        <v>DUB</v>
      </c>
      <c r="BD173" s="15">
        <f>SUMIF($E$4:$E$1277,$BC173,$T$4:$T$1277)*(1+INDEX($Q$4:$Q$1277,MATCH($BC173,$E$4:$E1316,0)))^BD$132</f>
        <v>1096451.44</v>
      </c>
      <c r="BE173" s="15">
        <f>SUMIF($E$4:$E$1277,$BC173,$T$4:$T$1277)*(1+INDEX($Q$4:$Q$1277,MATCH($BC173,$E$4:$E1316,0)))^BE$132</f>
        <v>1240534.16425175</v>
      </c>
      <c r="BF173" s="15">
        <f>SUMIF($E$4:$E$1277,$BC173,$T$4:$T$1277)*(1+INDEX($Q$4:$Q$1277,MATCH($BC173,$E$4:$E1316,0)))^BF$132</f>
        <v>1403550.54180584</v>
      </c>
      <c r="BG173" s="15">
        <f>SUMIF($E$4:$E$1277,$BC173,$T$4:$T$1277)*(1+INDEX($Q$4:$Q$1277,MATCH($BC173,$E$4:$E1316,0)))^BG$132</f>
        <v>1587988.61020621</v>
      </c>
      <c r="BH173" s="15">
        <f>SUMIF($E$4:$E$1277,$BC173,$T$4:$T$1277)*(1+INDEX($Q$4:$Q$1277,MATCH($BC173,$E$4:$E1316,0)))^BH$132</f>
        <v>1796663.35556408</v>
      </c>
      <c r="BI173" s="15">
        <f>SUMIF($E$4:$E$1277,$BC173,$T$4:$T$1277)*(1+INDEX($Q$4:$Q$1277,MATCH($BC173,$E$4:$E1316,0)))^BI$132</f>
        <v>2032759.67628483</v>
      </c>
      <c r="BJ173" s="62">
        <f t="shared" si="196"/>
        <v>2032759.67628483</v>
      </c>
      <c r="BK173" s="63" t="str">
        <f t="shared" si="197"/>
        <v>Y</v>
      </c>
      <c r="BL173" s="15"/>
      <c r="BM173" s="2" t="str">
        <v>Peru</v>
      </c>
      <c r="BN173" s="15">
        <f>SUMIF($F$4:$F$1277,$BM173,$T$4:$T$1277)*(1+INDEX($Q$4:$Q$1277,MATCH($BM173,$F$4:$F1316,0)))^BN$132</f>
        <v>540620.678</v>
      </c>
      <c r="BO173" s="15">
        <f>SUMIF($F$4:$F$1277,$BM173,$T$4:$T$1277)*(1+INDEX($Q$4:$Q$1277,MATCH($BM173,$F$4:$F1316,0)))^BO$132</f>
        <v>642087.775810129</v>
      </c>
      <c r="BP173" s="15">
        <f>SUMIF($F$4:$F$1277,$BM173,$T$4:$T$1277)*(1+INDEX($Q$4:$Q$1277,MATCH($BM173,$F$4:$F1316,0)))^BP$132</f>
        <v>762598.85835295</v>
      </c>
      <c r="BQ173" s="15">
        <f>SUMIF($F$4:$F$1277,$BM173,$T$4:$T$1277)*(1+INDEX($Q$4:$Q$1277,MATCH($BM173,$F$4:$F1316,0)))^BQ$132</f>
        <v>905728.22076774</v>
      </c>
      <c r="BR173" s="15">
        <f>SUMIF($F$4:$F$1277,$BM173,$T$4:$T$1277)*(1+INDEX($Q$4:$Q$1277,MATCH($BM173,$F$4:$F1316,0)))^BR$132</f>
        <v>1075721.00444375</v>
      </c>
      <c r="BS173" s="15">
        <f>SUMIF($F$4:$F$1277,$BM173,$T$4:$T$1277)*(1+INDEX($Q$4:$Q$1277,MATCH($BM173,$F$4:$F1316,0)))^BS$132</f>
        <v>1277619.10567455</v>
      </c>
    </row>
    <row r="174" ht="15" customHeight="1" spans="1:71">
      <c r="A174" s="6" t="s">
        <v>1110</v>
      </c>
      <c r="B174" s="52" t="s">
        <v>589</v>
      </c>
      <c r="C174" s="52" t="s">
        <v>590</v>
      </c>
      <c r="D174" s="52" t="s">
        <v>929</v>
      </c>
      <c r="E174" s="10" t="s">
        <v>214</v>
      </c>
      <c r="F174" s="52" t="s">
        <v>591</v>
      </c>
      <c r="G174" s="52" t="s">
        <v>165</v>
      </c>
      <c r="H174" s="52" t="s">
        <v>224</v>
      </c>
      <c r="I174" s="52" t="s">
        <v>938</v>
      </c>
      <c r="J174" s="52" t="s">
        <v>165</v>
      </c>
      <c r="K174" s="52" t="s">
        <v>931</v>
      </c>
      <c r="L174" s="53" t="s">
        <v>286</v>
      </c>
      <c r="M174" s="13">
        <v>719</v>
      </c>
      <c r="N174" s="14">
        <f t="shared" si="190"/>
        <v>1.96986301369863</v>
      </c>
      <c r="O174" s="15">
        <v>1150</v>
      </c>
      <c r="P174" s="15">
        <f t="shared" si="234"/>
        <v>826850</v>
      </c>
      <c r="Q174" s="16">
        <f>IFERROR(VLOOKUP(G174,SCENARIOS!$A$13:$E$18,3,0),0.025)</f>
        <v>0.025</v>
      </c>
      <c r="R174" s="57">
        <f>IFERROR(VLOOKUP(L174,INPUTS!$A$107:$B$120,2,0),0.0082)</f>
        <v>0.0039</v>
      </c>
      <c r="S174" s="52">
        <f t="shared" si="235"/>
        <v>4.485</v>
      </c>
      <c r="T174" s="15">
        <f t="shared" si="236"/>
        <v>3224.715</v>
      </c>
      <c r="U174" s="15">
        <f>T174/INPUTS!$B$7*1000</f>
        <v>4030893.75</v>
      </c>
      <c r="V174" s="15">
        <f>T174*INPUTS!$B$6</f>
        <v>10190.0994</v>
      </c>
      <c r="W174" s="54" t="s">
        <v>396</v>
      </c>
      <c r="X174" s="54" t="s">
        <v>396</v>
      </c>
      <c r="Y174" s="58">
        <f>IFERROR(VLOOKUP(E174,INPUTS!$A$44:$B$103,2,0),0)</f>
        <v>0.02</v>
      </c>
      <c r="Z174" s="15">
        <f t="shared" si="184"/>
        <v>64.4943</v>
      </c>
      <c r="AA174" s="20">
        <f>IFERROR(VLOOKUP(E174,INPUTS!$A$44:$C$103,3,0),SCENARIOS!$J$24)</f>
        <v>0.06</v>
      </c>
      <c r="AB174" s="15">
        <f t="shared" ref="AB174:AF174" si="239">$T174*AA174*(1+$Q174)^AB$2</f>
        <v>218.908142113895</v>
      </c>
      <c r="AC174" s="20">
        <f>IFERROR(VLOOKUP($E174,INPUTS!$A$44:$G$103,4,0),SCENARIOS!$K$24)</f>
        <v>0.15</v>
      </c>
      <c r="AD174" s="15">
        <f t="shared" si="239"/>
        <v>619.186174640723</v>
      </c>
      <c r="AE174" s="20">
        <f>IFERROR(VLOOKUP($E174,INPUTS!$A$44:$G$103,5,0),SCENARIOS!$L$24)</f>
        <v>0.3</v>
      </c>
      <c r="AF174" s="15">
        <f t="shared" si="239"/>
        <v>1401.10464659369</v>
      </c>
      <c r="AG174" s="20">
        <f>IFERROR(VLOOKUP($E174,INPUTS!$A$44:$G$103,6,0),SCENARIOS!$M$24)</f>
        <v>0.4</v>
      </c>
      <c r="AH174" s="15">
        <f t="shared" si="186"/>
        <v>2113.62840570042</v>
      </c>
      <c r="AI174" s="20">
        <f>IFERROR(VLOOKUP($E174,INPUTS!$A$44:$G$103,7,0),SCENARIOS!$N$24)</f>
        <v>0.5</v>
      </c>
      <c r="AJ174" s="15">
        <f t="shared" si="187"/>
        <v>2989.22067151046</v>
      </c>
      <c r="AL174" t="str">
        <f t="shared" si="192"/>
        <v>N</v>
      </c>
      <c r="AM174" s="21">
        <f t="shared" si="193"/>
        <v>5978.44134302092</v>
      </c>
      <c r="BB174" s="2"/>
      <c r="BC174" s="2" t="str">
        <v>DUS</v>
      </c>
      <c r="BD174" s="15">
        <f>SUMIF($E$4:$E$1277,$BC174,$T$4:$T$1277)*(1+INDEX($Q$4:$Q$1277,MATCH($BC174,$E$4:$E1317,0)))^BD$132</f>
        <v>2571833.16</v>
      </c>
      <c r="BE174" s="15">
        <f>SUMIF($E$4:$E$1277,$BC174,$T$4:$T$1277)*(1+INDEX($Q$4:$Q$1277,MATCH($BC174,$E$4:$E1317,0)))^BE$132</f>
        <v>2909793.15940845</v>
      </c>
      <c r="BF174" s="15">
        <f>SUMIF($E$4:$E$1277,$BC174,$T$4:$T$1277)*(1+INDEX($Q$4:$Q$1277,MATCH($BC174,$E$4:$E1317,0)))^BF$132</f>
        <v>3292163.87836768</v>
      </c>
      <c r="BG174" s="15">
        <f>SUMIF($E$4:$E$1277,$BC174,$T$4:$T$1277)*(1+INDEX($Q$4:$Q$1277,MATCH($BC174,$E$4:$E1317,0)))^BG$132</f>
        <v>3724781.25016704</v>
      </c>
      <c r="BH174" s="15">
        <f>SUMIF($E$4:$E$1277,$BC174,$T$4:$T$1277)*(1+INDEX($Q$4:$Q$1277,MATCH($BC174,$E$4:$E1317,0)))^BH$132</f>
        <v>4214248.09766</v>
      </c>
      <c r="BI174" s="15">
        <f>SUMIF($E$4:$E$1277,$BC174,$T$4:$T$1277)*(1+INDEX($Q$4:$Q$1277,MATCH($BC174,$E$4:$E1317,0)))^BI$132</f>
        <v>4768034.90885121</v>
      </c>
      <c r="BJ174" s="62">
        <f t="shared" si="196"/>
        <v>4768034.90885121</v>
      </c>
      <c r="BK174" s="63" t="str">
        <f t="shared" si="197"/>
        <v>Y</v>
      </c>
      <c r="BL174" s="15"/>
      <c r="BM174" s="2" t="str">
        <v>Philippines</v>
      </c>
      <c r="BN174" s="15">
        <f>SUMIF($F$4:$F$1277,$BM174,$T$4:$T$1277)*(1+INDEX($Q$4:$Q$1277,MATCH($BM174,$F$4:$F1317,0)))^BN$132</f>
        <v>1665842.492</v>
      </c>
      <c r="BO174" s="15">
        <f>SUMIF($F$4:$F$1277,$BM174,$T$4:$T$1277)*(1+INDEX($Q$4:$Q$1277,MATCH($BM174,$F$4:$F1317,0)))^BO$132</f>
        <v>2026752.10283305</v>
      </c>
      <c r="BP174" s="15">
        <f>SUMIF($F$4:$F$1277,$BM174,$T$4:$T$1277)*(1+INDEX($Q$4:$Q$1277,MATCH($BM174,$F$4:$F1317,0)))^BP$132</f>
        <v>2465853.82835713</v>
      </c>
      <c r="BQ174" s="15">
        <f>SUMIF($F$4:$F$1277,$BM174,$T$4:$T$1277)*(1+INDEX($Q$4:$Q$1277,MATCH($BM174,$F$4:$F1317,0)))^BQ$132</f>
        <v>3000088.21716486</v>
      </c>
      <c r="BR174" s="15">
        <f>SUMIF($F$4:$F$1277,$BM174,$T$4:$T$1277)*(1+INDEX($Q$4:$Q$1277,MATCH($BM174,$F$4:$F1317,0)))^BR$132</f>
        <v>3650066.03686967</v>
      </c>
      <c r="BS174" s="15">
        <f>SUMIF($F$4:$F$1277,$BM174,$T$4:$T$1277)*(1+INDEX($Q$4:$Q$1277,MATCH($BM174,$F$4:$F1317,0)))^BS$132</f>
        <v>4440863.43770915</v>
      </c>
    </row>
    <row r="175" ht="15" customHeight="1" spans="1:71">
      <c r="A175" s="24" t="s">
        <v>1111</v>
      </c>
      <c r="B175" s="52" t="s">
        <v>589</v>
      </c>
      <c r="C175" s="52" t="s">
        <v>590</v>
      </c>
      <c r="D175" s="52" t="s">
        <v>929</v>
      </c>
      <c r="E175" s="10" t="s">
        <v>214</v>
      </c>
      <c r="F175" s="52" t="s">
        <v>591</v>
      </c>
      <c r="G175" s="52" t="s">
        <v>165</v>
      </c>
      <c r="H175" s="52" t="s">
        <v>203</v>
      </c>
      <c r="I175" s="52" t="s">
        <v>399</v>
      </c>
      <c r="J175" s="52" t="s">
        <v>165</v>
      </c>
      <c r="K175" s="52" t="s">
        <v>931</v>
      </c>
      <c r="L175" s="53" t="s">
        <v>286</v>
      </c>
      <c r="M175" s="13">
        <v>719</v>
      </c>
      <c r="N175" s="14">
        <f t="shared" si="190"/>
        <v>1.96986301369863</v>
      </c>
      <c r="O175" s="15">
        <v>1300</v>
      </c>
      <c r="P175" s="15">
        <f t="shared" si="234"/>
        <v>934700</v>
      </c>
      <c r="Q175" s="16">
        <f>IFERROR(VLOOKUP(G175,SCENARIOS!$A$13:$E$18,3,0),0.025)</f>
        <v>0.025</v>
      </c>
      <c r="R175" s="57">
        <f>IFERROR(VLOOKUP(L175,INPUTS!$A$107:$B$120,2,0),0.0082)</f>
        <v>0.0039</v>
      </c>
      <c r="S175" s="52">
        <f t="shared" si="235"/>
        <v>5.07</v>
      </c>
      <c r="T175" s="15">
        <f t="shared" si="236"/>
        <v>3645.33</v>
      </c>
      <c r="U175" s="15">
        <f>T175/INPUTS!$B$7*1000</f>
        <v>4556662.5</v>
      </c>
      <c r="V175" s="15">
        <f>T175*INPUTS!$B$6</f>
        <v>11519.2428</v>
      </c>
      <c r="W175" s="54" t="s">
        <v>396</v>
      </c>
      <c r="X175" s="54" t="s">
        <v>396</v>
      </c>
      <c r="Y175" s="58">
        <f>IFERROR(VLOOKUP(E175,INPUTS!$A$44:$B$103,2,0),0)</f>
        <v>0.02</v>
      </c>
      <c r="Z175" s="15">
        <f t="shared" si="184"/>
        <v>72.9066</v>
      </c>
      <c r="AA175" s="20">
        <f>IFERROR(VLOOKUP(E175,INPUTS!$A$44:$C$103,3,0),SCENARIOS!$J$24)</f>
        <v>0.06</v>
      </c>
      <c r="AB175" s="15">
        <f t="shared" ref="AB175:AF175" si="240">$T175*AA175*(1+$Q175)^AB$2</f>
        <v>247.461378041795</v>
      </c>
      <c r="AC175" s="20">
        <f>IFERROR(VLOOKUP($E175,INPUTS!$A$44:$G$103,4,0),SCENARIOS!$K$24)</f>
        <v>0.15</v>
      </c>
      <c r="AD175" s="15">
        <f t="shared" si="240"/>
        <v>699.949588724296</v>
      </c>
      <c r="AE175" s="20">
        <f>IFERROR(VLOOKUP($E175,INPUTS!$A$44:$G$103,5,0),SCENARIOS!$L$24)</f>
        <v>0.3</v>
      </c>
      <c r="AF175" s="15">
        <f t="shared" si="240"/>
        <v>1583.85742658417</v>
      </c>
      <c r="AG175" s="20">
        <f>IFERROR(VLOOKUP($E175,INPUTS!$A$44:$G$103,6,0),SCENARIOS!$M$24)</f>
        <v>0.4</v>
      </c>
      <c r="AH175" s="15">
        <f t="shared" si="186"/>
        <v>2389.31906731351</v>
      </c>
      <c r="AI175" s="20">
        <f>IFERROR(VLOOKUP($E175,INPUTS!$A$44:$G$103,7,0),SCENARIOS!$N$24)</f>
        <v>0.5</v>
      </c>
      <c r="AJ175" s="15">
        <f t="shared" si="187"/>
        <v>3379.11901996835</v>
      </c>
      <c r="AL175" t="str">
        <f t="shared" si="192"/>
        <v>N</v>
      </c>
      <c r="AM175" s="21">
        <f t="shared" si="193"/>
        <v>6758.23803993669</v>
      </c>
      <c r="BB175" s="2"/>
      <c r="BC175" s="2" t="str">
        <v>DXB</v>
      </c>
      <c r="BD175" s="15">
        <f>SUMIF($E$4:$E$1277,$BC175,$T$4:$T$1277)*(1+INDEX($Q$4:$Q$1277,MATCH($BC175,$E$4:$E1318,0)))^BD$132</f>
        <v>5397342.375</v>
      </c>
      <c r="BE175" s="15">
        <f>SUMIF($E$4:$E$1277,$BC175,$T$4:$T$1277)*(1+INDEX($Q$4:$Q$1277,MATCH($BC175,$E$4:$E1318,0)))^BE$132</f>
        <v>6726070.57905482</v>
      </c>
      <c r="BF175" s="15">
        <f>SUMIF($E$4:$E$1277,$BC175,$T$4:$T$1277)*(1+INDEX($Q$4:$Q$1277,MATCH($BC175,$E$4:$E1318,0)))^BF$132</f>
        <v>8381907.6669982</v>
      </c>
      <c r="BG175" s="15">
        <f>SUMIF($E$4:$E$1277,$BC175,$T$4:$T$1277)*(1+INDEX($Q$4:$Q$1277,MATCH($BC175,$E$4:$E1318,0)))^BG$132</f>
        <v>10445381.9376894</v>
      </c>
      <c r="BH175" s="15">
        <f>SUMIF($E$4:$E$1277,$BC175,$T$4:$T$1277)*(1+INDEX($Q$4:$Q$1277,MATCH($BC175,$E$4:$E1318,0)))^BH$132</f>
        <v>13016846.3026367</v>
      </c>
      <c r="BI175" s="15">
        <f>SUMIF($E$4:$E$1277,$BC175,$T$4:$T$1277)*(1+INDEX($Q$4:$Q$1277,MATCH($BC175,$E$4:$E1318,0)))^BI$132</f>
        <v>16221358.7475527</v>
      </c>
      <c r="BJ175" s="62">
        <f t="shared" si="196"/>
        <v>16221358.7475527</v>
      </c>
      <c r="BK175" s="63" t="str">
        <f t="shared" si="197"/>
        <v>Y</v>
      </c>
      <c r="BL175" s="15"/>
      <c r="BM175" s="2" t="str">
        <v>Poland</v>
      </c>
      <c r="BN175" s="15">
        <f>SUMIF($F$4:$F$1277,$BM175,$T$4:$T$1277)*(1+INDEX($Q$4:$Q$1277,MATCH($BM175,$F$4:$F1318,0)))^BN$132</f>
        <v>1168432.8</v>
      </c>
      <c r="BO175" s="15">
        <f>SUMIF($F$4:$F$1277,$BM175,$T$4:$T$1277)*(1+INDEX($Q$4:$Q$1277,MATCH($BM175,$F$4:$F1318,0)))^BO$132</f>
        <v>1321974.46613079</v>
      </c>
      <c r="BP175" s="15">
        <f>SUMIF($F$4:$F$1277,$BM175,$T$4:$T$1277)*(1+INDEX($Q$4:$Q$1277,MATCH($BM175,$F$4:$F1318,0)))^BP$132</f>
        <v>1495692.76821207</v>
      </c>
      <c r="BQ175" s="15">
        <f>SUMIF($F$4:$F$1277,$BM175,$T$4:$T$1277)*(1+INDEX($Q$4:$Q$1277,MATCH($BM175,$F$4:$F1318,0)))^BQ$132</f>
        <v>1692239.08191625</v>
      </c>
      <c r="BR175" s="15">
        <f>SUMIF($F$4:$F$1277,$BM175,$T$4:$T$1277)*(1+INDEX($Q$4:$Q$1277,MATCH($BM175,$F$4:$F1318,0)))^BR$132</f>
        <v>1914613.19545454</v>
      </c>
      <c r="BS175" s="15">
        <f>SUMIF($F$4:$F$1277,$BM175,$T$4:$T$1277)*(1+INDEX($Q$4:$Q$1277,MATCH($BM175,$F$4:$F1318,0)))^BS$132</f>
        <v>2166209.09384603</v>
      </c>
    </row>
    <row r="176" ht="15" customHeight="1" spans="1:71">
      <c r="A176" s="6" t="s">
        <v>1112</v>
      </c>
      <c r="B176" s="52" t="s">
        <v>589</v>
      </c>
      <c r="C176" s="52" t="s">
        <v>590</v>
      </c>
      <c r="D176" s="52" t="s">
        <v>929</v>
      </c>
      <c r="E176" s="10" t="s">
        <v>214</v>
      </c>
      <c r="F176" s="52" t="s">
        <v>591</v>
      </c>
      <c r="G176" s="52" t="s">
        <v>165</v>
      </c>
      <c r="H176" s="52" t="s">
        <v>206</v>
      </c>
      <c r="I176" s="52" t="s">
        <v>408</v>
      </c>
      <c r="J176" s="52" t="s">
        <v>165</v>
      </c>
      <c r="K176" s="52" t="s">
        <v>931</v>
      </c>
      <c r="L176" s="53" t="s">
        <v>286</v>
      </c>
      <c r="M176" s="13">
        <v>431</v>
      </c>
      <c r="N176" s="14">
        <f t="shared" si="190"/>
        <v>1.18082191780822</v>
      </c>
      <c r="O176" s="15">
        <v>2900</v>
      </c>
      <c r="P176" s="15">
        <f t="shared" si="234"/>
        <v>1249900</v>
      </c>
      <c r="Q176" s="16">
        <f>IFERROR(VLOOKUP(G176,SCENARIOS!$A$13:$E$18,3,0),0.025)</f>
        <v>0.025</v>
      </c>
      <c r="R176" s="57">
        <f>IFERROR(VLOOKUP(L176,INPUTS!$A$107:$B$120,2,0),0.0082)</f>
        <v>0.0039</v>
      </c>
      <c r="S176" s="52">
        <f t="shared" si="235"/>
        <v>11.31</v>
      </c>
      <c r="T176" s="15">
        <f t="shared" si="236"/>
        <v>4874.61</v>
      </c>
      <c r="U176" s="15">
        <f>T176/INPUTS!$B$7*1000</f>
        <v>6093262.5</v>
      </c>
      <c r="V176" s="15">
        <f>T176*INPUTS!$B$6</f>
        <v>15403.7676</v>
      </c>
      <c r="W176" s="54" t="s">
        <v>396</v>
      </c>
      <c r="X176" s="54" t="s">
        <v>396</v>
      </c>
      <c r="Y176" s="58">
        <f>IFERROR(VLOOKUP(E176,INPUTS!$A$44:$B$103,2,0),0)</f>
        <v>0.02</v>
      </c>
      <c r="Z176" s="15">
        <f t="shared" si="184"/>
        <v>97.4922</v>
      </c>
      <c r="AA176" s="20">
        <f>IFERROR(VLOOKUP(E176,INPUTS!$A$44:$C$103,3,0),SCENARIOS!$J$24)</f>
        <v>0.06</v>
      </c>
      <c r="AB176" s="15">
        <f t="shared" ref="AB176:AF176" si="241">$T176*AA176*(1+$Q176)^AB$2</f>
        <v>330.910427318326</v>
      </c>
      <c r="AC176" s="20">
        <f>IFERROR(VLOOKUP($E176,INPUTS!$A$44:$G$103,4,0),SCENARIOS!$K$24)</f>
        <v>0.15</v>
      </c>
      <c r="AD176" s="15">
        <f t="shared" si="241"/>
        <v>935.98693799775</v>
      </c>
      <c r="AE176" s="20">
        <f>IFERROR(VLOOKUP($E176,INPUTS!$A$44:$G$103,5,0),SCENARIOS!$L$24)</f>
        <v>0.3</v>
      </c>
      <c r="AF176" s="15">
        <f t="shared" si="241"/>
        <v>2117.96661761801</v>
      </c>
      <c r="AG176" s="20">
        <f>IFERROR(VLOOKUP($E176,INPUTS!$A$44:$G$103,6,0),SCENARIOS!$M$24)</f>
        <v>0.4</v>
      </c>
      <c r="AH176" s="15">
        <f t="shared" si="186"/>
        <v>3195.04643440159</v>
      </c>
      <c r="AI176" s="20">
        <f>IFERROR(VLOOKUP($E176,INPUTS!$A$44:$G$103,7,0),SCENARIOS!$N$24)</f>
        <v>0.5</v>
      </c>
      <c r="AJ176" s="15">
        <f t="shared" si="187"/>
        <v>4518.62722056108</v>
      </c>
      <c r="AL176" t="str">
        <f t="shared" si="192"/>
        <v>N</v>
      </c>
      <c r="AM176" s="21">
        <f t="shared" si="193"/>
        <v>9037.25444112215</v>
      </c>
      <c r="BB176" s="2"/>
      <c r="BC176" s="2" t="str">
        <v>EWR</v>
      </c>
      <c r="BD176" s="15">
        <f>SUMIF($E$4:$E$1277,$BC176,$T$4:$T$1277)*(1+INDEX($Q$4:$Q$1277,MATCH($BC176,$E$4:$E1319,0)))^BD$132</f>
        <v>1193329.506</v>
      </c>
      <c r="BE176" s="15">
        <f>SUMIF($E$4:$E$1277,$BC176,$T$4:$T$1277)*(1+INDEX($Q$4:$Q$1277,MATCH($BC176,$E$4:$E1319,0)))^BE$132</f>
        <v>1317532.19946674</v>
      </c>
      <c r="BF176" s="15">
        <f>SUMIF($E$4:$E$1277,$BC176,$T$4:$T$1277)*(1+INDEX($Q$4:$Q$1277,MATCH($BC176,$E$4:$E1319,0)))^BF$132</f>
        <v>1454662.0090291</v>
      </c>
      <c r="BG176" s="15">
        <f>SUMIF($E$4:$E$1277,$BC176,$T$4:$T$1277)*(1+INDEX($Q$4:$Q$1277,MATCH($BC176,$E$4:$E1319,0)))^BG$132</f>
        <v>1606064.39931337</v>
      </c>
      <c r="BH176" s="15">
        <f>SUMIF($E$4:$E$1277,$BC176,$T$4:$T$1277)*(1+INDEX($Q$4:$Q$1277,MATCH($BC176,$E$4:$E1319,0)))^BH$132</f>
        <v>1773224.87198484</v>
      </c>
      <c r="BI176" s="15">
        <f>SUMIF($E$4:$E$1277,$BC176,$T$4:$T$1277)*(1+INDEX($Q$4:$Q$1277,MATCH($BC176,$E$4:$E1319,0)))^BI$132</f>
        <v>1957783.54091523</v>
      </c>
      <c r="BJ176" s="62">
        <f t="shared" si="196"/>
        <v>1957783.54091523</v>
      </c>
      <c r="BK176" s="63" t="str">
        <f t="shared" si="197"/>
        <v>Y</v>
      </c>
      <c r="BL176" s="15"/>
      <c r="BM176" s="2" t="str">
        <v>Portugal</v>
      </c>
      <c r="BN176" s="15">
        <f>SUMIF($F$4:$F$1277,$BM176,$T$4:$T$1277)*(1+INDEX($Q$4:$Q$1277,MATCH($BM176,$F$4:$F1319,0)))^BN$132</f>
        <v>1580032.675</v>
      </c>
      <c r="BO176" s="15">
        <f>SUMIF($F$4:$F$1277,$BM176,$T$4:$T$1277)*(1+INDEX($Q$4:$Q$1277,MATCH($BM176,$F$4:$F1319,0)))^BO$132</f>
        <v>1787661.94513054</v>
      </c>
      <c r="BP176" s="15">
        <f>SUMIF($F$4:$F$1277,$BM176,$T$4:$T$1277)*(1+INDEX($Q$4:$Q$1277,MATCH($BM176,$F$4:$F1319,0)))^BP$132</f>
        <v>2022575.40659273</v>
      </c>
      <c r="BQ176" s="15">
        <f>SUMIF($F$4:$F$1277,$BM176,$T$4:$T$1277)*(1+INDEX($Q$4:$Q$1277,MATCH($BM176,$F$4:$F1319,0)))^BQ$132</f>
        <v>2288358.4262096</v>
      </c>
      <c r="BR176" s="15">
        <f>SUMIF($F$4:$F$1277,$BM176,$T$4:$T$1277)*(1+INDEX($Q$4:$Q$1277,MATCH($BM176,$F$4:$F1319,0)))^BR$132</f>
        <v>2589067.51745101</v>
      </c>
      <c r="BS176" s="15">
        <f>SUMIF($F$4:$F$1277,$BM176,$T$4:$T$1277)*(1+INDEX($Q$4:$Q$1277,MATCH($BM176,$F$4:$F1319,0)))^BS$132</f>
        <v>2929292.25297241</v>
      </c>
    </row>
    <row r="177" ht="15" customHeight="1" spans="1:71">
      <c r="A177" s="24" t="s">
        <v>1113</v>
      </c>
      <c r="B177" s="52" t="s">
        <v>592</v>
      </c>
      <c r="C177" s="52" t="s">
        <v>593</v>
      </c>
      <c r="D177" s="52" t="s">
        <v>929</v>
      </c>
      <c r="E177" s="10" t="s">
        <v>211</v>
      </c>
      <c r="F177" s="52" t="s">
        <v>594</v>
      </c>
      <c r="G177" s="52" t="s">
        <v>165</v>
      </c>
      <c r="H177" s="52" t="s">
        <v>245</v>
      </c>
      <c r="I177" s="52" t="s">
        <v>930</v>
      </c>
      <c r="J177" s="52" t="s">
        <v>169</v>
      </c>
      <c r="K177" s="52" t="s">
        <v>931</v>
      </c>
      <c r="L177" s="53" t="s">
        <v>288</v>
      </c>
      <c r="M177" s="13">
        <v>293</v>
      </c>
      <c r="N177" s="14">
        <f t="shared" si="190"/>
        <v>0.802739726027397</v>
      </c>
      <c r="O177" s="15">
        <v>6600</v>
      </c>
      <c r="P177" s="15">
        <f t="shared" si="234"/>
        <v>1933800</v>
      </c>
      <c r="Q177" s="16">
        <f>IFERROR(VLOOKUP(G177,SCENARIOS!$A$13:$E$18,3,0),0.025)</f>
        <v>0.025</v>
      </c>
      <c r="R177" s="57">
        <f>IFERROR(VLOOKUP(L177,INPUTS!$A$107:$B$120,2,0),0.0082)</f>
        <v>0.0085</v>
      </c>
      <c r="S177" s="52">
        <f t="shared" si="235"/>
        <v>56.1</v>
      </c>
      <c r="T177" s="15">
        <f t="shared" si="236"/>
        <v>16437.3</v>
      </c>
      <c r="U177" s="15">
        <f>T177/INPUTS!$B$7*1000</f>
        <v>20546625</v>
      </c>
      <c r="V177" s="15">
        <f>T177*INPUTS!$B$6</f>
        <v>51941.868</v>
      </c>
      <c r="W177" s="54" t="s">
        <v>396</v>
      </c>
      <c r="X177" s="54" t="s">
        <v>396</v>
      </c>
      <c r="Y177" s="58">
        <f>IFERROR(VLOOKUP(E177,INPUTS!$A$44:$B$103,2,0),0)</f>
        <v>0.02</v>
      </c>
      <c r="Z177" s="15">
        <f t="shared" si="184"/>
        <v>328.746</v>
      </c>
      <c r="AA177" s="20">
        <f>IFERROR(VLOOKUP(E177,INPUTS!$A$44:$C$103,3,0),SCENARIOS!$J$24)</f>
        <v>0.06</v>
      </c>
      <c r="AB177" s="15">
        <f t="shared" ref="AB177:AF177" si="242">$T177*AA177*(1+$Q177)^AB$2</f>
        <v>1115.83777306482</v>
      </c>
      <c r="AC177" s="20">
        <f>IFERROR(VLOOKUP($E177,INPUTS!$A$44:$G$103,4,0),SCENARIOS!$K$24)</f>
        <v>0.15</v>
      </c>
      <c r="AD177" s="15">
        <f t="shared" si="242"/>
        <v>3156.17005174782</v>
      </c>
      <c r="AE177" s="20">
        <f>IFERROR(VLOOKUP($E177,INPUTS!$A$44:$G$103,5,0),SCENARIOS!$L$24)</f>
        <v>0.3</v>
      </c>
      <c r="AF177" s="15">
        <f t="shared" si="242"/>
        <v>7141.83343565382</v>
      </c>
      <c r="AG177" s="20">
        <f>IFERROR(VLOOKUP($E177,INPUTS!$A$44:$G$103,6,0),SCENARIOS!$M$24)</f>
        <v>0.4</v>
      </c>
      <c r="AH177" s="15">
        <f t="shared" si="186"/>
        <v>10773.7720055941</v>
      </c>
      <c r="AI177" s="20">
        <f>IFERROR(VLOOKUP($E177,INPUTS!$A$44:$G$103,7,0),SCENARIOS!$N$24)</f>
        <v>0.5</v>
      </c>
      <c r="AJ177" s="15">
        <f t="shared" si="187"/>
        <v>15236.9176636754</v>
      </c>
      <c r="AL177" t="str">
        <f t="shared" si="192"/>
        <v>N</v>
      </c>
      <c r="AM177" s="21">
        <f t="shared" si="193"/>
        <v>30473.8353273507</v>
      </c>
      <c r="BB177" s="2"/>
      <c r="BC177" s="2" t="str">
        <v>EZE</v>
      </c>
      <c r="BD177" s="15">
        <f>SUMIF($E$4:$E$1277,$BC177,$T$4:$T$1277)*(1+INDEX($Q$4:$Q$1277,MATCH($BC177,$E$4:$E1320,0)))^BD$132</f>
        <v>960087.18</v>
      </c>
      <c r="BE177" s="15">
        <f>SUMIF($E$4:$E$1277,$BC177,$T$4:$T$1277)*(1+INDEX($Q$4:$Q$1277,MATCH($BC177,$E$4:$E1320,0)))^BE$132</f>
        <v>1140282.39591313</v>
      </c>
      <c r="BF177" s="15">
        <f>SUMIF($E$4:$E$1277,$BC177,$T$4:$T$1277)*(1+INDEX($Q$4:$Q$1277,MATCH($BC177,$E$4:$E1320,0)))^BF$132</f>
        <v>1354297.78619623</v>
      </c>
      <c r="BG177" s="15">
        <f>SUMIF($E$4:$E$1277,$BC177,$T$4:$T$1277)*(1+INDEX($Q$4:$Q$1277,MATCH($BC177,$E$4:$E1320,0)))^BG$132</f>
        <v>1608480.93443314</v>
      </c>
      <c r="BH177" s="15">
        <f>SUMIF($E$4:$E$1277,$BC177,$T$4:$T$1277)*(1+INDEX($Q$4:$Q$1277,MATCH($BC177,$E$4:$E1320,0)))^BH$132</f>
        <v>1910370.77872033</v>
      </c>
      <c r="BI177" s="15">
        <f>SUMIF($E$4:$E$1277,$BC177,$T$4:$T$1277)*(1+INDEX($Q$4:$Q$1277,MATCH($BC177,$E$4:$E1320,0)))^BI$132</f>
        <v>2268921.21259409</v>
      </c>
      <c r="BJ177" s="62">
        <f t="shared" si="196"/>
        <v>2268921.21259409</v>
      </c>
      <c r="BK177" s="63" t="str">
        <f t="shared" si="197"/>
        <v>Y</v>
      </c>
      <c r="BL177" s="15"/>
      <c r="BM177" s="2" t="str">
        <v>Qatar</v>
      </c>
      <c r="BN177" s="15">
        <f>SUMIF($F$4:$F$1277,$BM177,$T$4:$T$1277)*(1+INDEX($Q$4:$Q$1277,MATCH($BM177,$F$4:$F1320,0)))^BN$132</f>
        <v>2509443.398</v>
      </c>
      <c r="BO177" s="15">
        <f>SUMIF($F$4:$F$1277,$BM177,$T$4:$T$1277)*(1+INDEX($Q$4:$Q$1277,MATCH($BM177,$F$4:$F1320,0)))^BO$132</f>
        <v>3127223.03615048</v>
      </c>
      <c r="BP177" s="15">
        <f>SUMIF($F$4:$F$1277,$BM177,$T$4:$T$1277)*(1+INDEX($Q$4:$Q$1277,MATCH($BM177,$F$4:$F1320,0)))^BP$132</f>
        <v>3897088.86266349</v>
      </c>
      <c r="BQ177" s="15">
        <f>SUMIF($F$4:$F$1277,$BM177,$T$4:$T$1277)*(1+INDEX($Q$4:$Q$1277,MATCH($BM177,$F$4:$F1320,0)))^BQ$132</f>
        <v>4856481.7500804</v>
      </c>
      <c r="BR177" s="15">
        <f>SUMIF($F$4:$F$1277,$BM177,$T$4:$T$1277)*(1+INDEX($Q$4:$Q$1277,MATCH($BM177,$F$4:$F1320,0)))^BR$132</f>
        <v>6052059.83749223</v>
      </c>
      <c r="BS177" s="15">
        <f>SUMIF($F$4:$F$1277,$BM177,$T$4:$T$1277)*(1+INDEX($Q$4:$Q$1277,MATCH($BM177,$F$4:$F1320,0)))^BS$132</f>
        <v>7541967.65507872</v>
      </c>
    </row>
    <row r="178" ht="15" customHeight="1" spans="1:71">
      <c r="A178" s="6" t="s">
        <v>1114</v>
      </c>
      <c r="B178" s="52" t="s">
        <v>592</v>
      </c>
      <c r="C178" s="52" t="s">
        <v>593</v>
      </c>
      <c r="D178" s="52" t="s">
        <v>929</v>
      </c>
      <c r="E178" s="10" t="s">
        <v>211</v>
      </c>
      <c r="F178" s="52" t="s">
        <v>594</v>
      </c>
      <c r="G178" s="52" t="s">
        <v>165</v>
      </c>
      <c r="H178" s="52" t="s">
        <v>224</v>
      </c>
      <c r="I178" s="52" t="s">
        <v>938</v>
      </c>
      <c r="J178" s="52" t="s">
        <v>165</v>
      </c>
      <c r="K178" s="52" t="s">
        <v>931</v>
      </c>
      <c r="L178" s="53" t="s">
        <v>279</v>
      </c>
      <c r="M178" s="13">
        <v>1464</v>
      </c>
      <c r="N178" s="14">
        <f t="shared" si="190"/>
        <v>4.01095890410959</v>
      </c>
      <c r="O178" s="15">
        <v>1000</v>
      </c>
      <c r="P178" s="15">
        <f t="shared" si="234"/>
        <v>1464000</v>
      </c>
      <c r="Q178" s="16">
        <f>IFERROR(VLOOKUP(G178,SCENARIOS!$A$13:$E$18,3,0),0.025)</f>
        <v>0.025</v>
      </c>
      <c r="R178" s="57">
        <f>IFERROR(VLOOKUP(L178,INPUTS!$A$107:$B$120,2,0),0.0082)</f>
        <v>0.0039</v>
      </c>
      <c r="S178" s="52">
        <f t="shared" si="235"/>
        <v>3.9</v>
      </c>
      <c r="T178" s="15">
        <f t="shared" si="236"/>
        <v>5709.6</v>
      </c>
      <c r="U178" s="15">
        <f>T178/INPUTS!$B$7*1000</f>
        <v>7137000</v>
      </c>
      <c r="V178" s="15">
        <f>T178*INPUTS!$B$6</f>
        <v>18042.336</v>
      </c>
      <c r="W178" s="54" t="s">
        <v>396</v>
      </c>
      <c r="X178" s="54" t="s">
        <v>396</v>
      </c>
      <c r="Y178" s="58">
        <f>IFERROR(VLOOKUP(E178,INPUTS!$A$44:$B$103,2,0),0)</f>
        <v>0.02</v>
      </c>
      <c r="Z178" s="15">
        <f t="shared" si="184"/>
        <v>114.192</v>
      </c>
      <c r="AA178" s="20">
        <f>IFERROR(VLOOKUP(E178,INPUTS!$A$44:$C$103,3,0),SCENARIOS!$J$24)</f>
        <v>0.06</v>
      </c>
      <c r="AB178" s="15">
        <f t="shared" ref="AB178:AF178" si="243">$T178*AA178*(1+$Q178)^AB$2</f>
        <v>387.593299939219</v>
      </c>
      <c r="AC178" s="20">
        <f>IFERROR(VLOOKUP($E178,INPUTS!$A$44:$G$103,4,0),SCENARIOS!$K$24)</f>
        <v>0.15</v>
      </c>
      <c r="AD178" s="15">
        <f t="shared" si="243"/>
        <v>1096.31560703153</v>
      </c>
      <c r="AE178" s="20">
        <f>IFERROR(VLOOKUP($E178,INPUTS!$A$44:$G$103,5,0),SCENARIOS!$L$24)</f>
        <v>0.3</v>
      </c>
      <c r="AF178" s="15">
        <f t="shared" si="243"/>
        <v>2480.76096343128</v>
      </c>
      <c r="AG178" s="20">
        <f>IFERROR(VLOOKUP($E178,INPUTS!$A$44:$G$103,6,0),SCENARIOS!$M$24)</f>
        <v>0.4</v>
      </c>
      <c r="AH178" s="15">
        <f t="shared" si="186"/>
        <v>3742.33777099282</v>
      </c>
      <c r="AI178" s="20">
        <f>IFERROR(VLOOKUP($E178,INPUTS!$A$44:$G$103,7,0),SCENARIOS!$N$24)</f>
        <v>0.5</v>
      </c>
      <c r="AJ178" s="15">
        <f t="shared" si="187"/>
        <v>5292.63961189008</v>
      </c>
      <c r="AL178" t="str">
        <f t="shared" si="192"/>
        <v>N</v>
      </c>
      <c r="AM178" s="21">
        <f t="shared" si="193"/>
        <v>10585.2792237802</v>
      </c>
      <c r="BB178" s="2"/>
      <c r="BC178" s="2" t="str">
        <v>FCO</v>
      </c>
      <c r="BD178" s="15">
        <f>SUMIF($E$4:$E$1277,$BC178,$T$4:$T$1277)*(1+INDEX($Q$4:$Q$1277,MATCH($BC178,$E$4:$E1321,0)))^BD$132</f>
        <v>645897.71</v>
      </c>
      <c r="BE178" s="15">
        <f>SUMIF($E$4:$E$1277,$BC178,$T$4:$T$1277)*(1+INDEX($Q$4:$Q$1277,MATCH($BC178,$E$4:$E1321,0)))^BE$132</f>
        <v>730773.973781247</v>
      </c>
      <c r="BF178" s="15">
        <f>SUMIF($E$4:$E$1277,$BC178,$T$4:$T$1277)*(1+INDEX($Q$4:$Q$1277,MATCH($BC178,$E$4:$E1321,0)))^BF$132</f>
        <v>826803.675702821</v>
      </c>
      <c r="BG178" s="15">
        <f>SUMIF($E$4:$E$1277,$BC178,$T$4:$T$1277)*(1+INDEX($Q$4:$Q$1277,MATCH($BC178,$E$4:$E1321,0)))^BG$132</f>
        <v>935452.469138328</v>
      </c>
      <c r="BH178" s="15">
        <f>SUMIF($E$4:$E$1277,$BC178,$T$4:$T$1277)*(1+INDEX($Q$4:$Q$1277,MATCH($BC178,$E$4:$E1321,0)))^BH$132</f>
        <v>1058378.60635192</v>
      </c>
      <c r="BI178" s="15">
        <f>SUMIF($E$4:$E$1277,$BC178,$T$4:$T$1277)*(1+INDEX($Q$4:$Q$1277,MATCH($BC178,$E$4:$E1321,0)))^BI$132</f>
        <v>1197458.24757429</v>
      </c>
      <c r="BJ178" s="62">
        <f t="shared" si="196"/>
        <v>1197458.24757429</v>
      </c>
      <c r="BK178" s="63" t="str">
        <f t="shared" si="197"/>
        <v>Y</v>
      </c>
      <c r="BL178" s="15"/>
      <c r="BM178" s="2" t="str">
        <v>Russia</v>
      </c>
      <c r="BN178" s="15">
        <f>SUMIF($F$4:$F$1277,$BM178,$T$4:$T$1277)*(1+INDEX($Q$4:$Q$1277,MATCH($BM178,$F$4:$F1321,0)))^BN$132</f>
        <v>1826000.22</v>
      </c>
      <c r="BO178" s="15">
        <f>SUMIF($F$4:$F$1277,$BM178,$T$4:$T$1277)*(1+INDEX($Q$4:$Q$1277,MATCH($BM178,$F$4:$F1321,0)))^BO$132</f>
        <v>2065951.64564809</v>
      </c>
      <c r="BP178" s="15">
        <f>SUMIF($F$4:$F$1277,$BM178,$T$4:$T$1277)*(1+INDEX($Q$4:$Q$1277,MATCH($BM178,$F$4:$F1321,0)))^BP$132</f>
        <v>2337434.65932115</v>
      </c>
      <c r="BQ178" s="15">
        <f>SUMIF($F$4:$F$1277,$BM178,$T$4:$T$1277)*(1+INDEX($Q$4:$Q$1277,MATCH($BM178,$F$4:$F1321,0)))^BQ$132</f>
        <v>2644592.77065115</v>
      </c>
      <c r="BR178" s="15">
        <f>SUMIF($F$4:$F$1277,$BM178,$T$4:$T$1277)*(1+INDEX($Q$4:$Q$1277,MATCH($BM178,$F$4:$F1321,0)))^BR$132</f>
        <v>2992113.98046588</v>
      </c>
      <c r="BS178" s="15">
        <f>SUMIF($F$4:$F$1277,$BM178,$T$4:$T$1277)*(1+INDEX($Q$4:$Q$1277,MATCH($BM178,$F$4:$F1321,0)))^BS$132</f>
        <v>3385302.33140395</v>
      </c>
    </row>
    <row r="179" ht="15" customHeight="1" spans="1:71">
      <c r="A179" s="24" t="s">
        <v>1115</v>
      </c>
      <c r="B179" s="52" t="s">
        <v>592</v>
      </c>
      <c r="C179" s="52" t="s">
        <v>593</v>
      </c>
      <c r="D179" s="52" t="s">
        <v>929</v>
      </c>
      <c r="E179" s="10" t="s">
        <v>211</v>
      </c>
      <c r="F179" s="52" t="s">
        <v>594</v>
      </c>
      <c r="G179" s="52" t="s">
        <v>165</v>
      </c>
      <c r="H179" s="52" t="s">
        <v>249</v>
      </c>
      <c r="I179" s="52" t="s">
        <v>930</v>
      </c>
      <c r="J179" s="52" t="s">
        <v>169</v>
      </c>
      <c r="K179" s="52" t="s">
        <v>931</v>
      </c>
      <c r="L179" s="53" t="s">
        <v>288</v>
      </c>
      <c r="M179" s="13">
        <v>146</v>
      </c>
      <c r="N179" s="14">
        <f t="shared" si="190"/>
        <v>0.4</v>
      </c>
      <c r="O179" s="15">
        <v>7200</v>
      </c>
      <c r="P179" s="15">
        <f t="shared" si="234"/>
        <v>1051200</v>
      </c>
      <c r="Q179" s="16">
        <f>IFERROR(VLOOKUP(G179,SCENARIOS!$A$13:$E$18,3,0),0.025)</f>
        <v>0.025</v>
      </c>
      <c r="R179" s="57">
        <f>IFERROR(VLOOKUP(L179,INPUTS!$A$107:$B$120,2,0),0.0082)</f>
        <v>0.0085</v>
      </c>
      <c r="S179" s="52">
        <f t="shared" si="235"/>
        <v>61.2</v>
      </c>
      <c r="T179" s="15">
        <f t="shared" si="236"/>
        <v>8935.2</v>
      </c>
      <c r="U179" s="15">
        <f>T179/INPUTS!$B$7*1000</f>
        <v>11169000</v>
      </c>
      <c r="V179" s="15">
        <f>T179*INPUTS!$B$6</f>
        <v>28235.232</v>
      </c>
      <c r="W179" s="54" t="s">
        <v>396</v>
      </c>
      <c r="X179" s="54" t="s">
        <v>396</v>
      </c>
      <c r="Y179" s="58">
        <f>IFERROR(VLOOKUP(E179,INPUTS!$A$44:$B$103,2,0),0)</f>
        <v>0.02</v>
      </c>
      <c r="Z179" s="15">
        <f t="shared" si="184"/>
        <v>178.704</v>
      </c>
      <c r="AA179" s="20">
        <f>IFERROR(VLOOKUP(E179,INPUTS!$A$44:$C$103,3,0),SCENARIOS!$J$24)</f>
        <v>0.06</v>
      </c>
      <c r="AB179" s="15">
        <f t="shared" ref="AB179:AF179" si="244">$T179*AA179*(1+$Q179)^AB$2</f>
        <v>606.561519829219</v>
      </c>
      <c r="AC179" s="20">
        <f>IFERROR(VLOOKUP($E179,INPUTS!$A$44:$G$103,4,0),SCENARIOS!$K$24)</f>
        <v>0.15</v>
      </c>
      <c r="AD179" s="15">
        <f t="shared" si="244"/>
        <v>1715.67171289549</v>
      </c>
      <c r="AE179" s="20">
        <f>IFERROR(VLOOKUP($E179,INPUTS!$A$44:$G$103,5,0),SCENARIOS!$L$24)</f>
        <v>0.3</v>
      </c>
      <c r="AF179" s="15">
        <f t="shared" si="244"/>
        <v>3882.25013318817</v>
      </c>
      <c r="AG179" s="20">
        <f>IFERROR(VLOOKUP($E179,INPUTS!$A$44:$G$103,6,0),SCENARIOS!$M$24)</f>
        <v>0.4</v>
      </c>
      <c r="AH179" s="15">
        <f t="shared" si="186"/>
        <v>5856.5462469131</v>
      </c>
      <c r="AI179" s="20">
        <f>IFERROR(VLOOKUP($E179,INPUTS!$A$44:$G$103,7,0),SCENARIOS!$N$24)</f>
        <v>0.5</v>
      </c>
      <c r="AJ179" s="15">
        <f t="shared" si="187"/>
        <v>8282.68065366405</v>
      </c>
      <c r="AL179" t="str">
        <f t="shared" si="192"/>
        <v>N</v>
      </c>
      <c r="AM179" s="21">
        <f t="shared" si="193"/>
        <v>16565.3613073281</v>
      </c>
      <c r="BB179" s="2"/>
      <c r="BC179" s="2" t="str">
        <v>FLL</v>
      </c>
      <c r="BD179" s="15">
        <f>SUMIF($E$4:$E$1277,$BC179,$T$4:$T$1277)*(1+INDEX($Q$4:$Q$1277,MATCH($BC179,$E$4:$E1322,0)))^BD$132</f>
        <v>2447936.582</v>
      </c>
      <c r="BE179" s="15">
        <f>SUMIF($E$4:$E$1277,$BC179,$T$4:$T$1277)*(1+INDEX($Q$4:$Q$1277,MATCH($BC179,$E$4:$E1322,0)))^BE$132</f>
        <v>2702719.78763722</v>
      </c>
      <c r="BF179" s="15">
        <f>SUMIF($E$4:$E$1277,$BC179,$T$4:$T$1277)*(1+INDEX($Q$4:$Q$1277,MATCH($BC179,$E$4:$E1322,0)))^BF$132</f>
        <v>2984021.03395904</v>
      </c>
      <c r="BG179" s="15">
        <f>SUMIF($E$4:$E$1277,$BC179,$T$4:$T$1277)*(1+INDEX($Q$4:$Q$1277,MATCH($BC179,$E$4:$E1322,0)))^BG$132</f>
        <v>3294600.33993919</v>
      </c>
      <c r="BH179" s="15">
        <f>SUMIF($E$4:$E$1277,$BC179,$T$4:$T$1277)*(1+INDEX($Q$4:$Q$1277,MATCH($BC179,$E$4:$E1322,0)))^BH$132</f>
        <v>3637504.98954305</v>
      </c>
      <c r="BI179" s="15">
        <f>SUMIF($E$4:$E$1277,$BC179,$T$4:$T$1277)*(1+INDEX($Q$4:$Q$1277,MATCH($BC179,$E$4:$E1322,0)))^BI$132</f>
        <v>4016099.4304987</v>
      </c>
      <c r="BJ179" s="62">
        <f t="shared" si="196"/>
        <v>4016099.4304987</v>
      </c>
      <c r="BK179" s="63" t="str">
        <f t="shared" si="197"/>
        <v>Y</v>
      </c>
      <c r="BL179" s="15"/>
      <c r="BM179" s="2" t="str">
        <v>Saudi Arabia</v>
      </c>
      <c r="BN179" s="15">
        <f>SUMIF($F$4:$F$1277,$BM179,$T$4:$T$1277)*(1+INDEX($Q$4:$Q$1277,MATCH($BM179,$F$4:$F1322,0)))^BN$132</f>
        <v>3575355.002</v>
      </c>
      <c r="BO179" s="15">
        <f>SUMIF($F$4:$F$1277,$BM179,$T$4:$T$1277)*(1+INDEX($Q$4:$Q$1277,MATCH($BM179,$F$4:$F1322,0)))^BO$132</f>
        <v>4455542.82419015</v>
      </c>
      <c r="BP179" s="15">
        <f>SUMIF($F$4:$F$1277,$BM179,$T$4:$T$1277)*(1+INDEX($Q$4:$Q$1277,MATCH($BM179,$F$4:$F1322,0)))^BP$132</f>
        <v>5552416.98994575</v>
      </c>
      <c r="BQ179" s="15">
        <f>SUMIF($F$4:$F$1277,$BM179,$T$4:$T$1277)*(1+INDEX($Q$4:$Q$1277,MATCH($BM179,$F$4:$F1322,0)))^BQ$132</f>
        <v>6919321.76318873</v>
      </c>
      <c r="BR179" s="15">
        <f>SUMIF($F$4:$F$1277,$BM179,$T$4:$T$1277)*(1+INDEX($Q$4:$Q$1277,MATCH($BM179,$F$4:$F1322,0)))^BR$132</f>
        <v>8622733.80209596</v>
      </c>
      <c r="BS179" s="15">
        <f>SUMIF($F$4:$F$1277,$BM179,$T$4:$T$1277)*(1+INDEX($Q$4:$Q$1277,MATCH($BM179,$F$4:$F1322,0)))^BS$132</f>
        <v>10745495.117363</v>
      </c>
    </row>
    <row r="180" ht="15" customHeight="1" spans="1:71">
      <c r="A180" s="6" t="s">
        <v>1116</v>
      </c>
      <c r="B180" s="52" t="s">
        <v>595</v>
      </c>
      <c r="C180" s="52" t="s">
        <v>596</v>
      </c>
      <c r="D180" s="52" t="s">
        <v>929</v>
      </c>
      <c r="E180" s="10" t="s">
        <v>212</v>
      </c>
      <c r="F180" s="52" t="s">
        <v>597</v>
      </c>
      <c r="G180" s="52" t="s">
        <v>165</v>
      </c>
      <c r="H180" s="52" t="s">
        <v>545</v>
      </c>
      <c r="I180" s="52" t="s">
        <v>544</v>
      </c>
      <c r="J180" s="52" t="s">
        <v>173</v>
      </c>
      <c r="K180" s="52" t="s">
        <v>931</v>
      </c>
      <c r="L180" s="53" t="s">
        <v>293</v>
      </c>
      <c r="M180" s="13">
        <v>203</v>
      </c>
      <c r="N180" s="14">
        <f t="shared" si="190"/>
        <v>0.556164383561644</v>
      </c>
      <c r="O180" s="15">
        <v>7800</v>
      </c>
      <c r="P180" s="15">
        <f t="shared" si="234"/>
        <v>1583400</v>
      </c>
      <c r="Q180" s="16">
        <f>IFERROR(VLOOKUP(G180,SCENARIOS!$A$13:$E$18,3,0),0.025)</f>
        <v>0.025</v>
      </c>
      <c r="R180" s="57">
        <f>IFERROR(VLOOKUP(L180,INPUTS!$A$107:$B$120,2,0),0.0082)</f>
        <v>0.0079</v>
      </c>
      <c r="S180" s="52">
        <f t="shared" si="235"/>
        <v>61.62</v>
      </c>
      <c r="T180" s="15">
        <f t="shared" si="236"/>
        <v>12508.86</v>
      </c>
      <c r="U180" s="15">
        <f>T180/INPUTS!$B$7*1000</f>
        <v>15636075</v>
      </c>
      <c r="V180" s="15">
        <f>T180*INPUTS!$B$6</f>
        <v>39527.9976</v>
      </c>
      <c r="W180" s="54" t="s">
        <v>396</v>
      </c>
      <c r="X180" s="54" t="s">
        <v>396</v>
      </c>
      <c r="Y180" s="58">
        <f>IFERROR(VLOOKUP(E180,INPUTS!$A$44:$B$103,2,0),0)</f>
        <v>0.02</v>
      </c>
      <c r="Z180" s="15">
        <f t="shared" si="184"/>
        <v>250.1772</v>
      </c>
      <c r="AA180" s="20">
        <f>IFERROR(VLOOKUP(E180,INPUTS!$A$44:$C$103,3,0),SCENARIOS!$J$24)</f>
        <v>0.06</v>
      </c>
      <c r="AB180" s="15">
        <f t="shared" ref="AB180:AF180" si="245">$T180*AA180*(1+$Q180)^AB$2</f>
        <v>849.157616273941</v>
      </c>
      <c r="AC180" s="20">
        <f>IFERROR(VLOOKUP($E180,INPUTS!$A$44:$G$103,4,0),SCENARIOS!$K$24)</f>
        <v>0.15</v>
      </c>
      <c r="AD180" s="15">
        <f t="shared" si="245"/>
        <v>2401.85975272741</v>
      </c>
      <c r="AE180" s="20">
        <f>IFERROR(VLOOKUP($E180,INPUTS!$A$44:$G$103,5,0),SCENARIOS!$L$24)</f>
        <v>0.3</v>
      </c>
      <c r="AF180" s="15">
        <f t="shared" si="245"/>
        <v>5434.96770089447</v>
      </c>
      <c r="AG180" s="20">
        <f>IFERROR(VLOOKUP($E180,INPUTS!$A$44:$G$103,6,0),SCENARIOS!$M$24)</f>
        <v>0.4</v>
      </c>
      <c r="AH180" s="15">
        <f t="shared" si="186"/>
        <v>8198.88945811637</v>
      </c>
      <c r="AI180" s="20">
        <f>IFERROR(VLOOKUP($E180,INPUTS!$A$44:$G$103,7,0),SCENARIOS!$N$24)</f>
        <v>0.5</v>
      </c>
      <c r="AJ180" s="15">
        <f t="shared" si="187"/>
        <v>11595.363586869</v>
      </c>
      <c r="AL180" t="str">
        <f t="shared" si="192"/>
        <v>N</v>
      </c>
      <c r="AM180" s="21">
        <f t="shared" si="193"/>
        <v>23190.7271737381</v>
      </c>
      <c r="BB180" s="2"/>
      <c r="BC180" s="2" t="str">
        <v>FRA</v>
      </c>
      <c r="BD180" s="15">
        <f>SUMIF($E$4:$E$1277,$BC180,$T$4:$T$1277)*(1+INDEX($Q$4:$Q$1277,MATCH($BC180,$E$4:$E1323,0)))^BD$132</f>
        <v>4570417.135</v>
      </c>
      <c r="BE180" s="15">
        <f>SUMIF($E$4:$E$1277,$BC180,$T$4:$T$1277)*(1+INDEX($Q$4:$Q$1277,MATCH($BC180,$E$4:$E1323,0)))^BE$132</f>
        <v>5171007.48287504</v>
      </c>
      <c r="BF180" s="15">
        <f>SUMIF($E$4:$E$1277,$BC180,$T$4:$T$1277)*(1+INDEX($Q$4:$Q$1277,MATCH($BC180,$E$4:$E1323,0)))^BF$132</f>
        <v>5850520.3350437</v>
      </c>
      <c r="BG180" s="15">
        <f>SUMIF($E$4:$E$1277,$BC180,$T$4:$T$1277)*(1+INDEX($Q$4:$Q$1277,MATCH($BC180,$E$4:$E1323,0)))^BG$132</f>
        <v>6619326.75675205</v>
      </c>
      <c r="BH180" s="15">
        <f>SUMIF($E$4:$E$1277,$BC180,$T$4:$T$1277)*(1+INDEX($Q$4:$Q$1277,MATCH($BC180,$E$4:$E1323,0)))^BH$132</f>
        <v>7489160.65639593</v>
      </c>
      <c r="BI180" s="15">
        <f>SUMIF($E$4:$E$1277,$BC180,$T$4:$T$1277)*(1+INDEX($Q$4:$Q$1277,MATCH($BC180,$E$4:$E1323,0)))^BI$132</f>
        <v>8473297.87430369</v>
      </c>
      <c r="BJ180" s="62">
        <f t="shared" si="196"/>
        <v>8473297.87430369</v>
      </c>
      <c r="BK180" s="63" t="str">
        <f t="shared" si="197"/>
        <v>Y</v>
      </c>
      <c r="BL180" s="15"/>
      <c r="BM180" s="2" t="str">
        <v>Singapore</v>
      </c>
      <c r="BN180" s="15">
        <f>SUMIF($F$4:$F$1277,$BM180,$T$4:$T$1277)*(1+INDEX($Q$4:$Q$1277,MATCH($BM180,$F$4:$F1323,0)))^BN$132</f>
        <v>6983203.797</v>
      </c>
      <c r="BO180" s="15">
        <f>SUMIF($F$4:$F$1277,$BM180,$T$4:$T$1277)*(1+INDEX($Q$4:$Q$1277,MATCH($BM180,$F$4:$F1323,0)))^BO$132</f>
        <v>8496135.16767075</v>
      </c>
      <c r="BP180" s="15">
        <f>SUMIF($F$4:$F$1277,$BM180,$T$4:$T$1277)*(1+INDEX($Q$4:$Q$1277,MATCH($BM180,$F$4:$F1323,0)))^BP$132</f>
        <v>10336847.5109293</v>
      </c>
      <c r="BQ180" s="15">
        <f>SUMIF($F$4:$F$1277,$BM180,$T$4:$T$1277)*(1+INDEX($Q$4:$Q$1277,MATCH($BM180,$F$4:$F1323,0)))^BQ$132</f>
        <v>12576355.5258384</v>
      </c>
      <c r="BR180" s="15">
        <f>SUMIF($F$4:$F$1277,$BM180,$T$4:$T$1277)*(1+INDEX($Q$4:$Q$1277,MATCH($BM180,$F$4:$F1323,0)))^BR$132</f>
        <v>15301059.4521256</v>
      </c>
      <c r="BS180" s="15">
        <f>SUMIF($F$4:$F$1277,$BM180,$T$4:$T$1277)*(1+INDEX($Q$4:$Q$1277,MATCH($BM180,$F$4:$F1323,0)))^BS$132</f>
        <v>18616078.3922235</v>
      </c>
    </row>
    <row r="181" ht="15" customHeight="1" spans="1:71">
      <c r="A181" s="24" t="s">
        <v>1117</v>
      </c>
      <c r="B181" s="52" t="s">
        <v>595</v>
      </c>
      <c r="C181" s="52" t="s">
        <v>596</v>
      </c>
      <c r="D181" s="52" t="s">
        <v>929</v>
      </c>
      <c r="E181" s="10" t="s">
        <v>212</v>
      </c>
      <c r="F181" s="52" t="s">
        <v>597</v>
      </c>
      <c r="G181" s="52" t="s">
        <v>165</v>
      </c>
      <c r="H181" s="52" t="s">
        <v>245</v>
      </c>
      <c r="I181" s="52" t="s">
        <v>930</v>
      </c>
      <c r="J181" s="52" t="s">
        <v>169</v>
      </c>
      <c r="K181" s="52" t="s">
        <v>931</v>
      </c>
      <c r="L181" s="53" t="s">
        <v>293</v>
      </c>
      <c r="M181" s="13">
        <v>203</v>
      </c>
      <c r="N181" s="14">
        <f t="shared" si="190"/>
        <v>0.556164383561644</v>
      </c>
      <c r="O181" s="15">
        <v>6800</v>
      </c>
      <c r="P181" s="15">
        <f t="shared" si="234"/>
        <v>1380400</v>
      </c>
      <c r="Q181" s="16">
        <f>IFERROR(VLOOKUP(G181,SCENARIOS!$A$13:$E$18,3,0),0.025)</f>
        <v>0.025</v>
      </c>
      <c r="R181" s="57">
        <f>IFERROR(VLOOKUP(L181,INPUTS!$A$107:$B$120,2,0),0.0082)</f>
        <v>0.0079</v>
      </c>
      <c r="S181" s="52">
        <f t="shared" si="235"/>
        <v>53.72</v>
      </c>
      <c r="T181" s="15">
        <f t="shared" si="236"/>
        <v>10905.16</v>
      </c>
      <c r="U181" s="15">
        <f>T181/INPUTS!$B$7*1000</f>
        <v>13631450</v>
      </c>
      <c r="V181" s="15">
        <f>T181*INPUTS!$B$6</f>
        <v>34460.3056</v>
      </c>
      <c r="W181" s="54" t="s">
        <v>396</v>
      </c>
      <c r="X181" s="54" t="s">
        <v>396</v>
      </c>
      <c r="Y181" s="58">
        <f>IFERROR(VLOOKUP(E181,INPUTS!$A$44:$B$103,2,0),0)</f>
        <v>0.02</v>
      </c>
      <c r="Z181" s="15">
        <f t="shared" si="184"/>
        <v>218.1032</v>
      </c>
      <c r="AA181" s="20">
        <f>IFERROR(VLOOKUP(E181,INPUTS!$A$44:$C$103,3,0),SCENARIOS!$J$24)</f>
        <v>0.06</v>
      </c>
      <c r="AB181" s="15">
        <f t="shared" ref="AB181:AF181" si="246">$T181*AA181*(1+$Q181)^AB$2</f>
        <v>740.29125521318</v>
      </c>
      <c r="AC181" s="20">
        <f>IFERROR(VLOOKUP($E181,INPUTS!$A$44:$G$103,4,0),SCENARIOS!$K$24)</f>
        <v>0.15</v>
      </c>
      <c r="AD181" s="15">
        <f t="shared" si="246"/>
        <v>2093.92901519825</v>
      </c>
      <c r="AE181" s="20">
        <f>IFERROR(VLOOKUP($E181,INPUTS!$A$44:$G$103,5,0),SCENARIOS!$L$24)</f>
        <v>0.3</v>
      </c>
      <c r="AF181" s="15">
        <f t="shared" si="246"/>
        <v>4738.17697001056</v>
      </c>
      <c r="AG181" s="20">
        <f>IFERROR(VLOOKUP($E181,INPUTS!$A$44:$G$103,6,0),SCENARIOS!$M$24)</f>
        <v>0.4</v>
      </c>
      <c r="AH181" s="15">
        <f t="shared" si="186"/>
        <v>7147.74978399889</v>
      </c>
      <c r="AI181" s="20">
        <f>IFERROR(VLOOKUP($E181,INPUTS!$A$44:$G$103,7,0),SCENARIOS!$N$24)</f>
        <v>0.5</v>
      </c>
      <c r="AJ181" s="15">
        <f t="shared" si="187"/>
        <v>10108.7785116294</v>
      </c>
      <c r="AL181" t="str">
        <f t="shared" si="192"/>
        <v>N</v>
      </c>
      <c r="AM181" s="21">
        <f t="shared" si="193"/>
        <v>20217.5570232588</v>
      </c>
      <c r="BB181" s="2"/>
      <c r="BC181" s="2" t="str">
        <v>GRU</v>
      </c>
      <c r="BD181" s="15">
        <f>SUMIF($E$4:$E$1277,$BC181,$T$4:$T$1277)*(1+INDEX($Q$4:$Q$1277,MATCH($BC181,$E$4:$E1324,0)))^BD$132</f>
        <v>1388509.986</v>
      </c>
      <c r="BE181" s="15">
        <f>SUMIF($E$4:$E$1277,$BC181,$T$4:$T$1277)*(1+INDEX($Q$4:$Q$1277,MATCH($BC181,$E$4:$E1324,0)))^BE$132</f>
        <v>1649114.29562613</v>
      </c>
      <c r="BF181" s="15">
        <f>SUMIF($E$4:$E$1277,$BC181,$T$4:$T$1277)*(1+INDEX($Q$4:$Q$1277,MATCH($BC181,$E$4:$E1324,0)))^BF$132</f>
        <v>1958630.46536165</v>
      </c>
      <c r="BG181" s="15">
        <f>SUMIF($E$4:$E$1277,$BC181,$T$4:$T$1277)*(1+INDEX($Q$4:$Q$1277,MATCH($BC181,$E$4:$E1324,0)))^BG$132</f>
        <v>2326238.5815328</v>
      </c>
      <c r="BH181" s="15">
        <f>SUMIF($E$4:$E$1277,$BC181,$T$4:$T$1277)*(1+INDEX($Q$4:$Q$1277,MATCH($BC181,$E$4:$E1324,0)))^BH$132</f>
        <v>2762841.70695391</v>
      </c>
      <c r="BI181" s="15">
        <f>SUMIF($E$4:$E$1277,$BC181,$T$4:$T$1277)*(1+INDEX($Q$4:$Q$1277,MATCH($BC181,$E$4:$E1324,0)))^BI$132</f>
        <v>3281389.2600192</v>
      </c>
      <c r="BJ181" s="62">
        <f t="shared" si="196"/>
        <v>3281389.2600192</v>
      </c>
      <c r="BK181" s="63" t="str">
        <f t="shared" si="197"/>
        <v>Y</v>
      </c>
      <c r="BL181" s="15"/>
      <c r="BM181" s="2" t="str">
        <v>South Africa</v>
      </c>
      <c r="BN181" s="15">
        <f>SUMIF($F$4:$F$1277,$BM181,$T$4:$T$1277)*(1+INDEX($Q$4:$Q$1277,MATCH($BM181,$F$4:$F1324,0)))^BN$132</f>
        <v>1048579.538</v>
      </c>
      <c r="BO181" s="15">
        <f>SUMIF($F$4:$F$1277,$BM181,$T$4:$T$1277)*(1+INDEX($Q$4:$Q$1277,MATCH($BM181,$F$4:$F1324,0)))^BO$132</f>
        <v>1215591.07324487</v>
      </c>
      <c r="BP181" s="15">
        <f>SUMIF($F$4:$F$1277,$BM181,$T$4:$T$1277)*(1+INDEX($Q$4:$Q$1277,MATCH($BM181,$F$4:$F1324,0)))^BP$132</f>
        <v>1409203.21616329</v>
      </c>
      <c r="BQ181" s="15">
        <f>SUMIF($F$4:$F$1277,$BM181,$T$4:$T$1277)*(1+INDEX($Q$4:$Q$1277,MATCH($BM181,$F$4:$F1324,0)))^BQ$132</f>
        <v>1633652.75391828</v>
      </c>
      <c r="BR181" s="15">
        <f>SUMIF($F$4:$F$1277,$BM181,$T$4:$T$1277)*(1+INDEX($Q$4:$Q$1277,MATCH($BM181,$F$4:$F1324,0)))^BR$132</f>
        <v>1893851.28402626</v>
      </c>
      <c r="BS181" s="15">
        <f>SUMIF($F$4:$F$1277,$BM181,$T$4:$T$1277)*(1+INDEX($Q$4:$Q$1277,MATCH($BM181,$F$4:$F1324,0)))^BS$132</f>
        <v>2195492.69415141</v>
      </c>
    </row>
    <row r="182" ht="15" customHeight="1" spans="1:71">
      <c r="A182" s="6" t="s">
        <v>1118</v>
      </c>
      <c r="B182" s="52" t="s">
        <v>595</v>
      </c>
      <c r="C182" s="52" t="s">
        <v>596</v>
      </c>
      <c r="D182" s="52" t="s">
        <v>929</v>
      </c>
      <c r="E182" s="10" t="s">
        <v>212</v>
      </c>
      <c r="F182" s="52" t="s">
        <v>597</v>
      </c>
      <c r="G182" s="52" t="s">
        <v>165</v>
      </c>
      <c r="H182" s="52" t="s">
        <v>234</v>
      </c>
      <c r="I182" s="52" t="s">
        <v>424</v>
      </c>
      <c r="J182" s="52" t="s">
        <v>173</v>
      </c>
      <c r="K182" s="52" t="s">
        <v>931</v>
      </c>
      <c r="L182" s="53" t="s">
        <v>293</v>
      </c>
      <c r="M182" s="13">
        <v>101</v>
      </c>
      <c r="N182" s="14">
        <f t="shared" si="190"/>
        <v>0.276712328767123</v>
      </c>
      <c r="O182" s="15">
        <v>8000</v>
      </c>
      <c r="P182" s="15">
        <f t="shared" si="234"/>
        <v>808000</v>
      </c>
      <c r="Q182" s="16">
        <f>IFERROR(VLOOKUP(G182,SCENARIOS!$A$13:$E$18,3,0),0.025)</f>
        <v>0.025</v>
      </c>
      <c r="R182" s="57">
        <f>IFERROR(VLOOKUP(L182,INPUTS!$A$107:$B$120,2,0),0.0082)</f>
        <v>0.0079</v>
      </c>
      <c r="S182" s="52">
        <f t="shared" si="235"/>
        <v>63.2</v>
      </c>
      <c r="T182" s="15">
        <f t="shared" si="236"/>
        <v>6383.2</v>
      </c>
      <c r="U182" s="15">
        <f>T182/INPUTS!$B$7*1000</f>
        <v>7979000</v>
      </c>
      <c r="V182" s="15">
        <f>T182*INPUTS!$B$6</f>
        <v>20170.912</v>
      </c>
      <c r="W182" s="54" t="s">
        <v>396</v>
      </c>
      <c r="X182" s="54" t="s">
        <v>396</v>
      </c>
      <c r="Y182" s="58">
        <f>IFERROR(VLOOKUP(E182,INPUTS!$A$44:$B$103,2,0),0)</f>
        <v>0.02</v>
      </c>
      <c r="Z182" s="15">
        <f t="shared" si="184"/>
        <v>127.664</v>
      </c>
      <c r="AA182" s="20">
        <f>IFERROR(VLOOKUP(E182,INPUTS!$A$44:$C$103,3,0),SCENARIOS!$J$24)</f>
        <v>0.06</v>
      </c>
      <c r="AB182" s="15">
        <f t="shared" ref="AB182:AF182" si="247">$T182*AA182*(1+$Q182)^AB$2</f>
        <v>433.320294271406</v>
      </c>
      <c r="AC182" s="20">
        <f>IFERROR(VLOOKUP($E182,INPUTS!$A$44:$G$103,4,0),SCENARIOS!$K$24)</f>
        <v>0.15</v>
      </c>
      <c r="AD182" s="15">
        <f t="shared" si="247"/>
        <v>1225.65534937713</v>
      </c>
      <c r="AE182" s="20">
        <f>IFERROR(VLOOKUP($E182,INPUTS!$A$44:$G$103,5,0),SCENARIOS!$L$24)</f>
        <v>0.3</v>
      </c>
      <c r="AF182" s="15">
        <f t="shared" si="247"/>
        <v>2773.43305691722</v>
      </c>
      <c r="AG182" s="20">
        <f>IFERROR(VLOOKUP($E182,INPUTS!$A$44:$G$103,6,0),SCENARIOS!$M$24)</f>
        <v>0.4</v>
      </c>
      <c r="AH182" s="15">
        <f t="shared" si="186"/>
        <v>4183.84658466466</v>
      </c>
      <c r="AI182" s="20">
        <f>IFERROR(VLOOKUP($E182,INPUTS!$A$44:$G$103,7,0),SCENARIOS!$N$24)</f>
        <v>0.5</v>
      </c>
      <c r="AJ182" s="15">
        <f t="shared" si="187"/>
        <v>5917.04798420499</v>
      </c>
      <c r="AL182" t="str">
        <f t="shared" si="192"/>
        <v>N</v>
      </c>
      <c r="AM182" s="21">
        <f t="shared" si="193"/>
        <v>11834.09596841</v>
      </c>
      <c r="BB182" s="2"/>
      <c r="BC182" s="2" t="str">
        <v>HAN</v>
      </c>
      <c r="BD182" s="15">
        <f>SUMIF($E$4:$E$1277,$BC182,$T$4:$T$1277)*(1+INDEX($Q$4:$Q$1277,MATCH($BC182,$E$4:$E1325,0)))^BD$132</f>
        <v>793095.36</v>
      </c>
      <c r="BE182" s="15">
        <f>SUMIF($E$4:$E$1277,$BC182,$T$4:$T$1277)*(1+INDEX($Q$4:$Q$1277,MATCH($BC182,$E$4:$E1325,0)))^BE$132</f>
        <v>964921.771623973</v>
      </c>
      <c r="BF182" s="15">
        <f>SUMIF($E$4:$E$1277,$BC182,$T$4:$T$1277)*(1+INDEX($Q$4:$Q$1277,MATCH($BC182,$E$4:$E1325,0)))^BF$132</f>
        <v>1173974.87403526</v>
      </c>
      <c r="BG182" s="15">
        <f>SUMIF($E$4:$E$1277,$BC182,$T$4:$T$1277)*(1+INDEX($Q$4:$Q$1277,MATCH($BC182,$E$4:$E1325,0)))^BG$132</f>
        <v>1428319.93783967</v>
      </c>
      <c r="BH182" s="15">
        <f>SUMIF($E$4:$E$1277,$BC182,$T$4:$T$1277)*(1+INDEX($Q$4:$Q$1277,MATCH($BC182,$E$4:$E1325,0)))^BH$132</f>
        <v>1737769.59792842</v>
      </c>
      <c r="BI182" s="15">
        <f>SUMIF($E$4:$E$1277,$BC182,$T$4:$T$1277)*(1+INDEX($Q$4:$Q$1277,MATCH($BC182,$E$4:$E1325,0)))^BI$132</f>
        <v>2114262.4250221</v>
      </c>
      <c r="BJ182" s="62">
        <f t="shared" si="196"/>
        <v>2114262.4250221</v>
      </c>
      <c r="BK182" s="63" t="str">
        <f t="shared" si="197"/>
        <v>Y</v>
      </c>
      <c r="BL182" s="15"/>
      <c r="BM182" s="2" t="str">
        <v>South Korea</v>
      </c>
      <c r="BN182" s="15">
        <f>SUMIF($F$4:$F$1277,$BM182,$T$4:$T$1277)*(1+INDEX($Q$4:$Q$1277,MATCH($BM182,$F$4:$F1325,0)))^BN$132</f>
        <v>5137571.821</v>
      </c>
      <c r="BO182" s="15">
        <f>SUMIF($F$4:$F$1277,$BM182,$T$4:$T$1277)*(1+INDEX($Q$4:$Q$1277,MATCH($BM182,$F$4:$F1325,0)))^BO$132</f>
        <v>6250641.66730811</v>
      </c>
      <c r="BP182" s="15">
        <f>SUMIF($F$4:$F$1277,$BM182,$T$4:$T$1277)*(1+INDEX($Q$4:$Q$1277,MATCH($BM182,$F$4:$F1325,0)))^BP$132</f>
        <v>7604861.32639278</v>
      </c>
      <c r="BQ182" s="15">
        <f>SUMIF($F$4:$F$1277,$BM182,$T$4:$T$1277)*(1+INDEX($Q$4:$Q$1277,MATCH($BM182,$F$4:$F1325,0)))^BQ$132</f>
        <v>9252476.60510529</v>
      </c>
      <c r="BR182" s="15">
        <f>SUMIF($F$4:$F$1277,$BM182,$T$4:$T$1277)*(1+INDEX($Q$4:$Q$1277,MATCH($BM182,$F$4:$F1325,0)))^BR$132</f>
        <v>11257052.5159895</v>
      </c>
      <c r="BS182" s="15">
        <f>SUMIF($F$4:$F$1277,$BM182,$T$4:$T$1277)*(1+INDEX($Q$4:$Q$1277,MATCH($BM182,$F$4:$F1325,0)))^BS$132</f>
        <v>13695925.6160478</v>
      </c>
    </row>
    <row r="183" ht="15" customHeight="1" spans="1:71">
      <c r="A183" s="24" t="s">
        <v>1119</v>
      </c>
      <c r="B183" s="52" t="s">
        <v>598</v>
      </c>
      <c r="C183" s="52" t="s">
        <v>599</v>
      </c>
      <c r="D183" s="52" t="s">
        <v>929</v>
      </c>
      <c r="E183" s="10" t="s">
        <v>209</v>
      </c>
      <c r="F183" s="52" t="s">
        <v>600</v>
      </c>
      <c r="G183" s="52" t="s">
        <v>165</v>
      </c>
      <c r="H183" s="52" t="s">
        <v>245</v>
      </c>
      <c r="I183" s="52" t="s">
        <v>930</v>
      </c>
      <c r="J183" s="52" t="s">
        <v>169</v>
      </c>
      <c r="K183" s="52" t="s">
        <v>931</v>
      </c>
      <c r="L183" s="53" t="s">
        <v>295</v>
      </c>
      <c r="M183" s="13">
        <v>777</v>
      </c>
      <c r="N183" s="14">
        <f t="shared" si="190"/>
        <v>2.12876712328767</v>
      </c>
      <c r="O183" s="15">
        <v>6300</v>
      </c>
      <c r="P183" s="15">
        <f t="shared" si="234"/>
        <v>4895100</v>
      </c>
      <c r="Q183" s="16">
        <f>IFERROR(VLOOKUP(G183,SCENARIOS!$A$13:$E$18,3,0),0.025)</f>
        <v>0.025</v>
      </c>
      <c r="R183" s="57">
        <f>IFERROR(VLOOKUP(L183,INPUTS!$A$107:$B$120,2,0),0.0082)</f>
        <v>0.0089</v>
      </c>
      <c r="S183" s="52">
        <f t="shared" si="235"/>
        <v>56.07</v>
      </c>
      <c r="T183" s="15">
        <f t="shared" si="236"/>
        <v>43566.39</v>
      </c>
      <c r="U183" s="15">
        <f>T183/INPUTS!$B$7*1000</f>
        <v>54457987.5</v>
      </c>
      <c r="V183" s="15">
        <f>T183*INPUTS!$B$6</f>
        <v>137669.7924</v>
      </c>
      <c r="W183" s="54" t="s">
        <v>396</v>
      </c>
      <c r="X183" s="54" t="s">
        <v>396</v>
      </c>
      <c r="Y183" s="58">
        <f>IFERROR(VLOOKUP(E183,INPUTS!$A$44:$B$103,2,0),0)</f>
        <v>0.02</v>
      </c>
      <c r="Z183" s="15">
        <f t="shared" si="184"/>
        <v>871.3278</v>
      </c>
      <c r="AA183" s="20">
        <f>IFERROR(VLOOKUP(E183,INPUTS!$A$44:$C$103,3,0),SCENARIOS!$J$24)</f>
        <v>0.06</v>
      </c>
      <c r="AB183" s="15">
        <f t="shared" ref="AB183:AF183" si="248">$T183*AA183*(1+$Q183)^AB$2</f>
        <v>2957.48228711976</v>
      </c>
      <c r="AC183" s="20">
        <f>IFERROR(VLOOKUP($E183,INPUTS!$A$44:$G$103,4,0),SCENARIOS!$K$24)</f>
        <v>0.15</v>
      </c>
      <c r="AD183" s="15">
        <f t="shared" si="248"/>
        <v>8365.29937281461</v>
      </c>
      <c r="AE183" s="20">
        <f>IFERROR(VLOOKUP($E183,INPUTS!$A$44:$G$103,5,0),SCENARIOS!$L$24)</f>
        <v>0.3</v>
      </c>
      <c r="AF183" s="15">
        <f t="shared" si="248"/>
        <v>18929.1368273825</v>
      </c>
      <c r="AG183" s="20">
        <f>IFERROR(VLOOKUP($E183,INPUTS!$A$44:$G$103,6,0),SCENARIOS!$M$24)</f>
        <v>0.4</v>
      </c>
      <c r="AH183" s="15">
        <f t="shared" si="186"/>
        <v>28555.4411592412</v>
      </c>
      <c r="AI183" s="20">
        <f>IFERROR(VLOOKUP($E183,INPUTS!$A$44:$G$103,7,0),SCENARIOS!$N$24)</f>
        <v>0.5</v>
      </c>
      <c r="AJ183" s="15">
        <f t="shared" si="187"/>
        <v>40384.8258128506</v>
      </c>
      <c r="AL183" t="str">
        <f t="shared" si="192"/>
        <v>N</v>
      </c>
      <c r="AM183" s="21">
        <f t="shared" si="193"/>
        <v>80769.6516257013</v>
      </c>
      <c r="BB183" s="2"/>
      <c r="BC183" s="2" t="str">
        <v>HEL</v>
      </c>
      <c r="BD183" s="15">
        <f>SUMIF($E$4:$E$1277,$BC183,$T$4:$T$1277)*(1+INDEX($Q$4:$Q$1277,MATCH($BC183,$E$4:$E1326,0)))^BD$132</f>
        <v>614079.62</v>
      </c>
      <c r="BE183" s="15">
        <f>SUMIF($E$4:$E$1277,$BC183,$T$4:$T$1277)*(1+INDEX($Q$4:$Q$1277,MATCH($BC183,$E$4:$E1326,0)))^BE$132</f>
        <v>694774.725436754</v>
      </c>
      <c r="BF183" s="15">
        <f>SUMIF($E$4:$E$1277,$BC183,$T$4:$T$1277)*(1+INDEX($Q$4:$Q$1277,MATCH($BC183,$E$4:$E1326,0)))^BF$132</f>
        <v>786073.830467972</v>
      </c>
      <c r="BG183" s="15">
        <f>SUMIF($E$4:$E$1277,$BC183,$T$4:$T$1277)*(1+INDEX($Q$4:$Q$1277,MATCH($BC183,$E$4:$E1326,0)))^BG$132</f>
        <v>889370.387729856</v>
      </c>
      <c r="BH183" s="15">
        <f>SUMIF($E$4:$E$1277,$BC183,$T$4:$T$1277)*(1+INDEX($Q$4:$Q$1277,MATCH($BC183,$E$4:$E1326,0)))^BH$132</f>
        <v>1006240.96097928</v>
      </c>
      <c r="BI183" s="15">
        <f>SUMIF($E$4:$E$1277,$BC183,$T$4:$T$1277)*(1+INDEX($Q$4:$Q$1277,MATCH($BC183,$E$4:$E1326,0)))^BI$132</f>
        <v>1138469.28739891</v>
      </c>
      <c r="BJ183" s="62">
        <f t="shared" si="196"/>
        <v>1138469.28739891</v>
      </c>
      <c r="BK183" s="63" t="str">
        <f t="shared" si="197"/>
        <v>Y</v>
      </c>
      <c r="BL183" s="15"/>
      <c r="BM183" s="2" t="str">
        <v>Spain</v>
      </c>
      <c r="BN183" s="15">
        <f>SUMIF($F$4:$F$1277,$BM183,$T$4:$T$1277)*(1+INDEX($Q$4:$Q$1277,MATCH($BM183,$F$4:$F1326,0)))^BN$132</f>
        <v>4108742.49</v>
      </c>
      <c r="BO183" s="15">
        <f>SUMIF($F$4:$F$1277,$BM183,$T$4:$T$1277)*(1+INDEX($Q$4:$Q$1277,MATCH($BM183,$F$4:$F1326,0)))^BO$132</f>
        <v>4648664.99783868</v>
      </c>
      <c r="BP183" s="15">
        <f>SUMIF($F$4:$F$1277,$BM183,$T$4:$T$1277)*(1+INDEX($Q$4:$Q$1277,MATCH($BM183,$F$4:$F1326,0)))^BP$132</f>
        <v>5259537.75753186</v>
      </c>
      <c r="BQ183" s="15">
        <f>SUMIF($F$4:$F$1277,$BM183,$T$4:$T$1277)*(1+INDEX($Q$4:$Q$1277,MATCH($BM183,$F$4:$F1326,0)))^BQ$132</f>
        <v>5950684.21487988</v>
      </c>
      <c r="BR183" s="15">
        <f>SUMIF($F$4:$F$1277,$BM183,$T$4:$T$1277)*(1+INDEX($Q$4:$Q$1277,MATCH($BM183,$F$4:$F1326,0)))^BR$132</f>
        <v>6732652.9930337</v>
      </c>
      <c r="BS183" s="15">
        <f>SUMIF($F$4:$F$1277,$BM183,$T$4:$T$1277)*(1+INDEX($Q$4:$Q$1277,MATCH($BM183,$F$4:$F1326,0)))^BS$132</f>
        <v>7617378.89086097</v>
      </c>
    </row>
    <row r="184" ht="15" customHeight="1" spans="1:71">
      <c r="A184" s="6" t="s">
        <v>1120</v>
      </c>
      <c r="B184" s="52" t="s">
        <v>598</v>
      </c>
      <c r="C184" s="52" t="s">
        <v>599</v>
      </c>
      <c r="D184" s="52" t="s">
        <v>929</v>
      </c>
      <c r="E184" s="10" t="s">
        <v>209</v>
      </c>
      <c r="F184" s="52" t="s">
        <v>600</v>
      </c>
      <c r="G184" s="52" t="s">
        <v>165</v>
      </c>
      <c r="H184" s="52" t="s">
        <v>242</v>
      </c>
      <c r="I184" s="52" t="s">
        <v>421</v>
      </c>
      <c r="J184" s="52" t="s">
        <v>173</v>
      </c>
      <c r="K184" s="52" t="s">
        <v>931</v>
      </c>
      <c r="L184" s="53" t="s">
        <v>295</v>
      </c>
      <c r="M184" s="13">
        <v>259</v>
      </c>
      <c r="N184" s="14">
        <f t="shared" si="190"/>
        <v>0.70958904109589</v>
      </c>
      <c r="O184" s="15">
        <v>10200</v>
      </c>
      <c r="P184" s="15">
        <f t="shared" si="234"/>
        <v>2641800</v>
      </c>
      <c r="Q184" s="16">
        <f>IFERROR(VLOOKUP(G184,SCENARIOS!$A$13:$E$18,3,0),0.025)</f>
        <v>0.025</v>
      </c>
      <c r="R184" s="57">
        <f>IFERROR(VLOOKUP(L184,INPUTS!$A$107:$B$120,2,0),0.0082)</f>
        <v>0.0089</v>
      </c>
      <c r="S184" s="52">
        <f t="shared" si="235"/>
        <v>90.78</v>
      </c>
      <c r="T184" s="15">
        <f t="shared" si="236"/>
        <v>23512.02</v>
      </c>
      <c r="U184" s="15">
        <f>T184/INPUTS!$B$7*1000</f>
        <v>29390025</v>
      </c>
      <c r="V184" s="15">
        <f>T184*INPUTS!$B$6</f>
        <v>74297.9832</v>
      </c>
      <c r="W184" s="54" t="s">
        <v>396</v>
      </c>
      <c r="X184" s="54" t="s">
        <v>396</v>
      </c>
      <c r="Y184" s="58">
        <f>IFERROR(VLOOKUP(E184,INPUTS!$A$44:$B$103,2,0),0)</f>
        <v>0.02</v>
      </c>
      <c r="Z184" s="15">
        <f t="shared" si="184"/>
        <v>470.2404</v>
      </c>
      <c r="AA184" s="20">
        <f>IFERROR(VLOOKUP(E184,INPUTS!$A$44:$C$103,3,0),SCENARIOS!$J$24)</f>
        <v>0.06</v>
      </c>
      <c r="AB184" s="15">
        <f t="shared" ref="AB184:AF184" si="249">$T184*AA184*(1+$Q184)^AB$2</f>
        <v>1596.10155177892</v>
      </c>
      <c r="AC184" s="20">
        <f>IFERROR(VLOOKUP($E184,INPUTS!$A$44:$G$103,4,0),SCENARIOS!$K$24)</f>
        <v>0.15</v>
      </c>
      <c r="AD184" s="15">
        <f t="shared" si="249"/>
        <v>4514.60601072534</v>
      </c>
      <c r="AE184" s="20">
        <f>IFERROR(VLOOKUP($E184,INPUTS!$A$44:$G$103,5,0),SCENARIOS!$L$24)</f>
        <v>0.3</v>
      </c>
      <c r="AF184" s="15">
        <f t="shared" si="249"/>
        <v>10215.7246370001</v>
      </c>
      <c r="AG184" s="20">
        <f>IFERROR(VLOOKUP($E184,INPUTS!$A$44:$G$103,6,0),SCENARIOS!$M$24)</f>
        <v>0.4</v>
      </c>
      <c r="AH184" s="15">
        <f t="shared" si="186"/>
        <v>15410.8730065746</v>
      </c>
      <c r="AI184" s="20">
        <f>IFERROR(VLOOKUP($E184,INPUTS!$A$44:$G$103,7,0),SCENARIOS!$N$24)</f>
        <v>0.5</v>
      </c>
      <c r="AJ184" s="15">
        <f t="shared" si="187"/>
        <v>21794.9853593162</v>
      </c>
      <c r="AL184" t="str">
        <f t="shared" si="192"/>
        <v>N</v>
      </c>
      <c r="AM184" s="21">
        <f t="shared" si="193"/>
        <v>43589.9707186324</v>
      </c>
      <c r="BB184" s="2"/>
      <c r="BC184" s="2" t="str">
        <v>HKG</v>
      </c>
      <c r="BD184" s="15">
        <f>SUMIF($E$4:$E$1277,$BC184,$T$4:$T$1277)*(1+INDEX($Q$4:$Q$1277,MATCH($BC184,$E$4:$E1327,0)))^BD$132</f>
        <v>4554221.2125</v>
      </c>
      <c r="BE184" s="15">
        <f>SUMIF($E$4:$E$1277,$BC184,$T$4:$T$1277)*(1+INDEX($Q$4:$Q$1277,MATCH($BC184,$E$4:$E1327,0)))^BE$132</f>
        <v>5540906.45635977</v>
      </c>
      <c r="BF184" s="15">
        <f>SUMIF($E$4:$E$1277,$BC184,$T$4:$T$1277)*(1+INDEX($Q$4:$Q$1277,MATCH($BC184,$E$4:$E1327,0)))^BF$132</f>
        <v>6741359.92205702</v>
      </c>
      <c r="BG184" s="15">
        <f>SUMIF($E$4:$E$1277,$BC184,$T$4:$T$1277)*(1+INDEX($Q$4:$Q$1277,MATCH($BC184,$E$4:$E1327,0)))^BG$132</f>
        <v>8201895.11529371</v>
      </c>
      <c r="BH184" s="15">
        <f>SUMIF($E$4:$E$1277,$BC184,$T$4:$T$1277)*(1+INDEX($Q$4:$Q$1277,MATCH($BC184,$E$4:$E1327,0)))^BH$132</f>
        <v>9978859.49720248</v>
      </c>
      <c r="BI184" s="15">
        <f>SUMIF($E$4:$E$1277,$BC184,$T$4:$T$1277)*(1+INDEX($Q$4:$Q$1277,MATCH($BC184,$E$4:$E1327,0)))^BI$132</f>
        <v>12140808.3699132</v>
      </c>
      <c r="BJ184" s="62">
        <f t="shared" si="196"/>
        <v>12140808.3699132</v>
      </c>
      <c r="BK184" s="63" t="str">
        <f t="shared" si="197"/>
        <v>Y</v>
      </c>
      <c r="BL184" s="15"/>
      <c r="BM184" s="2" t="str">
        <v>Sweden</v>
      </c>
      <c r="BN184" s="15">
        <f>SUMIF($F$4:$F$1277,$BM184,$T$4:$T$1277)*(1+INDEX($Q$4:$Q$1277,MATCH($BM184,$F$4:$F1327,0)))^BN$132</f>
        <v>570619.875</v>
      </c>
      <c r="BO184" s="15">
        <f>SUMIF($F$4:$F$1277,$BM184,$T$4:$T$1277)*(1+INDEX($Q$4:$Q$1277,MATCH($BM184,$F$4:$F1327,0)))^BO$132</f>
        <v>645604.013013622</v>
      </c>
      <c r="BP184" s="15">
        <f>SUMIF($F$4:$F$1277,$BM184,$T$4:$T$1277)*(1+INDEX($Q$4:$Q$1277,MATCH($BM184,$F$4:$F1327,0)))^BP$132</f>
        <v>730441.682598757</v>
      </c>
      <c r="BQ184" s="15">
        <f>SUMIF($F$4:$F$1277,$BM184,$T$4:$T$1277)*(1+INDEX($Q$4:$Q$1277,MATCH($BM184,$F$4:$F1327,0)))^BQ$132</f>
        <v>826427.718729881</v>
      </c>
      <c r="BR184" s="15">
        <f>SUMIF($F$4:$F$1277,$BM184,$T$4:$T$1277)*(1+INDEX($Q$4:$Q$1277,MATCH($BM184,$F$4:$F1327,0)))^BR$132</f>
        <v>935027.10833145</v>
      </c>
      <c r="BS184" s="15">
        <f>SUMIF($F$4:$F$1277,$BM184,$T$4:$T$1277)*(1+INDEX($Q$4:$Q$1277,MATCH($BM184,$F$4:$F1327,0)))^BS$132</f>
        <v>1057897.34964157</v>
      </c>
    </row>
    <row r="185" ht="15" customHeight="1" spans="1:71">
      <c r="A185" s="24" t="s">
        <v>1121</v>
      </c>
      <c r="B185" s="52" t="s">
        <v>598</v>
      </c>
      <c r="C185" s="52" t="s">
        <v>599</v>
      </c>
      <c r="D185" s="52" t="s">
        <v>929</v>
      </c>
      <c r="E185" s="10" t="s">
        <v>209</v>
      </c>
      <c r="F185" s="52" t="s">
        <v>600</v>
      </c>
      <c r="G185" s="52" t="s">
        <v>165</v>
      </c>
      <c r="H185" s="52" t="s">
        <v>234</v>
      </c>
      <c r="I185" s="52" t="s">
        <v>424</v>
      </c>
      <c r="J185" s="52" t="s">
        <v>173</v>
      </c>
      <c r="K185" s="52" t="s">
        <v>931</v>
      </c>
      <c r="L185" s="53" t="s">
        <v>295</v>
      </c>
      <c r="M185" s="13">
        <v>259</v>
      </c>
      <c r="N185" s="14">
        <f t="shared" si="190"/>
        <v>0.70958904109589</v>
      </c>
      <c r="O185" s="15">
        <v>9700</v>
      </c>
      <c r="P185" s="15">
        <f t="shared" si="234"/>
        <v>2512300</v>
      </c>
      <c r="Q185" s="16">
        <f>IFERROR(VLOOKUP(G185,SCENARIOS!$A$13:$E$18,3,0),0.025)</f>
        <v>0.025</v>
      </c>
      <c r="R185" s="57">
        <f>IFERROR(VLOOKUP(L185,INPUTS!$A$107:$B$120,2,0),0.0082)</f>
        <v>0.0089</v>
      </c>
      <c r="S185" s="52">
        <f t="shared" si="235"/>
        <v>86.33</v>
      </c>
      <c r="T185" s="15">
        <f t="shared" si="236"/>
        <v>22359.47</v>
      </c>
      <c r="U185" s="15">
        <f>T185/INPUTS!$B$7*1000</f>
        <v>27949337.5</v>
      </c>
      <c r="V185" s="15">
        <f>T185*INPUTS!$B$6</f>
        <v>70655.9252</v>
      </c>
      <c r="W185" s="54" t="s">
        <v>396</v>
      </c>
      <c r="X185" s="54" t="s">
        <v>396</v>
      </c>
      <c r="Y185" s="58">
        <f>IFERROR(VLOOKUP(E185,INPUTS!$A$44:$B$103,2,0),0)</f>
        <v>0.02</v>
      </c>
      <c r="Z185" s="15">
        <f t="shared" si="184"/>
        <v>447.1894</v>
      </c>
      <c r="AA185" s="20">
        <f>IFERROR(VLOOKUP(E185,INPUTS!$A$44:$C$103,3,0),SCENARIOS!$J$24)</f>
        <v>0.06</v>
      </c>
      <c r="AB185" s="15">
        <f t="shared" ref="AB185:AF185" si="250">$T185*AA185*(1+$Q185)^AB$2</f>
        <v>1517.86127963289</v>
      </c>
      <c r="AC185" s="20">
        <f>IFERROR(VLOOKUP($E185,INPUTS!$A$44:$G$103,4,0),SCENARIOS!$K$24)</f>
        <v>0.15</v>
      </c>
      <c r="AD185" s="15">
        <f t="shared" si="250"/>
        <v>4293.30179451332</v>
      </c>
      <c r="AE185" s="20">
        <f>IFERROR(VLOOKUP($E185,INPUTS!$A$44:$G$103,5,0),SCENARIOS!$L$24)</f>
        <v>0.3</v>
      </c>
      <c r="AF185" s="15">
        <f t="shared" si="250"/>
        <v>9714.95382146085</v>
      </c>
      <c r="AG185" s="20">
        <f>IFERROR(VLOOKUP($E185,INPUTS!$A$44:$G$103,6,0),SCENARIOS!$M$24)</f>
        <v>0.4</v>
      </c>
      <c r="AH185" s="15">
        <f t="shared" si="186"/>
        <v>14655.438055272</v>
      </c>
      <c r="AI185" s="20">
        <f>IFERROR(VLOOKUP($E185,INPUTS!$A$44:$G$103,7,0),SCENARIOS!$N$24)</f>
        <v>0.5</v>
      </c>
      <c r="AJ185" s="15">
        <f t="shared" si="187"/>
        <v>20726.6037240556</v>
      </c>
      <c r="AL185" t="str">
        <f t="shared" si="192"/>
        <v>N</v>
      </c>
      <c r="AM185" s="21">
        <f t="shared" si="193"/>
        <v>41453.2074481112</v>
      </c>
      <c r="BB185" s="2"/>
      <c r="BC185" s="2" t="str">
        <v>HND</v>
      </c>
      <c r="BD185" s="15">
        <f>SUMIF($E$4:$E$1277,$BC185,$T$4:$T$1277)*(1+INDEX($Q$4:$Q$1277,MATCH($BC185,$E$4:$E1328,0)))^BD$132</f>
        <v>418915.421</v>
      </c>
      <c r="BE185" s="15">
        <f>SUMIF($E$4:$E$1277,$BC185,$T$4:$T$1277)*(1+INDEX($Q$4:$Q$1277,MATCH($BC185,$E$4:$E1328,0)))^BE$132</f>
        <v>509674.662819768</v>
      </c>
      <c r="BF185" s="15">
        <f>SUMIF($E$4:$E$1277,$BC185,$T$4:$T$1277)*(1+INDEX($Q$4:$Q$1277,MATCH($BC185,$E$4:$E1328,0)))^BF$132</f>
        <v>620097.157799412</v>
      </c>
      <c r="BG185" s="15">
        <f>SUMIF($E$4:$E$1277,$BC185,$T$4:$T$1277)*(1+INDEX($Q$4:$Q$1277,MATCH($BC185,$E$4:$E1328,0)))^BG$132</f>
        <v>754443.006806646</v>
      </c>
      <c r="BH185" s="15">
        <f>SUMIF($E$4:$E$1277,$BC185,$T$4:$T$1277)*(1+INDEX($Q$4:$Q$1277,MATCH($BC185,$E$4:$E1328,0)))^BH$132</f>
        <v>917895.273926689</v>
      </c>
      <c r="BI185" s="15">
        <f>SUMIF($E$4:$E$1277,$BC185,$T$4:$T$1277)*(1+INDEX($Q$4:$Q$1277,MATCH($BC185,$E$4:$E1328,0)))^BI$132</f>
        <v>1116759.94912215</v>
      </c>
      <c r="BJ185" s="62">
        <f t="shared" si="196"/>
        <v>1116759.94912215</v>
      </c>
      <c r="BK185" s="63" t="str">
        <f t="shared" si="197"/>
        <v>Y</v>
      </c>
      <c r="BL185" s="15"/>
      <c r="BM185" s="2" t="str">
        <v>Switzerland</v>
      </c>
      <c r="BN185" s="15">
        <f>SUMIF($F$4:$F$1277,$BM185,$T$4:$T$1277)*(1+INDEX($Q$4:$Q$1277,MATCH($BM185,$F$4:$F1328,0)))^BN$132</f>
        <v>1628938.88</v>
      </c>
      <c r="BO185" s="15">
        <f>SUMIF($F$4:$F$1277,$BM185,$T$4:$T$1277)*(1+INDEX($Q$4:$Q$1277,MATCH($BM185,$F$4:$F1328,0)))^BO$132</f>
        <v>1842994.82712886</v>
      </c>
      <c r="BP185" s="15">
        <f>SUMIF($F$4:$F$1277,$BM185,$T$4:$T$1277)*(1+INDEX($Q$4:$Q$1277,MATCH($BM185,$F$4:$F1328,0)))^BP$132</f>
        <v>2085179.48372852</v>
      </c>
      <c r="BQ185" s="15">
        <f>SUMIF($F$4:$F$1277,$BM185,$T$4:$T$1277)*(1+INDEX($Q$4:$Q$1277,MATCH($BM185,$F$4:$F1328,0)))^BQ$132</f>
        <v>2359189.19324149</v>
      </c>
      <c r="BR185" s="15">
        <f>SUMIF($F$4:$F$1277,$BM185,$T$4:$T$1277)*(1+INDEX($Q$4:$Q$1277,MATCH($BM185,$F$4:$F1328,0)))^BR$132</f>
        <v>2669206.02899622</v>
      </c>
      <c r="BS185" s="15">
        <f>SUMIF($F$4:$F$1277,$BM185,$T$4:$T$1277)*(1+INDEX($Q$4:$Q$1277,MATCH($BM185,$F$4:$F1328,0)))^BS$132</f>
        <v>3019961.6231035</v>
      </c>
    </row>
    <row r="186" ht="15" customHeight="1" spans="1:71">
      <c r="A186" s="6" t="s">
        <v>1122</v>
      </c>
      <c r="B186" s="52" t="s">
        <v>601</v>
      </c>
      <c r="C186" s="52" t="s">
        <v>602</v>
      </c>
      <c r="D186" s="52" t="s">
        <v>929</v>
      </c>
      <c r="E186" s="10" t="s">
        <v>210</v>
      </c>
      <c r="F186" s="52" t="s">
        <v>603</v>
      </c>
      <c r="G186" s="52" t="s">
        <v>165</v>
      </c>
      <c r="H186" s="52" t="s">
        <v>245</v>
      </c>
      <c r="I186" s="52" t="s">
        <v>930</v>
      </c>
      <c r="J186" s="52" t="s">
        <v>169</v>
      </c>
      <c r="K186" s="52" t="s">
        <v>931</v>
      </c>
      <c r="L186" s="53" t="s">
        <v>295</v>
      </c>
      <c r="M186" s="13">
        <v>310</v>
      </c>
      <c r="N186" s="14">
        <f t="shared" si="190"/>
        <v>0.849315068493151</v>
      </c>
      <c r="O186" s="15">
        <v>6900</v>
      </c>
      <c r="P186" s="15">
        <f t="shared" si="234"/>
        <v>2139000</v>
      </c>
      <c r="Q186" s="16">
        <f>IFERROR(VLOOKUP(G186,SCENARIOS!$A$13:$E$18,3,0),0.025)</f>
        <v>0.025</v>
      </c>
      <c r="R186" s="57">
        <f>IFERROR(VLOOKUP(L186,INPUTS!$A$107:$B$120,2,0),0.0082)</f>
        <v>0.0089</v>
      </c>
      <c r="S186" s="52">
        <f t="shared" si="235"/>
        <v>61.41</v>
      </c>
      <c r="T186" s="15">
        <f t="shared" si="236"/>
        <v>19037.1</v>
      </c>
      <c r="U186" s="15">
        <f>T186/INPUTS!$B$7*1000</f>
        <v>23796375</v>
      </c>
      <c r="V186" s="15">
        <f>T186*INPUTS!$B$6</f>
        <v>60157.236</v>
      </c>
      <c r="W186" s="54" t="s">
        <v>396</v>
      </c>
      <c r="X186" s="54" t="s">
        <v>396</v>
      </c>
      <c r="Y186" s="58">
        <f>IFERROR(VLOOKUP(E186,INPUTS!$A$44:$B$103,2,0),0)</f>
        <v>0.02</v>
      </c>
      <c r="Z186" s="15">
        <f t="shared" si="184"/>
        <v>380.742</v>
      </c>
      <c r="AA186" s="20">
        <f>IFERROR(VLOOKUP(E186,INPUTS!$A$44:$C$103,3,0),SCENARIOS!$J$24)</f>
        <v>0.06</v>
      </c>
      <c r="AB186" s="15">
        <f t="shared" ref="AB186:AF186" si="251">$T186*AA186*(1+$Q186)^AB$2</f>
        <v>1292.32387737721</v>
      </c>
      <c r="AC186" s="20">
        <f>IFERROR(VLOOKUP($E186,INPUTS!$A$44:$G$103,4,0),SCENARIOS!$K$24)</f>
        <v>0.15</v>
      </c>
      <c r="AD186" s="15">
        <f t="shared" si="251"/>
        <v>3655.36462144807</v>
      </c>
      <c r="AE186" s="20">
        <f>IFERROR(VLOOKUP($E186,INPUTS!$A$44:$G$103,5,0),SCENARIOS!$L$24)</f>
        <v>0.3</v>
      </c>
      <c r="AF186" s="15">
        <f t="shared" si="251"/>
        <v>8271.41910763235</v>
      </c>
      <c r="AG186" s="20">
        <f>IFERROR(VLOOKUP($E186,INPUTS!$A$44:$G$103,6,0),SCENARIOS!$M$24)</f>
        <v>0.4</v>
      </c>
      <c r="AH186" s="15">
        <f t="shared" si="186"/>
        <v>12477.8020141809</v>
      </c>
      <c r="AI186" s="20">
        <f>IFERROR(VLOOKUP($E186,INPUTS!$A$44:$G$103,7,0),SCENARIOS!$N$24)</f>
        <v>0.5</v>
      </c>
      <c r="AJ186" s="15">
        <f t="shared" si="187"/>
        <v>17646.8595970843</v>
      </c>
      <c r="AL186" t="str">
        <f t="shared" si="192"/>
        <v>N</v>
      </c>
      <c r="AM186" s="21">
        <f t="shared" si="193"/>
        <v>35293.7191941687</v>
      </c>
      <c r="BB186" s="2"/>
      <c r="BC186" s="2" t="str">
        <v>HNL</v>
      </c>
      <c r="BD186" s="15">
        <f>SUMIF($E$4:$E$1277,$BC186,$T$4:$T$1277)*(1+INDEX($Q$4:$Q$1277,MATCH($BC186,$E$4:$E1329,0)))^BD$132</f>
        <v>359205.264</v>
      </c>
      <c r="BE186" s="15">
        <f>SUMIF($E$4:$E$1277,$BC186,$T$4:$T$1277)*(1+INDEX($Q$4:$Q$1277,MATCH($BC186,$E$4:$E1329,0)))^BE$132</f>
        <v>396591.636390788</v>
      </c>
      <c r="BF186" s="15">
        <f>SUMIF($E$4:$E$1277,$BC186,$T$4:$T$1277)*(1+INDEX($Q$4:$Q$1277,MATCH($BC186,$E$4:$E1329,0)))^BF$132</f>
        <v>437869.212448744</v>
      </c>
      <c r="BG186" s="15">
        <f>SUMIF($E$4:$E$1277,$BC186,$T$4:$T$1277)*(1+INDEX($Q$4:$Q$1277,MATCH($BC186,$E$4:$E1329,0)))^BG$132</f>
        <v>483442.99177696</v>
      </c>
      <c r="BH186" s="15">
        <f>SUMIF($E$4:$E$1277,$BC186,$T$4:$T$1277)*(1+INDEX($Q$4:$Q$1277,MATCH($BC186,$E$4:$E1329,0)))^BH$132</f>
        <v>533760.126662517</v>
      </c>
      <c r="BI186" s="15">
        <f>SUMIF($E$4:$E$1277,$BC186,$T$4:$T$1277)*(1+INDEX($Q$4:$Q$1277,MATCH($BC186,$E$4:$E1329,0)))^BI$132</f>
        <v>589314.309361686</v>
      </c>
      <c r="BJ186" s="62">
        <f t="shared" si="196"/>
        <v>589314.309361686</v>
      </c>
      <c r="BK186" s="63" t="str">
        <f t="shared" si="197"/>
        <v>Y</v>
      </c>
      <c r="BL186" s="15"/>
      <c r="BM186" s="2" t="str">
        <v>Taiwan</v>
      </c>
      <c r="BN186" s="15">
        <f>SUMIF($F$4:$F$1277,$BM186,$T$4:$T$1277)*(1+INDEX($Q$4:$Q$1277,MATCH($BM186,$F$4:$F1329,0)))^BN$132</f>
        <v>2905017.115</v>
      </c>
      <c r="BO186" s="15">
        <f>SUMIF($F$4:$F$1277,$BM186,$T$4:$T$1277)*(1+INDEX($Q$4:$Q$1277,MATCH($BM186,$F$4:$F1329,0)))^BO$132</f>
        <v>3534397.50448643</v>
      </c>
      <c r="BP186" s="15">
        <f>SUMIF($F$4:$F$1277,$BM186,$T$4:$T$1277)*(1+INDEX($Q$4:$Q$1277,MATCH($BM186,$F$4:$F1329,0)))^BP$132</f>
        <v>4300134.98206873</v>
      </c>
      <c r="BQ186" s="15">
        <f>SUMIF($F$4:$F$1277,$BM186,$T$4:$T$1277)*(1+INDEX($Q$4:$Q$1277,MATCH($BM186,$F$4:$F1329,0)))^BQ$132</f>
        <v>5231771.70664569</v>
      </c>
      <c r="BR186" s="15">
        <f>SUMIF($F$4:$F$1277,$BM186,$T$4:$T$1277)*(1+INDEX($Q$4:$Q$1277,MATCH($BM186,$F$4:$F1329,0)))^BR$132</f>
        <v>6365250.23158468</v>
      </c>
      <c r="BS186" s="15">
        <f>SUMIF($F$4:$F$1277,$BM186,$T$4:$T$1277)*(1+INDEX($Q$4:$Q$1277,MATCH($BM186,$F$4:$F1329,0)))^BS$132</f>
        <v>7744300.16875978</v>
      </c>
    </row>
    <row r="187" ht="15" customHeight="1" spans="1:71">
      <c r="A187" s="24" t="s">
        <v>1123</v>
      </c>
      <c r="B187" s="52" t="s">
        <v>601</v>
      </c>
      <c r="C187" s="52" t="s">
        <v>602</v>
      </c>
      <c r="D187" s="52" t="s">
        <v>929</v>
      </c>
      <c r="E187" s="10" t="s">
        <v>210</v>
      </c>
      <c r="F187" s="52" t="s">
        <v>603</v>
      </c>
      <c r="G187" s="52" t="s">
        <v>165</v>
      </c>
      <c r="H187" s="52" t="s">
        <v>545</v>
      </c>
      <c r="I187" s="52" t="s">
        <v>544</v>
      </c>
      <c r="J187" s="52" t="s">
        <v>173</v>
      </c>
      <c r="K187" s="52" t="s">
        <v>931</v>
      </c>
      <c r="L187" s="53" t="s">
        <v>295</v>
      </c>
      <c r="M187" s="13">
        <v>310</v>
      </c>
      <c r="N187" s="14">
        <f t="shared" si="190"/>
        <v>0.849315068493151</v>
      </c>
      <c r="O187" s="15">
        <v>8600</v>
      </c>
      <c r="P187" s="15">
        <f t="shared" si="234"/>
        <v>2666000</v>
      </c>
      <c r="Q187" s="16">
        <f>IFERROR(VLOOKUP(G187,SCENARIOS!$A$13:$E$18,3,0),0.025)</f>
        <v>0.025</v>
      </c>
      <c r="R187" s="57">
        <f>IFERROR(VLOOKUP(L187,INPUTS!$A$107:$B$120,2,0),0.0082)</f>
        <v>0.0089</v>
      </c>
      <c r="S187" s="52">
        <f t="shared" si="235"/>
        <v>76.54</v>
      </c>
      <c r="T187" s="15">
        <f t="shared" si="236"/>
        <v>23727.4</v>
      </c>
      <c r="U187" s="15">
        <f>T187/INPUTS!$B$7*1000</f>
        <v>29659250</v>
      </c>
      <c r="V187" s="15">
        <f>T187*INPUTS!$B$6</f>
        <v>74978.584</v>
      </c>
      <c r="W187" s="54" t="s">
        <v>396</v>
      </c>
      <c r="X187" s="54" t="s">
        <v>396</v>
      </c>
      <c r="Y187" s="58">
        <f>IFERROR(VLOOKUP(E187,INPUTS!$A$44:$B$103,2,0),0)</f>
        <v>0.02</v>
      </c>
      <c r="Z187" s="15">
        <f t="shared" si="184"/>
        <v>474.548</v>
      </c>
      <c r="AA187" s="20">
        <f>IFERROR(VLOOKUP(E187,INPUTS!$A$44:$C$103,3,0),SCENARIOS!$J$24)</f>
        <v>0.06</v>
      </c>
      <c r="AB187" s="15">
        <f t="shared" ref="AB187:AF187" si="252">$T187*AA187*(1+$Q187)^AB$2</f>
        <v>1610.72251383246</v>
      </c>
      <c r="AC187" s="20">
        <f>IFERROR(VLOOKUP($E187,INPUTS!$A$44:$G$103,4,0),SCENARIOS!$K$24)</f>
        <v>0.15</v>
      </c>
      <c r="AD187" s="15">
        <f t="shared" si="252"/>
        <v>4555.9617020947</v>
      </c>
      <c r="AE187" s="20">
        <f>IFERROR(VLOOKUP($E187,INPUTS!$A$44:$G$103,5,0),SCENARIOS!$L$24)</f>
        <v>0.3</v>
      </c>
      <c r="AF187" s="15">
        <f t="shared" si="252"/>
        <v>10309.3049747302</v>
      </c>
      <c r="AG187" s="20">
        <f>IFERROR(VLOOKUP($E187,INPUTS!$A$44:$G$103,6,0),SCENARIOS!$M$24)</f>
        <v>0.4</v>
      </c>
      <c r="AH187" s="15">
        <f t="shared" si="186"/>
        <v>15552.0430901385</v>
      </c>
      <c r="AI187" s="20">
        <f>IFERROR(VLOOKUP($E187,INPUTS!$A$44:$G$103,7,0),SCENARIOS!$N$24)</f>
        <v>0.5</v>
      </c>
      <c r="AJ187" s="15">
        <f t="shared" si="187"/>
        <v>21994.6365992645</v>
      </c>
      <c r="AL187" t="str">
        <f t="shared" si="192"/>
        <v>N</v>
      </c>
      <c r="AM187" s="21">
        <f t="shared" si="193"/>
        <v>43989.2731985291</v>
      </c>
      <c r="BB187" s="2"/>
      <c r="BC187" s="2" t="str">
        <v>IAH</v>
      </c>
      <c r="BD187" s="15">
        <f>SUMIF($E$4:$E$1277,$BC187,$T$4:$T$1277)*(1+INDEX($Q$4:$Q$1277,MATCH($BC187,$E$4:$E1330,0)))^BD$132</f>
        <v>619367.682</v>
      </c>
      <c r="BE187" s="15">
        <f>SUMIF($E$4:$E$1277,$BC187,$T$4:$T$1277)*(1+INDEX($Q$4:$Q$1277,MATCH($BC187,$E$4:$E1330,0)))^BE$132</f>
        <v>683831.967818682</v>
      </c>
      <c r="BF187" s="15">
        <f>SUMIF($E$4:$E$1277,$BC187,$T$4:$T$1277)*(1+INDEX($Q$4:$Q$1277,MATCH($BC187,$E$4:$E1330,0)))^BF$132</f>
        <v>755005.748283087</v>
      </c>
      <c r="BG187" s="15">
        <f>SUMIF($E$4:$E$1277,$BC187,$T$4:$T$1277)*(1+INDEX($Q$4:$Q$1277,MATCH($BC187,$E$4:$E1330,0)))^BG$132</f>
        <v>833587.352985008</v>
      </c>
      <c r="BH187" s="15">
        <f>SUMIF($E$4:$E$1277,$BC187,$T$4:$T$1277)*(1+INDEX($Q$4:$Q$1277,MATCH($BC187,$E$4:$E1330,0)))^BH$132</f>
        <v>920347.79422105</v>
      </c>
      <c r="BI187" s="15">
        <f>SUMIF($E$4:$E$1277,$BC187,$T$4:$T$1277)*(1+INDEX($Q$4:$Q$1277,MATCH($BC187,$E$4:$E1330,0)))^BI$132</f>
        <v>1016138.33186692</v>
      </c>
      <c r="BJ187" s="62">
        <f t="shared" si="196"/>
        <v>1016138.33186692</v>
      </c>
      <c r="BK187" s="63" t="str">
        <f t="shared" si="197"/>
        <v>Y</v>
      </c>
      <c r="BL187" s="15"/>
      <c r="BM187" s="2" t="str">
        <v>Thailand</v>
      </c>
      <c r="BN187" s="15">
        <f>SUMIF($F$4:$F$1277,$BM187,$T$4:$T$1277)*(1+INDEX($Q$4:$Q$1277,MATCH($BM187,$F$4:$F1330,0)))^BN$132</f>
        <v>3036648.7715</v>
      </c>
      <c r="BO187" s="15">
        <f>SUMIF($F$4:$F$1277,$BM187,$T$4:$T$1277)*(1+INDEX($Q$4:$Q$1277,MATCH($BM187,$F$4:$F1330,0)))^BO$132</f>
        <v>3694547.54141487</v>
      </c>
      <c r="BP187" s="15">
        <f>SUMIF($F$4:$F$1277,$BM187,$T$4:$T$1277)*(1+INDEX($Q$4:$Q$1277,MATCH($BM187,$F$4:$F1330,0)))^BP$132</f>
        <v>4494981.98931719</v>
      </c>
      <c r="BQ187" s="15">
        <f>SUMIF($F$4:$F$1277,$BM187,$T$4:$T$1277)*(1+INDEX($Q$4:$Q$1277,MATCH($BM187,$F$4:$F1330,0)))^BQ$132</f>
        <v>5468832.88353848</v>
      </c>
      <c r="BR187" s="15">
        <f>SUMIF($F$4:$F$1277,$BM187,$T$4:$T$1277)*(1+INDEX($Q$4:$Q$1277,MATCH($BM187,$F$4:$F1330,0)))^BR$132</f>
        <v>6653671.40049766</v>
      </c>
      <c r="BS187" s="15">
        <f>SUMIF($F$4:$F$1277,$BM187,$T$4:$T$1277)*(1+INDEX($Q$4:$Q$1277,MATCH($BM187,$F$4:$F1330,0)))^BS$132</f>
        <v>8095208.62103135</v>
      </c>
    </row>
    <row r="188" ht="15" customHeight="1" spans="1:71">
      <c r="A188" s="6" t="s">
        <v>1124</v>
      </c>
      <c r="B188" s="52" t="s">
        <v>601</v>
      </c>
      <c r="C188" s="52" t="s">
        <v>602</v>
      </c>
      <c r="D188" s="52" t="s">
        <v>929</v>
      </c>
      <c r="E188" s="10" t="s">
        <v>210</v>
      </c>
      <c r="F188" s="52" t="s">
        <v>603</v>
      </c>
      <c r="G188" s="52" t="s">
        <v>165</v>
      </c>
      <c r="H188" s="52" t="s">
        <v>234</v>
      </c>
      <c r="I188" s="52" t="s">
        <v>424</v>
      </c>
      <c r="J188" s="52" t="s">
        <v>173</v>
      </c>
      <c r="K188" s="52" t="s">
        <v>931</v>
      </c>
      <c r="L188" s="53" t="s">
        <v>295</v>
      </c>
      <c r="M188" s="13">
        <v>155</v>
      </c>
      <c r="N188" s="14">
        <f t="shared" si="190"/>
        <v>0.424657534246575</v>
      </c>
      <c r="O188" s="15">
        <v>9400</v>
      </c>
      <c r="P188" s="15">
        <f t="shared" si="234"/>
        <v>1457000</v>
      </c>
      <c r="Q188" s="16">
        <f>IFERROR(VLOOKUP(G188,SCENARIOS!$A$13:$E$18,3,0),0.025)</f>
        <v>0.025</v>
      </c>
      <c r="R188" s="57">
        <f>IFERROR(VLOOKUP(L188,INPUTS!$A$107:$B$120,2,0),0.0082)</f>
        <v>0.0089</v>
      </c>
      <c r="S188" s="52">
        <f t="shared" si="235"/>
        <v>83.66</v>
      </c>
      <c r="T188" s="15">
        <f t="shared" si="236"/>
        <v>12967.3</v>
      </c>
      <c r="U188" s="15">
        <f>T188/INPUTS!$B$7*1000</f>
        <v>16209125</v>
      </c>
      <c r="V188" s="15">
        <f>T188*INPUTS!$B$6</f>
        <v>40976.668</v>
      </c>
      <c r="W188" s="54" t="s">
        <v>396</v>
      </c>
      <c r="X188" s="54" t="s">
        <v>396</v>
      </c>
      <c r="Y188" s="58">
        <f>IFERROR(VLOOKUP(E188,INPUTS!$A$44:$B$103,2,0),0)</f>
        <v>0.02</v>
      </c>
      <c r="Z188" s="15">
        <f t="shared" si="184"/>
        <v>259.346</v>
      </c>
      <c r="AA188" s="20">
        <f>IFERROR(VLOOKUP(E188,INPUTS!$A$44:$C$103,3,0),SCENARIOS!$J$24)</f>
        <v>0.06</v>
      </c>
      <c r="AB188" s="15">
        <f t="shared" ref="AB188:AF188" si="253">$T188*AA188*(1+$Q188)^AB$2</f>
        <v>880.278583140996</v>
      </c>
      <c r="AC188" s="20">
        <f>IFERROR(VLOOKUP($E188,INPUTS!$A$44:$G$103,4,0),SCENARIOS!$K$24)</f>
        <v>0.15</v>
      </c>
      <c r="AD188" s="15">
        <f t="shared" si="253"/>
        <v>2489.88604649361</v>
      </c>
      <c r="AE188" s="20">
        <f>IFERROR(VLOOKUP($E188,INPUTS!$A$44:$G$103,5,0),SCENARIOS!$L$24)</f>
        <v>0.3</v>
      </c>
      <c r="AF188" s="15">
        <f t="shared" si="253"/>
        <v>5634.15504432928</v>
      </c>
      <c r="AG188" s="20">
        <f>IFERROR(VLOOKUP($E188,INPUTS!$A$44:$G$103,6,0),SCENARIOS!$M$24)</f>
        <v>0.4</v>
      </c>
      <c r="AH188" s="15">
        <f t="shared" si="186"/>
        <v>8499.37238647106</v>
      </c>
      <c r="AI188" s="20">
        <f>IFERROR(VLOOKUP($E188,INPUTS!$A$44:$G$103,7,0),SCENARIOS!$N$24)</f>
        <v>0.5</v>
      </c>
      <c r="AJ188" s="15">
        <f t="shared" si="187"/>
        <v>12020.3246530864</v>
      </c>
      <c r="AL188" t="str">
        <f t="shared" si="192"/>
        <v>N</v>
      </c>
      <c r="AM188" s="21">
        <f t="shared" si="193"/>
        <v>24040.6493061729</v>
      </c>
      <c r="BB188" s="2"/>
      <c r="BC188" s="2" t="str">
        <v>ICN</v>
      </c>
      <c r="BD188" s="15">
        <f>SUMIF($E$4:$E$1277,$BC188,$T$4:$T$1277)*(1+INDEX($Q$4:$Q$1277,MATCH($BC188,$E$4:$E1331,0)))^BD$132</f>
        <v>5137571.821</v>
      </c>
      <c r="BE188" s="15">
        <f>SUMIF($E$4:$E$1277,$BC188,$T$4:$T$1277)*(1+INDEX($Q$4:$Q$1277,MATCH($BC188,$E$4:$E1331,0)))^BE$132</f>
        <v>6250641.66730811</v>
      </c>
      <c r="BF188" s="15">
        <f>SUMIF($E$4:$E$1277,$BC188,$T$4:$T$1277)*(1+INDEX($Q$4:$Q$1277,MATCH($BC188,$E$4:$E1331,0)))^BF$132</f>
        <v>7604861.32639278</v>
      </c>
      <c r="BG188" s="15">
        <f>SUMIF($E$4:$E$1277,$BC188,$T$4:$T$1277)*(1+INDEX($Q$4:$Q$1277,MATCH($BC188,$E$4:$E1331,0)))^BG$132</f>
        <v>9252476.60510529</v>
      </c>
      <c r="BH188" s="15">
        <f>SUMIF($E$4:$E$1277,$BC188,$T$4:$T$1277)*(1+INDEX($Q$4:$Q$1277,MATCH($BC188,$E$4:$E1331,0)))^BH$132</f>
        <v>11257052.5159895</v>
      </c>
      <c r="BI188" s="15">
        <f>SUMIF($E$4:$E$1277,$BC188,$T$4:$T$1277)*(1+INDEX($Q$4:$Q$1277,MATCH($BC188,$E$4:$E1331,0)))^BI$132</f>
        <v>13695925.6160478</v>
      </c>
      <c r="BJ188" s="62">
        <f t="shared" si="196"/>
        <v>13695925.6160478</v>
      </c>
      <c r="BK188" s="63" t="str">
        <f t="shared" si="197"/>
        <v>Y</v>
      </c>
      <c r="BL188" s="15"/>
      <c r="BM188" s="2" t="str">
        <v>Turkey</v>
      </c>
      <c r="BN188" s="15">
        <f>SUMIF($F$4:$F$1277,$BM188,$T$4:$T$1277)*(1+INDEX($Q$4:$Q$1277,MATCH($BM188,$F$4:$F1331,0)))^BN$132</f>
        <v>4402541.376</v>
      </c>
      <c r="BO188" s="15">
        <f>SUMIF($F$4:$F$1277,$BM188,$T$4:$T$1277)*(1+INDEX($Q$4:$Q$1277,MATCH($BM188,$F$4:$F1331,0)))^BO$132</f>
        <v>5103752.07822985</v>
      </c>
      <c r="BP188" s="15">
        <f>SUMIF($F$4:$F$1277,$BM188,$T$4:$T$1277)*(1+INDEX($Q$4:$Q$1277,MATCH($BM188,$F$4:$F1331,0)))^BP$132</f>
        <v>5916647.46594661</v>
      </c>
      <c r="BQ188" s="15">
        <f>SUMIF($F$4:$F$1277,$BM188,$T$4:$T$1277)*(1+INDEX($Q$4:$Q$1277,MATCH($BM188,$F$4:$F1331,0)))^BQ$132</f>
        <v>6859016.01404469</v>
      </c>
      <c r="BR188" s="15">
        <f>SUMIF($F$4:$F$1277,$BM188,$T$4:$T$1277)*(1+INDEX($Q$4:$Q$1277,MATCH($BM188,$F$4:$F1331,0)))^BR$132</f>
        <v>7951479.44029054</v>
      </c>
      <c r="BS188" s="15">
        <f>SUMIF($F$4:$F$1277,$BM188,$T$4:$T$1277)*(1+INDEX($Q$4:$Q$1277,MATCH($BM188,$F$4:$F1331,0)))^BS$132</f>
        <v>9217943.96745829</v>
      </c>
    </row>
    <row r="189" ht="15" customHeight="1" spans="1:71">
      <c r="A189" s="24" t="s">
        <v>1125</v>
      </c>
      <c r="B189" s="52" t="s">
        <v>604</v>
      </c>
      <c r="C189" s="52" t="s">
        <v>605</v>
      </c>
      <c r="D189" s="52" t="s">
        <v>929</v>
      </c>
      <c r="E189" s="10" t="s">
        <v>213</v>
      </c>
      <c r="F189" s="52" t="s">
        <v>606</v>
      </c>
      <c r="G189" s="52" t="s">
        <v>165</v>
      </c>
      <c r="H189" s="52" t="s">
        <v>245</v>
      </c>
      <c r="I189" s="52" t="s">
        <v>930</v>
      </c>
      <c r="J189" s="52" t="s">
        <v>169</v>
      </c>
      <c r="K189" s="52" t="s">
        <v>931</v>
      </c>
      <c r="L189" s="53" t="s">
        <v>288</v>
      </c>
      <c r="M189" s="13">
        <v>670</v>
      </c>
      <c r="N189" s="14">
        <f t="shared" si="190"/>
        <v>1.83561643835616</v>
      </c>
      <c r="O189" s="15">
        <v>5400</v>
      </c>
      <c r="P189" s="15">
        <f t="shared" si="234"/>
        <v>3618000</v>
      </c>
      <c r="Q189" s="16">
        <f>IFERROR(VLOOKUP(G189,SCENARIOS!$A$13:$E$18,3,0),0.025)</f>
        <v>0.025</v>
      </c>
      <c r="R189" s="57">
        <f>IFERROR(VLOOKUP(L189,INPUTS!$A$107:$B$120,2,0),0.0082)</f>
        <v>0.0085</v>
      </c>
      <c r="S189" s="52">
        <f t="shared" si="235"/>
        <v>45.9</v>
      </c>
      <c r="T189" s="15">
        <f t="shared" si="236"/>
        <v>30753</v>
      </c>
      <c r="U189" s="15">
        <f>T189/INPUTS!$B$7*1000</f>
        <v>38441250</v>
      </c>
      <c r="V189" s="15">
        <f>T189*INPUTS!$B$6</f>
        <v>97179.48</v>
      </c>
      <c r="W189" s="54" t="s">
        <v>396</v>
      </c>
      <c r="X189" s="54" t="s">
        <v>396</v>
      </c>
      <c r="Y189" s="58">
        <f>IFERROR(VLOOKUP(E189,INPUTS!$A$44:$B$103,2,0),0)</f>
        <v>0.02</v>
      </c>
      <c r="Z189" s="15">
        <f t="shared" si="184"/>
        <v>615.06</v>
      </c>
      <c r="AA189" s="20">
        <f>IFERROR(VLOOKUP(E189,INPUTS!$A$44:$C$103,3,0),SCENARIOS!$J$24)</f>
        <v>0.06</v>
      </c>
      <c r="AB189" s="15">
        <f t="shared" ref="AB189:AF189" si="254">$T189*AA189*(1+$Q189)^AB$2</f>
        <v>2087.65180626152</v>
      </c>
      <c r="AC189" s="20">
        <f>IFERROR(VLOOKUP($E189,INPUTS!$A$44:$G$103,4,0),SCENARIOS!$K$24)</f>
        <v>0.15</v>
      </c>
      <c r="AD189" s="15">
        <f t="shared" si="254"/>
        <v>5904.96599815059</v>
      </c>
      <c r="AE189" s="20">
        <f>IFERROR(VLOOKUP($E189,INPUTS!$A$44:$G$103,5,0),SCENARIOS!$L$24)</f>
        <v>0.3</v>
      </c>
      <c r="AF189" s="15">
        <f t="shared" si="254"/>
        <v>13361.8540542949</v>
      </c>
      <c r="AG189" s="20">
        <f>IFERROR(VLOOKUP($E189,INPUTS!$A$44:$G$103,6,0),SCENARIOS!$M$24)</f>
        <v>0.4</v>
      </c>
      <c r="AH189" s="15">
        <f t="shared" si="186"/>
        <v>20156.9485553002</v>
      </c>
      <c r="AI189" s="20">
        <f>IFERROR(VLOOKUP($E189,INPUTS!$A$44:$G$103,7,0),SCENARIOS!$N$24)</f>
        <v>0.5</v>
      </c>
      <c r="AJ189" s="15">
        <f t="shared" si="187"/>
        <v>28507.1714278506</v>
      </c>
      <c r="AL189" t="str">
        <f t="shared" si="192"/>
        <v>N</v>
      </c>
      <c r="AM189" s="21">
        <f t="shared" si="193"/>
        <v>57014.3428557012</v>
      </c>
      <c r="BB189" s="2"/>
      <c r="BC189" s="2" t="str">
        <v>IND</v>
      </c>
      <c r="BD189" s="15">
        <f>SUMIF($E$4:$E$1277,$BC189,$T$4:$T$1277)*(1+INDEX($Q$4:$Q$1277,MATCH($BC189,$E$4:$E1332,0)))^BD$132</f>
        <v>82853.948</v>
      </c>
      <c r="BE189" s="15">
        <f>SUMIF($E$4:$E$1277,$BC189,$T$4:$T$1277)*(1+INDEX($Q$4:$Q$1277,MATCH($BC189,$E$4:$E1332,0)))^BE$132</f>
        <v>91477.453456131</v>
      </c>
      <c r="BF189" s="15">
        <f>SUMIF($E$4:$E$1277,$BC189,$T$4:$T$1277)*(1+INDEX($Q$4:$Q$1277,MATCH($BC189,$E$4:$E1332,0)))^BF$132</f>
        <v>100998.500286536</v>
      </c>
      <c r="BG189" s="15">
        <f>SUMIF($E$4:$E$1277,$BC189,$T$4:$T$1277)*(1+INDEX($Q$4:$Q$1277,MATCH($BC189,$E$4:$E1332,0)))^BG$132</f>
        <v>111510.505318354</v>
      </c>
      <c r="BH189" s="15">
        <f>SUMIF($E$4:$E$1277,$BC189,$T$4:$T$1277)*(1+INDEX($Q$4:$Q$1277,MATCH($BC189,$E$4:$E1332,0)))^BH$132</f>
        <v>123116.608277126</v>
      </c>
      <c r="BI189" s="15">
        <f>SUMIF($E$4:$E$1277,$BC189,$T$4:$T$1277)*(1+INDEX($Q$4:$Q$1277,MATCH($BC189,$E$4:$E1332,0)))^BI$132</f>
        <v>135930.683753869</v>
      </c>
      <c r="BJ189" s="62">
        <f t="shared" si="196"/>
        <v>135930.683753869</v>
      </c>
      <c r="BK189" s="63" t="str">
        <f t="shared" si="197"/>
        <v>Y</v>
      </c>
      <c r="BL189" s="15"/>
      <c r="BM189" s="2" t="str">
        <v>UAE</v>
      </c>
      <c r="BN189" s="15">
        <f>SUMIF($F$4:$F$1277,$BM189,$T$4:$T$1277)*(1+INDEX($Q$4:$Q$1277,MATCH($BM189,$F$4:$F1332,0)))^BN$132</f>
        <v>9343962.355</v>
      </c>
      <c r="BO189" s="15">
        <f>SUMIF($F$4:$F$1277,$BM189,$T$4:$T$1277)*(1+INDEX($Q$4:$Q$1277,MATCH($BM189,$F$4:$F1332,0)))^BO$132</f>
        <v>11644277.1129117</v>
      </c>
      <c r="BP189" s="15">
        <f>SUMIF($F$4:$F$1277,$BM189,$T$4:$T$1277)*(1+INDEX($Q$4:$Q$1277,MATCH($BM189,$F$4:$F1332,0)))^BP$132</f>
        <v>14510887.8151383</v>
      </c>
      <c r="BQ189" s="15">
        <f>SUMIF($F$4:$F$1277,$BM189,$T$4:$T$1277)*(1+INDEX($Q$4:$Q$1277,MATCH($BM189,$F$4:$F1332,0)))^BQ$132</f>
        <v>18083206.2945362</v>
      </c>
      <c r="BR189" s="15">
        <f>SUMIF($F$4:$F$1277,$BM189,$T$4:$T$1277)*(1+INDEX($Q$4:$Q$1277,MATCH($BM189,$F$4:$F1332,0)))^BR$132</f>
        <v>22534965.0591062</v>
      </c>
      <c r="BS189" s="15">
        <f>SUMIF($F$4:$F$1277,$BM189,$T$4:$T$1277)*(1+INDEX($Q$4:$Q$1277,MATCH($BM189,$F$4:$F1332,0)))^BS$132</f>
        <v>28082666.4223025</v>
      </c>
    </row>
    <row r="190" ht="15" customHeight="1" spans="1:71">
      <c r="A190" s="6" t="s">
        <v>1126</v>
      </c>
      <c r="B190" s="52" t="s">
        <v>604</v>
      </c>
      <c r="C190" s="52" t="s">
        <v>605</v>
      </c>
      <c r="D190" s="52" t="s">
        <v>929</v>
      </c>
      <c r="E190" s="10" t="s">
        <v>213</v>
      </c>
      <c r="F190" s="52" t="s">
        <v>606</v>
      </c>
      <c r="G190" s="52" t="s">
        <v>165</v>
      </c>
      <c r="H190" s="52" t="s">
        <v>452</v>
      </c>
      <c r="I190" s="52" t="s">
        <v>451</v>
      </c>
      <c r="J190" s="52" t="s">
        <v>181</v>
      </c>
      <c r="K190" s="52" t="s">
        <v>931</v>
      </c>
      <c r="L190" s="53" t="s">
        <v>288</v>
      </c>
      <c r="M190" s="13">
        <v>447</v>
      </c>
      <c r="N190" s="14">
        <f t="shared" si="190"/>
        <v>1.22465753424658</v>
      </c>
      <c r="O190" s="15">
        <v>7600</v>
      </c>
      <c r="P190" s="15">
        <f t="shared" si="234"/>
        <v>3397200</v>
      </c>
      <c r="Q190" s="16">
        <f>IFERROR(VLOOKUP(G190,SCENARIOS!$A$13:$E$18,3,0),0.025)</f>
        <v>0.025</v>
      </c>
      <c r="R190" s="57">
        <f>IFERROR(VLOOKUP(L190,INPUTS!$A$107:$B$120,2,0),0.0082)</f>
        <v>0.0085</v>
      </c>
      <c r="S190" s="52">
        <f t="shared" si="235"/>
        <v>64.6</v>
      </c>
      <c r="T190" s="15">
        <f t="shared" si="236"/>
        <v>28876.2</v>
      </c>
      <c r="U190" s="15">
        <f>T190/INPUTS!$B$7*1000</f>
        <v>36095250</v>
      </c>
      <c r="V190" s="15">
        <f>T190*INPUTS!$B$6</f>
        <v>91248.792</v>
      </c>
      <c r="W190" s="54" t="s">
        <v>396</v>
      </c>
      <c r="X190" s="54" t="s">
        <v>396</v>
      </c>
      <c r="Y190" s="58">
        <f>IFERROR(VLOOKUP(E190,INPUTS!$A$44:$B$103,2,0),0)</f>
        <v>0.02</v>
      </c>
      <c r="Z190" s="15">
        <f t="shared" si="184"/>
        <v>577.524</v>
      </c>
      <c r="AA190" s="20">
        <f>IFERROR(VLOOKUP(E190,INPUTS!$A$44:$C$103,3,0),SCENARIOS!$J$24)</f>
        <v>0.06</v>
      </c>
      <c r="AB190" s="15">
        <f t="shared" ref="AB190:AF190" si="255">$T190*AA190*(1+$Q190)^AB$2</f>
        <v>1960.24619022434</v>
      </c>
      <c r="AC190" s="20">
        <f>IFERROR(VLOOKUP($E190,INPUTS!$A$44:$G$103,4,0),SCENARIOS!$K$24)</f>
        <v>0.15</v>
      </c>
      <c r="AD190" s="15">
        <f t="shared" si="255"/>
        <v>5544.59659726843</v>
      </c>
      <c r="AE190" s="20">
        <f>IFERROR(VLOOKUP($E190,INPUTS!$A$44:$G$103,5,0),SCENARIOS!$L$24)</f>
        <v>0.3</v>
      </c>
      <c r="AF190" s="15">
        <f t="shared" si="255"/>
        <v>12546.4042546298</v>
      </c>
      <c r="AG190" s="20">
        <f>IFERROR(VLOOKUP($E190,INPUTS!$A$44:$G$103,6,0),SCENARIOS!$M$24)</f>
        <v>0.4</v>
      </c>
      <c r="AH190" s="15">
        <f t="shared" si="186"/>
        <v>18926.8064212454</v>
      </c>
      <c r="AI190" s="20">
        <f>IFERROR(VLOOKUP($E190,INPUTS!$A$44:$G$103,7,0),SCENARIOS!$N$24)</f>
        <v>0.5</v>
      </c>
      <c r="AJ190" s="15">
        <f t="shared" si="187"/>
        <v>26767.4302859851</v>
      </c>
      <c r="AL190" t="str">
        <f t="shared" si="192"/>
        <v>N</v>
      </c>
      <c r="AM190" s="21">
        <f t="shared" si="193"/>
        <v>53534.8605719702</v>
      </c>
      <c r="BB190" s="2"/>
      <c r="BC190" s="2" t="str">
        <v>IST</v>
      </c>
      <c r="BD190" s="15">
        <f>SUMIF($E$4:$E$1277,$BC190,$T$4:$T$1277)*(1+INDEX($Q$4:$Q$1277,MATCH($BC190,$E$4:$E1333,0)))^BD$132</f>
        <v>1919052.576</v>
      </c>
      <c r="BE190" s="15">
        <f>SUMIF($E$4:$E$1277,$BC190,$T$4:$T$1277)*(1+INDEX($Q$4:$Q$1277,MATCH($BC190,$E$4:$E1333,0)))^BE$132</f>
        <v>2224707.89857543</v>
      </c>
      <c r="BF190" s="15">
        <f>SUMIF($E$4:$E$1277,$BC190,$T$4:$T$1277)*(1+INDEX($Q$4:$Q$1277,MATCH($BC190,$E$4:$E1333,0)))^BF$132</f>
        <v>2579046.18970893</v>
      </c>
      <c r="BG190" s="15">
        <f>SUMIF($E$4:$E$1277,$BC190,$T$4:$T$1277)*(1+INDEX($Q$4:$Q$1277,MATCH($BC190,$E$4:$E1333,0)))^BG$132</f>
        <v>2989821.38415176</v>
      </c>
      <c r="BH190" s="15">
        <f>SUMIF($E$4:$E$1277,$BC190,$T$4:$T$1277)*(1+INDEX($Q$4:$Q$1277,MATCH($BC190,$E$4:$E1333,0)))^BH$132</f>
        <v>3466022.41743488</v>
      </c>
      <c r="BI190" s="64">
        <f>SUMIF($E$4:$E$1277,$BC190,$T$4:$T$1277)*(1+INDEX($Q$4:$Q$1277,MATCH($BC190,$E$4:$E1333,0)))^BI$132</f>
        <v>4018069.92947487</v>
      </c>
      <c r="BJ190" s="65">
        <f t="shared" si="196"/>
        <v>4018069.92947487</v>
      </c>
      <c r="BK190" s="63" t="str">
        <f t="shared" si="197"/>
        <v>Y</v>
      </c>
      <c r="BL190" s="15"/>
      <c r="BM190" s="2" t="str">
        <v>United Kingdom</v>
      </c>
      <c r="BN190" s="15">
        <f>SUMIF($F$4:$F$1277,$BM190,$T$4:$T$1277)*(1+INDEX($Q$4:$Q$1277,MATCH($BM190,$F$4:$F1333,0)))^BN$132</f>
        <v>10421846.2495</v>
      </c>
      <c r="BO190" s="15">
        <f>SUMIF($F$4:$F$1277,$BM190,$T$4:$T$1277)*(1+INDEX($Q$4:$Q$1277,MATCH($BM190,$F$4:$F1333,0)))^BO$132</f>
        <v>11791362.4401677</v>
      </c>
      <c r="BP190" s="15">
        <f>SUMIF($F$4:$F$1277,$BM190,$T$4:$T$1277)*(1+INDEX($Q$4:$Q$1277,MATCH($BM190,$F$4:$F1333,0)))^BP$132</f>
        <v>13340844.3059757</v>
      </c>
      <c r="BQ190" s="15">
        <f>SUMIF($F$4:$F$1277,$BM190,$T$4:$T$1277)*(1+INDEX($Q$4:$Q$1277,MATCH($BM190,$F$4:$F1333,0)))^BQ$132</f>
        <v>15093940.8146761</v>
      </c>
      <c r="BR190" s="15">
        <f>SUMIF($F$4:$F$1277,$BM190,$T$4:$T$1277)*(1+INDEX($Q$4:$Q$1277,MATCH($BM190,$F$4:$F1333,0)))^BR$132</f>
        <v>17077408.6026095</v>
      </c>
      <c r="BS190" s="15">
        <f>SUMIF($F$4:$F$1277,$BM190,$T$4:$T$1277)*(1+INDEX($Q$4:$Q$1277,MATCH($BM190,$F$4:$F1333,0)))^BS$132</f>
        <v>19321520.3478814</v>
      </c>
    </row>
    <row r="191" ht="15" customHeight="1" spans="1:71">
      <c r="A191" s="24" t="s">
        <v>1127</v>
      </c>
      <c r="B191" s="52" t="s">
        <v>604</v>
      </c>
      <c r="C191" s="52" t="s">
        <v>605</v>
      </c>
      <c r="D191" s="52" t="s">
        <v>929</v>
      </c>
      <c r="E191" s="10" t="s">
        <v>213</v>
      </c>
      <c r="F191" s="52" t="s">
        <v>606</v>
      </c>
      <c r="G191" s="52" t="s">
        <v>165</v>
      </c>
      <c r="H191" s="52" t="s">
        <v>251</v>
      </c>
      <c r="I191" s="52" t="s">
        <v>930</v>
      </c>
      <c r="J191" s="52" t="s">
        <v>169</v>
      </c>
      <c r="K191" s="52" t="s">
        <v>931</v>
      </c>
      <c r="L191" s="53" t="s">
        <v>288</v>
      </c>
      <c r="M191" s="13">
        <v>447</v>
      </c>
      <c r="N191" s="14">
        <f t="shared" si="190"/>
        <v>1.22465753424658</v>
      </c>
      <c r="O191" s="15">
        <v>7200</v>
      </c>
      <c r="P191" s="15">
        <f t="shared" si="234"/>
        <v>3218400</v>
      </c>
      <c r="Q191" s="16">
        <f>IFERROR(VLOOKUP(G191,SCENARIOS!$A$13:$E$18,3,0),0.025)</f>
        <v>0.025</v>
      </c>
      <c r="R191" s="57">
        <f>IFERROR(VLOOKUP(L191,INPUTS!$A$107:$B$120,2,0),0.0082)</f>
        <v>0.0085</v>
      </c>
      <c r="S191" s="52">
        <f t="shared" si="235"/>
        <v>61.2</v>
      </c>
      <c r="T191" s="15">
        <f t="shared" si="236"/>
        <v>27356.4</v>
      </c>
      <c r="U191" s="15">
        <f>T191/INPUTS!$B$7*1000</f>
        <v>34195500</v>
      </c>
      <c r="V191" s="15">
        <f>T191*INPUTS!$B$6</f>
        <v>86446.224</v>
      </c>
      <c r="W191" s="54" t="s">
        <v>396</v>
      </c>
      <c r="X191" s="54" t="s">
        <v>396</v>
      </c>
      <c r="Y191" s="58">
        <f>IFERROR(VLOOKUP(E191,INPUTS!$A$44:$B$103,2,0),0)</f>
        <v>0.02</v>
      </c>
      <c r="Z191" s="15">
        <f t="shared" si="184"/>
        <v>547.128</v>
      </c>
      <c r="AA191" s="20">
        <f>IFERROR(VLOOKUP(E191,INPUTS!$A$44:$C$103,3,0),SCENARIOS!$J$24)</f>
        <v>0.06</v>
      </c>
      <c r="AB191" s="15">
        <f t="shared" ref="AB191:AF191" si="256">$T191*AA191*(1+$Q191)^AB$2</f>
        <v>1857.07533810726</v>
      </c>
      <c r="AC191" s="20">
        <f>IFERROR(VLOOKUP($E191,INPUTS!$A$44:$G$103,4,0),SCENARIOS!$K$24)</f>
        <v>0.15</v>
      </c>
      <c r="AD191" s="15">
        <f t="shared" si="256"/>
        <v>5252.77572372798</v>
      </c>
      <c r="AE191" s="20">
        <f>IFERROR(VLOOKUP($E191,INPUTS!$A$44:$G$103,5,0),SCENARIOS!$L$24)</f>
        <v>0.3</v>
      </c>
      <c r="AF191" s="15">
        <f t="shared" si="256"/>
        <v>11886.0671885967</v>
      </c>
      <c r="AG191" s="20">
        <f>IFERROR(VLOOKUP($E191,INPUTS!$A$44:$G$103,6,0),SCENARIOS!$M$24)</f>
        <v>0.4</v>
      </c>
      <c r="AH191" s="15">
        <f t="shared" si="186"/>
        <v>17930.6587148641</v>
      </c>
      <c r="AI191" s="20">
        <f>IFERROR(VLOOKUP($E191,INPUTS!$A$44:$G$103,7,0),SCENARIOS!$N$24)</f>
        <v>0.5</v>
      </c>
      <c r="AJ191" s="15">
        <f t="shared" si="187"/>
        <v>25358.6181656701</v>
      </c>
      <c r="AL191" t="str">
        <f t="shared" si="192"/>
        <v>N</v>
      </c>
      <c r="AM191" s="21">
        <f t="shared" si="193"/>
        <v>50717.2363313402</v>
      </c>
      <c r="BB191" s="2"/>
      <c r="BC191" s="2" t="str">
        <v>JED</v>
      </c>
      <c r="BD191" s="15">
        <f>SUMIF($E$4:$E$1277,$BC191,$T$4:$T$1277)*(1+INDEX($Q$4:$Q$1277,MATCH($BC191,$E$4:$E1334,0)))^BD$132</f>
        <v>268993.326</v>
      </c>
      <c r="BE191" s="15">
        <f>SUMIF($E$4:$E$1277,$BC191,$T$4:$T$1277)*(1+INDEX($Q$4:$Q$1277,MATCH($BC191,$E$4:$E1334,0)))^BE$132</f>
        <v>335214.624210439</v>
      </c>
      <c r="BF191" s="15">
        <f>SUMIF($E$4:$E$1277,$BC191,$T$4:$T$1277)*(1+INDEX($Q$4:$Q$1277,MATCH($BC191,$E$4:$E1334,0)))^BF$132</f>
        <v>417738.409928228</v>
      </c>
      <c r="BG191" s="15">
        <f>SUMIF($E$4:$E$1277,$BC191,$T$4:$T$1277)*(1+INDEX($Q$4:$Q$1277,MATCH($BC191,$E$4:$E1334,0)))^BG$132</f>
        <v>520578.061116495</v>
      </c>
      <c r="BH191" s="15">
        <f>SUMIF($E$4:$E$1277,$BC191,$T$4:$T$1277)*(1+INDEX($Q$4:$Q$1277,MATCH($BC191,$E$4:$E1334,0)))^BH$132</f>
        <v>648734.97690186</v>
      </c>
      <c r="BI191" s="15">
        <f>SUMIF($E$4:$E$1277,$BC191,$T$4:$T$1277)*(1+INDEX($Q$4:$Q$1277,MATCH($BC191,$E$4:$E1334,0)))^BI$132</f>
        <v>808441.810538914</v>
      </c>
      <c r="BJ191" s="62">
        <f t="shared" si="196"/>
        <v>808441.810538914</v>
      </c>
      <c r="BK191" s="63" t="str">
        <f t="shared" si="197"/>
        <v>Y</v>
      </c>
      <c r="BL191" s="15"/>
      <c r="BM191" s="2" t="str">
        <v>United States</v>
      </c>
      <c r="BN191" s="15">
        <f>SUMIF($F$4:$F$1277,$BM191,$T$4:$T$1277)*(1+INDEX($Q$4:$Q$1277,MATCH($BM191,$F$4:$F1334,0)))^BN$132</f>
        <v>22604858.216</v>
      </c>
      <c r="BO191" s="15">
        <f>SUMIF($F$4:$F$1277,$BM191,$T$4:$T$1277)*(1+INDEX($Q$4:$Q$1277,MATCH($BM191,$F$4:$F1334,0)))^BO$132</f>
        <v>24957590.0153434</v>
      </c>
      <c r="BP191" s="15">
        <f>SUMIF($F$4:$F$1277,$BM191,$T$4:$T$1277)*(1+INDEX($Q$4:$Q$1277,MATCH($BM191,$F$4:$F1334,0)))^BP$132</f>
        <v>27555196.0300766</v>
      </c>
      <c r="BQ191" s="15">
        <f>SUMIF($F$4:$F$1277,$BM191,$T$4:$T$1277)*(1+INDEX($Q$4:$Q$1277,MATCH($BM191,$F$4:$F1334,0)))^BQ$132</f>
        <v>30423162.9652205</v>
      </c>
      <c r="BR191" s="15">
        <f>SUMIF($F$4:$F$1277,$BM191,$T$4:$T$1277)*(1+INDEX($Q$4:$Q$1277,MATCH($BM191,$F$4:$F1334,0)))^BR$132</f>
        <v>33589630.2025251</v>
      </c>
      <c r="BS191" s="15">
        <f>SUMIF($F$4:$F$1277,$BM191,$T$4:$T$1277)*(1+INDEX($Q$4:$Q$1277,MATCH($BM191,$F$4:$F1334,0)))^BS$132</f>
        <v>37085665.8931949</v>
      </c>
    </row>
    <row r="192" ht="15" customHeight="1" spans="1:71">
      <c r="A192" s="6" t="s">
        <v>1128</v>
      </c>
      <c r="B192" s="52" t="s">
        <v>607</v>
      </c>
      <c r="C192" s="52" t="s">
        <v>608</v>
      </c>
      <c r="D192" s="52" t="s">
        <v>929</v>
      </c>
      <c r="E192" s="10" t="s">
        <v>207</v>
      </c>
      <c r="F192" s="52" t="s">
        <v>609</v>
      </c>
      <c r="G192" s="52" t="s">
        <v>165</v>
      </c>
      <c r="H192" s="52" t="s">
        <v>245</v>
      </c>
      <c r="I192" s="52" t="s">
        <v>930</v>
      </c>
      <c r="J192" s="52" t="s">
        <v>169</v>
      </c>
      <c r="K192" s="52" t="s">
        <v>931</v>
      </c>
      <c r="L192" s="53" t="s">
        <v>288</v>
      </c>
      <c r="M192" s="13">
        <v>428</v>
      </c>
      <c r="N192" s="14">
        <f t="shared" si="190"/>
        <v>1.17260273972603</v>
      </c>
      <c r="O192" s="15">
        <v>6900</v>
      </c>
      <c r="P192" s="15">
        <f t="shared" si="234"/>
        <v>2953200</v>
      </c>
      <c r="Q192" s="16">
        <f>IFERROR(VLOOKUP(G192,SCENARIOS!$A$13:$E$18,3,0),0.025)</f>
        <v>0.025</v>
      </c>
      <c r="R192" s="57">
        <f>IFERROR(VLOOKUP(L192,INPUTS!$A$107:$B$120,2,0),0.0082)</f>
        <v>0.0085</v>
      </c>
      <c r="S192" s="52">
        <f t="shared" si="235"/>
        <v>58.65</v>
      </c>
      <c r="T192" s="15">
        <f t="shared" si="236"/>
        <v>25102.2</v>
      </c>
      <c r="U192" s="15">
        <f>T192/INPUTS!$B$7*1000</f>
        <v>31377750</v>
      </c>
      <c r="V192" s="15">
        <f>T192*INPUTS!$B$6</f>
        <v>79322.952</v>
      </c>
      <c r="W192" s="54" t="s">
        <v>396</v>
      </c>
      <c r="X192" s="54" t="s">
        <v>396</v>
      </c>
      <c r="Y192" s="58">
        <f>IFERROR(VLOOKUP(E192,INPUTS!$A$44:$B$103,2,0),0)</f>
        <v>0.02</v>
      </c>
      <c r="Z192" s="15">
        <f t="shared" si="184"/>
        <v>502.044</v>
      </c>
      <c r="AA192" s="20">
        <f>IFERROR(VLOOKUP(E192,INPUTS!$A$44:$C$103,3,0),SCENARIOS!$J$24)</f>
        <v>0.06</v>
      </c>
      <c r="AB192" s="15">
        <f t="shared" ref="AB192:AF192" si="257">$T192*AA192*(1+$Q192)^AB$2</f>
        <v>1704.05011449738</v>
      </c>
      <c r="AC192" s="20">
        <f>IFERROR(VLOOKUP($E192,INPUTS!$A$44:$G$103,4,0),SCENARIOS!$K$24)</f>
        <v>0.15</v>
      </c>
      <c r="AD192" s="15">
        <f t="shared" si="257"/>
        <v>4819.94073679887</v>
      </c>
      <c r="AE192" s="20">
        <f>IFERROR(VLOOKUP($E192,INPUTS!$A$44:$G$103,5,0),SCENARIOS!$L$24)</f>
        <v>0.3</v>
      </c>
      <c r="AF192" s="15">
        <f t="shared" si="257"/>
        <v>10906.6410705207</v>
      </c>
      <c r="AG192" s="20">
        <f>IFERROR(VLOOKUP($E192,INPUTS!$A$44:$G$103,6,0),SCENARIOS!$M$24)</f>
        <v>0.4</v>
      </c>
      <c r="AH192" s="15">
        <f t="shared" si="186"/>
        <v>16453.151042983</v>
      </c>
      <c r="AI192" s="20">
        <f>IFERROR(VLOOKUP($E192,INPUTS!$A$44:$G$103,7,0),SCENARIOS!$N$24)</f>
        <v>0.5</v>
      </c>
      <c r="AJ192" s="15">
        <f t="shared" si="187"/>
        <v>23269.0377724512</v>
      </c>
      <c r="AL192" t="str">
        <f t="shared" si="192"/>
        <v>Y</v>
      </c>
      <c r="AM192" s="21">
        <f t="shared" si="193"/>
        <v>46538.0755449024</v>
      </c>
      <c r="BB192" s="2"/>
      <c r="BC192" s="2" t="str">
        <v>JFK</v>
      </c>
      <c r="BD192" s="15">
        <f>SUMIF($E$4:$E$1277,$BC192,$T$4:$T$1277)*(1+INDEX($Q$4:$Q$1277,MATCH($BC192,$E$4:$E1335,0)))^BD$132</f>
        <v>1986607.233</v>
      </c>
      <c r="BE192" s="15">
        <f>SUMIF($E$4:$E$1277,$BC192,$T$4:$T$1277)*(1+INDEX($Q$4:$Q$1277,MATCH($BC192,$E$4:$E1335,0)))^BE$132</f>
        <v>2193374.90945357</v>
      </c>
      <c r="BF192" s="15">
        <f>SUMIF($E$4:$E$1277,$BC192,$T$4:$T$1277)*(1+INDEX($Q$4:$Q$1277,MATCH($BC192,$E$4:$E1335,0)))^BF$132</f>
        <v>2421663.13174822</v>
      </c>
      <c r="BG192" s="15">
        <f>SUMIF($E$4:$E$1277,$BC192,$T$4:$T$1277)*(1+INDEX($Q$4:$Q$1277,MATCH($BC192,$E$4:$E1335,0)))^BG$132</f>
        <v>2673711.77558041</v>
      </c>
      <c r="BH192" s="15">
        <f>SUMIF($E$4:$E$1277,$BC192,$T$4:$T$1277)*(1+INDEX($Q$4:$Q$1277,MATCH($BC192,$E$4:$E1335,0)))^BH$132</f>
        <v>2951993.84470811</v>
      </c>
      <c r="BI192" s="15">
        <f>SUMIF($E$4:$E$1277,$BC192,$T$4:$T$1277)*(1+INDEX($Q$4:$Q$1277,MATCH($BC192,$E$4:$E1335,0)))^BI$132</f>
        <v>3259239.73510679</v>
      </c>
      <c r="BJ192" s="62">
        <f t="shared" si="196"/>
        <v>3259239.73510679</v>
      </c>
      <c r="BK192" s="63" t="str">
        <f t="shared" si="197"/>
        <v>Y</v>
      </c>
      <c r="BL192" s="15"/>
      <c r="BM192" s="2" t="str">
        <v>Vietnam</v>
      </c>
      <c r="BN192" s="15">
        <f>SUMIF($F$4:$F$1277,$BM192,$T$4:$T$1277)*(1+INDEX($Q$4:$Q$1277,MATCH($BM192,$F$4:$F1335,0)))^BN$132</f>
        <v>1481170.8965</v>
      </c>
      <c r="BO192" s="15">
        <f>SUMIF($F$4:$F$1277,$BM192,$T$4:$T$1277)*(1+INDEX($Q$4:$Q$1277,MATCH($BM192,$F$4:$F1335,0)))^BO$132</f>
        <v>1802070.87017714</v>
      </c>
      <c r="BP192" s="15">
        <f>SUMIF($F$4:$F$1277,$BM192,$T$4:$T$1277)*(1+INDEX($Q$4:$Q$1277,MATCH($BM192,$F$4:$F1335,0)))^BP$132</f>
        <v>2192494.75453151</v>
      </c>
      <c r="BQ192" s="15">
        <f>SUMIF($F$4:$F$1277,$BM192,$T$4:$T$1277)*(1+INDEX($Q$4:$Q$1277,MATCH($BM192,$F$4:$F1335,0)))^BQ$132</f>
        <v>2667505.10659753</v>
      </c>
      <c r="BR192" s="15">
        <f>SUMIF($F$4:$F$1277,$BM192,$T$4:$T$1277)*(1+INDEX($Q$4:$Q$1277,MATCH($BM192,$F$4:$F1335,0)))^BR$132</f>
        <v>3245427.83010871</v>
      </c>
      <c r="BS192" s="15">
        <f>SUMIF($F$4:$F$1277,$BM192,$T$4:$T$1277)*(1+INDEX($Q$4:$Q$1277,MATCH($BM192,$F$4:$F1335,0)))^BS$132</f>
        <v>3948559.1890315</v>
      </c>
    </row>
    <row r="193" ht="15" customHeight="1" spans="1:71">
      <c r="A193" s="24" t="s">
        <v>1129</v>
      </c>
      <c r="B193" s="52" t="s">
        <v>607</v>
      </c>
      <c r="C193" s="52" t="s">
        <v>608</v>
      </c>
      <c r="D193" s="52" t="s">
        <v>929</v>
      </c>
      <c r="E193" s="10" t="s">
        <v>207</v>
      </c>
      <c r="F193" s="52" t="s">
        <v>609</v>
      </c>
      <c r="G193" s="52" t="s">
        <v>165</v>
      </c>
      <c r="H193" s="52" t="s">
        <v>248</v>
      </c>
      <c r="I193" s="52" t="s">
        <v>930</v>
      </c>
      <c r="J193" s="52" t="s">
        <v>169</v>
      </c>
      <c r="K193" s="52" t="s">
        <v>931</v>
      </c>
      <c r="L193" s="53" t="s">
        <v>293</v>
      </c>
      <c r="M193" s="13">
        <v>214</v>
      </c>
      <c r="N193" s="14">
        <f t="shared" si="190"/>
        <v>0.586301369863014</v>
      </c>
      <c r="O193" s="15">
        <v>9800</v>
      </c>
      <c r="P193" s="15">
        <f t="shared" si="234"/>
        <v>2097200</v>
      </c>
      <c r="Q193" s="16">
        <f>IFERROR(VLOOKUP(G193,SCENARIOS!$A$13:$E$18,3,0),0.025)</f>
        <v>0.025</v>
      </c>
      <c r="R193" s="57">
        <f>IFERROR(VLOOKUP(L193,INPUTS!$A$107:$B$120,2,0),0.0082)</f>
        <v>0.0079</v>
      </c>
      <c r="S193" s="52">
        <f t="shared" si="235"/>
        <v>77.42</v>
      </c>
      <c r="T193" s="15">
        <f t="shared" si="236"/>
        <v>16567.88</v>
      </c>
      <c r="U193" s="15">
        <f>T193/INPUTS!$B$7*1000</f>
        <v>20709850</v>
      </c>
      <c r="V193" s="15">
        <f>T193*INPUTS!$B$6</f>
        <v>52354.5008</v>
      </c>
      <c r="W193" s="54" t="s">
        <v>396</v>
      </c>
      <c r="X193" s="54" t="s">
        <v>396</v>
      </c>
      <c r="Y193" s="58">
        <f>IFERROR(VLOOKUP(E193,INPUTS!$A$44:$B$103,2,0),0)</f>
        <v>0.02</v>
      </c>
      <c r="Z193" s="15">
        <f t="shared" si="184"/>
        <v>331.3576</v>
      </c>
      <c r="AA193" s="20">
        <f>IFERROR(VLOOKUP(E193,INPUTS!$A$44:$C$103,3,0),SCENARIOS!$J$24)</f>
        <v>0.06</v>
      </c>
      <c r="AB193" s="15">
        <f t="shared" ref="AB193:AF193" si="258">$T193*AA193*(1+$Q193)^AB$2</f>
        <v>1124.70213013118</v>
      </c>
      <c r="AC193" s="20">
        <f>IFERROR(VLOOKUP($E193,INPUTS!$A$44:$G$103,4,0),SCENARIOS!$K$24)</f>
        <v>0.15</v>
      </c>
      <c r="AD193" s="15">
        <f t="shared" si="258"/>
        <v>3181.24306771499</v>
      </c>
      <c r="AE193" s="20">
        <f>IFERROR(VLOOKUP($E193,INPUTS!$A$44:$G$103,5,0),SCENARIOS!$L$24)</f>
        <v>0.3</v>
      </c>
      <c r="AF193" s="15">
        <f t="shared" si="258"/>
        <v>7198.56906802822</v>
      </c>
      <c r="AG193" s="20">
        <f>IFERROR(VLOOKUP($E193,INPUTS!$A$44:$G$103,6,0),SCENARIOS!$M$24)</f>
        <v>0.4</v>
      </c>
      <c r="AH193" s="15">
        <f t="shared" si="186"/>
        <v>10859.3602195034</v>
      </c>
      <c r="AI193" s="20">
        <f>IFERROR(VLOOKUP($E193,INPUTS!$A$44:$G$103,7,0),SCENARIOS!$N$24)</f>
        <v>0.5</v>
      </c>
      <c r="AJ193" s="15">
        <f t="shared" si="187"/>
        <v>15357.9616738548</v>
      </c>
      <c r="AL193" t="str">
        <f t="shared" si="192"/>
        <v>N</v>
      </c>
      <c r="AM193" s="21">
        <f t="shared" si="193"/>
        <v>30715.9233477096</v>
      </c>
      <c r="BB193" s="2"/>
      <c r="BC193" s="2" t="str">
        <v>JNB</v>
      </c>
      <c r="BD193" s="15">
        <f>SUMIF($E$4:$E$1277,$BC193,$T$4:$T$1277)*(1+INDEX($Q$4:$Q$1277,MATCH($BC193,$E$4:$E1336,0)))^BD$132</f>
        <v>1048579.538</v>
      </c>
      <c r="BE193" s="15">
        <f>SUMIF($E$4:$E$1277,$BC193,$T$4:$T$1277)*(1+INDEX($Q$4:$Q$1277,MATCH($BC193,$E$4:$E1336,0)))^BE$132</f>
        <v>1215591.07324487</v>
      </c>
      <c r="BF193" s="15">
        <f>SUMIF($E$4:$E$1277,$BC193,$T$4:$T$1277)*(1+INDEX($Q$4:$Q$1277,MATCH($BC193,$E$4:$E1336,0)))^BF$132</f>
        <v>1409203.21616329</v>
      </c>
      <c r="BG193" s="15">
        <f>SUMIF($E$4:$E$1277,$BC193,$T$4:$T$1277)*(1+INDEX($Q$4:$Q$1277,MATCH($BC193,$E$4:$E1336,0)))^BG$132</f>
        <v>1633652.75391828</v>
      </c>
      <c r="BH193" s="15">
        <f>SUMIF($E$4:$E$1277,$BC193,$T$4:$T$1277)*(1+INDEX($Q$4:$Q$1277,MATCH($BC193,$E$4:$E1336,0)))^BH$132</f>
        <v>1893851.28402626</v>
      </c>
      <c r="BI193" s="15">
        <f>SUMIF($E$4:$E$1277,$BC193,$T$4:$T$1277)*(1+INDEX($Q$4:$Q$1277,MATCH($BC193,$E$4:$E1336,0)))^BI$132</f>
        <v>2195492.69415141</v>
      </c>
      <c r="BJ193" s="62">
        <f t="shared" si="196"/>
        <v>2195492.69415141</v>
      </c>
      <c r="BK193" s="63" t="str">
        <f t="shared" si="197"/>
        <v>Y</v>
      </c>
      <c r="BL193" s="15"/>
      <c r="BM193" s="2">
        <v>0</v>
      </c>
      <c r="BN193" s="15" t="e">
        <f>SUMIF($F$4:$F$1277,$BM193,$T$4:$T$1277)*(1+INDEX($Q$4:$Q$1277,MATCH($BM193,$F$4:$F1336,0)))^BN$132</f>
        <v>#N/A</v>
      </c>
      <c r="BO193" s="15" t="e">
        <f>SUMIF($F$4:$F$1277,$BM193,$T$4:$T$1277)*(1+INDEX($Q$4:$Q$1277,MATCH($BM193,$F$4:$F1336,0)))^BO$132</f>
        <v>#N/A</v>
      </c>
      <c r="BP193" s="15" t="e">
        <f>SUMIF($F$4:$F$1277,$BM193,$T$4:$T$1277)*(1+INDEX($Q$4:$Q$1277,MATCH($BM193,$F$4:$F1336,0)))^BP$132</f>
        <v>#N/A</v>
      </c>
      <c r="BQ193" s="15" t="e">
        <f>SUMIF($F$4:$F$1277,$BM193,$T$4:$T$1277)*(1+INDEX($Q$4:$Q$1277,MATCH($BM193,$F$4:$F1336,0)))^BQ$132</f>
        <v>#N/A</v>
      </c>
      <c r="BR193" s="15" t="e">
        <f>SUMIF($F$4:$F$1277,$BM193,$T$4:$T$1277)*(1+INDEX($Q$4:$Q$1277,MATCH($BM193,$F$4:$F1336,0)))^BR$132</f>
        <v>#N/A</v>
      </c>
      <c r="BS193" s="15" t="e">
        <f>SUMIF($F$4:$F$1277,$BM193,$T$4:$T$1277)*(1+INDEX($Q$4:$Q$1277,MATCH($BM193,$F$4:$F1336,0)))^BS$132</f>
        <v>#N/A</v>
      </c>
    </row>
    <row r="194" ht="15" customHeight="1" spans="1:71">
      <c r="A194" s="6" t="s">
        <v>1130</v>
      </c>
      <c r="B194" s="52" t="s">
        <v>607</v>
      </c>
      <c r="C194" s="52" t="s">
        <v>608</v>
      </c>
      <c r="D194" s="52" t="s">
        <v>929</v>
      </c>
      <c r="E194" s="10" t="s">
        <v>207</v>
      </c>
      <c r="F194" s="52" t="s">
        <v>609</v>
      </c>
      <c r="G194" s="52" t="s">
        <v>165</v>
      </c>
      <c r="H194" s="52" t="s">
        <v>234</v>
      </c>
      <c r="I194" s="52" t="s">
        <v>424</v>
      </c>
      <c r="J194" s="52" t="s">
        <v>173</v>
      </c>
      <c r="K194" s="52" t="s">
        <v>931</v>
      </c>
      <c r="L194" s="53" t="s">
        <v>291</v>
      </c>
      <c r="M194" s="13">
        <v>214</v>
      </c>
      <c r="N194" s="14">
        <f t="shared" si="190"/>
        <v>0.586301369863014</v>
      </c>
      <c r="O194" s="15">
        <v>9900</v>
      </c>
      <c r="P194" s="15">
        <f t="shared" si="234"/>
        <v>2118600</v>
      </c>
      <c r="Q194" s="16">
        <f>IFERROR(VLOOKUP(G194,SCENARIOS!$A$13:$E$18,3,0),0.025)</f>
        <v>0.025</v>
      </c>
      <c r="R194" s="57">
        <f>IFERROR(VLOOKUP(L194,INPUTS!$A$107:$B$120,2,0),0.0082)</f>
        <v>0.0079</v>
      </c>
      <c r="S194" s="52">
        <f t="shared" si="235"/>
        <v>78.21</v>
      </c>
      <c r="T194" s="15">
        <f t="shared" si="236"/>
        <v>16736.94</v>
      </c>
      <c r="U194" s="15">
        <f>T194/INPUTS!$B$7*1000</f>
        <v>20921175</v>
      </c>
      <c r="V194" s="15">
        <f>T194*INPUTS!$B$6</f>
        <v>52888.7304</v>
      </c>
      <c r="W194" s="54" t="s">
        <v>396</v>
      </c>
      <c r="X194" s="54" t="s">
        <v>396</v>
      </c>
      <c r="Y194" s="58">
        <f>IFERROR(VLOOKUP(E194,INPUTS!$A$44:$B$103,2,0),0)</f>
        <v>0.02</v>
      </c>
      <c r="Z194" s="15">
        <f t="shared" si="184"/>
        <v>334.7388</v>
      </c>
      <c r="AA194" s="20">
        <f>IFERROR(VLOOKUP(E194,INPUTS!$A$44:$C$103,3,0),SCENARIOS!$J$24)</f>
        <v>0.06</v>
      </c>
      <c r="AB194" s="15">
        <f t="shared" ref="AB194:AF194" si="259">$T194*AA194*(1+$Q194)^AB$2</f>
        <v>1136.17868247946</v>
      </c>
      <c r="AC194" s="20">
        <f>IFERROR(VLOOKUP($E194,INPUTS!$A$44:$G$103,4,0),SCENARIOS!$K$24)</f>
        <v>0.15</v>
      </c>
      <c r="AD194" s="15">
        <f t="shared" si="259"/>
        <v>3213.70473167127</v>
      </c>
      <c r="AE194" s="20">
        <f>IFERROR(VLOOKUP($E194,INPUTS!$A$44:$G$103,5,0),SCENARIOS!$L$24)</f>
        <v>0.3</v>
      </c>
      <c r="AF194" s="15">
        <f t="shared" si="259"/>
        <v>7272.02385443667</v>
      </c>
      <c r="AG194" s="20">
        <f>IFERROR(VLOOKUP($E194,INPUTS!$A$44:$G$103,6,0),SCENARIOS!$M$24)</f>
        <v>0.4</v>
      </c>
      <c r="AH194" s="15">
        <f t="shared" si="186"/>
        <v>10970.1700176616</v>
      </c>
      <c r="AI194" s="20">
        <f>IFERROR(VLOOKUP($E194,INPUTS!$A$44:$G$103,7,0),SCENARIOS!$N$24)</f>
        <v>0.5</v>
      </c>
      <c r="AJ194" s="15">
        <f t="shared" si="187"/>
        <v>15514.675568486</v>
      </c>
      <c r="AL194" t="str">
        <f t="shared" si="192"/>
        <v>N</v>
      </c>
      <c r="AM194" s="21">
        <f t="shared" si="193"/>
        <v>31029.351136972</v>
      </c>
      <c r="BB194" s="2"/>
      <c r="BC194" s="2" t="str">
        <v>KEF</v>
      </c>
      <c r="BD194" s="15">
        <f>SUMIF($E$4:$E$1277,$BC194,$T$4:$T$1277)*(1+INDEX($Q$4:$Q$1277,MATCH($BC194,$E$4:$E1337,0)))^BD$132</f>
        <v>303072</v>
      </c>
      <c r="BE194" s="15">
        <f>SUMIF($E$4:$E$1277,$BC194,$T$4:$T$1277)*(1+INDEX($Q$4:$Q$1277,MATCH($BC194,$E$4:$E1337,0)))^BE$132</f>
        <v>342898.149897187</v>
      </c>
      <c r="BF194" s="15">
        <f>SUMIF($E$4:$E$1277,$BC194,$T$4:$T$1277)*(1+INDEX($Q$4:$Q$1277,MATCH($BC194,$E$4:$E1337,0)))^BF$132</f>
        <v>387957.782978678</v>
      </c>
      <c r="BG194" s="15">
        <f>SUMIF($E$4:$E$1277,$BC194,$T$4:$T$1277)*(1+INDEX($Q$4:$Q$1277,MATCH($BC194,$E$4:$E1337,0)))^BG$132</f>
        <v>438938.621916915</v>
      </c>
      <c r="BH194" s="15">
        <f>SUMIF($E$4:$E$1277,$BC194,$T$4:$T$1277)*(1+INDEX($Q$4:$Q$1277,MATCH($BC194,$E$4:$E1337,0)))^BH$132</f>
        <v>496618.761791691</v>
      </c>
      <c r="BI194" s="15">
        <f>SUMIF($E$4:$E$1277,$BC194,$T$4:$T$1277)*(1+INDEX($Q$4:$Q$1277,MATCH($BC194,$E$4:$E1337,0)))^BI$132</f>
        <v>561878.545766692</v>
      </c>
      <c r="BJ194" s="62">
        <f t="shared" si="196"/>
        <v>561878.545766692</v>
      </c>
      <c r="BK194" s="63" t="str">
        <f t="shared" si="197"/>
        <v>Y</v>
      </c>
      <c r="BL194" s="15"/>
      <c r="BM194" s="2"/>
    </row>
    <row r="195" ht="15" customHeight="1" spans="1:71">
      <c r="A195" s="24" t="s">
        <v>1131</v>
      </c>
      <c r="B195" s="52" t="s">
        <v>610</v>
      </c>
      <c r="C195" s="52" t="s">
        <v>611</v>
      </c>
      <c r="D195" s="52" t="s">
        <v>929</v>
      </c>
      <c r="E195" s="10" t="s">
        <v>224</v>
      </c>
      <c r="F195" s="52" t="s">
        <v>938</v>
      </c>
      <c r="G195" s="52" t="s">
        <v>165</v>
      </c>
      <c r="H195" s="52" t="s">
        <v>245</v>
      </c>
      <c r="I195" s="52" t="s">
        <v>930</v>
      </c>
      <c r="J195" s="52" t="s">
        <v>169</v>
      </c>
      <c r="K195" s="52" t="s">
        <v>931</v>
      </c>
      <c r="L195" s="53" t="s">
        <v>293</v>
      </c>
      <c r="M195" s="13">
        <v>2251</v>
      </c>
      <c r="N195" s="14">
        <f t="shared" si="190"/>
        <v>6.16712328767123</v>
      </c>
      <c r="O195" s="15">
        <v>5600</v>
      </c>
      <c r="P195" s="15">
        <f t="shared" si="234"/>
        <v>12605600</v>
      </c>
      <c r="Q195" s="16">
        <f>IFERROR(VLOOKUP(G195,SCENARIOS!$A$13:$E$18,3,0),0.025)</f>
        <v>0.025</v>
      </c>
      <c r="R195" s="57">
        <f>IFERROR(VLOOKUP(L195,INPUTS!$A$107:$B$120,2,0),0.0082)</f>
        <v>0.0079</v>
      </c>
      <c r="S195" s="52">
        <f t="shared" si="235"/>
        <v>44.24</v>
      </c>
      <c r="T195" s="15">
        <f t="shared" si="236"/>
        <v>99584.24</v>
      </c>
      <c r="U195" s="15">
        <f>T195/INPUTS!$B$7*1000</f>
        <v>124480300</v>
      </c>
      <c r="V195" s="15">
        <f>T195*INPUTS!$B$6</f>
        <v>314686.1984</v>
      </c>
      <c r="W195" s="54" t="s">
        <v>396</v>
      </c>
      <c r="X195" s="54" t="s">
        <v>396</v>
      </c>
      <c r="Y195" s="58">
        <f>IFERROR(VLOOKUP(E195,INPUTS!$A$44:$B$103,2,0),0)</f>
        <v>0.02</v>
      </c>
      <c r="Z195" s="15">
        <f t="shared" si="184"/>
        <v>1991.6848</v>
      </c>
      <c r="AA195" s="20">
        <f>IFERROR(VLOOKUP(E195,INPUTS!$A$44:$C$103,3,0),SCENARIOS!$J$24)</f>
        <v>0.1</v>
      </c>
      <c r="AB195" s="15">
        <f t="shared" ref="AB195:AF195" si="260">$T195*AA195*(1+$Q195)^AB$2</f>
        <v>11267.0427010471</v>
      </c>
      <c r="AC195" s="20">
        <f>IFERROR(VLOOKUP($E195,INPUTS!$A$44:$G$103,4,0),SCENARIOS!$K$24)</f>
        <v>0.15</v>
      </c>
      <c r="AD195" s="15">
        <f t="shared" si="260"/>
        <v>19121.4369704311</v>
      </c>
      <c r="AE195" s="20">
        <f>IFERROR(VLOOKUP($E195,INPUTS!$A$44:$G$103,5,0),SCENARIOS!$L$24)</f>
        <v>0.3</v>
      </c>
      <c r="AF195" s="15">
        <f t="shared" si="260"/>
        <v>43268.3016612323</v>
      </c>
      <c r="AG195" s="20">
        <f>IFERROR(VLOOKUP($E195,INPUTS!$A$44:$G$103,6,0),SCENARIOS!$M$24)</f>
        <v>0.4</v>
      </c>
      <c r="AH195" s="15">
        <f t="shared" si="186"/>
        <v>65272.1491431298</v>
      </c>
      <c r="AI195" s="20">
        <f>IFERROR(VLOOKUP($E195,INPUTS!$A$44:$G$103,7,0),SCENARIOS!$N$24)</f>
        <v>0.5</v>
      </c>
      <c r="AJ195" s="15">
        <f t="shared" si="187"/>
        <v>92311.8070169485</v>
      </c>
      <c r="AL195" t="str">
        <f t="shared" si="192"/>
        <v>Y</v>
      </c>
      <c r="AM195" s="21">
        <f t="shared" si="193"/>
        <v>184623.614033897</v>
      </c>
      <c r="BB195" s="2"/>
      <c r="BC195" s="2" t="str">
        <v>KUL</v>
      </c>
      <c r="BD195" s="15">
        <f>SUMIF($E$4:$E$1277,$BC195,$T$4:$T$1277)*(1+INDEX($Q$4:$Q$1277,MATCH($BC195,$E$4:$E1338,0)))^BD$132</f>
        <v>1758629.096</v>
      </c>
      <c r="BE195" s="15">
        <f>SUMIF($E$4:$E$1277,$BC195,$T$4:$T$1277)*(1+INDEX($Q$4:$Q$1277,MATCH($BC195,$E$4:$E1338,0)))^BE$132</f>
        <v>2139641.19389349</v>
      </c>
      <c r="BF195" s="15">
        <f>SUMIF($E$4:$E$1277,$BC195,$T$4:$T$1277)*(1+INDEX($Q$4:$Q$1277,MATCH($BC195,$E$4:$E1338,0)))^BF$132</f>
        <v>2603200.66864512</v>
      </c>
      <c r="BG195" s="15">
        <f>SUMIF($E$4:$E$1277,$BC195,$T$4:$T$1277)*(1+INDEX($Q$4:$Q$1277,MATCH($BC195,$E$4:$E1338,0)))^BG$132</f>
        <v>3167191.6490367</v>
      </c>
      <c r="BH195" s="15">
        <f>SUMIF($E$4:$E$1277,$BC195,$T$4:$T$1277)*(1+INDEX($Q$4:$Q$1277,MATCH($BC195,$E$4:$E1338,0)))^BH$132</f>
        <v>3853372.91225755</v>
      </c>
      <c r="BI195" s="15">
        <f>SUMIF($E$4:$E$1277,$BC195,$T$4:$T$1277)*(1+INDEX($Q$4:$Q$1277,MATCH($BC195,$E$4:$E1338,0)))^BI$132</f>
        <v>4688217.33772768</v>
      </c>
      <c r="BJ195" s="62">
        <f t="shared" si="196"/>
        <v>4688217.33772768</v>
      </c>
      <c r="BK195" s="63" t="str">
        <f t="shared" si="197"/>
        <v>Y</v>
      </c>
      <c r="BL195" s="15"/>
      <c r="BM195" s="2" t="s">
        <v>940</v>
      </c>
      <c r="BN195" s="15" t="e">
        <f>SUM(BN134:BN193)</f>
        <v>#N/A</v>
      </c>
      <c r="BO195" s="15" t="e">
        <f t="shared" ref="BO195:BS195" si="261">SUM(BO134:BO193)</f>
        <v>#N/A</v>
      </c>
      <c r="BP195" s="15" t="e">
        <f t="shared" si="261"/>
        <v>#N/A</v>
      </c>
      <c r="BQ195" s="15" t="e">
        <f t="shared" si="261"/>
        <v>#N/A</v>
      </c>
      <c r="BR195" s="15" t="e">
        <f t="shared" si="261"/>
        <v>#N/A</v>
      </c>
      <c r="BS195" s="15" t="e">
        <f t="shared" si="261"/>
        <v>#N/A</v>
      </c>
    </row>
    <row r="196" ht="15" customHeight="1" spans="1:71">
      <c r="A196" s="6" t="s">
        <v>1132</v>
      </c>
      <c r="B196" s="52" t="s">
        <v>610</v>
      </c>
      <c r="C196" s="52" t="s">
        <v>611</v>
      </c>
      <c r="D196" s="52" t="s">
        <v>929</v>
      </c>
      <c r="E196" s="10" t="s">
        <v>224</v>
      </c>
      <c r="F196" s="52" t="s">
        <v>938</v>
      </c>
      <c r="G196" s="52" t="s">
        <v>165</v>
      </c>
      <c r="H196" s="52" t="s">
        <v>248</v>
      </c>
      <c r="I196" s="52" t="s">
        <v>930</v>
      </c>
      <c r="J196" s="52" t="s">
        <v>169</v>
      </c>
      <c r="K196" s="52" t="s">
        <v>931</v>
      </c>
      <c r="L196" s="53" t="s">
        <v>288</v>
      </c>
      <c r="M196" s="13">
        <v>750</v>
      </c>
      <c r="N196" s="14">
        <f t="shared" si="190"/>
        <v>2.05479452054795</v>
      </c>
      <c r="O196" s="15">
        <v>8700</v>
      </c>
      <c r="P196" s="15">
        <f t="shared" si="234"/>
        <v>6525000</v>
      </c>
      <c r="Q196" s="16">
        <f>IFERROR(VLOOKUP(G196,SCENARIOS!$A$13:$E$18,3,0),0.025)</f>
        <v>0.025</v>
      </c>
      <c r="R196" s="57">
        <f>IFERROR(VLOOKUP(L196,INPUTS!$A$107:$B$120,2,0),0.0082)</f>
        <v>0.0085</v>
      </c>
      <c r="S196" s="52">
        <f t="shared" si="235"/>
        <v>73.95</v>
      </c>
      <c r="T196" s="15">
        <f t="shared" si="236"/>
        <v>55462.5</v>
      </c>
      <c r="U196" s="15">
        <f>T196/INPUTS!$B$7*1000</f>
        <v>69328125</v>
      </c>
      <c r="V196" s="15">
        <f>T196*INPUTS!$B$6</f>
        <v>175261.5</v>
      </c>
      <c r="W196" s="54" t="s">
        <v>396</v>
      </c>
      <c r="X196" s="54" t="s">
        <v>396</v>
      </c>
      <c r="Y196" s="58">
        <f>IFERROR(VLOOKUP(E196,INPUTS!$A$44:$B$103,2,0),0)</f>
        <v>0.02</v>
      </c>
      <c r="Z196" s="15">
        <f t="shared" ref="Z196:Z259" si="262">T196*Y196</f>
        <v>1109.25</v>
      </c>
      <c r="AA196" s="20">
        <f>IFERROR(VLOOKUP(E196,INPUTS!$A$44:$C$103,3,0),SCENARIOS!$J$24)</f>
        <v>0.1</v>
      </c>
      <c r="AB196" s="15">
        <f t="shared" ref="AB196:AF196" si="263">$T196*AA196*(1+$Q196)^AB$2</f>
        <v>6275.07280074463</v>
      </c>
      <c r="AC196" s="20">
        <f>IFERROR(VLOOKUP($E196,INPUTS!$A$44:$G$103,4,0),SCENARIOS!$K$24)</f>
        <v>0.15</v>
      </c>
      <c r="AD196" s="15">
        <f t="shared" si="263"/>
        <v>10649.5033548736</v>
      </c>
      <c r="AE196" s="20">
        <f>IFERROR(VLOOKUP($E196,INPUTS!$A$44:$G$103,5,0),SCENARIOS!$L$24)</f>
        <v>0.3</v>
      </c>
      <c r="AF196" s="15">
        <f t="shared" si="263"/>
        <v>24097.8711178204</v>
      </c>
      <c r="AG196" s="20">
        <f>IFERROR(VLOOKUP($E196,INPUTS!$A$44:$G$103,6,0),SCENARIOS!$M$24)</f>
        <v>0.4</v>
      </c>
      <c r="AH196" s="15">
        <f t="shared" ref="AH196:AH259" si="264">$T196*AG196*(1+$Q196)^AH$2</f>
        <v>36352.7057278424</v>
      </c>
      <c r="AI196" s="20">
        <f>IFERROR(VLOOKUP($E196,INPUTS!$A$44:$G$103,7,0),SCENARIOS!$N$24)</f>
        <v>0.5</v>
      </c>
      <c r="AJ196" s="15">
        <f t="shared" ref="AJ196:AJ259" si="265">$T196*AI196*(1+$Q196)^AJ$2</f>
        <v>51412.1872765962</v>
      </c>
      <c r="AL196" t="str">
        <f t="shared" si="192"/>
        <v>Y</v>
      </c>
      <c r="AM196" s="21">
        <f t="shared" si="193"/>
        <v>102824.374553192</v>
      </c>
      <c r="BB196" s="2"/>
      <c r="BC196" s="2" t="str">
        <v>KWI</v>
      </c>
      <c r="BD196" s="15">
        <f>SUMIF($E$4:$E$1277,$BC196,$T$4:$T$1277)*(1+INDEX($Q$4:$Q$1277,MATCH($BC196,$E$4:$E1339,0)))^BD$132</f>
        <v>994962.15</v>
      </c>
      <c r="BE196" s="15">
        <f>SUMIF($E$4:$E$1277,$BC196,$T$4:$T$1277)*(1+INDEX($Q$4:$Q$1277,MATCH($BC196,$E$4:$E1339,0)))^BE$132</f>
        <v>1239903.85997852</v>
      </c>
      <c r="BF196" s="15">
        <f>SUMIF($E$4:$E$1277,$BC196,$T$4:$T$1277)*(1+INDEX($Q$4:$Q$1277,MATCH($BC196,$E$4:$E1339,0)))^BF$132</f>
        <v>1545145.79473162</v>
      </c>
      <c r="BG196" s="15">
        <f>SUMIF($E$4:$E$1277,$BC196,$T$4:$T$1277)*(1+INDEX($Q$4:$Q$1277,MATCH($BC196,$E$4:$E1339,0)))^BG$132</f>
        <v>1925532.78043522</v>
      </c>
      <c r="BH196" s="15">
        <f>SUMIF($E$4:$E$1277,$BC196,$T$4:$T$1277)*(1+INDEX($Q$4:$Q$1277,MATCH($BC196,$E$4:$E1339,0)))^BH$132</f>
        <v>2399564.17133738</v>
      </c>
      <c r="BI196" s="15">
        <f>SUMIF($E$4:$E$1277,$BC196,$T$4:$T$1277)*(1+INDEX($Q$4:$Q$1277,MATCH($BC196,$E$4:$E1339,0)))^BI$132</f>
        <v>2990293.52856022</v>
      </c>
      <c r="BJ196" s="62">
        <f t="shared" si="196"/>
        <v>2990293.52856022</v>
      </c>
      <c r="BK196" s="63" t="str">
        <f t="shared" si="197"/>
        <v>Y</v>
      </c>
      <c r="BL196" s="15"/>
      <c r="BM196" s="2"/>
    </row>
    <row r="197" ht="15" customHeight="1" spans="1:71">
      <c r="A197" s="24" t="s">
        <v>1133</v>
      </c>
      <c r="B197" s="52" t="s">
        <v>610</v>
      </c>
      <c r="C197" s="52" t="s">
        <v>611</v>
      </c>
      <c r="D197" s="52" t="s">
        <v>929</v>
      </c>
      <c r="E197" s="10" t="s">
        <v>224</v>
      </c>
      <c r="F197" s="52" t="s">
        <v>938</v>
      </c>
      <c r="G197" s="52" t="s">
        <v>165</v>
      </c>
      <c r="H197" s="52" t="s">
        <v>250</v>
      </c>
      <c r="I197" s="52" t="s">
        <v>930</v>
      </c>
      <c r="J197" s="52" t="s">
        <v>169</v>
      </c>
      <c r="K197" s="52" t="s">
        <v>931</v>
      </c>
      <c r="L197" s="53" t="s">
        <v>288</v>
      </c>
      <c r="M197" s="13">
        <v>750</v>
      </c>
      <c r="N197" s="14">
        <f t="shared" ref="N197:N260" si="266">M197/365</f>
        <v>2.05479452054795</v>
      </c>
      <c r="O197" s="15">
        <v>7100</v>
      </c>
      <c r="P197" s="15">
        <f t="shared" si="234"/>
        <v>5325000</v>
      </c>
      <c r="Q197" s="16">
        <f>IFERROR(VLOOKUP(G197,SCENARIOS!$A$13:$E$18,3,0),0.025)</f>
        <v>0.025</v>
      </c>
      <c r="R197" s="57">
        <f>IFERROR(VLOOKUP(L197,INPUTS!$A$107:$B$120,2,0),0.0082)</f>
        <v>0.0085</v>
      </c>
      <c r="S197" s="52">
        <f t="shared" si="235"/>
        <v>60.35</v>
      </c>
      <c r="T197" s="15">
        <f t="shared" si="236"/>
        <v>45262.5</v>
      </c>
      <c r="U197" s="15">
        <f>T197/INPUTS!$B$7*1000</f>
        <v>56578125</v>
      </c>
      <c r="V197" s="15">
        <f>T197*INPUTS!$B$6</f>
        <v>143029.5</v>
      </c>
      <c r="W197" s="54" t="s">
        <v>396</v>
      </c>
      <c r="X197" s="54" t="s">
        <v>396</v>
      </c>
      <c r="Y197" s="58">
        <f>IFERROR(VLOOKUP(E197,INPUTS!$A$44:$B$103,2,0),0)</f>
        <v>0.02</v>
      </c>
      <c r="Z197" s="15">
        <f t="shared" si="262"/>
        <v>905.25</v>
      </c>
      <c r="AA197" s="20">
        <f>IFERROR(VLOOKUP(E197,INPUTS!$A$44:$C$103,3,0),SCENARIOS!$J$24)</f>
        <v>0.1</v>
      </c>
      <c r="AB197" s="15">
        <f t="shared" ref="AB197:AF197" si="267">$T197*AA197*(1+$Q197)^AB$2</f>
        <v>5121.03642359619</v>
      </c>
      <c r="AC197" s="20">
        <f>IFERROR(VLOOKUP($E197,INPUTS!$A$44:$G$103,4,0),SCENARIOS!$K$24)</f>
        <v>0.15</v>
      </c>
      <c r="AD197" s="15">
        <f t="shared" si="267"/>
        <v>8690.97400225314</v>
      </c>
      <c r="AE197" s="20">
        <f>IFERROR(VLOOKUP($E197,INPUTS!$A$44:$G$103,5,0),SCENARIOS!$L$24)</f>
        <v>0.3</v>
      </c>
      <c r="AF197" s="15">
        <f t="shared" si="267"/>
        <v>19666.0787283362</v>
      </c>
      <c r="AG197" s="20">
        <f>IFERROR(VLOOKUP($E197,INPUTS!$A$44:$G$103,6,0),SCENARIOS!$M$24)</f>
        <v>0.4</v>
      </c>
      <c r="AH197" s="15">
        <f t="shared" si="264"/>
        <v>29667.1506514576</v>
      </c>
      <c r="AI197" s="20">
        <f>IFERROR(VLOOKUP($E197,INPUTS!$A$44:$G$103,7,0),SCENARIOS!$N$24)</f>
        <v>0.5</v>
      </c>
      <c r="AJ197" s="15">
        <f t="shared" si="265"/>
        <v>41957.0723751532</v>
      </c>
      <c r="AL197" t="str">
        <f t="shared" ref="AL197:AL260" si="268">IF(H197="MULTI","MULTI",IF(COUNTIFS($E$4:$E$1277,H197,$H$4:$H$1277,E197)&gt;0,"Y","N"))</f>
        <v>Y</v>
      </c>
      <c r="AM197" s="21">
        <f t="shared" ref="AM197:AM260" si="269">T197*((1+Q197)^25)</f>
        <v>83914.1447503065</v>
      </c>
      <c r="BB197" s="2"/>
      <c r="BC197" s="2" t="str">
        <v>LAX</v>
      </c>
      <c r="BD197" s="15">
        <f>SUMIF($E$4:$E$1277,$BC197,$T$4:$T$1277)*(1+INDEX($Q$4:$Q$1277,MATCH($BC197,$E$4:$E1340,0)))^BD$132</f>
        <v>2253614.686</v>
      </c>
      <c r="BE197" s="15">
        <f>SUMIF($E$4:$E$1277,$BC197,$T$4:$T$1277)*(1+INDEX($Q$4:$Q$1277,MATCH($BC197,$E$4:$E1340,0)))^BE$132</f>
        <v>2488172.7126222</v>
      </c>
      <c r="BF197" s="15">
        <f>SUMIF($E$4:$E$1277,$BC197,$T$4:$T$1277)*(1+INDEX($Q$4:$Q$1277,MATCH($BC197,$E$4:$E1340,0)))^BF$132</f>
        <v>2747143.72705224</v>
      </c>
      <c r="BG197" s="15">
        <f>SUMIF($E$4:$E$1277,$BC197,$T$4:$T$1277)*(1+INDEX($Q$4:$Q$1277,MATCH($BC197,$E$4:$E1340,0)))^BG$132</f>
        <v>3033068.65266967</v>
      </c>
      <c r="BH197" s="15">
        <f>SUMIF($E$4:$E$1277,$BC197,$T$4:$T$1277)*(1+INDEX($Q$4:$Q$1277,MATCH($BC197,$E$4:$E1340,0)))^BH$132</f>
        <v>3348752.87420028</v>
      </c>
      <c r="BI197" s="15">
        <f>SUMIF($E$4:$E$1277,$BC197,$T$4:$T$1277)*(1+INDEX($Q$4:$Q$1277,MATCH($BC197,$E$4:$E1340,0)))^BI$132</f>
        <v>3697293.76306535</v>
      </c>
      <c r="BJ197" s="62">
        <f t="shared" si="196"/>
        <v>3697293.76306535</v>
      </c>
      <c r="BK197" s="63" t="str">
        <f t="shared" si="197"/>
        <v>Y</v>
      </c>
      <c r="BL197" s="15"/>
      <c r="BM197" s="2"/>
      <c r="BN197" s="66" t="e">
        <f t="shared" ref="BN197:BS197" si="270">BN195-AU43</f>
        <v>#N/A</v>
      </c>
      <c r="BO197" s="66" t="e">
        <f t="shared" si="270"/>
        <v>#N/A</v>
      </c>
      <c r="BP197" s="66" t="e">
        <f t="shared" si="270"/>
        <v>#N/A</v>
      </c>
      <c r="BQ197" s="66" t="e">
        <f t="shared" si="270"/>
        <v>#N/A</v>
      </c>
      <c r="BR197" s="66" t="e">
        <f t="shared" si="270"/>
        <v>#N/A</v>
      </c>
      <c r="BS197" s="66" t="e">
        <f t="shared" si="270"/>
        <v>#N/A</v>
      </c>
    </row>
    <row r="198" ht="15" customHeight="1" spans="1:71">
      <c r="A198" s="6" t="s">
        <v>1134</v>
      </c>
      <c r="B198" s="52" t="s">
        <v>612</v>
      </c>
      <c r="C198" s="52" t="s">
        <v>613</v>
      </c>
      <c r="D198" s="52" t="s">
        <v>929</v>
      </c>
      <c r="E198" s="10" t="s">
        <v>615</v>
      </c>
      <c r="F198" s="52" t="s">
        <v>614</v>
      </c>
      <c r="G198" s="52" t="s">
        <v>169</v>
      </c>
      <c r="H198" s="52" t="s">
        <v>224</v>
      </c>
      <c r="I198" s="52" t="s">
        <v>938</v>
      </c>
      <c r="J198" s="52" t="s">
        <v>165</v>
      </c>
      <c r="K198" s="52" t="s">
        <v>931</v>
      </c>
      <c r="L198" s="53" t="s">
        <v>291</v>
      </c>
      <c r="M198" s="13">
        <v>737</v>
      </c>
      <c r="N198" s="14">
        <f t="shared" si="266"/>
        <v>2.01917808219178</v>
      </c>
      <c r="O198" s="15">
        <v>5700</v>
      </c>
      <c r="P198" s="15">
        <f t="shared" si="234"/>
        <v>4200900</v>
      </c>
      <c r="Q198" s="16">
        <f>IFERROR(VLOOKUP(G198,SCENARIOS!$A$13:$E$18,3,0),0.025)</f>
        <v>0.02</v>
      </c>
      <c r="R198" s="57">
        <f>IFERROR(VLOOKUP(L198,INPUTS!$A$107:$B$120,2,0),0.0082)</f>
        <v>0.0079</v>
      </c>
      <c r="S198" s="52">
        <f t="shared" si="235"/>
        <v>45.03</v>
      </c>
      <c r="T198" s="15">
        <f t="shared" si="236"/>
        <v>33187.11</v>
      </c>
      <c r="U198" s="15">
        <f>T198/INPUTS!$B$7*1000</f>
        <v>41483887.5</v>
      </c>
      <c r="V198" s="15">
        <f>T198*INPUTS!$B$6</f>
        <v>104871.2676</v>
      </c>
      <c r="W198" s="54" t="s">
        <v>396</v>
      </c>
      <c r="X198" s="54" t="s">
        <v>396</v>
      </c>
      <c r="Y198" s="58">
        <f>IFERROR(VLOOKUP(E198,INPUTS!$A$44:$B$103,2,0),0)</f>
        <v>0</v>
      </c>
      <c r="Z198" s="15">
        <f t="shared" si="262"/>
        <v>0</v>
      </c>
      <c r="AA198" s="20">
        <f>IFERROR(VLOOKUP(E198,INPUTS!$A$44:$C$103,3,0),SCENARIOS!$J$24)</f>
        <v>0.01</v>
      </c>
      <c r="AB198" s="15">
        <f t="shared" ref="AB198:AF198" si="271">$T198*AA198*(1+$Q198)^AB$2</f>
        <v>366.412510646868</v>
      </c>
      <c r="AC198" s="20">
        <f>IFERROR(VLOOKUP($E198,INPUTS!$A$44:$G$103,4,0),SCENARIOS!$K$24)</f>
        <v>0.05</v>
      </c>
      <c r="AD198" s="15">
        <f t="shared" si="271"/>
        <v>2022.74509528761</v>
      </c>
      <c r="AE198" s="20">
        <f>IFERROR(VLOOKUP($E198,INPUTS!$A$44:$G$103,5,0),SCENARIOS!$L$24)</f>
        <v>0.1</v>
      </c>
      <c r="AF198" s="15">
        <f t="shared" si="271"/>
        <v>4466.54805894801</v>
      </c>
      <c r="AG198" s="20">
        <f>IFERROR(VLOOKUP($E198,INPUTS!$A$44:$G$103,6,0),SCENARIOS!$M$24)</f>
        <v>0.2</v>
      </c>
      <c r="AH198" s="15">
        <f t="shared" si="264"/>
        <v>9862.85993690944</v>
      </c>
      <c r="AI198" s="20">
        <f>IFERROR(VLOOKUP($E198,INPUTS!$A$44:$G$103,7,0),SCENARIOS!$N$24)</f>
        <v>0.25</v>
      </c>
      <c r="AJ198" s="15">
        <f t="shared" si="265"/>
        <v>13611.7429012401</v>
      </c>
      <c r="AL198" t="str">
        <f t="shared" si="268"/>
        <v>Y</v>
      </c>
      <c r="AM198" s="21">
        <f t="shared" si="269"/>
        <v>54446.9716049604</v>
      </c>
      <c r="BB198" s="2"/>
      <c r="BC198" s="2" t="str">
        <v>LED</v>
      </c>
      <c r="BD198" s="15">
        <f>SUMIF($E$4:$E$1277,$BC198,$T$4:$T$1277)*(1+INDEX($Q$4:$Q$1277,MATCH($BC198,$E$4:$E1341,0)))^BD$132</f>
        <v>152123.4</v>
      </c>
      <c r="BE198" s="15">
        <f>SUMIF($E$4:$E$1277,$BC198,$T$4:$T$1277)*(1+INDEX($Q$4:$Q$1277,MATCH($BC198,$E$4:$E1341,0)))^BE$132</f>
        <v>172113.664132846</v>
      </c>
      <c r="BF198" s="15">
        <f>SUMIF($E$4:$E$1277,$BC198,$T$4:$T$1277)*(1+INDEX($Q$4:$Q$1277,MATCH($BC198,$E$4:$E1341,0)))^BF$132</f>
        <v>194730.8131506</v>
      </c>
      <c r="BG198" s="15">
        <f>SUMIF($E$4:$E$1277,$BC198,$T$4:$T$1277)*(1+INDEX($Q$4:$Q$1277,MATCH($BC198,$E$4:$E1341,0)))^BG$132</f>
        <v>220320.041301459</v>
      </c>
      <c r="BH198" s="15">
        <f>SUMIF($E$4:$E$1277,$BC198,$T$4:$T$1277)*(1+INDEX($Q$4:$Q$1277,MATCH($BC198,$E$4:$E1341,0)))^BH$132</f>
        <v>249271.904192872</v>
      </c>
      <c r="BI198" s="15">
        <f>SUMIF($E$4:$E$1277,$BC198,$T$4:$T$1277)*(1+INDEX($Q$4:$Q$1277,MATCH($BC198,$E$4:$E1341,0)))^BI$132</f>
        <v>282028.2796467</v>
      </c>
      <c r="BJ198" s="62">
        <f t="shared" si="196"/>
        <v>282028.2796467</v>
      </c>
      <c r="BK198" s="63" t="str">
        <f t="shared" si="197"/>
        <v>Y</v>
      </c>
      <c r="BL198" s="15"/>
      <c r="BM198" s="2"/>
    </row>
    <row r="199" ht="15" customHeight="1" spans="1:71">
      <c r="A199" s="24" t="s">
        <v>1135</v>
      </c>
      <c r="B199" s="52" t="s">
        <v>612</v>
      </c>
      <c r="C199" s="52" t="s">
        <v>613</v>
      </c>
      <c r="D199" s="52" t="s">
        <v>929</v>
      </c>
      <c r="E199" s="10" t="s">
        <v>615</v>
      </c>
      <c r="F199" s="52" t="s">
        <v>614</v>
      </c>
      <c r="G199" s="52" t="s">
        <v>169</v>
      </c>
      <c r="H199" s="52" t="s">
        <v>203</v>
      </c>
      <c r="I199" s="52" t="s">
        <v>399</v>
      </c>
      <c r="J199" s="52" t="s">
        <v>165</v>
      </c>
      <c r="K199" s="52" t="s">
        <v>931</v>
      </c>
      <c r="L199" s="53" t="s">
        <v>291</v>
      </c>
      <c r="M199" s="13">
        <v>553</v>
      </c>
      <c r="N199" s="14">
        <f t="shared" si="266"/>
        <v>1.51506849315069</v>
      </c>
      <c r="O199" s="15">
        <v>6000</v>
      </c>
      <c r="P199" s="15">
        <f t="shared" si="234"/>
        <v>3318000</v>
      </c>
      <c r="Q199" s="16">
        <f>IFERROR(VLOOKUP(G199,SCENARIOS!$A$13:$E$18,3,0),0.025)</f>
        <v>0.02</v>
      </c>
      <c r="R199" s="57">
        <f>IFERROR(VLOOKUP(L199,INPUTS!$A$107:$B$120,2,0),0.0082)</f>
        <v>0.0079</v>
      </c>
      <c r="S199" s="52">
        <f t="shared" si="235"/>
        <v>47.4</v>
      </c>
      <c r="T199" s="15">
        <f t="shared" si="236"/>
        <v>26212.2</v>
      </c>
      <c r="U199" s="15">
        <f>T199/INPUTS!$B$7*1000</f>
        <v>32765250</v>
      </c>
      <c r="V199" s="15">
        <f>T199*INPUTS!$B$6</f>
        <v>82830.552</v>
      </c>
      <c r="W199" s="54" t="s">
        <v>396</v>
      </c>
      <c r="X199" s="54" t="s">
        <v>396</v>
      </c>
      <c r="Y199" s="58">
        <f>IFERROR(VLOOKUP(E199,INPUTS!$A$44:$B$103,2,0),0)</f>
        <v>0</v>
      </c>
      <c r="Z199" s="15">
        <f t="shared" si="262"/>
        <v>0</v>
      </c>
      <c r="AA199" s="20">
        <f>IFERROR(VLOOKUP(E199,INPUTS!$A$44:$C$103,3,0),SCENARIOS!$J$24)</f>
        <v>0.01</v>
      </c>
      <c r="AB199" s="15">
        <f t="shared" ref="AB199:AF199" si="272">$T199*AA199*(1+$Q199)^AB$2</f>
        <v>289.40386829639</v>
      </c>
      <c r="AC199" s="20">
        <f>IFERROR(VLOOKUP($E199,INPUTS!$A$44:$G$103,4,0),SCENARIOS!$K$24)</f>
        <v>0.05</v>
      </c>
      <c r="AD199" s="15">
        <f t="shared" si="272"/>
        <v>1597.62627678933</v>
      </c>
      <c r="AE199" s="20">
        <f>IFERROR(VLOOKUP($E199,INPUTS!$A$44:$G$103,5,0),SCENARIOS!$L$24)</f>
        <v>0.1</v>
      </c>
      <c r="AF199" s="15">
        <f t="shared" si="272"/>
        <v>3527.81700578197</v>
      </c>
      <c r="AG199" s="20">
        <f>IFERROR(VLOOKUP($E199,INPUTS!$A$44:$G$103,6,0),SCENARIOS!$M$24)</f>
        <v>0.2</v>
      </c>
      <c r="AH199" s="15">
        <f t="shared" si="264"/>
        <v>7789.99006657277</v>
      </c>
      <c r="AI199" s="20">
        <f>IFERROR(VLOOKUP($E199,INPUTS!$A$44:$G$103,7,0),SCENARIOS!$N$24)</f>
        <v>0.25</v>
      </c>
      <c r="AJ199" s="15">
        <f t="shared" si="265"/>
        <v>10750.9731120271</v>
      </c>
      <c r="AL199" t="str">
        <f t="shared" si="268"/>
        <v>Y</v>
      </c>
      <c r="AM199" s="21">
        <f t="shared" si="269"/>
        <v>43003.8924481084</v>
      </c>
      <c r="BB199" s="2"/>
      <c r="BC199" s="2" t="str">
        <v>LGW</v>
      </c>
      <c r="BD199" s="15">
        <f>SUMIF($E$4:$E$1277,$BC199,$T$4:$T$1277)*(1+INDEX($Q$4:$Q$1277,MATCH($BC199,$E$4:$E1342,0)))^BD$132</f>
        <v>2209170.405</v>
      </c>
      <c r="BE199" s="15">
        <f>SUMIF($E$4:$E$1277,$BC199,$T$4:$T$1277)*(1+INDEX($Q$4:$Q$1277,MATCH($BC199,$E$4:$E1342,0)))^BE$132</f>
        <v>2499473.53989191</v>
      </c>
      <c r="BF199" s="15">
        <f>SUMIF($E$4:$E$1277,$BC199,$T$4:$T$1277)*(1+INDEX($Q$4:$Q$1277,MATCH($BC199,$E$4:$E1342,0)))^BF$132</f>
        <v>2827924.89093651</v>
      </c>
      <c r="BG199" s="15">
        <f>SUMIF($E$4:$E$1277,$BC199,$T$4:$T$1277)*(1+INDEX($Q$4:$Q$1277,MATCH($BC199,$E$4:$E1342,0)))^BG$132</f>
        <v>3199537.44704339</v>
      </c>
      <c r="BH199" s="15">
        <f>SUMIF($E$4:$E$1277,$BC199,$T$4:$T$1277)*(1+INDEX($Q$4:$Q$1277,MATCH($BC199,$E$4:$E1342,0)))^BH$132</f>
        <v>3619982.94503599</v>
      </c>
      <c r="BI199" s="15">
        <f>SUMIF($E$4:$E$1277,$BC199,$T$4:$T$1277)*(1+INDEX($Q$4:$Q$1277,MATCH($BC199,$E$4:$E1342,0)))^BI$132</f>
        <v>4095678.43453771</v>
      </c>
      <c r="BJ199" s="62">
        <f t="shared" ref="BJ199:BJ254" si="273">SUMIF($E$4:$E$1277,$BC199,$AM$4:$AM$1277)</f>
        <v>4095678.43453771</v>
      </c>
      <c r="BK199" s="63" t="str">
        <f t="shared" ref="BK199:BK254" si="274">IF(BJ199=BI199,"Y","N")</f>
        <v>Y</v>
      </c>
      <c r="BL199" s="15"/>
    </row>
    <row r="200" ht="15" customHeight="1" spans="1:71">
      <c r="A200" s="6" t="s">
        <v>1136</v>
      </c>
      <c r="B200" s="52" t="s">
        <v>612</v>
      </c>
      <c r="C200" s="52" t="s">
        <v>613</v>
      </c>
      <c r="D200" s="52" t="s">
        <v>929</v>
      </c>
      <c r="E200" s="10" t="s">
        <v>1153</v>
      </c>
      <c r="F200" s="52" t="s">
        <v>614</v>
      </c>
      <c r="G200" s="52" t="s">
        <v>169</v>
      </c>
      <c r="H200" s="52" t="s">
        <v>234</v>
      </c>
      <c r="I200" s="52" t="s">
        <v>424</v>
      </c>
      <c r="J200" s="52" t="s">
        <v>173</v>
      </c>
      <c r="K200" s="52" t="s">
        <v>931</v>
      </c>
      <c r="L200" s="53" t="s">
        <v>291</v>
      </c>
      <c r="M200" s="13">
        <v>369</v>
      </c>
      <c r="N200" s="14">
        <f t="shared" si="266"/>
        <v>1.01095890410959</v>
      </c>
      <c r="O200" s="15">
        <v>8200</v>
      </c>
      <c r="P200" s="15">
        <f t="shared" si="234"/>
        <v>3025800</v>
      </c>
      <c r="Q200" s="16">
        <f>IFERROR(VLOOKUP(G200,SCENARIOS!$A$13:$E$18,3,0),0.025)</f>
        <v>0.02</v>
      </c>
      <c r="R200" s="57">
        <f>IFERROR(VLOOKUP(L200,INPUTS!$A$107:$B$120,2,0),0.0082)</f>
        <v>0.0079</v>
      </c>
      <c r="S200" s="52">
        <f t="shared" si="235"/>
        <v>64.78</v>
      </c>
      <c r="T200" s="15">
        <f t="shared" si="236"/>
        <v>23903.82</v>
      </c>
      <c r="U200" s="15">
        <f>T200/INPUTS!$B$7*1000</f>
        <v>29879775</v>
      </c>
      <c r="V200" s="15">
        <f>T200*INPUTS!$B$6</f>
        <v>75536.0712</v>
      </c>
      <c r="W200" s="54" t="s">
        <v>396</v>
      </c>
      <c r="X200" s="54" t="s">
        <v>396</v>
      </c>
      <c r="Y200" s="58">
        <f>IFERROR(VLOOKUP(E200,INPUTS!$A$44:$B$103,2,0),0)</f>
        <v>0</v>
      </c>
      <c r="Z200" s="15">
        <f t="shared" si="262"/>
        <v>0</v>
      </c>
      <c r="AA200" s="20">
        <f>IFERROR(VLOOKUP(E200,INPUTS!$A$44:$C$103,3,0),SCENARIOS!$J$24)</f>
        <v>0.01</v>
      </c>
      <c r="AB200" s="15">
        <f t="shared" ref="AB200:AF200" si="275">$T200*AA200*(1+$Q200)^AB$2</f>
        <v>263.917487851482</v>
      </c>
      <c r="AC200" s="20">
        <f>IFERROR(VLOOKUP($E200,INPUTS!$A$44:$G$103,4,0),SCENARIOS!$K$24)</f>
        <v>0.05</v>
      </c>
      <c r="AD200" s="15">
        <f t="shared" si="275"/>
        <v>1456.93115982795</v>
      </c>
      <c r="AE200" s="20">
        <f>IFERROR(VLOOKUP($E200,INPUTS!$A$44:$G$103,5,0),SCENARIOS!$L$24)</f>
        <v>0.1</v>
      </c>
      <c r="AF200" s="15">
        <f t="shared" si="275"/>
        <v>3217.13945029991</v>
      </c>
      <c r="AG200" s="20">
        <f>IFERROR(VLOOKUP($E200,INPUTS!$A$44:$G$103,6,0),SCENARIOS!$M$24)</f>
        <v>0.2</v>
      </c>
      <c r="AH200" s="15">
        <f t="shared" si="264"/>
        <v>7103.96381658706</v>
      </c>
      <c r="AI200" s="20">
        <f>IFERROR(VLOOKUP($E200,INPUTS!$A$44:$G$103,7,0),SCENARIOS!$N$24)</f>
        <v>0.25</v>
      </c>
      <c r="AJ200" s="15">
        <f t="shared" si="265"/>
        <v>9804.18759565147</v>
      </c>
      <c r="AL200" t="str">
        <f t="shared" si="268"/>
        <v>N</v>
      </c>
      <c r="AM200" s="21">
        <f t="shared" si="269"/>
        <v>39216.7503826059</v>
      </c>
      <c r="BB200" s="2"/>
      <c r="BC200" s="2" t="str">
        <v>LHR</v>
      </c>
      <c r="BD200" s="15">
        <f>SUMIF($E$4:$E$1277,$BC200,$T$4:$T$1277)*(1+INDEX($Q$4:$Q$1277,MATCH($BC200,$E$4:$E1343,0)))^BD$132</f>
        <v>1709354.0245</v>
      </c>
      <c r="BE200" s="15">
        <f>SUMIF($E$4:$E$1277,$BC200,$T$4:$T$1277)*(1+INDEX($Q$4:$Q$1277,MATCH($BC200,$E$4:$E1343,0)))^BE$132</f>
        <v>1933977.18205694</v>
      </c>
      <c r="BF200" s="15">
        <f>SUMIF($E$4:$E$1277,$BC200,$T$4:$T$1277)*(1+INDEX($Q$4:$Q$1277,MATCH($BC200,$E$4:$E1343,0)))^BF$132</f>
        <v>2188117.66732229</v>
      </c>
      <c r="BG200" s="15">
        <f>SUMIF($E$4:$E$1277,$BC200,$T$4:$T$1277)*(1+INDEX($Q$4:$Q$1277,MATCH($BC200,$E$4:$E1343,0)))^BG$132</f>
        <v>2475654.29957952</v>
      </c>
      <c r="BH200" s="15">
        <f>SUMIF($E$4:$E$1277,$BC200,$T$4:$T$1277)*(1+INDEX($Q$4:$Q$1277,MATCH($BC200,$E$4:$E1343,0)))^BH$132</f>
        <v>2800975.60682225</v>
      </c>
      <c r="BI200" s="15">
        <f>SUMIF($E$4:$E$1277,$BC200,$T$4:$T$1277)*(1+INDEX($Q$4:$Q$1277,MATCH($BC200,$E$4:$E1343,0)))^BI$132</f>
        <v>3169046.805665</v>
      </c>
      <c r="BJ200" s="62">
        <f t="shared" si="273"/>
        <v>3169046.805665</v>
      </c>
      <c r="BK200" s="63" t="str">
        <f t="shared" si="274"/>
        <v>Y</v>
      </c>
      <c r="BL200" s="15"/>
    </row>
    <row r="201" ht="15" customHeight="1" spans="1:71">
      <c r="A201" s="24" t="s">
        <v>1137</v>
      </c>
      <c r="B201" s="52" t="s">
        <v>616</v>
      </c>
      <c r="C201" s="52" t="s">
        <v>617</v>
      </c>
      <c r="D201" s="52" t="s">
        <v>929</v>
      </c>
      <c r="E201" s="10" t="s">
        <v>245</v>
      </c>
      <c r="F201" s="52" t="s">
        <v>930</v>
      </c>
      <c r="G201" s="52" t="s">
        <v>169</v>
      </c>
      <c r="H201" s="52" t="s">
        <v>227</v>
      </c>
      <c r="I201" s="52" t="s">
        <v>938</v>
      </c>
      <c r="J201" s="52" t="s">
        <v>165</v>
      </c>
      <c r="K201" s="52" t="s">
        <v>931</v>
      </c>
      <c r="L201" s="53" t="s">
        <v>282</v>
      </c>
      <c r="M201" s="13">
        <v>2665</v>
      </c>
      <c r="N201" s="14">
        <f t="shared" si="266"/>
        <v>7.3013698630137</v>
      </c>
      <c r="O201" s="15">
        <v>5600</v>
      </c>
      <c r="P201" s="15">
        <f t="shared" si="234"/>
        <v>14924000</v>
      </c>
      <c r="Q201" s="16">
        <f>IFERROR(VLOOKUP(G201,SCENARIOS!$A$13:$E$18,3,0),0.025)</f>
        <v>0.02</v>
      </c>
      <c r="R201" s="57">
        <f>IFERROR(VLOOKUP(L201,INPUTS!$A$107:$B$120,2,0),0.0082)</f>
        <v>0.0042</v>
      </c>
      <c r="S201" s="52">
        <f t="shared" si="235"/>
        <v>23.52</v>
      </c>
      <c r="T201" s="15">
        <f t="shared" si="236"/>
        <v>62680.8</v>
      </c>
      <c r="U201" s="15">
        <f>T201/INPUTS!$B$7*1000</f>
        <v>78351000</v>
      </c>
      <c r="V201" s="15">
        <f>T201*INPUTS!$B$6</f>
        <v>198071.328</v>
      </c>
      <c r="W201" s="54" t="s">
        <v>396</v>
      </c>
      <c r="X201" s="54" t="s">
        <v>396</v>
      </c>
      <c r="Y201" s="58">
        <f>IFERROR(VLOOKUP(E201,INPUTS!$A$44:$B$103,2,0),0)</f>
        <v>0.005</v>
      </c>
      <c r="Z201" s="15">
        <f t="shared" si="262"/>
        <v>313.404</v>
      </c>
      <c r="AA201" s="20">
        <f>IFERROR(VLOOKUP(E201,INPUTS!$A$44:$C$103,3,0),SCENARIOS!$J$24)</f>
        <v>0.03</v>
      </c>
      <c r="AB201" s="15">
        <f t="shared" ref="AB201:AF201" si="276">$T201*AA201*(1+$Q201)^AB$2</f>
        <v>2076.14004027656</v>
      </c>
      <c r="AC201" s="20">
        <f>IFERROR(VLOOKUP($E201,INPUTS!$A$44:$G$103,4,0),SCENARIOS!$K$24)</f>
        <v>0.1</v>
      </c>
      <c r="AD201" s="15">
        <f t="shared" si="276"/>
        <v>7640.75454408074</v>
      </c>
      <c r="AE201" s="20">
        <f>IFERROR(VLOOKUP($E201,INPUTS!$A$44:$G$103,5,0),SCENARIOS!$L$24)</f>
        <v>0.2</v>
      </c>
      <c r="AF201" s="15">
        <f t="shared" si="276"/>
        <v>16872.0208281654</v>
      </c>
      <c r="AG201" s="20">
        <f>IFERROR(VLOOKUP($E201,INPUTS!$A$44:$G$103,6,0),SCENARIOS!$M$24)</f>
        <v>0.3</v>
      </c>
      <c r="AH201" s="15">
        <f t="shared" si="264"/>
        <v>27942.111461352</v>
      </c>
      <c r="AI201" s="20">
        <f>IFERROR(VLOOKUP($E201,INPUTS!$A$44:$G$103,7,0),SCENARIOS!$N$24)</f>
        <v>0.4</v>
      </c>
      <c r="AJ201" s="15">
        <f t="shared" si="265"/>
        <v>41133.7984871379</v>
      </c>
      <c r="AL201" t="str">
        <f t="shared" si="268"/>
        <v>N</v>
      </c>
      <c r="AM201" s="21">
        <f t="shared" si="269"/>
        <v>102834.496217845</v>
      </c>
      <c r="BB201" s="2"/>
      <c r="BC201" s="2" t="str">
        <v>LIM</v>
      </c>
      <c r="BD201" s="15">
        <f>SUMIF($E$4:$E$1277,$BC201,$T$4:$T$1277)*(1+INDEX($Q$4:$Q$1277,MATCH($BC201,$E$4:$E1344,0)))^BD$132</f>
        <v>540620.678</v>
      </c>
      <c r="BE201" s="15">
        <f>SUMIF($E$4:$E$1277,$BC201,$T$4:$T$1277)*(1+INDEX($Q$4:$Q$1277,MATCH($BC201,$E$4:$E1344,0)))^BE$132</f>
        <v>642087.775810129</v>
      </c>
      <c r="BF201" s="15">
        <f>SUMIF($E$4:$E$1277,$BC201,$T$4:$T$1277)*(1+INDEX($Q$4:$Q$1277,MATCH($BC201,$E$4:$E1344,0)))^BF$132</f>
        <v>762598.85835295</v>
      </c>
      <c r="BG201" s="15">
        <f>SUMIF($E$4:$E$1277,$BC201,$T$4:$T$1277)*(1+INDEX($Q$4:$Q$1277,MATCH($BC201,$E$4:$E1344,0)))^BG$132</f>
        <v>905728.22076774</v>
      </c>
      <c r="BH201" s="15">
        <f>SUMIF($E$4:$E$1277,$BC201,$T$4:$T$1277)*(1+INDEX($Q$4:$Q$1277,MATCH($BC201,$E$4:$E1344,0)))^BH$132</f>
        <v>1075721.00444375</v>
      </c>
      <c r="BI201" s="15">
        <f>SUMIF($E$4:$E$1277,$BC201,$T$4:$T$1277)*(1+INDEX($Q$4:$Q$1277,MATCH($BC201,$E$4:$E1344,0)))^BI$132</f>
        <v>1277619.10567455</v>
      </c>
      <c r="BJ201" s="62">
        <f t="shared" si="273"/>
        <v>1277619.10567455</v>
      </c>
      <c r="BK201" s="63" t="str">
        <f t="shared" si="274"/>
        <v>Y</v>
      </c>
      <c r="BL201" s="15"/>
    </row>
    <row r="202" ht="15" customHeight="1" spans="1:71">
      <c r="A202" s="6" t="s">
        <v>1138</v>
      </c>
      <c r="B202" s="52" t="s">
        <v>616</v>
      </c>
      <c r="C202" s="52" t="s">
        <v>617</v>
      </c>
      <c r="D202" s="52" t="s">
        <v>929</v>
      </c>
      <c r="E202" s="10" t="s">
        <v>245</v>
      </c>
      <c r="F202" s="52" t="s">
        <v>930</v>
      </c>
      <c r="G202" s="52" t="s">
        <v>169</v>
      </c>
      <c r="H202" s="52" t="s">
        <v>203</v>
      </c>
      <c r="I202" s="52" t="s">
        <v>399</v>
      </c>
      <c r="J202" s="52" t="s">
        <v>165</v>
      </c>
      <c r="K202" s="52" t="s">
        <v>931</v>
      </c>
      <c r="L202" s="53" t="s">
        <v>282</v>
      </c>
      <c r="M202" s="13">
        <v>1333</v>
      </c>
      <c r="N202" s="14">
        <f t="shared" si="266"/>
        <v>3.65205479452055</v>
      </c>
      <c r="O202" s="15">
        <v>5800</v>
      </c>
      <c r="P202" s="15">
        <f t="shared" si="234"/>
        <v>7731400</v>
      </c>
      <c r="Q202" s="16">
        <f>IFERROR(VLOOKUP(G202,SCENARIOS!$A$13:$E$18,3,0),0.025)</f>
        <v>0.02</v>
      </c>
      <c r="R202" s="57">
        <f>IFERROR(VLOOKUP(L202,INPUTS!$A$107:$B$120,2,0),0.0082)</f>
        <v>0.0042</v>
      </c>
      <c r="S202" s="52">
        <f t="shared" si="235"/>
        <v>24.36</v>
      </c>
      <c r="T202" s="15">
        <f t="shared" si="236"/>
        <v>32471.88</v>
      </c>
      <c r="U202" s="15">
        <f>T202/INPUTS!$B$7*1000</f>
        <v>40589850</v>
      </c>
      <c r="V202" s="15">
        <f>T202*INPUTS!$B$6</f>
        <v>102611.1408</v>
      </c>
      <c r="W202" s="54" t="s">
        <v>396</v>
      </c>
      <c r="X202" s="54" t="s">
        <v>396</v>
      </c>
      <c r="Y202" s="58">
        <f>IFERROR(VLOOKUP(E202,INPUTS!$A$44:$B$103,2,0),0)</f>
        <v>0.005</v>
      </c>
      <c r="Z202" s="15">
        <f t="shared" si="262"/>
        <v>162.3594</v>
      </c>
      <c r="AA202" s="20">
        <f>IFERROR(VLOOKUP(E202,INPUTS!$A$44:$C$103,3,0),SCENARIOS!$J$24)</f>
        <v>0.03</v>
      </c>
      <c r="AB202" s="15">
        <f t="shared" ref="AB202:AF202" si="277">$T202*AA202*(1+$Q202)^AB$2</f>
        <v>1075.54738055442</v>
      </c>
      <c r="AC202" s="20">
        <f>IFERROR(VLOOKUP($E202,INPUTS!$A$44:$G$103,4,0),SCENARIOS!$K$24)</f>
        <v>0.1</v>
      </c>
      <c r="AD202" s="15">
        <f t="shared" si="277"/>
        <v>3958.30405267394</v>
      </c>
      <c r="AE202" s="20">
        <f>IFERROR(VLOOKUP($E202,INPUTS!$A$44:$G$103,5,0),SCENARIOS!$L$24)</f>
        <v>0.2</v>
      </c>
      <c r="AF202" s="15">
        <f t="shared" si="277"/>
        <v>8740.5750355721</v>
      </c>
      <c r="AG202" s="20">
        <f>IFERROR(VLOOKUP($E202,INPUTS!$A$44:$G$103,6,0),SCENARIOS!$M$24)</f>
        <v>0.3</v>
      </c>
      <c r="AH202" s="15">
        <f t="shared" si="264"/>
        <v>14475.4516585565</v>
      </c>
      <c r="AI202" s="20">
        <f>IFERROR(VLOOKUP($E202,INPUTS!$A$44:$G$103,7,0),SCENARIOS!$N$24)</f>
        <v>0.4</v>
      </c>
      <c r="AJ202" s="15">
        <f t="shared" si="265"/>
        <v>21309.4243918157</v>
      </c>
      <c r="AL202" t="str">
        <f t="shared" si="268"/>
        <v>Y</v>
      </c>
      <c r="AM202" s="21">
        <f t="shared" si="269"/>
        <v>53273.5609795394</v>
      </c>
      <c r="BB202" s="2"/>
      <c r="BC202" s="2" t="str">
        <v>LIS</v>
      </c>
      <c r="BD202" s="15">
        <f>SUMIF($E$4:$E$1277,$BC202,$T$4:$T$1277)*(1+INDEX($Q$4:$Q$1277,MATCH($BC202,$E$4:$E1345,0)))^BD$132</f>
        <v>1580032.675</v>
      </c>
      <c r="BE202" s="15">
        <f>SUMIF($E$4:$E$1277,$BC202,$T$4:$T$1277)*(1+INDEX($Q$4:$Q$1277,MATCH($BC202,$E$4:$E1345,0)))^BE$132</f>
        <v>1787661.94513054</v>
      </c>
      <c r="BF202" s="15">
        <f>SUMIF($E$4:$E$1277,$BC202,$T$4:$T$1277)*(1+INDEX($Q$4:$Q$1277,MATCH($BC202,$E$4:$E1345,0)))^BF$132</f>
        <v>2022575.40659273</v>
      </c>
      <c r="BG202" s="15">
        <f>SUMIF($E$4:$E$1277,$BC202,$T$4:$T$1277)*(1+INDEX($Q$4:$Q$1277,MATCH($BC202,$E$4:$E1345,0)))^BG$132</f>
        <v>2288358.4262096</v>
      </c>
      <c r="BH202" s="15">
        <f>SUMIF($E$4:$E$1277,$BC202,$T$4:$T$1277)*(1+INDEX($Q$4:$Q$1277,MATCH($BC202,$E$4:$E1345,0)))^BH$132</f>
        <v>2589067.51745101</v>
      </c>
      <c r="BI202" s="15">
        <f>SUMIF($E$4:$E$1277,$BC202,$T$4:$T$1277)*(1+INDEX($Q$4:$Q$1277,MATCH($BC202,$E$4:$E1345,0)))^BI$132</f>
        <v>2929292.25297241</v>
      </c>
      <c r="BJ202" s="62">
        <f t="shared" si="273"/>
        <v>2929292.25297241</v>
      </c>
      <c r="BK202" s="63" t="str">
        <f t="shared" si="274"/>
        <v>Y</v>
      </c>
      <c r="BL202" s="15"/>
    </row>
    <row r="203" ht="15" customHeight="1" spans="1:71">
      <c r="A203" s="24" t="s">
        <v>1139</v>
      </c>
      <c r="B203" s="52" t="s">
        <v>616</v>
      </c>
      <c r="C203" s="52" t="s">
        <v>617</v>
      </c>
      <c r="D203" s="52" t="s">
        <v>929</v>
      </c>
      <c r="E203" s="10" t="s">
        <v>245</v>
      </c>
      <c r="F203" s="52" t="s">
        <v>930</v>
      </c>
      <c r="G203" s="52" t="s">
        <v>169</v>
      </c>
      <c r="H203" s="52" t="s">
        <v>204</v>
      </c>
      <c r="I203" s="52" t="s">
        <v>405</v>
      </c>
      <c r="J203" s="52" t="s">
        <v>165</v>
      </c>
      <c r="K203" s="52" t="s">
        <v>931</v>
      </c>
      <c r="L203" s="53" t="s">
        <v>282</v>
      </c>
      <c r="M203" s="13">
        <v>1333</v>
      </c>
      <c r="N203" s="14">
        <f t="shared" si="266"/>
        <v>3.65205479452055</v>
      </c>
      <c r="O203" s="15">
        <v>5870</v>
      </c>
      <c r="P203" s="15">
        <f t="shared" si="234"/>
        <v>7824710</v>
      </c>
      <c r="Q203" s="16">
        <f>IFERROR(VLOOKUP(G203,SCENARIOS!$A$13:$E$18,3,0),0.025)</f>
        <v>0.02</v>
      </c>
      <c r="R203" s="57">
        <f>IFERROR(VLOOKUP(L203,INPUTS!$A$107:$B$120,2,0),0.0082)</f>
        <v>0.0042</v>
      </c>
      <c r="S203" s="52">
        <f t="shared" si="235"/>
        <v>24.654</v>
      </c>
      <c r="T203" s="15">
        <f t="shared" si="236"/>
        <v>32863.782</v>
      </c>
      <c r="U203" s="15">
        <f>T203/INPUTS!$B$7*1000</f>
        <v>41079727.5</v>
      </c>
      <c r="V203" s="15">
        <f>T203*INPUTS!$B$6</f>
        <v>103849.55112</v>
      </c>
      <c r="W203" s="54" t="s">
        <v>396</v>
      </c>
      <c r="X203" s="54" t="s">
        <v>396</v>
      </c>
      <c r="Y203" s="58">
        <f>IFERROR(VLOOKUP(E203,INPUTS!$A$44:$B$103,2,0),0)</f>
        <v>0.005</v>
      </c>
      <c r="Z203" s="15">
        <f t="shared" si="262"/>
        <v>164.31891</v>
      </c>
      <c r="AA203" s="20">
        <f>IFERROR(VLOOKUP(E203,INPUTS!$A$44:$C$103,3,0),SCENARIOS!$J$24)</f>
        <v>0.03</v>
      </c>
      <c r="AB203" s="15">
        <f t="shared" ref="AB203:AF203" si="278">$T203*AA203*(1+$Q203)^AB$2</f>
        <v>1088.52812480249</v>
      </c>
      <c r="AC203" s="20">
        <f>IFERROR(VLOOKUP($E203,INPUTS!$A$44:$G$103,4,0),SCENARIOS!$K$24)</f>
        <v>0.1</v>
      </c>
      <c r="AD203" s="15">
        <f t="shared" si="278"/>
        <v>4006.07668779241</v>
      </c>
      <c r="AE203" s="20">
        <f>IFERROR(VLOOKUP($E203,INPUTS!$A$44:$G$103,5,0),SCENARIOS!$L$24)</f>
        <v>0.2</v>
      </c>
      <c r="AF203" s="15">
        <f t="shared" si="278"/>
        <v>8846.06473427729</v>
      </c>
      <c r="AG203" s="20">
        <f>IFERROR(VLOOKUP($E203,INPUTS!$A$44:$G$103,6,0),SCENARIOS!$M$24)</f>
        <v>0.3</v>
      </c>
      <c r="AH203" s="15">
        <f t="shared" si="264"/>
        <v>14650.1553854701</v>
      </c>
      <c r="AI203" s="20">
        <f>IFERROR(VLOOKUP($E203,INPUTS!$A$44:$G$103,7,0),SCENARIOS!$N$24)</f>
        <v>0.4</v>
      </c>
      <c r="AJ203" s="15">
        <f t="shared" si="265"/>
        <v>21566.6070999928</v>
      </c>
      <c r="AL203" t="str">
        <f t="shared" si="268"/>
        <v>Y</v>
      </c>
      <c r="AM203" s="21">
        <f t="shared" si="269"/>
        <v>53916.5177499821</v>
      </c>
      <c r="BB203" s="2"/>
      <c r="BC203" s="2" t="str">
        <v>LTN</v>
      </c>
      <c r="BD203" s="15">
        <f>SUMIF($E$4:$E$1277,$BC203,$T$4:$T$1277)*(1+INDEX($Q$4:$Q$1277,MATCH($BC203,$E$4:$E1346,0)))^BD$132</f>
        <v>2478984.36</v>
      </c>
      <c r="BE203" s="15">
        <f>SUMIF($E$4:$E$1277,$BC203,$T$4:$T$1277)*(1+INDEX($Q$4:$Q$1277,MATCH($BC203,$E$4:$E1346,0)))^BE$132</f>
        <v>2804743.26453141</v>
      </c>
      <c r="BF203" s="15">
        <f>SUMIF($E$4:$E$1277,$BC203,$T$4:$T$1277)*(1+INDEX($Q$4:$Q$1277,MATCH($BC203,$E$4:$E1346,0)))^BF$132</f>
        <v>3173309.5645405</v>
      </c>
      <c r="BG203" s="15">
        <f>SUMIF($E$4:$E$1277,$BC203,$T$4:$T$1277)*(1+INDEX($Q$4:$Q$1277,MATCH($BC203,$E$4:$E1346,0)))^BG$132</f>
        <v>3590308.50336549</v>
      </c>
      <c r="BH203" s="15">
        <f>SUMIF($E$4:$E$1277,$BC203,$T$4:$T$1277)*(1+INDEX($Q$4:$Q$1277,MATCH($BC203,$E$4:$E1346,0)))^BH$132</f>
        <v>4062104.52751876</v>
      </c>
      <c r="BI203" s="15">
        <f>SUMIF($E$4:$E$1277,$BC203,$T$4:$T$1277)*(1+INDEX($Q$4:$Q$1277,MATCH($BC203,$E$4:$E1346,0)))^BI$132</f>
        <v>4595898.42405492</v>
      </c>
      <c r="BJ203" s="62">
        <f t="shared" si="273"/>
        <v>4595898.42405492</v>
      </c>
      <c r="BK203" s="63" t="str">
        <f t="shared" si="274"/>
        <v>Y</v>
      </c>
      <c r="BL203" s="15"/>
    </row>
    <row r="204" ht="15" customHeight="1" spans="1:71">
      <c r="A204" s="6" t="s">
        <v>1140</v>
      </c>
      <c r="B204" s="52" t="s">
        <v>618</v>
      </c>
      <c r="C204" s="52" t="s">
        <v>619</v>
      </c>
      <c r="D204" s="52" t="s">
        <v>929</v>
      </c>
      <c r="E204" s="10" t="s">
        <v>253</v>
      </c>
      <c r="F204" s="52" t="s">
        <v>930</v>
      </c>
      <c r="G204" s="52" t="s">
        <v>169</v>
      </c>
      <c r="H204" s="52" t="s">
        <v>1158</v>
      </c>
      <c r="I204" s="52" t="s">
        <v>622</v>
      </c>
      <c r="J204" s="52" t="s">
        <v>181</v>
      </c>
      <c r="K204" s="52" t="s">
        <v>931</v>
      </c>
      <c r="L204" s="53" t="s">
        <v>286</v>
      </c>
      <c r="M204" s="13">
        <v>2665</v>
      </c>
      <c r="N204" s="14">
        <f t="shared" si="266"/>
        <v>7.3013698630137</v>
      </c>
      <c r="O204" s="15">
        <v>3900</v>
      </c>
      <c r="P204" s="15">
        <f t="shared" si="234"/>
        <v>10393500</v>
      </c>
      <c r="Q204" s="16">
        <f>IFERROR(VLOOKUP(G204,SCENARIOS!$A$13:$E$18,3,0),0.025)</f>
        <v>0.02</v>
      </c>
      <c r="R204" s="57">
        <f>IFERROR(VLOOKUP(L204,INPUTS!$A$107:$B$120,2,0),0.0082)</f>
        <v>0.0039</v>
      </c>
      <c r="S204" s="52">
        <f t="shared" si="235"/>
        <v>15.21</v>
      </c>
      <c r="T204" s="15">
        <f t="shared" si="236"/>
        <v>40534.65</v>
      </c>
      <c r="U204" s="15">
        <f>T204/INPUTS!$B$7*1000</f>
        <v>50668312.5</v>
      </c>
      <c r="V204" s="15">
        <f>T204*INPUTS!$B$6</f>
        <v>128089.494</v>
      </c>
      <c r="W204" s="54" t="s">
        <v>396</v>
      </c>
      <c r="X204" s="54" t="s">
        <v>396</v>
      </c>
      <c r="Y204" s="58">
        <f>IFERROR(VLOOKUP(E204,INPUTS!$A$44:$B$103,2,0),0)</f>
        <v>0.005</v>
      </c>
      <c r="Z204" s="15">
        <f t="shared" si="262"/>
        <v>202.67325</v>
      </c>
      <c r="AA204" s="20">
        <f>IFERROR(VLOOKUP(E204,INPUTS!$A$44:$C$103,3,0),SCENARIOS!$J$24)</f>
        <v>0.03</v>
      </c>
      <c r="AB204" s="15">
        <f t="shared" ref="AB204:AF204" si="279">$T204*AA204*(1+$Q204)^AB$2</f>
        <v>1342.60586788293</v>
      </c>
      <c r="AC204" s="20">
        <f>IFERROR(VLOOKUP($E204,INPUTS!$A$44:$G$103,4,0),SCENARIOS!$K$24)</f>
        <v>0.1</v>
      </c>
      <c r="AD204" s="15">
        <f t="shared" si="279"/>
        <v>4941.15121664405</v>
      </c>
      <c r="AE204" s="20">
        <f>IFERROR(VLOOKUP($E204,INPUTS!$A$44:$G$103,5,0),SCENARIOS!$L$24)</f>
        <v>0.2</v>
      </c>
      <c r="AF204" s="15">
        <f t="shared" si="279"/>
        <v>10910.86040801</v>
      </c>
      <c r="AG204" s="20">
        <f>IFERROR(VLOOKUP($E204,INPUTS!$A$44:$G$103,6,0),SCENARIOS!$M$24)</f>
        <v>0.3</v>
      </c>
      <c r="AH204" s="15">
        <f t="shared" si="264"/>
        <v>18069.7072843182</v>
      </c>
      <c r="AI204" s="20">
        <f>IFERROR(VLOOKUP($E204,INPUTS!$A$44:$G$103,7,0),SCENARIOS!$N$24)</f>
        <v>0.4</v>
      </c>
      <c r="AJ204" s="15">
        <f t="shared" si="265"/>
        <v>26600.5559094119</v>
      </c>
      <c r="AL204" t="str">
        <f t="shared" si="268"/>
        <v>N</v>
      </c>
      <c r="AM204" s="21">
        <f t="shared" si="269"/>
        <v>66501.3897735297</v>
      </c>
      <c r="BB204" s="2"/>
      <c r="BC204" s="2" t="str">
        <v>LUX</v>
      </c>
      <c r="BD204" s="15">
        <f>SUMIF($E$4:$E$1277,$BC204,$T$4:$T$1277)*(1+INDEX($Q$4:$Q$1277,MATCH($BC204,$E$4:$E1347,0)))^BD$132</f>
        <v>586801.92</v>
      </c>
      <c r="BE204" s="15">
        <f>SUMIF($E$4:$E$1277,$BC204,$T$4:$T$1277)*(1+INDEX($Q$4:$Q$1277,MATCH($BC204,$E$4:$E1347,0)))^BE$132</f>
        <v>663912.511627987</v>
      </c>
      <c r="BF204" s="15">
        <f>SUMIF($E$4:$E$1277,$BC204,$T$4:$T$1277)*(1+INDEX($Q$4:$Q$1277,MATCH($BC204,$E$4:$E1347,0)))^BF$132</f>
        <v>751156.068296747</v>
      </c>
      <c r="BG204" s="15">
        <f>SUMIF($E$4:$E$1277,$BC204,$T$4:$T$1277)*(1+INDEX($Q$4:$Q$1277,MATCH($BC204,$E$4:$E1347,0)))^BG$132</f>
        <v>849864.144833571</v>
      </c>
      <c r="BH204" s="15">
        <f>SUMIF($E$4:$E$1277,$BC204,$T$4:$T$1277)*(1+INDEX($Q$4:$Q$1277,MATCH($BC204,$E$4:$E1347,0)))^BH$132</f>
        <v>961543.273305969</v>
      </c>
      <c r="BI204" s="15">
        <f>SUMIF($E$4:$E$1277,$BC204,$T$4:$T$1277)*(1+INDEX($Q$4:$Q$1277,MATCH($BC204,$E$4:$E1347,0)))^BI$132</f>
        <v>1087897.95646811</v>
      </c>
      <c r="BJ204" s="62">
        <f t="shared" si="273"/>
        <v>1087897.95646811</v>
      </c>
      <c r="BK204" s="63" t="str">
        <f t="shared" si="274"/>
        <v>Y</v>
      </c>
      <c r="BL204" s="15"/>
    </row>
    <row r="205" ht="15" customHeight="1" spans="1:71">
      <c r="A205" s="24" t="s">
        <v>1141</v>
      </c>
      <c r="B205" s="52" t="s">
        <v>618</v>
      </c>
      <c r="C205" s="52" t="s">
        <v>619</v>
      </c>
      <c r="D205" s="52" t="s">
        <v>929</v>
      </c>
      <c r="E205" s="10" t="s">
        <v>253</v>
      </c>
      <c r="F205" s="52" t="s">
        <v>930</v>
      </c>
      <c r="G205" s="52" t="s">
        <v>169</v>
      </c>
      <c r="H205" s="52" t="s">
        <v>623</v>
      </c>
      <c r="I205" s="52" t="s">
        <v>622</v>
      </c>
      <c r="J205" s="52" t="s">
        <v>181</v>
      </c>
      <c r="K205" s="52" t="s">
        <v>931</v>
      </c>
      <c r="L205" s="53" t="s">
        <v>286</v>
      </c>
      <c r="M205" s="13">
        <v>1333</v>
      </c>
      <c r="N205" s="14">
        <f t="shared" si="266"/>
        <v>3.65205479452055</v>
      </c>
      <c r="O205" s="15">
        <v>3700</v>
      </c>
      <c r="P205" s="15">
        <f t="shared" si="234"/>
        <v>4932100</v>
      </c>
      <c r="Q205" s="16">
        <f>IFERROR(VLOOKUP(G205,SCENARIOS!$A$13:$E$18,3,0),0.025)</f>
        <v>0.02</v>
      </c>
      <c r="R205" s="57">
        <f>IFERROR(VLOOKUP(L205,INPUTS!$A$107:$B$120,2,0),0.0082)</f>
        <v>0.0039</v>
      </c>
      <c r="S205" s="52">
        <f t="shared" si="235"/>
        <v>14.43</v>
      </c>
      <c r="T205" s="15">
        <f t="shared" si="236"/>
        <v>19235.19</v>
      </c>
      <c r="U205" s="15">
        <f>T205/INPUTS!$B$7*1000</f>
        <v>24043987.5</v>
      </c>
      <c r="V205" s="15">
        <f>T205*INPUTS!$B$6</f>
        <v>60783.2004</v>
      </c>
      <c r="W205" s="54" t="s">
        <v>396</v>
      </c>
      <c r="X205" s="54" t="s">
        <v>396</v>
      </c>
      <c r="Y205" s="58">
        <f>IFERROR(VLOOKUP(E205,INPUTS!$A$44:$B$103,2,0),0)</f>
        <v>0.005</v>
      </c>
      <c r="Z205" s="15">
        <f t="shared" si="262"/>
        <v>96.17595</v>
      </c>
      <c r="AA205" s="20">
        <f>IFERROR(VLOOKUP(E205,INPUTS!$A$44:$C$103,3,0),SCENARIOS!$J$24)</f>
        <v>0.03</v>
      </c>
      <c r="AB205" s="15">
        <f t="shared" ref="AB205:AF205" si="280">$T205*AA205*(1+$Q205)^AB$2</f>
        <v>637.116120747138</v>
      </c>
      <c r="AC205" s="20">
        <f>IFERROR(VLOOKUP($E205,INPUTS!$A$44:$G$103,4,0),SCENARIOS!$K$24)</f>
        <v>0.1</v>
      </c>
      <c r="AD205" s="15">
        <f t="shared" si="280"/>
        <v>2344.7589277539</v>
      </c>
      <c r="AE205" s="20">
        <f>IFERROR(VLOOKUP($E205,INPUTS!$A$44:$G$103,5,0),SCENARIOS!$L$24)</f>
        <v>0.2</v>
      </c>
      <c r="AF205" s="15">
        <f t="shared" si="280"/>
        <v>5177.60664052978</v>
      </c>
      <c r="AG205" s="20">
        <f>IFERROR(VLOOKUP($E205,INPUTS!$A$44:$G$103,6,0),SCENARIOS!$M$24)</f>
        <v>0.3</v>
      </c>
      <c r="AH205" s="15">
        <f t="shared" si="264"/>
        <v>8574.74414749466</v>
      </c>
      <c r="AI205" s="20">
        <f>IFERROR(VLOOKUP($E205,INPUTS!$A$44:$G$103,7,0),SCENARIOS!$N$24)</f>
        <v>0.4</v>
      </c>
      <c r="AJ205" s="15">
        <f t="shared" si="265"/>
        <v>12622.9472074672</v>
      </c>
      <c r="AL205" t="str">
        <f t="shared" si="268"/>
        <v>N</v>
      </c>
      <c r="AM205" s="21">
        <f t="shared" si="269"/>
        <v>31557.368018668</v>
      </c>
      <c r="BB205" s="2"/>
      <c r="BC205" s="2" t="str">
        <v>MAD</v>
      </c>
      <c r="BD205" s="15">
        <f>SUMIF($E$4:$E$1277,$BC205,$T$4:$T$1277)*(1+INDEX($Q$4:$Q$1277,MATCH($BC205,$E$4:$E1348,0)))^BD$132</f>
        <v>2671173.54</v>
      </c>
      <c r="BE205" s="15">
        <f>SUMIF($E$4:$E$1277,$BC205,$T$4:$T$1277)*(1+INDEX($Q$4:$Q$1277,MATCH($BC205,$E$4:$E1348,0)))^BE$132</f>
        <v>3022187.68121212</v>
      </c>
      <c r="BF205" s="15">
        <f>SUMIF($E$4:$E$1277,$BC205,$T$4:$T$1277)*(1+INDEX($Q$4:$Q$1277,MATCH($BC205,$E$4:$E1348,0)))^BF$132</f>
        <v>3419327.96342027</v>
      </c>
      <c r="BG205" s="15">
        <f>SUMIF($E$4:$E$1277,$BC205,$T$4:$T$1277)*(1+INDEX($Q$4:$Q$1277,MATCH($BC205,$E$4:$E1348,0)))^BG$132</f>
        <v>3868655.74038027</v>
      </c>
      <c r="BH205" s="15">
        <f>SUMIF($E$4:$E$1277,$BC205,$T$4:$T$1277)*(1+INDEX($Q$4:$Q$1277,MATCH($BC205,$E$4:$E1348,0)))^BH$132</f>
        <v>4377028.87751269</v>
      </c>
      <c r="BI205" s="15">
        <f>SUMIF($E$4:$E$1277,$BC205,$T$4:$T$1277)*(1+INDEX($Q$4:$Q$1277,MATCH($BC205,$E$4:$E1348,0)))^BI$132</f>
        <v>4952206.42007729</v>
      </c>
      <c r="BJ205" s="62">
        <f t="shared" si="273"/>
        <v>4952206.42007729</v>
      </c>
      <c r="BK205" s="63" t="str">
        <f t="shared" si="274"/>
        <v>Y</v>
      </c>
      <c r="BL205" s="15"/>
    </row>
    <row r="206" ht="15" customHeight="1" spans="1:71">
      <c r="A206" s="6" t="s">
        <v>1142</v>
      </c>
      <c r="B206" s="52" t="s">
        <v>618</v>
      </c>
      <c r="C206" s="52" t="s">
        <v>619</v>
      </c>
      <c r="D206" s="52" t="s">
        <v>929</v>
      </c>
      <c r="E206" s="10" t="s">
        <v>253</v>
      </c>
      <c r="F206" s="52" t="s">
        <v>930</v>
      </c>
      <c r="G206" s="52" t="s">
        <v>169</v>
      </c>
      <c r="H206" s="52" t="s">
        <v>1161</v>
      </c>
      <c r="I206" s="52" t="s">
        <v>622</v>
      </c>
      <c r="J206" s="52" t="s">
        <v>181</v>
      </c>
      <c r="K206" s="52" t="s">
        <v>931</v>
      </c>
      <c r="L206" s="53" t="s">
        <v>286</v>
      </c>
      <c r="M206" s="13">
        <v>1333</v>
      </c>
      <c r="N206" s="14">
        <f t="shared" si="266"/>
        <v>3.65205479452055</v>
      </c>
      <c r="O206" s="15">
        <v>3200</v>
      </c>
      <c r="P206" s="15">
        <f t="shared" si="234"/>
        <v>4265600</v>
      </c>
      <c r="Q206" s="16">
        <f>IFERROR(VLOOKUP(G206,SCENARIOS!$A$13:$E$18,3,0),0.025)</f>
        <v>0.02</v>
      </c>
      <c r="R206" s="57">
        <f>IFERROR(VLOOKUP(L206,INPUTS!$A$107:$B$120,2,0),0.0082)</f>
        <v>0.0039</v>
      </c>
      <c r="S206" s="52">
        <f t="shared" si="235"/>
        <v>12.48</v>
      </c>
      <c r="T206" s="15">
        <f t="shared" si="236"/>
        <v>16635.84</v>
      </c>
      <c r="U206" s="15">
        <f>T206/INPUTS!$B$7*1000</f>
        <v>20794800</v>
      </c>
      <c r="V206" s="15">
        <f>T206*INPUTS!$B$6</f>
        <v>52569.2544</v>
      </c>
      <c r="W206" s="54" t="s">
        <v>396</v>
      </c>
      <c r="X206" s="54" t="s">
        <v>396</v>
      </c>
      <c r="Y206" s="58">
        <f>IFERROR(VLOOKUP(E206,INPUTS!$A$44:$B$103,2,0),0)</f>
        <v>0.005</v>
      </c>
      <c r="Z206" s="15">
        <f t="shared" si="262"/>
        <v>83.1792</v>
      </c>
      <c r="AA206" s="20">
        <f>IFERROR(VLOOKUP(E206,INPUTS!$A$44:$C$103,3,0),SCENARIOS!$J$24)</f>
        <v>0.03</v>
      </c>
      <c r="AB206" s="15">
        <f t="shared" ref="AB206:AF206" si="281">$T206*AA206*(1+$Q206)^AB$2</f>
        <v>551.019347673201</v>
      </c>
      <c r="AC206" s="20">
        <f>IFERROR(VLOOKUP($E206,INPUTS!$A$44:$G$103,4,0),SCENARIOS!$K$24)</f>
        <v>0.1</v>
      </c>
      <c r="AD206" s="15">
        <f t="shared" si="281"/>
        <v>2027.89961319256</v>
      </c>
      <c r="AE206" s="20">
        <f>IFERROR(VLOOKUP($E206,INPUTS!$A$44:$G$103,5,0),SCENARIOS!$L$24)</f>
        <v>0.2</v>
      </c>
      <c r="AF206" s="15">
        <f t="shared" si="281"/>
        <v>4477.93006748522</v>
      </c>
      <c r="AG206" s="20">
        <f>IFERROR(VLOOKUP($E206,INPUTS!$A$44:$G$103,6,0),SCENARIOS!$M$24)</f>
        <v>0.3</v>
      </c>
      <c r="AH206" s="15">
        <f t="shared" si="264"/>
        <v>7415.99493837376</v>
      </c>
      <c r="AI206" s="20">
        <f>IFERROR(VLOOKUP($E206,INPUTS!$A$44:$G$103,7,0),SCENARIOS!$N$24)</f>
        <v>0.4</v>
      </c>
      <c r="AJ206" s="15">
        <f t="shared" si="265"/>
        <v>10917.1435307824</v>
      </c>
      <c r="AL206" t="str">
        <f t="shared" si="268"/>
        <v>N</v>
      </c>
      <c r="AM206" s="21">
        <f t="shared" si="269"/>
        <v>27292.8588269561</v>
      </c>
      <c r="BB206" s="2"/>
      <c r="BC206" s="2" t="str">
        <v>MCT</v>
      </c>
      <c r="BD206" s="15">
        <f>SUMIF($E$4:$E$1277,$BC206,$T$4:$T$1277)*(1+INDEX($Q$4:$Q$1277,MATCH($BC206,$E$4:$E1349,0)))^BD$132</f>
        <v>407592.973</v>
      </c>
      <c r="BE206" s="15">
        <f>SUMIF($E$4:$E$1277,$BC206,$T$4:$T$1277)*(1+INDEX($Q$4:$Q$1277,MATCH($BC206,$E$4:$E1349,0)))^BE$132</f>
        <v>507935.000866938</v>
      </c>
      <c r="BF206" s="15">
        <f>SUMIF($E$4:$E$1277,$BC206,$T$4:$T$1277)*(1+INDEX($Q$4:$Q$1277,MATCH($BC206,$E$4:$E1349,0)))^BF$132</f>
        <v>632979.423582202</v>
      </c>
      <c r="BG206" s="15">
        <f>SUMIF($E$4:$E$1277,$BC206,$T$4:$T$1277)*(1+INDEX($Q$4:$Q$1277,MATCH($BC206,$E$4:$E1349,0)))^BG$132</f>
        <v>788807.524574226</v>
      </c>
      <c r="BH206" s="15">
        <f>SUMIF($E$4:$E$1277,$BC206,$T$4:$T$1277)*(1+INDEX($Q$4:$Q$1277,MATCH($BC206,$E$4:$E1349,0)))^BH$132</f>
        <v>982997.689409273</v>
      </c>
      <c r="BI206" s="15">
        <f>SUMIF($E$4:$E$1277,$BC206,$T$4:$T$1277)*(1+INDEX($Q$4:$Q$1277,MATCH($BC206,$E$4:$E1349,0)))^BI$132</f>
        <v>1224993.96529659</v>
      </c>
      <c r="BJ206" s="62">
        <f t="shared" si="273"/>
        <v>1224993.96529659</v>
      </c>
      <c r="BK206" s="63" t="str">
        <f t="shared" si="274"/>
        <v>Y</v>
      </c>
      <c r="BL206" s="15"/>
    </row>
    <row r="207" ht="15" customHeight="1" spans="1:71">
      <c r="A207" s="24" t="s">
        <v>1143</v>
      </c>
      <c r="B207" s="52" t="s">
        <v>620</v>
      </c>
      <c r="C207" s="52" t="s">
        <v>621</v>
      </c>
      <c r="D207" s="52" t="s">
        <v>929</v>
      </c>
      <c r="E207" s="10" t="s">
        <v>623</v>
      </c>
      <c r="F207" s="52" t="s">
        <v>622</v>
      </c>
      <c r="G207" s="52" t="s">
        <v>181</v>
      </c>
      <c r="H207" s="52" t="s">
        <v>205</v>
      </c>
      <c r="I207" s="52" t="s">
        <v>408</v>
      </c>
      <c r="J207" s="52" t="s">
        <v>165</v>
      </c>
      <c r="K207" s="52" t="s">
        <v>931</v>
      </c>
      <c r="L207" s="53" t="s">
        <v>291</v>
      </c>
      <c r="M207" s="13">
        <v>276</v>
      </c>
      <c r="N207" s="14">
        <f t="shared" si="266"/>
        <v>0.756164383561644</v>
      </c>
      <c r="O207" s="15">
        <v>9000</v>
      </c>
      <c r="P207" s="15">
        <f t="shared" si="234"/>
        <v>2484000</v>
      </c>
      <c r="Q207" s="16">
        <f>IFERROR(VLOOKUP(G207,SCENARIOS!$A$13:$E$18,3,0),0.025)</f>
        <v>0.035</v>
      </c>
      <c r="R207" s="57">
        <f>IFERROR(VLOOKUP(L207,INPUTS!$A$107:$B$120,2,0),0.0082)</f>
        <v>0.0079</v>
      </c>
      <c r="S207" s="52">
        <f t="shared" si="235"/>
        <v>71.1</v>
      </c>
      <c r="T207" s="15">
        <f t="shared" si="236"/>
        <v>19623.6</v>
      </c>
      <c r="U207" s="15">
        <f>T207/INPUTS!$B$7*1000</f>
        <v>24529500</v>
      </c>
      <c r="V207" s="15">
        <f>T207*INPUTS!$B$6</f>
        <v>62010.576</v>
      </c>
      <c r="W207" s="54" t="s">
        <v>396</v>
      </c>
      <c r="X207" s="54" t="s">
        <v>396</v>
      </c>
      <c r="Y207" s="58">
        <f>IFERROR(VLOOKUP(E207,INPUTS!$A$44:$B$103,2,0),0)</f>
        <v>0</v>
      </c>
      <c r="Z207" s="15">
        <f t="shared" si="262"/>
        <v>0</v>
      </c>
      <c r="AA207" s="20">
        <f>IFERROR(VLOOKUP(E207,INPUTS!$A$44:$C$103,3,0),SCENARIOS!$J$24)</f>
        <v>0.01</v>
      </c>
      <c r="AB207" s="15">
        <f t="shared" ref="AB207:AF207" si="282">$T207*AA207*(1+$Q207)^AB$2</f>
        <v>233.06680987492</v>
      </c>
      <c r="AC207" s="20">
        <f>IFERROR(VLOOKUP($E207,INPUTS!$A$44:$G$103,4,0),SCENARIOS!$K$24)</f>
        <v>0.05</v>
      </c>
      <c r="AD207" s="15">
        <f t="shared" si="282"/>
        <v>1384.05129194623</v>
      </c>
      <c r="AE207" s="20">
        <f>IFERROR(VLOOKUP($E207,INPUTS!$A$44:$G$103,5,0),SCENARIOS!$L$24)</f>
        <v>0.1</v>
      </c>
      <c r="AF207" s="15">
        <f t="shared" si="282"/>
        <v>3287.63753151481</v>
      </c>
      <c r="AG207" s="20">
        <f>IFERROR(VLOOKUP($E207,INPUTS!$A$44:$G$103,6,0),SCENARIOS!$M$24)</f>
        <v>0.2</v>
      </c>
      <c r="AH207" s="15">
        <f t="shared" si="264"/>
        <v>7809.36414822166</v>
      </c>
      <c r="AI207" s="20">
        <f>IFERROR(VLOOKUP($E207,INPUTS!$A$44:$G$103,7,0),SCENARIOS!$N$24)</f>
        <v>0.25</v>
      </c>
      <c r="AJ207" s="15">
        <f t="shared" si="265"/>
        <v>11593.8435683157</v>
      </c>
      <c r="AL207" t="str">
        <f t="shared" si="268"/>
        <v>Y</v>
      </c>
      <c r="AM207" s="21">
        <f t="shared" si="269"/>
        <v>46375.3742732627</v>
      </c>
      <c r="BB207" s="2"/>
      <c r="BC207" s="2" t="str">
        <v>MEL</v>
      </c>
      <c r="BD207" s="15">
        <f>SUMIF($E$4:$E$1277,$BC207,$T$4:$T$1277)*(1+INDEX($Q$4:$Q$1277,MATCH($BC207,$E$4:$E1350,0)))^BD$132</f>
        <v>1957544.663</v>
      </c>
      <c r="BE207" s="15">
        <f>SUMIF($E$4:$E$1277,$BC207,$T$4:$T$1277)*(1+INDEX($Q$4:$Q$1277,MATCH($BC207,$E$4:$E1350,0)))^BE$132</f>
        <v>2381652.39581658</v>
      </c>
      <c r="BF207" s="15">
        <f>SUMIF($E$4:$E$1277,$BC207,$T$4:$T$1277)*(1+INDEX($Q$4:$Q$1277,MATCH($BC207,$E$4:$E1350,0)))^BF$132</f>
        <v>2897644.29987816</v>
      </c>
      <c r="BG207" s="15">
        <f>SUMIF($E$4:$E$1277,$BC207,$T$4:$T$1277)*(1+INDEX($Q$4:$Q$1277,MATCH($BC207,$E$4:$E1350,0)))^BG$132</f>
        <v>3525427.34756958</v>
      </c>
      <c r="BH207" s="15">
        <f>SUMIF($E$4:$E$1277,$BC207,$T$4:$T$1277)*(1+INDEX($Q$4:$Q$1277,MATCH($BC207,$E$4:$E1350,0)))^BH$132</f>
        <v>4289221.41462086</v>
      </c>
      <c r="BI207" s="15">
        <f>SUMIF($E$4:$E$1277,$BC207,$T$4:$T$1277)*(1+INDEX($Q$4:$Q$1277,MATCH($BC207,$E$4:$E1350,0)))^BI$132</f>
        <v>5218493.6831347</v>
      </c>
      <c r="BJ207" s="62">
        <f t="shared" si="273"/>
        <v>5218493.6831347</v>
      </c>
      <c r="BK207" s="63" t="str">
        <f t="shared" si="274"/>
        <v>Y</v>
      </c>
      <c r="BL207" s="15"/>
    </row>
    <row r="208" ht="15" customHeight="1" spans="1:71">
      <c r="A208" s="6" t="s">
        <v>1144</v>
      </c>
      <c r="B208" s="52" t="s">
        <v>620</v>
      </c>
      <c r="C208" s="52" t="s">
        <v>621</v>
      </c>
      <c r="D208" s="52" t="s">
        <v>929</v>
      </c>
      <c r="E208" s="10" t="s">
        <v>623</v>
      </c>
      <c r="F208" s="52" t="s">
        <v>622</v>
      </c>
      <c r="G208" s="52" t="s">
        <v>181</v>
      </c>
      <c r="H208" s="52" t="s">
        <v>245</v>
      </c>
      <c r="I208" s="52" t="s">
        <v>930</v>
      </c>
      <c r="J208" s="52" t="s">
        <v>169</v>
      </c>
      <c r="K208" s="52" t="s">
        <v>931</v>
      </c>
      <c r="L208" s="53" t="s">
        <v>286</v>
      </c>
      <c r="M208" s="13">
        <v>551</v>
      </c>
      <c r="N208" s="14">
        <f t="shared" si="266"/>
        <v>1.50958904109589</v>
      </c>
      <c r="O208" s="15">
        <v>3400</v>
      </c>
      <c r="P208" s="15">
        <f t="shared" si="234"/>
        <v>1873400</v>
      </c>
      <c r="Q208" s="16">
        <f>IFERROR(VLOOKUP(G208,SCENARIOS!$A$13:$E$18,3,0),0.025)</f>
        <v>0.035</v>
      </c>
      <c r="R208" s="57">
        <f>IFERROR(VLOOKUP(L208,INPUTS!$A$107:$B$120,2,0),0.0082)</f>
        <v>0.0039</v>
      </c>
      <c r="S208" s="52">
        <f t="shared" si="235"/>
        <v>13.26</v>
      </c>
      <c r="T208" s="15">
        <f t="shared" si="236"/>
        <v>7306.26</v>
      </c>
      <c r="U208" s="15">
        <f>T208/INPUTS!$B$7*1000</f>
        <v>9132825</v>
      </c>
      <c r="V208" s="15">
        <f>T208*INPUTS!$B$6</f>
        <v>23087.7816</v>
      </c>
      <c r="W208" s="54" t="s">
        <v>396</v>
      </c>
      <c r="X208" s="54" t="s">
        <v>396</v>
      </c>
      <c r="Y208" s="58">
        <f>IFERROR(VLOOKUP(E208,INPUTS!$A$44:$B$103,2,0),0)</f>
        <v>0</v>
      </c>
      <c r="Z208" s="15">
        <f t="shared" si="262"/>
        <v>0</v>
      </c>
      <c r="AA208" s="20">
        <f>IFERROR(VLOOKUP(E208,INPUTS!$A$44:$C$103,3,0),SCENARIOS!$J$24)</f>
        <v>0.01</v>
      </c>
      <c r="AB208" s="15">
        <f t="shared" ref="AB208:AF208" si="283">$T208*AA208*(1+$Q208)^AB$2</f>
        <v>86.7754494749553</v>
      </c>
      <c r="AC208" s="20">
        <f>IFERROR(VLOOKUP($E208,INPUTS!$A$44:$G$103,4,0),SCENARIOS!$K$24)</f>
        <v>0.05</v>
      </c>
      <c r="AD208" s="15">
        <f t="shared" si="283"/>
        <v>515.310065038784</v>
      </c>
      <c r="AE208" s="20">
        <f>IFERROR(VLOOKUP($E208,INPUTS!$A$44:$G$103,5,0),SCENARIOS!$L$24)</f>
        <v>0.1</v>
      </c>
      <c r="AF208" s="15">
        <f t="shared" si="283"/>
        <v>1224.05341481713</v>
      </c>
      <c r="AG208" s="20">
        <f>IFERROR(VLOOKUP($E208,INPUTS!$A$44:$G$103,6,0),SCENARIOS!$M$24)</f>
        <v>0.2</v>
      </c>
      <c r="AH208" s="15">
        <f t="shared" si="264"/>
        <v>2907.58295631719</v>
      </c>
      <c r="AI208" s="20">
        <f>IFERROR(VLOOKUP($E208,INPUTS!$A$44:$G$103,7,0),SCENARIOS!$N$24)</f>
        <v>0.25</v>
      </c>
      <c r="AJ208" s="15">
        <f t="shared" si="265"/>
        <v>4316.62057468773</v>
      </c>
      <c r="AL208" t="str">
        <f t="shared" si="268"/>
        <v>N</v>
      </c>
      <c r="AM208" s="21">
        <f t="shared" si="269"/>
        <v>17266.4822987509</v>
      </c>
      <c r="BB208" s="2"/>
      <c r="BC208" s="2" t="str">
        <v>MEM</v>
      </c>
      <c r="BD208" s="15">
        <f>SUMIF($E$4:$E$1277,$BC208,$T$4:$T$1277)*(1+INDEX($Q$4:$Q$1277,MATCH($BC208,$E$4:$E1351,0)))^BD$132</f>
        <v>520219.562</v>
      </c>
      <c r="BE208" s="15">
        <f>SUMIF($E$4:$E$1277,$BC208,$T$4:$T$1277)*(1+INDEX($Q$4:$Q$1277,MATCH($BC208,$E$4:$E1351,0)))^BE$132</f>
        <v>574364.431853312</v>
      </c>
      <c r="BF208" s="15">
        <f>SUMIF($E$4:$E$1277,$BC208,$T$4:$T$1277)*(1+INDEX($Q$4:$Q$1277,MATCH($BC208,$E$4:$E1351,0)))^BF$132</f>
        <v>634144.743250117</v>
      </c>
      <c r="BG208" s="15">
        <f>SUMIF($E$4:$E$1277,$BC208,$T$4:$T$1277)*(1+INDEX($Q$4:$Q$1277,MATCH($BC208,$E$4:$E1351,0)))^BG$132</f>
        <v>700147.037472646</v>
      </c>
      <c r="BH208" s="15">
        <f>SUMIF($E$4:$E$1277,$BC208,$T$4:$T$1277)*(1+INDEX($Q$4:$Q$1277,MATCH($BC208,$E$4:$E1351,0)))^BH$132</f>
        <v>773018.9034909</v>
      </c>
      <c r="BI208" s="15">
        <f>SUMIF($E$4:$E$1277,$BC208,$T$4:$T$1277)*(1+INDEX($Q$4:$Q$1277,MATCH($BC208,$E$4:$E1351,0)))^BI$132</f>
        <v>853475.331855016</v>
      </c>
      <c r="BJ208" s="62">
        <f t="shared" si="273"/>
        <v>853475.331855016</v>
      </c>
      <c r="BK208" s="63" t="str">
        <f t="shared" si="274"/>
        <v>Y</v>
      </c>
      <c r="BL208" s="15"/>
    </row>
    <row r="209" ht="15" customHeight="1" spans="1:64">
      <c r="A209" s="24" t="s">
        <v>1145</v>
      </c>
      <c r="B209" s="52" t="s">
        <v>620</v>
      </c>
      <c r="C209" s="52" t="s">
        <v>621</v>
      </c>
      <c r="D209" s="52" t="s">
        <v>929</v>
      </c>
      <c r="E209" s="10" t="s">
        <v>623</v>
      </c>
      <c r="F209" s="52" t="s">
        <v>622</v>
      </c>
      <c r="G209" s="52" t="s">
        <v>181</v>
      </c>
      <c r="H209" s="52" t="s">
        <v>248</v>
      </c>
      <c r="I209" s="52" t="s">
        <v>930</v>
      </c>
      <c r="J209" s="52" t="s">
        <v>169</v>
      </c>
      <c r="K209" s="52" t="s">
        <v>931</v>
      </c>
      <c r="L209" s="53" t="s">
        <v>286</v>
      </c>
      <c r="M209" s="13">
        <v>827</v>
      </c>
      <c r="N209" s="14">
        <f t="shared" si="266"/>
        <v>2.26575342465753</v>
      </c>
      <c r="O209" s="15">
        <v>2600</v>
      </c>
      <c r="P209" s="15">
        <f t="shared" si="234"/>
        <v>2150200</v>
      </c>
      <c r="Q209" s="16">
        <f>IFERROR(VLOOKUP(G209,SCENARIOS!$A$13:$E$18,3,0),0.025)</f>
        <v>0.035</v>
      </c>
      <c r="R209" s="57">
        <f>IFERROR(VLOOKUP(L209,INPUTS!$A$107:$B$120,2,0),0.0082)</f>
        <v>0.0039</v>
      </c>
      <c r="S209" s="52">
        <f t="shared" si="235"/>
        <v>10.14</v>
      </c>
      <c r="T209" s="15">
        <f t="shared" si="236"/>
        <v>8385.78</v>
      </c>
      <c r="U209" s="15">
        <f>T209/INPUTS!$B$7*1000</f>
        <v>10482225</v>
      </c>
      <c r="V209" s="15">
        <f>T209*INPUTS!$B$6</f>
        <v>26499.0648</v>
      </c>
      <c r="W209" s="54" t="s">
        <v>396</v>
      </c>
      <c r="X209" s="54" t="s">
        <v>396</v>
      </c>
      <c r="Y209" s="58">
        <f>IFERROR(VLOOKUP(E209,INPUTS!$A$44:$B$103,2,0),0)</f>
        <v>0</v>
      </c>
      <c r="Z209" s="15">
        <f t="shared" si="262"/>
        <v>0</v>
      </c>
      <c r="AA209" s="20">
        <f>IFERROR(VLOOKUP(E209,INPUTS!$A$44:$C$103,3,0),SCENARIOS!$J$24)</f>
        <v>0.01</v>
      </c>
      <c r="AB209" s="15">
        <f t="shared" ref="AB209:AF209" si="284">$T209*AA209*(1+$Q209)^AB$2</f>
        <v>99.5967606816745</v>
      </c>
      <c r="AC209" s="20">
        <f>IFERROR(VLOOKUP($E209,INPUTS!$A$44:$G$103,4,0),SCENARIOS!$K$24)</f>
        <v>0.05</v>
      </c>
      <c r="AD209" s="15">
        <f t="shared" si="284"/>
        <v>591.448543742069</v>
      </c>
      <c r="AE209" s="20">
        <f>IFERROR(VLOOKUP($E209,INPUTS!$A$44:$G$103,5,0),SCENARIOS!$L$24)</f>
        <v>0.1</v>
      </c>
      <c r="AF209" s="15">
        <f t="shared" si="284"/>
        <v>1404.91067179448</v>
      </c>
      <c r="AG209" s="20">
        <f>IFERROR(VLOOKUP($E209,INPUTS!$A$44:$G$103,6,0),SCENARIOS!$M$24)</f>
        <v>0.2</v>
      </c>
      <c r="AH209" s="15">
        <f t="shared" si="264"/>
        <v>3337.18633109492</v>
      </c>
      <c r="AI209" s="20">
        <f>IFERROR(VLOOKUP($E209,INPUTS!$A$44:$G$103,7,0),SCENARIOS!$N$24)</f>
        <v>0.25</v>
      </c>
      <c r="AJ209" s="15">
        <f t="shared" si="265"/>
        <v>4954.41313104171</v>
      </c>
      <c r="AL209" t="str">
        <f t="shared" si="268"/>
        <v>Y</v>
      </c>
      <c r="AM209" s="21">
        <f t="shared" si="269"/>
        <v>19817.6525241669</v>
      </c>
      <c r="BB209" s="2"/>
      <c r="BC209" s="2" t="str">
        <v>MEX</v>
      </c>
      <c r="BD209" s="15">
        <f>SUMIF($E$4:$E$1277,$BC209,$T$4:$T$1277)*(1+INDEX($Q$4:$Q$1277,MATCH($BC209,$E$4:$E1352,0)))^BD$132</f>
        <v>2333599.3</v>
      </c>
      <c r="BE209" s="15">
        <f>SUMIF($E$4:$E$1277,$BC209,$T$4:$T$1277)*(1+INDEX($Q$4:$Q$1277,MATCH($BC209,$E$4:$E1352,0)))^BE$132</f>
        <v>2771583.93147713</v>
      </c>
      <c r="BF209" s="15">
        <f>SUMIF($E$4:$E$1277,$BC209,$T$4:$T$1277)*(1+INDEX($Q$4:$Q$1277,MATCH($BC209,$E$4:$E1352,0)))^BF$132</f>
        <v>3291772.28036632</v>
      </c>
      <c r="BG209" s="15">
        <f>SUMIF($E$4:$E$1277,$BC209,$T$4:$T$1277)*(1+INDEX($Q$4:$Q$1277,MATCH($BC209,$E$4:$E1352,0)))^BG$132</f>
        <v>3909592.85869906</v>
      </c>
      <c r="BH209" s="15">
        <f>SUMIF($E$4:$E$1277,$BC209,$T$4:$T$1277)*(1+INDEX($Q$4:$Q$1277,MATCH($BC209,$E$4:$E1352,0)))^BH$132</f>
        <v>4643369.89893169</v>
      </c>
      <c r="BI209" s="64">
        <f>SUMIF($E$4:$E$1277,$BC209,$T$4:$T$1277)*(1+INDEX($Q$4:$Q$1277,MATCH($BC209,$E$4:$E1352,0)))^BI$132</f>
        <v>5514866.84101408</v>
      </c>
      <c r="BJ209" s="65">
        <f t="shared" si="273"/>
        <v>5514866.84101408</v>
      </c>
      <c r="BK209" s="63" t="str">
        <f t="shared" si="274"/>
        <v>Y</v>
      </c>
      <c r="BL209" s="15"/>
    </row>
    <row r="210" ht="15" customHeight="1" spans="1:64">
      <c r="A210" s="6" t="s">
        <v>1146</v>
      </c>
      <c r="B210" s="52" t="s">
        <v>624</v>
      </c>
      <c r="C210" s="52" t="s">
        <v>625</v>
      </c>
      <c r="D210" s="52" t="s">
        <v>929</v>
      </c>
      <c r="E210" s="10" t="s">
        <v>627</v>
      </c>
      <c r="F210" s="52" t="s">
        <v>626</v>
      </c>
      <c r="G210" s="52" t="s">
        <v>181</v>
      </c>
      <c r="H210" s="52" t="s">
        <v>245</v>
      </c>
      <c r="I210" s="52" t="s">
        <v>930</v>
      </c>
      <c r="J210" s="52" t="s">
        <v>169</v>
      </c>
      <c r="K210" s="52" t="s">
        <v>931</v>
      </c>
      <c r="L210" s="53" t="s">
        <v>286</v>
      </c>
      <c r="M210" s="13">
        <v>4437</v>
      </c>
      <c r="N210" s="14">
        <f t="shared" si="266"/>
        <v>12.1561643835616</v>
      </c>
      <c r="O210" s="15">
        <v>3400</v>
      </c>
      <c r="P210" s="15">
        <f t="shared" si="234"/>
        <v>15085800</v>
      </c>
      <c r="Q210" s="16">
        <f>IFERROR(VLOOKUP(G210,SCENARIOS!$A$13:$E$18,3,0),0.025)</f>
        <v>0.035</v>
      </c>
      <c r="R210" s="57">
        <f>IFERROR(VLOOKUP(L210,INPUTS!$A$107:$B$120,2,0),0.0082)</f>
        <v>0.0039</v>
      </c>
      <c r="S210" s="52">
        <f t="shared" si="235"/>
        <v>13.26</v>
      </c>
      <c r="T210" s="15">
        <f t="shared" si="236"/>
        <v>58834.62</v>
      </c>
      <c r="U210" s="15">
        <f>T210/INPUTS!$B$7*1000</f>
        <v>73543275</v>
      </c>
      <c r="V210" s="15">
        <f>T210*INPUTS!$B$6</f>
        <v>185917.3992</v>
      </c>
      <c r="W210" s="54" t="s">
        <v>396</v>
      </c>
      <c r="X210" s="54" t="s">
        <v>396</v>
      </c>
      <c r="Y210" s="58">
        <f>IFERROR(VLOOKUP(E210,INPUTS!$A$44:$B$103,2,0),0)</f>
        <v>0</v>
      </c>
      <c r="Z210" s="15">
        <f t="shared" si="262"/>
        <v>0</v>
      </c>
      <c r="AA210" s="20">
        <f>IFERROR(VLOOKUP(E210,INPUTS!$A$44:$C$103,3,0),SCENARIOS!$J$24)</f>
        <v>0.01</v>
      </c>
      <c r="AB210" s="15">
        <f t="shared" ref="AB210:AF210" si="285">$T210*AA210*(1+$Q210)^AB$2</f>
        <v>698.770724719377</v>
      </c>
      <c r="AC210" s="20">
        <f>IFERROR(VLOOKUP($E210,INPUTS!$A$44:$G$103,4,0),SCENARIOS!$K$24)</f>
        <v>0.05</v>
      </c>
      <c r="AD210" s="15">
        <f t="shared" si="285"/>
        <v>4149.60210268073</v>
      </c>
      <c r="AE210" s="20">
        <f>IFERROR(VLOOKUP($E210,INPUTS!$A$44:$G$103,5,0),SCENARIOS!$L$24)</f>
        <v>0.1</v>
      </c>
      <c r="AF210" s="15">
        <f t="shared" si="285"/>
        <v>9856.85118247476</v>
      </c>
      <c r="AG210" s="20">
        <f>IFERROR(VLOOKUP($E210,INPUTS!$A$44:$G$103,6,0),SCENARIOS!$M$24)</f>
        <v>0.2</v>
      </c>
      <c r="AH210" s="15">
        <f t="shared" si="264"/>
        <v>23413.694332449</v>
      </c>
      <c r="AI210" s="20">
        <f>IFERROR(VLOOKUP($E210,INPUTS!$A$44:$G$103,7,0),SCENARIOS!$N$24)</f>
        <v>0.25</v>
      </c>
      <c r="AJ210" s="15">
        <f t="shared" si="265"/>
        <v>34760.1551540643</v>
      </c>
      <c r="AL210" t="str">
        <f t="shared" si="268"/>
        <v>N</v>
      </c>
      <c r="AM210" s="21">
        <f t="shared" si="269"/>
        <v>139040.620616257</v>
      </c>
      <c r="BB210" s="2"/>
      <c r="BC210" s="2" t="str">
        <v>MIA</v>
      </c>
      <c r="BD210" s="15">
        <f>SUMIF($E$4:$E$1277,$BC210,$T$4:$T$1277)*(1+INDEX($Q$4:$Q$1277,MATCH($BC210,$E$4:$E1353,0)))^BD$132</f>
        <v>943278.216</v>
      </c>
      <c r="BE210" s="15">
        <f>SUMIF($E$4:$E$1277,$BC210,$T$4:$T$1277)*(1+INDEX($Q$4:$Q$1277,MATCH($BC210,$E$4:$E1353,0)))^BE$132</f>
        <v>1041455.37036234</v>
      </c>
      <c r="BF210" s="15">
        <f>SUMIF($E$4:$E$1277,$BC210,$T$4:$T$1277)*(1+INDEX($Q$4:$Q$1277,MATCH($BC210,$E$4:$E1353,0)))^BF$132</f>
        <v>1149850.88180661</v>
      </c>
      <c r="BG210" s="15">
        <f>SUMIF($E$4:$E$1277,$BC210,$T$4:$T$1277)*(1+INDEX($Q$4:$Q$1277,MATCH($BC210,$E$4:$E1353,0)))^BG$132</f>
        <v>1269528.28514527</v>
      </c>
      <c r="BH210" s="15">
        <f>SUMIF($E$4:$E$1277,$BC210,$T$4:$T$1277)*(1+INDEX($Q$4:$Q$1277,MATCH($BC210,$E$4:$E1353,0)))^BH$132</f>
        <v>1401661.80874831</v>
      </c>
      <c r="BI210" s="15">
        <f>SUMIF($E$4:$E$1277,$BC210,$T$4:$T$1277)*(1+INDEX($Q$4:$Q$1277,MATCH($BC210,$E$4:$E1353,0)))^BI$132</f>
        <v>1547547.8956176</v>
      </c>
      <c r="BJ210" s="62">
        <f t="shared" si="273"/>
        <v>1547547.8956176</v>
      </c>
      <c r="BK210" s="63" t="str">
        <f t="shared" si="274"/>
        <v>Y</v>
      </c>
      <c r="BL210" s="15"/>
    </row>
    <row r="211" ht="15" customHeight="1" spans="1:64">
      <c r="A211" s="24" t="s">
        <v>1147</v>
      </c>
      <c r="B211" s="52" t="s">
        <v>624</v>
      </c>
      <c r="C211" s="52" t="s">
        <v>625</v>
      </c>
      <c r="D211" s="52" t="s">
        <v>929</v>
      </c>
      <c r="E211" s="10" t="s">
        <v>627</v>
      </c>
      <c r="F211" s="52" t="s">
        <v>626</v>
      </c>
      <c r="G211" s="52" t="s">
        <v>181</v>
      </c>
      <c r="H211" s="52" t="s">
        <v>205</v>
      </c>
      <c r="I211" s="52" t="s">
        <v>408</v>
      </c>
      <c r="J211" s="52" t="s">
        <v>165</v>
      </c>
      <c r="K211" s="52" t="s">
        <v>931</v>
      </c>
      <c r="L211" s="53" t="s">
        <v>291</v>
      </c>
      <c r="M211" s="13">
        <v>1479</v>
      </c>
      <c r="N211" s="14">
        <f t="shared" si="266"/>
        <v>4.05205479452055</v>
      </c>
      <c r="O211" s="15">
        <v>8500</v>
      </c>
      <c r="P211" s="15">
        <f t="shared" si="234"/>
        <v>12571500</v>
      </c>
      <c r="Q211" s="16">
        <f>IFERROR(VLOOKUP(G211,SCENARIOS!$A$13:$E$18,3,0),0.025)</f>
        <v>0.035</v>
      </c>
      <c r="R211" s="57">
        <f>IFERROR(VLOOKUP(L211,INPUTS!$A$107:$B$120,2,0),0.0082)</f>
        <v>0.0079</v>
      </c>
      <c r="S211" s="52">
        <f t="shared" si="235"/>
        <v>67.15</v>
      </c>
      <c r="T211" s="15">
        <f t="shared" si="236"/>
        <v>99314.85</v>
      </c>
      <c r="U211" s="15">
        <f>T211/INPUTS!$B$7*1000</f>
        <v>124143562.5</v>
      </c>
      <c r="V211" s="15">
        <f>T211*INPUTS!$B$6</f>
        <v>313834.926</v>
      </c>
      <c r="W211" s="54" t="s">
        <v>396</v>
      </c>
      <c r="X211" s="54" t="s">
        <v>396</v>
      </c>
      <c r="Y211" s="58">
        <f>IFERROR(VLOOKUP(E211,INPUTS!$A$44:$B$103,2,0),0)</f>
        <v>0</v>
      </c>
      <c r="Z211" s="15">
        <f t="shared" si="262"/>
        <v>0</v>
      </c>
      <c r="AA211" s="20">
        <f>IFERROR(VLOOKUP(E211,INPUTS!$A$44:$C$103,3,0),SCENARIOS!$J$24)</f>
        <v>0.01</v>
      </c>
      <c r="AB211" s="15">
        <f t="shared" ref="AB211:AF211" si="286">$T211*AA211*(1+$Q211)^AB$2</f>
        <v>1179.54887292374</v>
      </c>
      <c r="AC211" s="20">
        <f>IFERROR(VLOOKUP($E211,INPUTS!$A$44:$G$103,4,0),SCENARIOS!$K$24)</f>
        <v>0.05</v>
      </c>
      <c r="AD211" s="15">
        <f t="shared" si="286"/>
        <v>7004.67021606363</v>
      </c>
      <c r="AE211" s="20">
        <f>IFERROR(VLOOKUP($E211,INPUTS!$A$44:$G$103,5,0),SCENARIOS!$L$24)</f>
        <v>0.1</v>
      </c>
      <c r="AF211" s="15">
        <f t="shared" si="286"/>
        <v>16638.7017823826</v>
      </c>
      <c r="AG211" s="20">
        <f>IFERROR(VLOOKUP($E211,INPUTS!$A$44:$G$103,6,0),SCENARIOS!$M$24)</f>
        <v>0.2</v>
      </c>
      <c r="AH211" s="15">
        <f t="shared" si="264"/>
        <v>39523.1165013561</v>
      </c>
      <c r="AI211" s="20">
        <f>IFERROR(VLOOKUP($E211,INPUTS!$A$44:$G$103,7,0),SCENARIOS!$N$24)</f>
        <v>0.25</v>
      </c>
      <c r="AJ211" s="15">
        <f t="shared" si="265"/>
        <v>58676.3302814334</v>
      </c>
      <c r="AL211" t="str">
        <f t="shared" si="268"/>
        <v>N</v>
      </c>
      <c r="AM211" s="21">
        <f t="shared" si="269"/>
        <v>234705.321125733</v>
      </c>
      <c r="BB211" s="2"/>
      <c r="BC211" s="2" t="str">
        <v>MNL</v>
      </c>
      <c r="BD211" s="15">
        <f>SUMIF($E$4:$E$1277,$BC211,$T$4:$T$1277)*(1+INDEX($Q$4:$Q$1277,MATCH($BC211,$E$4:$E1354,0)))^BD$132</f>
        <v>1665842.492</v>
      </c>
      <c r="BE211" s="15">
        <f>SUMIF($E$4:$E$1277,$BC211,$T$4:$T$1277)*(1+INDEX($Q$4:$Q$1277,MATCH($BC211,$E$4:$E1354,0)))^BE$132</f>
        <v>2026752.10283305</v>
      </c>
      <c r="BF211" s="15">
        <f>SUMIF($E$4:$E$1277,$BC211,$T$4:$T$1277)*(1+INDEX($Q$4:$Q$1277,MATCH($BC211,$E$4:$E1354,0)))^BF$132</f>
        <v>2465853.82835713</v>
      </c>
      <c r="BG211" s="15">
        <f>SUMIF($E$4:$E$1277,$BC211,$T$4:$T$1277)*(1+INDEX($Q$4:$Q$1277,MATCH($BC211,$E$4:$E1354,0)))^BG$132</f>
        <v>3000088.21716486</v>
      </c>
      <c r="BH211" s="15">
        <f>SUMIF($E$4:$E$1277,$BC211,$T$4:$T$1277)*(1+INDEX($Q$4:$Q$1277,MATCH($BC211,$E$4:$E1354,0)))^BH$132</f>
        <v>3650066.03686967</v>
      </c>
      <c r="BI211" s="15">
        <f>SUMIF($E$4:$E$1277,$BC211,$T$4:$T$1277)*(1+INDEX($Q$4:$Q$1277,MATCH($BC211,$E$4:$E1354,0)))^BI$132</f>
        <v>4440863.43770915</v>
      </c>
      <c r="BJ211" s="62">
        <f t="shared" si="273"/>
        <v>4440863.43770915</v>
      </c>
      <c r="BK211" s="63" t="str">
        <f t="shared" si="274"/>
        <v>Y</v>
      </c>
      <c r="BL211" s="15"/>
    </row>
    <row r="212" ht="15" customHeight="1" spans="1:64">
      <c r="A212" s="6" t="s">
        <v>1148</v>
      </c>
      <c r="B212" s="52" t="s">
        <v>624</v>
      </c>
      <c r="C212" s="52" t="s">
        <v>625</v>
      </c>
      <c r="D212" s="52" t="s">
        <v>929</v>
      </c>
      <c r="E212" s="10" t="s">
        <v>627</v>
      </c>
      <c r="F212" s="52" t="s">
        <v>626</v>
      </c>
      <c r="G212" s="52" t="s">
        <v>181</v>
      </c>
      <c r="H212" s="52" t="s">
        <v>452</v>
      </c>
      <c r="I212" s="52" t="s">
        <v>451</v>
      </c>
      <c r="J212" s="52" t="s">
        <v>181</v>
      </c>
      <c r="K212" s="52" t="s">
        <v>931</v>
      </c>
      <c r="L212" s="53" t="s">
        <v>286</v>
      </c>
      <c r="M212" s="13">
        <v>2958</v>
      </c>
      <c r="N212" s="14">
        <f t="shared" si="266"/>
        <v>8.1041095890411</v>
      </c>
      <c r="O212" s="15">
        <v>5800</v>
      </c>
      <c r="P212" s="15">
        <f t="shared" si="234"/>
        <v>17156400</v>
      </c>
      <c r="Q212" s="16">
        <f>IFERROR(VLOOKUP(G212,SCENARIOS!$A$13:$E$18,3,0),0.025)</f>
        <v>0.035</v>
      </c>
      <c r="R212" s="57">
        <f>IFERROR(VLOOKUP(L212,INPUTS!$A$107:$B$120,2,0),0.0082)</f>
        <v>0.0039</v>
      </c>
      <c r="S212" s="52">
        <f t="shared" si="235"/>
        <v>22.62</v>
      </c>
      <c r="T212" s="15">
        <f t="shared" si="236"/>
        <v>66909.96</v>
      </c>
      <c r="U212" s="15">
        <f>T212/INPUTS!$B$7*1000</f>
        <v>83637450</v>
      </c>
      <c r="V212" s="15">
        <f>T212*INPUTS!$B$6</f>
        <v>211435.4736</v>
      </c>
      <c r="W212" s="54" t="s">
        <v>396</v>
      </c>
      <c r="X212" s="54" t="s">
        <v>396</v>
      </c>
      <c r="Y212" s="58">
        <f>IFERROR(VLOOKUP(E212,INPUTS!$A$44:$B$103,2,0),0)</f>
        <v>0</v>
      </c>
      <c r="Z212" s="15">
        <f t="shared" si="262"/>
        <v>0</v>
      </c>
      <c r="AA212" s="20">
        <f>IFERROR(VLOOKUP(E212,INPUTS!$A$44:$C$103,3,0),SCENARIOS!$J$24)</f>
        <v>0.01</v>
      </c>
      <c r="AB212" s="15">
        <f t="shared" ref="AB212:AF212" si="287">$T212*AA212*(1+$Q212)^AB$2</f>
        <v>794.680432033801</v>
      </c>
      <c r="AC212" s="20">
        <f>IFERROR(VLOOKUP($E212,INPUTS!$A$44:$G$103,4,0),SCENARIOS!$K$24)</f>
        <v>0.05</v>
      </c>
      <c r="AD212" s="15">
        <f t="shared" si="287"/>
        <v>4719.15533246044</v>
      </c>
      <c r="AE212" s="20">
        <f>IFERROR(VLOOKUP($E212,INPUTS!$A$44:$G$103,5,0),SCENARIOS!$L$24)</f>
        <v>0.1</v>
      </c>
      <c r="AF212" s="15">
        <f t="shared" si="287"/>
        <v>11209.7523251674</v>
      </c>
      <c r="AG212" s="20">
        <f>IFERROR(VLOOKUP($E212,INPUTS!$A$44:$G$103,6,0),SCENARIOS!$M$24)</f>
        <v>0.2</v>
      </c>
      <c r="AH212" s="15">
        <f t="shared" si="264"/>
        <v>26627.338652589</v>
      </c>
      <c r="AI212" s="20">
        <f>IFERROR(VLOOKUP($E212,INPUTS!$A$44:$G$103,7,0),SCENARIOS!$N$24)</f>
        <v>0.25</v>
      </c>
      <c r="AJ212" s="15">
        <f t="shared" si="265"/>
        <v>39531.1568418771</v>
      </c>
      <c r="AL212" t="str">
        <f t="shared" si="268"/>
        <v>N</v>
      </c>
      <c r="AM212" s="21">
        <f t="shared" si="269"/>
        <v>158124.627367508</v>
      </c>
      <c r="BB212" s="2"/>
      <c r="BC212" s="2" t="str">
        <v>MUC</v>
      </c>
      <c r="BD212" s="15">
        <f>SUMIF($E$4:$E$1277,$BC212,$T$4:$T$1277)*(1+INDEX($Q$4:$Q$1277,MATCH($BC212,$E$4:$E1355,0)))^BD$132</f>
        <v>1591823.93</v>
      </c>
      <c r="BE212" s="15">
        <f>SUMIF($E$4:$E$1277,$BC212,$T$4:$T$1277)*(1+INDEX($Q$4:$Q$1277,MATCH($BC212,$E$4:$E1355,0)))^BE$132</f>
        <v>1801002.66787783</v>
      </c>
      <c r="BF212" s="15">
        <f>SUMIF($E$4:$E$1277,$BC212,$T$4:$T$1277)*(1+INDEX($Q$4:$Q$1277,MATCH($BC212,$E$4:$E1355,0)))^BF$132</f>
        <v>2037669.2098749</v>
      </c>
      <c r="BG212" s="15">
        <f>SUMIF($E$4:$E$1277,$BC212,$T$4:$T$1277)*(1+INDEX($Q$4:$Q$1277,MATCH($BC212,$E$4:$E1355,0)))^BG$132</f>
        <v>2305435.67920682</v>
      </c>
      <c r="BH212" s="15">
        <f>SUMIF($E$4:$E$1277,$BC212,$T$4:$T$1277)*(1+INDEX($Q$4:$Q$1277,MATCH($BC212,$E$4:$E1355,0)))^BH$132</f>
        <v>2608388.86174567</v>
      </c>
      <c r="BI212" s="15">
        <f>SUMIF($E$4:$E$1277,$BC212,$T$4:$T$1277)*(1+INDEX($Q$4:$Q$1277,MATCH($BC212,$E$4:$E1355,0)))^BI$132</f>
        <v>2951152.58059148</v>
      </c>
      <c r="BJ212" s="62">
        <f t="shared" si="273"/>
        <v>2951152.58059148</v>
      </c>
      <c r="BK212" s="63" t="str">
        <f t="shared" si="274"/>
        <v>Y</v>
      </c>
      <c r="BL212" s="15"/>
    </row>
    <row r="213" ht="15" customHeight="1" spans="1:64">
      <c r="A213" s="24" t="s">
        <v>1149</v>
      </c>
      <c r="B213" s="52" t="s">
        <v>628</v>
      </c>
      <c r="C213" s="52" t="s">
        <v>629</v>
      </c>
      <c r="D213" s="52" t="s">
        <v>929</v>
      </c>
      <c r="E213" s="10" t="s">
        <v>630</v>
      </c>
      <c r="F213" s="52" t="s">
        <v>451</v>
      </c>
      <c r="G213" s="52" t="s">
        <v>181</v>
      </c>
      <c r="H213" s="52" t="s">
        <v>213</v>
      </c>
      <c r="I213" s="52" t="s">
        <v>606</v>
      </c>
      <c r="J213" s="52" t="s">
        <v>165</v>
      </c>
      <c r="K213" s="52" t="s">
        <v>931</v>
      </c>
      <c r="L213" s="53" t="s">
        <v>288</v>
      </c>
      <c r="M213" s="13">
        <v>222</v>
      </c>
      <c r="N213" s="14">
        <f t="shared" si="266"/>
        <v>0.608219178082192</v>
      </c>
      <c r="O213" s="15">
        <v>8400</v>
      </c>
      <c r="P213" s="15">
        <f t="shared" si="234"/>
        <v>1864800</v>
      </c>
      <c r="Q213" s="16">
        <f>IFERROR(VLOOKUP(G213,SCENARIOS!$A$13:$E$18,3,0),0.025)</f>
        <v>0.035</v>
      </c>
      <c r="R213" s="57">
        <f>IFERROR(VLOOKUP(L213,INPUTS!$A$107:$B$120,2,0),0.0082)</f>
        <v>0.0085</v>
      </c>
      <c r="S213" s="52">
        <f t="shared" si="235"/>
        <v>71.4</v>
      </c>
      <c r="T213" s="15">
        <f t="shared" si="236"/>
        <v>15850.8</v>
      </c>
      <c r="U213" s="15">
        <f>T213/INPUTS!$B$7*1000</f>
        <v>19813500</v>
      </c>
      <c r="V213" s="15">
        <f>T213*INPUTS!$B$6</f>
        <v>50088.528</v>
      </c>
      <c r="W213" s="54" t="s">
        <v>396</v>
      </c>
      <c r="X213" s="54" t="s">
        <v>396</v>
      </c>
      <c r="Y213" s="58">
        <f>IFERROR(VLOOKUP(E213,INPUTS!$A$44:$B$103,2,0),0)</f>
        <v>0</v>
      </c>
      <c r="Z213" s="15">
        <f t="shared" si="262"/>
        <v>0</v>
      </c>
      <c r="AA213" s="20">
        <f>IFERROR(VLOOKUP(E213,INPUTS!$A$44:$C$103,3,0),SCENARIOS!$J$24)</f>
        <v>0.01</v>
      </c>
      <c r="AB213" s="15">
        <f t="shared" ref="AB213:AF213" si="288">$T213*AA213*(1+$Q213)^AB$2</f>
        <v>188.257780935475</v>
      </c>
      <c r="AC213" s="20">
        <f>IFERROR(VLOOKUP($E213,INPUTS!$A$44:$G$103,4,0),SCENARIOS!$K$24)</f>
        <v>0.05</v>
      </c>
      <c r="AD213" s="15">
        <f t="shared" si="288"/>
        <v>1117.95594174266</v>
      </c>
      <c r="AE213" s="20">
        <f>IFERROR(VLOOKUP($E213,INPUTS!$A$44:$G$103,5,0),SCENARIOS!$L$24)</f>
        <v>0.1</v>
      </c>
      <c r="AF213" s="15">
        <f t="shared" si="288"/>
        <v>2655.56192464863</v>
      </c>
      <c r="AG213" s="20">
        <f>IFERROR(VLOOKUP($E213,INPUTS!$A$44:$G$103,6,0),SCENARIOS!$M$24)</f>
        <v>0.2</v>
      </c>
      <c r="AH213" s="15">
        <f t="shared" si="264"/>
        <v>6307.94906340488</v>
      </c>
      <c r="AI213" s="20">
        <f>IFERROR(VLOOKUP($E213,INPUTS!$A$44:$G$103,7,0),SCENARIOS!$N$24)</f>
        <v>0.25</v>
      </c>
      <c r="AJ213" s="15">
        <f t="shared" si="265"/>
        <v>9364.830899155</v>
      </c>
      <c r="AL213" t="str">
        <f t="shared" si="268"/>
        <v>N</v>
      </c>
      <c r="AM213" s="21">
        <f t="shared" si="269"/>
        <v>37459.32359662</v>
      </c>
      <c r="BB213" s="2"/>
      <c r="BC213" s="2" t="str">
        <v>MXP</v>
      </c>
      <c r="BD213" s="15">
        <f>SUMIF($E$4:$E$1277,$BC213,$T$4:$T$1277)*(1+INDEX($Q$4:$Q$1277,MATCH($BC213,$E$4:$E1356,0)))^BD$132</f>
        <v>457797.6</v>
      </c>
      <c r="BE213" s="15">
        <f>SUMIF($E$4:$E$1277,$BC213,$T$4:$T$1277)*(1+INDEX($Q$4:$Q$1277,MATCH($BC213,$E$4:$E1356,0)))^BE$132</f>
        <v>517955.964481617</v>
      </c>
      <c r="BF213" s="15">
        <f>SUMIF($E$4:$E$1277,$BC213,$T$4:$T$1277)*(1+INDEX($Q$4:$Q$1277,MATCH($BC213,$E$4:$E1356,0)))^BF$132</f>
        <v>586019.632130186</v>
      </c>
      <c r="BG213" s="15">
        <f>SUMIF($E$4:$E$1277,$BC213,$T$4:$T$1277)*(1+INDEX($Q$4:$Q$1277,MATCH($BC213,$E$4:$E1356,0)))^BG$132</f>
        <v>663027.424707235</v>
      </c>
      <c r="BH213" s="15">
        <f>SUMIF($E$4:$E$1277,$BC213,$T$4:$T$1277)*(1+INDEX($Q$4:$Q$1277,MATCH($BC213,$E$4:$E1356,0)))^BH$132</f>
        <v>750154.673685486</v>
      </c>
      <c r="BI213" s="15">
        <f>SUMIF($E$4:$E$1277,$BC213,$T$4:$T$1277)*(1+INDEX($Q$4:$Q$1277,MATCH($BC213,$E$4:$E1356,0)))^BI$132</f>
        <v>848731.158746046</v>
      </c>
      <c r="BJ213" s="62">
        <f t="shared" si="273"/>
        <v>848731.158746046</v>
      </c>
      <c r="BK213" s="63" t="str">
        <f t="shared" si="274"/>
        <v>Y</v>
      </c>
      <c r="BL213" s="15"/>
    </row>
    <row r="214" ht="15" customHeight="1" spans="1:64">
      <c r="A214" s="6" t="s">
        <v>1150</v>
      </c>
      <c r="B214" s="52" t="s">
        <v>628</v>
      </c>
      <c r="C214" s="52" t="s">
        <v>629</v>
      </c>
      <c r="D214" s="52" t="s">
        <v>929</v>
      </c>
      <c r="E214" s="10" t="s">
        <v>630</v>
      </c>
      <c r="F214" s="52" t="s">
        <v>451</v>
      </c>
      <c r="G214" s="52" t="s">
        <v>181</v>
      </c>
      <c r="H214" s="52" t="s">
        <v>257</v>
      </c>
      <c r="I214" s="52" t="s">
        <v>930</v>
      </c>
      <c r="J214" s="52" t="s">
        <v>169</v>
      </c>
      <c r="K214" s="52" t="s">
        <v>931</v>
      </c>
      <c r="L214" s="53" t="s">
        <v>282</v>
      </c>
      <c r="M214" s="13">
        <v>333</v>
      </c>
      <c r="N214" s="14">
        <f t="shared" si="266"/>
        <v>0.912328767123288</v>
      </c>
      <c r="O214" s="15">
        <v>6700</v>
      </c>
      <c r="P214" s="15">
        <f t="shared" si="234"/>
        <v>2231100</v>
      </c>
      <c r="Q214" s="16">
        <f>IFERROR(VLOOKUP(G214,SCENARIOS!$A$13:$E$18,3,0),0.025)</f>
        <v>0.035</v>
      </c>
      <c r="R214" s="57">
        <f>IFERROR(VLOOKUP(L214,INPUTS!$A$107:$B$120,2,0),0.0082)</f>
        <v>0.0042</v>
      </c>
      <c r="S214" s="52">
        <f t="shared" si="235"/>
        <v>28.14</v>
      </c>
      <c r="T214" s="15">
        <f t="shared" si="236"/>
        <v>9370.62</v>
      </c>
      <c r="U214" s="15">
        <f>T214/INPUTS!$B$7*1000</f>
        <v>11713275</v>
      </c>
      <c r="V214" s="15">
        <f>T214*INPUTS!$B$6</f>
        <v>29611.1592</v>
      </c>
      <c r="W214" s="54" t="s">
        <v>396</v>
      </c>
      <c r="X214" s="54" t="s">
        <v>396</v>
      </c>
      <c r="Y214" s="58">
        <f>IFERROR(VLOOKUP(E214,INPUTS!$A$44:$B$103,2,0),0)</f>
        <v>0</v>
      </c>
      <c r="Z214" s="15">
        <f t="shared" si="262"/>
        <v>0</v>
      </c>
      <c r="AA214" s="20">
        <f>IFERROR(VLOOKUP(E214,INPUTS!$A$44:$C$103,3,0),SCENARIOS!$J$24)</f>
        <v>0.01</v>
      </c>
      <c r="AB214" s="15">
        <f t="shared" ref="AB214:AF214" si="289">$T214*AA214*(1+$Q214)^AB$2</f>
        <v>111.293570494207</v>
      </c>
      <c r="AC214" s="20">
        <f>IFERROR(VLOOKUP($E214,INPUTS!$A$44:$G$103,4,0),SCENARIOS!$K$24)</f>
        <v>0.05</v>
      </c>
      <c r="AD214" s="15">
        <f t="shared" si="289"/>
        <v>660.909247912574</v>
      </c>
      <c r="AE214" s="20">
        <f>IFERROR(VLOOKUP($E214,INPUTS!$A$44:$G$103,5,0),SCENARIOS!$L$24)</f>
        <v>0.1</v>
      </c>
      <c r="AF214" s="15">
        <f t="shared" si="289"/>
        <v>1569.90572604228</v>
      </c>
      <c r="AG214" s="20">
        <f>IFERROR(VLOOKUP($E214,INPUTS!$A$44:$G$103,6,0),SCENARIOS!$M$24)</f>
        <v>0.2</v>
      </c>
      <c r="AH214" s="15">
        <f t="shared" si="264"/>
        <v>3729.11106395406</v>
      </c>
      <c r="AI214" s="20">
        <f>IFERROR(VLOOKUP($E214,INPUTS!$A$44:$G$103,7,0),SCENARIOS!$N$24)</f>
        <v>0.25</v>
      </c>
      <c r="AJ214" s="15">
        <f t="shared" si="265"/>
        <v>5536.2676786181</v>
      </c>
      <c r="AL214" t="str">
        <f t="shared" si="268"/>
        <v>N</v>
      </c>
      <c r="AM214" s="21">
        <f t="shared" si="269"/>
        <v>22145.0707144724</v>
      </c>
      <c r="BB214" s="2"/>
      <c r="BC214" s="2" t="str">
        <v>NBO</v>
      </c>
      <c r="BD214" s="15">
        <f>SUMIF($E$4:$E$1277,$BC214,$T$4:$T$1277)*(1+INDEX($Q$4:$Q$1277,MATCH($BC214,$E$4:$E1357,0)))^BD$132</f>
        <v>600052.308</v>
      </c>
      <c r="BE214" s="15">
        <f>SUMIF($E$4:$E$1277,$BC214,$T$4:$T$1277)*(1+INDEX($Q$4:$Q$1277,MATCH($BC214,$E$4:$E1357,0)))^BE$132</f>
        <v>695625.083888278</v>
      </c>
      <c r="BF214" s="15">
        <f>SUMIF($E$4:$E$1277,$BC214,$T$4:$T$1277)*(1+INDEX($Q$4:$Q$1277,MATCH($BC214,$E$4:$E1357,0)))^BF$132</f>
        <v>806420.125184444</v>
      </c>
      <c r="BG214" s="15">
        <f>SUMIF($E$4:$E$1277,$BC214,$T$4:$T$1277)*(1+INDEX($Q$4:$Q$1277,MATCH($BC214,$E$4:$E1357,0)))^BG$132</f>
        <v>934861.944120086</v>
      </c>
      <c r="BH214" s="15">
        <f>SUMIF($E$4:$E$1277,$BC214,$T$4:$T$1277)*(1+INDEX($Q$4:$Q$1277,MATCH($BC214,$E$4:$E1357,0)))^BH$132</f>
        <v>1083761.21486811</v>
      </c>
      <c r="BI214" s="15">
        <f>SUMIF($E$4:$E$1277,$BC214,$T$4:$T$1277)*(1+INDEX($Q$4:$Q$1277,MATCH($BC214,$E$4:$E1357,0)))^BI$132</f>
        <v>1256376.27912847</v>
      </c>
      <c r="BJ214" s="62">
        <f t="shared" si="273"/>
        <v>1256376.27912847</v>
      </c>
      <c r="BK214" s="63" t="str">
        <f t="shared" si="274"/>
        <v>Y</v>
      </c>
      <c r="BL214" s="15"/>
    </row>
    <row r="215" ht="15" customHeight="1" spans="1:64">
      <c r="A215" s="24" t="s">
        <v>1151</v>
      </c>
      <c r="B215" s="52" t="s">
        <v>631</v>
      </c>
      <c r="C215" s="52" t="s">
        <v>632</v>
      </c>
      <c r="D215" s="52" t="s">
        <v>929</v>
      </c>
      <c r="E215" s="10" t="s">
        <v>452</v>
      </c>
      <c r="F215" s="52" t="s">
        <v>451</v>
      </c>
      <c r="G215" s="52" t="s">
        <v>181</v>
      </c>
      <c r="H215" s="52" t="s">
        <v>702</v>
      </c>
      <c r="I215" s="52" t="s">
        <v>701</v>
      </c>
      <c r="J215" s="52" t="s">
        <v>181</v>
      </c>
      <c r="K215" s="52" t="s">
        <v>931</v>
      </c>
      <c r="L215" s="53" t="s">
        <v>284</v>
      </c>
      <c r="M215" s="13">
        <v>444</v>
      </c>
      <c r="N215" s="14">
        <f t="shared" si="266"/>
        <v>1.21643835616438</v>
      </c>
      <c r="O215" s="15">
        <v>2200</v>
      </c>
      <c r="P215" s="15">
        <f t="shared" si="234"/>
        <v>976800</v>
      </c>
      <c r="Q215" s="16">
        <f>IFERROR(VLOOKUP(G215,SCENARIOS!$A$13:$E$18,3,0),0.025)</f>
        <v>0.035</v>
      </c>
      <c r="R215" s="57">
        <f>IFERROR(VLOOKUP(L215,INPUTS!$A$107:$B$120,2,0),0.0082)</f>
        <v>0.0041</v>
      </c>
      <c r="S215" s="52">
        <f t="shared" si="235"/>
        <v>9.02</v>
      </c>
      <c r="T215" s="15">
        <f t="shared" si="236"/>
        <v>4004.88</v>
      </c>
      <c r="U215" s="15">
        <f>T215/INPUTS!$B$7*1000</f>
        <v>5006100</v>
      </c>
      <c r="V215" s="15">
        <f>T215*INPUTS!$B$6</f>
        <v>12655.4208</v>
      </c>
      <c r="W215" s="54" t="s">
        <v>396</v>
      </c>
      <c r="X215" s="54" t="s">
        <v>396</v>
      </c>
      <c r="Y215" s="58">
        <f>IFERROR(VLOOKUP(E215,INPUTS!$A$44:$B$103,2,0),0)</f>
        <v>0</v>
      </c>
      <c r="Z215" s="15">
        <f t="shared" si="262"/>
        <v>0</v>
      </c>
      <c r="AA215" s="20">
        <f>IFERROR(VLOOKUP(E215,INPUTS!$A$44:$C$103,3,0),SCENARIOS!$J$24)</f>
        <v>0.01</v>
      </c>
      <c r="AB215" s="15">
        <f t="shared" ref="AB215:AF215" si="290">$T215*AA215*(1+$Q215)^AB$2</f>
        <v>47.5654113175906</v>
      </c>
      <c r="AC215" s="20">
        <f>IFERROR(VLOOKUP($E215,INPUTS!$A$44:$G$103,4,0),SCENARIOS!$K$24)</f>
        <v>0.05</v>
      </c>
      <c r="AD215" s="15">
        <f t="shared" si="290"/>
        <v>282.463938221816</v>
      </c>
      <c r="AE215" s="20">
        <f>IFERROR(VLOOKUP($E215,INPUTS!$A$44:$G$103,5,0),SCENARIOS!$L$24)</f>
        <v>0.1</v>
      </c>
      <c r="AF215" s="15">
        <f t="shared" si="290"/>
        <v>670.957102530271</v>
      </c>
      <c r="AG215" s="20">
        <f>IFERROR(VLOOKUP($E215,INPUTS!$A$44:$G$103,6,0),SCENARIOS!$M$24)</f>
        <v>0.2</v>
      </c>
      <c r="AH215" s="15">
        <f t="shared" si="264"/>
        <v>1593.77312470342</v>
      </c>
      <c r="AI215" s="20">
        <f>IFERROR(VLOOKUP($E215,INPUTS!$A$44:$G$103,7,0),SCENARIOS!$N$24)</f>
        <v>0.25</v>
      </c>
      <c r="AJ215" s="15">
        <f t="shared" si="265"/>
        <v>2366.12814314785</v>
      </c>
      <c r="AL215" t="str">
        <f t="shared" si="268"/>
        <v>N</v>
      </c>
      <c r="AM215" s="21">
        <f t="shared" si="269"/>
        <v>9464.51257259138</v>
      </c>
      <c r="BB215" s="2"/>
      <c r="BC215" s="2" t="str">
        <v>NRT</v>
      </c>
      <c r="BD215" s="15">
        <f>SUMIF($E$4:$E$1277,$BC215,$T$4:$T$1277)*(1+INDEX($Q$4:$Q$1277,MATCH($BC215,$E$4:$E1358,0)))^BD$132</f>
        <v>6537469.219</v>
      </c>
      <c r="BE215" s="15">
        <f>SUMIF($E$4:$E$1277,$BC215,$T$4:$T$1277)*(1+INDEX($Q$4:$Q$1277,MATCH($BC215,$E$4:$E1358,0)))^BE$132</f>
        <v>7953830.89964701</v>
      </c>
      <c r="BF215" s="15">
        <f>SUMIF($E$4:$E$1277,$BC215,$T$4:$T$1277)*(1+INDEX($Q$4:$Q$1277,MATCH($BC215,$E$4:$E1358,0)))^BF$132</f>
        <v>9677051.44925434</v>
      </c>
      <c r="BG215" s="15">
        <f>SUMIF($E$4:$E$1277,$BC215,$T$4:$T$1277)*(1+INDEX($Q$4:$Q$1277,MATCH($BC215,$E$4:$E1358,0)))^BG$132</f>
        <v>11773612.7324094</v>
      </c>
      <c r="BH215" s="15">
        <f>SUMIF($E$4:$E$1277,$BC215,$T$4:$T$1277)*(1+INDEX($Q$4:$Q$1277,MATCH($BC215,$E$4:$E1358,0)))^BH$132</f>
        <v>14324400.1026195</v>
      </c>
      <c r="BI215" s="15">
        <f>SUMIF($E$4:$E$1277,$BC215,$T$4:$T$1277)*(1+INDEX($Q$4:$Q$1277,MATCH($BC215,$E$4:$E1358,0)))^BI$132</f>
        <v>17427822.9599909</v>
      </c>
      <c r="BJ215" s="62">
        <f t="shared" si="273"/>
        <v>17427822.9599909</v>
      </c>
      <c r="BK215" s="63" t="str">
        <f t="shared" si="274"/>
        <v>Y</v>
      </c>
      <c r="BL215" s="15"/>
    </row>
    <row r="216" ht="15" customHeight="1" spans="1:64">
      <c r="A216" s="6" t="s">
        <v>1152</v>
      </c>
      <c r="B216" s="52" t="s">
        <v>631</v>
      </c>
      <c r="C216" s="52" t="s">
        <v>632</v>
      </c>
      <c r="D216" s="52" t="s">
        <v>929</v>
      </c>
      <c r="E216" s="10" t="s">
        <v>452</v>
      </c>
      <c r="F216" s="52" t="s">
        <v>451</v>
      </c>
      <c r="G216" s="52" t="s">
        <v>181</v>
      </c>
      <c r="H216" s="52" t="s">
        <v>751</v>
      </c>
      <c r="I216" s="52" t="s">
        <v>750</v>
      </c>
      <c r="J216" s="52" t="s">
        <v>181</v>
      </c>
      <c r="K216" s="52" t="s">
        <v>931</v>
      </c>
      <c r="L216" s="53" t="s">
        <v>284</v>
      </c>
      <c r="M216" s="13">
        <v>222</v>
      </c>
      <c r="N216" s="14">
        <f t="shared" si="266"/>
        <v>0.608219178082192</v>
      </c>
      <c r="O216" s="15">
        <v>2600</v>
      </c>
      <c r="P216" s="15">
        <f t="shared" si="234"/>
        <v>577200</v>
      </c>
      <c r="Q216" s="16">
        <f>IFERROR(VLOOKUP(G216,SCENARIOS!$A$13:$E$18,3,0),0.025)</f>
        <v>0.035</v>
      </c>
      <c r="R216" s="57">
        <f>IFERROR(VLOOKUP(L216,INPUTS!$A$107:$B$120,2,0),0.0082)</f>
        <v>0.0041</v>
      </c>
      <c r="S216" s="52">
        <f t="shared" si="235"/>
        <v>10.66</v>
      </c>
      <c r="T216" s="15">
        <f t="shared" si="236"/>
        <v>2366.52</v>
      </c>
      <c r="U216" s="15">
        <f>T216/INPUTS!$B$7*1000</f>
        <v>2958150</v>
      </c>
      <c r="V216" s="15">
        <f>T216*INPUTS!$B$6</f>
        <v>7478.2032</v>
      </c>
      <c r="W216" s="54" t="s">
        <v>396</v>
      </c>
      <c r="X216" s="54" t="s">
        <v>396</v>
      </c>
      <c r="Y216" s="58">
        <f>IFERROR(VLOOKUP(E216,INPUTS!$A$44:$B$103,2,0),0)</f>
        <v>0</v>
      </c>
      <c r="Z216" s="15">
        <f t="shared" si="262"/>
        <v>0</v>
      </c>
      <c r="AA216" s="20">
        <f>IFERROR(VLOOKUP(E216,INPUTS!$A$44:$C$103,3,0),SCENARIOS!$J$24)</f>
        <v>0.01</v>
      </c>
      <c r="AB216" s="15">
        <f t="shared" ref="AB216:AF216" si="291">$T216*AA216*(1+$Q216)^AB$2</f>
        <v>28.1068339603944</v>
      </c>
      <c r="AC216" s="20">
        <f>IFERROR(VLOOKUP($E216,INPUTS!$A$44:$G$103,4,0),SCENARIOS!$K$24)</f>
        <v>0.05</v>
      </c>
      <c r="AD216" s="15">
        <f t="shared" si="291"/>
        <v>166.910508949255</v>
      </c>
      <c r="AE216" s="20">
        <f>IFERROR(VLOOKUP($E216,INPUTS!$A$44:$G$103,5,0),SCENARIOS!$L$24)</f>
        <v>0.1</v>
      </c>
      <c r="AF216" s="15">
        <f t="shared" si="291"/>
        <v>396.47465149516</v>
      </c>
      <c r="AG216" s="20">
        <f>IFERROR(VLOOKUP($E216,INPUTS!$A$44:$G$103,6,0),SCENARIOS!$M$24)</f>
        <v>0.2</v>
      </c>
      <c r="AH216" s="15">
        <f t="shared" si="264"/>
        <v>941.775028233837</v>
      </c>
      <c r="AI216" s="20">
        <f>IFERROR(VLOOKUP($E216,INPUTS!$A$44:$G$103,7,0),SCENARIOS!$N$24)</f>
        <v>0.25</v>
      </c>
      <c r="AJ216" s="15">
        <f t="shared" si="265"/>
        <v>1398.16663004191</v>
      </c>
      <c r="AL216" t="str">
        <f t="shared" si="268"/>
        <v>N</v>
      </c>
      <c r="AM216" s="21">
        <f t="shared" si="269"/>
        <v>5592.66652016764</v>
      </c>
      <c r="BB216" s="2"/>
      <c r="BC216" s="2" t="str">
        <v>ORD</v>
      </c>
      <c r="BD216" s="15">
        <f>SUMIF($E$4:$E$1277,$BC216,$T$4:$T$1277)*(1+INDEX($Q$4:$Q$1277,MATCH($BC216,$E$4:$E1359,0)))^BD$132</f>
        <v>782662.869</v>
      </c>
      <c r="BE216" s="15">
        <f>SUMIF($E$4:$E$1277,$BC216,$T$4:$T$1277)*(1+INDEX($Q$4:$Q$1277,MATCH($BC216,$E$4:$E1359,0)))^BE$132</f>
        <v>864123.049040337</v>
      </c>
      <c r="BF216" s="15">
        <f>SUMIF($E$4:$E$1277,$BC216,$T$4:$T$1277)*(1+INDEX($Q$4:$Q$1277,MATCH($BC216,$E$4:$E1359,0)))^BF$132</f>
        <v>954061.670048088</v>
      </c>
      <c r="BG216" s="15">
        <f>SUMIF($E$4:$E$1277,$BC216,$T$4:$T$1277)*(1+INDEX($Q$4:$Q$1277,MATCH($BC216,$E$4:$E1359,0)))^BG$132</f>
        <v>1053361.17496903</v>
      </c>
      <c r="BH216" s="15">
        <f>SUMIF($E$4:$E$1277,$BC216,$T$4:$T$1277)*(1+INDEX($Q$4:$Q$1277,MATCH($BC216,$E$4:$E1359,0)))^BH$132</f>
        <v>1162995.8521195</v>
      </c>
      <c r="BI216" s="15">
        <f>SUMIF($E$4:$E$1277,$BC216,$T$4:$T$1277)*(1+INDEX($Q$4:$Q$1277,MATCH($BC216,$E$4:$E1359,0)))^BI$132</f>
        <v>1284041.39452636</v>
      </c>
      <c r="BJ216" s="62">
        <f t="shared" si="273"/>
        <v>1284041.39452636</v>
      </c>
      <c r="BK216" s="63" t="str">
        <f t="shared" si="274"/>
        <v>Y</v>
      </c>
      <c r="BL216" s="15"/>
    </row>
    <row r="217" ht="15" customHeight="1" spans="1:64">
      <c r="A217" s="24" t="s">
        <v>1154</v>
      </c>
      <c r="B217" s="52" t="s">
        <v>631</v>
      </c>
      <c r="C217" s="52" t="s">
        <v>632</v>
      </c>
      <c r="D217" s="52" t="s">
        <v>929</v>
      </c>
      <c r="E217" s="10" t="s">
        <v>452</v>
      </c>
      <c r="F217" s="52" t="s">
        <v>451</v>
      </c>
      <c r="G217" s="52" t="s">
        <v>181</v>
      </c>
      <c r="H217" s="52" t="s">
        <v>1173</v>
      </c>
      <c r="I217" s="52" t="s">
        <v>1174</v>
      </c>
      <c r="J217" s="52" t="s">
        <v>181</v>
      </c>
      <c r="K217" s="52" t="s">
        <v>931</v>
      </c>
      <c r="L217" s="53" t="s">
        <v>284</v>
      </c>
      <c r="M217" s="13">
        <v>222</v>
      </c>
      <c r="N217" s="14">
        <f t="shared" si="266"/>
        <v>0.608219178082192</v>
      </c>
      <c r="O217" s="15">
        <v>2000</v>
      </c>
      <c r="P217" s="15">
        <f t="shared" si="234"/>
        <v>444000</v>
      </c>
      <c r="Q217" s="16">
        <f>IFERROR(VLOOKUP(G217,SCENARIOS!$A$13:$E$18,3,0),0.025)</f>
        <v>0.035</v>
      </c>
      <c r="R217" s="57">
        <f>IFERROR(VLOOKUP(L217,INPUTS!$A$107:$B$120,2,0),0.0082)</f>
        <v>0.0041</v>
      </c>
      <c r="S217" s="52">
        <f t="shared" si="235"/>
        <v>8.2</v>
      </c>
      <c r="T217" s="15">
        <f t="shared" si="236"/>
        <v>1820.4</v>
      </c>
      <c r="U217" s="15">
        <f>T217/INPUTS!$B$7*1000</f>
        <v>2275500</v>
      </c>
      <c r="V217" s="15">
        <f>T217*INPUTS!$B$6</f>
        <v>5752.464</v>
      </c>
      <c r="W217" s="54" t="s">
        <v>396</v>
      </c>
      <c r="X217" s="54" t="s">
        <v>396</v>
      </c>
      <c r="Y217" s="58">
        <f>IFERROR(VLOOKUP(E217,INPUTS!$A$44:$B$103,2,0),0)</f>
        <v>0</v>
      </c>
      <c r="Z217" s="15">
        <f t="shared" si="262"/>
        <v>0</v>
      </c>
      <c r="AA217" s="20">
        <f>IFERROR(VLOOKUP(E217,INPUTS!$A$44:$C$103,3,0),SCENARIOS!$J$24)</f>
        <v>0.01</v>
      </c>
      <c r="AB217" s="15">
        <f t="shared" ref="AB217:AF217" si="292">$T217*AA217*(1+$Q217)^AB$2</f>
        <v>21.6206415079957</v>
      </c>
      <c r="AC217" s="20">
        <f>IFERROR(VLOOKUP($E217,INPUTS!$A$44:$G$103,4,0),SCENARIOS!$K$24)</f>
        <v>0.05</v>
      </c>
      <c r="AD217" s="15">
        <f t="shared" si="292"/>
        <v>128.392699191734</v>
      </c>
      <c r="AE217" s="20">
        <f>IFERROR(VLOOKUP($E217,INPUTS!$A$44:$G$103,5,0),SCENARIOS!$L$24)</f>
        <v>0.1</v>
      </c>
      <c r="AF217" s="15">
        <f t="shared" si="292"/>
        <v>304.980501150123</v>
      </c>
      <c r="AG217" s="20">
        <f>IFERROR(VLOOKUP($E217,INPUTS!$A$44:$G$103,6,0),SCENARIOS!$M$24)</f>
        <v>0.2</v>
      </c>
      <c r="AH217" s="15">
        <f t="shared" si="264"/>
        <v>724.442329410644</v>
      </c>
      <c r="AI217" s="20">
        <f>IFERROR(VLOOKUP($E217,INPUTS!$A$44:$G$103,7,0),SCENARIOS!$N$24)</f>
        <v>0.25</v>
      </c>
      <c r="AJ217" s="15">
        <f t="shared" si="265"/>
        <v>1075.51279233993</v>
      </c>
      <c r="AL217" t="str">
        <f t="shared" si="268"/>
        <v>N</v>
      </c>
      <c r="AM217" s="21">
        <f t="shared" si="269"/>
        <v>4302.05116935972</v>
      </c>
      <c r="BB217" s="2"/>
      <c r="BC217" s="2" t="str">
        <v>OSL</v>
      </c>
      <c r="BD217" s="15">
        <f>SUMIF($E$4:$E$1277,$BC217,$T$4:$T$1277)*(1+INDEX($Q$4:$Q$1277,MATCH($BC217,$E$4:$E1360,0)))^BD$132</f>
        <v>511723.215</v>
      </c>
      <c r="BE217" s="15">
        <f>SUMIF($E$4:$E$1277,$BC217,$T$4:$T$1277)*(1+INDEX($Q$4:$Q$1277,MATCH($BC217,$E$4:$E1360,0)))^BE$132</f>
        <v>578967.848177795</v>
      </c>
      <c r="BF217" s="15">
        <f>SUMIF($E$4:$E$1277,$BC217,$T$4:$T$1277)*(1+INDEX($Q$4:$Q$1277,MATCH($BC217,$E$4:$E1360,0)))^BF$132</f>
        <v>655048.978427969</v>
      </c>
      <c r="BG217" s="15">
        <f>SUMIF($E$4:$E$1277,$BC217,$T$4:$T$1277)*(1+INDEX($Q$4:$Q$1277,MATCH($BC217,$E$4:$E1360,0)))^BG$132</f>
        <v>741127.794039018</v>
      </c>
      <c r="BH217" s="15">
        <f>SUMIF($E$4:$E$1277,$BC217,$T$4:$T$1277)*(1+INDEX($Q$4:$Q$1277,MATCH($BC217,$E$4:$E1360,0)))^BH$132</f>
        <v>838518.072977257</v>
      </c>
      <c r="BI217" s="15">
        <f>SUMIF($E$4:$E$1277,$BC217,$T$4:$T$1277)*(1+INDEX($Q$4:$Q$1277,MATCH($BC217,$E$4:$E1360,0)))^BI$132</f>
        <v>948706.234423688</v>
      </c>
      <c r="BJ217" s="62">
        <f t="shared" si="273"/>
        <v>948706.234423688</v>
      </c>
      <c r="BK217" s="63" t="str">
        <f t="shared" si="274"/>
        <v>Y</v>
      </c>
      <c r="BL217" s="15"/>
    </row>
    <row r="218" ht="15" customHeight="1" spans="1:64">
      <c r="A218" s="6" t="s">
        <v>1155</v>
      </c>
      <c r="B218" s="52" t="s">
        <v>633</v>
      </c>
      <c r="C218" s="52" t="s">
        <v>634</v>
      </c>
      <c r="D218" s="52" t="s">
        <v>929</v>
      </c>
      <c r="E218" s="10" t="s">
        <v>636</v>
      </c>
      <c r="F218" s="52" t="s">
        <v>635</v>
      </c>
      <c r="G218" s="56" t="s">
        <v>177</v>
      </c>
      <c r="H218" s="52" t="s">
        <v>224</v>
      </c>
      <c r="I218" s="52" t="s">
        <v>938</v>
      </c>
      <c r="J218" s="52" t="s">
        <v>165</v>
      </c>
      <c r="K218" s="52" t="s">
        <v>931</v>
      </c>
      <c r="L218" s="53" t="s">
        <v>295</v>
      </c>
      <c r="M218" s="13">
        <v>3739</v>
      </c>
      <c r="N218" s="14">
        <f t="shared" si="266"/>
        <v>10.2438356164384</v>
      </c>
      <c r="O218" s="15">
        <v>3500</v>
      </c>
      <c r="P218" s="15">
        <f t="shared" si="234"/>
        <v>13086500</v>
      </c>
      <c r="Q218" s="16">
        <f>IFERROR(VLOOKUP(G218,SCENARIOS!$A$13:$E$18,3,0),0.025)</f>
        <v>0.045</v>
      </c>
      <c r="R218" s="57">
        <f>IFERROR(VLOOKUP(L218,INPUTS!$A$107:$B$120,2,0),0.0082)</f>
        <v>0.0089</v>
      </c>
      <c r="S218" s="52">
        <f t="shared" si="235"/>
        <v>31.15</v>
      </c>
      <c r="T218" s="15">
        <f t="shared" si="236"/>
        <v>116469.85</v>
      </c>
      <c r="U218" s="15">
        <f>T218/INPUTS!$B$7*1000</f>
        <v>145587312.5</v>
      </c>
      <c r="V218" s="15">
        <f>T218*INPUTS!$B$6</f>
        <v>368044.726</v>
      </c>
      <c r="W218" s="54" t="s">
        <v>396</v>
      </c>
      <c r="X218" s="54" t="s">
        <v>396</v>
      </c>
      <c r="Y218" s="58">
        <f>IFERROR(VLOOKUP(E218,INPUTS!$A$44:$B$103,2,0),0)</f>
        <v>0</v>
      </c>
      <c r="Z218" s="15">
        <f t="shared" si="262"/>
        <v>0</v>
      </c>
      <c r="AA218" s="20">
        <f>IFERROR(VLOOKUP(E218,INPUTS!$A$44:$C$103,3,0),SCENARIOS!$J$24)</f>
        <v>0.01</v>
      </c>
      <c r="AB218" s="15">
        <f t="shared" ref="AB218:AF218" si="293">$T218*AA218*(1+$Q218)^AB$2</f>
        <v>1451.42623351169</v>
      </c>
      <c r="AC218" s="20">
        <f>IFERROR(VLOOKUP($E218,INPUTS!$A$44:$G$103,4,0),SCENARIOS!$K$24)</f>
        <v>0.05</v>
      </c>
      <c r="AD218" s="15">
        <f t="shared" si="293"/>
        <v>9043.70578019085</v>
      </c>
      <c r="AE218" s="20">
        <f>IFERROR(VLOOKUP($E218,INPUTS!$A$44:$G$103,5,0),SCENARIOS!$L$24)</f>
        <v>0.1</v>
      </c>
      <c r="AF218" s="15">
        <f t="shared" si="293"/>
        <v>22540.205585446</v>
      </c>
      <c r="AG218" s="20">
        <f>IFERROR(VLOOKUP($E218,INPUTS!$A$44:$G$103,6,0),SCENARIOS!$M$24)</f>
        <v>0.2</v>
      </c>
      <c r="AH218" s="15">
        <f t="shared" si="264"/>
        <v>56178.3941431417</v>
      </c>
      <c r="AI218" s="20">
        <f>IFERROR(VLOOKUP($E218,INPUTS!$A$44:$G$103,7,0),SCENARIOS!$N$24)</f>
        <v>0.25</v>
      </c>
      <c r="AJ218" s="15">
        <f t="shared" si="265"/>
        <v>87510.6250844266</v>
      </c>
      <c r="AL218" t="str">
        <f t="shared" si="268"/>
        <v>Y</v>
      </c>
      <c r="AM218" s="21">
        <f t="shared" si="269"/>
        <v>350042.500337706</v>
      </c>
      <c r="BB218" s="2"/>
      <c r="BC218" s="2" t="str">
        <v>OVB</v>
      </c>
      <c r="BD218" s="15">
        <f>SUMIF($E$4:$E$1277,$BC218,$T$4:$T$1277)*(1+INDEX($Q$4:$Q$1277,MATCH($BC218,$E$4:$E1361,0)))^BD$132</f>
        <v>442528.32</v>
      </c>
      <c r="BE218" s="15">
        <f>SUMIF($E$4:$E$1277,$BC218,$T$4:$T$1277)*(1+INDEX($Q$4:$Q$1277,MATCH($BC218,$E$4:$E1361,0)))^BE$132</f>
        <v>500680.17568469</v>
      </c>
      <c r="BF218" s="15">
        <f>SUMIF($E$4:$E$1277,$BC218,$T$4:$T$1277)*(1+INDEX($Q$4:$Q$1277,MATCH($BC218,$E$4:$E1361,0)))^BF$132</f>
        <v>566473.66280118</v>
      </c>
      <c r="BG218" s="15">
        <f>SUMIF($E$4:$E$1277,$BC218,$T$4:$T$1277)*(1+INDEX($Q$4:$Q$1277,MATCH($BC218,$E$4:$E1361,0)))^BG$132</f>
        <v>640912.954479489</v>
      </c>
      <c r="BH218" s="15">
        <f>SUMIF($E$4:$E$1277,$BC218,$T$4:$T$1277)*(1+INDEX($Q$4:$Q$1277,MATCH($BC218,$E$4:$E1361,0)))^BH$132</f>
        <v>725134.180446089</v>
      </c>
      <c r="BI218" s="15">
        <f>SUMIF($E$4:$E$1277,$BC218,$T$4:$T$1277)*(1+INDEX($Q$4:$Q$1277,MATCH($BC218,$E$4:$E1361,0)))^BI$132</f>
        <v>820422.767204417</v>
      </c>
      <c r="BJ218" s="62">
        <f t="shared" si="273"/>
        <v>820422.767204417</v>
      </c>
      <c r="BK218" s="63" t="str">
        <f t="shared" si="274"/>
        <v>Y</v>
      </c>
      <c r="BL218" s="15"/>
    </row>
    <row r="219" ht="15" customHeight="1" spans="1:64">
      <c r="A219" s="24" t="s">
        <v>1156</v>
      </c>
      <c r="B219" s="52" t="s">
        <v>633</v>
      </c>
      <c r="C219" s="52" t="s">
        <v>634</v>
      </c>
      <c r="D219" s="52" t="s">
        <v>929</v>
      </c>
      <c r="E219" s="10" t="s">
        <v>636</v>
      </c>
      <c r="F219" s="52" t="s">
        <v>635</v>
      </c>
      <c r="G219" s="56" t="s">
        <v>177</v>
      </c>
      <c r="H219" s="52" t="s">
        <v>245</v>
      </c>
      <c r="I219" s="52" t="s">
        <v>930</v>
      </c>
      <c r="J219" s="52" t="s">
        <v>169</v>
      </c>
      <c r="K219" s="52" t="s">
        <v>931</v>
      </c>
      <c r="L219" s="53" t="s">
        <v>295</v>
      </c>
      <c r="M219" s="13">
        <v>1246</v>
      </c>
      <c r="N219" s="14">
        <f t="shared" si="266"/>
        <v>3.41369863013699</v>
      </c>
      <c r="O219" s="15">
        <v>9000</v>
      </c>
      <c r="P219" s="15">
        <f t="shared" si="234"/>
        <v>11214000</v>
      </c>
      <c r="Q219" s="16">
        <f>IFERROR(VLOOKUP(G219,SCENARIOS!$A$13:$E$18,3,0),0.025)</f>
        <v>0.045</v>
      </c>
      <c r="R219" s="57">
        <f>IFERROR(VLOOKUP(L219,INPUTS!$A$107:$B$120,2,0),0.0082)</f>
        <v>0.0089</v>
      </c>
      <c r="S219" s="52">
        <f t="shared" si="235"/>
        <v>80.1</v>
      </c>
      <c r="T219" s="15">
        <f t="shared" si="236"/>
        <v>99804.6</v>
      </c>
      <c r="U219" s="15">
        <f>T219/INPUTS!$B$7*1000</f>
        <v>124755750</v>
      </c>
      <c r="V219" s="15">
        <f>T219*INPUTS!$B$6</f>
        <v>315382.536</v>
      </c>
      <c r="W219" s="54" t="s">
        <v>396</v>
      </c>
      <c r="X219" s="54" t="s">
        <v>396</v>
      </c>
      <c r="Y219" s="58">
        <f>IFERROR(VLOOKUP(E219,INPUTS!$A$44:$B$103,2,0),0)</f>
        <v>0</v>
      </c>
      <c r="Z219" s="15">
        <f t="shared" si="262"/>
        <v>0</v>
      </c>
      <c r="AA219" s="20">
        <f>IFERROR(VLOOKUP(E219,INPUTS!$A$44:$C$103,3,0),SCENARIOS!$J$24)</f>
        <v>0.01</v>
      </c>
      <c r="AB219" s="15">
        <f t="shared" ref="AB219:AF219" si="294">$T219*AA219*(1+$Q219)^AB$2</f>
        <v>1243.74689814695</v>
      </c>
      <c r="AC219" s="20">
        <f>IFERROR(VLOOKUP($E219,INPUTS!$A$44:$G$103,4,0),SCENARIOS!$K$24)</f>
        <v>0.05</v>
      </c>
      <c r="AD219" s="15">
        <f t="shared" si="294"/>
        <v>7749.67459741415</v>
      </c>
      <c r="AE219" s="20">
        <f>IFERROR(VLOOKUP($E219,INPUTS!$A$44:$G$103,5,0),SCENARIOS!$L$24)</f>
        <v>0.1</v>
      </c>
      <c r="AF219" s="15">
        <f t="shared" si="294"/>
        <v>19315.0090119735</v>
      </c>
      <c r="AG219" s="20">
        <f>IFERROR(VLOOKUP($E219,INPUTS!$A$44:$G$103,6,0),SCENARIOS!$M$24)</f>
        <v>0.2</v>
      </c>
      <c r="AH219" s="15">
        <f t="shared" si="264"/>
        <v>48140.0307126574</v>
      </c>
      <c r="AI219" s="20">
        <f>IFERROR(VLOOKUP($E219,INPUTS!$A$44:$G$103,7,0),SCENARIOS!$N$24)</f>
        <v>0.25</v>
      </c>
      <c r="AJ219" s="15">
        <f t="shared" si="265"/>
        <v>74989.0459402254</v>
      </c>
      <c r="AL219" t="str">
        <f t="shared" si="268"/>
        <v>N</v>
      </c>
      <c r="AM219" s="21">
        <f t="shared" si="269"/>
        <v>299956.183760902</v>
      </c>
      <c r="BB219" s="2"/>
      <c r="BC219" s="2" t="str">
        <v>PEK</v>
      </c>
      <c r="BD219" s="15">
        <f>SUMIF($E$4:$E$1277,$BC219,$T$4:$T$1277)*(1+INDEX($Q$4:$Q$1277,MATCH($BC219,$E$4:$E1362,0)))^BD$132</f>
        <v>2226560.86</v>
      </c>
      <c r="BE219" s="15">
        <f>SUMIF($E$4:$E$1277,$BC219,$T$4:$T$1277)*(1+INDEX($Q$4:$Q$1277,MATCH($BC219,$E$4:$E1362,0)))^BE$132</f>
        <v>2708951.73268924</v>
      </c>
      <c r="BF219" s="15">
        <f>SUMIF($E$4:$E$1277,$BC219,$T$4:$T$1277)*(1+INDEX($Q$4:$Q$1277,MATCH($BC219,$E$4:$E1362,0)))^BF$132</f>
        <v>3295853.98803787</v>
      </c>
      <c r="BG219" s="15">
        <f>SUMIF($E$4:$E$1277,$BC219,$T$4:$T$1277)*(1+INDEX($Q$4:$Q$1277,MATCH($BC219,$E$4:$E1362,0)))^BG$132</f>
        <v>4009910.3204329</v>
      </c>
      <c r="BH219" s="15">
        <f>SUMIF($E$4:$E$1277,$BC219,$T$4:$T$1277)*(1+INDEX($Q$4:$Q$1277,MATCH($BC219,$E$4:$E1362,0)))^BH$132</f>
        <v>4878669.0297184</v>
      </c>
      <c r="BI219" s="15">
        <f>SUMIF($E$4:$E$1277,$BC219,$T$4:$T$1277)*(1+INDEX($Q$4:$Q$1277,MATCH($BC219,$E$4:$E1362,0)))^BI$132</f>
        <v>5935646.83485588</v>
      </c>
      <c r="BJ219" s="62">
        <f t="shared" si="273"/>
        <v>5935646.83485588</v>
      </c>
      <c r="BK219" s="63" t="str">
        <f t="shared" si="274"/>
        <v>Y</v>
      </c>
      <c r="BL219" s="15"/>
    </row>
    <row r="220" ht="15" customHeight="1" spans="1:64">
      <c r="A220" s="6" t="s">
        <v>1157</v>
      </c>
      <c r="B220" s="52" t="s">
        <v>633</v>
      </c>
      <c r="C220" s="52" t="s">
        <v>634</v>
      </c>
      <c r="D220" s="52" t="s">
        <v>929</v>
      </c>
      <c r="E220" s="10" t="s">
        <v>636</v>
      </c>
      <c r="F220" s="52" t="s">
        <v>635</v>
      </c>
      <c r="G220" s="56" t="s">
        <v>177</v>
      </c>
      <c r="H220" s="52" t="s">
        <v>432</v>
      </c>
      <c r="I220" s="52" t="s">
        <v>431</v>
      </c>
      <c r="J220" s="52" t="s">
        <v>173</v>
      </c>
      <c r="K220" s="52" t="s">
        <v>931</v>
      </c>
      <c r="L220" s="53" t="s">
        <v>295</v>
      </c>
      <c r="M220" s="13">
        <v>1246</v>
      </c>
      <c r="N220" s="14">
        <f t="shared" si="266"/>
        <v>3.41369863013699</v>
      </c>
      <c r="O220" s="15">
        <v>7200</v>
      </c>
      <c r="P220" s="15">
        <f t="shared" si="234"/>
        <v>8971200</v>
      </c>
      <c r="Q220" s="16">
        <f>IFERROR(VLOOKUP(G220,SCENARIOS!$A$13:$E$18,3,0),0.025)</f>
        <v>0.045</v>
      </c>
      <c r="R220" s="57">
        <f>IFERROR(VLOOKUP(L220,INPUTS!$A$107:$B$120,2,0),0.0082)</f>
        <v>0.0089</v>
      </c>
      <c r="S220" s="52">
        <f t="shared" si="235"/>
        <v>64.08</v>
      </c>
      <c r="T220" s="15">
        <f t="shared" si="236"/>
        <v>79843.68</v>
      </c>
      <c r="U220" s="15">
        <f>T220/INPUTS!$B$7*1000</f>
        <v>99804600</v>
      </c>
      <c r="V220" s="15">
        <f>T220*INPUTS!$B$6</f>
        <v>252306.0288</v>
      </c>
      <c r="W220" s="54" t="s">
        <v>396</v>
      </c>
      <c r="X220" s="54" t="s">
        <v>396</v>
      </c>
      <c r="Y220" s="58">
        <f>IFERROR(VLOOKUP(E220,INPUTS!$A$44:$B$103,2,0),0)</f>
        <v>0</v>
      </c>
      <c r="Z220" s="15">
        <f t="shared" si="262"/>
        <v>0</v>
      </c>
      <c r="AA220" s="20">
        <f>IFERROR(VLOOKUP(E220,INPUTS!$A$44:$C$103,3,0),SCENARIOS!$J$24)</f>
        <v>0.01</v>
      </c>
      <c r="AB220" s="15">
        <f t="shared" ref="AB220:AF220" si="295">$T220*AA220*(1+$Q220)^AB$2</f>
        <v>994.99751851756</v>
      </c>
      <c r="AC220" s="20">
        <f>IFERROR(VLOOKUP($E220,INPUTS!$A$44:$G$103,4,0),SCENARIOS!$K$24)</f>
        <v>0.05</v>
      </c>
      <c r="AD220" s="15">
        <f t="shared" si="295"/>
        <v>6199.73967793132</v>
      </c>
      <c r="AE220" s="20">
        <f>IFERROR(VLOOKUP($E220,INPUTS!$A$44:$G$103,5,0),SCENARIOS!$L$24)</f>
        <v>0.1</v>
      </c>
      <c r="AF220" s="15">
        <f t="shared" si="295"/>
        <v>15452.0072095788</v>
      </c>
      <c r="AG220" s="20">
        <f>IFERROR(VLOOKUP($E220,INPUTS!$A$44:$G$103,6,0),SCENARIOS!$M$24)</f>
        <v>0.2</v>
      </c>
      <c r="AH220" s="15">
        <f t="shared" si="264"/>
        <v>38512.0245701259</v>
      </c>
      <c r="AI220" s="20">
        <f>IFERROR(VLOOKUP($E220,INPUTS!$A$44:$G$103,7,0),SCENARIOS!$N$24)</f>
        <v>0.25</v>
      </c>
      <c r="AJ220" s="15">
        <f t="shared" si="265"/>
        <v>59991.2367521803</v>
      </c>
      <c r="AL220" t="str">
        <f t="shared" si="268"/>
        <v>N</v>
      </c>
      <c r="AM220" s="21">
        <f t="shared" si="269"/>
        <v>239964.947008721</v>
      </c>
      <c r="BB220" s="2"/>
      <c r="BC220" s="2" t="str">
        <v>PER</v>
      </c>
      <c r="BD220" s="15">
        <f>SUMIF($E$4:$E$1277,$BC220,$T$4:$T$1277)*(1+INDEX($Q$4:$Q$1277,MATCH($BC220,$E$4:$E1363,0)))^BD$132</f>
        <v>42010.857</v>
      </c>
      <c r="BE220" s="15">
        <f>SUMIF($E$4:$E$1277,$BC220,$T$4:$T$1277)*(1+INDEX($Q$4:$Q$1277,MATCH($BC220,$E$4:$E1363,0)))^BE$132</f>
        <v>51112.6311013614</v>
      </c>
      <c r="BF220" s="15">
        <f>SUMIF($E$4:$E$1277,$BC220,$T$4:$T$1277)*(1+INDEX($Q$4:$Q$1277,MATCH($BC220,$E$4:$E1363,0)))^BF$132</f>
        <v>62186.3309787718</v>
      </c>
      <c r="BG220" s="15">
        <f>SUMIF($E$4:$E$1277,$BC220,$T$4:$T$1277)*(1+INDEX($Q$4:$Q$1277,MATCH($BC220,$E$4:$E1363,0)))^BG$132</f>
        <v>75659.1800749298</v>
      </c>
      <c r="BH220" s="15">
        <f>SUMIF($E$4:$E$1277,$BC220,$T$4:$T$1277)*(1+INDEX($Q$4:$Q$1277,MATCH($BC220,$E$4:$E1363,0)))^BH$132</f>
        <v>92050.9610313676</v>
      </c>
      <c r="BI220" s="15">
        <f>SUMIF($E$4:$E$1277,$BC220,$T$4:$T$1277)*(1+INDEX($Q$4:$Q$1277,MATCH($BC220,$E$4:$E1363,0)))^BI$132</f>
        <v>111994.068907523</v>
      </c>
      <c r="BJ220" s="62">
        <f t="shared" si="273"/>
        <v>111994.068907523</v>
      </c>
      <c r="BK220" s="63" t="str">
        <f t="shared" si="274"/>
        <v>Y</v>
      </c>
      <c r="BL220" s="15"/>
    </row>
    <row r="221" ht="15" customHeight="1" spans="1:64">
      <c r="A221" s="24" t="s">
        <v>1159</v>
      </c>
      <c r="B221" s="52" t="s">
        <v>637</v>
      </c>
      <c r="C221" s="52" t="s">
        <v>638</v>
      </c>
      <c r="D221" s="52" t="s">
        <v>929</v>
      </c>
      <c r="E221" s="10" t="s">
        <v>640</v>
      </c>
      <c r="F221" s="52" t="s">
        <v>639</v>
      </c>
      <c r="G221" s="52" t="s">
        <v>185</v>
      </c>
      <c r="H221" s="52" t="s">
        <v>224</v>
      </c>
      <c r="I221" s="52" t="s">
        <v>938</v>
      </c>
      <c r="J221" s="52" t="s">
        <v>165</v>
      </c>
      <c r="K221" s="52" t="s">
        <v>931</v>
      </c>
      <c r="L221" s="53" t="s">
        <v>291</v>
      </c>
      <c r="M221" s="13">
        <v>2524</v>
      </c>
      <c r="N221" s="14">
        <f t="shared" si="266"/>
        <v>6.91506849315068</v>
      </c>
      <c r="O221" s="15">
        <v>6800</v>
      </c>
      <c r="P221" s="15">
        <f t="shared" si="234"/>
        <v>17163200</v>
      </c>
      <c r="Q221" s="16">
        <f>IFERROR(VLOOKUP(G221,SCENARIOS!$A$13:$E$18,3,0),0.025)</f>
        <v>0.03</v>
      </c>
      <c r="R221" s="57">
        <f>IFERROR(VLOOKUP(L221,INPUTS!$A$107:$B$120,2,0),0.0082)</f>
        <v>0.0079</v>
      </c>
      <c r="S221" s="52">
        <f t="shared" si="235"/>
        <v>53.72</v>
      </c>
      <c r="T221" s="15">
        <f t="shared" si="236"/>
        <v>135589.28</v>
      </c>
      <c r="U221" s="15">
        <f>T221/INPUTS!$B$7*1000</f>
        <v>169486600</v>
      </c>
      <c r="V221" s="15">
        <f>T221*INPUTS!$B$6</f>
        <v>428462.1248</v>
      </c>
      <c r="W221" s="54" t="s">
        <v>396</v>
      </c>
      <c r="X221" s="54" t="s">
        <v>396</v>
      </c>
      <c r="Y221" s="58">
        <f>IFERROR(VLOOKUP(E221,INPUTS!$A$44:$B$103,2,0),0)</f>
        <v>0</v>
      </c>
      <c r="Z221" s="15">
        <f t="shared" si="262"/>
        <v>0</v>
      </c>
      <c r="AA221" s="20">
        <f>IFERROR(VLOOKUP(E221,INPUTS!$A$44:$C$103,3,0),SCENARIOS!$J$24)</f>
        <v>0.01</v>
      </c>
      <c r="AB221" s="15">
        <f t="shared" ref="AB221:AF221" si="296">$T221*AA221*(1+$Q221)^AB$2</f>
        <v>1571.85137057004</v>
      </c>
      <c r="AC221" s="20">
        <f>IFERROR(VLOOKUP($E221,INPUTS!$A$44:$G$103,4,0),SCENARIOS!$K$24)</f>
        <v>0.05</v>
      </c>
      <c r="AD221" s="15">
        <f t="shared" si="296"/>
        <v>9111.03271277382</v>
      </c>
      <c r="AE221" s="20">
        <f>IFERROR(VLOOKUP($E221,INPUTS!$A$44:$G$103,5,0),SCENARIOS!$L$24)</f>
        <v>0.1</v>
      </c>
      <c r="AF221" s="15">
        <f t="shared" si="296"/>
        <v>21124.3680280358</v>
      </c>
      <c r="AG221" s="20">
        <f>IFERROR(VLOOKUP($E221,INPUTS!$A$44:$G$103,6,0),SCENARIOS!$M$24)</f>
        <v>0.2</v>
      </c>
      <c r="AH221" s="15">
        <f t="shared" si="264"/>
        <v>48977.8643817474</v>
      </c>
      <c r="AI221" s="20">
        <f>IFERROR(VLOOKUP($E221,INPUTS!$A$44:$G$103,7,0),SCENARIOS!$N$24)</f>
        <v>0.25</v>
      </c>
      <c r="AJ221" s="15">
        <f t="shared" si="265"/>
        <v>70973.4604904264</v>
      </c>
      <c r="AL221" t="str">
        <f t="shared" si="268"/>
        <v>Y</v>
      </c>
      <c r="AM221" s="21">
        <f t="shared" si="269"/>
        <v>283893.841961706</v>
      </c>
      <c r="BB221" s="2"/>
      <c r="BC221" s="2" t="str">
        <v>PHL</v>
      </c>
      <c r="BD221" s="15">
        <f>SUMIF($E$4:$E$1277,$BC221,$T$4:$T$1277)*(1+INDEX($Q$4:$Q$1277,MATCH($BC221,$E$4:$E1364,0)))^BD$132</f>
        <v>259664.234</v>
      </c>
      <c r="BE221" s="15">
        <f>SUMIF($E$4:$E$1277,$BC221,$T$4:$T$1277)*(1+INDEX($Q$4:$Q$1277,MATCH($BC221,$E$4:$E1364,0)))^BE$132</f>
        <v>286690.296037033</v>
      </c>
      <c r="BF221" s="15">
        <f>SUMIF($E$4:$E$1277,$BC221,$T$4:$T$1277)*(1+INDEX($Q$4:$Q$1277,MATCH($BC221,$E$4:$E1364,0)))^BF$132</f>
        <v>316529.252318213</v>
      </c>
      <c r="BG221" s="15">
        <f>SUMIF($E$4:$E$1277,$BC221,$T$4:$T$1277)*(1+INDEX($Q$4:$Q$1277,MATCH($BC221,$E$4:$E1364,0)))^BG$132</f>
        <v>349473.871135788</v>
      </c>
      <c r="BH221" s="15">
        <f>SUMIF($E$4:$E$1277,$BC221,$T$4:$T$1277)*(1+INDEX($Q$4:$Q$1277,MATCH($BC221,$E$4:$E1364,0)))^BH$132</f>
        <v>385847.392341014</v>
      </c>
      <c r="BI221" s="15">
        <f>SUMIF($E$4:$E$1277,$BC221,$T$4:$T$1277)*(1+INDEX($Q$4:$Q$1277,MATCH($BC221,$E$4:$E1364,0)))^BI$132</f>
        <v>426006.698848492</v>
      </c>
      <c r="BJ221" s="62">
        <f t="shared" si="273"/>
        <v>426006.698848492</v>
      </c>
      <c r="BK221" s="63" t="str">
        <f t="shared" si="274"/>
        <v>Y</v>
      </c>
      <c r="BL221" s="15"/>
    </row>
    <row r="222" ht="15" customHeight="1" spans="1:64">
      <c r="A222" s="6" t="s">
        <v>1160</v>
      </c>
      <c r="B222" s="52" t="s">
        <v>637</v>
      </c>
      <c r="C222" s="52" t="s">
        <v>638</v>
      </c>
      <c r="D222" s="52" t="s">
        <v>929</v>
      </c>
      <c r="E222" s="10" t="s">
        <v>640</v>
      </c>
      <c r="F222" s="52" t="s">
        <v>639</v>
      </c>
      <c r="G222" s="52" t="s">
        <v>185</v>
      </c>
      <c r="H222" s="52" t="s">
        <v>203</v>
      </c>
      <c r="I222" s="52" t="s">
        <v>399</v>
      </c>
      <c r="J222" s="52" t="s">
        <v>165</v>
      </c>
      <c r="K222" s="52" t="s">
        <v>931</v>
      </c>
      <c r="L222" s="53" t="s">
        <v>291</v>
      </c>
      <c r="M222" s="13">
        <v>1682</v>
      </c>
      <c r="N222" s="14">
        <f t="shared" si="266"/>
        <v>4.60821917808219</v>
      </c>
      <c r="O222" s="15">
        <v>6300</v>
      </c>
      <c r="P222" s="15">
        <f t="shared" si="234"/>
        <v>10596600</v>
      </c>
      <c r="Q222" s="16">
        <f>IFERROR(VLOOKUP(G222,SCENARIOS!$A$13:$E$18,3,0),0.025)</f>
        <v>0.03</v>
      </c>
      <c r="R222" s="57">
        <f>IFERROR(VLOOKUP(L222,INPUTS!$A$107:$B$120,2,0),0.0082)</f>
        <v>0.0079</v>
      </c>
      <c r="S222" s="52">
        <f t="shared" si="235"/>
        <v>49.77</v>
      </c>
      <c r="T222" s="15">
        <f t="shared" si="236"/>
        <v>83713.14</v>
      </c>
      <c r="U222" s="15">
        <f>T222/INPUTS!$B$7*1000</f>
        <v>104641425</v>
      </c>
      <c r="V222" s="15">
        <f>T222*INPUTS!$B$6</f>
        <v>264533.5224</v>
      </c>
      <c r="W222" s="54" t="s">
        <v>396</v>
      </c>
      <c r="X222" s="54" t="s">
        <v>396</v>
      </c>
      <c r="Y222" s="58">
        <f>IFERROR(VLOOKUP(E222,INPUTS!$A$44:$B$103,2,0),0)</f>
        <v>0</v>
      </c>
      <c r="Z222" s="15">
        <f t="shared" si="262"/>
        <v>0</v>
      </c>
      <c r="AA222" s="20">
        <f>IFERROR(VLOOKUP(E222,INPUTS!$A$44:$C$103,3,0),SCENARIOS!$J$24)</f>
        <v>0.01</v>
      </c>
      <c r="AB222" s="15">
        <f t="shared" ref="AB222:AF222" si="297">$T222*AA222*(1+$Q222)^AB$2</f>
        <v>970.464728802463</v>
      </c>
      <c r="AC222" s="20">
        <f>IFERROR(VLOOKUP($E222,INPUTS!$A$44:$G$103,4,0),SCENARIOS!$K$24)</f>
        <v>0.05</v>
      </c>
      <c r="AD222" s="15">
        <f t="shared" si="297"/>
        <v>5625.17300061638</v>
      </c>
      <c r="AE222" s="20">
        <f>IFERROR(VLOOKUP($E222,INPUTS!$A$44:$G$103,5,0),SCENARIOS!$L$24)</f>
        <v>0.1</v>
      </c>
      <c r="AF222" s="15">
        <f t="shared" si="297"/>
        <v>13042.2344461338</v>
      </c>
      <c r="AG222" s="20">
        <f>IFERROR(VLOOKUP($E222,INPUTS!$A$44:$G$103,6,0),SCENARIOS!$M$24)</f>
        <v>0.2</v>
      </c>
      <c r="AH222" s="15">
        <f t="shared" si="264"/>
        <v>30239.0485286907</v>
      </c>
      <c r="AI222" s="20">
        <f>IFERROR(VLOOKUP($E222,INPUTS!$A$44:$G$103,7,0),SCENARIOS!$N$24)</f>
        <v>0.25</v>
      </c>
      <c r="AJ222" s="15">
        <f t="shared" si="265"/>
        <v>43819.1812385133</v>
      </c>
      <c r="AL222" t="str">
        <f t="shared" si="268"/>
        <v>Y</v>
      </c>
      <c r="AM222" s="21">
        <f t="shared" si="269"/>
        <v>175276.724954053</v>
      </c>
      <c r="BB222" s="2"/>
      <c r="BC222" s="2" t="str">
        <v>PRG</v>
      </c>
      <c r="BD222" s="15">
        <f>SUMIF($E$4:$E$1277,$BC222,$T$4:$T$1277)*(1+INDEX($Q$4:$Q$1277,MATCH($BC222,$E$4:$E1365,0)))^BD$132</f>
        <v>333859.5</v>
      </c>
      <c r="BE222" s="15">
        <f>SUMIF($E$4:$E$1277,$BC222,$T$4:$T$1277)*(1+INDEX($Q$4:$Q$1277,MATCH($BC222,$E$4:$E1365,0)))^BE$132</f>
        <v>377731.380251558</v>
      </c>
      <c r="BF222" s="15">
        <f>SUMIF($E$4:$E$1277,$BC222,$T$4:$T$1277)*(1+INDEX($Q$4:$Q$1277,MATCH($BC222,$E$4:$E1365,0)))^BF$132</f>
        <v>427368.385883124</v>
      </c>
      <c r="BG222" s="15">
        <f>SUMIF($E$4:$E$1277,$BC222,$T$4:$T$1277)*(1+INDEX($Q$4:$Q$1277,MATCH($BC222,$E$4:$E1365,0)))^BG$132</f>
        <v>483528.101717976</v>
      </c>
      <c r="BH222" s="15">
        <f>SUMIF($E$4:$E$1277,$BC222,$T$4:$T$1277)*(1+INDEX($Q$4:$Q$1277,MATCH($BC222,$E$4:$E1365,0)))^BH$132</f>
        <v>547067.665447131</v>
      </c>
      <c r="BI222" s="15">
        <f>SUMIF($E$4:$E$1277,$BC222,$T$4:$T$1277)*(1+INDEX($Q$4:$Q$1277,MATCH($BC222,$E$4:$E1365,0)))^BI$132</f>
        <v>618956.849693785</v>
      </c>
      <c r="BJ222" s="62">
        <f t="shared" si="273"/>
        <v>618956.849693785</v>
      </c>
      <c r="BK222" s="63" t="str">
        <f t="shared" si="274"/>
        <v>Y</v>
      </c>
      <c r="BL222" s="15"/>
    </row>
    <row r="223" ht="15" customHeight="1" spans="1:64">
      <c r="A223" s="24" t="s">
        <v>1162</v>
      </c>
      <c r="B223" s="52" t="s">
        <v>637</v>
      </c>
      <c r="C223" s="52" t="s">
        <v>638</v>
      </c>
      <c r="D223" s="52" t="s">
        <v>929</v>
      </c>
      <c r="E223" s="10" t="s">
        <v>640</v>
      </c>
      <c r="F223" s="52" t="s">
        <v>639</v>
      </c>
      <c r="G223" s="52" t="s">
        <v>185</v>
      </c>
      <c r="H223" s="52" t="s">
        <v>245</v>
      </c>
      <c r="I223" s="52" t="s">
        <v>930</v>
      </c>
      <c r="J223" s="52" t="s">
        <v>169</v>
      </c>
      <c r="K223" s="52" t="s">
        <v>931</v>
      </c>
      <c r="L223" s="53" t="s">
        <v>291</v>
      </c>
      <c r="M223" s="13">
        <v>841</v>
      </c>
      <c r="N223" s="14">
        <f t="shared" si="266"/>
        <v>2.3041095890411</v>
      </c>
      <c r="O223" s="15">
        <v>11500</v>
      </c>
      <c r="P223" s="15">
        <f t="shared" si="234"/>
        <v>9671500</v>
      </c>
      <c r="Q223" s="16">
        <f>IFERROR(VLOOKUP(G223,SCENARIOS!$A$13:$E$18,3,0),0.025)</f>
        <v>0.03</v>
      </c>
      <c r="R223" s="57">
        <f>IFERROR(VLOOKUP(L223,INPUTS!$A$107:$B$120,2,0),0.0082)</f>
        <v>0.0079</v>
      </c>
      <c r="S223" s="52">
        <f t="shared" si="235"/>
        <v>90.85</v>
      </c>
      <c r="T223" s="15">
        <f t="shared" si="236"/>
        <v>76404.85</v>
      </c>
      <c r="U223" s="15">
        <f>T223/INPUTS!$B$7*1000</f>
        <v>95506062.5</v>
      </c>
      <c r="V223" s="15">
        <f>T223*INPUTS!$B$6</f>
        <v>241439.326</v>
      </c>
      <c r="W223" s="54" t="s">
        <v>396</v>
      </c>
      <c r="X223" s="54" t="s">
        <v>396</v>
      </c>
      <c r="Y223" s="58">
        <f>IFERROR(VLOOKUP(E223,INPUTS!$A$44:$B$103,2,0),0)</f>
        <v>0</v>
      </c>
      <c r="Z223" s="15">
        <f t="shared" si="262"/>
        <v>0</v>
      </c>
      <c r="AA223" s="20">
        <f>IFERROR(VLOOKUP(E223,INPUTS!$A$44:$C$103,3,0),SCENARIOS!$J$24)</f>
        <v>0.01</v>
      </c>
      <c r="AB223" s="15">
        <f t="shared" ref="AB223:AF223" si="298">$T223*AA223*(1+$Q223)^AB$2</f>
        <v>885.741617557804</v>
      </c>
      <c r="AC223" s="20">
        <f>IFERROR(VLOOKUP($E223,INPUTS!$A$44:$G$103,4,0),SCENARIOS!$K$24)</f>
        <v>0.05</v>
      </c>
      <c r="AD223" s="15">
        <f t="shared" si="298"/>
        <v>5134.08646881654</v>
      </c>
      <c r="AE223" s="20">
        <f>IFERROR(VLOOKUP($E223,INPUTS!$A$44:$G$103,5,0),SCENARIOS!$L$24)</f>
        <v>0.1</v>
      </c>
      <c r="AF223" s="15">
        <f t="shared" si="298"/>
        <v>11903.6266770269</v>
      </c>
      <c r="AG223" s="20">
        <f>IFERROR(VLOOKUP($E223,INPUTS!$A$44:$G$103,6,0),SCENARIOS!$M$24)</f>
        <v>0.2</v>
      </c>
      <c r="AH223" s="15">
        <f t="shared" si="264"/>
        <v>27599.1315936463</v>
      </c>
      <c r="AI223" s="20">
        <f>IFERROR(VLOOKUP($E223,INPUTS!$A$44:$G$103,7,0),SCENARIOS!$N$24)</f>
        <v>0.25</v>
      </c>
      <c r="AJ223" s="15">
        <f t="shared" si="265"/>
        <v>39993.6971621352</v>
      </c>
      <c r="AL223" t="str">
        <f t="shared" si="268"/>
        <v>N</v>
      </c>
      <c r="AM223" s="21">
        <f t="shared" si="269"/>
        <v>159974.788648541</v>
      </c>
      <c r="BB223" s="2"/>
      <c r="BC223" s="2" t="str">
        <v>PTY</v>
      </c>
      <c r="BD223" s="15">
        <f>SUMIF($E$4:$E$1277,$BC223,$T$4:$T$1277)*(1+INDEX($Q$4:$Q$1277,MATCH($BC223,$E$4:$E1366,0)))^BD$132</f>
        <v>786050.046</v>
      </c>
      <c r="BE223" s="15">
        <f>SUMIF($E$4:$E$1277,$BC223,$T$4:$T$1277)*(1+INDEX($Q$4:$Q$1277,MATCH($BC223,$E$4:$E1366,0)))^BE$132</f>
        <v>933580.875187296</v>
      </c>
      <c r="BF223" s="15">
        <f>SUMIF($E$4:$E$1277,$BC223,$T$4:$T$1277)*(1+INDEX($Q$4:$Q$1277,MATCH($BC223,$E$4:$E1366,0)))^BF$132</f>
        <v>1108801.22067378</v>
      </c>
      <c r="BG223" s="15">
        <f>SUMIF($E$4:$E$1277,$BC223,$T$4:$T$1277)*(1+INDEX($Q$4:$Q$1277,MATCH($BC223,$E$4:$E1366,0)))^BG$132</f>
        <v>1316908.02547878</v>
      </c>
      <c r="BH223" s="15">
        <f>SUMIF($E$4:$E$1277,$BC223,$T$4:$T$1277)*(1+INDEX($Q$4:$Q$1277,MATCH($BC223,$E$4:$E1366,0)))^BH$132</f>
        <v>1564073.62765761</v>
      </c>
      <c r="BI223" s="64">
        <f>SUMIF($E$4:$E$1277,$BC223,$T$4:$T$1277)*(1+INDEX($Q$4:$Q$1277,MATCH($BC223,$E$4:$E1366,0)))^BI$132</f>
        <v>1857628.82859238</v>
      </c>
      <c r="BJ223" s="65">
        <f t="shared" si="273"/>
        <v>1857628.82859238</v>
      </c>
      <c r="BK223" s="63" t="str">
        <f t="shared" si="274"/>
        <v>Y</v>
      </c>
      <c r="BL223" s="15"/>
    </row>
    <row r="224" ht="15" customHeight="1" spans="1:64">
      <c r="A224" s="6" t="s">
        <v>1163</v>
      </c>
      <c r="B224" s="52" t="s">
        <v>641</v>
      </c>
      <c r="C224" s="52" t="s">
        <v>642</v>
      </c>
      <c r="D224" s="52" t="s">
        <v>929</v>
      </c>
      <c r="E224" s="10" t="s">
        <v>644</v>
      </c>
      <c r="F224" s="52" t="s">
        <v>643</v>
      </c>
      <c r="G224" s="52" t="s">
        <v>185</v>
      </c>
      <c r="H224" s="52" t="s">
        <v>224</v>
      </c>
      <c r="I224" s="52" t="s">
        <v>938</v>
      </c>
      <c r="J224" s="52" t="s">
        <v>165</v>
      </c>
      <c r="K224" s="52" t="s">
        <v>931</v>
      </c>
      <c r="L224" s="53" t="s">
        <v>288</v>
      </c>
      <c r="M224" s="13">
        <v>2129</v>
      </c>
      <c r="N224" s="14">
        <f t="shared" si="266"/>
        <v>5.83287671232877</v>
      </c>
      <c r="O224" s="15">
        <v>9000</v>
      </c>
      <c r="P224" s="15">
        <f t="shared" si="234"/>
        <v>19161000</v>
      </c>
      <c r="Q224" s="16">
        <f>IFERROR(VLOOKUP(G224,SCENARIOS!$A$13:$E$18,3,0),0.025)</f>
        <v>0.03</v>
      </c>
      <c r="R224" s="57">
        <f>IFERROR(VLOOKUP(L224,INPUTS!$A$107:$B$120,2,0),0.0082)</f>
        <v>0.0085</v>
      </c>
      <c r="S224" s="52">
        <f t="shared" si="235"/>
        <v>76.5</v>
      </c>
      <c r="T224" s="15">
        <f t="shared" si="236"/>
        <v>162868.5</v>
      </c>
      <c r="U224" s="15">
        <f>T224/INPUTS!$B$7*1000</f>
        <v>203585625</v>
      </c>
      <c r="V224" s="15">
        <f>T224*INPUTS!$B$6</f>
        <v>514664.46</v>
      </c>
      <c r="W224" s="54" t="s">
        <v>396</v>
      </c>
      <c r="X224" s="54" t="s">
        <v>396</v>
      </c>
      <c r="Y224" s="58">
        <f>IFERROR(VLOOKUP(E224,INPUTS!$A$44:$B$103,2,0),0)</f>
        <v>0</v>
      </c>
      <c r="Z224" s="15">
        <f t="shared" si="262"/>
        <v>0</v>
      </c>
      <c r="AA224" s="20">
        <f>IFERROR(VLOOKUP(E224,INPUTS!$A$44:$C$103,3,0),SCENARIOS!$J$24)</f>
        <v>0.01</v>
      </c>
      <c r="AB224" s="15">
        <f t="shared" ref="AB224:AF224" si="299">$T224*AA224*(1+$Q224)^AB$2</f>
        <v>1888.0922957013</v>
      </c>
      <c r="AC224" s="20">
        <f>IFERROR(VLOOKUP($E224,INPUTS!$A$44:$G$103,4,0),SCENARIOS!$K$24)</f>
        <v>0.05</v>
      </c>
      <c r="AD224" s="15">
        <f t="shared" si="299"/>
        <v>10944.0822414604</v>
      </c>
      <c r="AE224" s="20">
        <f>IFERROR(VLOOKUP($E224,INPUTS!$A$44:$G$103,5,0),SCENARIOS!$L$24)</f>
        <v>0.1</v>
      </c>
      <c r="AF224" s="15">
        <f t="shared" si="299"/>
        <v>25374.3816190642</v>
      </c>
      <c r="AG224" s="20">
        <f>IFERROR(VLOOKUP($E224,INPUTS!$A$44:$G$103,6,0),SCENARIOS!$M$24)</f>
        <v>0.2</v>
      </c>
      <c r="AH224" s="15">
        <f t="shared" si="264"/>
        <v>58831.7255247511</v>
      </c>
      <c r="AI224" s="20">
        <f>IFERROR(VLOOKUP($E224,INPUTS!$A$44:$G$103,7,0),SCENARIOS!$N$24)</f>
        <v>0.25</v>
      </c>
      <c r="AJ224" s="15">
        <f t="shared" si="265"/>
        <v>85252.6176839718</v>
      </c>
      <c r="AL224" t="str">
        <f t="shared" si="268"/>
        <v>Y</v>
      </c>
      <c r="AM224" s="21">
        <f t="shared" si="269"/>
        <v>341010.470735887</v>
      </c>
      <c r="BB224" s="2"/>
      <c r="BC224" s="2" t="str">
        <v>PVG</v>
      </c>
      <c r="BD224" s="15">
        <f>SUMIF($E$4:$E$1277,$BC224,$T$4:$T$1277)*(1+INDEX($Q$4:$Q$1277,MATCH($BC224,$E$4:$E1367,0)))^BD$132</f>
        <v>1797412.63</v>
      </c>
      <c r="BE224" s="15">
        <f>SUMIF($E$4:$E$1277,$BC224,$T$4:$T$1277)*(1+INDEX($Q$4:$Q$1277,MATCH($BC224,$E$4:$E1367,0)))^BE$132</f>
        <v>2186827.29309992</v>
      </c>
      <c r="BF224" s="15">
        <f>SUMIF($E$4:$E$1277,$BC224,$T$4:$T$1277)*(1+INDEX($Q$4:$Q$1277,MATCH($BC224,$E$4:$E1367,0)))^BF$132</f>
        <v>2660609.77319755</v>
      </c>
      <c r="BG224" s="15">
        <f>SUMIF($E$4:$E$1277,$BC224,$T$4:$T$1277)*(1+INDEX($Q$4:$Q$1277,MATCH($BC224,$E$4:$E1367,0)))^BG$132</f>
        <v>3237038.60271461</v>
      </c>
      <c r="BH224" s="15">
        <f>SUMIF($E$4:$E$1277,$BC224,$T$4:$T$1277)*(1+INDEX($Q$4:$Q$1277,MATCH($BC224,$E$4:$E1367,0)))^BH$132</f>
        <v>3938352.41117357</v>
      </c>
      <c r="BI224" s="15">
        <f>SUMIF($E$4:$E$1277,$BC224,$T$4:$T$1277)*(1+INDEX($Q$4:$Q$1277,MATCH($BC224,$E$4:$E1367,0)))^BI$132</f>
        <v>4791607.89172836</v>
      </c>
      <c r="BJ224" s="62">
        <f t="shared" si="273"/>
        <v>4791607.89172836</v>
      </c>
      <c r="BK224" s="63" t="str">
        <f t="shared" si="274"/>
        <v>Y</v>
      </c>
      <c r="BL224" s="15"/>
    </row>
    <row r="225" ht="15" customHeight="1" spans="1:64">
      <c r="A225" s="24" t="s">
        <v>1164</v>
      </c>
      <c r="B225" s="52" t="s">
        <v>641</v>
      </c>
      <c r="C225" s="52" t="s">
        <v>642</v>
      </c>
      <c r="D225" s="52" t="s">
        <v>929</v>
      </c>
      <c r="E225" s="10" t="s">
        <v>644</v>
      </c>
      <c r="F225" s="52" t="s">
        <v>643</v>
      </c>
      <c r="G225" s="52" t="s">
        <v>185</v>
      </c>
      <c r="H225" s="52" t="s">
        <v>256</v>
      </c>
      <c r="I225" s="52" t="s">
        <v>930</v>
      </c>
      <c r="J225" s="52" t="s">
        <v>169</v>
      </c>
      <c r="K225" s="52" t="s">
        <v>931</v>
      </c>
      <c r="L225" s="53" t="s">
        <v>288</v>
      </c>
      <c r="M225" s="13">
        <v>1065</v>
      </c>
      <c r="N225" s="14">
        <f t="shared" si="266"/>
        <v>2.91780821917808</v>
      </c>
      <c r="O225" s="15">
        <v>12600</v>
      </c>
      <c r="P225" s="15">
        <f t="shared" si="234"/>
        <v>13419000</v>
      </c>
      <c r="Q225" s="16">
        <f>IFERROR(VLOOKUP(G225,SCENARIOS!$A$13:$E$18,3,0),0.025)</f>
        <v>0.03</v>
      </c>
      <c r="R225" s="57">
        <f>IFERROR(VLOOKUP(L225,INPUTS!$A$107:$B$120,2,0),0.0082)</f>
        <v>0.0085</v>
      </c>
      <c r="S225" s="52">
        <f t="shared" si="235"/>
        <v>107.1</v>
      </c>
      <c r="T225" s="15">
        <f t="shared" si="236"/>
        <v>114061.5</v>
      </c>
      <c r="U225" s="15">
        <f>T225/INPUTS!$B$7*1000</f>
        <v>142576875</v>
      </c>
      <c r="V225" s="15">
        <f>T225*INPUTS!$B$6</f>
        <v>360434.34</v>
      </c>
      <c r="W225" s="54" t="s">
        <v>396</v>
      </c>
      <c r="X225" s="54" t="s">
        <v>396</v>
      </c>
      <c r="Y225" s="58">
        <f>IFERROR(VLOOKUP(E225,INPUTS!$A$44:$B$103,2,0),0)</f>
        <v>0</v>
      </c>
      <c r="Z225" s="15">
        <f t="shared" si="262"/>
        <v>0</v>
      </c>
      <c r="AA225" s="20">
        <f>IFERROR(VLOOKUP(E225,INPUTS!$A$44:$C$103,3,0),SCENARIOS!$J$24)</f>
        <v>0.01</v>
      </c>
      <c r="AB225" s="15">
        <f t="shared" ref="AB225:AF225" si="300">$T225*AA225*(1+$Q225)^AB$2</f>
        <v>1322.28539825769</v>
      </c>
      <c r="AC225" s="20">
        <f>IFERROR(VLOOKUP($E225,INPUTS!$A$44:$G$103,4,0),SCENARIOS!$K$24)</f>
        <v>0.05</v>
      </c>
      <c r="AD225" s="15">
        <f t="shared" si="300"/>
        <v>7664.45590512798</v>
      </c>
      <c r="AE225" s="20">
        <f>IFERROR(VLOOKUP($E225,INPUTS!$A$44:$G$103,5,0),SCENARIOS!$L$24)</f>
        <v>0.1</v>
      </c>
      <c r="AF225" s="15">
        <f t="shared" si="300"/>
        <v>17770.4100488608</v>
      </c>
      <c r="AG225" s="20">
        <f>IFERROR(VLOOKUP($E225,INPUTS!$A$44:$G$103,6,0),SCENARIOS!$M$24)</f>
        <v>0.2</v>
      </c>
      <c r="AH225" s="15">
        <f t="shared" si="264"/>
        <v>41201.5513186491</v>
      </c>
      <c r="AI225" s="20">
        <f>IFERROR(VLOOKUP($E225,INPUTS!$A$44:$G$103,7,0),SCENARIOS!$N$24)</f>
        <v>0.25</v>
      </c>
      <c r="AJ225" s="15">
        <f t="shared" si="265"/>
        <v>59704.8628308135</v>
      </c>
      <c r="AL225" t="str">
        <f t="shared" si="268"/>
        <v>N</v>
      </c>
      <c r="AM225" s="21">
        <f t="shared" si="269"/>
        <v>238819.451323254</v>
      </c>
      <c r="BB225" s="2"/>
      <c r="BC225" s="2" t="str">
        <v>RIX</v>
      </c>
      <c r="BD225" s="15">
        <f>SUMIF($E$4:$E$1277,$BC225,$T$4:$T$1277)*(1+INDEX($Q$4:$Q$1277,MATCH($BC225,$E$4:$E1368,0)))^BD$132</f>
        <v>130626</v>
      </c>
      <c r="BE225" s="15">
        <f>SUMIF($E$4:$E$1277,$BC225,$T$4:$T$1277)*(1+INDEX($Q$4:$Q$1277,MATCH($BC225,$E$4:$E1368,0)))^BE$132</f>
        <v>147791.329217051</v>
      </c>
      <c r="BF225" s="15">
        <f>SUMIF($E$4:$E$1277,$BC225,$T$4:$T$1277)*(1+INDEX($Q$4:$Q$1277,MATCH($BC225,$E$4:$E1368,0)))^BF$132</f>
        <v>167212.323670193</v>
      </c>
      <c r="BG225" s="15">
        <f>SUMIF($E$4:$E$1277,$BC225,$T$4:$T$1277)*(1+INDEX($Q$4:$Q$1277,MATCH($BC225,$E$4:$E1368,0)))^BG$132</f>
        <v>189185.396296982</v>
      </c>
      <c r="BH225" s="15">
        <f>SUMIF($E$4:$E$1277,$BC225,$T$4:$T$1277)*(1+INDEX($Q$4:$Q$1277,MATCH($BC225,$E$4:$E1368,0)))^BH$132</f>
        <v>214045.911129373</v>
      </c>
      <c r="BI225" s="15">
        <f>SUMIF($E$4:$E$1277,$BC225,$T$4:$T$1277)*(1+INDEX($Q$4:$Q$1277,MATCH($BC225,$E$4:$E1368,0)))^BI$132</f>
        <v>242173.30178743</v>
      </c>
      <c r="BJ225" s="62">
        <f t="shared" si="273"/>
        <v>242173.30178743</v>
      </c>
      <c r="BK225" s="63" t="str">
        <f t="shared" si="274"/>
        <v>Y</v>
      </c>
      <c r="BL225" s="15"/>
    </row>
    <row r="226" ht="15" customHeight="1" spans="1:64">
      <c r="A226" s="6" t="s">
        <v>1165</v>
      </c>
      <c r="B226" s="52" t="s">
        <v>641</v>
      </c>
      <c r="C226" s="52" t="s">
        <v>642</v>
      </c>
      <c r="D226" s="52" t="s">
        <v>929</v>
      </c>
      <c r="E226" s="10" t="s">
        <v>644</v>
      </c>
      <c r="F226" s="52" t="s">
        <v>643</v>
      </c>
      <c r="G226" s="52" t="s">
        <v>185</v>
      </c>
      <c r="H226" s="52" t="s">
        <v>242</v>
      </c>
      <c r="I226" s="52" t="s">
        <v>421</v>
      </c>
      <c r="J226" s="52" t="s">
        <v>173</v>
      </c>
      <c r="K226" s="52" t="s">
        <v>931</v>
      </c>
      <c r="L226" s="53" t="s">
        <v>288</v>
      </c>
      <c r="M226" s="13">
        <v>1065</v>
      </c>
      <c r="N226" s="14">
        <f t="shared" si="266"/>
        <v>2.91780821917808</v>
      </c>
      <c r="O226" s="15">
        <v>9700</v>
      </c>
      <c r="P226" s="15">
        <f t="shared" si="234"/>
        <v>10330500</v>
      </c>
      <c r="Q226" s="16">
        <f>IFERROR(VLOOKUP(G226,SCENARIOS!$A$13:$E$18,3,0),0.025)</f>
        <v>0.03</v>
      </c>
      <c r="R226" s="57">
        <f>IFERROR(VLOOKUP(L226,INPUTS!$A$107:$B$120,2,0),0.0082)</f>
        <v>0.0085</v>
      </c>
      <c r="S226" s="52">
        <f t="shared" si="235"/>
        <v>82.45</v>
      </c>
      <c r="T226" s="15">
        <f t="shared" si="236"/>
        <v>87809.25</v>
      </c>
      <c r="U226" s="15">
        <f>T226/INPUTS!$B$7*1000</f>
        <v>109761562.5</v>
      </c>
      <c r="V226" s="15">
        <f>T226*INPUTS!$B$6</f>
        <v>277477.23</v>
      </c>
      <c r="W226" s="54" t="s">
        <v>396</v>
      </c>
      <c r="X226" s="54" t="s">
        <v>396</v>
      </c>
      <c r="Y226" s="58">
        <f>IFERROR(VLOOKUP(E226,INPUTS!$A$44:$B$103,2,0),0)</f>
        <v>0</v>
      </c>
      <c r="Z226" s="15">
        <f t="shared" si="262"/>
        <v>0</v>
      </c>
      <c r="AA226" s="20">
        <f>IFERROR(VLOOKUP(E226,INPUTS!$A$44:$C$103,3,0),SCENARIOS!$J$24)</f>
        <v>0.01</v>
      </c>
      <c r="AB226" s="15">
        <f t="shared" ref="AB226:AF226" si="301">$T226*AA226*(1+$Q226)^AB$2</f>
        <v>1017.94987008727</v>
      </c>
      <c r="AC226" s="20">
        <f>IFERROR(VLOOKUP($E226,INPUTS!$A$44:$G$103,4,0),SCENARIOS!$K$24)</f>
        <v>0.05</v>
      </c>
      <c r="AD226" s="15">
        <f t="shared" si="301"/>
        <v>5900.41446664614</v>
      </c>
      <c r="AE226" s="20">
        <f>IFERROR(VLOOKUP($E226,INPUTS!$A$44:$G$103,5,0),SCENARIOS!$L$24)</f>
        <v>0.1</v>
      </c>
      <c r="AF226" s="15">
        <f t="shared" si="301"/>
        <v>13680.3950376151</v>
      </c>
      <c r="AG226" s="20">
        <f>IFERROR(VLOOKUP($E226,INPUTS!$A$44:$G$103,6,0),SCENARIOS!$M$24)</f>
        <v>0.2</v>
      </c>
      <c r="AH226" s="15">
        <f t="shared" si="264"/>
        <v>31718.654586579</v>
      </c>
      <c r="AI226" s="20">
        <f>IFERROR(VLOOKUP($E226,INPUTS!$A$44:$G$103,7,0),SCENARIOS!$N$24)</f>
        <v>0.25</v>
      </c>
      <c r="AJ226" s="15">
        <f t="shared" si="265"/>
        <v>45963.2674173723</v>
      </c>
      <c r="AL226" t="str">
        <f t="shared" si="268"/>
        <v>Y</v>
      </c>
      <c r="AM226" s="21">
        <f t="shared" si="269"/>
        <v>183853.069669489</v>
      </c>
      <c r="BB226" s="2"/>
      <c r="BC226" s="2" t="str">
        <v>RUH</v>
      </c>
      <c r="BD226" s="15">
        <f>SUMIF($E$4:$E$1277,$BC226,$T$4:$T$1277)*(1+INDEX($Q$4:$Q$1277,MATCH($BC226,$E$4:$E1369,0)))^BD$132</f>
        <v>3306361.676</v>
      </c>
      <c r="BE226" s="15">
        <f>SUMIF($E$4:$E$1277,$BC226,$T$4:$T$1277)*(1+INDEX($Q$4:$Q$1277,MATCH($BC226,$E$4:$E1369,0)))^BE$132</f>
        <v>4120328.19997971</v>
      </c>
      <c r="BF226" s="15">
        <f>SUMIF($E$4:$E$1277,$BC226,$T$4:$T$1277)*(1+INDEX($Q$4:$Q$1277,MATCH($BC226,$E$4:$E1369,0)))^BF$132</f>
        <v>5134678.58001753</v>
      </c>
      <c r="BG226" s="15">
        <f>SUMIF($E$4:$E$1277,$BC226,$T$4:$T$1277)*(1+INDEX($Q$4:$Q$1277,MATCH($BC226,$E$4:$E1369,0)))^BG$132</f>
        <v>6398743.70207224</v>
      </c>
      <c r="BH226" s="15">
        <f>SUMIF($E$4:$E$1277,$BC226,$T$4:$T$1277)*(1+INDEX($Q$4:$Q$1277,MATCH($BC226,$E$4:$E1369,0)))^BH$132</f>
        <v>7973998.8251941</v>
      </c>
      <c r="BI226" s="15">
        <f>SUMIF($E$4:$E$1277,$BC226,$T$4:$T$1277)*(1+INDEX($Q$4:$Q$1277,MATCH($BC226,$E$4:$E1369,0)))^BI$132</f>
        <v>9937053.30682412</v>
      </c>
      <c r="BJ226" s="62">
        <f t="shared" si="273"/>
        <v>9937053.30682413</v>
      </c>
      <c r="BK226" s="63" t="str">
        <f t="shared" si="274"/>
        <v>N</v>
      </c>
      <c r="BL226" s="15"/>
    </row>
    <row r="227" ht="15" customHeight="1" spans="1:64">
      <c r="A227" s="24" t="s">
        <v>1166</v>
      </c>
      <c r="B227" s="52" t="s">
        <v>645</v>
      </c>
      <c r="C227" s="52" t="s">
        <v>646</v>
      </c>
      <c r="D227" s="52" t="s">
        <v>929</v>
      </c>
      <c r="E227" s="10" t="s">
        <v>648</v>
      </c>
      <c r="F227" s="52" t="s">
        <v>647</v>
      </c>
      <c r="G227" s="56" t="s">
        <v>177</v>
      </c>
      <c r="H227" s="52" t="s">
        <v>203</v>
      </c>
      <c r="I227" s="52" t="s">
        <v>399</v>
      </c>
      <c r="J227" s="52" t="s">
        <v>165</v>
      </c>
      <c r="K227" s="52" t="s">
        <v>931</v>
      </c>
      <c r="L227" s="53" t="s">
        <v>286</v>
      </c>
      <c r="M227" s="13">
        <v>8138</v>
      </c>
      <c r="N227" s="14">
        <f t="shared" si="266"/>
        <v>22.2958904109589</v>
      </c>
      <c r="O227" s="15">
        <v>2100</v>
      </c>
      <c r="P227" s="15">
        <f t="shared" si="234"/>
        <v>17089800</v>
      </c>
      <c r="Q227" s="16">
        <f>IFERROR(VLOOKUP(G227,SCENARIOS!$A$13:$E$18,3,0),0.025)</f>
        <v>0.045</v>
      </c>
      <c r="R227" s="57">
        <f>IFERROR(VLOOKUP(L227,INPUTS!$A$107:$B$120,2,0),0.0082)</f>
        <v>0.0039</v>
      </c>
      <c r="S227" s="52">
        <f t="shared" si="235"/>
        <v>8.19</v>
      </c>
      <c r="T227" s="15">
        <f t="shared" si="236"/>
        <v>66650.22</v>
      </c>
      <c r="U227" s="15">
        <f>T227/INPUTS!$B$7*1000</f>
        <v>83312775</v>
      </c>
      <c r="V227" s="15">
        <f>T227*INPUTS!$B$6</f>
        <v>210614.6952</v>
      </c>
      <c r="W227" s="54" t="s">
        <v>396</v>
      </c>
      <c r="X227" s="54" t="s">
        <v>396</v>
      </c>
      <c r="Y227" s="58">
        <f>IFERROR(VLOOKUP(E227,INPUTS!$A$44:$B$103,2,0),0)</f>
        <v>0</v>
      </c>
      <c r="Z227" s="15">
        <f t="shared" si="262"/>
        <v>0</v>
      </c>
      <c r="AA227" s="20">
        <f>IFERROR(VLOOKUP(E227,INPUTS!$A$44:$C$103,3,0),SCENARIOS!$J$24)</f>
        <v>0.01</v>
      </c>
      <c r="AB227" s="15">
        <f t="shared" ref="AB227:AF227" si="302">$T227*AA227*(1+$Q227)^AB$2</f>
        <v>830.58300304607</v>
      </c>
      <c r="AC227" s="20">
        <f>IFERROR(VLOOKUP($E227,INPUTS!$A$44:$G$103,4,0),SCENARIOS!$K$24)</f>
        <v>0.05</v>
      </c>
      <c r="AD227" s="15">
        <f t="shared" si="302"/>
        <v>5175.28768058851</v>
      </c>
      <c r="AE227" s="20">
        <f>IFERROR(VLOOKUP($E227,INPUTS!$A$44:$G$103,5,0),SCENARIOS!$L$24)</f>
        <v>0.1</v>
      </c>
      <c r="AF227" s="15">
        <f t="shared" si="302"/>
        <v>12898.7000594163</v>
      </c>
      <c r="AG227" s="20">
        <f>IFERROR(VLOOKUP($E227,INPUTS!$A$44:$G$103,6,0),SCENARIOS!$M$24)</f>
        <v>0.2</v>
      </c>
      <c r="AH227" s="15">
        <f t="shared" si="264"/>
        <v>32148.2540664997</v>
      </c>
      <c r="AI227" s="20">
        <f>IFERROR(VLOOKUP($E227,INPUTS!$A$44:$G$103,7,0),SCENARIOS!$N$24)</f>
        <v>0.25</v>
      </c>
      <c r="AJ227" s="15">
        <f t="shared" si="265"/>
        <v>50078.2169309444</v>
      </c>
      <c r="AL227" t="str">
        <f t="shared" si="268"/>
        <v>Y</v>
      </c>
      <c r="AM227" s="21">
        <f t="shared" si="269"/>
        <v>200312.867723778</v>
      </c>
      <c r="BB227" s="2"/>
      <c r="BC227" s="2" t="str">
        <v>SAW</v>
      </c>
      <c r="BD227" s="15">
        <f>SUMIF($E$4:$E$1277,$BC227,$T$4:$T$1277)*(1+INDEX($Q$4:$Q$1277,MATCH($BC227,$E$4:$E1370,0)))^BD$132</f>
        <v>2483488.8</v>
      </c>
      <c r="BE227" s="15">
        <f>SUMIF($E$4:$E$1277,$BC227,$T$4:$T$1277)*(1+INDEX($Q$4:$Q$1277,MATCH($BC227,$E$4:$E1370,0)))^BE$132</f>
        <v>2879044.17965442</v>
      </c>
      <c r="BF227" s="15">
        <f>SUMIF($E$4:$E$1277,$BC227,$T$4:$T$1277)*(1+INDEX($Q$4:$Q$1277,MATCH($BC227,$E$4:$E1370,0)))^BF$132</f>
        <v>3337601.27623768</v>
      </c>
      <c r="BG227" s="15">
        <f>SUMIF($E$4:$E$1277,$BC227,$T$4:$T$1277)*(1+INDEX($Q$4:$Q$1277,MATCH($BC227,$E$4:$E1370,0)))^BG$132</f>
        <v>3869194.62989293</v>
      </c>
      <c r="BH227" s="15">
        <f>SUMIF($E$4:$E$1277,$BC227,$T$4:$T$1277)*(1+INDEX($Q$4:$Q$1277,MATCH($BC227,$E$4:$E1370,0)))^BH$132</f>
        <v>4485457.02285566</v>
      </c>
      <c r="BI227" s="15">
        <f>SUMIF($E$4:$E$1277,$BC227,$T$4:$T$1277)*(1+INDEX($Q$4:$Q$1277,MATCH($BC227,$E$4:$E1370,0)))^BI$132</f>
        <v>5199874.03798343</v>
      </c>
      <c r="BJ227" s="62">
        <f t="shared" si="273"/>
        <v>5199874.03798343</v>
      </c>
      <c r="BK227" s="63" t="str">
        <f t="shared" si="274"/>
        <v>Y</v>
      </c>
      <c r="BL227" s="15"/>
    </row>
    <row r="228" ht="15" customHeight="1" spans="1:64">
      <c r="A228" s="6" t="s">
        <v>1167</v>
      </c>
      <c r="B228" s="52" t="s">
        <v>645</v>
      </c>
      <c r="C228" s="52" t="s">
        <v>646</v>
      </c>
      <c r="D228" s="52" t="s">
        <v>929</v>
      </c>
      <c r="E228" s="10" t="s">
        <v>648</v>
      </c>
      <c r="F228" s="52" t="s">
        <v>647</v>
      </c>
      <c r="G228" s="56" t="s">
        <v>177</v>
      </c>
      <c r="H228" s="52" t="s">
        <v>245</v>
      </c>
      <c r="I228" s="52" t="s">
        <v>930</v>
      </c>
      <c r="J228" s="52" t="s">
        <v>169</v>
      </c>
      <c r="K228" s="52" t="s">
        <v>931</v>
      </c>
      <c r="L228" s="53" t="s">
        <v>291</v>
      </c>
      <c r="M228" s="13">
        <v>2713</v>
      </c>
      <c r="N228" s="14">
        <f t="shared" si="266"/>
        <v>7.43287671232877</v>
      </c>
      <c r="O228" s="15">
        <v>5800</v>
      </c>
      <c r="P228" s="15">
        <f t="shared" si="234"/>
        <v>15735400</v>
      </c>
      <c r="Q228" s="16">
        <f>IFERROR(VLOOKUP(G228,SCENARIOS!$A$13:$E$18,3,0),0.025)</f>
        <v>0.045</v>
      </c>
      <c r="R228" s="57">
        <f>IFERROR(VLOOKUP(L228,INPUTS!$A$107:$B$120,2,0),0.0082)</f>
        <v>0.0079</v>
      </c>
      <c r="S228" s="52">
        <f t="shared" si="235"/>
        <v>45.82</v>
      </c>
      <c r="T228" s="15">
        <f t="shared" si="236"/>
        <v>124309.66</v>
      </c>
      <c r="U228" s="15">
        <f>T228/INPUTS!$B$7*1000</f>
        <v>155387075</v>
      </c>
      <c r="V228" s="15">
        <f>T228*INPUTS!$B$6</f>
        <v>392818.5256</v>
      </c>
      <c r="W228" s="54" t="s">
        <v>396</v>
      </c>
      <c r="X228" s="54" t="s">
        <v>396</v>
      </c>
      <c r="Y228" s="58">
        <f>IFERROR(VLOOKUP(E228,INPUTS!$A$44:$B$103,2,0),0)</f>
        <v>0</v>
      </c>
      <c r="Z228" s="15">
        <f t="shared" si="262"/>
        <v>0</v>
      </c>
      <c r="AA228" s="20">
        <f>IFERROR(VLOOKUP(E228,INPUTS!$A$44:$C$103,3,0),SCENARIOS!$J$24)</f>
        <v>0.01</v>
      </c>
      <c r="AB228" s="15">
        <f t="shared" ref="AB228:AF228" si="303">$T228*AA228*(1+$Q228)^AB$2</f>
        <v>1549.12452967801</v>
      </c>
      <c r="AC228" s="20">
        <f>IFERROR(VLOOKUP($E228,INPUTS!$A$44:$G$103,4,0),SCENARIOS!$K$24)</f>
        <v>0.05</v>
      </c>
      <c r="AD228" s="15">
        <f t="shared" si="303"/>
        <v>9652.45504030064</v>
      </c>
      <c r="AE228" s="20">
        <f>IFERROR(VLOOKUP($E228,INPUTS!$A$44:$G$103,5,0),SCENARIOS!$L$24)</f>
        <v>0.1</v>
      </c>
      <c r="AF228" s="15">
        <f t="shared" si="303"/>
        <v>24057.4302504631</v>
      </c>
      <c r="AG228" s="20">
        <f>IFERROR(VLOOKUP($E228,INPUTS!$A$44:$G$103,6,0),SCENARIOS!$M$24)</f>
        <v>0.2</v>
      </c>
      <c r="AH228" s="15">
        <f t="shared" si="264"/>
        <v>59959.8700889538</v>
      </c>
      <c r="AI228" s="20">
        <f>IFERROR(VLOOKUP($E228,INPUTS!$A$44:$G$103,7,0),SCENARIOS!$N$24)</f>
        <v>0.25</v>
      </c>
      <c r="AJ228" s="15">
        <f t="shared" si="265"/>
        <v>93401.1338611026</v>
      </c>
      <c r="AL228" t="str">
        <f t="shared" si="268"/>
        <v>N</v>
      </c>
      <c r="AM228" s="21">
        <f t="shared" si="269"/>
        <v>373604.535444411</v>
      </c>
      <c r="BB228" s="2"/>
      <c r="BC228" s="2" t="str">
        <v>SCL</v>
      </c>
      <c r="BD228" s="15">
        <f>SUMIF($E$4:$E$1277,$BC228,$T$4:$T$1277)*(1+INDEX($Q$4:$Q$1277,MATCH($BC228,$E$4:$E1371,0)))^BD$132</f>
        <v>665654.361</v>
      </c>
      <c r="BE228" s="15">
        <f>SUMIF($E$4:$E$1277,$BC228,$T$4:$T$1277)*(1+INDEX($Q$4:$Q$1277,MATCH($BC228,$E$4:$E1371,0)))^BE$132</f>
        <v>790588.568853821</v>
      </c>
      <c r="BF228" s="15">
        <f>SUMIF($E$4:$E$1277,$BC228,$T$4:$T$1277)*(1+INDEX($Q$4:$Q$1277,MATCH($BC228,$E$4:$E1371,0)))^BF$132</f>
        <v>938971.216628644</v>
      </c>
      <c r="BG228" s="15">
        <f>SUMIF($E$4:$E$1277,$BC228,$T$4:$T$1277)*(1+INDEX($Q$4:$Q$1277,MATCH($BC228,$E$4:$E1371,0)))^BG$132</f>
        <v>1115203.25538643</v>
      </c>
      <c r="BH228" s="15">
        <f>SUMIF($E$4:$E$1277,$BC228,$T$4:$T$1277)*(1+INDEX($Q$4:$Q$1277,MATCH($BC228,$E$4:$E1371,0)))^BH$132</f>
        <v>1324511.63443527</v>
      </c>
      <c r="BI228" s="15">
        <f>SUMIF($E$4:$E$1277,$BC228,$T$4:$T$1277)*(1+INDEX($Q$4:$Q$1277,MATCH($BC228,$E$4:$E1371,0)))^BI$132</f>
        <v>1573104.32988873</v>
      </c>
      <c r="BJ228" s="62">
        <f t="shared" si="273"/>
        <v>1573104.32988873</v>
      </c>
      <c r="BK228" s="63" t="str">
        <f t="shared" si="274"/>
        <v>Y</v>
      </c>
      <c r="BL228" s="15"/>
    </row>
    <row r="229" ht="15" customHeight="1" spans="1:64">
      <c r="A229" s="24" t="s">
        <v>1168</v>
      </c>
      <c r="B229" s="52" t="s">
        <v>645</v>
      </c>
      <c r="C229" s="52" t="s">
        <v>646</v>
      </c>
      <c r="D229" s="52" t="s">
        <v>929</v>
      </c>
      <c r="E229" s="10" t="s">
        <v>648</v>
      </c>
      <c r="F229" s="52" t="s">
        <v>647</v>
      </c>
      <c r="G229" s="56" t="s">
        <v>177</v>
      </c>
      <c r="H229" s="52" t="s">
        <v>636</v>
      </c>
      <c r="I229" s="52" t="s">
        <v>635</v>
      </c>
      <c r="J229" s="52" t="s">
        <v>185</v>
      </c>
      <c r="K229" s="52" t="s">
        <v>931</v>
      </c>
      <c r="L229" s="53" t="s">
        <v>286</v>
      </c>
      <c r="M229" s="13">
        <v>2713</v>
      </c>
      <c r="N229" s="14">
        <f t="shared" si="266"/>
        <v>7.43287671232877</v>
      </c>
      <c r="O229" s="15">
        <v>3700</v>
      </c>
      <c r="P229" s="15">
        <f t="shared" si="234"/>
        <v>10038100</v>
      </c>
      <c r="Q229" s="16">
        <f>IFERROR(VLOOKUP(G229,SCENARIOS!$A$13:$E$18,3,0),0.025)</f>
        <v>0.045</v>
      </c>
      <c r="R229" s="57">
        <f>IFERROR(VLOOKUP(L229,INPUTS!$A$107:$B$120,2,0),0.0082)</f>
        <v>0.0039</v>
      </c>
      <c r="S229" s="52">
        <f t="shared" si="235"/>
        <v>14.43</v>
      </c>
      <c r="T229" s="15">
        <f t="shared" si="236"/>
        <v>39148.59</v>
      </c>
      <c r="U229" s="15">
        <f>T229/INPUTS!$B$7*1000</f>
        <v>48935737.5</v>
      </c>
      <c r="V229" s="15">
        <f>T229*INPUTS!$B$6</f>
        <v>123709.5444</v>
      </c>
      <c r="W229" s="54" t="s">
        <v>396</v>
      </c>
      <c r="X229" s="54" t="s">
        <v>396</v>
      </c>
      <c r="Y229" s="58">
        <f>IFERROR(VLOOKUP(E229,INPUTS!$A$44:$B$103,2,0),0)</f>
        <v>0</v>
      </c>
      <c r="Z229" s="15">
        <f t="shared" si="262"/>
        <v>0</v>
      </c>
      <c r="AA229" s="20">
        <f>IFERROR(VLOOKUP(E229,INPUTS!$A$44:$C$103,3,0),SCENARIOS!$J$24)</f>
        <v>0.01</v>
      </c>
      <c r="AB229" s="15">
        <f t="shared" ref="AB229:AF229" si="304">$T229*AA229*(1+$Q229)^AB$2</f>
        <v>487.862657425877</v>
      </c>
      <c r="AC229" s="20">
        <f>IFERROR(VLOOKUP($E229,INPUTS!$A$44:$G$103,4,0),SCENARIOS!$K$24)</f>
        <v>0.05</v>
      </c>
      <c r="AD229" s="15">
        <f t="shared" si="304"/>
        <v>3039.82815869791</v>
      </c>
      <c r="AE229" s="20">
        <f>IFERROR(VLOOKUP($E229,INPUTS!$A$44:$G$103,5,0),SCENARIOS!$L$24)</f>
        <v>0.1</v>
      </c>
      <c r="AF229" s="15">
        <f t="shared" si="304"/>
        <v>7576.35788987738</v>
      </c>
      <c r="AG229" s="20">
        <f>IFERROR(VLOOKUP($E229,INPUTS!$A$44:$G$103,6,0),SCENARIOS!$M$24)</f>
        <v>0.2</v>
      </c>
      <c r="AH229" s="15">
        <f t="shared" si="264"/>
        <v>18883.0407111219</v>
      </c>
      <c r="AI229" s="20">
        <f>IFERROR(VLOOKUP($E229,INPUTS!$A$44:$G$103,7,0),SCENARIOS!$N$24)</f>
        <v>0.25</v>
      </c>
      <c r="AJ229" s="15">
        <f t="shared" si="265"/>
        <v>29414.6303277108</v>
      </c>
      <c r="AL229" t="str">
        <f t="shared" si="268"/>
        <v>N</v>
      </c>
      <c r="AM229" s="21">
        <f t="shared" si="269"/>
        <v>117658.521310843</v>
      </c>
      <c r="BB229" s="2"/>
      <c r="BC229" s="2" t="str">
        <v>SDF</v>
      </c>
      <c r="BD229" s="15">
        <f>SUMIF($E$4:$E$1277,$BC229,$T$4:$T$1277)*(1+INDEX($Q$4:$Q$1277,MATCH($BC229,$E$4:$E1372,0)))^BD$132</f>
        <v>521592.672</v>
      </c>
      <c r="BE229" s="15">
        <f>SUMIF($E$4:$E$1277,$BC229,$T$4:$T$1277)*(1+INDEX($Q$4:$Q$1277,MATCH($BC229,$E$4:$E1372,0)))^BE$132</f>
        <v>575880.456244994</v>
      </c>
      <c r="BF229" s="15">
        <f>SUMIF($E$4:$E$1277,$BC229,$T$4:$T$1277)*(1+INDEX($Q$4:$Q$1277,MATCH($BC229,$E$4:$E1372,0)))^BF$132</f>
        <v>635818.556678156</v>
      </c>
      <c r="BG229" s="15">
        <f>SUMIF($E$4:$E$1277,$BC229,$T$4:$T$1277)*(1+INDEX($Q$4:$Q$1277,MATCH($BC229,$E$4:$E1372,0)))^BG$132</f>
        <v>701995.062746683</v>
      </c>
      <c r="BH229" s="15">
        <f>SUMIF($E$4:$E$1277,$BC229,$T$4:$T$1277)*(1+INDEX($Q$4:$Q$1277,MATCH($BC229,$E$4:$E1372,0)))^BH$132</f>
        <v>775059.272719792</v>
      </c>
      <c r="BI229" s="15">
        <f>SUMIF($E$4:$E$1277,$BC229,$T$4:$T$1277)*(1+INDEX($Q$4:$Q$1277,MATCH($BC229,$E$4:$E1372,0)))^BI$132</f>
        <v>855728.064352075</v>
      </c>
      <c r="BJ229" s="62">
        <f t="shared" si="273"/>
        <v>855728.064352075</v>
      </c>
      <c r="BK229" s="63" t="str">
        <f t="shared" si="274"/>
        <v>Y</v>
      </c>
      <c r="BL229" s="15"/>
    </row>
    <row r="230" ht="15" customHeight="1" spans="1:64">
      <c r="A230" s="6" t="s">
        <v>1169</v>
      </c>
      <c r="B230" s="52" t="s">
        <v>389</v>
      </c>
      <c r="C230" s="52" t="s">
        <v>390</v>
      </c>
      <c r="D230" s="52" t="s">
        <v>929</v>
      </c>
      <c r="E230" s="10" t="s">
        <v>200</v>
      </c>
      <c r="F230" s="52" t="s">
        <v>391</v>
      </c>
      <c r="G230" s="52" t="s">
        <v>165</v>
      </c>
      <c r="H230" s="52" t="s">
        <v>249</v>
      </c>
      <c r="I230" s="52" t="s">
        <v>930</v>
      </c>
      <c r="J230" s="52" t="s">
        <v>169</v>
      </c>
      <c r="K230" s="52" t="s">
        <v>931</v>
      </c>
      <c r="L230" s="53" t="s">
        <v>291</v>
      </c>
      <c r="M230" s="13">
        <v>3167</v>
      </c>
      <c r="N230" s="14">
        <f t="shared" si="266"/>
        <v>8.67671232876712</v>
      </c>
      <c r="O230" s="15">
        <v>7400</v>
      </c>
      <c r="P230" s="15">
        <f t="shared" si="234"/>
        <v>23435800</v>
      </c>
      <c r="Q230" s="16">
        <f>IFERROR(VLOOKUP(G230,SCENARIOS!$A$13:$E$18,3,0),0.025)</f>
        <v>0.025</v>
      </c>
      <c r="R230" s="57">
        <f>IFERROR(VLOOKUP(L230,INPUTS!$A$107:$B$120,2,0),0.0082)</f>
        <v>0.0079</v>
      </c>
      <c r="S230" s="52">
        <f t="shared" si="235"/>
        <v>58.46</v>
      </c>
      <c r="T230" s="15">
        <f t="shared" si="236"/>
        <v>185142.82</v>
      </c>
      <c r="U230" s="15">
        <f>T230/INPUTS!$B$7*1000</f>
        <v>231428525</v>
      </c>
      <c r="V230" s="15">
        <f>T230*INPUTS!$B$6</f>
        <v>585051.3112</v>
      </c>
      <c r="W230" s="54" t="s">
        <v>396</v>
      </c>
      <c r="X230" s="54" t="s">
        <v>396</v>
      </c>
      <c r="Y230" s="58">
        <f>IFERROR(VLOOKUP(E230,INPUTS!$A$44:$B$103,2,0),0)</f>
        <v>0.02</v>
      </c>
      <c r="Z230" s="15">
        <f t="shared" si="262"/>
        <v>3702.8564</v>
      </c>
      <c r="AA230" s="20">
        <f>IFERROR(VLOOKUP(E230,INPUTS!$A$44:$C$103,3,0),SCENARIOS!$J$24)</f>
        <v>0.06</v>
      </c>
      <c r="AB230" s="15">
        <f t="shared" ref="AB230:AF230" si="305">$T230*AA230*(1+$Q230)^AB$2</f>
        <v>12568.3264263438</v>
      </c>
      <c r="AC230" s="20">
        <f>IFERROR(VLOOKUP($E230,INPUTS!$A$44:$G$103,4,0),SCENARIOS!$K$24)</f>
        <v>0.15</v>
      </c>
      <c r="AD230" s="15">
        <f t="shared" si="305"/>
        <v>35549.7693526392</v>
      </c>
      <c r="AE230" s="20">
        <f>IFERROR(VLOOKUP($E230,INPUTS!$A$44:$G$103,5,0),SCENARIOS!$L$24)</f>
        <v>0.3</v>
      </c>
      <c r="AF230" s="15">
        <f t="shared" si="305"/>
        <v>80442.6020238869</v>
      </c>
      <c r="AG230" s="20">
        <f>IFERROR(VLOOKUP($E230,INPUTS!$A$44:$G$103,6,0),SCENARIOS!$M$24)</f>
        <v>0.4</v>
      </c>
      <c r="AH230" s="15">
        <f t="shared" si="264"/>
        <v>121351.22746149</v>
      </c>
      <c r="AI230" s="20">
        <f>IFERROR(VLOOKUP($E230,INPUTS!$A$44:$G$103,7,0),SCENARIOS!$N$24)</f>
        <v>0.5</v>
      </c>
      <c r="AJ230" s="15">
        <f t="shared" si="265"/>
        <v>171622.21924286</v>
      </c>
      <c r="AL230" t="str">
        <f t="shared" si="268"/>
        <v>Y</v>
      </c>
      <c r="AM230" s="21">
        <f t="shared" si="269"/>
        <v>343244.438485721</v>
      </c>
      <c r="BB230" s="2"/>
      <c r="BC230" s="2" t="str">
        <v>SEA</v>
      </c>
      <c r="BD230" s="15">
        <f>SUMIF($E$4:$E$1277,$BC230,$T$4:$T$1277)*(1+INDEX($Q$4:$Q$1277,MATCH($BC230,$E$4:$E1373,0)))^BD$132</f>
        <v>656415.187</v>
      </c>
      <c r="BE230" s="15">
        <f>SUMIF($E$4:$E$1277,$BC230,$T$4:$T$1277)*(1+INDEX($Q$4:$Q$1277,MATCH($BC230,$E$4:$E1373,0)))^BE$132</f>
        <v>724735.406895638</v>
      </c>
      <c r="BF230" s="15">
        <f>SUMIF($E$4:$E$1277,$BC230,$T$4:$T$1277)*(1+INDEX($Q$4:$Q$1277,MATCH($BC230,$E$4:$E1373,0)))^BF$132</f>
        <v>800166.450152815</v>
      </c>
      <c r="BG230" s="15">
        <f>SUMIF($E$4:$E$1277,$BC230,$T$4:$T$1277)*(1+INDEX($Q$4:$Q$1277,MATCH($BC230,$E$4:$E1373,0)))^BG$132</f>
        <v>883448.416978413</v>
      </c>
      <c r="BH230" s="15">
        <f>SUMIF($E$4:$E$1277,$BC230,$T$4:$T$1277)*(1+INDEX($Q$4:$Q$1277,MATCH($BC230,$E$4:$E1373,0)))^BH$132</f>
        <v>975398.437803295</v>
      </c>
      <c r="BI230" s="15">
        <f>SUMIF($E$4:$E$1277,$BC230,$T$4:$T$1277)*(1+INDEX($Q$4:$Q$1277,MATCH($BC230,$E$4:$E1373,0)))^BI$132</f>
        <v>1076918.69064989</v>
      </c>
      <c r="BJ230" s="62">
        <f t="shared" si="273"/>
        <v>1076918.69064989</v>
      </c>
      <c r="BK230" s="63" t="str">
        <f t="shared" si="274"/>
        <v>Y</v>
      </c>
      <c r="BL230" s="15"/>
    </row>
    <row r="231" ht="15" customHeight="1" spans="1:64">
      <c r="A231" s="24" t="s">
        <v>1170</v>
      </c>
      <c r="B231" s="52" t="s">
        <v>389</v>
      </c>
      <c r="C231" s="52" t="s">
        <v>390</v>
      </c>
      <c r="D231" s="52" t="s">
        <v>929</v>
      </c>
      <c r="E231" s="10" t="s">
        <v>200</v>
      </c>
      <c r="F231" s="52" t="s">
        <v>391</v>
      </c>
      <c r="G231" s="52" t="s">
        <v>165</v>
      </c>
      <c r="H231" s="52" t="s">
        <v>256</v>
      </c>
      <c r="I231" s="52" t="s">
        <v>930</v>
      </c>
      <c r="J231" s="52" t="s">
        <v>169</v>
      </c>
      <c r="K231" s="52" t="s">
        <v>931</v>
      </c>
      <c r="L231" s="53" t="s">
        <v>291</v>
      </c>
      <c r="M231" s="13">
        <v>2377</v>
      </c>
      <c r="N231" s="14">
        <f t="shared" si="266"/>
        <v>6.51232876712329</v>
      </c>
      <c r="O231" s="15">
        <v>6900</v>
      </c>
      <c r="P231" s="15">
        <f t="shared" si="234"/>
        <v>16401300</v>
      </c>
      <c r="Q231" s="16">
        <f>IFERROR(VLOOKUP(G231,SCENARIOS!$A$13:$E$18,3,0),0.025)</f>
        <v>0.025</v>
      </c>
      <c r="R231" s="57">
        <f>IFERROR(VLOOKUP(L231,INPUTS!$A$107:$B$120,2,0),0.0082)</f>
        <v>0.0079</v>
      </c>
      <c r="S231" s="52">
        <f t="shared" si="235"/>
        <v>54.51</v>
      </c>
      <c r="T231" s="15">
        <f t="shared" si="236"/>
        <v>129570.27</v>
      </c>
      <c r="U231" s="15">
        <f>T231/INPUTS!$B$7*1000</f>
        <v>161962837.5</v>
      </c>
      <c r="V231" s="15">
        <f>T231*INPUTS!$B$6</f>
        <v>409442.0532</v>
      </c>
      <c r="W231" s="54" t="s">
        <v>396</v>
      </c>
      <c r="X231" s="54" t="s">
        <v>396</v>
      </c>
      <c r="Y231" s="58">
        <f>IFERROR(VLOOKUP(E231,INPUTS!$A$44:$B$103,2,0),0)</f>
        <v>0.02</v>
      </c>
      <c r="Z231" s="15">
        <f t="shared" si="262"/>
        <v>2591.4054</v>
      </c>
      <c r="AA231" s="20">
        <f>IFERROR(VLOOKUP(E231,INPUTS!$A$44:$C$103,3,0),SCENARIOS!$J$24)</f>
        <v>0.06</v>
      </c>
      <c r="AB231" s="15">
        <f t="shared" ref="AB231:AF231" si="306">$T231*AA231*(1+$Q231)^AB$2</f>
        <v>8795.81205746734</v>
      </c>
      <c r="AC231" s="20">
        <f>IFERROR(VLOOKUP($E231,INPUTS!$A$44:$G$103,4,0),SCENARIOS!$K$24)</f>
        <v>0.15</v>
      </c>
      <c r="AD231" s="15">
        <f t="shared" si="306"/>
        <v>24879.1350021523</v>
      </c>
      <c r="AE231" s="20">
        <f>IFERROR(VLOOKUP($E231,INPUTS!$A$44:$G$103,5,0),SCENARIOS!$L$24)</f>
        <v>0.3</v>
      </c>
      <c r="AF231" s="15">
        <f t="shared" si="306"/>
        <v>56296.9153420995</v>
      </c>
      <c r="AG231" s="20">
        <f>IFERROR(VLOOKUP($E231,INPUTS!$A$44:$G$103,6,0),SCENARIOS!$M$24)</f>
        <v>0.4</v>
      </c>
      <c r="AH231" s="15">
        <f t="shared" si="264"/>
        <v>84926.3898379462</v>
      </c>
      <c r="AI231" s="20">
        <f>IFERROR(VLOOKUP($E231,INPUTS!$A$44:$G$103,7,0),SCENARIOS!$N$24)</f>
        <v>0.5</v>
      </c>
      <c r="AJ231" s="15">
        <f t="shared" si="265"/>
        <v>120108.018692254</v>
      </c>
      <c r="AL231" t="str">
        <f t="shared" si="268"/>
        <v>N</v>
      </c>
      <c r="AM231" s="21">
        <f t="shared" si="269"/>
        <v>240216.037384508</v>
      </c>
      <c r="BB231" s="2"/>
      <c r="BC231" s="2" t="str">
        <v>SFO</v>
      </c>
      <c r="BD231" s="15">
        <f>SUMIF($E$4:$E$1277,$BC231,$T$4:$T$1277)*(1+INDEX($Q$4:$Q$1277,MATCH($BC231,$E$4:$E1374,0)))^BD$132</f>
        <v>921761.208</v>
      </c>
      <c r="BE231" s="15">
        <f>SUMIF($E$4:$E$1277,$BC231,$T$4:$T$1277)*(1+INDEX($Q$4:$Q$1277,MATCH($BC231,$E$4:$E1374,0)))^BE$132</f>
        <v>1017698.85488724</v>
      </c>
      <c r="BF231" s="15">
        <f>SUMIF($E$4:$E$1277,$BC231,$T$4:$T$1277)*(1+INDEX($Q$4:$Q$1277,MATCH($BC231,$E$4:$E1374,0)))^BF$132</f>
        <v>1123621.76911963</v>
      </c>
      <c r="BG231" s="15">
        <f>SUMIF($E$4:$E$1277,$BC231,$T$4:$T$1277)*(1+INDEX($Q$4:$Q$1277,MATCH($BC231,$E$4:$E1374,0)))^BG$132</f>
        <v>1240569.2253426</v>
      </c>
      <c r="BH231" s="15">
        <f>SUMIF($E$4:$E$1277,$BC231,$T$4:$T$1277)*(1+INDEX($Q$4:$Q$1277,MATCH($BC231,$E$4:$E1374,0)))^BH$132</f>
        <v>1369688.66674146</v>
      </c>
      <c r="BI231" s="15">
        <f>SUMIF($E$4:$E$1277,$BC231,$T$4:$T$1277)*(1+INDEX($Q$4:$Q$1277,MATCH($BC231,$E$4:$E1374,0)))^BI$132</f>
        <v>1512246.96330985</v>
      </c>
      <c r="BJ231" s="62">
        <f t="shared" si="273"/>
        <v>1512246.96330985</v>
      </c>
      <c r="BK231" s="63" t="str">
        <f t="shared" si="274"/>
        <v>Y</v>
      </c>
      <c r="BL231" s="15"/>
    </row>
    <row r="232" ht="15" customHeight="1" spans="1:64">
      <c r="A232" s="6" t="s">
        <v>1171</v>
      </c>
      <c r="B232" s="52" t="s">
        <v>389</v>
      </c>
      <c r="C232" s="52" t="s">
        <v>390</v>
      </c>
      <c r="D232" s="52" t="s">
        <v>929</v>
      </c>
      <c r="E232" s="10" t="s">
        <v>200</v>
      </c>
      <c r="F232" s="52" t="s">
        <v>391</v>
      </c>
      <c r="G232" s="52" t="s">
        <v>165</v>
      </c>
      <c r="H232" s="52" t="s">
        <v>255</v>
      </c>
      <c r="I232" s="52" t="s">
        <v>930</v>
      </c>
      <c r="J232" s="52" t="s">
        <v>169</v>
      </c>
      <c r="K232" s="52" t="s">
        <v>931</v>
      </c>
      <c r="L232" s="53" t="s">
        <v>291</v>
      </c>
      <c r="M232" s="13">
        <v>2377</v>
      </c>
      <c r="N232" s="14">
        <f t="shared" si="266"/>
        <v>6.51232876712329</v>
      </c>
      <c r="O232" s="15">
        <v>6350</v>
      </c>
      <c r="P232" s="15">
        <f t="shared" si="234"/>
        <v>15093950</v>
      </c>
      <c r="Q232" s="16">
        <f>IFERROR(VLOOKUP(G232,SCENARIOS!$A$13:$E$18,3,0),0.025)</f>
        <v>0.025</v>
      </c>
      <c r="R232" s="57">
        <f>IFERROR(VLOOKUP(L232,INPUTS!$A$107:$B$120,2,0),0.0082)</f>
        <v>0.0079</v>
      </c>
      <c r="S232" s="52">
        <f t="shared" si="235"/>
        <v>50.165</v>
      </c>
      <c r="T232" s="15">
        <f t="shared" si="236"/>
        <v>119242.205</v>
      </c>
      <c r="U232" s="15">
        <f>T232/INPUTS!$B$7*1000</f>
        <v>149052756.25</v>
      </c>
      <c r="V232" s="15">
        <f>T232*INPUTS!$B$6</f>
        <v>376805.3678</v>
      </c>
      <c r="W232" s="54" t="s">
        <v>396</v>
      </c>
      <c r="X232" s="54" t="s">
        <v>396</v>
      </c>
      <c r="Y232" s="58">
        <f>IFERROR(VLOOKUP(E232,INPUTS!$A$44:$B$103,2,0),0)</f>
        <v>0.02</v>
      </c>
      <c r="Z232" s="15">
        <f t="shared" si="262"/>
        <v>2384.8441</v>
      </c>
      <c r="AA232" s="20">
        <f>IFERROR(VLOOKUP(E232,INPUTS!$A$44:$C$103,3,0),SCENARIOS!$J$24)</f>
        <v>0.06</v>
      </c>
      <c r="AB232" s="15">
        <f t="shared" ref="AB232:AF232" si="307">$T232*AA232*(1+$Q232)^AB$2</f>
        <v>8094.69660361125</v>
      </c>
      <c r="AC232" s="20">
        <f>IFERROR(VLOOKUP($E232,INPUTS!$A$44:$G$103,4,0),SCENARIOS!$K$24)</f>
        <v>0.15</v>
      </c>
      <c r="AD232" s="15">
        <f t="shared" si="307"/>
        <v>22896.015545459</v>
      </c>
      <c r="AE232" s="20">
        <f>IFERROR(VLOOKUP($E232,INPUTS!$A$44:$G$103,5,0),SCENARIOS!$L$24)</f>
        <v>0.3</v>
      </c>
      <c r="AF232" s="15">
        <f t="shared" si="307"/>
        <v>51809.4800612075</v>
      </c>
      <c r="AG232" s="20">
        <f>IFERROR(VLOOKUP($E232,INPUTS!$A$44:$G$103,6,0),SCENARIOS!$M$24)</f>
        <v>0.4</v>
      </c>
      <c r="AH232" s="15">
        <f t="shared" si="264"/>
        <v>78156.8949957911</v>
      </c>
      <c r="AI232" s="20">
        <f>IFERROR(VLOOKUP($E232,INPUTS!$A$44:$G$103,7,0),SCENARIOS!$N$24)</f>
        <v>0.5</v>
      </c>
      <c r="AJ232" s="15">
        <f t="shared" si="265"/>
        <v>110534.191115335</v>
      </c>
      <c r="AL232" t="str">
        <f t="shared" si="268"/>
        <v>Y</v>
      </c>
      <c r="AM232" s="21">
        <f t="shared" si="269"/>
        <v>221068.38223067</v>
      </c>
      <c r="BB232" s="2"/>
      <c r="BC232" s="2" t="str">
        <v>SGN</v>
      </c>
      <c r="BD232" s="15">
        <f>SUMIF($E$4:$E$1277,$BC232,$T$4:$T$1277)*(1+INDEX($Q$4:$Q$1277,MATCH($BC232,$E$4:$E1375,0)))^BD$132</f>
        <v>451592.7965</v>
      </c>
      <c r="BE232" s="15">
        <f>SUMIF($E$4:$E$1277,$BC232,$T$4:$T$1277)*(1+INDEX($Q$4:$Q$1277,MATCH($BC232,$E$4:$E1375,0)))^BE$132</f>
        <v>549431.686564658</v>
      </c>
      <c r="BF232" s="15">
        <f>SUMIF($E$4:$E$1277,$BC232,$T$4:$T$1277)*(1+INDEX($Q$4:$Q$1277,MATCH($BC232,$E$4:$E1375,0)))^BF$132</f>
        <v>668467.656129418</v>
      </c>
      <c r="BG232" s="15">
        <f>SUMIF($E$4:$E$1277,$BC232,$T$4:$T$1277)*(1+INDEX($Q$4:$Q$1277,MATCH($BC232,$E$4:$E1375,0)))^BG$132</f>
        <v>813293.113990382</v>
      </c>
      <c r="BH232" s="15">
        <f>SUMIF($E$4:$E$1277,$BC232,$T$4:$T$1277)*(1+INDEX($Q$4:$Q$1277,MATCH($BC232,$E$4:$E1375,0)))^BH$132</f>
        <v>989495.427638332</v>
      </c>
      <c r="BI232" s="15">
        <f>SUMIF($E$4:$E$1277,$BC232,$T$4:$T$1277)*(1+INDEX($Q$4:$Q$1277,MATCH($BC232,$E$4:$E1375,0)))^BI$132</f>
        <v>1203872.48394771</v>
      </c>
      <c r="BJ232" s="62">
        <f t="shared" si="273"/>
        <v>1203872.48394771</v>
      </c>
      <c r="BK232" s="63" t="str">
        <f t="shared" si="274"/>
        <v>Y</v>
      </c>
      <c r="BL232" s="15"/>
    </row>
    <row r="233" ht="15" customHeight="1" spans="1:64">
      <c r="A233" s="24" t="s">
        <v>1172</v>
      </c>
      <c r="B233" s="52" t="s">
        <v>389</v>
      </c>
      <c r="C233" s="52" t="s">
        <v>390</v>
      </c>
      <c r="D233" s="52" t="s">
        <v>929</v>
      </c>
      <c r="E233" s="10" t="s">
        <v>200</v>
      </c>
      <c r="F233" s="52" t="s">
        <v>391</v>
      </c>
      <c r="G233" s="52" t="s">
        <v>165</v>
      </c>
      <c r="H233" s="52" t="s">
        <v>251</v>
      </c>
      <c r="I233" s="52" t="s">
        <v>930</v>
      </c>
      <c r="J233" s="52" t="s">
        <v>169</v>
      </c>
      <c r="K233" s="52" t="s">
        <v>931</v>
      </c>
      <c r="L233" s="53" t="s">
        <v>291</v>
      </c>
      <c r="M233" s="13">
        <v>2377</v>
      </c>
      <c r="N233" s="14">
        <f t="shared" si="266"/>
        <v>6.51232876712329</v>
      </c>
      <c r="O233" s="15">
        <v>8750</v>
      </c>
      <c r="P233" s="15">
        <f t="shared" si="234"/>
        <v>20798750</v>
      </c>
      <c r="Q233" s="16">
        <f>IFERROR(VLOOKUP(G233,SCENARIOS!$A$13:$E$18,3,0),0.025)</f>
        <v>0.025</v>
      </c>
      <c r="R233" s="57">
        <f>IFERROR(VLOOKUP(L233,INPUTS!$A$107:$B$120,2,0),0.0082)</f>
        <v>0.0079</v>
      </c>
      <c r="S233" s="52">
        <f t="shared" si="235"/>
        <v>69.125</v>
      </c>
      <c r="T233" s="15">
        <f t="shared" si="236"/>
        <v>164310.125</v>
      </c>
      <c r="U233" s="15">
        <f>T233/INPUTS!$B$7*1000</f>
        <v>205387656.25</v>
      </c>
      <c r="V233" s="15">
        <f>T233*INPUTS!$B$6</f>
        <v>519219.995</v>
      </c>
      <c r="W233" s="54" t="s">
        <v>396</v>
      </c>
      <c r="X233" s="54" t="s">
        <v>396</v>
      </c>
      <c r="Y233" s="58">
        <f>IFERROR(VLOOKUP(E233,INPUTS!$A$44:$B$103,2,0),0)</f>
        <v>0.02</v>
      </c>
      <c r="Z233" s="15">
        <f t="shared" si="262"/>
        <v>3286.2025</v>
      </c>
      <c r="AA233" s="20">
        <f>IFERROR(VLOOKUP(E233,INPUTS!$A$44:$C$103,3,0),SCENARIOS!$J$24)</f>
        <v>0.06</v>
      </c>
      <c r="AB233" s="15">
        <f t="shared" ref="AB233:AF233" si="308">$T233*AA233*(1+$Q233)^AB$2</f>
        <v>11154.1094931651</v>
      </c>
      <c r="AC233" s="20">
        <f>IFERROR(VLOOKUP($E233,INPUTS!$A$44:$G$103,4,0),SCENARIOS!$K$24)</f>
        <v>0.15</v>
      </c>
      <c r="AD233" s="15">
        <f t="shared" si="308"/>
        <v>31549.6277201207</v>
      </c>
      <c r="AE233" s="20">
        <f>IFERROR(VLOOKUP($E233,INPUTS!$A$44:$G$103,5,0),SCENARIOS!$L$24)</f>
        <v>0.3</v>
      </c>
      <c r="AF233" s="15">
        <f t="shared" si="308"/>
        <v>71391.0158323726</v>
      </c>
      <c r="AG233" s="20">
        <f>IFERROR(VLOOKUP($E233,INPUTS!$A$44:$G$103,6,0),SCENARIOS!$M$24)</f>
        <v>0.4</v>
      </c>
      <c r="AH233" s="15">
        <f t="shared" si="264"/>
        <v>107696.508852468</v>
      </c>
      <c r="AI233" s="20">
        <f>IFERROR(VLOOKUP($E233,INPUTS!$A$44:$G$103,7,0),SCENARIOS!$N$24)</f>
        <v>0.5</v>
      </c>
      <c r="AJ233" s="15">
        <f t="shared" si="265"/>
        <v>152310.893269163</v>
      </c>
      <c r="AL233" t="str">
        <f t="shared" si="268"/>
        <v>N</v>
      </c>
      <c r="AM233" s="21">
        <f t="shared" si="269"/>
        <v>304621.786538325</v>
      </c>
      <c r="BB233" s="2"/>
      <c r="BC233" s="2" t="str">
        <v>SHJ</v>
      </c>
      <c r="BD233" s="15">
        <f>SUMIF($E$4:$E$1277,$BC233,$T$4:$T$1277)*(1+INDEX($Q$4:$Q$1277,MATCH($BC233,$E$4:$E1376,0)))^BD$132</f>
        <v>59723.742</v>
      </c>
      <c r="BE233" s="15">
        <f>SUMIF($E$4:$E$1277,$BC233,$T$4:$T$1277)*(1+INDEX($Q$4:$Q$1277,MATCH($BC233,$E$4:$E1376,0)))^BE$132</f>
        <v>74426.6485294553</v>
      </c>
      <c r="BF233" s="15">
        <f>SUMIF($E$4:$E$1277,$BC233,$T$4:$T$1277)*(1+INDEX($Q$4:$Q$1277,MATCH($BC233,$E$4:$E1376,0)))^BF$132</f>
        <v>92749.1450774646</v>
      </c>
      <c r="BG233" s="15">
        <f>SUMIF($E$4:$E$1277,$BC233,$T$4:$T$1277)*(1+INDEX($Q$4:$Q$1277,MATCH($BC233,$E$4:$E1376,0)))^BG$132</f>
        <v>115582.309328306</v>
      </c>
      <c r="BH233" s="15">
        <f>SUMIF($E$4:$E$1277,$BC233,$T$4:$T$1277)*(1+INDEX($Q$4:$Q$1277,MATCH($BC233,$E$4:$E1376,0)))^BH$132</f>
        <v>144036.586197171</v>
      </c>
      <c r="BI233" s="15">
        <f>SUMIF($E$4:$E$1277,$BC233,$T$4:$T$1277)*(1+INDEX($Q$4:$Q$1277,MATCH($BC233,$E$4:$E1376,0)))^BI$132</f>
        <v>179495.792080131</v>
      </c>
      <c r="BJ233" s="62">
        <f t="shared" si="273"/>
        <v>179495.792080131</v>
      </c>
      <c r="BK233" s="63" t="str">
        <f t="shared" si="274"/>
        <v>Y</v>
      </c>
      <c r="BL233" s="15"/>
    </row>
    <row r="234" ht="15" customHeight="1" spans="1:64">
      <c r="A234" s="6" t="s">
        <v>1175</v>
      </c>
      <c r="B234" s="52" t="s">
        <v>389</v>
      </c>
      <c r="C234" s="52" t="s">
        <v>390</v>
      </c>
      <c r="D234" s="52" t="s">
        <v>929</v>
      </c>
      <c r="E234" s="10" t="s">
        <v>200</v>
      </c>
      <c r="F234" s="52" t="s">
        <v>391</v>
      </c>
      <c r="G234" s="52" t="s">
        <v>165</v>
      </c>
      <c r="H234" s="52" t="s">
        <v>248</v>
      </c>
      <c r="I234" s="52" t="s">
        <v>930</v>
      </c>
      <c r="J234" s="52" t="s">
        <v>169</v>
      </c>
      <c r="K234" s="52" t="s">
        <v>931</v>
      </c>
      <c r="L234" s="53" t="s">
        <v>293</v>
      </c>
      <c r="M234" s="13">
        <v>2377</v>
      </c>
      <c r="N234" s="14">
        <f t="shared" si="266"/>
        <v>6.51232876712329</v>
      </c>
      <c r="O234" s="15">
        <v>9350</v>
      </c>
      <c r="P234" s="15">
        <f t="shared" si="234"/>
        <v>22224950</v>
      </c>
      <c r="Q234" s="16">
        <f>IFERROR(VLOOKUP(G234,SCENARIOS!$A$13:$E$18,3,0),0.025)</f>
        <v>0.025</v>
      </c>
      <c r="R234" s="57">
        <f>IFERROR(VLOOKUP(L234,INPUTS!$A$107:$B$120,2,0),0.0082)</f>
        <v>0.0079</v>
      </c>
      <c r="S234" s="52">
        <f t="shared" si="235"/>
        <v>73.865</v>
      </c>
      <c r="T234" s="15">
        <f t="shared" si="236"/>
        <v>175577.105</v>
      </c>
      <c r="U234" s="15">
        <f>T234/INPUTS!$B$7*1000</f>
        <v>219471381.25</v>
      </c>
      <c r="V234" s="15">
        <f>T234*INPUTS!$B$6</f>
        <v>554823.6518</v>
      </c>
      <c r="W234" s="54" t="s">
        <v>396</v>
      </c>
      <c r="X234" s="54" t="s">
        <v>396</v>
      </c>
      <c r="Y234" s="58">
        <f>IFERROR(VLOOKUP(E234,INPUTS!$A$44:$B$103,2,0),0)</f>
        <v>0.02</v>
      </c>
      <c r="Z234" s="15">
        <f t="shared" si="262"/>
        <v>3511.5421</v>
      </c>
      <c r="AA234" s="20">
        <f>IFERROR(VLOOKUP(E234,INPUTS!$A$44:$C$103,3,0),SCENARIOS!$J$24)</f>
        <v>0.06</v>
      </c>
      <c r="AB234" s="15">
        <f t="shared" ref="AB234:AF234" si="309">$T234*AA234*(1+$Q234)^AB$2</f>
        <v>11918.9627155536</v>
      </c>
      <c r="AC234" s="20">
        <f>IFERROR(VLOOKUP($E234,INPUTS!$A$44:$G$103,4,0),SCENARIOS!$K$24)</f>
        <v>0.15</v>
      </c>
      <c r="AD234" s="15">
        <f t="shared" si="309"/>
        <v>33713.0307637861</v>
      </c>
      <c r="AE234" s="20">
        <f>IFERROR(VLOOKUP($E234,INPUTS!$A$44:$G$103,5,0),SCENARIOS!$L$24)</f>
        <v>0.3</v>
      </c>
      <c r="AF234" s="15">
        <f t="shared" si="309"/>
        <v>76286.3997751639</v>
      </c>
      <c r="AG234" s="20">
        <f>IFERROR(VLOOKUP($E234,INPUTS!$A$44:$G$103,6,0),SCENARIOS!$M$24)</f>
        <v>0.4</v>
      </c>
      <c r="AH234" s="15">
        <f t="shared" si="264"/>
        <v>115081.412316637</v>
      </c>
      <c r="AI234" s="20">
        <f>IFERROR(VLOOKUP($E234,INPUTS!$A$44:$G$103,7,0),SCENARIOS!$N$24)</f>
        <v>0.5</v>
      </c>
      <c r="AJ234" s="15">
        <f t="shared" si="265"/>
        <v>162755.06880762</v>
      </c>
      <c r="AL234" t="str">
        <f t="shared" si="268"/>
        <v>N</v>
      </c>
      <c r="AM234" s="21">
        <f t="shared" si="269"/>
        <v>325510.137615239</v>
      </c>
      <c r="BB234" s="2"/>
      <c r="BC234" s="2" t="str">
        <v>SIN</v>
      </c>
      <c r="BD234" s="15">
        <f>SUMIF($E$4:$E$1277,$BC234,$T$4:$T$1277)*(1+INDEX($Q$4:$Q$1277,MATCH($BC234,$E$4:$E1377,0)))^BD$132</f>
        <v>6983203.797</v>
      </c>
      <c r="BE234" s="15">
        <f>SUMIF($E$4:$E$1277,$BC234,$T$4:$T$1277)*(1+INDEX($Q$4:$Q$1277,MATCH($BC234,$E$4:$E1377,0)))^BE$132</f>
        <v>8496135.16767075</v>
      </c>
      <c r="BF234" s="15">
        <f>SUMIF($E$4:$E$1277,$BC234,$T$4:$T$1277)*(1+INDEX($Q$4:$Q$1277,MATCH($BC234,$E$4:$E1377,0)))^BF$132</f>
        <v>10336847.5109293</v>
      </c>
      <c r="BG234" s="15">
        <f>SUMIF($E$4:$E$1277,$BC234,$T$4:$T$1277)*(1+INDEX($Q$4:$Q$1277,MATCH($BC234,$E$4:$E1377,0)))^BG$132</f>
        <v>12576355.5258384</v>
      </c>
      <c r="BH234" s="15">
        <f>SUMIF($E$4:$E$1277,$BC234,$T$4:$T$1277)*(1+INDEX($Q$4:$Q$1277,MATCH($BC234,$E$4:$E1377,0)))^BH$132</f>
        <v>15301059.4521256</v>
      </c>
      <c r="BI234" s="15">
        <f>SUMIF($E$4:$E$1277,$BC234,$T$4:$T$1277)*(1+INDEX($Q$4:$Q$1277,MATCH($BC234,$E$4:$E1377,0)))^BI$132</f>
        <v>18616078.3922235</v>
      </c>
      <c r="BJ234" s="62">
        <f t="shared" si="273"/>
        <v>18616078.3922235</v>
      </c>
      <c r="BK234" s="63" t="str">
        <f t="shared" si="274"/>
        <v>Y</v>
      </c>
      <c r="BL234" s="15"/>
    </row>
    <row r="235" ht="15" customHeight="1" spans="1:64">
      <c r="A235" s="24" t="s">
        <v>1176</v>
      </c>
      <c r="B235" s="52" t="s">
        <v>389</v>
      </c>
      <c r="C235" s="52" t="s">
        <v>390</v>
      </c>
      <c r="D235" s="52" t="s">
        <v>929</v>
      </c>
      <c r="E235" s="10" t="s">
        <v>200</v>
      </c>
      <c r="F235" s="52" t="s">
        <v>391</v>
      </c>
      <c r="G235" s="52" t="s">
        <v>165</v>
      </c>
      <c r="H235" s="52" t="s">
        <v>252</v>
      </c>
      <c r="I235" s="52" t="s">
        <v>930</v>
      </c>
      <c r="J235" s="52" t="s">
        <v>169</v>
      </c>
      <c r="K235" s="52" t="s">
        <v>931</v>
      </c>
      <c r="L235" s="53" t="s">
        <v>293</v>
      </c>
      <c r="M235" s="13">
        <v>1584</v>
      </c>
      <c r="N235" s="14">
        <f t="shared" si="266"/>
        <v>4.33972602739726</v>
      </c>
      <c r="O235" s="15">
        <v>9500</v>
      </c>
      <c r="P235" s="15">
        <f t="shared" si="234"/>
        <v>15048000</v>
      </c>
      <c r="Q235" s="16">
        <f>IFERROR(VLOOKUP(G235,SCENARIOS!$A$13:$E$18,3,0),0.025)</f>
        <v>0.025</v>
      </c>
      <c r="R235" s="57">
        <f>IFERROR(VLOOKUP(L235,INPUTS!$A$107:$B$120,2,0),0.0082)</f>
        <v>0.0079</v>
      </c>
      <c r="S235" s="52">
        <f t="shared" si="235"/>
        <v>75.05</v>
      </c>
      <c r="T235" s="15">
        <f t="shared" si="236"/>
        <v>118879.2</v>
      </c>
      <c r="U235" s="15">
        <f>T235/INPUTS!$B$7*1000</f>
        <v>148599000</v>
      </c>
      <c r="V235" s="15">
        <f>T235*INPUTS!$B$6</f>
        <v>375658.272</v>
      </c>
      <c r="W235" s="54" t="s">
        <v>396</v>
      </c>
      <c r="X235" s="54" t="s">
        <v>396</v>
      </c>
      <c r="Y235" s="58">
        <f>IFERROR(VLOOKUP(E235,INPUTS!$A$44:$B$103,2,0),0)</f>
        <v>0.02</v>
      </c>
      <c r="Z235" s="15">
        <f t="shared" si="262"/>
        <v>2377.584</v>
      </c>
      <c r="AA235" s="20">
        <f>IFERROR(VLOOKUP(E235,INPUTS!$A$44:$C$103,3,0),SCENARIOS!$J$24)</f>
        <v>0.06</v>
      </c>
      <c r="AB235" s="15">
        <f t="shared" ref="AB235:AF235" si="310">$T235*AA235*(1+$Q235)^AB$2</f>
        <v>8070.05419331203</v>
      </c>
      <c r="AC235" s="20">
        <f>IFERROR(VLOOKUP($E235,INPUTS!$A$44:$G$103,4,0),SCENARIOS!$K$24)</f>
        <v>0.15</v>
      </c>
      <c r="AD235" s="15">
        <f t="shared" si="310"/>
        <v>22826.3139819641</v>
      </c>
      <c r="AE235" s="20">
        <f>IFERROR(VLOOKUP($E235,INPUTS!$A$44:$G$103,5,0),SCENARIOS!$L$24)</f>
        <v>0.3</v>
      </c>
      <c r="AF235" s="15">
        <f t="shared" si="310"/>
        <v>51651.7582184287</v>
      </c>
      <c r="AG235" s="20">
        <f>IFERROR(VLOOKUP($E235,INPUTS!$A$44:$G$103,6,0),SCENARIOS!$M$24)</f>
        <v>0.4</v>
      </c>
      <c r="AH235" s="15">
        <f t="shared" si="264"/>
        <v>77918.964611428</v>
      </c>
      <c r="AI235" s="20">
        <f>IFERROR(VLOOKUP($E235,INPUTS!$A$44:$G$103,7,0),SCENARIOS!$N$24)</f>
        <v>0.5</v>
      </c>
      <c r="AJ235" s="15">
        <f t="shared" si="265"/>
        <v>110197.695626629</v>
      </c>
      <c r="AL235" t="str">
        <f t="shared" si="268"/>
        <v>Y</v>
      </c>
      <c r="AM235" s="21">
        <f t="shared" si="269"/>
        <v>220395.391253259</v>
      </c>
      <c r="BB235" s="2"/>
      <c r="BC235" s="2" t="str">
        <v>STN</v>
      </c>
      <c r="BD235" s="15">
        <f>SUMIF($E$4:$E$1277,$BC235,$T$4:$T$1277)*(1+INDEX($Q$4:$Q$1277,MATCH($BC235,$E$4:$E1378,0)))^BD$132</f>
        <v>3350944.74</v>
      </c>
      <c r="BE235" s="15">
        <f>SUMIF($E$4:$E$1277,$BC235,$T$4:$T$1277)*(1+INDEX($Q$4:$Q$1277,MATCH($BC235,$E$4:$E1378,0)))^BE$132</f>
        <v>3791286.39977864</v>
      </c>
      <c r="BF235" s="15">
        <f>SUMIF($E$4:$E$1277,$BC235,$T$4:$T$1277)*(1+INDEX($Q$4:$Q$1277,MATCH($BC235,$E$4:$E1378,0)))^BF$132</f>
        <v>4289492.57013008</v>
      </c>
      <c r="BG235" s="15">
        <f>SUMIF($E$4:$E$1277,$BC235,$T$4:$T$1277)*(1+INDEX($Q$4:$Q$1277,MATCH($BC235,$E$4:$E1378,0)))^BG$132</f>
        <v>4853167.12297849</v>
      </c>
      <c r="BH235" s="15">
        <f>SUMIF($E$4:$E$1277,$BC235,$T$4:$T$1277)*(1+INDEX($Q$4:$Q$1277,MATCH($BC235,$E$4:$E1378,0)))^BH$132</f>
        <v>5490913.14146863</v>
      </c>
      <c r="BI235" s="15">
        <f>SUMIF($E$4:$E$1277,$BC235,$T$4:$T$1277)*(1+INDEX($Q$4:$Q$1277,MATCH($BC235,$E$4:$E1378,0)))^BI$132</f>
        <v>6212464.22452666</v>
      </c>
      <c r="BJ235" s="62">
        <f t="shared" si="273"/>
        <v>6212464.22452666</v>
      </c>
      <c r="BK235" s="63" t="str">
        <f t="shared" si="274"/>
        <v>Y</v>
      </c>
      <c r="BL235" s="15"/>
    </row>
    <row r="236" ht="15" customHeight="1" spans="1:64">
      <c r="A236" s="6" t="s">
        <v>1177</v>
      </c>
      <c r="B236" s="52" t="s">
        <v>389</v>
      </c>
      <c r="C236" s="52" t="s">
        <v>390</v>
      </c>
      <c r="D236" s="52" t="s">
        <v>929</v>
      </c>
      <c r="E236" s="10" t="s">
        <v>200</v>
      </c>
      <c r="F236" s="52" t="s">
        <v>391</v>
      </c>
      <c r="G236" s="52" t="s">
        <v>165</v>
      </c>
      <c r="H236" s="52" t="s">
        <v>615</v>
      </c>
      <c r="I236" s="52" t="s">
        <v>614</v>
      </c>
      <c r="J236" s="52" t="s">
        <v>169</v>
      </c>
      <c r="K236" s="52" t="s">
        <v>931</v>
      </c>
      <c r="L236" s="53" t="s">
        <v>291</v>
      </c>
      <c r="M236" s="13">
        <v>2377</v>
      </c>
      <c r="N236" s="14">
        <f t="shared" si="266"/>
        <v>6.51232876712329</v>
      </c>
      <c r="O236" s="15">
        <v>6400</v>
      </c>
      <c r="P236" s="15">
        <f t="shared" ref="P236:P299" si="311">M236*O236</f>
        <v>15212800</v>
      </c>
      <c r="Q236" s="16">
        <f>IFERROR(VLOOKUP(G236,SCENARIOS!$A$13:$E$18,3,0),0.025)</f>
        <v>0.025</v>
      </c>
      <c r="R236" s="57">
        <f>IFERROR(VLOOKUP(L236,INPUTS!$A$107:$B$120,2,0),0.0082)</f>
        <v>0.0079</v>
      </c>
      <c r="S236" s="52">
        <f t="shared" ref="S236:S299" si="312">O236*R236</f>
        <v>50.56</v>
      </c>
      <c r="T236" s="15">
        <f t="shared" ref="T236:T299" si="313">M236*S236</f>
        <v>120181.12</v>
      </c>
      <c r="U236" s="15">
        <f>T236/INPUTS!$B$7*1000</f>
        <v>150226400</v>
      </c>
      <c r="V236" s="15">
        <f>T236*INPUTS!$B$6</f>
        <v>379772.3392</v>
      </c>
      <c r="W236" s="54" t="s">
        <v>396</v>
      </c>
      <c r="X236" s="54" t="s">
        <v>396</v>
      </c>
      <c r="Y236" s="58">
        <f>IFERROR(VLOOKUP(E236,INPUTS!$A$44:$B$103,2,0),0)</f>
        <v>0.02</v>
      </c>
      <c r="Z236" s="15">
        <f t="shared" si="262"/>
        <v>2403.6224</v>
      </c>
      <c r="AA236" s="20">
        <f>IFERROR(VLOOKUP(E236,INPUTS!$A$44:$C$103,3,0),SCENARIOS!$J$24)</f>
        <v>0.06</v>
      </c>
      <c r="AB236" s="15">
        <f t="shared" ref="AB236:AF236" si="314">$T236*AA236*(1+$Q236)^AB$2</f>
        <v>8158.43437214362</v>
      </c>
      <c r="AC236" s="20">
        <f>IFERROR(VLOOKUP($E236,INPUTS!$A$44:$G$103,4,0),SCENARIOS!$K$24)</f>
        <v>0.15</v>
      </c>
      <c r="AD236" s="15">
        <f t="shared" si="314"/>
        <v>23076.2991324312</v>
      </c>
      <c r="AE236" s="20">
        <f>IFERROR(VLOOKUP($E236,INPUTS!$A$44:$G$103,5,0),SCENARIOS!$L$24)</f>
        <v>0.3</v>
      </c>
      <c r="AF236" s="15">
        <f t="shared" si="314"/>
        <v>52217.4287231068</v>
      </c>
      <c r="AG236" s="20">
        <f>IFERROR(VLOOKUP($E236,INPUTS!$A$44:$G$103,6,0),SCENARIOS!$M$24)</f>
        <v>0.4</v>
      </c>
      <c r="AH236" s="15">
        <f t="shared" si="264"/>
        <v>78772.3036178052</v>
      </c>
      <c r="AI236" s="20">
        <f>IFERROR(VLOOKUP($E236,INPUTS!$A$44:$G$103,7,0),SCENARIOS!$N$24)</f>
        <v>0.5</v>
      </c>
      <c r="AJ236" s="15">
        <f t="shared" si="265"/>
        <v>111404.539076873</v>
      </c>
      <c r="AL236" t="str">
        <f t="shared" si="268"/>
        <v>Y</v>
      </c>
      <c r="AM236" s="21">
        <f t="shared" si="269"/>
        <v>222809.078153747</v>
      </c>
      <c r="BB236" s="2"/>
      <c r="BC236" s="2" t="str">
        <v>SVO</v>
      </c>
      <c r="BD236" s="15">
        <f>SUMIF($E$4:$E$1277,$BC236,$T$4:$T$1277)*(1+INDEX($Q$4:$Q$1277,MATCH($BC236,$E$4:$E1379,0)))^BD$132</f>
        <v>678172.5</v>
      </c>
      <c r="BE236" s="15">
        <f>SUMIF($E$4:$E$1277,$BC236,$T$4:$T$1277)*(1+INDEX($Q$4:$Q$1277,MATCH($BC236,$E$4:$E1379,0)))^BE$132</f>
        <v>767289.936256567</v>
      </c>
      <c r="BF236" s="15">
        <f>SUMIF($E$4:$E$1277,$BC236,$T$4:$T$1277)*(1+INDEX($Q$4:$Q$1277,MATCH($BC236,$E$4:$E1379,0)))^BF$132</f>
        <v>868118.135549004</v>
      </c>
      <c r="BG236" s="15">
        <f>SUMIF($E$4:$E$1277,$BC236,$T$4:$T$1277)*(1+INDEX($Q$4:$Q$1277,MATCH($BC236,$E$4:$E1379,0)))^BG$132</f>
        <v>982195.98831944</v>
      </c>
      <c r="BH236" s="15">
        <f>SUMIF($E$4:$E$1277,$BC236,$T$4:$T$1277)*(1+INDEX($Q$4:$Q$1277,MATCH($BC236,$E$4:$E1379,0)))^BH$132</f>
        <v>1111264.60785284</v>
      </c>
      <c r="BI236" s="15">
        <f>SUMIF($E$4:$E$1277,$BC236,$T$4:$T$1277)*(1+INDEX($Q$4:$Q$1277,MATCH($BC236,$E$4:$E1379,0)))^BI$132</f>
        <v>1257293.90401938</v>
      </c>
      <c r="BJ236" s="62">
        <f t="shared" si="273"/>
        <v>1257293.90401938</v>
      </c>
      <c r="BK236" s="63" t="str">
        <f t="shared" si="274"/>
        <v>Y</v>
      </c>
      <c r="BL236" s="15"/>
    </row>
    <row r="237" ht="15" customHeight="1" spans="1:64">
      <c r="A237" s="24" t="s">
        <v>1178</v>
      </c>
      <c r="B237" s="52" t="s">
        <v>389</v>
      </c>
      <c r="C237" s="52" t="s">
        <v>390</v>
      </c>
      <c r="D237" s="52" t="s">
        <v>929</v>
      </c>
      <c r="E237" s="10" t="s">
        <v>200</v>
      </c>
      <c r="F237" s="52" t="s">
        <v>391</v>
      </c>
      <c r="G237" s="52" t="s">
        <v>165</v>
      </c>
      <c r="H237" s="52" t="s">
        <v>452</v>
      </c>
      <c r="I237" s="52" t="s">
        <v>451</v>
      </c>
      <c r="J237" s="52" t="s">
        <v>181</v>
      </c>
      <c r="K237" s="52" t="s">
        <v>931</v>
      </c>
      <c r="L237" s="53" t="s">
        <v>291</v>
      </c>
      <c r="M237" s="13">
        <v>2377</v>
      </c>
      <c r="N237" s="14">
        <f t="shared" si="266"/>
        <v>6.51232876712329</v>
      </c>
      <c r="O237" s="15">
        <v>10000</v>
      </c>
      <c r="P237" s="15">
        <f t="shared" si="311"/>
        <v>23770000</v>
      </c>
      <c r="Q237" s="16">
        <f>IFERROR(VLOOKUP(G237,SCENARIOS!$A$13:$E$18,3,0),0.025)</f>
        <v>0.025</v>
      </c>
      <c r="R237" s="57">
        <f>IFERROR(VLOOKUP(L237,INPUTS!$A$107:$B$120,2,0),0.0082)</f>
        <v>0.0079</v>
      </c>
      <c r="S237" s="52">
        <f t="shared" si="312"/>
        <v>79</v>
      </c>
      <c r="T237" s="15">
        <f t="shared" si="313"/>
        <v>187783</v>
      </c>
      <c r="U237" s="15">
        <f>T237/INPUTS!$B$7*1000</f>
        <v>234728750</v>
      </c>
      <c r="V237" s="15">
        <f>T237*INPUTS!$B$6</f>
        <v>593394.28</v>
      </c>
      <c r="W237" s="54" t="s">
        <v>521</v>
      </c>
      <c r="X237" s="54" t="s">
        <v>396</v>
      </c>
      <c r="Y237" s="58">
        <f>IFERROR(VLOOKUP(E237,INPUTS!$A$44:$B$103,2,0),0)</f>
        <v>0.02</v>
      </c>
      <c r="Z237" s="15">
        <f t="shared" si="262"/>
        <v>3755.66</v>
      </c>
      <c r="AA237" s="20">
        <f>IFERROR(VLOOKUP(E237,INPUTS!$A$44:$C$103,3,0),SCENARIOS!$J$24)</f>
        <v>0.06</v>
      </c>
      <c r="AB237" s="15">
        <f t="shared" ref="AB237:AF237" si="315">$T237*AA237*(1+$Q237)^AB$2</f>
        <v>12747.5537064744</v>
      </c>
      <c r="AC237" s="20">
        <f>IFERROR(VLOOKUP($E237,INPUTS!$A$44:$G$103,4,0),SCENARIOS!$K$24)</f>
        <v>0.15</v>
      </c>
      <c r="AD237" s="15">
        <f t="shared" si="315"/>
        <v>36056.7173944237</v>
      </c>
      <c r="AE237" s="20">
        <f>IFERROR(VLOOKUP($E237,INPUTS!$A$44:$G$103,5,0),SCENARIOS!$L$24)</f>
        <v>0.3</v>
      </c>
      <c r="AF237" s="15">
        <f t="shared" si="315"/>
        <v>81589.7323798544</v>
      </c>
      <c r="AG237" s="20">
        <f>IFERROR(VLOOKUP($E237,INPUTS!$A$44:$G$103,6,0),SCENARIOS!$M$24)</f>
        <v>0.4</v>
      </c>
      <c r="AH237" s="15">
        <f t="shared" si="264"/>
        <v>123081.724402821</v>
      </c>
      <c r="AI237" s="20">
        <f>IFERROR(VLOOKUP($E237,INPUTS!$A$44:$G$103,7,0),SCENARIOS!$N$24)</f>
        <v>0.5</v>
      </c>
      <c r="AJ237" s="15">
        <f t="shared" si="265"/>
        <v>174069.592307614</v>
      </c>
      <c r="AL237" t="str">
        <f t="shared" si="268"/>
        <v>Y</v>
      </c>
      <c r="AM237" s="21">
        <f t="shared" si="269"/>
        <v>348139.184615229</v>
      </c>
      <c r="BB237" s="2"/>
      <c r="BC237" s="2" t="str">
        <v>SVX</v>
      </c>
      <c r="BD237" s="15">
        <f>SUMIF($E$4:$E$1277,$BC237,$T$4:$T$1277)*(1+INDEX($Q$4:$Q$1277,MATCH($BC237,$E$4:$E1380,0)))^BD$132</f>
        <v>322686</v>
      </c>
      <c r="BE237" s="15">
        <f>SUMIF($E$4:$E$1277,$BC237,$T$4:$T$1277)*(1+INDEX($Q$4:$Q$1277,MATCH($BC237,$E$4:$E1380,0)))^BE$132</f>
        <v>365089.590584824</v>
      </c>
      <c r="BF237" s="15">
        <f>SUMIF($E$4:$E$1277,$BC237,$T$4:$T$1277)*(1+INDEX($Q$4:$Q$1277,MATCH($BC237,$E$4:$E1380,0)))^BF$132</f>
        <v>413065.361228546</v>
      </c>
      <c r="BG237" s="15">
        <f>SUMIF($E$4:$E$1277,$BC237,$T$4:$T$1277)*(1+INDEX($Q$4:$Q$1277,MATCH($BC237,$E$4:$E1380,0)))^BG$132</f>
        <v>467345.542154609</v>
      </c>
      <c r="BH237" s="15">
        <f>SUMIF($E$4:$E$1277,$BC237,$T$4:$T$1277)*(1+INDEX($Q$4:$Q$1277,MATCH($BC237,$E$4:$E1380,0)))^BH$132</f>
        <v>528758.584651547</v>
      </c>
      <c r="BI237" s="15">
        <f>SUMIF($E$4:$E$1277,$BC237,$T$4:$T$1277)*(1+INDEX($Q$4:$Q$1277,MATCH($BC237,$E$4:$E1380,0)))^BI$132</f>
        <v>598241.805311182</v>
      </c>
      <c r="BJ237" s="62">
        <f t="shared" si="273"/>
        <v>598241.805311182</v>
      </c>
      <c r="BK237" s="63" t="str">
        <f t="shared" si="274"/>
        <v>Y</v>
      </c>
      <c r="BL237" s="15"/>
    </row>
    <row r="238" ht="15" customHeight="1" spans="1:64">
      <c r="A238" s="6" t="s">
        <v>1179</v>
      </c>
      <c r="B238" s="52" t="s">
        <v>389</v>
      </c>
      <c r="C238" s="52" t="s">
        <v>390</v>
      </c>
      <c r="D238" s="52" t="s">
        <v>929</v>
      </c>
      <c r="E238" s="10" t="s">
        <v>200</v>
      </c>
      <c r="F238" s="52" t="s">
        <v>391</v>
      </c>
      <c r="G238" s="52" t="s">
        <v>165</v>
      </c>
      <c r="H238" s="52" t="s">
        <v>702</v>
      </c>
      <c r="I238" s="52" t="s">
        <v>701</v>
      </c>
      <c r="J238" s="52" t="s">
        <v>181</v>
      </c>
      <c r="K238" s="52" t="s">
        <v>931</v>
      </c>
      <c r="L238" s="53" t="s">
        <v>291</v>
      </c>
      <c r="M238" s="13">
        <v>1584</v>
      </c>
      <c r="N238" s="14">
        <f t="shared" si="266"/>
        <v>4.33972602739726</v>
      </c>
      <c r="O238" s="15">
        <v>11900</v>
      </c>
      <c r="P238" s="15">
        <f t="shared" si="311"/>
        <v>18849600</v>
      </c>
      <c r="Q238" s="16">
        <f>IFERROR(VLOOKUP(G238,SCENARIOS!$A$13:$E$18,3,0),0.025)</f>
        <v>0.025</v>
      </c>
      <c r="R238" s="57">
        <f>IFERROR(VLOOKUP(L238,INPUTS!$A$107:$B$120,2,0),0.0082)</f>
        <v>0.0079</v>
      </c>
      <c r="S238" s="52">
        <f t="shared" si="312"/>
        <v>94.01</v>
      </c>
      <c r="T238" s="15">
        <f t="shared" si="313"/>
        <v>148911.84</v>
      </c>
      <c r="U238" s="15">
        <f>T238/INPUTS!$B$7*1000</f>
        <v>186139800</v>
      </c>
      <c r="V238" s="15">
        <f>T238*INPUTS!$B$6</f>
        <v>470561.4144</v>
      </c>
      <c r="W238" s="54" t="s">
        <v>396</v>
      </c>
      <c r="X238" s="54" t="s">
        <v>396</v>
      </c>
      <c r="Y238" s="58">
        <f>IFERROR(VLOOKUP(E238,INPUTS!$A$44:$B$103,2,0),0)</f>
        <v>0.02</v>
      </c>
      <c r="Z238" s="15">
        <f t="shared" si="262"/>
        <v>2978.2368</v>
      </c>
      <c r="AA238" s="20">
        <f>IFERROR(VLOOKUP(E238,INPUTS!$A$44:$C$103,3,0),SCENARIOS!$J$24)</f>
        <v>0.06</v>
      </c>
      <c r="AB238" s="15">
        <f t="shared" ref="AB238:AF238" si="316">$T238*AA238*(1+$Q238)^AB$2</f>
        <v>10108.8047263593</v>
      </c>
      <c r="AC238" s="20">
        <f>IFERROR(VLOOKUP($E238,INPUTS!$A$44:$G$103,4,0),SCENARIOS!$K$24)</f>
        <v>0.15</v>
      </c>
      <c r="AD238" s="15">
        <f t="shared" si="316"/>
        <v>28592.9617247761</v>
      </c>
      <c r="AE238" s="20">
        <f>IFERROR(VLOOKUP($E238,INPUTS!$A$44:$G$103,5,0),SCENARIOS!$L$24)</f>
        <v>0.3</v>
      </c>
      <c r="AF238" s="15">
        <f t="shared" si="316"/>
        <v>64700.623452558</v>
      </c>
      <c r="AG238" s="20">
        <f>IFERROR(VLOOKUP($E238,INPUTS!$A$44:$G$103,6,0),SCENARIOS!$M$24)</f>
        <v>0.4</v>
      </c>
      <c r="AH238" s="15">
        <f t="shared" si="264"/>
        <v>97603.7556711572</v>
      </c>
      <c r="AI238" s="20">
        <f>IFERROR(VLOOKUP($E238,INPUTS!$A$44:$G$103,7,0),SCENARIOS!$N$24)</f>
        <v>0.5</v>
      </c>
      <c r="AJ238" s="15">
        <f t="shared" si="265"/>
        <v>138037.113469146</v>
      </c>
      <c r="AL238" t="str">
        <f t="shared" si="268"/>
        <v>N</v>
      </c>
      <c r="AM238" s="21">
        <f t="shared" si="269"/>
        <v>276074.226938293</v>
      </c>
      <c r="BB238" s="2"/>
      <c r="BC238" s="2" t="str">
        <v>SYD</v>
      </c>
      <c r="BD238" s="15">
        <f>SUMIF($E$4:$E$1277,$BC238,$T$4:$T$1277)*(1+INDEX($Q$4:$Q$1277,MATCH($BC238,$E$4:$E1381,0)))^BD$132</f>
        <v>1023259.74</v>
      </c>
      <c r="BE238" s="15">
        <f>SUMIF($E$4:$E$1277,$BC238,$T$4:$T$1277)*(1+INDEX($Q$4:$Q$1277,MATCH($BC238,$E$4:$E1381,0)))^BE$132</f>
        <v>1244951.93258007</v>
      </c>
      <c r="BF238" s="15">
        <f>SUMIF($E$4:$E$1277,$BC238,$T$4:$T$1277)*(1+INDEX($Q$4:$Q$1277,MATCH($BC238,$E$4:$E1381,0)))^BF$132</f>
        <v>1514674.38212203</v>
      </c>
      <c r="BG238" s="15">
        <f>SUMIF($E$4:$E$1277,$BC238,$T$4:$T$1277)*(1+INDEX($Q$4:$Q$1277,MATCH($BC238,$E$4:$E1381,0)))^BG$132</f>
        <v>1842832.9831997</v>
      </c>
      <c r="BH238" s="15">
        <f>SUMIF($E$4:$E$1277,$BC238,$T$4:$T$1277)*(1+INDEX($Q$4:$Q$1277,MATCH($BC238,$E$4:$E1381,0)))^BH$132</f>
        <v>2242088.09764836</v>
      </c>
      <c r="BI238" s="15">
        <f>SUMIF($E$4:$E$1277,$BC238,$T$4:$T$1277)*(1+INDEX($Q$4:$Q$1277,MATCH($BC238,$E$4:$E1381,0)))^BI$132</f>
        <v>2727842.99144037</v>
      </c>
      <c r="BJ238" s="62">
        <f t="shared" si="273"/>
        <v>2727842.99144037</v>
      </c>
      <c r="BK238" s="63" t="str">
        <f t="shared" si="274"/>
        <v>Y</v>
      </c>
      <c r="BL238" s="15"/>
    </row>
    <row r="239" ht="15" customHeight="1" spans="1:64">
      <c r="A239" s="24" t="s">
        <v>1180</v>
      </c>
      <c r="B239" s="52" t="s">
        <v>389</v>
      </c>
      <c r="C239" s="52" t="s">
        <v>390</v>
      </c>
      <c r="D239" s="52" t="s">
        <v>929</v>
      </c>
      <c r="E239" s="10" t="s">
        <v>200</v>
      </c>
      <c r="F239" s="52" t="s">
        <v>391</v>
      </c>
      <c r="G239" s="52" t="s">
        <v>165</v>
      </c>
      <c r="H239" s="52" t="s">
        <v>515</v>
      </c>
      <c r="I239" s="52" t="s">
        <v>514</v>
      </c>
      <c r="J239" s="52" t="s">
        <v>181</v>
      </c>
      <c r="K239" s="52" t="s">
        <v>931</v>
      </c>
      <c r="L239" s="53" t="s">
        <v>291</v>
      </c>
      <c r="M239" s="13">
        <v>1584</v>
      </c>
      <c r="N239" s="14">
        <f t="shared" si="266"/>
        <v>4.33972602739726</v>
      </c>
      <c r="O239" s="15">
        <v>9600</v>
      </c>
      <c r="P239" s="15">
        <f t="shared" si="311"/>
        <v>15206400</v>
      </c>
      <c r="Q239" s="16">
        <f>IFERROR(VLOOKUP(G239,SCENARIOS!$A$13:$E$18,3,0),0.025)</f>
        <v>0.025</v>
      </c>
      <c r="R239" s="57">
        <f>IFERROR(VLOOKUP(L239,INPUTS!$A$107:$B$120,2,0),0.0082)</f>
        <v>0.0079</v>
      </c>
      <c r="S239" s="52">
        <f t="shared" si="312"/>
        <v>75.84</v>
      </c>
      <c r="T239" s="15">
        <f t="shared" si="313"/>
        <v>120130.56</v>
      </c>
      <c r="U239" s="15">
        <f>T239/INPUTS!$B$7*1000</f>
        <v>150163200</v>
      </c>
      <c r="V239" s="15">
        <f>T239*INPUTS!$B$6</f>
        <v>379612.5696</v>
      </c>
      <c r="W239" s="54" t="s">
        <v>396</v>
      </c>
      <c r="X239" s="54" t="s">
        <v>396</v>
      </c>
      <c r="Y239" s="58">
        <f>IFERROR(VLOOKUP(E239,INPUTS!$A$44:$B$103,2,0),0)</f>
        <v>0.02</v>
      </c>
      <c r="Z239" s="15">
        <f t="shared" si="262"/>
        <v>2402.6112</v>
      </c>
      <c r="AA239" s="20">
        <f>IFERROR(VLOOKUP(E239,INPUTS!$A$44:$C$103,3,0),SCENARIOS!$J$24)</f>
        <v>0.06</v>
      </c>
      <c r="AB239" s="15">
        <f t="shared" ref="AB239:AF239" si="317">$T239*AA239*(1+$Q239)^AB$2</f>
        <v>8155.002132189</v>
      </c>
      <c r="AC239" s="20">
        <f>IFERROR(VLOOKUP($E239,INPUTS!$A$44:$G$103,4,0),SCENARIOS!$K$24)</f>
        <v>0.15</v>
      </c>
      <c r="AD239" s="15">
        <f t="shared" si="317"/>
        <v>23066.590971248</v>
      </c>
      <c r="AE239" s="20">
        <f>IFERROR(VLOOKUP($E239,INPUTS!$A$44:$G$103,5,0),SCENARIOS!$L$24)</f>
        <v>0.3</v>
      </c>
      <c r="AF239" s="15">
        <f t="shared" si="317"/>
        <v>52195.4609365174</v>
      </c>
      <c r="AG239" s="20">
        <f>IFERROR(VLOOKUP($E239,INPUTS!$A$44:$G$103,6,0),SCENARIOS!$M$24)</f>
        <v>0.4</v>
      </c>
      <c r="AH239" s="15">
        <f t="shared" si="264"/>
        <v>78739.1642389167</v>
      </c>
      <c r="AI239" s="20">
        <f>IFERROR(VLOOKUP($E239,INPUTS!$A$44:$G$103,7,0),SCENARIOS!$N$24)</f>
        <v>0.5</v>
      </c>
      <c r="AJ239" s="15">
        <f t="shared" si="265"/>
        <v>111357.671370068</v>
      </c>
      <c r="AL239" t="str">
        <f t="shared" si="268"/>
        <v>N</v>
      </c>
      <c r="AM239" s="21">
        <f t="shared" si="269"/>
        <v>222715.342740135</v>
      </c>
      <c r="BB239" s="2"/>
      <c r="BC239" s="2" t="str">
        <v>SZX</v>
      </c>
      <c r="BD239" s="15">
        <f>SUMIF($E$4:$E$1277,$BC239,$T$4:$T$1277)*(1+INDEX($Q$4:$Q$1277,MATCH($BC239,$E$4:$E1382,0)))^BD$132</f>
        <v>155619.36</v>
      </c>
      <c r="BE239" s="15">
        <f>SUMIF($E$4:$E$1277,$BC239,$T$4:$T$1277)*(1+INDEX($Q$4:$Q$1277,MATCH($BC239,$E$4:$E1382,0)))^BE$132</f>
        <v>189334.746013631</v>
      </c>
      <c r="BF239" s="15">
        <f>SUMIF($E$4:$E$1277,$BC239,$T$4:$T$1277)*(1+INDEX($Q$4:$Q$1277,MATCH($BC239,$E$4:$E1382,0)))^BF$132</f>
        <v>230354.66826265</v>
      </c>
      <c r="BG239" s="15">
        <f>SUMIF($E$4:$E$1277,$BC239,$T$4:$T$1277)*(1+INDEX($Q$4:$Q$1277,MATCH($BC239,$E$4:$E1382,0)))^BG$132</f>
        <v>280261.675723143</v>
      </c>
      <c r="BH239" s="15">
        <f>SUMIF($E$4:$E$1277,$BC239,$T$4:$T$1277)*(1+INDEX($Q$4:$Q$1277,MATCH($BC239,$E$4:$E1382,0)))^BH$132</f>
        <v>340981.181200049</v>
      </c>
      <c r="BI239" s="15">
        <f>SUMIF($E$4:$E$1277,$BC239,$T$4:$T$1277)*(1+INDEX($Q$4:$Q$1277,MATCH($BC239,$E$4:$E1382,0)))^BI$132</f>
        <v>414855.743770821</v>
      </c>
      <c r="BJ239" s="62">
        <f t="shared" si="273"/>
        <v>414855.743770821</v>
      </c>
      <c r="BK239" s="63" t="str">
        <f t="shared" si="274"/>
        <v>Y</v>
      </c>
      <c r="BL239" s="15"/>
    </row>
    <row r="240" ht="15" customHeight="1" spans="1:64">
      <c r="A240" s="6" t="s">
        <v>1181</v>
      </c>
      <c r="B240" s="52" t="s">
        <v>389</v>
      </c>
      <c r="C240" s="52" t="s">
        <v>390</v>
      </c>
      <c r="D240" s="52" t="s">
        <v>929</v>
      </c>
      <c r="E240" s="10" t="s">
        <v>200</v>
      </c>
      <c r="F240" s="52" t="s">
        <v>391</v>
      </c>
      <c r="G240" s="52" t="s">
        <v>165</v>
      </c>
      <c r="H240" s="52" t="s">
        <v>623</v>
      </c>
      <c r="I240" s="52" t="s">
        <v>622</v>
      </c>
      <c r="J240" s="52" t="s">
        <v>181</v>
      </c>
      <c r="K240" s="52" t="s">
        <v>931</v>
      </c>
      <c r="L240" s="53" t="s">
        <v>291</v>
      </c>
      <c r="M240" s="13">
        <v>1584</v>
      </c>
      <c r="N240" s="14">
        <f t="shared" si="266"/>
        <v>4.33972602739726</v>
      </c>
      <c r="O240" s="15">
        <v>9600</v>
      </c>
      <c r="P240" s="15">
        <f t="shared" si="311"/>
        <v>15206400</v>
      </c>
      <c r="Q240" s="16">
        <f>IFERROR(VLOOKUP(G240,SCENARIOS!$A$13:$E$18,3,0),0.025)</f>
        <v>0.025</v>
      </c>
      <c r="R240" s="57">
        <f>IFERROR(VLOOKUP(L240,INPUTS!$A$107:$B$120,2,0),0.0082)</f>
        <v>0.0079</v>
      </c>
      <c r="S240" s="52">
        <f t="shared" si="312"/>
        <v>75.84</v>
      </c>
      <c r="T240" s="15">
        <f t="shared" si="313"/>
        <v>120130.56</v>
      </c>
      <c r="U240" s="15">
        <f>T240/INPUTS!$B$7*1000</f>
        <v>150163200</v>
      </c>
      <c r="V240" s="15">
        <f>T240*INPUTS!$B$6</f>
        <v>379612.5696</v>
      </c>
      <c r="W240" s="54" t="s">
        <v>396</v>
      </c>
      <c r="X240" s="54" t="s">
        <v>396</v>
      </c>
      <c r="Y240" s="58">
        <f>IFERROR(VLOOKUP(E240,INPUTS!$A$44:$B$103,2,0),0)</f>
        <v>0.02</v>
      </c>
      <c r="Z240" s="15">
        <f t="shared" si="262"/>
        <v>2402.6112</v>
      </c>
      <c r="AA240" s="20">
        <f>IFERROR(VLOOKUP(E240,INPUTS!$A$44:$C$103,3,0),SCENARIOS!$J$24)</f>
        <v>0.06</v>
      </c>
      <c r="AB240" s="15">
        <f t="shared" ref="AB240:AF240" si="318">$T240*AA240*(1+$Q240)^AB$2</f>
        <v>8155.002132189</v>
      </c>
      <c r="AC240" s="20">
        <f>IFERROR(VLOOKUP($E240,INPUTS!$A$44:$G$103,4,0),SCENARIOS!$K$24)</f>
        <v>0.15</v>
      </c>
      <c r="AD240" s="15">
        <f t="shared" si="318"/>
        <v>23066.590971248</v>
      </c>
      <c r="AE240" s="20">
        <f>IFERROR(VLOOKUP($E240,INPUTS!$A$44:$G$103,5,0),SCENARIOS!$L$24)</f>
        <v>0.3</v>
      </c>
      <c r="AF240" s="15">
        <f t="shared" si="318"/>
        <v>52195.4609365174</v>
      </c>
      <c r="AG240" s="20">
        <f>IFERROR(VLOOKUP($E240,INPUTS!$A$44:$G$103,6,0),SCENARIOS!$M$24)</f>
        <v>0.4</v>
      </c>
      <c r="AH240" s="15">
        <f t="shared" si="264"/>
        <v>78739.1642389167</v>
      </c>
      <c r="AI240" s="20">
        <f>IFERROR(VLOOKUP($E240,INPUTS!$A$44:$G$103,7,0),SCENARIOS!$N$24)</f>
        <v>0.5</v>
      </c>
      <c r="AJ240" s="15">
        <f t="shared" si="265"/>
        <v>111357.671370068</v>
      </c>
      <c r="AL240" t="str">
        <f t="shared" si="268"/>
        <v>N</v>
      </c>
      <c r="AM240" s="21">
        <f t="shared" si="269"/>
        <v>222715.342740135</v>
      </c>
      <c r="BB240" s="2"/>
      <c r="BC240" s="2" t="str">
        <v>TAO</v>
      </c>
      <c r="BD240" s="15">
        <f>SUMIF($E$4:$E$1277,$BC240,$T$4:$T$1277)*(1+INDEX($Q$4:$Q$1277,MATCH($BC240,$E$4:$E1383,0)))^BD$132</f>
        <v>129356.37</v>
      </c>
      <c r="BE240" s="15">
        <f>SUMIF($E$4:$E$1277,$BC240,$T$4:$T$1277)*(1+INDEX($Q$4:$Q$1277,MATCH($BC240,$E$4:$E1383,0)))^BE$132</f>
        <v>157381.803004428</v>
      </c>
      <c r="BF240" s="15">
        <f>SUMIF($E$4:$E$1277,$BC240,$T$4:$T$1277)*(1+INDEX($Q$4:$Q$1277,MATCH($BC240,$E$4:$E1383,0)))^BF$132</f>
        <v>191479.027410283</v>
      </c>
      <c r="BG240" s="15">
        <f>SUMIF($E$4:$E$1277,$BC240,$T$4:$T$1277)*(1+INDEX($Q$4:$Q$1277,MATCH($BC240,$E$4:$E1383,0)))^BG$132</f>
        <v>232963.51444745</v>
      </c>
      <c r="BH240" s="15">
        <f>SUMIF($E$4:$E$1277,$BC240,$T$4:$T$1277)*(1+INDEX($Q$4:$Q$1277,MATCH($BC240,$E$4:$E1383,0)))^BH$132</f>
        <v>283435.736005794</v>
      </c>
      <c r="BI240" s="15">
        <f>SUMIF($E$4:$E$1277,$BC240,$T$4:$T$1277)*(1+INDEX($Q$4:$Q$1277,MATCH($BC240,$E$4:$E1383,0)))^BI$132</f>
        <v>344842.91085533</v>
      </c>
      <c r="BJ240" s="62">
        <f t="shared" si="273"/>
        <v>344842.91085533</v>
      </c>
      <c r="BK240" s="63" t="str">
        <f t="shared" si="274"/>
        <v>Y</v>
      </c>
      <c r="BL240" s="15"/>
    </row>
    <row r="241" ht="15" customHeight="1" spans="1:64">
      <c r="A241" s="24" t="s">
        <v>1182</v>
      </c>
      <c r="B241" s="52" t="s">
        <v>389</v>
      </c>
      <c r="C241" s="52" t="s">
        <v>390</v>
      </c>
      <c r="D241" s="52" t="s">
        <v>929</v>
      </c>
      <c r="E241" s="10" t="s">
        <v>200</v>
      </c>
      <c r="F241" s="52" t="s">
        <v>391</v>
      </c>
      <c r="G241" s="52" t="s">
        <v>165</v>
      </c>
      <c r="H241" s="52" t="s">
        <v>234</v>
      </c>
      <c r="I241" s="52" t="s">
        <v>424</v>
      </c>
      <c r="J241" s="52" t="s">
        <v>173</v>
      </c>
      <c r="K241" s="52" t="s">
        <v>931</v>
      </c>
      <c r="L241" s="53" t="s">
        <v>291</v>
      </c>
      <c r="M241" s="13">
        <v>2377</v>
      </c>
      <c r="N241" s="14">
        <f t="shared" si="266"/>
        <v>6.51232876712329</v>
      </c>
      <c r="O241" s="15">
        <v>9400</v>
      </c>
      <c r="P241" s="15">
        <f t="shared" si="311"/>
        <v>22343800</v>
      </c>
      <c r="Q241" s="16">
        <f>IFERROR(VLOOKUP(G241,SCENARIOS!$A$13:$E$18,3,0),0.025)</f>
        <v>0.025</v>
      </c>
      <c r="R241" s="57">
        <f>IFERROR(VLOOKUP(L241,INPUTS!$A$107:$B$120,2,0),0.0082)</f>
        <v>0.0079</v>
      </c>
      <c r="S241" s="52">
        <f t="shared" si="312"/>
        <v>74.26</v>
      </c>
      <c r="T241" s="15">
        <f t="shared" si="313"/>
        <v>176516.02</v>
      </c>
      <c r="U241" s="15">
        <f>T241/INPUTS!$B$7*1000</f>
        <v>220645025</v>
      </c>
      <c r="V241" s="15">
        <f>T241*INPUTS!$B$6</f>
        <v>557790.6232</v>
      </c>
      <c r="W241" s="54" t="s">
        <v>396</v>
      </c>
      <c r="X241" s="54" t="s">
        <v>396</v>
      </c>
      <c r="Y241" s="58">
        <f>IFERROR(VLOOKUP(E241,INPUTS!$A$44:$B$103,2,0),0)</f>
        <v>0.02</v>
      </c>
      <c r="Z241" s="15">
        <f t="shared" si="262"/>
        <v>3530.3204</v>
      </c>
      <c r="AA241" s="20">
        <f>IFERROR(VLOOKUP(E241,INPUTS!$A$44:$C$103,3,0),SCENARIOS!$J$24)</f>
        <v>0.06</v>
      </c>
      <c r="AB241" s="15">
        <f t="shared" ref="AB241:AF241" si="319">$T241*AA241*(1+$Q241)^AB$2</f>
        <v>11982.7004840859</v>
      </c>
      <c r="AC241" s="20">
        <f>IFERROR(VLOOKUP($E241,INPUTS!$A$44:$G$103,4,0),SCENARIOS!$K$24)</f>
        <v>0.15</v>
      </c>
      <c r="AD241" s="15">
        <f t="shared" si="319"/>
        <v>33893.3143507583</v>
      </c>
      <c r="AE241" s="20">
        <f>IFERROR(VLOOKUP($E241,INPUTS!$A$44:$G$103,5,0),SCENARIOS!$L$24)</f>
        <v>0.3</v>
      </c>
      <c r="AF241" s="15">
        <f t="shared" si="319"/>
        <v>76694.3484370631</v>
      </c>
      <c r="AG241" s="20">
        <f>IFERROR(VLOOKUP($E241,INPUTS!$A$44:$G$103,6,0),SCENARIOS!$M$24)</f>
        <v>0.4</v>
      </c>
      <c r="AH241" s="15">
        <f t="shared" si="264"/>
        <v>115696.820938651</v>
      </c>
      <c r="AI241" s="20">
        <f>IFERROR(VLOOKUP($E241,INPUTS!$A$44:$G$103,7,0),SCENARIOS!$N$24)</f>
        <v>0.5</v>
      </c>
      <c r="AJ241" s="15">
        <f t="shared" si="265"/>
        <v>163625.416769158</v>
      </c>
      <c r="AL241" t="str">
        <f t="shared" si="268"/>
        <v>Y</v>
      </c>
      <c r="AM241" s="21">
        <f t="shared" si="269"/>
        <v>327250.833538315</v>
      </c>
      <c r="BB241" s="2"/>
      <c r="BC241" s="2" t="str">
        <v>TNA</v>
      </c>
      <c r="BD241" s="15">
        <f>SUMIF($E$4:$E$1277,$BC241,$T$4:$T$1277)*(1+INDEX($Q$4:$Q$1277,MATCH($BC241,$E$4:$E1384,0)))^BD$132</f>
        <v>99211.32</v>
      </c>
      <c r="BE241" s="15">
        <f>SUMIF($E$4:$E$1277,$BC241,$T$4:$T$1277)*(1+INDEX($Q$4:$Q$1277,MATCH($BC241,$E$4:$E1384,0)))^BE$132</f>
        <v>120705.740428935</v>
      </c>
      <c r="BF241" s="15">
        <f>SUMIF($E$4:$E$1277,$BC241,$T$4:$T$1277)*(1+INDEX($Q$4:$Q$1277,MATCH($BC241,$E$4:$E1384,0)))^BF$132</f>
        <v>146856.989429205</v>
      </c>
      <c r="BG241" s="15">
        <f>SUMIF($E$4:$E$1277,$BC241,$T$4:$T$1277)*(1+INDEX($Q$4:$Q$1277,MATCH($BC241,$E$4:$E1384,0)))^BG$132</f>
        <v>178673.982426768</v>
      </c>
      <c r="BH241" s="15">
        <f>SUMIF($E$4:$E$1277,$BC241,$T$4:$T$1277)*(1+INDEX($Q$4:$Q$1277,MATCH($BC241,$E$4:$E1384,0)))^BH$132</f>
        <v>217384.219302895</v>
      </c>
      <c r="BI241" s="15">
        <f>SUMIF($E$4:$E$1277,$BC241,$T$4:$T$1277)*(1+INDEX($Q$4:$Q$1277,MATCH($BC241,$E$4:$E1384,0)))^BI$132</f>
        <v>264481.141350825</v>
      </c>
      <c r="BJ241" s="62">
        <f t="shared" si="273"/>
        <v>264481.141350825</v>
      </c>
      <c r="BK241" s="63" t="str">
        <f t="shared" si="274"/>
        <v>Y</v>
      </c>
      <c r="BL241" s="15"/>
    </row>
    <row r="242" ht="15" customHeight="1" spans="1:64">
      <c r="A242" s="6" t="s">
        <v>1183</v>
      </c>
      <c r="B242" s="52" t="s">
        <v>389</v>
      </c>
      <c r="C242" s="52" t="s">
        <v>390</v>
      </c>
      <c r="D242" s="52" t="s">
        <v>929</v>
      </c>
      <c r="E242" s="10" t="s">
        <v>200</v>
      </c>
      <c r="F242" s="52" t="s">
        <v>391</v>
      </c>
      <c r="G242" s="52" t="s">
        <v>165</v>
      </c>
      <c r="H242" s="52" t="s">
        <v>237</v>
      </c>
      <c r="I242" s="52" t="s">
        <v>424</v>
      </c>
      <c r="J242" s="52" t="s">
        <v>173</v>
      </c>
      <c r="K242" s="52" t="s">
        <v>931</v>
      </c>
      <c r="L242" s="53" t="s">
        <v>291</v>
      </c>
      <c r="M242" s="13">
        <v>1584</v>
      </c>
      <c r="N242" s="14">
        <f t="shared" si="266"/>
        <v>4.33972602739726</v>
      </c>
      <c r="O242" s="15">
        <v>9400</v>
      </c>
      <c r="P242" s="15">
        <f t="shared" si="311"/>
        <v>14889600</v>
      </c>
      <c r="Q242" s="16">
        <f>IFERROR(VLOOKUP(G242,SCENARIOS!$A$13:$E$18,3,0),0.025)</f>
        <v>0.025</v>
      </c>
      <c r="R242" s="57">
        <f>IFERROR(VLOOKUP(L242,INPUTS!$A$107:$B$120,2,0),0.0082)</f>
        <v>0.0079</v>
      </c>
      <c r="S242" s="52">
        <f t="shared" si="312"/>
        <v>74.26</v>
      </c>
      <c r="T242" s="15">
        <f t="shared" si="313"/>
        <v>117627.84</v>
      </c>
      <c r="U242" s="15">
        <f>T242/INPUTS!$B$7*1000</f>
        <v>147034800</v>
      </c>
      <c r="V242" s="15">
        <f>T242*INPUTS!$B$6</f>
        <v>371703.9744</v>
      </c>
      <c r="W242" s="54" t="s">
        <v>396</v>
      </c>
      <c r="X242" s="54" t="s">
        <v>396</v>
      </c>
      <c r="Y242" s="58">
        <f>IFERROR(VLOOKUP(E242,INPUTS!$A$44:$B$103,2,0),0)</f>
        <v>0.02</v>
      </c>
      <c r="Z242" s="15">
        <f t="shared" si="262"/>
        <v>2352.5568</v>
      </c>
      <c r="AA242" s="20">
        <f>IFERROR(VLOOKUP(E242,INPUTS!$A$44:$C$103,3,0),SCENARIOS!$J$24)</f>
        <v>0.06</v>
      </c>
      <c r="AB242" s="15">
        <f t="shared" ref="AB242:AF242" si="320">$T242*AA242*(1+$Q242)^AB$2</f>
        <v>7985.10625443506</v>
      </c>
      <c r="AC242" s="20">
        <f>IFERROR(VLOOKUP($E242,INPUTS!$A$44:$G$103,4,0),SCENARIOS!$K$24)</f>
        <v>0.15</v>
      </c>
      <c r="AD242" s="15">
        <f t="shared" si="320"/>
        <v>22586.0369926803</v>
      </c>
      <c r="AE242" s="20">
        <f>IFERROR(VLOOKUP($E242,INPUTS!$A$44:$G$103,5,0),SCENARIOS!$L$24)</f>
        <v>0.3</v>
      </c>
      <c r="AF242" s="15">
        <f t="shared" si="320"/>
        <v>51108.0555003399</v>
      </c>
      <c r="AG242" s="20">
        <f>IFERROR(VLOOKUP($E242,INPUTS!$A$44:$G$103,6,0),SCENARIOS!$M$24)</f>
        <v>0.4</v>
      </c>
      <c r="AH242" s="15">
        <f t="shared" si="264"/>
        <v>77098.7649839393</v>
      </c>
      <c r="AI242" s="20">
        <f>IFERROR(VLOOKUP($E242,INPUTS!$A$44:$G$103,7,0),SCENARIOS!$N$24)</f>
        <v>0.5</v>
      </c>
      <c r="AJ242" s="15">
        <f t="shared" si="265"/>
        <v>109037.719883191</v>
      </c>
      <c r="AL242" t="str">
        <f t="shared" si="268"/>
        <v>N</v>
      </c>
      <c r="AM242" s="21">
        <f t="shared" si="269"/>
        <v>218075.439766383</v>
      </c>
      <c r="BB242" s="2"/>
      <c r="BC242" s="2" t="str">
        <v>TPE</v>
      </c>
      <c r="BD242" s="15">
        <f>SUMIF($E$4:$E$1277,$BC242,$T$4:$T$1277)*(1+INDEX($Q$4:$Q$1277,MATCH($BC242,$E$4:$E1385,0)))^BD$132</f>
        <v>2905017.115</v>
      </c>
      <c r="BE242" s="15">
        <f>SUMIF($E$4:$E$1277,$BC242,$T$4:$T$1277)*(1+INDEX($Q$4:$Q$1277,MATCH($BC242,$E$4:$E1385,0)))^BE$132</f>
        <v>3534397.50448643</v>
      </c>
      <c r="BF242" s="15">
        <f>SUMIF($E$4:$E$1277,$BC242,$T$4:$T$1277)*(1+INDEX($Q$4:$Q$1277,MATCH($BC242,$E$4:$E1385,0)))^BF$132</f>
        <v>4300134.98206873</v>
      </c>
      <c r="BG242" s="15">
        <f>SUMIF($E$4:$E$1277,$BC242,$T$4:$T$1277)*(1+INDEX($Q$4:$Q$1277,MATCH($BC242,$E$4:$E1385,0)))^BG$132</f>
        <v>5231771.70664569</v>
      </c>
      <c r="BH242" s="15">
        <f>SUMIF($E$4:$E$1277,$BC242,$T$4:$T$1277)*(1+INDEX($Q$4:$Q$1277,MATCH($BC242,$E$4:$E1385,0)))^BH$132</f>
        <v>6365250.23158468</v>
      </c>
      <c r="BI242" s="15">
        <f>SUMIF($E$4:$E$1277,$BC242,$T$4:$T$1277)*(1+INDEX($Q$4:$Q$1277,MATCH($BC242,$E$4:$E1385,0)))^BI$132</f>
        <v>7744300.16875978</v>
      </c>
      <c r="BJ242" s="62">
        <f t="shared" si="273"/>
        <v>7744300.16875978</v>
      </c>
      <c r="BK242" s="63" t="str">
        <f t="shared" si="274"/>
        <v>Y</v>
      </c>
      <c r="BL242" s="15"/>
    </row>
    <row r="243" ht="15" customHeight="1" spans="1:64">
      <c r="A243" s="24" t="s">
        <v>1184</v>
      </c>
      <c r="B243" s="52" t="s">
        <v>389</v>
      </c>
      <c r="C243" s="52" t="s">
        <v>390</v>
      </c>
      <c r="D243" s="52" t="s">
        <v>929</v>
      </c>
      <c r="E243" s="10" t="s">
        <v>200</v>
      </c>
      <c r="F243" s="52" t="s">
        <v>391</v>
      </c>
      <c r="G243" s="52" t="s">
        <v>165</v>
      </c>
      <c r="H243" s="52" t="s">
        <v>505</v>
      </c>
      <c r="I243" s="52" t="s">
        <v>504</v>
      </c>
      <c r="J243" s="52" t="s">
        <v>173</v>
      </c>
      <c r="K243" s="52" t="s">
        <v>931</v>
      </c>
      <c r="L243" s="53" t="s">
        <v>291</v>
      </c>
      <c r="M243" s="13">
        <v>2377</v>
      </c>
      <c r="N243" s="14">
        <f t="shared" si="266"/>
        <v>6.51232876712329</v>
      </c>
      <c r="O243" s="15">
        <v>8900</v>
      </c>
      <c r="P243" s="15">
        <f t="shared" si="311"/>
        <v>21155300</v>
      </c>
      <c r="Q243" s="16">
        <f>IFERROR(VLOOKUP(G243,SCENARIOS!$A$13:$E$18,3,0),0.025)</f>
        <v>0.025</v>
      </c>
      <c r="R243" s="57">
        <f>IFERROR(VLOOKUP(L243,INPUTS!$A$107:$B$120,2,0),0.0082)</f>
        <v>0.0079</v>
      </c>
      <c r="S243" s="52">
        <f t="shared" si="312"/>
        <v>70.31</v>
      </c>
      <c r="T243" s="15">
        <f t="shared" si="313"/>
        <v>167126.87</v>
      </c>
      <c r="U243" s="15">
        <f>T243/INPUTS!$B$7*1000</f>
        <v>208908587.5</v>
      </c>
      <c r="V243" s="15">
        <f>T243*INPUTS!$B$6</f>
        <v>528120.9092</v>
      </c>
      <c r="W243" s="54" t="s">
        <v>396</v>
      </c>
      <c r="X243" s="54" t="s">
        <v>396</v>
      </c>
      <c r="Y243" s="58">
        <f>IFERROR(VLOOKUP(E243,INPUTS!$A$44:$B$103,2,0),0)</f>
        <v>0.02</v>
      </c>
      <c r="Z243" s="15">
        <f t="shared" si="262"/>
        <v>3342.5374</v>
      </c>
      <c r="AA243" s="20">
        <f>IFERROR(VLOOKUP(E243,INPUTS!$A$44:$C$103,3,0),SCENARIOS!$J$24)</f>
        <v>0.06</v>
      </c>
      <c r="AB243" s="15">
        <f t="shared" ref="AB243:AF243" si="321">$T243*AA243*(1+$Q243)^AB$2</f>
        <v>11345.3227987622</v>
      </c>
      <c r="AC243" s="20">
        <f>IFERROR(VLOOKUP($E243,INPUTS!$A$44:$G$103,4,0),SCENARIOS!$K$24)</f>
        <v>0.15</v>
      </c>
      <c r="AD243" s="15">
        <f t="shared" si="321"/>
        <v>32090.4784810371</v>
      </c>
      <c r="AE243" s="20">
        <f>IFERROR(VLOOKUP($E243,INPUTS!$A$44:$G$103,5,0),SCENARIOS!$L$24)</f>
        <v>0.3</v>
      </c>
      <c r="AF243" s="15">
        <f t="shared" si="321"/>
        <v>72614.8618180704</v>
      </c>
      <c r="AG243" s="20">
        <f>IFERROR(VLOOKUP($E243,INPUTS!$A$44:$G$103,6,0),SCENARIOS!$M$24)</f>
        <v>0.4</v>
      </c>
      <c r="AH243" s="15">
        <f t="shared" si="264"/>
        <v>109542.73471851</v>
      </c>
      <c r="AI243" s="20">
        <f>IFERROR(VLOOKUP($E243,INPUTS!$A$44:$G$103,7,0),SCENARIOS!$N$24)</f>
        <v>0.5</v>
      </c>
      <c r="AJ243" s="15">
        <f t="shared" si="265"/>
        <v>154921.937153777</v>
      </c>
      <c r="AL243" t="str">
        <f t="shared" si="268"/>
        <v>Y</v>
      </c>
      <c r="AM243" s="21">
        <f t="shared" si="269"/>
        <v>309843.874307554</v>
      </c>
      <c r="BB243" s="2"/>
      <c r="BC243" s="2" t="str">
        <v>VCP</v>
      </c>
      <c r="BD243" s="15">
        <f>SUMIF($E$4:$E$1277,$BC243,$T$4:$T$1277)*(1+INDEX($Q$4:$Q$1277,MATCH($BC243,$E$4:$E1386,0)))^BD$132</f>
        <v>613909.614</v>
      </c>
      <c r="BE243" s="15">
        <f>SUMIF($E$4:$E$1277,$BC243,$T$4:$T$1277)*(1+INDEX($Q$4:$Q$1277,MATCH($BC243,$E$4:$E1386,0)))^BE$132</f>
        <v>729132.041452759</v>
      </c>
      <c r="BF243" s="15">
        <f>SUMIF($E$4:$E$1277,$BC243,$T$4:$T$1277)*(1+INDEX($Q$4:$Q$1277,MATCH($BC243,$E$4:$E1386,0)))^BF$132</f>
        <v>865980.140641791</v>
      </c>
      <c r="BG243" s="15">
        <f>SUMIF($E$4:$E$1277,$BC243,$T$4:$T$1277)*(1+INDEX($Q$4:$Q$1277,MATCH($BC243,$E$4:$E1386,0)))^BG$132</f>
        <v>1028512.75400241</v>
      </c>
      <c r="BH243" s="15">
        <f>SUMIF($E$4:$E$1277,$BC243,$T$4:$T$1277)*(1+INDEX($Q$4:$Q$1277,MATCH($BC243,$E$4:$E1386,0)))^BH$132</f>
        <v>1221550.51311181</v>
      </c>
      <c r="BI243" s="15">
        <f>SUMIF($E$4:$E$1277,$BC243,$T$4:$T$1277)*(1+INDEX($Q$4:$Q$1277,MATCH($BC243,$E$4:$E1386,0)))^BI$132</f>
        <v>1450818.81607881</v>
      </c>
      <c r="BJ243" s="62">
        <f t="shared" si="273"/>
        <v>1450818.81607881</v>
      </c>
      <c r="BK243" s="63" t="str">
        <f t="shared" si="274"/>
        <v>Y</v>
      </c>
      <c r="BL243" s="15"/>
    </row>
    <row r="244" ht="15" customHeight="1" spans="1:64">
      <c r="A244" s="6" t="s">
        <v>1185</v>
      </c>
      <c r="B244" s="52" t="s">
        <v>389</v>
      </c>
      <c r="C244" s="52" t="s">
        <v>390</v>
      </c>
      <c r="D244" s="52" t="s">
        <v>929</v>
      </c>
      <c r="E244" s="10" t="s">
        <v>200</v>
      </c>
      <c r="F244" s="52" t="s">
        <v>391</v>
      </c>
      <c r="G244" s="52" t="s">
        <v>165</v>
      </c>
      <c r="H244" s="52" t="s">
        <v>264</v>
      </c>
      <c r="I244" s="52" t="s">
        <v>436</v>
      </c>
      <c r="J244" s="52" t="s">
        <v>173</v>
      </c>
      <c r="K244" s="52" t="s">
        <v>931</v>
      </c>
      <c r="L244" s="53" t="s">
        <v>293</v>
      </c>
      <c r="M244" s="13">
        <v>1584</v>
      </c>
      <c r="N244" s="14">
        <f t="shared" si="266"/>
        <v>4.33972602739726</v>
      </c>
      <c r="O244" s="15">
        <v>16500</v>
      </c>
      <c r="P244" s="15">
        <f t="shared" si="311"/>
        <v>26136000</v>
      </c>
      <c r="Q244" s="16">
        <f>IFERROR(VLOOKUP(G244,SCENARIOS!$A$13:$E$18,3,0),0.025)</f>
        <v>0.025</v>
      </c>
      <c r="R244" s="52">
        <f>IFERROR(VLOOKUP(L244,INPUTS!$A$107:$B$120,2,0),0.0082)</f>
        <v>0.0079</v>
      </c>
      <c r="S244" s="52">
        <f t="shared" si="312"/>
        <v>130.35</v>
      </c>
      <c r="T244" s="15">
        <f t="shared" si="313"/>
        <v>206474.4</v>
      </c>
      <c r="U244" s="15">
        <f>T244/INPUTS!$B$7*1000</f>
        <v>258093000</v>
      </c>
      <c r="V244" s="15">
        <f>T244*INPUTS!$B$6</f>
        <v>652459.104</v>
      </c>
      <c r="W244" s="54" t="s">
        <v>396</v>
      </c>
      <c r="X244" s="54" t="s">
        <v>396</v>
      </c>
      <c r="Y244" s="58">
        <f>IFERROR(VLOOKUP(E244,INPUTS!$A$44:$B$103,2,0),0)</f>
        <v>0.02</v>
      </c>
      <c r="Z244" s="15">
        <f t="shared" si="262"/>
        <v>4129.488</v>
      </c>
      <c r="AA244" s="20">
        <f>IFERROR(VLOOKUP(E244,INPUTS!$A$44:$C$103,3,0),SCENARIOS!$J$24)</f>
        <v>0.06</v>
      </c>
      <c r="AB244" s="15">
        <f t="shared" ref="AB244:AF244" si="322">$T244*AA244*(1+$Q244)^AB$2</f>
        <v>14016.4099146998</v>
      </c>
      <c r="AC244" s="20">
        <f>IFERROR(VLOOKUP($E244,INPUTS!$A$44:$G$103,4,0),SCENARIOS!$K$24)</f>
        <v>0.15</v>
      </c>
      <c r="AD244" s="15">
        <f t="shared" si="322"/>
        <v>39645.7032318324</v>
      </c>
      <c r="AE244" s="20">
        <f>IFERROR(VLOOKUP($E244,INPUTS!$A$44:$G$103,5,0),SCENARIOS!$L$24)</f>
        <v>0.3</v>
      </c>
      <c r="AF244" s="15">
        <f t="shared" si="322"/>
        <v>89710.9484846392</v>
      </c>
      <c r="AG244" s="20">
        <f>IFERROR(VLOOKUP($E244,INPUTS!$A$44:$G$103,6,0),SCENARIOS!$M$24)</f>
        <v>0.4</v>
      </c>
      <c r="AH244" s="15">
        <f t="shared" si="264"/>
        <v>135332.938535638</v>
      </c>
      <c r="AI244" s="20">
        <f>IFERROR(VLOOKUP($E244,INPUTS!$A$44:$G$103,7,0),SCENARIOS!$N$24)</f>
        <v>0.5</v>
      </c>
      <c r="AJ244" s="15">
        <f t="shared" si="265"/>
        <v>191395.997667304</v>
      </c>
      <c r="AL244" t="str">
        <f t="shared" si="268"/>
        <v>N</v>
      </c>
      <c r="AM244" s="21">
        <f t="shared" si="269"/>
        <v>382791.995334608</v>
      </c>
      <c r="BB244" s="2"/>
      <c r="BC244" s="2" t="str">
        <v>VIE</v>
      </c>
      <c r="BD244" s="15">
        <f>SUMIF($E$4:$E$1277,$BC244,$T$4:$T$1277)*(1+INDEX($Q$4:$Q$1277,MATCH($BC244,$E$4:$E1387,0)))^BD$132</f>
        <v>845786.42</v>
      </c>
      <c r="BE244" s="15">
        <f>SUMIF($E$4:$E$1277,$BC244,$T$4:$T$1277)*(1+INDEX($Q$4:$Q$1277,MATCH($BC244,$E$4:$E1387,0)))^BE$132</f>
        <v>956929.701939359</v>
      </c>
      <c r="BF244" s="15">
        <f>SUMIF($E$4:$E$1277,$BC244,$T$4:$T$1277)*(1+INDEX($Q$4:$Q$1277,MATCH($BC244,$E$4:$E1387,0)))^BF$132</f>
        <v>1082678.12393317</v>
      </c>
      <c r="BG244" s="15">
        <f>SUMIF($E$4:$E$1277,$BC244,$T$4:$T$1277)*(1+INDEX($Q$4:$Q$1277,MATCH($BC244,$E$4:$E1387,0)))^BG$132</f>
        <v>1224950.921335</v>
      </c>
      <c r="BH244" s="15">
        <f>SUMIF($E$4:$E$1277,$BC244,$T$4:$T$1277)*(1+INDEX($Q$4:$Q$1277,MATCH($BC244,$E$4:$E1387,0)))^BH$132</f>
        <v>1385919.53278636</v>
      </c>
      <c r="BI244" s="15">
        <f>SUMIF($E$4:$E$1277,$BC244,$T$4:$T$1277)*(1+INDEX($Q$4:$Q$1277,MATCH($BC244,$E$4:$E1387,0)))^BI$132</f>
        <v>1568040.74180002</v>
      </c>
      <c r="BJ244" s="62">
        <f t="shared" si="273"/>
        <v>1568040.74180002</v>
      </c>
      <c r="BK244" s="63" t="str">
        <f t="shared" si="274"/>
        <v>Y</v>
      </c>
      <c r="BL244" s="15"/>
    </row>
    <row r="245" ht="15" customHeight="1" spans="1:64">
      <c r="A245" s="24" t="s">
        <v>1186</v>
      </c>
      <c r="B245" s="52" t="s">
        <v>389</v>
      </c>
      <c r="C245" s="52" t="s">
        <v>390</v>
      </c>
      <c r="D245" s="52" t="s">
        <v>929</v>
      </c>
      <c r="E245" s="10" t="s">
        <v>200</v>
      </c>
      <c r="F245" s="52" t="s">
        <v>391</v>
      </c>
      <c r="G245" s="52" t="s">
        <v>165</v>
      </c>
      <c r="H245" s="52" t="s">
        <v>267</v>
      </c>
      <c r="I245" s="52" t="s">
        <v>436</v>
      </c>
      <c r="J245" s="52" t="s">
        <v>173</v>
      </c>
      <c r="K245" s="52" t="s">
        <v>931</v>
      </c>
      <c r="L245" s="53" t="s">
        <v>293</v>
      </c>
      <c r="M245" s="13">
        <v>1584</v>
      </c>
      <c r="N245" s="14">
        <f t="shared" si="266"/>
        <v>4.33972602739726</v>
      </c>
      <c r="O245" s="15">
        <v>16700</v>
      </c>
      <c r="P245" s="15">
        <f t="shared" si="311"/>
        <v>26452800</v>
      </c>
      <c r="Q245" s="16">
        <f>IFERROR(VLOOKUP(G245,SCENARIOS!$A$13:$E$18,3,0),0.025)</f>
        <v>0.025</v>
      </c>
      <c r="R245" s="52">
        <f>IFERROR(VLOOKUP(L245,INPUTS!$A$107:$B$120,2,0),0.0082)</f>
        <v>0.0079</v>
      </c>
      <c r="S245" s="52">
        <f t="shared" si="312"/>
        <v>131.93</v>
      </c>
      <c r="T245" s="15">
        <f t="shared" si="313"/>
        <v>208977.12</v>
      </c>
      <c r="U245" s="15">
        <f>T245/INPUTS!$B$7*1000</f>
        <v>261221400</v>
      </c>
      <c r="V245" s="15">
        <f>T245*INPUTS!$B$6</f>
        <v>660367.6992</v>
      </c>
      <c r="W245" s="54" t="s">
        <v>396</v>
      </c>
      <c r="X245" s="54" t="s">
        <v>396</v>
      </c>
      <c r="Y245" s="58">
        <f>IFERROR(VLOOKUP(E245,INPUTS!$A$44:$B$103,2,0),0)</f>
        <v>0.02</v>
      </c>
      <c r="Z245" s="15">
        <f t="shared" si="262"/>
        <v>4179.5424</v>
      </c>
      <c r="AA245" s="20">
        <f>IFERROR(VLOOKUP(E245,INPUTS!$A$44:$C$103,3,0),SCENARIOS!$J$24)</f>
        <v>0.06</v>
      </c>
      <c r="AB245" s="15">
        <f t="shared" ref="AB245:AF245" si="323">$T245*AA245*(1+$Q245)^AB$2</f>
        <v>14186.3057924538</v>
      </c>
      <c r="AC245" s="20">
        <f>IFERROR(VLOOKUP($E245,INPUTS!$A$44:$G$103,4,0),SCENARIOS!$K$24)</f>
        <v>0.15</v>
      </c>
      <c r="AD245" s="15">
        <f t="shared" si="323"/>
        <v>40126.2572104001</v>
      </c>
      <c r="AE245" s="20">
        <f>IFERROR(VLOOKUP($E245,INPUTS!$A$44:$G$103,5,0),SCENARIOS!$L$24)</f>
        <v>0.3</v>
      </c>
      <c r="AF245" s="15">
        <f t="shared" si="323"/>
        <v>90798.3539208167</v>
      </c>
      <c r="AG245" s="20">
        <f>IFERROR(VLOOKUP($E245,INPUTS!$A$44:$G$103,6,0),SCENARIOS!$M$24)</f>
        <v>0.4</v>
      </c>
      <c r="AH245" s="15">
        <f t="shared" si="264"/>
        <v>136973.337790616</v>
      </c>
      <c r="AI245" s="20">
        <f>IFERROR(VLOOKUP($E245,INPUTS!$A$44:$G$103,7,0),SCENARIOS!$N$24)</f>
        <v>0.5</v>
      </c>
      <c r="AJ245" s="15">
        <f t="shared" si="265"/>
        <v>193715.94915418</v>
      </c>
      <c r="AL245" t="str">
        <f t="shared" si="268"/>
        <v>N</v>
      </c>
      <c r="AM245" s="21">
        <f t="shared" si="269"/>
        <v>387431.89830836</v>
      </c>
      <c r="BB245" s="2"/>
      <c r="BC245" s="2" t="str">
        <v>VKO</v>
      </c>
      <c r="BD245" s="15">
        <f>SUMIF($E$4:$E$1277,$BC245,$T$4:$T$1277)*(1+INDEX($Q$4:$Q$1277,MATCH($BC245,$E$4:$E1388,0)))^BD$132</f>
        <v>230490</v>
      </c>
      <c r="BE245" s="15">
        <f>SUMIF($E$4:$E$1277,$BC245,$T$4:$T$1277)*(1+INDEX($Q$4:$Q$1277,MATCH($BC245,$E$4:$E1388,0)))^BE$132</f>
        <v>260778.27898916</v>
      </c>
      <c r="BF245" s="15">
        <f>SUMIF($E$4:$E$1277,$BC245,$T$4:$T$1277)*(1+INDEX($Q$4:$Q$1277,MATCH($BC245,$E$4:$E1388,0)))^BF$132</f>
        <v>295046.686591818</v>
      </c>
      <c r="BG245" s="15">
        <f>SUMIF($E$4:$E$1277,$BC245,$T$4:$T$1277)*(1+INDEX($Q$4:$Q$1277,MATCH($BC245,$E$4:$E1388,0)))^BG$132</f>
        <v>333818.244396149</v>
      </c>
      <c r="BH245" s="15">
        <f>SUMIF($E$4:$E$1277,$BC245,$T$4:$T$1277)*(1+INDEX($Q$4:$Q$1277,MATCH($BC245,$E$4:$E1388,0)))^BH$132</f>
        <v>377684.703322533</v>
      </c>
      <c r="BI245" s="15">
        <f>SUMIF($E$4:$E$1277,$BC245,$T$4:$T$1277)*(1+INDEX($Q$4:$Q$1277,MATCH($BC245,$E$4:$E1388,0)))^BI$132</f>
        <v>427315.575222273</v>
      </c>
      <c r="BJ245" s="62">
        <f t="shared" si="273"/>
        <v>427315.575222273</v>
      </c>
      <c r="BK245" s="63" t="str">
        <f t="shared" si="274"/>
        <v>Y</v>
      </c>
      <c r="BL245" s="15"/>
    </row>
    <row r="246" ht="15" customHeight="1" spans="1:64">
      <c r="A246" s="6" t="s">
        <v>1187</v>
      </c>
      <c r="B246" s="52" t="s">
        <v>389</v>
      </c>
      <c r="C246" s="52" t="s">
        <v>390</v>
      </c>
      <c r="D246" s="52" t="s">
        <v>929</v>
      </c>
      <c r="E246" s="10" t="s">
        <v>200</v>
      </c>
      <c r="F246" s="52" t="s">
        <v>391</v>
      </c>
      <c r="G246" s="52" t="s">
        <v>165</v>
      </c>
      <c r="H246" s="52" t="s">
        <v>545</v>
      </c>
      <c r="I246" s="52" t="s">
        <v>544</v>
      </c>
      <c r="J246" s="52" t="s">
        <v>173</v>
      </c>
      <c r="K246" s="52" t="s">
        <v>931</v>
      </c>
      <c r="L246" s="53" t="s">
        <v>291</v>
      </c>
      <c r="M246" s="13">
        <v>2377</v>
      </c>
      <c r="N246" s="14">
        <f t="shared" si="266"/>
        <v>6.51232876712329</v>
      </c>
      <c r="O246" s="15">
        <v>9100</v>
      </c>
      <c r="P246" s="15">
        <f t="shared" si="311"/>
        <v>21630700</v>
      </c>
      <c r="Q246" s="16">
        <f>IFERROR(VLOOKUP(G246,SCENARIOS!$A$13:$E$18,3,0),0.025)</f>
        <v>0.025</v>
      </c>
      <c r="R246" s="52">
        <f>IFERROR(VLOOKUP(L246,INPUTS!$A$107:$B$120,2,0),0.0082)</f>
        <v>0.0079</v>
      </c>
      <c r="S246" s="52">
        <f t="shared" si="312"/>
        <v>71.89</v>
      </c>
      <c r="T246" s="15">
        <f t="shared" si="313"/>
        <v>170882.53</v>
      </c>
      <c r="U246" s="15">
        <f>T246/INPUTS!$B$7*1000</f>
        <v>213603162.5</v>
      </c>
      <c r="V246" s="15">
        <f>T246*INPUTS!$B$6</f>
        <v>539988.7948</v>
      </c>
      <c r="W246" s="54" t="s">
        <v>396</v>
      </c>
      <c r="X246" s="54" t="s">
        <v>396</v>
      </c>
      <c r="Y246" s="67">
        <f>IFERROR(VLOOKUP(E246,INPUTS!$A$44:$B$103,2,0),0)</f>
        <v>0.02</v>
      </c>
      <c r="Z246" s="15">
        <f t="shared" si="262"/>
        <v>3417.6506</v>
      </c>
      <c r="AA246" s="20">
        <f>IFERROR(VLOOKUP(E246,INPUTS!$A$44:$C$103,3,0),SCENARIOS!$J$24)</f>
        <v>0.06</v>
      </c>
      <c r="AB246" s="15">
        <f t="shared" ref="AB246:AF246" si="324">$T246*AA246*(1+$Q246)^AB$2</f>
        <v>11600.2738728917</v>
      </c>
      <c r="AC246" s="20">
        <f>IFERROR(VLOOKUP($E246,INPUTS!$A$44:$G$103,4,0),SCENARIOS!$K$24)</f>
        <v>0.15</v>
      </c>
      <c r="AD246" s="15">
        <f t="shared" si="324"/>
        <v>32811.6128289255</v>
      </c>
      <c r="AE246" s="20">
        <f>IFERROR(VLOOKUP($E246,INPUTS!$A$44:$G$103,5,0),SCENARIOS!$L$24)</f>
        <v>0.3</v>
      </c>
      <c r="AF246" s="15">
        <f t="shared" si="324"/>
        <v>74246.6564656675</v>
      </c>
      <c r="AG246" s="20">
        <f>IFERROR(VLOOKUP($E246,INPUTS!$A$44:$G$103,6,0),SCENARIOS!$M$24)</f>
        <v>0.4</v>
      </c>
      <c r="AH246" s="15">
        <f t="shared" si="264"/>
        <v>112004.369206567</v>
      </c>
      <c r="AI246" s="20">
        <f>IFERROR(VLOOKUP($E246,INPUTS!$A$44:$G$103,7,0),SCENARIOS!$N$24)</f>
        <v>0.5</v>
      </c>
      <c r="AJ246" s="15">
        <f t="shared" si="265"/>
        <v>158403.328999929</v>
      </c>
      <c r="AL246" t="str">
        <f t="shared" si="268"/>
        <v>Y</v>
      </c>
      <c r="AM246" s="21">
        <f t="shared" si="269"/>
        <v>316806.657999858</v>
      </c>
      <c r="BB246" s="2"/>
      <c r="BC246" s="2" t="str">
        <v>WAW</v>
      </c>
      <c r="BD246" s="15">
        <f>SUMIF($E$4:$E$1277,$BC246,$T$4:$T$1277)*(1+INDEX($Q$4:$Q$1277,MATCH($BC246,$E$4:$E1389,0)))^BD$132</f>
        <v>803289.84</v>
      </c>
      <c r="BE246" s="15">
        <f>SUMIF($E$4:$E$1277,$BC246,$T$4:$T$1277)*(1+INDEX($Q$4:$Q$1277,MATCH($BC246,$E$4:$E1389,0)))^BE$132</f>
        <v>908848.722307596</v>
      </c>
      <c r="BF246" s="15">
        <f>SUMIF($E$4:$E$1277,$BC246,$T$4:$T$1277)*(1+INDEX($Q$4:$Q$1277,MATCH($BC246,$E$4:$E1389,0)))^BF$132</f>
        <v>1028278.90869396</v>
      </c>
      <c r="BG246" s="15">
        <f>SUMIF($E$4:$E$1277,$BC246,$T$4:$T$1277)*(1+INDEX($Q$4:$Q$1277,MATCH($BC246,$E$4:$E1389,0)))^BG$132</f>
        <v>1163403.20243856</v>
      </c>
      <c r="BH246" s="15">
        <f>SUMIF($E$4:$E$1277,$BC246,$T$4:$T$1277)*(1+INDEX($Q$4:$Q$1277,MATCH($BC246,$E$4:$E1389,0)))^BH$132</f>
        <v>1316283.93814224</v>
      </c>
      <c r="BI246" s="15">
        <f>SUMIF($E$4:$E$1277,$BC246,$T$4:$T$1277)*(1+INDEX($Q$4:$Q$1277,MATCH($BC246,$E$4:$E1389,0)))^BI$132</f>
        <v>1489254.45811015</v>
      </c>
      <c r="BJ246" s="62">
        <f t="shared" si="273"/>
        <v>1489254.45811015</v>
      </c>
      <c r="BK246" s="63" t="str">
        <f t="shared" si="274"/>
        <v>Y</v>
      </c>
      <c r="BL246" s="15"/>
    </row>
    <row r="247" ht="15" customHeight="1" spans="1:64">
      <c r="A247" s="24" t="s">
        <v>1188</v>
      </c>
      <c r="B247" s="52" t="s">
        <v>389</v>
      </c>
      <c r="C247" s="52" t="s">
        <v>390</v>
      </c>
      <c r="D247" s="52" t="s">
        <v>929</v>
      </c>
      <c r="E247" s="10" t="s">
        <v>200</v>
      </c>
      <c r="F247" s="52" t="s">
        <v>391</v>
      </c>
      <c r="G247" s="52" t="s">
        <v>165</v>
      </c>
      <c r="H247" s="52" t="s">
        <v>529</v>
      </c>
      <c r="I247" s="52" t="s">
        <v>528</v>
      </c>
      <c r="J247" s="52" t="s">
        <v>173</v>
      </c>
      <c r="K247" s="52" t="s">
        <v>931</v>
      </c>
      <c r="L247" s="53" t="s">
        <v>293</v>
      </c>
      <c r="M247" s="13">
        <v>1584</v>
      </c>
      <c r="N247" s="14">
        <f t="shared" si="266"/>
        <v>4.33972602739726</v>
      </c>
      <c r="O247" s="15">
        <v>10600</v>
      </c>
      <c r="P247" s="15">
        <f t="shared" si="311"/>
        <v>16790400</v>
      </c>
      <c r="Q247" s="16">
        <f>IFERROR(VLOOKUP(G247,SCENARIOS!$A$13:$E$18,3,0),0.025)</f>
        <v>0.025</v>
      </c>
      <c r="R247" s="52">
        <f>IFERROR(VLOOKUP(L247,INPUTS!$A$107:$B$120,2,0),0.0082)</f>
        <v>0.0079</v>
      </c>
      <c r="S247" s="52">
        <f t="shared" si="312"/>
        <v>83.74</v>
      </c>
      <c r="T247" s="15">
        <f t="shared" si="313"/>
        <v>132644.16</v>
      </c>
      <c r="U247" s="15">
        <f>T247/INPUTS!$B$7*1000</f>
        <v>165805200</v>
      </c>
      <c r="V247" s="15">
        <f>T247*INPUTS!$B$6</f>
        <v>419155.5456</v>
      </c>
      <c r="W247" s="54" t="s">
        <v>396</v>
      </c>
      <c r="X247" s="54" t="s">
        <v>396</v>
      </c>
      <c r="Y247" s="67">
        <f>IFERROR(VLOOKUP(E247,INPUTS!$A$44:$B$103,2,0),0)</f>
        <v>0.02</v>
      </c>
      <c r="Z247" s="15">
        <f t="shared" si="262"/>
        <v>2652.8832</v>
      </c>
      <c r="AA247" s="20">
        <f>IFERROR(VLOOKUP(E247,INPUTS!$A$44:$C$103,3,0),SCENARIOS!$J$24)</f>
        <v>0.06</v>
      </c>
      <c r="AB247" s="15">
        <f t="shared" ref="AB247:AF247" si="325">$T247*AA247*(1+$Q247)^AB$2</f>
        <v>9004.48152095868</v>
      </c>
      <c r="AC247" s="20">
        <f>IFERROR(VLOOKUP($E247,INPUTS!$A$44:$G$103,4,0),SCENARIOS!$K$24)</f>
        <v>0.15</v>
      </c>
      <c r="AD247" s="15">
        <f t="shared" si="325"/>
        <v>25469.3608640863</v>
      </c>
      <c r="AE247" s="20">
        <f>IFERROR(VLOOKUP($E247,INPUTS!$A$44:$G$103,5,0),SCENARIOS!$L$24)</f>
        <v>0.3</v>
      </c>
      <c r="AF247" s="15">
        <f t="shared" si="325"/>
        <v>57632.4881174046</v>
      </c>
      <c r="AG247" s="20">
        <f>IFERROR(VLOOKUP($E247,INPUTS!$A$44:$G$103,6,0),SCENARIOS!$M$24)</f>
        <v>0.4</v>
      </c>
      <c r="AH247" s="15">
        <f t="shared" si="264"/>
        <v>86941.1605138039</v>
      </c>
      <c r="AI247" s="20">
        <f>IFERROR(VLOOKUP($E247,INPUTS!$A$44:$G$103,7,0),SCENARIOS!$N$24)</f>
        <v>0.5</v>
      </c>
      <c r="AJ247" s="15">
        <f t="shared" si="265"/>
        <v>122957.42880445</v>
      </c>
      <c r="AL247" t="str">
        <f t="shared" si="268"/>
        <v>N</v>
      </c>
      <c r="AM247" s="21">
        <f t="shared" si="269"/>
        <v>245914.857608899</v>
      </c>
      <c r="BB247" s="2"/>
      <c r="BC247" s="2" t="str">
        <v>WRO</v>
      </c>
      <c r="BD247" s="15">
        <f>SUMIF($E$4:$E$1277,$BC247,$T$4:$T$1277)*(1+INDEX($Q$4:$Q$1277,MATCH($BC247,$E$4:$E1390,0)))^BD$132</f>
        <v>365142.96</v>
      </c>
      <c r="BE247" s="15">
        <f>SUMIF($E$4:$E$1277,$BC247,$T$4:$T$1277)*(1+INDEX($Q$4:$Q$1277,MATCH($BC247,$E$4:$E1390,0)))^BE$132</f>
        <v>413125.743823193</v>
      </c>
      <c r="BF247" s="15">
        <f>SUMIF($E$4:$E$1277,$BC247,$T$4:$T$1277)*(1+INDEX($Q$4:$Q$1277,MATCH($BC247,$E$4:$E1390,0)))^BF$132</f>
        <v>467413.859518109</v>
      </c>
      <c r="BG247" s="15">
        <f>SUMIF($E$4:$E$1277,$BC247,$T$4:$T$1277)*(1+INDEX($Q$4:$Q$1277,MATCH($BC247,$E$4:$E1390,0)))^BG$132</f>
        <v>528835.879477693</v>
      </c>
      <c r="BH247" s="15">
        <f>SUMIF($E$4:$E$1277,$BC247,$T$4:$T$1277)*(1+INDEX($Q$4:$Q$1277,MATCH($BC247,$E$4:$E1390,0)))^BH$132</f>
        <v>598329.257312298</v>
      </c>
      <c r="BI247" s="15">
        <f>SUMIF($E$4:$E$1277,$BC247,$T$4:$T$1277)*(1+INDEX($Q$4:$Q$1277,MATCH($BC247,$E$4:$E1390,0)))^BI$132</f>
        <v>676954.635735882</v>
      </c>
      <c r="BJ247" s="62">
        <f t="shared" si="273"/>
        <v>676954.635735882</v>
      </c>
      <c r="BK247" s="63" t="str">
        <f t="shared" si="274"/>
        <v>Y</v>
      </c>
      <c r="BL247" s="15"/>
    </row>
    <row r="248" ht="15" customHeight="1" spans="1:64">
      <c r="A248" s="6" t="s">
        <v>1189</v>
      </c>
      <c r="B248" s="52" t="s">
        <v>389</v>
      </c>
      <c r="C248" s="52" t="s">
        <v>390</v>
      </c>
      <c r="D248" s="52" t="s">
        <v>929</v>
      </c>
      <c r="E248" s="10" t="s">
        <v>200</v>
      </c>
      <c r="F248" s="52" t="s">
        <v>391</v>
      </c>
      <c r="G248" s="52" t="s">
        <v>165</v>
      </c>
      <c r="H248" s="52" t="s">
        <v>673</v>
      </c>
      <c r="I248" s="52" t="s">
        <v>439</v>
      </c>
      <c r="J248" s="52" t="s">
        <v>177</v>
      </c>
      <c r="K248" s="52" t="s">
        <v>931</v>
      </c>
      <c r="L248" s="53" t="s">
        <v>291</v>
      </c>
      <c r="M248" s="13">
        <v>1584</v>
      </c>
      <c r="N248" s="14">
        <f t="shared" si="266"/>
        <v>4.33972602739726</v>
      </c>
      <c r="O248" s="15">
        <v>5000</v>
      </c>
      <c r="P248" s="15">
        <f t="shared" si="311"/>
        <v>7920000</v>
      </c>
      <c r="Q248" s="16">
        <f>IFERROR(VLOOKUP(G248,SCENARIOS!$A$13:$E$18,3,0),0.025)</f>
        <v>0.025</v>
      </c>
      <c r="R248" s="52">
        <f>IFERROR(VLOOKUP(L248,INPUTS!$A$107:$B$120,2,0),0.0082)</f>
        <v>0.0079</v>
      </c>
      <c r="S248" s="52">
        <f t="shared" si="312"/>
        <v>39.5</v>
      </c>
      <c r="T248" s="15">
        <f t="shared" si="313"/>
        <v>62568</v>
      </c>
      <c r="U248" s="15">
        <f>T248/INPUTS!$B$7*1000</f>
        <v>78210000</v>
      </c>
      <c r="V248" s="15">
        <f>T248*INPUTS!$B$6</f>
        <v>197714.88</v>
      </c>
      <c r="W248" s="54" t="s">
        <v>396</v>
      </c>
      <c r="X248" s="54" t="s">
        <v>396</v>
      </c>
      <c r="Y248" s="67">
        <f>IFERROR(VLOOKUP(E248,INPUTS!$A$44:$B$103,2,0),0)</f>
        <v>0.02</v>
      </c>
      <c r="Z248" s="15">
        <f t="shared" si="262"/>
        <v>1251.36</v>
      </c>
      <c r="AA248" s="20">
        <f>IFERROR(VLOOKUP(E248,INPUTS!$A$44:$C$103,3,0),SCENARIOS!$J$24)</f>
        <v>0.06</v>
      </c>
      <c r="AB248" s="15">
        <f t="shared" ref="AB248:AF248" si="326">$T248*AA248*(1+$Q248)^AB$2</f>
        <v>4247.39694384844</v>
      </c>
      <c r="AC248" s="20">
        <f>IFERROR(VLOOKUP($E248,INPUTS!$A$44:$G$103,4,0),SCENARIOS!$K$24)</f>
        <v>0.15</v>
      </c>
      <c r="AD248" s="15">
        <f t="shared" si="326"/>
        <v>12013.8494641917</v>
      </c>
      <c r="AE248" s="20">
        <f>IFERROR(VLOOKUP($E248,INPUTS!$A$44:$G$103,5,0),SCENARIOS!$L$24)</f>
        <v>0.3</v>
      </c>
      <c r="AF248" s="15">
        <f t="shared" si="326"/>
        <v>27185.1359044361</v>
      </c>
      <c r="AG248" s="20">
        <f>IFERROR(VLOOKUP($E248,INPUTS!$A$44:$G$103,6,0),SCENARIOS!$M$24)</f>
        <v>0.4</v>
      </c>
      <c r="AH248" s="15">
        <f t="shared" si="264"/>
        <v>41009.9813744358</v>
      </c>
      <c r="AI248" s="20">
        <f>IFERROR(VLOOKUP($E248,INPUTS!$A$44:$G$103,7,0),SCENARIOS!$N$24)</f>
        <v>0.5</v>
      </c>
      <c r="AJ248" s="15">
        <f t="shared" si="265"/>
        <v>57998.7871719103</v>
      </c>
      <c r="AL248" t="str">
        <f t="shared" si="268"/>
        <v>Y</v>
      </c>
      <c r="AM248" s="21">
        <f t="shared" si="269"/>
        <v>115997.574343821</v>
      </c>
      <c r="BB248" s="2"/>
      <c r="BC248" s="2" t="str">
        <v>WUH</v>
      </c>
      <c r="BD248" s="15">
        <f>SUMIF($E$4:$E$1277,$BC248,$T$4:$T$1277)*(1+INDEX($Q$4:$Q$1277,MATCH($BC248,$E$4:$E1391,0)))^BD$132</f>
        <v>241207.59</v>
      </c>
      <c r="BE248" s="15">
        <f>SUMIF($E$4:$E$1277,$BC248,$T$4:$T$1277)*(1+INDEX($Q$4:$Q$1277,MATCH($BC248,$E$4:$E1391,0)))^BE$132</f>
        <v>293465.914454409</v>
      </c>
      <c r="BF248" s="15">
        <f>SUMIF($E$4:$E$1277,$BC248,$T$4:$T$1277)*(1+INDEX($Q$4:$Q$1277,MATCH($BC248,$E$4:$E1391,0)))^BF$132</f>
        <v>357046.156576427</v>
      </c>
      <c r="BG248" s="15">
        <f>SUMIF($E$4:$E$1277,$BC248,$T$4:$T$1277)*(1+INDEX($Q$4:$Q$1277,MATCH($BC248,$E$4:$E1391,0)))^BG$132</f>
        <v>434401.242689475</v>
      </c>
      <c r="BH248" s="15">
        <f>SUMIF($E$4:$E$1277,$BC248,$T$4:$T$1277)*(1+INDEX($Q$4:$Q$1277,MATCH($BC248,$E$4:$E1391,0)))^BH$132</f>
        <v>528515.532724317</v>
      </c>
      <c r="BI248" s="15">
        <f>SUMIF($E$4:$E$1277,$BC248,$T$4:$T$1277)*(1+INDEX($Q$4:$Q$1277,MATCH($BC248,$E$4:$E1391,0)))^BI$132</f>
        <v>643019.956852522</v>
      </c>
      <c r="BJ248" s="62">
        <f t="shared" si="273"/>
        <v>643019.956852522</v>
      </c>
      <c r="BK248" s="63" t="str">
        <f t="shared" si="274"/>
        <v>Y</v>
      </c>
      <c r="BL248" s="15"/>
    </row>
    <row r="249" ht="15" customHeight="1" spans="1:64">
      <c r="A249" s="24" t="s">
        <v>1190</v>
      </c>
      <c r="B249" s="52" t="s">
        <v>389</v>
      </c>
      <c r="C249" s="52" t="s">
        <v>390</v>
      </c>
      <c r="D249" s="52" t="s">
        <v>929</v>
      </c>
      <c r="E249" s="10" t="s">
        <v>200</v>
      </c>
      <c r="F249" s="52" t="s">
        <v>391</v>
      </c>
      <c r="G249" s="52" t="s">
        <v>165</v>
      </c>
      <c r="H249" s="52" t="s">
        <v>448</v>
      </c>
      <c r="I249" s="52" t="s">
        <v>447</v>
      </c>
      <c r="J249" s="52" t="s">
        <v>177</v>
      </c>
      <c r="K249" s="52" t="s">
        <v>931</v>
      </c>
      <c r="L249" s="53" t="s">
        <v>291</v>
      </c>
      <c r="M249" s="13">
        <v>2377</v>
      </c>
      <c r="N249" s="14">
        <f t="shared" si="266"/>
        <v>6.51232876712329</v>
      </c>
      <c r="O249" s="15">
        <v>4900</v>
      </c>
      <c r="P249" s="15">
        <f t="shared" si="311"/>
        <v>11647300</v>
      </c>
      <c r="Q249" s="16">
        <f>IFERROR(VLOOKUP(G249,SCENARIOS!$A$13:$E$18,3,0),0.025)</f>
        <v>0.025</v>
      </c>
      <c r="R249" s="52">
        <f>IFERROR(VLOOKUP(L249,INPUTS!$A$107:$B$120,2,0),0.0082)</f>
        <v>0.0079</v>
      </c>
      <c r="S249" s="52">
        <f t="shared" si="312"/>
        <v>38.71</v>
      </c>
      <c r="T249" s="15">
        <f t="shared" si="313"/>
        <v>92013.67</v>
      </c>
      <c r="U249" s="15">
        <f>T249/INPUTS!$B$7*1000</f>
        <v>115017087.5</v>
      </c>
      <c r="V249" s="15">
        <f>T249*INPUTS!$B$6</f>
        <v>290763.1972</v>
      </c>
      <c r="W249" s="54" t="s">
        <v>396</v>
      </c>
      <c r="X249" s="54" t="s">
        <v>396</v>
      </c>
      <c r="Y249" s="67">
        <f>IFERROR(VLOOKUP(E249,INPUTS!$A$44:$B$103,2,0),0)</f>
        <v>0.02</v>
      </c>
      <c r="Z249" s="15">
        <f t="shared" si="262"/>
        <v>1840.2734</v>
      </c>
      <c r="AA249" s="20">
        <f>IFERROR(VLOOKUP(E249,INPUTS!$A$44:$C$103,3,0),SCENARIOS!$J$24)</f>
        <v>0.06</v>
      </c>
      <c r="AB249" s="15">
        <f t="shared" ref="AB249:AF249" si="327">$T249*AA249*(1+$Q249)^AB$2</f>
        <v>6246.30131617246</v>
      </c>
      <c r="AC249" s="20">
        <f>IFERROR(VLOOKUP($E249,INPUTS!$A$44:$G$103,4,0),SCENARIOS!$K$24)</f>
        <v>0.15</v>
      </c>
      <c r="AD249" s="15">
        <f t="shared" si="327"/>
        <v>17667.7915232676</v>
      </c>
      <c r="AE249" s="20">
        <f>IFERROR(VLOOKUP($E249,INPUTS!$A$44:$G$103,5,0),SCENARIOS!$L$24)</f>
        <v>0.3</v>
      </c>
      <c r="AF249" s="15">
        <f t="shared" si="327"/>
        <v>39978.9688661287</v>
      </c>
      <c r="AG249" s="20">
        <f>IFERROR(VLOOKUP($E249,INPUTS!$A$44:$G$103,6,0),SCENARIOS!$M$24)</f>
        <v>0.4</v>
      </c>
      <c r="AH249" s="15">
        <f t="shared" si="264"/>
        <v>60310.0449573821</v>
      </c>
      <c r="AI249" s="20">
        <f>IFERROR(VLOOKUP($E249,INPUTS!$A$44:$G$103,7,0),SCENARIOS!$N$24)</f>
        <v>0.5</v>
      </c>
      <c r="AJ249" s="15">
        <f t="shared" si="265"/>
        <v>85294.1002307311</v>
      </c>
      <c r="AL249" t="str">
        <f t="shared" si="268"/>
        <v>Y</v>
      </c>
      <c r="AM249" s="21">
        <f t="shared" si="269"/>
        <v>170588.200461462</v>
      </c>
      <c r="BB249" s="2"/>
      <c r="BC249" s="2" t="str">
        <v>YIP</v>
      </c>
      <c r="BD249" s="15">
        <f>SUMIF($E$4:$E$1277,$BC249,$T$4:$T$1277)*(1+INDEX($Q$4:$Q$1277,MATCH($BC249,$E$4:$E1392,0)))^BD$132</f>
        <v>271292.16</v>
      </c>
      <c r="BE249" s="15">
        <f>SUMIF($E$4:$E$1277,$BC249,$T$4:$T$1277)*(1+INDEX($Q$4:$Q$1277,MATCH($BC249,$E$4:$E1392,0)))^BE$132</f>
        <v>299528.465914663</v>
      </c>
      <c r="BF249" s="15">
        <f>SUMIF($E$4:$E$1277,$BC249,$T$4:$T$1277)*(1+INDEX($Q$4:$Q$1277,MATCH($BC249,$E$4:$E1392,0)))^BF$132</f>
        <v>330703.629228325</v>
      </c>
      <c r="BG249" s="15">
        <f>SUMIF($E$4:$E$1277,$BC249,$T$4:$T$1277)*(1+INDEX($Q$4:$Q$1277,MATCH($BC249,$E$4:$E1392,0)))^BG$132</f>
        <v>365123.528579564</v>
      </c>
      <c r="BH249" s="15">
        <f>SUMIF($E$4:$E$1277,$BC249,$T$4:$T$1277)*(1+INDEX($Q$4:$Q$1277,MATCH($BC249,$E$4:$E1392,0)))^BH$132</f>
        <v>403125.878701343</v>
      </c>
      <c r="BI249" s="15">
        <f>SUMIF($E$4:$E$1277,$BC249,$T$4:$T$1277)*(1+INDEX($Q$4:$Q$1277,MATCH($BC249,$E$4:$E1392,0)))^BI$132</f>
        <v>445083.543947284</v>
      </c>
      <c r="BJ249" s="62">
        <f t="shared" si="273"/>
        <v>445083.543947284</v>
      </c>
      <c r="BK249" s="63" t="str">
        <f t="shared" si="274"/>
        <v>Y</v>
      </c>
      <c r="BL249" s="15"/>
    </row>
    <row r="250" ht="15" customHeight="1" spans="1:64">
      <c r="A250" s="6" t="s">
        <v>1191</v>
      </c>
      <c r="B250" s="52" t="s">
        <v>389</v>
      </c>
      <c r="C250" s="52" t="s">
        <v>390</v>
      </c>
      <c r="D250" s="52" t="s">
        <v>929</v>
      </c>
      <c r="E250" s="10" t="s">
        <v>200</v>
      </c>
      <c r="F250" s="52" t="s">
        <v>391</v>
      </c>
      <c r="G250" s="52" t="s">
        <v>165</v>
      </c>
      <c r="H250" s="52" t="s">
        <v>444</v>
      </c>
      <c r="I250" s="52" t="s">
        <v>443</v>
      </c>
      <c r="J250" s="52" t="s">
        <v>177</v>
      </c>
      <c r="K250" s="52" t="s">
        <v>931</v>
      </c>
      <c r="L250" s="53" t="s">
        <v>291</v>
      </c>
      <c r="M250" s="13">
        <v>2377</v>
      </c>
      <c r="N250" s="14">
        <f t="shared" si="266"/>
        <v>6.51232876712329</v>
      </c>
      <c r="O250" s="15">
        <v>4800</v>
      </c>
      <c r="P250" s="15">
        <f t="shared" si="311"/>
        <v>11409600</v>
      </c>
      <c r="Q250" s="16">
        <f>IFERROR(VLOOKUP(G250,SCENARIOS!$A$13:$E$18,3,0),0.025)</f>
        <v>0.025</v>
      </c>
      <c r="R250" s="52">
        <f>IFERROR(VLOOKUP(L250,INPUTS!$A$107:$B$120,2,0),0.0082)</f>
        <v>0.0079</v>
      </c>
      <c r="S250" s="52">
        <f t="shared" si="312"/>
        <v>37.92</v>
      </c>
      <c r="T250" s="15">
        <f t="shared" si="313"/>
        <v>90135.84</v>
      </c>
      <c r="U250" s="15">
        <f>T250/INPUTS!$B$7*1000</f>
        <v>112669800</v>
      </c>
      <c r="V250" s="15">
        <f>T250*INPUTS!$B$6</f>
        <v>284829.2544</v>
      </c>
      <c r="W250" s="54" t="s">
        <v>396</v>
      </c>
      <c r="X250" s="54" t="s">
        <v>396</v>
      </c>
      <c r="Y250" s="67">
        <f>IFERROR(VLOOKUP(E250,INPUTS!$A$44:$B$103,2,0),0)</f>
        <v>0.02</v>
      </c>
      <c r="Z250" s="15">
        <f t="shared" si="262"/>
        <v>1802.7168</v>
      </c>
      <c r="AA250" s="20">
        <f>IFERROR(VLOOKUP(E250,INPUTS!$A$44:$C$103,3,0),SCENARIOS!$J$24)</f>
        <v>0.06</v>
      </c>
      <c r="AB250" s="15">
        <f t="shared" ref="AB250:AF250" si="328">$T250*AA250*(1+$Q250)^AB$2</f>
        <v>6118.82577910772</v>
      </c>
      <c r="AC250" s="20">
        <f>IFERROR(VLOOKUP($E250,INPUTS!$A$44:$G$103,4,0),SCENARIOS!$K$24)</f>
        <v>0.15</v>
      </c>
      <c r="AD250" s="15">
        <f t="shared" si="328"/>
        <v>17307.2243493234</v>
      </c>
      <c r="AE250" s="20">
        <f>IFERROR(VLOOKUP($E250,INPUTS!$A$44:$G$103,5,0),SCENARIOS!$L$24)</f>
        <v>0.3</v>
      </c>
      <c r="AF250" s="15">
        <f t="shared" si="328"/>
        <v>39163.0715423301</v>
      </c>
      <c r="AG250" s="20">
        <f>IFERROR(VLOOKUP($E250,INPUTS!$A$44:$G$103,6,0),SCENARIOS!$M$24)</f>
        <v>0.4</v>
      </c>
      <c r="AH250" s="15">
        <f t="shared" si="264"/>
        <v>59079.2277133539</v>
      </c>
      <c r="AI250" s="20">
        <f>IFERROR(VLOOKUP($E250,INPUTS!$A$44:$G$103,7,0),SCENARIOS!$N$24)</f>
        <v>0.5</v>
      </c>
      <c r="AJ250" s="15">
        <f t="shared" si="265"/>
        <v>83553.404307655</v>
      </c>
      <c r="AL250" t="str">
        <f t="shared" si="268"/>
        <v>Y</v>
      </c>
      <c r="AM250" s="21">
        <f t="shared" si="269"/>
        <v>167106.80861531</v>
      </c>
      <c r="BB250" s="2"/>
      <c r="BC250" s="2" t="str">
        <v>YUL</v>
      </c>
      <c r="BD250" s="15">
        <f>SUMIF($E$4:$E$1277,$BC250,$T$4:$T$1277)*(1+INDEX($Q$4:$Q$1277,MATCH($BC250,$E$4:$E1393,0)))^BD$132</f>
        <v>38383.365</v>
      </c>
      <c r="BE250" s="15">
        <f>SUMIF($E$4:$E$1277,$BC250,$T$4:$T$1277)*(1+INDEX($Q$4:$Q$1277,MATCH($BC250,$E$4:$E1393,0)))^BE$132</f>
        <v>42378.3364587188</v>
      </c>
      <c r="BF250" s="15">
        <f>SUMIF($E$4:$E$1277,$BC250,$T$4:$T$1277)*(1+INDEX($Q$4:$Q$1277,MATCH($BC250,$E$4:$E1393,0)))^BF$132</f>
        <v>46789.1077556221</v>
      </c>
      <c r="BG250" s="15">
        <f>SUMIF($E$4:$E$1277,$BC250,$T$4:$T$1277)*(1+INDEX($Q$4:$Q$1277,MATCH($BC250,$E$4:$E1393,0)))^BG$132</f>
        <v>51658.9556718386</v>
      </c>
      <c r="BH250" s="15">
        <f>SUMIF($E$4:$E$1277,$BC250,$T$4:$T$1277)*(1+INDEX($Q$4:$Q$1277,MATCH($BC250,$E$4:$E1393,0)))^BH$132</f>
        <v>57035.6612706367</v>
      </c>
      <c r="BI250" s="15">
        <f>SUMIF($E$4:$E$1277,$BC250,$T$4:$T$1277)*(1+INDEX($Q$4:$Q$1277,MATCH($BC250,$E$4:$E1393,0)))^BI$132</f>
        <v>62971.9787067277</v>
      </c>
      <c r="BJ250" s="62">
        <f t="shared" si="273"/>
        <v>62971.9787067277</v>
      </c>
      <c r="BK250" s="63" t="str">
        <f t="shared" si="274"/>
        <v>Y</v>
      </c>
      <c r="BL250" s="15"/>
    </row>
    <row r="251" ht="15" customHeight="1" spans="1:64">
      <c r="A251" s="24" t="s">
        <v>1192</v>
      </c>
      <c r="B251" s="52" t="s">
        <v>389</v>
      </c>
      <c r="C251" s="52" t="s">
        <v>390</v>
      </c>
      <c r="D251" s="52" t="s">
        <v>929</v>
      </c>
      <c r="E251" s="10" t="s">
        <v>200</v>
      </c>
      <c r="F251" s="52" t="s">
        <v>391</v>
      </c>
      <c r="G251" s="52" t="s">
        <v>165</v>
      </c>
      <c r="H251" s="52" t="s">
        <v>783</v>
      </c>
      <c r="I251" s="52" t="s">
        <v>443</v>
      </c>
      <c r="J251" s="52" t="s">
        <v>177</v>
      </c>
      <c r="K251" s="52" t="s">
        <v>931</v>
      </c>
      <c r="L251" s="53" t="s">
        <v>291</v>
      </c>
      <c r="M251" s="13">
        <v>1584</v>
      </c>
      <c r="N251" s="14">
        <f t="shared" si="266"/>
        <v>4.33972602739726</v>
      </c>
      <c r="O251" s="15">
        <v>5200</v>
      </c>
      <c r="P251" s="15">
        <f t="shared" si="311"/>
        <v>8236800</v>
      </c>
      <c r="Q251" s="16">
        <f>IFERROR(VLOOKUP(G251,SCENARIOS!$A$13:$E$18,3,0),0.025)</f>
        <v>0.025</v>
      </c>
      <c r="R251" s="52">
        <f>IFERROR(VLOOKUP(L251,INPUTS!$A$107:$B$120,2,0),0.0082)</f>
        <v>0.0079</v>
      </c>
      <c r="S251" s="52">
        <f t="shared" si="312"/>
        <v>41.08</v>
      </c>
      <c r="T251" s="15">
        <f t="shared" si="313"/>
        <v>65070.72</v>
      </c>
      <c r="U251" s="15">
        <f>T251/INPUTS!$B$7*1000</f>
        <v>81338400</v>
      </c>
      <c r="V251" s="15">
        <f>T251*INPUTS!$B$6</f>
        <v>205623.4752</v>
      </c>
      <c r="W251" s="54" t="s">
        <v>396</v>
      </c>
      <c r="X251" s="54" t="s">
        <v>396</v>
      </c>
      <c r="Y251" s="67">
        <f>IFERROR(VLOOKUP(E251,INPUTS!$A$44:$B$103,2,0),0)</f>
        <v>0.02</v>
      </c>
      <c r="Z251" s="15">
        <f t="shared" si="262"/>
        <v>1301.4144</v>
      </c>
      <c r="AA251" s="20">
        <f>IFERROR(VLOOKUP(E251,INPUTS!$A$44:$C$103,3,0),SCENARIOS!$J$24)</f>
        <v>0.06</v>
      </c>
      <c r="AB251" s="15">
        <f t="shared" ref="AB251:AF251" si="329">$T251*AA251*(1+$Q251)^AB$2</f>
        <v>4417.29282160237</v>
      </c>
      <c r="AC251" s="20">
        <f>IFERROR(VLOOKUP($E251,INPUTS!$A$44:$G$103,4,0),SCENARIOS!$K$24)</f>
        <v>0.15</v>
      </c>
      <c r="AD251" s="15">
        <f t="shared" si="329"/>
        <v>12494.4034427593</v>
      </c>
      <c r="AE251" s="20">
        <f>IFERROR(VLOOKUP($E251,INPUTS!$A$44:$G$103,5,0),SCENARIOS!$L$24)</f>
        <v>0.3</v>
      </c>
      <c r="AF251" s="15">
        <f t="shared" si="329"/>
        <v>28272.5413406136</v>
      </c>
      <c r="AG251" s="20">
        <f>IFERROR(VLOOKUP($E251,INPUTS!$A$44:$G$103,6,0),SCENARIOS!$M$24)</f>
        <v>0.4</v>
      </c>
      <c r="AH251" s="15">
        <f t="shared" si="264"/>
        <v>42650.3806294132</v>
      </c>
      <c r="AI251" s="20">
        <f>IFERROR(VLOOKUP($E251,INPUTS!$A$44:$G$103,7,0),SCENARIOS!$N$24)</f>
        <v>0.5</v>
      </c>
      <c r="AJ251" s="15">
        <f t="shared" si="265"/>
        <v>60318.7386587867</v>
      </c>
      <c r="AL251" t="str">
        <f t="shared" si="268"/>
        <v>Y</v>
      </c>
      <c r="AM251" s="21">
        <f t="shared" si="269"/>
        <v>120637.477317573</v>
      </c>
      <c r="BB251" s="2"/>
      <c r="BC251" s="2" t="str">
        <v>YVR</v>
      </c>
      <c r="BD251" s="15">
        <f>SUMIF($E$4:$E$1277,$BC251,$T$4:$T$1277)*(1+INDEX($Q$4:$Q$1277,MATCH($BC251,$E$4:$E1394,0)))^BD$132</f>
        <v>488087.143</v>
      </c>
      <c r="BE251" s="15">
        <f>SUMIF($E$4:$E$1277,$BC251,$T$4:$T$1277)*(1+INDEX($Q$4:$Q$1277,MATCH($BC251,$E$4:$E1394,0)))^BE$132</f>
        <v>538887.644875033</v>
      </c>
      <c r="BF251" s="15">
        <f>SUMIF($E$4:$E$1277,$BC251,$T$4:$T$1277)*(1+INDEX($Q$4:$Q$1277,MATCH($BC251,$E$4:$E1394,0)))^BF$132</f>
        <v>594975.503788183</v>
      </c>
      <c r="BG251" s="15">
        <f>SUMIF($E$4:$E$1277,$BC251,$T$4:$T$1277)*(1+INDEX($Q$4:$Q$1277,MATCH($BC251,$E$4:$E1394,0)))^BG$132</f>
        <v>656901.032106781</v>
      </c>
      <c r="BH251" s="15">
        <f>SUMIF($E$4:$E$1277,$BC251,$T$4:$T$1277)*(1+INDEX($Q$4:$Q$1277,MATCH($BC251,$E$4:$E1394,0)))^BH$132</f>
        <v>725271.819151364</v>
      </c>
      <c r="BI251" s="15">
        <f>SUMIF($E$4:$E$1277,$BC251,$T$4:$T$1277)*(1+INDEX($Q$4:$Q$1277,MATCH($BC251,$E$4:$E1394,0)))^BI$132</f>
        <v>800758.692626963</v>
      </c>
      <c r="BJ251" s="62">
        <f t="shared" si="273"/>
        <v>800758.692626964</v>
      </c>
      <c r="BK251" s="63" t="str">
        <f t="shared" si="274"/>
        <v>N</v>
      </c>
      <c r="BL251" s="15"/>
    </row>
    <row r="252" ht="15" customHeight="1" spans="1:64">
      <c r="A252" s="6" t="s">
        <v>1193</v>
      </c>
      <c r="B252" s="52" t="s">
        <v>389</v>
      </c>
      <c r="C252" s="52" t="s">
        <v>390</v>
      </c>
      <c r="D252" s="52" t="s">
        <v>929</v>
      </c>
      <c r="E252" s="10" t="s">
        <v>200</v>
      </c>
      <c r="F252" s="52" t="s">
        <v>391</v>
      </c>
      <c r="G252" s="52" t="s">
        <v>165</v>
      </c>
      <c r="H252" s="52" t="s">
        <v>636</v>
      </c>
      <c r="I252" s="52" t="s">
        <v>635</v>
      </c>
      <c r="J252" s="52" t="s">
        <v>177</v>
      </c>
      <c r="K252" s="52" t="s">
        <v>931</v>
      </c>
      <c r="L252" s="53" t="s">
        <v>282</v>
      </c>
      <c r="M252" s="13">
        <v>2377</v>
      </c>
      <c r="N252" s="14">
        <f t="shared" si="266"/>
        <v>6.51232876712329</v>
      </c>
      <c r="O252" s="15">
        <v>2900</v>
      </c>
      <c r="P252" s="15">
        <f t="shared" si="311"/>
        <v>6893300</v>
      </c>
      <c r="Q252" s="16">
        <f>IFERROR(VLOOKUP(G252,SCENARIOS!$A$13:$E$18,3,0),0.025)</f>
        <v>0.025</v>
      </c>
      <c r="R252" s="52">
        <f>IFERROR(VLOOKUP(L252,INPUTS!$A$107:$B$120,2,0),0.0082)</f>
        <v>0.0042</v>
      </c>
      <c r="S252" s="52">
        <f t="shared" si="312"/>
        <v>12.18</v>
      </c>
      <c r="T252" s="15">
        <f t="shared" si="313"/>
        <v>28951.86</v>
      </c>
      <c r="U252" s="15">
        <f>T252/INPUTS!$B$7*1000</f>
        <v>36189825</v>
      </c>
      <c r="V252" s="15">
        <f>T252*INPUTS!$B$6</f>
        <v>91487.8776</v>
      </c>
      <c r="W252" s="54" t="s">
        <v>396</v>
      </c>
      <c r="X252" s="54" t="s">
        <v>396</v>
      </c>
      <c r="Y252" s="67">
        <f>IFERROR(VLOOKUP(E252,INPUTS!$A$44:$B$103,2,0),0)</f>
        <v>0.02</v>
      </c>
      <c r="Z252" s="15">
        <f t="shared" si="262"/>
        <v>579.0372</v>
      </c>
      <c r="AA252" s="20">
        <f>IFERROR(VLOOKUP(E252,INPUTS!$A$44:$C$103,3,0),SCENARIOS!$J$24)</f>
        <v>0.06</v>
      </c>
      <c r="AB252" s="15">
        <f t="shared" ref="AB252:AF252" si="330">$T252*AA252*(1+$Q252)^AB$2</f>
        <v>1965.38233094757</v>
      </c>
      <c r="AC252" s="20">
        <f>IFERROR(VLOOKUP($E252,INPUTS!$A$44:$G$103,4,0),SCENARIOS!$K$24)</f>
        <v>0.15</v>
      </c>
      <c r="AD252" s="15">
        <f t="shared" si="330"/>
        <v>5559.12427676051</v>
      </c>
      <c r="AE252" s="20">
        <f>IFERROR(VLOOKUP($E252,INPUTS!$A$44:$G$103,5,0),SCENARIOS!$L$24)</f>
        <v>0.3</v>
      </c>
      <c r="AF252" s="15">
        <f t="shared" si="330"/>
        <v>12579.277726413</v>
      </c>
      <c r="AG252" s="20">
        <f>IFERROR(VLOOKUP($E252,INPUTS!$A$44:$G$103,6,0),SCENARIOS!$M$24)</f>
        <v>0.4</v>
      </c>
      <c r="AH252" s="15">
        <f t="shared" si="264"/>
        <v>18976.3975091944</v>
      </c>
      <c r="AI252" s="20">
        <f>IFERROR(VLOOKUP($E252,INPUTS!$A$44:$G$103,7,0),SCENARIOS!$N$24)</f>
        <v>0.5</v>
      </c>
      <c r="AJ252" s="15">
        <f t="shared" si="265"/>
        <v>26837.5649912246</v>
      </c>
      <c r="AL252" t="str">
        <f t="shared" si="268"/>
        <v>Y</v>
      </c>
      <c r="AM252" s="21">
        <f t="shared" si="269"/>
        <v>53675.1299824492</v>
      </c>
      <c r="BB252" s="2"/>
      <c r="BC252" s="2" t="str">
        <v>YYC</v>
      </c>
      <c r="BD252" s="15">
        <f>SUMIF($E$4:$E$1277,$BC252,$T$4:$T$1277)*(1+INDEX($Q$4:$Q$1277,MATCH($BC252,$E$4:$E1395,0)))^BD$132</f>
        <v>1220530.212</v>
      </c>
      <c r="BE252" s="15">
        <f>SUMIF($E$4:$E$1277,$BC252,$T$4:$T$1277)*(1+INDEX($Q$4:$Q$1277,MATCH($BC252,$E$4:$E1395,0)))^BE$132</f>
        <v>1347563.97679483</v>
      </c>
      <c r="BF252" s="15">
        <f>SUMIF($E$4:$E$1277,$BC252,$T$4:$T$1277)*(1+INDEX($Q$4:$Q$1277,MATCH($BC252,$E$4:$E1395,0)))^BF$132</f>
        <v>1487819.51786302</v>
      </c>
      <c r="BG252" s="15">
        <f>SUMIF($E$4:$E$1277,$BC252,$T$4:$T$1277)*(1+INDEX($Q$4:$Q$1277,MATCH($BC252,$E$4:$E1395,0)))^BG$132</f>
        <v>1642672.96829884</v>
      </c>
      <c r="BH252" s="15">
        <f>SUMIF($E$4:$E$1277,$BC252,$T$4:$T$1277)*(1+INDEX($Q$4:$Q$1277,MATCH($BC252,$E$4:$E1395,0)))^BH$132</f>
        <v>1813643.69023431</v>
      </c>
      <c r="BI252" s="15">
        <f>SUMIF($E$4:$E$1277,$BC252,$T$4:$T$1277)*(1+INDEX($Q$4:$Q$1277,MATCH($BC252,$E$4:$E1395,0)))^BI$132</f>
        <v>2002409.18223251</v>
      </c>
      <c r="BJ252" s="62">
        <f t="shared" si="273"/>
        <v>2002409.18223251</v>
      </c>
      <c r="BK252" s="63" t="str">
        <f t="shared" si="274"/>
        <v>Y</v>
      </c>
      <c r="BL252" s="15"/>
    </row>
    <row r="253" ht="15" customHeight="1" spans="1:64">
      <c r="A253" s="24" t="s">
        <v>1194</v>
      </c>
      <c r="B253" s="52" t="s">
        <v>389</v>
      </c>
      <c r="C253" s="52" t="s">
        <v>390</v>
      </c>
      <c r="D253" s="52" t="s">
        <v>929</v>
      </c>
      <c r="E253" s="10" t="s">
        <v>200</v>
      </c>
      <c r="F253" s="52" t="s">
        <v>391</v>
      </c>
      <c r="G253" s="52" t="s">
        <v>165</v>
      </c>
      <c r="H253" s="52" t="s">
        <v>640</v>
      </c>
      <c r="I253" s="52" t="s">
        <v>639</v>
      </c>
      <c r="J253" s="52" t="s">
        <v>185</v>
      </c>
      <c r="K253" s="52" t="s">
        <v>931</v>
      </c>
      <c r="L253" s="53" t="s">
        <v>291</v>
      </c>
      <c r="M253" s="13">
        <v>1584</v>
      </c>
      <c r="N253" s="14">
        <f t="shared" si="266"/>
        <v>4.33972602739726</v>
      </c>
      <c r="O253" s="15">
        <v>6550</v>
      </c>
      <c r="P253" s="15">
        <f t="shared" si="311"/>
        <v>10375200</v>
      </c>
      <c r="Q253" s="16">
        <f>IFERROR(VLOOKUP(G253,SCENARIOS!$A$13:$E$18,3,0),0.025)</f>
        <v>0.025</v>
      </c>
      <c r="R253" s="52">
        <f>IFERROR(VLOOKUP(L253,INPUTS!$A$107:$B$120,2,0),0.0082)</f>
        <v>0.0079</v>
      </c>
      <c r="S253" s="52">
        <f t="shared" si="312"/>
        <v>51.745</v>
      </c>
      <c r="T253" s="15">
        <f t="shared" si="313"/>
        <v>81964.08</v>
      </c>
      <c r="U253" s="15">
        <f>T253/INPUTS!$B$7*1000</f>
        <v>102455100</v>
      </c>
      <c r="V253" s="15">
        <f>T253*INPUTS!$B$6</f>
        <v>259006.4928</v>
      </c>
      <c r="W253" s="54" t="s">
        <v>396</v>
      </c>
      <c r="X253" s="54" t="s">
        <v>396</v>
      </c>
      <c r="Y253" s="67">
        <f>IFERROR(VLOOKUP(E253,INPUTS!$A$44:$B$103,2,0),0)</f>
        <v>0.02</v>
      </c>
      <c r="Z253" s="15">
        <f t="shared" si="262"/>
        <v>1639.2816</v>
      </c>
      <c r="AA253" s="20">
        <f>IFERROR(VLOOKUP(E253,INPUTS!$A$44:$C$103,3,0),SCENARIOS!$J$24)</f>
        <v>0.06</v>
      </c>
      <c r="AB253" s="15">
        <f t="shared" ref="AB253:AF253" si="331">$T253*AA253*(1+$Q253)^AB$2</f>
        <v>5564.08999644145</v>
      </c>
      <c r="AC253" s="20">
        <f>IFERROR(VLOOKUP($E253,INPUTS!$A$44:$G$103,4,0),SCENARIOS!$K$24)</f>
        <v>0.15</v>
      </c>
      <c r="AD253" s="15">
        <f t="shared" si="331"/>
        <v>15738.1427980911</v>
      </c>
      <c r="AE253" s="20">
        <f>IFERROR(VLOOKUP($E253,INPUTS!$A$44:$G$103,5,0),SCENARIOS!$L$24)</f>
        <v>0.3</v>
      </c>
      <c r="AF253" s="15">
        <f t="shared" si="331"/>
        <v>35612.5280348113</v>
      </c>
      <c r="AG253" s="20">
        <f>IFERROR(VLOOKUP($E253,INPUTS!$A$44:$G$103,6,0),SCENARIOS!$M$24)</f>
        <v>0.4</v>
      </c>
      <c r="AH253" s="15">
        <f t="shared" si="264"/>
        <v>53723.0756005109</v>
      </c>
      <c r="AI253" s="20">
        <f>IFERROR(VLOOKUP($E253,INPUTS!$A$44:$G$103,7,0),SCENARIOS!$N$24)</f>
        <v>0.5</v>
      </c>
      <c r="AJ253" s="15">
        <f t="shared" si="265"/>
        <v>75978.4111952024</v>
      </c>
      <c r="AL253" t="str">
        <f t="shared" si="268"/>
        <v>N</v>
      </c>
      <c r="AM253" s="21">
        <f t="shared" si="269"/>
        <v>151956.822390405</v>
      </c>
      <c r="BB253" s="2"/>
      <c r="BC253" s="2" t="str">
        <v>YYZ</v>
      </c>
      <c r="BD253" s="15">
        <f>SUMIF($E$4:$E$1277,$BC253,$T$4:$T$1277)*(1+INDEX($Q$4:$Q$1277,MATCH($BC253,$E$4:$E1396,0)))^BD$132</f>
        <v>2518263.325</v>
      </c>
      <c r="BE253" s="15">
        <f>SUMIF($E$4:$E$1277,$BC253,$T$4:$T$1277)*(1+INDEX($Q$4:$Q$1277,MATCH($BC253,$E$4:$E1396,0)))^BE$132</f>
        <v>2780366.1945351</v>
      </c>
      <c r="BF253" s="15">
        <f>SUMIF($E$4:$E$1277,$BC253,$T$4:$T$1277)*(1+INDEX($Q$4:$Q$1277,MATCH($BC253,$E$4:$E1396,0)))^BF$132</f>
        <v>3069748.94125244</v>
      </c>
      <c r="BG253" s="15">
        <f>SUMIF($E$4:$E$1277,$BC253,$T$4:$T$1277)*(1+INDEX($Q$4:$Q$1277,MATCH($BC253,$E$4:$E1396,0)))^BG$132</f>
        <v>3389250.87668035</v>
      </c>
      <c r="BH253" s="15">
        <f>SUMIF($E$4:$E$1277,$BC253,$T$4:$T$1277)*(1+INDEX($Q$4:$Q$1277,MATCH($BC253,$E$4:$E1396,0)))^BH$132</f>
        <v>3742006.83017154</v>
      </c>
      <c r="BI253" s="15">
        <f>SUMIF($E$4:$E$1277,$BC253,$T$4:$T$1277)*(1+INDEX($Q$4:$Q$1277,MATCH($BC253,$E$4:$E1396,0)))^BI$132</f>
        <v>4131477.90663568</v>
      </c>
      <c r="BJ253" s="62">
        <f t="shared" si="273"/>
        <v>4131477.90663568</v>
      </c>
      <c r="BK253" s="63" t="str">
        <f t="shared" si="274"/>
        <v>Y</v>
      </c>
      <c r="BL253" s="15"/>
    </row>
    <row r="254" ht="15" customHeight="1" spans="1:64">
      <c r="A254" s="6" t="s">
        <v>1195</v>
      </c>
      <c r="B254" s="52" t="s">
        <v>389</v>
      </c>
      <c r="C254" s="52" t="s">
        <v>390</v>
      </c>
      <c r="D254" s="52" t="s">
        <v>929</v>
      </c>
      <c r="E254" s="10" t="s">
        <v>200</v>
      </c>
      <c r="F254" s="52" t="s">
        <v>391</v>
      </c>
      <c r="G254" s="52" t="s">
        <v>165</v>
      </c>
      <c r="H254" s="52" t="s">
        <v>644</v>
      </c>
      <c r="I254" s="52" t="s">
        <v>643</v>
      </c>
      <c r="J254" s="52" t="s">
        <v>185</v>
      </c>
      <c r="K254" s="52" t="s">
        <v>931</v>
      </c>
      <c r="L254" s="53" t="s">
        <v>291</v>
      </c>
      <c r="M254" s="13">
        <v>2377</v>
      </c>
      <c r="N254" s="14">
        <f t="shared" si="266"/>
        <v>6.51232876712329</v>
      </c>
      <c r="O254" s="15">
        <v>9000</v>
      </c>
      <c r="P254" s="15">
        <f t="shared" si="311"/>
        <v>21393000</v>
      </c>
      <c r="Q254" s="16">
        <f>IFERROR(VLOOKUP(G254,SCENARIOS!$A$13:$E$18,3,0),0.025)</f>
        <v>0.025</v>
      </c>
      <c r="R254" s="52">
        <f>IFERROR(VLOOKUP(L254,INPUTS!$A$107:$B$120,2,0),0.0082)</f>
        <v>0.0079</v>
      </c>
      <c r="S254" s="52">
        <f t="shared" si="312"/>
        <v>71.1</v>
      </c>
      <c r="T254" s="15">
        <f t="shared" si="313"/>
        <v>169004.7</v>
      </c>
      <c r="U254" s="15">
        <f>T254/INPUTS!$B$7*1000</f>
        <v>211255875</v>
      </c>
      <c r="V254" s="15">
        <f>T254*INPUTS!$B$6</f>
        <v>534054.852</v>
      </c>
      <c r="W254" s="54" t="s">
        <v>396</v>
      </c>
      <c r="X254" s="54" t="s">
        <v>396</v>
      </c>
      <c r="Y254" s="67">
        <f>IFERROR(VLOOKUP(E254,INPUTS!$A$44:$B$103,2,0),0)</f>
        <v>0.02</v>
      </c>
      <c r="Z254" s="15">
        <f t="shared" si="262"/>
        <v>3380.094</v>
      </c>
      <c r="AA254" s="20">
        <f>IFERROR(VLOOKUP(E254,INPUTS!$A$44:$C$103,3,0),SCENARIOS!$J$24)</f>
        <v>0.06</v>
      </c>
      <c r="AB254" s="15">
        <f t="shared" ref="AB254:AF254" si="332">$T254*AA254*(1+$Q254)^AB$2</f>
        <v>11472.798335827</v>
      </c>
      <c r="AC254" s="20">
        <f>IFERROR(VLOOKUP($E254,INPUTS!$A$44:$G$103,4,0),SCENARIOS!$K$24)</f>
        <v>0.15</v>
      </c>
      <c r="AD254" s="15">
        <f t="shared" si="332"/>
        <v>32451.0456549813</v>
      </c>
      <c r="AE254" s="20">
        <f>IFERROR(VLOOKUP($E254,INPUTS!$A$44:$G$103,5,0),SCENARIOS!$L$24)</f>
        <v>0.3</v>
      </c>
      <c r="AF254" s="15">
        <f t="shared" si="332"/>
        <v>73430.759141869</v>
      </c>
      <c r="AG254" s="20">
        <f>IFERROR(VLOOKUP($E254,INPUTS!$A$44:$G$103,6,0),SCENARIOS!$M$24)</f>
        <v>0.4</v>
      </c>
      <c r="AH254" s="15">
        <f t="shared" si="264"/>
        <v>110773.551962538</v>
      </c>
      <c r="AI254" s="20">
        <f>IFERROR(VLOOKUP($E254,INPUTS!$A$44:$G$103,7,0),SCENARIOS!$N$24)</f>
        <v>0.5</v>
      </c>
      <c r="AJ254" s="15">
        <f t="shared" si="265"/>
        <v>156662.633076853</v>
      </c>
      <c r="AL254" t="str">
        <f t="shared" si="268"/>
        <v>Y</v>
      </c>
      <c r="AM254" s="21">
        <f t="shared" si="269"/>
        <v>313325.266153706</v>
      </c>
      <c r="BB254" s="2"/>
      <c r="BC254" s="2" t="str">
        <v>ZRH</v>
      </c>
      <c r="BD254" s="15">
        <f>SUMIF($E$4:$E$1277,$BC254,$T$4:$T$1277)*(1+INDEX($Q$4:$Q$1277,MATCH($BC254,$E$4:$E1397,0)))^BD$132</f>
        <v>1628938.88</v>
      </c>
      <c r="BE254" s="15">
        <f>SUMIF($E$4:$E$1277,$BC254,$T$4:$T$1277)*(1+INDEX($Q$4:$Q$1277,MATCH($BC254,$E$4:$E1397,0)))^BE$132</f>
        <v>1842994.82712886</v>
      </c>
      <c r="BF254" s="15">
        <f>SUMIF($E$4:$E$1277,$BC254,$T$4:$T$1277)*(1+INDEX($Q$4:$Q$1277,MATCH($BC254,$E$4:$E1397,0)))^BF$132</f>
        <v>2085179.48372852</v>
      </c>
      <c r="BG254" s="15">
        <f>SUMIF($E$4:$E$1277,$BC254,$T$4:$T$1277)*(1+INDEX($Q$4:$Q$1277,MATCH($BC254,$E$4:$E1397,0)))^BG$132</f>
        <v>2359189.19324149</v>
      </c>
      <c r="BH254" s="15">
        <f>SUMIF($E$4:$E$1277,$BC254,$T$4:$T$1277)*(1+INDEX($Q$4:$Q$1277,MATCH($BC254,$E$4:$E1397,0)))^BH$132</f>
        <v>2669206.02899622</v>
      </c>
      <c r="BI254" s="15">
        <f>SUMIF($E$4:$E$1277,$BC254,$T$4:$T$1277)*(1+INDEX($Q$4:$Q$1277,MATCH($BC254,$E$4:$E1397,0)))^BI$132</f>
        <v>3019961.6231035</v>
      </c>
      <c r="BJ254" s="68">
        <f t="shared" si="273"/>
        <v>3019961.6231035</v>
      </c>
      <c r="BK254" s="69" t="str">
        <f t="shared" si="274"/>
        <v>Y</v>
      </c>
      <c r="BL254" s="15"/>
    </row>
    <row r="255" ht="15" customHeight="1" spans="1:64">
      <c r="A255" s="24" t="s">
        <v>1196</v>
      </c>
      <c r="B255" s="52" t="s">
        <v>389</v>
      </c>
      <c r="C255" s="52" t="s">
        <v>390</v>
      </c>
      <c r="D255" s="52" t="s">
        <v>929</v>
      </c>
      <c r="E255" s="10" t="s">
        <v>200</v>
      </c>
      <c r="F255" s="52" t="s">
        <v>391</v>
      </c>
      <c r="G255" s="52" t="s">
        <v>165</v>
      </c>
      <c r="H255" s="52" t="s">
        <v>1213</v>
      </c>
      <c r="I255" s="52" t="s">
        <v>1214</v>
      </c>
      <c r="J255" s="52" t="s">
        <v>185</v>
      </c>
      <c r="K255" s="52" t="s">
        <v>931</v>
      </c>
      <c r="L255" s="53" t="s">
        <v>288</v>
      </c>
      <c r="M255" s="13">
        <v>1584</v>
      </c>
      <c r="N255" s="14">
        <f t="shared" si="266"/>
        <v>4.33972602739726</v>
      </c>
      <c r="O255" s="15">
        <v>5600</v>
      </c>
      <c r="P255" s="15">
        <f t="shared" si="311"/>
        <v>8870400</v>
      </c>
      <c r="Q255" s="16">
        <f>IFERROR(VLOOKUP(G255,SCENARIOS!$A$13:$E$18,3,0),0.025)</f>
        <v>0.025</v>
      </c>
      <c r="R255" s="52">
        <f>IFERROR(VLOOKUP(L255,INPUTS!$A$107:$B$120,2,0),0.0082)</f>
        <v>0.0085</v>
      </c>
      <c r="S255" s="52">
        <f t="shared" si="312"/>
        <v>47.6</v>
      </c>
      <c r="T255" s="15">
        <f t="shared" si="313"/>
        <v>75398.4</v>
      </c>
      <c r="U255" s="15">
        <f>T255/INPUTS!$B$7*1000</f>
        <v>94248000</v>
      </c>
      <c r="V255" s="15">
        <f>T255*INPUTS!$B$6</f>
        <v>238258.944</v>
      </c>
      <c r="W255" s="54" t="s">
        <v>396</v>
      </c>
      <c r="X255" s="54" t="s">
        <v>396</v>
      </c>
      <c r="Y255" s="67">
        <f>IFERROR(VLOOKUP(E255,INPUTS!$A$44:$B$103,2,0),0)</f>
        <v>0.02</v>
      </c>
      <c r="Z255" s="15">
        <f t="shared" si="262"/>
        <v>1507.968</v>
      </c>
      <c r="AA255" s="20">
        <f>IFERROR(VLOOKUP(E255,INPUTS!$A$44:$C$103,3,0),SCENARIOS!$J$24)</f>
        <v>0.06</v>
      </c>
      <c r="AB255" s="15">
        <f t="shared" ref="AB255:AF255" si="333">$T255*AA255*(1+$Q255)^AB$2</f>
        <v>5118.38213992875</v>
      </c>
      <c r="AC255" s="20">
        <f>IFERROR(VLOOKUP($E255,INPUTS!$A$44:$G$103,4,0),SCENARIOS!$K$24)</f>
        <v>0.15</v>
      </c>
      <c r="AD255" s="15">
        <f t="shared" si="333"/>
        <v>14477.4489745702</v>
      </c>
      <c r="AE255" s="20">
        <f>IFERROR(VLOOKUP($E255,INPUTS!$A$44:$G$103,5,0),SCENARIOS!$L$24)</f>
        <v>0.3</v>
      </c>
      <c r="AF255" s="15">
        <f t="shared" si="333"/>
        <v>32759.8093430673</v>
      </c>
      <c r="AG255" s="20">
        <f>IFERROR(VLOOKUP($E255,INPUTS!$A$44:$G$103,6,0),SCENARIOS!$M$24)</f>
        <v>0.4</v>
      </c>
      <c r="AH255" s="15">
        <f t="shared" si="264"/>
        <v>49419.6231246365</v>
      </c>
      <c r="AI255" s="20">
        <f>IFERROR(VLOOKUP($E255,INPUTS!$A$44:$G$103,7,0),SCENARIOS!$N$24)</f>
        <v>0.5</v>
      </c>
      <c r="AJ255" s="15">
        <f t="shared" si="265"/>
        <v>69892.2093514665</v>
      </c>
      <c r="AL255" t="str">
        <f t="shared" si="268"/>
        <v>N</v>
      </c>
      <c r="AM255" s="21">
        <f t="shared" si="269"/>
        <v>139784.418702933</v>
      </c>
      <c r="BC255" s="2">
        <v>0</v>
      </c>
    </row>
    <row r="256" ht="15" customHeight="1" spans="1:64">
      <c r="A256" s="6" t="s">
        <v>1197</v>
      </c>
      <c r="B256" s="52" t="s">
        <v>389</v>
      </c>
      <c r="C256" s="52" t="s">
        <v>390</v>
      </c>
      <c r="D256" s="52" t="s">
        <v>929</v>
      </c>
      <c r="E256" s="10" t="s">
        <v>200</v>
      </c>
      <c r="F256" s="52" t="s">
        <v>391</v>
      </c>
      <c r="G256" s="52" t="s">
        <v>165</v>
      </c>
      <c r="H256" s="52" t="s">
        <v>1216</v>
      </c>
      <c r="I256" s="52" t="s">
        <v>1217</v>
      </c>
      <c r="J256" s="52" t="s">
        <v>185</v>
      </c>
      <c r="K256" s="52" t="s">
        <v>931</v>
      </c>
      <c r="L256" s="53" t="s">
        <v>288</v>
      </c>
      <c r="M256" s="13">
        <v>2377</v>
      </c>
      <c r="N256" s="14">
        <f t="shared" si="266"/>
        <v>6.51232876712329</v>
      </c>
      <c r="O256" s="15">
        <v>5100</v>
      </c>
      <c r="P256" s="15">
        <f t="shared" si="311"/>
        <v>12122700</v>
      </c>
      <c r="Q256" s="16">
        <f>IFERROR(VLOOKUP(G256,SCENARIOS!$A$13:$E$18,3,0),0.025)</f>
        <v>0.025</v>
      </c>
      <c r="R256" s="52">
        <f>IFERROR(VLOOKUP(L256,INPUTS!$A$107:$B$120,2,0),0.0082)</f>
        <v>0.0085</v>
      </c>
      <c r="S256" s="52">
        <f t="shared" si="312"/>
        <v>43.35</v>
      </c>
      <c r="T256" s="15">
        <f t="shared" si="313"/>
        <v>103042.95</v>
      </c>
      <c r="U256" s="15">
        <f>T256/INPUTS!$B$7*1000</f>
        <v>128803687.5</v>
      </c>
      <c r="V256" s="15">
        <f>T256*INPUTS!$B$6</f>
        <v>325615.722</v>
      </c>
      <c r="W256" s="54" t="s">
        <v>396</v>
      </c>
      <c r="X256" s="54" t="s">
        <v>396</v>
      </c>
      <c r="Y256" s="67">
        <f>IFERROR(VLOOKUP(E256,INPUTS!$A$44:$B$103,2,0),0)</f>
        <v>0.02</v>
      </c>
      <c r="Z256" s="15">
        <f t="shared" si="262"/>
        <v>2060.859</v>
      </c>
      <c r="AA256" s="20">
        <f>IFERROR(VLOOKUP(E256,INPUTS!$A$44:$C$103,3,0),SCENARIOS!$J$24)</f>
        <v>0.06</v>
      </c>
      <c r="AB256" s="15">
        <f t="shared" ref="AB256:AF256" si="334">$T256*AA256*(1+$Q256)^AB$2</f>
        <v>6995.01839462868</v>
      </c>
      <c r="AC256" s="20">
        <f>IFERROR(VLOOKUP($E256,INPUTS!$A$44:$G$103,4,0),SCENARIOS!$K$24)</f>
        <v>0.15</v>
      </c>
      <c r="AD256" s="15">
        <f t="shared" si="334"/>
        <v>19785.5531525097</v>
      </c>
      <c r="AE256" s="20">
        <f>IFERROR(VLOOKUP($E256,INPUTS!$A$44:$G$103,5,0),SCENARIOS!$L$24)</f>
        <v>0.3</v>
      </c>
      <c r="AF256" s="15">
        <f t="shared" si="334"/>
        <v>44771.0746666669</v>
      </c>
      <c r="AG256" s="20">
        <f>IFERROR(VLOOKUP($E256,INPUTS!$A$44:$G$103,6,0),SCENARIOS!$M$24)</f>
        <v>0.4</v>
      </c>
      <c r="AH256" s="15">
        <f t="shared" si="264"/>
        <v>67539.1487704085</v>
      </c>
      <c r="AI256" s="20">
        <f>IFERROR(VLOOKUP($E256,INPUTS!$A$44:$G$103,7,0),SCENARIOS!$N$24)</f>
        <v>0.5</v>
      </c>
      <c r="AJ256" s="15">
        <f t="shared" si="265"/>
        <v>95517.9345131024</v>
      </c>
      <c r="AL256" t="str">
        <f t="shared" si="268"/>
        <v>N</v>
      </c>
      <c r="AM256" s="21">
        <f t="shared" si="269"/>
        <v>191035.869026205</v>
      </c>
      <c r="BC256" s="2" t="s">
        <v>940</v>
      </c>
      <c r="BD256" s="15">
        <f>SUM(BD134:BD254)</f>
        <v>161440404.7865</v>
      </c>
      <c r="BE256" s="15">
        <f t="shared" ref="BE256:BI256" si="335">SUM(BE134:BE254)</f>
        <v>188974178.05788</v>
      </c>
      <c r="BF256" s="15">
        <f t="shared" si="335"/>
        <v>221618461.368087</v>
      </c>
      <c r="BG256" s="15">
        <f t="shared" si="335"/>
        <v>260388514.141515</v>
      </c>
      <c r="BH256" s="15">
        <f t="shared" si="335"/>
        <v>306511570.005948</v>
      </c>
      <c r="BI256" s="15">
        <f t="shared" si="335"/>
        <v>361472646.603925</v>
      </c>
    </row>
    <row r="257" ht="15" customHeight="1" spans="1:61">
      <c r="A257" s="24" t="s">
        <v>1198</v>
      </c>
      <c r="B257" s="52" t="s">
        <v>389</v>
      </c>
      <c r="C257" s="52" t="s">
        <v>390</v>
      </c>
      <c r="D257" s="52" t="s">
        <v>929</v>
      </c>
      <c r="E257" s="10" t="s">
        <v>200</v>
      </c>
      <c r="F257" s="52" t="s">
        <v>391</v>
      </c>
      <c r="G257" s="52" t="s">
        <v>165</v>
      </c>
      <c r="H257" s="52" t="s">
        <v>456</v>
      </c>
      <c r="I257" s="52" t="s">
        <v>455</v>
      </c>
      <c r="J257" s="52" t="s">
        <v>185</v>
      </c>
      <c r="K257" s="52" t="s">
        <v>931</v>
      </c>
      <c r="L257" s="53" t="s">
        <v>291</v>
      </c>
      <c r="M257" s="13">
        <v>1584</v>
      </c>
      <c r="N257" s="14">
        <f t="shared" si="266"/>
        <v>4.33972602739726</v>
      </c>
      <c r="O257" s="15">
        <v>5600</v>
      </c>
      <c r="P257" s="15">
        <f t="shared" si="311"/>
        <v>8870400</v>
      </c>
      <c r="Q257" s="16">
        <f>IFERROR(VLOOKUP(G257,SCENARIOS!$A$13:$E$18,3,0),0.025)</f>
        <v>0.025</v>
      </c>
      <c r="R257" s="52">
        <f>IFERROR(VLOOKUP(L257,INPUTS!$A$107:$B$120,2,0),0.0082)</f>
        <v>0.0079</v>
      </c>
      <c r="S257" s="52">
        <f t="shared" si="312"/>
        <v>44.24</v>
      </c>
      <c r="T257" s="15">
        <f t="shared" si="313"/>
        <v>70076.16</v>
      </c>
      <c r="U257" s="15">
        <f>T257/INPUTS!$B$7*1000</f>
        <v>87595200</v>
      </c>
      <c r="V257" s="15">
        <f>T257*INPUTS!$B$6</f>
        <v>221440.6656</v>
      </c>
      <c r="W257" s="54" t="s">
        <v>396</v>
      </c>
      <c r="X257" s="54" t="s">
        <v>396</v>
      </c>
      <c r="Y257" s="67">
        <f>IFERROR(VLOOKUP(E257,INPUTS!$A$44:$B$103,2,0),0)</f>
        <v>0.02</v>
      </c>
      <c r="Z257" s="15">
        <f t="shared" si="262"/>
        <v>1401.5232</v>
      </c>
      <c r="AA257" s="20">
        <f>IFERROR(VLOOKUP(E257,INPUTS!$A$44:$C$103,3,0),SCENARIOS!$J$24)</f>
        <v>0.06</v>
      </c>
      <c r="AB257" s="15">
        <f t="shared" ref="AB257:AF257" si="336">$T257*AA257*(1+$Q257)^AB$2</f>
        <v>4757.08457711025</v>
      </c>
      <c r="AC257" s="20">
        <f>IFERROR(VLOOKUP($E257,INPUTS!$A$44:$G$103,4,0),SCENARIOS!$K$24)</f>
        <v>0.15</v>
      </c>
      <c r="AD257" s="15">
        <f t="shared" si="336"/>
        <v>13455.5113998946</v>
      </c>
      <c r="AE257" s="20">
        <f>IFERROR(VLOOKUP($E257,INPUTS!$A$44:$G$103,5,0),SCENARIOS!$L$24)</f>
        <v>0.3</v>
      </c>
      <c r="AF257" s="15">
        <f t="shared" si="336"/>
        <v>30447.3522129685</v>
      </c>
      <c r="AG257" s="20">
        <f>IFERROR(VLOOKUP($E257,INPUTS!$A$44:$G$103,6,0),SCENARIOS!$M$24)</f>
        <v>0.4</v>
      </c>
      <c r="AH257" s="15">
        <f t="shared" si="264"/>
        <v>45931.1791393681</v>
      </c>
      <c r="AI257" s="20">
        <f>IFERROR(VLOOKUP($E257,INPUTS!$A$44:$G$103,7,0),SCENARIOS!$N$24)</f>
        <v>0.5</v>
      </c>
      <c r="AJ257" s="15">
        <f t="shared" si="265"/>
        <v>64958.6416325395</v>
      </c>
      <c r="AL257" t="str">
        <f t="shared" si="268"/>
        <v>N</v>
      </c>
      <c r="AM257" s="21">
        <f t="shared" si="269"/>
        <v>129917.283265079</v>
      </c>
      <c r="BC257" s="2"/>
    </row>
    <row r="258" ht="15" customHeight="1" spans="1:61">
      <c r="A258" s="6" t="s">
        <v>1199</v>
      </c>
      <c r="B258" s="52" t="s">
        <v>389</v>
      </c>
      <c r="C258" s="52" t="s">
        <v>390</v>
      </c>
      <c r="D258" s="52" t="s">
        <v>929</v>
      </c>
      <c r="E258" s="10" t="s">
        <v>208</v>
      </c>
      <c r="F258" s="52" t="s">
        <v>391</v>
      </c>
      <c r="G258" s="52" t="s">
        <v>165</v>
      </c>
      <c r="H258" s="52" t="s">
        <v>245</v>
      </c>
      <c r="I258" s="52" t="s">
        <v>930</v>
      </c>
      <c r="J258" s="52" t="s">
        <v>169</v>
      </c>
      <c r="K258" s="52" t="s">
        <v>931</v>
      </c>
      <c r="L258" s="53" t="s">
        <v>291</v>
      </c>
      <c r="M258" s="13">
        <v>3167</v>
      </c>
      <c r="N258" s="14">
        <f t="shared" si="266"/>
        <v>8.67671232876712</v>
      </c>
      <c r="O258" s="15">
        <v>8200</v>
      </c>
      <c r="P258" s="15">
        <f t="shared" si="311"/>
        <v>25969400</v>
      </c>
      <c r="Q258" s="16">
        <f>IFERROR(VLOOKUP(G258,SCENARIOS!$A$13:$E$18,3,0),0.025)</f>
        <v>0.025</v>
      </c>
      <c r="R258" s="52">
        <f>IFERROR(VLOOKUP(L258,INPUTS!$A$107:$B$120,2,0),0.0082)</f>
        <v>0.0079</v>
      </c>
      <c r="S258" s="52">
        <f t="shared" si="312"/>
        <v>64.78</v>
      </c>
      <c r="T258" s="15">
        <f t="shared" si="313"/>
        <v>205158.26</v>
      </c>
      <c r="U258" s="15">
        <f>T258/INPUTS!$B$7*1000</f>
        <v>256447825</v>
      </c>
      <c r="V258" s="15">
        <f>T258*INPUTS!$B$6</f>
        <v>648300.1016</v>
      </c>
      <c r="W258" s="54" t="s">
        <v>396</v>
      </c>
      <c r="X258" s="54" t="s">
        <v>396</v>
      </c>
      <c r="Y258" s="67">
        <f>IFERROR(VLOOKUP(E258,INPUTS!$A$44:$B$103,2,0),0)</f>
        <v>0.02</v>
      </c>
      <c r="Z258" s="15">
        <f t="shared" si="262"/>
        <v>4103.1652</v>
      </c>
      <c r="AA258" s="20">
        <f>IFERROR(VLOOKUP(E258,INPUTS!$A$44:$C$103,3,0),SCENARIOS!$J$24)</f>
        <v>0.06</v>
      </c>
      <c r="AB258" s="15">
        <f t="shared" ref="AB258:AF258" si="337">$T258*AA258*(1+$Q258)^AB$2</f>
        <v>13927.064418381</v>
      </c>
      <c r="AC258" s="20">
        <f>IFERROR(VLOOKUP($E258,INPUTS!$A$44:$G$103,4,0),SCENARIOS!$K$24)</f>
        <v>0.15</v>
      </c>
      <c r="AD258" s="15">
        <f t="shared" si="337"/>
        <v>39392.9876610327</v>
      </c>
      <c r="AE258" s="20">
        <f>IFERROR(VLOOKUP($E258,INPUTS!$A$44:$G$103,5,0),SCENARIOS!$L$24)</f>
        <v>0.3</v>
      </c>
      <c r="AF258" s="15">
        <f t="shared" si="337"/>
        <v>89139.0995399828</v>
      </c>
      <c r="AG258" s="20">
        <f>IFERROR(VLOOKUP($E258,INPUTS!$A$44:$G$103,6,0),SCENARIOS!$M$24)</f>
        <v>0.4</v>
      </c>
      <c r="AH258" s="15">
        <f t="shared" si="264"/>
        <v>134470.279078949</v>
      </c>
      <c r="AI258" s="20">
        <f>IFERROR(VLOOKUP($E258,INPUTS!$A$44:$G$103,7,0),SCENARIOS!$N$24)</f>
        <v>0.5</v>
      </c>
      <c r="AJ258" s="15">
        <f t="shared" si="265"/>
        <v>190175.972674521</v>
      </c>
      <c r="AL258" t="str">
        <f t="shared" si="268"/>
        <v>N</v>
      </c>
      <c r="AM258" s="21">
        <f t="shared" si="269"/>
        <v>380351.945349042</v>
      </c>
      <c r="BC258" s="2"/>
      <c r="BD258" s="59">
        <f>1-BD256/AU43</f>
        <v>0</v>
      </c>
      <c r="BE258" s="59">
        <f t="shared" ref="BE258:BI258" si="338">1-BE256/AV43</f>
        <v>0</v>
      </c>
      <c r="BF258" s="59">
        <f t="shared" si="338"/>
        <v>0</v>
      </c>
      <c r="BG258" s="59">
        <f t="shared" si="338"/>
        <v>0</v>
      </c>
      <c r="BH258" s="59">
        <f t="shared" si="338"/>
        <v>0</v>
      </c>
      <c r="BI258" s="59">
        <f t="shared" si="338"/>
        <v>0</v>
      </c>
    </row>
    <row r="259" ht="15" customHeight="1" spans="1:61">
      <c r="A259" s="24" t="s">
        <v>1200</v>
      </c>
      <c r="B259" s="52" t="s">
        <v>389</v>
      </c>
      <c r="C259" s="52" t="s">
        <v>390</v>
      </c>
      <c r="D259" s="52" t="s">
        <v>929</v>
      </c>
      <c r="E259" s="10" t="s">
        <v>208</v>
      </c>
      <c r="F259" s="52" t="s">
        <v>391</v>
      </c>
      <c r="G259" s="52" t="s">
        <v>165</v>
      </c>
      <c r="H259" s="52" t="s">
        <v>249</v>
      </c>
      <c r="I259" s="52" t="s">
        <v>930</v>
      </c>
      <c r="J259" s="52" t="s">
        <v>169</v>
      </c>
      <c r="K259" s="52" t="s">
        <v>931</v>
      </c>
      <c r="L259" s="53" t="s">
        <v>291</v>
      </c>
      <c r="M259" s="13">
        <v>2377</v>
      </c>
      <c r="N259" s="14">
        <f t="shared" si="266"/>
        <v>6.51232876712329</v>
      </c>
      <c r="O259" s="15">
        <v>8000</v>
      </c>
      <c r="P259" s="15">
        <f t="shared" si="311"/>
        <v>19016000</v>
      </c>
      <c r="Q259" s="16">
        <f>IFERROR(VLOOKUP(G259,SCENARIOS!$A$13:$E$18,3,0),0.025)</f>
        <v>0.025</v>
      </c>
      <c r="R259" s="52">
        <f>IFERROR(VLOOKUP(L259,INPUTS!$A$107:$B$120,2,0),0.0082)</f>
        <v>0.0079</v>
      </c>
      <c r="S259" s="52">
        <f t="shared" si="312"/>
        <v>63.2</v>
      </c>
      <c r="T259" s="15">
        <f t="shared" si="313"/>
        <v>150226.4</v>
      </c>
      <c r="U259" s="15">
        <f>T259/INPUTS!$B$7*1000</f>
        <v>187783000</v>
      </c>
      <c r="V259" s="15">
        <f>T259*INPUTS!$B$6</f>
        <v>474715.424</v>
      </c>
      <c r="W259" s="54" t="s">
        <v>396</v>
      </c>
      <c r="X259" s="54" t="s">
        <v>396</v>
      </c>
      <c r="Y259" s="67">
        <f>IFERROR(VLOOKUP(E259,INPUTS!$A$44:$B$103,2,0),0)</f>
        <v>0.02</v>
      </c>
      <c r="Z259" s="15">
        <f t="shared" si="262"/>
        <v>3004.528</v>
      </c>
      <c r="AA259" s="20">
        <f>IFERROR(VLOOKUP(E259,INPUTS!$A$44:$C$103,3,0),SCENARIOS!$J$24)</f>
        <v>0.06</v>
      </c>
      <c r="AB259" s="15">
        <f t="shared" ref="AB259:AF259" si="339">$T259*AA259*(1+$Q259)^AB$2</f>
        <v>10198.0429651795</v>
      </c>
      <c r="AC259" s="20">
        <f>IFERROR(VLOOKUP($E259,INPUTS!$A$44:$G$103,4,0),SCENARIOS!$K$24)</f>
        <v>0.15</v>
      </c>
      <c r="AD259" s="15">
        <f t="shared" si="339"/>
        <v>28845.3739155389</v>
      </c>
      <c r="AE259" s="20">
        <f>IFERROR(VLOOKUP($E259,INPUTS!$A$44:$G$103,5,0),SCENARIOS!$L$24)</f>
        <v>0.3</v>
      </c>
      <c r="AF259" s="15">
        <f t="shared" si="339"/>
        <v>65271.7859038835</v>
      </c>
      <c r="AG259" s="20">
        <f>IFERROR(VLOOKUP($E259,INPUTS!$A$44:$G$103,6,0),SCENARIOS!$M$24)</f>
        <v>0.4</v>
      </c>
      <c r="AH259" s="15">
        <f t="shared" si="264"/>
        <v>98465.3795222564</v>
      </c>
      <c r="AI259" s="20">
        <f>IFERROR(VLOOKUP($E259,INPUTS!$A$44:$G$103,7,0),SCENARIOS!$N$24)</f>
        <v>0.5</v>
      </c>
      <c r="AJ259" s="15">
        <f t="shared" si="265"/>
        <v>139255.673846092</v>
      </c>
      <c r="AL259" t="str">
        <f t="shared" si="268"/>
        <v>N</v>
      </c>
      <c r="AM259" s="21">
        <f t="shared" si="269"/>
        <v>278511.347692183</v>
      </c>
      <c r="BC259" s="2"/>
    </row>
    <row r="260" ht="15" customHeight="1" spans="1:61">
      <c r="A260" s="6" t="s">
        <v>1201</v>
      </c>
      <c r="B260" s="52" t="s">
        <v>389</v>
      </c>
      <c r="C260" s="52" t="s">
        <v>390</v>
      </c>
      <c r="D260" s="52" t="s">
        <v>929</v>
      </c>
      <c r="E260" s="10" t="s">
        <v>208</v>
      </c>
      <c r="F260" s="52" t="s">
        <v>391</v>
      </c>
      <c r="G260" s="52" t="s">
        <v>165</v>
      </c>
      <c r="H260" s="52" t="s">
        <v>256</v>
      </c>
      <c r="I260" s="52" t="s">
        <v>930</v>
      </c>
      <c r="J260" s="52" t="s">
        <v>169</v>
      </c>
      <c r="K260" s="52" t="s">
        <v>931</v>
      </c>
      <c r="L260" s="53" t="s">
        <v>291</v>
      </c>
      <c r="M260" s="13">
        <v>2377</v>
      </c>
      <c r="N260" s="14">
        <f t="shared" si="266"/>
        <v>6.51232876712329</v>
      </c>
      <c r="O260" s="15">
        <v>7600</v>
      </c>
      <c r="P260" s="15">
        <f t="shared" si="311"/>
        <v>18065200</v>
      </c>
      <c r="Q260" s="16">
        <f>IFERROR(VLOOKUP(G260,SCENARIOS!$A$13:$E$18,3,0),0.025)</f>
        <v>0.025</v>
      </c>
      <c r="R260" s="52">
        <f>IFERROR(VLOOKUP(L260,INPUTS!$A$107:$B$120,2,0),0.0082)</f>
        <v>0.0079</v>
      </c>
      <c r="S260" s="52">
        <f t="shared" si="312"/>
        <v>60.04</v>
      </c>
      <c r="T260" s="15">
        <f t="shared" si="313"/>
        <v>142715.08</v>
      </c>
      <c r="U260" s="15">
        <f>T260/INPUTS!$B$7*1000</f>
        <v>178393850</v>
      </c>
      <c r="V260" s="15">
        <f>T260*INPUTS!$B$6</f>
        <v>450979.6528</v>
      </c>
      <c r="W260" s="54" t="s">
        <v>396</v>
      </c>
      <c r="X260" s="54" t="s">
        <v>396</v>
      </c>
      <c r="Y260" s="67">
        <f>IFERROR(VLOOKUP(E260,INPUTS!$A$44:$B$103,2,0),0)</f>
        <v>0.02</v>
      </c>
      <c r="Z260" s="15">
        <f t="shared" ref="Z260:Z323" si="340">T260*Y260</f>
        <v>2854.3016</v>
      </c>
      <c r="AA260" s="20">
        <f>IFERROR(VLOOKUP(E260,INPUTS!$A$44:$C$103,3,0),SCENARIOS!$J$24)</f>
        <v>0.06</v>
      </c>
      <c r="AB260" s="15">
        <f t="shared" ref="AB260:AF260" si="341">$T260*AA260*(1+$Q260)^AB$2</f>
        <v>9688.14081692055</v>
      </c>
      <c r="AC260" s="20">
        <f>IFERROR(VLOOKUP($E260,INPUTS!$A$44:$G$103,4,0),SCENARIOS!$K$24)</f>
        <v>0.15</v>
      </c>
      <c r="AD260" s="15">
        <f t="shared" si="341"/>
        <v>27403.105219762</v>
      </c>
      <c r="AE260" s="20">
        <f>IFERROR(VLOOKUP($E260,INPUTS!$A$44:$G$103,5,0),SCENARIOS!$L$24)</f>
        <v>0.3</v>
      </c>
      <c r="AF260" s="15">
        <f t="shared" si="341"/>
        <v>62008.1966086894</v>
      </c>
      <c r="AG260" s="20">
        <f>IFERROR(VLOOKUP($E260,INPUTS!$A$44:$G$103,6,0),SCENARIOS!$M$24)</f>
        <v>0.4</v>
      </c>
      <c r="AH260" s="15">
        <f t="shared" ref="AH260:AH323" si="342">$T260*AG260*(1+$Q260)^AH$2</f>
        <v>93542.1105461436</v>
      </c>
      <c r="AI260" s="20">
        <f>IFERROR(VLOOKUP($E260,INPUTS!$A$44:$G$103,7,0),SCENARIOS!$N$24)</f>
        <v>0.5</v>
      </c>
      <c r="AJ260" s="15">
        <f t="shared" ref="AJ260:AJ323" si="343">$T260*AI260*(1+$Q260)^AJ$2</f>
        <v>132292.890153787</v>
      </c>
      <c r="AL260" t="str">
        <f t="shared" si="268"/>
        <v>N</v>
      </c>
      <c r="AM260" s="21">
        <f t="shared" si="269"/>
        <v>264585.780307574</v>
      </c>
      <c r="BC260" s="2"/>
    </row>
    <row r="261" ht="15" customHeight="1" spans="1:61">
      <c r="A261" s="24" t="s">
        <v>1202</v>
      </c>
      <c r="B261" s="52" t="s">
        <v>389</v>
      </c>
      <c r="C261" s="52" t="s">
        <v>390</v>
      </c>
      <c r="D261" s="52" t="s">
        <v>929</v>
      </c>
      <c r="E261" s="10" t="s">
        <v>208</v>
      </c>
      <c r="F261" s="52" t="s">
        <v>391</v>
      </c>
      <c r="G261" s="52" t="s">
        <v>165</v>
      </c>
      <c r="H261" s="52" t="s">
        <v>248</v>
      </c>
      <c r="I261" s="52" t="s">
        <v>930</v>
      </c>
      <c r="J261" s="52" t="s">
        <v>169</v>
      </c>
      <c r="K261" s="52" t="s">
        <v>931</v>
      </c>
      <c r="L261" s="53" t="s">
        <v>293</v>
      </c>
      <c r="M261" s="13">
        <v>1584</v>
      </c>
      <c r="N261" s="14">
        <f t="shared" ref="N261:N324" si="344">M261/365</f>
        <v>4.33972602739726</v>
      </c>
      <c r="O261" s="15">
        <v>9800</v>
      </c>
      <c r="P261" s="15">
        <f t="shared" si="311"/>
        <v>15523200</v>
      </c>
      <c r="Q261" s="16">
        <f>IFERROR(VLOOKUP(G261,SCENARIOS!$A$13:$E$18,3,0),0.025)</f>
        <v>0.025</v>
      </c>
      <c r="R261" s="52">
        <f>IFERROR(VLOOKUP(L261,INPUTS!$A$107:$B$120,2,0),0.0082)</f>
        <v>0.0079</v>
      </c>
      <c r="S261" s="52">
        <f t="shared" si="312"/>
        <v>77.42</v>
      </c>
      <c r="T261" s="15">
        <f t="shared" si="313"/>
        <v>122633.28</v>
      </c>
      <c r="U261" s="15">
        <f>T261/INPUTS!$B$7*1000</f>
        <v>153291600</v>
      </c>
      <c r="V261" s="15">
        <f>T261*INPUTS!$B$6</f>
        <v>387521.1648</v>
      </c>
      <c r="W261" s="54" t="s">
        <v>396</v>
      </c>
      <c r="X261" s="54" t="s">
        <v>396</v>
      </c>
      <c r="Y261" s="67">
        <f>IFERROR(VLOOKUP(E261,INPUTS!$A$44:$B$103,2,0),0)</f>
        <v>0.02</v>
      </c>
      <c r="Z261" s="15">
        <f t="shared" si="340"/>
        <v>2452.6656</v>
      </c>
      <c r="AA261" s="20">
        <f>IFERROR(VLOOKUP(E261,INPUTS!$A$44:$C$103,3,0),SCENARIOS!$J$24)</f>
        <v>0.06</v>
      </c>
      <c r="AB261" s="15">
        <f t="shared" ref="AB261:AF261" si="345">$T261*AA261*(1+$Q261)^AB$2</f>
        <v>8324.89800994294</v>
      </c>
      <c r="AC261" s="20">
        <f>IFERROR(VLOOKUP($E261,INPUTS!$A$44:$G$103,4,0),SCENARIOS!$K$24)</f>
        <v>0.15</v>
      </c>
      <c r="AD261" s="15">
        <f t="shared" si="345"/>
        <v>23547.1449498156</v>
      </c>
      <c r="AE261" s="20">
        <f>IFERROR(VLOOKUP($E261,INPUTS!$A$44:$G$103,5,0),SCENARIOS!$L$24)</f>
        <v>0.3</v>
      </c>
      <c r="AF261" s="15">
        <f t="shared" si="345"/>
        <v>53282.8663726948</v>
      </c>
      <c r="AG261" s="20">
        <f>IFERROR(VLOOKUP($E261,INPUTS!$A$44:$G$103,6,0),SCENARIOS!$M$24)</f>
        <v>0.4</v>
      </c>
      <c r="AH261" s="15">
        <f t="shared" si="342"/>
        <v>80379.5634938942</v>
      </c>
      <c r="AI261" s="20">
        <f>IFERROR(VLOOKUP($E261,INPUTS!$A$44:$G$103,7,0),SCENARIOS!$N$24)</f>
        <v>0.5</v>
      </c>
      <c r="AJ261" s="15">
        <f t="shared" si="343"/>
        <v>113677.622856944</v>
      </c>
      <c r="AL261" t="str">
        <f t="shared" ref="AL261:AL324" si="346">IF(H261="MULTI","MULTI",IF(COUNTIFS($E$4:$E$1277,H261,$H$4:$H$1277,E261)&gt;0,"Y","N"))</f>
        <v>N</v>
      </c>
      <c r="AM261" s="21">
        <f t="shared" ref="AM261:AM324" si="347">T261*((1+Q261)^25)</f>
        <v>227355.245713888</v>
      </c>
      <c r="BC261" s="2"/>
    </row>
    <row r="262" ht="15" customHeight="1" spans="1:61">
      <c r="A262" s="6" t="s">
        <v>1203</v>
      </c>
      <c r="B262" s="52" t="s">
        <v>389</v>
      </c>
      <c r="C262" s="52" t="s">
        <v>390</v>
      </c>
      <c r="D262" s="52" t="s">
        <v>929</v>
      </c>
      <c r="E262" s="10" t="s">
        <v>208</v>
      </c>
      <c r="F262" s="52" t="s">
        <v>391</v>
      </c>
      <c r="G262" s="52" t="s">
        <v>165</v>
      </c>
      <c r="H262" s="52" t="s">
        <v>252</v>
      </c>
      <c r="I262" s="52" t="s">
        <v>930</v>
      </c>
      <c r="J262" s="52" t="s">
        <v>169</v>
      </c>
      <c r="K262" s="52" t="s">
        <v>931</v>
      </c>
      <c r="L262" s="53" t="s">
        <v>293</v>
      </c>
      <c r="M262" s="13">
        <v>1584</v>
      </c>
      <c r="N262" s="14">
        <f t="shared" si="344"/>
        <v>4.33972602739726</v>
      </c>
      <c r="O262" s="15">
        <v>9900</v>
      </c>
      <c r="P262" s="15">
        <f t="shared" si="311"/>
        <v>15681600</v>
      </c>
      <c r="Q262" s="16">
        <f>IFERROR(VLOOKUP(G262,SCENARIOS!$A$13:$E$18,3,0),0.025)</f>
        <v>0.025</v>
      </c>
      <c r="R262" s="52">
        <f>IFERROR(VLOOKUP(L262,INPUTS!$A$107:$B$120,2,0),0.0082)</f>
        <v>0.0079</v>
      </c>
      <c r="S262" s="52">
        <f t="shared" si="312"/>
        <v>78.21</v>
      </c>
      <c r="T262" s="15">
        <f t="shared" si="313"/>
        <v>123884.64</v>
      </c>
      <c r="U262" s="15">
        <f>T262/INPUTS!$B$7*1000</f>
        <v>154855800</v>
      </c>
      <c r="V262" s="15">
        <f>T262*INPUTS!$B$6</f>
        <v>391475.4624</v>
      </c>
      <c r="W262" s="54" t="s">
        <v>396</v>
      </c>
      <c r="X262" s="54" t="s">
        <v>396</v>
      </c>
      <c r="Y262" s="67">
        <f>IFERROR(VLOOKUP(E262,INPUTS!$A$44:$B$103,2,0),0)</f>
        <v>0.02</v>
      </c>
      <c r="Z262" s="15">
        <f t="shared" si="340"/>
        <v>2477.6928</v>
      </c>
      <c r="AA262" s="20">
        <f>IFERROR(VLOOKUP(E262,INPUTS!$A$44:$C$103,3,0),SCENARIOS!$J$24)</f>
        <v>0.06</v>
      </c>
      <c r="AB262" s="15">
        <f t="shared" ref="AB262:AF262" si="348">$T262*AA262*(1+$Q262)^AB$2</f>
        <v>8409.8459488199</v>
      </c>
      <c r="AC262" s="20">
        <f>IFERROR(VLOOKUP($E262,INPUTS!$A$44:$G$103,4,0),SCENARIOS!$K$24)</f>
        <v>0.15</v>
      </c>
      <c r="AD262" s="15">
        <f t="shared" si="348"/>
        <v>23787.4219390995</v>
      </c>
      <c r="AE262" s="20">
        <f>IFERROR(VLOOKUP($E262,INPUTS!$A$44:$G$103,5,0),SCENARIOS!$L$24)</f>
        <v>0.3</v>
      </c>
      <c r="AF262" s="15">
        <f t="shared" si="348"/>
        <v>53826.5690907835</v>
      </c>
      <c r="AG262" s="20">
        <f>IFERROR(VLOOKUP($E262,INPUTS!$A$44:$G$103,6,0),SCENARIOS!$M$24)</f>
        <v>0.4</v>
      </c>
      <c r="AH262" s="15">
        <f t="shared" si="342"/>
        <v>81199.7631213829</v>
      </c>
      <c r="AI262" s="20">
        <f>IFERROR(VLOOKUP($E262,INPUTS!$A$44:$G$103,7,0),SCENARIOS!$N$24)</f>
        <v>0.5</v>
      </c>
      <c r="AJ262" s="15">
        <f t="shared" si="343"/>
        <v>114837.598600382</v>
      </c>
      <c r="AL262" t="str">
        <f t="shared" si="346"/>
        <v>N</v>
      </c>
      <c r="AM262" s="21">
        <f t="shared" si="347"/>
        <v>229675.197200765</v>
      </c>
      <c r="BC262" s="2"/>
    </row>
    <row r="263" ht="15" customHeight="1" spans="1:61">
      <c r="A263" s="24" t="s">
        <v>1204</v>
      </c>
      <c r="B263" s="52" t="s">
        <v>389</v>
      </c>
      <c r="C263" s="52" t="s">
        <v>390</v>
      </c>
      <c r="D263" s="52" t="s">
        <v>929</v>
      </c>
      <c r="E263" s="10" t="s">
        <v>208</v>
      </c>
      <c r="F263" s="52" t="s">
        <v>391</v>
      </c>
      <c r="G263" s="52" t="s">
        <v>165</v>
      </c>
      <c r="H263" s="52" t="s">
        <v>615</v>
      </c>
      <c r="I263" s="52" t="s">
        <v>614</v>
      </c>
      <c r="J263" s="52" t="s">
        <v>169</v>
      </c>
      <c r="K263" s="52" t="s">
        <v>931</v>
      </c>
      <c r="L263" s="53" t="s">
        <v>291</v>
      </c>
      <c r="M263" s="13">
        <v>1584</v>
      </c>
      <c r="N263" s="14">
        <f t="shared" si="344"/>
        <v>4.33972602739726</v>
      </c>
      <c r="O263" s="15">
        <v>7100</v>
      </c>
      <c r="P263" s="15">
        <f t="shared" si="311"/>
        <v>11246400</v>
      </c>
      <c r="Q263" s="16">
        <f>IFERROR(VLOOKUP(G263,SCENARIOS!$A$13:$E$18,3,0),0.025)</f>
        <v>0.025</v>
      </c>
      <c r="R263" s="52">
        <f>IFERROR(VLOOKUP(L263,INPUTS!$A$107:$B$120,2,0),0.0082)</f>
        <v>0.0079</v>
      </c>
      <c r="S263" s="52">
        <f t="shared" si="312"/>
        <v>56.09</v>
      </c>
      <c r="T263" s="15">
        <f t="shared" si="313"/>
        <v>88846.56</v>
      </c>
      <c r="U263" s="15">
        <f>T263/INPUTS!$B$7*1000</f>
        <v>111058200</v>
      </c>
      <c r="V263" s="15">
        <f>T263*INPUTS!$B$6</f>
        <v>280755.1296</v>
      </c>
      <c r="W263" s="54" t="s">
        <v>396</v>
      </c>
      <c r="X263" s="54" t="s">
        <v>396</v>
      </c>
      <c r="Y263" s="67">
        <f>IFERROR(VLOOKUP(E263,INPUTS!$A$44:$B$103,2,0),0)</f>
        <v>0.02</v>
      </c>
      <c r="Z263" s="15">
        <f t="shared" si="340"/>
        <v>1776.9312</v>
      </c>
      <c r="AA263" s="20">
        <f>IFERROR(VLOOKUP(E263,INPUTS!$A$44:$C$103,3,0),SCENARIOS!$J$24)</f>
        <v>0.06</v>
      </c>
      <c r="AB263" s="15">
        <f t="shared" ref="AB263:AF263" si="349">$T263*AA263*(1+$Q263)^AB$2</f>
        <v>6031.30366026478</v>
      </c>
      <c r="AC263" s="20">
        <f>IFERROR(VLOOKUP($E263,INPUTS!$A$44:$G$103,4,0),SCENARIOS!$K$24)</f>
        <v>0.15</v>
      </c>
      <c r="AD263" s="15">
        <f t="shared" si="349"/>
        <v>17059.6662391521</v>
      </c>
      <c r="AE263" s="20">
        <f>IFERROR(VLOOKUP($E263,INPUTS!$A$44:$G$103,5,0),SCENARIOS!$L$24)</f>
        <v>0.3</v>
      </c>
      <c r="AF263" s="15">
        <f t="shared" si="349"/>
        <v>38602.8929842993</v>
      </c>
      <c r="AG263" s="20">
        <f>IFERROR(VLOOKUP($E263,INPUTS!$A$44:$G$103,6,0),SCENARIOS!$M$24)</f>
        <v>0.4</v>
      </c>
      <c r="AH263" s="15">
        <f t="shared" si="342"/>
        <v>58234.1735516988</v>
      </c>
      <c r="AI263" s="20">
        <f>IFERROR(VLOOKUP($E263,INPUTS!$A$44:$G$103,7,0),SCENARIOS!$N$24)</f>
        <v>0.5</v>
      </c>
      <c r="AJ263" s="15">
        <f t="shared" si="343"/>
        <v>82358.2777841126</v>
      </c>
      <c r="AL263" t="str">
        <f t="shared" si="346"/>
        <v>N</v>
      </c>
      <c r="AM263" s="21">
        <f t="shared" si="347"/>
        <v>164716.555568225</v>
      </c>
      <c r="BC263" s="2"/>
    </row>
    <row r="264" ht="15" customHeight="1" spans="1:61">
      <c r="A264" s="6" t="s">
        <v>1205</v>
      </c>
      <c r="B264" s="52" t="s">
        <v>389</v>
      </c>
      <c r="C264" s="52" t="s">
        <v>390</v>
      </c>
      <c r="D264" s="52" t="s">
        <v>929</v>
      </c>
      <c r="E264" s="10" t="s">
        <v>208</v>
      </c>
      <c r="F264" s="52" t="s">
        <v>391</v>
      </c>
      <c r="G264" s="52" t="s">
        <v>165</v>
      </c>
      <c r="H264" s="52" t="s">
        <v>234</v>
      </c>
      <c r="I264" s="52" t="s">
        <v>424</v>
      </c>
      <c r="J264" s="52" t="s">
        <v>173</v>
      </c>
      <c r="K264" s="52" t="s">
        <v>931</v>
      </c>
      <c r="L264" s="53" t="s">
        <v>291</v>
      </c>
      <c r="M264" s="13">
        <v>2377</v>
      </c>
      <c r="N264" s="14">
        <f t="shared" si="344"/>
        <v>6.51232876712329</v>
      </c>
      <c r="O264" s="15">
        <v>9300</v>
      </c>
      <c r="P264" s="15">
        <f t="shared" si="311"/>
        <v>22106100</v>
      </c>
      <c r="Q264" s="16">
        <f>IFERROR(VLOOKUP(G264,SCENARIOS!$A$13:$E$18,3,0),0.025)</f>
        <v>0.025</v>
      </c>
      <c r="R264" s="52">
        <f>IFERROR(VLOOKUP(L264,INPUTS!$A$107:$B$120,2,0),0.0082)</f>
        <v>0.0079</v>
      </c>
      <c r="S264" s="52">
        <f t="shared" si="312"/>
        <v>73.47</v>
      </c>
      <c r="T264" s="15">
        <f t="shared" si="313"/>
        <v>174638.19</v>
      </c>
      <c r="U264" s="15">
        <f>T264/INPUTS!$B$7*1000</f>
        <v>218297737.5</v>
      </c>
      <c r="V264" s="15">
        <f>T264*INPUTS!$B$6</f>
        <v>551856.6804</v>
      </c>
      <c r="W264" s="54" t="s">
        <v>396</v>
      </c>
      <c r="X264" s="54" t="s">
        <v>396</v>
      </c>
      <c r="Y264" s="67">
        <f>IFERROR(VLOOKUP(E264,INPUTS!$A$44:$B$103,2,0),0)</f>
        <v>0.02</v>
      </c>
      <c r="Z264" s="15">
        <f t="shared" si="340"/>
        <v>3492.7638</v>
      </c>
      <c r="AA264" s="20">
        <f>IFERROR(VLOOKUP(E264,INPUTS!$A$44:$C$103,3,0),SCENARIOS!$J$24)</f>
        <v>0.06</v>
      </c>
      <c r="AB264" s="15">
        <f t="shared" ref="AB264:AF264" si="350">$T264*AA264*(1+$Q264)^AB$2</f>
        <v>11855.2249470212</v>
      </c>
      <c r="AC264" s="20">
        <f>IFERROR(VLOOKUP($E264,INPUTS!$A$44:$G$103,4,0),SCENARIOS!$K$24)</f>
        <v>0.15</v>
      </c>
      <c r="AD264" s="15">
        <f t="shared" si="350"/>
        <v>33532.747176814</v>
      </c>
      <c r="AE264" s="20">
        <f>IFERROR(VLOOKUP($E264,INPUTS!$A$44:$G$103,5,0),SCENARIOS!$L$24)</f>
        <v>0.3</v>
      </c>
      <c r="AF264" s="15">
        <f t="shared" si="350"/>
        <v>75878.4511132646</v>
      </c>
      <c r="AG264" s="20">
        <f>IFERROR(VLOOKUP($E264,INPUTS!$A$44:$G$103,6,0),SCENARIOS!$M$24)</f>
        <v>0.4</v>
      </c>
      <c r="AH264" s="15">
        <f t="shared" si="342"/>
        <v>114466.003694623</v>
      </c>
      <c r="AI264" s="20">
        <f>IFERROR(VLOOKUP($E264,INPUTS!$A$44:$G$103,7,0),SCENARIOS!$N$24)</f>
        <v>0.5</v>
      </c>
      <c r="AJ264" s="15">
        <f t="shared" si="343"/>
        <v>161884.720846081</v>
      </c>
      <c r="AL264" t="str">
        <f t="shared" si="346"/>
        <v>Y</v>
      </c>
      <c r="AM264" s="21">
        <f t="shared" si="347"/>
        <v>323769.441692163</v>
      </c>
      <c r="BC264" s="2"/>
    </row>
    <row r="265" ht="15" customHeight="1" spans="1:61">
      <c r="A265" s="24" t="s">
        <v>1206</v>
      </c>
      <c r="B265" s="52" t="s">
        <v>389</v>
      </c>
      <c r="C265" s="52" t="s">
        <v>390</v>
      </c>
      <c r="D265" s="52" t="s">
        <v>929</v>
      </c>
      <c r="E265" s="10" t="s">
        <v>208</v>
      </c>
      <c r="F265" s="52" t="s">
        <v>391</v>
      </c>
      <c r="G265" s="52" t="s">
        <v>165</v>
      </c>
      <c r="H265" s="52" t="s">
        <v>505</v>
      </c>
      <c r="I265" s="52" t="s">
        <v>504</v>
      </c>
      <c r="J265" s="52" t="s">
        <v>173</v>
      </c>
      <c r="K265" s="52" t="s">
        <v>931</v>
      </c>
      <c r="L265" s="53" t="s">
        <v>291</v>
      </c>
      <c r="M265" s="13">
        <v>1584</v>
      </c>
      <c r="N265" s="14">
        <f t="shared" si="344"/>
        <v>4.33972602739726</v>
      </c>
      <c r="O265" s="15">
        <v>8750</v>
      </c>
      <c r="P265" s="15">
        <f t="shared" si="311"/>
        <v>13860000</v>
      </c>
      <c r="Q265" s="16">
        <f>IFERROR(VLOOKUP(G265,SCENARIOS!$A$13:$E$18,3,0),0.025)</f>
        <v>0.025</v>
      </c>
      <c r="R265" s="52">
        <f>IFERROR(VLOOKUP(L265,INPUTS!$A$107:$B$120,2,0),0.0082)</f>
        <v>0.0079</v>
      </c>
      <c r="S265" s="52">
        <f t="shared" si="312"/>
        <v>69.125</v>
      </c>
      <c r="T265" s="15">
        <f t="shared" si="313"/>
        <v>109494</v>
      </c>
      <c r="U265" s="15">
        <f>T265/INPUTS!$B$7*1000</f>
        <v>136867500</v>
      </c>
      <c r="V265" s="15">
        <f>T265*INPUTS!$B$6</f>
        <v>346001.04</v>
      </c>
      <c r="W265" s="54" t="s">
        <v>396</v>
      </c>
      <c r="X265" s="54" t="s">
        <v>396</v>
      </c>
      <c r="Y265" s="67">
        <f>IFERROR(VLOOKUP(E265,INPUTS!$A$44:$B$103,2,0),0)</f>
        <v>0.02</v>
      </c>
      <c r="Z265" s="15">
        <f t="shared" si="340"/>
        <v>2189.88</v>
      </c>
      <c r="AA265" s="20">
        <f>IFERROR(VLOOKUP(E265,INPUTS!$A$44:$C$103,3,0),SCENARIOS!$J$24)</f>
        <v>0.06</v>
      </c>
      <c r="AB265" s="15">
        <f t="shared" ref="AB265:AF265" si="351">$T265*AA265*(1+$Q265)^AB$2</f>
        <v>7432.94465173476</v>
      </c>
      <c r="AC265" s="20">
        <f>IFERROR(VLOOKUP($E265,INPUTS!$A$44:$G$103,4,0),SCENARIOS!$K$24)</f>
        <v>0.15</v>
      </c>
      <c r="AD265" s="15">
        <f t="shared" si="351"/>
        <v>21024.2365623354</v>
      </c>
      <c r="AE265" s="20">
        <f>IFERROR(VLOOKUP($E265,INPUTS!$A$44:$G$103,5,0),SCENARIOS!$L$24)</f>
        <v>0.3</v>
      </c>
      <c r="AF265" s="15">
        <f t="shared" si="351"/>
        <v>47573.9878327632</v>
      </c>
      <c r="AG265" s="20">
        <f>IFERROR(VLOOKUP($E265,INPUTS!$A$44:$G$103,6,0),SCENARIOS!$M$24)</f>
        <v>0.4</v>
      </c>
      <c r="AH265" s="15">
        <f t="shared" si="342"/>
        <v>71767.4674052626</v>
      </c>
      <c r="AI265" s="20">
        <f>IFERROR(VLOOKUP($E265,INPUTS!$A$44:$G$103,7,0),SCENARIOS!$N$24)</f>
        <v>0.5</v>
      </c>
      <c r="AJ265" s="15">
        <f t="shared" si="343"/>
        <v>101497.877550843</v>
      </c>
      <c r="AL265" t="str">
        <f t="shared" si="346"/>
        <v>N</v>
      </c>
      <c r="AM265" s="21">
        <f t="shared" si="347"/>
        <v>202995.755101686</v>
      </c>
      <c r="BC265" s="2"/>
    </row>
    <row r="266" ht="15" customHeight="1" spans="1:61">
      <c r="A266" s="6" t="s">
        <v>1207</v>
      </c>
      <c r="B266" s="52" t="s">
        <v>389</v>
      </c>
      <c r="C266" s="52" t="s">
        <v>390</v>
      </c>
      <c r="D266" s="52" t="s">
        <v>929</v>
      </c>
      <c r="E266" s="10" t="s">
        <v>208</v>
      </c>
      <c r="F266" s="52" t="s">
        <v>391</v>
      </c>
      <c r="G266" s="52" t="s">
        <v>165</v>
      </c>
      <c r="H266" s="52" t="s">
        <v>242</v>
      </c>
      <c r="I266" s="52" t="s">
        <v>421</v>
      </c>
      <c r="J266" s="52" t="s">
        <v>173</v>
      </c>
      <c r="K266" s="52" t="s">
        <v>931</v>
      </c>
      <c r="L266" s="53" t="s">
        <v>293</v>
      </c>
      <c r="M266" s="13">
        <v>1584</v>
      </c>
      <c r="N266" s="14">
        <f t="shared" si="344"/>
        <v>4.33972602739726</v>
      </c>
      <c r="O266" s="15">
        <v>10100</v>
      </c>
      <c r="P266" s="15">
        <f t="shared" si="311"/>
        <v>15998400</v>
      </c>
      <c r="Q266" s="16">
        <f>IFERROR(VLOOKUP(G266,SCENARIOS!$A$13:$E$18,3,0),0.025)</f>
        <v>0.025</v>
      </c>
      <c r="R266" s="52">
        <f>IFERROR(VLOOKUP(L266,INPUTS!$A$107:$B$120,2,0),0.0082)</f>
        <v>0.0079</v>
      </c>
      <c r="S266" s="52">
        <f t="shared" si="312"/>
        <v>79.79</v>
      </c>
      <c r="T266" s="15">
        <f t="shared" si="313"/>
        <v>126387.36</v>
      </c>
      <c r="U266" s="15">
        <f>T266/INPUTS!$B$7*1000</f>
        <v>157984200</v>
      </c>
      <c r="V266" s="15">
        <f>T266*INPUTS!$B$6</f>
        <v>399384.0576</v>
      </c>
      <c r="W266" s="54" t="s">
        <v>396</v>
      </c>
      <c r="X266" s="54" t="s">
        <v>396</v>
      </c>
      <c r="Y266" s="67">
        <f>IFERROR(VLOOKUP(E266,INPUTS!$A$44:$B$103,2,0),0)</f>
        <v>0.02</v>
      </c>
      <c r="Z266" s="15">
        <f t="shared" si="340"/>
        <v>2527.7472</v>
      </c>
      <c r="AA266" s="20">
        <f>IFERROR(VLOOKUP(E266,INPUTS!$A$44:$C$103,3,0),SCENARIOS!$J$24)</f>
        <v>0.06</v>
      </c>
      <c r="AB266" s="15">
        <f t="shared" ref="AB266:AF266" si="352">$T266*AA266*(1+$Q266)^AB$2</f>
        <v>8579.74182657384</v>
      </c>
      <c r="AC266" s="20">
        <f>IFERROR(VLOOKUP($E266,INPUTS!$A$44:$G$103,4,0),SCENARIOS!$K$24)</f>
        <v>0.15</v>
      </c>
      <c r="AD266" s="15">
        <f t="shared" si="352"/>
        <v>24267.9759176671</v>
      </c>
      <c r="AE266" s="20">
        <f>IFERROR(VLOOKUP($E266,INPUTS!$A$44:$G$103,5,0),SCENARIOS!$L$24)</f>
        <v>0.3</v>
      </c>
      <c r="AF266" s="15">
        <f t="shared" si="352"/>
        <v>54913.974526961</v>
      </c>
      <c r="AG266" s="20">
        <f>IFERROR(VLOOKUP($E266,INPUTS!$A$44:$G$103,6,0),SCENARIOS!$M$24)</f>
        <v>0.4</v>
      </c>
      <c r="AH266" s="15">
        <f t="shared" si="342"/>
        <v>82840.1623763603</v>
      </c>
      <c r="AI266" s="20">
        <f>IFERROR(VLOOKUP($E266,INPUTS!$A$44:$G$103,7,0),SCENARIOS!$N$24)</f>
        <v>0.5</v>
      </c>
      <c r="AJ266" s="15">
        <f t="shared" si="343"/>
        <v>117157.550087259</v>
      </c>
      <c r="AL266" t="str">
        <f t="shared" si="346"/>
        <v>N</v>
      </c>
      <c r="AM266" s="21">
        <f t="shared" si="347"/>
        <v>234315.100174517</v>
      </c>
      <c r="BC266" s="2"/>
    </row>
    <row r="267" ht="15" customHeight="1" spans="1:61">
      <c r="A267" s="24" t="s">
        <v>1208</v>
      </c>
      <c r="B267" s="52" t="s">
        <v>389</v>
      </c>
      <c r="C267" s="52" t="s">
        <v>390</v>
      </c>
      <c r="D267" s="52" t="s">
        <v>929</v>
      </c>
      <c r="E267" s="10" t="s">
        <v>208</v>
      </c>
      <c r="F267" s="52" t="s">
        <v>391</v>
      </c>
      <c r="G267" s="52" t="s">
        <v>165</v>
      </c>
      <c r="H267" s="52" t="s">
        <v>440</v>
      </c>
      <c r="I267" s="52" t="s">
        <v>439</v>
      </c>
      <c r="J267" s="52" t="s">
        <v>177</v>
      </c>
      <c r="K267" s="52" t="s">
        <v>931</v>
      </c>
      <c r="L267" s="53" t="s">
        <v>291</v>
      </c>
      <c r="M267" s="13">
        <v>3167</v>
      </c>
      <c r="N267" s="14">
        <f t="shared" si="344"/>
        <v>8.67671232876712</v>
      </c>
      <c r="O267" s="15">
        <v>4800</v>
      </c>
      <c r="P267" s="15">
        <f t="shared" si="311"/>
        <v>15201600</v>
      </c>
      <c r="Q267" s="16">
        <f>IFERROR(VLOOKUP(G267,SCENARIOS!$A$13:$E$18,3,0),0.025)</f>
        <v>0.025</v>
      </c>
      <c r="R267" s="52">
        <f>IFERROR(VLOOKUP(L267,INPUTS!$A$107:$B$120,2,0),0.0082)</f>
        <v>0.0079</v>
      </c>
      <c r="S267" s="52">
        <f t="shared" si="312"/>
        <v>37.92</v>
      </c>
      <c r="T267" s="15">
        <f t="shared" si="313"/>
        <v>120092.64</v>
      </c>
      <c r="U267" s="15">
        <f>T267/INPUTS!$B$7*1000</f>
        <v>150115800</v>
      </c>
      <c r="V267" s="15">
        <f>T267*INPUTS!$B$6</f>
        <v>379492.7424</v>
      </c>
      <c r="W267" s="54" t="s">
        <v>396</v>
      </c>
      <c r="X267" s="54" t="s">
        <v>396</v>
      </c>
      <c r="Y267" s="67">
        <f>IFERROR(VLOOKUP(E267,INPUTS!$A$44:$B$103,2,0),0)</f>
        <v>0.02</v>
      </c>
      <c r="Z267" s="15">
        <f t="shared" si="340"/>
        <v>2401.8528</v>
      </c>
      <c r="AA267" s="20">
        <f>IFERROR(VLOOKUP(E267,INPUTS!$A$44:$C$103,3,0),SCENARIOS!$J$24)</f>
        <v>0.06</v>
      </c>
      <c r="AB267" s="15">
        <f t="shared" ref="AB267:AF267" si="353">$T267*AA267*(1+$Q267)^AB$2</f>
        <v>8152.42795222303</v>
      </c>
      <c r="AC267" s="20">
        <f>IFERROR(VLOOKUP($E267,INPUTS!$A$44:$G$103,4,0),SCENARIOS!$K$24)</f>
        <v>0.15</v>
      </c>
      <c r="AD267" s="15">
        <f t="shared" si="353"/>
        <v>23059.3098503606</v>
      </c>
      <c r="AE267" s="20">
        <f>IFERROR(VLOOKUP($E267,INPUTS!$A$44:$G$103,5,0),SCENARIOS!$L$24)</f>
        <v>0.3</v>
      </c>
      <c r="AF267" s="15">
        <f t="shared" si="353"/>
        <v>52178.9850965753</v>
      </c>
      <c r="AG267" s="20">
        <f>IFERROR(VLOOKUP($E267,INPUTS!$A$44:$G$103,6,0),SCENARIOS!$M$24)</f>
        <v>0.4</v>
      </c>
      <c r="AH267" s="15">
        <f t="shared" si="342"/>
        <v>78714.3097047504</v>
      </c>
      <c r="AI267" s="20">
        <f>IFERROR(VLOOKUP($E267,INPUTS!$A$44:$G$103,7,0),SCENARIOS!$N$24)</f>
        <v>0.5</v>
      </c>
      <c r="AJ267" s="15">
        <f t="shared" si="343"/>
        <v>111322.520589963</v>
      </c>
      <c r="AL267" t="str">
        <f t="shared" si="346"/>
        <v>Y</v>
      </c>
      <c r="AM267" s="21">
        <f t="shared" si="347"/>
        <v>222645.041179927</v>
      </c>
      <c r="BC267" s="2"/>
    </row>
    <row r="268" ht="15" customHeight="1" spans="1:61">
      <c r="A268" s="6" t="s">
        <v>1209</v>
      </c>
      <c r="B268" s="52" t="s">
        <v>389</v>
      </c>
      <c r="C268" s="52" t="s">
        <v>390</v>
      </c>
      <c r="D268" s="52" t="s">
        <v>929</v>
      </c>
      <c r="E268" s="10" t="s">
        <v>208</v>
      </c>
      <c r="F268" s="52" t="s">
        <v>391</v>
      </c>
      <c r="G268" s="52" t="s">
        <v>165</v>
      </c>
      <c r="H268" s="52" t="s">
        <v>448</v>
      </c>
      <c r="I268" s="52" t="s">
        <v>447</v>
      </c>
      <c r="J268" s="52" t="s">
        <v>177</v>
      </c>
      <c r="K268" s="52" t="s">
        <v>931</v>
      </c>
      <c r="L268" s="53" t="s">
        <v>291</v>
      </c>
      <c r="M268" s="13">
        <v>1584</v>
      </c>
      <c r="N268" s="14">
        <f t="shared" si="344"/>
        <v>4.33972602739726</v>
      </c>
      <c r="O268" s="15">
        <v>4700</v>
      </c>
      <c r="P268" s="15">
        <f t="shared" si="311"/>
        <v>7444800</v>
      </c>
      <c r="Q268" s="16">
        <f>IFERROR(VLOOKUP(G268,SCENARIOS!$A$13:$E$18,3,0),0.025)</f>
        <v>0.025</v>
      </c>
      <c r="R268" s="52">
        <f>IFERROR(VLOOKUP(L268,INPUTS!$A$107:$B$120,2,0),0.0082)</f>
        <v>0.0079</v>
      </c>
      <c r="S268" s="52">
        <f t="shared" si="312"/>
        <v>37.13</v>
      </c>
      <c r="T268" s="15">
        <f t="shared" si="313"/>
        <v>58813.92</v>
      </c>
      <c r="U268" s="15">
        <f>T268/INPUTS!$B$7*1000</f>
        <v>73517400</v>
      </c>
      <c r="V268" s="15">
        <f>T268*INPUTS!$B$6</f>
        <v>185851.9872</v>
      </c>
      <c r="W268" s="54" t="s">
        <v>396</v>
      </c>
      <c r="X268" s="54" t="s">
        <v>396</v>
      </c>
      <c r="Y268" s="67">
        <f>IFERROR(VLOOKUP(E268,INPUTS!$A$44:$B$103,2,0),0)</f>
        <v>0.02</v>
      </c>
      <c r="Z268" s="15">
        <f t="shared" si="340"/>
        <v>1176.2784</v>
      </c>
      <c r="AA268" s="20">
        <f>IFERROR(VLOOKUP(E268,INPUTS!$A$44:$C$103,3,0),SCENARIOS!$J$24)</f>
        <v>0.06</v>
      </c>
      <c r="AB268" s="15">
        <f t="shared" ref="AB268:AF268" si="354">$T268*AA268*(1+$Q268)^AB$2</f>
        <v>3992.55312721753</v>
      </c>
      <c r="AC268" s="20">
        <f>IFERROR(VLOOKUP($E268,INPUTS!$A$44:$G$103,4,0),SCENARIOS!$K$24)</f>
        <v>0.15</v>
      </c>
      <c r="AD268" s="15">
        <f t="shared" si="354"/>
        <v>11293.0184963402</v>
      </c>
      <c r="AE268" s="20">
        <f>IFERROR(VLOOKUP($E268,INPUTS!$A$44:$G$103,5,0),SCENARIOS!$L$24)</f>
        <v>0.3</v>
      </c>
      <c r="AF268" s="15">
        <f t="shared" si="354"/>
        <v>25554.02775017</v>
      </c>
      <c r="AG268" s="20">
        <f>IFERROR(VLOOKUP($E268,INPUTS!$A$44:$G$103,6,0),SCENARIOS!$M$24)</f>
        <v>0.4</v>
      </c>
      <c r="AH268" s="15">
        <f t="shared" si="342"/>
        <v>38549.3824919696</v>
      </c>
      <c r="AI268" s="20">
        <f>IFERROR(VLOOKUP($E268,INPUTS!$A$44:$G$103,7,0),SCENARIOS!$N$24)</f>
        <v>0.5</v>
      </c>
      <c r="AJ268" s="15">
        <f t="shared" si="343"/>
        <v>54518.8599415956</v>
      </c>
      <c r="AL268" t="str">
        <f t="shared" si="346"/>
        <v>Y</v>
      </c>
      <c r="AM268" s="21">
        <f t="shared" si="347"/>
        <v>109037.719883191</v>
      </c>
      <c r="BC268" s="2"/>
    </row>
    <row r="269" ht="15" customHeight="1" spans="1:61">
      <c r="A269" s="24" t="s">
        <v>1210</v>
      </c>
      <c r="B269" s="52" t="s">
        <v>389</v>
      </c>
      <c r="C269" s="52" t="s">
        <v>390</v>
      </c>
      <c r="D269" s="52" t="s">
        <v>929</v>
      </c>
      <c r="E269" s="10" t="s">
        <v>208</v>
      </c>
      <c r="F269" s="52" t="s">
        <v>391</v>
      </c>
      <c r="G269" s="52" t="s">
        <v>165</v>
      </c>
      <c r="H269" s="52" t="s">
        <v>673</v>
      </c>
      <c r="I269" s="52" t="s">
        <v>439</v>
      </c>
      <c r="J269" s="52" t="s">
        <v>177</v>
      </c>
      <c r="K269" s="52" t="s">
        <v>931</v>
      </c>
      <c r="L269" s="53" t="s">
        <v>291</v>
      </c>
      <c r="M269" s="13">
        <v>1584</v>
      </c>
      <c r="N269" s="14">
        <f t="shared" si="344"/>
        <v>4.33972602739726</v>
      </c>
      <c r="O269" s="15">
        <v>4800</v>
      </c>
      <c r="P269" s="15">
        <f t="shared" si="311"/>
        <v>7603200</v>
      </c>
      <c r="Q269" s="16">
        <f>IFERROR(VLOOKUP(G269,SCENARIOS!$A$13:$E$18,3,0),0.025)</f>
        <v>0.025</v>
      </c>
      <c r="R269" s="52">
        <f>IFERROR(VLOOKUP(L269,INPUTS!$A$107:$B$120,2,0),0.0082)</f>
        <v>0.0079</v>
      </c>
      <c r="S269" s="52">
        <f t="shared" si="312"/>
        <v>37.92</v>
      </c>
      <c r="T269" s="15">
        <f t="shared" si="313"/>
        <v>60065.28</v>
      </c>
      <c r="U269" s="15">
        <f>T269/INPUTS!$B$7*1000</f>
        <v>75081600</v>
      </c>
      <c r="V269" s="15">
        <f>T269*INPUTS!$B$6</f>
        <v>189806.2848</v>
      </c>
      <c r="W269" s="54" t="s">
        <v>396</v>
      </c>
      <c r="X269" s="54" t="s">
        <v>396</v>
      </c>
      <c r="Y269" s="67">
        <f>IFERROR(VLOOKUP(E269,INPUTS!$A$44:$B$103,2,0),0)</f>
        <v>0.02</v>
      </c>
      <c r="Z269" s="15">
        <f t="shared" si="340"/>
        <v>1201.3056</v>
      </c>
      <c r="AA269" s="20">
        <f>IFERROR(VLOOKUP(E269,INPUTS!$A$44:$C$103,3,0),SCENARIOS!$J$24)</f>
        <v>0.06</v>
      </c>
      <c r="AB269" s="15">
        <f t="shared" ref="AB269:AF269" si="355">$T269*AA269*(1+$Q269)^AB$2</f>
        <v>4077.5010660945</v>
      </c>
      <c r="AC269" s="20">
        <f>IFERROR(VLOOKUP($E269,INPUTS!$A$44:$G$103,4,0),SCENARIOS!$K$24)</f>
        <v>0.15</v>
      </c>
      <c r="AD269" s="15">
        <f t="shared" si="355"/>
        <v>11533.295485624</v>
      </c>
      <c r="AE269" s="20">
        <f>IFERROR(VLOOKUP($E269,INPUTS!$A$44:$G$103,5,0),SCENARIOS!$L$24)</f>
        <v>0.3</v>
      </c>
      <c r="AF269" s="15">
        <f t="shared" si="355"/>
        <v>26097.7304682587</v>
      </c>
      <c r="AG269" s="20">
        <f>IFERROR(VLOOKUP($E269,INPUTS!$A$44:$G$103,6,0),SCENARIOS!$M$24)</f>
        <v>0.4</v>
      </c>
      <c r="AH269" s="15">
        <f t="shared" si="342"/>
        <v>39369.5821194584</v>
      </c>
      <c r="AI269" s="20">
        <f>IFERROR(VLOOKUP($E269,INPUTS!$A$44:$G$103,7,0),SCENARIOS!$N$24)</f>
        <v>0.5</v>
      </c>
      <c r="AJ269" s="15">
        <f t="shared" si="343"/>
        <v>55678.8356850338</v>
      </c>
      <c r="AL269" t="str">
        <f t="shared" si="346"/>
        <v>Y</v>
      </c>
      <c r="AM269" s="21">
        <f t="shared" si="347"/>
        <v>111357.671370068</v>
      </c>
      <c r="BC269" s="2"/>
    </row>
    <row r="270" ht="15" customHeight="1" spans="1:61">
      <c r="A270" s="6" t="s">
        <v>1211</v>
      </c>
      <c r="B270" s="52" t="s">
        <v>389</v>
      </c>
      <c r="C270" s="52" t="s">
        <v>390</v>
      </c>
      <c r="D270" s="52" t="s">
        <v>929</v>
      </c>
      <c r="E270" s="10" t="s">
        <v>208</v>
      </c>
      <c r="F270" s="52" t="s">
        <v>391</v>
      </c>
      <c r="G270" s="52" t="s">
        <v>165</v>
      </c>
      <c r="H270" s="52" t="s">
        <v>644</v>
      </c>
      <c r="I270" s="52" t="s">
        <v>643</v>
      </c>
      <c r="J270" s="52" t="s">
        <v>185</v>
      </c>
      <c r="K270" s="52" t="s">
        <v>931</v>
      </c>
      <c r="L270" s="53" t="s">
        <v>291</v>
      </c>
      <c r="M270" s="13">
        <v>1584</v>
      </c>
      <c r="N270" s="14">
        <f t="shared" si="344"/>
        <v>4.33972602739726</v>
      </c>
      <c r="O270" s="15">
        <v>8700</v>
      </c>
      <c r="P270" s="15">
        <f t="shared" si="311"/>
        <v>13780800</v>
      </c>
      <c r="Q270" s="16">
        <f>IFERROR(VLOOKUP(G270,SCENARIOS!$A$13:$E$18,3,0),0.025)</f>
        <v>0.025</v>
      </c>
      <c r="R270" s="52">
        <f>IFERROR(VLOOKUP(L270,INPUTS!$A$107:$B$120,2,0),0.0082)</f>
        <v>0.0079</v>
      </c>
      <c r="S270" s="52">
        <f t="shared" si="312"/>
        <v>68.73</v>
      </c>
      <c r="T270" s="15">
        <f t="shared" si="313"/>
        <v>108868.32</v>
      </c>
      <c r="U270" s="15">
        <f>T270/INPUTS!$B$7*1000</f>
        <v>136085400</v>
      </c>
      <c r="V270" s="15">
        <f>T270*INPUTS!$B$6</f>
        <v>344023.8912</v>
      </c>
      <c r="W270" s="54" t="s">
        <v>396</v>
      </c>
      <c r="X270" s="54" t="s">
        <v>396</v>
      </c>
      <c r="Y270" s="67">
        <f>IFERROR(VLOOKUP(E270,INPUTS!$A$44:$B$103,2,0),0)</f>
        <v>0.02</v>
      </c>
      <c r="Z270" s="15">
        <f t="shared" si="340"/>
        <v>2177.3664</v>
      </c>
      <c r="AA270" s="20">
        <f>IFERROR(VLOOKUP(E270,INPUTS!$A$44:$C$103,3,0),SCENARIOS!$J$24)</f>
        <v>0.06</v>
      </c>
      <c r="AB270" s="15">
        <f t="shared" ref="AB270:AF270" si="356">$T270*AA270*(1+$Q270)^AB$2</f>
        <v>7390.47068229628</v>
      </c>
      <c r="AC270" s="20">
        <f>IFERROR(VLOOKUP($E270,INPUTS!$A$44:$G$103,4,0),SCENARIOS!$K$24)</f>
        <v>0.15</v>
      </c>
      <c r="AD270" s="15">
        <f t="shared" si="356"/>
        <v>20904.0980676935</v>
      </c>
      <c r="AE270" s="20">
        <f>IFERROR(VLOOKUP($E270,INPUTS!$A$44:$G$103,5,0),SCENARIOS!$L$24)</f>
        <v>0.3</v>
      </c>
      <c r="AF270" s="15">
        <f t="shared" si="356"/>
        <v>47302.1364737189</v>
      </c>
      <c r="AG270" s="20">
        <f>IFERROR(VLOOKUP($E270,INPUTS!$A$44:$G$103,6,0),SCENARIOS!$M$24)</f>
        <v>0.4</v>
      </c>
      <c r="AH270" s="15">
        <f t="shared" si="342"/>
        <v>71357.3675915183</v>
      </c>
      <c r="AI270" s="20">
        <f>IFERROR(VLOOKUP($E270,INPUTS!$A$44:$G$103,7,0),SCENARIOS!$N$24)</f>
        <v>0.5</v>
      </c>
      <c r="AJ270" s="15">
        <f t="shared" si="343"/>
        <v>100917.889679124</v>
      </c>
      <c r="AL270" t="str">
        <f t="shared" si="346"/>
        <v>N</v>
      </c>
      <c r="AM270" s="21">
        <f t="shared" si="347"/>
        <v>201835.779358248</v>
      </c>
      <c r="BC270" s="2"/>
    </row>
    <row r="271" ht="15" customHeight="1" spans="1:61">
      <c r="A271" s="24" t="s">
        <v>1212</v>
      </c>
      <c r="B271" s="52" t="s">
        <v>397</v>
      </c>
      <c r="C271" s="52" t="s">
        <v>398</v>
      </c>
      <c r="D271" s="52" t="s">
        <v>929</v>
      </c>
      <c r="E271" s="10" t="s">
        <v>203</v>
      </c>
      <c r="F271" s="52" t="s">
        <v>399</v>
      </c>
      <c r="G271" s="52" t="s">
        <v>165</v>
      </c>
      <c r="H271" s="52" t="s">
        <v>249</v>
      </c>
      <c r="I271" s="52" t="s">
        <v>930</v>
      </c>
      <c r="J271" s="52" t="s">
        <v>169</v>
      </c>
      <c r="K271" s="52" t="s">
        <v>931</v>
      </c>
      <c r="L271" s="53" t="s">
        <v>291</v>
      </c>
      <c r="M271" s="13">
        <v>1709</v>
      </c>
      <c r="N271" s="14">
        <f t="shared" si="344"/>
        <v>4.68219178082192</v>
      </c>
      <c r="O271" s="15">
        <v>7340</v>
      </c>
      <c r="P271" s="15">
        <f t="shared" si="311"/>
        <v>12544060</v>
      </c>
      <c r="Q271" s="16">
        <f>IFERROR(VLOOKUP(G271,SCENARIOS!$A$13:$E$18,3,0),0.025)</f>
        <v>0.025</v>
      </c>
      <c r="R271" s="52">
        <f>IFERROR(VLOOKUP(L271,INPUTS!$A$107:$B$120,2,0),0.0082)</f>
        <v>0.0079</v>
      </c>
      <c r="S271" s="52">
        <f t="shared" si="312"/>
        <v>57.986</v>
      </c>
      <c r="T271" s="15">
        <f t="shared" si="313"/>
        <v>99098.074</v>
      </c>
      <c r="U271" s="15">
        <f>T271/INPUTS!$B$7*1000</f>
        <v>123872592.5</v>
      </c>
      <c r="V271" s="15">
        <f>T271*INPUTS!$B$6</f>
        <v>313149.91384</v>
      </c>
      <c r="W271" s="54" t="s">
        <v>396</v>
      </c>
      <c r="X271" s="54" t="s">
        <v>396</v>
      </c>
      <c r="Y271" s="67">
        <f>IFERROR(VLOOKUP(E271,INPUTS!$A$44:$B$103,2,0),0)</f>
        <v>0.02</v>
      </c>
      <c r="Z271" s="15">
        <f t="shared" si="340"/>
        <v>1981.96148</v>
      </c>
      <c r="AA271" s="20">
        <f>IFERROR(VLOOKUP(E271,INPUTS!$A$44:$C$103,3,0),SCENARIOS!$J$24)</f>
        <v>0.06</v>
      </c>
      <c r="AB271" s="15">
        <f t="shared" ref="AB271:AF271" si="357">$T271*AA271*(1+$Q271)^AB$2</f>
        <v>6727.22248831457</v>
      </c>
      <c r="AC271" s="20">
        <f>IFERROR(VLOOKUP($E271,INPUTS!$A$44:$G$103,4,0),SCENARIOS!$K$24)</f>
        <v>0.15</v>
      </c>
      <c r="AD271" s="15">
        <f t="shared" si="357"/>
        <v>19028.086933054</v>
      </c>
      <c r="AE271" s="20">
        <f>IFERROR(VLOOKUP($E271,INPUTS!$A$44:$G$103,5,0),SCENARIOS!$L$24)</f>
        <v>0.3</v>
      </c>
      <c r="AF271" s="15">
        <f t="shared" si="357"/>
        <v>43057.0676633082</v>
      </c>
      <c r="AG271" s="20">
        <f>IFERROR(VLOOKUP($E271,INPUTS!$A$44:$G$103,6,0),SCENARIOS!$M$24)</f>
        <v>0.4</v>
      </c>
      <c r="AH271" s="15">
        <f t="shared" si="342"/>
        <v>64953.4933030057</v>
      </c>
      <c r="AI271" s="20">
        <f>IFERROR(VLOOKUP($E271,INPUTS!$A$44:$G$103,7,0),SCENARIOS!$N$24)</f>
        <v>0.5</v>
      </c>
      <c r="AJ271" s="15">
        <f t="shared" si="343"/>
        <v>91861.144723696</v>
      </c>
      <c r="AL271" t="str">
        <f t="shared" si="346"/>
        <v>Y</v>
      </c>
      <c r="AM271" s="21">
        <f t="shared" si="347"/>
        <v>183722.289447392</v>
      </c>
      <c r="BC271" s="2"/>
    </row>
    <row r="272" ht="15" customHeight="1" spans="1:61">
      <c r="A272" s="6" t="s">
        <v>1215</v>
      </c>
      <c r="B272" s="52" t="s">
        <v>397</v>
      </c>
      <c r="C272" s="52" t="s">
        <v>398</v>
      </c>
      <c r="D272" s="52" t="s">
        <v>929</v>
      </c>
      <c r="E272" s="10" t="s">
        <v>203</v>
      </c>
      <c r="F272" s="52" t="s">
        <v>399</v>
      </c>
      <c r="G272" s="52" t="s">
        <v>165</v>
      </c>
      <c r="H272" s="52" t="s">
        <v>256</v>
      </c>
      <c r="I272" s="52" t="s">
        <v>930</v>
      </c>
      <c r="J272" s="52" t="s">
        <v>169</v>
      </c>
      <c r="K272" s="52" t="s">
        <v>931</v>
      </c>
      <c r="L272" s="53" t="s">
        <v>291</v>
      </c>
      <c r="M272" s="13">
        <v>1283</v>
      </c>
      <c r="N272" s="14">
        <f t="shared" si="344"/>
        <v>3.51506849315068</v>
      </c>
      <c r="O272" s="15">
        <v>6850</v>
      </c>
      <c r="P272" s="15">
        <f t="shared" si="311"/>
        <v>8788550</v>
      </c>
      <c r="Q272" s="16">
        <f>IFERROR(VLOOKUP(G272,SCENARIOS!$A$13:$E$18,3,0),0.025)</f>
        <v>0.025</v>
      </c>
      <c r="R272" s="52">
        <f>IFERROR(VLOOKUP(L272,INPUTS!$A$107:$B$120,2,0),0.0082)</f>
        <v>0.0079</v>
      </c>
      <c r="S272" s="52">
        <f t="shared" si="312"/>
        <v>54.115</v>
      </c>
      <c r="T272" s="15">
        <f t="shared" si="313"/>
        <v>69429.545</v>
      </c>
      <c r="U272" s="15">
        <f>T272/INPUTS!$B$7*1000</f>
        <v>86786931.25</v>
      </c>
      <c r="V272" s="15">
        <f>T272*INPUTS!$B$6</f>
        <v>219397.3622</v>
      </c>
      <c r="W272" s="54" t="s">
        <v>396</v>
      </c>
      <c r="X272" s="54" t="s">
        <v>396</v>
      </c>
      <c r="Y272" s="67">
        <f>IFERROR(VLOOKUP(E272,INPUTS!$A$44:$B$103,2,0),0)</f>
        <v>0.02</v>
      </c>
      <c r="Z272" s="15">
        <f t="shared" si="340"/>
        <v>1388.5909</v>
      </c>
      <c r="AA272" s="20">
        <f>IFERROR(VLOOKUP(E272,INPUTS!$A$44:$C$103,3,0),SCENARIOS!$J$24)</f>
        <v>0.06</v>
      </c>
      <c r="AB272" s="15">
        <f t="shared" ref="AB272:AF272" si="358">$T272*AA272*(1+$Q272)^AB$2</f>
        <v>4713.18944581555</v>
      </c>
      <c r="AC272" s="20">
        <f>IFERROR(VLOOKUP($E272,INPUTS!$A$44:$G$103,4,0),SCENARIOS!$K$24)</f>
        <v>0.15</v>
      </c>
      <c r="AD272" s="15">
        <f t="shared" si="358"/>
        <v>13331.3531197628</v>
      </c>
      <c r="AE272" s="20">
        <f>IFERROR(VLOOKUP($E272,INPUTS!$A$44:$G$103,5,0),SCENARIOS!$L$24)</f>
        <v>0.3</v>
      </c>
      <c r="AF272" s="15">
        <f t="shared" si="358"/>
        <v>30166.4048172894</v>
      </c>
      <c r="AG272" s="20">
        <f>IFERROR(VLOOKUP($E272,INPUTS!$A$44:$G$103,6,0),SCENARIOS!$M$24)</f>
        <v>0.4</v>
      </c>
      <c r="AH272" s="15">
        <f t="shared" si="342"/>
        <v>45507.3575515527</v>
      </c>
      <c r="AI272" s="20">
        <f>IFERROR(VLOOKUP($E272,INPUTS!$A$44:$G$103,7,0),SCENARIOS!$N$24)</f>
        <v>0.5</v>
      </c>
      <c r="AJ272" s="15">
        <f t="shared" si="343"/>
        <v>64359.2476009712</v>
      </c>
      <c r="AL272" t="str">
        <f t="shared" si="346"/>
        <v>N</v>
      </c>
      <c r="AM272" s="21">
        <f t="shared" si="347"/>
        <v>128718.495201942</v>
      </c>
      <c r="BC272" s="2"/>
    </row>
    <row r="273" ht="15" customHeight="1" spans="1:55">
      <c r="A273" s="24" t="s">
        <v>1218</v>
      </c>
      <c r="B273" s="52" t="s">
        <v>397</v>
      </c>
      <c r="C273" s="52" t="s">
        <v>398</v>
      </c>
      <c r="D273" s="52" t="s">
        <v>929</v>
      </c>
      <c r="E273" s="10" t="s">
        <v>203</v>
      </c>
      <c r="F273" s="52" t="s">
        <v>399</v>
      </c>
      <c r="G273" s="52" t="s">
        <v>165</v>
      </c>
      <c r="H273" s="52" t="s">
        <v>255</v>
      </c>
      <c r="I273" s="52" t="s">
        <v>930</v>
      </c>
      <c r="J273" s="52" t="s">
        <v>169</v>
      </c>
      <c r="K273" s="52" t="s">
        <v>931</v>
      </c>
      <c r="L273" s="53" t="s">
        <v>291</v>
      </c>
      <c r="M273" s="13">
        <v>1709</v>
      </c>
      <c r="N273" s="14">
        <f t="shared" si="344"/>
        <v>4.68219178082192</v>
      </c>
      <c r="O273" s="15">
        <v>5830</v>
      </c>
      <c r="P273" s="15">
        <f t="shared" si="311"/>
        <v>9963470</v>
      </c>
      <c r="Q273" s="16">
        <f>IFERROR(VLOOKUP(G273,SCENARIOS!$A$13:$E$18,3,0),0.025)</f>
        <v>0.025</v>
      </c>
      <c r="R273" s="52">
        <f>IFERROR(VLOOKUP(L273,INPUTS!$A$107:$B$120,2,0),0.0082)</f>
        <v>0.0079</v>
      </c>
      <c r="S273" s="52">
        <f t="shared" si="312"/>
        <v>46.057</v>
      </c>
      <c r="T273" s="15">
        <f t="shared" si="313"/>
        <v>78711.413</v>
      </c>
      <c r="U273" s="15">
        <f>T273/INPUTS!$B$7*1000</f>
        <v>98389266.25</v>
      </c>
      <c r="V273" s="15">
        <f>T273*INPUTS!$B$6</f>
        <v>248728.06508</v>
      </c>
      <c r="W273" s="54" t="s">
        <v>396</v>
      </c>
      <c r="X273" s="54" t="s">
        <v>396</v>
      </c>
      <c r="Y273" s="67">
        <f>IFERROR(VLOOKUP(E273,INPUTS!$A$44:$B$103,2,0),0)</f>
        <v>0.02</v>
      </c>
      <c r="Z273" s="15">
        <f t="shared" si="340"/>
        <v>1574.22826</v>
      </c>
      <c r="AA273" s="20">
        <f>IFERROR(VLOOKUP(E273,INPUTS!$A$44:$C$103,3,0),SCENARIOS!$J$24)</f>
        <v>0.06</v>
      </c>
      <c r="AB273" s="15">
        <f t="shared" ref="AB273:AF273" si="359">$T273*AA273*(1+$Q273)^AB$2</f>
        <v>5343.28434698555</v>
      </c>
      <c r="AC273" s="20">
        <f>IFERROR(VLOOKUP($E273,INPUTS!$A$44:$G$103,4,0),SCENARIOS!$K$24)</f>
        <v>0.15</v>
      </c>
      <c r="AD273" s="15">
        <f t="shared" si="359"/>
        <v>15113.5894849734</v>
      </c>
      <c r="AE273" s="20">
        <f>IFERROR(VLOOKUP($E273,INPUTS!$A$44:$G$103,5,0),SCENARIOS!$L$24)</f>
        <v>0.3</v>
      </c>
      <c r="AF273" s="15">
        <f t="shared" si="359"/>
        <v>34199.2785391127</v>
      </c>
      <c r="AG273" s="20">
        <f>IFERROR(VLOOKUP($E273,INPUTS!$A$44:$G$103,6,0),SCENARIOS!$M$24)</f>
        <v>0.4</v>
      </c>
      <c r="AH273" s="15">
        <f t="shared" si="342"/>
        <v>51591.1261521149</v>
      </c>
      <c r="AI273" s="20">
        <f>IFERROR(VLOOKUP($E273,INPUTS!$A$44:$G$103,7,0),SCENARIOS!$N$24)</f>
        <v>0.5</v>
      </c>
      <c r="AJ273" s="15">
        <f t="shared" si="343"/>
        <v>72963.2798009738</v>
      </c>
      <c r="AL273" t="str">
        <f t="shared" si="346"/>
        <v>Y</v>
      </c>
      <c r="AM273" s="21">
        <f t="shared" si="347"/>
        <v>145926.559601948</v>
      </c>
      <c r="BC273" s="2"/>
    </row>
    <row r="274" ht="15" customHeight="1" spans="1:55">
      <c r="A274" s="6" t="s">
        <v>1219</v>
      </c>
      <c r="B274" s="52" t="s">
        <v>397</v>
      </c>
      <c r="C274" s="52" t="s">
        <v>398</v>
      </c>
      <c r="D274" s="52" t="s">
        <v>929</v>
      </c>
      <c r="E274" s="10" t="s">
        <v>203</v>
      </c>
      <c r="F274" s="52" t="s">
        <v>399</v>
      </c>
      <c r="G274" s="52" t="s">
        <v>165</v>
      </c>
      <c r="H274" s="52" t="s">
        <v>248</v>
      </c>
      <c r="I274" s="52" t="s">
        <v>930</v>
      </c>
      <c r="J274" s="52" t="s">
        <v>169</v>
      </c>
      <c r="K274" s="52" t="s">
        <v>931</v>
      </c>
      <c r="L274" s="53" t="s">
        <v>293</v>
      </c>
      <c r="M274" s="13">
        <v>1283</v>
      </c>
      <c r="N274" s="14">
        <f t="shared" si="344"/>
        <v>3.51506849315068</v>
      </c>
      <c r="O274" s="15">
        <v>9100</v>
      </c>
      <c r="P274" s="15">
        <f t="shared" si="311"/>
        <v>11675300</v>
      </c>
      <c r="Q274" s="16">
        <f>IFERROR(VLOOKUP(G274,SCENARIOS!$A$13:$E$18,3,0),0.025)</f>
        <v>0.025</v>
      </c>
      <c r="R274" s="52">
        <f>IFERROR(VLOOKUP(L274,INPUTS!$A$107:$B$120,2,0),0.0082)</f>
        <v>0.0079</v>
      </c>
      <c r="S274" s="52">
        <f t="shared" si="312"/>
        <v>71.89</v>
      </c>
      <c r="T274" s="15">
        <f t="shared" si="313"/>
        <v>92234.87</v>
      </c>
      <c r="U274" s="15">
        <f>T274/INPUTS!$B$7*1000</f>
        <v>115293587.5</v>
      </c>
      <c r="V274" s="15">
        <f>T274*INPUTS!$B$6</f>
        <v>291462.1892</v>
      </c>
      <c r="W274" s="54" t="s">
        <v>396</v>
      </c>
      <c r="X274" s="54" t="s">
        <v>396</v>
      </c>
      <c r="Y274" s="67">
        <f>IFERROR(VLOOKUP(E274,INPUTS!$A$44:$B$103,2,0),0)</f>
        <v>0.02</v>
      </c>
      <c r="Z274" s="15">
        <f t="shared" si="340"/>
        <v>1844.6974</v>
      </c>
      <c r="AA274" s="20">
        <f>IFERROR(VLOOKUP(E274,INPUTS!$A$44:$C$103,3,0),SCENARIOS!$J$24)</f>
        <v>0.06</v>
      </c>
      <c r="AB274" s="15">
        <f t="shared" ref="AB274:AF274" si="360">$T274*AA274*(1+$Q274)^AB$2</f>
        <v>6261.31736597394</v>
      </c>
      <c r="AC274" s="20">
        <f>IFERROR(VLOOKUP($E274,INPUTS!$A$44:$G$103,4,0),SCENARIOS!$K$24)</f>
        <v>0.15</v>
      </c>
      <c r="AD274" s="15">
        <f t="shared" si="360"/>
        <v>17710.264728444</v>
      </c>
      <c r="AE274" s="20">
        <f>IFERROR(VLOOKUP($E274,INPUTS!$A$44:$G$103,5,0),SCENARIOS!$L$24)</f>
        <v>0.3</v>
      </c>
      <c r="AF274" s="15">
        <f t="shared" si="360"/>
        <v>40075.0779324575</v>
      </c>
      <c r="AG274" s="20">
        <f>IFERROR(VLOOKUP($E274,INPUTS!$A$44:$G$103,6,0),SCENARIOS!$M$24)</f>
        <v>0.4</v>
      </c>
      <c r="AH274" s="15">
        <f t="shared" si="342"/>
        <v>60455.029740019</v>
      </c>
      <c r="AI274" s="20">
        <f>IFERROR(VLOOKUP($E274,INPUTS!$A$44:$G$103,7,0),SCENARIOS!$N$24)</f>
        <v>0.5</v>
      </c>
      <c r="AJ274" s="15">
        <f t="shared" si="343"/>
        <v>85499.1464480055</v>
      </c>
      <c r="AL274" t="str">
        <f t="shared" si="346"/>
        <v>N</v>
      </c>
      <c r="AM274" s="21">
        <f t="shared" si="347"/>
        <v>170998.292896011</v>
      </c>
      <c r="BC274" s="2"/>
    </row>
    <row r="275" ht="15" customHeight="1" spans="1:55">
      <c r="A275" s="24" t="s">
        <v>1220</v>
      </c>
      <c r="B275" s="52" t="s">
        <v>397</v>
      </c>
      <c r="C275" s="52" t="s">
        <v>398</v>
      </c>
      <c r="D275" s="52" t="s">
        <v>929</v>
      </c>
      <c r="E275" s="10" t="s">
        <v>203</v>
      </c>
      <c r="F275" s="52" t="s">
        <v>399</v>
      </c>
      <c r="G275" s="52" t="s">
        <v>165</v>
      </c>
      <c r="H275" s="52" t="s">
        <v>252</v>
      </c>
      <c r="I275" s="52" t="s">
        <v>930</v>
      </c>
      <c r="J275" s="52" t="s">
        <v>169</v>
      </c>
      <c r="K275" s="52" t="s">
        <v>931</v>
      </c>
      <c r="L275" s="53" t="s">
        <v>293</v>
      </c>
      <c r="M275" s="13">
        <v>854</v>
      </c>
      <c r="N275" s="14">
        <f t="shared" si="344"/>
        <v>2.33972602739726</v>
      </c>
      <c r="O275" s="15">
        <v>9000</v>
      </c>
      <c r="P275" s="15">
        <f t="shared" si="311"/>
        <v>7686000</v>
      </c>
      <c r="Q275" s="16">
        <f>IFERROR(VLOOKUP(G275,SCENARIOS!$A$13:$E$18,3,0),0.025)</f>
        <v>0.025</v>
      </c>
      <c r="R275" s="52">
        <f>IFERROR(VLOOKUP(L275,INPUTS!$A$107:$B$120,2,0),0.0082)</f>
        <v>0.0079</v>
      </c>
      <c r="S275" s="52">
        <f t="shared" si="312"/>
        <v>71.1</v>
      </c>
      <c r="T275" s="15">
        <f t="shared" si="313"/>
        <v>60719.4</v>
      </c>
      <c r="U275" s="15">
        <f>T275/INPUTS!$B$7*1000</f>
        <v>75899250</v>
      </c>
      <c r="V275" s="15">
        <f>T275*INPUTS!$B$6</f>
        <v>191873.304</v>
      </c>
      <c r="W275" s="54" t="s">
        <v>396</v>
      </c>
      <c r="X275" s="54" t="s">
        <v>396</v>
      </c>
      <c r="Y275" s="67">
        <f>IFERROR(VLOOKUP(E275,INPUTS!$A$44:$B$103,2,0),0)</f>
        <v>0.02</v>
      </c>
      <c r="Z275" s="15">
        <f t="shared" si="340"/>
        <v>1214.388</v>
      </c>
      <c r="AA275" s="20">
        <f>IFERROR(VLOOKUP(E275,INPUTS!$A$44:$C$103,3,0),SCENARIOS!$J$24)</f>
        <v>0.06</v>
      </c>
      <c r="AB275" s="15">
        <f t="shared" ref="AB275:AF275" si="361">$T275*AA275*(1+$Q275)^AB$2</f>
        <v>4121.90567050746</v>
      </c>
      <c r="AC275" s="20">
        <f>IFERROR(VLOOKUP($E275,INPUTS!$A$44:$G$103,4,0),SCENARIOS!$K$24)</f>
        <v>0.15</v>
      </c>
      <c r="AD275" s="15">
        <f t="shared" si="361"/>
        <v>11658.8948209314</v>
      </c>
      <c r="AE275" s="20">
        <f>IFERROR(VLOOKUP($E275,INPUTS!$A$44:$G$103,5,0),SCENARIOS!$L$24)</f>
        <v>0.3</v>
      </c>
      <c r="AF275" s="15">
        <f t="shared" si="361"/>
        <v>26381.9387072596</v>
      </c>
      <c r="AG275" s="20">
        <f>IFERROR(VLOOKUP($E275,INPUTS!$A$44:$G$103,6,0),SCENARIOS!$M$24)</f>
        <v>0.4</v>
      </c>
      <c r="AH275" s="15">
        <f t="shared" si="342"/>
        <v>39798.3228338275</v>
      </c>
      <c r="AI275" s="20">
        <f>IFERROR(VLOOKUP($E275,INPUTS!$A$44:$G$103,7,0),SCENARIOS!$N$24)</f>
        <v>0.5</v>
      </c>
      <c r="AJ275" s="15">
        <f t="shared" si="343"/>
        <v>56285.1866418311</v>
      </c>
      <c r="AL275" t="str">
        <f t="shared" si="346"/>
        <v>Y</v>
      </c>
      <c r="AM275" s="21">
        <f t="shared" si="347"/>
        <v>112570.373283662</v>
      </c>
      <c r="BC275" s="2"/>
    </row>
    <row r="276" ht="15" customHeight="1" spans="1:55">
      <c r="A276" s="6" t="s">
        <v>1221</v>
      </c>
      <c r="B276" s="52" t="s">
        <v>397</v>
      </c>
      <c r="C276" s="52" t="s">
        <v>398</v>
      </c>
      <c r="D276" s="52" t="s">
        <v>929</v>
      </c>
      <c r="E276" s="10" t="s">
        <v>203</v>
      </c>
      <c r="F276" s="52" t="s">
        <v>399</v>
      </c>
      <c r="G276" s="52" t="s">
        <v>165</v>
      </c>
      <c r="H276" s="52" t="s">
        <v>251</v>
      </c>
      <c r="I276" s="52" t="s">
        <v>930</v>
      </c>
      <c r="J276" s="52" t="s">
        <v>169</v>
      </c>
      <c r="K276" s="52" t="s">
        <v>931</v>
      </c>
      <c r="L276" s="53" t="s">
        <v>291</v>
      </c>
      <c r="M276" s="13">
        <v>1283</v>
      </c>
      <c r="N276" s="14">
        <f t="shared" si="344"/>
        <v>3.51506849315068</v>
      </c>
      <c r="O276" s="15">
        <v>8750</v>
      </c>
      <c r="P276" s="15">
        <f t="shared" si="311"/>
        <v>11226250</v>
      </c>
      <c r="Q276" s="16">
        <f>IFERROR(VLOOKUP(G276,SCENARIOS!$A$13:$E$18,3,0),0.025)</f>
        <v>0.025</v>
      </c>
      <c r="R276" s="52">
        <f>IFERROR(VLOOKUP(L276,INPUTS!$A$107:$B$120,2,0),0.0082)</f>
        <v>0.0079</v>
      </c>
      <c r="S276" s="52">
        <f t="shared" si="312"/>
        <v>69.125</v>
      </c>
      <c r="T276" s="15">
        <f t="shared" si="313"/>
        <v>88687.375</v>
      </c>
      <c r="U276" s="15">
        <f>T276/INPUTS!$B$7*1000</f>
        <v>110859218.75</v>
      </c>
      <c r="V276" s="15">
        <f>T276*INPUTS!$B$6</f>
        <v>280252.105</v>
      </c>
      <c r="W276" s="54" t="s">
        <v>396</v>
      </c>
      <c r="X276" s="54" t="s">
        <v>396</v>
      </c>
      <c r="Y276" s="67">
        <f>IFERROR(VLOOKUP(E276,INPUTS!$A$44:$B$103,2,0),0)</f>
        <v>0.02</v>
      </c>
      <c r="Z276" s="15">
        <f t="shared" si="340"/>
        <v>1773.7475</v>
      </c>
      <c r="AA276" s="20">
        <f>IFERROR(VLOOKUP(E276,INPUTS!$A$44:$C$103,3,0),SCENARIOS!$J$24)</f>
        <v>0.06</v>
      </c>
      <c r="AB276" s="15">
        <f t="shared" ref="AB276:AF276" si="362">$T276*AA276*(1+$Q276)^AB$2</f>
        <v>6020.49746728264</v>
      </c>
      <c r="AC276" s="20">
        <f>IFERROR(VLOOKUP($E276,INPUTS!$A$44:$G$103,4,0),SCENARIOS!$K$24)</f>
        <v>0.15</v>
      </c>
      <c r="AD276" s="15">
        <f t="shared" si="362"/>
        <v>17029.100700427</v>
      </c>
      <c r="AE276" s="20">
        <f>IFERROR(VLOOKUP($E276,INPUTS!$A$44:$G$103,5,0),SCENARIOS!$L$24)</f>
        <v>0.3</v>
      </c>
      <c r="AF276" s="15">
        <f t="shared" si="362"/>
        <v>38533.7287812091</v>
      </c>
      <c r="AG276" s="20">
        <f>IFERROR(VLOOKUP($E276,INPUTS!$A$44:$G$103,6,0),SCENARIOS!$M$24)</f>
        <v>0.4</v>
      </c>
      <c r="AH276" s="15">
        <f t="shared" si="342"/>
        <v>58129.8362884798</v>
      </c>
      <c r="AI276" s="20">
        <f>IFERROR(VLOOKUP($E276,INPUTS!$A$44:$G$103,7,0),SCENARIOS!$N$24)</f>
        <v>0.5</v>
      </c>
      <c r="AJ276" s="15">
        <f t="shared" si="343"/>
        <v>82210.7177384668</v>
      </c>
      <c r="AL276" t="str">
        <f t="shared" si="346"/>
        <v>N</v>
      </c>
      <c r="AM276" s="21">
        <f t="shared" si="347"/>
        <v>164421.435476934</v>
      </c>
      <c r="BC276" s="2"/>
    </row>
    <row r="277" ht="15" customHeight="1" spans="1:55">
      <c r="A277" s="24" t="s">
        <v>1222</v>
      </c>
      <c r="B277" s="52" t="s">
        <v>397</v>
      </c>
      <c r="C277" s="52" t="s">
        <v>398</v>
      </c>
      <c r="D277" s="52" t="s">
        <v>929</v>
      </c>
      <c r="E277" s="10" t="s">
        <v>203</v>
      </c>
      <c r="F277" s="52" t="s">
        <v>399</v>
      </c>
      <c r="G277" s="52" t="s">
        <v>165</v>
      </c>
      <c r="H277" s="52" t="s">
        <v>615</v>
      </c>
      <c r="I277" s="52" t="s">
        <v>614</v>
      </c>
      <c r="J277" s="52" t="s">
        <v>169</v>
      </c>
      <c r="K277" s="52" t="s">
        <v>931</v>
      </c>
      <c r="L277" s="53" t="s">
        <v>291</v>
      </c>
      <c r="M277" s="13">
        <v>1283</v>
      </c>
      <c r="N277" s="14">
        <f t="shared" si="344"/>
        <v>3.51506849315068</v>
      </c>
      <c r="O277" s="15">
        <v>6580</v>
      </c>
      <c r="P277" s="15">
        <f t="shared" si="311"/>
        <v>8442140</v>
      </c>
      <c r="Q277" s="16">
        <f>IFERROR(VLOOKUP(G277,SCENARIOS!$A$13:$E$18,3,0),0.025)</f>
        <v>0.025</v>
      </c>
      <c r="R277" s="52">
        <f>IFERROR(VLOOKUP(L277,INPUTS!$A$107:$B$120,2,0),0.0082)</f>
        <v>0.0079</v>
      </c>
      <c r="S277" s="52">
        <f t="shared" si="312"/>
        <v>51.982</v>
      </c>
      <c r="T277" s="15">
        <f t="shared" si="313"/>
        <v>66692.906</v>
      </c>
      <c r="U277" s="15">
        <f>T277/INPUTS!$B$7*1000</f>
        <v>83366132.5</v>
      </c>
      <c r="V277" s="15">
        <f>T277*INPUTS!$B$6</f>
        <v>210749.58296</v>
      </c>
      <c r="W277" s="54" t="s">
        <v>396</v>
      </c>
      <c r="X277" s="54" t="s">
        <v>396</v>
      </c>
      <c r="Y277" s="67">
        <f>IFERROR(VLOOKUP(E277,INPUTS!$A$44:$B$103,2,0),0)</f>
        <v>0.02</v>
      </c>
      <c r="Z277" s="15">
        <f t="shared" si="340"/>
        <v>1333.85812</v>
      </c>
      <c r="AA277" s="20">
        <f>IFERROR(VLOOKUP(E277,INPUTS!$A$44:$C$103,3,0),SCENARIOS!$J$24)</f>
        <v>0.06</v>
      </c>
      <c r="AB277" s="15">
        <f t="shared" ref="AB277:AF277" si="363">$T277*AA277*(1+$Q277)^AB$2</f>
        <v>4527.41409539655</v>
      </c>
      <c r="AC277" s="20">
        <f>IFERROR(VLOOKUP($E277,INPUTS!$A$44:$G$103,4,0),SCENARIOS!$K$24)</f>
        <v>0.15</v>
      </c>
      <c r="AD277" s="15">
        <f t="shared" si="363"/>
        <v>12805.8837267211</v>
      </c>
      <c r="AE277" s="20">
        <f>IFERROR(VLOOKUP($E277,INPUTS!$A$44:$G$103,5,0),SCENARIOS!$L$24)</f>
        <v>0.3</v>
      </c>
      <c r="AF277" s="15">
        <f t="shared" si="363"/>
        <v>28977.3640434692</v>
      </c>
      <c r="AG277" s="20">
        <f>IFERROR(VLOOKUP($E277,INPUTS!$A$44:$G$103,6,0),SCENARIOS!$M$24)</f>
        <v>0.4</v>
      </c>
      <c r="AH277" s="15">
        <f t="shared" si="342"/>
        <v>43713.6368889368</v>
      </c>
      <c r="AI277" s="20">
        <f>IFERROR(VLOOKUP($E277,INPUTS!$A$44:$G$103,7,0),SCENARIOS!$N$24)</f>
        <v>0.5</v>
      </c>
      <c r="AJ277" s="15">
        <f t="shared" si="343"/>
        <v>61822.4597393271</v>
      </c>
      <c r="AL277" t="str">
        <f t="shared" si="346"/>
        <v>Y</v>
      </c>
      <c r="AM277" s="21">
        <f t="shared" si="347"/>
        <v>123644.919478654</v>
      </c>
      <c r="BC277" s="2"/>
    </row>
    <row r="278" ht="15" customHeight="1" spans="1:55">
      <c r="A278" s="6" t="s">
        <v>1223</v>
      </c>
      <c r="B278" s="52" t="s">
        <v>397</v>
      </c>
      <c r="C278" s="52" t="s">
        <v>398</v>
      </c>
      <c r="D278" s="52" t="s">
        <v>929</v>
      </c>
      <c r="E278" s="10" t="s">
        <v>203</v>
      </c>
      <c r="F278" s="52" t="s">
        <v>399</v>
      </c>
      <c r="G278" s="52" t="s">
        <v>165</v>
      </c>
      <c r="H278" s="52" t="s">
        <v>731</v>
      </c>
      <c r="I278" s="52" t="s">
        <v>614</v>
      </c>
      <c r="J278" s="52" t="s">
        <v>169</v>
      </c>
      <c r="K278" s="52" t="s">
        <v>931</v>
      </c>
      <c r="L278" s="53" t="s">
        <v>291</v>
      </c>
      <c r="M278" s="13">
        <v>1283</v>
      </c>
      <c r="N278" s="14">
        <f t="shared" si="344"/>
        <v>3.51506849315068</v>
      </c>
      <c r="O278" s="15">
        <v>5500</v>
      </c>
      <c r="P278" s="15">
        <f t="shared" si="311"/>
        <v>7056500</v>
      </c>
      <c r="Q278" s="16">
        <f>IFERROR(VLOOKUP(G278,SCENARIOS!$A$13:$E$18,3,0),0.025)</f>
        <v>0.025</v>
      </c>
      <c r="R278" s="52">
        <f>IFERROR(VLOOKUP(L278,INPUTS!$A$107:$B$120,2,0),0.0082)</f>
        <v>0.0079</v>
      </c>
      <c r="S278" s="52">
        <f t="shared" si="312"/>
        <v>43.45</v>
      </c>
      <c r="T278" s="15">
        <f t="shared" si="313"/>
        <v>55746.35</v>
      </c>
      <c r="U278" s="15">
        <f>T278/INPUTS!$B$7*1000</f>
        <v>69682937.5</v>
      </c>
      <c r="V278" s="15">
        <f>T278*INPUTS!$B$6</f>
        <v>176158.466</v>
      </c>
      <c r="W278" s="54" t="s">
        <v>396</v>
      </c>
      <c r="X278" s="54" t="s">
        <v>396</v>
      </c>
      <c r="Y278" s="67">
        <f>IFERROR(VLOOKUP(E278,INPUTS!$A$44:$B$103,2,0),0)</f>
        <v>0.02</v>
      </c>
      <c r="Z278" s="15">
        <f t="shared" si="340"/>
        <v>1114.927</v>
      </c>
      <c r="AA278" s="20">
        <f>IFERROR(VLOOKUP(E278,INPUTS!$A$44:$C$103,3,0),SCENARIOS!$J$24)</f>
        <v>0.06</v>
      </c>
      <c r="AB278" s="15">
        <f t="shared" ref="AB278:AF278" si="364">$T278*AA278*(1+$Q278)^AB$2</f>
        <v>3784.31269372052</v>
      </c>
      <c r="AC278" s="20">
        <f>IFERROR(VLOOKUP($E278,INPUTS!$A$44:$G$103,4,0),SCENARIOS!$K$24)</f>
        <v>0.15</v>
      </c>
      <c r="AD278" s="15">
        <f t="shared" si="364"/>
        <v>10704.0061545541</v>
      </c>
      <c r="AE278" s="20">
        <f>IFERROR(VLOOKUP($E278,INPUTS!$A$44:$G$103,5,0),SCENARIOS!$L$24)</f>
        <v>0.3</v>
      </c>
      <c r="AF278" s="15">
        <f t="shared" si="364"/>
        <v>24221.2009481886</v>
      </c>
      <c r="AG278" s="20">
        <f>IFERROR(VLOOKUP($E278,INPUTS!$A$44:$G$103,6,0),SCENARIOS!$M$24)</f>
        <v>0.4</v>
      </c>
      <c r="AH278" s="15">
        <f t="shared" si="342"/>
        <v>36538.754238473</v>
      </c>
      <c r="AI278" s="20">
        <f>IFERROR(VLOOKUP($E278,INPUTS!$A$44:$G$103,7,0),SCENARIOS!$N$24)</f>
        <v>0.5</v>
      </c>
      <c r="AJ278" s="15">
        <f t="shared" si="343"/>
        <v>51675.3082927506</v>
      </c>
      <c r="AL278" t="str">
        <f t="shared" si="346"/>
        <v>Y</v>
      </c>
      <c r="AM278" s="21">
        <f t="shared" si="347"/>
        <v>103350.616585501</v>
      </c>
      <c r="BC278" s="2"/>
    </row>
    <row r="279" ht="15" customHeight="1" spans="1:55">
      <c r="A279" s="24" t="s">
        <v>1224</v>
      </c>
      <c r="B279" s="52" t="s">
        <v>397</v>
      </c>
      <c r="C279" s="52" t="s">
        <v>398</v>
      </c>
      <c r="D279" s="52" t="s">
        <v>929</v>
      </c>
      <c r="E279" s="10" t="s">
        <v>203</v>
      </c>
      <c r="F279" s="52" t="s">
        <v>399</v>
      </c>
      <c r="G279" s="52" t="s">
        <v>165</v>
      </c>
      <c r="H279" s="52" t="s">
        <v>250</v>
      </c>
      <c r="I279" s="52" t="s">
        <v>930</v>
      </c>
      <c r="J279" s="52" t="s">
        <v>169</v>
      </c>
      <c r="K279" s="52" t="s">
        <v>931</v>
      </c>
      <c r="L279" s="53" t="s">
        <v>291</v>
      </c>
      <c r="M279" s="13">
        <v>1283</v>
      </c>
      <c r="N279" s="14">
        <f t="shared" si="344"/>
        <v>3.51506849315068</v>
      </c>
      <c r="O279" s="15">
        <v>8060</v>
      </c>
      <c r="P279" s="15">
        <f t="shared" si="311"/>
        <v>10340980</v>
      </c>
      <c r="Q279" s="16">
        <f>IFERROR(VLOOKUP(G279,SCENARIOS!$A$13:$E$18,3,0),0.025)</f>
        <v>0.025</v>
      </c>
      <c r="R279" s="52">
        <f>IFERROR(VLOOKUP(L279,INPUTS!$A$107:$B$120,2,0),0.0082)</f>
        <v>0.0079</v>
      </c>
      <c r="S279" s="52">
        <f t="shared" si="312"/>
        <v>63.674</v>
      </c>
      <c r="T279" s="15">
        <f t="shared" si="313"/>
        <v>81693.742</v>
      </c>
      <c r="U279" s="15">
        <f>T279/INPUTS!$B$7*1000</f>
        <v>102117177.5</v>
      </c>
      <c r="V279" s="15">
        <f>T279*INPUTS!$B$6</f>
        <v>258152.22472</v>
      </c>
      <c r="W279" s="54" t="s">
        <v>396</v>
      </c>
      <c r="X279" s="54" t="s">
        <v>396</v>
      </c>
      <c r="Y279" s="67">
        <f>IFERROR(VLOOKUP(E279,INPUTS!$A$44:$B$103,2,0),0)</f>
        <v>0.02</v>
      </c>
      <c r="Z279" s="15">
        <f t="shared" si="340"/>
        <v>1633.87484</v>
      </c>
      <c r="AA279" s="20">
        <f>IFERROR(VLOOKUP(E279,INPUTS!$A$44:$C$103,3,0),SCENARIOS!$J$24)</f>
        <v>0.06</v>
      </c>
      <c r="AB279" s="15">
        <f t="shared" ref="AB279:AF279" si="365">$T279*AA279*(1+$Q279)^AB$2</f>
        <v>5545.73823843407</v>
      </c>
      <c r="AC279" s="20">
        <f>IFERROR(VLOOKUP($E279,INPUTS!$A$44:$G$103,4,0),SCENARIOS!$K$24)</f>
        <v>0.15</v>
      </c>
      <c r="AD279" s="15">
        <f t="shared" si="365"/>
        <v>15686.2344737647</v>
      </c>
      <c r="AE279" s="20">
        <f>IFERROR(VLOOKUP($E279,INPUTS!$A$44:$G$103,5,0),SCENARIOS!$L$24)</f>
        <v>0.3</v>
      </c>
      <c r="AF279" s="15">
        <f t="shared" si="365"/>
        <v>35495.0690258909</v>
      </c>
      <c r="AG279" s="20">
        <f>IFERROR(VLOOKUP($E279,INPUTS!$A$44:$G$103,6,0),SCENARIOS!$M$24)</f>
        <v>0.4</v>
      </c>
      <c r="AH279" s="15">
        <f t="shared" si="342"/>
        <v>53545.8834840168</v>
      </c>
      <c r="AI279" s="20">
        <f>IFERROR(VLOOKUP($E279,INPUTS!$A$44:$G$103,7,0),SCENARIOS!$N$24)</f>
        <v>0.5</v>
      </c>
      <c r="AJ279" s="15">
        <f t="shared" si="343"/>
        <v>75727.8154253763</v>
      </c>
      <c r="AL279" t="str">
        <f t="shared" si="346"/>
        <v>Y</v>
      </c>
      <c r="AM279" s="21">
        <f t="shared" si="347"/>
        <v>151455.630850753</v>
      </c>
      <c r="BC279" s="2"/>
    </row>
    <row r="280" ht="15" customHeight="1" spans="1:55">
      <c r="A280" s="6" t="s">
        <v>1225</v>
      </c>
      <c r="B280" s="52" t="s">
        <v>397</v>
      </c>
      <c r="C280" s="52" t="s">
        <v>398</v>
      </c>
      <c r="D280" s="52" t="s">
        <v>929</v>
      </c>
      <c r="E280" s="10" t="s">
        <v>203</v>
      </c>
      <c r="F280" s="52" t="s">
        <v>399</v>
      </c>
      <c r="G280" s="52" t="s">
        <v>165</v>
      </c>
      <c r="H280" s="52" t="s">
        <v>254</v>
      </c>
      <c r="I280" s="52" t="s">
        <v>930</v>
      </c>
      <c r="J280" s="52" t="s">
        <v>169</v>
      </c>
      <c r="K280" s="52" t="s">
        <v>931</v>
      </c>
      <c r="L280" s="53" t="s">
        <v>291</v>
      </c>
      <c r="M280" s="13">
        <v>1283</v>
      </c>
      <c r="N280" s="14">
        <f t="shared" si="344"/>
        <v>3.51506849315068</v>
      </c>
      <c r="O280" s="15">
        <v>5500</v>
      </c>
      <c r="P280" s="15">
        <f t="shared" si="311"/>
        <v>7056500</v>
      </c>
      <c r="Q280" s="16">
        <f>IFERROR(VLOOKUP(G280,SCENARIOS!$A$13:$E$18,3,0),0.025)</f>
        <v>0.025</v>
      </c>
      <c r="R280" s="52">
        <f>IFERROR(VLOOKUP(L280,INPUTS!$A$107:$B$120,2,0),0.0082)</f>
        <v>0.0079</v>
      </c>
      <c r="S280" s="52">
        <f t="shared" si="312"/>
        <v>43.45</v>
      </c>
      <c r="T280" s="15">
        <f t="shared" si="313"/>
        <v>55746.35</v>
      </c>
      <c r="U280" s="15">
        <f>T280/INPUTS!$B$7*1000</f>
        <v>69682937.5</v>
      </c>
      <c r="V280" s="15">
        <f>T280*INPUTS!$B$6</f>
        <v>176158.466</v>
      </c>
      <c r="W280" s="54" t="s">
        <v>396</v>
      </c>
      <c r="X280" s="54" t="s">
        <v>396</v>
      </c>
      <c r="Y280" s="67">
        <f>IFERROR(VLOOKUP(E280,INPUTS!$A$44:$B$103,2,0),0)</f>
        <v>0.02</v>
      </c>
      <c r="Z280" s="15">
        <f t="shared" si="340"/>
        <v>1114.927</v>
      </c>
      <c r="AA280" s="20">
        <f>IFERROR(VLOOKUP(E280,INPUTS!$A$44:$C$103,3,0),SCENARIOS!$J$24)</f>
        <v>0.06</v>
      </c>
      <c r="AB280" s="15">
        <f t="shared" ref="AB280:AF280" si="366">$T280*AA280*(1+$Q280)^AB$2</f>
        <v>3784.31269372052</v>
      </c>
      <c r="AC280" s="20">
        <f>IFERROR(VLOOKUP($E280,INPUTS!$A$44:$G$103,4,0),SCENARIOS!$K$24)</f>
        <v>0.15</v>
      </c>
      <c r="AD280" s="15">
        <f t="shared" si="366"/>
        <v>10704.0061545541</v>
      </c>
      <c r="AE280" s="20">
        <f>IFERROR(VLOOKUP($E280,INPUTS!$A$44:$G$103,5,0),SCENARIOS!$L$24)</f>
        <v>0.3</v>
      </c>
      <c r="AF280" s="15">
        <f t="shared" si="366"/>
        <v>24221.2009481886</v>
      </c>
      <c r="AG280" s="20">
        <f>IFERROR(VLOOKUP($E280,INPUTS!$A$44:$G$103,6,0),SCENARIOS!$M$24)</f>
        <v>0.4</v>
      </c>
      <c r="AH280" s="15">
        <f t="shared" si="342"/>
        <v>36538.754238473</v>
      </c>
      <c r="AI280" s="20">
        <f>IFERROR(VLOOKUP($E280,INPUTS!$A$44:$G$103,7,0),SCENARIOS!$N$24)</f>
        <v>0.5</v>
      </c>
      <c r="AJ280" s="15">
        <f t="shared" si="343"/>
        <v>51675.3082927506</v>
      </c>
      <c r="AL280" t="str">
        <f t="shared" si="346"/>
        <v>Y</v>
      </c>
      <c r="AM280" s="21">
        <f t="shared" si="347"/>
        <v>103350.616585501</v>
      </c>
      <c r="BC280" s="2"/>
    </row>
    <row r="281" ht="15" customHeight="1" spans="1:55">
      <c r="A281" s="24" t="s">
        <v>1226</v>
      </c>
      <c r="B281" s="52" t="s">
        <v>397</v>
      </c>
      <c r="C281" s="52" t="s">
        <v>398</v>
      </c>
      <c r="D281" s="52" t="s">
        <v>929</v>
      </c>
      <c r="E281" s="10" t="s">
        <v>203</v>
      </c>
      <c r="F281" s="52" t="s">
        <v>399</v>
      </c>
      <c r="G281" s="52" t="s">
        <v>165</v>
      </c>
      <c r="H281" s="52" t="s">
        <v>253</v>
      </c>
      <c r="I281" s="52" t="s">
        <v>930</v>
      </c>
      <c r="J281" s="52" t="s">
        <v>169</v>
      </c>
      <c r="K281" s="52" t="s">
        <v>931</v>
      </c>
      <c r="L281" s="53" t="s">
        <v>291</v>
      </c>
      <c r="M281" s="13">
        <v>854</v>
      </c>
      <c r="N281" s="14">
        <f t="shared" si="344"/>
        <v>2.33972602739726</v>
      </c>
      <c r="O281" s="15">
        <v>8450</v>
      </c>
      <c r="P281" s="15">
        <f t="shared" si="311"/>
        <v>7216300</v>
      </c>
      <c r="Q281" s="16">
        <f>IFERROR(VLOOKUP(G281,SCENARIOS!$A$13:$E$18,3,0),0.025)</f>
        <v>0.025</v>
      </c>
      <c r="R281" s="52">
        <f>IFERROR(VLOOKUP(L281,INPUTS!$A$107:$B$120,2,0),0.0082)</f>
        <v>0.0079</v>
      </c>
      <c r="S281" s="52">
        <f t="shared" si="312"/>
        <v>66.755</v>
      </c>
      <c r="T281" s="15">
        <f t="shared" si="313"/>
        <v>57008.77</v>
      </c>
      <c r="U281" s="15">
        <f>T281/INPUTS!$B$7*1000</f>
        <v>71260962.5</v>
      </c>
      <c r="V281" s="15">
        <f>T281*INPUTS!$B$6</f>
        <v>180147.7132</v>
      </c>
      <c r="W281" s="54" t="s">
        <v>396</v>
      </c>
      <c r="X281" s="54" t="s">
        <v>396</v>
      </c>
      <c r="Y281" s="67">
        <f>IFERROR(VLOOKUP(E281,INPUTS!$A$44:$B$103,2,0),0)</f>
        <v>0.02</v>
      </c>
      <c r="Z281" s="15">
        <f t="shared" si="340"/>
        <v>1140.1754</v>
      </c>
      <c r="AA281" s="20">
        <f>IFERROR(VLOOKUP(E281,INPUTS!$A$44:$C$103,3,0),SCENARIOS!$J$24)</f>
        <v>0.06</v>
      </c>
      <c r="AB281" s="15">
        <f t="shared" ref="AB281:AF281" si="367">$T281*AA281*(1+$Q281)^AB$2</f>
        <v>3870.01143508756</v>
      </c>
      <c r="AC281" s="20">
        <f>IFERROR(VLOOKUP($E281,INPUTS!$A$44:$G$103,4,0),SCENARIOS!$K$24)</f>
        <v>0.15</v>
      </c>
      <c r="AD281" s="15">
        <f t="shared" si="367"/>
        <v>10946.4068040967</v>
      </c>
      <c r="AE281" s="20">
        <f>IFERROR(VLOOKUP($E281,INPUTS!$A$44:$G$103,5,0),SCENARIOS!$L$24)</f>
        <v>0.3</v>
      </c>
      <c r="AF281" s="15">
        <f t="shared" si="367"/>
        <v>24769.7091195937</v>
      </c>
      <c r="AG281" s="20">
        <f>IFERROR(VLOOKUP($E281,INPUTS!$A$44:$G$103,6,0),SCENARIOS!$M$24)</f>
        <v>0.4</v>
      </c>
      <c r="AH281" s="15">
        <f t="shared" si="342"/>
        <v>37366.2031050936</v>
      </c>
      <c r="AI281" s="20">
        <f>IFERROR(VLOOKUP($E281,INPUTS!$A$44:$G$103,7,0),SCENARIOS!$N$24)</f>
        <v>0.5</v>
      </c>
      <c r="AJ281" s="15">
        <f t="shared" si="343"/>
        <v>52845.5363470525</v>
      </c>
      <c r="AL281" t="str">
        <f t="shared" si="346"/>
        <v>Y</v>
      </c>
      <c r="AM281" s="21">
        <f t="shared" si="347"/>
        <v>105691.072694105</v>
      </c>
      <c r="BC281" s="2"/>
    </row>
    <row r="282" ht="15" customHeight="1" spans="1:55">
      <c r="A282" s="6" t="s">
        <v>1227</v>
      </c>
      <c r="B282" s="52" t="s">
        <v>397</v>
      </c>
      <c r="C282" s="52" t="s">
        <v>398</v>
      </c>
      <c r="D282" s="52" t="s">
        <v>929</v>
      </c>
      <c r="E282" s="10" t="s">
        <v>203</v>
      </c>
      <c r="F282" s="52" t="s">
        <v>399</v>
      </c>
      <c r="G282" s="52" t="s">
        <v>165</v>
      </c>
      <c r="H282" s="52" t="s">
        <v>452</v>
      </c>
      <c r="I282" s="52" t="s">
        <v>451</v>
      </c>
      <c r="J282" s="52" t="s">
        <v>181</v>
      </c>
      <c r="K282" s="52" t="s">
        <v>931</v>
      </c>
      <c r="L282" s="53" t="s">
        <v>291</v>
      </c>
      <c r="M282" s="13">
        <v>1709</v>
      </c>
      <c r="N282" s="14">
        <f t="shared" si="344"/>
        <v>4.68219178082192</v>
      </c>
      <c r="O282" s="15">
        <v>9400</v>
      </c>
      <c r="P282" s="15">
        <f t="shared" si="311"/>
        <v>16064600</v>
      </c>
      <c r="Q282" s="16">
        <f>IFERROR(VLOOKUP(G282,SCENARIOS!$A$13:$E$18,3,0),0.025)</f>
        <v>0.025</v>
      </c>
      <c r="R282" s="52">
        <f>IFERROR(VLOOKUP(L282,INPUTS!$A$107:$B$120,2,0),0.0082)</f>
        <v>0.0079</v>
      </c>
      <c r="S282" s="52">
        <f t="shared" si="312"/>
        <v>74.26</v>
      </c>
      <c r="T282" s="15">
        <f t="shared" si="313"/>
        <v>126910.34</v>
      </c>
      <c r="U282" s="15">
        <f>T282/INPUTS!$B$7*1000</f>
        <v>158637925</v>
      </c>
      <c r="V282" s="15">
        <f>T282*INPUTS!$B$6</f>
        <v>401036.6744</v>
      </c>
      <c r="W282" s="54" t="s">
        <v>521</v>
      </c>
      <c r="X282" s="54" t="s">
        <v>396</v>
      </c>
      <c r="Y282" s="67">
        <f>IFERROR(VLOOKUP(E282,INPUTS!$A$44:$B$103,2,0),0)</f>
        <v>0.02</v>
      </c>
      <c r="Z282" s="15">
        <f t="shared" si="340"/>
        <v>2538.2068</v>
      </c>
      <c r="AA282" s="20">
        <f>IFERROR(VLOOKUP(E282,INPUTS!$A$44:$C$103,3,0),SCENARIOS!$J$24)</f>
        <v>0.06</v>
      </c>
      <c r="AB282" s="15">
        <f t="shared" ref="AB282:AF282" si="368">$T282*AA282*(1+$Q282)^AB$2</f>
        <v>8615.24405860449</v>
      </c>
      <c r="AC282" s="20">
        <f>IFERROR(VLOOKUP($E282,INPUTS!$A$44:$G$103,4,0),SCENARIOS!$K$24)</f>
        <v>0.15</v>
      </c>
      <c r="AD282" s="15">
        <f t="shared" si="368"/>
        <v>24368.3947099057</v>
      </c>
      <c r="AE282" s="20">
        <f>IFERROR(VLOOKUP($E282,INPUTS!$A$44:$G$103,5,0),SCENARIOS!$L$24)</f>
        <v>0.3</v>
      </c>
      <c r="AF282" s="15">
        <f t="shared" si="368"/>
        <v>55141.2038194955</v>
      </c>
      <c r="AG282" s="20">
        <f>IFERROR(VLOOKUP($E282,INPUTS!$A$44:$G$103,6,0),SCENARIOS!$M$24)</f>
        <v>0.4</v>
      </c>
      <c r="AH282" s="15">
        <f t="shared" si="342"/>
        <v>83182.9478267375</v>
      </c>
      <c r="AI282" s="20">
        <f>IFERROR(VLOOKUP($E282,INPUTS!$A$44:$G$103,7,0),SCENARIOS!$N$24)</f>
        <v>0.5</v>
      </c>
      <c r="AJ282" s="15">
        <f t="shared" si="343"/>
        <v>117642.337929529</v>
      </c>
      <c r="AL282" t="str">
        <f t="shared" si="346"/>
        <v>Y</v>
      </c>
      <c r="AM282" s="21">
        <f t="shared" si="347"/>
        <v>235284.675859058</v>
      </c>
      <c r="BC282" s="2"/>
    </row>
    <row r="283" ht="15" customHeight="1" spans="1:55">
      <c r="A283" s="24" t="s">
        <v>1228</v>
      </c>
      <c r="B283" s="52" t="s">
        <v>397</v>
      </c>
      <c r="C283" s="52" t="s">
        <v>398</v>
      </c>
      <c r="D283" s="52" t="s">
        <v>929</v>
      </c>
      <c r="E283" s="10" t="s">
        <v>203</v>
      </c>
      <c r="F283" s="52" t="s">
        <v>399</v>
      </c>
      <c r="G283" s="52" t="s">
        <v>165</v>
      </c>
      <c r="H283" s="52" t="s">
        <v>702</v>
      </c>
      <c r="I283" s="52" t="s">
        <v>701</v>
      </c>
      <c r="J283" s="52" t="s">
        <v>181</v>
      </c>
      <c r="K283" s="52" t="s">
        <v>931</v>
      </c>
      <c r="L283" s="53" t="s">
        <v>293</v>
      </c>
      <c r="M283" s="13">
        <v>854</v>
      </c>
      <c r="N283" s="14">
        <f t="shared" si="344"/>
        <v>2.33972602739726</v>
      </c>
      <c r="O283" s="15">
        <v>11200</v>
      </c>
      <c r="P283" s="15">
        <f t="shared" si="311"/>
        <v>9564800</v>
      </c>
      <c r="Q283" s="16">
        <f>IFERROR(VLOOKUP(G283,SCENARIOS!$A$13:$E$18,3,0),0.025)</f>
        <v>0.025</v>
      </c>
      <c r="R283" s="52">
        <f>IFERROR(VLOOKUP(L283,INPUTS!$A$107:$B$120,2,0),0.0082)</f>
        <v>0.0079</v>
      </c>
      <c r="S283" s="52">
        <f t="shared" si="312"/>
        <v>88.48</v>
      </c>
      <c r="T283" s="15">
        <f t="shared" si="313"/>
        <v>75561.92</v>
      </c>
      <c r="U283" s="15">
        <f>T283/INPUTS!$B$7*1000</f>
        <v>94452400</v>
      </c>
      <c r="V283" s="15">
        <f>T283*INPUTS!$B$6</f>
        <v>238775.6672</v>
      </c>
      <c r="W283" s="54" t="s">
        <v>396</v>
      </c>
      <c r="X283" s="54" t="s">
        <v>396</v>
      </c>
      <c r="Y283" s="67">
        <f>IFERROR(VLOOKUP(E283,INPUTS!$A$44:$B$103,2,0),0)</f>
        <v>0.02</v>
      </c>
      <c r="Z283" s="15">
        <f t="shared" si="340"/>
        <v>1511.2384</v>
      </c>
      <c r="AA283" s="20">
        <f>IFERROR(VLOOKUP(E283,INPUTS!$A$44:$C$103,3,0),SCENARIOS!$J$24)</f>
        <v>0.06</v>
      </c>
      <c r="AB283" s="15">
        <f t="shared" ref="AB283:AF283" si="369">$T283*AA283*(1+$Q283)^AB$2</f>
        <v>5129.48261218706</v>
      </c>
      <c r="AC283" s="20">
        <f>IFERROR(VLOOKUP($E283,INPUTS!$A$44:$G$103,4,0),SCENARIOS!$K$24)</f>
        <v>0.15</v>
      </c>
      <c r="AD283" s="15">
        <f t="shared" si="369"/>
        <v>14508.8468882702</v>
      </c>
      <c r="AE283" s="20">
        <f>IFERROR(VLOOKUP($E283,INPUTS!$A$44:$G$103,5,0),SCENARIOS!$L$24)</f>
        <v>0.3</v>
      </c>
      <c r="AF283" s="15">
        <f t="shared" si="369"/>
        <v>32830.8570579231</v>
      </c>
      <c r="AG283" s="20">
        <f>IFERROR(VLOOKUP($E283,INPUTS!$A$44:$G$103,6,0),SCENARIOS!$M$24)</f>
        <v>0.4</v>
      </c>
      <c r="AH283" s="15">
        <f t="shared" si="342"/>
        <v>49526.8017487631</v>
      </c>
      <c r="AI283" s="20">
        <f>IFERROR(VLOOKUP($E283,INPUTS!$A$44:$G$103,7,0),SCENARIOS!$N$24)</f>
        <v>0.5</v>
      </c>
      <c r="AJ283" s="15">
        <f t="shared" si="343"/>
        <v>70043.7878209453</v>
      </c>
      <c r="AL283" t="str">
        <f t="shared" si="346"/>
        <v>N</v>
      </c>
      <c r="AM283" s="21">
        <f t="shared" si="347"/>
        <v>140087.575641891</v>
      </c>
      <c r="BC283" s="2"/>
    </row>
    <row r="284" ht="15" customHeight="1" spans="1:55">
      <c r="A284" s="6" t="s">
        <v>1229</v>
      </c>
      <c r="B284" s="52" t="s">
        <v>397</v>
      </c>
      <c r="C284" s="52" t="s">
        <v>398</v>
      </c>
      <c r="D284" s="52" t="s">
        <v>929</v>
      </c>
      <c r="E284" s="10" t="s">
        <v>203</v>
      </c>
      <c r="F284" s="52" t="s">
        <v>399</v>
      </c>
      <c r="G284" s="52" t="s">
        <v>165</v>
      </c>
      <c r="H284" s="52" t="s">
        <v>515</v>
      </c>
      <c r="I284" s="52" t="s">
        <v>514</v>
      </c>
      <c r="J284" s="52" t="s">
        <v>181</v>
      </c>
      <c r="K284" s="52" t="s">
        <v>931</v>
      </c>
      <c r="L284" s="53" t="s">
        <v>291</v>
      </c>
      <c r="M284" s="13">
        <v>1283</v>
      </c>
      <c r="N284" s="14">
        <f t="shared" si="344"/>
        <v>3.51506849315068</v>
      </c>
      <c r="O284" s="15">
        <v>9050</v>
      </c>
      <c r="P284" s="15">
        <f t="shared" si="311"/>
        <v>11611150</v>
      </c>
      <c r="Q284" s="16">
        <f>IFERROR(VLOOKUP(G284,SCENARIOS!$A$13:$E$18,3,0),0.025)</f>
        <v>0.025</v>
      </c>
      <c r="R284" s="52">
        <f>IFERROR(VLOOKUP(L284,INPUTS!$A$107:$B$120,2,0),0.0082)</f>
        <v>0.0079</v>
      </c>
      <c r="S284" s="52">
        <f t="shared" si="312"/>
        <v>71.495</v>
      </c>
      <c r="T284" s="15">
        <f t="shared" si="313"/>
        <v>91728.085</v>
      </c>
      <c r="U284" s="15">
        <f>T284/INPUTS!$B$7*1000</f>
        <v>114660106.25</v>
      </c>
      <c r="V284" s="15">
        <f>T284*INPUTS!$B$6</f>
        <v>289860.7486</v>
      </c>
      <c r="W284" s="54" t="s">
        <v>396</v>
      </c>
      <c r="X284" s="54" t="s">
        <v>396</v>
      </c>
      <c r="Y284" s="67">
        <f>IFERROR(VLOOKUP(E284,INPUTS!$A$44:$B$103,2,0),0)</f>
        <v>0.02</v>
      </c>
      <c r="Z284" s="15">
        <f t="shared" si="340"/>
        <v>1834.5617</v>
      </c>
      <c r="AA284" s="20">
        <f>IFERROR(VLOOKUP(E284,INPUTS!$A$44:$C$103,3,0),SCENARIOS!$J$24)</f>
        <v>0.06</v>
      </c>
      <c r="AB284" s="15">
        <f t="shared" ref="AB284:AF284" si="370">$T284*AA284*(1+$Q284)^AB$2</f>
        <v>6226.91452330376</v>
      </c>
      <c r="AC284" s="20">
        <f>IFERROR(VLOOKUP($E284,INPUTS!$A$44:$G$103,4,0),SCENARIOS!$K$24)</f>
        <v>0.15</v>
      </c>
      <c r="AD284" s="15">
        <f t="shared" si="370"/>
        <v>17612.9555815845</v>
      </c>
      <c r="AE284" s="20">
        <f>IFERROR(VLOOKUP($E284,INPUTS!$A$44:$G$103,5,0),SCENARIOS!$L$24)</f>
        <v>0.3</v>
      </c>
      <c r="AF284" s="15">
        <f t="shared" si="370"/>
        <v>39854.8851965649</v>
      </c>
      <c r="AG284" s="20">
        <f>IFERROR(VLOOKUP($E284,INPUTS!$A$44:$G$103,6,0),SCENARIOS!$M$24)</f>
        <v>0.4</v>
      </c>
      <c r="AH284" s="15">
        <f t="shared" si="342"/>
        <v>60122.8592469419</v>
      </c>
      <c r="AI284" s="20">
        <f>IFERROR(VLOOKUP($E284,INPUTS!$A$44:$G$103,7,0),SCENARIOS!$N$24)</f>
        <v>0.5</v>
      </c>
      <c r="AJ284" s="15">
        <f t="shared" si="343"/>
        <v>85029.3709180714</v>
      </c>
      <c r="AL284" t="str">
        <f t="shared" si="346"/>
        <v>N</v>
      </c>
      <c r="AM284" s="21">
        <f t="shared" si="347"/>
        <v>170058.741836143</v>
      </c>
      <c r="BC284" s="2"/>
    </row>
    <row r="285" ht="15" customHeight="1" spans="1:55">
      <c r="A285" s="24" t="s">
        <v>1230</v>
      </c>
      <c r="B285" s="52" t="s">
        <v>397</v>
      </c>
      <c r="C285" s="52" t="s">
        <v>398</v>
      </c>
      <c r="D285" s="52" t="s">
        <v>929</v>
      </c>
      <c r="E285" s="10" t="s">
        <v>203</v>
      </c>
      <c r="F285" s="52" t="s">
        <v>399</v>
      </c>
      <c r="G285" s="52" t="s">
        <v>165</v>
      </c>
      <c r="H285" s="52" t="s">
        <v>623</v>
      </c>
      <c r="I285" s="52" t="s">
        <v>622</v>
      </c>
      <c r="J285" s="52" t="s">
        <v>181</v>
      </c>
      <c r="K285" s="52" t="s">
        <v>931</v>
      </c>
      <c r="L285" s="53" t="s">
        <v>291</v>
      </c>
      <c r="M285" s="13">
        <v>854</v>
      </c>
      <c r="N285" s="14">
        <f t="shared" si="344"/>
        <v>2.33972602739726</v>
      </c>
      <c r="O285" s="15">
        <v>9400</v>
      </c>
      <c r="P285" s="15">
        <f t="shared" si="311"/>
        <v>8027600</v>
      </c>
      <c r="Q285" s="16">
        <f>IFERROR(VLOOKUP(G285,SCENARIOS!$A$13:$E$18,3,0),0.025)</f>
        <v>0.025</v>
      </c>
      <c r="R285" s="52">
        <f>IFERROR(VLOOKUP(L285,INPUTS!$A$107:$B$120,2,0),0.0082)</f>
        <v>0.0079</v>
      </c>
      <c r="S285" s="52">
        <f t="shared" si="312"/>
        <v>74.26</v>
      </c>
      <c r="T285" s="15">
        <f t="shared" si="313"/>
        <v>63418.04</v>
      </c>
      <c r="U285" s="15">
        <f>T285/INPUTS!$B$7*1000</f>
        <v>79272550</v>
      </c>
      <c r="V285" s="15">
        <f>T285*INPUTS!$B$6</f>
        <v>200401.0064</v>
      </c>
      <c r="W285" s="54" t="s">
        <v>396</v>
      </c>
      <c r="X285" s="54" t="s">
        <v>396</v>
      </c>
      <c r="Y285" s="67">
        <f>IFERROR(VLOOKUP(E285,INPUTS!$A$44:$B$103,2,0),0)</f>
        <v>0.02</v>
      </c>
      <c r="Z285" s="15">
        <f t="shared" si="340"/>
        <v>1268.3608</v>
      </c>
      <c r="AA285" s="20">
        <f>IFERROR(VLOOKUP(E285,INPUTS!$A$44:$C$103,3,0),SCENARIOS!$J$24)</f>
        <v>0.06</v>
      </c>
      <c r="AB285" s="15">
        <f t="shared" ref="AB285:AF285" si="371">$T285*AA285*(1+$Q285)^AB$2</f>
        <v>4305.10147808557</v>
      </c>
      <c r="AC285" s="20">
        <f>IFERROR(VLOOKUP($E285,INPUTS!$A$44:$G$103,4,0),SCENARIOS!$K$24)</f>
        <v>0.15</v>
      </c>
      <c r="AD285" s="15">
        <f t="shared" si="371"/>
        <v>12177.067924084</v>
      </c>
      <c r="AE285" s="20">
        <f>IFERROR(VLOOKUP($E285,INPUTS!$A$44:$G$103,5,0),SCENARIOS!$L$24)</f>
        <v>0.3</v>
      </c>
      <c r="AF285" s="15">
        <f t="shared" si="371"/>
        <v>27554.4693164711</v>
      </c>
      <c r="AG285" s="20">
        <f>IFERROR(VLOOKUP($E285,INPUTS!$A$44:$G$103,6,0),SCENARIOS!$M$24)</f>
        <v>0.4</v>
      </c>
      <c r="AH285" s="15">
        <f t="shared" si="342"/>
        <v>41567.1371819976</v>
      </c>
      <c r="AI285" s="20">
        <f>IFERROR(VLOOKUP($E285,INPUTS!$A$44:$G$103,7,0),SCENARIOS!$N$24)</f>
        <v>0.5</v>
      </c>
      <c r="AJ285" s="15">
        <f t="shared" si="343"/>
        <v>58786.7504925791</v>
      </c>
      <c r="AL285" t="str">
        <f t="shared" si="346"/>
        <v>N</v>
      </c>
      <c r="AM285" s="21">
        <f t="shared" si="347"/>
        <v>117573.500985158</v>
      </c>
      <c r="BC285" s="2"/>
    </row>
    <row r="286" ht="15" customHeight="1" spans="1:55">
      <c r="A286" s="6" t="s">
        <v>1231</v>
      </c>
      <c r="B286" s="52" t="s">
        <v>397</v>
      </c>
      <c r="C286" s="52" t="s">
        <v>398</v>
      </c>
      <c r="D286" s="52" t="s">
        <v>929</v>
      </c>
      <c r="E286" s="10" t="s">
        <v>203</v>
      </c>
      <c r="F286" s="52" t="s">
        <v>399</v>
      </c>
      <c r="G286" s="52" t="s">
        <v>165</v>
      </c>
      <c r="H286" s="52" t="s">
        <v>1248</v>
      </c>
      <c r="I286" s="52" t="s">
        <v>1249</v>
      </c>
      <c r="J286" s="52" t="s">
        <v>181</v>
      </c>
      <c r="K286" s="52" t="s">
        <v>931</v>
      </c>
      <c r="L286" s="53" t="s">
        <v>291</v>
      </c>
      <c r="M286" s="13">
        <v>854</v>
      </c>
      <c r="N286" s="14">
        <f t="shared" si="344"/>
        <v>2.33972602739726</v>
      </c>
      <c r="O286" s="15">
        <v>10500</v>
      </c>
      <c r="P286" s="15">
        <f t="shared" si="311"/>
        <v>8967000</v>
      </c>
      <c r="Q286" s="16">
        <f>IFERROR(VLOOKUP(G286,SCENARIOS!$A$13:$E$18,3,0),0.025)</f>
        <v>0.025</v>
      </c>
      <c r="R286" s="52">
        <f>IFERROR(VLOOKUP(L286,INPUTS!$A$107:$B$120,2,0),0.0082)</f>
        <v>0.0079</v>
      </c>
      <c r="S286" s="52">
        <f t="shared" si="312"/>
        <v>82.95</v>
      </c>
      <c r="T286" s="15">
        <f t="shared" si="313"/>
        <v>70839.3</v>
      </c>
      <c r="U286" s="15">
        <f>T286/INPUTS!$B$7*1000</f>
        <v>88549125</v>
      </c>
      <c r="V286" s="15">
        <f>T286*INPUTS!$B$6</f>
        <v>223852.188</v>
      </c>
      <c r="W286" s="54" t="s">
        <v>396</v>
      </c>
      <c r="X286" s="54" t="s">
        <v>396</v>
      </c>
      <c r="Y286" s="67">
        <f>IFERROR(VLOOKUP(E286,INPUTS!$A$44:$B$103,2,0),0)</f>
        <v>0.02</v>
      </c>
      <c r="Z286" s="15">
        <f t="shared" si="340"/>
        <v>1416.786</v>
      </c>
      <c r="AA286" s="20">
        <f>IFERROR(VLOOKUP(E286,INPUTS!$A$44:$C$103,3,0),SCENARIOS!$J$24)</f>
        <v>0.06</v>
      </c>
      <c r="AB286" s="15">
        <f t="shared" ref="AB286:AF286" si="372">$T286*AA286*(1+$Q286)^AB$2</f>
        <v>4808.88994892537</v>
      </c>
      <c r="AC286" s="20">
        <f>IFERROR(VLOOKUP($E286,INPUTS!$A$44:$G$103,4,0),SCENARIOS!$K$24)</f>
        <v>0.15</v>
      </c>
      <c r="AD286" s="15">
        <f t="shared" si="372"/>
        <v>13602.0439577534</v>
      </c>
      <c r="AE286" s="20">
        <f>IFERROR(VLOOKUP($E286,INPUTS!$A$44:$G$103,5,0),SCENARIOS!$L$24)</f>
        <v>0.3</v>
      </c>
      <c r="AF286" s="15">
        <f t="shared" si="372"/>
        <v>30778.9284918029</v>
      </c>
      <c r="AG286" s="20">
        <f>IFERROR(VLOOKUP($E286,INPUTS!$A$44:$G$103,6,0),SCENARIOS!$M$24)</f>
        <v>0.4</v>
      </c>
      <c r="AH286" s="15">
        <f t="shared" si="342"/>
        <v>46431.3766394654</v>
      </c>
      <c r="AI286" s="20">
        <f>IFERROR(VLOOKUP($E286,INPUTS!$A$44:$G$103,7,0),SCENARIOS!$N$24)</f>
        <v>0.5</v>
      </c>
      <c r="AJ286" s="15">
        <f t="shared" si="343"/>
        <v>65666.0510821363</v>
      </c>
      <c r="AL286" t="str">
        <f t="shared" si="346"/>
        <v>N</v>
      </c>
      <c r="AM286" s="21">
        <f t="shared" si="347"/>
        <v>131332.102164273</v>
      </c>
      <c r="BC286" s="2"/>
    </row>
    <row r="287" ht="15" customHeight="1" spans="1:55">
      <c r="A287" s="24" t="s">
        <v>1232</v>
      </c>
      <c r="B287" s="52" t="s">
        <v>397</v>
      </c>
      <c r="C287" s="52" t="s">
        <v>398</v>
      </c>
      <c r="D287" s="52" t="s">
        <v>929</v>
      </c>
      <c r="E287" s="10" t="s">
        <v>203</v>
      </c>
      <c r="F287" s="52" t="s">
        <v>399</v>
      </c>
      <c r="G287" s="52" t="s">
        <v>165</v>
      </c>
      <c r="H287" s="52" t="s">
        <v>237</v>
      </c>
      <c r="I287" s="52" t="s">
        <v>424</v>
      </c>
      <c r="J287" s="52" t="s">
        <v>173</v>
      </c>
      <c r="K287" s="52" t="s">
        <v>931</v>
      </c>
      <c r="L287" s="53" t="s">
        <v>291</v>
      </c>
      <c r="M287" s="13">
        <v>1709</v>
      </c>
      <c r="N287" s="14">
        <f t="shared" si="344"/>
        <v>4.68219178082192</v>
      </c>
      <c r="O287" s="15">
        <v>9720</v>
      </c>
      <c r="P287" s="15">
        <f t="shared" si="311"/>
        <v>16611480</v>
      </c>
      <c r="Q287" s="16">
        <f>IFERROR(VLOOKUP(G287,SCENARIOS!$A$13:$E$18,3,0),0.025)</f>
        <v>0.025</v>
      </c>
      <c r="R287" s="52">
        <f>IFERROR(VLOOKUP(L287,INPUTS!$A$107:$B$120,2,0),0.0082)</f>
        <v>0.0079</v>
      </c>
      <c r="S287" s="52">
        <f t="shared" si="312"/>
        <v>76.788</v>
      </c>
      <c r="T287" s="15">
        <f t="shared" si="313"/>
        <v>131230.692</v>
      </c>
      <c r="U287" s="15">
        <f>T287/INPUTS!$B$7*1000</f>
        <v>164038365</v>
      </c>
      <c r="V287" s="15">
        <f>T287*INPUTS!$B$6</f>
        <v>414688.98672</v>
      </c>
      <c r="W287" s="54" t="s">
        <v>396</v>
      </c>
      <c r="X287" s="54" t="s">
        <v>396</v>
      </c>
      <c r="Y287" s="67">
        <f>IFERROR(VLOOKUP(E287,INPUTS!$A$44:$B$103,2,0),0)</f>
        <v>0.02</v>
      </c>
      <c r="Z287" s="15">
        <f t="shared" si="340"/>
        <v>2624.61384</v>
      </c>
      <c r="AA287" s="20">
        <f>IFERROR(VLOOKUP(E287,INPUTS!$A$44:$C$103,3,0),SCENARIOS!$J$24)</f>
        <v>0.06</v>
      </c>
      <c r="AB287" s="15">
        <f t="shared" ref="AB287:AF287" si="373">$T287*AA287*(1+$Q287)^AB$2</f>
        <v>8908.5289627272</v>
      </c>
      <c r="AC287" s="20">
        <f>IFERROR(VLOOKUP($E287,INPUTS!$A$44:$G$103,4,0),SCENARIOS!$K$24)</f>
        <v>0.15</v>
      </c>
      <c r="AD287" s="15">
        <f t="shared" si="373"/>
        <v>25197.9570830089</v>
      </c>
      <c r="AE287" s="20">
        <f>IFERROR(VLOOKUP($E287,INPUTS!$A$44:$G$103,5,0),SCENARIOS!$L$24)</f>
        <v>0.3</v>
      </c>
      <c r="AF287" s="15">
        <f t="shared" si="373"/>
        <v>57018.3511835635</v>
      </c>
      <c r="AG287" s="20">
        <f>IFERROR(VLOOKUP($E287,INPUTS!$A$44:$G$103,6,0),SCENARIOS!$M$24)</f>
        <v>0.4</v>
      </c>
      <c r="AH287" s="15">
        <f t="shared" si="342"/>
        <v>86014.7077527541</v>
      </c>
      <c r="AI287" s="20">
        <f>IFERROR(VLOOKUP($E287,INPUTS!$A$44:$G$103,7,0),SCENARIOS!$N$24)</f>
        <v>0.5</v>
      </c>
      <c r="AJ287" s="15">
        <f t="shared" si="343"/>
        <v>121647.183476066</v>
      </c>
      <c r="AL287" t="str">
        <f t="shared" si="346"/>
        <v>Y</v>
      </c>
      <c r="AM287" s="21">
        <f t="shared" si="347"/>
        <v>243294.366952132</v>
      </c>
      <c r="BC287" s="2"/>
    </row>
    <row r="288" ht="15" customHeight="1" spans="1:55">
      <c r="A288" s="6" t="s">
        <v>1233</v>
      </c>
      <c r="B288" s="52" t="s">
        <v>397</v>
      </c>
      <c r="C288" s="52" t="s">
        <v>398</v>
      </c>
      <c r="D288" s="52" t="s">
        <v>929</v>
      </c>
      <c r="E288" s="10" t="s">
        <v>203</v>
      </c>
      <c r="F288" s="52" t="s">
        <v>399</v>
      </c>
      <c r="G288" s="52" t="s">
        <v>165</v>
      </c>
      <c r="H288" s="52" t="s">
        <v>505</v>
      </c>
      <c r="I288" s="52" t="s">
        <v>504</v>
      </c>
      <c r="J288" s="52" t="s">
        <v>173</v>
      </c>
      <c r="K288" s="52" t="s">
        <v>931</v>
      </c>
      <c r="L288" s="53" t="s">
        <v>291</v>
      </c>
      <c r="M288" s="13">
        <v>1283</v>
      </c>
      <c r="N288" s="14">
        <f t="shared" si="344"/>
        <v>3.51506849315068</v>
      </c>
      <c r="O288" s="15">
        <v>9200</v>
      </c>
      <c r="P288" s="15">
        <f t="shared" si="311"/>
        <v>11803600</v>
      </c>
      <c r="Q288" s="16">
        <f>IFERROR(VLOOKUP(G288,SCENARIOS!$A$13:$E$18,3,0),0.025)</f>
        <v>0.025</v>
      </c>
      <c r="R288" s="52">
        <f>IFERROR(VLOOKUP(L288,INPUTS!$A$107:$B$120,2,0),0.0082)</f>
        <v>0.0079</v>
      </c>
      <c r="S288" s="52">
        <f t="shared" si="312"/>
        <v>72.68</v>
      </c>
      <c r="T288" s="15">
        <f t="shared" si="313"/>
        <v>93248.44</v>
      </c>
      <c r="U288" s="15">
        <f>T288/INPUTS!$B$7*1000</f>
        <v>116560550</v>
      </c>
      <c r="V288" s="15">
        <f>T288*INPUTS!$B$6</f>
        <v>294665.0704</v>
      </c>
      <c r="W288" s="54" t="s">
        <v>396</v>
      </c>
      <c r="X288" s="54" t="s">
        <v>396</v>
      </c>
      <c r="Y288" s="67">
        <f>IFERROR(VLOOKUP(E288,INPUTS!$A$44:$B$103,2,0),0)</f>
        <v>0.02</v>
      </c>
      <c r="Z288" s="15">
        <f t="shared" si="340"/>
        <v>1864.9688</v>
      </c>
      <c r="AA288" s="20">
        <f>IFERROR(VLOOKUP(E288,INPUTS!$A$44:$C$103,3,0),SCENARIOS!$J$24)</f>
        <v>0.06</v>
      </c>
      <c r="AB288" s="15">
        <f t="shared" ref="AB288:AF288" si="374">$T288*AA288*(1+$Q288)^AB$2</f>
        <v>6330.12305131432</v>
      </c>
      <c r="AC288" s="20">
        <f>IFERROR(VLOOKUP($E288,INPUTS!$A$44:$G$103,4,0),SCENARIOS!$K$24)</f>
        <v>0.15</v>
      </c>
      <c r="AD288" s="15">
        <f t="shared" si="374"/>
        <v>17904.8830221632</v>
      </c>
      <c r="AE288" s="20">
        <f>IFERROR(VLOOKUP($E288,INPUTS!$A$44:$G$103,5,0),SCENARIOS!$L$24)</f>
        <v>0.3</v>
      </c>
      <c r="AF288" s="15">
        <f t="shared" si="374"/>
        <v>40515.4634042427</v>
      </c>
      <c r="AG288" s="20">
        <f>IFERROR(VLOOKUP($E288,INPUTS!$A$44:$G$103,6,0),SCENARIOS!$M$24)</f>
        <v>0.4</v>
      </c>
      <c r="AH288" s="15">
        <f t="shared" si="342"/>
        <v>61119.370726173</v>
      </c>
      <c r="AI288" s="20">
        <f>IFERROR(VLOOKUP($E288,INPUTS!$A$44:$G$103,7,0),SCENARIOS!$N$24)</f>
        <v>0.5</v>
      </c>
      <c r="AJ288" s="15">
        <f t="shared" si="343"/>
        <v>86438.6975078737</v>
      </c>
      <c r="AL288" t="str">
        <f t="shared" si="346"/>
        <v>Y</v>
      </c>
      <c r="AM288" s="21">
        <f t="shared" si="347"/>
        <v>172877.395015747</v>
      </c>
      <c r="BC288" s="2"/>
    </row>
    <row r="289" ht="15" customHeight="1" spans="1:55">
      <c r="A289" s="24" t="s">
        <v>1234</v>
      </c>
      <c r="B289" s="52" t="s">
        <v>397</v>
      </c>
      <c r="C289" s="52" t="s">
        <v>398</v>
      </c>
      <c r="D289" s="52" t="s">
        <v>929</v>
      </c>
      <c r="E289" s="10" t="s">
        <v>203</v>
      </c>
      <c r="F289" s="52" t="s">
        <v>399</v>
      </c>
      <c r="G289" s="52" t="s">
        <v>165</v>
      </c>
      <c r="H289" s="52" t="s">
        <v>264</v>
      </c>
      <c r="I289" s="52" t="s">
        <v>436</v>
      </c>
      <c r="J289" s="52" t="s">
        <v>173</v>
      </c>
      <c r="K289" s="52" t="s">
        <v>931</v>
      </c>
      <c r="L289" s="53" t="s">
        <v>293</v>
      </c>
      <c r="M289" s="13">
        <v>854</v>
      </c>
      <c r="N289" s="14">
        <f t="shared" si="344"/>
        <v>2.33972602739726</v>
      </c>
      <c r="O289" s="15">
        <v>16900</v>
      </c>
      <c r="P289" s="15">
        <f t="shared" si="311"/>
        <v>14432600</v>
      </c>
      <c r="Q289" s="16">
        <f>IFERROR(VLOOKUP(G289,SCENARIOS!$A$13:$E$18,3,0),0.025)</f>
        <v>0.025</v>
      </c>
      <c r="R289" s="52">
        <f>IFERROR(VLOOKUP(L289,INPUTS!$A$107:$B$120,2,0),0.0082)</f>
        <v>0.0079</v>
      </c>
      <c r="S289" s="52">
        <f t="shared" si="312"/>
        <v>133.51</v>
      </c>
      <c r="T289" s="15">
        <f t="shared" si="313"/>
        <v>114017.54</v>
      </c>
      <c r="U289" s="15">
        <f>T289/INPUTS!$B$7*1000</f>
        <v>142521925</v>
      </c>
      <c r="V289" s="15">
        <f>T289*INPUTS!$B$6</f>
        <v>360295.4264</v>
      </c>
      <c r="W289" s="54" t="s">
        <v>396</v>
      </c>
      <c r="X289" s="54" t="s">
        <v>396</v>
      </c>
      <c r="Y289" s="67">
        <f>IFERROR(VLOOKUP(E289,INPUTS!$A$44:$B$103,2,0),0)</f>
        <v>0.02</v>
      </c>
      <c r="Z289" s="15">
        <f t="shared" si="340"/>
        <v>2280.3508</v>
      </c>
      <c r="AA289" s="20">
        <f>IFERROR(VLOOKUP(E289,INPUTS!$A$44:$C$103,3,0),SCENARIOS!$J$24)</f>
        <v>0.06</v>
      </c>
      <c r="AB289" s="15">
        <f t="shared" ref="AB289:AF289" si="375">$T289*AA289*(1+$Q289)^AB$2</f>
        <v>7740.02287017512</v>
      </c>
      <c r="AC289" s="20">
        <f>IFERROR(VLOOKUP($E289,INPUTS!$A$44:$G$103,4,0),SCENARIOS!$K$24)</f>
        <v>0.15</v>
      </c>
      <c r="AD289" s="15">
        <f t="shared" si="375"/>
        <v>21892.8136081935</v>
      </c>
      <c r="AE289" s="20">
        <f>IFERROR(VLOOKUP($E289,INPUTS!$A$44:$G$103,5,0),SCENARIOS!$L$24)</f>
        <v>0.3</v>
      </c>
      <c r="AF289" s="15">
        <f t="shared" si="375"/>
        <v>49539.4182391875</v>
      </c>
      <c r="AG289" s="20">
        <f>IFERROR(VLOOKUP($E289,INPUTS!$A$44:$G$103,6,0),SCENARIOS!$M$24)</f>
        <v>0.4</v>
      </c>
      <c r="AH289" s="15">
        <f t="shared" si="342"/>
        <v>74732.4062101871</v>
      </c>
      <c r="AI289" s="20">
        <f>IFERROR(VLOOKUP($E289,INPUTS!$A$44:$G$103,7,0),SCENARIOS!$N$24)</f>
        <v>0.5</v>
      </c>
      <c r="AJ289" s="15">
        <f t="shared" si="343"/>
        <v>105691.072694105</v>
      </c>
      <c r="AL289" t="str">
        <f t="shared" si="346"/>
        <v>N</v>
      </c>
      <c r="AM289" s="21">
        <f t="shared" si="347"/>
        <v>211382.14538821</v>
      </c>
      <c r="BC289" s="2"/>
    </row>
    <row r="290" ht="15" customHeight="1" spans="1:55">
      <c r="A290" s="6" t="s">
        <v>1235</v>
      </c>
      <c r="B290" s="52" t="s">
        <v>397</v>
      </c>
      <c r="C290" s="52" t="s">
        <v>398</v>
      </c>
      <c r="D290" s="52" t="s">
        <v>929</v>
      </c>
      <c r="E290" s="10" t="s">
        <v>203</v>
      </c>
      <c r="F290" s="52" t="s">
        <v>399</v>
      </c>
      <c r="G290" s="52" t="s">
        <v>165</v>
      </c>
      <c r="H290" s="52" t="s">
        <v>545</v>
      </c>
      <c r="I290" s="52" t="s">
        <v>544</v>
      </c>
      <c r="J290" s="52" t="s">
        <v>173</v>
      </c>
      <c r="K290" s="52" t="s">
        <v>931</v>
      </c>
      <c r="L290" s="53" t="s">
        <v>291</v>
      </c>
      <c r="M290" s="13">
        <v>1283</v>
      </c>
      <c r="N290" s="14">
        <f t="shared" si="344"/>
        <v>3.51506849315068</v>
      </c>
      <c r="O290" s="15">
        <v>9600</v>
      </c>
      <c r="P290" s="15">
        <f t="shared" si="311"/>
        <v>12316800</v>
      </c>
      <c r="Q290" s="16">
        <f>IFERROR(VLOOKUP(G290,SCENARIOS!$A$13:$E$18,3,0),0.025)</f>
        <v>0.025</v>
      </c>
      <c r="R290" s="52">
        <f>IFERROR(VLOOKUP(L290,INPUTS!$A$107:$B$120,2,0),0.0082)</f>
        <v>0.0079</v>
      </c>
      <c r="S290" s="52">
        <f t="shared" si="312"/>
        <v>75.84</v>
      </c>
      <c r="T290" s="15">
        <f t="shared" si="313"/>
        <v>97302.72</v>
      </c>
      <c r="U290" s="15">
        <f>T290/INPUTS!$B$7*1000</f>
        <v>121628400</v>
      </c>
      <c r="V290" s="15">
        <f>T290*INPUTS!$B$6</f>
        <v>307476.5952</v>
      </c>
      <c r="W290" s="54" t="s">
        <v>396</v>
      </c>
      <c r="X290" s="54" t="s">
        <v>396</v>
      </c>
      <c r="Y290" s="67">
        <f>IFERROR(VLOOKUP(E290,INPUTS!$A$44:$B$103,2,0),0)</f>
        <v>0.02</v>
      </c>
      <c r="Z290" s="15">
        <f t="shared" si="340"/>
        <v>1946.0544</v>
      </c>
      <c r="AA290" s="20">
        <f>IFERROR(VLOOKUP(E290,INPUTS!$A$44:$C$103,3,0),SCENARIOS!$J$24)</f>
        <v>0.06</v>
      </c>
      <c r="AB290" s="15">
        <f t="shared" ref="AB290:AF290" si="376">$T290*AA290*(1+$Q290)^AB$2</f>
        <v>6605.34579267581</v>
      </c>
      <c r="AC290" s="20">
        <f>IFERROR(VLOOKUP($E290,INPUTS!$A$44:$G$103,4,0),SCENARIOS!$K$24)</f>
        <v>0.15</v>
      </c>
      <c r="AD290" s="15">
        <f t="shared" si="376"/>
        <v>18683.3561970399</v>
      </c>
      <c r="AE290" s="20">
        <f>IFERROR(VLOOKUP($E290,INPUTS!$A$44:$G$103,5,0),SCENARIOS!$L$24)</f>
        <v>0.3</v>
      </c>
      <c r="AF290" s="15">
        <f t="shared" si="376"/>
        <v>42277.0052913837</v>
      </c>
      <c r="AG290" s="20">
        <f>IFERROR(VLOOKUP($E290,INPUTS!$A$44:$G$103,6,0),SCENARIOS!$M$24)</f>
        <v>0.4</v>
      </c>
      <c r="AH290" s="15">
        <f t="shared" si="342"/>
        <v>63776.7346707892</v>
      </c>
      <c r="AI290" s="20">
        <f>IFERROR(VLOOKUP($E290,INPUTS!$A$44:$G$103,7,0),SCENARIOS!$N$24)</f>
        <v>0.5</v>
      </c>
      <c r="AJ290" s="15">
        <f t="shared" si="343"/>
        <v>90196.9017473465</v>
      </c>
      <c r="AL290" t="str">
        <f t="shared" si="346"/>
        <v>Y</v>
      </c>
      <c r="AM290" s="21">
        <f t="shared" si="347"/>
        <v>180393.803494693</v>
      </c>
      <c r="BC290" s="2"/>
    </row>
    <row r="291" ht="15" customHeight="1" spans="1:55">
      <c r="A291" s="24" t="s">
        <v>1236</v>
      </c>
      <c r="B291" s="52" t="s">
        <v>397</v>
      </c>
      <c r="C291" s="52" t="s">
        <v>398</v>
      </c>
      <c r="D291" s="52" t="s">
        <v>929</v>
      </c>
      <c r="E291" s="10" t="s">
        <v>203</v>
      </c>
      <c r="F291" s="52" t="s">
        <v>399</v>
      </c>
      <c r="G291" s="52" t="s">
        <v>165</v>
      </c>
      <c r="H291" s="52" t="s">
        <v>440</v>
      </c>
      <c r="I291" s="52" t="s">
        <v>439</v>
      </c>
      <c r="J291" s="52" t="s">
        <v>177</v>
      </c>
      <c r="K291" s="52" t="s">
        <v>931</v>
      </c>
      <c r="L291" s="53" t="s">
        <v>291</v>
      </c>
      <c r="M291" s="13">
        <v>1709</v>
      </c>
      <c r="N291" s="14">
        <f t="shared" si="344"/>
        <v>4.68219178082192</v>
      </c>
      <c r="O291" s="15">
        <v>5200</v>
      </c>
      <c r="P291" s="15">
        <f t="shared" si="311"/>
        <v>8886800</v>
      </c>
      <c r="Q291" s="16">
        <f>IFERROR(VLOOKUP(G291,SCENARIOS!$A$13:$E$18,3,0),0.025)</f>
        <v>0.025</v>
      </c>
      <c r="R291" s="52">
        <f>IFERROR(VLOOKUP(L291,INPUTS!$A$107:$B$120,2,0),0.0082)</f>
        <v>0.0079</v>
      </c>
      <c r="S291" s="52">
        <f t="shared" si="312"/>
        <v>41.08</v>
      </c>
      <c r="T291" s="15">
        <f t="shared" si="313"/>
        <v>70205.72</v>
      </c>
      <c r="U291" s="15">
        <f>T291/INPUTS!$B$7*1000</f>
        <v>87757150</v>
      </c>
      <c r="V291" s="15">
        <f>T291*INPUTS!$B$6</f>
        <v>221850.0752</v>
      </c>
      <c r="W291" s="54" t="s">
        <v>396</v>
      </c>
      <c r="X291" s="54" t="s">
        <v>396</v>
      </c>
      <c r="Y291" s="67">
        <f>IFERROR(VLOOKUP(E291,INPUTS!$A$44:$B$103,2,0),0)</f>
        <v>0.02</v>
      </c>
      <c r="Z291" s="15">
        <f t="shared" si="340"/>
        <v>1404.1144</v>
      </c>
      <c r="AA291" s="20">
        <f>IFERROR(VLOOKUP(E291,INPUTS!$A$44:$C$103,3,0),SCENARIOS!$J$24)</f>
        <v>0.06</v>
      </c>
      <c r="AB291" s="15">
        <f t="shared" ref="AB291:AF291" si="377">$T291*AA291*(1+$Q291)^AB$2</f>
        <v>4765.87969199398</v>
      </c>
      <c r="AC291" s="20">
        <f>IFERROR(VLOOKUP($E291,INPUTS!$A$44:$G$103,4,0),SCENARIOS!$K$24)</f>
        <v>0.15</v>
      </c>
      <c r="AD291" s="15">
        <f t="shared" si="377"/>
        <v>13480.3885629266</v>
      </c>
      <c r="AE291" s="20">
        <f>IFERROR(VLOOKUP($E291,INPUTS!$A$44:$G$103,5,0),SCENARIOS!$L$24)</f>
        <v>0.3</v>
      </c>
      <c r="AF291" s="15">
        <f t="shared" si="377"/>
        <v>30503.6446661039</v>
      </c>
      <c r="AG291" s="20">
        <f>IFERROR(VLOOKUP($E291,INPUTS!$A$44:$G$103,6,0),SCENARIOS!$M$24)</f>
        <v>0.4</v>
      </c>
      <c r="AH291" s="15">
        <f t="shared" si="342"/>
        <v>46016.0987977697</v>
      </c>
      <c r="AI291" s="20">
        <f>IFERROR(VLOOKUP($E291,INPUTS!$A$44:$G$103,7,0),SCENARIOS!$N$24)</f>
        <v>0.5</v>
      </c>
      <c r="AJ291" s="15">
        <f t="shared" si="343"/>
        <v>65078.7401312288</v>
      </c>
      <c r="AL291" t="str">
        <f t="shared" si="346"/>
        <v>Y</v>
      </c>
      <c r="AM291" s="21">
        <f t="shared" si="347"/>
        <v>130157.480262458</v>
      </c>
      <c r="BC291" s="2"/>
    </row>
    <row r="292" ht="15" customHeight="1" spans="1:55">
      <c r="A292" s="6" t="s">
        <v>1237</v>
      </c>
      <c r="B292" s="52" t="s">
        <v>397</v>
      </c>
      <c r="C292" s="52" t="s">
        <v>398</v>
      </c>
      <c r="D292" s="52" t="s">
        <v>929</v>
      </c>
      <c r="E292" s="10" t="s">
        <v>203</v>
      </c>
      <c r="F292" s="52" t="s">
        <v>399</v>
      </c>
      <c r="G292" s="52" t="s">
        <v>165</v>
      </c>
      <c r="H292" s="52" t="s">
        <v>448</v>
      </c>
      <c r="I292" s="52" t="s">
        <v>447</v>
      </c>
      <c r="J292" s="52" t="s">
        <v>177</v>
      </c>
      <c r="K292" s="52" t="s">
        <v>931</v>
      </c>
      <c r="L292" s="53" t="s">
        <v>291</v>
      </c>
      <c r="M292" s="13">
        <v>1283</v>
      </c>
      <c r="N292" s="14">
        <f t="shared" si="344"/>
        <v>3.51506849315068</v>
      </c>
      <c r="O292" s="15">
        <v>5100</v>
      </c>
      <c r="P292" s="15">
        <f t="shared" si="311"/>
        <v>6543300</v>
      </c>
      <c r="Q292" s="16">
        <f>IFERROR(VLOOKUP(G292,SCENARIOS!$A$13:$E$18,3,0),0.025)</f>
        <v>0.025</v>
      </c>
      <c r="R292" s="52">
        <f>IFERROR(VLOOKUP(L292,INPUTS!$A$107:$B$120,2,0),0.0082)</f>
        <v>0.0079</v>
      </c>
      <c r="S292" s="52">
        <f t="shared" si="312"/>
        <v>40.29</v>
      </c>
      <c r="T292" s="15">
        <f t="shared" si="313"/>
        <v>51692.07</v>
      </c>
      <c r="U292" s="15">
        <f>T292/INPUTS!$B$7*1000</f>
        <v>64615087.5</v>
      </c>
      <c r="V292" s="15">
        <f>T292*INPUTS!$B$6</f>
        <v>163346.9412</v>
      </c>
      <c r="W292" s="54" t="s">
        <v>396</v>
      </c>
      <c r="X292" s="54" t="s">
        <v>396</v>
      </c>
      <c r="Y292" s="67">
        <f>IFERROR(VLOOKUP(E292,INPUTS!$A$44:$B$103,2,0),0)</f>
        <v>0.02</v>
      </c>
      <c r="Z292" s="15">
        <f t="shared" si="340"/>
        <v>1033.8414</v>
      </c>
      <c r="AA292" s="20">
        <f>IFERROR(VLOOKUP(E292,INPUTS!$A$44:$C$103,3,0),SCENARIOS!$J$24)</f>
        <v>0.06</v>
      </c>
      <c r="AB292" s="15">
        <f t="shared" ref="AB292:AF292" si="378">$T292*AA292*(1+$Q292)^AB$2</f>
        <v>3509.08995235902</v>
      </c>
      <c r="AC292" s="20">
        <f>IFERROR(VLOOKUP($E292,INPUTS!$A$44:$G$103,4,0),SCENARIOS!$K$24)</f>
        <v>0.15</v>
      </c>
      <c r="AD292" s="15">
        <f t="shared" si="378"/>
        <v>9925.53297967743</v>
      </c>
      <c r="AE292" s="20">
        <f>IFERROR(VLOOKUP($E292,INPUTS!$A$44:$G$103,5,0),SCENARIOS!$L$24)</f>
        <v>0.3</v>
      </c>
      <c r="AF292" s="15">
        <f t="shared" si="378"/>
        <v>22459.6590610476</v>
      </c>
      <c r="AG292" s="20">
        <f>IFERROR(VLOOKUP($E292,INPUTS!$A$44:$G$103,6,0),SCENARIOS!$M$24)</f>
        <v>0.4</v>
      </c>
      <c r="AH292" s="15">
        <f t="shared" si="342"/>
        <v>33881.3902938568</v>
      </c>
      <c r="AI292" s="20">
        <f>IFERROR(VLOOKUP($E292,INPUTS!$A$44:$G$103,7,0),SCENARIOS!$N$24)</f>
        <v>0.5</v>
      </c>
      <c r="AJ292" s="15">
        <f t="shared" si="343"/>
        <v>47917.1040532778</v>
      </c>
      <c r="AL292" t="str">
        <f t="shared" si="346"/>
        <v>Y</v>
      </c>
      <c r="AM292" s="21">
        <f t="shared" si="347"/>
        <v>95834.2081065556</v>
      </c>
      <c r="BC292" s="2"/>
    </row>
    <row r="293" ht="15" customHeight="1" spans="1:55">
      <c r="A293" s="24" t="s">
        <v>1238</v>
      </c>
      <c r="B293" s="52" t="s">
        <v>397</v>
      </c>
      <c r="C293" s="52" t="s">
        <v>398</v>
      </c>
      <c r="D293" s="52" t="s">
        <v>929</v>
      </c>
      <c r="E293" s="10" t="s">
        <v>203</v>
      </c>
      <c r="F293" s="52" t="s">
        <v>399</v>
      </c>
      <c r="G293" s="52" t="s">
        <v>165</v>
      </c>
      <c r="H293" s="52" t="s">
        <v>673</v>
      </c>
      <c r="I293" s="52" t="s">
        <v>439</v>
      </c>
      <c r="J293" s="52" t="s">
        <v>177</v>
      </c>
      <c r="K293" s="52" t="s">
        <v>931</v>
      </c>
      <c r="L293" s="53" t="s">
        <v>291</v>
      </c>
      <c r="M293" s="13">
        <v>854</v>
      </c>
      <c r="N293" s="14">
        <f t="shared" si="344"/>
        <v>2.33972602739726</v>
      </c>
      <c r="O293" s="15">
        <v>5150</v>
      </c>
      <c r="P293" s="15">
        <f t="shared" si="311"/>
        <v>4398100</v>
      </c>
      <c r="Q293" s="16">
        <f>IFERROR(VLOOKUP(G293,SCENARIOS!$A$13:$E$18,3,0),0.025)</f>
        <v>0.025</v>
      </c>
      <c r="R293" s="52">
        <f>IFERROR(VLOOKUP(L293,INPUTS!$A$107:$B$120,2,0),0.0082)</f>
        <v>0.0079</v>
      </c>
      <c r="S293" s="52">
        <f t="shared" si="312"/>
        <v>40.685</v>
      </c>
      <c r="T293" s="15">
        <f t="shared" si="313"/>
        <v>34744.99</v>
      </c>
      <c r="U293" s="15">
        <f>T293/INPUTS!$B$7*1000</f>
        <v>43431237.5</v>
      </c>
      <c r="V293" s="15">
        <f>T293*INPUTS!$B$6</f>
        <v>109794.1684</v>
      </c>
      <c r="W293" s="54" t="s">
        <v>396</v>
      </c>
      <c r="X293" s="54" t="s">
        <v>396</v>
      </c>
      <c r="Y293" s="67">
        <f>IFERROR(VLOOKUP(E293,INPUTS!$A$44:$B$103,2,0),0)</f>
        <v>0.02</v>
      </c>
      <c r="Z293" s="15">
        <f t="shared" si="340"/>
        <v>694.8998</v>
      </c>
      <c r="AA293" s="20">
        <f>IFERROR(VLOOKUP(E293,INPUTS!$A$44:$C$103,3,0),SCENARIOS!$J$24)</f>
        <v>0.06</v>
      </c>
      <c r="AB293" s="15">
        <f t="shared" ref="AB293:AF293" si="379">$T293*AA293*(1+$Q293)^AB$2</f>
        <v>2358.64602256816</v>
      </c>
      <c r="AC293" s="20">
        <f>IFERROR(VLOOKUP($E293,INPUTS!$A$44:$G$103,4,0),SCENARIOS!$K$24)</f>
        <v>0.15</v>
      </c>
      <c r="AD293" s="15">
        <f t="shared" si="379"/>
        <v>6671.47870308855</v>
      </c>
      <c r="AE293" s="20">
        <f>IFERROR(VLOOKUP($E293,INPUTS!$A$44:$G$103,5,0),SCENARIOS!$L$24)</f>
        <v>0.3</v>
      </c>
      <c r="AF293" s="15">
        <f t="shared" si="379"/>
        <v>15096.3315935986</v>
      </c>
      <c r="AG293" s="20">
        <f>IFERROR(VLOOKUP($E293,INPUTS!$A$44:$G$103,6,0),SCENARIOS!$M$24)</f>
        <v>0.4</v>
      </c>
      <c r="AH293" s="15">
        <f t="shared" si="342"/>
        <v>22773.4847326902</v>
      </c>
      <c r="AI293" s="20">
        <f>IFERROR(VLOOKUP($E293,INPUTS!$A$44:$G$103,7,0),SCENARIOS!$N$24)</f>
        <v>0.5</v>
      </c>
      <c r="AJ293" s="15">
        <f t="shared" si="343"/>
        <v>32207.6345783811</v>
      </c>
      <c r="AL293" t="str">
        <f t="shared" si="346"/>
        <v>Y</v>
      </c>
      <c r="AM293" s="21">
        <f t="shared" si="347"/>
        <v>64415.2691567622</v>
      </c>
      <c r="BC293" s="2"/>
    </row>
    <row r="294" ht="15" customHeight="1" spans="1:55">
      <c r="A294" s="6" t="s">
        <v>1239</v>
      </c>
      <c r="B294" s="52" t="s">
        <v>397</v>
      </c>
      <c r="C294" s="52" t="s">
        <v>398</v>
      </c>
      <c r="D294" s="52" t="s">
        <v>929</v>
      </c>
      <c r="E294" s="10" t="s">
        <v>203</v>
      </c>
      <c r="F294" s="52" t="s">
        <v>399</v>
      </c>
      <c r="G294" s="52" t="s">
        <v>165</v>
      </c>
      <c r="H294" s="52" t="s">
        <v>636</v>
      </c>
      <c r="I294" s="52" t="s">
        <v>635</v>
      </c>
      <c r="J294" s="52" t="s">
        <v>177</v>
      </c>
      <c r="K294" s="52" t="s">
        <v>931</v>
      </c>
      <c r="L294" s="53" t="s">
        <v>282</v>
      </c>
      <c r="M294" s="13">
        <v>1283</v>
      </c>
      <c r="N294" s="14">
        <f t="shared" si="344"/>
        <v>3.51506849315068</v>
      </c>
      <c r="O294" s="15">
        <v>3200</v>
      </c>
      <c r="P294" s="15">
        <f t="shared" si="311"/>
        <v>4105600</v>
      </c>
      <c r="Q294" s="16">
        <f>IFERROR(VLOOKUP(G294,SCENARIOS!$A$13:$E$18,3,0),0.025)</f>
        <v>0.025</v>
      </c>
      <c r="R294" s="52">
        <f>IFERROR(VLOOKUP(L294,INPUTS!$A$107:$B$120,2,0),0.0082)</f>
        <v>0.0042</v>
      </c>
      <c r="S294" s="52">
        <f t="shared" si="312"/>
        <v>13.44</v>
      </c>
      <c r="T294" s="15">
        <f t="shared" si="313"/>
        <v>17243.52</v>
      </c>
      <c r="U294" s="15">
        <f>T294/INPUTS!$B$7*1000</f>
        <v>21554400</v>
      </c>
      <c r="V294" s="15">
        <f>T294*INPUTS!$B$6</f>
        <v>54489.5232</v>
      </c>
      <c r="W294" s="54" t="s">
        <v>396</v>
      </c>
      <c r="X294" s="54" t="s">
        <v>396</v>
      </c>
      <c r="Y294" s="67">
        <f>IFERROR(VLOOKUP(E294,INPUTS!$A$44:$B$103,2,0),0)</f>
        <v>0.02</v>
      </c>
      <c r="Z294" s="15">
        <f t="shared" si="340"/>
        <v>344.8704</v>
      </c>
      <c r="AA294" s="20">
        <f>IFERROR(VLOOKUP(E294,INPUTS!$A$44:$C$103,3,0),SCENARIOS!$J$24)</f>
        <v>0.06</v>
      </c>
      <c r="AB294" s="15">
        <f t="shared" ref="AB294:AF294" si="380">$T294*AA294*(1+$Q294)^AB$2</f>
        <v>1170.56760882862</v>
      </c>
      <c r="AC294" s="20">
        <f>IFERROR(VLOOKUP($E294,INPUTS!$A$44:$G$103,4,0),SCENARIOS!$K$24)</f>
        <v>0.15</v>
      </c>
      <c r="AD294" s="15">
        <f t="shared" si="380"/>
        <v>3310.97451593111</v>
      </c>
      <c r="AE294" s="20">
        <f>IFERROR(VLOOKUP($E294,INPUTS!$A$44:$G$103,5,0),SCENARIOS!$L$24)</f>
        <v>0.3</v>
      </c>
      <c r="AF294" s="15">
        <f t="shared" si="380"/>
        <v>7492.12751999205</v>
      </c>
      <c r="AG294" s="20">
        <f>IFERROR(VLOOKUP($E294,INPUTS!$A$44:$G$103,6,0),SCENARIOS!$M$24)</f>
        <v>0.4</v>
      </c>
      <c r="AH294" s="15">
        <f t="shared" si="342"/>
        <v>11302.2061441905</v>
      </c>
      <c r="AI294" s="20">
        <f>IFERROR(VLOOKUP($E294,INPUTS!$A$44:$G$103,7,0),SCENARIOS!$N$24)</f>
        <v>0.5</v>
      </c>
      <c r="AJ294" s="15">
        <f t="shared" si="343"/>
        <v>15984.26106915</v>
      </c>
      <c r="AL294" t="str">
        <f t="shared" si="346"/>
        <v>Y</v>
      </c>
      <c r="AM294" s="21">
        <f t="shared" si="347"/>
        <v>31968.5221383</v>
      </c>
      <c r="BC294" s="2"/>
    </row>
    <row r="295" ht="15" customHeight="1" spans="1:55">
      <c r="A295" s="24" t="s">
        <v>1240</v>
      </c>
      <c r="B295" s="52" t="s">
        <v>397</v>
      </c>
      <c r="C295" s="52" t="s">
        <v>398</v>
      </c>
      <c r="D295" s="52" t="s">
        <v>929</v>
      </c>
      <c r="E295" s="10" t="s">
        <v>203</v>
      </c>
      <c r="F295" s="52" t="s">
        <v>399</v>
      </c>
      <c r="G295" s="52" t="s">
        <v>165</v>
      </c>
      <c r="H295" s="52" t="s">
        <v>444</v>
      </c>
      <c r="I295" s="52" t="s">
        <v>443</v>
      </c>
      <c r="J295" s="52" t="s">
        <v>177</v>
      </c>
      <c r="K295" s="52" t="s">
        <v>931</v>
      </c>
      <c r="L295" s="53" t="s">
        <v>291</v>
      </c>
      <c r="M295" s="13">
        <v>1283</v>
      </c>
      <c r="N295" s="14">
        <f t="shared" si="344"/>
        <v>3.51506849315068</v>
      </c>
      <c r="O295" s="15">
        <v>5300</v>
      </c>
      <c r="P295" s="15">
        <f t="shared" si="311"/>
        <v>6799900</v>
      </c>
      <c r="Q295" s="16">
        <f>IFERROR(VLOOKUP(G295,SCENARIOS!$A$13:$E$18,3,0),0.025)</f>
        <v>0.025</v>
      </c>
      <c r="R295" s="52">
        <f>IFERROR(VLOOKUP(L295,INPUTS!$A$107:$B$120,2,0),0.0082)</f>
        <v>0.0079</v>
      </c>
      <c r="S295" s="52">
        <f t="shared" si="312"/>
        <v>41.87</v>
      </c>
      <c r="T295" s="15">
        <f t="shared" si="313"/>
        <v>53719.21</v>
      </c>
      <c r="U295" s="15">
        <f>T295/INPUTS!$B$7*1000</f>
        <v>67149012.5</v>
      </c>
      <c r="V295" s="15">
        <f>T295*INPUTS!$B$6</f>
        <v>169752.7036</v>
      </c>
      <c r="W295" s="54" t="s">
        <v>396</v>
      </c>
      <c r="X295" s="54" t="s">
        <v>396</v>
      </c>
      <c r="Y295" s="67">
        <f>IFERROR(VLOOKUP(E295,INPUTS!$A$44:$B$103,2,0),0)</f>
        <v>0.02</v>
      </c>
      <c r="Z295" s="15">
        <f t="shared" si="340"/>
        <v>1074.3842</v>
      </c>
      <c r="AA295" s="20">
        <f>IFERROR(VLOOKUP(E295,INPUTS!$A$44:$C$103,3,0),SCENARIOS!$J$24)</f>
        <v>0.06</v>
      </c>
      <c r="AB295" s="15">
        <f t="shared" ref="AB295:AF295" si="381">$T295*AA295*(1+$Q295)^AB$2</f>
        <v>3646.70132303977</v>
      </c>
      <c r="AC295" s="20">
        <f>IFERROR(VLOOKUP($E295,INPUTS!$A$44:$G$103,4,0),SCENARIOS!$K$24)</f>
        <v>0.15</v>
      </c>
      <c r="AD295" s="15">
        <f t="shared" si="381"/>
        <v>10314.7695671158</v>
      </c>
      <c r="AE295" s="20">
        <f>IFERROR(VLOOKUP($E295,INPUTS!$A$44:$G$103,5,0),SCENARIOS!$L$24)</f>
        <v>0.3</v>
      </c>
      <c r="AF295" s="15">
        <f t="shared" si="381"/>
        <v>23340.4300046181</v>
      </c>
      <c r="AG295" s="20">
        <f>IFERROR(VLOOKUP($E295,INPUTS!$A$44:$G$103,6,0),SCENARIOS!$M$24)</f>
        <v>0.4</v>
      </c>
      <c r="AH295" s="15">
        <f t="shared" si="342"/>
        <v>35210.0722661649</v>
      </c>
      <c r="AI295" s="20">
        <f>IFERROR(VLOOKUP($E295,INPUTS!$A$44:$G$103,7,0),SCENARIOS!$N$24)</f>
        <v>0.5</v>
      </c>
      <c r="AJ295" s="15">
        <f t="shared" si="343"/>
        <v>49796.2061730142</v>
      </c>
      <c r="AL295" t="str">
        <f t="shared" si="346"/>
        <v>Y</v>
      </c>
      <c r="AM295" s="21">
        <f t="shared" si="347"/>
        <v>99592.4123460284</v>
      </c>
      <c r="BC295" s="2"/>
    </row>
    <row r="296" ht="15" customHeight="1" spans="1:55">
      <c r="A296" s="6" t="s">
        <v>1241</v>
      </c>
      <c r="B296" s="52" t="s">
        <v>397</v>
      </c>
      <c r="C296" s="52" t="s">
        <v>398</v>
      </c>
      <c r="D296" s="52" t="s">
        <v>929</v>
      </c>
      <c r="E296" s="10" t="s">
        <v>203</v>
      </c>
      <c r="F296" s="52" t="s">
        <v>399</v>
      </c>
      <c r="G296" s="52" t="s">
        <v>165</v>
      </c>
      <c r="H296" s="52" t="s">
        <v>640</v>
      </c>
      <c r="I296" s="52" t="s">
        <v>639</v>
      </c>
      <c r="J296" s="52" t="s">
        <v>185</v>
      </c>
      <c r="K296" s="52" t="s">
        <v>931</v>
      </c>
      <c r="L296" s="53" t="s">
        <v>291</v>
      </c>
      <c r="M296" s="13">
        <v>1283</v>
      </c>
      <c r="N296" s="14">
        <f t="shared" si="344"/>
        <v>3.51506849315068</v>
      </c>
      <c r="O296" s="15">
        <v>6450</v>
      </c>
      <c r="P296" s="15">
        <f t="shared" si="311"/>
        <v>8275350</v>
      </c>
      <c r="Q296" s="16">
        <f>IFERROR(VLOOKUP(G296,SCENARIOS!$A$13:$E$18,3,0),0.025)</f>
        <v>0.025</v>
      </c>
      <c r="R296" s="52">
        <f>IFERROR(VLOOKUP(L296,INPUTS!$A$107:$B$120,2,0),0.0082)</f>
        <v>0.0079</v>
      </c>
      <c r="S296" s="52">
        <f t="shared" si="312"/>
        <v>50.955</v>
      </c>
      <c r="T296" s="15">
        <f t="shared" si="313"/>
        <v>65375.265</v>
      </c>
      <c r="U296" s="15">
        <f>T296/INPUTS!$B$7*1000</f>
        <v>81719081.25</v>
      </c>
      <c r="V296" s="15">
        <f>T296*INPUTS!$B$6</f>
        <v>206585.8374</v>
      </c>
      <c r="W296" s="54" t="s">
        <v>396</v>
      </c>
      <c r="X296" s="54" t="s">
        <v>396</v>
      </c>
      <c r="Y296" s="67">
        <f>IFERROR(VLOOKUP(E296,INPUTS!$A$44:$B$103,2,0),0)</f>
        <v>0.02</v>
      </c>
      <c r="Z296" s="15">
        <f t="shared" si="340"/>
        <v>1307.5053</v>
      </c>
      <c r="AA296" s="20">
        <f>IFERROR(VLOOKUP(E296,INPUTS!$A$44:$C$103,3,0),SCENARIOS!$J$24)</f>
        <v>0.06</v>
      </c>
      <c r="AB296" s="15">
        <f t="shared" ref="AB296:AF296" si="382">$T296*AA296*(1+$Q296)^AB$2</f>
        <v>4437.96670445406</v>
      </c>
      <c r="AC296" s="20">
        <f>IFERROR(VLOOKUP($E296,INPUTS!$A$44:$G$103,4,0),SCENARIOS!$K$24)</f>
        <v>0.15</v>
      </c>
      <c r="AD296" s="15">
        <f t="shared" si="382"/>
        <v>12552.8799448862</v>
      </c>
      <c r="AE296" s="20">
        <f>IFERROR(VLOOKUP($E296,INPUTS!$A$44:$G$103,5,0),SCENARIOS!$L$24)</f>
        <v>0.3</v>
      </c>
      <c r="AF296" s="15">
        <f t="shared" si="382"/>
        <v>28404.8629301484</v>
      </c>
      <c r="AG296" s="20">
        <f>IFERROR(VLOOKUP($E296,INPUTS!$A$44:$G$103,6,0),SCENARIOS!$M$24)</f>
        <v>0.4</v>
      </c>
      <c r="AH296" s="15">
        <f t="shared" si="342"/>
        <v>42849.9936069365</v>
      </c>
      <c r="AI296" s="20">
        <f>IFERROR(VLOOKUP($E296,INPUTS!$A$44:$G$103,7,0),SCENARIOS!$N$24)</f>
        <v>0.5</v>
      </c>
      <c r="AJ296" s="15">
        <f t="shared" si="343"/>
        <v>60601.0433614984</v>
      </c>
      <c r="AL296" t="str">
        <f t="shared" si="346"/>
        <v>Y</v>
      </c>
      <c r="AM296" s="21">
        <f t="shared" si="347"/>
        <v>121202.086722997</v>
      </c>
      <c r="BC296" s="2"/>
    </row>
    <row r="297" ht="15" customHeight="1" spans="1:55">
      <c r="A297" s="24" t="s">
        <v>1242</v>
      </c>
      <c r="B297" s="52" t="s">
        <v>397</v>
      </c>
      <c r="C297" s="52" t="s">
        <v>398</v>
      </c>
      <c r="D297" s="52" t="s">
        <v>929</v>
      </c>
      <c r="E297" s="10" t="s">
        <v>203</v>
      </c>
      <c r="F297" s="52" t="s">
        <v>399</v>
      </c>
      <c r="G297" s="52" t="s">
        <v>165</v>
      </c>
      <c r="H297" s="52" t="s">
        <v>644</v>
      </c>
      <c r="I297" s="52" t="s">
        <v>643</v>
      </c>
      <c r="J297" s="52" t="s">
        <v>185</v>
      </c>
      <c r="K297" s="52" t="s">
        <v>931</v>
      </c>
      <c r="L297" s="53" t="s">
        <v>291</v>
      </c>
      <c r="M297" s="13">
        <v>1283</v>
      </c>
      <c r="N297" s="14">
        <f t="shared" si="344"/>
        <v>3.51506849315068</v>
      </c>
      <c r="O297" s="15">
        <v>9000</v>
      </c>
      <c r="P297" s="15">
        <f t="shared" si="311"/>
        <v>11547000</v>
      </c>
      <c r="Q297" s="16">
        <f>IFERROR(VLOOKUP(G297,SCENARIOS!$A$13:$E$18,3,0),0.025)</f>
        <v>0.025</v>
      </c>
      <c r="R297" s="52">
        <f>IFERROR(VLOOKUP(L297,INPUTS!$A$107:$B$120,2,0),0.0082)</f>
        <v>0.0079</v>
      </c>
      <c r="S297" s="52">
        <f t="shared" si="312"/>
        <v>71.1</v>
      </c>
      <c r="T297" s="15">
        <f t="shared" si="313"/>
        <v>91221.3</v>
      </c>
      <c r="U297" s="15">
        <f>T297/INPUTS!$B$7*1000</f>
        <v>114026625</v>
      </c>
      <c r="V297" s="15">
        <f>T297*INPUTS!$B$6</f>
        <v>288259.308</v>
      </c>
      <c r="W297" s="54" t="s">
        <v>396</v>
      </c>
      <c r="X297" s="54" t="s">
        <v>396</v>
      </c>
      <c r="Y297" s="67">
        <f>IFERROR(VLOOKUP(E297,INPUTS!$A$44:$B$103,2,0),0)</f>
        <v>0.02</v>
      </c>
      <c r="Z297" s="15">
        <f t="shared" si="340"/>
        <v>1824.426</v>
      </c>
      <c r="AA297" s="20">
        <f>IFERROR(VLOOKUP(E297,INPUTS!$A$44:$C$103,3,0),SCENARIOS!$J$24)</f>
        <v>0.06</v>
      </c>
      <c r="AB297" s="15">
        <f t="shared" ref="AB297:AF297" si="383">$T297*AA297*(1+$Q297)^AB$2</f>
        <v>6192.51168063357</v>
      </c>
      <c r="AC297" s="20">
        <f>IFERROR(VLOOKUP($E297,INPUTS!$A$44:$G$103,4,0),SCENARIOS!$K$24)</f>
        <v>0.15</v>
      </c>
      <c r="AD297" s="15">
        <f t="shared" si="383"/>
        <v>17515.6464347249</v>
      </c>
      <c r="AE297" s="20">
        <f>IFERROR(VLOOKUP($E297,INPUTS!$A$44:$G$103,5,0),SCENARIOS!$L$24)</f>
        <v>0.3</v>
      </c>
      <c r="AF297" s="15">
        <f t="shared" si="383"/>
        <v>39634.6924606722</v>
      </c>
      <c r="AG297" s="20">
        <f>IFERROR(VLOOKUP($E297,INPUTS!$A$44:$G$103,6,0),SCENARIOS!$M$24)</f>
        <v>0.4</v>
      </c>
      <c r="AH297" s="15">
        <f t="shared" si="342"/>
        <v>59790.6887538649</v>
      </c>
      <c r="AI297" s="20">
        <f>IFERROR(VLOOKUP($E297,INPUTS!$A$44:$G$103,7,0),SCENARIOS!$N$24)</f>
        <v>0.5</v>
      </c>
      <c r="AJ297" s="15">
        <f t="shared" si="343"/>
        <v>84559.5953881373</v>
      </c>
      <c r="AL297" t="str">
        <f t="shared" si="346"/>
        <v>N</v>
      </c>
      <c r="AM297" s="21">
        <f t="shared" si="347"/>
        <v>169119.190776275</v>
      </c>
      <c r="BC297" s="2"/>
    </row>
    <row r="298" ht="15" customHeight="1" spans="1:55">
      <c r="A298" s="6" t="s">
        <v>1243</v>
      </c>
      <c r="B298" s="52" t="s">
        <v>397</v>
      </c>
      <c r="C298" s="52" t="s">
        <v>398</v>
      </c>
      <c r="D298" s="52" t="s">
        <v>929</v>
      </c>
      <c r="E298" s="10" t="s">
        <v>203</v>
      </c>
      <c r="F298" s="52" t="s">
        <v>399</v>
      </c>
      <c r="G298" s="52" t="s">
        <v>165</v>
      </c>
      <c r="H298" s="52" t="s">
        <v>1262</v>
      </c>
      <c r="I298" s="52" t="s">
        <v>1263</v>
      </c>
      <c r="J298" s="52" t="s">
        <v>185</v>
      </c>
      <c r="K298" s="52" t="s">
        <v>931</v>
      </c>
      <c r="L298" s="53" t="s">
        <v>291</v>
      </c>
      <c r="M298" s="13">
        <v>1283</v>
      </c>
      <c r="N298" s="14">
        <f t="shared" si="344"/>
        <v>3.51506849315068</v>
      </c>
      <c r="O298" s="15">
        <v>5000</v>
      </c>
      <c r="P298" s="15">
        <f t="shared" si="311"/>
        <v>6415000</v>
      </c>
      <c r="Q298" s="16">
        <f>IFERROR(VLOOKUP(G298,SCENARIOS!$A$13:$E$18,3,0),0.025)</f>
        <v>0.025</v>
      </c>
      <c r="R298" s="52">
        <f>IFERROR(VLOOKUP(L298,INPUTS!$A$107:$B$120,2,0),0.0082)</f>
        <v>0.0079</v>
      </c>
      <c r="S298" s="52">
        <f t="shared" si="312"/>
        <v>39.5</v>
      </c>
      <c r="T298" s="15">
        <f t="shared" si="313"/>
        <v>50678.5</v>
      </c>
      <c r="U298" s="15">
        <f>T298/INPUTS!$B$7*1000</f>
        <v>63348125</v>
      </c>
      <c r="V298" s="15">
        <f>T298*INPUTS!$B$6</f>
        <v>160144.06</v>
      </c>
      <c r="W298" s="54" t="s">
        <v>396</v>
      </c>
      <c r="X298" s="54" t="s">
        <v>396</v>
      </c>
      <c r="Y298" s="67">
        <f>IFERROR(VLOOKUP(E298,INPUTS!$A$44:$B$103,2,0),0)</f>
        <v>0.02</v>
      </c>
      <c r="Z298" s="15">
        <f t="shared" si="340"/>
        <v>1013.57</v>
      </c>
      <c r="AA298" s="20">
        <f>IFERROR(VLOOKUP(E298,INPUTS!$A$44:$C$103,3,0),SCENARIOS!$J$24)</f>
        <v>0.06</v>
      </c>
      <c r="AB298" s="15">
        <f t="shared" ref="AB298:AF298" si="384">$T298*AA298*(1+$Q298)^AB$2</f>
        <v>3440.28426701865</v>
      </c>
      <c r="AC298" s="20">
        <f>IFERROR(VLOOKUP($E298,INPUTS!$A$44:$G$103,4,0),SCENARIOS!$K$24)</f>
        <v>0.15</v>
      </c>
      <c r="AD298" s="15">
        <f t="shared" si="384"/>
        <v>9730.91468595826</v>
      </c>
      <c r="AE298" s="20">
        <f>IFERROR(VLOOKUP($E298,INPUTS!$A$44:$G$103,5,0),SCENARIOS!$L$24)</f>
        <v>0.3</v>
      </c>
      <c r="AF298" s="15">
        <f t="shared" si="384"/>
        <v>22019.2735892623</v>
      </c>
      <c r="AG298" s="20">
        <f>IFERROR(VLOOKUP($E298,INPUTS!$A$44:$G$103,6,0),SCENARIOS!$M$24)</f>
        <v>0.4</v>
      </c>
      <c r="AH298" s="15">
        <f t="shared" si="342"/>
        <v>33217.0493077027</v>
      </c>
      <c r="AI298" s="20">
        <f>IFERROR(VLOOKUP($E298,INPUTS!$A$44:$G$103,7,0),SCENARIOS!$N$24)</f>
        <v>0.5</v>
      </c>
      <c r="AJ298" s="15">
        <f t="shared" si="343"/>
        <v>46977.5529934096</v>
      </c>
      <c r="AL298" t="str">
        <f t="shared" si="346"/>
        <v>N</v>
      </c>
      <c r="AM298" s="21">
        <f t="shared" si="347"/>
        <v>93955.1059868193</v>
      </c>
      <c r="BC298" s="2"/>
    </row>
    <row r="299" ht="15" customHeight="1" spans="1:55">
      <c r="A299" s="24" t="s">
        <v>1244</v>
      </c>
      <c r="B299" s="52" t="s">
        <v>397</v>
      </c>
      <c r="C299" s="52" t="s">
        <v>398</v>
      </c>
      <c r="D299" s="52" t="s">
        <v>929</v>
      </c>
      <c r="E299" s="10" t="s">
        <v>203</v>
      </c>
      <c r="F299" s="52" t="s">
        <v>399</v>
      </c>
      <c r="G299" s="52" t="s">
        <v>165</v>
      </c>
      <c r="H299" s="52" t="s">
        <v>1265</v>
      </c>
      <c r="I299" s="52" t="s">
        <v>1266</v>
      </c>
      <c r="J299" s="52" t="s">
        <v>185</v>
      </c>
      <c r="K299" s="52" t="s">
        <v>931</v>
      </c>
      <c r="L299" s="53" t="s">
        <v>288</v>
      </c>
      <c r="M299" s="13">
        <v>1283</v>
      </c>
      <c r="N299" s="14">
        <f t="shared" si="344"/>
        <v>3.51506849315068</v>
      </c>
      <c r="O299" s="15">
        <v>4200</v>
      </c>
      <c r="P299" s="15">
        <f t="shared" si="311"/>
        <v>5388600</v>
      </c>
      <c r="Q299" s="16">
        <f>IFERROR(VLOOKUP(G299,SCENARIOS!$A$13:$E$18,3,0),0.025)</f>
        <v>0.025</v>
      </c>
      <c r="R299" s="52">
        <f>IFERROR(VLOOKUP(L299,INPUTS!$A$107:$B$120,2,0),0.0082)</f>
        <v>0.0085</v>
      </c>
      <c r="S299" s="52">
        <f t="shared" si="312"/>
        <v>35.7</v>
      </c>
      <c r="T299" s="15">
        <f t="shared" si="313"/>
        <v>45803.1</v>
      </c>
      <c r="U299" s="15">
        <f>T299/INPUTS!$B$7*1000</f>
        <v>57253875</v>
      </c>
      <c r="V299" s="15">
        <f>T299*INPUTS!$B$6</f>
        <v>144737.796</v>
      </c>
      <c r="W299" s="54" t="s">
        <v>396</v>
      </c>
      <c r="X299" s="54" t="s">
        <v>396</v>
      </c>
      <c r="Y299" s="67">
        <f>IFERROR(VLOOKUP(E299,INPUTS!$A$44:$B$103,2,0),0)</f>
        <v>0.02</v>
      </c>
      <c r="Z299" s="15">
        <f t="shared" si="340"/>
        <v>916.062</v>
      </c>
      <c r="AA299" s="20">
        <f>IFERROR(VLOOKUP(E299,INPUTS!$A$44:$C$103,3,0),SCENARIOS!$J$24)</f>
        <v>0.06</v>
      </c>
      <c r="AB299" s="15">
        <f t="shared" ref="AB299:AF299" si="385">$T299*AA299*(1+$Q299)^AB$2</f>
        <v>3109.32021095103</v>
      </c>
      <c r="AC299" s="20">
        <f>IFERROR(VLOOKUP($E299,INPUTS!$A$44:$G$103,4,0),SCENARIOS!$K$24)</f>
        <v>0.15</v>
      </c>
      <c r="AD299" s="15">
        <f t="shared" si="385"/>
        <v>8794.77605794203</v>
      </c>
      <c r="AE299" s="20">
        <f>IFERROR(VLOOKUP($E299,INPUTS!$A$44:$G$103,5,0),SCENARIOS!$L$24)</f>
        <v>0.3</v>
      </c>
      <c r="AF299" s="15">
        <f t="shared" si="385"/>
        <v>19900.9637249789</v>
      </c>
      <c r="AG299" s="20">
        <f>IFERROR(VLOOKUP($E299,INPUTS!$A$44:$G$103,6,0),SCENARIOS!$M$24)</f>
        <v>0.4</v>
      </c>
      <c r="AH299" s="15">
        <f t="shared" si="342"/>
        <v>30021.485070506</v>
      </c>
      <c r="AI299" s="20">
        <f>IFERROR(VLOOKUP($E299,INPUTS!$A$44:$G$103,7,0),SCENARIOS!$N$24)</f>
        <v>0.5</v>
      </c>
      <c r="AJ299" s="15">
        <f t="shared" si="343"/>
        <v>42458.1934649297</v>
      </c>
      <c r="AL299" t="str">
        <f t="shared" si="346"/>
        <v>N</v>
      </c>
      <c r="AM299" s="21">
        <f t="shared" si="347"/>
        <v>84916.3869298594</v>
      </c>
      <c r="BC299" s="2"/>
    </row>
    <row r="300" ht="15" customHeight="1" spans="1:55">
      <c r="A300" s="6" t="s">
        <v>1245</v>
      </c>
      <c r="B300" s="52" t="s">
        <v>397</v>
      </c>
      <c r="C300" s="52" t="s">
        <v>398</v>
      </c>
      <c r="D300" s="52" t="s">
        <v>929</v>
      </c>
      <c r="E300" s="10" t="s">
        <v>203</v>
      </c>
      <c r="F300" s="52" t="s">
        <v>399</v>
      </c>
      <c r="G300" s="52" t="s">
        <v>165</v>
      </c>
      <c r="H300" s="52" t="s">
        <v>648</v>
      </c>
      <c r="I300" s="52" t="s">
        <v>647</v>
      </c>
      <c r="J300" s="52" t="s">
        <v>177</v>
      </c>
      <c r="K300" s="52" t="s">
        <v>931</v>
      </c>
      <c r="L300" s="53" t="s">
        <v>282</v>
      </c>
      <c r="M300" s="13">
        <v>1709</v>
      </c>
      <c r="N300" s="14">
        <f t="shared" si="344"/>
        <v>4.68219178082192</v>
      </c>
      <c r="O300" s="15">
        <v>2140</v>
      </c>
      <c r="P300" s="15">
        <f t="shared" ref="P300:P363" si="386">M300*O300</f>
        <v>3657260</v>
      </c>
      <c r="Q300" s="16">
        <f>IFERROR(VLOOKUP(G300,SCENARIOS!$A$13:$E$18,3,0),0.025)</f>
        <v>0.025</v>
      </c>
      <c r="R300" s="52">
        <f>IFERROR(VLOOKUP(L300,INPUTS!$A$107:$B$120,2,0),0.0082)</f>
        <v>0.0042</v>
      </c>
      <c r="S300" s="52">
        <f t="shared" ref="S300:S363" si="387">O300*R300</f>
        <v>8.988</v>
      </c>
      <c r="T300" s="15">
        <f t="shared" ref="T300:T363" si="388">M300*S300</f>
        <v>15360.492</v>
      </c>
      <c r="U300" s="15">
        <f>T300/INPUTS!$B$7*1000</f>
        <v>19200615</v>
      </c>
      <c r="V300" s="15">
        <f>T300*INPUTS!$B$6</f>
        <v>48539.15472</v>
      </c>
      <c r="W300" s="54" t="s">
        <v>396</v>
      </c>
      <c r="X300" s="54" t="s">
        <v>396</v>
      </c>
      <c r="Y300" s="67">
        <f>IFERROR(VLOOKUP(E300,INPUTS!$A$44:$B$103,2,0),0)</f>
        <v>0.02</v>
      </c>
      <c r="Z300" s="15">
        <f t="shared" si="340"/>
        <v>307.20984</v>
      </c>
      <c r="AA300" s="20">
        <f>IFERROR(VLOOKUP(E300,INPUTS!$A$44:$C$103,3,0),SCENARIOS!$J$24)</f>
        <v>0.06</v>
      </c>
      <c r="AB300" s="15">
        <f t="shared" ref="AB300:AF300" si="389">$T300*AA300*(1+$Q300)^AB$2</f>
        <v>1042.73920817044</v>
      </c>
      <c r="AC300" s="20">
        <f>IFERROR(VLOOKUP($E300,INPUTS!$A$44:$G$103,4,0),SCENARIOS!$K$24)</f>
        <v>0.15</v>
      </c>
      <c r="AD300" s="15">
        <f t="shared" si="389"/>
        <v>2949.40926006777</v>
      </c>
      <c r="AE300" s="20">
        <f>IFERROR(VLOOKUP($E300,INPUTS!$A$44:$G$103,5,0),SCENARIOS!$L$24)</f>
        <v>0.3</v>
      </c>
      <c r="AF300" s="15">
        <f t="shared" si="389"/>
        <v>6673.97172003267</v>
      </c>
      <c r="AG300" s="20">
        <f>IFERROR(VLOOKUP($E300,INPUTS!$A$44:$G$103,6,0),SCENARIOS!$M$24)</f>
        <v>0.4</v>
      </c>
      <c r="AH300" s="15">
        <f t="shared" si="342"/>
        <v>10067.9818888596</v>
      </c>
      <c r="AI300" s="20">
        <f>IFERROR(VLOOKUP($E300,INPUTS!$A$44:$G$103,7,0),SCENARIOS!$N$24)</f>
        <v>0.5</v>
      </c>
      <c r="AJ300" s="15">
        <f t="shared" si="343"/>
        <v>14238.7467453623</v>
      </c>
      <c r="AL300" t="str">
        <f t="shared" si="346"/>
        <v>Y</v>
      </c>
      <c r="AM300" s="21">
        <f t="shared" si="347"/>
        <v>28477.4934907246</v>
      </c>
      <c r="BC300" s="2"/>
    </row>
    <row r="301" ht="15" customHeight="1" spans="1:55">
      <c r="A301" s="24" t="s">
        <v>1246</v>
      </c>
      <c r="B301" s="52" t="s">
        <v>397</v>
      </c>
      <c r="C301" s="52" t="s">
        <v>398</v>
      </c>
      <c r="D301" s="52" t="s">
        <v>929</v>
      </c>
      <c r="E301" s="10" t="s">
        <v>203</v>
      </c>
      <c r="F301" s="52" t="s">
        <v>399</v>
      </c>
      <c r="G301" s="52" t="s">
        <v>165</v>
      </c>
      <c r="H301" s="52" t="s">
        <v>1216</v>
      </c>
      <c r="I301" s="52" t="s">
        <v>1217</v>
      </c>
      <c r="J301" s="52" t="s">
        <v>185</v>
      </c>
      <c r="K301" s="52" t="s">
        <v>931</v>
      </c>
      <c r="L301" s="53" t="s">
        <v>288</v>
      </c>
      <c r="M301" s="13">
        <v>1283</v>
      </c>
      <c r="N301" s="14">
        <f t="shared" si="344"/>
        <v>3.51506849315068</v>
      </c>
      <c r="O301" s="15">
        <v>5250</v>
      </c>
      <c r="P301" s="15">
        <f t="shared" si="386"/>
        <v>6735750</v>
      </c>
      <c r="Q301" s="16">
        <f>IFERROR(VLOOKUP(G301,SCENARIOS!$A$13:$E$18,3,0),0.025)</f>
        <v>0.025</v>
      </c>
      <c r="R301" s="52">
        <f>IFERROR(VLOOKUP(L301,INPUTS!$A$107:$B$120,2,0),0.0082)</f>
        <v>0.0085</v>
      </c>
      <c r="S301" s="52">
        <f t="shared" si="387"/>
        <v>44.625</v>
      </c>
      <c r="T301" s="15">
        <f t="shared" si="388"/>
        <v>57253.875</v>
      </c>
      <c r="U301" s="15">
        <f>T301/INPUTS!$B$7*1000</f>
        <v>71567343.75</v>
      </c>
      <c r="V301" s="15">
        <f>T301*INPUTS!$B$6</f>
        <v>180922.245</v>
      </c>
      <c r="W301" s="54" t="s">
        <v>396</v>
      </c>
      <c r="X301" s="54" t="s">
        <v>396</v>
      </c>
      <c r="Y301" s="67">
        <f>IFERROR(VLOOKUP(E301,INPUTS!$A$44:$B$103,2,0),0)</f>
        <v>0.02</v>
      </c>
      <c r="Z301" s="15">
        <f t="shared" si="340"/>
        <v>1145.0775</v>
      </c>
      <c r="AA301" s="20">
        <f>IFERROR(VLOOKUP(E301,INPUTS!$A$44:$C$103,3,0),SCENARIOS!$J$24)</f>
        <v>0.06</v>
      </c>
      <c r="AB301" s="15">
        <f t="shared" ref="AB301:AF301" si="390">$T301*AA301*(1+$Q301)^AB$2</f>
        <v>3886.65026368879</v>
      </c>
      <c r="AC301" s="20">
        <f>IFERROR(VLOOKUP($E301,INPUTS!$A$44:$G$103,4,0),SCENARIOS!$K$24)</f>
        <v>0.15</v>
      </c>
      <c r="AD301" s="15">
        <f t="shared" si="390"/>
        <v>10993.4700724275</v>
      </c>
      <c r="AE301" s="20">
        <f>IFERROR(VLOOKUP($E301,INPUTS!$A$44:$G$103,5,0),SCENARIOS!$L$24)</f>
        <v>0.3</v>
      </c>
      <c r="AF301" s="15">
        <f t="shared" si="390"/>
        <v>24876.2046562236</v>
      </c>
      <c r="AG301" s="20">
        <f>IFERROR(VLOOKUP($E301,INPUTS!$A$44:$G$103,6,0),SCENARIOS!$M$24)</f>
        <v>0.4</v>
      </c>
      <c r="AH301" s="15">
        <f t="shared" si="342"/>
        <v>37526.8563381325</v>
      </c>
      <c r="AI301" s="20">
        <f>IFERROR(VLOOKUP($E301,INPUTS!$A$44:$G$103,7,0),SCENARIOS!$N$24)</f>
        <v>0.5</v>
      </c>
      <c r="AJ301" s="15">
        <f t="shared" si="343"/>
        <v>53072.7418311621</v>
      </c>
      <c r="AL301" t="str">
        <f t="shared" si="346"/>
        <v>N</v>
      </c>
      <c r="AM301" s="21">
        <f t="shared" si="347"/>
        <v>106145.483662324</v>
      </c>
      <c r="BC301" s="2"/>
    </row>
    <row r="302" ht="15" customHeight="1" spans="1:55">
      <c r="A302" s="6" t="s">
        <v>1247</v>
      </c>
      <c r="B302" s="52" t="s">
        <v>397</v>
      </c>
      <c r="C302" s="52" t="s">
        <v>398</v>
      </c>
      <c r="D302" s="52" t="s">
        <v>929</v>
      </c>
      <c r="E302" s="10" t="s">
        <v>203</v>
      </c>
      <c r="F302" s="52" t="s">
        <v>399</v>
      </c>
      <c r="G302" s="52" t="s">
        <v>165</v>
      </c>
      <c r="H302" s="52" t="s">
        <v>456</v>
      </c>
      <c r="I302" s="52" t="s">
        <v>455</v>
      </c>
      <c r="J302" s="52" t="s">
        <v>185</v>
      </c>
      <c r="K302" s="52" t="s">
        <v>931</v>
      </c>
      <c r="L302" s="53" t="s">
        <v>291</v>
      </c>
      <c r="M302" s="13">
        <v>854</v>
      </c>
      <c r="N302" s="14">
        <f t="shared" si="344"/>
        <v>2.33972602739726</v>
      </c>
      <c r="O302" s="15">
        <v>6200</v>
      </c>
      <c r="P302" s="15">
        <f t="shared" si="386"/>
        <v>5294800</v>
      </c>
      <c r="Q302" s="16">
        <f>IFERROR(VLOOKUP(G302,SCENARIOS!$A$13:$E$18,3,0),0.025)</f>
        <v>0.025</v>
      </c>
      <c r="R302" s="52">
        <f>IFERROR(VLOOKUP(L302,INPUTS!$A$107:$B$120,2,0),0.0082)</f>
        <v>0.0079</v>
      </c>
      <c r="S302" s="52">
        <f t="shared" si="387"/>
        <v>48.98</v>
      </c>
      <c r="T302" s="15">
        <f t="shared" si="388"/>
        <v>41828.92</v>
      </c>
      <c r="U302" s="15">
        <f>T302/INPUTS!$B$7*1000</f>
        <v>52286150</v>
      </c>
      <c r="V302" s="15">
        <f>T302*INPUTS!$B$6</f>
        <v>132179.3872</v>
      </c>
      <c r="W302" s="54" t="s">
        <v>396</v>
      </c>
      <c r="X302" s="54" t="s">
        <v>396</v>
      </c>
      <c r="Y302" s="67">
        <f>IFERROR(VLOOKUP(E302,INPUTS!$A$44:$B$103,2,0),0)</f>
        <v>0.02</v>
      </c>
      <c r="Z302" s="15">
        <f t="shared" si="340"/>
        <v>836.5784</v>
      </c>
      <c r="AA302" s="20">
        <f>IFERROR(VLOOKUP(E302,INPUTS!$A$44:$C$103,3,0),SCENARIOS!$J$24)</f>
        <v>0.06</v>
      </c>
      <c r="AB302" s="15">
        <f t="shared" ref="AB302:AF302" si="391">$T302*AA302*(1+$Q302)^AB$2</f>
        <v>2839.53501746069</v>
      </c>
      <c r="AC302" s="20">
        <f>IFERROR(VLOOKUP($E302,INPUTS!$A$44:$G$103,4,0),SCENARIOS!$K$24)</f>
        <v>0.15</v>
      </c>
      <c r="AD302" s="15">
        <f t="shared" si="391"/>
        <v>8031.68309886388</v>
      </c>
      <c r="AE302" s="20">
        <f>IFERROR(VLOOKUP($E302,INPUTS!$A$44:$G$103,5,0),SCENARIOS!$L$24)</f>
        <v>0.3</v>
      </c>
      <c r="AF302" s="15">
        <f t="shared" si="391"/>
        <v>18174.2244427788</v>
      </c>
      <c r="AG302" s="20">
        <f>IFERROR(VLOOKUP($E302,INPUTS!$A$44:$G$103,6,0),SCENARIOS!$M$24)</f>
        <v>0.4</v>
      </c>
      <c r="AH302" s="15">
        <f t="shared" si="342"/>
        <v>27416.6223966367</v>
      </c>
      <c r="AI302" s="20">
        <f>IFERROR(VLOOKUP($E302,INPUTS!$A$44:$G$103,7,0),SCENARIOS!$N$24)</f>
        <v>0.5</v>
      </c>
      <c r="AJ302" s="15">
        <f t="shared" si="343"/>
        <v>38774.2396865947</v>
      </c>
      <c r="AL302" t="str">
        <f t="shared" si="346"/>
        <v>Y</v>
      </c>
      <c r="AM302" s="21">
        <f t="shared" si="347"/>
        <v>77548.4793731895</v>
      </c>
      <c r="BC302" s="2"/>
    </row>
    <row r="303" ht="15" customHeight="1" spans="1:55">
      <c r="A303" s="24" t="s">
        <v>1250</v>
      </c>
      <c r="B303" s="52" t="s">
        <v>400</v>
      </c>
      <c r="C303" s="52" t="s">
        <v>401</v>
      </c>
      <c r="D303" s="52" t="s">
        <v>929</v>
      </c>
      <c r="E303" s="10" t="s">
        <v>224</v>
      </c>
      <c r="F303" s="52" t="s">
        <v>938</v>
      </c>
      <c r="G303" s="52" t="s">
        <v>165</v>
      </c>
      <c r="H303" s="52" t="s">
        <v>249</v>
      </c>
      <c r="I303" s="52" t="s">
        <v>930</v>
      </c>
      <c r="J303" s="52" t="s">
        <v>169</v>
      </c>
      <c r="K303" s="52" t="s">
        <v>931</v>
      </c>
      <c r="L303" s="53" t="s">
        <v>291</v>
      </c>
      <c r="M303" s="13">
        <v>1125</v>
      </c>
      <c r="N303" s="14">
        <f t="shared" si="344"/>
        <v>3.08219178082192</v>
      </c>
      <c r="O303" s="15">
        <v>6350</v>
      </c>
      <c r="P303" s="15">
        <f t="shared" si="386"/>
        <v>7143750</v>
      </c>
      <c r="Q303" s="16">
        <f>IFERROR(VLOOKUP(G303,SCENARIOS!$A$13:$E$18,3,0),0.025)</f>
        <v>0.025</v>
      </c>
      <c r="R303" s="52">
        <f>IFERROR(VLOOKUP(L303,INPUTS!$A$107:$B$120,2,0),0.0082)</f>
        <v>0.0079</v>
      </c>
      <c r="S303" s="52">
        <f t="shared" si="387"/>
        <v>50.165</v>
      </c>
      <c r="T303" s="15">
        <f t="shared" si="388"/>
        <v>56435.625</v>
      </c>
      <c r="U303" s="15">
        <f>T303/INPUTS!$B$7*1000</f>
        <v>70544531.25</v>
      </c>
      <c r="V303" s="15">
        <f>T303*INPUTS!$B$6</f>
        <v>178336.575</v>
      </c>
      <c r="W303" s="54" t="s">
        <v>396</v>
      </c>
      <c r="X303" s="54" t="s">
        <v>396</v>
      </c>
      <c r="Y303" s="67">
        <f>IFERROR(VLOOKUP(E303,INPUTS!$A$44:$B$103,2,0),0)</f>
        <v>0.02</v>
      </c>
      <c r="Z303" s="15">
        <f t="shared" si="340"/>
        <v>1128.7125</v>
      </c>
      <c r="AA303" s="20">
        <f>IFERROR(VLOOKUP(E303,INPUTS!$A$44:$C$103,3,0),SCENARIOS!$J$24)</f>
        <v>0.1</v>
      </c>
      <c r="AB303" s="15">
        <f t="shared" ref="AB303:AF303" si="392">$T303*AA303*(1+$Q303)^AB$2</f>
        <v>6385.17296246155</v>
      </c>
      <c r="AC303" s="20">
        <f>IFERROR(VLOOKUP($E303,INPUTS!$A$44:$G$103,4,0),SCENARIOS!$K$24)</f>
        <v>0.15</v>
      </c>
      <c r="AD303" s="15">
        <f t="shared" si="392"/>
        <v>10836.3556956842</v>
      </c>
      <c r="AE303" s="20">
        <f>IFERROR(VLOOKUP($E303,INPUTS!$A$44:$G$103,5,0),SCENARIOS!$L$24)</f>
        <v>0.3</v>
      </c>
      <c r="AF303" s="15">
        <f t="shared" si="392"/>
        <v>24520.6836638025</v>
      </c>
      <c r="AG303" s="20">
        <f>IFERROR(VLOOKUP($E303,INPUTS!$A$44:$G$103,6,0),SCENARIOS!$M$24)</f>
        <v>0.4</v>
      </c>
      <c r="AH303" s="15">
        <f t="shared" si="342"/>
        <v>36990.5371772255</v>
      </c>
      <c r="AI303" s="20">
        <f>IFERROR(VLOOKUP($E303,INPUTS!$A$44:$G$103,7,0),SCENARIOS!$N$24)</f>
        <v>0.5</v>
      </c>
      <c r="AJ303" s="15">
        <f t="shared" si="343"/>
        <v>52314.2469519361</v>
      </c>
      <c r="AL303" t="str">
        <f t="shared" si="346"/>
        <v>Y</v>
      </c>
      <c r="AM303" s="21">
        <f t="shared" si="347"/>
        <v>104628.493903872</v>
      </c>
      <c r="BC303" s="2"/>
    </row>
    <row r="304" ht="15" customHeight="1" spans="1:55">
      <c r="A304" s="6" t="s">
        <v>1251</v>
      </c>
      <c r="B304" s="52" t="s">
        <v>400</v>
      </c>
      <c r="C304" s="52" t="s">
        <v>401</v>
      </c>
      <c r="D304" s="52" t="s">
        <v>929</v>
      </c>
      <c r="E304" s="10" t="s">
        <v>224</v>
      </c>
      <c r="F304" s="52" t="s">
        <v>938</v>
      </c>
      <c r="G304" s="52" t="s">
        <v>165</v>
      </c>
      <c r="H304" s="52" t="s">
        <v>248</v>
      </c>
      <c r="I304" s="52" t="s">
        <v>930</v>
      </c>
      <c r="J304" s="52" t="s">
        <v>169</v>
      </c>
      <c r="K304" s="52" t="s">
        <v>931</v>
      </c>
      <c r="L304" s="53" t="s">
        <v>293</v>
      </c>
      <c r="M304" s="13">
        <v>750</v>
      </c>
      <c r="N304" s="14">
        <f t="shared" si="344"/>
        <v>2.05479452054795</v>
      </c>
      <c r="O304" s="15">
        <v>8760</v>
      </c>
      <c r="P304" s="15">
        <f t="shared" si="386"/>
        <v>6570000</v>
      </c>
      <c r="Q304" s="16">
        <f>IFERROR(VLOOKUP(G304,SCENARIOS!$A$13:$E$18,3,0),0.025)</f>
        <v>0.025</v>
      </c>
      <c r="R304" s="52">
        <f>IFERROR(VLOOKUP(L304,INPUTS!$A$107:$B$120,2,0),0.0082)</f>
        <v>0.0079</v>
      </c>
      <c r="S304" s="52">
        <f t="shared" si="387"/>
        <v>69.204</v>
      </c>
      <c r="T304" s="15">
        <f t="shared" si="388"/>
        <v>51903</v>
      </c>
      <c r="U304" s="15">
        <f>T304/INPUTS!$B$7*1000</f>
        <v>64878750</v>
      </c>
      <c r="V304" s="15">
        <f>T304*INPUTS!$B$6</f>
        <v>164013.48</v>
      </c>
      <c r="W304" s="54" t="s">
        <v>396</v>
      </c>
      <c r="X304" s="54" t="s">
        <v>396</v>
      </c>
      <c r="Y304" s="67">
        <f>IFERROR(VLOOKUP(E304,INPUTS!$A$44:$B$103,2,0),0)</f>
        <v>0.02</v>
      </c>
      <c r="Z304" s="15">
        <f t="shared" si="340"/>
        <v>1038.06</v>
      </c>
      <c r="AA304" s="20">
        <f>IFERROR(VLOOKUP(E304,INPUTS!$A$44:$C$103,3,0),SCENARIOS!$J$24)</f>
        <v>0.1</v>
      </c>
      <c r="AB304" s="15">
        <f t="shared" ref="AB304:AF304" si="393">$T304*AA304*(1+$Q304)^AB$2</f>
        <v>5872.34804736621</v>
      </c>
      <c r="AC304" s="20">
        <f>IFERROR(VLOOKUP($E304,INPUTS!$A$44:$G$103,4,0),SCENARIOS!$K$24)</f>
        <v>0.15</v>
      </c>
      <c r="AD304" s="15">
        <f t="shared" si="393"/>
        <v>9966.03421461353</v>
      </c>
      <c r="AE304" s="20">
        <f>IFERROR(VLOOKUP($E304,INPUTS!$A$44:$G$103,5,0),SCENARIOS!$L$24)</f>
        <v>0.3</v>
      </c>
      <c r="AF304" s="15">
        <f t="shared" si="393"/>
        <v>22551.3059207254</v>
      </c>
      <c r="AG304" s="20">
        <f>IFERROR(VLOOKUP($E304,INPUTS!$A$44:$G$103,6,0),SCENARIOS!$M$24)</f>
        <v>0.4</v>
      </c>
      <c r="AH304" s="15">
        <f t="shared" si="342"/>
        <v>34019.643640157</v>
      </c>
      <c r="AI304" s="20">
        <f>IFERROR(VLOOKUP($E304,INPUTS!$A$44:$G$103,7,0),SCENARIOS!$N$24)</f>
        <v>0.5</v>
      </c>
      <c r="AJ304" s="15">
        <f t="shared" si="343"/>
        <v>48112.6302676074</v>
      </c>
      <c r="AL304" t="str">
        <f t="shared" si="346"/>
        <v>Y</v>
      </c>
      <c r="AM304" s="21">
        <f t="shared" si="347"/>
        <v>96225.2605352147</v>
      </c>
      <c r="BC304" s="2"/>
    </row>
    <row r="305" ht="15" customHeight="1" spans="1:55">
      <c r="A305" s="24" t="s">
        <v>1252</v>
      </c>
      <c r="B305" s="52" t="s">
        <v>400</v>
      </c>
      <c r="C305" s="52" t="s">
        <v>401</v>
      </c>
      <c r="D305" s="52" t="s">
        <v>929</v>
      </c>
      <c r="E305" s="10" t="s">
        <v>224</v>
      </c>
      <c r="F305" s="52" t="s">
        <v>938</v>
      </c>
      <c r="G305" s="52" t="s">
        <v>165</v>
      </c>
      <c r="H305" s="52" t="s">
        <v>252</v>
      </c>
      <c r="I305" s="52" t="s">
        <v>930</v>
      </c>
      <c r="J305" s="52" t="s">
        <v>169</v>
      </c>
      <c r="K305" s="52" t="s">
        <v>931</v>
      </c>
      <c r="L305" s="53" t="s">
        <v>291</v>
      </c>
      <c r="M305" s="13">
        <v>563</v>
      </c>
      <c r="N305" s="14">
        <f t="shared" si="344"/>
        <v>1.54246575342466</v>
      </c>
      <c r="O305" s="15">
        <v>8630</v>
      </c>
      <c r="P305" s="15">
        <f t="shared" si="386"/>
        <v>4858690</v>
      </c>
      <c r="Q305" s="16">
        <f>IFERROR(VLOOKUP(G305,SCENARIOS!$A$13:$E$18,3,0),0.025)</f>
        <v>0.025</v>
      </c>
      <c r="R305" s="52">
        <f>IFERROR(VLOOKUP(L305,INPUTS!$A$107:$B$120,2,0),0.0082)</f>
        <v>0.0079</v>
      </c>
      <c r="S305" s="52">
        <f t="shared" si="387"/>
        <v>68.177</v>
      </c>
      <c r="T305" s="15">
        <f t="shared" si="388"/>
        <v>38383.651</v>
      </c>
      <c r="U305" s="15">
        <f>T305/INPUTS!$B$7*1000</f>
        <v>47979563.75</v>
      </c>
      <c r="V305" s="15">
        <f>T305*INPUTS!$B$6</f>
        <v>121292.33716</v>
      </c>
      <c r="W305" s="54" t="s">
        <v>396</v>
      </c>
      <c r="X305" s="54" t="s">
        <v>396</v>
      </c>
      <c r="Y305" s="67">
        <f>IFERROR(VLOOKUP(E305,INPUTS!$A$44:$B$103,2,0),0)</f>
        <v>0.02</v>
      </c>
      <c r="Z305" s="15">
        <f t="shared" si="340"/>
        <v>767.67302</v>
      </c>
      <c r="AA305" s="20">
        <f>IFERROR(VLOOKUP(E305,INPUTS!$A$44:$C$103,3,0),SCENARIOS!$J$24)</f>
        <v>0.1</v>
      </c>
      <c r="AB305" s="15">
        <f t="shared" ref="AB305:AF305" si="394">$T305*AA305*(1+$Q305)^AB$2</f>
        <v>4342.75779821275</v>
      </c>
      <c r="AC305" s="20">
        <f>IFERROR(VLOOKUP($E305,INPUTS!$A$44:$G$103,4,0),SCENARIOS!$K$24)</f>
        <v>0.15</v>
      </c>
      <c r="AD305" s="15">
        <f t="shared" si="394"/>
        <v>7370.14775923906</v>
      </c>
      <c r="AE305" s="20">
        <f>IFERROR(VLOOKUP($E305,INPUTS!$A$44:$G$103,5,0),SCENARIOS!$L$24)</f>
        <v>0.3</v>
      </c>
      <c r="AF305" s="15">
        <f t="shared" si="394"/>
        <v>16677.291410041</v>
      </c>
      <c r="AG305" s="20">
        <f>IFERROR(VLOOKUP($E305,INPUTS!$A$44:$G$103,6,0),SCENARIOS!$M$24)</f>
        <v>0.4</v>
      </c>
      <c r="AH305" s="15">
        <f t="shared" si="342"/>
        <v>25158.4326267876</v>
      </c>
      <c r="AI305" s="20">
        <f>IFERROR(VLOOKUP($E305,INPUTS!$A$44:$G$103,7,0),SCENARIOS!$N$24)</f>
        <v>0.5</v>
      </c>
      <c r="AJ305" s="15">
        <f t="shared" si="343"/>
        <v>35580.5716217536</v>
      </c>
      <c r="AL305" t="str">
        <f t="shared" si="346"/>
        <v>Y</v>
      </c>
      <c r="AM305" s="21">
        <f t="shared" si="347"/>
        <v>71161.1432435072</v>
      </c>
      <c r="BC305" s="2"/>
    </row>
    <row r="306" ht="15" customHeight="1" spans="1:55">
      <c r="A306" s="6" t="s">
        <v>1253</v>
      </c>
      <c r="B306" s="52" t="s">
        <v>400</v>
      </c>
      <c r="C306" s="52" t="s">
        <v>401</v>
      </c>
      <c r="D306" s="52" t="s">
        <v>929</v>
      </c>
      <c r="E306" s="10" t="s">
        <v>224</v>
      </c>
      <c r="F306" s="52" t="s">
        <v>938</v>
      </c>
      <c r="G306" s="52" t="s">
        <v>165</v>
      </c>
      <c r="H306" s="52" t="s">
        <v>251</v>
      </c>
      <c r="I306" s="52" t="s">
        <v>930</v>
      </c>
      <c r="J306" s="52" t="s">
        <v>169</v>
      </c>
      <c r="K306" s="52" t="s">
        <v>931</v>
      </c>
      <c r="L306" s="53" t="s">
        <v>291</v>
      </c>
      <c r="M306" s="13">
        <v>563</v>
      </c>
      <c r="N306" s="14">
        <f t="shared" si="344"/>
        <v>1.54246575342466</v>
      </c>
      <c r="O306" s="15">
        <v>7120</v>
      </c>
      <c r="P306" s="15">
        <f t="shared" si="386"/>
        <v>4008560</v>
      </c>
      <c r="Q306" s="16">
        <f>IFERROR(VLOOKUP(G306,SCENARIOS!$A$13:$E$18,3,0),0.025)</f>
        <v>0.025</v>
      </c>
      <c r="R306" s="52">
        <f>IFERROR(VLOOKUP(L306,INPUTS!$A$107:$B$120,2,0),0.0082)</f>
        <v>0.0079</v>
      </c>
      <c r="S306" s="52">
        <f t="shared" si="387"/>
        <v>56.248</v>
      </c>
      <c r="T306" s="15">
        <f t="shared" si="388"/>
        <v>31667.624</v>
      </c>
      <c r="U306" s="15">
        <f>T306/INPUTS!$B$7*1000</f>
        <v>39584530</v>
      </c>
      <c r="V306" s="15">
        <f>T306*INPUTS!$B$6</f>
        <v>100069.69184</v>
      </c>
      <c r="W306" s="54" t="s">
        <v>396</v>
      </c>
      <c r="X306" s="54" t="s">
        <v>396</v>
      </c>
      <c r="Y306" s="67">
        <f>IFERROR(VLOOKUP(E306,INPUTS!$A$44:$B$103,2,0),0)</f>
        <v>0.02</v>
      </c>
      <c r="Z306" s="15">
        <f t="shared" si="340"/>
        <v>633.35248</v>
      </c>
      <c r="AA306" s="20">
        <f>IFERROR(VLOOKUP(E306,INPUTS!$A$44:$C$103,3,0),SCENARIOS!$J$24)</f>
        <v>0.1</v>
      </c>
      <c r="AB306" s="15">
        <f t="shared" ref="AB306:AF306" si="395">$T306*AA306*(1+$Q306)^AB$2</f>
        <v>3582.90098763323</v>
      </c>
      <c r="AC306" s="20">
        <f>IFERROR(VLOOKUP($E306,INPUTS!$A$44:$G$103,4,0),SCENARIOS!$K$24)</f>
        <v>0.15</v>
      </c>
      <c r="AD306" s="15">
        <f t="shared" si="395"/>
        <v>6080.58540507324</v>
      </c>
      <c r="AE306" s="20">
        <f>IFERROR(VLOOKUP($E306,INPUTS!$A$44:$G$103,5,0),SCENARIOS!$L$24)</f>
        <v>0.3</v>
      </c>
      <c r="AF306" s="15">
        <f t="shared" si="395"/>
        <v>13759.2485329655</v>
      </c>
      <c r="AG306" s="20">
        <f>IFERROR(VLOOKUP($E306,INPUTS!$A$44:$G$103,6,0),SCENARIOS!$M$24)</f>
        <v>0.4</v>
      </c>
      <c r="AH306" s="15">
        <f t="shared" si="342"/>
        <v>20756.4357245339</v>
      </c>
      <c r="AI306" s="20">
        <f>IFERROR(VLOOKUP($E306,INPUTS!$A$44:$G$103,7,0),SCENARIOS!$N$24)</f>
        <v>0.5</v>
      </c>
      <c r="AJ306" s="15">
        <f t="shared" si="343"/>
        <v>29355.0023113425</v>
      </c>
      <c r="AL306" t="str">
        <f t="shared" si="346"/>
        <v>Y</v>
      </c>
      <c r="AM306" s="21">
        <f t="shared" si="347"/>
        <v>58710.004622685</v>
      </c>
      <c r="BC306" s="2"/>
    </row>
    <row r="307" ht="15" customHeight="1" spans="1:55">
      <c r="A307" s="24" t="s">
        <v>1254</v>
      </c>
      <c r="B307" s="52" t="s">
        <v>400</v>
      </c>
      <c r="C307" s="52" t="s">
        <v>401</v>
      </c>
      <c r="D307" s="52" t="s">
        <v>929</v>
      </c>
      <c r="E307" s="10" t="s">
        <v>224</v>
      </c>
      <c r="F307" s="52" t="s">
        <v>938</v>
      </c>
      <c r="G307" s="52" t="s">
        <v>165</v>
      </c>
      <c r="H307" s="52" t="s">
        <v>254</v>
      </c>
      <c r="I307" s="52" t="s">
        <v>930</v>
      </c>
      <c r="J307" s="52" t="s">
        <v>169</v>
      </c>
      <c r="K307" s="52" t="s">
        <v>931</v>
      </c>
      <c r="L307" s="53" t="s">
        <v>291</v>
      </c>
      <c r="M307" s="13">
        <v>750</v>
      </c>
      <c r="N307" s="14">
        <f t="shared" si="344"/>
        <v>2.05479452054795</v>
      </c>
      <c r="O307" s="15">
        <v>5240</v>
      </c>
      <c r="P307" s="15">
        <f t="shared" si="386"/>
        <v>3930000</v>
      </c>
      <c r="Q307" s="16">
        <f>IFERROR(VLOOKUP(G307,SCENARIOS!$A$13:$E$18,3,0),0.025)</f>
        <v>0.025</v>
      </c>
      <c r="R307" s="52">
        <f>IFERROR(VLOOKUP(L307,INPUTS!$A$107:$B$120,2,0),0.0082)</f>
        <v>0.0079</v>
      </c>
      <c r="S307" s="52">
        <f t="shared" si="387"/>
        <v>41.396</v>
      </c>
      <c r="T307" s="15">
        <f t="shared" si="388"/>
        <v>31047</v>
      </c>
      <c r="U307" s="15">
        <f>T307/INPUTS!$B$7*1000</f>
        <v>38808750</v>
      </c>
      <c r="V307" s="15">
        <f>T307*INPUTS!$B$6</f>
        <v>98108.52</v>
      </c>
      <c r="W307" s="54" t="s">
        <v>396</v>
      </c>
      <c r="X307" s="54" t="s">
        <v>396</v>
      </c>
      <c r="Y307" s="67">
        <f>IFERROR(VLOOKUP(E307,INPUTS!$A$44:$B$103,2,0),0)</f>
        <v>0.02</v>
      </c>
      <c r="Z307" s="15">
        <f t="shared" si="340"/>
        <v>620.94</v>
      </c>
      <c r="AA307" s="20">
        <f>IFERROR(VLOOKUP(E307,INPUTS!$A$44:$C$103,3,0),SCENARIOS!$J$24)</f>
        <v>0.1</v>
      </c>
      <c r="AB307" s="15">
        <f t="shared" ref="AB307:AF307" si="396">$T307*AA307*(1+$Q307)^AB$2</f>
        <v>3512.68307856152</v>
      </c>
      <c r="AC307" s="20">
        <f>IFERROR(VLOOKUP($E307,INPUTS!$A$44:$G$103,4,0),SCENARIOS!$K$24)</f>
        <v>0.15</v>
      </c>
      <c r="AD307" s="15">
        <f t="shared" si="396"/>
        <v>5961.41772654964</v>
      </c>
      <c r="AE307" s="20">
        <f>IFERROR(VLOOKUP($E307,INPUTS!$A$44:$G$103,5,0),SCENARIOS!$L$24)</f>
        <v>0.3</v>
      </c>
      <c r="AF307" s="15">
        <f t="shared" si="396"/>
        <v>13489.5939525801</v>
      </c>
      <c r="AG307" s="20">
        <f>IFERROR(VLOOKUP($E307,INPUTS!$A$44:$G$103,6,0),SCENARIOS!$M$24)</f>
        <v>0.4</v>
      </c>
      <c r="AH307" s="15">
        <f t="shared" si="342"/>
        <v>20349.6498486784</v>
      </c>
      <c r="AI307" s="20">
        <f>IFERROR(VLOOKUP($E307,INPUTS!$A$44:$G$103,7,0),SCENARIOS!$N$24)</f>
        <v>0.5</v>
      </c>
      <c r="AJ307" s="15">
        <f t="shared" si="343"/>
        <v>28779.7012103039</v>
      </c>
      <c r="AL307" t="str">
        <f t="shared" si="346"/>
        <v>Y</v>
      </c>
      <c r="AM307" s="21">
        <f t="shared" si="347"/>
        <v>57559.4024206079</v>
      </c>
      <c r="BC307" s="2"/>
    </row>
    <row r="308" ht="15" customHeight="1" spans="1:55">
      <c r="A308" s="6" t="s">
        <v>1255</v>
      </c>
      <c r="B308" s="52" t="s">
        <v>400</v>
      </c>
      <c r="C308" s="52" t="s">
        <v>401</v>
      </c>
      <c r="D308" s="52" t="s">
        <v>929</v>
      </c>
      <c r="E308" s="10" t="s">
        <v>224</v>
      </c>
      <c r="F308" s="52" t="s">
        <v>938</v>
      </c>
      <c r="G308" s="52" t="s">
        <v>165</v>
      </c>
      <c r="H308" s="52" t="s">
        <v>250</v>
      </c>
      <c r="I308" s="52" t="s">
        <v>930</v>
      </c>
      <c r="J308" s="52" t="s">
        <v>169</v>
      </c>
      <c r="K308" s="52" t="s">
        <v>931</v>
      </c>
      <c r="L308" s="53" t="s">
        <v>291</v>
      </c>
      <c r="M308" s="13">
        <v>750</v>
      </c>
      <c r="N308" s="14">
        <f t="shared" si="344"/>
        <v>2.05479452054795</v>
      </c>
      <c r="O308" s="15">
        <v>7120</v>
      </c>
      <c r="P308" s="15">
        <f t="shared" si="386"/>
        <v>5340000</v>
      </c>
      <c r="Q308" s="16">
        <f>IFERROR(VLOOKUP(G308,SCENARIOS!$A$13:$E$18,3,0),0.025)</f>
        <v>0.025</v>
      </c>
      <c r="R308" s="52">
        <f>IFERROR(VLOOKUP(L308,INPUTS!$A$107:$B$120,2,0),0.0082)</f>
        <v>0.0079</v>
      </c>
      <c r="S308" s="52">
        <f t="shared" si="387"/>
        <v>56.248</v>
      </c>
      <c r="T308" s="15">
        <f t="shared" si="388"/>
        <v>42186</v>
      </c>
      <c r="U308" s="15">
        <f>T308/INPUTS!$B$7*1000</f>
        <v>52732500</v>
      </c>
      <c r="V308" s="15">
        <f>T308*INPUTS!$B$6</f>
        <v>133307.76</v>
      </c>
      <c r="W308" s="54" t="s">
        <v>396</v>
      </c>
      <c r="X308" s="54" t="s">
        <v>396</v>
      </c>
      <c r="Y308" s="67">
        <f>IFERROR(VLOOKUP(E308,INPUTS!$A$44:$B$103,2,0),0)</f>
        <v>0.02</v>
      </c>
      <c r="Z308" s="15">
        <f t="shared" si="340"/>
        <v>843.72</v>
      </c>
      <c r="AA308" s="20">
        <f>IFERROR(VLOOKUP(E308,INPUTS!$A$44:$C$103,3,0),SCENARIOS!$J$24)</f>
        <v>0.1</v>
      </c>
      <c r="AB308" s="15">
        <f t="shared" ref="AB308:AF308" si="397">$T308*AA308*(1+$Q308)^AB$2</f>
        <v>4772.95868690039</v>
      </c>
      <c r="AC308" s="20">
        <f>IFERROR(VLOOKUP($E308,INPUTS!$A$44:$G$103,4,0),SCENARIOS!$K$24)</f>
        <v>0.15</v>
      </c>
      <c r="AD308" s="15">
        <f t="shared" si="397"/>
        <v>8100.24698722013</v>
      </c>
      <c r="AE308" s="20">
        <f>IFERROR(VLOOKUP($E308,INPUTS!$A$44:$G$103,5,0),SCENARIOS!$L$24)</f>
        <v>0.3</v>
      </c>
      <c r="AF308" s="15">
        <f t="shared" si="397"/>
        <v>18329.3719355668</v>
      </c>
      <c r="AG308" s="20">
        <f>IFERROR(VLOOKUP($E308,INPUTS!$A$44:$G$103,6,0),SCENARIOS!$M$24)</f>
        <v>0.4</v>
      </c>
      <c r="AH308" s="15">
        <f t="shared" si="342"/>
        <v>27650.6692600363</v>
      </c>
      <c r="AI308" s="20">
        <f>IFERROR(VLOOKUP($E308,INPUTS!$A$44:$G$103,7,0),SCENARIOS!$N$24)</f>
        <v>0.5</v>
      </c>
      <c r="AJ308" s="15">
        <f t="shared" si="343"/>
        <v>39105.2428659092</v>
      </c>
      <c r="AL308" t="str">
        <f t="shared" si="346"/>
        <v>Y</v>
      </c>
      <c r="AM308" s="21">
        <f t="shared" si="347"/>
        <v>78210.4857318184</v>
      </c>
      <c r="BC308" s="2"/>
    </row>
    <row r="309" ht="15" customHeight="1" spans="1:55">
      <c r="A309" s="24" t="s">
        <v>1256</v>
      </c>
      <c r="B309" s="52" t="s">
        <v>400</v>
      </c>
      <c r="C309" s="52" t="s">
        <v>401</v>
      </c>
      <c r="D309" s="52" t="s">
        <v>929</v>
      </c>
      <c r="E309" s="10" t="s">
        <v>224</v>
      </c>
      <c r="F309" s="52" t="s">
        <v>938</v>
      </c>
      <c r="G309" s="52" t="s">
        <v>165</v>
      </c>
      <c r="H309" s="52" t="s">
        <v>256</v>
      </c>
      <c r="I309" s="52" t="s">
        <v>930</v>
      </c>
      <c r="J309" s="52" t="s">
        <v>169</v>
      </c>
      <c r="K309" s="52" t="s">
        <v>931</v>
      </c>
      <c r="L309" s="53" t="s">
        <v>291</v>
      </c>
      <c r="M309" s="13">
        <v>750</v>
      </c>
      <c r="N309" s="14">
        <f t="shared" si="344"/>
        <v>2.05479452054795</v>
      </c>
      <c r="O309" s="15">
        <v>5770</v>
      </c>
      <c r="P309" s="15">
        <f t="shared" si="386"/>
        <v>4327500</v>
      </c>
      <c r="Q309" s="16">
        <f>IFERROR(VLOOKUP(G309,SCENARIOS!$A$13:$E$18,3,0),0.025)</f>
        <v>0.025</v>
      </c>
      <c r="R309" s="52">
        <f>IFERROR(VLOOKUP(L309,INPUTS!$A$107:$B$120,2,0),0.0082)</f>
        <v>0.0079</v>
      </c>
      <c r="S309" s="52">
        <f t="shared" si="387"/>
        <v>45.583</v>
      </c>
      <c r="T309" s="15">
        <f t="shared" si="388"/>
        <v>34187.25</v>
      </c>
      <c r="U309" s="15">
        <f>T309/INPUTS!$B$7*1000</f>
        <v>42734062.5</v>
      </c>
      <c r="V309" s="15">
        <f>T309*INPUTS!$B$6</f>
        <v>108031.71</v>
      </c>
      <c r="W309" s="54" t="s">
        <v>396</v>
      </c>
      <c r="X309" s="54" t="s">
        <v>396</v>
      </c>
      <c r="Y309" s="67">
        <f>IFERROR(VLOOKUP(E309,INPUTS!$A$44:$B$103,2,0),0)</f>
        <v>0.02</v>
      </c>
      <c r="Z309" s="15">
        <f t="shared" si="340"/>
        <v>683.745</v>
      </c>
      <c r="AA309" s="20">
        <f>IFERROR(VLOOKUP(E309,INPUTS!$A$44:$C$103,3,0),SCENARIOS!$J$24)</f>
        <v>0.1</v>
      </c>
      <c r="AB309" s="15">
        <f t="shared" ref="AB309:AF309" si="398">$T309*AA309*(1+$Q309)^AB$2</f>
        <v>3867.9735426145</v>
      </c>
      <c r="AC309" s="20">
        <f>IFERROR(VLOOKUP($E309,INPUTS!$A$44:$G$103,4,0),SCENARIOS!$K$24)</f>
        <v>0.15</v>
      </c>
      <c r="AD309" s="15">
        <f t="shared" si="398"/>
        <v>6564.38555003654</v>
      </c>
      <c r="AE309" s="20">
        <f>IFERROR(VLOOKUP($E309,INPUTS!$A$44:$G$103,5,0),SCENARIOS!$L$24)</f>
        <v>0.3</v>
      </c>
      <c r="AF309" s="15">
        <f t="shared" si="398"/>
        <v>14853.9994477838</v>
      </c>
      <c r="AG309" s="20">
        <f>IFERROR(VLOOKUP($E309,INPUTS!$A$44:$G$103,6,0),SCENARIOS!$M$24)</f>
        <v>0.4</v>
      </c>
      <c r="AH309" s="15">
        <f t="shared" si="342"/>
        <v>22407.9159593271</v>
      </c>
      <c r="AI309" s="20">
        <f>IFERROR(VLOOKUP($E309,INPUTS!$A$44:$G$103,7,0),SCENARIOS!$N$24)</f>
        <v>0.5</v>
      </c>
      <c r="AJ309" s="15">
        <f t="shared" si="343"/>
        <v>31690.625187682</v>
      </c>
      <c r="AL309" t="str">
        <f t="shared" si="346"/>
        <v>N</v>
      </c>
      <c r="AM309" s="21">
        <f t="shared" si="347"/>
        <v>63381.250375364</v>
      </c>
      <c r="BC309" s="2"/>
    </row>
    <row r="310" ht="15" customHeight="1" spans="1:55">
      <c r="A310" s="6" t="s">
        <v>1257</v>
      </c>
      <c r="B310" s="52" t="s">
        <v>400</v>
      </c>
      <c r="C310" s="52" t="s">
        <v>401</v>
      </c>
      <c r="D310" s="52" t="s">
        <v>929</v>
      </c>
      <c r="E310" s="10" t="s">
        <v>224</v>
      </c>
      <c r="F310" s="52" t="s">
        <v>938</v>
      </c>
      <c r="G310" s="52" t="s">
        <v>165</v>
      </c>
      <c r="H310" s="52" t="s">
        <v>253</v>
      </c>
      <c r="I310" s="52" t="s">
        <v>930</v>
      </c>
      <c r="J310" s="52" t="s">
        <v>169</v>
      </c>
      <c r="K310" s="52" t="s">
        <v>931</v>
      </c>
      <c r="L310" s="53" t="s">
        <v>291</v>
      </c>
      <c r="M310" s="13">
        <v>375</v>
      </c>
      <c r="N310" s="14">
        <f t="shared" si="344"/>
        <v>1.02739726027397</v>
      </c>
      <c r="O310" s="15">
        <v>7830</v>
      </c>
      <c r="P310" s="15">
        <f t="shared" si="386"/>
        <v>2936250</v>
      </c>
      <c r="Q310" s="16">
        <f>IFERROR(VLOOKUP(G310,SCENARIOS!$A$13:$E$18,3,0),0.025)</f>
        <v>0.025</v>
      </c>
      <c r="R310" s="52">
        <f>IFERROR(VLOOKUP(L310,INPUTS!$A$107:$B$120,2,0),0.0082)</f>
        <v>0.0079</v>
      </c>
      <c r="S310" s="52">
        <f t="shared" si="387"/>
        <v>61.857</v>
      </c>
      <c r="T310" s="15">
        <f t="shared" si="388"/>
        <v>23196.375</v>
      </c>
      <c r="U310" s="15">
        <f>T310/INPUTS!$B$7*1000</f>
        <v>28995468.75</v>
      </c>
      <c r="V310" s="15">
        <f>T310*INPUTS!$B$6</f>
        <v>73300.545</v>
      </c>
      <c r="W310" s="54" t="s">
        <v>396</v>
      </c>
      <c r="X310" s="54" t="s">
        <v>396</v>
      </c>
      <c r="Y310" s="67">
        <f>IFERROR(VLOOKUP(E310,INPUTS!$A$44:$B$103,2,0),0)</f>
        <v>0.02</v>
      </c>
      <c r="Z310" s="15">
        <f t="shared" si="340"/>
        <v>463.9275</v>
      </c>
      <c r="AA310" s="20">
        <f>IFERROR(VLOOKUP(E310,INPUTS!$A$44:$C$103,3,0),SCENARIOS!$J$24)</f>
        <v>0.1</v>
      </c>
      <c r="AB310" s="15">
        <f t="shared" ref="AB310:AF310" si="399">$T310*AA310*(1+$Q310)^AB$2</f>
        <v>2624.45691842908</v>
      </c>
      <c r="AC310" s="20">
        <f>IFERROR(VLOOKUP($E310,INPUTS!$A$44:$G$103,4,0),SCENARIOS!$K$24)</f>
        <v>0.15</v>
      </c>
      <c r="AD310" s="15">
        <f t="shared" si="399"/>
        <v>4453.99816783242</v>
      </c>
      <c r="AE310" s="20">
        <f>IFERROR(VLOOKUP($E310,INPUTS!$A$44:$G$103,5,0),SCENARIOS!$L$24)</f>
        <v>0.3</v>
      </c>
      <c r="AF310" s="15">
        <f t="shared" si="399"/>
        <v>10078.5802145708</v>
      </c>
      <c r="AG310" s="20">
        <f>IFERROR(VLOOKUP($E310,INPUTS!$A$44:$G$103,6,0),SCENARIOS!$M$24)</f>
        <v>0.4</v>
      </c>
      <c r="AH310" s="15">
        <f t="shared" si="342"/>
        <v>15203.9845720565</v>
      </c>
      <c r="AI310" s="20">
        <f>IFERROR(VLOOKUP($E310,INPUTS!$A$44:$G$103,7,0),SCENARIOS!$N$24)</f>
        <v>0.5</v>
      </c>
      <c r="AJ310" s="15">
        <f t="shared" si="343"/>
        <v>21502.3912668588</v>
      </c>
      <c r="AL310" t="str">
        <f t="shared" si="346"/>
        <v>Y</v>
      </c>
      <c r="AM310" s="21">
        <f t="shared" si="347"/>
        <v>43004.7825337175</v>
      </c>
      <c r="BC310" s="2"/>
    </row>
    <row r="311" ht="15" customHeight="1" spans="1:55">
      <c r="A311" s="24" t="s">
        <v>1258</v>
      </c>
      <c r="B311" s="52" t="s">
        <v>400</v>
      </c>
      <c r="C311" s="52" t="s">
        <v>401</v>
      </c>
      <c r="D311" s="52" t="s">
        <v>929</v>
      </c>
      <c r="E311" s="10" t="s">
        <v>224</v>
      </c>
      <c r="F311" s="52" t="s">
        <v>938</v>
      </c>
      <c r="G311" s="52" t="s">
        <v>165</v>
      </c>
      <c r="H311" s="52" t="s">
        <v>615</v>
      </c>
      <c r="I311" s="52" t="s">
        <v>614</v>
      </c>
      <c r="J311" s="52" t="s">
        <v>169</v>
      </c>
      <c r="K311" s="52" t="s">
        <v>931</v>
      </c>
      <c r="L311" s="53" t="s">
        <v>291</v>
      </c>
      <c r="M311" s="13">
        <v>563</v>
      </c>
      <c r="N311" s="14">
        <f t="shared" si="344"/>
        <v>1.54246575342466</v>
      </c>
      <c r="O311" s="15">
        <v>5730</v>
      </c>
      <c r="P311" s="15">
        <f t="shared" si="386"/>
        <v>3225990</v>
      </c>
      <c r="Q311" s="16">
        <f>IFERROR(VLOOKUP(G311,SCENARIOS!$A$13:$E$18,3,0),0.025)</f>
        <v>0.025</v>
      </c>
      <c r="R311" s="52">
        <f>IFERROR(VLOOKUP(L311,INPUTS!$A$107:$B$120,2,0),0.0082)</f>
        <v>0.0079</v>
      </c>
      <c r="S311" s="52">
        <f t="shared" si="387"/>
        <v>45.267</v>
      </c>
      <c r="T311" s="15">
        <f t="shared" si="388"/>
        <v>25485.321</v>
      </c>
      <c r="U311" s="15">
        <f>T311/INPUTS!$B$7*1000</f>
        <v>31856651.25</v>
      </c>
      <c r="V311" s="15">
        <f>T311*INPUTS!$B$6</f>
        <v>80533.61436</v>
      </c>
      <c r="W311" s="54" t="s">
        <v>396</v>
      </c>
      <c r="X311" s="54" t="s">
        <v>396</v>
      </c>
      <c r="Y311" s="67">
        <f>IFERROR(VLOOKUP(E311,INPUTS!$A$44:$B$103,2,0),0)</f>
        <v>0.02</v>
      </c>
      <c r="Z311" s="15">
        <f t="shared" si="340"/>
        <v>509.70642</v>
      </c>
      <c r="AA311" s="20">
        <f>IFERROR(VLOOKUP(E311,INPUTS!$A$44:$C$103,3,0),SCENARIOS!$J$24)</f>
        <v>0.1</v>
      </c>
      <c r="AB311" s="15">
        <f t="shared" ref="AB311:AF311" si="400">$T311*AA311*(1+$Q311)^AB$2</f>
        <v>2883.43014875539</v>
      </c>
      <c r="AC311" s="20">
        <f>IFERROR(VLOOKUP($E311,INPUTS!$A$44:$G$103,4,0),SCENARIOS!$K$24)</f>
        <v>0.15</v>
      </c>
      <c r="AD311" s="15">
        <f t="shared" si="400"/>
        <v>4893.50482739743</v>
      </c>
      <c r="AE311" s="20">
        <f>IFERROR(VLOOKUP($E311,INPUTS!$A$44:$G$103,5,0),SCENARIOS!$L$24)</f>
        <v>0.3</v>
      </c>
      <c r="AF311" s="15">
        <f t="shared" si="400"/>
        <v>11073.1031030747</v>
      </c>
      <c r="AG311" s="20">
        <f>IFERROR(VLOOKUP($E311,INPUTS!$A$44:$G$103,6,0),SCENARIOS!$M$24)</f>
        <v>0.4</v>
      </c>
      <c r="AH311" s="15">
        <f t="shared" si="342"/>
        <v>16704.2663906712</v>
      </c>
      <c r="AI311" s="20">
        <f>IFERROR(VLOOKUP($E311,INPUTS!$A$44:$G$103,7,0),SCENARIOS!$N$24)</f>
        <v>0.5</v>
      </c>
      <c r="AJ311" s="15">
        <f t="shared" si="343"/>
        <v>23624.1802308978</v>
      </c>
      <c r="AL311" t="str">
        <f t="shared" si="346"/>
        <v>Y</v>
      </c>
      <c r="AM311" s="21">
        <f t="shared" si="347"/>
        <v>47248.3604617956</v>
      </c>
      <c r="BC311" s="2"/>
    </row>
    <row r="312" ht="15" customHeight="1" spans="1:55">
      <c r="A312" s="6" t="s">
        <v>1259</v>
      </c>
      <c r="B312" s="52" t="s">
        <v>400</v>
      </c>
      <c r="C312" s="52" t="s">
        <v>401</v>
      </c>
      <c r="D312" s="52" t="s">
        <v>929</v>
      </c>
      <c r="E312" s="10" t="s">
        <v>224</v>
      </c>
      <c r="F312" s="52" t="s">
        <v>938</v>
      </c>
      <c r="G312" s="52" t="s">
        <v>165</v>
      </c>
      <c r="H312" s="52" t="s">
        <v>1153</v>
      </c>
      <c r="I312" s="52" t="s">
        <v>614</v>
      </c>
      <c r="J312" s="52" t="s">
        <v>169</v>
      </c>
      <c r="K312" s="52" t="s">
        <v>931</v>
      </c>
      <c r="L312" s="53" t="s">
        <v>291</v>
      </c>
      <c r="M312" s="13">
        <v>375</v>
      </c>
      <c r="N312" s="14">
        <f t="shared" si="344"/>
        <v>1.02739726027397</v>
      </c>
      <c r="O312" s="15">
        <v>7590</v>
      </c>
      <c r="P312" s="15">
        <f t="shared" si="386"/>
        <v>2846250</v>
      </c>
      <c r="Q312" s="16">
        <f>IFERROR(VLOOKUP(G312,SCENARIOS!$A$13:$E$18,3,0),0.025)</f>
        <v>0.025</v>
      </c>
      <c r="R312" s="52">
        <f>IFERROR(VLOOKUP(L312,INPUTS!$A$107:$B$120,2,0),0.0082)</f>
        <v>0.0079</v>
      </c>
      <c r="S312" s="52">
        <f t="shared" si="387"/>
        <v>59.961</v>
      </c>
      <c r="T312" s="15">
        <f t="shared" si="388"/>
        <v>22485.375</v>
      </c>
      <c r="U312" s="15">
        <f>T312/INPUTS!$B$7*1000</f>
        <v>28106718.75</v>
      </c>
      <c r="V312" s="15">
        <f>T312*INPUTS!$B$6</f>
        <v>71053.785</v>
      </c>
      <c r="W312" s="54" t="s">
        <v>396</v>
      </c>
      <c r="X312" s="54" t="s">
        <v>396</v>
      </c>
      <c r="Y312" s="67">
        <f>IFERROR(VLOOKUP(E312,INPUTS!$A$44:$B$103,2,0),0)</f>
        <v>0.02</v>
      </c>
      <c r="Z312" s="15">
        <f t="shared" si="340"/>
        <v>449.7075</v>
      </c>
      <c r="AA312" s="20">
        <f>IFERROR(VLOOKUP(E312,INPUTS!$A$44:$C$103,3,0),SCENARIOS!$J$24)</f>
        <v>0.1</v>
      </c>
      <c r="AB312" s="15">
        <f t="shared" ref="AB312:AF312" si="401">$T312*AA312*(1+$Q312)^AB$2</f>
        <v>2544.01379449255</v>
      </c>
      <c r="AC312" s="20">
        <f>IFERROR(VLOOKUP($E312,INPUTS!$A$44:$G$103,4,0),SCENARIOS!$K$24)</f>
        <v>0.15</v>
      </c>
      <c r="AD312" s="15">
        <f t="shared" si="401"/>
        <v>4317.47715119388</v>
      </c>
      <c r="AE312" s="20">
        <f>IFERROR(VLOOKUP($E312,INPUTS!$A$44:$G$103,5,0),SCENARIOS!$L$24)</f>
        <v>0.3</v>
      </c>
      <c r="AF312" s="15">
        <f t="shared" si="401"/>
        <v>9769.65821565674</v>
      </c>
      <c r="AG312" s="20">
        <f>IFERROR(VLOOKUP($E312,INPUTS!$A$44:$G$103,6,0),SCENARIOS!$M$24)</f>
        <v>0.4</v>
      </c>
      <c r="AH312" s="15">
        <f t="shared" si="342"/>
        <v>14737.9620564379</v>
      </c>
      <c r="AI312" s="20">
        <f>IFERROR(VLOOKUP($E312,INPUTS!$A$44:$G$103,7,0),SCENARIOS!$N$24)</f>
        <v>0.5</v>
      </c>
      <c r="AJ312" s="15">
        <f t="shared" si="343"/>
        <v>20843.3141399052</v>
      </c>
      <c r="AL312" t="str">
        <f t="shared" si="346"/>
        <v>Y</v>
      </c>
      <c r="AM312" s="21">
        <f t="shared" si="347"/>
        <v>41686.6282798105</v>
      </c>
      <c r="BC312" s="2"/>
    </row>
    <row r="313" ht="15" customHeight="1" spans="1:55">
      <c r="A313" s="24" t="s">
        <v>1260</v>
      </c>
      <c r="B313" s="52" t="s">
        <v>400</v>
      </c>
      <c r="C313" s="52" t="s">
        <v>401</v>
      </c>
      <c r="D313" s="52" t="s">
        <v>929</v>
      </c>
      <c r="E313" s="10" t="s">
        <v>224</v>
      </c>
      <c r="F313" s="52" t="s">
        <v>938</v>
      </c>
      <c r="G313" s="52" t="s">
        <v>165</v>
      </c>
      <c r="H313" s="52" t="s">
        <v>731</v>
      </c>
      <c r="I313" s="52" t="s">
        <v>614</v>
      </c>
      <c r="J313" s="52" t="s">
        <v>169</v>
      </c>
      <c r="K313" s="52" t="s">
        <v>931</v>
      </c>
      <c r="L313" s="53" t="s">
        <v>291</v>
      </c>
      <c r="M313" s="13">
        <v>375</v>
      </c>
      <c r="N313" s="14">
        <f t="shared" si="344"/>
        <v>1.02739726027397</v>
      </c>
      <c r="O313" s="15">
        <v>5250</v>
      </c>
      <c r="P313" s="15">
        <f t="shared" si="386"/>
        <v>1968750</v>
      </c>
      <c r="Q313" s="16">
        <f>IFERROR(VLOOKUP(G313,SCENARIOS!$A$13:$E$18,3,0),0.025)</f>
        <v>0.025</v>
      </c>
      <c r="R313" s="52">
        <f>IFERROR(VLOOKUP(L313,INPUTS!$A$107:$B$120,2,0),0.0082)</f>
        <v>0.0079</v>
      </c>
      <c r="S313" s="52">
        <f t="shared" si="387"/>
        <v>41.475</v>
      </c>
      <c r="T313" s="15">
        <f t="shared" si="388"/>
        <v>15553.125</v>
      </c>
      <c r="U313" s="15">
        <f>T313/INPUTS!$B$7*1000</f>
        <v>19441406.25</v>
      </c>
      <c r="V313" s="15">
        <f>T313*INPUTS!$B$6</f>
        <v>49147.875</v>
      </c>
      <c r="W313" s="54" t="s">
        <v>396</v>
      </c>
      <c r="X313" s="54" t="s">
        <v>396</v>
      </c>
      <c r="Y313" s="67">
        <f>IFERROR(VLOOKUP(E313,INPUTS!$A$44:$B$103,2,0),0)</f>
        <v>0.02</v>
      </c>
      <c r="Z313" s="15">
        <f t="shared" si="340"/>
        <v>311.0625</v>
      </c>
      <c r="AA313" s="20">
        <f>IFERROR(VLOOKUP(E313,INPUTS!$A$44:$C$103,3,0),SCENARIOS!$J$24)</f>
        <v>0.1</v>
      </c>
      <c r="AB313" s="15">
        <f t="shared" ref="AB313:AF313" si="402">$T313*AA313*(1+$Q313)^AB$2</f>
        <v>1759.69333611145</v>
      </c>
      <c r="AC313" s="20">
        <f>IFERROR(VLOOKUP($E313,INPUTS!$A$44:$G$103,4,0),SCENARIOS!$K$24)</f>
        <v>0.15</v>
      </c>
      <c r="AD313" s="15">
        <f t="shared" si="402"/>
        <v>2986.39723896809</v>
      </c>
      <c r="AE313" s="20">
        <f>IFERROR(VLOOKUP($E313,INPUTS!$A$44:$G$103,5,0),SCENARIOS!$L$24)</f>
        <v>0.3</v>
      </c>
      <c r="AF313" s="15">
        <f t="shared" si="402"/>
        <v>6757.66872624478</v>
      </c>
      <c r="AG313" s="20">
        <f>IFERROR(VLOOKUP($E313,INPUTS!$A$44:$G$103,6,0),SCENARIOS!$M$24)</f>
        <v>0.4</v>
      </c>
      <c r="AH313" s="15">
        <f t="shared" si="342"/>
        <v>10194.2425291566</v>
      </c>
      <c r="AI313" s="20">
        <f>IFERROR(VLOOKUP($E313,INPUTS!$A$44:$G$103,7,0),SCENARIOS!$N$24)</f>
        <v>0.5</v>
      </c>
      <c r="AJ313" s="15">
        <f t="shared" si="343"/>
        <v>14417.3121521084</v>
      </c>
      <c r="AL313" t="str">
        <f t="shared" si="346"/>
        <v>Y</v>
      </c>
      <c r="AM313" s="21">
        <f t="shared" si="347"/>
        <v>28834.6243042167</v>
      </c>
      <c r="BC313" s="2"/>
    </row>
    <row r="314" ht="15" customHeight="1" spans="1:55">
      <c r="A314" s="6" t="s">
        <v>1261</v>
      </c>
      <c r="B314" s="52" t="s">
        <v>400</v>
      </c>
      <c r="C314" s="52" t="s">
        <v>401</v>
      </c>
      <c r="D314" s="52" t="s">
        <v>929</v>
      </c>
      <c r="E314" s="10" t="s">
        <v>224</v>
      </c>
      <c r="F314" s="52" t="s">
        <v>938</v>
      </c>
      <c r="G314" s="52" t="s">
        <v>165</v>
      </c>
      <c r="H314" s="52" t="s">
        <v>452</v>
      </c>
      <c r="I314" s="52" t="s">
        <v>451</v>
      </c>
      <c r="J314" s="52" t="s">
        <v>181</v>
      </c>
      <c r="K314" s="52" t="s">
        <v>931</v>
      </c>
      <c r="L314" s="53" t="s">
        <v>291</v>
      </c>
      <c r="M314" s="13">
        <v>563</v>
      </c>
      <c r="N314" s="14">
        <f t="shared" si="344"/>
        <v>1.54246575342466</v>
      </c>
      <c r="O314" s="15">
        <v>9450</v>
      </c>
      <c r="P314" s="15">
        <f t="shared" si="386"/>
        <v>5320350</v>
      </c>
      <c r="Q314" s="16">
        <f>IFERROR(VLOOKUP(G314,SCENARIOS!$A$13:$E$18,3,0),0.025)</f>
        <v>0.025</v>
      </c>
      <c r="R314" s="52">
        <f>IFERROR(VLOOKUP(L314,INPUTS!$A$107:$B$120,2,0),0.0082)</f>
        <v>0.0079</v>
      </c>
      <c r="S314" s="52">
        <f t="shared" si="387"/>
        <v>74.655</v>
      </c>
      <c r="T314" s="15">
        <f t="shared" si="388"/>
        <v>42030.765</v>
      </c>
      <c r="U314" s="15">
        <f>T314/INPUTS!$B$7*1000</f>
        <v>52538456.25</v>
      </c>
      <c r="V314" s="15">
        <f>T314*INPUTS!$B$6</f>
        <v>132817.2174</v>
      </c>
      <c r="W314" s="54" t="s">
        <v>521</v>
      </c>
      <c r="X314" s="54" t="s">
        <v>396</v>
      </c>
      <c r="Y314" s="67">
        <f>IFERROR(VLOOKUP(E314,INPUTS!$A$44:$B$103,2,0),0)</f>
        <v>0.02</v>
      </c>
      <c r="Z314" s="15">
        <f t="shared" si="340"/>
        <v>840.6153</v>
      </c>
      <c r="AA314" s="20">
        <f>IFERROR(VLOOKUP(E314,INPUTS!$A$44:$C$103,3,0),SCENARIOS!$J$24)</f>
        <v>0.1</v>
      </c>
      <c r="AB314" s="15">
        <f t="shared" ref="AB314:AF314" si="403">$T314*AA314*(1+$Q314)^AB$2</f>
        <v>4755.39527150758</v>
      </c>
      <c r="AC314" s="20">
        <f>IFERROR(VLOOKUP($E314,INPUTS!$A$44:$G$103,4,0),SCENARIOS!$K$24)</f>
        <v>0.15</v>
      </c>
      <c r="AD314" s="15">
        <f t="shared" si="403"/>
        <v>8070.43989858738</v>
      </c>
      <c r="AE314" s="20">
        <f>IFERROR(VLOOKUP($E314,INPUTS!$A$44:$G$103,5,0),SCENARIOS!$L$24)</f>
        <v>0.3</v>
      </c>
      <c r="AF314" s="15">
        <f t="shared" si="403"/>
        <v>18261.9239658039</v>
      </c>
      <c r="AG314" s="20">
        <f>IFERROR(VLOOKUP($E314,INPUTS!$A$44:$G$103,6,0),SCENARIOS!$M$24)</f>
        <v>0.4</v>
      </c>
      <c r="AH314" s="15">
        <f t="shared" si="342"/>
        <v>27548.9210107929</v>
      </c>
      <c r="AI314" s="20">
        <f>IFERROR(VLOOKUP($E314,INPUTS!$A$44:$G$103,7,0),SCENARIOS!$N$24)</f>
        <v>0.5</v>
      </c>
      <c r="AJ314" s="15">
        <f t="shared" si="343"/>
        <v>38961.3443598577</v>
      </c>
      <c r="AL314" t="str">
        <f t="shared" si="346"/>
        <v>Y</v>
      </c>
      <c r="AM314" s="21">
        <f t="shared" si="347"/>
        <v>77922.6887197153</v>
      </c>
      <c r="BC314" s="2"/>
    </row>
    <row r="315" ht="15" customHeight="1" spans="1:55">
      <c r="A315" s="24" t="s">
        <v>1264</v>
      </c>
      <c r="B315" s="52" t="s">
        <v>400</v>
      </c>
      <c r="C315" s="52" t="s">
        <v>401</v>
      </c>
      <c r="D315" s="52" t="s">
        <v>929</v>
      </c>
      <c r="E315" s="10" t="s">
        <v>224</v>
      </c>
      <c r="F315" s="52" t="s">
        <v>938</v>
      </c>
      <c r="G315" s="52" t="s">
        <v>165</v>
      </c>
      <c r="H315" s="52" t="s">
        <v>702</v>
      </c>
      <c r="I315" s="52" t="s">
        <v>701</v>
      </c>
      <c r="J315" s="52" t="s">
        <v>181</v>
      </c>
      <c r="K315" s="52" t="s">
        <v>931</v>
      </c>
      <c r="L315" s="53" t="s">
        <v>293</v>
      </c>
      <c r="M315" s="13">
        <v>563</v>
      </c>
      <c r="N315" s="14">
        <f t="shared" si="344"/>
        <v>1.54246575342466</v>
      </c>
      <c r="O315" s="15">
        <v>11650</v>
      </c>
      <c r="P315" s="15">
        <f t="shared" si="386"/>
        <v>6558950</v>
      </c>
      <c r="Q315" s="16">
        <f>IFERROR(VLOOKUP(G315,SCENARIOS!$A$13:$E$18,3,0),0.025)</f>
        <v>0.025</v>
      </c>
      <c r="R315" s="52">
        <f>IFERROR(VLOOKUP(L315,INPUTS!$A$107:$B$120,2,0),0.0082)</f>
        <v>0.0079</v>
      </c>
      <c r="S315" s="52">
        <f t="shared" si="387"/>
        <v>92.035</v>
      </c>
      <c r="T315" s="15">
        <f t="shared" si="388"/>
        <v>51815.705</v>
      </c>
      <c r="U315" s="15">
        <f>T315/INPUTS!$B$7*1000</f>
        <v>64769631.25</v>
      </c>
      <c r="V315" s="15">
        <f>T315*INPUTS!$B$6</f>
        <v>163737.6278</v>
      </c>
      <c r="W315" s="54" t="s">
        <v>396</v>
      </c>
      <c r="X315" s="54" t="s">
        <v>396</v>
      </c>
      <c r="Y315" s="67">
        <f>IFERROR(VLOOKUP(E315,INPUTS!$A$44:$B$103,2,0),0)</f>
        <v>0.02</v>
      </c>
      <c r="Z315" s="15">
        <f t="shared" si="340"/>
        <v>1036.3141</v>
      </c>
      <c r="AA315" s="20">
        <f>IFERROR(VLOOKUP(E315,INPUTS!$A$44:$C$103,3,0),SCENARIOS!$J$24)</f>
        <v>0.1</v>
      </c>
      <c r="AB315" s="15">
        <f t="shared" ref="AB315:AF315" si="404">$T315*AA315*(1+$Q315)^AB$2</f>
        <v>5862.47141937178</v>
      </c>
      <c r="AC315" s="20">
        <f>IFERROR(VLOOKUP($E315,INPUTS!$A$44:$G$103,4,0),SCENARIOS!$K$24)</f>
        <v>0.15</v>
      </c>
      <c r="AD315" s="15">
        <f t="shared" si="404"/>
        <v>9949.27246757069</v>
      </c>
      <c r="AE315" s="20">
        <f>IFERROR(VLOOKUP($E315,INPUTS!$A$44:$G$103,5,0),SCENARIOS!$L$24)</f>
        <v>0.3</v>
      </c>
      <c r="AF315" s="15">
        <f t="shared" si="404"/>
        <v>22513.3771641921</v>
      </c>
      <c r="AG315" s="20">
        <f>IFERROR(VLOOKUP($E315,INPUTS!$A$44:$G$103,6,0),SCENARIOS!$M$24)</f>
        <v>0.4</v>
      </c>
      <c r="AH315" s="15">
        <f t="shared" si="342"/>
        <v>33962.4264312949</v>
      </c>
      <c r="AI315" s="20">
        <f>IFERROR(VLOOKUP($E315,INPUTS!$A$44:$G$103,7,0),SCENARIOS!$N$24)</f>
        <v>0.5</v>
      </c>
      <c r="AJ315" s="15">
        <f t="shared" si="343"/>
        <v>48031.7102425759</v>
      </c>
      <c r="AL315" t="str">
        <f t="shared" si="346"/>
        <v>N</v>
      </c>
      <c r="AM315" s="21">
        <f t="shared" si="347"/>
        <v>96063.4204851517</v>
      </c>
      <c r="BC315" s="2"/>
    </row>
    <row r="316" ht="15" customHeight="1" spans="1:55">
      <c r="A316" s="6" t="s">
        <v>1267</v>
      </c>
      <c r="B316" s="52" t="s">
        <v>400</v>
      </c>
      <c r="C316" s="52" t="s">
        <v>401</v>
      </c>
      <c r="D316" s="52" t="s">
        <v>929</v>
      </c>
      <c r="E316" s="10" t="s">
        <v>224</v>
      </c>
      <c r="F316" s="52" t="s">
        <v>938</v>
      </c>
      <c r="G316" s="52" t="s">
        <v>165</v>
      </c>
      <c r="H316" s="52" t="s">
        <v>515</v>
      </c>
      <c r="I316" s="52" t="s">
        <v>514</v>
      </c>
      <c r="J316" s="52" t="s">
        <v>181</v>
      </c>
      <c r="K316" s="52" t="s">
        <v>931</v>
      </c>
      <c r="L316" s="53" t="s">
        <v>291</v>
      </c>
      <c r="M316" s="13">
        <v>375</v>
      </c>
      <c r="N316" s="14">
        <f t="shared" si="344"/>
        <v>1.02739726027397</v>
      </c>
      <c r="O316" s="15">
        <v>9050</v>
      </c>
      <c r="P316" s="15">
        <f t="shared" si="386"/>
        <v>3393750</v>
      </c>
      <c r="Q316" s="16">
        <f>IFERROR(VLOOKUP(G316,SCENARIOS!$A$13:$E$18,3,0),0.025)</f>
        <v>0.025</v>
      </c>
      <c r="R316" s="52">
        <f>IFERROR(VLOOKUP(L316,INPUTS!$A$107:$B$120,2,0),0.0082)</f>
        <v>0.0079</v>
      </c>
      <c r="S316" s="52">
        <f t="shared" si="387"/>
        <v>71.495</v>
      </c>
      <c r="T316" s="15">
        <f t="shared" si="388"/>
        <v>26810.625</v>
      </c>
      <c r="U316" s="15">
        <f>T316/INPUTS!$B$7*1000</f>
        <v>33513281.25</v>
      </c>
      <c r="V316" s="15">
        <f>T316*INPUTS!$B$6</f>
        <v>84721.575</v>
      </c>
      <c r="W316" s="54" t="s">
        <v>396</v>
      </c>
      <c r="X316" s="54" t="s">
        <v>396</v>
      </c>
      <c r="Y316" s="67">
        <f>IFERROR(VLOOKUP(E316,INPUTS!$A$44:$B$103,2,0),0)</f>
        <v>0.02</v>
      </c>
      <c r="Z316" s="15">
        <f t="shared" si="340"/>
        <v>536.2125</v>
      </c>
      <c r="AA316" s="20">
        <f>IFERROR(VLOOKUP(E316,INPUTS!$A$44:$C$103,3,0),SCENARIOS!$J$24)</f>
        <v>0.1</v>
      </c>
      <c r="AB316" s="15">
        <f t="shared" ref="AB316:AF316" si="405">$T316*AA316*(1+$Q316)^AB$2</f>
        <v>3033.37613177307</v>
      </c>
      <c r="AC316" s="20">
        <f>IFERROR(VLOOKUP($E316,INPUTS!$A$44:$G$103,4,0),SCENARIOS!$K$24)</f>
        <v>0.15</v>
      </c>
      <c r="AD316" s="15">
        <f t="shared" si="405"/>
        <v>5147.98000241167</v>
      </c>
      <c r="AE316" s="20">
        <f>IFERROR(VLOOKUP($E316,INPUTS!$A$44:$G$103,5,0),SCENARIOS!$L$24)</f>
        <v>0.3</v>
      </c>
      <c r="AF316" s="15">
        <f t="shared" si="405"/>
        <v>11648.9337090505</v>
      </c>
      <c r="AG316" s="20">
        <f>IFERROR(VLOOKUP($E316,INPUTS!$A$44:$G$103,6,0),SCENARIOS!$M$24)</f>
        <v>0.4</v>
      </c>
      <c r="AH316" s="15">
        <f t="shared" si="342"/>
        <v>17572.9323597843</v>
      </c>
      <c r="AI316" s="20">
        <f>IFERROR(VLOOKUP($E316,INPUTS!$A$44:$G$103,7,0),SCENARIOS!$N$24)</f>
        <v>0.5</v>
      </c>
      <c r="AJ316" s="15">
        <f t="shared" si="343"/>
        <v>24852.6999955392</v>
      </c>
      <c r="AL316" t="str">
        <f t="shared" si="346"/>
        <v>Y</v>
      </c>
      <c r="AM316" s="21">
        <f t="shared" si="347"/>
        <v>49705.3999910784</v>
      </c>
      <c r="BC316" s="2"/>
    </row>
    <row r="317" ht="15" customHeight="1" spans="1:55">
      <c r="A317" s="24" t="s">
        <v>1268</v>
      </c>
      <c r="B317" s="52" t="s">
        <v>400</v>
      </c>
      <c r="C317" s="52" t="s">
        <v>401</v>
      </c>
      <c r="D317" s="52" t="s">
        <v>929</v>
      </c>
      <c r="E317" s="10" t="s">
        <v>224</v>
      </c>
      <c r="F317" s="52" t="s">
        <v>938</v>
      </c>
      <c r="G317" s="52" t="s">
        <v>165</v>
      </c>
      <c r="H317" s="52" t="s">
        <v>623</v>
      </c>
      <c r="I317" s="52" t="s">
        <v>622</v>
      </c>
      <c r="J317" s="52" t="s">
        <v>181</v>
      </c>
      <c r="K317" s="52" t="s">
        <v>931</v>
      </c>
      <c r="L317" s="53" t="s">
        <v>291</v>
      </c>
      <c r="M317" s="13">
        <v>375</v>
      </c>
      <c r="N317" s="14">
        <f t="shared" si="344"/>
        <v>1.02739726027397</v>
      </c>
      <c r="O317" s="15">
        <v>9020</v>
      </c>
      <c r="P317" s="15">
        <f t="shared" si="386"/>
        <v>3382500</v>
      </c>
      <c r="Q317" s="16">
        <f>IFERROR(VLOOKUP(G317,SCENARIOS!$A$13:$E$18,3,0),0.025)</f>
        <v>0.025</v>
      </c>
      <c r="R317" s="52">
        <f>IFERROR(VLOOKUP(L317,INPUTS!$A$107:$B$120,2,0),0.0082)</f>
        <v>0.0079</v>
      </c>
      <c r="S317" s="52">
        <f t="shared" si="387"/>
        <v>71.258</v>
      </c>
      <c r="T317" s="15">
        <f t="shared" si="388"/>
        <v>26721.75</v>
      </c>
      <c r="U317" s="15">
        <f>T317/INPUTS!$B$7*1000</f>
        <v>33402187.5</v>
      </c>
      <c r="V317" s="15">
        <f>T317*INPUTS!$B$6</f>
        <v>84440.73</v>
      </c>
      <c r="W317" s="54" t="s">
        <v>396</v>
      </c>
      <c r="X317" s="54" t="s">
        <v>396</v>
      </c>
      <c r="Y317" s="67">
        <f>IFERROR(VLOOKUP(E317,INPUTS!$A$44:$B$103,2,0),0)</f>
        <v>0.02</v>
      </c>
      <c r="Z317" s="15">
        <f t="shared" si="340"/>
        <v>534.435</v>
      </c>
      <c r="AA317" s="20">
        <f>IFERROR(VLOOKUP(E317,INPUTS!$A$44:$C$103,3,0),SCENARIOS!$J$24)</f>
        <v>0.1</v>
      </c>
      <c r="AB317" s="15">
        <f t="shared" ref="AB317:AF317" si="406">$T317*AA317*(1+$Q317)^AB$2</f>
        <v>3023.32074128101</v>
      </c>
      <c r="AC317" s="20">
        <f>IFERROR(VLOOKUP($E317,INPUTS!$A$44:$G$103,4,0),SCENARIOS!$K$24)</f>
        <v>0.15</v>
      </c>
      <c r="AD317" s="15">
        <f t="shared" si="406"/>
        <v>5130.91487533185</v>
      </c>
      <c r="AE317" s="20">
        <f>IFERROR(VLOOKUP($E317,INPUTS!$A$44:$G$103,5,0),SCENARIOS!$L$24)</f>
        <v>0.3</v>
      </c>
      <c r="AF317" s="15">
        <f t="shared" si="406"/>
        <v>11610.3184591863</v>
      </c>
      <c r="AG317" s="20">
        <f>IFERROR(VLOOKUP($E317,INPUTS!$A$44:$G$103,6,0),SCENARIOS!$M$24)</f>
        <v>0.4</v>
      </c>
      <c r="AH317" s="15">
        <f t="shared" si="342"/>
        <v>17514.679545332</v>
      </c>
      <c r="AI317" s="20">
        <f>IFERROR(VLOOKUP($E317,INPUTS!$A$44:$G$103,7,0),SCENARIOS!$N$24)</f>
        <v>0.5</v>
      </c>
      <c r="AJ317" s="15">
        <f t="shared" si="343"/>
        <v>24770.31535467</v>
      </c>
      <c r="AL317" t="str">
        <f t="shared" si="346"/>
        <v>N</v>
      </c>
      <c r="AM317" s="21">
        <f t="shared" si="347"/>
        <v>49540.63070934</v>
      </c>
      <c r="BC317" s="2"/>
    </row>
    <row r="318" ht="15" customHeight="1" spans="1:55">
      <c r="A318" s="6" t="s">
        <v>1269</v>
      </c>
      <c r="B318" s="52" t="s">
        <v>400</v>
      </c>
      <c r="C318" s="52" t="s">
        <v>401</v>
      </c>
      <c r="D318" s="52" t="s">
        <v>929</v>
      </c>
      <c r="E318" s="10" t="s">
        <v>224</v>
      </c>
      <c r="F318" s="52" t="s">
        <v>938</v>
      </c>
      <c r="G318" s="52" t="s">
        <v>165</v>
      </c>
      <c r="H318" s="52" t="s">
        <v>234</v>
      </c>
      <c r="I318" s="52" t="s">
        <v>424</v>
      </c>
      <c r="J318" s="52" t="s">
        <v>173</v>
      </c>
      <c r="K318" s="52" t="s">
        <v>931</v>
      </c>
      <c r="L318" s="53" t="s">
        <v>291</v>
      </c>
      <c r="M318" s="13">
        <v>750</v>
      </c>
      <c r="N318" s="14">
        <f t="shared" si="344"/>
        <v>2.05479452054795</v>
      </c>
      <c r="O318" s="15">
        <v>9600</v>
      </c>
      <c r="P318" s="15">
        <f t="shared" si="386"/>
        <v>7200000</v>
      </c>
      <c r="Q318" s="16">
        <f>IFERROR(VLOOKUP(G318,SCENARIOS!$A$13:$E$18,3,0),0.025)</f>
        <v>0.025</v>
      </c>
      <c r="R318" s="52">
        <f>IFERROR(VLOOKUP(L318,INPUTS!$A$107:$B$120,2,0),0.0082)</f>
        <v>0.0079</v>
      </c>
      <c r="S318" s="52">
        <f t="shared" si="387"/>
        <v>75.84</v>
      </c>
      <c r="T318" s="15">
        <f t="shared" si="388"/>
        <v>56880</v>
      </c>
      <c r="U318" s="15">
        <f>T318/INPUTS!$B$7*1000</f>
        <v>71100000</v>
      </c>
      <c r="V318" s="15">
        <f>T318*INPUTS!$B$6</f>
        <v>179740.8</v>
      </c>
      <c r="W318" s="54" t="s">
        <v>396</v>
      </c>
      <c r="X318" s="54" t="s">
        <v>396</v>
      </c>
      <c r="Y318" s="67">
        <f>IFERROR(VLOOKUP(E318,INPUTS!$A$44:$B$103,2,0),0)</f>
        <v>0.02</v>
      </c>
      <c r="Z318" s="15">
        <f t="shared" si="340"/>
        <v>1137.6</v>
      </c>
      <c r="AA318" s="20">
        <f>IFERROR(VLOOKUP(E318,INPUTS!$A$44:$C$103,3,0),SCENARIOS!$J$24)</f>
        <v>0.1</v>
      </c>
      <c r="AB318" s="15">
        <f t="shared" ref="AB318:AF318" si="407">$T318*AA318*(1+$Q318)^AB$2</f>
        <v>6435.44991492187</v>
      </c>
      <c r="AC318" s="20">
        <f>IFERROR(VLOOKUP($E318,INPUTS!$A$44:$G$103,4,0),SCENARIOS!$K$24)</f>
        <v>0.15</v>
      </c>
      <c r="AD318" s="15">
        <f t="shared" si="407"/>
        <v>10921.6813310833</v>
      </c>
      <c r="AE318" s="20">
        <f>IFERROR(VLOOKUP($E318,INPUTS!$A$44:$G$103,5,0),SCENARIOS!$L$24)</f>
        <v>0.3</v>
      </c>
      <c r="AF318" s="15">
        <f t="shared" si="407"/>
        <v>24713.7599131238</v>
      </c>
      <c r="AG318" s="20">
        <f>IFERROR(VLOOKUP($E318,INPUTS!$A$44:$G$103,6,0),SCENARIOS!$M$24)</f>
        <v>0.4</v>
      </c>
      <c r="AH318" s="15">
        <f t="shared" si="342"/>
        <v>37281.8012494871</v>
      </c>
      <c r="AI318" s="20">
        <f>IFERROR(VLOOKUP($E318,INPUTS!$A$44:$G$103,7,0),SCENARIOS!$N$24)</f>
        <v>0.5</v>
      </c>
      <c r="AJ318" s="15">
        <f t="shared" si="343"/>
        <v>52726.170156282</v>
      </c>
      <c r="AL318" t="str">
        <f t="shared" si="346"/>
        <v>Y</v>
      </c>
      <c r="AM318" s="21">
        <f t="shared" si="347"/>
        <v>105452.340312564</v>
      </c>
      <c r="BC318" s="2"/>
    </row>
    <row r="319" ht="15" customHeight="1" spans="1:55">
      <c r="A319" s="24" t="s">
        <v>1270</v>
      </c>
      <c r="B319" s="52" t="s">
        <v>400</v>
      </c>
      <c r="C319" s="52" t="s">
        <v>401</v>
      </c>
      <c r="D319" s="52" t="s">
        <v>929</v>
      </c>
      <c r="E319" s="10" t="s">
        <v>224</v>
      </c>
      <c r="F319" s="52" t="s">
        <v>938</v>
      </c>
      <c r="G319" s="52" t="s">
        <v>165</v>
      </c>
      <c r="H319" s="52" t="s">
        <v>505</v>
      </c>
      <c r="I319" s="52" t="s">
        <v>504</v>
      </c>
      <c r="J319" s="52" t="s">
        <v>173</v>
      </c>
      <c r="K319" s="52" t="s">
        <v>931</v>
      </c>
      <c r="L319" s="53" t="s">
        <v>291</v>
      </c>
      <c r="M319" s="13">
        <v>563</v>
      </c>
      <c r="N319" s="14">
        <f t="shared" si="344"/>
        <v>1.54246575342466</v>
      </c>
      <c r="O319" s="15">
        <v>9100</v>
      </c>
      <c r="P319" s="15">
        <f t="shared" si="386"/>
        <v>5123300</v>
      </c>
      <c r="Q319" s="16">
        <f>IFERROR(VLOOKUP(G319,SCENARIOS!$A$13:$E$18,3,0),0.025)</f>
        <v>0.025</v>
      </c>
      <c r="R319" s="52">
        <f>IFERROR(VLOOKUP(L319,INPUTS!$A$107:$B$120,2,0),0.0082)</f>
        <v>0.0079</v>
      </c>
      <c r="S319" s="52">
        <f t="shared" si="387"/>
        <v>71.89</v>
      </c>
      <c r="T319" s="15">
        <f t="shared" si="388"/>
        <v>40474.07</v>
      </c>
      <c r="U319" s="15">
        <f>T319/INPUTS!$B$7*1000</f>
        <v>50592587.5</v>
      </c>
      <c r="V319" s="15">
        <f>T319*INPUTS!$B$6</f>
        <v>127898.0612</v>
      </c>
      <c r="W319" s="54" t="s">
        <v>396</v>
      </c>
      <c r="X319" s="54" t="s">
        <v>396</v>
      </c>
      <c r="Y319" s="67">
        <f>IFERROR(VLOOKUP(E319,INPUTS!$A$44:$B$103,2,0),0)</f>
        <v>0.02</v>
      </c>
      <c r="Z319" s="15">
        <f t="shared" si="340"/>
        <v>809.4814</v>
      </c>
      <c r="AA319" s="20">
        <f>IFERROR(VLOOKUP(E319,INPUTS!$A$44:$C$103,3,0),SCENARIOS!$J$24)</f>
        <v>0.1</v>
      </c>
      <c r="AB319" s="15">
        <f t="shared" ref="AB319:AF319" si="408">$T319*AA319*(1+$Q319)^AB$2</f>
        <v>4579.269520711</v>
      </c>
      <c r="AC319" s="20">
        <f>IFERROR(VLOOKUP($E319,INPUTS!$A$44:$G$103,4,0),SCENARIOS!$K$24)</f>
        <v>0.15</v>
      </c>
      <c r="AD319" s="15">
        <f t="shared" si="408"/>
        <v>7771.53471715822</v>
      </c>
      <c r="AE319" s="20">
        <f>IFERROR(VLOOKUP($E319,INPUTS!$A$44:$G$103,5,0),SCENARIOS!$L$24)</f>
        <v>0.3</v>
      </c>
      <c r="AF319" s="15">
        <f t="shared" si="408"/>
        <v>17585.5564115149</v>
      </c>
      <c r="AG319" s="20">
        <f>IFERROR(VLOOKUP($E319,INPUTS!$A$44:$G$103,6,0),SCENARIOS!$M$24)</f>
        <v>0.4</v>
      </c>
      <c r="AH319" s="15">
        <f t="shared" si="342"/>
        <v>26528.5906029857</v>
      </c>
      <c r="AI319" s="20">
        <f>IFERROR(VLOOKUP($E319,INPUTS!$A$44:$G$103,7,0),SCENARIOS!$N$24)</f>
        <v>0.5</v>
      </c>
      <c r="AJ319" s="15">
        <f t="shared" si="343"/>
        <v>37518.3316057889</v>
      </c>
      <c r="AL319" t="str">
        <f t="shared" si="346"/>
        <v>Y</v>
      </c>
      <c r="AM319" s="21">
        <f t="shared" si="347"/>
        <v>75036.6632115777</v>
      </c>
      <c r="BC319" s="2"/>
    </row>
    <row r="320" ht="15" customHeight="1" spans="1:55">
      <c r="A320" s="6" t="s">
        <v>1271</v>
      </c>
      <c r="B320" s="52" t="s">
        <v>400</v>
      </c>
      <c r="C320" s="52" t="s">
        <v>401</v>
      </c>
      <c r="D320" s="52" t="s">
        <v>929</v>
      </c>
      <c r="E320" s="10" t="s">
        <v>224</v>
      </c>
      <c r="F320" s="52" t="s">
        <v>938</v>
      </c>
      <c r="G320" s="52" t="s">
        <v>165</v>
      </c>
      <c r="H320" s="52" t="s">
        <v>242</v>
      </c>
      <c r="I320" s="52" t="s">
        <v>421</v>
      </c>
      <c r="J320" s="52" t="s">
        <v>173</v>
      </c>
      <c r="K320" s="52" t="s">
        <v>931</v>
      </c>
      <c r="L320" s="53" t="s">
        <v>291</v>
      </c>
      <c r="M320" s="13">
        <v>750</v>
      </c>
      <c r="N320" s="14">
        <f t="shared" si="344"/>
        <v>2.05479452054795</v>
      </c>
      <c r="O320" s="15">
        <v>10850</v>
      </c>
      <c r="P320" s="15">
        <f t="shared" si="386"/>
        <v>8137500</v>
      </c>
      <c r="Q320" s="16">
        <f>IFERROR(VLOOKUP(G320,SCENARIOS!$A$13:$E$18,3,0),0.025)</f>
        <v>0.025</v>
      </c>
      <c r="R320" s="52">
        <f>IFERROR(VLOOKUP(L320,INPUTS!$A$107:$B$120,2,0),0.0082)</f>
        <v>0.0079</v>
      </c>
      <c r="S320" s="52">
        <f t="shared" si="387"/>
        <v>85.715</v>
      </c>
      <c r="T320" s="15">
        <f t="shared" si="388"/>
        <v>64286.25</v>
      </c>
      <c r="U320" s="15">
        <f>T320/INPUTS!$B$7*1000</f>
        <v>80357812.5</v>
      </c>
      <c r="V320" s="15">
        <f>T320*INPUTS!$B$6</f>
        <v>203144.55</v>
      </c>
      <c r="W320" s="54" t="s">
        <v>396</v>
      </c>
      <c r="X320" s="54" t="s">
        <v>396</v>
      </c>
      <c r="Y320" s="67">
        <f>IFERROR(VLOOKUP(E320,INPUTS!$A$44:$B$103,2,0),0)</f>
        <v>0.02</v>
      </c>
      <c r="Z320" s="15">
        <f t="shared" si="340"/>
        <v>1285.725</v>
      </c>
      <c r="AA320" s="20">
        <f>IFERROR(VLOOKUP(E320,INPUTS!$A$44:$C$103,3,0),SCENARIOS!$J$24)</f>
        <v>0.1</v>
      </c>
      <c r="AB320" s="15">
        <f t="shared" ref="AB320:AF320" si="409">$T320*AA320*(1+$Q320)^AB$2</f>
        <v>7273.39912259399</v>
      </c>
      <c r="AC320" s="20">
        <f>IFERROR(VLOOKUP($E320,INPUTS!$A$44:$G$103,4,0),SCENARIOS!$K$24)</f>
        <v>0.15</v>
      </c>
      <c r="AD320" s="15">
        <f t="shared" si="409"/>
        <v>12343.7752544015</v>
      </c>
      <c r="AE320" s="20">
        <f>IFERROR(VLOOKUP($E320,INPUTS!$A$44:$G$103,5,0),SCENARIOS!$L$24)</f>
        <v>0.3</v>
      </c>
      <c r="AF320" s="15">
        <f t="shared" si="409"/>
        <v>27931.6974018117</v>
      </c>
      <c r="AG320" s="20">
        <f>IFERROR(VLOOKUP($E320,INPUTS!$A$44:$G$103,6,0),SCENARIOS!$M$24)</f>
        <v>0.4</v>
      </c>
      <c r="AH320" s="15">
        <f t="shared" si="342"/>
        <v>42136.2024538474</v>
      </c>
      <c r="AI320" s="20">
        <f>IFERROR(VLOOKUP($E320,INPUTS!$A$44:$G$103,7,0),SCENARIOS!$N$24)</f>
        <v>0.5</v>
      </c>
      <c r="AJ320" s="15">
        <f t="shared" si="343"/>
        <v>59591.5568953813</v>
      </c>
      <c r="AL320" t="str">
        <f t="shared" si="346"/>
        <v>Y</v>
      </c>
      <c r="AM320" s="21">
        <f t="shared" si="347"/>
        <v>119183.113790763</v>
      </c>
      <c r="BC320" s="2"/>
    </row>
    <row r="321" ht="15" customHeight="1" spans="1:55">
      <c r="A321" s="24" t="s">
        <v>1272</v>
      </c>
      <c r="B321" s="52" t="s">
        <v>400</v>
      </c>
      <c r="C321" s="52" t="s">
        <v>401</v>
      </c>
      <c r="D321" s="52" t="s">
        <v>929</v>
      </c>
      <c r="E321" s="10" t="s">
        <v>224</v>
      </c>
      <c r="F321" s="52" t="s">
        <v>938</v>
      </c>
      <c r="G321" s="52" t="s">
        <v>165</v>
      </c>
      <c r="H321" s="52" t="s">
        <v>545</v>
      </c>
      <c r="I321" s="52" t="s">
        <v>544</v>
      </c>
      <c r="J321" s="52" t="s">
        <v>173</v>
      </c>
      <c r="K321" s="52" t="s">
        <v>931</v>
      </c>
      <c r="L321" s="53" t="s">
        <v>291</v>
      </c>
      <c r="M321" s="13">
        <v>563</v>
      </c>
      <c r="N321" s="14">
        <f t="shared" si="344"/>
        <v>1.54246575342466</v>
      </c>
      <c r="O321" s="15">
        <v>9540</v>
      </c>
      <c r="P321" s="15">
        <f t="shared" si="386"/>
        <v>5371020</v>
      </c>
      <c r="Q321" s="16">
        <f>IFERROR(VLOOKUP(G321,SCENARIOS!$A$13:$E$18,3,0),0.025)</f>
        <v>0.025</v>
      </c>
      <c r="R321" s="52">
        <f>IFERROR(VLOOKUP(L321,INPUTS!$A$107:$B$120,2,0),0.0082)</f>
        <v>0.0079</v>
      </c>
      <c r="S321" s="52">
        <f t="shared" si="387"/>
        <v>75.366</v>
      </c>
      <c r="T321" s="15">
        <f t="shared" si="388"/>
        <v>42431.058</v>
      </c>
      <c r="U321" s="15">
        <f>T321/INPUTS!$B$7*1000</f>
        <v>53038822.5</v>
      </c>
      <c r="V321" s="15">
        <f>T321*INPUTS!$B$6</f>
        <v>134082.14328</v>
      </c>
      <c r="W321" s="54" t="s">
        <v>396</v>
      </c>
      <c r="X321" s="54" t="s">
        <v>396</v>
      </c>
      <c r="Y321" s="67">
        <f>IFERROR(VLOOKUP(E321,INPUTS!$A$44:$B$103,2,0),0)</f>
        <v>0.02</v>
      </c>
      <c r="Z321" s="15">
        <f t="shared" si="340"/>
        <v>848.62116</v>
      </c>
      <c r="AA321" s="20">
        <f>IFERROR(VLOOKUP(E321,INPUTS!$A$44:$C$103,3,0),SCENARIOS!$J$24)</f>
        <v>0.1</v>
      </c>
      <c r="AB321" s="15">
        <f t="shared" ref="AB321:AF321" si="410">$T321*AA321*(1+$Q321)^AB$2</f>
        <v>4800.68475028384</v>
      </c>
      <c r="AC321" s="20">
        <f>IFERROR(VLOOKUP($E321,INPUTS!$A$44:$G$103,4,0),SCENARIOS!$K$24)</f>
        <v>0.15</v>
      </c>
      <c r="AD321" s="15">
        <f t="shared" si="410"/>
        <v>8147.30123095488</v>
      </c>
      <c r="AE321" s="20">
        <f>IFERROR(VLOOKUP($E321,INPUTS!$A$44:$G$103,5,0),SCENARIOS!$L$24)</f>
        <v>0.3</v>
      </c>
      <c r="AF321" s="15">
        <f t="shared" si="410"/>
        <v>18435.8470511925</v>
      </c>
      <c r="AG321" s="20">
        <f>IFERROR(VLOOKUP($E321,INPUTS!$A$44:$G$103,6,0),SCENARIOS!$M$24)</f>
        <v>0.4</v>
      </c>
      <c r="AH321" s="15">
        <f t="shared" si="342"/>
        <v>27811.2916870861</v>
      </c>
      <c r="AI321" s="20">
        <f>IFERROR(VLOOKUP($E321,INPUTS!$A$44:$G$103,7,0),SCENARIOS!$N$24)</f>
        <v>0.5</v>
      </c>
      <c r="AJ321" s="15">
        <f t="shared" si="343"/>
        <v>39332.4047823325</v>
      </c>
      <c r="AL321" t="str">
        <f t="shared" si="346"/>
        <v>Y</v>
      </c>
      <c r="AM321" s="21">
        <f t="shared" si="347"/>
        <v>78664.809564665</v>
      </c>
      <c r="BC321" s="2"/>
    </row>
    <row r="322" ht="15" customHeight="1" spans="1:55">
      <c r="A322" s="6" t="s">
        <v>1273</v>
      </c>
      <c r="B322" s="52" t="s">
        <v>400</v>
      </c>
      <c r="C322" s="52" t="s">
        <v>401</v>
      </c>
      <c r="D322" s="52" t="s">
        <v>929</v>
      </c>
      <c r="E322" s="10" t="s">
        <v>224</v>
      </c>
      <c r="F322" s="52" t="s">
        <v>938</v>
      </c>
      <c r="G322" s="52" t="s">
        <v>165</v>
      </c>
      <c r="H322" s="52" t="s">
        <v>529</v>
      </c>
      <c r="I322" s="52" t="s">
        <v>528</v>
      </c>
      <c r="J322" s="52" t="s">
        <v>173</v>
      </c>
      <c r="K322" s="52" t="s">
        <v>931</v>
      </c>
      <c r="L322" s="53" t="s">
        <v>291</v>
      </c>
      <c r="M322" s="13">
        <v>375</v>
      </c>
      <c r="N322" s="14">
        <f t="shared" si="344"/>
        <v>1.02739726027397</v>
      </c>
      <c r="O322" s="15">
        <v>10580</v>
      </c>
      <c r="P322" s="15">
        <f t="shared" si="386"/>
        <v>3967500</v>
      </c>
      <c r="Q322" s="16">
        <f>IFERROR(VLOOKUP(G322,SCENARIOS!$A$13:$E$18,3,0),0.025)</f>
        <v>0.025</v>
      </c>
      <c r="R322" s="52">
        <f>IFERROR(VLOOKUP(L322,INPUTS!$A$107:$B$120,2,0),0.0082)</f>
        <v>0.0079</v>
      </c>
      <c r="S322" s="52">
        <f t="shared" si="387"/>
        <v>83.582</v>
      </c>
      <c r="T322" s="15">
        <f t="shared" si="388"/>
        <v>31343.25</v>
      </c>
      <c r="U322" s="15">
        <f>T322/INPUTS!$B$7*1000</f>
        <v>39179062.5</v>
      </c>
      <c r="V322" s="15">
        <f>T322*INPUTS!$B$6</f>
        <v>99044.67</v>
      </c>
      <c r="W322" s="54" t="s">
        <v>396</v>
      </c>
      <c r="X322" s="54" t="s">
        <v>396</v>
      </c>
      <c r="Y322" s="67">
        <f>IFERROR(VLOOKUP(E322,INPUTS!$A$44:$B$103,2,0),0)</f>
        <v>0.02</v>
      </c>
      <c r="Z322" s="15">
        <f t="shared" si="340"/>
        <v>626.865</v>
      </c>
      <c r="AA322" s="20">
        <f>IFERROR(VLOOKUP(E322,INPUTS!$A$44:$C$103,3,0),SCENARIOS!$J$24)</f>
        <v>0.1</v>
      </c>
      <c r="AB322" s="15">
        <f t="shared" ref="AB322:AF322" si="411">$T322*AA322*(1+$Q322)^AB$2</f>
        <v>3546.20104686841</v>
      </c>
      <c r="AC322" s="20">
        <f>IFERROR(VLOOKUP($E322,INPUTS!$A$44:$G$103,4,0),SCENARIOS!$K$24)</f>
        <v>0.15</v>
      </c>
      <c r="AD322" s="15">
        <f t="shared" si="411"/>
        <v>6018.30148348237</v>
      </c>
      <c r="AE322" s="20">
        <f>IFERROR(VLOOKUP($E322,INPUTS!$A$44:$G$103,5,0),SCENARIOS!$L$24)</f>
        <v>0.3</v>
      </c>
      <c r="AF322" s="15">
        <f t="shared" si="411"/>
        <v>13618.3114521276</v>
      </c>
      <c r="AG322" s="20">
        <f>IFERROR(VLOOKUP($E322,INPUTS!$A$44:$G$103,6,0),SCENARIOS!$M$24)</f>
        <v>0.4</v>
      </c>
      <c r="AH322" s="15">
        <f t="shared" si="342"/>
        <v>20543.8258968528</v>
      </c>
      <c r="AI322" s="20">
        <f>IFERROR(VLOOKUP($E322,INPUTS!$A$44:$G$103,7,0),SCENARIOS!$N$24)</f>
        <v>0.5</v>
      </c>
      <c r="AJ322" s="15">
        <f t="shared" si="343"/>
        <v>29054.3166798679</v>
      </c>
      <c r="AL322" t="str">
        <f t="shared" si="346"/>
        <v>Y</v>
      </c>
      <c r="AM322" s="21">
        <f t="shared" si="347"/>
        <v>58108.6333597358</v>
      </c>
      <c r="BC322" s="2"/>
    </row>
    <row r="323" ht="15" customHeight="1" spans="1:55">
      <c r="A323" s="24" t="s">
        <v>1274</v>
      </c>
      <c r="B323" s="52" t="s">
        <v>400</v>
      </c>
      <c r="C323" s="52" t="s">
        <v>401</v>
      </c>
      <c r="D323" s="52" t="s">
        <v>929</v>
      </c>
      <c r="E323" s="10" t="s">
        <v>224</v>
      </c>
      <c r="F323" s="52" t="s">
        <v>938</v>
      </c>
      <c r="G323" s="52" t="s">
        <v>165</v>
      </c>
      <c r="H323" s="52" t="s">
        <v>448</v>
      </c>
      <c r="I323" s="52" t="s">
        <v>447</v>
      </c>
      <c r="J323" s="52" t="s">
        <v>177</v>
      </c>
      <c r="K323" s="52" t="s">
        <v>931</v>
      </c>
      <c r="L323" s="53" t="s">
        <v>291</v>
      </c>
      <c r="M323" s="13">
        <v>750</v>
      </c>
      <c r="N323" s="14">
        <f t="shared" si="344"/>
        <v>2.05479452054795</v>
      </c>
      <c r="O323" s="15">
        <v>5200</v>
      </c>
      <c r="P323" s="15">
        <f t="shared" si="386"/>
        <v>3900000</v>
      </c>
      <c r="Q323" s="16">
        <f>IFERROR(VLOOKUP(G323,SCENARIOS!$A$13:$E$18,3,0),0.025)</f>
        <v>0.025</v>
      </c>
      <c r="R323" s="52">
        <f>IFERROR(VLOOKUP(L323,INPUTS!$A$107:$B$120,2,0),0.0082)</f>
        <v>0.0079</v>
      </c>
      <c r="S323" s="52">
        <f t="shared" si="387"/>
        <v>41.08</v>
      </c>
      <c r="T323" s="15">
        <f t="shared" si="388"/>
        <v>30810</v>
      </c>
      <c r="U323" s="15">
        <f>T323/INPUTS!$B$7*1000</f>
        <v>38512500</v>
      </c>
      <c r="V323" s="15">
        <f>T323*INPUTS!$B$6</f>
        <v>97359.6</v>
      </c>
      <c r="W323" s="54" t="s">
        <v>396</v>
      </c>
      <c r="X323" s="54" t="s">
        <v>396</v>
      </c>
      <c r="Y323" s="67">
        <f>IFERROR(VLOOKUP(E323,INPUTS!$A$44:$B$103,2,0),0)</f>
        <v>0.02</v>
      </c>
      <c r="Z323" s="15">
        <f t="shared" si="340"/>
        <v>616.2</v>
      </c>
      <c r="AA323" s="20">
        <f>IFERROR(VLOOKUP(E323,INPUTS!$A$44:$C$103,3,0),SCENARIOS!$J$24)</f>
        <v>0.1</v>
      </c>
      <c r="AB323" s="15">
        <f t="shared" ref="AB323:AF323" si="412">$T323*AA323*(1+$Q323)^AB$2</f>
        <v>3485.86870391601</v>
      </c>
      <c r="AC323" s="20">
        <f>IFERROR(VLOOKUP($E323,INPUTS!$A$44:$G$103,4,0),SCENARIOS!$K$24)</f>
        <v>0.15</v>
      </c>
      <c r="AD323" s="15">
        <f t="shared" si="412"/>
        <v>5915.91072100346</v>
      </c>
      <c r="AE323" s="20">
        <f>IFERROR(VLOOKUP($E323,INPUTS!$A$44:$G$103,5,0),SCENARIOS!$L$24)</f>
        <v>0.3</v>
      </c>
      <c r="AF323" s="15">
        <f t="shared" si="412"/>
        <v>13386.619952942</v>
      </c>
      <c r="AG323" s="20">
        <f>IFERROR(VLOOKUP($E323,INPUTS!$A$44:$G$103,6,0),SCENARIOS!$M$24)</f>
        <v>0.4</v>
      </c>
      <c r="AH323" s="15">
        <f t="shared" si="342"/>
        <v>20194.3090101388</v>
      </c>
      <c r="AI323" s="20">
        <f>IFERROR(VLOOKUP($E323,INPUTS!$A$44:$G$103,7,0),SCENARIOS!$N$24)</f>
        <v>0.5</v>
      </c>
      <c r="AJ323" s="15">
        <f t="shared" si="343"/>
        <v>28560.0088346528</v>
      </c>
      <c r="AL323" t="str">
        <f t="shared" si="346"/>
        <v>Y</v>
      </c>
      <c r="AM323" s="21">
        <f t="shared" si="347"/>
        <v>57120.0176693056</v>
      </c>
      <c r="BC323" s="2"/>
    </row>
    <row r="324" ht="15" customHeight="1" spans="1:55">
      <c r="A324" s="6" t="s">
        <v>1275</v>
      </c>
      <c r="B324" s="52" t="s">
        <v>400</v>
      </c>
      <c r="C324" s="52" t="s">
        <v>401</v>
      </c>
      <c r="D324" s="52" t="s">
        <v>929</v>
      </c>
      <c r="E324" s="10" t="s">
        <v>224</v>
      </c>
      <c r="F324" s="52" t="s">
        <v>938</v>
      </c>
      <c r="G324" s="52" t="s">
        <v>165</v>
      </c>
      <c r="H324" s="52" t="s">
        <v>673</v>
      </c>
      <c r="I324" s="52" t="s">
        <v>439</v>
      </c>
      <c r="J324" s="52" t="s">
        <v>177</v>
      </c>
      <c r="K324" s="52" t="s">
        <v>931</v>
      </c>
      <c r="L324" s="53" t="s">
        <v>291</v>
      </c>
      <c r="M324" s="13">
        <v>750</v>
      </c>
      <c r="N324" s="14">
        <f t="shared" si="344"/>
        <v>2.05479452054795</v>
      </c>
      <c r="O324" s="15">
        <v>5500</v>
      </c>
      <c r="P324" s="15">
        <f t="shared" si="386"/>
        <v>4125000</v>
      </c>
      <c r="Q324" s="16">
        <f>IFERROR(VLOOKUP(G324,SCENARIOS!$A$13:$E$18,3,0),0.025)</f>
        <v>0.025</v>
      </c>
      <c r="R324" s="52">
        <f>IFERROR(VLOOKUP(L324,INPUTS!$A$107:$B$120,2,0),0.0082)</f>
        <v>0.0079</v>
      </c>
      <c r="S324" s="52">
        <f t="shared" si="387"/>
        <v>43.45</v>
      </c>
      <c r="T324" s="15">
        <f t="shared" si="388"/>
        <v>32587.5</v>
      </c>
      <c r="U324" s="15">
        <f>T324/INPUTS!$B$7*1000</f>
        <v>40734375</v>
      </c>
      <c r="V324" s="15">
        <f>T324*INPUTS!$B$6</f>
        <v>102976.5</v>
      </c>
      <c r="W324" s="54" t="s">
        <v>396</v>
      </c>
      <c r="X324" s="54" t="s">
        <v>396</v>
      </c>
      <c r="Y324" s="67">
        <f>IFERROR(VLOOKUP(E324,INPUTS!$A$44:$B$103,2,0),0)</f>
        <v>0.02</v>
      </c>
      <c r="Z324" s="15">
        <f t="shared" ref="Z324:Z387" si="413">T324*Y324</f>
        <v>651.75</v>
      </c>
      <c r="AA324" s="20">
        <f>IFERROR(VLOOKUP(E324,INPUTS!$A$44:$C$103,3,0),SCENARIOS!$J$24)</f>
        <v>0.1</v>
      </c>
      <c r="AB324" s="15">
        <f t="shared" ref="AB324:AF324" si="414">$T324*AA324*(1+$Q324)^AB$2</f>
        <v>3686.97651375732</v>
      </c>
      <c r="AC324" s="20">
        <f>IFERROR(VLOOKUP($E324,INPUTS!$A$44:$G$103,4,0),SCENARIOS!$K$24)</f>
        <v>0.15</v>
      </c>
      <c r="AD324" s="15">
        <f t="shared" si="414"/>
        <v>6257.21326259982</v>
      </c>
      <c r="AE324" s="20">
        <f>IFERROR(VLOOKUP($E324,INPUTS!$A$44:$G$103,5,0),SCENARIOS!$L$24)</f>
        <v>0.3</v>
      </c>
      <c r="AF324" s="15">
        <f t="shared" si="414"/>
        <v>14158.9249502272</v>
      </c>
      <c r="AG324" s="20">
        <f>IFERROR(VLOOKUP($E324,INPUTS!$A$44:$G$103,6,0),SCENARIOS!$M$24)</f>
        <v>0.4</v>
      </c>
      <c r="AH324" s="15">
        <f t="shared" ref="AH324:AH387" si="415">$T324*AG324*(1+$Q324)^AH$2</f>
        <v>21359.3652991853</v>
      </c>
      <c r="AI324" s="20">
        <f>IFERROR(VLOOKUP($E324,INPUTS!$A$44:$G$103,7,0),SCENARIOS!$N$24)</f>
        <v>0.5</v>
      </c>
      <c r="AJ324" s="15">
        <f t="shared" ref="AJ324:AJ387" si="416">$T324*AI324*(1+$Q324)^AJ$2</f>
        <v>30207.7016520366</v>
      </c>
      <c r="AL324" t="str">
        <f t="shared" si="346"/>
        <v>Y</v>
      </c>
      <c r="AM324" s="21">
        <f t="shared" si="347"/>
        <v>60415.4033040732</v>
      </c>
      <c r="BC324" s="2"/>
    </row>
    <row r="325" ht="15" customHeight="1" spans="1:55">
      <c r="A325" s="24" t="s">
        <v>1276</v>
      </c>
      <c r="B325" s="52" t="s">
        <v>400</v>
      </c>
      <c r="C325" s="52" t="s">
        <v>401</v>
      </c>
      <c r="D325" s="52" t="s">
        <v>929</v>
      </c>
      <c r="E325" s="10" t="s">
        <v>224</v>
      </c>
      <c r="F325" s="52" t="s">
        <v>938</v>
      </c>
      <c r="G325" s="52" t="s">
        <v>165</v>
      </c>
      <c r="H325" s="52" t="s">
        <v>444</v>
      </c>
      <c r="I325" s="52" t="s">
        <v>443</v>
      </c>
      <c r="J325" s="52" t="s">
        <v>177</v>
      </c>
      <c r="K325" s="52" t="s">
        <v>931</v>
      </c>
      <c r="L325" s="53" t="s">
        <v>291</v>
      </c>
      <c r="M325" s="13">
        <v>563</v>
      </c>
      <c r="N325" s="14">
        <f t="shared" ref="N325:N388" si="417">M325/365</f>
        <v>1.54246575342466</v>
      </c>
      <c r="O325" s="15">
        <v>5100</v>
      </c>
      <c r="P325" s="15">
        <f t="shared" si="386"/>
        <v>2871300</v>
      </c>
      <c r="Q325" s="16">
        <f>IFERROR(VLOOKUP(G325,SCENARIOS!$A$13:$E$18,3,0),0.025)</f>
        <v>0.025</v>
      </c>
      <c r="R325" s="52">
        <f>IFERROR(VLOOKUP(L325,INPUTS!$A$107:$B$120,2,0),0.0082)</f>
        <v>0.0079</v>
      </c>
      <c r="S325" s="52">
        <f t="shared" si="387"/>
        <v>40.29</v>
      </c>
      <c r="T325" s="15">
        <f t="shared" si="388"/>
        <v>22683.27</v>
      </c>
      <c r="U325" s="15">
        <f>T325/INPUTS!$B$7*1000</f>
        <v>28354087.5</v>
      </c>
      <c r="V325" s="15">
        <f>T325*INPUTS!$B$6</f>
        <v>71679.1332</v>
      </c>
      <c r="W325" s="54" t="s">
        <v>396</v>
      </c>
      <c r="X325" s="54" t="s">
        <v>396</v>
      </c>
      <c r="Y325" s="67">
        <f>IFERROR(VLOOKUP(E325,INPUTS!$A$44:$B$103,2,0),0)</f>
        <v>0.02</v>
      </c>
      <c r="Z325" s="15">
        <f t="shared" si="413"/>
        <v>453.6654</v>
      </c>
      <c r="AA325" s="20">
        <f>IFERROR(VLOOKUP(E325,INPUTS!$A$44:$C$103,3,0),SCENARIOS!$J$24)</f>
        <v>0.1</v>
      </c>
      <c r="AB325" s="15">
        <f t="shared" ref="AB325:AF325" si="418">$T325*AA325*(1+$Q325)^AB$2</f>
        <v>2566.40379732155</v>
      </c>
      <c r="AC325" s="20">
        <f>IFERROR(VLOOKUP($E325,INPUTS!$A$44:$G$103,4,0),SCENARIOS!$K$24)</f>
        <v>0.15</v>
      </c>
      <c r="AD325" s="15">
        <f t="shared" si="418"/>
        <v>4355.47550082494</v>
      </c>
      <c r="AE325" s="20">
        <f>IFERROR(VLOOKUP($E325,INPUTS!$A$44:$G$103,5,0),SCENARIOS!$L$24)</f>
        <v>0.3</v>
      </c>
      <c r="AF325" s="15">
        <f t="shared" si="418"/>
        <v>9855.64150535448</v>
      </c>
      <c r="AG325" s="20">
        <f>IFERROR(VLOOKUP($E325,INPUTS!$A$44:$G$103,6,0),SCENARIOS!$M$24)</f>
        <v>0.4</v>
      </c>
      <c r="AH325" s="15">
        <f t="shared" si="415"/>
        <v>14867.6716566184</v>
      </c>
      <c r="AI325" s="20">
        <f>IFERROR(VLOOKUP($E325,INPUTS!$A$44:$G$103,7,0),SCENARIOS!$N$24)</f>
        <v>0.5</v>
      </c>
      <c r="AJ325" s="15">
        <f t="shared" si="416"/>
        <v>21026.757273574</v>
      </c>
      <c r="AL325" t="str">
        <f t="shared" ref="AL325:AL388" si="419">IF(H325="MULTI","MULTI",IF(COUNTIFS($E$4:$E$1277,H325,$H$4:$H$1277,E325)&gt;0,"Y","N"))</f>
        <v>Y</v>
      </c>
      <c r="AM325" s="21">
        <f t="shared" ref="AM325:AM388" si="420">T325*((1+Q325)^25)</f>
        <v>42053.514547148</v>
      </c>
      <c r="BC325" s="2"/>
    </row>
    <row r="326" ht="15" customHeight="1" spans="1:55">
      <c r="A326" s="6" t="s">
        <v>1277</v>
      </c>
      <c r="B326" s="52" t="s">
        <v>400</v>
      </c>
      <c r="C326" s="52" t="s">
        <v>401</v>
      </c>
      <c r="D326" s="52" t="s">
        <v>929</v>
      </c>
      <c r="E326" s="10" t="s">
        <v>224</v>
      </c>
      <c r="F326" s="52" t="s">
        <v>938</v>
      </c>
      <c r="G326" s="52" t="s">
        <v>165</v>
      </c>
      <c r="H326" s="52" t="s">
        <v>783</v>
      </c>
      <c r="I326" s="52" t="s">
        <v>443</v>
      </c>
      <c r="J326" s="52" t="s">
        <v>177</v>
      </c>
      <c r="K326" s="52" t="s">
        <v>931</v>
      </c>
      <c r="L326" s="53" t="s">
        <v>291</v>
      </c>
      <c r="M326" s="13">
        <v>375</v>
      </c>
      <c r="N326" s="14">
        <f t="shared" si="417"/>
        <v>1.02739726027397</v>
      </c>
      <c r="O326" s="15">
        <v>5330</v>
      </c>
      <c r="P326" s="15">
        <f t="shared" si="386"/>
        <v>1998750</v>
      </c>
      <c r="Q326" s="16">
        <f>IFERROR(VLOOKUP(G326,SCENARIOS!$A$13:$E$18,3,0),0.025)</f>
        <v>0.025</v>
      </c>
      <c r="R326" s="52">
        <f>IFERROR(VLOOKUP(L326,INPUTS!$A$107:$B$120,2,0),0.0082)</f>
        <v>0.0079</v>
      </c>
      <c r="S326" s="52">
        <f t="shared" si="387"/>
        <v>42.107</v>
      </c>
      <c r="T326" s="15">
        <f t="shared" si="388"/>
        <v>15790.125</v>
      </c>
      <c r="U326" s="15">
        <f>T326/INPUTS!$B$7*1000</f>
        <v>19737656.25</v>
      </c>
      <c r="V326" s="15">
        <f>T326*INPUTS!$B$6</f>
        <v>49896.795</v>
      </c>
      <c r="W326" s="54" t="s">
        <v>396</v>
      </c>
      <c r="X326" s="54" t="s">
        <v>396</v>
      </c>
      <c r="Y326" s="67">
        <f>IFERROR(VLOOKUP(E326,INPUTS!$A$44:$B$103,2,0),0)</f>
        <v>0.02</v>
      </c>
      <c r="Z326" s="15">
        <f t="shared" si="413"/>
        <v>315.8025</v>
      </c>
      <c r="AA326" s="20">
        <f>IFERROR(VLOOKUP(E326,INPUTS!$A$44:$C$103,3,0),SCENARIOS!$J$24)</f>
        <v>0.1</v>
      </c>
      <c r="AB326" s="15">
        <f t="shared" ref="AB326:AF326" si="421">$T326*AA326*(1+$Q326)^AB$2</f>
        <v>1786.50771075696</v>
      </c>
      <c r="AC326" s="20">
        <f>IFERROR(VLOOKUP($E326,INPUTS!$A$44:$G$103,4,0),SCENARIOS!$K$24)</f>
        <v>0.15</v>
      </c>
      <c r="AD326" s="15">
        <f t="shared" si="421"/>
        <v>3031.90424451428</v>
      </c>
      <c r="AE326" s="20">
        <f>IFERROR(VLOOKUP($E326,INPUTS!$A$44:$G$103,5,0),SCENARIOS!$L$24)</f>
        <v>0.3</v>
      </c>
      <c r="AF326" s="15">
        <f t="shared" si="421"/>
        <v>6860.64272588279</v>
      </c>
      <c r="AG326" s="20">
        <f>IFERROR(VLOOKUP($E326,INPUTS!$A$44:$G$103,6,0),SCENARIOS!$M$24)</f>
        <v>0.4</v>
      </c>
      <c r="AH326" s="15">
        <f t="shared" si="415"/>
        <v>10349.5833676962</v>
      </c>
      <c r="AI326" s="20">
        <f>IFERROR(VLOOKUP($E326,INPUTS!$A$44:$G$103,7,0),SCENARIOS!$N$24)</f>
        <v>0.5</v>
      </c>
      <c r="AJ326" s="15">
        <f t="shared" si="416"/>
        <v>14637.0045277595</v>
      </c>
      <c r="AL326" t="str">
        <f t="shared" si="419"/>
        <v>Y</v>
      </c>
      <c r="AM326" s="21">
        <f t="shared" si="420"/>
        <v>29274.0090555191</v>
      </c>
      <c r="BC326" s="2"/>
    </row>
    <row r="327" ht="15" customHeight="1" spans="1:55">
      <c r="A327" s="24" t="s">
        <v>1278</v>
      </c>
      <c r="B327" s="52" t="s">
        <v>400</v>
      </c>
      <c r="C327" s="52" t="s">
        <v>401</v>
      </c>
      <c r="D327" s="52" t="s">
        <v>929</v>
      </c>
      <c r="E327" s="10" t="s">
        <v>224</v>
      </c>
      <c r="F327" s="52" t="s">
        <v>938</v>
      </c>
      <c r="G327" s="52" t="s">
        <v>165</v>
      </c>
      <c r="H327" s="52" t="s">
        <v>636</v>
      </c>
      <c r="I327" s="52" t="s">
        <v>635</v>
      </c>
      <c r="J327" s="52" t="s">
        <v>177</v>
      </c>
      <c r="K327" s="52" t="s">
        <v>931</v>
      </c>
      <c r="L327" s="53" t="s">
        <v>282</v>
      </c>
      <c r="M327" s="13">
        <v>563</v>
      </c>
      <c r="N327" s="14">
        <f t="shared" si="417"/>
        <v>1.54246575342466</v>
      </c>
      <c r="O327" s="15">
        <v>3500</v>
      </c>
      <c r="P327" s="15">
        <f t="shared" si="386"/>
        <v>1970500</v>
      </c>
      <c r="Q327" s="16">
        <f>IFERROR(VLOOKUP(G327,SCENARIOS!$A$13:$E$18,3,0),0.025)</f>
        <v>0.025</v>
      </c>
      <c r="R327" s="52">
        <f>IFERROR(VLOOKUP(L327,INPUTS!$A$107:$B$120,2,0),0.0082)</f>
        <v>0.0042</v>
      </c>
      <c r="S327" s="52">
        <f t="shared" si="387"/>
        <v>14.7</v>
      </c>
      <c r="T327" s="15">
        <f t="shared" si="388"/>
        <v>8276.1</v>
      </c>
      <c r="U327" s="15">
        <f>T327/INPUTS!$B$7*1000</f>
        <v>10345125</v>
      </c>
      <c r="V327" s="15">
        <f>T327*INPUTS!$B$6</f>
        <v>26152.476</v>
      </c>
      <c r="W327" s="54" t="s">
        <v>396</v>
      </c>
      <c r="X327" s="54" t="s">
        <v>396</v>
      </c>
      <c r="Y327" s="67">
        <f>IFERROR(VLOOKUP(E327,INPUTS!$A$44:$B$103,2,0),0)</f>
        <v>0.02</v>
      </c>
      <c r="Z327" s="15">
        <f t="shared" si="413"/>
        <v>165.522</v>
      </c>
      <c r="AA327" s="20">
        <f>IFERROR(VLOOKUP(E327,INPUTS!$A$44:$C$103,3,0),SCENARIOS!$J$24)</f>
        <v>0.1</v>
      </c>
      <c r="AB327" s="15">
        <f t="shared" ref="AB327:AF327" si="422">$T327*AA327*(1+$Q327)^AB$2</f>
        <v>936.36475107041</v>
      </c>
      <c r="AC327" s="20">
        <f>IFERROR(VLOOKUP($E327,INPUTS!$A$44:$G$103,4,0),SCENARIOS!$K$24)</f>
        <v>0.15</v>
      </c>
      <c r="AD327" s="15">
        <f t="shared" si="422"/>
        <v>1589.11615443352</v>
      </c>
      <c r="AE327" s="20">
        <f>IFERROR(VLOOKUP($E327,INPUTS!$A$44:$G$103,5,0),SCENARIOS!$L$24)</f>
        <v>0.3</v>
      </c>
      <c r="AF327" s="15">
        <f t="shared" si="422"/>
        <v>3595.8781367265</v>
      </c>
      <c r="AG327" s="20">
        <f>IFERROR(VLOOKUP($E327,INPUTS!$A$44:$G$103,6,0),SCENARIOS!$M$24)</f>
        <v>0.4</v>
      </c>
      <c r="AH327" s="15">
        <f t="shared" si="415"/>
        <v>5424.54140859494</v>
      </c>
      <c r="AI327" s="20">
        <f>IFERROR(VLOOKUP($E327,INPUTS!$A$44:$G$103,7,0),SCENARIOS!$N$24)</f>
        <v>0.5</v>
      </c>
      <c r="AJ327" s="15">
        <f t="shared" si="416"/>
        <v>7671.71337606199</v>
      </c>
      <c r="AL327" t="str">
        <f t="shared" si="419"/>
        <v>Y</v>
      </c>
      <c r="AM327" s="21">
        <f t="shared" si="420"/>
        <v>15343.426752124</v>
      </c>
      <c r="BC327" s="2"/>
    </row>
    <row r="328" ht="15" customHeight="1" spans="1:55">
      <c r="A328" s="6" t="s">
        <v>1279</v>
      </c>
      <c r="B328" s="52" t="s">
        <v>400</v>
      </c>
      <c r="C328" s="52" t="s">
        <v>401</v>
      </c>
      <c r="D328" s="52" t="s">
        <v>929</v>
      </c>
      <c r="E328" s="10" t="s">
        <v>224</v>
      </c>
      <c r="F328" s="52" t="s">
        <v>938</v>
      </c>
      <c r="G328" s="52" t="s">
        <v>165</v>
      </c>
      <c r="H328" s="52" t="s">
        <v>648</v>
      </c>
      <c r="I328" s="52" t="s">
        <v>647</v>
      </c>
      <c r="J328" s="52" t="s">
        <v>177</v>
      </c>
      <c r="K328" s="52" t="s">
        <v>931</v>
      </c>
      <c r="L328" s="53" t="s">
        <v>279</v>
      </c>
      <c r="M328" s="13">
        <v>563</v>
      </c>
      <c r="N328" s="14">
        <f t="shared" si="417"/>
        <v>1.54246575342466</v>
      </c>
      <c r="O328" s="15">
        <v>2100</v>
      </c>
      <c r="P328" s="15">
        <f t="shared" si="386"/>
        <v>1182300</v>
      </c>
      <c r="Q328" s="16">
        <f>IFERROR(VLOOKUP(G328,SCENARIOS!$A$13:$E$18,3,0),0.025)</f>
        <v>0.025</v>
      </c>
      <c r="R328" s="52">
        <f>IFERROR(VLOOKUP(L328,INPUTS!$A$107:$B$120,2,0),0.0082)</f>
        <v>0.0039</v>
      </c>
      <c r="S328" s="52">
        <f t="shared" si="387"/>
        <v>8.19</v>
      </c>
      <c r="T328" s="15">
        <f t="shared" si="388"/>
        <v>4610.97</v>
      </c>
      <c r="U328" s="15">
        <f>T328/INPUTS!$B$7*1000</f>
        <v>5763712.5</v>
      </c>
      <c r="V328" s="15">
        <f>T328*INPUTS!$B$6</f>
        <v>14570.6652</v>
      </c>
      <c r="W328" s="54" t="s">
        <v>396</v>
      </c>
      <c r="X328" s="54" t="s">
        <v>396</v>
      </c>
      <c r="Y328" s="67">
        <f>IFERROR(VLOOKUP(E328,INPUTS!$A$44:$B$103,2,0),0)</f>
        <v>0.02</v>
      </c>
      <c r="Z328" s="15">
        <f t="shared" si="413"/>
        <v>92.2194</v>
      </c>
      <c r="AA328" s="20">
        <f>IFERROR(VLOOKUP(E328,INPUTS!$A$44:$C$103,3,0),SCENARIOS!$J$24)</f>
        <v>0.1</v>
      </c>
      <c r="AB328" s="15">
        <f t="shared" ref="AB328:AF328" si="423">$T328*AA328*(1+$Q328)^AB$2</f>
        <v>521.688932739228</v>
      </c>
      <c r="AC328" s="20">
        <f>IFERROR(VLOOKUP($E328,INPUTS!$A$44:$G$103,4,0),SCENARIOS!$K$24)</f>
        <v>0.15</v>
      </c>
      <c r="AD328" s="15">
        <f t="shared" si="423"/>
        <v>885.364714612961</v>
      </c>
      <c r="AE328" s="20">
        <f>IFERROR(VLOOKUP($E328,INPUTS!$A$44:$G$103,5,0),SCENARIOS!$L$24)</f>
        <v>0.3</v>
      </c>
      <c r="AF328" s="15">
        <f t="shared" si="423"/>
        <v>2003.41781903334</v>
      </c>
      <c r="AG328" s="20">
        <f>IFERROR(VLOOKUP($E328,INPUTS!$A$44:$G$103,6,0),SCENARIOS!$M$24)</f>
        <v>0.4</v>
      </c>
      <c r="AH328" s="15">
        <f t="shared" si="415"/>
        <v>3022.24449907432</v>
      </c>
      <c r="AI328" s="20">
        <f>IFERROR(VLOOKUP($E328,INPUTS!$A$44:$G$103,7,0),SCENARIOS!$N$24)</f>
        <v>0.5</v>
      </c>
      <c r="AJ328" s="15">
        <f t="shared" si="416"/>
        <v>4274.24030952025</v>
      </c>
      <c r="AL328" t="str">
        <f t="shared" si="419"/>
        <v>Y</v>
      </c>
      <c r="AM328" s="21">
        <f t="shared" si="420"/>
        <v>8548.4806190405</v>
      </c>
      <c r="BC328" s="2"/>
    </row>
    <row r="329" ht="15" customHeight="1" spans="1:55">
      <c r="A329" s="24" t="s">
        <v>1280</v>
      </c>
      <c r="B329" s="52" t="s">
        <v>400</v>
      </c>
      <c r="C329" s="52" t="s">
        <v>401</v>
      </c>
      <c r="D329" s="52" t="s">
        <v>929</v>
      </c>
      <c r="E329" s="10" t="s">
        <v>224</v>
      </c>
      <c r="F329" s="52" t="s">
        <v>938</v>
      </c>
      <c r="G329" s="52" t="s">
        <v>165</v>
      </c>
      <c r="H329" s="52" t="s">
        <v>644</v>
      </c>
      <c r="I329" s="52" t="s">
        <v>643</v>
      </c>
      <c r="J329" s="52" t="s">
        <v>185</v>
      </c>
      <c r="K329" s="52" t="s">
        <v>931</v>
      </c>
      <c r="L329" s="53" t="s">
        <v>291</v>
      </c>
      <c r="M329" s="13">
        <v>563</v>
      </c>
      <c r="N329" s="14">
        <f t="shared" si="417"/>
        <v>1.54246575342466</v>
      </c>
      <c r="O329" s="15">
        <v>9060</v>
      </c>
      <c r="P329" s="15">
        <f t="shared" si="386"/>
        <v>5100780</v>
      </c>
      <c r="Q329" s="16">
        <f>IFERROR(VLOOKUP(G329,SCENARIOS!$A$13:$E$18,3,0),0.025)</f>
        <v>0.025</v>
      </c>
      <c r="R329" s="52">
        <f>IFERROR(VLOOKUP(L329,INPUTS!$A$107:$B$120,2,0),0.0082)</f>
        <v>0.0079</v>
      </c>
      <c r="S329" s="52">
        <f t="shared" si="387"/>
        <v>71.574</v>
      </c>
      <c r="T329" s="15">
        <f t="shared" si="388"/>
        <v>40296.162</v>
      </c>
      <c r="U329" s="15">
        <f>T329/INPUTS!$B$7*1000</f>
        <v>50370202.5</v>
      </c>
      <c r="V329" s="15">
        <f>T329*INPUTS!$B$6</f>
        <v>127335.87192</v>
      </c>
      <c r="W329" s="54" t="s">
        <v>396</v>
      </c>
      <c r="X329" s="54" t="s">
        <v>396</v>
      </c>
      <c r="Y329" s="67">
        <f>IFERROR(VLOOKUP(E329,INPUTS!$A$44:$B$103,2,0),0)</f>
        <v>0.02</v>
      </c>
      <c r="Z329" s="15">
        <f t="shared" si="413"/>
        <v>805.92324</v>
      </c>
      <c r="AA329" s="20">
        <f>IFERROR(VLOOKUP(E329,INPUTS!$A$44:$C$103,3,0),SCENARIOS!$J$24)</f>
        <v>0.1</v>
      </c>
      <c r="AB329" s="15">
        <f t="shared" ref="AB329:AF329" si="424">$T329*AA329*(1+$Q329)^AB$2</f>
        <v>4559.14086347711</v>
      </c>
      <c r="AC329" s="20">
        <f>IFERROR(VLOOKUP($E329,INPUTS!$A$44:$G$103,4,0),SCENARIOS!$K$24)</f>
        <v>0.15</v>
      </c>
      <c r="AD329" s="15">
        <f t="shared" si="424"/>
        <v>7737.37412499489</v>
      </c>
      <c r="AE329" s="20">
        <f>IFERROR(VLOOKUP($E329,INPUTS!$A$44:$G$103,5,0),SCENARIOS!$L$24)</f>
        <v>0.3</v>
      </c>
      <c r="AF329" s="15">
        <f t="shared" si="424"/>
        <v>17508.2572624533</v>
      </c>
      <c r="AG329" s="20">
        <f>IFERROR(VLOOKUP($E329,INPUTS!$A$44:$G$103,6,0),SCENARIOS!$M$24)</f>
        <v>0.4</v>
      </c>
      <c r="AH329" s="15">
        <f t="shared" si="415"/>
        <v>26411.981413522</v>
      </c>
      <c r="AI329" s="20">
        <f>IFERROR(VLOOKUP($E329,INPUTS!$A$44:$G$103,7,0),SCENARIOS!$N$24)</f>
        <v>0.5</v>
      </c>
      <c r="AJ329" s="15">
        <f t="shared" si="416"/>
        <v>37353.4158624667</v>
      </c>
      <c r="AL329" t="str">
        <f t="shared" si="419"/>
        <v>Y</v>
      </c>
      <c r="AM329" s="21">
        <f t="shared" si="420"/>
        <v>74706.8317249334</v>
      </c>
      <c r="BC329" s="2"/>
    </row>
    <row r="330" ht="15" customHeight="1" spans="1:55">
      <c r="A330" s="6" t="s">
        <v>1281</v>
      </c>
      <c r="B330" s="52" t="s">
        <v>400</v>
      </c>
      <c r="C330" s="52" t="s">
        <v>401</v>
      </c>
      <c r="D330" s="52" t="s">
        <v>929</v>
      </c>
      <c r="E330" s="10" t="s">
        <v>224</v>
      </c>
      <c r="F330" s="52" t="s">
        <v>938</v>
      </c>
      <c r="G330" s="52" t="s">
        <v>165</v>
      </c>
      <c r="H330" s="52" t="s">
        <v>640</v>
      </c>
      <c r="I330" s="52" t="s">
        <v>639</v>
      </c>
      <c r="J330" s="52" t="s">
        <v>185</v>
      </c>
      <c r="K330" s="52" t="s">
        <v>931</v>
      </c>
      <c r="L330" s="53" t="s">
        <v>291</v>
      </c>
      <c r="M330" s="13">
        <v>563</v>
      </c>
      <c r="N330" s="14">
        <f t="shared" si="417"/>
        <v>1.54246575342466</v>
      </c>
      <c r="O330" s="15">
        <v>6820</v>
      </c>
      <c r="P330" s="15">
        <f t="shared" si="386"/>
        <v>3839660</v>
      </c>
      <c r="Q330" s="16">
        <f>IFERROR(VLOOKUP(G330,SCENARIOS!$A$13:$E$18,3,0),0.025)</f>
        <v>0.025</v>
      </c>
      <c r="R330" s="52">
        <f>IFERROR(VLOOKUP(L330,INPUTS!$A$107:$B$120,2,0),0.0082)</f>
        <v>0.0079</v>
      </c>
      <c r="S330" s="52">
        <f t="shared" si="387"/>
        <v>53.878</v>
      </c>
      <c r="T330" s="15">
        <f t="shared" si="388"/>
        <v>30333.314</v>
      </c>
      <c r="U330" s="15">
        <f>T330/INPUTS!$B$7*1000</f>
        <v>37916642.5</v>
      </c>
      <c r="V330" s="15">
        <f>T330*INPUTS!$B$6</f>
        <v>95853.27224</v>
      </c>
      <c r="W330" s="54" t="s">
        <v>396</v>
      </c>
      <c r="X330" s="54" t="s">
        <v>396</v>
      </c>
      <c r="Y330" s="67">
        <f>IFERROR(VLOOKUP(E330,INPUTS!$A$44:$B$103,2,0),0)</f>
        <v>0.02</v>
      </c>
      <c r="Z330" s="15">
        <f t="shared" si="413"/>
        <v>606.66628</v>
      </c>
      <c r="AA330" s="20">
        <f>IFERROR(VLOOKUP(E330,INPUTS!$A$44:$C$103,3,0),SCENARIOS!$J$24)</f>
        <v>0.1</v>
      </c>
      <c r="AB330" s="15">
        <f t="shared" ref="AB330:AF330" si="425">$T330*AA330*(1+$Q330)^AB$2</f>
        <v>3431.93605837902</v>
      </c>
      <c r="AC330" s="20">
        <f>IFERROR(VLOOKUP($E330,INPUTS!$A$44:$G$103,4,0),SCENARIOS!$K$24)</f>
        <v>0.15</v>
      </c>
      <c r="AD330" s="15">
        <f t="shared" si="425"/>
        <v>5824.38096384825</v>
      </c>
      <c r="AE330" s="20">
        <f>IFERROR(VLOOKUP($E330,INPUTS!$A$44:$G$103,5,0),SCENARIOS!$L$24)</f>
        <v>0.3</v>
      </c>
      <c r="AF330" s="15">
        <f t="shared" si="425"/>
        <v>13179.5049150034</v>
      </c>
      <c r="AG330" s="20">
        <f>IFERROR(VLOOKUP($E330,INPUTS!$A$44:$G$103,6,0),SCENARIOS!$M$24)</f>
        <v>0.4</v>
      </c>
      <c r="AH330" s="15">
        <f t="shared" si="415"/>
        <v>19881.8668035563</v>
      </c>
      <c r="AI330" s="20">
        <f>IFERROR(VLOOKUP($E330,INPUTS!$A$44:$G$103,7,0),SCENARIOS!$N$24)</f>
        <v>0.5</v>
      </c>
      <c r="AJ330" s="15">
        <f t="shared" si="416"/>
        <v>28118.1342364264</v>
      </c>
      <c r="AL330" t="str">
        <f t="shared" si="419"/>
        <v>Y</v>
      </c>
      <c r="AM330" s="21">
        <f t="shared" si="420"/>
        <v>56236.2684728528</v>
      </c>
      <c r="BC330" s="2"/>
    </row>
    <row r="331" ht="15" customHeight="1" spans="1:55">
      <c r="A331" s="24" t="s">
        <v>1282</v>
      </c>
      <c r="B331" s="52" t="s">
        <v>400</v>
      </c>
      <c r="C331" s="52" t="s">
        <v>401</v>
      </c>
      <c r="D331" s="52" t="s">
        <v>929</v>
      </c>
      <c r="E331" s="10" t="s">
        <v>224</v>
      </c>
      <c r="F331" s="52" t="s">
        <v>938</v>
      </c>
      <c r="G331" s="52" t="s">
        <v>165</v>
      </c>
      <c r="H331" s="52" t="s">
        <v>1216</v>
      </c>
      <c r="I331" s="52" t="s">
        <v>1217</v>
      </c>
      <c r="J331" s="52" t="s">
        <v>185</v>
      </c>
      <c r="K331" s="52" t="s">
        <v>931</v>
      </c>
      <c r="L331" s="53" t="s">
        <v>291</v>
      </c>
      <c r="M331" s="13">
        <v>563</v>
      </c>
      <c r="N331" s="14">
        <f t="shared" si="417"/>
        <v>1.54246575342466</v>
      </c>
      <c r="O331" s="15">
        <v>5140</v>
      </c>
      <c r="P331" s="15">
        <f t="shared" si="386"/>
        <v>2893820</v>
      </c>
      <c r="Q331" s="16">
        <f>IFERROR(VLOOKUP(G331,SCENARIOS!$A$13:$E$18,3,0),0.025)</f>
        <v>0.025</v>
      </c>
      <c r="R331" s="52">
        <f>IFERROR(VLOOKUP(L331,INPUTS!$A$107:$B$120,2,0),0.0082)</f>
        <v>0.0079</v>
      </c>
      <c r="S331" s="52">
        <f t="shared" si="387"/>
        <v>40.606</v>
      </c>
      <c r="T331" s="15">
        <f t="shared" si="388"/>
        <v>22861.178</v>
      </c>
      <c r="U331" s="15">
        <f>T331/INPUTS!$B$7*1000</f>
        <v>28576472.5</v>
      </c>
      <c r="V331" s="15">
        <f>T331*INPUTS!$B$6</f>
        <v>72241.32248</v>
      </c>
      <c r="W331" s="54" t="s">
        <v>396</v>
      </c>
      <c r="X331" s="54" t="s">
        <v>396</v>
      </c>
      <c r="Y331" s="67">
        <f>IFERROR(VLOOKUP(E331,INPUTS!$A$44:$B$103,2,0),0)</f>
        <v>0.02</v>
      </c>
      <c r="Z331" s="15">
        <f t="shared" si="413"/>
        <v>457.22356</v>
      </c>
      <c r="AA331" s="20">
        <f>IFERROR(VLOOKUP(E331,INPUTS!$A$44:$C$103,3,0),SCENARIOS!$J$24)</f>
        <v>0.1</v>
      </c>
      <c r="AB331" s="15">
        <f t="shared" ref="AB331:AF331" si="426">$T331*AA331*(1+$Q331)^AB$2</f>
        <v>2586.53245455545</v>
      </c>
      <c r="AC331" s="20">
        <f>IFERROR(VLOOKUP($E331,INPUTS!$A$44:$G$103,4,0),SCENARIOS!$K$24)</f>
        <v>0.15</v>
      </c>
      <c r="AD331" s="15">
        <f t="shared" si="426"/>
        <v>4389.63609298827</v>
      </c>
      <c r="AE331" s="20">
        <f>IFERROR(VLOOKUP($E331,INPUTS!$A$44:$G$103,5,0),SCENARIOS!$L$24)</f>
        <v>0.3</v>
      </c>
      <c r="AF331" s="15">
        <f t="shared" si="426"/>
        <v>9932.94065441608</v>
      </c>
      <c r="AG331" s="20">
        <f>IFERROR(VLOOKUP($E331,INPUTS!$A$44:$G$103,6,0),SCENARIOS!$M$24)</f>
        <v>0.4</v>
      </c>
      <c r="AH331" s="15">
        <f t="shared" si="415"/>
        <v>14984.280846082</v>
      </c>
      <c r="AI331" s="20">
        <f>IFERROR(VLOOKUP($E331,INPUTS!$A$44:$G$103,7,0),SCENARIOS!$N$24)</f>
        <v>0.5</v>
      </c>
      <c r="AJ331" s="15">
        <f t="shared" si="416"/>
        <v>21191.6730168961</v>
      </c>
      <c r="AL331" t="str">
        <f t="shared" si="419"/>
        <v>N</v>
      </c>
      <c r="AM331" s="21">
        <f t="shared" si="420"/>
        <v>42383.3460337923</v>
      </c>
      <c r="BC331" s="2"/>
    </row>
    <row r="332" ht="15" customHeight="1" spans="1:55">
      <c r="A332" s="6" t="s">
        <v>1283</v>
      </c>
      <c r="B332" s="52" t="s">
        <v>400</v>
      </c>
      <c r="C332" s="52" t="s">
        <v>401</v>
      </c>
      <c r="D332" s="52" t="s">
        <v>929</v>
      </c>
      <c r="E332" s="10" t="s">
        <v>224</v>
      </c>
      <c r="F332" s="52" t="s">
        <v>938</v>
      </c>
      <c r="G332" s="52" t="s">
        <v>165</v>
      </c>
      <c r="H332" s="52" t="s">
        <v>1213</v>
      </c>
      <c r="I332" s="52" t="s">
        <v>1214</v>
      </c>
      <c r="J332" s="52" t="s">
        <v>185</v>
      </c>
      <c r="K332" s="52" t="s">
        <v>931</v>
      </c>
      <c r="L332" s="53" t="s">
        <v>288</v>
      </c>
      <c r="M332" s="13">
        <v>375</v>
      </c>
      <c r="N332" s="14">
        <f t="shared" si="417"/>
        <v>1.02739726027397</v>
      </c>
      <c r="O332" s="15">
        <v>5280</v>
      </c>
      <c r="P332" s="15">
        <f t="shared" si="386"/>
        <v>1980000</v>
      </c>
      <c r="Q332" s="16">
        <f>IFERROR(VLOOKUP(G332,SCENARIOS!$A$13:$E$18,3,0),0.025)</f>
        <v>0.025</v>
      </c>
      <c r="R332" s="52">
        <f>IFERROR(VLOOKUP(L332,INPUTS!$A$107:$B$120,2,0),0.0082)</f>
        <v>0.0085</v>
      </c>
      <c r="S332" s="52">
        <f t="shared" si="387"/>
        <v>44.88</v>
      </c>
      <c r="T332" s="15">
        <f t="shared" si="388"/>
        <v>16830</v>
      </c>
      <c r="U332" s="15">
        <f>T332/INPUTS!$B$7*1000</f>
        <v>21037500</v>
      </c>
      <c r="V332" s="15">
        <f>T332*INPUTS!$B$6</f>
        <v>53182.8</v>
      </c>
      <c r="W332" s="54" t="s">
        <v>396</v>
      </c>
      <c r="X332" s="54" t="s">
        <v>396</v>
      </c>
      <c r="Y332" s="67">
        <f>IFERROR(VLOOKUP(E332,INPUTS!$A$44:$B$103,2,0),0)</f>
        <v>0.02</v>
      </c>
      <c r="Z332" s="15">
        <f t="shared" si="413"/>
        <v>336.6</v>
      </c>
      <c r="AA332" s="20">
        <f>IFERROR(VLOOKUP(E332,INPUTS!$A$44:$C$103,3,0),SCENARIOS!$J$24)</f>
        <v>0.1</v>
      </c>
      <c r="AB332" s="15">
        <f t="shared" ref="AB332:AF332" si="427">$T332*AA332*(1+$Q332)^AB$2</f>
        <v>1904.16002229492</v>
      </c>
      <c r="AC332" s="20">
        <f>IFERROR(VLOOKUP($E332,INPUTS!$A$44:$G$103,4,0),SCENARIOS!$K$24)</f>
        <v>0.15</v>
      </c>
      <c r="AD332" s="15">
        <f t="shared" si="427"/>
        <v>3231.5734318237</v>
      </c>
      <c r="AE332" s="20">
        <f>IFERROR(VLOOKUP($E332,INPUTS!$A$44:$G$103,5,0),SCENARIOS!$L$24)</f>
        <v>0.3</v>
      </c>
      <c r="AF332" s="15">
        <f t="shared" si="427"/>
        <v>7312.45744264896</v>
      </c>
      <c r="AG332" s="20">
        <f>IFERROR(VLOOKUP($E332,INPUTS!$A$44:$G$103,6,0),SCENARIOS!$M$24)</f>
        <v>0.4</v>
      </c>
      <c r="AH332" s="15">
        <f t="shared" si="415"/>
        <v>11031.1658760349</v>
      </c>
      <c r="AI332" s="20">
        <f>IFERROR(VLOOKUP($E332,INPUTS!$A$44:$G$103,7,0),SCENARIOS!$N$24)</f>
        <v>0.5</v>
      </c>
      <c r="AJ332" s="15">
        <f t="shared" si="416"/>
        <v>15600.9395873809</v>
      </c>
      <c r="AL332" t="str">
        <f t="shared" si="419"/>
        <v>N</v>
      </c>
      <c r="AM332" s="21">
        <f t="shared" si="420"/>
        <v>31201.8791747618</v>
      </c>
      <c r="BC332" s="2"/>
    </row>
    <row r="333" ht="15" customHeight="1" spans="1:55">
      <c r="A333" s="24" t="s">
        <v>1284</v>
      </c>
      <c r="B333" s="52" t="s">
        <v>400</v>
      </c>
      <c r="C333" s="52" t="s">
        <v>401</v>
      </c>
      <c r="D333" s="52" t="s">
        <v>929</v>
      </c>
      <c r="E333" s="10" t="s">
        <v>224</v>
      </c>
      <c r="F333" s="52" t="s">
        <v>938</v>
      </c>
      <c r="G333" s="52" t="s">
        <v>165</v>
      </c>
      <c r="H333" s="52" t="s">
        <v>1301</v>
      </c>
      <c r="I333" s="52" t="s">
        <v>643</v>
      </c>
      <c r="J333" s="52" t="s">
        <v>185</v>
      </c>
      <c r="K333" s="52" t="s">
        <v>931</v>
      </c>
      <c r="L333" s="53" t="s">
        <v>291</v>
      </c>
      <c r="M333" s="13">
        <v>375</v>
      </c>
      <c r="N333" s="14">
        <f t="shared" si="417"/>
        <v>1.02739726027397</v>
      </c>
      <c r="O333" s="15">
        <v>9700</v>
      </c>
      <c r="P333" s="15">
        <f t="shared" si="386"/>
        <v>3637500</v>
      </c>
      <c r="Q333" s="16">
        <f>IFERROR(VLOOKUP(G333,SCENARIOS!$A$13:$E$18,3,0),0.025)</f>
        <v>0.025</v>
      </c>
      <c r="R333" s="52">
        <f>IFERROR(VLOOKUP(L333,INPUTS!$A$107:$B$120,2,0),0.0082)</f>
        <v>0.0079</v>
      </c>
      <c r="S333" s="52">
        <f t="shared" si="387"/>
        <v>76.63</v>
      </c>
      <c r="T333" s="15">
        <f t="shared" si="388"/>
        <v>28736.25</v>
      </c>
      <c r="U333" s="15">
        <f>T333/INPUTS!$B$7*1000</f>
        <v>35920312.5</v>
      </c>
      <c r="V333" s="15">
        <f>T333*INPUTS!$B$6</f>
        <v>90806.55</v>
      </c>
      <c r="W333" s="54" t="s">
        <v>396</v>
      </c>
      <c r="X333" s="54" t="s">
        <v>396</v>
      </c>
      <c r="Y333" s="67">
        <f>IFERROR(VLOOKUP(E333,INPUTS!$A$44:$B$103,2,0),0)</f>
        <v>0.02</v>
      </c>
      <c r="Z333" s="15">
        <f t="shared" si="413"/>
        <v>574.725</v>
      </c>
      <c r="AA333" s="20">
        <f>IFERROR(VLOOKUP(E333,INPUTS!$A$44:$C$103,3,0),SCENARIOS!$J$24)</f>
        <v>0.1</v>
      </c>
      <c r="AB333" s="15">
        <f t="shared" ref="AB333:AF333" si="428">$T333*AA333*(1+$Q333)^AB$2</f>
        <v>3251.24292576782</v>
      </c>
      <c r="AC333" s="20">
        <f>IFERROR(VLOOKUP($E333,INPUTS!$A$44:$G$103,4,0),SCENARIOS!$K$24)</f>
        <v>0.15</v>
      </c>
      <c r="AD333" s="15">
        <f t="shared" si="428"/>
        <v>5517.72442247439</v>
      </c>
      <c r="AE333" s="20">
        <f>IFERROR(VLOOKUP($E333,INPUTS!$A$44:$G$103,5,0),SCENARIOS!$L$24)</f>
        <v>0.3</v>
      </c>
      <c r="AF333" s="15">
        <f t="shared" si="428"/>
        <v>12485.5974561094</v>
      </c>
      <c r="AG333" s="20">
        <f>IFERROR(VLOOKUP($E333,INPUTS!$A$44:$G$103,6,0),SCENARIOS!$M$24)</f>
        <v>0.4</v>
      </c>
      <c r="AH333" s="15">
        <f t="shared" si="415"/>
        <v>18835.076672918</v>
      </c>
      <c r="AI333" s="20">
        <f>IFERROR(VLOOKUP($E333,INPUTS!$A$44:$G$103,7,0),SCENARIOS!$N$24)</f>
        <v>0.5</v>
      </c>
      <c r="AJ333" s="15">
        <f t="shared" si="416"/>
        <v>26637.700547705</v>
      </c>
      <c r="AL333" t="str">
        <f t="shared" si="419"/>
        <v>N</v>
      </c>
      <c r="AM333" s="21">
        <f t="shared" si="420"/>
        <v>53275.40109541</v>
      </c>
      <c r="BC333" s="2"/>
    </row>
    <row r="334" ht="15" customHeight="1" spans="1:55">
      <c r="A334" s="6" t="s">
        <v>1285</v>
      </c>
      <c r="B334" s="52" t="s">
        <v>406</v>
      </c>
      <c r="C334" s="52" t="s">
        <v>407</v>
      </c>
      <c r="D334" s="52" t="s">
        <v>929</v>
      </c>
      <c r="E334" s="10" t="s">
        <v>205</v>
      </c>
      <c r="F334" s="52" t="s">
        <v>408</v>
      </c>
      <c r="G334" s="52" t="s">
        <v>165</v>
      </c>
      <c r="H334" s="52" t="s">
        <v>245</v>
      </c>
      <c r="I334" s="52" t="s">
        <v>930</v>
      </c>
      <c r="J334" s="52" t="s">
        <v>169</v>
      </c>
      <c r="K334" s="52" t="s">
        <v>931</v>
      </c>
      <c r="L334" s="53" t="s">
        <v>293</v>
      </c>
      <c r="M334" s="13">
        <v>750</v>
      </c>
      <c r="N334" s="14">
        <f t="shared" si="417"/>
        <v>2.05479452054795</v>
      </c>
      <c r="O334" s="15">
        <v>5760</v>
      </c>
      <c r="P334" s="15">
        <f t="shared" si="386"/>
        <v>4320000</v>
      </c>
      <c r="Q334" s="16">
        <f>IFERROR(VLOOKUP(G334,SCENARIOS!$A$13:$E$18,3,0),0.025)</f>
        <v>0.025</v>
      </c>
      <c r="R334" s="52">
        <f>IFERROR(VLOOKUP(L334,INPUTS!$A$107:$B$120,2,0),0.0082)</f>
        <v>0.0079</v>
      </c>
      <c r="S334" s="52">
        <f t="shared" si="387"/>
        <v>45.504</v>
      </c>
      <c r="T334" s="15">
        <f t="shared" si="388"/>
        <v>34128</v>
      </c>
      <c r="U334" s="15">
        <f>T334/INPUTS!$B$7*1000</f>
        <v>42660000</v>
      </c>
      <c r="V334" s="15">
        <f>T334*INPUTS!$B$6</f>
        <v>107844.48</v>
      </c>
      <c r="W334" s="54" t="s">
        <v>396</v>
      </c>
      <c r="X334" s="54" t="s">
        <v>396</v>
      </c>
      <c r="Y334" s="67">
        <f>IFERROR(VLOOKUP(E334,INPUTS!$A$44:$B$103,2,0),0)</f>
        <v>0.02</v>
      </c>
      <c r="Z334" s="15">
        <f t="shared" si="413"/>
        <v>682.56</v>
      </c>
      <c r="AA334" s="20">
        <f>IFERROR(VLOOKUP(E334,INPUTS!$A$44:$C$103,3,0),SCENARIOS!$J$24)</f>
        <v>0.06</v>
      </c>
      <c r="AB334" s="15">
        <f t="shared" ref="AB334:AF334" si="429">$T334*AA334*(1+$Q334)^AB$2</f>
        <v>2316.76196937187</v>
      </c>
      <c r="AC334" s="20">
        <f>IFERROR(VLOOKUP($E334,INPUTS!$A$44:$G$103,4,0),SCENARIOS!$K$24)</f>
        <v>0.15</v>
      </c>
      <c r="AD334" s="15">
        <f t="shared" si="429"/>
        <v>6553.00879864999</v>
      </c>
      <c r="AE334" s="20">
        <f>IFERROR(VLOOKUP($E334,INPUTS!$A$44:$G$103,5,0),SCENARIOS!$L$24)</f>
        <v>0.3</v>
      </c>
      <c r="AF334" s="15">
        <f t="shared" si="429"/>
        <v>14828.2559478743</v>
      </c>
      <c r="AG334" s="20">
        <f>IFERROR(VLOOKUP($E334,INPUTS!$A$44:$G$103,6,0),SCENARIOS!$M$24)</f>
        <v>0.4</v>
      </c>
      <c r="AH334" s="15">
        <f t="shared" si="415"/>
        <v>22369.0807496923</v>
      </c>
      <c r="AI334" s="20">
        <f>IFERROR(VLOOKUP($E334,INPUTS!$A$44:$G$103,7,0),SCENARIOS!$N$24)</f>
        <v>0.5</v>
      </c>
      <c r="AJ334" s="15">
        <f t="shared" si="416"/>
        <v>31635.7020937692</v>
      </c>
      <c r="AL334" t="str">
        <f t="shared" si="419"/>
        <v>Y</v>
      </c>
      <c r="AM334" s="21">
        <f t="shared" si="420"/>
        <v>63271.4041875385</v>
      </c>
      <c r="BC334" s="2"/>
    </row>
    <row r="335" ht="15" customHeight="1" spans="1:55">
      <c r="A335" s="24" t="s">
        <v>1286</v>
      </c>
      <c r="B335" s="52" t="s">
        <v>406</v>
      </c>
      <c r="C335" s="52" t="s">
        <v>407</v>
      </c>
      <c r="D335" s="52" t="s">
        <v>929</v>
      </c>
      <c r="E335" s="10" t="s">
        <v>205</v>
      </c>
      <c r="F335" s="52" t="s">
        <v>408</v>
      </c>
      <c r="G335" s="52" t="s">
        <v>165</v>
      </c>
      <c r="H335" s="52" t="s">
        <v>251</v>
      </c>
      <c r="I335" s="52" t="s">
        <v>930</v>
      </c>
      <c r="J335" s="52" t="s">
        <v>169</v>
      </c>
      <c r="K335" s="52" t="s">
        <v>931</v>
      </c>
      <c r="L335" s="53" t="s">
        <v>293</v>
      </c>
      <c r="M335" s="13">
        <v>750</v>
      </c>
      <c r="N335" s="14">
        <f t="shared" si="417"/>
        <v>2.05479452054795</v>
      </c>
      <c r="O335" s="15">
        <v>7900</v>
      </c>
      <c r="P335" s="15">
        <f t="shared" si="386"/>
        <v>5925000</v>
      </c>
      <c r="Q335" s="16">
        <f>IFERROR(VLOOKUP(G335,SCENARIOS!$A$13:$E$18,3,0),0.025)</f>
        <v>0.025</v>
      </c>
      <c r="R335" s="52">
        <f>IFERROR(VLOOKUP(L335,INPUTS!$A$107:$B$120,2,0),0.0082)</f>
        <v>0.0079</v>
      </c>
      <c r="S335" s="52">
        <f t="shared" si="387"/>
        <v>62.41</v>
      </c>
      <c r="T335" s="15">
        <f t="shared" si="388"/>
        <v>46807.5</v>
      </c>
      <c r="U335" s="15">
        <f>T335/INPUTS!$B$7*1000</f>
        <v>58509375</v>
      </c>
      <c r="V335" s="15">
        <f>T335*INPUTS!$B$6</f>
        <v>147911.7</v>
      </c>
      <c r="W335" s="54" t="s">
        <v>396</v>
      </c>
      <c r="X335" s="54" t="s">
        <v>396</v>
      </c>
      <c r="Y335" s="67">
        <f>IFERROR(VLOOKUP(E335,INPUTS!$A$44:$B$103,2,0),0)</f>
        <v>0.02</v>
      </c>
      <c r="Z335" s="15">
        <f t="shared" si="413"/>
        <v>936.15</v>
      </c>
      <c r="AA335" s="20">
        <f>IFERROR(VLOOKUP(E335,INPUTS!$A$44:$C$103,3,0),SCENARIOS!$J$24)</f>
        <v>0.06</v>
      </c>
      <c r="AB335" s="15">
        <f t="shared" ref="AB335:AF335" si="430">$T335*AA335*(1+$Q335)^AB$2</f>
        <v>3177.50339549267</v>
      </c>
      <c r="AC335" s="20">
        <f>IFERROR(VLOOKUP($E335,INPUTS!$A$44:$G$103,4,0),SCENARIOS!$K$24)</f>
        <v>0.15</v>
      </c>
      <c r="AD335" s="15">
        <f t="shared" si="430"/>
        <v>8987.63359537065</v>
      </c>
      <c r="AE335" s="20">
        <f>IFERROR(VLOOKUP($E335,INPUTS!$A$44:$G$103,5,0),SCENARIOS!$L$24)</f>
        <v>0.3</v>
      </c>
      <c r="AF335" s="15">
        <f t="shared" si="430"/>
        <v>20337.3649285081</v>
      </c>
      <c r="AG335" s="20">
        <f>IFERROR(VLOOKUP($E335,INPUTS!$A$44:$G$103,6,0),SCENARIOS!$M$24)</f>
        <v>0.4</v>
      </c>
      <c r="AH335" s="15">
        <f t="shared" si="415"/>
        <v>30679.8156115571</v>
      </c>
      <c r="AI335" s="20">
        <f>IFERROR(VLOOKUP($E335,INPUTS!$A$44:$G$103,7,0),SCENARIOS!$N$24)</f>
        <v>0.5</v>
      </c>
      <c r="AJ335" s="15">
        <f t="shared" si="416"/>
        <v>43389.2441911071</v>
      </c>
      <c r="AL335" t="str">
        <f t="shared" si="419"/>
        <v>Y</v>
      </c>
      <c r="AM335" s="21">
        <f t="shared" si="420"/>
        <v>86778.4883822142</v>
      </c>
      <c r="BC335" s="2"/>
    </row>
    <row r="336" ht="15" customHeight="1" spans="1:55">
      <c r="A336" s="6" t="s">
        <v>1287</v>
      </c>
      <c r="B336" s="52" t="s">
        <v>406</v>
      </c>
      <c r="C336" s="52" t="s">
        <v>407</v>
      </c>
      <c r="D336" s="52" t="s">
        <v>929</v>
      </c>
      <c r="E336" s="10" t="s">
        <v>205</v>
      </c>
      <c r="F336" s="52" t="s">
        <v>408</v>
      </c>
      <c r="G336" s="52" t="s">
        <v>165</v>
      </c>
      <c r="H336" s="52" t="s">
        <v>249</v>
      </c>
      <c r="I336" s="52" t="s">
        <v>930</v>
      </c>
      <c r="J336" s="52" t="s">
        <v>169</v>
      </c>
      <c r="K336" s="52" t="s">
        <v>931</v>
      </c>
      <c r="L336" s="53" t="s">
        <v>288</v>
      </c>
      <c r="M336" s="13">
        <v>563</v>
      </c>
      <c r="N336" s="14">
        <f t="shared" si="417"/>
        <v>1.54246575342466</v>
      </c>
      <c r="O336" s="15">
        <v>8100</v>
      </c>
      <c r="P336" s="15">
        <f t="shared" si="386"/>
        <v>4560300</v>
      </c>
      <c r="Q336" s="16">
        <f>IFERROR(VLOOKUP(G336,SCENARIOS!$A$13:$E$18,3,0),0.025)</f>
        <v>0.025</v>
      </c>
      <c r="R336" s="52">
        <f>IFERROR(VLOOKUP(L336,INPUTS!$A$107:$B$120,2,0),0.0082)</f>
        <v>0.0085</v>
      </c>
      <c r="S336" s="52">
        <f t="shared" si="387"/>
        <v>68.85</v>
      </c>
      <c r="T336" s="15">
        <f t="shared" si="388"/>
        <v>38762.55</v>
      </c>
      <c r="U336" s="15">
        <f>T336/INPUTS!$B$7*1000</f>
        <v>48453187.5</v>
      </c>
      <c r="V336" s="15">
        <f>T336*INPUTS!$B$6</f>
        <v>122489.658</v>
      </c>
      <c r="W336" s="54" t="s">
        <v>396</v>
      </c>
      <c r="X336" s="54" t="s">
        <v>396</v>
      </c>
      <c r="Y336" s="67">
        <f>IFERROR(VLOOKUP(E336,INPUTS!$A$44:$B$103,2,0),0)</f>
        <v>0.02</v>
      </c>
      <c r="Z336" s="15">
        <f t="shared" si="413"/>
        <v>775.251</v>
      </c>
      <c r="AA336" s="20">
        <f>IFERROR(VLOOKUP(E336,INPUTS!$A$44:$C$103,3,0),SCENARIOS!$J$24)</f>
        <v>0.06</v>
      </c>
      <c r="AB336" s="15">
        <f t="shared" ref="AB336:AF336" si="431">$T336*AA336*(1+$Q336)^AB$2</f>
        <v>2631.37604535501</v>
      </c>
      <c r="AC336" s="20">
        <f>IFERROR(VLOOKUP($E336,INPUTS!$A$44:$G$103,4,0),SCENARIOS!$K$24)</f>
        <v>0.15</v>
      </c>
      <c r="AD336" s="15">
        <f t="shared" si="431"/>
        <v>7442.90117229578</v>
      </c>
      <c r="AE336" s="20">
        <f>IFERROR(VLOOKUP($E336,INPUTS!$A$44:$G$103,5,0),SCENARIOS!$L$24)</f>
        <v>0.3</v>
      </c>
      <c r="AF336" s="15">
        <f t="shared" si="431"/>
        <v>16841.9190281374</v>
      </c>
      <c r="AG336" s="20">
        <f>IFERROR(VLOOKUP($E336,INPUTS!$A$44:$G$103,6,0),SCENARIOS!$M$24)</f>
        <v>0.4</v>
      </c>
      <c r="AH336" s="15">
        <f t="shared" si="415"/>
        <v>25406.7806790314</v>
      </c>
      <c r="AI336" s="20">
        <f>IFERROR(VLOOKUP($E336,INPUTS!$A$44:$G$103,7,0),SCENARIOS!$N$24)</f>
        <v>0.5</v>
      </c>
      <c r="AJ336" s="15">
        <f t="shared" si="416"/>
        <v>35931.8004042087</v>
      </c>
      <c r="AL336" t="str">
        <f t="shared" si="419"/>
        <v>N</v>
      </c>
      <c r="AM336" s="21">
        <f t="shared" si="420"/>
        <v>71863.6008084174</v>
      </c>
      <c r="BC336" s="2"/>
    </row>
    <row r="337" ht="15" customHeight="1" spans="1:55">
      <c r="A337" s="24" t="s">
        <v>1288</v>
      </c>
      <c r="B337" s="52" t="s">
        <v>406</v>
      </c>
      <c r="C337" s="52" t="s">
        <v>407</v>
      </c>
      <c r="D337" s="52" t="s">
        <v>929</v>
      </c>
      <c r="E337" s="10" t="s">
        <v>205</v>
      </c>
      <c r="F337" s="52" t="s">
        <v>408</v>
      </c>
      <c r="G337" s="52" t="s">
        <v>165</v>
      </c>
      <c r="H337" s="52" t="s">
        <v>248</v>
      </c>
      <c r="I337" s="52" t="s">
        <v>930</v>
      </c>
      <c r="J337" s="52" t="s">
        <v>169</v>
      </c>
      <c r="K337" s="52" t="s">
        <v>931</v>
      </c>
      <c r="L337" s="53" t="s">
        <v>293</v>
      </c>
      <c r="M337" s="13">
        <v>375</v>
      </c>
      <c r="N337" s="14">
        <f t="shared" si="417"/>
        <v>1.02739726027397</v>
      </c>
      <c r="O337" s="15">
        <v>9300</v>
      </c>
      <c r="P337" s="15">
        <f t="shared" si="386"/>
        <v>3487500</v>
      </c>
      <c r="Q337" s="16">
        <f>IFERROR(VLOOKUP(G337,SCENARIOS!$A$13:$E$18,3,0),0.025)</f>
        <v>0.025</v>
      </c>
      <c r="R337" s="52">
        <f>IFERROR(VLOOKUP(L337,INPUTS!$A$107:$B$120,2,0),0.0082)</f>
        <v>0.0079</v>
      </c>
      <c r="S337" s="52">
        <f t="shared" si="387"/>
        <v>73.47</v>
      </c>
      <c r="T337" s="15">
        <f t="shared" si="388"/>
        <v>27551.25</v>
      </c>
      <c r="U337" s="15">
        <f>T337/INPUTS!$B$7*1000</f>
        <v>34439062.5</v>
      </c>
      <c r="V337" s="15">
        <f>T337*INPUTS!$B$6</f>
        <v>87061.95</v>
      </c>
      <c r="W337" s="54" t="s">
        <v>396</v>
      </c>
      <c r="X337" s="54" t="s">
        <v>396</v>
      </c>
      <c r="Y337" s="67">
        <f>IFERROR(VLOOKUP(E337,INPUTS!$A$44:$B$103,2,0),0)</f>
        <v>0.02</v>
      </c>
      <c r="Z337" s="15">
        <f t="shared" si="413"/>
        <v>551.025</v>
      </c>
      <c r="AA337" s="20">
        <f>IFERROR(VLOOKUP(E337,INPUTS!$A$44:$C$103,3,0),SCENARIOS!$J$24)</f>
        <v>0.06</v>
      </c>
      <c r="AB337" s="15">
        <f t="shared" ref="AB337:AF337" si="432">$T337*AA337*(1+$Q337)^AB$2</f>
        <v>1870.30263152417</v>
      </c>
      <c r="AC337" s="20">
        <f>IFERROR(VLOOKUP($E337,INPUTS!$A$44:$G$103,4,0),SCENARIOS!$K$24)</f>
        <v>0.15</v>
      </c>
      <c r="AD337" s="15">
        <f t="shared" si="432"/>
        <v>5290.18939474348</v>
      </c>
      <c r="AE337" s="20">
        <f>IFERROR(VLOOKUP($E337,INPUTS!$A$44:$G$103,5,0),SCENARIOS!$L$24)</f>
        <v>0.3</v>
      </c>
      <c r="AF337" s="15">
        <f t="shared" si="432"/>
        <v>11970.7274579193</v>
      </c>
      <c r="AG337" s="20">
        <f>IFERROR(VLOOKUP($E337,INPUTS!$A$44:$G$103,6,0),SCENARIOS!$M$24)</f>
        <v>0.4</v>
      </c>
      <c r="AH337" s="15">
        <f t="shared" si="415"/>
        <v>18058.3724802203</v>
      </c>
      <c r="AI337" s="20">
        <f>IFERROR(VLOOKUP($E337,INPUTS!$A$44:$G$103,7,0),SCENARIOS!$N$24)</f>
        <v>0.5</v>
      </c>
      <c r="AJ337" s="15">
        <f t="shared" si="416"/>
        <v>25539.2386694491</v>
      </c>
      <c r="AL337" t="str">
        <f t="shared" si="419"/>
        <v>N</v>
      </c>
      <c r="AM337" s="21">
        <f t="shared" si="420"/>
        <v>51078.4773388982</v>
      </c>
      <c r="BC337" s="2"/>
    </row>
    <row r="338" ht="15" customHeight="1" spans="1:55">
      <c r="A338" s="6" t="s">
        <v>1289</v>
      </c>
      <c r="B338" s="52" t="s">
        <v>406</v>
      </c>
      <c r="C338" s="52" t="s">
        <v>407</v>
      </c>
      <c r="D338" s="52" t="s">
        <v>929</v>
      </c>
      <c r="E338" s="10" t="s">
        <v>205</v>
      </c>
      <c r="F338" s="52" t="s">
        <v>408</v>
      </c>
      <c r="G338" s="52" t="s">
        <v>165</v>
      </c>
      <c r="H338" s="52" t="s">
        <v>254</v>
      </c>
      <c r="I338" s="52" t="s">
        <v>930</v>
      </c>
      <c r="J338" s="52" t="s">
        <v>169</v>
      </c>
      <c r="K338" s="52" t="s">
        <v>931</v>
      </c>
      <c r="L338" s="53" t="s">
        <v>288</v>
      </c>
      <c r="M338" s="13">
        <v>375</v>
      </c>
      <c r="N338" s="14">
        <f t="shared" si="417"/>
        <v>1.02739726027397</v>
      </c>
      <c r="O338" s="15">
        <v>5800</v>
      </c>
      <c r="P338" s="15">
        <f t="shared" si="386"/>
        <v>2175000</v>
      </c>
      <c r="Q338" s="16">
        <f>IFERROR(VLOOKUP(G338,SCENARIOS!$A$13:$E$18,3,0),0.025)</f>
        <v>0.025</v>
      </c>
      <c r="R338" s="52">
        <f>IFERROR(VLOOKUP(L338,INPUTS!$A$107:$B$120,2,0),0.0082)</f>
        <v>0.0085</v>
      </c>
      <c r="S338" s="52">
        <f t="shared" si="387"/>
        <v>49.3</v>
      </c>
      <c r="T338" s="15">
        <f t="shared" si="388"/>
        <v>18487.5</v>
      </c>
      <c r="U338" s="15">
        <f>T338/INPUTS!$B$7*1000</f>
        <v>23109375</v>
      </c>
      <c r="V338" s="15">
        <f>T338*INPUTS!$B$6</f>
        <v>58420.5</v>
      </c>
      <c r="W338" s="54" t="s">
        <v>396</v>
      </c>
      <c r="X338" s="54" t="s">
        <v>396</v>
      </c>
      <c r="Y338" s="67">
        <f>IFERROR(VLOOKUP(E338,INPUTS!$A$44:$B$103,2,0),0)</f>
        <v>0.02</v>
      </c>
      <c r="Z338" s="15">
        <f t="shared" si="413"/>
        <v>369.75</v>
      </c>
      <c r="AA338" s="20">
        <f>IFERROR(VLOOKUP(E338,INPUTS!$A$44:$C$103,3,0),SCENARIOS!$J$24)</f>
        <v>0.06</v>
      </c>
      <c r="AB338" s="15">
        <f t="shared" ref="AB338:AF338" si="433">$T338*AA338*(1+$Q338)^AB$2</f>
        <v>1255.01456014893</v>
      </c>
      <c r="AC338" s="20">
        <f>IFERROR(VLOOKUP($E338,INPUTS!$A$44:$G$103,4,0),SCENARIOS!$K$24)</f>
        <v>0.15</v>
      </c>
      <c r="AD338" s="15">
        <f t="shared" si="433"/>
        <v>3549.83445162452</v>
      </c>
      <c r="AE338" s="20">
        <f>IFERROR(VLOOKUP($E338,INPUTS!$A$44:$G$103,5,0),SCENARIOS!$L$24)</f>
        <v>0.3</v>
      </c>
      <c r="AF338" s="15">
        <f t="shared" si="433"/>
        <v>8032.62370594015</v>
      </c>
      <c r="AG338" s="20">
        <f>IFERROR(VLOOKUP($E338,INPUTS!$A$44:$G$103,6,0),SCENARIOS!$M$24)</f>
        <v>0.4</v>
      </c>
      <c r="AH338" s="15">
        <f t="shared" si="415"/>
        <v>12117.5685759475</v>
      </c>
      <c r="AI338" s="20">
        <f>IFERROR(VLOOKUP($E338,INPUTS!$A$44:$G$103,7,0),SCENARIOS!$N$24)</f>
        <v>0.5</v>
      </c>
      <c r="AJ338" s="15">
        <f t="shared" si="416"/>
        <v>17137.3957588654</v>
      </c>
      <c r="AL338" t="str">
        <f t="shared" si="419"/>
        <v>N</v>
      </c>
      <c r="AM338" s="21">
        <f t="shared" si="420"/>
        <v>34274.7915177308</v>
      </c>
      <c r="BC338" s="2"/>
    </row>
    <row r="339" ht="15" customHeight="1" spans="1:55">
      <c r="A339" s="24" t="s">
        <v>1290</v>
      </c>
      <c r="B339" s="52" t="s">
        <v>406</v>
      </c>
      <c r="C339" s="52" t="s">
        <v>407</v>
      </c>
      <c r="D339" s="52" t="s">
        <v>929</v>
      </c>
      <c r="E339" s="10" t="s">
        <v>205</v>
      </c>
      <c r="F339" s="52" t="s">
        <v>408</v>
      </c>
      <c r="G339" s="52" t="s">
        <v>165</v>
      </c>
      <c r="H339" s="52" t="s">
        <v>615</v>
      </c>
      <c r="I339" s="52" t="s">
        <v>614</v>
      </c>
      <c r="J339" s="52" t="s">
        <v>169</v>
      </c>
      <c r="K339" s="52" t="s">
        <v>931</v>
      </c>
      <c r="L339" s="53" t="s">
        <v>288</v>
      </c>
      <c r="M339" s="13">
        <v>375</v>
      </c>
      <c r="N339" s="14">
        <f t="shared" si="417"/>
        <v>1.02739726027397</v>
      </c>
      <c r="O339" s="15">
        <v>6500</v>
      </c>
      <c r="P339" s="15">
        <f t="shared" si="386"/>
        <v>2437500</v>
      </c>
      <c r="Q339" s="16">
        <f>IFERROR(VLOOKUP(G339,SCENARIOS!$A$13:$E$18,3,0),0.025)</f>
        <v>0.025</v>
      </c>
      <c r="R339" s="52">
        <f>IFERROR(VLOOKUP(L339,INPUTS!$A$107:$B$120,2,0),0.0082)</f>
        <v>0.0085</v>
      </c>
      <c r="S339" s="52">
        <f t="shared" si="387"/>
        <v>55.25</v>
      </c>
      <c r="T339" s="15">
        <f t="shared" si="388"/>
        <v>20718.75</v>
      </c>
      <c r="U339" s="15">
        <f>T339/INPUTS!$B$7*1000</f>
        <v>25898437.5</v>
      </c>
      <c r="V339" s="15">
        <f>T339*INPUTS!$B$6</f>
        <v>65471.25</v>
      </c>
      <c r="W339" s="54" t="s">
        <v>396</v>
      </c>
      <c r="X339" s="54" t="s">
        <v>396</v>
      </c>
      <c r="Y339" s="67">
        <f>IFERROR(VLOOKUP(E339,INPUTS!$A$44:$B$103,2,0),0)</f>
        <v>0.02</v>
      </c>
      <c r="Z339" s="15">
        <f t="shared" si="413"/>
        <v>414.375</v>
      </c>
      <c r="AA339" s="20">
        <f>IFERROR(VLOOKUP(E339,INPUTS!$A$44:$C$103,3,0),SCENARIOS!$J$24)</f>
        <v>0.06</v>
      </c>
      <c r="AB339" s="15">
        <f t="shared" ref="AB339:AF339" si="434">$T339*AA339*(1+$Q339)^AB$2</f>
        <v>1406.48183464966</v>
      </c>
      <c r="AC339" s="20">
        <f>IFERROR(VLOOKUP($E339,INPUTS!$A$44:$G$103,4,0),SCENARIOS!$K$24)</f>
        <v>0.15</v>
      </c>
      <c r="AD339" s="15">
        <f t="shared" si="434"/>
        <v>3978.26274751024</v>
      </c>
      <c r="AE339" s="20">
        <f>IFERROR(VLOOKUP($E339,INPUTS!$A$44:$G$103,5,0),SCENARIOS!$L$24)</f>
        <v>0.3</v>
      </c>
      <c r="AF339" s="15">
        <f t="shared" si="434"/>
        <v>9002.07829113982</v>
      </c>
      <c r="AG339" s="20">
        <f>IFERROR(VLOOKUP($E339,INPUTS!$A$44:$G$103,6,0),SCENARIOS!$M$24)</f>
        <v>0.4</v>
      </c>
      <c r="AH339" s="15">
        <f t="shared" si="415"/>
        <v>13580.0337489067</v>
      </c>
      <c r="AI339" s="20">
        <f>IFERROR(VLOOKUP($E339,INPUTS!$A$44:$G$103,7,0),SCENARIOS!$N$24)</f>
        <v>0.5</v>
      </c>
      <c r="AJ339" s="15">
        <f t="shared" si="416"/>
        <v>19205.7021435561</v>
      </c>
      <c r="AL339" t="str">
        <f t="shared" si="419"/>
        <v>N</v>
      </c>
      <c r="AM339" s="21">
        <f t="shared" si="420"/>
        <v>38411.4042871121</v>
      </c>
      <c r="BC339" s="2"/>
    </row>
    <row r="340" ht="15" customHeight="1" spans="1:55">
      <c r="A340" s="6" t="s">
        <v>1291</v>
      </c>
      <c r="B340" s="52" t="s">
        <v>406</v>
      </c>
      <c r="C340" s="52" t="s">
        <v>407</v>
      </c>
      <c r="D340" s="52" t="s">
        <v>929</v>
      </c>
      <c r="E340" s="10" t="s">
        <v>205</v>
      </c>
      <c r="F340" s="52" t="s">
        <v>408</v>
      </c>
      <c r="G340" s="52" t="s">
        <v>165</v>
      </c>
      <c r="H340" s="52" t="s">
        <v>702</v>
      </c>
      <c r="I340" s="52" t="s">
        <v>701</v>
      </c>
      <c r="J340" s="52" t="s">
        <v>181</v>
      </c>
      <c r="K340" s="52" t="s">
        <v>931</v>
      </c>
      <c r="L340" s="53" t="s">
        <v>293</v>
      </c>
      <c r="M340" s="13">
        <v>750</v>
      </c>
      <c r="N340" s="14">
        <f t="shared" si="417"/>
        <v>2.05479452054795</v>
      </c>
      <c r="O340" s="15">
        <v>10400</v>
      </c>
      <c r="P340" s="15">
        <f t="shared" si="386"/>
        <v>7800000</v>
      </c>
      <c r="Q340" s="16">
        <f>IFERROR(VLOOKUP(G340,SCENARIOS!$A$13:$E$18,3,0),0.025)</f>
        <v>0.025</v>
      </c>
      <c r="R340" s="52">
        <f>IFERROR(VLOOKUP(L340,INPUTS!$A$107:$B$120,2,0),0.0082)</f>
        <v>0.0079</v>
      </c>
      <c r="S340" s="52">
        <f t="shared" si="387"/>
        <v>82.16</v>
      </c>
      <c r="T340" s="15">
        <f t="shared" si="388"/>
        <v>61620</v>
      </c>
      <c r="U340" s="15">
        <f>T340/INPUTS!$B$7*1000</f>
        <v>77025000</v>
      </c>
      <c r="V340" s="15">
        <f>T340*INPUTS!$B$6</f>
        <v>194719.2</v>
      </c>
      <c r="W340" s="54" t="s">
        <v>396</v>
      </c>
      <c r="X340" s="54" t="s">
        <v>396</v>
      </c>
      <c r="Y340" s="67">
        <f>IFERROR(VLOOKUP(E340,INPUTS!$A$44:$B$103,2,0),0)</f>
        <v>0.02</v>
      </c>
      <c r="Z340" s="15">
        <f t="shared" si="413"/>
        <v>1232.4</v>
      </c>
      <c r="AA340" s="20">
        <f>IFERROR(VLOOKUP(E340,INPUTS!$A$44:$C$103,3,0),SCENARIOS!$J$24)</f>
        <v>0.06</v>
      </c>
      <c r="AB340" s="15">
        <f t="shared" ref="AB340:AF340" si="435">$T340*AA340*(1+$Q340)^AB$2</f>
        <v>4183.04244469922</v>
      </c>
      <c r="AC340" s="20">
        <f>IFERROR(VLOOKUP($E340,INPUTS!$A$44:$G$103,4,0),SCENARIOS!$K$24)</f>
        <v>0.15</v>
      </c>
      <c r="AD340" s="15">
        <f t="shared" si="435"/>
        <v>11831.8214420069</v>
      </c>
      <c r="AE340" s="20">
        <f>IFERROR(VLOOKUP($E340,INPUTS!$A$44:$G$103,5,0),SCENARIOS!$L$24)</f>
        <v>0.3</v>
      </c>
      <c r="AF340" s="15">
        <f t="shared" si="435"/>
        <v>26773.2399058841</v>
      </c>
      <c r="AG340" s="20">
        <f>IFERROR(VLOOKUP($E340,INPUTS!$A$44:$G$103,6,0),SCENARIOS!$M$24)</f>
        <v>0.4</v>
      </c>
      <c r="AH340" s="15">
        <f t="shared" si="415"/>
        <v>40388.6180202777</v>
      </c>
      <c r="AI340" s="20">
        <f>IFERROR(VLOOKUP($E340,INPUTS!$A$44:$G$103,7,0),SCENARIOS!$N$24)</f>
        <v>0.5</v>
      </c>
      <c r="AJ340" s="15">
        <f t="shared" si="416"/>
        <v>57120.0176693056</v>
      </c>
      <c r="AL340" t="str">
        <f t="shared" si="419"/>
        <v>N</v>
      </c>
      <c r="AM340" s="21">
        <f t="shared" si="420"/>
        <v>114240.035338611</v>
      </c>
      <c r="BC340" s="2"/>
    </row>
    <row r="341" ht="15" customHeight="1" spans="1:55">
      <c r="A341" s="24" t="s">
        <v>1292</v>
      </c>
      <c r="B341" s="52" t="s">
        <v>406</v>
      </c>
      <c r="C341" s="52" t="s">
        <v>407</v>
      </c>
      <c r="D341" s="52" t="s">
        <v>929</v>
      </c>
      <c r="E341" s="10" t="s">
        <v>205</v>
      </c>
      <c r="F341" s="52" t="s">
        <v>408</v>
      </c>
      <c r="G341" s="52" t="s">
        <v>165</v>
      </c>
      <c r="H341" s="52" t="s">
        <v>515</v>
      </c>
      <c r="I341" s="52" t="s">
        <v>514</v>
      </c>
      <c r="J341" s="52" t="s">
        <v>181</v>
      </c>
      <c r="K341" s="52" t="s">
        <v>931</v>
      </c>
      <c r="L341" s="53" t="s">
        <v>293</v>
      </c>
      <c r="M341" s="13">
        <v>750</v>
      </c>
      <c r="N341" s="14">
        <f t="shared" si="417"/>
        <v>2.05479452054795</v>
      </c>
      <c r="O341" s="15">
        <v>8700</v>
      </c>
      <c r="P341" s="15">
        <f t="shared" si="386"/>
        <v>6525000</v>
      </c>
      <c r="Q341" s="16">
        <f>IFERROR(VLOOKUP(G341,SCENARIOS!$A$13:$E$18,3,0),0.025)</f>
        <v>0.025</v>
      </c>
      <c r="R341" s="52">
        <f>IFERROR(VLOOKUP(L341,INPUTS!$A$107:$B$120,2,0),0.0082)</f>
        <v>0.0079</v>
      </c>
      <c r="S341" s="52">
        <f t="shared" si="387"/>
        <v>68.73</v>
      </c>
      <c r="T341" s="15">
        <f t="shared" si="388"/>
        <v>51547.5</v>
      </c>
      <c r="U341" s="15">
        <f>T341/INPUTS!$B$7*1000</f>
        <v>64434375</v>
      </c>
      <c r="V341" s="15">
        <f>T341*INPUTS!$B$6</f>
        <v>162890.1</v>
      </c>
      <c r="W341" s="54" t="s">
        <v>396</v>
      </c>
      <c r="X341" s="54" t="s">
        <v>396</v>
      </c>
      <c r="Y341" s="67">
        <f>IFERROR(VLOOKUP(E341,INPUTS!$A$44:$B$103,2,0),0)</f>
        <v>0.02</v>
      </c>
      <c r="Z341" s="15">
        <f t="shared" si="413"/>
        <v>1030.95</v>
      </c>
      <c r="AA341" s="20">
        <f>IFERROR(VLOOKUP(E341,INPUTS!$A$44:$C$103,3,0),SCENARIOS!$J$24)</f>
        <v>0.06</v>
      </c>
      <c r="AB341" s="15">
        <f t="shared" ref="AB341:AF341" si="436">$T341*AA341*(1+$Q341)^AB$2</f>
        <v>3499.27589123877</v>
      </c>
      <c r="AC341" s="20">
        <f>IFERROR(VLOOKUP($E341,INPUTS!$A$44:$G$103,4,0),SCENARIOS!$K$24)</f>
        <v>0.15</v>
      </c>
      <c r="AD341" s="15">
        <f t="shared" si="436"/>
        <v>9897.77370629426</v>
      </c>
      <c r="AE341" s="20">
        <f>IFERROR(VLOOKUP($E341,INPUTS!$A$44:$G$103,5,0),SCENARIOS!$L$24)</f>
        <v>0.3</v>
      </c>
      <c r="AF341" s="15">
        <f t="shared" si="436"/>
        <v>22396.8449212684</v>
      </c>
      <c r="AG341" s="20">
        <f>IFERROR(VLOOKUP($E341,INPUTS!$A$44:$G$103,6,0),SCENARIOS!$M$24)</f>
        <v>0.4</v>
      </c>
      <c r="AH341" s="15">
        <f t="shared" si="415"/>
        <v>33786.6323823477</v>
      </c>
      <c r="AI341" s="20">
        <f>IFERROR(VLOOKUP($E341,INPUTS!$A$44:$G$103,7,0),SCENARIOS!$N$24)</f>
        <v>0.5</v>
      </c>
      <c r="AJ341" s="15">
        <f t="shared" si="416"/>
        <v>47783.0917041306</v>
      </c>
      <c r="AL341" t="str">
        <f t="shared" si="419"/>
        <v>Y</v>
      </c>
      <c r="AM341" s="21">
        <f t="shared" si="420"/>
        <v>95566.1834082612</v>
      </c>
      <c r="BC341" s="2"/>
    </row>
    <row r="342" ht="15" customHeight="1" spans="1:55">
      <c r="A342" s="6" t="s">
        <v>1293</v>
      </c>
      <c r="B342" s="52" t="s">
        <v>406</v>
      </c>
      <c r="C342" s="52" t="s">
        <v>407</v>
      </c>
      <c r="D342" s="52" t="s">
        <v>929</v>
      </c>
      <c r="E342" s="10" t="s">
        <v>205</v>
      </c>
      <c r="F342" s="52" t="s">
        <v>408</v>
      </c>
      <c r="G342" s="52" t="s">
        <v>165</v>
      </c>
      <c r="H342" s="52" t="s">
        <v>623</v>
      </c>
      <c r="I342" s="52" t="s">
        <v>622</v>
      </c>
      <c r="J342" s="52" t="s">
        <v>181</v>
      </c>
      <c r="K342" s="52" t="s">
        <v>931</v>
      </c>
      <c r="L342" s="53" t="s">
        <v>293</v>
      </c>
      <c r="M342" s="13">
        <v>750</v>
      </c>
      <c r="N342" s="14">
        <f t="shared" si="417"/>
        <v>2.05479452054795</v>
      </c>
      <c r="O342" s="15">
        <v>9200</v>
      </c>
      <c r="P342" s="15">
        <f t="shared" si="386"/>
        <v>6900000</v>
      </c>
      <c r="Q342" s="16">
        <f>IFERROR(VLOOKUP(G342,SCENARIOS!$A$13:$E$18,3,0),0.025)</f>
        <v>0.025</v>
      </c>
      <c r="R342" s="52">
        <f>IFERROR(VLOOKUP(L342,INPUTS!$A$107:$B$120,2,0),0.0082)</f>
        <v>0.0079</v>
      </c>
      <c r="S342" s="52">
        <f t="shared" si="387"/>
        <v>72.68</v>
      </c>
      <c r="T342" s="15">
        <f t="shared" si="388"/>
        <v>54510</v>
      </c>
      <c r="U342" s="15">
        <f>T342/INPUTS!$B$7*1000</f>
        <v>68137500</v>
      </c>
      <c r="V342" s="15">
        <f>T342*INPUTS!$B$6</f>
        <v>172251.6</v>
      </c>
      <c r="W342" s="54" t="s">
        <v>396</v>
      </c>
      <c r="X342" s="54" t="s">
        <v>396</v>
      </c>
      <c r="Y342" s="67">
        <f>IFERROR(VLOOKUP(E342,INPUTS!$A$44:$B$103,2,0),0)</f>
        <v>0.02</v>
      </c>
      <c r="Z342" s="15">
        <f t="shared" si="413"/>
        <v>1090.2</v>
      </c>
      <c r="AA342" s="20">
        <f>IFERROR(VLOOKUP(E342,INPUTS!$A$44:$C$103,3,0),SCENARIOS!$J$24)</f>
        <v>0.06</v>
      </c>
      <c r="AB342" s="15">
        <f t="shared" ref="AB342:AF342" si="437">$T342*AA342*(1+$Q342)^AB$2</f>
        <v>3700.38370108008</v>
      </c>
      <c r="AC342" s="20">
        <f>IFERROR(VLOOKUP($E342,INPUTS!$A$44:$G$103,4,0),SCENARIOS!$K$24)</f>
        <v>0.15</v>
      </c>
      <c r="AD342" s="15">
        <f t="shared" si="437"/>
        <v>10466.6112756215</v>
      </c>
      <c r="AE342" s="20">
        <f>IFERROR(VLOOKUP($E342,INPUTS!$A$44:$G$103,5,0),SCENARIOS!$L$24)</f>
        <v>0.3</v>
      </c>
      <c r="AF342" s="15">
        <f t="shared" si="437"/>
        <v>23684.0199167436</v>
      </c>
      <c r="AG342" s="20">
        <f>IFERROR(VLOOKUP($E342,INPUTS!$A$44:$G$103,6,0),SCENARIOS!$M$24)</f>
        <v>0.4</v>
      </c>
      <c r="AH342" s="15">
        <f t="shared" si="415"/>
        <v>35728.3928640918</v>
      </c>
      <c r="AI342" s="20">
        <f>IFERROR(VLOOKUP($E342,INPUTS!$A$44:$G$103,7,0),SCENARIOS!$N$24)</f>
        <v>0.5</v>
      </c>
      <c r="AJ342" s="15">
        <f t="shared" si="416"/>
        <v>50529.2463997703</v>
      </c>
      <c r="AL342" t="str">
        <f t="shared" si="419"/>
        <v>Y</v>
      </c>
      <c r="AM342" s="21">
        <f t="shared" si="420"/>
        <v>101058.492799541</v>
      </c>
      <c r="BC342" s="2"/>
    </row>
    <row r="343" ht="15" customHeight="1" spans="1:55">
      <c r="A343" s="24" t="s">
        <v>1294</v>
      </c>
      <c r="B343" s="52" t="s">
        <v>406</v>
      </c>
      <c r="C343" s="52" t="s">
        <v>407</v>
      </c>
      <c r="D343" s="52" t="s">
        <v>929</v>
      </c>
      <c r="E343" s="10" t="s">
        <v>205</v>
      </c>
      <c r="F343" s="52" t="s">
        <v>408</v>
      </c>
      <c r="G343" s="52" t="s">
        <v>165</v>
      </c>
      <c r="H343" s="52" t="s">
        <v>1248</v>
      </c>
      <c r="I343" s="52" t="s">
        <v>1249</v>
      </c>
      <c r="J343" s="52" t="s">
        <v>181</v>
      </c>
      <c r="K343" s="52" t="s">
        <v>931</v>
      </c>
      <c r="L343" s="53" t="s">
        <v>293</v>
      </c>
      <c r="M343" s="13">
        <v>563</v>
      </c>
      <c r="N343" s="14">
        <f t="shared" si="417"/>
        <v>1.54246575342466</v>
      </c>
      <c r="O343" s="15">
        <v>10300</v>
      </c>
      <c r="P343" s="15">
        <f t="shared" si="386"/>
        <v>5798900</v>
      </c>
      <c r="Q343" s="16">
        <f>IFERROR(VLOOKUP(G343,SCENARIOS!$A$13:$E$18,3,0),0.025)</f>
        <v>0.025</v>
      </c>
      <c r="R343" s="52">
        <f>IFERROR(VLOOKUP(L343,INPUTS!$A$107:$B$120,2,0),0.0082)</f>
        <v>0.0079</v>
      </c>
      <c r="S343" s="52">
        <f t="shared" si="387"/>
        <v>81.37</v>
      </c>
      <c r="T343" s="15">
        <f t="shared" si="388"/>
        <v>45811.31</v>
      </c>
      <c r="U343" s="15">
        <f>T343/INPUTS!$B$7*1000</f>
        <v>57264137.5</v>
      </c>
      <c r="V343" s="15">
        <f>T343*INPUTS!$B$6</f>
        <v>144763.7396</v>
      </c>
      <c r="W343" s="54" t="s">
        <v>396</v>
      </c>
      <c r="X343" s="54" t="s">
        <v>396</v>
      </c>
      <c r="Y343" s="67">
        <f>IFERROR(VLOOKUP(E343,INPUTS!$A$44:$B$103,2,0),0)</f>
        <v>0.02</v>
      </c>
      <c r="Z343" s="15">
        <f t="shared" si="413"/>
        <v>916.2262</v>
      </c>
      <c r="AA343" s="20">
        <f>IFERROR(VLOOKUP(E343,INPUTS!$A$44:$C$103,3,0),SCENARIOS!$J$24)</f>
        <v>0.06</v>
      </c>
      <c r="AB343" s="15">
        <f t="shared" ref="AB343:AF343" si="438">$T343*AA343*(1+$Q343)^AB$2</f>
        <v>3109.8775426367</v>
      </c>
      <c r="AC343" s="20">
        <f>IFERROR(VLOOKUP($E343,INPUTS!$A$44:$G$103,4,0),SCENARIOS!$K$24)</f>
        <v>0.15</v>
      </c>
      <c r="AD343" s="15">
        <f t="shared" si="438"/>
        <v>8796.3524820582</v>
      </c>
      <c r="AE343" s="20">
        <f>IFERROR(VLOOKUP($E343,INPUTS!$A$44:$G$103,5,0),SCENARIOS!$L$24)</f>
        <v>0.3</v>
      </c>
      <c r="AF343" s="15">
        <f t="shared" si="438"/>
        <v>19904.530883363</v>
      </c>
      <c r="AG343" s="20">
        <f>IFERROR(VLOOKUP($E343,INPUTS!$A$44:$G$103,6,0),SCENARIOS!$M$24)</f>
        <v>0.4</v>
      </c>
      <c r="AH343" s="15">
        <f t="shared" si="415"/>
        <v>30026.8662868959</v>
      </c>
      <c r="AI343" s="20">
        <f>IFERROR(VLOOKUP($E343,INPUTS!$A$44:$G$103,7,0),SCENARIOS!$N$24)</f>
        <v>0.5</v>
      </c>
      <c r="AJ343" s="15">
        <f t="shared" si="416"/>
        <v>42465.8039054533</v>
      </c>
      <c r="AL343" t="str">
        <f t="shared" si="419"/>
        <v>N</v>
      </c>
      <c r="AM343" s="21">
        <f t="shared" si="420"/>
        <v>84931.6078109067</v>
      </c>
      <c r="BC343" s="2"/>
    </row>
    <row r="344" ht="15" customHeight="1" spans="1:55">
      <c r="A344" s="6" t="s">
        <v>1295</v>
      </c>
      <c r="B344" s="52" t="s">
        <v>406</v>
      </c>
      <c r="C344" s="52" t="s">
        <v>407</v>
      </c>
      <c r="D344" s="52" t="s">
        <v>929</v>
      </c>
      <c r="E344" s="10" t="s">
        <v>205</v>
      </c>
      <c r="F344" s="52" t="s">
        <v>408</v>
      </c>
      <c r="G344" s="52" t="s">
        <v>165</v>
      </c>
      <c r="H344" s="52" t="s">
        <v>751</v>
      </c>
      <c r="I344" s="52" t="s">
        <v>750</v>
      </c>
      <c r="J344" s="52" t="s">
        <v>181</v>
      </c>
      <c r="K344" s="52" t="s">
        <v>931</v>
      </c>
      <c r="L344" s="53" t="s">
        <v>293</v>
      </c>
      <c r="M344" s="13">
        <v>563</v>
      </c>
      <c r="N344" s="14">
        <f t="shared" si="417"/>
        <v>1.54246575342466</v>
      </c>
      <c r="O344" s="15">
        <v>11600</v>
      </c>
      <c r="P344" s="15">
        <f t="shared" si="386"/>
        <v>6530800</v>
      </c>
      <c r="Q344" s="16">
        <f>IFERROR(VLOOKUP(G344,SCENARIOS!$A$13:$E$18,3,0),0.025)</f>
        <v>0.025</v>
      </c>
      <c r="R344" s="52">
        <f>IFERROR(VLOOKUP(L344,INPUTS!$A$107:$B$120,2,0),0.0082)</f>
        <v>0.0079</v>
      </c>
      <c r="S344" s="52">
        <f t="shared" si="387"/>
        <v>91.64</v>
      </c>
      <c r="T344" s="15">
        <f t="shared" si="388"/>
        <v>51593.32</v>
      </c>
      <c r="U344" s="15">
        <f>T344/INPUTS!$B$7*1000</f>
        <v>64491650</v>
      </c>
      <c r="V344" s="15">
        <f>T344*INPUTS!$B$6</f>
        <v>163034.8912</v>
      </c>
      <c r="W344" s="54" t="s">
        <v>396</v>
      </c>
      <c r="X344" s="54" t="s">
        <v>396</v>
      </c>
      <c r="Y344" s="67">
        <f>IFERROR(VLOOKUP(E344,INPUTS!$A$44:$B$103,2,0),0)</f>
        <v>0.02</v>
      </c>
      <c r="Z344" s="15">
        <f t="shared" si="413"/>
        <v>1031.8664</v>
      </c>
      <c r="AA344" s="20">
        <f>IFERROR(VLOOKUP(E344,INPUTS!$A$44:$C$103,3,0),SCENARIOS!$J$24)</f>
        <v>0.06</v>
      </c>
      <c r="AB344" s="15">
        <f t="shared" ref="AB344:AF344" si="439">$T344*AA344*(1+$Q344)^AB$2</f>
        <v>3502.38635869765</v>
      </c>
      <c r="AC344" s="20">
        <f>IFERROR(VLOOKUP($E344,INPUTS!$A$44:$G$103,4,0),SCENARIOS!$K$24)</f>
        <v>0.15</v>
      </c>
      <c r="AD344" s="15">
        <f t="shared" si="439"/>
        <v>9906.57172736652</v>
      </c>
      <c r="AE344" s="20">
        <f>IFERROR(VLOOKUP($E344,INPUTS!$A$44:$G$103,5,0),SCENARIOS!$L$24)</f>
        <v>0.3</v>
      </c>
      <c r="AF344" s="15">
        <f t="shared" si="439"/>
        <v>22416.7532278651</v>
      </c>
      <c r="AG344" s="20">
        <f>IFERROR(VLOOKUP($E344,INPUTS!$A$44:$G$103,6,0),SCENARIOS!$M$24)</f>
        <v>0.4</v>
      </c>
      <c r="AH344" s="15">
        <f t="shared" si="415"/>
        <v>33816.6649444653</v>
      </c>
      <c r="AI344" s="20">
        <f>IFERROR(VLOOKUP($E344,INPUTS!$A$44:$G$103,7,0),SCENARIOS!$N$24)</f>
        <v>0.5</v>
      </c>
      <c r="AJ344" s="15">
        <f t="shared" si="416"/>
        <v>47825.5655634232</v>
      </c>
      <c r="AL344" t="str">
        <f t="shared" si="419"/>
        <v>N</v>
      </c>
      <c r="AM344" s="21">
        <f t="shared" si="420"/>
        <v>95651.1311268463</v>
      </c>
      <c r="BC344" s="2"/>
    </row>
    <row r="345" ht="15" customHeight="1" spans="1:55">
      <c r="A345" s="24" t="s">
        <v>1296</v>
      </c>
      <c r="B345" s="52" t="s">
        <v>406</v>
      </c>
      <c r="C345" s="52" t="s">
        <v>407</v>
      </c>
      <c r="D345" s="52" t="s">
        <v>929</v>
      </c>
      <c r="E345" s="10" t="s">
        <v>205</v>
      </c>
      <c r="F345" s="52" t="s">
        <v>408</v>
      </c>
      <c r="G345" s="52" t="s">
        <v>165</v>
      </c>
      <c r="H345" s="52" t="s">
        <v>1314</v>
      </c>
      <c r="I345" s="52" t="s">
        <v>1315</v>
      </c>
      <c r="J345" s="52" t="s">
        <v>181</v>
      </c>
      <c r="K345" s="52" t="s">
        <v>931</v>
      </c>
      <c r="L345" s="53" t="s">
        <v>288</v>
      </c>
      <c r="M345" s="13">
        <v>375</v>
      </c>
      <c r="N345" s="14">
        <f t="shared" si="417"/>
        <v>1.02739726027397</v>
      </c>
      <c r="O345" s="15">
        <v>9300</v>
      </c>
      <c r="P345" s="15">
        <f t="shared" si="386"/>
        <v>3487500</v>
      </c>
      <c r="Q345" s="16">
        <f>IFERROR(VLOOKUP(G345,SCENARIOS!$A$13:$E$18,3,0),0.025)</f>
        <v>0.025</v>
      </c>
      <c r="R345" s="52">
        <f>IFERROR(VLOOKUP(L345,INPUTS!$A$107:$B$120,2,0),0.0082)</f>
        <v>0.0085</v>
      </c>
      <c r="S345" s="52">
        <f t="shared" si="387"/>
        <v>79.05</v>
      </c>
      <c r="T345" s="15">
        <f t="shared" si="388"/>
        <v>29643.75</v>
      </c>
      <c r="U345" s="15">
        <f>T345/INPUTS!$B$7*1000</f>
        <v>37054687.5</v>
      </c>
      <c r="V345" s="15">
        <f>T345*INPUTS!$B$6</f>
        <v>93674.25</v>
      </c>
      <c r="W345" s="54" t="s">
        <v>396</v>
      </c>
      <c r="X345" s="54" t="s">
        <v>396</v>
      </c>
      <c r="Y345" s="67">
        <f>IFERROR(VLOOKUP(E345,INPUTS!$A$44:$B$103,2,0),0)</f>
        <v>0.02</v>
      </c>
      <c r="Z345" s="15">
        <f t="shared" si="413"/>
        <v>592.875</v>
      </c>
      <c r="AA345" s="20">
        <f>IFERROR(VLOOKUP(E345,INPUTS!$A$44:$C$103,3,0),SCENARIOS!$J$24)</f>
        <v>0.06</v>
      </c>
      <c r="AB345" s="15">
        <f t="shared" ref="AB345:AF345" si="440">$T345*AA345*(1+$Q345)^AB$2</f>
        <v>2012.35093265259</v>
      </c>
      <c r="AC345" s="20">
        <f>IFERROR(VLOOKUP($E345,INPUTS!$A$44:$G$103,4,0),SCENARIOS!$K$24)</f>
        <v>0.15</v>
      </c>
      <c r="AD345" s="15">
        <f t="shared" si="440"/>
        <v>5691.97593105311</v>
      </c>
      <c r="AE345" s="20">
        <f>IFERROR(VLOOKUP($E345,INPUTS!$A$44:$G$103,5,0),SCENARIOS!$L$24)</f>
        <v>0.3</v>
      </c>
      <c r="AF345" s="15">
        <f t="shared" si="440"/>
        <v>12879.8966319385</v>
      </c>
      <c r="AG345" s="20">
        <f>IFERROR(VLOOKUP($E345,INPUTS!$A$44:$G$103,6,0),SCENARIOS!$M$24)</f>
        <v>0.4</v>
      </c>
      <c r="AH345" s="15">
        <f t="shared" si="415"/>
        <v>19429.8944407434</v>
      </c>
      <c r="AI345" s="20">
        <f>IFERROR(VLOOKUP($E345,INPUTS!$A$44:$G$103,7,0),SCENARIOS!$N$24)</f>
        <v>0.5</v>
      </c>
      <c r="AJ345" s="15">
        <f t="shared" si="416"/>
        <v>27478.9276823187</v>
      </c>
      <c r="AL345" t="str">
        <f t="shared" si="419"/>
        <v>N</v>
      </c>
      <c r="AM345" s="21">
        <f t="shared" si="420"/>
        <v>54957.8553646373</v>
      </c>
      <c r="BC345" s="2"/>
    </row>
    <row r="346" ht="15" customHeight="1" spans="1:55">
      <c r="A346" s="6" t="s">
        <v>1297</v>
      </c>
      <c r="B346" s="52" t="s">
        <v>406</v>
      </c>
      <c r="C346" s="52" t="s">
        <v>407</v>
      </c>
      <c r="D346" s="52" t="s">
        <v>929</v>
      </c>
      <c r="E346" s="10" t="s">
        <v>205</v>
      </c>
      <c r="F346" s="52" t="s">
        <v>408</v>
      </c>
      <c r="G346" s="52" t="s">
        <v>165</v>
      </c>
      <c r="H346" s="52" t="s">
        <v>1317</v>
      </c>
      <c r="I346" s="52" t="s">
        <v>1318</v>
      </c>
      <c r="J346" s="52" t="s">
        <v>181</v>
      </c>
      <c r="K346" s="52" t="s">
        <v>931</v>
      </c>
      <c r="L346" s="53" t="s">
        <v>288</v>
      </c>
      <c r="M346" s="13">
        <v>375</v>
      </c>
      <c r="N346" s="14">
        <f t="shared" si="417"/>
        <v>1.02739726027397</v>
      </c>
      <c r="O346" s="15">
        <v>8600</v>
      </c>
      <c r="P346" s="15">
        <f t="shared" si="386"/>
        <v>3225000</v>
      </c>
      <c r="Q346" s="16">
        <f>IFERROR(VLOOKUP(G346,SCENARIOS!$A$13:$E$18,3,0),0.025)</f>
        <v>0.025</v>
      </c>
      <c r="R346" s="52">
        <f>IFERROR(VLOOKUP(L346,INPUTS!$A$107:$B$120,2,0),0.0082)</f>
        <v>0.0085</v>
      </c>
      <c r="S346" s="52">
        <f t="shared" si="387"/>
        <v>73.1</v>
      </c>
      <c r="T346" s="15">
        <f t="shared" si="388"/>
        <v>27412.5</v>
      </c>
      <c r="U346" s="15">
        <f>T346/INPUTS!$B$7*1000</f>
        <v>34265625</v>
      </c>
      <c r="V346" s="15">
        <f>T346*INPUTS!$B$6</f>
        <v>86623.5</v>
      </c>
      <c r="W346" s="54" t="s">
        <v>396</v>
      </c>
      <c r="X346" s="54" t="s">
        <v>396</v>
      </c>
      <c r="Y346" s="67">
        <f>IFERROR(VLOOKUP(E346,INPUTS!$A$44:$B$103,2,0),0)</f>
        <v>0.02</v>
      </c>
      <c r="Z346" s="15">
        <f t="shared" si="413"/>
        <v>548.25</v>
      </c>
      <c r="AA346" s="20">
        <f>IFERROR(VLOOKUP(E346,INPUTS!$A$44:$C$103,3,0),SCENARIOS!$J$24)</f>
        <v>0.06</v>
      </c>
      <c r="AB346" s="15">
        <f t="shared" ref="AB346:AF346" si="441">$T346*AA346*(1+$Q346)^AB$2</f>
        <v>1860.88365815186</v>
      </c>
      <c r="AC346" s="20">
        <f>IFERROR(VLOOKUP($E346,INPUTS!$A$44:$G$103,4,0),SCENARIOS!$K$24)</f>
        <v>0.15</v>
      </c>
      <c r="AD346" s="15">
        <f t="shared" si="441"/>
        <v>5263.5476351674</v>
      </c>
      <c r="AE346" s="20">
        <f>IFERROR(VLOOKUP($E346,INPUTS!$A$44:$G$103,5,0),SCENARIOS!$L$24)</f>
        <v>0.3</v>
      </c>
      <c r="AF346" s="15">
        <f t="shared" si="441"/>
        <v>11910.4420467388</v>
      </c>
      <c r="AG346" s="20">
        <f>IFERROR(VLOOKUP($E346,INPUTS!$A$44:$G$103,6,0),SCENARIOS!$M$24)</f>
        <v>0.4</v>
      </c>
      <c r="AH346" s="15">
        <f t="shared" si="415"/>
        <v>17967.4292677842</v>
      </c>
      <c r="AI346" s="20">
        <f>IFERROR(VLOOKUP($E346,INPUTS!$A$44:$G$103,7,0),SCENARIOS!$N$24)</f>
        <v>0.5</v>
      </c>
      <c r="AJ346" s="15">
        <f t="shared" si="416"/>
        <v>25410.621297628</v>
      </c>
      <c r="AL346" t="str">
        <f t="shared" si="419"/>
        <v>N</v>
      </c>
      <c r="AM346" s="21">
        <f t="shared" si="420"/>
        <v>50821.242595256</v>
      </c>
      <c r="BC346" s="2"/>
    </row>
    <row r="347" ht="15" customHeight="1" spans="1:55">
      <c r="A347" s="24" t="s">
        <v>1298</v>
      </c>
      <c r="B347" s="52" t="s">
        <v>406</v>
      </c>
      <c r="C347" s="52" t="s">
        <v>407</v>
      </c>
      <c r="D347" s="52" t="s">
        <v>929</v>
      </c>
      <c r="E347" s="10" t="s">
        <v>205</v>
      </c>
      <c r="F347" s="52" t="s">
        <v>408</v>
      </c>
      <c r="G347" s="52" t="s">
        <v>165</v>
      </c>
      <c r="H347" s="52" t="s">
        <v>1320</v>
      </c>
      <c r="I347" s="52" t="s">
        <v>1321</v>
      </c>
      <c r="J347" s="52" t="s">
        <v>181</v>
      </c>
      <c r="K347" s="52" t="s">
        <v>931</v>
      </c>
      <c r="L347" s="53" t="s">
        <v>288</v>
      </c>
      <c r="M347" s="13">
        <v>375</v>
      </c>
      <c r="N347" s="14">
        <f t="shared" si="417"/>
        <v>1.02739726027397</v>
      </c>
      <c r="O347" s="15">
        <v>8700</v>
      </c>
      <c r="P347" s="15">
        <f t="shared" si="386"/>
        <v>3262500</v>
      </c>
      <c r="Q347" s="16">
        <f>IFERROR(VLOOKUP(G347,SCENARIOS!$A$13:$E$18,3,0),0.025)</f>
        <v>0.025</v>
      </c>
      <c r="R347" s="52">
        <f>IFERROR(VLOOKUP(L347,INPUTS!$A$107:$B$120,2,0),0.0082)</f>
        <v>0.0085</v>
      </c>
      <c r="S347" s="52">
        <f t="shared" si="387"/>
        <v>73.95</v>
      </c>
      <c r="T347" s="15">
        <f t="shared" si="388"/>
        <v>27731.25</v>
      </c>
      <c r="U347" s="15">
        <f>T347/INPUTS!$B$7*1000</f>
        <v>34664062.5</v>
      </c>
      <c r="V347" s="15">
        <f>T347*INPUTS!$B$6</f>
        <v>87630.75</v>
      </c>
      <c r="W347" s="54" t="s">
        <v>396</v>
      </c>
      <c r="X347" s="54" t="s">
        <v>396</v>
      </c>
      <c r="Y347" s="67">
        <f>IFERROR(VLOOKUP(E347,INPUTS!$A$44:$B$103,2,0),0)</f>
        <v>0.02</v>
      </c>
      <c r="Z347" s="15">
        <f t="shared" si="413"/>
        <v>554.625</v>
      </c>
      <c r="AA347" s="20">
        <f>IFERROR(VLOOKUP(E347,INPUTS!$A$44:$C$103,3,0),SCENARIOS!$J$24)</f>
        <v>0.06</v>
      </c>
      <c r="AB347" s="15">
        <f t="shared" ref="AB347:AF347" si="442">$T347*AA347*(1+$Q347)^AB$2</f>
        <v>1882.52184022339</v>
      </c>
      <c r="AC347" s="20">
        <f>IFERROR(VLOOKUP($E347,INPUTS!$A$44:$G$103,4,0),SCENARIOS!$K$24)</f>
        <v>0.15</v>
      </c>
      <c r="AD347" s="15">
        <f t="shared" si="442"/>
        <v>5324.75167743678</v>
      </c>
      <c r="AE347" s="20">
        <f>IFERROR(VLOOKUP($E347,INPUTS!$A$44:$G$103,5,0),SCENARIOS!$L$24)</f>
        <v>0.3</v>
      </c>
      <c r="AF347" s="15">
        <f t="shared" si="442"/>
        <v>12048.9355589102</v>
      </c>
      <c r="AG347" s="20">
        <f>IFERROR(VLOOKUP($E347,INPUTS!$A$44:$G$103,6,0),SCENARIOS!$M$24)</f>
        <v>0.4</v>
      </c>
      <c r="AH347" s="15">
        <f t="shared" si="415"/>
        <v>18176.3528639212</v>
      </c>
      <c r="AI347" s="20">
        <f>IFERROR(VLOOKUP($E347,INPUTS!$A$44:$G$103,7,0),SCENARIOS!$N$24)</f>
        <v>0.5</v>
      </c>
      <c r="AJ347" s="15">
        <f t="shared" si="416"/>
        <v>25706.0936382981</v>
      </c>
      <c r="AL347" t="str">
        <f t="shared" si="419"/>
        <v>N</v>
      </c>
      <c r="AM347" s="21">
        <f t="shared" si="420"/>
        <v>51412.1872765962</v>
      </c>
      <c r="BC347" s="2"/>
    </row>
    <row r="348" ht="15" customHeight="1" spans="1:55">
      <c r="A348" s="6" t="s">
        <v>1299</v>
      </c>
      <c r="B348" s="52" t="s">
        <v>406</v>
      </c>
      <c r="C348" s="52" t="s">
        <v>407</v>
      </c>
      <c r="D348" s="52" t="s">
        <v>929</v>
      </c>
      <c r="E348" s="10" t="s">
        <v>205</v>
      </c>
      <c r="F348" s="52" t="s">
        <v>408</v>
      </c>
      <c r="G348" s="52" t="s">
        <v>165</v>
      </c>
      <c r="H348" s="52" t="s">
        <v>440</v>
      </c>
      <c r="I348" s="52" t="s">
        <v>439</v>
      </c>
      <c r="J348" s="52" t="s">
        <v>177</v>
      </c>
      <c r="K348" s="52" t="s">
        <v>931</v>
      </c>
      <c r="L348" s="53" t="s">
        <v>288</v>
      </c>
      <c r="M348" s="13">
        <v>563</v>
      </c>
      <c r="N348" s="14">
        <f t="shared" si="417"/>
        <v>1.54246575342466</v>
      </c>
      <c r="O348" s="15">
        <v>5700</v>
      </c>
      <c r="P348" s="15">
        <f t="shared" si="386"/>
        <v>3209100</v>
      </c>
      <c r="Q348" s="16">
        <f>IFERROR(VLOOKUP(G348,SCENARIOS!$A$13:$E$18,3,0),0.025)</f>
        <v>0.025</v>
      </c>
      <c r="R348" s="52">
        <f>IFERROR(VLOOKUP(L348,INPUTS!$A$107:$B$120,2,0),0.0082)</f>
        <v>0.0085</v>
      </c>
      <c r="S348" s="52">
        <f t="shared" si="387"/>
        <v>48.45</v>
      </c>
      <c r="T348" s="15">
        <f t="shared" si="388"/>
        <v>27277.35</v>
      </c>
      <c r="U348" s="15">
        <f>T348/INPUTS!$B$7*1000</f>
        <v>34096687.5</v>
      </c>
      <c r="V348" s="15">
        <f>T348*INPUTS!$B$6</f>
        <v>86196.426</v>
      </c>
      <c r="W348" s="54" t="s">
        <v>396</v>
      </c>
      <c r="X348" s="54" t="s">
        <v>396</v>
      </c>
      <c r="Y348" s="67">
        <f>IFERROR(VLOOKUP(E348,INPUTS!$A$44:$B$103,2,0),0)</f>
        <v>0.02</v>
      </c>
      <c r="Z348" s="15">
        <f t="shared" si="413"/>
        <v>545.547</v>
      </c>
      <c r="AA348" s="20">
        <f>IFERROR(VLOOKUP(E348,INPUTS!$A$44:$C$103,3,0),SCENARIOS!$J$24)</f>
        <v>0.06</v>
      </c>
      <c r="AB348" s="15">
        <f t="shared" ref="AB348:AF348" si="443">$T348*AA348*(1+$Q348)^AB$2</f>
        <v>1851.70906895352</v>
      </c>
      <c r="AC348" s="20">
        <f>IFERROR(VLOOKUP($E348,INPUTS!$A$44:$G$103,4,0),SCENARIOS!$K$24)</f>
        <v>0.15</v>
      </c>
      <c r="AD348" s="15">
        <f t="shared" si="443"/>
        <v>5237.59712124518</v>
      </c>
      <c r="AE348" s="20">
        <f>IFERROR(VLOOKUP($E348,INPUTS!$A$44:$G$103,5,0),SCENARIOS!$L$24)</f>
        <v>0.3</v>
      </c>
      <c r="AF348" s="15">
        <f t="shared" si="443"/>
        <v>11851.7207975782</v>
      </c>
      <c r="AG348" s="20">
        <f>IFERROR(VLOOKUP($E348,INPUTS!$A$44:$G$103,6,0),SCENARIOS!$M$24)</f>
        <v>0.4</v>
      </c>
      <c r="AH348" s="15">
        <f t="shared" si="415"/>
        <v>17878.8456630221</v>
      </c>
      <c r="AI348" s="20">
        <f>IFERROR(VLOOKUP($E348,INPUTS!$A$44:$G$103,7,0),SCENARIOS!$N$24)</f>
        <v>0.5</v>
      </c>
      <c r="AJ348" s="15">
        <f t="shared" si="416"/>
        <v>25285.3410251839</v>
      </c>
      <c r="AL348" t="str">
        <f t="shared" si="419"/>
        <v>Y</v>
      </c>
      <c r="AM348" s="21">
        <f t="shared" si="420"/>
        <v>50570.6820503678</v>
      </c>
      <c r="BC348" s="2"/>
    </row>
    <row r="349" ht="15" customHeight="1" spans="1:55">
      <c r="A349" s="24" t="s">
        <v>1300</v>
      </c>
      <c r="B349" s="52" t="s">
        <v>406</v>
      </c>
      <c r="C349" s="52" t="s">
        <v>407</v>
      </c>
      <c r="D349" s="52" t="s">
        <v>929</v>
      </c>
      <c r="E349" s="10" t="s">
        <v>205</v>
      </c>
      <c r="F349" s="52" t="s">
        <v>408</v>
      </c>
      <c r="G349" s="52" t="s">
        <v>165</v>
      </c>
      <c r="H349" s="52" t="s">
        <v>448</v>
      </c>
      <c r="I349" s="52" t="s">
        <v>447</v>
      </c>
      <c r="J349" s="52" t="s">
        <v>177</v>
      </c>
      <c r="K349" s="52" t="s">
        <v>931</v>
      </c>
      <c r="L349" s="53" t="s">
        <v>288</v>
      </c>
      <c r="M349" s="13">
        <v>375</v>
      </c>
      <c r="N349" s="14">
        <f t="shared" si="417"/>
        <v>1.02739726027397</v>
      </c>
      <c r="O349" s="15">
        <v>5600</v>
      </c>
      <c r="P349" s="15">
        <f t="shared" si="386"/>
        <v>2100000</v>
      </c>
      <c r="Q349" s="16">
        <f>IFERROR(VLOOKUP(G349,SCENARIOS!$A$13:$E$18,3,0),0.025)</f>
        <v>0.025</v>
      </c>
      <c r="R349" s="52">
        <f>IFERROR(VLOOKUP(L349,INPUTS!$A$107:$B$120,2,0),0.0082)</f>
        <v>0.0085</v>
      </c>
      <c r="S349" s="52">
        <f t="shared" si="387"/>
        <v>47.6</v>
      </c>
      <c r="T349" s="15">
        <f t="shared" si="388"/>
        <v>17850</v>
      </c>
      <c r="U349" s="15">
        <f>T349/INPUTS!$B$7*1000</f>
        <v>22312500</v>
      </c>
      <c r="V349" s="15">
        <f>T349*INPUTS!$B$6</f>
        <v>56406</v>
      </c>
      <c r="W349" s="54" t="s">
        <v>396</v>
      </c>
      <c r="X349" s="54" t="s">
        <v>396</v>
      </c>
      <c r="Y349" s="67">
        <f>IFERROR(VLOOKUP(E349,INPUTS!$A$44:$B$103,2,0),0)</f>
        <v>0.02</v>
      </c>
      <c r="Z349" s="15">
        <f t="shared" si="413"/>
        <v>357</v>
      </c>
      <c r="AA349" s="20">
        <f>IFERROR(VLOOKUP(E349,INPUTS!$A$44:$C$103,3,0),SCENARIOS!$J$24)</f>
        <v>0.06</v>
      </c>
      <c r="AB349" s="15">
        <f t="shared" ref="AB349:AF349" si="444">$T349*AA349*(1+$Q349)^AB$2</f>
        <v>1211.73819600586</v>
      </c>
      <c r="AC349" s="20">
        <f>IFERROR(VLOOKUP($E349,INPUTS!$A$44:$G$103,4,0),SCENARIOS!$K$24)</f>
        <v>0.15</v>
      </c>
      <c r="AD349" s="15">
        <f t="shared" si="444"/>
        <v>3427.42636708575</v>
      </c>
      <c r="AE349" s="20">
        <f>IFERROR(VLOOKUP($E349,INPUTS!$A$44:$G$103,5,0),SCENARIOS!$L$24)</f>
        <v>0.3</v>
      </c>
      <c r="AF349" s="15">
        <f t="shared" si="444"/>
        <v>7755.63668159738</v>
      </c>
      <c r="AG349" s="20">
        <f>IFERROR(VLOOKUP($E349,INPUTS!$A$44:$G$103,6,0),SCENARIOS!$M$24)</f>
        <v>0.4</v>
      </c>
      <c r="AH349" s="15">
        <f t="shared" si="415"/>
        <v>11699.7213836734</v>
      </c>
      <c r="AI349" s="20">
        <f>IFERROR(VLOOKUP($E349,INPUTS!$A$44:$G$103,7,0),SCENARIOS!$N$24)</f>
        <v>0.5</v>
      </c>
      <c r="AJ349" s="15">
        <f t="shared" si="416"/>
        <v>16546.4510775252</v>
      </c>
      <c r="AL349" t="str">
        <f t="shared" si="419"/>
        <v>Y</v>
      </c>
      <c r="AM349" s="21">
        <f t="shared" si="420"/>
        <v>33092.9021550504</v>
      </c>
      <c r="BC349" s="2"/>
    </row>
    <row r="350" ht="15" customHeight="1" spans="1:55">
      <c r="A350" s="6" t="s">
        <v>1302</v>
      </c>
      <c r="B350" s="52" t="s">
        <v>406</v>
      </c>
      <c r="C350" s="52" t="s">
        <v>407</v>
      </c>
      <c r="D350" s="52" t="s">
        <v>929</v>
      </c>
      <c r="E350" s="10" t="s">
        <v>205</v>
      </c>
      <c r="F350" s="52" t="s">
        <v>408</v>
      </c>
      <c r="G350" s="52" t="s">
        <v>165</v>
      </c>
      <c r="H350" s="52" t="s">
        <v>636</v>
      </c>
      <c r="I350" s="52" t="s">
        <v>635</v>
      </c>
      <c r="J350" s="52" t="s">
        <v>177</v>
      </c>
      <c r="K350" s="52" t="s">
        <v>931</v>
      </c>
      <c r="L350" s="53" t="s">
        <v>282</v>
      </c>
      <c r="M350" s="13">
        <v>563</v>
      </c>
      <c r="N350" s="14">
        <f t="shared" si="417"/>
        <v>1.54246575342466</v>
      </c>
      <c r="O350" s="15">
        <v>3600</v>
      </c>
      <c r="P350" s="15">
        <f t="shared" si="386"/>
        <v>2026800</v>
      </c>
      <c r="Q350" s="16">
        <f>IFERROR(VLOOKUP(G350,SCENARIOS!$A$13:$E$18,3,0),0.025)</f>
        <v>0.025</v>
      </c>
      <c r="R350" s="52">
        <f>IFERROR(VLOOKUP(L350,INPUTS!$A$107:$B$120,2,0),0.0082)</f>
        <v>0.0042</v>
      </c>
      <c r="S350" s="52">
        <f t="shared" si="387"/>
        <v>15.12</v>
      </c>
      <c r="T350" s="15">
        <f t="shared" si="388"/>
        <v>8512.56</v>
      </c>
      <c r="U350" s="15">
        <f>T350/INPUTS!$B$7*1000</f>
        <v>10640700</v>
      </c>
      <c r="V350" s="15">
        <f>T350*INPUTS!$B$6</f>
        <v>26899.6896</v>
      </c>
      <c r="W350" s="54" t="s">
        <v>396</v>
      </c>
      <c r="X350" s="54" t="s">
        <v>396</v>
      </c>
      <c r="Y350" s="67">
        <f>IFERROR(VLOOKUP(E350,INPUTS!$A$44:$B$103,2,0),0)</f>
        <v>0.02</v>
      </c>
      <c r="Z350" s="15">
        <f t="shared" si="413"/>
        <v>170.2512</v>
      </c>
      <c r="AA350" s="20">
        <f>IFERROR(VLOOKUP(E350,INPUTS!$A$44:$C$103,3,0),SCENARIOS!$J$24)</f>
        <v>0.06</v>
      </c>
      <c r="AB350" s="15">
        <f t="shared" ref="AB350:AF350" si="445">$T350*AA350*(1+$Q350)^AB$2</f>
        <v>577.870817803453</v>
      </c>
      <c r="AC350" s="20">
        <f>IFERROR(VLOOKUP($E350,INPUTS!$A$44:$G$103,4,0),SCENARIOS!$K$24)</f>
        <v>0.15</v>
      </c>
      <c r="AD350" s="15">
        <f t="shared" si="445"/>
        <v>1634.51947313162</v>
      </c>
      <c r="AE350" s="20">
        <f>IFERROR(VLOOKUP($E350,INPUTS!$A$44:$G$103,5,0),SCENARIOS!$L$24)</f>
        <v>0.3</v>
      </c>
      <c r="AF350" s="15">
        <f t="shared" si="445"/>
        <v>3698.61751206155</v>
      </c>
      <c r="AG350" s="20">
        <f>IFERROR(VLOOKUP($E350,INPUTS!$A$44:$G$103,6,0),SCENARIOS!$M$24)</f>
        <v>0.4</v>
      </c>
      <c r="AH350" s="15">
        <f t="shared" si="415"/>
        <v>5579.52830598336</v>
      </c>
      <c r="AI350" s="20">
        <f>IFERROR(VLOOKUP($E350,INPUTS!$A$44:$G$103,7,0),SCENARIOS!$N$24)</f>
        <v>0.5</v>
      </c>
      <c r="AJ350" s="15">
        <f t="shared" si="416"/>
        <v>7890.90518680661</v>
      </c>
      <c r="AL350" t="str">
        <f t="shared" si="419"/>
        <v>N</v>
      </c>
      <c r="AM350" s="21">
        <f t="shared" si="420"/>
        <v>15781.8103736132</v>
      </c>
      <c r="BC350" s="2"/>
    </row>
    <row r="351" ht="15" customHeight="1" spans="1:55">
      <c r="A351" s="24" t="s">
        <v>1303</v>
      </c>
      <c r="B351" s="52" t="s">
        <v>406</v>
      </c>
      <c r="C351" s="52" t="s">
        <v>407</v>
      </c>
      <c r="D351" s="52" t="s">
        <v>929</v>
      </c>
      <c r="E351" s="10" t="s">
        <v>205</v>
      </c>
      <c r="F351" s="52" t="s">
        <v>408</v>
      </c>
      <c r="G351" s="52" t="s">
        <v>165</v>
      </c>
      <c r="H351" s="52" t="s">
        <v>648</v>
      </c>
      <c r="I351" s="52" t="s">
        <v>647</v>
      </c>
      <c r="J351" s="52" t="s">
        <v>177</v>
      </c>
      <c r="K351" s="52" t="s">
        <v>931</v>
      </c>
      <c r="L351" s="53" t="s">
        <v>279</v>
      </c>
      <c r="M351" s="13">
        <v>563</v>
      </c>
      <c r="N351" s="14">
        <f t="shared" si="417"/>
        <v>1.54246575342466</v>
      </c>
      <c r="O351" s="15">
        <v>1600</v>
      </c>
      <c r="P351" s="15">
        <f t="shared" si="386"/>
        <v>900800</v>
      </c>
      <c r="Q351" s="16">
        <f>IFERROR(VLOOKUP(G351,SCENARIOS!$A$13:$E$18,3,0),0.025)</f>
        <v>0.025</v>
      </c>
      <c r="R351" s="52">
        <f>IFERROR(VLOOKUP(L351,INPUTS!$A$107:$B$120,2,0),0.0082)</f>
        <v>0.0039</v>
      </c>
      <c r="S351" s="52">
        <f t="shared" si="387"/>
        <v>6.24</v>
      </c>
      <c r="T351" s="15">
        <f t="shared" si="388"/>
        <v>3513.12</v>
      </c>
      <c r="U351" s="15">
        <f>T351/INPUTS!$B$7*1000</f>
        <v>4391400</v>
      </c>
      <c r="V351" s="15">
        <f>T351*INPUTS!$B$6</f>
        <v>11101.4592</v>
      </c>
      <c r="W351" s="54" t="s">
        <v>396</v>
      </c>
      <c r="X351" s="54" t="s">
        <v>396</v>
      </c>
      <c r="Y351" s="67">
        <f>IFERROR(VLOOKUP(E351,INPUTS!$A$44:$B$103,2,0),0)</f>
        <v>0.02</v>
      </c>
      <c r="Z351" s="15">
        <f t="shared" si="413"/>
        <v>70.2624</v>
      </c>
      <c r="AA351" s="20">
        <f>IFERROR(VLOOKUP(E351,INPUTS!$A$44:$C$103,3,0),SCENARIOS!$J$24)</f>
        <v>0.06</v>
      </c>
      <c r="AB351" s="15">
        <f t="shared" ref="AB351:AF351" si="446">$T351*AA351*(1+$Q351)^AB$2</f>
        <v>238.486369252219</v>
      </c>
      <c r="AC351" s="20">
        <f>IFERROR(VLOOKUP($E351,INPUTS!$A$44:$G$103,4,0),SCENARIOS!$K$24)</f>
        <v>0.15</v>
      </c>
      <c r="AD351" s="15">
        <f t="shared" si="446"/>
        <v>674.563592086066</v>
      </c>
      <c r="AE351" s="20">
        <f>IFERROR(VLOOKUP($E351,INPUTS!$A$44:$G$103,5,0),SCENARIOS!$L$24)</f>
        <v>0.3</v>
      </c>
      <c r="AF351" s="15">
        <f t="shared" si="446"/>
        <v>1526.41357640635</v>
      </c>
      <c r="AG351" s="20">
        <f>IFERROR(VLOOKUP($E351,INPUTS!$A$44:$G$103,6,0),SCENARIOS!$M$24)</f>
        <v>0.4</v>
      </c>
      <c r="AH351" s="15">
        <f t="shared" si="415"/>
        <v>2302.6624754852</v>
      </c>
      <c r="AI351" s="20">
        <f>IFERROR(VLOOKUP($E351,INPUTS!$A$44:$G$103,7,0),SCENARIOS!$N$24)</f>
        <v>0.5</v>
      </c>
      <c r="AJ351" s="15">
        <f t="shared" si="416"/>
        <v>3256.56404534876</v>
      </c>
      <c r="AL351" t="str">
        <f t="shared" si="419"/>
        <v>Y</v>
      </c>
      <c r="AM351" s="21">
        <f t="shared" si="420"/>
        <v>6513.12809069752</v>
      </c>
      <c r="BC351" s="2"/>
    </row>
    <row r="352" ht="15" customHeight="1" spans="1:55">
      <c r="A352" s="6" t="s">
        <v>1304</v>
      </c>
      <c r="B352" s="52" t="s">
        <v>406</v>
      </c>
      <c r="C352" s="52" t="s">
        <v>407</v>
      </c>
      <c r="D352" s="52" t="s">
        <v>929</v>
      </c>
      <c r="E352" s="10" t="s">
        <v>205</v>
      </c>
      <c r="F352" s="52" t="s">
        <v>408</v>
      </c>
      <c r="G352" s="52" t="s">
        <v>165</v>
      </c>
      <c r="H352" s="52" t="s">
        <v>234</v>
      </c>
      <c r="I352" s="52" t="s">
        <v>424</v>
      </c>
      <c r="J352" s="52" t="s">
        <v>173</v>
      </c>
      <c r="K352" s="52" t="s">
        <v>931</v>
      </c>
      <c r="L352" s="53" t="s">
        <v>293</v>
      </c>
      <c r="M352" s="13">
        <v>375</v>
      </c>
      <c r="N352" s="14">
        <f t="shared" si="417"/>
        <v>1.02739726027397</v>
      </c>
      <c r="O352" s="15">
        <v>12000</v>
      </c>
      <c r="P352" s="15">
        <f t="shared" si="386"/>
        <v>4500000</v>
      </c>
      <c r="Q352" s="16">
        <f>IFERROR(VLOOKUP(G352,SCENARIOS!$A$13:$E$18,3,0),0.025)</f>
        <v>0.025</v>
      </c>
      <c r="R352" s="52">
        <f>IFERROR(VLOOKUP(L352,INPUTS!$A$107:$B$120,2,0),0.0082)</f>
        <v>0.0079</v>
      </c>
      <c r="S352" s="52">
        <f t="shared" si="387"/>
        <v>94.8</v>
      </c>
      <c r="T352" s="15">
        <f t="shared" si="388"/>
        <v>35550</v>
      </c>
      <c r="U352" s="15">
        <f>T352/INPUTS!$B$7*1000</f>
        <v>44437500</v>
      </c>
      <c r="V352" s="15">
        <f>T352*INPUTS!$B$6</f>
        <v>112338</v>
      </c>
      <c r="W352" s="54" t="s">
        <v>396</v>
      </c>
      <c r="X352" s="54" t="s">
        <v>396</v>
      </c>
      <c r="Y352" s="67">
        <f>IFERROR(VLOOKUP(E352,INPUTS!$A$44:$B$103,2,0),0)</f>
        <v>0.02</v>
      </c>
      <c r="Z352" s="15">
        <f t="shared" si="413"/>
        <v>711</v>
      </c>
      <c r="AA352" s="20">
        <f>IFERROR(VLOOKUP(E352,INPUTS!$A$44:$C$103,3,0),SCENARIOS!$J$24)</f>
        <v>0.06</v>
      </c>
      <c r="AB352" s="15">
        <f t="shared" ref="AB352:AF352" si="447">$T352*AA352*(1+$Q352)^AB$2</f>
        <v>2413.2937180957</v>
      </c>
      <c r="AC352" s="20">
        <f>IFERROR(VLOOKUP($E352,INPUTS!$A$44:$G$103,4,0),SCENARIOS!$K$24)</f>
        <v>0.15</v>
      </c>
      <c r="AD352" s="15">
        <f t="shared" si="447"/>
        <v>6826.05083192708</v>
      </c>
      <c r="AE352" s="20">
        <f>IFERROR(VLOOKUP($E352,INPUTS!$A$44:$G$103,5,0),SCENARIOS!$L$24)</f>
        <v>0.3</v>
      </c>
      <c r="AF352" s="15">
        <f t="shared" si="447"/>
        <v>15446.0999457024</v>
      </c>
      <c r="AG352" s="20">
        <f>IFERROR(VLOOKUP($E352,INPUTS!$A$44:$G$103,6,0),SCENARIOS!$M$24)</f>
        <v>0.4</v>
      </c>
      <c r="AH352" s="15">
        <f t="shared" si="415"/>
        <v>23301.1257809294</v>
      </c>
      <c r="AI352" s="20">
        <f>IFERROR(VLOOKUP($E352,INPUTS!$A$44:$G$103,7,0),SCENARIOS!$N$24)</f>
        <v>0.5</v>
      </c>
      <c r="AJ352" s="15">
        <f t="shared" si="416"/>
        <v>32953.8563476763</v>
      </c>
      <c r="AL352" t="str">
        <f t="shared" si="419"/>
        <v>N</v>
      </c>
      <c r="AM352" s="21">
        <f t="shared" si="420"/>
        <v>65907.7126953526</v>
      </c>
      <c r="BC352" s="2"/>
    </row>
    <row r="353" ht="15" customHeight="1" spans="1:55">
      <c r="A353" s="24" t="s">
        <v>1305</v>
      </c>
      <c r="B353" s="52" t="s">
        <v>406</v>
      </c>
      <c r="C353" s="52" t="s">
        <v>407</v>
      </c>
      <c r="D353" s="52" t="s">
        <v>929</v>
      </c>
      <c r="E353" s="10" t="s">
        <v>206</v>
      </c>
      <c r="F353" s="52" t="s">
        <v>408</v>
      </c>
      <c r="G353" s="52" t="s">
        <v>165</v>
      </c>
      <c r="H353" s="52" t="s">
        <v>245</v>
      </c>
      <c r="I353" s="52" t="s">
        <v>930</v>
      </c>
      <c r="J353" s="52" t="s">
        <v>169</v>
      </c>
      <c r="K353" s="52" t="s">
        <v>931</v>
      </c>
      <c r="L353" s="53" t="s">
        <v>288</v>
      </c>
      <c r="M353" s="13">
        <v>375</v>
      </c>
      <c r="N353" s="14">
        <f t="shared" si="417"/>
        <v>1.02739726027397</v>
      </c>
      <c r="O353" s="15">
        <v>6420</v>
      </c>
      <c r="P353" s="15">
        <f t="shared" si="386"/>
        <v>2407500</v>
      </c>
      <c r="Q353" s="16">
        <f>IFERROR(VLOOKUP(G353,SCENARIOS!$A$13:$E$18,3,0),0.025)</f>
        <v>0.025</v>
      </c>
      <c r="R353" s="52">
        <f>IFERROR(VLOOKUP(L353,INPUTS!$A$107:$B$120,2,0),0.0082)</f>
        <v>0.0085</v>
      </c>
      <c r="S353" s="52">
        <f t="shared" si="387"/>
        <v>54.57</v>
      </c>
      <c r="T353" s="15">
        <f t="shared" si="388"/>
        <v>20463.75</v>
      </c>
      <c r="U353" s="15">
        <f>T353/INPUTS!$B$7*1000</f>
        <v>25579687.5</v>
      </c>
      <c r="V353" s="15">
        <f>T353*INPUTS!$B$6</f>
        <v>64665.45</v>
      </c>
      <c r="W353" s="54" t="s">
        <v>396</v>
      </c>
      <c r="X353" s="54" t="s">
        <v>396</v>
      </c>
      <c r="Y353" s="67">
        <f>IFERROR(VLOOKUP(E353,INPUTS!$A$44:$B$103,2,0),0)</f>
        <v>0.02</v>
      </c>
      <c r="Z353" s="15">
        <f t="shared" si="413"/>
        <v>409.275</v>
      </c>
      <c r="AA353" s="20">
        <f>IFERROR(VLOOKUP(E353,INPUTS!$A$44:$C$103,3,0),SCENARIOS!$J$24)</f>
        <v>0.06</v>
      </c>
      <c r="AB353" s="15">
        <f t="shared" ref="AB353:AF353" si="448">$T353*AA353*(1+$Q353)^AB$2</f>
        <v>1389.17128899243</v>
      </c>
      <c r="AC353" s="20">
        <f>IFERROR(VLOOKUP($E353,INPUTS!$A$44:$G$103,4,0),SCENARIOS!$K$24)</f>
        <v>0.15</v>
      </c>
      <c r="AD353" s="15">
        <f t="shared" si="448"/>
        <v>3929.29951369473</v>
      </c>
      <c r="AE353" s="20">
        <f>IFERROR(VLOOKUP($E353,INPUTS!$A$44:$G$103,5,0),SCENARIOS!$L$24)</f>
        <v>0.3</v>
      </c>
      <c r="AF353" s="15">
        <f t="shared" si="448"/>
        <v>8891.28348140271</v>
      </c>
      <c r="AG353" s="20">
        <f>IFERROR(VLOOKUP($E353,INPUTS!$A$44:$G$103,6,0),SCENARIOS!$M$24)</f>
        <v>0.4</v>
      </c>
      <c r="AH353" s="15">
        <f t="shared" si="415"/>
        <v>13412.894871997</v>
      </c>
      <c r="AI353" s="20">
        <f>IFERROR(VLOOKUP($E353,INPUTS!$A$44:$G$103,7,0),SCENARIOS!$N$24)</f>
        <v>0.5</v>
      </c>
      <c r="AJ353" s="15">
        <f t="shared" si="416"/>
        <v>18969.32427102</v>
      </c>
      <c r="AL353" t="str">
        <f t="shared" si="419"/>
        <v>Y</v>
      </c>
      <c r="AM353" s="21">
        <f t="shared" si="420"/>
        <v>37938.64854204</v>
      </c>
      <c r="BC353" s="2"/>
    </row>
    <row r="354" ht="15" customHeight="1" spans="1:55">
      <c r="A354" s="6" t="s">
        <v>1306</v>
      </c>
      <c r="B354" s="52" t="s">
        <v>406</v>
      </c>
      <c r="C354" s="52" t="s">
        <v>407</v>
      </c>
      <c r="D354" s="52" t="s">
        <v>929</v>
      </c>
      <c r="E354" s="10" t="s">
        <v>206</v>
      </c>
      <c r="F354" s="52" t="s">
        <v>408</v>
      </c>
      <c r="G354" s="52" t="s">
        <v>165</v>
      </c>
      <c r="H354" s="52" t="s">
        <v>251</v>
      </c>
      <c r="I354" s="52" t="s">
        <v>930</v>
      </c>
      <c r="J354" s="52" t="s">
        <v>169</v>
      </c>
      <c r="K354" s="52" t="s">
        <v>931</v>
      </c>
      <c r="L354" s="53" t="s">
        <v>288</v>
      </c>
      <c r="M354" s="13">
        <v>375</v>
      </c>
      <c r="N354" s="14">
        <f t="shared" si="417"/>
        <v>1.02739726027397</v>
      </c>
      <c r="O354" s="15">
        <v>8220</v>
      </c>
      <c r="P354" s="15">
        <f t="shared" si="386"/>
        <v>3082500</v>
      </c>
      <c r="Q354" s="16">
        <f>IFERROR(VLOOKUP(G354,SCENARIOS!$A$13:$E$18,3,0),0.025)</f>
        <v>0.025</v>
      </c>
      <c r="R354" s="52">
        <f>IFERROR(VLOOKUP(L354,INPUTS!$A$107:$B$120,2,0),0.0082)</f>
        <v>0.0085</v>
      </c>
      <c r="S354" s="52">
        <f t="shared" si="387"/>
        <v>69.87</v>
      </c>
      <c r="T354" s="15">
        <f t="shared" si="388"/>
        <v>26201.25</v>
      </c>
      <c r="U354" s="15">
        <f>T354/INPUTS!$B$7*1000</f>
        <v>32751562.5</v>
      </c>
      <c r="V354" s="15">
        <f>T354*INPUTS!$B$6</f>
        <v>82795.95</v>
      </c>
      <c r="W354" s="54" t="s">
        <v>396</v>
      </c>
      <c r="X354" s="54" t="s">
        <v>396</v>
      </c>
      <c r="Y354" s="67">
        <f>IFERROR(VLOOKUP(E354,INPUTS!$A$44:$B$103,2,0),0)</f>
        <v>0.02</v>
      </c>
      <c r="Z354" s="15">
        <f t="shared" si="413"/>
        <v>524.025</v>
      </c>
      <c r="AA354" s="20">
        <f>IFERROR(VLOOKUP(E354,INPUTS!$A$44:$C$103,3,0),SCENARIOS!$J$24)</f>
        <v>0.06</v>
      </c>
      <c r="AB354" s="15">
        <f t="shared" ref="AB354:AF354" si="449">$T354*AA354*(1+$Q354)^AB$2</f>
        <v>1778.65856628003</v>
      </c>
      <c r="AC354" s="20">
        <f>IFERROR(VLOOKUP($E354,INPUTS!$A$44:$G$103,4,0),SCENARIOS!$K$24)</f>
        <v>0.15</v>
      </c>
      <c r="AD354" s="15">
        <f t="shared" si="449"/>
        <v>5030.97227454372</v>
      </c>
      <c r="AE354" s="20">
        <f>IFERROR(VLOOKUP($E354,INPUTS!$A$44:$G$103,5,0),SCENARIOS!$L$24)</f>
        <v>0.3</v>
      </c>
      <c r="AF354" s="15">
        <f t="shared" si="449"/>
        <v>11384.1667004876</v>
      </c>
      <c r="AG354" s="20">
        <f>IFERROR(VLOOKUP($E354,INPUTS!$A$44:$G$103,6,0),SCENARIOS!$M$24)</f>
        <v>0.4</v>
      </c>
      <c r="AH354" s="15">
        <f t="shared" si="415"/>
        <v>17173.5196024635</v>
      </c>
      <c r="AI354" s="20">
        <f>IFERROR(VLOOKUP($E354,INPUTS!$A$44:$G$103,7,0),SCENARIOS!$N$24)</f>
        <v>0.5</v>
      </c>
      <c r="AJ354" s="15">
        <f t="shared" si="416"/>
        <v>24287.8264030817</v>
      </c>
      <c r="AL354" t="str">
        <f t="shared" si="419"/>
        <v>N</v>
      </c>
      <c r="AM354" s="21">
        <f t="shared" si="420"/>
        <v>48575.6528061633</v>
      </c>
      <c r="BC354" s="2"/>
    </row>
    <row r="355" ht="15" customHeight="1" spans="1:55">
      <c r="A355" s="24" t="s">
        <v>1307</v>
      </c>
      <c r="B355" s="52" t="s">
        <v>406</v>
      </c>
      <c r="C355" s="52" t="s">
        <v>407</v>
      </c>
      <c r="D355" s="52" t="s">
        <v>929</v>
      </c>
      <c r="E355" s="10" t="s">
        <v>206</v>
      </c>
      <c r="F355" s="52" t="s">
        <v>408</v>
      </c>
      <c r="G355" s="52" t="s">
        <v>165</v>
      </c>
      <c r="H355" s="52" t="s">
        <v>702</v>
      </c>
      <c r="I355" s="52" t="s">
        <v>701</v>
      </c>
      <c r="J355" s="52" t="s">
        <v>181</v>
      </c>
      <c r="K355" s="52" t="s">
        <v>931</v>
      </c>
      <c r="L355" s="53" t="s">
        <v>288</v>
      </c>
      <c r="M355" s="13">
        <v>375</v>
      </c>
      <c r="N355" s="14">
        <f t="shared" si="417"/>
        <v>1.02739726027397</v>
      </c>
      <c r="O355" s="15">
        <v>10600</v>
      </c>
      <c r="P355" s="15">
        <f t="shared" si="386"/>
        <v>3975000</v>
      </c>
      <c r="Q355" s="16">
        <f>IFERROR(VLOOKUP(G355,SCENARIOS!$A$13:$E$18,3,0),0.025)</f>
        <v>0.025</v>
      </c>
      <c r="R355" s="52">
        <f>IFERROR(VLOOKUP(L355,INPUTS!$A$107:$B$120,2,0),0.0082)</f>
        <v>0.0085</v>
      </c>
      <c r="S355" s="52">
        <f t="shared" si="387"/>
        <v>90.1</v>
      </c>
      <c r="T355" s="15">
        <f t="shared" si="388"/>
        <v>33787.5</v>
      </c>
      <c r="U355" s="15">
        <f>T355/INPUTS!$B$7*1000</f>
        <v>42234375</v>
      </c>
      <c r="V355" s="15">
        <f>T355*INPUTS!$B$6</f>
        <v>106768.5</v>
      </c>
      <c r="W355" s="54" t="s">
        <v>396</v>
      </c>
      <c r="X355" s="54" t="s">
        <v>396</v>
      </c>
      <c r="Y355" s="67">
        <f>IFERROR(VLOOKUP(E355,INPUTS!$A$44:$B$103,2,0),0)</f>
        <v>0.02</v>
      </c>
      <c r="Z355" s="15">
        <f t="shared" si="413"/>
        <v>675.75</v>
      </c>
      <c r="AA355" s="20">
        <f>IFERROR(VLOOKUP(E355,INPUTS!$A$44:$C$103,3,0),SCENARIOS!$J$24)</f>
        <v>0.06</v>
      </c>
      <c r="AB355" s="15">
        <f t="shared" ref="AB355:AF355" si="450">$T355*AA355*(1+$Q355)^AB$2</f>
        <v>2293.64729958252</v>
      </c>
      <c r="AC355" s="20">
        <f>IFERROR(VLOOKUP($E355,INPUTS!$A$44:$G$103,4,0),SCENARIOS!$K$24)</f>
        <v>0.15</v>
      </c>
      <c r="AD355" s="15">
        <f t="shared" si="450"/>
        <v>6487.62848055516</v>
      </c>
      <c r="AE355" s="20">
        <f>IFERROR(VLOOKUP($E355,INPUTS!$A$44:$G$103,5,0),SCENARIOS!$L$24)</f>
        <v>0.3</v>
      </c>
      <c r="AF355" s="15">
        <f t="shared" si="450"/>
        <v>14680.3122901665</v>
      </c>
      <c r="AG355" s="20">
        <f>IFERROR(VLOOKUP($E355,INPUTS!$A$44:$G$103,6,0),SCENARIOS!$M$24)</f>
        <v>0.4</v>
      </c>
      <c r="AH355" s="15">
        <f t="shared" si="415"/>
        <v>22145.9011905247</v>
      </c>
      <c r="AI355" s="20">
        <f>IFERROR(VLOOKUP($E355,INPUTS!$A$44:$G$103,7,0),SCENARIOS!$N$24)</f>
        <v>0.5</v>
      </c>
      <c r="AJ355" s="15">
        <f t="shared" si="416"/>
        <v>31320.0681110299</v>
      </c>
      <c r="AL355" t="str">
        <f t="shared" si="419"/>
        <v>N</v>
      </c>
      <c r="AM355" s="21">
        <f t="shared" si="420"/>
        <v>62640.1362220598</v>
      </c>
      <c r="BC355" s="2"/>
    </row>
    <row r="356" ht="15" customHeight="1" spans="1:55">
      <c r="A356" s="6" t="s">
        <v>1308</v>
      </c>
      <c r="B356" s="52" t="s">
        <v>406</v>
      </c>
      <c r="C356" s="52" t="s">
        <v>407</v>
      </c>
      <c r="D356" s="52" t="s">
        <v>929</v>
      </c>
      <c r="E356" s="10" t="s">
        <v>206</v>
      </c>
      <c r="F356" s="52" t="s">
        <v>408</v>
      </c>
      <c r="G356" s="52" t="s">
        <v>165</v>
      </c>
      <c r="H356" s="52" t="s">
        <v>515</v>
      </c>
      <c r="I356" s="52" t="s">
        <v>514</v>
      </c>
      <c r="J356" s="52" t="s">
        <v>181</v>
      </c>
      <c r="K356" s="52" t="s">
        <v>931</v>
      </c>
      <c r="L356" s="53" t="s">
        <v>288</v>
      </c>
      <c r="M356" s="13">
        <v>375</v>
      </c>
      <c r="N356" s="14">
        <f t="shared" si="417"/>
        <v>1.02739726027397</v>
      </c>
      <c r="O356" s="15">
        <v>8980</v>
      </c>
      <c r="P356" s="15">
        <f t="shared" si="386"/>
        <v>3367500</v>
      </c>
      <c r="Q356" s="16">
        <f>IFERROR(VLOOKUP(G356,SCENARIOS!$A$13:$E$18,3,0),0.025)</f>
        <v>0.025</v>
      </c>
      <c r="R356" s="52">
        <f>IFERROR(VLOOKUP(L356,INPUTS!$A$107:$B$120,2,0),0.0082)</f>
        <v>0.0085</v>
      </c>
      <c r="S356" s="52">
        <f t="shared" si="387"/>
        <v>76.33</v>
      </c>
      <c r="T356" s="15">
        <f t="shared" si="388"/>
        <v>28623.75</v>
      </c>
      <c r="U356" s="15">
        <f>T356/INPUTS!$B$7*1000</f>
        <v>35779687.5</v>
      </c>
      <c r="V356" s="15">
        <f>T356*INPUTS!$B$6</f>
        <v>90451.05</v>
      </c>
      <c r="W356" s="54" t="s">
        <v>396</v>
      </c>
      <c r="X356" s="54" t="s">
        <v>396</v>
      </c>
      <c r="Y356" s="67">
        <f>IFERROR(VLOOKUP(E356,INPUTS!$A$44:$B$103,2,0),0)</f>
        <v>0.02</v>
      </c>
      <c r="Z356" s="15">
        <f t="shared" si="413"/>
        <v>572.475</v>
      </c>
      <c r="AA356" s="20">
        <f>IFERROR(VLOOKUP(E356,INPUTS!$A$44:$C$103,3,0),SCENARIOS!$J$24)</f>
        <v>0.06</v>
      </c>
      <c r="AB356" s="15">
        <f t="shared" ref="AB356:AF356" si="451">$T356*AA356*(1+$Q356)^AB$2</f>
        <v>1943.10875002368</v>
      </c>
      <c r="AC356" s="20">
        <f>IFERROR(VLOOKUP($E356,INPUTS!$A$44:$G$103,4,0),SCENARIOS!$K$24)</f>
        <v>0.15</v>
      </c>
      <c r="AD356" s="15">
        <f t="shared" si="451"/>
        <v>5496.12299579107</v>
      </c>
      <c r="AE356" s="20">
        <f>IFERROR(VLOOKUP($E356,INPUTS!$A$44:$G$103,5,0),SCENARIOS!$L$24)</f>
        <v>0.3</v>
      </c>
      <c r="AF356" s="15">
        <f t="shared" si="451"/>
        <v>12436.7173929901</v>
      </c>
      <c r="AG356" s="20">
        <f>IFERROR(VLOOKUP($E356,INPUTS!$A$44:$G$103,6,0),SCENARIOS!$M$24)</f>
        <v>0.4</v>
      </c>
      <c r="AH356" s="15">
        <f t="shared" si="415"/>
        <v>18761.3389331049</v>
      </c>
      <c r="AI356" s="20">
        <f>IFERROR(VLOOKUP($E356,INPUTS!$A$44:$G$103,7,0),SCENARIOS!$N$24)</f>
        <v>0.5</v>
      </c>
      <c r="AJ356" s="15">
        <f t="shared" si="416"/>
        <v>26533.4161921744</v>
      </c>
      <c r="AL356" t="str">
        <f t="shared" si="419"/>
        <v>N</v>
      </c>
      <c r="AM356" s="21">
        <f t="shared" si="420"/>
        <v>53066.8323843487</v>
      </c>
      <c r="BC356" s="2"/>
    </row>
    <row r="357" ht="15" customHeight="1" spans="1:55">
      <c r="A357" s="24" t="s">
        <v>1309</v>
      </c>
      <c r="B357" s="52" t="s">
        <v>406</v>
      </c>
      <c r="C357" s="52" t="s">
        <v>407</v>
      </c>
      <c r="D357" s="52" t="s">
        <v>929</v>
      </c>
      <c r="E357" s="10" t="s">
        <v>206</v>
      </c>
      <c r="F357" s="52" t="s">
        <v>408</v>
      </c>
      <c r="G357" s="52" t="s">
        <v>165</v>
      </c>
      <c r="H357" s="52" t="s">
        <v>452</v>
      </c>
      <c r="I357" s="52" t="s">
        <v>451</v>
      </c>
      <c r="J357" s="52" t="s">
        <v>181</v>
      </c>
      <c r="K357" s="52" t="s">
        <v>931</v>
      </c>
      <c r="L357" s="53" t="s">
        <v>288</v>
      </c>
      <c r="M357" s="13">
        <v>375</v>
      </c>
      <c r="N357" s="14">
        <f t="shared" si="417"/>
        <v>1.02739726027397</v>
      </c>
      <c r="O357" s="15">
        <v>9600</v>
      </c>
      <c r="P357" s="15">
        <f t="shared" si="386"/>
        <v>3600000</v>
      </c>
      <c r="Q357" s="16">
        <f>IFERROR(VLOOKUP(G357,SCENARIOS!$A$13:$E$18,3,0),0.025)</f>
        <v>0.025</v>
      </c>
      <c r="R357" s="52">
        <f>IFERROR(VLOOKUP(L357,INPUTS!$A$107:$B$120,2,0),0.0082)</f>
        <v>0.0085</v>
      </c>
      <c r="S357" s="52">
        <f t="shared" si="387"/>
        <v>81.6</v>
      </c>
      <c r="T357" s="15">
        <f t="shared" si="388"/>
        <v>30600</v>
      </c>
      <c r="U357" s="15">
        <f>T357/INPUTS!$B$7*1000</f>
        <v>38250000</v>
      </c>
      <c r="V357" s="15">
        <f>T357*INPUTS!$B$6</f>
        <v>96696</v>
      </c>
      <c r="W357" s="54" t="s">
        <v>521</v>
      </c>
      <c r="X357" s="54" t="s">
        <v>396</v>
      </c>
      <c r="Y357" s="67">
        <f>IFERROR(VLOOKUP(E357,INPUTS!$A$44:$B$103,2,0),0)</f>
        <v>0.02</v>
      </c>
      <c r="Z357" s="15">
        <f t="shared" si="413"/>
        <v>612</v>
      </c>
      <c r="AA357" s="20">
        <f>IFERROR(VLOOKUP(E357,INPUTS!$A$44:$C$103,3,0),SCENARIOS!$J$24)</f>
        <v>0.06</v>
      </c>
      <c r="AB357" s="15">
        <f t="shared" ref="AB357:AF357" si="452">$T357*AA357*(1+$Q357)^AB$2</f>
        <v>2077.26547886719</v>
      </c>
      <c r="AC357" s="20">
        <f>IFERROR(VLOOKUP($E357,INPUTS!$A$44:$G$103,4,0),SCENARIOS!$K$24)</f>
        <v>0.15</v>
      </c>
      <c r="AD357" s="15">
        <f t="shared" si="452"/>
        <v>5875.58805786128</v>
      </c>
      <c r="AE357" s="20">
        <f>IFERROR(VLOOKUP($E357,INPUTS!$A$44:$G$103,5,0),SCENARIOS!$L$24)</f>
        <v>0.3</v>
      </c>
      <c r="AF357" s="15">
        <f t="shared" si="452"/>
        <v>13295.3771684527</v>
      </c>
      <c r="AG357" s="20">
        <f>IFERROR(VLOOKUP($E357,INPUTS!$A$44:$G$103,6,0),SCENARIOS!$M$24)</f>
        <v>0.4</v>
      </c>
      <c r="AH357" s="15">
        <f t="shared" si="415"/>
        <v>20056.6652291544</v>
      </c>
      <c r="AI357" s="20">
        <f>IFERROR(VLOOKUP($E357,INPUTS!$A$44:$G$103,7,0),SCENARIOS!$N$24)</f>
        <v>0.5</v>
      </c>
      <c r="AJ357" s="15">
        <f t="shared" si="416"/>
        <v>28365.3447043289</v>
      </c>
      <c r="AL357" t="str">
        <f t="shared" si="419"/>
        <v>N</v>
      </c>
      <c r="AM357" s="21">
        <f t="shared" si="420"/>
        <v>56730.6894086579</v>
      </c>
      <c r="BC357" s="2"/>
    </row>
    <row r="358" ht="15" customHeight="1" spans="1:55">
      <c r="A358" s="6" t="s">
        <v>1310</v>
      </c>
      <c r="B358" s="52" t="s">
        <v>604</v>
      </c>
      <c r="C358" s="52" t="s">
        <v>605</v>
      </c>
      <c r="D358" s="52" t="s">
        <v>929</v>
      </c>
      <c r="E358" s="10" t="s">
        <v>213</v>
      </c>
      <c r="F358" s="52" t="s">
        <v>606</v>
      </c>
      <c r="G358" s="52" t="s">
        <v>165</v>
      </c>
      <c r="H358" s="52" t="s">
        <v>249</v>
      </c>
      <c r="I358" s="52" t="s">
        <v>930</v>
      </c>
      <c r="J358" s="52" t="s">
        <v>169</v>
      </c>
      <c r="K358" s="52" t="s">
        <v>931</v>
      </c>
      <c r="L358" s="53" t="s">
        <v>288</v>
      </c>
      <c r="M358" s="13">
        <v>336</v>
      </c>
      <c r="N358" s="14">
        <f t="shared" si="417"/>
        <v>0.920547945205479</v>
      </c>
      <c r="O358" s="15">
        <v>7130</v>
      </c>
      <c r="P358" s="15">
        <f t="shared" si="386"/>
        <v>2395680</v>
      </c>
      <c r="Q358" s="16">
        <f>IFERROR(VLOOKUP(G358,SCENARIOS!$A$13:$E$18,3,0),0.025)</f>
        <v>0.025</v>
      </c>
      <c r="R358" s="52">
        <f>IFERROR(VLOOKUP(L358,INPUTS!$A$107:$B$120,2,0),0.0082)</f>
        <v>0.0085</v>
      </c>
      <c r="S358" s="52">
        <f t="shared" si="387"/>
        <v>60.605</v>
      </c>
      <c r="T358" s="15">
        <f t="shared" si="388"/>
        <v>20363.28</v>
      </c>
      <c r="U358" s="15">
        <f>T358/INPUTS!$B$7*1000</f>
        <v>25454100</v>
      </c>
      <c r="V358" s="15">
        <f>T358*INPUTS!$B$6</f>
        <v>64347.9648</v>
      </c>
      <c r="W358" s="54" t="s">
        <v>396</v>
      </c>
      <c r="X358" s="54" t="s">
        <v>396</v>
      </c>
      <c r="Y358" s="67">
        <f>IFERROR(VLOOKUP(E358,INPUTS!$A$44:$B$103,2,0),0)</f>
        <v>0.02</v>
      </c>
      <c r="Z358" s="15">
        <f t="shared" si="413"/>
        <v>407.2656</v>
      </c>
      <c r="AA358" s="20">
        <f>IFERROR(VLOOKUP(E358,INPUTS!$A$44:$C$103,3,0),SCENARIOS!$J$24)</f>
        <v>0.06</v>
      </c>
      <c r="AB358" s="15">
        <f t="shared" ref="AB358:AF358" si="453">$T358*AA358*(1+$Q358)^AB$2</f>
        <v>1382.35093400348</v>
      </c>
      <c r="AC358" s="20">
        <f>IFERROR(VLOOKUP($E358,INPUTS!$A$44:$G$103,4,0),SCENARIOS!$K$24)</f>
        <v>0.15</v>
      </c>
      <c r="AD358" s="15">
        <f t="shared" si="453"/>
        <v>3910.00799957142</v>
      </c>
      <c r="AE358" s="20">
        <f>IFERROR(VLOOKUP($E358,INPUTS!$A$44:$G$103,5,0),SCENARIOS!$L$24)</f>
        <v>0.3</v>
      </c>
      <c r="AF358" s="15">
        <f t="shared" si="453"/>
        <v>8847.63032636629</v>
      </c>
      <c r="AG358" s="20">
        <f>IFERROR(VLOOKUP($E358,INPUTS!$A$44:$G$103,6,0),SCENARIOS!$M$24)</f>
        <v>0.4</v>
      </c>
      <c r="AH358" s="15">
        <f t="shared" si="415"/>
        <v>13347.0421544946</v>
      </c>
      <c r="AI358" s="20">
        <f>IFERROR(VLOOKUP($E358,INPUTS!$A$44:$G$103,7,0),SCENARIOS!$N$24)</f>
        <v>0.5</v>
      </c>
      <c r="AJ358" s="15">
        <f t="shared" si="416"/>
        <v>18876.1913892408</v>
      </c>
      <c r="AL358" t="str">
        <f t="shared" si="419"/>
        <v>N</v>
      </c>
      <c r="AM358" s="21">
        <f t="shared" si="420"/>
        <v>37752.3827784815</v>
      </c>
      <c r="BC358" s="2"/>
    </row>
    <row r="359" ht="15" customHeight="1" spans="1:55">
      <c r="A359" s="24" t="s">
        <v>1311</v>
      </c>
      <c r="B359" s="52" t="s">
        <v>604</v>
      </c>
      <c r="C359" s="52" t="s">
        <v>605</v>
      </c>
      <c r="D359" s="52" t="s">
        <v>929</v>
      </c>
      <c r="E359" s="10" t="s">
        <v>213</v>
      </c>
      <c r="F359" s="52" t="s">
        <v>606</v>
      </c>
      <c r="G359" s="52" t="s">
        <v>165</v>
      </c>
      <c r="H359" s="52" t="s">
        <v>254</v>
      </c>
      <c r="I359" s="52" t="s">
        <v>930</v>
      </c>
      <c r="J359" s="52" t="s">
        <v>169</v>
      </c>
      <c r="K359" s="52" t="s">
        <v>931</v>
      </c>
      <c r="L359" s="53" t="s">
        <v>288</v>
      </c>
      <c r="M359" s="13">
        <v>336</v>
      </c>
      <c r="N359" s="14">
        <f t="shared" si="417"/>
        <v>0.920547945205479</v>
      </c>
      <c r="O359" s="15">
        <v>5400</v>
      </c>
      <c r="P359" s="15">
        <f t="shared" si="386"/>
        <v>1814400</v>
      </c>
      <c r="Q359" s="16">
        <f>IFERROR(VLOOKUP(G359,SCENARIOS!$A$13:$E$18,3,0),0.025)</f>
        <v>0.025</v>
      </c>
      <c r="R359" s="52">
        <f>IFERROR(VLOOKUP(L359,INPUTS!$A$107:$B$120,2,0),0.0082)</f>
        <v>0.0085</v>
      </c>
      <c r="S359" s="52">
        <f t="shared" si="387"/>
        <v>45.9</v>
      </c>
      <c r="T359" s="15">
        <f t="shared" si="388"/>
        <v>15422.4</v>
      </c>
      <c r="U359" s="15">
        <f>T359/INPUTS!$B$7*1000</f>
        <v>19278000</v>
      </c>
      <c r="V359" s="15">
        <f>T359*INPUTS!$B$6</f>
        <v>48734.784</v>
      </c>
      <c r="W359" s="54" t="s">
        <v>396</v>
      </c>
      <c r="X359" s="54" t="s">
        <v>396</v>
      </c>
      <c r="Y359" s="67">
        <f>IFERROR(VLOOKUP(E359,INPUTS!$A$44:$B$103,2,0),0)</f>
        <v>0.02</v>
      </c>
      <c r="Z359" s="15">
        <f t="shared" si="413"/>
        <v>308.448</v>
      </c>
      <c r="AA359" s="20">
        <f>IFERROR(VLOOKUP(E359,INPUTS!$A$44:$C$103,3,0),SCENARIOS!$J$24)</f>
        <v>0.06</v>
      </c>
      <c r="AB359" s="15">
        <f t="shared" ref="AB359:AF359" si="454">$T359*AA359*(1+$Q359)^AB$2</f>
        <v>1046.94180134906</v>
      </c>
      <c r="AC359" s="20">
        <f>IFERROR(VLOOKUP($E359,INPUTS!$A$44:$G$103,4,0),SCENARIOS!$K$24)</f>
        <v>0.15</v>
      </c>
      <c r="AD359" s="15">
        <f t="shared" si="454"/>
        <v>2961.29638116208</v>
      </c>
      <c r="AE359" s="20">
        <f>IFERROR(VLOOKUP($E359,INPUTS!$A$44:$G$103,5,0),SCENARIOS!$L$24)</f>
        <v>0.3</v>
      </c>
      <c r="AF359" s="15">
        <f t="shared" si="454"/>
        <v>6700.87009290014</v>
      </c>
      <c r="AG359" s="20">
        <f>IFERROR(VLOOKUP($E359,INPUTS!$A$44:$G$103,6,0),SCENARIOS!$M$24)</f>
        <v>0.4</v>
      </c>
      <c r="AH359" s="15">
        <f t="shared" si="415"/>
        <v>10108.5592754938</v>
      </c>
      <c r="AI359" s="20">
        <f>IFERROR(VLOOKUP($E359,INPUTS!$A$44:$G$103,7,0),SCENARIOS!$N$24)</f>
        <v>0.5</v>
      </c>
      <c r="AJ359" s="15">
        <f t="shared" si="416"/>
        <v>14296.1337309818</v>
      </c>
      <c r="AL359" t="str">
        <f t="shared" si="419"/>
        <v>Y</v>
      </c>
      <c r="AM359" s="21">
        <f t="shared" si="420"/>
        <v>28592.2674619636</v>
      </c>
      <c r="BC359" s="2"/>
    </row>
    <row r="360" ht="15" customHeight="1" spans="1:55">
      <c r="A360" s="6" t="s">
        <v>1312</v>
      </c>
      <c r="B360" s="52" t="s">
        <v>604</v>
      </c>
      <c r="C360" s="52" t="s">
        <v>605</v>
      </c>
      <c r="D360" s="52" t="s">
        <v>929</v>
      </c>
      <c r="E360" s="10" t="s">
        <v>213</v>
      </c>
      <c r="F360" s="52" t="s">
        <v>606</v>
      </c>
      <c r="G360" s="52" t="s">
        <v>165</v>
      </c>
      <c r="H360" s="52" t="s">
        <v>255</v>
      </c>
      <c r="I360" s="52" t="s">
        <v>930</v>
      </c>
      <c r="J360" s="52" t="s">
        <v>169</v>
      </c>
      <c r="K360" s="52" t="s">
        <v>931</v>
      </c>
      <c r="L360" s="53" t="s">
        <v>288</v>
      </c>
      <c r="M360" s="13">
        <v>336</v>
      </c>
      <c r="N360" s="14">
        <f t="shared" si="417"/>
        <v>0.920547945205479</v>
      </c>
      <c r="O360" s="15">
        <v>5710</v>
      </c>
      <c r="P360" s="15">
        <f t="shared" si="386"/>
        <v>1918560</v>
      </c>
      <c r="Q360" s="16">
        <f>IFERROR(VLOOKUP(G360,SCENARIOS!$A$13:$E$18,3,0),0.025)</f>
        <v>0.025</v>
      </c>
      <c r="R360" s="52">
        <f>IFERROR(VLOOKUP(L360,INPUTS!$A$107:$B$120,2,0),0.0082)</f>
        <v>0.0085</v>
      </c>
      <c r="S360" s="52">
        <f t="shared" si="387"/>
        <v>48.535</v>
      </c>
      <c r="T360" s="15">
        <f t="shared" si="388"/>
        <v>16307.76</v>
      </c>
      <c r="U360" s="15">
        <f>T360/INPUTS!$B$7*1000</f>
        <v>20384700</v>
      </c>
      <c r="V360" s="15">
        <f>T360*INPUTS!$B$6</f>
        <v>51532.5216</v>
      </c>
      <c r="W360" s="54" t="s">
        <v>396</v>
      </c>
      <c r="X360" s="54" t="s">
        <v>396</v>
      </c>
      <c r="Y360" s="67">
        <f>IFERROR(VLOOKUP(E360,INPUTS!$A$44:$B$103,2,0),0)</f>
        <v>0.02</v>
      </c>
      <c r="Z360" s="15">
        <f t="shared" si="413"/>
        <v>326.1552</v>
      </c>
      <c r="AA360" s="20">
        <f>IFERROR(VLOOKUP(E360,INPUTS!$A$44:$C$103,3,0),SCENARIOS!$J$24)</f>
        <v>0.06</v>
      </c>
      <c r="AB360" s="15">
        <f t="shared" ref="AB360:AF360" si="455">$T360*AA360*(1+$Q360)^AB$2</f>
        <v>1107.04401587095</v>
      </c>
      <c r="AC360" s="20">
        <f>IFERROR(VLOOKUP($E360,INPUTS!$A$44:$G$103,4,0),SCENARIOS!$K$24)</f>
        <v>0.15</v>
      </c>
      <c r="AD360" s="15">
        <f t="shared" si="455"/>
        <v>3131.29672896954</v>
      </c>
      <c r="AE360" s="20">
        <f>IFERROR(VLOOKUP($E360,INPUTS!$A$44:$G$103,5,0),SCENARIOS!$L$24)</f>
        <v>0.3</v>
      </c>
      <c r="AF360" s="15">
        <f t="shared" si="455"/>
        <v>7085.54967230737</v>
      </c>
      <c r="AG360" s="20">
        <f>IFERROR(VLOOKUP($E360,INPUTS!$A$44:$G$103,6,0),SCENARIOS!$M$24)</f>
        <v>0.4</v>
      </c>
      <c r="AH360" s="15">
        <f t="shared" si="415"/>
        <v>10688.865456124</v>
      </c>
      <c r="AI360" s="20">
        <f>IFERROR(VLOOKUP($E360,INPUTS!$A$44:$G$103,7,0),SCENARIOS!$N$24)</f>
        <v>0.5</v>
      </c>
      <c r="AJ360" s="15">
        <f t="shared" si="416"/>
        <v>15116.837704427</v>
      </c>
      <c r="AL360" t="str">
        <f t="shared" si="419"/>
        <v>Y</v>
      </c>
      <c r="AM360" s="21">
        <f t="shared" si="420"/>
        <v>30233.6754088541</v>
      </c>
      <c r="BC360" s="2"/>
    </row>
    <row r="361" ht="15" customHeight="1" spans="1:55">
      <c r="A361" s="24" t="s">
        <v>1313</v>
      </c>
      <c r="B361" s="52" t="s">
        <v>604</v>
      </c>
      <c r="C361" s="52" t="s">
        <v>605</v>
      </c>
      <c r="D361" s="52" t="s">
        <v>929</v>
      </c>
      <c r="E361" s="10" t="s">
        <v>213</v>
      </c>
      <c r="F361" s="52" t="s">
        <v>606</v>
      </c>
      <c r="G361" s="52" t="s">
        <v>165</v>
      </c>
      <c r="H361" s="52" t="s">
        <v>615</v>
      </c>
      <c r="I361" s="52" t="s">
        <v>614</v>
      </c>
      <c r="J361" s="52" t="s">
        <v>169</v>
      </c>
      <c r="K361" s="52" t="s">
        <v>931</v>
      </c>
      <c r="L361" s="53" t="s">
        <v>288</v>
      </c>
      <c r="M361" s="13">
        <v>223</v>
      </c>
      <c r="N361" s="14">
        <f t="shared" si="417"/>
        <v>0.610958904109589</v>
      </c>
      <c r="O361" s="15">
        <v>5800</v>
      </c>
      <c r="P361" s="15">
        <f t="shared" si="386"/>
        <v>1293400</v>
      </c>
      <c r="Q361" s="16">
        <f>IFERROR(VLOOKUP(G361,SCENARIOS!$A$13:$E$18,3,0),0.025)</f>
        <v>0.025</v>
      </c>
      <c r="R361" s="52">
        <f>IFERROR(VLOOKUP(L361,INPUTS!$A$107:$B$120,2,0),0.0082)</f>
        <v>0.0085</v>
      </c>
      <c r="S361" s="52">
        <f t="shared" si="387"/>
        <v>49.3</v>
      </c>
      <c r="T361" s="15">
        <f t="shared" si="388"/>
        <v>10993.9</v>
      </c>
      <c r="U361" s="15">
        <f>T361/INPUTS!$B$7*1000</f>
        <v>13742375</v>
      </c>
      <c r="V361" s="15">
        <f>T361*INPUTS!$B$6</f>
        <v>34740.724</v>
      </c>
      <c r="W361" s="54" t="s">
        <v>396</v>
      </c>
      <c r="X361" s="54" t="s">
        <v>396</v>
      </c>
      <c r="Y361" s="67">
        <f>IFERROR(VLOOKUP(E361,INPUTS!$A$44:$B$103,2,0),0)</f>
        <v>0.02</v>
      </c>
      <c r="Z361" s="15">
        <f t="shared" si="413"/>
        <v>219.878</v>
      </c>
      <c r="AA361" s="20">
        <f>IFERROR(VLOOKUP(E361,INPUTS!$A$44:$C$103,3,0),SCENARIOS!$J$24)</f>
        <v>0.06</v>
      </c>
      <c r="AB361" s="15">
        <f t="shared" ref="AB361:AF361" si="456">$T361*AA361*(1+$Q361)^AB$2</f>
        <v>746.315325101894</v>
      </c>
      <c r="AC361" s="20">
        <f>IFERROR(VLOOKUP($E361,INPUTS!$A$44:$G$103,4,0),SCENARIOS!$K$24)</f>
        <v>0.15</v>
      </c>
      <c r="AD361" s="15">
        <f t="shared" si="456"/>
        <v>2110.96822056605</v>
      </c>
      <c r="AE361" s="20">
        <f>IFERROR(VLOOKUP($E361,INPUTS!$A$44:$G$103,5,0),SCENARIOS!$L$24)</f>
        <v>0.3</v>
      </c>
      <c r="AF361" s="15">
        <f t="shared" si="456"/>
        <v>4776.73356379907</v>
      </c>
      <c r="AG361" s="20">
        <f>IFERROR(VLOOKUP($E361,INPUTS!$A$44:$G$103,6,0),SCENARIOS!$M$24)</f>
        <v>0.4</v>
      </c>
      <c r="AH361" s="15">
        <f t="shared" si="415"/>
        <v>7205.91411316343</v>
      </c>
      <c r="AI361" s="20">
        <f>IFERROR(VLOOKUP($E361,INPUTS!$A$44:$G$103,7,0),SCENARIOS!$N$24)</f>
        <v>0.5</v>
      </c>
      <c r="AJ361" s="15">
        <f t="shared" si="416"/>
        <v>10191.038011272</v>
      </c>
      <c r="AL361" t="str">
        <f t="shared" si="419"/>
        <v>N</v>
      </c>
      <c r="AM361" s="21">
        <f t="shared" si="420"/>
        <v>20382.0760225439</v>
      </c>
      <c r="BC361" s="2"/>
    </row>
    <row r="362" ht="15" customHeight="1" spans="1:55">
      <c r="A362" s="6" t="s">
        <v>1316</v>
      </c>
      <c r="B362" s="52" t="s">
        <v>604</v>
      </c>
      <c r="C362" s="52" t="s">
        <v>605</v>
      </c>
      <c r="D362" s="52" t="s">
        <v>929</v>
      </c>
      <c r="E362" s="10" t="s">
        <v>213</v>
      </c>
      <c r="F362" s="52" t="s">
        <v>606</v>
      </c>
      <c r="G362" s="52" t="s">
        <v>165</v>
      </c>
      <c r="H362" s="52" t="s">
        <v>731</v>
      </c>
      <c r="I362" s="52" t="s">
        <v>614</v>
      </c>
      <c r="J362" s="52" t="s">
        <v>169</v>
      </c>
      <c r="K362" s="52" t="s">
        <v>931</v>
      </c>
      <c r="L362" s="53" t="s">
        <v>288</v>
      </c>
      <c r="M362" s="13">
        <v>223</v>
      </c>
      <c r="N362" s="14">
        <f t="shared" si="417"/>
        <v>0.610958904109589</v>
      </c>
      <c r="O362" s="15">
        <v>5400</v>
      </c>
      <c r="P362" s="15">
        <f t="shared" si="386"/>
        <v>1204200</v>
      </c>
      <c r="Q362" s="16">
        <f>IFERROR(VLOOKUP(G362,SCENARIOS!$A$13:$E$18,3,0),0.025)</f>
        <v>0.025</v>
      </c>
      <c r="R362" s="52">
        <f>IFERROR(VLOOKUP(L362,INPUTS!$A$107:$B$120,2,0),0.0082)</f>
        <v>0.0085</v>
      </c>
      <c r="S362" s="52">
        <f t="shared" si="387"/>
        <v>45.9</v>
      </c>
      <c r="T362" s="15">
        <f t="shared" si="388"/>
        <v>10235.7</v>
      </c>
      <c r="U362" s="15">
        <f>T362/INPUTS!$B$7*1000</f>
        <v>12794625</v>
      </c>
      <c r="V362" s="15">
        <f>T362*INPUTS!$B$6</f>
        <v>32344.812</v>
      </c>
      <c r="W362" s="54" t="s">
        <v>396</v>
      </c>
      <c r="X362" s="54" t="s">
        <v>396</v>
      </c>
      <c r="Y362" s="67">
        <f>IFERROR(VLOOKUP(E362,INPUTS!$A$44:$B$103,2,0),0)</f>
        <v>0.02</v>
      </c>
      <c r="Z362" s="15">
        <f t="shared" si="413"/>
        <v>204.714</v>
      </c>
      <c r="AA362" s="20">
        <f>IFERROR(VLOOKUP(E362,INPUTS!$A$44:$C$103,3,0),SCENARIOS!$J$24)</f>
        <v>0.06</v>
      </c>
      <c r="AB362" s="15">
        <f t="shared" ref="AB362:AF362" si="457">$T362*AA362*(1+$Q362)^AB$2</f>
        <v>694.845302681074</v>
      </c>
      <c r="AC362" s="20">
        <f>IFERROR(VLOOKUP($E362,INPUTS!$A$44:$G$103,4,0),SCENARIOS!$K$24)</f>
        <v>0.15</v>
      </c>
      <c r="AD362" s="15">
        <f t="shared" si="457"/>
        <v>1965.3842053546</v>
      </c>
      <c r="AE362" s="20">
        <f>IFERROR(VLOOKUP($E362,INPUTS!$A$44:$G$103,5,0),SCENARIOS!$L$24)</f>
        <v>0.3</v>
      </c>
      <c r="AF362" s="15">
        <f t="shared" si="457"/>
        <v>4447.30366284741</v>
      </c>
      <c r="AG362" s="20">
        <f>IFERROR(VLOOKUP($E362,INPUTS!$A$44:$G$103,6,0),SCENARIOS!$M$24)</f>
        <v>0.4</v>
      </c>
      <c r="AH362" s="15">
        <f t="shared" si="415"/>
        <v>6708.95451915216</v>
      </c>
      <c r="AI362" s="20">
        <f>IFERROR(VLOOKUP($E362,INPUTS!$A$44:$G$103,7,0),SCENARIOS!$N$24)</f>
        <v>0.5</v>
      </c>
      <c r="AJ362" s="15">
        <f t="shared" si="416"/>
        <v>9488.20780359803</v>
      </c>
      <c r="AL362" t="str">
        <f t="shared" si="419"/>
        <v>Y</v>
      </c>
      <c r="AM362" s="21">
        <f t="shared" si="420"/>
        <v>18976.4156071961</v>
      </c>
      <c r="BC362" s="2"/>
    </row>
    <row r="363" ht="15" customHeight="1" spans="1:55">
      <c r="A363" s="24" t="s">
        <v>1319</v>
      </c>
      <c r="B363" s="52" t="s">
        <v>604</v>
      </c>
      <c r="C363" s="52" t="s">
        <v>605</v>
      </c>
      <c r="D363" s="52" t="s">
        <v>929</v>
      </c>
      <c r="E363" s="10" t="s">
        <v>213</v>
      </c>
      <c r="F363" s="52" t="s">
        <v>606</v>
      </c>
      <c r="G363" s="52" t="s">
        <v>165</v>
      </c>
      <c r="H363" s="52" t="s">
        <v>702</v>
      </c>
      <c r="I363" s="52" t="s">
        <v>701</v>
      </c>
      <c r="J363" s="52" t="s">
        <v>181</v>
      </c>
      <c r="K363" s="52" t="s">
        <v>931</v>
      </c>
      <c r="L363" s="53" t="s">
        <v>288</v>
      </c>
      <c r="M363" s="13">
        <v>336</v>
      </c>
      <c r="N363" s="14">
        <f t="shared" si="417"/>
        <v>0.920547945205479</v>
      </c>
      <c r="O363" s="15">
        <v>10200</v>
      </c>
      <c r="P363" s="15">
        <f t="shared" si="386"/>
        <v>3427200</v>
      </c>
      <c r="Q363" s="16">
        <f>IFERROR(VLOOKUP(G363,SCENARIOS!$A$13:$E$18,3,0),0.025)</f>
        <v>0.025</v>
      </c>
      <c r="R363" s="52">
        <f>IFERROR(VLOOKUP(L363,INPUTS!$A$107:$B$120,2,0),0.0082)</f>
        <v>0.0085</v>
      </c>
      <c r="S363" s="52">
        <f t="shared" si="387"/>
        <v>86.7</v>
      </c>
      <c r="T363" s="15">
        <f t="shared" si="388"/>
        <v>29131.2</v>
      </c>
      <c r="U363" s="15">
        <f>T363/INPUTS!$B$7*1000</f>
        <v>36414000</v>
      </c>
      <c r="V363" s="15">
        <f>T363*INPUTS!$B$6</f>
        <v>92054.592</v>
      </c>
      <c r="W363" s="54" t="s">
        <v>396</v>
      </c>
      <c r="X363" s="54" t="s">
        <v>396</v>
      </c>
      <c r="Y363" s="67">
        <f>IFERROR(VLOOKUP(E363,INPUTS!$A$44:$B$103,2,0),0)</f>
        <v>0.02</v>
      </c>
      <c r="Z363" s="15">
        <f t="shared" si="413"/>
        <v>582.624</v>
      </c>
      <c r="AA363" s="20">
        <f>IFERROR(VLOOKUP(E363,INPUTS!$A$44:$C$103,3,0),SCENARIOS!$J$24)</f>
        <v>0.06</v>
      </c>
      <c r="AB363" s="15">
        <f t="shared" ref="AB363:AF363" si="458">$T363*AA363*(1+$Q363)^AB$2</f>
        <v>1977.55673588156</v>
      </c>
      <c r="AC363" s="20">
        <f>IFERROR(VLOOKUP($E363,INPUTS!$A$44:$G$103,4,0),SCENARIOS!$K$24)</f>
        <v>0.15</v>
      </c>
      <c r="AD363" s="15">
        <f t="shared" si="458"/>
        <v>5593.55983108394</v>
      </c>
      <c r="AE363" s="20">
        <f>IFERROR(VLOOKUP($E363,INPUTS!$A$44:$G$103,5,0),SCENARIOS!$L$24)</f>
        <v>0.3</v>
      </c>
      <c r="AF363" s="15">
        <f t="shared" si="458"/>
        <v>12657.1990643669</v>
      </c>
      <c r="AG363" s="20">
        <f>IFERROR(VLOOKUP($E363,INPUTS!$A$44:$G$103,6,0),SCENARIOS!$M$24)</f>
        <v>0.4</v>
      </c>
      <c r="AH363" s="15">
        <f t="shared" si="415"/>
        <v>19093.945298155</v>
      </c>
      <c r="AI363" s="20">
        <f>IFERROR(VLOOKUP($E363,INPUTS!$A$44:$G$103,7,0),SCENARIOS!$N$24)</f>
        <v>0.5</v>
      </c>
      <c r="AJ363" s="15">
        <f t="shared" si="416"/>
        <v>27003.8081585212</v>
      </c>
      <c r="AL363" t="str">
        <f t="shared" si="419"/>
        <v>N</v>
      </c>
      <c r="AM363" s="21">
        <f t="shared" si="420"/>
        <v>54007.6163170423</v>
      </c>
      <c r="BC363" s="2"/>
    </row>
    <row r="364" ht="15" customHeight="1" spans="1:55">
      <c r="A364" s="6" t="s">
        <v>1322</v>
      </c>
      <c r="B364" s="52" t="s">
        <v>604</v>
      </c>
      <c r="C364" s="52" t="s">
        <v>605</v>
      </c>
      <c r="D364" s="52" t="s">
        <v>929</v>
      </c>
      <c r="E364" s="10" t="s">
        <v>213</v>
      </c>
      <c r="F364" s="52" t="s">
        <v>606</v>
      </c>
      <c r="G364" s="52" t="s">
        <v>165</v>
      </c>
      <c r="H364" s="52" t="s">
        <v>751</v>
      </c>
      <c r="I364" s="52" t="s">
        <v>750</v>
      </c>
      <c r="J364" s="52" t="s">
        <v>181</v>
      </c>
      <c r="K364" s="52" t="s">
        <v>931</v>
      </c>
      <c r="L364" s="53" t="s">
        <v>288</v>
      </c>
      <c r="M364" s="13">
        <v>223</v>
      </c>
      <c r="N364" s="14">
        <f t="shared" si="417"/>
        <v>0.610958904109589</v>
      </c>
      <c r="O364" s="15">
        <v>10650</v>
      </c>
      <c r="P364" s="15">
        <f t="shared" ref="P364:P427" si="459">M364*O364</f>
        <v>2374950</v>
      </c>
      <c r="Q364" s="16">
        <f>IFERROR(VLOOKUP(G364,SCENARIOS!$A$13:$E$18,3,0),0.025)</f>
        <v>0.025</v>
      </c>
      <c r="R364" s="52">
        <f>IFERROR(VLOOKUP(L364,INPUTS!$A$107:$B$120,2,0),0.0082)</f>
        <v>0.0085</v>
      </c>
      <c r="S364" s="52">
        <f t="shared" ref="S364:S427" si="460">O364*R364</f>
        <v>90.525</v>
      </c>
      <c r="T364" s="15">
        <f t="shared" ref="T364:T427" si="461">M364*S364</f>
        <v>20187.075</v>
      </c>
      <c r="U364" s="15">
        <f>T364/INPUTS!$B$7*1000</f>
        <v>25233843.75</v>
      </c>
      <c r="V364" s="15">
        <f>T364*INPUTS!$B$6</f>
        <v>63791.157</v>
      </c>
      <c r="W364" s="54" t="s">
        <v>396</v>
      </c>
      <c r="X364" s="54" t="s">
        <v>396</v>
      </c>
      <c r="Y364" s="67">
        <f>IFERROR(VLOOKUP(E364,INPUTS!$A$44:$B$103,2,0),0)</f>
        <v>0.02</v>
      </c>
      <c r="Z364" s="15">
        <f t="shared" si="413"/>
        <v>403.7415</v>
      </c>
      <c r="AA364" s="20">
        <f>IFERROR(VLOOKUP(E364,INPUTS!$A$44:$C$103,3,0),SCENARIOS!$J$24)</f>
        <v>0.06</v>
      </c>
      <c r="AB364" s="15">
        <f t="shared" ref="AB364:AF364" si="462">$T364*AA364*(1+$Q364)^AB$2</f>
        <v>1370.38934695434</v>
      </c>
      <c r="AC364" s="20">
        <f>IFERROR(VLOOKUP($E364,INPUTS!$A$44:$G$103,4,0),SCENARIOS!$K$24)</f>
        <v>0.15</v>
      </c>
      <c r="AD364" s="15">
        <f t="shared" si="462"/>
        <v>3876.1744050049</v>
      </c>
      <c r="AE364" s="20">
        <f>IFERROR(VLOOKUP($E364,INPUTS!$A$44:$G$103,5,0),SCENARIOS!$L$24)</f>
        <v>0.3</v>
      </c>
      <c r="AF364" s="15">
        <f t="shared" si="462"/>
        <v>8771.07111283795</v>
      </c>
      <c r="AG364" s="20">
        <f>IFERROR(VLOOKUP($E364,INPUTS!$A$44:$G$103,6,0),SCENARIOS!$M$24)</f>
        <v>0.4</v>
      </c>
      <c r="AH364" s="15">
        <f t="shared" si="415"/>
        <v>13231.5491905501</v>
      </c>
      <c r="AI364" s="20">
        <f>IFERROR(VLOOKUP($E364,INPUTS!$A$44:$G$103,7,0),SCENARIOS!$N$24)</f>
        <v>0.5</v>
      </c>
      <c r="AJ364" s="15">
        <f t="shared" si="416"/>
        <v>18712.8542793183</v>
      </c>
      <c r="AL364" t="str">
        <f t="shared" si="419"/>
        <v>N</v>
      </c>
      <c r="AM364" s="21">
        <f t="shared" si="420"/>
        <v>37425.7085586367</v>
      </c>
      <c r="BC364" s="2"/>
    </row>
    <row r="365" ht="15" customHeight="1" spans="1:55">
      <c r="A365" s="24" t="s">
        <v>1323</v>
      </c>
      <c r="B365" s="52" t="s">
        <v>604</v>
      </c>
      <c r="C365" s="52" t="s">
        <v>605</v>
      </c>
      <c r="D365" s="52" t="s">
        <v>929</v>
      </c>
      <c r="E365" s="10" t="s">
        <v>213</v>
      </c>
      <c r="F365" s="52" t="s">
        <v>606</v>
      </c>
      <c r="G365" s="52" t="s">
        <v>165</v>
      </c>
      <c r="H365" s="52" t="s">
        <v>515</v>
      </c>
      <c r="I365" s="52" t="s">
        <v>514</v>
      </c>
      <c r="J365" s="52" t="s">
        <v>181</v>
      </c>
      <c r="K365" s="52" t="s">
        <v>931</v>
      </c>
      <c r="L365" s="53" t="s">
        <v>288</v>
      </c>
      <c r="M365" s="13">
        <v>336</v>
      </c>
      <c r="N365" s="14">
        <f t="shared" si="417"/>
        <v>0.920547945205479</v>
      </c>
      <c r="O365" s="15">
        <v>8300</v>
      </c>
      <c r="P365" s="15">
        <f t="shared" si="459"/>
        <v>2788800</v>
      </c>
      <c r="Q365" s="16">
        <f>IFERROR(VLOOKUP(G365,SCENARIOS!$A$13:$E$18,3,0),0.025)</f>
        <v>0.025</v>
      </c>
      <c r="R365" s="52">
        <f>IFERROR(VLOOKUP(L365,INPUTS!$A$107:$B$120,2,0),0.0082)</f>
        <v>0.0085</v>
      </c>
      <c r="S365" s="52">
        <f t="shared" si="460"/>
        <v>70.55</v>
      </c>
      <c r="T365" s="15">
        <f t="shared" si="461"/>
        <v>23704.8</v>
      </c>
      <c r="U365" s="15">
        <f>T365/INPUTS!$B$7*1000</f>
        <v>29631000</v>
      </c>
      <c r="V365" s="15">
        <f>T365*INPUTS!$B$6</f>
        <v>74907.168</v>
      </c>
      <c r="W365" s="54" t="s">
        <v>396</v>
      </c>
      <c r="X365" s="54" t="s">
        <v>396</v>
      </c>
      <c r="Y365" s="67">
        <f>IFERROR(VLOOKUP(E365,INPUTS!$A$44:$B$103,2,0),0)</f>
        <v>0.02</v>
      </c>
      <c r="Z365" s="15">
        <f t="shared" si="413"/>
        <v>474.096</v>
      </c>
      <c r="AA365" s="20">
        <f>IFERROR(VLOOKUP(E365,INPUTS!$A$44:$C$103,3,0),SCENARIOS!$J$24)</f>
        <v>0.06</v>
      </c>
      <c r="AB365" s="15">
        <f t="shared" ref="AB365:AF365" si="463">$T365*AA365*(1+$Q365)^AB$2</f>
        <v>1609.18832429578</v>
      </c>
      <c r="AC365" s="20">
        <f>IFERROR(VLOOKUP($E365,INPUTS!$A$44:$G$103,4,0),SCENARIOS!$K$24)</f>
        <v>0.15</v>
      </c>
      <c r="AD365" s="15">
        <f t="shared" si="463"/>
        <v>4551.62221548987</v>
      </c>
      <c r="AE365" s="20">
        <f>IFERROR(VLOOKUP($E365,INPUTS!$A$44:$G$103,5,0),SCENARIOS!$L$24)</f>
        <v>0.3</v>
      </c>
      <c r="AF365" s="15">
        <f t="shared" si="463"/>
        <v>10299.4855131613</v>
      </c>
      <c r="AG365" s="20">
        <f>IFERROR(VLOOKUP($E365,INPUTS!$A$44:$G$103,6,0),SCENARIOS!$M$24)</f>
        <v>0.4</v>
      </c>
      <c r="AH365" s="15">
        <f t="shared" si="415"/>
        <v>15537.2299975183</v>
      </c>
      <c r="AI365" s="20">
        <f>IFERROR(VLOOKUP($E365,INPUTS!$A$44:$G$103,7,0),SCENARIOS!$N$24)</f>
        <v>0.5</v>
      </c>
      <c r="AJ365" s="15">
        <f t="shared" si="416"/>
        <v>21973.6870309535</v>
      </c>
      <c r="AL365" t="str">
        <f t="shared" si="419"/>
        <v>N</v>
      </c>
      <c r="AM365" s="21">
        <f t="shared" si="420"/>
        <v>43947.374061907</v>
      </c>
      <c r="BC365" s="2"/>
    </row>
    <row r="366" ht="15" customHeight="1" spans="1:55">
      <c r="A366" s="6" t="s">
        <v>1324</v>
      </c>
      <c r="B366" s="52" t="s">
        <v>604</v>
      </c>
      <c r="C366" s="52" t="s">
        <v>605</v>
      </c>
      <c r="D366" s="52" t="s">
        <v>929</v>
      </c>
      <c r="E366" s="10" t="s">
        <v>213</v>
      </c>
      <c r="F366" s="52" t="s">
        <v>606</v>
      </c>
      <c r="G366" s="52" t="s">
        <v>165</v>
      </c>
      <c r="H366" s="52" t="s">
        <v>623</v>
      </c>
      <c r="I366" s="52" t="s">
        <v>622</v>
      </c>
      <c r="J366" s="52" t="s">
        <v>181</v>
      </c>
      <c r="K366" s="52" t="s">
        <v>931</v>
      </c>
      <c r="L366" s="53" t="s">
        <v>288</v>
      </c>
      <c r="M366" s="13">
        <v>223</v>
      </c>
      <c r="N366" s="14">
        <f t="shared" si="417"/>
        <v>0.610958904109589</v>
      </c>
      <c r="O366" s="15">
        <v>9100</v>
      </c>
      <c r="P366" s="15">
        <f t="shared" si="459"/>
        <v>2029300</v>
      </c>
      <c r="Q366" s="16">
        <f>IFERROR(VLOOKUP(G366,SCENARIOS!$A$13:$E$18,3,0),0.025)</f>
        <v>0.025</v>
      </c>
      <c r="R366" s="52">
        <f>IFERROR(VLOOKUP(L366,INPUTS!$A$107:$B$120,2,0),0.0082)</f>
        <v>0.0085</v>
      </c>
      <c r="S366" s="52">
        <f t="shared" si="460"/>
        <v>77.35</v>
      </c>
      <c r="T366" s="15">
        <f t="shared" si="461"/>
        <v>17249.05</v>
      </c>
      <c r="U366" s="15">
        <f>T366/INPUTS!$B$7*1000</f>
        <v>21561312.5</v>
      </c>
      <c r="V366" s="15">
        <f>T366*INPUTS!$B$6</f>
        <v>54506.998</v>
      </c>
      <c r="W366" s="54" t="s">
        <v>396</v>
      </c>
      <c r="X366" s="54" t="s">
        <v>396</v>
      </c>
      <c r="Y366" s="67">
        <f>IFERROR(VLOOKUP(E366,INPUTS!$A$44:$B$103,2,0),0)</f>
        <v>0.02</v>
      </c>
      <c r="Z366" s="15">
        <f t="shared" si="413"/>
        <v>344.981</v>
      </c>
      <c r="AA366" s="20">
        <f>IFERROR(VLOOKUP(E366,INPUTS!$A$44:$C$103,3,0),SCENARIOS!$J$24)</f>
        <v>0.06</v>
      </c>
      <c r="AB366" s="15">
        <f t="shared" ref="AB366:AF366" si="464">$T366*AA366*(1+$Q366)^AB$2</f>
        <v>1170.94301007366</v>
      </c>
      <c r="AC366" s="20">
        <f>IFERROR(VLOOKUP($E366,INPUTS!$A$44:$G$103,4,0),SCENARIOS!$K$24)</f>
        <v>0.15</v>
      </c>
      <c r="AD366" s="15">
        <f t="shared" si="464"/>
        <v>3312.03634606053</v>
      </c>
      <c r="AE366" s="20">
        <f>IFERROR(VLOOKUP($E366,INPUTS!$A$44:$G$103,5,0),SCENARIOS!$L$24)</f>
        <v>0.3</v>
      </c>
      <c r="AF366" s="15">
        <f t="shared" si="464"/>
        <v>7494.53024665027</v>
      </c>
      <c r="AG366" s="20">
        <f>IFERROR(VLOOKUP($E366,INPUTS!$A$44:$G$103,6,0),SCENARIOS!$M$24)</f>
        <v>0.4</v>
      </c>
      <c r="AH366" s="15">
        <f t="shared" si="415"/>
        <v>11305.8307637564</v>
      </c>
      <c r="AI366" s="20">
        <f>IFERROR(VLOOKUP($E366,INPUTS!$A$44:$G$103,7,0),SCENARIOS!$N$24)</f>
        <v>0.5</v>
      </c>
      <c r="AJ366" s="15">
        <f t="shared" si="416"/>
        <v>15989.3872245819</v>
      </c>
      <c r="AL366" t="str">
        <f t="shared" si="419"/>
        <v>N</v>
      </c>
      <c r="AM366" s="21">
        <f t="shared" si="420"/>
        <v>31978.7744491637</v>
      </c>
      <c r="BC366" s="2"/>
    </row>
    <row r="367" ht="15" customHeight="1" spans="1:55">
      <c r="A367" s="24" t="s">
        <v>1325</v>
      </c>
      <c r="B367" s="52" t="s">
        <v>604</v>
      </c>
      <c r="C367" s="52" t="s">
        <v>605</v>
      </c>
      <c r="D367" s="52" t="s">
        <v>929</v>
      </c>
      <c r="E367" s="10" t="s">
        <v>213</v>
      </c>
      <c r="F367" s="52" t="s">
        <v>606</v>
      </c>
      <c r="G367" s="52" t="s">
        <v>165</v>
      </c>
      <c r="H367" s="52" t="s">
        <v>1248</v>
      </c>
      <c r="I367" s="52" t="s">
        <v>1249</v>
      </c>
      <c r="J367" s="52" t="s">
        <v>181</v>
      </c>
      <c r="K367" s="52" t="s">
        <v>931</v>
      </c>
      <c r="L367" s="53" t="s">
        <v>288</v>
      </c>
      <c r="M367" s="13">
        <v>223</v>
      </c>
      <c r="N367" s="14">
        <f t="shared" si="417"/>
        <v>0.610958904109589</v>
      </c>
      <c r="O367" s="15">
        <v>9500</v>
      </c>
      <c r="P367" s="15">
        <f t="shared" si="459"/>
        <v>2118500</v>
      </c>
      <c r="Q367" s="16">
        <f>IFERROR(VLOOKUP(G367,SCENARIOS!$A$13:$E$18,3,0),0.025)</f>
        <v>0.025</v>
      </c>
      <c r="R367" s="52">
        <f>IFERROR(VLOOKUP(L367,INPUTS!$A$107:$B$120,2,0),0.0082)</f>
        <v>0.0085</v>
      </c>
      <c r="S367" s="52">
        <f t="shared" si="460"/>
        <v>80.75</v>
      </c>
      <c r="T367" s="15">
        <f t="shared" si="461"/>
        <v>18007.25</v>
      </c>
      <c r="U367" s="15">
        <f>T367/INPUTS!$B$7*1000</f>
        <v>22509062.5</v>
      </c>
      <c r="V367" s="15">
        <f>T367*INPUTS!$B$6</f>
        <v>56902.91</v>
      </c>
      <c r="W367" s="54" t="s">
        <v>396</v>
      </c>
      <c r="X367" s="54" t="s">
        <v>396</v>
      </c>
      <c r="Y367" s="67">
        <f>IFERROR(VLOOKUP(E367,INPUTS!$A$44:$B$103,2,0),0)</f>
        <v>0.02</v>
      </c>
      <c r="Z367" s="15">
        <f t="shared" si="413"/>
        <v>360.145</v>
      </c>
      <c r="AA367" s="20">
        <f>IFERROR(VLOOKUP(E367,INPUTS!$A$44:$C$103,3,0),SCENARIOS!$J$24)</f>
        <v>0.06</v>
      </c>
      <c r="AB367" s="15">
        <f t="shared" ref="AB367:AF367" si="465">$T367*AA367*(1+$Q367)^AB$2</f>
        <v>1222.41303249448</v>
      </c>
      <c r="AC367" s="20">
        <f>IFERROR(VLOOKUP($E367,INPUTS!$A$44:$G$103,4,0),SCENARIOS!$K$24)</f>
        <v>0.15</v>
      </c>
      <c r="AD367" s="15">
        <f t="shared" si="465"/>
        <v>3457.62036127198</v>
      </c>
      <c r="AE367" s="20">
        <f>IFERROR(VLOOKUP($E367,INPUTS!$A$44:$G$103,5,0),SCENARIOS!$L$24)</f>
        <v>0.3</v>
      </c>
      <c r="AF367" s="15">
        <f t="shared" si="465"/>
        <v>7823.96014760193</v>
      </c>
      <c r="AG367" s="20">
        <f>IFERROR(VLOOKUP($E367,INPUTS!$A$44:$G$103,6,0),SCENARIOS!$M$24)</f>
        <v>0.4</v>
      </c>
      <c r="AH367" s="15">
        <f t="shared" si="415"/>
        <v>11802.7903577677</v>
      </c>
      <c r="AI367" s="20">
        <f>IFERROR(VLOOKUP($E367,INPUTS!$A$44:$G$103,7,0),SCENARIOS!$N$24)</f>
        <v>0.5</v>
      </c>
      <c r="AJ367" s="15">
        <f t="shared" si="416"/>
        <v>16692.2174322558</v>
      </c>
      <c r="AL367" t="str">
        <f t="shared" si="419"/>
        <v>N</v>
      </c>
      <c r="AM367" s="21">
        <f t="shared" si="420"/>
        <v>33384.4348645116</v>
      </c>
      <c r="BC367" s="2"/>
    </row>
    <row r="368" ht="15" customHeight="1" spans="1:55">
      <c r="A368" s="6" t="s">
        <v>1326</v>
      </c>
      <c r="B368" s="52" t="s">
        <v>604</v>
      </c>
      <c r="C368" s="52" t="s">
        <v>605</v>
      </c>
      <c r="D368" s="52" t="s">
        <v>929</v>
      </c>
      <c r="E368" s="10" t="s">
        <v>213</v>
      </c>
      <c r="F368" s="52" t="s">
        <v>606</v>
      </c>
      <c r="G368" s="52" t="s">
        <v>165</v>
      </c>
      <c r="H368" s="52" t="s">
        <v>1343</v>
      </c>
      <c r="I368" s="52" t="s">
        <v>451</v>
      </c>
      <c r="J368" s="52" t="s">
        <v>181</v>
      </c>
      <c r="K368" s="52" t="s">
        <v>931</v>
      </c>
      <c r="L368" s="53" t="s">
        <v>288</v>
      </c>
      <c r="M368" s="13">
        <v>223</v>
      </c>
      <c r="N368" s="14">
        <f t="shared" si="417"/>
        <v>0.610958904109589</v>
      </c>
      <c r="O368" s="15">
        <v>6000</v>
      </c>
      <c r="P368" s="15">
        <f t="shared" si="459"/>
        <v>1338000</v>
      </c>
      <c r="Q368" s="16">
        <f>IFERROR(VLOOKUP(G368,SCENARIOS!$A$13:$E$18,3,0),0.025)</f>
        <v>0.025</v>
      </c>
      <c r="R368" s="52">
        <f>IFERROR(VLOOKUP(L368,INPUTS!$A$107:$B$120,2,0),0.0082)</f>
        <v>0.0085</v>
      </c>
      <c r="S368" s="52">
        <f t="shared" si="460"/>
        <v>51</v>
      </c>
      <c r="T368" s="15">
        <f t="shared" si="461"/>
        <v>11373</v>
      </c>
      <c r="U368" s="15">
        <f>T368/INPUTS!$B$7*1000</f>
        <v>14216250</v>
      </c>
      <c r="V368" s="15">
        <f>T368*INPUTS!$B$6</f>
        <v>35938.68</v>
      </c>
      <c r="W368" s="54" t="s">
        <v>521</v>
      </c>
      <c r="X368" s="54" t="s">
        <v>396</v>
      </c>
      <c r="Y368" s="67">
        <f>IFERROR(VLOOKUP(E368,INPUTS!$A$44:$B$103,2,0),0)</f>
        <v>0.02</v>
      </c>
      <c r="Z368" s="15">
        <f t="shared" si="413"/>
        <v>227.46</v>
      </c>
      <c r="AA368" s="20">
        <f>IFERROR(VLOOKUP(E368,INPUTS!$A$44:$C$103,3,0),SCENARIOS!$J$24)</f>
        <v>0.06</v>
      </c>
      <c r="AB368" s="15">
        <f t="shared" ref="AB368:AF368" si="466">$T368*AA368*(1+$Q368)^AB$2</f>
        <v>772.050336312305</v>
      </c>
      <c r="AC368" s="20">
        <f>IFERROR(VLOOKUP($E368,INPUTS!$A$44:$G$103,4,0),SCENARIOS!$K$24)</f>
        <v>0.15</v>
      </c>
      <c r="AD368" s="15">
        <f t="shared" si="466"/>
        <v>2183.76022817178</v>
      </c>
      <c r="AE368" s="20">
        <f>IFERROR(VLOOKUP($E368,INPUTS!$A$44:$G$103,5,0),SCENARIOS!$L$24)</f>
        <v>0.3</v>
      </c>
      <c r="AF368" s="15">
        <f t="shared" si="466"/>
        <v>4941.4485142749</v>
      </c>
      <c r="AG368" s="20">
        <f>IFERROR(VLOOKUP($E368,INPUTS!$A$44:$G$103,6,0),SCENARIOS!$M$24)</f>
        <v>0.4</v>
      </c>
      <c r="AH368" s="15">
        <f t="shared" si="415"/>
        <v>7454.39391016907</v>
      </c>
      <c r="AI368" s="20">
        <f>IFERROR(VLOOKUP($E368,INPUTS!$A$44:$G$103,7,0),SCENARIOS!$N$24)</f>
        <v>0.5</v>
      </c>
      <c r="AJ368" s="15">
        <f t="shared" si="416"/>
        <v>10542.4531151089</v>
      </c>
      <c r="AL368" t="str">
        <f t="shared" si="419"/>
        <v>N</v>
      </c>
      <c r="AM368" s="21">
        <f t="shared" si="420"/>
        <v>21084.9062302179</v>
      </c>
      <c r="BC368" s="2"/>
    </row>
    <row r="369" ht="15" customHeight="1" spans="1:55">
      <c r="A369" s="24" t="s">
        <v>1327</v>
      </c>
      <c r="B369" s="52" t="s">
        <v>604</v>
      </c>
      <c r="C369" s="52" t="s">
        <v>605</v>
      </c>
      <c r="D369" s="52" t="s">
        <v>929</v>
      </c>
      <c r="E369" s="10" t="s">
        <v>213</v>
      </c>
      <c r="F369" s="52" t="s">
        <v>606</v>
      </c>
      <c r="G369" s="52" t="s">
        <v>165</v>
      </c>
      <c r="H369" s="52" t="s">
        <v>1345</v>
      </c>
      <c r="I369" s="52" t="s">
        <v>451</v>
      </c>
      <c r="J369" s="52" t="s">
        <v>181</v>
      </c>
      <c r="K369" s="52" t="s">
        <v>931</v>
      </c>
      <c r="L369" s="53" t="s">
        <v>288</v>
      </c>
      <c r="M369" s="13">
        <v>336</v>
      </c>
      <c r="N369" s="14">
        <f t="shared" si="417"/>
        <v>0.920547945205479</v>
      </c>
      <c r="O369" s="15">
        <v>6300</v>
      </c>
      <c r="P369" s="15">
        <f t="shared" si="459"/>
        <v>2116800</v>
      </c>
      <c r="Q369" s="16">
        <f>IFERROR(VLOOKUP(G369,SCENARIOS!$A$13:$E$18,3,0),0.025)</f>
        <v>0.025</v>
      </c>
      <c r="R369" s="52">
        <f>IFERROR(VLOOKUP(L369,INPUTS!$A$107:$B$120,2,0),0.0082)</f>
        <v>0.0085</v>
      </c>
      <c r="S369" s="52">
        <f t="shared" si="460"/>
        <v>53.55</v>
      </c>
      <c r="T369" s="15">
        <f t="shared" si="461"/>
        <v>17992.8</v>
      </c>
      <c r="U369" s="15">
        <f>T369/INPUTS!$B$7*1000</f>
        <v>22491000</v>
      </c>
      <c r="V369" s="15">
        <f>T369*INPUTS!$B$6</f>
        <v>56857.248</v>
      </c>
      <c r="W369" s="54" t="s">
        <v>521</v>
      </c>
      <c r="X369" s="54" t="s">
        <v>396</v>
      </c>
      <c r="Y369" s="67">
        <f>IFERROR(VLOOKUP(E369,INPUTS!$A$44:$B$103,2,0),0)</f>
        <v>0.02</v>
      </c>
      <c r="Z369" s="15">
        <f t="shared" si="413"/>
        <v>359.856</v>
      </c>
      <c r="AA369" s="20">
        <f>IFERROR(VLOOKUP(E369,INPUTS!$A$44:$C$103,3,0),SCENARIOS!$J$24)</f>
        <v>0.06</v>
      </c>
      <c r="AB369" s="15">
        <f t="shared" ref="AB369:AF369" si="467">$T369*AA369*(1+$Q369)^AB$2</f>
        <v>1221.43210157391</v>
      </c>
      <c r="AC369" s="20">
        <f>IFERROR(VLOOKUP($E369,INPUTS!$A$44:$G$103,4,0),SCENARIOS!$K$24)</f>
        <v>0.15</v>
      </c>
      <c r="AD369" s="15">
        <f t="shared" si="467"/>
        <v>3454.84577802243</v>
      </c>
      <c r="AE369" s="20">
        <f>IFERROR(VLOOKUP($E369,INPUTS!$A$44:$G$103,5,0),SCENARIOS!$L$24)</f>
        <v>0.3</v>
      </c>
      <c r="AF369" s="15">
        <f t="shared" si="467"/>
        <v>7817.68177505016</v>
      </c>
      <c r="AG369" s="20">
        <f>IFERROR(VLOOKUP($E369,INPUTS!$A$44:$G$103,6,0),SCENARIOS!$M$24)</f>
        <v>0.4</v>
      </c>
      <c r="AH369" s="15">
        <f t="shared" si="415"/>
        <v>11793.3191547428</v>
      </c>
      <c r="AI369" s="20">
        <f>IFERROR(VLOOKUP($E369,INPUTS!$A$44:$G$103,7,0),SCENARIOS!$N$24)</f>
        <v>0.5</v>
      </c>
      <c r="AJ369" s="15">
        <f t="shared" si="416"/>
        <v>16678.8226861454</v>
      </c>
      <c r="AL369" t="str">
        <f t="shared" si="419"/>
        <v>N</v>
      </c>
      <c r="AM369" s="21">
        <f t="shared" si="420"/>
        <v>33357.6453722908</v>
      </c>
      <c r="BC369" s="2"/>
    </row>
    <row r="370" ht="15" customHeight="1" spans="1:55">
      <c r="A370" s="6" t="s">
        <v>1328</v>
      </c>
      <c r="B370" s="52" t="s">
        <v>604</v>
      </c>
      <c r="C370" s="52" t="s">
        <v>605</v>
      </c>
      <c r="D370" s="52" t="s">
        <v>929</v>
      </c>
      <c r="E370" s="10" t="s">
        <v>213</v>
      </c>
      <c r="F370" s="52" t="s">
        <v>606</v>
      </c>
      <c r="G370" s="52" t="s">
        <v>165</v>
      </c>
      <c r="H370" s="52" t="s">
        <v>1347</v>
      </c>
      <c r="I370" s="52" t="s">
        <v>451</v>
      </c>
      <c r="J370" s="52" t="s">
        <v>181</v>
      </c>
      <c r="K370" s="52" t="s">
        <v>931</v>
      </c>
      <c r="L370" s="53" t="s">
        <v>288</v>
      </c>
      <c r="M370" s="13">
        <v>223</v>
      </c>
      <c r="N370" s="14">
        <f t="shared" si="417"/>
        <v>0.610958904109589</v>
      </c>
      <c r="O370" s="15">
        <v>7100</v>
      </c>
      <c r="P370" s="15">
        <f t="shared" si="459"/>
        <v>1583300</v>
      </c>
      <c r="Q370" s="16">
        <f>IFERROR(VLOOKUP(G370,SCENARIOS!$A$13:$E$18,3,0),0.025)</f>
        <v>0.025</v>
      </c>
      <c r="R370" s="52">
        <f>IFERROR(VLOOKUP(L370,INPUTS!$A$107:$B$120,2,0),0.0082)</f>
        <v>0.0085</v>
      </c>
      <c r="S370" s="52">
        <f t="shared" si="460"/>
        <v>60.35</v>
      </c>
      <c r="T370" s="15">
        <f t="shared" si="461"/>
        <v>13458.05</v>
      </c>
      <c r="U370" s="15">
        <f>T370/INPUTS!$B$7*1000</f>
        <v>16822562.5</v>
      </c>
      <c r="V370" s="15">
        <f>T370*INPUTS!$B$6</f>
        <v>42527.438</v>
      </c>
      <c r="W370" s="54" t="s">
        <v>521</v>
      </c>
      <c r="X370" s="54" t="s">
        <v>396</v>
      </c>
      <c r="Y370" s="67">
        <f>IFERROR(VLOOKUP(E370,INPUTS!$A$44:$B$103,2,0),0)</f>
        <v>0.02</v>
      </c>
      <c r="Z370" s="15">
        <f t="shared" si="413"/>
        <v>269.161</v>
      </c>
      <c r="AA370" s="20">
        <f>IFERROR(VLOOKUP(E370,INPUTS!$A$44:$C$103,3,0),SCENARIOS!$J$24)</f>
        <v>0.06</v>
      </c>
      <c r="AB370" s="15">
        <f t="shared" ref="AB370:AF370" si="468">$T370*AA370*(1+$Q370)^AB$2</f>
        <v>913.59289796956</v>
      </c>
      <c r="AC370" s="20">
        <f>IFERROR(VLOOKUP($E370,INPUTS!$A$44:$G$103,4,0),SCENARIOS!$K$24)</f>
        <v>0.15</v>
      </c>
      <c r="AD370" s="15">
        <f t="shared" si="468"/>
        <v>2584.11627000327</v>
      </c>
      <c r="AE370" s="20">
        <f>IFERROR(VLOOKUP($E370,INPUTS!$A$44:$G$103,5,0),SCENARIOS!$L$24)</f>
        <v>0.3</v>
      </c>
      <c r="AF370" s="15">
        <f t="shared" si="468"/>
        <v>5847.38074189197</v>
      </c>
      <c r="AG370" s="20">
        <f>IFERROR(VLOOKUP($E370,INPUTS!$A$44:$G$103,6,0),SCENARIOS!$M$24)</f>
        <v>0.4</v>
      </c>
      <c r="AH370" s="15">
        <f t="shared" si="415"/>
        <v>8821.03279370007</v>
      </c>
      <c r="AI370" s="20">
        <f>IFERROR(VLOOKUP($E370,INPUTS!$A$44:$G$103,7,0),SCENARIOS!$N$24)</f>
        <v>0.5</v>
      </c>
      <c r="AJ370" s="15">
        <f t="shared" si="416"/>
        <v>12475.2361862122</v>
      </c>
      <c r="AL370" t="str">
        <f t="shared" si="419"/>
        <v>N</v>
      </c>
      <c r="AM370" s="21">
        <f t="shared" si="420"/>
        <v>24950.4723724245</v>
      </c>
      <c r="BC370" s="2"/>
    </row>
    <row r="371" ht="15" customHeight="1" spans="1:55">
      <c r="A371" s="24" t="s">
        <v>1329</v>
      </c>
      <c r="B371" s="52" t="s">
        <v>604</v>
      </c>
      <c r="C371" s="52" t="s">
        <v>605</v>
      </c>
      <c r="D371" s="52" t="s">
        <v>929</v>
      </c>
      <c r="E371" s="10" t="s">
        <v>213</v>
      </c>
      <c r="F371" s="52" t="s">
        <v>606</v>
      </c>
      <c r="G371" s="52" t="s">
        <v>165</v>
      </c>
      <c r="H371" s="52" t="s">
        <v>1349</v>
      </c>
      <c r="I371" s="52" t="s">
        <v>451</v>
      </c>
      <c r="J371" s="52" t="s">
        <v>181</v>
      </c>
      <c r="K371" s="52" t="s">
        <v>931</v>
      </c>
      <c r="L371" s="53" t="s">
        <v>288</v>
      </c>
      <c r="M371" s="13">
        <v>336</v>
      </c>
      <c r="N371" s="14">
        <f t="shared" si="417"/>
        <v>0.920547945205479</v>
      </c>
      <c r="O371" s="15">
        <v>9100</v>
      </c>
      <c r="P371" s="15">
        <f t="shared" si="459"/>
        <v>3057600</v>
      </c>
      <c r="Q371" s="16">
        <f>IFERROR(VLOOKUP(G371,SCENARIOS!$A$13:$E$18,3,0),0.025)</f>
        <v>0.025</v>
      </c>
      <c r="R371" s="52">
        <f>IFERROR(VLOOKUP(L371,INPUTS!$A$107:$B$120,2,0),0.0082)</f>
        <v>0.0085</v>
      </c>
      <c r="S371" s="52">
        <f t="shared" si="460"/>
        <v>77.35</v>
      </c>
      <c r="T371" s="15">
        <f t="shared" si="461"/>
        <v>25989.6</v>
      </c>
      <c r="U371" s="15">
        <f>T371/INPUTS!$B$7*1000</f>
        <v>32487000</v>
      </c>
      <c r="V371" s="15">
        <f>T371*INPUTS!$B$6</f>
        <v>82127.136</v>
      </c>
      <c r="W371" s="54" t="s">
        <v>521</v>
      </c>
      <c r="X371" s="54" t="s">
        <v>396</v>
      </c>
      <c r="Y371" s="67">
        <f>IFERROR(VLOOKUP(E371,INPUTS!$A$44:$B$103,2,0),0)</f>
        <v>0.02</v>
      </c>
      <c r="Z371" s="15">
        <f t="shared" si="413"/>
        <v>519.792</v>
      </c>
      <c r="AA371" s="20">
        <f>IFERROR(VLOOKUP(E371,INPUTS!$A$44:$C$103,3,0),SCENARIOS!$J$24)</f>
        <v>0.06</v>
      </c>
      <c r="AB371" s="15">
        <f t="shared" ref="AB371:AF371" si="469">$T371*AA371*(1+$Q371)^AB$2</f>
        <v>1764.29081338453</v>
      </c>
      <c r="AC371" s="20">
        <f>IFERROR(VLOOKUP($E371,INPUTS!$A$44:$G$103,4,0),SCENARIOS!$K$24)</f>
        <v>0.15</v>
      </c>
      <c r="AD371" s="15">
        <f t="shared" si="469"/>
        <v>4990.33279047685</v>
      </c>
      <c r="AE371" s="20">
        <f>IFERROR(VLOOKUP($E371,INPUTS!$A$44:$G$103,5,0),SCENARIOS!$L$24)</f>
        <v>0.3</v>
      </c>
      <c r="AF371" s="15">
        <f t="shared" si="469"/>
        <v>11292.2070084058</v>
      </c>
      <c r="AG371" s="20">
        <f>IFERROR(VLOOKUP($E371,INPUTS!$A$44:$G$103,6,0),SCENARIOS!$M$24)</f>
        <v>0.4</v>
      </c>
      <c r="AH371" s="15">
        <f t="shared" si="415"/>
        <v>17034.7943346285</v>
      </c>
      <c r="AI371" s="20">
        <f>IFERROR(VLOOKUP($E371,INPUTS!$A$44:$G$103,7,0),SCENARIOS!$N$24)</f>
        <v>0.5</v>
      </c>
      <c r="AJ371" s="15">
        <f t="shared" si="416"/>
        <v>24091.6327688767</v>
      </c>
      <c r="AL371" t="str">
        <f t="shared" si="419"/>
        <v>N</v>
      </c>
      <c r="AM371" s="21">
        <f t="shared" si="420"/>
        <v>48183.2655377534</v>
      </c>
      <c r="BC371" s="2"/>
    </row>
    <row r="372" ht="15" customHeight="1" spans="1:55">
      <c r="A372" s="6" t="s">
        <v>1330</v>
      </c>
      <c r="B372" s="52" t="s">
        <v>604</v>
      </c>
      <c r="C372" s="52" t="s">
        <v>605</v>
      </c>
      <c r="D372" s="52" t="s">
        <v>929</v>
      </c>
      <c r="E372" s="10" t="s">
        <v>213</v>
      </c>
      <c r="F372" s="52" t="s">
        <v>606</v>
      </c>
      <c r="G372" s="52" t="s">
        <v>165</v>
      </c>
      <c r="H372" s="52" t="s">
        <v>636</v>
      </c>
      <c r="I372" s="52" t="s">
        <v>635</v>
      </c>
      <c r="J372" s="52" t="s">
        <v>177</v>
      </c>
      <c r="K372" s="52" t="s">
        <v>931</v>
      </c>
      <c r="L372" s="53" t="s">
        <v>282</v>
      </c>
      <c r="M372" s="13">
        <v>223</v>
      </c>
      <c r="N372" s="14">
        <f t="shared" si="417"/>
        <v>0.610958904109589</v>
      </c>
      <c r="O372" s="15">
        <v>3900</v>
      </c>
      <c r="P372" s="15">
        <f t="shared" si="459"/>
        <v>869700</v>
      </c>
      <c r="Q372" s="16">
        <f>IFERROR(VLOOKUP(G372,SCENARIOS!$A$13:$E$18,3,0),0.025)</f>
        <v>0.025</v>
      </c>
      <c r="R372" s="52">
        <f>IFERROR(VLOOKUP(L372,INPUTS!$A$107:$B$120,2,0),0.0082)</f>
        <v>0.0042</v>
      </c>
      <c r="S372" s="52">
        <f t="shared" si="460"/>
        <v>16.38</v>
      </c>
      <c r="T372" s="15">
        <f t="shared" si="461"/>
        <v>3652.74</v>
      </c>
      <c r="U372" s="15">
        <f>T372/INPUTS!$B$7*1000</f>
        <v>4565925</v>
      </c>
      <c r="V372" s="15">
        <f>T372*INPUTS!$B$6</f>
        <v>11542.6584</v>
      </c>
      <c r="W372" s="54" t="s">
        <v>396</v>
      </c>
      <c r="X372" s="54" t="s">
        <v>396</v>
      </c>
      <c r="Y372" s="67">
        <f>IFERROR(VLOOKUP(E372,INPUTS!$A$44:$B$103,2,0),0)</f>
        <v>0.02</v>
      </c>
      <c r="Z372" s="15">
        <f t="shared" si="413"/>
        <v>73.0548</v>
      </c>
      <c r="AA372" s="20">
        <f>IFERROR(VLOOKUP(E372,INPUTS!$A$44:$C$103,3,0),SCENARIOS!$J$24)</f>
        <v>0.06</v>
      </c>
      <c r="AB372" s="15">
        <f t="shared" ref="AB372:AF372" si="470">$T372*AA372*(1+$Q372)^AB$2</f>
        <v>247.964402133246</v>
      </c>
      <c r="AC372" s="20">
        <f>IFERROR(VLOOKUP($E372,INPUTS!$A$44:$G$103,4,0),SCENARIOS!$K$24)</f>
        <v>0.15</v>
      </c>
      <c r="AD372" s="15">
        <f t="shared" si="470"/>
        <v>701.37240269517</v>
      </c>
      <c r="AE372" s="20">
        <f>IFERROR(VLOOKUP($E372,INPUTS!$A$44:$G$103,5,0),SCENARIOS!$L$24)</f>
        <v>0.3</v>
      </c>
      <c r="AF372" s="15">
        <f t="shared" si="470"/>
        <v>1587.07699340829</v>
      </c>
      <c r="AG372" s="20">
        <f>IFERROR(VLOOKUP($E372,INPUTS!$A$44:$G$103,6,0),SCENARIOS!$M$24)</f>
        <v>0.4</v>
      </c>
      <c r="AH372" s="15">
        <f t="shared" si="415"/>
        <v>2394.17592644254</v>
      </c>
      <c r="AI372" s="20">
        <f>IFERROR(VLOOKUP($E372,INPUTS!$A$44:$G$103,7,0),SCENARIOS!$N$24)</f>
        <v>0.5</v>
      </c>
      <c r="AJ372" s="15">
        <f t="shared" si="416"/>
        <v>3385.98788285263</v>
      </c>
      <c r="AL372" t="str">
        <f t="shared" si="419"/>
        <v>N</v>
      </c>
      <c r="AM372" s="21">
        <f t="shared" si="420"/>
        <v>6771.97576570526</v>
      </c>
      <c r="BC372" s="2"/>
    </row>
    <row r="373" ht="15" customHeight="1" spans="1:55">
      <c r="A373" s="24" t="s">
        <v>1331</v>
      </c>
      <c r="B373" s="52" t="s">
        <v>604</v>
      </c>
      <c r="C373" s="52" t="s">
        <v>605</v>
      </c>
      <c r="D373" s="52" t="s">
        <v>929</v>
      </c>
      <c r="E373" s="10" t="s">
        <v>213</v>
      </c>
      <c r="F373" s="52" t="s">
        <v>606</v>
      </c>
      <c r="G373" s="52" t="s">
        <v>165</v>
      </c>
      <c r="H373" s="52" t="s">
        <v>648</v>
      </c>
      <c r="I373" s="52" t="s">
        <v>647</v>
      </c>
      <c r="J373" s="52" t="s">
        <v>177</v>
      </c>
      <c r="K373" s="52" t="s">
        <v>931</v>
      </c>
      <c r="L373" s="53" t="s">
        <v>279</v>
      </c>
      <c r="M373" s="13">
        <v>336</v>
      </c>
      <c r="N373" s="14">
        <f t="shared" si="417"/>
        <v>0.920547945205479</v>
      </c>
      <c r="O373" s="15">
        <v>1600</v>
      </c>
      <c r="P373" s="15">
        <f t="shared" si="459"/>
        <v>537600</v>
      </c>
      <c r="Q373" s="16">
        <f>IFERROR(VLOOKUP(G373,SCENARIOS!$A$13:$E$18,3,0),0.025)</f>
        <v>0.025</v>
      </c>
      <c r="R373" s="52">
        <f>IFERROR(VLOOKUP(L373,INPUTS!$A$107:$B$120,2,0),0.0082)</f>
        <v>0.0039</v>
      </c>
      <c r="S373" s="52">
        <f t="shared" si="460"/>
        <v>6.24</v>
      </c>
      <c r="T373" s="15">
        <f t="shared" si="461"/>
        <v>2096.64</v>
      </c>
      <c r="U373" s="15">
        <f>T373/INPUTS!$B$7*1000</f>
        <v>2620800</v>
      </c>
      <c r="V373" s="15">
        <f>T373*INPUTS!$B$6</f>
        <v>6625.3824</v>
      </c>
      <c r="W373" s="54" t="s">
        <v>396</v>
      </c>
      <c r="X373" s="54" t="s">
        <v>396</v>
      </c>
      <c r="Y373" s="67">
        <f>IFERROR(VLOOKUP(E373,INPUTS!$A$44:$B$103,2,0),0)</f>
        <v>0.02</v>
      </c>
      <c r="Z373" s="15">
        <f t="shared" si="413"/>
        <v>41.9328</v>
      </c>
      <c r="AA373" s="20">
        <f>IFERROR(VLOOKUP(E373,INPUTS!$A$44:$C$103,3,0),SCENARIOS!$J$24)</f>
        <v>0.06</v>
      </c>
      <c r="AB373" s="15">
        <f t="shared" ref="AB373:AF373" si="471">$T373*AA373*(1+$Q373)^AB$2</f>
        <v>142.3293429285</v>
      </c>
      <c r="AC373" s="20">
        <f>IFERROR(VLOOKUP($E373,INPUTS!$A$44:$G$103,4,0),SCENARIOS!$K$24)</f>
        <v>0.15</v>
      </c>
      <c r="AD373" s="15">
        <f t="shared" si="471"/>
        <v>402.581468811578</v>
      </c>
      <c r="AE373" s="20">
        <f>IFERROR(VLOOKUP($E373,INPUTS!$A$44:$G$103,5,0),SCENARIOS!$L$24)</f>
        <v>0.3</v>
      </c>
      <c r="AF373" s="15">
        <f t="shared" si="471"/>
        <v>910.96796034198</v>
      </c>
      <c r="AG373" s="20">
        <f>IFERROR(VLOOKUP($E373,INPUTS!$A$44:$G$103,6,0),SCENARIOS!$M$24)</f>
        <v>0.4</v>
      </c>
      <c r="AH373" s="15">
        <f t="shared" si="415"/>
        <v>1374.23550934818</v>
      </c>
      <c r="AI373" s="20">
        <f>IFERROR(VLOOKUP($E373,INPUTS!$A$44:$G$103,7,0),SCENARIOS!$N$24)</f>
        <v>0.5</v>
      </c>
      <c r="AJ373" s="15">
        <f t="shared" si="416"/>
        <v>1943.52667715308</v>
      </c>
      <c r="AL373" t="str">
        <f t="shared" si="419"/>
        <v>N</v>
      </c>
      <c r="AM373" s="21">
        <f t="shared" si="420"/>
        <v>3887.05335430616</v>
      </c>
      <c r="BC373" s="2"/>
    </row>
    <row r="374" ht="15" customHeight="1" spans="1:55">
      <c r="A374" s="6" t="s">
        <v>1332</v>
      </c>
      <c r="B374" s="52" t="s">
        <v>604</v>
      </c>
      <c r="C374" s="52" t="s">
        <v>605</v>
      </c>
      <c r="D374" s="52" t="s">
        <v>929</v>
      </c>
      <c r="E374" s="10" t="s">
        <v>213</v>
      </c>
      <c r="F374" s="52" t="s">
        <v>606</v>
      </c>
      <c r="G374" s="52" t="s">
        <v>165</v>
      </c>
      <c r="H374" s="52" t="s">
        <v>1216</v>
      </c>
      <c r="I374" s="52" t="s">
        <v>1217</v>
      </c>
      <c r="J374" s="52" t="s">
        <v>185</v>
      </c>
      <c r="K374" s="52" t="s">
        <v>931</v>
      </c>
      <c r="L374" s="53" t="s">
        <v>288</v>
      </c>
      <c r="M374" s="13">
        <v>223</v>
      </c>
      <c r="N374" s="14">
        <f t="shared" si="417"/>
        <v>0.610958904109589</v>
      </c>
      <c r="O374" s="15">
        <v>5700</v>
      </c>
      <c r="P374" s="15">
        <f t="shared" si="459"/>
        <v>1271100</v>
      </c>
      <c r="Q374" s="16">
        <f>IFERROR(VLOOKUP(G374,SCENARIOS!$A$13:$E$18,3,0),0.025)</f>
        <v>0.025</v>
      </c>
      <c r="R374" s="52">
        <f>IFERROR(VLOOKUP(L374,INPUTS!$A$107:$B$120,2,0),0.0082)</f>
        <v>0.0085</v>
      </c>
      <c r="S374" s="52">
        <f t="shared" si="460"/>
        <v>48.45</v>
      </c>
      <c r="T374" s="15">
        <f t="shared" si="461"/>
        <v>10804.35</v>
      </c>
      <c r="U374" s="15">
        <f>T374/INPUTS!$B$7*1000</f>
        <v>13505437.5</v>
      </c>
      <c r="V374" s="15">
        <f>T374*INPUTS!$B$6</f>
        <v>34141.746</v>
      </c>
      <c r="W374" s="54" t="s">
        <v>396</v>
      </c>
      <c r="X374" s="54" t="s">
        <v>396</v>
      </c>
      <c r="Y374" s="67">
        <f>IFERROR(VLOOKUP(E374,INPUTS!$A$44:$B$103,2,0),0)</f>
        <v>0.02</v>
      </c>
      <c r="Z374" s="15">
        <f t="shared" si="413"/>
        <v>216.087</v>
      </c>
      <c r="AA374" s="20">
        <f>IFERROR(VLOOKUP(E374,INPUTS!$A$44:$C$103,3,0),SCENARIOS!$J$24)</f>
        <v>0.06</v>
      </c>
      <c r="AB374" s="15">
        <f t="shared" ref="AB374:AF374" si="472">$T374*AA374*(1+$Q374)^AB$2</f>
        <v>733.447819496689</v>
      </c>
      <c r="AC374" s="20">
        <f>IFERROR(VLOOKUP($E374,INPUTS!$A$44:$G$103,4,0),SCENARIOS!$K$24)</f>
        <v>0.15</v>
      </c>
      <c r="AD374" s="15">
        <f t="shared" si="472"/>
        <v>2074.57221676319</v>
      </c>
      <c r="AE374" s="20">
        <f>IFERROR(VLOOKUP($E374,INPUTS!$A$44:$G$103,5,0),SCENARIOS!$L$24)</f>
        <v>0.3</v>
      </c>
      <c r="AF374" s="15">
        <f t="shared" si="472"/>
        <v>4694.37608856116</v>
      </c>
      <c r="AG374" s="20">
        <f>IFERROR(VLOOKUP($E374,INPUTS!$A$44:$G$103,6,0),SCENARIOS!$M$24)</f>
        <v>0.4</v>
      </c>
      <c r="AH374" s="15">
        <f t="shared" si="415"/>
        <v>7081.67421466061</v>
      </c>
      <c r="AI374" s="20">
        <f>IFERROR(VLOOKUP($E374,INPUTS!$A$44:$G$103,7,0),SCENARIOS!$N$24)</f>
        <v>0.5</v>
      </c>
      <c r="AJ374" s="15">
        <f t="shared" si="416"/>
        <v>10015.3304593535</v>
      </c>
      <c r="AL374" t="str">
        <f t="shared" si="419"/>
        <v>N</v>
      </c>
      <c r="AM374" s="21">
        <f t="shared" si="420"/>
        <v>20030.660918707</v>
      </c>
      <c r="BC374" s="2"/>
    </row>
    <row r="375" ht="15" customHeight="1" spans="1:55">
      <c r="A375" s="24" t="s">
        <v>1333</v>
      </c>
      <c r="B375" s="52" t="s">
        <v>604</v>
      </c>
      <c r="C375" s="52" t="s">
        <v>605</v>
      </c>
      <c r="D375" s="52" t="s">
        <v>929</v>
      </c>
      <c r="E375" s="10" t="s">
        <v>213</v>
      </c>
      <c r="F375" s="52" t="s">
        <v>606</v>
      </c>
      <c r="G375" s="52" t="s">
        <v>165</v>
      </c>
      <c r="H375" s="52" t="s">
        <v>1265</v>
      </c>
      <c r="I375" s="52" t="s">
        <v>1266</v>
      </c>
      <c r="J375" s="52" t="s">
        <v>185</v>
      </c>
      <c r="K375" s="52" t="s">
        <v>931</v>
      </c>
      <c r="L375" s="53" t="s">
        <v>282</v>
      </c>
      <c r="M375" s="13">
        <v>336</v>
      </c>
      <c r="N375" s="14">
        <f t="shared" si="417"/>
        <v>0.920547945205479</v>
      </c>
      <c r="O375" s="15">
        <v>3100</v>
      </c>
      <c r="P375" s="15">
        <f t="shared" si="459"/>
        <v>1041600</v>
      </c>
      <c r="Q375" s="16">
        <f>IFERROR(VLOOKUP(G375,SCENARIOS!$A$13:$E$18,3,0),0.025)</f>
        <v>0.025</v>
      </c>
      <c r="R375" s="52">
        <f>IFERROR(VLOOKUP(L375,INPUTS!$A$107:$B$120,2,0),0.0082)</f>
        <v>0.0042</v>
      </c>
      <c r="S375" s="52">
        <f t="shared" si="460"/>
        <v>13.02</v>
      </c>
      <c r="T375" s="15">
        <f t="shared" si="461"/>
        <v>4374.72</v>
      </c>
      <c r="U375" s="15">
        <f>T375/INPUTS!$B$7*1000</f>
        <v>5468400</v>
      </c>
      <c r="V375" s="15">
        <f>T375*INPUTS!$B$6</f>
        <v>13824.1152</v>
      </c>
      <c r="W375" s="54" t="s">
        <v>396</v>
      </c>
      <c r="X375" s="54" t="s">
        <v>396</v>
      </c>
      <c r="Y375" s="67">
        <f>IFERROR(VLOOKUP(E375,INPUTS!$A$44:$B$103,2,0),0)</f>
        <v>0.02</v>
      </c>
      <c r="Z375" s="15">
        <f t="shared" si="413"/>
        <v>87.4944</v>
      </c>
      <c r="AA375" s="20">
        <f>IFERROR(VLOOKUP(E375,INPUTS!$A$44:$C$103,3,0),SCENARIOS!$J$24)</f>
        <v>0.06</v>
      </c>
      <c r="AB375" s="15">
        <f t="shared" ref="AB375:AF375" si="473">$T375*AA375*(1+$Q375)^AB$2</f>
        <v>296.975648225812</v>
      </c>
      <c r="AC375" s="20">
        <f>IFERROR(VLOOKUP($E375,INPUTS!$A$44:$G$103,4,0),SCENARIOS!$K$24)</f>
        <v>0.15</v>
      </c>
      <c r="AD375" s="15">
        <f t="shared" si="473"/>
        <v>840.001718578003</v>
      </c>
      <c r="AE375" s="20">
        <f>IFERROR(VLOOKUP($E375,INPUTS!$A$44:$G$103,5,0),SCENARIOS!$L$24)</f>
        <v>0.3</v>
      </c>
      <c r="AF375" s="15">
        <f t="shared" si="473"/>
        <v>1900.76968648278</v>
      </c>
      <c r="AG375" s="20">
        <f>IFERROR(VLOOKUP($E375,INPUTS!$A$44:$G$103,6,0),SCENARIOS!$M$24)</f>
        <v>0.4</v>
      </c>
      <c r="AH375" s="15">
        <f t="shared" si="415"/>
        <v>2867.39524546688</v>
      </c>
      <c r="AI375" s="20">
        <f>IFERROR(VLOOKUP($E375,INPUTS!$A$44:$G$103,7,0),SCENARIOS!$N$24)</f>
        <v>0.5</v>
      </c>
      <c r="AJ375" s="15">
        <f t="shared" si="416"/>
        <v>4055.24316290595</v>
      </c>
      <c r="AL375" t="str">
        <f t="shared" si="419"/>
        <v>N</v>
      </c>
      <c r="AM375" s="21">
        <f t="shared" si="420"/>
        <v>8110.48632581189</v>
      </c>
      <c r="BC375" s="2"/>
    </row>
    <row r="376" ht="15" customHeight="1" spans="1:55">
      <c r="A376" s="6" t="s">
        <v>1334</v>
      </c>
      <c r="B376" s="52" t="s">
        <v>604</v>
      </c>
      <c r="C376" s="52" t="s">
        <v>605</v>
      </c>
      <c r="D376" s="52" t="s">
        <v>929</v>
      </c>
      <c r="E376" s="10" t="s">
        <v>213</v>
      </c>
      <c r="F376" s="52" t="s">
        <v>606</v>
      </c>
      <c r="G376" s="52" t="s">
        <v>165</v>
      </c>
      <c r="H376" s="52" t="s">
        <v>1355</v>
      </c>
      <c r="I376" s="52" t="s">
        <v>1356</v>
      </c>
      <c r="J376" s="52" t="s">
        <v>185</v>
      </c>
      <c r="K376" s="52" t="s">
        <v>931</v>
      </c>
      <c r="L376" s="53" t="s">
        <v>288</v>
      </c>
      <c r="M376" s="13">
        <v>336</v>
      </c>
      <c r="N376" s="14">
        <f t="shared" si="417"/>
        <v>0.920547945205479</v>
      </c>
      <c r="O376" s="15">
        <v>7100</v>
      </c>
      <c r="P376" s="15">
        <f t="shared" si="459"/>
        <v>2385600</v>
      </c>
      <c r="Q376" s="16">
        <f>IFERROR(VLOOKUP(G376,SCENARIOS!$A$13:$E$18,3,0),0.025)</f>
        <v>0.025</v>
      </c>
      <c r="R376" s="52">
        <f>IFERROR(VLOOKUP(L376,INPUTS!$A$107:$B$120,2,0),0.0082)</f>
        <v>0.0085</v>
      </c>
      <c r="S376" s="52">
        <f t="shared" si="460"/>
        <v>60.35</v>
      </c>
      <c r="T376" s="15">
        <f t="shared" si="461"/>
        <v>20277.6</v>
      </c>
      <c r="U376" s="15">
        <f>T376/INPUTS!$B$7*1000</f>
        <v>25347000</v>
      </c>
      <c r="V376" s="15">
        <f>T376*INPUTS!$B$6</f>
        <v>64077.216</v>
      </c>
      <c r="W376" s="54" t="s">
        <v>396</v>
      </c>
      <c r="X376" s="54" t="s">
        <v>396</v>
      </c>
      <c r="Y376" s="67">
        <f>IFERROR(VLOOKUP(E376,INPUTS!$A$44:$B$103,2,0),0)</f>
        <v>0.02</v>
      </c>
      <c r="Z376" s="15">
        <f t="shared" si="413"/>
        <v>405.552</v>
      </c>
      <c r="AA376" s="20">
        <f>IFERROR(VLOOKUP(E376,INPUTS!$A$44:$C$103,3,0),SCENARIOS!$J$24)</f>
        <v>0.06</v>
      </c>
      <c r="AB376" s="15">
        <f t="shared" ref="AB376:AF376" si="474">$T376*AA376*(1+$Q376)^AB$2</f>
        <v>1376.53459066266</v>
      </c>
      <c r="AC376" s="20">
        <f>IFERROR(VLOOKUP($E376,INPUTS!$A$44:$G$103,4,0),SCENARIOS!$K$24)</f>
        <v>0.15</v>
      </c>
      <c r="AD376" s="15">
        <f t="shared" si="474"/>
        <v>3893.55635300941</v>
      </c>
      <c r="AE376" s="20">
        <f>IFERROR(VLOOKUP($E376,INPUTS!$A$44:$G$103,5,0),SCENARIOS!$L$24)</f>
        <v>0.3</v>
      </c>
      <c r="AF376" s="15">
        <f t="shared" si="474"/>
        <v>8810.40327029463</v>
      </c>
      <c r="AG376" s="20">
        <f>IFERROR(VLOOKUP($E376,INPUTS!$A$44:$G$103,6,0),SCENARIOS!$M$24)</f>
        <v>0.4</v>
      </c>
      <c r="AH376" s="15">
        <f t="shared" si="415"/>
        <v>13290.883491853</v>
      </c>
      <c r="AI376" s="20">
        <f>IFERROR(VLOOKUP($E376,INPUTS!$A$44:$G$103,7,0),SCENARIOS!$N$24)</f>
        <v>0.5</v>
      </c>
      <c r="AJ376" s="15">
        <f t="shared" si="416"/>
        <v>18796.7684240687</v>
      </c>
      <c r="AL376" t="str">
        <f t="shared" si="419"/>
        <v>N</v>
      </c>
      <c r="AM376" s="21">
        <f t="shared" si="420"/>
        <v>37593.5368481373</v>
      </c>
      <c r="BC376" s="2"/>
    </row>
    <row r="377" ht="15" customHeight="1" spans="1:55">
      <c r="A377" s="24" t="s">
        <v>1335</v>
      </c>
      <c r="B377" s="52" t="s">
        <v>604</v>
      </c>
      <c r="C377" s="52" t="s">
        <v>605</v>
      </c>
      <c r="D377" s="52" t="s">
        <v>929</v>
      </c>
      <c r="E377" s="10" t="s">
        <v>213</v>
      </c>
      <c r="F377" s="52" t="s">
        <v>606</v>
      </c>
      <c r="G377" s="52" t="s">
        <v>165</v>
      </c>
      <c r="H377" s="52" t="s">
        <v>1358</v>
      </c>
      <c r="I377" s="52" t="s">
        <v>1359</v>
      </c>
      <c r="J377" s="52" t="s">
        <v>185</v>
      </c>
      <c r="K377" s="52" t="s">
        <v>931</v>
      </c>
      <c r="L377" s="53" t="s">
        <v>282</v>
      </c>
      <c r="M377" s="13">
        <v>223</v>
      </c>
      <c r="N377" s="14">
        <f t="shared" si="417"/>
        <v>0.610958904109589</v>
      </c>
      <c r="O377" s="15">
        <v>2600</v>
      </c>
      <c r="P377" s="15">
        <f t="shared" si="459"/>
        <v>579800</v>
      </c>
      <c r="Q377" s="16">
        <f>IFERROR(VLOOKUP(G377,SCENARIOS!$A$13:$E$18,3,0),0.025)</f>
        <v>0.025</v>
      </c>
      <c r="R377" s="52">
        <f>IFERROR(VLOOKUP(L377,INPUTS!$A$107:$B$120,2,0),0.0082)</f>
        <v>0.0042</v>
      </c>
      <c r="S377" s="52">
        <f t="shared" si="460"/>
        <v>10.92</v>
      </c>
      <c r="T377" s="15">
        <f t="shared" si="461"/>
        <v>2435.16</v>
      </c>
      <c r="U377" s="15">
        <f>T377/INPUTS!$B$7*1000</f>
        <v>3043950</v>
      </c>
      <c r="V377" s="15">
        <f>T377*INPUTS!$B$6</f>
        <v>7695.1056</v>
      </c>
      <c r="W377" s="54" t="s">
        <v>396</v>
      </c>
      <c r="X377" s="54" t="s">
        <v>396</v>
      </c>
      <c r="Y377" s="67">
        <f>IFERROR(VLOOKUP(E377,INPUTS!$A$44:$B$103,2,0),0)</f>
        <v>0.02</v>
      </c>
      <c r="Z377" s="15">
        <f t="shared" si="413"/>
        <v>48.7032</v>
      </c>
      <c r="AA377" s="20">
        <f>IFERROR(VLOOKUP(E377,INPUTS!$A$44:$C$103,3,0),SCENARIOS!$J$24)</f>
        <v>0.06</v>
      </c>
      <c r="AB377" s="15">
        <f t="shared" ref="AB377:AF377" si="475">$T377*AA377*(1+$Q377)^AB$2</f>
        <v>165.309601422164</v>
      </c>
      <c r="AC377" s="20">
        <f>IFERROR(VLOOKUP($E377,INPUTS!$A$44:$G$103,4,0),SCENARIOS!$K$24)</f>
        <v>0.15</v>
      </c>
      <c r="AD377" s="15">
        <f t="shared" si="475"/>
        <v>467.58160179678</v>
      </c>
      <c r="AE377" s="20">
        <f>IFERROR(VLOOKUP($E377,INPUTS!$A$44:$G$103,5,0),SCENARIOS!$L$24)</f>
        <v>0.3</v>
      </c>
      <c r="AF377" s="15">
        <f t="shared" si="475"/>
        <v>1058.05132893886</v>
      </c>
      <c r="AG377" s="20">
        <f>IFERROR(VLOOKUP($E377,INPUTS!$A$44:$G$103,6,0),SCENARIOS!$M$24)</f>
        <v>0.4</v>
      </c>
      <c r="AH377" s="15">
        <f t="shared" si="415"/>
        <v>1596.11728429502</v>
      </c>
      <c r="AI377" s="20">
        <f>IFERROR(VLOOKUP($E377,INPUTS!$A$44:$G$103,7,0),SCENARIOS!$N$24)</f>
        <v>0.5</v>
      </c>
      <c r="AJ377" s="15">
        <f t="shared" si="416"/>
        <v>2257.32525523509</v>
      </c>
      <c r="AL377" t="str">
        <f t="shared" si="419"/>
        <v>N</v>
      </c>
      <c r="AM377" s="21">
        <f t="shared" si="420"/>
        <v>4514.65051047017</v>
      </c>
      <c r="BC377" s="2"/>
    </row>
    <row r="378" ht="15" customHeight="1" spans="1:55">
      <c r="A378" s="6" t="s">
        <v>1336</v>
      </c>
      <c r="B378" s="52" t="s">
        <v>604</v>
      </c>
      <c r="C378" s="52" t="s">
        <v>605</v>
      </c>
      <c r="D378" s="52" t="s">
        <v>929</v>
      </c>
      <c r="E378" s="10" t="s">
        <v>213</v>
      </c>
      <c r="F378" s="52" t="s">
        <v>606</v>
      </c>
      <c r="G378" s="52" t="s">
        <v>165</v>
      </c>
      <c r="H378" s="52" t="s">
        <v>1361</v>
      </c>
      <c r="I378" s="52" t="s">
        <v>1362</v>
      </c>
      <c r="J378" s="52" t="s">
        <v>185</v>
      </c>
      <c r="K378" s="52" t="s">
        <v>931</v>
      </c>
      <c r="L378" s="53" t="s">
        <v>288</v>
      </c>
      <c r="M378" s="13">
        <v>223</v>
      </c>
      <c r="N378" s="14">
        <f t="shared" si="417"/>
        <v>0.610958904109589</v>
      </c>
      <c r="O378" s="15">
        <v>9700</v>
      </c>
      <c r="P378" s="15">
        <f t="shared" si="459"/>
        <v>2163100</v>
      </c>
      <c r="Q378" s="16">
        <f>IFERROR(VLOOKUP(G378,SCENARIOS!$A$13:$E$18,3,0),0.025)</f>
        <v>0.025</v>
      </c>
      <c r="R378" s="52">
        <f>IFERROR(VLOOKUP(L378,INPUTS!$A$107:$B$120,2,0),0.0082)</f>
        <v>0.0085</v>
      </c>
      <c r="S378" s="52">
        <f t="shared" si="460"/>
        <v>82.45</v>
      </c>
      <c r="T378" s="15">
        <f t="shared" si="461"/>
        <v>18386.35</v>
      </c>
      <c r="U378" s="15">
        <f>T378/INPUTS!$B$7*1000</f>
        <v>22982937.5</v>
      </c>
      <c r="V378" s="15">
        <f>T378*INPUTS!$B$6</f>
        <v>58100.866</v>
      </c>
      <c r="W378" s="54" t="s">
        <v>396</v>
      </c>
      <c r="X378" s="54" t="s">
        <v>396</v>
      </c>
      <c r="Y378" s="67">
        <f>IFERROR(VLOOKUP(E378,INPUTS!$A$44:$B$103,2,0),0)</f>
        <v>0.02</v>
      </c>
      <c r="Z378" s="15">
        <f t="shared" si="413"/>
        <v>367.727</v>
      </c>
      <c r="AA378" s="20">
        <f>IFERROR(VLOOKUP(E378,INPUTS!$A$44:$C$103,3,0),SCENARIOS!$J$24)</f>
        <v>0.06</v>
      </c>
      <c r="AB378" s="15">
        <f t="shared" ref="AB378:AF378" si="476">$T378*AA378*(1+$Q378)^AB$2</f>
        <v>1248.14804370489</v>
      </c>
      <c r="AC378" s="20">
        <f>IFERROR(VLOOKUP($E378,INPUTS!$A$44:$G$103,4,0),SCENARIOS!$K$24)</f>
        <v>0.15</v>
      </c>
      <c r="AD378" s="15">
        <f t="shared" si="476"/>
        <v>3530.4123688777</v>
      </c>
      <c r="AE378" s="20">
        <f>IFERROR(VLOOKUP($E378,INPUTS!$A$44:$G$103,5,0),SCENARIOS!$L$24)</f>
        <v>0.3</v>
      </c>
      <c r="AF378" s="15">
        <f t="shared" si="476"/>
        <v>7988.67509807776</v>
      </c>
      <c r="AG378" s="20">
        <f>IFERROR(VLOOKUP($E378,INPUTS!$A$44:$G$103,6,0),SCENARIOS!$M$24)</f>
        <v>0.4</v>
      </c>
      <c r="AH378" s="15">
        <f t="shared" si="415"/>
        <v>12051.2701547733</v>
      </c>
      <c r="AI378" s="20">
        <f>IFERROR(VLOOKUP($E378,INPUTS!$A$44:$G$103,7,0),SCENARIOS!$N$24)</f>
        <v>0.5</v>
      </c>
      <c r="AJ378" s="15">
        <f t="shared" si="416"/>
        <v>17043.6325360928</v>
      </c>
      <c r="AL378" t="str">
        <f t="shared" si="419"/>
        <v>N</v>
      </c>
      <c r="AM378" s="21">
        <f t="shared" si="420"/>
        <v>34087.2650721855</v>
      </c>
      <c r="BC378" s="2"/>
    </row>
    <row r="379" ht="15" customHeight="1" spans="1:55">
      <c r="A379" s="24" t="s">
        <v>1337</v>
      </c>
      <c r="B379" s="52" t="s">
        <v>604</v>
      </c>
      <c r="C379" s="52" t="s">
        <v>605</v>
      </c>
      <c r="D379" s="52" t="s">
        <v>929</v>
      </c>
      <c r="E379" s="10" t="s">
        <v>213</v>
      </c>
      <c r="F379" s="52" t="s">
        <v>606</v>
      </c>
      <c r="G379" s="52" t="s">
        <v>165</v>
      </c>
      <c r="H379" s="52" t="s">
        <v>234</v>
      </c>
      <c r="I379" s="52" t="s">
        <v>424</v>
      </c>
      <c r="J379" s="52" t="s">
        <v>173</v>
      </c>
      <c r="K379" s="52" t="s">
        <v>931</v>
      </c>
      <c r="L379" s="53" t="s">
        <v>288</v>
      </c>
      <c r="M379" s="13">
        <v>223</v>
      </c>
      <c r="N379" s="14">
        <f t="shared" si="417"/>
        <v>0.610958904109589</v>
      </c>
      <c r="O379" s="15">
        <v>12300</v>
      </c>
      <c r="P379" s="15">
        <f t="shared" si="459"/>
        <v>2742900</v>
      </c>
      <c r="Q379" s="16">
        <f>IFERROR(VLOOKUP(G379,SCENARIOS!$A$13:$E$18,3,0),0.025)</f>
        <v>0.025</v>
      </c>
      <c r="R379" s="52">
        <f>IFERROR(VLOOKUP(L379,INPUTS!$A$107:$B$120,2,0),0.0082)</f>
        <v>0.0085</v>
      </c>
      <c r="S379" s="52">
        <f t="shared" si="460"/>
        <v>104.55</v>
      </c>
      <c r="T379" s="15">
        <f t="shared" si="461"/>
        <v>23314.65</v>
      </c>
      <c r="U379" s="15">
        <f>T379/INPUTS!$B$7*1000</f>
        <v>29143312.5</v>
      </c>
      <c r="V379" s="15">
        <f>T379*INPUTS!$B$6</f>
        <v>73674.294</v>
      </c>
      <c r="W379" s="54" t="s">
        <v>396</v>
      </c>
      <c r="X379" s="54" t="s">
        <v>396</v>
      </c>
      <c r="Y379" s="67">
        <f>IFERROR(VLOOKUP(E379,INPUTS!$A$44:$B$103,2,0),0)</f>
        <v>0.02</v>
      </c>
      <c r="Z379" s="15">
        <f t="shared" si="413"/>
        <v>466.293</v>
      </c>
      <c r="AA379" s="20">
        <f>IFERROR(VLOOKUP(E379,INPUTS!$A$44:$C$103,3,0),SCENARIOS!$J$24)</f>
        <v>0.06</v>
      </c>
      <c r="AB379" s="15">
        <f t="shared" ref="AB379:AF379" si="477">$T379*AA379*(1+$Q379)^AB$2</f>
        <v>1582.70318944022</v>
      </c>
      <c r="AC379" s="20">
        <f>IFERROR(VLOOKUP($E379,INPUTS!$A$44:$G$103,4,0),SCENARIOS!$K$24)</f>
        <v>0.15</v>
      </c>
      <c r="AD379" s="15">
        <f t="shared" si="477"/>
        <v>4476.70846775214</v>
      </c>
      <c r="AE379" s="20">
        <f>IFERROR(VLOOKUP($E379,INPUTS!$A$44:$G$103,5,0),SCENARIOS!$L$24)</f>
        <v>0.3</v>
      </c>
      <c r="AF379" s="15">
        <f t="shared" si="477"/>
        <v>10129.9694542636</v>
      </c>
      <c r="AG379" s="20">
        <f>IFERROR(VLOOKUP($E379,INPUTS!$A$44:$G$103,6,0),SCENARIOS!$M$24)</f>
        <v>0.4</v>
      </c>
      <c r="AH379" s="15">
        <f t="shared" si="415"/>
        <v>15281.5075158466</v>
      </c>
      <c r="AI379" s="20">
        <f>IFERROR(VLOOKUP($E379,INPUTS!$A$44:$G$103,7,0),SCENARIOS!$N$24)</f>
        <v>0.5</v>
      </c>
      <c r="AJ379" s="15">
        <f t="shared" si="416"/>
        <v>21612.0288859733</v>
      </c>
      <c r="AL379" t="str">
        <f t="shared" si="419"/>
        <v>N</v>
      </c>
      <c r="AM379" s="21">
        <f t="shared" si="420"/>
        <v>43224.0577719466</v>
      </c>
      <c r="BC379" s="2"/>
    </row>
    <row r="380" ht="15" customHeight="1" spans="1:55">
      <c r="A380" s="6" t="s">
        <v>1338</v>
      </c>
      <c r="B380" s="52" t="s">
        <v>403</v>
      </c>
      <c r="C380" s="52" t="s">
        <v>404</v>
      </c>
      <c r="D380" s="52" t="s">
        <v>929</v>
      </c>
      <c r="E380" s="10" t="s">
        <v>204</v>
      </c>
      <c r="F380" s="52" t="s">
        <v>405</v>
      </c>
      <c r="G380" s="52" t="s">
        <v>165</v>
      </c>
      <c r="H380" s="52" t="s">
        <v>245</v>
      </c>
      <c r="I380" s="52" t="s">
        <v>930</v>
      </c>
      <c r="J380" s="52" t="s">
        <v>169</v>
      </c>
      <c r="K380" s="52" t="s">
        <v>931</v>
      </c>
      <c r="L380" s="53" t="s">
        <v>291</v>
      </c>
      <c r="M380" s="13">
        <v>953</v>
      </c>
      <c r="N380" s="14">
        <f t="shared" si="417"/>
        <v>2.61095890410959</v>
      </c>
      <c r="O380" s="15">
        <v>5850</v>
      </c>
      <c r="P380" s="15">
        <f t="shared" si="459"/>
        <v>5575050</v>
      </c>
      <c r="Q380" s="16">
        <f>IFERROR(VLOOKUP(G380,SCENARIOS!$A$13:$E$18,3,0),0.025)</f>
        <v>0.025</v>
      </c>
      <c r="R380" s="52">
        <f>IFERROR(VLOOKUP(L380,INPUTS!$A$107:$B$120,2,0),0.0082)</f>
        <v>0.0079</v>
      </c>
      <c r="S380" s="52">
        <f t="shared" si="460"/>
        <v>46.215</v>
      </c>
      <c r="T380" s="15">
        <f t="shared" si="461"/>
        <v>44042.895</v>
      </c>
      <c r="U380" s="15">
        <f>T380/INPUTS!$B$7*1000</f>
        <v>55053618.75</v>
      </c>
      <c r="V380" s="15">
        <f>T380*INPUTS!$B$6</f>
        <v>139175.5482</v>
      </c>
      <c r="W380" s="54" t="s">
        <v>396</v>
      </c>
      <c r="X380" s="54" t="s">
        <v>396</v>
      </c>
      <c r="Y380" s="67">
        <f>IFERROR(VLOOKUP(E380,INPUTS!$A$44:$B$103,2,0),0)</f>
        <v>0.02</v>
      </c>
      <c r="Z380" s="15">
        <f t="shared" si="413"/>
        <v>880.8579</v>
      </c>
      <c r="AA380" s="20">
        <f>IFERROR(VLOOKUP(E380,INPUTS!$A$44:$C$103,3,0),SCENARIOS!$J$24)</f>
        <v>0.06</v>
      </c>
      <c r="AB380" s="15">
        <f t="shared" ref="AB380:AF380" si="478">$T380*AA380*(1+$Q380)^AB$2</f>
        <v>2989.82958734877</v>
      </c>
      <c r="AC380" s="20">
        <f>IFERROR(VLOOKUP($E380,INPUTS!$A$44:$G$103,4,0),SCENARIOS!$K$24)</f>
        <v>0.15</v>
      </c>
      <c r="AD380" s="15">
        <f t="shared" si="478"/>
        <v>8456.79437567445</v>
      </c>
      <c r="AE380" s="20">
        <f>IFERROR(VLOOKUP($E380,INPUTS!$A$44:$G$103,5,0),SCENARIOS!$L$24)</f>
        <v>0.3</v>
      </c>
      <c r="AF380" s="15">
        <f t="shared" si="478"/>
        <v>19136.1732227306</v>
      </c>
      <c r="AG380" s="20">
        <f>IFERROR(VLOOKUP($E380,INPUTS!$A$44:$G$103,6,0),SCENARIOS!$M$24)</f>
        <v>0.4</v>
      </c>
      <c r="AH380" s="15">
        <f t="shared" si="415"/>
        <v>28867.7647299935</v>
      </c>
      <c r="AI380" s="20">
        <f>IFERROR(VLOOKUP($E380,INPUTS!$A$44:$G$103,7,0),SCENARIOS!$N$24)</f>
        <v>0.5</v>
      </c>
      <c r="AJ380" s="15">
        <f t="shared" si="416"/>
        <v>40826.5326291361</v>
      </c>
      <c r="AL380" t="str">
        <f t="shared" si="419"/>
        <v>Y</v>
      </c>
      <c r="AM380" s="21">
        <f t="shared" si="420"/>
        <v>81653.0652582723</v>
      </c>
      <c r="BC380" s="2"/>
    </row>
    <row r="381" ht="15" customHeight="1" spans="1:55">
      <c r="A381" s="24" t="s">
        <v>1339</v>
      </c>
      <c r="B381" s="52" t="s">
        <v>403</v>
      </c>
      <c r="C381" s="52" t="s">
        <v>404</v>
      </c>
      <c r="D381" s="52" t="s">
        <v>929</v>
      </c>
      <c r="E381" s="10" t="s">
        <v>204</v>
      </c>
      <c r="F381" s="52" t="s">
        <v>405</v>
      </c>
      <c r="G381" s="52" t="s">
        <v>165</v>
      </c>
      <c r="H381" s="52" t="s">
        <v>255</v>
      </c>
      <c r="I381" s="52" t="s">
        <v>930</v>
      </c>
      <c r="J381" s="52" t="s">
        <v>169</v>
      </c>
      <c r="K381" s="52" t="s">
        <v>931</v>
      </c>
      <c r="L381" s="53" t="s">
        <v>291</v>
      </c>
      <c r="M381" s="13">
        <v>953</v>
      </c>
      <c r="N381" s="14">
        <f t="shared" si="417"/>
        <v>2.61095890410959</v>
      </c>
      <c r="O381" s="15">
        <v>5880</v>
      </c>
      <c r="P381" s="15">
        <f t="shared" si="459"/>
        <v>5603640</v>
      </c>
      <c r="Q381" s="16">
        <f>IFERROR(VLOOKUP(G381,SCENARIOS!$A$13:$E$18,3,0),0.025)</f>
        <v>0.025</v>
      </c>
      <c r="R381" s="52">
        <f>IFERROR(VLOOKUP(L381,INPUTS!$A$107:$B$120,2,0),0.0082)</f>
        <v>0.0079</v>
      </c>
      <c r="S381" s="52">
        <f t="shared" si="460"/>
        <v>46.452</v>
      </c>
      <c r="T381" s="15">
        <f t="shared" si="461"/>
        <v>44268.756</v>
      </c>
      <c r="U381" s="15">
        <f>T381/INPUTS!$B$7*1000</f>
        <v>55335945</v>
      </c>
      <c r="V381" s="15">
        <f>T381*INPUTS!$B$6</f>
        <v>139889.26896</v>
      </c>
      <c r="W381" s="54" t="s">
        <v>396</v>
      </c>
      <c r="X381" s="54" t="s">
        <v>396</v>
      </c>
      <c r="Y381" s="67">
        <f>IFERROR(VLOOKUP(E381,INPUTS!$A$44:$B$103,2,0),0)</f>
        <v>0.02</v>
      </c>
      <c r="Z381" s="15">
        <f t="shared" si="413"/>
        <v>885.37512</v>
      </c>
      <c r="AA381" s="20">
        <f>IFERROR(VLOOKUP(E381,INPUTS!$A$44:$C$103,3,0),SCENARIOS!$J$24)</f>
        <v>0.06</v>
      </c>
      <c r="AB381" s="15">
        <f t="shared" ref="AB381:AF381" si="479">$T381*AA381*(1+$Q381)^AB$2</f>
        <v>3005.16204677107</v>
      </c>
      <c r="AC381" s="20">
        <f>IFERROR(VLOOKUP($E381,INPUTS!$A$44:$G$103,4,0),SCENARIOS!$K$24)</f>
        <v>0.15</v>
      </c>
      <c r="AD381" s="15">
        <f t="shared" si="479"/>
        <v>8500.16255195996</v>
      </c>
      <c r="AE381" s="20">
        <f>IFERROR(VLOOKUP($E381,INPUTS!$A$44:$G$103,5,0),SCENARIOS!$L$24)</f>
        <v>0.3</v>
      </c>
      <c r="AF381" s="15">
        <f t="shared" si="479"/>
        <v>19234.3074443857</v>
      </c>
      <c r="AG381" s="20">
        <f>IFERROR(VLOOKUP($E381,INPUTS!$A$44:$G$103,6,0),SCENARIOS!$M$24)</f>
        <v>0.4</v>
      </c>
      <c r="AH381" s="15">
        <f t="shared" si="415"/>
        <v>29015.8045491216</v>
      </c>
      <c r="AI381" s="20">
        <f>IFERROR(VLOOKUP($E381,INPUTS!$A$44:$G$103,7,0),SCENARIOS!$N$24)</f>
        <v>0.5</v>
      </c>
      <c r="AJ381" s="15">
        <f t="shared" si="416"/>
        <v>41035.8994631317</v>
      </c>
      <c r="AL381" t="str">
        <f t="shared" si="419"/>
        <v>Y</v>
      </c>
      <c r="AM381" s="21">
        <f t="shared" si="420"/>
        <v>82071.7989262634</v>
      </c>
      <c r="BC381" s="2"/>
    </row>
    <row r="382" ht="15" customHeight="1" spans="1:55">
      <c r="A382" s="6" t="s">
        <v>1340</v>
      </c>
      <c r="B382" s="52" t="s">
        <v>403</v>
      </c>
      <c r="C382" s="52" t="s">
        <v>404</v>
      </c>
      <c r="D382" s="52" t="s">
        <v>929</v>
      </c>
      <c r="E382" s="10" t="s">
        <v>204</v>
      </c>
      <c r="F382" s="52" t="s">
        <v>405</v>
      </c>
      <c r="G382" s="52" t="s">
        <v>165</v>
      </c>
      <c r="H382" s="52" t="s">
        <v>256</v>
      </c>
      <c r="I382" s="52" t="s">
        <v>930</v>
      </c>
      <c r="J382" s="52" t="s">
        <v>169</v>
      </c>
      <c r="K382" s="52" t="s">
        <v>931</v>
      </c>
      <c r="L382" s="53" t="s">
        <v>291</v>
      </c>
      <c r="M382" s="13">
        <v>715</v>
      </c>
      <c r="N382" s="14">
        <f t="shared" si="417"/>
        <v>1.95890410958904</v>
      </c>
      <c r="O382" s="15">
        <v>6000</v>
      </c>
      <c r="P382" s="15">
        <f t="shared" si="459"/>
        <v>4290000</v>
      </c>
      <c r="Q382" s="16">
        <f>IFERROR(VLOOKUP(G382,SCENARIOS!$A$13:$E$18,3,0),0.025)</f>
        <v>0.025</v>
      </c>
      <c r="R382" s="52">
        <f>IFERROR(VLOOKUP(L382,INPUTS!$A$107:$B$120,2,0),0.0082)</f>
        <v>0.0079</v>
      </c>
      <c r="S382" s="52">
        <f t="shared" si="460"/>
        <v>47.4</v>
      </c>
      <c r="T382" s="15">
        <f t="shared" si="461"/>
        <v>33891</v>
      </c>
      <c r="U382" s="15">
        <f>T382/INPUTS!$B$7*1000</f>
        <v>42363750</v>
      </c>
      <c r="V382" s="15">
        <f>T382*INPUTS!$B$6</f>
        <v>107095.56</v>
      </c>
      <c r="W382" s="54" t="s">
        <v>396</v>
      </c>
      <c r="X382" s="54" t="s">
        <v>396</v>
      </c>
      <c r="Y382" s="67">
        <f>IFERROR(VLOOKUP(E382,INPUTS!$A$44:$B$103,2,0),0)</f>
        <v>0.02</v>
      </c>
      <c r="Z382" s="15">
        <f t="shared" si="413"/>
        <v>677.82</v>
      </c>
      <c r="AA382" s="20">
        <f>IFERROR(VLOOKUP(E382,INPUTS!$A$44:$C$103,3,0),SCENARIOS!$J$24)</f>
        <v>0.06</v>
      </c>
      <c r="AB382" s="15">
        <f t="shared" ref="AB382:AF382" si="480">$T382*AA382*(1+$Q382)^AB$2</f>
        <v>2300.67334458457</v>
      </c>
      <c r="AC382" s="20">
        <f>IFERROR(VLOOKUP($E382,INPUTS!$A$44:$G$103,4,0),SCENARIOS!$K$24)</f>
        <v>0.15</v>
      </c>
      <c r="AD382" s="15">
        <f t="shared" si="480"/>
        <v>6507.50179310381</v>
      </c>
      <c r="AE382" s="20">
        <f>IFERROR(VLOOKUP($E382,INPUTS!$A$44:$G$103,5,0),SCENARIOS!$L$24)</f>
        <v>0.3</v>
      </c>
      <c r="AF382" s="15">
        <f t="shared" si="480"/>
        <v>14725.2819482362</v>
      </c>
      <c r="AG382" s="20">
        <f>IFERROR(VLOOKUP($E382,INPUTS!$A$44:$G$103,6,0),SCENARIOS!$M$24)</f>
        <v>0.4</v>
      </c>
      <c r="AH382" s="15">
        <f t="shared" si="415"/>
        <v>22213.7399111527</v>
      </c>
      <c r="AI382" s="20">
        <f>IFERROR(VLOOKUP($E382,INPUTS!$A$44:$G$103,7,0),SCENARIOS!$N$24)</f>
        <v>0.5</v>
      </c>
      <c r="AJ382" s="15">
        <f t="shared" si="416"/>
        <v>31416.0097181181</v>
      </c>
      <c r="AL382" t="str">
        <f t="shared" si="419"/>
        <v>N</v>
      </c>
      <c r="AM382" s="21">
        <f t="shared" si="420"/>
        <v>62832.0194362361</v>
      </c>
      <c r="BC382" s="2"/>
    </row>
    <row r="383" ht="15" customHeight="1" spans="1:55">
      <c r="A383" s="24" t="s">
        <v>1341</v>
      </c>
      <c r="B383" s="52" t="s">
        <v>403</v>
      </c>
      <c r="C383" s="52" t="s">
        <v>404</v>
      </c>
      <c r="D383" s="52" t="s">
        <v>929</v>
      </c>
      <c r="E383" s="10" t="s">
        <v>204</v>
      </c>
      <c r="F383" s="52" t="s">
        <v>405</v>
      </c>
      <c r="G383" s="52" t="s">
        <v>165</v>
      </c>
      <c r="H383" s="52" t="s">
        <v>249</v>
      </c>
      <c r="I383" s="52" t="s">
        <v>930</v>
      </c>
      <c r="J383" s="52" t="s">
        <v>169</v>
      </c>
      <c r="K383" s="52" t="s">
        <v>931</v>
      </c>
      <c r="L383" s="53" t="s">
        <v>291</v>
      </c>
      <c r="M383" s="13">
        <v>715</v>
      </c>
      <c r="N383" s="14">
        <f t="shared" si="417"/>
        <v>1.95890410958904</v>
      </c>
      <c r="O383" s="15">
        <v>7400</v>
      </c>
      <c r="P383" s="15">
        <f t="shared" si="459"/>
        <v>5291000</v>
      </c>
      <c r="Q383" s="16">
        <f>IFERROR(VLOOKUP(G383,SCENARIOS!$A$13:$E$18,3,0),0.025)</f>
        <v>0.025</v>
      </c>
      <c r="R383" s="52">
        <f>IFERROR(VLOOKUP(L383,INPUTS!$A$107:$B$120,2,0),0.0082)</f>
        <v>0.0079</v>
      </c>
      <c r="S383" s="52">
        <f t="shared" si="460"/>
        <v>58.46</v>
      </c>
      <c r="T383" s="15">
        <f t="shared" si="461"/>
        <v>41798.9</v>
      </c>
      <c r="U383" s="15">
        <f>T383/INPUTS!$B$7*1000</f>
        <v>52248625</v>
      </c>
      <c r="V383" s="15">
        <f>T383*INPUTS!$B$6</f>
        <v>132084.524</v>
      </c>
      <c r="W383" s="54" t="s">
        <v>396</v>
      </c>
      <c r="X383" s="54" t="s">
        <v>396</v>
      </c>
      <c r="Y383" s="67">
        <f>IFERROR(VLOOKUP(E383,INPUTS!$A$44:$B$103,2,0),0)</f>
        <v>0.02</v>
      </c>
      <c r="Z383" s="15">
        <f t="shared" si="413"/>
        <v>835.978</v>
      </c>
      <c r="AA383" s="20">
        <f>IFERROR(VLOOKUP(E383,INPUTS!$A$44:$C$103,3,0),SCENARIOS!$J$24)</f>
        <v>0.06</v>
      </c>
      <c r="AB383" s="15">
        <f t="shared" ref="AB383:AF383" si="481">$T383*AA383*(1+$Q383)^AB$2</f>
        <v>2837.49712498764</v>
      </c>
      <c r="AC383" s="20">
        <f>IFERROR(VLOOKUP($E383,INPUTS!$A$44:$G$103,4,0),SCENARIOS!$K$24)</f>
        <v>0.15</v>
      </c>
      <c r="AD383" s="15">
        <f t="shared" si="481"/>
        <v>8025.91887816137</v>
      </c>
      <c r="AE383" s="20">
        <f>IFERROR(VLOOKUP($E383,INPUTS!$A$44:$G$103,5,0),SCENARIOS!$L$24)</f>
        <v>0.3</v>
      </c>
      <c r="AF383" s="15">
        <f t="shared" si="481"/>
        <v>18161.1810694914</v>
      </c>
      <c r="AG383" s="20">
        <f>IFERROR(VLOOKUP($E383,INPUTS!$A$44:$G$103,6,0),SCENARIOS!$M$24)</f>
        <v>0.4</v>
      </c>
      <c r="AH383" s="15">
        <f t="shared" si="415"/>
        <v>27396.9458904217</v>
      </c>
      <c r="AI383" s="20">
        <f>IFERROR(VLOOKUP($E383,INPUTS!$A$44:$G$103,7,0),SCENARIOS!$N$24)</f>
        <v>0.5</v>
      </c>
      <c r="AJ383" s="15">
        <f t="shared" si="416"/>
        <v>38746.4119856789</v>
      </c>
      <c r="AL383" t="str">
        <f t="shared" si="419"/>
        <v>N</v>
      </c>
      <c r="AM383" s="21">
        <f t="shared" si="420"/>
        <v>77492.8239713579</v>
      </c>
      <c r="BC383" s="2"/>
    </row>
    <row r="384" ht="15" customHeight="1" spans="1:55">
      <c r="A384" s="6" t="s">
        <v>1342</v>
      </c>
      <c r="B384" s="52" t="s">
        <v>403</v>
      </c>
      <c r="C384" s="52" t="s">
        <v>404</v>
      </c>
      <c r="D384" s="52" t="s">
        <v>929</v>
      </c>
      <c r="E384" s="10" t="s">
        <v>204</v>
      </c>
      <c r="F384" s="52" t="s">
        <v>405</v>
      </c>
      <c r="G384" s="52" t="s">
        <v>165</v>
      </c>
      <c r="H384" s="52" t="s">
        <v>248</v>
      </c>
      <c r="I384" s="52" t="s">
        <v>930</v>
      </c>
      <c r="J384" s="52" t="s">
        <v>169</v>
      </c>
      <c r="K384" s="52" t="s">
        <v>931</v>
      </c>
      <c r="L384" s="53" t="s">
        <v>291</v>
      </c>
      <c r="M384" s="13">
        <v>476</v>
      </c>
      <c r="N384" s="14">
        <f t="shared" si="417"/>
        <v>1.3041095890411</v>
      </c>
      <c r="O384" s="15">
        <v>8870</v>
      </c>
      <c r="P384" s="15">
        <f t="shared" si="459"/>
        <v>4222120</v>
      </c>
      <c r="Q384" s="16">
        <f>IFERROR(VLOOKUP(G384,SCENARIOS!$A$13:$E$18,3,0),0.025)</f>
        <v>0.025</v>
      </c>
      <c r="R384" s="52">
        <f>IFERROR(VLOOKUP(L384,INPUTS!$A$107:$B$120,2,0),0.0082)</f>
        <v>0.0079</v>
      </c>
      <c r="S384" s="52">
        <f t="shared" si="460"/>
        <v>70.073</v>
      </c>
      <c r="T384" s="15">
        <f t="shared" si="461"/>
        <v>33354.748</v>
      </c>
      <c r="U384" s="15">
        <f>T384/INPUTS!$B$7*1000</f>
        <v>41693435</v>
      </c>
      <c r="V384" s="15">
        <f>T384*INPUTS!$B$6</f>
        <v>105401.00368</v>
      </c>
      <c r="W384" s="54" t="s">
        <v>396</v>
      </c>
      <c r="X384" s="54" t="s">
        <v>396</v>
      </c>
      <c r="Y384" s="67">
        <f>IFERROR(VLOOKUP(E384,INPUTS!$A$44:$B$103,2,0),0)</f>
        <v>0.02</v>
      </c>
      <c r="Z384" s="15">
        <f t="shared" si="413"/>
        <v>667.09496</v>
      </c>
      <c r="AA384" s="20">
        <f>IFERROR(VLOOKUP(E384,INPUTS!$A$44:$C$103,3,0),SCENARIOS!$J$24)</f>
        <v>0.06</v>
      </c>
      <c r="AB384" s="15">
        <f t="shared" ref="AB384:AF384" si="482">$T384*AA384*(1+$Q384)^AB$2</f>
        <v>2264.27014956583</v>
      </c>
      <c r="AC384" s="20">
        <f>IFERROR(VLOOKUP($E384,INPUTS!$A$44:$G$103,4,0),SCENARIOS!$K$24)</f>
        <v>0.15</v>
      </c>
      <c r="AD384" s="15">
        <f t="shared" si="482"/>
        <v>6404.53460855465</v>
      </c>
      <c r="AE384" s="20">
        <f>IFERROR(VLOOKUP($E384,INPUTS!$A$44:$G$103,5,0),SCENARIOS!$L$24)</f>
        <v>0.3</v>
      </c>
      <c r="AF384" s="15">
        <f t="shared" si="482"/>
        <v>14492.286111722</v>
      </c>
      <c r="AG384" s="20">
        <f>IFERROR(VLOOKUP($E384,INPUTS!$A$44:$G$103,6,0),SCENARIOS!$M$24)</f>
        <v>0.4</v>
      </c>
      <c r="AH384" s="15">
        <f t="shared" si="415"/>
        <v>21862.2553738173</v>
      </c>
      <c r="AI384" s="20">
        <f>IFERROR(VLOOKUP($E384,INPUTS!$A$44:$G$103,7,0),SCENARIOS!$N$24)</f>
        <v>0.5</v>
      </c>
      <c r="AJ384" s="15">
        <f t="shared" si="416"/>
        <v>30918.9191028113</v>
      </c>
      <c r="AL384" t="str">
        <f t="shared" si="419"/>
        <v>N</v>
      </c>
      <c r="AM384" s="21">
        <f t="shared" si="420"/>
        <v>61837.8382056227</v>
      </c>
      <c r="BC384" s="2"/>
    </row>
    <row r="385" ht="15" customHeight="1" spans="1:39">
      <c r="A385" s="24" t="s">
        <v>1344</v>
      </c>
      <c r="B385" s="52" t="s">
        <v>403</v>
      </c>
      <c r="C385" s="52" t="s">
        <v>404</v>
      </c>
      <c r="D385" s="52" t="s">
        <v>929</v>
      </c>
      <c r="E385" s="10" t="s">
        <v>204</v>
      </c>
      <c r="F385" s="52" t="s">
        <v>405</v>
      </c>
      <c r="G385" s="52" t="s">
        <v>165</v>
      </c>
      <c r="H385" s="52" t="s">
        <v>252</v>
      </c>
      <c r="I385" s="52" t="s">
        <v>930</v>
      </c>
      <c r="J385" s="52" t="s">
        <v>169</v>
      </c>
      <c r="K385" s="52" t="s">
        <v>931</v>
      </c>
      <c r="L385" s="53" t="s">
        <v>291</v>
      </c>
      <c r="M385" s="13">
        <v>476</v>
      </c>
      <c r="N385" s="14">
        <f t="shared" si="417"/>
        <v>1.3041095890411</v>
      </c>
      <c r="O385" s="15">
        <v>8950</v>
      </c>
      <c r="P385" s="15">
        <f t="shared" si="459"/>
        <v>4260200</v>
      </c>
      <c r="Q385" s="16">
        <f>IFERROR(VLOOKUP(G385,SCENARIOS!$A$13:$E$18,3,0),0.025)</f>
        <v>0.025</v>
      </c>
      <c r="R385" s="52">
        <f>IFERROR(VLOOKUP(L385,INPUTS!$A$107:$B$120,2,0),0.0082)</f>
        <v>0.0079</v>
      </c>
      <c r="S385" s="52">
        <f t="shared" si="460"/>
        <v>70.705</v>
      </c>
      <c r="T385" s="15">
        <f t="shared" si="461"/>
        <v>33655.58</v>
      </c>
      <c r="U385" s="15">
        <f>T385/INPUTS!$B$7*1000</f>
        <v>42069475</v>
      </c>
      <c r="V385" s="15">
        <f>T385*INPUTS!$B$6</f>
        <v>106351.6328</v>
      </c>
      <c r="W385" s="54" t="s">
        <v>396</v>
      </c>
      <c r="X385" s="54" t="s">
        <v>396</v>
      </c>
      <c r="Y385" s="67">
        <f>IFERROR(VLOOKUP(E385,INPUTS!$A$44:$B$103,2,0),0)</f>
        <v>0.02</v>
      </c>
      <c r="Z385" s="15">
        <f t="shared" si="413"/>
        <v>673.1116</v>
      </c>
      <c r="AA385" s="20">
        <f>IFERROR(VLOOKUP(E385,INPUTS!$A$44:$C$103,3,0),SCENARIOS!$J$24)</f>
        <v>0.06</v>
      </c>
      <c r="AB385" s="15">
        <f t="shared" ref="AB385:AF385" si="483">$T385*AA385*(1+$Q385)^AB$2</f>
        <v>2284.69197729585</v>
      </c>
      <c r="AC385" s="20">
        <f>IFERROR(VLOOKUP($E385,INPUTS!$A$44:$G$103,4,0),SCENARIOS!$K$24)</f>
        <v>0.15</v>
      </c>
      <c r="AD385" s="15">
        <f t="shared" si="483"/>
        <v>6462.29816759461</v>
      </c>
      <c r="AE385" s="20">
        <f>IFERROR(VLOOKUP($E385,INPUTS!$A$44:$G$103,5,0),SCENARIOS!$L$24)</f>
        <v>0.3</v>
      </c>
      <c r="AF385" s="15">
        <f t="shared" si="483"/>
        <v>14622.9944419291</v>
      </c>
      <c r="AG385" s="20">
        <f>IFERROR(VLOOKUP($E385,INPUTS!$A$44:$G$103,6,0),SCENARIOS!$M$24)</f>
        <v>0.4</v>
      </c>
      <c r="AH385" s="15">
        <f t="shared" si="415"/>
        <v>22059.4346782035</v>
      </c>
      <c r="AI385" s="20">
        <f>IFERROR(VLOOKUP($E385,INPUTS!$A$44:$G$103,7,0),SCENARIOS!$N$24)</f>
        <v>0.5</v>
      </c>
      <c r="AJ385" s="15">
        <f t="shared" si="416"/>
        <v>31197.7819583046</v>
      </c>
      <c r="AL385" t="str">
        <f t="shared" si="419"/>
        <v>N</v>
      </c>
      <c r="AM385" s="21">
        <f t="shared" si="420"/>
        <v>62395.5639166091</v>
      </c>
    </row>
    <row r="386" ht="15" customHeight="1" spans="1:39">
      <c r="A386" s="6" t="s">
        <v>1346</v>
      </c>
      <c r="B386" s="52" t="s">
        <v>403</v>
      </c>
      <c r="C386" s="52" t="s">
        <v>404</v>
      </c>
      <c r="D386" s="52" t="s">
        <v>929</v>
      </c>
      <c r="E386" s="10" t="s">
        <v>204</v>
      </c>
      <c r="F386" s="52" t="s">
        <v>405</v>
      </c>
      <c r="G386" s="52" t="s">
        <v>165</v>
      </c>
      <c r="H386" s="52" t="s">
        <v>250</v>
      </c>
      <c r="I386" s="52" t="s">
        <v>930</v>
      </c>
      <c r="J386" s="52" t="s">
        <v>169</v>
      </c>
      <c r="K386" s="52" t="s">
        <v>931</v>
      </c>
      <c r="L386" s="53" t="s">
        <v>291</v>
      </c>
      <c r="M386" s="13">
        <v>476</v>
      </c>
      <c r="N386" s="14">
        <f t="shared" si="417"/>
        <v>1.3041095890411</v>
      </c>
      <c r="O386" s="15">
        <v>7610</v>
      </c>
      <c r="P386" s="15">
        <f t="shared" si="459"/>
        <v>3622360</v>
      </c>
      <c r="Q386" s="16">
        <f>IFERROR(VLOOKUP(G386,SCENARIOS!$A$13:$E$18,3,0),0.025)</f>
        <v>0.025</v>
      </c>
      <c r="R386" s="52">
        <f>IFERROR(VLOOKUP(L386,INPUTS!$A$107:$B$120,2,0),0.0082)</f>
        <v>0.0079</v>
      </c>
      <c r="S386" s="52">
        <f t="shared" si="460"/>
        <v>60.119</v>
      </c>
      <c r="T386" s="15">
        <f t="shared" si="461"/>
        <v>28616.644</v>
      </c>
      <c r="U386" s="15">
        <f>T386/INPUTS!$B$7*1000</f>
        <v>35770805</v>
      </c>
      <c r="V386" s="15">
        <f>T386*INPUTS!$B$6</f>
        <v>90428.59504</v>
      </c>
      <c r="W386" s="54" t="s">
        <v>396</v>
      </c>
      <c r="X386" s="54" t="s">
        <v>396</v>
      </c>
      <c r="Y386" s="67">
        <f>IFERROR(VLOOKUP(E386,INPUTS!$A$44:$B$103,2,0),0)</f>
        <v>0.02</v>
      </c>
      <c r="Z386" s="15">
        <f t="shared" si="413"/>
        <v>572.33288</v>
      </c>
      <c r="AA386" s="20">
        <f>IFERROR(VLOOKUP(E386,INPUTS!$A$44:$C$103,3,0),SCENARIOS!$J$24)</f>
        <v>0.06</v>
      </c>
      <c r="AB386" s="15">
        <f t="shared" ref="AB386:AF386" si="484">$T386*AA386*(1+$Q386)^AB$2</f>
        <v>1942.62636281803</v>
      </c>
      <c r="AC386" s="20">
        <f>IFERROR(VLOOKUP($E386,INPUTS!$A$44:$G$103,4,0),SCENARIOS!$K$24)</f>
        <v>0.15</v>
      </c>
      <c r="AD386" s="15">
        <f t="shared" si="484"/>
        <v>5494.75855367541</v>
      </c>
      <c r="AE386" s="20">
        <f>IFERROR(VLOOKUP($E386,INPUTS!$A$44:$G$103,5,0),SCENARIOS!$L$24)</f>
        <v>0.3</v>
      </c>
      <c r="AF386" s="15">
        <f t="shared" si="484"/>
        <v>12433.6299109587</v>
      </c>
      <c r="AG386" s="20">
        <f>IFERROR(VLOOKUP($E386,INPUTS!$A$44:$G$103,6,0),SCENARIOS!$M$24)</f>
        <v>0.4</v>
      </c>
      <c r="AH386" s="15">
        <f t="shared" si="415"/>
        <v>18756.681329735</v>
      </c>
      <c r="AI386" s="20">
        <f>IFERROR(VLOOKUP($E386,INPUTS!$A$44:$G$103,7,0),SCENARIOS!$N$24)</f>
        <v>0.5</v>
      </c>
      <c r="AJ386" s="15">
        <f t="shared" si="416"/>
        <v>26526.829128793</v>
      </c>
      <c r="AL386" t="str">
        <f t="shared" si="419"/>
        <v>Y</v>
      </c>
      <c r="AM386" s="21">
        <f t="shared" si="420"/>
        <v>53053.6582575861</v>
      </c>
    </row>
    <row r="387" ht="15" customHeight="1" spans="1:39">
      <c r="A387" s="24" t="s">
        <v>1348</v>
      </c>
      <c r="B387" s="52" t="s">
        <v>403</v>
      </c>
      <c r="C387" s="52" t="s">
        <v>404</v>
      </c>
      <c r="D387" s="52" t="s">
        <v>929</v>
      </c>
      <c r="E387" s="10" t="s">
        <v>204</v>
      </c>
      <c r="F387" s="52" t="s">
        <v>405</v>
      </c>
      <c r="G387" s="52" t="s">
        <v>165</v>
      </c>
      <c r="H387" s="52" t="s">
        <v>251</v>
      </c>
      <c r="I387" s="52" t="s">
        <v>930</v>
      </c>
      <c r="J387" s="52" t="s">
        <v>169</v>
      </c>
      <c r="K387" s="52" t="s">
        <v>931</v>
      </c>
      <c r="L387" s="53" t="s">
        <v>291</v>
      </c>
      <c r="M387" s="13">
        <v>715</v>
      </c>
      <c r="N387" s="14">
        <f t="shared" si="417"/>
        <v>1.95890410958904</v>
      </c>
      <c r="O387" s="15">
        <v>8100</v>
      </c>
      <c r="P387" s="15">
        <f t="shared" si="459"/>
        <v>5791500</v>
      </c>
      <c r="Q387" s="16">
        <f>IFERROR(VLOOKUP(G387,SCENARIOS!$A$13:$E$18,3,0),0.025)</f>
        <v>0.025</v>
      </c>
      <c r="R387" s="52">
        <f>IFERROR(VLOOKUP(L387,INPUTS!$A$107:$B$120,2,0),0.0082)</f>
        <v>0.0079</v>
      </c>
      <c r="S387" s="52">
        <f t="shared" si="460"/>
        <v>63.99</v>
      </c>
      <c r="T387" s="15">
        <f t="shared" si="461"/>
        <v>45752.85</v>
      </c>
      <c r="U387" s="15">
        <f>T387/INPUTS!$B$7*1000</f>
        <v>57191062.5</v>
      </c>
      <c r="V387" s="15">
        <f>T387*INPUTS!$B$6</f>
        <v>144579.006</v>
      </c>
      <c r="W387" s="54" t="s">
        <v>396</v>
      </c>
      <c r="X387" s="54" t="s">
        <v>396</v>
      </c>
      <c r="Y387" s="67">
        <f>IFERROR(VLOOKUP(E387,INPUTS!$A$44:$B$103,2,0),0)</f>
        <v>0.02</v>
      </c>
      <c r="Z387" s="15">
        <f t="shared" si="413"/>
        <v>915.057</v>
      </c>
      <c r="AA387" s="20">
        <f>IFERROR(VLOOKUP(E387,INPUTS!$A$44:$C$103,3,0),SCENARIOS!$J$24)</f>
        <v>0.06</v>
      </c>
      <c r="AB387" s="15">
        <f t="shared" ref="AB387:AF387" si="485">$T387*AA387*(1+$Q387)^AB$2</f>
        <v>3105.90901518917</v>
      </c>
      <c r="AC387" s="20">
        <f>IFERROR(VLOOKUP($E387,INPUTS!$A$44:$G$103,4,0),SCENARIOS!$K$24)</f>
        <v>0.15</v>
      </c>
      <c r="AD387" s="15">
        <f t="shared" si="485"/>
        <v>8785.12742069015</v>
      </c>
      <c r="AE387" s="20">
        <f>IFERROR(VLOOKUP($E387,INPUTS!$A$44:$G$103,5,0),SCENARIOS!$L$24)</f>
        <v>0.3</v>
      </c>
      <c r="AF387" s="15">
        <f t="shared" si="485"/>
        <v>19879.1306301189</v>
      </c>
      <c r="AG387" s="20">
        <f>IFERROR(VLOOKUP($E387,INPUTS!$A$44:$G$103,6,0),SCENARIOS!$M$24)</f>
        <v>0.4</v>
      </c>
      <c r="AH387" s="15">
        <f t="shared" si="415"/>
        <v>29988.5488800562</v>
      </c>
      <c r="AI387" s="20">
        <f>IFERROR(VLOOKUP($E387,INPUTS!$A$44:$G$103,7,0),SCENARIOS!$N$24)</f>
        <v>0.5</v>
      </c>
      <c r="AJ387" s="15">
        <f t="shared" si="416"/>
        <v>42411.6131194594</v>
      </c>
      <c r="AL387" t="str">
        <f t="shared" si="419"/>
        <v>N</v>
      </c>
      <c r="AM387" s="21">
        <f t="shared" si="420"/>
        <v>84823.2262389187</v>
      </c>
    </row>
    <row r="388" ht="15" customHeight="1" spans="1:39">
      <c r="A388" s="6" t="s">
        <v>1350</v>
      </c>
      <c r="B388" s="52" t="s">
        <v>403</v>
      </c>
      <c r="C388" s="52" t="s">
        <v>404</v>
      </c>
      <c r="D388" s="52" t="s">
        <v>929</v>
      </c>
      <c r="E388" s="10" t="s">
        <v>204</v>
      </c>
      <c r="F388" s="52" t="s">
        <v>405</v>
      </c>
      <c r="G388" s="52" t="s">
        <v>165</v>
      </c>
      <c r="H388" s="52" t="s">
        <v>254</v>
      </c>
      <c r="I388" s="52" t="s">
        <v>930</v>
      </c>
      <c r="J388" s="52" t="s">
        <v>169</v>
      </c>
      <c r="K388" s="52" t="s">
        <v>931</v>
      </c>
      <c r="L388" s="53" t="s">
        <v>291</v>
      </c>
      <c r="M388" s="13">
        <v>715</v>
      </c>
      <c r="N388" s="14">
        <f t="shared" si="417"/>
        <v>1.95890410958904</v>
      </c>
      <c r="O388" s="15">
        <v>5400</v>
      </c>
      <c r="P388" s="15">
        <f t="shared" si="459"/>
        <v>3861000</v>
      </c>
      <c r="Q388" s="16">
        <f>IFERROR(VLOOKUP(G388,SCENARIOS!$A$13:$E$18,3,0),0.025)</f>
        <v>0.025</v>
      </c>
      <c r="R388" s="52">
        <f>IFERROR(VLOOKUP(L388,INPUTS!$A$107:$B$120,2,0),0.0082)</f>
        <v>0.0079</v>
      </c>
      <c r="S388" s="52">
        <f t="shared" si="460"/>
        <v>42.66</v>
      </c>
      <c r="T388" s="15">
        <f t="shared" si="461"/>
        <v>30501.9</v>
      </c>
      <c r="U388" s="15">
        <f>T388/INPUTS!$B$7*1000</f>
        <v>38127375</v>
      </c>
      <c r="V388" s="15">
        <f>T388*INPUTS!$B$6</f>
        <v>96386.004</v>
      </c>
      <c r="W388" s="54" t="s">
        <v>396</v>
      </c>
      <c r="X388" s="54" t="s">
        <v>396</v>
      </c>
      <c r="Y388" s="67">
        <f>IFERROR(VLOOKUP(E388,INPUTS!$A$44:$B$103,2,0),0)</f>
        <v>0.02</v>
      </c>
      <c r="Z388" s="15">
        <f t="shared" ref="Z388:Z451" si="486">T388*Y388</f>
        <v>610.038</v>
      </c>
      <c r="AA388" s="20">
        <f>IFERROR(VLOOKUP(E388,INPUTS!$A$44:$C$103,3,0),SCENARIOS!$J$24)</f>
        <v>0.06</v>
      </c>
      <c r="AB388" s="15">
        <f t="shared" ref="AB388:AF388" si="487">$T388*AA388*(1+$Q388)^AB$2</f>
        <v>2070.60601012611</v>
      </c>
      <c r="AC388" s="20">
        <f>IFERROR(VLOOKUP($E388,INPUTS!$A$44:$G$103,4,0),SCENARIOS!$K$24)</f>
        <v>0.15</v>
      </c>
      <c r="AD388" s="15">
        <f t="shared" si="487"/>
        <v>5856.75161379343</v>
      </c>
      <c r="AE388" s="20">
        <f>IFERROR(VLOOKUP($E388,INPUTS!$A$44:$G$103,5,0),SCENARIOS!$L$24)</f>
        <v>0.3</v>
      </c>
      <c r="AF388" s="15">
        <f t="shared" si="487"/>
        <v>13252.7537534126</v>
      </c>
      <c r="AG388" s="20">
        <f>IFERROR(VLOOKUP($E388,INPUTS!$A$44:$G$103,6,0),SCENARIOS!$M$24)</f>
        <v>0.4</v>
      </c>
      <c r="AH388" s="15">
        <f t="shared" ref="AH388:AH451" si="488">$T388*AG388*(1+$Q388)^AH$2</f>
        <v>19992.3659200374</v>
      </c>
      <c r="AI388" s="20">
        <f>IFERROR(VLOOKUP($E388,INPUTS!$A$44:$G$103,7,0),SCENARIOS!$N$24)</f>
        <v>0.5</v>
      </c>
      <c r="AJ388" s="15">
        <f t="shared" ref="AJ388:AJ451" si="489">$T388*AI388*(1+$Q388)^AJ$2</f>
        <v>28274.4087463062</v>
      </c>
      <c r="AL388" t="str">
        <f t="shared" si="419"/>
        <v>Y</v>
      </c>
      <c r="AM388" s="21">
        <f t="shared" si="420"/>
        <v>56548.8174926125</v>
      </c>
    </row>
    <row r="389" ht="15" customHeight="1" spans="1:39">
      <c r="A389" s="24" t="s">
        <v>1351</v>
      </c>
      <c r="B389" s="52" t="s">
        <v>403</v>
      </c>
      <c r="C389" s="52" t="s">
        <v>404</v>
      </c>
      <c r="D389" s="52" t="s">
        <v>929</v>
      </c>
      <c r="E389" s="10" t="s">
        <v>204</v>
      </c>
      <c r="F389" s="52" t="s">
        <v>405</v>
      </c>
      <c r="G389" s="52" t="s">
        <v>165</v>
      </c>
      <c r="H389" s="52" t="s">
        <v>615</v>
      </c>
      <c r="I389" s="52" t="s">
        <v>614</v>
      </c>
      <c r="J389" s="52" t="s">
        <v>169</v>
      </c>
      <c r="K389" s="52" t="s">
        <v>931</v>
      </c>
      <c r="L389" s="53" t="s">
        <v>291</v>
      </c>
      <c r="M389" s="13">
        <v>715</v>
      </c>
      <c r="N389" s="14">
        <f t="shared" ref="N389:N452" si="490">M389/365</f>
        <v>1.95890410958904</v>
      </c>
      <c r="O389" s="15">
        <v>5880</v>
      </c>
      <c r="P389" s="15">
        <f t="shared" si="459"/>
        <v>4204200</v>
      </c>
      <c r="Q389" s="16">
        <f>IFERROR(VLOOKUP(G389,SCENARIOS!$A$13:$E$18,3,0),0.025)</f>
        <v>0.025</v>
      </c>
      <c r="R389" s="52">
        <f>IFERROR(VLOOKUP(L389,INPUTS!$A$107:$B$120,2,0),0.0082)</f>
        <v>0.0079</v>
      </c>
      <c r="S389" s="52">
        <f t="shared" si="460"/>
        <v>46.452</v>
      </c>
      <c r="T389" s="15">
        <f t="shared" si="461"/>
        <v>33213.18</v>
      </c>
      <c r="U389" s="15">
        <f>T389/INPUTS!$B$7*1000</f>
        <v>41516475</v>
      </c>
      <c r="V389" s="15">
        <f>T389*INPUTS!$B$6</f>
        <v>104953.6488</v>
      </c>
      <c r="W389" s="54" t="s">
        <v>396</v>
      </c>
      <c r="X389" s="54" t="s">
        <v>396</v>
      </c>
      <c r="Y389" s="67">
        <f>IFERROR(VLOOKUP(E389,INPUTS!$A$44:$B$103,2,0),0)</f>
        <v>0.02</v>
      </c>
      <c r="Z389" s="15">
        <f t="shared" si="486"/>
        <v>664.2636</v>
      </c>
      <c r="AA389" s="20">
        <f>IFERROR(VLOOKUP(E389,INPUTS!$A$44:$C$103,3,0),SCENARIOS!$J$24)</f>
        <v>0.06</v>
      </c>
      <c r="AB389" s="15">
        <f t="shared" ref="AB389:AF389" si="491">$T389*AA389*(1+$Q389)^AB$2</f>
        <v>2254.65987769288</v>
      </c>
      <c r="AC389" s="20">
        <f>IFERROR(VLOOKUP($E389,INPUTS!$A$44:$G$103,4,0),SCENARIOS!$K$24)</f>
        <v>0.15</v>
      </c>
      <c r="AD389" s="15">
        <f t="shared" si="491"/>
        <v>6377.35175724173</v>
      </c>
      <c r="AE389" s="20">
        <f>IFERROR(VLOOKUP($E389,INPUTS!$A$44:$G$103,5,0),SCENARIOS!$L$24)</f>
        <v>0.3</v>
      </c>
      <c r="AF389" s="15">
        <f t="shared" si="491"/>
        <v>14430.7763092715</v>
      </c>
      <c r="AG389" s="20">
        <f>IFERROR(VLOOKUP($E389,INPUTS!$A$44:$G$103,6,0),SCENARIOS!$M$24)</f>
        <v>0.4</v>
      </c>
      <c r="AH389" s="15">
        <f t="shared" si="488"/>
        <v>21769.4651129297</v>
      </c>
      <c r="AI389" s="20">
        <f>IFERROR(VLOOKUP($E389,INPUTS!$A$44:$G$103,7,0),SCENARIOS!$N$24)</f>
        <v>0.5</v>
      </c>
      <c r="AJ389" s="15">
        <f t="shared" si="489"/>
        <v>30787.6895237557</v>
      </c>
      <c r="AL389" t="str">
        <f t="shared" ref="AL389:AL452" si="492">IF(H389="MULTI","MULTI",IF(COUNTIFS($E$4:$E$1277,H389,$H$4:$H$1277,E389)&gt;0,"Y","N"))</f>
        <v>Y</v>
      </c>
      <c r="AM389" s="21">
        <f t="shared" ref="AM389:AM452" si="493">T389*((1+Q389)^25)</f>
        <v>61575.3790475114</v>
      </c>
    </row>
    <row r="390" ht="15" customHeight="1" spans="1:39">
      <c r="A390" s="6" t="s">
        <v>1352</v>
      </c>
      <c r="B390" s="52" t="s">
        <v>403</v>
      </c>
      <c r="C390" s="52" t="s">
        <v>404</v>
      </c>
      <c r="D390" s="52" t="s">
        <v>929</v>
      </c>
      <c r="E390" s="10" t="s">
        <v>204</v>
      </c>
      <c r="F390" s="52" t="s">
        <v>405</v>
      </c>
      <c r="G390" s="52" t="s">
        <v>165</v>
      </c>
      <c r="H390" s="52" t="s">
        <v>1153</v>
      </c>
      <c r="I390" s="52" t="s">
        <v>614</v>
      </c>
      <c r="J390" s="52" t="s">
        <v>169</v>
      </c>
      <c r="K390" s="52" t="s">
        <v>931</v>
      </c>
      <c r="L390" s="53" t="s">
        <v>291</v>
      </c>
      <c r="M390" s="13">
        <v>476</v>
      </c>
      <c r="N390" s="14">
        <f t="shared" si="490"/>
        <v>1.3041095890411</v>
      </c>
      <c r="O390" s="15">
        <v>8000</v>
      </c>
      <c r="P390" s="15">
        <f t="shared" si="459"/>
        <v>3808000</v>
      </c>
      <c r="Q390" s="16">
        <f>IFERROR(VLOOKUP(G390,SCENARIOS!$A$13:$E$18,3,0),0.025)</f>
        <v>0.025</v>
      </c>
      <c r="R390" s="52">
        <f>IFERROR(VLOOKUP(L390,INPUTS!$A$107:$B$120,2,0),0.0082)</f>
        <v>0.0079</v>
      </c>
      <c r="S390" s="52">
        <f t="shared" si="460"/>
        <v>63.2</v>
      </c>
      <c r="T390" s="15">
        <f t="shared" si="461"/>
        <v>30083.2</v>
      </c>
      <c r="U390" s="15">
        <f>T390/INPUTS!$B$7*1000</f>
        <v>37604000</v>
      </c>
      <c r="V390" s="15">
        <f>T390*INPUTS!$B$6</f>
        <v>95062.912</v>
      </c>
      <c r="W390" s="54" t="s">
        <v>396</v>
      </c>
      <c r="X390" s="54" t="s">
        <v>396</v>
      </c>
      <c r="Y390" s="67">
        <f>IFERROR(VLOOKUP(E390,INPUTS!$A$44:$B$103,2,0),0)</f>
        <v>0.02</v>
      </c>
      <c r="Z390" s="15">
        <f t="shared" si="486"/>
        <v>601.664</v>
      </c>
      <c r="AA390" s="20">
        <f>IFERROR(VLOOKUP(E390,INPUTS!$A$44:$C$103,3,0),SCENARIOS!$J$24)</f>
        <v>0.06</v>
      </c>
      <c r="AB390" s="15">
        <f t="shared" ref="AB390:AF390" si="494">$T390*AA390*(1+$Q390)^AB$2</f>
        <v>2042.18277300187</v>
      </c>
      <c r="AC390" s="20">
        <f>IFERROR(VLOOKUP($E390,INPUTS!$A$44:$G$103,4,0),SCENARIOS!$K$24)</f>
        <v>0.15</v>
      </c>
      <c r="AD390" s="15">
        <f t="shared" si="494"/>
        <v>5776.35590399518</v>
      </c>
      <c r="AE390" s="20">
        <f>IFERROR(VLOOKUP($E390,INPUTS!$A$44:$G$103,5,0),SCENARIOS!$L$24)</f>
        <v>0.3</v>
      </c>
      <c r="AF390" s="15">
        <f t="shared" si="494"/>
        <v>13070.8330207188</v>
      </c>
      <c r="AG390" s="20">
        <f>IFERROR(VLOOKUP($E390,INPUTS!$A$44:$G$103,6,0),SCENARIOS!$M$24)</f>
        <v>0.4</v>
      </c>
      <c r="AH390" s="15">
        <f t="shared" si="488"/>
        <v>19717.9304386176</v>
      </c>
      <c r="AI390" s="20">
        <f>IFERROR(VLOOKUP($E390,INPUTS!$A$44:$G$103,7,0),SCENARIOS!$N$24)</f>
        <v>0.5</v>
      </c>
      <c r="AJ390" s="15">
        <f t="shared" si="489"/>
        <v>27886.2855493225</v>
      </c>
      <c r="AL390" t="str">
        <f t="shared" si="492"/>
        <v>N</v>
      </c>
      <c r="AM390" s="21">
        <f t="shared" si="493"/>
        <v>55772.571098645</v>
      </c>
    </row>
    <row r="391" ht="15" customHeight="1" spans="1:39">
      <c r="A391" s="24" t="s">
        <v>1353</v>
      </c>
      <c r="B391" s="52" t="s">
        <v>403</v>
      </c>
      <c r="C391" s="52" t="s">
        <v>404</v>
      </c>
      <c r="D391" s="52" t="s">
        <v>929</v>
      </c>
      <c r="E391" s="10" t="s">
        <v>204</v>
      </c>
      <c r="F391" s="52" t="s">
        <v>405</v>
      </c>
      <c r="G391" s="52" t="s">
        <v>165</v>
      </c>
      <c r="H391" s="52" t="s">
        <v>234</v>
      </c>
      <c r="I391" s="52" t="s">
        <v>424</v>
      </c>
      <c r="J391" s="52" t="s">
        <v>173</v>
      </c>
      <c r="K391" s="52" t="s">
        <v>931</v>
      </c>
      <c r="L391" s="53" t="s">
        <v>291</v>
      </c>
      <c r="M391" s="13">
        <v>715</v>
      </c>
      <c r="N391" s="14">
        <f t="shared" si="490"/>
        <v>1.95890410958904</v>
      </c>
      <c r="O391" s="15">
        <v>9200</v>
      </c>
      <c r="P391" s="15">
        <f t="shared" si="459"/>
        <v>6578000</v>
      </c>
      <c r="Q391" s="16">
        <f>IFERROR(VLOOKUP(G391,SCENARIOS!$A$13:$E$18,3,0),0.025)</f>
        <v>0.025</v>
      </c>
      <c r="R391" s="52">
        <f>IFERROR(VLOOKUP(L391,INPUTS!$A$107:$B$120,2,0),0.0082)</f>
        <v>0.0079</v>
      </c>
      <c r="S391" s="52">
        <f t="shared" si="460"/>
        <v>72.68</v>
      </c>
      <c r="T391" s="15">
        <f t="shared" si="461"/>
        <v>51966.2</v>
      </c>
      <c r="U391" s="15">
        <f>T391/INPUTS!$B$7*1000</f>
        <v>64957750</v>
      </c>
      <c r="V391" s="15">
        <f>T391*INPUTS!$B$6</f>
        <v>164213.192</v>
      </c>
      <c r="W391" s="54" t="s">
        <v>396</v>
      </c>
      <c r="X391" s="54" t="s">
        <v>396</v>
      </c>
      <c r="Y391" s="67">
        <f>IFERROR(VLOOKUP(E391,INPUTS!$A$44:$B$103,2,0),0)</f>
        <v>0.02</v>
      </c>
      <c r="Z391" s="15">
        <f t="shared" si="486"/>
        <v>1039.324</v>
      </c>
      <c r="AA391" s="20">
        <f>IFERROR(VLOOKUP(E391,INPUTS!$A$44:$C$103,3,0),SCENARIOS!$J$24)</f>
        <v>0.06</v>
      </c>
      <c r="AB391" s="15">
        <f t="shared" ref="AB391:AF391" si="495">$T391*AA391*(1+$Q391)^AB$2</f>
        <v>3527.69912836301</v>
      </c>
      <c r="AC391" s="20">
        <f>IFERROR(VLOOKUP($E391,INPUTS!$A$44:$G$103,4,0),SCENARIOS!$K$24)</f>
        <v>0.15</v>
      </c>
      <c r="AD391" s="15">
        <f t="shared" si="495"/>
        <v>9978.16941609251</v>
      </c>
      <c r="AE391" s="20">
        <f>IFERROR(VLOOKUP($E391,INPUTS!$A$44:$G$103,5,0),SCENARIOS!$L$24)</f>
        <v>0.3</v>
      </c>
      <c r="AF391" s="15">
        <f t="shared" si="495"/>
        <v>22578.7656539622</v>
      </c>
      <c r="AG391" s="20">
        <f>IFERROR(VLOOKUP($E391,INPUTS!$A$44:$G$103,6,0),SCENARIOS!$M$24)</f>
        <v>0.4</v>
      </c>
      <c r="AH391" s="15">
        <f t="shared" si="488"/>
        <v>34061.0678637675</v>
      </c>
      <c r="AI391" s="20">
        <f>IFERROR(VLOOKUP($E391,INPUTS!$A$44:$G$103,7,0),SCENARIOS!$N$24)</f>
        <v>0.5</v>
      </c>
      <c r="AJ391" s="15">
        <f t="shared" si="489"/>
        <v>48171.2149011143</v>
      </c>
      <c r="AL391" t="str">
        <f t="shared" si="492"/>
        <v>N</v>
      </c>
      <c r="AM391" s="21">
        <f t="shared" si="493"/>
        <v>96342.4298022287</v>
      </c>
    </row>
    <row r="392" ht="15" customHeight="1" spans="1:39">
      <c r="A392" s="6" t="s">
        <v>1354</v>
      </c>
      <c r="B392" s="52" t="s">
        <v>403</v>
      </c>
      <c r="C392" s="52" t="s">
        <v>404</v>
      </c>
      <c r="D392" s="52" t="s">
        <v>929</v>
      </c>
      <c r="E392" s="10" t="s">
        <v>204</v>
      </c>
      <c r="F392" s="52" t="s">
        <v>405</v>
      </c>
      <c r="G392" s="52" t="s">
        <v>165</v>
      </c>
      <c r="H392" s="52" t="s">
        <v>505</v>
      </c>
      <c r="I392" s="52" t="s">
        <v>504</v>
      </c>
      <c r="J392" s="52" t="s">
        <v>173</v>
      </c>
      <c r="K392" s="52" t="s">
        <v>931</v>
      </c>
      <c r="L392" s="53" t="s">
        <v>291</v>
      </c>
      <c r="M392" s="13">
        <v>715</v>
      </c>
      <c r="N392" s="14">
        <f t="shared" si="490"/>
        <v>1.95890410958904</v>
      </c>
      <c r="O392" s="15">
        <v>8850</v>
      </c>
      <c r="P392" s="15">
        <f t="shared" si="459"/>
        <v>6327750</v>
      </c>
      <c r="Q392" s="16">
        <f>IFERROR(VLOOKUP(G392,SCENARIOS!$A$13:$E$18,3,0),0.025)</f>
        <v>0.025</v>
      </c>
      <c r="R392" s="52">
        <f>IFERROR(VLOOKUP(L392,INPUTS!$A$107:$B$120,2,0),0.0082)</f>
        <v>0.0079</v>
      </c>
      <c r="S392" s="52">
        <f t="shared" si="460"/>
        <v>69.915</v>
      </c>
      <c r="T392" s="15">
        <f t="shared" si="461"/>
        <v>49989.225</v>
      </c>
      <c r="U392" s="15">
        <f>T392/INPUTS!$B$7*1000</f>
        <v>62486531.25</v>
      </c>
      <c r="V392" s="15">
        <f>T392*INPUTS!$B$6</f>
        <v>157965.951</v>
      </c>
      <c r="W392" s="54" t="s">
        <v>396</v>
      </c>
      <c r="X392" s="54" t="s">
        <v>396</v>
      </c>
      <c r="Y392" s="67">
        <f>IFERROR(VLOOKUP(E392,INPUTS!$A$44:$B$103,2,0),0)</f>
        <v>0.02</v>
      </c>
      <c r="Z392" s="15">
        <f t="shared" si="486"/>
        <v>999.7845</v>
      </c>
      <c r="AA392" s="20">
        <f>IFERROR(VLOOKUP(E392,INPUTS!$A$44:$C$103,3,0),SCENARIOS!$J$24)</f>
        <v>0.06</v>
      </c>
      <c r="AB392" s="15">
        <f t="shared" ref="AB392:AF392" si="496">$T392*AA392*(1+$Q392)^AB$2</f>
        <v>3393.49318326224</v>
      </c>
      <c r="AC392" s="20">
        <f>IFERROR(VLOOKUP($E392,INPUTS!$A$44:$G$103,4,0),SCENARIOS!$K$24)</f>
        <v>0.15</v>
      </c>
      <c r="AD392" s="15">
        <f t="shared" si="496"/>
        <v>9598.56514482812</v>
      </c>
      <c r="AE392" s="20">
        <f>IFERROR(VLOOKUP($E392,INPUTS!$A$44:$G$103,5,0),SCENARIOS!$L$24)</f>
        <v>0.3</v>
      </c>
      <c r="AF392" s="15">
        <f t="shared" si="496"/>
        <v>21719.7908736485</v>
      </c>
      <c r="AG392" s="20">
        <f>IFERROR(VLOOKUP($E392,INPUTS!$A$44:$G$103,6,0),SCENARIOS!$M$24)</f>
        <v>0.4</v>
      </c>
      <c r="AH392" s="15">
        <f t="shared" si="488"/>
        <v>32765.2663689503</v>
      </c>
      <c r="AI392" s="20">
        <f>IFERROR(VLOOKUP($E392,INPUTS!$A$44:$G$103,7,0),SCENARIOS!$N$24)</f>
        <v>0.5</v>
      </c>
      <c r="AJ392" s="15">
        <f t="shared" si="489"/>
        <v>46338.6143342241</v>
      </c>
      <c r="AL392" t="str">
        <f t="shared" si="492"/>
        <v>Y</v>
      </c>
      <c r="AM392" s="21">
        <f t="shared" si="493"/>
        <v>92677.2286684483</v>
      </c>
    </row>
    <row r="393" ht="15" customHeight="1" spans="1:39">
      <c r="A393" s="24" t="s">
        <v>1357</v>
      </c>
      <c r="B393" s="52" t="s">
        <v>403</v>
      </c>
      <c r="C393" s="52" t="s">
        <v>404</v>
      </c>
      <c r="D393" s="52" t="s">
        <v>929</v>
      </c>
      <c r="E393" s="10" t="s">
        <v>204</v>
      </c>
      <c r="F393" s="52" t="s">
        <v>405</v>
      </c>
      <c r="G393" s="52" t="s">
        <v>165</v>
      </c>
      <c r="H393" s="52" t="s">
        <v>242</v>
      </c>
      <c r="I393" s="52" t="s">
        <v>421</v>
      </c>
      <c r="J393" s="52" t="s">
        <v>173</v>
      </c>
      <c r="K393" s="52" t="s">
        <v>931</v>
      </c>
      <c r="L393" s="53" t="s">
        <v>291</v>
      </c>
      <c r="M393" s="13">
        <v>715</v>
      </c>
      <c r="N393" s="14">
        <f t="shared" si="490"/>
        <v>1.95890410958904</v>
      </c>
      <c r="O393" s="15">
        <v>10700</v>
      </c>
      <c r="P393" s="15">
        <f t="shared" si="459"/>
        <v>7650500</v>
      </c>
      <c r="Q393" s="16">
        <f>IFERROR(VLOOKUP(G393,SCENARIOS!$A$13:$E$18,3,0),0.025)</f>
        <v>0.025</v>
      </c>
      <c r="R393" s="52">
        <f>IFERROR(VLOOKUP(L393,INPUTS!$A$107:$B$120,2,0),0.0082)</f>
        <v>0.0079</v>
      </c>
      <c r="S393" s="52">
        <f t="shared" si="460"/>
        <v>84.53</v>
      </c>
      <c r="T393" s="15">
        <f t="shared" si="461"/>
        <v>60438.95</v>
      </c>
      <c r="U393" s="15">
        <f>T393/INPUTS!$B$7*1000</f>
        <v>75548687.5</v>
      </c>
      <c r="V393" s="15">
        <f>T393*INPUTS!$B$6</f>
        <v>190987.082</v>
      </c>
      <c r="W393" s="54" t="s">
        <v>396</v>
      </c>
      <c r="X393" s="54" t="s">
        <v>396</v>
      </c>
      <c r="Y393" s="67">
        <f>IFERROR(VLOOKUP(E393,INPUTS!$A$44:$B$103,2,0),0)</f>
        <v>0.02</v>
      </c>
      <c r="Z393" s="15">
        <f t="shared" si="486"/>
        <v>1208.779</v>
      </c>
      <c r="AA393" s="20">
        <f>IFERROR(VLOOKUP(E393,INPUTS!$A$44:$C$103,3,0),SCENARIOS!$J$24)</f>
        <v>0.06</v>
      </c>
      <c r="AB393" s="15">
        <f t="shared" ref="AB393:AF393" si="497">$T393*AA393*(1+$Q393)^AB$2</f>
        <v>4102.86746450915</v>
      </c>
      <c r="AC393" s="20">
        <f>IFERROR(VLOOKUP($E393,INPUTS!$A$44:$G$103,4,0),SCENARIOS!$K$24)</f>
        <v>0.15</v>
      </c>
      <c r="AD393" s="15">
        <f t="shared" si="497"/>
        <v>11605.0448643685</v>
      </c>
      <c r="AE393" s="20">
        <f>IFERROR(VLOOKUP($E393,INPUTS!$A$44:$G$103,5,0),SCENARIOS!$L$24)</f>
        <v>0.3</v>
      </c>
      <c r="AF393" s="15">
        <f t="shared" si="497"/>
        <v>26260.0861410213</v>
      </c>
      <c r="AG393" s="20">
        <f>IFERROR(VLOOKUP($E393,INPUTS!$A$44:$G$103,6,0),SCENARIOS!$M$24)</f>
        <v>0.4</v>
      </c>
      <c r="AH393" s="15">
        <f t="shared" si="488"/>
        <v>39614.5028415557</v>
      </c>
      <c r="AI393" s="20">
        <f>IFERROR(VLOOKUP($E393,INPUTS!$A$44:$G$103,7,0),SCENARIOS!$N$24)</f>
        <v>0.5</v>
      </c>
      <c r="AJ393" s="15">
        <f t="shared" si="489"/>
        <v>56025.2173306439</v>
      </c>
      <c r="AL393" t="str">
        <f t="shared" si="492"/>
        <v>Y</v>
      </c>
      <c r="AM393" s="21">
        <f t="shared" si="493"/>
        <v>112050.434661288</v>
      </c>
    </row>
    <row r="394" ht="15" customHeight="1" spans="1:39">
      <c r="A394" s="6" t="s">
        <v>1360</v>
      </c>
      <c r="B394" s="52" t="s">
        <v>403</v>
      </c>
      <c r="C394" s="52" t="s">
        <v>404</v>
      </c>
      <c r="D394" s="52" t="s">
        <v>929</v>
      </c>
      <c r="E394" s="10" t="s">
        <v>204</v>
      </c>
      <c r="F394" s="52" t="s">
        <v>405</v>
      </c>
      <c r="G394" s="52" t="s">
        <v>165</v>
      </c>
      <c r="H394" s="52" t="s">
        <v>529</v>
      </c>
      <c r="I394" s="52" t="s">
        <v>528</v>
      </c>
      <c r="J394" s="52" t="s">
        <v>173</v>
      </c>
      <c r="K394" s="52" t="s">
        <v>931</v>
      </c>
      <c r="L394" s="53" t="s">
        <v>291</v>
      </c>
      <c r="M394" s="13">
        <v>476</v>
      </c>
      <c r="N394" s="14">
        <f t="shared" si="490"/>
        <v>1.3041095890411</v>
      </c>
      <c r="O394" s="15">
        <v>10900</v>
      </c>
      <c r="P394" s="15">
        <f t="shared" si="459"/>
        <v>5188400</v>
      </c>
      <c r="Q394" s="16">
        <f>IFERROR(VLOOKUP(G394,SCENARIOS!$A$13:$E$18,3,0),0.025)</f>
        <v>0.025</v>
      </c>
      <c r="R394" s="52">
        <f>IFERROR(VLOOKUP(L394,INPUTS!$A$107:$B$120,2,0),0.0082)</f>
        <v>0.0079</v>
      </c>
      <c r="S394" s="52">
        <f t="shared" si="460"/>
        <v>86.11</v>
      </c>
      <c r="T394" s="15">
        <f t="shared" si="461"/>
        <v>40988.36</v>
      </c>
      <c r="U394" s="15">
        <f>T394/INPUTS!$B$7*1000</f>
        <v>51235450</v>
      </c>
      <c r="V394" s="15">
        <f>T394*INPUTS!$B$6</f>
        <v>129523.2176</v>
      </c>
      <c r="W394" s="54" t="s">
        <v>396</v>
      </c>
      <c r="X394" s="54" t="s">
        <v>396</v>
      </c>
      <c r="Y394" s="67">
        <f>IFERROR(VLOOKUP(E394,INPUTS!$A$44:$B$103,2,0),0)</f>
        <v>0.02</v>
      </c>
      <c r="Z394" s="15">
        <f t="shared" si="486"/>
        <v>819.7672</v>
      </c>
      <c r="AA394" s="20">
        <f>IFERROR(VLOOKUP(E394,INPUTS!$A$44:$C$103,3,0),SCENARIOS!$J$24)</f>
        <v>0.06</v>
      </c>
      <c r="AB394" s="15">
        <f t="shared" ref="AB394:AF394" si="498">$T394*AA394*(1+$Q394)^AB$2</f>
        <v>2782.47402821505</v>
      </c>
      <c r="AC394" s="20">
        <f>IFERROR(VLOOKUP($E394,INPUTS!$A$44:$G$103,4,0),SCENARIOS!$K$24)</f>
        <v>0.15</v>
      </c>
      <c r="AD394" s="15">
        <f t="shared" si="498"/>
        <v>7870.28491919343</v>
      </c>
      <c r="AE394" s="20">
        <f>IFERROR(VLOOKUP($E394,INPUTS!$A$44:$G$103,5,0),SCENARIOS!$L$24)</f>
        <v>0.3</v>
      </c>
      <c r="AF394" s="15">
        <f t="shared" si="498"/>
        <v>17809.0099907294</v>
      </c>
      <c r="AG394" s="20">
        <f>IFERROR(VLOOKUP($E394,INPUTS!$A$44:$G$103,6,0),SCENARIOS!$M$24)</f>
        <v>0.4</v>
      </c>
      <c r="AH394" s="15">
        <f t="shared" si="488"/>
        <v>26865.6802226165</v>
      </c>
      <c r="AI394" s="20">
        <f>IFERROR(VLOOKUP($E394,INPUTS!$A$44:$G$103,7,0),SCENARIOS!$N$24)</f>
        <v>0.5</v>
      </c>
      <c r="AJ394" s="15">
        <f t="shared" si="489"/>
        <v>37995.0640609519</v>
      </c>
      <c r="AL394" t="str">
        <f t="shared" si="492"/>
        <v>Y</v>
      </c>
      <c r="AM394" s="21">
        <f t="shared" si="493"/>
        <v>75990.1281219038</v>
      </c>
    </row>
    <row r="395" ht="15" customHeight="1" spans="1:39">
      <c r="A395" s="24" t="s">
        <v>1363</v>
      </c>
      <c r="B395" s="52" t="s">
        <v>403</v>
      </c>
      <c r="C395" s="52" t="s">
        <v>404</v>
      </c>
      <c r="D395" s="52" t="s">
        <v>929</v>
      </c>
      <c r="E395" s="10" t="s">
        <v>204</v>
      </c>
      <c r="F395" s="52" t="s">
        <v>405</v>
      </c>
      <c r="G395" s="52" t="s">
        <v>165</v>
      </c>
      <c r="H395" s="52" t="s">
        <v>264</v>
      </c>
      <c r="I395" s="52" t="s">
        <v>436</v>
      </c>
      <c r="J395" s="52" t="s">
        <v>173</v>
      </c>
      <c r="K395" s="52" t="s">
        <v>931</v>
      </c>
      <c r="L395" s="53" t="s">
        <v>291</v>
      </c>
      <c r="M395" s="13">
        <v>476</v>
      </c>
      <c r="N395" s="14">
        <f t="shared" si="490"/>
        <v>1.3041095890411</v>
      </c>
      <c r="O395" s="15">
        <v>16700</v>
      </c>
      <c r="P395" s="15">
        <f t="shared" si="459"/>
        <v>7949200</v>
      </c>
      <c r="Q395" s="16">
        <f>IFERROR(VLOOKUP(G395,SCENARIOS!$A$13:$E$18,3,0),0.025)</f>
        <v>0.025</v>
      </c>
      <c r="R395" s="52">
        <f>IFERROR(VLOOKUP(L395,INPUTS!$A$107:$B$120,2,0),0.0082)</f>
        <v>0.0079</v>
      </c>
      <c r="S395" s="52">
        <f t="shared" si="460"/>
        <v>131.93</v>
      </c>
      <c r="T395" s="15">
        <f t="shared" si="461"/>
        <v>62798.68</v>
      </c>
      <c r="U395" s="15">
        <f>T395/INPUTS!$B$7*1000</f>
        <v>78498350</v>
      </c>
      <c r="V395" s="15">
        <f>T395*INPUTS!$B$6</f>
        <v>198443.8288</v>
      </c>
      <c r="W395" s="54" t="s">
        <v>396</v>
      </c>
      <c r="X395" s="54" t="s">
        <v>396</v>
      </c>
      <c r="Y395" s="67">
        <f>IFERROR(VLOOKUP(E395,INPUTS!$A$44:$B$103,2,0),0)</f>
        <v>0.02</v>
      </c>
      <c r="Z395" s="15">
        <f t="shared" si="486"/>
        <v>1255.9736</v>
      </c>
      <c r="AA395" s="20">
        <f>IFERROR(VLOOKUP(E395,INPUTS!$A$44:$C$103,3,0),SCENARIOS!$J$24)</f>
        <v>0.06</v>
      </c>
      <c r="AB395" s="15">
        <f t="shared" ref="AB395:AF395" si="499">$T395*AA395*(1+$Q395)^AB$2</f>
        <v>4263.05653864141</v>
      </c>
      <c r="AC395" s="20">
        <f>IFERROR(VLOOKUP($E395,INPUTS!$A$44:$G$103,4,0),SCENARIOS!$K$24)</f>
        <v>0.15</v>
      </c>
      <c r="AD395" s="15">
        <f t="shared" si="499"/>
        <v>12058.1429495899</v>
      </c>
      <c r="AE395" s="20">
        <f>IFERROR(VLOOKUP($E395,INPUTS!$A$44:$G$103,5,0),SCENARIOS!$L$24)</f>
        <v>0.3</v>
      </c>
      <c r="AF395" s="15">
        <f t="shared" si="499"/>
        <v>27285.3639307505</v>
      </c>
      <c r="AG395" s="20">
        <f>IFERROR(VLOOKUP($E395,INPUTS!$A$44:$G$103,6,0),SCENARIOS!$M$24)</f>
        <v>0.4</v>
      </c>
      <c r="AH395" s="15">
        <f t="shared" si="488"/>
        <v>41161.1797906143</v>
      </c>
      <c r="AI395" s="20">
        <f>IFERROR(VLOOKUP($E395,INPUTS!$A$44:$G$103,7,0),SCENARIOS!$N$24)</f>
        <v>0.5</v>
      </c>
      <c r="AJ395" s="15">
        <f t="shared" si="489"/>
        <v>58212.6210842107</v>
      </c>
      <c r="AL395" t="str">
        <f t="shared" si="492"/>
        <v>N</v>
      </c>
      <c r="AM395" s="21">
        <f t="shared" si="493"/>
        <v>116425.242168421</v>
      </c>
    </row>
    <row r="396" ht="15" customHeight="1" spans="1:39">
      <c r="A396" s="6" t="s">
        <v>1364</v>
      </c>
      <c r="B396" s="52" t="s">
        <v>403</v>
      </c>
      <c r="C396" s="52" t="s">
        <v>404</v>
      </c>
      <c r="D396" s="52" t="s">
        <v>929</v>
      </c>
      <c r="E396" s="10" t="s">
        <v>204</v>
      </c>
      <c r="F396" s="52" t="s">
        <v>405</v>
      </c>
      <c r="G396" s="52" t="s">
        <v>165</v>
      </c>
      <c r="H396" s="52" t="s">
        <v>545</v>
      </c>
      <c r="I396" s="52" t="s">
        <v>544</v>
      </c>
      <c r="J396" s="52" t="s">
        <v>173</v>
      </c>
      <c r="K396" s="52" t="s">
        <v>931</v>
      </c>
      <c r="L396" s="53" t="s">
        <v>291</v>
      </c>
      <c r="M396" s="13">
        <v>715</v>
      </c>
      <c r="N396" s="14">
        <f t="shared" si="490"/>
        <v>1.95890410958904</v>
      </c>
      <c r="O396" s="15">
        <v>9350</v>
      </c>
      <c r="P396" s="15">
        <f t="shared" si="459"/>
        <v>6685250</v>
      </c>
      <c r="Q396" s="16">
        <f>IFERROR(VLOOKUP(G396,SCENARIOS!$A$13:$E$18,3,0),0.025)</f>
        <v>0.025</v>
      </c>
      <c r="R396" s="52">
        <f>IFERROR(VLOOKUP(L396,INPUTS!$A$107:$B$120,2,0),0.0082)</f>
        <v>0.0079</v>
      </c>
      <c r="S396" s="52">
        <f t="shared" si="460"/>
        <v>73.865</v>
      </c>
      <c r="T396" s="15">
        <f t="shared" si="461"/>
        <v>52813.475</v>
      </c>
      <c r="U396" s="15">
        <f>T396/INPUTS!$B$7*1000</f>
        <v>66016843.75</v>
      </c>
      <c r="V396" s="15">
        <f>T396*INPUTS!$B$6</f>
        <v>166890.581</v>
      </c>
      <c r="W396" s="54" t="s">
        <v>396</v>
      </c>
      <c r="X396" s="54" t="s">
        <v>396</v>
      </c>
      <c r="Y396" s="67">
        <f>IFERROR(VLOOKUP(E396,INPUTS!$A$44:$B$103,2,0),0)</f>
        <v>0.02</v>
      </c>
      <c r="Z396" s="15">
        <f t="shared" si="486"/>
        <v>1056.2695</v>
      </c>
      <c r="AA396" s="20">
        <f>IFERROR(VLOOKUP(E396,INPUTS!$A$44:$C$103,3,0),SCENARIOS!$J$24)</f>
        <v>0.06</v>
      </c>
      <c r="AB396" s="15">
        <f t="shared" ref="AB396:AF396" si="500">$T396*AA396*(1+$Q396)^AB$2</f>
        <v>3585.21596197762</v>
      </c>
      <c r="AC396" s="20">
        <f>IFERROR(VLOOKUP($E396,INPUTS!$A$44:$G$103,4,0),SCENARIOS!$K$24)</f>
        <v>0.15</v>
      </c>
      <c r="AD396" s="15">
        <f t="shared" si="500"/>
        <v>10140.8569609201</v>
      </c>
      <c r="AE396" s="20">
        <f>IFERROR(VLOOKUP($E396,INPUTS!$A$44:$G$103,5,0),SCENARIOS!$L$24)</f>
        <v>0.3</v>
      </c>
      <c r="AF396" s="15">
        <f t="shared" si="500"/>
        <v>22946.8977026681</v>
      </c>
      <c r="AG396" s="20">
        <f>IFERROR(VLOOKUP($E396,INPUTS!$A$44:$G$103,6,0),SCENARIOS!$M$24)</f>
        <v>0.4</v>
      </c>
      <c r="AH396" s="15">
        <f t="shared" si="488"/>
        <v>34616.4113615463</v>
      </c>
      <c r="AI396" s="20">
        <f>IFERROR(VLOOKUP($E396,INPUTS!$A$44:$G$103,7,0),SCENARIOS!$N$24)</f>
        <v>0.5</v>
      </c>
      <c r="AJ396" s="15">
        <f t="shared" si="489"/>
        <v>48956.6151440673</v>
      </c>
      <c r="AL396" t="str">
        <f t="shared" si="492"/>
        <v>N</v>
      </c>
      <c r="AM396" s="21">
        <f t="shared" si="493"/>
        <v>97913.2302881346</v>
      </c>
    </row>
    <row r="397" ht="15" customHeight="1" spans="1:39">
      <c r="A397" s="24" t="s">
        <v>1365</v>
      </c>
      <c r="B397" s="52" t="s">
        <v>403</v>
      </c>
      <c r="C397" s="52" t="s">
        <v>404</v>
      </c>
      <c r="D397" s="52" t="s">
        <v>929</v>
      </c>
      <c r="E397" s="10" t="s">
        <v>204</v>
      </c>
      <c r="F397" s="52" t="s">
        <v>405</v>
      </c>
      <c r="G397" s="52" t="s">
        <v>165</v>
      </c>
      <c r="H397" s="52" t="s">
        <v>440</v>
      </c>
      <c r="I397" s="52" t="s">
        <v>439</v>
      </c>
      <c r="J397" s="52" t="s">
        <v>177</v>
      </c>
      <c r="K397" s="52" t="s">
        <v>931</v>
      </c>
      <c r="L397" s="53" t="s">
        <v>291</v>
      </c>
      <c r="M397" s="13">
        <v>953</v>
      </c>
      <c r="N397" s="14">
        <f t="shared" si="490"/>
        <v>2.61095890410959</v>
      </c>
      <c r="O397" s="15">
        <v>5100</v>
      </c>
      <c r="P397" s="15">
        <f t="shared" si="459"/>
        <v>4860300</v>
      </c>
      <c r="Q397" s="16">
        <f>IFERROR(VLOOKUP(G397,SCENARIOS!$A$13:$E$18,3,0),0.025)</f>
        <v>0.025</v>
      </c>
      <c r="R397" s="52">
        <f>IFERROR(VLOOKUP(L397,INPUTS!$A$107:$B$120,2,0),0.0082)</f>
        <v>0.0079</v>
      </c>
      <c r="S397" s="52">
        <f t="shared" si="460"/>
        <v>40.29</v>
      </c>
      <c r="T397" s="15">
        <f t="shared" si="461"/>
        <v>38396.37</v>
      </c>
      <c r="U397" s="15">
        <f>T397/INPUTS!$B$7*1000</f>
        <v>47995462.5</v>
      </c>
      <c r="V397" s="15">
        <f>T397*INPUTS!$B$6</f>
        <v>121332.5292</v>
      </c>
      <c r="W397" s="54" t="s">
        <v>396</v>
      </c>
      <c r="X397" s="54" t="s">
        <v>396</v>
      </c>
      <c r="Y397" s="67">
        <f>IFERROR(VLOOKUP(E397,INPUTS!$A$44:$B$103,2,0),0)</f>
        <v>0.02</v>
      </c>
      <c r="Z397" s="15">
        <f t="shared" si="486"/>
        <v>767.9274</v>
      </c>
      <c r="AA397" s="20">
        <f>IFERROR(VLOOKUP(E397,INPUTS!$A$44:$C$103,3,0),SCENARIOS!$J$24)</f>
        <v>0.06</v>
      </c>
      <c r="AB397" s="15">
        <f t="shared" ref="AB397:AF397" si="501">$T397*AA397*(1+$Q397)^AB$2</f>
        <v>2606.51810179123</v>
      </c>
      <c r="AC397" s="20">
        <f>IFERROR(VLOOKUP($E397,INPUTS!$A$44:$G$103,4,0),SCENARIOS!$K$24)</f>
        <v>0.15</v>
      </c>
      <c r="AD397" s="15">
        <f t="shared" si="501"/>
        <v>7372.5899685367</v>
      </c>
      <c r="AE397" s="20">
        <f>IFERROR(VLOOKUP($E397,INPUTS!$A$44:$G$103,5,0),SCENARIOS!$L$24)</f>
        <v>0.3</v>
      </c>
      <c r="AF397" s="15">
        <f t="shared" si="501"/>
        <v>16682.8176813549</v>
      </c>
      <c r="AG397" s="20">
        <f>IFERROR(VLOOKUP($E397,INPUTS!$A$44:$G$103,6,0),SCENARIOS!$M$24)</f>
        <v>0.4</v>
      </c>
      <c r="AH397" s="15">
        <f t="shared" si="488"/>
        <v>25166.7692517892</v>
      </c>
      <c r="AI397" s="20">
        <f>IFERROR(VLOOKUP($E397,INPUTS!$A$44:$G$103,7,0),SCENARIOS!$N$24)</f>
        <v>0.5</v>
      </c>
      <c r="AJ397" s="15">
        <f t="shared" si="489"/>
        <v>35592.3617792469</v>
      </c>
      <c r="AL397" t="str">
        <f t="shared" si="492"/>
        <v>Y</v>
      </c>
      <c r="AM397" s="21">
        <f t="shared" si="493"/>
        <v>71184.7235584938</v>
      </c>
    </row>
    <row r="398" ht="15" customHeight="1" spans="1:39">
      <c r="A398" s="6" t="s">
        <v>1366</v>
      </c>
      <c r="B398" s="52" t="s">
        <v>403</v>
      </c>
      <c r="C398" s="52" t="s">
        <v>404</v>
      </c>
      <c r="D398" s="52" t="s">
        <v>929</v>
      </c>
      <c r="E398" s="10" t="s">
        <v>204</v>
      </c>
      <c r="F398" s="52" t="s">
        <v>405</v>
      </c>
      <c r="G398" s="52" t="s">
        <v>165</v>
      </c>
      <c r="H398" s="52" t="s">
        <v>448</v>
      </c>
      <c r="I398" s="52" t="s">
        <v>447</v>
      </c>
      <c r="J398" s="52" t="s">
        <v>177</v>
      </c>
      <c r="K398" s="52" t="s">
        <v>931</v>
      </c>
      <c r="L398" s="53" t="s">
        <v>291</v>
      </c>
      <c r="M398" s="13">
        <v>715</v>
      </c>
      <c r="N398" s="14">
        <f t="shared" si="490"/>
        <v>1.95890410958904</v>
      </c>
      <c r="O398" s="15">
        <v>5000</v>
      </c>
      <c r="P398" s="15">
        <f t="shared" si="459"/>
        <v>3575000</v>
      </c>
      <c r="Q398" s="16">
        <f>IFERROR(VLOOKUP(G398,SCENARIOS!$A$13:$E$18,3,0),0.025)</f>
        <v>0.025</v>
      </c>
      <c r="R398" s="52">
        <f>IFERROR(VLOOKUP(L398,INPUTS!$A$107:$B$120,2,0),0.0082)</f>
        <v>0.0079</v>
      </c>
      <c r="S398" s="52">
        <f t="shared" si="460"/>
        <v>39.5</v>
      </c>
      <c r="T398" s="15">
        <f t="shared" si="461"/>
        <v>28242.5</v>
      </c>
      <c r="U398" s="15">
        <f>T398/INPUTS!$B$7*1000</f>
        <v>35303125</v>
      </c>
      <c r="V398" s="15">
        <f>T398*INPUTS!$B$6</f>
        <v>89246.3</v>
      </c>
      <c r="W398" s="54" t="s">
        <v>396</v>
      </c>
      <c r="X398" s="54" t="s">
        <v>396</v>
      </c>
      <c r="Y398" s="67">
        <f>IFERROR(VLOOKUP(E398,INPUTS!$A$44:$B$103,2,0),0)</f>
        <v>0.02</v>
      </c>
      <c r="Z398" s="15">
        <f t="shared" si="486"/>
        <v>564.85</v>
      </c>
      <c r="AA398" s="20">
        <f>IFERROR(VLOOKUP(E398,INPUTS!$A$44:$C$103,3,0),SCENARIOS!$J$24)</f>
        <v>0.06</v>
      </c>
      <c r="AB398" s="15">
        <f t="shared" ref="AB398:AF398" si="502">$T398*AA398*(1+$Q398)^AB$2</f>
        <v>1917.22778715381</v>
      </c>
      <c r="AC398" s="20">
        <f>IFERROR(VLOOKUP($E398,INPUTS!$A$44:$G$103,4,0),SCENARIOS!$K$24)</f>
        <v>0.15</v>
      </c>
      <c r="AD398" s="15">
        <f t="shared" si="502"/>
        <v>5422.91816091984</v>
      </c>
      <c r="AE398" s="20">
        <f>IFERROR(VLOOKUP($E398,INPUTS!$A$44:$G$103,5,0),SCENARIOS!$L$24)</f>
        <v>0.3</v>
      </c>
      <c r="AF398" s="15">
        <f t="shared" si="502"/>
        <v>12271.0682901969</v>
      </c>
      <c r="AG398" s="20">
        <f>IFERROR(VLOOKUP($E398,INPUTS!$A$44:$G$103,6,0),SCENARIOS!$M$24)</f>
        <v>0.4</v>
      </c>
      <c r="AH398" s="15">
        <f t="shared" si="488"/>
        <v>18511.4499259606</v>
      </c>
      <c r="AI398" s="20">
        <f>IFERROR(VLOOKUP($E398,INPUTS!$A$44:$G$103,7,0),SCENARIOS!$N$24)</f>
        <v>0.5</v>
      </c>
      <c r="AJ398" s="15">
        <f t="shared" si="489"/>
        <v>26180.0080984317</v>
      </c>
      <c r="AL398" t="str">
        <f t="shared" si="492"/>
        <v>Y</v>
      </c>
      <c r="AM398" s="21">
        <f t="shared" si="493"/>
        <v>52360.0161968634</v>
      </c>
    </row>
    <row r="399" ht="15" customHeight="1" spans="1:39">
      <c r="A399" s="24" t="s">
        <v>1367</v>
      </c>
      <c r="B399" s="52" t="s">
        <v>403</v>
      </c>
      <c r="C399" s="52" t="s">
        <v>404</v>
      </c>
      <c r="D399" s="52" t="s">
        <v>929</v>
      </c>
      <c r="E399" s="10" t="s">
        <v>204</v>
      </c>
      <c r="F399" s="52" t="s">
        <v>405</v>
      </c>
      <c r="G399" s="52" t="s">
        <v>165</v>
      </c>
      <c r="H399" s="52" t="s">
        <v>640</v>
      </c>
      <c r="I399" s="52" t="s">
        <v>639</v>
      </c>
      <c r="J399" s="52" t="s">
        <v>185</v>
      </c>
      <c r="K399" s="52" t="s">
        <v>931</v>
      </c>
      <c r="L399" s="53" t="s">
        <v>291</v>
      </c>
      <c r="M399" s="13">
        <v>715</v>
      </c>
      <c r="N399" s="14">
        <f t="shared" si="490"/>
        <v>1.95890410958904</v>
      </c>
      <c r="O399" s="15">
        <v>6530</v>
      </c>
      <c r="P399" s="15">
        <f t="shared" si="459"/>
        <v>4668950</v>
      </c>
      <c r="Q399" s="16">
        <f>IFERROR(VLOOKUP(G399,SCENARIOS!$A$13:$E$18,3,0),0.025)</f>
        <v>0.025</v>
      </c>
      <c r="R399" s="52">
        <f>IFERROR(VLOOKUP(L399,INPUTS!$A$107:$B$120,2,0),0.0082)</f>
        <v>0.0079</v>
      </c>
      <c r="S399" s="52">
        <f t="shared" si="460"/>
        <v>51.587</v>
      </c>
      <c r="T399" s="15">
        <f t="shared" si="461"/>
        <v>36884.705</v>
      </c>
      <c r="U399" s="15">
        <f>T399/INPUTS!$B$7*1000</f>
        <v>46105881.25</v>
      </c>
      <c r="V399" s="15">
        <f>T399*INPUTS!$B$6</f>
        <v>116555.6678</v>
      </c>
      <c r="W399" s="54" t="s">
        <v>396</v>
      </c>
      <c r="X399" s="54" t="s">
        <v>396</v>
      </c>
      <c r="Y399" s="67">
        <f>IFERROR(VLOOKUP(E399,INPUTS!$A$44:$B$103,2,0),0)</f>
        <v>0.02</v>
      </c>
      <c r="Z399" s="15">
        <f t="shared" si="486"/>
        <v>737.6941</v>
      </c>
      <c r="AA399" s="20">
        <f>IFERROR(VLOOKUP(E399,INPUTS!$A$44:$C$103,3,0),SCENARIOS!$J$24)</f>
        <v>0.06</v>
      </c>
      <c r="AB399" s="15">
        <f t="shared" ref="AB399:AF399" si="503">$T399*AA399*(1+$Q399)^AB$2</f>
        <v>2503.89949002287</v>
      </c>
      <c r="AC399" s="20">
        <f>IFERROR(VLOOKUP($E399,INPUTS!$A$44:$G$103,4,0),SCENARIOS!$K$24)</f>
        <v>0.15</v>
      </c>
      <c r="AD399" s="15">
        <f t="shared" si="503"/>
        <v>7082.33111816131</v>
      </c>
      <c r="AE399" s="20">
        <f>IFERROR(VLOOKUP($E399,INPUTS!$A$44:$G$103,5,0),SCENARIOS!$L$24)</f>
        <v>0.3</v>
      </c>
      <c r="AF399" s="15">
        <f t="shared" si="503"/>
        <v>16026.0151869971</v>
      </c>
      <c r="AG399" s="20">
        <f>IFERROR(VLOOKUP($E399,INPUTS!$A$44:$G$103,6,0),SCENARIOS!$M$24)</f>
        <v>0.4</v>
      </c>
      <c r="AH399" s="15">
        <f t="shared" si="488"/>
        <v>24175.9536033045</v>
      </c>
      <c r="AI399" s="20">
        <f>IFERROR(VLOOKUP($E399,INPUTS!$A$44:$G$103,7,0),SCENARIOS!$N$24)</f>
        <v>0.5</v>
      </c>
      <c r="AJ399" s="15">
        <f t="shared" si="489"/>
        <v>34191.0905765518</v>
      </c>
      <c r="AL399" t="str">
        <f t="shared" si="492"/>
        <v>N</v>
      </c>
      <c r="AM399" s="21">
        <f t="shared" si="493"/>
        <v>68382.1811531036</v>
      </c>
    </row>
    <row r="400" ht="15" customHeight="1" spans="1:39">
      <c r="A400" s="6" t="s">
        <v>1368</v>
      </c>
      <c r="B400" s="52" t="s">
        <v>403</v>
      </c>
      <c r="C400" s="52" t="s">
        <v>404</v>
      </c>
      <c r="D400" s="52" t="s">
        <v>929</v>
      </c>
      <c r="E400" s="10" t="s">
        <v>204</v>
      </c>
      <c r="F400" s="52" t="s">
        <v>405</v>
      </c>
      <c r="G400" s="52" t="s">
        <v>165</v>
      </c>
      <c r="H400" s="52" t="s">
        <v>644</v>
      </c>
      <c r="I400" s="52" t="s">
        <v>643</v>
      </c>
      <c r="J400" s="52" t="s">
        <v>185</v>
      </c>
      <c r="K400" s="52" t="s">
        <v>931</v>
      </c>
      <c r="L400" s="53" t="s">
        <v>291</v>
      </c>
      <c r="M400" s="13">
        <v>715</v>
      </c>
      <c r="N400" s="14">
        <f t="shared" si="490"/>
        <v>1.95890410958904</v>
      </c>
      <c r="O400" s="15">
        <v>9100</v>
      </c>
      <c r="P400" s="15">
        <f t="shared" si="459"/>
        <v>6506500</v>
      </c>
      <c r="Q400" s="16">
        <f>IFERROR(VLOOKUP(G400,SCENARIOS!$A$13:$E$18,3,0),0.025)</f>
        <v>0.025</v>
      </c>
      <c r="R400" s="52">
        <f>IFERROR(VLOOKUP(L400,INPUTS!$A$107:$B$120,2,0),0.0082)</f>
        <v>0.0079</v>
      </c>
      <c r="S400" s="52">
        <f t="shared" si="460"/>
        <v>71.89</v>
      </c>
      <c r="T400" s="15">
        <f t="shared" si="461"/>
        <v>51401.35</v>
      </c>
      <c r="U400" s="15">
        <f>T400/INPUTS!$B$7*1000</f>
        <v>64251687.5</v>
      </c>
      <c r="V400" s="15">
        <f>T400*INPUTS!$B$6</f>
        <v>162428.266</v>
      </c>
      <c r="W400" s="54" t="s">
        <v>396</v>
      </c>
      <c r="X400" s="54" t="s">
        <v>396</v>
      </c>
      <c r="Y400" s="67">
        <f>IFERROR(VLOOKUP(E400,INPUTS!$A$44:$B$103,2,0),0)</f>
        <v>0.02</v>
      </c>
      <c r="Z400" s="15">
        <f t="shared" si="486"/>
        <v>1028.027</v>
      </c>
      <c r="AA400" s="20">
        <f>IFERROR(VLOOKUP(E400,INPUTS!$A$44:$C$103,3,0),SCENARIOS!$J$24)</f>
        <v>0.06</v>
      </c>
      <c r="AB400" s="15">
        <f t="shared" ref="AB400:AF400" si="504">$T400*AA400*(1+$Q400)^AB$2</f>
        <v>3489.35457261993</v>
      </c>
      <c r="AC400" s="20">
        <f>IFERROR(VLOOKUP($E400,INPUTS!$A$44:$G$103,4,0),SCENARIOS!$K$24)</f>
        <v>0.15</v>
      </c>
      <c r="AD400" s="15">
        <f t="shared" si="504"/>
        <v>9869.71105287411</v>
      </c>
      <c r="AE400" s="20">
        <f>IFERROR(VLOOKUP($E400,INPUTS!$A$44:$G$103,5,0),SCENARIOS!$L$24)</f>
        <v>0.3</v>
      </c>
      <c r="AF400" s="15">
        <f t="shared" si="504"/>
        <v>22333.3442881583</v>
      </c>
      <c r="AG400" s="20">
        <f>IFERROR(VLOOKUP($E400,INPUTS!$A$44:$G$103,6,0),SCENARIOS!$M$24)</f>
        <v>0.4</v>
      </c>
      <c r="AH400" s="15">
        <f t="shared" si="488"/>
        <v>33690.8388652483</v>
      </c>
      <c r="AI400" s="20">
        <f>IFERROR(VLOOKUP($E400,INPUTS!$A$44:$G$103,7,0),SCENARIOS!$N$24)</f>
        <v>0.5</v>
      </c>
      <c r="AJ400" s="15">
        <f t="shared" si="489"/>
        <v>47647.6147391457</v>
      </c>
      <c r="AL400" t="str">
        <f t="shared" si="492"/>
        <v>Y</v>
      </c>
      <c r="AM400" s="21">
        <f t="shared" si="493"/>
        <v>95295.2294782914</v>
      </c>
    </row>
    <row r="401" ht="15" customHeight="1" spans="1:39">
      <c r="A401" s="24" t="s">
        <v>1369</v>
      </c>
      <c r="B401" s="52" t="s">
        <v>403</v>
      </c>
      <c r="C401" s="52" t="s">
        <v>404</v>
      </c>
      <c r="D401" s="52" t="s">
        <v>929</v>
      </c>
      <c r="E401" s="10" t="s">
        <v>204</v>
      </c>
      <c r="F401" s="52" t="s">
        <v>405</v>
      </c>
      <c r="G401" s="52" t="s">
        <v>165</v>
      </c>
      <c r="H401" s="52" t="s">
        <v>1216</v>
      </c>
      <c r="I401" s="52" t="s">
        <v>1217</v>
      </c>
      <c r="J401" s="52" t="s">
        <v>185</v>
      </c>
      <c r="K401" s="52" t="s">
        <v>931</v>
      </c>
      <c r="L401" s="53" t="s">
        <v>291</v>
      </c>
      <c r="M401" s="13">
        <v>476</v>
      </c>
      <c r="N401" s="14">
        <f t="shared" si="490"/>
        <v>1.3041095890411</v>
      </c>
      <c r="O401" s="15">
        <v>5200</v>
      </c>
      <c r="P401" s="15">
        <f t="shared" si="459"/>
        <v>2475200</v>
      </c>
      <c r="Q401" s="16">
        <f>IFERROR(VLOOKUP(G401,SCENARIOS!$A$13:$E$18,3,0),0.025)</f>
        <v>0.025</v>
      </c>
      <c r="R401" s="52">
        <f>IFERROR(VLOOKUP(L401,INPUTS!$A$107:$B$120,2,0),0.0082)</f>
        <v>0.0079</v>
      </c>
      <c r="S401" s="52">
        <f t="shared" si="460"/>
        <v>41.08</v>
      </c>
      <c r="T401" s="15">
        <f t="shared" si="461"/>
        <v>19554.08</v>
      </c>
      <c r="U401" s="15">
        <f>T401/INPUTS!$B$7*1000</f>
        <v>24442600</v>
      </c>
      <c r="V401" s="15">
        <f>T401*INPUTS!$B$6</f>
        <v>61790.8928</v>
      </c>
      <c r="W401" s="54" t="s">
        <v>396</v>
      </c>
      <c r="X401" s="54" t="s">
        <v>396</v>
      </c>
      <c r="Y401" s="67">
        <f>IFERROR(VLOOKUP(E401,INPUTS!$A$44:$B$103,2,0),0)</f>
        <v>0.02</v>
      </c>
      <c r="Z401" s="15">
        <f t="shared" si="486"/>
        <v>391.0816</v>
      </c>
      <c r="AA401" s="20">
        <f>IFERROR(VLOOKUP(E401,INPUTS!$A$44:$C$103,3,0),SCENARIOS!$J$24)</f>
        <v>0.06</v>
      </c>
      <c r="AB401" s="15">
        <f t="shared" ref="AB401:AF401" si="505">$T401*AA401*(1+$Q401)^AB$2</f>
        <v>1327.41880245122</v>
      </c>
      <c r="AC401" s="20">
        <f>IFERROR(VLOOKUP($E401,INPUTS!$A$44:$G$103,4,0),SCENARIOS!$K$24)</f>
        <v>0.15</v>
      </c>
      <c r="AD401" s="15">
        <f t="shared" si="505"/>
        <v>3754.63133759687</v>
      </c>
      <c r="AE401" s="20">
        <f>IFERROR(VLOOKUP($E401,INPUTS!$A$44:$G$103,5,0),SCENARIOS!$L$24)</f>
        <v>0.3</v>
      </c>
      <c r="AF401" s="15">
        <f t="shared" si="505"/>
        <v>8496.04146346721</v>
      </c>
      <c r="AG401" s="20">
        <f>IFERROR(VLOOKUP($E401,INPUTS!$A$44:$G$103,6,0),SCENARIOS!$M$24)</f>
        <v>0.4</v>
      </c>
      <c r="AH401" s="15">
        <f t="shared" si="488"/>
        <v>12816.6547851014</v>
      </c>
      <c r="AI401" s="20">
        <f>IFERROR(VLOOKUP($E401,INPUTS!$A$44:$G$103,7,0),SCENARIOS!$N$24)</f>
        <v>0.5</v>
      </c>
      <c r="AJ401" s="15">
        <f t="shared" si="489"/>
        <v>18126.0856070596</v>
      </c>
      <c r="AL401" t="str">
        <f t="shared" si="492"/>
        <v>N</v>
      </c>
      <c r="AM401" s="21">
        <f t="shared" si="493"/>
        <v>36252.1712141193</v>
      </c>
    </row>
    <row r="402" ht="15" customHeight="1" spans="1:39">
      <c r="A402" s="6" t="s">
        <v>1370</v>
      </c>
      <c r="B402" s="52" t="s">
        <v>403</v>
      </c>
      <c r="C402" s="52" t="s">
        <v>404</v>
      </c>
      <c r="D402" s="52" t="s">
        <v>929</v>
      </c>
      <c r="E402" s="10" t="s">
        <v>204</v>
      </c>
      <c r="F402" s="52" t="s">
        <v>405</v>
      </c>
      <c r="G402" s="52" t="s">
        <v>165</v>
      </c>
      <c r="H402" s="52" t="s">
        <v>1213</v>
      </c>
      <c r="I402" s="52" t="s">
        <v>1214</v>
      </c>
      <c r="J402" s="52" t="s">
        <v>185</v>
      </c>
      <c r="K402" s="52" t="s">
        <v>931</v>
      </c>
      <c r="L402" s="53" t="s">
        <v>288</v>
      </c>
      <c r="M402" s="13">
        <v>476</v>
      </c>
      <c r="N402" s="14">
        <f t="shared" si="490"/>
        <v>1.3041095890411</v>
      </c>
      <c r="O402" s="15">
        <v>5400</v>
      </c>
      <c r="P402" s="15">
        <f t="shared" si="459"/>
        <v>2570400</v>
      </c>
      <c r="Q402" s="16">
        <f>IFERROR(VLOOKUP(G402,SCENARIOS!$A$13:$E$18,3,0),0.025)</f>
        <v>0.025</v>
      </c>
      <c r="R402" s="52">
        <f>IFERROR(VLOOKUP(L402,INPUTS!$A$107:$B$120,2,0),0.0082)</f>
        <v>0.0085</v>
      </c>
      <c r="S402" s="52">
        <f t="shared" si="460"/>
        <v>45.9</v>
      </c>
      <c r="T402" s="15">
        <f t="shared" si="461"/>
        <v>21848.4</v>
      </c>
      <c r="U402" s="15">
        <f>T402/INPUTS!$B$7*1000</f>
        <v>27310500</v>
      </c>
      <c r="V402" s="15">
        <f>T402*INPUTS!$B$6</f>
        <v>69040.944</v>
      </c>
      <c r="W402" s="54" t="s">
        <v>396</v>
      </c>
      <c r="X402" s="54" t="s">
        <v>396</v>
      </c>
      <c r="Y402" s="67">
        <f>IFERROR(VLOOKUP(E402,INPUTS!$A$44:$B$103,2,0),0)</f>
        <v>0.02</v>
      </c>
      <c r="Z402" s="15">
        <f t="shared" si="486"/>
        <v>436.968</v>
      </c>
      <c r="AA402" s="20">
        <f>IFERROR(VLOOKUP(E402,INPUTS!$A$44:$C$103,3,0),SCENARIOS!$J$24)</f>
        <v>0.06</v>
      </c>
      <c r="AB402" s="15">
        <f t="shared" ref="AB402:AF402" si="506">$T402*AA402*(1+$Q402)^AB$2</f>
        <v>1483.16755191117</v>
      </c>
      <c r="AC402" s="20">
        <f>IFERROR(VLOOKUP($E402,INPUTS!$A$44:$G$103,4,0),SCENARIOS!$K$24)</f>
        <v>0.15</v>
      </c>
      <c r="AD402" s="15">
        <f t="shared" si="506"/>
        <v>4195.16987331295</v>
      </c>
      <c r="AE402" s="20">
        <f>IFERROR(VLOOKUP($E402,INPUTS!$A$44:$G$103,5,0),SCENARIOS!$L$24)</f>
        <v>0.3</v>
      </c>
      <c r="AF402" s="15">
        <f t="shared" si="506"/>
        <v>9492.8992982752</v>
      </c>
      <c r="AG402" s="20">
        <f>IFERROR(VLOOKUP($E402,INPUTS!$A$44:$G$103,6,0),SCENARIOS!$M$24)</f>
        <v>0.4</v>
      </c>
      <c r="AH402" s="15">
        <f t="shared" si="488"/>
        <v>14320.4589736163</v>
      </c>
      <c r="AI402" s="20">
        <f>IFERROR(VLOOKUP($E402,INPUTS!$A$44:$G$103,7,0),SCENARIOS!$N$24)</f>
        <v>0.5</v>
      </c>
      <c r="AJ402" s="15">
        <f t="shared" si="489"/>
        <v>20252.8561188909</v>
      </c>
      <c r="AL402" t="str">
        <f t="shared" si="492"/>
        <v>N</v>
      </c>
      <c r="AM402" s="21">
        <f t="shared" si="493"/>
        <v>40505.7122377817</v>
      </c>
    </row>
    <row r="403" ht="15" customHeight="1" spans="1:39">
      <c r="A403" s="24" t="s">
        <v>1371</v>
      </c>
      <c r="B403" s="52" t="s">
        <v>403</v>
      </c>
      <c r="C403" s="52" t="s">
        <v>404</v>
      </c>
      <c r="D403" s="52" t="s">
        <v>929</v>
      </c>
      <c r="E403" s="10" t="s">
        <v>204</v>
      </c>
      <c r="F403" s="52" t="s">
        <v>405</v>
      </c>
      <c r="G403" s="52" t="s">
        <v>165</v>
      </c>
      <c r="H403" s="52" t="s">
        <v>702</v>
      </c>
      <c r="I403" s="52" t="s">
        <v>701</v>
      </c>
      <c r="J403" s="52" t="s">
        <v>181</v>
      </c>
      <c r="K403" s="52" t="s">
        <v>931</v>
      </c>
      <c r="L403" s="53" t="s">
        <v>291</v>
      </c>
      <c r="M403" s="13">
        <v>476</v>
      </c>
      <c r="N403" s="14">
        <f t="shared" si="490"/>
        <v>1.3041095890411</v>
      </c>
      <c r="O403" s="15">
        <v>12000</v>
      </c>
      <c r="P403" s="15">
        <f t="shared" si="459"/>
        <v>5712000</v>
      </c>
      <c r="Q403" s="16">
        <f>IFERROR(VLOOKUP(G403,SCENARIOS!$A$13:$E$18,3,0),0.025)</f>
        <v>0.025</v>
      </c>
      <c r="R403" s="52">
        <f>IFERROR(VLOOKUP(L403,INPUTS!$A$107:$B$120,2,0),0.0082)</f>
        <v>0.0079</v>
      </c>
      <c r="S403" s="52">
        <f t="shared" si="460"/>
        <v>94.8</v>
      </c>
      <c r="T403" s="15">
        <f t="shared" si="461"/>
        <v>45124.8</v>
      </c>
      <c r="U403" s="15">
        <f>T403/INPUTS!$B$7*1000</f>
        <v>56406000</v>
      </c>
      <c r="V403" s="15">
        <f>T403*INPUTS!$B$6</f>
        <v>142594.368</v>
      </c>
      <c r="W403" s="54" t="s">
        <v>396</v>
      </c>
      <c r="X403" s="54" t="s">
        <v>396</v>
      </c>
      <c r="Y403" s="67">
        <f>IFERROR(VLOOKUP(E403,INPUTS!$A$44:$B$103,2,0),0)</f>
        <v>0.02</v>
      </c>
      <c r="Z403" s="15">
        <f t="shared" si="486"/>
        <v>902.496</v>
      </c>
      <c r="AA403" s="20">
        <f>IFERROR(VLOOKUP(E403,INPUTS!$A$44:$C$103,3,0),SCENARIOS!$J$24)</f>
        <v>0.06</v>
      </c>
      <c r="AB403" s="15">
        <f t="shared" ref="AB403:AF403" si="507">$T403*AA403*(1+$Q403)^AB$2</f>
        <v>3063.27415950281</v>
      </c>
      <c r="AC403" s="20">
        <f>IFERROR(VLOOKUP($E403,INPUTS!$A$44:$G$103,4,0),SCENARIOS!$K$24)</f>
        <v>0.15</v>
      </c>
      <c r="AD403" s="15">
        <f t="shared" si="507"/>
        <v>8664.53385599277</v>
      </c>
      <c r="AE403" s="20">
        <f>IFERROR(VLOOKUP($E403,INPUTS!$A$44:$G$103,5,0),SCENARIOS!$L$24)</f>
        <v>0.3</v>
      </c>
      <c r="AF403" s="15">
        <f t="shared" si="507"/>
        <v>19606.2495310782</v>
      </c>
      <c r="AG403" s="20">
        <f>IFERROR(VLOOKUP($E403,INPUTS!$A$44:$G$103,6,0),SCENARIOS!$M$24)</f>
        <v>0.4</v>
      </c>
      <c r="AH403" s="15">
        <f t="shared" si="488"/>
        <v>29576.8956579264</v>
      </c>
      <c r="AI403" s="20">
        <f>IFERROR(VLOOKUP($E403,INPUTS!$A$44:$G$103,7,0),SCENARIOS!$N$24)</f>
        <v>0.5</v>
      </c>
      <c r="AJ403" s="15">
        <f t="shared" si="489"/>
        <v>41829.4283239838</v>
      </c>
      <c r="AL403" t="str">
        <f t="shared" si="492"/>
        <v>N</v>
      </c>
      <c r="AM403" s="21">
        <f t="shared" si="493"/>
        <v>83658.8566479675</v>
      </c>
    </row>
    <row r="404" ht="15" customHeight="1" spans="1:39">
      <c r="A404" s="6" t="s">
        <v>1372</v>
      </c>
      <c r="B404" s="52" t="s">
        <v>403</v>
      </c>
      <c r="C404" s="52" t="s">
        <v>404</v>
      </c>
      <c r="D404" s="52" t="s">
        <v>929</v>
      </c>
      <c r="E404" s="10" t="s">
        <v>204</v>
      </c>
      <c r="F404" s="52" t="s">
        <v>405</v>
      </c>
      <c r="G404" s="52" t="s">
        <v>165</v>
      </c>
      <c r="H404" s="52" t="s">
        <v>515</v>
      </c>
      <c r="I404" s="52" t="s">
        <v>514</v>
      </c>
      <c r="J404" s="52" t="s">
        <v>181</v>
      </c>
      <c r="K404" s="52" t="s">
        <v>931</v>
      </c>
      <c r="L404" s="53" t="s">
        <v>291</v>
      </c>
      <c r="M404" s="13">
        <v>476</v>
      </c>
      <c r="N404" s="14">
        <f t="shared" si="490"/>
        <v>1.3041095890411</v>
      </c>
      <c r="O404" s="15">
        <v>9300</v>
      </c>
      <c r="P404" s="15">
        <f t="shared" si="459"/>
        <v>4426800</v>
      </c>
      <c r="Q404" s="16">
        <f>IFERROR(VLOOKUP(G404,SCENARIOS!$A$13:$E$18,3,0),0.025)</f>
        <v>0.025</v>
      </c>
      <c r="R404" s="52">
        <f>IFERROR(VLOOKUP(L404,INPUTS!$A$107:$B$120,2,0),0.0082)</f>
        <v>0.0079</v>
      </c>
      <c r="S404" s="52">
        <f t="shared" si="460"/>
        <v>73.47</v>
      </c>
      <c r="T404" s="15">
        <f t="shared" si="461"/>
        <v>34971.72</v>
      </c>
      <c r="U404" s="15">
        <f>T404/INPUTS!$B$7*1000</f>
        <v>43714650</v>
      </c>
      <c r="V404" s="15">
        <f>T404*INPUTS!$B$6</f>
        <v>110510.6352</v>
      </c>
      <c r="W404" s="54" t="s">
        <v>396</v>
      </c>
      <c r="X404" s="54" t="s">
        <v>396</v>
      </c>
      <c r="Y404" s="67">
        <f>IFERROR(VLOOKUP(E404,INPUTS!$A$44:$B$103,2,0),0)</f>
        <v>0.02</v>
      </c>
      <c r="Z404" s="15">
        <f t="shared" si="486"/>
        <v>699.4344</v>
      </c>
      <c r="AA404" s="20">
        <f>IFERROR(VLOOKUP(E404,INPUTS!$A$44:$C$103,3,0),SCENARIOS!$J$24)</f>
        <v>0.06</v>
      </c>
      <c r="AB404" s="15">
        <f t="shared" ref="AB404:AF404" si="508">$T404*AA404*(1+$Q404)^AB$2</f>
        <v>2374.03747361468</v>
      </c>
      <c r="AC404" s="20">
        <f>IFERROR(VLOOKUP($E404,INPUTS!$A$44:$G$103,4,0),SCENARIOS!$K$24)</f>
        <v>0.15</v>
      </c>
      <c r="AD404" s="15">
        <f t="shared" si="508"/>
        <v>6715.01373839439</v>
      </c>
      <c r="AE404" s="20">
        <f>IFERROR(VLOOKUP($E404,INPUTS!$A$44:$G$103,5,0),SCENARIOS!$L$24)</f>
        <v>0.3</v>
      </c>
      <c r="AF404" s="15">
        <f t="shared" si="508"/>
        <v>15194.8433865856</v>
      </c>
      <c r="AG404" s="20">
        <f>IFERROR(VLOOKUP($E404,INPUTS!$A$44:$G$103,6,0),SCENARIOS!$M$24)</f>
        <v>0.4</v>
      </c>
      <c r="AH404" s="15">
        <f t="shared" si="488"/>
        <v>22922.094134893</v>
      </c>
      <c r="AI404" s="20">
        <f>IFERROR(VLOOKUP($E404,INPUTS!$A$44:$G$103,7,0),SCENARIOS!$N$24)</f>
        <v>0.5</v>
      </c>
      <c r="AJ404" s="15">
        <f t="shared" si="489"/>
        <v>32417.8069510874</v>
      </c>
      <c r="AL404" t="str">
        <f t="shared" si="492"/>
        <v>N</v>
      </c>
      <c r="AM404" s="21">
        <f t="shared" si="493"/>
        <v>64835.6139021748</v>
      </c>
    </row>
    <row r="405" ht="15" customHeight="1" spans="1:39">
      <c r="A405" s="24" t="s">
        <v>1373</v>
      </c>
      <c r="B405" s="52" t="s">
        <v>403</v>
      </c>
      <c r="C405" s="52" t="s">
        <v>404</v>
      </c>
      <c r="D405" s="52" t="s">
        <v>929</v>
      </c>
      <c r="E405" s="10" t="s">
        <v>204</v>
      </c>
      <c r="F405" s="52" t="s">
        <v>405</v>
      </c>
      <c r="G405" s="52" t="s">
        <v>165</v>
      </c>
      <c r="H405" s="52" t="s">
        <v>636</v>
      </c>
      <c r="I405" s="52" t="s">
        <v>635</v>
      </c>
      <c r="J405" s="52" t="s">
        <v>177</v>
      </c>
      <c r="K405" s="52" t="s">
        <v>931</v>
      </c>
      <c r="L405" s="53" t="s">
        <v>282</v>
      </c>
      <c r="M405" s="13">
        <v>715</v>
      </c>
      <c r="N405" s="14">
        <f t="shared" si="490"/>
        <v>1.95890410958904</v>
      </c>
      <c r="O405" s="15">
        <v>3200</v>
      </c>
      <c r="P405" s="15">
        <f t="shared" si="459"/>
        <v>2288000</v>
      </c>
      <c r="Q405" s="16">
        <f>IFERROR(VLOOKUP(G405,SCENARIOS!$A$13:$E$18,3,0),0.025)</f>
        <v>0.025</v>
      </c>
      <c r="R405" s="52">
        <f>IFERROR(VLOOKUP(L405,INPUTS!$A$107:$B$120,2,0),0.0082)</f>
        <v>0.0042</v>
      </c>
      <c r="S405" s="52">
        <f t="shared" si="460"/>
        <v>13.44</v>
      </c>
      <c r="T405" s="15">
        <f t="shared" si="461"/>
        <v>9609.6</v>
      </c>
      <c r="U405" s="15">
        <f>T405/INPUTS!$B$7*1000</f>
        <v>12012000</v>
      </c>
      <c r="V405" s="15">
        <f>T405*INPUTS!$B$6</f>
        <v>30366.336</v>
      </c>
      <c r="W405" s="54" t="s">
        <v>396</v>
      </c>
      <c r="X405" s="54" t="s">
        <v>396</v>
      </c>
      <c r="Y405" s="67">
        <f>IFERROR(VLOOKUP(E405,INPUTS!$A$44:$B$103,2,0),0)</f>
        <v>0.02</v>
      </c>
      <c r="Z405" s="15">
        <f t="shared" si="486"/>
        <v>192.192</v>
      </c>
      <c r="AA405" s="20">
        <f>IFERROR(VLOOKUP(E405,INPUTS!$A$44:$C$103,3,0),SCENARIOS!$J$24)</f>
        <v>0.06</v>
      </c>
      <c r="AB405" s="15">
        <f t="shared" ref="AB405:AF405" si="509">$T405*AA405*(1+$Q405)^AB$2</f>
        <v>652.342821755625</v>
      </c>
      <c r="AC405" s="20">
        <f>IFERROR(VLOOKUP($E405,INPUTS!$A$44:$G$103,4,0),SCENARIOS!$K$24)</f>
        <v>0.15</v>
      </c>
      <c r="AD405" s="15">
        <f t="shared" si="509"/>
        <v>1845.1650653864</v>
      </c>
      <c r="AE405" s="20">
        <f>IFERROR(VLOOKUP($E405,INPUTS!$A$44:$G$103,5,0),SCENARIOS!$L$24)</f>
        <v>0.3</v>
      </c>
      <c r="AF405" s="15">
        <f t="shared" si="509"/>
        <v>4175.26981823407</v>
      </c>
      <c r="AG405" s="20">
        <f>IFERROR(VLOOKUP($E405,INPUTS!$A$44:$G$103,6,0),SCENARIOS!$M$24)</f>
        <v>0.4</v>
      </c>
      <c r="AH405" s="15">
        <f t="shared" si="488"/>
        <v>6298.57941784583</v>
      </c>
      <c r="AI405" s="20">
        <f>IFERROR(VLOOKUP($E405,INPUTS!$A$44:$G$103,7,0),SCENARIOS!$N$24)</f>
        <v>0.5</v>
      </c>
      <c r="AJ405" s="15">
        <f t="shared" si="489"/>
        <v>8907.83060361828</v>
      </c>
      <c r="AL405" t="str">
        <f t="shared" si="492"/>
        <v>N</v>
      </c>
      <c r="AM405" s="21">
        <f t="shared" si="493"/>
        <v>17815.6612072366</v>
      </c>
    </row>
    <row r="406" ht="15" customHeight="1" spans="1:39">
      <c r="A406" s="6" t="s">
        <v>1374</v>
      </c>
      <c r="B406" s="52" t="s">
        <v>457</v>
      </c>
      <c r="C406" s="52" t="s">
        <v>458</v>
      </c>
      <c r="D406" s="52" t="s">
        <v>929</v>
      </c>
      <c r="E406" s="10" t="s">
        <v>460</v>
      </c>
      <c r="F406" s="52" t="s">
        <v>459</v>
      </c>
      <c r="G406" s="56" t="s">
        <v>185</v>
      </c>
      <c r="H406" s="52" t="s">
        <v>249</v>
      </c>
      <c r="I406" s="52" t="s">
        <v>930</v>
      </c>
      <c r="J406" s="52" t="s">
        <v>169</v>
      </c>
      <c r="K406" s="52" t="s">
        <v>931</v>
      </c>
      <c r="L406" s="53" t="s">
        <v>291</v>
      </c>
      <c r="M406" s="13">
        <v>1118</v>
      </c>
      <c r="N406" s="14">
        <f t="shared" si="490"/>
        <v>3.06301369863014</v>
      </c>
      <c r="O406" s="15">
        <v>10130</v>
      </c>
      <c r="P406" s="15">
        <f t="shared" si="459"/>
        <v>11325340</v>
      </c>
      <c r="Q406" s="16">
        <f>IFERROR(VLOOKUP(G406,SCENARIOS!$A$13:$E$18,3,0),0.025)</f>
        <v>0.03</v>
      </c>
      <c r="R406" s="52">
        <f>IFERROR(VLOOKUP(L406,INPUTS!$A$107:$B$120,2,0),0.0082)</f>
        <v>0.0079</v>
      </c>
      <c r="S406" s="52">
        <f t="shared" si="460"/>
        <v>80.027</v>
      </c>
      <c r="T406" s="15">
        <f t="shared" si="461"/>
        <v>89470.186</v>
      </c>
      <c r="U406" s="15">
        <f>T406/INPUTS!$B$7*1000</f>
        <v>111837732.5</v>
      </c>
      <c r="V406" s="15">
        <f>T406*INPUTS!$B$6</f>
        <v>282725.78776</v>
      </c>
      <c r="W406" s="54" t="s">
        <v>396</v>
      </c>
      <c r="X406" s="54" t="s">
        <v>396</v>
      </c>
      <c r="Y406" s="67">
        <f>IFERROR(VLOOKUP(E406,INPUTS!$A$44:$B$103,2,0),0)</f>
        <v>0</v>
      </c>
      <c r="Z406" s="15">
        <f t="shared" si="486"/>
        <v>0</v>
      </c>
      <c r="AA406" s="20">
        <f>IFERROR(VLOOKUP(E406,INPUTS!$A$44:$C$103,3,0),SCENARIOS!$J$24)</f>
        <v>0.01</v>
      </c>
      <c r="AB406" s="15">
        <f t="shared" ref="AB406:AF406" si="510">$T406*AA406*(1+$Q406)^AB$2</f>
        <v>1037.20467052599</v>
      </c>
      <c r="AC406" s="20">
        <f>IFERROR(VLOOKUP($E406,INPUTS!$A$44:$G$103,4,0),SCENARIOS!$K$24)</f>
        <v>0.05</v>
      </c>
      <c r="AD406" s="15">
        <f t="shared" si="510"/>
        <v>6012.02242141826</v>
      </c>
      <c r="AE406" s="20">
        <f>IFERROR(VLOOKUP($E406,INPUTS!$A$44:$G$103,5,0),SCENARIOS!$L$24)</f>
        <v>0.1</v>
      </c>
      <c r="AF406" s="15">
        <f t="shared" si="510"/>
        <v>13939.163454521</v>
      </c>
      <c r="AG406" s="20">
        <f>IFERROR(VLOOKUP($E406,INPUTS!$A$44:$G$103,6,0),SCENARIOS!$M$24)</f>
        <v>0.2</v>
      </c>
      <c r="AH406" s="15">
        <f t="shared" si="488"/>
        <v>32318.6216205124</v>
      </c>
      <c r="AI406" s="20">
        <f>IFERROR(VLOOKUP($E406,INPUTS!$A$44:$G$103,7,0),SCENARIOS!$N$24)</f>
        <v>0.25</v>
      </c>
      <c r="AJ406" s="15">
        <f t="shared" si="489"/>
        <v>46832.6752022144</v>
      </c>
      <c r="AL406" t="str">
        <f t="shared" si="492"/>
        <v>N</v>
      </c>
      <c r="AM406" s="21">
        <f t="shared" si="493"/>
        <v>187330.700808857</v>
      </c>
    </row>
    <row r="407" ht="15" customHeight="1" spans="1:39">
      <c r="A407" s="24" t="s">
        <v>1375</v>
      </c>
      <c r="B407" s="52" t="s">
        <v>457</v>
      </c>
      <c r="C407" s="52" t="s">
        <v>458</v>
      </c>
      <c r="D407" s="52" t="s">
        <v>929</v>
      </c>
      <c r="E407" s="10" t="s">
        <v>460</v>
      </c>
      <c r="F407" s="52" t="s">
        <v>459</v>
      </c>
      <c r="G407" s="56" t="s">
        <v>185</v>
      </c>
      <c r="H407" s="52" t="s">
        <v>256</v>
      </c>
      <c r="I407" s="52" t="s">
        <v>930</v>
      </c>
      <c r="J407" s="52" t="s">
        <v>169</v>
      </c>
      <c r="K407" s="52" t="s">
        <v>931</v>
      </c>
      <c r="L407" s="53" t="s">
        <v>291</v>
      </c>
      <c r="M407" s="13">
        <v>1118</v>
      </c>
      <c r="N407" s="14">
        <f t="shared" si="490"/>
        <v>3.06301369863014</v>
      </c>
      <c r="O407" s="15">
        <v>9750</v>
      </c>
      <c r="P407" s="15">
        <f t="shared" si="459"/>
        <v>10900500</v>
      </c>
      <c r="Q407" s="16">
        <f>IFERROR(VLOOKUP(G407,SCENARIOS!$A$13:$E$18,3,0),0.025)</f>
        <v>0.03</v>
      </c>
      <c r="R407" s="52">
        <f>IFERROR(VLOOKUP(L407,INPUTS!$A$107:$B$120,2,0),0.0082)</f>
        <v>0.0079</v>
      </c>
      <c r="S407" s="52">
        <f t="shared" si="460"/>
        <v>77.025</v>
      </c>
      <c r="T407" s="15">
        <f t="shared" si="461"/>
        <v>86113.95</v>
      </c>
      <c r="U407" s="15">
        <f>T407/INPUTS!$B$7*1000</f>
        <v>107642437.5</v>
      </c>
      <c r="V407" s="15">
        <f>T407*INPUTS!$B$6</f>
        <v>272120.082</v>
      </c>
      <c r="W407" s="54" t="s">
        <v>396</v>
      </c>
      <c r="X407" s="54" t="s">
        <v>396</v>
      </c>
      <c r="Y407" s="67">
        <f>IFERROR(VLOOKUP(E407,INPUTS!$A$44:$B$103,2,0),0)</f>
        <v>0</v>
      </c>
      <c r="Z407" s="15">
        <f t="shared" si="486"/>
        <v>0</v>
      </c>
      <c r="AA407" s="20">
        <f>IFERROR(VLOOKUP(E407,INPUTS!$A$44:$C$103,3,0),SCENARIOS!$J$24)</f>
        <v>0.01</v>
      </c>
      <c r="AB407" s="15">
        <f t="shared" ref="AB407:AF407" si="511">$T407*AA407*(1+$Q407)^AB$2</f>
        <v>998.296696705665</v>
      </c>
      <c r="AC407" s="20">
        <f>IFERROR(VLOOKUP($E407,INPUTS!$A$44:$G$103,4,0),SCENARIOS!$K$24)</f>
        <v>0.05</v>
      </c>
      <c r="AD407" s="15">
        <f t="shared" si="511"/>
        <v>5786.49739475104</v>
      </c>
      <c r="AE407" s="20">
        <f>IFERROR(VLOOKUP($E407,INPUTS!$A$44:$G$103,5,0),SCENARIOS!$L$24)</f>
        <v>0.1</v>
      </c>
      <c r="AF407" s="15">
        <f t="shared" si="511"/>
        <v>13416.2728214787</v>
      </c>
      <c r="AG407" s="20">
        <f>IFERROR(VLOOKUP($E407,INPUTS!$A$44:$G$103,6,0),SCENARIOS!$M$24)</f>
        <v>0.2</v>
      </c>
      <c r="AH407" s="15">
        <f t="shared" si="488"/>
        <v>31106.274511352</v>
      </c>
      <c r="AI407" s="20">
        <f>IFERROR(VLOOKUP($E407,INPUTS!$A$44:$G$103,7,0),SCENARIOS!$N$24)</f>
        <v>0.25</v>
      </c>
      <c r="AJ407" s="15">
        <f t="shared" si="489"/>
        <v>45075.8719863366</v>
      </c>
      <c r="AL407" t="str">
        <f t="shared" si="492"/>
        <v>N</v>
      </c>
      <c r="AM407" s="21">
        <f t="shared" si="493"/>
        <v>180303.487945347</v>
      </c>
    </row>
    <row r="408" ht="15" customHeight="1" spans="1:39">
      <c r="A408" s="6" t="s">
        <v>1376</v>
      </c>
      <c r="B408" s="52" t="s">
        <v>457</v>
      </c>
      <c r="C408" s="52" t="s">
        <v>458</v>
      </c>
      <c r="D408" s="52" t="s">
        <v>929</v>
      </c>
      <c r="E408" s="10" t="s">
        <v>460</v>
      </c>
      <c r="F408" s="52" t="s">
        <v>459</v>
      </c>
      <c r="G408" s="56" t="s">
        <v>185</v>
      </c>
      <c r="H408" s="52" t="s">
        <v>255</v>
      </c>
      <c r="I408" s="52" t="s">
        <v>930</v>
      </c>
      <c r="J408" s="52" t="s">
        <v>169</v>
      </c>
      <c r="K408" s="52" t="s">
        <v>931</v>
      </c>
      <c r="L408" s="53" t="s">
        <v>291</v>
      </c>
      <c r="M408" s="13">
        <v>1490</v>
      </c>
      <c r="N408" s="14">
        <f t="shared" si="490"/>
        <v>4.08219178082192</v>
      </c>
      <c r="O408" s="15">
        <v>9380</v>
      </c>
      <c r="P408" s="15">
        <f t="shared" si="459"/>
        <v>13976200</v>
      </c>
      <c r="Q408" s="16">
        <f>IFERROR(VLOOKUP(G408,SCENARIOS!$A$13:$E$18,3,0),0.025)</f>
        <v>0.03</v>
      </c>
      <c r="R408" s="52">
        <f>IFERROR(VLOOKUP(L408,INPUTS!$A$107:$B$120,2,0),0.0082)</f>
        <v>0.0079</v>
      </c>
      <c r="S408" s="52">
        <f t="shared" si="460"/>
        <v>74.102</v>
      </c>
      <c r="T408" s="15">
        <f t="shared" si="461"/>
        <v>110411.98</v>
      </c>
      <c r="U408" s="15">
        <f>T408/INPUTS!$B$7*1000</f>
        <v>138014975</v>
      </c>
      <c r="V408" s="15">
        <f>T408*INPUTS!$B$6</f>
        <v>348901.8568</v>
      </c>
      <c r="W408" s="54" t="s">
        <v>396</v>
      </c>
      <c r="X408" s="54" t="s">
        <v>396</v>
      </c>
      <c r="Y408" s="67">
        <f>IFERROR(VLOOKUP(E408,INPUTS!$A$44:$B$103,2,0),0)</f>
        <v>0</v>
      </c>
      <c r="Z408" s="15">
        <f t="shared" si="486"/>
        <v>0</v>
      </c>
      <c r="AA408" s="20">
        <f>IFERROR(VLOOKUP(E408,INPUTS!$A$44:$C$103,3,0),SCENARIOS!$J$24)</f>
        <v>0.01</v>
      </c>
      <c r="AB408" s="15">
        <f t="shared" ref="AB408:AF408" si="512">$T408*AA408*(1+$Q408)^AB$2</f>
        <v>1279.9774590613</v>
      </c>
      <c r="AC408" s="20">
        <f>IFERROR(VLOOKUP($E408,INPUTS!$A$44:$G$103,4,0),SCENARIOS!$K$24)</f>
        <v>0.05</v>
      </c>
      <c r="AD408" s="15">
        <f t="shared" si="512"/>
        <v>7419.22341989078</v>
      </c>
      <c r="AE408" s="20">
        <f>IFERROR(VLOOKUP($E408,INPUTS!$A$44:$G$103,5,0),SCENARIOS!$L$24)</f>
        <v>0.1</v>
      </c>
      <c r="AF408" s="15">
        <f t="shared" si="512"/>
        <v>17201.8267242375</v>
      </c>
      <c r="AG408" s="20">
        <f>IFERROR(VLOOKUP($E408,INPUTS!$A$44:$G$103,6,0),SCENARIOS!$M$24)</f>
        <v>0.2</v>
      </c>
      <c r="AH408" s="15">
        <f t="shared" si="488"/>
        <v>39883.2635040189</v>
      </c>
      <c r="AI408" s="20">
        <f>IFERROR(VLOOKUP($E408,INPUTS!$A$44:$G$103,7,0),SCENARIOS!$N$24)</f>
        <v>0.25</v>
      </c>
      <c r="AJ408" s="15">
        <f t="shared" si="489"/>
        <v>57794.5417233556</v>
      </c>
      <c r="AL408" t="str">
        <f t="shared" si="492"/>
        <v>N</v>
      </c>
      <c r="AM408" s="21">
        <f t="shared" si="493"/>
        <v>231178.166893422</v>
      </c>
    </row>
    <row r="409" ht="15" customHeight="1" spans="1:39">
      <c r="A409" s="24" t="s">
        <v>1377</v>
      </c>
      <c r="B409" s="52" t="s">
        <v>457</v>
      </c>
      <c r="C409" s="52" t="s">
        <v>458</v>
      </c>
      <c r="D409" s="52" t="s">
        <v>929</v>
      </c>
      <c r="E409" s="10" t="s">
        <v>460</v>
      </c>
      <c r="F409" s="52" t="s">
        <v>459</v>
      </c>
      <c r="G409" s="56" t="s">
        <v>185</v>
      </c>
      <c r="H409" s="52" t="s">
        <v>248</v>
      </c>
      <c r="I409" s="52" t="s">
        <v>930</v>
      </c>
      <c r="J409" s="52" t="s">
        <v>169</v>
      </c>
      <c r="K409" s="52" t="s">
        <v>931</v>
      </c>
      <c r="L409" s="53" t="s">
        <v>291</v>
      </c>
      <c r="M409" s="13">
        <v>745</v>
      </c>
      <c r="N409" s="14">
        <f t="shared" si="490"/>
        <v>2.04109589041096</v>
      </c>
      <c r="O409" s="15">
        <v>11300</v>
      </c>
      <c r="P409" s="15">
        <f t="shared" si="459"/>
        <v>8418500</v>
      </c>
      <c r="Q409" s="16">
        <f>IFERROR(VLOOKUP(G409,SCENARIOS!$A$13:$E$18,3,0),0.025)</f>
        <v>0.03</v>
      </c>
      <c r="R409" s="52">
        <f>IFERROR(VLOOKUP(L409,INPUTS!$A$107:$B$120,2,0),0.0082)</f>
        <v>0.0079</v>
      </c>
      <c r="S409" s="52">
        <f t="shared" si="460"/>
        <v>89.27</v>
      </c>
      <c r="T409" s="15">
        <f t="shared" si="461"/>
        <v>66506.15</v>
      </c>
      <c r="U409" s="15">
        <f>T409/INPUTS!$B$7*1000</f>
        <v>83132687.5</v>
      </c>
      <c r="V409" s="15">
        <f>T409*INPUTS!$B$6</f>
        <v>210159.434</v>
      </c>
      <c r="W409" s="54" t="s">
        <v>396</v>
      </c>
      <c r="X409" s="54" t="s">
        <v>396</v>
      </c>
      <c r="Y409" s="67">
        <f>IFERROR(VLOOKUP(E409,INPUTS!$A$44:$B$103,2,0),0)</f>
        <v>0</v>
      </c>
      <c r="Z409" s="15">
        <f t="shared" si="486"/>
        <v>0</v>
      </c>
      <c r="AA409" s="20">
        <f>IFERROR(VLOOKUP(E409,INPUTS!$A$44:$C$103,3,0),SCENARIOS!$J$24)</f>
        <v>0.01</v>
      </c>
      <c r="AB409" s="15">
        <f t="shared" ref="AB409:AF409" si="513">$T409*AA409*(1+$Q409)^AB$2</f>
        <v>770.988554765069</v>
      </c>
      <c r="AC409" s="20">
        <f>IFERROR(VLOOKUP($E409,INPUTS!$A$44:$G$103,4,0),SCENARIOS!$K$24)</f>
        <v>0.05</v>
      </c>
      <c r="AD409" s="15">
        <f t="shared" si="513"/>
        <v>4468.93521560585</v>
      </c>
      <c r="AE409" s="20">
        <f>IFERROR(VLOOKUP($E409,INPUTS!$A$44:$G$103,5,0),SCENARIOS!$L$24)</f>
        <v>0.1</v>
      </c>
      <c r="AF409" s="15">
        <f t="shared" si="513"/>
        <v>10361.4414703563</v>
      </c>
      <c r="AG409" s="20">
        <f>IFERROR(VLOOKUP($E409,INPUTS!$A$44:$G$103,6,0),SCENARIOS!$M$24)</f>
        <v>0.2</v>
      </c>
      <c r="AH409" s="15">
        <f t="shared" si="488"/>
        <v>24023.5009379218</v>
      </c>
      <c r="AI409" s="20">
        <f>IFERROR(VLOOKUP($E409,INPUTS!$A$44:$G$103,7,0),SCENARIOS!$N$24)</f>
        <v>0.25</v>
      </c>
      <c r="AJ409" s="15">
        <f t="shared" si="489"/>
        <v>34812.2772640682</v>
      </c>
      <c r="AL409" t="str">
        <f t="shared" si="492"/>
        <v>N</v>
      </c>
      <c r="AM409" s="21">
        <f t="shared" si="493"/>
        <v>139249.109056273</v>
      </c>
    </row>
    <row r="410" ht="15" customHeight="1" spans="1:39">
      <c r="A410" s="6" t="s">
        <v>1378</v>
      </c>
      <c r="B410" s="52" t="s">
        <v>457</v>
      </c>
      <c r="C410" s="52" t="s">
        <v>458</v>
      </c>
      <c r="D410" s="52" t="s">
        <v>929</v>
      </c>
      <c r="E410" s="10" t="s">
        <v>460</v>
      </c>
      <c r="F410" s="52" t="s">
        <v>459</v>
      </c>
      <c r="G410" s="56" t="s">
        <v>185</v>
      </c>
      <c r="H410" s="52" t="s">
        <v>251</v>
      </c>
      <c r="I410" s="52" t="s">
        <v>930</v>
      </c>
      <c r="J410" s="52" t="s">
        <v>169</v>
      </c>
      <c r="K410" s="52" t="s">
        <v>931</v>
      </c>
      <c r="L410" s="53" t="s">
        <v>291</v>
      </c>
      <c r="M410" s="13">
        <v>745</v>
      </c>
      <c r="N410" s="14">
        <f t="shared" si="490"/>
        <v>2.04109589041096</v>
      </c>
      <c r="O410" s="15">
        <v>11250</v>
      </c>
      <c r="P410" s="15">
        <f t="shared" si="459"/>
        <v>8381250</v>
      </c>
      <c r="Q410" s="16">
        <f>IFERROR(VLOOKUP(G410,SCENARIOS!$A$13:$E$18,3,0),0.025)</f>
        <v>0.03</v>
      </c>
      <c r="R410" s="52">
        <f>IFERROR(VLOOKUP(L410,INPUTS!$A$107:$B$120,2,0),0.0082)</f>
        <v>0.0079</v>
      </c>
      <c r="S410" s="52">
        <f t="shared" si="460"/>
        <v>88.875</v>
      </c>
      <c r="T410" s="15">
        <f t="shared" si="461"/>
        <v>66211.875</v>
      </c>
      <c r="U410" s="15">
        <f>T410/INPUTS!$B$7*1000</f>
        <v>82764843.75</v>
      </c>
      <c r="V410" s="15">
        <f>T410*INPUTS!$B$6</f>
        <v>209229.525</v>
      </c>
      <c r="W410" s="54" t="s">
        <v>396</v>
      </c>
      <c r="X410" s="54" t="s">
        <v>396</v>
      </c>
      <c r="Y410" s="67">
        <f>IFERROR(VLOOKUP(E410,INPUTS!$A$44:$B$103,2,0),0)</f>
        <v>0</v>
      </c>
      <c r="Z410" s="15">
        <f t="shared" si="486"/>
        <v>0</v>
      </c>
      <c r="AA410" s="20">
        <f>IFERROR(VLOOKUP(E410,INPUTS!$A$44:$C$103,3,0),SCENARIOS!$J$24)</f>
        <v>0.01</v>
      </c>
      <c r="AB410" s="15">
        <f t="shared" ref="AB410:AF410" si="514">$T410*AA410*(1+$Q410)^AB$2</f>
        <v>767.577100982923</v>
      </c>
      <c r="AC410" s="20">
        <f>IFERROR(VLOOKUP($E410,INPUTS!$A$44:$G$103,4,0),SCENARIOS!$K$24)</f>
        <v>0.05</v>
      </c>
      <c r="AD410" s="15">
        <f t="shared" si="514"/>
        <v>4449.16116597928</v>
      </c>
      <c r="AE410" s="20">
        <f>IFERROR(VLOOKUP($E410,INPUTS!$A$44:$G$103,5,0),SCENARIOS!$L$24)</f>
        <v>0.1</v>
      </c>
      <c r="AF410" s="15">
        <f t="shared" si="514"/>
        <v>10315.5943842043</v>
      </c>
      <c r="AG410" s="20">
        <f>IFERROR(VLOOKUP($E410,INPUTS!$A$44:$G$103,6,0),SCENARIOS!$M$24)</f>
        <v>0.2</v>
      </c>
      <c r="AH410" s="15">
        <f t="shared" si="488"/>
        <v>23917.2022612054</v>
      </c>
      <c r="AI410" s="20">
        <f>IFERROR(VLOOKUP($E410,INPUTS!$A$44:$G$103,7,0),SCENARIOS!$N$24)</f>
        <v>0.25</v>
      </c>
      <c r="AJ410" s="15">
        <f t="shared" si="489"/>
        <v>34658.2406390059</v>
      </c>
      <c r="AL410" t="str">
        <f t="shared" si="492"/>
        <v>N</v>
      </c>
      <c r="AM410" s="21">
        <f t="shared" si="493"/>
        <v>138632.962556024</v>
      </c>
    </row>
    <row r="411" ht="15" customHeight="1" spans="1:39">
      <c r="A411" s="24" t="s">
        <v>1379</v>
      </c>
      <c r="B411" s="52" t="s">
        <v>457</v>
      </c>
      <c r="C411" s="52" t="s">
        <v>458</v>
      </c>
      <c r="D411" s="52" t="s">
        <v>929</v>
      </c>
      <c r="E411" s="10" t="s">
        <v>460</v>
      </c>
      <c r="F411" s="52" t="s">
        <v>459</v>
      </c>
      <c r="G411" s="56" t="s">
        <v>185</v>
      </c>
      <c r="H411" s="52" t="s">
        <v>254</v>
      </c>
      <c r="I411" s="52" t="s">
        <v>930</v>
      </c>
      <c r="J411" s="52" t="s">
        <v>169</v>
      </c>
      <c r="K411" s="52" t="s">
        <v>931</v>
      </c>
      <c r="L411" s="53" t="s">
        <v>291</v>
      </c>
      <c r="M411" s="13">
        <v>745</v>
      </c>
      <c r="N411" s="14">
        <f t="shared" si="490"/>
        <v>2.04109589041096</v>
      </c>
      <c r="O411" s="15">
        <v>9000</v>
      </c>
      <c r="P411" s="15">
        <f t="shared" si="459"/>
        <v>6705000</v>
      </c>
      <c r="Q411" s="16">
        <f>IFERROR(VLOOKUP(G411,SCENARIOS!$A$13:$E$18,3,0),0.025)</f>
        <v>0.03</v>
      </c>
      <c r="R411" s="52">
        <f>IFERROR(VLOOKUP(L411,INPUTS!$A$107:$B$120,2,0),0.0082)</f>
        <v>0.0079</v>
      </c>
      <c r="S411" s="52">
        <f t="shared" si="460"/>
        <v>71.1</v>
      </c>
      <c r="T411" s="15">
        <f t="shared" si="461"/>
        <v>52969.5</v>
      </c>
      <c r="U411" s="15">
        <f>T411/INPUTS!$B$7*1000</f>
        <v>66211875</v>
      </c>
      <c r="V411" s="15">
        <f>T411*INPUTS!$B$6</f>
        <v>167383.62</v>
      </c>
      <c r="W411" s="54" t="s">
        <v>396</v>
      </c>
      <c r="X411" s="54" t="s">
        <v>396</v>
      </c>
      <c r="Y411" s="67">
        <f>IFERROR(VLOOKUP(E411,INPUTS!$A$44:$B$103,2,0),0)</f>
        <v>0</v>
      </c>
      <c r="Z411" s="15">
        <f t="shared" si="486"/>
        <v>0</v>
      </c>
      <c r="AA411" s="20">
        <f>IFERROR(VLOOKUP(E411,INPUTS!$A$44:$C$103,3,0),SCENARIOS!$J$24)</f>
        <v>0.01</v>
      </c>
      <c r="AB411" s="15">
        <f t="shared" ref="AB411:AF411" si="515">$T411*AA411*(1+$Q411)^AB$2</f>
        <v>614.061680786338</v>
      </c>
      <c r="AC411" s="20">
        <f>IFERROR(VLOOKUP($E411,INPUTS!$A$44:$G$103,4,0),SCENARIOS!$K$24)</f>
        <v>0.05</v>
      </c>
      <c r="AD411" s="15">
        <f t="shared" si="515"/>
        <v>3559.32893278342</v>
      </c>
      <c r="AE411" s="20">
        <f>IFERROR(VLOOKUP($E411,INPUTS!$A$44:$G$103,5,0),SCENARIOS!$L$24)</f>
        <v>0.1</v>
      </c>
      <c r="AF411" s="15">
        <f t="shared" si="515"/>
        <v>8252.47550736342</v>
      </c>
      <c r="AG411" s="20">
        <f>IFERROR(VLOOKUP($E411,INPUTS!$A$44:$G$103,6,0),SCENARIOS!$M$24)</f>
        <v>0.2</v>
      </c>
      <c r="AH411" s="15">
        <f t="shared" si="488"/>
        <v>19133.7618089643</v>
      </c>
      <c r="AI411" s="20">
        <f>IFERROR(VLOOKUP($E411,INPUTS!$A$44:$G$103,7,0),SCENARIOS!$N$24)</f>
        <v>0.25</v>
      </c>
      <c r="AJ411" s="15">
        <f t="shared" si="489"/>
        <v>27726.5925112047</v>
      </c>
      <c r="AL411" t="str">
        <f t="shared" si="492"/>
        <v>N</v>
      </c>
      <c r="AM411" s="21">
        <f t="shared" si="493"/>
        <v>110906.370044819</v>
      </c>
    </row>
    <row r="412" ht="15" customHeight="1" spans="1:39">
      <c r="A412" s="6" t="s">
        <v>1380</v>
      </c>
      <c r="B412" s="52" t="s">
        <v>457</v>
      </c>
      <c r="C412" s="52" t="s">
        <v>458</v>
      </c>
      <c r="D412" s="52" t="s">
        <v>929</v>
      </c>
      <c r="E412" s="10" t="s">
        <v>460</v>
      </c>
      <c r="F412" s="52" t="s">
        <v>459</v>
      </c>
      <c r="G412" s="56" t="s">
        <v>185</v>
      </c>
      <c r="H412" s="52" t="s">
        <v>615</v>
      </c>
      <c r="I412" s="52" t="s">
        <v>614</v>
      </c>
      <c r="J412" s="52" t="s">
        <v>169</v>
      </c>
      <c r="K412" s="52" t="s">
        <v>931</v>
      </c>
      <c r="L412" s="53" t="s">
        <v>291</v>
      </c>
      <c r="M412" s="13">
        <v>745</v>
      </c>
      <c r="N412" s="14">
        <f t="shared" si="490"/>
        <v>2.04109589041096</v>
      </c>
      <c r="O412" s="15">
        <v>9660</v>
      </c>
      <c r="P412" s="15">
        <f t="shared" si="459"/>
        <v>7196700</v>
      </c>
      <c r="Q412" s="16">
        <f>IFERROR(VLOOKUP(G412,SCENARIOS!$A$13:$E$18,3,0),0.025)</f>
        <v>0.03</v>
      </c>
      <c r="R412" s="52">
        <f>IFERROR(VLOOKUP(L412,INPUTS!$A$107:$B$120,2,0),0.0082)</f>
        <v>0.0079</v>
      </c>
      <c r="S412" s="52">
        <f t="shared" si="460"/>
        <v>76.314</v>
      </c>
      <c r="T412" s="15">
        <f t="shared" si="461"/>
        <v>56853.93</v>
      </c>
      <c r="U412" s="15">
        <f>T412/INPUTS!$B$7*1000</f>
        <v>71067412.5</v>
      </c>
      <c r="V412" s="15">
        <f>T412*INPUTS!$B$6</f>
        <v>179658.4188</v>
      </c>
      <c r="W412" s="54" t="s">
        <v>396</v>
      </c>
      <c r="X412" s="54" t="s">
        <v>396</v>
      </c>
      <c r="Y412" s="67">
        <f>IFERROR(VLOOKUP(E412,INPUTS!$A$44:$B$103,2,0),0)</f>
        <v>0</v>
      </c>
      <c r="Z412" s="15">
        <f t="shared" si="486"/>
        <v>0</v>
      </c>
      <c r="AA412" s="20">
        <f>IFERROR(VLOOKUP(E412,INPUTS!$A$44:$C$103,3,0),SCENARIOS!$J$24)</f>
        <v>0.01</v>
      </c>
      <c r="AB412" s="15">
        <f t="shared" ref="AB412:AF412" si="516">$T412*AA412*(1+$Q412)^AB$2</f>
        <v>659.09287071067</v>
      </c>
      <c r="AC412" s="20">
        <f>IFERROR(VLOOKUP($E412,INPUTS!$A$44:$G$103,4,0),SCENARIOS!$K$24)</f>
        <v>0.05</v>
      </c>
      <c r="AD412" s="15">
        <f t="shared" si="516"/>
        <v>3820.34638785421</v>
      </c>
      <c r="AE412" s="20">
        <f>IFERROR(VLOOKUP($E412,INPUTS!$A$44:$G$103,5,0),SCENARIOS!$L$24)</f>
        <v>0.1</v>
      </c>
      <c r="AF412" s="15">
        <f t="shared" si="516"/>
        <v>8857.65704457007</v>
      </c>
      <c r="AG412" s="20">
        <f>IFERROR(VLOOKUP($E412,INPUTS!$A$44:$G$103,6,0),SCENARIOS!$M$24)</f>
        <v>0.2</v>
      </c>
      <c r="AH412" s="15">
        <f t="shared" si="488"/>
        <v>20536.9043416217</v>
      </c>
      <c r="AI412" s="20">
        <f>IFERROR(VLOOKUP($E412,INPUTS!$A$44:$G$103,7,0),SCENARIOS!$N$24)</f>
        <v>0.25</v>
      </c>
      <c r="AJ412" s="15">
        <f t="shared" si="489"/>
        <v>29759.8759620264</v>
      </c>
      <c r="AL412" t="str">
        <f t="shared" si="492"/>
        <v>N</v>
      </c>
      <c r="AM412" s="21">
        <f t="shared" si="493"/>
        <v>119039.503848106</v>
      </c>
    </row>
    <row r="413" ht="15" customHeight="1" spans="1:39">
      <c r="A413" s="24" t="s">
        <v>1381</v>
      </c>
      <c r="B413" s="52" t="s">
        <v>457</v>
      </c>
      <c r="C413" s="52" t="s">
        <v>458</v>
      </c>
      <c r="D413" s="52" t="s">
        <v>929</v>
      </c>
      <c r="E413" s="10" t="s">
        <v>460</v>
      </c>
      <c r="F413" s="52" t="s">
        <v>459</v>
      </c>
      <c r="G413" s="56" t="s">
        <v>185</v>
      </c>
      <c r="H413" s="52" t="s">
        <v>452</v>
      </c>
      <c r="I413" s="52" t="s">
        <v>451</v>
      </c>
      <c r="J413" s="52" t="s">
        <v>181</v>
      </c>
      <c r="K413" s="52" t="s">
        <v>931</v>
      </c>
      <c r="L413" s="53" t="s">
        <v>291</v>
      </c>
      <c r="M413" s="13">
        <v>745</v>
      </c>
      <c r="N413" s="14">
        <f t="shared" si="490"/>
        <v>2.04109589041096</v>
      </c>
      <c r="O413" s="15">
        <v>11000</v>
      </c>
      <c r="P413" s="15">
        <f t="shared" si="459"/>
        <v>8195000</v>
      </c>
      <c r="Q413" s="16">
        <f>IFERROR(VLOOKUP(G413,SCENARIOS!$A$13:$E$18,3,0),0.025)</f>
        <v>0.03</v>
      </c>
      <c r="R413" s="52">
        <f>IFERROR(VLOOKUP(L413,INPUTS!$A$107:$B$120,2,0),0.0082)</f>
        <v>0.0079</v>
      </c>
      <c r="S413" s="52">
        <f t="shared" si="460"/>
        <v>86.9</v>
      </c>
      <c r="T413" s="15">
        <f t="shared" si="461"/>
        <v>64740.5</v>
      </c>
      <c r="U413" s="15">
        <f>T413/INPUTS!$B$7*1000</f>
        <v>80925625</v>
      </c>
      <c r="V413" s="15">
        <f>T413*INPUTS!$B$6</f>
        <v>204579.98</v>
      </c>
      <c r="W413" s="54" t="s">
        <v>521</v>
      </c>
      <c r="X413" s="54" t="s">
        <v>396</v>
      </c>
      <c r="Y413" s="67">
        <f>IFERROR(VLOOKUP(E413,INPUTS!$A$44:$B$103,2,0),0)</f>
        <v>0</v>
      </c>
      <c r="Z413" s="15">
        <f t="shared" si="486"/>
        <v>0</v>
      </c>
      <c r="AA413" s="20">
        <f>IFERROR(VLOOKUP(E413,INPUTS!$A$44:$C$103,3,0),SCENARIOS!$J$24)</f>
        <v>0.01</v>
      </c>
      <c r="AB413" s="15">
        <f t="shared" ref="AB413:AF413" si="517">$T413*AA413*(1+$Q413)^AB$2</f>
        <v>750.519832072192</v>
      </c>
      <c r="AC413" s="20">
        <f>IFERROR(VLOOKUP($E413,INPUTS!$A$44:$G$103,4,0),SCENARIOS!$K$24)</f>
        <v>0.05</v>
      </c>
      <c r="AD413" s="15">
        <f t="shared" si="517"/>
        <v>4350.29091784641</v>
      </c>
      <c r="AE413" s="20">
        <f>IFERROR(VLOOKUP($E413,INPUTS!$A$44:$G$103,5,0),SCENARIOS!$L$24)</f>
        <v>0.1</v>
      </c>
      <c r="AF413" s="15">
        <f t="shared" si="517"/>
        <v>10086.3589534442</v>
      </c>
      <c r="AG413" s="20">
        <f>IFERROR(VLOOKUP($E413,INPUTS!$A$44:$G$103,6,0),SCENARIOS!$M$24)</f>
        <v>0.2</v>
      </c>
      <c r="AH413" s="15">
        <f t="shared" si="488"/>
        <v>23385.708877623</v>
      </c>
      <c r="AI413" s="20">
        <f>IFERROR(VLOOKUP($E413,INPUTS!$A$44:$G$103,7,0),SCENARIOS!$N$24)</f>
        <v>0.25</v>
      </c>
      <c r="AJ413" s="15">
        <f t="shared" si="489"/>
        <v>33888.0575136947</v>
      </c>
      <c r="AL413" t="str">
        <f t="shared" si="492"/>
        <v>N</v>
      </c>
      <c r="AM413" s="21">
        <f t="shared" si="493"/>
        <v>135552.230054779</v>
      </c>
    </row>
    <row r="414" ht="15" customHeight="1" spans="1:39">
      <c r="A414" s="6" t="s">
        <v>1382</v>
      </c>
      <c r="B414" s="52" t="s">
        <v>457</v>
      </c>
      <c r="C414" s="52" t="s">
        <v>458</v>
      </c>
      <c r="D414" s="52" t="s">
        <v>929</v>
      </c>
      <c r="E414" s="10" t="s">
        <v>460</v>
      </c>
      <c r="F414" s="52" t="s">
        <v>459</v>
      </c>
      <c r="G414" s="56" t="s">
        <v>185</v>
      </c>
      <c r="H414" s="52" t="s">
        <v>702</v>
      </c>
      <c r="I414" s="52" t="s">
        <v>701</v>
      </c>
      <c r="J414" s="52" t="s">
        <v>181</v>
      </c>
      <c r="K414" s="52" t="s">
        <v>931</v>
      </c>
      <c r="L414" s="53" t="s">
        <v>291</v>
      </c>
      <c r="M414" s="13">
        <v>745</v>
      </c>
      <c r="N414" s="14">
        <f t="shared" si="490"/>
        <v>2.04109589041096</v>
      </c>
      <c r="O414" s="15">
        <v>13200</v>
      </c>
      <c r="P414" s="15">
        <f t="shared" si="459"/>
        <v>9834000</v>
      </c>
      <c r="Q414" s="16">
        <f>IFERROR(VLOOKUP(G414,SCENARIOS!$A$13:$E$18,3,0),0.025)</f>
        <v>0.03</v>
      </c>
      <c r="R414" s="52">
        <f>IFERROR(VLOOKUP(L414,INPUTS!$A$107:$B$120,2,0),0.0082)</f>
        <v>0.0079</v>
      </c>
      <c r="S414" s="52">
        <f t="shared" si="460"/>
        <v>104.28</v>
      </c>
      <c r="T414" s="15">
        <f t="shared" si="461"/>
        <v>77688.6</v>
      </c>
      <c r="U414" s="15">
        <f>T414/INPUTS!$B$7*1000</f>
        <v>97110750</v>
      </c>
      <c r="V414" s="15">
        <f>T414*INPUTS!$B$6</f>
        <v>245495.976</v>
      </c>
      <c r="W414" s="54" t="s">
        <v>396</v>
      </c>
      <c r="X414" s="54" t="s">
        <v>396</v>
      </c>
      <c r="Y414" s="67">
        <f>IFERROR(VLOOKUP(E414,INPUTS!$A$44:$B$103,2,0),0)</f>
        <v>0</v>
      </c>
      <c r="Z414" s="15">
        <f t="shared" si="486"/>
        <v>0</v>
      </c>
      <c r="AA414" s="20">
        <f>IFERROR(VLOOKUP(E414,INPUTS!$A$44:$C$103,3,0),SCENARIOS!$J$24)</f>
        <v>0.01</v>
      </c>
      <c r="AB414" s="15">
        <f t="shared" ref="AB414:AF414" si="518">$T414*AA414*(1+$Q414)^AB$2</f>
        <v>900.62379848663</v>
      </c>
      <c r="AC414" s="20">
        <f>IFERROR(VLOOKUP($E414,INPUTS!$A$44:$G$103,4,0),SCENARIOS!$K$24)</f>
        <v>0.05</v>
      </c>
      <c r="AD414" s="15">
        <f t="shared" si="518"/>
        <v>5220.34910141569</v>
      </c>
      <c r="AE414" s="20">
        <f>IFERROR(VLOOKUP($E414,INPUTS!$A$44:$G$103,5,0),SCENARIOS!$L$24)</f>
        <v>0.1</v>
      </c>
      <c r="AF414" s="15">
        <f t="shared" si="518"/>
        <v>12103.630744133</v>
      </c>
      <c r="AG414" s="20">
        <f>IFERROR(VLOOKUP($E414,INPUTS!$A$44:$G$103,6,0),SCENARIOS!$M$24)</f>
        <v>0.2</v>
      </c>
      <c r="AH414" s="15">
        <f t="shared" si="488"/>
        <v>28062.8506531476</v>
      </c>
      <c r="AI414" s="20">
        <f>IFERROR(VLOOKUP($E414,INPUTS!$A$44:$G$103,7,0),SCENARIOS!$N$24)</f>
        <v>0.25</v>
      </c>
      <c r="AJ414" s="15">
        <f t="shared" si="489"/>
        <v>40665.6690164336</v>
      </c>
      <c r="AL414" t="str">
        <f t="shared" si="492"/>
        <v>N</v>
      </c>
      <c r="AM414" s="21">
        <f t="shared" si="493"/>
        <v>162662.676065734</v>
      </c>
    </row>
    <row r="415" ht="15" customHeight="1" spans="1:39">
      <c r="A415" s="24" t="s">
        <v>1383</v>
      </c>
      <c r="B415" s="52" t="s">
        <v>457</v>
      </c>
      <c r="C415" s="52" t="s">
        <v>458</v>
      </c>
      <c r="D415" s="52" t="s">
        <v>929</v>
      </c>
      <c r="E415" s="10" t="s">
        <v>460</v>
      </c>
      <c r="F415" s="52" t="s">
        <v>459</v>
      </c>
      <c r="G415" s="56" t="s">
        <v>185</v>
      </c>
      <c r="H415" s="52" t="s">
        <v>515</v>
      </c>
      <c r="I415" s="52" t="s">
        <v>514</v>
      </c>
      <c r="J415" s="52" t="s">
        <v>181</v>
      </c>
      <c r="K415" s="52" t="s">
        <v>931</v>
      </c>
      <c r="L415" s="53" t="s">
        <v>291</v>
      </c>
      <c r="M415" s="13">
        <v>745</v>
      </c>
      <c r="N415" s="14">
        <f t="shared" si="490"/>
        <v>2.04109589041096</v>
      </c>
      <c r="O415" s="15">
        <v>11200</v>
      </c>
      <c r="P415" s="15">
        <f t="shared" si="459"/>
        <v>8344000</v>
      </c>
      <c r="Q415" s="16">
        <f>IFERROR(VLOOKUP(G415,SCENARIOS!$A$13:$E$18,3,0),0.025)</f>
        <v>0.03</v>
      </c>
      <c r="R415" s="52">
        <f>IFERROR(VLOOKUP(L415,INPUTS!$A$107:$B$120,2,0),0.0082)</f>
        <v>0.0079</v>
      </c>
      <c r="S415" s="52">
        <f t="shared" si="460"/>
        <v>88.48</v>
      </c>
      <c r="T415" s="15">
        <f t="shared" si="461"/>
        <v>65917.6</v>
      </c>
      <c r="U415" s="15">
        <f>T415/INPUTS!$B$7*1000</f>
        <v>82397000</v>
      </c>
      <c r="V415" s="15">
        <f>T415*INPUTS!$B$6</f>
        <v>208299.616</v>
      </c>
      <c r="W415" s="54" t="s">
        <v>396</v>
      </c>
      <c r="X415" s="54" t="s">
        <v>396</v>
      </c>
      <c r="Y415" s="67">
        <f>IFERROR(VLOOKUP(E415,INPUTS!$A$44:$B$103,2,0),0)</f>
        <v>0</v>
      </c>
      <c r="Z415" s="15">
        <f t="shared" si="486"/>
        <v>0</v>
      </c>
      <c r="AA415" s="20">
        <f>IFERROR(VLOOKUP(E415,INPUTS!$A$44:$C$103,3,0),SCENARIOS!$J$24)</f>
        <v>0.01</v>
      </c>
      <c r="AB415" s="15">
        <f t="shared" ref="AB415:AF415" si="519">$T415*AA415*(1+$Q415)^AB$2</f>
        <v>764.165647200777</v>
      </c>
      <c r="AC415" s="20">
        <f>IFERROR(VLOOKUP($E415,INPUTS!$A$44:$G$103,4,0),SCENARIOS!$K$24)</f>
        <v>0.05</v>
      </c>
      <c r="AD415" s="15">
        <f t="shared" si="519"/>
        <v>4429.3871163527</v>
      </c>
      <c r="AE415" s="20">
        <f>IFERROR(VLOOKUP($E415,INPUTS!$A$44:$G$103,5,0),SCENARIOS!$L$24)</f>
        <v>0.1</v>
      </c>
      <c r="AF415" s="15">
        <f t="shared" si="519"/>
        <v>10269.7472980523</v>
      </c>
      <c r="AG415" s="20">
        <f>IFERROR(VLOOKUP($E415,INPUTS!$A$44:$G$103,6,0),SCENARIOS!$M$24)</f>
        <v>0.2</v>
      </c>
      <c r="AH415" s="15">
        <f t="shared" si="488"/>
        <v>23810.9035844889</v>
      </c>
      <c r="AI415" s="20">
        <f>IFERROR(VLOOKUP($E415,INPUTS!$A$44:$G$103,7,0),SCENARIOS!$N$24)</f>
        <v>0.25</v>
      </c>
      <c r="AJ415" s="15">
        <f t="shared" si="489"/>
        <v>34504.2040139437</v>
      </c>
      <c r="AL415" t="str">
        <f t="shared" si="492"/>
        <v>N</v>
      </c>
      <c r="AM415" s="21">
        <f t="shared" si="493"/>
        <v>138016.816055775</v>
      </c>
    </row>
    <row r="416" ht="15" customHeight="1" spans="1:39">
      <c r="A416" s="6" t="s">
        <v>1384</v>
      </c>
      <c r="B416" s="52" t="s">
        <v>457</v>
      </c>
      <c r="C416" s="52" t="s">
        <v>458</v>
      </c>
      <c r="D416" s="52" t="s">
        <v>929</v>
      </c>
      <c r="E416" s="10" t="s">
        <v>460</v>
      </c>
      <c r="F416" s="52" t="s">
        <v>459</v>
      </c>
      <c r="G416" s="56" t="s">
        <v>185</v>
      </c>
      <c r="H416" s="52" t="s">
        <v>623</v>
      </c>
      <c r="I416" s="52" t="s">
        <v>622</v>
      </c>
      <c r="J416" s="52" t="s">
        <v>181</v>
      </c>
      <c r="K416" s="52" t="s">
        <v>931</v>
      </c>
      <c r="L416" s="53" t="s">
        <v>291</v>
      </c>
      <c r="M416" s="13">
        <v>745</v>
      </c>
      <c r="N416" s="14">
        <f t="shared" si="490"/>
        <v>2.04109589041096</v>
      </c>
      <c r="O416" s="15">
        <v>11500</v>
      </c>
      <c r="P416" s="15">
        <f t="shared" si="459"/>
        <v>8567500</v>
      </c>
      <c r="Q416" s="16">
        <f>IFERROR(VLOOKUP(G416,SCENARIOS!$A$13:$E$18,3,0),0.025)</f>
        <v>0.03</v>
      </c>
      <c r="R416" s="52">
        <f>IFERROR(VLOOKUP(L416,INPUTS!$A$107:$B$120,2,0),0.0082)</f>
        <v>0.0079</v>
      </c>
      <c r="S416" s="52">
        <f t="shared" si="460"/>
        <v>90.85</v>
      </c>
      <c r="T416" s="15">
        <f t="shared" si="461"/>
        <v>67683.25</v>
      </c>
      <c r="U416" s="15">
        <f>T416/INPUTS!$B$7*1000</f>
        <v>84604062.5</v>
      </c>
      <c r="V416" s="15">
        <f>T416*INPUTS!$B$6</f>
        <v>213879.07</v>
      </c>
      <c r="W416" s="54" t="s">
        <v>396</v>
      </c>
      <c r="X416" s="54" t="s">
        <v>396</v>
      </c>
      <c r="Y416" s="67">
        <f>IFERROR(VLOOKUP(E416,INPUTS!$A$44:$B$103,2,0),0)</f>
        <v>0</v>
      </c>
      <c r="Z416" s="15">
        <f t="shared" si="486"/>
        <v>0</v>
      </c>
      <c r="AA416" s="20">
        <f>IFERROR(VLOOKUP(E416,INPUTS!$A$44:$C$103,3,0),SCENARIOS!$J$24)</f>
        <v>0.01</v>
      </c>
      <c r="AB416" s="15">
        <f t="shared" ref="AB416:AF416" si="520">$T416*AA416*(1+$Q416)^AB$2</f>
        <v>784.634369893655</v>
      </c>
      <c r="AC416" s="20">
        <f>IFERROR(VLOOKUP($E416,INPUTS!$A$44:$G$103,4,0),SCENARIOS!$K$24)</f>
        <v>0.05</v>
      </c>
      <c r="AD416" s="15">
        <f t="shared" si="520"/>
        <v>4548.03141411215</v>
      </c>
      <c r="AE416" s="20">
        <f>IFERROR(VLOOKUP($E416,INPUTS!$A$44:$G$103,5,0),SCENARIOS!$L$24)</f>
        <v>0.1</v>
      </c>
      <c r="AF416" s="15">
        <f t="shared" si="520"/>
        <v>10544.8298149644</v>
      </c>
      <c r="AG416" s="20">
        <f>IFERROR(VLOOKUP($E416,INPUTS!$A$44:$G$103,6,0),SCENARIOS!$M$24)</f>
        <v>0.2</v>
      </c>
      <c r="AH416" s="15">
        <f t="shared" si="488"/>
        <v>24448.6956447877</v>
      </c>
      <c r="AI416" s="20">
        <f>IFERROR(VLOOKUP($E416,INPUTS!$A$44:$G$103,7,0),SCENARIOS!$N$24)</f>
        <v>0.25</v>
      </c>
      <c r="AJ416" s="15">
        <f t="shared" si="489"/>
        <v>35428.4237643171</v>
      </c>
      <c r="AL416" t="str">
        <f t="shared" si="492"/>
        <v>N</v>
      </c>
      <c r="AM416" s="21">
        <f t="shared" si="493"/>
        <v>141713.695057269</v>
      </c>
    </row>
    <row r="417" ht="15" customHeight="1" spans="1:39">
      <c r="A417" s="24" t="s">
        <v>1385</v>
      </c>
      <c r="B417" s="52" t="s">
        <v>457</v>
      </c>
      <c r="C417" s="52" t="s">
        <v>458</v>
      </c>
      <c r="D417" s="52" t="s">
        <v>929</v>
      </c>
      <c r="E417" s="10" t="s">
        <v>460</v>
      </c>
      <c r="F417" s="52" t="s">
        <v>459</v>
      </c>
      <c r="G417" s="56" t="s">
        <v>185</v>
      </c>
      <c r="H417" s="52" t="s">
        <v>234</v>
      </c>
      <c r="I417" s="52" t="s">
        <v>424</v>
      </c>
      <c r="J417" s="52" t="s">
        <v>173</v>
      </c>
      <c r="K417" s="52" t="s">
        <v>931</v>
      </c>
      <c r="L417" s="53" t="s">
        <v>291</v>
      </c>
      <c r="M417" s="13">
        <v>1118</v>
      </c>
      <c r="N417" s="14">
        <f t="shared" si="490"/>
        <v>3.06301369863014</v>
      </c>
      <c r="O417" s="15">
        <v>9500</v>
      </c>
      <c r="P417" s="15">
        <f t="shared" si="459"/>
        <v>10621000</v>
      </c>
      <c r="Q417" s="16">
        <f>IFERROR(VLOOKUP(G417,SCENARIOS!$A$13:$E$18,3,0),0.025)</f>
        <v>0.03</v>
      </c>
      <c r="R417" s="52">
        <f>IFERROR(VLOOKUP(L417,INPUTS!$A$107:$B$120,2,0),0.0082)</f>
        <v>0.0079</v>
      </c>
      <c r="S417" s="52">
        <f t="shared" si="460"/>
        <v>75.05</v>
      </c>
      <c r="T417" s="15">
        <f t="shared" si="461"/>
        <v>83905.9</v>
      </c>
      <c r="U417" s="15">
        <f>T417/INPUTS!$B$7*1000</f>
        <v>104882375</v>
      </c>
      <c r="V417" s="15">
        <f>T417*INPUTS!$B$6</f>
        <v>265142.644</v>
      </c>
      <c r="W417" s="54" t="s">
        <v>396</v>
      </c>
      <c r="X417" s="54" t="s">
        <v>396</v>
      </c>
      <c r="Y417" s="67">
        <f>IFERROR(VLOOKUP(E417,INPUTS!$A$44:$B$103,2,0),0)</f>
        <v>0</v>
      </c>
      <c r="Z417" s="15">
        <f t="shared" si="486"/>
        <v>0</v>
      </c>
      <c r="AA417" s="20">
        <f>IFERROR(VLOOKUP(E417,INPUTS!$A$44:$C$103,3,0),SCENARIOS!$J$24)</f>
        <v>0.01</v>
      </c>
      <c r="AB417" s="15">
        <f t="shared" ref="AB417:AF417" si="521">$T417*AA417*(1+$Q417)^AB$2</f>
        <v>972.699345508084</v>
      </c>
      <c r="AC417" s="20">
        <f>IFERROR(VLOOKUP($E417,INPUTS!$A$44:$G$103,4,0),SCENARIOS!$K$24)</f>
        <v>0.05</v>
      </c>
      <c r="AD417" s="15">
        <f t="shared" si="521"/>
        <v>5638.1256666805</v>
      </c>
      <c r="AE417" s="20">
        <f>IFERROR(VLOOKUP($E417,INPUTS!$A$44:$G$103,5,0),SCENARIOS!$L$24)</f>
        <v>0.1</v>
      </c>
      <c r="AF417" s="15">
        <f t="shared" si="521"/>
        <v>13072.2658260562</v>
      </c>
      <c r="AG417" s="20">
        <f>IFERROR(VLOOKUP($E417,INPUTS!$A$44:$G$103,6,0),SCENARIOS!$M$24)</f>
        <v>0.2</v>
      </c>
      <c r="AH417" s="15">
        <f t="shared" si="488"/>
        <v>30308.6777290097</v>
      </c>
      <c r="AI417" s="20">
        <f>IFERROR(VLOOKUP($E417,INPUTS!$A$44:$G$103,7,0),SCENARIOS!$N$24)</f>
        <v>0.25</v>
      </c>
      <c r="AJ417" s="15">
        <f t="shared" si="489"/>
        <v>43920.0803969434</v>
      </c>
      <c r="AL417" t="str">
        <f t="shared" si="492"/>
        <v>N</v>
      </c>
      <c r="AM417" s="21">
        <f t="shared" si="493"/>
        <v>175680.321587774</v>
      </c>
    </row>
    <row r="418" ht="15" customHeight="1" spans="1:39">
      <c r="A418" s="6" t="s">
        <v>1386</v>
      </c>
      <c r="B418" s="52" t="s">
        <v>457</v>
      </c>
      <c r="C418" s="52" t="s">
        <v>458</v>
      </c>
      <c r="D418" s="52" t="s">
        <v>929</v>
      </c>
      <c r="E418" s="10" t="s">
        <v>460</v>
      </c>
      <c r="F418" s="52" t="s">
        <v>459</v>
      </c>
      <c r="G418" s="56" t="s">
        <v>185</v>
      </c>
      <c r="H418" s="52" t="s">
        <v>237</v>
      </c>
      <c r="I418" s="52" t="s">
        <v>424</v>
      </c>
      <c r="J418" s="52" t="s">
        <v>173</v>
      </c>
      <c r="K418" s="52" t="s">
        <v>931</v>
      </c>
      <c r="L418" s="53" t="s">
        <v>291</v>
      </c>
      <c r="M418" s="13">
        <v>745</v>
      </c>
      <c r="N418" s="14">
        <f t="shared" si="490"/>
        <v>2.04109589041096</v>
      </c>
      <c r="O418" s="15">
        <v>9500</v>
      </c>
      <c r="P418" s="15">
        <f t="shared" si="459"/>
        <v>7077500</v>
      </c>
      <c r="Q418" s="16">
        <f>IFERROR(VLOOKUP(G418,SCENARIOS!$A$13:$E$18,3,0),0.025)</f>
        <v>0.03</v>
      </c>
      <c r="R418" s="52">
        <f>IFERROR(VLOOKUP(L418,INPUTS!$A$107:$B$120,2,0),0.0082)</f>
        <v>0.0079</v>
      </c>
      <c r="S418" s="52">
        <f t="shared" si="460"/>
        <v>75.05</v>
      </c>
      <c r="T418" s="15">
        <f t="shared" si="461"/>
        <v>55912.25</v>
      </c>
      <c r="U418" s="15">
        <f>T418/INPUTS!$B$7*1000</f>
        <v>69890312.5</v>
      </c>
      <c r="V418" s="15">
        <f>T418*INPUTS!$B$6</f>
        <v>176682.71</v>
      </c>
      <c r="W418" s="54" t="s">
        <v>396</v>
      </c>
      <c r="X418" s="54" t="s">
        <v>396</v>
      </c>
      <c r="Y418" s="67">
        <f>IFERROR(VLOOKUP(E418,INPUTS!$A$44:$B$103,2,0),0)</f>
        <v>0</v>
      </c>
      <c r="Z418" s="15">
        <f t="shared" si="486"/>
        <v>0</v>
      </c>
      <c r="AA418" s="20">
        <f>IFERROR(VLOOKUP(E418,INPUTS!$A$44:$C$103,3,0),SCENARIOS!$J$24)</f>
        <v>0.01</v>
      </c>
      <c r="AB418" s="15">
        <f t="shared" ref="AB418:AF418" si="522">$T418*AA418*(1+$Q418)^AB$2</f>
        <v>648.176218607802</v>
      </c>
      <c r="AC418" s="20">
        <f>IFERROR(VLOOKUP($E418,INPUTS!$A$44:$G$103,4,0),SCENARIOS!$K$24)</f>
        <v>0.05</v>
      </c>
      <c r="AD418" s="15">
        <f t="shared" si="522"/>
        <v>3757.06942904917</v>
      </c>
      <c r="AE418" s="20">
        <f>IFERROR(VLOOKUP($E418,INPUTS!$A$44:$G$103,5,0),SCENARIOS!$L$24)</f>
        <v>0.1</v>
      </c>
      <c r="AF418" s="15">
        <f t="shared" si="522"/>
        <v>8710.94636888361</v>
      </c>
      <c r="AG418" s="20">
        <f>IFERROR(VLOOKUP($E418,INPUTS!$A$44:$G$103,6,0),SCENARIOS!$M$24)</f>
        <v>0.2</v>
      </c>
      <c r="AH418" s="15">
        <f t="shared" si="488"/>
        <v>20196.748576129</v>
      </c>
      <c r="AI418" s="20">
        <f>IFERROR(VLOOKUP($E418,INPUTS!$A$44:$G$103,7,0),SCENARIOS!$N$24)</f>
        <v>0.25</v>
      </c>
      <c r="AJ418" s="15">
        <f t="shared" si="489"/>
        <v>29266.9587618272</v>
      </c>
      <c r="AL418" t="str">
        <f t="shared" si="492"/>
        <v>N</v>
      </c>
      <c r="AM418" s="21">
        <f t="shared" si="493"/>
        <v>117067.835047309</v>
      </c>
    </row>
    <row r="419" ht="15" customHeight="1" spans="1:39">
      <c r="A419" s="24" t="s">
        <v>1387</v>
      </c>
      <c r="B419" s="52" t="s">
        <v>457</v>
      </c>
      <c r="C419" s="52" t="s">
        <v>458</v>
      </c>
      <c r="D419" s="52" t="s">
        <v>929</v>
      </c>
      <c r="E419" s="10" t="s">
        <v>460</v>
      </c>
      <c r="F419" s="52" t="s">
        <v>459</v>
      </c>
      <c r="G419" s="56" t="s">
        <v>185</v>
      </c>
      <c r="H419" s="52" t="s">
        <v>505</v>
      </c>
      <c r="I419" s="52" t="s">
        <v>504</v>
      </c>
      <c r="J419" s="52" t="s">
        <v>173</v>
      </c>
      <c r="K419" s="52" t="s">
        <v>931</v>
      </c>
      <c r="L419" s="53" t="s">
        <v>291</v>
      </c>
      <c r="M419" s="13">
        <v>1118</v>
      </c>
      <c r="N419" s="14">
        <f t="shared" si="490"/>
        <v>3.06301369863014</v>
      </c>
      <c r="O419" s="15">
        <v>8800</v>
      </c>
      <c r="P419" s="15">
        <f t="shared" si="459"/>
        <v>9838400</v>
      </c>
      <c r="Q419" s="16">
        <f>IFERROR(VLOOKUP(G419,SCENARIOS!$A$13:$E$18,3,0),0.025)</f>
        <v>0.03</v>
      </c>
      <c r="R419" s="52">
        <f>IFERROR(VLOOKUP(L419,INPUTS!$A$107:$B$120,2,0),0.0082)</f>
        <v>0.0079</v>
      </c>
      <c r="S419" s="52">
        <f t="shared" si="460"/>
        <v>69.52</v>
      </c>
      <c r="T419" s="15">
        <f t="shared" si="461"/>
        <v>77723.36</v>
      </c>
      <c r="U419" s="15">
        <f>T419/INPUTS!$B$7*1000</f>
        <v>97154200</v>
      </c>
      <c r="V419" s="15">
        <f>T419*INPUTS!$B$6</f>
        <v>245605.8176</v>
      </c>
      <c r="W419" s="54" t="s">
        <v>396</v>
      </c>
      <c r="X419" s="54" t="s">
        <v>396</v>
      </c>
      <c r="Y419" s="67">
        <f>IFERROR(VLOOKUP(E419,INPUTS!$A$44:$B$103,2,0),0)</f>
        <v>0</v>
      </c>
      <c r="Z419" s="15">
        <f t="shared" si="486"/>
        <v>0</v>
      </c>
      <c r="AA419" s="20">
        <f>IFERROR(VLOOKUP(E419,INPUTS!$A$44:$C$103,3,0),SCENARIOS!$J$24)</f>
        <v>0.01</v>
      </c>
      <c r="AB419" s="15">
        <f t="shared" ref="AB419:AF419" si="523">$T419*AA419*(1+$Q419)^AB$2</f>
        <v>901.026762154857</v>
      </c>
      <c r="AC419" s="20">
        <f>IFERROR(VLOOKUP($E419,INPUTS!$A$44:$G$103,4,0),SCENARIOS!$K$24)</f>
        <v>0.05</v>
      </c>
      <c r="AD419" s="15">
        <f t="shared" si="523"/>
        <v>5222.68482808299</v>
      </c>
      <c r="AE419" s="20">
        <f>IFERROR(VLOOKUP($E419,INPUTS!$A$44:$G$103,5,0),SCENARIOS!$L$24)</f>
        <v>0.1</v>
      </c>
      <c r="AF419" s="15">
        <f t="shared" si="523"/>
        <v>12109.0462388731</v>
      </c>
      <c r="AG419" s="20">
        <f>IFERROR(VLOOKUP($E419,INPUTS!$A$44:$G$103,6,0),SCENARIOS!$M$24)</f>
        <v>0.2</v>
      </c>
      <c r="AH419" s="15">
        <f t="shared" si="488"/>
        <v>28075.4067384511</v>
      </c>
      <c r="AI419" s="20">
        <f>IFERROR(VLOOKUP($E419,INPUTS!$A$44:$G$103,7,0),SCENARIOS!$N$24)</f>
        <v>0.25</v>
      </c>
      <c r="AJ419" s="15">
        <f t="shared" si="489"/>
        <v>40683.8639466423</v>
      </c>
      <c r="AL419" t="str">
        <f t="shared" si="492"/>
        <v>N</v>
      </c>
      <c r="AM419" s="21">
        <f t="shared" si="493"/>
        <v>162735.455786569</v>
      </c>
    </row>
    <row r="420" ht="15" customHeight="1" spans="1:39">
      <c r="A420" s="6" t="s">
        <v>1388</v>
      </c>
      <c r="B420" s="52" t="s">
        <v>457</v>
      </c>
      <c r="C420" s="52" t="s">
        <v>458</v>
      </c>
      <c r="D420" s="52" t="s">
        <v>929</v>
      </c>
      <c r="E420" s="10" t="s">
        <v>460</v>
      </c>
      <c r="F420" s="52" t="s">
        <v>459</v>
      </c>
      <c r="G420" s="56" t="s">
        <v>185</v>
      </c>
      <c r="H420" s="52" t="s">
        <v>242</v>
      </c>
      <c r="I420" s="52" t="s">
        <v>421</v>
      </c>
      <c r="J420" s="52" t="s">
        <v>173</v>
      </c>
      <c r="K420" s="52" t="s">
        <v>931</v>
      </c>
      <c r="L420" s="53" t="s">
        <v>291</v>
      </c>
      <c r="M420" s="13">
        <v>1118</v>
      </c>
      <c r="N420" s="14">
        <f t="shared" si="490"/>
        <v>3.06301369863014</v>
      </c>
      <c r="O420" s="15">
        <v>8300</v>
      </c>
      <c r="P420" s="15">
        <f t="shared" si="459"/>
        <v>9279400</v>
      </c>
      <c r="Q420" s="16">
        <f>IFERROR(VLOOKUP(G420,SCENARIOS!$A$13:$E$18,3,0),0.025)</f>
        <v>0.03</v>
      </c>
      <c r="R420" s="52">
        <f>IFERROR(VLOOKUP(L420,INPUTS!$A$107:$B$120,2,0),0.0082)</f>
        <v>0.0079</v>
      </c>
      <c r="S420" s="52">
        <f t="shared" si="460"/>
        <v>65.57</v>
      </c>
      <c r="T420" s="15">
        <f t="shared" si="461"/>
        <v>73307.26</v>
      </c>
      <c r="U420" s="15">
        <f>T420/INPUTS!$B$7*1000</f>
        <v>91634075</v>
      </c>
      <c r="V420" s="15">
        <f>T420*INPUTS!$B$6</f>
        <v>231650.9416</v>
      </c>
      <c r="W420" s="54" t="s">
        <v>396</v>
      </c>
      <c r="X420" s="54" t="s">
        <v>396</v>
      </c>
      <c r="Y420" s="67">
        <f>IFERROR(VLOOKUP(E420,INPUTS!$A$44:$B$103,2,0),0)</f>
        <v>0</v>
      </c>
      <c r="Z420" s="15">
        <f t="shared" si="486"/>
        <v>0</v>
      </c>
      <c r="AA420" s="20">
        <f>IFERROR(VLOOKUP(E420,INPUTS!$A$44:$C$103,3,0),SCENARIOS!$J$24)</f>
        <v>0.01</v>
      </c>
      <c r="AB420" s="15">
        <f t="shared" ref="AB420:AF420" si="524">$T420*AA420*(1+$Q420)^AB$2</f>
        <v>849.832059759694</v>
      </c>
      <c r="AC420" s="20">
        <f>IFERROR(VLOOKUP($E420,INPUTS!$A$44:$G$103,4,0),SCENARIOS!$K$24)</f>
        <v>0.05</v>
      </c>
      <c r="AD420" s="15">
        <f t="shared" si="524"/>
        <v>4925.94137194191</v>
      </c>
      <c r="AE420" s="20">
        <f>IFERROR(VLOOKUP($E420,INPUTS!$A$44:$G$103,5,0),SCENARIOS!$L$24)</f>
        <v>0.1</v>
      </c>
      <c r="AF420" s="15">
        <f t="shared" si="524"/>
        <v>11421.0322480281</v>
      </c>
      <c r="AG420" s="20">
        <f>IFERROR(VLOOKUP($E420,INPUTS!$A$44:$G$103,6,0),SCENARIOS!$M$24)</f>
        <v>0.2</v>
      </c>
      <c r="AH420" s="15">
        <f t="shared" si="488"/>
        <v>26480.2131737663</v>
      </c>
      <c r="AI420" s="20">
        <f>IFERROR(VLOOKUP($E420,INPUTS!$A$44:$G$103,7,0),SCENARIOS!$N$24)</f>
        <v>0.25</v>
      </c>
      <c r="AJ420" s="15">
        <f t="shared" si="489"/>
        <v>38372.2807678558</v>
      </c>
      <c r="AL420" t="str">
        <f t="shared" si="492"/>
        <v>N</v>
      </c>
      <c r="AM420" s="21">
        <f t="shared" si="493"/>
        <v>153489.123071423</v>
      </c>
    </row>
    <row r="421" ht="15" customHeight="1" spans="1:39">
      <c r="A421" s="24" t="s">
        <v>1389</v>
      </c>
      <c r="B421" s="52" t="s">
        <v>457</v>
      </c>
      <c r="C421" s="52" t="s">
        <v>458</v>
      </c>
      <c r="D421" s="52" t="s">
        <v>929</v>
      </c>
      <c r="E421" s="10" t="s">
        <v>460</v>
      </c>
      <c r="F421" s="52" t="s">
        <v>459</v>
      </c>
      <c r="G421" s="56" t="s">
        <v>185</v>
      </c>
      <c r="H421" s="52" t="s">
        <v>545</v>
      </c>
      <c r="I421" s="52" t="s">
        <v>544</v>
      </c>
      <c r="J421" s="52" t="s">
        <v>173</v>
      </c>
      <c r="K421" s="52" t="s">
        <v>931</v>
      </c>
      <c r="L421" s="53" t="s">
        <v>291</v>
      </c>
      <c r="M421" s="13">
        <v>1118</v>
      </c>
      <c r="N421" s="14">
        <f t="shared" si="490"/>
        <v>3.06301369863014</v>
      </c>
      <c r="O421" s="15">
        <v>7100</v>
      </c>
      <c r="P421" s="15">
        <f t="shared" si="459"/>
        <v>7937800</v>
      </c>
      <c r="Q421" s="16">
        <f>IFERROR(VLOOKUP(G421,SCENARIOS!$A$13:$E$18,3,0),0.025)</f>
        <v>0.03</v>
      </c>
      <c r="R421" s="52">
        <f>IFERROR(VLOOKUP(L421,INPUTS!$A$107:$B$120,2,0),0.0082)</f>
        <v>0.0079</v>
      </c>
      <c r="S421" s="52">
        <f t="shared" si="460"/>
        <v>56.09</v>
      </c>
      <c r="T421" s="15">
        <f t="shared" si="461"/>
        <v>62708.62</v>
      </c>
      <c r="U421" s="15">
        <f>T421/INPUTS!$B$7*1000</f>
        <v>78385775</v>
      </c>
      <c r="V421" s="15">
        <f>T421*INPUTS!$B$6</f>
        <v>198159.2392</v>
      </c>
      <c r="W421" s="54" t="s">
        <v>396</v>
      </c>
      <c r="X421" s="54" t="s">
        <v>396</v>
      </c>
      <c r="Y421" s="67">
        <f>IFERROR(VLOOKUP(E421,INPUTS!$A$44:$B$103,2,0),0)</f>
        <v>0</v>
      </c>
      <c r="Z421" s="15">
        <f t="shared" si="486"/>
        <v>0</v>
      </c>
      <c r="AA421" s="20">
        <f>IFERROR(VLOOKUP(E421,INPUTS!$A$44:$C$103,3,0),SCENARIOS!$J$24)</f>
        <v>0.01</v>
      </c>
      <c r="AB421" s="15">
        <f t="shared" ref="AB421:AF421" si="525">$T421*AA421*(1+$Q421)^AB$2</f>
        <v>726.964774011305</v>
      </c>
      <c r="AC421" s="20">
        <f>IFERROR(VLOOKUP($E421,INPUTS!$A$44:$G$103,4,0),SCENARIOS!$K$24)</f>
        <v>0.05</v>
      </c>
      <c r="AD421" s="15">
        <f t="shared" si="525"/>
        <v>4213.75707720332</v>
      </c>
      <c r="AE421" s="20">
        <f>IFERROR(VLOOKUP($E421,INPUTS!$A$44:$G$103,5,0),SCENARIOS!$L$24)</f>
        <v>0.1</v>
      </c>
      <c r="AF421" s="15">
        <f t="shared" si="525"/>
        <v>9769.7986699999</v>
      </c>
      <c r="AG421" s="20">
        <f>IFERROR(VLOOKUP($E421,INPUTS!$A$44:$G$103,6,0),SCENARIOS!$M$24)</f>
        <v>0.2</v>
      </c>
      <c r="AH421" s="15">
        <f t="shared" si="488"/>
        <v>22651.748618523</v>
      </c>
      <c r="AI421" s="20">
        <f>IFERROR(VLOOKUP($E421,INPUTS!$A$44:$G$103,7,0),SCENARIOS!$N$24)</f>
        <v>0.25</v>
      </c>
      <c r="AJ421" s="15">
        <f t="shared" si="489"/>
        <v>32824.4811387682</v>
      </c>
      <c r="AL421" t="str">
        <f t="shared" si="492"/>
        <v>N</v>
      </c>
      <c r="AM421" s="21">
        <f t="shared" si="493"/>
        <v>131297.924555073</v>
      </c>
    </row>
    <row r="422" ht="15" customHeight="1" spans="1:39">
      <c r="A422" s="6" t="s">
        <v>1390</v>
      </c>
      <c r="B422" s="52" t="s">
        <v>457</v>
      </c>
      <c r="C422" s="52" t="s">
        <v>458</v>
      </c>
      <c r="D422" s="52" t="s">
        <v>929</v>
      </c>
      <c r="E422" s="10" t="s">
        <v>460</v>
      </c>
      <c r="F422" s="52" t="s">
        <v>459</v>
      </c>
      <c r="G422" s="56" t="s">
        <v>185</v>
      </c>
      <c r="H422" s="52" t="s">
        <v>529</v>
      </c>
      <c r="I422" s="52" t="s">
        <v>528</v>
      </c>
      <c r="J422" s="52" t="s">
        <v>173</v>
      </c>
      <c r="K422" s="52" t="s">
        <v>931</v>
      </c>
      <c r="L422" s="53" t="s">
        <v>291</v>
      </c>
      <c r="M422" s="13">
        <v>1118</v>
      </c>
      <c r="N422" s="14">
        <f t="shared" si="490"/>
        <v>3.06301369863014</v>
      </c>
      <c r="O422" s="15">
        <v>8200</v>
      </c>
      <c r="P422" s="15">
        <f t="shared" si="459"/>
        <v>9167600</v>
      </c>
      <c r="Q422" s="16">
        <f>IFERROR(VLOOKUP(G422,SCENARIOS!$A$13:$E$18,3,0),0.025)</f>
        <v>0.03</v>
      </c>
      <c r="R422" s="52">
        <f>IFERROR(VLOOKUP(L422,INPUTS!$A$107:$B$120,2,0),0.0082)</f>
        <v>0.0079</v>
      </c>
      <c r="S422" s="52">
        <f t="shared" si="460"/>
        <v>64.78</v>
      </c>
      <c r="T422" s="15">
        <f t="shared" si="461"/>
        <v>72424.04</v>
      </c>
      <c r="U422" s="15">
        <f>T422/INPUTS!$B$7*1000</f>
        <v>90530050</v>
      </c>
      <c r="V422" s="15">
        <f>T422*INPUTS!$B$6</f>
        <v>228859.9664</v>
      </c>
      <c r="W422" s="54" t="s">
        <v>396</v>
      </c>
      <c r="X422" s="54" t="s">
        <v>396</v>
      </c>
      <c r="Y422" s="67">
        <f>IFERROR(VLOOKUP(E422,INPUTS!$A$44:$B$103,2,0),0)</f>
        <v>0</v>
      </c>
      <c r="Z422" s="15">
        <f t="shared" si="486"/>
        <v>0</v>
      </c>
      <c r="AA422" s="20">
        <f>IFERROR(VLOOKUP(E422,INPUTS!$A$44:$C$103,3,0),SCENARIOS!$J$24)</f>
        <v>0.01</v>
      </c>
      <c r="AB422" s="15">
        <f t="shared" ref="AB422:AF422" si="526">$T422*AA422*(1+$Q422)^AB$2</f>
        <v>839.593119280662</v>
      </c>
      <c r="AC422" s="20">
        <f>IFERROR(VLOOKUP($E422,INPUTS!$A$44:$G$103,4,0),SCENARIOS!$K$24)</f>
        <v>0.05</v>
      </c>
      <c r="AD422" s="15">
        <f t="shared" si="526"/>
        <v>4866.59268071369</v>
      </c>
      <c r="AE422" s="20">
        <f>IFERROR(VLOOKUP($E422,INPUTS!$A$44:$G$103,5,0),SCENARIOS!$L$24)</f>
        <v>0.1</v>
      </c>
      <c r="AF422" s="15">
        <f t="shared" si="526"/>
        <v>11283.429449859</v>
      </c>
      <c r="AG422" s="20">
        <f>IFERROR(VLOOKUP($E422,INPUTS!$A$44:$G$103,6,0),SCENARIOS!$M$24)</f>
        <v>0.2</v>
      </c>
      <c r="AH422" s="15">
        <f t="shared" si="488"/>
        <v>26161.1744608294</v>
      </c>
      <c r="AI422" s="20">
        <f>IFERROR(VLOOKUP($E422,INPUTS!$A$44:$G$103,7,0),SCENARIOS!$N$24)</f>
        <v>0.25</v>
      </c>
      <c r="AJ422" s="15">
        <f t="shared" si="489"/>
        <v>37909.9641320985</v>
      </c>
      <c r="AL422" t="str">
        <f t="shared" si="492"/>
        <v>N</v>
      </c>
      <c r="AM422" s="21">
        <f t="shared" si="493"/>
        <v>151639.856528394</v>
      </c>
    </row>
    <row r="423" ht="15" customHeight="1" spans="1:39">
      <c r="A423" s="24" t="s">
        <v>1391</v>
      </c>
      <c r="B423" s="52" t="s">
        <v>457</v>
      </c>
      <c r="C423" s="52" t="s">
        <v>458</v>
      </c>
      <c r="D423" s="52" t="s">
        <v>929</v>
      </c>
      <c r="E423" s="10" t="s">
        <v>460</v>
      </c>
      <c r="F423" s="52" t="s">
        <v>459</v>
      </c>
      <c r="G423" s="56" t="s">
        <v>185</v>
      </c>
      <c r="H423" s="52" t="s">
        <v>264</v>
      </c>
      <c r="I423" s="52" t="s">
        <v>436</v>
      </c>
      <c r="J423" s="52" t="s">
        <v>173</v>
      </c>
      <c r="K423" s="52" t="s">
        <v>931</v>
      </c>
      <c r="L423" s="53" t="s">
        <v>293</v>
      </c>
      <c r="M423" s="13">
        <v>745</v>
      </c>
      <c r="N423" s="14">
        <f t="shared" si="490"/>
        <v>2.04109589041096</v>
      </c>
      <c r="O423" s="15">
        <v>15200</v>
      </c>
      <c r="P423" s="15">
        <f t="shared" si="459"/>
        <v>11324000</v>
      </c>
      <c r="Q423" s="16">
        <f>IFERROR(VLOOKUP(G423,SCENARIOS!$A$13:$E$18,3,0),0.025)</f>
        <v>0.03</v>
      </c>
      <c r="R423" s="52">
        <f>IFERROR(VLOOKUP(L423,INPUTS!$A$107:$B$120,2,0),0.0082)</f>
        <v>0.0079</v>
      </c>
      <c r="S423" s="52">
        <f t="shared" si="460"/>
        <v>120.08</v>
      </c>
      <c r="T423" s="15">
        <f t="shared" si="461"/>
        <v>89459.6</v>
      </c>
      <c r="U423" s="15">
        <f>T423/INPUTS!$B$7*1000</f>
        <v>111824500</v>
      </c>
      <c r="V423" s="15">
        <f>T423*INPUTS!$B$6</f>
        <v>282692.336</v>
      </c>
      <c r="W423" s="54" t="s">
        <v>396</v>
      </c>
      <c r="X423" s="54" t="s">
        <v>396</v>
      </c>
      <c r="Y423" s="67">
        <f>IFERROR(VLOOKUP(E423,INPUTS!$A$44:$B$103,2,0),0)</f>
        <v>0</v>
      </c>
      <c r="Z423" s="15">
        <f t="shared" si="486"/>
        <v>0</v>
      </c>
      <c r="AA423" s="20">
        <f>IFERROR(VLOOKUP(E423,INPUTS!$A$44:$C$103,3,0),SCENARIOS!$J$24)</f>
        <v>0.01</v>
      </c>
      <c r="AB423" s="15">
        <f t="shared" ref="AB423:AF423" si="527">$T423*AA423*(1+$Q423)^AB$2</f>
        <v>1037.08194977248</v>
      </c>
      <c r="AC423" s="20">
        <f>IFERROR(VLOOKUP($E423,INPUTS!$A$44:$G$103,4,0),SCENARIOS!$K$24)</f>
        <v>0.05</v>
      </c>
      <c r="AD423" s="15">
        <f t="shared" si="527"/>
        <v>6011.31108647867</v>
      </c>
      <c r="AE423" s="20">
        <f>IFERROR(VLOOKUP($E423,INPUTS!$A$44:$G$103,5,0),SCENARIOS!$L$24)</f>
        <v>0.1</v>
      </c>
      <c r="AF423" s="15">
        <f t="shared" si="527"/>
        <v>13937.5141902138</v>
      </c>
      <c r="AG423" s="20">
        <f>IFERROR(VLOOKUP($E423,INPUTS!$A$44:$G$103,6,0),SCENARIOS!$M$24)</f>
        <v>0.2</v>
      </c>
      <c r="AH423" s="15">
        <f t="shared" si="488"/>
        <v>32314.7977218064</v>
      </c>
      <c r="AI423" s="20">
        <f>IFERROR(VLOOKUP($E423,INPUTS!$A$44:$G$103,7,0),SCENARIOS!$N$24)</f>
        <v>0.25</v>
      </c>
      <c r="AJ423" s="15">
        <f t="shared" si="489"/>
        <v>46827.1340189235</v>
      </c>
      <c r="AL423" t="str">
        <f t="shared" si="492"/>
        <v>N</v>
      </c>
      <c r="AM423" s="21">
        <f t="shared" si="493"/>
        <v>187308.536075694</v>
      </c>
    </row>
    <row r="424" ht="15" customHeight="1" spans="1:39">
      <c r="A424" s="6" t="s">
        <v>1392</v>
      </c>
      <c r="B424" s="52" t="s">
        <v>457</v>
      </c>
      <c r="C424" s="52" t="s">
        <v>458</v>
      </c>
      <c r="D424" s="52" t="s">
        <v>929</v>
      </c>
      <c r="E424" s="10" t="s">
        <v>460</v>
      </c>
      <c r="F424" s="52" t="s">
        <v>459</v>
      </c>
      <c r="G424" s="56" t="s">
        <v>185</v>
      </c>
      <c r="H424" s="52" t="s">
        <v>640</v>
      </c>
      <c r="I424" s="52" t="s">
        <v>639</v>
      </c>
      <c r="J424" s="52" t="s">
        <v>185</v>
      </c>
      <c r="K424" s="52" t="s">
        <v>931</v>
      </c>
      <c r="L424" s="53" t="s">
        <v>291</v>
      </c>
      <c r="M424" s="13">
        <v>745</v>
      </c>
      <c r="N424" s="14">
        <f t="shared" si="490"/>
        <v>2.04109589041096</v>
      </c>
      <c r="O424" s="15">
        <v>4850</v>
      </c>
      <c r="P424" s="15">
        <f t="shared" si="459"/>
        <v>3613250</v>
      </c>
      <c r="Q424" s="16">
        <f>IFERROR(VLOOKUP(G424,SCENARIOS!$A$13:$E$18,3,0),0.025)</f>
        <v>0.03</v>
      </c>
      <c r="R424" s="52">
        <f>IFERROR(VLOOKUP(L424,INPUTS!$A$107:$B$120,2,0),0.0082)</f>
        <v>0.0079</v>
      </c>
      <c r="S424" s="52">
        <f t="shared" si="460"/>
        <v>38.315</v>
      </c>
      <c r="T424" s="15">
        <f t="shared" si="461"/>
        <v>28544.675</v>
      </c>
      <c r="U424" s="15">
        <f>T424/INPUTS!$B$7*1000</f>
        <v>35680843.75</v>
      </c>
      <c r="V424" s="15">
        <f>T424*INPUTS!$B$6</f>
        <v>90201.173</v>
      </c>
      <c r="W424" s="54" t="s">
        <v>396</v>
      </c>
      <c r="X424" s="54" t="s">
        <v>396</v>
      </c>
      <c r="Y424" s="67">
        <f>IFERROR(VLOOKUP(E424,INPUTS!$A$44:$B$103,2,0),0)</f>
        <v>0</v>
      </c>
      <c r="Z424" s="15">
        <f t="shared" si="486"/>
        <v>0</v>
      </c>
      <c r="AA424" s="20">
        <f>IFERROR(VLOOKUP(E424,INPUTS!$A$44:$C$103,3,0),SCENARIOS!$J$24)</f>
        <v>0.01</v>
      </c>
      <c r="AB424" s="15">
        <f t="shared" ref="AB424:AF424" si="528">$T424*AA424*(1+$Q424)^AB$2</f>
        <v>330.911016868193</v>
      </c>
      <c r="AC424" s="20">
        <f>IFERROR(VLOOKUP($E424,INPUTS!$A$44:$G$103,4,0),SCENARIOS!$K$24)</f>
        <v>0.05</v>
      </c>
      <c r="AD424" s="15">
        <f t="shared" si="528"/>
        <v>1918.08281377773</v>
      </c>
      <c r="AE424" s="20">
        <f>IFERROR(VLOOKUP($E424,INPUTS!$A$44:$G$103,5,0),SCENARIOS!$L$24)</f>
        <v>0.1</v>
      </c>
      <c r="AF424" s="15">
        <f t="shared" si="528"/>
        <v>4447.16735674584</v>
      </c>
      <c r="AG424" s="20">
        <f>IFERROR(VLOOKUP($E424,INPUTS!$A$44:$G$103,6,0),SCENARIOS!$M$24)</f>
        <v>0.2</v>
      </c>
      <c r="AH424" s="15">
        <f t="shared" si="488"/>
        <v>10310.9716414974</v>
      </c>
      <c r="AI424" s="20">
        <f>IFERROR(VLOOKUP($E424,INPUTS!$A$44:$G$103,7,0),SCENARIOS!$N$24)</f>
        <v>0.25</v>
      </c>
      <c r="AJ424" s="15">
        <f t="shared" si="489"/>
        <v>14941.5526310381</v>
      </c>
      <c r="AL424" t="str">
        <f t="shared" si="492"/>
        <v>N</v>
      </c>
      <c r="AM424" s="21">
        <f t="shared" si="493"/>
        <v>59766.2105241524</v>
      </c>
    </row>
    <row r="425" ht="15" customHeight="1" spans="1:39">
      <c r="A425" s="24" t="s">
        <v>1393</v>
      </c>
      <c r="B425" s="52" t="s">
        <v>457</v>
      </c>
      <c r="C425" s="52" t="s">
        <v>458</v>
      </c>
      <c r="D425" s="52" t="s">
        <v>929</v>
      </c>
      <c r="E425" s="10" t="s">
        <v>460</v>
      </c>
      <c r="F425" s="52" t="s">
        <v>459</v>
      </c>
      <c r="G425" s="56" t="s">
        <v>185</v>
      </c>
      <c r="H425" s="52" t="s">
        <v>644</v>
      </c>
      <c r="I425" s="52" t="s">
        <v>643</v>
      </c>
      <c r="J425" s="52" t="s">
        <v>185</v>
      </c>
      <c r="K425" s="52" t="s">
        <v>931</v>
      </c>
      <c r="L425" s="53" t="s">
        <v>291</v>
      </c>
      <c r="M425" s="13">
        <v>1118</v>
      </c>
      <c r="N425" s="14">
        <f t="shared" si="490"/>
        <v>3.06301369863014</v>
      </c>
      <c r="O425" s="15">
        <v>7100</v>
      </c>
      <c r="P425" s="15">
        <f t="shared" si="459"/>
        <v>7937800</v>
      </c>
      <c r="Q425" s="16">
        <f>IFERROR(VLOOKUP(G425,SCENARIOS!$A$13:$E$18,3,0),0.025)</f>
        <v>0.03</v>
      </c>
      <c r="R425" s="52">
        <f>IFERROR(VLOOKUP(L425,INPUTS!$A$107:$B$120,2,0),0.0082)</f>
        <v>0.0079</v>
      </c>
      <c r="S425" s="52">
        <f t="shared" si="460"/>
        <v>56.09</v>
      </c>
      <c r="T425" s="15">
        <f t="shared" si="461"/>
        <v>62708.62</v>
      </c>
      <c r="U425" s="15">
        <f>T425/INPUTS!$B$7*1000</f>
        <v>78385775</v>
      </c>
      <c r="V425" s="15">
        <f>T425*INPUTS!$B$6</f>
        <v>198159.2392</v>
      </c>
      <c r="W425" s="54" t="s">
        <v>396</v>
      </c>
      <c r="X425" s="54" t="s">
        <v>396</v>
      </c>
      <c r="Y425" s="67">
        <f>IFERROR(VLOOKUP(E425,INPUTS!$A$44:$B$103,2,0),0)</f>
        <v>0</v>
      </c>
      <c r="Z425" s="15">
        <f t="shared" si="486"/>
        <v>0</v>
      </c>
      <c r="AA425" s="20">
        <f>IFERROR(VLOOKUP(E425,INPUTS!$A$44:$C$103,3,0),SCENARIOS!$J$24)</f>
        <v>0.01</v>
      </c>
      <c r="AB425" s="15">
        <f t="shared" ref="AB425:AF425" si="529">$T425*AA425*(1+$Q425)^AB$2</f>
        <v>726.964774011305</v>
      </c>
      <c r="AC425" s="20">
        <f>IFERROR(VLOOKUP($E425,INPUTS!$A$44:$G$103,4,0),SCENARIOS!$K$24)</f>
        <v>0.05</v>
      </c>
      <c r="AD425" s="15">
        <f t="shared" si="529"/>
        <v>4213.75707720332</v>
      </c>
      <c r="AE425" s="20">
        <f>IFERROR(VLOOKUP($E425,INPUTS!$A$44:$G$103,5,0),SCENARIOS!$L$24)</f>
        <v>0.1</v>
      </c>
      <c r="AF425" s="15">
        <f t="shared" si="529"/>
        <v>9769.7986699999</v>
      </c>
      <c r="AG425" s="20">
        <f>IFERROR(VLOOKUP($E425,INPUTS!$A$44:$G$103,6,0),SCENARIOS!$M$24)</f>
        <v>0.2</v>
      </c>
      <c r="AH425" s="15">
        <f t="shared" si="488"/>
        <v>22651.748618523</v>
      </c>
      <c r="AI425" s="20">
        <f>IFERROR(VLOOKUP($E425,INPUTS!$A$44:$G$103,7,0),SCENARIOS!$N$24)</f>
        <v>0.25</v>
      </c>
      <c r="AJ425" s="15">
        <f t="shared" si="489"/>
        <v>32824.4811387682</v>
      </c>
      <c r="AL425" t="str">
        <f t="shared" si="492"/>
        <v>N</v>
      </c>
      <c r="AM425" s="21">
        <f t="shared" si="493"/>
        <v>131297.924555073</v>
      </c>
    </row>
    <row r="426" ht="15" customHeight="1" spans="1:39">
      <c r="A426" s="6" t="s">
        <v>1394</v>
      </c>
      <c r="B426" s="52" t="s">
        <v>457</v>
      </c>
      <c r="C426" s="52" t="s">
        <v>458</v>
      </c>
      <c r="D426" s="52" t="s">
        <v>929</v>
      </c>
      <c r="E426" s="10" t="s">
        <v>460</v>
      </c>
      <c r="F426" s="52" t="s">
        <v>459</v>
      </c>
      <c r="G426" s="56" t="s">
        <v>185</v>
      </c>
      <c r="H426" s="52" t="s">
        <v>1216</v>
      </c>
      <c r="I426" s="52" t="s">
        <v>1217</v>
      </c>
      <c r="J426" s="52" t="s">
        <v>185</v>
      </c>
      <c r="K426" s="52" t="s">
        <v>931</v>
      </c>
      <c r="L426" s="53" t="s">
        <v>288</v>
      </c>
      <c r="M426" s="13">
        <v>1118</v>
      </c>
      <c r="N426" s="14">
        <f t="shared" si="490"/>
        <v>3.06301369863014</v>
      </c>
      <c r="O426" s="15">
        <v>4900</v>
      </c>
      <c r="P426" s="15">
        <f t="shared" si="459"/>
        <v>5478200</v>
      </c>
      <c r="Q426" s="16">
        <f>IFERROR(VLOOKUP(G426,SCENARIOS!$A$13:$E$18,3,0),0.025)</f>
        <v>0.03</v>
      </c>
      <c r="R426" s="52">
        <f>IFERROR(VLOOKUP(L426,INPUTS!$A$107:$B$120,2,0),0.0082)</f>
        <v>0.0085</v>
      </c>
      <c r="S426" s="52">
        <f t="shared" si="460"/>
        <v>41.65</v>
      </c>
      <c r="T426" s="15">
        <f t="shared" si="461"/>
        <v>46564.7</v>
      </c>
      <c r="U426" s="15">
        <f>T426/INPUTS!$B$7*1000</f>
        <v>58205875</v>
      </c>
      <c r="V426" s="15">
        <f>T426*INPUTS!$B$6</f>
        <v>147144.452</v>
      </c>
      <c r="W426" s="54" t="s">
        <v>396</v>
      </c>
      <c r="X426" s="54" t="s">
        <v>396</v>
      </c>
      <c r="Y426" s="67">
        <f>IFERROR(VLOOKUP(E426,INPUTS!$A$44:$B$103,2,0),0)</f>
        <v>0</v>
      </c>
      <c r="Z426" s="15">
        <f t="shared" si="486"/>
        <v>0</v>
      </c>
      <c r="AA426" s="20">
        <f>IFERROR(VLOOKUP(E426,INPUTS!$A$44:$C$103,3,0),SCENARIOS!$J$24)</f>
        <v>0.01</v>
      </c>
      <c r="AB426" s="15">
        <f t="shared" ref="AB426:AF426" si="530">$T426*AA426*(1+$Q426)^AB$2</f>
        <v>539.812494875572</v>
      </c>
      <c r="AC426" s="20">
        <f>IFERROR(VLOOKUP($E426,INPUTS!$A$44:$G$103,4,0),SCENARIOS!$K$24)</f>
        <v>0.05</v>
      </c>
      <c r="AD426" s="15">
        <f t="shared" si="530"/>
        <v>3128.95315146226</v>
      </c>
      <c r="AE426" s="20">
        <f>IFERROR(VLOOKUP($E426,INPUTS!$A$44:$G$103,5,0),SCENARIOS!$L$24)</f>
        <v>0.1</v>
      </c>
      <c r="AF426" s="15">
        <f t="shared" si="530"/>
        <v>7254.62853637896</v>
      </c>
      <c r="AG426" s="20">
        <f>IFERROR(VLOOKUP($E426,INPUTS!$A$44:$G$103,6,0),SCENARIOS!$M$24)</f>
        <v>0.2</v>
      </c>
      <c r="AH426" s="15">
        <f t="shared" si="488"/>
        <v>16820.2055618022</v>
      </c>
      <c r="AI426" s="20">
        <f>IFERROR(VLOOKUP($E426,INPUTS!$A$44:$G$103,7,0),SCENARIOS!$N$24)</f>
        <v>0.25</v>
      </c>
      <c r="AJ426" s="15">
        <f t="shared" si="489"/>
        <v>24374.0352902424</v>
      </c>
      <c r="AL426" t="str">
        <f t="shared" si="492"/>
        <v>N</v>
      </c>
      <c r="AM426" s="21">
        <f t="shared" si="493"/>
        <v>97496.1411609696</v>
      </c>
    </row>
    <row r="427" ht="15" customHeight="1" spans="1:39">
      <c r="A427" s="24" t="s">
        <v>1395</v>
      </c>
      <c r="B427" s="52" t="s">
        <v>457</v>
      </c>
      <c r="C427" s="52" t="s">
        <v>458</v>
      </c>
      <c r="D427" s="52" t="s">
        <v>929</v>
      </c>
      <c r="E427" s="10" t="s">
        <v>460</v>
      </c>
      <c r="F427" s="52" t="s">
        <v>459</v>
      </c>
      <c r="G427" s="56" t="s">
        <v>185</v>
      </c>
      <c r="H427" s="52" t="s">
        <v>1213</v>
      </c>
      <c r="I427" s="52" t="s">
        <v>1214</v>
      </c>
      <c r="J427" s="52" t="s">
        <v>185</v>
      </c>
      <c r="K427" s="52" t="s">
        <v>931</v>
      </c>
      <c r="L427" s="53" t="s">
        <v>288</v>
      </c>
      <c r="M427" s="13">
        <v>745</v>
      </c>
      <c r="N427" s="14">
        <f t="shared" si="490"/>
        <v>2.04109589041096</v>
      </c>
      <c r="O427" s="15">
        <v>5200</v>
      </c>
      <c r="P427" s="15">
        <f t="shared" si="459"/>
        <v>3874000</v>
      </c>
      <c r="Q427" s="16">
        <f>IFERROR(VLOOKUP(G427,SCENARIOS!$A$13:$E$18,3,0),0.025)</f>
        <v>0.03</v>
      </c>
      <c r="R427" s="52">
        <f>IFERROR(VLOOKUP(L427,INPUTS!$A$107:$B$120,2,0),0.0082)</f>
        <v>0.0085</v>
      </c>
      <c r="S427" s="52">
        <f t="shared" si="460"/>
        <v>44.2</v>
      </c>
      <c r="T427" s="15">
        <f t="shared" si="461"/>
        <v>32929</v>
      </c>
      <c r="U427" s="15">
        <f>T427/INPUTS!$B$7*1000</f>
        <v>41161250</v>
      </c>
      <c r="V427" s="15">
        <f>T427*INPUTS!$B$6</f>
        <v>104055.64</v>
      </c>
      <c r="W427" s="54" t="s">
        <v>396</v>
      </c>
      <c r="X427" s="54" t="s">
        <v>396</v>
      </c>
      <c r="Y427" s="67">
        <f>IFERROR(VLOOKUP(E427,INPUTS!$A$44:$B$103,2,0),0)</f>
        <v>0</v>
      </c>
      <c r="Z427" s="15">
        <f t="shared" si="486"/>
        <v>0</v>
      </c>
      <c r="AA427" s="20">
        <f>IFERROR(VLOOKUP(E427,INPUTS!$A$44:$C$103,3,0),SCENARIOS!$J$24)</f>
        <v>0.01</v>
      </c>
      <c r="AB427" s="15">
        <f t="shared" ref="AB427:AF427" si="531">$T427*AA427*(1+$Q427)^AB$2</f>
        <v>381.737359926247</v>
      </c>
      <c r="AC427" s="20">
        <f>IFERROR(VLOOKUP($E427,INPUTS!$A$44:$G$103,4,0),SCENARIOS!$K$24)</f>
        <v>0.05</v>
      </c>
      <c r="AD427" s="15">
        <f t="shared" si="531"/>
        <v>2212.69112277113</v>
      </c>
      <c r="AE427" s="20">
        <f>IFERROR(VLOOKUP($E427,INPUTS!$A$44:$G$103,5,0),SCENARIOS!$L$24)</f>
        <v>0.1</v>
      </c>
      <c r="AF427" s="15">
        <f t="shared" si="531"/>
        <v>5130.23090612466</v>
      </c>
      <c r="AG427" s="20">
        <f>IFERROR(VLOOKUP($E427,INPUTS!$A$44:$G$103,6,0),SCENARIOS!$M$24)</f>
        <v>0.2</v>
      </c>
      <c r="AH427" s="15">
        <f t="shared" si="488"/>
        <v>11894.6873692858</v>
      </c>
      <c r="AI427" s="20">
        <f>IFERROR(VLOOKUP($E427,INPUTS!$A$44:$G$103,7,0),SCENARIOS!$N$24)</f>
        <v>0.25</v>
      </c>
      <c r="AJ427" s="15">
        <f t="shared" si="489"/>
        <v>17236.5033613959</v>
      </c>
      <c r="AL427" t="str">
        <f t="shared" si="492"/>
        <v>N</v>
      </c>
      <c r="AM427" s="21">
        <f t="shared" si="493"/>
        <v>68946.0134455836</v>
      </c>
    </row>
    <row r="428" ht="15" customHeight="1" spans="1:39">
      <c r="A428" s="6" t="s">
        <v>1396</v>
      </c>
      <c r="B428" s="52" t="s">
        <v>457</v>
      </c>
      <c r="C428" s="52" t="s">
        <v>458</v>
      </c>
      <c r="D428" s="52" t="s">
        <v>929</v>
      </c>
      <c r="E428" s="10" t="s">
        <v>460</v>
      </c>
      <c r="F428" s="52" t="s">
        <v>459</v>
      </c>
      <c r="G428" s="56" t="s">
        <v>185</v>
      </c>
      <c r="H428" s="52" t="s">
        <v>456</v>
      </c>
      <c r="I428" s="52" t="s">
        <v>455</v>
      </c>
      <c r="J428" s="52" t="s">
        <v>185</v>
      </c>
      <c r="K428" s="52" t="s">
        <v>931</v>
      </c>
      <c r="L428" s="53" t="s">
        <v>291</v>
      </c>
      <c r="M428" s="13">
        <v>1118</v>
      </c>
      <c r="N428" s="14">
        <f t="shared" si="490"/>
        <v>3.06301369863014</v>
      </c>
      <c r="O428" s="15">
        <v>3400</v>
      </c>
      <c r="P428" s="15">
        <f t="shared" ref="P428:P491" si="532">M428*O428</f>
        <v>3801200</v>
      </c>
      <c r="Q428" s="16">
        <f>IFERROR(VLOOKUP(G428,SCENARIOS!$A$13:$E$18,3,0),0.025)</f>
        <v>0.03</v>
      </c>
      <c r="R428" s="52">
        <f>IFERROR(VLOOKUP(L428,INPUTS!$A$107:$B$120,2,0),0.0082)</f>
        <v>0.0079</v>
      </c>
      <c r="S428" s="52">
        <f t="shared" ref="S428:S491" si="533">O428*R428</f>
        <v>26.86</v>
      </c>
      <c r="T428" s="15">
        <f t="shared" ref="T428:T491" si="534">M428*S428</f>
        <v>30029.48</v>
      </c>
      <c r="U428" s="15">
        <f>T428/INPUTS!$B$7*1000</f>
        <v>37536850</v>
      </c>
      <c r="V428" s="15">
        <f>T428*INPUTS!$B$6</f>
        <v>94893.1568</v>
      </c>
      <c r="W428" s="54" t="s">
        <v>396</v>
      </c>
      <c r="X428" s="54" t="s">
        <v>396</v>
      </c>
      <c r="Y428" s="67">
        <f>IFERROR(VLOOKUP(E428,INPUTS!$A$44:$B$103,2,0),0)</f>
        <v>0</v>
      </c>
      <c r="Z428" s="15">
        <f t="shared" si="486"/>
        <v>0</v>
      </c>
      <c r="AA428" s="20">
        <f>IFERROR(VLOOKUP(E428,INPUTS!$A$44:$C$103,3,0),SCENARIOS!$J$24)</f>
        <v>0.01</v>
      </c>
      <c r="AB428" s="15">
        <f t="shared" ref="AB428:AF428" si="535">$T428*AA428*(1+$Q428)^AB$2</f>
        <v>348.123976287104</v>
      </c>
      <c r="AC428" s="20">
        <f>IFERROR(VLOOKUP($E428,INPUTS!$A$44:$G$103,4,0),SCENARIOS!$K$24)</f>
        <v>0.05</v>
      </c>
      <c r="AD428" s="15">
        <f t="shared" si="535"/>
        <v>2017.85550175934</v>
      </c>
      <c r="AE428" s="20">
        <f>IFERROR(VLOOKUP($E428,INPUTS!$A$44:$G$103,5,0),SCENARIOS!$L$24)</f>
        <v>0.1</v>
      </c>
      <c r="AF428" s="15">
        <f t="shared" si="535"/>
        <v>4678.49513774643</v>
      </c>
      <c r="AG428" s="20">
        <f>IFERROR(VLOOKUP($E428,INPUTS!$A$44:$G$103,6,0),SCENARIOS!$M$24)</f>
        <v>0.2</v>
      </c>
      <c r="AH428" s="15">
        <f t="shared" si="488"/>
        <v>10847.3162398561</v>
      </c>
      <c r="AI428" s="20">
        <f>IFERROR(VLOOKUP($E428,INPUTS!$A$44:$G$103,7,0),SCENARIOS!$N$24)</f>
        <v>0.25</v>
      </c>
      <c r="AJ428" s="15">
        <f t="shared" si="489"/>
        <v>15718.7656157482</v>
      </c>
      <c r="AL428" t="str">
        <f t="shared" si="492"/>
        <v>N</v>
      </c>
      <c r="AM428" s="21">
        <f t="shared" si="493"/>
        <v>62875.0624629926</v>
      </c>
    </row>
    <row r="429" ht="15" customHeight="1" spans="1:39">
      <c r="A429" s="24" t="s">
        <v>1397</v>
      </c>
      <c r="B429" s="52" t="s">
        <v>457</v>
      </c>
      <c r="C429" s="52" t="s">
        <v>458</v>
      </c>
      <c r="D429" s="52" t="s">
        <v>929</v>
      </c>
      <c r="E429" s="10" t="s">
        <v>460</v>
      </c>
      <c r="F429" s="52" t="s">
        <v>459</v>
      </c>
      <c r="G429" s="56" t="s">
        <v>185</v>
      </c>
      <c r="H429" s="52" t="s">
        <v>648</v>
      </c>
      <c r="I429" s="52" t="s">
        <v>647</v>
      </c>
      <c r="J429" s="52" t="s">
        <v>177</v>
      </c>
      <c r="K429" s="52" t="s">
        <v>931</v>
      </c>
      <c r="L429" s="53" t="s">
        <v>282</v>
      </c>
      <c r="M429" s="13">
        <v>1118</v>
      </c>
      <c r="N429" s="14">
        <f t="shared" si="490"/>
        <v>3.06301369863014</v>
      </c>
      <c r="O429" s="15">
        <v>2900</v>
      </c>
      <c r="P429" s="15">
        <f t="shared" si="532"/>
        <v>3242200</v>
      </c>
      <c r="Q429" s="16">
        <f>IFERROR(VLOOKUP(G429,SCENARIOS!$A$13:$E$18,3,0),0.025)</f>
        <v>0.03</v>
      </c>
      <c r="R429" s="52">
        <f>IFERROR(VLOOKUP(L429,INPUTS!$A$107:$B$120,2,0),0.0082)</f>
        <v>0.0042</v>
      </c>
      <c r="S429" s="52">
        <f t="shared" si="533"/>
        <v>12.18</v>
      </c>
      <c r="T429" s="15">
        <f t="shared" si="534"/>
        <v>13617.24</v>
      </c>
      <c r="U429" s="15">
        <f>T429/INPUTS!$B$7*1000</f>
        <v>17021550</v>
      </c>
      <c r="V429" s="15">
        <f>T429*INPUTS!$B$6</f>
        <v>43030.4784</v>
      </c>
      <c r="W429" s="54" t="s">
        <v>396</v>
      </c>
      <c r="X429" s="54" t="s">
        <v>396</v>
      </c>
      <c r="Y429" s="67">
        <f>IFERROR(VLOOKUP(E429,INPUTS!$A$44:$B$103,2,0),0)</f>
        <v>0</v>
      </c>
      <c r="Z429" s="15">
        <f t="shared" si="486"/>
        <v>0</v>
      </c>
      <c r="AA429" s="20">
        <f>IFERROR(VLOOKUP(E429,INPUTS!$A$44:$C$103,3,0),SCENARIOS!$J$24)</f>
        <v>0.01</v>
      </c>
      <c r="AB429" s="15">
        <f t="shared" ref="AB429:AF429" si="536">$T429*AA429*(1+$Q429)^AB$2</f>
        <v>157.861132955209</v>
      </c>
      <c r="AC429" s="20">
        <f>IFERROR(VLOOKUP($E429,INPUTS!$A$44:$G$103,4,0),SCENARIOS!$K$24)</f>
        <v>0.05</v>
      </c>
      <c r="AD429" s="15">
        <f t="shared" si="536"/>
        <v>915.021593872998</v>
      </c>
      <c r="AE429" s="20">
        <f>IFERROR(VLOOKUP($E429,INPUTS!$A$44:$G$103,5,0),SCENARIOS!$L$24)</f>
        <v>0.1</v>
      </c>
      <c r="AF429" s="15">
        <f t="shared" si="536"/>
        <v>2121.52162240326</v>
      </c>
      <c r="AG429" s="20">
        <f>IFERROR(VLOOKUP($E429,INPUTS!$A$44:$G$103,6,0),SCENARIOS!$M$24)</f>
        <v>0.2</v>
      </c>
      <c r="AH429" s="15">
        <f t="shared" si="488"/>
        <v>4918.85002983794</v>
      </c>
      <c r="AI429" s="20">
        <f>IFERROR(VLOOKUP($E429,INPUTS!$A$44:$G$103,7,0),SCENARIOS!$N$24)</f>
        <v>0.25</v>
      </c>
      <c r="AJ429" s="15">
        <f t="shared" si="489"/>
        <v>7127.86914370114</v>
      </c>
      <c r="AL429" t="str">
        <f t="shared" si="492"/>
        <v>N</v>
      </c>
      <c r="AM429" s="21">
        <f t="shared" si="493"/>
        <v>28511.4765748045</v>
      </c>
    </row>
    <row r="430" ht="15" customHeight="1" spans="1:39">
      <c r="A430" s="6" t="s">
        <v>1398</v>
      </c>
      <c r="B430" s="52" t="s">
        <v>457</v>
      </c>
      <c r="C430" s="52" t="s">
        <v>458</v>
      </c>
      <c r="D430" s="52" t="s">
        <v>929</v>
      </c>
      <c r="E430" s="10" t="s">
        <v>460</v>
      </c>
      <c r="F430" s="52" t="s">
        <v>459</v>
      </c>
      <c r="G430" s="56" t="s">
        <v>185</v>
      </c>
      <c r="H430" s="52" t="s">
        <v>636</v>
      </c>
      <c r="I430" s="52" t="s">
        <v>635</v>
      </c>
      <c r="J430" s="52" t="s">
        <v>177</v>
      </c>
      <c r="K430" s="52" t="s">
        <v>931</v>
      </c>
      <c r="L430" s="53" t="s">
        <v>282</v>
      </c>
      <c r="M430" s="13">
        <v>1490</v>
      </c>
      <c r="N430" s="14">
        <f t="shared" si="490"/>
        <v>4.08219178082192</v>
      </c>
      <c r="O430" s="15">
        <v>1600</v>
      </c>
      <c r="P430" s="15">
        <f t="shared" si="532"/>
        <v>2384000</v>
      </c>
      <c r="Q430" s="16">
        <f>IFERROR(VLOOKUP(G430,SCENARIOS!$A$13:$E$18,3,0),0.025)</f>
        <v>0.03</v>
      </c>
      <c r="R430" s="52">
        <f>IFERROR(VLOOKUP(L430,INPUTS!$A$107:$B$120,2,0),0.0082)</f>
        <v>0.0042</v>
      </c>
      <c r="S430" s="52">
        <f t="shared" si="533"/>
        <v>6.72</v>
      </c>
      <c r="T430" s="15">
        <f t="shared" si="534"/>
        <v>10012.8</v>
      </c>
      <c r="U430" s="15">
        <f>T430/INPUTS!$B$7*1000</f>
        <v>12516000</v>
      </c>
      <c r="V430" s="15">
        <f>T430*INPUTS!$B$6</f>
        <v>31640.448</v>
      </c>
      <c r="W430" s="54" t="s">
        <v>396</v>
      </c>
      <c r="X430" s="54" t="s">
        <v>396</v>
      </c>
      <c r="Y430" s="67">
        <f>IFERROR(VLOOKUP(E430,INPUTS!$A$44:$B$103,2,0),0)</f>
        <v>0</v>
      </c>
      <c r="Z430" s="15">
        <f t="shared" si="486"/>
        <v>0</v>
      </c>
      <c r="AA430" s="20">
        <f>IFERROR(VLOOKUP(E430,INPUTS!$A$44:$C$103,3,0),SCENARIOS!$J$24)</f>
        <v>0.01</v>
      </c>
      <c r="AB430" s="15">
        <f t="shared" ref="AB430:AF430" si="537">$T430*AA430*(1+$Q430)^AB$2</f>
        <v>116.07579451151</v>
      </c>
      <c r="AC430" s="20">
        <f>IFERROR(VLOOKUP($E430,INPUTS!$A$44:$G$103,4,0),SCENARIOS!$K$24)</f>
        <v>0.05</v>
      </c>
      <c r="AD430" s="15">
        <f t="shared" si="537"/>
        <v>672.818296154841</v>
      </c>
      <c r="AE430" s="20">
        <f>IFERROR(VLOOKUP($E430,INPUTS!$A$44:$G$103,5,0),SCENARIOS!$L$24)</f>
        <v>0.1</v>
      </c>
      <c r="AF430" s="15">
        <f t="shared" si="537"/>
        <v>1559.96161489401</v>
      </c>
      <c r="AG430" s="20">
        <f>IFERROR(VLOOKUP($E430,INPUTS!$A$44:$G$103,6,0),SCENARIOS!$M$24)</f>
        <v>0.2</v>
      </c>
      <c r="AH430" s="15">
        <f t="shared" si="488"/>
        <v>3616.84611409958</v>
      </c>
      <c r="AI430" s="20">
        <f>IFERROR(VLOOKUP($E430,INPUTS!$A$44:$G$103,7,0),SCENARIOS!$N$24)</f>
        <v>0.25</v>
      </c>
      <c r="AJ430" s="15">
        <f t="shared" si="489"/>
        <v>5241.14491351043</v>
      </c>
      <c r="AL430" t="str">
        <f t="shared" si="492"/>
        <v>N</v>
      </c>
      <c r="AM430" s="21">
        <f t="shared" si="493"/>
        <v>20964.5796540417</v>
      </c>
    </row>
    <row r="431" ht="15" customHeight="1" spans="1:39">
      <c r="A431" s="24" t="s">
        <v>1399</v>
      </c>
      <c r="B431" s="52" t="s">
        <v>457</v>
      </c>
      <c r="C431" s="52" t="s">
        <v>458</v>
      </c>
      <c r="D431" s="52" t="s">
        <v>929</v>
      </c>
      <c r="E431" s="10" t="s">
        <v>460</v>
      </c>
      <c r="F431" s="52" t="s">
        <v>459</v>
      </c>
      <c r="G431" s="56" t="s">
        <v>185</v>
      </c>
      <c r="H431" s="52" t="s">
        <v>448</v>
      </c>
      <c r="I431" s="52" t="s">
        <v>447</v>
      </c>
      <c r="J431" s="52" t="s">
        <v>177</v>
      </c>
      <c r="K431" s="52" t="s">
        <v>931</v>
      </c>
      <c r="L431" s="53" t="s">
        <v>291</v>
      </c>
      <c r="M431" s="13">
        <v>1118</v>
      </c>
      <c r="N431" s="14">
        <f t="shared" si="490"/>
        <v>3.06301369863014</v>
      </c>
      <c r="O431" s="15">
        <v>2950</v>
      </c>
      <c r="P431" s="15">
        <f t="shared" si="532"/>
        <v>3298100</v>
      </c>
      <c r="Q431" s="16">
        <f>IFERROR(VLOOKUP(G431,SCENARIOS!$A$13:$E$18,3,0),0.025)</f>
        <v>0.03</v>
      </c>
      <c r="R431" s="52">
        <f>IFERROR(VLOOKUP(L431,INPUTS!$A$107:$B$120,2,0),0.0082)</f>
        <v>0.0079</v>
      </c>
      <c r="S431" s="52">
        <f t="shared" si="533"/>
        <v>23.305</v>
      </c>
      <c r="T431" s="15">
        <f t="shared" si="534"/>
        <v>26054.99</v>
      </c>
      <c r="U431" s="15">
        <f>T431/INPUTS!$B$7*1000</f>
        <v>32568737.5</v>
      </c>
      <c r="V431" s="15">
        <f>T431*INPUTS!$B$6</f>
        <v>82333.7684</v>
      </c>
      <c r="W431" s="54" t="s">
        <v>396</v>
      </c>
      <c r="X431" s="54" t="s">
        <v>396</v>
      </c>
      <c r="Y431" s="67">
        <f>IFERROR(VLOOKUP(E431,INPUTS!$A$44:$B$103,2,0),0)</f>
        <v>0</v>
      </c>
      <c r="Z431" s="15">
        <f t="shared" si="486"/>
        <v>0</v>
      </c>
      <c r="AA431" s="20">
        <f>IFERROR(VLOOKUP(E431,INPUTS!$A$44:$C$103,3,0),SCENARIOS!$J$24)</f>
        <v>0.01</v>
      </c>
      <c r="AB431" s="15">
        <f t="shared" ref="AB431:AF431" si="538">$T431*AA431*(1+$Q431)^AB$2</f>
        <v>302.048744131458</v>
      </c>
      <c r="AC431" s="20">
        <f>IFERROR(VLOOKUP($E431,INPUTS!$A$44:$G$103,4,0),SCENARIOS!$K$24)</f>
        <v>0.05</v>
      </c>
      <c r="AD431" s="15">
        <f t="shared" si="538"/>
        <v>1750.78639123237</v>
      </c>
      <c r="AE431" s="20">
        <f>IFERROR(VLOOKUP($E431,INPUTS!$A$44:$G$103,5,0),SCENARIOS!$L$24)</f>
        <v>0.1</v>
      </c>
      <c r="AF431" s="15">
        <f t="shared" si="538"/>
        <v>4059.28254598588</v>
      </c>
      <c r="AG431" s="20">
        <f>IFERROR(VLOOKUP($E431,INPUTS!$A$44:$G$103,6,0),SCENARIOS!$M$24)</f>
        <v>0.2</v>
      </c>
      <c r="AH431" s="15">
        <f t="shared" si="488"/>
        <v>9411.64203163985</v>
      </c>
      <c r="AI431" s="20">
        <f>IFERROR(VLOOKUP($E431,INPUTS!$A$44:$G$103,7,0),SCENARIOS!$N$24)</f>
        <v>0.25</v>
      </c>
      <c r="AJ431" s="15">
        <f t="shared" si="489"/>
        <v>13638.3407548403</v>
      </c>
      <c r="AL431" t="str">
        <f t="shared" si="492"/>
        <v>Y</v>
      </c>
      <c r="AM431" s="21">
        <f t="shared" si="493"/>
        <v>54553.3630193613</v>
      </c>
    </row>
    <row r="432" ht="15" customHeight="1" spans="1:39">
      <c r="A432" s="6" t="s">
        <v>1400</v>
      </c>
      <c r="B432" s="52" t="s">
        <v>457</v>
      </c>
      <c r="C432" s="52" t="s">
        <v>458</v>
      </c>
      <c r="D432" s="52" t="s">
        <v>929</v>
      </c>
      <c r="E432" s="10" t="s">
        <v>460</v>
      </c>
      <c r="F432" s="52" t="s">
        <v>459</v>
      </c>
      <c r="G432" s="56" t="s">
        <v>185</v>
      </c>
      <c r="H432" s="52" t="s">
        <v>444</v>
      </c>
      <c r="I432" s="52" t="s">
        <v>443</v>
      </c>
      <c r="J432" s="52" t="s">
        <v>177</v>
      </c>
      <c r="K432" s="52" t="s">
        <v>931</v>
      </c>
      <c r="L432" s="53" t="s">
        <v>291</v>
      </c>
      <c r="M432" s="13">
        <v>1490</v>
      </c>
      <c r="N432" s="14">
        <f t="shared" si="490"/>
        <v>4.08219178082192</v>
      </c>
      <c r="O432" s="15">
        <v>2400</v>
      </c>
      <c r="P432" s="15">
        <f t="shared" si="532"/>
        <v>3576000</v>
      </c>
      <c r="Q432" s="16">
        <f>IFERROR(VLOOKUP(G432,SCENARIOS!$A$13:$E$18,3,0),0.025)</f>
        <v>0.03</v>
      </c>
      <c r="R432" s="52">
        <f>IFERROR(VLOOKUP(L432,INPUTS!$A$107:$B$120,2,0),0.0082)</f>
        <v>0.0079</v>
      </c>
      <c r="S432" s="52">
        <f t="shared" si="533"/>
        <v>18.96</v>
      </c>
      <c r="T432" s="15">
        <f t="shared" si="534"/>
        <v>28250.4</v>
      </c>
      <c r="U432" s="15">
        <f>T432/INPUTS!$B$7*1000</f>
        <v>35313000</v>
      </c>
      <c r="V432" s="15">
        <f>T432*INPUTS!$B$6</f>
        <v>89271.264</v>
      </c>
      <c r="W432" s="54" t="s">
        <v>396</v>
      </c>
      <c r="X432" s="54" t="s">
        <v>396</v>
      </c>
      <c r="Y432" s="67">
        <f>IFERROR(VLOOKUP(E432,INPUTS!$A$44:$B$103,2,0),0)</f>
        <v>0</v>
      </c>
      <c r="Z432" s="15">
        <f t="shared" si="486"/>
        <v>0</v>
      </c>
      <c r="AA432" s="20">
        <f>IFERROR(VLOOKUP(E432,INPUTS!$A$44:$C$103,3,0),SCENARIOS!$J$24)</f>
        <v>0.01</v>
      </c>
      <c r="AB432" s="15">
        <f t="shared" ref="AB432:AF432" si="539">$T432*AA432*(1+$Q432)^AB$2</f>
        <v>327.499563086047</v>
      </c>
      <c r="AC432" s="20">
        <f>IFERROR(VLOOKUP($E432,INPUTS!$A$44:$G$103,4,0),SCENARIOS!$K$24)</f>
        <v>0.05</v>
      </c>
      <c r="AD432" s="15">
        <f t="shared" si="539"/>
        <v>1898.30876415116</v>
      </c>
      <c r="AE432" s="20">
        <f>IFERROR(VLOOKUP($E432,INPUTS!$A$44:$G$103,5,0),SCENARIOS!$L$24)</f>
        <v>0.1</v>
      </c>
      <c r="AF432" s="15">
        <f t="shared" si="539"/>
        <v>4401.32027059382</v>
      </c>
      <c r="AG432" s="20">
        <f>IFERROR(VLOOKUP($E432,INPUTS!$A$44:$G$103,6,0),SCENARIOS!$M$24)</f>
        <v>0.2</v>
      </c>
      <c r="AH432" s="15">
        <f t="shared" si="488"/>
        <v>10204.672964781</v>
      </c>
      <c r="AI432" s="20">
        <f>IFERROR(VLOOKUP($E432,INPUTS!$A$44:$G$103,7,0),SCENARIOS!$N$24)</f>
        <v>0.25</v>
      </c>
      <c r="AJ432" s="15">
        <f t="shared" si="489"/>
        <v>14787.5160059759</v>
      </c>
      <c r="AL432" t="str">
        <f t="shared" si="492"/>
        <v>N</v>
      </c>
      <c r="AM432" s="21">
        <f t="shared" si="493"/>
        <v>59150.0640239034</v>
      </c>
    </row>
    <row r="433" ht="15" customHeight="1" spans="1:39">
      <c r="A433" s="24" t="s">
        <v>1401</v>
      </c>
      <c r="B433" s="52" t="s">
        <v>457</v>
      </c>
      <c r="C433" s="52" t="s">
        <v>458</v>
      </c>
      <c r="D433" s="52" t="s">
        <v>929</v>
      </c>
      <c r="E433" s="10" t="s">
        <v>460</v>
      </c>
      <c r="F433" s="52" t="s">
        <v>459</v>
      </c>
      <c r="G433" s="56" t="s">
        <v>185</v>
      </c>
      <c r="H433" s="52" t="s">
        <v>783</v>
      </c>
      <c r="I433" s="52" t="s">
        <v>443</v>
      </c>
      <c r="J433" s="52" t="s">
        <v>177</v>
      </c>
      <c r="K433" s="52" t="s">
        <v>931</v>
      </c>
      <c r="L433" s="53" t="s">
        <v>291</v>
      </c>
      <c r="M433" s="13">
        <v>1490</v>
      </c>
      <c r="N433" s="14">
        <f t="shared" si="490"/>
        <v>4.08219178082192</v>
      </c>
      <c r="O433" s="15">
        <v>2600</v>
      </c>
      <c r="P433" s="15">
        <f t="shared" si="532"/>
        <v>3874000</v>
      </c>
      <c r="Q433" s="16">
        <f>IFERROR(VLOOKUP(G433,SCENARIOS!$A$13:$E$18,3,0),0.025)</f>
        <v>0.03</v>
      </c>
      <c r="R433" s="52">
        <f>IFERROR(VLOOKUP(L433,INPUTS!$A$107:$B$120,2,0),0.0082)</f>
        <v>0.0079</v>
      </c>
      <c r="S433" s="52">
        <f t="shared" si="533"/>
        <v>20.54</v>
      </c>
      <c r="T433" s="15">
        <f t="shared" si="534"/>
        <v>30604.6</v>
      </c>
      <c r="U433" s="15">
        <f>T433/INPUTS!$B$7*1000</f>
        <v>38255750</v>
      </c>
      <c r="V433" s="15">
        <f>T433*INPUTS!$B$6</f>
        <v>96710.536</v>
      </c>
      <c r="W433" s="54" t="s">
        <v>396</v>
      </c>
      <c r="X433" s="54" t="s">
        <v>396</v>
      </c>
      <c r="Y433" s="67">
        <f>IFERROR(VLOOKUP(E433,INPUTS!$A$44:$B$103,2,0),0)</f>
        <v>0</v>
      </c>
      <c r="Z433" s="15">
        <f t="shared" si="486"/>
        <v>0</v>
      </c>
      <c r="AA433" s="20">
        <f>IFERROR(VLOOKUP(E433,INPUTS!$A$44:$C$103,3,0),SCENARIOS!$J$24)</f>
        <v>0.01</v>
      </c>
      <c r="AB433" s="15">
        <f t="shared" ref="AB433:AF433" si="540">$T433*AA433*(1+$Q433)^AB$2</f>
        <v>354.791193343218</v>
      </c>
      <c r="AC433" s="20">
        <f>IFERROR(VLOOKUP($E433,INPUTS!$A$44:$G$103,4,0),SCENARIOS!$K$24)</f>
        <v>0.05</v>
      </c>
      <c r="AD433" s="15">
        <f t="shared" si="540"/>
        <v>2056.50116116376</v>
      </c>
      <c r="AE433" s="20">
        <f>IFERROR(VLOOKUP($E433,INPUTS!$A$44:$G$103,5,0),SCENARIOS!$L$24)</f>
        <v>0.1</v>
      </c>
      <c r="AF433" s="15">
        <f t="shared" si="540"/>
        <v>4768.09695980998</v>
      </c>
      <c r="AG433" s="20">
        <f>IFERROR(VLOOKUP($E433,INPUTS!$A$44:$G$103,6,0),SCENARIOS!$M$24)</f>
        <v>0.2</v>
      </c>
      <c r="AH433" s="15">
        <f t="shared" si="488"/>
        <v>11055.0623785127</v>
      </c>
      <c r="AI433" s="20">
        <f>IFERROR(VLOOKUP($E433,INPUTS!$A$44:$G$103,7,0),SCENARIOS!$N$24)</f>
        <v>0.25</v>
      </c>
      <c r="AJ433" s="15">
        <f t="shared" si="489"/>
        <v>16019.8090064738</v>
      </c>
      <c r="AL433" t="str">
        <f t="shared" si="492"/>
        <v>Y</v>
      </c>
      <c r="AM433" s="21">
        <f t="shared" si="493"/>
        <v>64079.2360258954</v>
      </c>
    </row>
    <row r="434" ht="15" customHeight="1" spans="1:39">
      <c r="A434" s="6" t="s">
        <v>1402</v>
      </c>
      <c r="B434" s="52" t="s">
        <v>595</v>
      </c>
      <c r="C434" s="52" t="s">
        <v>596</v>
      </c>
      <c r="D434" s="52" t="s">
        <v>929</v>
      </c>
      <c r="E434" s="10" t="s">
        <v>212</v>
      </c>
      <c r="F434" s="52" t="s">
        <v>597</v>
      </c>
      <c r="G434" s="52" t="s">
        <v>165</v>
      </c>
      <c r="H434" s="52" t="s">
        <v>249</v>
      </c>
      <c r="I434" s="52" t="s">
        <v>930</v>
      </c>
      <c r="J434" s="52" t="s">
        <v>169</v>
      </c>
      <c r="K434" s="52" t="s">
        <v>931</v>
      </c>
      <c r="L434" s="53" t="s">
        <v>293</v>
      </c>
      <c r="M434" s="13">
        <v>101</v>
      </c>
      <c r="N434" s="14">
        <f t="shared" si="490"/>
        <v>0.276712328767123</v>
      </c>
      <c r="O434" s="15">
        <v>8100</v>
      </c>
      <c r="P434" s="15">
        <f t="shared" si="532"/>
        <v>818100</v>
      </c>
      <c r="Q434" s="16">
        <f>IFERROR(VLOOKUP(G434,SCENARIOS!$A$13:$E$18,3,0),0.025)</f>
        <v>0.025</v>
      </c>
      <c r="R434" s="52">
        <f>IFERROR(VLOOKUP(L434,INPUTS!$A$107:$B$120,2,0),0.0082)</f>
        <v>0.0079</v>
      </c>
      <c r="S434" s="52">
        <f t="shared" si="533"/>
        <v>63.99</v>
      </c>
      <c r="T434" s="15">
        <f t="shared" si="534"/>
        <v>6462.99</v>
      </c>
      <c r="U434" s="15">
        <f>T434/INPUTS!$B$7*1000</f>
        <v>8078737.5</v>
      </c>
      <c r="V434" s="15">
        <f>T434*INPUTS!$B$6</f>
        <v>20423.0484</v>
      </c>
      <c r="W434" s="54" t="s">
        <v>396</v>
      </c>
      <c r="X434" s="54" t="s">
        <v>396</v>
      </c>
      <c r="Y434" s="67">
        <f>IFERROR(VLOOKUP(E434,INPUTS!$A$44:$B$103,2,0),0)</f>
        <v>0.02</v>
      </c>
      <c r="Z434" s="15">
        <f t="shared" si="486"/>
        <v>129.2598</v>
      </c>
      <c r="AA434" s="20">
        <f>IFERROR(VLOOKUP(E434,INPUTS!$A$44:$C$103,3,0),SCENARIOS!$J$24)</f>
        <v>0.06</v>
      </c>
      <c r="AB434" s="15">
        <f t="shared" ref="AB434:AF434" si="541">$T434*AA434*(1+$Q434)^AB$2</f>
        <v>438.736797949799</v>
      </c>
      <c r="AC434" s="20">
        <f>IFERROR(VLOOKUP($E434,INPUTS!$A$44:$G$103,4,0),SCENARIOS!$K$24)</f>
        <v>0.15</v>
      </c>
      <c r="AD434" s="15">
        <f t="shared" si="541"/>
        <v>1240.97604124434</v>
      </c>
      <c r="AE434" s="20">
        <f>IFERROR(VLOOKUP($E434,INPUTS!$A$44:$G$103,5,0),SCENARIOS!$L$24)</f>
        <v>0.3</v>
      </c>
      <c r="AF434" s="15">
        <f t="shared" si="541"/>
        <v>2808.10097012869</v>
      </c>
      <c r="AG434" s="20">
        <f>IFERROR(VLOOKUP($E434,INPUTS!$A$44:$G$103,6,0),SCENARIOS!$M$24)</f>
        <v>0.4</v>
      </c>
      <c r="AH434" s="15">
        <f t="shared" si="488"/>
        <v>4236.14466697297</v>
      </c>
      <c r="AI434" s="20">
        <f>IFERROR(VLOOKUP($E434,INPUTS!$A$44:$G$103,7,0),SCENARIOS!$N$24)</f>
        <v>0.5</v>
      </c>
      <c r="AJ434" s="15">
        <f t="shared" si="489"/>
        <v>5991.01108400755</v>
      </c>
      <c r="AL434" t="str">
        <f t="shared" si="492"/>
        <v>N</v>
      </c>
      <c r="AM434" s="21">
        <f t="shared" si="493"/>
        <v>11982.0221680151</v>
      </c>
    </row>
    <row r="435" ht="15" customHeight="1" spans="1:39">
      <c r="A435" s="24" t="s">
        <v>1403</v>
      </c>
      <c r="B435" s="52" t="s">
        <v>595</v>
      </c>
      <c r="C435" s="52" t="s">
        <v>596</v>
      </c>
      <c r="D435" s="52" t="s">
        <v>929</v>
      </c>
      <c r="E435" s="10" t="s">
        <v>212</v>
      </c>
      <c r="F435" s="52" t="s">
        <v>597</v>
      </c>
      <c r="G435" s="52" t="s">
        <v>165</v>
      </c>
      <c r="H435" s="52" t="s">
        <v>248</v>
      </c>
      <c r="I435" s="52" t="s">
        <v>930</v>
      </c>
      <c r="J435" s="52" t="s">
        <v>169</v>
      </c>
      <c r="K435" s="52" t="s">
        <v>931</v>
      </c>
      <c r="L435" s="53" t="s">
        <v>293</v>
      </c>
      <c r="M435" s="13">
        <v>101</v>
      </c>
      <c r="N435" s="14">
        <f t="shared" si="490"/>
        <v>0.276712328767123</v>
      </c>
      <c r="O435" s="15">
        <v>9500</v>
      </c>
      <c r="P435" s="15">
        <f t="shared" si="532"/>
        <v>959500</v>
      </c>
      <c r="Q435" s="16">
        <f>IFERROR(VLOOKUP(G435,SCENARIOS!$A$13:$E$18,3,0),0.025)</f>
        <v>0.025</v>
      </c>
      <c r="R435" s="52">
        <f>IFERROR(VLOOKUP(L435,INPUTS!$A$107:$B$120,2,0),0.0082)</f>
        <v>0.0079</v>
      </c>
      <c r="S435" s="52">
        <f t="shared" si="533"/>
        <v>75.05</v>
      </c>
      <c r="T435" s="15">
        <f t="shared" si="534"/>
        <v>7580.05</v>
      </c>
      <c r="U435" s="15">
        <f>T435/INPUTS!$B$7*1000</f>
        <v>9475062.5</v>
      </c>
      <c r="V435" s="15">
        <f>T435*INPUTS!$B$6</f>
        <v>23952.958</v>
      </c>
      <c r="W435" s="54" t="s">
        <v>396</v>
      </c>
      <c r="X435" s="54" t="s">
        <v>396</v>
      </c>
      <c r="Y435" s="67">
        <f>IFERROR(VLOOKUP(E435,INPUTS!$A$44:$B$103,2,0),0)</f>
        <v>0.02</v>
      </c>
      <c r="Z435" s="15">
        <f t="shared" si="486"/>
        <v>151.601</v>
      </c>
      <c r="AA435" s="20">
        <f>IFERROR(VLOOKUP(E435,INPUTS!$A$44:$C$103,3,0),SCENARIOS!$J$24)</f>
        <v>0.06</v>
      </c>
      <c r="AB435" s="15">
        <f t="shared" ref="AB435:AF435" si="542">$T435*AA435*(1+$Q435)^AB$2</f>
        <v>514.567849447295</v>
      </c>
      <c r="AC435" s="20">
        <f>IFERROR(VLOOKUP($E435,INPUTS!$A$44:$G$103,4,0),SCENARIOS!$K$24)</f>
        <v>0.15</v>
      </c>
      <c r="AD435" s="15">
        <f t="shared" si="542"/>
        <v>1455.46572738534</v>
      </c>
      <c r="AE435" s="20">
        <f>IFERROR(VLOOKUP($E435,INPUTS!$A$44:$G$103,5,0),SCENARIOS!$L$24)</f>
        <v>0.3</v>
      </c>
      <c r="AF435" s="15">
        <f t="shared" si="542"/>
        <v>3293.4517550892</v>
      </c>
      <c r="AG435" s="20">
        <f>IFERROR(VLOOKUP($E435,INPUTS!$A$44:$G$103,6,0),SCENARIOS!$M$24)</f>
        <v>0.4</v>
      </c>
      <c r="AH435" s="15">
        <f t="shared" si="488"/>
        <v>4968.31781928929</v>
      </c>
      <c r="AI435" s="20">
        <f>IFERROR(VLOOKUP($E435,INPUTS!$A$44:$G$103,7,0),SCENARIOS!$N$24)</f>
        <v>0.5</v>
      </c>
      <c r="AJ435" s="15">
        <f t="shared" si="489"/>
        <v>7026.49448124342</v>
      </c>
      <c r="AL435" t="str">
        <f t="shared" si="492"/>
        <v>N</v>
      </c>
      <c r="AM435" s="21">
        <f t="shared" si="493"/>
        <v>14052.9889624868</v>
      </c>
    </row>
    <row r="436" ht="15" customHeight="1" spans="1:39">
      <c r="A436" s="6" t="s">
        <v>1404</v>
      </c>
      <c r="B436" s="52" t="s">
        <v>595</v>
      </c>
      <c r="C436" s="52" t="s">
        <v>596</v>
      </c>
      <c r="D436" s="52" t="s">
        <v>929</v>
      </c>
      <c r="E436" s="10" t="s">
        <v>212</v>
      </c>
      <c r="F436" s="52" t="s">
        <v>597</v>
      </c>
      <c r="G436" s="52" t="s">
        <v>165</v>
      </c>
      <c r="H436" s="52" t="s">
        <v>237</v>
      </c>
      <c r="I436" s="52" t="s">
        <v>424</v>
      </c>
      <c r="J436" s="52" t="s">
        <v>173</v>
      </c>
      <c r="K436" s="52" t="s">
        <v>931</v>
      </c>
      <c r="L436" s="53" t="s">
        <v>293</v>
      </c>
      <c r="M436" s="13">
        <v>152</v>
      </c>
      <c r="N436" s="14">
        <f t="shared" si="490"/>
        <v>0.416438356164384</v>
      </c>
      <c r="O436" s="15">
        <v>9100</v>
      </c>
      <c r="P436" s="15">
        <f t="shared" si="532"/>
        <v>1383200</v>
      </c>
      <c r="Q436" s="16">
        <f>IFERROR(VLOOKUP(G436,SCENARIOS!$A$13:$E$18,3,0),0.025)</f>
        <v>0.025</v>
      </c>
      <c r="R436" s="52">
        <f>IFERROR(VLOOKUP(L436,INPUTS!$A$107:$B$120,2,0),0.0082)</f>
        <v>0.0079</v>
      </c>
      <c r="S436" s="52">
        <f t="shared" si="533"/>
        <v>71.89</v>
      </c>
      <c r="T436" s="15">
        <f t="shared" si="534"/>
        <v>10927.28</v>
      </c>
      <c r="U436" s="15">
        <f>T436/INPUTS!$B$7*1000</f>
        <v>13659100</v>
      </c>
      <c r="V436" s="15">
        <f>T436*INPUTS!$B$6</f>
        <v>34530.2048</v>
      </c>
      <c r="W436" s="54" t="s">
        <v>396</v>
      </c>
      <c r="X436" s="54" t="s">
        <v>396</v>
      </c>
      <c r="Y436" s="67">
        <f>IFERROR(VLOOKUP(E436,INPUTS!$A$44:$B$103,2,0),0)</f>
        <v>0.02</v>
      </c>
      <c r="Z436" s="15">
        <f t="shared" si="486"/>
        <v>218.5456</v>
      </c>
      <c r="AA436" s="20">
        <f>IFERROR(VLOOKUP(E436,INPUTS!$A$44:$C$103,3,0),SCENARIOS!$J$24)</f>
        <v>0.06</v>
      </c>
      <c r="AB436" s="15">
        <f t="shared" ref="AB436:AF436" si="543">$T436*AA436*(1+$Q436)^AB$2</f>
        <v>741.792860193328</v>
      </c>
      <c r="AC436" s="20">
        <f>IFERROR(VLOOKUP($E436,INPUTS!$A$44:$G$103,4,0),SCENARIOS!$K$24)</f>
        <v>0.15</v>
      </c>
      <c r="AD436" s="15">
        <f t="shared" si="543"/>
        <v>2098.1763357159</v>
      </c>
      <c r="AE436" s="20">
        <f>IFERROR(VLOOKUP($E436,INPUTS!$A$44:$G$103,5,0),SCENARIOS!$L$24)</f>
        <v>0.3</v>
      </c>
      <c r="AF436" s="15">
        <f t="shared" si="543"/>
        <v>4747.78787664344</v>
      </c>
      <c r="AG436" s="20">
        <f>IFERROR(VLOOKUP($E436,INPUTS!$A$44:$G$103,6,0),SCENARIOS!$M$24)</f>
        <v>0.4</v>
      </c>
      <c r="AH436" s="15">
        <f t="shared" si="488"/>
        <v>7162.24826226257</v>
      </c>
      <c r="AI436" s="20">
        <f>IFERROR(VLOOKUP($E436,INPUTS!$A$44:$G$103,7,0),SCENARIOS!$N$24)</f>
        <v>0.5</v>
      </c>
      <c r="AJ436" s="15">
        <f t="shared" si="489"/>
        <v>10129.2831333569</v>
      </c>
      <c r="AL436" t="str">
        <f t="shared" si="492"/>
        <v>N</v>
      </c>
      <c r="AM436" s="21">
        <f t="shared" si="493"/>
        <v>20258.5662667137</v>
      </c>
    </row>
    <row r="437" ht="15" customHeight="1" spans="1:39">
      <c r="A437" s="24" t="s">
        <v>1405</v>
      </c>
      <c r="B437" s="52" t="s">
        <v>595</v>
      </c>
      <c r="C437" s="52" t="s">
        <v>596</v>
      </c>
      <c r="D437" s="52" t="s">
        <v>929</v>
      </c>
      <c r="E437" s="10" t="s">
        <v>212</v>
      </c>
      <c r="F437" s="52" t="s">
        <v>597</v>
      </c>
      <c r="G437" s="52" t="s">
        <v>165</v>
      </c>
      <c r="H437" s="52" t="s">
        <v>505</v>
      </c>
      <c r="I437" s="52" t="s">
        <v>504</v>
      </c>
      <c r="J437" s="52" t="s">
        <v>173</v>
      </c>
      <c r="K437" s="52" t="s">
        <v>931</v>
      </c>
      <c r="L437" s="53" t="s">
        <v>293</v>
      </c>
      <c r="M437" s="13">
        <v>152</v>
      </c>
      <c r="N437" s="14">
        <f t="shared" si="490"/>
        <v>0.416438356164384</v>
      </c>
      <c r="O437" s="15">
        <v>8500</v>
      </c>
      <c r="P437" s="15">
        <f t="shared" si="532"/>
        <v>1292000</v>
      </c>
      <c r="Q437" s="16">
        <f>IFERROR(VLOOKUP(G437,SCENARIOS!$A$13:$E$18,3,0),0.025)</f>
        <v>0.025</v>
      </c>
      <c r="R437" s="52">
        <f>IFERROR(VLOOKUP(L437,INPUTS!$A$107:$B$120,2,0),0.0082)</f>
        <v>0.0079</v>
      </c>
      <c r="S437" s="52">
        <f t="shared" si="533"/>
        <v>67.15</v>
      </c>
      <c r="T437" s="15">
        <f t="shared" si="534"/>
        <v>10206.8</v>
      </c>
      <c r="U437" s="15">
        <f>T437/INPUTS!$B$7*1000</f>
        <v>12758500</v>
      </c>
      <c r="V437" s="15">
        <f>T437*INPUTS!$B$6</f>
        <v>32253.488</v>
      </c>
      <c r="W437" s="54" t="s">
        <v>396</v>
      </c>
      <c r="X437" s="54" t="s">
        <v>396</v>
      </c>
      <c r="Y437" s="67">
        <f>IFERROR(VLOOKUP(E437,INPUTS!$A$44:$B$103,2,0),0)</f>
        <v>0.02</v>
      </c>
      <c r="Z437" s="15">
        <f t="shared" si="486"/>
        <v>204.136</v>
      </c>
      <c r="AA437" s="20">
        <f>IFERROR(VLOOKUP(E437,INPUTS!$A$44:$C$103,3,0),SCENARIOS!$J$24)</f>
        <v>0.06</v>
      </c>
      <c r="AB437" s="15">
        <f t="shared" ref="AB437:AF437" si="544">$T437*AA437*(1+$Q437)^AB$2</f>
        <v>692.883440839922</v>
      </c>
      <c r="AC437" s="20">
        <f>IFERROR(VLOOKUP($E437,INPUTS!$A$44:$G$103,4,0),SCENARIOS!$K$24)</f>
        <v>0.15</v>
      </c>
      <c r="AD437" s="15">
        <f t="shared" si="544"/>
        <v>1959.83503885551</v>
      </c>
      <c r="AE437" s="20">
        <f>IFERROR(VLOOKUP($E437,INPUTS!$A$44:$G$103,5,0),SCENARIOS!$L$24)</f>
        <v>0.3</v>
      </c>
      <c r="AF437" s="15">
        <f t="shared" si="544"/>
        <v>4434.74691774388</v>
      </c>
      <c r="AG437" s="20">
        <f>IFERROR(VLOOKUP($E437,INPUTS!$A$44:$G$103,6,0),SCENARIOS!$M$24)</f>
        <v>0.4</v>
      </c>
      <c r="AH437" s="15">
        <f t="shared" si="488"/>
        <v>6690.01211310241</v>
      </c>
      <c r="AI437" s="20">
        <f>IFERROR(VLOOKUP($E437,INPUTS!$A$44:$G$103,7,0),SCENARIOS!$N$24)</f>
        <v>0.5</v>
      </c>
      <c r="AJ437" s="15">
        <f t="shared" si="489"/>
        <v>9461.41831137728</v>
      </c>
      <c r="AL437" t="str">
        <f t="shared" si="492"/>
        <v>N</v>
      </c>
      <c r="AM437" s="21">
        <f t="shared" si="493"/>
        <v>18922.8366227546</v>
      </c>
    </row>
    <row r="438" ht="15" customHeight="1" spans="1:39">
      <c r="A438" s="6" t="s">
        <v>1406</v>
      </c>
      <c r="B438" s="52" t="s">
        <v>595</v>
      </c>
      <c r="C438" s="52" t="s">
        <v>596</v>
      </c>
      <c r="D438" s="52" t="s">
        <v>929</v>
      </c>
      <c r="E438" s="10" t="s">
        <v>212</v>
      </c>
      <c r="F438" s="52" t="s">
        <v>597</v>
      </c>
      <c r="G438" s="52" t="s">
        <v>165</v>
      </c>
      <c r="H438" s="52" t="s">
        <v>242</v>
      </c>
      <c r="I438" s="52" t="s">
        <v>421</v>
      </c>
      <c r="J438" s="52" t="s">
        <v>173</v>
      </c>
      <c r="K438" s="52" t="s">
        <v>931</v>
      </c>
      <c r="L438" s="53" t="s">
        <v>293</v>
      </c>
      <c r="M438" s="13">
        <v>152</v>
      </c>
      <c r="N438" s="14">
        <f t="shared" si="490"/>
        <v>0.416438356164384</v>
      </c>
      <c r="O438" s="15">
        <v>9300</v>
      </c>
      <c r="P438" s="15">
        <f t="shared" si="532"/>
        <v>1413600</v>
      </c>
      <c r="Q438" s="16">
        <f>IFERROR(VLOOKUP(G438,SCENARIOS!$A$13:$E$18,3,0),0.025)</f>
        <v>0.025</v>
      </c>
      <c r="R438" s="52">
        <f>IFERROR(VLOOKUP(L438,INPUTS!$A$107:$B$120,2,0),0.0082)</f>
        <v>0.0079</v>
      </c>
      <c r="S438" s="52">
        <f t="shared" si="533"/>
        <v>73.47</v>
      </c>
      <c r="T438" s="15">
        <f t="shared" si="534"/>
        <v>11167.44</v>
      </c>
      <c r="U438" s="15">
        <f>T438/INPUTS!$B$7*1000</f>
        <v>13959300</v>
      </c>
      <c r="V438" s="15">
        <f>T438*INPUTS!$B$6</f>
        <v>35289.1104</v>
      </c>
      <c r="W438" s="54" t="s">
        <v>396</v>
      </c>
      <c r="X438" s="54" t="s">
        <v>396</v>
      </c>
      <c r="Y438" s="67">
        <f>IFERROR(VLOOKUP(E438,INPUTS!$A$44:$B$103,2,0),0)</f>
        <v>0.02</v>
      </c>
      <c r="Z438" s="15">
        <f t="shared" si="486"/>
        <v>223.3488</v>
      </c>
      <c r="AA438" s="20">
        <f>IFERROR(VLOOKUP(E438,INPUTS!$A$44:$C$103,3,0),SCENARIOS!$J$24)</f>
        <v>0.06</v>
      </c>
      <c r="AB438" s="15">
        <f t="shared" ref="AB438:AF438" si="545">$T438*AA438*(1+$Q438)^AB$2</f>
        <v>758.095999977797</v>
      </c>
      <c r="AC438" s="20">
        <f>IFERROR(VLOOKUP($E438,INPUTS!$A$44:$G$103,4,0),SCENARIOS!$K$24)</f>
        <v>0.15</v>
      </c>
      <c r="AD438" s="15">
        <f t="shared" si="545"/>
        <v>2144.29010133603</v>
      </c>
      <c r="AE438" s="20">
        <f>IFERROR(VLOOKUP($E438,INPUTS!$A$44:$G$103,5,0),SCENARIOS!$L$24)</f>
        <v>0.3</v>
      </c>
      <c r="AF438" s="15">
        <f t="shared" si="545"/>
        <v>4852.1348629433</v>
      </c>
      <c r="AG438" s="20">
        <f>IFERROR(VLOOKUP($E438,INPUTS!$A$44:$G$103,6,0),SCENARIOS!$M$24)</f>
        <v>0.4</v>
      </c>
      <c r="AH438" s="15">
        <f t="shared" si="488"/>
        <v>7319.66031198263</v>
      </c>
      <c r="AI438" s="20">
        <f>IFERROR(VLOOKUP($E438,INPUTS!$A$44:$G$103,7,0),SCENARIOS!$N$24)</f>
        <v>0.5</v>
      </c>
      <c r="AJ438" s="15">
        <f t="shared" si="489"/>
        <v>10351.9047406834</v>
      </c>
      <c r="AL438" t="str">
        <f t="shared" si="492"/>
        <v>N</v>
      </c>
      <c r="AM438" s="21">
        <f t="shared" si="493"/>
        <v>20703.8094813668</v>
      </c>
    </row>
    <row r="439" ht="15" customHeight="1" spans="1:39">
      <c r="A439" s="24" t="s">
        <v>1407</v>
      </c>
      <c r="B439" s="52" t="s">
        <v>595</v>
      </c>
      <c r="C439" s="52" t="s">
        <v>596</v>
      </c>
      <c r="D439" s="52" t="s">
        <v>929</v>
      </c>
      <c r="E439" s="10" t="s">
        <v>212</v>
      </c>
      <c r="F439" s="52" t="s">
        <v>597</v>
      </c>
      <c r="G439" s="52" t="s">
        <v>165</v>
      </c>
      <c r="H439" s="52" t="s">
        <v>440</v>
      </c>
      <c r="I439" s="52" t="s">
        <v>439</v>
      </c>
      <c r="J439" s="52" t="s">
        <v>177</v>
      </c>
      <c r="K439" s="52" t="s">
        <v>931</v>
      </c>
      <c r="L439" s="53" t="s">
        <v>293</v>
      </c>
      <c r="M439" s="13">
        <v>152</v>
      </c>
      <c r="N439" s="14">
        <f t="shared" si="490"/>
        <v>0.416438356164384</v>
      </c>
      <c r="O439" s="15">
        <v>4900</v>
      </c>
      <c r="P439" s="15">
        <f t="shared" si="532"/>
        <v>744800</v>
      </c>
      <c r="Q439" s="16">
        <f>IFERROR(VLOOKUP(G439,SCENARIOS!$A$13:$E$18,3,0),0.025)</f>
        <v>0.025</v>
      </c>
      <c r="R439" s="52">
        <f>IFERROR(VLOOKUP(L439,INPUTS!$A$107:$B$120,2,0),0.0082)</f>
        <v>0.0079</v>
      </c>
      <c r="S439" s="52">
        <f t="shared" si="533"/>
        <v>38.71</v>
      </c>
      <c r="T439" s="15">
        <f t="shared" si="534"/>
        <v>5883.92</v>
      </c>
      <c r="U439" s="15">
        <f>T439/INPUTS!$B$7*1000</f>
        <v>7354900</v>
      </c>
      <c r="V439" s="15">
        <f>T439*INPUTS!$B$6</f>
        <v>18593.1872</v>
      </c>
      <c r="W439" s="54" t="s">
        <v>396</v>
      </c>
      <c r="X439" s="54" t="s">
        <v>396</v>
      </c>
      <c r="Y439" s="67">
        <f>IFERROR(VLOOKUP(E439,INPUTS!$A$44:$B$103,2,0),0)</f>
        <v>0.02</v>
      </c>
      <c r="Z439" s="15">
        <f t="shared" si="486"/>
        <v>117.6784</v>
      </c>
      <c r="AA439" s="20">
        <f>IFERROR(VLOOKUP(E439,INPUTS!$A$44:$C$103,3,0),SCENARIOS!$J$24)</f>
        <v>0.06</v>
      </c>
      <c r="AB439" s="15">
        <f t="shared" ref="AB439:AF439" si="546">$T439*AA439*(1+$Q439)^AB$2</f>
        <v>399.426924719484</v>
      </c>
      <c r="AC439" s="20">
        <f>IFERROR(VLOOKUP($E439,INPUTS!$A$44:$G$103,4,0),SCENARIOS!$K$24)</f>
        <v>0.15</v>
      </c>
      <c r="AD439" s="15">
        <f t="shared" si="546"/>
        <v>1129.78725769317</v>
      </c>
      <c r="AE439" s="20">
        <f>IFERROR(VLOOKUP($E439,INPUTS!$A$44:$G$103,5,0),SCENARIOS!$L$24)</f>
        <v>0.3</v>
      </c>
      <c r="AF439" s="15">
        <f t="shared" si="546"/>
        <v>2556.50116434647</v>
      </c>
      <c r="AG439" s="20">
        <f>IFERROR(VLOOKUP($E439,INPUTS!$A$44:$G$103,6,0),SCENARIOS!$M$24)</f>
        <v>0.4</v>
      </c>
      <c r="AH439" s="15">
        <f t="shared" si="488"/>
        <v>3856.59521814139</v>
      </c>
      <c r="AI439" s="20">
        <f>IFERROR(VLOOKUP($E439,INPUTS!$A$44:$G$103,7,0),SCENARIOS!$N$24)</f>
        <v>0.5</v>
      </c>
      <c r="AJ439" s="15">
        <f t="shared" si="489"/>
        <v>5454.22937949984</v>
      </c>
      <c r="AL439" t="str">
        <f t="shared" si="492"/>
        <v>Y</v>
      </c>
      <c r="AM439" s="21">
        <f t="shared" si="493"/>
        <v>10908.4587589997</v>
      </c>
    </row>
    <row r="440" ht="15" customHeight="1" spans="1:39">
      <c r="A440" s="6" t="s">
        <v>1408</v>
      </c>
      <c r="B440" s="52" t="s">
        <v>595</v>
      </c>
      <c r="C440" s="52" t="s">
        <v>596</v>
      </c>
      <c r="D440" s="52" t="s">
        <v>929</v>
      </c>
      <c r="E440" s="10" t="s">
        <v>212</v>
      </c>
      <c r="F440" s="52" t="s">
        <v>597</v>
      </c>
      <c r="G440" s="52" t="s">
        <v>165</v>
      </c>
      <c r="H440" s="52" t="s">
        <v>448</v>
      </c>
      <c r="I440" s="52" t="s">
        <v>447</v>
      </c>
      <c r="J440" s="52" t="s">
        <v>177</v>
      </c>
      <c r="K440" s="52" t="s">
        <v>931</v>
      </c>
      <c r="L440" s="53" t="s">
        <v>293</v>
      </c>
      <c r="M440" s="13">
        <v>101</v>
      </c>
      <c r="N440" s="14">
        <f t="shared" si="490"/>
        <v>0.276712328767123</v>
      </c>
      <c r="O440" s="15">
        <v>4800</v>
      </c>
      <c r="P440" s="15">
        <f t="shared" si="532"/>
        <v>484800</v>
      </c>
      <c r="Q440" s="16">
        <f>IFERROR(VLOOKUP(G440,SCENARIOS!$A$13:$E$18,3,0),0.025)</f>
        <v>0.025</v>
      </c>
      <c r="R440" s="52">
        <f>IFERROR(VLOOKUP(L440,INPUTS!$A$107:$B$120,2,0),0.0082)</f>
        <v>0.0079</v>
      </c>
      <c r="S440" s="52">
        <f t="shared" si="533"/>
        <v>37.92</v>
      </c>
      <c r="T440" s="15">
        <f t="shared" si="534"/>
        <v>3829.92</v>
      </c>
      <c r="U440" s="15">
        <f>T440/INPUTS!$B$7*1000</f>
        <v>4787400</v>
      </c>
      <c r="V440" s="15">
        <f>T440*INPUTS!$B$6</f>
        <v>12102.5472</v>
      </c>
      <c r="W440" s="54" t="s">
        <v>396</v>
      </c>
      <c r="X440" s="54" t="s">
        <v>396</v>
      </c>
      <c r="Y440" s="67">
        <f>IFERROR(VLOOKUP(E440,INPUTS!$A$44:$B$103,2,0),0)</f>
        <v>0.02</v>
      </c>
      <c r="Z440" s="15">
        <f t="shared" si="486"/>
        <v>76.5984</v>
      </c>
      <c r="AA440" s="20">
        <f>IFERROR(VLOOKUP(E440,INPUTS!$A$44:$C$103,3,0),SCENARIOS!$J$24)</f>
        <v>0.06</v>
      </c>
      <c r="AB440" s="15">
        <f t="shared" ref="AB440:AF440" si="547">$T440*AA440*(1+$Q440)^AB$2</f>
        <v>259.992176562844</v>
      </c>
      <c r="AC440" s="20">
        <f>IFERROR(VLOOKUP($E440,INPUTS!$A$44:$G$103,4,0),SCENARIOS!$K$24)</f>
        <v>0.15</v>
      </c>
      <c r="AD440" s="15">
        <f t="shared" si="547"/>
        <v>735.393209626277</v>
      </c>
      <c r="AE440" s="20">
        <f>IFERROR(VLOOKUP($E440,INPUTS!$A$44:$G$103,5,0),SCENARIOS!$L$24)</f>
        <v>0.3</v>
      </c>
      <c r="AF440" s="15">
        <f t="shared" si="547"/>
        <v>1664.05983415033</v>
      </c>
      <c r="AG440" s="20">
        <f>IFERROR(VLOOKUP($E440,INPUTS!$A$44:$G$103,6,0),SCENARIOS!$M$24)</f>
        <v>0.4</v>
      </c>
      <c r="AH440" s="15">
        <f t="shared" si="488"/>
        <v>2510.3079507988</v>
      </c>
      <c r="AI440" s="20">
        <f>IFERROR(VLOOKUP($E440,INPUTS!$A$44:$G$103,7,0),SCENARIOS!$N$24)</f>
        <v>0.5</v>
      </c>
      <c r="AJ440" s="15">
        <f t="shared" si="489"/>
        <v>3550.22879052299</v>
      </c>
      <c r="AL440" t="str">
        <f t="shared" si="492"/>
        <v>Y</v>
      </c>
      <c r="AM440" s="21">
        <f t="shared" si="493"/>
        <v>7100.45758104598</v>
      </c>
    </row>
    <row r="441" ht="15" customHeight="1" spans="1:39">
      <c r="A441" s="24" t="s">
        <v>1409</v>
      </c>
      <c r="B441" s="52" t="s">
        <v>598</v>
      </c>
      <c r="C441" s="52" t="s">
        <v>599</v>
      </c>
      <c r="D441" s="52" t="s">
        <v>929</v>
      </c>
      <c r="E441" s="10" t="s">
        <v>209</v>
      </c>
      <c r="F441" s="52" t="s">
        <v>600</v>
      </c>
      <c r="G441" s="52" t="s">
        <v>165</v>
      </c>
      <c r="H441" s="52" t="s">
        <v>256</v>
      </c>
      <c r="I441" s="52" t="s">
        <v>930</v>
      </c>
      <c r="J441" s="52" t="s">
        <v>169</v>
      </c>
      <c r="K441" s="52" t="s">
        <v>931</v>
      </c>
      <c r="L441" s="53" t="s">
        <v>293</v>
      </c>
      <c r="M441" s="13">
        <v>389</v>
      </c>
      <c r="N441" s="14">
        <f t="shared" si="490"/>
        <v>1.06575342465753</v>
      </c>
      <c r="O441" s="15">
        <v>7700</v>
      </c>
      <c r="P441" s="15">
        <f t="shared" si="532"/>
        <v>2995300</v>
      </c>
      <c r="Q441" s="16">
        <f>IFERROR(VLOOKUP(G441,SCENARIOS!$A$13:$E$18,3,0),0.025)</f>
        <v>0.025</v>
      </c>
      <c r="R441" s="52">
        <f>IFERROR(VLOOKUP(L441,INPUTS!$A$107:$B$120,2,0),0.0082)</f>
        <v>0.0079</v>
      </c>
      <c r="S441" s="52">
        <f t="shared" si="533"/>
        <v>60.83</v>
      </c>
      <c r="T441" s="15">
        <f t="shared" si="534"/>
        <v>23662.87</v>
      </c>
      <c r="U441" s="15">
        <f>T441/INPUTS!$B$7*1000</f>
        <v>29578587.5</v>
      </c>
      <c r="V441" s="15">
        <f>T441*INPUTS!$B$6</f>
        <v>74774.6692</v>
      </c>
      <c r="W441" s="54" t="s">
        <v>396</v>
      </c>
      <c r="X441" s="54" t="s">
        <v>396</v>
      </c>
      <c r="Y441" s="67">
        <f>IFERROR(VLOOKUP(E441,INPUTS!$A$44:$B$103,2,0),0)</f>
        <v>0.02</v>
      </c>
      <c r="Z441" s="15">
        <f t="shared" si="486"/>
        <v>473.2574</v>
      </c>
      <c r="AA441" s="20">
        <f>IFERROR(VLOOKUP(E441,INPUTS!$A$44:$C$103,3,0),SCENARIOS!$J$24)</f>
        <v>0.06</v>
      </c>
      <c r="AB441" s="15">
        <f t="shared" ref="AB441:AF441" si="548">$T441*AA441*(1+$Q441)^AB$2</f>
        <v>1606.34192751379</v>
      </c>
      <c r="AC441" s="20">
        <f>IFERROR(VLOOKUP($E441,INPUTS!$A$44:$G$103,4,0),SCENARIOS!$K$24)</f>
        <v>0.15</v>
      </c>
      <c r="AD441" s="15">
        <f t="shared" si="548"/>
        <v>4543.57112374915</v>
      </c>
      <c r="AE441" s="20">
        <f>IFERROR(VLOOKUP($E441,INPUTS!$A$44:$G$103,5,0),SCENARIOS!$L$24)</f>
        <v>0.3</v>
      </c>
      <c r="AF441" s="15">
        <f t="shared" si="548"/>
        <v>10281.2673705249</v>
      </c>
      <c r="AG441" s="20">
        <f>IFERROR(VLOOKUP($E441,INPUTS!$A$44:$G$103,6,0),SCENARIOS!$M$24)</f>
        <v>0.4</v>
      </c>
      <c r="AH441" s="15">
        <f t="shared" si="488"/>
        <v>15509.7471225818</v>
      </c>
      <c r="AI441" s="20">
        <f>IFERROR(VLOOKUP($E441,INPUTS!$A$44:$G$103,7,0),SCENARIOS!$N$24)</f>
        <v>0.5</v>
      </c>
      <c r="AJ441" s="15">
        <f t="shared" si="489"/>
        <v>21934.8190929322</v>
      </c>
      <c r="AL441" t="str">
        <f t="shared" si="492"/>
        <v>N</v>
      </c>
      <c r="AM441" s="21">
        <f t="shared" si="493"/>
        <v>43869.6381858643</v>
      </c>
    </row>
    <row r="442" ht="15" customHeight="1" spans="1:39">
      <c r="A442" s="6" t="s">
        <v>1410</v>
      </c>
      <c r="B442" s="52" t="s">
        <v>598</v>
      </c>
      <c r="C442" s="52" t="s">
        <v>599</v>
      </c>
      <c r="D442" s="52" t="s">
        <v>929</v>
      </c>
      <c r="E442" s="10" t="s">
        <v>209</v>
      </c>
      <c r="F442" s="52" t="s">
        <v>600</v>
      </c>
      <c r="G442" s="52" t="s">
        <v>165</v>
      </c>
      <c r="H442" s="52" t="s">
        <v>249</v>
      </c>
      <c r="I442" s="52" t="s">
        <v>930</v>
      </c>
      <c r="J442" s="52" t="s">
        <v>169</v>
      </c>
      <c r="K442" s="52" t="s">
        <v>931</v>
      </c>
      <c r="L442" s="53" t="s">
        <v>293</v>
      </c>
      <c r="M442" s="13">
        <v>389</v>
      </c>
      <c r="N442" s="14">
        <f t="shared" si="490"/>
        <v>1.06575342465753</v>
      </c>
      <c r="O442" s="15">
        <v>7900</v>
      </c>
      <c r="P442" s="15">
        <f t="shared" si="532"/>
        <v>3073100</v>
      </c>
      <c r="Q442" s="16">
        <f>IFERROR(VLOOKUP(G442,SCENARIOS!$A$13:$E$18,3,0),0.025)</f>
        <v>0.025</v>
      </c>
      <c r="R442" s="52">
        <f>IFERROR(VLOOKUP(L442,INPUTS!$A$107:$B$120,2,0),0.0082)</f>
        <v>0.0079</v>
      </c>
      <c r="S442" s="52">
        <f t="shared" si="533"/>
        <v>62.41</v>
      </c>
      <c r="T442" s="15">
        <f t="shared" si="534"/>
        <v>24277.49</v>
      </c>
      <c r="U442" s="15">
        <f>T442/INPUTS!$B$7*1000</f>
        <v>30346862.5</v>
      </c>
      <c r="V442" s="15">
        <f>T442*INPUTS!$B$6</f>
        <v>76716.8684</v>
      </c>
      <c r="W442" s="54" t="s">
        <v>396</v>
      </c>
      <c r="X442" s="54" t="s">
        <v>396</v>
      </c>
      <c r="Y442" s="67">
        <f>IFERROR(VLOOKUP(E442,INPUTS!$A$44:$B$103,2,0),0)</f>
        <v>0.02</v>
      </c>
      <c r="Z442" s="15">
        <f t="shared" si="486"/>
        <v>485.5498</v>
      </c>
      <c r="AA442" s="20">
        <f>IFERROR(VLOOKUP(E442,INPUTS!$A$44:$C$103,3,0),SCENARIOS!$J$24)</f>
        <v>0.06</v>
      </c>
      <c r="AB442" s="15">
        <f t="shared" ref="AB442:AF442" si="549">$T442*AA442*(1+$Q442)^AB$2</f>
        <v>1648.0650944622</v>
      </c>
      <c r="AC442" s="20">
        <f>IFERROR(VLOOKUP($E442,INPUTS!$A$44:$G$103,4,0),SCENARIOS!$K$24)</f>
        <v>0.15</v>
      </c>
      <c r="AD442" s="15">
        <f t="shared" si="549"/>
        <v>4661.58595813224</v>
      </c>
      <c r="AE442" s="20">
        <f>IFERROR(VLOOKUP($E442,INPUTS!$A$44:$G$103,5,0),SCENARIOS!$L$24)</f>
        <v>0.3</v>
      </c>
      <c r="AF442" s="15">
        <f t="shared" si="549"/>
        <v>10548.3132762529</v>
      </c>
      <c r="AG442" s="20">
        <f>IFERROR(VLOOKUP($E442,INPUTS!$A$44:$G$103,6,0),SCENARIOS!$M$24)</f>
        <v>0.4</v>
      </c>
      <c r="AH442" s="15">
        <f t="shared" si="488"/>
        <v>15912.5976971943</v>
      </c>
      <c r="AI442" s="20">
        <f>IFERROR(VLOOKUP($E442,INPUTS!$A$44:$G$103,7,0),SCENARIOS!$N$24)</f>
        <v>0.5</v>
      </c>
      <c r="AJ442" s="15">
        <f t="shared" si="489"/>
        <v>22504.5546537875</v>
      </c>
      <c r="AL442" t="str">
        <f t="shared" si="492"/>
        <v>N</v>
      </c>
      <c r="AM442" s="21">
        <f t="shared" si="493"/>
        <v>45009.1093075751</v>
      </c>
    </row>
    <row r="443" ht="15" customHeight="1" spans="1:39">
      <c r="A443" s="24" t="s">
        <v>1411</v>
      </c>
      <c r="B443" s="52" t="s">
        <v>598</v>
      </c>
      <c r="C443" s="52" t="s">
        <v>599</v>
      </c>
      <c r="D443" s="52" t="s">
        <v>929</v>
      </c>
      <c r="E443" s="10" t="s">
        <v>209</v>
      </c>
      <c r="F443" s="52" t="s">
        <v>600</v>
      </c>
      <c r="G443" s="52" t="s">
        <v>165</v>
      </c>
      <c r="H443" s="52" t="s">
        <v>248</v>
      </c>
      <c r="I443" s="52" t="s">
        <v>930</v>
      </c>
      <c r="J443" s="52" t="s">
        <v>169</v>
      </c>
      <c r="K443" s="52" t="s">
        <v>931</v>
      </c>
      <c r="L443" s="53" t="s">
        <v>293</v>
      </c>
      <c r="M443" s="13">
        <v>259</v>
      </c>
      <c r="N443" s="14">
        <f t="shared" si="490"/>
        <v>0.70958904109589</v>
      </c>
      <c r="O443" s="15">
        <v>9650</v>
      </c>
      <c r="P443" s="15">
        <f t="shared" si="532"/>
        <v>2499350</v>
      </c>
      <c r="Q443" s="16">
        <f>IFERROR(VLOOKUP(G443,SCENARIOS!$A$13:$E$18,3,0),0.025)</f>
        <v>0.025</v>
      </c>
      <c r="R443" s="52">
        <f>IFERROR(VLOOKUP(L443,INPUTS!$A$107:$B$120,2,0),0.0082)</f>
        <v>0.0079</v>
      </c>
      <c r="S443" s="52">
        <f t="shared" si="533"/>
        <v>76.235</v>
      </c>
      <c r="T443" s="15">
        <f t="shared" si="534"/>
        <v>19744.865</v>
      </c>
      <c r="U443" s="15">
        <f>T443/INPUTS!$B$7*1000</f>
        <v>24681081.25</v>
      </c>
      <c r="V443" s="15">
        <f>T443*INPUTS!$B$6</f>
        <v>62393.7734</v>
      </c>
      <c r="W443" s="54" t="s">
        <v>396</v>
      </c>
      <c r="X443" s="54" t="s">
        <v>396</v>
      </c>
      <c r="Y443" s="67">
        <f>IFERROR(VLOOKUP(E443,INPUTS!$A$44:$B$103,2,0),0)</f>
        <v>0.02</v>
      </c>
      <c r="Z443" s="15">
        <f t="shared" si="486"/>
        <v>394.8973</v>
      </c>
      <c r="AA443" s="20">
        <f>IFERROR(VLOOKUP(E443,INPUTS!$A$44:$C$103,3,0),SCENARIOS!$J$24)</f>
        <v>0.06</v>
      </c>
      <c r="AB443" s="15">
        <f t="shared" ref="AB443:AF443" si="550">$T443*AA443*(1+$Q443)^AB$2</f>
        <v>1340.370145405</v>
      </c>
      <c r="AC443" s="20">
        <f>IFERROR(VLOOKUP($E443,INPUTS!$A$44:$G$103,4,0),SCENARIOS!$K$24)</f>
        <v>0.15</v>
      </c>
      <c r="AD443" s="15">
        <f t="shared" si="550"/>
        <v>3791.26447706154</v>
      </c>
      <c r="AE443" s="20">
        <f>IFERROR(VLOOKUP($E443,INPUTS!$A$44:$G$103,5,0),SCENARIOS!$L$24)</f>
        <v>0.3</v>
      </c>
      <c r="AF443" s="15">
        <f t="shared" si="550"/>
        <v>8578.93553317582</v>
      </c>
      <c r="AG443" s="20">
        <f>IFERROR(VLOOKUP($E443,INPUTS!$A$44:$G$103,6,0),SCENARIOS!$M$24)</f>
        <v>0.4</v>
      </c>
      <c r="AH443" s="15">
        <f t="shared" si="488"/>
        <v>12941.7041601258</v>
      </c>
      <c r="AI443" s="20">
        <f>IFERROR(VLOOKUP($E443,INPUTS!$A$44:$G$103,7,0),SCENARIOS!$N$24)</f>
        <v>0.5</v>
      </c>
      <c r="AJ443" s="15">
        <f t="shared" si="489"/>
        <v>18302.9379694588</v>
      </c>
      <c r="AL443" t="str">
        <f t="shared" si="492"/>
        <v>N</v>
      </c>
      <c r="AM443" s="21">
        <f t="shared" si="493"/>
        <v>36605.8759389177</v>
      </c>
    </row>
    <row r="444" ht="15" customHeight="1" spans="1:39">
      <c r="A444" s="6" t="s">
        <v>1412</v>
      </c>
      <c r="B444" s="52" t="s">
        <v>598</v>
      </c>
      <c r="C444" s="52" t="s">
        <v>599</v>
      </c>
      <c r="D444" s="52" t="s">
        <v>929</v>
      </c>
      <c r="E444" s="10" t="s">
        <v>209</v>
      </c>
      <c r="F444" s="52" t="s">
        <v>600</v>
      </c>
      <c r="G444" s="52" t="s">
        <v>165</v>
      </c>
      <c r="H444" s="52" t="s">
        <v>252</v>
      </c>
      <c r="I444" s="52" t="s">
        <v>930</v>
      </c>
      <c r="J444" s="52" t="s">
        <v>169</v>
      </c>
      <c r="K444" s="52" t="s">
        <v>931</v>
      </c>
      <c r="L444" s="53" t="s">
        <v>293</v>
      </c>
      <c r="M444" s="13">
        <v>259</v>
      </c>
      <c r="N444" s="14">
        <f t="shared" si="490"/>
        <v>0.70958904109589</v>
      </c>
      <c r="O444" s="15">
        <v>9600</v>
      </c>
      <c r="P444" s="15">
        <f t="shared" si="532"/>
        <v>2486400</v>
      </c>
      <c r="Q444" s="16">
        <f>IFERROR(VLOOKUP(G444,SCENARIOS!$A$13:$E$18,3,0),0.025)</f>
        <v>0.025</v>
      </c>
      <c r="R444" s="52">
        <f>IFERROR(VLOOKUP(L444,INPUTS!$A$107:$B$120,2,0),0.0082)</f>
        <v>0.0079</v>
      </c>
      <c r="S444" s="52">
        <f t="shared" si="533"/>
        <v>75.84</v>
      </c>
      <c r="T444" s="15">
        <f t="shared" si="534"/>
        <v>19642.56</v>
      </c>
      <c r="U444" s="15">
        <f>T444/INPUTS!$B$7*1000</f>
        <v>24553200</v>
      </c>
      <c r="V444" s="15">
        <f>T444*INPUTS!$B$6</f>
        <v>62070.4896</v>
      </c>
      <c r="W444" s="54" t="s">
        <v>396</v>
      </c>
      <c r="X444" s="54" t="s">
        <v>396</v>
      </c>
      <c r="Y444" s="67">
        <f>IFERROR(VLOOKUP(E444,INPUTS!$A$44:$B$103,2,0),0)</f>
        <v>0.02</v>
      </c>
      <c r="Z444" s="15">
        <f t="shared" si="486"/>
        <v>392.8512</v>
      </c>
      <c r="AA444" s="20">
        <f>IFERROR(VLOOKUP(E444,INPUTS!$A$44:$C$103,3,0),SCENARIOS!$J$24)</f>
        <v>0.06</v>
      </c>
      <c r="AB444" s="15">
        <f t="shared" ref="AB444:AF444" si="551">$T444*AA444*(1+$Q444)^AB$2</f>
        <v>1333.42522237181</v>
      </c>
      <c r="AC444" s="20">
        <f>IFERROR(VLOOKUP($E444,INPUTS!$A$44:$G$103,4,0),SCENARIOS!$K$24)</f>
        <v>0.15</v>
      </c>
      <c r="AD444" s="15">
        <f t="shared" si="551"/>
        <v>3771.62061966744</v>
      </c>
      <c r="AE444" s="20">
        <f>IFERROR(VLOOKUP($E444,INPUTS!$A$44:$G$103,5,0),SCENARIOS!$L$24)</f>
        <v>0.3</v>
      </c>
      <c r="AF444" s="15">
        <f t="shared" si="551"/>
        <v>8534.48508999874</v>
      </c>
      <c r="AG444" s="20">
        <f>IFERROR(VLOOKUP($E444,INPUTS!$A$44:$G$103,6,0),SCENARIOS!$M$24)</f>
        <v>0.4</v>
      </c>
      <c r="AH444" s="15">
        <f t="shared" si="488"/>
        <v>12874.6486981562</v>
      </c>
      <c r="AI444" s="20">
        <f>IFERROR(VLOOKUP($E444,INPUTS!$A$44:$G$103,7,0),SCENARIOS!$N$24)</f>
        <v>0.5</v>
      </c>
      <c r="AJ444" s="15">
        <f t="shared" si="489"/>
        <v>18208.1040939694</v>
      </c>
      <c r="AL444" t="str">
        <f t="shared" si="492"/>
        <v>N</v>
      </c>
      <c r="AM444" s="21">
        <f t="shared" si="493"/>
        <v>36416.2081879388</v>
      </c>
    </row>
    <row r="445" ht="15" customHeight="1" spans="1:39">
      <c r="A445" s="24" t="s">
        <v>1413</v>
      </c>
      <c r="B445" s="52" t="s">
        <v>598</v>
      </c>
      <c r="C445" s="52" t="s">
        <v>599</v>
      </c>
      <c r="D445" s="52" t="s">
        <v>929</v>
      </c>
      <c r="E445" s="10" t="s">
        <v>209</v>
      </c>
      <c r="F445" s="52" t="s">
        <v>600</v>
      </c>
      <c r="G445" s="52" t="s">
        <v>165</v>
      </c>
      <c r="H445" s="52" t="s">
        <v>615</v>
      </c>
      <c r="I445" s="52" t="s">
        <v>614</v>
      </c>
      <c r="J445" s="52" t="s">
        <v>169</v>
      </c>
      <c r="K445" s="52" t="s">
        <v>931</v>
      </c>
      <c r="L445" s="53" t="s">
        <v>288</v>
      </c>
      <c r="M445" s="13">
        <v>259</v>
      </c>
      <c r="N445" s="14">
        <f t="shared" si="490"/>
        <v>0.70958904109589</v>
      </c>
      <c r="O445" s="15">
        <v>6700</v>
      </c>
      <c r="P445" s="15">
        <f t="shared" si="532"/>
        <v>1735300</v>
      </c>
      <c r="Q445" s="16">
        <f>IFERROR(VLOOKUP(G445,SCENARIOS!$A$13:$E$18,3,0),0.025)</f>
        <v>0.025</v>
      </c>
      <c r="R445" s="52">
        <f>IFERROR(VLOOKUP(L445,INPUTS!$A$107:$B$120,2,0),0.0082)</f>
        <v>0.0085</v>
      </c>
      <c r="S445" s="52">
        <f t="shared" si="533"/>
        <v>56.95</v>
      </c>
      <c r="T445" s="15">
        <f t="shared" si="534"/>
        <v>14750.05</v>
      </c>
      <c r="U445" s="15">
        <f>T445/INPUTS!$B$7*1000</f>
        <v>18437562.5</v>
      </c>
      <c r="V445" s="15">
        <f>T445*INPUTS!$B$6</f>
        <v>46610.158</v>
      </c>
      <c r="W445" s="54" t="s">
        <v>396</v>
      </c>
      <c r="X445" s="54" t="s">
        <v>396</v>
      </c>
      <c r="Y445" s="67">
        <f>IFERROR(VLOOKUP(E445,INPUTS!$A$44:$B$103,2,0),0)</f>
        <v>0.02</v>
      </c>
      <c r="Z445" s="15">
        <f t="shared" si="486"/>
        <v>295.001</v>
      </c>
      <c r="AA445" s="20">
        <f>IFERROR(VLOOKUP(E445,INPUTS!$A$44:$C$103,3,0),SCENARIOS!$J$24)</f>
        <v>0.06</v>
      </c>
      <c r="AB445" s="15">
        <f t="shared" ref="AB445:AF445" si="552">$T445*AA445*(1+$Q445)^AB$2</f>
        <v>1001.29966263284</v>
      </c>
      <c r="AC445" s="20">
        <f>IFERROR(VLOOKUP($E445,INPUTS!$A$44:$G$103,4,0),SCENARIOS!$K$24)</f>
        <v>0.15</v>
      </c>
      <c r="AD445" s="15">
        <f t="shared" si="552"/>
        <v>2832.19665466852</v>
      </c>
      <c r="AE445" s="20">
        <f>IFERROR(VLOOKUP($E445,INPUTS!$A$44:$G$103,5,0),SCENARIOS!$L$24)</f>
        <v>0.3</v>
      </c>
      <c r="AF445" s="15">
        <f t="shared" si="552"/>
        <v>6408.74111122664</v>
      </c>
      <c r="AG445" s="20">
        <f>IFERROR(VLOOKUP($E445,INPUTS!$A$44:$G$103,6,0),SCENARIOS!$M$24)</f>
        <v>0.4</v>
      </c>
      <c r="AH445" s="15">
        <f t="shared" si="488"/>
        <v>9667.86977004214</v>
      </c>
      <c r="AI445" s="20">
        <f>IFERROR(VLOOKUP($E445,INPUTS!$A$44:$G$103,7,0),SCENARIOS!$N$24)</f>
        <v>0.5</v>
      </c>
      <c r="AJ445" s="15">
        <f t="shared" si="489"/>
        <v>13672.8840737283</v>
      </c>
      <c r="AL445" t="str">
        <f t="shared" si="492"/>
        <v>Y</v>
      </c>
      <c r="AM445" s="21">
        <f t="shared" si="493"/>
        <v>27345.7681474567</v>
      </c>
    </row>
    <row r="446" ht="15" customHeight="1" spans="1:39">
      <c r="A446" s="6" t="s">
        <v>1414</v>
      </c>
      <c r="B446" s="52" t="s">
        <v>598</v>
      </c>
      <c r="C446" s="52" t="s">
        <v>599</v>
      </c>
      <c r="D446" s="52" t="s">
        <v>929</v>
      </c>
      <c r="E446" s="10" t="s">
        <v>209</v>
      </c>
      <c r="F446" s="52" t="s">
        <v>600</v>
      </c>
      <c r="G446" s="52" t="s">
        <v>165</v>
      </c>
      <c r="H446" s="52" t="s">
        <v>452</v>
      </c>
      <c r="I446" s="52" t="s">
        <v>451</v>
      </c>
      <c r="J446" s="52" t="s">
        <v>181</v>
      </c>
      <c r="K446" s="52" t="s">
        <v>931</v>
      </c>
      <c r="L446" s="53" t="s">
        <v>293</v>
      </c>
      <c r="M446" s="13">
        <v>389</v>
      </c>
      <c r="N446" s="14">
        <f t="shared" si="490"/>
        <v>1.06575342465753</v>
      </c>
      <c r="O446" s="15">
        <v>9750</v>
      </c>
      <c r="P446" s="15">
        <f t="shared" si="532"/>
        <v>3792750</v>
      </c>
      <c r="Q446" s="16">
        <f>IFERROR(VLOOKUP(G446,SCENARIOS!$A$13:$E$18,3,0),0.025)</f>
        <v>0.025</v>
      </c>
      <c r="R446" s="52">
        <f>IFERROR(VLOOKUP(L446,INPUTS!$A$107:$B$120,2,0),0.0082)</f>
        <v>0.0079</v>
      </c>
      <c r="S446" s="52">
        <f t="shared" si="533"/>
        <v>77.025</v>
      </c>
      <c r="T446" s="15">
        <f t="shared" si="534"/>
        <v>29962.725</v>
      </c>
      <c r="U446" s="15">
        <f>T446/INPUTS!$B$7*1000</f>
        <v>37453406.25</v>
      </c>
      <c r="V446" s="15">
        <f>T446*INPUTS!$B$6</f>
        <v>94682.211</v>
      </c>
      <c r="W446" s="54" t="s">
        <v>521</v>
      </c>
      <c r="X446" s="54" t="s">
        <v>396</v>
      </c>
      <c r="Y446" s="67">
        <f>IFERROR(VLOOKUP(E446,INPUTS!$A$44:$B$103,2,0),0)</f>
        <v>0.02</v>
      </c>
      <c r="Z446" s="15">
        <f t="shared" si="486"/>
        <v>599.2545</v>
      </c>
      <c r="AA446" s="20">
        <f>IFERROR(VLOOKUP(E446,INPUTS!$A$44:$C$103,3,0),SCENARIOS!$J$24)</f>
        <v>0.06</v>
      </c>
      <c r="AB446" s="15">
        <f t="shared" ref="AB446:AF446" si="553">$T446*AA446*(1+$Q446)^AB$2</f>
        <v>2034.00438873499</v>
      </c>
      <c r="AC446" s="20">
        <f>IFERROR(VLOOKUP($E446,INPUTS!$A$44:$G$103,4,0),SCENARIOS!$K$24)</f>
        <v>0.15</v>
      </c>
      <c r="AD446" s="15">
        <f t="shared" si="553"/>
        <v>5753.22317617587</v>
      </c>
      <c r="AE446" s="20">
        <f>IFERROR(VLOOKUP($E446,INPUTS!$A$44:$G$103,5,0),SCENARIOS!$L$24)</f>
        <v>0.3</v>
      </c>
      <c r="AF446" s="15">
        <f t="shared" si="553"/>
        <v>13018.4879042361</v>
      </c>
      <c r="AG446" s="20">
        <f>IFERROR(VLOOKUP($E446,INPUTS!$A$44:$G$103,6,0),SCENARIOS!$M$24)</f>
        <v>0.4</v>
      </c>
      <c r="AH446" s="15">
        <f t="shared" si="488"/>
        <v>19638.96551236</v>
      </c>
      <c r="AI446" s="20">
        <f>IFERROR(VLOOKUP($E446,INPUTS!$A$44:$G$103,7,0),SCENARIOS!$N$24)</f>
        <v>0.5</v>
      </c>
      <c r="AJ446" s="15">
        <f t="shared" si="489"/>
        <v>27774.6085916998</v>
      </c>
      <c r="AL446" t="str">
        <f t="shared" si="492"/>
        <v>N</v>
      </c>
      <c r="AM446" s="21">
        <f t="shared" si="493"/>
        <v>55549.2171833996</v>
      </c>
    </row>
    <row r="447" ht="15" customHeight="1" spans="1:39">
      <c r="A447" s="24" t="s">
        <v>1415</v>
      </c>
      <c r="B447" s="52" t="s">
        <v>598</v>
      </c>
      <c r="C447" s="52" t="s">
        <v>599</v>
      </c>
      <c r="D447" s="52" t="s">
        <v>929</v>
      </c>
      <c r="E447" s="10" t="s">
        <v>209</v>
      </c>
      <c r="F447" s="52" t="s">
        <v>600</v>
      </c>
      <c r="G447" s="52" t="s">
        <v>165</v>
      </c>
      <c r="H447" s="52" t="s">
        <v>702</v>
      </c>
      <c r="I447" s="52" t="s">
        <v>701</v>
      </c>
      <c r="J447" s="52" t="s">
        <v>181</v>
      </c>
      <c r="K447" s="52" t="s">
        <v>931</v>
      </c>
      <c r="L447" s="53" t="s">
        <v>293</v>
      </c>
      <c r="M447" s="13">
        <v>259</v>
      </c>
      <c r="N447" s="14">
        <f t="shared" si="490"/>
        <v>0.70958904109589</v>
      </c>
      <c r="O447" s="15">
        <v>11500</v>
      </c>
      <c r="P447" s="15">
        <f t="shared" si="532"/>
        <v>2978500</v>
      </c>
      <c r="Q447" s="16">
        <f>IFERROR(VLOOKUP(G447,SCENARIOS!$A$13:$E$18,3,0),0.025)</f>
        <v>0.025</v>
      </c>
      <c r="R447" s="52">
        <f>IFERROR(VLOOKUP(L447,INPUTS!$A$107:$B$120,2,0),0.0082)</f>
        <v>0.0079</v>
      </c>
      <c r="S447" s="52">
        <f t="shared" si="533"/>
        <v>90.85</v>
      </c>
      <c r="T447" s="15">
        <f t="shared" si="534"/>
        <v>23530.15</v>
      </c>
      <c r="U447" s="15">
        <f>T447/INPUTS!$B$7*1000</f>
        <v>29412687.5</v>
      </c>
      <c r="V447" s="15">
        <f>T447*INPUTS!$B$6</f>
        <v>74355.274</v>
      </c>
      <c r="W447" s="54" t="s">
        <v>396</v>
      </c>
      <c r="X447" s="54" t="s">
        <v>396</v>
      </c>
      <c r="Y447" s="67">
        <f>IFERROR(VLOOKUP(E447,INPUTS!$A$44:$B$103,2,0),0)</f>
        <v>0.02</v>
      </c>
      <c r="Z447" s="15">
        <f t="shared" si="486"/>
        <v>470.603</v>
      </c>
      <c r="AA447" s="20">
        <f>IFERROR(VLOOKUP(E447,INPUTS!$A$44:$C$103,3,0),SCENARIOS!$J$24)</f>
        <v>0.06</v>
      </c>
      <c r="AB447" s="15">
        <f t="shared" ref="AB447:AF447" si="554">$T447*AA447*(1+$Q447)^AB$2</f>
        <v>1597.3322976329</v>
      </c>
      <c r="AC447" s="20">
        <f>IFERROR(VLOOKUP($E447,INPUTS!$A$44:$G$103,4,0),SCENARIOS!$K$24)</f>
        <v>0.15</v>
      </c>
      <c r="AD447" s="15">
        <f t="shared" si="554"/>
        <v>4518.08720064329</v>
      </c>
      <c r="AE447" s="20">
        <f>IFERROR(VLOOKUP($E447,INPUTS!$A$44:$G$103,5,0),SCENARIOS!$L$24)</f>
        <v>0.3</v>
      </c>
      <c r="AF447" s="15">
        <f t="shared" si="554"/>
        <v>10223.6019307277</v>
      </c>
      <c r="AG447" s="20">
        <f>IFERROR(VLOOKUP($E447,INPUTS!$A$44:$G$103,6,0),SCENARIOS!$M$24)</f>
        <v>0.4</v>
      </c>
      <c r="AH447" s="15">
        <f t="shared" si="488"/>
        <v>15422.7562529996</v>
      </c>
      <c r="AI447" s="20">
        <f>IFERROR(VLOOKUP($E447,INPUTS!$A$44:$G$103,7,0),SCENARIOS!$N$24)</f>
        <v>0.5</v>
      </c>
      <c r="AJ447" s="15">
        <f t="shared" si="489"/>
        <v>21811.7913625675</v>
      </c>
      <c r="AL447" t="str">
        <f t="shared" si="492"/>
        <v>N</v>
      </c>
      <c r="AM447" s="21">
        <f t="shared" si="493"/>
        <v>43623.582725135</v>
      </c>
    </row>
    <row r="448" ht="15" customHeight="1" spans="1:39">
      <c r="A448" s="6" t="s">
        <v>1416</v>
      </c>
      <c r="B448" s="52" t="s">
        <v>598</v>
      </c>
      <c r="C448" s="52" t="s">
        <v>599</v>
      </c>
      <c r="D448" s="52" t="s">
        <v>929</v>
      </c>
      <c r="E448" s="10" t="s">
        <v>209</v>
      </c>
      <c r="F448" s="52" t="s">
        <v>600</v>
      </c>
      <c r="G448" s="52" t="s">
        <v>165</v>
      </c>
      <c r="H448" s="52" t="s">
        <v>515</v>
      </c>
      <c r="I448" s="52" t="s">
        <v>514</v>
      </c>
      <c r="J448" s="52" t="s">
        <v>181</v>
      </c>
      <c r="K448" s="52" t="s">
        <v>931</v>
      </c>
      <c r="L448" s="53" t="s">
        <v>288</v>
      </c>
      <c r="M448" s="13">
        <v>259</v>
      </c>
      <c r="N448" s="14">
        <f t="shared" si="490"/>
        <v>0.70958904109589</v>
      </c>
      <c r="O448" s="15">
        <v>9400</v>
      </c>
      <c r="P448" s="15">
        <f t="shared" si="532"/>
        <v>2434600</v>
      </c>
      <c r="Q448" s="16">
        <f>IFERROR(VLOOKUP(G448,SCENARIOS!$A$13:$E$18,3,0),0.025)</f>
        <v>0.025</v>
      </c>
      <c r="R448" s="52">
        <f>IFERROR(VLOOKUP(L448,INPUTS!$A$107:$B$120,2,0),0.0082)</f>
        <v>0.0085</v>
      </c>
      <c r="S448" s="52">
        <f t="shared" si="533"/>
        <v>79.9</v>
      </c>
      <c r="T448" s="15">
        <f t="shared" si="534"/>
        <v>20694.1</v>
      </c>
      <c r="U448" s="15">
        <f>T448/INPUTS!$B$7*1000</f>
        <v>25867625</v>
      </c>
      <c r="V448" s="15">
        <f>T448*INPUTS!$B$6</f>
        <v>65393.356</v>
      </c>
      <c r="W448" s="54" t="s">
        <v>396</v>
      </c>
      <c r="X448" s="54" t="s">
        <v>396</v>
      </c>
      <c r="Y448" s="67">
        <f>IFERROR(VLOOKUP(E448,INPUTS!$A$44:$B$103,2,0),0)</f>
        <v>0.02</v>
      </c>
      <c r="Z448" s="15">
        <f t="shared" si="486"/>
        <v>413.882</v>
      </c>
      <c r="AA448" s="20">
        <f>IFERROR(VLOOKUP(E448,INPUTS!$A$44:$C$103,3,0),SCENARIOS!$J$24)</f>
        <v>0.06</v>
      </c>
      <c r="AB448" s="15">
        <f t="shared" ref="AB448:AF448" si="555">$T448*AA448*(1+$Q448)^AB$2</f>
        <v>1404.80848190279</v>
      </c>
      <c r="AC448" s="20">
        <f>IFERROR(VLOOKUP($E448,INPUTS!$A$44:$G$103,4,0),SCENARIOS!$K$24)</f>
        <v>0.15</v>
      </c>
      <c r="AD448" s="15">
        <f t="shared" si="555"/>
        <v>3973.52963490808</v>
      </c>
      <c r="AE448" s="20">
        <f>IFERROR(VLOOKUP($E448,INPUTS!$A$44:$G$103,5,0),SCENARIOS!$L$24)</f>
        <v>0.3</v>
      </c>
      <c r="AF448" s="15">
        <f t="shared" si="555"/>
        <v>8991.36812619857</v>
      </c>
      <c r="AG448" s="20">
        <f>IFERROR(VLOOKUP($E448,INPUTS!$A$44:$G$103,6,0),SCENARIOS!$M$24)</f>
        <v>0.4</v>
      </c>
      <c r="AH448" s="15">
        <f t="shared" si="488"/>
        <v>13563.8769908054</v>
      </c>
      <c r="AI448" s="20">
        <f>IFERROR(VLOOKUP($E448,INPUTS!$A$44:$G$103,7,0),SCENARIOS!$N$24)</f>
        <v>0.5</v>
      </c>
      <c r="AJ448" s="15">
        <f t="shared" si="489"/>
        <v>19182.8522825442</v>
      </c>
      <c r="AL448" t="str">
        <f t="shared" si="492"/>
        <v>N</v>
      </c>
      <c r="AM448" s="21">
        <f t="shared" si="493"/>
        <v>38365.7045650885</v>
      </c>
    </row>
    <row r="449" ht="15" customHeight="1" spans="1:39">
      <c r="A449" s="24" t="s">
        <v>1417</v>
      </c>
      <c r="B449" s="52" t="s">
        <v>598</v>
      </c>
      <c r="C449" s="52" t="s">
        <v>599</v>
      </c>
      <c r="D449" s="52" t="s">
        <v>929</v>
      </c>
      <c r="E449" s="10" t="s">
        <v>209</v>
      </c>
      <c r="F449" s="52" t="s">
        <v>600</v>
      </c>
      <c r="G449" s="52" t="s">
        <v>165</v>
      </c>
      <c r="H449" s="52" t="s">
        <v>440</v>
      </c>
      <c r="I449" s="52" t="s">
        <v>439</v>
      </c>
      <c r="J449" s="52" t="s">
        <v>177</v>
      </c>
      <c r="K449" s="52" t="s">
        <v>931</v>
      </c>
      <c r="L449" s="53" t="s">
        <v>291</v>
      </c>
      <c r="M449" s="13">
        <v>518</v>
      </c>
      <c r="N449" s="14">
        <f t="shared" si="490"/>
        <v>1.41917808219178</v>
      </c>
      <c r="O449" s="15">
        <v>5000</v>
      </c>
      <c r="P449" s="15">
        <f t="shared" si="532"/>
        <v>2590000</v>
      </c>
      <c r="Q449" s="16">
        <f>IFERROR(VLOOKUP(G449,SCENARIOS!$A$13:$E$18,3,0),0.025)</f>
        <v>0.025</v>
      </c>
      <c r="R449" s="52">
        <f>IFERROR(VLOOKUP(L449,INPUTS!$A$107:$B$120,2,0),0.0082)</f>
        <v>0.0079</v>
      </c>
      <c r="S449" s="52">
        <f t="shared" si="533"/>
        <v>39.5</v>
      </c>
      <c r="T449" s="15">
        <f t="shared" si="534"/>
        <v>20461</v>
      </c>
      <c r="U449" s="15">
        <f>T449/INPUTS!$B$7*1000</f>
        <v>25576250</v>
      </c>
      <c r="V449" s="15">
        <f>T449*INPUTS!$B$6</f>
        <v>64656.76</v>
      </c>
      <c r="W449" s="54" t="s">
        <v>396</v>
      </c>
      <c r="X449" s="54" t="s">
        <v>396</v>
      </c>
      <c r="Y449" s="67">
        <f>IFERROR(VLOOKUP(E449,INPUTS!$A$44:$B$103,2,0),0)</f>
        <v>0.02</v>
      </c>
      <c r="Z449" s="15">
        <f t="shared" si="486"/>
        <v>409.22</v>
      </c>
      <c r="AA449" s="20">
        <f>IFERROR(VLOOKUP(E449,INPUTS!$A$44:$C$103,3,0),SCENARIOS!$J$24)</f>
        <v>0.06</v>
      </c>
      <c r="AB449" s="15">
        <f t="shared" ref="AB449:AF449" si="556">$T449*AA449*(1+$Q449)^AB$2</f>
        <v>1388.9846066373</v>
      </c>
      <c r="AC449" s="20">
        <f>IFERROR(VLOOKUP($E449,INPUTS!$A$44:$G$103,4,0),SCENARIOS!$K$24)</f>
        <v>0.15</v>
      </c>
      <c r="AD449" s="15">
        <f t="shared" si="556"/>
        <v>3928.77147882025</v>
      </c>
      <c r="AE449" s="20">
        <f>IFERROR(VLOOKUP($E449,INPUTS!$A$44:$G$103,5,0),SCENARIOS!$L$24)</f>
        <v>0.3</v>
      </c>
      <c r="AF449" s="15">
        <f t="shared" si="556"/>
        <v>8890.08863541535</v>
      </c>
      <c r="AG449" s="20">
        <f>IFERROR(VLOOKUP($E449,INPUTS!$A$44:$G$103,6,0),SCENARIOS!$M$24)</f>
        <v>0.4</v>
      </c>
      <c r="AH449" s="15">
        <f t="shared" si="488"/>
        <v>13411.0923939127</v>
      </c>
      <c r="AI449" s="20">
        <f>IFERROR(VLOOKUP($E449,INPUTS!$A$44:$G$103,7,0),SCENARIOS!$N$24)</f>
        <v>0.5</v>
      </c>
      <c r="AJ449" s="15">
        <f t="shared" si="489"/>
        <v>18966.7750978848</v>
      </c>
      <c r="AL449" t="str">
        <f t="shared" si="492"/>
        <v>Y</v>
      </c>
      <c r="AM449" s="21">
        <f t="shared" si="493"/>
        <v>37933.5501957696</v>
      </c>
    </row>
    <row r="450" ht="15" customHeight="1" spans="1:39">
      <c r="A450" s="6" t="s">
        <v>1418</v>
      </c>
      <c r="B450" s="52" t="s">
        <v>598</v>
      </c>
      <c r="C450" s="52" t="s">
        <v>599</v>
      </c>
      <c r="D450" s="52" t="s">
        <v>929</v>
      </c>
      <c r="E450" s="10" t="s">
        <v>209</v>
      </c>
      <c r="F450" s="52" t="s">
        <v>600</v>
      </c>
      <c r="G450" s="52" t="s">
        <v>165</v>
      </c>
      <c r="H450" s="52" t="s">
        <v>448</v>
      </c>
      <c r="I450" s="52" t="s">
        <v>447</v>
      </c>
      <c r="J450" s="52" t="s">
        <v>177</v>
      </c>
      <c r="K450" s="52" t="s">
        <v>931</v>
      </c>
      <c r="L450" s="53" t="s">
        <v>291</v>
      </c>
      <c r="M450" s="13">
        <v>389</v>
      </c>
      <c r="N450" s="14">
        <f t="shared" si="490"/>
        <v>1.06575342465753</v>
      </c>
      <c r="O450" s="15">
        <v>4900</v>
      </c>
      <c r="P450" s="15">
        <f t="shared" si="532"/>
        <v>1906100</v>
      </c>
      <c r="Q450" s="16">
        <f>IFERROR(VLOOKUP(G450,SCENARIOS!$A$13:$E$18,3,0),0.025)</f>
        <v>0.025</v>
      </c>
      <c r="R450" s="52">
        <f>IFERROR(VLOOKUP(L450,INPUTS!$A$107:$B$120,2,0),0.0082)</f>
        <v>0.0079</v>
      </c>
      <c r="S450" s="52">
        <f t="shared" si="533"/>
        <v>38.71</v>
      </c>
      <c r="T450" s="15">
        <f t="shared" si="534"/>
        <v>15058.19</v>
      </c>
      <c r="U450" s="15">
        <f>T450/INPUTS!$B$7*1000</f>
        <v>18822737.5</v>
      </c>
      <c r="V450" s="15">
        <f>T450*INPUTS!$B$6</f>
        <v>47583.8804</v>
      </c>
      <c r="W450" s="54" t="s">
        <v>396</v>
      </c>
      <c r="X450" s="54" t="s">
        <v>396</v>
      </c>
      <c r="Y450" s="67">
        <f>IFERROR(VLOOKUP(E450,INPUTS!$A$44:$B$103,2,0),0)</f>
        <v>0.02</v>
      </c>
      <c r="Z450" s="15">
        <f t="shared" si="486"/>
        <v>301.1638</v>
      </c>
      <c r="AA450" s="20">
        <f>IFERROR(VLOOKUP(E450,INPUTS!$A$44:$C$103,3,0),SCENARIOS!$J$24)</f>
        <v>0.06</v>
      </c>
      <c r="AB450" s="15">
        <f t="shared" ref="AB450:AF450" si="557">$T450*AA450*(1+$Q450)^AB$2</f>
        <v>1022.21759023605</v>
      </c>
      <c r="AC450" s="20">
        <f>IFERROR(VLOOKUP($E450,INPUTS!$A$44:$G$103,4,0),SCENARIOS!$K$24)</f>
        <v>0.15</v>
      </c>
      <c r="AD450" s="15">
        <f t="shared" si="557"/>
        <v>2891.36344238582</v>
      </c>
      <c r="AE450" s="20">
        <f>IFERROR(VLOOKUP($E450,INPUTS!$A$44:$G$103,5,0),SCENARIOS!$L$24)</f>
        <v>0.3</v>
      </c>
      <c r="AF450" s="15">
        <f t="shared" si="557"/>
        <v>6542.62469033406</v>
      </c>
      <c r="AG450" s="20">
        <f>IFERROR(VLOOKUP($E450,INPUTS!$A$44:$G$103,6,0),SCENARIOS!$M$24)</f>
        <v>0.4</v>
      </c>
      <c r="AH450" s="15">
        <f t="shared" si="488"/>
        <v>9869.83907800657</v>
      </c>
      <c r="AI450" s="20">
        <f>IFERROR(VLOOKUP($E450,INPUTS!$A$44:$G$103,7,0),SCENARIOS!$N$24)</f>
        <v>0.5</v>
      </c>
      <c r="AJ450" s="15">
        <f t="shared" si="489"/>
        <v>13958.5212409568</v>
      </c>
      <c r="AL450" t="str">
        <f t="shared" si="492"/>
        <v>Y</v>
      </c>
      <c r="AM450" s="21">
        <f t="shared" si="493"/>
        <v>27917.0424819137</v>
      </c>
    </row>
    <row r="451" ht="15" customHeight="1" spans="1:39">
      <c r="A451" s="24" t="s">
        <v>1419</v>
      </c>
      <c r="B451" s="52" t="s">
        <v>598</v>
      </c>
      <c r="C451" s="52" t="s">
        <v>599</v>
      </c>
      <c r="D451" s="52" t="s">
        <v>929</v>
      </c>
      <c r="E451" s="10" t="s">
        <v>209</v>
      </c>
      <c r="F451" s="52" t="s">
        <v>600</v>
      </c>
      <c r="G451" s="52" t="s">
        <v>165</v>
      </c>
      <c r="H451" s="52" t="s">
        <v>644</v>
      </c>
      <c r="I451" s="52" t="s">
        <v>643</v>
      </c>
      <c r="J451" s="52" t="s">
        <v>185</v>
      </c>
      <c r="K451" s="52" t="s">
        <v>931</v>
      </c>
      <c r="L451" s="53" t="s">
        <v>291</v>
      </c>
      <c r="M451" s="13">
        <v>259</v>
      </c>
      <c r="N451" s="14">
        <f t="shared" si="490"/>
        <v>0.70958904109589</v>
      </c>
      <c r="O451" s="15">
        <v>9400</v>
      </c>
      <c r="P451" s="15">
        <f t="shared" si="532"/>
        <v>2434600</v>
      </c>
      <c r="Q451" s="16">
        <f>IFERROR(VLOOKUP(G451,SCENARIOS!$A$13:$E$18,3,0),0.025)</f>
        <v>0.025</v>
      </c>
      <c r="R451" s="52">
        <f>IFERROR(VLOOKUP(L451,INPUTS!$A$107:$B$120,2,0),0.0082)</f>
        <v>0.0079</v>
      </c>
      <c r="S451" s="52">
        <f t="shared" si="533"/>
        <v>74.26</v>
      </c>
      <c r="T451" s="15">
        <f t="shared" si="534"/>
        <v>19233.34</v>
      </c>
      <c r="U451" s="15">
        <f>T451/INPUTS!$B$7*1000</f>
        <v>24041675</v>
      </c>
      <c r="V451" s="15">
        <f>T451*INPUTS!$B$6</f>
        <v>60777.3544</v>
      </c>
      <c r="W451" s="54" t="s">
        <v>396</v>
      </c>
      <c r="X451" s="54" t="s">
        <v>396</v>
      </c>
      <c r="Y451" s="67">
        <f>IFERROR(VLOOKUP(E451,INPUTS!$A$44:$B$103,2,0),0)</f>
        <v>0.02</v>
      </c>
      <c r="Z451" s="15">
        <f t="shared" si="486"/>
        <v>384.6668</v>
      </c>
      <c r="AA451" s="20">
        <f>IFERROR(VLOOKUP(E451,INPUTS!$A$44:$C$103,3,0),SCENARIOS!$J$24)</f>
        <v>0.06</v>
      </c>
      <c r="AB451" s="15">
        <f t="shared" ref="AB451:AF451" si="558">$T451*AA451*(1+$Q451)^AB$2</f>
        <v>1305.64553023907</v>
      </c>
      <c r="AC451" s="20">
        <f>IFERROR(VLOOKUP($E451,INPUTS!$A$44:$G$103,4,0),SCENARIOS!$K$24)</f>
        <v>0.15</v>
      </c>
      <c r="AD451" s="15">
        <f t="shared" si="558"/>
        <v>3693.04519009103</v>
      </c>
      <c r="AE451" s="20">
        <f>IFERROR(VLOOKUP($E451,INPUTS!$A$44:$G$103,5,0),SCENARIOS!$L$24)</f>
        <v>0.3</v>
      </c>
      <c r="AF451" s="15">
        <f t="shared" si="558"/>
        <v>8356.68331729043</v>
      </c>
      <c r="AG451" s="20">
        <f>IFERROR(VLOOKUP($E451,INPUTS!$A$44:$G$103,6,0),SCENARIOS!$M$24)</f>
        <v>0.4</v>
      </c>
      <c r="AH451" s="15">
        <f t="shared" si="488"/>
        <v>12606.426850278</v>
      </c>
      <c r="AI451" s="20">
        <f>IFERROR(VLOOKUP($E451,INPUTS!$A$44:$G$103,7,0),SCENARIOS!$N$24)</f>
        <v>0.5</v>
      </c>
      <c r="AJ451" s="15">
        <f t="shared" si="489"/>
        <v>17828.7685920117</v>
      </c>
      <c r="AL451" t="str">
        <f t="shared" si="492"/>
        <v>N</v>
      </c>
      <c r="AM451" s="21">
        <f t="shared" si="493"/>
        <v>35657.5371840234</v>
      </c>
    </row>
    <row r="452" ht="15" customHeight="1" spans="1:39">
      <c r="A452" s="6" t="s">
        <v>1420</v>
      </c>
      <c r="B452" s="52" t="s">
        <v>598</v>
      </c>
      <c r="C452" s="52" t="s">
        <v>599</v>
      </c>
      <c r="D452" s="52" t="s">
        <v>929</v>
      </c>
      <c r="E452" s="10" t="s">
        <v>209</v>
      </c>
      <c r="F452" s="52" t="s">
        <v>600</v>
      </c>
      <c r="G452" s="52" t="s">
        <v>165</v>
      </c>
      <c r="H452" s="52" t="s">
        <v>640</v>
      </c>
      <c r="I452" s="52" t="s">
        <v>639</v>
      </c>
      <c r="J452" s="52" t="s">
        <v>185</v>
      </c>
      <c r="K452" s="52" t="s">
        <v>931</v>
      </c>
      <c r="L452" s="53" t="s">
        <v>291</v>
      </c>
      <c r="M452" s="13">
        <v>259</v>
      </c>
      <c r="N452" s="14">
        <f t="shared" si="490"/>
        <v>0.70958904109589</v>
      </c>
      <c r="O452" s="15">
        <v>6600</v>
      </c>
      <c r="P452" s="15">
        <f t="shared" si="532"/>
        <v>1709400</v>
      </c>
      <c r="Q452" s="16">
        <f>IFERROR(VLOOKUP(G452,SCENARIOS!$A$13:$E$18,3,0),0.025)</f>
        <v>0.025</v>
      </c>
      <c r="R452" s="52">
        <f>IFERROR(VLOOKUP(L452,INPUTS!$A$107:$B$120,2,0),0.0082)</f>
        <v>0.0079</v>
      </c>
      <c r="S452" s="52">
        <f t="shared" si="533"/>
        <v>52.14</v>
      </c>
      <c r="T452" s="15">
        <f t="shared" si="534"/>
        <v>13504.26</v>
      </c>
      <c r="U452" s="15">
        <f>T452/INPUTS!$B$7*1000</f>
        <v>16880325</v>
      </c>
      <c r="V452" s="15">
        <f>T452*INPUTS!$B$6</f>
        <v>42673.4616</v>
      </c>
      <c r="W452" s="54" t="s">
        <v>396</v>
      </c>
      <c r="X452" s="54" t="s">
        <v>396</v>
      </c>
      <c r="Y452" s="67">
        <f>IFERROR(VLOOKUP(E452,INPUTS!$A$44:$B$103,2,0),0)</f>
        <v>0.02</v>
      </c>
      <c r="Z452" s="15">
        <f t="shared" ref="Z452:Z515" si="559">T452*Y452</f>
        <v>270.0852</v>
      </c>
      <c r="AA452" s="20">
        <f>IFERROR(VLOOKUP(E452,INPUTS!$A$44:$C$103,3,0),SCENARIOS!$J$24)</f>
        <v>0.06</v>
      </c>
      <c r="AB452" s="15">
        <f t="shared" ref="AB452:AF452" si="560">$T452*AA452*(1+$Q452)^AB$2</f>
        <v>916.729840380621</v>
      </c>
      <c r="AC452" s="20">
        <f>IFERROR(VLOOKUP($E452,INPUTS!$A$44:$G$103,4,0),SCENARIOS!$K$24)</f>
        <v>0.15</v>
      </c>
      <c r="AD452" s="15">
        <f t="shared" si="560"/>
        <v>2592.98917602136</v>
      </c>
      <c r="AE452" s="20">
        <f>IFERROR(VLOOKUP($E452,INPUTS!$A$44:$G$103,5,0),SCENARIOS!$L$24)</f>
        <v>0.3</v>
      </c>
      <c r="AF452" s="15">
        <f t="shared" si="560"/>
        <v>5867.45849937413</v>
      </c>
      <c r="AG452" s="20">
        <f>IFERROR(VLOOKUP($E452,INPUTS!$A$44:$G$103,6,0),SCENARIOS!$M$24)</f>
        <v>0.4</v>
      </c>
      <c r="AH452" s="15">
        <f t="shared" ref="AH452:AH515" si="561">$T452*AG452*(1+$Q452)^AH$2</f>
        <v>8851.32097998239</v>
      </c>
      <c r="AI452" s="20">
        <f>IFERROR(VLOOKUP($E452,INPUTS!$A$44:$G$103,7,0),SCENARIOS!$N$24)</f>
        <v>0.5</v>
      </c>
      <c r="AJ452" s="15">
        <f t="shared" ref="AJ452:AJ515" si="562">$T452*AI452*(1+$Q452)^AJ$2</f>
        <v>12518.071564604</v>
      </c>
      <c r="AL452" t="str">
        <f t="shared" si="492"/>
        <v>N</v>
      </c>
      <c r="AM452" s="21">
        <f t="shared" si="493"/>
        <v>25036.1431292079</v>
      </c>
    </row>
    <row r="453" ht="15" customHeight="1" spans="1:39">
      <c r="A453" s="24" t="s">
        <v>1421</v>
      </c>
      <c r="B453" s="52" t="s">
        <v>601</v>
      </c>
      <c r="C453" s="52" t="s">
        <v>602</v>
      </c>
      <c r="D453" s="52" t="s">
        <v>929</v>
      </c>
      <c r="E453" s="10" t="s">
        <v>210</v>
      </c>
      <c r="F453" s="52" t="s">
        <v>603</v>
      </c>
      <c r="G453" s="52" t="s">
        <v>165</v>
      </c>
      <c r="H453" s="52" t="s">
        <v>256</v>
      </c>
      <c r="I453" s="52" t="s">
        <v>930</v>
      </c>
      <c r="J453" s="52" t="s">
        <v>169</v>
      </c>
      <c r="K453" s="52" t="s">
        <v>931</v>
      </c>
      <c r="L453" s="53" t="s">
        <v>293</v>
      </c>
      <c r="M453" s="13">
        <v>155</v>
      </c>
      <c r="N453" s="14">
        <f t="shared" ref="N453:N516" si="563">M453/365</f>
        <v>0.424657534246575</v>
      </c>
      <c r="O453" s="15">
        <v>7400</v>
      </c>
      <c r="P453" s="15">
        <f t="shared" si="532"/>
        <v>1147000</v>
      </c>
      <c r="Q453" s="16">
        <f>IFERROR(VLOOKUP(G453,SCENARIOS!$A$13:$E$18,3,0),0.025)</f>
        <v>0.025</v>
      </c>
      <c r="R453" s="52">
        <f>IFERROR(VLOOKUP(L453,INPUTS!$A$107:$B$120,2,0),0.0082)</f>
        <v>0.0079</v>
      </c>
      <c r="S453" s="52">
        <f t="shared" si="533"/>
        <v>58.46</v>
      </c>
      <c r="T453" s="15">
        <f t="shared" si="534"/>
        <v>9061.3</v>
      </c>
      <c r="U453" s="15">
        <f>T453/INPUTS!$B$7*1000</f>
        <v>11326625</v>
      </c>
      <c r="V453" s="15">
        <f>T453*INPUTS!$B$6</f>
        <v>28633.708</v>
      </c>
      <c r="W453" s="54" t="s">
        <v>396</v>
      </c>
      <c r="X453" s="54" t="s">
        <v>396</v>
      </c>
      <c r="Y453" s="67">
        <f>IFERROR(VLOOKUP(E453,INPUTS!$A$44:$B$103,2,0),0)</f>
        <v>0.02</v>
      </c>
      <c r="Z453" s="15">
        <f t="shared" si="559"/>
        <v>181.226</v>
      </c>
      <c r="AA453" s="20">
        <f>IFERROR(VLOOKUP(E453,INPUTS!$A$44:$C$103,3,0),SCENARIOS!$J$24)</f>
        <v>0.06</v>
      </c>
      <c r="AB453" s="15">
        <f t="shared" ref="AB453:AF453" si="564">$T453*AA453*(1+$Q453)^AB$2</f>
        <v>615.121754367949</v>
      </c>
      <c r="AC453" s="20">
        <f>IFERROR(VLOOKUP($E453,INPUTS!$A$44:$G$103,4,0),SCENARIOS!$K$24)</f>
        <v>0.15</v>
      </c>
      <c r="AD453" s="15">
        <f t="shared" si="564"/>
        <v>1739.88451204897</v>
      </c>
      <c r="AE453" s="20">
        <f>IFERROR(VLOOKUP($E453,INPUTS!$A$44:$G$103,5,0),SCENARIOS!$L$24)</f>
        <v>0.3</v>
      </c>
      <c r="AF453" s="15">
        <f t="shared" si="564"/>
        <v>3937.0392528268</v>
      </c>
      <c r="AG453" s="20">
        <f>IFERROR(VLOOKUP($E453,INPUTS!$A$44:$G$103,6,0),SCENARIOS!$M$24)</f>
        <v>0.4</v>
      </c>
      <c r="AH453" s="15">
        <f t="shared" si="561"/>
        <v>5939.19806016134</v>
      </c>
      <c r="AI453" s="20">
        <f>IFERROR(VLOOKUP($E453,INPUTS!$A$44:$G$103,7,0),SCENARIOS!$N$24)</f>
        <v>0.5</v>
      </c>
      <c r="AJ453" s="15">
        <f t="shared" si="562"/>
        <v>8399.57182906326</v>
      </c>
      <c r="AL453" t="str">
        <f t="shared" ref="AL453:AL516" si="565">IF(H453="MULTI","MULTI",IF(COUNTIFS($E$4:$E$1277,H453,$H$4:$H$1277,E453)&gt;0,"Y","N"))</f>
        <v>N</v>
      </c>
      <c r="AM453" s="21">
        <f t="shared" ref="AM453:AM516" si="566">T453*((1+Q453)^25)</f>
        <v>16799.1436581265</v>
      </c>
    </row>
    <row r="454" ht="15" customHeight="1" spans="1:39">
      <c r="A454" s="6" t="s">
        <v>1422</v>
      </c>
      <c r="B454" s="52" t="s">
        <v>601</v>
      </c>
      <c r="C454" s="52" t="s">
        <v>602</v>
      </c>
      <c r="D454" s="52" t="s">
        <v>929</v>
      </c>
      <c r="E454" s="10" t="s">
        <v>210</v>
      </c>
      <c r="F454" s="52" t="s">
        <v>603</v>
      </c>
      <c r="G454" s="52" t="s">
        <v>165</v>
      </c>
      <c r="H454" s="52" t="s">
        <v>249</v>
      </c>
      <c r="I454" s="52" t="s">
        <v>930</v>
      </c>
      <c r="J454" s="52" t="s">
        <v>169</v>
      </c>
      <c r="K454" s="52" t="s">
        <v>931</v>
      </c>
      <c r="L454" s="53" t="s">
        <v>293</v>
      </c>
      <c r="M454" s="13">
        <v>155</v>
      </c>
      <c r="N454" s="14">
        <f t="shared" si="563"/>
        <v>0.424657534246575</v>
      </c>
      <c r="O454" s="15">
        <v>8100</v>
      </c>
      <c r="P454" s="15">
        <f t="shared" si="532"/>
        <v>1255500</v>
      </c>
      <c r="Q454" s="16">
        <f>IFERROR(VLOOKUP(G454,SCENARIOS!$A$13:$E$18,3,0),0.025)</f>
        <v>0.025</v>
      </c>
      <c r="R454" s="52">
        <f>IFERROR(VLOOKUP(L454,INPUTS!$A$107:$B$120,2,0),0.0082)</f>
        <v>0.0079</v>
      </c>
      <c r="S454" s="52">
        <f t="shared" si="533"/>
        <v>63.99</v>
      </c>
      <c r="T454" s="15">
        <f t="shared" si="534"/>
        <v>9918.45</v>
      </c>
      <c r="U454" s="15">
        <f>T454/INPUTS!$B$7*1000</f>
        <v>12398062.5</v>
      </c>
      <c r="V454" s="15">
        <f>T454*INPUTS!$B$6</f>
        <v>31342.302</v>
      </c>
      <c r="W454" s="54" t="s">
        <v>396</v>
      </c>
      <c r="X454" s="54" t="s">
        <v>396</v>
      </c>
      <c r="Y454" s="67">
        <f>IFERROR(VLOOKUP(E454,INPUTS!$A$44:$B$103,2,0),0)</f>
        <v>0.02</v>
      </c>
      <c r="Z454" s="15">
        <f t="shared" si="559"/>
        <v>198.369</v>
      </c>
      <c r="AA454" s="20">
        <f>IFERROR(VLOOKUP(E454,INPUTS!$A$44:$C$103,3,0),SCENARIOS!$J$24)</f>
        <v>0.06</v>
      </c>
      <c r="AB454" s="15">
        <f t="shared" ref="AB454:AF454" si="567">$T454*AA454*(1+$Q454)^AB$2</f>
        <v>673.308947348701</v>
      </c>
      <c r="AC454" s="20">
        <f>IFERROR(VLOOKUP($E454,INPUTS!$A$44:$G$103,4,0),SCENARIOS!$K$24)</f>
        <v>0.15</v>
      </c>
      <c r="AD454" s="15">
        <f t="shared" si="567"/>
        <v>1904.46818210765</v>
      </c>
      <c r="AE454" s="20">
        <f>IFERROR(VLOOKUP($E454,INPUTS!$A$44:$G$103,5,0),SCENARIOS!$L$24)</f>
        <v>0.3</v>
      </c>
      <c r="AF454" s="15">
        <f t="shared" si="567"/>
        <v>4309.46188485096</v>
      </c>
      <c r="AG454" s="20">
        <f>IFERROR(VLOOKUP($E454,INPUTS!$A$44:$G$103,6,0),SCENARIOS!$M$24)</f>
        <v>0.4</v>
      </c>
      <c r="AH454" s="15">
        <f t="shared" si="561"/>
        <v>6501.01409287931</v>
      </c>
      <c r="AI454" s="20">
        <f>IFERROR(VLOOKUP($E454,INPUTS!$A$44:$G$103,7,0),SCENARIOS!$N$24)</f>
        <v>0.5</v>
      </c>
      <c r="AJ454" s="15">
        <f t="shared" si="562"/>
        <v>9194.12592100168</v>
      </c>
      <c r="AL454" t="str">
        <f t="shared" si="565"/>
        <v>N</v>
      </c>
      <c r="AM454" s="21">
        <f t="shared" si="566"/>
        <v>18388.2518420034</v>
      </c>
    </row>
    <row r="455" ht="15" customHeight="1" spans="1:39">
      <c r="A455" s="24" t="s">
        <v>1423</v>
      </c>
      <c r="B455" s="52" t="s">
        <v>601</v>
      </c>
      <c r="C455" s="52" t="s">
        <v>602</v>
      </c>
      <c r="D455" s="52" t="s">
        <v>929</v>
      </c>
      <c r="E455" s="10" t="s">
        <v>210</v>
      </c>
      <c r="F455" s="52" t="s">
        <v>603</v>
      </c>
      <c r="G455" s="52" t="s">
        <v>165</v>
      </c>
      <c r="H455" s="52" t="s">
        <v>452</v>
      </c>
      <c r="I455" s="52" t="s">
        <v>451</v>
      </c>
      <c r="J455" s="52" t="s">
        <v>181</v>
      </c>
      <c r="K455" s="52" t="s">
        <v>931</v>
      </c>
      <c r="L455" s="53" t="s">
        <v>293</v>
      </c>
      <c r="M455" s="13">
        <v>155</v>
      </c>
      <c r="N455" s="14">
        <f t="shared" si="563"/>
        <v>0.424657534246575</v>
      </c>
      <c r="O455" s="15">
        <v>10200</v>
      </c>
      <c r="P455" s="15">
        <f t="shared" si="532"/>
        <v>1581000</v>
      </c>
      <c r="Q455" s="16">
        <f>IFERROR(VLOOKUP(G455,SCENARIOS!$A$13:$E$18,3,0),0.025)</f>
        <v>0.025</v>
      </c>
      <c r="R455" s="52">
        <f>IFERROR(VLOOKUP(L455,INPUTS!$A$107:$B$120,2,0),0.0082)</f>
        <v>0.0079</v>
      </c>
      <c r="S455" s="52">
        <f t="shared" si="533"/>
        <v>80.58</v>
      </c>
      <c r="T455" s="15">
        <f t="shared" si="534"/>
        <v>12489.9</v>
      </c>
      <c r="U455" s="15">
        <f>T455/INPUTS!$B$7*1000</f>
        <v>15612375</v>
      </c>
      <c r="V455" s="15">
        <f>T455*INPUTS!$B$6</f>
        <v>39468.084</v>
      </c>
      <c r="W455" s="54" t="s">
        <v>521</v>
      </c>
      <c r="X455" s="54" t="s">
        <v>396</v>
      </c>
      <c r="Y455" s="67">
        <f>IFERROR(VLOOKUP(E455,INPUTS!$A$44:$B$103,2,0),0)</f>
        <v>0.02</v>
      </c>
      <c r="Z455" s="15">
        <f t="shared" si="559"/>
        <v>249.798</v>
      </c>
      <c r="AA455" s="20">
        <f>IFERROR(VLOOKUP(E455,INPUTS!$A$44:$C$103,3,0),SCENARIOS!$J$24)</f>
        <v>0.06</v>
      </c>
      <c r="AB455" s="15">
        <f t="shared" ref="AB455:AF455" si="568">$T455*AA455*(1+$Q455)^AB$2</f>
        <v>847.870526290957</v>
      </c>
      <c r="AC455" s="20">
        <f>IFERROR(VLOOKUP($E455,INPUTS!$A$44:$G$103,4,0),SCENARIOS!$K$24)</f>
        <v>0.15</v>
      </c>
      <c r="AD455" s="15">
        <f t="shared" si="568"/>
        <v>2398.21919228371</v>
      </c>
      <c r="AE455" s="20">
        <f>IFERROR(VLOOKUP($E455,INPUTS!$A$44:$G$103,5,0),SCENARIOS!$L$24)</f>
        <v>0.3</v>
      </c>
      <c r="AF455" s="15">
        <f t="shared" si="568"/>
        <v>5426.72978092343</v>
      </c>
      <c r="AG455" s="20">
        <f>IFERROR(VLOOKUP($E455,INPUTS!$A$44:$G$103,6,0),SCENARIOS!$M$24)</f>
        <v>0.4</v>
      </c>
      <c r="AH455" s="15">
        <f t="shared" si="561"/>
        <v>8186.46219103321</v>
      </c>
      <c r="AI455" s="20">
        <f>IFERROR(VLOOKUP($E455,INPUTS!$A$44:$G$103,7,0),SCENARIOS!$N$24)</f>
        <v>0.5</v>
      </c>
      <c r="AJ455" s="15">
        <f t="shared" si="562"/>
        <v>11577.7881968169</v>
      </c>
      <c r="AL455" t="str">
        <f t="shared" si="565"/>
        <v>N</v>
      </c>
      <c r="AM455" s="21">
        <f t="shared" si="566"/>
        <v>23155.5763936339</v>
      </c>
    </row>
    <row r="456" ht="15" customHeight="1" spans="1:39">
      <c r="A456" s="6" t="s">
        <v>1424</v>
      </c>
      <c r="B456" s="52" t="s">
        <v>601</v>
      </c>
      <c r="C456" s="52" t="s">
        <v>602</v>
      </c>
      <c r="D456" s="52" t="s">
        <v>929</v>
      </c>
      <c r="E456" s="10" t="s">
        <v>210</v>
      </c>
      <c r="F456" s="52" t="s">
        <v>603</v>
      </c>
      <c r="G456" s="52" t="s">
        <v>165</v>
      </c>
      <c r="H456" s="52" t="s">
        <v>440</v>
      </c>
      <c r="I456" s="52" t="s">
        <v>439</v>
      </c>
      <c r="J456" s="52" t="s">
        <v>177</v>
      </c>
      <c r="K456" s="52" t="s">
        <v>931</v>
      </c>
      <c r="L456" s="53" t="s">
        <v>291</v>
      </c>
      <c r="M456" s="13">
        <v>233</v>
      </c>
      <c r="N456" s="14">
        <f t="shared" si="563"/>
        <v>0.638356164383562</v>
      </c>
      <c r="O456" s="15">
        <v>4600</v>
      </c>
      <c r="P456" s="15">
        <f t="shared" si="532"/>
        <v>1071800</v>
      </c>
      <c r="Q456" s="16">
        <f>IFERROR(VLOOKUP(G456,SCENARIOS!$A$13:$E$18,3,0),0.025)</f>
        <v>0.025</v>
      </c>
      <c r="R456" s="52">
        <f>IFERROR(VLOOKUP(L456,INPUTS!$A$107:$B$120,2,0),0.0082)</f>
        <v>0.0079</v>
      </c>
      <c r="S456" s="52">
        <f t="shared" si="533"/>
        <v>36.34</v>
      </c>
      <c r="T456" s="15">
        <f t="shared" si="534"/>
        <v>8467.22</v>
      </c>
      <c r="U456" s="15">
        <f>T456/INPUTS!$B$7*1000</f>
        <v>10584025</v>
      </c>
      <c r="V456" s="15">
        <f>T456*INPUTS!$B$6</f>
        <v>26756.4152</v>
      </c>
      <c r="W456" s="54" t="s">
        <v>396</v>
      </c>
      <c r="X456" s="54" t="s">
        <v>396</v>
      </c>
      <c r="Y456" s="67">
        <f>IFERROR(VLOOKUP(E456,INPUTS!$A$44:$B$103,2,0),0)</f>
        <v>0.02</v>
      </c>
      <c r="Z456" s="15">
        <f t="shared" si="559"/>
        <v>169.3444</v>
      </c>
      <c r="AA456" s="20">
        <f>IFERROR(VLOOKUP(E456,INPUTS!$A$44:$C$103,3,0),SCENARIOS!$J$24)</f>
        <v>0.06</v>
      </c>
      <c r="AB456" s="15">
        <f t="shared" ref="AB456:AF456" si="569">$T456*AA456*(1+$Q456)^AB$2</f>
        <v>574.792934901105</v>
      </c>
      <c r="AC456" s="20">
        <f>IFERROR(VLOOKUP($E456,INPUTS!$A$44:$G$103,4,0),SCENARIOS!$K$24)</f>
        <v>0.15</v>
      </c>
      <c r="AD456" s="15">
        <f t="shared" si="569"/>
        <v>1625.81361814654</v>
      </c>
      <c r="AE456" s="20">
        <f>IFERROR(VLOOKUP($E456,INPUTS!$A$44:$G$103,5,0),SCENARIOS!$L$24)</f>
        <v>0.3</v>
      </c>
      <c r="AF456" s="15">
        <f t="shared" si="569"/>
        <v>3678.91776040084</v>
      </c>
      <c r="AG456" s="20">
        <f>IFERROR(VLOOKUP($E456,INPUTS!$A$44:$G$103,6,0),SCENARIOS!$M$24)</f>
        <v>0.4</v>
      </c>
      <c r="AH456" s="15">
        <f t="shared" si="561"/>
        <v>5549.81035822226</v>
      </c>
      <c r="AI456" s="20">
        <f>IFERROR(VLOOKUP($E456,INPUTS!$A$44:$G$103,7,0),SCENARIOS!$N$24)</f>
        <v>0.5</v>
      </c>
      <c r="AJ456" s="15">
        <f t="shared" si="562"/>
        <v>7848.87627409765</v>
      </c>
      <c r="AL456" t="str">
        <f t="shared" si="565"/>
        <v>Y</v>
      </c>
      <c r="AM456" s="21">
        <f t="shared" si="566"/>
        <v>15697.7525481953</v>
      </c>
    </row>
    <row r="457" ht="15" customHeight="1" spans="1:39">
      <c r="A457" s="24" t="s">
        <v>1425</v>
      </c>
      <c r="B457" s="52" t="s">
        <v>601</v>
      </c>
      <c r="C457" s="52" t="s">
        <v>602</v>
      </c>
      <c r="D457" s="52" t="s">
        <v>929</v>
      </c>
      <c r="E457" s="10" t="s">
        <v>210</v>
      </c>
      <c r="F457" s="52" t="s">
        <v>603</v>
      </c>
      <c r="G457" s="52" t="s">
        <v>165</v>
      </c>
      <c r="H457" s="52" t="s">
        <v>448</v>
      </c>
      <c r="I457" s="52" t="s">
        <v>447</v>
      </c>
      <c r="J457" s="52" t="s">
        <v>177</v>
      </c>
      <c r="K457" s="52" t="s">
        <v>931</v>
      </c>
      <c r="L457" s="53" t="s">
        <v>291</v>
      </c>
      <c r="M457" s="13">
        <v>155</v>
      </c>
      <c r="N457" s="14">
        <f t="shared" si="563"/>
        <v>0.424657534246575</v>
      </c>
      <c r="O457" s="15">
        <v>4500</v>
      </c>
      <c r="P457" s="15">
        <f t="shared" si="532"/>
        <v>697500</v>
      </c>
      <c r="Q457" s="16">
        <f>IFERROR(VLOOKUP(G457,SCENARIOS!$A$13:$E$18,3,0),0.025)</f>
        <v>0.025</v>
      </c>
      <c r="R457" s="52">
        <f>IFERROR(VLOOKUP(L457,INPUTS!$A$107:$B$120,2,0),0.0082)</f>
        <v>0.0079</v>
      </c>
      <c r="S457" s="52">
        <f t="shared" si="533"/>
        <v>35.55</v>
      </c>
      <c r="T457" s="15">
        <f t="shared" si="534"/>
        <v>5510.25</v>
      </c>
      <c r="U457" s="15">
        <f>T457/INPUTS!$B$7*1000</f>
        <v>6887812.5</v>
      </c>
      <c r="V457" s="15">
        <f>T457*INPUTS!$B$6</f>
        <v>17412.39</v>
      </c>
      <c r="W457" s="54" t="s">
        <v>396</v>
      </c>
      <c r="X457" s="54" t="s">
        <v>396</v>
      </c>
      <c r="Y457" s="67">
        <f>IFERROR(VLOOKUP(E457,INPUTS!$A$44:$B$103,2,0),0)</f>
        <v>0.02</v>
      </c>
      <c r="Z457" s="15">
        <f t="shared" si="559"/>
        <v>110.205</v>
      </c>
      <c r="AA457" s="20">
        <f>IFERROR(VLOOKUP(E457,INPUTS!$A$44:$C$103,3,0),SCENARIOS!$J$24)</f>
        <v>0.06</v>
      </c>
      <c r="AB457" s="15">
        <f t="shared" ref="AB457:AF457" si="570">$T457*AA457*(1+$Q457)^AB$2</f>
        <v>374.060526304834</v>
      </c>
      <c r="AC457" s="20">
        <f>IFERROR(VLOOKUP($E457,INPUTS!$A$44:$G$103,4,0),SCENARIOS!$K$24)</f>
        <v>0.15</v>
      </c>
      <c r="AD457" s="15">
        <f t="shared" si="570"/>
        <v>1058.0378789487</v>
      </c>
      <c r="AE457" s="20">
        <f>IFERROR(VLOOKUP($E457,INPUTS!$A$44:$G$103,5,0),SCENARIOS!$L$24)</f>
        <v>0.3</v>
      </c>
      <c r="AF457" s="15">
        <f t="shared" si="570"/>
        <v>2394.14549158386</v>
      </c>
      <c r="AG457" s="20">
        <f>IFERROR(VLOOKUP($E457,INPUTS!$A$44:$G$103,6,0),SCENARIOS!$M$24)</f>
        <v>0.4</v>
      </c>
      <c r="AH457" s="15">
        <f t="shared" si="561"/>
        <v>3611.67449604406</v>
      </c>
      <c r="AI457" s="20">
        <f>IFERROR(VLOOKUP($E457,INPUTS!$A$44:$G$103,7,0),SCENARIOS!$N$24)</f>
        <v>0.5</v>
      </c>
      <c r="AJ457" s="15">
        <f t="shared" si="562"/>
        <v>5107.84773388982</v>
      </c>
      <c r="AL457" t="str">
        <f t="shared" si="565"/>
        <v>Y</v>
      </c>
      <c r="AM457" s="21">
        <f t="shared" si="566"/>
        <v>10215.6954677796</v>
      </c>
    </row>
    <row r="458" ht="15" customHeight="1" spans="1:39">
      <c r="A458" s="6" t="s">
        <v>1426</v>
      </c>
      <c r="B458" s="52" t="s">
        <v>601</v>
      </c>
      <c r="C458" s="52" t="s">
        <v>602</v>
      </c>
      <c r="D458" s="52" t="s">
        <v>929</v>
      </c>
      <c r="E458" s="10" t="s">
        <v>210</v>
      </c>
      <c r="F458" s="52" t="s">
        <v>603</v>
      </c>
      <c r="G458" s="52" t="s">
        <v>165</v>
      </c>
      <c r="H458" s="52" t="s">
        <v>644</v>
      </c>
      <c r="I458" s="52" t="s">
        <v>643</v>
      </c>
      <c r="J458" s="52" t="s">
        <v>185</v>
      </c>
      <c r="K458" s="52" t="s">
        <v>931</v>
      </c>
      <c r="L458" s="53" t="s">
        <v>291</v>
      </c>
      <c r="M458" s="13">
        <v>155</v>
      </c>
      <c r="N458" s="14">
        <f t="shared" si="563"/>
        <v>0.424657534246575</v>
      </c>
      <c r="O458" s="15">
        <v>8800</v>
      </c>
      <c r="P458" s="15">
        <f t="shared" si="532"/>
        <v>1364000</v>
      </c>
      <c r="Q458" s="16">
        <f>IFERROR(VLOOKUP(G458,SCENARIOS!$A$13:$E$18,3,0),0.025)</f>
        <v>0.025</v>
      </c>
      <c r="R458" s="52">
        <f>IFERROR(VLOOKUP(L458,INPUTS!$A$107:$B$120,2,0),0.0082)</f>
        <v>0.0079</v>
      </c>
      <c r="S458" s="52">
        <f t="shared" si="533"/>
        <v>69.52</v>
      </c>
      <c r="T458" s="15">
        <f t="shared" si="534"/>
        <v>10775.6</v>
      </c>
      <c r="U458" s="15">
        <f>T458/INPUTS!$B$7*1000</f>
        <v>13469500</v>
      </c>
      <c r="V458" s="15">
        <f>T458*INPUTS!$B$6</f>
        <v>34050.896</v>
      </c>
      <c r="W458" s="54" t="s">
        <v>396</v>
      </c>
      <c r="X458" s="54" t="s">
        <v>396</v>
      </c>
      <c r="Y458" s="67">
        <f>IFERROR(VLOOKUP(E458,INPUTS!$A$44:$B$103,2,0),0)</f>
        <v>0.02</v>
      </c>
      <c r="Z458" s="15">
        <f t="shared" si="559"/>
        <v>215.512</v>
      </c>
      <c r="AA458" s="20">
        <f>IFERROR(VLOOKUP(E458,INPUTS!$A$44:$C$103,3,0),SCENARIOS!$J$24)</f>
        <v>0.06</v>
      </c>
      <c r="AB458" s="15">
        <f t="shared" ref="AB458:AF458" si="571">$T458*AA458*(1+$Q458)^AB$2</f>
        <v>731.496140329453</v>
      </c>
      <c r="AC458" s="20">
        <f>IFERROR(VLOOKUP($E458,INPUTS!$A$44:$G$103,4,0),SCENARIOS!$K$24)</f>
        <v>0.15</v>
      </c>
      <c r="AD458" s="15">
        <f t="shared" si="571"/>
        <v>2069.05185216634</v>
      </c>
      <c r="AE458" s="20">
        <f>IFERROR(VLOOKUP($E458,INPUTS!$A$44:$G$103,5,0),SCENARIOS!$L$24)</f>
        <v>0.3</v>
      </c>
      <c r="AF458" s="15">
        <f t="shared" si="571"/>
        <v>4681.88451687511</v>
      </c>
      <c r="AG458" s="20">
        <f>IFERROR(VLOOKUP($E458,INPUTS!$A$44:$G$103,6,0),SCENARIOS!$M$24)</f>
        <v>0.4</v>
      </c>
      <c r="AH458" s="15">
        <f t="shared" si="561"/>
        <v>7062.83012559728</v>
      </c>
      <c r="AI458" s="20">
        <f>IFERROR(VLOOKUP($E458,INPUTS!$A$44:$G$103,7,0),SCENARIOS!$N$24)</f>
        <v>0.5</v>
      </c>
      <c r="AJ458" s="15">
        <f t="shared" si="562"/>
        <v>9988.6800129401</v>
      </c>
      <c r="AL458" t="str">
        <f t="shared" si="565"/>
        <v>N</v>
      </c>
      <c r="AM458" s="21">
        <f t="shared" si="566"/>
        <v>19977.3600258802</v>
      </c>
    </row>
    <row r="459" ht="15" customHeight="1" spans="1:39">
      <c r="A459" s="24" t="s">
        <v>1427</v>
      </c>
      <c r="B459" s="52" t="s">
        <v>601</v>
      </c>
      <c r="C459" s="52" t="s">
        <v>602</v>
      </c>
      <c r="D459" s="52" t="s">
        <v>929</v>
      </c>
      <c r="E459" s="10" t="s">
        <v>210</v>
      </c>
      <c r="F459" s="52" t="s">
        <v>603</v>
      </c>
      <c r="G459" s="52" t="s">
        <v>165</v>
      </c>
      <c r="H459" s="52" t="s">
        <v>640</v>
      </c>
      <c r="I459" s="52" t="s">
        <v>639</v>
      </c>
      <c r="J459" s="52" t="s">
        <v>185</v>
      </c>
      <c r="K459" s="52" t="s">
        <v>931</v>
      </c>
      <c r="L459" s="53" t="s">
        <v>291</v>
      </c>
      <c r="M459" s="13">
        <v>155</v>
      </c>
      <c r="N459" s="14">
        <f t="shared" si="563"/>
        <v>0.424657534246575</v>
      </c>
      <c r="O459" s="15">
        <v>6200</v>
      </c>
      <c r="P459" s="15">
        <f t="shared" si="532"/>
        <v>961000</v>
      </c>
      <c r="Q459" s="16">
        <f>IFERROR(VLOOKUP(G459,SCENARIOS!$A$13:$E$18,3,0),0.025)</f>
        <v>0.025</v>
      </c>
      <c r="R459" s="52">
        <f>IFERROR(VLOOKUP(L459,INPUTS!$A$107:$B$120,2,0),0.0082)</f>
        <v>0.0079</v>
      </c>
      <c r="S459" s="52">
        <f t="shared" si="533"/>
        <v>48.98</v>
      </c>
      <c r="T459" s="15">
        <f t="shared" si="534"/>
        <v>7591.9</v>
      </c>
      <c r="U459" s="15">
        <f>T459/INPUTS!$B$7*1000</f>
        <v>9489875</v>
      </c>
      <c r="V459" s="15">
        <f>T459*INPUTS!$B$6</f>
        <v>23990.404</v>
      </c>
      <c r="W459" s="54" t="s">
        <v>396</v>
      </c>
      <c r="X459" s="54" t="s">
        <v>396</v>
      </c>
      <c r="Y459" s="67">
        <f>IFERROR(VLOOKUP(E459,INPUTS!$A$44:$B$103,2,0),0)</f>
        <v>0.02</v>
      </c>
      <c r="Z459" s="15">
        <f t="shared" si="559"/>
        <v>151.838</v>
      </c>
      <c r="AA459" s="20">
        <f>IFERROR(VLOOKUP(E459,INPUTS!$A$44:$C$103,3,0),SCENARIOS!$J$24)</f>
        <v>0.06</v>
      </c>
      <c r="AB459" s="15">
        <f t="shared" ref="AB459:AF459" si="572">$T459*AA459*(1+$Q459)^AB$2</f>
        <v>515.37228068666</v>
      </c>
      <c r="AC459" s="20">
        <f>IFERROR(VLOOKUP($E459,INPUTS!$A$44:$G$103,4,0),SCENARIOS!$K$24)</f>
        <v>0.15</v>
      </c>
      <c r="AD459" s="15">
        <f t="shared" si="572"/>
        <v>1457.74107766265</v>
      </c>
      <c r="AE459" s="20">
        <f>IFERROR(VLOOKUP($E459,INPUTS!$A$44:$G$103,5,0),SCENARIOS!$L$24)</f>
        <v>0.3</v>
      </c>
      <c r="AF459" s="15">
        <f t="shared" si="572"/>
        <v>3298.6004550711</v>
      </c>
      <c r="AG459" s="20">
        <f>IFERROR(VLOOKUP($E459,INPUTS!$A$44:$G$103,6,0),SCENARIOS!$M$24)</f>
        <v>0.4</v>
      </c>
      <c r="AH459" s="15">
        <f t="shared" si="561"/>
        <v>4976.08486121626</v>
      </c>
      <c r="AI459" s="20">
        <f>IFERROR(VLOOKUP($E459,INPUTS!$A$44:$G$103,7,0),SCENARIOS!$N$24)</f>
        <v>0.5</v>
      </c>
      <c r="AJ459" s="15">
        <f t="shared" si="562"/>
        <v>7037.47910002598</v>
      </c>
      <c r="AL459" t="str">
        <f t="shared" si="565"/>
        <v>N</v>
      </c>
      <c r="AM459" s="21">
        <f t="shared" si="566"/>
        <v>14074.958200052</v>
      </c>
    </row>
    <row r="460" ht="15" customHeight="1" spans="1:39">
      <c r="A460" s="6" t="s">
        <v>1428</v>
      </c>
      <c r="B460" s="52" t="s">
        <v>592</v>
      </c>
      <c r="C460" s="52" t="s">
        <v>593</v>
      </c>
      <c r="D460" s="52" t="s">
        <v>929</v>
      </c>
      <c r="E460" s="10" t="s">
        <v>211</v>
      </c>
      <c r="F460" s="52" t="s">
        <v>594</v>
      </c>
      <c r="G460" s="52" t="s">
        <v>165</v>
      </c>
      <c r="H460" s="52" t="s">
        <v>255</v>
      </c>
      <c r="I460" s="52" t="s">
        <v>930</v>
      </c>
      <c r="J460" s="52" t="s">
        <v>169</v>
      </c>
      <c r="K460" s="52" t="s">
        <v>931</v>
      </c>
      <c r="L460" s="53" t="s">
        <v>288</v>
      </c>
      <c r="M460" s="13">
        <v>220</v>
      </c>
      <c r="N460" s="14">
        <f t="shared" si="563"/>
        <v>0.602739726027397</v>
      </c>
      <c r="O460" s="15">
        <v>6720</v>
      </c>
      <c r="P460" s="15">
        <f t="shared" si="532"/>
        <v>1478400</v>
      </c>
      <c r="Q460" s="16">
        <f>IFERROR(VLOOKUP(G460,SCENARIOS!$A$13:$E$18,3,0),0.025)</f>
        <v>0.025</v>
      </c>
      <c r="R460" s="52">
        <f>IFERROR(VLOOKUP(L460,INPUTS!$A$107:$B$120,2,0),0.0082)</f>
        <v>0.0085</v>
      </c>
      <c r="S460" s="52">
        <f t="shared" si="533"/>
        <v>57.12</v>
      </c>
      <c r="T460" s="15">
        <f t="shared" si="534"/>
        <v>12566.4</v>
      </c>
      <c r="U460" s="15">
        <f>T460/INPUTS!$B$7*1000</f>
        <v>15708000</v>
      </c>
      <c r="V460" s="15">
        <f>T460*INPUTS!$B$6</f>
        <v>39709.824</v>
      </c>
      <c r="W460" s="54" t="s">
        <v>396</v>
      </c>
      <c r="X460" s="54" t="s">
        <v>396</v>
      </c>
      <c r="Y460" s="67">
        <f>IFERROR(VLOOKUP(E460,INPUTS!$A$44:$B$103,2,0),0)</f>
        <v>0.02</v>
      </c>
      <c r="Z460" s="15">
        <f t="shared" si="559"/>
        <v>251.328</v>
      </c>
      <c r="AA460" s="20">
        <f>IFERROR(VLOOKUP(E460,INPUTS!$A$44:$C$103,3,0),SCENARIOS!$J$24)</f>
        <v>0.06</v>
      </c>
      <c r="AB460" s="15">
        <f t="shared" ref="AB460:AF460" si="573">$T460*AA460*(1+$Q460)^AB$2</f>
        <v>853.063689988125</v>
      </c>
      <c r="AC460" s="20">
        <f>IFERROR(VLOOKUP($E460,INPUTS!$A$44:$G$103,4,0),SCENARIOS!$K$24)</f>
        <v>0.15</v>
      </c>
      <c r="AD460" s="15">
        <f t="shared" si="573"/>
        <v>2412.90816242837</v>
      </c>
      <c r="AE460" s="20">
        <f>IFERROR(VLOOKUP($E460,INPUTS!$A$44:$G$103,5,0),SCENARIOS!$L$24)</f>
        <v>0.3</v>
      </c>
      <c r="AF460" s="15">
        <f t="shared" si="573"/>
        <v>5459.96822384456</v>
      </c>
      <c r="AG460" s="20">
        <f>IFERROR(VLOOKUP($E460,INPUTS!$A$44:$G$103,6,0),SCENARIOS!$M$24)</f>
        <v>0.4</v>
      </c>
      <c r="AH460" s="15">
        <f t="shared" si="561"/>
        <v>8236.60385410609</v>
      </c>
      <c r="AI460" s="20">
        <f>IFERROR(VLOOKUP($E460,INPUTS!$A$44:$G$103,7,0),SCENARIOS!$N$24)</f>
        <v>0.5</v>
      </c>
      <c r="AJ460" s="15">
        <f t="shared" si="562"/>
        <v>11648.7015585778</v>
      </c>
      <c r="AL460" t="str">
        <f t="shared" si="565"/>
        <v>N</v>
      </c>
      <c r="AM460" s="21">
        <f t="shared" si="566"/>
        <v>23297.4031171555</v>
      </c>
    </row>
    <row r="461" ht="15" customHeight="1" spans="1:39">
      <c r="A461" s="24" t="s">
        <v>1429</v>
      </c>
      <c r="B461" s="52" t="s">
        <v>592</v>
      </c>
      <c r="C461" s="52" t="s">
        <v>593</v>
      </c>
      <c r="D461" s="52" t="s">
        <v>929</v>
      </c>
      <c r="E461" s="10" t="s">
        <v>211</v>
      </c>
      <c r="F461" s="52" t="s">
        <v>594</v>
      </c>
      <c r="G461" s="52" t="s">
        <v>165</v>
      </c>
      <c r="H461" s="52" t="s">
        <v>248</v>
      </c>
      <c r="I461" s="52" t="s">
        <v>930</v>
      </c>
      <c r="J461" s="52" t="s">
        <v>169</v>
      </c>
      <c r="K461" s="52" t="s">
        <v>931</v>
      </c>
      <c r="L461" s="53" t="s">
        <v>288</v>
      </c>
      <c r="M461" s="13">
        <v>146</v>
      </c>
      <c r="N461" s="14">
        <f t="shared" si="563"/>
        <v>0.4</v>
      </c>
      <c r="O461" s="15">
        <v>9110</v>
      </c>
      <c r="P461" s="15">
        <f t="shared" si="532"/>
        <v>1330060</v>
      </c>
      <c r="Q461" s="16">
        <f>IFERROR(VLOOKUP(G461,SCENARIOS!$A$13:$E$18,3,0),0.025)</f>
        <v>0.025</v>
      </c>
      <c r="R461" s="52">
        <f>IFERROR(VLOOKUP(L461,INPUTS!$A$107:$B$120,2,0),0.0082)</f>
        <v>0.0085</v>
      </c>
      <c r="S461" s="52">
        <f t="shared" si="533"/>
        <v>77.435</v>
      </c>
      <c r="T461" s="15">
        <f t="shared" si="534"/>
        <v>11305.51</v>
      </c>
      <c r="U461" s="15">
        <f>T461/INPUTS!$B$7*1000</f>
        <v>14131887.5</v>
      </c>
      <c r="V461" s="15">
        <f>T461*INPUTS!$B$6</f>
        <v>35725.4116</v>
      </c>
      <c r="W461" s="54" t="s">
        <v>396</v>
      </c>
      <c r="X461" s="54" t="s">
        <v>396</v>
      </c>
      <c r="Y461" s="67">
        <f>IFERROR(VLOOKUP(E461,INPUTS!$A$44:$B$103,2,0),0)</f>
        <v>0.02</v>
      </c>
      <c r="Z461" s="15">
        <f t="shared" si="559"/>
        <v>226.1102</v>
      </c>
      <c r="AA461" s="20">
        <f>IFERROR(VLOOKUP(E461,INPUTS!$A$44:$C$103,3,0),SCENARIOS!$J$24)</f>
        <v>0.06</v>
      </c>
      <c r="AB461" s="15">
        <f t="shared" ref="AB461:AF461" si="574">$T461*AA461*(1+$Q461)^AB$2</f>
        <v>767.468811895025</v>
      </c>
      <c r="AC461" s="20">
        <f>IFERROR(VLOOKUP($E461,INPUTS!$A$44:$G$103,4,0),SCENARIOS!$K$24)</f>
        <v>0.15</v>
      </c>
      <c r="AD461" s="15">
        <f t="shared" si="574"/>
        <v>2170.8012922886</v>
      </c>
      <c r="AE461" s="20">
        <f>IFERROR(VLOOKUP($E461,INPUTS!$A$44:$G$103,5,0),SCENARIOS!$L$24)</f>
        <v>0.3</v>
      </c>
      <c r="AF461" s="15">
        <f t="shared" si="574"/>
        <v>4912.12482129782</v>
      </c>
      <c r="AG461" s="20">
        <f>IFERROR(VLOOKUP($E461,INPUTS!$A$44:$G$103,6,0),SCENARIOS!$M$24)</f>
        <v>0.4</v>
      </c>
      <c r="AH461" s="15">
        <f t="shared" si="561"/>
        <v>7410.15782074699</v>
      </c>
      <c r="AI461" s="20">
        <f>IFERROR(VLOOKUP($E461,INPUTS!$A$44:$G$103,7,0),SCENARIOS!$N$24)</f>
        <v>0.5</v>
      </c>
      <c r="AJ461" s="15">
        <f t="shared" si="562"/>
        <v>10479.891771511</v>
      </c>
      <c r="AL461" t="str">
        <f t="shared" si="565"/>
        <v>N</v>
      </c>
      <c r="AM461" s="21">
        <f t="shared" si="566"/>
        <v>20959.7835430221</v>
      </c>
    </row>
    <row r="462" ht="15" customHeight="1" spans="1:39">
      <c r="A462" s="6" t="s">
        <v>1430</v>
      </c>
      <c r="B462" s="52" t="s">
        <v>592</v>
      </c>
      <c r="C462" s="52" t="s">
        <v>593</v>
      </c>
      <c r="D462" s="52" t="s">
        <v>929</v>
      </c>
      <c r="E462" s="10" t="s">
        <v>211</v>
      </c>
      <c r="F462" s="52" t="s">
        <v>594</v>
      </c>
      <c r="G462" s="52" t="s">
        <v>165</v>
      </c>
      <c r="H462" s="52" t="s">
        <v>256</v>
      </c>
      <c r="I462" s="52" t="s">
        <v>930</v>
      </c>
      <c r="J462" s="52" t="s">
        <v>169</v>
      </c>
      <c r="K462" s="52" t="s">
        <v>931</v>
      </c>
      <c r="L462" s="53" t="s">
        <v>288</v>
      </c>
      <c r="M462" s="13">
        <v>146</v>
      </c>
      <c r="N462" s="14">
        <f t="shared" si="563"/>
        <v>0.4</v>
      </c>
      <c r="O462" s="15">
        <v>6580</v>
      </c>
      <c r="P462" s="15">
        <f t="shared" si="532"/>
        <v>960680</v>
      </c>
      <c r="Q462" s="16">
        <f>IFERROR(VLOOKUP(G462,SCENARIOS!$A$13:$E$18,3,0),0.025)</f>
        <v>0.025</v>
      </c>
      <c r="R462" s="52">
        <f>IFERROR(VLOOKUP(L462,INPUTS!$A$107:$B$120,2,0),0.0082)</f>
        <v>0.0085</v>
      </c>
      <c r="S462" s="52">
        <f t="shared" si="533"/>
        <v>55.93</v>
      </c>
      <c r="T462" s="15">
        <f t="shared" si="534"/>
        <v>8165.78</v>
      </c>
      <c r="U462" s="15">
        <f>T462/INPUTS!$B$7*1000</f>
        <v>10207225</v>
      </c>
      <c r="V462" s="15">
        <f>T462*INPUTS!$B$6</f>
        <v>25803.8648</v>
      </c>
      <c r="W462" s="54" t="s">
        <v>396</v>
      </c>
      <c r="X462" s="54" t="s">
        <v>396</v>
      </c>
      <c r="Y462" s="67">
        <f>IFERROR(VLOOKUP(E462,INPUTS!$A$44:$B$103,2,0),0)</f>
        <v>0.02</v>
      </c>
      <c r="Z462" s="15">
        <f t="shared" si="559"/>
        <v>163.3156</v>
      </c>
      <c r="AA462" s="20">
        <f>IFERROR(VLOOKUP(E462,INPUTS!$A$44:$C$103,3,0),SCENARIOS!$J$24)</f>
        <v>0.06</v>
      </c>
      <c r="AB462" s="15">
        <f t="shared" ref="AB462:AF462" si="575">$T462*AA462*(1+$Q462)^AB$2</f>
        <v>554.32983339948</v>
      </c>
      <c r="AC462" s="20">
        <f>IFERROR(VLOOKUP($E462,INPUTS!$A$44:$G$103,4,0),SCENARIOS!$K$24)</f>
        <v>0.15</v>
      </c>
      <c r="AD462" s="15">
        <f t="shared" si="575"/>
        <v>1567.93331539616</v>
      </c>
      <c r="AE462" s="20">
        <f>IFERROR(VLOOKUP($E462,INPUTS!$A$44:$G$103,5,0),SCENARIOS!$L$24)</f>
        <v>0.3</v>
      </c>
      <c r="AF462" s="15">
        <f t="shared" si="575"/>
        <v>3547.94526060808</v>
      </c>
      <c r="AG462" s="20">
        <f>IFERROR(VLOOKUP($E462,INPUTS!$A$44:$G$103,6,0),SCENARIOS!$M$24)</f>
        <v>0.4</v>
      </c>
      <c r="AH462" s="15">
        <f t="shared" si="561"/>
        <v>5352.2325423178</v>
      </c>
      <c r="AI462" s="20">
        <f>IFERROR(VLOOKUP($E462,INPUTS!$A$44:$G$103,7,0),SCENARIOS!$N$24)</f>
        <v>0.5</v>
      </c>
      <c r="AJ462" s="15">
        <f t="shared" si="562"/>
        <v>7569.44981959854</v>
      </c>
      <c r="AL462" t="str">
        <f t="shared" si="565"/>
        <v>N</v>
      </c>
      <c r="AM462" s="21">
        <f t="shared" si="566"/>
        <v>15138.8996391971</v>
      </c>
    </row>
    <row r="463" ht="15" customHeight="1" spans="1:39">
      <c r="A463" s="24" t="s">
        <v>1431</v>
      </c>
      <c r="B463" s="52" t="s">
        <v>592</v>
      </c>
      <c r="C463" s="52" t="s">
        <v>593</v>
      </c>
      <c r="D463" s="52" t="s">
        <v>929</v>
      </c>
      <c r="E463" s="10" t="s">
        <v>1448</v>
      </c>
      <c r="F463" s="52" t="s">
        <v>1449</v>
      </c>
      <c r="G463" s="52" t="s">
        <v>165</v>
      </c>
      <c r="H463" s="52" t="s">
        <v>245</v>
      </c>
      <c r="I463" s="52" t="s">
        <v>930</v>
      </c>
      <c r="J463" s="52" t="s">
        <v>169</v>
      </c>
      <c r="K463" s="52" t="s">
        <v>931</v>
      </c>
      <c r="L463" s="53" t="s">
        <v>288</v>
      </c>
      <c r="M463" s="13">
        <v>1995</v>
      </c>
      <c r="N463" s="14">
        <f t="shared" si="563"/>
        <v>5.46575342465753</v>
      </c>
      <c r="O463" s="15">
        <v>6780</v>
      </c>
      <c r="P463" s="15">
        <f t="shared" si="532"/>
        <v>13526100</v>
      </c>
      <c r="Q463" s="16">
        <f>IFERROR(VLOOKUP(G463,SCENARIOS!$A$13:$E$18,3,0),0.025)</f>
        <v>0.025</v>
      </c>
      <c r="R463" s="52">
        <f>IFERROR(VLOOKUP(L463,INPUTS!$A$107:$B$120,2,0),0.0082)</f>
        <v>0.0085</v>
      </c>
      <c r="S463" s="52">
        <f t="shared" si="533"/>
        <v>57.63</v>
      </c>
      <c r="T463" s="15">
        <f t="shared" si="534"/>
        <v>114971.85</v>
      </c>
      <c r="U463" s="15">
        <f>T463/INPUTS!$B$7*1000</f>
        <v>143714812.5</v>
      </c>
      <c r="V463" s="15">
        <f>T463*INPUTS!$B$6</f>
        <v>363311.046</v>
      </c>
      <c r="W463" s="54" t="s">
        <v>396</v>
      </c>
      <c r="X463" s="54" t="s">
        <v>396</v>
      </c>
      <c r="Y463" s="67">
        <f>IFERROR(VLOOKUP(E463,INPUTS!$A$44:$B$103,2,0),0)</f>
        <v>0</v>
      </c>
      <c r="Z463" s="15">
        <f t="shared" si="559"/>
        <v>0</v>
      </c>
      <c r="AA463" s="20">
        <f>IFERROR(VLOOKUP(E463,INPUTS!$A$44:$C$103,3,0),SCENARIOS!$J$24)</f>
        <v>0.01</v>
      </c>
      <c r="AB463" s="15">
        <f t="shared" ref="AB463:AF463" si="576">$T463*AA463*(1+$Q463)^AB$2</f>
        <v>1300.80095341229</v>
      </c>
      <c r="AC463" s="20">
        <f>IFERROR(VLOOKUP($E463,INPUTS!$A$44:$G$103,4,0),SCENARIOS!$K$24)</f>
        <v>0.05</v>
      </c>
      <c r="AD463" s="15">
        <f t="shared" si="576"/>
        <v>7358.6844101331</v>
      </c>
      <c r="AE463" s="20">
        <f>IFERROR(VLOOKUP($E463,INPUTS!$A$44:$G$103,5,0),SCENARIOS!$L$24)</f>
        <v>0.1</v>
      </c>
      <c r="AF463" s="15">
        <f t="shared" si="576"/>
        <v>16651.3519553896</v>
      </c>
      <c r="AG463" s="20">
        <f>IFERROR(VLOOKUP($E463,INPUTS!$A$44:$G$103,6,0),SCENARIOS!$M$24)</f>
        <v>0.2</v>
      </c>
      <c r="AH463" s="15">
        <f t="shared" si="561"/>
        <v>37678.9527161203</v>
      </c>
      <c r="AI463" s="20">
        <f>IFERROR(VLOOKUP($E463,INPUTS!$A$44:$G$103,7,0),SCENARIOS!$N$24)</f>
        <v>0.25</v>
      </c>
      <c r="AJ463" s="15">
        <f t="shared" si="562"/>
        <v>53287.84569517</v>
      </c>
      <c r="AL463" t="str">
        <f t="shared" si="565"/>
        <v>N</v>
      </c>
      <c r="AM463" s="21">
        <f t="shared" si="566"/>
        <v>213151.38278068</v>
      </c>
    </row>
    <row r="464" ht="15" customHeight="1" spans="1:39">
      <c r="A464" s="6" t="s">
        <v>1432</v>
      </c>
      <c r="B464" s="52" t="s">
        <v>592</v>
      </c>
      <c r="C464" s="52" t="s">
        <v>593</v>
      </c>
      <c r="D464" s="52" t="s">
        <v>929</v>
      </c>
      <c r="E464" s="10" t="s">
        <v>1448</v>
      </c>
      <c r="F464" s="52" t="s">
        <v>1449</v>
      </c>
      <c r="G464" s="52" t="s">
        <v>165</v>
      </c>
      <c r="H464" s="52" t="s">
        <v>249</v>
      </c>
      <c r="I464" s="52" t="s">
        <v>930</v>
      </c>
      <c r="J464" s="52" t="s">
        <v>169</v>
      </c>
      <c r="K464" s="52" t="s">
        <v>931</v>
      </c>
      <c r="L464" s="53" t="s">
        <v>288</v>
      </c>
      <c r="M464" s="13">
        <v>1995</v>
      </c>
      <c r="N464" s="14">
        <f t="shared" si="563"/>
        <v>5.46575342465753</v>
      </c>
      <c r="O464" s="15">
        <v>7870</v>
      </c>
      <c r="P464" s="15">
        <f t="shared" si="532"/>
        <v>15700650</v>
      </c>
      <c r="Q464" s="16">
        <f>IFERROR(VLOOKUP(G464,SCENARIOS!$A$13:$E$18,3,0),0.025)</f>
        <v>0.025</v>
      </c>
      <c r="R464" s="52">
        <f>IFERROR(VLOOKUP(L464,INPUTS!$A$107:$B$120,2,0),0.0082)</f>
        <v>0.0085</v>
      </c>
      <c r="S464" s="52">
        <f t="shared" si="533"/>
        <v>66.895</v>
      </c>
      <c r="T464" s="15">
        <f t="shared" si="534"/>
        <v>133455.525</v>
      </c>
      <c r="U464" s="15">
        <f>T464/INPUTS!$B$7*1000</f>
        <v>166819406.25</v>
      </c>
      <c r="V464" s="15">
        <f>T464*INPUTS!$B$6</f>
        <v>421719.459</v>
      </c>
      <c r="W464" s="54" t="s">
        <v>396</v>
      </c>
      <c r="X464" s="54" t="s">
        <v>396</v>
      </c>
      <c r="Y464" s="67">
        <f>IFERROR(VLOOKUP(E464,INPUTS!$A$44:$B$103,2,0),0)</f>
        <v>0</v>
      </c>
      <c r="Z464" s="15">
        <f t="shared" si="559"/>
        <v>0</v>
      </c>
      <c r="AA464" s="20">
        <f>IFERROR(VLOOKUP(E464,INPUTS!$A$44:$C$103,3,0),SCENARIOS!$J$24)</f>
        <v>0.01</v>
      </c>
      <c r="AB464" s="15">
        <f t="shared" ref="AB464:AF464" si="577">$T464*AA464*(1+$Q464)^AB$2</f>
        <v>1509.9267704063</v>
      </c>
      <c r="AC464" s="20">
        <f>IFERROR(VLOOKUP($E464,INPUTS!$A$44:$G$103,4,0),SCENARIOS!$K$24)</f>
        <v>0.05</v>
      </c>
      <c r="AD464" s="15">
        <f t="shared" si="577"/>
        <v>8541.71774450553</v>
      </c>
      <c r="AE464" s="20">
        <f>IFERROR(VLOOKUP($E464,INPUTS!$A$44:$G$103,5,0),SCENARIOS!$L$24)</f>
        <v>0.1</v>
      </c>
      <c r="AF464" s="15">
        <f t="shared" si="577"/>
        <v>19328.3392166543</v>
      </c>
      <c r="AG464" s="20">
        <f>IFERROR(VLOOKUP($E464,INPUTS!$A$44:$G$103,6,0),SCENARIOS!$M$24)</f>
        <v>0.2</v>
      </c>
      <c r="AH464" s="15">
        <f t="shared" si="561"/>
        <v>43736.4834625172</v>
      </c>
      <c r="AI464" s="20">
        <f>IFERROR(VLOOKUP($E464,INPUTS!$A$44:$G$103,7,0),SCENARIOS!$N$24)</f>
        <v>0.25</v>
      </c>
      <c r="AJ464" s="15">
        <f t="shared" si="562"/>
        <v>61854.7707405587</v>
      </c>
      <c r="AL464" t="str">
        <f t="shared" si="565"/>
        <v>N</v>
      </c>
      <c r="AM464" s="21">
        <f t="shared" si="566"/>
        <v>247419.082962235</v>
      </c>
    </row>
    <row r="465" ht="15" customHeight="1" spans="1:39">
      <c r="A465" s="24" t="s">
        <v>1433</v>
      </c>
      <c r="B465" s="52" t="s">
        <v>592</v>
      </c>
      <c r="C465" s="52" t="s">
        <v>593</v>
      </c>
      <c r="D465" s="52" t="s">
        <v>929</v>
      </c>
      <c r="E465" s="10" t="s">
        <v>1448</v>
      </c>
      <c r="F465" s="52" t="s">
        <v>1449</v>
      </c>
      <c r="G465" s="52" t="s">
        <v>165</v>
      </c>
      <c r="H465" s="52" t="s">
        <v>234</v>
      </c>
      <c r="I465" s="52" t="s">
        <v>424</v>
      </c>
      <c r="J465" s="52" t="s">
        <v>173</v>
      </c>
      <c r="K465" s="52" t="s">
        <v>931</v>
      </c>
      <c r="L465" s="53" t="s">
        <v>288</v>
      </c>
      <c r="M465" s="13">
        <v>1995</v>
      </c>
      <c r="N465" s="14">
        <f t="shared" si="563"/>
        <v>5.46575342465753</v>
      </c>
      <c r="O465" s="15">
        <v>8800</v>
      </c>
      <c r="P465" s="15">
        <f t="shared" si="532"/>
        <v>17556000</v>
      </c>
      <c r="Q465" s="16">
        <f>IFERROR(VLOOKUP(G465,SCENARIOS!$A$13:$E$18,3,0),0.025)</f>
        <v>0.025</v>
      </c>
      <c r="R465" s="52">
        <f>IFERROR(VLOOKUP(L465,INPUTS!$A$107:$B$120,2,0),0.0082)</f>
        <v>0.0085</v>
      </c>
      <c r="S465" s="52">
        <f t="shared" si="533"/>
        <v>74.8</v>
      </c>
      <c r="T465" s="15">
        <f t="shared" si="534"/>
        <v>149226</v>
      </c>
      <c r="U465" s="15">
        <f>T465/INPUTS!$B$7*1000</f>
        <v>186532500</v>
      </c>
      <c r="V465" s="15">
        <f>T465*INPUTS!$B$6</f>
        <v>471554.16</v>
      </c>
      <c r="W465" s="54" t="s">
        <v>396</v>
      </c>
      <c r="X465" s="54" t="s">
        <v>396</v>
      </c>
      <c r="Y465" s="67">
        <f>IFERROR(VLOOKUP(E465,INPUTS!$A$44:$B$103,2,0),0)</f>
        <v>0</v>
      </c>
      <c r="Z465" s="15">
        <f t="shared" si="559"/>
        <v>0</v>
      </c>
      <c r="AA465" s="20">
        <f>IFERROR(VLOOKUP(E465,INPUTS!$A$44:$C$103,3,0),SCENARIOS!$J$24)</f>
        <v>0.01</v>
      </c>
      <c r="AB465" s="15">
        <f t="shared" ref="AB465:AF465" si="578">$T465*AA465*(1+$Q465)^AB$2</f>
        <v>1688.35521976816</v>
      </c>
      <c r="AC465" s="20">
        <f>IFERROR(VLOOKUP($E465,INPUTS!$A$44:$G$103,4,0),SCENARIOS!$K$24)</f>
        <v>0.05</v>
      </c>
      <c r="AD465" s="15">
        <f t="shared" si="578"/>
        <v>9551.09480961228</v>
      </c>
      <c r="AE465" s="20">
        <f>IFERROR(VLOOKUP($E465,INPUTS!$A$44:$G$103,5,0),SCENARIOS!$L$24)</f>
        <v>0.1</v>
      </c>
      <c r="AF465" s="15">
        <f t="shared" si="578"/>
        <v>21612.3742193847</v>
      </c>
      <c r="AG465" s="20">
        <f>IFERROR(VLOOKUP($E465,INPUTS!$A$44:$G$103,6,0),SCENARIOS!$M$24)</f>
        <v>0.2</v>
      </c>
      <c r="AH465" s="15">
        <f t="shared" si="561"/>
        <v>48904.8353837549</v>
      </c>
      <c r="AI465" s="20">
        <f>IFERROR(VLOOKUP($E465,INPUTS!$A$44:$G$103,7,0),SCENARIOS!$N$24)</f>
        <v>0.25</v>
      </c>
      <c r="AJ465" s="15">
        <f t="shared" si="562"/>
        <v>69164.1655040554</v>
      </c>
      <c r="AL465" t="str">
        <f t="shared" si="565"/>
        <v>N</v>
      </c>
      <c r="AM465" s="21">
        <f t="shared" si="566"/>
        <v>276656.662016222</v>
      </c>
    </row>
    <row r="466" ht="15" customHeight="1" spans="1:39">
      <c r="A466" s="6" t="s">
        <v>1434</v>
      </c>
      <c r="B466" s="52" t="s">
        <v>592</v>
      </c>
      <c r="C466" s="52" t="s">
        <v>593</v>
      </c>
      <c r="D466" s="52" t="s">
        <v>929</v>
      </c>
      <c r="E466" s="10" t="s">
        <v>1448</v>
      </c>
      <c r="F466" s="52" t="s">
        <v>1449</v>
      </c>
      <c r="G466" s="52" t="s">
        <v>165</v>
      </c>
      <c r="H466" s="52" t="s">
        <v>242</v>
      </c>
      <c r="I466" s="52" t="s">
        <v>421</v>
      </c>
      <c r="J466" s="52" t="s">
        <v>173</v>
      </c>
      <c r="K466" s="52" t="s">
        <v>931</v>
      </c>
      <c r="L466" s="53" t="s">
        <v>288</v>
      </c>
      <c r="M466" s="13">
        <v>1995</v>
      </c>
      <c r="N466" s="14">
        <f t="shared" si="563"/>
        <v>5.46575342465753</v>
      </c>
      <c r="O466" s="15">
        <v>10200</v>
      </c>
      <c r="P466" s="15">
        <f t="shared" si="532"/>
        <v>20349000</v>
      </c>
      <c r="Q466" s="16">
        <f>IFERROR(VLOOKUP(G466,SCENARIOS!$A$13:$E$18,3,0),0.025)</f>
        <v>0.025</v>
      </c>
      <c r="R466" s="52">
        <f>IFERROR(VLOOKUP(L466,INPUTS!$A$107:$B$120,2,0),0.0082)</f>
        <v>0.0085</v>
      </c>
      <c r="S466" s="52">
        <f t="shared" si="533"/>
        <v>86.7</v>
      </c>
      <c r="T466" s="15">
        <f t="shared" si="534"/>
        <v>172966.5</v>
      </c>
      <c r="U466" s="15">
        <f>T466/INPUTS!$B$7*1000</f>
        <v>216208125</v>
      </c>
      <c r="V466" s="15">
        <f>T466*INPUTS!$B$6</f>
        <v>546574.14</v>
      </c>
      <c r="W466" s="54" t="s">
        <v>396</v>
      </c>
      <c r="X466" s="54" t="s">
        <v>396</v>
      </c>
      <c r="Y466" s="67">
        <f>IFERROR(VLOOKUP(E466,INPUTS!$A$44:$B$103,2,0),0)</f>
        <v>0</v>
      </c>
      <c r="Z466" s="15">
        <f t="shared" si="559"/>
        <v>0</v>
      </c>
      <c r="AA466" s="20">
        <f>IFERROR(VLOOKUP(E466,INPUTS!$A$44:$C$103,3,0),SCENARIOS!$J$24)</f>
        <v>0.01</v>
      </c>
      <c r="AB466" s="15">
        <f t="shared" ref="AB466:AF466" si="579">$T466*AA466*(1+$Q466)^AB$2</f>
        <v>1956.95718654946</v>
      </c>
      <c r="AC466" s="20">
        <f>IFERROR(VLOOKUP($E466,INPUTS!$A$44:$G$103,4,0),SCENARIOS!$K$24)</f>
        <v>0.05</v>
      </c>
      <c r="AD466" s="15">
        <f t="shared" si="579"/>
        <v>11070.587165687</v>
      </c>
      <c r="AE466" s="20">
        <f>IFERROR(VLOOKUP($E466,INPUTS!$A$44:$G$103,5,0),SCENARIOS!$L$24)</f>
        <v>0.1</v>
      </c>
      <c r="AF466" s="15">
        <f t="shared" si="579"/>
        <v>25050.7064815595</v>
      </c>
      <c r="AG466" s="20">
        <f>IFERROR(VLOOKUP($E466,INPUTS!$A$44:$G$103,6,0),SCENARIOS!$M$24)</f>
        <v>0.2</v>
      </c>
      <c r="AH466" s="15">
        <f t="shared" si="561"/>
        <v>56685.1501038977</v>
      </c>
      <c r="AI466" s="20">
        <f>IFERROR(VLOOKUP($E466,INPUTS!$A$44:$G$103,7,0),SCENARIOS!$N$24)</f>
        <v>0.25</v>
      </c>
      <c r="AJ466" s="15">
        <f t="shared" si="562"/>
        <v>80167.5554706097</v>
      </c>
      <c r="AL466" t="str">
        <f t="shared" si="565"/>
        <v>N</v>
      </c>
      <c r="AM466" s="21">
        <f t="shared" si="566"/>
        <v>320670.221882439</v>
      </c>
    </row>
    <row r="467" ht="15" customHeight="1" spans="1:39">
      <c r="A467" s="24" t="s">
        <v>1435</v>
      </c>
      <c r="B467" s="52" t="s">
        <v>592</v>
      </c>
      <c r="C467" s="52" t="s">
        <v>593</v>
      </c>
      <c r="D467" s="52" t="s">
        <v>929</v>
      </c>
      <c r="E467" s="10" t="s">
        <v>211</v>
      </c>
      <c r="F467" s="52" t="s">
        <v>594</v>
      </c>
      <c r="G467" s="52" t="s">
        <v>165</v>
      </c>
      <c r="H467" s="52" t="s">
        <v>234</v>
      </c>
      <c r="I467" s="52" t="s">
        <v>424</v>
      </c>
      <c r="J467" s="52" t="s">
        <v>173</v>
      </c>
      <c r="K467" s="52" t="s">
        <v>931</v>
      </c>
      <c r="L467" s="53" t="s">
        <v>288</v>
      </c>
      <c r="M467" s="13">
        <v>220</v>
      </c>
      <c r="N467" s="14">
        <f t="shared" si="563"/>
        <v>0.602739726027397</v>
      </c>
      <c r="O467" s="15">
        <v>8900</v>
      </c>
      <c r="P467" s="15">
        <f t="shared" si="532"/>
        <v>1958000</v>
      </c>
      <c r="Q467" s="16">
        <f>IFERROR(VLOOKUP(G467,SCENARIOS!$A$13:$E$18,3,0),0.025)</f>
        <v>0.025</v>
      </c>
      <c r="R467" s="52">
        <f>IFERROR(VLOOKUP(L467,INPUTS!$A$107:$B$120,2,0),0.0082)</f>
        <v>0.0085</v>
      </c>
      <c r="S467" s="52">
        <f t="shared" si="533"/>
        <v>75.65</v>
      </c>
      <c r="T467" s="15">
        <f t="shared" si="534"/>
        <v>16643</v>
      </c>
      <c r="U467" s="15">
        <f>T467/INPUTS!$B$7*1000</f>
        <v>20803750</v>
      </c>
      <c r="V467" s="15">
        <f>T467*INPUTS!$B$6</f>
        <v>52591.88</v>
      </c>
      <c r="W467" s="54" t="s">
        <v>396</v>
      </c>
      <c r="X467" s="54" t="s">
        <v>396</v>
      </c>
      <c r="Y467" s="67">
        <f>IFERROR(VLOOKUP(E467,INPUTS!$A$44:$B$103,2,0),0)</f>
        <v>0.02</v>
      </c>
      <c r="Z467" s="15">
        <f t="shared" si="559"/>
        <v>332.86</v>
      </c>
      <c r="AA467" s="20">
        <f>IFERROR(VLOOKUP(E467,INPUTS!$A$44:$C$103,3,0),SCENARIOS!$J$24)</f>
        <v>0.06</v>
      </c>
      <c r="AB467" s="15">
        <f t="shared" ref="AB467:AF467" si="580">$T467*AA467*(1+$Q467)^AB$2</f>
        <v>1129.80161322832</v>
      </c>
      <c r="AC467" s="20">
        <f>IFERROR(VLOOKUP($E467,INPUTS!$A$44:$G$103,4,0),SCENARIOS!$K$24)</f>
        <v>0.15</v>
      </c>
      <c r="AD467" s="15">
        <f t="shared" si="580"/>
        <v>3195.667060359</v>
      </c>
      <c r="AE467" s="20">
        <f>IFERROR(VLOOKUP($E467,INPUTS!$A$44:$G$103,5,0),SCENARIOS!$L$24)</f>
        <v>0.3</v>
      </c>
      <c r="AF467" s="15">
        <f t="shared" si="580"/>
        <v>7231.20791550842</v>
      </c>
      <c r="AG467" s="20">
        <f>IFERROR(VLOOKUP($E467,INPUTS!$A$44:$G$103,6,0),SCENARIOS!$M$24)</f>
        <v>0.4</v>
      </c>
      <c r="AH467" s="15">
        <f t="shared" si="561"/>
        <v>10908.5973663012</v>
      </c>
      <c r="AI467" s="20">
        <f>IFERROR(VLOOKUP($E467,INPUTS!$A$44:$G$103,7,0),SCENARIOS!$N$24)</f>
        <v>0.5</v>
      </c>
      <c r="AJ467" s="15">
        <f t="shared" si="562"/>
        <v>15427.5958141878</v>
      </c>
      <c r="AL467" t="str">
        <f t="shared" si="565"/>
        <v>N</v>
      </c>
      <c r="AM467" s="21">
        <f t="shared" si="566"/>
        <v>30855.1916283756</v>
      </c>
    </row>
    <row r="468" ht="15" customHeight="1" spans="1:39">
      <c r="A468" s="6" t="s">
        <v>1436</v>
      </c>
      <c r="B468" s="52" t="s">
        <v>592</v>
      </c>
      <c r="C468" s="52" t="s">
        <v>593</v>
      </c>
      <c r="D468" s="52" t="s">
        <v>929</v>
      </c>
      <c r="E468" s="10" t="s">
        <v>211</v>
      </c>
      <c r="F468" s="52" t="s">
        <v>594</v>
      </c>
      <c r="G468" s="52" t="s">
        <v>165</v>
      </c>
      <c r="H468" s="52" t="s">
        <v>440</v>
      </c>
      <c r="I468" s="52" t="s">
        <v>439</v>
      </c>
      <c r="J468" s="52" t="s">
        <v>177</v>
      </c>
      <c r="K468" s="52" t="s">
        <v>931</v>
      </c>
      <c r="L468" s="53" t="s">
        <v>288</v>
      </c>
      <c r="M468" s="13">
        <v>220</v>
      </c>
      <c r="N468" s="14">
        <f t="shared" si="563"/>
        <v>0.602739726027397</v>
      </c>
      <c r="O468" s="15">
        <v>5200</v>
      </c>
      <c r="P468" s="15">
        <f t="shared" si="532"/>
        <v>1144000</v>
      </c>
      <c r="Q468" s="16">
        <f>IFERROR(VLOOKUP(G468,SCENARIOS!$A$13:$E$18,3,0),0.025)</f>
        <v>0.025</v>
      </c>
      <c r="R468" s="52">
        <f>IFERROR(VLOOKUP(L468,INPUTS!$A$107:$B$120,2,0),0.0082)</f>
        <v>0.0085</v>
      </c>
      <c r="S468" s="52">
        <f t="shared" si="533"/>
        <v>44.2</v>
      </c>
      <c r="T468" s="15">
        <f t="shared" si="534"/>
        <v>9724</v>
      </c>
      <c r="U468" s="15">
        <f>T468/INPUTS!$B$7*1000</f>
        <v>12155000</v>
      </c>
      <c r="V468" s="15">
        <f>T468*INPUTS!$B$6</f>
        <v>30727.84</v>
      </c>
      <c r="W468" s="54" t="s">
        <v>396</v>
      </c>
      <c r="X468" s="54" t="s">
        <v>396</v>
      </c>
      <c r="Y468" s="67">
        <f>IFERROR(VLOOKUP(E468,INPUTS!$A$44:$B$103,2,0),0)</f>
        <v>0.02</v>
      </c>
      <c r="Z468" s="15">
        <f t="shared" si="559"/>
        <v>194.48</v>
      </c>
      <c r="AA468" s="20">
        <f>IFERROR(VLOOKUP(E468,INPUTS!$A$44:$C$103,3,0),SCENARIOS!$J$24)</f>
        <v>0.06</v>
      </c>
      <c r="AB468" s="15">
        <f t="shared" ref="AB468:AF468" si="581">$T468*AA468*(1+$Q468)^AB$2</f>
        <v>660.108807728906</v>
      </c>
      <c r="AC468" s="20">
        <f>IFERROR(VLOOKUP($E468,INPUTS!$A$44:$G$103,4,0),SCENARIOS!$K$24)</f>
        <v>0.15</v>
      </c>
      <c r="AD468" s="15">
        <f t="shared" si="581"/>
        <v>1867.13131616481</v>
      </c>
      <c r="AE468" s="20">
        <f>IFERROR(VLOOKUP($E468,INPUTS!$A$44:$G$103,5,0),SCENARIOS!$L$24)</f>
        <v>0.3</v>
      </c>
      <c r="AF468" s="15">
        <f t="shared" si="581"/>
        <v>4224.97541130829</v>
      </c>
      <c r="AG468" s="20">
        <f>IFERROR(VLOOKUP($E468,INPUTS!$A$44:$G$103,6,0),SCENARIOS!$M$24)</f>
        <v>0.4</v>
      </c>
      <c r="AH468" s="15">
        <f t="shared" si="561"/>
        <v>6373.56250615352</v>
      </c>
      <c r="AI468" s="20">
        <f>IFERROR(VLOOKUP($E468,INPUTS!$A$44:$G$103,7,0),SCENARIOS!$N$24)</f>
        <v>0.5</v>
      </c>
      <c r="AJ468" s="15">
        <f t="shared" si="562"/>
        <v>9013.87620604231</v>
      </c>
      <c r="AL468" t="str">
        <f t="shared" si="565"/>
        <v>Y</v>
      </c>
      <c r="AM468" s="21">
        <f t="shared" si="566"/>
        <v>18027.7524120846</v>
      </c>
    </row>
    <row r="469" ht="15" customHeight="1" spans="1:39">
      <c r="A469" s="24" t="s">
        <v>1437</v>
      </c>
      <c r="B469" s="52" t="s">
        <v>592</v>
      </c>
      <c r="C469" s="52" t="s">
        <v>593</v>
      </c>
      <c r="D469" s="52" t="s">
        <v>929</v>
      </c>
      <c r="E469" s="10" t="s">
        <v>211</v>
      </c>
      <c r="F469" s="52" t="s">
        <v>594</v>
      </c>
      <c r="G469" s="52" t="s">
        <v>165</v>
      </c>
      <c r="H469" s="52" t="s">
        <v>448</v>
      </c>
      <c r="I469" s="52" t="s">
        <v>447</v>
      </c>
      <c r="J469" s="52" t="s">
        <v>177</v>
      </c>
      <c r="K469" s="52" t="s">
        <v>931</v>
      </c>
      <c r="L469" s="53" t="s">
        <v>288</v>
      </c>
      <c r="M469" s="13">
        <v>146</v>
      </c>
      <c r="N469" s="14">
        <f t="shared" si="563"/>
        <v>0.4</v>
      </c>
      <c r="O469" s="15">
        <v>5100</v>
      </c>
      <c r="P469" s="15">
        <f t="shared" si="532"/>
        <v>744600</v>
      </c>
      <c r="Q469" s="16">
        <f>IFERROR(VLOOKUP(G469,SCENARIOS!$A$13:$E$18,3,0),0.025)</f>
        <v>0.025</v>
      </c>
      <c r="R469" s="52">
        <f>IFERROR(VLOOKUP(L469,INPUTS!$A$107:$B$120,2,0),0.0082)</f>
        <v>0.0085</v>
      </c>
      <c r="S469" s="52">
        <f t="shared" si="533"/>
        <v>43.35</v>
      </c>
      <c r="T469" s="15">
        <f t="shared" si="534"/>
        <v>6329.1</v>
      </c>
      <c r="U469" s="15">
        <f>T469/INPUTS!$B$7*1000</f>
        <v>7911375</v>
      </c>
      <c r="V469" s="15">
        <f>T469*INPUTS!$B$6</f>
        <v>19999.956</v>
      </c>
      <c r="W469" s="54" t="s">
        <v>396</v>
      </c>
      <c r="X469" s="54" t="s">
        <v>396</v>
      </c>
      <c r="Y469" s="67">
        <f>IFERROR(VLOOKUP(E469,INPUTS!$A$44:$B$103,2,0),0)</f>
        <v>0.02</v>
      </c>
      <c r="Z469" s="15">
        <f t="shared" si="559"/>
        <v>126.582</v>
      </c>
      <c r="AA469" s="20">
        <f>IFERROR(VLOOKUP(E469,INPUTS!$A$44:$C$103,3,0),SCENARIOS!$J$24)</f>
        <v>0.06</v>
      </c>
      <c r="AB469" s="15">
        <f t="shared" ref="AB469:AF469" si="582">$T469*AA469*(1+$Q469)^AB$2</f>
        <v>429.647743212363</v>
      </c>
      <c r="AC469" s="20">
        <f>IFERROR(VLOOKUP($E469,INPUTS!$A$44:$G$103,4,0),SCENARIOS!$K$24)</f>
        <v>0.15</v>
      </c>
      <c r="AD469" s="15">
        <f t="shared" si="582"/>
        <v>1215.26746330097</v>
      </c>
      <c r="AE469" s="20">
        <f>IFERROR(VLOOKUP($E469,INPUTS!$A$44:$G$103,5,0),SCENARIOS!$L$24)</f>
        <v>0.3</v>
      </c>
      <c r="AF469" s="15">
        <f t="shared" si="582"/>
        <v>2749.92717767496</v>
      </c>
      <c r="AG469" s="20">
        <f>IFERROR(VLOOKUP($E469,INPUTS!$A$44:$G$103,6,0),SCENARIOS!$M$24)</f>
        <v>0.4</v>
      </c>
      <c r="AH469" s="15">
        <f t="shared" si="561"/>
        <v>4148.38692489678</v>
      </c>
      <c r="AI469" s="20">
        <f>IFERROR(VLOOKUP($E469,INPUTS!$A$44:$G$103,7,0),SCENARIOS!$N$24)</f>
        <v>0.5</v>
      </c>
      <c r="AJ469" s="15">
        <f t="shared" si="562"/>
        <v>5866.89879634537</v>
      </c>
      <c r="AL469" t="str">
        <f t="shared" si="565"/>
        <v>Y</v>
      </c>
      <c r="AM469" s="21">
        <f t="shared" si="566"/>
        <v>11733.7975926907</v>
      </c>
    </row>
    <row r="470" ht="15" customHeight="1" spans="1:39">
      <c r="A470" s="6" t="s">
        <v>1438</v>
      </c>
      <c r="B470" s="52" t="s">
        <v>589</v>
      </c>
      <c r="C470" s="52" t="s">
        <v>590</v>
      </c>
      <c r="D470" s="52" t="s">
        <v>929</v>
      </c>
      <c r="E470" s="10" t="s">
        <v>214</v>
      </c>
      <c r="F470" s="52" t="s">
        <v>591</v>
      </c>
      <c r="G470" s="52" t="s">
        <v>165</v>
      </c>
      <c r="H470" s="52" t="s">
        <v>245</v>
      </c>
      <c r="I470" s="52" t="s">
        <v>930</v>
      </c>
      <c r="J470" s="52" t="s">
        <v>169</v>
      </c>
      <c r="K470" s="52" t="s">
        <v>931</v>
      </c>
      <c r="L470" s="53" t="s">
        <v>291</v>
      </c>
      <c r="M470" s="13">
        <v>288</v>
      </c>
      <c r="N470" s="14">
        <f t="shared" si="563"/>
        <v>0.789041095890411</v>
      </c>
      <c r="O470" s="15">
        <v>5900</v>
      </c>
      <c r="P470" s="15">
        <f t="shared" si="532"/>
        <v>1699200</v>
      </c>
      <c r="Q470" s="16">
        <f>IFERROR(VLOOKUP(G470,SCENARIOS!$A$13:$E$18,3,0),0.025)</f>
        <v>0.025</v>
      </c>
      <c r="R470" s="52">
        <f>IFERROR(VLOOKUP(L470,INPUTS!$A$107:$B$120,2,0),0.0082)</f>
        <v>0.0079</v>
      </c>
      <c r="S470" s="52">
        <f t="shared" si="533"/>
        <v>46.61</v>
      </c>
      <c r="T470" s="15">
        <f t="shared" si="534"/>
        <v>13423.68</v>
      </c>
      <c r="U470" s="15">
        <f>T470/INPUTS!$B$7*1000</f>
        <v>16779600</v>
      </c>
      <c r="V470" s="15">
        <f>T470*INPUTS!$B$6</f>
        <v>42418.8288</v>
      </c>
      <c r="W470" s="54" t="s">
        <v>396</v>
      </c>
      <c r="X470" s="54" t="s">
        <v>396</v>
      </c>
      <c r="Y470" s="67">
        <f>IFERROR(VLOOKUP(E470,INPUTS!$A$44:$B$103,2,0),0)</f>
        <v>0.02</v>
      </c>
      <c r="Z470" s="15">
        <f t="shared" si="559"/>
        <v>268.4736</v>
      </c>
      <c r="AA470" s="20">
        <f>IFERROR(VLOOKUP(E470,INPUTS!$A$44:$C$103,3,0),SCENARIOS!$J$24)</f>
        <v>0.06</v>
      </c>
      <c r="AB470" s="15">
        <f t="shared" ref="AB470:AF470" si="583">$T470*AA470*(1+$Q470)^AB$2</f>
        <v>911.259707952937</v>
      </c>
      <c r="AC470" s="20">
        <f>IFERROR(VLOOKUP($E470,INPUTS!$A$44:$G$103,4,0),SCENARIOS!$K$24)</f>
        <v>0.15</v>
      </c>
      <c r="AD470" s="15">
        <f t="shared" si="583"/>
        <v>2577.51679413566</v>
      </c>
      <c r="AE470" s="20">
        <f>IFERROR(VLOOKUP($E470,INPUTS!$A$44:$G$103,5,0),SCENARIOS!$L$24)</f>
        <v>0.3</v>
      </c>
      <c r="AF470" s="15">
        <f t="shared" si="583"/>
        <v>5832.44733949721</v>
      </c>
      <c r="AG470" s="20">
        <f>IFERROR(VLOOKUP($E470,INPUTS!$A$44:$G$103,6,0),SCENARIOS!$M$24)</f>
        <v>0.4</v>
      </c>
      <c r="AH470" s="15">
        <f t="shared" si="561"/>
        <v>8798.50509487895</v>
      </c>
      <c r="AI470" s="20">
        <f>IFERROR(VLOOKUP($E470,INPUTS!$A$44:$G$103,7,0),SCENARIOS!$N$24)</f>
        <v>0.5</v>
      </c>
      <c r="AJ470" s="15">
        <f t="shared" si="562"/>
        <v>12443.3761568826</v>
      </c>
      <c r="AL470" t="str">
        <f t="shared" si="565"/>
        <v>N</v>
      </c>
      <c r="AM470" s="21">
        <f t="shared" si="566"/>
        <v>24886.7523137651</v>
      </c>
    </row>
    <row r="471" ht="15" customHeight="1" spans="1:39">
      <c r="A471" s="24" t="s">
        <v>1439</v>
      </c>
      <c r="B471" s="52" t="s">
        <v>589</v>
      </c>
      <c r="C471" s="52" t="s">
        <v>590</v>
      </c>
      <c r="D471" s="52" t="s">
        <v>929</v>
      </c>
      <c r="E471" s="10" t="s">
        <v>214</v>
      </c>
      <c r="F471" s="52" t="s">
        <v>591</v>
      </c>
      <c r="G471" s="52" t="s">
        <v>165</v>
      </c>
      <c r="H471" s="52" t="s">
        <v>248</v>
      </c>
      <c r="I471" s="52" t="s">
        <v>930</v>
      </c>
      <c r="J471" s="52" t="s">
        <v>169</v>
      </c>
      <c r="K471" s="52" t="s">
        <v>931</v>
      </c>
      <c r="L471" s="53" t="s">
        <v>291</v>
      </c>
      <c r="M471" s="13">
        <v>144</v>
      </c>
      <c r="N471" s="14">
        <f t="shared" si="563"/>
        <v>0.394520547945205</v>
      </c>
      <c r="O471" s="15">
        <v>8700</v>
      </c>
      <c r="P471" s="15">
        <f t="shared" si="532"/>
        <v>1252800</v>
      </c>
      <c r="Q471" s="16">
        <f>IFERROR(VLOOKUP(G471,SCENARIOS!$A$13:$E$18,3,0),0.025)</f>
        <v>0.025</v>
      </c>
      <c r="R471" s="52">
        <f>IFERROR(VLOOKUP(L471,INPUTS!$A$107:$B$120,2,0),0.0082)</f>
        <v>0.0079</v>
      </c>
      <c r="S471" s="52">
        <f t="shared" si="533"/>
        <v>68.73</v>
      </c>
      <c r="T471" s="15">
        <f t="shared" si="534"/>
        <v>9897.12</v>
      </c>
      <c r="U471" s="15">
        <f>T471/INPUTS!$B$7*1000</f>
        <v>12371400</v>
      </c>
      <c r="V471" s="15">
        <f>T471*INPUTS!$B$6</f>
        <v>31274.8992</v>
      </c>
      <c r="W471" s="54" t="s">
        <v>396</v>
      </c>
      <c r="X471" s="54" t="s">
        <v>396</v>
      </c>
      <c r="Y471" s="67">
        <f>IFERROR(VLOOKUP(E471,INPUTS!$A$44:$B$103,2,0),0)</f>
        <v>0.02</v>
      </c>
      <c r="Z471" s="15">
        <f t="shared" si="559"/>
        <v>197.9424</v>
      </c>
      <c r="AA471" s="20">
        <f>IFERROR(VLOOKUP(E471,INPUTS!$A$44:$C$103,3,0),SCENARIOS!$J$24)</f>
        <v>0.06</v>
      </c>
      <c r="AB471" s="15">
        <f t="shared" ref="AB471:AF471" si="584">$T471*AA471*(1+$Q471)^AB$2</f>
        <v>671.860971117844</v>
      </c>
      <c r="AC471" s="20">
        <f>IFERROR(VLOOKUP($E471,INPUTS!$A$44:$G$103,4,0),SCENARIOS!$K$24)</f>
        <v>0.15</v>
      </c>
      <c r="AD471" s="15">
        <f t="shared" si="584"/>
        <v>1900.3725516085</v>
      </c>
      <c r="AE471" s="20">
        <f>IFERROR(VLOOKUP($E471,INPUTS!$A$44:$G$103,5,0),SCENARIOS!$L$24)</f>
        <v>0.3</v>
      </c>
      <c r="AF471" s="15">
        <f t="shared" si="584"/>
        <v>4300.19422488353</v>
      </c>
      <c r="AG471" s="20">
        <f>IFERROR(VLOOKUP($E471,INPUTS!$A$44:$G$103,6,0),SCENARIOS!$M$24)</f>
        <v>0.4</v>
      </c>
      <c r="AH471" s="15">
        <f t="shared" si="561"/>
        <v>6487.03341741075</v>
      </c>
      <c r="AI471" s="20">
        <f>IFERROR(VLOOKUP($E471,INPUTS!$A$44:$G$103,7,0),SCENARIOS!$N$24)</f>
        <v>0.5</v>
      </c>
      <c r="AJ471" s="15">
        <f t="shared" si="562"/>
        <v>9174.35360719308</v>
      </c>
      <c r="AL471" t="str">
        <f t="shared" si="565"/>
        <v>N</v>
      </c>
      <c r="AM471" s="21">
        <f t="shared" si="566"/>
        <v>18348.7072143862</v>
      </c>
    </row>
    <row r="472" ht="15" customHeight="1" spans="1:39">
      <c r="A472" s="6" t="s">
        <v>1440</v>
      </c>
      <c r="B472" s="52" t="s">
        <v>589</v>
      </c>
      <c r="C472" s="52" t="s">
        <v>590</v>
      </c>
      <c r="D472" s="52" t="s">
        <v>929</v>
      </c>
      <c r="E472" s="10" t="s">
        <v>214</v>
      </c>
      <c r="F472" s="52" t="s">
        <v>591</v>
      </c>
      <c r="G472" s="52" t="s">
        <v>165</v>
      </c>
      <c r="H472" s="52" t="s">
        <v>252</v>
      </c>
      <c r="I472" s="52" t="s">
        <v>930</v>
      </c>
      <c r="J472" s="52" t="s">
        <v>169</v>
      </c>
      <c r="K472" s="52" t="s">
        <v>931</v>
      </c>
      <c r="L472" s="53" t="s">
        <v>291</v>
      </c>
      <c r="M472" s="13">
        <v>144</v>
      </c>
      <c r="N472" s="14">
        <f t="shared" si="563"/>
        <v>0.394520547945205</v>
      </c>
      <c r="O472" s="15">
        <v>8700</v>
      </c>
      <c r="P472" s="15">
        <f t="shared" si="532"/>
        <v>1252800</v>
      </c>
      <c r="Q472" s="16">
        <f>IFERROR(VLOOKUP(G472,SCENARIOS!$A$13:$E$18,3,0),0.025)</f>
        <v>0.025</v>
      </c>
      <c r="R472" s="52">
        <f>IFERROR(VLOOKUP(L472,INPUTS!$A$107:$B$120,2,0),0.0082)</f>
        <v>0.0079</v>
      </c>
      <c r="S472" s="52">
        <f t="shared" si="533"/>
        <v>68.73</v>
      </c>
      <c r="T472" s="15">
        <f t="shared" si="534"/>
        <v>9897.12</v>
      </c>
      <c r="U472" s="15">
        <f>T472/INPUTS!$B$7*1000</f>
        <v>12371400</v>
      </c>
      <c r="V472" s="15">
        <f>T472*INPUTS!$B$6</f>
        <v>31274.8992</v>
      </c>
      <c r="W472" s="54" t="s">
        <v>396</v>
      </c>
      <c r="X472" s="54" t="s">
        <v>396</v>
      </c>
      <c r="Y472" s="67">
        <f>IFERROR(VLOOKUP(E472,INPUTS!$A$44:$B$103,2,0),0)</f>
        <v>0.02</v>
      </c>
      <c r="Z472" s="15">
        <f t="shared" si="559"/>
        <v>197.9424</v>
      </c>
      <c r="AA472" s="20">
        <f>IFERROR(VLOOKUP(E472,INPUTS!$A$44:$C$103,3,0),SCENARIOS!$J$24)</f>
        <v>0.06</v>
      </c>
      <c r="AB472" s="15">
        <f t="shared" ref="AB472:AF472" si="585">$T472*AA472*(1+$Q472)^AB$2</f>
        <v>671.860971117844</v>
      </c>
      <c r="AC472" s="20">
        <f>IFERROR(VLOOKUP($E472,INPUTS!$A$44:$G$103,4,0),SCENARIOS!$K$24)</f>
        <v>0.15</v>
      </c>
      <c r="AD472" s="15">
        <f t="shared" si="585"/>
        <v>1900.3725516085</v>
      </c>
      <c r="AE472" s="20">
        <f>IFERROR(VLOOKUP($E472,INPUTS!$A$44:$G$103,5,0),SCENARIOS!$L$24)</f>
        <v>0.3</v>
      </c>
      <c r="AF472" s="15">
        <f t="shared" si="585"/>
        <v>4300.19422488353</v>
      </c>
      <c r="AG472" s="20">
        <f>IFERROR(VLOOKUP($E472,INPUTS!$A$44:$G$103,6,0),SCENARIOS!$M$24)</f>
        <v>0.4</v>
      </c>
      <c r="AH472" s="15">
        <f t="shared" si="561"/>
        <v>6487.03341741075</v>
      </c>
      <c r="AI472" s="20">
        <f>IFERROR(VLOOKUP($E472,INPUTS!$A$44:$G$103,7,0),SCENARIOS!$N$24)</f>
        <v>0.5</v>
      </c>
      <c r="AJ472" s="15">
        <f t="shared" si="562"/>
        <v>9174.35360719308</v>
      </c>
      <c r="AL472" t="str">
        <f t="shared" si="565"/>
        <v>N</v>
      </c>
      <c r="AM472" s="21">
        <f t="shared" si="566"/>
        <v>18348.7072143862</v>
      </c>
    </row>
    <row r="473" ht="15" customHeight="1" spans="1:39">
      <c r="A473" s="24" t="s">
        <v>1441</v>
      </c>
      <c r="B473" s="52" t="s">
        <v>589</v>
      </c>
      <c r="C473" s="52" t="s">
        <v>590</v>
      </c>
      <c r="D473" s="52" t="s">
        <v>929</v>
      </c>
      <c r="E473" s="10" t="s">
        <v>214</v>
      </c>
      <c r="F473" s="52" t="s">
        <v>591</v>
      </c>
      <c r="G473" s="52" t="s">
        <v>165</v>
      </c>
      <c r="H473" s="52" t="s">
        <v>249</v>
      </c>
      <c r="I473" s="52" t="s">
        <v>930</v>
      </c>
      <c r="J473" s="52" t="s">
        <v>169</v>
      </c>
      <c r="K473" s="52" t="s">
        <v>931</v>
      </c>
      <c r="L473" s="53" t="s">
        <v>291</v>
      </c>
      <c r="M473" s="13">
        <v>144</v>
      </c>
      <c r="N473" s="14">
        <f t="shared" si="563"/>
        <v>0.394520547945205</v>
      </c>
      <c r="O473" s="15">
        <v>7700</v>
      </c>
      <c r="P473" s="15">
        <f t="shared" si="532"/>
        <v>1108800</v>
      </c>
      <c r="Q473" s="16">
        <f>IFERROR(VLOOKUP(G473,SCENARIOS!$A$13:$E$18,3,0),0.025)</f>
        <v>0.025</v>
      </c>
      <c r="R473" s="52">
        <f>IFERROR(VLOOKUP(L473,INPUTS!$A$107:$B$120,2,0),0.0082)</f>
        <v>0.0079</v>
      </c>
      <c r="S473" s="52">
        <f t="shared" si="533"/>
        <v>60.83</v>
      </c>
      <c r="T473" s="15">
        <f t="shared" si="534"/>
        <v>8759.52</v>
      </c>
      <c r="U473" s="15">
        <f>T473/INPUTS!$B$7*1000</f>
        <v>10949400</v>
      </c>
      <c r="V473" s="15">
        <f>T473*INPUTS!$B$6</f>
        <v>27680.0832</v>
      </c>
      <c r="W473" s="54" t="s">
        <v>396</v>
      </c>
      <c r="X473" s="54" t="s">
        <v>396</v>
      </c>
      <c r="Y473" s="67">
        <f>IFERROR(VLOOKUP(E473,INPUTS!$A$44:$B$103,2,0),0)</f>
        <v>0.02</v>
      </c>
      <c r="Z473" s="15">
        <f t="shared" si="559"/>
        <v>175.1904</v>
      </c>
      <c r="AA473" s="20">
        <f>IFERROR(VLOOKUP(E473,INPUTS!$A$44:$C$103,3,0),SCENARIOS!$J$24)</f>
        <v>0.06</v>
      </c>
      <c r="AB473" s="15">
        <f t="shared" ref="AB473:AF473" si="586">$T473*AA473*(1+$Q473)^AB$2</f>
        <v>594.635572138781</v>
      </c>
      <c r="AC473" s="20">
        <f>IFERROR(VLOOKUP($E473,INPUTS!$A$44:$G$103,4,0),SCENARIOS!$K$24)</f>
        <v>0.15</v>
      </c>
      <c r="AD473" s="15">
        <f t="shared" si="586"/>
        <v>1681.93892498683</v>
      </c>
      <c r="AE473" s="20">
        <f>IFERROR(VLOOKUP($E473,INPUTS!$A$44:$G$103,5,0),SCENARIOS!$L$24)</f>
        <v>0.3</v>
      </c>
      <c r="AF473" s="15">
        <f t="shared" si="586"/>
        <v>3805.91902662106</v>
      </c>
      <c r="AG473" s="20">
        <f>IFERROR(VLOOKUP($E473,INPUTS!$A$44:$G$103,6,0),SCENARIOS!$M$24)</f>
        <v>0.4</v>
      </c>
      <c r="AH473" s="15">
        <f t="shared" si="561"/>
        <v>5741.39739242101</v>
      </c>
      <c r="AI473" s="20">
        <f>IFERROR(VLOOKUP($E473,INPUTS!$A$44:$G$103,7,0),SCENARIOS!$N$24)</f>
        <v>0.5</v>
      </c>
      <c r="AJ473" s="15">
        <f t="shared" si="562"/>
        <v>8119.83020406743</v>
      </c>
      <c r="AL473" t="str">
        <f t="shared" si="565"/>
        <v>N</v>
      </c>
      <c r="AM473" s="21">
        <f t="shared" si="566"/>
        <v>16239.6604081349</v>
      </c>
    </row>
    <row r="474" ht="15" customHeight="1" spans="1:39">
      <c r="A474" s="6" t="s">
        <v>1442</v>
      </c>
      <c r="B474" s="52" t="s">
        <v>589</v>
      </c>
      <c r="C474" s="52" t="s">
        <v>590</v>
      </c>
      <c r="D474" s="52" t="s">
        <v>929</v>
      </c>
      <c r="E474" s="10" t="s">
        <v>214</v>
      </c>
      <c r="F474" s="52" t="s">
        <v>591</v>
      </c>
      <c r="G474" s="52" t="s">
        <v>165</v>
      </c>
      <c r="H474" s="52" t="s">
        <v>254</v>
      </c>
      <c r="I474" s="52" t="s">
        <v>930</v>
      </c>
      <c r="J474" s="52" t="s">
        <v>169</v>
      </c>
      <c r="K474" s="52" t="s">
        <v>931</v>
      </c>
      <c r="L474" s="53" t="s">
        <v>291</v>
      </c>
      <c r="M474" s="13">
        <v>144</v>
      </c>
      <c r="N474" s="14">
        <f t="shared" si="563"/>
        <v>0.394520547945205</v>
      </c>
      <c r="O474" s="15">
        <v>5500</v>
      </c>
      <c r="P474" s="15">
        <f t="shared" si="532"/>
        <v>792000</v>
      </c>
      <c r="Q474" s="16">
        <f>IFERROR(VLOOKUP(G474,SCENARIOS!$A$13:$E$18,3,0),0.025)</f>
        <v>0.025</v>
      </c>
      <c r="R474" s="52">
        <f>IFERROR(VLOOKUP(L474,INPUTS!$A$107:$B$120,2,0),0.0082)</f>
        <v>0.0079</v>
      </c>
      <c r="S474" s="52">
        <f t="shared" si="533"/>
        <v>43.45</v>
      </c>
      <c r="T474" s="15">
        <f t="shared" si="534"/>
        <v>6256.8</v>
      </c>
      <c r="U474" s="15">
        <f>T474/INPUTS!$B$7*1000</f>
        <v>7821000</v>
      </c>
      <c r="V474" s="15">
        <f>T474*INPUTS!$B$6</f>
        <v>19771.488</v>
      </c>
      <c r="W474" s="54" t="s">
        <v>396</v>
      </c>
      <c r="X474" s="54" t="s">
        <v>396</v>
      </c>
      <c r="Y474" s="67">
        <f>IFERROR(VLOOKUP(E474,INPUTS!$A$44:$B$103,2,0),0)</f>
        <v>0.02</v>
      </c>
      <c r="Z474" s="15">
        <f t="shared" si="559"/>
        <v>125.136</v>
      </c>
      <c r="AA474" s="20">
        <f>IFERROR(VLOOKUP(E474,INPUTS!$A$44:$C$103,3,0),SCENARIOS!$J$24)</f>
        <v>0.06</v>
      </c>
      <c r="AB474" s="15">
        <f t="shared" ref="AB474:AF474" si="587">$T474*AA474*(1+$Q474)^AB$2</f>
        <v>424.739694384844</v>
      </c>
      <c r="AC474" s="20">
        <f>IFERROR(VLOOKUP($E474,INPUTS!$A$44:$G$103,4,0),SCENARIOS!$K$24)</f>
        <v>0.15</v>
      </c>
      <c r="AD474" s="15">
        <f t="shared" si="587"/>
        <v>1201.38494641917</v>
      </c>
      <c r="AE474" s="20">
        <f>IFERROR(VLOOKUP($E474,INPUTS!$A$44:$G$103,5,0),SCENARIOS!$L$24)</f>
        <v>0.3</v>
      </c>
      <c r="AF474" s="15">
        <f t="shared" si="587"/>
        <v>2718.51359044361</v>
      </c>
      <c r="AG474" s="20">
        <f>IFERROR(VLOOKUP($E474,INPUTS!$A$44:$G$103,6,0),SCENARIOS!$M$24)</f>
        <v>0.4</v>
      </c>
      <c r="AH474" s="15">
        <f t="shared" si="561"/>
        <v>4100.99813744358</v>
      </c>
      <c r="AI474" s="20">
        <f>IFERROR(VLOOKUP($E474,INPUTS!$A$44:$G$103,7,0),SCENARIOS!$N$24)</f>
        <v>0.5</v>
      </c>
      <c r="AJ474" s="15">
        <f t="shared" si="562"/>
        <v>5799.87871719102</v>
      </c>
      <c r="AL474" t="str">
        <f t="shared" si="565"/>
        <v>N</v>
      </c>
      <c r="AM474" s="21">
        <f t="shared" si="566"/>
        <v>11599.757434382</v>
      </c>
    </row>
    <row r="475" ht="15" customHeight="1" spans="1:39">
      <c r="A475" s="24" t="s">
        <v>1443</v>
      </c>
      <c r="B475" s="52" t="s">
        <v>589</v>
      </c>
      <c r="C475" s="52" t="s">
        <v>590</v>
      </c>
      <c r="D475" s="52" t="s">
        <v>929</v>
      </c>
      <c r="E475" s="10" t="s">
        <v>214</v>
      </c>
      <c r="F475" s="52" t="s">
        <v>591</v>
      </c>
      <c r="G475" s="52" t="s">
        <v>165</v>
      </c>
      <c r="H475" s="52" t="s">
        <v>251</v>
      </c>
      <c r="I475" s="52" t="s">
        <v>930</v>
      </c>
      <c r="J475" s="52" t="s">
        <v>169</v>
      </c>
      <c r="K475" s="52" t="s">
        <v>931</v>
      </c>
      <c r="L475" s="53" t="s">
        <v>291</v>
      </c>
      <c r="M475" s="13">
        <v>144</v>
      </c>
      <c r="N475" s="14">
        <f t="shared" si="563"/>
        <v>0.394520547945205</v>
      </c>
      <c r="O475" s="15">
        <v>8200</v>
      </c>
      <c r="P475" s="15">
        <f t="shared" si="532"/>
        <v>1180800</v>
      </c>
      <c r="Q475" s="16">
        <f>IFERROR(VLOOKUP(G475,SCENARIOS!$A$13:$E$18,3,0),0.025)</f>
        <v>0.025</v>
      </c>
      <c r="R475" s="52">
        <f>IFERROR(VLOOKUP(L475,INPUTS!$A$107:$B$120,2,0),0.0082)</f>
        <v>0.0079</v>
      </c>
      <c r="S475" s="52">
        <f t="shared" si="533"/>
        <v>64.78</v>
      </c>
      <c r="T475" s="15">
        <f t="shared" si="534"/>
        <v>9328.32</v>
      </c>
      <c r="U475" s="15">
        <f>T475/INPUTS!$B$7*1000</f>
        <v>11660400</v>
      </c>
      <c r="V475" s="15">
        <f>T475*INPUTS!$B$6</f>
        <v>29477.4912</v>
      </c>
      <c r="W475" s="54" t="s">
        <v>396</v>
      </c>
      <c r="X475" s="54" t="s">
        <v>396</v>
      </c>
      <c r="Y475" s="67">
        <f>IFERROR(VLOOKUP(E475,INPUTS!$A$44:$B$103,2,0),0)</f>
        <v>0.02</v>
      </c>
      <c r="Z475" s="15">
        <f t="shared" si="559"/>
        <v>186.5664</v>
      </c>
      <c r="AA475" s="20">
        <f>IFERROR(VLOOKUP(E475,INPUTS!$A$44:$C$103,3,0),SCENARIOS!$J$24)</f>
        <v>0.06</v>
      </c>
      <c r="AB475" s="15">
        <f t="shared" ref="AB475:AF475" si="588">$T475*AA475*(1+$Q475)^AB$2</f>
        <v>633.248271628312</v>
      </c>
      <c r="AC475" s="20">
        <f>IFERROR(VLOOKUP($E475,INPUTS!$A$44:$G$103,4,0),SCENARIOS!$K$24)</f>
        <v>0.15</v>
      </c>
      <c r="AD475" s="15">
        <f t="shared" si="588"/>
        <v>1791.15573829766</v>
      </c>
      <c r="AE475" s="20">
        <f>IFERROR(VLOOKUP($E475,INPUTS!$A$44:$G$103,5,0),SCENARIOS!$L$24)</f>
        <v>0.3</v>
      </c>
      <c r="AF475" s="15">
        <f t="shared" si="588"/>
        <v>4053.0566257523</v>
      </c>
      <c r="AG475" s="20">
        <f>IFERROR(VLOOKUP($E475,INPUTS!$A$44:$G$103,6,0),SCENARIOS!$M$24)</f>
        <v>0.4</v>
      </c>
      <c r="AH475" s="15">
        <f t="shared" si="561"/>
        <v>6114.21540491588</v>
      </c>
      <c r="AI475" s="20">
        <f>IFERROR(VLOOKUP($E475,INPUTS!$A$44:$G$103,7,0),SCENARIOS!$N$24)</f>
        <v>0.5</v>
      </c>
      <c r="AJ475" s="15">
        <f t="shared" si="562"/>
        <v>8647.09190563025</v>
      </c>
      <c r="AL475" t="str">
        <f t="shared" si="565"/>
        <v>N</v>
      </c>
      <c r="AM475" s="21">
        <f t="shared" si="566"/>
        <v>17294.1838112605</v>
      </c>
    </row>
    <row r="476" ht="15" customHeight="1" spans="1:39">
      <c r="A476" s="6" t="s">
        <v>1444</v>
      </c>
      <c r="B476" s="52" t="s">
        <v>607</v>
      </c>
      <c r="C476" s="52" t="s">
        <v>608</v>
      </c>
      <c r="D476" s="52" t="s">
        <v>929</v>
      </c>
      <c r="E476" s="10" t="s">
        <v>207</v>
      </c>
      <c r="F476" s="52" t="s">
        <v>609</v>
      </c>
      <c r="G476" s="52" t="s">
        <v>165</v>
      </c>
      <c r="H476" s="52" t="s">
        <v>251</v>
      </c>
      <c r="I476" s="52" t="s">
        <v>930</v>
      </c>
      <c r="J476" s="52" t="s">
        <v>169</v>
      </c>
      <c r="K476" s="52" t="s">
        <v>931</v>
      </c>
      <c r="L476" s="53" t="s">
        <v>288</v>
      </c>
      <c r="M476" s="13">
        <v>322</v>
      </c>
      <c r="N476" s="14">
        <f t="shared" si="563"/>
        <v>0.882191780821918</v>
      </c>
      <c r="O476" s="15">
        <v>8700</v>
      </c>
      <c r="P476" s="15">
        <f t="shared" si="532"/>
        <v>2801400</v>
      </c>
      <c r="Q476" s="16">
        <f>IFERROR(VLOOKUP(G476,SCENARIOS!$A$13:$E$18,3,0),0.025)</f>
        <v>0.025</v>
      </c>
      <c r="R476" s="52">
        <f>IFERROR(VLOOKUP(L476,INPUTS!$A$107:$B$120,2,0),0.0082)</f>
        <v>0.0085</v>
      </c>
      <c r="S476" s="52">
        <f t="shared" si="533"/>
        <v>73.95</v>
      </c>
      <c r="T476" s="15">
        <f t="shared" si="534"/>
        <v>23811.9</v>
      </c>
      <c r="U476" s="15">
        <f>T476/INPUTS!$B$7*1000</f>
        <v>29764875</v>
      </c>
      <c r="V476" s="15">
        <f>T476*INPUTS!$B$6</f>
        <v>75245.604</v>
      </c>
      <c r="W476" s="54" t="s">
        <v>396</v>
      </c>
      <c r="X476" s="54" t="s">
        <v>396</v>
      </c>
      <c r="Y476" s="67">
        <f>IFERROR(VLOOKUP(E476,INPUTS!$A$44:$B$103,2,0),0)</f>
        <v>0.02</v>
      </c>
      <c r="Z476" s="15">
        <f t="shared" si="559"/>
        <v>476.238</v>
      </c>
      <c r="AA476" s="20">
        <f>IFERROR(VLOOKUP(E476,INPUTS!$A$44:$C$103,3,0),SCENARIOS!$J$24)</f>
        <v>0.06</v>
      </c>
      <c r="AB476" s="15">
        <f t="shared" ref="AB476:AF476" si="589">$T476*AA476*(1+$Q476)^AB$2</f>
        <v>1616.45875347182</v>
      </c>
      <c r="AC476" s="20">
        <f>IFERROR(VLOOKUP($E476,INPUTS!$A$44:$G$103,4,0),SCENARIOS!$K$24)</f>
        <v>0.15</v>
      </c>
      <c r="AD476" s="15">
        <f t="shared" si="589"/>
        <v>4572.18677369239</v>
      </c>
      <c r="AE476" s="20">
        <f>IFERROR(VLOOKUP($E476,INPUTS!$A$44:$G$103,5,0),SCENARIOS!$L$24)</f>
        <v>0.3</v>
      </c>
      <c r="AF476" s="15">
        <f t="shared" si="589"/>
        <v>10346.0193332509</v>
      </c>
      <c r="AG476" s="20">
        <f>IFERROR(VLOOKUP($E476,INPUTS!$A$44:$G$103,6,0),SCENARIOS!$M$24)</f>
        <v>0.4</v>
      </c>
      <c r="AH476" s="15">
        <f t="shared" si="561"/>
        <v>15607.4283258203</v>
      </c>
      <c r="AI476" s="20">
        <f>IFERROR(VLOOKUP($E476,INPUTS!$A$44:$G$103,7,0),SCENARIOS!$N$24)</f>
        <v>0.5</v>
      </c>
      <c r="AJ476" s="15">
        <f t="shared" si="562"/>
        <v>22072.9657374186</v>
      </c>
      <c r="AL476" t="str">
        <f t="shared" si="565"/>
        <v>N</v>
      </c>
      <c r="AM476" s="21">
        <f t="shared" si="566"/>
        <v>44145.9314748373</v>
      </c>
    </row>
    <row r="477" ht="15" customHeight="1" spans="1:39">
      <c r="A477" s="24" t="s">
        <v>1445</v>
      </c>
      <c r="B477" s="52" t="s">
        <v>607</v>
      </c>
      <c r="C477" s="52" t="s">
        <v>608</v>
      </c>
      <c r="D477" s="52" t="s">
        <v>929</v>
      </c>
      <c r="E477" s="10" t="s">
        <v>207</v>
      </c>
      <c r="F477" s="52" t="s">
        <v>609</v>
      </c>
      <c r="G477" s="52" t="s">
        <v>165</v>
      </c>
      <c r="H477" s="52" t="s">
        <v>249</v>
      </c>
      <c r="I477" s="52" t="s">
        <v>930</v>
      </c>
      <c r="J477" s="52" t="s">
        <v>169</v>
      </c>
      <c r="K477" s="52" t="s">
        <v>931</v>
      </c>
      <c r="L477" s="53" t="s">
        <v>288</v>
      </c>
      <c r="M477" s="13">
        <v>214</v>
      </c>
      <c r="N477" s="14">
        <f t="shared" si="563"/>
        <v>0.586301369863014</v>
      </c>
      <c r="O477" s="15">
        <v>8300</v>
      </c>
      <c r="P477" s="15">
        <f t="shared" si="532"/>
        <v>1776200</v>
      </c>
      <c r="Q477" s="16">
        <f>IFERROR(VLOOKUP(G477,SCENARIOS!$A$13:$E$18,3,0),0.025)</f>
        <v>0.025</v>
      </c>
      <c r="R477" s="52">
        <f>IFERROR(VLOOKUP(L477,INPUTS!$A$107:$B$120,2,0),0.0082)</f>
        <v>0.0085</v>
      </c>
      <c r="S477" s="52">
        <f t="shared" si="533"/>
        <v>70.55</v>
      </c>
      <c r="T477" s="15">
        <f t="shared" si="534"/>
        <v>15097.7</v>
      </c>
      <c r="U477" s="15">
        <f>T477/INPUTS!$B$7*1000</f>
        <v>18872125</v>
      </c>
      <c r="V477" s="15">
        <f>T477*INPUTS!$B$6</f>
        <v>47708.732</v>
      </c>
      <c r="W477" s="54" t="s">
        <v>396</v>
      </c>
      <c r="X477" s="54" t="s">
        <v>396</v>
      </c>
      <c r="Y477" s="67">
        <f>IFERROR(VLOOKUP(E477,INPUTS!$A$44:$B$103,2,0),0)</f>
        <v>0.02</v>
      </c>
      <c r="Z477" s="15">
        <f t="shared" si="559"/>
        <v>301.954</v>
      </c>
      <c r="AA477" s="20">
        <f>IFERROR(VLOOKUP(E477,INPUTS!$A$44:$C$103,3,0),SCENARIOS!$J$24)</f>
        <v>0.06</v>
      </c>
      <c r="AB477" s="15">
        <f t="shared" ref="AB477:AF477" si="590">$T477*AA477*(1+$Q477)^AB$2</f>
        <v>1024.89970654553</v>
      </c>
      <c r="AC477" s="20">
        <f>IFERROR(VLOOKUP($E477,INPUTS!$A$44:$G$103,4,0),SCENARIOS!$K$24)</f>
        <v>0.15</v>
      </c>
      <c r="AD477" s="15">
        <f t="shared" si="590"/>
        <v>2898.949863437</v>
      </c>
      <c r="AE477" s="20">
        <f>IFERROR(VLOOKUP($E477,INPUTS!$A$44:$G$103,5,0),SCENARIOS!$L$24)</f>
        <v>0.3</v>
      </c>
      <c r="AF477" s="15">
        <f t="shared" si="590"/>
        <v>6559.79136850156</v>
      </c>
      <c r="AG477" s="20">
        <f>IFERROR(VLOOKUP($E477,INPUTS!$A$44:$G$103,6,0),SCENARIOS!$M$24)</f>
        <v>0.4</v>
      </c>
      <c r="AH477" s="15">
        <f t="shared" si="561"/>
        <v>9895.73577222893</v>
      </c>
      <c r="AI477" s="20">
        <f>IFERROR(VLOOKUP($E477,INPUTS!$A$44:$G$103,7,0),SCENARIOS!$N$24)</f>
        <v>0.5</v>
      </c>
      <c r="AJ477" s="15">
        <f t="shared" si="562"/>
        <v>13995.1459066192</v>
      </c>
      <c r="AL477" t="str">
        <f t="shared" si="565"/>
        <v>N</v>
      </c>
      <c r="AM477" s="21">
        <f t="shared" si="566"/>
        <v>27990.2918132384</v>
      </c>
    </row>
    <row r="478" ht="15" customHeight="1" spans="1:39">
      <c r="A478" s="6" t="s">
        <v>1446</v>
      </c>
      <c r="B478" s="52" t="s">
        <v>607</v>
      </c>
      <c r="C478" s="52" t="s">
        <v>608</v>
      </c>
      <c r="D478" s="52" t="s">
        <v>929</v>
      </c>
      <c r="E478" s="10" t="s">
        <v>207</v>
      </c>
      <c r="F478" s="52" t="s">
        <v>609</v>
      </c>
      <c r="G478" s="52" t="s">
        <v>165</v>
      </c>
      <c r="H478" s="52" t="s">
        <v>254</v>
      </c>
      <c r="I478" s="52" t="s">
        <v>930</v>
      </c>
      <c r="J478" s="52" t="s">
        <v>169</v>
      </c>
      <c r="K478" s="52" t="s">
        <v>931</v>
      </c>
      <c r="L478" s="53" t="s">
        <v>288</v>
      </c>
      <c r="M478" s="13">
        <v>214</v>
      </c>
      <c r="N478" s="14">
        <f t="shared" si="563"/>
        <v>0.586301369863014</v>
      </c>
      <c r="O478" s="15">
        <v>6700</v>
      </c>
      <c r="P478" s="15">
        <f t="shared" si="532"/>
        <v>1433800</v>
      </c>
      <c r="Q478" s="16">
        <f>IFERROR(VLOOKUP(G478,SCENARIOS!$A$13:$E$18,3,0),0.025)</f>
        <v>0.025</v>
      </c>
      <c r="R478" s="52">
        <f>IFERROR(VLOOKUP(L478,INPUTS!$A$107:$B$120,2,0),0.0082)</f>
        <v>0.0085</v>
      </c>
      <c r="S478" s="52">
        <f t="shared" si="533"/>
        <v>56.95</v>
      </c>
      <c r="T478" s="15">
        <f t="shared" si="534"/>
        <v>12187.3</v>
      </c>
      <c r="U478" s="15">
        <f>T478/INPUTS!$B$7*1000</f>
        <v>15234125</v>
      </c>
      <c r="V478" s="15">
        <f>T478*INPUTS!$B$6</f>
        <v>38511.868</v>
      </c>
      <c r="W478" s="54" t="s">
        <v>396</v>
      </c>
      <c r="X478" s="54" t="s">
        <v>396</v>
      </c>
      <c r="Y478" s="67">
        <f>IFERROR(VLOOKUP(E478,INPUTS!$A$44:$B$103,2,0),0)</f>
        <v>0.02</v>
      </c>
      <c r="Z478" s="15">
        <f t="shared" si="559"/>
        <v>243.746</v>
      </c>
      <c r="AA478" s="20">
        <f>IFERROR(VLOOKUP(E478,INPUTS!$A$44:$C$103,3,0),SCENARIOS!$J$24)</f>
        <v>0.06</v>
      </c>
      <c r="AB478" s="15">
        <f t="shared" ref="AB478:AF478" si="591">$T478*AA478*(1+$Q478)^AB$2</f>
        <v>827.328678777715</v>
      </c>
      <c r="AC478" s="20">
        <f>IFERROR(VLOOKUP($E478,INPUTS!$A$44:$G$103,4,0),SCENARIOS!$K$24)</f>
        <v>0.15</v>
      </c>
      <c r="AD478" s="15">
        <f t="shared" si="591"/>
        <v>2340.11615482264</v>
      </c>
      <c r="AE478" s="20">
        <f>IFERROR(VLOOKUP($E478,INPUTS!$A$44:$G$103,5,0),SCENARIOS!$L$24)</f>
        <v>0.3</v>
      </c>
      <c r="AF478" s="15">
        <f t="shared" si="591"/>
        <v>5295.25327336873</v>
      </c>
      <c r="AG478" s="20">
        <f>IFERROR(VLOOKUP($E478,INPUTS!$A$44:$G$103,6,0),SCENARIOS!$M$24)</f>
        <v>0.4</v>
      </c>
      <c r="AH478" s="15">
        <f t="shared" si="561"/>
        <v>7988.12405710046</v>
      </c>
      <c r="AI478" s="20">
        <f>IFERROR(VLOOKUP($E478,INPUTS!$A$44:$G$103,7,0),SCENARIOS!$N$24)</f>
        <v>0.5</v>
      </c>
      <c r="AJ478" s="15">
        <f t="shared" si="562"/>
        <v>11297.2864547408</v>
      </c>
      <c r="AL478" t="str">
        <f t="shared" si="565"/>
        <v>N</v>
      </c>
      <c r="AM478" s="21">
        <f t="shared" si="566"/>
        <v>22594.5729094816</v>
      </c>
    </row>
    <row r="479" ht="15" customHeight="1" spans="1:39">
      <c r="A479" s="24" t="s">
        <v>1447</v>
      </c>
      <c r="B479" s="52" t="s">
        <v>607</v>
      </c>
      <c r="C479" s="52" t="s">
        <v>608</v>
      </c>
      <c r="D479" s="52" t="s">
        <v>929</v>
      </c>
      <c r="E479" s="10" t="s">
        <v>207</v>
      </c>
      <c r="F479" s="52" t="s">
        <v>609</v>
      </c>
      <c r="G479" s="52" t="s">
        <v>165</v>
      </c>
      <c r="H479" s="52" t="s">
        <v>615</v>
      </c>
      <c r="I479" s="52" t="s">
        <v>614</v>
      </c>
      <c r="J479" s="52" t="s">
        <v>169</v>
      </c>
      <c r="K479" s="52" t="s">
        <v>931</v>
      </c>
      <c r="L479" s="53" t="s">
        <v>288</v>
      </c>
      <c r="M479" s="13">
        <v>214</v>
      </c>
      <c r="N479" s="14">
        <f t="shared" si="563"/>
        <v>0.586301369863014</v>
      </c>
      <c r="O479" s="15">
        <v>7100</v>
      </c>
      <c r="P479" s="15">
        <f t="shared" si="532"/>
        <v>1519400</v>
      </c>
      <c r="Q479" s="16">
        <f>IFERROR(VLOOKUP(G479,SCENARIOS!$A$13:$E$18,3,0),0.025)</f>
        <v>0.025</v>
      </c>
      <c r="R479" s="52">
        <f>IFERROR(VLOOKUP(L479,INPUTS!$A$107:$B$120,2,0),0.0082)</f>
        <v>0.0085</v>
      </c>
      <c r="S479" s="52">
        <f t="shared" si="533"/>
        <v>60.35</v>
      </c>
      <c r="T479" s="15">
        <f t="shared" si="534"/>
        <v>12914.9</v>
      </c>
      <c r="U479" s="15">
        <f>T479/INPUTS!$B$7*1000</f>
        <v>16143625</v>
      </c>
      <c r="V479" s="15">
        <f>T479*INPUTS!$B$6</f>
        <v>40811.084</v>
      </c>
      <c r="W479" s="54" t="s">
        <v>396</v>
      </c>
      <c r="X479" s="54" t="s">
        <v>396</v>
      </c>
      <c r="Y479" s="67">
        <f>IFERROR(VLOOKUP(E479,INPUTS!$A$44:$B$103,2,0),0)</f>
        <v>0.02</v>
      </c>
      <c r="Z479" s="15">
        <f t="shared" si="559"/>
        <v>258.298</v>
      </c>
      <c r="AA479" s="20">
        <f>IFERROR(VLOOKUP(E479,INPUTS!$A$44:$C$103,3,0),SCENARIOS!$J$24)</f>
        <v>0.06</v>
      </c>
      <c r="AB479" s="15">
        <f t="shared" ref="AB479:AF479" si="592">$T479*AA479*(1+$Q479)^AB$2</f>
        <v>876.721435719668</v>
      </c>
      <c r="AC479" s="20">
        <f>IFERROR(VLOOKUP($E479,INPUTS!$A$44:$G$103,4,0),SCENARIOS!$K$24)</f>
        <v>0.15</v>
      </c>
      <c r="AD479" s="15">
        <f t="shared" si="592"/>
        <v>2479.82458197623</v>
      </c>
      <c r="AE479" s="20">
        <f>IFERROR(VLOOKUP($E479,INPUTS!$A$44:$G$103,5,0),SCENARIOS!$L$24)</f>
        <v>0.3</v>
      </c>
      <c r="AF479" s="15">
        <f t="shared" si="592"/>
        <v>5611.38779715193</v>
      </c>
      <c r="AG479" s="20">
        <f>IFERROR(VLOOKUP($E479,INPUTS!$A$44:$G$103,6,0),SCENARIOS!$M$24)</f>
        <v>0.4</v>
      </c>
      <c r="AH479" s="15">
        <f t="shared" si="561"/>
        <v>8465.02698588257</v>
      </c>
      <c r="AI479" s="20">
        <f>IFERROR(VLOOKUP($E479,INPUTS!$A$44:$G$103,7,0),SCENARIOS!$N$24)</f>
        <v>0.5</v>
      </c>
      <c r="AJ479" s="15">
        <f t="shared" si="562"/>
        <v>11971.7513177104</v>
      </c>
      <c r="AL479" t="str">
        <f t="shared" si="565"/>
        <v>Y</v>
      </c>
      <c r="AM479" s="21">
        <f t="shared" si="566"/>
        <v>23943.5026354208</v>
      </c>
    </row>
    <row r="480" ht="15" customHeight="1" spans="1:39">
      <c r="A480" s="6" t="s">
        <v>1450</v>
      </c>
      <c r="B480" s="52" t="s">
        <v>607</v>
      </c>
      <c r="C480" s="52" t="s">
        <v>608</v>
      </c>
      <c r="D480" s="52" t="s">
        <v>929</v>
      </c>
      <c r="E480" s="10" t="s">
        <v>207</v>
      </c>
      <c r="F480" s="52" t="s">
        <v>609</v>
      </c>
      <c r="G480" s="52" t="s">
        <v>165</v>
      </c>
      <c r="H480" s="52" t="s">
        <v>702</v>
      </c>
      <c r="I480" s="52" t="s">
        <v>701</v>
      </c>
      <c r="J480" s="52" t="s">
        <v>181</v>
      </c>
      <c r="K480" s="52" t="s">
        <v>931</v>
      </c>
      <c r="L480" s="53" t="s">
        <v>291</v>
      </c>
      <c r="M480" s="13">
        <v>322</v>
      </c>
      <c r="N480" s="14">
        <f t="shared" si="563"/>
        <v>0.882191780821918</v>
      </c>
      <c r="O480" s="15">
        <v>11200</v>
      </c>
      <c r="P480" s="15">
        <f t="shared" si="532"/>
        <v>3606400</v>
      </c>
      <c r="Q480" s="16">
        <f>IFERROR(VLOOKUP(G480,SCENARIOS!$A$13:$E$18,3,0),0.025)</f>
        <v>0.025</v>
      </c>
      <c r="R480" s="52">
        <f>IFERROR(VLOOKUP(L480,INPUTS!$A$107:$B$120,2,0),0.0082)</f>
        <v>0.0079</v>
      </c>
      <c r="S480" s="52">
        <f t="shared" si="533"/>
        <v>88.48</v>
      </c>
      <c r="T480" s="15">
        <f t="shared" si="534"/>
        <v>28490.56</v>
      </c>
      <c r="U480" s="15">
        <f>T480/INPUTS!$B$7*1000</f>
        <v>35613200</v>
      </c>
      <c r="V480" s="15">
        <f>T480*INPUTS!$B$6</f>
        <v>90030.1696</v>
      </c>
      <c r="W480" s="54" t="s">
        <v>396</v>
      </c>
      <c r="X480" s="54" t="s">
        <v>396</v>
      </c>
      <c r="Y480" s="67">
        <f>IFERROR(VLOOKUP(E480,INPUTS!$A$44:$B$103,2,0),0)</f>
        <v>0.02</v>
      </c>
      <c r="Z480" s="15">
        <f t="shared" si="559"/>
        <v>569.8112</v>
      </c>
      <c r="AA480" s="20">
        <f>IFERROR(VLOOKUP(E480,INPUTS!$A$44:$C$103,3,0),SCENARIOS!$J$24)</f>
        <v>0.06</v>
      </c>
      <c r="AB480" s="15">
        <f t="shared" ref="AB480:AF480" si="593">$T480*AA480*(1+$Q480)^AB$2</f>
        <v>1934.06721443119</v>
      </c>
      <c r="AC480" s="20">
        <f>IFERROR(VLOOKUP($E480,INPUTS!$A$44:$G$103,4,0),SCENARIOS!$K$24)</f>
        <v>0.15</v>
      </c>
      <c r="AD480" s="15">
        <f t="shared" si="593"/>
        <v>5470.54882672484</v>
      </c>
      <c r="AE480" s="20">
        <f>IFERROR(VLOOKUP($E480,INPUTS!$A$44:$G$103,5,0),SCENARIOS!$L$24)</f>
        <v>0.3</v>
      </c>
      <c r="AF480" s="15">
        <f t="shared" si="593"/>
        <v>12378.8477431513</v>
      </c>
      <c r="AG480" s="20">
        <f>IFERROR(VLOOKUP($E480,INPUTS!$A$44:$G$103,6,0),SCENARIOS!$M$24)</f>
        <v>0.4</v>
      </c>
      <c r="AH480" s="15">
        <f t="shared" si="561"/>
        <v>18674.040003632</v>
      </c>
      <c r="AI480" s="20">
        <f>IFERROR(VLOOKUP($E480,INPUTS!$A$44:$G$103,7,0),SCENARIOS!$N$24)</f>
        <v>0.5</v>
      </c>
      <c r="AJ480" s="15">
        <f t="shared" si="562"/>
        <v>26409.9527849466</v>
      </c>
      <c r="AL480" t="str">
        <f t="shared" si="565"/>
        <v>N</v>
      </c>
      <c r="AM480" s="21">
        <f t="shared" si="566"/>
        <v>52819.9055698932</v>
      </c>
    </row>
    <row r="481" ht="15" customHeight="1" spans="1:39">
      <c r="A481" s="24" t="s">
        <v>1451</v>
      </c>
      <c r="B481" s="52" t="s">
        <v>607</v>
      </c>
      <c r="C481" s="52" t="s">
        <v>608</v>
      </c>
      <c r="D481" s="52" t="s">
        <v>929</v>
      </c>
      <c r="E481" s="10" t="s">
        <v>207</v>
      </c>
      <c r="F481" s="52" t="s">
        <v>609</v>
      </c>
      <c r="G481" s="52" t="s">
        <v>165</v>
      </c>
      <c r="H481" s="52" t="s">
        <v>452</v>
      </c>
      <c r="I481" s="52" t="s">
        <v>451</v>
      </c>
      <c r="J481" s="52" t="s">
        <v>181</v>
      </c>
      <c r="K481" s="52" t="s">
        <v>931</v>
      </c>
      <c r="L481" s="53" t="s">
        <v>291</v>
      </c>
      <c r="M481" s="13">
        <v>214</v>
      </c>
      <c r="N481" s="14">
        <f t="shared" si="563"/>
        <v>0.586301369863014</v>
      </c>
      <c r="O481" s="15">
        <v>9800</v>
      </c>
      <c r="P481" s="15">
        <f t="shared" si="532"/>
        <v>2097200</v>
      </c>
      <c r="Q481" s="16">
        <f>IFERROR(VLOOKUP(G481,SCENARIOS!$A$13:$E$18,3,0),0.025)</f>
        <v>0.025</v>
      </c>
      <c r="R481" s="52">
        <f>IFERROR(VLOOKUP(L481,INPUTS!$A$107:$B$120,2,0),0.0082)</f>
        <v>0.0079</v>
      </c>
      <c r="S481" s="52">
        <f t="shared" si="533"/>
        <v>77.42</v>
      </c>
      <c r="T481" s="15">
        <f t="shared" si="534"/>
        <v>16567.88</v>
      </c>
      <c r="U481" s="15">
        <f>T481/INPUTS!$B$7*1000</f>
        <v>20709850</v>
      </c>
      <c r="V481" s="15">
        <f>T481*INPUTS!$B$6</f>
        <v>52354.5008</v>
      </c>
      <c r="W481" s="54" t="s">
        <v>521</v>
      </c>
      <c r="X481" s="54" t="s">
        <v>396</v>
      </c>
      <c r="Y481" s="67">
        <f>IFERROR(VLOOKUP(E481,INPUTS!$A$44:$B$103,2,0),0)</f>
        <v>0.02</v>
      </c>
      <c r="Z481" s="15">
        <f t="shared" si="559"/>
        <v>331.3576</v>
      </c>
      <c r="AA481" s="20">
        <f>IFERROR(VLOOKUP(E481,INPUTS!$A$44:$C$103,3,0),SCENARIOS!$J$24)</f>
        <v>0.06</v>
      </c>
      <c r="AB481" s="15">
        <f t="shared" ref="AB481:AF481" si="594">$T481*AA481*(1+$Q481)^AB$2</f>
        <v>1124.70213013118</v>
      </c>
      <c r="AC481" s="20">
        <f>IFERROR(VLOOKUP($E481,INPUTS!$A$44:$G$103,4,0),SCENARIOS!$K$24)</f>
        <v>0.15</v>
      </c>
      <c r="AD481" s="15">
        <f t="shared" si="594"/>
        <v>3181.24306771499</v>
      </c>
      <c r="AE481" s="20">
        <f>IFERROR(VLOOKUP($E481,INPUTS!$A$44:$G$103,5,0),SCENARIOS!$L$24)</f>
        <v>0.3</v>
      </c>
      <c r="AF481" s="15">
        <f t="shared" si="594"/>
        <v>7198.56906802822</v>
      </c>
      <c r="AG481" s="20">
        <f>IFERROR(VLOOKUP($E481,INPUTS!$A$44:$G$103,6,0),SCENARIOS!$M$24)</f>
        <v>0.4</v>
      </c>
      <c r="AH481" s="15">
        <f t="shared" si="561"/>
        <v>10859.3602195034</v>
      </c>
      <c r="AI481" s="20">
        <f>IFERROR(VLOOKUP($E481,INPUTS!$A$44:$G$103,7,0),SCENARIOS!$N$24)</f>
        <v>0.5</v>
      </c>
      <c r="AJ481" s="15">
        <f t="shared" si="562"/>
        <v>15357.9616738548</v>
      </c>
      <c r="AL481" t="str">
        <f t="shared" si="565"/>
        <v>N</v>
      </c>
      <c r="AM481" s="21">
        <f t="shared" si="566"/>
        <v>30715.9233477096</v>
      </c>
    </row>
    <row r="482" ht="15" customHeight="1" spans="1:39">
      <c r="A482" s="6" t="s">
        <v>1452</v>
      </c>
      <c r="B482" s="52" t="s">
        <v>607</v>
      </c>
      <c r="C482" s="52" t="s">
        <v>608</v>
      </c>
      <c r="D482" s="52" t="s">
        <v>929</v>
      </c>
      <c r="E482" s="10" t="s">
        <v>207</v>
      </c>
      <c r="F482" s="52" t="s">
        <v>609</v>
      </c>
      <c r="G482" s="52" t="s">
        <v>165</v>
      </c>
      <c r="H482" s="52" t="s">
        <v>242</v>
      </c>
      <c r="I482" s="52" t="s">
        <v>421</v>
      </c>
      <c r="J482" s="52" t="s">
        <v>173</v>
      </c>
      <c r="K482" s="52" t="s">
        <v>931</v>
      </c>
      <c r="L482" s="53" t="s">
        <v>291</v>
      </c>
      <c r="M482" s="13">
        <v>214</v>
      </c>
      <c r="N482" s="14">
        <f t="shared" si="563"/>
        <v>0.586301369863014</v>
      </c>
      <c r="O482" s="15">
        <v>10100</v>
      </c>
      <c r="P482" s="15">
        <f t="shared" si="532"/>
        <v>2161400</v>
      </c>
      <c r="Q482" s="16">
        <f>IFERROR(VLOOKUP(G482,SCENARIOS!$A$13:$E$18,3,0),0.025)</f>
        <v>0.025</v>
      </c>
      <c r="R482" s="52">
        <f>IFERROR(VLOOKUP(L482,INPUTS!$A$107:$B$120,2,0),0.0082)</f>
        <v>0.0079</v>
      </c>
      <c r="S482" s="52">
        <f t="shared" si="533"/>
        <v>79.79</v>
      </c>
      <c r="T482" s="15">
        <f t="shared" si="534"/>
        <v>17075.06</v>
      </c>
      <c r="U482" s="15">
        <f>T482/INPUTS!$B$7*1000</f>
        <v>21343825</v>
      </c>
      <c r="V482" s="15">
        <f>T482*INPUTS!$B$6</f>
        <v>53957.1896</v>
      </c>
      <c r="W482" s="54" t="s">
        <v>396</v>
      </c>
      <c r="X482" s="54" t="s">
        <v>396</v>
      </c>
      <c r="Y482" s="67">
        <f>IFERROR(VLOOKUP(E482,INPUTS!$A$44:$B$103,2,0),0)</f>
        <v>0.02</v>
      </c>
      <c r="Z482" s="15">
        <f t="shared" si="559"/>
        <v>341.5012</v>
      </c>
      <c r="AA482" s="20">
        <f>IFERROR(VLOOKUP(E482,INPUTS!$A$44:$C$103,3,0),SCENARIOS!$J$24)</f>
        <v>0.06</v>
      </c>
      <c r="AB482" s="15">
        <f t="shared" ref="AB482:AF482" si="595">$T482*AA482*(1+$Q482)^AB$2</f>
        <v>1159.13178717601</v>
      </c>
      <c r="AC482" s="20">
        <f>IFERROR(VLOOKUP($E482,INPUTS!$A$44:$G$103,4,0),SCENARIOS!$K$24)</f>
        <v>0.15</v>
      </c>
      <c r="AD482" s="15">
        <f t="shared" si="595"/>
        <v>3278.62805958382</v>
      </c>
      <c r="AE482" s="20">
        <f>IFERROR(VLOOKUP($E482,INPUTS!$A$44:$G$103,5,0),SCENARIOS!$L$24)</f>
        <v>0.3</v>
      </c>
      <c r="AF482" s="15">
        <f t="shared" si="595"/>
        <v>7418.93342725357</v>
      </c>
      <c r="AG482" s="20">
        <f>IFERROR(VLOOKUP($E482,INPUTS!$A$44:$G$103,6,0),SCENARIOS!$M$24)</f>
        <v>0.4</v>
      </c>
      <c r="AH482" s="15">
        <f t="shared" si="561"/>
        <v>11191.789613978</v>
      </c>
      <c r="AI482" s="20">
        <f>IFERROR(VLOOKUP($E482,INPUTS!$A$44:$G$103,7,0),SCENARIOS!$N$24)</f>
        <v>0.5</v>
      </c>
      <c r="AJ482" s="15">
        <f t="shared" si="562"/>
        <v>15828.1033577483</v>
      </c>
      <c r="AL482" t="str">
        <f t="shared" si="565"/>
        <v>N</v>
      </c>
      <c r="AM482" s="21">
        <f t="shared" si="566"/>
        <v>31656.2067154967</v>
      </c>
    </row>
    <row r="483" ht="15" customHeight="1" spans="1:39">
      <c r="A483" s="24" t="s">
        <v>1453</v>
      </c>
      <c r="B483" s="52" t="s">
        <v>607</v>
      </c>
      <c r="C483" s="52" t="s">
        <v>608</v>
      </c>
      <c r="D483" s="52" t="s">
        <v>929</v>
      </c>
      <c r="E483" s="10" t="s">
        <v>207</v>
      </c>
      <c r="F483" s="52" t="s">
        <v>609</v>
      </c>
      <c r="G483" s="52" t="s">
        <v>165</v>
      </c>
      <c r="H483" s="52" t="s">
        <v>440</v>
      </c>
      <c r="I483" s="52" t="s">
        <v>439</v>
      </c>
      <c r="J483" s="52" t="s">
        <v>177</v>
      </c>
      <c r="K483" s="52" t="s">
        <v>931</v>
      </c>
      <c r="L483" s="53" t="s">
        <v>291</v>
      </c>
      <c r="M483" s="13">
        <v>322</v>
      </c>
      <c r="N483" s="14">
        <f t="shared" si="563"/>
        <v>0.882191780821918</v>
      </c>
      <c r="O483" s="15">
        <v>4500</v>
      </c>
      <c r="P483" s="15">
        <f t="shared" si="532"/>
        <v>1449000</v>
      </c>
      <c r="Q483" s="16">
        <f>IFERROR(VLOOKUP(G483,SCENARIOS!$A$13:$E$18,3,0),0.025)</f>
        <v>0.025</v>
      </c>
      <c r="R483" s="52">
        <f>IFERROR(VLOOKUP(L483,INPUTS!$A$107:$B$120,2,0),0.0082)</f>
        <v>0.0079</v>
      </c>
      <c r="S483" s="52">
        <f t="shared" si="533"/>
        <v>35.55</v>
      </c>
      <c r="T483" s="15">
        <f t="shared" si="534"/>
        <v>11447.1</v>
      </c>
      <c r="U483" s="15">
        <f>T483/INPUTS!$B$7*1000</f>
        <v>14308875</v>
      </c>
      <c r="V483" s="15">
        <f>T483*INPUTS!$B$6</f>
        <v>36172.836</v>
      </c>
      <c r="W483" s="54" t="s">
        <v>396</v>
      </c>
      <c r="X483" s="54" t="s">
        <v>396</v>
      </c>
      <c r="Y483" s="67">
        <f>IFERROR(VLOOKUP(E483,INPUTS!$A$44:$B$103,2,0),0)</f>
        <v>0.02</v>
      </c>
      <c r="Z483" s="15">
        <f t="shared" si="559"/>
        <v>228.942</v>
      </c>
      <c r="AA483" s="20">
        <f>IFERROR(VLOOKUP(E483,INPUTS!$A$44:$C$103,3,0),SCENARIOS!$J$24)</f>
        <v>0.06</v>
      </c>
      <c r="AB483" s="15">
        <f t="shared" ref="AB483:AF483" si="596">$T483*AA483*(1+$Q483)^AB$2</f>
        <v>777.080577226816</v>
      </c>
      <c r="AC483" s="20">
        <f>IFERROR(VLOOKUP($E483,INPUTS!$A$44:$G$103,4,0),SCENARIOS!$K$24)</f>
        <v>0.15</v>
      </c>
      <c r="AD483" s="15">
        <f t="shared" si="596"/>
        <v>2197.98836788052</v>
      </c>
      <c r="AE483" s="20">
        <f>IFERROR(VLOOKUP($E483,INPUTS!$A$44:$G$103,5,0),SCENARIOS!$L$24)</f>
        <v>0.3</v>
      </c>
      <c r="AF483" s="15">
        <f t="shared" si="596"/>
        <v>4973.64418251616</v>
      </c>
      <c r="AG483" s="20">
        <f>IFERROR(VLOOKUP($E483,INPUTS!$A$44:$G$103,6,0),SCENARIOS!$M$24)</f>
        <v>0.4</v>
      </c>
      <c r="AH483" s="15">
        <f t="shared" si="561"/>
        <v>7502.96250145928</v>
      </c>
      <c r="AI483" s="20">
        <f>IFERROR(VLOOKUP($E483,INPUTS!$A$44:$G$103,7,0),SCENARIOS!$N$24)</f>
        <v>0.5</v>
      </c>
      <c r="AJ483" s="15">
        <f t="shared" si="562"/>
        <v>10611.1417439518</v>
      </c>
      <c r="AL483" t="str">
        <f t="shared" si="565"/>
        <v>Y</v>
      </c>
      <c r="AM483" s="21">
        <f t="shared" si="566"/>
        <v>21222.2834879035</v>
      </c>
    </row>
    <row r="484" ht="15" customHeight="1" spans="1:39">
      <c r="A484" s="6" t="s">
        <v>1454</v>
      </c>
      <c r="B484" s="52" t="s">
        <v>607</v>
      </c>
      <c r="C484" s="52" t="s">
        <v>608</v>
      </c>
      <c r="D484" s="52" t="s">
        <v>929</v>
      </c>
      <c r="E484" s="10" t="s">
        <v>207</v>
      </c>
      <c r="F484" s="52" t="s">
        <v>609</v>
      </c>
      <c r="G484" s="52" t="s">
        <v>165</v>
      </c>
      <c r="H484" s="52" t="s">
        <v>448</v>
      </c>
      <c r="I484" s="52" t="s">
        <v>447</v>
      </c>
      <c r="J484" s="52" t="s">
        <v>177</v>
      </c>
      <c r="K484" s="52" t="s">
        <v>931</v>
      </c>
      <c r="L484" s="53" t="s">
        <v>291</v>
      </c>
      <c r="M484" s="13">
        <v>214</v>
      </c>
      <c r="N484" s="14">
        <f t="shared" si="563"/>
        <v>0.586301369863014</v>
      </c>
      <c r="O484" s="15">
        <v>4400</v>
      </c>
      <c r="P484" s="15">
        <f t="shared" si="532"/>
        <v>941600</v>
      </c>
      <c r="Q484" s="16">
        <f>IFERROR(VLOOKUP(G484,SCENARIOS!$A$13:$E$18,3,0),0.025)</f>
        <v>0.025</v>
      </c>
      <c r="R484" s="52">
        <f>IFERROR(VLOOKUP(L484,INPUTS!$A$107:$B$120,2,0),0.0082)</f>
        <v>0.0079</v>
      </c>
      <c r="S484" s="52">
        <f t="shared" si="533"/>
        <v>34.76</v>
      </c>
      <c r="T484" s="15">
        <f t="shared" si="534"/>
        <v>7438.64</v>
      </c>
      <c r="U484" s="15">
        <f>T484/INPUTS!$B$7*1000</f>
        <v>9298300</v>
      </c>
      <c r="V484" s="15">
        <f>T484*INPUTS!$B$6</f>
        <v>23506.1024</v>
      </c>
      <c r="W484" s="54" t="s">
        <v>396</v>
      </c>
      <c r="X484" s="54" t="s">
        <v>396</v>
      </c>
      <c r="Y484" s="67">
        <f>IFERROR(VLOOKUP(E484,INPUTS!$A$44:$B$103,2,0),0)</f>
        <v>0.02</v>
      </c>
      <c r="Z484" s="15">
        <f t="shared" si="559"/>
        <v>148.7728</v>
      </c>
      <c r="AA484" s="20">
        <f>IFERROR(VLOOKUP(E484,INPUTS!$A$44:$C$103,3,0),SCENARIOS!$J$24)</f>
        <v>0.06</v>
      </c>
      <c r="AB484" s="15">
        <f t="shared" ref="AB484:AF484" si="597">$T484*AA484*(1+$Q484)^AB$2</f>
        <v>504.968303324203</v>
      </c>
      <c r="AC484" s="20">
        <f>IFERROR(VLOOKUP($E484,INPUTS!$A$44:$G$103,4,0),SCENARIOS!$K$24)</f>
        <v>0.15</v>
      </c>
      <c r="AD484" s="15">
        <f t="shared" si="597"/>
        <v>1428.31321407612</v>
      </c>
      <c r="AE484" s="20">
        <f>IFERROR(VLOOKUP($E484,INPUTS!$A$44:$G$103,5,0),SCENARIOS!$L$24)</f>
        <v>0.3</v>
      </c>
      <c r="AF484" s="15">
        <f t="shared" si="597"/>
        <v>3232.01060197185</v>
      </c>
      <c r="AG484" s="20">
        <f>IFERROR(VLOOKUP($E484,INPUTS!$A$44:$G$103,6,0),SCENARIOS!$M$24)</f>
        <v>0.4</v>
      </c>
      <c r="AH484" s="15">
        <f t="shared" si="561"/>
        <v>4875.6311189607</v>
      </c>
      <c r="AI484" s="20">
        <f>IFERROR(VLOOKUP($E484,INPUTS!$A$44:$G$103,7,0),SCENARIOS!$N$24)</f>
        <v>0.5</v>
      </c>
      <c r="AJ484" s="15">
        <f t="shared" si="562"/>
        <v>6895.41136377155</v>
      </c>
      <c r="AL484" t="str">
        <f t="shared" si="565"/>
        <v>Y</v>
      </c>
      <c r="AM484" s="21">
        <f t="shared" si="566"/>
        <v>13790.8227275431</v>
      </c>
    </row>
    <row r="485" ht="15" customHeight="1" spans="1:39">
      <c r="A485" s="24" t="s">
        <v>1455</v>
      </c>
      <c r="B485" s="52" t="s">
        <v>607</v>
      </c>
      <c r="C485" s="52" t="s">
        <v>608</v>
      </c>
      <c r="D485" s="52" t="s">
        <v>929</v>
      </c>
      <c r="E485" s="10" t="s">
        <v>207</v>
      </c>
      <c r="F485" s="52" t="s">
        <v>609</v>
      </c>
      <c r="G485" s="52" t="s">
        <v>165</v>
      </c>
      <c r="H485" s="52" t="s">
        <v>636</v>
      </c>
      <c r="I485" s="52" t="s">
        <v>635</v>
      </c>
      <c r="J485" s="52" t="s">
        <v>177</v>
      </c>
      <c r="K485" s="52" t="s">
        <v>931</v>
      </c>
      <c r="L485" s="53" t="s">
        <v>282</v>
      </c>
      <c r="M485" s="13">
        <v>322</v>
      </c>
      <c r="N485" s="14">
        <f t="shared" si="563"/>
        <v>0.882191780821918</v>
      </c>
      <c r="O485" s="15">
        <v>2200</v>
      </c>
      <c r="P485" s="15">
        <f t="shared" si="532"/>
        <v>708400</v>
      </c>
      <c r="Q485" s="16">
        <f>IFERROR(VLOOKUP(G485,SCENARIOS!$A$13:$E$18,3,0),0.025)</f>
        <v>0.025</v>
      </c>
      <c r="R485" s="52">
        <f>IFERROR(VLOOKUP(L485,INPUTS!$A$107:$B$120,2,0),0.0082)</f>
        <v>0.0042</v>
      </c>
      <c r="S485" s="52">
        <f t="shared" si="533"/>
        <v>9.24</v>
      </c>
      <c r="T485" s="15">
        <f t="shared" si="534"/>
        <v>2975.28</v>
      </c>
      <c r="U485" s="15">
        <f>T485/INPUTS!$B$7*1000</f>
        <v>3719100</v>
      </c>
      <c r="V485" s="15">
        <f>T485*INPUTS!$B$6</f>
        <v>9401.8848</v>
      </c>
      <c r="W485" s="54" t="s">
        <v>396</v>
      </c>
      <c r="X485" s="54" t="s">
        <v>396</v>
      </c>
      <c r="Y485" s="67">
        <f>IFERROR(VLOOKUP(E485,INPUTS!$A$44:$B$103,2,0),0)</f>
        <v>0.02</v>
      </c>
      <c r="Z485" s="15">
        <f t="shared" si="559"/>
        <v>59.5056</v>
      </c>
      <c r="AA485" s="20">
        <f>IFERROR(VLOOKUP(E485,INPUTS!$A$44:$C$103,3,0),SCENARIOS!$J$24)</f>
        <v>0.06</v>
      </c>
      <c r="AB485" s="15">
        <f t="shared" ref="AB485:AF485" si="598">$T485*AA485*(1+$Q485)^AB$2</f>
        <v>201.975373658953</v>
      </c>
      <c r="AC485" s="20">
        <f>IFERROR(VLOOKUP($E485,INPUTS!$A$44:$G$103,4,0),SCENARIOS!$K$24)</f>
        <v>0.15</v>
      </c>
      <c r="AD485" s="15">
        <f t="shared" si="598"/>
        <v>571.291491398481</v>
      </c>
      <c r="AE485" s="20">
        <f>IFERROR(VLOOKUP($E485,INPUTS!$A$44:$G$103,5,0),SCENARIOS!$L$24)</f>
        <v>0.3</v>
      </c>
      <c r="AF485" s="15">
        <f t="shared" si="598"/>
        <v>1292.72777064555</v>
      </c>
      <c r="AG485" s="20">
        <f>IFERROR(VLOOKUP($E485,INPUTS!$A$44:$G$103,6,0),SCENARIOS!$M$24)</f>
        <v>0.4</v>
      </c>
      <c r="AH485" s="15">
        <f t="shared" si="561"/>
        <v>1950.13708898688</v>
      </c>
      <c r="AI485" s="20">
        <f>IFERROR(VLOOKUP($E485,INPUTS!$A$44:$G$103,7,0),SCENARIOS!$N$24)</f>
        <v>0.5</v>
      </c>
      <c r="AJ485" s="15">
        <f t="shared" si="562"/>
        <v>2758.00139842797</v>
      </c>
      <c r="AL485" t="str">
        <f t="shared" si="565"/>
        <v>Y</v>
      </c>
      <c r="AM485" s="21">
        <f t="shared" si="566"/>
        <v>5516.00279685594</v>
      </c>
    </row>
    <row r="486" ht="15" customHeight="1" spans="1:39">
      <c r="A486" s="6" t="s">
        <v>1456</v>
      </c>
      <c r="B486" s="52" t="s">
        <v>649</v>
      </c>
      <c r="C486" s="52" t="s">
        <v>650</v>
      </c>
      <c r="D486" s="52" t="s">
        <v>929</v>
      </c>
      <c r="E486" s="10" t="s">
        <v>215</v>
      </c>
      <c r="F486" s="52" t="s">
        <v>490</v>
      </c>
      <c r="G486" s="52" t="s">
        <v>165</v>
      </c>
      <c r="H486" s="52" t="s">
        <v>245</v>
      </c>
      <c r="I486" s="52" t="s">
        <v>930</v>
      </c>
      <c r="J486" s="52" t="s">
        <v>169</v>
      </c>
      <c r="K486" s="52" t="s">
        <v>931</v>
      </c>
      <c r="L486" s="53" t="s">
        <v>288</v>
      </c>
      <c r="M486" s="13">
        <v>539</v>
      </c>
      <c r="N486" s="14">
        <f t="shared" si="563"/>
        <v>1.47671232876712</v>
      </c>
      <c r="O486" s="15">
        <v>5100</v>
      </c>
      <c r="P486" s="15">
        <f t="shared" si="532"/>
        <v>2748900</v>
      </c>
      <c r="Q486" s="16">
        <f>IFERROR(VLOOKUP(G486,SCENARIOS!$A$13:$E$18,3,0),0.025)</f>
        <v>0.025</v>
      </c>
      <c r="R486" s="52">
        <f>IFERROR(VLOOKUP(L486,INPUTS!$A$107:$B$120,2,0),0.0082)</f>
        <v>0.0085</v>
      </c>
      <c r="S486" s="52">
        <f t="shared" si="533"/>
        <v>43.35</v>
      </c>
      <c r="T486" s="15">
        <f t="shared" si="534"/>
        <v>23365.65</v>
      </c>
      <c r="U486" s="15">
        <f>T486/INPUTS!$B$7*1000</f>
        <v>29207062.5</v>
      </c>
      <c r="V486" s="15">
        <f>T486*INPUTS!$B$6</f>
        <v>73835.454</v>
      </c>
      <c r="W486" s="54" t="s">
        <v>396</v>
      </c>
      <c r="X486" s="54" t="s">
        <v>396</v>
      </c>
      <c r="Y486" s="67">
        <f>IFERROR(VLOOKUP(E486,INPUTS!$A$44:$B$103,2,0),0)</f>
        <v>0.02</v>
      </c>
      <c r="Z486" s="15">
        <f t="shared" si="559"/>
        <v>467.313</v>
      </c>
      <c r="AA486" s="20">
        <f>IFERROR(VLOOKUP(E486,INPUTS!$A$44:$C$103,3,0),SCENARIOS!$J$24)</f>
        <v>0.06</v>
      </c>
      <c r="AB486" s="15">
        <f t="shared" ref="AB486:AF486" si="599">$T486*AA486*(1+$Q486)^AB$2</f>
        <v>1586.16529857167</v>
      </c>
      <c r="AC486" s="20">
        <f>IFERROR(VLOOKUP($E486,INPUTS!$A$44:$G$103,4,0),SCENARIOS!$K$24)</f>
        <v>0.15</v>
      </c>
      <c r="AD486" s="15">
        <f t="shared" si="599"/>
        <v>4486.50111451524</v>
      </c>
      <c r="AE486" s="20">
        <f>IFERROR(VLOOKUP($E486,INPUTS!$A$44:$G$103,5,0),SCENARIOS!$L$24)</f>
        <v>0.3</v>
      </c>
      <c r="AF486" s="15">
        <f t="shared" si="599"/>
        <v>10152.128416211</v>
      </c>
      <c r="AG486" s="20">
        <f>IFERROR(VLOOKUP($E486,INPUTS!$A$44:$G$103,6,0),SCENARIOS!$M$24)</f>
        <v>0.4</v>
      </c>
      <c r="AH486" s="15">
        <f t="shared" si="561"/>
        <v>15314.9352912285</v>
      </c>
      <c r="AI486" s="20">
        <f>IFERROR(VLOOKUP($E486,INPUTS!$A$44:$G$103,7,0),SCENARIOS!$N$24)</f>
        <v>0.5</v>
      </c>
      <c r="AJ486" s="15">
        <f t="shared" si="562"/>
        <v>21659.3044604805</v>
      </c>
      <c r="AL486" t="str">
        <f t="shared" si="565"/>
        <v>N</v>
      </c>
      <c r="AM486" s="21">
        <f t="shared" si="566"/>
        <v>43318.608920961</v>
      </c>
    </row>
    <row r="487" ht="15" customHeight="1" spans="1:39">
      <c r="A487" s="24" t="s">
        <v>1457</v>
      </c>
      <c r="B487" s="52" t="s">
        <v>649</v>
      </c>
      <c r="C487" s="52" t="s">
        <v>650</v>
      </c>
      <c r="D487" s="52" t="s">
        <v>929</v>
      </c>
      <c r="E487" s="10" t="s">
        <v>215</v>
      </c>
      <c r="F487" s="52" t="s">
        <v>490</v>
      </c>
      <c r="G487" s="52" t="s">
        <v>165</v>
      </c>
      <c r="H487" s="52" t="s">
        <v>254</v>
      </c>
      <c r="I487" s="52" t="s">
        <v>930</v>
      </c>
      <c r="J487" s="52" t="s">
        <v>169</v>
      </c>
      <c r="K487" s="52" t="s">
        <v>931</v>
      </c>
      <c r="L487" s="53" t="s">
        <v>282</v>
      </c>
      <c r="M487" s="13">
        <v>539</v>
      </c>
      <c r="N487" s="14">
        <f t="shared" si="563"/>
        <v>1.47671232876712</v>
      </c>
      <c r="O487" s="15">
        <v>5200</v>
      </c>
      <c r="P487" s="15">
        <f t="shared" si="532"/>
        <v>2802800</v>
      </c>
      <c r="Q487" s="16">
        <f>IFERROR(VLOOKUP(G487,SCENARIOS!$A$13:$E$18,3,0),0.025)</f>
        <v>0.025</v>
      </c>
      <c r="R487" s="52">
        <f>IFERROR(VLOOKUP(L487,INPUTS!$A$107:$B$120,2,0),0.0082)</f>
        <v>0.0042</v>
      </c>
      <c r="S487" s="52">
        <f t="shared" si="533"/>
        <v>21.84</v>
      </c>
      <c r="T487" s="15">
        <f t="shared" si="534"/>
        <v>11771.76</v>
      </c>
      <c r="U487" s="15">
        <f>T487/INPUTS!$B$7*1000</f>
        <v>14714700</v>
      </c>
      <c r="V487" s="15">
        <f>T487*INPUTS!$B$6</f>
        <v>37198.7616</v>
      </c>
      <c r="W487" s="54" t="s">
        <v>396</v>
      </c>
      <c r="X487" s="54" t="s">
        <v>396</v>
      </c>
      <c r="Y487" s="67">
        <f>IFERROR(VLOOKUP(E487,INPUTS!$A$44:$B$103,2,0),0)</f>
        <v>0.02</v>
      </c>
      <c r="Z487" s="15">
        <f t="shared" si="559"/>
        <v>235.4352</v>
      </c>
      <c r="AA487" s="20">
        <f>IFERROR(VLOOKUP(E487,INPUTS!$A$44:$C$103,3,0),SCENARIOS!$J$24)</f>
        <v>0.06</v>
      </c>
      <c r="AB487" s="15">
        <f t="shared" ref="AB487:AF487" si="600">$T487*AA487*(1+$Q487)^AB$2</f>
        <v>799.11995665064</v>
      </c>
      <c r="AC487" s="20">
        <f>IFERROR(VLOOKUP($E487,INPUTS!$A$44:$G$103,4,0),SCENARIOS!$K$24)</f>
        <v>0.15</v>
      </c>
      <c r="AD487" s="15">
        <f t="shared" si="600"/>
        <v>2260.32720509834</v>
      </c>
      <c r="AE487" s="20">
        <f>IFERROR(VLOOKUP($E487,INPUTS!$A$44:$G$103,5,0),SCENARIOS!$L$24)</f>
        <v>0.3</v>
      </c>
      <c r="AF487" s="15">
        <f t="shared" si="600"/>
        <v>5114.70552733674</v>
      </c>
      <c r="AG487" s="20">
        <f>IFERROR(VLOOKUP($E487,INPUTS!$A$44:$G$103,6,0),SCENARIOS!$M$24)</f>
        <v>0.4</v>
      </c>
      <c r="AH487" s="15">
        <f t="shared" si="561"/>
        <v>7715.75978686115</v>
      </c>
      <c r="AI487" s="20">
        <f>IFERROR(VLOOKUP($E487,INPUTS!$A$44:$G$103,7,0),SCENARIOS!$N$24)</f>
        <v>0.5</v>
      </c>
      <c r="AJ487" s="15">
        <f t="shared" si="562"/>
        <v>10912.0924894324</v>
      </c>
      <c r="AL487" t="str">
        <f t="shared" si="565"/>
        <v>Y</v>
      </c>
      <c r="AM487" s="21">
        <f t="shared" si="566"/>
        <v>21824.1849788648</v>
      </c>
    </row>
    <row r="488" ht="15" customHeight="1" spans="1:39">
      <c r="A488" s="6" t="s">
        <v>1458</v>
      </c>
      <c r="B488" s="52" t="s">
        <v>649</v>
      </c>
      <c r="C488" s="52" t="s">
        <v>650</v>
      </c>
      <c r="D488" s="52" t="s">
        <v>929</v>
      </c>
      <c r="E488" s="10" t="s">
        <v>215</v>
      </c>
      <c r="F488" s="52" t="s">
        <v>490</v>
      </c>
      <c r="G488" s="52" t="s">
        <v>165</v>
      </c>
      <c r="H488" s="52" t="s">
        <v>249</v>
      </c>
      <c r="I488" s="52" t="s">
        <v>930</v>
      </c>
      <c r="J488" s="52" t="s">
        <v>169</v>
      </c>
      <c r="K488" s="52" t="s">
        <v>931</v>
      </c>
      <c r="L488" s="53" t="s">
        <v>288</v>
      </c>
      <c r="M488" s="13">
        <v>404</v>
      </c>
      <c r="N488" s="14">
        <f t="shared" si="563"/>
        <v>1.10684931506849</v>
      </c>
      <c r="O488" s="15">
        <v>6350</v>
      </c>
      <c r="P488" s="15">
        <f t="shared" si="532"/>
        <v>2565400</v>
      </c>
      <c r="Q488" s="16">
        <f>IFERROR(VLOOKUP(G488,SCENARIOS!$A$13:$E$18,3,0),0.025)</f>
        <v>0.025</v>
      </c>
      <c r="R488" s="52">
        <f>IFERROR(VLOOKUP(L488,INPUTS!$A$107:$B$120,2,0),0.0082)</f>
        <v>0.0085</v>
      </c>
      <c r="S488" s="52">
        <f t="shared" si="533"/>
        <v>53.975</v>
      </c>
      <c r="T488" s="15">
        <f t="shared" si="534"/>
        <v>21805.9</v>
      </c>
      <c r="U488" s="15">
        <f>T488/INPUTS!$B$7*1000</f>
        <v>27257375</v>
      </c>
      <c r="V488" s="15">
        <f>T488*INPUTS!$B$6</f>
        <v>68906.644</v>
      </c>
      <c r="W488" s="54" t="s">
        <v>396</v>
      </c>
      <c r="X488" s="54" t="s">
        <v>396</v>
      </c>
      <c r="Y488" s="67">
        <f>IFERROR(VLOOKUP(E488,INPUTS!$A$44:$B$103,2,0),0)</f>
        <v>0.02</v>
      </c>
      <c r="Z488" s="15">
        <f t="shared" si="559"/>
        <v>436.118</v>
      </c>
      <c r="AA488" s="20">
        <f>IFERROR(VLOOKUP(E488,INPUTS!$A$44:$C$103,3,0),SCENARIOS!$J$24)</f>
        <v>0.06</v>
      </c>
      <c r="AB488" s="15">
        <f t="shared" ref="AB488:AF488" si="601">$T488*AA488*(1+$Q488)^AB$2</f>
        <v>1480.2824609683</v>
      </c>
      <c r="AC488" s="20">
        <f>IFERROR(VLOOKUP($E488,INPUTS!$A$44:$G$103,4,0),SCENARIOS!$K$24)</f>
        <v>0.15</v>
      </c>
      <c r="AD488" s="15">
        <f t="shared" si="601"/>
        <v>4187.0093343437</v>
      </c>
      <c r="AE488" s="20">
        <f>IFERROR(VLOOKUP($E488,INPUTS!$A$44:$G$103,5,0),SCENARIOS!$L$24)</f>
        <v>0.3</v>
      </c>
      <c r="AF488" s="15">
        <f t="shared" si="601"/>
        <v>9474.43349665235</v>
      </c>
      <c r="AG488" s="20">
        <f>IFERROR(VLOOKUP($E488,INPUTS!$A$44:$G$103,6,0),SCENARIOS!$M$24)</f>
        <v>0.4</v>
      </c>
      <c r="AH488" s="15">
        <f t="shared" si="561"/>
        <v>14292.6024941313</v>
      </c>
      <c r="AI488" s="20">
        <f>IFERROR(VLOOKUP($E488,INPUTS!$A$44:$G$103,7,0),SCENARIOS!$N$24)</f>
        <v>0.5</v>
      </c>
      <c r="AJ488" s="15">
        <f t="shared" si="562"/>
        <v>20213.4598068015</v>
      </c>
      <c r="AL488" t="str">
        <f t="shared" si="565"/>
        <v>N</v>
      </c>
      <c r="AM488" s="21">
        <f t="shared" si="566"/>
        <v>40426.919613603</v>
      </c>
    </row>
    <row r="489" ht="15" customHeight="1" spans="1:39">
      <c r="A489" s="24" t="s">
        <v>1459</v>
      </c>
      <c r="B489" s="52" t="s">
        <v>649</v>
      </c>
      <c r="C489" s="52" t="s">
        <v>650</v>
      </c>
      <c r="D489" s="52" t="s">
        <v>929</v>
      </c>
      <c r="E489" s="10" t="s">
        <v>215</v>
      </c>
      <c r="F489" s="52" t="s">
        <v>490</v>
      </c>
      <c r="G489" s="52" t="s">
        <v>165</v>
      </c>
      <c r="H489" s="52" t="s">
        <v>248</v>
      </c>
      <c r="I489" s="52" t="s">
        <v>930</v>
      </c>
      <c r="J489" s="52" t="s">
        <v>169</v>
      </c>
      <c r="K489" s="52" t="s">
        <v>931</v>
      </c>
      <c r="L489" s="53" t="s">
        <v>288</v>
      </c>
      <c r="M489" s="13">
        <v>269</v>
      </c>
      <c r="N489" s="14">
        <f t="shared" si="563"/>
        <v>0.736986301369863</v>
      </c>
      <c r="O489" s="15">
        <v>8400</v>
      </c>
      <c r="P489" s="15">
        <f t="shared" si="532"/>
        <v>2259600</v>
      </c>
      <c r="Q489" s="16">
        <f>IFERROR(VLOOKUP(G489,SCENARIOS!$A$13:$E$18,3,0),0.025)</f>
        <v>0.025</v>
      </c>
      <c r="R489" s="52">
        <f>IFERROR(VLOOKUP(L489,INPUTS!$A$107:$B$120,2,0),0.0082)</f>
        <v>0.0085</v>
      </c>
      <c r="S489" s="52">
        <f t="shared" si="533"/>
        <v>71.4</v>
      </c>
      <c r="T489" s="15">
        <f t="shared" si="534"/>
        <v>19206.6</v>
      </c>
      <c r="U489" s="15">
        <f>T489/INPUTS!$B$7*1000</f>
        <v>24008250</v>
      </c>
      <c r="V489" s="15">
        <f>T489*INPUTS!$B$6</f>
        <v>60692.856</v>
      </c>
      <c r="W489" s="54" t="s">
        <v>396</v>
      </c>
      <c r="X489" s="54" t="s">
        <v>396</v>
      </c>
      <c r="Y489" s="67">
        <f>IFERROR(VLOOKUP(E489,INPUTS!$A$44:$B$103,2,0),0)</f>
        <v>0.02</v>
      </c>
      <c r="Z489" s="15">
        <f t="shared" si="559"/>
        <v>384.132</v>
      </c>
      <c r="AA489" s="20">
        <f>IFERROR(VLOOKUP(E489,INPUTS!$A$44:$C$103,3,0),SCENARIOS!$J$24)</f>
        <v>0.06</v>
      </c>
      <c r="AB489" s="15">
        <f t="shared" ref="AB489:AF489" si="602">$T489*AA489*(1+$Q489)^AB$2</f>
        <v>1303.8302989023</v>
      </c>
      <c r="AC489" s="20">
        <f>IFERROR(VLOOKUP($E489,INPUTS!$A$44:$G$103,4,0),SCENARIOS!$K$24)</f>
        <v>0.15</v>
      </c>
      <c r="AD489" s="15">
        <f t="shared" si="602"/>
        <v>3687.91077098426</v>
      </c>
      <c r="AE489" s="20">
        <f>IFERROR(VLOOKUP($E489,INPUTS!$A$44:$G$103,5,0),SCENARIOS!$L$24)</f>
        <v>0.3</v>
      </c>
      <c r="AF489" s="15">
        <f t="shared" si="602"/>
        <v>8345.06506939878</v>
      </c>
      <c r="AG489" s="20">
        <f>IFERROR(VLOOKUP($E489,INPUTS!$A$44:$G$103,6,0),SCENARIOS!$M$24)</f>
        <v>0.4</v>
      </c>
      <c r="AH489" s="15">
        <f t="shared" si="561"/>
        <v>12588.9002088326</v>
      </c>
      <c r="AI489" s="20">
        <f>IFERROR(VLOOKUP($E489,INPUTS!$A$44:$G$103,7,0),SCENARIOS!$N$24)</f>
        <v>0.5</v>
      </c>
      <c r="AJ489" s="15">
        <f t="shared" si="562"/>
        <v>17803.9813594171</v>
      </c>
      <c r="AL489" t="str">
        <f t="shared" si="565"/>
        <v>N</v>
      </c>
      <c r="AM489" s="21">
        <f t="shared" si="566"/>
        <v>35607.9627188343</v>
      </c>
    </row>
    <row r="490" ht="15" customHeight="1" spans="1:39">
      <c r="A490" s="6" t="s">
        <v>1460</v>
      </c>
      <c r="B490" s="52" t="s">
        <v>649</v>
      </c>
      <c r="C490" s="52" t="s">
        <v>650</v>
      </c>
      <c r="D490" s="52" t="s">
        <v>929</v>
      </c>
      <c r="E490" s="10" t="s">
        <v>215</v>
      </c>
      <c r="F490" s="52" t="s">
        <v>490</v>
      </c>
      <c r="G490" s="52" t="s">
        <v>165</v>
      </c>
      <c r="H490" s="52" t="s">
        <v>252</v>
      </c>
      <c r="I490" s="52" t="s">
        <v>930</v>
      </c>
      <c r="J490" s="52" t="s">
        <v>169</v>
      </c>
      <c r="K490" s="52" t="s">
        <v>931</v>
      </c>
      <c r="L490" s="53" t="s">
        <v>282</v>
      </c>
      <c r="M490" s="13">
        <v>404</v>
      </c>
      <c r="N490" s="14">
        <f t="shared" si="563"/>
        <v>1.10684931506849</v>
      </c>
      <c r="O490" s="15">
        <v>8350</v>
      </c>
      <c r="P490" s="15">
        <f t="shared" si="532"/>
        <v>3373400</v>
      </c>
      <c r="Q490" s="16">
        <f>IFERROR(VLOOKUP(G490,SCENARIOS!$A$13:$E$18,3,0),0.025)</f>
        <v>0.025</v>
      </c>
      <c r="R490" s="52">
        <f>IFERROR(VLOOKUP(L490,INPUTS!$A$107:$B$120,2,0),0.0082)</f>
        <v>0.0042</v>
      </c>
      <c r="S490" s="52">
        <f t="shared" si="533"/>
        <v>35.07</v>
      </c>
      <c r="T490" s="15">
        <f t="shared" si="534"/>
        <v>14168.28</v>
      </c>
      <c r="U490" s="15">
        <f>T490/INPUTS!$B$7*1000</f>
        <v>17710350</v>
      </c>
      <c r="V490" s="15">
        <f>T490*INPUTS!$B$6</f>
        <v>44771.7648</v>
      </c>
      <c r="W490" s="54" t="s">
        <v>396</v>
      </c>
      <c r="X490" s="54" t="s">
        <v>396</v>
      </c>
      <c r="Y490" s="67">
        <f>IFERROR(VLOOKUP(E490,INPUTS!$A$44:$B$103,2,0),0)</f>
        <v>0.02</v>
      </c>
      <c r="Z490" s="15">
        <f t="shared" si="559"/>
        <v>283.3656</v>
      </c>
      <c r="AA490" s="20">
        <f>IFERROR(VLOOKUP(E490,INPUTS!$A$44:$C$103,3,0),SCENARIOS!$J$24)</f>
        <v>0.06</v>
      </c>
      <c r="AB490" s="15">
        <f t="shared" ref="AB490:AF490" si="603">$T490*AA490*(1+$Q490)^AB$2</f>
        <v>961.806501272039</v>
      </c>
      <c r="AC490" s="20">
        <f>IFERROR(VLOOKUP($E490,INPUTS!$A$44:$G$103,4,0),SCENARIOS!$K$24)</f>
        <v>0.15</v>
      </c>
      <c r="AD490" s="15">
        <f t="shared" si="603"/>
        <v>2720.48943687695</v>
      </c>
      <c r="AE490" s="20">
        <f>IFERROR(VLOOKUP($E490,INPUTS!$A$44:$G$103,5,0),SCENARIOS!$L$24)</f>
        <v>0.3</v>
      </c>
      <c r="AF490" s="15">
        <f t="shared" si="603"/>
        <v>6155.96818392956</v>
      </c>
      <c r="AG490" s="20">
        <f>IFERROR(VLOOKUP($E490,INPUTS!$A$44:$G$103,6,0),SCENARIOS!$M$24)</f>
        <v>0.4</v>
      </c>
      <c r="AH490" s="15">
        <f t="shared" si="561"/>
        <v>9286.55061545504</v>
      </c>
      <c r="AI490" s="20">
        <f>IFERROR(VLOOKUP($E490,INPUTS!$A$44:$G$103,7,0),SCENARIOS!$N$24)</f>
        <v>0.5</v>
      </c>
      <c r="AJ490" s="15">
        <f t="shared" si="562"/>
        <v>13133.5995446879</v>
      </c>
      <c r="AL490" t="str">
        <f t="shared" si="565"/>
        <v>N</v>
      </c>
      <c r="AM490" s="21">
        <f t="shared" si="566"/>
        <v>26267.1990893758</v>
      </c>
    </row>
    <row r="491" ht="15" customHeight="1" spans="1:39">
      <c r="A491" s="24" t="s">
        <v>1461</v>
      </c>
      <c r="B491" s="52" t="s">
        <v>649</v>
      </c>
      <c r="C491" s="52" t="s">
        <v>650</v>
      </c>
      <c r="D491" s="52" t="s">
        <v>929</v>
      </c>
      <c r="E491" s="10" t="s">
        <v>215</v>
      </c>
      <c r="F491" s="52" t="s">
        <v>490</v>
      </c>
      <c r="G491" s="52" t="s">
        <v>165</v>
      </c>
      <c r="H491" s="52" t="s">
        <v>251</v>
      </c>
      <c r="I491" s="52" t="s">
        <v>930</v>
      </c>
      <c r="J491" s="52" t="s">
        <v>169</v>
      </c>
      <c r="K491" s="52" t="s">
        <v>931</v>
      </c>
      <c r="L491" s="53" t="s">
        <v>282</v>
      </c>
      <c r="M491" s="13">
        <v>404</v>
      </c>
      <c r="N491" s="14">
        <f t="shared" si="563"/>
        <v>1.10684931506849</v>
      </c>
      <c r="O491" s="15">
        <v>7300</v>
      </c>
      <c r="P491" s="15">
        <f t="shared" si="532"/>
        <v>2949200</v>
      </c>
      <c r="Q491" s="16">
        <f>IFERROR(VLOOKUP(G491,SCENARIOS!$A$13:$E$18,3,0),0.025)</f>
        <v>0.025</v>
      </c>
      <c r="R491" s="52">
        <f>IFERROR(VLOOKUP(L491,INPUTS!$A$107:$B$120,2,0),0.0082)</f>
        <v>0.0042</v>
      </c>
      <c r="S491" s="52">
        <f t="shared" si="533"/>
        <v>30.66</v>
      </c>
      <c r="T491" s="15">
        <f t="shared" si="534"/>
        <v>12386.64</v>
      </c>
      <c r="U491" s="15">
        <f>T491/INPUTS!$B$7*1000</f>
        <v>15483300</v>
      </c>
      <c r="V491" s="15">
        <f>T491*INPUTS!$B$6</f>
        <v>39141.7824</v>
      </c>
      <c r="W491" s="54" t="s">
        <v>396</v>
      </c>
      <c r="X491" s="54" t="s">
        <v>396</v>
      </c>
      <c r="Y491" s="67">
        <f>IFERROR(VLOOKUP(E491,INPUTS!$A$44:$B$103,2,0),0)</f>
        <v>0.02</v>
      </c>
      <c r="Z491" s="15">
        <f t="shared" si="559"/>
        <v>247.7328</v>
      </c>
      <c r="AA491" s="20">
        <f>IFERROR(VLOOKUP(E491,INPUTS!$A$44:$C$103,3,0),SCENARIOS!$J$24)</f>
        <v>0.06</v>
      </c>
      <c r="AB491" s="15">
        <f t="shared" ref="AB491:AF491" si="604">$T491*AA491*(1+$Q491)^AB$2</f>
        <v>840.860773567172</v>
      </c>
      <c r="AC491" s="20">
        <f>IFERROR(VLOOKUP($E491,INPUTS!$A$44:$G$103,4,0),SCENARIOS!$K$24)</f>
        <v>0.15</v>
      </c>
      <c r="AD491" s="15">
        <f t="shared" si="604"/>
        <v>2378.39196277865</v>
      </c>
      <c r="AE491" s="20">
        <f>IFERROR(VLOOKUP($E491,INPUTS!$A$44:$G$103,5,0),SCENARIOS!$L$24)</f>
        <v>0.3</v>
      </c>
      <c r="AF491" s="15">
        <f t="shared" si="604"/>
        <v>5381.86440032165</v>
      </c>
      <c r="AG491" s="20">
        <f>IFERROR(VLOOKUP($E491,INPUTS!$A$44:$G$103,6,0),SCENARIOS!$M$24)</f>
        <v>0.4</v>
      </c>
      <c r="AH491" s="15">
        <f t="shared" si="561"/>
        <v>8118.78077758345</v>
      </c>
      <c r="AI491" s="20">
        <f>IFERROR(VLOOKUP($E491,INPUTS!$A$44:$G$103,7,0),SCENARIOS!$N$24)</f>
        <v>0.5</v>
      </c>
      <c r="AJ491" s="15">
        <f t="shared" si="562"/>
        <v>11482.0690630206</v>
      </c>
      <c r="AL491" t="str">
        <f t="shared" si="565"/>
        <v>N</v>
      </c>
      <c r="AM491" s="21">
        <f t="shared" si="566"/>
        <v>22964.1381260411</v>
      </c>
    </row>
    <row r="492" ht="15" customHeight="1" spans="1:39">
      <c r="A492" s="6" t="s">
        <v>1462</v>
      </c>
      <c r="B492" s="52" t="s">
        <v>649</v>
      </c>
      <c r="C492" s="52" t="s">
        <v>650</v>
      </c>
      <c r="D492" s="52" t="s">
        <v>929</v>
      </c>
      <c r="E492" s="10" t="s">
        <v>215</v>
      </c>
      <c r="F492" s="52" t="s">
        <v>490</v>
      </c>
      <c r="G492" s="52" t="s">
        <v>165</v>
      </c>
      <c r="H492" s="52" t="s">
        <v>253</v>
      </c>
      <c r="I492" s="52" t="s">
        <v>930</v>
      </c>
      <c r="J492" s="52" t="s">
        <v>169</v>
      </c>
      <c r="K492" s="52" t="s">
        <v>931</v>
      </c>
      <c r="L492" s="53" t="s">
        <v>282</v>
      </c>
      <c r="M492" s="13">
        <v>269</v>
      </c>
      <c r="N492" s="14">
        <f t="shared" si="563"/>
        <v>0.736986301369863</v>
      </c>
      <c r="O492" s="15">
        <v>7700</v>
      </c>
      <c r="P492" s="15">
        <f t="shared" ref="P492:P555" si="605">M492*O492</f>
        <v>2071300</v>
      </c>
      <c r="Q492" s="16">
        <f>IFERROR(VLOOKUP(G492,SCENARIOS!$A$13:$E$18,3,0),0.025)</f>
        <v>0.025</v>
      </c>
      <c r="R492" s="52">
        <f>IFERROR(VLOOKUP(L492,INPUTS!$A$107:$B$120,2,0),0.0082)</f>
        <v>0.0042</v>
      </c>
      <c r="S492" s="52">
        <f t="shared" ref="S492:S555" si="606">O492*R492</f>
        <v>32.34</v>
      </c>
      <c r="T492" s="15">
        <f t="shared" ref="T492:T555" si="607">M492*S492</f>
        <v>8699.46</v>
      </c>
      <c r="U492" s="15">
        <f>T492/INPUTS!$B$7*1000</f>
        <v>10874325</v>
      </c>
      <c r="V492" s="15">
        <f>T492*INPUTS!$B$6</f>
        <v>27490.2936</v>
      </c>
      <c r="W492" s="54" t="s">
        <v>396</v>
      </c>
      <c r="X492" s="54" t="s">
        <v>396</v>
      </c>
      <c r="Y492" s="67">
        <f>IFERROR(VLOOKUP(E492,INPUTS!$A$44:$B$103,2,0),0)</f>
        <v>0.02</v>
      </c>
      <c r="Z492" s="15">
        <f t="shared" si="559"/>
        <v>173.9892</v>
      </c>
      <c r="AA492" s="20">
        <f>IFERROR(VLOOKUP(E492,INPUTS!$A$44:$C$103,3,0),SCENARIOS!$J$24)</f>
        <v>0.06</v>
      </c>
      <c r="AB492" s="15">
        <f t="shared" ref="AB492:AF492" si="608">$T492*AA492*(1+$Q492)^AB$2</f>
        <v>590.558429502808</v>
      </c>
      <c r="AC492" s="20">
        <f>IFERROR(VLOOKUP($E492,INPUTS!$A$44:$G$103,4,0),SCENARIOS!$K$24)</f>
        <v>0.15</v>
      </c>
      <c r="AD492" s="15">
        <f t="shared" si="608"/>
        <v>1670.40664332817</v>
      </c>
      <c r="AE492" s="20">
        <f>IFERROR(VLOOKUP($E492,INPUTS!$A$44:$G$103,5,0),SCENARIOS!$L$24)</f>
        <v>0.3</v>
      </c>
      <c r="AF492" s="15">
        <f t="shared" si="608"/>
        <v>3779.8235902571</v>
      </c>
      <c r="AG492" s="20">
        <f>IFERROR(VLOOKUP($E492,INPUTS!$A$44:$G$103,6,0),SCENARIOS!$M$24)</f>
        <v>0.4</v>
      </c>
      <c r="AH492" s="15">
        <f t="shared" si="561"/>
        <v>5702.03127105947</v>
      </c>
      <c r="AI492" s="20">
        <f>IFERROR(VLOOKUP($E492,INPUTS!$A$44:$G$103,7,0),SCENARIOS!$N$24)</f>
        <v>0.5</v>
      </c>
      <c r="AJ492" s="15">
        <f t="shared" si="562"/>
        <v>8064.15626279482</v>
      </c>
      <c r="AL492" t="str">
        <f t="shared" si="565"/>
        <v>N</v>
      </c>
      <c r="AM492" s="21">
        <f t="shared" si="566"/>
        <v>16128.3125255896</v>
      </c>
    </row>
    <row r="493" ht="15" customHeight="1" spans="1:39">
      <c r="A493" s="24" t="s">
        <v>1463</v>
      </c>
      <c r="B493" s="52" t="s">
        <v>649</v>
      </c>
      <c r="C493" s="52" t="s">
        <v>650</v>
      </c>
      <c r="D493" s="52" t="s">
        <v>929</v>
      </c>
      <c r="E493" s="10" t="s">
        <v>215</v>
      </c>
      <c r="F493" s="52" t="s">
        <v>490</v>
      </c>
      <c r="G493" s="52" t="s">
        <v>165</v>
      </c>
      <c r="H493" s="52" t="s">
        <v>250</v>
      </c>
      <c r="I493" s="52" t="s">
        <v>930</v>
      </c>
      <c r="J493" s="52" t="s">
        <v>169</v>
      </c>
      <c r="K493" s="52" t="s">
        <v>931</v>
      </c>
      <c r="L493" s="53" t="s">
        <v>282</v>
      </c>
      <c r="M493" s="13">
        <v>269</v>
      </c>
      <c r="N493" s="14">
        <f t="shared" si="563"/>
        <v>0.736986301369863</v>
      </c>
      <c r="O493" s="15">
        <v>6900</v>
      </c>
      <c r="P493" s="15">
        <f t="shared" si="605"/>
        <v>1856100</v>
      </c>
      <c r="Q493" s="16">
        <f>IFERROR(VLOOKUP(G493,SCENARIOS!$A$13:$E$18,3,0),0.025)</f>
        <v>0.025</v>
      </c>
      <c r="R493" s="52">
        <f>IFERROR(VLOOKUP(L493,INPUTS!$A$107:$B$120,2,0),0.0082)</f>
        <v>0.0042</v>
      </c>
      <c r="S493" s="52">
        <f t="shared" si="606"/>
        <v>28.98</v>
      </c>
      <c r="T493" s="15">
        <f t="shared" si="607"/>
        <v>7795.62</v>
      </c>
      <c r="U493" s="15">
        <f>T493/INPUTS!$B$7*1000</f>
        <v>9744525</v>
      </c>
      <c r="V493" s="15">
        <f>T493*INPUTS!$B$6</f>
        <v>24634.1592</v>
      </c>
      <c r="W493" s="54" t="s">
        <v>396</v>
      </c>
      <c r="X493" s="54" t="s">
        <v>396</v>
      </c>
      <c r="Y493" s="67">
        <f>IFERROR(VLOOKUP(E493,INPUTS!$A$44:$B$103,2,0),0)</f>
        <v>0.02</v>
      </c>
      <c r="Z493" s="15">
        <f t="shared" si="559"/>
        <v>155.9124</v>
      </c>
      <c r="AA493" s="20">
        <f>IFERROR(VLOOKUP(E493,INPUTS!$A$44:$C$103,3,0),SCENARIOS!$J$24)</f>
        <v>0.06</v>
      </c>
      <c r="AB493" s="15">
        <f t="shared" ref="AB493:AF493" si="609">$T493*AA493*(1+$Q493)^AB$2</f>
        <v>529.201709554465</v>
      </c>
      <c r="AC493" s="20">
        <f>IFERROR(VLOOKUP($E493,INPUTS!$A$44:$G$103,4,0),SCENARIOS!$K$24)</f>
        <v>0.15</v>
      </c>
      <c r="AD493" s="15">
        <f t="shared" si="609"/>
        <v>1496.8579011642</v>
      </c>
      <c r="AE493" s="20">
        <f>IFERROR(VLOOKUP($E493,INPUTS!$A$44:$G$103,5,0),SCENARIOS!$L$24)</f>
        <v>0.3</v>
      </c>
      <c r="AF493" s="15">
        <f t="shared" si="609"/>
        <v>3387.1146458148</v>
      </c>
      <c r="AG493" s="20">
        <f>IFERROR(VLOOKUP($E493,INPUTS!$A$44:$G$103,6,0),SCENARIOS!$M$24)</f>
        <v>0.4</v>
      </c>
      <c r="AH493" s="15">
        <f t="shared" si="561"/>
        <v>5109.61243770264</v>
      </c>
      <c r="AI493" s="20">
        <f>IFERROR(VLOOKUP($E493,INPUTS!$A$44:$G$103,7,0),SCENARIOS!$N$24)</f>
        <v>0.5</v>
      </c>
      <c r="AJ493" s="15">
        <f t="shared" si="562"/>
        <v>7226.32184588107</v>
      </c>
      <c r="AL493" t="str">
        <f t="shared" si="565"/>
        <v>N</v>
      </c>
      <c r="AM493" s="21">
        <f t="shared" si="566"/>
        <v>14452.6436917621</v>
      </c>
    </row>
    <row r="494" ht="15" customHeight="1" spans="1:39">
      <c r="A494" s="6" t="s">
        <v>1464</v>
      </c>
      <c r="B494" s="52" t="s">
        <v>649</v>
      </c>
      <c r="C494" s="52" t="s">
        <v>650</v>
      </c>
      <c r="D494" s="52" t="s">
        <v>929</v>
      </c>
      <c r="E494" s="10" t="s">
        <v>215</v>
      </c>
      <c r="F494" s="52" t="s">
        <v>490</v>
      </c>
      <c r="G494" s="52" t="s">
        <v>165</v>
      </c>
      <c r="H494" s="52" t="s">
        <v>615</v>
      </c>
      <c r="I494" s="52" t="s">
        <v>614</v>
      </c>
      <c r="J494" s="52" t="s">
        <v>169</v>
      </c>
      <c r="K494" s="52" t="s">
        <v>931</v>
      </c>
      <c r="L494" s="53" t="s">
        <v>288</v>
      </c>
      <c r="M494" s="13">
        <v>269</v>
      </c>
      <c r="N494" s="14">
        <f t="shared" si="563"/>
        <v>0.736986301369863</v>
      </c>
      <c r="O494" s="15">
        <v>5400</v>
      </c>
      <c r="P494" s="15">
        <f t="shared" si="605"/>
        <v>1452600</v>
      </c>
      <c r="Q494" s="16">
        <f>IFERROR(VLOOKUP(G494,SCENARIOS!$A$13:$E$18,3,0),0.025)</f>
        <v>0.025</v>
      </c>
      <c r="R494" s="52">
        <f>IFERROR(VLOOKUP(L494,INPUTS!$A$107:$B$120,2,0),0.0082)</f>
        <v>0.0085</v>
      </c>
      <c r="S494" s="52">
        <f t="shared" si="606"/>
        <v>45.9</v>
      </c>
      <c r="T494" s="15">
        <f t="shared" si="607"/>
        <v>12347.1</v>
      </c>
      <c r="U494" s="15">
        <f>T494/INPUTS!$B$7*1000</f>
        <v>15433875</v>
      </c>
      <c r="V494" s="15">
        <f>T494*INPUTS!$B$6</f>
        <v>39016.836</v>
      </c>
      <c r="W494" s="54" t="s">
        <v>396</v>
      </c>
      <c r="X494" s="54" t="s">
        <v>396</v>
      </c>
      <c r="Y494" s="67">
        <f>IFERROR(VLOOKUP(E494,INPUTS!$A$44:$B$103,2,0),0)</f>
        <v>0.02</v>
      </c>
      <c r="Z494" s="15">
        <f t="shared" si="559"/>
        <v>246.942</v>
      </c>
      <c r="AA494" s="20">
        <f>IFERROR(VLOOKUP(E494,INPUTS!$A$44:$C$103,3,0),SCENARIOS!$J$24)</f>
        <v>0.06</v>
      </c>
      <c r="AB494" s="15">
        <f t="shared" ref="AB494:AF494" si="610">$T494*AA494*(1+$Q494)^AB$2</f>
        <v>838.17662072291</v>
      </c>
      <c r="AC494" s="20">
        <f>IFERROR(VLOOKUP($E494,INPUTS!$A$44:$G$103,4,0),SCENARIOS!$K$24)</f>
        <v>0.15</v>
      </c>
      <c r="AD494" s="15">
        <f t="shared" si="610"/>
        <v>2370.79978134703</v>
      </c>
      <c r="AE494" s="20">
        <f>IFERROR(VLOOKUP($E494,INPUTS!$A$44:$G$103,5,0),SCENARIOS!$L$24)</f>
        <v>0.3</v>
      </c>
      <c r="AF494" s="15">
        <f t="shared" si="610"/>
        <v>5364.68468747065</v>
      </c>
      <c r="AG494" s="20">
        <f>IFERROR(VLOOKUP($E494,INPUTS!$A$44:$G$103,6,0),SCENARIOS!$M$24)</f>
        <v>0.4</v>
      </c>
      <c r="AH494" s="15">
        <f t="shared" si="561"/>
        <v>8092.86441996382</v>
      </c>
      <c r="AI494" s="20">
        <f>IFERROR(VLOOKUP($E494,INPUTS!$A$44:$G$103,7,0),SCENARIOS!$N$24)</f>
        <v>0.5</v>
      </c>
      <c r="AJ494" s="15">
        <f t="shared" si="562"/>
        <v>11445.4165881967</v>
      </c>
      <c r="AL494" t="str">
        <f t="shared" si="565"/>
        <v>Y</v>
      </c>
      <c r="AM494" s="21">
        <f t="shared" si="566"/>
        <v>22890.8331763935</v>
      </c>
    </row>
    <row r="495" ht="15" customHeight="1" spans="1:39">
      <c r="A495" s="24" t="s">
        <v>1465</v>
      </c>
      <c r="B495" s="52" t="s">
        <v>610</v>
      </c>
      <c r="C495" s="52" t="s">
        <v>611</v>
      </c>
      <c r="D495" s="52" t="s">
        <v>929</v>
      </c>
      <c r="E495" s="10" t="s">
        <v>224</v>
      </c>
      <c r="F495" s="52" t="s">
        <v>938</v>
      </c>
      <c r="G495" s="52" t="s">
        <v>165</v>
      </c>
      <c r="H495" s="52" t="s">
        <v>254</v>
      </c>
      <c r="I495" s="52" t="s">
        <v>930</v>
      </c>
      <c r="J495" s="52" t="s">
        <v>169</v>
      </c>
      <c r="K495" s="52" t="s">
        <v>931</v>
      </c>
      <c r="L495" s="53" t="s">
        <v>291</v>
      </c>
      <c r="M495" s="13">
        <v>563</v>
      </c>
      <c r="N495" s="14">
        <f t="shared" si="563"/>
        <v>1.54246575342466</v>
      </c>
      <c r="O495" s="15">
        <v>5240</v>
      </c>
      <c r="P495" s="15">
        <f t="shared" si="605"/>
        <v>2950120</v>
      </c>
      <c r="Q495" s="16">
        <f>IFERROR(VLOOKUP(G495,SCENARIOS!$A$13:$E$18,3,0),0.025)</f>
        <v>0.025</v>
      </c>
      <c r="R495" s="52">
        <f>IFERROR(VLOOKUP(L495,INPUTS!$A$107:$B$120,2,0),0.0082)</f>
        <v>0.0079</v>
      </c>
      <c r="S495" s="52">
        <f t="shared" si="606"/>
        <v>41.396</v>
      </c>
      <c r="T495" s="15">
        <f t="shared" si="607"/>
        <v>23305.948</v>
      </c>
      <c r="U495" s="15">
        <f>T495/INPUTS!$B$7*1000</f>
        <v>29132435</v>
      </c>
      <c r="V495" s="15">
        <f>T495*INPUTS!$B$6</f>
        <v>73646.79568</v>
      </c>
      <c r="W495" s="54" t="s">
        <v>396</v>
      </c>
      <c r="X495" s="54" t="s">
        <v>396</v>
      </c>
      <c r="Y495" s="67">
        <f>IFERROR(VLOOKUP(E495,INPUTS!$A$44:$B$103,2,0),0)</f>
        <v>0.02</v>
      </c>
      <c r="Z495" s="15">
        <f t="shared" si="559"/>
        <v>466.11896</v>
      </c>
      <c r="AA495" s="20">
        <f>IFERROR(VLOOKUP(E495,INPUTS!$A$44:$C$103,3,0),SCENARIOS!$J$24)</f>
        <v>0.1</v>
      </c>
      <c r="AB495" s="15">
        <f t="shared" ref="AB495:AF495" si="611">$T495*AA495*(1+$Q495)^AB$2</f>
        <v>2636.85409764018</v>
      </c>
      <c r="AC495" s="20">
        <f>IFERROR(VLOOKUP($E495,INPUTS!$A$44:$G$103,4,0),SCENARIOS!$K$24)</f>
        <v>0.15</v>
      </c>
      <c r="AD495" s="15">
        <f t="shared" si="611"/>
        <v>4475.0375733966</v>
      </c>
      <c r="AE495" s="20">
        <f>IFERROR(VLOOKUP($E495,INPUTS!$A$44:$G$103,5,0),SCENARIOS!$L$24)</f>
        <v>0.3</v>
      </c>
      <c r="AF495" s="15">
        <f t="shared" si="611"/>
        <v>10126.1885270701</v>
      </c>
      <c r="AG495" s="20">
        <f>IFERROR(VLOOKUP($E495,INPUTS!$A$44:$G$103,6,0),SCENARIOS!$M$24)</f>
        <v>0.4</v>
      </c>
      <c r="AH495" s="15">
        <f t="shared" si="561"/>
        <v>15275.8038197412</v>
      </c>
      <c r="AI495" s="20">
        <f>IFERROR(VLOOKUP($E495,INPUTS!$A$44:$G$103,7,0),SCENARIOS!$N$24)</f>
        <v>0.5</v>
      </c>
      <c r="AJ495" s="15">
        <f t="shared" si="562"/>
        <v>21603.9623752015</v>
      </c>
      <c r="AL495" t="str">
        <f t="shared" si="565"/>
        <v>Y</v>
      </c>
      <c r="AM495" s="21">
        <f t="shared" si="566"/>
        <v>43207.924750403</v>
      </c>
    </row>
    <row r="496" ht="15" customHeight="1" spans="1:39">
      <c r="A496" s="6" t="s">
        <v>1466</v>
      </c>
      <c r="B496" s="52" t="s">
        <v>610</v>
      </c>
      <c r="C496" s="52" t="s">
        <v>611</v>
      </c>
      <c r="D496" s="52" t="s">
        <v>929</v>
      </c>
      <c r="E496" s="10" t="s">
        <v>224</v>
      </c>
      <c r="F496" s="52" t="s">
        <v>938</v>
      </c>
      <c r="G496" s="52" t="s">
        <v>165</v>
      </c>
      <c r="H496" s="52" t="s">
        <v>252</v>
      </c>
      <c r="I496" s="52" t="s">
        <v>930</v>
      </c>
      <c r="J496" s="52" t="s">
        <v>169</v>
      </c>
      <c r="K496" s="52" t="s">
        <v>931</v>
      </c>
      <c r="L496" s="53" t="s">
        <v>291</v>
      </c>
      <c r="M496" s="13">
        <v>375</v>
      </c>
      <c r="N496" s="14">
        <f t="shared" si="563"/>
        <v>1.02739726027397</v>
      </c>
      <c r="O496" s="15">
        <v>8700</v>
      </c>
      <c r="P496" s="15">
        <f t="shared" si="605"/>
        <v>3262500</v>
      </c>
      <c r="Q496" s="16">
        <f>IFERROR(VLOOKUP(G496,SCENARIOS!$A$13:$E$18,3,0),0.025)</f>
        <v>0.025</v>
      </c>
      <c r="R496" s="52">
        <f>IFERROR(VLOOKUP(L496,INPUTS!$A$107:$B$120,2,0),0.0082)</f>
        <v>0.0079</v>
      </c>
      <c r="S496" s="52">
        <f t="shared" si="606"/>
        <v>68.73</v>
      </c>
      <c r="T496" s="15">
        <f t="shared" si="607"/>
        <v>25773.75</v>
      </c>
      <c r="U496" s="15">
        <f>T496/INPUTS!$B$7*1000</f>
        <v>32217187.5</v>
      </c>
      <c r="V496" s="15">
        <f>T496*INPUTS!$B$6</f>
        <v>81445.05</v>
      </c>
      <c r="W496" s="54" t="s">
        <v>396</v>
      </c>
      <c r="X496" s="54" t="s">
        <v>396</v>
      </c>
      <c r="Y496" s="67">
        <f>IFERROR(VLOOKUP(E496,INPUTS!$A$44:$B$103,2,0),0)</f>
        <v>0.02</v>
      </c>
      <c r="Z496" s="15">
        <f t="shared" si="559"/>
        <v>515.475</v>
      </c>
      <c r="AA496" s="20">
        <f>IFERROR(VLOOKUP(E496,INPUTS!$A$44:$C$103,3,0),SCENARIOS!$J$24)</f>
        <v>0.1</v>
      </c>
      <c r="AB496" s="15">
        <f t="shared" ref="AB496:AF496" si="612">$T496*AA496*(1+$Q496)^AB$2</f>
        <v>2916.06324269897</v>
      </c>
      <c r="AC496" s="20">
        <f>IFERROR(VLOOKUP($E496,INPUTS!$A$44:$G$103,4,0),SCENARIOS!$K$24)</f>
        <v>0.15</v>
      </c>
      <c r="AD496" s="15">
        <f t="shared" si="612"/>
        <v>4948.88685314713</v>
      </c>
      <c r="AE496" s="20">
        <f>IFERROR(VLOOKUP($E496,INPUTS!$A$44:$G$103,5,0),SCENARIOS!$L$24)</f>
        <v>0.3</v>
      </c>
      <c r="AF496" s="15">
        <f t="shared" si="612"/>
        <v>11198.4224606342</v>
      </c>
      <c r="AG496" s="20">
        <f>IFERROR(VLOOKUP($E496,INPUTS!$A$44:$G$103,6,0),SCENARIOS!$M$24)</f>
        <v>0.4</v>
      </c>
      <c r="AH496" s="15">
        <f t="shared" si="561"/>
        <v>16893.3161911738</v>
      </c>
      <c r="AI496" s="20">
        <f>IFERROR(VLOOKUP($E496,INPUTS!$A$44:$G$103,7,0),SCENARIOS!$N$24)</f>
        <v>0.5</v>
      </c>
      <c r="AJ496" s="15">
        <f t="shared" si="562"/>
        <v>23891.5458520653</v>
      </c>
      <c r="AL496" t="str">
        <f t="shared" si="565"/>
        <v>Y</v>
      </c>
      <c r="AM496" s="21">
        <f t="shared" si="566"/>
        <v>47783.0917041306</v>
      </c>
    </row>
    <row r="497" ht="15" customHeight="1" spans="1:39">
      <c r="A497" s="24" t="s">
        <v>1467</v>
      </c>
      <c r="B497" s="52" t="s">
        <v>610</v>
      </c>
      <c r="C497" s="52" t="s">
        <v>611</v>
      </c>
      <c r="D497" s="52" t="s">
        <v>929</v>
      </c>
      <c r="E497" s="10" t="s">
        <v>224</v>
      </c>
      <c r="F497" s="52" t="s">
        <v>938</v>
      </c>
      <c r="G497" s="52" t="s">
        <v>165</v>
      </c>
      <c r="H497" s="52" t="s">
        <v>249</v>
      </c>
      <c r="I497" s="52" t="s">
        <v>930</v>
      </c>
      <c r="J497" s="52" t="s">
        <v>169</v>
      </c>
      <c r="K497" s="52" t="s">
        <v>931</v>
      </c>
      <c r="L497" s="53" t="s">
        <v>291</v>
      </c>
      <c r="M497" s="13">
        <v>375</v>
      </c>
      <c r="N497" s="14">
        <f t="shared" si="563"/>
        <v>1.02739726027397</v>
      </c>
      <c r="O497" s="15">
        <v>6350</v>
      </c>
      <c r="P497" s="15">
        <f t="shared" si="605"/>
        <v>2381250</v>
      </c>
      <c r="Q497" s="16">
        <f>IFERROR(VLOOKUP(G497,SCENARIOS!$A$13:$E$18,3,0),0.025)</f>
        <v>0.025</v>
      </c>
      <c r="R497" s="52">
        <f>IFERROR(VLOOKUP(L497,INPUTS!$A$107:$B$120,2,0),0.0082)</f>
        <v>0.0079</v>
      </c>
      <c r="S497" s="52">
        <f t="shared" si="606"/>
        <v>50.165</v>
      </c>
      <c r="T497" s="15">
        <f t="shared" si="607"/>
        <v>18811.875</v>
      </c>
      <c r="U497" s="15">
        <f>T497/INPUTS!$B$7*1000</f>
        <v>23514843.75</v>
      </c>
      <c r="V497" s="15">
        <f>T497*INPUTS!$B$6</f>
        <v>59445.525</v>
      </c>
      <c r="W497" s="54" t="s">
        <v>396</v>
      </c>
      <c r="X497" s="54" t="s">
        <v>396</v>
      </c>
      <c r="Y497" s="67">
        <f>IFERROR(VLOOKUP(E497,INPUTS!$A$44:$B$103,2,0),0)</f>
        <v>0.02</v>
      </c>
      <c r="Z497" s="15">
        <f t="shared" si="559"/>
        <v>376.2375</v>
      </c>
      <c r="AA497" s="20">
        <f>IFERROR(VLOOKUP(E497,INPUTS!$A$44:$C$103,3,0),SCENARIOS!$J$24)</f>
        <v>0.1</v>
      </c>
      <c r="AB497" s="15">
        <f t="shared" ref="AB497:AF497" si="613">$T497*AA497*(1+$Q497)^AB$2</f>
        <v>2128.39098748718</v>
      </c>
      <c r="AC497" s="20">
        <f>IFERROR(VLOOKUP($E497,INPUTS!$A$44:$G$103,4,0),SCENARIOS!$K$24)</f>
        <v>0.15</v>
      </c>
      <c r="AD497" s="15">
        <f t="shared" si="613"/>
        <v>3612.11856522808</v>
      </c>
      <c r="AE497" s="20">
        <f>IFERROR(VLOOKUP($E497,INPUTS!$A$44:$G$103,5,0),SCENARIOS!$L$24)</f>
        <v>0.3</v>
      </c>
      <c r="AF497" s="15">
        <f t="shared" si="613"/>
        <v>8173.56122126749</v>
      </c>
      <c r="AG497" s="20">
        <f>IFERROR(VLOOKUP($E497,INPUTS!$A$44:$G$103,6,0),SCENARIOS!$M$24)</f>
        <v>0.4</v>
      </c>
      <c r="AH497" s="15">
        <f t="shared" si="561"/>
        <v>12330.1790590752</v>
      </c>
      <c r="AI497" s="20">
        <f>IFERROR(VLOOKUP($E497,INPUTS!$A$44:$G$103,7,0),SCENARIOS!$N$24)</f>
        <v>0.5</v>
      </c>
      <c r="AJ497" s="15">
        <f t="shared" si="562"/>
        <v>17438.082317312</v>
      </c>
      <c r="AL497" t="str">
        <f t="shared" si="565"/>
        <v>Y</v>
      </c>
      <c r="AM497" s="21">
        <f t="shared" si="566"/>
        <v>34876.1646346241</v>
      </c>
    </row>
    <row r="498" ht="15" customHeight="1" spans="1:39">
      <c r="A498" s="6" t="s">
        <v>1468</v>
      </c>
      <c r="B498" s="52" t="s">
        <v>610</v>
      </c>
      <c r="C498" s="52" t="s">
        <v>611</v>
      </c>
      <c r="D498" s="52" t="s">
        <v>929</v>
      </c>
      <c r="E498" s="10" t="s">
        <v>224</v>
      </c>
      <c r="F498" s="52" t="s">
        <v>938</v>
      </c>
      <c r="G498" s="52" t="s">
        <v>165</v>
      </c>
      <c r="H498" s="52" t="s">
        <v>251</v>
      </c>
      <c r="I498" s="52" t="s">
        <v>930</v>
      </c>
      <c r="J498" s="52" t="s">
        <v>169</v>
      </c>
      <c r="K498" s="52" t="s">
        <v>931</v>
      </c>
      <c r="L498" s="53" t="s">
        <v>291</v>
      </c>
      <c r="M498" s="13">
        <v>563</v>
      </c>
      <c r="N498" s="14">
        <f t="shared" si="563"/>
        <v>1.54246575342466</v>
      </c>
      <c r="O498" s="15">
        <v>7200</v>
      </c>
      <c r="P498" s="15">
        <f t="shared" si="605"/>
        <v>4053600</v>
      </c>
      <c r="Q498" s="16">
        <f>IFERROR(VLOOKUP(G498,SCENARIOS!$A$13:$E$18,3,0),0.025)</f>
        <v>0.025</v>
      </c>
      <c r="R498" s="52">
        <f>IFERROR(VLOOKUP(L498,INPUTS!$A$107:$B$120,2,0),0.0082)</f>
        <v>0.0079</v>
      </c>
      <c r="S498" s="52">
        <f t="shared" si="606"/>
        <v>56.88</v>
      </c>
      <c r="T498" s="15">
        <f t="shared" si="607"/>
        <v>32023.44</v>
      </c>
      <c r="U498" s="15">
        <f>T498/INPUTS!$B$7*1000</f>
        <v>40029300</v>
      </c>
      <c r="V498" s="15">
        <f>T498*INPUTS!$B$6</f>
        <v>101194.0704</v>
      </c>
      <c r="W498" s="54" t="s">
        <v>396</v>
      </c>
      <c r="X498" s="54" t="s">
        <v>396</v>
      </c>
      <c r="Y498" s="67">
        <f>IFERROR(VLOOKUP(E498,INPUTS!$A$44:$B$103,2,0),0)</f>
        <v>0.02</v>
      </c>
      <c r="Z498" s="15">
        <f t="shared" si="559"/>
        <v>640.4688</v>
      </c>
      <c r="AA498" s="20">
        <f>IFERROR(VLOOKUP(E498,INPUTS!$A$44:$C$103,3,0),SCENARIOS!$J$24)</f>
        <v>0.1</v>
      </c>
      <c r="AB498" s="15">
        <f t="shared" ref="AB498:AF498" si="614">$T498*AA498*(1+$Q498)^AB$2</f>
        <v>3623.15830210102</v>
      </c>
      <c r="AC498" s="20">
        <f>IFERROR(VLOOKUP($E498,INPUTS!$A$44:$G$103,4,0),SCENARIOS!$K$24)</f>
        <v>0.15</v>
      </c>
      <c r="AD498" s="15">
        <f t="shared" si="614"/>
        <v>6148.90658939991</v>
      </c>
      <c r="AE498" s="20">
        <f>IFERROR(VLOOKUP($E498,INPUTS!$A$44:$G$103,5,0),SCENARIOS!$L$24)</f>
        <v>0.3</v>
      </c>
      <c r="AF498" s="15">
        <f t="shared" si="614"/>
        <v>13913.8468310887</v>
      </c>
      <c r="AG498" s="20">
        <f>IFERROR(VLOOKUP($E498,INPUTS!$A$44:$G$103,6,0),SCENARIOS!$M$24)</f>
        <v>0.4</v>
      </c>
      <c r="AH498" s="15">
        <f t="shared" si="561"/>
        <v>20989.6541034612</v>
      </c>
      <c r="AI498" s="20">
        <f>IFERROR(VLOOKUP($E498,INPUTS!$A$44:$G$103,7,0),SCENARIOS!$N$24)</f>
        <v>0.5</v>
      </c>
      <c r="AJ498" s="15">
        <f t="shared" si="562"/>
        <v>29684.8337979868</v>
      </c>
      <c r="AL498" t="str">
        <f t="shared" si="565"/>
        <v>Y</v>
      </c>
      <c r="AM498" s="21">
        <f t="shared" si="566"/>
        <v>59369.6675959736</v>
      </c>
    </row>
    <row r="499" ht="15" customHeight="1" spans="1:39">
      <c r="A499" s="24" t="s">
        <v>1469</v>
      </c>
      <c r="B499" s="52" t="s">
        <v>610</v>
      </c>
      <c r="C499" s="52" t="s">
        <v>611</v>
      </c>
      <c r="D499" s="52" t="s">
        <v>929</v>
      </c>
      <c r="E499" s="10" t="s">
        <v>224</v>
      </c>
      <c r="F499" s="52" t="s">
        <v>938</v>
      </c>
      <c r="G499" s="52" t="s">
        <v>165</v>
      </c>
      <c r="H499" s="52" t="s">
        <v>253</v>
      </c>
      <c r="I499" s="52" t="s">
        <v>930</v>
      </c>
      <c r="J499" s="52" t="s">
        <v>169</v>
      </c>
      <c r="K499" s="52" t="s">
        <v>931</v>
      </c>
      <c r="L499" s="53" t="s">
        <v>291</v>
      </c>
      <c r="M499" s="13">
        <v>375</v>
      </c>
      <c r="N499" s="14">
        <f t="shared" si="563"/>
        <v>1.02739726027397</v>
      </c>
      <c r="O499" s="15">
        <v>7830</v>
      </c>
      <c r="P499" s="15">
        <f t="shared" si="605"/>
        <v>2936250</v>
      </c>
      <c r="Q499" s="16">
        <f>IFERROR(VLOOKUP(G499,SCENARIOS!$A$13:$E$18,3,0),0.025)</f>
        <v>0.025</v>
      </c>
      <c r="R499" s="52">
        <f>IFERROR(VLOOKUP(L499,INPUTS!$A$107:$B$120,2,0),0.0082)</f>
        <v>0.0079</v>
      </c>
      <c r="S499" s="52">
        <f t="shared" si="606"/>
        <v>61.857</v>
      </c>
      <c r="T499" s="15">
        <f t="shared" si="607"/>
        <v>23196.375</v>
      </c>
      <c r="U499" s="15">
        <f>T499/INPUTS!$B$7*1000</f>
        <v>28995468.75</v>
      </c>
      <c r="V499" s="15">
        <f>T499*INPUTS!$B$6</f>
        <v>73300.545</v>
      </c>
      <c r="W499" s="54" t="s">
        <v>396</v>
      </c>
      <c r="X499" s="54" t="s">
        <v>396</v>
      </c>
      <c r="Y499" s="67">
        <f>IFERROR(VLOOKUP(E499,INPUTS!$A$44:$B$103,2,0),0)</f>
        <v>0.02</v>
      </c>
      <c r="Z499" s="15">
        <f t="shared" si="559"/>
        <v>463.9275</v>
      </c>
      <c r="AA499" s="20">
        <f>IFERROR(VLOOKUP(E499,INPUTS!$A$44:$C$103,3,0),SCENARIOS!$J$24)</f>
        <v>0.1</v>
      </c>
      <c r="AB499" s="15">
        <f t="shared" ref="AB499:AF499" si="615">$T499*AA499*(1+$Q499)^AB$2</f>
        <v>2624.45691842908</v>
      </c>
      <c r="AC499" s="20">
        <f>IFERROR(VLOOKUP($E499,INPUTS!$A$44:$G$103,4,0),SCENARIOS!$K$24)</f>
        <v>0.15</v>
      </c>
      <c r="AD499" s="15">
        <f t="shared" si="615"/>
        <v>4453.99816783242</v>
      </c>
      <c r="AE499" s="20">
        <f>IFERROR(VLOOKUP($E499,INPUTS!$A$44:$G$103,5,0),SCENARIOS!$L$24)</f>
        <v>0.3</v>
      </c>
      <c r="AF499" s="15">
        <f t="shared" si="615"/>
        <v>10078.5802145708</v>
      </c>
      <c r="AG499" s="20">
        <f>IFERROR(VLOOKUP($E499,INPUTS!$A$44:$G$103,6,0),SCENARIOS!$M$24)</f>
        <v>0.4</v>
      </c>
      <c r="AH499" s="15">
        <f t="shared" si="561"/>
        <v>15203.9845720565</v>
      </c>
      <c r="AI499" s="20">
        <f>IFERROR(VLOOKUP($E499,INPUTS!$A$44:$G$103,7,0),SCENARIOS!$N$24)</f>
        <v>0.5</v>
      </c>
      <c r="AJ499" s="15">
        <f t="shared" si="562"/>
        <v>21502.3912668588</v>
      </c>
      <c r="AL499" t="str">
        <f t="shared" si="565"/>
        <v>Y</v>
      </c>
      <c r="AM499" s="21">
        <f t="shared" si="566"/>
        <v>43004.7825337175</v>
      </c>
    </row>
    <row r="500" ht="15" customHeight="1" spans="1:39">
      <c r="A500" s="6" t="s">
        <v>1470</v>
      </c>
      <c r="B500" s="52" t="s">
        <v>610</v>
      </c>
      <c r="C500" s="52" t="s">
        <v>611</v>
      </c>
      <c r="D500" s="52" t="s">
        <v>929</v>
      </c>
      <c r="E500" s="10" t="s">
        <v>224</v>
      </c>
      <c r="F500" s="52" t="s">
        <v>938</v>
      </c>
      <c r="G500" s="52" t="s">
        <v>165</v>
      </c>
      <c r="H500" s="52" t="s">
        <v>615</v>
      </c>
      <c r="I500" s="52" t="s">
        <v>614</v>
      </c>
      <c r="J500" s="52" t="s">
        <v>169</v>
      </c>
      <c r="K500" s="52" t="s">
        <v>931</v>
      </c>
      <c r="L500" s="53" t="s">
        <v>288</v>
      </c>
      <c r="M500" s="13">
        <v>375</v>
      </c>
      <c r="N500" s="14">
        <f t="shared" si="563"/>
        <v>1.02739726027397</v>
      </c>
      <c r="O500" s="15">
        <v>5730</v>
      </c>
      <c r="P500" s="15">
        <f t="shared" si="605"/>
        <v>2148750</v>
      </c>
      <c r="Q500" s="16">
        <f>IFERROR(VLOOKUP(G500,SCENARIOS!$A$13:$E$18,3,0),0.025)</f>
        <v>0.025</v>
      </c>
      <c r="R500" s="52">
        <f>IFERROR(VLOOKUP(L500,INPUTS!$A$107:$B$120,2,0),0.0082)</f>
        <v>0.0085</v>
      </c>
      <c r="S500" s="52">
        <f t="shared" si="606"/>
        <v>48.705</v>
      </c>
      <c r="T500" s="15">
        <f t="shared" si="607"/>
        <v>18264.375</v>
      </c>
      <c r="U500" s="15">
        <f>T500/INPUTS!$B$7*1000</f>
        <v>22830468.75</v>
      </c>
      <c r="V500" s="15">
        <f>T500*INPUTS!$B$6</f>
        <v>57715.425</v>
      </c>
      <c r="W500" s="54" t="s">
        <v>396</v>
      </c>
      <c r="X500" s="54" t="s">
        <v>396</v>
      </c>
      <c r="Y500" s="67">
        <f>IFERROR(VLOOKUP(E500,INPUTS!$A$44:$B$103,2,0),0)</f>
        <v>0.02</v>
      </c>
      <c r="Z500" s="15">
        <f t="shared" si="559"/>
        <v>365.2875</v>
      </c>
      <c r="AA500" s="20">
        <f>IFERROR(VLOOKUP(E500,INPUTS!$A$44:$C$103,3,0),SCENARIOS!$J$24)</f>
        <v>0.1</v>
      </c>
      <c r="AB500" s="15">
        <f t="shared" ref="AB500:AF500" si="616">$T500*AA500*(1+$Q500)^AB$2</f>
        <v>2066.44638783142</v>
      </c>
      <c r="AC500" s="20">
        <f>IFERROR(VLOOKUP($E500,INPUTS!$A$44:$G$103,4,0),SCENARIOS!$K$24)</f>
        <v>0.15</v>
      </c>
      <c r="AD500" s="15">
        <f t="shared" si="616"/>
        <v>3506.99162203595</v>
      </c>
      <c r="AE500" s="20">
        <f>IFERROR(VLOOKUP($E500,INPUTS!$A$44:$G$103,5,0),SCENARIOS!$L$24)</f>
        <v>0.3</v>
      </c>
      <c r="AF500" s="15">
        <f t="shared" si="616"/>
        <v>7935.67824742018</v>
      </c>
      <c r="AG500" s="20">
        <f>IFERROR(VLOOKUP($E500,INPUTS!$A$44:$G$103,6,0),SCENARIOS!$M$24)</f>
        <v>0.4</v>
      </c>
      <c r="AH500" s="15">
        <f t="shared" si="561"/>
        <v>11971.3220586516</v>
      </c>
      <c r="AI500" s="20">
        <f>IFERROR(VLOOKUP($E500,INPUTS!$A$44:$G$103,7,0),SCENARIOS!$N$24)</f>
        <v>0.5</v>
      </c>
      <c r="AJ500" s="15">
        <f t="shared" si="562"/>
        <v>16930.5651203963</v>
      </c>
      <c r="AL500" t="str">
        <f t="shared" si="565"/>
        <v>Y</v>
      </c>
      <c r="AM500" s="21">
        <f t="shared" si="566"/>
        <v>33861.1302407927</v>
      </c>
    </row>
    <row r="501" ht="15" customHeight="1" spans="1:39">
      <c r="A501" s="24" t="s">
        <v>1471</v>
      </c>
      <c r="B501" s="52" t="s">
        <v>610</v>
      </c>
      <c r="C501" s="52" t="s">
        <v>611</v>
      </c>
      <c r="D501" s="52" t="s">
        <v>929</v>
      </c>
      <c r="E501" s="10" t="s">
        <v>224</v>
      </c>
      <c r="F501" s="52" t="s">
        <v>938</v>
      </c>
      <c r="G501" s="52" t="s">
        <v>165</v>
      </c>
      <c r="H501" s="52" t="s">
        <v>234</v>
      </c>
      <c r="I501" s="52" t="s">
        <v>424</v>
      </c>
      <c r="J501" s="52" t="s">
        <v>173</v>
      </c>
      <c r="K501" s="52" t="s">
        <v>931</v>
      </c>
      <c r="L501" s="53" t="s">
        <v>293</v>
      </c>
      <c r="M501" s="13">
        <v>563</v>
      </c>
      <c r="N501" s="14">
        <f t="shared" si="563"/>
        <v>1.54246575342466</v>
      </c>
      <c r="O501" s="15">
        <v>9600</v>
      </c>
      <c r="P501" s="15">
        <f t="shared" si="605"/>
        <v>5404800</v>
      </c>
      <c r="Q501" s="16">
        <f>IFERROR(VLOOKUP(G501,SCENARIOS!$A$13:$E$18,3,0),0.025)</f>
        <v>0.025</v>
      </c>
      <c r="R501" s="52">
        <f>IFERROR(VLOOKUP(L501,INPUTS!$A$107:$B$120,2,0),0.0082)</f>
        <v>0.0079</v>
      </c>
      <c r="S501" s="52">
        <f t="shared" si="606"/>
        <v>75.84</v>
      </c>
      <c r="T501" s="15">
        <f t="shared" si="607"/>
        <v>42697.92</v>
      </c>
      <c r="U501" s="15">
        <f>T501/INPUTS!$B$7*1000</f>
        <v>53372400</v>
      </c>
      <c r="V501" s="15">
        <f>T501*INPUTS!$B$6</f>
        <v>134925.4272</v>
      </c>
      <c r="W501" s="54" t="s">
        <v>396</v>
      </c>
      <c r="X501" s="54" t="s">
        <v>396</v>
      </c>
      <c r="Y501" s="67">
        <f>IFERROR(VLOOKUP(E501,INPUTS!$A$44:$B$103,2,0),0)</f>
        <v>0.02</v>
      </c>
      <c r="Z501" s="15">
        <f t="shared" si="559"/>
        <v>853.9584</v>
      </c>
      <c r="AA501" s="20">
        <f>IFERROR(VLOOKUP(E501,INPUTS!$A$44:$C$103,3,0),SCENARIOS!$J$24)</f>
        <v>0.1</v>
      </c>
      <c r="AB501" s="15">
        <f t="shared" ref="AB501:AF501" si="617">$T501*AA501*(1+$Q501)^AB$2</f>
        <v>4830.87773613469</v>
      </c>
      <c r="AC501" s="20">
        <f>IFERROR(VLOOKUP($E501,INPUTS!$A$44:$G$103,4,0),SCENARIOS!$K$24)</f>
        <v>0.15</v>
      </c>
      <c r="AD501" s="15">
        <f t="shared" si="617"/>
        <v>8198.54211919988</v>
      </c>
      <c r="AE501" s="20">
        <f>IFERROR(VLOOKUP($E501,INPUTS!$A$44:$G$103,5,0),SCENARIOS!$L$24)</f>
        <v>0.3</v>
      </c>
      <c r="AF501" s="15">
        <f t="shared" si="617"/>
        <v>18551.7957747849</v>
      </c>
      <c r="AG501" s="20">
        <f>IFERROR(VLOOKUP($E501,INPUTS!$A$44:$G$103,6,0),SCENARIOS!$M$24)</f>
        <v>0.4</v>
      </c>
      <c r="AH501" s="15">
        <f t="shared" si="561"/>
        <v>27986.2054712816</v>
      </c>
      <c r="AI501" s="20">
        <f>IFERROR(VLOOKUP($E501,INPUTS!$A$44:$G$103,7,0),SCENARIOS!$N$24)</f>
        <v>0.5</v>
      </c>
      <c r="AJ501" s="15">
        <f t="shared" si="562"/>
        <v>39579.7783973157</v>
      </c>
      <c r="AL501" t="str">
        <f t="shared" si="565"/>
        <v>Y</v>
      </c>
      <c r="AM501" s="21">
        <f t="shared" si="566"/>
        <v>79159.5567946315</v>
      </c>
    </row>
    <row r="502" ht="15" customHeight="1" spans="1:39">
      <c r="A502" s="6" t="s">
        <v>1472</v>
      </c>
      <c r="B502" s="52" t="s">
        <v>610</v>
      </c>
      <c r="C502" s="52" t="s">
        <v>611</v>
      </c>
      <c r="D502" s="52" t="s">
        <v>929</v>
      </c>
      <c r="E502" s="10" t="s">
        <v>224</v>
      </c>
      <c r="F502" s="52" t="s">
        <v>938</v>
      </c>
      <c r="G502" s="52" t="s">
        <v>165</v>
      </c>
      <c r="H502" s="52" t="s">
        <v>242</v>
      </c>
      <c r="I502" s="52" t="s">
        <v>421</v>
      </c>
      <c r="J502" s="52" t="s">
        <v>173</v>
      </c>
      <c r="K502" s="52" t="s">
        <v>931</v>
      </c>
      <c r="L502" s="53" t="s">
        <v>293</v>
      </c>
      <c r="M502" s="13">
        <v>563</v>
      </c>
      <c r="N502" s="14">
        <f t="shared" si="563"/>
        <v>1.54246575342466</v>
      </c>
      <c r="O502" s="15">
        <v>10850</v>
      </c>
      <c r="P502" s="15">
        <f t="shared" si="605"/>
        <v>6108550</v>
      </c>
      <c r="Q502" s="16">
        <f>IFERROR(VLOOKUP(G502,SCENARIOS!$A$13:$E$18,3,0),0.025)</f>
        <v>0.025</v>
      </c>
      <c r="R502" s="52">
        <f>IFERROR(VLOOKUP(L502,INPUTS!$A$107:$B$120,2,0),0.0082)</f>
        <v>0.0079</v>
      </c>
      <c r="S502" s="52">
        <f t="shared" si="606"/>
        <v>85.715</v>
      </c>
      <c r="T502" s="15">
        <f t="shared" si="607"/>
        <v>48257.545</v>
      </c>
      <c r="U502" s="15">
        <f>T502/INPUTS!$B$7*1000</f>
        <v>60321931.25</v>
      </c>
      <c r="V502" s="15">
        <f>T502*INPUTS!$B$6</f>
        <v>152493.8422</v>
      </c>
      <c r="W502" s="54" t="s">
        <v>396</v>
      </c>
      <c r="X502" s="54" t="s">
        <v>396</v>
      </c>
      <c r="Y502" s="67">
        <f>IFERROR(VLOOKUP(E502,INPUTS!$A$44:$B$103,2,0),0)</f>
        <v>0.02</v>
      </c>
      <c r="Z502" s="15">
        <f t="shared" si="559"/>
        <v>965.1509</v>
      </c>
      <c r="AA502" s="20">
        <f>IFERROR(VLOOKUP(E502,INPUTS!$A$44:$C$103,3,0),SCENARIOS!$J$24)</f>
        <v>0.1</v>
      </c>
      <c r="AB502" s="15">
        <f t="shared" ref="AB502:AF502" si="618">$T502*AA502*(1+$Q502)^AB$2</f>
        <v>5459.89827469389</v>
      </c>
      <c r="AC502" s="20">
        <f>IFERROR(VLOOKUP($E502,INPUTS!$A$44:$G$103,4,0),SCENARIOS!$K$24)</f>
        <v>0.15</v>
      </c>
      <c r="AD502" s="15">
        <f t="shared" si="618"/>
        <v>9266.06062430403</v>
      </c>
      <c r="AE502" s="20">
        <f>IFERROR(VLOOKUP($E502,INPUTS!$A$44:$G$103,5,0),SCENARIOS!$L$24)</f>
        <v>0.3</v>
      </c>
      <c r="AF502" s="15">
        <f t="shared" si="618"/>
        <v>20967.39418296</v>
      </c>
      <c r="AG502" s="20">
        <f>IFERROR(VLOOKUP($E502,INPUTS!$A$44:$G$103,6,0),SCENARIOS!$M$24)</f>
        <v>0.4</v>
      </c>
      <c r="AH502" s="15">
        <f t="shared" si="561"/>
        <v>31630.2426420214</v>
      </c>
      <c r="AI502" s="20">
        <f>IFERROR(VLOOKUP($E502,INPUTS!$A$44:$G$103,7,0),SCENARIOS!$N$24)</f>
        <v>0.5</v>
      </c>
      <c r="AJ502" s="15">
        <f t="shared" si="562"/>
        <v>44733.3953761329</v>
      </c>
      <c r="AL502" t="str">
        <f t="shared" si="565"/>
        <v>Y</v>
      </c>
      <c r="AM502" s="21">
        <f t="shared" si="566"/>
        <v>89466.7907522657</v>
      </c>
    </row>
    <row r="503" ht="15" customHeight="1" spans="1:39">
      <c r="A503" s="24" t="s">
        <v>1473</v>
      </c>
      <c r="B503" s="52" t="s">
        <v>653</v>
      </c>
      <c r="C503" s="52" t="s">
        <v>654</v>
      </c>
      <c r="D503" s="52" t="s">
        <v>929</v>
      </c>
      <c r="E503" s="10" t="s">
        <v>222</v>
      </c>
      <c r="F503" s="52" t="s">
        <v>655</v>
      </c>
      <c r="G503" s="52" t="s">
        <v>165</v>
      </c>
      <c r="H503" s="52" t="s">
        <v>245</v>
      </c>
      <c r="I503" s="52" t="s">
        <v>930</v>
      </c>
      <c r="J503" s="52" t="s">
        <v>169</v>
      </c>
      <c r="K503" s="52" t="s">
        <v>931</v>
      </c>
      <c r="L503" s="53" t="s">
        <v>288</v>
      </c>
      <c r="M503" s="13">
        <v>4665</v>
      </c>
      <c r="N503" s="14">
        <f t="shared" si="563"/>
        <v>12.7808219178082</v>
      </c>
      <c r="O503" s="15">
        <v>5900</v>
      </c>
      <c r="P503" s="15">
        <f t="shared" si="605"/>
        <v>27523500</v>
      </c>
      <c r="Q503" s="16">
        <f>IFERROR(VLOOKUP(G503,SCENARIOS!$A$13:$E$18,3,0),0.025)</f>
        <v>0.025</v>
      </c>
      <c r="R503" s="52">
        <f>IFERROR(VLOOKUP(L503,INPUTS!$A$107:$B$120,2,0),0.0082)</f>
        <v>0.0085</v>
      </c>
      <c r="S503" s="52">
        <f t="shared" si="606"/>
        <v>50.15</v>
      </c>
      <c r="T503" s="15">
        <f t="shared" si="607"/>
        <v>233949.75</v>
      </c>
      <c r="U503" s="15">
        <f>T503/INPUTS!$B$7*1000</f>
        <v>292437187.5</v>
      </c>
      <c r="V503" s="15">
        <f>T503*INPUTS!$B$6</f>
        <v>739281.21</v>
      </c>
      <c r="W503" s="54" t="s">
        <v>396</v>
      </c>
      <c r="X503" s="54" t="s">
        <v>396</v>
      </c>
      <c r="Y503" s="67">
        <f>IFERROR(VLOOKUP(E503,INPUTS!$A$44:$B$103,2,0),0)</f>
        <v>0.02</v>
      </c>
      <c r="Z503" s="15">
        <f t="shared" si="559"/>
        <v>4678.995</v>
      </c>
      <c r="AA503" s="20">
        <f>IFERROR(VLOOKUP(E503,INPUTS!$A$44:$C$103,3,0),SCENARIOS!$J$24)</f>
        <v>0.06</v>
      </c>
      <c r="AB503" s="15">
        <f t="shared" ref="AB503:AF503" si="619">$T503*AA503*(1+$Q503)^AB$2</f>
        <v>15881.5601132225</v>
      </c>
      <c r="AC503" s="20">
        <f>IFERROR(VLOOKUP($E503,INPUTS!$A$44:$G$103,4,0),SCENARIOS!$K$24)</f>
        <v>0.15</v>
      </c>
      <c r="AD503" s="15">
        <f t="shared" si="619"/>
        <v>44921.3188640403</v>
      </c>
      <c r="AE503" s="20">
        <f>IFERROR(VLOOKUP($E503,INPUTS!$A$44:$G$103,5,0),SCENARIOS!$L$24)</f>
        <v>0.3</v>
      </c>
      <c r="AF503" s="15">
        <f t="shared" si="619"/>
        <v>101648.698193307</v>
      </c>
      <c r="AG503" s="20">
        <f>IFERROR(VLOOKUP($E503,INPUTS!$A$44:$G$103,6,0),SCENARIOS!$M$24)</f>
        <v>0.4</v>
      </c>
      <c r="AH503" s="15">
        <f t="shared" si="561"/>
        <v>153341.562620731</v>
      </c>
      <c r="AI503" s="20">
        <f>IFERROR(VLOOKUP($E503,INPUTS!$A$44:$G$103,7,0),SCENARIOS!$N$24)</f>
        <v>0.5</v>
      </c>
      <c r="AJ503" s="15">
        <f t="shared" si="562"/>
        <v>216864.879158222</v>
      </c>
      <c r="AL503" t="str">
        <f t="shared" si="565"/>
        <v>N</v>
      </c>
      <c r="AM503" s="21">
        <f t="shared" si="566"/>
        <v>433729.758316443</v>
      </c>
    </row>
    <row r="504" ht="15" customHeight="1" spans="1:39">
      <c r="A504" s="6" t="s">
        <v>1474</v>
      </c>
      <c r="B504" s="52" t="s">
        <v>653</v>
      </c>
      <c r="C504" s="52" t="s">
        <v>654</v>
      </c>
      <c r="D504" s="52" t="s">
        <v>929</v>
      </c>
      <c r="E504" s="10" t="s">
        <v>222</v>
      </c>
      <c r="F504" s="52" t="s">
        <v>655</v>
      </c>
      <c r="G504" s="52" t="s">
        <v>165</v>
      </c>
      <c r="H504" s="52" t="s">
        <v>256</v>
      </c>
      <c r="I504" s="52" t="s">
        <v>930</v>
      </c>
      <c r="J504" s="52" t="s">
        <v>169</v>
      </c>
      <c r="K504" s="52" t="s">
        <v>931</v>
      </c>
      <c r="L504" s="53" t="s">
        <v>288</v>
      </c>
      <c r="M504" s="13">
        <v>3107</v>
      </c>
      <c r="N504" s="14">
        <f t="shared" si="563"/>
        <v>8.51232876712329</v>
      </c>
      <c r="O504" s="15">
        <v>6100</v>
      </c>
      <c r="P504" s="15">
        <f t="shared" si="605"/>
        <v>18952700</v>
      </c>
      <c r="Q504" s="16">
        <f>IFERROR(VLOOKUP(G504,SCENARIOS!$A$13:$E$18,3,0),0.025)</f>
        <v>0.025</v>
      </c>
      <c r="R504" s="52">
        <f>IFERROR(VLOOKUP(L504,INPUTS!$A$107:$B$120,2,0),0.0082)</f>
        <v>0.0085</v>
      </c>
      <c r="S504" s="52">
        <f t="shared" si="606"/>
        <v>51.85</v>
      </c>
      <c r="T504" s="15">
        <f t="shared" si="607"/>
        <v>161097.95</v>
      </c>
      <c r="U504" s="15">
        <f>T504/INPUTS!$B$7*1000</f>
        <v>201372437.5</v>
      </c>
      <c r="V504" s="15">
        <f>T504*INPUTS!$B$6</f>
        <v>509069.522</v>
      </c>
      <c r="W504" s="54" t="s">
        <v>396</v>
      </c>
      <c r="X504" s="54" t="s">
        <v>396</v>
      </c>
      <c r="Y504" s="67">
        <f>IFERROR(VLOOKUP(E504,INPUTS!$A$44:$B$103,2,0),0)</f>
        <v>0.02</v>
      </c>
      <c r="Z504" s="15">
        <f t="shared" si="559"/>
        <v>3221.959</v>
      </c>
      <c r="AA504" s="20">
        <f>IFERROR(VLOOKUP(E504,INPUTS!$A$44:$C$103,3,0),SCENARIOS!$J$24)</f>
        <v>0.06</v>
      </c>
      <c r="AB504" s="15">
        <f t="shared" ref="AB504:AF504" si="620">$T504*AA504*(1+$Q504)^AB$2</f>
        <v>10936.0526225906</v>
      </c>
      <c r="AC504" s="20">
        <f>IFERROR(VLOOKUP($E504,INPUTS!$A$44:$G$103,4,0),SCENARIOS!$K$24)</f>
        <v>0.15</v>
      </c>
      <c r="AD504" s="15">
        <f t="shared" si="620"/>
        <v>30932.8493845076</v>
      </c>
      <c r="AE504" s="20">
        <f>IFERROR(VLOOKUP($E504,INPUTS!$A$44:$G$103,5,0),SCENARIOS!$L$24)</f>
        <v>0.3</v>
      </c>
      <c r="AF504" s="15">
        <f t="shared" si="620"/>
        <v>69995.3596834813</v>
      </c>
      <c r="AG504" s="20">
        <f>IFERROR(VLOOKUP($E504,INPUTS!$A$44:$G$103,6,0),SCENARIOS!$M$24)</f>
        <v>0.4</v>
      </c>
      <c r="AH504" s="15">
        <f t="shared" si="561"/>
        <v>105591.099746832</v>
      </c>
      <c r="AI504" s="20">
        <f>IFERROR(VLOOKUP($E504,INPUTS!$A$44:$G$103,7,0),SCENARIOS!$N$24)</f>
        <v>0.5</v>
      </c>
      <c r="AJ504" s="15">
        <f t="shared" si="562"/>
        <v>149333.296827149</v>
      </c>
      <c r="AL504" t="str">
        <f t="shared" si="565"/>
        <v>N</v>
      </c>
      <c r="AM504" s="21">
        <f t="shared" si="566"/>
        <v>298666.593654297</v>
      </c>
    </row>
    <row r="505" ht="15" customHeight="1" spans="1:39">
      <c r="A505" s="24" t="s">
        <v>1475</v>
      </c>
      <c r="B505" s="52" t="s">
        <v>653</v>
      </c>
      <c r="C505" s="52" t="s">
        <v>654</v>
      </c>
      <c r="D505" s="52" t="s">
        <v>929</v>
      </c>
      <c r="E505" s="10" t="s">
        <v>222</v>
      </c>
      <c r="F505" s="52" t="s">
        <v>655</v>
      </c>
      <c r="G505" s="52" t="s">
        <v>165</v>
      </c>
      <c r="H505" s="52" t="s">
        <v>640</v>
      </c>
      <c r="I505" s="52" t="s">
        <v>639</v>
      </c>
      <c r="J505" s="52" t="s">
        <v>185</v>
      </c>
      <c r="K505" s="52" t="s">
        <v>931</v>
      </c>
      <c r="L505" s="53" t="s">
        <v>288</v>
      </c>
      <c r="M505" s="13">
        <v>4665</v>
      </c>
      <c r="N505" s="14">
        <f t="shared" si="563"/>
        <v>12.7808219178082</v>
      </c>
      <c r="O505" s="15">
        <v>6250</v>
      </c>
      <c r="P505" s="15">
        <f t="shared" si="605"/>
        <v>29156250</v>
      </c>
      <c r="Q505" s="16">
        <f>IFERROR(VLOOKUP(G505,SCENARIOS!$A$13:$E$18,3,0),0.025)</f>
        <v>0.025</v>
      </c>
      <c r="R505" s="52">
        <f>IFERROR(VLOOKUP(L505,INPUTS!$A$107:$B$120,2,0),0.0082)</f>
        <v>0.0085</v>
      </c>
      <c r="S505" s="52">
        <f t="shared" si="606"/>
        <v>53.125</v>
      </c>
      <c r="T505" s="15">
        <f t="shared" si="607"/>
        <v>247828.125</v>
      </c>
      <c r="U505" s="15">
        <f>T505/INPUTS!$B$7*1000</f>
        <v>309785156.25</v>
      </c>
      <c r="V505" s="15">
        <f>T505*INPUTS!$B$6</f>
        <v>783136.875</v>
      </c>
      <c r="W505" s="54" t="s">
        <v>396</v>
      </c>
      <c r="X505" s="54" t="s">
        <v>396</v>
      </c>
      <c r="Y505" s="67">
        <f>IFERROR(VLOOKUP(E505,INPUTS!$A$44:$B$103,2,0),0)</f>
        <v>0.02</v>
      </c>
      <c r="Z505" s="15">
        <f t="shared" si="559"/>
        <v>4956.5625</v>
      </c>
      <c r="AA505" s="20">
        <f>IFERROR(VLOOKUP(E505,INPUTS!$A$44:$C$103,3,0),SCENARIOS!$J$24)</f>
        <v>0.06</v>
      </c>
      <c r="AB505" s="15">
        <f t="shared" ref="AB505:AF505" si="621">$T505*AA505*(1+$Q505)^AB$2</f>
        <v>16823.6865606171</v>
      </c>
      <c r="AC505" s="20">
        <f>IFERROR(VLOOKUP($E505,INPUTS!$A$44:$G$103,4,0),SCENARIOS!$K$24)</f>
        <v>0.15</v>
      </c>
      <c r="AD505" s="15">
        <f t="shared" si="621"/>
        <v>47586.1428644494</v>
      </c>
      <c r="AE505" s="20">
        <f>IFERROR(VLOOKUP($E505,INPUTS!$A$44:$G$103,5,0),SCENARIOS!$L$24)</f>
        <v>0.3</v>
      </c>
      <c r="AF505" s="15">
        <f t="shared" si="621"/>
        <v>107678.705713249</v>
      </c>
      <c r="AG505" s="20">
        <f>IFERROR(VLOOKUP($E505,INPUTS!$A$44:$G$103,6,0),SCENARIOS!$M$24)</f>
        <v>0.4</v>
      </c>
      <c r="AH505" s="15">
        <f t="shared" si="561"/>
        <v>162438.095996537</v>
      </c>
      <c r="AI505" s="20">
        <f>IFERROR(VLOOKUP($E505,INPUTS!$A$44:$G$103,7,0),SCENARIOS!$N$24)</f>
        <v>0.5</v>
      </c>
      <c r="AJ505" s="15">
        <f t="shared" si="562"/>
        <v>229729.744870997</v>
      </c>
      <c r="AL505" t="str">
        <f t="shared" si="565"/>
        <v>N</v>
      </c>
      <c r="AM505" s="21">
        <f t="shared" si="566"/>
        <v>459459.489741995</v>
      </c>
    </row>
    <row r="506" ht="15" customHeight="1" spans="1:39">
      <c r="A506" s="6" t="s">
        <v>1476</v>
      </c>
      <c r="B506" s="52" t="s">
        <v>653</v>
      </c>
      <c r="C506" s="52" t="s">
        <v>654</v>
      </c>
      <c r="D506" s="52" t="s">
        <v>929</v>
      </c>
      <c r="E506" s="10" t="s">
        <v>222</v>
      </c>
      <c r="F506" s="52" t="s">
        <v>655</v>
      </c>
      <c r="G506" s="52" t="s">
        <v>165</v>
      </c>
      <c r="H506" s="52" t="s">
        <v>644</v>
      </c>
      <c r="I506" s="52" t="s">
        <v>643</v>
      </c>
      <c r="J506" s="52" t="s">
        <v>185</v>
      </c>
      <c r="K506" s="52" t="s">
        <v>931</v>
      </c>
      <c r="L506" s="53" t="s">
        <v>288</v>
      </c>
      <c r="M506" s="13">
        <v>3107</v>
      </c>
      <c r="N506" s="14">
        <f t="shared" si="563"/>
        <v>8.51232876712329</v>
      </c>
      <c r="O506" s="15">
        <v>8900</v>
      </c>
      <c r="P506" s="15">
        <f t="shared" si="605"/>
        <v>27652300</v>
      </c>
      <c r="Q506" s="16">
        <f>IFERROR(VLOOKUP(G506,SCENARIOS!$A$13:$E$18,3,0),0.025)</f>
        <v>0.025</v>
      </c>
      <c r="R506" s="52">
        <f>IFERROR(VLOOKUP(L506,INPUTS!$A$107:$B$120,2,0),0.0082)</f>
        <v>0.0085</v>
      </c>
      <c r="S506" s="52">
        <f t="shared" si="606"/>
        <v>75.65</v>
      </c>
      <c r="T506" s="15">
        <f t="shared" si="607"/>
        <v>235044.55</v>
      </c>
      <c r="U506" s="15">
        <f>T506/INPUTS!$B$7*1000</f>
        <v>293805687.5</v>
      </c>
      <c r="V506" s="15">
        <f>T506*INPUTS!$B$6</f>
        <v>742740.778</v>
      </c>
      <c r="W506" s="54" t="s">
        <v>396</v>
      </c>
      <c r="X506" s="54" t="s">
        <v>396</v>
      </c>
      <c r="Y506" s="67">
        <f>IFERROR(VLOOKUP(E506,INPUTS!$A$44:$B$103,2,0),0)</f>
        <v>0.02</v>
      </c>
      <c r="Z506" s="15">
        <f t="shared" si="559"/>
        <v>4700.891</v>
      </c>
      <c r="AA506" s="20">
        <f>IFERROR(VLOOKUP(E506,INPUTS!$A$44:$C$103,3,0),SCENARIOS!$J$24)</f>
        <v>0.06</v>
      </c>
      <c r="AB506" s="15">
        <f t="shared" ref="AB506:AF506" si="622">$T506*AA506*(1+$Q506)^AB$2</f>
        <v>15955.8800559109</v>
      </c>
      <c r="AC506" s="20">
        <f>IFERROR(VLOOKUP($E506,INPUTS!$A$44:$G$103,4,0),SCENARIOS!$K$24)</f>
        <v>0.15</v>
      </c>
      <c r="AD506" s="15">
        <f t="shared" si="622"/>
        <v>45131.5343478882</v>
      </c>
      <c r="AE506" s="20">
        <f>IFERROR(VLOOKUP($E506,INPUTS!$A$44:$G$103,5,0),SCENARIOS!$L$24)</f>
        <v>0.3</v>
      </c>
      <c r="AF506" s="15">
        <f t="shared" si="622"/>
        <v>102124.377243112</v>
      </c>
      <c r="AG506" s="20">
        <f>IFERROR(VLOOKUP($E506,INPUTS!$A$44:$G$103,6,0),SCENARIOS!$M$24)</f>
        <v>0.4</v>
      </c>
      <c r="AH506" s="15">
        <f t="shared" si="561"/>
        <v>154059.145532263</v>
      </c>
      <c r="AI506" s="20">
        <f>IFERROR(VLOOKUP($E506,INPUTS!$A$44:$G$103,7,0),SCENARIOS!$N$24)</f>
        <v>0.5</v>
      </c>
      <c r="AJ506" s="15">
        <f t="shared" si="562"/>
        <v>217879.728157643</v>
      </c>
      <c r="AL506" t="str">
        <f t="shared" si="565"/>
        <v>N</v>
      </c>
      <c r="AM506" s="21">
        <f t="shared" si="566"/>
        <v>435759.456315286</v>
      </c>
    </row>
    <row r="507" ht="15" customHeight="1" spans="1:39">
      <c r="A507" s="24" t="s">
        <v>1477</v>
      </c>
      <c r="B507" s="52" t="s">
        <v>653</v>
      </c>
      <c r="C507" s="52" t="s">
        <v>654</v>
      </c>
      <c r="D507" s="52" t="s">
        <v>929</v>
      </c>
      <c r="E507" s="10" t="s">
        <v>222</v>
      </c>
      <c r="F507" s="52" t="s">
        <v>655</v>
      </c>
      <c r="G507" s="52" t="s">
        <v>165</v>
      </c>
      <c r="H507" s="52" t="s">
        <v>1216</v>
      </c>
      <c r="I507" s="52" t="s">
        <v>1217</v>
      </c>
      <c r="J507" s="52" t="s">
        <v>185</v>
      </c>
      <c r="K507" s="52" t="s">
        <v>931</v>
      </c>
      <c r="L507" s="53" t="s">
        <v>288</v>
      </c>
      <c r="M507" s="13">
        <v>3107</v>
      </c>
      <c r="N507" s="14">
        <f t="shared" si="563"/>
        <v>8.51232876712329</v>
      </c>
      <c r="O507" s="15">
        <v>5100</v>
      </c>
      <c r="P507" s="15">
        <f t="shared" si="605"/>
        <v>15845700</v>
      </c>
      <c r="Q507" s="16">
        <f>IFERROR(VLOOKUP(G507,SCENARIOS!$A$13:$E$18,3,0),0.025)</f>
        <v>0.025</v>
      </c>
      <c r="R507" s="52">
        <f>IFERROR(VLOOKUP(L507,INPUTS!$A$107:$B$120,2,0),0.0082)</f>
        <v>0.0085</v>
      </c>
      <c r="S507" s="52">
        <f t="shared" si="606"/>
        <v>43.35</v>
      </c>
      <c r="T507" s="15">
        <f t="shared" si="607"/>
        <v>134688.45</v>
      </c>
      <c r="U507" s="15">
        <f>T507/INPUTS!$B$7*1000</f>
        <v>168360562.5</v>
      </c>
      <c r="V507" s="15">
        <f>T507*INPUTS!$B$6</f>
        <v>425615.502</v>
      </c>
      <c r="W507" s="54" t="s">
        <v>396</v>
      </c>
      <c r="X507" s="54" t="s">
        <v>396</v>
      </c>
      <c r="Y507" s="67">
        <f>IFERROR(VLOOKUP(E507,INPUTS!$A$44:$B$103,2,0),0)</f>
        <v>0.02</v>
      </c>
      <c r="Z507" s="15">
        <f t="shared" si="559"/>
        <v>2693.769</v>
      </c>
      <c r="AA507" s="20">
        <f>IFERROR(VLOOKUP(E507,INPUTS!$A$44:$C$103,3,0),SCENARIOS!$J$24)</f>
        <v>0.06</v>
      </c>
      <c r="AB507" s="15">
        <f t="shared" ref="AB507:AF507" si="623">$T507*AA507*(1+$Q507)^AB$2</f>
        <v>9143.2571106905</v>
      </c>
      <c r="AC507" s="20">
        <f>IFERROR(VLOOKUP($E507,INPUTS!$A$44:$G$103,4,0),SCENARIOS!$K$24)</f>
        <v>0.15</v>
      </c>
      <c r="AD507" s="15">
        <f t="shared" si="623"/>
        <v>25861.8904690146</v>
      </c>
      <c r="AE507" s="20">
        <f>IFERROR(VLOOKUP($E507,INPUTS!$A$44:$G$103,5,0),SCENARIOS!$L$24)</f>
        <v>0.3</v>
      </c>
      <c r="AF507" s="15">
        <f t="shared" si="623"/>
        <v>58520.7105550417</v>
      </c>
      <c r="AG507" s="20">
        <f>IFERROR(VLOOKUP($E507,INPUTS!$A$44:$G$103,6,0),SCENARIOS!$M$24)</f>
        <v>0.4</v>
      </c>
      <c r="AH507" s="15">
        <f t="shared" si="561"/>
        <v>88281.0833948924</v>
      </c>
      <c r="AI507" s="20">
        <f>IFERROR(VLOOKUP($E507,INPUTS!$A$44:$G$103,7,0),SCENARIOS!$N$24)</f>
        <v>0.5</v>
      </c>
      <c r="AJ507" s="15">
        <f t="shared" si="562"/>
        <v>124852.428494829</v>
      </c>
      <c r="AL507" t="str">
        <f t="shared" si="565"/>
        <v>N</v>
      </c>
      <c r="AM507" s="21">
        <f t="shared" si="566"/>
        <v>249704.856989658</v>
      </c>
    </row>
    <row r="508" ht="15" customHeight="1" spans="1:39">
      <c r="A508" s="6" t="s">
        <v>1478</v>
      </c>
      <c r="B508" s="52" t="s">
        <v>653</v>
      </c>
      <c r="C508" s="52" t="s">
        <v>654</v>
      </c>
      <c r="D508" s="52" t="s">
        <v>929</v>
      </c>
      <c r="E508" s="10" t="s">
        <v>222</v>
      </c>
      <c r="F508" s="52" t="s">
        <v>655</v>
      </c>
      <c r="G508" s="52" t="s">
        <v>165</v>
      </c>
      <c r="H508" s="52" t="s">
        <v>1213</v>
      </c>
      <c r="I508" s="52" t="s">
        <v>1214</v>
      </c>
      <c r="J508" s="52" t="s">
        <v>185</v>
      </c>
      <c r="K508" s="52" t="s">
        <v>931</v>
      </c>
      <c r="L508" s="53" t="s">
        <v>288</v>
      </c>
      <c r="M508" s="13">
        <v>3107</v>
      </c>
      <c r="N508" s="14">
        <f t="shared" si="563"/>
        <v>8.51232876712329</v>
      </c>
      <c r="O508" s="15">
        <v>5300</v>
      </c>
      <c r="P508" s="15">
        <f t="shared" si="605"/>
        <v>16467100</v>
      </c>
      <c r="Q508" s="16">
        <f>IFERROR(VLOOKUP(G508,SCENARIOS!$A$13:$E$18,3,0),0.025)</f>
        <v>0.025</v>
      </c>
      <c r="R508" s="52">
        <f>IFERROR(VLOOKUP(L508,INPUTS!$A$107:$B$120,2,0),0.0082)</f>
        <v>0.0085</v>
      </c>
      <c r="S508" s="52">
        <f t="shared" si="606"/>
        <v>45.05</v>
      </c>
      <c r="T508" s="15">
        <f t="shared" si="607"/>
        <v>139970.35</v>
      </c>
      <c r="U508" s="15">
        <f>T508/INPUTS!$B$7*1000</f>
        <v>174962937.5</v>
      </c>
      <c r="V508" s="15">
        <f>T508*INPUTS!$B$6</f>
        <v>442306.306</v>
      </c>
      <c r="W508" s="54" t="s">
        <v>396</v>
      </c>
      <c r="X508" s="54" t="s">
        <v>396</v>
      </c>
      <c r="Y508" s="67">
        <f>IFERROR(VLOOKUP(E508,INPUTS!$A$44:$B$103,2,0),0)</f>
        <v>0.02</v>
      </c>
      <c r="Z508" s="15">
        <f t="shared" si="559"/>
        <v>2799.407</v>
      </c>
      <c r="AA508" s="20">
        <f>IFERROR(VLOOKUP(E508,INPUTS!$A$44:$C$103,3,0),SCENARIOS!$J$24)</f>
        <v>0.06</v>
      </c>
      <c r="AB508" s="15">
        <f t="shared" ref="AB508:AF508" si="624">$T508*AA508*(1+$Q508)^AB$2</f>
        <v>9501.81621307051</v>
      </c>
      <c r="AC508" s="20">
        <f>IFERROR(VLOOKUP($E508,INPUTS!$A$44:$G$103,4,0),SCENARIOS!$K$24)</f>
        <v>0.15</v>
      </c>
      <c r="AD508" s="15">
        <f t="shared" si="624"/>
        <v>26876.0822521132</v>
      </c>
      <c r="AE508" s="20">
        <f>IFERROR(VLOOKUP($E508,INPUTS!$A$44:$G$103,5,0),SCENARIOS!$L$24)</f>
        <v>0.3</v>
      </c>
      <c r="AF508" s="15">
        <f t="shared" si="624"/>
        <v>60815.6403807296</v>
      </c>
      <c r="AG508" s="20">
        <f>IFERROR(VLOOKUP($E508,INPUTS!$A$44:$G$103,6,0),SCENARIOS!$M$24)</f>
        <v>0.4</v>
      </c>
      <c r="AH508" s="15">
        <f t="shared" si="561"/>
        <v>91743.0866652803</v>
      </c>
      <c r="AI508" s="20">
        <f>IFERROR(VLOOKUP($E508,INPUTS!$A$44:$G$103,7,0),SCENARIOS!$N$24)</f>
        <v>0.5</v>
      </c>
      <c r="AJ508" s="15">
        <f t="shared" si="562"/>
        <v>129748.602161293</v>
      </c>
      <c r="AL508" t="str">
        <f t="shared" si="565"/>
        <v>N</v>
      </c>
      <c r="AM508" s="21">
        <f t="shared" si="566"/>
        <v>259497.204322586</v>
      </c>
    </row>
    <row r="509" ht="15" customHeight="1" spans="1:39">
      <c r="A509" s="24" t="s">
        <v>1479</v>
      </c>
      <c r="B509" s="52" t="s">
        <v>653</v>
      </c>
      <c r="C509" s="52" t="s">
        <v>654</v>
      </c>
      <c r="D509" s="52" t="s">
        <v>929</v>
      </c>
      <c r="E509" s="10" t="s">
        <v>222</v>
      </c>
      <c r="F509" s="52" t="s">
        <v>655</v>
      </c>
      <c r="G509" s="52" t="s">
        <v>165</v>
      </c>
      <c r="H509" s="52" t="s">
        <v>1262</v>
      </c>
      <c r="I509" s="52" t="s">
        <v>1263</v>
      </c>
      <c r="J509" s="52" t="s">
        <v>185</v>
      </c>
      <c r="K509" s="52" t="s">
        <v>931</v>
      </c>
      <c r="L509" s="53" t="s">
        <v>288</v>
      </c>
      <c r="M509" s="13">
        <v>3107</v>
      </c>
      <c r="N509" s="14">
        <f t="shared" si="563"/>
        <v>8.51232876712329</v>
      </c>
      <c r="O509" s="15">
        <v>5100</v>
      </c>
      <c r="P509" s="15">
        <f t="shared" si="605"/>
        <v>15845700</v>
      </c>
      <c r="Q509" s="16">
        <f>IFERROR(VLOOKUP(G509,SCENARIOS!$A$13:$E$18,3,0),0.025)</f>
        <v>0.025</v>
      </c>
      <c r="R509" s="52">
        <f>IFERROR(VLOOKUP(L509,INPUTS!$A$107:$B$120,2,0),0.0082)</f>
        <v>0.0085</v>
      </c>
      <c r="S509" s="52">
        <f t="shared" si="606"/>
        <v>43.35</v>
      </c>
      <c r="T509" s="15">
        <f t="shared" si="607"/>
        <v>134688.45</v>
      </c>
      <c r="U509" s="15">
        <f>T509/INPUTS!$B$7*1000</f>
        <v>168360562.5</v>
      </c>
      <c r="V509" s="15">
        <f>T509*INPUTS!$B$6</f>
        <v>425615.502</v>
      </c>
      <c r="W509" s="54" t="s">
        <v>396</v>
      </c>
      <c r="X509" s="54" t="s">
        <v>396</v>
      </c>
      <c r="Y509" s="67">
        <f>IFERROR(VLOOKUP(E509,INPUTS!$A$44:$B$103,2,0),0)</f>
        <v>0.02</v>
      </c>
      <c r="Z509" s="15">
        <f t="shared" si="559"/>
        <v>2693.769</v>
      </c>
      <c r="AA509" s="20">
        <f>IFERROR(VLOOKUP(E509,INPUTS!$A$44:$C$103,3,0),SCENARIOS!$J$24)</f>
        <v>0.06</v>
      </c>
      <c r="AB509" s="15">
        <f t="shared" ref="AB509:AF509" si="625">$T509*AA509*(1+$Q509)^AB$2</f>
        <v>9143.2571106905</v>
      </c>
      <c r="AC509" s="20">
        <f>IFERROR(VLOOKUP($E509,INPUTS!$A$44:$G$103,4,0),SCENARIOS!$K$24)</f>
        <v>0.15</v>
      </c>
      <c r="AD509" s="15">
        <f t="shared" si="625"/>
        <v>25861.8904690146</v>
      </c>
      <c r="AE509" s="20">
        <f>IFERROR(VLOOKUP($E509,INPUTS!$A$44:$G$103,5,0),SCENARIOS!$L$24)</f>
        <v>0.3</v>
      </c>
      <c r="AF509" s="15">
        <f t="shared" si="625"/>
        <v>58520.7105550417</v>
      </c>
      <c r="AG509" s="20">
        <f>IFERROR(VLOOKUP($E509,INPUTS!$A$44:$G$103,6,0),SCENARIOS!$M$24)</f>
        <v>0.4</v>
      </c>
      <c r="AH509" s="15">
        <f t="shared" si="561"/>
        <v>88281.0833948924</v>
      </c>
      <c r="AI509" s="20">
        <f>IFERROR(VLOOKUP($E509,INPUTS!$A$44:$G$103,7,0),SCENARIOS!$N$24)</f>
        <v>0.5</v>
      </c>
      <c r="AJ509" s="15">
        <f t="shared" si="562"/>
        <v>124852.428494829</v>
      </c>
      <c r="AL509" t="str">
        <f t="shared" si="565"/>
        <v>N</v>
      </c>
      <c r="AM509" s="21">
        <f t="shared" si="566"/>
        <v>249704.856989658</v>
      </c>
    </row>
    <row r="510" ht="15" customHeight="1" spans="1:39">
      <c r="A510" s="6" t="s">
        <v>1480</v>
      </c>
      <c r="B510" s="52" t="s">
        <v>653</v>
      </c>
      <c r="C510" s="52" t="s">
        <v>654</v>
      </c>
      <c r="D510" s="52" t="s">
        <v>929</v>
      </c>
      <c r="E510" s="10" t="s">
        <v>222</v>
      </c>
      <c r="F510" s="52" t="s">
        <v>655</v>
      </c>
      <c r="G510" s="52" t="s">
        <v>165</v>
      </c>
      <c r="H510" s="52" t="s">
        <v>1265</v>
      </c>
      <c r="I510" s="52" t="s">
        <v>1266</v>
      </c>
      <c r="J510" s="52" t="s">
        <v>185</v>
      </c>
      <c r="K510" s="52" t="s">
        <v>931</v>
      </c>
      <c r="L510" s="53" t="s">
        <v>288</v>
      </c>
      <c r="M510" s="13">
        <v>4665</v>
      </c>
      <c r="N510" s="14">
        <f t="shared" si="563"/>
        <v>12.7808219178082</v>
      </c>
      <c r="O510" s="15">
        <v>4000</v>
      </c>
      <c r="P510" s="15">
        <f t="shared" si="605"/>
        <v>18660000</v>
      </c>
      <c r="Q510" s="16">
        <f>IFERROR(VLOOKUP(G510,SCENARIOS!$A$13:$E$18,3,0),0.025)</f>
        <v>0.025</v>
      </c>
      <c r="R510" s="52">
        <f>IFERROR(VLOOKUP(L510,INPUTS!$A$107:$B$120,2,0),0.0082)</f>
        <v>0.0085</v>
      </c>
      <c r="S510" s="52">
        <f t="shared" si="606"/>
        <v>34</v>
      </c>
      <c r="T510" s="15">
        <f t="shared" si="607"/>
        <v>158610</v>
      </c>
      <c r="U510" s="15">
        <f>T510/INPUTS!$B$7*1000</f>
        <v>198262500</v>
      </c>
      <c r="V510" s="15">
        <f>T510*INPUTS!$B$6</f>
        <v>501207.6</v>
      </c>
      <c r="W510" s="54" t="s">
        <v>396</v>
      </c>
      <c r="X510" s="54" t="s">
        <v>396</v>
      </c>
      <c r="Y510" s="67">
        <f>IFERROR(VLOOKUP(E510,INPUTS!$A$44:$B$103,2,0),0)</f>
        <v>0.02</v>
      </c>
      <c r="Z510" s="15">
        <f t="shared" si="559"/>
        <v>3172.2</v>
      </c>
      <c r="AA510" s="20">
        <f>IFERROR(VLOOKUP(E510,INPUTS!$A$44:$C$103,3,0),SCENARIOS!$J$24)</f>
        <v>0.06</v>
      </c>
      <c r="AB510" s="15">
        <f t="shared" ref="AB510:AF510" si="626">$T510*AA510*(1+$Q510)^AB$2</f>
        <v>10767.1593987949</v>
      </c>
      <c r="AC510" s="20">
        <f>IFERROR(VLOOKUP($E510,INPUTS!$A$44:$G$103,4,0),SCENARIOS!$K$24)</f>
        <v>0.15</v>
      </c>
      <c r="AD510" s="15">
        <f t="shared" si="626"/>
        <v>30455.1314332476</v>
      </c>
      <c r="AE510" s="20">
        <f>IFERROR(VLOOKUP($E510,INPUTS!$A$44:$G$103,5,0),SCENARIOS!$L$24)</f>
        <v>0.3</v>
      </c>
      <c r="AF510" s="15">
        <f t="shared" si="626"/>
        <v>68914.3716564796</v>
      </c>
      <c r="AG510" s="20">
        <f>IFERROR(VLOOKUP($E510,INPUTS!$A$44:$G$103,6,0),SCENARIOS!$M$24)</f>
        <v>0.4</v>
      </c>
      <c r="AH510" s="15">
        <f t="shared" si="561"/>
        <v>103960.381437784</v>
      </c>
      <c r="AI510" s="20">
        <f>IFERROR(VLOOKUP($E510,INPUTS!$A$44:$G$103,7,0),SCENARIOS!$N$24)</f>
        <v>0.5</v>
      </c>
      <c r="AJ510" s="15">
        <f t="shared" si="562"/>
        <v>147027.036717438</v>
      </c>
      <c r="AL510" t="str">
        <f t="shared" si="565"/>
        <v>N</v>
      </c>
      <c r="AM510" s="21">
        <f t="shared" si="566"/>
        <v>294054.073434877</v>
      </c>
    </row>
    <row r="511" ht="15" customHeight="1" spans="1:39">
      <c r="A511" s="24" t="s">
        <v>1481</v>
      </c>
      <c r="B511" s="52" t="s">
        <v>653</v>
      </c>
      <c r="C511" s="52" t="s">
        <v>654</v>
      </c>
      <c r="D511" s="52" t="s">
        <v>929</v>
      </c>
      <c r="E511" s="10" t="s">
        <v>222</v>
      </c>
      <c r="F511" s="52" t="s">
        <v>655</v>
      </c>
      <c r="G511" s="52" t="s">
        <v>165</v>
      </c>
      <c r="H511" s="52" t="s">
        <v>648</v>
      </c>
      <c r="I511" s="52" t="s">
        <v>647</v>
      </c>
      <c r="J511" s="52" t="s">
        <v>177</v>
      </c>
      <c r="K511" s="52" t="s">
        <v>931</v>
      </c>
      <c r="L511" s="53" t="s">
        <v>282</v>
      </c>
      <c r="M511" s="13">
        <v>4665</v>
      </c>
      <c r="N511" s="14">
        <f t="shared" si="563"/>
        <v>12.7808219178082</v>
      </c>
      <c r="O511" s="15">
        <v>1900</v>
      </c>
      <c r="P511" s="15">
        <f t="shared" si="605"/>
        <v>8863500</v>
      </c>
      <c r="Q511" s="16">
        <f>IFERROR(VLOOKUP(G511,SCENARIOS!$A$13:$E$18,3,0),0.025)</f>
        <v>0.025</v>
      </c>
      <c r="R511" s="52">
        <f>IFERROR(VLOOKUP(L511,INPUTS!$A$107:$B$120,2,0),0.0082)</f>
        <v>0.0042</v>
      </c>
      <c r="S511" s="52">
        <f t="shared" si="606"/>
        <v>7.98</v>
      </c>
      <c r="T511" s="15">
        <f t="shared" si="607"/>
        <v>37226.7</v>
      </c>
      <c r="U511" s="15">
        <f>T511/INPUTS!$B$7*1000</f>
        <v>46533375</v>
      </c>
      <c r="V511" s="15">
        <f>T511*INPUTS!$B$6</f>
        <v>117636.372</v>
      </c>
      <c r="W511" s="54" t="s">
        <v>396</v>
      </c>
      <c r="X511" s="54" t="s">
        <v>396</v>
      </c>
      <c r="Y511" s="67">
        <f>IFERROR(VLOOKUP(E511,INPUTS!$A$44:$B$103,2,0),0)</f>
        <v>0.02</v>
      </c>
      <c r="Z511" s="15">
        <f t="shared" si="559"/>
        <v>744.534</v>
      </c>
      <c r="AA511" s="20">
        <f>IFERROR(VLOOKUP(E511,INPUTS!$A$44:$C$103,3,0),SCENARIOS!$J$24)</f>
        <v>0.06</v>
      </c>
      <c r="AB511" s="15">
        <f t="shared" ref="AB511:AF511" si="627">$T511*AA511*(1+$Q511)^AB$2</f>
        <v>2527.11564712893</v>
      </c>
      <c r="AC511" s="20">
        <f>IFERROR(VLOOKUP($E511,INPUTS!$A$44:$G$103,4,0),SCENARIOS!$K$24)</f>
        <v>0.15</v>
      </c>
      <c r="AD511" s="15">
        <f t="shared" si="627"/>
        <v>7147.99849521518</v>
      </c>
      <c r="AE511" s="20">
        <f>IFERROR(VLOOKUP($E511,INPUTS!$A$44:$G$103,5,0),SCENARIOS!$L$24)</f>
        <v>0.3</v>
      </c>
      <c r="AF511" s="15">
        <f t="shared" si="627"/>
        <v>16174.6084064326</v>
      </c>
      <c r="AG511" s="20">
        <f>IFERROR(VLOOKUP($E511,INPUTS!$A$44:$G$103,6,0),SCENARIOS!$M$24)</f>
        <v>0.4</v>
      </c>
      <c r="AH511" s="15">
        <f t="shared" si="561"/>
        <v>24400.1130551034</v>
      </c>
      <c r="AI511" s="20">
        <f>IFERROR(VLOOKUP($E511,INPUTS!$A$44:$G$103,7,0),SCENARIOS!$N$24)</f>
        <v>0.5</v>
      </c>
      <c r="AJ511" s="15">
        <f t="shared" si="562"/>
        <v>34508.1103825047</v>
      </c>
      <c r="AL511" t="str">
        <f t="shared" si="565"/>
        <v>N</v>
      </c>
      <c r="AM511" s="21">
        <f t="shared" si="566"/>
        <v>69016.2207650093</v>
      </c>
    </row>
    <row r="512" ht="15" customHeight="1" spans="1:39">
      <c r="A512" s="6" t="s">
        <v>1482</v>
      </c>
      <c r="B512" s="52" t="s">
        <v>653</v>
      </c>
      <c r="C512" s="52" t="s">
        <v>654</v>
      </c>
      <c r="D512" s="52" t="s">
        <v>929</v>
      </c>
      <c r="E512" s="10" t="s">
        <v>222</v>
      </c>
      <c r="F512" s="52" t="s">
        <v>655</v>
      </c>
      <c r="G512" s="52" t="s">
        <v>165</v>
      </c>
      <c r="H512" s="52" t="s">
        <v>440</v>
      </c>
      <c r="I512" s="52" t="s">
        <v>439</v>
      </c>
      <c r="J512" s="52" t="s">
        <v>177</v>
      </c>
      <c r="K512" s="52" t="s">
        <v>931</v>
      </c>
      <c r="L512" s="53" t="s">
        <v>288</v>
      </c>
      <c r="M512" s="13">
        <v>4665</v>
      </c>
      <c r="N512" s="14">
        <f t="shared" si="563"/>
        <v>12.7808219178082</v>
      </c>
      <c r="O512" s="15">
        <v>5100</v>
      </c>
      <c r="P512" s="15">
        <f t="shared" si="605"/>
        <v>23791500</v>
      </c>
      <c r="Q512" s="16">
        <f>IFERROR(VLOOKUP(G512,SCENARIOS!$A$13:$E$18,3,0),0.025)</f>
        <v>0.025</v>
      </c>
      <c r="R512" s="52">
        <f>IFERROR(VLOOKUP(L512,INPUTS!$A$107:$B$120,2,0),0.0082)</f>
        <v>0.0085</v>
      </c>
      <c r="S512" s="52">
        <f t="shared" si="606"/>
        <v>43.35</v>
      </c>
      <c r="T512" s="15">
        <f t="shared" si="607"/>
        <v>202227.75</v>
      </c>
      <c r="U512" s="15">
        <f>T512/INPUTS!$B$7*1000</f>
        <v>252784687.5</v>
      </c>
      <c r="V512" s="15">
        <f>T512*INPUTS!$B$6</f>
        <v>639039.69</v>
      </c>
      <c r="W512" s="54" t="s">
        <v>396</v>
      </c>
      <c r="X512" s="54" t="s">
        <v>396</v>
      </c>
      <c r="Y512" s="67">
        <f>IFERROR(VLOOKUP(E512,INPUTS!$A$44:$B$103,2,0),0)</f>
        <v>0.02</v>
      </c>
      <c r="Z512" s="15">
        <f t="shared" si="559"/>
        <v>4044.555</v>
      </c>
      <c r="AA512" s="20">
        <f>IFERROR(VLOOKUP(E512,INPUTS!$A$44:$C$103,3,0),SCENARIOS!$J$24)</f>
        <v>0.06</v>
      </c>
      <c r="AB512" s="15">
        <f t="shared" ref="AB512:AF512" si="628">$T512*AA512*(1+$Q512)^AB$2</f>
        <v>13728.1282334635</v>
      </c>
      <c r="AC512" s="20">
        <f>IFERROR(VLOOKUP($E512,INPUTS!$A$44:$G$103,4,0),SCENARIOS!$K$24)</f>
        <v>0.15</v>
      </c>
      <c r="AD512" s="15">
        <f t="shared" si="628"/>
        <v>38830.2925773907</v>
      </c>
      <c r="AE512" s="20">
        <f>IFERROR(VLOOKUP($E512,INPUTS!$A$44:$G$103,5,0),SCENARIOS!$L$24)</f>
        <v>0.3</v>
      </c>
      <c r="AF512" s="15">
        <f t="shared" si="628"/>
        <v>87865.8238620115</v>
      </c>
      <c r="AG512" s="20">
        <f>IFERROR(VLOOKUP($E512,INPUTS!$A$44:$G$103,6,0),SCENARIOS!$M$24)</f>
        <v>0.4</v>
      </c>
      <c r="AH512" s="15">
        <f t="shared" si="561"/>
        <v>132549.486333174</v>
      </c>
      <c r="AI512" s="20">
        <f>IFERROR(VLOOKUP($E512,INPUTS!$A$44:$G$103,7,0),SCENARIOS!$N$24)</f>
        <v>0.5</v>
      </c>
      <c r="AJ512" s="15">
        <f t="shared" si="562"/>
        <v>187459.471814734</v>
      </c>
      <c r="AL512" t="str">
        <f t="shared" si="565"/>
        <v>Y</v>
      </c>
      <c r="AM512" s="21">
        <f t="shared" si="566"/>
        <v>374918.943629468</v>
      </c>
    </row>
    <row r="513" ht="15" customHeight="1" spans="1:39">
      <c r="A513" s="24" t="s">
        <v>1483</v>
      </c>
      <c r="B513" s="52" t="s">
        <v>660</v>
      </c>
      <c r="C513" s="52" t="s">
        <v>661</v>
      </c>
      <c r="D513" s="52" t="s">
        <v>929</v>
      </c>
      <c r="E513" s="10" t="s">
        <v>221</v>
      </c>
      <c r="F513" s="52" t="s">
        <v>662</v>
      </c>
      <c r="G513" s="52" t="s">
        <v>165</v>
      </c>
      <c r="H513" s="52" t="s">
        <v>245</v>
      </c>
      <c r="I513" s="52" t="s">
        <v>930</v>
      </c>
      <c r="J513" s="52" t="s">
        <v>169</v>
      </c>
      <c r="K513" s="52" t="s">
        <v>931</v>
      </c>
      <c r="L513" s="53" t="s">
        <v>291</v>
      </c>
      <c r="M513" s="13">
        <v>542</v>
      </c>
      <c r="N513" s="14">
        <f t="shared" si="563"/>
        <v>1.48493150684931</v>
      </c>
      <c r="O513" s="15">
        <v>7700</v>
      </c>
      <c r="P513" s="15">
        <f t="shared" si="605"/>
        <v>4173400</v>
      </c>
      <c r="Q513" s="16">
        <f>IFERROR(VLOOKUP(G513,SCENARIOS!$A$13:$E$18,3,0),0.025)</f>
        <v>0.025</v>
      </c>
      <c r="R513" s="52">
        <f>IFERROR(VLOOKUP(L513,INPUTS!$A$107:$B$120,2,0),0.0082)</f>
        <v>0.0079</v>
      </c>
      <c r="S513" s="52">
        <f t="shared" si="606"/>
        <v>60.83</v>
      </c>
      <c r="T513" s="15">
        <f t="shared" si="607"/>
        <v>32969.86</v>
      </c>
      <c r="U513" s="15">
        <f>T513/INPUTS!$B$7*1000</f>
        <v>41212325</v>
      </c>
      <c r="V513" s="15">
        <f>T513*INPUTS!$B$6</f>
        <v>104184.7576</v>
      </c>
      <c r="W513" s="54" t="s">
        <v>396</v>
      </c>
      <c r="X513" s="54" t="s">
        <v>396</v>
      </c>
      <c r="Y513" s="67">
        <f>IFERROR(VLOOKUP(E513,INPUTS!$A$44:$B$103,2,0),0)</f>
        <v>0.02</v>
      </c>
      <c r="Z513" s="15">
        <f t="shared" si="559"/>
        <v>659.3972</v>
      </c>
      <c r="AA513" s="20">
        <f>IFERROR(VLOOKUP(E513,INPUTS!$A$44:$C$103,3,0),SCENARIOS!$J$24)</f>
        <v>0.06</v>
      </c>
      <c r="AB513" s="15">
        <f t="shared" ref="AB513:AF513" si="629">$T513*AA513*(1+$Q513)^AB$2</f>
        <v>2238.14222291125</v>
      </c>
      <c r="AC513" s="20">
        <f>IFERROR(VLOOKUP($E513,INPUTS!$A$44:$G$103,4,0),SCENARIOS!$K$24)</f>
        <v>0.15</v>
      </c>
      <c r="AD513" s="15">
        <f t="shared" si="629"/>
        <v>6330.63123154766</v>
      </c>
      <c r="AE513" s="20">
        <f>IFERROR(VLOOKUP($E513,INPUTS!$A$44:$G$103,5,0),SCENARIOS!$L$24)</f>
        <v>0.3</v>
      </c>
      <c r="AF513" s="15">
        <f t="shared" si="629"/>
        <v>14325.0563363098</v>
      </c>
      <c r="AG513" s="20">
        <f>IFERROR(VLOOKUP($E513,INPUTS!$A$44:$G$103,6,0),SCENARIOS!$M$24)</f>
        <v>0.4</v>
      </c>
      <c r="AH513" s="15">
        <f t="shared" si="561"/>
        <v>21609.9818520291</v>
      </c>
      <c r="AI513" s="20">
        <f>IFERROR(VLOOKUP($E513,INPUTS!$A$44:$G$103,7,0),SCENARIOS!$N$24)</f>
        <v>0.5</v>
      </c>
      <c r="AJ513" s="15">
        <f t="shared" si="562"/>
        <v>30562.1386847538</v>
      </c>
      <c r="AL513" t="str">
        <f t="shared" si="565"/>
        <v>N</v>
      </c>
      <c r="AM513" s="21">
        <f t="shared" si="566"/>
        <v>61124.2773695076</v>
      </c>
    </row>
    <row r="514" ht="15" customHeight="1" spans="1:39">
      <c r="A514" s="6" t="s">
        <v>1484</v>
      </c>
      <c r="B514" s="52" t="s">
        <v>660</v>
      </c>
      <c r="C514" s="52" t="s">
        <v>661</v>
      </c>
      <c r="D514" s="52" t="s">
        <v>929</v>
      </c>
      <c r="E514" s="10" t="s">
        <v>221</v>
      </c>
      <c r="F514" s="52" t="s">
        <v>662</v>
      </c>
      <c r="G514" s="52" t="s">
        <v>165</v>
      </c>
      <c r="H514" s="52" t="s">
        <v>249</v>
      </c>
      <c r="I514" s="52" t="s">
        <v>930</v>
      </c>
      <c r="J514" s="52" t="s">
        <v>169</v>
      </c>
      <c r="K514" s="52" t="s">
        <v>931</v>
      </c>
      <c r="L514" s="53" t="s">
        <v>291</v>
      </c>
      <c r="M514" s="13">
        <v>407</v>
      </c>
      <c r="N514" s="14">
        <f t="shared" si="563"/>
        <v>1.11506849315068</v>
      </c>
      <c r="O514" s="15">
        <v>8500</v>
      </c>
      <c r="P514" s="15">
        <f t="shared" si="605"/>
        <v>3459500</v>
      </c>
      <c r="Q514" s="16">
        <f>IFERROR(VLOOKUP(G514,SCENARIOS!$A$13:$E$18,3,0),0.025)</f>
        <v>0.025</v>
      </c>
      <c r="R514" s="52">
        <f>IFERROR(VLOOKUP(L514,INPUTS!$A$107:$B$120,2,0),0.0082)</f>
        <v>0.0079</v>
      </c>
      <c r="S514" s="52">
        <f t="shared" si="606"/>
        <v>67.15</v>
      </c>
      <c r="T514" s="15">
        <f t="shared" si="607"/>
        <v>27330.05</v>
      </c>
      <c r="U514" s="15">
        <f>T514/INPUTS!$B$7*1000</f>
        <v>34162562.5</v>
      </c>
      <c r="V514" s="15">
        <f>T514*INPUTS!$B$6</f>
        <v>86362.958</v>
      </c>
      <c r="W514" s="54" t="s">
        <v>396</v>
      </c>
      <c r="X514" s="54" t="s">
        <v>396</v>
      </c>
      <c r="Y514" s="67">
        <f>IFERROR(VLOOKUP(E514,INPUTS!$A$44:$B$103,2,0),0)</f>
        <v>0.02</v>
      </c>
      <c r="Z514" s="15">
        <f t="shared" si="559"/>
        <v>546.601</v>
      </c>
      <c r="AA514" s="20">
        <f>IFERROR(VLOOKUP(E514,INPUTS!$A$44:$C$103,3,0),SCENARIOS!$J$24)</f>
        <v>0.06</v>
      </c>
      <c r="AB514" s="15">
        <f t="shared" ref="AB514:AF514" si="630">$T514*AA514*(1+$Q514)^AB$2</f>
        <v>1855.28658172269</v>
      </c>
      <c r="AC514" s="20">
        <f>IFERROR(VLOOKUP($E514,INPUTS!$A$44:$G$103,4,0),SCENARIOS!$K$24)</f>
        <v>0.15</v>
      </c>
      <c r="AD514" s="15">
        <f t="shared" si="630"/>
        <v>5247.71618956705</v>
      </c>
      <c r="AE514" s="20">
        <f>IFERROR(VLOOKUP($E514,INPUTS!$A$44:$G$103,5,0),SCENARIOS!$L$24)</f>
        <v>0.3</v>
      </c>
      <c r="AF514" s="15">
        <f t="shared" si="630"/>
        <v>11874.6183915905</v>
      </c>
      <c r="AG514" s="20">
        <f>IFERROR(VLOOKUP($E514,INPUTS!$A$44:$G$103,6,0),SCENARIOS!$M$24)</f>
        <v>0.4</v>
      </c>
      <c r="AH514" s="15">
        <f t="shared" si="561"/>
        <v>17913.3876975834</v>
      </c>
      <c r="AI514" s="20">
        <f>IFERROR(VLOOKUP($E514,INPUTS!$A$44:$G$103,7,0),SCENARIOS!$N$24)</f>
        <v>0.5</v>
      </c>
      <c r="AJ514" s="15">
        <f t="shared" si="562"/>
        <v>25334.1924521747</v>
      </c>
      <c r="AL514" t="str">
        <f t="shared" si="565"/>
        <v>N</v>
      </c>
      <c r="AM514" s="21">
        <f t="shared" si="566"/>
        <v>50668.3849043494</v>
      </c>
    </row>
    <row r="515" ht="15" customHeight="1" spans="1:39">
      <c r="A515" s="24" t="s">
        <v>1485</v>
      </c>
      <c r="B515" s="52" t="s">
        <v>660</v>
      </c>
      <c r="C515" s="52" t="s">
        <v>661</v>
      </c>
      <c r="D515" s="52" t="s">
        <v>929</v>
      </c>
      <c r="E515" s="10" t="s">
        <v>221</v>
      </c>
      <c r="F515" s="52" t="s">
        <v>662</v>
      </c>
      <c r="G515" s="52" t="s">
        <v>165</v>
      </c>
      <c r="H515" s="52" t="s">
        <v>248</v>
      </c>
      <c r="I515" s="52" t="s">
        <v>930</v>
      </c>
      <c r="J515" s="52" t="s">
        <v>169</v>
      </c>
      <c r="K515" s="52" t="s">
        <v>931</v>
      </c>
      <c r="L515" s="53" t="s">
        <v>291</v>
      </c>
      <c r="M515" s="13">
        <v>271</v>
      </c>
      <c r="N515" s="14">
        <f t="shared" si="563"/>
        <v>0.742465753424657</v>
      </c>
      <c r="O515" s="15">
        <v>9800</v>
      </c>
      <c r="P515" s="15">
        <f t="shared" si="605"/>
        <v>2655800</v>
      </c>
      <c r="Q515" s="16">
        <f>IFERROR(VLOOKUP(G515,SCENARIOS!$A$13:$E$18,3,0),0.025)</f>
        <v>0.025</v>
      </c>
      <c r="R515" s="52">
        <f>IFERROR(VLOOKUP(L515,INPUTS!$A$107:$B$120,2,0),0.0082)</f>
        <v>0.0079</v>
      </c>
      <c r="S515" s="52">
        <f t="shared" si="606"/>
        <v>77.42</v>
      </c>
      <c r="T515" s="15">
        <f t="shared" si="607"/>
        <v>20980.82</v>
      </c>
      <c r="U515" s="15">
        <f>T515/INPUTS!$B$7*1000</f>
        <v>26226025</v>
      </c>
      <c r="V515" s="15">
        <f>T515*INPUTS!$B$6</f>
        <v>66299.3912</v>
      </c>
      <c r="W515" s="54" t="s">
        <v>396</v>
      </c>
      <c r="X515" s="54" t="s">
        <v>396</v>
      </c>
      <c r="Y515" s="67">
        <f>IFERROR(VLOOKUP(E515,INPUTS!$A$44:$B$103,2,0),0)</f>
        <v>0.02</v>
      </c>
      <c r="Z515" s="15">
        <f t="shared" si="559"/>
        <v>419.6164</v>
      </c>
      <c r="AA515" s="20">
        <f>IFERROR(VLOOKUP(E515,INPUTS!$A$44:$C$103,3,0),SCENARIOS!$J$24)</f>
        <v>0.06</v>
      </c>
      <c r="AB515" s="15">
        <f t="shared" ref="AB515:AF515" si="631">$T515*AA515*(1+$Q515)^AB$2</f>
        <v>1424.27232367079</v>
      </c>
      <c r="AC515" s="20">
        <f>IFERROR(VLOOKUP($E515,INPUTS!$A$44:$G$103,4,0),SCENARIOS!$K$24)</f>
        <v>0.15</v>
      </c>
      <c r="AD515" s="15">
        <f t="shared" si="631"/>
        <v>4028.58351098487</v>
      </c>
      <c r="AE515" s="20">
        <f>IFERROR(VLOOKUP($E515,INPUTS!$A$44:$G$103,5,0),SCENARIOS!$L$24)</f>
        <v>0.3</v>
      </c>
      <c r="AF515" s="15">
        <f t="shared" si="631"/>
        <v>9115.94494128807</v>
      </c>
      <c r="AG515" s="20">
        <f>IFERROR(VLOOKUP($E515,INPUTS!$A$44:$G$103,6,0),SCENARIOS!$M$24)</f>
        <v>0.4</v>
      </c>
      <c r="AH515" s="15">
        <f t="shared" si="561"/>
        <v>13751.8066331094</v>
      </c>
      <c r="AI515" s="20">
        <f>IFERROR(VLOOKUP($E515,INPUTS!$A$44:$G$103,7,0),SCENARIOS!$N$24)</f>
        <v>0.5</v>
      </c>
      <c r="AJ515" s="15">
        <f t="shared" si="562"/>
        <v>19448.6337084797</v>
      </c>
      <c r="AL515" t="str">
        <f t="shared" si="565"/>
        <v>N</v>
      </c>
      <c r="AM515" s="21">
        <f t="shared" si="566"/>
        <v>38897.2674169594</v>
      </c>
    </row>
    <row r="516" ht="15" customHeight="1" spans="1:39">
      <c r="A516" s="6" t="s">
        <v>1486</v>
      </c>
      <c r="B516" s="52" t="s">
        <v>660</v>
      </c>
      <c r="C516" s="52" t="s">
        <v>661</v>
      </c>
      <c r="D516" s="52" t="s">
        <v>929</v>
      </c>
      <c r="E516" s="10" t="s">
        <v>221</v>
      </c>
      <c r="F516" s="52" t="s">
        <v>662</v>
      </c>
      <c r="G516" s="52" t="s">
        <v>165</v>
      </c>
      <c r="H516" s="52" t="s">
        <v>615</v>
      </c>
      <c r="I516" s="52" t="s">
        <v>614</v>
      </c>
      <c r="J516" s="52" t="s">
        <v>169</v>
      </c>
      <c r="K516" s="52" t="s">
        <v>931</v>
      </c>
      <c r="L516" s="53" t="s">
        <v>291</v>
      </c>
      <c r="M516" s="13">
        <v>271</v>
      </c>
      <c r="N516" s="14">
        <f t="shared" si="563"/>
        <v>0.742465753424657</v>
      </c>
      <c r="O516" s="15">
        <v>8100</v>
      </c>
      <c r="P516" s="15">
        <f t="shared" si="605"/>
        <v>2195100</v>
      </c>
      <c r="Q516" s="16">
        <f>IFERROR(VLOOKUP(G516,SCENARIOS!$A$13:$E$18,3,0),0.025)</f>
        <v>0.025</v>
      </c>
      <c r="R516" s="52">
        <f>IFERROR(VLOOKUP(L516,INPUTS!$A$107:$B$120,2,0),0.0082)</f>
        <v>0.0079</v>
      </c>
      <c r="S516" s="52">
        <f t="shared" si="606"/>
        <v>63.99</v>
      </c>
      <c r="T516" s="15">
        <f t="shared" si="607"/>
        <v>17341.29</v>
      </c>
      <c r="U516" s="15">
        <f>T516/INPUTS!$B$7*1000</f>
        <v>21676612.5</v>
      </c>
      <c r="V516" s="15">
        <f>T516*INPUTS!$B$6</f>
        <v>54798.4764</v>
      </c>
      <c r="W516" s="54" t="s">
        <v>396</v>
      </c>
      <c r="X516" s="54" t="s">
        <v>396</v>
      </c>
      <c r="Y516" s="67">
        <f>IFERROR(VLOOKUP(E516,INPUTS!$A$44:$B$103,2,0),0)</f>
        <v>0.02</v>
      </c>
      <c r="Z516" s="15">
        <f t="shared" ref="Z516:Z579" si="632">T516*Y516</f>
        <v>346.8258</v>
      </c>
      <c r="AA516" s="20">
        <f>IFERROR(VLOOKUP(E516,INPUTS!$A$44:$C$103,3,0),SCENARIOS!$J$24)</f>
        <v>0.06</v>
      </c>
      <c r="AB516" s="15">
        <f t="shared" ref="AB516:AF516" si="633">$T516*AA516*(1+$Q516)^AB$2</f>
        <v>1177.20467568708</v>
      </c>
      <c r="AC516" s="20">
        <f>IFERROR(VLOOKUP($E516,INPUTS!$A$44:$G$103,4,0),SCENARIOS!$K$24)</f>
        <v>0.15</v>
      </c>
      <c r="AD516" s="15">
        <f t="shared" si="633"/>
        <v>3329.74759581403</v>
      </c>
      <c r="AE516" s="20">
        <f>IFERROR(VLOOKUP($E516,INPUTS!$A$44:$G$103,5,0),SCENARIOS!$L$24)</f>
        <v>0.3</v>
      </c>
      <c r="AF516" s="15">
        <f t="shared" si="633"/>
        <v>7534.60755351361</v>
      </c>
      <c r="AG516" s="20">
        <f>IFERROR(VLOOKUP($E516,INPUTS!$A$44:$G$103,6,0),SCENARIOS!$M$24)</f>
        <v>0.4</v>
      </c>
      <c r="AH516" s="15">
        <f t="shared" ref="AH516:AH579" si="634">$T516*AG516*(1+$Q516)^AH$2</f>
        <v>11366.2891559374</v>
      </c>
      <c r="AI516" s="20">
        <f>IFERROR(VLOOKUP($E516,INPUTS!$A$44:$G$103,7,0),SCENARIOS!$N$24)</f>
        <v>0.5</v>
      </c>
      <c r="AJ516" s="15">
        <f t="shared" ref="AJ516:AJ579" si="635">$T516*AI516*(1+$Q516)^AJ$2</f>
        <v>16074.8911263965</v>
      </c>
      <c r="AL516" t="str">
        <f t="shared" si="565"/>
        <v>N</v>
      </c>
      <c r="AM516" s="21">
        <f t="shared" si="566"/>
        <v>32149.782252793</v>
      </c>
    </row>
    <row r="517" ht="15" customHeight="1" spans="1:39">
      <c r="A517" s="24" t="s">
        <v>1487</v>
      </c>
      <c r="B517" s="52" t="s">
        <v>660</v>
      </c>
      <c r="C517" s="52" t="s">
        <v>661</v>
      </c>
      <c r="D517" s="52" t="s">
        <v>929</v>
      </c>
      <c r="E517" s="10" t="s">
        <v>221</v>
      </c>
      <c r="F517" s="52" t="s">
        <v>662</v>
      </c>
      <c r="G517" s="52" t="s">
        <v>165</v>
      </c>
      <c r="H517" s="52" t="s">
        <v>234</v>
      </c>
      <c r="I517" s="52" t="s">
        <v>424</v>
      </c>
      <c r="J517" s="52" t="s">
        <v>173</v>
      </c>
      <c r="K517" s="52" t="s">
        <v>931</v>
      </c>
      <c r="L517" s="53" t="s">
        <v>291</v>
      </c>
      <c r="M517" s="13">
        <v>271</v>
      </c>
      <c r="N517" s="14">
        <f t="shared" ref="N517:N580" si="636">M517/365</f>
        <v>0.742465753424657</v>
      </c>
      <c r="O517" s="15">
        <v>8800</v>
      </c>
      <c r="P517" s="15">
        <f t="shared" si="605"/>
        <v>2384800</v>
      </c>
      <c r="Q517" s="16">
        <f>IFERROR(VLOOKUP(G517,SCENARIOS!$A$13:$E$18,3,0),0.025)</f>
        <v>0.025</v>
      </c>
      <c r="R517" s="52">
        <f>IFERROR(VLOOKUP(L517,INPUTS!$A$107:$B$120,2,0),0.0082)</f>
        <v>0.0079</v>
      </c>
      <c r="S517" s="52">
        <f t="shared" si="606"/>
        <v>69.52</v>
      </c>
      <c r="T517" s="15">
        <f t="shared" si="607"/>
        <v>18839.92</v>
      </c>
      <c r="U517" s="15">
        <f>T517/INPUTS!$B$7*1000</f>
        <v>23549900</v>
      </c>
      <c r="V517" s="15">
        <f>T517*INPUTS!$B$6</f>
        <v>59534.1472</v>
      </c>
      <c r="W517" s="54" t="s">
        <v>396</v>
      </c>
      <c r="X517" s="54" t="s">
        <v>396</v>
      </c>
      <c r="Y517" s="67">
        <f>IFERROR(VLOOKUP(E517,INPUTS!$A$44:$B$103,2,0),0)</f>
        <v>0.02</v>
      </c>
      <c r="Z517" s="15">
        <f t="shared" si="632"/>
        <v>376.7984</v>
      </c>
      <c r="AA517" s="20">
        <f>IFERROR(VLOOKUP(E517,INPUTS!$A$44:$C$103,3,0),SCENARIOS!$J$24)</f>
        <v>0.06</v>
      </c>
      <c r="AB517" s="15">
        <f t="shared" ref="AB517:AF517" si="637">$T517*AA517*(1+$Q517)^AB$2</f>
        <v>1278.93841309214</v>
      </c>
      <c r="AC517" s="20">
        <f>IFERROR(VLOOKUP($E517,INPUTS!$A$44:$G$103,4,0),SCENARIOS!$K$24)</f>
        <v>0.15</v>
      </c>
      <c r="AD517" s="15">
        <f t="shared" si="637"/>
        <v>3617.50356088438</v>
      </c>
      <c r="AE517" s="20">
        <f>IFERROR(VLOOKUP($E517,INPUTS!$A$44:$G$103,5,0),SCENARIOS!$L$24)</f>
        <v>0.3</v>
      </c>
      <c r="AF517" s="15">
        <f t="shared" si="637"/>
        <v>8185.74647789133</v>
      </c>
      <c r="AG517" s="20">
        <f>IFERROR(VLOOKUP($E517,INPUTS!$A$44:$G$103,6,0),SCENARIOS!$M$24)</f>
        <v>0.4</v>
      </c>
      <c r="AH517" s="15">
        <f t="shared" si="634"/>
        <v>12348.5610583023</v>
      </c>
      <c r="AI517" s="20">
        <f>IFERROR(VLOOKUP($E517,INPUTS!$A$44:$G$103,7,0),SCENARIOS!$N$24)</f>
        <v>0.5</v>
      </c>
      <c r="AJ517" s="15">
        <f t="shared" si="635"/>
        <v>17464.0792484308</v>
      </c>
      <c r="AL517" t="str">
        <f t="shared" ref="AL517:AL580" si="638">IF(H517="MULTI","MULTI",IF(COUNTIFS($E$4:$E$1277,H517,$H$4:$H$1277,E517)&gt;0,"Y","N"))</f>
        <v>N</v>
      </c>
      <c r="AM517" s="21">
        <f t="shared" ref="AM517:AM580" si="639">T517*((1+Q517)^25)</f>
        <v>34928.1584968615</v>
      </c>
    </row>
    <row r="518" ht="15" customHeight="1" spans="1:39">
      <c r="A518" s="6" t="s">
        <v>1488</v>
      </c>
      <c r="B518" s="52" t="s">
        <v>660</v>
      </c>
      <c r="C518" s="52" t="s">
        <v>661</v>
      </c>
      <c r="D518" s="52" t="s">
        <v>929</v>
      </c>
      <c r="E518" s="10" t="s">
        <v>221</v>
      </c>
      <c r="F518" s="52" t="s">
        <v>662</v>
      </c>
      <c r="G518" s="52" t="s">
        <v>165</v>
      </c>
      <c r="H518" s="52" t="s">
        <v>440</v>
      </c>
      <c r="I518" s="52" t="s">
        <v>439</v>
      </c>
      <c r="J518" s="52" t="s">
        <v>177</v>
      </c>
      <c r="K518" s="52" t="s">
        <v>931</v>
      </c>
      <c r="L518" s="53" t="s">
        <v>291</v>
      </c>
      <c r="M518" s="13">
        <v>407</v>
      </c>
      <c r="N518" s="14">
        <f t="shared" si="636"/>
        <v>1.11506849315068</v>
      </c>
      <c r="O518" s="15">
        <v>4200</v>
      </c>
      <c r="P518" s="15">
        <f t="shared" si="605"/>
        <v>1709400</v>
      </c>
      <c r="Q518" s="16">
        <f>IFERROR(VLOOKUP(G518,SCENARIOS!$A$13:$E$18,3,0),0.025)</f>
        <v>0.025</v>
      </c>
      <c r="R518" s="52">
        <f>IFERROR(VLOOKUP(L518,INPUTS!$A$107:$B$120,2,0),0.0082)</f>
        <v>0.0079</v>
      </c>
      <c r="S518" s="52">
        <f t="shared" si="606"/>
        <v>33.18</v>
      </c>
      <c r="T518" s="15">
        <f t="shared" si="607"/>
        <v>13504.26</v>
      </c>
      <c r="U518" s="15">
        <f>T518/INPUTS!$B$7*1000</f>
        <v>16880325</v>
      </c>
      <c r="V518" s="15">
        <f>T518*INPUTS!$B$6</f>
        <v>42673.4616</v>
      </c>
      <c r="W518" s="54" t="s">
        <v>396</v>
      </c>
      <c r="X518" s="54" t="s">
        <v>396</v>
      </c>
      <c r="Y518" s="67">
        <f>IFERROR(VLOOKUP(E518,INPUTS!$A$44:$B$103,2,0),0)</f>
        <v>0.02</v>
      </c>
      <c r="Z518" s="15">
        <f t="shared" si="632"/>
        <v>270.0852</v>
      </c>
      <c r="AA518" s="20">
        <f>IFERROR(VLOOKUP(E518,INPUTS!$A$44:$C$103,3,0),SCENARIOS!$J$24)</f>
        <v>0.06</v>
      </c>
      <c r="AB518" s="15">
        <f t="shared" ref="AB518:AF518" si="640">$T518*AA518*(1+$Q518)^AB$2</f>
        <v>916.729840380621</v>
      </c>
      <c r="AC518" s="20">
        <f>IFERROR(VLOOKUP($E518,INPUTS!$A$44:$G$103,4,0),SCENARIOS!$K$24)</f>
        <v>0.15</v>
      </c>
      <c r="AD518" s="15">
        <f t="shared" si="640"/>
        <v>2592.98917602136</v>
      </c>
      <c r="AE518" s="20">
        <f>IFERROR(VLOOKUP($E518,INPUTS!$A$44:$G$103,5,0),SCENARIOS!$L$24)</f>
        <v>0.3</v>
      </c>
      <c r="AF518" s="15">
        <f t="shared" si="640"/>
        <v>5867.45849937413</v>
      </c>
      <c r="AG518" s="20">
        <f>IFERROR(VLOOKUP($E518,INPUTS!$A$44:$G$103,6,0),SCENARIOS!$M$24)</f>
        <v>0.4</v>
      </c>
      <c r="AH518" s="15">
        <f t="shared" si="634"/>
        <v>8851.32097998239</v>
      </c>
      <c r="AI518" s="20">
        <f>IFERROR(VLOOKUP($E518,INPUTS!$A$44:$G$103,7,0),SCENARIOS!$N$24)</f>
        <v>0.5</v>
      </c>
      <c r="AJ518" s="15">
        <f t="shared" si="635"/>
        <v>12518.071564604</v>
      </c>
      <c r="AL518" t="str">
        <f t="shared" si="638"/>
        <v>Y</v>
      </c>
      <c r="AM518" s="21">
        <f t="shared" si="639"/>
        <v>25036.1431292079</v>
      </c>
    </row>
    <row r="519" ht="15" customHeight="1" spans="1:39">
      <c r="A519" s="24" t="s">
        <v>1489</v>
      </c>
      <c r="B519" s="52" t="s">
        <v>663</v>
      </c>
      <c r="C519" s="52" t="s">
        <v>664</v>
      </c>
      <c r="D519" s="52" t="s">
        <v>929</v>
      </c>
      <c r="E519" s="10" t="s">
        <v>223</v>
      </c>
      <c r="F519" s="52" t="s">
        <v>665</v>
      </c>
      <c r="G519" s="52" t="s">
        <v>165</v>
      </c>
      <c r="H519" s="52" t="s">
        <v>245</v>
      </c>
      <c r="I519" s="52" t="s">
        <v>930</v>
      </c>
      <c r="J519" s="52" t="s">
        <v>169</v>
      </c>
      <c r="K519" s="52" t="s">
        <v>931</v>
      </c>
      <c r="L519" s="53" t="s">
        <v>288</v>
      </c>
      <c r="M519" s="13">
        <v>3298</v>
      </c>
      <c r="N519" s="14">
        <f t="shared" si="636"/>
        <v>9.03561643835616</v>
      </c>
      <c r="O519" s="15">
        <v>8950</v>
      </c>
      <c r="P519" s="15">
        <f t="shared" si="605"/>
        <v>29517100</v>
      </c>
      <c r="Q519" s="16">
        <f>IFERROR(VLOOKUP(G519,SCENARIOS!$A$13:$E$18,3,0),0.025)</f>
        <v>0.025</v>
      </c>
      <c r="R519" s="52">
        <f>IFERROR(VLOOKUP(L519,INPUTS!$A$107:$B$120,2,0),0.0082)</f>
        <v>0.0085</v>
      </c>
      <c r="S519" s="52">
        <f t="shared" si="606"/>
        <v>76.075</v>
      </c>
      <c r="T519" s="15">
        <f t="shared" si="607"/>
        <v>250895.35</v>
      </c>
      <c r="U519" s="15">
        <f>T519/INPUTS!$B$7*1000</f>
        <v>313619187.5</v>
      </c>
      <c r="V519" s="15">
        <f>T519*INPUTS!$B$6</f>
        <v>792829.306</v>
      </c>
      <c r="W519" s="54" t="s">
        <v>396</v>
      </c>
      <c r="X519" s="54" t="s">
        <v>396</v>
      </c>
      <c r="Y519" s="67">
        <f>IFERROR(VLOOKUP(E519,INPUTS!$A$44:$B$103,2,0),0)</f>
        <v>0.02</v>
      </c>
      <c r="Z519" s="15">
        <f t="shared" si="632"/>
        <v>5017.907</v>
      </c>
      <c r="AA519" s="20">
        <f>IFERROR(VLOOKUP(E519,INPUTS!$A$44:$C$103,3,0),SCENARIOS!$J$24)</f>
        <v>0.06</v>
      </c>
      <c r="AB519" s="15">
        <f t="shared" ref="AB519:AF519" si="641">$T519*AA519*(1+$Q519)^AB$2</f>
        <v>17031.9035739641</v>
      </c>
      <c r="AC519" s="20">
        <f>IFERROR(VLOOKUP($E519,INPUTS!$A$44:$G$103,4,0),SCENARIOS!$K$24)</f>
        <v>0.15</v>
      </c>
      <c r="AD519" s="15">
        <f t="shared" si="641"/>
        <v>48175.0889618603</v>
      </c>
      <c r="AE519" s="20">
        <f>IFERROR(VLOOKUP($E519,INPUTS!$A$44:$G$103,5,0),SCENARIOS!$L$24)</f>
        <v>0.3</v>
      </c>
      <c r="AF519" s="15">
        <f t="shared" si="641"/>
        <v>109011.382616371</v>
      </c>
      <c r="AG519" s="20">
        <f>IFERROR(VLOOKUP($E519,INPUTS!$A$44:$G$103,6,0),SCENARIOS!$M$24)</f>
        <v>0.4</v>
      </c>
      <c r="AH519" s="15">
        <f t="shared" si="634"/>
        <v>164448.498120965</v>
      </c>
      <c r="AI519" s="20">
        <f>IFERROR(VLOOKUP($E519,INPUTS!$A$44:$G$103,7,0),SCENARIOS!$N$24)</f>
        <v>0.5</v>
      </c>
      <c r="AJ519" s="15">
        <f t="shared" si="635"/>
        <v>232572.976714486</v>
      </c>
      <c r="AL519" t="str">
        <f t="shared" si="638"/>
        <v>Y</v>
      </c>
      <c r="AM519" s="21">
        <f t="shared" si="639"/>
        <v>465145.953428971</v>
      </c>
    </row>
    <row r="520" ht="15" customHeight="1" spans="1:39">
      <c r="A520" s="6" t="s">
        <v>1490</v>
      </c>
      <c r="B520" s="52" t="s">
        <v>663</v>
      </c>
      <c r="C520" s="52" t="s">
        <v>664</v>
      </c>
      <c r="D520" s="52" t="s">
        <v>929</v>
      </c>
      <c r="E520" s="10" t="s">
        <v>223</v>
      </c>
      <c r="F520" s="52" t="s">
        <v>665</v>
      </c>
      <c r="G520" s="52" t="s">
        <v>165</v>
      </c>
      <c r="H520" s="52" t="s">
        <v>249</v>
      </c>
      <c r="I520" s="52" t="s">
        <v>930</v>
      </c>
      <c r="J520" s="52" t="s">
        <v>169</v>
      </c>
      <c r="K520" s="52" t="s">
        <v>931</v>
      </c>
      <c r="L520" s="53" t="s">
        <v>288</v>
      </c>
      <c r="M520" s="13">
        <v>3298</v>
      </c>
      <c r="N520" s="14">
        <f t="shared" si="636"/>
        <v>9.03561643835616</v>
      </c>
      <c r="O520" s="15">
        <v>9400</v>
      </c>
      <c r="P520" s="15">
        <f t="shared" si="605"/>
        <v>31001200</v>
      </c>
      <c r="Q520" s="16">
        <f>IFERROR(VLOOKUP(G520,SCENARIOS!$A$13:$E$18,3,0),0.025)</f>
        <v>0.025</v>
      </c>
      <c r="R520" s="52">
        <f>IFERROR(VLOOKUP(L520,INPUTS!$A$107:$B$120,2,0),0.0082)</f>
        <v>0.0085</v>
      </c>
      <c r="S520" s="52">
        <f t="shared" si="606"/>
        <v>79.9</v>
      </c>
      <c r="T520" s="15">
        <f t="shared" si="607"/>
        <v>263510.2</v>
      </c>
      <c r="U520" s="15">
        <f>T520/INPUTS!$B$7*1000</f>
        <v>329387750</v>
      </c>
      <c r="V520" s="15">
        <f>T520*INPUTS!$B$6</f>
        <v>832692.232</v>
      </c>
      <c r="W520" s="54" t="s">
        <v>396</v>
      </c>
      <c r="X520" s="54" t="s">
        <v>396</v>
      </c>
      <c r="Y520" s="67">
        <f>IFERROR(VLOOKUP(E520,INPUTS!$A$44:$B$103,2,0),0)</f>
        <v>0.02</v>
      </c>
      <c r="Z520" s="15">
        <f t="shared" si="632"/>
        <v>5270.204</v>
      </c>
      <c r="AA520" s="20">
        <f>IFERROR(VLOOKUP(E520,INPUTS!$A$44:$C$103,3,0),SCENARIOS!$J$24)</f>
        <v>0.06</v>
      </c>
      <c r="AB520" s="15">
        <f t="shared" ref="AB520:AF520" si="642">$T520*AA520*(1+$Q520)^AB$2</f>
        <v>17888.2562676271</v>
      </c>
      <c r="AC520" s="20">
        <f>IFERROR(VLOOKUP($E520,INPUTS!$A$44:$G$103,4,0),SCENARIOS!$K$24)</f>
        <v>0.15</v>
      </c>
      <c r="AD520" s="15">
        <f t="shared" si="642"/>
        <v>50597.3001387136</v>
      </c>
      <c r="AE520" s="20">
        <f>IFERROR(VLOOKUP($E520,INPUTS!$A$44:$G$103,5,0),SCENARIOS!$L$24)</f>
        <v>0.3</v>
      </c>
      <c r="AF520" s="15">
        <f t="shared" si="642"/>
        <v>114492.401854065</v>
      </c>
      <c r="AG520" s="20">
        <f>IFERROR(VLOOKUP($E520,INPUTS!$A$44:$G$103,6,0),SCENARIOS!$M$24)</f>
        <v>0.4</v>
      </c>
      <c r="AH520" s="15">
        <f t="shared" si="634"/>
        <v>172716.858361684</v>
      </c>
      <c r="AI520" s="20">
        <f>IFERROR(VLOOKUP($E520,INPUTS!$A$44:$G$103,7,0),SCENARIOS!$N$24)</f>
        <v>0.5</v>
      </c>
      <c r="AJ520" s="15">
        <f t="shared" si="635"/>
        <v>244266.590068845</v>
      </c>
      <c r="AL520" t="str">
        <f t="shared" si="638"/>
        <v>N</v>
      </c>
      <c r="AM520" s="21">
        <f t="shared" si="639"/>
        <v>488533.18013769</v>
      </c>
    </row>
    <row r="521" ht="15" customHeight="1" spans="1:39">
      <c r="A521" s="24" t="s">
        <v>1491</v>
      </c>
      <c r="B521" s="52" t="s">
        <v>663</v>
      </c>
      <c r="C521" s="52" t="s">
        <v>664</v>
      </c>
      <c r="D521" s="52" t="s">
        <v>929</v>
      </c>
      <c r="E521" s="10" t="s">
        <v>223</v>
      </c>
      <c r="F521" s="52" t="s">
        <v>665</v>
      </c>
      <c r="G521" s="52" t="s">
        <v>165</v>
      </c>
      <c r="H521" s="52" t="s">
        <v>254</v>
      </c>
      <c r="I521" s="52" t="s">
        <v>930</v>
      </c>
      <c r="J521" s="52" t="s">
        <v>169</v>
      </c>
      <c r="K521" s="52" t="s">
        <v>931</v>
      </c>
      <c r="L521" s="53" t="s">
        <v>288</v>
      </c>
      <c r="M521" s="13">
        <v>3298</v>
      </c>
      <c r="N521" s="14">
        <f t="shared" si="636"/>
        <v>9.03561643835616</v>
      </c>
      <c r="O521" s="15">
        <v>8550</v>
      </c>
      <c r="P521" s="15">
        <f t="shared" si="605"/>
        <v>28197900</v>
      </c>
      <c r="Q521" s="16">
        <f>IFERROR(VLOOKUP(G521,SCENARIOS!$A$13:$E$18,3,0),0.025)</f>
        <v>0.025</v>
      </c>
      <c r="R521" s="52">
        <f>IFERROR(VLOOKUP(L521,INPUTS!$A$107:$B$120,2,0),0.0082)</f>
        <v>0.0085</v>
      </c>
      <c r="S521" s="52">
        <f t="shared" si="606"/>
        <v>72.675</v>
      </c>
      <c r="T521" s="15">
        <f t="shared" si="607"/>
        <v>239682.15</v>
      </c>
      <c r="U521" s="15">
        <f>T521/INPUTS!$B$7*1000</f>
        <v>299602687.5</v>
      </c>
      <c r="V521" s="15">
        <f>T521*INPUTS!$B$6</f>
        <v>757395.594</v>
      </c>
      <c r="W521" s="54" t="s">
        <v>396</v>
      </c>
      <c r="X521" s="54" t="s">
        <v>396</v>
      </c>
      <c r="Y521" s="67">
        <f>IFERROR(VLOOKUP(E521,INPUTS!$A$44:$B$103,2,0),0)</f>
        <v>0.02</v>
      </c>
      <c r="Z521" s="15">
        <f t="shared" si="632"/>
        <v>4793.643</v>
      </c>
      <c r="AA521" s="20">
        <f>IFERROR(VLOOKUP(E521,INPUTS!$A$44:$C$103,3,0),SCENARIOS!$J$24)</f>
        <v>0.06</v>
      </c>
      <c r="AB521" s="15">
        <f t="shared" ref="AB521:AF521" si="643">$T521*AA521*(1+$Q521)^AB$2</f>
        <v>16270.701179597</v>
      </c>
      <c r="AC521" s="20">
        <f>IFERROR(VLOOKUP($E521,INPUTS!$A$44:$G$103,4,0),SCENARIOS!$K$24)</f>
        <v>0.15</v>
      </c>
      <c r="AD521" s="15">
        <f t="shared" si="643"/>
        <v>46022.0123602129</v>
      </c>
      <c r="AE521" s="20">
        <f>IFERROR(VLOOKUP($E521,INPUTS!$A$44:$G$103,5,0),SCENARIOS!$L$24)</f>
        <v>0.3</v>
      </c>
      <c r="AF521" s="15">
        <f t="shared" si="643"/>
        <v>104139.365516198</v>
      </c>
      <c r="AG521" s="20">
        <f>IFERROR(VLOOKUP($E521,INPUTS!$A$44:$G$103,6,0),SCENARIOS!$M$24)</f>
        <v>0.4</v>
      </c>
      <c r="AH521" s="15">
        <f t="shared" si="634"/>
        <v>157098.844573659</v>
      </c>
      <c r="AI521" s="20">
        <f>IFERROR(VLOOKUP($E521,INPUTS!$A$44:$G$103,7,0),SCENARIOS!$N$24)</f>
        <v>0.5</v>
      </c>
      <c r="AJ521" s="15">
        <f t="shared" si="635"/>
        <v>222178.653732833</v>
      </c>
      <c r="AL521" t="str">
        <f t="shared" si="638"/>
        <v>N</v>
      </c>
      <c r="AM521" s="21">
        <f t="shared" si="639"/>
        <v>444357.307465665</v>
      </c>
    </row>
    <row r="522" ht="15" customHeight="1" spans="1:39">
      <c r="A522" s="6" t="s">
        <v>1492</v>
      </c>
      <c r="B522" s="52" t="s">
        <v>663</v>
      </c>
      <c r="C522" s="52" t="s">
        <v>664</v>
      </c>
      <c r="D522" s="52" t="s">
        <v>929</v>
      </c>
      <c r="E522" s="10" t="s">
        <v>223</v>
      </c>
      <c r="F522" s="52" t="s">
        <v>665</v>
      </c>
      <c r="G522" s="52" t="s">
        <v>165</v>
      </c>
      <c r="H522" s="52" t="s">
        <v>440</v>
      </c>
      <c r="I522" s="52" t="s">
        <v>439</v>
      </c>
      <c r="J522" s="52" t="s">
        <v>177</v>
      </c>
      <c r="K522" s="52" t="s">
        <v>931</v>
      </c>
      <c r="L522" s="53" t="s">
        <v>282</v>
      </c>
      <c r="M522" s="13">
        <v>4952</v>
      </c>
      <c r="N522" s="14">
        <f t="shared" si="636"/>
        <v>13.5671232876712</v>
      </c>
      <c r="O522" s="15">
        <v>2800</v>
      </c>
      <c r="P522" s="15">
        <f t="shared" si="605"/>
        <v>13865600</v>
      </c>
      <c r="Q522" s="16">
        <f>IFERROR(VLOOKUP(G522,SCENARIOS!$A$13:$E$18,3,0),0.025)</f>
        <v>0.025</v>
      </c>
      <c r="R522" s="52">
        <f>IFERROR(VLOOKUP(L522,INPUTS!$A$107:$B$120,2,0),0.0082)</f>
        <v>0.0042</v>
      </c>
      <c r="S522" s="52">
        <f t="shared" si="606"/>
        <v>11.76</v>
      </c>
      <c r="T522" s="15">
        <f t="shared" si="607"/>
        <v>58235.52</v>
      </c>
      <c r="U522" s="15">
        <f>T522/INPUTS!$B$7*1000</f>
        <v>72794400</v>
      </c>
      <c r="V522" s="15">
        <f>T522*INPUTS!$B$6</f>
        <v>184024.2432</v>
      </c>
      <c r="W522" s="54" t="s">
        <v>396</v>
      </c>
      <c r="X522" s="54" t="s">
        <v>396</v>
      </c>
      <c r="Y522" s="67">
        <f>IFERROR(VLOOKUP(E522,INPUTS!$A$44:$B$103,2,0),0)</f>
        <v>0.02</v>
      </c>
      <c r="Z522" s="15">
        <f t="shared" si="632"/>
        <v>1164.7104</v>
      </c>
      <c r="AA522" s="20">
        <f>IFERROR(VLOOKUP(E522,INPUTS!$A$44:$C$103,3,0),SCENARIOS!$J$24)</f>
        <v>0.06</v>
      </c>
      <c r="AB522" s="15">
        <f t="shared" ref="AB522:AF522" si="644">$T522*AA522*(1+$Q522)^AB$2</f>
        <v>3953.28873659737</v>
      </c>
      <c r="AC522" s="20">
        <f>IFERROR(VLOOKUP($E522,INPUTS!$A$44:$G$103,4,0),SCENARIOS!$K$24)</f>
        <v>0.15</v>
      </c>
      <c r="AD522" s="15">
        <f t="shared" si="644"/>
        <v>11181.9583612857</v>
      </c>
      <c r="AE522" s="20">
        <f>IFERROR(VLOOKUP($E522,INPUTS!$A$44:$G$103,5,0),SCENARIOS!$L$24)</f>
        <v>0.3</v>
      </c>
      <c r="AF522" s="15">
        <f t="shared" si="644"/>
        <v>25302.7190523192</v>
      </c>
      <c r="AG522" s="20">
        <f>IFERROR(VLOOKUP($E522,INPUTS!$A$44:$G$103,6,0),SCENARIOS!$M$24)</f>
        <v>0.4</v>
      </c>
      <c r="AH522" s="15">
        <f t="shared" si="634"/>
        <v>38170.2721923441</v>
      </c>
      <c r="AI522" s="20">
        <f>IFERROR(VLOOKUP($E522,INPUTS!$A$44:$G$103,7,0),SCENARIOS!$N$24)</f>
        <v>0.5</v>
      </c>
      <c r="AJ522" s="15">
        <f t="shared" si="635"/>
        <v>53982.6993083609</v>
      </c>
      <c r="AL522" t="str">
        <f t="shared" si="638"/>
        <v>Y</v>
      </c>
      <c r="AM522" s="21">
        <f t="shared" si="639"/>
        <v>107965.398616722</v>
      </c>
    </row>
    <row r="523" ht="15" customHeight="1" spans="1:39">
      <c r="A523" s="24" t="s">
        <v>1493</v>
      </c>
      <c r="B523" s="52" t="s">
        <v>663</v>
      </c>
      <c r="C523" s="52" t="s">
        <v>664</v>
      </c>
      <c r="D523" s="52" t="s">
        <v>929</v>
      </c>
      <c r="E523" s="10" t="s">
        <v>223</v>
      </c>
      <c r="F523" s="52" t="s">
        <v>665</v>
      </c>
      <c r="G523" s="52" t="s">
        <v>165</v>
      </c>
      <c r="H523" s="52" t="s">
        <v>448</v>
      </c>
      <c r="I523" s="52" t="s">
        <v>447</v>
      </c>
      <c r="J523" s="52" t="s">
        <v>177</v>
      </c>
      <c r="K523" s="52" t="s">
        <v>931</v>
      </c>
      <c r="L523" s="53" t="s">
        <v>282</v>
      </c>
      <c r="M523" s="13">
        <v>3298</v>
      </c>
      <c r="N523" s="14">
        <f t="shared" si="636"/>
        <v>9.03561643835616</v>
      </c>
      <c r="O523" s="15">
        <v>2700</v>
      </c>
      <c r="P523" s="15">
        <f t="shared" si="605"/>
        <v>8904600</v>
      </c>
      <c r="Q523" s="16">
        <f>IFERROR(VLOOKUP(G523,SCENARIOS!$A$13:$E$18,3,0),0.025)</f>
        <v>0.025</v>
      </c>
      <c r="R523" s="52">
        <f>IFERROR(VLOOKUP(L523,INPUTS!$A$107:$B$120,2,0),0.0082)</f>
        <v>0.0042</v>
      </c>
      <c r="S523" s="52">
        <f t="shared" si="606"/>
        <v>11.34</v>
      </c>
      <c r="T523" s="15">
        <f t="shared" si="607"/>
        <v>37399.32</v>
      </c>
      <c r="U523" s="15">
        <f>T523/INPUTS!$B$7*1000</f>
        <v>46749150</v>
      </c>
      <c r="V523" s="15">
        <f>T523*INPUTS!$B$6</f>
        <v>118181.8512</v>
      </c>
      <c r="W523" s="54" t="s">
        <v>396</v>
      </c>
      <c r="X523" s="54" t="s">
        <v>396</v>
      </c>
      <c r="Y523" s="67">
        <f>IFERROR(VLOOKUP(E523,INPUTS!$A$44:$B$103,2,0),0)</f>
        <v>0.02</v>
      </c>
      <c r="Z523" s="15">
        <f t="shared" si="632"/>
        <v>747.9864</v>
      </c>
      <c r="AA523" s="20">
        <f>IFERROR(VLOOKUP(E523,INPUTS!$A$44:$C$103,3,0),SCENARIOS!$J$24)</f>
        <v>0.06</v>
      </c>
      <c r="AB523" s="15">
        <f t="shared" ref="AB523:AF523" si="645">$T523*AA523*(1+$Q523)^AB$2</f>
        <v>2538.83386827148</v>
      </c>
      <c r="AC523" s="20">
        <f>IFERROR(VLOOKUP($E523,INPUTS!$A$44:$G$103,4,0),SCENARIOS!$K$24)</f>
        <v>0.15</v>
      </c>
      <c r="AD523" s="15">
        <f t="shared" si="645"/>
        <v>7181.14372431806</v>
      </c>
      <c r="AE523" s="20">
        <f>IFERROR(VLOOKUP($E523,INPUTS!$A$44:$G$103,5,0),SCENARIOS!$L$24)</f>
        <v>0.3</v>
      </c>
      <c r="AF523" s="15">
        <f t="shared" si="645"/>
        <v>16249.6099752828</v>
      </c>
      <c r="AG523" s="20">
        <f>IFERROR(VLOOKUP($E523,INPUTS!$A$44:$G$103,6,0),SCENARIOS!$M$24)</f>
        <v>0.4</v>
      </c>
      <c r="AH523" s="15">
        <f t="shared" si="634"/>
        <v>24513.2562430726</v>
      </c>
      <c r="AI523" s="20">
        <f>IFERROR(VLOOKUP($E523,INPUTS!$A$44:$G$103,7,0),SCENARIOS!$N$24)</f>
        <v>0.5</v>
      </c>
      <c r="AJ523" s="15">
        <f t="shared" si="635"/>
        <v>34668.1242976308</v>
      </c>
      <c r="AL523" t="str">
        <f t="shared" si="638"/>
        <v>Y</v>
      </c>
      <c r="AM523" s="21">
        <f t="shared" si="639"/>
        <v>69336.2485952617</v>
      </c>
    </row>
    <row r="524" ht="15" customHeight="1" spans="1:39">
      <c r="A524" s="6" t="s">
        <v>1494</v>
      </c>
      <c r="B524" s="52" t="s">
        <v>663</v>
      </c>
      <c r="C524" s="52" t="s">
        <v>664</v>
      </c>
      <c r="D524" s="52" t="s">
        <v>929</v>
      </c>
      <c r="E524" s="10" t="s">
        <v>223</v>
      </c>
      <c r="F524" s="52" t="s">
        <v>665</v>
      </c>
      <c r="G524" s="52" t="s">
        <v>165</v>
      </c>
      <c r="H524" s="52" t="s">
        <v>783</v>
      </c>
      <c r="I524" s="52" t="s">
        <v>443</v>
      </c>
      <c r="J524" s="52" t="s">
        <v>177</v>
      </c>
      <c r="K524" s="52" t="s">
        <v>931</v>
      </c>
      <c r="L524" s="53" t="s">
        <v>282</v>
      </c>
      <c r="M524" s="13">
        <v>3298</v>
      </c>
      <c r="N524" s="14">
        <f t="shared" si="636"/>
        <v>9.03561643835616</v>
      </c>
      <c r="O524" s="15">
        <v>2500</v>
      </c>
      <c r="P524" s="15">
        <f t="shared" si="605"/>
        <v>8245000</v>
      </c>
      <c r="Q524" s="16">
        <f>IFERROR(VLOOKUP(G524,SCENARIOS!$A$13:$E$18,3,0),0.025)</f>
        <v>0.025</v>
      </c>
      <c r="R524" s="52">
        <f>IFERROR(VLOOKUP(L524,INPUTS!$A$107:$B$120,2,0),0.0082)</f>
        <v>0.0042</v>
      </c>
      <c r="S524" s="52">
        <f t="shared" si="606"/>
        <v>10.5</v>
      </c>
      <c r="T524" s="15">
        <f t="shared" si="607"/>
        <v>34629</v>
      </c>
      <c r="U524" s="15">
        <f>T524/INPUTS!$B$7*1000</f>
        <v>43286250</v>
      </c>
      <c r="V524" s="15">
        <f>T524*INPUTS!$B$6</f>
        <v>109427.64</v>
      </c>
      <c r="W524" s="54" t="s">
        <v>396</v>
      </c>
      <c r="X524" s="54" t="s">
        <v>396</v>
      </c>
      <c r="Y524" s="67">
        <f>IFERROR(VLOOKUP(E524,INPUTS!$A$44:$B$103,2,0),0)</f>
        <v>0.02</v>
      </c>
      <c r="Z524" s="15">
        <f t="shared" si="632"/>
        <v>692.58</v>
      </c>
      <c r="AA524" s="20">
        <f>IFERROR(VLOOKUP(E524,INPUTS!$A$44:$C$103,3,0),SCENARIOS!$J$24)</f>
        <v>0.06</v>
      </c>
      <c r="AB524" s="15">
        <f t="shared" ref="AB524:AF524" si="646">$T524*AA524*(1+$Q524)^AB$2</f>
        <v>2350.77210025137</v>
      </c>
      <c r="AC524" s="20">
        <f>IFERROR(VLOOKUP($E524,INPUTS!$A$44:$G$103,4,0),SCENARIOS!$K$24)</f>
        <v>0.15</v>
      </c>
      <c r="AD524" s="15">
        <f t="shared" si="646"/>
        <v>6649.20715214635</v>
      </c>
      <c r="AE524" s="20">
        <f>IFERROR(VLOOKUP($E524,INPUTS!$A$44:$G$103,5,0),SCENARIOS!$L$24)</f>
        <v>0.3</v>
      </c>
      <c r="AF524" s="15">
        <f t="shared" si="646"/>
        <v>15045.9351622989</v>
      </c>
      <c r="AG524" s="20">
        <f>IFERROR(VLOOKUP($E524,INPUTS!$A$44:$G$103,6,0),SCENARIOS!$M$24)</f>
        <v>0.4</v>
      </c>
      <c r="AH524" s="15">
        <f t="shared" si="634"/>
        <v>22697.4594843264</v>
      </c>
      <c r="AI524" s="20">
        <f>IFERROR(VLOOKUP($E524,INPUTS!$A$44:$G$103,7,0),SCENARIOS!$N$24)</f>
        <v>0.5</v>
      </c>
      <c r="AJ524" s="15">
        <f t="shared" si="635"/>
        <v>32100.1150903989</v>
      </c>
      <c r="AL524" t="str">
        <f t="shared" si="638"/>
        <v>Y</v>
      </c>
      <c r="AM524" s="21">
        <f t="shared" si="639"/>
        <v>64200.2301807979</v>
      </c>
    </row>
    <row r="525" ht="15" customHeight="1" spans="1:39">
      <c r="A525" s="24" t="s">
        <v>1495</v>
      </c>
      <c r="B525" s="52" t="s">
        <v>663</v>
      </c>
      <c r="C525" s="52" t="s">
        <v>664</v>
      </c>
      <c r="D525" s="52" t="s">
        <v>929</v>
      </c>
      <c r="E525" s="10" t="s">
        <v>223</v>
      </c>
      <c r="F525" s="52" t="s">
        <v>665</v>
      </c>
      <c r="G525" s="52" t="s">
        <v>165</v>
      </c>
      <c r="H525" s="52" t="s">
        <v>636</v>
      </c>
      <c r="I525" s="52" t="s">
        <v>635</v>
      </c>
      <c r="J525" s="52" t="s">
        <v>177</v>
      </c>
      <c r="K525" s="52" t="s">
        <v>931</v>
      </c>
      <c r="L525" s="53" t="s">
        <v>282</v>
      </c>
      <c r="M525" s="13">
        <v>6597</v>
      </c>
      <c r="N525" s="14">
        <f t="shared" si="636"/>
        <v>18.0739726027397</v>
      </c>
      <c r="O525" s="15">
        <v>1350</v>
      </c>
      <c r="P525" s="15">
        <f t="shared" si="605"/>
        <v>8905950</v>
      </c>
      <c r="Q525" s="16">
        <f>IFERROR(VLOOKUP(G525,SCENARIOS!$A$13:$E$18,3,0),0.025)</f>
        <v>0.025</v>
      </c>
      <c r="R525" s="52">
        <f>IFERROR(VLOOKUP(L525,INPUTS!$A$107:$B$120,2,0),0.0082)</f>
        <v>0.0042</v>
      </c>
      <c r="S525" s="52">
        <f t="shared" si="606"/>
        <v>5.67</v>
      </c>
      <c r="T525" s="15">
        <f t="shared" si="607"/>
        <v>37404.99</v>
      </c>
      <c r="U525" s="15">
        <f>T525/INPUTS!$B$7*1000</f>
        <v>46756237.5</v>
      </c>
      <c r="V525" s="15">
        <f>T525*INPUTS!$B$6</f>
        <v>118199.7684</v>
      </c>
      <c r="W525" s="54" t="s">
        <v>396</v>
      </c>
      <c r="X525" s="54" t="s">
        <v>396</v>
      </c>
      <c r="Y525" s="67">
        <f>IFERROR(VLOOKUP(E525,INPUTS!$A$44:$B$103,2,0),0)</f>
        <v>0.02</v>
      </c>
      <c r="Z525" s="15">
        <f t="shared" si="632"/>
        <v>748.0998</v>
      </c>
      <c r="AA525" s="20">
        <f>IFERROR(VLOOKUP(E525,INPUTS!$A$44:$C$103,3,0),SCENARIOS!$J$24)</f>
        <v>0.06</v>
      </c>
      <c r="AB525" s="15">
        <f t="shared" ref="AB525:AF525" si="647">$T525*AA525*(1+$Q525)^AB$2</f>
        <v>2539.2187733455</v>
      </c>
      <c r="AC525" s="20">
        <f>IFERROR(VLOOKUP($E525,INPUTS!$A$44:$G$103,4,0),SCENARIOS!$K$24)</f>
        <v>0.15</v>
      </c>
      <c r="AD525" s="15">
        <f t="shared" si="647"/>
        <v>7182.23243622289</v>
      </c>
      <c r="AE525" s="20">
        <f>IFERROR(VLOOKUP($E525,INPUTS!$A$44:$G$103,5,0),SCENARIOS!$L$24)</f>
        <v>0.3</v>
      </c>
      <c r="AF525" s="15">
        <f t="shared" si="647"/>
        <v>16252.073530464</v>
      </c>
      <c r="AG525" s="20">
        <f>IFERROR(VLOOKUP($E525,INPUTS!$A$44:$G$103,6,0),SCENARIOS!$M$24)</f>
        <v>0.4</v>
      </c>
      <c r="AH525" s="15">
        <f t="shared" si="634"/>
        <v>24516.9726251591</v>
      </c>
      <c r="AI525" s="20">
        <f>IFERROR(VLOOKUP($E525,INPUTS!$A$44:$G$103,7,0),SCENARIOS!$N$24)</f>
        <v>0.5</v>
      </c>
      <c r="AJ525" s="15">
        <f t="shared" si="635"/>
        <v>34673.3802291496</v>
      </c>
      <c r="AL525" t="str">
        <f t="shared" si="638"/>
        <v>N</v>
      </c>
      <c r="AM525" s="21">
        <f t="shared" si="639"/>
        <v>69346.7604582992</v>
      </c>
    </row>
    <row r="526" ht="15" customHeight="1" spans="1:39">
      <c r="A526" s="6" t="s">
        <v>1496</v>
      </c>
      <c r="B526" s="52" t="s">
        <v>663</v>
      </c>
      <c r="C526" s="52" t="s">
        <v>664</v>
      </c>
      <c r="D526" s="52" t="s">
        <v>929</v>
      </c>
      <c r="E526" s="10" t="s">
        <v>223</v>
      </c>
      <c r="F526" s="52" t="s">
        <v>665</v>
      </c>
      <c r="G526" s="52" t="s">
        <v>165</v>
      </c>
      <c r="H526" s="52" t="s">
        <v>234</v>
      </c>
      <c r="I526" s="52" t="s">
        <v>424</v>
      </c>
      <c r="J526" s="52" t="s">
        <v>173</v>
      </c>
      <c r="K526" s="52" t="s">
        <v>931</v>
      </c>
      <c r="L526" s="53" t="s">
        <v>288</v>
      </c>
      <c r="M526" s="13">
        <v>3298</v>
      </c>
      <c r="N526" s="14">
        <f t="shared" si="636"/>
        <v>9.03561643835616</v>
      </c>
      <c r="O526" s="15">
        <v>9400</v>
      </c>
      <c r="P526" s="15">
        <f t="shared" si="605"/>
        <v>31001200</v>
      </c>
      <c r="Q526" s="16">
        <f>IFERROR(VLOOKUP(G526,SCENARIOS!$A$13:$E$18,3,0),0.025)</f>
        <v>0.025</v>
      </c>
      <c r="R526" s="52">
        <f>IFERROR(VLOOKUP(L526,INPUTS!$A$107:$B$120,2,0),0.0082)</f>
        <v>0.0085</v>
      </c>
      <c r="S526" s="52">
        <f t="shared" si="606"/>
        <v>79.9</v>
      </c>
      <c r="T526" s="15">
        <f t="shared" si="607"/>
        <v>263510.2</v>
      </c>
      <c r="U526" s="15">
        <f>T526/INPUTS!$B$7*1000</f>
        <v>329387750</v>
      </c>
      <c r="V526" s="15">
        <f>T526*INPUTS!$B$6</f>
        <v>832692.232</v>
      </c>
      <c r="W526" s="54" t="s">
        <v>396</v>
      </c>
      <c r="X526" s="54" t="s">
        <v>396</v>
      </c>
      <c r="Y526" s="67">
        <f>IFERROR(VLOOKUP(E526,INPUTS!$A$44:$B$103,2,0),0)</f>
        <v>0.02</v>
      </c>
      <c r="Z526" s="15">
        <f t="shared" si="632"/>
        <v>5270.204</v>
      </c>
      <c r="AA526" s="20">
        <f>IFERROR(VLOOKUP(E526,INPUTS!$A$44:$C$103,3,0),SCENARIOS!$J$24)</f>
        <v>0.06</v>
      </c>
      <c r="AB526" s="15">
        <f t="shared" ref="AB526:AF526" si="648">$T526*AA526*(1+$Q526)^AB$2</f>
        <v>17888.2562676271</v>
      </c>
      <c r="AC526" s="20">
        <f>IFERROR(VLOOKUP($E526,INPUTS!$A$44:$G$103,4,0),SCENARIOS!$K$24)</f>
        <v>0.15</v>
      </c>
      <c r="AD526" s="15">
        <f t="shared" si="648"/>
        <v>50597.3001387136</v>
      </c>
      <c r="AE526" s="20">
        <f>IFERROR(VLOOKUP($E526,INPUTS!$A$44:$G$103,5,0),SCENARIOS!$L$24)</f>
        <v>0.3</v>
      </c>
      <c r="AF526" s="15">
        <f t="shared" si="648"/>
        <v>114492.401854065</v>
      </c>
      <c r="AG526" s="20">
        <f>IFERROR(VLOOKUP($E526,INPUTS!$A$44:$G$103,6,0),SCENARIOS!$M$24)</f>
        <v>0.4</v>
      </c>
      <c r="AH526" s="15">
        <f t="shared" si="634"/>
        <v>172716.858361684</v>
      </c>
      <c r="AI526" s="20">
        <f>IFERROR(VLOOKUP($E526,INPUTS!$A$44:$G$103,7,0),SCENARIOS!$N$24)</f>
        <v>0.5</v>
      </c>
      <c r="AJ526" s="15">
        <f t="shared" si="635"/>
        <v>244266.590068845</v>
      </c>
      <c r="AL526" t="str">
        <f t="shared" si="638"/>
        <v>N</v>
      </c>
      <c r="AM526" s="21">
        <f t="shared" si="639"/>
        <v>488533.18013769</v>
      </c>
    </row>
    <row r="527" ht="15" customHeight="1" spans="1:39">
      <c r="A527" s="24" t="s">
        <v>1497</v>
      </c>
      <c r="B527" s="52" t="s">
        <v>656</v>
      </c>
      <c r="C527" s="52" t="s">
        <v>657</v>
      </c>
      <c r="D527" s="52" t="s">
        <v>929</v>
      </c>
      <c r="E527" s="10" t="s">
        <v>659</v>
      </c>
      <c r="F527" s="52" t="s">
        <v>658</v>
      </c>
      <c r="G527" s="52" t="s">
        <v>165</v>
      </c>
      <c r="H527" s="52" t="s">
        <v>440</v>
      </c>
      <c r="I527" s="52" t="s">
        <v>439</v>
      </c>
      <c r="J527" s="52" t="s">
        <v>177</v>
      </c>
      <c r="K527" s="52" t="s">
        <v>931</v>
      </c>
      <c r="L527" s="53" t="s">
        <v>1514</v>
      </c>
      <c r="M527" s="13">
        <v>120</v>
      </c>
      <c r="N527" s="14">
        <f t="shared" si="636"/>
        <v>0.328767123287671</v>
      </c>
      <c r="O527" s="15">
        <v>4400</v>
      </c>
      <c r="P527" s="15">
        <f t="shared" si="605"/>
        <v>528000</v>
      </c>
      <c r="Q527" s="16">
        <f>IFERROR(VLOOKUP(G527,SCENARIOS!$A$13:$E$18,3,0),0.025)</f>
        <v>0.025</v>
      </c>
      <c r="R527" s="52">
        <f>IFERROR(VLOOKUP(L527,INPUTS!$A$107:$B$120,2,0),0.0082)</f>
        <v>0.0082</v>
      </c>
      <c r="S527" s="52">
        <f t="shared" si="606"/>
        <v>36.08</v>
      </c>
      <c r="T527" s="15">
        <f t="shared" si="607"/>
        <v>4329.6</v>
      </c>
      <c r="U527" s="15">
        <f>T527/INPUTS!$B$7*1000</f>
        <v>5412000</v>
      </c>
      <c r="V527" s="15">
        <f>T527*INPUTS!$B$6</f>
        <v>13681.536</v>
      </c>
      <c r="W527" s="54" t="s">
        <v>396</v>
      </c>
      <c r="X527" s="54" t="s">
        <v>396</v>
      </c>
      <c r="Y527" s="67">
        <f>IFERROR(VLOOKUP(E527,INPUTS!$A$44:$B$103,2,0),0)</f>
        <v>0</v>
      </c>
      <c r="Z527" s="15">
        <f t="shared" si="632"/>
        <v>0</v>
      </c>
      <c r="AA527" s="20">
        <f>IFERROR(VLOOKUP(E527,INPUTS!$A$44:$C$103,3,0),SCENARIOS!$J$24)</f>
        <v>0.01</v>
      </c>
      <c r="AB527" s="15">
        <f t="shared" ref="AB527:AF527" si="649">$T527*AA527*(1+$Q527)^AB$2</f>
        <v>48.9854499853125</v>
      </c>
      <c r="AC527" s="20">
        <f>IFERROR(VLOOKUP($E527,INPUTS!$A$44:$G$103,4,0),SCENARIOS!$K$24)</f>
        <v>0.05</v>
      </c>
      <c r="AD527" s="15">
        <f t="shared" si="649"/>
        <v>277.112702127627</v>
      </c>
      <c r="AE527" s="20">
        <f>IFERROR(VLOOKUP($E527,INPUTS!$A$44:$G$103,5,0),SCENARIOS!$L$24)</f>
        <v>0.1</v>
      </c>
      <c r="AF527" s="15">
        <f t="shared" si="649"/>
        <v>627.055174167022</v>
      </c>
      <c r="AG527" s="20">
        <f>IFERROR(VLOOKUP($E527,INPUTS!$A$44:$G$103,6,0),SCENARIOS!$M$24)</f>
        <v>0.2</v>
      </c>
      <c r="AH527" s="15">
        <f t="shared" si="634"/>
        <v>1418.91074797626</v>
      </c>
      <c r="AI527" s="20">
        <f>IFERROR(VLOOKUP($E527,INPUTS!$A$44:$G$103,7,0),SCENARIOS!$N$24)</f>
        <v>0.25</v>
      </c>
      <c r="AJ527" s="15">
        <f t="shared" si="635"/>
        <v>2006.7090920239</v>
      </c>
      <c r="AL527" t="str">
        <f t="shared" si="638"/>
        <v>N</v>
      </c>
      <c r="AM527" s="21">
        <f t="shared" si="639"/>
        <v>8026.8363680956</v>
      </c>
    </row>
    <row r="528" ht="15" customHeight="1" spans="1:39">
      <c r="A528" s="6" t="s">
        <v>1498</v>
      </c>
      <c r="B528" s="52" t="s">
        <v>656</v>
      </c>
      <c r="C528" s="52" t="s">
        <v>657</v>
      </c>
      <c r="D528" s="52" t="s">
        <v>929</v>
      </c>
      <c r="E528" s="10" t="s">
        <v>659</v>
      </c>
      <c r="F528" s="52" t="s">
        <v>658</v>
      </c>
      <c r="G528" s="52" t="s">
        <v>165</v>
      </c>
      <c r="H528" s="52" t="s">
        <v>448</v>
      </c>
      <c r="I528" s="52" t="s">
        <v>447</v>
      </c>
      <c r="J528" s="52" t="s">
        <v>177</v>
      </c>
      <c r="K528" s="52" t="s">
        <v>931</v>
      </c>
      <c r="L528" s="53" t="s">
        <v>1514</v>
      </c>
      <c r="M528" s="13">
        <v>80</v>
      </c>
      <c r="N528" s="14">
        <f t="shared" si="636"/>
        <v>0.219178082191781</v>
      </c>
      <c r="O528" s="15">
        <v>4300</v>
      </c>
      <c r="P528" s="15">
        <f t="shared" si="605"/>
        <v>344000</v>
      </c>
      <c r="Q528" s="16">
        <f>IFERROR(VLOOKUP(G528,SCENARIOS!$A$13:$E$18,3,0),0.025)</f>
        <v>0.025</v>
      </c>
      <c r="R528" s="52">
        <f>IFERROR(VLOOKUP(L528,INPUTS!$A$107:$B$120,2,0),0.0082)</f>
        <v>0.0082</v>
      </c>
      <c r="S528" s="52">
        <f t="shared" si="606"/>
        <v>35.26</v>
      </c>
      <c r="T528" s="15">
        <f t="shared" si="607"/>
        <v>2820.8</v>
      </c>
      <c r="U528" s="15">
        <f>T528/INPUTS!$B$7*1000</f>
        <v>3526000</v>
      </c>
      <c r="V528" s="15">
        <f>T528*INPUTS!$B$6</f>
        <v>8913.728</v>
      </c>
      <c r="W528" s="54" t="s">
        <v>396</v>
      </c>
      <c r="X528" s="54" t="s">
        <v>396</v>
      </c>
      <c r="Y528" s="67">
        <f>IFERROR(VLOOKUP(E528,INPUTS!$A$44:$B$103,2,0),0)</f>
        <v>0</v>
      </c>
      <c r="Z528" s="15">
        <f t="shared" si="632"/>
        <v>0</v>
      </c>
      <c r="AA528" s="20">
        <f>IFERROR(VLOOKUP(E528,INPUTS!$A$44:$C$103,3,0),SCENARIOS!$J$24)</f>
        <v>0.01</v>
      </c>
      <c r="AB528" s="15">
        <f t="shared" ref="AB528:AF528" si="650">$T528*AA528*(1+$Q528)^AB$2</f>
        <v>31.9147628692187</v>
      </c>
      <c r="AC528" s="20">
        <f>IFERROR(VLOOKUP($E528,INPUTS!$A$44:$G$103,4,0),SCENARIOS!$K$24)</f>
        <v>0.05</v>
      </c>
      <c r="AD528" s="15">
        <f t="shared" si="650"/>
        <v>180.543124113454</v>
      </c>
      <c r="AE528" s="20">
        <f>IFERROR(VLOOKUP($E528,INPUTS!$A$44:$G$103,5,0),SCENARIOS!$L$24)</f>
        <v>0.1</v>
      </c>
      <c r="AF528" s="15">
        <f t="shared" si="650"/>
        <v>408.535946805787</v>
      </c>
      <c r="AG528" s="20">
        <f>IFERROR(VLOOKUP($E528,INPUTS!$A$44:$G$103,6,0),SCENARIOS!$M$24)</f>
        <v>0.2</v>
      </c>
      <c r="AH528" s="15">
        <f t="shared" si="634"/>
        <v>924.44185095423</v>
      </c>
      <c r="AI528" s="20">
        <f>IFERROR(VLOOKUP($E528,INPUTS!$A$44:$G$103,7,0),SCENARIOS!$N$24)</f>
        <v>0.25</v>
      </c>
      <c r="AJ528" s="15">
        <f t="shared" si="635"/>
        <v>1307.40137813678</v>
      </c>
      <c r="AL528" t="str">
        <f t="shared" si="638"/>
        <v>N</v>
      </c>
      <c r="AM528" s="21">
        <f t="shared" si="639"/>
        <v>5229.60551254713</v>
      </c>
    </row>
    <row r="529" ht="15" customHeight="1" spans="1:39">
      <c r="A529" s="24" t="s">
        <v>1499</v>
      </c>
      <c r="B529" s="52" t="s">
        <v>656</v>
      </c>
      <c r="C529" s="52" t="s">
        <v>657</v>
      </c>
      <c r="D529" s="52" t="s">
        <v>929</v>
      </c>
      <c r="E529" s="10" t="s">
        <v>659</v>
      </c>
      <c r="F529" s="52" t="s">
        <v>658</v>
      </c>
      <c r="G529" s="52" t="s">
        <v>165</v>
      </c>
      <c r="H529" s="52" t="s">
        <v>673</v>
      </c>
      <c r="I529" s="52" t="s">
        <v>439</v>
      </c>
      <c r="J529" s="52" t="s">
        <v>177</v>
      </c>
      <c r="K529" s="52" t="s">
        <v>931</v>
      </c>
      <c r="L529" s="53" t="s">
        <v>1514</v>
      </c>
      <c r="M529" s="13">
        <v>80</v>
      </c>
      <c r="N529" s="14">
        <f t="shared" si="636"/>
        <v>0.219178082191781</v>
      </c>
      <c r="O529" s="15">
        <v>4400</v>
      </c>
      <c r="P529" s="15">
        <f t="shared" si="605"/>
        <v>352000</v>
      </c>
      <c r="Q529" s="16">
        <f>IFERROR(VLOOKUP(G529,SCENARIOS!$A$13:$E$18,3,0),0.025)</f>
        <v>0.025</v>
      </c>
      <c r="R529" s="52">
        <f>IFERROR(VLOOKUP(L529,INPUTS!$A$107:$B$120,2,0),0.0082)</f>
        <v>0.0082</v>
      </c>
      <c r="S529" s="52">
        <f t="shared" si="606"/>
        <v>36.08</v>
      </c>
      <c r="T529" s="15">
        <f t="shared" si="607"/>
        <v>2886.4</v>
      </c>
      <c r="U529" s="15">
        <f>T529/INPUTS!$B$7*1000</f>
        <v>3608000</v>
      </c>
      <c r="V529" s="15">
        <f>T529*INPUTS!$B$6</f>
        <v>9121.024</v>
      </c>
      <c r="W529" s="54" t="s">
        <v>396</v>
      </c>
      <c r="X529" s="54" t="s">
        <v>396</v>
      </c>
      <c r="Y529" s="67">
        <f>IFERROR(VLOOKUP(E529,INPUTS!$A$44:$B$103,2,0),0)</f>
        <v>0</v>
      </c>
      <c r="Z529" s="15">
        <f t="shared" si="632"/>
        <v>0</v>
      </c>
      <c r="AA529" s="20">
        <f>IFERROR(VLOOKUP(E529,INPUTS!$A$44:$C$103,3,0),SCENARIOS!$J$24)</f>
        <v>0.01</v>
      </c>
      <c r="AB529" s="15">
        <f t="shared" ref="AB529:AF529" si="651">$T529*AA529*(1+$Q529)^AB$2</f>
        <v>32.656966656875</v>
      </c>
      <c r="AC529" s="20">
        <f>IFERROR(VLOOKUP($E529,INPUTS!$A$44:$G$103,4,0),SCENARIOS!$K$24)</f>
        <v>0.05</v>
      </c>
      <c r="AD529" s="15">
        <f t="shared" si="651"/>
        <v>184.741801418418</v>
      </c>
      <c r="AE529" s="20">
        <f>IFERROR(VLOOKUP($E529,INPUTS!$A$44:$G$103,5,0),SCENARIOS!$L$24)</f>
        <v>0.1</v>
      </c>
      <c r="AF529" s="15">
        <f t="shared" si="651"/>
        <v>418.036782778015</v>
      </c>
      <c r="AG529" s="20">
        <f>IFERROR(VLOOKUP($E529,INPUTS!$A$44:$G$103,6,0),SCENARIOS!$M$24)</f>
        <v>0.2</v>
      </c>
      <c r="AH529" s="15">
        <f t="shared" si="634"/>
        <v>945.94049865084</v>
      </c>
      <c r="AI529" s="20">
        <f>IFERROR(VLOOKUP($E529,INPUTS!$A$44:$G$103,7,0),SCENARIOS!$N$24)</f>
        <v>0.25</v>
      </c>
      <c r="AJ529" s="15">
        <f t="shared" si="635"/>
        <v>1337.80606134927</v>
      </c>
      <c r="AL529" t="str">
        <f t="shared" si="638"/>
        <v>N</v>
      </c>
      <c r="AM529" s="21">
        <f t="shared" si="639"/>
        <v>5351.22424539706</v>
      </c>
    </row>
    <row r="530" ht="15" customHeight="1" spans="1:39">
      <c r="A530" s="6" t="s">
        <v>1500</v>
      </c>
      <c r="B530" s="52" t="s">
        <v>656</v>
      </c>
      <c r="C530" s="52" t="s">
        <v>657</v>
      </c>
      <c r="D530" s="52" t="s">
        <v>929</v>
      </c>
      <c r="E530" s="10" t="s">
        <v>659</v>
      </c>
      <c r="F530" s="52" t="s">
        <v>658</v>
      </c>
      <c r="G530" s="52" t="s">
        <v>165</v>
      </c>
      <c r="H530" s="52" t="s">
        <v>648</v>
      </c>
      <c r="I530" s="52" t="s">
        <v>647</v>
      </c>
      <c r="J530" s="52" t="s">
        <v>177</v>
      </c>
      <c r="K530" s="52" t="s">
        <v>931</v>
      </c>
      <c r="L530" s="53" t="s">
        <v>1514</v>
      </c>
      <c r="M530" s="13">
        <v>80</v>
      </c>
      <c r="N530" s="14">
        <f t="shared" si="636"/>
        <v>0.219178082191781</v>
      </c>
      <c r="O530" s="15">
        <v>3700</v>
      </c>
      <c r="P530" s="15">
        <f t="shared" si="605"/>
        <v>296000</v>
      </c>
      <c r="Q530" s="16">
        <f>IFERROR(VLOOKUP(G530,SCENARIOS!$A$13:$E$18,3,0),0.025)</f>
        <v>0.025</v>
      </c>
      <c r="R530" s="52">
        <f>IFERROR(VLOOKUP(L530,INPUTS!$A$107:$B$120,2,0),0.0082)</f>
        <v>0.0082</v>
      </c>
      <c r="S530" s="52">
        <f t="shared" si="606"/>
        <v>30.34</v>
      </c>
      <c r="T530" s="15">
        <f t="shared" si="607"/>
        <v>2427.2</v>
      </c>
      <c r="U530" s="15">
        <f>T530/INPUTS!$B$7*1000</f>
        <v>3034000</v>
      </c>
      <c r="V530" s="15">
        <f>T530*INPUTS!$B$6</f>
        <v>7669.952</v>
      </c>
      <c r="W530" s="54" t="s">
        <v>396</v>
      </c>
      <c r="X530" s="54" t="s">
        <v>396</v>
      </c>
      <c r="Y530" s="67">
        <f>IFERROR(VLOOKUP(E530,INPUTS!$A$44:$B$103,2,0),0)</f>
        <v>0</v>
      </c>
      <c r="Z530" s="15">
        <f t="shared" si="632"/>
        <v>0</v>
      </c>
      <c r="AA530" s="20">
        <f>IFERROR(VLOOKUP(E530,INPUTS!$A$44:$C$103,3,0),SCENARIOS!$J$24)</f>
        <v>0.01</v>
      </c>
      <c r="AB530" s="15">
        <f t="shared" ref="AB530:AF530" si="652">$T530*AA530*(1+$Q530)^AB$2</f>
        <v>27.4615401432812</v>
      </c>
      <c r="AC530" s="20">
        <f>IFERROR(VLOOKUP($E530,INPUTS!$A$44:$G$103,4,0),SCENARIOS!$K$24)</f>
        <v>0.05</v>
      </c>
      <c r="AD530" s="15">
        <f t="shared" si="652"/>
        <v>155.35106028367</v>
      </c>
      <c r="AE530" s="20">
        <f>IFERROR(VLOOKUP($E530,INPUTS!$A$44:$G$103,5,0),SCENARIOS!$L$24)</f>
        <v>0.1</v>
      </c>
      <c r="AF530" s="15">
        <f t="shared" si="652"/>
        <v>351.530930972421</v>
      </c>
      <c r="AG530" s="20">
        <f>IFERROR(VLOOKUP($E530,INPUTS!$A$44:$G$103,6,0),SCENARIOS!$M$24)</f>
        <v>0.2</v>
      </c>
      <c r="AH530" s="15">
        <f t="shared" si="634"/>
        <v>795.44996477457</v>
      </c>
      <c r="AI530" s="20">
        <f>IFERROR(VLOOKUP($E530,INPUTS!$A$44:$G$103,7,0),SCENARIOS!$N$24)</f>
        <v>0.25</v>
      </c>
      <c r="AJ530" s="15">
        <f t="shared" si="635"/>
        <v>1124.97327886188</v>
      </c>
      <c r="AL530" t="str">
        <f t="shared" si="638"/>
        <v>N</v>
      </c>
      <c r="AM530" s="21">
        <f t="shared" si="639"/>
        <v>4499.89311544753</v>
      </c>
    </row>
    <row r="531" ht="15" customHeight="1" spans="1:39">
      <c r="A531" s="24" t="s">
        <v>1501</v>
      </c>
      <c r="B531" s="70" t="s">
        <v>582</v>
      </c>
      <c r="C531" s="70" t="s">
        <v>583</v>
      </c>
      <c r="D531" s="70" t="s">
        <v>929</v>
      </c>
      <c r="E531" s="10" t="s">
        <v>229</v>
      </c>
      <c r="F531" s="70" t="s">
        <v>938</v>
      </c>
      <c r="G531" s="70" t="s">
        <v>165</v>
      </c>
      <c r="H531" s="70" t="s">
        <v>1519</v>
      </c>
      <c r="I531" s="70" t="s">
        <v>1519</v>
      </c>
      <c r="J531" s="70" t="s">
        <v>1519</v>
      </c>
      <c r="K531" s="70" t="s">
        <v>1520</v>
      </c>
      <c r="L531" s="71" t="s">
        <v>279</v>
      </c>
      <c r="M531" s="72">
        <v>390553</v>
      </c>
      <c r="N531" s="14">
        <f t="shared" si="636"/>
        <v>1070.00821917808</v>
      </c>
      <c r="O531" s="15">
        <v>2200</v>
      </c>
      <c r="P531" s="15">
        <f t="shared" si="605"/>
        <v>859216600</v>
      </c>
      <c r="Q531" s="16">
        <f>IFERROR(VLOOKUP(G531,SCENARIOS!$A$13:$E$18,3,0),0.025)</f>
        <v>0.025</v>
      </c>
      <c r="R531" s="52">
        <f>IFERROR(VLOOKUP(L531,INPUTS!$A$107:$B$120,2,0),0.0082)</f>
        <v>0.0039</v>
      </c>
      <c r="S531" s="52">
        <f t="shared" si="606"/>
        <v>8.58</v>
      </c>
      <c r="T531" s="15">
        <f t="shared" si="607"/>
        <v>3350944.74</v>
      </c>
      <c r="U531" s="15">
        <f>T531/INPUTS!$B$7*1000</f>
        <v>4188680925</v>
      </c>
      <c r="V531" s="15">
        <f>T531*INPUTS!$B$6</f>
        <v>10588985.3784</v>
      </c>
      <c r="W531" s="73" t="s">
        <v>396</v>
      </c>
      <c r="X531" s="73" t="s">
        <v>396</v>
      </c>
      <c r="Y531" s="67">
        <f>IFERROR(VLOOKUP(E531,INPUTS!$A$44:$B$103,2,0),0)</f>
        <v>0.02</v>
      </c>
      <c r="Z531" s="15">
        <f t="shared" si="632"/>
        <v>67018.8948</v>
      </c>
      <c r="AA531" s="20">
        <f>IFERROR(VLOOKUP(E531,INPUTS!$A$44:$C$103,3,0),SCENARIOS!$J$24)</f>
        <v>0.1</v>
      </c>
      <c r="AB531" s="15">
        <f t="shared" ref="AB531:AF531" si="653">$T531*AA531*(1+$Q531)^AB$2</f>
        <v>379128.639977864</v>
      </c>
      <c r="AC531" s="20">
        <f>IFERROR(VLOOKUP($E531,INPUTS!$A$44:$G$103,4,0),SCENARIOS!$K$24)</f>
        <v>0.15</v>
      </c>
      <c r="AD531" s="15">
        <f t="shared" si="653"/>
        <v>643423.885519512</v>
      </c>
      <c r="AE531" s="20">
        <f>IFERROR(VLOOKUP($E531,INPUTS!$A$44:$G$103,5,0),SCENARIOS!$L$24)</f>
        <v>0.3</v>
      </c>
      <c r="AF531" s="15">
        <f t="shared" si="653"/>
        <v>1455950.13689355</v>
      </c>
      <c r="AG531" s="20">
        <f>IFERROR(VLOOKUP($E531,INPUTS!$A$44:$G$103,6,0),SCENARIOS!$M$24)</f>
        <v>0.4</v>
      </c>
      <c r="AH531" s="15">
        <f t="shared" si="634"/>
        <v>2196365.25658745</v>
      </c>
      <c r="AI531" s="20">
        <f>IFERROR(VLOOKUP($E531,INPUTS!$A$44:$G$103,7,0),SCENARIOS!$N$24)</f>
        <v>0.5</v>
      </c>
      <c r="AJ531" s="15">
        <f t="shared" si="635"/>
        <v>3106232.11226333</v>
      </c>
      <c r="AL531" t="str">
        <f t="shared" si="638"/>
        <v>MULTI</v>
      </c>
      <c r="AM531" s="21">
        <f t="shared" si="639"/>
        <v>6212464.22452666</v>
      </c>
    </row>
    <row r="532" ht="15" customHeight="1" spans="1:39">
      <c r="A532" s="6" t="s">
        <v>1502</v>
      </c>
      <c r="B532" s="70" t="s">
        <v>582</v>
      </c>
      <c r="C532" s="70" t="s">
        <v>583</v>
      </c>
      <c r="D532" s="70" t="s">
        <v>929</v>
      </c>
      <c r="E532" s="10" t="s">
        <v>1522</v>
      </c>
      <c r="F532" s="70" t="s">
        <v>609</v>
      </c>
      <c r="G532" s="70" t="s">
        <v>165</v>
      </c>
      <c r="H532" s="70" t="s">
        <v>1519</v>
      </c>
      <c r="I532" s="70" t="s">
        <v>1519</v>
      </c>
      <c r="J532" s="70" t="s">
        <v>1519</v>
      </c>
      <c r="K532" s="70" t="s">
        <v>1520</v>
      </c>
      <c r="L532" s="71" t="s">
        <v>279</v>
      </c>
      <c r="M532" s="72">
        <v>164336</v>
      </c>
      <c r="N532" s="14">
        <f t="shared" si="636"/>
        <v>450.235616438356</v>
      </c>
      <c r="O532" s="15">
        <v>2000</v>
      </c>
      <c r="P532" s="15">
        <f t="shared" si="605"/>
        <v>328672000</v>
      </c>
      <c r="Q532" s="16">
        <f>IFERROR(VLOOKUP(G532,SCENARIOS!$A$13:$E$18,3,0),0.025)</f>
        <v>0.025</v>
      </c>
      <c r="R532" s="52">
        <f>IFERROR(VLOOKUP(L532,INPUTS!$A$107:$B$120,2,0),0.0082)</f>
        <v>0.0039</v>
      </c>
      <c r="S532" s="52">
        <f t="shared" si="606"/>
        <v>7.8</v>
      </c>
      <c r="T532" s="15">
        <f t="shared" si="607"/>
        <v>1281820.8</v>
      </c>
      <c r="U532" s="15">
        <f>T532/INPUTS!$B$7*1000</f>
        <v>1602276000</v>
      </c>
      <c r="V532" s="15">
        <f>T532*INPUTS!$B$6</f>
        <v>4050553.728</v>
      </c>
      <c r="W532" s="73" t="s">
        <v>396</v>
      </c>
      <c r="X532" s="73" t="s">
        <v>396</v>
      </c>
      <c r="Y532" s="67">
        <f>IFERROR(VLOOKUP(E532,INPUTS!$A$44:$B$103,2,0),0)</f>
        <v>0</v>
      </c>
      <c r="Z532" s="15">
        <f t="shared" si="632"/>
        <v>0</v>
      </c>
      <c r="AA532" s="20">
        <f>IFERROR(VLOOKUP(E532,INPUTS!$A$44:$C$103,3,0),SCENARIOS!$J$24)</f>
        <v>0.01</v>
      </c>
      <c r="AB532" s="15">
        <f t="shared" ref="AB532:AF532" si="654">$T532*AA532*(1+$Q532)^AB$2</f>
        <v>14502.6258057403</v>
      </c>
      <c r="AC532" s="20">
        <f>IFERROR(VLOOKUP($E532,INPUTS!$A$44:$G$103,4,0),SCENARIOS!$K$24)</f>
        <v>0.05</v>
      </c>
      <c r="AD532" s="15">
        <f t="shared" si="654"/>
        <v>82041.9497254705</v>
      </c>
      <c r="AE532" s="20">
        <f>IFERROR(VLOOKUP($E532,INPUTS!$A$44:$G$103,5,0),SCENARIOS!$L$24)</f>
        <v>0.1</v>
      </c>
      <c r="AF532" s="15">
        <f t="shared" si="654"/>
        <v>185645.871441914</v>
      </c>
      <c r="AG532" s="20">
        <f>IFERROR(VLOOKUP($E532,INPUTS!$A$44:$G$103,6,0),SCENARIOS!$M$24)</f>
        <v>0.2</v>
      </c>
      <c r="AH532" s="15">
        <f t="shared" si="634"/>
        <v>420082.527277237</v>
      </c>
      <c r="AI532" s="20">
        <f>IFERROR(VLOOKUP($E532,INPUTS!$A$44:$G$103,7,0),SCENARIOS!$N$24)</f>
        <v>0.25</v>
      </c>
      <c r="AJ532" s="15">
        <f t="shared" si="635"/>
        <v>594106.026816645</v>
      </c>
      <c r="AL532" t="str">
        <f t="shared" si="638"/>
        <v>MULTI</v>
      </c>
      <c r="AM532" s="21">
        <f t="shared" si="639"/>
        <v>2376424.10726658</v>
      </c>
    </row>
    <row r="533" ht="15" customHeight="1" spans="1:39">
      <c r="A533" s="24" t="s">
        <v>1503</v>
      </c>
      <c r="B533" s="70" t="s">
        <v>582</v>
      </c>
      <c r="C533" s="70" t="s">
        <v>583</v>
      </c>
      <c r="D533" s="70" t="s">
        <v>929</v>
      </c>
      <c r="E533" s="10" t="s">
        <v>1524</v>
      </c>
      <c r="F533" s="70" t="s">
        <v>609</v>
      </c>
      <c r="G533" s="70" t="s">
        <v>165</v>
      </c>
      <c r="H533" s="70" t="s">
        <v>1519</v>
      </c>
      <c r="I533" s="70" t="s">
        <v>1519</v>
      </c>
      <c r="J533" s="70" t="s">
        <v>1519</v>
      </c>
      <c r="K533" s="70" t="s">
        <v>1520</v>
      </c>
      <c r="L533" s="71" t="s">
        <v>279</v>
      </c>
      <c r="M533" s="72">
        <v>152598</v>
      </c>
      <c r="N533" s="14">
        <f t="shared" si="636"/>
        <v>418.076712328767</v>
      </c>
      <c r="O533" s="15">
        <v>1950</v>
      </c>
      <c r="P533" s="15">
        <f t="shared" si="605"/>
        <v>297566100</v>
      </c>
      <c r="Q533" s="16">
        <f>IFERROR(VLOOKUP(G533,SCENARIOS!$A$13:$E$18,3,0),0.025)</f>
        <v>0.025</v>
      </c>
      <c r="R533" s="52">
        <f>IFERROR(VLOOKUP(L533,INPUTS!$A$107:$B$120,2,0),0.0082)</f>
        <v>0.0039</v>
      </c>
      <c r="S533" s="52">
        <f t="shared" si="606"/>
        <v>7.605</v>
      </c>
      <c r="T533" s="15">
        <f t="shared" si="607"/>
        <v>1160507.79</v>
      </c>
      <c r="U533" s="15">
        <f>T533/INPUTS!$B$7*1000</f>
        <v>1450634737.5</v>
      </c>
      <c r="V533" s="15">
        <f>T533*INPUTS!$B$6</f>
        <v>3667204.6164</v>
      </c>
      <c r="W533" s="73" t="s">
        <v>396</v>
      </c>
      <c r="X533" s="73" t="s">
        <v>396</v>
      </c>
      <c r="Y533" s="67">
        <f>IFERROR(VLOOKUP(E533,INPUTS!$A$44:$B$103,2,0),0)</f>
        <v>0</v>
      </c>
      <c r="Z533" s="15">
        <f t="shared" si="632"/>
        <v>0</v>
      </c>
      <c r="AA533" s="20">
        <f>IFERROR(VLOOKUP(E533,INPUTS!$A$44:$C$103,3,0),SCENARIOS!$J$24)</f>
        <v>0.01</v>
      </c>
      <c r="AB533" s="15">
        <f t="shared" ref="AB533:AF533" si="655">$T533*AA533*(1+$Q533)^AB$2</f>
        <v>13130.0804472955</v>
      </c>
      <c r="AC533" s="20">
        <f>IFERROR(VLOOKUP($E533,INPUTS!$A$44:$G$103,4,0),SCENARIOS!$K$24)</f>
        <v>0.05</v>
      </c>
      <c r="AD533" s="15">
        <f t="shared" si="655"/>
        <v>74277.4042699236</v>
      </c>
      <c r="AE533" s="20">
        <f>IFERROR(VLOOKUP($E533,INPUTS!$A$44:$G$103,5,0),SCENARIOS!$L$24)</f>
        <v>0.1</v>
      </c>
      <c r="AF533" s="15">
        <f t="shared" si="655"/>
        <v>168076.130446377</v>
      </c>
      <c r="AG533" s="20">
        <f>IFERROR(VLOOKUP($E533,INPUTS!$A$44:$G$103,6,0),SCENARIOS!$M$24)</f>
        <v>0.2</v>
      </c>
      <c r="AH533" s="15">
        <f t="shared" si="634"/>
        <v>380325.428755815</v>
      </c>
      <c r="AI533" s="20">
        <f>IFERROR(VLOOKUP($E533,INPUTS!$A$44:$G$103,7,0),SCENARIOS!$N$24)</f>
        <v>0.25</v>
      </c>
      <c r="AJ533" s="15">
        <f t="shared" si="635"/>
        <v>537879.142081846</v>
      </c>
      <c r="AL533" t="str">
        <f t="shared" si="638"/>
        <v>MULTI</v>
      </c>
      <c r="AM533" s="21">
        <f t="shared" si="639"/>
        <v>2151516.56832739</v>
      </c>
    </row>
    <row r="534" ht="15" customHeight="1" spans="1:39">
      <c r="A534" s="6" t="s">
        <v>1504</v>
      </c>
      <c r="B534" s="70" t="s">
        <v>582</v>
      </c>
      <c r="C534" s="70" t="s">
        <v>583</v>
      </c>
      <c r="D534" s="70" t="s">
        <v>929</v>
      </c>
      <c r="E534" s="10" t="s">
        <v>205</v>
      </c>
      <c r="F534" s="70" t="s">
        <v>408</v>
      </c>
      <c r="G534" s="70" t="s">
        <v>165</v>
      </c>
      <c r="H534" s="70" t="s">
        <v>1519</v>
      </c>
      <c r="I534" s="70" t="s">
        <v>1519</v>
      </c>
      <c r="J534" s="70" t="s">
        <v>1519</v>
      </c>
      <c r="K534" s="70" t="s">
        <v>1520</v>
      </c>
      <c r="L534" s="71" t="s">
        <v>279</v>
      </c>
      <c r="M534" s="72">
        <v>184885</v>
      </c>
      <c r="N534" s="14">
        <f t="shared" si="636"/>
        <v>506.534246575342</v>
      </c>
      <c r="O534" s="15">
        <v>1800</v>
      </c>
      <c r="P534" s="15">
        <f t="shared" si="605"/>
        <v>332793000</v>
      </c>
      <c r="Q534" s="16">
        <f>IFERROR(VLOOKUP(G534,SCENARIOS!$A$13:$E$18,3,0),0.025)</f>
        <v>0.025</v>
      </c>
      <c r="R534" s="52">
        <f>IFERROR(VLOOKUP(L534,INPUTS!$A$107:$B$120,2,0),0.0082)</f>
        <v>0.0039</v>
      </c>
      <c r="S534" s="52">
        <f t="shared" si="606"/>
        <v>7.02</v>
      </c>
      <c r="T534" s="15">
        <f t="shared" si="607"/>
        <v>1297892.7</v>
      </c>
      <c r="U534" s="15">
        <f>T534/INPUTS!$B$7*1000</f>
        <v>1622365875</v>
      </c>
      <c r="V534" s="15">
        <f>T534*INPUTS!$B$6</f>
        <v>4101340.932</v>
      </c>
      <c r="W534" s="73" t="s">
        <v>396</v>
      </c>
      <c r="X534" s="73" t="s">
        <v>396</v>
      </c>
      <c r="Y534" s="67">
        <f>IFERROR(VLOOKUP(E534,INPUTS!$A$44:$B$103,2,0),0)</f>
        <v>0.02</v>
      </c>
      <c r="Z534" s="15">
        <f t="shared" si="632"/>
        <v>25957.854</v>
      </c>
      <c r="AA534" s="20">
        <f>IFERROR(VLOOKUP(E534,INPUTS!$A$44:$C$103,3,0),SCENARIOS!$J$24)</f>
        <v>0.06</v>
      </c>
      <c r="AB534" s="15">
        <f t="shared" ref="AB534:AF534" si="656">$T534*AA534*(1+$Q534)^AB$2</f>
        <v>88106.7876138472</v>
      </c>
      <c r="AC534" s="20">
        <f>IFERROR(VLOOKUP($E534,INPUTS!$A$44:$G$103,4,0),SCENARIOS!$K$24)</f>
        <v>0.15</v>
      </c>
      <c r="AD534" s="15">
        <f t="shared" si="656"/>
        <v>249211.857794292</v>
      </c>
      <c r="AE534" s="20">
        <f>IFERROR(VLOOKUP($E534,INPUTS!$A$44:$G$103,5,0),SCENARIOS!$L$24)</f>
        <v>0.3</v>
      </c>
      <c r="AF534" s="15">
        <f t="shared" si="656"/>
        <v>563920.685316385</v>
      </c>
      <c r="AG534" s="20">
        <f>IFERROR(VLOOKUP($E534,INPUTS!$A$44:$G$103,6,0),SCENARIOS!$M$24)</f>
        <v>0.4</v>
      </c>
      <c r="AH534" s="15">
        <f t="shared" si="634"/>
        <v>850699.326381156</v>
      </c>
      <c r="AI534" s="20">
        <f>IFERROR(VLOOKUP($E534,INPUTS!$A$44:$G$103,7,0),SCENARIOS!$N$24)</f>
        <v>0.5</v>
      </c>
      <c r="AJ534" s="15">
        <f t="shared" si="635"/>
        <v>1203110.2557102</v>
      </c>
      <c r="AL534" t="str">
        <f t="shared" si="638"/>
        <v>MULTI</v>
      </c>
      <c r="AM534" s="21">
        <f t="shared" si="639"/>
        <v>2406220.51142041</v>
      </c>
    </row>
    <row r="535" ht="15" customHeight="1" spans="1:39">
      <c r="A535" s="24" t="s">
        <v>1505</v>
      </c>
      <c r="B535" s="70" t="s">
        <v>582</v>
      </c>
      <c r="C535" s="70" t="s">
        <v>583</v>
      </c>
      <c r="D535" s="70" t="s">
        <v>929</v>
      </c>
      <c r="E535" s="10" t="s">
        <v>215</v>
      </c>
      <c r="F535" s="70" t="s">
        <v>490</v>
      </c>
      <c r="G535" s="70" t="s">
        <v>165</v>
      </c>
      <c r="H535" s="70" t="s">
        <v>1519</v>
      </c>
      <c r="I535" s="70" t="s">
        <v>1519</v>
      </c>
      <c r="J535" s="70" t="s">
        <v>1519</v>
      </c>
      <c r="K535" s="70" t="s">
        <v>1520</v>
      </c>
      <c r="L535" s="71" t="s">
        <v>279</v>
      </c>
      <c r="M535" s="72">
        <v>88555</v>
      </c>
      <c r="N535" s="14">
        <f t="shared" si="636"/>
        <v>242.616438356164</v>
      </c>
      <c r="O535" s="15">
        <v>1950</v>
      </c>
      <c r="P535" s="15">
        <f t="shared" si="605"/>
        <v>172682250</v>
      </c>
      <c r="Q535" s="16">
        <f>IFERROR(VLOOKUP(G535,SCENARIOS!$A$13:$E$18,3,0),0.025)</f>
        <v>0.025</v>
      </c>
      <c r="R535" s="52">
        <f>IFERROR(VLOOKUP(L535,INPUTS!$A$107:$B$120,2,0),0.0082)</f>
        <v>0.0039</v>
      </c>
      <c r="S535" s="52">
        <f t="shared" si="606"/>
        <v>7.605</v>
      </c>
      <c r="T535" s="15">
        <f t="shared" si="607"/>
        <v>673460.775</v>
      </c>
      <c r="U535" s="15">
        <f>T535/INPUTS!$B$7*1000</f>
        <v>841825968.75</v>
      </c>
      <c r="V535" s="15">
        <f>T535*INPUTS!$B$6</f>
        <v>2128136.049</v>
      </c>
      <c r="W535" s="73" t="s">
        <v>396</v>
      </c>
      <c r="X535" s="73" t="s">
        <v>396</v>
      </c>
      <c r="Y535" s="67">
        <f>IFERROR(VLOOKUP(E535,INPUTS!$A$44:$B$103,2,0),0)</f>
        <v>0.02</v>
      </c>
      <c r="Z535" s="15">
        <f t="shared" si="632"/>
        <v>13469.2155</v>
      </c>
      <c r="AA535" s="20">
        <f>IFERROR(VLOOKUP(E535,INPUTS!$A$44:$C$103,3,0),SCENARIOS!$J$24)</f>
        <v>0.06</v>
      </c>
      <c r="AB535" s="15">
        <f t="shared" ref="AB535:AF535" si="657">$T535*AA535*(1+$Q535)^AB$2</f>
        <v>45717.5431136811</v>
      </c>
      <c r="AC535" s="20">
        <f>IFERROR(VLOOKUP($E535,INPUTS!$A$44:$G$103,4,0),SCENARIOS!$K$24)</f>
        <v>0.15</v>
      </c>
      <c r="AD535" s="15">
        <f t="shared" si="657"/>
        <v>129313.00938</v>
      </c>
      <c r="AE535" s="20">
        <f>IFERROR(VLOOKUP($E535,INPUTS!$A$44:$G$103,5,0),SCENARIOS!$L$24)</f>
        <v>0.3</v>
      </c>
      <c r="AF535" s="15">
        <f t="shared" si="657"/>
        <v>292611.601692269</v>
      </c>
      <c r="AG535" s="20">
        <f>IFERROR(VLOOKUP($E535,INPUTS!$A$44:$G$103,6,0),SCENARIOS!$M$24)</f>
        <v>0.4</v>
      </c>
      <c r="AH535" s="15">
        <f t="shared" si="634"/>
        <v>441417.559122284</v>
      </c>
      <c r="AI535" s="20">
        <f>IFERROR(VLOOKUP($E535,INPUTS!$A$44:$G$103,7,0),SCENARIOS!$N$24)</f>
        <v>0.5</v>
      </c>
      <c r="AJ535" s="15">
        <f t="shared" si="635"/>
        <v>624279.314631357</v>
      </c>
      <c r="AL535" t="str">
        <f t="shared" si="638"/>
        <v>MULTI</v>
      </c>
      <c r="AM535" s="21">
        <f t="shared" si="639"/>
        <v>1248558.62926271</v>
      </c>
    </row>
    <row r="536" ht="15" customHeight="1" spans="1:39">
      <c r="A536" s="6" t="s">
        <v>1506</v>
      </c>
      <c r="B536" s="70" t="s">
        <v>582</v>
      </c>
      <c r="C536" s="70" t="s">
        <v>583</v>
      </c>
      <c r="D536" s="70" t="s">
        <v>929</v>
      </c>
      <c r="E536" s="10" t="s">
        <v>1528</v>
      </c>
      <c r="F536" s="70" t="s">
        <v>662</v>
      </c>
      <c r="G536" s="70" t="s">
        <v>165</v>
      </c>
      <c r="H536" s="70" t="s">
        <v>1519</v>
      </c>
      <c r="I536" s="70" t="s">
        <v>1519</v>
      </c>
      <c r="J536" s="70" t="s">
        <v>1519</v>
      </c>
      <c r="K536" s="70" t="s">
        <v>1520</v>
      </c>
      <c r="L536" s="71" t="s">
        <v>279</v>
      </c>
      <c r="M536" s="72">
        <v>44584</v>
      </c>
      <c r="N536" s="14">
        <f t="shared" si="636"/>
        <v>122.147945205479</v>
      </c>
      <c r="O536" s="15">
        <v>2100</v>
      </c>
      <c r="P536" s="15">
        <f t="shared" si="605"/>
        <v>93626400</v>
      </c>
      <c r="Q536" s="16">
        <f>IFERROR(VLOOKUP(G536,SCENARIOS!$A$13:$E$18,3,0),0.025)</f>
        <v>0.025</v>
      </c>
      <c r="R536" s="52">
        <f>IFERROR(VLOOKUP(L536,INPUTS!$A$107:$B$120,2,0),0.0082)</f>
        <v>0.0039</v>
      </c>
      <c r="S536" s="52">
        <f t="shared" si="606"/>
        <v>8.19</v>
      </c>
      <c r="T536" s="15">
        <f t="shared" si="607"/>
        <v>365142.96</v>
      </c>
      <c r="U536" s="15">
        <f>T536/INPUTS!$B$7*1000</f>
        <v>456428700</v>
      </c>
      <c r="V536" s="15">
        <f>T536*INPUTS!$B$6</f>
        <v>1153851.7536</v>
      </c>
      <c r="W536" s="73" t="s">
        <v>396</v>
      </c>
      <c r="X536" s="73" t="s">
        <v>396</v>
      </c>
      <c r="Y536" s="67">
        <f>IFERROR(VLOOKUP(E536,INPUTS!$A$44:$B$103,2,0),0)</f>
        <v>0</v>
      </c>
      <c r="Z536" s="15">
        <f t="shared" si="632"/>
        <v>0</v>
      </c>
      <c r="AA536" s="20">
        <f>IFERROR(VLOOKUP(E536,INPUTS!$A$44:$C$103,3,0),SCENARIOS!$J$24)</f>
        <v>0.01</v>
      </c>
      <c r="AB536" s="15">
        <f t="shared" ref="AB536:AF536" si="658">$T536*AA536*(1+$Q536)^AB$2</f>
        <v>4131.25743823193</v>
      </c>
      <c r="AC536" s="20">
        <f>IFERROR(VLOOKUP($E536,INPUTS!$A$44:$G$103,4,0),SCENARIOS!$K$24)</f>
        <v>0.05</v>
      </c>
      <c r="AD536" s="15">
        <f t="shared" si="658"/>
        <v>23370.6929759054</v>
      </c>
      <c r="AE536" s="20">
        <f>IFERROR(VLOOKUP($E536,INPUTS!$A$44:$G$103,5,0),SCENARIOS!$L$24)</f>
        <v>0.1</v>
      </c>
      <c r="AF536" s="15">
        <f t="shared" si="658"/>
        <v>52883.5879477693</v>
      </c>
      <c r="AG536" s="20">
        <f>IFERROR(VLOOKUP($E536,INPUTS!$A$44:$G$103,6,0),SCENARIOS!$M$24)</f>
        <v>0.2</v>
      </c>
      <c r="AH536" s="15">
        <f t="shared" si="634"/>
        <v>119665.85146246</v>
      </c>
      <c r="AI536" s="20">
        <f>IFERROR(VLOOKUP($E536,INPUTS!$A$44:$G$103,7,0),SCENARIOS!$N$24)</f>
        <v>0.25</v>
      </c>
      <c r="AJ536" s="15">
        <f t="shared" si="635"/>
        <v>169238.65893397</v>
      </c>
      <c r="AL536" t="str">
        <f t="shared" si="638"/>
        <v>MULTI</v>
      </c>
      <c r="AM536" s="21">
        <f t="shared" si="639"/>
        <v>676954.635735882</v>
      </c>
    </row>
    <row r="537" ht="15" customHeight="1" spans="1:39">
      <c r="A537" s="24" t="s">
        <v>1507</v>
      </c>
      <c r="B537" s="70" t="s">
        <v>584</v>
      </c>
      <c r="C537" s="70" t="s">
        <v>585</v>
      </c>
      <c r="D537" s="70" t="s">
        <v>929</v>
      </c>
      <c r="E537" s="10" t="s">
        <v>227</v>
      </c>
      <c r="F537" s="70" t="s">
        <v>938</v>
      </c>
      <c r="G537" s="70" t="s">
        <v>165</v>
      </c>
      <c r="H537" s="70" t="s">
        <v>1519</v>
      </c>
      <c r="I537" s="70" t="s">
        <v>1519</v>
      </c>
      <c r="J537" s="70" t="s">
        <v>1519</v>
      </c>
      <c r="K537" s="70" t="s">
        <v>1520</v>
      </c>
      <c r="L537" s="71" t="s">
        <v>279</v>
      </c>
      <c r="M537" s="72">
        <v>267221</v>
      </c>
      <c r="N537" s="14">
        <f t="shared" si="636"/>
        <v>732.112328767123</v>
      </c>
      <c r="O537" s="15">
        <v>2100</v>
      </c>
      <c r="P537" s="15">
        <f t="shared" si="605"/>
        <v>561164100</v>
      </c>
      <c r="Q537" s="16">
        <f>IFERROR(VLOOKUP(G537,SCENARIOS!$A$13:$E$18,3,0),0.025)</f>
        <v>0.025</v>
      </c>
      <c r="R537" s="52">
        <f>IFERROR(VLOOKUP(L537,INPUTS!$A$107:$B$120,2,0),0.0082)</f>
        <v>0.0039</v>
      </c>
      <c r="S537" s="52">
        <f t="shared" si="606"/>
        <v>8.19</v>
      </c>
      <c r="T537" s="15">
        <f t="shared" si="607"/>
        <v>2188539.99</v>
      </c>
      <c r="U537" s="15">
        <f>T537/INPUTS!$B$7*1000</f>
        <v>2735674987.5</v>
      </c>
      <c r="V537" s="15">
        <f>T537*INPUTS!$B$6</f>
        <v>6915786.3684</v>
      </c>
      <c r="W537" s="73" t="s">
        <v>396</v>
      </c>
      <c r="X537" s="73" t="s">
        <v>396</v>
      </c>
      <c r="Y537" s="67">
        <f>IFERROR(VLOOKUP(E537,INPUTS!$A$44:$B$103,2,0),0)</f>
        <v>0.02</v>
      </c>
      <c r="Z537" s="15">
        <f t="shared" si="632"/>
        <v>43770.7998</v>
      </c>
      <c r="AA537" s="20">
        <f>IFERROR(VLOOKUP(E537,INPUTS!$A$44:$C$103,3,0),SCENARIOS!$J$24)</f>
        <v>0.1</v>
      </c>
      <c r="AB537" s="15">
        <f t="shared" ref="AB537:AF537" si="659">$T537*AA537*(1+$Q537)^AB$2</f>
        <v>247613.211892557</v>
      </c>
      <c r="AC537" s="20">
        <f>IFERROR(VLOOKUP($E537,INPUTS!$A$44:$G$103,4,0),SCENARIOS!$K$24)</f>
        <v>0.15</v>
      </c>
      <c r="AD537" s="15">
        <f t="shared" si="659"/>
        <v>420227.432333197</v>
      </c>
      <c r="AE537" s="20">
        <f>IFERROR(VLOOKUP($E537,INPUTS!$A$44:$G$103,5,0),SCENARIOS!$L$24)</f>
        <v>0.3</v>
      </c>
      <c r="AF537" s="15">
        <f t="shared" si="659"/>
        <v>950897.536447438</v>
      </c>
      <c r="AG537" s="20">
        <f>IFERROR(VLOOKUP($E537,INPUTS!$A$44:$G$103,6,0),SCENARIOS!$M$24)</f>
        <v>0.4</v>
      </c>
      <c r="AH537" s="15">
        <f t="shared" si="634"/>
        <v>1434471.04313879</v>
      </c>
      <c r="AI537" s="20">
        <f>IFERROR(VLOOKUP($E537,INPUTS!$A$44:$G$103,7,0),SCENARIOS!$N$24)</f>
        <v>0.5</v>
      </c>
      <c r="AJ537" s="15">
        <f t="shared" si="635"/>
        <v>2028715.39920126</v>
      </c>
      <c r="AL537" t="str">
        <f t="shared" si="638"/>
        <v>MULTI</v>
      </c>
      <c r="AM537" s="21">
        <f t="shared" si="639"/>
        <v>4057430.79840252</v>
      </c>
    </row>
    <row r="538" ht="15" customHeight="1" spans="1:39">
      <c r="A538" s="6" t="s">
        <v>1508</v>
      </c>
      <c r="B538" s="70" t="s">
        <v>584</v>
      </c>
      <c r="C538" s="70" t="s">
        <v>585</v>
      </c>
      <c r="D538" s="70" t="s">
        <v>929</v>
      </c>
      <c r="E538" s="10" t="s">
        <v>230</v>
      </c>
      <c r="F538" s="70" t="s">
        <v>938</v>
      </c>
      <c r="G538" s="70" t="s">
        <v>165</v>
      </c>
      <c r="H538" s="70" t="s">
        <v>1519</v>
      </c>
      <c r="I538" s="70" t="s">
        <v>1519</v>
      </c>
      <c r="J538" s="70" t="s">
        <v>1519</v>
      </c>
      <c r="K538" s="70" t="s">
        <v>1520</v>
      </c>
      <c r="L538" s="71" t="s">
        <v>279</v>
      </c>
      <c r="M538" s="72">
        <v>184999</v>
      </c>
      <c r="N538" s="14">
        <f t="shared" si="636"/>
        <v>506.846575342466</v>
      </c>
      <c r="O538" s="15">
        <v>2000</v>
      </c>
      <c r="P538" s="15">
        <f t="shared" si="605"/>
        <v>369998000</v>
      </c>
      <c r="Q538" s="16">
        <f>IFERROR(VLOOKUP(G538,SCENARIOS!$A$13:$E$18,3,0),0.025)</f>
        <v>0.025</v>
      </c>
      <c r="R538" s="52">
        <f>IFERROR(VLOOKUP(L538,INPUTS!$A$107:$B$120,2,0),0.0082)</f>
        <v>0.0039</v>
      </c>
      <c r="S538" s="52">
        <f t="shared" si="606"/>
        <v>7.8</v>
      </c>
      <c r="T538" s="15">
        <f t="shared" si="607"/>
        <v>1442992.2</v>
      </c>
      <c r="U538" s="15">
        <f>T538/INPUTS!$B$7*1000</f>
        <v>1803740250</v>
      </c>
      <c r="V538" s="15">
        <f>T538*INPUTS!$B$6</f>
        <v>4559855.352</v>
      </c>
      <c r="W538" s="73" t="s">
        <v>396</v>
      </c>
      <c r="X538" s="73" t="s">
        <v>396</v>
      </c>
      <c r="Y538" s="67">
        <f>IFERROR(VLOOKUP(E538,INPUTS!$A$44:$B$103,2,0),0)</f>
        <v>0.02</v>
      </c>
      <c r="Z538" s="15">
        <f t="shared" si="632"/>
        <v>28859.844</v>
      </c>
      <c r="AA538" s="20">
        <f>IFERROR(VLOOKUP(E538,INPUTS!$A$44:$C$103,3,0),SCENARIOS!$J$24)</f>
        <v>0.1</v>
      </c>
      <c r="AB538" s="15">
        <f t="shared" ref="AB538:AF538" si="660">$T538*AA538*(1+$Q538)^AB$2</f>
        <v>163261.322621711</v>
      </c>
      <c r="AC538" s="20">
        <f>IFERROR(VLOOKUP($E538,INPUTS!$A$44:$G$103,4,0),SCENARIOS!$K$24)</f>
        <v>0.15</v>
      </c>
      <c r="AD538" s="15">
        <f t="shared" si="660"/>
        <v>277072.801892385</v>
      </c>
      <c r="AE538" s="20">
        <f>IFERROR(VLOOKUP($E538,INPUTS!$A$44:$G$103,5,0),SCENARIOS!$L$24)</f>
        <v>0.3</v>
      </c>
      <c r="AF538" s="15">
        <f t="shared" si="660"/>
        <v>626964.887259322</v>
      </c>
      <c r="AG538" s="20">
        <f>IFERROR(VLOOKUP($E538,INPUTS!$A$44:$G$103,6,0),SCENARIOS!$M$24)</f>
        <v>0.4</v>
      </c>
      <c r="AH538" s="15">
        <f t="shared" si="634"/>
        <v>945804.296852323</v>
      </c>
      <c r="AI538" s="20">
        <f>IFERROR(VLOOKUP($E538,INPUTS!$A$44:$G$103,7,0),SCENARIOS!$N$24)</f>
        <v>0.5</v>
      </c>
      <c r="AJ538" s="15">
        <f t="shared" si="635"/>
        <v>1337613.43655745</v>
      </c>
      <c r="AL538" t="str">
        <f t="shared" si="638"/>
        <v>MULTI</v>
      </c>
      <c r="AM538" s="21">
        <f t="shared" si="639"/>
        <v>2675226.8731149</v>
      </c>
    </row>
    <row r="539" ht="15" customHeight="1" spans="1:39">
      <c r="A539" s="24" t="s">
        <v>1509</v>
      </c>
      <c r="B539" s="70" t="s">
        <v>584</v>
      </c>
      <c r="C539" s="70" t="s">
        <v>585</v>
      </c>
      <c r="D539" s="70" t="s">
        <v>929</v>
      </c>
      <c r="E539" s="10" t="s">
        <v>203</v>
      </c>
      <c r="F539" s="70" t="s">
        <v>399</v>
      </c>
      <c r="G539" s="70" t="s">
        <v>165</v>
      </c>
      <c r="H539" s="70" t="s">
        <v>1519</v>
      </c>
      <c r="I539" s="70" t="s">
        <v>1519</v>
      </c>
      <c r="J539" s="70" t="s">
        <v>1519</v>
      </c>
      <c r="K539" s="70" t="s">
        <v>1520</v>
      </c>
      <c r="L539" s="71" t="s">
        <v>279</v>
      </c>
      <c r="M539" s="72">
        <v>351163</v>
      </c>
      <c r="N539" s="14">
        <f t="shared" si="636"/>
        <v>962.090410958904</v>
      </c>
      <c r="O539" s="15">
        <v>2000</v>
      </c>
      <c r="P539" s="15">
        <f t="shared" si="605"/>
        <v>702326000</v>
      </c>
      <c r="Q539" s="16">
        <f>IFERROR(VLOOKUP(G539,SCENARIOS!$A$13:$E$18,3,0),0.025)</f>
        <v>0.025</v>
      </c>
      <c r="R539" s="52">
        <f>IFERROR(VLOOKUP(L539,INPUTS!$A$107:$B$120,2,0),0.0082)</f>
        <v>0.0039</v>
      </c>
      <c r="S539" s="52">
        <f t="shared" si="606"/>
        <v>7.8</v>
      </c>
      <c r="T539" s="15">
        <f t="shared" si="607"/>
        <v>2739071.4</v>
      </c>
      <c r="U539" s="15">
        <f>T539/INPUTS!$B$7*1000</f>
        <v>3423839250</v>
      </c>
      <c r="V539" s="15">
        <f>T539*INPUTS!$B$6</f>
        <v>8655465.624</v>
      </c>
      <c r="W539" s="73" t="s">
        <v>396</v>
      </c>
      <c r="X539" s="73" t="s">
        <v>396</v>
      </c>
      <c r="Y539" s="67">
        <f>IFERROR(VLOOKUP(E539,INPUTS!$A$44:$B$103,2,0),0)</f>
        <v>0.02</v>
      </c>
      <c r="Z539" s="15">
        <f t="shared" si="632"/>
        <v>54781.428</v>
      </c>
      <c r="AA539" s="20">
        <f>IFERROR(VLOOKUP(E539,INPUTS!$A$44:$C$103,3,0),SCENARIOS!$J$24)</f>
        <v>0.06</v>
      </c>
      <c r="AB539" s="15">
        <f t="shared" ref="AB539:AF539" si="661">$T539*AA539*(1+$Q539)^AB$2</f>
        <v>185940.472659229</v>
      </c>
      <c r="AC539" s="20">
        <f>IFERROR(VLOOKUP($E539,INPUTS!$A$44:$G$103,4,0),SCENARIOS!$K$24)</f>
        <v>0.15</v>
      </c>
      <c r="AD539" s="15">
        <f t="shared" si="661"/>
        <v>525936.444688542</v>
      </c>
      <c r="AE539" s="20">
        <f>IFERROR(VLOOKUP($E539,INPUTS!$A$44:$G$103,5,0),SCENARIOS!$L$24)</f>
        <v>0.3</v>
      </c>
      <c r="AF539" s="15">
        <f t="shared" si="661"/>
        <v>1190097.62595822</v>
      </c>
      <c r="AG539" s="20">
        <f>IFERROR(VLOOKUP($E539,INPUTS!$A$44:$G$103,6,0),SCENARIOS!$M$24)</f>
        <v>0.4</v>
      </c>
      <c r="AH539" s="15">
        <f t="shared" si="634"/>
        <v>1795314.97086769</v>
      </c>
      <c r="AI539" s="20">
        <f>IFERROR(VLOOKUP($E539,INPUTS!$A$44:$G$103,7,0),SCENARIOS!$N$24)</f>
        <v>0.5</v>
      </c>
      <c r="AJ539" s="15">
        <f t="shared" si="635"/>
        <v>2539042.6284565</v>
      </c>
      <c r="AL539" t="str">
        <f t="shared" si="638"/>
        <v>MULTI</v>
      </c>
      <c r="AM539" s="21">
        <f t="shared" si="639"/>
        <v>5078085.256913</v>
      </c>
    </row>
    <row r="540" ht="15" customHeight="1" spans="1:39">
      <c r="A540" s="6" t="s">
        <v>1510</v>
      </c>
      <c r="B540" s="70" t="s">
        <v>584</v>
      </c>
      <c r="C540" s="70" t="s">
        <v>585</v>
      </c>
      <c r="D540" s="70" t="s">
        <v>929</v>
      </c>
      <c r="E540" s="10" t="s">
        <v>204</v>
      </c>
      <c r="F540" s="70" t="s">
        <v>405</v>
      </c>
      <c r="G540" s="70" t="s">
        <v>165</v>
      </c>
      <c r="H540" s="70" t="s">
        <v>1519</v>
      </c>
      <c r="I540" s="70" t="s">
        <v>1519</v>
      </c>
      <c r="J540" s="70" t="s">
        <v>1519</v>
      </c>
      <c r="K540" s="70" t="s">
        <v>1520</v>
      </c>
      <c r="L540" s="71" t="s">
        <v>279</v>
      </c>
      <c r="M540" s="72">
        <v>156613</v>
      </c>
      <c r="N540" s="14">
        <f t="shared" si="636"/>
        <v>429.076712328767</v>
      </c>
      <c r="O540" s="15">
        <v>2100</v>
      </c>
      <c r="P540" s="15">
        <f t="shared" si="605"/>
        <v>328887300</v>
      </c>
      <c r="Q540" s="16">
        <f>IFERROR(VLOOKUP(G540,SCENARIOS!$A$13:$E$18,3,0),0.025)</f>
        <v>0.025</v>
      </c>
      <c r="R540" s="52">
        <f>IFERROR(VLOOKUP(L540,INPUTS!$A$107:$B$120,2,0),0.0082)</f>
        <v>0.0039</v>
      </c>
      <c r="S540" s="52">
        <f t="shared" si="606"/>
        <v>8.19</v>
      </c>
      <c r="T540" s="15">
        <f t="shared" si="607"/>
        <v>1282660.47</v>
      </c>
      <c r="U540" s="15">
        <f>T540/INPUTS!$B$7*1000</f>
        <v>1603325587.5</v>
      </c>
      <c r="V540" s="15">
        <f>T540*INPUTS!$B$6</f>
        <v>4053207.0852</v>
      </c>
      <c r="W540" s="73" t="s">
        <v>396</v>
      </c>
      <c r="X540" s="73" t="s">
        <v>396</v>
      </c>
      <c r="Y540" s="67">
        <f>IFERROR(VLOOKUP(E540,INPUTS!$A$44:$B$103,2,0),0)</f>
        <v>0.02</v>
      </c>
      <c r="Z540" s="15">
        <f t="shared" si="632"/>
        <v>25653.2094</v>
      </c>
      <c r="AA540" s="20">
        <f>IFERROR(VLOOKUP(E540,INPUTS!$A$44:$C$103,3,0),SCENARIOS!$J$24)</f>
        <v>0.06</v>
      </c>
      <c r="AB540" s="15">
        <f t="shared" ref="AB540:AF540" si="662">$T540*AA540*(1+$Q540)^AB$2</f>
        <v>87072.7554064889</v>
      </c>
      <c r="AC540" s="20">
        <f>IFERROR(VLOOKUP($E540,INPUTS!$A$44:$G$103,4,0),SCENARIOS!$K$24)</f>
        <v>0.15</v>
      </c>
      <c r="AD540" s="15">
        <f t="shared" si="662"/>
        <v>246287.076464795</v>
      </c>
      <c r="AE540" s="20">
        <f>IFERROR(VLOOKUP($E540,INPUTS!$A$44:$G$103,5,0),SCENARIOS!$L$24)</f>
        <v>0.3</v>
      </c>
      <c r="AF540" s="15">
        <f t="shared" si="662"/>
        <v>557302.442082181</v>
      </c>
      <c r="AG540" s="20">
        <f>IFERROR(VLOOKUP($E540,INPUTS!$A$44:$G$103,6,0),SCENARIOS!$M$24)</f>
        <v>0.4</v>
      </c>
      <c r="AH540" s="15">
        <f t="shared" si="634"/>
        <v>840715.413381042</v>
      </c>
      <c r="AI540" s="20">
        <f>IFERROR(VLOOKUP($E540,INPUTS!$A$44:$G$103,7,0),SCENARIOS!$N$24)</f>
        <v>0.5</v>
      </c>
      <c r="AJ540" s="15">
        <f t="shared" si="635"/>
        <v>1188990.40425381</v>
      </c>
      <c r="AL540" t="str">
        <f t="shared" si="638"/>
        <v>MULTI</v>
      </c>
      <c r="AM540" s="21">
        <f t="shared" si="639"/>
        <v>2377980.80850762</v>
      </c>
    </row>
    <row r="541" ht="15" customHeight="1" spans="1:39">
      <c r="A541" s="24" t="s">
        <v>1511</v>
      </c>
      <c r="B541" s="70" t="s">
        <v>584</v>
      </c>
      <c r="C541" s="70" t="s">
        <v>585</v>
      </c>
      <c r="D541" s="70" t="s">
        <v>929</v>
      </c>
      <c r="E541" s="10" t="s">
        <v>1534</v>
      </c>
      <c r="F541" s="70" t="s">
        <v>609</v>
      </c>
      <c r="G541" s="70" t="s">
        <v>165</v>
      </c>
      <c r="H541" s="70" t="s">
        <v>1519</v>
      </c>
      <c r="I541" s="70" t="s">
        <v>1519</v>
      </c>
      <c r="J541" s="70" t="s">
        <v>1519</v>
      </c>
      <c r="K541" s="70" t="s">
        <v>1520</v>
      </c>
      <c r="L541" s="71" t="s">
        <v>279</v>
      </c>
      <c r="M541" s="72">
        <v>58692</v>
      </c>
      <c r="N541" s="14">
        <f t="shared" si="636"/>
        <v>160.8</v>
      </c>
      <c r="O541" s="15">
        <v>2000</v>
      </c>
      <c r="P541" s="15">
        <f t="shared" si="605"/>
        <v>117384000</v>
      </c>
      <c r="Q541" s="16">
        <f>IFERROR(VLOOKUP(G541,SCENARIOS!$A$13:$E$18,3,0),0.025)</f>
        <v>0.025</v>
      </c>
      <c r="R541" s="52">
        <f>IFERROR(VLOOKUP(L541,INPUTS!$A$107:$B$120,2,0),0.0082)</f>
        <v>0.0039</v>
      </c>
      <c r="S541" s="52">
        <f t="shared" si="606"/>
        <v>7.8</v>
      </c>
      <c r="T541" s="15">
        <f t="shared" si="607"/>
        <v>457797.6</v>
      </c>
      <c r="U541" s="15">
        <f>T541/INPUTS!$B$7*1000</f>
        <v>572247000</v>
      </c>
      <c r="V541" s="15">
        <f>T541*INPUTS!$B$6</f>
        <v>1446640.416</v>
      </c>
      <c r="W541" s="73" t="s">
        <v>396</v>
      </c>
      <c r="X541" s="73" t="s">
        <v>396</v>
      </c>
      <c r="Y541" s="67">
        <f>IFERROR(VLOOKUP(E541,INPUTS!$A$44:$B$103,2,0),0)</f>
        <v>0</v>
      </c>
      <c r="Z541" s="15">
        <f t="shared" si="632"/>
        <v>0</v>
      </c>
      <c r="AA541" s="20">
        <f>IFERROR(VLOOKUP(E541,INPUTS!$A$44:$C$103,3,0),SCENARIOS!$J$24)</f>
        <v>0.01</v>
      </c>
      <c r="AB541" s="15">
        <f t="shared" ref="AB541:AF541" si="663">$T541*AA541*(1+$Q541)^AB$2</f>
        <v>5179.55964481617</v>
      </c>
      <c r="AC541" s="20">
        <f>IFERROR(VLOOKUP($E541,INPUTS!$A$44:$G$103,4,0),SCENARIOS!$K$24)</f>
        <v>0.05</v>
      </c>
      <c r="AD541" s="15">
        <f t="shared" si="663"/>
        <v>29300.9816065093</v>
      </c>
      <c r="AE541" s="20">
        <f>IFERROR(VLOOKUP($E541,INPUTS!$A$44:$G$103,5,0),SCENARIOS!$L$24)</f>
        <v>0.1</v>
      </c>
      <c r="AF541" s="15">
        <f t="shared" si="663"/>
        <v>66302.7424707235</v>
      </c>
      <c r="AG541" s="20">
        <f>IFERROR(VLOOKUP($E541,INPUTS!$A$44:$G$103,6,0),SCENARIOS!$M$24)</f>
        <v>0.2</v>
      </c>
      <c r="AH541" s="15">
        <f t="shared" si="634"/>
        <v>150030.934737097</v>
      </c>
      <c r="AI541" s="20">
        <f>IFERROR(VLOOKUP($E541,INPUTS!$A$44:$G$103,7,0),SCENARIOS!$N$24)</f>
        <v>0.25</v>
      </c>
      <c r="AJ541" s="15">
        <f t="shared" si="635"/>
        <v>212182.789686511</v>
      </c>
      <c r="AL541" t="str">
        <f t="shared" si="638"/>
        <v>MULTI</v>
      </c>
      <c r="AM541" s="21">
        <f t="shared" si="639"/>
        <v>848731.158746046</v>
      </c>
    </row>
    <row r="542" ht="15" customHeight="1" spans="1:39">
      <c r="A542" s="6" t="s">
        <v>1512</v>
      </c>
      <c r="B542" s="70" t="s">
        <v>586</v>
      </c>
      <c r="C542" s="70" t="s">
        <v>587</v>
      </c>
      <c r="D542" s="70" t="s">
        <v>929</v>
      </c>
      <c r="E542" s="10" t="s">
        <v>216</v>
      </c>
      <c r="F542" s="70" t="s">
        <v>588</v>
      </c>
      <c r="G542" s="70" t="s">
        <v>165</v>
      </c>
      <c r="H542" s="70" t="s">
        <v>1519</v>
      </c>
      <c r="I542" s="70" t="s">
        <v>1519</v>
      </c>
      <c r="J542" s="70" t="s">
        <v>1519</v>
      </c>
      <c r="K542" s="70" t="s">
        <v>1520</v>
      </c>
      <c r="L542" s="71" t="s">
        <v>282</v>
      </c>
      <c r="M542" s="72">
        <v>28602</v>
      </c>
      <c r="N542" s="14">
        <f t="shared" si="636"/>
        <v>78.3616438356164</v>
      </c>
      <c r="O542" s="15">
        <v>2400</v>
      </c>
      <c r="P542" s="15">
        <f t="shared" si="605"/>
        <v>68644800</v>
      </c>
      <c r="Q542" s="16">
        <f>IFERROR(VLOOKUP(G542,SCENARIOS!$A$13:$E$18,3,0),0.025)</f>
        <v>0.025</v>
      </c>
      <c r="R542" s="52">
        <f>IFERROR(VLOOKUP(L542,INPUTS!$A$107:$B$120,2,0),0.0082)</f>
        <v>0.0042</v>
      </c>
      <c r="S542" s="52">
        <f t="shared" si="606"/>
        <v>10.08</v>
      </c>
      <c r="T542" s="15">
        <f t="shared" si="607"/>
        <v>288308.16</v>
      </c>
      <c r="U542" s="15">
        <f>T542/INPUTS!$B$7*1000</f>
        <v>360385200</v>
      </c>
      <c r="V542" s="15">
        <f>T542*INPUTS!$B$6</f>
        <v>911053.7856</v>
      </c>
      <c r="W542" s="73" t="s">
        <v>396</v>
      </c>
      <c r="X542" s="73" t="s">
        <v>396</v>
      </c>
      <c r="Y542" s="67">
        <f>IFERROR(VLOOKUP(E542,INPUTS!$A$44:$B$103,2,0),0)</f>
        <v>0.02</v>
      </c>
      <c r="Z542" s="15">
        <f t="shared" si="632"/>
        <v>5766.1632</v>
      </c>
      <c r="AA542" s="20">
        <f>IFERROR(VLOOKUP(E542,INPUTS!$A$44:$C$103,3,0),SCENARIOS!$J$24)</f>
        <v>0.06</v>
      </c>
      <c r="AB542" s="15">
        <f t="shared" ref="AB542:AF542" si="664">$T542*AA542*(1+$Q542)^AB$2</f>
        <v>19571.6532040431</v>
      </c>
      <c r="AC542" s="20">
        <f>IFERROR(VLOOKUP($E542,INPUTS!$A$44:$G$103,4,0),SCENARIOS!$K$24)</f>
        <v>0.15</v>
      </c>
      <c r="AD542" s="15">
        <f t="shared" si="664"/>
        <v>55358.8229372535</v>
      </c>
      <c r="AE542" s="20">
        <f>IFERROR(VLOOKUP($E542,INPUTS!$A$44:$G$103,5,0),SCENARIOS!$L$24)</f>
        <v>0.3</v>
      </c>
      <c r="AF542" s="15">
        <f t="shared" si="664"/>
        <v>125266.853854333</v>
      </c>
      <c r="AG542" s="20">
        <f>IFERROR(VLOOKUP($E542,INPUTS!$A$44:$G$103,6,0),SCENARIOS!$M$24)</f>
        <v>0.4</v>
      </c>
      <c r="AH542" s="15">
        <f t="shared" si="634"/>
        <v>188970.59633835</v>
      </c>
      <c r="AI542" s="20">
        <f>IFERROR(VLOOKUP($E542,INPUTS!$A$44:$G$103,7,0),SCENARIOS!$N$24)</f>
        <v>0.5</v>
      </c>
      <c r="AJ542" s="15">
        <f t="shared" si="635"/>
        <v>267253.60586506</v>
      </c>
      <c r="AL542" t="str">
        <f t="shared" si="638"/>
        <v>MULTI</v>
      </c>
      <c r="AM542" s="21">
        <f t="shared" si="639"/>
        <v>534507.211730119</v>
      </c>
    </row>
    <row r="543" ht="15" customHeight="1" spans="1:39">
      <c r="A543" s="24" t="s">
        <v>1513</v>
      </c>
      <c r="B543" s="70" t="s">
        <v>586</v>
      </c>
      <c r="C543" s="70" t="s">
        <v>587</v>
      </c>
      <c r="D543" s="70" t="s">
        <v>929</v>
      </c>
      <c r="E543" s="10" t="s">
        <v>221</v>
      </c>
      <c r="F543" s="70" t="s">
        <v>662</v>
      </c>
      <c r="G543" s="70" t="s">
        <v>165</v>
      </c>
      <c r="H543" s="70" t="s">
        <v>1519</v>
      </c>
      <c r="I543" s="70" t="s">
        <v>1519</v>
      </c>
      <c r="J543" s="70" t="s">
        <v>1519</v>
      </c>
      <c r="K543" s="70" t="s">
        <v>1520</v>
      </c>
      <c r="L543" s="71" t="s">
        <v>282</v>
      </c>
      <c r="M543" s="72">
        <v>37153</v>
      </c>
      <c r="N543" s="14">
        <f t="shared" si="636"/>
        <v>101.78904109589</v>
      </c>
      <c r="O543" s="15">
        <v>2200</v>
      </c>
      <c r="P543" s="15">
        <f t="shared" si="605"/>
        <v>81736600</v>
      </c>
      <c r="Q543" s="16">
        <f>IFERROR(VLOOKUP(G543,SCENARIOS!$A$13:$E$18,3,0),0.025)</f>
        <v>0.025</v>
      </c>
      <c r="R543" s="52">
        <f>IFERROR(VLOOKUP(L543,INPUTS!$A$107:$B$120,2,0),0.0082)</f>
        <v>0.0042</v>
      </c>
      <c r="S543" s="52">
        <f t="shared" si="606"/>
        <v>9.24</v>
      </c>
      <c r="T543" s="15">
        <f t="shared" si="607"/>
        <v>343293.72</v>
      </c>
      <c r="U543" s="15">
        <f>T543/INPUTS!$B$7*1000</f>
        <v>429117150</v>
      </c>
      <c r="V543" s="15">
        <f>T543*INPUTS!$B$6</f>
        <v>1084808.1552</v>
      </c>
      <c r="W543" s="73" t="s">
        <v>396</v>
      </c>
      <c r="X543" s="73" t="s">
        <v>396</v>
      </c>
      <c r="Y543" s="67">
        <f>IFERROR(VLOOKUP(E543,INPUTS!$A$44:$B$103,2,0),0)</f>
        <v>0.02</v>
      </c>
      <c r="Z543" s="15">
        <f t="shared" si="632"/>
        <v>6865.8744</v>
      </c>
      <c r="AA543" s="20">
        <f>IFERROR(VLOOKUP(E543,INPUTS!$A$44:$C$103,3,0),SCENARIOS!$J$24)</f>
        <v>0.06</v>
      </c>
      <c r="AB543" s="15">
        <f t="shared" ref="AB543:AF543" si="665">$T543*AA543*(1+$Q543)^AB$2</f>
        <v>23304.3200545065</v>
      </c>
      <c r="AC543" s="20">
        <f>IFERROR(VLOOKUP($E543,INPUTS!$A$44:$G$103,4,0),SCENARIOS!$K$24)</f>
        <v>0.15</v>
      </c>
      <c r="AD543" s="15">
        <f t="shared" si="665"/>
        <v>65916.7477637508</v>
      </c>
      <c r="AE543" s="20">
        <f>IFERROR(VLOOKUP($E543,INPUTS!$A$44:$G$103,5,0),SCENARIOS!$L$24)</f>
        <v>0.3</v>
      </c>
      <c r="AF543" s="15">
        <f t="shared" si="665"/>
        <v>149157.499573895</v>
      </c>
      <c r="AG543" s="20">
        <f>IFERROR(VLOOKUP($E543,INPUTS!$A$44:$G$103,6,0),SCENARIOS!$M$24)</f>
        <v>0.4</v>
      </c>
      <c r="AH543" s="15">
        <f t="shared" si="634"/>
        <v>225010.693376179</v>
      </c>
      <c r="AI543" s="20">
        <f>IFERROR(VLOOKUP($E543,INPUTS!$A$44:$G$103,7,0),SCENARIOS!$N$24)</f>
        <v>0.5</v>
      </c>
      <c r="AJ543" s="15">
        <f t="shared" si="635"/>
        <v>318223.683092529</v>
      </c>
      <c r="AL543" t="str">
        <f t="shared" si="638"/>
        <v>MULTI</v>
      </c>
      <c r="AM543" s="21">
        <f t="shared" si="639"/>
        <v>636447.366185058</v>
      </c>
    </row>
    <row r="544" ht="15" customHeight="1" spans="1:39">
      <c r="A544" s="6" t="s">
        <v>1515</v>
      </c>
      <c r="B544" s="70" t="s">
        <v>586</v>
      </c>
      <c r="C544" s="70" t="s">
        <v>587</v>
      </c>
      <c r="D544" s="70" t="s">
        <v>929</v>
      </c>
      <c r="E544" s="10" t="s">
        <v>230</v>
      </c>
      <c r="F544" s="70" t="s">
        <v>938</v>
      </c>
      <c r="G544" s="70" t="s">
        <v>165</v>
      </c>
      <c r="H544" s="70" t="s">
        <v>1519</v>
      </c>
      <c r="I544" s="70" t="s">
        <v>1519</v>
      </c>
      <c r="J544" s="70" t="s">
        <v>1519</v>
      </c>
      <c r="K544" s="70" t="s">
        <v>1520</v>
      </c>
      <c r="L544" s="71" t="s">
        <v>282</v>
      </c>
      <c r="M544" s="72">
        <v>102777</v>
      </c>
      <c r="N544" s="14">
        <f t="shared" si="636"/>
        <v>281.580821917808</v>
      </c>
      <c r="O544" s="15">
        <v>2400</v>
      </c>
      <c r="P544" s="15">
        <f t="shared" si="605"/>
        <v>246664800</v>
      </c>
      <c r="Q544" s="16">
        <f>IFERROR(VLOOKUP(G544,SCENARIOS!$A$13:$E$18,3,0),0.025)</f>
        <v>0.025</v>
      </c>
      <c r="R544" s="52">
        <f>IFERROR(VLOOKUP(L544,INPUTS!$A$107:$B$120,2,0),0.0082)</f>
        <v>0.0042</v>
      </c>
      <c r="S544" s="52">
        <f t="shared" si="606"/>
        <v>10.08</v>
      </c>
      <c r="T544" s="15">
        <f t="shared" si="607"/>
        <v>1035992.16</v>
      </c>
      <c r="U544" s="15">
        <f>T544/INPUTS!$B$7*1000</f>
        <v>1294990200</v>
      </c>
      <c r="V544" s="15">
        <f>T544*INPUTS!$B$6</f>
        <v>3273735.2256</v>
      </c>
      <c r="W544" s="73" t="s">
        <v>396</v>
      </c>
      <c r="X544" s="73" t="s">
        <v>396</v>
      </c>
      <c r="Y544" s="67">
        <f>IFERROR(VLOOKUP(E544,INPUTS!$A$44:$B$103,2,0),0)</f>
        <v>0.02</v>
      </c>
      <c r="Z544" s="15">
        <f t="shared" si="632"/>
        <v>20719.8432</v>
      </c>
      <c r="AA544" s="20">
        <f>IFERROR(VLOOKUP(E544,INPUTS!$A$44:$C$103,3,0),SCENARIOS!$J$24)</f>
        <v>0.1</v>
      </c>
      <c r="AB544" s="15">
        <f t="shared" ref="AB544:AF544" si="666">$T544*AA544*(1+$Q544)^AB$2</f>
        <v>117213.00383143</v>
      </c>
      <c r="AC544" s="20">
        <f>IFERROR(VLOOKUP($E544,INPUTS!$A$44:$G$103,4,0),SCENARIOS!$K$24)</f>
        <v>0.15</v>
      </c>
      <c r="AD544" s="15">
        <f t="shared" si="666"/>
        <v>198923.63278869</v>
      </c>
      <c r="AE544" s="20">
        <f>IFERROR(VLOOKUP($E544,INPUTS!$A$44:$G$103,5,0),SCENARIOS!$L$24)</f>
        <v>0.3</v>
      </c>
      <c r="AF544" s="15">
        <f t="shared" si="666"/>
        <v>450127.663750325</v>
      </c>
      <c r="AG544" s="20">
        <f>IFERROR(VLOOKUP($E544,INPUTS!$A$44:$G$103,6,0),SCENARIOS!$M$24)</f>
        <v>0.4</v>
      </c>
      <c r="AH544" s="15">
        <f t="shared" si="634"/>
        <v>679037.514155183</v>
      </c>
      <c r="AI544" s="20">
        <f>IFERROR(VLOOKUP($E544,INPUTS!$A$44:$G$103,7,0),SCENARIOS!$N$24)</f>
        <v>0.5</v>
      </c>
      <c r="AJ544" s="15">
        <f t="shared" si="635"/>
        <v>960335.77547001</v>
      </c>
      <c r="AL544" t="str">
        <f t="shared" si="638"/>
        <v>MULTI</v>
      </c>
      <c r="AM544" s="21">
        <f t="shared" si="639"/>
        <v>1920671.55094002</v>
      </c>
    </row>
    <row r="545" ht="15" customHeight="1" spans="1:64">
      <c r="A545" s="24" t="s">
        <v>1516</v>
      </c>
      <c r="B545" s="70" t="s">
        <v>586</v>
      </c>
      <c r="C545" s="70" t="s">
        <v>587</v>
      </c>
      <c r="D545" s="70" t="s">
        <v>929</v>
      </c>
      <c r="E545" s="10" t="s">
        <v>210</v>
      </c>
      <c r="F545" s="70" t="s">
        <v>603</v>
      </c>
      <c r="G545" s="70" t="s">
        <v>165</v>
      </c>
      <c r="H545" s="70" t="s">
        <v>1519</v>
      </c>
      <c r="I545" s="70" t="s">
        <v>1519</v>
      </c>
      <c r="J545" s="70" t="s">
        <v>1519</v>
      </c>
      <c r="K545" s="70" t="s">
        <v>1520</v>
      </c>
      <c r="L545" s="71" t="s">
        <v>282</v>
      </c>
      <c r="M545" s="72">
        <v>34000</v>
      </c>
      <c r="N545" s="14">
        <f t="shared" si="636"/>
        <v>93.1506849315068</v>
      </c>
      <c r="O545" s="15">
        <v>2300</v>
      </c>
      <c r="P545" s="15">
        <f t="shared" si="605"/>
        <v>78200000</v>
      </c>
      <c r="Q545" s="16">
        <f>IFERROR(VLOOKUP(G545,SCENARIOS!$A$13:$E$18,3,0),0.025)</f>
        <v>0.025</v>
      </c>
      <c r="R545" s="70">
        <f>IFERROR(VLOOKUP(L545,INPUTS!$A$107:$B$120,2,0),0.0082)</f>
        <v>0.0042</v>
      </c>
      <c r="S545" s="70">
        <f t="shared" si="606"/>
        <v>9.66</v>
      </c>
      <c r="T545" s="15">
        <f t="shared" si="607"/>
        <v>328440</v>
      </c>
      <c r="U545" s="15">
        <f>T545/INPUTS!$B$7*1000</f>
        <v>410550000</v>
      </c>
      <c r="V545" s="15">
        <f>T545*INPUTS!$B$6</f>
        <v>1037870.4</v>
      </c>
      <c r="W545" s="73" t="s">
        <v>396</v>
      </c>
      <c r="X545" s="73" t="s">
        <v>396</v>
      </c>
      <c r="Y545" s="67">
        <f>IFERROR(VLOOKUP(E545,INPUTS!$A$44:$B$103,2,0),0)</f>
        <v>0.02</v>
      </c>
      <c r="Z545" s="15">
        <f t="shared" si="632"/>
        <v>6568.8</v>
      </c>
      <c r="AA545" s="20">
        <f>IFERROR(VLOOKUP(E545,INPUTS!$A$44:$C$103,3,0),SCENARIOS!$J$24)</f>
        <v>0.06</v>
      </c>
      <c r="AB545" s="15">
        <f t="shared" ref="AB545:AF545" si="667">$T545*AA545*(1+$Q545)^AB$2</f>
        <v>22295.9828065078</v>
      </c>
      <c r="AC545" s="20">
        <f>IFERROR(VLOOKUP($E545,INPUTS!$A$44:$G$103,4,0),SCENARIOS!$K$24)</f>
        <v>0.15</v>
      </c>
      <c r="AD545" s="15">
        <f t="shared" si="667"/>
        <v>63064.6451543777</v>
      </c>
      <c r="AE545" s="20">
        <f>IFERROR(VLOOKUP($E545,INPUTS!$A$44:$G$103,5,0),SCENARIOS!$L$24)</f>
        <v>0.3</v>
      </c>
      <c r="AF545" s="15">
        <f t="shared" si="667"/>
        <v>142703.714941392</v>
      </c>
      <c r="AG545" s="20">
        <f>IFERROR(VLOOKUP($E545,INPUTS!$A$44:$G$103,6,0),SCENARIOS!$M$24)</f>
        <v>0.4</v>
      </c>
      <c r="AH545" s="15">
        <f t="shared" si="634"/>
        <v>215274.873459591</v>
      </c>
      <c r="AI545" s="20">
        <f>IFERROR(VLOOKUP($E545,INPUTS!$A$44:$G$103,7,0),SCENARIOS!$N$24)</f>
        <v>0.5</v>
      </c>
      <c r="AJ545" s="15">
        <f t="shared" si="635"/>
        <v>304454.699826464</v>
      </c>
      <c r="AL545" t="str">
        <f t="shared" si="638"/>
        <v>MULTI</v>
      </c>
      <c r="AM545" s="21">
        <f t="shared" si="639"/>
        <v>608909.399652928</v>
      </c>
    </row>
    <row r="546" ht="15" customHeight="1" spans="1:64">
      <c r="A546" s="6" t="s">
        <v>1517</v>
      </c>
      <c r="B546" s="70" t="s">
        <v>586</v>
      </c>
      <c r="C546" s="70" t="s">
        <v>587</v>
      </c>
      <c r="D546" s="70" t="s">
        <v>929</v>
      </c>
      <c r="E546" s="10" t="s">
        <v>1540</v>
      </c>
      <c r="F546" s="70" t="s">
        <v>439</v>
      </c>
      <c r="G546" s="70" t="s">
        <v>177</v>
      </c>
      <c r="H546" s="70" t="s">
        <v>1519</v>
      </c>
      <c r="I546" s="70" t="s">
        <v>1519</v>
      </c>
      <c r="J546" s="70" t="s">
        <v>1519</v>
      </c>
      <c r="K546" s="70" t="s">
        <v>1520</v>
      </c>
      <c r="L546" s="71" t="s">
        <v>282</v>
      </c>
      <c r="M546" s="72">
        <v>162729</v>
      </c>
      <c r="N546" s="14">
        <f t="shared" si="636"/>
        <v>445.832876712329</v>
      </c>
      <c r="O546" s="15">
        <v>3800</v>
      </c>
      <c r="P546" s="15">
        <f t="shared" si="605"/>
        <v>618370200</v>
      </c>
      <c r="Q546" s="16">
        <f>IFERROR(VLOOKUP(G546,SCENARIOS!$A$13:$E$18,3,0),0.025)</f>
        <v>0.045</v>
      </c>
      <c r="R546" s="70">
        <f>IFERROR(VLOOKUP(L546,INPUTS!$A$107:$B$120,2,0),0.0082)</f>
        <v>0.0042</v>
      </c>
      <c r="S546" s="70">
        <f t="shared" si="606"/>
        <v>15.96</v>
      </c>
      <c r="T546" s="15">
        <f t="shared" si="607"/>
        <v>2597154.84</v>
      </c>
      <c r="U546" s="15">
        <f>T546/INPUTS!$B$7*1000</f>
        <v>3246443550</v>
      </c>
      <c r="V546" s="15">
        <f>T546*INPUTS!$B$6</f>
        <v>8207009.2944</v>
      </c>
      <c r="W546" s="73" t="s">
        <v>396</v>
      </c>
      <c r="X546" s="73" t="s">
        <v>396</v>
      </c>
      <c r="Y546" s="67">
        <f>IFERROR(VLOOKUP(E546,INPUTS!$A$44:$B$103,2,0),0)</f>
        <v>0</v>
      </c>
      <c r="Z546" s="15">
        <f t="shared" si="632"/>
        <v>0</v>
      </c>
      <c r="AA546" s="20">
        <f>IFERROR(VLOOKUP(E546,INPUTS!$A$44:$C$103,3,0),SCENARIOS!$J$24)</f>
        <v>0.01</v>
      </c>
      <c r="AB546" s="15">
        <f t="shared" ref="AB546:AF546" si="668">$T546*AA546*(1+$Q546)^AB$2</f>
        <v>32365.2745089639</v>
      </c>
      <c r="AC546" s="20">
        <f>IFERROR(VLOOKUP($E546,INPUTS!$A$44:$G$103,4,0),SCENARIOS!$K$24)</f>
        <v>0.05</v>
      </c>
      <c r="AD546" s="15">
        <f t="shared" si="668"/>
        <v>201665.102501279</v>
      </c>
      <c r="AE546" s="20">
        <f>IFERROR(VLOOKUP($E546,INPUTS!$A$44:$G$103,5,0),SCENARIOS!$L$24)</f>
        <v>0.1</v>
      </c>
      <c r="AF546" s="15">
        <f t="shared" si="668"/>
        <v>502622.816384121</v>
      </c>
      <c r="AG546" s="20">
        <f>IFERROR(VLOOKUP($E546,INPUTS!$A$44:$G$103,6,0),SCENARIOS!$M$24)</f>
        <v>0.2</v>
      </c>
      <c r="AH546" s="15">
        <f t="shared" si="634"/>
        <v>1252718.95046047</v>
      </c>
      <c r="AI546" s="20">
        <f>IFERROR(VLOOKUP($E546,INPUTS!$A$44:$G$103,7,0),SCENARIOS!$N$24)</f>
        <v>0.25</v>
      </c>
      <c r="AJ546" s="15">
        <f t="shared" si="635"/>
        <v>1951394.66127452</v>
      </c>
      <c r="AL546" t="str">
        <f t="shared" si="638"/>
        <v>MULTI</v>
      </c>
      <c r="AM546" s="21">
        <f t="shared" si="639"/>
        <v>7805578.64509807</v>
      </c>
    </row>
    <row r="547" s="1" customFormat="1" ht="15" customHeight="1" spans="1:64">
      <c r="A547" s="24" t="s">
        <v>1518</v>
      </c>
      <c r="B547" s="70" t="s">
        <v>651</v>
      </c>
      <c r="C547" s="70" t="s">
        <v>652</v>
      </c>
      <c r="D547" s="70" t="s">
        <v>929</v>
      </c>
      <c r="E547" s="10" t="s">
        <v>206</v>
      </c>
      <c r="F547" s="70" t="s">
        <v>408</v>
      </c>
      <c r="G547" s="70" t="s">
        <v>165</v>
      </c>
      <c r="H547" s="70" t="s">
        <v>1519</v>
      </c>
      <c r="I547" s="70" t="s">
        <v>1519</v>
      </c>
      <c r="J547" s="70" t="s">
        <v>1519</v>
      </c>
      <c r="K547" s="70" t="s">
        <v>1520</v>
      </c>
      <c r="L547" s="71" t="s">
        <v>279</v>
      </c>
      <c r="M547" s="72">
        <v>184885</v>
      </c>
      <c r="N547" s="14">
        <f t="shared" si="636"/>
        <v>506.534246575342</v>
      </c>
      <c r="O547" s="15">
        <v>1800</v>
      </c>
      <c r="P547" s="15">
        <f t="shared" si="605"/>
        <v>332793000</v>
      </c>
      <c r="Q547" s="16">
        <f>IFERROR(VLOOKUP(G547,SCENARIOS!$A$13:$E$18,3,0),0.025)</f>
        <v>0.025</v>
      </c>
      <c r="R547" s="70">
        <f>IFERROR(VLOOKUP(L547,INPUTS!$A$107:$B$120,2,0),0.0082)</f>
        <v>0.0039</v>
      </c>
      <c r="S547" s="70">
        <f t="shared" si="606"/>
        <v>7.02</v>
      </c>
      <c r="T547" s="15">
        <f t="shared" si="607"/>
        <v>1297892.7</v>
      </c>
      <c r="U547" s="15">
        <f>T547/INPUTS!$B$7*1000</f>
        <v>1622365875</v>
      </c>
      <c r="V547" s="15">
        <f>T547*INPUTS!$B$6</f>
        <v>4101340.932</v>
      </c>
      <c r="W547" s="73" t="s">
        <v>396</v>
      </c>
      <c r="X547" s="73" t="s">
        <v>396</v>
      </c>
      <c r="Y547" s="74">
        <f>IFERROR(VLOOKUP(E547,INPUTS!$A$44:$B$103,2,0),0)</f>
        <v>0.02</v>
      </c>
      <c r="Z547" s="15">
        <f t="shared" si="632"/>
        <v>25957.854</v>
      </c>
      <c r="AA547" s="20">
        <f>IFERROR(VLOOKUP(E547,INPUTS!$A$44:$C$103,3,0),SCENARIOS!$J$24)</f>
        <v>0.06</v>
      </c>
      <c r="AB547" s="15">
        <f t="shared" ref="AB547:AF547" si="669">$T547*AA547*(1+$Q547)^AB$2</f>
        <v>88106.7876138472</v>
      </c>
      <c r="AC547" s="20">
        <f>IFERROR(VLOOKUP($E547,INPUTS!$A$44:$G$103,4,0),SCENARIOS!$K$24)</f>
        <v>0.15</v>
      </c>
      <c r="AD547" s="15">
        <f t="shared" si="669"/>
        <v>249211.857794292</v>
      </c>
      <c r="AE547" s="20">
        <f>IFERROR(VLOOKUP($E547,INPUTS!$A$44:$G$103,5,0),SCENARIOS!$L$24)</f>
        <v>0.3</v>
      </c>
      <c r="AF547" s="15">
        <f t="shared" si="669"/>
        <v>563920.685316385</v>
      </c>
      <c r="AG547" s="20">
        <f>IFERROR(VLOOKUP($E547,INPUTS!$A$44:$G$103,6,0),SCENARIOS!$M$24)</f>
        <v>0.4</v>
      </c>
      <c r="AH547" s="15">
        <f t="shared" si="634"/>
        <v>850699.326381156</v>
      </c>
      <c r="AI547" s="20">
        <f>IFERROR(VLOOKUP($E547,INPUTS!$A$44:$G$103,7,0),SCENARIOS!$N$24)</f>
        <v>0.5</v>
      </c>
      <c r="AJ547" s="15">
        <f t="shared" si="635"/>
        <v>1203110.2557102</v>
      </c>
      <c r="AL547" t="str">
        <f t="shared" si="638"/>
        <v>MULTI</v>
      </c>
      <c r="AM547" s="21">
        <f t="shared" si="639"/>
        <v>2406220.51142041</v>
      </c>
      <c r="BL547"/>
    </row>
    <row r="548" s="1" customFormat="1" ht="15" customHeight="1" spans="1:64">
      <c r="A548" s="6" t="s">
        <v>1521</v>
      </c>
      <c r="B548" s="70" t="s">
        <v>651</v>
      </c>
      <c r="C548" s="70" t="s">
        <v>652</v>
      </c>
      <c r="D548" s="70" t="s">
        <v>929</v>
      </c>
      <c r="E548" s="10" t="s">
        <v>205</v>
      </c>
      <c r="F548" s="70" t="s">
        <v>408</v>
      </c>
      <c r="G548" s="70" t="s">
        <v>165</v>
      </c>
      <c r="H548" s="70" t="s">
        <v>1519</v>
      </c>
      <c r="I548" s="70" t="s">
        <v>1519</v>
      </c>
      <c r="J548" s="70" t="s">
        <v>1519</v>
      </c>
      <c r="K548" s="70" t="s">
        <v>1520</v>
      </c>
      <c r="L548" s="71" t="s">
        <v>279</v>
      </c>
      <c r="M548" s="72">
        <v>92443</v>
      </c>
      <c r="N548" s="14">
        <f t="shared" si="636"/>
        <v>253.268493150685</v>
      </c>
      <c r="O548" s="15">
        <v>1900</v>
      </c>
      <c r="P548" s="15">
        <f t="shared" si="605"/>
        <v>175641700</v>
      </c>
      <c r="Q548" s="16">
        <f>IFERROR(VLOOKUP(G548,SCENARIOS!$A$13:$E$18,3,0),0.025)</f>
        <v>0.025</v>
      </c>
      <c r="R548" s="70">
        <f>IFERROR(VLOOKUP(L548,INPUTS!$A$107:$B$120,2,0),0.0082)</f>
        <v>0.0039</v>
      </c>
      <c r="S548" s="70">
        <f t="shared" si="606"/>
        <v>7.41</v>
      </c>
      <c r="T548" s="15">
        <f t="shared" si="607"/>
        <v>685002.63</v>
      </c>
      <c r="U548" s="15">
        <f>T548/INPUTS!$B$7*1000</f>
        <v>856253287.5</v>
      </c>
      <c r="V548" s="15">
        <f>T548*INPUTS!$B$6</f>
        <v>2164608.3108</v>
      </c>
      <c r="W548" s="73" t="s">
        <v>396</v>
      </c>
      <c r="X548" s="73" t="s">
        <v>396</v>
      </c>
      <c r="Y548" s="74">
        <f>IFERROR(VLOOKUP(E548,INPUTS!$A$44:$B$103,2,0),0)</f>
        <v>0.02</v>
      </c>
      <c r="Z548" s="15">
        <f t="shared" si="632"/>
        <v>13700.0526</v>
      </c>
      <c r="AA548" s="20">
        <f>IFERROR(VLOOKUP(E548,INPUTS!$A$44:$C$103,3,0),SCENARIOS!$J$24)</f>
        <v>0.06</v>
      </c>
      <c r="AB548" s="15">
        <f t="shared" ref="AB548:AF548" si="670">$T548*AA548*(1+$Q548)^AB$2</f>
        <v>46501.0560860207</v>
      </c>
      <c r="AC548" s="20">
        <f>IFERROR(VLOOKUP($E548,INPUTS!$A$44:$G$103,4,0),SCENARIOS!$K$24)</f>
        <v>0.15</v>
      </c>
      <c r="AD548" s="15">
        <f t="shared" si="670"/>
        <v>131529.191909528</v>
      </c>
      <c r="AE548" s="20">
        <f>IFERROR(VLOOKUP($E548,INPUTS!$A$44:$G$103,5,0),SCENARIOS!$L$24)</f>
        <v>0.3</v>
      </c>
      <c r="AF548" s="15">
        <f t="shared" si="670"/>
        <v>297626.415922615</v>
      </c>
      <c r="AG548" s="20">
        <f>IFERROR(VLOOKUP($E548,INPUTS!$A$44:$G$103,6,0),SCENARIOS!$M$24)</f>
        <v>0.4</v>
      </c>
      <c r="AH548" s="15">
        <f t="shared" si="634"/>
        <v>448982.628464064</v>
      </c>
      <c r="AI548" s="20">
        <f>IFERROR(VLOOKUP($E548,INPUTS!$A$44:$G$103,7,0),SCENARIOS!$N$24)</f>
        <v>0.5</v>
      </c>
      <c r="AJ548" s="15">
        <f t="shared" si="635"/>
        <v>634978.291611827</v>
      </c>
      <c r="AL548" t="str">
        <f t="shared" si="638"/>
        <v>MULTI</v>
      </c>
      <c r="AM548" s="21">
        <f t="shared" si="639"/>
        <v>1269956.58322365</v>
      </c>
      <c r="BL548"/>
    </row>
    <row r="549" s="1" customFormat="1" ht="15" customHeight="1" spans="1:64">
      <c r="A549" s="24" t="s">
        <v>1523</v>
      </c>
      <c r="B549" s="70" t="s">
        <v>651</v>
      </c>
      <c r="C549" s="70" t="s">
        <v>652</v>
      </c>
      <c r="D549" s="70" t="s">
        <v>929</v>
      </c>
      <c r="E549" s="10" t="s">
        <v>207</v>
      </c>
      <c r="F549" s="70" t="s">
        <v>609</v>
      </c>
      <c r="G549" s="70" t="s">
        <v>165</v>
      </c>
      <c r="H549" s="70" t="s">
        <v>1519</v>
      </c>
      <c r="I549" s="70" t="s">
        <v>1519</v>
      </c>
      <c r="J549" s="70" t="s">
        <v>1519</v>
      </c>
      <c r="K549" s="70" t="s">
        <v>1520</v>
      </c>
      <c r="L549" s="71" t="s">
        <v>279</v>
      </c>
      <c r="M549" s="72">
        <v>35215</v>
      </c>
      <c r="N549" s="14">
        <f t="shared" si="636"/>
        <v>96.4794520547945</v>
      </c>
      <c r="O549" s="15">
        <v>1700</v>
      </c>
      <c r="P549" s="15">
        <f t="shared" si="605"/>
        <v>59865500</v>
      </c>
      <c r="Q549" s="16">
        <f>IFERROR(VLOOKUP(G549,SCENARIOS!$A$13:$E$18,3,0),0.025)</f>
        <v>0.025</v>
      </c>
      <c r="R549" s="70">
        <f>IFERROR(VLOOKUP(L549,INPUTS!$A$107:$B$120,2,0),0.0082)</f>
        <v>0.0039</v>
      </c>
      <c r="S549" s="70">
        <f t="shared" si="606"/>
        <v>6.63</v>
      </c>
      <c r="T549" s="15">
        <f t="shared" si="607"/>
        <v>233475.45</v>
      </c>
      <c r="U549" s="15">
        <f>T549/INPUTS!$B$7*1000</f>
        <v>291844312.5</v>
      </c>
      <c r="V549" s="15">
        <f>T549*INPUTS!$B$6</f>
        <v>737782.422</v>
      </c>
      <c r="W549" s="73" t="s">
        <v>396</v>
      </c>
      <c r="X549" s="73" t="s">
        <v>396</v>
      </c>
      <c r="Y549" s="74">
        <f>IFERROR(VLOOKUP(E549,INPUTS!$A$44:$B$103,2,0),0)</f>
        <v>0.02</v>
      </c>
      <c r="Z549" s="15">
        <f t="shared" si="632"/>
        <v>4669.509</v>
      </c>
      <c r="AA549" s="20">
        <f>IFERROR(VLOOKUP(E549,INPUTS!$A$44:$C$103,3,0),SCENARIOS!$J$24)</f>
        <v>0.06</v>
      </c>
      <c r="AB549" s="15">
        <f t="shared" ref="AB549:AF549" si="671">$T549*AA549*(1+$Q549)^AB$2</f>
        <v>15849.3624983001</v>
      </c>
      <c r="AC549" s="20">
        <f>IFERROR(VLOOKUP($E549,INPUTS!$A$44:$G$103,4,0),SCENARIOS!$K$24)</f>
        <v>0.15</v>
      </c>
      <c r="AD549" s="15">
        <f t="shared" si="671"/>
        <v>44830.2472491434</v>
      </c>
      <c r="AE549" s="20">
        <f>IFERROR(VLOOKUP($E549,INPUTS!$A$44:$G$103,5,0),SCENARIOS!$L$24)</f>
        <v>0.3</v>
      </c>
      <c r="AF549" s="15">
        <f t="shared" si="671"/>
        <v>101442.619847196</v>
      </c>
      <c r="AG549" s="20">
        <f>IFERROR(VLOOKUP($E549,INPUTS!$A$44:$G$103,6,0),SCENARIOS!$M$24)</f>
        <v>0.4</v>
      </c>
      <c r="AH549" s="15">
        <f t="shared" si="634"/>
        <v>153030.684309679</v>
      </c>
      <c r="AI549" s="20">
        <f>IFERROR(VLOOKUP($E549,INPUTS!$A$44:$G$103,7,0),SCENARIOS!$N$24)</f>
        <v>0.5</v>
      </c>
      <c r="AJ549" s="15">
        <f t="shared" si="635"/>
        <v>216425.216315304</v>
      </c>
      <c r="AL549" t="str">
        <f t="shared" si="638"/>
        <v>MULTI</v>
      </c>
      <c r="AM549" s="21">
        <f t="shared" si="639"/>
        <v>432850.432630609</v>
      </c>
      <c r="BL549"/>
    </row>
    <row r="550" s="1" customFormat="1" ht="15" customHeight="1" spans="1:64">
      <c r="A550" s="6" t="s">
        <v>1525</v>
      </c>
      <c r="B550" s="52" t="s">
        <v>409</v>
      </c>
      <c r="C550" s="52" t="s">
        <v>410</v>
      </c>
      <c r="D550" s="52" t="s">
        <v>929</v>
      </c>
      <c r="E550" s="10" t="s">
        <v>255</v>
      </c>
      <c r="F550" s="52" t="s">
        <v>930</v>
      </c>
      <c r="G550" s="52" t="s">
        <v>169</v>
      </c>
      <c r="H550" s="52" t="s">
        <v>203</v>
      </c>
      <c r="I550" s="52" t="s">
        <v>399</v>
      </c>
      <c r="J550" s="52" t="s">
        <v>165</v>
      </c>
      <c r="K550" s="52" t="s">
        <v>931</v>
      </c>
      <c r="L550" s="53" t="s">
        <v>1545</v>
      </c>
      <c r="M550" s="13">
        <v>2001</v>
      </c>
      <c r="N550" s="14">
        <f t="shared" si="636"/>
        <v>5.48219178082192</v>
      </c>
      <c r="O550" s="15">
        <v>5840</v>
      </c>
      <c r="P550" s="15">
        <f t="shared" si="605"/>
        <v>11685840</v>
      </c>
      <c r="Q550" s="16">
        <f>IFERROR(VLOOKUP(G550,SCENARIOS!$A$13:$E$18,3,0),0.025)</f>
        <v>0.02</v>
      </c>
      <c r="R550" s="70">
        <f>IFERROR(VLOOKUP(L550,INPUTS!$A$107:$B$120,2,0),0.0082)</f>
        <v>0.0082</v>
      </c>
      <c r="S550" s="70">
        <f t="shared" si="606"/>
        <v>47.888</v>
      </c>
      <c r="T550" s="15">
        <f t="shared" si="607"/>
        <v>95823.888</v>
      </c>
      <c r="U550" s="15">
        <f>T550/INPUTS!$B$7*1000</f>
        <v>119779860</v>
      </c>
      <c r="V550" s="15">
        <f>T550*INPUTS!$B$6</f>
        <v>302803.48608</v>
      </c>
      <c r="W550" s="54" t="s">
        <v>396</v>
      </c>
      <c r="X550" s="54" t="s">
        <v>396</v>
      </c>
      <c r="Y550" s="74">
        <f>IFERROR(VLOOKUP(E550,INPUTS!$A$44:$B$103,2,0),0)</f>
        <v>0.005</v>
      </c>
      <c r="Z550" s="15">
        <f t="shared" si="632"/>
        <v>479.11944</v>
      </c>
      <c r="AA550" s="20">
        <f>IFERROR(VLOOKUP(E550,INPUTS!$A$44:$C$103,3,0),SCENARIOS!$J$24)</f>
        <v>0.03</v>
      </c>
      <c r="AB550" s="15">
        <f t="shared" ref="AB550:AF550" si="672">$T550*AA550*(1+$Q550)^AB$2</f>
        <v>3173.91945686361</v>
      </c>
      <c r="AC550" s="20">
        <f>IFERROR(VLOOKUP($E550,INPUTS!$A$44:$G$103,4,0),SCENARIOS!$K$24)</f>
        <v>0.1</v>
      </c>
      <c r="AD550" s="15">
        <f t="shared" si="672"/>
        <v>11680.8784774203</v>
      </c>
      <c r="AE550" s="20">
        <f>IFERROR(VLOOKUP($E550,INPUTS!$A$44:$G$103,5,0),SCENARIOS!$L$24)</f>
        <v>0.2</v>
      </c>
      <c r="AF550" s="15">
        <f t="shared" si="672"/>
        <v>25793.2673828635</v>
      </c>
      <c r="AG550" s="20">
        <f>IFERROR(VLOOKUP($E550,INPUTS!$A$44:$G$103,6,0),SCENARIOS!$M$24)</f>
        <v>0.3</v>
      </c>
      <c r="AH550" s="15">
        <f t="shared" si="634"/>
        <v>42716.7770538364</v>
      </c>
      <c r="AI550" s="20">
        <f>IFERROR(VLOOKUP($E550,INPUTS!$A$44:$G$103,7,0),SCENARIOS!$N$24)</f>
        <v>0.4</v>
      </c>
      <c r="AJ550" s="15">
        <f t="shared" si="635"/>
        <v>62883.6980262868</v>
      </c>
      <c r="AL550" t="str">
        <f t="shared" si="638"/>
        <v>Y</v>
      </c>
      <c r="AM550" s="21">
        <f t="shared" si="639"/>
        <v>157209.245065717</v>
      </c>
      <c r="BL550"/>
    </row>
    <row r="551" s="1" customFormat="1" ht="15" customHeight="1" spans="1:64">
      <c r="A551" s="24" t="s">
        <v>1526</v>
      </c>
      <c r="B551" s="52" t="s">
        <v>409</v>
      </c>
      <c r="C551" s="52" t="s">
        <v>410</v>
      </c>
      <c r="D551" s="52" t="s">
        <v>929</v>
      </c>
      <c r="E551" s="10" t="s">
        <v>255</v>
      </c>
      <c r="F551" s="52" t="s">
        <v>930</v>
      </c>
      <c r="G551" s="52" t="s">
        <v>169</v>
      </c>
      <c r="H551" s="52" t="s">
        <v>200</v>
      </c>
      <c r="I551" s="52" t="s">
        <v>391</v>
      </c>
      <c r="J551" s="52" t="s">
        <v>165</v>
      </c>
      <c r="K551" s="52" t="s">
        <v>931</v>
      </c>
      <c r="L551" s="53" t="s">
        <v>1545</v>
      </c>
      <c r="M551" s="13">
        <v>2001</v>
      </c>
      <c r="N551" s="14">
        <f t="shared" si="636"/>
        <v>5.48219178082192</v>
      </c>
      <c r="O551" s="15">
        <v>6370</v>
      </c>
      <c r="P551" s="15">
        <f t="shared" si="605"/>
        <v>12746370</v>
      </c>
      <c r="Q551" s="16">
        <f>IFERROR(VLOOKUP(G551,SCENARIOS!$A$13:$E$18,3,0),0.025)</f>
        <v>0.02</v>
      </c>
      <c r="R551" s="70">
        <f>IFERROR(VLOOKUP(L551,INPUTS!$A$107:$B$120,2,0),0.0082)</f>
        <v>0.0082</v>
      </c>
      <c r="S551" s="70">
        <f t="shared" si="606"/>
        <v>52.234</v>
      </c>
      <c r="T551" s="15">
        <f t="shared" si="607"/>
        <v>104520.234</v>
      </c>
      <c r="U551" s="15">
        <f>T551/INPUTS!$B$7*1000</f>
        <v>130650292.5</v>
      </c>
      <c r="V551" s="15">
        <f>T551*INPUTS!$B$6</f>
        <v>330283.93944</v>
      </c>
      <c r="W551" s="54" t="s">
        <v>396</v>
      </c>
      <c r="X551" s="54" t="s">
        <v>396</v>
      </c>
      <c r="Y551" s="74">
        <f>IFERROR(VLOOKUP(E551,INPUTS!$A$44:$B$103,2,0),0)</f>
        <v>0.005</v>
      </c>
      <c r="Z551" s="15">
        <f t="shared" si="632"/>
        <v>522.60117</v>
      </c>
      <c r="AA551" s="20">
        <f>IFERROR(VLOOKUP(E551,INPUTS!$A$44:$C$103,3,0),SCENARIOS!$J$24)</f>
        <v>0.03</v>
      </c>
      <c r="AB551" s="15">
        <f t="shared" ref="AB551:AF551" si="673">$T551*AA551*(1+$Q551)^AB$2</f>
        <v>3461.96351716116</v>
      </c>
      <c r="AC551" s="20">
        <f>IFERROR(VLOOKUP($E551,INPUTS!$A$44:$G$103,4,0),SCENARIOS!$K$24)</f>
        <v>0.1</v>
      </c>
      <c r="AD551" s="15">
        <f t="shared" si="673"/>
        <v>12740.9582022546</v>
      </c>
      <c r="AE551" s="20">
        <f>IFERROR(VLOOKUP($E551,INPUTS!$A$44:$G$103,5,0),SCENARIOS!$L$24)</f>
        <v>0.2</v>
      </c>
      <c r="AF551" s="15">
        <f t="shared" si="673"/>
        <v>28134.0947309658</v>
      </c>
      <c r="AG551" s="20">
        <f>IFERROR(VLOOKUP($E551,INPUTS!$A$44:$G$103,6,0),SCENARIOS!$M$24)</f>
        <v>0.3</v>
      </c>
      <c r="AH551" s="15">
        <f t="shared" si="634"/>
        <v>46593.4708618045</v>
      </c>
      <c r="AI551" s="20">
        <f>IFERROR(VLOOKUP($E551,INPUTS!$A$44:$G$103,7,0),SCENARIOS!$N$24)</f>
        <v>0.4</v>
      </c>
      <c r="AJ551" s="15">
        <f t="shared" si="635"/>
        <v>68590.6089773025</v>
      </c>
      <c r="AL551" t="str">
        <f t="shared" si="638"/>
        <v>Y</v>
      </c>
      <c r="AM551" s="21">
        <f t="shared" si="639"/>
        <v>171476.522443256</v>
      </c>
      <c r="BL551"/>
    </row>
    <row r="552" s="1" customFormat="1" ht="15" customHeight="1" spans="1:64">
      <c r="A552" s="6" t="s">
        <v>1527</v>
      </c>
      <c r="B552" s="52" t="s">
        <v>409</v>
      </c>
      <c r="C552" s="52" t="s">
        <v>410</v>
      </c>
      <c r="D552" s="52" t="s">
        <v>929</v>
      </c>
      <c r="E552" s="10" t="s">
        <v>255</v>
      </c>
      <c r="F552" s="52" t="s">
        <v>930</v>
      </c>
      <c r="G552" s="52" t="s">
        <v>169</v>
      </c>
      <c r="H552" s="52" t="s">
        <v>204</v>
      </c>
      <c r="I552" s="52" t="s">
        <v>405</v>
      </c>
      <c r="J552" s="52" t="s">
        <v>165</v>
      </c>
      <c r="K552" s="52" t="s">
        <v>931</v>
      </c>
      <c r="L552" s="53" t="s">
        <v>1545</v>
      </c>
      <c r="M552" s="13">
        <v>1333</v>
      </c>
      <c r="N552" s="14">
        <f t="shared" si="636"/>
        <v>3.65205479452055</v>
      </c>
      <c r="O552" s="15">
        <v>5870</v>
      </c>
      <c r="P552" s="15">
        <f t="shared" si="605"/>
        <v>7824710</v>
      </c>
      <c r="Q552" s="16">
        <f>IFERROR(VLOOKUP(G552,SCENARIOS!$A$13:$E$18,3,0),0.025)</f>
        <v>0.02</v>
      </c>
      <c r="R552" s="70">
        <f>IFERROR(VLOOKUP(L552,INPUTS!$A$107:$B$120,2,0),0.0082)</f>
        <v>0.0082</v>
      </c>
      <c r="S552" s="70">
        <f t="shared" si="606"/>
        <v>48.134</v>
      </c>
      <c r="T552" s="15">
        <f t="shared" si="607"/>
        <v>64162.622</v>
      </c>
      <c r="U552" s="15">
        <f>T552/INPUTS!$B$7*1000</f>
        <v>80203277.5</v>
      </c>
      <c r="V552" s="15">
        <f>T552*INPUTS!$B$6</f>
        <v>202753.88552</v>
      </c>
      <c r="W552" s="54" t="s">
        <v>396</v>
      </c>
      <c r="X552" s="54" t="s">
        <v>396</v>
      </c>
      <c r="Y552" s="74">
        <f>IFERROR(VLOOKUP(E552,INPUTS!$A$44:$B$103,2,0),0)</f>
        <v>0.005</v>
      </c>
      <c r="Z552" s="15">
        <f t="shared" si="632"/>
        <v>320.81311</v>
      </c>
      <c r="AA552" s="20">
        <f>IFERROR(VLOOKUP(E552,INPUTS!$A$44:$C$103,3,0),SCENARIOS!$J$24)</f>
        <v>0.03</v>
      </c>
      <c r="AB552" s="15">
        <f t="shared" ref="AB552:AF552" si="674">$T552*AA552*(1+$Q552)^AB$2</f>
        <v>2125.22157699534</v>
      </c>
      <c r="AC552" s="20">
        <f>IFERROR(VLOOKUP($E552,INPUTS!$A$44:$G$103,4,0),SCENARIOS!$K$24)</f>
        <v>0.1</v>
      </c>
      <c r="AD552" s="15">
        <f t="shared" si="674"/>
        <v>7821.38781902329</v>
      </c>
      <c r="AE552" s="20">
        <f>IFERROR(VLOOKUP($E552,INPUTS!$A$44:$G$103,5,0),SCENARIOS!$L$24)</f>
        <v>0.2</v>
      </c>
      <c r="AF552" s="15">
        <f t="shared" si="674"/>
        <v>17270.8882907318</v>
      </c>
      <c r="AG552" s="20">
        <f>IFERROR(VLOOKUP($E552,INPUTS!$A$44:$G$103,6,0),SCENARIOS!$M$24)</f>
        <v>0.3</v>
      </c>
      <c r="AH552" s="15">
        <f t="shared" si="634"/>
        <v>28602.684324013</v>
      </c>
      <c r="AI552" s="20">
        <f>IFERROR(VLOOKUP($E552,INPUTS!$A$44:$G$103,7,0),SCENARIOS!$N$24)</f>
        <v>0.4</v>
      </c>
      <c r="AJ552" s="15">
        <f t="shared" si="635"/>
        <v>42106.2329095098</v>
      </c>
      <c r="AL552" t="str">
        <f t="shared" si="638"/>
        <v>Y</v>
      </c>
      <c r="AM552" s="21">
        <f t="shared" si="639"/>
        <v>105265.582273775</v>
      </c>
      <c r="BL552"/>
    </row>
    <row r="553" s="1" customFormat="1" ht="15" customHeight="1" spans="1:64">
      <c r="A553" s="24" t="s">
        <v>1529</v>
      </c>
      <c r="B553" s="52" t="s">
        <v>409</v>
      </c>
      <c r="C553" s="52" t="s">
        <v>410</v>
      </c>
      <c r="D553" s="52" t="s">
        <v>929</v>
      </c>
      <c r="E553" s="10" t="s">
        <v>255</v>
      </c>
      <c r="F553" s="52" t="s">
        <v>930</v>
      </c>
      <c r="G553" s="52" t="s">
        <v>169</v>
      </c>
      <c r="H553" s="52" t="s">
        <v>205</v>
      </c>
      <c r="I553" s="52" t="s">
        <v>408</v>
      </c>
      <c r="J553" s="52" t="s">
        <v>165</v>
      </c>
      <c r="K553" s="52" t="s">
        <v>931</v>
      </c>
      <c r="L553" s="53" t="s">
        <v>1545</v>
      </c>
      <c r="M553" s="13">
        <v>1333</v>
      </c>
      <c r="N553" s="14">
        <f t="shared" si="636"/>
        <v>3.65205479452055</v>
      </c>
      <c r="O553" s="15">
        <v>5770</v>
      </c>
      <c r="P553" s="15">
        <f t="shared" si="605"/>
        <v>7691410</v>
      </c>
      <c r="Q553" s="16">
        <f>IFERROR(VLOOKUP(G553,SCENARIOS!$A$13:$E$18,3,0),0.025)</f>
        <v>0.02</v>
      </c>
      <c r="R553" s="70">
        <f>IFERROR(VLOOKUP(L553,INPUTS!$A$107:$B$120,2,0),0.0082)</f>
        <v>0.0082</v>
      </c>
      <c r="S553" s="70">
        <f t="shared" si="606"/>
        <v>47.314</v>
      </c>
      <c r="T553" s="15">
        <f t="shared" si="607"/>
        <v>63069.562</v>
      </c>
      <c r="U553" s="15">
        <f>T553/INPUTS!$B$7*1000</f>
        <v>78836952.5</v>
      </c>
      <c r="V553" s="15">
        <f>T553*INPUTS!$B$6</f>
        <v>199299.81592</v>
      </c>
      <c r="W553" s="54" t="s">
        <v>396</v>
      </c>
      <c r="X553" s="54" t="s">
        <v>396</v>
      </c>
      <c r="Y553" s="74">
        <f>IFERROR(VLOOKUP(E553,INPUTS!$A$44:$B$103,2,0),0)</f>
        <v>0.005</v>
      </c>
      <c r="Z553" s="15">
        <f t="shared" si="632"/>
        <v>315.34781</v>
      </c>
      <c r="AA553" s="20">
        <f>IFERROR(VLOOKUP(E553,INPUTS!$A$44:$C$103,3,0),SCENARIOS!$J$24)</f>
        <v>0.03</v>
      </c>
      <c r="AB553" s="15">
        <f t="shared" ref="AB553:AF553" si="675">$T553*AA553*(1+$Q553)^AB$2</f>
        <v>2089.01678011297</v>
      </c>
      <c r="AC553" s="20">
        <f>IFERROR(VLOOKUP($E553,INPUTS!$A$44:$G$103,4,0),SCENARIOS!$K$24)</f>
        <v>0.1</v>
      </c>
      <c r="AD553" s="15">
        <f t="shared" si="675"/>
        <v>7688.14441495134</v>
      </c>
      <c r="AE553" s="20">
        <f>IFERROR(VLOOKUP($E553,INPUTS!$A$44:$G$103,5,0),SCENARIOS!$L$24)</f>
        <v>0.2</v>
      </c>
      <c r="AF553" s="15">
        <f t="shared" si="675"/>
        <v>16976.6653215541</v>
      </c>
      <c r="AG553" s="20">
        <f>IFERROR(VLOOKUP($E553,INPUTS!$A$44:$G$103,6,0),SCENARIOS!$M$24)</f>
        <v>0.3</v>
      </c>
      <c r="AH553" s="15">
        <f t="shared" si="634"/>
        <v>28115.4154258186</v>
      </c>
      <c r="AI553" s="20">
        <f>IFERROR(VLOOKUP($E553,INPUTS!$A$44:$G$103,7,0),SCENARIOS!$N$24)</f>
        <v>0.4</v>
      </c>
      <c r="AJ553" s="15">
        <f t="shared" si="635"/>
        <v>41388.920594186</v>
      </c>
      <c r="AL553" t="str">
        <f t="shared" si="638"/>
        <v>N</v>
      </c>
      <c r="AM553" s="21">
        <f t="shared" si="639"/>
        <v>103472.301485465</v>
      </c>
      <c r="BL553"/>
    </row>
    <row r="554" s="1" customFormat="1" ht="15" customHeight="1" spans="1:64">
      <c r="A554" s="6" t="s">
        <v>1530</v>
      </c>
      <c r="B554" s="52" t="s">
        <v>409</v>
      </c>
      <c r="C554" s="52" t="s">
        <v>410</v>
      </c>
      <c r="D554" s="52" t="s">
        <v>929</v>
      </c>
      <c r="E554" s="10" t="s">
        <v>255</v>
      </c>
      <c r="F554" s="52" t="s">
        <v>930</v>
      </c>
      <c r="G554" s="52" t="s">
        <v>169</v>
      </c>
      <c r="H554" s="52" t="s">
        <v>215</v>
      </c>
      <c r="I554" s="52" t="s">
        <v>490</v>
      </c>
      <c r="J554" s="52" t="s">
        <v>165</v>
      </c>
      <c r="K554" s="52" t="s">
        <v>931</v>
      </c>
      <c r="L554" s="53" t="s">
        <v>1545</v>
      </c>
      <c r="M554" s="13">
        <v>1333</v>
      </c>
      <c r="N554" s="14">
        <f t="shared" si="636"/>
        <v>3.65205479452055</v>
      </c>
      <c r="O554" s="15">
        <v>5120</v>
      </c>
      <c r="P554" s="15">
        <f t="shared" si="605"/>
        <v>6824960</v>
      </c>
      <c r="Q554" s="16">
        <f>IFERROR(VLOOKUP(G554,SCENARIOS!$A$13:$E$18,3,0),0.025)</f>
        <v>0.02</v>
      </c>
      <c r="R554" s="70">
        <f>IFERROR(VLOOKUP(L554,INPUTS!$A$107:$B$120,2,0),0.0082)</f>
        <v>0.0082</v>
      </c>
      <c r="S554" s="70">
        <f t="shared" si="606"/>
        <v>41.984</v>
      </c>
      <c r="T554" s="15">
        <f t="shared" si="607"/>
        <v>55964.672</v>
      </c>
      <c r="U554" s="15">
        <f>T554/INPUTS!$B$7*1000</f>
        <v>69955840</v>
      </c>
      <c r="V554" s="15">
        <f>T554*INPUTS!$B$6</f>
        <v>176848.36352</v>
      </c>
      <c r="W554" s="54" t="s">
        <v>396</v>
      </c>
      <c r="X554" s="54" t="s">
        <v>396</v>
      </c>
      <c r="Y554" s="74">
        <f>IFERROR(VLOOKUP(E554,INPUTS!$A$44:$B$103,2,0),0)</f>
        <v>0.005</v>
      </c>
      <c r="Z554" s="15">
        <f t="shared" si="632"/>
        <v>279.82336</v>
      </c>
      <c r="AA554" s="20">
        <f>IFERROR(VLOOKUP(E554,INPUTS!$A$44:$C$103,3,0),SCENARIOS!$J$24)</f>
        <v>0.03</v>
      </c>
      <c r="AB554" s="15">
        <f t="shared" ref="AB554:AF554" si="676">$T554*AA554*(1+$Q554)^AB$2</f>
        <v>1853.68560037754</v>
      </c>
      <c r="AC554" s="20">
        <f>IFERROR(VLOOKUP($E554,INPUTS!$A$44:$G$103,4,0),SCENARIOS!$K$24)</f>
        <v>0.1</v>
      </c>
      <c r="AD554" s="15">
        <f t="shared" si="676"/>
        <v>6822.06228848368</v>
      </c>
      <c r="AE554" s="20">
        <f>IFERROR(VLOOKUP($E554,INPUTS!$A$44:$G$103,5,0),SCENARIOS!$L$24)</f>
        <v>0.2</v>
      </c>
      <c r="AF554" s="15">
        <f t="shared" si="676"/>
        <v>15064.216021899</v>
      </c>
      <c r="AG554" s="20">
        <f>IFERROR(VLOOKUP($E554,INPUTS!$A$44:$G$103,6,0),SCENARIOS!$M$24)</f>
        <v>0.3</v>
      </c>
      <c r="AH554" s="15">
        <f t="shared" si="634"/>
        <v>24948.1675875548</v>
      </c>
      <c r="AI554" s="20">
        <f>IFERROR(VLOOKUP($E554,INPUTS!$A$44:$G$103,7,0),SCENARIOS!$N$24)</f>
        <v>0.4</v>
      </c>
      <c r="AJ554" s="15">
        <f t="shared" si="635"/>
        <v>36726.390544581</v>
      </c>
      <c r="AL554" t="str">
        <f t="shared" si="638"/>
        <v>N</v>
      </c>
      <c r="AM554" s="21">
        <f t="shared" si="639"/>
        <v>91815.9763614524</v>
      </c>
      <c r="BL554"/>
    </row>
    <row r="555" s="1" customFormat="1" ht="15" customHeight="1" spans="1:64">
      <c r="A555" s="24" t="s">
        <v>1531</v>
      </c>
      <c r="B555" s="52" t="s">
        <v>409</v>
      </c>
      <c r="C555" s="52" t="s">
        <v>410</v>
      </c>
      <c r="D555" s="52" t="s">
        <v>929</v>
      </c>
      <c r="E555" s="10" t="s">
        <v>255</v>
      </c>
      <c r="F555" s="52" t="s">
        <v>930</v>
      </c>
      <c r="G555" s="52" t="s">
        <v>169</v>
      </c>
      <c r="H555" s="52" t="s">
        <v>213</v>
      </c>
      <c r="I555" s="52" t="s">
        <v>606</v>
      </c>
      <c r="J555" s="52" t="s">
        <v>165</v>
      </c>
      <c r="K555" s="52" t="s">
        <v>931</v>
      </c>
      <c r="L555" s="53" t="s">
        <v>1545</v>
      </c>
      <c r="M555" s="13">
        <v>949</v>
      </c>
      <c r="N555" s="14">
        <f t="shared" si="636"/>
        <v>2.6</v>
      </c>
      <c r="O555" s="15">
        <v>5440</v>
      </c>
      <c r="P555" s="15">
        <f t="shared" si="605"/>
        <v>5162560</v>
      </c>
      <c r="Q555" s="16">
        <f>IFERROR(VLOOKUP(G555,SCENARIOS!$A$13:$E$18,3,0),0.025)</f>
        <v>0.02</v>
      </c>
      <c r="R555" s="70">
        <f>IFERROR(VLOOKUP(L555,INPUTS!$A$107:$B$120,2,0),0.0082)</f>
        <v>0.0082</v>
      </c>
      <c r="S555" s="70">
        <f t="shared" si="606"/>
        <v>44.608</v>
      </c>
      <c r="T555" s="15">
        <f t="shared" si="607"/>
        <v>42332.992</v>
      </c>
      <c r="U555" s="15">
        <f>T555/INPUTS!$B$7*1000</f>
        <v>52916240</v>
      </c>
      <c r="V555" s="15">
        <f>T555*INPUTS!$B$6</f>
        <v>133772.25472</v>
      </c>
      <c r="W555" s="54" t="s">
        <v>396</v>
      </c>
      <c r="X555" s="54" t="s">
        <v>396</v>
      </c>
      <c r="Y555" s="74">
        <f>IFERROR(VLOOKUP(E555,INPUTS!$A$44:$B$103,2,0),0)</f>
        <v>0.005</v>
      </c>
      <c r="Z555" s="15">
        <f t="shared" si="632"/>
        <v>211.66496</v>
      </c>
      <c r="AA555" s="20">
        <f>IFERROR(VLOOKUP(E555,INPUTS!$A$44:$C$103,3,0),SCENARIOS!$J$24)</f>
        <v>0.03</v>
      </c>
      <c r="AB555" s="15">
        <f t="shared" ref="AB555:AF555" si="677">$T555*AA555*(1+$Q555)^AB$2</f>
        <v>1402.17131427658</v>
      </c>
      <c r="AC555" s="20">
        <f>IFERROR(VLOOKUP($E555,INPUTS!$A$44:$G$103,4,0),SCENARIOS!$K$24)</f>
        <v>0.1</v>
      </c>
      <c r="AD555" s="15">
        <f t="shared" si="677"/>
        <v>5160.36810296827</v>
      </c>
      <c r="AE555" s="20">
        <f>IFERROR(VLOOKUP($E555,INPUTS!$A$44:$G$103,5,0),SCENARIOS!$L$24)</f>
        <v>0.2</v>
      </c>
      <c r="AF555" s="15">
        <f t="shared" si="677"/>
        <v>11394.9267198657</v>
      </c>
      <c r="AG555" s="20">
        <f>IFERROR(VLOOKUP($E555,INPUTS!$A$44:$G$103,6,0),SCENARIOS!$M$24)</f>
        <v>0.3</v>
      </c>
      <c r="AH555" s="15">
        <f t="shared" si="634"/>
        <v>18871.3797679118</v>
      </c>
      <c r="AI555" s="20">
        <f>IFERROR(VLOOKUP($E555,INPUTS!$A$44:$G$103,7,0),SCENARIOS!$N$24)</f>
        <v>0.4</v>
      </c>
      <c r="AJ555" s="15">
        <f t="shared" si="635"/>
        <v>27780.704175531</v>
      </c>
      <c r="AL555" t="str">
        <f t="shared" si="638"/>
        <v>Y</v>
      </c>
      <c r="AM555" s="21">
        <f t="shared" si="639"/>
        <v>69451.7604388274</v>
      </c>
      <c r="BL555"/>
    </row>
    <row r="556" s="1" customFormat="1" ht="15" customHeight="1" spans="1:64">
      <c r="A556" s="6" t="s">
        <v>1532</v>
      </c>
      <c r="B556" s="52" t="s">
        <v>409</v>
      </c>
      <c r="C556" s="52" t="s">
        <v>410</v>
      </c>
      <c r="D556" s="52" t="s">
        <v>929</v>
      </c>
      <c r="E556" s="10" t="s">
        <v>255</v>
      </c>
      <c r="F556" s="52" t="s">
        <v>930</v>
      </c>
      <c r="G556" s="52" t="s">
        <v>169</v>
      </c>
      <c r="H556" s="52" t="s">
        <v>452</v>
      </c>
      <c r="I556" s="52" t="s">
        <v>451</v>
      </c>
      <c r="J556" s="52" t="s">
        <v>181</v>
      </c>
      <c r="K556" s="52" t="s">
        <v>931</v>
      </c>
      <c r="L556" s="53" t="s">
        <v>1545</v>
      </c>
      <c r="M556" s="13">
        <v>1333</v>
      </c>
      <c r="N556" s="14">
        <f t="shared" si="636"/>
        <v>3.65205479452055</v>
      </c>
      <c r="O556" s="15">
        <v>7700</v>
      </c>
      <c r="P556" s="15">
        <f t="shared" ref="P556:P619" si="678">M556*O556</f>
        <v>10264100</v>
      </c>
      <c r="Q556" s="16">
        <f>IFERROR(VLOOKUP(G556,SCENARIOS!$A$13:$E$18,3,0),0.025)</f>
        <v>0.02</v>
      </c>
      <c r="R556" s="70">
        <f>IFERROR(VLOOKUP(L556,INPUTS!$A$107:$B$120,2,0),0.0082)</f>
        <v>0.0082</v>
      </c>
      <c r="S556" s="70">
        <f t="shared" ref="S556:S619" si="679">O556*R556</f>
        <v>63.14</v>
      </c>
      <c r="T556" s="15">
        <f t="shared" ref="T556:T619" si="680">M556*S556</f>
        <v>84165.62</v>
      </c>
      <c r="U556" s="15">
        <f>T556/INPUTS!$B$7*1000</f>
        <v>105207025</v>
      </c>
      <c r="V556" s="15">
        <f>T556*INPUTS!$B$6</f>
        <v>265963.3592</v>
      </c>
      <c r="W556" s="54" t="s">
        <v>521</v>
      </c>
      <c r="X556" s="54" t="s">
        <v>396</v>
      </c>
      <c r="Y556" s="74">
        <f>IFERROR(VLOOKUP(E556,INPUTS!$A$44:$B$103,2,0),0)</f>
        <v>0.005</v>
      </c>
      <c r="Z556" s="15">
        <f t="shared" si="632"/>
        <v>420.8281</v>
      </c>
      <c r="AA556" s="20">
        <f>IFERROR(VLOOKUP(E556,INPUTS!$A$44:$C$103,3,0),SCENARIOS!$J$24)</f>
        <v>0.03</v>
      </c>
      <c r="AB556" s="15">
        <f t="shared" ref="AB556:AF556" si="681">$T556*AA556*(1+$Q556)^AB$2</f>
        <v>2787.76935994278</v>
      </c>
      <c r="AC556" s="20">
        <f>IFERROR(VLOOKUP($E556,INPUTS!$A$44:$G$103,4,0),SCENARIOS!$K$24)</f>
        <v>0.1</v>
      </c>
      <c r="AD556" s="15">
        <f t="shared" si="681"/>
        <v>10259.7421135399</v>
      </c>
      <c r="AE556" s="20">
        <f>IFERROR(VLOOKUP($E556,INPUTS!$A$44:$G$103,5,0),SCENARIOS!$L$24)</f>
        <v>0.2</v>
      </c>
      <c r="AF556" s="15">
        <f t="shared" si="681"/>
        <v>22655.168626684</v>
      </c>
      <c r="AG556" s="20">
        <f>IFERROR(VLOOKUP($E556,INPUTS!$A$44:$G$103,6,0),SCENARIOS!$M$24)</f>
        <v>0.3</v>
      </c>
      <c r="AH556" s="15">
        <f t="shared" si="634"/>
        <v>37519.7051609711</v>
      </c>
      <c r="AI556" s="20">
        <f>IFERROR(VLOOKUP($E556,INPUTS!$A$44:$G$103,7,0),SCENARIOS!$N$24)</f>
        <v>0.4</v>
      </c>
      <c r="AJ556" s="15">
        <f t="shared" si="635"/>
        <v>55233.0482799362</v>
      </c>
      <c r="AL556" t="str">
        <f t="shared" si="638"/>
        <v>N</v>
      </c>
      <c r="AM556" s="21">
        <f t="shared" si="639"/>
        <v>138082.620699841</v>
      </c>
      <c r="BL556"/>
    </row>
    <row r="557" s="1" customFormat="1" ht="15" customHeight="1" spans="1:64">
      <c r="A557" s="24" t="s">
        <v>1533</v>
      </c>
      <c r="B557" s="52" t="s">
        <v>409</v>
      </c>
      <c r="C557" s="52" t="s">
        <v>410</v>
      </c>
      <c r="D557" s="52" t="s">
        <v>929</v>
      </c>
      <c r="E557" s="10" t="s">
        <v>255</v>
      </c>
      <c r="F557" s="52" t="s">
        <v>930</v>
      </c>
      <c r="G557" s="52" t="s">
        <v>169</v>
      </c>
      <c r="H557" s="52" t="s">
        <v>702</v>
      </c>
      <c r="I557" s="52" t="s">
        <v>701</v>
      </c>
      <c r="J557" s="52" t="s">
        <v>181</v>
      </c>
      <c r="K557" s="52" t="s">
        <v>931</v>
      </c>
      <c r="L557" s="53" t="s">
        <v>291</v>
      </c>
      <c r="M557" s="13">
        <v>949</v>
      </c>
      <c r="N557" s="14">
        <f t="shared" si="636"/>
        <v>2.6</v>
      </c>
      <c r="O557" s="15">
        <v>8500</v>
      </c>
      <c r="P557" s="15">
        <f t="shared" si="678"/>
        <v>8066500</v>
      </c>
      <c r="Q557" s="16">
        <f>IFERROR(VLOOKUP(G557,SCENARIOS!$A$13:$E$18,3,0),0.025)</f>
        <v>0.02</v>
      </c>
      <c r="R557" s="70">
        <f>IFERROR(VLOOKUP(L557,INPUTS!$A$107:$B$120,2,0),0.0082)</f>
        <v>0.0079</v>
      </c>
      <c r="S557" s="70">
        <f t="shared" si="679"/>
        <v>67.15</v>
      </c>
      <c r="T557" s="15">
        <f t="shared" si="680"/>
        <v>63725.35</v>
      </c>
      <c r="U557" s="15">
        <f>T557/INPUTS!$B$7*1000</f>
        <v>79656687.5</v>
      </c>
      <c r="V557" s="15">
        <f>T557*INPUTS!$B$6</f>
        <v>201372.106</v>
      </c>
      <c r="W557" s="54" t="s">
        <v>396</v>
      </c>
      <c r="X557" s="54" t="s">
        <v>396</v>
      </c>
      <c r="Y557" s="74">
        <f>IFERROR(VLOOKUP(E557,INPUTS!$A$44:$B$103,2,0),0)</f>
        <v>0.005</v>
      </c>
      <c r="Z557" s="15">
        <f t="shared" si="632"/>
        <v>318.62675</v>
      </c>
      <c r="AA557" s="20">
        <f>IFERROR(VLOOKUP(E557,INPUTS!$A$44:$C$103,3,0),SCENARIOS!$J$24)</f>
        <v>0.03</v>
      </c>
      <c r="AB557" s="15">
        <f t="shared" ref="AB557:AF557" si="682">$T557*AA557*(1+$Q557)^AB$2</f>
        <v>2110.73806836603</v>
      </c>
      <c r="AC557" s="20">
        <f>IFERROR(VLOOKUP($E557,INPUTS!$A$44:$G$103,4,0),SCENARIOS!$K$24)</f>
        <v>0.1</v>
      </c>
      <c r="AD557" s="15">
        <f t="shared" si="682"/>
        <v>7768.08460622129</v>
      </c>
      <c r="AE557" s="20">
        <f>IFERROR(VLOOKUP($E557,INPUTS!$A$44:$G$103,5,0),SCENARIOS!$L$24)</f>
        <v>0.2</v>
      </c>
      <c r="AF557" s="15">
        <f t="shared" si="682"/>
        <v>17153.1861827247</v>
      </c>
      <c r="AG557" s="20">
        <f>IFERROR(VLOOKUP($E557,INPUTS!$A$44:$G$103,6,0),SCENARIOS!$M$24)</f>
        <v>0.3</v>
      </c>
      <c r="AH557" s="15">
        <f t="shared" si="634"/>
        <v>28407.7553670928</v>
      </c>
      <c r="AI557" s="20">
        <f>IFERROR(VLOOKUP($E557,INPUTS!$A$44:$G$103,7,0),SCENARIOS!$N$24)</f>
        <v>0.4</v>
      </c>
      <c r="AJ557" s="15">
        <f t="shared" si="635"/>
        <v>41819.2764837452</v>
      </c>
      <c r="AL557" t="str">
        <f t="shared" si="638"/>
        <v>N</v>
      </c>
      <c r="AM557" s="21">
        <f t="shared" si="639"/>
        <v>104548.191209363</v>
      </c>
      <c r="BL557"/>
    </row>
    <row r="558" s="1" customFormat="1" ht="15" customHeight="1" spans="1:64">
      <c r="A558" s="6" t="s">
        <v>1535</v>
      </c>
      <c r="B558" s="52" t="s">
        <v>409</v>
      </c>
      <c r="C558" s="52" t="s">
        <v>410</v>
      </c>
      <c r="D558" s="52" t="s">
        <v>929</v>
      </c>
      <c r="E558" s="10" t="s">
        <v>255</v>
      </c>
      <c r="F558" s="52" t="s">
        <v>930</v>
      </c>
      <c r="G558" s="52" t="s">
        <v>169</v>
      </c>
      <c r="H558" s="52" t="s">
        <v>1554</v>
      </c>
      <c r="I558" s="52" t="s">
        <v>1555</v>
      </c>
      <c r="J558" s="52" t="s">
        <v>177</v>
      </c>
      <c r="K558" s="52" t="s">
        <v>931</v>
      </c>
      <c r="L558" s="53" t="s">
        <v>291</v>
      </c>
      <c r="M558" s="13">
        <v>1333</v>
      </c>
      <c r="N558" s="14">
        <f t="shared" si="636"/>
        <v>3.65205479452055</v>
      </c>
      <c r="O558" s="15">
        <v>9230</v>
      </c>
      <c r="P558" s="15">
        <f t="shared" si="678"/>
        <v>12303590</v>
      </c>
      <c r="Q558" s="16">
        <f>IFERROR(VLOOKUP(G558,SCENARIOS!$A$13:$E$18,3,0),0.025)</f>
        <v>0.02</v>
      </c>
      <c r="R558" s="70">
        <f>IFERROR(VLOOKUP(L558,INPUTS!$A$107:$B$120,2,0),0.0082)</f>
        <v>0.0079</v>
      </c>
      <c r="S558" s="70">
        <f t="shared" si="679"/>
        <v>72.917</v>
      </c>
      <c r="T558" s="15">
        <f t="shared" si="680"/>
        <v>97198.361</v>
      </c>
      <c r="U558" s="15">
        <f>T558/INPUTS!$B$7*1000</f>
        <v>121497951.25</v>
      </c>
      <c r="V558" s="15">
        <f>T558*INPUTS!$B$6</f>
        <v>307146.82076</v>
      </c>
      <c r="W558" s="54" t="s">
        <v>396</v>
      </c>
      <c r="X558" s="54" t="s">
        <v>396</v>
      </c>
      <c r="Y558" s="74">
        <f>IFERROR(VLOOKUP(E558,INPUTS!$A$44:$B$103,2,0),0)</f>
        <v>0.005</v>
      </c>
      <c r="Z558" s="15">
        <f t="shared" si="632"/>
        <v>485.991805</v>
      </c>
      <c r="AA558" s="20">
        <f>IFERROR(VLOOKUP(E558,INPUTS!$A$44:$C$103,3,0),SCENARIOS!$J$24)</f>
        <v>0.03</v>
      </c>
      <c r="AB558" s="15">
        <f t="shared" ref="AB558:AF558" si="683">$T558*AA558*(1+$Q558)^AB$2</f>
        <v>3219.44533447811</v>
      </c>
      <c r="AC558" s="20">
        <f>IFERROR(VLOOKUP($E558,INPUTS!$A$44:$G$103,4,0),SCENARIOS!$K$24)</f>
        <v>0.1</v>
      </c>
      <c r="AD558" s="15">
        <f t="shared" si="683"/>
        <v>11848.4259691636</v>
      </c>
      <c r="AE558" s="20">
        <f>IFERROR(VLOOKUP($E558,INPUTS!$A$44:$G$103,5,0),SCENARIOS!$L$24)</f>
        <v>0.2</v>
      </c>
      <c r="AF558" s="15">
        <f t="shared" si="683"/>
        <v>26163.2393213798</v>
      </c>
      <c r="AG558" s="20">
        <f>IFERROR(VLOOKUP($E558,INPUTS!$A$44:$G$103,6,0),SCENARIOS!$M$24)</f>
        <v>0.3</v>
      </c>
      <c r="AH558" s="15">
        <f t="shared" si="634"/>
        <v>43329.4954263942</v>
      </c>
      <c r="AI558" s="20">
        <f>IFERROR(VLOOKUP($E558,INPUTS!$A$44:$G$103,7,0),SCENARIOS!$N$24)</f>
        <v>0.4</v>
      </c>
      <c r="AJ558" s="15">
        <f t="shared" si="635"/>
        <v>63785.6854834987</v>
      </c>
      <c r="AL558" t="str">
        <f t="shared" si="638"/>
        <v>N</v>
      </c>
      <c r="AM558" s="21">
        <f t="shared" si="639"/>
        <v>159464.213708747</v>
      </c>
      <c r="BL558"/>
    </row>
    <row r="559" s="1" customFormat="1" ht="15" customHeight="1" spans="1:64">
      <c r="A559" s="24" t="s">
        <v>1536</v>
      </c>
      <c r="B559" s="52" t="s">
        <v>409</v>
      </c>
      <c r="C559" s="52" t="s">
        <v>410</v>
      </c>
      <c r="D559" s="52" t="s">
        <v>929</v>
      </c>
      <c r="E559" s="10" t="s">
        <v>249</v>
      </c>
      <c r="F559" s="52" t="s">
        <v>930</v>
      </c>
      <c r="G559" s="52" t="s">
        <v>169</v>
      </c>
      <c r="H559" s="52" t="s">
        <v>224</v>
      </c>
      <c r="I559" s="52" t="s">
        <v>938</v>
      </c>
      <c r="J559" s="52" t="s">
        <v>165</v>
      </c>
      <c r="K559" s="52" t="s">
        <v>931</v>
      </c>
      <c r="L559" s="53" t="s">
        <v>1545</v>
      </c>
      <c r="M559" s="13">
        <v>2001</v>
      </c>
      <c r="N559" s="14">
        <f t="shared" si="636"/>
        <v>5.48219178082192</v>
      </c>
      <c r="O559" s="15">
        <v>6360</v>
      </c>
      <c r="P559" s="15">
        <f t="shared" si="678"/>
        <v>12726360</v>
      </c>
      <c r="Q559" s="16">
        <f>IFERROR(VLOOKUP(G559,SCENARIOS!$A$13:$E$18,3,0),0.025)</f>
        <v>0.02</v>
      </c>
      <c r="R559" s="70">
        <f>IFERROR(VLOOKUP(L559,INPUTS!$A$107:$B$120,2,0),0.0082)</f>
        <v>0.0082</v>
      </c>
      <c r="S559" s="70">
        <f t="shared" si="679"/>
        <v>52.152</v>
      </c>
      <c r="T559" s="15">
        <f t="shared" si="680"/>
        <v>104356.152</v>
      </c>
      <c r="U559" s="15">
        <f>T559/INPUTS!$B$7*1000</f>
        <v>130445190</v>
      </c>
      <c r="V559" s="15">
        <f>T559*INPUTS!$B$6</f>
        <v>329765.44032</v>
      </c>
      <c r="W559" s="54" t="s">
        <v>396</v>
      </c>
      <c r="X559" s="54" t="s">
        <v>396</v>
      </c>
      <c r="Y559" s="74">
        <f>IFERROR(VLOOKUP(E559,INPUTS!$A$44:$B$103,2,0),0)</f>
        <v>0.005</v>
      </c>
      <c r="Z559" s="15">
        <f t="shared" si="632"/>
        <v>521.78076</v>
      </c>
      <c r="AA559" s="20">
        <f>IFERROR(VLOOKUP(E559,INPUTS!$A$44:$C$103,3,0),SCENARIOS!$J$24)</f>
        <v>0.03</v>
      </c>
      <c r="AB559" s="15">
        <f t="shared" ref="AB559:AF559" si="684">$T559*AA559*(1+$Q559)^AB$2</f>
        <v>3456.52872357064</v>
      </c>
      <c r="AC559" s="20">
        <f>IFERROR(VLOOKUP($E559,INPUTS!$A$44:$G$103,4,0),SCENARIOS!$K$24)</f>
        <v>0.1</v>
      </c>
      <c r="AD559" s="15">
        <f t="shared" si="684"/>
        <v>12720.9566980125</v>
      </c>
      <c r="AE559" s="20">
        <f>IFERROR(VLOOKUP($E559,INPUTS!$A$44:$G$103,5,0),SCENARIOS!$L$24)</f>
        <v>0.2</v>
      </c>
      <c r="AF559" s="15">
        <f t="shared" si="684"/>
        <v>28089.9281772281</v>
      </c>
      <c r="AG559" s="20">
        <f>IFERROR(VLOOKUP($E559,INPUTS!$A$44:$G$103,6,0),SCENARIOS!$M$24)</f>
        <v>0.3</v>
      </c>
      <c r="AH559" s="15">
        <f t="shared" si="634"/>
        <v>46520.3256956164</v>
      </c>
      <c r="AI559" s="20">
        <f>IFERROR(VLOOKUP($E559,INPUTS!$A$44:$G$103,7,0),SCENARIOS!$N$24)</f>
        <v>0.4</v>
      </c>
      <c r="AJ559" s="15">
        <f t="shared" si="635"/>
        <v>68482.931412189</v>
      </c>
      <c r="AL559" t="str">
        <f t="shared" si="638"/>
        <v>Y</v>
      </c>
      <c r="AM559" s="21">
        <f t="shared" si="639"/>
        <v>171207.328530472</v>
      </c>
      <c r="BL559"/>
    </row>
    <row r="560" s="1" customFormat="1" ht="15" customHeight="1" spans="1:64">
      <c r="A560" s="6" t="s">
        <v>1537</v>
      </c>
      <c r="B560" s="52" t="s">
        <v>409</v>
      </c>
      <c r="C560" s="52" t="s">
        <v>410</v>
      </c>
      <c r="D560" s="52" t="s">
        <v>929</v>
      </c>
      <c r="E560" s="10" t="s">
        <v>249</v>
      </c>
      <c r="F560" s="52" t="s">
        <v>930</v>
      </c>
      <c r="G560" s="52" t="s">
        <v>169</v>
      </c>
      <c r="H560" s="52" t="s">
        <v>200</v>
      </c>
      <c r="I560" s="52" t="s">
        <v>391</v>
      </c>
      <c r="J560" s="52" t="s">
        <v>165</v>
      </c>
      <c r="K560" s="52" t="s">
        <v>931</v>
      </c>
      <c r="L560" s="53" t="s">
        <v>1545</v>
      </c>
      <c r="M560" s="13">
        <v>1333</v>
      </c>
      <c r="N560" s="14">
        <f t="shared" si="636"/>
        <v>3.65205479452055</v>
      </c>
      <c r="O560" s="15">
        <v>7080</v>
      </c>
      <c r="P560" s="15">
        <f t="shared" si="678"/>
        <v>9437640</v>
      </c>
      <c r="Q560" s="16">
        <f>IFERROR(VLOOKUP(G560,SCENARIOS!$A$13:$E$18,3,0),0.025)</f>
        <v>0.02</v>
      </c>
      <c r="R560" s="70">
        <f>IFERROR(VLOOKUP(L560,INPUTS!$A$107:$B$120,2,0),0.0082)</f>
        <v>0.0082</v>
      </c>
      <c r="S560" s="70">
        <f t="shared" si="679"/>
        <v>58.056</v>
      </c>
      <c r="T560" s="15">
        <f t="shared" si="680"/>
        <v>77388.648</v>
      </c>
      <c r="U560" s="15">
        <f>T560/INPUTS!$B$7*1000</f>
        <v>96735810</v>
      </c>
      <c r="V560" s="15">
        <f>T560*INPUTS!$B$6</f>
        <v>244548.12768</v>
      </c>
      <c r="W560" s="54" t="s">
        <v>396</v>
      </c>
      <c r="X560" s="54" t="s">
        <v>396</v>
      </c>
      <c r="Y560" s="74">
        <f>IFERROR(VLOOKUP(E560,INPUTS!$A$44:$B$103,2,0),0)</f>
        <v>0.005</v>
      </c>
      <c r="Z560" s="15">
        <f t="shared" si="632"/>
        <v>386.94324</v>
      </c>
      <c r="AA560" s="20">
        <f>IFERROR(VLOOKUP(E560,INPUTS!$A$44:$C$103,3,0),SCENARIOS!$J$24)</f>
        <v>0.03</v>
      </c>
      <c r="AB560" s="15">
        <f t="shared" ref="AB560:AF560" si="685">$T560*AA560*(1+$Q560)^AB$2</f>
        <v>2563.29961927206</v>
      </c>
      <c r="AC560" s="20">
        <f>IFERROR(VLOOKUP($E560,INPUTS!$A$44:$G$103,4,0),SCENARIOS!$K$24)</f>
        <v>0.1</v>
      </c>
      <c r="AD560" s="15">
        <f t="shared" si="685"/>
        <v>9433.63300829384</v>
      </c>
      <c r="AE560" s="20">
        <f>IFERROR(VLOOKUP($E560,INPUTS!$A$44:$G$103,5,0),SCENARIOS!$L$24)</f>
        <v>0.2</v>
      </c>
      <c r="AF560" s="15">
        <f t="shared" si="685"/>
        <v>20830.9862177822</v>
      </c>
      <c r="AG560" s="20">
        <f>IFERROR(VLOOKUP($E560,INPUTS!$A$44:$G$103,6,0),SCENARIOS!$M$24)</f>
        <v>0.3</v>
      </c>
      <c r="AH560" s="15">
        <f t="shared" si="634"/>
        <v>34498.6379921656</v>
      </c>
      <c r="AI560" s="20">
        <f>IFERROR(VLOOKUP($E560,INPUTS!$A$44:$G$103,7,0),SCENARIOS!$N$24)</f>
        <v>0.4</v>
      </c>
      <c r="AJ560" s="15">
        <f t="shared" si="635"/>
        <v>50785.7119249284</v>
      </c>
      <c r="AL560" t="str">
        <f t="shared" si="638"/>
        <v>Y</v>
      </c>
      <c r="AM560" s="21">
        <f t="shared" si="639"/>
        <v>126964.279812321</v>
      </c>
      <c r="BL560"/>
    </row>
    <row r="561" s="1" customFormat="1" ht="15" customHeight="1" spans="1:64">
      <c r="A561" s="24" t="s">
        <v>1538</v>
      </c>
      <c r="B561" s="52" t="s">
        <v>409</v>
      </c>
      <c r="C561" s="52" t="s">
        <v>410</v>
      </c>
      <c r="D561" s="52" t="s">
        <v>929</v>
      </c>
      <c r="E561" s="10" t="s">
        <v>249</v>
      </c>
      <c r="F561" s="52" t="s">
        <v>930</v>
      </c>
      <c r="G561" s="52" t="s">
        <v>169</v>
      </c>
      <c r="H561" s="52" t="s">
        <v>203</v>
      </c>
      <c r="I561" s="52" t="s">
        <v>399</v>
      </c>
      <c r="J561" s="52" t="s">
        <v>165</v>
      </c>
      <c r="K561" s="52" t="s">
        <v>931</v>
      </c>
      <c r="L561" s="53" t="s">
        <v>1545</v>
      </c>
      <c r="M561" s="13">
        <v>1333</v>
      </c>
      <c r="N561" s="14">
        <f t="shared" si="636"/>
        <v>3.65205479452055</v>
      </c>
      <c r="O561" s="15">
        <v>6640</v>
      </c>
      <c r="P561" s="15">
        <f t="shared" si="678"/>
        <v>8851120</v>
      </c>
      <c r="Q561" s="16">
        <f>IFERROR(VLOOKUP(G561,SCENARIOS!$A$13:$E$18,3,0),0.025)</f>
        <v>0.02</v>
      </c>
      <c r="R561" s="70">
        <f>IFERROR(VLOOKUP(L561,INPUTS!$A$107:$B$120,2,0),0.0082)</f>
        <v>0.0082</v>
      </c>
      <c r="S561" s="70">
        <f t="shared" si="679"/>
        <v>54.448</v>
      </c>
      <c r="T561" s="15">
        <f t="shared" si="680"/>
        <v>72579.184</v>
      </c>
      <c r="U561" s="15">
        <f>T561/INPUTS!$B$7*1000</f>
        <v>90723980</v>
      </c>
      <c r="V561" s="15">
        <f>T561*INPUTS!$B$6</f>
        <v>229350.22144</v>
      </c>
      <c r="W561" s="54" t="s">
        <v>396</v>
      </c>
      <c r="X561" s="54" t="s">
        <v>396</v>
      </c>
      <c r="Y561" s="74">
        <f>IFERROR(VLOOKUP(E561,INPUTS!$A$44:$B$103,2,0),0)</f>
        <v>0.005</v>
      </c>
      <c r="Z561" s="15">
        <f t="shared" si="632"/>
        <v>362.89592</v>
      </c>
      <c r="AA561" s="20">
        <f>IFERROR(VLOOKUP(E561,INPUTS!$A$44:$C$103,3,0),SCENARIOS!$J$24)</f>
        <v>0.03</v>
      </c>
      <c r="AB561" s="15">
        <f t="shared" ref="AB561:AF561" si="686">$T561*AA561*(1+$Q561)^AB$2</f>
        <v>2403.99851298962</v>
      </c>
      <c r="AC561" s="20">
        <f>IFERROR(VLOOKUP($E561,INPUTS!$A$44:$G$103,4,0),SCENARIOS!$K$24)</f>
        <v>0.1</v>
      </c>
      <c r="AD561" s="15">
        <f t="shared" si="686"/>
        <v>8847.36203037728</v>
      </c>
      <c r="AE561" s="20">
        <f>IFERROR(VLOOKUP($E561,INPUTS!$A$44:$G$103,5,0),SCENARIOS!$L$24)</f>
        <v>0.2</v>
      </c>
      <c r="AF561" s="15">
        <f t="shared" si="686"/>
        <v>19536.4051534003</v>
      </c>
      <c r="AG561" s="20">
        <f>IFERROR(VLOOKUP($E561,INPUTS!$A$44:$G$103,6,0),SCENARIOS!$M$24)</f>
        <v>0.3</v>
      </c>
      <c r="AH561" s="15">
        <f t="shared" si="634"/>
        <v>32354.6548401102</v>
      </c>
      <c r="AI561" s="20">
        <f>IFERROR(VLOOKUP($E561,INPUTS!$A$44:$G$103,7,0),SCENARIOS!$N$24)</f>
        <v>0.4</v>
      </c>
      <c r="AJ561" s="15">
        <f t="shared" si="635"/>
        <v>47629.5377375034</v>
      </c>
      <c r="AL561" t="str">
        <f t="shared" si="638"/>
        <v>Y</v>
      </c>
      <c r="AM561" s="21">
        <f t="shared" si="639"/>
        <v>119073.844343759</v>
      </c>
      <c r="BL561"/>
    </row>
    <row r="562" s="1" customFormat="1" ht="15" customHeight="1" spans="1:64">
      <c r="A562" s="6" t="s">
        <v>1539</v>
      </c>
      <c r="B562" s="52" t="s">
        <v>409</v>
      </c>
      <c r="C562" s="52" t="s">
        <v>410</v>
      </c>
      <c r="D562" s="52" t="s">
        <v>929</v>
      </c>
      <c r="E562" s="10" t="s">
        <v>249</v>
      </c>
      <c r="F562" s="52" t="s">
        <v>930</v>
      </c>
      <c r="G562" s="52" t="s">
        <v>169</v>
      </c>
      <c r="H562" s="52" t="s">
        <v>432</v>
      </c>
      <c r="I562" s="52" t="s">
        <v>431</v>
      </c>
      <c r="J562" s="52" t="s">
        <v>173</v>
      </c>
      <c r="K562" s="52" t="s">
        <v>931</v>
      </c>
      <c r="L562" s="53" t="s">
        <v>291</v>
      </c>
      <c r="M562" s="13">
        <v>1333</v>
      </c>
      <c r="N562" s="14">
        <f t="shared" si="636"/>
        <v>3.65205479452055</v>
      </c>
      <c r="O562" s="15">
        <v>10360</v>
      </c>
      <c r="P562" s="15">
        <f t="shared" si="678"/>
        <v>13809880</v>
      </c>
      <c r="Q562" s="16">
        <f>IFERROR(VLOOKUP(G562,SCENARIOS!$A$13:$E$18,3,0),0.025)</f>
        <v>0.02</v>
      </c>
      <c r="R562" s="70">
        <f>IFERROR(VLOOKUP(L562,INPUTS!$A$107:$B$120,2,0),0.0082)</f>
        <v>0.0079</v>
      </c>
      <c r="S562" s="70">
        <f t="shared" si="679"/>
        <v>81.844</v>
      </c>
      <c r="T562" s="15">
        <f t="shared" si="680"/>
        <v>109098.052</v>
      </c>
      <c r="U562" s="15">
        <f>T562/INPUTS!$B$7*1000</f>
        <v>136372565</v>
      </c>
      <c r="V562" s="15">
        <f>T562*INPUTS!$B$6</f>
        <v>344749.84432</v>
      </c>
      <c r="W562" s="54" t="s">
        <v>521</v>
      </c>
      <c r="X562" s="54" t="s">
        <v>396</v>
      </c>
      <c r="Y562" s="74">
        <f>IFERROR(VLOOKUP(E562,INPUTS!$A$44:$B$103,2,0),0)</f>
        <v>0.005</v>
      </c>
      <c r="Z562" s="15">
        <f t="shared" si="632"/>
        <v>545.49026</v>
      </c>
      <c r="AA562" s="20">
        <f>IFERROR(VLOOKUP(E562,INPUTS!$A$44:$C$103,3,0),SCENARIOS!$J$24)</f>
        <v>0.03</v>
      </c>
      <c r="AB562" s="15">
        <f t="shared" ref="AB562:AF562" si="687">$T562*AA562*(1+$Q562)^AB$2</f>
        <v>3613.59194639146</v>
      </c>
      <c r="AC562" s="20">
        <f>IFERROR(VLOOKUP($E562,INPUTS!$A$44:$G$103,4,0),SCENARIOS!$K$24)</f>
        <v>0.1</v>
      </c>
      <c r="AD562" s="15">
        <f t="shared" si="687"/>
        <v>13298.9916620298</v>
      </c>
      <c r="AE562" s="20">
        <f>IFERROR(VLOOKUP($E562,INPUTS!$A$44:$G$103,5,0),SCENARIOS!$L$24)</f>
        <v>0.2</v>
      </c>
      <c r="AF562" s="15">
        <f t="shared" si="687"/>
        <v>29366.3227919279</v>
      </c>
      <c r="AG562" s="20">
        <f>IFERROR(VLOOKUP($E562,INPUTS!$A$44:$G$103,6,0),SCENARIOS!$M$24)</f>
        <v>0.3</v>
      </c>
      <c r="AH562" s="15">
        <f t="shared" si="634"/>
        <v>48634.1898827133</v>
      </c>
      <c r="AI562" s="20">
        <f>IFERROR(VLOOKUP($E562,INPUTS!$A$44:$G$103,7,0),SCENARIOS!$N$24)</f>
        <v>0.4</v>
      </c>
      <c r="AJ562" s="15">
        <f t="shared" si="635"/>
        <v>71594.7672382499</v>
      </c>
      <c r="AL562" t="str">
        <f t="shared" si="638"/>
        <v>N</v>
      </c>
      <c r="AM562" s="21">
        <f t="shared" si="639"/>
        <v>178986.918095625</v>
      </c>
      <c r="BL562"/>
    </row>
    <row r="563" s="1" customFormat="1" ht="15" customHeight="1" spans="1:64">
      <c r="A563" s="24" t="s">
        <v>1541</v>
      </c>
      <c r="B563" s="52" t="s">
        <v>409</v>
      </c>
      <c r="C563" s="52" t="s">
        <v>410</v>
      </c>
      <c r="D563" s="52" t="s">
        <v>929</v>
      </c>
      <c r="E563" s="10" t="s">
        <v>249</v>
      </c>
      <c r="F563" s="52" t="s">
        <v>930</v>
      </c>
      <c r="G563" s="52" t="s">
        <v>169</v>
      </c>
      <c r="H563" s="52" t="s">
        <v>452</v>
      </c>
      <c r="I563" s="52" t="s">
        <v>451</v>
      </c>
      <c r="J563" s="52" t="s">
        <v>181</v>
      </c>
      <c r="K563" s="52" t="s">
        <v>931</v>
      </c>
      <c r="L563" s="53" t="s">
        <v>291</v>
      </c>
      <c r="M563" s="13">
        <v>949</v>
      </c>
      <c r="N563" s="14">
        <f t="shared" si="636"/>
        <v>2.6</v>
      </c>
      <c r="O563" s="15">
        <v>9380</v>
      </c>
      <c r="P563" s="15">
        <f t="shared" si="678"/>
        <v>8901620</v>
      </c>
      <c r="Q563" s="16">
        <f>IFERROR(VLOOKUP(G563,SCENARIOS!$A$13:$E$18,3,0),0.025)</f>
        <v>0.02</v>
      </c>
      <c r="R563" s="70">
        <f>IFERROR(VLOOKUP(L563,INPUTS!$A$107:$B$120,2,0),0.0082)</f>
        <v>0.0079</v>
      </c>
      <c r="S563" s="70">
        <f t="shared" si="679"/>
        <v>74.102</v>
      </c>
      <c r="T563" s="15">
        <f t="shared" si="680"/>
        <v>70322.798</v>
      </c>
      <c r="U563" s="15">
        <f>T563/INPUTS!$B$7*1000</f>
        <v>87903497.5</v>
      </c>
      <c r="V563" s="15">
        <f>T563*INPUTS!$B$6</f>
        <v>222220.04168</v>
      </c>
      <c r="W563" s="54" t="s">
        <v>521</v>
      </c>
      <c r="X563" s="54" t="s">
        <v>396</v>
      </c>
      <c r="Y563" s="74">
        <f>IFERROR(VLOOKUP(E563,INPUTS!$A$44:$B$103,2,0),0)</f>
        <v>0.005</v>
      </c>
      <c r="Z563" s="15">
        <f t="shared" si="632"/>
        <v>351.61399</v>
      </c>
      <c r="AA563" s="20">
        <f>IFERROR(VLOOKUP(E563,INPUTS!$A$44:$C$103,3,0),SCENARIOS!$J$24)</f>
        <v>0.03</v>
      </c>
      <c r="AB563" s="15">
        <f t="shared" ref="AB563:AF563" si="688">$T563*AA563*(1+$Q563)^AB$2</f>
        <v>2329.26153897334</v>
      </c>
      <c r="AC563" s="20">
        <f>IFERROR(VLOOKUP($E563,INPUTS!$A$44:$G$103,4,0),SCENARIOS!$K$24)</f>
        <v>0.1</v>
      </c>
      <c r="AD563" s="15">
        <f t="shared" si="688"/>
        <v>8572.30983604185</v>
      </c>
      <c r="AE563" s="20">
        <f>IFERROR(VLOOKUP($E563,INPUTS!$A$44:$G$103,5,0),SCENARIOS!$L$24)</f>
        <v>0.2</v>
      </c>
      <c r="AF563" s="15">
        <f t="shared" si="688"/>
        <v>18929.0454581127</v>
      </c>
      <c r="AG563" s="20">
        <f>IFERROR(VLOOKUP($E563,INPUTS!$A$44:$G$103,6,0),SCENARIOS!$M$24)</f>
        <v>0.3</v>
      </c>
      <c r="AH563" s="15">
        <f t="shared" si="634"/>
        <v>31348.7935698035</v>
      </c>
      <c r="AI563" s="20">
        <f>IFERROR(VLOOKUP($E563,INPUTS!$A$44:$G$103,7,0),SCENARIOS!$N$24)</f>
        <v>0.4</v>
      </c>
      <c r="AJ563" s="15">
        <f t="shared" si="635"/>
        <v>46148.8015785329</v>
      </c>
      <c r="AL563" t="str">
        <f t="shared" si="638"/>
        <v>N</v>
      </c>
      <c r="AM563" s="21">
        <f t="shared" si="639"/>
        <v>115372.003946332</v>
      </c>
      <c r="BL563"/>
    </row>
    <row r="564" s="1" customFormat="1" ht="15" customHeight="1" spans="1:64">
      <c r="A564" s="6" t="s">
        <v>1542</v>
      </c>
      <c r="B564" s="52" t="s">
        <v>409</v>
      </c>
      <c r="C564" s="52" t="s">
        <v>410</v>
      </c>
      <c r="D564" s="52" t="s">
        <v>929</v>
      </c>
      <c r="E564" s="10" t="s">
        <v>1562</v>
      </c>
      <c r="F564" s="52" t="s">
        <v>930</v>
      </c>
      <c r="G564" s="52" t="s">
        <v>169</v>
      </c>
      <c r="H564" s="52" t="s">
        <v>224</v>
      </c>
      <c r="I564" s="52" t="s">
        <v>938</v>
      </c>
      <c r="J564" s="52" t="s">
        <v>165</v>
      </c>
      <c r="K564" s="52" t="s">
        <v>931</v>
      </c>
      <c r="L564" s="53" t="s">
        <v>291</v>
      </c>
      <c r="M564" s="13">
        <v>1333</v>
      </c>
      <c r="N564" s="14">
        <f t="shared" si="636"/>
        <v>3.65205479452055</v>
      </c>
      <c r="O564" s="15">
        <v>7820</v>
      </c>
      <c r="P564" s="15">
        <f t="shared" si="678"/>
        <v>10424060</v>
      </c>
      <c r="Q564" s="16">
        <f>IFERROR(VLOOKUP(G564,SCENARIOS!$A$13:$E$18,3,0),0.025)</f>
        <v>0.02</v>
      </c>
      <c r="R564" s="52">
        <f>IFERROR(VLOOKUP(L564,INPUTS!$A$107:$B$120,2,0),0.0082)</f>
        <v>0.0079</v>
      </c>
      <c r="S564" s="52">
        <f t="shared" si="679"/>
        <v>61.778</v>
      </c>
      <c r="T564" s="15">
        <f t="shared" si="680"/>
        <v>82350.074</v>
      </c>
      <c r="U564" s="15">
        <f>T564/INPUTS!$B$7*1000</f>
        <v>102937592.5</v>
      </c>
      <c r="V564" s="15">
        <f>T564*INPUTS!$B$6</f>
        <v>260226.23384</v>
      </c>
      <c r="W564" s="54" t="s">
        <v>396</v>
      </c>
      <c r="X564" s="54" t="s">
        <v>396</v>
      </c>
      <c r="Y564" s="74">
        <f>IFERROR(VLOOKUP(E564,INPUTS!$A$44:$B$103,2,0),0)</f>
        <v>0</v>
      </c>
      <c r="Z564" s="15">
        <f t="shared" si="632"/>
        <v>0</v>
      </c>
      <c r="AA564" s="20">
        <f>IFERROR(VLOOKUP(E564,INPUTS!$A$44:$C$103,3,0),SCENARIOS!$J$24)</f>
        <v>0.01</v>
      </c>
      <c r="AB564" s="15">
        <f t="shared" ref="AB564:AF564" si="689">$T564*AA564*(1+$Q564)^AB$2</f>
        <v>909.211358454994</v>
      </c>
      <c r="AC564" s="20">
        <f>IFERROR(VLOOKUP($E564,INPUTS!$A$44:$G$103,4,0),SCENARIOS!$K$24)</f>
        <v>0.05</v>
      </c>
      <c r="AD564" s="15">
        <f t="shared" si="689"/>
        <v>5019.21403460777</v>
      </c>
      <c r="AE564" s="20">
        <f>IFERROR(VLOOKUP($E564,INPUTS!$A$44:$G$103,5,0),SCENARIOS!$L$24)</f>
        <v>0.1</v>
      </c>
      <c r="AF564" s="15">
        <f t="shared" si="689"/>
        <v>11083.2357255249</v>
      </c>
      <c r="AG564" s="20">
        <f>IFERROR(VLOOKUP($E564,INPUTS!$A$44:$G$103,6,0),SCENARIOS!$M$24)</f>
        <v>0.2</v>
      </c>
      <c r="AH564" s="15">
        <f t="shared" si="634"/>
        <v>24473.575603785</v>
      </c>
      <c r="AI564" s="20">
        <f>IFERROR(VLOOKUP($E564,INPUTS!$A$44:$G$103,7,0),SCENARIOS!$N$24)</f>
        <v>0.25</v>
      </c>
      <c r="AJ564" s="15">
        <f t="shared" si="635"/>
        <v>33776.0062622535</v>
      </c>
      <c r="AL564" t="str">
        <f t="shared" si="638"/>
        <v>N</v>
      </c>
      <c r="AM564" s="21">
        <f t="shared" si="639"/>
        <v>135104.025049014</v>
      </c>
      <c r="BL564"/>
    </row>
    <row r="565" s="1" customFormat="1" ht="15" customHeight="1" spans="1:64">
      <c r="A565" s="24" t="s">
        <v>1543</v>
      </c>
      <c r="B565" s="52" t="s">
        <v>409</v>
      </c>
      <c r="C565" s="52" t="s">
        <v>410</v>
      </c>
      <c r="D565" s="52" t="s">
        <v>929</v>
      </c>
      <c r="E565" s="10" t="s">
        <v>1562</v>
      </c>
      <c r="F565" s="52" t="s">
        <v>930</v>
      </c>
      <c r="G565" s="52" t="s">
        <v>169</v>
      </c>
      <c r="H565" s="52" t="s">
        <v>200</v>
      </c>
      <c r="I565" s="52" t="s">
        <v>391</v>
      </c>
      <c r="J565" s="52" t="s">
        <v>165</v>
      </c>
      <c r="K565" s="52" t="s">
        <v>931</v>
      </c>
      <c r="L565" s="53" t="s">
        <v>291</v>
      </c>
      <c r="M565" s="13">
        <v>949</v>
      </c>
      <c r="N565" s="14">
        <f t="shared" si="636"/>
        <v>2.6</v>
      </c>
      <c r="O565" s="15">
        <v>8600</v>
      </c>
      <c r="P565" s="15">
        <f t="shared" si="678"/>
        <v>8161400</v>
      </c>
      <c r="Q565" s="16">
        <f>IFERROR(VLOOKUP(G565,SCENARIOS!$A$13:$E$18,3,0),0.025)</f>
        <v>0.02</v>
      </c>
      <c r="R565" s="52">
        <f>IFERROR(VLOOKUP(L565,INPUTS!$A$107:$B$120,2,0),0.0082)</f>
        <v>0.0079</v>
      </c>
      <c r="S565" s="52">
        <f t="shared" si="679"/>
        <v>67.94</v>
      </c>
      <c r="T565" s="15">
        <f t="shared" si="680"/>
        <v>64475.06</v>
      </c>
      <c r="U565" s="15">
        <f>T565/INPUTS!$B$7*1000</f>
        <v>80593825</v>
      </c>
      <c r="V565" s="15">
        <f>T565*INPUTS!$B$6</f>
        <v>203741.1896</v>
      </c>
      <c r="W565" s="54" t="s">
        <v>396</v>
      </c>
      <c r="X565" s="54" t="s">
        <v>396</v>
      </c>
      <c r="Y565" s="74">
        <f>IFERROR(VLOOKUP(E565,INPUTS!$A$44:$B$103,2,0),0)</f>
        <v>0</v>
      </c>
      <c r="Z565" s="15">
        <f t="shared" si="632"/>
        <v>0</v>
      </c>
      <c r="AA565" s="20">
        <f>IFERROR(VLOOKUP(E565,INPUTS!$A$44:$C$103,3,0),SCENARIOS!$J$24)</f>
        <v>0.01</v>
      </c>
      <c r="AB565" s="15">
        <f t="shared" ref="AB565:AF565" si="690">$T565*AA565*(1+$Q565)^AB$2</f>
        <v>711.856760311682</v>
      </c>
      <c r="AC565" s="20">
        <f>IFERROR(VLOOKUP($E565,INPUTS!$A$44:$G$103,4,0),SCENARIOS!$K$24)</f>
        <v>0.05</v>
      </c>
      <c r="AD565" s="15">
        <f t="shared" si="690"/>
        <v>3929.73691844136</v>
      </c>
      <c r="AE565" s="20">
        <f>IFERROR(VLOOKUP($E565,INPUTS!$A$44:$G$103,5,0),SCENARIOS!$L$24)</f>
        <v>0.1</v>
      </c>
      <c r="AF565" s="15">
        <f t="shared" si="690"/>
        <v>8677.49418655486</v>
      </c>
      <c r="AG565" s="20">
        <f>IFERROR(VLOOKUP($E565,INPUTS!$A$44:$G$103,6,0),SCENARIOS!$M$24)</f>
        <v>0.2</v>
      </c>
      <c r="AH565" s="15">
        <f t="shared" si="634"/>
        <v>19161.3095025096</v>
      </c>
      <c r="AI565" s="20">
        <f>IFERROR(VLOOKUP($E565,INPUTS!$A$44:$G$103,7,0),SCENARIOS!$N$24)</f>
        <v>0.25</v>
      </c>
      <c r="AJ565" s="15">
        <f t="shared" si="635"/>
        <v>26444.5424823683</v>
      </c>
      <c r="AL565" t="str">
        <f t="shared" si="638"/>
        <v>N</v>
      </c>
      <c r="AM565" s="21">
        <f t="shared" si="639"/>
        <v>105778.169929473</v>
      </c>
      <c r="BL565"/>
    </row>
    <row r="566" ht="15" customHeight="1" spans="1:64">
      <c r="A566" s="6" t="s">
        <v>2316</v>
      </c>
      <c r="B566" s="52" t="s">
        <v>409</v>
      </c>
      <c r="C566" s="52" t="s">
        <v>410</v>
      </c>
      <c r="D566" s="52" t="s">
        <v>929</v>
      </c>
      <c r="E566" s="10" t="s">
        <v>1562</v>
      </c>
      <c r="F566" s="52" t="s">
        <v>930</v>
      </c>
      <c r="G566" s="52" t="s">
        <v>169</v>
      </c>
      <c r="H566" s="52" t="s">
        <v>452</v>
      </c>
      <c r="I566" s="52" t="s">
        <v>451</v>
      </c>
      <c r="J566" s="52" t="s">
        <v>181</v>
      </c>
      <c r="K566" s="52" t="s">
        <v>931</v>
      </c>
      <c r="L566" s="53" t="s">
        <v>1545</v>
      </c>
      <c r="M566" s="13">
        <v>2001</v>
      </c>
      <c r="N566" s="14">
        <f t="shared" si="636"/>
        <v>5.48219178082192</v>
      </c>
      <c r="O566" s="15">
        <v>8060</v>
      </c>
      <c r="P566" s="15">
        <f t="shared" si="678"/>
        <v>16128060</v>
      </c>
      <c r="Q566" s="16">
        <f>IFERROR(VLOOKUP(G566,SCENARIOS!$A$13:$E$18,3,0),0.025)</f>
        <v>0.02</v>
      </c>
      <c r="R566" s="52">
        <f>IFERROR(VLOOKUP(L566,INPUTS!$A$107:$B$120,2,0),0.0082)</f>
        <v>0.0082</v>
      </c>
      <c r="S566" s="52">
        <f t="shared" si="679"/>
        <v>66.092</v>
      </c>
      <c r="T566" s="15">
        <f t="shared" si="680"/>
        <v>132250.092</v>
      </c>
      <c r="U566" s="15">
        <f>T566/INPUTS!$B$7*1000</f>
        <v>165312615</v>
      </c>
      <c r="V566" s="15">
        <f>T566*INPUTS!$B$6</f>
        <v>417910.29072</v>
      </c>
      <c r="W566" s="54" t="s">
        <v>521</v>
      </c>
      <c r="X566" s="54" t="s">
        <v>396</v>
      </c>
      <c r="Y566" s="67">
        <f>IFERROR(VLOOKUP(E566,INPUTS!$A$44:$B$103,2,0),0)</f>
        <v>0</v>
      </c>
      <c r="Z566" s="15">
        <f t="shared" si="632"/>
        <v>0</v>
      </c>
      <c r="AA566" s="20">
        <f>IFERROR(VLOOKUP(E566,INPUTS!$A$44:$C$103,3,0),SCENARIOS!$J$24)</f>
        <v>0.01</v>
      </c>
      <c r="AB566" s="15">
        <f t="shared" ref="AB566:AF566" si="691">$T566*AA566*(1+$Q566)^AB$2</f>
        <v>1460.14787798634</v>
      </c>
      <c r="AC566" s="20">
        <f>IFERROR(VLOOKUP($E566,INPUTS!$A$44:$G$103,4,0),SCENARIOS!$K$24)</f>
        <v>0.05</v>
      </c>
      <c r="AD566" s="15">
        <f t="shared" si="691"/>
        <v>8060.60620958966</v>
      </c>
      <c r="AE566" s="20">
        <f>IFERROR(VLOOKUP($E566,INPUTS!$A$44:$G$103,5,0),SCENARIOS!$L$24)</f>
        <v>0.1</v>
      </c>
      <c r="AF566" s="15">
        <f t="shared" si="691"/>
        <v>17799.1211563253</v>
      </c>
      <c r="AG566" s="20">
        <f>IFERROR(VLOOKUP($E566,INPUTS!$A$44:$G$103,6,0),SCENARIOS!$M$24)</f>
        <v>0.2</v>
      </c>
      <c r="AH566" s="15">
        <f t="shared" si="634"/>
        <v>39303.3359650596</v>
      </c>
      <c r="AI566" s="20">
        <f>IFERROR(VLOOKUP($E566,INPUTS!$A$44:$G$103,7,0),SCENARIOS!$N$24)</f>
        <v>0.25</v>
      </c>
      <c r="AJ566" s="15">
        <f t="shared" si="635"/>
        <v>54242.573425928</v>
      </c>
      <c r="AL566" t="str">
        <f t="shared" si="638"/>
        <v>N</v>
      </c>
      <c r="AM566" s="21">
        <f t="shared" si="639"/>
        <v>216970.293703712</v>
      </c>
    </row>
    <row r="567" ht="15" customHeight="1" spans="1:64">
      <c r="A567" s="24" t="s">
        <v>2317</v>
      </c>
      <c r="B567" s="52" t="s">
        <v>409</v>
      </c>
      <c r="C567" s="52" t="s">
        <v>410</v>
      </c>
      <c r="D567" s="52" t="s">
        <v>929</v>
      </c>
      <c r="E567" s="10" t="s">
        <v>1562</v>
      </c>
      <c r="F567" s="52" t="s">
        <v>930</v>
      </c>
      <c r="G567" s="52" t="s">
        <v>169</v>
      </c>
      <c r="H567" s="52" t="s">
        <v>702</v>
      </c>
      <c r="I567" s="52" t="s">
        <v>701</v>
      </c>
      <c r="J567" s="52" t="s">
        <v>181</v>
      </c>
      <c r="K567" s="52" t="s">
        <v>931</v>
      </c>
      <c r="L567" s="53" t="s">
        <v>1545</v>
      </c>
      <c r="M567" s="13">
        <v>1333</v>
      </c>
      <c r="N567" s="14">
        <f t="shared" si="636"/>
        <v>3.65205479452055</v>
      </c>
      <c r="O567" s="15">
        <v>8870</v>
      </c>
      <c r="P567" s="15">
        <f t="shared" si="678"/>
        <v>11823710</v>
      </c>
      <c r="Q567" s="16">
        <f>IFERROR(VLOOKUP(G567,SCENARIOS!$A$13:$E$18,3,0),0.025)</f>
        <v>0.02</v>
      </c>
      <c r="R567" s="52">
        <f>IFERROR(VLOOKUP(L567,INPUTS!$A$107:$B$120,2,0),0.0082)</f>
        <v>0.0082</v>
      </c>
      <c r="S567" s="52">
        <f t="shared" si="679"/>
        <v>72.734</v>
      </c>
      <c r="T567" s="15">
        <f t="shared" si="680"/>
        <v>96954.422</v>
      </c>
      <c r="U567" s="15">
        <f>T567/INPUTS!$B$7*1000</f>
        <v>121193027.5</v>
      </c>
      <c r="V567" s="15">
        <f>T567*INPUTS!$B$6</f>
        <v>306375.97352</v>
      </c>
      <c r="W567" s="54" t="s">
        <v>396</v>
      </c>
      <c r="X567" s="54" t="s">
        <v>396</v>
      </c>
      <c r="Y567" s="67">
        <f>IFERROR(VLOOKUP(E567,INPUTS!$A$44:$B$103,2,0),0)</f>
        <v>0</v>
      </c>
      <c r="Z567" s="15">
        <f t="shared" si="632"/>
        <v>0</v>
      </c>
      <c r="AA567" s="20">
        <f>IFERROR(VLOOKUP(E567,INPUTS!$A$44:$C$103,3,0),SCENARIOS!$J$24)</f>
        <v>0.01</v>
      </c>
      <c r="AB567" s="15">
        <f t="shared" ref="AB567:AF567" si="692">$T567*AA567*(1+$Q567)^AB$2</f>
        <v>1070.45516115552</v>
      </c>
      <c r="AC567" s="20">
        <f>IFERROR(VLOOKUP($E567,INPUTS!$A$44:$G$103,4,0),SCENARIOS!$K$24)</f>
        <v>0.05</v>
      </c>
      <c r="AD567" s="15">
        <f t="shared" si="692"/>
        <v>5909.34497059085</v>
      </c>
      <c r="AE567" s="20">
        <f>IFERROR(VLOOKUP($E567,INPUTS!$A$44:$G$103,5,0),SCENARIOS!$L$24)</f>
        <v>0.1</v>
      </c>
      <c r="AF567" s="15">
        <f t="shared" si="692"/>
        <v>13048.7886830316</v>
      </c>
      <c r="AG567" s="20">
        <f>IFERROR(VLOOKUP($E567,INPUTS!$A$44:$G$103,6,0),SCENARIOS!$M$24)</f>
        <v>0.2</v>
      </c>
      <c r="AH567" s="15">
        <f t="shared" si="634"/>
        <v>28813.8341798973</v>
      </c>
      <c r="AI567" s="20">
        <f>IFERROR(VLOOKUP($E567,INPUTS!$A$44:$G$103,7,0),SCENARIOS!$N$24)</f>
        <v>0.25</v>
      </c>
      <c r="AJ567" s="15">
        <f t="shared" si="635"/>
        <v>39766.0014807658</v>
      </c>
      <c r="AL567" t="str">
        <f t="shared" si="638"/>
        <v>N</v>
      </c>
      <c r="AM567" s="21">
        <f t="shared" si="639"/>
        <v>159064.005923063</v>
      </c>
    </row>
    <row r="568" ht="15" customHeight="1" spans="1:64">
      <c r="A568" s="6" t="s">
        <v>2318</v>
      </c>
      <c r="B568" s="52" t="s">
        <v>409</v>
      </c>
      <c r="C568" s="52" t="s">
        <v>410</v>
      </c>
      <c r="D568" s="52" t="s">
        <v>929</v>
      </c>
      <c r="E568" s="10" t="s">
        <v>1562</v>
      </c>
      <c r="F568" s="52" t="s">
        <v>930</v>
      </c>
      <c r="G568" s="52" t="s">
        <v>169</v>
      </c>
      <c r="H568" s="52" t="s">
        <v>515</v>
      </c>
      <c r="I568" s="52" t="s">
        <v>514</v>
      </c>
      <c r="J568" s="52" t="s">
        <v>181</v>
      </c>
      <c r="K568" s="52" t="s">
        <v>931</v>
      </c>
      <c r="L568" s="53" t="s">
        <v>1567</v>
      </c>
      <c r="M568" s="13">
        <v>2001</v>
      </c>
      <c r="N568" s="14">
        <f t="shared" si="636"/>
        <v>5.48219178082192</v>
      </c>
      <c r="O568" s="15">
        <v>2860</v>
      </c>
      <c r="P568" s="15">
        <f t="shared" si="678"/>
        <v>5722860</v>
      </c>
      <c r="Q568" s="16">
        <f>IFERROR(VLOOKUP(G568,SCENARIOS!$A$13:$E$18,3,0),0.025)</f>
        <v>0.02</v>
      </c>
      <c r="R568" s="52">
        <f>IFERROR(VLOOKUP(L568,INPUTS!$A$107:$B$120,2,0),0.0082)</f>
        <v>0.0082</v>
      </c>
      <c r="S568" s="52">
        <f t="shared" si="679"/>
        <v>23.452</v>
      </c>
      <c r="T568" s="15">
        <f t="shared" si="680"/>
        <v>46927.452</v>
      </c>
      <c r="U568" s="15">
        <f>T568/INPUTS!$B$7*1000</f>
        <v>58659315</v>
      </c>
      <c r="V568" s="15">
        <f>T568*INPUTS!$B$6</f>
        <v>148290.74832</v>
      </c>
      <c r="W568" s="54" t="s">
        <v>396</v>
      </c>
      <c r="X568" s="54" t="s">
        <v>396</v>
      </c>
      <c r="Y568" s="67">
        <f>IFERROR(VLOOKUP(E568,INPUTS!$A$44:$B$103,2,0),0)</f>
        <v>0</v>
      </c>
      <c r="Z568" s="15">
        <f t="shared" si="632"/>
        <v>0</v>
      </c>
      <c r="AA568" s="20">
        <f>IFERROR(VLOOKUP(E568,INPUTS!$A$44:$C$103,3,0),SCENARIOS!$J$24)</f>
        <v>0.01</v>
      </c>
      <c r="AB568" s="15">
        <f t="shared" ref="AB568:AF568" si="693">$T568*AA568*(1+$Q568)^AB$2</f>
        <v>518.116988962895</v>
      </c>
      <c r="AC568" s="20">
        <f>IFERROR(VLOOKUP($E568,INPUTS!$A$44:$G$103,4,0),SCENARIOS!$K$24)</f>
        <v>0.05</v>
      </c>
      <c r="AD568" s="15">
        <f t="shared" si="693"/>
        <v>2860.21510662859</v>
      </c>
      <c r="AE568" s="20">
        <f>IFERROR(VLOOKUP($E568,INPUTS!$A$44:$G$103,5,0),SCENARIOS!$L$24)</f>
        <v>0.1</v>
      </c>
      <c r="AF568" s="15">
        <f t="shared" si="693"/>
        <v>6315.81718450253</v>
      </c>
      <c r="AG568" s="20">
        <f>IFERROR(VLOOKUP($E568,INPUTS!$A$44:$G$103,6,0),SCENARIOS!$M$24)</f>
        <v>0.2</v>
      </c>
      <c r="AH568" s="15">
        <f t="shared" si="634"/>
        <v>13946.3450198598</v>
      </c>
      <c r="AI568" s="20">
        <f>IFERROR(VLOOKUP($E568,INPUTS!$A$44:$G$103,7,0),SCENARIOS!$N$24)</f>
        <v>0.25</v>
      </c>
      <c r="AJ568" s="15">
        <f t="shared" si="635"/>
        <v>19247.364764039</v>
      </c>
      <c r="AL568" t="str">
        <f t="shared" si="638"/>
        <v>N</v>
      </c>
      <c r="AM568" s="21">
        <f t="shared" si="639"/>
        <v>76989.4590561559</v>
      </c>
    </row>
    <row r="569" ht="15" customHeight="1" spans="1:64">
      <c r="A569" s="24" t="s">
        <v>2319</v>
      </c>
      <c r="B569" s="52" t="s">
        <v>409</v>
      </c>
      <c r="C569" s="52" t="s">
        <v>410</v>
      </c>
      <c r="D569" s="52" t="s">
        <v>929</v>
      </c>
      <c r="E569" s="10" t="s">
        <v>1562</v>
      </c>
      <c r="F569" s="52" t="s">
        <v>930</v>
      </c>
      <c r="G569" s="52" t="s">
        <v>169</v>
      </c>
      <c r="H569" s="52" t="s">
        <v>623</v>
      </c>
      <c r="I569" s="52" t="s">
        <v>622</v>
      </c>
      <c r="J569" s="52" t="s">
        <v>181</v>
      </c>
      <c r="K569" s="52" t="s">
        <v>931</v>
      </c>
      <c r="L569" s="53" t="s">
        <v>1567</v>
      </c>
      <c r="M569" s="13">
        <v>2665</v>
      </c>
      <c r="N569" s="14">
        <f t="shared" si="636"/>
        <v>7.3013698630137</v>
      </c>
      <c r="O569" s="15">
        <v>1500</v>
      </c>
      <c r="P569" s="15">
        <f t="shared" si="678"/>
        <v>3997500</v>
      </c>
      <c r="Q569" s="16">
        <f>IFERROR(VLOOKUP(G569,SCENARIOS!$A$13:$E$18,3,0),0.025)</f>
        <v>0.02</v>
      </c>
      <c r="R569" s="52">
        <f>IFERROR(VLOOKUP(L569,INPUTS!$A$107:$B$120,2,0),0.0082)</f>
        <v>0.0082</v>
      </c>
      <c r="S569" s="52">
        <f t="shared" si="679"/>
        <v>12.3</v>
      </c>
      <c r="T569" s="15">
        <f t="shared" si="680"/>
        <v>32779.5</v>
      </c>
      <c r="U569" s="15">
        <f>T569/INPUTS!$B$7*1000</f>
        <v>40974375</v>
      </c>
      <c r="V569" s="15">
        <f>T569*INPUTS!$B$6</f>
        <v>103583.22</v>
      </c>
      <c r="W569" s="54" t="s">
        <v>396</v>
      </c>
      <c r="X569" s="54" t="s">
        <v>396</v>
      </c>
      <c r="Y569" s="67">
        <f>IFERROR(VLOOKUP(E569,INPUTS!$A$44:$B$103,2,0),0)</f>
        <v>0</v>
      </c>
      <c r="Z569" s="15">
        <f t="shared" si="632"/>
        <v>0</v>
      </c>
      <c r="AA569" s="20">
        <f>IFERROR(VLOOKUP(E569,INPUTS!$A$44:$C$103,3,0),SCENARIOS!$J$24)</f>
        <v>0.01</v>
      </c>
      <c r="AB569" s="15">
        <f t="shared" ref="AB569:AF569" si="694">$T569*AA569*(1+$Q569)^AB$2</f>
        <v>361.912166884944</v>
      </c>
      <c r="AC569" s="20">
        <f>IFERROR(VLOOKUP($E569,INPUTS!$A$44:$G$103,4,0),SCENARIOS!$K$24)</f>
        <v>0.05</v>
      </c>
      <c r="AD569" s="15">
        <f t="shared" si="694"/>
        <v>1997.90137951091</v>
      </c>
      <c r="AE569" s="20">
        <f>IFERROR(VLOOKUP($E569,INPUTS!$A$44:$G$103,5,0),SCENARIOS!$L$24)</f>
        <v>0.1</v>
      </c>
      <c r="AF569" s="15">
        <f t="shared" si="694"/>
        <v>4411.68911960958</v>
      </c>
      <c r="AG569" s="20">
        <f>IFERROR(VLOOKUP($E569,INPUTS!$A$44:$G$103,6,0),SCENARIOS!$M$24)</f>
        <v>0.2</v>
      </c>
      <c r="AH569" s="15">
        <f t="shared" si="634"/>
        <v>9741.72253329449</v>
      </c>
      <c r="AI569" s="20">
        <f>IFERROR(VLOOKUP($E569,INPUTS!$A$44:$G$103,7,0),SCENARIOS!$N$24)</f>
        <v>0.25</v>
      </c>
      <c r="AJ569" s="15">
        <f t="shared" si="635"/>
        <v>13444.5610488892</v>
      </c>
      <c r="AL569" t="str">
        <f t="shared" si="638"/>
        <v>N</v>
      </c>
      <c r="AM569" s="21">
        <f t="shared" si="639"/>
        <v>53778.2441955566</v>
      </c>
    </row>
    <row r="570" ht="15" customHeight="1" spans="1:64">
      <c r="A570" s="6" t="s">
        <v>2320</v>
      </c>
      <c r="B570" s="52" t="s">
        <v>409</v>
      </c>
      <c r="C570" s="52" t="s">
        <v>410</v>
      </c>
      <c r="D570" s="52" t="s">
        <v>929</v>
      </c>
      <c r="E570" s="10" t="s">
        <v>1562</v>
      </c>
      <c r="F570" s="52" t="s">
        <v>930</v>
      </c>
      <c r="G570" s="52" t="s">
        <v>169</v>
      </c>
      <c r="H570" s="52" t="s">
        <v>627</v>
      </c>
      <c r="I570" s="52" t="s">
        <v>626</v>
      </c>
      <c r="J570" s="52" t="s">
        <v>181</v>
      </c>
      <c r="K570" s="52" t="s">
        <v>931</v>
      </c>
      <c r="L570" s="53" t="s">
        <v>1567</v>
      </c>
      <c r="M570" s="13">
        <v>1333</v>
      </c>
      <c r="N570" s="14">
        <f t="shared" si="636"/>
        <v>3.65205479452055</v>
      </c>
      <c r="O570" s="15">
        <v>2260</v>
      </c>
      <c r="P570" s="15">
        <f t="shared" si="678"/>
        <v>3012580</v>
      </c>
      <c r="Q570" s="16">
        <f>IFERROR(VLOOKUP(G570,SCENARIOS!$A$13:$E$18,3,0),0.025)</f>
        <v>0.02</v>
      </c>
      <c r="R570" s="52">
        <f>IFERROR(VLOOKUP(L570,INPUTS!$A$107:$B$120,2,0),0.0082)</f>
        <v>0.0082</v>
      </c>
      <c r="S570" s="52">
        <f t="shared" si="679"/>
        <v>18.532</v>
      </c>
      <c r="T570" s="15">
        <f t="shared" si="680"/>
        <v>24703.156</v>
      </c>
      <c r="U570" s="15">
        <f>T570/INPUTS!$B$7*1000</f>
        <v>30878945</v>
      </c>
      <c r="V570" s="15">
        <f>T570*INPUTS!$B$6</f>
        <v>78061.97296</v>
      </c>
      <c r="W570" s="54" t="s">
        <v>396</v>
      </c>
      <c r="X570" s="54" t="s">
        <v>396</v>
      </c>
      <c r="Y570" s="67">
        <f>IFERROR(VLOOKUP(E570,INPUTS!$A$44:$B$103,2,0),0)</f>
        <v>0</v>
      </c>
      <c r="Z570" s="15">
        <f t="shared" si="632"/>
        <v>0</v>
      </c>
      <c r="AA570" s="20">
        <f>IFERROR(VLOOKUP(E570,INPUTS!$A$44:$C$103,3,0),SCENARIOS!$J$24)</f>
        <v>0.01</v>
      </c>
      <c r="AB570" s="15">
        <f t="shared" ref="AB570:AF570" si="695">$T570*AA570*(1+$Q570)^AB$2</f>
        <v>272.742803180549</v>
      </c>
      <c r="AC570" s="20">
        <f>IFERROR(VLOOKUP($E570,INPUTS!$A$44:$G$103,4,0),SCENARIOS!$K$24)</f>
        <v>0.05</v>
      </c>
      <c r="AD570" s="15">
        <f t="shared" si="695"/>
        <v>1505.650466013</v>
      </c>
      <c r="AE570" s="20">
        <f>IFERROR(VLOOKUP($E570,INPUTS!$A$44:$G$103,5,0),SCENARIOS!$L$24)</f>
        <v>0.1</v>
      </c>
      <c r="AF570" s="15">
        <f t="shared" si="695"/>
        <v>3324.71955170817</v>
      </c>
      <c r="AG570" s="20">
        <f>IFERROR(VLOOKUP($E570,INPUTS!$A$44:$G$103,6,0),SCENARIOS!$M$24)</f>
        <v>0.2</v>
      </c>
      <c r="AH570" s="15">
        <f t="shared" si="634"/>
        <v>7341.51806612941</v>
      </c>
      <c r="AI570" s="20">
        <f>IFERROR(VLOOKUP($E570,INPUTS!$A$44:$G$103,7,0),SCENARIOS!$N$24)</f>
        <v>0.25</v>
      </c>
      <c r="AJ570" s="15">
        <f t="shared" si="635"/>
        <v>10132.0364539493</v>
      </c>
      <c r="AL570" t="str">
        <f t="shared" si="638"/>
        <v>N</v>
      </c>
      <c r="AM570" s="21">
        <f t="shared" si="639"/>
        <v>40528.1458157973</v>
      </c>
    </row>
    <row r="571" ht="15" customHeight="1" spans="1:64">
      <c r="A571" s="24" t="s">
        <v>2321</v>
      </c>
      <c r="B571" s="52" t="s">
        <v>409</v>
      </c>
      <c r="C571" s="52" t="s">
        <v>410</v>
      </c>
      <c r="D571" s="52" t="s">
        <v>929</v>
      </c>
      <c r="E571" s="10" t="s">
        <v>1562</v>
      </c>
      <c r="F571" s="52" t="s">
        <v>930</v>
      </c>
      <c r="G571" s="52" t="s">
        <v>169</v>
      </c>
      <c r="H571" s="52" t="s">
        <v>751</v>
      </c>
      <c r="I571" s="52" t="s">
        <v>750</v>
      </c>
      <c r="J571" s="52" t="s">
        <v>181</v>
      </c>
      <c r="K571" s="52" t="s">
        <v>931</v>
      </c>
      <c r="L571" s="53" t="s">
        <v>1545</v>
      </c>
      <c r="M571" s="13">
        <v>1333</v>
      </c>
      <c r="N571" s="14">
        <f t="shared" si="636"/>
        <v>3.65205479452055</v>
      </c>
      <c r="O571" s="15">
        <v>7150</v>
      </c>
      <c r="P571" s="15">
        <f t="shared" si="678"/>
        <v>9530950</v>
      </c>
      <c r="Q571" s="16">
        <f>IFERROR(VLOOKUP(G571,SCENARIOS!$A$13:$E$18,3,0),0.025)</f>
        <v>0.02</v>
      </c>
      <c r="R571" s="52">
        <f>IFERROR(VLOOKUP(L571,INPUTS!$A$107:$B$120,2,0),0.0082)</f>
        <v>0.0082</v>
      </c>
      <c r="S571" s="52">
        <f t="shared" si="679"/>
        <v>58.63</v>
      </c>
      <c r="T571" s="15">
        <f t="shared" si="680"/>
        <v>78153.79</v>
      </c>
      <c r="U571" s="15">
        <f>T571/INPUTS!$B$7*1000</f>
        <v>97692237.5</v>
      </c>
      <c r="V571" s="15">
        <f>T571*INPUTS!$B$6</f>
        <v>246965.9764</v>
      </c>
      <c r="W571" s="54" t="s">
        <v>396</v>
      </c>
      <c r="X571" s="54" t="s">
        <v>396</v>
      </c>
      <c r="Y571" s="67">
        <f>IFERROR(VLOOKUP(E571,INPUTS!$A$44:$B$103,2,0),0)</f>
        <v>0</v>
      </c>
      <c r="Z571" s="15">
        <f t="shared" si="632"/>
        <v>0</v>
      </c>
      <c r="AA571" s="20">
        <f>IFERROR(VLOOKUP(E571,INPUTS!$A$44:$C$103,3,0),SCENARIOS!$J$24)</f>
        <v>0.01</v>
      </c>
      <c r="AB571" s="15">
        <f t="shared" ref="AB571:AF571" si="696">$T571*AA571*(1+$Q571)^AB$2</f>
        <v>862.880992363241</v>
      </c>
      <c r="AC571" s="20">
        <f>IFERROR(VLOOKUP($E571,INPUTS!$A$44:$G$103,4,0),SCENARIOS!$K$24)</f>
        <v>0.05</v>
      </c>
      <c r="AD571" s="15">
        <f t="shared" si="696"/>
        <v>4763.4516955721</v>
      </c>
      <c r="AE571" s="20">
        <f>IFERROR(VLOOKUP($E571,INPUTS!$A$44:$G$103,5,0),SCENARIOS!$L$24)</f>
        <v>0.1</v>
      </c>
      <c r="AF571" s="15">
        <f t="shared" si="696"/>
        <v>10518.4711481033</v>
      </c>
      <c r="AG571" s="20">
        <f>IFERROR(VLOOKUP($E571,INPUTS!$A$44:$G$103,6,0),SCENARIOS!$M$24)</f>
        <v>0.2</v>
      </c>
      <c r="AH571" s="15">
        <f t="shared" si="634"/>
        <v>23226.4841472678</v>
      </c>
      <c r="AI571" s="20">
        <f>IFERROR(VLOOKUP($E571,INPUTS!$A$44:$G$103,7,0),SCENARIOS!$N$24)</f>
        <v>0.25</v>
      </c>
      <c r="AJ571" s="15">
        <f t="shared" si="635"/>
        <v>32054.8940910344</v>
      </c>
      <c r="AL571" t="str">
        <f t="shared" si="638"/>
        <v>N</v>
      </c>
      <c r="AM571" s="21">
        <f t="shared" si="639"/>
        <v>128219.576364138</v>
      </c>
    </row>
    <row r="572" ht="15" customHeight="1" spans="1:64">
      <c r="A572" s="6" t="s">
        <v>2322</v>
      </c>
      <c r="B572" s="52" t="s">
        <v>409</v>
      </c>
      <c r="C572" s="52" t="s">
        <v>410</v>
      </c>
      <c r="D572" s="52" t="s">
        <v>929</v>
      </c>
      <c r="E572" s="10" t="s">
        <v>1562</v>
      </c>
      <c r="F572" s="52" t="s">
        <v>930</v>
      </c>
      <c r="G572" s="52" t="s">
        <v>169</v>
      </c>
      <c r="H572" s="52" t="s">
        <v>1248</v>
      </c>
      <c r="I572" s="52" t="s">
        <v>1249</v>
      </c>
      <c r="J572" s="52" t="s">
        <v>181</v>
      </c>
      <c r="K572" s="52" t="s">
        <v>931</v>
      </c>
      <c r="L572" s="53" t="s">
        <v>1545</v>
      </c>
      <c r="M572" s="13">
        <v>1333</v>
      </c>
      <c r="N572" s="14">
        <f t="shared" si="636"/>
        <v>3.65205479452055</v>
      </c>
      <c r="O572" s="15">
        <v>5560</v>
      </c>
      <c r="P572" s="15">
        <f t="shared" si="678"/>
        <v>7411480</v>
      </c>
      <c r="Q572" s="16">
        <f>IFERROR(VLOOKUP(G572,SCENARIOS!$A$13:$E$18,3,0),0.025)</f>
        <v>0.02</v>
      </c>
      <c r="R572" s="52">
        <f>IFERROR(VLOOKUP(L572,INPUTS!$A$107:$B$120,2,0),0.0082)</f>
        <v>0.0082</v>
      </c>
      <c r="S572" s="52">
        <f t="shared" si="679"/>
        <v>45.592</v>
      </c>
      <c r="T572" s="15">
        <f t="shared" si="680"/>
        <v>60774.136</v>
      </c>
      <c r="U572" s="15">
        <f>T572/INPUTS!$B$7*1000</f>
        <v>75967670</v>
      </c>
      <c r="V572" s="15">
        <f>T572*INPUTS!$B$6</f>
        <v>192046.26976</v>
      </c>
      <c r="W572" s="54" t="s">
        <v>396</v>
      </c>
      <c r="X572" s="54" t="s">
        <v>396</v>
      </c>
      <c r="Y572" s="67">
        <f>IFERROR(VLOOKUP(E572,INPUTS!$A$44:$B$103,2,0),0)</f>
        <v>0</v>
      </c>
      <c r="Z572" s="15">
        <f t="shared" si="632"/>
        <v>0</v>
      </c>
      <c r="AA572" s="20">
        <f>IFERROR(VLOOKUP(E572,INPUTS!$A$44:$C$103,3,0),SCENARIOS!$J$24)</f>
        <v>0.01</v>
      </c>
      <c r="AB572" s="15">
        <f t="shared" ref="AB572:AF572" si="697">$T572*AA572*(1+$Q572)^AB$2</f>
        <v>670.995568886661</v>
      </c>
      <c r="AC572" s="20">
        <f>IFERROR(VLOOKUP($E572,INPUTS!$A$44:$G$103,4,0),SCENARIOS!$K$24)</f>
        <v>0.05</v>
      </c>
      <c r="AD572" s="15">
        <f t="shared" si="697"/>
        <v>3704.16663320013</v>
      </c>
      <c r="AE572" s="20">
        <f>IFERROR(VLOOKUP($E572,INPUTS!$A$44:$G$103,5,0),SCENARIOS!$L$24)</f>
        <v>0.1</v>
      </c>
      <c r="AF572" s="15">
        <f t="shared" si="697"/>
        <v>8179.39854314047</v>
      </c>
      <c r="AG572" s="20">
        <f>IFERROR(VLOOKUP($E572,INPUTS!$A$44:$G$103,6,0),SCENARIOS!$M$24)</f>
        <v>0.2</v>
      </c>
      <c r="AH572" s="15">
        <f t="shared" si="634"/>
        <v>18061.4338264069</v>
      </c>
      <c r="AI572" s="20">
        <f>IFERROR(VLOOKUP($E572,INPUTS!$A$44:$G$103,7,0),SCENARIOS!$N$24)</f>
        <v>0.25</v>
      </c>
      <c r="AJ572" s="15">
        <f t="shared" si="635"/>
        <v>24926.6029575037</v>
      </c>
      <c r="AL572" t="str">
        <f t="shared" si="638"/>
        <v>N</v>
      </c>
      <c r="AM572" s="21">
        <f t="shared" si="639"/>
        <v>99706.4118300147</v>
      </c>
    </row>
    <row r="573" ht="15" customHeight="1" spans="1:64">
      <c r="A573" s="24" t="s">
        <v>2323</v>
      </c>
      <c r="B573" s="52" t="s">
        <v>409</v>
      </c>
      <c r="C573" s="52" t="s">
        <v>410</v>
      </c>
      <c r="D573" s="52" t="s">
        <v>929</v>
      </c>
      <c r="E573" s="10" t="s">
        <v>252</v>
      </c>
      <c r="F573" s="52" t="s">
        <v>930</v>
      </c>
      <c r="G573" s="52" t="s">
        <v>169</v>
      </c>
      <c r="H573" s="52" t="s">
        <v>234</v>
      </c>
      <c r="I573" s="52" t="s">
        <v>424</v>
      </c>
      <c r="J573" s="52" t="s">
        <v>173</v>
      </c>
      <c r="K573" s="52" t="s">
        <v>931</v>
      </c>
      <c r="L573" s="53" t="s">
        <v>291</v>
      </c>
      <c r="M573" s="13">
        <v>2665</v>
      </c>
      <c r="N573" s="14">
        <f t="shared" si="636"/>
        <v>7.3013698630137</v>
      </c>
      <c r="O573" s="15">
        <v>8270</v>
      </c>
      <c r="P573" s="15">
        <f t="shared" si="678"/>
        <v>22039550</v>
      </c>
      <c r="Q573" s="16">
        <f>IFERROR(VLOOKUP(G573,SCENARIOS!$A$13:$E$18,3,0),0.025)</f>
        <v>0.02</v>
      </c>
      <c r="R573" s="52">
        <f>IFERROR(VLOOKUP(L573,INPUTS!$A$107:$B$120,2,0),0.0082)</f>
        <v>0.0079</v>
      </c>
      <c r="S573" s="52">
        <f t="shared" si="679"/>
        <v>65.333</v>
      </c>
      <c r="T573" s="15">
        <f t="shared" si="680"/>
        <v>174112.445</v>
      </c>
      <c r="U573" s="15">
        <f>T573/INPUTS!$B$7*1000</f>
        <v>217640556.25</v>
      </c>
      <c r="V573" s="15">
        <f>T573*INPUTS!$B$6</f>
        <v>550195.3262</v>
      </c>
      <c r="W573" s="54" t="s">
        <v>396</v>
      </c>
      <c r="X573" s="54" t="s">
        <v>396</v>
      </c>
      <c r="Y573" s="67">
        <f>IFERROR(VLOOKUP(E573,INPUTS!$A$44:$B$103,2,0),0)</f>
        <v>0.005</v>
      </c>
      <c r="Z573" s="15">
        <f t="shared" si="632"/>
        <v>870.562225</v>
      </c>
      <c r="AA573" s="20">
        <f>IFERROR(VLOOKUP(E573,INPUTS!$A$44:$C$103,3,0),SCENARIOS!$J$24)</f>
        <v>0.03</v>
      </c>
      <c r="AB573" s="15">
        <f t="shared" ref="AB573:AF573" si="698">$T573*AA573*(1+$Q573)^AB$2</f>
        <v>5767.02624368148</v>
      </c>
      <c r="AC573" s="20">
        <f>IFERROR(VLOOKUP($E573,INPUTS!$A$44:$G$103,4,0),SCENARIOS!$K$24)</f>
        <v>0.1</v>
      </c>
      <c r="AD573" s="15">
        <f t="shared" si="698"/>
        <v>21224.2098906644</v>
      </c>
      <c r="AE573" s="20">
        <f>IFERROR(VLOOKUP($E573,INPUTS!$A$44:$G$103,5,0),SCENARIOS!$L$24)</f>
        <v>0.2</v>
      </c>
      <c r="AF573" s="15">
        <f t="shared" si="698"/>
        <v>46866.4854067403</v>
      </c>
      <c r="AG573" s="20">
        <f>IFERROR(VLOOKUP($E573,INPUTS!$A$44:$G$103,6,0),SCENARIOS!$M$24)</f>
        <v>0.3</v>
      </c>
      <c r="AH573" s="15">
        <f t="shared" si="634"/>
        <v>77616.5802765523</v>
      </c>
      <c r="AI573" s="20">
        <f>IFERROR(VLOOKUP($E573,INPUTS!$A$44:$G$103,7,0),SCENARIOS!$N$24)</f>
        <v>0.4</v>
      </c>
      <c r="AJ573" s="15">
        <f t="shared" si="635"/>
        <v>114259.968391164</v>
      </c>
      <c r="AL573" t="str">
        <f t="shared" si="638"/>
        <v>Y</v>
      </c>
      <c r="AM573" s="21">
        <f t="shared" si="639"/>
        <v>285649.920977911</v>
      </c>
    </row>
    <row r="574" ht="15" customHeight="1" spans="1:64">
      <c r="A574" s="6" t="s">
        <v>2324</v>
      </c>
      <c r="B574" s="52" t="s">
        <v>409</v>
      </c>
      <c r="C574" s="52" t="s">
        <v>410</v>
      </c>
      <c r="D574" s="52" t="s">
        <v>929</v>
      </c>
      <c r="E574" s="10" t="s">
        <v>252</v>
      </c>
      <c r="F574" s="52" t="s">
        <v>930</v>
      </c>
      <c r="G574" s="52" t="s">
        <v>169</v>
      </c>
      <c r="H574" s="52" t="s">
        <v>505</v>
      </c>
      <c r="I574" s="52" t="s">
        <v>504</v>
      </c>
      <c r="J574" s="52" t="s">
        <v>173</v>
      </c>
      <c r="K574" s="52" t="s">
        <v>931</v>
      </c>
      <c r="L574" s="53" t="s">
        <v>291</v>
      </c>
      <c r="M574" s="13">
        <v>2001</v>
      </c>
      <c r="N574" s="14">
        <f t="shared" si="636"/>
        <v>5.48219178082192</v>
      </c>
      <c r="O574" s="15">
        <v>9200</v>
      </c>
      <c r="P574" s="15">
        <f t="shared" si="678"/>
        <v>18409200</v>
      </c>
      <c r="Q574" s="16">
        <f>IFERROR(VLOOKUP(G574,SCENARIOS!$A$13:$E$18,3,0),0.025)</f>
        <v>0.02</v>
      </c>
      <c r="R574" s="52">
        <f>IFERROR(VLOOKUP(L574,INPUTS!$A$107:$B$120,2,0),0.0082)</f>
        <v>0.0079</v>
      </c>
      <c r="S574" s="52">
        <f t="shared" si="679"/>
        <v>72.68</v>
      </c>
      <c r="T574" s="15">
        <f t="shared" si="680"/>
        <v>145432.68</v>
      </c>
      <c r="U574" s="15">
        <f>T574/INPUTS!$B$7*1000</f>
        <v>181790850</v>
      </c>
      <c r="V574" s="15">
        <f>T574*INPUTS!$B$6</f>
        <v>459567.2688</v>
      </c>
      <c r="W574" s="54" t="s">
        <v>396</v>
      </c>
      <c r="X574" s="54" t="s">
        <v>396</v>
      </c>
      <c r="Y574" s="67">
        <f>IFERROR(VLOOKUP(E574,INPUTS!$A$44:$B$103,2,0),0)</f>
        <v>0.005</v>
      </c>
      <c r="Z574" s="15">
        <f t="shared" si="632"/>
        <v>727.1634</v>
      </c>
      <c r="AA574" s="20">
        <f>IFERROR(VLOOKUP(E574,INPUTS!$A$44:$C$103,3,0),SCENARIOS!$J$24)</f>
        <v>0.03</v>
      </c>
      <c r="AB574" s="15">
        <f t="shared" ref="AB574:AF574" si="699">$T574*AA574*(1+$Q574)^AB$2</f>
        <v>4817.08290437786</v>
      </c>
      <c r="AC574" s="20">
        <f>IFERROR(VLOOKUP($E574,INPUTS!$A$44:$G$103,4,0),SCENARIOS!$K$24)</f>
        <v>0.1</v>
      </c>
      <c r="AD574" s="15">
        <f t="shared" si="699"/>
        <v>17728.1625404883</v>
      </c>
      <c r="AE574" s="20">
        <f>IFERROR(VLOOKUP($E574,INPUTS!$A$44:$G$103,5,0),SCENARIOS!$L$24)</f>
        <v>0.2</v>
      </c>
      <c r="AF574" s="15">
        <f t="shared" si="699"/>
        <v>39146.647873925</v>
      </c>
      <c r="AG574" s="20">
        <f>IFERROR(VLOOKUP($E574,INPUTS!$A$44:$G$103,6,0),SCENARIOS!$M$24)</f>
        <v>0.3</v>
      </c>
      <c r="AH574" s="15">
        <f t="shared" si="634"/>
        <v>64831.593640846</v>
      </c>
      <c r="AI574" s="20">
        <f>IFERROR(VLOOKUP($E574,INPUTS!$A$44:$G$103,7,0),SCENARIOS!$N$24)</f>
        <v>0.4</v>
      </c>
      <c r="AJ574" s="15">
        <f t="shared" si="635"/>
        <v>95439.0906396283</v>
      </c>
      <c r="AL574" t="str">
        <f t="shared" si="638"/>
        <v>Y</v>
      </c>
      <c r="AM574" s="21">
        <f t="shared" si="639"/>
        <v>238597.726599071</v>
      </c>
    </row>
    <row r="575" ht="15" customHeight="1" spans="1:64">
      <c r="A575" s="24" t="s">
        <v>2325</v>
      </c>
      <c r="B575" s="52" t="s">
        <v>409</v>
      </c>
      <c r="C575" s="52" t="s">
        <v>410</v>
      </c>
      <c r="D575" s="52" t="s">
        <v>929</v>
      </c>
      <c r="E575" s="10" t="s">
        <v>252</v>
      </c>
      <c r="F575" s="52" t="s">
        <v>930</v>
      </c>
      <c r="G575" s="52" t="s">
        <v>169</v>
      </c>
      <c r="H575" s="52" t="s">
        <v>264</v>
      </c>
      <c r="I575" s="52" t="s">
        <v>436</v>
      </c>
      <c r="J575" s="52" t="s">
        <v>173</v>
      </c>
      <c r="K575" s="52" t="s">
        <v>931</v>
      </c>
      <c r="L575" s="53" t="s">
        <v>291</v>
      </c>
      <c r="M575" s="13">
        <v>1333</v>
      </c>
      <c r="N575" s="14">
        <f t="shared" si="636"/>
        <v>3.65205479452055</v>
      </c>
      <c r="O575" s="15">
        <v>12070</v>
      </c>
      <c r="P575" s="15">
        <f t="shared" si="678"/>
        <v>16089310</v>
      </c>
      <c r="Q575" s="16">
        <f>IFERROR(VLOOKUP(G575,SCENARIOS!$A$13:$E$18,3,0),0.025)</f>
        <v>0.02</v>
      </c>
      <c r="R575" s="52">
        <f>IFERROR(VLOOKUP(L575,INPUTS!$A$107:$B$120,2,0),0.0082)</f>
        <v>0.0079</v>
      </c>
      <c r="S575" s="52">
        <f t="shared" si="679"/>
        <v>95.353</v>
      </c>
      <c r="T575" s="15">
        <f t="shared" si="680"/>
        <v>127105.549</v>
      </c>
      <c r="U575" s="15">
        <f>T575/INPUTS!$B$7*1000</f>
        <v>158881936.25</v>
      </c>
      <c r="V575" s="15">
        <f>T575*INPUTS!$B$6</f>
        <v>401653.53484</v>
      </c>
      <c r="W575" s="54" t="s">
        <v>396</v>
      </c>
      <c r="X575" s="54" t="s">
        <v>396</v>
      </c>
      <c r="Y575" s="67">
        <f>IFERROR(VLOOKUP(E575,INPUTS!$A$44:$B$103,2,0),0)</f>
        <v>0.005</v>
      </c>
      <c r="Z575" s="15">
        <f t="shared" si="632"/>
        <v>635.527745</v>
      </c>
      <c r="AA575" s="20">
        <f>IFERROR(VLOOKUP(E575,INPUTS!$A$44:$C$103,3,0),SCENARIOS!$J$24)</f>
        <v>0.03</v>
      </c>
      <c r="AB575" s="15">
        <f t="shared" ref="AB575:AF575" si="700">$T575*AA575*(1+$Q575)^AB$2</f>
        <v>4210.04389893291</v>
      </c>
      <c r="AC575" s="20">
        <f>IFERROR(VLOOKUP($E575,INPUTS!$A$44:$G$103,4,0),SCENARIOS!$K$24)</f>
        <v>0.1</v>
      </c>
      <c r="AD575" s="15">
        <f t="shared" si="700"/>
        <v>15494.095498137</v>
      </c>
      <c r="AE575" s="20">
        <f>IFERROR(VLOOKUP($E575,INPUTS!$A$44:$G$103,5,0),SCENARIOS!$L$24)</f>
        <v>0.2</v>
      </c>
      <c r="AF575" s="15">
        <f t="shared" si="700"/>
        <v>34213.4668048812</v>
      </c>
      <c r="AG575" s="20">
        <f>IFERROR(VLOOKUP($E575,INPUTS!$A$44:$G$103,6,0),SCENARIOS!$M$24)</f>
        <v>0.3</v>
      </c>
      <c r="AH575" s="15">
        <f t="shared" si="634"/>
        <v>56661.6478652847</v>
      </c>
      <c r="AI575" s="20">
        <f>IFERROR(VLOOKUP($E575,INPUTS!$A$44:$G$103,7,0),SCENARIOS!$N$24)</f>
        <v>0.4</v>
      </c>
      <c r="AJ575" s="15">
        <f t="shared" si="635"/>
        <v>83412.0502476522</v>
      </c>
      <c r="AL575" t="str">
        <f t="shared" si="638"/>
        <v>Y</v>
      </c>
      <c r="AM575" s="21">
        <f t="shared" si="639"/>
        <v>208530.12561913</v>
      </c>
    </row>
    <row r="576" ht="15" customHeight="1" spans="1:64">
      <c r="A576" s="6" t="s">
        <v>2326</v>
      </c>
      <c r="B576" s="52" t="s">
        <v>409</v>
      </c>
      <c r="C576" s="52" t="s">
        <v>410</v>
      </c>
      <c r="D576" s="52" t="s">
        <v>929</v>
      </c>
      <c r="E576" s="10" t="s">
        <v>252</v>
      </c>
      <c r="F576" s="52" t="s">
        <v>930</v>
      </c>
      <c r="G576" s="52" t="s">
        <v>169</v>
      </c>
      <c r="H576" s="52" t="s">
        <v>242</v>
      </c>
      <c r="I576" s="52" t="s">
        <v>421</v>
      </c>
      <c r="J576" s="52" t="s">
        <v>173</v>
      </c>
      <c r="K576" s="52" t="s">
        <v>931</v>
      </c>
      <c r="L576" s="53" t="s">
        <v>291</v>
      </c>
      <c r="M576" s="13">
        <v>1333</v>
      </c>
      <c r="N576" s="14">
        <f t="shared" si="636"/>
        <v>3.65205479452055</v>
      </c>
      <c r="O576" s="15">
        <v>14130</v>
      </c>
      <c r="P576" s="15">
        <f t="shared" si="678"/>
        <v>18835290</v>
      </c>
      <c r="Q576" s="16">
        <f>IFERROR(VLOOKUP(G576,SCENARIOS!$A$13:$E$18,3,0),0.025)</f>
        <v>0.02</v>
      </c>
      <c r="R576" s="52">
        <f>IFERROR(VLOOKUP(L576,INPUTS!$A$107:$B$120,2,0),0.0082)</f>
        <v>0.0079</v>
      </c>
      <c r="S576" s="52">
        <f t="shared" si="679"/>
        <v>111.627</v>
      </c>
      <c r="T576" s="15">
        <f t="shared" si="680"/>
        <v>148798.791</v>
      </c>
      <c r="U576" s="15">
        <f>T576/INPUTS!$B$7*1000</f>
        <v>185998488.75</v>
      </c>
      <c r="V576" s="15">
        <f>T576*INPUTS!$B$6</f>
        <v>470204.17956</v>
      </c>
      <c r="W576" s="54" t="s">
        <v>396</v>
      </c>
      <c r="X576" s="54" t="s">
        <v>396</v>
      </c>
      <c r="Y576" s="67">
        <f>IFERROR(VLOOKUP(E576,INPUTS!$A$44:$B$103,2,0),0)</f>
        <v>0.005</v>
      </c>
      <c r="Z576" s="15">
        <f t="shared" si="632"/>
        <v>743.993955</v>
      </c>
      <c r="AA576" s="20">
        <f>IFERROR(VLOOKUP(E576,INPUTS!$A$44:$C$103,3,0),SCENARIOS!$J$24)</f>
        <v>0.03</v>
      </c>
      <c r="AB576" s="15">
        <f t="shared" ref="AB576:AF576" si="701">$T576*AA576*(1+$Q576)^AB$2</f>
        <v>4928.57666047407</v>
      </c>
      <c r="AC576" s="20">
        <f>IFERROR(VLOOKUP($E576,INPUTS!$A$44:$G$103,4,0),SCENARIOS!$K$24)</f>
        <v>0.1</v>
      </c>
      <c r="AD576" s="15">
        <f t="shared" si="701"/>
        <v>18138.4895930966</v>
      </c>
      <c r="AE576" s="20">
        <f>IFERROR(VLOOKUP($E576,INPUTS!$A$44:$G$103,5,0),SCENARIOS!$L$24)</f>
        <v>0.2</v>
      </c>
      <c r="AF576" s="15">
        <f t="shared" si="701"/>
        <v>40052.7163175619</v>
      </c>
      <c r="AG576" s="20">
        <f>IFERROR(VLOOKUP($E576,INPUTS!$A$44:$G$103,6,0),SCENARIOS!$M$24)</f>
        <v>0.3</v>
      </c>
      <c r="AH576" s="15">
        <f t="shared" si="634"/>
        <v>66332.1528033532</v>
      </c>
      <c r="AI576" s="20">
        <f>IFERROR(VLOOKUP($E576,INPUTS!$A$44:$G$103,7,0),SCENARIOS!$N$24)</f>
        <v>0.4</v>
      </c>
      <c r="AJ576" s="15">
        <f t="shared" si="635"/>
        <v>97648.0753934818</v>
      </c>
      <c r="AL576" t="str">
        <f t="shared" si="638"/>
        <v>Y</v>
      </c>
      <c r="AM576" s="21">
        <f t="shared" si="639"/>
        <v>244120.188483704</v>
      </c>
    </row>
    <row r="577" ht="15" customHeight="1" spans="1:39">
      <c r="A577" s="24" t="s">
        <v>2327</v>
      </c>
      <c r="B577" s="52" t="s">
        <v>409</v>
      </c>
      <c r="C577" s="52" t="s">
        <v>410</v>
      </c>
      <c r="D577" s="52" t="s">
        <v>929</v>
      </c>
      <c r="E577" s="10" t="s">
        <v>252</v>
      </c>
      <c r="F577" s="52" t="s">
        <v>930</v>
      </c>
      <c r="G577" s="52" t="s">
        <v>169</v>
      </c>
      <c r="H577" s="52" t="s">
        <v>224</v>
      </c>
      <c r="I577" s="52" t="s">
        <v>938</v>
      </c>
      <c r="J577" s="52" t="s">
        <v>165</v>
      </c>
      <c r="K577" s="52" t="s">
        <v>931</v>
      </c>
      <c r="L577" s="53" t="s">
        <v>291</v>
      </c>
      <c r="M577" s="13">
        <v>1333</v>
      </c>
      <c r="N577" s="14">
        <f t="shared" si="636"/>
        <v>3.65205479452055</v>
      </c>
      <c r="O577" s="15">
        <v>8630</v>
      </c>
      <c r="P577" s="15">
        <f t="shared" si="678"/>
        <v>11503790</v>
      </c>
      <c r="Q577" s="16">
        <f>IFERROR(VLOOKUP(G577,SCENARIOS!$A$13:$E$18,3,0),0.025)</f>
        <v>0.02</v>
      </c>
      <c r="R577" s="52">
        <f>IFERROR(VLOOKUP(L577,INPUTS!$A$107:$B$120,2,0),0.0082)</f>
        <v>0.0079</v>
      </c>
      <c r="S577" s="52">
        <f t="shared" si="679"/>
        <v>68.177</v>
      </c>
      <c r="T577" s="15">
        <f t="shared" si="680"/>
        <v>90879.941</v>
      </c>
      <c r="U577" s="15">
        <f>T577/INPUTS!$B$7*1000</f>
        <v>113599926.25</v>
      </c>
      <c r="V577" s="15">
        <f>T577*INPUTS!$B$6</f>
        <v>287180.61356</v>
      </c>
      <c r="W577" s="54" t="s">
        <v>396</v>
      </c>
      <c r="X577" s="54" t="s">
        <v>396</v>
      </c>
      <c r="Y577" s="67">
        <f>IFERROR(VLOOKUP(E577,INPUTS!$A$44:$B$103,2,0),0)</f>
        <v>0.005</v>
      </c>
      <c r="Z577" s="15">
        <f t="shared" si="632"/>
        <v>454.399705</v>
      </c>
      <c r="AA577" s="20">
        <f>IFERROR(VLOOKUP(E577,INPUTS!$A$44:$C$103,3,0),SCENARIOS!$J$24)</f>
        <v>0.03</v>
      </c>
      <c r="AB577" s="15">
        <f t="shared" ref="AB577:AF577" si="702">$T577*AA577*(1+$Q577)^AB$2</f>
        <v>3010.16394762146</v>
      </c>
      <c r="AC577" s="20">
        <f>IFERROR(VLOOKUP($E577,INPUTS!$A$44:$G$103,4,0),SCENARIOS!$K$24)</f>
        <v>0.1</v>
      </c>
      <c r="AD577" s="15">
        <f t="shared" si="702"/>
        <v>11078.2140968453</v>
      </c>
      <c r="AE577" s="20">
        <f>IFERROR(VLOOKUP($E577,INPUTS!$A$44:$G$103,5,0),SCENARIOS!$L$24)</f>
        <v>0.2</v>
      </c>
      <c r="AF577" s="15">
        <f t="shared" si="702"/>
        <v>24462.487036133</v>
      </c>
      <c r="AG577" s="20">
        <f>IFERROR(VLOOKUP($E577,INPUTS!$A$44:$G$103,6,0),SCENARIOS!$M$24)</f>
        <v>0.3</v>
      </c>
      <c r="AH577" s="15">
        <f t="shared" si="634"/>
        <v>40512.8435026849</v>
      </c>
      <c r="AI577" s="20">
        <f>IFERROR(VLOOKUP($E577,INPUTS!$A$44:$G$103,7,0),SCENARIOS!$N$24)</f>
        <v>0.4</v>
      </c>
      <c r="AJ577" s="15">
        <f t="shared" si="635"/>
        <v>59639.2703924804</v>
      </c>
      <c r="AL577" t="str">
        <f t="shared" si="638"/>
        <v>Y</v>
      </c>
      <c r="AM577" s="21">
        <f t="shared" si="639"/>
        <v>149098.175981201</v>
      </c>
    </row>
    <row r="578" ht="15" customHeight="1" spans="1:39">
      <c r="A578" s="6" t="s">
        <v>2328</v>
      </c>
      <c r="B578" s="52" t="s">
        <v>409</v>
      </c>
      <c r="C578" s="52" t="s">
        <v>410</v>
      </c>
      <c r="D578" s="52" t="s">
        <v>929</v>
      </c>
      <c r="E578" s="10" t="s">
        <v>252</v>
      </c>
      <c r="F578" s="52" t="s">
        <v>930</v>
      </c>
      <c r="G578" s="52" t="s">
        <v>169</v>
      </c>
      <c r="H578" s="52" t="s">
        <v>200</v>
      </c>
      <c r="I578" s="52" t="s">
        <v>391</v>
      </c>
      <c r="J578" s="52" t="s">
        <v>165</v>
      </c>
      <c r="K578" s="52" t="s">
        <v>931</v>
      </c>
      <c r="L578" s="53" t="s">
        <v>291</v>
      </c>
      <c r="M578" s="13">
        <v>1333</v>
      </c>
      <c r="N578" s="14">
        <f t="shared" si="636"/>
        <v>3.65205479452055</v>
      </c>
      <c r="O578" s="15">
        <v>9390</v>
      </c>
      <c r="P578" s="15">
        <f t="shared" si="678"/>
        <v>12516870</v>
      </c>
      <c r="Q578" s="16">
        <f>IFERROR(VLOOKUP(G578,SCENARIOS!$A$13:$E$18,3,0),0.025)</f>
        <v>0.02</v>
      </c>
      <c r="R578" s="52">
        <f>IFERROR(VLOOKUP(L578,INPUTS!$A$107:$B$120,2,0),0.0082)</f>
        <v>0.0079</v>
      </c>
      <c r="S578" s="52">
        <f t="shared" si="679"/>
        <v>74.181</v>
      </c>
      <c r="T578" s="15">
        <f t="shared" si="680"/>
        <v>98883.273</v>
      </c>
      <c r="U578" s="15">
        <f>T578/INPUTS!$B$7*1000</f>
        <v>123604091.25</v>
      </c>
      <c r="V578" s="15">
        <f>T578*INPUTS!$B$6</f>
        <v>312471.14268</v>
      </c>
      <c r="W578" s="54" t="s">
        <v>396</v>
      </c>
      <c r="X578" s="54" t="s">
        <v>396</v>
      </c>
      <c r="Y578" s="67">
        <f>IFERROR(VLOOKUP(E578,INPUTS!$A$44:$B$103,2,0),0)</f>
        <v>0.005</v>
      </c>
      <c r="Z578" s="15">
        <f t="shared" si="632"/>
        <v>494.416365</v>
      </c>
      <c r="AA578" s="20">
        <f>IFERROR(VLOOKUP(E578,INPUTS!$A$44:$C$103,3,0),SCENARIOS!$J$24)</f>
        <v>0.03</v>
      </c>
      <c r="AB578" s="15">
        <f t="shared" ref="AB578:AF578" si="703">$T578*AA578*(1+$Q578)^AB$2</f>
        <v>3275.25370430655</v>
      </c>
      <c r="AC578" s="20">
        <f>IFERROR(VLOOKUP($E578,INPUTS!$A$44:$G$103,4,0),SCENARIOS!$K$24)</f>
        <v>0.1</v>
      </c>
      <c r="AD578" s="15">
        <f t="shared" si="703"/>
        <v>12053.8158017818</v>
      </c>
      <c r="AE578" s="20">
        <f>IFERROR(VLOOKUP($E578,INPUTS!$A$44:$G$103,5,0),SCENARIOS!$L$24)</f>
        <v>0.2</v>
      </c>
      <c r="AF578" s="15">
        <f t="shared" si="703"/>
        <v>26616.7732641123</v>
      </c>
      <c r="AG578" s="20">
        <f>IFERROR(VLOOKUP($E578,INPUTS!$A$44:$G$103,6,0),SCENARIOS!$M$24)</f>
        <v>0.3</v>
      </c>
      <c r="AH578" s="15">
        <f t="shared" si="634"/>
        <v>44080.60260605</v>
      </c>
      <c r="AI578" s="20">
        <f>IFERROR(VLOOKUP($E578,INPUTS!$A$44:$G$103,7,0),SCENARIOS!$N$24)</f>
        <v>0.4</v>
      </c>
      <c r="AJ578" s="15">
        <f t="shared" si="635"/>
        <v>64891.396174437</v>
      </c>
      <c r="AL578" t="str">
        <f t="shared" si="638"/>
        <v>Y</v>
      </c>
      <c r="AM578" s="21">
        <f t="shared" si="639"/>
        <v>162228.490436092</v>
      </c>
    </row>
    <row r="579" ht="15" customHeight="1" spans="1:39">
      <c r="A579" s="24" t="s">
        <v>2329</v>
      </c>
      <c r="B579" s="52" t="s">
        <v>409</v>
      </c>
      <c r="C579" s="52" t="s">
        <v>410</v>
      </c>
      <c r="D579" s="52" t="s">
        <v>929</v>
      </c>
      <c r="E579" s="10" t="s">
        <v>252</v>
      </c>
      <c r="F579" s="52" t="s">
        <v>930</v>
      </c>
      <c r="G579" s="52" t="s">
        <v>169</v>
      </c>
      <c r="H579" s="52" t="s">
        <v>203</v>
      </c>
      <c r="I579" s="52" t="s">
        <v>399</v>
      </c>
      <c r="J579" s="52" t="s">
        <v>165</v>
      </c>
      <c r="K579" s="52" t="s">
        <v>931</v>
      </c>
      <c r="L579" s="53" t="s">
        <v>291</v>
      </c>
      <c r="M579" s="13">
        <v>949</v>
      </c>
      <c r="N579" s="14">
        <f t="shared" si="636"/>
        <v>2.6</v>
      </c>
      <c r="O579" s="15">
        <v>9090</v>
      </c>
      <c r="P579" s="15">
        <f t="shared" si="678"/>
        <v>8626410</v>
      </c>
      <c r="Q579" s="16">
        <f>IFERROR(VLOOKUP(G579,SCENARIOS!$A$13:$E$18,3,0),0.025)</f>
        <v>0.02</v>
      </c>
      <c r="R579" s="52">
        <f>IFERROR(VLOOKUP(L579,INPUTS!$A$107:$B$120,2,0),0.0082)</f>
        <v>0.0079</v>
      </c>
      <c r="S579" s="52">
        <f t="shared" si="679"/>
        <v>71.811</v>
      </c>
      <c r="T579" s="15">
        <f t="shared" si="680"/>
        <v>68148.639</v>
      </c>
      <c r="U579" s="15">
        <f>T579/INPUTS!$B$7*1000</f>
        <v>85185798.75</v>
      </c>
      <c r="V579" s="15">
        <f>T579*INPUTS!$B$6</f>
        <v>215349.69924</v>
      </c>
      <c r="W579" s="54" t="s">
        <v>396</v>
      </c>
      <c r="X579" s="54" t="s">
        <v>396</v>
      </c>
      <c r="Y579" s="67">
        <f>IFERROR(VLOOKUP(E579,INPUTS!$A$44:$B$103,2,0),0)</f>
        <v>0.005</v>
      </c>
      <c r="Z579" s="15">
        <f t="shared" si="632"/>
        <v>340.743195</v>
      </c>
      <c r="AA579" s="20">
        <f>IFERROR(VLOOKUP(E579,INPUTS!$A$44:$C$103,3,0),SCENARIOS!$J$24)</f>
        <v>0.03</v>
      </c>
      <c r="AB579" s="15">
        <f t="shared" ref="AB579:AF579" si="704">$T579*AA579*(1+$Q579)^AB$2</f>
        <v>2257.24812252321</v>
      </c>
      <c r="AC579" s="20">
        <f>IFERROR(VLOOKUP($E579,INPUTS!$A$44:$G$103,4,0),SCENARIOS!$K$24)</f>
        <v>0.1</v>
      </c>
      <c r="AD579" s="15">
        <f t="shared" si="704"/>
        <v>8307.28106712371</v>
      </c>
      <c r="AE579" s="20">
        <f>IFERROR(VLOOKUP($E579,INPUTS!$A$44:$G$103,5,0),SCENARIOS!$L$24)</f>
        <v>0.2</v>
      </c>
      <c r="AF579" s="15">
        <f t="shared" si="704"/>
        <v>18343.8191059962</v>
      </c>
      <c r="AG579" s="20">
        <f>IFERROR(VLOOKUP($E579,INPUTS!$A$44:$G$103,6,0),SCENARIOS!$M$24)</f>
        <v>0.3</v>
      </c>
      <c r="AH579" s="15">
        <f t="shared" si="634"/>
        <v>30379.5877984557</v>
      </c>
      <c r="AI579" s="20">
        <f>IFERROR(VLOOKUP($E579,INPUTS!$A$44:$G$103,7,0),SCENARIOS!$N$24)</f>
        <v>0.4</v>
      </c>
      <c r="AJ579" s="15">
        <f t="shared" si="635"/>
        <v>44722.0262632051</v>
      </c>
      <c r="AL579" t="str">
        <f t="shared" si="638"/>
        <v>Y</v>
      </c>
      <c r="AM579" s="21">
        <f t="shared" si="639"/>
        <v>111805.065658013</v>
      </c>
    </row>
    <row r="580" ht="15" customHeight="1" spans="1:39">
      <c r="A580" s="6" t="s">
        <v>2330</v>
      </c>
      <c r="B580" s="52" t="s">
        <v>409</v>
      </c>
      <c r="C580" s="52" t="s">
        <v>410</v>
      </c>
      <c r="D580" s="52" t="s">
        <v>929</v>
      </c>
      <c r="E580" s="10" t="s">
        <v>252</v>
      </c>
      <c r="F580" s="52" t="s">
        <v>930</v>
      </c>
      <c r="G580" s="52" t="s">
        <v>169</v>
      </c>
      <c r="H580" s="52" t="s">
        <v>623</v>
      </c>
      <c r="I580" s="52" t="s">
        <v>622</v>
      </c>
      <c r="J580" s="52" t="s">
        <v>181</v>
      </c>
      <c r="K580" s="52" t="s">
        <v>931</v>
      </c>
      <c r="L580" s="53" t="s">
        <v>1567</v>
      </c>
      <c r="M580" s="13">
        <v>2665</v>
      </c>
      <c r="N580" s="14">
        <f t="shared" si="636"/>
        <v>7.3013698630137</v>
      </c>
      <c r="O580" s="15">
        <v>3130</v>
      </c>
      <c r="P580" s="15">
        <f t="shared" si="678"/>
        <v>8341450</v>
      </c>
      <c r="Q580" s="16">
        <f>IFERROR(VLOOKUP(G580,SCENARIOS!$A$13:$E$18,3,0),0.025)</f>
        <v>0.02</v>
      </c>
      <c r="R580" s="52">
        <f>IFERROR(VLOOKUP(L580,INPUTS!$A$107:$B$120,2,0),0.0082)</f>
        <v>0.0082</v>
      </c>
      <c r="S580" s="52">
        <f t="shared" si="679"/>
        <v>25.666</v>
      </c>
      <c r="T580" s="15">
        <f t="shared" si="680"/>
        <v>68399.89</v>
      </c>
      <c r="U580" s="15">
        <f>T580/INPUTS!$B$7*1000</f>
        <v>85499862.5</v>
      </c>
      <c r="V580" s="15">
        <f>T580*INPUTS!$B$6</f>
        <v>216143.6524</v>
      </c>
      <c r="W580" s="54" t="s">
        <v>396</v>
      </c>
      <c r="X580" s="54" t="s">
        <v>396</v>
      </c>
      <c r="Y580" s="67">
        <f>IFERROR(VLOOKUP(E580,INPUTS!$A$44:$B$103,2,0),0)</f>
        <v>0.005</v>
      </c>
      <c r="Z580" s="15">
        <f t="shared" ref="Z580:Z643" si="705">T580*Y580</f>
        <v>341.99945</v>
      </c>
      <c r="AA580" s="20">
        <f>IFERROR(VLOOKUP(E580,INPUTS!$A$44:$C$103,3,0),SCENARIOS!$J$24)</f>
        <v>0.03</v>
      </c>
      <c r="AB580" s="15">
        <f t="shared" ref="AB580:AF580" si="706">$T580*AA580*(1+$Q580)^AB$2</f>
        <v>2265.57016469975</v>
      </c>
      <c r="AC580" s="20">
        <f>IFERROR(VLOOKUP($E580,INPUTS!$A$44:$G$103,4,0),SCENARIOS!$K$24)</f>
        <v>0.1</v>
      </c>
      <c r="AD580" s="15">
        <f t="shared" si="706"/>
        <v>8337.90842382552</v>
      </c>
      <c r="AE580" s="20">
        <f>IFERROR(VLOOKUP($E580,INPUTS!$A$44:$G$103,5,0),SCENARIOS!$L$24)</f>
        <v>0.2</v>
      </c>
      <c r="AF580" s="15">
        <f t="shared" si="706"/>
        <v>18411.4492591706</v>
      </c>
      <c r="AG580" s="20">
        <f>IFERROR(VLOOKUP($E580,INPUTS!$A$44:$G$103,6,0),SCENARIOS!$M$24)</f>
        <v>0.3</v>
      </c>
      <c r="AH580" s="15">
        <f t="shared" ref="AH580:AH643" si="707">$T580*AG580*(1+$Q580)^AH$2</f>
        <v>30491.5915292118</v>
      </c>
      <c r="AI580" s="20">
        <f>IFERROR(VLOOKUP($E580,INPUTS!$A$44:$G$103,7,0),SCENARIOS!$N$24)</f>
        <v>0.4</v>
      </c>
      <c r="AJ580" s="15">
        <f t="shared" ref="AJ580:AJ643" si="708">$T580*AI580*(1+$Q580)^AJ$2</f>
        <v>44886.9078218913</v>
      </c>
      <c r="AL580" t="str">
        <f t="shared" si="638"/>
        <v>N</v>
      </c>
      <c r="AM580" s="21">
        <f t="shared" si="639"/>
        <v>112217.269554728</v>
      </c>
    </row>
    <row r="581" ht="15" customHeight="1" spans="1:39">
      <c r="A581" s="24" t="s">
        <v>2331</v>
      </c>
      <c r="B581" s="52" t="s">
        <v>409</v>
      </c>
      <c r="C581" s="52" t="s">
        <v>410</v>
      </c>
      <c r="D581" s="52" t="s">
        <v>929</v>
      </c>
      <c r="E581" s="10" t="s">
        <v>248</v>
      </c>
      <c r="F581" s="52" t="s">
        <v>930</v>
      </c>
      <c r="G581" s="52" t="s">
        <v>169</v>
      </c>
      <c r="H581" s="52" t="s">
        <v>234</v>
      </c>
      <c r="I581" s="52" t="s">
        <v>424</v>
      </c>
      <c r="J581" s="52" t="s">
        <v>173</v>
      </c>
      <c r="K581" s="52" t="s">
        <v>931</v>
      </c>
      <c r="L581" s="53" t="s">
        <v>1581</v>
      </c>
      <c r="M581" s="13">
        <v>2665</v>
      </c>
      <c r="N581" s="14">
        <f t="shared" ref="N581:N644" si="709">M581/365</f>
        <v>7.3013698630137</v>
      </c>
      <c r="O581" s="15">
        <v>8740</v>
      </c>
      <c r="P581" s="15">
        <f t="shared" si="678"/>
        <v>23292100</v>
      </c>
      <c r="Q581" s="16">
        <f>IFERROR(VLOOKUP(G581,SCENARIOS!$A$13:$E$18,3,0),0.025)</f>
        <v>0.02</v>
      </c>
      <c r="R581" s="52">
        <f>IFERROR(VLOOKUP(L581,INPUTS!$A$107:$B$120,2,0),0.0082)</f>
        <v>0.0082</v>
      </c>
      <c r="S581" s="52">
        <f t="shared" si="679"/>
        <v>71.668</v>
      </c>
      <c r="T581" s="15">
        <f t="shared" si="680"/>
        <v>190995.22</v>
      </c>
      <c r="U581" s="15">
        <f>T581/INPUTS!$B$7*1000</f>
        <v>238744025</v>
      </c>
      <c r="V581" s="15">
        <f>T581*INPUTS!$B$6</f>
        <v>603544.8952</v>
      </c>
      <c r="W581" s="54" t="s">
        <v>396</v>
      </c>
      <c r="X581" s="54" t="s">
        <v>396</v>
      </c>
      <c r="Y581" s="67">
        <f>IFERROR(VLOOKUP(E581,INPUTS!$A$44:$B$103,2,0),0)</f>
        <v>0.005</v>
      </c>
      <c r="Z581" s="15">
        <f t="shared" si="705"/>
        <v>954.9761</v>
      </c>
      <c r="AA581" s="20">
        <f>IFERROR(VLOOKUP(E581,INPUTS!$A$44:$C$103,3,0),SCENARIOS!$J$24)</f>
        <v>0.03</v>
      </c>
      <c r="AB581" s="15">
        <f t="shared" ref="AB581:AF581" si="710">$T581*AA581*(1+$Q581)^AB$2</f>
        <v>6326.22467714882</v>
      </c>
      <c r="AC581" s="20">
        <f>IFERROR(VLOOKUP($E581,INPUTS!$A$44:$G$103,4,0),SCENARIOS!$K$24)</f>
        <v>0.1</v>
      </c>
      <c r="AD581" s="15">
        <f t="shared" si="710"/>
        <v>23282.2107425671</v>
      </c>
      <c r="AE581" s="20">
        <f>IFERROR(VLOOKUP($E581,INPUTS!$A$44:$G$103,5,0),SCENARIOS!$L$24)</f>
        <v>0.2</v>
      </c>
      <c r="AF581" s="15">
        <f t="shared" si="710"/>
        <v>51410.8838738503</v>
      </c>
      <c r="AG581" s="20">
        <f>IFERROR(VLOOKUP($E581,INPUTS!$A$44:$G$103,6,0),SCENARIOS!$M$24)</f>
        <v>0.3</v>
      </c>
      <c r="AH581" s="15">
        <f t="shared" si="707"/>
        <v>85142.6549409939</v>
      </c>
      <c r="AI581" s="20">
        <f>IFERROR(VLOOKUP($E581,INPUTS!$A$44:$G$103,7,0),SCENARIOS!$N$24)</f>
        <v>0.4</v>
      </c>
      <c r="AJ581" s="15">
        <f t="shared" si="708"/>
        <v>125339.161138444</v>
      </c>
      <c r="AL581" t="str">
        <f t="shared" ref="AL581:AL644" si="711">IF(H581="MULTI","MULTI",IF(COUNTIFS($E$4:$E$1277,H581,$H$4:$H$1277,E581)&gt;0,"Y","N"))</f>
        <v>Y</v>
      </c>
      <c r="AM581" s="21">
        <f t="shared" ref="AM581:AM644" si="712">T581*((1+Q581)^25)</f>
        <v>313347.90284611</v>
      </c>
    </row>
    <row r="582" ht="15" customHeight="1" spans="1:39">
      <c r="A582" s="6" t="s">
        <v>2332</v>
      </c>
      <c r="B582" s="52" t="s">
        <v>409</v>
      </c>
      <c r="C582" s="52" t="s">
        <v>410</v>
      </c>
      <c r="D582" s="52" t="s">
        <v>929</v>
      </c>
      <c r="E582" s="10" t="s">
        <v>248</v>
      </c>
      <c r="F582" s="52" t="s">
        <v>930</v>
      </c>
      <c r="G582" s="52" t="s">
        <v>169</v>
      </c>
      <c r="H582" s="52" t="s">
        <v>264</v>
      </c>
      <c r="I582" s="52" t="s">
        <v>436</v>
      </c>
      <c r="J582" s="52" t="s">
        <v>173</v>
      </c>
      <c r="K582" s="52" t="s">
        <v>931</v>
      </c>
      <c r="L582" s="53" t="s">
        <v>291</v>
      </c>
      <c r="M582" s="13">
        <v>1333</v>
      </c>
      <c r="N582" s="14">
        <f t="shared" si="709"/>
        <v>3.65205479452055</v>
      </c>
      <c r="O582" s="15">
        <v>12080</v>
      </c>
      <c r="P582" s="15">
        <f t="shared" si="678"/>
        <v>16102640</v>
      </c>
      <c r="Q582" s="16">
        <f>IFERROR(VLOOKUP(G582,SCENARIOS!$A$13:$E$18,3,0),0.025)</f>
        <v>0.02</v>
      </c>
      <c r="R582" s="52">
        <f>IFERROR(VLOOKUP(L582,INPUTS!$A$107:$B$120,2,0),0.0082)</f>
        <v>0.0079</v>
      </c>
      <c r="S582" s="52">
        <f t="shared" si="679"/>
        <v>95.432</v>
      </c>
      <c r="T582" s="15">
        <f t="shared" si="680"/>
        <v>127210.856</v>
      </c>
      <c r="U582" s="15">
        <f>T582/INPUTS!$B$7*1000</f>
        <v>159013570</v>
      </c>
      <c r="V582" s="15">
        <f>T582*INPUTS!$B$6</f>
        <v>401986.30496</v>
      </c>
      <c r="W582" s="54" t="s">
        <v>396</v>
      </c>
      <c r="X582" s="54" t="s">
        <v>396</v>
      </c>
      <c r="Y582" s="67">
        <f>IFERROR(VLOOKUP(E582,INPUTS!$A$44:$B$103,2,0),0)</f>
        <v>0.005</v>
      </c>
      <c r="Z582" s="15">
        <f t="shared" si="705"/>
        <v>636.05428</v>
      </c>
      <c r="AA582" s="20">
        <f>IFERROR(VLOOKUP(E582,INPUTS!$A$44:$C$103,3,0),SCENARIOS!$J$24)</f>
        <v>0.03</v>
      </c>
      <c r="AB582" s="15">
        <f t="shared" ref="AB582:AF582" si="713">$T582*AA582*(1+$Q582)^AB$2</f>
        <v>4213.53192204719</v>
      </c>
      <c r="AC582" s="20">
        <f>IFERROR(VLOOKUP($E582,INPUTS!$A$44:$G$103,4,0),SCENARIOS!$K$24)</f>
        <v>0.1</v>
      </c>
      <c r="AD582" s="15">
        <f t="shared" si="713"/>
        <v>15506.9323626757</v>
      </c>
      <c r="AE582" s="20">
        <f>IFERROR(VLOOKUP($E582,INPUTS!$A$44:$G$103,5,0),SCENARIOS!$L$24)</f>
        <v>0.2</v>
      </c>
      <c r="AF582" s="15">
        <f t="shared" si="713"/>
        <v>34241.812676302</v>
      </c>
      <c r="AG582" s="20">
        <f>IFERROR(VLOOKUP($E582,INPUTS!$A$44:$G$103,6,0),SCENARIOS!$M$24)</f>
        <v>0.3</v>
      </c>
      <c r="AH582" s="15">
        <f t="shared" si="707"/>
        <v>56708.5920640132</v>
      </c>
      <c r="AI582" s="20">
        <f>IFERROR(VLOOKUP($E582,INPUTS!$A$44:$G$103,7,0),SCENARIOS!$N$24)</f>
        <v>0.4</v>
      </c>
      <c r="AJ582" s="15">
        <f t="shared" si="708"/>
        <v>83481.1571658358</v>
      </c>
      <c r="AL582" t="str">
        <f t="shared" si="711"/>
        <v>Y</v>
      </c>
      <c r="AM582" s="21">
        <f t="shared" si="712"/>
        <v>208702.89291459</v>
      </c>
    </row>
    <row r="583" ht="15" customHeight="1" spans="1:39">
      <c r="A583" s="24" t="s">
        <v>2333</v>
      </c>
      <c r="B583" s="52" t="s">
        <v>409</v>
      </c>
      <c r="C583" s="52" t="s">
        <v>410</v>
      </c>
      <c r="D583" s="52" t="s">
        <v>929</v>
      </c>
      <c r="E583" s="10" t="s">
        <v>248</v>
      </c>
      <c r="F583" s="52" t="s">
        <v>930</v>
      </c>
      <c r="G583" s="52" t="s">
        <v>169</v>
      </c>
      <c r="H583" s="52" t="s">
        <v>505</v>
      </c>
      <c r="I583" s="52" t="s">
        <v>504</v>
      </c>
      <c r="J583" s="52" t="s">
        <v>173</v>
      </c>
      <c r="K583" s="52" t="s">
        <v>931</v>
      </c>
      <c r="L583" s="53" t="s">
        <v>291</v>
      </c>
      <c r="M583" s="13">
        <v>1333</v>
      </c>
      <c r="N583" s="14">
        <f t="shared" si="709"/>
        <v>3.65205479452055</v>
      </c>
      <c r="O583" s="15">
        <v>9620</v>
      </c>
      <c r="P583" s="15">
        <f t="shared" si="678"/>
        <v>12823460</v>
      </c>
      <c r="Q583" s="16">
        <f>IFERROR(VLOOKUP(G583,SCENARIOS!$A$13:$E$18,3,0),0.025)</f>
        <v>0.02</v>
      </c>
      <c r="R583" s="52">
        <f>IFERROR(VLOOKUP(L583,INPUTS!$A$107:$B$120,2,0),0.0082)</f>
        <v>0.0079</v>
      </c>
      <c r="S583" s="52">
        <f t="shared" si="679"/>
        <v>75.998</v>
      </c>
      <c r="T583" s="15">
        <f t="shared" si="680"/>
        <v>101305.334</v>
      </c>
      <c r="U583" s="15">
        <f>T583/INPUTS!$B$7*1000</f>
        <v>126631667.5</v>
      </c>
      <c r="V583" s="15">
        <f>T583*INPUTS!$B$6</f>
        <v>320124.85544</v>
      </c>
      <c r="W583" s="54" t="s">
        <v>396</v>
      </c>
      <c r="X583" s="54" t="s">
        <v>396</v>
      </c>
      <c r="Y583" s="67">
        <f>IFERROR(VLOOKUP(E583,INPUTS!$A$44:$B$103,2,0),0)</f>
        <v>0.005</v>
      </c>
      <c r="Z583" s="15">
        <f t="shared" si="705"/>
        <v>506.52667</v>
      </c>
      <c r="AA583" s="20">
        <f>IFERROR(VLOOKUP(E583,INPUTS!$A$44:$C$103,3,0),SCENARIOS!$J$24)</f>
        <v>0.03</v>
      </c>
      <c r="AB583" s="15">
        <f t="shared" ref="AB583:AF583" si="714">$T583*AA583*(1+$Q583)^AB$2</f>
        <v>3355.47823593493</v>
      </c>
      <c r="AC583" s="20">
        <f>IFERROR(VLOOKUP($E583,INPUTS!$A$44:$G$103,4,0),SCENARIOS!$K$24)</f>
        <v>0.1</v>
      </c>
      <c r="AD583" s="15">
        <f t="shared" si="714"/>
        <v>12349.0636861705</v>
      </c>
      <c r="AE583" s="20">
        <f>IFERROR(VLOOKUP($E583,INPUTS!$A$44:$G$103,5,0),SCENARIOS!$L$24)</f>
        <v>0.2</v>
      </c>
      <c r="AF583" s="15">
        <f t="shared" si="714"/>
        <v>27268.7283067902</v>
      </c>
      <c r="AG583" s="20">
        <f>IFERROR(VLOOKUP($E583,INPUTS!$A$44:$G$103,6,0),SCENARIOS!$M$24)</f>
        <v>0.3</v>
      </c>
      <c r="AH583" s="15">
        <f t="shared" si="707"/>
        <v>45160.3191768052</v>
      </c>
      <c r="AI583" s="20">
        <f>IFERROR(VLOOKUP($E583,INPUTS!$A$44:$G$103,7,0),SCENARIOS!$N$24)</f>
        <v>0.4</v>
      </c>
      <c r="AJ583" s="15">
        <f t="shared" si="708"/>
        <v>66480.8552926606</v>
      </c>
      <c r="AL583" t="str">
        <f t="shared" si="711"/>
        <v>Y</v>
      </c>
      <c r="AM583" s="21">
        <f t="shared" si="712"/>
        <v>166202.138231652</v>
      </c>
    </row>
    <row r="584" ht="15" customHeight="1" spans="1:39">
      <c r="A584" s="6" t="s">
        <v>2334</v>
      </c>
      <c r="B584" s="52" t="s">
        <v>409</v>
      </c>
      <c r="C584" s="52" t="s">
        <v>410</v>
      </c>
      <c r="D584" s="52" t="s">
        <v>929</v>
      </c>
      <c r="E584" s="10" t="s">
        <v>248</v>
      </c>
      <c r="F584" s="52" t="s">
        <v>930</v>
      </c>
      <c r="G584" s="52" t="s">
        <v>169</v>
      </c>
      <c r="H584" s="52" t="s">
        <v>224</v>
      </c>
      <c r="I584" s="52" t="s">
        <v>938</v>
      </c>
      <c r="J584" s="52" t="s">
        <v>165</v>
      </c>
      <c r="K584" s="52" t="s">
        <v>931</v>
      </c>
      <c r="L584" s="53" t="s">
        <v>291</v>
      </c>
      <c r="M584" s="13">
        <v>1333</v>
      </c>
      <c r="N584" s="14">
        <f t="shared" si="709"/>
        <v>3.65205479452055</v>
      </c>
      <c r="O584" s="15">
        <v>8770</v>
      </c>
      <c r="P584" s="15">
        <f t="shared" si="678"/>
        <v>11690410</v>
      </c>
      <c r="Q584" s="16">
        <f>IFERROR(VLOOKUP(G584,SCENARIOS!$A$13:$E$18,3,0),0.025)</f>
        <v>0.02</v>
      </c>
      <c r="R584" s="52">
        <f>IFERROR(VLOOKUP(L584,INPUTS!$A$107:$B$120,2,0),0.0082)</f>
        <v>0.0079</v>
      </c>
      <c r="S584" s="52">
        <f t="shared" si="679"/>
        <v>69.283</v>
      </c>
      <c r="T584" s="15">
        <f t="shared" si="680"/>
        <v>92354.239</v>
      </c>
      <c r="U584" s="15">
        <f>T584/INPUTS!$B$7*1000</f>
        <v>115442798.75</v>
      </c>
      <c r="V584" s="15">
        <f>T584*INPUTS!$B$6</f>
        <v>291839.39524</v>
      </c>
      <c r="W584" s="54" t="s">
        <v>396</v>
      </c>
      <c r="X584" s="54" t="s">
        <v>396</v>
      </c>
      <c r="Y584" s="67">
        <f>IFERROR(VLOOKUP(E584,INPUTS!$A$44:$B$103,2,0),0)</f>
        <v>0.005</v>
      </c>
      <c r="Z584" s="15">
        <f t="shared" si="705"/>
        <v>461.771195</v>
      </c>
      <c r="AA584" s="20">
        <f>IFERROR(VLOOKUP(E584,INPUTS!$A$44:$C$103,3,0),SCENARIOS!$J$24)</f>
        <v>0.03</v>
      </c>
      <c r="AB584" s="15">
        <f t="shared" ref="AB584:AF584" si="715">$T584*AA584*(1+$Q584)^AB$2</f>
        <v>3058.99627122134</v>
      </c>
      <c r="AC584" s="20">
        <f>IFERROR(VLOOKUP($E584,INPUTS!$A$44:$G$103,4,0),SCENARIOS!$K$24)</f>
        <v>0.1</v>
      </c>
      <c r="AD584" s="15">
        <f t="shared" si="715"/>
        <v>11257.9302003862</v>
      </c>
      <c r="AE584" s="20">
        <f>IFERROR(VLOOKUP($E584,INPUTS!$A$44:$G$103,5,0),SCENARIOS!$L$24)</f>
        <v>0.2</v>
      </c>
      <c r="AF584" s="15">
        <f t="shared" si="715"/>
        <v>24859.3292360239</v>
      </c>
      <c r="AG584" s="20">
        <f>IFERROR(VLOOKUP($E584,INPUTS!$A$44:$G$103,6,0),SCENARIOS!$M$24)</f>
        <v>0.3</v>
      </c>
      <c r="AH584" s="15">
        <f t="shared" si="707"/>
        <v>41170.0622848838</v>
      </c>
      <c r="AI584" s="20">
        <f>IFERROR(VLOOKUP($E584,INPUTS!$A$44:$G$103,7,0),SCENARIOS!$N$24)</f>
        <v>0.4</v>
      </c>
      <c r="AJ584" s="15">
        <f t="shared" si="708"/>
        <v>60606.7672470513</v>
      </c>
      <c r="AL584" t="str">
        <f t="shared" si="711"/>
        <v>Y</v>
      </c>
      <c r="AM584" s="21">
        <f t="shared" si="712"/>
        <v>151516.918117628</v>
      </c>
    </row>
    <row r="585" ht="15" customHeight="1" spans="1:39">
      <c r="A585" s="24" t="s">
        <v>2335</v>
      </c>
      <c r="B585" s="52" t="s">
        <v>409</v>
      </c>
      <c r="C585" s="52" t="s">
        <v>410</v>
      </c>
      <c r="D585" s="52" t="s">
        <v>929</v>
      </c>
      <c r="E585" s="10" t="s">
        <v>248</v>
      </c>
      <c r="F585" s="52" t="s">
        <v>930</v>
      </c>
      <c r="G585" s="52" t="s">
        <v>169</v>
      </c>
      <c r="H585" s="52" t="s">
        <v>623</v>
      </c>
      <c r="I585" s="52" t="s">
        <v>622</v>
      </c>
      <c r="J585" s="52" t="s">
        <v>181</v>
      </c>
      <c r="K585" s="52" t="s">
        <v>931</v>
      </c>
      <c r="L585" s="53" t="s">
        <v>1567</v>
      </c>
      <c r="M585" s="13">
        <v>2665</v>
      </c>
      <c r="N585" s="14">
        <f t="shared" si="709"/>
        <v>7.3013698630137</v>
      </c>
      <c r="O585" s="15">
        <v>2560</v>
      </c>
      <c r="P585" s="15">
        <f t="shared" si="678"/>
        <v>6822400</v>
      </c>
      <c r="Q585" s="16">
        <f>IFERROR(VLOOKUP(G585,SCENARIOS!$A$13:$E$18,3,0),0.025)</f>
        <v>0.02</v>
      </c>
      <c r="R585" s="52">
        <f>IFERROR(VLOOKUP(L585,INPUTS!$A$107:$B$120,2,0),0.0082)</f>
        <v>0.0082</v>
      </c>
      <c r="S585" s="52">
        <f t="shared" si="679"/>
        <v>20.992</v>
      </c>
      <c r="T585" s="15">
        <f t="shared" si="680"/>
        <v>55943.68</v>
      </c>
      <c r="U585" s="15">
        <f>T585/INPUTS!$B$7*1000</f>
        <v>69929600</v>
      </c>
      <c r="V585" s="15">
        <f>T585*INPUTS!$B$6</f>
        <v>176782.0288</v>
      </c>
      <c r="W585" s="54" t="s">
        <v>396</v>
      </c>
      <c r="X585" s="54" t="s">
        <v>396</v>
      </c>
      <c r="Y585" s="67">
        <f>IFERROR(VLOOKUP(E585,INPUTS!$A$44:$B$103,2,0),0)</f>
        <v>0.005</v>
      </c>
      <c r="Z585" s="15">
        <f t="shared" si="705"/>
        <v>279.7184</v>
      </c>
      <c r="AA585" s="20">
        <f>IFERROR(VLOOKUP(E585,INPUTS!$A$44:$C$103,3,0),SCENARIOS!$J$24)</f>
        <v>0.03</v>
      </c>
      <c r="AB585" s="15">
        <f t="shared" ref="AB585:AF585" si="716">$T585*AA585*(1+$Q585)^AB$2</f>
        <v>1852.99029445091</v>
      </c>
      <c r="AC585" s="20">
        <f>IFERROR(VLOOKUP($E585,INPUTS!$A$44:$G$103,4,0),SCENARIOS!$K$24)</f>
        <v>0.1</v>
      </c>
      <c r="AD585" s="15">
        <f t="shared" si="716"/>
        <v>6819.50337539723</v>
      </c>
      <c r="AE585" s="20">
        <f>IFERROR(VLOOKUP($E585,INPUTS!$A$44:$G$103,5,0),SCENARIOS!$L$24)</f>
        <v>0.2</v>
      </c>
      <c r="AF585" s="15">
        <f t="shared" si="716"/>
        <v>15058.5655282674</v>
      </c>
      <c r="AG585" s="20">
        <f>IFERROR(VLOOKUP($E585,INPUTS!$A$44:$G$103,6,0),SCENARIOS!$M$24)</f>
        <v>0.3</v>
      </c>
      <c r="AH585" s="15">
        <f t="shared" si="707"/>
        <v>24938.8096852339</v>
      </c>
      <c r="AI585" s="20">
        <f>IFERROR(VLOOKUP($E585,INPUTS!$A$44:$G$103,7,0),SCENARIOS!$N$24)</f>
        <v>0.4</v>
      </c>
      <c r="AJ585" s="15">
        <f t="shared" si="708"/>
        <v>36712.6147041666</v>
      </c>
      <c r="AL585" t="str">
        <f t="shared" si="711"/>
        <v>Y</v>
      </c>
      <c r="AM585" s="21">
        <f t="shared" si="712"/>
        <v>91781.5367604166</v>
      </c>
    </row>
    <row r="586" ht="15" customHeight="1" spans="1:39">
      <c r="A586" s="6" t="s">
        <v>2336</v>
      </c>
      <c r="B586" s="52" t="s">
        <v>409</v>
      </c>
      <c r="C586" s="52" t="s">
        <v>410</v>
      </c>
      <c r="D586" s="52" t="s">
        <v>929</v>
      </c>
      <c r="E586" s="10" t="s">
        <v>248</v>
      </c>
      <c r="F586" s="52" t="s">
        <v>930</v>
      </c>
      <c r="G586" s="52" t="s">
        <v>169</v>
      </c>
      <c r="H586" s="52" t="s">
        <v>452</v>
      </c>
      <c r="I586" s="52" t="s">
        <v>451</v>
      </c>
      <c r="J586" s="52" t="s">
        <v>181</v>
      </c>
      <c r="K586" s="52" t="s">
        <v>931</v>
      </c>
      <c r="L586" s="53" t="s">
        <v>291</v>
      </c>
      <c r="M586" s="13">
        <v>949</v>
      </c>
      <c r="N586" s="14">
        <f t="shared" si="709"/>
        <v>2.6</v>
      </c>
      <c r="O586" s="15">
        <v>10090</v>
      </c>
      <c r="P586" s="15">
        <f t="shared" si="678"/>
        <v>9575410</v>
      </c>
      <c r="Q586" s="16">
        <f>IFERROR(VLOOKUP(G586,SCENARIOS!$A$13:$E$18,3,0),0.025)</f>
        <v>0.02</v>
      </c>
      <c r="R586" s="52">
        <f>IFERROR(VLOOKUP(L586,INPUTS!$A$107:$B$120,2,0),0.0082)</f>
        <v>0.0079</v>
      </c>
      <c r="S586" s="52">
        <f t="shared" si="679"/>
        <v>79.711</v>
      </c>
      <c r="T586" s="15">
        <f t="shared" si="680"/>
        <v>75645.739</v>
      </c>
      <c r="U586" s="15">
        <f>T586/INPUTS!$B$7*1000</f>
        <v>94557173.75</v>
      </c>
      <c r="V586" s="15">
        <f>T586*INPUTS!$B$6</f>
        <v>239040.53524</v>
      </c>
      <c r="W586" s="54" t="s">
        <v>521</v>
      </c>
      <c r="X586" s="54" t="s">
        <v>396</v>
      </c>
      <c r="Y586" s="67">
        <f>IFERROR(VLOOKUP(E586,INPUTS!$A$44:$B$103,2,0),0)</f>
        <v>0.005</v>
      </c>
      <c r="Z586" s="15">
        <f t="shared" si="705"/>
        <v>378.228695</v>
      </c>
      <c r="AA586" s="20">
        <f>IFERROR(VLOOKUP(E586,INPUTS!$A$44:$C$103,3,0),SCENARIOS!$J$24)</f>
        <v>0.03</v>
      </c>
      <c r="AB586" s="15">
        <f t="shared" ref="AB586:AF586" si="717">$T586*AA586*(1+$Q586)^AB$2</f>
        <v>2505.57024821333</v>
      </c>
      <c r="AC586" s="20">
        <f>IFERROR(VLOOKUP($E586,INPUTS!$A$44:$G$103,4,0),SCENARIOS!$K$24)</f>
        <v>0.1</v>
      </c>
      <c r="AD586" s="15">
        <f t="shared" si="717"/>
        <v>9221.17337373798</v>
      </c>
      <c r="AE586" s="20">
        <f>IFERROR(VLOOKUP($E586,INPUTS!$A$44:$G$103,5,0),SCENARIOS!$L$24)</f>
        <v>0.2</v>
      </c>
      <c r="AF586" s="15">
        <f t="shared" si="717"/>
        <v>20361.8410098462</v>
      </c>
      <c r="AG586" s="20">
        <f>IFERROR(VLOOKUP($E586,INPUTS!$A$44:$G$103,6,0),SCENARIOS!$M$24)</f>
        <v>0.3</v>
      </c>
      <c r="AH586" s="15">
        <f t="shared" si="707"/>
        <v>33721.6766651725</v>
      </c>
      <c r="AI586" s="20">
        <f>IFERROR(VLOOKUP($E586,INPUTS!$A$44:$G$103,7,0),SCENARIOS!$N$24)</f>
        <v>0.4</v>
      </c>
      <c r="AJ586" s="15">
        <f t="shared" si="708"/>
        <v>49641.9411436458</v>
      </c>
      <c r="AL586" t="str">
        <f t="shared" si="711"/>
        <v>N</v>
      </c>
      <c r="AM586" s="21">
        <f t="shared" si="712"/>
        <v>124104.852859114</v>
      </c>
    </row>
    <row r="587" ht="15" customHeight="1" spans="1:39">
      <c r="A587" s="24" t="s">
        <v>2337</v>
      </c>
      <c r="B587" s="52" t="s">
        <v>412</v>
      </c>
      <c r="C587" s="52" t="s">
        <v>413</v>
      </c>
      <c r="D587" s="52" t="s">
        <v>929</v>
      </c>
      <c r="E587" s="10" t="s">
        <v>245</v>
      </c>
      <c r="F587" s="52" t="s">
        <v>930</v>
      </c>
      <c r="G587" s="52" t="s">
        <v>169</v>
      </c>
      <c r="H587" s="52" t="s">
        <v>224</v>
      </c>
      <c r="I587" s="52" t="s">
        <v>938</v>
      </c>
      <c r="J587" s="52" t="s">
        <v>165</v>
      </c>
      <c r="K587" s="52" t="s">
        <v>931</v>
      </c>
      <c r="L587" s="53" t="s">
        <v>295</v>
      </c>
      <c r="M587" s="13">
        <v>2665</v>
      </c>
      <c r="N587" s="14">
        <f t="shared" si="709"/>
        <v>7.3013698630137</v>
      </c>
      <c r="O587" s="15">
        <v>5570</v>
      </c>
      <c r="P587" s="15">
        <f t="shared" si="678"/>
        <v>14844050</v>
      </c>
      <c r="Q587" s="16">
        <f>IFERROR(VLOOKUP(G587,SCENARIOS!$A$13:$E$18,3,0),0.025)</f>
        <v>0.02</v>
      </c>
      <c r="R587" s="52">
        <f>IFERROR(VLOOKUP(L587,INPUTS!$A$107:$B$120,2,0),0.0082)</f>
        <v>0.0089</v>
      </c>
      <c r="S587" s="52">
        <f t="shared" si="679"/>
        <v>49.573</v>
      </c>
      <c r="T587" s="15">
        <f t="shared" si="680"/>
        <v>132112.045</v>
      </c>
      <c r="U587" s="15">
        <f>T587/INPUTS!$B$7*1000</f>
        <v>165140056.25</v>
      </c>
      <c r="V587" s="15">
        <f>T587*INPUTS!$B$6</f>
        <v>417474.0622</v>
      </c>
      <c r="W587" s="54" t="s">
        <v>396</v>
      </c>
      <c r="X587" s="54" t="s">
        <v>396</v>
      </c>
      <c r="Y587" s="67">
        <f>IFERROR(VLOOKUP(E587,INPUTS!$A$44:$B$103,2,0),0)</f>
        <v>0.005</v>
      </c>
      <c r="Z587" s="15">
        <f t="shared" si="705"/>
        <v>660.560225</v>
      </c>
      <c r="AA587" s="20">
        <f>IFERROR(VLOOKUP(E587,INPUTS!$A$44:$C$103,3,0),SCENARIOS!$J$24)</f>
        <v>0.03</v>
      </c>
      <c r="AB587" s="15">
        <f t="shared" ref="AB587:AF587" si="718">$T587*AA587*(1+$Q587)^AB$2</f>
        <v>4375.87118267984</v>
      </c>
      <c r="AC587" s="20">
        <f>IFERROR(VLOOKUP($E587,INPUTS!$A$44:$G$103,4,0),SCENARIOS!$K$24)</f>
        <v>0.1</v>
      </c>
      <c r="AD587" s="15">
        <f t="shared" si="718"/>
        <v>16104.3845669096</v>
      </c>
      <c r="AE587" s="20">
        <f>IFERROR(VLOOKUP($E587,INPUTS!$A$44:$G$103,5,0),SCENARIOS!$L$24)</f>
        <v>0.2</v>
      </c>
      <c r="AF587" s="15">
        <f t="shared" si="718"/>
        <v>35561.0836953505</v>
      </c>
      <c r="AG587" s="20">
        <f>IFERROR(VLOOKUP($E587,INPUTS!$A$44:$G$103,6,0),SCENARIOS!$M$24)</f>
        <v>0.3</v>
      </c>
      <c r="AH587" s="15">
        <f t="shared" si="707"/>
        <v>58893.4647735375</v>
      </c>
      <c r="AI587" s="20">
        <f>IFERROR(VLOOKUP($E587,INPUTS!$A$44:$G$103,7,0),SCENARIOS!$N$24)</f>
        <v>0.4</v>
      </c>
      <c r="AJ587" s="15">
        <f t="shared" si="708"/>
        <v>86697.5251871977</v>
      </c>
      <c r="AL587" t="str">
        <f t="shared" si="711"/>
        <v>Y</v>
      </c>
      <c r="AM587" s="21">
        <f t="shared" si="712"/>
        <v>216743.812967994</v>
      </c>
    </row>
    <row r="588" ht="15" customHeight="1" spans="1:39">
      <c r="A588" s="6" t="s">
        <v>2338</v>
      </c>
      <c r="B588" s="52" t="s">
        <v>412</v>
      </c>
      <c r="C588" s="52" t="s">
        <v>413</v>
      </c>
      <c r="D588" s="52" t="s">
        <v>929</v>
      </c>
      <c r="E588" s="10" t="s">
        <v>245</v>
      </c>
      <c r="F588" s="52" t="s">
        <v>930</v>
      </c>
      <c r="G588" s="52" t="s">
        <v>169</v>
      </c>
      <c r="H588" s="52" t="s">
        <v>205</v>
      </c>
      <c r="I588" s="52" t="s">
        <v>408</v>
      </c>
      <c r="J588" s="52" t="s">
        <v>165</v>
      </c>
      <c r="K588" s="52" t="s">
        <v>931</v>
      </c>
      <c r="L588" s="53" t="s">
        <v>295</v>
      </c>
      <c r="M588" s="13">
        <v>2001</v>
      </c>
      <c r="N588" s="14">
        <f t="shared" si="709"/>
        <v>5.48219178082192</v>
      </c>
      <c r="O588" s="15">
        <v>5770</v>
      </c>
      <c r="P588" s="15">
        <f t="shared" si="678"/>
        <v>11545770</v>
      </c>
      <c r="Q588" s="16">
        <f>IFERROR(VLOOKUP(G588,SCENARIOS!$A$13:$E$18,3,0),0.025)</f>
        <v>0.02</v>
      </c>
      <c r="R588" s="52">
        <f>IFERROR(VLOOKUP(L588,INPUTS!$A$107:$B$120,2,0),0.0082)</f>
        <v>0.0089</v>
      </c>
      <c r="S588" s="52">
        <f t="shared" si="679"/>
        <v>51.353</v>
      </c>
      <c r="T588" s="15">
        <f t="shared" si="680"/>
        <v>102757.353</v>
      </c>
      <c r="U588" s="15">
        <f>T588/INPUTS!$B$7*1000</f>
        <v>128446691.25</v>
      </c>
      <c r="V588" s="15">
        <f>T588*INPUTS!$B$6</f>
        <v>324713.23548</v>
      </c>
      <c r="W588" s="54" t="s">
        <v>396</v>
      </c>
      <c r="X588" s="54" t="s">
        <v>396</v>
      </c>
      <c r="Y588" s="67">
        <f>IFERROR(VLOOKUP(E588,INPUTS!$A$44:$B$103,2,0),0)</f>
        <v>0.005</v>
      </c>
      <c r="Z588" s="15">
        <f t="shared" si="705"/>
        <v>513.786765</v>
      </c>
      <c r="AA588" s="20">
        <f>IFERROR(VLOOKUP(E588,INPUTS!$A$44:$C$103,3,0),SCENARIOS!$J$24)</f>
        <v>0.03</v>
      </c>
      <c r="AB588" s="15">
        <f t="shared" ref="AB588:AF588" si="719">$T588*AA588*(1+$Q588)^AB$2</f>
        <v>3403.57262504838</v>
      </c>
      <c r="AC588" s="20">
        <f>IFERROR(VLOOKUP($E588,INPUTS!$A$44:$G$103,4,0),SCENARIOS!$K$24)</f>
        <v>0.1</v>
      </c>
      <c r="AD588" s="15">
        <f t="shared" si="719"/>
        <v>12526.0639920432</v>
      </c>
      <c r="AE588" s="20">
        <f>IFERROR(VLOOKUP($E588,INPUTS!$A$44:$G$103,5,0),SCENARIOS!$L$24)</f>
        <v>0.2</v>
      </c>
      <c r="AF588" s="15">
        <f t="shared" si="719"/>
        <v>27659.5735865392</v>
      </c>
      <c r="AG588" s="20">
        <f>IFERROR(VLOOKUP($E588,INPUTS!$A$44:$G$103,6,0),SCENARIOS!$M$24)</f>
        <v>0.3</v>
      </c>
      <c r="AH588" s="15">
        <f t="shared" si="707"/>
        <v>45807.6063323936</v>
      </c>
      <c r="AI588" s="20">
        <f>IFERROR(VLOOKUP($E588,INPUTS!$A$44:$G$103,7,0),SCENARIOS!$N$24)</f>
        <v>0.4</v>
      </c>
      <c r="AJ588" s="15">
        <f t="shared" si="708"/>
        <v>67433.7317228513</v>
      </c>
      <c r="AL588" t="str">
        <f t="shared" si="711"/>
        <v>Y</v>
      </c>
      <c r="AM588" s="21">
        <f t="shared" si="712"/>
        <v>168584.329307128</v>
      </c>
    </row>
    <row r="589" ht="15" customHeight="1" spans="1:39">
      <c r="A589" s="24" t="s">
        <v>2339</v>
      </c>
      <c r="B589" s="52" t="s">
        <v>412</v>
      </c>
      <c r="C589" s="52" t="s">
        <v>413</v>
      </c>
      <c r="D589" s="52" t="s">
        <v>929</v>
      </c>
      <c r="E589" s="10" t="s">
        <v>245</v>
      </c>
      <c r="F589" s="52" t="s">
        <v>930</v>
      </c>
      <c r="G589" s="52" t="s">
        <v>169</v>
      </c>
      <c r="H589" s="52" t="s">
        <v>206</v>
      </c>
      <c r="I589" s="52" t="s">
        <v>408</v>
      </c>
      <c r="J589" s="52" t="s">
        <v>165</v>
      </c>
      <c r="K589" s="52" t="s">
        <v>931</v>
      </c>
      <c r="L589" s="53" t="s">
        <v>1545</v>
      </c>
      <c r="M589" s="13">
        <v>1333</v>
      </c>
      <c r="N589" s="14">
        <f t="shared" si="709"/>
        <v>3.65205479452055</v>
      </c>
      <c r="O589" s="15">
        <v>6170</v>
      </c>
      <c r="P589" s="15">
        <f t="shared" si="678"/>
        <v>8224610</v>
      </c>
      <c r="Q589" s="16">
        <f>IFERROR(VLOOKUP(G589,SCENARIOS!$A$13:$E$18,3,0),0.025)</f>
        <v>0.02</v>
      </c>
      <c r="R589" s="52">
        <f>IFERROR(VLOOKUP(L589,INPUTS!$A$107:$B$120,2,0),0.0082)</f>
        <v>0.0082</v>
      </c>
      <c r="S589" s="52">
        <f t="shared" si="679"/>
        <v>50.594</v>
      </c>
      <c r="T589" s="15">
        <f t="shared" si="680"/>
        <v>67441.802</v>
      </c>
      <c r="U589" s="15">
        <f>T589/INPUTS!$B$7*1000</f>
        <v>84302252.5</v>
      </c>
      <c r="V589" s="15">
        <f>T589*INPUTS!$B$6</f>
        <v>213116.09432</v>
      </c>
      <c r="W589" s="54" t="s">
        <v>396</v>
      </c>
      <c r="X589" s="54" t="s">
        <v>396</v>
      </c>
      <c r="Y589" s="67">
        <f>IFERROR(VLOOKUP(E589,INPUTS!$A$44:$B$103,2,0),0)</f>
        <v>0.005</v>
      </c>
      <c r="Z589" s="15">
        <f t="shared" si="705"/>
        <v>337.20901</v>
      </c>
      <c r="AA589" s="20">
        <f>IFERROR(VLOOKUP(E589,INPUTS!$A$44:$C$103,3,0),SCENARIOS!$J$24)</f>
        <v>0.03</v>
      </c>
      <c r="AB589" s="15">
        <f t="shared" ref="AB589:AF589" si="720">$T589*AA589*(1+$Q589)^AB$2</f>
        <v>2233.83596764246</v>
      </c>
      <c r="AC589" s="20">
        <f>IFERROR(VLOOKUP($E589,INPUTS!$A$44:$G$103,4,0),SCENARIOS!$K$24)</f>
        <v>0.1</v>
      </c>
      <c r="AD589" s="15">
        <f t="shared" si="720"/>
        <v>8221.11803123912</v>
      </c>
      <c r="AE589" s="20">
        <f>IFERROR(VLOOKUP($E589,INPUTS!$A$44:$G$103,5,0),SCENARIOS!$L$24)</f>
        <v>0.2</v>
      </c>
      <c r="AF589" s="15">
        <f t="shared" si="720"/>
        <v>18153.557198265</v>
      </c>
      <c r="AG589" s="20">
        <f>IFERROR(VLOOKUP($E589,INPUTS!$A$44:$G$103,6,0),SCENARIOS!$M$24)</f>
        <v>0.3</v>
      </c>
      <c r="AH589" s="15">
        <f t="shared" si="707"/>
        <v>30064.4910185963</v>
      </c>
      <c r="AI589" s="20">
        <f>IFERROR(VLOOKUP($E589,INPUTS!$A$44:$G$103,7,0),SCENARIOS!$N$24)</f>
        <v>0.4</v>
      </c>
      <c r="AJ589" s="15">
        <f t="shared" si="708"/>
        <v>44258.1698554814</v>
      </c>
      <c r="AL589" t="str">
        <f t="shared" si="711"/>
        <v>Y</v>
      </c>
      <c r="AM589" s="21">
        <f t="shared" si="712"/>
        <v>110645.424638703</v>
      </c>
    </row>
    <row r="590" ht="15" customHeight="1" spans="1:39">
      <c r="A590" s="6" t="s">
        <v>2340</v>
      </c>
      <c r="B590" s="52" t="s">
        <v>412</v>
      </c>
      <c r="C590" s="52" t="s">
        <v>413</v>
      </c>
      <c r="D590" s="52" t="s">
        <v>929</v>
      </c>
      <c r="E590" s="10" t="s">
        <v>245</v>
      </c>
      <c r="F590" s="52" t="s">
        <v>930</v>
      </c>
      <c r="G590" s="52" t="s">
        <v>169</v>
      </c>
      <c r="H590" s="52" t="s">
        <v>207</v>
      </c>
      <c r="I590" s="52" t="s">
        <v>609</v>
      </c>
      <c r="J590" s="52" t="s">
        <v>165</v>
      </c>
      <c r="K590" s="52" t="s">
        <v>931</v>
      </c>
      <c r="L590" s="53" t="s">
        <v>1545</v>
      </c>
      <c r="M590" s="13">
        <v>1333</v>
      </c>
      <c r="N590" s="14">
        <f t="shared" si="709"/>
        <v>3.65205479452055</v>
      </c>
      <c r="O590" s="15">
        <v>6890</v>
      </c>
      <c r="P590" s="15">
        <f t="shared" si="678"/>
        <v>9184370</v>
      </c>
      <c r="Q590" s="16">
        <f>IFERROR(VLOOKUP(G590,SCENARIOS!$A$13:$E$18,3,0),0.025)</f>
        <v>0.02</v>
      </c>
      <c r="R590" s="52">
        <f>IFERROR(VLOOKUP(L590,INPUTS!$A$107:$B$120,2,0),0.0082)</f>
        <v>0.0082</v>
      </c>
      <c r="S590" s="52">
        <f t="shared" si="679"/>
        <v>56.498</v>
      </c>
      <c r="T590" s="15">
        <f t="shared" si="680"/>
        <v>75311.834</v>
      </c>
      <c r="U590" s="15">
        <f>T590/INPUTS!$B$7*1000</f>
        <v>94139792.5</v>
      </c>
      <c r="V590" s="15">
        <f>T590*INPUTS!$B$6</f>
        <v>237985.39544</v>
      </c>
      <c r="W590" s="54" t="s">
        <v>396</v>
      </c>
      <c r="X590" s="54" t="s">
        <v>396</v>
      </c>
      <c r="Y590" s="67">
        <f>IFERROR(VLOOKUP(E590,INPUTS!$A$44:$B$103,2,0),0)</f>
        <v>0.005</v>
      </c>
      <c r="Z590" s="15">
        <f t="shared" si="705"/>
        <v>376.55917</v>
      </c>
      <c r="AA590" s="20">
        <f>IFERROR(VLOOKUP(E590,INPUTS!$A$44:$C$103,3,0),SCENARIOS!$J$24)</f>
        <v>0.03</v>
      </c>
      <c r="AB590" s="15">
        <f t="shared" ref="AB590:AF590" si="721">$T590*AA590*(1+$Q590)^AB$2</f>
        <v>2494.51050519555</v>
      </c>
      <c r="AC590" s="20">
        <f>IFERROR(VLOOKUP($E590,INPUTS!$A$44:$G$103,4,0),SCENARIOS!$K$24)</f>
        <v>0.1</v>
      </c>
      <c r="AD590" s="15">
        <f t="shared" si="721"/>
        <v>9180.47054055714</v>
      </c>
      <c r="AE590" s="20">
        <f>IFERROR(VLOOKUP($E590,INPUTS!$A$44:$G$103,5,0),SCENARIOS!$L$24)</f>
        <v>0.2</v>
      </c>
      <c r="AF590" s="15">
        <f t="shared" si="721"/>
        <v>20271.9625763445</v>
      </c>
      <c r="AG590" s="20">
        <f>IFERROR(VLOOKUP($E590,INPUTS!$A$44:$G$103,6,0),SCENARIOS!$M$24)</f>
        <v>0.3</v>
      </c>
      <c r="AH590" s="15">
        <f t="shared" si="707"/>
        <v>33572.8270855962</v>
      </c>
      <c r="AI590" s="20">
        <f>IFERROR(VLOOKUP($E590,INPUTS!$A$44:$G$103,7,0),SCENARIOS!$N$24)</f>
        <v>0.4</v>
      </c>
      <c r="AJ590" s="15">
        <f t="shared" si="708"/>
        <v>49422.8185258131</v>
      </c>
      <c r="AL590" t="str">
        <f t="shared" si="711"/>
        <v>Y</v>
      </c>
      <c r="AM590" s="21">
        <f t="shared" si="712"/>
        <v>123557.046314533</v>
      </c>
    </row>
    <row r="591" ht="15" customHeight="1" spans="1:39">
      <c r="A591" s="24" t="s">
        <v>2341</v>
      </c>
      <c r="B591" s="52" t="s">
        <v>412</v>
      </c>
      <c r="C591" s="52" t="s">
        <v>413</v>
      </c>
      <c r="D591" s="52" t="s">
        <v>929</v>
      </c>
      <c r="E591" s="10" t="s">
        <v>245</v>
      </c>
      <c r="F591" s="52" t="s">
        <v>930</v>
      </c>
      <c r="G591" s="52" t="s">
        <v>169</v>
      </c>
      <c r="H591" s="52" t="s">
        <v>1534</v>
      </c>
      <c r="I591" s="52" t="s">
        <v>609</v>
      </c>
      <c r="J591" s="52" t="s">
        <v>165</v>
      </c>
      <c r="K591" s="52" t="s">
        <v>931</v>
      </c>
      <c r="L591" s="53" t="s">
        <v>1545</v>
      </c>
      <c r="M591" s="13">
        <v>949</v>
      </c>
      <c r="N591" s="14">
        <f t="shared" si="709"/>
        <v>2.6</v>
      </c>
      <c r="O591" s="15">
        <v>6740</v>
      </c>
      <c r="P591" s="15">
        <f t="shared" si="678"/>
        <v>6396260</v>
      </c>
      <c r="Q591" s="16">
        <f>IFERROR(VLOOKUP(G591,SCENARIOS!$A$13:$E$18,3,0),0.025)</f>
        <v>0.02</v>
      </c>
      <c r="R591" s="52">
        <f>IFERROR(VLOOKUP(L591,INPUTS!$A$107:$B$120,2,0),0.0082)</f>
        <v>0.0082</v>
      </c>
      <c r="S591" s="52">
        <f t="shared" si="679"/>
        <v>55.268</v>
      </c>
      <c r="T591" s="15">
        <f t="shared" si="680"/>
        <v>52449.332</v>
      </c>
      <c r="U591" s="15">
        <f>T591/INPUTS!$B$7*1000</f>
        <v>65561665</v>
      </c>
      <c r="V591" s="15">
        <f>T591*INPUTS!$B$6</f>
        <v>165739.88912</v>
      </c>
      <c r="W591" s="54" t="s">
        <v>396</v>
      </c>
      <c r="X591" s="54" t="s">
        <v>396</v>
      </c>
      <c r="Y591" s="67">
        <f>IFERROR(VLOOKUP(E591,INPUTS!$A$44:$B$103,2,0),0)</f>
        <v>0.005</v>
      </c>
      <c r="Z591" s="15">
        <f t="shared" si="705"/>
        <v>262.24666</v>
      </c>
      <c r="AA591" s="20">
        <f>IFERROR(VLOOKUP(E591,INPUTS!$A$44:$C$103,3,0),SCENARIOS!$J$24)</f>
        <v>0.03</v>
      </c>
      <c r="AB591" s="15">
        <f t="shared" ref="AB591:AF591" si="722">$T591*AA591*(1+$Q591)^AB$2</f>
        <v>1737.2490180559</v>
      </c>
      <c r="AC591" s="20">
        <f>IFERROR(VLOOKUP($E591,INPUTS!$A$44:$G$103,4,0),SCENARIOS!$K$24)</f>
        <v>0.1</v>
      </c>
      <c r="AD591" s="15">
        <f t="shared" si="722"/>
        <v>6393.54430404525</v>
      </c>
      <c r="AE591" s="20">
        <f>IFERROR(VLOOKUP($E591,INPUTS!$A$44:$G$103,5,0),SCENARIOS!$L$24)</f>
        <v>0.2</v>
      </c>
      <c r="AF591" s="15">
        <f t="shared" si="722"/>
        <v>14117.9790610101</v>
      </c>
      <c r="AG591" s="20">
        <f>IFERROR(VLOOKUP($E591,INPUTS!$A$44:$G$103,6,0),SCENARIOS!$M$24)</f>
        <v>0.3</v>
      </c>
      <c r="AH591" s="15">
        <f t="shared" si="707"/>
        <v>23381.0844918613</v>
      </c>
      <c r="AI591" s="20">
        <f>IFERROR(VLOOKUP($E591,INPUTS!$A$44:$G$103,7,0),SCENARIOS!$N$24)</f>
        <v>0.4</v>
      </c>
      <c r="AJ591" s="15">
        <f t="shared" si="708"/>
        <v>34419.4753939483</v>
      </c>
      <c r="AL591" t="str">
        <f t="shared" si="711"/>
        <v>N</v>
      </c>
      <c r="AM591" s="21">
        <f t="shared" si="712"/>
        <v>86048.6884848708</v>
      </c>
    </row>
    <row r="592" ht="15" customHeight="1" spans="1:39">
      <c r="A592" s="6" t="s">
        <v>2342</v>
      </c>
      <c r="B592" s="52" t="s">
        <v>412</v>
      </c>
      <c r="C592" s="52" t="s">
        <v>413</v>
      </c>
      <c r="D592" s="52" t="s">
        <v>929</v>
      </c>
      <c r="E592" s="10" t="s">
        <v>245</v>
      </c>
      <c r="F592" s="52" t="s">
        <v>930</v>
      </c>
      <c r="G592" s="52" t="s">
        <v>169</v>
      </c>
      <c r="H592" s="52" t="s">
        <v>452</v>
      </c>
      <c r="I592" s="52" t="s">
        <v>451</v>
      </c>
      <c r="J592" s="52" t="s">
        <v>181</v>
      </c>
      <c r="K592" s="52" t="s">
        <v>931</v>
      </c>
      <c r="L592" s="53" t="s">
        <v>295</v>
      </c>
      <c r="M592" s="13">
        <v>1333</v>
      </c>
      <c r="N592" s="14">
        <f t="shared" si="709"/>
        <v>3.65205479452055</v>
      </c>
      <c r="O592" s="15">
        <v>7700</v>
      </c>
      <c r="P592" s="15">
        <f t="shared" si="678"/>
        <v>10264100</v>
      </c>
      <c r="Q592" s="16">
        <f>IFERROR(VLOOKUP(G592,SCENARIOS!$A$13:$E$18,3,0),0.025)</f>
        <v>0.02</v>
      </c>
      <c r="R592" s="52">
        <f>IFERROR(VLOOKUP(L592,INPUTS!$A$107:$B$120,2,0),0.0082)</f>
        <v>0.0089</v>
      </c>
      <c r="S592" s="52">
        <f t="shared" si="679"/>
        <v>68.53</v>
      </c>
      <c r="T592" s="15">
        <f t="shared" si="680"/>
        <v>91350.49</v>
      </c>
      <c r="U592" s="15">
        <f>T592/INPUTS!$B$7*1000</f>
        <v>114188112.5</v>
      </c>
      <c r="V592" s="15">
        <f>T592*INPUTS!$B$6</f>
        <v>288667.5484</v>
      </c>
      <c r="W592" s="54" t="s">
        <v>521</v>
      </c>
      <c r="X592" s="54" t="s">
        <v>396</v>
      </c>
      <c r="Y592" s="67">
        <f>IFERROR(VLOOKUP(E592,INPUTS!$A$44:$B$103,2,0),0)</f>
        <v>0.005</v>
      </c>
      <c r="Z592" s="15">
        <f t="shared" si="705"/>
        <v>456.75245</v>
      </c>
      <c r="AA592" s="20">
        <f>IFERROR(VLOOKUP(E592,INPUTS!$A$44:$C$103,3,0),SCENARIOS!$J$24)</f>
        <v>0.03</v>
      </c>
      <c r="AB592" s="15">
        <f t="shared" ref="AB592:AF592" si="723">$T592*AA592*(1+$Q592)^AB$2</f>
        <v>3025.74967115741</v>
      </c>
      <c r="AC592" s="20">
        <f>IFERROR(VLOOKUP($E592,INPUTS!$A$44:$G$103,4,0),SCENARIOS!$K$24)</f>
        <v>0.1</v>
      </c>
      <c r="AD592" s="15">
        <f t="shared" si="723"/>
        <v>11135.5737573787</v>
      </c>
      <c r="AE592" s="20">
        <f>IFERROR(VLOOKUP($E592,INPUTS!$A$44:$G$103,5,0),SCENARIOS!$L$24)</f>
        <v>0.2</v>
      </c>
      <c r="AF592" s="15">
        <f t="shared" si="723"/>
        <v>24589.146436279</v>
      </c>
      <c r="AG592" s="20">
        <f>IFERROR(VLOOKUP($E592,INPUTS!$A$44:$G$103,6,0),SCENARIOS!$M$24)</f>
        <v>0.3</v>
      </c>
      <c r="AH592" s="15">
        <f t="shared" si="707"/>
        <v>40722.606821054</v>
      </c>
      <c r="AI592" s="20">
        <f>IFERROR(VLOOKUP($E592,INPUTS!$A$44:$G$103,7,0),SCENARIOS!$N$24)</f>
        <v>0.4</v>
      </c>
      <c r="AJ592" s="15">
        <f t="shared" si="708"/>
        <v>59948.0645965161</v>
      </c>
      <c r="AL592" t="str">
        <f t="shared" si="711"/>
        <v>Y</v>
      </c>
      <c r="AM592" s="21">
        <f t="shared" si="712"/>
        <v>149870.16149129</v>
      </c>
    </row>
    <row r="593" ht="15" customHeight="1" spans="1:39">
      <c r="A593" s="24" t="s">
        <v>2343</v>
      </c>
      <c r="B593" s="52" t="s">
        <v>412</v>
      </c>
      <c r="C593" s="52" t="s">
        <v>413</v>
      </c>
      <c r="D593" s="52" t="s">
        <v>929</v>
      </c>
      <c r="E593" s="10" t="s">
        <v>245</v>
      </c>
      <c r="F593" s="52" t="s">
        <v>930</v>
      </c>
      <c r="G593" s="52" t="s">
        <v>169</v>
      </c>
      <c r="H593" s="52" t="s">
        <v>702</v>
      </c>
      <c r="I593" s="52" t="s">
        <v>701</v>
      </c>
      <c r="J593" s="52" t="s">
        <v>181</v>
      </c>
      <c r="K593" s="52" t="s">
        <v>931</v>
      </c>
      <c r="L593" s="53" t="s">
        <v>1545</v>
      </c>
      <c r="M593" s="13">
        <v>949</v>
      </c>
      <c r="N593" s="14">
        <f t="shared" si="709"/>
        <v>2.6</v>
      </c>
      <c r="O593" s="15">
        <v>8500</v>
      </c>
      <c r="P593" s="15">
        <f t="shared" si="678"/>
        <v>8066500</v>
      </c>
      <c r="Q593" s="16">
        <f>IFERROR(VLOOKUP(G593,SCENARIOS!$A$13:$E$18,3,0),0.025)</f>
        <v>0.02</v>
      </c>
      <c r="R593" s="52">
        <f>IFERROR(VLOOKUP(L593,INPUTS!$A$107:$B$120,2,0),0.0082)</f>
        <v>0.0082</v>
      </c>
      <c r="S593" s="52">
        <f t="shared" si="679"/>
        <v>69.7</v>
      </c>
      <c r="T593" s="15">
        <f t="shared" si="680"/>
        <v>66145.3</v>
      </c>
      <c r="U593" s="15">
        <f>T593/INPUTS!$B$7*1000</f>
        <v>82681625</v>
      </c>
      <c r="V593" s="15">
        <f>T593*INPUTS!$B$6</f>
        <v>209019.148</v>
      </c>
      <c r="W593" s="54" t="s">
        <v>396</v>
      </c>
      <c r="X593" s="54" t="s">
        <v>396</v>
      </c>
      <c r="Y593" s="67">
        <f>IFERROR(VLOOKUP(E593,INPUTS!$A$44:$B$103,2,0),0)</f>
        <v>0.005</v>
      </c>
      <c r="Z593" s="15">
        <f t="shared" si="705"/>
        <v>330.7265</v>
      </c>
      <c r="AA593" s="20">
        <f>IFERROR(VLOOKUP(E593,INPUTS!$A$44:$C$103,3,0),SCENARIOS!$J$24)</f>
        <v>0.03</v>
      </c>
      <c r="AB593" s="15">
        <f t="shared" ref="AB593:AF593" si="724">$T593*AA593*(1+$Q593)^AB$2</f>
        <v>2190.89267855715</v>
      </c>
      <c r="AC593" s="20">
        <f>IFERROR(VLOOKUP($E593,INPUTS!$A$44:$G$103,4,0),SCENARIOS!$K$24)</f>
        <v>0.1</v>
      </c>
      <c r="AD593" s="15">
        <f t="shared" si="724"/>
        <v>8063.07516088792</v>
      </c>
      <c r="AE593" s="20">
        <f>IFERROR(VLOOKUP($E593,INPUTS!$A$44:$G$103,5,0),SCENARIOS!$L$24)</f>
        <v>0.2</v>
      </c>
      <c r="AF593" s="15">
        <f t="shared" si="724"/>
        <v>17804.5729997902</v>
      </c>
      <c r="AG593" s="20">
        <f>IFERROR(VLOOKUP($E593,INPUTS!$A$44:$G$103,6,0),SCENARIOS!$M$24)</f>
        <v>0.3</v>
      </c>
      <c r="AH593" s="15">
        <f t="shared" si="707"/>
        <v>29486.5308873621</v>
      </c>
      <c r="AI593" s="20">
        <f>IFERROR(VLOOKUP($E593,INPUTS!$A$44:$G$103,7,0),SCENARIOS!$N$24)</f>
        <v>0.4</v>
      </c>
      <c r="AJ593" s="15">
        <f t="shared" si="708"/>
        <v>43407.3502742672</v>
      </c>
      <c r="AL593" t="str">
        <f t="shared" si="711"/>
        <v>N</v>
      </c>
      <c r="AM593" s="21">
        <f t="shared" si="712"/>
        <v>108518.375685668</v>
      </c>
    </row>
    <row r="594" ht="15" customHeight="1" spans="1:39">
      <c r="A594" s="6" t="s">
        <v>2344</v>
      </c>
      <c r="B594" s="52" t="s">
        <v>412</v>
      </c>
      <c r="C594" s="52" t="s">
        <v>413</v>
      </c>
      <c r="D594" s="52" t="s">
        <v>929</v>
      </c>
      <c r="E594" s="10" t="s">
        <v>245</v>
      </c>
      <c r="F594" s="52" t="s">
        <v>930</v>
      </c>
      <c r="G594" s="52" t="s">
        <v>169</v>
      </c>
      <c r="H594" s="52" t="s">
        <v>1248</v>
      </c>
      <c r="I594" s="52" t="s">
        <v>1249</v>
      </c>
      <c r="J594" s="52" t="s">
        <v>181</v>
      </c>
      <c r="K594" s="52" t="s">
        <v>931</v>
      </c>
      <c r="L594" s="53" t="s">
        <v>1545</v>
      </c>
      <c r="M594" s="13">
        <v>949</v>
      </c>
      <c r="N594" s="14">
        <f t="shared" si="709"/>
        <v>2.6</v>
      </c>
      <c r="O594" s="15">
        <v>5770</v>
      </c>
      <c r="P594" s="15">
        <f t="shared" si="678"/>
        <v>5475730</v>
      </c>
      <c r="Q594" s="16">
        <f>IFERROR(VLOOKUP(G594,SCENARIOS!$A$13:$E$18,3,0),0.025)</f>
        <v>0.02</v>
      </c>
      <c r="R594" s="52">
        <f>IFERROR(VLOOKUP(L594,INPUTS!$A$107:$B$120,2,0),0.0082)</f>
        <v>0.0082</v>
      </c>
      <c r="S594" s="52">
        <f t="shared" si="679"/>
        <v>47.314</v>
      </c>
      <c r="T594" s="15">
        <f t="shared" si="680"/>
        <v>44900.986</v>
      </c>
      <c r="U594" s="15">
        <f>T594/INPUTS!$B$7*1000</f>
        <v>56126232.5</v>
      </c>
      <c r="V594" s="15">
        <f>T594*INPUTS!$B$6</f>
        <v>141887.11576</v>
      </c>
      <c r="W594" s="54" t="s">
        <v>396</v>
      </c>
      <c r="X594" s="54" t="s">
        <v>396</v>
      </c>
      <c r="Y594" s="67">
        <f>IFERROR(VLOOKUP(E594,INPUTS!$A$44:$B$103,2,0),0)</f>
        <v>0.005</v>
      </c>
      <c r="Z594" s="15">
        <f t="shared" si="705"/>
        <v>224.50493</v>
      </c>
      <c r="AA594" s="20">
        <f>IFERROR(VLOOKUP(E594,INPUTS!$A$44:$C$103,3,0),SCENARIOS!$J$24)</f>
        <v>0.03</v>
      </c>
      <c r="AB594" s="15">
        <f t="shared" ref="AB594:AF594" si="725">$T594*AA594*(1+$Q594)^AB$2</f>
        <v>1487.22950062056</v>
      </c>
      <c r="AC594" s="20">
        <f>IFERROR(VLOOKUP($E594,INPUTS!$A$44:$G$103,4,0),SCENARIOS!$K$24)</f>
        <v>0.1</v>
      </c>
      <c r="AD594" s="15">
        <f t="shared" si="725"/>
        <v>5473.40513862627</v>
      </c>
      <c r="AE594" s="20">
        <f>IFERROR(VLOOKUP($E594,INPUTS!$A$44:$G$103,5,0),SCENARIOS!$L$24)</f>
        <v>0.2</v>
      </c>
      <c r="AF594" s="15">
        <f t="shared" si="725"/>
        <v>12086.163083387</v>
      </c>
      <c r="AG594" s="20">
        <f>IFERROR(VLOOKUP($E594,INPUTS!$A$44:$G$103,6,0),SCENARIOS!$M$24)</f>
        <v>0.3</v>
      </c>
      <c r="AH594" s="15">
        <f t="shared" si="707"/>
        <v>20016.1509670682</v>
      </c>
      <c r="AI594" s="20">
        <f>IFERROR(VLOOKUP($E594,INPUTS!$A$44:$G$103,7,0),SCENARIOS!$N$24)</f>
        <v>0.4</v>
      </c>
      <c r="AJ594" s="15">
        <f t="shared" si="708"/>
        <v>29465.9307155908</v>
      </c>
      <c r="AL594" t="str">
        <f t="shared" si="711"/>
        <v>Y</v>
      </c>
      <c r="AM594" s="21">
        <f t="shared" si="712"/>
        <v>73664.8267889769</v>
      </c>
    </row>
    <row r="595" ht="15" customHeight="1" spans="1:39">
      <c r="A595" s="24" t="s">
        <v>2345</v>
      </c>
      <c r="B595" s="52" t="s">
        <v>412</v>
      </c>
      <c r="C595" s="52" t="s">
        <v>413</v>
      </c>
      <c r="D595" s="52" t="s">
        <v>929</v>
      </c>
      <c r="E595" s="10" t="s">
        <v>251</v>
      </c>
      <c r="F595" s="52" t="s">
        <v>930</v>
      </c>
      <c r="G595" s="52" t="s">
        <v>169</v>
      </c>
      <c r="H595" s="52" t="s">
        <v>224</v>
      </c>
      <c r="I595" s="52" t="s">
        <v>938</v>
      </c>
      <c r="J595" s="52" t="s">
        <v>165</v>
      </c>
      <c r="K595" s="52" t="s">
        <v>931</v>
      </c>
      <c r="L595" s="53" t="s">
        <v>295</v>
      </c>
      <c r="M595" s="13">
        <v>2665</v>
      </c>
      <c r="N595" s="14">
        <f t="shared" si="709"/>
        <v>7.3013698630137</v>
      </c>
      <c r="O595" s="15">
        <v>7130</v>
      </c>
      <c r="P595" s="15">
        <f t="shared" si="678"/>
        <v>19001450</v>
      </c>
      <c r="Q595" s="16">
        <f>IFERROR(VLOOKUP(G595,SCENARIOS!$A$13:$E$18,3,0),0.025)</f>
        <v>0.02</v>
      </c>
      <c r="R595" s="52">
        <f>IFERROR(VLOOKUP(L595,INPUTS!$A$107:$B$120,2,0),0.0082)</f>
        <v>0.0089</v>
      </c>
      <c r="S595" s="52">
        <f t="shared" si="679"/>
        <v>63.457</v>
      </c>
      <c r="T595" s="15">
        <f t="shared" si="680"/>
        <v>169112.905</v>
      </c>
      <c r="U595" s="15">
        <f>T595/INPUTS!$B$7*1000</f>
        <v>211391131.25</v>
      </c>
      <c r="V595" s="15">
        <f>T595*INPUTS!$B$6</f>
        <v>534396.7798</v>
      </c>
      <c r="W595" s="54" t="s">
        <v>396</v>
      </c>
      <c r="X595" s="54" t="s">
        <v>396</v>
      </c>
      <c r="Y595" s="67">
        <f>IFERROR(VLOOKUP(E595,INPUTS!$A$44:$B$103,2,0),0)</f>
        <v>0.005</v>
      </c>
      <c r="Z595" s="15">
        <f t="shared" si="705"/>
        <v>845.564525</v>
      </c>
      <c r="AA595" s="20">
        <f>IFERROR(VLOOKUP(E595,INPUTS!$A$44:$C$103,3,0),SCENARIOS!$J$24)</f>
        <v>0.03</v>
      </c>
      <c r="AB595" s="15">
        <f t="shared" ref="AB595:AF595" si="726">$T595*AA595*(1+$Q595)^AB$2</f>
        <v>5601.42935951656</v>
      </c>
      <c r="AC595" s="20">
        <f>IFERROR(VLOOKUP($E595,INPUTS!$A$44:$G$103,4,0),SCENARIOS!$K$24)</f>
        <v>0.1</v>
      </c>
      <c r="AD595" s="15">
        <f t="shared" si="726"/>
        <v>20614.7687544103</v>
      </c>
      <c r="AE595" s="20">
        <f>IFERROR(VLOOKUP($E595,INPUTS!$A$44:$G$103,5,0),SCENARIOS!$L$24)</f>
        <v>0.2</v>
      </c>
      <c r="AF595" s="15">
        <f t="shared" si="726"/>
        <v>45520.7408883033</v>
      </c>
      <c r="AG595" s="20">
        <f>IFERROR(VLOOKUP($E595,INPUTS!$A$44:$G$103,6,0),SCENARIOS!$M$24)</f>
        <v>0.3</v>
      </c>
      <c r="AH595" s="15">
        <f t="shared" si="707"/>
        <v>75387.8642433254</v>
      </c>
      <c r="AI595" s="20">
        <f>IFERROR(VLOOKUP($E595,INPUTS!$A$44:$G$103,7,0),SCENARIOS!$N$24)</f>
        <v>0.4</v>
      </c>
      <c r="AJ595" s="15">
        <f t="shared" si="708"/>
        <v>110979.058273738</v>
      </c>
      <c r="AL595" t="str">
        <f t="shared" si="711"/>
        <v>Y</v>
      </c>
      <c r="AM595" s="21">
        <f t="shared" si="712"/>
        <v>277447.645684344</v>
      </c>
    </row>
    <row r="596" ht="15" customHeight="1" spans="1:39">
      <c r="A596" s="6" t="s">
        <v>2346</v>
      </c>
      <c r="B596" s="52" t="s">
        <v>412</v>
      </c>
      <c r="C596" s="52" t="s">
        <v>413</v>
      </c>
      <c r="D596" s="52" t="s">
        <v>929</v>
      </c>
      <c r="E596" s="10" t="s">
        <v>251</v>
      </c>
      <c r="F596" s="52" t="s">
        <v>930</v>
      </c>
      <c r="G596" s="52" t="s">
        <v>169</v>
      </c>
      <c r="H596" s="52" t="s">
        <v>205</v>
      </c>
      <c r="I596" s="52" t="s">
        <v>408</v>
      </c>
      <c r="J596" s="52" t="s">
        <v>165</v>
      </c>
      <c r="K596" s="52" t="s">
        <v>931</v>
      </c>
      <c r="L596" s="53" t="s">
        <v>295</v>
      </c>
      <c r="M596" s="13">
        <v>2001</v>
      </c>
      <c r="N596" s="14">
        <f t="shared" si="709"/>
        <v>5.48219178082192</v>
      </c>
      <c r="O596" s="15">
        <v>7660</v>
      </c>
      <c r="P596" s="15">
        <f t="shared" si="678"/>
        <v>15327660</v>
      </c>
      <c r="Q596" s="16">
        <f>IFERROR(VLOOKUP(G596,SCENARIOS!$A$13:$E$18,3,0),0.025)</f>
        <v>0.02</v>
      </c>
      <c r="R596" s="52">
        <f>IFERROR(VLOOKUP(L596,INPUTS!$A$107:$B$120,2,0),0.0082)</f>
        <v>0.0089</v>
      </c>
      <c r="S596" s="52">
        <f t="shared" si="679"/>
        <v>68.174</v>
      </c>
      <c r="T596" s="15">
        <f t="shared" si="680"/>
        <v>136416.174</v>
      </c>
      <c r="U596" s="15">
        <f>T596/INPUTS!$B$7*1000</f>
        <v>170520217.5</v>
      </c>
      <c r="V596" s="15">
        <f>T596*INPUTS!$B$6</f>
        <v>431075.10984</v>
      </c>
      <c r="W596" s="54" t="s">
        <v>396</v>
      </c>
      <c r="X596" s="54" t="s">
        <v>396</v>
      </c>
      <c r="Y596" s="67">
        <f>IFERROR(VLOOKUP(E596,INPUTS!$A$44:$B$103,2,0),0)</f>
        <v>0.005</v>
      </c>
      <c r="Z596" s="15">
        <f t="shared" si="705"/>
        <v>682.08087</v>
      </c>
      <c r="AA596" s="20">
        <f>IFERROR(VLOOKUP(E596,INPUTS!$A$44:$C$103,3,0),SCENARIOS!$J$24)</f>
        <v>0.03</v>
      </c>
      <c r="AB596" s="15">
        <f t="shared" ref="AB596:AF596" si="727">$T596*AA596*(1+$Q596)^AB$2</f>
        <v>4518.43436878173</v>
      </c>
      <c r="AC596" s="20">
        <f>IFERROR(VLOOKUP($E596,INPUTS!$A$44:$G$103,4,0),SCENARIOS!$K$24)</f>
        <v>0.1</v>
      </c>
      <c r="AD596" s="15">
        <f t="shared" si="727"/>
        <v>16629.0554903034</v>
      </c>
      <c r="AE596" s="20">
        <f>IFERROR(VLOOKUP($E596,INPUTS!$A$44:$G$103,5,0),SCENARIOS!$L$24)</f>
        <v>0.2</v>
      </c>
      <c r="AF596" s="15">
        <f t="shared" si="727"/>
        <v>36719.6418843831</v>
      </c>
      <c r="AG596" s="20">
        <f>IFERROR(VLOOKUP($E596,INPUTS!$A$44:$G$103,6,0),SCENARIOS!$M$24)</f>
        <v>0.3</v>
      </c>
      <c r="AH596" s="15">
        <f t="shared" si="707"/>
        <v>60812.177557389</v>
      </c>
      <c r="AI596" s="20">
        <f>IFERROR(VLOOKUP($E596,INPUTS!$A$44:$G$103,7,0),SCENARIOS!$N$24)</f>
        <v>0.4</v>
      </c>
      <c r="AJ596" s="15">
        <f t="shared" si="708"/>
        <v>89522.0771225374</v>
      </c>
      <c r="AL596" t="str">
        <f t="shared" si="711"/>
        <v>Y</v>
      </c>
      <c r="AM596" s="21">
        <f t="shared" si="712"/>
        <v>223805.192806344</v>
      </c>
    </row>
    <row r="597" ht="15" customHeight="1" spans="1:39">
      <c r="A597" s="24" t="s">
        <v>2347</v>
      </c>
      <c r="B597" s="52" t="s">
        <v>412</v>
      </c>
      <c r="C597" s="52" t="s">
        <v>413</v>
      </c>
      <c r="D597" s="52" t="s">
        <v>929</v>
      </c>
      <c r="E597" s="10" t="s">
        <v>251</v>
      </c>
      <c r="F597" s="52" t="s">
        <v>930</v>
      </c>
      <c r="G597" s="52" t="s">
        <v>169</v>
      </c>
      <c r="H597" s="52" t="s">
        <v>452</v>
      </c>
      <c r="I597" s="52" t="s">
        <v>451</v>
      </c>
      <c r="J597" s="52" t="s">
        <v>181</v>
      </c>
      <c r="K597" s="52" t="s">
        <v>931</v>
      </c>
      <c r="L597" s="53" t="s">
        <v>295</v>
      </c>
      <c r="M597" s="13">
        <v>2665</v>
      </c>
      <c r="N597" s="14">
        <f t="shared" si="709"/>
        <v>7.3013698630137</v>
      </c>
      <c r="O597" s="15">
        <v>6950</v>
      </c>
      <c r="P597" s="15">
        <f t="shared" si="678"/>
        <v>18521750</v>
      </c>
      <c r="Q597" s="16">
        <f>IFERROR(VLOOKUP(G597,SCENARIOS!$A$13:$E$18,3,0),0.025)</f>
        <v>0.02</v>
      </c>
      <c r="R597" s="52">
        <f>IFERROR(VLOOKUP(L597,INPUTS!$A$107:$B$120,2,0),0.0082)</f>
        <v>0.0089</v>
      </c>
      <c r="S597" s="52">
        <f t="shared" si="679"/>
        <v>61.855</v>
      </c>
      <c r="T597" s="15">
        <f t="shared" si="680"/>
        <v>164843.575</v>
      </c>
      <c r="U597" s="15">
        <f>T597/INPUTS!$B$7*1000</f>
        <v>206054468.75</v>
      </c>
      <c r="V597" s="15">
        <f>T597*INPUTS!$B$6</f>
        <v>520905.697</v>
      </c>
      <c r="W597" s="54" t="s">
        <v>521</v>
      </c>
      <c r="X597" s="54" t="s">
        <v>396</v>
      </c>
      <c r="Y597" s="67">
        <f>IFERROR(VLOOKUP(E597,INPUTS!$A$44:$B$103,2,0),0)</f>
        <v>0.005</v>
      </c>
      <c r="Z597" s="15">
        <f t="shared" si="705"/>
        <v>824.217875</v>
      </c>
      <c r="AA597" s="20">
        <f>IFERROR(VLOOKUP(E597,INPUTS!$A$44:$C$103,3,0),SCENARIOS!$J$24)</f>
        <v>0.03</v>
      </c>
      <c r="AB597" s="15">
        <f t="shared" ref="AB597:AF597" si="728">$T597*AA597*(1+$Q597)^AB$2</f>
        <v>5460.01880065078</v>
      </c>
      <c r="AC597" s="20">
        <f>IFERROR(VLOOKUP($E597,INPUTS!$A$44:$G$103,4,0),SCENARIOS!$K$24)</f>
        <v>0.1</v>
      </c>
      <c r="AD597" s="15">
        <f t="shared" si="728"/>
        <v>20094.3398096987</v>
      </c>
      <c r="AE597" s="20">
        <f>IFERROR(VLOOKUP($E597,INPUTS!$A$44:$G$103,5,0),SCENARIOS!$L$24)</f>
        <v>0.2</v>
      </c>
      <c r="AF597" s="15">
        <f t="shared" si="728"/>
        <v>44371.5496737318</v>
      </c>
      <c r="AG597" s="20">
        <f>IFERROR(VLOOKUP($E597,INPUTS!$A$44:$G$103,6,0),SCENARIOS!$M$24)</f>
        <v>0.3</v>
      </c>
      <c r="AH597" s="15">
        <f t="shared" si="707"/>
        <v>73484.6643045037</v>
      </c>
      <c r="AI597" s="20">
        <f>IFERROR(VLOOKUP($E597,INPUTS!$A$44:$G$103,7,0),SCENARIOS!$N$24)</f>
        <v>0.4</v>
      </c>
      <c r="AJ597" s="15">
        <f t="shared" si="708"/>
        <v>108177.342917598</v>
      </c>
      <c r="AL597" t="str">
        <f t="shared" si="711"/>
        <v>Y</v>
      </c>
      <c r="AM597" s="21">
        <f t="shared" si="712"/>
        <v>270443.357293996</v>
      </c>
    </row>
    <row r="598" ht="15" customHeight="1" spans="1:39">
      <c r="A598" s="6" t="s">
        <v>2348</v>
      </c>
      <c r="B598" s="52" t="s">
        <v>412</v>
      </c>
      <c r="C598" s="52" t="s">
        <v>413</v>
      </c>
      <c r="D598" s="52" t="s">
        <v>929</v>
      </c>
      <c r="E598" s="10" t="s">
        <v>251</v>
      </c>
      <c r="F598" s="52" t="s">
        <v>930</v>
      </c>
      <c r="G598" s="52" t="s">
        <v>169</v>
      </c>
      <c r="H598" s="52" t="s">
        <v>515</v>
      </c>
      <c r="I598" s="52" t="s">
        <v>514</v>
      </c>
      <c r="J598" s="52" t="s">
        <v>181</v>
      </c>
      <c r="K598" s="52" t="s">
        <v>931</v>
      </c>
      <c r="L598" s="53" t="s">
        <v>1599</v>
      </c>
      <c r="M598" s="13">
        <v>2665</v>
      </c>
      <c r="N598" s="14">
        <f t="shared" si="709"/>
        <v>7.3013698630137</v>
      </c>
      <c r="O598" s="15">
        <v>2690</v>
      </c>
      <c r="P598" s="15">
        <f t="shared" si="678"/>
        <v>7168850</v>
      </c>
      <c r="Q598" s="16">
        <f>IFERROR(VLOOKUP(G598,SCENARIOS!$A$13:$E$18,3,0),0.025)</f>
        <v>0.02</v>
      </c>
      <c r="R598" s="52">
        <f>IFERROR(VLOOKUP(L598,INPUTS!$A$107:$B$120,2,0),0.0082)</f>
        <v>0.0082</v>
      </c>
      <c r="S598" s="52">
        <f t="shared" si="679"/>
        <v>22.058</v>
      </c>
      <c r="T598" s="15">
        <f t="shared" si="680"/>
        <v>58784.57</v>
      </c>
      <c r="U598" s="15">
        <f>T598/INPUTS!$B$7*1000</f>
        <v>73480712.5</v>
      </c>
      <c r="V598" s="15">
        <f>T598*INPUTS!$B$6</f>
        <v>185759.2412</v>
      </c>
      <c r="W598" s="54" t="s">
        <v>396</v>
      </c>
      <c r="X598" s="54" t="s">
        <v>396</v>
      </c>
      <c r="Y598" s="67">
        <f>IFERROR(VLOOKUP(E598,INPUTS!$A$44:$B$103,2,0),0)</f>
        <v>0.005</v>
      </c>
      <c r="Z598" s="15">
        <f t="shared" si="705"/>
        <v>293.92285</v>
      </c>
      <c r="AA598" s="20">
        <f>IFERROR(VLOOKUP(E598,INPUTS!$A$44:$C$103,3,0),SCENARIOS!$J$24)</f>
        <v>0.03</v>
      </c>
      <c r="AB598" s="15">
        <f t="shared" ref="AB598:AF598" si="729">$T598*AA598*(1+$Q598)^AB$2</f>
        <v>1947.087457841</v>
      </c>
      <c r="AC598" s="20">
        <f>IFERROR(VLOOKUP($E598,INPUTS!$A$44:$G$103,4,0),SCENARIOS!$K$24)</f>
        <v>0.1</v>
      </c>
      <c r="AD598" s="15">
        <f t="shared" si="729"/>
        <v>7165.80628117912</v>
      </c>
      <c r="AE598" s="20">
        <f>IFERROR(VLOOKUP($E598,INPUTS!$A$44:$G$103,5,0),SCENARIOS!$L$24)</f>
        <v>0.2</v>
      </c>
      <c r="AF598" s="15">
        <f t="shared" si="729"/>
        <v>15823.2583089997</v>
      </c>
      <c r="AG598" s="20">
        <f>IFERROR(VLOOKUP($E598,INPUTS!$A$44:$G$103,6,0),SCENARIOS!$M$24)</f>
        <v>0.3</v>
      </c>
      <c r="AH598" s="15">
        <f t="shared" si="707"/>
        <v>26205.2336145622</v>
      </c>
      <c r="AI598" s="20">
        <f>IFERROR(VLOOKUP($E598,INPUTS!$A$44:$G$103,7,0),SCENARIOS!$N$24)</f>
        <v>0.4</v>
      </c>
      <c r="AJ598" s="15">
        <f t="shared" si="708"/>
        <v>38576.9271696126</v>
      </c>
      <c r="AL598" t="str">
        <f t="shared" si="711"/>
        <v>Y</v>
      </c>
      <c r="AM598" s="21">
        <f t="shared" si="712"/>
        <v>96442.3179240315</v>
      </c>
    </row>
    <row r="599" ht="15" customHeight="1" spans="1:39">
      <c r="A599" s="24" t="s">
        <v>2349</v>
      </c>
      <c r="B599" s="52" t="s">
        <v>412</v>
      </c>
      <c r="C599" s="52" t="s">
        <v>413</v>
      </c>
      <c r="D599" s="52" t="s">
        <v>929</v>
      </c>
      <c r="E599" s="10" t="s">
        <v>251</v>
      </c>
      <c r="F599" s="52" t="s">
        <v>930</v>
      </c>
      <c r="G599" s="52" t="s">
        <v>169</v>
      </c>
      <c r="H599" s="52" t="s">
        <v>702</v>
      </c>
      <c r="I599" s="52" t="s">
        <v>701</v>
      </c>
      <c r="J599" s="52" t="s">
        <v>181</v>
      </c>
      <c r="K599" s="52" t="s">
        <v>931</v>
      </c>
      <c r="L599" s="53" t="s">
        <v>1545</v>
      </c>
      <c r="M599" s="13">
        <v>2001</v>
      </c>
      <c r="N599" s="14">
        <f t="shared" si="709"/>
        <v>5.48219178082192</v>
      </c>
      <c r="O599" s="15">
        <v>8540</v>
      </c>
      <c r="P599" s="15">
        <f t="shared" si="678"/>
        <v>17088540</v>
      </c>
      <c r="Q599" s="16">
        <f>IFERROR(VLOOKUP(G599,SCENARIOS!$A$13:$E$18,3,0),0.025)</f>
        <v>0.02</v>
      </c>
      <c r="R599" s="52">
        <f>IFERROR(VLOOKUP(L599,INPUTS!$A$107:$B$120,2,0),0.0082)</f>
        <v>0.0082</v>
      </c>
      <c r="S599" s="52">
        <f t="shared" si="679"/>
        <v>70.028</v>
      </c>
      <c r="T599" s="15">
        <f t="shared" si="680"/>
        <v>140126.028</v>
      </c>
      <c r="U599" s="15">
        <f>T599/INPUTS!$B$7*1000</f>
        <v>175157535</v>
      </c>
      <c r="V599" s="15">
        <f>T599*INPUTS!$B$6</f>
        <v>442798.24848</v>
      </c>
      <c r="W599" s="54" t="s">
        <v>396</v>
      </c>
      <c r="X599" s="54" t="s">
        <v>396</v>
      </c>
      <c r="Y599" s="67">
        <f>IFERROR(VLOOKUP(E599,INPUTS!$A$44:$B$103,2,0),0)</f>
        <v>0.005</v>
      </c>
      <c r="Z599" s="15">
        <f t="shared" si="705"/>
        <v>700.63014</v>
      </c>
      <c r="AA599" s="20">
        <f>IFERROR(VLOOKUP(E599,INPUTS!$A$44:$C$103,3,0),SCENARIOS!$J$24)</f>
        <v>0.03</v>
      </c>
      <c r="AB599" s="15">
        <f t="shared" ref="AB599:AF599" si="730">$T599*AA599*(1+$Q599)^AB$2</f>
        <v>4641.31372630397</v>
      </c>
      <c r="AC599" s="20">
        <f>IFERROR(VLOOKUP($E599,INPUTS!$A$44:$G$103,4,0),SCENARIOS!$K$24)</f>
        <v>0.1</v>
      </c>
      <c r="AD599" s="15">
        <f t="shared" si="730"/>
        <v>17081.2846228029</v>
      </c>
      <c r="AE599" s="20">
        <f>IFERROR(VLOOKUP($E599,INPUTS!$A$44:$G$103,5,0),SCENARIOS!$L$24)</f>
        <v>0.2</v>
      </c>
      <c r="AF599" s="15">
        <f t="shared" si="730"/>
        <v>37718.2368920641</v>
      </c>
      <c r="AG599" s="20">
        <f>IFERROR(VLOOKUP($E599,INPUTS!$A$44:$G$103,6,0),SCENARIOS!$M$24)</f>
        <v>0.3</v>
      </c>
      <c r="AH599" s="15">
        <f t="shared" si="707"/>
        <v>62465.971924617</v>
      </c>
      <c r="AI599" s="20">
        <f>IFERROR(VLOOKUP($E599,INPUTS!$A$44:$G$103,7,0),SCENARIOS!$N$24)</f>
        <v>0.4</v>
      </c>
      <c r="AJ599" s="15">
        <f t="shared" si="708"/>
        <v>91956.640606933</v>
      </c>
      <c r="AL599" t="str">
        <f t="shared" si="711"/>
        <v>N</v>
      </c>
      <c r="AM599" s="21">
        <f t="shared" si="712"/>
        <v>229891.601517333</v>
      </c>
    </row>
    <row r="600" ht="15" customHeight="1" spans="1:39">
      <c r="A600" s="6" t="s">
        <v>2350</v>
      </c>
      <c r="B600" s="52" t="s">
        <v>412</v>
      </c>
      <c r="C600" s="52" t="s">
        <v>413</v>
      </c>
      <c r="D600" s="52" t="s">
        <v>929</v>
      </c>
      <c r="E600" s="10" t="s">
        <v>251</v>
      </c>
      <c r="F600" s="52" t="s">
        <v>930</v>
      </c>
      <c r="G600" s="52" t="s">
        <v>169</v>
      </c>
      <c r="H600" s="52" t="s">
        <v>1248</v>
      </c>
      <c r="I600" s="52" t="s">
        <v>1249</v>
      </c>
      <c r="J600" s="52" t="s">
        <v>181</v>
      </c>
      <c r="K600" s="52" t="s">
        <v>931</v>
      </c>
      <c r="L600" s="53" t="s">
        <v>1545</v>
      </c>
      <c r="M600" s="13">
        <v>2001</v>
      </c>
      <c r="N600" s="14">
        <f t="shared" si="709"/>
        <v>5.48219178082192</v>
      </c>
      <c r="O600" s="15">
        <v>5260</v>
      </c>
      <c r="P600" s="15">
        <f t="shared" si="678"/>
        <v>10525260</v>
      </c>
      <c r="Q600" s="16">
        <f>IFERROR(VLOOKUP(G600,SCENARIOS!$A$13:$E$18,3,0),0.025)</f>
        <v>0.02</v>
      </c>
      <c r="R600" s="52">
        <f>IFERROR(VLOOKUP(L600,INPUTS!$A$107:$B$120,2,0),0.0082)</f>
        <v>0.0082</v>
      </c>
      <c r="S600" s="52">
        <f t="shared" si="679"/>
        <v>43.132</v>
      </c>
      <c r="T600" s="15">
        <f t="shared" si="680"/>
        <v>86307.132</v>
      </c>
      <c r="U600" s="15">
        <f>T600/INPUTS!$B$7*1000</f>
        <v>107883915</v>
      </c>
      <c r="V600" s="15">
        <f>T600*INPUTS!$B$6</f>
        <v>272730.53712</v>
      </c>
      <c r="W600" s="54" t="s">
        <v>396</v>
      </c>
      <c r="X600" s="54" t="s">
        <v>396</v>
      </c>
      <c r="Y600" s="67">
        <f>IFERROR(VLOOKUP(E600,INPUTS!$A$44:$B$103,2,0),0)</f>
        <v>0.005</v>
      </c>
      <c r="Z600" s="15">
        <f t="shared" si="705"/>
        <v>431.53566</v>
      </c>
      <c r="AA600" s="20">
        <f>IFERROR(VLOOKUP(E600,INPUTS!$A$44:$C$103,3,0),SCENARIOS!$J$24)</f>
        <v>0.03</v>
      </c>
      <c r="AB600" s="15">
        <f t="shared" ref="AB600:AF600" si="731">$T600*AA600*(1+$Q600)^AB$2</f>
        <v>2858.70142861345</v>
      </c>
      <c r="AC600" s="20">
        <f>IFERROR(VLOOKUP($E600,INPUTS!$A$44:$G$103,4,0),SCENARIOS!$K$24)</f>
        <v>0.1</v>
      </c>
      <c r="AD600" s="15">
        <f t="shared" si="731"/>
        <v>10520.7912313751</v>
      </c>
      <c r="AE600" s="20">
        <f>IFERROR(VLOOKUP($E600,INPUTS!$A$44:$G$103,5,0),SCENARIOS!$L$24)</f>
        <v>0.2</v>
      </c>
      <c r="AF600" s="15">
        <f t="shared" si="731"/>
        <v>23231.6072660723</v>
      </c>
      <c r="AG600" s="20">
        <f>IFERROR(VLOOKUP($E600,INPUTS!$A$44:$G$103,6,0),SCENARIOS!$M$24)</f>
        <v>0.3</v>
      </c>
      <c r="AH600" s="15">
        <f t="shared" si="707"/>
        <v>38474.357414928</v>
      </c>
      <c r="AI600" s="20">
        <f>IFERROR(VLOOKUP($E600,INPUTS!$A$44:$G$103,7,0),SCENARIOS!$N$24)</f>
        <v>0.4</v>
      </c>
      <c r="AJ600" s="15">
        <f t="shared" si="708"/>
        <v>56638.3992497035</v>
      </c>
      <c r="AL600" t="str">
        <f t="shared" si="711"/>
        <v>Y</v>
      </c>
      <c r="AM600" s="21">
        <f t="shared" si="712"/>
        <v>141595.998124259</v>
      </c>
    </row>
    <row r="601" ht="15" customHeight="1" spans="1:39">
      <c r="A601" s="24" t="s">
        <v>2351</v>
      </c>
      <c r="B601" s="52" t="s">
        <v>412</v>
      </c>
      <c r="C601" s="52" t="s">
        <v>413</v>
      </c>
      <c r="D601" s="52" t="s">
        <v>929</v>
      </c>
      <c r="E601" s="10" t="s">
        <v>251</v>
      </c>
      <c r="F601" s="52" t="s">
        <v>930</v>
      </c>
      <c r="G601" s="52" t="s">
        <v>169</v>
      </c>
      <c r="H601" s="52" t="s">
        <v>623</v>
      </c>
      <c r="I601" s="52" t="s">
        <v>622</v>
      </c>
      <c r="J601" s="52" t="s">
        <v>181</v>
      </c>
      <c r="K601" s="52" t="s">
        <v>931</v>
      </c>
      <c r="L601" s="53" t="s">
        <v>1599</v>
      </c>
      <c r="M601" s="13">
        <v>2665</v>
      </c>
      <c r="N601" s="14">
        <f t="shared" si="709"/>
        <v>7.3013698630137</v>
      </c>
      <c r="O601" s="15">
        <v>2090</v>
      </c>
      <c r="P601" s="15">
        <f t="shared" si="678"/>
        <v>5569850</v>
      </c>
      <c r="Q601" s="16">
        <f>IFERROR(VLOOKUP(G601,SCENARIOS!$A$13:$E$18,3,0),0.025)</f>
        <v>0.02</v>
      </c>
      <c r="R601" s="52">
        <f>IFERROR(VLOOKUP(L601,INPUTS!$A$107:$B$120,2,0),0.0082)</f>
        <v>0.0082</v>
      </c>
      <c r="S601" s="52">
        <f t="shared" si="679"/>
        <v>17.138</v>
      </c>
      <c r="T601" s="15">
        <f t="shared" si="680"/>
        <v>45672.77</v>
      </c>
      <c r="U601" s="15">
        <f>T601/INPUTS!$B$7*1000</f>
        <v>57090962.5</v>
      </c>
      <c r="V601" s="15">
        <f>T601*INPUTS!$B$6</f>
        <v>144325.9532</v>
      </c>
      <c r="W601" s="54" t="s">
        <v>396</v>
      </c>
      <c r="X601" s="54" t="s">
        <v>396</v>
      </c>
      <c r="Y601" s="67">
        <f>IFERROR(VLOOKUP(E601,INPUTS!$A$44:$B$103,2,0),0)</f>
        <v>0.005</v>
      </c>
      <c r="Z601" s="15">
        <f t="shared" si="705"/>
        <v>228.36385</v>
      </c>
      <c r="AA601" s="20">
        <f>IFERROR(VLOOKUP(E601,INPUTS!$A$44:$C$103,3,0),SCENARIOS!$J$24)</f>
        <v>0.03</v>
      </c>
      <c r="AB601" s="15">
        <f t="shared" ref="AB601:AF601" si="732">$T601*AA601*(1+$Q601)^AB$2</f>
        <v>1512.79285757907</v>
      </c>
      <c r="AC601" s="20">
        <f>IFERROR(VLOOKUP($E601,INPUTS!$A$44:$G$103,4,0),SCENARIOS!$K$24)</f>
        <v>0.1</v>
      </c>
      <c r="AD601" s="15">
        <f t="shared" si="732"/>
        <v>5567.4851775704</v>
      </c>
      <c r="AE601" s="20">
        <f>IFERROR(VLOOKUP($E601,INPUTS!$A$44:$G$103,5,0),SCENARIOS!$L$24)</f>
        <v>0.2</v>
      </c>
      <c r="AF601" s="15">
        <f t="shared" si="732"/>
        <v>12293.907013312</v>
      </c>
      <c r="AG601" s="20">
        <f>IFERROR(VLOOKUP($E601,INPUTS!$A$44:$G$103,6,0),SCENARIOS!$M$24)</f>
        <v>0.3</v>
      </c>
      <c r="AH601" s="15">
        <f t="shared" si="707"/>
        <v>20360.2000945855</v>
      </c>
      <c r="AI601" s="20">
        <f>IFERROR(VLOOKUP($E601,INPUTS!$A$44:$G$103,7,0),SCENARIOS!$N$24)</f>
        <v>0.4</v>
      </c>
      <c r="AJ601" s="15">
        <f t="shared" si="708"/>
        <v>29972.4080983236</v>
      </c>
      <c r="AL601" t="str">
        <f t="shared" si="711"/>
        <v>N</v>
      </c>
      <c r="AM601" s="21">
        <f t="shared" si="712"/>
        <v>74931.0202458089</v>
      </c>
    </row>
    <row r="602" ht="15" customHeight="1" spans="1:39">
      <c r="A602" s="6" t="s">
        <v>2352</v>
      </c>
      <c r="B602" s="52" t="s">
        <v>412</v>
      </c>
      <c r="C602" s="52" t="s">
        <v>413</v>
      </c>
      <c r="D602" s="52" t="s">
        <v>929</v>
      </c>
      <c r="E602" s="10" t="s">
        <v>251</v>
      </c>
      <c r="F602" s="52" t="s">
        <v>930</v>
      </c>
      <c r="G602" s="52" t="s">
        <v>169</v>
      </c>
      <c r="H602" s="52" t="s">
        <v>751</v>
      </c>
      <c r="I602" s="52" t="s">
        <v>750</v>
      </c>
      <c r="J602" s="52" t="s">
        <v>181</v>
      </c>
      <c r="K602" s="52" t="s">
        <v>931</v>
      </c>
      <c r="L602" s="53" t="s">
        <v>1545</v>
      </c>
      <c r="M602" s="13">
        <v>1333</v>
      </c>
      <c r="N602" s="14">
        <f t="shared" si="709"/>
        <v>3.65205479452055</v>
      </c>
      <c r="O602" s="15">
        <v>7260</v>
      </c>
      <c r="P602" s="15">
        <f t="shared" si="678"/>
        <v>9677580</v>
      </c>
      <c r="Q602" s="16">
        <f>IFERROR(VLOOKUP(G602,SCENARIOS!$A$13:$E$18,3,0),0.025)</f>
        <v>0.02</v>
      </c>
      <c r="R602" s="52">
        <f>IFERROR(VLOOKUP(L602,INPUTS!$A$107:$B$120,2,0),0.0082)</f>
        <v>0.0082</v>
      </c>
      <c r="S602" s="52">
        <f t="shared" si="679"/>
        <v>59.532</v>
      </c>
      <c r="T602" s="15">
        <f t="shared" si="680"/>
        <v>79356.156</v>
      </c>
      <c r="U602" s="15">
        <f>T602/INPUTS!$B$7*1000</f>
        <v>99195195</v>
      </c>
      <c r="V602" s="15">
        <f>T602*INPUTS!$B$6</f>
        <v>250765.45296</v>
      </c>
      <c r="W602" s="54" t="s">
        <v>396</v>
      </c>
      <c r="X602" s="54" t="s">
        <v>396</v>
      </c>
      <c r="Y602" s="67">
        <f>IFERROR(VLOOKUP(E602,INPUTS!$A$44:$B$103,2,0),0)</f>
        <v>0.005</v>
      </c>
      <c r="Z602" s="15">
        <f t="shared" si="705"/>
        <v>396.78078</v>
      </c>
      <c r="AA602" s="20">
        <f>IFERROR(VLOOKUP(E602,INPUTS!$A$44:$C$103,3,0),SCENARIOS!$J$24)</f>
        <v>0.03</v>
      </c>
      <c r="AB602" s="15">
        <f t="shared" ref="AB602:AF602" si="733">$T602*AA602*(1+$Q602)^AB$2</f>
        <v>2628.46825366033</v>
      </c>
      <c r="AC602" s="20">
        <f>IFERROR(VLOOKUP($E602,INPUTS!$A$44:$G$103,4,0),SCENARIOS!$K$24)</f>
        <v>0.1</v>
      </c>
      <c r="AD602" s="15">
        <f t="shared" si="733"/>
        <v>9673.47113562335</v>
      </c>
      <c r="AE602" s="20">
        <f>IFERROR(VLOOKUP($E602,INPUTS!$A$44:$G$103,5,0),SCENARIOS!$L$24)</f>
        <v>0.2</v>
      </c>
      <c r="AF602" s="15">
        <f t="shared" si="733"/>
        <v>21360.5875623021</v>
      </c>
      <c r="AG602" s="20">
        <f>IFERROR(VLOOKUP($E602,INPUTS!$A$44:$G$103,6,0),SCENARIOS!$M$24)</f>
        <v>0.3</v>
      </c>
      <c r="AH602" s="15">
        <f t="shared" si="707"/>
        <v>35375.7220089156</v>
      </c>
      <c r="AI602" s="20">
        <f>IFERROR(VLOOKUP($E602,INPUTS!$A$44:$G$103,7,0),SCENARIOS!$N$24)</f>
        <v>0.4</v>
      </c>
      <c r="AJ602" s="15">
        <f t="shared" si="708"/>
        <v>52076.8740925113</v>
      </c>
      <c r="AL602" t="str">
        <f t="shared" si="711"/>
        <v>Y</v>
      </c>
      <c r="AM602" s="21">
        <f t="shared" si="712"/>
        <v>130192.185231278</v>
      </c>
    </row>
    <row r="603" ht="15" customHeight="1" spans="1:39">
      <c r="A603" s="24" t="s">
        <v>2353</v>
      </c>
      <c r="B603" s="52" t="s">
        <v>412</v>
      </c>
      <c r="C603" s="52" t="s">
        <v>413</v>
      </c>
      <c r="D603" s="52" t="s">
        <v>929</v>
      </c>
      <c r="E603" s="10" t="s">
        <v>251</v>
      </c>
      <c r="F603" s="52" t="s">
        <v>930</v>
      </c>
      <c r="G603" s="52" t="s">
        <v>169</v>
      </c>
      <c r="H603" s="52" t="s">
        <v>627</v>
      </c>
      <c r="I603" s="52" t="s">
        <v>626</v>
      </c>
      <c r="J603" s="52" t="s">
        <v>181</v>
      </c>
      <c r="K603" s="52" t="s">
        <v>931</v>
      </c>
      <c r="L603" s="53" t="s">
        <v>1599</v>
      </c>
      <c r="M603" s="13">
        <v>2001</v>
      </c>
      <c r="N603" s="14">
        <f t="shared" si="709"/>
        <v>5.48219178082192</v>
      </c>
      <c r="O603" s="15">
        <v>2160</v>
      </c>
      <c r="P603" s="15">
        <f t="shared" si="678"/>
        <v>4322160</v>
      </c>
      <c r="Q603" s="16">
        <f>IFERROR(VLOOKUP(G603,SCENARIOS!$A$13:$E$18,3,0),0.025)</f>
        <v>0.02</v>
      </c>
      <c r="R603" s="52">
        <f>IFERROR(VLOOKUP(L603,INPUTS!$A$107:$B$120,2,0),0.0082)</f>
        <v>0.0082</v>
      </c>
      <c r="S603" s="52">
        <f t="shared" si="679"/>
        <v>17.712</v>
      </c>
      <c r="T603" s="15">
        <f t="shared" si="680"/>
        <v>35441.712</v>
      </c>
      <c r="U603" s="15">
        <f>T603/INPUTS!$B$7*1000</f>
        <v>44302140</v>
      </c>
      <c r="V603" s="15">
        <f>T603*INPUTS!$B$6</f>
        <v>111995.80992</v>
      </c>
      <c r="W603" s="54" t="s">
        <v>396</v>
      </c>
      <c r="X603" s="54" t="s">
        <v>396</v>
      </c>
      <c r="Y603" s="67">
        <f>IFERROR(VLOOKUP(E603,INPUTS!$A$44:$B$103,2,0),0)</f>
        <v>0.005</v>
      </c>
      <c r="Z603" s="15">
        <f t="shared" si="705"/>
        <v>177.20856</v>
      </c>
      <c r="AA603" s="20">
        <f>IFERROR(VLOOKUP(E603,INPUTS!$A$44:$C$103,3,0),SCENARIOS!$J$24)</f>
        <v>0.03</v>
      </c>
      <c r="AB603" s="15">
        <f t="shared" ref="AB603:AF603" si="734">$T603*AA603*(1+$Q603)^AB$2</f>
        <v>1173.91541555229</v>
      </c>
      <c r="AC603" s="20">
        <f>IFERROR(VLOOKUP($E603,INPUTS!$A$44:$G$103,4,0),SCENARIOS!$K$24)</f>
        <v>0.1</v>
      </c>
      <c r="AD603" s="15">
        <f t="shared" si="734"/>
        <v>4320.32491630612</v>
      </c>
      <c r="AE603" s="20">
        <f>IFERROR(VLOOKUP($E603,INPUTS!$A$44:$G$103,5,0),SCENARIOS!$L$24)</f>
        <v>0.2</v>
      </c>
      <c r="AF603" s="15">
        <f t="shared" si="734"/>
        <v>9539.97560736047</v>
      </c>
      <c r="AG603" s="20">
        <f>IFERROR(VLOOKUP($E603,INPUTS!$A$44:$G$103,6,0),SCENARIOS!$M$24)</f>
        <v>0.3</v>
      </c>
      <c r="AH603" s="15">
        <f t="shared" si="707"/>
        <v>15799.3558966244</v>
      </c>
      <c r="AI603" s="20">
        <f>IFERROR(VLOOKUP($E603,INPUTS!$A$44:$G$103,7,0),SCENARIOS!$N$24)</f>
        <v>0.4</v>
      </c>
      <c r="AJ603" s="15">
        <f t="shared" si="708"/>
        <v>23258.354064517</v>
      </c>
      <c r="AL603" t="str">
        <f t="shared" si="711"/>
        <v>Y</v>
      </c>
      <c r="AM603" s="21">
        <f t="shared" si="712"/>
        <v>58145.8851612925</v>
      </c>
    </row>
    <row r="604" ht="15" customHeight="1" spans="1:39">
      <c r="A604" s="6" t="s">
        <v>2354</v>
      </c>
      <c r="B604" s="52" t="s">
        <v>412</v>
      </c>
      <c r="C604" s="52" t="s">
        <v>413</v>
      </c>
      <c r="D604" s="52" t="s">
        <v>929</v>
      </c>
      <c r="E604" s="10" t="s">
        <v>251</v>
      </c>
      <c r="F604" s="52" t="s">
        <v>930</v>
      </c>
      <c r="G604" s="52" t="s">
        <v>169</v>
      </c>
      <c r="H604" s="52" t="s">
        <v>1606</v>
      </c>
      <c r="I604" s="52" t="s">
        <v>1607</v>
      </c>
      <c r="J604" s="52" t="s">
        <v>181</v>
      </c>
      <c r="K604" s="52" t="s">
        <v>931</v>
      </c>
      <c r="L604" s="53" t="s">
        <v>1599</v>
      </c>
      <c r="M604" s="13">
        <v>1333</v>
      </c>
      <c r="N604" s="14">
        <f t="shared" si="709"/>
        <v>3.65205479452055</v>
      </c>
      <c r="O604" s="15">
        <v>2490</v>
      </c>
      <c r="P604" s="15">
        <f t="shared" si="678"/>
        <v>3319170</v>
      </c>
      <c r="Q604" s="16">
        <f>IFERROR(VLOOKUP(G604,SCENARIOS!$A$13:$E$18,3,0),0.025)</f>
        <v>0.02</v>
      </c>
      <c r="R604" s="52">
        <f>IFERROR(VLOOKUP(L604,INPUTS!$A$107:$B$120,2,0),0.0082)</f>
        <v>0.0082</v>
      </c>
      <c r="S604" s="52">
        <f t="shared" si="679"/>
        <v>20.418</v>
      </c>
      <c r="T604" s="15">
        <f t="shared" si="680"/>
        <v>27217.194</v>
      </c>
      <c r="U604" s="15">
        <f>T604/INPUTS!$B$7*1000</f>
        <v>34021492.5</v>
      </c>
      <c r="V604" s="15">
        <f>T604*INPUTS!$B$6</f>
        <v>86006.33304</v>
      </c>
      <c r="W604" s="54" t="s">
        <v>396</v>
      </c>
      <c r="X604" s="54" t="s">
        <v>396</v>
      </c>
      <c r="Y604" s="67">
        <f>IFERROR(VLOOKUP(E604,INPUTS!$A$44:$B$103,2,0),0)</f>
        <v>0.005</v>
      </c>
      <c r="Z604" s="15">
        <f t="shared" si="705"/>
        <v>136.08597</v>
      </c>
      <c r="AA604" s="20">
        <f>IFERROR(VLOOKUP(E604,INPUTS!$A$44:$C$103,3,0),SCENARIOS!$J$24)</f>
        <v>0.03</v>
      </c>
      <c r="AB604" s="15">
        <f t="shared" ref="AB604:AF604" si="735">$T604*AA604*(1+$Q604)^AB$2</f>
        <v>901.499442371107</v>
      </c>
      <c r="AC604" s="20">
        <f>IFERROR(VLOOKUP($E604,INPUTS!$A$44:$G$103,4,0),SCENARIOS!$K$24)</f>
        <v>0.1</v>
      </c>
      <c r="AD604" s="15">
        <f t="shared" si="735"/>
        <v>3317.76076139148</v>
      </c>
      <c r="AE604" s="20">
        <f>IFERROR(VLOOKUP($E604,INPUTS!$A$44:$G$103,5,0),SCENARIOS!$L$24)</f>
        <v>0.2</v>
      </c>
      <c r="AF604" s="15">
        <f t="shared" si="735"/>
        <v>7326.15193252509</v>
      </c>
      <c r="AG604" s="20">
        <f>IFERROR(VLOOKUP($E604,INPUTS!$A$44:$G$103,6,0),SCENARIOS!$M$24)</f>
        <v>0.3</v>
      </c>
      <c r="AH604" s="15">
        <f t="shared" si="707"/>
        <v>12132.9955650413</v>
      </c>
      <c r="AI604" s="20">
        <f>IFERROR(VLOOKUP($E604,INPUTS!$A$44:$G$103,7,0),SCENARIOS!$N$24)</f>
        <v>0.4</v>
      </c>
      <c r="AJ604" s="15">
        <f t="shared" si="708"/>
        <v>17861.0766515638</v>
      </c>
      <c r="AL604" t="str">
        <f t="shared" si="711"/>
        <v>N</v>
      </c>
      <c r="AM604" s="21">
        <f t="shared" si="712"/>
        <v>44652.6916289095</v>
      </c>
    </row>
    <row r="605" ht="15" customHeight="1" spans="1:39">
      <c r="A605" s="24" t="s">
        <v>2355</v>
      </c>
      <c r="B605" s="52" t="s">
        <v>412</v>
      </c>
      <c r="C605" s="52" t="s">
        <v>413</v>
      </c>
      <c r="D605" s="52" t="s">
        <v>929</v>
      </c>
      <c r="E605" s="10" t="s">
        <v>258</v>
      </c>
      <c r="F605" s="52" t="s">
        <v>930</v>
      </c>
      <c r="G605" s="52" t="s">
        <v>169</v>
      </c>
      <c r="H605" s="52" t="s">
        <v>203</v>
      </c>
      <c r="I605" s="52" t="s">
        <v>399</v>
      </c>
      <c r="J605" s="52" t="s">
        <v>165</v>
      </c>
      <c r="K605" s="52" t="s">
        <v>931</v>
      </c>
      <c r="L605" s="53" t="s">
        <v>1581</v>
      </c>
      <c r="M605" s="13">
        <v>1333</v>
      </c>
      <c r="N605" s="14">
        <f t="shared" si="709"/>
        <v>3.65205479452055</v>
      </c>
      <c r="O605" s="15">
        <v>9220</v>
      </c>
      <c r="P605" s="15">
        <f t="shared" si="678"/>
        <v>12290260</v>
      </c>
      <c r="Q605" s="16">
        <f>IFERROR(VLOOKUP(G605,SCENARIOS!$A$13:$E$18,3,0),0.025)</f>
        <v>0.02</v>
      </c>
      <c r="R605" s="52">
        <f>IFERROR(VLOOKUP(L605,INPUTS!$A$107:$B$120,2,0),0.0082)</f>
        <v>0.0082</v>
      </c>
      <c r="S605" s="52">
        <f t="shared" si="679"/>
        <v>75.604</v>
      </c>
      <c r="T605" s="15">
        <f t="shared" si="680"/>
        <v>100780.132</v>
      </c>
      <c r="U605" s="15">
        <f>T605/INPUTS!$B$7*1000</f>
        <v>125975165</v>
      </c>
      <c r="V605" s="15">
        <f>T605*INPUTS!$B$6</f>
        <v>318465.21712</v>
      </c>
      <c r="W605" s="54" t="s">
        <v>396</v>
      </c>
      <c r="X605" s="54" t="s">
        <v>396</v>
      </c>
      <c r="Y605" s="67">
        <f>IFERROR(VLOOKUP(E605,INPUTS!$A$44:$B$103,2,0),0)</f>
        <v>0.005</v>
      </c>
      <c r="Z605" s="15">
        <f t="shared" si="705"/>
        <v>503.90066</v>
      </c>
      <c r="AA605" s="20">
        <f>IFERROR(VLOOKUP(E605,INPUTS!$A$44:$C$103,3,0),SCENARIOS!$J$24)</f>
        <v>0.03</v>
      </c>
      <c r="AB605" s="15">
        <f t="shared" ref="AB605:AF605" si="736">$T605*AA605*(1+$Q605)^AB$2</f>
        <v>3338.08227255486</v>
      </c>
      <c r="AC605" s="20">
        <f>IFERROR(VLOOKUP($E605,INPUTS!$A$44:$G$103,4,0),SCENARIOS!$K$24)</f>
        <v>0.1</v>
      </c>
      <c r="AD605" s="15">
        <f t="shared" si="736"/>
        <v>12285.0418554335</v>
      </c>
      <c r="AE605" s="20">
        <f>IFERROR(VLOOKUP($E605,INPUTS!$A$44:$G$103,5,0),SCENARIOS!$L$24)</f>
        <v>0.2</v>
      </c>
      <c r="AF605" s="15">
        <f t="shared" si="736"/>
        <v>27127.3577581853</v>
      </c>
      <c r="AG605" s="20">
        <f>IFERROR(VLOOKUP($E605,INPUTS!$A$44:$G$103,6,0),SCENARIOS!$M$24)</f>
        <v>0.3</v>
      </c>
      <c r="AH605" s="15">
        <f t="shared" si="707"/>
        <v>44926.1924135264</v>
      </c>
      <c r="AI605" s="20">
        <f>IFERROR(VLOOKUP($E605,INPUTS!$A$44:$G$103,7,0),SCENARIOS!$N$24)</f>
        <v>0.4</v>
      </c>
      <c r="AJ605" s="15">
        <f t="shared" si="708"/>
        <v>66136.1954728587</v>
      </c>
      <c r="AL605" t="str">
        <f t="shared" si="711"/>
        <v>N</v>
      </c>
      <c r="AM605" s="21">
        <f t="shared" si="712"/>
        <v>165340.488682147</v>
      </c>
    </row>
    <row r="606" ht="15" customHeight="1" spans="1:39">
      <c r="A606" s="6" t="s">
        <v>2356</v>
      </c>
      <c r="B606" s="52" t="s">
        <v>412</v>
      </c>
      <c r="C606" s="52" t="s">
        <v>413</v>
      </c>
      <c r="D606" s="52" t="s">
        <v>929</v>
      </c>
      <c r="E606" s="10" t="s">
        <v>258</v>
      </c>
      <c r="F606" s="52" t="s">
        <v>930</v>
      </c>
      <c r="G606" s="52" t="s">
        <v>169</v>
      </c>
      <c r="H606" s="52" t="s">
        <v>200</v>
      </c>
      <c r="I606" s="52" t="s">
        <v>391</v>
      </c>
      <c r="J606" s="52" t="s">
        <v>165</v>
      </c>
      <c r="K606" s="52" t="s">
        <v>931</v>
      </c>
      <c r="L606" s="53" t="s">
        <v>295</v>
      </c>
      <c r="M606" s="13">
        <v>1333</v>
      </c>
      <c r="N606" s="14">
        <f t="shared" si="709"/>
        <v>3.65205479452055</v>
      </c>
      <c r="O606" s="15">
        <v>9550</v>
      </c>
      <c r="P606" s="15">
        <f t="shared" si="678"/>
        <v>12730150</v>
      </c>
      <c r="Q606" s="16">
        <f>IFERROR(VLOOKUP(G606,SCENARIOS!$A$13:$E$18,3,0),0.025)</f>
        <v>0.02</v>
      </c>
      <c r="R606" s="52">
        <f>IFERROR(VLOOKUP(L606,INPUTS!$A$107:$B$120,2,0),0.0082)</f>
        <v>0.0089</v>
      </c>
      <c r="S606" s="52">
        <f t="shared" si="679"/>
        <v>84.995</v>
      </c>
      <c r="T606" s="15">
        <f t="shared" si="680"/>
        <v>113298.335</v>
      </c>
      <c r="U606" s="15">
        <f>T606/INPUTS!$B$7*1000</f>
        <v>141622918.75</v>
      </c>
      <c r="V606" s="15">
        <f>T606*INPUTS!$B$6</f>
        <v>358022.7386</v>
      </c>
      <c r="W606" s="54" t="s">
        <v>396</v>
      </c>
      <c r="X606" s="54" t="s">
        <v>396</v>
      </c>
      <c r="Y606" s="67">
        <f>IFERROR(VLOOKUP(E606,INPUTS!$A$44:$B$103,2,0),0)</f>
        <v>0.005</v>
      </c>
      <c r="Z606" s="15">
        <f t="shared" si="705"/>
        <v>566.491675</v>
      </c>
      <c r="AA606" s="20">
        <f>IFERROR(VLOOKUP(E606,INPUTS!$A$44:$C$103,3,0),SCENARIOS!$J$24)</f>
        <v>0.03</v>
      </c>
      <c r="AB606" s="15">
        <f t="shared" ref="AB606:AF606" si="737">$T606*AA606*(1+$Q606)^AB$2</f>
        <v>3752.71550124068</v>
      </c>
      <c r="AC606" s="20">
        <f>IFERROR(VLOOKUP($E606,INPUTS!$A$44:$G$103,4,0),SCENARIOS!$K$24)</f>
        <v>0.1</v>
      </c>
      <c r="AD606" s="15">
        <f t="shared" si="737"/>
        <v>13811.0038159697</v>
      </c>
      <c r="AE606" s="20">
        <f>IFERROR(VLOOKUP($E606,INPUTS!$A$44:$G$103,5,0),SCENARIOS!$L$24)</f>
        <v>0.2</v>
      </c>
      <c r="AF606" s="15">
        <f t="shared" si="737"/>
        <v>30496.9283722681</v>
      </c>
      <c r="AG606" s="20">
        <f>IFERROR(VLOOKUP($E606,INPUTS!$A$44:$G$103,6,0),SCENARIOS!$M$24)</f>
        <v>0.3</v>
      </c>
      <c r="AH606" s="15">
        <f t="shared" si="707"/>
        <v>50506.60975858</v>
      </c>
      <c r="AI606" s="20">
        <f>IFERROR(VLOOKUP($E606,INPUTS!$A$44:$G$103,7,0),SCENARIOS!$N$24)</f>
        <v>0.4</v>
      </c>
      <c r="AJ606" s="15">
        <f t="shared" si="708"/>
        <v>74351.1710255492</v>
      </c>
      <c r="AL606" t="str">
        <f t="shared" si="711"/>
        <v>N</v>
      </c>
      <c r="AM606" s="21">
        <f t="shared" si="712"/>
        <v>185877.927563873</v>
      </c>
    </row>
    <row r="607" ht="15" customHeight="1" spans="1:39">
      <c r="A607" s="24" t="s">
        <v>2357</v>
      </c>
      <c r="B607" s="52" t="s">
        <v>412</v>
      </c>
      <c r="C607" s="52" t="s">
        <v>413</v>
      </c>
      <c r="D607" s="52" t="s">
        <v>929</v>
      </c>
      <c r="E607" s="10" t="s">
        <v>258</v>
      </c>
      <c r="F607" s="52" t="s">
        <v>930</v>
      </c>
      <c r="G607" s="52" t="s">
        <v>169</v>
      </c>
      <c r="H607" s="52" t="s">
        <v>205</v>
      </c>
      <c r="I607" s="52" t="s">
        <v>408</v>
      </c>
      <c r="J607" s="52" t="s">
        <v>165</v>
      </c>
      <c r="K607" s="52" t="s">
        <v>931</v>
      </c>
      <c r="L607" s="53" t="s">
        <v>295</v>
      </c>
      <c r="M607" s="13">
        <v>1333</v>
      </c>
      <c r="N607" s="14">
        <f t="shared" si="709"/>
        <v>3.65205479452055</v>
      </c>
      <c r="O607" s="15">
        <v>9270</v>
      </c>
      <c r="P607" s="15">
        <f t="shared" si="678"/>
        <v>12356910</v>
      </c>
      <c r="Q607" s="16">
        <f>IFERROR(VLOOKUP(G607,SCENARIOS!$A$13:$E$18,3,0),0.025)</f>
        <v>0.02</v>
      </c>
      <c r="R607" s="52">
        <f>IFERROR(VLOOKUP(L607,INPUTS!$A$107:$B$120,2,0),0.0082)</f>
        <v>0.0089</v>
      </c>
      <c r="S607" s="52">
        <f t="shared" si="679"/>
        <v>82.503</v>
      </c>
      <c r="T607" s="15">
        <f t="shared" si="680"/>
        <v>109976.499</v>
      </c>
      <c r="U607" s="15">
        <f>T607/INPUTS!$B$7*1000</f>
        <v>137470623.75</v>
      </c>
      <c r="V607" s="15">
        <f>T607*INPUTS!$B$6</f>
        <v>347525.73684</v>
      </c>
      <c r="W607" s="54" t="s">
        <v>396</v>
      </c>
      <c r="X607" s="54" t="s">
        <v>396</v>
      </c>
      <c r="Y607" s="67">
        <f>IFERROR(VLOOKUP(E607,INPUTS!$A$44:$B$103,2,0),0)</f>
        <v>0.005</v>
      </c>
      <c r="Z607" s="15">
        <f t="shared" si="705"/>
        <v>549.882495</v>
      </c>
      <c r="AA607" s="20">
        <f>IFERROR(VLOOKUP(E607,INPUTS!$A$44:$C$103,3,0),SCENARIOS!$J$24)</f>
        <v>0.03</v>
      </c>
      <c r="AB607" s="15">
        <f t="shared" ref="AB607:AF607" si="738">$T607*AA607*(1+$Q607)^AB$2</f>
        <v>3642.68824047132</v>
      </c>
      <c r="AC607" s="20">
        <f>IFERROR(VLOOKUP($E607,INPUTS!$A$44:$G$103,4,0),SCENARIOS!$K$24)</f>
        <v>0.1</v>
      </c>
      <c r="AD607" s="15">
        <f t="shared" si="738"/>
        <v>13406.0738611559</v>
      </c>
      <c r="AE607" s="20">
        <f>IFERROR(VLOOKUP($E607,INPUTS!$A$44:$G$103,5,0),SCENARIOS!$L$24)</f>
        <v>0.2</v>
      </c>
      <c r="AF607" s="15">
        <f t="shared" si="738"/>
        <v>29602.7775927671</v>
      </c>
      <c r="AG607" s="20">
        <f>IFERROR(VLOOKUP($E607,INPUTS!$A$44:$G$103,6,0),SCENARIOS!$M$24)</f>
        <v>0.3</v>
      </c>
      <c r="AH607" s="15">
        <f t="shared" si="707"/>
        <v>49025.7876923598</v>
      </c>
      <c r="AI607" s="20">
        <f>IFERROR(VLOOKUP($E607,INPUTS!$A$44:$G$103,7,0),SCENARIOS!$N$24)</f>
        <v>0.4</v>
      </c>
      <c r="AJ607" s="15">
        <f t="shared" si="708"/>
        <v>72171.2414038577</v>
      </c>
      <c r="AL607" t="str">
        <f t="shared" si="711"/>
        <v>N</v>
      </c>
      <c r="AM607" s="21">
        <f t="shared" si="712"/>
        <v>180428.103509644</v>
      </c>
    </row>
    <row r="608" ht="15" customHeight="1" spans="1:39">
      <c r="A608" s="6" t="s">
        <v>2358</v>
      </c>
      <c r="B608" s="52" t="s">
        <v>412</v>
      </c>
      <c r="C608" s="52" t="s">
        <v>413</v>
      </c>
      <c r="D608" s="52" t="s">
        <v>929</v>
      </c>
      <c r="E608" s="10" t="s">
        <v>258</v>
      </c>
      <c r="F608" s="52" t="s">
        <v>930</v>
      </c>
      <c r="G608" s="52" t="s">
        <v>169</v>
      </c>
      <c r="H608" s="52" t="s">
        <v>623</v>
      </c>
      <c r="I608" s="52" t="s">
        <v>622</v>
      </c>
      <c r="J608" s="52" t="s">
        <v>181</v>
      </c>
      <c r="K608" s="52" t="s">
        <v>931</v>
      </c>
      <c r="L608" s="53" t="s">
        <v>1599</v>
      </c>
      <c r="M608" s="13">
        <v>2665</v>
      </c>
      <c r="N608" s="14">
        <f t="shared" si="709"/>
        <v>7.3013698630137</v>
      </c>
      <c r="O608" s="15">
        <v>1630</v>
      </c>
      <c r="P608" s="15">
        <f t="shared" si="678"/>
        <v>4343950</v>
      </c>
      <c r="Q608" s="16">
        <f>IFERROR(VLOOKUP(G608,SCENARIOS!$A$13:$E$18,3,0),0.025)</f>
        <v>0.02</v>
      </c>
      <c r="R608" s="52">
        <f>IFERROR(VLOOKUP(L608,INPUTS!$A$107:$B$120,2,0),0.0082)</f>
        <v>0.0082</v>
      </c>
      <c r="S608" s="52">
        <f t="shared" si="679"/>
        <v>13.366</v>
      </c>
      <c r="T608" s="15">
        <f t="shared" si="680"/>
        <v>35620.39</v>
      </c>
      <c r="U608" s="15">
        <f>T608/INPUTS!$B$7*1000</f>
        <v>44525487.5</v>
      </c>
      <c r="V608" s="15">
        <f>T608*INPUTS!$B$6</f>
        <v>112560.4324</v>
      </c>
      <c r="W608" s="54" t="s">
        <v>396</v>
      </c>
      <c r="X608" s="54" t="s">
        <v>396</v>
      </c>
      <c r="Y608" s="67">
        <f>IFERROR(VLOOKUP(E608,INPUTS!$A$44:$B$103,2,0),0)</f>
        <v>0.005</v>
      </c>
      <c r="Z608" s="15">
        <f t="shared" si="705"/>
        <v>178.10195</v>
      </c>
      <c r="AA608" s="20">
        <f>IFERROR(VLOOKUP(E608,INPUTS!$A$44:$C$103,3,0),SCENARIOS!$J$24)</f>
        <v>0.03</v>
      </c>
      <c r="AB608" s="15">
        <f t="shared" ref="AB608:AF608" si="739">$T608*AA608*(1+$Q608)^AB$2</f>
        <v>1179.83366404492</v>
      </c>
      <c r="AC608" s="20">
        <f>IFERROR(VLOOKUP($E608,INPUTS!$A$44:$G$103,4,0),SCENARIOS!$K$24)</f>
        <v>0.1</v>
      </c>
      <c r="AD608" s="15">
        <f t="shared" si="739"/>
        <v>4342.10566480371</v>
      </c>
      <c r="AE608" s="20">
        <f>IFERROR(VLOOKUP($E608,INPUTS!$A$44:$G$103,5,0),SCENARIOS!$L$24)</f>
        <v>0.2</v>
      </c>
      <c r="AF608" s="15">
        <f t="shared" si="739"/>
        <v>9588.07101995149</v>
      </c>
      <c r="AG608" s="20">
        <f>IFERROR(VLOOKUP($E608,INPUTS!$A$44:$G$103,6,0),SCENARIOS!$M$24)</f>
        <v>0.3</v>
      </c>
      <c r="AH608" s="15">
        <f t="shared" si="707"/>
        <v>15879.00772927</v>
      </c>
      <c r="AI608" s="20">
        <f>IFERROR(VLOOKUP($E608,INPUTS!$A$44:$G$103,7,0),SCENARIOS!$N$24)</f>
        <v>0.4</v>
      </c>
      <c r="AJ608" s="15">
        <f t="shared" si="708"/>
        <v>23375.6101436686</v>
      </c>
      <c r="AL608" t="str">
        <f t="shared" si="711"/>
        <v>N</v>
      </c>
      <c r="AM608" s="21">
        <f t="shared" si="712"/>
        <v>58439.0253591715</v>
      </c>
    </row>
    <row r="609" ht="15" customHeight="1" spans="1:39">
      <c r="A609" s="24" t="s">
        <v>2359</v>
      </c>
      <c r="B609" s="52" t="s">
        <v>412</v>
      </c>
      <c r="C609" s="52" t="s">
        <v>413</v>
      </c>
      <c r="D609" s="52" t="s">
        <v>929</v>
      </c>
      <c r="E609" s="10" t="s">
        <v>258</v>
      </c>
      <c r="F609" s="52" t="s">
        <v>930</v>
      </c>
      <c r="G609" s="52" t="s">
        <v>169</v>
      </c>
      <c r="H609" s="52" t="s">
        <v>515</v>
      </c>
      <c r="I609" s="52" t="s">
        <v>514</v>
      </c>
      <c r="J609" s="52" t="s">
        <v>181</v>
      </c>
      <c r="K609" s="52" t="s">
        <v>931</v>
      </c>
      <c r="L609" s="53" t="s">
        <v>1599</v>
      </c>
      <c r="M609" s="13">
        <v>2001</v>
      </c>
      <c r="N609" s="14">
        <f t="shared" si="709"/>
        <v>5.48219178082192</v>
      </c>
      <c r="O609" s="15">
        <v>3230</v>
      </c>
      <c r="P609" s="15">
        <f t="shared" si="678"/>
        <v>6463230</v>
      </c>
      <c r="Q609" s="16">
        <f>IFERROR(VLOOKUP(G609,SCENARIOS!$A$13:$E$18,3,0),0.025)</f>
        <v>0.02</v>
      </c>
      <c r="R609" s="52">
        <f>IFERROR(VLOOKUP(L609,INPUTS!$A$107:$B$120,2,0),0.0082)</f>
        <v>0.0082</v>
      </c>
      <c r="S609" s="52">
        <f t="shared" si="679"/>
        <v>26.486</v>
      </c>
      <c r="T609" s="15">
        <f t="shared" si="680"/>
        <v>52998.486</v>
      </c>
      <c r="U609" s="15">
        <f>T609/INPUTS!$B$7*1000</f>
        <v>66248107.5</v>
      </c>
      <c r="V609" s="15">
        <f>T609*INPUTS!$B$6</f>
        <v>167475.21576</v>
      </c>
      <c r="W609" s="54" t="s">
        <v>396</v>
      </c>
      <c r="X609" s="54" t="s">
        <v>396</v>
      </c>
      <c r="Y609" s="67">
        <f>IFERROR(VLOOKUP(E609,INPUTS!$A$44:$B$103,2,0),0)</f>
        <v>0.005</v>
      </c>
      <c r="Z609" s="15">
        <f t="shared" si="705"/>
        <v>264.99243</v>
      </c>
      <c r="AA609" s="20">
        <f>IFERROR(VLOOKUP(E609,INPUTS!$A$44:$C$103,3,0),SCENARIOS!$J$24)</f>
        <v>0.03</v>
      </c>
      <c r="AB609" s="15">
        <f t="shared" ref="AB609:AF609" si="740">$T609*AA609*(1+$Q609)^AB$2</f>
        <v>1755.43832973792</v>
      </c>
      <c r="AC609" s="20">
        <f>IFERROR(VLOOKUP($E609,INPUTS!$A$44:$G$103,4,0),SCENARIOS!$K$24)</f>
        <v>0.1</v>
      </c>
      <c r="AD609" s="15">
        <f t="shared" si="740"/>
        <v>6460.48587021703</v>
      </c>
      <c r="AE609" s="20">
        <f>IFERROR(VLOOKUP($E609,INPUTS!$A$44:$G$103,5,0),SCENARIOS!$L$24)</f>
        <v>0.2</v>
      </c>
      <c r="AF609" s="15">
        <f t="shared" si="740"/>
        <v>14265.7968573029</v>
      </c>
      <c r="AG609" s="20">
        <f>IFERROR(VLOOKUP($E609,INPUTS!$A$44:$G$103,6,0),SCENARIOS!$M$24)</f>
        <v>0.3</v>
      </c>
      <c r="AH609" s="15">
        <f t="shared" si="707"/>
        <v>23625.8886787486</v>
      </c>
      <c r="AI609" s="20">
        <f>IFERROR(VLOOKUP($E609,INPUTS!$A$44:$G$103,7,0),SCENARIOS!$N$24)</f>
        <v>0.4</v>
      </c>
      <c r="AJ609" s="15">
        <f t="shared" si="708"/>
        <v>34779.853531662</v>
      </c>
      <c r="AL609" t="str">
        <f t="shared" si="711"/>
        <v>N</v>
      </c>
      <c r="AM609" s="21">
        <f t="shared" si="712"/>
        <v>86949.633829155</v>
      </c>
    </row>
    <row r="610" ht="15" customHeight="1" spans="1:39">
      <c r="A610" s="6" t="s">
        <v>2360</v>
      </c>
      <c r="B610" s="52" t="s">
        <v>412</v>
      </c>
      <c r="C610" s="52" t="s">
        <v>413</v>
      </c>
      <c r="D610" s="52" t="s">
        <v>929</v>
      </c>
      <c r="E610" s="10" t="s">
        <v>258</v>
      </c>
      <c r="F610" s="52" t="s">
        <v>930</v>
      </c>
      <c r="G610" s="52" t="s">
        <v>169</v>
      </c>
      <c r="H610" s="52" t="s">
        <v>751</v>
      </c>
      <c r="I610" s="52" t="s">
        <v>750</v>
      </c>
      <c r="J610" s="52" t="s">
        <v>181</v>
      </c>
      <c r="K610" s="52" t="s">
        <v>931</v>
      </c>
      <c r="L610" s="53" t="s">
        <v>1545</v>
      </c>
      <c r="M610" s="13">
        <v>949</v>
      </c>
      <c r="N610" s="14">
        <f t="shared" si="709"/>
        <v>2.6</v>
      </c>
      <c r="O610" s="15">
        <v>8220</v>
      </c>
      <c r="P610" s="15">
        <f t="shared" si="678"/>
        <v>7800780</v>
      </c>
      <c r="Q610" s="16">
        <f>IFERROR(VLOOKUP(G610,SCENARIOS!$A$13:$E$18,3,0),0.025)</f>
        <v>0.02</v>
      </c>
      <c r="R610" s="52">
        <f>IFERROR(VLOOKUP(L610,INPUTS!$A$107:$B$120,2,0),0.0082)</f>
        <v>0.0082</v>
      </c>
      <c r="S610" s="52">
        <f t="shared" si="679"/>
        <v>67.404</v>
      </c>
      <c r="T610" s="15">
        <f t="shared" si="680"/>
        <v>63966.396</v>
      </c>
      <c r="U610" s="15">
        <f>T610/INPUTS!$B$7*1000</f>
        <v>79957995</v>
      </c>
      <c r="V610" s="15">
        <f>T610*INPUTS!$B$6</f>
        <v>202133.81136</v>
      </c>
      <c r="W610" s="54" t="s">
        <v>396</v>
      </c>
      <c r="X610" s="54" t="s">
        <v>396</v>
      </c>
      <c r="Y610" s="67">
        <f>IFERROR(VLOOKUP(E610,INPUTS!$A$44:$B$103,2,0),0)</f>
        <v>0.005</v>
      </c>
      <c r="Z610" s="15">
        <f t="shared" si="705"/>
        <v>319.83198</v>
      </c>
      <c r="AA610" s="20">
        <f>IFERROR(VLOOKUP(E610,INPUTS!$A$44:$C$103,3,0),SCENARIOS!$J$24)</f>
        <v>0.03</v>
      </c>
      <c r="AB610" s="15">
        <f t="shared" ref="AB610:AF610" si="741">$T610*AA610*(1+$Q610)^AB$2</f>
        <v>2118.72209620468</v>
      </c>
      <c r="AC610" s="20">
        <f>IFERROR(VLOOKUP($E610,INPUTS!$A$44:$G$103,4,0),SCENARIOS!$K$24)</f>
        <v>0.1</v>
      </c>
      <c r="AD610" s="15">
        <f t="shared" si="741"/>
        <v>7797.4679791175</v>
      </c>
      <c r="AE610" s="20">
        <f>IFERROR(VLOOKUP($E610,INPUTS!$A$44:$G$103,5,0),SCENARIOS!$L$24)</f>
        <v>0.2</v>
      </c>
      <c r="AF610" s="15">
        <f t="shared" si="741"/>
        <v>17218.0694186206</v>
      </c>
      <c r="AG610" s="20">
        <f>IFERROR(VLOOKUP($E610,INPUTS!$A$44:$G$103,6,0),SCENARIOS!$M$24)</f>
        <v>0.3</v>
      </c>
      <c r="AH610" s="15">
        <f t="shared" si="707"/>
        <v>28515.2098698961</v>
      </c>
      <c r="AI610" s="20">
        <f>IFERROR(VLOOKUP($E610,INPUTS!$A$44:$G$103,7,0),SCENARIOS!$N$24)</f>
        <v>0.4</v>
      </c>
      <c r="AJ610" s="15">
        <f t="shared" si="708"/>
        <v>41977.4610887619</v>
      </c>
      <c r="AL610" t="str">
        <f t="shared" si="711"/>
        <v>N</v>
      </c>
      <c r="AM610" s="21">
        <f t="shared" si="712"/>
        <v>104943.652721905</v>
      </c>
    </row>
    <row r="611" ht="15" customHeight="1" spans="1:39">
      <c r="A611" s="24" t="s">
        <v>2361</v>
      </c>
      <c r="B611" s="52" t="s">
        <v>412</v>
      </c>
      <c r="C611" s="52" t="s">
        <v>413</v>
      </c>
      <c r="D611" s="52" t="s">
        <v>929</v>
      </c>
      <c r="E611" s="10" t="s">
        <v>258</v>
      </c>
      <c r="F611" s="52" t="s">
        <v>930</v>
      </c>
      <c r="G611" s="52" t="s">
        <v>169</v>
      </c>
      <c r="H611" s="52" t="s">
        <v>452</v>
      </c>
      <c r="I611" s="52" t="s">
        <v>451</v>
      </c>
      <c r="J611" s="52" t="s">
        <v>181</v>
      </c>
      <c r="K611" s="52" t="s">
        <v>931</v>
      </c>
      <c r="L611" s="53" t="s">
        <v>1581</v>
      </c>
      <c r="M611" s="13">
        <v>949</v>
      </c>
      <c r="N611" s="14">
        <f t="shared" si="709"/>
        <v>2.6</v>
      </c>
      <c r="O611" s="15">
        <v>9360</v>
      </c>
      <c r="P611" s="15">
        <f t="shared" si="678"/>
        <v>8882640</v>
      </c>
      <c r="Q611" s="16">
        <f>IFERROR(VLOOKUP(G611,SCENARIOS!$A$13:$E$18,3,0),0.025)</f>
        <v>0.02</v>
      </c>
      <c r="R611" s="52">
        <f>IFERROR(VLOOKUP(L611,INPUTS!$A$107:$B$120,2,0),0.0082)</f>
        <v>0.0082</v>
      </c>
      <c r="S611" s="52">
        <f t="shared" si="679"/>
        <v>76.752</v>
      </c>
      <c r="T611" s="15">
        <f t="shared" si="680"/>
        <v>72837.648</v>
      </c>
      <c r="U611" s="15">
        <f>T611/INPUTS!$B$7*1000</f>
        <v>91047060</v>
      </c>
      <c r="V611" s="15">
        <f>T611*INPUTS!$B$6</f>
        <v>230166.96768</v>
      </c>
      <c r="W611" s="54" t="s">
        <v>521</v>
      </c>
      <c r="X611" s="54" t="s">
        <v>396</v>
      </c>
      <c r="Y611" s="67">
        <f>IFERROR(VLOOKUP(E611,INPUTS!$A$44:$B$103,2,0),0)</f>
        <v>0.005</v>
      </c>
      <c r="Z611" s="15">
        <f t="shared" si="705"/>
        <v>364.18824</v>
      </c>
      <c r="AA611" s="20">
        <f>IFERROR(VLOOKUP(E611,INPUTS!$A$44:$C$103,3,0),SCENARIOS!$J$24)</f>
        <v>0.03</v>
      </c>
      <c r="AB611" s="15">
        <f t="shared" ref="AB611:AF611" si="742">$T611*AA611*(1+$Q611)^AB$2</f>
        <v>2412.55946721117</v>
      </c>
      <c r="AC611" s="20">
        <f>IFERROR(VLOOKUP($E611,INPUTS!$A$44:$G$103,4,0),SCENARIOS!$K$24)</f>
        <v>0.1</v>
      </c>
      <c r="AD611" s="15">
        <f t="shared" si="742"/>
        <v>8878.86864775423</v>
      </c>
      <c r="AE611" s="20">
        <f>IFERROR(VLOOKUP($E611,INPUTS!$A$44:$G$103,5,0),SCENARIOS!$L$24)</f>
        <v>0.2</v>
      </c>
      <c r="AF611" s="15">
        <f t="shared" si="742"/>
        <v>19605.9768562396</v>
      </c>
      <c r="AG611" s="20">
        <f>IFERROR(VLOOKUP($E611,INPUTS!$A$44:$G$103,6,0),SCENARIOS!$M$24)</f>
        <v>0.3</v>
      </c>
      <c r="AH611" s="15">
        <f t="shared" si="707"/>
        <v>32469.8740124364</v>
      </c>
      <c r="AI611" s="20">
        <f>IFERROR(VLOOKUP($E611,INPUTS!$A$44:$G$103,7,0),SCENARIOS!$N$24)</f>
        <v>0.4</v>
      </c>
      <c r="AJ611" s="15">
        <f t="shared" si="708"/>
        <v>47799.1527726048</v>
      </c>
      <c r="AL611" t="str">
        <f t="shared" si="711"/>
        <v>N</v>
      </c>
      <c r="AM611" s="21">
        <f t="shared" si="712"/>
        <v>119497.881931512</v>
      </c>
    </row>
    <row r="612" ht="15" customHeight="1" spans="1:39">
      <c r="A612" s="6" t="s">
        <v>2362</v>
      </c>
      <c r="B612" s="52" t="s">
        <v>412</v>
      </c>
      <c r="C612" s="52" t="s">
        <v>413</v>
      </c>
      <c r="D612" s="52" t="s">
        <v>929</v>
      </c>
      <c r="E612" s="10" t="s">
        <v>248</v>
      </c>
      <c r="F612" s="52" t="s">
        <v>930</v>
      </c>
      <c r="G612" s="52" t="s">
        <v>169</v>
      </c>
      <c r="H612" s="52" t="s">
        <v>234</v>
      </c>
      <c r="I612" s="52" t="s">
        <v>424</v>
      </c>
      <c r="J612" s="52" t="s">
        <v>173</v>
      </c>
      <c r="K612" s="52" t="s">
        <v>931</v>
      </c>
      <c r="L612" s="53" t="s">
        <v>295</v>
      </c>
      <c r="M612" s="13">
        <v>2665</v>
      </c>
      <c r="N612" s="14">
        <f t="shared" si="709"/>
        <v>7.3013698630137</v>
      </c>
      <c r="O612" s="15">
        <v>8740</v>
      </c>
      <c r="P612" s="15">
        <f t="shared" si="678"/>
        <v>23292100</v>
      </c>
      <c r="Q612" s="16">
        <f>IFERROR(VLOOKUP(G612,SCENARIOS!$A$13:$E$18,3,0),0.025)</f>
        <v>0.02</v>
      </c>
      <c r="R612" s="52">
        <f>IFERROR(VLOOKUP(L612,INPUTS!$A$107:$B$120,2,0),0.0082)</f>
        <v>0.0089</v>
      </c>
      <c r="S612" s="52">
        <f t="shared" si="679"/>
        <v>77.786</v>
      </c>
      <c r="T612" s="15">
        <f t="shared" si="680"/>
        <v>207299.69</v>
      </c>
      <c r="U612" s="15">
        <f>T612/INPUTS!$B$7*1000</f>
        <v>259124612.5</v>
      </c>
      <c r="V612" s="15">
        <f>T612*INPUTS!$B$6</f>
        <v>655067.0204</v>
      </c>
      <c r="W612" s="54" t="s">
        <v>396</v>
      </c>
      <c r="X612" s="54" t="s">
        <v>396</v>
      </c>
      <c r="Y612" s="67">
        <f>IFERROR(VLOOKUP(E612,INPUTS!$A$44:$B$103,2,0),0)</f>
        <v>0.005</v>
      </c>
      <c r="Z612" s="15">
        <f t="shared" si="705"/>
        <v>1036.49845</v>
      </c>
      <c r="AA612" s="20">
        <f>IFERROR(VLOOKUP(E612,INPUTS!$A$44:$C$103,3,0),SCENARIOS!$J$24)</f>
        <v>0.03</v>
      </c>
      <c r="AB612" s="15">
        <f t="shared" ref="AB612:AF612" si="743">$T612*AA612*(1+$Q612)^AB$2</f>
        <v>6866.26824714933</v>
      </c>
      <c r="AC612" s="20">
        <f>IFERROR(VLOOKUP($E612,INPUTS!$A$44:$G$103,4,0),SCENARIOS!$K$24)</f>
        <v>0.1</v>
      </c>
      <c r="AD612" s="15">
        <f t="shared" si="743"/>
        <v>25269.7165376643</v>
      </c>
      <c r="AE612" s="20">
        <f>IFERROR(VLOOKUP($E612,INPUTS!$A$44:$G$103,5,0),SCENARIOS!$L$24)</f>
        <v>0.2</v>
      </c>
      <c r="AF612" s="15">
        <f t="shared" si="743"/>
        <v>55799.6178630814</v>
      </c>
      <c r="AG612" s="20">
        <f>IFERROR(VLOOKUP($E612,INPUTS!$A$44:$G$103,6,0),SCENARIOS!$M$24)</f>
        <v>0.3</v>
      </c>
      <c r="AH612" s="15">
        <f t="shared" si="707"/>
        <v>92410.930362786</v>
      </c>
      <c r="AI612" s="20">
        <f>IFERROR(VLOOKUP($E612,INPUTS!$A$44:$G$103,7,0),SCENARIOS!$N$24)</f>
        <v>0.4</v>
      </c>
      <c r="AJ612" s="15">
        <f t="shared" si="708"/>
        <v>136038.845625872</v>
      </c>
      <c r="AL612" t="str">
        <f t="shared" si="711"/>
        <v>Y</v>
      </c>
      <c r="AM612" s="21">
        <f t="shared" si="712"/>
        <v>340097.11406468</v>
      </c>
    </row>
    <row r="613" ht="15" customHeight="1" spans="1:39">
      <c r="A613" s="24" t="s">
        <v>2363</v>
      </c>
      <c r="B613" s="52" t="s">
        <v>412</v>
      </c>
      <c r="C613" s="52" t="s">
        <v>413</v>
      </c>
      <c r="D613" s="52" t="s">
        <v>929</v>
      </c>
      <c r="E613" s="10" t="s">
        <v>248</v>
      </c>
      <c r="F613" s="52" t="s">
        <v>930</v>
      </c>
      <c r="G613" s="52" t="s">
        <v>169</v>
      </c>
      <c r="H613" s="52" t="s">
        <v>224</v>
      </c>
      <c r="I613" s="52" t="s">
        <v>938</v>
      </c>
      <c r="J613" s="52" t="s">
        <v>165</v>
      </c>
      <c r="K613" s="52" t="s">
        <v>931</v>
      </c>
      <c r="L613" s="53" t="s">
        <v>295</v>
      </c>
      <c r="M613" s="13">
        <v>2001</v>
      </c>
      <c r="N613" s="14">
        <f t="shared" si="709"/>
        <v>5.48219178082192</v>
      </c>
      <c r="O613" s="15">
        <v>8770</v>
      </c>
      <c r="P613" s="15">
        <f t="shared" si="678"/>
        <v>17548770</v>
      </c>
      <c r="Q613" s="16">
        <f>IFERROR(VLOOKUP(G613,SCENARIOS!$A$13:$E$18,3,0),0.025)</f>
        <v>0.02</v>
      </c>
      <c r="R613" s="52">
        <f>IFERROR(VLOOKUP(L613,INPUTS!$A$107:$B$120,2,0),0.0082)</f>
        <v>0.0089</v>
      </c>
      <c r="S613" s="52">
        <f t="shared" si="679"/>
        <v>78.053</v>
      </c>
      <c r="T613" s="15">
        <f t="shared" si="680"/>
        <v>156184.053</v>
      </c>
      <c r="U613" s="15">
        <f>T613/INPUTS!$B$7*1000</f>
        <v>195230066.25</v>
      </c>
      <c r="V613" s="15">
        <f>T613*INPUTS!$B$6</f>
        <v>493541.60748</v>
      </c>
      <c r="W613" s="54" t="s">
        <v>396</v>
      </c>
      <c r="X613" s="54" t="s">
        <v>396</v>
      </c>
      <c r="Y613" s="67">
        <f>IFERROR(VLOOKUP(E613,INPUTS!$A$44:$B$103,2,0),0)</f>
        <v>0.005</v>
      </c>
      <c r="Z613" s="15">
        <f t="shared" si="705"/>
        <v>780.920265</v>
      </c>
      <c r="AA613" s="20">
        <f>IFERROR(VLOOKUP(E613,INPUTS!$A$44:$C$103,3,0),SCENARIOS!$J$24)</f>
        <v>0.03</v>
      </c>
      <c r="AB613" s="15">
        <f t="shared" ref="AB613:AF613" si="744">$T613*AA613*(1+$Q613)^AB$2</f>
        <v>5173.19444049814</v>
      </c>
      <c r="AC613" s="20">
        <f>IFERROR(VLOOKUP($E613,INPUTS!$A$44:$G$103,4,0),SCENARIOS!$K$24)</f>
        <v>0.1</v>
      </c>
      <c r="AD613" s="15">
        <f t="shared" si="744"/>
        <v>19038.7489099165</v>
      </c>
      <c r="AE613" s="20">
        <f>IFERROR(VLOOKUP($E613,INPUTS!$A$44:$G$103,5,0),SCENARIOS!$L$24)</f>
        <v>0.2</v>
      </c>
      <c r="AF613" s="15">
        <f t="shared" si="744"/>
        <v>42040.6343767675</v>
      </c>
      <c r="AG613" s="20">
        <f>IFERROR(VLOOKUP($E613,INPUTS!$A$44:$G$103,6,0),SCENARIOS!$M$24)</f>
        <v>0.3</v>
      </c>
      <c r="AH613" s="15">
        <f t="shared" si="707"/>
        <v>69624.3860546086</v>
      </c>
      <c r="AI613" s="20">
        <f>IFERROR(VLOOKUP($E613,INPUTS!$A$44:$G$103,7,0),SCENARIOS!$N$24)</f>
        <v>0.4</v>
      </c>
      <c r="AJ613" s="15">
        <f t="shared" si="708"/>
        <v>102494.597436639</v>
      </c>
      <c r="AL613" t="str">
        <f t="shared" si="711"/>
        <v>Y</v>
      </c>
      <c r="AM613" s="21">
        <f t="shared" si="712"/>
        <v>256236.493591597</v>
      </c>
    </row>
    <row r="614" ht="15" customHeight="1" spans="1:39">
      <c r="A614" s="6" t="s">
        <v>2364</v>
      </c>
      <c r="B614" s="52" t="s">
        <v>412</v>
      </c>
      <c r="C614" s="52" t="s">
        <v>413</v>
      </c>
      <c r="D614" s="52" t="s">
        <v>929</v>
      </c>
      <c r="E614" s="10" t="s">
        <v>248</v>
      </c>
      <c r="F614" s="52" t="s">
        <v>930</v>
      </c>
      <c r="G614" s="52" t="s">
        <v>169</v>
      </c>
      <c r="H614" s="52" t="s">
        <v>264</v>
      </c>
      <c r="I614" s="52" t="s">
        <v>436</v>
      </c>
      <c r="J614" s="52" t="s">
        <v>173</v>
      </c>
      <c r="K614" s="52" t="s">
        <v>931</v>
      </c>
      <c r="L614" s="53" t="s">
        <v>291</v>
      </c>
      <c r="M614" s="13">
        <v>1333</v>
      </c>
      <c r="N614" s="14">
        <f t="shared" si="709"/>
        <v>3.65205479452055</v>
      </c>
      <c r="O614" s="15">
        <v>12080</v>
      </c>
      <c r="P614" s="15">
        <f t="shared" si="678"/>
        <v>16102640</v>
      </c>
      <c r="Q614" s="16">
        <f>IFERROR(VLOOKUP(G614,SCENARIOS!$A$13:$E$18,3,0),0.025)</f>
        <v>0.02</v>
      </c>
      <c r="R614" s="52">
        <f>IFERROR(VLOOKUP(L614,INPUTS!$A$107:$B$120,2,0),0.0082)</f>
        <v>0.0079</v>
      </c>
      <c r="S614" s="52">
        <f t="shared" si="679"/>
        <v>95.432</v>
      </c>
      <c r="T614" s="15">
        <f t="shared" si="680"/>
        <v>127210.856</v>
      </c>
      <c r="U614" s="15">
        <f>T614/INPUTS!$B$7*1000</f>
        <v>159013570</v>
      </c>
      <c r="V614" s="15">
        <f>T614*INPUTS!$B$6</f>
        <v>401986.30496</v>
      </c>
      <c r="W614" s="54" t="s">
        <v>396</v>
      </c>
      <c r="X614" s="54" t="s">
        <v>396</v>
      </c>
      <c r="Y614" s="67">
        <f>IFERROR(VLOOKUP(E614,INPUTS!$A$44:$B$103,2,0),0)</f>
        <v>0.005</v>
      </c>
      <c r="Z614" s="15">
        <f t="shared" si="705"/>
        <v>636.05428</v>
      </c>
      <c r="AA614" s="20">
        <f>IFERROR(VLOOKUP(E614,INPUTS!$A$44:$C$103,3,0),SCENARIOS!$J$24)</f>
        <v>0.03</v>
      </c>
      <c r="AB614" s="15">
        <f t="shared" ref="AB614:AF614" si="745">$T614*AA614*(1+$Q614)^AB$2</f>
        <v>4213.53192204719</v>
      </c>
      <c r="AC614" s="20">
        <f>IFERROR(VLOOKUP($E614,INPUTS!$A$44:$G$103,4,0),SCENARIOS!$K$24)</f>
        <v>0.1</v>
      </c>
      <c r="AD614" s="15">
        <f t="shared" si="745"/>
        <v>15506.9323626757</v>
      </c>
      <c r="AE614" s="20">
        <f>IFERROR(VLOOKUP($E614,INPUTS!$A$44:$G$103,5,0),SCENARIOS!$L$24)</f>
        <v>0.2</v>
      </c>
      <c r="AF614" s="15">
        <f t="shared" si="745"/>
        <v>34241.812676302</v>
      </c>
      <c r="AG614" s="20">
        <f>IFERROR(VLOOKUP($E614,INPUTS!$A$44:$G$103,6,0),SCENARIOS!$M$24)</f>
        <v>0.3</v>
      </c>
      <c r="AH614" s="15">
        <f t="shared" si="707"/>
        <v>56708.5920640132</v>
      </c>
      <c r="AI614" s="20">
        <f>IFERROR(VLOOKUP($E614,INPUTS!$A$44:$G$103,7,0),SCENARIOS!$N$24)</f>
        <v>0.4</v>
      </c>
      <c r="AJ614" s="15">
        <f t="shared" si="708"/>
        <v>83481.1571658358</v>
      </c>
      <c r="AL614" t="str">
        <f t="shared" si="711"/>
        <v>Y</v>
      </c>
      <c r="AM614" s="21">
        <f t="shared" si="712"/>
        <v>208702.89291459</v>
      </c>
    </row>
    <row r="615" ht="15" customHeight="1" spans="1:39">
      <c r="A615" s="24" t="s">
        <v>2365</v>
      </c>
      <c r="B615" s="52" t="s">
        <v>412</v>
      </c>
      <c r="C615" s="52" t="s">
        <v>413</v>
      </c>
      <c r="D615" s="52" t="s">
        <v>929</v>
      </c>
      <c r="E615" s="10" t="s">
        <v>248</v>
      </c>
      <c r="F615" s="52" t="s">
        <v>930</v>
      </c>
      <c r="G615" s="52" t="s">
        <v>169</v>
      </c>
      <c r="H615" s="52" t="s">
        <v>505</v>
      </c>
      <c r="I615" s="52" t="s">
        <v>504</v>
      </c>
      <c r="J615" s="52" t="s">
        <v>173</v>
      </c>
      <c r="K615" s="52" t="s">
        <v>931</v>
      </c>
      <c r="L615" s="53" t="s">
        <v>291</v>
      </c>
      <c r="M615" s="13">
        <v>1333</v>
      </c>
      <c r="N615" s="14">
        <f t="shared" si="709"/>
        <v>3.65205479452055</v>
      </c>
      <c r="O615" s="15">
        <v>9620</v>
      </c>
      <c r="P615" s="15">
        <f t="shared" si="678"/>
        <v>12823460</v>
      </c>
      <c r="Q615" s="16">
        <f>IFERROR(VLOOKUP(G615,SCENARIOS!$A$13:$E$18,3,0),0.025)</f>
        <v>0.02</v>
      </c>
      <c r="R615" s="52">
        <f>IFERROR(VLOOKUP(L615,INPUTS!$A$107:$B$120,2,0),0.0082)</f>
        <v>0.0079</v>
      </c>
      <c r="S615" s="52">
        <f t="shared" si="679"/>
        <v>75.998</v>
      </c>
      <c r="T615" s="15">
        <f t="shared" si="680"/>
        <v>101305.334</v>
      </c>
      <c r="U615" s="15">
        <f>T615/INPUTS!$B$7*1000</f>
        <v>126631667.5</v>
      </c>
      <c r="V615" s="15">
        <f>T615*INPUTS!$B$6</f>
        <v>320124.85544</v>
      </c>
      <c r="W615" s="54" t="s">
        <v>396</v>
      </c>
      <c r="X615" s="54" t="s">
        <v>396</v>
      </c>
      <c r="Y615" s="67">
        <f>IFERROR(VLOOKUP(E615,INPUTS!$A$44:$B$103,2,0),0)</f>
        <v>0.005</v>
      </c>
      <c r="Z615" s="15">
        <f t="shared" si="705"/>
        <v>506.52667</v>
      </c>
      <c r="AA615" s="20">
        <f>IFERROR(VLOOKUP(E615,INPUTS!$A$44:$C$103,3,0),SCENARIOS!$J$24)</f>
        <v>0.03</v>
      </c>
      <c r="AB615" s="15">
        <f t="shared" ref="AB615:AF615" si="746">$T615*AA615*(1+$Q615)^AB$2</f>
        <v>3355.47823593493</v>
      </c>
      <c r="AC615" s="20">
        <f>IFERROR(VLOOKUP($E615,INPUTS!$A$44:$G$103,4,0),SCENARIOS!$K$24)</f>
        <v>0.1</v>
      </c>
      <c r="AD615" s="15">
        <f t="shared" si="746"/>
        <v>12349.0636861705</v>
      </c>
      <c r="AE615" s="20">
        <f>IFERROR(VLOOKUP($E615,INPUTS!$A$44:$G$103,5,0),SCENARIOS!$L$24)</f>
        <v>0.2</v>
      </c>
      <c r="AF615" s="15">
        <f t="shared" si="746"/>
        <v>27268.7283067902</v>
      </c>
      <c r="AG615" s="20">
        <f>IFERROR(VLOOKUP($E615,INPUTS!$A$44:$G$103,6,0),SCENARIOS!$M$24)</f>
        <v>0.3</v>
      </c>
      <c r="AH615" s="15">
        <f t="shared" si="707"/>
        <v>45160.3191768052</v>
      </c>
      <c r="AI615" s="20">
        <f>IFERROR(VLOOKUP($E615,INPUTS!$A$44:$G$103,7,0),SCENARIOS!$N$24)</f>
        <v>0.4</v>
      </c>
      <c r="AJ615" s="15">
        <f t="shared" si="708"/>
        <v>66480.8552926606</v>
      </c>
      <c r="AL615" t="str">
        <f t="shared" si="711"/>
        <v>Y</v>
      </c>
      <c r="AM615" s="21">
        <f t="shared" si="712"/>
        <v>166202.138231652</v>
      </c>
    </row>
    <row r="616" ht="15" customHeight="1" spans="1:39">
      <c r="A616" s="6" t="s">
        <v>2366</v>
      </c>
      <c r="B616" s="52" t="s">
        <v>412</v>
      </c>
      <c r="C616" s="52" t="s">
        <v>413</v>
      </c>
      <c r="D616" s="52" t="s">
        <v>929</v>
      </c>
      <c r="E616" s="10" t="s">
        <v>248</v>
      </c>
      <c r="F616" s="52" t="s">
        <v>930</v>
      </c>
      <c r="G616" s="52" t="s">
        <v>169</v>
      </c>
      <c r="H616" s="52" t="s">
        <v>428</v>
      </c>
      <c r="I616" s="52" t="s">
        <v>427</v>
      </c>
      <c r="J616" s="52" t="s">
        <v>173</v>
      </c>
      <c r="K616" s="52" t="s">
        <v>931</v>
      </c>
      <c r="L616" s="53" t="s">
        <v>295</v>
      </c>
      <c r="M616" s="13">
        <v>1333</v>
      </c>
      <c r="N616" s="14">
        <f t="shared" si="709"/>
        <v>3.65205479452055</v>
      </c>
      <c r="O616" s="15">
        <v>11640</v>
      </c>
      <c r="P616" s="15">
        <f t="shared" si="678"/>
        <v>15516120</v>
      </c>
      <c r="Q616" s="16">
        <f>IFERROR(VLOOKUP(G616,SCENARIOS!$A$13:$E$18,3,0),0.025)</f>
        <v>0.02</v>
      </c>
      <c r="R616" s="52">
        <f>IFERROR(VLOOKUP(L616,INPUTS!$A$107:$B$120,2,0),0.0082)</f>
        <v>0.0089</v>
      </c>
      <c r="S616" s="52">
        <f t="shared" si="679"/>
        <v>103.596</v>
      </c>
      <c r="T616" s="15">
        <f t="shared" si="680"/>
        <v>138093.468</v>
      </c>
      <c r="U616" s="15">
        <f>T616/INPUTS!$B$7*1000</f>
        <v>172616835</v>
      </c>
      <c r="V616" s="15">
        <f>T616*INPUTS!$B$6</f>
        <v>436375.35888</v>
      </c>
      <c r="W616" s="54" t="s">
        <v>521</v>
      </c>
      <c r="X616" s="54" t="s">
        <v>396</v>
      </c>
      <c r="Y616" s="67">
        <f>IFERROR(VLOOKUP(E616,INPUTS!$A$44:$B$103,2,0),0)</f>
        <v>0.005</v>
      </c>
      <c r="Z616" s="15">
        <f t="shared" si="705"/>
        <v>690.46734</v>
      </c>
      <c r="AA616" s="20">
        <f>IFERROR(VLOOKUP(E616,INPUTS!$A$44:$C$103,3,0),SCENARIOS!$J$24)</f>
        <v>0.03</v>
      </c>
      <c r="AB616" s="15">
        <f t="shared" ref="AB616:AF616" si="747">$T616*AA616*(1+$Q616)^AB$2</f>
        <v>4573.9904119834</v>
      </c>
      <c r="AC616" s="20">
        <f>IFERROR(VLOOKUP($E616,INPUTS!$A$44:$G$103,4,0),SCENARIOS!$K$24)</f>
        <v>0.1</v>
      </c>
      <c r="AD616" s="15">
        <f t="shared" si="747"/>
        <v>16833.5166929725</v>
      </c>
      <c r="AE616" s="20">
        <f>IFERROR(VLOOKUP($E616,INPUTS!$A$44:$G$103,5,0),SCENARIOS!$L$24)</f>
        <v>0.2</v>
      </c>
      <c r="AF616" s="15">
        <f t="shared" si="747"/>
        <v>37171.1252621153</v>
      </c>
      <c r="AG616" s="20">
        <f>IFERROR(VLOOKUP($E616,INPUTS!$A$44:$G$103,6,0),SCENARIOS!$M$24)</f>
        <v>0.3</v>
      </c>
      <c r="AH616" s="15">
        <f t="shared" si="707"/>
        <v>61559.8887528661</v>
      </c>
      <c r="AI616" s="20">
        <f>IFERROR(VLOOKUP($E616,INPUTS!$A$44:$G$103,7,0),SCENARIOS!$N$24)</f>
        <v>0.4</v>
      </c>
      <c r="AJ616" s="15">
        <f t="shared" si="708"/>
        <v>90622.7885588893</v>
      </c>
      <c r="AL616" t="str">
        <f t="shared" si="711"/>
        <v>Y</v>
      </c>
      <c r="AM616" s="21">
        <f t="shared" si="712"/>
        <v>226556.971397223</v>
      </c>
    </row>
    <row r="617" ht="15" customHeight="1" spans="1:39">
      <c r="A617" s="24" t="s">
        <v>2367</v>
      </c>
      <c r="B617" s="52" t="s">
        <v>412</v>
      </c>
      <c r="C617" s="52" t="s">
        <v>413</v>
      </c>
      <c r="D617" s="52" t="s">
        <v>929</v>
      </c>
      <c r="E617" s="10" t="s">
        <v>248</v>
      </c>
      <c r="F617" s="52" t="s">
        <v>930</v>
      </c>
      <c r="G617" s="52" t="s">
        <v>169</v>
      </c>
      <c r="H617" s="52" t="s">
        <v>623</v>
      </c>
      <c r="I617" s="52" t="s">
        <v>622</v>
      </c>
      <c r="J617" s="52" t="s">
        <v>181</v>
      </c>
      <c r="K617" s="52" t="s">
        <v>931</v>
      </c>
      <c r="L617" s="53" t="s">
        <v>1599</v>
      </c>
      <c r="M617" s="13">
        <v>2665</v>
      </c>
      <c r="N617" s="14">
        <f t="shared" si="709"/>
        <v>7.3013698630137</v>
      </c>
      <c r="O617" s="15">
        <v>2560</v>
      </c>
      <c r="P617" s="15">
        <f t="shared" si="678"/>
        <v>6822400</v>
      </c>
      <c r="Q617" s="16">
        <f>IFERROR(VLOOKUP(G617,SCENARIOS!$A$13:$E$18,3,0),0.025)</f>
        <v>0.02</v>
      </c>
      <c r="R617" s="52">
        <f>IFERROR(VLOOKUP(L617,INPUTS!$A$107:$B$120,2,0),0.0082)</f>
        <v>0.0082</v>
      </c>
      <c r="S617" s="52">
        <f t="shared" si="679"/>
        <v>20.992</v>
      </c>
      <c r="T617" s="15">
        <f t="shared" si="680"/>
        <v>55943.68</v>
      </c>
      <c r="U617" s="15">
        <f>T617/INPUTS!$B$7*1000</f>
        <v>69929600</v>
      </c>
      <c r="V617" s="15">
        <f>T617*INPUTS!$B$6</f>
        <v>176782.0288</v>
      </c>
      <c r="W617" s="54" t="s">
        <v>396</v>
      </c>
      <c r="X617" s="54" t="s">
        <v>396</v>
      </c>
      <c r="Y617" s="67">
        <f>IFERROR(VLOOKUP(E617,INPUTS!$A$44:$B$103,2,0),0)</f>
        <v>0.005</v>
      </c>
      <c r="Z617" s="15">
        <f t="shared" si="705"/>
        <v>279.7184</v>
      </c>
      <c r="AA617" s="20">
        <f>IFERROR(VLOOKUP(E617,INPUTS!$A$44:$C$103,3,0),SCENARIOS!$J$24)</f>
        <v>0.03</v>
      </c>
      <c r="AB617" s="15">
        <f t="shared" ref="AB617:AF617" si="748">$T617*AA617*(1+$Q617)^AB$2</f>
        <v>1852.99029445091</v>
      </c>
      <c r="AC617" s="20">
        <f>IFERROR(VLOOKUP($E617,INPUTS!$A$44:$G$103,4,0),SCENARIOS!$K$24)</f>
        <v>0.1</v>
      </c>
      <c r="AD617" s="15">
        <f t="shared" si="748"/>
        <v>6819.50337539723</v>
      </c>
      <c r="AE617" s="20">
        <f>IFERROR(VLOOKUP($E617,INPUTS!$A$44:$G$103,5,0),SCENARIOS!$L$24)</f>
        <v>0.2</v>
      </c>
      <c r="AF617" s="15">
        <f t="shared" si="748"/>
        <v>15058.5655282674</v>
      </c>
      <c r="AG617" s="20">
        <f>IFERROR(VLOOKUP($E617,INPUTS!$A$44:$G$103,6,0),SCENARIOS!$M$24)</f>
        <v>0.3</v>
      </c>
      <c r="AH617" s="15">
        <f t="shared" si="707"/>
        <v>24938.8096852339</v>
      </c>
      <c r="AI617" s="20">
        <f>IFERROR(VLOOKUP($E617,INPUTS!$A$44:$G$103,7,0),SCENARIOS!$N$24)</f>
        <v>0.4</v>
      </c>
      <c r="AJ617" s="15">
        <f t="shared" si="708"/>
        <v>36712.6147041666</v>
      </c>
      <c r="AL617" t="str">
        <f t="shared" si="711"/>
        <v>Y</v>
      </c>
      <c r="AM617" s="21">
        <f t="shared" si="712"/>
        <v>91781.5367604166</v>
      </c>
    </row>
    <row r="618" ht="15" customHeight="1" spans="1:39">
      <c r="A618" s="6" t="s">
        <v>2368</v>
      </c>
      <c r="B618" s="52" t="s">
        <v>412</v>
      </c>
      <c r="C618" s="52" t="s">
        <v>413</v>
      </c>
      <c r="D618" s="52" t="s">
        <v>929</v>
      </c>
      <c r="E618" s="10" t="s">
        <v>1623</v>
      </c>
      <c r="F618" s="52" t="s">
        <v>930</v>
      </c>
      <c r="G618" s="52" t="s">
        <v>169</v>
      </c>
      <c r="H618" s="52" t="s">
        <v>224</v>
      </c>
      <c r="I618" s="52" t="s">
        <v>938</v>
      </c>
      <c r="J618" s="52" t="s">
        <v>165</v>
      </c>
      <c r="K618" s="52" t="s">
        <v>931</v>
      </c>
      <c r="L618" s="53" t="s">
        <v>1581</v>
      </c>
      <c r="M618" s="13">
        <v>2001</v>
      </c>
      <c r="N618" s="14">
        <f t="shared" si="709"/>
        <v>5.48219178082192</v>
      </c>
      <c r="O618" s="15">
        <v>5700</v>
      </c>
      <c r="P618" s="15">
        <f t="shared" si="678"/>
        <v>11405700</v>
      </c>
      <c r="Q618" s="16">
        <f>IFERROR(VLOOKUP(G618,SCENARIOS!$A$13:$E$18,3,0),0.025)</f>
        <v>0.02</v>
      </c>
      <c r="R618" s="52">
        <f>IFERROR(VLOOKUP(L618,INPUTS!$A$107:$B$120,2,0),0.0082)</f>
        <v>0.0082</v>
      </c>
      <c r="S618" s="52">
        <f t="shared" si="679"/>
        <v>46.74</v>
      </c>
      <c r="T618" s="15">
        <f t="shared" si="680"/>
        <v>93526.74</v>
      </c>
      <c r="U618" s="15">
        <f>T618/INPUTS!$B$7*1000</f>
        <v>116908425</v>
      </c>
      <c r="V618" s="15">
        <f>T618*INPUTS!$B$6</f>
        <v>295544.4984</v>
      </c>
      <c r="W618" s="54" t="s">
        <v>396</v>
      </c>
      <c r="X618" s="54" t="s">
        <v>396</v>
      </c>
      <c r="Y618" s="67">
        <f>IFERROR(VLOOKUP(E618,INPUTS!$A$44:$B$103,2,0),0)</f>
        <v>0</v>
      </c>
      <c r="Z618" s="15">
        <f t="shared" si="705"/>
        <v>0</v>
      </c>
      <c r="AA618" s="20">
        <f>IFERROR(VLOOKUP(E618,INPUTS!$A$44:$C$103,3,0),SCENARIOS!$J$24)</f>
        <v>0.01</v>
      </c>
      <c r="AB618" s="15">
        <f t="shared" ref="AB618:AF618" si="749">$T618*AA618*(1+$Q618)^AB$2</f>
        <v>1032.61078219878</v>
      </c>
      <c r="AC618" s="20">
        <f>IFERROR(VLOOKUP($E618,INPUTS!$A$44:$G$103,4,0),SCENARIOS!$K$24)</f>
        <v>0.05</v>
      </c>
      <c r="AD618" s="15">
        <f t="shared" si="749"/>
        <v>5700.42870901502</v>
      </c>
      <c r="AE618" s="20">
        <f>IFERROR(VLOOKUP($E618,INPUTS!$A$44:$G$103,5,0),SCENARIOS!$L$24)</f>
        <v>0.1</v>
      </c>
      <c r="AF618" s="15">
        <f t="shared" si="749"/>
        <v>12587.4678152673</v>
      </c>
      <c r="AG618" s="20">
        <f>IFERROR(VLOOKUP($E618,INPUTS!$A$44:$G$103,6,0),SCENARIOS!$M$24)</f>
        <v>0.2</v>
      </c>
      <c r="AH618" s="15">
        <f t="shared" si="707"/>
        <v>27795.1631514689</v>
      </c>
      <c r="AI618" s="20">
        <f>IFERROR(VLOOKUP($E618,INPUTS!$A$44:$G$103,7,0),SCENARIOS!$N$24)</f>
        <v>0.25</v>
      </c>
      <c r="AJ618" s="15">
        <f t="shared" si="708"/>
        <v>38360.1325716861</v>
      </c>
      <c r="AL618" t="str">
        <f t="shared" si="711"/>
        <v>N</v>
      </c>
      <c r="AM618" s="21">
        <f t="shared" si="712"/>
        <v>153440.530286744</v>
      </c>
    </row>
    <row r="619" ht="15" customHeight="1" spans="1:39">
      <c r="A619" s="24" t="s">
        <v>2369</v>
      </c>
      <c r="B619" s="52" t="s">
        <v>412</v>
      </c>
      <c r="C619" s="52" t="s">
        <v>413</v>
      </c>
      <c r="D619" s="52" t="s">
        <v>929</v>
      </c>
      <c r="E619" s="10" t="s">
        <v>1623</v>
      </c>
      <c r="F619" s="52" t="s">
        <v>930</v>
      </c>
      <c r="G619" s="52" t="s">
        <v>169</v>
      </c>
      <c r="H619" s="52" t="s">
        <v>203</v>
      </c>
      <c r="I619" s="52" t="s">
        <v>399</v>
      </c>
      <c r="J619" s="52" t="s">
        <v>165</v>
      </c>
      <c r="K619" s="52" t="s">
        <v>931</v>
      </c>
      <c r="L619" s="53" t="s">
        <v>1545</v>
      </c>
      <c r="M619" s="13">
        <v>1333</v>
      </c>
      <c r="N619" s="14">
        <f t="shared" si="709"/>
        <v>3.65205479452055</v>
      </c>
      <c r="O619" s="15">
        <v>5930</v>
      </c>
      <c r="P619" s="15">
        <f t="shared" si="678"/>
        <v>7904690</v>
      </c>
      <c r="Q619" s="16">
        <f>IFERROR(VLOOKUP(G619,SCENARIOS!$A$13:$E$18,3,0),0.025)</f>
        <v>0.02</v>
      </c>
      <c r="R619" s="52">
        <f>IFERROR(VLOOKUP(L619,INPUTS!$A$107:$B$120,2,0),0.0082)</f>
        <v>0.0082</v>
      </c>
      <c r="S619" s="52">
        <f t="shared" si="679"/>
        <v>48.626</v>
      </c>
      <c r="T619" s="15">
        <f t="shared" si="680"/>
        <v>64818.458</v>
      </c>
      <c r="U619" s="15">
        <f>T619/INPUTS!$B$7*1000</f>
        <v>81023072.5</v>
      </c>
      <c r="V619" s="15">
        <f>T619*INPUTS!$B$6</f>
        <v>204826.32728</v>
      </c>
      <c r="W619" s="54" t="s">
        <v>396</v>
      </c>
      <c r="X619" s="54" t="s">
        <v>396</v>
      </c>
      <c r="Y619" s="67">
        <f>IFERROR(VLOOKUP(E619,INPUTS!$A$44:$B$103,2,0),0)</f>
        <v>0</v>
      </c>
      <c r="Z619" s="15">
        <f t="shared" si="705"/>
        <v>0</v>
      </c>
      <c r="AA619" s="20">
        <f>IFERROR(VLOOKUP(E619,INPUTS!$A$44:$C$103,3,0),SCENARIOS!$J$24)</f>
        <v>0.01</v>
      </c>
      <c r="AB619" s="15">
        <f t="shared" ref="AB619:AF619" si="750">$T619*AA619*(1+$Q619)^AB$2</f>
        <v>715.648151708255</v>
      </c>
      <c r="AC619" s="20">
        <f>IFERROR(VLOOKUP($E619,INPUTS!$A$44:$G$103,4,0),SCENARIOS!$K$24)</f>
        <v>0.05</v>
      </c>
      <c r="AD619" s="15">
        <f t="shared" si="750"/>
        <v>3950.66693073323</v>
      </c>
      <c r="AE619" s="20">
        <f>IFERROR(VLOOKUP($E619,INPUTS!$A$44:$G$103,5,0),SCENARIOS!$L$24)</f>
        <v>0.1</v>
      </c>
      <c r="AF619" s="15">
        <f t="shared" si="750"/>
        <v>8723.71103611924</v>
      </c>
      <c r="AG619" s="20">
        <f>IFERROR(VLOOKUP($E619,INPUTS!$A$44:$G$103,6,0),SCENARIOS!$M$24)</f>
        <v>0.2</v>
      </c>
      <c r="AH619" s="15">
        <f t="shared" si="707"/>
        <v>19263.3637752865</v>
      </c>
      <c r="AI619" s="20">
        <f>IFERROR(VLOOKUP($E619,INPUTS!$A$44:$G$103,7,0),SCENARIOS!$N$24)</f>
        <v>0.25</v>
      </c>
      <c r="AJ619" s="15">
        <f t="shared" si="708"/>
        <v>26585.3876866901</v>
      </c>
      <c r="AL619" t="str">
        <f t="shared" si="711"/>
        <v>N</v>
      </c>
      <c r="AM619" s="21">
        <f t="shared" si="712"/>
        <v>106341.55074676</v>
      </c>
    </row>
    <row r="620" ht="15" customHeight="1" spans="1:39">
      <c r="A620" s="6" t="s">
        <v>2370</v>
      </c>
      <c r="B620" s="52" t="s">
        <v>412</v>
      </c>
      <c r="C620" s="52" t="s">
        <v>413</v>
      </c>
      <c r="D620" s="52" t="s">
        <v>929</v>
      </c>
      <c r="E620" s="10" t="s">
        <v>1623</v>
      </c>
      <c r="F620" s="52" t="s">
        <v>930</v>
      </c>
      <c r="G620" s="52" t="s">
        <v>169</v>
      </c>
      <c r="H620" s="52" t="s">
        <v>207</v>
      </c>
      <c r="I620" s="52" t="s">
        <v>609</v>
      </c>
      <c r="J620" s="52" t="s">
        <v>165</v>
      </c>
      <c r="K620" s="52" t="s">
        <v>931</v>
      </c>
      <c r="L620" s="53" t="s">
        <v>1545</v>
      </c>
      <c r="M620" s="13">
        <v>949</v>
      </c>
      <c r="N620" s="14">
        <f t="shared" si="709"/>
        <v>2.6</v>
      </c>
      <c r="O620" s="15">
        <v>7080</v>
      </c>
      <c r="P620" s="15">
        <f t="shared" ref="P620:P683" si="751">M620*O620</f>
        <v>6718920</v>
      </c>
      <c r="Q620" s="16">
        <f>IFERROR(VLOOKUP(G620,SCENARIOS!$A$13:$E$18,3,0),0.025)</f>
        <v>0.02</v>
      </c>
      <c r="R620" s="52">
        <f>IFERROR(VLOOKUP(L620,INPUTS!$A$107:$B$120,2,0),0.0082)</f>
        <v>0.0082</v>
      </c>
      <c r="S620" s="52">
        <f t="shared" ref="S620:S683" si="752">O620*R620</f>
        <v>58.056</v>
      </c>
      <c r="T620" s="15">
        <f t="shared" ref="T620:T683" si="753">M620*S620</f>
        <v>55095.144</v>
      </c>
      <c r="U620" s="15">
        <f>T620/INPUTS!$B$7*1000</f>
        <v>68868930</v>
      </c>
      <c r="V620" s="15">
        <f>T620*INPUTS!$B$6</f>
        <v>174100.65504</v>
      </c>
      <c r="W620" s="54" t="s">
        <v>396</v>
      </c>
      <c r="X620" s="54" t="s">
        <v>396</v>
      </c>
      <c r="Y620" s="67">
        <f>IFERROR(VLOOKUP(E620,INPUTS!$A$44:$B$103,2,0),0)</f>
        <v>0</v>
      </c>
      <c r="Z620" s="15">
        <f t="shared" si="705"/>
        <v>0</v>
      </c>
      <c r="AA620" s="20">
        <f>IFERROR(VLOOKUP(E620,INPUTS!$A$44:$C$103,3,0),SCENARIOS!$J$24)</f>
        <v>0.01</v>
      </c>
      <c r="AB620" s="15">
        <f t="shared" ref="AB620:AF620" si="754">$T620*AA620*(1+$Q620)^AB$2</f>
        <v>608.294908399397</v>
      </c>
      <c r="AC620" s="20">
        <f>IFERROR(VLOOKUP($E620,INPUTS!$A$44:$G$103,4,0),SCENARIOS!$K$24)</f>
        <v>0.05</v>
      </c>
      <c r="AD620" s="15">
        <f t="shared" si="754"/>
        <v>3358.03365524038</v>
      </c>
      <c r="AE620" s="20">
        <f>IFERROR(VLOOKUP($E620,INPUTS!$A$44:$G$103,5,0),SCENARIOS!$L$24)</f>
        <v>0.1</v>
      </c>
      <c r="AF620" s="15">
        <f t="shared" si="754"/>
        <v>7415.08099050086</v>
      </c>
      <c r="AG620" s="20">
        <f>IFERROR(VLOOKUP($E620,INPUTS!$A$44:$G$103,6,0),SCENARIOS!$M$24)</f>
        <v>0.2</v>
      </c>
      <c r="AH620" s="15">
        <f t="shared" si="707"/>
        <v>16373.6971515705</v>
      </c>
      <c r="AI620" s="20">
        <f>IFERROR(VLOOKUP($E620,INPUTS!$A$44:$G$103,7,0),SCENARIOS!$N$24)</f>
        <v>0.25</v>
      </c>
      <c r="AJ620" s="15">
        <f t="shared" si="708"/>
        <v>22597.3558780744</v>
      </c>
      <c r="AL620" t="str">
        <f t="shared" si="711"/>
        <v>N</v>
      </c>
      <c r="AM620" s="21">
        <f t="shared" si="712"/>
        <v>90389.4235122975</v>
      </c>
    </row>
    <row r="621" ht="15" customHeight="1" spans="1:39">
      <c r="A621" s="24" t="s">
        <v>2371</v>
      </c>
      <c r="B621" s="52" t="s">
        <v>412</v>
      </c>
      <c r="C621" s="52" t="s">
        <v>413</v>
      </c>
      <c r="D621" s="52" t="s">
        <v>929</v>
      </c>
      <c r="E621" s="10" t="s">
        <v>1623</v>
      </c>
      <c r="F621" s="52" t="s">
        <v>930</v>
      </c>
      <c r="G621" s="52" t="s">
        <v>169</v>
      </c>
      <c r="H621" s="52" t="s">
        <v>205</v>
      </c>
      <c r="I621" s="52" t="s">
        <v>408</v>
      </c>
      <c r="J621" s="52" t="s">
        <v>165</v>
      </c>
      <c r="K621" s="52" t="s">
        <v>931</v>
      </c>
      <c r="L621" s="53" t="s">
        <v>1545</v>
      </c>
      <c r="M621" s="13">
        <v>949</v>
      </c>
      <c r="N621" s="14">
        <f t="shared" si="709"/>
        <v>2.6</v>
      </c>
      <c r="O621" s="15">
        <v>5940</v>
      </c>
      <c r="P621" s="15">
        <f t="shared" si="751"/>
        <v>5637060</v>
      </c>
      <c r="Q621" s="16">
        <f>IFERROR(VLOOKUP(G621,SCENARIOS!$A$13:$E$18,3,0),0.025)</f>
        <v>0.02</v>
      </c>
      <c r="R621" s="52">
        <f>IFERROR(VLOOKUP(L621,INPUTS!$A$107:$B$120,2,0),0.0082)</f>
        <v>0.0082</v>
      </c>
      <c r="S621" s="52">
        <f t="shared" si="752"/>
        <v>48.708</v>
      </c>
      <c r="T621" s="15">
        <f t="shared" si="753"/>
        <v>46223.892</v>
      </c>
      <c r="U621" s="15">
        <f>T621/INPUTS!$B$7*1000</f>
        <v>57779865</v>
      </c>
      <c r="V621" s="15">
        <f>T621*INPUTS!$B$6</f>
        <v>146067.49872</v>
      </c>
      <c r="W621" s="54" t="s">
        <v>396</v>
      </c>
      <c r="X621" s="54" t="s">
        <v>396</v>
      </c>
      <c r="Y621" s="67">
        <f>IFERROR(VLOOKUP(E621,INPUTS!$A$44:$B$103,2,0),0)</f>
        <v>0</v>
      </c>
      <c r="Z621" s="15">
        <f t="shared" si="705"/>
        <v>0</v>
      </c>
      <c r="AA621" s="20">
        <f>IFERROR(VLOOKUP(E621,INPUTS!$A$44:$C$103,3,0),SCENARIOS!$J$24)</f>
        <v>0.01</v>
      </c>
      <c r="AB621" s="15">
        <f t="shared" ref="AB621:AF621" si="755">$T621*AA621*(1+$Q621)^AB$2</f>
        <v>510.349118063901</v>
      </c>
      <c r="AC621" s="20">
        <f>IFERROR(VLOOKUP($E621,INPUTS!$A$44:$G$103,4,0),SCENARIOS!$K$24)</f>
        <v>0.05</v>
      </c>
      <c r="AD621" s="15">
        <f t="shared" si="755"/>
        <v>2817.33332092201</v>
      </c>
      <c r="AE621" s="20">
        <f>IFERROR(VLOOKUP($E621,INPUTS!$A$44:$G$103,5,0),SCENARIOS!$L$24)</f>
        <v>0.1</v>
      </c>
      <c r="AF621" s="15">
        <f t="shared" si="755"/>
        <v>6221.1272716914</v>
      </c>
      <c r="AG621" s="20">
        <f>IFERROR(VLOOKUP($E621,INPUTS!$A$44:$G$103,6,0),SCENARIOS!$M$24)</f>
        <v>0.2</v>
      </c>
      <c r="AH621" s="15">
        <f t="shared" si="707"/>
        <v>13737.2543898769</v>
      </c>
      <c r="AI621" s="20">
        <f>IFERROR(VLOOKUP($E621,INPUTS!$A$44:$G$103,7,0),SCENARIOS!$N$24)</f>
        <v>0.25</v>
      </c>
      <c r="AJ621" s="15">
        <f t="shared" si="708"/>
        <v>18958.7985756726</v>
      </c>
      <c r="AL621" t="str">
        <f t="shared" si="711"/>
        <v>N</v>
      </c>
      <c r="AM621" s="21">
        <f t="shared" si="712"/>
        <v>75835.1943026903</v>
      </c>
    </row>
    <row r="622" ht="15" customHeight="1" spans="1:39">
      <c r="A622" s="6" t="s">
        <v>2372</v>
      </c>
      <c r="B622" s="52" t="s">
        <v>414</v>
      </c>
      <c r="C622" s="52" t="s">
        <v>415</v>
      </c>
      <c r="D622" s="52" t="s">
        <v>929</v>
      </c>
      <c r="E622" s="10" t="s">
        <v>245</v>
      </c>
      <c r="F622" s="52" t="s">
        <v>930</v>
      </c>
      <c r="G622" s="52" t="s">
        <v>169</v>
      </c>
      <c r="H622" s="52" t="s">
        <v>224</v>
      </c>
      <c r="I622" s="52" t="s">
        <v>938</v>
      </c>
      <c r="J622" s="52" t="s">
        <v>165</v>
      </c>
      <c r="K622" s="52" t="s">
        <v>931</v>
      </c>
      <c r="L622" s="53" t="s">
        <v>1628</v>
      </c>
      <c r="M622" s="13">
        <v>2665</v>
      </c>
      <c r="N622" s="14">
        <f t="shared" si="709"/>
        <v>7.3013698630137</v>
      </c>
      <c r="O622" s="15">
        <v>5570</v>
      </c>
      <c r="P622" s="15">
        <f t="shared" si="751"/>
        <v>14844050</v>
      </c>
      <c r="Q622" s="16">
        <f>IFERROR(VLOOKUP(G622,SCENARIOS!$A$13:$E$18,3,0),0.025)</f>
        <v>0.02</v>
      </c>
      <c r="R622" s="52">
        <f>IFERROR(VLOOKUP(L622,INPUTS!$A$107:$B$120,2,0),0.0082)</f>
        <v>0.0082</v>
      </c>
      <c r="S622" s="52">
        <f t="shared" si="752"/>
        <v>45.674</v>
      </c>
      <c r="T622" s="15">
        <f t="shared" si="753"/>
        <v>121721.21</v>
      </c>
      <c r="U622" s="15">
        <f>T622/INPUTS!$B$7*1000</f>
        <v>152151512.5</v>
      </c>
      <c r="V622" s="15">
        <f>T622*INPUTS!$B$6</f>
        <v>384639.0236</v>
      </c>
      <c r="W622" s="54" t="s">
        <v>396</v>
      </c>
      <c r="X622" s="54" t="s">
        <v>396</v>
      </c>
      <c r="Y622" s="67">
        <f>IFERROR(VLOOKUP(E622,INPUTS!$A$44:$B$103,2,0),0)</f>
        <v>0.005</v>
      </c>
      <c r="Z622" s="15">
        <f t="shared" si="705"/>
        <v>608.60605</v>
      </c>
      <c r="AA622" s="20">
        <f>IFERROR(VLOOKUP(E622,INPUTS!$A$44:$C$103,3,0),SCENARIOS!$J$24)</f>
        <v>0.03</v>
      </c>
      <c r="AB622" s="15">
        <f t="shared" ref="AB622:AF622" si="756">$T622*AA622*(1+$Q622)^AB$2</f>
        <v>4031.70153909828</v>
      </c>
      <c r="AC622" s="20">
        <f>IFERROR(VLOOKUP($E622,INPUTS!$A$44:$G$103,4,0),SCENARIOS!$K$24)</f>
        <v>0.1</v>
      </c>
      <c r="AD622" s="15">
        <f t="shared" si="756"/>
        <v>14837.747578501</v>
      </c>
      <c r="AE622" s="20">
        <f>IFERROR(VLOOKUP($E622,INPUTS!$A$44:$G$103,5,0),SCENARIOS!$L$24)</f>
        <v>0.2</v>
      </c>
      <c r="AF622" s="15">
        <f t="shared" si="756"/>
        <v>32764.1445283005</v>
      </c>
      <c r="AG622" s="20">
        <f>IFERROR(VLOOKUP($E622,INPUTS!$A$44:$G$103,6,0),SCENARIOS!$M$24)</f>
        <v>0.3</v>
      </c>
      <c r="AH622" s="15">
        <f t="shared" si="707"/>
        <v>54261.3945104503</v>
      </c>
      <c r="AI622" s="20">
        <f>IFERROR(VLOOKUP($E622,INPUTS!$A$44:$G$103,7,0),SCENARIOS!$N$24)</f>
        <v>0.4</v>
      </c>
      <c r="AJ622" s="15">
        <f t="shared" si="708"/>
        <v>79878.6187118001</v>
      </c>
      <c r="AL622" t="str">
        <f t="shared" si="711"/>
        <v>Y</v>
      </c>
      <c r="AM622" s="21">
        <f t="shared" si="712"/>
        <v>199696.5467795</v>
      </c>
    </row>
    <row r="623" ht="15" customHeight="1" spans="1:39">
      <c r="A623" s="24" t="s">
        <v>2373</v>
      </c>
      <c r="B623" s="52" t="s">
        <v>414</v>
      </c>
      <c r="C623" s="52" t="s">
        <v>415</v>
      </c>
      <c r="D623" s="52" t="s">
        <v>929</v>
      </c>
      <c r="E623" s="10" t="s">
        <v>245</v>
      </c>
      <c r="F623" s="52" t="s">
        <v>930</v>
      </c>
      <c r="G623" s="52" t="s">
        <v>169</v>
      </c>
      <c r="H623" s="52" t="s">
        <v>203</v>
      </c>
      <c r="I623" s="52" t="s">
        <v>399</v>
      </c>
      <c r="J623" s="52" t="s">
        <v>165</v>
      </c>
      <c r="K623" s="52" t="s">
        <v>931</v>
      </c>
      <c r="L623" s="53" t="s">
        <v>1628</v>
      </c>
      <c r="M623" s="13">
        <v>2665</v>
      </c>
      <c r="N623" s="14">
        <f t="shared" si="709"/>
        <v>7.3013698630137</v>
      </c>
      <c r="O623" s="15">
        <v>5840</v>
      </c>
      <c r="P623" s="15">
        <f t="shared" si="751"/>
        <v>15563600</v>
      </c>
      <c r="Q623" s="16">
        <f>IFERROR(VLOOKUP(G623,SCENARIOS!$A$13:$E$18,3,0),0.025)</f>
        <v>0.02</v>
      </c>
      <c r="R623" s="52">
        <f>IFERROR(VLOOKUP(L623,INPUTS!$A$107:$B$120,2,0),0.0082)</f>
        <v>0.0082</v>
      </c>
      <c r="S623" s="52">
        <f t="shared" si="752"/>
        <v>47.888</v>
      </c>
      <c r="T623" s="15">
        <f t="shared" si="753"/>
        <v>127621.52</v>
      </c>
      <c r="U623" s="15">
        <f>T623/INPUTS!$B$7*1000</f>
        <v>159526900</v>
      </c>
      <c r="V623" s="15">
        <f>T623*INPUTS!$B$6</f>
        <v>403284.0032</v>
      </c>
      <c r="W623" s="54" t="s">
        <v>396</v>
      </c>
      <c r="X623" s="54" t="s">
        <v>396</v>
      </c>
      <c r="Y623" s="67">
        <f>IFERROR(VLOOKUP(E623,INPUTS!$A$44:$B$103,2,0),0)</f>
        <v>0.005</v>
      </c>
      <c r="Z623" s="15">
        <f t="shared" si="705"/>
        <v>638.1076</v>
      </c>
      <c r="AA623" s="20">
        <f>IFERROR(VLOOKUP(E623,INPUTS!$A$44:$C$103,3,0),SCENARIOS!$J$24)</f>
        <v>0.03</v>
      </c>
      <c r="AB623" s="15">
        <f t="shared" ref="AB623:AF623" si="757">$T623*AA623*(1+$Q623)^AB$2</f>
        <v>4227.13410921615</v>
      </c>
      <c r="AC623" s="20">
        <f>IFERROR(VLOOKUP($E623,INPUTS!$A$44:$G$103,4,0),SCENARIOS!$K$24)</f>
        <v>0.1</v>
      </c>
      <c r="AD623" s="15">
        <f t="shared" si="757"/>
        <v>15556.9920751249</v>
      </c>
      <c r="AE623" s="20">
        <f>IFERROR(VLOOKUP($E623,INPUTS!$A$44:$G$103,5,0),SCENARIOS!$L$24)</f>
        <v>0.2</v>
      </c>
      <c r="AF623" s="15">
        <f t="shared" si="757"/>
        <v>34352.3526113599</v>
      </c>
      <c r="AG623" s="20">
        <f>IFERROR(VLOOKUP($E623,INPUTS!$A$44:$G$103,6,0),SCENARIOS!$M$24)</f>
        <v>0.3</v>
      </c>
      <c r="AH623" s="15">
        <f t="shared" si="707"/>
        <v>56891.6595944398</v>
      </c>
      <c r="AI623" s="20">
        <f>IFERROR(VLOOKUP($E623,INPUTS!$A$44:$G$103,7,0),SCENARIOS!$N$24)</f>
        <v>0.4</v>
      </c>
      <c r="AJ623" s="15">
        <f t="shared" si="708"/>
        <v>83750.6522938802</v>
      </c>
      <c r="AL623" t="str">
        <f t="shared" si="711"/>
        <v>Y</v>
      </c>
      <c r="AM623" s="21">
        <f t="shared" si="712"/>
        <v>209376.6307347</v>
      </c>
    </row>
    <row r="624" ht="15" customHeight="1" spans="1:39">
      <c r="A624" s="6" t="s">
        <v>2374</v>
      </c>
      <c r="B624" s="52" t="s">
        <v>414</v>
      </c>
      <c r="C624" s="52" t="s">
        <v>415</v>
      </c>
      <c r="D624" s="52" t="s">
        <v>929</v>
      </c>
      <c r="E624" s="10" t="s">
        <v>245</v>
      </c>
      <c r="F624" s="52" t="s">
        <v>930</v>
      </c>
      <c r="G624" s="52" t="s">
        <v>169</v>
      </c>
      <c r="H624" s="52" t="s">
        <v>204</v>
      </c>
      <c r="I624" s="52" t="s">
        <v>405</v>
      </c>
      <c r="J624" s="52" t="s">
        <v>165</v>
      </c>
      <c r="K624" s="52" t="s">
        <v>931</v>
      </c>
      <c r="L624" s="53" t="s">
        <v>288</v>
      </c>
      <c r="M624" s="13">
        <v>2001</v>
      </c>
      <c r="N624" s="14">
        <f t="shared" si="709"/>
        <v>5.48219178082192</v>
      </c>
      <c r="O624" s="15">
        <v>5870</v>
      </c>
      <c r="P624" s="15">
        <f t="shared" si="751"/>
        <v>11745870</v>
      </c>
      <c r="Q624" s="16">
        <f>IFERROR(VLOOKUP(G624,SCENARIOS!$A$13:$E$18,3,0),0.025)</f>
        <v>0.02</v>
      </c>
      <c r="R624" s="52">
        <f>IFERROR(VLOOKUP(L624,INPUTS!$A$107:$B$120,2,0),0.0082)</f>
        <v>0.0085</v>
      </c>
      <c r="S624" s="52">
        <f t="shared" si="752"/>
        <v>49.895</v>
      </c>
      <c r="T624" s="15">
        <f t="shared" si="753"/>
        <v>99839.895</v>
      </c>
      <c r="U624" s="15">
        <f>T624/INPUTS!$B$7*1000</f>
        <v>124799868.75</v>
      </c>
      <c r="V624" s="15">
        <f>T624*INPUTS!$B$6</f>
        <v>315494.0682</v>
      </c>
      <c r="W624" s="54" t="s">
        <v>396</v>
      </c>
      <c r="X624" s="54" t="s">
        <v>396</v>
      </c>
      <c r="Y624" s="67">
        <f>IFERROR(VLOOKUP(E624,INPUTS!$A$44:$B$103,2,0),0)</f>
        <v>0.005</v>
      </c>
      <c r="Z624" s="15">
        <f t="shared" si="705"/>
        <v>499.199475</v>
      </c>
      <c r="AA624" s="20">
        <f>IFERROR(VLOOKUP(E624,INPUTS!$A$44:$C$103,3,0),SCENARIOS!$J$24)</f>
        <v>0.03</v>
      </c>
      <c r="AB624" s="15">
        <f t="shared" ref="AB624:AF624" si="758">$T624*AA624*(1+$Q624)^AB$2</f>
        <v>3306.93934389011</v>
      </c>
      <c r="AC624" s="20">
        <f>IFERROR(VLOOKUP($E624,INPUTS!$A$44:$G$103,4,0),SCENARIOS!$K$24)</f>
        <v>0.1</v>
      </c>
      <c r="AD624" s="15">
        <f t="shared" si="758"/>
        <v>12170.4274897862</v>
      </c>
      <c r="AE624" s="20">
        <f>IFERROR(VLOOKUP($E624,INPUTS!$A$44:$G$103,5,0),SCENARIOS!$L$24)</f>
        <v>0.2</v>
      </c>
      <c r="AF624" s="15">
        <f t="shared" si="758"/>
        <v>26874.2707164211</v>
      </c>
      <c r="AG624" s="20">
        <f>IFERROR(VLOOKUP($E624,INPUTS!$A$44:$G$103,6,0),SCENARIOS!$M$24)</f>
        <v>0.3</v>
      </c>
      <c r="AH624" s="15">
        <f t="shared" si="707"/>
        <v>44507.0495970007</v>
      </c>
      <c r="AI624" s="20">
        <f>IFERROR(VLOOKUP($E624,INPUTS!$A$44:$G$103,7,0),SCENARIOS!$N$24)</f>
        <v>0.4</v>
      </c>
      <c r="AJ624" s="15">
        <f t="shared" si="708"/>
        <v>65519.1720894917</v>
      </c>
      <c r="AL624" t="str">
        <f t="shared" si="711"/>
        <v>Y</v>
      </c>
      <c r="AM624" s="21">
        <f t="shared" si="712"/>
        <v>163797.930223729</v>
      </c>
    </row>
    <row r="625" ht="15" customHeight="1" spans="1:39">
      <c r="A625" s="24" t="s">
        <v>2375</v>
      </c>
      <c r="B625" s="52" t="s">
        <v>414</v>
      </c>
      <c r="C625" s="52" t="s">
        <v>415</v>
      </c>
      <c r="D625" s="52" t="s">
        <v>929</v>
      </c>
      <c r="E625" s="10" t="s">
        <v>245</v>
      </c>
      <c r="F625" s="52" t="s">
        <v>930</v>
      </c>
      <c r="G625" s="52" t="s">
        <v>169</v>
      </c>
      <c r="H625" s="52" t="s">
        <v>207</v>
      </c>
      <c r="I625" s="52" t="s">
        <v>609</v>
      </c>
      <c r="J625" s="52" t="s">
        <v>165</v>
      </c>
      <c r="K625" s="52" t="s">
        <v>931</v>
      </c>
      <c r="L625" s="53" t="s">
        <v>288</v>
      </c>
      <c r="M625" s="13">
        <v>1333</v>
      </c>
      <c r="N625" s="14">
        <f t="shared" si="709"/>
        <v>3.65205479452055</v>
      </c>
      <c r="O625" s="15">
        <v>6890</v>
      </c>
      <c r="P625" s="15">
        <f t="shared" si="751"/>
        <v>9184370</v>
      </c>
      <c r="Q625" s="16">
        <f>IFERROR(VLOOKUP(G625,SCENARIOS!$A$13:$E$18,3,0),0.025)</f>
        <v>0.02</v>
      </c>
      <c r="R625" s="52">
        <f>IFERROR(VLOOKUP(L625,INPUTS!$A$107:$B$120,2,0),0.0082)</f>
        <v>0.0085</v>
      </c>
      <c r="S625" s="52">
        <f t="shared" si="752"/>
        <v>58.565</v>
      </c>
      <c r="T625" s="15">
        <f t="shared" si="753"/>
        <v>78067.145</v>
      </c>
      <c r="U625" s="15">
        <f>T625/INPUTS!$B$7*1000</f>
        <v>97583931.25</v>
      </c>
      <c r="V625" s="15">
        <f>T625*INPUTS!$B$6</f>
        <v>246692.1782</v>
      </c>
      <c r="W625" s="54" t="s">
        <v>396</v>
      </c>
      <c r="X625" s="54" t="s">
        <v>396</v>
      </c>
      <c r="Y625" s="67">
        <f>IFERROR(VLOOKUP(E625,INPUTS!$A$44:$B$103,2,0),0)</f>
        <v>0.005</v>
      </c>
      <c r="Z625" s="15">
        <f t="shared" si="705"/>
        <v>390.335725</v>
      </c>
      <c r="AA625" s="20">
        <f>IFERROR(VLOOKUP(E625,INPUTS!$A$44:$C$103,3,0),SCENARIOS!$J$24)</f>
        <v>0.03</v>
      </c>
      <c r="AB625" s="15">
        <f t="shared" ref="AB625:AF625" si="759">$T625*AA625*(1+$Q625)^AB$2</f>
        <v>2585.77308465393</v>
      </c>
      <c r="AC625" s="20">
        <f>IFERROR(VLOOKUP($E625,INPUTS!$A$44:$G$103,4,0),SCENARIOS!$K$24)</f>
        <v>0.1</v>
      </c>
      <c r="AD625" s="15">
        <f t="shared" si="759"/>
        <v>9516.34141399216</v>
      </c>
      <c r="AE625" s="20">
        <f>IFERROR(VLOOKUP($E625,INPUTS!$A$44:$G$103,5,0),SCENARIOS!$L$24)</f>
        <v>0.2</v>
      </c>
      <c r="AF625" s="15">
        <f t="shared" si="759"/>
        <v>21013.6197437718</v>
      </c>
      <c r="AG625" s="20">
        <f>IFERROR(VLOOKUP($E625,INPUTS!$A$44:$G$103,6,0),SCENARIOS!$M$24)</f>
        <v>0.3</v>
      </c>
      <c r="AH625" s="15">
        <f t="shared" si="707"/>
        <v>34801.1012472644</v>
      </c>
      <c r="AI625" s="20">
        <f>IFERROR(VLOOKUP($E625,INPUTS!$A$44:$G$103,7,0),SCENARIOS!$N$24)</f>
        <v>0.4</v>
      </c>
      <c r="AJ625" s="15">
        <f t="shared" si="708"/>
        <v>51230.9704230989</v>
      </c>
      <c r="AL625" t="str">
        <f t="shared" si="711"/>
        <v>Y</v>
      </c>
      <c r="AM625" s="21">
        <f t="shared" si="712"/>
        <v>128077.426057747</v>
      </c>
    </row>
    <row r="626" ht="15" customHeight="1" spans="1:39">
      <c r="A626" s="6" t="s">
        <v>2376</v>
      </c>
      <c r="B626" s="52" t="s">
        <v>414</v>
      </c>
      <c r="C626" s="52" t="s">
        <v>415</v>
      </c>
      <c r="D626" s="52" t="s">
        <v>929</v>
      </c>
      <c r="E626" s="10" t="s">
        <v>245</v>
      </c>
      <c r="F626" s="52" t="s">
        <v>930</v>
      </c>
      <c r="G626" s="52" t="s">
        <v>169</v>
      </c>
      <c r="H626" s="52" t="s">
        <v>223</v>
      </c>
      <c r="I626" s="52" t="s">
        <v>665</v>
      </c>
      <c r="J626" s="52" t="s">
        <v>165</v>
      </c>
      <c r="K626" s="52" t="s">
        <v>931</v>
      </c>
      <c r="L626" s="53" t="s">
        <v>288</v>
      </c>
      <c r="M626" s="13">
        <v>1333</v>
      </c>
      <c r="N626" s="14">
        <f t="shared" si="709"/>
        <v>3.65205479452055</v>
      </c>
      <c r="O626" s="15">
        <v>9120</v>
      </c>
      <c r="P626" s="15">
        <f t="shared" si="751"/>
        <v>12156960</v>
      </c>
      <c r="Q626" s="16">
        <f>IFERROR(VLOOKUP(G626,SCENARIOS!$A$13:$E$18,3,0),0.025)</f>
        <v>0.02</v>
      </c>
      <c r="R626" s="52">
        <f>IFERROR(VLOOKUP(L626,INPUTS!$A$107:$B$120,2,0),0.0082)</f>
        <v>0.0085</v>
      </c>
      <c r="S626" s="52">
        <f t="shared" si="752"/>
        <v>77.52</v>
      </c>
      <c r="T626" s="15">
        <f t="shared" si="753"/>
        <v>103334.16</v>
      </c>
      <c r="U626" s="15">
        <f>T626/INPUTS!$B$7*1000</f>
        <v>129167700</v>
      </c>
      <c r="V626" s="15">
        <f>T626*INPUTS!$B$6</f>
        <v>326535.9456</v>
      </c>
      <c r="W626" s="54" t="s">
        <v>396</v>
      </c>
      <c r="X626" s="54" t="s">
        <v>396</v>
      </c>
      <c r="Y626" s="67">
        <f>IFERROR(VLOOKUP(E626,INPUTS!$A$44:$B$103,2,0),0)</f>
        <v>0.005</v>
      </c>
      <c r="Z626" s="15">
        <f t="shared" si="705"/>
        <v>516.6708</v>
      </c>
      <c r="AA626" s="20">
        <f>IFERROR(VLOOKUP(E626,INPUTS!$A$44:$C$103,3,0),SCENARIOS!$J$24)</f>
        <v>0.03</v>
      </c>
      <c r="AB626" s="15">
        <f t="shared" ref="AB626:AF626" si="760">$T626*AA626*(1+$Q626)^AB$2</f>
        <v>3422.67787112392</v>
      </c>
      <c r="AC626" s="20">
        <f>IFERROR(VLOOKUP($E626,INPUTS!$A$44:$G$103,4,0),SCENARIOS!$K$24)</f>
        <v>0.1</v>
      </c>
      <c r="AD626" s="15">
        <f t="shared" si="760"/>
        <v>12596.3764434845</v>
      </c>
      <c r="AE626" s="20">
        <f>IFERROR(VLOOKUP($E626,INPUTS!$A$44:$G$103,5,0),SCENARIOS!$L$24)</f>
        <v>0.2</v>
      </c>
      <c r="AF626" s="15">
        <f t="shared" si="760"/>
        <v>27814.8348422639</v>
      </c>
      <c r="AG626" s="20">
        <f>IFERROR(VLOOKUP($E626,INPUTS!$A$44:$G$103,6,0),SCENARIOS!$M$24)</f>
        <v>0.3</v>
      </c>
      <c r="AH626" s="15">
        <f t="shared" si="707"/>
        <v>46064.7377902832</v>
      </c>
      <c r="AI626" s="20">
        <f>IFERROR(VLOOKUP($E626,INPUTS!$A$44:$G$103,7,0),SCENARIOS!$N$24)</f>
        <v>0.4</v>
      </c>
      <c r="AJ626" s="15">
        <f t="shared" si="708"/>
        <v>67812.256931591</v>
      </c>
      <c r="AL626" t="str">
        <f t="shared" si="711"/>
        <v>Y</v>
      </c>
      <c r="AM626" s="21">
        <f t="shared" si="712"/>
        <v>169530.642328977</v>
      </c>
    </row>
    <row r="627" ht="15" customHeight="1" spans="1:39">
      <c r="A627" s="24" t="s">
        <v>2377</v>
      </c>
      <c r="B627" s="52" t="s">
        <v>414</v>
      </c>
      <c r="C627" s="52" t="s">
        <v>415</v>
      </c>
      <c r="D627" s="52" t="s">
        <v>929</v>
      </c>
      <c r="E627" s="10" t="s">
        <v>245</v>
      </c>
      <c r="F627" s="52" t="s">
        <v>930</v>
      </c>
      <c r="G627" s="52" t="s">
        <v>169</v>
      </c>
      <c r="H627" s="52" t="s">
        <v>452</v>
      </c>
      <c r="I627" s="52" t="s">
        <v>451</v>
      </c>
      <c r="J627" s="52" t="s">
        <v>181</v>
      </c>
      <c r="K627" s="52" t="s">
        <v>931</v>
      </c>
      <c r="L627" s="53" t="s">
        <v>288</v>
      </c>
      <c r="M627" s="13">
        <v>1333</v>
      </c>
      <c r="N627" s="14">
        <f t="shared" si="709"/>
        <v>3.65205479452055</v>
      </c>
      <c r="O627" s="15">
        <v>7700</v>
      </c>
      <c r="P627" s="15">
        <f t="shared" si="751"/>
        <v>10264100</v>
      </c>
      <c r="Q627" s="16">
        <f>IFERROR(VLOOKUP(G627,SCENARIOS!$A$13:$E$18,3,0),0.025)</f>
        <v>0.02</v>
      </c>
      <c r="R627" s="52">
        <f>IFERROR(VLOOKUP(L627,INPUTS!$A$107:$B$120,2,0),0.0082)</f>
        <v>0.0085</v>
      </c>
      <c r="S627" s="52">
        <f t="shared" si="752"/>
        <v>65.45</v>
      </c>
      <c r="T627" s="15">
        <f t="shared" si="753"/>
        <v>87244.85</v>
      </c>
      <c r="U627" s="15">
        <f>T627/INPUTS!$B$7*1000</f>
        <v>109056062.5</v>
      </c>
      <c r="V627" s="15">
        <f>T627*INPUTS!$B$6</f>
        <v>275693.726</v>
      </c>
      <c r="W627" s="54" t="s">
        <v>521</v>
      </c>
      <c r="X627" s="54" t="s">
        <v>396</v>
      </c>
      <c r="Y627" s="67">
        <f>IFERROR(VLOOKUP(E627,INPUTS!$A$44:$B$103,2,0),0)</f>
        <v>0.005</v>
      </c>
      <c r="Z627" s="15">
        <f t="shared" si="705"/>
        <v>436.22425</v>
      </c>
      <c r="AA627" s="20">
        <f>IFERROR(VLOOKUP(E627,INPUTS!$A$44:$C$103,3,0),SCENARIOS!$J$24)</f>
        <v>0.03</v>
      </c>
      <c r="AB627" s="15">
        <f t="shared" ref="AB627:AF627" si="761">$T627*AA627*(1+$Q627)^AB$2</f>
        <v>2889.76092189191</v>
      </c>
      <c r="AC627" s="20">
        <f>IFERROR(VLOOKUP($E627,INPUTS!$A$44:$G$103,4,0),SCENARIOS!$K$24)</f>
        <v>0.1</v>
      </c>
      <c r="AD627" s="15">
        <f t="shared" si="761"/>
        <v>10635.098532328</v>
      </c>
      <c r="AE627" s="20">
        <f>IFERROR(VLOOKUP($E627,INPUTS!$A$44:$G$103,5,0),SCENARIOS!$L$24)</f>
        <v>0.2</v>
      </c>
      <c r="AF627" s="15">
        <f t="shared" si="761"/>
        <v>23484.0162593676</v>
      </c>
      <c r="AG627" s="20">
        <f>IFERROR(VLOOKUP($E627,INPUTS!$A$44:$G$103,6,0),SCENARIOS!$M$24)</f>
        <v>0.3</v>
      </c>
      <c r="AH627" s="15">
        <f t="shared" si="707"/>
        <v>38892.3773010066</v>
      </c>
      <c r="AI627" s="20">
        <f>IFERROR(VLOOKUP($E627,INPUTS!$A$44:$G$103,7,0),SCENARIOS!$N$24)</f>
        <v>0.4</v>
      </c>
      <c r="AJ627" s="15">
        <f t="shared" si="708"/>
        <v>57253.7695584705</v>
      </c>
      <c r="AL627" t="str">
        <f t="shared" si="711"/>
        <v>Y</v>
      </c>
      <c r="AM627" s="21">
        <f t="shared" si="712"/>
        <v>143134.423896176</v>
      </c>
    </row>
    <row r="628" ht="15" customHeight="1" spans="1:39">
      <c r="A628" s="6" t="s">
        <v>2378</v>
      </c>
      <c r="B628" s="52" t="s">
        <v>414</v>
      </c>
      <c r="C628" s="52" t="s">
        <v>415</v>
      </c>
      <c r="D628" s="52" t="s">
        <v>929</v>
      </c>
      <c r="E628" s="10" t="s">
        <v>250</v>
      </c>
      <c r="F628" s="52" t="s">
        <v>930</v>
      </c>
      <c r="G628" s="52" t="s">
        <v>169</v>
      </c>
      <c r="H628" s="52" t="s">
        <v>224</v>
      </c>
      <c r="I628" s="52" t="s">
        <v>938</v>
      </c>
      <c r="J628" s="52" t="s">
        <v>165</v>
      </c>
      <c r="K628" s="52" t="s">
        <v>931</v>
      </c>
      <c r="L628" s="53" t="s">
        <v>293</v>
      </c>
      <c r="M628" s="13">
        <v>2665</v>
      </c>
      <c r="N628" s="14">
        <f t="shared" si="709"/>
        <v>7.3013698630137</v>
      </c>
      <c r="O628" s="15">
        <v>7130</v>
      </c>
      <c r="P628" s="15">
        <f t="shared" si="751"/>
        <v>19001450</v>
      </c>
      <c r="Q628" s="16">
        <f>IFERROR(VLOOKUP(G628,SCENARIOS!$A$13:$E$18,3,0),0.025)</f>
        <v>0.02</v>
      </c>
      <c r="R628" s="52">
        <f>IFERROR(VLOOKUP(L628,INPUTS!$A$107:$B$120,2,0),0.0082)</f>
        <v>0.0079</v>
      </c>
      <c r="S628" s="52">
        <f t="shared" si="752"/>
        <v>56.327</v>
      </c>
      <c r="T628" s="15">
        <f t="shared" si="753"/>
        <v>150111.455</v>
      </c>
      <c r="U628" s="15">
        <f>T628/INPUTS!$B$7*1000</f>
        <v>187639318.75</v>
      </c>
      <c r="V628" s="15">
        <f>T628*INPUTS!$B$6</f>
        <v>474352.1978</v>
      </c>
      <c r="W628" s="54" t="s">
        <v>396</v>
      </c>
      <c r="X628" s="54" t="s">
        <v>396</v>
      </c>
      <c r="Y628" s="67">
        <f>IFERROR(VLOOKUP(E628,INPUTS!$A$44:$B$103,2,0),0)</f>
        <v>0.005</v>
      </c>
      <c r="Z628" s="15">
        <f t="shared" si="705"/>
        <v>750.557275</v>
      </c>
      <c r="AA628" s="20">
        <f>IFERROR(VLOOKUP(E628,INPUTS!$A$44:$C$103,3,0),SCENARIOS!$J$24)</f>
        <v>0.03</v>
      </c>
      <c r="AB628" s="15">
        <f t="shared" ref="AB628:AF628" si="762">$T628*AA628*(1+$Q628)^AB$2</f>
        <v>4972.05527417762</v>
      </c>
      <c r="AC628" s="20">
        <f>IFERROR(VLOOKUP($E628,INPUTS!$A$44:$G$103,4,0),SCENARIOS!$K$24)</f>
        <v>0.1</v>
      </c>
      <c r="AD628" s="15">
        <f t="shared" si="762"/>
        <v>18298.5026022294</v>
      </c>
      <c r="AE628" s="20">
        <f>IFERROR(VLOOKUP($E628,INPUTS!$A$44:$G$103,5,0),SCENARIOS!$L$24)</f>
        <v>0.2</v>
      </c>
      <c r="AF628" s="15">
        <f t="shared" si="762"/>
        <v>40406.0509008535</v>
      </c>
      <c r="AG628" s="20">
        <f>IFERROR(VLOOKUP($E628,INPUTS!$A$44:$G$103,6,0),SCENARIOS!$M$24)</f>
        <v>0.3</v>
      </c>
      <c r="AH628" s="15">
        <f t="shared" si="707"/>
        <v>66917.3176991316</v>
      </c>
      <c r="AI628" s="20">
        <f>IFERROR(VLOOKUP($E628,INPUTS!$A$44:$G$103,7,0),SCENARIOS!$N$24)</f>
        <v>0.4</v>
      </c>
      <c r="AJ628" s="15">
        <f t="shared" si="708"/>
        <v>98509.501164329</v>
      </c>
      <c r="AL628" t="str">
        <f t="shared" si="711"/>
        <v>Y</v>
      </c>
      <c r="AM628" s="21">
        <f t="shared" si="712"/>
        <v>246273.752910823</v>
      </c>
    </row>
    <row r="629" ht="15" customHeight="1" spans="1:39">
      <c r="A629" s="24" t="s">
        <v>2379</v>
      </c>
      <c r="B629" s="52" t="s">
        <v>414</v>
      </c>
      <c r="C629" s="52" t="s">
        <v>415</v>
      </c>
      <c r="D629" s="52" t="s">
        <v>929</v>
      </c>
      <c r="E629" s="10" t="s">
        <v>250</v>
      </c>
      <c r="F629" s="52" t="s">
        <v>930</v>
      </c>
      <c r="G629" s="52" t="s">
        <v>169</v>
      </c>
      <c r="H629" s="52" t="s">
        <v>204</v>
      </c>
      <c r="I629" s="52" t="s">
        <v>405</v>
      </c>
      <c r="J629" s="52" t="s">
        <v>165</v>
      </c>
      <c r="K629" s="52" t="s">
        <v>931</v>
      </c>
      <c r="L629" s="53" t="s">
        <v>288</v>
      </c>
      <c r="M629" s="13">
        <v>1333</v>
      </c>
      <c r="N629" s="14">
        <f t="shared" si="709"/>
        <v>3.65205479452055</v>
      </c>
      <c r="O629" s="15">
        <v>7780</v>
      </c>
      <c r="P629" s="15">
        <f t="shared" si="751"/>
        <v>10370740</v>
      </c>
      <c r="Q629" s="16">
        <f>IFERROR(VLOOKUP(G629,SCENARIOS!$A$13:$E$18,3,0),0.025)</f>
        <v>0.02</v>
      </c>
      <c r="R629" s="52">
        <f>IFERROR(VLOOKUP(L629,INPUTS!$A$107:$B$120,2,0),0.0082)</f>
        <v>0.0085</v>
      </c>
      <c r="S629" s="52">
        <f t="shared" si="752"/>
        <v>66.13</v>
      </c>
      <c r="T629" s="15">
        <f t="shared" si="753"/>
        <v>88151.29</v>
      </c>
      <c r="U629" s="15">
        <f>T629/INPUTS!$B$7*1000</f>
        <v>110189112.5</v>
      </c>
      <c r="V629" s="15">
        <f>T629*INPUTS!$B$6</f>
        <v>278558.0764</v>
      </c>
      <c r="W629" s="54" t="s">
        <v>396</v>
      </c>
      <c r="X629" s="54" t="s">
        <v>396</v>
      </c>
      <c r="Y629" s="67">
        <f>IFERROR(VLOOKUP(E629,INPUTS!$A$44:$B$103,2,0),0)</f>
        <v>0.005</v>
      </c>
      <c r="Z629" s="15">
        <f t="shared" si="705"/>
        <v>440.75645</v>
      </c>
      <c r="AA629" s="20">
        <f>IFERROR(VLOOKUP(E629,INPUTS!$A$44:$C$103,3,0),SCENARIOS!$J$24)</f>
        <v>0.03</v>
      </c>
      <c r="AB629" s="15">
        <f t="shared" ref="AB629:AF629" si="763">$T629*AA629*(1+$Q629)^AB$2</f>
        <v>2919.78441198948</v>
      </c>
      <c r="AC629" s="20">
        <f>IFERROR(VLOOKUP($E629,INPUTS!$A$44:$G$103,4,0),SCENARIOS!$K$24)</f>
        <v>0.1</v>
      </c>
      <c r="AD629" s="15">
        <f t="shared" si="763"/>
        <v>10745.593062534</v>
      </c>
      <c r="AE629" s="20">
        <f>IFERROR(VLOOKUP($E629,INPUTS!$A$44:$G$103,5,0),SCENARIOS!$L$24)</f>
        <v>0.2</v>
      </c>
      <c r="AF629" s="15">
        <f t="shared" si="763"/>
        <v>23728.0060386857</v>
      </c>
      <c r="AG629" s="20">
        <f>IFERROR(VLOOKUP($E629,INPUTS!$A$44:$G$103,6,0),SCENARIOS!$M$24)</f>
        <v>0.3</v>
      </c>
      <c r="AH629" s="15">
        <f t="shared" si="707"/>
        <v>39296.4539482898</v>
      </c>
      <c r="AI629" s="20">
        <f>IFERROR(VLOOKUP($E629,INPUTS!$A$44:$G$103,7,0),SCENARIOS!$N$24)</f>
        <v>0.4</v>
      </c>
      <c r="AJ629" s="15">
        <f t="shared" si="708"/>
        <v>57848.6139175195</v>
      </c>
      <c r="AL629" t="str">
        <f t="shared" si="711"/>
        <v>Y</v>
      </c>
      <c r="AM629" s="21">
        <f t="shared" si="712"/>
        <v>144621.534793799</v>
      </c>
    </row>
    <row r="630" ht="15" customHeight="1" spans="1:39">
      <c r="A630" s="6" t="s">
        <v>2380</v>
      </c>
      <c r="B630" s="52" t="s">
        <v>414</v>
      </c>
      <c r="C630" s="52" t="s">
        <v>415</v>
      </c>
      <c r="D630" s="52" t="s">
        <v>929</v>
      </c>
      <c r="E630" s="10" t="s">
        <v>250</v>
      </c>
      <c r="F630" s="52" t="s">
        <v>930</v>
      </c>
      <c r="G630" s="52" t="s">
        <v>169</v>
      </c>
      <c r="H630" s="52" t="s">
        <v>200</v>
      </c>
      <c r="I630" s="52" t="s">
        <v>391</v>
      </c>
      <c r="J630" s="52" t="s">
        <v>165</v>
      </c>
      <c r="K630" s="52" t="s">
        <v>931</v>
      </c>
      <c r="L630" s="53" t="s">
        <v>288</v>
      </c>
      <c r="M630" s="13">
        <v>1333</v>
      </c>
      <c r="N630" s="14">
        <f t="shared" si="709"/>
        <v>3.65205479452055</v>
      </c>
      <c r="O630" s="15">
        <v>8590</v>
      </c>
      <c r="P630" s="15">
        <f t="shared" si="751"/>
        <v>11450470</v>
      </c>
      <c r="Q630" s="16">
        <f>IFERROR(VLOOKUP(G630,SCENARIOS!$A$13:$E$18,3,0),0.025)</f>
        <v>0.02</v>
      </c>
      <c r="R630" s="52">
        <f>IFERROR(VLOOKUP(L630,INPUTS!$A$107:$B$120,2,0),0.0082)</f>
        <v>0.0085</v>
      </c>
      <c r="S630" s="52">
        <f t="shared" si="752"/>
        <v>73.015</v>
      </c>
      <c r="T630" s="15">
        <f t="shared" si="753"/>
        <v>97328.995</v>
      </c>
      <c r="U630" s="15">
        <f>T630/INPUTS!$B$7*1000</f>
        <v>121661243.75</v>
      </c>
      <c r="V630" s="15">
        <f>T630*INPUTS!$B$6</f>
        <v>307559.6242</v>
      </c>
      <c r="W630" s="54" t="s">
        <v>396</v>
      </c>
      <c r="X630" s="54" t="s">
        <v>396</v>
      </c>
      <c r="Y630" s="67">
        <f>IFERROR(VLOOKUP(E630,INPUTS!$A$44:$B$103,2,0),0)</f>
        <v>0.005</v>
      </c>
      <c r="Z630" s="15">
        <f t="shared" si="705"/>
        <v>486.644975</v>
      </c>
      <c r="AA630" s="20">
        <f>IFERROR(VLOOKUP(E630,INPUTS!$A$44:$C$103,3,0),SCENARIOS!$J$24)</f>
        <v>0.03</v>
      </c>
      <c r="AB630" s="15">
        <f t="shared" ref="AB630:AF630" si="764">$T630*AA630*(1+$Q630)^AB$2</f>
        <v>3223.77224922746</v>
      </c>
      <c r="AC630" s="20">
        <f>IFERROR(VLOOKUP($E630,INPUTS!$A$44:$G$103,4,0),SCENARIOS!$K$24)</f>
        <v>0.1</v>
      </c>
      <c r="AD630" s="15">
        <f t="shared" si="764"/>
        <v>11864.3501808698</v>
      </c>
      <c r="AE630" s="20">
        <f>IFERROR(VLOOKUP($E630,INPUTS!$A$44:$G$103,5,0),SCENARIOS!$L$24)</f>
        <v>0.2</v>
      </c>
      <c r="AF630" s="15">
        <f t="shared" si="764"/>
        <v>26198.4025542815</v>
      </c>
      <c r="AG630" s="20">
        <f>IFERROR(VLOOKUP($E630,INPUTS!$A$44:$G$103,6,0),SCENARIOS!$M$24)</f>
        <v>0.3</v>
      </c>
      <c r="AH630" s="15">
        <f t="shared" si="707"/>
        <v>43387.7300020321</v>
      </c>
      <c r="AI630" s="20">
        <f>IFERROR(VLOOKUP($E630,INPUTS!$A$44:$G$103,7,0),SCENARIOS!$N$24)</f>
        <v>0.4</v>
      </c>
      <c r="AJ630" s="15">
        <f t="shared" si="708"/>
        <v>63871.4130528911</v>
      </c>
      <c r="AL630" t="str">
        <f t="shared" si="711"/>
        <v>N</v>
      </c>
      <c r="AM630" s="21">
        <f t="shared" si="712"/>
        <v>159678.532632228</v>
      </c>
    </row>
    <row r="631" ht="15" customHeight="1" spans="1:39">
      <c r="A631" s="24" t="s">
        <v>2381</v>
      </c>
      <c r="B631" s="52" t="s">
        <v>414</v>
      </c>
      <c r="C631" s="52" t="s">
        <v>415</v>
      </c>
      <c r="D631" s="52" t="s">
        <v>929</v>
      </c>
      <c r="E631" s="10" t="s">
        <v>250</v>
      </c>
      <c r="F631" s="52" t="s">
        <v>930</v>
      </c>
      <c r="G631" s="52" t="s">
        <v>169</v>
      </c>
      <c r="H631" s="52" t="s">
        <v>623</v>
      </c>
      <c r="I631" s="52" t="s">
        <v>622</v>
      </c>
      <c r="J631" s="52" t="s">
        <v>181</v>
      </c>
      <c r="K631" s="52" t="s">
        <v>931</v>
      </c>
      <c r="L631" s="53" t="s">
        <v>1567</v>
      </c>
      <c r="M631" s="13">
        <v>2665</v>
      </c>
      <c r="N631" s="14">
        <f t="shared" si="709"/>
        <v>7.3013698630137</v>
      </c>
      <c r="O631" s="15">
        <v>2150</v>
      </c>
      <c r="P631" s="15">
        <f t="shared" si="751"/>
        <v>5729750</v>
      </c>
      <c r="Q631" s="16">
        <f>IFERROR(VLOOKUP(G631,SCENARIOS!$A$13:$E$18,3,0),0.025)</f>
        <v>0.02</v>
      </c>
      <c r="R631" s="52">
        <f>IFERROR(VLOOKUP(L631,INPUTS!$A$107:$B$120,2,0),0.0082)</f>
        <v>0.0082</v>
      </c>
      <c r="S631" s="52">
        <f t="shared" si="752"/>
        <v>17.63</v>
      </c>
      <c r="T631" s="15">
        <f t="shared" si="753"/>
        <v>46983.95</v>
      </c>
      <c r="U631" s="15">
        <f>T631/INPUTS!$B$7*1000</f>
        <v>58729937.5</v>
      </c>
      <c r="V631" s="15">
        <f>T631*INPUTS!$B$6</f>
        <v>148469.282</v>
      </c>
      <c r="W631" s="54" t="s">
        <v>396</v>
      </c>
      <c r="X631" s="54" t="s">
        <v>396</v>
      </c>
      <c r="Y631" s="67">
        <f>IFERROR(VLOOKUP(E631,INPUTS!$A$44:$B$103,2,0),0)</f>
        <v>0.005</v>
      </c>
      <c r="Z631" s="15">
        <f t="shared" si="705"/>
        <v>234.91975</v>
      </c>
      <c r="AA631" s="20">
        <f>IFERROR(VLOOKUP(E631,INPUTS!$A$44:$C$103,3,0),SCENARIOS!$J$24)</f>
        <v>0.03</v>
      </c>
      <c r="AB631" s="15">
        <f t="shared" ref="AB631:AF631" si="765">$T631*AA631*(1+$Q631)^AB$2</f>
        <v>1556.22231760526</v>
      </c>
      <c r="AC631" s="20">
        <f>IFERROR(VLOOKUP($E631,INPUTS!$A$44:$G$103,4,0),SCENARIOS!$K$24)</f>
        <v>0.1</v>
      </c>
      <c r="AD631" s="15">
        <f t="shared" si="765"/>
        <v>5727.31728793127</v>
      </c>
      <c r="AE631" s="20">
        <f>IFERROR(VLOOKUP($E631,INPUTS!$A$44:$G$103,5,0),SCENARIOS!$L$24)</f>
        <v>0.2</v>
      </c>
      <c r="AF631" s="15">
        <f t="shared" si="765"/>
        <v>12646.8421428808</v>
      </c>
      <c r="AG631" s="20">
        <f>IFERROR(VLOOKUP($E631,INPUTS!$A$44:$G$103,6,0),SCENARIOS!$M$24)</f>
        <v>0.3</v>
      </c>
      <c r="AH631" s="15">
        <f t="shared" si="707"/>
        <v>20944.7034465832</v>
      </c>
      <c r="AI631" s="20">
        <f>IFERROR(VLOOKUP($E631,INPUTS!$A$44:$G$103,7,0),SCENARIOS!$N$24)</f>
        <v>0.4</v>
      </c>
      <c r="AJ631" s="15">
        <f t="shared" si="708"/>
        <v>30832.8600054525</v>
      </c>
      <c r="AL631" t="str">
        <f t="shared" si="711"/>
        <v>N</v>
      </c>
      <c r="AM631" s="21">
        <f t="shared" si="712"/>
        <v>77082.1500136311</v>
      </c>
    </row>
    <row r="632" ht="15" customHeight="1" spans="1:39">
      <c r="A632" s="6" t="s">
        <v>2382</v>
      </c>
      <c r="B632" s="52" t="s">
        <v>414</v>
      </c>
      <c r="C632" s="52" t="s">
        <v>415</v>
      </c>
      <c r="D632" s="52" t="s">
        <v>929</v>
      </c>
      <c r="E632" s="10" t="s">
        <v>250</v>
      </c>
      <c r="F632" s="52" t="s">
        <v>930</v>
      </c>
      <c r="G632" s="52" t="s">
        <v>169</v>
      </c>
      <c r="H632" s="52" t="s">
        <v>515</v>
      </c>
      <c r="I632" s="52" t="s">
        <v>514</v>
      </c>
      <c r="J632" s="52" t="s">
        <v>181</v>
      </c>
      <c r="K632" s="52" t="s">
        <v>931</v>
      </c>
      <c r="L632" s="53" t="s">
        <v>1567</v>
      </c>
      <c r="M632" s="13">
        <v>2001</v>
      </c>
      <c r="N632" s="14">
        <f t="shared" si="709"/>
        <v>5.48219178082192</v>
      </c>
      <c r="O632" s="15">
        <v>2850</v>
      </c>
      <c r="P632" s="15">
        <f t="shared" si="751"/>
        <v>5702850</v>
      </c>
      <c r="Q632" s="16">
        <f>IFERROR(VLOOKUP(G632,SCENARIOS!$A$13:$E$18,3,0),0.025)</f>
        <v>0.02</v>
      </c>
      <c r="R632" s="52">
        <f>IFERROR(VLOOKUP(L632,INPUTS!$A$107:$B$120,2,0),0.0082)</f>
        <v>0.0082</v>
      </c>
      <c r="S632" s="52">
        <f t="shared" si="752"/>
        <v>23.37</v>
      </c>
      <c r="T632" s="15">
        <f t="shared" si="753"/>
        <v>46763.37</v>
      </c>
      <c r="U632" s="15">
        <f>T632/INPUTS!$B$7*1000</f>
        <v>58454212.5</v>
      </c>
      <c r="V632" s="15">
        <f>T632*INPUTS!$B$6</f>
        <v>147772.2492</v>
      </c>
      <c r="W632" s="54" t="s">
        <v>396</v>
      </c>
      <c r="X632" s="54" t="s">
        <v>396</v>
      </c>
      <c r="Y632" s="67">
        <f>IFERROR(VLOOKUP(E632,INPUTS!$A$44:$B$103,2,0),0)</f>
        <v>0.005</v>
      </c>
      <c r="Z632" s="15">
        <f t="shared" si="705"/>
        <v>233.81685</v>
      </c>
      <c r="AA632" s="20">
        <f>IFERROR(VLOOKUP(E632,INPUTS!$A$44:$C$103,3,0),SCENARIOS!$J$24)</f>
        <v>0.03</v>
      </c>
      <c r="AB632" s="15">
        <f t="shared" ref="AB632:AF632" si="766">$T632*AA632*(1+$Q632)^AB$2</f>
        <v>1548.91617329816</v>
      </c>
      <c r="AC632" s="20">
        <f>IFERROR(VLOOKUP($E632,INPUTS!$A$44:$G$103,4,0),SCENARIOS!$K$24)</f>
        <v>0.1</v>
      </c>
      <c r="AD632" s="15">
        <f t="shared" si="766"/>
        <v>5700.42870901502</v>
      </c>
      <c r="AE632" s="20">
        <f>IFERROR(VLOOKUP($E632,INPUTS!$A$44:$G$103,5,0),SCENARIOS!$L$24)</f>
        <v>0.2</v>
      </c>
      <c r="AF632" s="15">
        <f t="shared" si="766"/>
        <v>12587.4678152673</v>
      </c>
      <c r="AG632" s="20">
        <f>IFERROR(VLOOKUP($E632,INPUTS!$A$44:$G$103,6,0),SCENARIOS!$M$24)</f>
        <v>0.3</v>
      </c>
      <c r="AH632" s="15">
        <f t="shared" si="707"/>
        <v>20846.3723636017</v>
      </c>
      <c r="AI632" s="20">
        <f>IFERROR(VLOOKUP($E632,INPUTS!$A$44:$G$103,7,0),SCENARIOS!$N$24)</f>
        <v>0.4</v>
      </c>
      <c r="AJ632" s="15">
        <f t="shared" si="708"/>
        <v>30688.1060573488</v>
      </c>
      <c r="AL632" t="str">
        <f t="shared" si="711"/>
        <v>N</v>
      </c>
      <c r="AM632" s="21">
        <f t="shared" si="712"/>
        <v>76720.2651433721</v>
      </c>
    </row>
    <row r="633" ht="15" customHeight="1" spans="1:39">
      <c r="A633" s="24" t="s">
        <v>2383</v>
      </c>
      <c r="B633" s="52" t="s">
        <v>414</v>
      </c>
      <c r="C633" s="52" t="s">
        <v>415</v>
      </c>
      <c r="D633" s="52" t="s">
        <v>929</v>
      </c>
      <c r="E633" s="10" t="s">
        <v>250</v>
      </c>
      <c r="F633" s="52" t="s">
        <v>930</v>
      </c>
      <c r="G633" s="52" t="s">
        <v>169</v>
      </c>
      <c r="H633" s="52" t="s">
        <v>751</v>
      </c>
      <c r="I633" s="52" t="s">
        <v>750</v>
      </c>
      <c r="J633" s="52" t="s">
        <v>181</v>
      </c>
      <c r="K633" s="52" t="s">
        <v>931</v>
      </c>
      <c r="L633" s="53" t="s">
        <v>288</v>
      </c>
      <c r="M633" s="13">
        <v>949</v>
      </c>
      <c r="N633" s="14">
        <f t="shared" si="709"/>
        <v>2.6</v>
      </c>
      <c r="O633" s="15">
        <v>7560</v>
      </c>
      <c r="P633" s="15">
        <f t="shared" si="751"/>
        <v>7174440</v>
      </c>
      <c r="Q633" s="16">
        <f>IFERROR(VLOOKUP(G633,SCENARIOS!$A$13:$E$18,3,0),0.025)</f>
        <v>0.02</v>
      </c>
      <c r="R633" s="52">
        <f>IFERROR(VLOOKUP(L633,INPUTS!$A$107:$B$120,2,0),0.0082)</f>
        <v>0.0085</v>
      </c>
      <c r="S633" s="52">
        <f t="shared" si="752"/>
        <v>64.26</v>
      </c>
      <c r="T633" s="15">
        <f t="shared" si="753"/>
        <v>60982.74</v>
      </c>
      <c r="U633" s="15">
        <f>T633/INPUTS!$B$7*1000</f>
        <v>76228425</v>
      </c>
      <c r="V633" s="15">
        <f>T633*INPUTS!$B$6</f>
        <v>192705.4584</v>
      </c>
      <c r="W633" s="54" t="s">
        <v>396</v>
      </c>
      <c r="X633" s="54" t="s">
        <v>396</v>
      </c>
      <c r="Y633" s="67">
        <f>IFERROR(VLOOKUP(E633,INPUTS!$A$44:$B$103,2,0),0)</f>
        <v>0.005</v>
      </c>
      <c r="Z633" s="15">
        <f t="shared" si="705"/>
        <v>304.9137</v>
      </c>
      <c r="AA633" s="20">
        <f>IFERROR(VLOOKUP(E633,INPUTS!$A$44:$C$103,3,0),SCENARIOS!$J$24)</f>
        <v>0.03</v>
      </c>
      <c r="AB633" s="15">
        <f t="shared" ref="AB633:AF633" si="767">$T633*AA633*(1+$Q633)^AB$2</f>
        <v>2019.8961768161</v>
      </c>
      <c r="AC633" s="20">
        <f>IFERROR(VLOOKUP($E633,INPUTS!$A$44:$G$103,4,0),SCENARIOS!$K$24)</f>
        <v>0.1</v>
      </c>
      <c r="AD633" s="15">
        <f t="shared" si="767"/>
        <v>7433.76197759911</v>
      </c>
      <c r="AE633" s="20">
        <f>IFERROR(VLOOKUP($E633,INPUTS!$A$44:$G$103,5,0),SCENARIOS!$L$24)</f>
        <v>0.2</v>
      </c>
      <c r="AF633" s="15">
        <f t="shared" si="767"/>
        <v>16414.9477900505</v>
      </c>
      <c r="AG633" s="20">
        <f>IFERROR(VLOOKUP($E633,INPUTS!$A$44:$G$103,6,0),SCENARIOS!$M$24)</f>
        <v>0.3</v>
      </c>
      <c r="AH633" s="15">
        <f t="shared" si="707"/>
        <v>27185.1431107875</v>
      </c>
      <c r="AI633" s="20">
        <f>IFERROR(VLOOKUP($E633,INPUTS!$A$44:$G$103,7,0),SCENARIOS!$N$24)</f>
        <v>0.4</v>
      </c>
      <c r="AJ633" s="15">
        <f t="shared" si="708"/>
        <v>40019.4595211536</v>
      </c>
      <c r="AL633" t="str">
        <f t="shared" si="711"/>
        <v>N</v>
      </c>
      <c r="AM633" s="21">
        <f t="shared" si="712"/>
        <v>100048.648802884</v>
      </c>
    </row>
    <row r="634" ht="15" customHeight="1" spans="1:39">
      <c r="A634" s="6" t="s">
        <v>2384</v>
      </c>
      <c r="B634" s="52" t="s">
        <v>414</v>
      </c>
      <c r="C634" s="52" t="s">
        <v>415</v>
      </c>
      <c r="D634" s="52" t="s">
        <v>929</v>
      </c>
      <c r="E634" s="10" t="s">
        <v>248</v>
      </c>
      <c r="F634" s="52" t="s">
        <v>930</v>
      </c>
      <c r="G634" s="52" t="s">
        <v>169</v>
      </c>
      <c r="H634" s="52" t="s">
        <v>234</v>
      </c>
      <c r="I634" s="52" t="s">
        <v>424</v>
      </c>
      <c r="J634" s="52" t="s">
        <v>173</v>
      </c>
      <c r="K634" s="52" t="s">
        <v>931</v>
      </c>
      <c r="L634" s="53" t="s">
        <v>293</v>
      </c>
      <c r="M634" s="13">
        <v>2665</v>
      </c>
      <c r="N634" s="14">
        <f t="shared" si="709"/>
        <v>7.3013698630137</v>
      </c>
      <c r="O634" s="15">
        <v>8740</v>
      </c>
      <c r="P634" s="15">
        <f t="shared" si="751"/>
        <v>23292100</v>
      </c>
      <c r="Q634" s="16">
        <f>IFERROR(VLOOKUP(G634,SCENARIOS!$A$13:$E$18,3,0),0.025)</f>
        <v>0.02</v>
      </c>
      <c r="R634" s="52">
        <f>IFERROR(VLOOKUP(L634,INPUTS!$A$107:$B$120,2,0),0.0082)</f>
        <v>0.0079</v>
      </c>
      <c r="S634" s="52">
        <f t="shared" si="752"/>
        <v>69.046</v>
      </c>
      <c r="T634" s="15">
        <f t="shared" si="753"/>
        <v>184007.59</v>
      </c>
      <c r="U634" s="15">
        <f>T634/INPUTS!$B$7*1000</f>
        <v>230009487.5</v>
      </c>
      <c r="V634" s="15">
        <f>T634*INPUTS!$B$6</f>
        <v>581463.9844</v>
      </c>
      <c r="W634" s="54" t="s">
        <v>396</v>
      </c>
      <c r="X634" s="54" t="s">
        <v>396</v>
      </c>
      <c r="Y634" s="67">
        <f>IFERROR(VLOOKUP(E634,INPUTS!$A$44:$B$103,2,0),0)</f>
        <v>0.005</v>
      </c>
      <c r="Z634" s="15">
        <f t="shared" si="705"/>
        <v>920.03795</v>
      </c>
      <c r="AA634" s="20">
        <f>IFERROR(VLOOKUP(E634,INPUTS!$A$44:$C$103,3,0),SCENARIOS!$J$24)</f>
        <v>0.03</v>
      </c>
      <c r="AB634" s="15">
        <f t="shared" ref="AB634:AF634" si="768">$T634*AA634*(1+$Q634)^AB$2</f>
        <v>6094.77743286289</v>
      </c>
      <c r="AC634" s="20">
        <f>IFERROR(VLOOKUP($E634,INPUTS!$A$44:$G$103,4,0),SCENARIOS!$K$24)</f>
        <v>0.1</v>
      </c>
      <c r="AD634" s="15">
        <f t="shared" si="768"/>
        <v>22430.4225446683</v>
      </c>
      <c r="AE634" s="20">
        <f>IFERROR(VLOOKUP($E634,INPUTS!$A$44:$G$103,5,0),SCENARIOS!$L$24)</f>
        <v>0.2</v>
      </c>
      <c r="AF634" s="15">
        <f t="shared" si="768"/>
        <v>49529.9978784655</v>
      </c>
      <c r="AG634" s="20">
        <f>IFERROR(VLOOKUP($E634,INPUTS!$A$44:$G$103,6,0),SCENARIOS!$M$24)</f>
        <v>0.3</v>
      </c>
      <c r="AH634" s="15">
        <f t="shared" si="707"/>
        <v>82027.6797602258</v>
      </c>
      <c r="AI634" s="20">
        <f>IFERROR(VLOOKUP($E634,INPUTS!$A$44:$G$103,7,0),SCENARIOS!$N$24)</f>
        <v>0.4</v>
      </c>
      <c r="AJ634" s="15">
        <f t="shared" si="708"/>
        <v>120753.582072403</v>
      </c>
      <c r="AL634" t="str">
        <f t="shared" si="711"/>
        <v>Y</v>
      </c>
      <c r="AM634" s="21">
        <f t="shared" si="712"/>
        <v>301883.955181008</v>
      </c>
    </row>
    <row r="635" ht="15" customHeight="1" spans="1:39">
      <c r="A635" s="24" t="s">
        <v>2385</v>
      </c>
      <c r="B635" s="52" t="s">
        <v>414</v>
      </c>
      <c r="C635" s="52" t="s">
        <v>415</v>
      </c>
      <c r="D635" s="52" t="s">
        <v>929</v>
      </c>
      <c r="E635" s="10" t="s">
        <v>248</v>
      </c>
      <c r="F635" s="52" t="s">
        <v>930</v>
      </c>
      <c r="G635" s="52" t="s">
        <v>169</v>
      </c>
      <c r="H635" s="52" t="s">
        <v>505</v>
      </c>
      <c r="I635" s="52" t="s">
        <v>504</v>
      </c>
      <c r="J635" s="52" t="s">
        <v>173</v>
      </c>
      <c r="K635" s="52" t="s">
        <v>931</v>
      </c>
      <c r="L635" s="53" t="s">
        <v>293</v>
      </c>
      <c r="M635" s="13">
        <v>2001</v>
      </c>
      <c r="N635" s="14">
        <f t="shared" si="709"/>
        <v>5.48219178082192</v>
      </c>
      <c r="O635" s="15">
        <v>9620</v>
      </c>
      <c r="P635" s="15">
        <f t="shared" si="751"/>
        <v>19249620</v>
      </c>
      <c r="Q635" s="16">
        <f>IFERROR(VLOOKUP(G635,SCENARIOS!$A$13:$E$18,3,0),0.025)</f>
        <v>0.02</v>
      </c>
      <c r="R635" s="52">
        <f>IFERROR(VLOOKUP(L635,INPUTS!$A$107:$B$120,2,0),0.0082)</f>
        <v>0.0079</v>
      </c>
      <c r="S635" s="52">
        <f t="shared" si="752"/>
        <v>75.998</v>
      </c>
      <c r="T635" s="15">
        <f t="shared" si="753"/>
        <v>152071.998</v>
      </c>
      <c r="U635" s="15">
        <f>T635/INPUTS!$B$7*1000</f>
        <v>190089997.5</v>
      </c>
      <c r="V635" s="15">
        <f>T635*INPUTS!$B$6</f>
        <v>480547.51368</v>
      </c>
      <c r="W635" s="54" t="s">
        <v>396</v>
      </c>
      <c r="X635" s="54" t="s">
        <v>396</v>
      </c>
      <c r="Y635" s="67">
        <f>IFERROR(VLOOKUP(E635,INPUTS!$A$44:$B$103,2,0),0)</f>
        <v>0.005</v>
      </c>
      <c r="Z635" s="15">
        <f t="shared" si="705"/>
        <v>760.35999</v>
      </c>
      <c r="AA635" s="20">
        <f>IFERROR(VLOOKUP(E635,INPUTS!$A$44:$C$103,3,0),SCENARIOS!$J$24)</f>
        <v>0.03</v>
      </c>
      <c r="AB635" s="15">
        <f t="shared" ref="AB635:AF635" si="769">$T635*AA635*(1+$Q635)^AB$2</f>
        <v>5036.99321088206</v>
      </c>
      <c r="AC635" s="20">
        <f>IFERROR(VLOOKUP($E635,INPUTS!$A$44:$G$103,4,0),SCENARIOS!$K$24)</f>
        <v>0.1</v>
      </c>
      <c r="AD635" s="15">
        <f t="shared" si="769"/>
        <v>18537.4916999454</v>
      </c>
      <c r="AE635" s="20">
        <f>IFERROR(VLOOKUP($E635,INPUTS!$A$44:$G$103,5,0),SCENARIOS!$L$24)</f>
        <v>0.2</v>
      </c>
      <c r="AF635" s="15">
        <f t="shared" si="769"/>
        <v>40933.7774507781</v>
      </c>
      <c r="AG635" s="20">
        <f>IFERROR(VLOOKUP($E635,INPUTS!$A$44:$G$103,6,0),SCENARIOS!$M$24)</f>
        <v>0.3</v>
      </c>
      <c r="AH635" s="15">
        <f t="shared" si="707"/>
        <v>67791.2968287977</v>
      </c>
      <c r="AI635" s="20">
        <f>IFERROR(VLOOKUP($E635,INPUTS!$A$44:$G$103,7,0),SCENARIOS!$N$24)</f>
        <v>0.4</v>
      </c>
      <c r="AJ635" s="15">
        <f t="shared" si="708"/>
        <v>99796.0926036114</v>
      </c>
      <c r="AL635" t="str">
        <f t="shared" si="711"/>
        <v>Y</v>
      </c>
      <c r="AM635" s="21">
        <f t="shared" si="712"/>
        <v>249490.231509028</v>
      </c>
    </row>
    <row r="636" ht="15" customHeight="1" spans="1:39">
      <c r="A636" s="6" t="s">
        <v>2386</v>
      </c>
      <c r="B636" s="52" t="s">
        <v>414</v>
      </c>
      <c r="C636" s="52" t="s">
        <v>415</v>
      </c>
      <c r="D636" s="52" t="s">
        <v>929</v>
      </c>
      <c r="E636" s="10" t="s">
        <v>248</v>
      </c>
      <c r="F636" s="52" t="s">
        <v>930</v>
      </c>
      <c r="G636" s="52" t="s">
        <v>169</v>
      </c>
      <c r="H636" s="52" t="s">
        <v>264</v>
      </c>
      <c r="I636" s="52" t="s">
        <v>436</v>
      </c>
      <c r="J636" s="52" t="s">
        <v>173</v>
      </c>
      <c r="K636" s="52" t="s">
        <v>931</v>
      </c>
      <c r="L636" s="53" t="s">
        <v>293</v>
      </c>
      <c r="M636" s="13">
        <v>1333</v>
      </c>
      <c r="N636" s="14">
        <f t="shared" si="709"/>
        <v>3.65205479452055</v>
      </c>
      <c r="O636" s="15">
        <v>12080</v>
      </c>
      <c r="P636" s="15">
        <f t="shared" si="751"/>
        <v>16102640</v>
      </c>
      <c r="Q636" s="16">
        <f>IFERROR(VLOOKUP(G636,SCENARIOS!$A$13:$E$18,3,0),0.025)</f>
        <v>0.02</v>
      </c>
      <c r="R636" s="52">
        <f>IFERROR(VLOOKUP(L636,INPUTS!$A$107:$B$120,2,0),0.0082)</f>
        <v>0.0079</v>
      </c>
      <c r="S636" s="52">
        <f t="shared" si="752"/>
        <v>95.432</v>
      </c>
      <c r="T636" s="15">
        <f t="shared" si="753"/>
        <v>127210.856</v>
      </c>
      <c r="U636" s="15">
        <f>T636/INPUTS!$B$7*1000</f>
        <v>159013570</v>
      </c>
      <c r="V636" s="15">
        <f>T636*INPUTS!$B$6</f>
        <v>401986.30496</v>
      </c>
      <c r="W636" s="54" t="s">
        <v>396</v>
      </c>
      <c r="X636" s="54" t="s">
        <v>396</v>
      </c>
      <c r="Y636" s="67">
        <f>IFERROR(VLOOKUP(E636,INPUTS!$A$44:$B$103,2,0),0)</f>
        <v>0.005</v>
      </c>
      <c r="Z636" s="15">
        <f t="shared" si="705"/>
        <v>636.05428</v>
      </c>
      <c r="AA636" s="20">
        <f>IFERROR(VLOOKUP(E636,INPUTS!$A$44:$C$103,3,0),SCENARIOS!$J$24)</f>
        <v>0.03</v>
      </c>
      <c r="AB636" s="15">
        <f t="shared" ref="AB636:AF636" si="770">$T636*AA636*(1+$Q636)^AB$2</f>
        <v>4213.53192204719</v>
      </c>
      <c r="AC636" s="20">
        <f>IFERROR(VLOOKUP($E636,INPUTS!$A$44:$G$103,4,0),SCENARIOS!$K$24)</f>
        <v>0.1</v>
      </c>
      <c r="AD636" s="15">
        <f t="shared" si="770"/>
        <v>15506.9323626757</v>
      </c>
      <c r="AE636" s="20">
        <f>IFERROR(VLOOKUP($E636,INPUTS!$A$44:$G$103,5,0),SCENARIOS!$L$24)</f>
        <v>0.2</v>
      </c>
      <c r="AF636" s="15">
        <f t="shared" si="770"/>
        <v>34241.812676302</v>
      </c>
      <c r="AG636" s="20">
        <f>IFERROR(VLOOKUP($E636,INPUTS!$A$44:$G$103,6,0),SCENARIOS!$M$24)</f>
        <v>0.3</v>
      </c>
      <c r="AH636" s="15">
        <f t="shared" si="707"/>
        <v>56708.5920640132</v>
      </c>
      <c r="AI636" s="20">
        <f>IFERROR(VLOOKUP($E636,INPUTS!$A$44:$G$103,7,0),SCENARIOS!$N$24)</f>
        <v>0.4</v>
      </c>
      <c r="AJ636" s="15">
        <f t="shared" si="708"/>
        <v>83481.1571658358</v>
      </c>
      <c r="AL636" t="str">
        <f t="shared" si="711"/>
        <v>Y</v>
      </c>
      <c r="AM636" s="21">
        <f t="shared" si="712"/>
        <v>208702.89291459</v>
      </c>
    </row>
    <row r="637" ht="15" customHeight="1" spans="1:39">
      <c r="A637" s="24" t="s">
        <v>2387</v>
      </c>
      <c r="B637" s="52" t="s">
        <v>414</v>
      </c>
      <c r="C637" s="52" t="s">
        <v>415</v>
      </c>
      <c r="D637" s="52" t="s">
        <v>929</v>
      </c>
      <c r="E637" s="10" t="s">
        <v>248</v>
      </c>
      <c r="F637" s="52" t="s">
        <v>930</v>
      </c>
      <c r="G637" s="52" t="s">
        <v>169</v>
      </c>
      <c r="H637" s="52" t="s">
        <v>242</v>
      </c>
      <c r="I637" s="52" t="s">
        <v>421</v>
      </c>
      <c r="J637" s="52" t="s">
        <v>173</v>
      </c>
      <c r="K637" s="52" t="s">
        <v>931</v>
      </c>
      <c r="L637" s="53" t="s">
        <v>293</v>
      </c>
      <c r="M637" s="13">
        <v>1333</v>
      </c>
      <c r="N637" s="14">
        <f t="shared" si="709"/>
        <v>3.65205479452055</v>
      </c>
      <c r="O637" s="15">
        <v>14130</v>
      </c>
      <c r="P637" s="15">
        <f t="shared" si="751"/>
        <v>18835290</v>
      </c>
      <c r="Q637" s="16">
        <f>IFERROR(VLOOKUP(G637,SCENARIOS!$A$13:$E$18,3,0),0.025)</f>
        <v>0.02</v>
      </c>
      <c r="R637" s="52">
        <f>IFERROR(VLOOKUP(L637,INPUTS!$A$107:$B$120,2,0),0.0082)</f>
        <v>0.0079</v>
      </c>
      <c r="S637" s="52">
        <f t="shared" si="752"/>
        <v>111.627</v>
      </c>
      <c r="T637" s="15">
        <f t="shared" si="753"/>
        <v>148798.791</v>
      </c>
      <c r="U637" s="15">
        <f>T637/INPUTS!$B$7*1000</f>
        <v>185998488.75</v>
      </c>
      <c r="V637" s="15">
        <f>T637*INPUTS!$B$6</f>
        <v>470204.17956</v>
      </c>
      <c r="W637" s="54" t="s">
        <v>396</v>
      </c>
      <c r="X637" s="54" t="s">
        <v>396</v>
      </c>
      <c r="Y637" s="67">
        <f>IFERROR(VLOOKUP(E637,INPUTS!$A$44:$B$103,2,0),0)</f>
        <v>0.005</v>
      </c>
      <c r="Z637" s="15">
        <f t="shared" si="705"/>
        <v>743.993955</v>
      </c>
      <c r="AA637" s="20">
        <f>IFERROR(VLOOKUP(E637,INPUTS!$A$44:$C$103,3,0),SCENARIOS!$J$24)</f>
        <v>0.03</v>
      </c>
      <c r="AB637" s="15">
        <f t="shared" ref="AB637:AF637" si="771">$T637*AA637*(1+$Q637)^AB$2</f>
        <v>4928.57666047407</v>
      </c>
      <c r="AC637" s="20">
        <f>IFERROR(VLOOKUP($E637,INPUTS!$A$44:$G$103,4,0),SCENARIOS!$K$24)</f>
        <v>0.1</v>
      </c>
      <c r="AD637" s="15">
        <f t="shared" si="771"/>
        <v>18138.4895930966</v>
      </c>
      <c r="AE637" s="20">
        <f>IFERROR(VLOOKUP($E637,INPUTS!$A$44:$G$103,5,0),SCENARIOS!$L$24)</f>
        <v>0.2</v>
      </c>
      <c r="AF637" s="15">
        <f t="shared" si="771"/>
        <v>40052.7163175619</v>
      </c>
      <c r="AG637" s="20">
        <f>IFERROR(VLOOKUP($E637,INPUTS!$A$44:$G$103,6,0),SCENARIOS!$M$24)</f>
        <v>0.3</v>
      </c>
      <c r="AH637" s="15">
        <f t="shared" si="707"/>
        <v>66332.1528033532</v>
      </c>
      <c r="AI637" s="20">
        <f>IFERROR(VLOOKUP($E637,INPUTS!$A$44:$G$103,7,0),SCENARIOS!$N$24)</f>
        <v>0.4</v>
      </c>
      <c r="AJ637" s="15">
        <f t="shared" si="708"/>
        <v>97648.0753934818</v>
      </c>
      <c r="AL637" t="str">
        <f t="shared" si="711"/>
        <v>Y</v>
      </c>
      <c r="AM637" s="21">
        <f t="shared" si="712"/>
        <v>244120.188483704</v>
      </c>
    </row>
    <row r="638" ht="15" customHeight="1" spans="1:39">
      <c r="A638" s="6" t="s">
        <v>2388</v>
      </c>
      <c r="B638" s="52" t="s">
        <v>414</v>
      </c>
      <c r="C638" s="52" t="s">
        <v>415</v>
      </c>
      <c r="D638" s="52" t="s">
        <v>929</v>
      </c>
      <c r="E638" s="10" t="s">
        <v>248</v>
      </c>
      <c r="F638" s="52" t="s">
        <v>930</v>
      </c>
      <c r="G638" s="52" t="s">
        <v>169</v>
      </c>
      <c r="H638" s="52" t="s">
        <v>623</v>
      </c>
      <c r="I638" s="52" t="s">
        <v>622</v>
      </c>
      <c r="J638" s="52" t="s">
        <v>181</v>
      </c>
      <c r="K638" s="52" t="s">
        <v>931</v>
      </c>
      <c r="L638" s="53" t="s">
        <v>1567</v>
      </c>
      <c r="M638" s="13">
        <v>2665</v>
      </c>
      <c r="N638" s="14">
        <f t="shared" si="709"/>
        <v>7.3013698630137</v>
      </c>
      <c r="O638" s="15">
        <v>2560</v>
      </c>
      <c r="P638" s="15">
        <f t="shared" si="751"/>
        <v>6822400</v>
      </c>
      <c r="Q638" s="16">
        <f>IFERROR(VLOOKUP(G638,SCENARIOS!$A$13:$E$18,3,0),0.025)</f>
        <v>0.02</v>
      </c>
      <c r="R638" s="52">
        <f>IFERROR(VLOOKUP(L638,INPUTS!$A$107:$B$120,2,0),0.0082)</f>
        <v>0.0082</v>
      </c>
      <c r="S638" s="52">
        <f t="shared" si="752"/>
        <v>20.992</v>
      </c>
      <c r="T638" s="15">
        <f t="shared" si="753"/>
        <v>55943.68</v>
      </c>
      <c r="U638" s="15">
        <f>T638/INPUTS!$B$7*1000</f>
        <v>69929600</v>
      </c>
      <c r="V638" s="15">
        <f>T638*INPUTS!$B$6</f>
        <v>176782.0288</v>
      </c>
      <c r="W638" s="54" t="s">
        <v>396</v>
      </c>
      <c r="X638" s="54" t="s">
        <v>396</v>
      </c>
      <c r="Y638" s="67">
        <f>IFERROR(VLOOKUP(E638,INPUTS!$A$44:$B$103,2,0),0)</f>
        <v>0.005</v>
      </c>
      <c r="Z638" s="15">
        <f t="shared" si="705"/>
        <v>279.7184</v>
      </c>
      <c r="AA638" s="20">
        <f>IFERROR(VLOOKUP(E638,INPUTS!$A$44:$C$103,3,0),SCENARIOS!$J$24)</f>
        <v>0.03</v>
      </c>
      <c r="AB638" s="15">
        <f t="shared" ref="AB638:AF638" si="772">$T638*AA638*(1+$Q638)^AB$2</f>
        <v>1852.99029445091</v>
      </c>
      <c r="AC638" s="20">
        <f>IFERROR(VLOOKUP($E638,INPUTS!$A$44:$G$103,4,0),SCENARIOS!$K$24)</f>
        <v>0.1</v>
      </c>
      <c r="AD638" s="15">
        <f t="shared" si="772"/>
        <v>6819.50337539723</v>
      </c>
      <c r="AE638" s="20">
        <f>IFERROR(VLOOKUP($E638,INPUTS!$A$44:$G$103,5,0),SCENARIOS!$L$24)</f>
        <v>0.2</v>
      </c>
      <c r="AF638" s="15">
        <f t="shared" si="772"/>
        <v>15058.5655282674</v>
      </c>
      <c r="AG638" s="20">
        <f>IFERROR(VLOOKUP($E638,INPUTS!$A$44:$G$103,6,0),SCENARIOS!$M$24)</f>
        <v>0.3</v>
      </c>
      <c r="AH638" s="15">
        <f t="shared" si="707"/>
        <v>24938.8096852339</v>
      </c>
      <c r="AI638" s="20">
        <f>IFERROR(VLOOKUP($E638,INPUTS!$A$44:$G$103,7,0),SCENARIOS!$N$24)</f>
        <v>0.4</v>
      </c>
      <c r="AJ638" s="15">
        <f t="shared" si="708"/>
        <v>36712.6147041666</v>
      </c>
      <c r="AL638" t="str">
        <f t="shared" si="711"/>
        <v>Y</v>
      </c>
      <c r="AM638" s="21">
        <f t="shared" si="712"/>
        <v>91781.5367604166</v>
      </c>
    </row>
    <row r="639" ht="15" customHeight="1" spans="1:39">
      <c r="A639" s="24" t="s">
        <v>2389</v>
      </c>
      <c r="B639" s="52" t="s">
        <v>414</v>
      </c>
      <c r="C639" s="52" t="s">
        <v>415</v>
      </c>
      <c r="D639" s="52" t="s">
        <v>929</v>
      </c>
      <c r="E639" s="10" t="s">
        <v>253</v>
      </c>
      <c r="F639" s="52" t="s">
        <v>930</v>
      </c>
      <c r="G639" s="52" t="s">
        <v>169</v>
      </c>
      <c r="H639" s="52" t="s">
        <v>234</v>
      </c>
      <c r="I639" s="52" t="s">
        <v>424</v>
      </c>
      <c r="J639" s="52" t="s">
        <v>173</v>
      </c>
      <c r="K639" s="52" t="s">
        <v>931</v>
      </c>
      <c r="L639" s="53" t="s">
        <v>293</v>
      </c>
      <c r="M639" s="13">
        <v>2001</v>
      </c>
      <c r="N639" s="14">
        <f t="shared" si="709"/>
        <v>5.48219178082192</v>
      </c>
      <c r="O639" s="15">
        <v>8280</v>
      </c>
      <c r="P639" s="15">
        <f t="shared" si="751"/>
        <v>16568280</v>
      </c>
      <c r="Q639" s="16">
        <f>IFERROR(VLOOKUP(G639,SCENARIOS!$A$13:$E$18,3,0),0.025)</f>
        <v>0.02</v>
      </c>
      <c r="R639" s="52">
        <f>IFERROR(VLOOKUP(L639,INPUTS!$A$107:$B$120,2,0),0.0082)</f>
        <v>0.0079</v>
      </c>
      <c r="S639" s="52">
        <f t="shared" si="752"/>
        <v>65.412</v>
      </c>
      <c r="T639" s="15">
        <f t="shared" si="753"/>
        <v>130889.412</v>
      </c>
      <c r="U639" s="15">
        <f>T639/INPUTS!$B$7*1000</f>
        <v>163611765</v>
      </c>
      <c r="V639" s="15">
        <f>T639*INPUTS!$B$6</f>
        <v>413610.54192</v>
      </c>
      <c r="W639" s="54" t="s">
        <v>396</v>
      </c>
      <c r="X639" s="54" t="s">
        <v>396</v>
      </c>
      <c r="Y639" s="67">
        <f>IFERROR(VLOOKUP(E639,INPUTS!$A$44:$B$103,2,0),0)</f>
        <v>0.005</v>
      </c>
      <c r="Z639" s="15">
        <f t="shared" si="705"/>
        <v>654.44706</v>
      </c>
      <c r="AA639" s="20">
        <f>IFERROR(VLOOKUP(E639,INPUTS!$A$44:$C$103,3,0),SCENARIOS!$J$24)</f>
        <v>0.03</v>
      </c>
      <c r="AB639" s="15">
        <f t="shared" ref="AB639:AF639" si="773">$T639*AA639*(1+$Q639)^AB$2</f>
        <v>4335.37461394007</v>
      </c>
      <c r="AC639" s="20">
        <f>IFERROR(VLOOKUP($E639,INPUTS!$A$44:$G$103,4,0),SCENARIOS!$K$24)</f>
        <v>0.1</v>
      </c>
      <c r="AD639" s="15">
        <f t="shared" si="773"/>
        <v>15955.3462864395</v>
      </c>
      <c r="AE639" s="20">
        <f>IFERROR(VLOOKUP($E639,INPUTS!$A$44:$G$103,5,0),SCENARIOS!$L$24)</f>
        <v>0.2</v>
      </c>
      <c r="AF639" s="15">
        <f t="shared" si="773"/>
        <v>35231.9830865325</v>
      </c>
      <c r="AG639" s="20">
        <f>IFERROR(VLOOKUP($E639,INPUTS!$A$44:$G$103,6,0),SCENARIOS!$M$24)</f>
        <v>0.3</v>
      </c>
      <c r="AH639" s="15">
        <f t="shared" si="707"/>
        <v>58348.4342767614</v>
      </c>
      <c r="AI639" s="20">
        <f>IFERROR(VLOOKUP($E639,INPUTS!$A$44:$G$103,7,0),SCENARIOS!$N$24)</f>
        <v>0.4</v>
      </c>
      <c r="AJ639" s="15">
        <f t="shared" si="708"/>
        <v>85895.1815756655</v>
      </c>
      <c r="AL639" t="str">
        <f t="shared" si="711"/>
        <v>N</v>
      </c>
      <c r="AM639" s="21">
        <f t="shared" si="712"/>
        <v>214737.953939164</v>
      </c>
    </row>
    <row r="640" ht="15" customHeight="1" spans="1:39">
      <c r="A640" s="6" t="s">
        <v>2390</v>
      </c>
      <c r="B640" s="52" t="s">
        <v>414</v>
      </c>
      <c r="C640" s="52" t="s">
        <v>415</v>
      </c>
      <c r="D640" s="52" t="s">
        <v>929</v>
      </c>
      <c r="E640" s="10" t="s">
        <v>253</v>
      </c>
      <c r="F640" s="52" t="s">
        <v>930</v>
      </c>
      <c r="G640" s="52" t="s">
        <v>169</v>
      </c>
      <c r="H640" s="52" t="s">
        <v>505</v>
      </c>
      <c r="I640" s="52" t="s">
        <v>504</v>
      </c>
      <c r="J640" s="52" t="s">
        <v>173</v>
      </c>
      <c r="K640" s="52" t="s">
        <v>931</v>
      </c>
      <c r="L640" s="53" t="s">
        <v>293</v>
      </c>
      <c r="M640" s="13">
        <v>1333</v>
      </c>
      <c r="N640" s="14">
        <f t="shared" si="709"/>
        <v>3.65205479452055</v>
      </c>
      <c r="O640" s="15">
        <v>9170</v>
      </c>
      <c r="P640" s="15">
        <f t="shared" si="751"/>
        <v>12223610</v>
      </c>
      <c r="Q640" s="16">
        <f>IFERROR(VLOOKUP(G640,SCENARIOS!$A$13:$E$18,3,0),0.025)</f>
        <v>0.02</v>
      </c>
      <c r="R640" s="52">
        <f>IFERROR(VLOOKUP(L640,INPUTS!$A$107:$B$120,2,0),0.0082)</f>
        <v>0.0079</v>
      </c>
      <c r="S640" s="52">
        <f t="shared" si="752"/>
        <v>72.443</v>
      </c>
      <c r="T640" s="15">
        <f t="shared" si="753"/>
        <v>96566.519</v>
      </c>
      <c r="U640" s="15">
        <f>T640/INPUTS!$B$7*1000</f>
        <v>120708148.75</v>
      </c>
      <c r="V640" s="15">
        <f>T640*INPUTS!$B$6</f>
        <v>305150.20004</v>
      </c>
      <c r="W640" s="54" t="s">
        <v>396</v>
      </c>
      <c r="X640" s="54" t="s">
        <v>396</v>
      </c>
      <c r="Y640" s="67">
        <f>IFERROR(VLOOKUP(E640,INPUTS!$A$44:$B$103,2,0),0)</f>
        <v>0.005</v>
      </c>
      <c r="Z640" s="15">
        <f t="shared" si="705"/>
        <v>482.832595</v>
      </c>
      <c r="AA640" s="20">
        <f>IFERROR(VLOOKUP(E640,INPUTS!$A$44:$C$103,3,0),SCENARIOS!$J$24)</f>
        <v>0.03</v>
      </c>
      <c r="AB640" s="15">
        <f t="shared" ref="AB640:AF640" si="774">$T640*AA640*(1+$Q640)^AB$2</f>
        <v>3198.51719579244</v>
      </c>
      <c r="AC640" s="20">
        <f>IFERROR(VLOOKUP($E640,INPUTS!$A$44:$G$103,4,0),SCENARIOS!$K$24)</f>
        <v>0.1</v>
      </c>
      <c r="AD640" s="15">
        <f t="shared" si="774"/>
        <v>11771.4047819318</v>
      </c>
      <c r="AE640" s="20">
        <f>IFERROR(VLOOKUP($E640,INPUTS!$A$44:$G$103,5,0),SCENARIOS!$L$24)</f>
        <v>0.2</v>
      </c>
      <c r="AF640" s="15">
        <f t="shared" si="774"/>
        <v>25993.1640928551</v>
      </c>
      <c r="AG640" s="20">
        <f>IFERROR(VLOOKUP($E640,INPUTS!$A$44:$G$103,6,0),SCENARIOS!$M$24)</f>
        <v>0.3</v>
      </c>
      <c r="AH640" s="15">
        <f t="shared" si="707"/>
        <v>43047.8302340233</v>
      </c>
      <c r="AI640" s="20">
        <f>IFERROR(VLOOKUP($E640,INPUTS!$A$44:$G$103,7,0),SCENARIOS!$N$24)</f>
        <v>0.4</v>
      </c>
      <c r="AJ640" s="15">
        <f t="shared" si="708"/>
        <v>63371.0439743969</v>
      </c>
      <c r="AL640" t="str">
        <f t="shared" si="711"/>
        <v>Y</v>
      </c>
      <c r="AM640" s="21">
        <f t="shared" si="712"/>
        <v>158427.609935992</v>
      </c>
    </row>
    <row r="641" ht="15" customHeight="1" spans="1:39">
      <c r="A641" s="24" t="s">
        <v>2391</v>
      </c>
      <c r="B641" s="52" t="s">
        <v>414</v>
      </c>
      <c r="C641" s="52" t="s">
        <v>415</v>
      </c>
      <c r="D641" s="52" t="s">
        <v>929</v>
      </c>
      <c r="E641" s="10" t="s">
        <v>253</v>
      </c>
      <c r="F641" s="52" t="s">
        <v>930</v>
      </c>
      <c r="G641" s="52" t="s">
        <v>169</v>
      </c>
      <c r="H641" s="52" t="s">
        <v>224</v>
      </c>
      <c r="I641" s="52" t="s">
        <v>938</v>
      </c>
      <c r="J641" s="52" t="s">
        <v>165</v>
      </c>
      <c r="K641" s="52" t="s">
        <v>931</v>
      </c>
      <c r="L641" s="53" t="s">
        <v>288</v>
      </c>
      <c r="M641" s="13">
        <v>949</v>
      </c>
      <c r="N641" s="14">
        <f t="shared" si="709"/>
        <v>2.6</v>
      </c>
      <c r="O641" s="15">
        <v>8130</v>
      </c>
      <c r="P641" s="15">
        <f t="shared" si="751"/>
        <v>7715370</v>
      </c>
      <c r="Q641" s="16">
        <f>IFERROR(VLOOKUP(G641,SCENARIOS!$A$13:$E$18,3,0),0.025)</f>
        <v>0.02</v>
      </c>
      <c r="R641" s="52">
        <f>IFERROR(VLOOKUP(L641,INPUTS!$A$107:$B$120,2,0),0.0082)</f>
        <v>0.0085</v>
      </c>
      <c r="S641" s="52">
        <f t="shared" si="752"/>
        <v>69.105</v>
      </c>
      <c r="T641" s="15">
        <f t="shared" si="753"/>
        <v>65580.645</v>
      </c>
      <c r="U641" s="15">
        <f>T641/INPUTS!$B$7*1000</f>
        <v>81975806.25</v>
      </c>
      <c r="V641" s="15">
        <f>T641*INPUTS!$B$6</f>
        <v>207234.8382</v>
      </c>
      <c r="W641" s="54" t="s">
        <v>396</v>
      </c>
      <c r="X641" s="54" t="s">
        <v>396</v>
      </c>
      <c r="Y641" s="67">
        <f>IFERROR(VLOOKUP(E641,INPUTS!$A$44:$B$103,2,0),0)</f>
        <v>0.005</v>
      </c>
      <c r="Z641" s="15">
        <f t="shared" si="705"/>
        <v>327.903225</v>
      </c>
      <c r="AA641" s="20">
        <f>IFERROR(VLOOKUP(E641,INPUTS!$A$44:$C$103,3,0),SCENARIOS!$J$24)</f>
        <v>0.03</v>
      </c>
      <c r="AB641" s="15">
        <f t="shared" ref="AB641:AF641" si="775">$T641*AA641*(1+$Q641)^AB$2</f>
        <v>2172.18993617922</v>
      </c>
      <c r="AC641" s="20">
        <f>IFERROR(VLOOKUP($E641,INPUTS!$A$44:$G$103,4,0),SCENARIOS!$K$24)</f>
        <v>0.1</v>
      </c>
      <c r="AD641" s="15">
        <f t="shared" si="775"/>
        <v>7994.24403146571</v>
      </c>
      <c r="AE641" s="20">
        <f>IFERROR(VLOOKUP($E641,INPUTS!$A$44:$G$103,5,0),SCENARIOS!$L$24)</f>
        <v>0.2</v>
      </c>
      <c r="AF641" s="15">
        <f t="shared" si="775"/>
        <v>17652.5827424749</v>
      </c>
      <c r="AG641" s="20">
        <f>IFERROR(VLOOKUP($E641,INPUTS!$A$44:$G$103,6,0),SCENARIOS!$M$24)</f>
        <v>0.3</v>
      </c>
      <c r="AH641" s="15">
        <f t="shared" si="707"/>
        <v>29234.8165992993</v>
      </c>
      <c r="AI641" s="20">
        <f>IFERROR(VLOOKUP($E641,INPUTS!$A$44:$G$103,7,0),SCENARIOS!$N$24)</f>
        <v>0.4</v>
      </c>
      <c r="AJ641" s="15">
        <f t="shared" si="708"/>
        <v>43036.7997231454</v>
      </c>
      <c r="AL641" t="str">
        <f t="shared" si="711"/>
        <v>Y</v>
      </c>
      <c r="AM641" s="21">
        <f t="shared" si="712"/>
        <v>107591.999307863</v>
      </c>
    </row>
    <row r="642" ht="15" customHeight="1" spans="1:39">
      <c r="A642" s="6" t="s">
        <v>2392</v>
      </c>
      <c r="B642" s="52" t="s">
        <v>414</v>
      </c>
      <c r="C642" s="52" t="s">
        <v>415</v>
      </c>
      <c r="D642" s="52" t="s">
        <v>929</v>
      </c>
      <c r="E642" s="10" t="s">
        <v>253</v>
      </c>
      <c r="F642" s="52" t="s">
        <v>930</v>
      </c>
      <c r="G642" s="52" t="s">
        <v>169</v>
      </c>
      <c r="H642" s="52" t="s">
        <v>203</v>
      </c>
      <c r="I642" s="52" t="s">
        <v>399</v>
      </c>
      <c r="J642" s="52" t="s">
        <v>165</v>
      </c>
      <c r="K642" s="52" t="s">
        <v>931</v>
      </c>
      <c r="L642" s="53" t="s">
        <v>288</v>
      </c>
      <c r="M642" s="13">
        <v>949</v>
      </c>
      <c r="N642" s="14">
        <f t="shared" si="709"/>
        <v>2.6</v>
      </c>
      <c r="O642" s="15">
        <v>8920</v>
      </c>
      <c r="P642" s="15">
        <f t="shared" si="751"/>
        <v>8465080</v>
      </c>
      <c r="Q642" s="16">
        <f>IFERROR(VLOOKUP(G642,SCENARIOS!$A$13:$E$18,3,0),0.025)</f>
        <v>0.02</v>
      </c>
      <c r="R642" s="52">
        <f>IFERROR(VLOOKUP(L642,INPUTS!$A$107:$B$120,2,0),0.0082)</f>
        <v>0.0085</v>
      </c>
      <c r="S642" s="52">
        <f t="shared" si="752"/>
        <v>75.82</v>
      </c>
      <c r="T642" s="15">
        <f t="shared" si="753"/>
        <v>71953.18</v>
      </c>
      <c r="U642" s="15">
        <f>T642/INPUTS!$B$7*1000</f>
        <v>89941475</v>
      </c>
      <c r="V642" s="15">
        <f>T642*INPUTS!$B$6</f>
        <v>227372.0488</v>
      </c>
      <c r="W642" s="54" t="s">
        <v>396</v>
      </c>
      <c r="X642" s="54" t="s">
        <v>396</v>
      </c>
      <c r="Y642" s="67">
        <f>IFERROR(VLOOKUP(E642,INPUTS!$A$44:$B$103,2,0),0)</f>
        <v>0.005</v>
      </c>
      <c r="Z642" s="15">
        <f t="shared" si="705"/>
        <v>359.7659</v>
      </c>
      <c r="AA642" s="20">
        <f>IFERROR(VLOOKUP(E642,INPUTS!$A$44:$C$103,3,0),SCENARIOS!$J$24)</f>
        <v>0.03</v>
      </c>
      <c r="AB642" s="15">
        <f t="shared" ref="AB642:AF642" si="776">$T642*AA642*(1+$Q642)^AB$2</f>
        <v>2383.26374301583</v>
      </c>
      <c r="AC642" s="20">
        <f>IFERROR(VLOOKUP($E642,INPUTS!$A$44:$G$103,4,0),SCENARIOS!$K$24)</f>
        <v>0.1</v>
      </c>
      <c r="AD642" s="15">
        <f t="shared" si="776"/>
        <v>8771.05249208784</v>
      </c>
      <c r="AE642" s="20">
        <f>IFERROR(VLOOKUP($E642,INPUTS!$A$44:$G$103,5,0),SCENARIOS!$L$24)</f>
        <v>0.2</v>
      </c>
      <c r="AF642" s="15">
        <f t="shared" si="776"/>
        <v>19367.9013607474</v>
      </c>
      <c r="AG642" s="20">
        <f>IFERROR(VLOOKUP($E642,INPUTS!$A$44:$G$103,6,0),SCENARIOS!$M$24)</f>
        <v>0.3</v>
      </c>
      <c r="AH642" s="15">
        <f t="shared" si="707"/>
        <v>32075.5921360085</v>
      </c>
      <c r="AI642" s="20">
        <f>IFERROR(VLOOKUP($E642,INPUTS!$A$44:$G$103,7,0),SCENARIOS!$N$24)</f>
        <v>0.4</v>
      </c>
      <c r="AJ642" s="15">
        <f t="shared" si="708"/>
        <v>47218.7273715199</v>
      </c>
      <c r="AL642" t="str">
        <f t="shared" si="711"/>
        <v>Y</v>
      </c>
      <c r="AM642" s="21">
        <f t="shared" si="712"/>
        <v>118046.8184288</v>
      </c>
    </row>
    <row r="643" ht="15" customHeight="1" spans="1:39">
      <c r="A643" s="24" t="s">
        <v>2393</v>
      </c>
      <c r="B643" s="52" t="s">
        <v>414</v>
      </c>
      <c r="C643" s="52" t="s">
        <v>415</v>
      </c>
      <c r="D643" s="52" t="s">
        <v>929</v>
      </c>
      <c r="E643" s="10" t="s">
        <v>254</v>
      </c>
      <c r="F643" s="52" t="s">
        <v>930</v>
      </c>
      <c r="G643" s="52" t="s">
        <v>169</v>
      </c>
      <c r="H643" s="52" t="s">
        <v>224</v>
      </c>
      <c r="I643" s="52" t="s">
        <v>938</v>
      </c>
      <c r="J643" s="52" t="s">
        <v>165</v>
      </c>
      <c r="K643" s="52" t="s">
        <v>931</v>
      </c>
      <c r="L643" s="53" t="s">
        <v>288</v>
      </c>
      <c r="M643" s="13">
        <v>2001</v>
      </c>
      <c r="N643" s="14">
        <f t="shared" si="709"/>
        <v>5.48219178082192</v>
      </c>
      <c r="O643" s="15">
        <v>5270</v>
      </c>
      <c r="P643" s="15">
        <f t="shared" si="751"/>
        <v>10545270</v>
      </c>
      <c r="Q643" s="16">
        <f>IFERROR(VLOOKUP(G643,SCENARIOS!$A$13:$E$18,3,0),0.025)</f>
        <v>0.02</v>
      </c>
      <c r="R643" s="52">
        <f>IFERROR(VLOOKUP(L643,INPUTS!$A$107:$B$120,2,0),0.0082)</f>
        <v>0.0085</v>
      </c>
      <c r="S643" s="52">
        <f t="shared" si="752"/>
        <v>44.795</v>
      </c>
      <c r="T643" s="15">
        <f t="shared" si="753"/>
        <v>89634.795</v>
      </c>
      <c r="U643" s="15">
        <f>T643/INPUTS!$B$7*1000</f>
        <v>112043493.75</v>
      </c>
      <c r="V643" s="15">
        <f>T643*INPUTS!$B$6</f>
        <v>283245.9522</v>
      </c>
      <c r="W643" s="54" t="s">
        <v>396</v>
      </c>
      <c r="X643" s="54" t="s">
        <v>396</v>
      </c>
      <c r="Y643" s="67">
        <f>IFERROR(VLOOKUP(E643,INPUTS!$A$44:$B$103,2,0),0)</f>
        <v>0.005</v>
      </c>
      <c r="Z643" s="15">
        <f t="shared" si="705"/>
        <v>448.173975</v>
      </c>
      <c r="AA643" s="20">
        <f>IFERROR(VLOOKUP(E643,INPUTS!$A$44:$C$103,3,0),SCENARIOS!$J$24)</f>
        <v>0.03</v>
      </c>
      <c r="AB643" s="15">
        <f t="shared" ref="AB643:AF643" si="777">$T643*AA643*(1+$Q643)^AB$2</f>
        <v>2968.92169374802</v>
      </c>
      <c r="AC643" s="20">
        <f>IFERROR(VLOOKUP($E643,INPUTS!$A$44:$G$103,4,0),SCENARIOS!$K$24)</f>
        <v>0.1</v>
      </c>
      <c r="AD643" s="15">
        <f t="shared" si="777"/>
        <v>10926.4314942374</v>
      </c>
      <c r="AE643" s="20">
        <f>IFERROR(VLOOKUP($E643,INPUTS!$A$44:$G$103,5,0),SCENARIOS!$L$24)</f>
        <v>0.2</v>
      </c>
      <c r="AF643" s="15">
        <f t="shared" si="777"/>
        <v>24127.3265205348</v>
      </c>
      <c r="AG643" s="20">
        <f>IFERROR(VLOOKUP($E643,INPUTS!$A$44:$G$103,6,0),SCENARIOS!$M$24)</f>
        <v>0.3</v>
      </c>
      <c r="AH643" s="15">
        <f t="shared" si="707"/>
        <v>39957.7770657911</v>
      </c>
      <c r="AI643" s="20">
        <f>IFERROR(VLOOKUP($E643,INPUTS!$A$44:$G$103,7,0),SCENARIOS!$N$24)</f>
        <v>0.4</v>
      </c>
      <c r="AJ643" s="15">
        <f t="shared" si="708"/>
        <v>58822.1527958469</v>
      </c>
      <c r="AL643" t="str">
        <f t="shared" si="711"/>
        <v>Y</v>
      </c>
      <c r="AM643" s="21">
        <f t="shared" si="712"/>
        <v>147055.381989617</v>
      </c>
    </row>
    <row r="644" ht="15" customHeight="1" spans="1:39">
      <c r="A644" s="6" t="s">
        <v>2394</v>
      </c>
      <c r="B644" s="52" t="s">
        <v>414</v>
      </c>
      <c r="C644" s="52" t="s">
        <v>415</v>
      </c>
      <c r="D644" s="52" t="s">
        <v>929</v>
      </c>
      <c r="E644" s="10" t="s">
        <v>254</v>
      </c>
      <c r="F644" s="52" t="s">
        <v>930</v>
      </c>
      <c r="G644" s="52" t="s">
        <v>169</v>
      </c>
      <c r="H644" s="52" t="s">
        <v>203</v>
      </c>
      <c r="I644" s="52" t="s">
        <v>399</v>
      </c>
      <c r="J644" s="52" t="s">
        <v>165</v>
      </c>
      <c r="K644" s="52" t="s">
        <v>931</v>
      </c>
      <c r="L644" s="53" t="s">
        <v>288</v>
      </c>
      <c r="M644" s="13">
        <v>1333</v>
      </c>
      <c r="N644" s="14">
        <f t="shared" si="709"/>
        <v>3.65205479452055</v>
      </c>
      <c r="O644" s="15">
        <v>5570</v>
      </c>
      <c r="P644" s="15">
        <f t="shared" si="751"/>
        <v>7424810</v>
      </c>
      <c r="Q644" s="16">
        <f>IFERROR(VLOOKUP(G644,SCENARIOS!$A$13:$E$18,3,0),0.025)</f>
        <v>0.02</v>
      </c>
      <c r="R644" s="52">
        <f>IFERROR(VLOOKUP(L644,INPUTS!$A$107:$B$120,2,0),0.0082)</f>
        <v>0.0085</v>
      </c>
      <c r="S644" s="52">
        <f t="shared" si="752"/>
        <v>47.345</v>
      </c>
      <c r="T644" s="15">
        <f t="shared" si="753"/>
        <v>63110.885</v>
      </c>
      <c r="U644" s="15">
        <f>T644/INPUTS!$B$7*1000</f>
        <v>78888606.25</v>
      </c>
      <c r="V644" s="15">
        <f>T644*INPUTS!$B$6</f>
        <v>199430.3966</v>
      </c>
      <c r="W644" s="54" t="s">
        <v>396</v>
      </c>
      <c r="X644" s="54" t="s">
        <v>396</v>
      </c>
      <c r="Y644" s="67">
        <f>IFERROR(VLOOKUP(E644,INPUTS!$A$44:$B$103,2,0),0)</f>
        <v>0.005</v>
      </c>
      <c r="Z644" s="15">
        <f t="shared" ref="Z644:Z707" si="778">T644*Y644</f>
        <v>315.554425</v>
      </c>
      <c r="AA644" s="20">
        <f>IFERROR(VLOOKUP(E644,INPUTS!$A$44:$C$103,3,0),SCENARIOS!$J$24)</f>
        <v>0.03</v>
      </c>
      <c r="AB644" s="15">
        <f t="shared" ref="AB644:AF644" si="779">$T644*AA644*(1+$Q644)^AB$2</f>
        <v>2090.38549804389</v>
      </c>
      <c r="AC644" s="20">
        <f>IFERROR(VLOOKUP($E644,INPUTS!$A$44:$G$103,4,0),SCENARIOS!$K$24)</f>
        <v>0.1</v>
      </c>
      <c r="AD644" s="15">
        <f t="shared" si="779"/>
        <v>7693.18166559308</v>
      </c>
      <c r="AE644" s="20">
        <f>IFERROR(VLOOKUP($E644,INPUTS!$A$44:$G$103,5,0),SCENARIOS!$L$24)</f>
        <v>0.2</v>
      </c>
      <c r="AF644" s="15">
        <f t="shared" si="779"/>
        <v>16987.788385023</v>
      </c>
      <c r="AG644" s="20">
        <f>IFERROR(VLOOKUP($E644,INPUTS!$A$44:$G$103,6,0),SCENARIOS!$M$24)</f>
        <v>0.3</v>
      </c>
      <c r="AH644" s="15">
        <f t="shared" ref="AH644:AH707" si="780">$T644*AG644*(1+$Q644)^AH$2</f>
        <v>28133.8365670918</v>
      </c>
      <c r="AI644" s="20">
        <f>IFERROR(VLOOKUP($E644,INPUTS!$A$44:$G$103,7,0),SCENARIOS!$N$24)</f>
        <v>0.4</v>
      </c>
      <c r="AJ644" s="15">
        <f t="shared" ref="AJ644:AJ707" si="781">$T644*AI644*(1+$Q644)^AJ$2</f>
        <v>41416.0384987897</v>
      </c>
      <c r="AL644" t="str">
        <f t="shared" si="711"/>
        <v>Y</v>
      </c>
      <c r="AM644" s="21">
        <f t="shared" si="712"/>
        <v>103540.096246974</v>
      </c>
    </row>
    <row r="645" ht="15" customHeight="1" spans="1:39">
      <c r="A645" s="24" t="s">
        <v>2395</v>
      </c>
      <c r="B645" s="52" t="s">
        <v>414</v>
      </c>
      <c r="C645" s="52" t="s">
        <v>415</v>
      </c>
      <c r="D645" s="52" t="s">
        <v>929</v>
      </c>
      <c r="E645" s="10" t="s">
        <v>254</v>
      </c>
      <c r="F645" s="52" t="s">
        <v>930</v>
      </c>
      <c r="G645" s="52" t="s">
        <v>169</v>
      </c>
      <c r="H645" s="52" t="s">
        <v>204</v>
      </c>
      <c r="I645" s="52" t="s">
        <v>405</v>
      </c>
      <c r="J645" s="52" t="s">
        <v>165</v>
      </c>
      <c r="K645" s="52" t="s">
        <v>931</v>
      </c>
      <c r="L645" s="53" t="s">
        <v>288</v>
      </c>
      <c r="M645" s="13">
        <v>949</v>
      </c>
      <c r="N645" s="14">
        <f t="shared" ref="N645:N708" si="782">M645/365</f>
        <v>2.6</v>
      </c>
      <c r="O645" s="15">
        <v>5580</v>
      </c>
      <c r="P645" s="15">
        <f t="shared" si="751"/>
        <v>5295420</v>
      </c>
      <c r="Q645" s="16">
        <f>IFERROR(VLOOKUP(G645,SCENARIOS!$A$13:$E$18,3,0),0.025)</f>
        <v>0.02</v>
      </c>
      <c r="R645" s="52">
        <f>IFERROR(VLOOKUP(L645,INPUTS!$A$107:$B$120,2,0),0.0082)</f>
        <v>0.0085</v>
      </c>
      <c r="S645" s="52">
        <f t="shared" si="752"/>
        <v>47.43</v>
      </c>
      <c r="T645" s="15">
        <f t="shared" si="753"/>
        <v>45011.07</v>
      </c>
      <c r="U645" s="15">
        <f>T645/INPUTS!$B$7*1000</f>
        <v>56263837.5</v>
      </c>
      <c r="V645" s="15">
        <f>T645*INPUTS!$B$6</f>
        <v>142234.9812</v>
      </c>
      <c r="W645" s="54" t="s">
        <v>396</v>
      </c>
      <c r="X645" s="54" t="s">
        <v>396</v>
      </c>
      <c r="Y645" s="67">
        <f>IFERROR(VLOOKUP(E645,INPUTS!$A$44:$B$103,2,0),0)</f>
        <v>0.005</v>
      </c>
      <c r="Z645" s="15">
        <f t="shared" si="778"/>
        <v>225.05535</v>
      </c>
      <c r="AA645" s="20">
        <f>IFERROR(VLOOKUP(E645,INPUTS!$A$44:$C$103,3,0),SCENARIOS!$J$24)</f>
        <v>0.03</v>
      </c>
      <c r="AB645" s="15">
        <f t="shared" ref="AB645:AF645" si="783">$T645*AA645*(1+$Q645)^AB$2</f>
        <v>1490.87574955474</v>
      </c>
      <c r="AC645" s="20">
        <f>IFERROR(VLOOKUP($E645,INPUTS!$A$44:$G$103,4,0),SCENARIOS!$K$24)</f>
        <v>0.1</v>
      </c>
      <c r="AD645" s="15">
        <f t="shared" si="783"/>
        <v>5486.82431679934</v>
      </c>
      <c r="AE645" s="20">
        <f>IFERROR(VLOOKUP($E645,INPUTS!$A$44:$G$103,5,0),SCENARIOS!$L$24)</f>
        <v>0.2</v>
      </c>
      <c r="AF645" s="15">
        <f t="shared" si="783"/>
        <v>12115.7947974182</v>
      </c>
      <c r="AG645" s="20">
        <f>IFERROR(VLOOKUP($E645,INPUTS!$A$44:$G$103,6,0),SCENARIOS!$M$24)</f>
        <v>0.3</v>
      </c>
      <c r="AH645" s="15">
        <f t="shared" si="780"/>
        <v>20065.2246770098</v>
      </c>
      <c r="AI645" s="20">
        <f>IFERROR(VLOOKUP($E645,INPUTS!$A$44:$G$103,7,0),SCENARIOS!$N$24)</f>
        <v>0.4</v>
      </c>
      <c r="AJ645" s="15">
        <f t="shared" si="781"/>
        <v>29538.1725037086</v>
      </c>
      <c r="AL645" t="str">
        <f t="shared" ref="AL645:AL708" si="784">IF(H645="MULTI","MULTI",IF(COUNTIFS($E$4:$E$1277,H645,$H$4:$H$1277,E645)&gt;0,"Y","N"))</f>
        <v>Y</v>
      </c>
      <c r="AM645" s="21">
        <f t="shared" ref="AM645:AM708" si="785">T645*((1+Q645)^25)</f>
        <v>73845.4312592716</v>
      </c>
    </row>
    <row r="646" ht="15" customHeight="1" spans="1:39">
      <c r="A646" s="6" t="s">
        <v>2396</v>
      </c>
      <c r="B646" s="52" t="s">
        <v>414</v>
      </c>
      <c r="C646" s="52" t="s">
        <v>415</v>
      </c>
      <c r="D646" s="52" t="s">
        <v>929</v>
      </c>
      <c r="E646" s="10" t="s">
        <v>254</v>
      </c>
      <c r="F646" s="52" t="s">
        <v>930</v>
      </c>
      <c r="G646" s="52" t="s">
        <v>169</v>
      </c>
      <c r="H646" s="52" t="s">
        <v>213</v>
      </c>
      <c r="I646" s="52" t="s">
        <v>606</v>
      </c>
      <c r="J646" s="52" t="s">
        <v>165</v>
      </c>
      <c r="K646" s="52" t="s">
        <v>931</v>
      </c>
      <c r="L646" s="53" t="s">
        <v>288</v>
      </c>
      <c r="M646" s="13">
        <v>949</v>
      </c>
      <c r="N646" s="14">
        <f t="shared" si="782"/>
        <v>2.6</v>
      </c>
      <c r="O646" s="15">
        <v>5420</v>
      </c>
      <c r="P646" s="15">
        <f t="shared" si="751"/>
        <v>5143580</v>
      </c>
      <c r="Q646" s="16">
        <f>IFERROR(VLOOKUP(G646,SCENARIOS!$A$13:$E$18,3,0),0.025)</f>
        <v>0.02</v>
      </c>
      <c r="R646" s="52">
        <f>IFERROR(VLOOKUP(L646,INPUTS!$A$107:$B$120,2,0),0.0082)</f>
        <v>0.0085</v>
      </c>
      <c r="S646" s="52">
        <f t="shared" si="752"/>
        <v>46.07</v>
      </c>
      <c r="T646" s="15">
        <f t="shared" si="753"/>
        <v>43720.43</v>
      </c>
      <c r="U646" s="15">
        <f>T646/INPUTS!$B$7*1000</f>
        <v>54650537.5</v>
      </c>
      <c r="V646" s="15">
        <f>T646*INPUTS!$B$6</f>
        <v>138156.5588</v>
      </c>
      <c r="W646" s="54" t="s">
        <v>396</v>
      </c>
      <c r="X646" s="54" t="s">
        <v>396</v>
      </c>
      <c r="Y646" s="67">
        <f>IFERROR(VLOOKUP(E646,INPUTS!$A$44:$B$103,2,0),0)</f>
        <v>0.005</v>
      </c>
      <c r="Z646" s="15">
        <f t="shared" si="778"/>
        <v>218.60215</v>
      </c>
      <c r="AA646" s="20">
        <f>IFERROR(VLOOKUP(E646,INPUTS!$A$44:$C$103,3,0),SCENARIOS!$J$24)</f>
        <v>0.03</v>
      </c>
      <c r="AB646" s="15">
        <f t="shared" ref="AB646:AF646" si="786">$T646*AA646*(1+$Q646)^AB$2</f>
        <v>1448.12662411948</v>
      </c>
      <c r="AC646" s="20">
        <f>IFERROR(VLOOKUP($E646,INPUTS!$A$44:$G$103,4,0),SCENARIOS!$K$24)</f>
        <v>0.1</v>
      </c>
      <c r="AD646" s="15">
        <f t="shared" si="786"/>
        <v>5329.49602097714</v>
      </c>
      <c r="AE646" s="20">
        <f>IFERROR(VLOOKUP($E646,INPUTS!$A$44:$G$103,5,0),SCENARIOS!$L$24)</f>
        <v>0.2</v>
      </c>
      <c r="AF646" s="15">
        <f t="shared" si="786"/>
        <v>11768.3884949833</v>
      </c>
      <c r="AG646" s="20">
        <f>IFERROR(VLOOKUP($E646,INPUTS!$A$44:$G$103,6,0),SCENARIOS!$M$24)</f>
        <v>0.3</v>
      </c>
      <c r="AH646" s="15">
        <f t="shared" si="780"/>
        <v>19489.8777328662</v>
      </c>
      <c r="AI646" s="20">
        <f>IFERROR(VLOOKUP($E646,INPUTS!$A$44:$G$103,7,0),SCENARIOS!$N$24)</f>
        <v>0.4</v>
      </c>
      <c r="AJ646" s="15">
        <f t="shared" si="781"/>
        <v>28691.1998154302</v>
      </c>
      <c r="AL646" t="str">
        <f t="shared" si="784"/>
        <v>Y</v>
      </c>
      <c r="AM646" s="21">
        <f t="shared" si="785"/>
        <v>71727.9995385756</v>
      </c>
    </row>
    <row r="647" ht="15" customHeight="1" spans="1:39">
      <c r="A647" s="24" t="s">
        <v>2397</v>
      </c>
      <c r="B647" s="52" t="s">
        <v>414</v>
      </c>
      <c r="C647" s="52" t="s">
        <v>415</v>
      </c>
      <c r="D647" s="52" t="s">
        <v>929</v>
      </c>
      <c r="E647" s="10" t="s">
        <v>254</v>
      </c>
      <c r="F647" s="52" t="s">
        <v>930</v>
      </c>
      <c r="G647" s="52" t="s">
        <v>169</v>
      </c>
      <c r="H647" s="52" t="s">
        <v>215</v>
      </c>
      <c r="I647" s="52" t="s">
        <v>490</v>
      </c>
      <c r="J647" s="52" t="s">
        <v>165</v>
      </c>
      <c r="K647" s="52" t="s">
        <v>931</v>
      </c>
      <c r="L647" s="53" t="s">
        <v>288</v>
      </c>
      <c r="M647" s="13">
        <v>949</v>
      </c>
      <c r="N647" s="14">
        <f t="shared" si="782"/>
        <v>2.6</v>
      </c>
      <c r="O647" s="15">
        <v>4850</v>
      </c>
      <c r="P647" s="15">
        <f t="shared" si="751"/>
        <v>4602650</v>
      </c>
      <c r="Q647" s="16">
        <f>IFERROR(VLOOKUP(G647,SCENARIOS!$A$13:$E$18,3,0),0.025)</f>
        <v>0.02</v>
      </c>
      <c r="R647" s="52">
        <f>IFERROR(VLOOKUP(L647,INPUTS!$A$107:$B$120,2,0),0.0082)</f>
        <v>0.0085</v>
      </c>
      <c r="S647" s="52">
        <f t="shared" si="752"/>
        <v>41.225</v>
      </c>
      <c r="T647" s="15">
        <f t="shared" si="753"/>
        <v>39122.525</v>
      </c>
      <c r="U647" s="15">
        <f>T647/INPUTS!$B$7*1000</f>
        <v>48903156.25</v>
      </c>
      <c r="V647" s="15">
        <f>T647*INPUTS!$B$6</f>
        <v>123627.179</v>
      </c>
      <c r="W647" s="54" t="s">
        <v>396</v>
      </c>
      <c r="X647" s="54" t="s">
        <v>396</v>
      </c>
      <c r="Y647" s="67">
        <f>IFERROR(VLOOKUP(E647,INPUTS!$A$44:$B$103,2,0),0)</f>
        <v>0.005</v>
      </c>
      <c r="Z647" s="15">
        <f t="shared" si="778"/>
        <v>195.612625</v>
      </c>
      <c r="AA647" s="20">
        <f>IFERROR(VLOOKUP(E647,INPUTS!$A$44:$C$103,3,0),SCENARIOS!$J$24)</f>
        <v>0.03</v>
      </c>
      <c r="AB647" s="15">
        <f t="shared" ref="AB647:AF647" si="787">$T647*AA647*(1+$Q647)^AB$2</f>
        <v>1295.83286475636</v>
      </c>
      <c r="AC647" s="20">
        <f>IFERROR(VLOOKUP($E647,INPUTS!$A$44:$G$103,4,0),SCENARIOS!$K$24)</f>
        <v>0.1</v>
      </c>
      <c r="AD647" s="15">
        <f t="shared" si="787"/>
        <v>4769.01396711054</v>
      </c>
      <c r="AE647" s="20">
        <f>IFERROR(VLOOKUP($E647,INPUTS!$A$44:$G$103,5,0),SCENARIOS!$L$24)</f>
        <v>0.2</v>
      </c>
      <c r="AF647" s="15">
        <f t="shared" si="787"/>
        <v>10530.7535425588</v>
      </c>
      <c r="AG647" s="20">
        <f>IFERROR(VLOOKUP($E647,INPUTS!$A$44:$G$103,6,0),SCENARIOS!$M$24)</f>
        <v>0.3</v>
      </c>
      <c r="AH647" s="15">
        <f t="shared" si="780"/>
        <v>17440.2042443544</v>
      </c>
      <c r="AI647" s="20">
        <f>IFERROR(VLOOKUP($E647,INPUTS!$A$44:$G$103,7,0),SCENARIOS!$N$24)</f>
        <v>0.4</v>
      </c>
      <c r="AJ647" s="15">
        <f t="shared" si="781"/>
        <v>25673.8596134385</v>
      </c>
      <c r="AL647" t="str">
        <f t="shared" si="784"/>
        <v>Y</v>
      </c>
      <c r="AM647" s="21">
        <f t="shared" si="785"/>
        <v>64184.6490335962</v>
      </c>
    </row>
    <row r="648" ht="15" customHeight="1" spans="1:39">
      <c r="A648" s="6" t="s">
        <v>2398</v>
      </c>
      <c r="B648" s="52" t="s">
        <v>612</v>
      </c>
      <c r="C648" s="52" t="s">
        <v>613</v>
      </c>
      <c r="D648" s="52" t="s">
        <v>929</v>
      </c>
      <c r="E648" s="10" t="s">
        <v>615</v>
      </c>
      <c r="F648" s="52" t="s">
        <v>614</v>
      </c>
      <c r="G648" s="52" t="s">
        <v>169</v>
      </c>
      <c r="H648" s="52" t="s">
        <v>200</v>
      </c>
      <c r="I648" s="52" t="s">
        <v>391</v>
      </c>
      <c r="J648" s="52" t="s">
        <v>165</v>
      </c>
      <c r="K648" s="52" t="s">
        <v>931</v>
      </c>
      <c r="L648" s="53" t="s">
        <v>291</v>
      </c>
      <c r="M648" s="13">
        <v>277</v>
      </c>
      <c r="N648" s="14">
        <f t="shared" si="782"/>
        <v>0.758904109589041</v>
      </c>
      <c r="O648" s="15">
        <v>6540</v>
      </c>
      <c r="P648" s="15">
        <f t="shared" si="751"/>
        <v>1811580</v>
      </c>
      <c r="Q648" s="16">
        <f>IFERROR(VLOOKUP(G648,SCENARIOS!$A$13:$E$18,3,0),0.025)</f>
        <v>0.02</v>
      </c>
      <c r="R648" s="52">
        <f>IFERROR(VLOOKUP(L648,INPUTS!$A$107:$B$120,2,0),0.0082)</f>
        <v>0.0079</v>
      </c>
      <c r="S648" s="52">
        <f t="shared" si="752"/>
        <v>51.666</v>
      </c>
      <c r="T648" s="15">
        <f t="shared" si="753"/>
        <v>14311.482</v>
      </c>
      <c r="U648" s="15">
        <f>T648/INPUTS!$B$7*1000</f>
        <v>17889352.5</v>
      </c>
      <c r="V648" s="15">
        <f>T648*INPUTS!$B$6</f>
        <v>45224.28312</v>
      </c>
      <c r="W648" s="54" t="s">
        <v>396</v>
      </c>
      <c r="X648" s="54" t="s">
        <v>396</v>
      </c>
      <c r="Y648" s="67">
        <f>IFERROR(VLOOKUP(E648,INPUTS!$A$44:$B$103,2,0),0)</f>
        <v>0</v>
      </c>
      <c r="Z648" s="15">
        <f t="shared" si="778"/>
        <v>0</v>
      </c>
      <c r="AA648" s="20">
        <f>IFERROR(VLOOKUP(E648,INPUTS!$A$44:$C$103,3,0),SCENARIOS!$J$24)</f>
        <v>0.01</v>
      </c>
      <c r="AB648" s="15">
        <f t="shared" ref="AB648:AF648" si="788">$T648*AA648*(1+$Q648)^AB$2</f>
        <v>158.010325415423</v>
      </c>
      <c r="AC648" s="20">
        <f>IFERROR(VLOOKUP($E648,INPUTS!$A$44:$G$103,4,0),SCENARIOS!$K$24)</f>
        <v>0.05</v>
      </c>
      <c r="AD648" s="15">
        <f t="shared" si="788"/>
        <v>872.280834992771</v>
      </c>
      <c r="AE648" s="20">
        <f>IFERROR(VLOOKUP($E648,INPUTS!$A$44:$G$103,5,0),SCENARIOS!$L$24)</f>
        <v>0.1</v>
      </c>
      <c r="AF648" s="15">
        <f t="shared" si="788"/>
        <v>1926.13704982957</v>
      </c>
      <c r="AG648" s="20">
        <f>IFERROR(VLOOKUP($E648,INPUTS!$A$44:$G$103,6,0),SCENARIOS!$M$24)</f>
        <v>0.2</v>
      </c>
      <c r="AH648" s="15">
        <f t="shared" si="780"/>
        <v>4253.22188209822</v>
      </c>
      <c r="AI648" s="20">
        <f>IFERROR(VLOOKUP($E648,INPUTS!$A$44:$G$103,7,0),SCENARIOS!$N$24)</f>
        <v>0.25</v>
      </c>
      <c r="AJ648" s="15">
        <f t="shared" si="781"/>
        <v>5869.87578971852</v>
      </c>
      <c r="AL648" t="str">
        <f t="shared" si="784"/>
        <v>Y</v>
      </c>
      <c r="AM648" s="21">
        <f t="shared" si="785"/>
        <v>23479.5031588741</v>
      </c>
    </row>
    <row r="649" ht="15" customHeight="1" spans="1:39">
      <c r="A649" s="24" t="s">
        <v>2399</v>
      </c>
      <c r="B649" s="52" t="s">
        <v>612</v>
      </c>
      <c r="C649" s="52" t="s">
        <v>613</v>
      </c>
      <c r="D649" s="52" t="s">
        <v>929</v>
      </c>
      <c r="E649" s="10" t="s">
        <v>615</v>
      </c>
      <c r="F649" s="52" t="s">
        <v>614</v>
      </c>
      <c r="G649" s="52" t="s">
        <v>169</v>
      </c>
      <c r="H649" s="52" t="s">
        <v>204</v>
      </c>
      <c r="I649" s="52" t="s">
        <v>405</v>
      </c>
      <c r="J649" s="52" t="s">
        <v>165</v>
      </c>
      <c r="K649" s="52" t="s">
        <v>931</v>
      </c>
      <c r="L649" s="53" t="s">
        <v>291</v>
      </c>
      <c r="M649" s="13">
        <v>184</v>
      </c>
      <c r="N649" s="14">
        <f t="shared" si="782"/>
        <v>0.504109589041096</v>
      </c>
      <c r="O649" s="15">
        <v>6000</v>
      </c>
      <c r="P649" s="15">
        <f t="shared" si="751"/>
        <v>1104000</v>
      </c>
      <c r="Q649" s="16">
        <f>IFERROR(VLOOKUP(G649,SCENARIOS!$A$13:$E$18,3,0),0.025)</f>
        <v>0.02</v>
      </c>
      <c r="R649" s="52">
        <f>IFERROR(VLOOKUP(L649,INPUTS!$A$107:$B$120,2,0),0.0082)</f>
        <v>0.0079</v>
      </c>
      <c r="S649" s="52">
        <f t="shared" si="752"/>
        <v>47.4</v>
      </c>
      <c r="T649" s="15">
        <f t="shared" si="753"/>
        <v>8721.6</v>
      </c>
      <c r="U649" s="15">
        <f>T649/INPUTS!$B$7*1000</f>
        <v>10902000</v>
      </c>
      <c r="V649" s="15">
        <f>T649*INPUTS!$B$6</f>
        <v>27560.256</v>
      </c>
      <c r="W649" s="54" t="s">
        <v>396</v>
      </c>
      <c r="X649" s="54" t="s">
        <v>396</v>
      </c>
      <c r="Y649" s="67">
        <f>IFERROR(VLOOKUP(E649,INPUTS!$A$44:$B$103,2,0),0)</f>
        <v>0</v>
      </c>
      <c r="Z649" s="15">
        <f t="shared" si="778"/>
        <v>0</v>
      </c>
      <c r="AA649" s="20">
        <f>IFERROR(VLOOKUP(E649,INPUTS!$A$44:$C$103,3,0),SCENARIOS!$J$24)</f>
        <v>0.01</v>
      </c>
      <c r="AB649" s="15">
        <f t="shared" ref="AB649:AF649" si="789">$T649*AA649*(1+$Q649)^AB$2</f>
        <v>96.2935113318912</v>
      </c>
      <c r="AC649" s="20">
        <f>IFERROR(VLOOKUP($E649,INPUTS!$A$44:$G$103,4,0),SCENARIOS!$K$24)</f>
        <v>0.05</v>
      </c>
      <c r="AD649" s="15">
        <f t="shared" si="789"/>
        <v>531.579086671314</v>
      </c>
      <c r="AE649" s="20">
        <f>IFERROR(VLOOKUP($E649,INPUTS!$A$44:$G$103,5,0),SCENARIOS!$L$24)</f>
        <v>0.1</v>
      </c>
      <c r="AF649" s="15">
        <f t="shared" si="789"/>
        <v>1173.81252995277</v>
      </c>
      <c r="AG649" s="20">
        <f>IFERROR(VLOOKUP($E649,INPUTS!$A$44:$G$103,6,0),SCENARIOS!$M$24)</f>
        <v>0.2</v>
      </c>
      <c r="AH649" s="15">
        <f t="shared" si="780"/>
        <v>2591.96776175296</v>
      </c>
      <c r="AI649" s="20">
        <f>IFERROR(VLOOKUP($E649,INPUTS!$A$44:$G$103,7,0),SCENARIOS!$N$24)</f>
        <v>0.25</v>
      </c>
      <c r="AJ649" s="15">
        <f t="shared" si="781"/>
        <v>3577.1773103309</v>
      </c>
      <c r="AL649" t="str">
        <f t="shared" si="784"/>
        <v>Y</v>
      </c>
      <c r="AM649" s="21">
        <f t="shared" si="785"/>
        <v>14308.7092413236</v>
      </c>
    </row>
    <row r="650" ht="15" customHeight="1" spans="1:39">
      <c r="A650" s="6" t="s">
        <v>2400</v>
      </c>
      <c r="B650" s="52" t="s">
        <v>612</v>
      </c>
      <c r="C650" s="52" t="s">
        <v>613</v>
      </c>
      <c r="D650" s="52" t="s">
        <v>929</v>
      </c>
      <c r="E650" s="10" t="s">
        <v>615</v>
      </c>
      <c r="F650" s="52" t="s">
        <v>614</v>
      </c>
      <c r="G650" s="52" t="s">
        <v>169</v>
      </c>
      <c r="H650" s="52" t="s">
        <v>215</v>
      </c>
      <c r="I650" s="52" t="s">
        <v>490</v>
      </c>
      <c r="J650" s="52" t="s">
        <v>165</v>
      </c>
      <c r="K650" s="52" t="s">
        <v>931</v>
      </c>
      <c r="L650" s="53" t="s">
        <v>291</v>
      </c>
      <c r="M650" s="13">
        <v>184</v>
      </c>
      <c r="N650" s="14">
        <f t="shared" si="782"/>
        <v>0.504109589041096</v>
      </c>
      <c r="O650" s="15">
        <v>5290</v>
      </c>
      <c r="P650" s="15">
        <f t="shared" si="751"/>
        <v>973360</v>
      </c>
      <c r="Q650" s="16">
        <f>IFERROR(VLOOKUP(G650,SCENARIOS!$A$13:$E$18,3,0),0.025)</f>
        <v>0.02</v>
      </c>
      <c r="R650" s="52">
        <f>IFERROR(VLOOKUP(L650,INPUTS!$A$107:$B$120,2,0),0.0082)</f>
        <v>0.0079</v>
      </c>
      <c r="S650" s="52">
        <f t="shared" si="752"/>
        <v>41.791</v>
      </c>
      <c r="T650" s="15">
        <f t="shared" si="753"/>
        <v>7689.544</v>
      </c>
      <c r="U650" s="15">
        <f>T650/INPUTS!$B$7*1000</f>
        <v>9611930</v>
      </c>
      <c r="V650" s="15">
        <f>T650*INPUTS!$B$6</f>
        <v>24298.95904</v>
      </c>
      <c r="W650" s="54" t="s">
        <v>396</v>
      </c>
      <c r="X650" s="54" t="s">
        <v>396</v>
      </c>
      <c r="Y650" s="67">
        <f>IFERROR(VLOOKUP(E650,INPUTS!$A$44:$B$103,2,0),0)</f>
        <v>0</v>
      </c>
      <c r="Z650" s="15">
        <f t="shared" si="778"/>
        <v>0</v>
      </c>
      <c r="AA650" s="20">
        <f>IFERROR(VLOOKUP(E650,INPUTS!$A$44:$C$103,3,0),SCENARIOS!$J$24)</f>
        <v>0.01</v>
      </c>
      <c r="AB650" s="15">
        <f t="shared" ref="AB650:AF650" si="790">$T650*AA650*(1+$Q650)^AB$2</f>
        <v>84.8987791576174</v>
      </c>
      <c r="AC650" s="20">
        <f>IFERROR(VLOOKUP($E650,INPUTS!$A$44:$G$103,4,0),SCENARIOS!$K$24)</f>
        <v>0.05</v>
      </c>
      <c r="AD650" s="15">
        <f t="shared" si="790"/>
        <v>468.675561415208</v>
      </c>
      <c r="AE650" s="20">
        <f>IFERROR(VLOOKUP($E650,INPUTS!$A$44:$G$103,5,0),SCENARIOS!$L$24)</f>
        <v>0.1</v>
      </c>
      <c r="AF650" s="15">
        <f t="shared" si="790"/>
        <v>1034.91138057503</v>
      </c>
      <c r="AG650" s="20">
        <f>IFERROR(VLOOKUP($E650,INPUTS!$A$44:$G$103,6,0),SCENARIOS!$M$24)</f>
        <v>0.2</v>
      </c>
      <c r="AH650" s="15">
        <f t="shared" si="780"/>
        <v>2285.2515766122</v>
      </c>
      <c r="AI650" s="20">
        <f>IFERROR(VLOOKUP($E650,INPUTS!$A$44:$G$103,7,0),SCENARIOS!$N$24)</f>
        <v>0.25</v>
      </c>
      <c r="AJ650" s="15">
        <f t="shared" si="781"/>
        <v>3153.87799527507</v>
      </c>
      <c r="AL650" t="str">
        <f t="shared" si="784"/>
        <v>Y</v>
      </c>
      <c r="AM650" s="21">
        <f t="shared" si="785"/>
        <v>12615.5119811003</v>
      </c>
    </row>
    <row r="651" ht="15" customHeight="1" spans="1:39">
      <c r="A651" s="24" t="s">
        <v>2401</v>
      </c>
      <c r="B651" s="52" t="s">
        <v>612</v>
      </c>
      <c r="C651" s="52" t="s">
        <v>613</v>
      </c>
      <c r="D651" s="52" t="s">
        <v>929</v>
      </c>
      <c r="E651" s="10" t="s">
        <v>615</v>
      </c>
      <c r="F651" s="52" t="s">
        <v>614</v>
      </c>
      <c r="G651" s="52" t="s">
        <v>169</v>
      </c>
      <c r="H651" s="52" t="s">
        <v>209</v>
      </c>
      <c r="I651" s="52" t="s">
        <v>600</v>
      </c>
      <c r="J651" s="52" t="s">
        <v>165</v>
      </c>
      <c r="K651" s="52" t="s">
        <v>931</v>
      </c>
      <c r="L651" s="53" t="s">
        <v>291</v>
      </c>
      <c r="M651" s="13">
        <v>131</v>
      </c>
      <c r="N651" s="14">
        <f t="shared" si="782"/>
        <v>0.358904109589041</v>
      </c>
      <c r="O651" s="15">
        <v>6330</v>
      </c>
      <c r="P651" s="15">
        <f t="shared" si="751"/>
        <v>829230</v>
      </c>
      <c r="Q651" s="16">
        <f>IFERROR(VLOOKUP(G651,SCENARIOS!$A$13:$E$18,3,0),0.025)</f>
        <v>0.02</v>
      </c>
      <c r="R651" s="52">
        <f>IFERROR(VLOOKUP(L651,INPUTS!$A$107:$B$120,2,0),0.0082)</f>
        <v>0.0079</v>
      </c>
      <c r="S651" s="52">
        <f t="shared" si="752"/>
        <v>50.007</v>
      </c>
      <c r="T651" s="15">
        <f t="shared" si="753"/>
        <v>6550.917</v>
      </c>
      <c r="U651" s="15">
        <f>T651/INPUTS!$B$7*1000</f>
        <v>8188646.25</v>
      </c>
      <c r="V651" s="15">
        <f>T651*INPUTS!$B$6</f>
        <v>20700.89772</v>
      </c>
      <c r="W651" s="54" t="s">
        <v>396</v>
      </c>
      <c r="X651" s="54" t="s">
        <v>396</v>
      </c>
      <c r="Y651" s="67">
        <f>IFERROR(VLOOKUP(E651,INPUTS!$A$44:$B$103,2,0),0)</f>
        <v>0</v>
      </c>
      <c r="Z651" s="15">
        <f t="shared" si="778"/>
        <v>0</v>
      </c>
      <c r="AA651" s="20">
        <f>IFERROR(VLOOKUP(E651,INPUTS!$A$44:$C$103,3,0),SCENARIOS!$J$24)</f>
        <v>0.01</v>
      </c>
      <c r="AB651" s="15">
        <f t="shared" ref="AB651:AF651" si="791">$T651*AA651*(1+$Q651)^AB$2</f>
        <v>72.3274170305654</v>
      </c>
      <c r="AC651" s="20">
        <f>IFERROR(VLOOKUP($E651,INPUTS!$A$44:$G$103,4,0),SCENARIOS!$K$24)</f>
        <v>0.05</v>
      </c>
      <c r="AD651" s="15">
        <f t="shared" si="791"/>
        <v>399.27656344244</v>
      </c>
      <c r="AE651" s="20">
        <f>IFERROR(VLOOKUP($E651,INPUTS!$A$44:$G$103,5,0),SCENARIOS!$L$24)</f>
        <v>0.1</v>
      </c>
      <c r="AF651" s="15">
        <f t="shared" si="791"/>
        <v>881.667177728929</v>
      </c>
      <c r="AG651" s="20">
        <f>IFERROR(VLOOKUP($E651,INPUTS!$A$44:$G$103,6,0),SCENARIOS!$M$24)</f>
        <v>0.2</v>
      </c>
      <c r="AH651" s="15">
        <f t="shared" si="780"/>
        <v>1946.86361148407</v>
      </c>
      <c r="AI651" s="20">
        <f>IFERROR(VLOOKUP($E651,INPUTS!$A$44:$G$103,7,0),SCENARIOS!$N$24)</f>
        <v>0.25</v>
      </c>
      <c r="AJ651" s="15">
        <f t="shared" si="781"/>
        <v>2686.86842486023</v>
      </c>
      <c r="AL651" t="str">
        <f t="shared" si="784"/>
        <v>Y</v>
      </c>
      <c r="AM651" s="21">
        <f t="shared" si="785"/>
        <v>10747.4736994409</v>
      </c>
    </row>
    <row r="652" ht="15" customHeight="1" spans="1:39">
      <c r="A652" s="6" t="s">
        <v>2402</v>
      </c>
      <c r="B652" s="52" t="s">
        <v>612</v>
      </c>
      <c r="C652" s="52" t="s">
        <v>613</v>
      </c>
      <c r="D652" s="52" t="s">
        <v>929</v>
      </c>
      <c r="E652" s="10" t="s">
        <v>615</v>
      </c>
      <c r="F652" s="52" t="s">
        <v>614</v>
      </c>
      <c r="G652" s="52" t="s">
        <v>169</v>
      </c>
      <c r="H652" s="52" t="s">
        <v>207</v>
      </c>
      <c r="I652" s="52" t="s">
        <v>609</v>
      </c>
      <c r="J652" s="52" t="s">
        <v>165</v>
      </c>
      <c r="K652" s="52" t="s">
        <v>931</v>
      </c>
      <c r="L652" s="53" t="s">
        <v>291</v>
      </c>
      <c r="M652" s="13">
        <v>131</v>
      </c>
      <c r="N652" s="14">
        <f t="shared" si="782"/>
        <v>0.358904109589041</v>
      </c>
      <c r="O652" s="15">
        <v>7060</v>
      </c>
      <c r="P652" s="15">
        <f t="shared" si="751"/>
        <v>924860</v>
      </c>
      <c r="Q652" s="16">
        <f>IFERROR(VLOOKUP(G652,SCENARIOS!$A$13:$E$18,3,0),0.025)</f>
        <v>0.02</v>
      </c>
      <c r="R652" s="52">
        <f>IFERROR(VLOOKUP(L652,INPUTS!$A$107:$B$120,2,0),0.0082)</f>
        <v>0.0079</v>
      </c>
      <c r="S652" s="52">
        <f t="shared" si="752"/>
        <v>55.774</v>
      </c>
      <c r="T652" s="15">
        <f t="shared" si="753"/>
        <v>7306.394</v>
      </c>
      <c r="U652" s="15">
        <f>T652/INPUTS!$B$7*1000</f>
        <v>9132992.5</v>
      </c>
      <c r="V652" s="15">
        <f>T652*INPUTS!$B$6</f>
        <v>23088.20504</v>
      </c>
      <c r="W652" s="54" t="s">
        <v>396</v>
      </c>
      <c r="X652" s="54" t="s">
        <v>396</v>
      </c>
      <c r="Y652" s="67">
        <f>IFERROR(VLOOKUP(E652,INPUTS!$A$44:$B$103,2,0),0)</f>
        <v>0</v>
      </c>
      <c r="Z652" s="15">
        <f t="shared" si="778"/>
        <v>0</v>
      </c>
      <c r="AA652" s="20">
        <f>IFERROR(VLOOKUP(E652,INPUTS!$A$44:$C$103,3,0),SCENARIOS!$J$24)</f>
        <v>0.01</v>
      </c>
      <c r="AB652" s="15">
        <f t="shared" ref="AB652:AF652" si="792">$T652*AA652*(1+$Q652)^AB$2</f>
        <v>80.6684935601566</v>
      </c>
      <c r="AC652" s="20">
        <f>IFERROR(VLOOKUP($E652,INPUTS!$A$44:$G$103,4,0),SCENARIOS!$K$24)</f>
        <v>0.05</v>
      </c>
      <c r="AD652" s="15">
        <f t="shared" si="792"/>
        <v>445.322675814159</v>
      </c>
      <c r="AE652" s="20">
        <f>IFERROR(VLOOKUP($E652,INPUTS!$A$44:$G$103,5,0),SCENARIOS!$L$24)</f>
        <v>0.1</v>
      </c>
      <c r="AF652" s="15">
        <f t="shared" si="792"/>
        <v>983.344435192139</v>
      </c>
      <c r="AG652" s="20">
        <f>IFERROR(VLOOKUP($E652,INPUTS!$A$44:$G$103,6,0),SCENARIOS!$M$24)</f>
        <v>0.2</v>
      </c>
      <c r="AH652" s="15">
        <f t="shared" si="780"/>
        <v>2171.38342765837</v>
      </c>
      <c r="AI652" s="20">
        <f>IFERROR(VLOOKUP($E652,INPUTS!$A$44:$G$103,7,0),SCENARIOS!$N$24)</f>
        <v>0.25</v>
      </c>
      <c r="AJ652" s="15">
        <f t="shared" si="781"/>
        <v>2996.72844858028</v>
      </c>
      <c r="AL652" t="str">
        <f t="shared" si="784"/>
        <v>Y</v>
      </c>
      <c r="AM652" s="21">
        <f t="shared" si="785"/>
        <v>11986.9137943211</v>
      </c>
    </row>
    <row r="653" ht="15" customHeight="1" spans="1:39">
      <c r="A653" s="24" t="s">
        <v>2403</v>
      </c>
      <c r="B653" s="52" t="s">
        <v>612</v>
      </c>
      <c r="C653" s="52" t="s">
        <v>613</v>
      </c>
      <c r="D653" s="52" t="s">
        <v>929</v>
      </c>
      <c r="E653" s="10" t="s">
        <v>615</v>
      </c>
      <c r="F653" s="52" t="s">
        <v>614</v>
      </c>
      <c r="G653" s="52" t="s">
        <v>169</v>
      </c>
      <c r="H653" s="52" t="s">
        <v>234</v>
      </c>
      <c r="I653" s="52" t="s">
        <v>424</v>
      </c>
      <c r="J653" s="52" t="s">
        <v>173</v>
      </c>
      <c r="K653" s="52" t="s">
        <v>931</v>
      </c>
      <c r="L653" s="53" t="s">
        <v>291</v>
      </c>
      <c r="M653" s="13">
        <v>277</v>
      </c>
      <c r="N653" s="14">
        <f t="shared" si="782"/>
        <v>0.758904109589041</v>
      </c>
      <c r="O653" s="15">
        <v>10390</v>
      </c>
      <c r="P653" s="15">
        <f t="shared" si="751"/>
        <v>2878030</v>
      </c>
      <c r="Q653" s="16">
        <f>IFERROR(VLOOKUP(G653,SCENARIOS!$A$13:$E$18,3,0),0.025)</f>
        <v>0.02</v>
      </c>
      <c r="R653" s="52">
        <f>IFERROR(VLOOKUP(L653,INPUTS!$A$107:$B$120,2,0),0.0082)</f>
        <v>0.0079</v>
      </c>
      <c r="S653" s="52">
        <f t="shared" si="752"/>
        <v>82.081</v>
      </c>
      <c r="T653" s="15">
        <f t="shared" si="753"/>
        <v>22736.437</v>
      </c>
      <c r="U653" s="15">
        <f>T653/INPUTS!$B$7*1000</f>
        <v>28420546.25</v>
      </c>
      <c r="V653" s="15">
        <f>T653*INPUTS!$B$6</f>
        <v>71847.14092</v>
      </c>
      <c r="W653" s="54" t="s">
        <v>396</v>
      </c>
      <c r="X653" s="54" t="s">
        <v>396</v>
      </c>
      <c r="Y653" s="67">
        <f>IFERROR(VLOOKUP(E653,INPUTS!$A$44:$B$103,2,0),0)</f>
        <v>0</v>
      </c>
      <c r="Z653" s="15">
        <f t="shared" si="778"/>
        <v>0</v>
      </c>
      <c r="AA653" s="20">
        <f>IFERROR(VLOOKUP(E653,INPUTS!$A$44:$C$103,3,0),SCENARIOS!$J$24)</f>
        <v>0.01</v>
      </c>
      <c r="AB653" s="15">
        <f t="shared" ref="AB653:AF653" si="793">$T653*AA653*(1+$Q653)^AB$2</f>
        <v>251.028636248662</v>
      </c>
      <c r="AC653" s="20">
        <f>IFERROR(VLOOKUP($E653,INPUTS!$A$44:$G$103,4,0),SCENARIOS!$K$24)</f>
        <v>0.05</v>
      </c>
      <c r="AD653" s="15">
        <f t="shared" si="793"/>
        <v>1385.77949167812</v>
      </c>
      <c r="AE653" s="20">
        <f>IFERROR(VLOOKUP($E653,INPUTS!$A$44:$G$103,5,0),SCENARIOS!$L$24)</f>
        <v>0.1</v>
      </c>
      <c r="AF653" s="15">
        <f t="shared" si="793"/>
        <v>3060.02506846013</v>
      </c>
      <c r="AG653" s="20">
        <f>IFERROR(VLOOKUP($E653,INPUTS!$A$44:$G$103,6,0),SCENARIOS!$M$24)</f>
        <v>0.2</v>
      </c>
      <c r="AH653" s="15">
        <f t="shared" si="780"/>
        <v>6757.02987079518</v>
      </c>
      <c r="AI653" s="20">
        <f>IFERROR(VLOOKUP($E653,INPUTS!$A$44:$G$103,7,0),SCENARIOS!$N$24)</f>
        <v>0.25</v>
      </c>
      <c r="AJ653" s="15">
        <f t="shared" si="781"/>
        <v>9325.38370874242</v>
      </c>
      <c r="AL653" t="str">
        <f t="shared" si="784"/>
        <v>N</v>
      </c>
      <c r="AM653" s="21">
        <f t="shared" si="785"/>
        <v>37301.5348349697</v>
      </c>
    </row>
    <row r="654" ht="15" customHeight="1" spans="1:39">
      <c r="A654" s="6" t="s">
        <v>2404</v>
      </c>
      <c r="B654" s="52" t="s">
        <v>612</v>
      </c>
      <c r="C654" s="52" t="s">
        <v>613</v>
      </c>
      <c r="D654" s="52" t="s">
        <v>929</v>
      </c>
      <c r="E654" s="10" t="s">
        <v>615</v>
      </c>
      <c r="F654" s="52" t="s">
        <v>614</v>
      </c>
      <c r="G654" s="52" t="s">
        <v>169</v>
      </c>
      <c r="H654" s="52" t="s">
        <v>432</v>
      </c>
      <c r="I654" s="52" t="s">
        <v>431</v>
      </c>
      <c r="J654" s="52" t="s">
        <v>173</v>
      </c>
      <c r="K654" s="52" t="s">
        <v>931</v>
      </c>
      <c r="L654" s="53" t="s">
        <v>291</v>
      </c>
      <c r="M654" s="13">
        <v>184</v>
      </c>
      <c r="N654" s="14">
        <f t="shared" si="782"/>
        <v>0.504109589041096</v>
      </c>
      <c r="O654" s="15">
        <v>10590</v>
      </c>
      <c r="P654" s="15">
        <f t="shared" si="751"/>
        <v>1948560</v>
      </c>
      <c r="Q654" s="16">
        <f>IFERROR(VLOOKUP(G654,SCENARIOS!$A$13:$E$18,3,0),0.025)</f>
        <v>0.02</v>
      </c>
      <c r="R654" s="52">
        <f>IFERROR(VLOOKUP(L654,INPUTS!$A$107:$B$120,2,0),0.0082)</f>
        <v>0.0079</v>
      </c>
      <c r="S654" s="52">
        <f t="shared" si="752"/>
        <v>83.661</v>
      </c>
      <c r="T654" s="15">
        <f t="shared" si="753"/>
        <v>15393.624</v>
      </c>
      <c r="U654" s="15">
        <f>T654/INPUTS!$B$7*1000</f>
        <v>19242030</v>
      </c>
      <c r="V654" s="15">
        <f>T654*INPUTS!$B$6</f>
        <v>48643.85184</v>
      </c>
      <c r="W654" s="54" t="s">
        <v>521</v>
      </c>
      <c r="X654" s="54" t="s">
        <v>396</v>
      </c>
      <c r="Y654" s="67">
        <f>IFERROR(VLOOKUP(E654,INPUTS!$A$44:$B$103,2,0),0)</f>
        <v>0</v>
      </c>
      <c r="Z654" s="15">
        <f t="shared" si="778"/>
        <v>0</v>
      </c>
      <c r="AA654" s="20">
        <f>IFERROR(VLOOKUP(E654,INPUTS!$A$44:$C$103,3,0),SCENARIOS!$J$24)</f>
        <v>0.01</v>
      </c>
      <c r="AB654" s="15">
        <f t="shared" ref="AB654:AF654" si="794">$T654*AA654*(1+$Q654)^AB$2</f>
        <v>169.958047500788</v>
      </c>
      <c r="AC654" s="20">
        <f>IFERROR(VLOOKUP($E654,INPUTS!$A$44:$G$103,4,0),SCENARIOS!$K$24)</f>
        <v>0.05</v>
      </c>
      <c r="AD654" s="15">
        <f t="shared" si="794"/>
        <v>938.237087974869</v>
      </c>
      <c r="AE654" s="20">
        <f>IFERROR(VLOOKUP($E654,INPUTS!$A$44:$G$103,5,0),SCENARIOS!$L$24)</f>
        <v>0.1</v>
      </c>
      <c r="AF654" s="15">
        <f t="shared" si="794"/>
        <v>2071.77911536664</v>
      </c>
      <c r="AG654" s="20">
        <f>IFERROR(VLOOKUP($E654,INPUTS!$A$44:$G$103,6,0),SCENARIOS!$M$24)</f>
        <v>0.2</v>
      </c>
      <c r="AH654" s="15">
        <f t="shared" si="780"/>
        <v>4574.82309949398</v>
      </c>
      <c r="AI654" s="20">
        <f>IFERROR(VLOOKUP($E654,INPUTS!$A$44:$G$103,7,0),SCENARIOS!$N$24)</f>
        <v>0.25</v>
      </c>
      <c r="AJ654" s="15">
        <f t="shared" si="781"/>
        <v>6313.71795273403</v>
      </c>
      <c r="AL654" t="str">
        <f t="shared" si="784"/>
        <v>N</v>
      </c>
      <c r="AM654" s="21">
        <f t="shared" si="785"/>
        <v>25254.8718109361</v>
      </c>
    </row>
    <row r="655" ht="15" customHeight="1" spans="1:39">
      <c r="A655" s="24" t="s">
        <v>2405</v>
      </c>
      <c r="B655" s="52" t="s">
        <v>612</v>
      </c>
      <c r="C655" s="52" t="s">
        <v>613</v>
      </c>
      <c r="D655" s="52" t="s">
        <v>929</v>
      </c>
      <c r="E655" s="10" t="s">
        <v>615</v>
      </c>
      <c r="F655" s="52" t="s">
        <v>614</v>
      </c>
      <c r="G655" s="52" t="s">
        <v>169</v>
      </c>
      <c r="H655" s="52" t="s">
        <v>428</v>
      </c>
      <c r="I655" s="52" t="s">
        <v>427</v>
      </c>
      <c r="J655" s="52" t="s">
        <v>173</v>
      </c>
      <c r="K655" s="52" t="s">
        <v>931</v>
      </c>
      <c r="L655" s="53" t="s">
        <v>291</v>
      </c>
      <c r="M655" s="13">
        <v>131</v>
      </c>
      <c r="N655" s="14">
        <f t="shared" si="782"/>
        <v>0.358904109589041</v>
      </c>
      <c r="O655" s="15">
        <v>12910</v>
      </c>
      <c r="P655" s="15">
        <f t="shared" si="751"/>
        <v>1691210</v>
      </c>
      <c r="Q655" s="16">
        <f>IFERROR(VLOOKUP(G655,SCENARIOS!$A$13:$E$18,3,0),0.025)</f>
        <v>0.02</v>
      </c>
      <c r="R655" s="52">
        <f>IFERROR(VLOOKUP(L655,INPUTS!$A$107:$B$120,2,0),0.0082)</f>
        <v>0.0079</v>
      </c>
      <c r="S655" s="52">
        <f t="shared" si="752"/>
        <v>101.989</v>
      </c>
      <c r="T655" s="15">
        <f t="shared" si="753"/>
        <v>13360.559</v>
      </c>
      <c r="U655" s="15">
        <f>T655/INPUTS!$B$7*1000</f>
        <v>16700698.75</v>
      </c>
      <c r="V655" s="15">
        <f>T655*INPUTS!$B$6</f>
        <v>42219.36644</v>
      </c>
      <c r="W655" s="54" t="s">
        <v>521</v>
      </c>
      <c r="X655" s="54" t="s">
        <v>396</v>
      </c>
      <c r="Y655" s="67">
        <f>IFERROR(VLOOKUP(E655,INPUTS!$A$44:$B$103,2,0),0)</f>
        <v>0</v>
      </c>
      <c r="Z655" s="15">
        <f t="shared" si="778"/>
        <v>0</v>
      </c>
      <c r="AA655" s="20">
        <f>IFERROR(VLOOKUP(E655,INPUTS!$A$44:$C$103,3,0),SCENARIOS!$J$24)</f>
        <v>0.01</v>
      </c>
      <c r="AB655" s="15">
        <f t="shared" ref="AB655:AF655" si="795">$T655*AA655*(1+$Q655)^AB$2</f>
        <v>147.51136711921</v>
      </c>
      <c r="AC655" s="20">
        <f>IFERROR(VLOOKUP($E655,INPUTS!$A$44:$G$103,4,0),SCENARIOS!$K$24)</f>
        <v>0.05</v>
      </c>
      <c r="AD655" s="15">
        <f t="shared" si="795"/>
        <v>814.322343450537</v>
      </c>
      <c r="AE655" s="20">
        <f>IFERROR(VLOOKUP($E655,INPUTS!$A$44:$G$103,5,0),SCENARIOS!$L$24)</f>
        <v>0.1</v>
      </c>
      <c r="AF655" s="15">
        <f t="shared" si="795"/>
        <v>1798.15533404115</v>
      </c>
      <c r="AG655" s="20">
        <f>IFERROR(VLOOKUP($E655,INPUTS!$A$44:$G$103,6,0),SCENARIOS!$M$24)</f>
        <v>0.2</v>
      </c>
      <c r="AH655" s="15">
        <f t="shared" si="780"/>
        <v>3970.61757097303</v>
      </c>
      <c r="AI655" s="20">
        <f>IFERROR(VLOOKUP($E655,INPUTS!$A$44:$G$103,7,0),SCENARIOS!$N$24)</f>
        <v>0.25</v>
      </c>
      <c r="AJ655" s="15">
        <f t="shared" si="781"/>
        <v>5479.85329619992</v>
      </c>
      <c r="AL655" t="str">
        <f t="shared" si="784"/>
        <v>N</v>
      </c>
      <c r="AM655" s="21">
        <f t="shared" si="785"/>
        <v>21919.4131847997</v>
      </c>
    </row>
    <row r="656" ht="15" customHeight="1" spans="1:39">
      <c r="A656" s="6" t="s">
        <v>2406</v>
      </c>
      <c r="B656" s="52" t="s">
        <v>612</v>
      </c>
      <c r="C656" s="52" t="s">
        <v>613</v>
      </c>
      <c r="D656" s="52" t="s">
        <v>929</v>
      </c>
      <c r="E656" s="10" t="s">
        <v>615</v>
      </c>
      <c r="F656" s="52" t="s">
        <v>614</v>
      </c>
      <c r="G656" s="52" t="s">
        <v>169</v>
      </c>
      <c r="H656" s="52" t="s">
        <v>452</v>
      </c>
      <c r="I656" s="52" t="s">
        <v>451</v>
      </c>
      <c r="J656" s="52" t="s">
        <v>181</v>
      </c>
      <c r="K656" s="52" t="s">
        <v>931</v>
      </c>
      <c r="L656" s="53" t="s">
        <v>291</v>
      </c>
      <c r="M656" s="13">
        <v>131</v>
      </c>
      <c r="N656" s="14">
        <f t="shared" si="782"/>
        <v>0.358904109589041</v>
      </c>
      <c r="O656" s="15">
        <v>9080</v>
      </c>
      <c r="P656" s="15">
        <f t="shared" si="751"/>
        <v>1189480</v>
      </c>
      <c r="Q656" s="16">
        <f>IFERROR(VLOOKUP(G656,SCENARIOS!$A$13:$E$18,3,0),0.025)</f>
        <v>0.02</v>
      </c>
      <c r="R656" s="52">
        <f>IFERROR(VLOOKUP(L656,INPUTS!$A$107:$B$120,2,0),0.0082)</f>
        <v>0.0079</v>
      </c>
      <c r="S656" s="52">
        <f t="shared" si="752"/>
        <v>71.732</v>
      </c>
      <c r="T656" s="15">
        <f t="shared" si="753"/>
        <v>9396.892</v>
      </c>
      <c r="U656" s="15">
        <f>T656/INPUTS!$B$7*1000</f>
        <v>11746115</v>
      </c>
      <c r="V656" s="15">
        <f>T656*INPUTS!$B$6</f>
        <v>29694.17872</v>
      </c>
      <c r="W656" s="54" t="s">
        <v>521</v>
      </c>
      <c r="X656" s="54" t="s">
        <v>396</v>
      </c>
      <c r="Y656" s="67">
        <f>IFERROR(VLOOKUP(E656,INPUTS!$A$44:$B$103,2,0),0)</f>
        <v>0</v>
      </c>
      <c r="Z656" s="15">
        <f t="shared" si="778"/>
        <v>0</v>
      </c>
      <c r="AA656" s="20">
        <f>IFERROR(VLOOKUP(E656,INPUTS!$A$44:$C$103,3,0),SCENARIOS!$J$24)</f>
        <v>0.01</v>
      </c>
      <c r="AB656" s="15">
        <f t="shared" ref="AB656:AF656" si="796">$T656*AA656*(1+$Q656)^AB$2</f>
        <v>103.749280669437</v>
      </c>
      <c r="AC656" s="20">
        <f>IFERROR(VLOOKUP($E656,INPUTS!$A$44:$G$103,4,0),SCENARIOS!$K$24)</f>
        <v>0.05</v>
      </c>
      <c r="AD656" s="15">
        <f t="shared" si="796"/>
        <v>572.737945664669</v>
      </c>
      <c r="AE656" s="20">
        <f>IFERROR(VLOOKUP($E656,INPUTS!$A$44:$G$103,5,0),SCENARIOS!$L$24)</f>
        <v>0.1</v>
      </c>
      <c r="AF656" s="15">
        <f t="shared" si="796"/>
        <v>1264.69794214513</v>
      </c>
      <c r="AG656" s="20">
        <f>IFERROR(VLOOKUP($E656,INPUTS!$A$44:$G$103,6,0),SCENARIOS!$M$24)</f>
        <v>0.2</v>
      </c>
      <c r="AH656" s="15">
        <f t="shared" si="780"/>
        <v>2792.65743953797</v>
      </c>
      <c r="AI656" s="20">
        <f>IFERROR(VLOOKUP($E656,INPUTS!$A$44:$G$103,7,0),SCENARIOS!$N$24)</f>
        <v>0.25</v>
      </c>
      <c r="AJ656" s="15">
        <f t="shared" si="781"/>
        <v>3854.14933613442</v>
      </c>
      <c r="AL656" t="str">
        <f t="shared" si="784"/>
        <v>N</v>
      </c>
      <c r="AM656" s="21">
        <f t="shared" si="785"/>
        <v>15416.5973445377</v>
      </c>
    </row>
    <row r="657" ht="15" customHeight="1" spans="1:39">
      <c r="A657" s="24" t="s">
        <v>2407</v>
      </c>
      <c r="B657" s="52" t="s">
        <v>612</v>
      </c>
      <c r="C657" s="52" t="s">
        <v>613</v>
      </c>
      <c r="D657" s="52" t="s">
        <v>929</v>
      </c>
      <c r="E657" s="10" t="s">
        <v>615</v>
      </c>
      <c r="F657" s="52" t="s">
        <v>614</v>
      </c>
      <c r="G657" s="52" t="s">
        <v>169</v>
      </c>
      <c r="H657" s="52" t="s">
        <v>623</v>
      </c>
      <c r="I657" s="52" t="s">
        <v>622</v>
      </c>
      <c r="J657" s="52" t="s">
        <v>181</v>
      </c>
      <c r="K657" s="52" t="s">
        <v>931</v>
      </c>
      <c r="L657" s="53" t="s">
        <v>1599</v>
      </c>
      <c r="M657" s="13">
        <v>184</v>
      </c>
      <c r="N657" s="14">
        <f t="shared" si="782"/>
        <v>0.504109589041096</v>
      </c>
      <c r="O657" s="15">
        <v>3240</v>
      </c>
      <c r="P657" s="15">
        <f t="shared" si="751"/>
        <v>596160</v>
      </c>
      <c r="Q657" s="16">
        <f>IFERROR(VLOOKUP(G657,SCENARIOS!$A$13:$E$18,3,0),0.025)</f>
        <v>0.02</v>
      </c>
      <c r="R657" s="52">
        <f>IFERROR(VLOOKUP(L657,INPUTS!$A$107:$B$120,2,0),0.0082)</f>
        <v>0.0082</v>
      </c>
      <c r="S657" s="52">
        <f t="shared" si="752"/>
        <v>26.568</v>
      </c>
      <c r="T657" s="15">
        <f t="shared" si="753"/>
        <v>4888.512</v>
      </c>
      <c r="U657" s="15">
        <f>T657/INPUTS!$B$7*1000</f>
        <v>6110640</v>
      </c>
      <c r="V657" s="15">
        <f>T657*INPUTS!$B$6</f>
        <v>15447.69792</v>
      </c>
      <c r="W657" s="54" t="s">
        <v>396</v>
      </c>
      <c r="X657" s="54" t="s">
        <v>396</v>
      </c>
      <c r="Y657" s="67">
        <f>IFERROR(VLOOKUP(E657,INPUTS!$A$44:$B$103,2,0),0)</f>
        <v>0</v>
      </c>
      <c r="Z657" s="15">
        <f t="shared" si="778"/>
        <v>0</v>
      </c>
      <c r="AA657" s="20">
        <f>IFERROR(VLOOKUP(E657,INPUTS!$A$44:$C$103,3,0),SCENARIOS!$J$24)</f>
        <v>0.01</v>
      </c>
      <c r="AB657" s="15">
        <f t="shared" ref="AB657:AF657" si="797">$T657*AA657*(1+$Q657)^AB$2</f>
        <v>53.9731225541284</v>
      </c>
      <c r="AC657" s="20">
        <f>IFERROR(VLOOKUP($E657,INPUTS!$A$44:$G$103,4,0),SCENARIOS!$K$24)</f>
        <v>0.05</v>
      </c>
      <c r="AD657" s="15">
        <f t="shared" si="797"/>
        <v>297.953442503871</v>
      </c>
      <c r="AE657" s="20">
        <f>IFERROR(VLOOKUP($E657,INPUTS!$A$44:$G$103,5,0),SCENARIOS!$L$24)</f>
        <v>0.1</v>
      </c>
      <c r="AF657" s="15">
        <f t="shared" si="797"/>
        <v>657.929352231757</v>
      </c>
      <c r="AG657" s="20">
        <f>IFERROR(VLOOKUP($E657,INPUTS!$A$44:$G$103,6,0),SCENARIOS!$M$24)</f>
        <v>0.2</v>
      </c>
      <c r="AH657" s="15">
        <f t="shared" si="780"/>
        <v>1452.81433532179</v>
      </c>
      <c r="AI657" s="20">
        <f>IFERROR(VLOOKUP($E657,INPUTS!$A$44:$G$103,7,0),SCENARIOS!$N$24)</f>
        <v>0.25</v>
      </c>
      <c r="AJ657" s="15">
        <f t="shared" si="781"/>
        <v>2005.03052280319</v>
      </c>
      <c r="AL657" t="str">
        <f t="shared" si="784"/>
        <v>N</v>
      </c>
      <c r="AM657" s="21">
        <f t="shared" si="785"/>
        <v>8020.12209121276</v>
      </c>
    </row>
    <row r="658" ht="15" customHeight="1" spans="1:39">
      <c r="A658" s="6" t="s">
        <v>2408</v>
      </c>
      <c r="B658" s="52" t="s">
        <v>612</v>
      </c>
      <c r="C658" s="52" t="s">
        <v>613</v>
      </c>
      <c r="D658" s="52" t="s">
        <v>929</v>
      </c>
      <c r="E658" s="10" t="s">
        <v>1153</v>
      </c>
      <c r="F658" s="52" t="s">
        <v>614</v>
      </c>
      <c r="G658" s="52" t="s">
        <v>169</v>
      </c>
      <c r="H658" s="52" t="s">
        <v>264</v>
      </c>
      <c r="I658" s="52" t="s">
        <v>436</v>
      </c>
      <c r="J658" s="52" t="s">
        <v>173</v>
      </c>
      <c r="K658" s="52" t="s">
        <v>931</v>
      </c>
      <c r="L658" s="53" t="s">
        <v>291</v>
      </c>
      <c r="M658" s="13">
        <v>131</v>
      </c>
      <c r="N658" s="14">
        <f t="shared" si="782"/>
        <v>0.358904109589041</v>
      </c>
      <c r="O658" s="15">
        <v>12560</v>
      </c>
      <c r="P658" s="15">
        <f t="shared" si="751"/>
        <v>1645360</v>
      </c>
      <c r="Q658" s="16">
        <f>IFERROR(VLOOKUP(G658,SCENARIOS!$A$13:$E$18,3,0),0.025)</f>
        <v>0.02</v>
      </c>
      <c r="R658" s="52">
        <f>IFERROR(VLOOKUP(L658,INPUTS!$A$107:$B$120,2,0),0.0082)</f>
        <v>0.0079</v>
      </c>
      <c r="S658" s="52">
        <f t="shared" si="752"/>
        <v>99.224</v>
      </c>
      <c r="T658" s="15">
        <f t="shared" si="753"/>
        <v>12998.344</v>
      </c>
      <c r="U658" s="15">
        <f>T658/INPUTS!$B$7*1000</f>
        <v>16247930</v>
      </c>
      <c r="V658" s="15">
        <f>T658*INPUTS!$B$6</f>
        <v>41074.76704</v>
      </c>
      <c r="W658" s="54" t="s">
        <v>396</v>
      </c>
      <c r="X658" s="54" t="s">
        <v>396</v>
      </c>
      <c r="Y658" s="67">
        <f>IFERROR(VLOOKUP(E658,INPUTS!$A$44:$B$103,2,0),0)</f>
        <v>0</v>
      </c>
      <c r="Z658" s="15">
        <f t="shared" si="778"/>
        <v>0</v>
      </c>
      <c r="AA658" s="20">
        <f>IFERROR(VLOOKUP(E658,INPUTS!$A$44:$C$103,3,0),SCENARIOS!$J$24)</f>
        <v>0.01</v>
      </c>
      <c r="AB658" s="15">
        <f t="shared" ref="AB658:AF658" si="798">$T658*AA658*(1+$Q658)^AB$2</f>
        <v>143.512220837899</v>
      </c>
      <c r="AC658" s="20">
        <f>IFERROR(VLOOKUP($E658,INPUTS!$A$44:$G$103,4,0),SCENARIOS!$K$24)</f>
        <v>0.05</v>
      </c>
      <c r="AD658" s="15">
        <f t="shared" si="798"/>
        <v>792.245440258617</v>
      </c>
      <c r="AE658" s="20">
        <f>IFERROR(VLOOKUP($E658,INPUTS!$A$44:$G$103,5,0),SCENARIOS!$L$24)</f>
        <v>0.1</v>
      </c>
      <c r="AF658" s="15">
        <f t="shared" si="798"/>
        <v>1749.40596402454</v>
      </c>
      <c r="AG658" s="20">
        <f>IFERROR(VLOOKUP($E658,INPUTS!$A$44:$G$103,6,0),SCENARIOS!$M$24)</f>
        <v>0.2</v>
      </c>
      <c r="AH658" s="15">
        <f t="shared" si="780"/>
        <v>3862.97108376617</v>
      </c>
      <c r="AI658" s="20">
        <f>IFERROR(VLOOKUP($E658,INPUTS!$A$44:$G$103,7,0),SCENARIOS!$N$24)</f>
        <v>0.25</v>
      </c>
      <c r="AJ658" s="15">
        <f t="shared" si="781"/>
        <v>5331.29027112866</v>
      </c>
      <c r="AL658" t="str">
        <f t="shared" si="784"/>
        <v>N</v>
      </c>
      <c r="AM658" s="21">
        <f t="shared" si="785"/>
        <v>21325.1610845147</v>
      </c>
    </row>
    <row r="659" ht="15" customHeight="1" spans="1:39">
      <c r="A659" s="24" t="s">
        <v>2409</v>
      </c>
      <c r="B659" s="52" t="s">
        <v>612</v>
      </c>
      <c r="C659" s="52" t="s">
        <v>613</v>
      </c>
      <c r="D659" s="52" t="s">
        <v>929</v>
      </c>
      <c r="E659" s="10" t="s">
        <v>1153</v>
      </c>
      <c r="F659" s="52" t="s">
        <v>614</v>
      </c>
      <c r="G659" s="52" t="s">
        <v>169</v>
      </c>
      <c r="H659" s="52" t="s">
        <v>505</v>
      </c>
      <c r="I659" s="52" t="s">
        <v>504</v>
      </c>
      <c r="J659" s="52" t="s">
        <v>173</v>
      </c>
      <c r="K659" s="52" t="s">
        <v>931</v>
      </c>
      <c r="L659" s="53" t="s">
        <v>291</v>
      </c>
      <c r="M659" s="13">
        <v>184</v>
      </c>
      <c r="N659" s="14">
        <f t="shared" si="782"/>
        <v>0.504109589041096</v>
      </c>
      <c r="O659" s="15">
        <v>8440</v>
      </c>
      <c r="P659" s="15">
        <f t="shared" si="751"/>
        <v>1552960</v>
      </c>
      <c r="Q659" s="16">
        <f>IFERROR(VLOOKUP(G659,SCENARIOS!$A$13:$E$18,3,0),0.025)</f>
        <v>0.02</v>
      </c>
      <c r="R659" s="52">
        <f>IFERROR(VLOOKUP(L659,INPUTS!$A$107:$B$120,2,0),0.0082)</f>
        <v>0.0079</v>
      </c>
      <c r="S659" s="52">
        <f t="shared" si="752"/>
        <v>66.676</v>
      </c>
      <c r="T659" s="15">
        <f t="shared" si="753"/>
        <v>12268.384</v>
      </c>
      <c r="U659" s="15">
        <f>T659/INPUTS!$B$7*1000</f>
        <v>15335480</v>
      </c>
      <c r="V659" s="15">
        <f>T659*INPUTS!$B$6</f>
        <v>38768.09344</v>
      </c>
      <c r="W659" s="54" t="s">
        <v>396</v>
      </c>
      <c r="X659" s="54" t="s">
        <v>396</v>
      </c>
      <c r="Y659" s="67">
        <f>IFERROR(VLOOKUP(E659,INPUTS!$A$44:$B$103,2,0),0)</f>
        <v>0</v>
      </c>
      <c r="Z659" s="15">
        <f t="shared" si="778"/>
        <v>0</v>
      </c>
      <c r="AA659" s="20">
        <f>IFERROR(VLOOKUP(E659,INPUTS!$A$44:$C$103,3,0),SCENARIOS!$J$24)</f>
        <v>0.01</v>
      </c>
      <c r="AB659" s="15">
        <f t="shared" ref="AB659:AF659" si="799">$T659*AA659*(1+$Q659)^AB$2</f>
        <v>135.45287260686</v>
      </c>
      <c r="AC659" s="20">
        <f>IFERROR(VLOOKUP($E659,INPUTS!$A$44:$G$103,4,0),SCENARIOS!$K$24)</f>
        <v>0.05</v>
      </c>
      <c r="AD659" s="15">
        <f t="shared" si="799"/>
        <v>747.754581917648</v>
      </c>
      <c r="AE659" s="20">
        <f>IFERROR(VLOOKUP($E659,INPUTS!$A$44:$G$103,5,0),SCENARIOS!$L$24)</f>
        <v>0.1</v>
      </c>
      <c r="AF659" s="15">
        <f t="shared" si="799"/>
        <v>1651.16295880023</v>
      </c>
      <c r="AG659" s="20">
        <f>IFERROR(VLOOKUP($E659,INPUTS!$A$44:$G$103,6,0),SCENARIOS!$M$24)</f>
        <v>0.2</v>
      </c>
      <c r="AH659" s="15">
        <f t="shared" si="780"/>
        <v>3646.0346515325</v>
      </c>
      <c r="AI659" s="20">
        <f>IFERROR(VLOOKUP($E659,INPUTS!$A$44:$G$103,7,0),SCENARIOS!$N$24)</f>
        <v>0.25</v>
      </c>
      <c r="AJ659" s="15">
        <f t="shared" si="781"/>
        <v>5031.89608319879</v>
      </c>
      <c r="AL659" t="str">
        <f t="shared" si="784"/>
        <v>Y</v>
      </c>
      <c r="AM659" s="21">
        <f t="shared" si="785"/>
        <v>20127.5843327952</v>
      </c>
    </row>
    <row r="660" ht="15" customHeight="1" spans="1:39">
      <c r="A660" s="6" t="s">
        <v>2410</v>
      </c>
      <c r="B660" s="52" t="s">
        <v>612</v>
      </c>
      <c r="C660" s="52" t="s">
        <v>613</v>
      </c>
      <c r="D660" s="52" t="s">
        <v>929</v>
      </c>
      <c r="E660" s="10" t="s">
        <v>1153</v>
      </c>
      <c r="F660" s="52" t="s">
        <v>614</v>
      </c>
      <c r="G660" s="52" t="s">
        <v>169</v>
      </c>
      <c r="H660" s="52" t="s">
        <v>567</v>
      </c>
      <c r="I660" s="52" t="s">
        <v>431</v>
      </c>
      <c r="J660" s="52" t="s">
        <v>173</v>
      </c>
      <c r="K660" s="52" t="s">
        <v>931</v>
      </c>
      <c r="L660" s="53" t="s">
        <v>291</v>
      </c>
      <c r="M660" s="13">
        <v>131</v>
      </c>
      <c r="N660" s="14">
        <f t="shared" si="782"/>
        <v>0.358904109589041</v>
      </c>
      <c r="O660" s="15">
        <v>9280</v>
      </c>
      <c r="P660" s="15">
        <f t="shared" si="751"/>
        <v>1215680</v>
      </c>
      <c r="Q660" s="16">
        <f>IFERROR(VLOOKUP(G660,SCENARIOS!$A$13:$E$18,3,0),0.025)</f>
        <v>0.02</v>
      </c>
      <c r="R660" s="52">
        <f>IFERROR(VLOOKUP(L660,INPUTS!$A$107:$B$120,2,0),0.0082)</f>
        <v>0.0079</v>
      </c>
      <c r="S660" s="52">
        <f t="shared" si="752"/>
        <v>73.312</v>
      </c>
      <c r="T660" s="15">
        <f t="shared" si="753"/>
        <v>9603.872</v>
      </c>
      <c r="U660" s="15">
        <f>T660/INPUTS!$B$7*1000</f>
        <v>12004840</v>
      </c>
      <c r="V660" s="15">
        <f>T660*INPUTS!$B$6</f>
        <v>30348.23552</v>
      </c>
      <c r="W660" s="54" t="s">
        <v>521</v>
      </c>
      <c r="X660" s="54" t="s">
        <v>396</v>
      </c>
      <c r="Y660" s="67">
        <f>IFERROR(VLOOKUP(E660,INPUTS!$A$44:$B$103,2,0),0)</f>
        <v>0</v>
      </c>
      <c r="Z660" s="15">
        <f t="shared" si="778"/>
        <v>0</v>
      </c>
      <c r="AA660" s="20">
        <f>IFERROR(VLOOKUP(E660,INPUTS!$A$44:$C$103,3,0),SCENARIOS!$J$24)</f>
        <v>0.01</v>
      </c>
      <c r="AB660" s="15">
        <f t="shared" ref="AB660:AF660" si="800">$T660*AA660*(1+$Q660)^AB$2</f>
        <v>106.0345071159</v>
      </c>
      <c r="AC660" s="20">
        <f>IFERROR(VLOOKUP($E660,INPUTS!$A$44:$G$103,4,0),SCENARIOS!$K$24)</f>
        <v>0.05</v>
      </c>
      <c r="AD660" s="15">
        <f t="shared" si="800"/>
        <v>585.353318917194</v>
      </c>
      <c r="AE660" s="20">
        <f>IFERROR(VLOOKUP($E660,INPUTS!$A$44:$G$103,5,0),SCENARIOS!$L$24)</f>
        <v>0.1</v>
      </c>
      <c r="AF660" s="15">
        <f t="shared" si="800"/>
        <v>1292.55472501176</v>
      </c>
      <c r="AG660" s="20">
        <f>IFERROR(VLOOKUP($E660,INPUTS!$A$44:$G$103,6,0),SCENARIOS!$M$24)</f>
        <v>0.2</v>
      </c>
      <c r="AH660" s="15">
        <f t="shared" si="780"/>
        <v>2854.16971794189</v>
      </c>
      <c r="AI660" s="20">
        <f>IFERROR(VLOOKUP($E660,INPUTS!$A$44:$G$103,7,0),SCENARIOS!$N$24)</f>
        <v>0.25</v>
      </c>
      <c r="AJ660" s="15">
        <f t="shared" si="781"/>
        <v>3939.04249331799</v>
      </c>
      <c r="AL660" t="str">
        <f t="shared" si="784"/>
        <v>N</v>
      </c>
      <c r="AM660" s="21">
        <f t="shared" si="785"/>
        <v>15756.169973272</v>
      </c>
    </row>
    <row r="661" ht="15" customHeight="1" spans="1:39">
      <c r="A661" s="24" t="s">
        <v>2411</v>
      </c>
      <c r="B661" s="52" t="s">
        <v>612</v>
      </c>
      <c r="C661" s="52" t="s">
        <v>613</v>
      </c>
      <c r="D661" s="52" t="s">
        <v>929</v>
      </c>
      <c r="E661" s="10" t="s">
        <v>1153</v>
      </c>
      <c r="F661" s="52" t="s">
        <v>614</v>
      </c>
      <c r="G661" s="52" t="s">
        <v>169</v>
      </c>
      <c r="H661" s="52" t="s">
        <v>224</v>
      </c>
      <c r="I661" s="52" t="s">
        <v>938</v>
      </c>
      <c r="J661" s="52" t="s">
        <v>165</v>
      </c>
      <c r="K661" s="52" t="s">
        <v>931</v>
      </c>
      <c r="L661" s="53" t="s">
        <v>291</v>
      </c>
      <c r="M661" s="13">
        <v>131</v>
      </c>
      <c r="N661" s="14">
        <f t="shared" si="782"/>
        <v>0.358904109589041</v>
      </c>
      <c r="O661" s="15">
        <v>7530</v>
      </c>
      <c r="P661" s="15">
        <f t="shared" si="751"/>
        <v>986430</v>
      </c>
      <c r="Q661" s="16">
        <f>IFERROR(VLOOKUP(G661,SCENARIOS!$A$13:$E$18,3,0),0.025)</f>
        <v>0.02</v>
      </c>
      <c r="R661" s="52">
        <f>IFERROR(VLOOKUP(L661,INPUTS!$A$107:$B$120,2,0),0.0082)</f>
        <v>0.0079</v>
      </c>
      <c r="S661" s="52">
        <f t="shared" si="752"/>
        <v>59.487</v>
      </c>
      <c r="T661" s="15">
        <f t="shared" si="753"/>
        <v>7792.797</v>
      </c>
      <c r="U661" s="15">
        <f>T661/INPUTS!$B$7*1000</f>
        <v>9740996.25</v>
      </c>
      <c r="V661" s="15">
        <f>T661*INPUTS!$B$6</f>
        <v>24625.23852</v>
      </c>
      <c r="W661" s="54" t="s">
        <v>396</v>
      </c>
      <c r="X661" s="54" t="s">
        <v>396</v>
      </c>
      <c r="Y661" s="67">
        <f>IFERROR(VLOOKUP(E661,INPUTS!$A$44:$B$103,2,0),0)</f>
        <v>0</v>
      </c>
      <c r="Z661" s="15">
        <f t="shared" si="778"/>
        <v>0</v>
      </c>
      <c r="AA661" s="20">
        <f>IFERROR(VLOOKUP(E661,INPUTS!$A$44:$C$103,3,0),SCENARIOS!$J$24)</f>
        <v>0.01</v>
      </c>
      <c r="AB661" s="15">
        <f t="shared" ref="AB661:AF661" si="801">$T661*AA661*(1+$Q661)^AB$2</f>
        <v>86.0387757093455</v>
      </c>
      <c r="AC661" s="20">
        <f>IFERROR(VLOOKUP($E661,INPUTS!$A$44:$G$103,4,0),SCENARIOS!$K$24)</f>
        <v>0.05</v>
      </c>
      <c r="AD661" s="15">
        <f t="shared" si="801"/>
        <v>474.968802957594</v>
      </c>
      <c r="AE661" s="20">
        <f>IFERROR(VLOOKUP($E661,INPUTS!$A$44:$G$103,5,0),SCENARIOS!$L$24)</f>
        <v>0.1</v>
      </c>
      <c r="AF661" s="15">
        <f t="shared" si="801"/>
        <v>1048.80787492873</v>
      </c>
      <c r="AG661" s="20">
        <f>IFERROR(VLOOKUP($E661,INPUTS!$A$44:$G$103,6,0),SCENARIOS!$M$24)</f>
        <v>0.2</v>
      </c>
      <c r="AH661" s="15">
        <f t="shared" si="780"/>
        <v>2315.93728190759</v>
      </c>
      <c r="AI661" s="20">
        <f>IFERROR(VLOOKUP($E661,INPUTS!$A$44:$G$103,7,0),SCENARIOS!$N$24)</f>
        <v>0.25</v>
      </c>
      <c r="AJ661" s="15">
        <f t="shared" si="781"/>
        <v>3196.22736796169</v>
      </c>
      <c r="AL661" t="str">
        <f t="shared" si="784"/>
        <v>Y</v>
      </c>
      <c r="AM661" s="21">
        <f t="shared" si="785"/>
        <v>12784.9094718468</v>
      </c>
    </row>
    <row r="662" ht="15" customHeight="1" spans="1:39">
      <c r="A662" s="6" t="s">
        <v>2412</v>
      </c>
      <c r="B662" s="52" t="s">
        <v>612</v>
      </c>
      <c r="C662" s="52" t="s">
        <v>613</v>
      </c>
      <c r="D662" s="52" t="s">
        <v>929</v>
      </c>
      <c r="E662" s="10" t="s">
        <v>731</v>
      </c>
      <c r="F662" s="52" t="s">
        <v>614</v>
      </c>
      <c r="G662" s="52" t="s">
        <v>169</v>
      </c>
      <c r="H662" s="52" t="s">
        <v>224</v>
      </c>
      <c r="I662" s="52" t="s">
        <v>938</v>
      </c>
      <c r="J662" s="52" t="s">
        <v>165</v>
      </c>
      <c r="K662" s="52" t="s">
        <v>931</v>
      </c>
      <c r="L662" s="53" t="s">
        <v>288</v>
      </c>
      <c r="M662" s="13">
        <v>277</v>
      </c>
      <c r="N662" s="14">
        <f t="shared" si="782"/>
        <v>0.758904109589041</v>
      </c>
      <c r="O662" s="15">
        <v>5220</v>
      </c>
      <c r="P662" s="15">
        <f t="shared" si="751"/>
        <v>1445940</v>
      </c>
      <c r="Q662" s="16">
        <f>IFERROR(VLOOKUP(G662,SCENARIOS!$A$13:$E$18,3,0),0.025)</f>
        <v>0.02</v>
      </c>
      <c r="R662" s="52">
        <f>IFERROR(VLOOKUP(L662,INPUTS!$A$107:$B$120,2,0),0.0082)</f>
        <v>0.0085</v>
      </c>
      <c r="S662" s="52">
        <f t="shared" si="752"/>
        <v>44.37</v>
      </c>
      <c r="T662" s="15">
        <f t="shared" si="753"/>
        <v>12290.49</v>
      </c>
      <c r="U662" s="15">
        <f>T662/INPUTS!$B$7*1000</f>
        <v>15363112.5</v>
      </c>
      <c r="V662" s="15">
        <f>T662*INPUTS!$B$6</f>
        <v>38837.9484</v>
      </c>
      <c r="W662" s="54" t="s">
        <v>396</v>
      </c>
      <c r="X662" s="54" t="s">
        <v>396</v>
      </c>
      <c r="Y662" s="67">
        <f>IFERROR(VLOOKUP(E662,INPUTS!$A$44:$B$103,2,0),0)</f>
        <v>0</v>
      </c>
      <c r="Z662" s="15">
        <f t="shared" si="778"/>
        <v>0</v>
      </c>
      <c r="AA662" s="20">
        <f>IFERROR(VLOOKUP(E662,INPUTS!$A$44:$C$103,3,0),SCENARIOS!$J$24)</f>
        <v>0.01</v>
      </c>
      <c r="AB662" s="15">
        <f t="shared" ref="AB662:AF662" si="802">$T662*AA662*(1+$Q662)^AB$2</f>
        <v>135.696940709216</v>
      </c>
      <c r="AC662" s="20">
        <f>IFERROR(VLOOKUP($E662,INPUTS!$A$44:$G$103,4,0),SCENARIOS!$K$24)</f>
        <v>0.05</v>
      </c>
      <c r="AD662" s="15">
        <f t="shared" si="802"/>
        <v>749.101936450068</v>
      </c>
      <c r="AE662" s="20">
        <f>IFERROR(VLOOKUP($E662,INPUTS!$A$44:$G$103,5,0),SCENARIOS!$L$24)</f>
        <v>0.1</v>
      </c>
      <c r="AF662" s="15">
        <f t="shared" si="802"/>
        <v>1654.13813534893</v>
      </c>
      <c r="AG662" s="20">
        <f>IFERROR(VLOOKUP($E662,INPUTS!$A$44:$G$103,6,0),SCENARIOS!$M$24)</f>
        <v>0.2</v>
      </c>
      <c r="AH662" s="15">
        <f t="shared" si="780"/>
        <v>3652.6043221596</v>
      </c>
      <c r="AI662" s="20">
        <f>IFERROR(VLOOKUP($E662,INPUTS!$A$44:$G$103,7,0),SCENARIOS!$N$24)</f>
        <v>0.25</v>
      </c>
      <c r="AJ662" s="15">
        <f t="shared" si="781"/>
        <v>5040.9628922272</v>
      </c>
      <c r="AL662" t="str">
        <f t="shared" si="784"/>
        <v>Y</v>
      </c>
      <c r="AM662" s="21">
        <f t="shared" si="785"/>
        <v>20163.8515689088</v>
      </c>
    </row>
    <row r="663" ht="15" customHeight="1" spans="1:39">
      <c r="A663" s="24" t="s">
        <v>2413</v>
      </c>
      <c r="B663" s="52" t="s">
        <v>612</v>
      </c>
      <c r="C663" s="52" t="s">
        <v>613</v>
      </c>
      <c r="D663" s="52" t="s">
        <v>929</v>
      </c>
      <c r="E663" s="10" t="s">
        <v>731</v>
      </c>
      <c r="F663" s="52" t="s">
        <v>614</v>
      </c>
      <c r="G663" s="52" t="s">
        <v>169</v>
      </c>
      <c r="H663" s="52" t="s">
        <v>203</v>
      </c>
      <c r="I663" s="52" t="s">
        <v>399</v>
      </c>
      <c r="J663" s="52" t="s">
        <v>165</v>
      </c>
      <c r="K663" s="52" t="s">
        <v>931</v>
      </c>
      <c r="L663" s="53" t="s">
        <v>288</v>
      </c>
      <c r="M663" s="13">
        <v>277</v>
      </c>
      <c r="N663" s="14">
        <f t="shared" si="782"/>
        <v>0.758904109589041</v>
      </c>
      <c r="O663" s="15">
        <v>5530</v>
      </c>
      <c r="P663" s="15">
        <f t="shared" si="751"/>
        <v>1531810</v>
      </c>
      <c r="Q663" s="16">
        <f>IFERROR(VLOOKUP(G663,SCENARIOS!$A$13:$E$18,3,0),0.025)</f>
        <v>0.02</v>
      </c>
      <c r="R663" s="52">
        <f>IFERROR(VLOOKUP(L663,INPUTS!$A$107:$B$120,2,0),0.0082)</f>
        <v>0.0085</v>
      </c>
      <c r="S663" s="52">
        <f t="shared" si="752"/>
        <v>47.005</v>
      </c>
      <c r="T663" s="15">
        <f t="shared" si="753"/>
        <v>13020.385</v>
      </c>
      <c r="U663" s="15">
        <f>T663/INPUTS!$B$7*1000</f>
        <v>16275481.25</v>
      </c>
      <c r="V663" s="15">
        <f>T663*INPUTS!$B$6</f>
        <v>41144.4166</v>
      </c>
      <c r="W663" s="54" t="s">
        <v>396</v>
      </c>
      <c r="X663" s="54" t="s">
        <v>396</v>
      </c>
      <c r="Y663" s="67">
        <f>IFERROR(VLOOKUP(E663,INPUTS!$A$44:$B$103,2,0),0)</f>
        <v>0</v>
      </c>
      <c r="Z663" s="15">
        <f t="shared" si="778"/>
        <v>0</v>
      </c>
      <c r="AA663" s="20">
        <f>IFERROR(VLOOKUP(E663,INPUTS!$A$44:$C$103,3,0),SCENARIOS!$J$24)</f>
        <v>0.01</v>
      </c>
      <c r="AB663" s="15">
        <f t="shared" ref="AB663:AF663" si="803">$T663*AA663*(1+$Q663)^AB$2</f>
        <v>143.755571287732</v>
      </c>
      <c r="AC663" s="20">
        <f>IFERROR(VLOOKUP($E663,INPUTS!$A$44:$G$103,4,0),SCENARIOS!$K$24)</f>
        <v>0.05</v>
      </c>
      <c r="AD663" s="15">
        <f t="shared" si="803"/>
        <v>793.588833059172</v>
      </c>
      <c r="AE663" s="20">
        <f>IFERROR(VLOOKUP($E663,INPUTS!$A$44:$G$103,5,0),SCENARIOS!$L$24)</f>
        <v>0.1</v>
      </c>
      <c r="AF663" s="15">
        <f t="shared" si="803"/>
        <v>1752.37239242904</v>
      </c>
      <c r="AG663" s="20">
        <f>IFERROR(VLOOKUP($E663,INPUTS!$A$44:$G$103,6,0),SCENARIOS!$M$24)</f>
        <v>0.2</v>
      </c>
      <c r="AH663" s="15">
        <f t="shared" si="780"/>
        <v>3869.52143707713</v>
      </c>
      <c r="AI663" s="20">
        <f>IFERROR(VLOOKUP($E663,INPUTS!$A$44:$G$103,7,0),SCENARIOS!$N$24)</f>
        <v>0.25</v>
      </c>
      <c r="AJ663" s="15">
        <f t="shared" si="781"/>
        <v>5340.33042030966</v>
      </c>
      <c r="AL663" t="str">
        <f t="shared" si="784"/>
        <v>Y</v>
      </c>
      <c r="AM663" s="21">
        <f t="shared" si="785"/>
        <v>21361.3216812386</v>
      </c>
    </row>
    <row r="664" ht="15" customHeight="1" spans="1:39">
      <c r="A664" s="6" t="s">
        <v>2414</v>
      </c>
      <c r="B664" s="52" t="s">
        <v>612</v>
      </c>
      <c r="C664" s="52" t="s">
        <v>613</v>
      </c>
      <c r="D664" s="52" t="s">
        <v>929</v>
      </c>
      <c r="E664" s="10" t="s">
        <v>731</v>
      </c>
      <c r="F664" s="52" t="s">
        <v>614</v>
      </c>
      <c r="G664" s="52" t="s">
        <v>169</v>
      </c>
      <c r="H664" s="52" t="s">
        <v>200</v>
      </c>
      <c r="I664" s="52" t="s">
        <v>391</v>
      </c>
      <c r="J664" s="52" t="s">
        <v>165</v>
      </c>
      <c r="K664" s="52" t="s">
        <v>931</v>
      </c>
      <c r="L664" s="53" t="s">
        <v>288</v>
      </c>
      <c r="M664" s="13">
        <v>131</v>
      </c>
      <c r="N664" s="14">
        <f t="shared" si="782"/>
        <v>0.358904109589041</v>
      </c>
      <c r="O664" s="15">
        <v>6080</v>
      </c>
      <c r="P664" s="15">
        <f t="shared" si="751"/>
        <v>796480</v>
      </c>
      <c r="Q664" s="16">
        <f>IFERROR(VLOOKUP(G664,SCENARIOS!$A$13:$E$18,3,0),0.025)</f>
        <v>0.02</v>
      </c>
      <c r="R664" s="52">
        <f>IFERROR(VLOOKUP(L664,INPUTS!$A$107:$B$120,2,0),0.0082)</f>
        <v>0.0085</v>
      </c>
      <c r="S664" s="52">
        <f t="shared" si="752"/>
        <v>51.68</v>
      </c>
      <c r="T664" s="15">
        <f t="shared" si="753"/>
        <v>6770.08</v>
      </c>
      <c r="U664" s="15">
        <f>T664/INPUTS!$B$7*1000</f>
        <v>8462600</v>
      </c>
      <c r="V664" s="15">
        <f>T664*INPUTS!$B$6</f>
        <v>21393.4528</v>
      </c>
      <c r="W664" s="54" t="s">
        <v>396</v>
      </c>
      <c r="X664" s="54" t="s">
        <v>396</v>
      </c>
      <c r="Y664" s="67">
        <f>IFERROR(VLOOKUP(E664,INPUTS!$A$44:$B$103,2,0),0)</f>
        <v>0</v>
      </c>
      <c r="Z664" s="15">
        <f t="shared" si="778"/>
        <v>0</v>
      </c>
      <c r="AA664" s="20">
        <f>IFERROR(VLOOKUP(E664,INPUTS!$A$44:$C$103,3,0),SCENARIOS!$J$24)</f>
        <v>0.01</v>
      </c>
      <c r="AB664" s="15">
        <f t="shared" ref="AB664:AF664" si="804">$T664*AA664*(1+$Q664)^AB$2</f>
        <v>74.7471536412826</v>
      </c>
      <c r="AC664" s="20">
        <f>IFERROR(VLOOKUP($E664,INPUTS!$A$44:$G$103,4,0),SCENARIOS!$K$24)</f>
        <v>0.05</v>
      </c>
      <c r="AD664" s="15">
        <f t="shared" si="804"/>
        <v>412.634487145905</v>
      </c>
      <c r="AE664" s="20">
        <f>IFERROR(VLOOKUP($E664,INPUTS!$A$44:$G$103,5,0),SCENARIOS!$L$24)</f>
        <v>0.1</v>
      </c>
      <c r="AF664" s="15">
        <f t="shared" si="804"/>
        <v>911.163631992142</v>
      </c>
      <c r="AG664" s="20">
        <f>IFERROR(VLOOKUP($E664,INPUTS!$A$44:$G$103,6,0),SCENARIOS!$M$24)</f>
        <v>0.2</v>
      </c>
      <c r="AH664" s="15">
        <f t="shared" si="780"/>
        <v>2011.99654931303</v>
      </c>
      <c r="AI664" s="20">
        <f>IFERROR(VLOOKUP($E664,INPUTS!$A$44:$G$103,7,0),SCENARIOS!$N$24)</f>
        <v>0.25</v>
      </c>
      <c r="AJ664" s="15">
        <f t="shared" si="781"/>
        <v>2776.75845775144</v>
      </c>
      <c r="AL664" t="str">
        <f t="shared" si="784"/>
        <v>N</v>
      </c>
      <c r="AM664" s="21">
        <f t="shared" si="785"/>
        <v>11107.0338310058</v>
      </c>
    </row>
    <row r="665" ht="15" customHeight="1" spans="1:39">
      <c r="A665" s="24" t="s">
        <v>2415</v>
      </c>
      <c r="B665" s="52" t="s">
        <v>612</v>
      </c>
      <c r="C665" s="52" t="s">
        <v>613</v>
      </c>
      <c r="D665" s="52" t="s">
        <v>929</v>
      </c>
      <c r="E665" s="10" t="s">
        <v>731</v>
      </c>
      <c r="F665" s="52" t="s">
        <v>614</v>
      </c>
      <c r="G665" s="52" t="s">
        <v>169</v>
      </c>
      <c r="H665" s="52" t="s">
        <v>213</v>
      </c>
      <c r="I665" s="52" t="s">
        <v>606</v>
      </c>
      <c r="J665" s="52" t="s">
        <v>165</v>
      </c>
      <c r="K665" s="52" t="s">
        <v>931</v>
      </c>
      <c r="L665" s="53" t="s">
        <v>288</v>
      </c>
      <c r="M665" s="13">
        <v>131</v>
      </c>
      <c r="N665" s="14">
        <f t="shared" si="782"/>
        <v>0.358904109589041</v>
      </c>
      <c r="O665" s="15">
        <v>5660</v>
      </c>
      <c r="P665" s="15">
        <f t="shared" si="751"/>
        <v>741460</v>
      </c>
      <c r="Q665" s="16">
        <f>IFERROR(VLOOKUP(G665,SCENARIOS!$A$13:$E$18,3,0),0.025)</f>
        <v>0.02</v>
      </c>
      <c r="R665" s="52">
        <f>IFERROR(VLOOKUP(L665,INPUTS!$A$107:$B$120,2,0),0.0082)</f>
        <v>0.0085</v>
      </c>
      <c r="S665" s="52">
        <f t="shared" si="752"/>
        <v>48.11</v>
      </c>
      <c r="T665" s="15">
        <f t="shared" si="753"/>
        <v>6302.41</v>
      </c>
      <c r="U665" s="15">
        <f>T665/INPUTS!$B$7*1000</f>
        <v>7878012.5</v>
      </c>
      <c r="V665" s="15">
        <f>T665*INPUTS!$B$6</f>
        <v>19915.6156</v>
      </c>
      <c r="W665" s="54" t="s">
        <v>396</v>
      </c>
      <c r="X665" s="54" t="s">
        <v>396</v>
      </c>
      <c r="Y665" s="67">
        <f>IFERROR(VLOOKUP(E665,INPUTS!$A$44:$B$103,2,0),0)</f>
        <v>0</v>
      </c>
      <c r="Z665" s="15">
        <f t="shared" si="778"/>
        <v>0</v>
      </c>
      <c r="AA665" s="20">
        <f>IFERROR(VLOOKUP(E665,INPUTS!$A$44:$C$103,3,0),SCENARIOS!$J$24)</f>
        <v>0.01</v>
      </c>
      <c r="AB665" s="15">
        <f t="shared" ref="AB665:AF665" si="805">$T665*AA665*(1+$Q665)^AB$2</f>
        <v>69.5836989489571</v>
      </c>
      <c r="AC665" s="20">
        <f>IFERROR(VLOOKUP($E665,INPUTS!$A$44:$G$103,4,0),SCENARIOS!$K$24)</f>
        <v>0.05</v>
      </c>
      <c r="AD665" s="15">
        <f t="shared" si="805"/>
        <v>384.130131125958</v>
      </c>
      <c r="AE665" s="20">
        <f>IFERROR(VLOOKUP($E665,INPUTS!$A$44:$G$103,5,0),SCENARIOS!$L$24)</f>
        <v>0.1</v>
      </c>
      <c r="AF665" s="15">
        <f t="shared" si="805"/>
        <v>848.221407413738</v>
      </c>
      <c r="AG665" s="20">
        <f>IFERROR(VLOOKUP($E665,INPUTS!$A$44:$G$103,6,0),SCENARIOS!$M$24)</f>
        <v>0.2</v>
      </c>
      <c r="AH665" s="15">
        <f t="shared" si="780"/>
        <v>1873.00994557759</v>
      </c>
      <c r="AI665" s="20">
        <f>IFERROR(VLOOKUP($E665,INPUTS!$A$44:$G$103,7,0),SCENARIOS!$N$24)</f>
        <v>0.25</v>
      </c>
      <c r="AJ665" s="15">
        <f t="shared" si="781"/>
        <v>2584.94290639361</v>
      </c>
      <c r="AL665" t="str">
        <f t="shared" si="784"/>
        <v>Y</v>
      </c>
      <c r="AM665" s="21">
        <f t="shared" si="785"/>
        <v>10339.7716255745</v>
      </c>
    </row>
    <row r="666" ht="15" customHeight="1" spans="1:39">
      <c r="A666" s="6" t="s">
        <v>2416</v>
      </c>
      <c r="B666" s="52" t="s">
        <v>666</v>
      </c>
      <c r="C666" s="52" t="s">
        <v>667</v>
      </c>
      <c r="D666" s="52" t="s">
        <v>929</v>
      </c>
      <c r="E666" s="10" t="s">
        <v>615</v>
      </c>
      <c r="F666" s="52" t="s">
        <v>614</v>
      </c>
      <c r="G666" s="52" t="s">
        <v>169</v>
      </c>
      <c r="H666" s="52" t="s">
        <v>227</v>
      </c>
      <c r="I666" s="52" t="s">
        <v>938</v>
      </c>
      <c r="J666" s="52" t="s">
        <v>165</v>
      </c>
      <c r="K666" s="52" t="s">
        <v>931</v>
      </c>
      <c r="L666" s="53" t="s">
        <v>1545</v>
      </c>
      <c r="M666" s="13">
        <v>184</v>
      </c>
      <c r="N666" s="14">
        <f t="shared" si="782"/>
        <v>0.504109589041096</v>
      </c>
      <c r="O666" s="15">
        <v>5720</v>
      </c>
      <c r="P666" s="15">
        <f t="shared" si="751"/>
        <v>1052480</v>
      </c>
      <c r="Q666" s="16">
        <f>IFERROR(VLOOKUP(G666,SCENARIOS!$A$13:$E$18,3,0),0.025)</f>
        <v>0.02</v>
      </c>
      <c r="R666" s="52">
        <f>IFERROR(VLOOKUP(L666,INPUTS!$A$107:$B$120,2,0),0.0082)</f>
        <v>0.0082</v>
      </c>
      <c r="S666" s="52">
        <f t="shared" si="752"/>
        <v>46.904</v>
      </c>
      <c r="T666" s="15">
        <f t="shared" si="753"/>
        <v>8630.336</v>
      </c>
      <c r="U666" s="15">
        <f>T666/INPUTS!$B$7*1000</f>
        <v>10787920</v>
      </c>
      <c r="V666" s="15">
        <f>T666*INPUTS!$B$6</f>
        <v>27271.86176</v>
      </c>
      <c r="W666" s="54" t="s">
        <v>396</v>
      </c>
      <c r="X666" s="54" t="s">
        <v>396</v>
      </c>
      <c r="Y666" s="67">
        <f>IFERROR(VLOOKUP(E666,INPUTS!$A$44:$B$103,2,0),0)</f>
        <v>0</v>
      </c>
      <c r="Z666" s="15">
        <f t="shared" si="778"/>
        <v>0</v>
      </c>
      <c r="AA666" s="20">
        <f>IFERROR(VLOOKUP(E666,INPUTS!$A$44:$C$103,3,0),SCENARIOS!$J$24)</f>
        <v>0.01</v>
      </c>
      <c r="AB666" s="15">
        <f t="shared" ref="AB666:AF666" si="806">$T666*AA666*(1+$Q666)^AB$2</f>
        <v>95.2858830276588</v>
      </c>
      <c r="AC666" s="20">
        <f>IFERROR(VLOOKUP($E666,INPUTS!$A$44:$G$103,4,0),SCENARIOS!$K$24)</f>
        <v>0.05</v>
      </c>
      <c r="AD666" s="15">
        <f t="shared" si="806"/>
        <v>526.016571333994</v>
      </c>
      <c r="AE666" s="20">
        <f>IFERROR(VLOOKUP($E666,INPUTS!$A$44:$G$103,5,0),SCENARIOS!$L$24)</f>
        <v>0.1</v>
      </c>
      <c r="AF666" s="15">
        <f t="shared" si="806"/>
        <v>1161.52959714989</v>
      </c>
      <c r="AG666" s="20">
        <f>IFERROR(VLOOKUP($E666,INPUTS!$A$44:$G$103,6,0),SCENARIOS!$M$24)</f>
        <v>0.2</v>
      </c>
      <c r="AH666" s="15">
        <f t="shared" si="780"/>
        <v>2564.84506112365</v>
      </c>
      <c r="AI666" s="20">
        <f>IFERROR(VLOOKUP($E666,INPUTS!$A$44:$G$103,7,0),SCENARIOS!$N$24)</f>
        <v>0.25</v>
      </c>
      <c r="AJ666" s="15">
        <f t="shared" si="781"/>
        <v>3539.74524396119</v>
      </c>
      <c r="AL666" t="str">
        <f t="shared" si="784"/>
        <v>N</v>
      </c>
      <c r="AM666" s="21">
        <f t="shared" si="785"/>
        <v>14158.9809758448</v>
      </c>
    </row>
    <row r="667" ht="15" customHeight="1" spans="1:39">
      <c r="A667" s="24" t="s">
        <v>2417</v>
      </c>
      <c r="B667" s="52" t="s">
        <v>666</v>
      </c>
      <c r="C667" s="52" t="s">
        <v>667</v>
      </c>
      <c r="D667" s="52" t="s">
        <v>929</v>
      </c>
      <c r="E667" s="10" t="s">
        <v>615</v>
      </c>
      <c r="F667" s="52" t="s">
        <v>614</v>
      </c>
      <c r="G667" s="52" t="s">
        <v>169</v>
      </c>
      <c r="H667" s="52" t="s">
        <v>215</v>
      </c>
      <c r="I667" s="52" t="s">
        <v>490</v>
      </c>
      <c r="J667" s="52" t="s">
        <v>165</v>
      </c>
      <c r="K667" s="52" t="s">
        <v>931</v>
      </c>
      <c r="L667" s="53" t="s">
        <v>1545</v>
      </c>
      <c r="M667" s="13">
        <v>131</v>
      </c>
      <c r="N667" s="14">
        <f t="shared" si="782"/>
        <v>0.358904109589041</v>
      </c>
      <c r="O667" s="15">
        <v>5290</v>
      </c>
      <c r="P667" s="15">
        <f t="shared" si="751"/>
        <v>692990</v>
      </c>
      <c r="Q667" s="16">
        <f>IFERROR(VLOOKUP(G667,SCENARIOS!$A$13:$E$18,3,0),0.025)</f>
        <v>0.02</v>
      </c>
      <c r="R667" s="52">
        <f>IFERROR(VLOOKUP(L667,INPUTS!$A$107:$B$120,2,0),0.0082)</f>
        <v>0.0082</v>
      </c>
      <c r="S667" s="52">
        <f t="shared" si="752"/>
        <v>43.378</v>
      </c>
      <c r="T667" s="15">
        <f t="shared" si="753"/>
        <v>5682.518</v>
      </c>
      <c r="U667" s="15">
        <f>T667/INPUTS!$B$7*1000</f>
        <v>7103147.5</v>
      </c>
      <c r="V667" s="15">
        <f>T667*INPUTS!$B$6</f>
        <v>17956.75688</v>
      </c>
      <c r="W667" s="54" t="s">
        <v>396</v>
      </c>
      <c r="X667" s="54" t="s">
        <v>396</v>
      </c>
      <c r="Y667" s="67">
        <f>IFERROR(VLOOKUP(E667,INPUTS!$A$44:$B$103,2,0),0)</f>
        <v>0</v>
      </c>
      <c r="Z667" s="15">
        <f t="shared" si="778"/>
        <v>0</v>
      </c>
      <c r="AA667" s="20">
        <f>IFERROR(VLOOKUP(E667,INPUTS!$A$44:$C$103,3,0),SCENARIOS!$J$24)</f>
        <v>0.01</v>
      </c>
      <c r="AB667" s="15">
        <f t="shared" ref="AB667:AF667" si="807">$T667*AA667*(1+$Q667)^AB$2</f>
        <v>62.7395903763846</v>
      </c>
      <c r="AC667" s="20">
        <f>IFERROR(VLOOKUP($E667,INPUTS!$A$44:$G$103,4,0),SCENARIOS!$K$24)</f>
        <v>0.05</v>
      </c>
      <c r="AD667" s="15">
        <f t="shared" si="807"/>
        <v>346.347886675988</v>
      </c>
      <c r="AE667" s="20">
        <f>IFERROR(VLOOKUP($E667,INPUTS!$A$44:$G$103,5,0),SCENARIOS!$L$24)</f>
        <v>0.1</v>
      </c>
      <c r="AF667" s="15">
        <f t="shared" si="807"/>
        <v>764.792105815695</v>
      </c>
      <c r="AG667" s="20">
        <f>IFERROR(VLOOKUP($E667,INPUTS!$A$44:$G$103,6,0),SCENARIOS!$M$24)</f>
        <v>0.2</v>
      </c>
      <c r="AH667" s="15">
        <f t="shared" si="780"/>
        <v>1688.78456494003</v>
      </c>
      <c r="AI667" s="20">
        <f>IFERROR(VLOOKUP($E667,INPUTS!$A$44:$G$103,7,0),SCENARIOS!$N$24)</f>
        <v>0.25</v>
      </c>
      <c r="AJ667" s="15">
        <f t="shared" si="781"/>
        <v>2330.69327361343</v>
      </c>
      <c r="AL667" t="str">
        <f t="shared" si="784"/>
        <v>Y</v>
      </c>
      <c r="AM667" s="21">
        <f t="shared" si="785"/>
        <v>9322.77309445373</v>
      </c>
    </row>
    <row r="668" ht="15" customHeight="1" spans="1:39">
      <c r="A668" s="6" t="s">
        <v>2418</v>
      </c>
      <c r="B668" s="52" t="s">
        <v>666</v>
      </c>
      <c r="C668" s="52" t="s">
        <v>667</v>
      </c>
      <c r="D668" s="52" t="s">
        <v>929</v>
      </c>
      <c r="E668" s="10" t="s">
        <v>1153</v>
      </c>
      <c r="F668" s="52" t="s">
        <v>614</v>
      </c>
      <c r="G668" s="52" t="s">
        <v>169</v>
      </c>
      <c r="H668" s="52" t="s">
        <v>224</v>
      </c>
      <c r="I668" s="52" t="s">
        <v>938</v>
      </c>
      <c r="J668" s="52" t="s">
        <v>165</v>
      </c>
      <c r="K668" s="52" t="s">
        <v>931</v>
      </c>
      <c r="L668" s="53" t="s">
        <v>1545</v>
      </c>
      <c r="M668" s="13">
        <v>131</v>
      </c>
      <c r="N668" s="14">
        <f t="shared" si="782"/>
        <v>0.358904109589041</v>
      </c>
      <c r="O668" s="15">
        <v>7530</v>
      </c>
      <c r="P668" s="15">
        <f t="shared" si="751"/>
        <v>986430</v>
      </c>
      <c r="Q668" s="16">
        <f>IFERROR(VLOOKUP(G668,SCENARIOS!$A$13:$E$18,3,0),0.025)</f>
        <v>0.02</v>
      </c>
      <c r="R668" s="52">
        <f>IFERROR(VLOOKUP(L668,INPUTS!$A$107:$B$120,2,0),0.0082)</f>
        <v>0.0082</v>
      </c>
      <c r="S668" s="52">
        <f t="shared" si="752"/>
        <v>61.746</v>
      </c>
      <c r="T668" s="15">
        <f t="shared" si="753"/>
        <v>8088.726</v>
      </c>
      <c r="U668" s="15">
        <f>T668/INPUTS!$B$7*1000</f>
        <v>10110907.5</v>
      </c>
      <c r="V668" s="15">
        <f>T668*INPUTS!$B$6</f>
        <v>25560.37416</v>
      </c>
      <c r="W668" s="54" t="s">
        <v>396</v>
      </c>
      <c r="X668" s="54" t="s">
        <v>396</v>
      </c>
      <c r="Y668" s="67">
        <f>IFERROR(VLOOKUP(E668,INPUTS!$A$44:$B$103,2,0),0)</f>
        <v>0</v>
      </c>
      <c r="Z668" s="15">
        <f t="shared" si="778"/>
        <v>0</v>
      </c>
      <c r="AA668" s="20">
        <f>IFERROR(VLOOKUP(E668,INPUTS!$A$44:$C$103,3,0),SCENARIOS!$J$24)</f>
        <v>0.01</v>
      </c>
      <c r="AB668" s="15">
        <f t="shared" ref="AB668:AF668" si="808">$T668*AA668*(1+$Q668)^AB$2</f>
        <v>89.3060709894472</v>
      </c>
      <c r="AC668" s="20">
        <f>IFERROR(VLOOKUP($E668,INPUTS!$A$44:$G$103,4,0),SCENARIOS!$K$24)</f>
        <v>0.05</v>
      </c>
      <c r="AD668" s="15">
        <f t="shared" si="808"/>
        <v>493.005592943326</v>
      </c>
      <c r="AE668" s="20">
        <f>IFERROR(VLOOKUP($E668,INPUTS!$A$44:$G$103,5,0),SCENARIOS!$L$24)</f>
        <v>0.1</v>
      </c>
      <c r="AF668" s="15">
        <f t="shared" si="808"/>
        <v>1088.63602207792</v>
      </c>
      <c r="AG668" s="20">
        <f>IFERROR(VLOOKUP($E668,INPUTS!$A$44:$G$103,6,0),SCENARIOS!$M$24)</f>
        <v>0.2</v>
      </c>
      <c r="AH668" s="15">
        <f t="shared" si="780"/>
        <v>2403.88426729648</v>
      </c>
      <c r="AI668" s="20">
        <f>IFERROR(VLOOKUP($E668,INPUTS!$A$44:$G$103,7,0),SCENARIOS!$N$24)</f>
        <v>0.25</v>
      </c>
      <c r="AJ668" s="15">
        <f t="shared" si="781"/>
        <v>3317.60309079568</v>
      </c>
      <c r="AL668" t="str">
        <f t="shared" si="784"/>
        <v>Y</v>
      </c>
      <c r="AM668" s="21">
        <f t="shared" si="785"/>
        <v>13270.4123631827</v>
      </c>
    </row>
    <row r="669" ht="15" customHeight="1" spans="1:39">
      <c r="A669" s="24" t="s">
        <v>2419</v>
      </c>
      <c r="B669" s="52" t="s">
        <v>666</v>
      </c>
      <c r="C669" s="52" t="s">
        <v>667</v>
      </c>
      <c r="D669" s="52" t="s">
        <v>929</v>
      </c>
      <c r="E669" s="10" t="s">
        <v>668</v>
      </c>
      <c r="F669" s="52" t="s">
        <v>614</v>
      </c>
      <c r="G669" s="52" t="s">
        <v>169</v>
      </c>
      <c r="H669" s="52" t="s">
        <v>227</v>
      </c>
      <c r="I669" s="52" t="s">
        <v>938</v>
      </c>
      <c r="J669" s="52" t="s">
        <v>165</v>
      </c>
      <c r="K669" s="52" t="s">
        <v>931</v>
      </c>
      <c r="L669" s="53" t="s">
        <v>1545</v>
      </c>
      <c r="M669" s="13">
        <v>131</v>
      </c>
      <c r="N669" s="14">
        <f t="shared" si="782"/>
        <v>0.358904109589041</v>
      </c>
      <c r="O669" s="15">
        <v>7260</v>
      </c>
      <c r="P669" s="15">
        <f t="shared" si="751"/>
        <v>951060</v>
      </c>
      <c r="Q669" s="16">
        <f>IFERROR(VLOOKUP(G669,SCENARIOS!$A$13:$E$18,3,0),0.025)</f>
        <v>0.02</v>
      </c>
      <c r="R669" s="52">
        <f>IFERROR(VLOOKUP(L669,INPUTS!$A$107:$B$120,2,0),0.0082)</f>
        <v>0.0082</v>
      </c>
      <c r="S669" s="52">
        <f t="shared" si="752"/>
        <v>59.532</v>
      </c>
      <c r="T669" s="15">
        <f t="shared" si="753"/>
        <v>7798.692</v>
      </c>
      <c r="U669" s="15">
        <f>T669/INPUTS!$B$7*1000</f>
        <v>9748365</v>
      </c>
      <c r="V669" s="15">
        <f>T669*INPUTS!$B$6</f>
        <v>24643.86672</v>
      </c>
      <c r="W669" s="54" t="s">
        <v>396</v>
      </c>
      <c r="X669" s="54" t="s">
        <v>396</v>
      </c>
      <c r="Y669" s="67">
        <f>IFERROR(VLOOKUP(E669,INPUTS!$A$44:$B$103,2,0),0)</f>
        <v>0</v>
      </c>
      <c r="Z669" s="15">
        <f t="shared" si="778"/>
        <v>0</v>
      </c>
      <c r="AA669" s="20">
        <f>IFERROR(VLOOKUP(E669,INPUTS!$A$44:$C$103,3,0),SCENARIOS!$J$24)</f>
        <v>0.01</v>
      </c>
      <c r="AB669" s="15">
        <f t="shared" ref="AB669:AF669" si="809">$T669*AA669*(1+$Q669)^AB$2</f>
        <v>86.1038612726942</v>
      </c>
      <c r="AC669" s="20">
        <f>IFERROR(VLOOKUP($E669,INPUTS!$A$44:$G$103,4,0),SCENARIOS!$K$24)</f>
        <v>0.05</v>
      </c>
      <c r="AD669" s="15">
        <f t="shared" si="809"/>
        <v>475.328101562888</v>
      </c>
      <c r="AE669" s="20">
        <f>IFERROR(VLOOKUP($E669,INPUTS!$A$44:$G$103,5,0),SCENARIOS!$L$24)</f>
        <v>0.1</v>
      </c>
      <c r="AF669" s="15">
        <f t="shared" si="809"/>
        <v>1049.60126431417</v>
      </c>
      <c r="AG669" s="20">
        <f>IFERROR(VLOOKUP($E669,INPUTS!$A$44:$G$103,6,0),SCENARIOS!$M$24)</f>
        <v>0.2</v>
      </c>
      <c r="AH669" s="15">
        <f t="shared" si="780"/>
        <v>2317.68921388745</v>
      </c>
      <c r="AI669" s="20">
        <f>IFERROR(VLOOKUP($E669,INPUTS!$A$44:$G$103,7,0),SCENARIOS!$N$24)</f>
        <v>0.25</v>
      </c>
      <c r="AJ669" s="15">
        <f t="shared" si="781"/>
        <v>3198.64521104603</v>
      </c>
      <c r="AL669" t="str">
        <f t="shared" si="784"/>
        <v>N</v>
      </c>
      <c r="AM669" s="21">
        <f t="shared" si="785"/>
        <v>12794.5808441841</v>
      </c>
    </row>
    <row r="670" ht="15" customHeight="1" spans="1:39">
      <c r="A670" s="6" t="s">
        <v>2420</v>
      </c>
      <c r="B670" s="52" t="s">
        <v>616</v>
      </c>
      <c r="C670" s="52" t="s">
        <v>617</v>
      </c>
      <c r="D670" s="52" t="s">
        <v>929</v>
      </c>
      <c r="E670" s="10" t="s">
        <v>245</v>
      </c>
      <c r="F670" s="52" t="s">
        <v>930</v>
      </c>
      <c r="G670" s="52" t="s">
        <v>169</v>
      </c>
      <c r="H670" s="52" t="s">
        <v>224</v>
      </c>
      <c r="I670" s="52" t="s">
        <v>938</v>
      </c>
      <c r="J670" s="52" t="s">
        <v>165</v>
      </c>
      <c r="K670" s="52" t="s">
        <v>931</v>
      </c>
      <c r="L670" s="53" t="s">
        <v>1677</v>
      </c>
      <c r="M670" s="13">
        <v>2001</v>
      </c>
      <c r="N670" s="14">
        <f t="shared" si="782"/>
        <v>5.48219178082192</v>
      </c>
      <c r="O670" s="15">
        <v>5570</v>
      </c>
      <c r="P670" s="15">
        <f t="shared" si="751"/>
        <v>11145570</v>
      </c>
      <c r="Q670" s="16">
        <f>IFERROR(VLOOKUP(G670,SCENARIOS!$A$13:$E$18,3,0),0.025)</f>
        <v>0.02</v>
      </c>
      <c r="R670" s="52">
        <f>IFERROR(VLOOKUP(L670,INPUTS!$A$107:$B$120,2,0),0.0082)</f>
        <v>0.0082</v>
      </c>
      <c r="S670" s="52">
        <f t="shared" si="752"/>
        <v>45.674</v>
      </c>
      <c r="T670" s="15">
        <f t="shared" si="753"/>
        <v>91393.674</v>
      </c>
      <c r="U670" s="15">
        <f>T670/INPUTS!$B$7*1000</f>
        <v>114242092.5</v>
      </c>
      <c r="V670" s="15">
        <f>T670*INPUTS!$B$6</f>
        <v>288804.00984</v>
      </c>
      <c r="W670" s="54" t="s">
        <v>396</v>
      </c>
      <c r="X670" s="54" t="s">
        <v>396</v>
      </c>
      <c r="Y670" s="67">
        <f>IFERROR(VLOOKUP(E670,INPUTS!$A$44:$B$103,2,0),0)</f>
        <v>0.005</v>
      </c>
      <c r="Z670" s="15">
        <f t="shared" si="778"/>
        <v>456.96837</v>
      </c>
      <c r="AA670" s="20">
        <f>IFERROR(VLOOKUP(E670,INPUTS!$A$44:$C$103,3,0),SCENARIOS!$J$24)</f>
        <v>0.03</v>
      </c>
      <c r="AB670" s="15">
        <f t="shared" ref="AB670:AF670" si="810">$T670*AA670*(1+$Q670)^AB$2</f>
        <v>3027.18002991957</v>
      </c>
      <c r="AC670" s="20">
        <f>IFERROR(VLOOKUP($E670,INPUTS!$A$44:$G$103,4,0),SCENARIOS!$K$24)</f>
        <v>0.1</v>
      </c>
      <c r="AD670" s="15">
        <f t="shared" si="810"/>
        <v>11140.837862882</v>
      </c>
      <c r="AE670" s="20">
        <f>IFERROR(VLOOKUP($E670,INPUTS!$A$44:$G$103,5,0),SCENARIOS!$L$24)</f>
        <v>0.2</v>
      </c>
      <c r="AF670" s="15">
        <f t="shared" si="810"/>
        <v>24600.7704319434</v>
      </c>
      <c r="AG670" s="20">
        <f>IFERROR(VLOOKUP($E670,INPUTS!$A$44:$G$103,6,0),SCENARIOS!$M$24)</f>
        <v>0.3</v>
      </c>
      <c r="AH670" s="15">
        <f t="shared" si="780"/>
        <v>40741.8575667584</v>
      </c>
      <c r="AI670" s="20">
        <f>IFERROR(VLOOKUP($E670,INPUTS!$A$44:$G$103,7,0),SCENARIOS!$N$24)</f>
        <v>0.4</v>
      </c>
      <c r="AJ670" s="15">
        <f t="shared" si="781"/>
        <v>59976.4037682221</v>
      </c>
      <c r="AL670" t="str">
        <f t="shared" si="784"/>
        <v>Y</v>
      </c>
      <c r="AM670" s="21">
        <f t="shared" si="785"/>
        <v>149941.009420555</v>
      </c>
    </row>
    <row r="671" ht="15" customHeight="1" spans="1:39">
      <c r="A671" s="24" t="s">
        <v>2421</v>
      </c>
      <c r="B671" s="52" t="s">
        <v>616</v>
      </c>
      <c r="C671" s="52" t="s">
        <v>617</v>
      </c>
      <c r="D671" s="52" t="s">
        <v>929</v>
      </c>
      <c r="E671" s="10" t="s">
        <v>254</v>
      </c>
      <c r="F671" s="52" t="s">
        <v>930</v>
      </c>
      <c r="G671" s="52" t="s">
        <v>169</v>
      </c>
      <c r="H671" s="52" t="s">
        <v>224</v>
      </c>
      <c r="I671" s="52" t="s">
        <v>938</v>
      </c>
      <c r="J671" s="52" t="s">
        <v>165</v>
      </c>
      <c r="K671" s="52" t="s">
        <v>931</v>
      </c>
      <c r="L671" s="53" t="s">
        <v>1677</v>
      </c>
      <c r="M671" s="13">
        <v>1333</v>
      </c>
      <c r="N671" s="14">
        <f t="shared" si="782"/>
        <v>3.65205479452055</v>
      </c>
      <c r="O671" s="15">
        <v>5270</v>
      </c>
      <c r="P671" s="15">
        <f t="shared" si="751"/>
        <v>7024910</v>
      </c>
      <c r="Q671" s="16">
        <f>IFERROR(VLOOKUP(G671,SCENARIOS!$A$13:$E$18,3,0),0.025)</f>
        <v>0.02</v>
      </c>
      <c r="R671" s="52">
        <f>IFERROR(VLOOKUP(L671,INPUTS!$A$107:$B$120,2,0),0.0082)</f>
        <v>0.0082</v>
      </c>
      <c r="S671" s="52">
        <f t="shared" si="752"/>
        <v>43.214</v>
      </c>
      <c r="T671" s="15">
        <f t="shared" si="753"/>
        <v>57604.262</v>
      </c>
      <c r="U671" s="15">
        <f>T671/INPUTS!$B$7*1000</f>
        <v>72005327.5</v>
      </c>
      <c r="V671" s="15">
        <f>T671*INPUTS!$B$6</f>
        <v>182029.46792</v>
      </c>
      <c r="W671" s="54" t="s">
        <v>396</v>
      </c>
      <c r="X671" s="54" t="s">
        <v>396</v>
      </c>
      <c r="Y671" s="67">
        <f>IFERROR(VLOOKUP(E671,INPUTS!$A$44:$B$103,2,0),0)</f>
        <v>0.005</v>
      </c>
      <c r="Z671" s="15">
        <f t="shared" si="778"/>
        <v>288.02131</v>
      </c>
      <c r="AA671" s="20">
        <f>IFERROR(VLOOKUP(E671,INPUTS!$A$44:$C$103,3,0),SCENARIOS!$J$24)</f>
        <v>0.03</v>
      </c>
      <c r="AB671" s="15">
        <f t="shared" ref="AB671:AF671" si="811">$T671*AA671*(1+$Q671)^AB$2</f>
        <v>1907.9927957011</v>
      </c>
      <c r="AC671" s="20">
        <f>IFERROR(VLOOKUP($E671,INPUTS!$A$44:$G$103,4,0),SCENARIOS!$K$24)</f>
        <v>0.1</v>
      </c>
      <c r="AD671" s="15">
        <f t="shared" si="811"/>
        <v>7021.9273945916</v>
      </c>
      <c r="AE671" s="20">
        <f>IFERROR(VLOOKUP($E671,INPUTS!$A$44:$G$103,5,0),SCENARIOS!$L$24)</f>
        <v>0.2</v>
      </c>
      <c r="AF671" s="15">
        <f t="shared" si="811"/>
        <v>15505.5504756656</v>
      </c>
      <c r="AG671" s="20">
        <f>IFERROR(VLOOKUP($E671,INPUTS!$A$44:$G$103,6,0),SCENARIOS!$M$24)</f>
        <v>0.3</v>
      </c>
      <c r="AH671" s="15">
        <f t="shared" si="780"/>
        <v>25679.0709348465</v>
      </c>
      <c r="AI671" s="20">
        <f>IFERROR(VLOOKUP($E671,INPUTS!$A$44:$G$103,7,0),SCENARIOS!$N$24)</f>
        <v>0.4</v>
      </c>
      <c r="AJ671" s="15">
        <f t="shared" si="781"/>
        <v>37802.3590175667</v>
      </c>
      <c r="AL671" t="str">
        <f t="shared" si="784"/>
        <v>Y</v>
      </c>
      <c r="AM671" s="21">
        <f t="shared" si="785"/>
        <v>94505.8975439168</v>
      </c>
    </row>
    <row r="672" ht="15" customHeight="1" spans="1:39">
      <c r="A672" s="6" t="s">
        <v>2422</v>
      </c>
      <c r="B672" s="52" t="s">
        <v>616</v>
      </c>
      <c r="C672" s="52" t="s">
        <v>617</v>
      </c>
      <c r="D672" s="52" t="s">
        <v>929</v>
      </c>
      <c r="E672" s="10" t="s">
        <v>254</v>
      </c>
      <c r="F672" s="52" t="s">
        <v>930</v>
      </c>
      <c r="G672" s="52" t="s">
        <v>169</v>
      </c>
      <c r="H672" s="52" t="s">
        <v>227</v>
      </c>
      <c r="I672" s="52" t="s">
        <v>938</v>
      </c>
      <c r="J672" s="52" t="s">
        <v>165</v>
      </c>
      <c r="K672" s="52" t="s">
        <v>931</v>
      </c>
      <c r="L672" s="53" t="s">
        <v>1677</v>
      </c>
      <c r="M672" s="13">
        <v>949</v>
      </c>
      <c r="N672" s="14">
        <f t="shared" si="782"/>
        <v>2.6</v>
      </c>
      <c r="O672" s="15">
        <v>5270</v>
      </c>
      <c r="P672" s="15">
        <f t="shared" si="751"/>
        <v>5001230</v>
      </c>
      <c r="Q672" s="16">
        <f>IFERROR(VLOOKUP(G672,SCENARIOS!$A$13:$E$18,3,0),0.025)</f>
        <v>0.02</v>
      </c>
      <c r="R672" s="52">
        <f>IFERROR(VLOOKUP(L672,INPUTS!$A$107:$B$120,2,0),0.0082)</f>
        <v>0.0082</v>
      </c>
      <c r="S672" s="52">
        <f t="shared" si="752"/>
        <v>43.214</v>
      </c>
      <c r="T672" s="15">
        <f t="shared" si="753"/>
        <v>41010.086</v>
      </c>
      <c r="U672" s="15">
        <f>T672/INPUTS!$B$7*1000</f>
        <v>51262607.5</v>
      </c>
      <c r="V672" s="15">
        <f>T672*INPUTS!$B$6</f>
        <v>129591.87176</v>
      </c>
      <c r="W672" s="54" t="s">
        <v>396</v>
      </c>
      <c r="X672" s="54" t="s">
        <v>396</v>
      </c>
      <c r="Y672" s="67">
        <f>IFERROR(VLOOKUP(E672,INPUTS!$A$44:$B$103,2,0),0)</f>
        <v>0.005</v>
      </c>
      <c r="Z672" s="15">
        <f t="shared" si="778"/>
        <v>205.05043</v>
      </c>
      <c r="AA672" s="20">
        <f>IFERROR(VLOOKUP(E672,INPUTS!$A$44:$C$103,3,0),SCENARIOS!$J$24)</f>
        <v>0.03</v>
      </c>
      <c r="AB672" s="15">
        <f t="shared" ref="AB672:AF672" si="812">$T672*AA672*(1+$Q672)^AB$2</f>
        <v>1358.35346070543</v>
      </c>
      <c r="AC672" s="20">
        <f>IFERROR(VLOOKUP($E672,INPUTS!$A$44:$G$103,4,0),SCENARIOS!$K$24)</f>
        <v>0.1</v>
      </c>
      <c r="AD672" s="15">
        <f t="shared" si="812"/>
        <v>4999.10659975051</v>
      </c>
      <c r="AE672" s="20">
        <f>IFERROR(VLOOKUP($E672,INPUTS!$A$44:$G$103,5,0),SCENARIOS!$L$24)</f>
        <v>0.2</v>
      </c>
      <c r="AF672" s="15">
        <f t="shared" si="812"/>
        <v>11038.8352598699</v>
      </c>
      <c r="AG672" s="20">
        <f>IFERROR(VLOOKUP($E672,INPUTS!$A$44:$G$103,6,0),SCENARIOS!$M$24)</f>
        <v>0.3</v>
      </c>
      <c r="AH672" s="15">
        <f t="shared" si="780"/>
        <v>18281.6491501645</v>
      </c>
      <c r="AI672" s="20">
        <f>IFERROR(VLOOKUP($E672,INPUTS!$A$44:$G$103,7,0),SCENARIOS!$N$24)</f>
        <v>0.4</v>
      </c>
      <c r="AJ672" s="15">
        <f t="shared" si="781"/>
        <v>26912.5571700456</v>
      </c>
      <c r="AL672" t="str">
        <f t="shared" si="784"/>
        <v>N</v>
      </c>
      <c r="AM672" s="21">
        <f t="shared" si="785"/>
        <v>67281.3929251141</v>
      </c>
    </row>
    <row r="673" ht="15" customHeight="1" spans="1:39">
      <c r="A673" s="24" t="s">
        <v>2423</v>
      </c>
      <c r="B673" s="52" t="s">
        <v>616</v>
      </c>
      <c r="C673" s="52" t="s">
        <v>617</v>
      </c>
      <c r="D673" s="52" t="s">
        <v>929</v>
      </c>
      <c r="E673" s="10" t="s">
        <v>257</v>
      </c>
      <c r="F673" s="52" t="s">
        <v>930</v>
      </c>
      <c r="G673" s="52" t="s">
        <v>169</v>
      </c>
      <c r="H673" s="52" t="s">
        <v>227</v>
      </c>
      <c r="I673" s="52" t="s">
        <v>938</v>
      </c>
      <c r="J673" s="52" t="s">
        <v>165</v>
      </c>
      <c r="K673" s="52" t="s">
        <v>931</v>
      </c>
      <c r="L673" s="53" t="s">
        <v>1677</v>
      </c>
      <c r="M673" s="13">
        <v>949</v>
      </c>
      <c r="N673" s="14">
        <f t="shared" si="782"/>
        <v>2.6</v>
      </c>
      <c r="O673" s="15">
        <v>7190</v>
      </c>
      <c r="P673" s="15">
        <f t="shared" si="751"/>
        <v>6823310</v>
      </c>
      <c r="Q673" s="16">
        <f>IFERROR(VLOOKUP(G673,SCENARIOS!$A$13:$E$18,3,0),0.025)</f>
        <v>0.02</v>
      </c>
      <c r="R673" s="52">
        <f>IFERROR(VLOOKUP(L673,INPUTS!$A$107:$B$120,2,0),0.0082)</f>
        <v>0.0082</v>
      </c>
      <c r="S673" s="52">
        <f t="shared" si="752"/>
        <v>58.958</v>
      </c>
      <c r="T673" s="15">
        <f t="shared" si="753"/>
        <v>55951.142</v>
      </c>
      <c r="U673" s="15">
        <f>T673/INPUTS!$B$7*1000</f>
        <v>69938927.5</v>
      </c>
      <c r="V673" s="15">
        <f>T673*INPUTS!$B$6</f>
        <v>176805.60872</v>
      </c>
      <c r="W673" s="54" t="s">
        <v>396</v>
      </c>
      <c r="X673" s="54" t="s">
        <v>396</v>
      </c>
      <c r="Y673" s="67">
        <f>IFERROR(VLOOKUP(E673,INPUTS!$A$44:$B$103,2,0),0)</f>
        <v>0.005</v>
      </c>
      <c r="Z673" s="15">
        <f t="shared" si="778"/>
        <v>279.75571</v>
      </c>
      <c r="AA673" s="20">
        <f>IFERROR(VLOOKUP(E673,INPUTS!$A$44:$C$103,3,0),SCENARIOS!$J$24)</f>
        <v>0.03</v>
      </c>
      <c r="AB673" s="15">
        <f t="shared" ref="AB673:AF673" si="813">$T673*AA673*(1+$Q673)^AB$2</f>
        <v>1853.23745397952</v>
      </c>
      <c r="AC673" s="20">
        <f>IFERROR(VLOOKUP($E673,INPUTS!$A$44:$G$103,4,0),SCENARIOS!$K$24)</f>
        <v>0.1</v>
      </c>
      <c r="AD673" s="15">
        <f t="shared" si="813"/>
        <v>6820.41298903343</v>
      </c>
      <c r="AE673" s="20">
        <f>IFERROR(VLOOKUP($E673,INPUTS!$A$44:$G$103,5,0),SCENARIOS!$L$24)</f>
        <v>0.2</v>
      </c>
      <c r="AF673" s="15">
        <f t="shared" si="813"/>
        <v>15060.5741021755</v>
      </c>
      <c r="AG673" s="20">
        <f>IFERROR(VLOOKUP($E673,INPUTS!$A$44:$G$103,6,0),SCENARIOS!$M$24)</f>
        <v>0.3</v>
      </c>
      <c r="AH673" s="15">
        <f t="shared" si="780"/>
        <v>24942.1361270745</v>
      </c>
      <c r="AI673" s="20">
        <f>IFERROR(VLOOKUP($E673,INPUTS!$A$44:$G$103,7,0),SCENARIOS!$N$24)</f>
        <v>0.4</v>
      </c>
      <c r="AJ673" s="15">
        <f t="shared" si="781"/>
        <v>36717.5115849389</v>
      </c>
      <c r="AL673" t="str">
        <f t="shared" si="784"/>
        <v>N</v>
      </c>
      <c r="AM673" s="21">
        <f t="shared" si="785"/>
        <v>91793.7789623473</v>
      </c>
    </row>
    <row r="674" ht="15" customHeight="1" spans="1:39">
      <c r="A674" s="6" t="s">
        <v>2424</v>
      </c>
      <c r="B674" s="52" t="s">
        <v>618</v>
      </c>
      <c r="C674" s="52" t="s">
        <v>619</v>
      </c>
      <c r="D674" s="52" t="s">
        <v>929</v>
      </c>
      <c r="E674" s="10" t="s">
        <v>253</v>
      </c>
      <c r="F674" s="52" t="s">
        <v>930</v>
      </c>
      <c r="G674" s="52" t="s">
        <v>169</v>
      </c>
      <c r="H674" s="52" t="s">
        <v>224</v>
      </c>
      <c r="I674" s="52" t="s">
        <v>938</v>
      </c>
      <c r="J674" s="52" t="s">
        <v>165</v>
      </c>
      <c r="K674" s="52" t="s">
        <v>931</v>
      </c>
      <c r="L674" s="53" t="s">
        <v>291</v>
      </c>
      <c r="M674" s="13">
        <v>949</v>
      </c>
      <c r="N674" s="14">
        <f t="shared" si="782"/>
        <v>2.6</v>
      </c>
      <c r="O674" s="15">
        <v>8130</v>
      </c>
      <c r="P674" s="15">
        <f t="shared" si="751"/>
        <v>7715370</v>
      </c>
      <c r="Q674" s="16">
        <f>IFERROR(VLOOKUP(G674,SCENARIOS!$A$13:$E$18,3,0),0.025)</f>
        <v>0.02</v>
      </c>
      <c r="R674" s="52">
        <f>IFERROR(VLOOKUP(L674,INPUTS!$A$107:$B$120,2,0),0.0082)</f>
        <v>0.0079</v>
      </c>
      <c r="S674" s="52">
        <f t="shared" si="752"/>
        <v>64.227</v>
      </c>
      <c r="T674" s="15">
        <f t="shared" si="753"/>
        <v>60951.423</v>
      </c>
      <c r="U674" s="15">
        <f>T674/INPUTS!$B$7*1000</f>
        <v>76189278.75</v>
      </c>
      <c r="V674" s="15">
        <f>T674*INPUTS!$B$6</f>
        <v>192606.49668</v>
      </c>
      <c r="W674" s="54" t="s">
        <v>396</v>
      </c>
      <c r="X674" s="54" t="s">
        <v>396</v>
      </c>
      <c r="Y674" s="67">
        <f>IFERROR(VLOOKUP(E674,INPUTS!$A$44:$B$103,2,0),0)</f>
        <v>0.005</v>
      </c>
      <c r="Z674" s="15">
        <f t="shared" si="778"/>
        <v>304.757115</v>
      </c>
      <c r="AA674" s="20">
        <f>IFERROR(VLOOKUP(E674,INPUTS!$A$44:$C$103,3,0),SCENARIOS!$J$24)</f>
        <v>0.03</v>
      </c>
      <c r="AB674" s="15">
        <f t="shared" ref="AB674:AF674" si="814">$T674*AA674*(1+$Q674)^AB$2</f>
        <v>2018.85888186069</v>
      </c>
      <c r="AC674" s="20">
        <f>IFERROR(VLOOKUP($E674,INPUTS!$A$44:$G$103,4,0),SCENARIOS!$K$24)</f>
        <v>0.1</v>
      </c>
      <c r="AD674" s="15">
        <f t="shared" si="814"/>
        <v>7429.94445277401</v>
      </c>
      <c r="AE674" s="20">
        <f>IFERROR(VLOOKUP($E674,INPUTS!$A$44:$G$103,5,0),SCENARIOS!$L$24)</f>
        <v>0.2</v>
      </c>
      <c r="AF674" s="15">
        <f t="shared" si="814"/>
        <v>16406.5180783002</v>
      </c>
      <c r="AG674" s="20">
        <f>IFERROR(VLOOKUP($E674,INPUTS!$A$44:$G$103,6,0),SCENARIOS!$M$24)</f>
        <v>0.3</v>
      </c>
      <c r="AH674" s="15">
        <f t="shared" si="780"/>
        <v>27171.1824864075</v>
      </c>
      <c r="AI674" s="20">
        <f>IFERROR(VLOOKUP($E674,INPUTS!$A$44:$G$103,7,0),SCENARIOS!$N$24)</f>
        <v>0.4</v>
      </c>
      <c r="AJ674" s="15">
        <f t="shared" si="781"/>
        <v>39998.9079779822</v>
      </c>
      <c r="AL674" t="str">
        <f t="shared" si="784"/>
        <v>Y</v>
      </c>
      <c r="AM674" s="21">
        <f t="shared" si="785"/>
        <v>99997.2699449554</v>
      </c>
    </row>
    <row r="675" ht="15" customHeight="1" spans="1:39">
      <c r="A675" s="24" t="s">
        <v>2425</v>
      </c>
      <c r="B675" s="52" t="s">
        <v>618</v>
      </c>
      <c r="C675" s="52" t="s">
        <v>619</v>
      </c>
      <c r="D675" s="52" t="s">
        <v>929</v>
      </c>
      <c r="E675" s="10" t="s">
        <v>253</v>
      </c>
      <c r="F675" s="52" t="s">
        <v>930</v>
      </c>
      <c r="G675" s="52" t="s">
        <v>169</v>
      </c>
      <c r="H675" s="52" t="s">
        <v>234</v>
      </c>
      <c r="I675" s="52" t="s">
        <v>424</v>
      </c>
      <c r="J675" s="52" t="s">
        <v>173</v>
      </c>
      <c r="K675" s="52" t="s">
        <v>931</v>
      </c>
      <c r="L675" s="53" t="s">
        <v>291</v>
      </c>
      <c r="M675" s="13">
        <v>1333</v>
      </c>
      <c r="N675" s="14">
        <f t="shared" si="782"/>
        <v>3.65205479452055</v>
      </c>
      <c r="O675" s="15">
        <v>8280</v>
      </c>
      <c r="P675" s="15">
        <f t="shared" si="751"/>
        <v>11037240</v>
      </c>
      <c r="Q675" s="16">
        <f>IFERROR(VLOOKUP(G675,SCENARIOS!$A$13:$E$18,3,0),0.025)</f>
        <v>0.02</v>
      </c>
      <c r="R675" s="52">
        <f>IFERROR(VLOOKUP(L675,INPUTS!$A$107:$B$120,2,0),0.0082)</f>
        <v>0.0079</v>
      </c>
      <c r="S675" s="52">
        <f t="shared" si="752"/>
        <v>65.412</v>
      </c>
      <c r="T675" s="15">
        <f t="shared" si="753"/>
        <v>87194.196</v>
      </c>
      <c r="U675" s="15">
        <f>T675/INPUTS!$B$7*1000</f>
        <v>108992745</v>
      </c>
      <c r="V675" s="15">
        <f>T675*INPUTS!$B$6</f>
        <v>275533.65936</v>
      </c>
      <c r="W675" s="54" t="s">
        <v>396</v>
      </c>
      <c r="X675" s="54" t="s">
        <v>396</v>
      </c>
      <c r="Y675" s="67">
        <f>IFERROR(VLOOKUP(E675,INPUTS!$A$44:$B$103,2,0),0)</f>
        <v>0.005</v>
      </c>
      <c r="Z675" s="15">
        <f t="shared" si="778"/>
        <v>435.97098</v>
      </c>
      <c r="AA675" s="20">
        <f>IFERROR(VLOOKUP(E675,INPUTS!$A$44:$C$103,3,0),SCENARIOS!$J$24)</f>
        <v>0.03</v>
      </c>
      <c r="AB675" s="15">
        <f t="shared" ref="AB675:AF675" si="815">$T675*AA675*(1+$Q675)^AB$2</f>
        <v>2888.08313862175</v>
      </c>
      <c r="AC675" s="20">
        <f>IFERROR(VLOOKUP($E675,INPUTS!$A$44:$G$103,4,0),SCENARIOS!$K$24)</f>
        <v>0.1</v>
      </c>
      <c r="AD675" s="15">
        <f t="shared" si="815"/>
        <v>10628.9238379929</v>
      </c>
      <c r="AE675" s="20">
        <f>IFERROR(VLOOKUP($E675,INPUTS!$A$44:$G$103,5,0),SCENARIOS!$L$24)</f>
        <v>0.2</v>
      </c>
      <c r="AF675" s="15">
        <f t="shared" si="815"/>
        <v>23470.3815364057</v>
      </c>
      <c r="AG675" s="20">
        <f>IFERROR(VLOOKUP($E675,INPUTS!$A$44:$G$103,6,0),SCENARIOS!$M$24)</f>
        <v>0.3</v>
      </c>
      <c r="AH675" s="15">
        <f t="shared" si="780"/>
        <v>38869.7965471879</v>
      </c>
      <c r="AI675" s="20">
        <f>IFERROR(VLOOKUP($E675,INPUTS!$A$44:$G$103,7,0),SCENARIOS!$N$24)</f>
        <v>0.4</v>
      </c>
      <c r="AJ675" s="15">
        <f t="shared" si="781"/>
        <v>57220.528256053</v>
      </c>
      <c r="AL675" t="str">
        <f t="shared" si="784"/>
        <v>N</v>
      </c>
      <c r="AM675" s="21">
        <f t="shared" si="785"/>
        <v>143051.320640133</v>
      </c>
    </row>
    <row r="676" ht="15" customHeight="1" spans="1:39">
      <c r="A676" s="6" t="s">
        <v>2426</v>
      </c>
      <c r="B676" s="52" t="s">
        <v>618</v>
      </c>
      <c r="C676" s="52" t="s">
        <v>619</v>
      </c>
      <c r="D676" s="52" t="s">
        <v>929</v>
      </c>
      <c r="E676" s="10" t="s">
        <v>253</v>
      </c>
      <c r="F676" s="52" t="s">
        <v>930</v>
      </c>
      <c r="G676" s="52" t="s">
        <v>169</v>
      </c>
      <c r="H676" s="52" t="s">
        <v>203</v>
      </c>
      <c r="I676" s="52" t="s">
        <v>399</v>
      </c>
      <c r="J676" s="52" t="s">
        <v>165</v>
      </c>
      <c r="K676" s="52" t="s">
        <v>931</v>
      </c>
      <c r="L676" s="53" t="s">
        <v>291</v>
      </c>
      <c r="M676" s="13">
        <v>949</v>
      </c>
      <c r="N676" s="14">
        <f t="shared" si="782"/>
        <v>2.6</v>
      </c>
      <c r="O676" s="15">
        <v>8920</v>
      </c>
      <c r="P676" s="15">
        <f t="shared" si="751"/>
        <v>8465080</v>
      </c>
      <c r="Q676" s="16">
        <f>IFERROR(VLOOKUP(G676,SCENARIOS!$A$13:$E$18,3,0),0.025)</f>
        <v>0.02</v>
      </c>
      <c r="R676" s="52">
        <f>IFERROR(VLOOKUP(L676,INPUTS!$A$107:$B$120,2,0),0.0082)</f>
        <v>0.0079</v>
      </c>
      <c r="S676" s="52">
        <f t="shared" si="752"/>
        <v>70.468</v>
      </c>
      <c r="T676" s="15">
        <f t="shared" si="753"/>
        <v>66874.132</v>
      </c>
      <c r="U676" s="15">
        <f>T676/INPUTS!$B$7*1000</f>
        <v>83592665</v>
      </c>
      <c r="V676" s="15">
        <f>T676*INPUTS!$B$6</f>
        <v>211322.25712</v>
      </c>
      <c r="W676" s="54" t="s">
        <v>396</v>
      </c>
      <c r="X676" s="54" t="s">
        <v>396</v>
      </c>
      <c r="Y676" s="67">
        <f>IFERROR(VLOOKUP(E676,INPUTS!$A$44:$B$103,2,0),0)</f>
        <v>0.005</v>
      </c>
      <c r="Z676" s="15">
        <f t="shared" si="778"/>
        <v>334.37066</v>
      </c>
      <c r="AA676" s="20">
        <f>IFERROR(VLOOKUP(E676,INPUTS!$A$44:$C$103,3,0),SCENARIOS!$J$24)</f>
        <v>0.03</v>
      </c>
      <c r="AB676" s="15">
        <f t="shared" ref="AB676:AF676" si="816">$T676*AA676*(1+$Q676)^AB$2</f>
        <v>2215.03336115588</v>
      </c>
      <c r="AC676" s="20">
        <f>IFERROR(VLOOKUP($E676,INPUTS!$A$44:$G$103,4,0),SCENARIOS!$K$24)</f>
        <v>0.1</v>
      </c>
      <c r="AD676" s="15">
        <f t="shared" si="816"/>
        <v>8151.91937499928</v>
      </c>
      <c r="AE676" s="20">
        <f>IFERROR(VLOOKUP($E676,INPUTS!$A$44:$G$103,5,0),SCENARIOS!$L$24)</f>
        <v>0.2</v>
      </c>
      <c r="AF676" s="15">
        <f t="shared" si="816"/>
        <v>18000.7553823417</v>
      </c>
      <c r="AG676" s="20">
        <f>IFERROR(VLOOKUP($E676,INPUTS!$A$44:$G$103,6,0),SCENARIOS!$M$24)</f>
        <v>0.3</v>
      </c>
      <c r="AH676" s="15">
        <f t="shared" si="780"/>
        <v>29811.4326911138</v>
      </c>
      <c r="AI676" s="20">
        <f>IFERROR(VLOOKUP($E676,INPUTS!$A$44:$G$103,7,0),SCENARIOS!$N$24)</f>
        <v>0.4</v>
      </c>
      <c r="AJ676" s="15">
        <f t="shared" si="781"/>
        <v>43885.6407335302</v>
      </c>
      <c r="AL676" t="str">
        <f t="shared" si="784"/>
        <v>Y</v>
      </c>
      <c r="AM676" s="21">
        <f t="shared" si="785"/>
        <v>109714.101833826</v>
      </c>
    </row>
    <row r="677" ht="15" customHeight="1" spans="1:39">
      <c r="A677" s="24" t="s">
        <v>2427</v>
      </c>
      <c r="B677" s="52" t="s">
        <v>618</v>
      </c>
      <c r="C677" s="52" t="s">
        <v>619</v>
      </c>
      <c r="D677" s="52" t="s">
        <v>929</v>
      </c>
      <c r="E677" s="10" t="s">
        <v>248</v>
      </c>
      <c r="F677" s="52" t="s">
        <v>930</v>
      </c>
      <c r="G677" s="52" t="s">
        <v>169</v>
      </c>
      <c r="H677" s="52" t="s">
        <v>234</v>
      </c>
      <c r="I677" s="52" t="s">
        <v>424</v>
      </c>
      <c r="J677" s="52" t="s">
        <v>173</v>
      </c>
      <c r="K677" s="52" t="s">
        <v>931</v>
      </c>
      <c r="L677" s="53" t="s">
        <v>291</v>
      </c>
      <c r="M677" s="13">
        <v>949</v>
      </c>
      <c r="N677" s="14">
        <f t="shared" si="782"/>
        <v>2.6</v>
      </c>
      <c r="O677" s="15">
        <v>8740</v>
      </c>
      <c r="P677" s="15">
        <f t="shared" si="751"/>
        <v>8294260</v>
      </c>
      <c r="Q677" s="16">
        <f>IFERROR(VLOOKUP(G677,SCENARIOS!$A$13:$E$18,3,0),0.025)</f>
        <v>0.02</v>
      </c>
      <c r="R677" s="52">
        <f>IFERROR(VLOOKUP(L677,INPUTS!$A$107:$B$120,2,0),0.0082)</f>
        <v>0.0079</v>
      </c>
      <c r="S677" s="52">
        <f t="shared" si="752"/>
        <v>69.046</v>
      </c>
      <c r="T677" s="15">
        <f t="shared" si="753"/>
        <v>65524.654</v>
      </c>
      <c r="U677" s="15">
        <f>T677/INPUTS!$B$7*1000</f>
        <v>81905817.5</v>
      </c>
      <c r="V677" s="15">
        <f>T677*INPUTS!$B$6</f>
        <v>207057.90664</v>
      </c>
      <c r="W677" s="54" t="s">
        <v>396</v>
      </c>
      <c r="X677" s="54" t="s">
        <v>396</v>
      </c>
      <c r="Y677" s="67">
        <f>IFERROR(VLOOKUP(E677,INPUTS!$A$44:$B$103,2,0),0)</f>
        <v>0.005</v>
      </c>
      <c r="Z677" s="15">
        <f t="shared" si="778"/>
        <v>327.62327</v>
      </c>
      <c r="AA677" s="20">
        <f>IFERROR(VLOOKUP(E677,INPUTS!$A$44:$C$103,3,0),SCENARIOS!$J$24)</f>
        <v>0.03</v>
      </c>
      <c r="AB677" s="15">
        <f t="shared" ref="AB677:AF677" si="817">$T677*AA677*(1+$Q677)^AB$2</f>
        <v>2170.33537853166</v>
      </c>
      <c r="AC677" s="20">
        <f>IFERROR(VLOOKUP($E677,INPUTS!$A$44:$G$103,4,0),SCENARIOS!$K$24)</f>
        <v>0.1</v>
      </c>
      <c r="AD677" s="15">
        <f t="shared" si="817"/>
        <v>7987.41875980872</v>
      </c>
      <c r="AE677" s="20">
        <f>IFERROR(VLOOKUP($E677,INPUTS!$A$44:$G$103,5,0),SCENARIOS!$L$24)</f>
        <v>0.2</v>
      </c>
      <c r="AF677" s="15">
        <f t="shared" si="817"/>
        <v>17637.5114396487</v>
      </c>
      <c r="AG677" s="20">
        <f>IFERROR(VLOOKUP($E677,INPUTS!$A$44:$G$103,6,0),SCENARIOS!$M$24)</f>
        <v>0.3</v>
      </c>
      <c r="AH677" s="15">
        <f t="shared" si="780"/>
        <v>29209.8566951048</v>
      </c>
      <c r="AI677" s="20">
        <f>IFERROR(VLOOKUP($E677,INPUTS!$A$44:$G$103,7,0),SCENARIOS!$N$24)</f>
        <v>0.4</v>
      </c>
      <c r="AJ677" s="15">
        <f t="shared" si="781"/>
        <v>43000.0560550509</v>
      </c>
      <c r="AL677" t="str">
        <f t="shared" si="784"/>
        <v>Y</v>
      </c>
      <c r="AM677" s="21">
        <f t="shared" si="785"/>
        <v>107500.140137627</v>
      </c>
    </row>
    <row r="678" ht="15" customHeight="1" spans="1:39">
      <c r="A678" s="6" t="s">
        <v>2428</v>
      </c>
      <c r="B678" s="52" t="s">
        <v>618</v>
      </c>
      <c r="C678" s="52" t="s">
        <v>619</v>
      </c>
      <c r="D678" s="52" t="s">
        <v>929</v>
      </c>
      <c r="E678" s="10" t="s">
        <v>248</v>
      </c>
      <c r="F678" s="52" t="s">
        <v>930</v>
      </c>
      <c r="G678" s="52" t="s">
        <v>169</v>
      </c>
      <c r="H678" s="52" t="s">
        <v>264</v>
      </c>
      <c r="I678" s="52" t="s">
        <v>436</v>
      </c>
      <c r="J678" s="52" t="s">
        <v>173</v>
      </c>
      <c r="K678" s="52" t="s">
        <v>931</v>
      </c>
      <c r="L678" s="53" t="s">
        <v>291</v>
      </c>
      <c r="M678" s="13">
        <v>949</v>
      </c>
      <c r="N678" s="14">
        <f t="shared" si="782"/>
        <v>2.6</v>
      </c>
      <c r="O678" s="15">
        <v>12080</v>
      </c>
      <c r="P678" s="15">
        <f t="shared" si="751"/>
        <v>11463920</v>
      </c>
      <c r="Q678" s="16">
        <f>IFERROR(VLOOKUP(G678,SCENARIOS!$A$13:$E$18,3,0),0.025)</f>
        <v>0.02</v>
      </c>
      <c r="R678" s="52">
        <f>IFERROR(VLOOKUP(L678,INPUTS!$A$107:$B$120,2,0),0.0082)</f>
        <v>0.0079</v>
      </c>
      <c r="S678" s="52">
        <f t="shared" si="752"/>
        <v>95.432</v>
      </c>
      <c r="T678" s="15">
        <f t="shared" si="753"/>
        <v>90564.968</v>
      </c>
      <c r="U678" s="15">
        <f>T678/INPUTS!$B$7*1000</f>
        <v>113206210</v>
      </c>
      <c r="V678" s="15">
        <f>T678*INPUTS!$B$6</f>
        <v>286185.29888</v>
      </c>
      <c r="W678" s="54" t="s">
        <v>396</v>
      </c>
      <c r="X678" s="54" t="s">
        <v>396</v>
      </c>
      <c r="Y678" s="67">
        <f>IFERROR(VLOOKUP(E678,INPUTS!$A$44:$B$103,2,0),0)</f>
        <v>0.005</v>
      </c>
      <c r="Z678" s="15">
        <f t="shared" si="778"/>
        <v>452.82484</v>
      </c>
      <c r="AA678" s="20">
        <f>IFERROR(VLOOKUP(E678,INPUTS!$A$44:$C$103,3,0),SCENARIOS!$J$24)</f>
        <v>0.03</v>
      </c>
      <c r="AB678" s="15">
        <f t="shared" ref="AB678:AF678" si="818">$T678*AA678*(1+$Q678)^AB$2</f>
        <v>2999.73127833667</v>
      </c>
      <c r="AC678" s="20">
        <f>IFERROR(VLOOKUP($E678,INPUTS!$A$44:$G$103,4,0),SCENARIOS!$K$24)</f>
        <v>0.1</v>
      </c>
      <c r="AD678" s="15">
        <f t="shared" si="818"/>
        <v>11039.8190639004</v>
      </c>
      <c r="AE678" s="20">
        <f>IFERROR(VLOOKUP($E678,INPUTS!$A$44:$G$103,5,0),SCENARIOS!$L$24)</f>
        <v>0.2</v>
      </c>
      <c r="AF678" s="15">
        <f t="shared" si="818"/>
        <v>24377.7045985076</v>
      </c>
      <c r="AG678" s="20">
        <f>IFERROR(VLOOKUP($E678,INPUTS!$A$44:$G$103,6,0),SCENARIOS!$M$24)</f>
        <v>0.3</v>
      </c>
      <c r="AH678" s="15">
        <f t="shared" si="780"/>
        <v>40372.4335099389</v>
      </c>
      <c r="AI678" s="20">
        <f>IFERROR(VLOOKUP($E678,INPUTS!$A$44:$G$103,7,0),SCENARIOS!$N$24)</f>
        <v>0.4</v>
      </c>
      <c r="AJ678" s="15">
        <f t="shared" si="781"/>
        <v>59432.5717557226</v>
      </c>
      <c r="AL678" t="str">
        <f t="shared" si="784"/>
        <v>Y</v>
      </c>
      <c r="AM678" s="21">
        <f t="shared" si="785"/>
        <v>148581.429389306</v>
      </c>
    </row>
    <row r="679" ht="15" customHeight="1" spans="1:39">
      <c r="A679" s="24" t="s">
        <v>2429</v>
      </c>
      <c r="B679" s="52" t="s">
        <v>17</v>
      </c>
      <c r="C679" s="52" t="s">
        <v>669</v>
      </c>
      <c r="D679" s="52" t="s">
        <v>929</v>
      </c>
      <c r="E679" s="10" t="s">
        <v>670</v>
      </c>
      <c r="F679" s="52" t="s">
        <v>930</v>
      </c>
      <c r="G679" s="52" t="s">
        <v>169</v>
      </c>
      <c r="H679" s="52" t="s">
        <v>234</v>
      </c>
      <c r="I679" s="52" t="s">
        <v>424</v>
      </c>
      <c r="J679" s="52" t="s">
        <v>173</v>
      </c>
      <c r="K679" s="52" t="s">
        <v>931</v>
      </c>
      <c r="L679" s="53" t="s">
        <v>1687</v>
      </c>
      <c r="M679" s="13">
        <v>2001</v>
      </c>
      <c r="N679" s="14">
        <f t="shared" si="782"/>
        <v>5.48219178082192</v>
      </c>
      <c r="O679" s="15">
        <v>6190</v>
      </c>
      <c r="P679" s="15">
        <f t="shared" si="751"/>
        <v>12386190</v>
      </c>
      <c r="Q679" s="16">
        <f>IFERROR(VLOOKUP(G679,SCENARIOS!$A$13:$E$18,3,0),0.025)</f>
        <v>0.02</v>
      </c>
      <c r="R679" s="52">
        <f>IFERROR(VLOOKUP(L679,INPUTS!$A$107:$B$120,2,0),0.0082)</f>
        <v>0.0082</v>
      </c>
      <c r="S679" s="52">
        <f t="shared" si="752"/>
        <v>50.758</v>
      </c>
      <c r="T679" s="15">
        <f t="shared" si="753"/>
        <v>101566.758</v>
      </c>
      <c r="U679" s="15">
        <f>T679/INPUTS!$B$7*1000</f>
        <v>126958447.5</v>
      </c>
      <c r="V679" s="15">
        <f>T679*INPUTS!$B$6</f>
        <v>320950.95528</v>
      </c>
      <c r="W679" s="54" t="s">
        <v>396</v>
      </c>
      <c r="X679" s="54" t="s">
        <v>396</v>
      </c>
      <c r="Y679" s="67">
        <f>IFERROR(VLOOKUP(E679,INPUTS!$A$44:$B$103,2,0),0)</f>
        <v>0</v>
      </c>
      <c r="Z679" s="15">
        <f t="shared" si="778"/>
        <v>0</v>
      </c>
      <c r="AA679" s="20">
        <f>IFERROR(VLOOKUP(E679,INPUTS!$A$44:$C$103,3,0),SCENARIOS!$J$24)</f>
        <v>0.01</v>
      </c>
      <c r="AB679" s="15">
        <f t="shared" ref="AB679:AF679" si="819">$T679*AA679*(1+$Q679)^AB$2</f>
        <v>1121.3790775106</v>
      </c>
      <c r="AC679" s="20">
        <f>IFERROR(VLOOKUP($E679,INPUTS!$A$44:$G$103,4,0),SCENARIOS!$K$24)</f>
        <v>0.05</v>
      </c>
      <c r="AD679" s="15">
        <f t="shared" si="819"/>
        <v>6190.46556294789</v>
      </c>
      <c r="AE679" s="20">
        <f>IFERROR(VLOOKUP($E679,INPUTS!$A$44:$G$103,5,0),SCENARIOS!$L$24)</f>
        <v>0.1</v>
      </c>
      <c r="AF679" s="15">
        <f t="shared" si="819"/>
        <v>13669.5483818429</v>
      </c>
      <c r="AG679" s="20">
        <f>IFERROR(VLOOKUP($E679,INPUTS!$A$44:$G$103,6,0),SCENARIOS!$M$24)</f>
        <v>0.2</v>
      </c>
      <c r="AH679" s="15">
        <f t="shared" si="780"/>
        <v>30184.5719136127</v>
      </c>
      <c r="AI679" s="20">
        <f>IFERROR(VLOOKUP($E679,INPUTS!$A$44:$G$103,7,0),SCENARIOS!$N$24)</f>
        <v>0.25</v>
      </c>
      <c r="AJ679" s="15">
        <f t="shared" si="781"/>
        <v>41657.7580032871</v>
      </c>
      <c r="AL679" t="str">
        <f t="shared" si="784"/>
        <v>Y</v>
      </c>
      <c r="AM679" s="21">
        <f t="shared" si="785"/>
        <v>166631.032013149</v>
      </c>
    </row>
    <row r="680" ht="15" customHeight="1" spans="1:39">
      <c r="A680" s="6" t="s">
        <v>2430</v>
      </c>
      <c r="B680" s="52" t="s">
        <v>17</v>
      </c>
      <c r="C680" s="52" t="s">
        <v>669</v>
      </c>
      <c r="D680" s="52" t="s">
        <v>929</v>
      </c>
      <c r="E680" s="10" t="s">
        <v>670</v>
      </c>
      <c r="F680" s="52" t="s">
        <v>930</v>
      </c>
      <c r="G680" s="52" t="s">
        <v>169</v>
      </c>
      <c r="H680" s="52" t="s">
        <v>505</v>
      </c>
      <c r="I680" s="52" t="s">
        <v>504</v>
      </c>
      <c r="J680" s="52" t="s">
        <v>173</v>
      </c>
      <c r="K680" s="52" t="s">
        <v>931</v>
      </c>
      <c r="L680" s="53" t="s">
        <v>1687</v>
      </c>
      <c r="M680" s="13">
        <v>1333</v>
      </c>
      <c r="N680" s="14">
        <f t="shared" si="782"/>
        <v>3.65205479452055</v>
      </c>
      <c r="O680" s="15">
        <v>7210</v>
      </c>
      <c r="P680" s="15">
        <f t="shared" si="751"/>
        <v>9610930</v>
      </c>
      <c r="Q680" s="16">
        <f>IFERROR(VLOOKUP(G680,SCENARIOS!$A$13:$E$18,3,0),0.025)</f>
        <v>0.02</v>
      </c>
      <c r="R680" s="52">
        <f>IFERROR(VLOOKUP(L680,INPUTS!$A$107:$B$120,2,0),0.0082)</f>
        <v>0.0082</v>
      </c>
      <c r="S680" s="52">
        <f t="shared" si="752"/>
        <v>59.122</v>
      </c>
      <c r="T680" s="15">
        <f t="shared" si="753"/>
        <v>78809.626</v>
      </c>
      <c r="U680" s="15">
        <f>T680/INPUTS!$B$7*1000</f>
        <v>98512032.5</v>
      </c>
      <c r="V680" s="15">
        <f>T680*INPUTS!$B$6</f>
        <v>249038.41816</v>
      </c>
      <c r="W680" s="54" t="s">
        <v>396</v>
      </c>
      <c r="X680" s="54" t="s">
        <v>396</v>
      </c>
      <c r="Y680" s="67">
        <f>IFERROR(VLOOKUP(E680,INPUTS!$A$44:$B$103,2,0),0)</f>
        <v>0</v>
      </c>
      <c r="Z680" s="15">
        <f t="shared" si="778"/>
        <v>0</v>
      </c>
      <c r="AA680" s="20">
        <f>IFERROR(VLOOKUP(E680,INPUTS!$A$44:$C$103,3,0),SCENARIOS!$J$24)</f>
        <v>0.01</v>
      </c>
      <c r="AB680" s="15">
        <f t="shared" ref="AB680:AF680" si="820">$T680*AA680*(1+$Q680)^AB$2</f>
        <v>870.121951739716</v>
      </c>
      <c r="AC680" s="20">
        <f>IFERROR(VLOOKUP($E680,INPUTS!$A$44:$G$103,4,0),SCENARIOS!$K$24)</f>
        <v>0.05</v>
      </c>
      <c r="AD680" s="15">
        <f t="shared" si="820"/>
        <v>4803.42471679369</v>
      </c>
      <c r="AE680" s="20">
        <f>IFERROR(VLOOKUP($E680,INPUTS!$A$44:$G$103,5,0),SCENARIOS!$L$24)</f>
        <v>0.1</v>
      </c>
      <c r="AF680" s="15">
        <f t="shared" si="820"/>
        <v>10606.7380388566</v>
      </c>
      <c r="AG680" s="20">
        <f>IFERROR(VLOOKUP($E680,INPUTS!$A$44:$G$103,6,0),SCENARIOS!$M$24)</f>
        <v>0.2</v>
      </c>
      <c r="AH680" s="15">
        <f t="shared" si="780"/>
        <v>23421.3917065456</v>
      </c>
      <c r="AI680" s="20">
        <f>IFERROR(VLOOKUP($E680,INPUTS!$A$44:$G$103,7,0),SCENARIOS!$N$24)</f>
        <v>0.25</v>
      </c>
      <c r="AJ680" s="15">
        <f t="shared" si="781"/>
        <v>32323.8862092809</v>
      </c>
      <c r="AL680" t="str">
        <f t="shared" si="784"/>
        <v>N</v>
      </c>
      <c r="AM680" s="21">
        <f t="shared" si="785"/>
        <v>129295.544837123</v>
      </c>
    </row>
    <row r="681" ht="15" customHeight="1" spans="1:39">
      <c r="A681" s="24" t="s">
        <v>2431</v>
      </c>
      <c r="B681" s="52" t="s">
        <v>17</v>
      </c>
      <c r="C681" s="52" t="s">
        <v>669</v>
      </c>
      <c r="D681" s="52" t="s">
        <v>929</v>
      </c>
      <c r="E681" s="10" t="s">
        <v>670</v>
      </c>
      <c r="F681" s="52" t="s">
        <v>930</v>
      </c>
      <c r="G681" s="52" t="s">
        <v>169</v>
      </c>
      <c r="H681" s="52" t="s">
        <v>264</v>
      </c>
      <c r="I681" s="52" t="s">
        <v>436</v>
      </c>
      <c r="J681" s="52" t="s">
        <v>173</v>
      </c>
      <c r="K681" s="52" t="s">
        <v>931</v>
      </c>
      <c r="L681" s="53" t="s">
        <v>1687</v>
      </c>
      <c r="M681" s="13">
        <v>949</v>
      </c>
      <c r="N681" s="14">
        <f t="shared" si="782"/>
        <v>2.6</v>
      </c>
      <c r="O681" s="15">
        <v>8160</v>
      </c>
      <c r="P681" s="15">
        <f t="shared" si="751"/>
        <v>7743840</v>
      </c>
      <c r="Q681" s="16">
        <f>IFERROR(VLOOKUP(G681,SCENARIOS!$A$13:$E$18,3,0),0.025)</f>
        <v>0.02</v>
      </c>
      <c r="R681" s="52">
        <f>IFERROR(VLOOKUP(L681,INPUTS!$A$107:$B$120,2,0),0.0082)</f>
        <v>0.0082</v>
      </c>
      <c r="S681" s="52">
        <f t="shared" si="752"/>
        <v>66.912</v>
      </c>
      <c r="T681" s="15">
        <f t="shared" si="753"/>
        <v>63499.488</v>
      </c>
      <c r="U681" s="15">
        <f>T681/INPUTS!$B$7*1000</f>
        <v>79374360</v>
      </c>
      <c r="V681" s="15">
        <f>T681*INPUTS!$B$6</f>
        <v>200658.38208</v>
      </c>
      <c r="W681" s="54" t="s">
        <v>396</v>
      </c>
      <c r="X681" s="54" t="s">
        <v>396</v>
      </c>
      <c r="Y681" s="67">
        <f>IFERROR(VLOOKUP(E681,INPUTS!$A$44:$B$103,2,0),0)</f>
        <v>0</v>
      </c>
      <c r="Z681" s="15">
        <f t="shared" si="778"/>
        <v>0</v>
      </c>
      <c r="AA681" s="20">
        <f>IFERROR(VLOOKUP(E681,INPUTS!$A$44:$C$103,3,0),SCENARIOS!$J$24)</f>
        <v>0.01</v>
      </c>
      <c r="AB681" s="15">
        <f t="shared" ref="AB681:AF681" si="821">$T681*AA681*(1+$Q681)^AB$2</f>
        <v>701.085657138288</v>
      </c>
      <c r="AC681" s="20">
        <f>IFERROR(VLOOKUP($E681,INPUTS!$A$44:$G$103,4,0),SCENARIOS!$K$24)</f>
        <v>0.05</v>
      </c>
      <c r="AD681" s="15">
        <f t="shared" si="821"/>
        <v>3870.2760772262</v>
      </c>
      <c r="AE681" s="20">
        <f>IFERROR(VLOOKUP($E681,INPUTS!$A$44:$G$103,5,0),SCENARIOS!$L$24)</f>
        <v>0.1</v>
      </c>
      <c r="AF681" s="15">
        <f t="shared" si="821"/>
        <v>8546.1950398993</v>
      </c>
      <c r="AG681" s="20">
        <f>IFERROR(VLOOKUP($E681,INPUTS!$A$44:$G$103,6,0),SCENARIOS!$M$24)</f>
        <v>0.2</v>
      </c>
      <c r="AH681" s="15">
        <f t="shared" si="780"/>
        <v>18871.3797679118</v>
      </c>
      <c r="AI681" s="20">
        <f>IFERROR(VLOOKUP($E681,INPUTS!$A$44:$G$103,7,0),SCENARIOS!$N$24)</f>
        <v>0.25</v>
      </c>
      <c r="AJ681" s="15">
        <f t="shared" si="781"/>
        <v>26044.4101645603</v>
      </c>
      <c r="AL681" t="str">
        <f t="shared" si="784"/>
        <v>N</v>
      </c>
      <c r="AM681" s="21">
        <f t="shared" si="785"/>
        <v>104177.640658241</v>
      </c>
    </row>
    <row r="682" ht="15" customHeight="1" spans="1:39">
      <c r="A682" s="6" t="s">
        <v>2432</v>
      </c>
      <c r="B682" s="52" t="s">
        <v>17</v>
      </c>
      <c r="C682" s="52" t="s">
        <v>669</v>
      </c>
      <c r="D682" s="52" t="s">
        <v>929</v>
      </c>
      <c r="E682" s="10" t="s">
        <v>670</v>
      </c>
      <c r="F682" s="52" t="s">
        <v>930</v>
      </c>
      <c r="G682" s="52" t="s">
        <v>169</v>
      </c>
      <c r="H682" s="52" t="s">
        <v>1691</v>
      </c>
      <c r="I682" s="52" t="s">
        <v>1692</v>
      </c>
      <c r="J682" s="52" t="s">
        <v>173</v>
      </c>
      <c r="K682" s="52" t="s">
        <v>931</v>
      </c>
      <c r="L682" s="53" t="s">
        <v>1687</v>
      </c>
      <c r="M682" s="13">
        <v>1333</v>
      </c>
      <c r="N682" s="14">
        <f t="shared" si="782"/>
        <v>3.65205479452055</v>
      </c>
      <c r="O682" s="15">
        <v>4400</v>
      </c>
      <c r="P682" s="15">
        <f t="shared" si="751"/>
        <v>5865200</v>
      </c>
      <c r="Q682" s="16">
        <f>IFERROR(VLOOKUP(G682,SCENARIOS!$A$13:$E$18,3,0),0.025)</f>
        <v>0.02</v>
      </c>
      <c r="R682" s="52">
        <f>IFERROR(VLOOKUP(L682,INPUTS!$A$107:$B$120,2,0),0.0082)</f>
        <v>0.0082</v>
      </c>
      <c r="S682" s="52">
        <f t="shared" si="752"/>
        <v>36.08</v>
      </c>
      <c r="T682" s="15">
        <f t="shared" si="753"/>
        <v>48094.64</v>
      </c>
      <c r="U682" s="15">
        <f>T682/INPUTS!$B$7*1000</f>
        <v>60118300</v>
      </c>
      <c r="V682" s="15">
        <f>T682*INPUTS!$B$6</f>
        <v>151979.0624</v>
      </c>
      <c r="W682" s="54" t="s">
        <v>396</v>
      </c>
      <c r="X682" s="54" t="s">
        <v>396</v>
      </c>
      <c r="Y682" s="67">
        <f>IFERROR(VLOOKUP(E682,INPUTS!$A$44:$B$103,2,0),0)</f>
        <v>0</v>
      </c>
      <c r="Z682" s="15">
        <f t="shared" si="778"/>
        <v>0</v>
      </c>
      <c r="AA682" s="20">
        <f>IFERROR(VLOOKUP(E682,INPUTS!$A$44:$C$103,3,0),SCENARIOS!$J$24)</f>
        <v>0.01</v>
      </c>
      <c r="AB682" s="15">
        <f t="shared" ref="AB682:AF682" si="822">$T682*AA682*(1+$Q682)^AB$2</f>
        <v>531.003687608149</v>
      </c>
      <c r="AC682" s="20">
        <f>IFERROR(VLOOKUP($E682,INPUTS!$A$44:$G$103,4,0),SCENARIOS!$K$24)</f>
        <v>0.05</v>
      </c>
      <c r="AD682" s="15">
        <f t="shared" si="822"/>
        <v>2931.35488958283</v>
      </c>
      <c r="AE682" s="20">
        <f>IFERROR(VLOOKUP($E682,INPUTS!$A$44:$G$103,5,0),SCENARIOS!$L$24)</f>
        <v>0.1</v>
      </c>
      <c r="AF682" s="15">
        <f t="shared" si="822"/>
        <v>6472.90532190972</v>
      </c>
      <c r="AG682" s="20">
        <f>IFERROR(VLOOKUP($E682,INPUTS!$A$44:$G$103,6,0),SCENARIOS!$M$24)</f>
        <v>0.2</v>
      </c>
      <c r="AH682" s="15">
        <f t="shared" si="780"/>
        <v>14293.2210137033</v>
      </c>
      <c r="AI682" s="20">
        <f>IFERROR(VLOOKUP($E682,INPUTS!$A$44:$G$103,7,0),SCENARIOS!$N$24)</f>
        <v>0.25</v>
      </c>
      <c r="AJ682" s="15">
        <f t="shared" si="781"/>
        <v>19726.0886714058</v>
      </c>
      <c r="AL682" t="str">
        <f t="shared" si="784"/>
        <v>N</v>
      </c>
      <c r="AM682" s="21">
        <f t="shared" si="785"/>
        <v>78904.3546856232</v>
      </c>
    </row>
    <row r="683" ht="15" customHeight="1" spans="1:39">
      <c r="A683" s="24" t="s">
        <v>2433</v>
      </c>
      <c r="B683" s="52" t="s">
        <v>17</v>
      </c>
      <c r="C683" s="52" t="s">
        <v>669</v>
      </c>
      <c r="D683" s="52" t="s">
        <v>929</v>
      </c>
      <c r="E683" s="10" t="s">
        <v>670</v>
      </c>
      <c r="F683" s="52" t="s">
        <v>930</v>
      </c>
      <c r="G683" s="52" t="s">
        <v>169</v>
      </c>
      <c r="H683" s="52" t="s">
        <v>267</v>
      </c>
      <c r="I683" s="52" t="s">
        <v>436</v>
      </c>
      <c r="J683" s="52" t="s">
        <v>173</v>
      </c>
      <c r="K683" s="52" t="s">
        <v>931</v>
      </c>
      <c r="L683" s="53" t="s">
        <v>1687</v>
      </c>
      <c r="M683" s="13">
        <v>949</v>
      </c>
      <c r="N683" s="14">
        <f t="shared" si="782"/>
        <v>2.6</v>
      </c>
      <c r="O683" s="15">
        <v>8640</v>
      </c>
      <c r="P683" s="15">
        <f t="shared" si="751"/>
        <v>8199360</v>
      </c>
      <c r="Q683" s="16">
        <f>IFERROR(VLOOKUP(G683,SCENARIOS!$A$13:$E$18,3,0),0.025)</f>
        <v>0.02</v>
      </c>
      <c r="R683" s="52">
        <f>IFERROR(VLOOKUP(L683,INPUTS!$A$107:$B$120,2,0),0.0082)</f>
        <v>0.0082</v>
      </c>
      <c r="S683" s="52">
        <f t="shared" si="752"/>
        <v>70.848</v>
      </c>
      <c r="T683" s="15">
        <f t="shared" si="753"/>
        <v>67234.752</v>
      </c>
      <c r="U683" s="15">
        <f>T683/INPUTS!$B$7*1000</f>
        <v>84043440</v>
      </c>
      <c r="V683" s="15">
        <f>T683*INPUTS!$B$6</f>
        <v>212461.81632</v>
      </c>
      <c r="W683" s="54" t="s">
        <v>396</v>
      </c>
      <c r="X683" s="54" t="s">
        <v>396</v>
      </c>
      <c r="Y683" s="67">
        <f>IFERROR(VLOOKUP(E683,INPUTS!$A$44:$B$103,2,0),0)</f>
        <v>0</v>
      </c>
      <c r="Z683" s="15">
        <f t="shared" si="778"/>
        <v>0</v>
      </c>
      <c r="AA683" s="20">
        <f>IFERROR(VLOOKUP(E683,INPUTS!$A$44:$C$103,3,0),SCENARIOS!$J$24)</f>
        <v>0.01</v>
      </c>
      <c r="AB683" s="15">
        <f t="shared" ref="AB683:AF683" si="823">$T683*AA683*(1+$Q683)^AB$2</f>
        <v>742.325989911128</v>
      </c>
      <c r="AC683" s="20">
        <f>IFERROR(VLOOKUP($E683,INPUTS!$A$44:$G$103,4,0),SCENARIOS!$K$24)</f>
        <v>0.05</v>
      </c>
      <c r="AD683" s="15">
        <f t="shared" si="823"/>
        <v>4097.93937588657</v>
      </c>
      <c r="AE683" s="20">
        <f>IFERROR(VLOOKUP($E683,INPUTS!$A$44:$G$103,5,0),SCENARIOS!$L$24)</f>
        <v>0.1</v>
      </c>
      <c r="AF683" s="15">
        <f t="shared" si="823"/>
        <v>9048.91239518749</v>
      </c>
      <c r="AG683" s="20">
        <f>IFERROR(VLOOKUP($E683,INPUTS!$A$44:$G$103,6,0),SCENARIOS!$M$24)</f>
        <v>0.2</v>
      </c>
      <c r="AH683" s="15">
        <f t="shared" si="780"/>
        <v>19981.4609307301</v>
      </c>
      <c r="AI683" s="20">
        <f>IFERROR(VLOOKUP($E683,INPUTS!$A$44:$G$103,7,0),SCENARIOS!$N$24)</f>
        <v>0.25</v>
      </c>
      <c r="AJ683" s="15">
        <f t="shared" si="781"/>
        <v>27576.4342918874</v>
      </c>
      <c r="AL683" t="str">
        <f t="shared" si="784"/>
        <v>N</v>
      </c>
      <c r="AM683" s="21">
        <f t="shared" si="785"/>
        <v>110305.737167549</v>
      </c>
    </row>
    <row r="684" ht="15" customHeight="1" spans="1:39">
      <c r="A684" s="6" t="s">
        <v>2434</v>
      </c>
      <c r="B684" s="52" t="s">
        <v>437</v>
      </c>
      <c r="C684" s="52" t="s">
        <v>438</v>
      </c>
      <c r="D684" s="52" t="s">
        <v>929</v>
      </c>
      <c r="E684" s="10" t="s">
        <v>440</v>
      </c>
      <c r="F684" s="52" t="s">
        <v>439</v>
      </c>
      <c r="G684" s="52" t="s">
        <v>177</v>
      </c>
      <c r="H684" s="52" t="s">
        <v>227</v>
      </c>
      <c r="I684" s="52" t="s">
        <v>938</v>
      </c>
      <c r="J684" s="52" t="s">
        <v>165</v>
      </c>
      <c r="K684" s="52" t="s">
        <v>931</v>
      </c>
      <c r="L684" s="53" t="s">
        <v>295</v>
      </c>
      <c r="M684" s="13">
        <v>1320</v>
      </c>
      <c r="N684" s="14">
        <f t="shared" si="782"/>
        <v>3.61643835616438</v>
      </c>
      <c r="O684" s="15">
        <v>5500</v>
      </c>
      <c r="P684" s="15">
        <f t="shared" ref="P684:P747" si="824">M684*O684</f>
        <v>7260000</v>
      </c>
      <c r="Q684" s="16">
        <f>IFERROR(VLOOKUP(G684,SCENARIOS!$A$13:$E$18,3,0),0.025)</f>
        <v>0.045</v>
      </c>
      <c r="R684" s="52">
        <f>IFERROR(VLOOKUP(L684,INPUTS!$A$107:$B$120,2,0),0.0082)</f>
        <v>0.0089</v>
      </c>
      <c r="S684" s="52">
        <f t="shared" ref="S684:S747" si="825">O684*R684</f>
        <v>48.95</v>
      </c>
      <c r="T684" s="15">
        <f t="shared" ref="T684:T747" si="826">M684*S684</f>
        <v>64614</v>
      </c>
      <c r="U684" s="15">
        <f>T684/INPUTS!$B$7*1000</f>
        <v>80767500</v>
      </c>
      <c r="V684" s="15">
        <f>T684*INPUTS!$B$6</f>
        <v>204180.24</v>
      </c>
      <c r="W684" s="54" t="s">
        <v>396</v>
      </c>
      <c r="X684" s="54" t="s">
        <v>396</v>
      </c>
      <c r="Y684" s="67">
        <f>IFERROR(VLOOKUP(E684,INPUTS!$A$44:$B$103,2,0),0)</f>
        <v>0</v>
      </c>
      <c r="Z684" s="15">
        <f t="shared" si="778"/>
        <v>0</v>
      </c>
      <c r="AA684" s="20">
        <f>IFERROR(VLOOKUP(E684,INPUTS!$A$44:$C$103,3,0),SCENARIOS!$J$24)</f>
        <v>0.01</v>
      </c>
      <c r="AB684" s="15">
        <f t="shared" ref="AB684:AF684" si="827">$T684*AA684*(1+$Q684)^AB$2</f>
        <v>805.20799719519</v>
      </c>
      <c r="AC684" s="20">
        <f>IFERROR(VLOOKUP($E684,INPUTS!$A$44:$G$103,4,0),SCENARIOS!$K$24)</f>
        <v>0.05</v>
      </c>
      <c r="AD684" s="15">
        <f t="shared" si="827"/>
        <v>5017.17831079247</v>
      </c>
      <c r="AE684" s="20">
        <f>IFERROR(VLOOKUP($E684,INPUTS!$A$44:$G$103,5,0),SCENARIOS!$L$24)</f>
        <v>0.1</v>
      </c>
      <c r="AF684" s="15">
        <f t="shared" si="827"/>
        <v>12504.6339777892</v>
      </c>
      <c r="AG684" s="20">
        <f>IFERROR(VLOOKUP($E684,INPUTS!$A$44:$G$103,6,0),SCENARIOS!$M$24)</f>
        <v>0.2</v>
      </c>
      <c r="AH684" s="15">
        <f t="shared" si="780"/>
        <v>31166.0980001688</v>
      </c>
      <c r="AI684" s="20">
        <f>IFERROR(VLOOKUP($E684,INPUTS!$A$44:$G$103,7,0),SCENARIOS!$N$24)</f>
        <v>0.25</v>
      </c>
      <c r="AJ684" s="15">
        <f t="shared" si="781"/>
        <v>48548.2854936719</v>
      </c>
      <c r="AL684" t="str">
        <f t="shared" si="784"/>
        <v>N</v>
      </c>
      <c r="AM684" s="21">
        <f t="shared" si="785"/>
        <v>194193.141974688</v>
      </c>
    </row>
    <row r="685" ht="15" customHeight="1" spans="1:39">
      <c r="A685" s="24" t="s">
        <v>2435</v>
      </c>
      <c r="B685" s="52" t="s">
        <v>437</v>
      </c>
      <c r="C685" s="52" t="s">
        <v>438</v>
      </c>
      <c r="D685" s="52" t="s">
        <v>929</v>
      </c>
      <c r="E685" s="10" t="s">
        <v>440</v>
      </c>
      <c r="F685" s="52" t="s">
        <v>439</v>
      </c>
      <c r="G685" s="52" t="s">
        <v>177</v>
      </c>
      <c r="H685" s="52" t="s">
        <v>228</v>
      </c>
      <c r="I685" s="52" t="s">
        <v>938</v>
      </c>
      <c r="J685" s="52" t="s">
        <v>165</v>
      </c>
      <c r="K685" s="52" t="s">
        <v>931</v>
      </c>
      <c r="L685" s="53" t="s">
        <v>1696</v>
      </c>
      <c r="M685" s="13">
        <v>1320</v>
      </c>
      <c r="N685" s="14">
        <f t="shared" si="782"/>
        <v>3.61643835616438</v>
      </c>
      <c r="O685" s="15">
        <v>5740</v>
      </c>
      <c r="P685" s="15">
        <f t="shared" si="824"/>
        <v>7576800</v>
      </c>
      <c r="Q685" s="16">
        <f>IFERROR(VLOOKUP(G685,SCENARIOS!$A$13:$E$18,3,0),0.025)</f>
        <v>0.045</v>
      </c>
      <c r="R685" s="52">
        <f>IFERROR(VLOOKUP(L685,INPUTS!$A$107:$B$120,2,0),0.0082)</f>
        <v>0.0082</v>
      </c>
      <c r="S685" s="52">
        <f t="shared" si="825"/>
        <v>47.068</v>
      </c>
      <c r="T685" s="15">
        <f t="shared" si="826"/>
        <v>62129.76</v>
      </c>
      <c r="U685" s="15">
        <f>T685/INPUTS!$B$7*1000</f>
        <v>77662200</v>
      </c>
      <c r="V685" s="15">
        <f>T685*INPUTS!$B$6</f>
        <v>196330.0416</v>
      </c>
      <c r="W685" s="54" t="s">
        <v>396</v>
      </c>
      <c r="X685" s="54" t="s">
        <v>396</v>
      </c>
      <c r="Y685" s="67">
        <f>IFERROR(VLOOKUP(E685,INPUTS!$A$44:$B$103,2,0),0)</f>
        <v>0</v>
      </c>
      <c r="Z685" s="15">
        <f t="shared" si="778"/>
        <v>0</v>
      </c>
      <c r="AA685" s="20">
        <f>IFERROR(VLOOKUP(E685,INPUTS!$A$44:$C$103,3,0),SCENARIOS!$J$24)</f>
        <v>0.01</v>
      </c>
      <c r="AB685" s="15">
        <f t="shared" ref="AB685:AF685" si="828">$T685*AA685*(1+$Q685)^AB$2</f>
        <v>774.249847027236</v>
      </c>
      <c r="AC685" s="20">
        <f>IFERROR(VLOOKUP($E685,INPUTS!$A$44:$G$103,4,0),SCENARIOS!$K$24)</f>
        <v>0.05</v>
      </c>
      <c r="AD685" s="15">
        <f t="shared" si="828"/>
        <v>4824.28087298018</v>
      </c>
      <c r="AE685" s="20">
        <f>IFERROR(VLOOKUP($E685,INPUTS!$A$44:$G$103,5,0),SCENARIOS!$L$24)</f>
        <v>0.1</v>
      </c>
      <c r="AF685" s="15">
        <f t="shared" si="828"/>
        <v>12023.8633721467</v>
      </c>
      <c r="AG685" s="20">
        <f>IFERROR(VLOOKUP($E685,INPUTS!$A$44:$G$103,6,0),SCENARIOS!$M$24)</f>
        <v>0.2</v>
      </c>
      <c r="AH685" s="15">
        <f t="shared" si="780"/>
        <v>29967.8427103564</v>
      </c>
      <c r="AI685" s="20">
        <f>IFERROR(VLOOKUP($E685,INPUTS!$A$44:$G$103,7,0),SCENARIOS!$N$24)</f>
        <v>0.25</v>
      </c>
      <c r="AJ685" s="15">
        <f t="shared" si="781"/>
        <v>46681.730370095</v>
      </c>
      <c r="AL685" t="str">
        <f t="shared" si="784"/>
        <v>N</v>
      </c>
      <c r="AM685" s="21">
        <f t="shared" si="785"/>
        <v>186726.92148038</v>
      </c>
    </row>
    <row r="686" ht="15" customHeight="1" spans="1:39">
      <c r="A686" s="6" t="s">
        <v>2436</v>
      </c>
      <c r="B686" s="52" t="s">
        <v>437</v>
      </c>
      <c r="C686" s="52" t="s">
        <v>438</v>
      </c>
      <c r="D686" s="52" t="s">
        <v>929</v>
      </c>
      <c r="E686" s="10" t="s">
        <v>440</v>
      </c>
      <c r="F686" s="52" t="s">
        <v>439</v>
      </c>
      <c r="G686" s="52" t="s">
        <v>177</v>
      </c>
      <c r="H686" s="52" t="s">
        <v>231</v>
      </c>
      <c r="I686" s="52" t="s">
        <v>938</v>
      </c>
      <c r="J686" s="52" t="s">
        <v>165</v>
      </c>
      <c r="K686" s="52" t="s">
        <v>931</v>
      </c>
      <c r="L686" s="53" t="s">
        <v>1696</v>
      </c>
      <c r="M686" s="13">
        <v>660</v>
      </c>
      <c r="N686" s="14">
        <f t="shared" si="782"/>
        <v>1.80821917808219</v>
      </c>
      <c r="O686" s="15">
        <v>5730</v>
      </c>
      <c r="P686" s="15">
        <f t="shared" si="824"/>
        <v>3781800</v>
      </c>
      <c r="Q686" s="16">
        <f>IFERROR(VLOOKUP(G686,SCENARIOS!$A$13:$E$18,3,0),0.025)</f>
        <v>0.045</v>
      </c>
      <c r="R686" s="52">
        <f>IFERROR(VLOOKUP(L686,INPUTS!$A$107:$B$120,2,0),0.0082)</f>
        <v>0.0082</v>
      </c>
      <c r="S686" s="52">
        <f t="shared" si="825"/>
        <v>46.986</v>
      </c>
      <c r="T686" s="15">
        <f t="shared" si="826"/>
        <v>31010.76</v>
      </c>
      <c r="U686" s="15">
        <f>T686/INPUTS!$B$7*1000</f>
        <v>38763450</v>
      </c>
      <c r="V686" s="15">
        <f>T686*INPUTS!$B$6</f>
        <v>97994.0016</v>
      </c>
      <c r="W686" s="54" t="s">
        <v>396</v>
      </c>
      <c r="X686" s="54" t="s">
        <v>396</v>
      </c>
      <c r="Y686" s="67">
        <f>IFERROR(VLOOKUP(E686,INPUTS!$A$44:$B$103,2,0),0)</f>
        <v>0</v>
      </c>
      <c r="Z686" s="15">
        <f t="shared" si="778"/>
        <v>0</v>
      </c>
      <c r="AA686" s="20">
        <f>IFERROR(VLOOKUP(E686,INPUTS!$A$44:$C$103,3,0),SCENARIOS!$J$24)</f>
        <v>0.01</v>
      </c>
      <c r="AB686" s="15">
        <f t="shared" ref="AB686:AF686" si="829">$T686*AA686*(1+$Q686)^AB$2</f>
        <v>386.45048984896</v>
      </c>
      <c r="AC686" s="20">
        <f>IFERROR(VLOOKUP($E686,INPUTS!$A$44:$G$103,4,0),SCENARIOS!$K$24)</f>
        <v>0.05</v>
      </c>
      <c r="AD686" s="15">
        <f t="shared" si="829"/>
        <v>2407.93810123488</v>
      </c>
      <c r="AE686" s="20">
        <f>IFERROR(VLOOKUP($E686,INPUTS!$A$44:$G$103,5,0),SCENARIOS!$L$24)</f>
        <v>0.1</v>
      </c>
      <c r="AF686" s="15">
        <f t="shared" si="829"/>
        <v>6001.45793749134</v>
      </c>
      <c r="AG686" s="20">
        <f>IFERROR(VLOOKUP($E686,INPUTS!$A$44:$G$103,6,0),SCENARIOS!$M$24)</f>
        <v>0.2</v>
      </c>
      <c r="AH686" s="15">
        <f t="shared" si="780"/>
        <v>14957.8169625734</v>
      </c>
      <c r="AI686" s="20">
        <f>IFERROR(VLOOKUP($E686,INPUTS!$A$44:$G$103,7,0),SCENARIOS!$N$24)</f>
        <v>0.25</v>
      </c>
      <c r="AJ686" s="15">
        <f t="shared" si="781"/>
        <v>23300.2016568505</v>
      </c>
      <c r="AL686" t="str">
        <f t="shared" si="784"/>
        <v>N</v>
      </c>
      <c r="AM686" s="21">
        <f t="shared" si="785"/>
        <v>93200.8066274022</v>
      </c>
    </row>
    <row r="687" ht="15" customHeight="1" spans="1:39">
      <c r="A687" s="24" t="s">
        <v>2437</v>
      </c>
      <c r="B687" s="52" t="s">
        <v>437</v>
      </c>
      <c r="C687" s="52" t="s">
        <v>438</v>
      </c>
      <c r="D687" s="52" t="s">
        <v>929</v>
      </c>
      <c r="E687" s="10" t="s">
        <v>440</v>
      </c>
      <c r="F687" s="52" t="s">
        <v>439</v>
      </c>
      <c r="G687" s="52" t="s">
        <v>177</v>
      </c>
      <c r="H687" s="52" t="s">
        <v>203</v>
      </c>
      <c r="I687" s="52" t="s">
        <v>399</v>
      </c>
      <c r="J687" s="52" t="s">
        <v>165</v>
      </c>
      <c r="K687" s="52" t="s">
        <v>931</v>
      </c>
      <c r="L687" s="53" t="s">
        <v>1696</v>
      </c>
      <c r="M687" s="13">
        <v>2640</v>
      </c>
      <c r="N687" s="14">
        <f t="shared" si="782"/>
        <v>7.23287671232877</v>
      </c>
      <c r="O687" s="15">
        <v>5250</v>
      </c>
      <c r="P687" s="15">
        <f t="shared" si="824"/>
        <v>13860000</v>
      </c>
      <c r="Q687" s="16">
        <f>IFERROR(VLOOKUP(G687,SCENARIOS!$A$13:$E$18,3,0),0.025)</f>
        <v>0.045</v>
      </c>
      <c r="R687" s="52">
        <f>IFERROR(VLOOKUP(L687,INPUTS!$A$107:$B$120,2,0),0.0082)</f>
        <v>0.0082</v>
      </c>
      <c r="S687" s="52">
        <f t="shared" si="825"/>
        <v>43.05</v>
      </c>
      <c r="T687" s="15">
        <f t="shared" si="826"/>
        <v>113652</v>
      </c>
      <c r="U687" s="15">
        <f>T687/INPUTS!$B$7*1000</f>
        <v>142065000</v>
      </c>
      <c r="V687" s="15">
        <f>T687*INPUTS!$B$6</f>
        <v>359140.32</v>
      </c>
      <c r="W687" s="54" t="s">
        <v>396</v>
      </c>
      <c r="X687" s="54" t="s">
        <v>396</v>
      </c>
      <c r="Y687" s="67">
        <f>IFERROR(VLOOKUP(E687,INPUTS!$A$44:$B$103,2,0),0)</f>
        <v>0</v>
      </c>
      <c r="Z687" s="15">
        <f t="shared" si="778"/>
        <v>0</v>
      </c>
      <c r="AA687" s="20">
        <f>IFERROR(VLOOKUP(E687,INPUTS!$A$44:$C$103,3,0),SCENARIOS!$J$24)</f>
        <v>0.01</v>
      </c>
      <c r="AB687" s="15">
        <f t="shared" ref="AB687:AF687" si="830">$T687*AA687*(1+$Q687)^AB$2</f>
        <v>1416.31069578153</v>
      </c>
      <c r="AC687" s="20">
        <f>IFERROR(VLOOKUP($E687,INPUTS!$A$44:$G$103,4,0),SCENARIOS!$K$24)</f>
        <v>0.05</v>
      </c>
      <c r="AD687" s="15">
        <f t="shared" si="830"/>
        <v>8824.90403593935</v>
      </c>
      <c r="AE687" s="20">
        <f>IFERROR(VLOOKUP($E687,INPUTS!$A$44:$G$103,5,0),SCENARIOS!$L$24)</f>
        <v>0.1</v>
      </c>
      <c r="AF687" s="15">
        <f t="shared" si="830"/>
        <v>21994.8720222196</v>
      </c>
      <c r="AG687" s="20">
        <f>IFERROR(VLOOKUP($E687,INPUTS!$A$44:$G$103,6,0),SCENARIOS!$M$24)</f>
        <v>0.2</v>
      </c>
      <c r="AH687" s="15">
        <f t="shared" si="780"/>
        <v>54819.2244701641</v>
      </c>
      <c r="AI687" s="20">
        <f>IFERROR(VLOOKUP($E687,INPUTS!$A$44:$G$103,7,0),SCENARIOS!$N$24)</f>
        <v>0.25</v>
      </c>
      <c r="AJ687" s="15">
        <f t="shared" si="781"/>
        <v>85393.4092135884</v>
      </c>
      <c r="AL687" t="str">
        <f t="shared" si="784"/>
        <v>Y</v>
      </c>
      <c r="AM687" s="21">
        <f t="shared" si="785"/>
        <v>341573.636854353</v>
      </c>
    </row>
    <row r="688" ht="15" customHeight="1" spans="1:39">
      <c r="A688" s="6" t="s">
        <v>2438</v>
      </c>
      <c r="B688" s="52" t="s">
        <v>437</v>
      </c>
      <c r="C688" s="52" t="s">
        <v>438</v>
      </c>
      <c r="D688" s="52" t="s">
        <v>929</v>
      </c>
      <c r="E688" s="10" t="s">
        <v>440</v>
      </c>
      <c r="F688" s="52" t="s">
        <v>439</v>
      </c>
      <c r="G688" s="52" t="s">
        <v>177</v>
      </c>
      <c r="H688" s="52" t="s">
        <v>1700</v>
      </c>
      <c r="I688" s="52" t="s">
        <v>399</v>
      </c>
      <c r="J688" s="52" t="s">
        <v>165</v>
      </c>
      <c r="K688" s="52" t="s">
        <v>931</v>
      </c>
      <c r="L688" s="53" t="s">
        <v>295</v>
      </c>
      <c r="M688" s="13">
        <v>1320</v>
      </c>
      <c r="N688" s="14">
        <f t="shared" si="782"/>
        <v>3.61643835616438</v>
      </c>
      <c r="O688" s="15">
        <v>5140</v>
      </c>
      <c r="P688" s="15">
        <f t="shared" si="824"/>
        <v>6784800</v>
      </c>
      <c r="Q688" s="16">
        <f>IFERROR(VLOOKUP(G688,SCENARIOS!$A$13:$E$18,3,0),0.025)</f>
        <v>0.045</v>
      </c>
      <c r="R688" s="52">
        <f>IFERROR(VLOOKUP(L688,INPUTS!$A$107:$B$120,2,0),0.0082)</f>
        <v>0.0089</v>
      </c>
      <c r="S688" s="52">
        <f t="shared" si="825"/>
        <v>45.746</v>
      </c>
      <c r="T688" s="15">
        <f t="shared" si="826"/>
        <v>60384.72</v>
      </c>
      <c r="U688" s="15">
        <f>T688/INPUTS!$B$7*1000</f>
        <v>75480900</v>
      </c>
      <c r="V688" s="15">
        <f>T688*INPUTS!$B$6</f>
        <v>190815.7152</v>
      </c>
      <c r="W688" s="54" t="s">
        <v>396</v>
      </c>
      <c r="X688" s="54" t="s">
        <v>396</v>
      </c>
      <c r="Y688" s="67">
        <f>IFERROR(VLOOKUP(E688,INPUTS!$A$44:$B$103,2,0),0)</f>
        <v>0</v>
      </c>
      <c r="Z688" s="15">
        <f t="shared" si="778"/>
        <v>0</v>
      </c>
      <c r="AA688" s="20">
        <f>IFERROR(VLOOKUP(E688,INPUTS!$A$44:$C$103,3,0),SCENARIOS!$J$24)</f>
        <v>0.01</v>
      </c>
      <c r="AB688" s="15">
        <f t="shared" ref="AB688:AF688" si="831">$T688*AA688*(1+$Q688)^AB$2</f>
        <v>752.503473742414</v>
      </c>
      <c r="AC688" s="20">
        <f>IFERROR(VLOOKUP($E688,INPUTS!$A$44:$G$103,4,0),SCENARIOS!$K$24)</f>
        <v>0.05</v>
      </c>
      <c r="AD688" s="15">
        <f t="shared" si="831"/>
        <v>4688.78118499514</v>
      </c>
      <c r="AE688" s="20">
        <f>IFERROR(VLOOKUP($E688,INPUTS!$A$44:$G$103,5,0),SCENARIOS!$L$24)</f>
        <v>0.1</v>
      </c>
      <c r="AF688" s="15">
        <f t="shared" si="831"/>
        <v>11686.1488446975</v>
      </c>
      <c r="AG688" s="20">
        <f>IFERROR(VLOOKUP($E688,INPUTS!$A$44:$G$103,6,0),SCENARIOS!$M$24)</f>
        <v>0.2</v>
      </c>
      <c r="AH688" s="15">
        <f t="shared" si="780"/>
        <v>29126.1352219759</v>
      </c>
      <c r="AI688" s="20">
        <f>IFERROR(VLOOKUP($E688,INPUTS!$A$44:$G$103,7,0),SCENARIOS!$N$24)</f>
        <v>0.25</v>
      </c>
      <c r="AJ688" s="15">
        <f t="shared" si="781"/>
        <v>45370.5795340861</v>
      </c>
      <c r="AL688" t="str">
        <f t="shared" si="784"/>
        <v>N</v>
      </c>
      <c r="AM688" s="21">
        <f t="shared" si="785"/>
        <v>181482.318136344</v>
      </c>
    </row>
    <row r="689" ht="15" customHeight="1" spans="1:39">
      <c r="A689" s="24" t="s">
        <v>2439</v>
      </c>
      <c r="B689" s="52" t="s">
        <v>437</v>
      </c>
      <c r="C689" s="52" t="s">
        <v>438</v>
      </c>
      <c r="D689" s="52" t="s">
        <v>929</v>
      </c>
      <c r="E689" s="10" t="s">
        <v>440</v>
      </c>
      <c r="F689" s="52" t="s">
        <v>439</v>
      </c>
      <c r="G689" s="52" t="s">
        <v>177</v>
      </c>
      <c r="H689" s="52" t="s">
        <v>200</v>
      </c>
      <c r="I689" s="52" t="s">
        <v>391</v>
      </c>
      <c r="J689" s="52" t="s">
        <v>165</v>
      </c>
      <c r="K689" s="52" t="s">
        <v>931</v>
      </c>
      <c r="L689" s="53" t="s">
        <v>1696</v>
      </c>
      <c r="M689" s="13">
        <v>2640</v>
      </c>
      <c r="N689" s="14">
        <f t="shared" si="782"/>
        <v>7.23287671232877</v>
      </c>
      <c r="O689" s="15">
        <v>5130</v>
      </c>
      <c r="P689" s="15">
        <f t="shared" si="824"/>
        <v>13543200</v>
      </c>
      <c r="Q689" s="16">
        <f>IFERROR(VLOOKUP(G689,SCENARIOS!$A$13:$E$18,3,0),0.025)</f>
        <v>0.045</v>
      </c>
      <c r="R689" s="52">
        <f>IFERROR(VLOOKUP(L689,INPUTS!$A$107:$B$120,2,0),0.0082)</f>
        <v>0.0082</v>
      </c>
      <c r="S689" s="52">
        <f t="shared" si="825"/>
        <v>42.066</v>
      </c>
      <c r="T689" s="15">
        <f t="shared" si="826"/>
        <v>111054.24</v>
      </c>
      <c r="U689" s="15">
        <f>T689/INPUTS!$B$7*1000</f>
        <v>138817800</v>
      </c>
      <c r="V689" s="15">
        <f>T689*INPUTS!$B$6</f>
        <v>350931.3984</v>
      </c>
      <c r="W689" s="54" t="s">
        <v>396</v>
      </c>
      <c r="X689" s="54" t="s">
        <v>396</v>
      </c>
      <c r="Y689" s="67">
        <f>IFERROR(VLOOKUP(E689,INPUTS!$A$44:$B$103,2,0),0)</f>
        <v>0</v>
      </c>
      <c r="Z689" s="15">
        <f t="shared" si="778"/>
        <v>0</v>
      </c>
      <c r="AA689" s="20">
        <f>IFERROR(VLOOKUP(E689,INPUTS!$A$44:$C$103,3,0),SCENARIOS!$J$24)</f>
        <v>0.01</v>
      </c>
      <c r="AB689" s="15">
        <f t="shared" ref="AB689:AF689" si="832">$T689*AA689*(1+$Q689)^AB$2</f>
        <v>1383.93787987795</v>
      </c>
      <c r="AC689" s="20">
        <f>IFERROR(VLOOKUP($E689,INPUTS!$A$44:$G$103,4,0),SCENARIOS!$K$24)</f>
        <v>0.05</v>
      </c>
      <c r="AD689" s="15">
        <f t="shared" si="832"/>
        <v>8623.19194368931</v>
      </c>
      <c r="AE689" s="20">
        <f>IFERROR(VLOOKUP($E689,INPUTS!$A$44:$G$103,5,0),SCENARIOS!$L$24)</f>
        <v>0.1</v>
      </c>
      <c r="AF689" s="15">
        <f t="shared" si="832"/>
        <v>21492.1320902831</v>
      </c>
      <c r="AG689" s="20">
        <f>IFERROR(VLOOKUP($E689,INPUTS!$A$44:$G$103,6,0),SCENARIOS!$M$24)</f>
        <v>0.2</v>
      </c>
      <c r="AH689" s="15">
        <f t="shared" si="780"/>
        <v>53566.2136251318</v>
      </c>
      <c r="AI689" s="20">
        <f>IFERROR(VLOOKUP($E689,INPUTS!$A$44:$G$103,7,0),SCENARIOS!$N$24)</f>
        <v>0.25</v>
      </c>
      <c r="AJ689" s="15">
        <f t="shared" si="781"/>
        <v>83441.5598601349</v>
      </c>
      <c r="AL689" t="str">
        <f t="shared" si="784"/>
        <v>Y</v>
      </c>
      <c r="AM689" s="21">
        <f t="shared" si="785"/>
        <v>333766.23944054</v>
      </c>
    </row>
    <row r="690" ht="15" customHeight="1" spans="1:39">
      <c r="A690" s="6" t="s">
        <v>2440</v>
      </c>
      <c r="B690" s="52" t="s">
        <v>437</v>
      </c>
      <c r="C690" s="52" t="s">
        <v>438</v>
      </c>
      <c r="D690" s="52" t="s">
        <v>929</v>
      </c>
      <c r="E690" s="10" t="s">
        <v>440</v>
      </c>
      <c r="F690" s="52" t="s">
        <v>439</v>
      </c>
      <c r="G690" s="52" t="s">
        <v>177</v>
      </c>
      <c r="H690" s="52" t="s">
        <v>208</v>
      </c>
      <c r="I690" s="52" t="s">
        <v>391</v>
      </c>
      <c r="J690" s="52" t="s">
        <v>165</v>
      </c>
      <c r="K690" s="52" t="s">
        <v>931</v>
      </c>
      <c r="L690" s="53" t="s">
        <v>1696</v>
      </c>
      <c r="M690" s="13">
        <v>2640</v>
      </c>
      <c r="N690" s="14">
        <f t="shared" si="782"/>
        <v>7.23287671232877</v>
      </c>
      <c r="O690" s="15">
        <v>4940</v>
      </c>
      <c r="P690" s="15">
        <f t="shared" si="824"/>
        <v>13041600</v>
      </c>
      <c r="Q690" s="16">
        <f>IFERROR(VLOOKUP(G690,SCENARIOS!$A$13:$E$18,3,0),0.025)</f>
        <v>0.045</v>
      </c>
      <c r="R690" s="52">
        <f>IFERROR(VLOOKUP(L690,INPUTS!$A$107:$B$120,2,0),0.0082)</f>
        <v>0.0082</v>
      </c>
      <c r="S690" s="52">
        <f t="shared" si="825"/>
        <v>40.508</v>
      </c>
      <c r="T690" s="15">
        <f t="shared" si="826"/>
        <v>106941.12</v>
      </c>
      <c r="U690" s="15">
        <f>T690/INPUTS!$B$7*1000</f>
        <v>133676400</v>
      </c>
      <c r="V690" s="15">
        <f>T690*INPUTS!$B$6</f>
        <v>337933.9392</v>
      </c>
      <c r="W690" s="54" t="s">
        <v>396</v>
      </c>
      <c r="X690" s="54" t="s">
        <v>396</v>
      </c>
      <c r="Y690" s="67">
        <f>IFERROR(VLOOKUP(E690,INPUTS!$A$44:$B$103,2,0),0)</f>
        <v>0</v>
      </c>
      <c r="Z690" s="15">
        <f t="shared" si="778"/>
        <v>0</v>
      </c>
      <c r="AA690" s="20">
        <f>IFERROR(VLOOKUP(E690,INPUTS!$A$44:$C$103,3,0),SCENARIOS!$J$24)</f>
        <v>0.01</v>
      </c>
      <c r="AB690" s="15">
        <f t="shared" ref="AB690:AF690" si="833">$T690*AA690*(1+$Q690)^AB$2</f>
        <v>1332.68092136395</v>
      </c>
      <c r="AC690" s="20">
        <f>IFERROR(VLOOKUP($E690,INPUTS!$A$44:$G$103,4,0),SCENARIOS!$K$24)</f>
        <v>0.05</v>
      </c>
      <c r="AD690" s="15">
        <f t="shared" si="833"/>
        <v>8303.81446429341</v>
      </c>
      <c r="AE690" s="20">
        <f>IFERROR(VLOOKUP($E690,INPUTS!$A$44:$G$103,5,0),SCENARIOS!$L$24)</f>
        <v>0.1</v>
      </c>
      <c r="AF690" s="15">
        <f t="shared" si="833"/>
        <v>20696.1271980504</v>
      </c>
      <c r="AG690" s="20">
        <f>IFERROR(VLOOKUP($E690,INPUTS!$A$44:$G$103,6,0),SCENARIOS!$M$24)</f>
        <v>0.2</v>
      </c>
      <c r="AH690" s="15">
        <f t="shared" si="780"/>
        <v>51582.2797871639</v>
      </c>
      <c r="AI690" s="20">
        <f>IFERROR(VLOOKUP($E690,INPUTS!$A$44:$G$103,7,0),SCENARIOS!$N$24)</f>
        <v>0.25</v>
      </c>
      <c r="AJ690" s="15">
        <f t="shared" si="781"/>
        <v>80351.131717167</v>
      </c>
      <c r="AL690" t="str">
        <f t="shared" si="784"/>
        <v>Y</v>
      </c>
      <c r="AM690" s="21">
        <f t="shared" si="785"/>
        <v>321404.526868668</v>
      </c>
    </row>
    <row r="691" ht="15" customHeight="1" spans="1:39">
      <c r="A691" s="24" t="s">
        <v>2441</v>
      </c>
      <c r="B691" s="52" t="s">
        <v>437</v>
      </c>
      <c r="C691" s="52" t="s">
        <v>438</v>
      </c>
      <c r="D691" s="52" t="s">
        <v>929</v>
      </c>
      <c r="E691" s="10" t="s">
        <v>440</v>
      </c>
      <c r="F691" s="52" t="s">
        <v>439</v>
      </c>
      <c r="G691" s="52" t="s">
        <v>177</v>
      </c>
      <c r="H691" s="52" t="s">
        <v>728</v>
      </c>
      <c r="I691" s="52" t="s">
        <v>391</v>
      </c>
      <c r="J691" s="52" t="s">
        <v>165</v>
      </c>
      <c r="K691" s="52" t="s">
        <v>931</v>
      </c>
      <c r="L691" s="53" t="s">
        <v>295</v>
      </c>
      <c r="M691" s="13">
        <v>1320</v>
      </c>
      <c r="N691" s="14">
        <f t="shared" si="782"/>
        <v>3.61643835616438</v>
      </c>
      <c r="O691" s="15">
        <v>5070</v>
      </c>
      <c r="P691" s="15">
        <f t="shared" si="824"/>
        <v>6692400</v>
      </c>
      <c r="Q691" s="16">
        <f>IFERROR(VLOOKUP(G691,SCENARIOS!$A$13:$E$18,3,0),0.025)</f>
        <v>0.045</v>
      </c>
      <c r="R691" s="52">
        <f>IFERROR(VLOOKUP(L691,INPUTS!$A$107:$B$120,2,0),0.0082)</f>
        <v>0.0089</v>
      </c>
      <c r="S691" s="52">
        <f t="shared" si="825"/>
        <v>45.123</v>
      </c>
      <c r="T691" s="15">
        <f t="shared" si="826"/>
        <v>59562.36</v>
      </c>
      <c r="U691" s="15">
        <f>T691/INPUTS!$B$7*1000</f>
        <v>74452950</v>
      </c>
      <c r="V691" s="15">
        <f>T691*INPUTS!$B$6</f>
        <v>188217.0576</v>
      </c>
      <c r="W691" s="54" t="s">
        <v>396</v>
      </c>
      <c r="X691" s="54" t="s">
        <v>396</v>
      </c>
      <c r="Y691" s="67">
        <f>IFERROR(VLOOKUP(E691,INPUTS!$A$44:$B$103,2,0),0)</f>
        <v>0</v>
      </c>
      <c r="Z691" s="15">
        <f t="shared" si="778"/>
        <v>0</v>
      </c>
      <c r="AA691" s="20">
        <f>IFERROR(VLOOKUP(E691,INPUTS!$A$44:$C$103,3,0),SCENARIOS!$J$24)</f>
        <v>0.01</v>
      </c>
      <c r="AB691" s="15">
        <f t="shared" ref="AB691:AF691" si="834">$T691*AA691*(1+$Q691)^AB$2</f>
        <v>742.255371959929</v>
      </c>
      <c r="AC691" s="20">
        <f>IFERROR(VLOOKUP($E691,INPUTS!$A$44:$G$103,4,0),SCENARIOS!$K$24)</f>
        <v>0.05</v>
      </c>
      <c r="AD691" s="15">
        <f t="shared" si="834"/>
        <v>4624.92618831233</v>
      </c>
      <c r="AE691" s="20">
        <f>IFERROR(VLOOKUP($E691,INPUTS!$A$44:$G$103,5,0),SCENARIOS!$L$24)</f>
        <v>0.1</v>
      </c>
      <c r="AF691" s="15">
        <f t="shared" si="834"/>
        <v>11526.9989577075</v>
      </c>
      <c r="AG691" s="20">
        <f>IFERROR(VLOOKUP($E691,INPUTS!$A$44:$G$103,6,0),SCENARIOS!$M$24)</f>
        <v>0.2</v>
      </c>
      <c r="AH691" s="15">
        <f t="shared" si="780"/>
        <v>28729.4757928829</v>
      </c>
      <c r="AI691" s="20">
        <f>IFERROR(VLOOKUP($E691,INPUTS!$A$44:$G$103,7,0),SCENARIOS!$N$24)</f>
        <v>0.25</v>
      </c>
      <c r="AJ691" s="15">
        <f t="shared" si="781"/>
        <v>44752.6922641666</v>
      </c>
      <c r="AL691" t="str">
        <f t="shared" si="784"/>
        <v>N</v>
      </c>
      <c r="AM691" s="21">
        <f t="shared" si="785"/>
        <v>179010.769056667</v>
      </c>
    </row>
    <row r="692" ht="15" customHeight="1" spans="1:39">
      <c r="A692" s="6" t="s">
        <v>2442</v>
      </c>
      <c r="B692" s="52" t="s">
        <v>437</v>
      </c>
      <c r="C692" s="52" t="s">
        <v>438</v>
      </c>
      <c r="D692" s="52" t="s">
        <v>929</v>
      </c>
      <c r="E692" s="10" t="s">
        <v>440</v>
      </c>
      <c r="F692" s="52" t="s">
        <v>439</v>
      </c>
      <c r="G692" s="52" t="s">
        <v>177</v>
      </c>
      <c r="H692" s="52" t="s">
        <v>219</v>
      </c>
      <c r="I692" s="52" t="s">
        <v>391</v>
      </c>
      <c r="J692" s="52" t="s">
        <v>165</v>
      </c>
      <c r="K692" s="52" t="s">
        <v>931</v>
      </c>
      <c r="L692" s="53" t="s">
        <v>295</v>
      </c>
      <c r="M692" s="13">
        <v>991</v>
      </c>
      <c r="N692" s="14">
        <f t="shared" si="782"/>
        <v>2.71506849315068</v>
      </c>
      <c r="O692" s="15">
        <v>5150</v>
      </c>
      <c r="P692" s="15">
        <f t="shared" si="824"/>
        <v>5103650</v>
      </c>
      <c r="Q692" s="16">
        <f>IFERROR(VLOOKUP(G692,SCENARIOS!$A$13:$E$18,3,0),0.025)</f>
        <v>0.045</v>
      </c>
      <c r="R692" s="52">
        <f>IFERROR(VLOOKUP(L692,INPUTS!$A$107:$B$120,2,0),0.0082)</f>
        <v>0.0089</v>
      </c>
      <c r="S692" s="52">
        <f t="shared" si="825"/>
        <v>45.835</v>
      </c>
      <c r="T692" s="15">
        <f t="shared" si="826"/>
        <v>45422.485</v>
      </c>
      <c r="U692" s="15">
        <f>T692/INPUTS!$B$7*1000</f>
        <v>56778106.25</v>
      </c>
      <c r="V692" s="15">
        <f>T692*INPUTS!$B$6</f>
        <v>143535.0526</v>
      </c>
      <c r="W692" s="54" t="s">
        <v>396</v>
      </c>
      <c r="X692" s="54" t="s">
        <v>396</v>
      </c>
      <c r="Y692" s="67">
        <f>IFERROR(VLOOKUP(E692,INPUTS!$A$44:$B$103,2,0),0)</f>
        <v>0</v>
      </c>
      <c r="Z692" s="15">
        <f t="shared" si="778"/>
        <v>0</v>
      </c>
      <c r="AA692" s="20">
        <f>IFERROR(VLOOKUP(E692,INPUTS!$A$44:$C$103,3,0),SCENARIOS!$J$24)</f>
        <v>0.01</v>
      </c>
      <c r="AB692" s="15">
        <f t="shared" ref="AB692:AF692" si="835">$T692*AA692*(1+$Q692)^AB$2</f>
        <v>566.0468037032</v>
      </c>
      <c r="AC692" s="20">
        <f>IFERROR(VLOOKUP($E692,INPUTS!$A$44:$G$103,4,0),SCENARIOS!$K$24)</f>
        <v>0.05</v>
      </c>
      <c r="AD692" s="15">
        <f t="shared" si="835"/>
        <v>3526.98651320606</v>
      </c>
      <c r="AE692" s="20">
        <f>IFERROR(VLOOKUP($E692,INPUTS!$A$44:$G$103,5,0),SCENARIOS!$L$24)</f>
        <v>0.1</v>
      </c>
      <c r="AF692" s="15">
        <f t="shared" si="835"/>
        <v>8790.53377420712</v>
      </c>
      <c r="AG692" s="20">
        <f>IFERROR(VLOOKUP($E692,INPUTS!$A$44:$G$103,6,0),SCENARIOS!$M$24)</f>
        <v>0.2</v>
      </c>
      <c r="AH692" s="15">
        <f t="shared" si="780"/>
        <v>21909.2088234933</v>
      </c>
      <c r="AI692" s="20">
        <f>IFERROR(VLOOKUP($E692,INPUTS!$A$44:$G$103,7,0),SCENARIOS!$N$24)</f>
        <v>0.25</v>
      </c>
      <c r="AJ692" s="15">
        <f t="shared" si="781"/>
        <v>34128.5753801348</v>
      </c>
      <c r="AL692" t="str">
        <f t="shared" si="784"/>
        <v>N</v>
      </c>
      <c r="AM692" s="21">
        <f t="shared" si="785"/>
        <v>136514.301520539</v>
      </c>
    </row>
    <row r="693" ht="15" customHeight="1" spans="1:39">
      <c r="A693" s="24" t="s">
        <v>2443</v>
      </c>
      <c r="B693" s="52" t="s">
        <v>437</v>
      </c>
      <c r="C693" s="52" t="s">
        <v>438</v>
      </c>
      <c r="D693" s="52" t="s">
        <v>929</v>
      </c>
      <c r="E693" s="10" t="s">
        <v>440</v>
      </c>
      <c r="F693" s="52" t="s">
        <v>439</v>
      </c>
      <c r="G693" s="52" t="s">
        <v>177</v>
      </c>
      <c r="H693" s="52" t="s">
        <v>204</v>
      </c>
      <c r="I693" s="52" t="s">
        <v>405</v>
      </c>
      <c r="J693" s="52" t="s">
        <v>165</v>
      </c>
      <c r="K693" s="52" t="s">
        <v>931</v>
      </c>
      <c r="L693" s="53" t="s">
        <v>1696</v>
      </c>
      <c r="M693" s="13">
        <v>2640</v>
      </c>
      <c r="N693" s="14">
        <f t="shared" si="782"/>
        <v>7.23287671232877</v>
      </c>
      <c r="O693" s="15">
        <v>5470</v>
      </c>
      <c r="P693" s="15">
        <f t="shared" si="824"/>
        <v>14440800</v>
      </c>
      <c r="Q693" s="16">
        <f>IFERROR(VLOOKUP(G693,SCENARIOS!$A$13:$E$18,3,0),0.025)</f>
        <v>0.045</v>
      </c>
      <c r="R693" s="52">
        <f>IFERROR(VLOOKUP(L693,INPUTS!$A$107:$B$120,2,0),0.0082)</f>
        <v>0.0082</v>
      </c>
      <c r="S693" s="52">
        <f t="shared" si="825"/>
        <v>44.854</v>
      </c>
      <c r="T693" s="15">
        <f t="shared" si="826"/>
        <v>118414.56</v>
      </c>
      <c r="U693" s="15">
        <f>T693/INPUTS!$B$7*1000</f>
        <v>148018200</v>
      </c>
      <c r="V693" s="15">
        <f>T693*INPUTS!$B$6</f>
        <v>374190.0096</v>
      </c>
      <c r="W693" s="54" t="s">
        <v>396</v>
      </c>
      <c r="X693" s="54" t="s">
        <v>396</v>
      </c>
      <c r="Y693" s="67">
        <f>IFERROR(VLOOKUP(E693,INPUTS!$A$44:$B$103,2,0),0)</f>
        <v>0</v>
      </c>
      <c r="Z693" s="15">
        <f t="shared" si="778"/>
        <v>0</v>
      </c>
      <c r="AA693" s="20">
        <f>IFERROR(VLOOKUP(E693,INPUTS!$A$44:$C$103,3,0),SCENARIOS!$J$24)</f>
        <v>0.01</v>
      </c>
      <c r="AB693" s="15">
        <f t="shared" ref="AB693:AF693" si="836">$T693*AA693*(1+$Q693)^AB$2</f>
        <v>1475.66085827142</v>
      </c>
      <c r="AC693" s="20">
        <f>IFERROR(VLOOKUP($E693,INPUTS!$A$44:$G$103,4,0),SCENARIOS!$K$24)</f>
        <v>0.05</v>
      </c>
      <c r="AD693" s="15">
        <f t="shared" si="836"/>
        <v>9194.70953839776</v>
      </c>
      <c r="AE693" s="20">
        <f>IFERROR(VLOOKUP($E693,INPUTS!$A$44:$G$103,5,0),SCENARIOS!$L$24)</f>
        <v>0.1</v>
      </c>
      <c r="AF693" s="15">
        <f t="shared" si="836"/>
        <v>22916.5618974364</v>
      </c>
      <c r="AG693" s="20">
        <f>IFERROR(VLOOKUP($E693,INPUTS!$A$44:$G$103,6,0),SCENARIOS!$M$24)</f>
        <v>0.2</v>
      </c>
      <c r="AH693" s="15">
        <f t="shared" si="780"/>
        <v>57116.41101939</v>
      </c>
      <c r="AI693" s="20">
        <f>IFERROR(VLOOKUP($E693,INPUTS!$A$44:$G$103,7,0),SCENARIOS!$N$24)</f>
        <v>0.25</v>
      </c>
      <c r="AJ693" s="15">
        <f t="shared" si="781"/>
        <v>88971.7996949197</v>
      </c>
      <c r="AL693" t="str">
        <f t="shared" si="784"/>
        <v>Y</v>
      </c>
      <c r="AM693" s="21">
        <f t="shared" si="785"/>
        <v>355887.198779679</v>
      </c>
    </row>
    <row r="694" ht="15" customHeight="1" spans="1:39">
      <c r="A694" s="6" t="s">
        <v>2444</v>
      </c>
      <c r="B694" s="52" t="s">
        <v>437</v>
      </c>
      <c r="C694" s="52" t="s">
        <v>438</v>
      </c>
      <c r="D694" s="52" t="s">
        <v>929</v>
      </c>
      <c r="E694" s="10" t="s">
        <v>440</v>
      </c>
      <c r="F694" s="52" t="s">
        <v>439</v>
      </c>
      <c r="G694" s="52" t="s">
        <v>177</v>
      </c>
      <c r="H694" s="52" t="s">
        <v>205</v>
      </c>
      <c r="I694" s="52" t="s">
        <v>408</v>
      </c>
      <c r="J694" s="52" t="s">
        <v>165</v>
      </c>
      <c r="K694" s="52" t="s">
        <v>931</v>
      </c>
      <c r="L694" s="53" t="s">
        <v>1696</v>
      </c>
      <c r="M694" s="13">
        <v>1980</v>
      </c>
      <c r="N694" s="14">
        <f t="shared" si="782"/>
        <v>5.42465753424658</v>
      </c>
      <c r="O694" s="15">
        <v>5840</v>
      </c>
      <c r="P694" s="15">
        <f t="shared" si="824"/>
        <v>11563200</v>
      </c>
      <c r="Q694" s="16">
        <f>IFERROR(VLOOKUP(G694,SCENARIOS!$A$13:$E$18,3,0),0.025)</f>
        <v>0.045</v>
      </c>
      <c r="R694" s="52">
        <f>IFERROR(VLOOKUP(L694,INPUTS!$A$107:$B$120,2,0),0.0082)</f>
        <v>0.0082</v>
      </c>
      <c r="S694" s="52">
        <f t="shared" si="825"/>
        <v>47.888</v>
      </c>
      <c r="T694" s="15">
        <f t="shared" si="826"/>
        <v>94818.24</v>
      </c>
      <c r="U694" s="15">
        <f>T694/INPUTS!$B$7*1000</f>
        <v>118522800</v>
      </c>
      <c r="V694" s="15">
        <f>T694*INPUTS!$B$6</f>
        <v>299625.6384</v>
      </c>
      <c r="W694" s="54" t="s">
        <v>396</v>
      </c>
      <c r="X694" s="54" t="s">
        <v>396</v>
      </c>
      <c r="Y694" s="67">
        <f>IFERROR(VLOOKUP(E694,INPUTS!$A$44:$B$103,2,0),0)</f>
        <v>0</v>
      </c>
      <c r="Z694" s="15">
        <f t="shared" si="778"/>
        <v>0</v>
      </c>
      <c r="AA694" s="20">
        <f>IFERROR(VLOOKUP(E694,INPUTS!$A$44:$C$103,3,0),SCENARIOS!$J$24)</f>
        <v>0.01</v>
      </c>
      <c r="AB694" s="15">
        <f t="shared" ref="AB694:AF694" si="837">$T694*AA694*(1+$Q694)^AB$2</f>
        <v>1181.60778048059</v>
      </c>
      <c r="AC694" s="20">
        <f>IFERROR(VLOOKUP($E694,INPUTS!$A$44:$G$103,4,0),SCENARIOS!$K$24)</f>
        <v>0.05</v>
      </c>
      <c r="AD694" s="15">
        <f t="shared" si="837"/>
        <v>7362.49136712654</v>
      </c>
      <c r="AE694" s="20">
        <f>IFERROR(VLOOKUP($E694,INPUTS!$A$44:$G$103,5,0),SCENARIOS!$L$24)</f>
        <v>0.1</v>
      </c>
      <c r="AF694" s="15">
        <f t="shared" si="837"/>
        <v>18350.0075156803</v>
      </c>
      <c r="AG694" s="20">
        <f>IFERROR(VLOOKUP($E694,INPUTS!$A$44:$G$103,6,0),SCENARIOS!$M$24)</f>
        <v>0.2</v>
      </c>
      <c r="AH694" s="15">
        <f t="shared" si="780"/>
        <v>45734.8958436798</v>
      </c>
      <c r="AI694" s="20">
        <f>IFERROR(VLOOKUP($E694,INPUTS!$A$44:$G$103,7,0),SCENARIOS!$N$24)</f>
        <v>0.25</v>
      </c>
      <c r="AJ694" s="15">
        <f t="shared" si="781"/>
        <v>71242.5014010509</v>
      </c>
      <c r="AL694" t="str">
        <f t="shared" si="784"/>
        <v>Y</v>
      </c>
      <c r="AM694" s="21">
        <f t="shared" si="785"/>
        <v>284970.005604203</v>
      </c>
    </row>
    <row r="695" ht="15" customHeight="1" spans="1:39">
      <c r="A695" s="24" t="s">
        <v>2445</v>
      </c>
      <c r="B695" s="52" t="s">
        <v>437</v>
      </c>
      <c r="C695" s="52" t="s">
        <v>438</v>
      </c>
      <c r="D695" s="52" t="s">
        <v>929</v>
      </c>
      <c r="E695" s="10" t="s">
        <v>440</v>
      </c>
      <c r="F695" s="52" t="s">
        <v>439</v>
      </c>
      <c r="G695" s="52" t="s">
        <v>177</v>
      </c>
      <c r="H695" s="52" t="s">
        <v>206</v>
      </c>
      <c r="I695" s="52" t="s">
        <v>408</v>
      </c>
      <c r="J695" s="52" t="s">
        <v>165</v>
      </c>
      <c r="K695" s="52" t="s">
        <v>931</v>
      </c>
      <c r="L695" s="53" t="s">
        <v>295</v>
      </c>
      <c r="M695" s="13">
        <v>1320</v>
      </c>
      <c r="N695" s="14">
        <f t="shared" si="782"/>
        <v>3.61643835616438</v>
      </c>
      <c r="O695" s="15">
        <v>5530</v>
      </c>
      <c r="P695" s="15">
        <f t="shared" si="824"/>
        <v>7299600</v>
      </c>
      <c r="Q695" s="16">
        <f>IFERROR(VLOOKUP(G695,SCENARIOS!$A$13:$E$18,3,0),0.025)</f>
        <v>0.045</v>
      </c>
      <c r="R695" s="52">
        <f>IFERROR(VLOOKUP(L695,INPUTS!$A$107:$B$120,2,0),0.0082)</f>
        <v>0.0089</v>
      </c>
      <c r="S695" s="52">
        <f t="shared" si="825"/>
        <v>49.217</v>
      </c>
      <c r="T695" s="15">
        <f t="shared" si="826"/>
        <v>64966.44</v>
      </c>
      <c r="U695" s="15">
        <f>T695/INPUTS!$B$7*1000</f>
        <v>81208050</v>
      </c>
      <c r="V695" s="15">
        <f>T695*INPUTS!$B$6</f>
        <v>205293.9504</v>
      </c>
      <c r="W695" s="54" t="s">
        <v>396</v>
      </c>
      <c r="X695" s="54" t="s">
        <v>396</v>
      </c>
      <c r="Y695" s="67">
        <f>IFERROR(VLOOKUP(E695,INPUTS!$A$44:$B$103,2,0),0)</f>
        <v>0</v>
      </c>
      <c r="Z695" s="15">
        <f t="shared" si="778"/>
        <v>0</v>
      </c>
      <c r="AA695" s="20">
        <f>IFERROR(VLOOKUP(E695,INPUTS!$A$44:$C$103,3,0),SCENARIOS!$J$24)</f>
        <v>0.01</v>
      </c>
      <c r="AB695" s="15">
        <f t="shared" ref="AB695:AF695" si="838">$T695*AA695*(1+$Q695)^AB$2</f>
        <v>809.600040816254</v>
      </c>
      <c r="AC695" s="20">
        <f>IFERROR(VLOOKUP($E695,INPUTS!$A$44:$G$103,4,0),SCENARIOS!$K$24)</f>
        <v>0.05</v>
      </c>
      <c r="AD695" s="15">
        <f t="shared" si="838"/>
        <v>5044.54473794224</v>
      </c>
      <c r="AE695" s="20">
        <f>IFERROR(VLOOKUP($E695,INPUTS!$A$44:$G$103,5,0),SCENARIOS!$L$24)</f>
        <v>0.1</v>
      </c>
      <c r="AF695" s="15">
        <f t="shared" si="838"/>
        <v>12572.8410722135</v>
      </c>
      <c r="AG695" s="20">
        <f>IFERROR(VLOOKUP($E695,INPUTS!$A$44:$G$103,6,0),SCENARIOS!$M$24)</f>
        <v>0.2</v>
      </c>
      <c r="AH695" s="15">
        <f t="shared" si="780"/>
        <v>31336.0948983515</v>
      </c>
      <c r="AI695" s="20">
        <f>IFERROR(VLOOKUP($E695,INPUTS!$A$44:$G$103,7,0),SCENARIOS!$N$24)</f>
        <v>0.25</v>
      </c>
      <c r="AJ695" s="15">
        <f t="shared" si="781"/>
        <v>48813.0943236374</v>
      </c>
      <c r="AL695" t="str">
        <f t="shared" si="784"/>
        <v>N</v>
      </c>
      <c r="AM695" s="21">
        <f t="shared" si="785"/>
        <v>195252.377294549</v>
      </c>
    </row>
    <row r="696" ht="15" customHeight="1" spans="1:39">
      <c r="A696" s="6" t="s">
        <v>2446</v>
      </c>
      <c r="B696" s="52" t="s">
        <v>437</v>
      </c>
      <c r="C696" s="52" t="s">
        <v>438</v>
      </c>
      <c r="D696" s="52" t="s">
        <v>929</v>
      </c>
      <c r="E696" s="10" t="s">
        <v>440</v>
      </c>
      <c r="F696" s="52" t="s">
        <v>439</v>
      </c>
      <c r="G696" s="52" t="s">
        <v>177</v>
      </c>
      <c r="H696" s="52" t="s">
        <v>207</v>
      </c>
      <c r="I696" s="52" t="s">
        <v>609</v>
      </c>
      <c r="J696" s="52" t="s">
        <v>165</v>
      </c>
      <c r="K696" s="52" t="s">
        <v>931</v>
      </c>
      <c r="L696" s="53" t="s">
        <v>1696</v>
      </c>
      <c r="M696" s="13">
        <v>1980</v>
      </c>
      <c r="N696" s="14">
        <f t="shared" si="782"/>
        <v>5.42465753424658</v>
      </c>
      <c r="O696" s="15">
        <v>4640</v>
      </c>
      <c r="P696" s="15">
        <f t="shared" si="824"/>
        <v>9187200</v>
      </c>
      <c r="Q696" s="16">
        <f>IFERROR(VLOOKUP(G696,SCENARIOS!$A$13:$E$18,3,0),0.025)</f>
        <v>0.045</v>
      </c>
      <c r="R696" s="52">
        <f>IFERROR(VLOOKUP(L696,INPUTS!$A$107:$B$120,2,0),0.0082)</f>
        <v>0.0082</v>
      </c>
      <c r="S696" s="52">
        <f t="shared" si="825"/>
        <v>38.048</v>
      </c>
      <c r="T696" s="15">
        <f t="shared" si="826"/>
        <v>75335.04</v>
      </c>
      <c r="U696" s="15">
        <f>T696/INPUTS!$B$7*1000</f>
        <v>94168800</v>
      </c>
      <c r="V696" s="15">
        <f>T696*INPUTS!$B$6</f>
        <v>238058.7264</v>
      </c>
      <c r="W696" s="54" t="s">
        <v>396</v>
      </c>
      <c r="X696" s="54" t="s">
        <v>396</v>
      </c>
      <c r="Y696" s="67">
        <f>IFERROR(VLOOKUP(E696,INPUTS!$A$44:$B$103,2,0),0)</f>
        <v>0</v>
      </c>
      <c r="Z696" s="15">
        <f t="shared" si="778"/>
        <v>0</v>
      </c>
      <c r="AA696" s="20">
        <f>IFERROR(VLOOKUP(E696,INPUTS!$A$44:$C$103,3,0),SCENARIOS!$J$24)</f>
        <v>0.01</v>
      </c>
      <c r="AB696" s="15">
        <f t="shared" ref="AB696:AF696" si="839">$T696*AA696*(1+$Q696)^AB$2</f>
        <v>938.811661203757</v>
      </c>
      <c r="AC696" s="20">
        <f>IFERROR(VLOOKUP($E696,INPUTS!$A$44:$G$103,4,0),SCENARIOS!$K$24)</f>
        <v>0.05</v>
      </c>
      <c r="AD696" s="15">
        <f t="shared" si="839"/>
        <v>5849.65067525123</v>
      </c>
      <c r="AE696" s="20">
        <f>IFERROR(VLOOKUP($E696,INPUTS!$A$44:$G$103,5,0),SCENARIOS!$L$24)</f>
        <v>0.1</v>
      </c>
      <c r="AF696" s="15">
        <f t="shared" si="839"/>
        <v>14579.458026157</v>
      </c>
      <c r="AG696" s="20">
        <f>IFERROR(VLOOKUP($E696,INPUTS!$A$44:$G$103,6,0),SCENARIOS!$M$24)</f>
        <v>0.2</v>
      </c>
      <c r="AH696" s="15">
        <f t="shared" si="780"/>
        <v>36337.3145059374</v>
      </c>
      <c r="AI696" s="20">
        <f>IFERROR(VLOOKUP($E696,INPUTS!$A$44:$G$103,7,0),SCENARIOS!$N$24)</f>
        <v>0.25</v>
      </c>
      <c r="AJ696" s="15">
        <f t="shared" si="781"/>
        <v>56603.63125015</v>
      </c>
      <c r="AL696" t="str">
        <f t="shared" si="784"/>
        <v>Y</v>
      </c>
      <c r="AM696" s="21">
        <f t="shared" si="785"/>
        <v>226414.5250006</v>
      </c>
    </row>
    <row r="697" ht="15" customHeight="1" spans="1:39">
      <c r="A697" s="24" t="s">
        <v>2447</v>
      </c>
      <c r="B697" s="52" t="s">
        <v>437</v>
      </c>
      <c r="C697" s="52" t="s">
        <v>438</v>
      </c>
      <c r="D697" s="52" t="s">
        <v>929</v>
      </c>
      <c r="E697" s="10" t="s">
        <v>440</v>
      </c>
      <c r="F697" s="52" t="s">
        <v>439</v>
      </c>
      <c r="G697" s="52" t="s">
        <v>177</v>
      </c>
      <c r="H697" s="52" t="s">
        <v>1534</v>
      </c>
      <c r="I697" s="52" t="s">
        <v>609</v>
      </c>
      <c r="J697" s="52" t="s">
        <v>165</v>
      </c>
      <c r="K697" s="52" t="s">
        <v>931</v>
      </c>
      <c r="L697" s="53" t="s">
        <v>295</v>
      </c>
      <c r="M697" s="13">
        <v>1320</v>
      </c>
      <c r="N697" s="14">
        <f t="shared" si="782"/>
        <v>3.61643835616438</v>
      </c>
      <c r="O697" s="15">
        <v>4770</v>
      </c>
      <c r="P697" s="15">
        <f t="shared" si="824"/>
        <v>6296400</v>
      </c>
      <c r="Q697" s="16">
        <f>IFERROR(VLOOKUP(G697,SCENARIOS!$A$13:$E$18,3,0),0.025)</f>
        <v>0.045</v>
      </c>
      <c r="R697" s="52">
        <f>IFERROR(VLOOKUP(L697,INPUTS!$A$107:$B$120,2,0),0.0082)</f>
        <v>0.0089</v>
      </c>
      <c r="S697" s="52">
        <f t="shared" si="825"/>
        <v>42.453</v>
      </c>
      <c r="T697" s="15">
        <f t="shared" si="826"/>
        <v>56037.96</v>
      </c>
      <c r="U697" s="15">
        <f>T697/INPUTS!$B$7*1000</f>
        <v>70047450</v>
      </c>
      <c r="V697" s="15">
        <f>T697*INPUTS!$B$6</f>
        <v>177079.9536</v>
      </c>
      <c r="W697" s="54" t="s">
        <v>396</v>
      </c>
      <c r="X697" s="54" t="s">
        <v>396</v>
      </c>
      <c r="Y697" s="67">
        <f>IFERROR(VLOOKUP(E697,INPUTS!$A$44:$B$103,2,0),0)</f>
        <v>0</v>
      </c>
      <c r="Z697" s="15">
        <f t="shared" si="778"/>
        <v>0</v>
      </c>
      <c r="AA697" s="20">
        <f>IFERROR(VLOOKUP(E697,INPUTS!$A$44:$C$103,3,0),SCENARIOS!$J$24)</f>
        <v>0.01</v>
      </c>
      <c r="AB697" s="15">
        <f t="shared" ref="AB697:AF697" si="840">$T697*AA697*(1+$Q697)^AB$2</f>
        <v>698.334935749283</v>
      </c>
      <c r="AC697" s="20">
        <f>IFERROR(VLOOKUP($E697,INPUTS!$A$44:$G$103,4,0),SCENARIOS!$K$24)</f>
        <v>0.05</v>
      </c>
      <c r="AD697" s="15">
        <f t="shared" si="840"/>
        <v>4351.26191681456</v>
      </c>
      <c r="AE697" s="20">
        <f>IFERROR(VLOOKUP($E697,INPUTS!$A$44:$G$103,5,0),SCENARIOS!$L$24)</f>
        <v>0.1</v>
      </c>
      <c r="AF697" s="15">
        <f t="shared" si="840"/>
        <v>10844.9280134644</v>
      </c>
      <c r="AG697" s="20">
        <f>IFERROR(VLOOKUP($E697,INPUTS!$A$44:$G$103,6,0),SCENARIOS!$M$24)</f>
        <v>0.2</v>
      </c>
      <c r="AH697" s="15">
        <f t="shared" si="780"/>
        <v>27029.5068110555</v>
      </c>
      <c r="AI697" s="20">
        <f>IFERROR(VLOOKUP($E697,INPUTS!$A$44:$G$103,7,0),SCENARIOS!$N$24)</f>
        <v>0.25</v>
      </c>
      <c r="AJ697" s="15">
        <f t="shared" si="781"/>
        <v>42104.6039645118</v>
      </c>
      <c r="AL697" t="str">
        <f t="shared" si="784"/>
        <v>N</v>
      </c>
      <c r="AM697" s="21">
        <f t="shared" si="785"/>
        <v>168418.415858047</v>
      </c>
    </row>
    <row r="698" ht="15" customHeight="1" spans="1:39">
      <c r="A698" s="6" t="s">
        <v>2448</v>
      </c>
      <c r="B698" s="52" t="s">
        <v>437</v>
      </c>
      <c r="C698" s="52" t="s">
        <v>438</v>
      </c>
      <c r="D698" s="52" t="s">
        <v>929</v>
      </c>
      <c r="E698" s="10" t="s">
        <v>440</v>
      </c>
      <c r="F698" s="52" t="s">
        <v>439</v>
      </c>
      <c r="G698" s="52" t="s">
        <v>177</v>
      </c>
      <c r="H698" s="52" t="s">
        <v>209</v>
      </c>
      <c r="I698" s="52" t="s">
        <v>600</v>
      </c>
      <c r="J698" s="52" t="s">
        <v>165</v>
      </c>
      <c r="K698" s="52" t="s">
        <v>931</v>
      </c>
      <c r="L698" s="53" t="s">
        <v>1696</v>
      </c>
      <c r="M698" s="13">
        <v>1320</v>
      </c>
      <c r="N698" s="14">
        <f t="shared" si="782"/>
        <v>3.61643835616438</v>
      </c>
      <c r="O698" s="15">
        <v>4880</v>
      </c>
      <c r="P698" s="15">
        <f t="shared" si="824"/>
        <v>6441600</v>
      </c>
      <c r="Q698" s="16">
        <f>IFERROR(VLOOKUP(G698,SCENARIOS!$A$13:$E$18,3,0),0.025)</f>
        <v>0.045</v>
      </c>
      <c r="R698" s="52">
        <f>IFERROR(VLOOKUP(L698,INPUTS!$A$107:$B$120,2,0),0.0082)</f>
        <v>0.0082</v>
      </c>
      <c r="S698" s="52">
        <f t="shared" si="825"/>
        <v>40.016</v>
      </c>
      <c r="T698" s="15">
        <f t="shared" si="826"/>
        <v>52821.12</v>
      </c>
      <c r="U698" s="15">
        <f>T698/INPUTS!$B$7*1000</f>
        <v>66026400</v>
      </c>
      <c r="V698" s="15">
        <f>T698*INPUTS!$B$6</f>
        <v>166914.7392</v>
      </c>
      <c r="W698" s="54" t="s">
        <v>396</v>
      </c>
      <c r="X698" s="54" t="s">
        <v>396</v>
      </c>
      <c r="Y698" s="67">
        <f>IFERROR(VLOOKUP(E698,INPUTS!$A$44:$B$103,2,0),0)</f>
        <v>0</v>
      </c>
      <c r="Z698" s="15">
        <f t="shared" si="778"/>
        <v>0</v>
      </c>
      <c r="AA698" s="20">
        <f>IFERROR(VLOOKUP(E698,INPUTS!$A$44:$C$103,3,0),SCENARIOS!$J$24)</f>
        <v>0.01</v>
      </c>
      <c r="AB698" s="15">
        <f t="shared" ref="AB698:AF698" si="841">$T698*AA698*(1+$Q698)^AB$2</f>
        <v>658.247256706082</v>
      </c>
      <c r="AC698" s="20">
        <f>IFERROR(VLOOKUP($E698,INPUTS!$A$44:$G$103,4,0),SCENARIOS!$K$24)</f>
        <v>0.05</v>
      </c>
      <c r="AD698" s="15">
        <f t="shared" si="841"/>
        <v>4101.47920908419</v>
      </c>
      <c r="AE698" s="20">
        <f>IFERROR(VLOOKUP($E698,INPUTS!$A$44:$G$103,5,0),SCENARIOS!$L$24)</f>
        <v>0.1</v>
      </c>
      <c r="AF698" s="15">
        <f t="shared" si="841"/>
        <v>10222.3786160411</v>
      </c>
      <c r="AG698" s="20">
        <f>IFERROR(VLOOKUP($E698,INPUTS!$A$44:$G$103,6,0),SCENARIOS!$M$24)</f>
        <v>0.2</v>
      </c>
      <c r="AH698" s="15">
        <f t="shared" si="780"/>
        <v>25477.8871823239</v>
      </c>
      <c r="AI698" s="20">
        <f>IFERROR(VLOOKUP($E698,INPUTS!$A$44:$G$103,7,0),SCENARIOS!$N$24)</f>
        <v>0.25</v>
      </c>
      <c r="AJ698" s="15">
        <f t="shared" si="781"/>
        <v>39687.6035202201</v>
      </c>
      <c r="AL698" t="str">
        <f t="shared" si="784"/>
        <v>Y</v>
      </c>
      <c r="AM698" s="21">
        <f t="shared" si="785"/>
        <v>158750.41408088</v>
      </c>
    </row>
    <row r="699" ht="15" customHeight="1" spans="1:39">
      <c r="A699" s="24" t="s">
        <v>2449</v>
      </c>
      <c r="B699" s="52" t="s">
        <v>437</v>
      </c>
      <c r="C699" s="52" t="s">
        <v>438</v>
      </c>
      <c r="D699" s="52" t="s">
        <v>929</v>
      </c>
      <c r="E699" s="10" t="s">
        <v>440</v>
      </c>
      <c r="F699" s="52" t="s">
        <v>439</v>
      </c>
      <c r="G699" s="52" t="s">
        <v>177</v>
      </c>
      <c r="H699" s="52" t="s">
        <v>210</v>
      </c>
      <c r="I699" s="52" t="s">
        <v>603</v>
      </c>
      <c r="J699" s="52" t="s">
        <v>165</v>
      </c>
      <c r="K699" s="52" t="s">
        <v>931</v>
      </c>
      <c r="L699" s="53" t="s">
        <v>295</v>
      </c>
      <c r="M699" s="13">
        <v>1320</v>
      </c>
      <c r="N699" s="14">
        <f t="shared" si="782"/>
        <v>3.61643835616438</v>
      </c>
      <c r="O699" s="15">
        <v>4680</v>
      </c>
      <c r="P699" s="15">
        <f t="shared" si="824"/>
        <v>6177600</v>
      </c>
      <c r="Q699" s="16">
        <f>IFERROR(VLOOKUP(G699,SCENARIOS!$A$13:$E$18,3,0),0.025)</f>
        <v>0.045</v>
      </c>
      <c r="R699" s="52">
        <f>IFERROR(VLOOKUP(L699,INPUTS!$A$107:$B$120,2,0),0.0082)</f>
        <v>0.0089</v>
      </c>
      <c r="S699" s="52">
        <f t="shared" si="825"/>
        <v>41.652</v>
      </c>
      <c r="T699" s="15">
        <f t="shared" si="826"/>
        <v>54980.64</v>
      </c>
      <c r="U699" s="15">
        <f>T699/INPUTS!$B$7*1000</f>
        <v>68725800</v>
      </c>
      <c r="V699" s="15">
        <f>T699*INPUTS!$B$6</f>
        <v>173738.8224</v>
      </c>
      <c r="W699" s="54" t="s">
        <v>396</v>
      </c>
      <c r="X699" s="54" t="s">
        <v>396</v>
      </c>
      <c r="Y699" s="67">
        <f>IFERROR(VLOOKUP(E699,INPUTS!$A$44:$B$103,2,0),0)</f>
        <v>0</v>
      </c>
      <c r="Z699" s="15">
        <f t="shared" si="778"/>
        <v>0</v>
      </c>
      <c r="AA699" s="20">
        <f>IFERROR(VLOOKUP(E699,INPUTS!$A$44:$C$103,3,0),SCENARIOS!$J$24)</f>
        <v>0.01</v>
      </c>
      <c r="AB699" s="15">
        <f t="shared" ref="AB699:AF699" si="842">$T699*AA699*(1+$Q699)^AB$2</f>
        <v>685.158804886089</v>
      </c>
      <c r="AC699" s="20">
        <f>IFERROR(VLOOKUP($E699,INPUTS!$A$44:$G$103,4,0),SCENARIOS!$K$24)</f>
        <v>0.05</v>
      </c>
      <c r="AD699" s="15">
        <f t="shared" si="842"/>
        <v>4269.16263536522</v>
      </c>
      <c r="AE699" s="20">
        <f>IFERROR(VLOOKUP($E699,INPUTS!$A$44:$G$103,5,0),SCENARIOS!$L$24)</f>
        <v>0.1</v>
      </c>
      <c r="AF699" s="15">
        <f t="shared" si="842"/>
        <v>10640.3067301915</v>
      </c>
      <c r="AG699" s="20">
        <f>IFERROR(VLOOKUP($E699,INPUTS!$A$44:$G$103,6,0),SCENARIOS!$M$24)</f>
        <v>0.2</v>
      </c>
      <c r="AH699" s="15">
        <f t="shared" si="780"/>
        <v>26519.5161165073</v>
      </c>
      <c r="AI699" s="20">
        <f>IFERROR(VLOOKUP($E699,INPUTS!$A$44:$G$103,7,0),SCENARIOS!$N$24)</f>
        <v>0.25</v>
      </c>
      <c r="AJ699" s="15">
        <f t="shared" si="781"/>
        <v>41310.1774746154</v>
      </c>
      <c r="AL699" t="str">
        <f t="shared" si="784"/>
        <v>Y</v>
      </c>
      <c r="AM699" s="21">
        <f t="shared" si="785"/>
        <v>165240.709898461</v>
      </c>
    </row>
    <row r="700" ht="15" customHeight="1" spans="1:39">
      <c r="A700" s="6" t="s">
        <v>2450</v>
      </c>
      <c r="B700" s="52" t="s">
        <v>437</v>
      </c>
      <c r="C700" s="52" t="s">
        <v>438</v>
      </c>
      <c r="D700" s="52" t="s">
        <v>929</v>
      </c>
      <c r="E700" s="10" t="s">
        <v>440</v>
      </c>
      <c r="F700" s="52" t="s">
        <v>439</v>
      </c>
      <c r="G700" s="52" t="s">
        <v>177</v>
      </c>
      <c r="H700" s="52" t="s">
        <v>222</v>
      </c>
      <c r="I700" s="52" t="s">
        <v>655</v>
      </c>
      <c r="J700" s="52" t="s">
        <v>165</v>
      </c>
      <c r="K700" s="52" t="s">
        <v>931</v>
      </c>
      <c r="L700" s="53" t="s">
        <v>295</v>
      </c>
      <c r="M700" s="13">
        <v>991</v>
      </c>
      <c r="N700" s="14">
        <f t="shared" si="782"/>
        <v>2.71506849315068</v>
      </c>
      <c r="O700" s="15">
        <v>5250</v>
      </c>
      <c r="P700" s="15">
        <f t="shared" si="824"/>
        <v>5202750</v>
      </c>
      <c r="Q700" s="16">
        <f>IFERROR(VLOOKUP(G700,SCENARIOS!$A$13:$E$18,3,0),0.025)</f>
        <v>0.045</v>
      </c>
      <c r="R700" s="52">
        <f>IFERROR(VLOOKUP(L700,INPUTS!$A$107:$B$120,2,0),0.0082)</f>
        <v>0.0089</v>
      </c>
      <c r="S700" s="52">
        <f t="shared" si="825"/>
        <v>46.725</v>
      </c>
      <c r="T700" s="15">
        <f t="shared" si="826"/>
        <v>46304.475</v>
      </c>
      <c r="U700" s="15">
        <f>T700/INPUTS!$B$7*1000</f>
        <v>57880593.75</v>
      </c>
      <c r="V700" s="15">
        <f>T700*INPUTS!$B$6</f>
        <v>146322.141</v>
      </c>
      <c r="W700" s="54" t="s">
        <v>396</v>
      </c>
      <c r="X700" s="54" t="s">
        <v>396</v>
      </c>
      <c r="Y700" s="67">
        <f>IFERROR(VLOOKUP(E700,INPUTS!$A$44:$B$103,2,0),0)</f>
        <v>0</v>
      </c>
      <c r="Z700" s="15">
        <f t="shared" si="778"/>
        <v>0</v>
      </c>
      <c r="AA700" s="20">
        <f>IFERROR(VLOOKUP(E700,INPUTS!$A$44:$C$103,3,0),SCENARIOS!$J$24)</f>
        <v>0.01</v>
      </c>
      <c r="AB700" s="15">
        <f t="shared" ref="AB700:AF700" si="843">$T700*AA700*(1+$Q700)^AB$2</f>
        <v>577.038003775107</v>
      </c>
      <c r="AC700" s="20">
        <f>IFERROR(VLOOKUP($E700,INPUTS!$A$44:$G$103,4,0),SCENARIOS!$K$24)</f>
        <v>0.05</v>
      </c>
      <c r="AD700" s="15">
        <f t="shared" si="843"/>
        <v>3595.47168821977</v>
      </c>
      <c r="AE700" s="20">
        <f>IFERROR(VLOOKUP($E700,INPUTS!$A$44:$G$103,5,0),SCENARIOS!$L$24)</f>
        <v>0.1</v>
      </c>
      <c r="AF700" s="15">
        <f t="shared" si="843"/>
        <v>8961.22375040532</v>
      </c>
      <c r="AG700" s="20">
        <f>IFERROR(VLOOKUP($E700,INPUTS!$A$44:$G$103,6,0),SCENARIOS!$M$24)</f>
        <v>0.2</v>
      </c>
      <c r="AH700" s="15">
        <f t="shared" si="780"/>
        <v>22334.6303540466</v>
      </c>
      <c r="AI700" s="20">
        <f>IFERROR(VLOOKUP($E700,INPUTS!$A$44:$G$103,7,0),SCENARIOS!$N$24)</f>
        <v>0.25</v>
      </c>
      <c r="AJ700" s="15">
        <f t="shared" si="781"/>
        <v>34791.2661642151</v>
      </c>
      <c r="AL700" t="str">
        <f t="shared" si="784"/>
        <v>Y</v>
      </c>
      <c r="AM700" s="21">
        <f t="shared" si="785"/>
        <v>139165.06465686</v>
      </c>
    </row>
    <row r="701" ht="15" customHeight="1" spans="1:39">
      <c r="A701" s="24" t="s">
        <v>2451</v>
      </c>
      <c r="B701" s="52" t="s">
        <v>437</v>
      </c>
      <c r="C701" s="52" t="s">
        <v>438</v>
      </c>
      <c r="D701" s="52" t="s">
        <v>929</v>
      </c>
      <c r="E701" s="10" t="s">
        <v>440</v>
      </c>
      <c r="F701" s="52" t="s">
        <v>439</v>
      </c>
      <c r="G701" s="52" t="s">
        <v>177</v>
      </c>
      <c r="H701" s="52" t="s">
        <v>211</v>
      </c>
      <c r="I701" s="52" t="s">
        <v>594</v>
      </c>
      <c r="J701" s="52" t="s">
        <v>165</v>
      </c>
      <c r="K701" s="52" t="s">
        <v>931</v>
      </c>
      <c r="L701" s="53" t="s">
        <v>295</v>
      </c>
      <c r="M701" s="13">
        <v>991</v>
      </c>
      <c r="N701" s="14">
        <f t="shared" si="782"/>
        <v>2.71506849315068</v>
      </c>
      <c r="O701" s="15">
        <v>5330</v>
      </c>
      <c r="P701" s="15">
        <f t="shared" si="824"/>
        <v>5282030</v>
      </c>
      <c r="Q701" s="16">
        <f>IFERROR(VLOOKUP(G701,SCENARIOS!$A$13:$E$18,3,0),0.025)</f>
        <v>0.045</v>
      </c>
      <c r="R701" s="52">
        <f>IFERROR(VLOOKUP(L701,INPUTS!$A$107:$B$120,2,0),0.0082)</f>
        <v>0.0089</v>
      </c>
      <c r="S701" s="52">
        <f t="shared" si="825"/>
        <v>47.437</v>
      </c>
      <c r="T701" s="15">
        <f t="shared" si="826"/>
        <v>47010.067</v>
      </c>
      <c r="U701" s="15">
        <f>T701/INPUTS!$B$7*1000</f>
        <v>58762583.75</v>
      </c>
      <c r="V701" s="15">
        <f>T701*INPUTS!$B$6</f>
        <v>148551.81172</v>
      </c>
      <c r="W701" s="54" t="s">
        <v>396</v>
      </c>
      <c r="X701" s="54" t="s">
        <v>396</v>
      </c>
      <c r="Y701" s="67">
        <f>IFERROR(VLOOKUP(E701,INPUTS!$A$44:$B$103,2,0),0)</f>
        <v>0</v>
      </c>
      <c r="Z701" s="15">
        <f t="shared" si="778"/>
        <v>0</v>
      </c>
      <c r="AA701" s="20">
        <f>IFERROR(VLOOKUP(E701,INPUTS!$A$44:$C$103,3,0),SCENARIOS!$J$24)</f>
        <v>0.01</v>
      </c>
      <c r="AB701" s="15">
        <f t="shared" ref="AB701:AF701" si="844">$T701*AA701*(1+$Q701)^AB$2</f>
        <v>585.830963832632</v>
      </c>
      <c r="AC701" s="20">
        <f>IFERROR(VLOOKUP($E701,INPUTS!$A$44:$G$103,4,0),SCENARIOS!$K$24)</f>
        <v>0.05</v>
      </c>
      <c r="AD701" s="15">
        <f t="shared" si="844"/>
        <v>3650.25982823073</v>
      </c>
      <c r="AE701" s="20">
        <f>IFERROR(VLOOKUP($E701,INPUTS!$A$44:$G$103,5,0),SCENARIOS!$L$24)</f>
        <v>0.1</v>
      </c>
      <c r="AF701" s="15">
        <f t="shared" si="844"/>
        <v>9097.77573136387</v>
      </c>
      <c r="AG701" s="20">
        <f>IFERROR(VLOOKUP($E701,INPUTS!$A$44:$G$103,6,0),SCENARIOS!$M$24)</f>
        <v>0.2</v>
      </c>
      <c r="AH701" s="15">
        <f t="shared" si="780"/>
        <v>22674.9675784892</v>
      </c>
      <c r="AI701" s="20">
        <f>IFERROR(VLOOKUP($E701,INPUTS!$A$44:$G$103,7,0),SCENARIOS!$N$24)</f>
        <v>0.25</v>
      </c>
      <c r="AJ701" s="15">
        <f t="shared" si="781"/>
        <v>35321.4187914793</v>
      </c>
      <c r="AL701" t="str">
        <f t="shared" si="784"/>
        <v>Y</v>
      </c>
      <c r="AM701" s="21">
        <f t="shared" si="785"/>
        <v>141285.675165917</v>
      </c>
    </row>
    <row r="702" ht="15" customHeight="1" spans="1:39">
      <c r="A702" s="6" t="s">
        <v>2452</v>
      </c>
      <c r="B702" s="52" t="s">
        <v>437</v>
      </c>
      <c r="C702" s="52" t="s">
        <v>438</v>
      </c>
      <c r="D702" s="52" t="s">
        <v>929</v>
      </c>
      <c r="E702" s="10" t="s">
        <v>440</v>
      </c>
      <c r="F702" s="52" t="s">
        <v>439</v>
      </c>
      <c r="G702" s="52" t="s">
        <v>177</v>
      </c>
      <c r="H702" s="52" t="s">
        <v>1448</v>
      </c>
      <c r="I702" s="52" t="s">
        <v>1449</v>
      </c>
      <c r="J702" s="52" t="s">
        <v>165</v>
      </c>
      <c r="K702" s="52" t="s">
        <v>931</v>
      </c>
      <c r="L702" s="53" t="s">
        <v>295</v>
      </c>
      <c r="M702" s="13">
        <v>991</v>
      </c>
      <c r="N702" s="14">
        <f t="shared" si="782"/>
        <v>2.71506849315068</v>
      </c>
      <c r="O702" s="15">
        <v>5380</v>
      </c>
      <c r="P702" s="15">
        <f t="shared" si="824"/>
        <v>5331580</v>
      </c>
      <c r="Q702" s="16">
        <f>IFERROR(VLOOKUP(G702,SCENARIOS!$A$13:$E$18,3,0),0.025)</f>
        <v>0.045</v>
      </c>
      <c r="R702" s="52">
        <f>IFERROR(VLOOKUP(L702,INPUTS!$A$107:$B$120,2,0),0.0082)</f>
        <v>0.0089</v>
      </c>
      <c r="S702" s="52">
        <f t="shared" si="825"/>
        <v>47.882</v>
      </c>
      <c r="T702" s="15">
        <f t="shared" si="826"/>
        <v>47451.062</v>
      </c>
      <c r="U702" s="15">
        <f>T702/INPUTS!$B$7*1000</f>
        <v>59313827.5</v>
      </c>
      <c r="V702" s="15">
        <f>T702*INPUTS!$B$6</f>
        <v>149945.35592</v>
      </c>
      <c r="W702" s="54" t="s">
        <v>396</v>
      </c>
      <c r="X702" s="54" t="s">
        <v>396</v>
      </c>
      <c r="Y702" s="67">
        <f>IFERROR(VLOOKUP(E702,INPUTS!$A$44:$B$103,2,0),0)</f>
        <v>0</v>
      </c>
      <c r="Z702" s="15">
        <f t="shared" si="778"/>
        <v>0</v>
      </c>
      <c r="AA702" s="20">
        <f>IFERROR(VLOOKUP(E702,INPUTS!$A$44:$C$103,3,0),SCENARIOS!$J$24)</f>
        <v>0.01</v>
      </c>
      <c r="AB702" s="15">
        <f t="shared" ref="AB702:AF702" si="845">$T702*AA702*(1+$Q702)^AB$2</f>
        <v>591.326563868585</v>
      </c>
      <c r="AC702" s="20">
        <f>IFERROR(VLOOKUP($E702,INPUTS!$A$44:$G$103,4,0),SCENARIOS!$K$24)</f>
        <v>0.05</v>
      </c>
      <c r="AD702" s="15">
        <f t="shared" si="845"/>
        <v>3684.50241573759</v>
      </c>
      <c r="AE702" s="20">
        <f>IFERROR(VLOOKUP($E702,INPUTS!$A$44:$G$103,5,0),SCENARIOS!$L$24)</f>
        <v>0.1</v>
      </c>
      <c r="AF702" s="15">
        <f t="shared" si="845"/>
        <v>9183.12071946297</v>
      </c>
      <c r="AG702" s="20">
        <f>IFERROR(VLOOKUP($E702,INPUTS!$A$44:$G$103,6,0),SCENARIOS!$M$24)</f>
        <v>0.2</v>
      </c>
      <c r="AH702" s="15">
        <f t="shared" si="780"/>
        <v>22887.6783437658</v>
      </c>
      <c r="AI702" s="20">
        <f>IFERROR(VLOOKUP($E702,INPUTS!$A$44:$G$103,7,0),SCENARIOS!$N$24)</f>
        <v>0.25</v>
      </c>
      <c r="AJ702" s="15">
        <f t="shared" si="781"/>
        <v>35652.7641835194</v>
      </c>
      <c r="AL702" t="str">
        <f t="shared" si="784"/>
        <v>N</v>
      </c>
      <c r="AM702" s="21">
        <f t="shared" si="785"/>
        <v>142611.056734078</v>
      </c>
    </row>
    <row r="703" ht="15" customHeight="1" spans="1:39">
      <c r="A703" s="24" t="s">
        <v>2453</v>
      </c>
      <c r="B703" s="52" t="s">
        <v>437</v>
      </c>
      <c r="C703" s="52" t="s">
        <v>438</v>
      </c>
      <c r="D703" s="52" t="s">
        <v>929</v>
      </c>
      <c r="E703" s="10" t="s">
        <v>440</v>
      </c>
      <c r="F703" s="52" t="s">
        <v>439</v>
      </c>
      <c r="G703" s="52" t="s">
        <v>177</v>
      </c>
      <c r="H703" s="52" t="s">
        <v>214</v>
      </c>
      <c r="I703" s="52" t="s">
        <v>591</v>
      </c>
      <c r="J703" s="52" t="s">
        <v>165</v>
      </c>
      <c r="K703" s="52" t="s">
        <v>931</v>
      </c>
      <c r="L703" s="53" t="s">
        <v>295</v>
      </c>
      <c r="M703" s="13">
        <v>660</v>
      </c>
      <c r="N703" s="14">
        <f t="shared" si="782"/>
        <v>1.80821917808219</v>
      </c>
      <c r="O703" s="15">
        <v>5430</v>
      </c>
      <c r="P703" s="15">
        <f t="shared" si="824"/>
        <v>3583800</v>
      </c>
      <c r="Q703" s="16">
        <f>IFERROR(VLOOKUP(G703,SCENARIOS!$A$13:$E$18,3,0),0.025)</f>
        <v>0.045</v>
      </c>
      <c r="R703" s="52">
        <f>IFERROR(VLOOKUP(L703,INPUTS!$A$107:$B$120,2,0),0.0082)</f>
        <v>0.0089</v>
      </c>
      <c r="S703" s="52">
        <f t="shared" si="825"/>
        <v>48.327</v>
      </c>
      <c r="T703" s="15">
        <f t="shared" si="826"/>
        <v>31895.82</v>
      </c>
      <c r="U703" s="15">
        <f>T703/INPUTS!$B$7*1000</f>
        <v>39869775</v>
      </c>
      <c r="V703" s="15">
        <f>T703*INPUTS!$B$6</f>
        <v>100790.7912</v>
      </c>
      <c r="W703" s="54" t="s">
        <v>396</v>
      </c>
      <c r="X703" s="54" t="s">
        <v>396</v>
      </c>
      <c r="Y703" s="67">
        <f>IFERROR(VLOOKUP(E703,INPUTS!$A$44:$B$103,2,0),0)</f>
        <v>0</v>
      </c>
      <c r="Z703" s="15">
        <f t="shared" si="778"/>
        <v>0</v>
      </c>
      <c r="AA703" s="20">
        <f>IFERROR(VLOOKUP(E703,INPUTS!$A$44:$C$103,3,0),SCENARIOS!$J$24)</f>
        <v>0.01</v>
      </c>
      <c r="AB703" s="15">
        <f t="shared" ref="AB703:AF703" si="846">$T703*AA703*(1+$Q703)^AB$2</f>
        <v>397.479947706353</v>
      </c>
      <c r="AC703" s="20">
        <f>IFERROR(VLOOKUP($E703,INPUTS!$A$44:$G$103,4,0),SCENARIOS!$K$24)</f>
        <v>0.05</v>
      </c>
      <c r="AD703" s="15">
        <f t="shared" si="846"/>
        <v>2476.66165705483</v>
      </c>
      <c r="AE703" s="20">
        <f>IFERROR(VLOOKUP($E703,INPUTS!$A$44:$G$103,5,0),SCENARIOS!$L$24)</f>
        <v>0.1</v>
      </c>
      <c r="AF703" s="15">
        <f t="shared" si="846"/>
        <v>6172.74204539956</v>
      </c>
      <c r="AG703" s="20">
        <f>IFERROR(VLOOKUP($E703,INPUTS!$A$44:$G$103,6,0),SCENARIOS!$M$24)</f>
        <v>0.2</v>
      </c>
      <c r="AH703" s="15">
        <f t="shared" si="780"/>
        <v>15384.7192855379</v>
      </c>
      <c r="AI703" s="20">
        <f>IFERROR(VLOOKUP($E703,INPUTS!$A$44:$G$103,7,0),SCENARIOS!$N$24)</f>
        <v>0.25</v>
      </c>
      <c r="AJ703" s="15">
        <f t="shared" si="781"/>
        <v>23965.1991118762</v>
      </c>
      <c r="AL703" t="str">
        <f t="shared" si="784"/>
        <v>N</v>
      </c>
      <c r="AM703" s="21">
        <f t="shared" si="785"/>
        <v>95860.7964475049</v>
      </c>
    </row>
    <row r="704" ht="15" customHeight="1" spans="1:39">
      <c r="A704" s="6" t="s">
        <v>2454</v>
      </c>
      <c r="B704" s="52" t="s">
        <v>437</v>
      </c>
      <c r="C704" s="52" t="s">
        <v>438</v>
      </c>
      <c r="D704" s="52" t="s">
        <v>929</v>
      </c>
      <c r="E704" s="10" t="s">
        <v>440</v>
      </c>
      <c r="F704" s="52" t="s">
        <v>439</v>
      </c>
      <c r="G704" s="52" t="s">
        <v>177</v>
      </c>
      <c r="H704" s="52" t="s">
        <v>212</v>
      </c>
      <c r="I704" s="52" t="s">
        <v>597</v>
      </c>
      <c r="J704" s="52" t="s">
        <v>165</v>
      </c>
      <c r="K704" s="52" t="s">
        <v>931</v>
      </c>
      <c r="L704" s="53" t="s">
        <v>295</v>
      </c>
      <c r="M704" s="13">
        <v>660</v>
      </c>
      <c r="N704" s="14">
        <f t="shared" si="782"/>
        <v>1.80821917808219</v>
      </c>
      <c r="O704" s="15">
        <v>5020</v>
      </c>
      <c r="P704" s="15">
        <f t="shared" si="824"/>
        <v>3313200</v>
      </c>
      <c r="Q704" s="16">
        <f>IFERROR(VLOOKUP(G704,SCENARIOS!$A$13:$E$18,3,0),0.025)</f>
        <v>0.045</v>
      </c>
      <c r="R704" s="52">
        <f>IFERROR(VLOOKUP(L704,INPUTS!$A$107:$B$120,2,0),0.0082)</f>
        <v>0.0089</v>
      </c>
      <c r="S704" s="52">
        <f t="shared" si="825"/>
        <v>44.678</v>
      </c>
      <c r="T704" s="15">
        <f t="shared" si="826"/>
        <v>29487.48</v>
      </c>
      <c r="U704" s="15">
        <f>T704/INPUTS!$B$7*1000</f>
        <v>36859350</v>
      </c>
      <c r="V704" s="15">
        <f>T704*INPUTS!$B$6</f>
        <v>93180.4368</v>
      </c>
      <c r="W704" s="54" t="s">
        <v>396</v>
      </c>
      <c r="X704" s="54" t="s">
        <v>396</v>
      </c>
      <c r="Y704" s="67">
        <f>IFERROR(VLOOKUP(E704,INPUTS!$A$44:$B$103,2,0),0)</f>
        <v>0</v>
      </c>
      <c r="Z704" s="15">
        <f t="shared" si="778"/>
        <v>0</v>
      </c>
      <c r="AA704" s="20">
        <f>IFERROR(VLOOKUP(E704,INPUTS!$A$44:$C$103,3,0),SCENARIOS!$J$24)</f>
        <v>0.01</v>
      </c>
      <c r="AB704" s="15">
        <f t="shared" ref="AB704:AF704" si="847">$T704*AA704*(1+$Q704)^AB$2</f>
        <v>367.467649629078</v>
      </c>
      <c r="AC704" s="20">
        <f>IFERROR(VLOOKUP($E704,INPUTS!$A$44:$G$103,4,0),SCENARIOS!$K$24)</f>
        <v>0.05</v>
      </c>
      <c r="AD704" s="15">
        <f t="shared" si="847"/>
        <v>2289.65773819802</v>
      </c>
      <c r="AE704" s="20">
        <f>IFERROR(VLOOKUP($E704,INPUTS!$A$44:$G$103,5,0),SCENARIOS!$L$24)</f>
        <v>0.1</v>
      </c>
      <c r="AF704" s="15">
        <f t="shared" si="847"/>
        <v>5706.66023350015</v>
      </c>
      <c r="AG704" s="20">
        <f>IFERROR(VLOOKUP($E704,INPUTS!$A$44:$G$103,6,0),SCENARIOS!$M$24)</f>
        <v>0.2</v>
      </c>
      <c r="AH704" s="15">
        <f t="shared" si="780"/>
        <v>14223.0738146225</v>
      </c>
      <c r="AI704" s="20">
        <f>IFERROR(VLOOKUP($E704,INPUTS!$A$44:$G$103,7,0),SCENARIOS!$N$24)</f>
        <v>0.25</v>
      </c>
      <c r="AJ704" s="15">
        <f t="shared" si="781"/>
        <v>22155.6721071121</v>
      </c>
      <c r="AL704" t="str">
        <f t="shared" si="784"/>
        <v>Y</v>
      </c>
      <c r="AM704" s="21">
        <f t="shared" si="785"/>
        <v>88622.6884284483</v>
      </c>
    </row>
    <row r="705" ht="15" customHeight="1" spans="1:39">
      <c r="A705" s="24" t="s">
        <v>2455</v>
      </c>
      <c r="B705" s="52" t="s">
        <v>437</v>
      </c>
      <c r="C705" s="52" t="s">
        <v>438</v>
      </c>
      <c r="D705" s="52" t="s">
        <v>929</v>
      </c>
      <c r="E705" s="10" t="s">
        <v>440</v>
      </c>
      <c r="F705" s="52" t="s">
        <v>439</v>
      </c>
      <c r="G705" s="52" t="s">
        <v>177</v>
      </c>
      <c r="H705" s="52" t="s">
        <v>223</v>
      </c>
      <c r="I705" s="52" t="s">
        <v>665</v>
      </c>
      <c r="J705" s="52" t="s">
        <v>165</v>
      </c>
      <c r="K705" s="52" t="s">
        <v>931</v>
      </c>
      <c r="L705" s="53" t="s">
        <v>295</v>
      </c>
      <c r="M705" s="13">
        <v>1320</v>
      </c>
      <c r="N705" s="14">
        <f t="shared" si="782"/>
        <v>3.61643835616438</v>
      </c>
      <c r="O705" s="15">
        <v>3620</v>
      </c>
      <c r="P705" s="15">
        <f t="shared" si="824"/>
        <v>4778400</v>
      </c>
      <c r="Q705" s="16">
        <f>IFERROR(VLOOKUP(G705,SCENARIOS!$A$13:$E$18,3,0),0.025)</f>
        <v>0.045</v>
      </c>
      <c r="R705" s="52">
        <f>IFERROR(VLOOKUP(L705,INPUTS!$A$107:$B$120,2,0),0.0082)</f>
        <v>0.0089</v>
      </c>
      <c r="S705" s="52">
        <f t="shared" si="825"/>
        <v>32.218</v>
      </c>
      <c r="T705" s="15">
        <f t="shared" si="826"/>
        <v>42527.76</v>
      </c>
      <c r="U705" s="15">
        <f>T705/INPUTS!$B$7*1000</f>
        <v>53159700</v>
      </c>
      <c r="V705" s="15">
        <f>T705*INPUTS!$B$6</f>
        <v>134387.7216</v>
      </c>
      <c r="W705" s="54" t="s">
        <v>396</v>
      </c>
      <c r="X705" s="54" t="s">
        <v>396</v>
      </c>
      <c r="Y705" s="67">
        <f>IFERROR(VLOOKUP(E705,INPUTS!$A$44:$B$103,2,0),0)</f>
        <v>0</v>
      </c>
      <c r="Z705" s="15">
        <f t="shared" si="778"/>
        <v>0</v>
      </c>
      <c r="AA705" s="20">
        <f>IFERROR(VLOOKUP(E705,INPUTS!$A$44:$C$103,3,0),SCENARIOS!$J$24)</f>
        <v>0.01</v>
      </c>
      <c r="AB705" s="15">
        <f t="shared" ref="AB705:AF705" si="848">$T705*AA705*(1+$Q705)^AB$2</f>
        <v>529.97326360847</v>
      </c>
      <c r="AC705" s="20">
        <f>IFERROR(VLOOKUP($E705,INPUTS!$A$44:$G$103,4,0),SCENARIOS!$K$24)</f>
        <v>0.05</v>
      </c>
      <c r="AD705" s="15">
        <f t="shared" si="848"/>
        <v>3302.21554273977</v>
      </c>
      <c r="AE705" s="20">
        <f>IFERROR(VLOOKUP($E705,INPUTS!$A$44:$G$103,5,0),SCENARIOS!$L$24)</f>
        <v>0.1</v>
      </c>
      <c r="AF705" s="15">
        <f t="shared" si="848"/>
        <v>8230.32272719942</v>
      </c>
      <c r="AG705" s="20">
        <f>IFERROR(VLOOKUP($E705,INPUTS!$A$44:$G$103,6,0),SCENARIOS!$M$24)</f>
        <v>0.2</v>
      </c>
      <c r="AH705" s="15">
        <f t="shared" si="780"/>
        <v>20512.9590473838</v>
      </c>
      <c r="AI705" s="20">
        <f>IFERROR(VLOOKUP($E705,INPUTS!$A$44:$G$103,7,0),SCENARIOS!$N$24)</f>
        <v>0.25</v>
      </c>
      <c r="AJ705" s="15">
        <f t="shared" si="781"/>
        <v>31953.598815835</v>
      </c>
      <c r="AL705" t="str">
        <f t="shared" si="784"/>
        <v>Y</v>
      </c>
      <c r="AM705" s="21">
        <f t="shared" si="785"/>
        <v>127814.39526334</v>
      </c>
    </row>
    <row r="706" ht="15" customHeight="1" spans="1:39">
      <c r="A706" s="6" t="s">
        <v>2456</v>
      </c>
      <c r="B706" s="52" t="s">
        <v>437</v>
      </c>
      <c r="C706" s="52" t="s">
        <v>438</v>
      </c>
      <c r="D706" s="52" t="s">
        <v>929</v>
      </c>
      <c r="E706" s="10" t="s">
        <v>440</v>
      </c>
      <c r="F706" s="52" t="s">
        <v>439</v>
      </c>
      <c r="G706" s="52" t="s">
        <v>177</v>
      </c>
      <c r="H706" s="52" t="s">
        <v>460</v>
      </c>
      <c r="I706" s="52" t="s">
        <v>459</v>
      </c>
      <c r="J706" s="56" t="s">
        <v>185</v>
      </c>
      <c r="K706" s="52" t="s">
        <v>931</v>
      </c>
      <c r="L706" s="53" t="s">
        <v>295</v>
      </c>
      <c r="M706" s="13">
        <v>1320</v>
      </c>
      <c r="N706" s="14">
        <f t="shared" si="782"/>
        <v>3.61643835616438</v>
      </c>
      <c r="O706" s="15">
        <v>2960</v>
      </c>
      <c r="P706" s="15">
        <f t="shared" si="824"/>
        <v>3907200</v>
      </c>
      <c r="Q706" s="16">
        <f>IFERROR(VLOOKUP(G706,SCENARIOS!$A$13:$E$18,3,0),0.025)</f>
        <v>0.045</v>
      </c>
      <c r="R706" s="52">
        <f>IFERROR(VLOOKUP(L706,INPUTS!$A$107:$B$120,2,0),0.0082)</f>
        <v>0.0089</v>
      </c>
      <c r="S706" s="52">
        <f t="shared" si="825"/>
        <v>26.344</v>
      </c>
      <c r="T706" s="15">
        <f t="shared" si="826"/>
        <v>34774.08</v>
      </c>
      <c r="U706" s="15">
        <f>T706/INPUTS!$B$7*1000</f>
        <v>43467600</v>
      </c>
      <c r="V706" s="15">
        <f>T706*INPUTS!$B$6</f>
        <v>109886.0928</v>
      </c>
      <c r="W706" s="54" t="s">
        <v>396</v>
      </c>
      <c r="X706" s="54" t="s">
        <v>396</v>
      </c>
      <c r="Y706" s="67">
        <f>IFERROR(VLOOKUP(E706,INPUTS!$A$44:$B$103,2,0),0)</f>
        <v>0</v>
      </c>
      <c r="Z706" s="15">
        <f t="shared" si="778"/>
        <v>0</v>
      </c>
      <c r="AA706" s="20">
        <f>IFERROR(VLOOKUP(E706,INPUTS!$A$44:$C$103,3,0),SCENARIOS!$J$24)</f>
        <v>0.01</v>
      </c>
      <c r="AB706" s="15">
        <f t="shared" ref="AB706:AF706" si="849">$T706*AA706*(1+$Q706)^AB$2</f>
        <v>433.348303945048</v>
      </c>
      <c r="AC706" s="20">
        <f>IFERROR(VLOOKUP($E706,INPUTS!$A$44:$G$103,4,0),SCENARIOS!$K$24)</f>
        <v>0.05</v>
      </c>
      <c r="AD706" s="15">
        <f t="shared" si="849"/>
        <v>2700.15414544467</v>
      </c>
      <c r="AE706" s="20">
        <f>IFERROR(VLOOKUP($E706,INPUTS!$A$44:$G$103,5,0),SCENARIOS!$L$24)</f>
        <v>0.1</v>
      </c>
      <c r="AF706" s="15">
        <f t="shared" si="849"/>
        <v>6729.76664986472</v>
      </c>
      <c r="AG706" s="20">
        <f>IFERROR(VLOOKUP($E706,INPUTS!$A$44:$G$103,6,0),SCENARIOS!$M$24)</f>
        <v>0.2</v>
      </c>
      <c r="AH706" s="15">
        <f t="shared" si="780"/>
        <v>16773.0272873636</v>
      </c>
      <c r="AI706" s="20">
        <f>IFERROR(VLOOKUP($E706,INPUTS!$A$44:$G$103,7,0),SCENARIOS!$N$24)</f>
        <v>0.25</v>
      </c>
      <c r="AJ706" s="15">
        <f t="shared" si="781"/>
        <v>26127.8045565943</v>
      </c>
      <c r="AL706" t="str">
        <f t="shared" si="784"/>
        <v>Y</v>
      </c>
      <c r="AM706" s="21">
        <f t="shared" si="785"/>
        <v>104511.218226377</v>
      </c>
    </row>
    <row r="707" ht="15" customHeight="1" spans="1:39">
      <c r="A707" s="24" t="s">
        <v>2457</v>
      </c>
      <c r="B707" s="52" t="s">
        <v>437</v>
      </c>
      <c r="C707" s="52" t="s">
        <v>438</v>
      </c>
      <c r="D707" s="52" t="s">
        <v>929</v>
      </c>
      <c r="E707" s="10" t="s">
        <v>440</v>
      </c>
      <c r="F707" s="52" t="s">
        <v>439</v>
      </c>
      <c r="G707" s="52" t="s">
        <v>177</v>
      </c>
      <c r="H707" s="52" t="s">
        <v>221</v>
      </c>
      <c r="I707" s="52" t="s">
        <v>662</v>
      </c>
      <c r="J707" s="52" t="s">
        <v>165</v>
      </c>
      <c r="K707" s="52" t="s">
        <v>931</v>
      </c>
      <c r="L707" s="53" t="s">
        <v>295</v>
      </c>
      <c r="M707" s="13">
        <v>660</v>
      </c>
      <c r="N707" s="14">
        <f t="shared" si="782"/>
        <v>1.80821917808219</v>
      </c>
      <c r="O707" s="15">
        <v>4790</v>
      </c>
      <c r="P707" s="15">
        <f t="shared" si="824"/>
        <v>3161400</v>
      </c>
      <c r="Q707" s="16">
        <f>IFERROR(VLOOKUP(G707,SCENARIOS!$A$13:$E$18,3,0),0.025)</f>
        <v>0.045</v>
      </c>
      <c r="R707" s="52">
        <f>IFERROR(VLOOKUP(L707,INPUTS!$A$107:$B$120,2,0),0.0082)</f>
        <v>0.0089</v>
      </c>
      <c r="S707" s="52">
        <f t="shared" si="825"/>
        <v>42.631</v>
      </c>
      <c r="T707" s="15">
        <f t="shared" si="826"/>
        <v>28136.46</v>
      </c>
      <c r="U707" s="15">
        <f>T707/INPUTS!$B$7*1000</f>
        <v>35170575</v>
      </c>
      <c r="V707" s="15">
        <f>T707*INPUTS!$B$6</f>
        <v>88911.2136</v>
      </c>
      <c r="W707" s="54" t="s">
        <v>396</v>
      </c>
      <c r="X707" s="54" t="s">
        <v>396</v>
      </c>
      <c r="Y707" s="67">
        <f>IFERROR(VLOOKUP(E707,INPUTS!$A$44:$B$103,2,0),0)</f>
        <v>0</v>
      </c>
      <c r="Z707" s="15">
        <f t="shared" si="778"/>
        <v>0</v>
      </c>
      <c r="AA707" s="20">
        <f>IFERROR(VLOOKUP(E707,INPUTS!$A$44:$C$103,3,0),SCENARIOS!$J$24)</f>
        <v>0.01</v>
      </c>
      <c r="AB707" s="15">
        <f t="shared" ref="AB707:AF707" si="850">$T707*AA707*(1+$Q707)^AB$2</f>
        <v>350.631482414996</v>
      </c>
      <c r="AC707" s="20">
        <f>IFERROR(VLOOKUP($E707,INPUTS!$A$44:$G$103,4,0),SCENARIOS!$K$24)</f>
        <v>0.05</v>
      </c>
      <c r="AD707" s="15">
        <f t="shared" si="850"/>
        <v>2184.75310079054</v>
      </c>
      <c r="AE707" s="20">
        <f>IFERROR(VLOOKUP($E707,INPUTS!$A$44:$G$103,5,0),SCENARIOS!$L$24)</f>
        <v>0.1</v>
      </c>
      <c r="AF707" s="15">
        <f t="shared" si="850"/>
        <v>5445.19970487365</v>
      </c>
      <c r="AG707" s="20">
        <f>IFERROR(VLOOKUP($E707,INPUTS!$A$44:$G$103,6,0),SCENARIOS!$M$24)</f>
        <v>0.2</v>
      </c>
      <c r="AH707" s="15">
        <f t="shared" si="780"/>
        <v>13571.4190382553</v>
      </c>
      <c r="AI707" s="20">
        <f>IFERROR(VLOOKUP($E707,INPUTS!$A$44:$G$103,7,0),SCENARIOS!$N$24)</f>
        <v>0.25</v>
      </c>
      <c r="AJ707" s="15">
        <f t="shared" si="781"/>
        <v>21140.5715922444</v>
      </c>
      <c r="AL707" t="str">
        <f t="shared" si="784"/>
        <v>Y</v>
      </c>
      <c r="AM707" s="21">
        <f t="shared" si="785"/>
        <v>84562.2863689776</v>
      </c>
    </row>
    <row r="708" ht="15" customHeight="1" spans="1:39">
      <c r="A708" s="6" t="s">
        <v>2458</v>
      </c>
      <c r="B708" s="52" t="s">
        <v>437</v>
      </c>
      <c r="C708" s="52" t="s">
        <v>438</v>
      </c>
      <c r="D708" s="52" t="s">
        <v>929</v>
      </c>
      <c r="E708" s="10" t="s">
        <v>440</v>
      </c>
      <c r="F708" s="52" t="s">
        <v>439</v>
      </c>
      <c r="G708" s="52" t="s">
        <v>177</v>
      </c>
      <c r="H708" s="52" t="s">
        <v>725</v>
      </c>
      <c r="I708" s="52" t="s">
        <v>1721</v>
      </c>
      <c r="J708" s="52" t="s">
        <v>165</v>
      </c>
      <c r="K708" s="52" t="s">
        <v>931</v>
      </c>
      <c r="L708" s="53" t="s">
        <v>295</v>
      </c>
      <c r="M708" s="13">
        <v>660</v>
      </c>
      <c r="N708" s="14">
        <f t="shared" si="782"/>
        <v>1.80821917808219</v>
      </c>
      <c r="O708" s="15">
        <v>4760</v>
      </c>
      <c r="P708" s="15">
        <f t="shared" si="824"/>
        <v>3141600</v>
      </c>
      <c r="Q708" s="16">
        <f>IFERROR(VLOOKUP(G708,SCENARIOS!$A$13:$E$18,3,0),0.025)</f>
        <v>0.045</v>
      </c>
      <c r="R708" s="52">
        <f>IFERROR(VLOOKUP(L708,INPUTS!$A$107:$B$120,2,0),0.0082)</f>
        <v>0.0089</v>
      </c>
      <c r="S708" s="52">
        <f t="shared" si="825"/>
        <v>42.364</v>
      </c>
      <c r="T708" s="15">
        <f t="shared" si="826"/>
        <v>27960.24</v>
      </c>
      <c r="U708" s="15">
        <f>T708/INPUTS!$B$7*1000</f>
        <v>34950300</v>
      </c>
      <c r="V708" s="15">
        <f>T708*INPUTS!$B$6</f>
        <v>88354.3584</v>
      </c>
      <c r="W708" s="54" t="s">
        <v>396</v>
      </c>
      <c r="X708" s="54" t="s">
        <v>396</v>
      </c>
      <c r="Y708" s="67">
        <f>IFERROR(VLOOKUP(E708,INPUTS!$A$44:$B$103,2,0),0)</f>
        <v>0</v>
      </c>
      <c r="Z708" s="15">
        <f t="shared" ref="Z708:Z771" si="851">T708*Y708</f>
        <v>0</v>
      </c>
      <c r="AA708" s="20">
        <f>IFERROR(VLOOKUP(E708,INPUTS!$A$44:$C$103,3,0),SCENARIOS!$J$24)</f>
        <v>0.01</v>
      </c>
      <c r="AB708" s="15">
        <f t="shared" ref="AB708:AF708" si="852">$T708*AA708*(1+$Q708)^AB$2</f>
        <v>348.435460604464</v>
      </c>
      <c r="AC708" s="20">
        <f>IFERROR(VLOOKUP($E708,INPUTS!$A$44:$G$103,4,0),SCENARIOS!$K$24)</f>
        <v>0.05</v>
      </c>
      <c r="AD708" s="15">
        <f t="shared" si="852"/>
        <v>2171.06988721565</v>
      </c>
      <c r="AE708" s="20">
        <f>IFERROR(VLOOKUP($E708,INPUTS!$A$44:$G$103,5,0),SCENARIOS!$L$24)</f>
        <v>0.1</v>
      </c>
      <c r="AF708" s="15">
        <f t="shared" si="852"/>
        <v>5411.09615766149</v>
      </c>
      <c r="AG708" s="20">
        <f>IFERROR(VLOOKUP($E708,INPUTS!$A$44:$G$103,6,0),SCENARIOS!$M$24)</f>
        <v>0.2</v>
      </c>
      <c r="AH708" s="15">
        <f t="shared" ref="AH708:AH771" si="853">$T708*AG708*(1+$Q708)^AH$2</f>
        <v>13486.420589164</v>
      </c>
      <c r="AI708" s="20">
        <f>IFERROR(VLOOKUP($E708,INPUTS!$A$44:$G$103,7,0),SCENARIOS!$N$24)</f>
        <v>0.25</v>
      </c>
      <c r="AJ708" s="15">
        <f t="shared" ref="AJ708:AJ771" si="854">$T708*AI708*(1+$Q708)^AJ$2</f>
        <v>21008.1671772617</v>
      </c>
      <c r="AL708" t="str">
        <f t="shared" si="784"/>
        <v>N</v>
      </c>
      <c r="AM708" s="21">
        <f t="shared" si="785"/>
        <v>84032.6687090466</v>
      </c>
    </row>
    <row r="709" ht="15" customHeight="1" spans="1:39">
      <c r="A709" s="24" t="s">
        <v>2459</v>
      </c>
      <c r="B709" s="52" t="s">
        <v>437</v>
      </c>
      <c r="C709" s="52" t="s">
        <v>438</v>
      </c>
      <c r="D709" s="52" t="s">
        <v>929</v>
      </c>
      <c r="E709" s="10" t="s">
        <v>440</v>
      </c>
      <c r="F709" s="52" t="s">
        <v>439</v>
      </c>
      <c r="G709" s="52" t="s">
        <v>177</v>
      </c>
      <c r="H709" s="52" t="s">
        <v>216</v>
      </c>
      <c r="I709" s="52" t="s">
        <v>588</v>
      </c>
      <c r="J709" s="52" t="s">
        <v>165</v>
      </c>
      <c r="K709" s="52" t="s">
        <v>931</v>
      </c>
      <c r="L709" s="53" t="s">
        <v>295</v>
      </c>
      <c r="M709" s="13">
        <v>660</v>
      </c>
      <c r="N709" s="14">
        <f t="shared" ref="N709:N772" si="855">M709/365</f>
        <v>1.80821917808219</v>
      </c>
      <c r="O709" s="15">
        <v>4450</v>
      </c>
      <c r="P709" s="15">
        <f t="shared" si="824"/>
        <v>2937000</v>
      </c>
      <c r="Q709" s="16">
        <f>IFERROR(VLOOKUP(G709,SCENARIOS!$A$13:$E$18,3,0),0.025)</f>
        <v>0.045</v>
      </c>
      <c r="R709" s="52">
        <f>IFERROR(VLOOKUP(L709,INPUTS!$A$107:$B$120,2,0),0.0082)</f>
        <v>0.0089</v>
      </c>
      <c r="S709" s="52">
        <f t="shared" si="825"/>
        <v>39.605</v>
      </c>
      <c r="T709" s="15">
        <f t="shared" si="826"/>
        <v>26139.3</v>
      </c>
      <c r="U709" s="15">
        <f>T709/INPUTS!$B$7*1000</f>
        <v>32674125</v>
      </c>
      <c r="V709" s="15">
        <f>T709*INPUTS!$B$6</f>
        <v>82600.188</v>
      </c>
      <c r="W709" s="54" t="s">
        <v>396</v>
      </c>
      <c r="X709" s="54" t="s">
        <v>396</v>
      </c>
      <c r="Y709" s="67">
        <f>IFERROR(VLOOKUP(E709,INPUTS!$A$44:$B$103,2,0),0)</f>
        <v>0</v>
      </c>
      <c r="Z709" s="15">
        <f t="shared" si="851"/>
        <v>0</v>
      </c>
      <c r="AA709" s="20">
        <f>IFERROR(VLOOKUP(E709,INPUTS!$A$44:$C$103,3,0),SCENARIOS!$J$24)</f>
        <v>0.01</v>
      </c>
      <c r="AB709" s="15">
        <f t="shared" ref="AB709:AF709" si="856">$T709*AA709*(1+$Q709)^AB$2</f>
        <v>325.743235228963</v>
      </c>
      <c r="AC709" s="20">
        <f>IFERROR(VLOOKUP($E709,INPUTS!$A$44:$G$103,4,0),SCENARIOS!$K$24)</f>
        <v>0.05</v>
      </c>
      <c r="AD709" s="15">
        <f t="shared" si="856"/>
        <v>2029.67668027513</v>
      </c>
      <c r="AE709" s="20">
        <f>IFERROR(VLOOKUP($E709,INPUTS!$A$44:$G$103,5,0),SCENARIOS!$L$24)</f>
        <v>0.1</v>
      </c>
      <c r="AF709" s="15">
        <f t="shared" si="856"/>
        <v>5058.69283646926</v>
      </c>
      <c r="AG709" s="20">
        <f>IFERROR(VLOOKUP($E709,INPUTS!$A$44:$G$103,6,0),SCENARIOS!$M$24)</f>
        <v>0.2</v>
      </c>
      <c r="AH709" s="15">
        <f t="shared" si="853"/>
        <v>12608.1032818865</v>
      </c>
      <c r="AI709" s="20">
        <f>IFERROR(VLOOKUP($E709,INPUTS!$A$44:$G$103,7,0),SCENARIOS!$N$24)</f>
        <v>0.25</v>
      </c>
      <c r="AJ709" s="15">
        <f t="shared" si="854"/>
        <v>19639.98822244</v>
      </c>
      <c r="AL709" t="str">
        <f t="shared" ref="AL709:AL772" si="857">IF(H709="MULTI","MULTI",IF(COUNTIFS($E$4:$E$1277,H709,$H$4:$H$1277,E709)&gt;0,"Y","N"))</f>
        <v>Y</v>
      </c>
      <c r="AM709" s="21">
        <f t="shared" ref="AM709:AM772" si="858">T709*((1+Q709)^25)</f>
        <v>78559.95288976</v>
      </c>
    </row>
    <row r="710" ht="15" customHeight="1" spans="1:39">
      <c r="A710" s="6" t="s">
        <v>2460</v>
      </c>
      <c r="B710" s="52" t="s">
        <v>437</v>
      </c>
      <c r="C710" s="52" t="s">
        <v>438</v>
      </c>
      <c r="D710" s="52" t="s">
        <v>929</v>
      </c>
      <c r="E710" s="10" t="s">
        <v>440</v>
      </c>
      <c r="F710" s="52" t="s">
        <v>439</v>
      </c>
      <c r="G710" s="52" t="s">
        <v>177</v>
      </c>
      <c r="H710" s="52" t="s">
        <v>213</v>
      </c>
      <c r="I710" s="52" t="s">
        <v>606</v>
      </c>
      <c r="J710" s="52" t="s">
        <v>165</v>
      </c>
      <c r="K710" s="52" t="s">
        <v>931</v>
      </c>
      <c r="L710" s="53" t="s">
        <v>295</v>
      </c>
      <c r="M710" s="13">
        <v>660</v>
      </c>
      <c r="N710" s="14">
        <f t="shared" si="855"/>
        <v>1.80821917808219</v>
      </c>
      <c r="O710" s="15">
        <v>6070</v>
      </c>
      <c r="P710" s="15">
        <f t="shared" si="824"/>
        <v>4006200</v>
      </c>
      <c r="Q710" s="16">
        <f>IFERROR(VLOOKUP(G710,SCENARIOS!$A$13:$E$18,3,0),0.025)</f>
        <v>0.045</v>
      </c>
      <c r="R710" s="52">
        <f>IFERROR(VLOOKUP(L710,INPUTS!$A$107:$B$120,2,0),0.0082)</f>
        <v>0.0089</v>
      </c>
      <c r="S710" s="52">
        <f t="shared" si="825"/>
        <v>54.023</v>
      </c>
      <c r="T710" s="15">
        <f t="shared" si="826"/>
        <v>35655.18</v>
      </c>
      <c r="U710" s="15">
        <f>T710/INPUTS!$B$7*1000</f>
        <v>44568975</v>
      </c>
      <c r="V710" s="15">
        <f>T710*INPUTS!$B$6</f>
        <v>112670.3688</v>
      </c>
      <c r="W710" s="54" t="s">
        <v>396</v>
      </c>
      <c r="X710" s="54" t="s">
        <v>396</v>
      </c>
      <c r="Y710" s="67">
        <f>IFERROR(VLOOKUP(E710,INPUTS!$A$44:$B$103,2,0),0)</f>
        <v>0</v>
      </c>
      <c r="Z710" s="15">
        <f t="shared" si="851"/>
        <v>0</v>
      </c>
      <c r="AA710" s="20">
        <f>IFERROR(VLOOKUP(E710,INPUTS!$A$44:$C$103,3,0),SCENARIOS!$J$24)</f>
        <v>0.01</v>
      </c>
      <c r="AB710" s="15">
        <f t="shared" ref="AB710:AF710" si="859">$T710*AA710*(1+$Q710)^AB$2</f>
        <v>444.328412997709</v>
      </c>
      <c r="AC710" s="20">
        <f>IFERROR(VLOOKUP($E710,INPUTS!$A$44:$G$103,4,0),SCENARIOS!$K$24)</f>
        <v>0.05</v>
      </c>
      <c r="AD710" s="15">
        <f t="shared" si="859"/>
        <v>2768.57021331911</v>
      </c>
      <c r="AE710" s="20">
        <f>IFERROR(VLOOKUP($E710,INPUTS!$A$44:$G$103,5,0),SCENARIOS!$L$24)</f>
        <v>0.1</v>
      </c>
      <c r="AF710" s="15">
        <f t="shared" si="859"/>
        <v>6900.28438592548</v>
      </c>
      <c r="AG710" s="20">
        <f>IFERROR(VLOOKUP($E710,INPUTS!$A$44:$G$103,6,0),SCENARIOS!$M$24)</f>
        <v>0.2</v>
      </c>
      <c r="AH710" s="15">
        <f t="shared" si="853"/>
        <v>17198.0195328204</v>
      </c>
      <c r="AI710" s="20">
        <f>IFERROR(VLOOKUP($E710,INPUTS!$A$44:$G$103,7,0),SCENARIOS!$N$24)</f>
        <v>0.25</v>
      </c>
      <c r="AJ710" s="15">
        <f t="shared" si="854"/>
        <v>26789.826631508</v>
      </c>
      <c r="AL710" t="str">
        <f t="shared" si="857"/>
        <v>N</v>
      </c>
      <c r="AM710" s="21">
        <f t="shared" si="858"/>
        <v>107159.306526032</v>
      </c>
    </row>
    <row r="711" ht="15" customHeight="1" spans="1:39">
      <c r="A711" s="24" t="s">
        <v>2461</v>
      </c>
      <c r="B711" s="52" t="s">
        <v>437</v>
      </c>
      <c r="C711" s="52" t="s">
        <v>438</v>
      </c>
      <c r="D711" s="52" t="s">
        <v>929</v>
      </c>
      <c r="E711" s="10" t="s">
        <v>440</v>
      </c>
      <c r="F711" s="52" t="s">
        <v>439</v>
      </c>
      <c r="G711" s="52" t="s">
        <v>177</v>
      </c>
      <c r="H711" s="52" t="s">
        <v>640</v>
      </c>
      <c r="I711" s="52" t="s">
        <v>639</v>
      </c>
      <c r="J711" s="56" t="s">
        <v>185</v>
      </c>
      <c r="K711" s="52" t="s">
        <v>931</v>
      </c>
      <c r="L711" s="53" t="s">
        <v>295</v>
      </c>
      <c r="M711" s="13">
        <v>1320</v>
      </c>
      <c r="N711" s="14">
        <f t="shared" si="855"/>
        <v>3.61643835616438</v>
      </c>
      <c r="O711" s="15">
        <v>3720</v>
      </c>
      <c r="P711" s="15">
        <f t="shared" si="824"/>
        <v>4910400</v>
      </c>
      <c r="Q711" s="16">
        <f>IFERROR(VLOOKUP(G711,SCENARIOS!$A$13:$E$18,3,0),0.025)</f>
        <v>0.045</v>
      </c>
      <c r="R711" s="52">
        <f>IFERROR(VLOOKUP(L711,INPUTS!$A$107:$B$120,2,0),0.0082)</f>
        <v>0.0089</v>
      </c>
      <c r="S711" s="52">
        <f t="shared" si="825"/>
        <v>33.108</v>
      </c>
      <c r="T711" s="15">
        <f t="shared" si="826"/>
        <v>43702.56</v>
      </c>
      <c r="U711" s="15">
        <f>T711/INPUTS!$B$7*1000</f>
        <v>54628200</v>
      </c>
      <c r="V711" s="15">
        <f>T711*INPUTS!$B$6</f>
        <v>138100.0896</v>
      </c>
      <c r="W711" s="54" t="s">
        <v>396</v>
      </c>
      <c r="X711" s="54" t="s">
        <v>396</v>
      </c>
      <c r="Y711" s="67">
        <f>IFERROR(VLOOKUP(E711,INPUTS!$A$44:$B$103,2,0),0)</f>
        <v>0</v>
      </c>
      <c r="Z711" s="15">
        <f t="shared" si="851"/>
        <v>0</v>
      </c>
      <c r="AA711" s="20">
        <f>IFERROR(VLOOKUP(E711,INPUTS!$A$44:$C$103,3,0),SCENARIOS!$J$24)</f>
        <v>0.01</v>
      </c>
      <c r="AB711" s="15">
        <f t="shared" ref="AB711:AF711" si="860">$T711*AA711*(1+$Q711)^AB$2</f>
        <v>544.613409012019</v>
      </c>
      <c r="AC711" s="20">
        <f>IFERROR(VLOOKUP($E711,INPUTS!$A$44:$G$103,4,0),SCENARIOS!$K$24)</f>
        <v>0.05</v>
      </c>
      <c r="AD711" s="15">
        <f t="shared" si="860"/>
        <v>3393.43696657236</v>
      </c>
      <c r="AE711" s="20">
        <f>IFERROR(VLOOKUP($E711,INPUTS!$A$44:$G$103,5,0),SCENARIOS!$L$24)</f>
        <v>0.1</v>
      </c>
      <c r="AF711" s="15">
        <f t="shared" si="860"/>
        <v>8457.67970861377</v>
      </c>
      <c r="AG711" s="20">
        <f>IFERROR(VLOOKUP($E711,INPUTS!$A$44:$G$103,6,0),SCENARIOS!$M$24)</f>
        <v>0.2</v>
      </c>
      <c r="AH711" s="15">
        <f t="shared" si="853"/>
        <v>21079.6153746596</v>
      </c>
      <c r="AI711" s="20">
        <f>IFERROR(VLOOKUP($E711,INPUTS!$A$44:$G$103,7,0),SCENARIOS!$N$24)</f>
        <v>0.25</v>
      </c>
      <c r="AJ711" s="15">
        <f t="shared" si="854"/>
        <v>32836.2949157199</v>
      </c>
      <c r="AL711" t="str">
        <f t="shared" si="857"/>
        <v>Y</v>
      </c>
      <c r="AM711" s="21">
        <f t="shared" si="858"/>
        <v>131345.17966288</v>
      </c>
    </row>
    <row r="712" ht="15" customHeight="1" spans="1:39">
      <c r="A712" s="6" t="s">
        <v>2462</v>
      </c>
      <c r="B712" s="52" t="s">
        <v>437</v>
      </c>
      <c r="C712" s="52" t="s">
        <v>438</v>
      </c>
      <c r="D712" s="52" t="s">
        <v>929</v>
      </c>
      <c r="E712" s="10" t="s">
        <v>440</v>
      </c>
      <c r="F712" s="52" t="s">
        <v>439</v>
      </c>
      <c r="G712" s="52" t="s">
        <v>177</v>
      </c>
      <c r="H712" s="52" t="s">
        <v>644</v>
      </c>
      <c r="I712" s="52" t="s">
        <v>643</v>
      </c>
      <c r="J712" s="56" t="s">
        <v>185</v>
      </c>
      <c r="K712" s="52" t="s">
        <v>931</v>
      </c>
      <c r="L712" s="53" t="s">
        <v>1696</v>
      </c>
      <c r="M712" s="13">
        <v>1320</v>
      </c>
      <c r="N712" s="14">
        <f t="shared" si="855"/>
        <v>3.61643835616438</v>
      </c>
      <c r="O712" s="15">
        <v>6390</v>
      </c>
      <c r="P712" s="15">
        <f t="shared" si="824"/>
        <v>8434800</v>
      </c>
      <c r="Q712" s="16">
        <f>IFERROR(VLOOKUP(G712,SCENARIOS!$A$13:$E$18,3,0),0.025)</f>
        <v>0.045</v>
      </c>
      <c r="R712" s="52">
        <f>IFERROR(VLOOKUP(L712,INPUTS!$A$107:$B$120,2,0),0.0082)</f>
        <v>0.0082</v>
      </c>
      <c r="S712" s="52">
        <f t="shared" si="825"/>
        <v>52.398</v>
      </c>
      <c r="T712" s="15">
        <f t="shared" si="826"/>
        <v>69165.36</v>
      </c>
      <c r="U712" s="15">
        <f>T712/INPUTS!$B$7*1000</f>
        <v>86456700</v>
      </c>
      <c r="V712" s="15">
        <f>T712*INPUTS!$B$6</f>
        <v>218562.5376</v>
      </c>
      <c r="W712" s="54" t="s">
        <v>396</v>
      </c>
      <c r="X712" s="54" t="s">
        <v>396</v>
      </c>
      <c r="Y712" s="67">
        <f>IFERROR(VLOOKUP(E712,INPUTS!$A$44:$B$103,2,0),0)</f>
        <v>0</v>
      </c>
      <c r="Z712" s="15">
        <f t="shared" si="851"/>
        <v>0</v>
      </c>
      <c r="AA712" s="20">
        <f>IFERROR(VLOOKUP(E712,INPUTS!$A$44:$C$103,3,0),SCENARIOS!$J$24)</f>
        <v>0.01</v>
      </c>
      <c r="AB712" s="15">
        <f t="shared" ref="AB712:AF712" si="861">$T712*AA712*(1+$Q712)^AB$2</f>
        <v>861.926223432759</v>
      </c>
      <c r="AC712" s="20">
        <f>IFERROR(VLOOKUP($E712,INPUTS!$A$44:$G$103,4,0),SCENARIOS!$K$24)</f>
        <v>0.05</v>
      </c>
      <c r="AD712" s="15">
        <f t="shared" si="861"/>
        <v>5370.58445615738</v>
      </c>
      <c r="AE712" s="20">
        <f>IFERROR(VLOOKUP($E712,INPUTS!$A$44:$G$103,5,0),SCENARIOS!$L$24)</f>
        <v>0.1</v>
      </c>
      <c r="AF712" s="15">
        <f t="shared" si="861"/>
        <v>13385.4506878079</v>
      </c>
      <c r="AG712" s="20">
        <f>IFERROR(VLOOKUP($E712,INPUTS!$A$44:$G$103,6,0),SCENARIOS!$M$24)</f>
        <v>0.2</v>
      </c>
      <c r="AH712" s="15">
        <f t="shared" si="853"/>
        <v>33361.4137489856</v>
      </c>
      <c r="AI712" s="20">
        <f>IFERROR(VLOOKUP($E712,INPUTS!$A$44:$G$103,7,0),SCENARIOS!$N$24)</f>
        <v>0.25</v>
      </c>
      <c r="AJ712" s="15">
        <f t="shared" si="854"/>
        <v>51967.9890356981</v>
      </c>
      <c r="AL712" t="str">
        <f t="shared" si="857"/>
        <v>N</v>
      </c>
      <c r="AM712" s="21">
        <f t="shared" si="858"/>
        <v>207871.956142792</v>
      </c>
    </row>
    <row r="713" ht="15" customHeight="1" spans="1:39">
      <c r="A713" s="24" t="s">
        <v>2463</v>
      </c>
      <c r="B713" s="52" t="s">
        <v>437</v>
      </c>
      <c r="C713" s="52" t="s">
        <v>438</v>
      </c>
      <c r="D713" s="52" t="s">
        <v>929</v>
      </c>
      <c r="E713" s="10" t="s">
        <v>440</v>
      </c>
      <c r="F713" s="52" t="s">
        <v>439</v>
      </c>
      <c r="G713" s="52" t="s">
        <v>177</v>
      </c>
      <c r="H713" s="52" t="s">
        <v>1301</v>
      </c>
      <c r="I713" s="52" t="s">
        <v>643</v>
      </c>
      <c r="J713" s="56" t="s">
        <v>185</v>
      </c>
      <c r="K713" s="52" t="s">
        <v>931</v>
      </c>
      <c r="L713" s="53" t="s">
        <v>1696</v>
      </c>
      <c r="M713" s="13">
        <v>660</v>
      </c>
      <c r="N713" s="14">
        <f t="shared" si="855"/>
        <v>1.80821917808219</v>
      </c>
      <c r="O713" s="15">
        <v>6650</v>
      </c>
      <c r="P713" s="15">
        <f t="shared" si="824"/>
        <v>4389000</v>
      </c>
      <c r="Q713" s="16">
        <f>IFERROR(VLOOKUP(G713,SCENARIOS!$A$13:$E$18,3,0),0.025)</f>
        <v>0.045</v>
      </c>
      <c r="R713" s="52">
        <f>IFERROR(VLOOKUP(L713,INPUTS!$A$107:$B$120,2,0),0.0082)</f>
        <v>0.0082</v>
      </c>
      <c r="S713" s="52">
        <f t="shared" si="825"/>
        <v>54.53</v>
      </c>
      <c r="T713" s="15">
        <f t="shared" si="826"/>
        <v>35989.8</v>
      </c>
      <c r="U713" s="15">
        <f>T713/INPUTS!$B$7*1000</f>
        <v>44987250</v>
      </c>
      <c r="V713" s="15">
        <f>T713*INPUTS!$B$6</f>
        <v>113727.768</v>
      </c>
      <c r="W713" s="54" t="s">
        <v>396</v>
      </c>
      <c r="X713" s="54" t="s">
        <v>396</v>
      </c>
      <c r="Y713" s="67">
        <f>IFERROR(VLOOKUP(E713,INPUTS!$A$44:$B$103,2,0),0)</f>
        <v>0</v>
      </c>
      <c r="Z713" s="15">
        <f t="shared" si="851"/>
        <v>0</v>
      </c>
      <c r="AA713" s="20">
        <f>IFERROR(VLOOKUP(E713,INPUTS!$A$44:$C$103,3,0),SCENARIOS!$J$24)</f>
        <v>0.01</v>
      </c>
      <c r="AB713" s="15">
        <f t="shared" ref="AB713:AF713" si="862">$T713*AA713*(1+$Q713)^AB$2</f>
        <v>448.498386997484</v>
      </c>
      <c r="AC713" s="20">
        <f>IFERROR(VLOOKUP($E713,INPUTS!$A$44:$G$103,4,0),SCENARIOS!$K$24)</f>
        <v>0.05</v>
      </c>
      <c r="AD713" s="15">
        <f t="shared" si="862"/>
        <v>2794.55294471413</v>
      </c>
      <c r="AE713" s="20">
        <f>IFERROR(VLOOKUP($E713,INPUTS!$A$44:$G$103,5,0),SCENARIOS!$L$24)</f>
        <v>0.1</v>
      </c>
      <c r="AF713" s="15">
        <f t="shared" si="862"/>
        <v>6965.04280703619</v>
      </c>
      <c r="AG713" s="20">
        <f>IFERROR(VLOOKUP($E713,INPUTS!$A$44:$G$103,6,0),SCENARIOS!$M$24)</f>
        <v>0.2</v>
      </c>
      <c r="AH713" s="15">
        <f t="shared" si="853"/>
        <v>17359.4210822186</v>
      </c>
      <c r="AI713" s="20">
        <f>IFERROR(VLOOKUP($E713,INPUTS!$A$44:$G$103,7,0),SCENARIOS!$N$24)</f>
        <v>0.25</v>
      </c>
      <c r="AJ713" s="15">
        <f t="shared" si="854"/>
        <v>27041.2462509696</v>
      </c>
      <c r="AL713" t="str">
        <f t="shared" si="857"/>
        <v>N</v>
      </c>
      <c r="AM713" s="21">
        <f t="shared" si="858"/>
        <v>108164.985003879</v>
      </c>
    </row>
    <row r="714" ht="15" customHeight="1" spans="1:39">
      <c r="A714" s="6" t="s">
        <v>2464</v>
      </c>
      <c r="B714" s="52" t="s">
        <v>437</v>
      </c>
      <c r="C714" s="52" t="s">
        <v>438</v>
      </c>
      <c r="D714" s="52" t="s">
        <v>929</v>
      </c>
      <c r="E714" s="10" t="s">
        <v>440</v>
      </c>
      <c r="F714" s="52" t="s">
        <v>439</v>
      </c>
      <c r="G714" s="52" t="s">
        <v>177</v>
      </c>
      <c r="H714" s="52" t="s">
        <v>1216</v>
      </c>
      <c r="I714" s="52" t="s">
        <v>1217</v>
      </c>
      <c r="J714" s="56" t="s">
        <v>185</v>
      </c>
      <c r="K714" s="52" t="s">
        <v>931</v>
      </c>
      <c r="L714" s="53" t="s">
        <v>295</v>
      </c>
      <c r="M714" s="13">
        <v>991</v>
      </c>
      <c r="N714" s="14">
        <f t="shared" si="855"/>
        <v>2.71506849315068</v>
      </c>
      <c r="O714" s="15">
        <v>5810</v>
      </c>
      <c r="P714" s="15">
        <f t="shared" si="824"/>
        <v>5757710</v>
      </c>
      <c r="Q714" s="16">
        <f>IFERROR(VLOOKUP(G714,SCENARIOS!$A$13:$E$18,3,0),0.025)</f>
        <v>0.045</v>
      </c>
      <c r="R714" s="52">
        <f>IFERROR(VLOOKUP(L714,INPUTS!$A$107:$B$120,2,0),0.0082)</f>
        <v>0.0089</v>
      </c>
      <c r="S714" s="52">
        <f t="shared" si="825"/>
        <v>51.709</v>
      </c>
      <c r="T714" s="15">
        <f t="shared" si="826"/>
        <v>51243.619</v>
      </c>
      <c r="U714" s="15">
        <f>T714/INPUTS!$B$7*1000</f>
        <v>64054523.75</v>
      </c>
      <c r="V714" s="15">
        <f>T714*INPUTS!$B$6</f>
        <v>161929.83604</v>
      </c>
      <c r="W714" s="54" t="s">
        <v>396</v>
      </c>
      <c r="X714" s="54" t="s">
        <v>396</v>
      </c>
      <c r="Y714" s="67">
        <f>IFERROR(VLOOKUP(E714,INPUTS!$A$44:$B$103,2,0),0)</f>
        <v>0</v>
      </c>
      <c r="Z714" s="15">
        <f t="shared" si="851"/>
        <v>0</v>
      </c>
      <c r="AA714" s="20">
        <f>IFERROR(VLOOKUP(E714,INPUTS!$A$44:$C$103,3,0),SCENARIOS!$J$24)</f>
        <v>0.01</v>
      </c>
      <c r="AB714" s="15">
        <f t="shared" ref="AB714:AF714" si="863">$T714*AA714*(1+$Q714)^AB$2</f>
        <v>638.588724177785</v>
      </c>
      <c r="AC714" s="20">
        <f>IFERROR(VLOOKUP($E714,INPUTS!$A$44:$G$103,4,0),SCENARIOS!$K$24)</f>
        <v>0.05</v>
      </c>
      <c r="AD714" s="15">
        <f t="shared" si="863"/>
        <v>3978.98866829654</v>
      </c>
      <c r="AE714" s="20">
        <f>IFERROR(VLOOKUP($E714,INPUTS!$A$44:$G$103,5,0),SCENARIOS!$L$24)</f>
        <v>0.1</v>
      </c>
      <c r="AF714" s="15">
        <f t="shared" si="863"/>
        <v>9917.08761711522</v>
      </c>
      <c r="AG714" s="20">
        <f>IFERROR(VLOOKUP($E714,INPUTS!$A$44:$G$103,6,0),SCENARIOS!$M$24)</f>
        <v>0.2</v>
      </c>
      <c r="AH714" s="15">
        <f t="shared" si="853"/>
        <v>24716.9909251449</v>
      </c>
      <c r="AI714" s="20">
        <f>IFERROR(VLOOKUP($E714,INPUTS!$A$44:$G$103,7,0),SCENARIOS!$N$24)</f>
        <v>0.25</v>
      </c>
      <c r="AJ714" s="15">
        <f t="shared" si="854"/>
        <v>38502.3345550647</v>
      </c>
      <c r="AL714" t="str">
        <f t="shared" si="857"/>
        <v>N</v>
      </c>
      <c r="AM714" s="21">
        <f t="shared" si="858"/>
        <v>154009.338220259</v>
      </c>
    </row>
    <row r="715" ht="15" customHeight="1" spans="1:39">
      <c r="A715" s="24" t="s">
        <v>2465</v>
      </c>
      <c r="B715" s="52" t="s">
        <v>437</v>
      </c>
      <c r="C715" s="52" t="s">
        <v>438</v>
      </c>
      <c r="D715" s="52" t="s">
        <v>929</v>
      </c>
      <c r="E715" s="10" t="s">
        <v>440</v>
      </c>
      <c r="F715" s="52" t="s">
        <v>439</v>
      </c>
      <c r="G715" s="52" t="s">
        <v>177</v>
      </c>
      <c r="H715" s="52" t="s">
        <v>1213</v>
      </c>
      <c r="I715" s="52" t="s">
        <v>1214</v>
      </c>
      <c r="J715" s="56" t="s">
        <v>185</v>
      </c>
      <c r="K715" s="52" t="s">
        <v>931</v>
      </c>
      <c r="L715" s="53" t="s">
        <v>295</v>
      </c>
      <c r="M715" s="13">
        <v>660</v>
      </c>
      <c r="N715" s="14">
        <f t="shared" si="855"/>
        <v>1.80821917808219</v>
      </c>
      <c r="O715" s="15">
        <v>6490</v>
      </c>
      <c r="P715" s="15">
        <f t="shared" si="824"/>
        <v>4283400</v>
      </c>
      <c r="Q715" s="16">
        <f>IFERROR(VLOOKUP(G715,SCENARIOS!$A$13:$E$18,3,0),0.025)</f>
        <v>0.045</v>
      </c>
      <c r="R715" s="52">
        <f>IFERROR(VLOOKUP(L715,INPUTS!$A$107:$B$120,2,0),0.0082)</f>
        <v>0.0089</v>
      </c>
      <c r="S715" s="52">
        <f t="shared" si="825"/>
        <v>57.761</v>
      </c>
      <c r="T715" s="15">
        <f t="shared" si="826"/>
        <v>38122.26</v>
      </c>
      <c r="U715" s="15">
        <f>T715/INPUTS!$B$7*1000</f>
        <v>47652825</v>
      </c>
      <c r="V715" s="15">
        <f>T715*INPUTS!$B$6</f>
        <v>120466.3416</v>
      </c>
      <c r="W715" s="54" t="s">
        <v>396</v>
      </c>
      <c r="X715" s="54" t="s">
        <v>396</v>
      </c>
      <c r="Y715" s="67">
        <f>IFERROR(VLOOKUP(E715,INPUTS!$A$44:$B$103,2,0),0)</f>
        <v>0</v>
      </c>
      <c r="Z715" s="15">
        <f t="shared" si="851"/>
        <v>0</v>
      </c>
      <c r="AA715" s="20">
        <f>IFERROR(VLOOKUP(E715,INPUTS!$A$44:$C$103,3,0),SCENARIOS!$J$24)</f>
        <v>0.01</v>
      </c>
      <c r="AB715" s="15">
        <f t="shared" ref="AB715:AF715" si="864">$T715*AA715*(1+$Q715)^AB$2</f>
        <v>475.072718345162</v>
      </c>
      <c r="AC715" s="20">
        <f>IFERROR(VLOOKUP($E715,INPUTS!$A$44:$G$103,4,0),SCENARIOS!$K$24)</f>
        <v>0.05</v>
      </c>
      <c r="AD715" s="15">
        <f t="shared" si="864"/>
        <v>2960.13520336755</v>
      </c>
      <c r="AE715" s="20">
        <f>IFERROR(VLOOKUP($E715,INPUTS!$A$44:$G$103,5,0),SCENARIOS!$L$24)</f>
        <v>0.1</v>
      </c>
      <c r="AF715" s="15">
        <f t="shared" si="864"/>
        <v>7377.73404689561</v>
      </c>
      <c r="AG715" s="20">
        <f>IFERROR(VLOOKUP($E715,INPUTS!$A$44:$G$103,6,0),SCENARIOS!$M$24)</f>
        <v>0.2</v>
      </c>
      <c r="AH715" s="15">
        <f t="shared" si="853"/>
        <v>18387.9978200996</v>
      </c>
      <c r="AI715" s="20">
        <f>IFERROR(VLOOKUP($E715,INPUTS!$A$44:$G$103,7,0),SCENARIOS!$N$24)</f>
        <v>0.25</v>
      </c>
      <c r="AJ715" s="15">
        <f t="shared" si="854"/>
        <v>28643.4884412664</v>
      </c>
      <c r="AL715" t="str">
        <f t="shared" si="857"/>
        <v>N</v>
      </c>
      <c r="AM715" s="21">
        <f t="shared" si="858"/>
        <v>114573.953765066</v>
      </c>
    </row>
    <row r="716" ht="15" customHeight="1" spans="1:39">
      <c r="A716" s="6" t="s">
        <v>2466</v>
      </c>
      <c r="B716" s="52" t="s">
        <v>437</v>
      </c>
      <c r="C716" s="52" t="s">
        <v>438</v>
      </c>
      <c r="D716" s="52" t="s">
        <v>929</v>
      </c>
      <c r="E716" s="10" t="s">
        <v>440</v>
      </c>
      <c r="F716" s="52" t="s">
        <v>439</v>
      </c>
      <c r="G716" s="52" t="s">
        <v>177</v>
      </c>
      <c r="H716" s="52" t="s">
        <v>456</v>
      </c>
      <c r="I716" s="52" t="s">
        <v>455</v>
      </c>
      <c r="J716" s="56" t="s">
        <v>185</v>
      </c>
      <c r="K716" s="52" t="s">
        <v>931</v>
      </c>
      <c r="L716" s="53" t="s">
        <v>295</v>
      </c>
      <c r="M716" s="13">
        <v>991</v>
      </c>
      <c r="N716" s="14">
        <f t="shared" si="855"/>
        <v>2.71506849315068</v>
      </c>
      <c r="O716" s="15">
        <v>3020</v>
      </c>
      <c r="P716" s="15">
        <f t="shared" si="824"/>
        <v>2992820</v>
      </c>
      <c r="Q716" s="16">
        <f>IFERROR(VLOOKUP(G716,SCENARIOS!$A$13:$E$18,3,0),0.025)</f>
        <v>0.045</v>
      </c>
      <c r="R716" s="52">
        <f>IFERROR(VLOOKUP(L716,INPUTS!$A$107:$B$120,2,0),0.0082)</f>
        <v>0.0089</v>
      </c>
      <c r="S716" s="52">
        <f t="shared" si="825"/>
        <v>26.878</v>
      </c>
      <c r="T716" s="15">
        <f t="shared" si="826"/>
        <v>26636.098</v>
      </c>
      <c r="U716" s="15">
        <f>T716/INPUTS!$B$7*1000</f>
        <v>33295122.5</v>
      </c>
      <c r="V716" s="15">
        <f>T716*INPUTS!$B$6</f>
        <v>84170.06968</v>
      </c>
      <c r="W716" s="54" t="s">
        <v>396</v>
      </c>
      <c r="X716" s="54" t="s">
        <v>396</v>
      </c>
      <c r="Y716" s="67">
        <f>IFERROR(VLOOKUP(E716,INPUTS!$A$44:$B$103,2,0),0)</f>
        <v>0</v>
      </c>
      <c r="Z716" s="15">
        <f t="shared" si="851"/>
        <v>0</v>
      </c>
      <c r="AA716" s="20">
        <f>IFERROR(VLOOKUP(E716,INPUTS!$A$44:$C$103,3,0),SCENARIOS!$J$24)</f>
        <v>0.01</v>
      </c>
      <c r="AB716" s="15">
        <f t="shared" ref="AB716:AF716" si="865">$T716*AA716*(1+$Q716)^AB$2</f>
        <v>331.934242171585</v>
      </c>
      <c r="AC716" s="20">
        <f>IFERROR(VLOOKUP($E716,INPUTS!$A$44:$G$103,4,0),SCENARIOS!$K$24)</f>
        <v>0.05</v>
      </c>
      <c r="AD716" s="15">
        <f t="shared" si="865"/>
        <v>2068.25228541404</v>
      </c>
      <c r="AE716" s="20">
        <f>IFERROR(VLOOKUP($E716,INPUTS!$A$44:$G$103,5,0),SCENARIOS!$L$24)</f>
        <v>0.1</v>
      </c>
      <c r="AF716" s="15">
        <f t="shared" si="865"/>
        <v>5154.83728118554</v>
      </c>
      <c r="AG716" s="20">
        <f>IFERROR(VLOOKUP($E716,INPUTS!$A$44:$G$103,6,0),SCENARIOS!$M$24)</f>
        <v>0.2</v>
      </c>
      <c r="AH716" s="15">
        <f t="shared" si="853"/>
        <v>12847.7302227087</v>
      </c>
      <c r="AI716" s="20">
        <f>IFERROR(VLOOKUP($E716,INPUTS!$A$44:$G$103,7,0),SCENARIOS!$N$24)</f>
        <v>0.25</v>
      </c>
      <c r="AJ716" s="15">
        <f t="shared" si="854"/>
        <v>20013.2616792247</v>
      </c>
      <c r="AL716" t="str">
        <f t="shared" si="857"/>
        <v>Y</v>
      </c>
      <c r="AM716" s="21">
        <f t="shared" si="858"/>
        <v>80053.0467168987</v>
      </c>
    </row>
    <row r="717" ht="15" customHeight="1" spans="1:39">
      <c r="A717" s="24" t="s">
        <v>2467</v>
      </c>
      <c r="B717" s="52" t="s">
        <v>437</v>
      </c>
      <c r="C717" s="52" t="s">
        <v>438</v>
      </c>
      <c r="D717" s="52" t="s">
        <v>929</v>
      </c>
      <c r="E717" s="10" t="s">
        <v>440</v>
      </c>
      <c r="F717" s="52" t="s">
        <v>439</v>
      </c>
      <c r="G717" s="52" t="s">
        <v>177</v>
      </c>
      <c r="H717" s="52" t="s">
        <v>1731</v>
      </c>
      <c r="I717" s="52" t="s">
        <v>1732</v>
      </c>
      <c r="J717" s="56" t="s">
        <v>185</v>
      </c>
      <c r="K717" s="52" t="s">
        <v>931</v>
      </c>
      <c r="L717" s="53" t="s">
        <v>295</v>
      </c>
      <c r="M717" s="13">
        <v>991</v>
      </c>
      <c r="N717" s="14">
        <f t="shared" si="855"/>
        <v>2.71506849315068</v>
      </c>
      <c r="O717" s="15">
        <v>3810</v>
      </c>
      <c r="P717" s="15">
        <f t="shared" si="824"/>
        <v>3775710</v>
      </c>
      <c r="Q717" s="16">
        <f>IFERROR(VLOOKUP(G717,SCENARIOS!$A$13:$E$18,3,0),0.025)</f>
        <v>0.045</v>
      </c>
      <c r="R717" s="52">
        <f>IFERROR(VLOOKUP(L717,INPUTS!$A$107:$B$120,2,0),0.0082)</f>
        <v>0.0089</v>
      </c>
      <c r="S717" s="52">
        <f t="shared" si="825"/>
        <v>33.909</v>
      </c>
      <c r="T717" s="15">
        <f t="shared" si="826"/>
        <v>33603.819</v>
      </c>
      <c r="U717" s="15">
        <f>T717/INPUTS!$B$7*1000</f>
        <v>42004773.75</v>
      </c>
      <c r="V717" s="15">
        <f>T717*INPUTS!$B$6</f>
        <v>106188.06804</v>
      </c>
      <c r="W717" s="54" t="s">
        <v>396</v>
      </c>
      <c r="X717" s="54" t="s">
        <v>396</v>
      </c>
      <c r="Y717" s="67">
        <f>IFERROR(VLOOKUP(E717,INPUTS!$A$44:$B$103,2,0),0)</f>
        <v>0</v>
      </c>
      <c r="Z717" s="15">
        <f t="shared" si="851"/>
        <v>0</v>
      </c>
      <c r="AA717" s="20">
        <f>IFERROR(VLOOKUP(E717,INPUTS!$A$44:$C$103,3,0),SCENARIOS!$J$24)</f>
        <v>0.01</v>
      </c>
      <c r="AB717" s="15">
        <f t="shared" ref="AB717:AF717" si="866">$T717*AA717*(1+$Q717)^AB$2</f>
        <v>418.764722739649</v>
      </c>
      <c r="AC717" s="20">
        <f>IFERROR(VLOOKUP($E717,INPUTS!$A$44:$G$103,4,0),SCENARIOS!$K$24)</f>
        <v>0.05</v>
      </c>
      <c r="AD717" s="15">
        <f t="shared" si="866"/>
        <v>2609.28516802234</v>
      </c>
      <c r="AE717" s="20">
        <f>IFERROR(VLOOKUP($E717,INPUTS!$A$44:$G$103,5,0),SCENARIOS!$L$24)</f>
        <v>0.1</v>
      </c>
      <c r="AF717" s="15">
        <f t="shared" si="866"/>
        <v>6503.28809315129</v>
      </c>
      <c r="AG717" s="20">
        <f>IFERROR(VLOOKUP($E717,INPUTS!$A$44:$G$103,6,0),SCENARIOS!$M$24)</f>
        <v>0.2</v>
      </c>
      <c r="AH717" s="15">
        <f t="shared" si="853"/>
        <v>16208.5603140795</v>
      </c>
      <c r="AI717" s="20">
        <f>IFERROR(VLOOKUP($E717,INPUTS!$A$44:$G$103,7,0),SCENARIOS!$N$24)</f>
        <v>0.25</v>
      </c>
      <c r="AJ717" s="15">
        <f t="shared" si="854"/>
        <v>25248.5188734589</v>
      </c>
      <c r="AL717" t="str">
        <f t="shared" si="857"/>
        <v>N</v>
      </c>
      <c r="AM717" s="21">
        <f t="shared" si="858"/>
        <v>100994.075493836</v>
      </c>
    </row>
    <row r="718" ht="15" customHeight="1" spans="1:39">
      <c r="A718" s="6" t="s">
        <v>2468</v>
      </c>
      <c r="B718" s="52" t="s">
        <v>437</v>
      </c>
      <c r="C718" s="52" t="s">
        <v>438</v>
      </c>
      <c r="D718" s="52" t="s">
        <v>929</v>
      </c>
      <c r="E718" s="10" t="s">
        <v>440</v>
      </c>
      <c r="F718" s="52" t="s">
        <v>439</v>
      </c>
      <c r="G718" s="52" t="s">
        <v>177</v>
      </c>
      <c r="H718" s="52" t="s">
        <v>1734</v>
      </c>
      <c r="I718" s="52" t="s">
        <v>1735</v>
      </c>
      <c r="J718" s="56" t="s">
        <v>185</v>
      </c>
      <c r="K718" s="52" t="s">
        <v>931</v>
      </c>
      <c r="L718" s="53" t="s">
        <v>295</v>
      </c>
      <c r="M718" s="13">
        <v>660</v>
      </c>
      <c r="N718" s="14">
        <f t="shared" si="855"/>
        <v>1.80821917808219</v>
      </c>
      <c r="O718" s="15">
        <v>3610</v>
      </c>
      <c r="P718" s="15">
        <f t="shared" si="824"/>
        <v>2382600</v>
      </c>
      <c r="Q718" s="16">
        <f>IFERROR(VLOOKUP(G718,SCENARIOS!$A$13:$E$18,3,0),0.025)</f>
        <v>0.045</v>
      </c>
      <c r="R718" s="52">
        <f>IFERROR(VLOOKUP(L718,INPUTS!$A$107:$B$120,2,0),0.0082)</f>
        <v>0.0089</v>
      </c>
      <c r="S718" s="52">
        <f t="shared" si="825"/>
        <v>32.129</v>
      </c>
      <c r="T718" s="15">
        <f t="shared" si="826"/>
        <v>21205.14</v>
      </c>
      <c r="U718" s="15">
        <f>T718/INPUTS!$B$7*1000</f>
        <v>26506425</v>
      </c>
      <c r="V718" s="15">
        <f>T718*INPUTS!$B$6</f>
        <v>67008.2424</v>
      </c>
      <c r="W718" s="54" t="s">
        <v>396</v>
      </c>
      <c r="X718" s="54" t="s">
        <v>396</v>
      </c>
      <c r="Y718" s="67">
        <f>IFERROR(VLOOKUP(E718,INPUTS!$A$44:$B$103,2,0),0)</f>
        <v>0</v>
      </c>
      <c r="Z718" s="15">
        <f t="shared" si="851"/>
        <v>0</v>
      </c>
      <c r="AA718" s="20">
        <f>IFERROR(VLOOKUP(E718,INPUTS!$A$44:$C$103,3,0),SCENARIOS!$J$24)</f>
        <v>0.01</v>
      </c>
      <c r="AB718" s="15">
        <f t="shared" ref="AB718:AF718" si="867">$T718*AA718*(1+$Q718)^AB$2</f>
        <v>264.254624534058</v>
      </c>
      <c r="AC718" s="20">
        <f>IFERROR(VLOOKUP($E718,INPUTS!$A$44:$G$103,4,0),SCENARIOS!$K$24)</f>
        <v>0.05</v>
      </c>
      <c r="AD718" s="15">
        <f t="shared" si="867"/>
        <v>1646.54670017825</v>
      </c>
      <c r="AE718" s="20">
        <f>IFERROR(VLOOKUP($E718,INPUTS!$A$44:$G$103,5,0),SCENARIOS!$L$24)</f>
        <v>0.1</v>
      </c>
      <c r="AF718" s="15">
        <f t="shared" si="867"/>
        <v>4103.79351452899</v>
      </c>
      <c r="AG718" s="20">
        <f>IFERROR(VLOOKUP($E718,INPUTS!$A$44:$G$103,6,0),SCENARIOS!$M$24)</f>
        <v>0.2</v>
      </c>
      <c r="AH718" s="15">
        <f t="shared" si="853"/>
        <v>10228.1467073281</v>
      </c>
      <c r="AI718" s="20">
        <f>IFERROR(VLOOKUP($E718,INPUTS!$A$44:$G$103,7,0),SCENARIOS!$N$24)</f>
        <v>0.25</v>
      </c>
      <c r="AJ718" s="15">
        <f t="shared" si="854"/>
        <v>15932.6646029232</v>
      </c>
      <c r="AL718" t="str">
        <f t="shared" si="857"/>
        <v>N</v>
      </c>
      <c r="AM718" s="21">
        <f t="shared" si="858"/>
        <v>63730.6584116929</v>
      </c>
    </row>
    <row r="719" ht="15" customHeight="1" spans="1:39">
      <c r="A719" s="24" t="s">
        <v>2469</v>
      </c>
      <c r="B719" s="52" t="s">
        <v>437</v>
      </c>
      <c r="C719" s="52" t="s">
        <v>438</v>
      </c>
      <c r="D719" s="52" t="s">
        <v>929</v>
      </c>
      <c r="E719" s="10" t="s">
        <v>440</v>
      </c>
      <c r="F719" s="52" t="s">
        <v>439</v>
      </c>
      <c r="G719" s="52" t="s">
        <v>177</v>
      </c>
      <c r="H719" s="52" t="s">
        <v>648</v>
      </c>
      <c r="I719" s="52" t="s">
        <v>647</v>
      </c>
      <c r="J719" s="56" t="s">
        <v>177</v>
      </c>
      <c r="K719" s="52" t="s">
        <v>931</v>
      </c>
      <c r="L719" s="53" t="s">
        <v>295</v>
      </c>
      <c r="M719" s="13">
        <v>991</v>
      </c>
      <c r="N719" s="14">
        <f t="shared" si="855"/>
        <v>2.71506849315068</v>
      </c>
      <c r="O719" s="15">
        <v>5610</v>
      </c>
      <c r="P719" s="15">
        <f t="shared" si="824"/>
        <v>5559510</v>
      </c>
      <c r="Q719" s="16">
        <f>IFERROR(VLOOKUP(G719,SCENARIOS!$A$13:$E$18,3,0),0.025)</f>
        <v>0.045</v>
      </c>
      <c r="R719" s="52">
        <f>IFERROR(VLOOKUP(L719,INPUTS!$A$107:$B$120,2,0),0.0082)</f>
        <v>0.0089</v>
      </c>
      <c r="S719" s="52">
        <f t="shared" si="825"/>
        <v>49.929</v>
      </c>
      <c r="T719" s="15">
        <f t="shared" si="826"/>
        <v>49479.639</v>
      </c>
      <c r="U719" s="15">
        <f>T719/INPUTS!$B$7*1000</f>
        <v>61849548.75</v>
      </c>
      <c r="V719" s="15">
        <f>T719*INPUTS!$B$6</f>
        <v>156355.65924</v>
      </c>
      <c r="W719" s="54" t="s">
        <v>396</v>
      </c>
      <c r="X719" s="54" t="s">
        <v>396</v>
      </c>
      <c r="Y719" s="67">
        <f>IFERROR(VLOOKUP(E719,INPUTS!$A$44:$B$103,2,0),0)</f>
        <v>0</v>
      </c>
      <c r="Z719" s="15">
        <f t="shared" si="851"/>
        <v>0</v>
      </c>
      <c r="AA719" s="20">
        <f>IFERROR(VLOOKUP(E719,INPUTS!$A$44:$C$103,3,0),SCENARIOS!$J$24)</f>
        <v>0.01</v>
      </c>
      <c r="AB719" s="15">
        <f t="shared" ref="AB719:AF719" si="868">$T719*AA719*(1+$Q719)^AB$2</f>
        <v>616.606324033971</v>
      </c>
      <c r="AC719" s="20">
        <f>IFERROR(VLOOKUP($E719,INPUTS!$A$44:$G$103,4,0),SCENARIOS!$K$24)</f>
        <v>0.05</v>
      </c>
      <c r="AD719" s="15">
        <f t="shared" si="868"/>
        <v>3842.01831826912</v>
      </c>
      <c r="AE719" s="20">
        <f>IFERROR(VLOOKUP($E719,INPUTS!$A$44:$G$103,5,0),SCENARIOS!$L$24)</f>
        <v>0.1</v>
      </c>
      <c r="AF719" s="15">
        <f t="shared" si="868"/>
        <v>9575.70766471883</v>
      </c>
      <c r="AG719" s="20">
        <f>IFERROR(VLOOKUP($E719,INPUTS!$A$44:$G$103,6,0),SCENARIOS!$M$24)</f>
        <v>0.2</v>
      </c>
      <c r="AH719" s="15">
        <f t="shared" si="853"/>
        <v>23866.1478640384</v>
      </c>
      <c r="AI719" s="20">
        <f>IFERROR(VLOOKUP($E719,INPUTS!$A$44:$G$103,7,0),SCENARIOS!$N$24)</f>
        <v>0.25</v>
      </c>
      <c r="AJ719" s="15">
        <f t="shared" si="854"/>
        <v>37176.9529869041</v>
      </c>
      <c r="AL719" t="str">
        <f t="shared" si="857"/>
        <v>N</v>
      </c>
      <c r="AM719" s="21">
        <f t="shared" si="858"/>
        <v>148707.811947616</v>
      </c>
    </row>
    <row r="720" ht="15" customHeight="1" spans="1:39">
      <c r="A720" s="6" t="s">
        <v>2470</v>
      </c>
      <c r="B720" s="52" t="s">
        <v>437</v>
      </c>
      <c r="C720" s="52" t="s">
        <v>438</v>
      </c>
      <c r="D720" s="52" t="s">
        <v>929</v>
      </c>
      <c r="E720" s="10" t="s">
        <v>440</v>
      </c>
      <c r="F720" s="52" t="s">
        <v>439</v>
      </c>
      <c r="G720" s="52" t="s">
        <v>177</v>
      </c>
      <c r="H720" s="52" t="s">
        <v>819</v>
      </c>
      <c r="I720" s="52" t="s">
        <v>575</v>
      </c>
      <c r="J720" s="52" t="s">
        <v>173</v>
      </c>
      <c r="K720" s="52" t="s">
        <v>931</v>
      </c>
      <c r="L720" s="53" t="s">
        <v>1696</v>
      </c>
      <c r="M720" s="13">
        <v>5280</v>
      </c>
      <c r="N720" s="14">
        <f t="shared" si="855"/>
        <v>14.4657534246575</v>
      </c>
      <c r="O720" s="15">
        <v>1930</v>
      </c>
      <c r="P720" s="15">
        <f t="shared" si="824"/>
        <v>10190400</v>
      </c>
      <c r="Q720" s="16">
        <f>IFERROR(VLOOKUP(G720,SCENARIOS!$A$13:$E$18,3,0),0.025)</f>
        <v>0.045</v>
      </c>
      <c r="R720" s="52">
        <f>IFERROR(VLOOKUP(L720,INPUTS!$A$107:$B$120,2,0),0.0082)</f>
        <v>0.0082</v>
      </c>
      <c r="S720" s="52">
        <f t="shared" si="825"/>
        <v>15.826</v>
      </c>
      <c r="T720" s="15">
        <f t="shared" si="826"/>
        <v>83561.28</v>
      </c>
      <c r="U720" s="15">
        <f>T720/INPUTS!$B$7*1000</f>
        <v>104451600</v>
      </c>
      <c r="V720" s="15">
        <f>T720*INPUTS!$B$6</f>
        <v>264053.6448</v>
      </c>
      <c r="W720" s="54" t="s">
        <v>521</v>
      </c>
      <c r="X720" s="54" t="s">
        <v>396</v>
      </c>
      <c r="Y720" s="67">
        <f>IFERROR(VLOOKUP(E720,INPUTS!$A$44:$B$103,2,0),0)</f>
        <v>0</v>
      </c>
      <c r="Z720" s="15">
        <f t="shared" si="851"/>
        <v>0</v>
      </c>
      <c r="AA720" s="20">
        <f>IFERROR(VLOOKUP(E720,INPUTS!$A$44:$C$103,3,0),SCENARIOS!$J$24)</f>
        <v>0.01</v>
      </c>
      <c r="AB720" s="15">
        <f t="shared" ref="AB720:AF720" si="869">$T720*AA720*(1+$Q720)^AB$2</f>
        <v>1041.32557823175</v>
      </c>
      <c r="AC720" s="20">
        <f>IFERROR(VLOOKUP($E720,INPUTS!$A$44:$G$103,4,0),SCENARIOS!$K$24)</f>
        <v>0.05</v>
      </c>
      <c r="AD720" s="15">
        <f t="shared" si="869"/>
        <v>6488.40563404303</v>
      </c>
      <c r="AE720" s="20">
        <f>IFERROR(VLOOKUP($E720,INPUTS!$A$44:$G$103,5,0),SCENARIOS!$L$24)</f>
        <v>0.1</v>
      </c>
      <c r="AF720" s="15">
        <f t="shared" si="869"/>
        <v>16171.4678106224</v>
      </c>
      <c r="AG720" s="20">
        <f>IFERROR(VLOOKUP($E720,INPUTS!$A$44:$G$103,6,0),SCENARIOS!$M$24)</f>
        <v>0.2</v>
      </c>
      <c r="AH720" s="15">
        <f t="shared" si="853"/>
        <v>40305.182181873</v>
      </c>
      <c r="AI720" s="20">
        <f>IFERROR(VLOOKUP($E720,INPUTS!$A$44:$G$103,7,0),SCENARIOS!$N$24)</f>
        <v>0.25</v>
      </c>
      <c r="AJ720" s="15">
        <f t="shared" si="854"/>
        <v>62784.4875360859</v>
      </c>
      <c r="AL720" t="str">
        <f t="shared" si="857"/>
        <v>N</v>
      </c>
      <c r="AM720" s="21">
        <f t="shared" si="858"/>
        <v>251137.950144344</v>
      </c>
    </row>
    <row r="721" ht="15" customHeight="1" spans="1:39">
      <c r="A721" s="24" t="s">
        <v>2471</v>
      </c>
      <c r="B721" s="52" t="s">
        <v>437</v>
      </c>
      <c r="C721" s="52" t="s">
        <v>438</v>
      </c>
      <c r="D721" s="52" t="s">
        <v>929</v>
      </c>
      <c r="E721" s="10" t="s">
        <v>440</v>
      </c>
      <c r="F721" s="52" t="s">
        <v>439</v>
      </c>
      <c r="G721" s="52" t="s">
        <v>177</v>
      </c>
      <c r="H721" s="52" t="s">
        <v>576</v>
      </c>
      <c r="I721" s="52" t="s">
        <v>575</v>
      </c>
      <c r="J721" s="52" t="s">
        <v>173</v>
      </c>
      <c r="K721" s="52" t="s">
        <v>931</v>
      </c>
      <c r="L721" s="53" t="s">
        <v>1696</v>
      </c>
      <c r="M721" s="13">
        <v>5280</v>
      </c>
      <c r="N721" s="14">
        <f t="shared" si="855"/>
        <v>14.4657534246575</v>
      </c>
      <c r="O721" s="15">
        <v>2190</v>
      </c>
      <c r="P721" s="15">
        <f t="shared" si="824"/>
        <v>11563200</v>
      </c>
      <c r="Q721" s="16">
        <f>IFERROR(VLOOKUP(G721,SCENARIOS!$A$13:$E$18,3,0),0.025)</f>
        <v>0.045</v>
      </c>
      <c r="R721" s="52">
        <f>IFERROR(VLOOKUP(L721,INPUTS!$A$107:$B$120,2,0),0.0082)</f>
        <v>0.0082</v>
      </c>
      <c r="S721" s="52">
        <f t="shared" si="825"/>
        <v>17.958</v>
      </c>
      <c r="T721" s="15">
        <f t="shared" si="826"/>
        <v>94818.24</v>
      </c>
      <c r="U721" s="15">
        <f>T721/INPUTS!$B$7*1000</f>
        <v>118522800</v>
      </c>
      <c r="V721" s="15">
        <f>T721*INPUTS!$B$6</f>
        <v>299625.6384</v>
      </c>
      <c r="W721" s="54" t="s">
        <v>521</v>
      </c>
      <c r="X721" s="54" t="s">
        <v>396</v>
      </c>
      <c r="Y721" s="67">
        <f>IFERROR(VLOOKUP(E721,INPUTS!$A$44:$B$103,2,0),0)</f>
        <v>0</v>
      </c>
      <c r="Z721" s="15">
        <f t="shared" si="851"/>
        <v>0</v>
      </c>
      <c r="AA721" s="20">
        <f>IFERROR(VLOOKUP(E721,INPUTS!$A$44:$C$103,3,0),SCENARIOS!$J$24)</f>
        <v>0.01</v>
      </c>
      <c r="AB721" s="15">
        <f t="shared" ref="AB721:AF721" si="870">$T721*AA721*(1+$Q721)^AB$2</f>
        <v>1181.60778048059</v>
      </c>
      <c r="AC721" s="20">
        <f>IFERROR(VLOOKUP($E721,INPUTS!$A$44:$G$103,4,0),SCENARIOS!$K$24)</f>
        <v>0.05</v>
      </c>
      <c r="AD721" s="15">
        <f t="shared" si="870"/>
        <v>7362.49136712654</v>
      </c>
      <c r="AE721" s="20">
        <f>IFERROR(VLOOKUP($E721,INPUTS!$A$44:$G$103,5,0),SCENARIOS!$L$24)</f>
        <v>0.1</v>
      </c>
      <c r="AF721" s="15">
        <f t="shared" si="870"/>
        <v>18350.0075156803</v>
      </c>
      <c r="AG721" s="20">
        <f>IFERROR(VLOOKUP($E721,INPUTS!$A$44:$G$103,6,0),SCENARIOS!$M$24)</f>
        <v>0.2</v>
      </c>
      <c r="AH721" s="15">
        <f t="shared" si="853"/>
        <v>45734.8958436798</v>
      </c>
      <c r="AI721" s="20">
        <f>IFERROR(VLOOKUP($E721,INPUTS!$A$44:$G$103,7,0),SCENARIOS!$N$24)</f>
        <v>0.25</v>
      </c>
      <c r="AJ721" s="15">
        <f t="shared" si="854"/>
        <v>71242.5014010509</v>
      </c>
      <c r="AL721" t="str">
        <f t="shared" si="857"/>
        <v>Y</v>
      </c>
      <c r="AM721" s="21">
        <f t="shared" si="858"/>
        <v>284970.005604203</v>
      </c>
    </row>
    <row r="722" ht="15" customHeight="1" spans="1:39">
      <c r="A722" s="6" t="s">
        <v>2472</v>
      </c>
      <c r="B722" s="52" t="s">
        <v>437</v>
      </c>
      <c r="C722" s="52" t="s">
        <v>438</v>
      </c>
      <c r="D722" s="52" t="s">
        <v>929</v>
      </c>
      <c r="E722" s="10" t="s">
        <v>440</v>
      </c>
      <c r="F722" s="52" t="s">
        <v>439</v>
      </c>
      <c r="G722" s="52" t="s">
        <v>177</v>
      </c>
      <c r="H722" s="52" t="s">
        <v>1740</v>
      </c>
      <c r="I722" s="52" t="s">
        <v>575</v>
      </c>
      <c r="J722" s="52" t="s">
        <v>173</v>
      </c>
      <c r="K722" s="52" t="s">
        <v>931</v>
      </c>
      <c r="L722" s="53" t="s">
        <v>295</v>
      </c>
      <c r="M722" s="13">
        <v>2640</v>
      </c>
      <c r="N722" s="14">
        <f t="shared" si="855"/>
        <v>7.23287671232877</v>
      </c>
      <c r="O722" s="15">
        <v>2030</v>
      </c>
      <c r="P722" s="15">
        <f t="shared" si="824"/>
        <v>5359200</v>
      </c>
      <c r="Q722" s="16">
        <f>IFERROR(VLOOKUP(G722,SCENARIOS!$A$13:$E$18,3,0),0.025)</f>
        <v>0.045</v>
      </c>
      <c r="R722" s="52">
        <f>IFERROR(VLOOKUP(L722,INPUTS!$A$107:$B$120,2,0),0.0082)</f>
        <v>0.0089</v>
      </c>
      <c r="S722" s="52">
        <f t="shared" si="825"/>
        <v>18.067</v>
      </c>
      <c r="T722" s="15">
        <f t="shared" si="826"/>
        <v>47696.88</v>
      </c>
      <c r="U722" s="15">
        <f>T722/INPUTS!$B$7*1000</f>
        <v>59621100</v>
      </c>
      <c r="V722" s="15">
        <f>T722*INPUTS!$B$6</f>
        <v>150722.1408</v>
      </c>
      <c r="W722" s="54" t="s">
        <v>521</v>
      </c>
      <c r="X722" s="54" t="s">
        <v>396</v>
      </c>
      <c r="Y722" s="67">
        <f>IFERROR(VLOOKUP(E722,INPUTS!$A$44:$B$103,2,0),0)</f>
        <v>0</v>
      </c>
      <c r="Z722" s="15">
        <f t="shared" si="851"/>
        <v>0</v>
      </c>
      <c r="AA722" s="20">
        <f>IFERROR(VLOOKUP(E722,INPUTS!$A$44:$C$103,3,0),SCENARIOS!$J$24)</f>
        <v>0.01</v>
      </c>
      <c r="AB722" s="15">
        <f t="shared" ref="AB722:AF722" si="871">$T722*AA722*(1+$Q722)^AB$2</f>
        <v>594.389903384086</v>
      </c>
      <c r="AC722" s="20">
        <f>IFERROR(VLOOKUP($E722,INPUTS!$A$44:$G$103,4,0),SCENARIOS!$K$24)</f>
        <v>0.05</v>
      </c>
      <c r="AD722" s="15">
        <f t="shared" si="871"/>
        <v>3703.58980760316</v>
      </c>
      <c r="AE722" s="20">
        <f>IFERROR(VLOOKUP($E722,INPUTS!$A$44:$G$103,5,0),SCENARIOS!$L$24)</f>
        <v>0.1</v>
      </c>
      <c r="AF722" s="15">
        <f t="shared" si="871"/>
        <v>9230.69344542255</v>
      </c>
      <c r="AG722" s="20">
        <f>IFERROR(VLOOKUP($E722,INPUTS!$A$44:$G$103,6,0),SCENARIOS!$M$24)</f>
        <v>0.2</v>
      </c>
      <c r="AH722" s="15">
        <f t="shared" si="853"/>
        <v>23006.2468873973</v>
      </c>
      <c r="AI722" s="20">
        <f>IFERROR(VLOOKUP($E722,INPUTS!$A$44:$G$103,7,0),SCENARIOS!$N$24)</f>
        <v>0.25</v>
      </c>
      <c r="AJ722" s="15">
        <f t="shared" si="854"/>
        <v>35837.4616553287</v>
      </c>
      <c r="AL722" t="str">
        <f t="shared" si="857"/>
        <v>N</v>
      </c>
      <c r="AM722" s="21">
        <f t="shared" si="858"/>
        <v>143349.846621315</v>
      </c>
    </row>
    <row r="723" ht="15" customHeight="1" spans="1:39">
      <c r="A723" s="24" t="s">
        <v>2473</v>
      </c>
      <c r="B723" s="52" t="s">
        <v>437</v>
      </c>
      <c r="C723" s="52" t="s">
        <v>438</v>
      </c>
      <c r="D723" s="52" t="s">
        <v>929</v>
      </c>
      <c r="E723" s="10" t="s">
        <v>440</v>
      </c>
      <c r="F723" s="52" t="s">
        <v>439</v>
      </c>
      <c r="G723" s="52" t="s">
        <v>177</v>
      </c>
      <c r="H723" s="52" t="s">
        <v>1742</v>
      </c>
      <c r="I723" s="52" t="s">
        <v>575</v>
      </c>
      <c r="J723" s="52" t="s">
        <v>173</v>
      </c>
      <c r="K723" s="52" t="s">
        <v>931</v>
      </c>
      <c r="L723" s="53" t="s">
        <v>295</v>
      </c>
      <c r="M723" s="13">
        <v>1980</v>
      </c>
      <c r="N723" s="14">
        <f t="shared" si="855"/>
        <v>5.42465753424658</v>
      </c>
      <c r="O723" s="15">
        <v>2190</v>
      </c>
      <c r="P723" s="15">
        <f t="shared" si="824"/>
        <v>4336200</v>
      </c>
      <c r="Q723" s="16">
        <f>IFERROR(VLOOKUP(G723,SCENARIOS!$A$13:$E$18,3,0),0.025)</f>
        <v>0.045</v>
      </c>
      <c r="R723" s="52">
        <f>IFERROR(VLOOKUP(L723,INPUTS!$A$107:$B$120,2,0),0.0082)</f>
        <v>0.0089</v>
      </c>
      <c r="S723" s="52">
        <f t="shared" si="825"/>
        <v>19.491</v>
      </c>
      <c r="T723" s="15">
        <f t="shared" si="826"/>
        <v>38592.18</v>
      </c>
      <c r="U723" s="15">
        <f>T723/INPUTS!$B$7*1000</f>
        <v>48240225</v>
      </c>
      <c r="V723" s="15">
        <f>T723*INPUTS!$B$6</f>
        <v>121951.2888</v>
      </c>
      <c r="W723" s="54" t="s">
        <v>521</v>
      </c>
      <c r="X723" s="54" t="s">
        <v>396</v>
      </c>
      <c r="Y723" s="67">
        <f>IFERROR(VLOOKUP(E723,INPUTS!$A$44:$B$103,2,0),0)</f>
        <v>0</v>
      </c>
      <c r="Z723" s="15">
        <f t="shared" si="851"/>
        <v>0</v>
      </c>
      <c r="AA723" s="20">
        <f>IFERROR(VLOOKUP(E723,INPUTS!$A$44:$C$103,3,0),SCENARIOS!$J$24)</f>
        <v>0.01</v>
      </c>
      <c r="AB723" s="15">
        <f t="shared" ref="AB723:AF723" si="872">$T723*AA723*(1+$Q723)^AB$2</f>
        <v>480.928776506582</v>
      </c>
      <c r="AC723" s="20">
        <f>IFERROR(VLOOKUP($E723,INPUTS!$A$44:$G$103,4,0),SCENARIOS!$K$24)</f>
        <v>0.05</v>
      </c>
      <c r="AD723" s="15">
        <f t="shared" si="872"/>
        <v>2996.62377290059</v>
      </c>
      <c r="AE723" s="20">
        <f>IFERROR(VLOOKUP($E723,INPUTS!$A$44:$G$103,5,0),SCENARIOS!$L$24)</f>
        <v>0.1</v>
      </c>
      <c r="AF723" s="15">
        <f t="shared" si="872"/>
        <v>7468.67683946135</v>
      </c>
      <c r="AG723" s="20">
        <f>IFERROR(VLOOKUP($E723,INPUTS!$A$44:$G$103,6,0),SCENARIOS!$M$24)</f>
        <v>0.2</v>
      </c>
      <c r="AH723" s="15">
        <f t="shared" si="853"/>
        <v>18614.6603510099</v>
      </c>
      <c r="AI723" s="20">
        <f>IFERROR(VLOOKUP($E723,INPUTS!$A$44:$G$103,7,0),SCENARIOS!$N$24)</f>
        <v>0.25</v>
      </c>
      <c r="AJ723" s="15">
        <f t="shared" si="854"/>
        <v>28996.5668812204</v>
      </c>
      <c r="AL723" t="str">
        <f t="shared" si="857"/>
        <v>N</v>
      </c>
      <c r="AM723" s="21">
        <f t="shared" si="858"/>
        <v>115986.267524882</v>
      </c>
    </row>
    <row r="724" ht="15" customHeight="1" spans="1:39">
      <c r="A724" s="6" t="s">
        <v>2474</v>
      </c>
      <c r="B724" s="52" t="s">
        <v>437</v>
      </c>
      <c r="C724" s="52" t="s">
        <v>438</v>
      </c>
      <c r="D724" s="52" t="s">
        <v>929</v>
      </c>
      <c r="E724" s="10" t="s">
        <v>440</v>
      </c>
      <c r="F724" s="52" t="s">
        <v>439</v>
      </c>
      <c r="G724" s="52" t="s">
        <v>177</v>
      </c>
      <c r="H724" s="52" t="s">
        <v>1744</v>
      </c>
      <c r="I724" s="52" t="s">
        <v>575</v>
      </c>
      <c r="J724" s="52" t="s">
        <v>173</v>
      </c>
      <c r="K724" s="52" t="s">
        <v>931</v>
      </c>
      <c r="L724" s="53" t="s">
        <v>295</v>
      </c>
      <c r="M724" s="13">
        <v>1320</v>
      </c>
      <c r="N724" s="14">
        <f t="shared" si="855"/>
        <v>3.61643835616438</v>
      </c>
      <c r="O724" s="15">
        <v>2090</v>
      </c>
      <c r="P724" s="15">
        <f t="shared" si="824"/>
        <v>2758800</v>
      </c>
      <c r="Q724" s="16">
        <f>IFERROR(VLOOKUP(G724,SCENARIOS!$A$13:$E$18,3,0),0.025)</f>
        <v>0.045</v>
      </c>
      <c r="R724" s="52">
        <f>IFERROR(VLOOKUP(L724,INPUTS!$A$107:$B$120,2,0),0.0082)</f>
        <v>0.0089</v>
      </c>
      <c r="S724" s="52">
        <f t="shared" si="825"/>
        <v>18.601</v>
      </c>
      <c r="T724" s="15">
        <f t="shared" si="826"/>
        <v>24553.32</v>
      </c>
      <c r="U724" s="15">
        <f>T724/INPUTS!$B$7*1000</f>
        <v>30691650</v>
      </c>
      <c r="V724" s="15">
        <f>T724*INPUTS!$B$6</f>
        <v>77588.4912</v>
      </c>
      <c r="W724" s="54" t="s">
        <v>521</v>
      </c>
      <c r="X724" s="54" t="s">
        <v>396</v>
      </c>
      <c r="Y724" s="67">
        <f>IFERROR(VLOOKUP(E724,INPUTS!$A$44:$B$103,2,0),0)</f>
        <v>0</v>
      </c>
      <c r="Z724" s="15">
        <f t="shared" si="851"/>
        <v>0</v>
      </c>
      <c r="AA724" s="20">
        <f>IFERROR(VLOOKUP(E724,INPUTS!$A$44:$C$103,3,0),SCENARIOS!$J$24)</f>
        <v>0.01</v>
      </c>
      <c r="AB724" s="15">
        <f t="shared" ref="AB724:AF724" si="873">$T724*AA724*(1+$Q724)^AB$2</f>
        <v>305.979038934172</v>
      </c>
      <c r="AC724" s="20">
        <f>IFERROR(VLOOKUP($E724,INPUTS!$A$44:$G$103,4,0),SCENARIOS!$K$24)</f>
        <v>0.05</v>
      </c>
      <c r="AD724" s="15">
        <f t="shared" si="873"/>
        <v>1906.52775810114</v>
      </c>
      <c r="AE724" s="20">
        <f>IFERROR(VLOOKUP($E724,INPUTS!$A$44:$G$103,5,0),SCENARIOS!$L$24)</f>
        <v>0.1</v>
      </c>
      <c r="AF724" s="15">
        <f t="shared" si="873"/>
        <v>4751.76091155988</v>
      </c>
      <c r="AG724" s="20">
        <f>IFERROR(VLOOKUP($E724,INPUTS!$A$44:$G$103,6,0),SCENARIOS!$M$24)</f>
        <v>0.2</v>
      </c>
      <c r="AH724" s="15">
        <f t="shared" si="853"/>
        <v>11843.1172400641</v>
      </c>
      <c r="AI724" s="20">
        <f>IFERROR(VLOOKUP($E724,INPUTS!$A$44:$G$103,7,0),SCENARIOS!$N$24)</f>
        <v>0.25</v>
      </c>
      <c r="AJ724" s="15">
        <f t="shared" si="854"/>
        <v>18448.3484875953</v>
      </c>
      <c r="AL724" t="str">
        <f t="shared" si="857"/>
        <v>N</v>
      </c>
      <c r="AM724" s="21">
        <f t="shared" si="858"/>
        <v>73793.3939503813</v>
      </c>
    </row>
    <row r="725" ht="15" customHeight="1" spans="1:39">
      <c r="A725" s="24" t="s">
        <v>2475</v>
      </c>
      <c r="B725" s="52" t="s">
        <v>437</v>
      </c>
      <c r="C725" s="52" t="s">
        <v>438</v>
      </c>
      <c r="D725" s="52" t="s">
        <v>929</v>
      </c>
      <c r="E725" s="10" t="s">
        <v>440</v>
      </c>
      <c r="F725" s="52" t="s">
        <v>439</v>
      </c>
      <c r="G725" s="52" t="s">
        <v>177</v>
      </c>
      <c r="H725" s="52" t="s">
        <v>1746</v>
      </c>
      <c r="I725" s="52" t="s">
        <v>575</v>
      </c>
      <c r="J725" s="52" t="s">
        <v>173</v>
      </c>
      <c r="K725" s="52" t="s">
        <v>931</v>
      </c>
      <c r="L725" s="53" t="s">
        <v>295</v>
      </c>
      <c r="M725" s="13">
        <v>1320</v>
      </c>
      <c r="N725" s="14">
        <f t="shared" si="855"/>
        <v>3.61643835616438</v>
      </c>
      <c r="O725" s="15">
        <v>2750</v>
      </c>
      <c r="P725" s="15">
        <f t="shared" si="824"/>
        <v>3630000</v>
      </c>
      <c r="Q725" s="16">
        <f>IFERROR(VLOOKUP(G725,SCENARIOS!$A$13:$E$18,3,0),0.025)</f>
        <v>0.045</v>
      </c>
      <c r="R725" s="52">
        <f>IFERROR(VLOOKUP(L725,INPUTS!$A$107:$B$120,2,0),0.0082)</f>
        <v>0.0089</v>
      </c>
      <c r="S725" s="52">
        <f t="shared" si="825"/>
        <v>24.475</v>
      </c>
      <c r="T725" s="15">
        <f t="shared" si="826"/>
        <v>32307</v>
      </c>
      <c r="U725" s="15">
        <f>T725/INPUTS!$B$7*1000</f>
        <v>40383750</v>
      </c>
      <c r="V725" s="15">
        <f>T725*INPUTS!$B$6</f>
        <v>102090.12</v>
      </c>
      <c r="W725" s="54" t="s">
        <v>521</v>
      </c>
      <c r="X725" s="54" t="s">
        <v>396</v>
      </c>
      <c r="Y725" s="67">
        <f>IFERROR(VLOOKUP(E725,INPUTS!$A$44:$B$103,2,0),0)</f>
        <v>0</v>
      </c>
      <c r="Z725" s="15">
        <f t="shared" si="851"/>
        <v>0</v>
      </c>
      <c r="AA725" s="20">
        <f>IFERROR(VLOOKUP(E725,INPUTS!$A$44:$C$103,3,0),SCENARIOS!$J$24)</f>
        <v>0.01</v>
      </c>
      <c r="AB725" s="15">
        <f t="shared" ref="AB725:AF725" si="874">$T725*AA725*(1+$Q725)^AB$2</f>
        <v>402.603998597595</v>
      </c>
      <c r="AC725" s="20">
        <f>IFERROR(VLOOKUP($E725,INPUTS!$A$44:$G$103,4,0),SCENARIOS!$K$24)</f>
        <v>0.05</v>
      </c>
      <c r="AD725" s="15">
        <f t="shared" si="874"/>
        <v>2508.58915539623</v>
      </c>
      <c r="AE725" s="20">
        <f>IFERROR(VLOOKUP($E725,INPUTS!$A$44:$G$103,5,0),SCENARIOS!$L$24)</f>
        <v>0.1</v>
      </c>
      <c r="AF725" s="15">
        <f t="shared" si="874"/>
        <v>6252.31698889459</v>
      </c>
      <c r="AG725" s="20">
        <f>IFERROR(VLOOKUP($E725,INPUTS!$A$44:$G$103,6,0),SCENARIOS!$M$24)</f>
        <v>0.2</v>
      </c>
      <c r="AH725" s="15">
        <f t="shared" si="853"/>
        <v>15583.0490000844</v>
      </c>
      <c r="AI725" s="20">
        <f>IFERROR(VLOOKUP($E725,INPUTS!$A$44:$G$103,7,0),SCENARIOS!$N$24)</f>
        <v>0.25</v>
      </c>
      <c r="AJ725" s="15">
        <f t="shared" si="854"/>
        <v>24274.1427468359</v>
      </c>
      <c r="AL725" t="str">
        <f t="shared" si="857"/>
        <v>N</v>
      </c>
      <c r="AM725" s="21">
        <f t="shared" si="858"/>
        <v>97096.5709873438</v>
      </c>
    </row>
    <row r="726" ht="15" customHeight="1" spans="1:39">
      <c r="A726" s="6" t="s">
        <v>2476</v>
      </c>
      <c r="B726" s="52" t="s">
        <v>437</v>
      </c>
      <c r="C726" s="52" t="s">
        <v>438</v>
      </c>
      <c r="D726" s="52" t="s">
        <v>929</v>
      </c>
      <c r="E726" s="10" t="s">
        <v>440</v>
      </c>
      <c r="F726" s="52" t="s">
        <v>439</v>
      </c>
      <c r="G726" s="52" t="s">
        <v>177</v>
      </c>
      <c r="H726" s="52" t="s">
        <v>814</v>
      </c>
      <c r="I726" s="52" t="s">
        <v>575</v>
      </c>
      <c r="J726" s="52" t="s">
        <v>173</v>
      </c>
      <c r="K726" s="52" t="s">
        <v>931</v>
      </c>
      <c r="L726" s="53" t="s">
        <v>295</v>
      </c>
      <c r="M726" s="13">
        <v>1320</v>
      </c>
      <c r="N726" s="14">
        <f t="shared" si="855"/>
        <v>3.61643835616438</v>
      </c>
      <c r="O726" s="15">
        <v>1870</v>
      </c>
      <c r="P726" s="15">
        <f t="shared" si="824"/>
        <v>2468400</v>
      </c>
      <c r="Q726" s="16">
        <f>IFERROR(VLOOKUP(G726,SCENARIOS!$A$13:$E$18,3,0),0.025)</f>
        <v>0.045</v>
      </c>
      <c r="R726" s="52">
        <f>IFERROR(VLOOKUP(L726,INPUTS!$A$107:$B$120,2,0),0.0082)</f>
        <v>0.0089</v>
      </c>
      <c r="S726" s="52">
        <f t="shared" si="825"/>
        <v>16.643</v>
      </c>
      <c r="T726" s="15">
        <f t="shared" si="826"/>
        <v>21968.76</v>
      </c>
      <c r="U726" s="15">
        <f>T726/INPUTS!$B$7*1000</f>
        <v>27460950</v>
      </c>
      <c r="V726" s="15">
        <f>T726*INPUTS!$B$6</f>
        <v>69421.2816</v>
      </c>
      <c r="W726" s="54" t="s">
        <v>521</v>
      </c>
      <c r="X726" s="54" t="s">
        <v>396</v>
      </c>
      <c r="Y726" s="67">
        <f>IFERROR(VLOOKUP(E726,INPUTS!$A$44:$B$103,2,0),0)</f>
        <v>0</v>
      </c>
      <c r="Z726" s="15">
        <f t="shared" si="851"/>
        <v>0</v>
      </c>
      <c r="AA726" s="20">
        <f>IFERROR(VLOOKUP(E726,INPUTS!$A$44:$C$103,3,0),SCENARIOS!$J$24)</f>
        <v>0.01</v>
      </c>
      <c r="AB726" s="15">
        <f t="shared" ref="AB726:AF726" si="875">$T726*AA726*(1+$Q726)^AB$2</f>
        <v>273.770719046365</v>
      </c>
      <c r="AC726" s="20">
        <f>IFERROR(VLOOKUP($E726,INPUTS!$A$44:$G$103,4,0),SCENARIOS!$K$24)</f>
        <v>0.05</v>
      </c>
      <c r="AD726" s="15">
        <f t="shared" si="875"/>
        <v>1705.84062566944</v>
      </c>
      <c r="AE726" s="20">
        <f>IFERROR(VLOOKUP($E726,INPUTS!$A$44:$G$103,5,0),SCENARIOS!$L$24)</f>
        <v>0.1</v>
      </c>
      <c r="AF726" s="15">
        <f t="shared" si="875"/>
        <v>4251.57555244832</v>
      </c>
      <c r="AG726" s="20">
        <f>IFERROR(VLOOKUP($E726,INPUTS!$A$44:$G$103,6,0),SCENARIOS!$M$24)</f>
        <v>0.2</v>
      </c>
      <c r="AH726" s="15">
        <f t="shared" si="853"/>
        <v>10596.4733200574</v>
      </c>
      <c r="AI726" s="20">
        <f>IFERROR(VLOOKUP($E726,INPUTS!$A$44:$G$103,7,0),SCENARIOS!$N$24)</f>
        <v>0.25</v>
      </c>
      <c r="AJ726" s="15">
        <f t="shared" si="854"/>
        <v>16506.4170678484</v>
      </c>
      <c r="AL726" t="str">
        <f t="shared" si="857"/>
        <v>N</v>
      </c>
      <c r="AM726" s="21">
        <f t="shared" si="858"/>
        <v>66025.6682713938</v>
      </c>
    </row>
    <row r="727" ht="15" customHeight="1" spans="1:39">
      <c r="A727" s="24" t="s">
        <v>2477</v>
      </c>
      <c r="B727" s="52" t="s">
        <v>437</v>
      </c>
      <c r="C727" s="52" t="s">
        <v>438</v>
      </c>
      <c r="D727" s="52" t="s">
        <v>929</v>
      </c>
      <c r="E727" s="10" t="s">
        <v>440</v>
      </c>
      <c r="F727" s="52" t="s">
        <v>439</v>
      </c>
      <c r="G727" s="52" t="s">
        <v>177</v>
      </c>
      <c r="H727" s="52" t="s">
        <v>1749</v>
      </c>
      <c r="I727" s="52" t="s">
        <v>575</v>
      </c>
      <c r="J727" s="52" t="s">
        <v>173</v>
      </c>
      <c r="K727" s="52" t="s">
        <v>931</v>
      </c>
      <c r="L727" s="53" t="s">
        <v>295</v>
      </c>
      <c r="M727" s="13">
        <v>991</v>
      </c>
      <c r="N727" s="14">
        <f t="shared" si="855"/>
        <v>2.71506849315068</v>
      </c>
      <c r="O727" s="15">
        <v>1980</v>
      </c>
      <c r="P727" s="15">
        <f t="shared" si="824"/>
        <v>1962180</v>
      </c>
      <c r="Q727" s="16">
        <f>IFERROR(VLOOKUP(G727,SCENARIOS!$A$13:$E$18,3,0),0.025)</f>
        <v>0.045</v>
      </c>
      <c r="R727" s="52">
        <f>IFERROR(VLOOKUP(L727,INPUTS!$A$107:$B$120,2,0),0.0082)</f>
        <v>0.0089</v>
      </c>
      <c r="S727" s="52">
        <f t="shared" si="825"/>
        <v>17.622</v>
      </c>
      <c r="T727" s="15">
        <f t="shared" si="826"/>
        <v>17463.402</v>
      </c>
      <c r="U727" s="15">
        <f>T727/INPUTS!$B$7*1000</f>
        <v>21829252.5</v>
      </c>
      <c r="V727" s="15">
        <f>T727*INPUTS!$B$6</f>
        <v>55184.35032</v>
      </c>
      <c r="W727" s="54" t="s">
        <v>521</v>
      </c>
      <c r="X727" s="54" t="s">
        <v>396</v>
      </c>
      <c r="Y727" s="67">
        <f>IFERROR(VLOOKUP(E727,INPUTS!$A$44:$B$103,2,0),0)</f>
        <v>0</v>
      </c>
      <c r="Z727" s="15">
        <f t="shared" si="851"/>
        <v>0</v>
      </c>
      <c r="AA727" s="20">
        <f>IFERROR(VLOOKUP(E727,INPUTS!$A$44:$C$103,3,0),SCENARIOS!$J$24)</f>
        <v>0.01</v>
      </c>
      <c r="AB727" s="15">
        <f t="shared" ref="AB727:AF727" si="876">$T727*AA727*(1+$Q727)^AB$2</f>
        <v>217.625761423754</v>
      </c>
      <c r="AC727" s="20">
        <f>IFERROR(VLOOKUP($E727,INPUTS!$A$44:$G$103,4,0),SCENARIOS!$K$24)</f>
        <v>0.05</v>
      </c>
      <c r="AD727" s="15">
        <f t="shared" si="876"/>
        <v>1356.00646527145</v>
      </c>
      <c r="AE727" s="20">
        <f>IFERROR(VLOOKUP($E727,INPUTS!$A$44:$G$103,5,0),SCENARIOS!$L$24)</f>
        <v>0.1</v>
      </c>
      <c r="AF727" s="15">
        <f t="shared" si="876"/>
        <v>3379.66152872429</v>
      </c>
      <c r="AG727" s="20">
        <f>IFERROR(VLOOKUP($E727,INPUTS!$A$44:$G$103,6,0),SCENARIOS!$M$24)</f>
        <v>0.2</v>
      </c>
      <c r="AH727" s="15">
        <f t="shared" si="853"/>
        <v>8423.34630495471</v>
      </c>
      <c r="AI727" s="20">
        <f>IFERROR(VLOOKUP($E727,INPUTS!$A$44:$G$103,7,0),SCENARIOS!$N$24)</f>
        <v>0.25</v>
      </c>
      <c r="AJ727" s="15">
        <f t="shared" si="854"/>
        <v>13121.2775247897</v>
      </c>
      <c r="AL727" t="str">
        <f t="shared" si="857"/>
        <v>N</v>
      </c>
      <c r="AM727" s="21">
        <f t="shared" si="858"/>
        <v>52485.1100991587</v>
      </c>
    </row>
    <row r="728" ht="15" customHeight="1" spans="1:39">
      <c r="A728" s="6" t="s">
        <v>2478</v>
      </c>
      <c r="B728" s="52" t="s">
        <v>437</v>
      </c>
      <c r="C728" s="52" t="s">
        <v>438</v>
      </c>
      <c r="D728" s="52" t="s">
        <v>929</v>
      </c>
      <c r="E728" s="10" t="s">
        <v>440</v>
      </c>
      <c r="F728" s="52" t="s">
        <v>439</v>
      </c>
      <c r="G728" s="52" t="s">
        <v>177</v>
      </c>
      <c r="H728" s="52" t="s">
        <v>242</v>
      </c>
      <c r="I728" s="52" t="s">
        <v>421</v>
      </c>
      <c r="J728" s="52" t="s">
        <v>173</v>
      </c>
      <c r="K728" s="52" t="s">
        <v>931</v>
      </c>
      <c r="L728" s="53" t="s">
        <v>1696</v>
      </c>
      <c r="M728" s="13">
        <v>2640</v>
      </c>
      <c r="N728" s="14">
        <f t="shared" si="855"/>
        <v>7.23287671232877</v>
      </c>
      <c r="O728" s="15">
        <v>5840</v>
      </c>
      <c r="P728" s="15">
        <f t="shared" si="824"/>
        <v>15417600</v>
      </c>
      <c r="Q728" s="16">
        <f>IFERROR(VLOOKUP(G728,SCENARIOS!$A$13:$E$18,3,0),0.025)</f>
        <v>0.045</v>
      </c>
      <c r="R728" s="52">
        <f>IFERROR(VLOOKUP(L728,INPUTS!$A$107:$B$120,2,0),0.0082)</f>
        <v>0.0082</v>
      </c>
      <c r="S728" s="52">
        <f t="shared" si="825"/>
        <v>47.888</v>
      </c>
      <c r="T728" s="15">
        <f t="shared" si="826"/>
        <v>126424.32</v>
      </c>
      <c r="U728" s="15">
        <f>T728/INPUTS!$B$7*1000</f>
        <v>158030400</v>
      </c>
      <c r="V728" s="15">
        <f>T728*INPUTS!$B$6</f>
        <v>399500.8512</v>
      </c>
      <c r="W728" s="54" t="s">
        <v>396</v>
      </c>
      <c r="X728" s="54" t="s">
        <v>396</v>
      </c>
      <c r="Y728" s="67">
        <f>IFERROR(VLOOKUP(E728,INPUTS!$A$44:$B$103,2,0),0)</f>
        <v>0</v>
      </c>
      <c r="Z728" s="15">
        <f t="shared" si="851"/>
        <v>0</v>
      </c>
      <c r="AA728" s="20">
        <f>IFERROR(VLOOKUP(E728,INPUTS!$A$44:$C$103,3,0),SCENARIOS!$J$24)</f>
        <v>0.01</v>
      </c>
      <c r="AB728" s="15">
        <f t="shared" ref="AB728:AF728" si="877">$T728*AA728*(1+$Q728)^AB$2</f>
        <v>1575.47704064079</v>
      </c>
      <c r="AC728" s="20">
        <f>IFERROR(VLOOKUP($E728,INPUTS!$A$44:$G$103,4,0),SCENARIOS!$K$24)</f>
        <v>0.05</v>
      </c>
      <c r="AD728" s="15">
        <f t="shared" si="877"/>
        <v>9816.65515616873</v>
      </c>
      <c r="AE728" s="20">
        <f>IFERROR(VLOOKUP($E728,INPUTS!$A$44:$G$103,5,0),SCENARIOS!$L$24)</f>
        <v>0.1</v>
      </c>
      <c r="AF728" s="15">
        <f t="shared" si="877"/>
        <v>24466.6766875738</v>
      </c>
      <c r="AG728" s="20">
        <f>IFERROR(VLOOKUP($E728,INPUTS!$A$44:$G$103,6,0),SCENARIOS!$M$24)</f>
        <v>0.2</v>
      </c>
      <c r="AH728" s="15">
        <f t="shared" si="853"/>
        <v>60979.8611249064</v>
      </c>
      <c r="AI728" s="20">
        <f>IFERROR(VLOOKUP($E728,INPUTS!$A$44:$G$103,7,0),SCENARIOS!$N$24)</f>
        <v>0.25</v>
      </c>
      <c r="AJ728" s="15">
        <f t="shared" si="854"/>
        <v>94990.0018680678</v>
      </c>
      <c r="AL728" t="str">
        <f t="shared" si="857"/>
        <v>Y</v>
      </c>
      <c r="AM728" s="21">
        <f t="shared" si="858"/>
        <v>379960.007472271</v>
      </c>
    </row>
    <row r="729" ht="15" customHeight="1" spans="1:39">
      <c r="A729" s="24" t="s">
        <v>2479</v>
      </c>
      <c r="B729" s="52" t="s">
        <v>437</v>
      </c>
      <c r="C729" s="52" t="s">
        <v>438</v>
      </c>
      <c r="D729" s="52" t="s">
        <v>929</v>
      </c>
      <c r="E729" s="10" t="s">
        <v>440</v>
      </c>
      <c r="F729" s="52" t="s">
        <v>439</v>
      </c>
      <c r="G729" s="52" t="s">
        <v>177</v>
      </c>
      <c r="H729" s="52" t="s">
        <v>529</v>
      </c>
      <c r="I729" s="52" t="s">
        <v>528</v>
      </c>
      <c r="J729" s="52" t="s">
        <v>173</v>
      </c>
      <c r="K729" s="52" t="s">
        <v>931</v>
      </c>
      <c r="L729" s="53" t="s">
        <v>1696</v>
      </c>
      <c r="M729" s="13">
        <v>1980</v>
      </c>
      <c r="N729" s="14">
        <f t="shared" si="855"/>
        <v>5.42465753424658</v>
      </c>
      <c r="O729" s="15">
        <v>5790</v>
      </c>
      <c r="P729" s="15">
        <f t="shared" si="824"/>
        <v>11464200</v>
      </c>
      <c r="Q729" s="16">
        <f>IFERROR(VLOOKUP(G729,SCENARIOS!$A$13:$E$18,3,0),0.025)</f>
        <v>0.045</v>
      </c>
      <c r="R729" s="52">
        <f>IFERROR(VLOOKUP(L729,INPUTS!$A$107:$B$120,2,0),0.0082)</f>
        <v>0.0082</v>
      </c>
      <c r="S729" s="52">
        <f t="shared" si="825"/>
        <v>47.478</v>
      </c>
      <c r="T729" s="15">
        <f t="shared" si="826"/>
        <v>94006.44</v>
      </c>
      <c r="U729" s="15">
        <f>T729/INPUTS!$B$7*1000</f>
        <v>117508050</v>
      </c>
      <c r="V729" s="15">
        <f>T729*INPUTS!$B$6</f>
        <v>297060.3504</v>
      </c>
      <c r="W729" s="54" t="s">
        <v>396</v>
      </c>
      <c r="X729" s="54" t="s">
        <v>396</v>
      </c>
      <c r="Y729" s="67">
        <f>IFERROR(VLOOKUP(E729,INPUTS!$A$44:$B$103,2,0),0)</f>
        <v>0</v>
      </c>
      <c r="Z729" s="15">
        <f t="shared" si="851"/>
        <v>0</v>
      </c>
      <c r="AA729" s="20">
        <f>IFERROR(VLOOKUP(E729,INPUTS!$A$44:$C$103,3,0),SCENARIOS!$J$24)</f>
        <v>0.01</v>
      </c>
      <c r="AB729" s="15">
        <f t="shared" ref="AB729:AF729" si="878">$T729*AA729*(1+$Q729)^AB$2</f>
        <v>1171.49127551072</v>
      </c>
      <c r="AC729" s="20">
        <f>IFERROR(VLOOKUP($E729,INPUTS!$A$44:$G$103,4,0),SCENARIOS!$K$24)</f>
        <v>0.05</v>
      </c>
      <c r="AD729" s="15">
        <f t="shared" si="878"/>
        <v>7299.45633829841</v>
      </c>
      <c r="AE729" s="20">
        <f>IFERROR(VLOOKUP($E729,INPUTS!$A$44:$G$103,5,0),SCENARIOS!$L$24)</f>
        <v>0.1</v>
      </c>
      <c r="AF729" s="15">
        <f t="shared" si="878"/>
        <v>18192.9012869502</v>
      </c>
      <c r="AG729" s="20">
        <f>IFERROR(VLOOKUP($E729,INPUTS!$A$44:$G$103,6,0),SCENARIOS!$M$24)</f>
        <v>0.2</v>
      </c>
      <c r="AH729" s="15">
        <f t="shared" si="853"/>
        <v>45343.3299546072</v>
      </c>
      <c r="AI729" s="20">
        <f>IFERROR(VLOOKUP($E729,INPUTS!$A$44:$G$103,7,0),SCENARIOS!$N$24)</f>
        <v>0.25</v>
      </c>
      <c r="AJ729" s="15">
        <f t="shared" si="854"/>
        <v>70632.5484780967</v>
      </c>
      <c r="AL729" t="str">
        <f t="shared" si="857"/>
        <v>Y</v>
      </c>
      <c r="AM729" s="21">
        <f t="shared" si="858"/>
        <v>282530.193912387</v>
      </c>
    </row>
    <row r="730" ht="15" customHeight="1" spans="1:39">
      <c r="A730" s="6" t="s">
        <v>2480</v>
      </c>
      <c r="B730" s="52" t="s">
        <v>437</v>
      </c>
      <c r="C730" s="52" t="s">
        <v>438</v>
      </c>
      <c r="D730" s="52" t="s">
        <v>929</v>
      </c>
      <c r="E730" s="10" t="s">
        <v>440</v>
      </c>
      <c r="F730" s="52" t="s">
        <v>439</v>
      </c>
      <c r="G730" s="52" t="s">
        <v>177</v>
      </c>
      <c r="H730" s="52" t="s">
        <v>545</v>
      </c>
      <c r="I730" s="52" t="s">
        <v>544</v>
      </c>
      <c r="J730" s="52" t="s">
        <v>173</v>
      </c>
      <c r="K730" s="52" t="s">
        <v>931</v>
      </c>
      <c r="L730" s="53" t="s">
        <v>1696</v>
      </c>
      <c r="M730" s="13">
        <v>1980</v>
      </c>
      <c r="N730" s="14">
        <f t="shared" si="855"/>
        <v>5.42465753424658</v>
      </c>
      <c r="O730" s="15">
        <v>4910</v>
      </c>
      <c r="P730" s="15">
        <f t="shared" si="824"/>
        <v>9721800</v>
      </c>
      <c r="Q730" s="16">
        <f>IFERROR(VLOOKUP(G730,SCENARIOS!$A$13:$E$18,3,0),0.025)</f>
        <v>0.045</v>
      </c>
      <c r="R730" s="52">
        <f>IFERROR(VLOOKUP(L730,INPUTS!$A$107:$B$120,2,0),0.0082)</f>
        <v>0.0082</v>
      </c>
      <c r="S730" s="52">
        <f t="shared" si="825"/>
        <v>40.262</v>
      </c>
      <c r="T730" s="15">
        <f t="shared" si="826"/>
        <v>79718.76</v>
      </c>
      <c r="U730" s="15">
        <f>T730/INPUTS!$B$7*1000</f>
        <v>99648450</v>
      </c>
      <c r="V730" s="15">
        <f>T730*INPUTS!$B$6</f>
        <v>251911.2816</v>
      </c>
      <c r="W730" s="54" t="s">
        <v>396</v>
      </c>
      <c r="X730" s="54" t="s">
        <v>396</v>
      </c>
      <c r="Y730" s="67">
        <f>IFERROR(VLOOKUP(E730,INPUTS!$A$44:$B$103,2,0),0)</f>
        <v>0</v>
      </c>
      <c r="Z730" s="15">
        <f t="shared" si="851"/>
        <v>0</v>
      </c>
      <c r="AA730" s="20">
        <f>IFERROR(VLOOKUP(E730,INPUTS!$A$44:$C$103,3,0),SCENARIOS!$J$24)</f>
        <v>0.01</v>
      </c>
      <c r="AB730" s="15">
        <f t="shared" ref="AB730:AF730" si="879">$T730*AA730*(1+$Q730)^AB$2</f>
        <v>993.440788041044</v>
      </c>
      <c r="AC730" s="20">
        <f>IFERROR(VLOOKUP($E730,INPUTS!$A$44:$G$103,4,0),SCENARIOS!$K$24)</f>
        <v>0.05</v>
      </c>
      <c r="AD730" s="15">
        <f t="shared" si="879"/>
        <v>6190.03983092317</v>
      </c>
      <c r="AE730" s="20">
        <f>IFERROR(VLOOKUP($E730,INPUTS!$A$44:$G$103,5,0),SCENARIOS!$L$24)</f>
        <v>0.1</v>
      </c>
      <c r="AF730" s="15">
        <f t="shared" si="879"/>
        <v>15427.8316612997</v>
      </c>
      <c r="AG730" s="20">
        <f>IFERROR(VLOOKUP($E730,INPUTS!$A$44:$G$103,6,0),SCENARIOS!$M$24)</f>
        <v>0.2</v>
      </c>
      <c r="AH730" s="15">
        <f t="shared" si="853"/>
        <v>38451.7703069294</v>
      </c>
      <c r="AI730" s="20">
        <f>IFERROR(VLOOKUP($E730,INPUTS!$A$44:$G$103,7,0),SCENARIOS!$N$24)</f>
        <v>0.25</v>
      </c>
      <c r="AJ730" s="15">
        <f t="shared" si="854"/>
        <v>59897.3770341027</v>
      </c>
      <c r="AL730" t="str">
        <f t="shared" si="857"/>
        <v>Y</v>
      </c>
      <c r="AM730" s="21">
        <f t="shared" si="858"/>
        <v>239589.508136411</v>
      </c>
    </row>
    <row r="731" ht="15" customHeight="1" spans="1:39">
      <c r="A731" s="24" t="s">
        <v>2481</v>
      </c>
      <c r="B731" s="52" t="s">
        <v>437</v>
      </c>
      <c r="C731" s="52" t="s">
        <v>438</v>
      </c>
      <c r="D731" s="52" t="s">
        <v>929</v>
      </c>
      <c r="E731" s="10" t="s">
        <v>440</v>
      </c>
      <c r="F731" s="52" t="s">
        <v>439</v>
      </c>
      <c r="G731" s="52" t="s">
        <v>177</v>
      </c>
      <c r="H731" s="52" t="s">
        <v>537</v>
      </c>
      <c r="I731" s="52" t="s">
        <v>536</v>
      </c>
      <c r="J731" s="52" t="s">
        <v>173</v>
      </c>
      <c r="K731" s="52" t="s">
        <v>931</v>
      </c>
      <c r="L731" s="53" t="s">
        <v>295</v>
      </c>
      <c r="M731" s="13">
        <v>991</v>
      </c>
      <c r="N731" s="14">
        <f t="shared" si="855"/>
        <v>2.71506849315068</v>
      </c>
      <c r="O731" s="15">
        <v>6280</v>
      </c>
      <c r="P731" s="15">
        <f t="shared" si="824"/>
        <v>6223480</v>
      </c>
      <c r="Q731" s="16">
        <f>IFERROR(VLOOKUP(G731,SCENARIOS!$A$13:$E$18,3,0),0.025)</f>
        <v>0.045</v>
      </c>
      <c r="R731" s="52">
        <f>IFERROR(VLOOKUP(L731,INPUTS!$A$107:$B$120,2,0),0.0082)</f>
        <v>0.0089</v>
      </c>
      <c r="S731" s="52">
        <f t="shared" si="825"/>
        <v>55.892</v>
      </c>
      <c r="T731" s="15">
        <f t="shared" si="826"/>
        <v>55388.972</v>
      </c>
      <c r="U731" s="15">
        <f>T731/INPUTS!$B$7*1000</f>
        <v>69236215</v>
      </c>
      <c r="V731" s="15">
        <f>T731*INPUTS!$B$6</f>
        <v>175029.15152</v>
      </c>
      <c r="W731" s="54" t="s">
        <v>396</v>
      </c>
      <c r="X731" s="54" t="s">
        <v>396</v>
      </c>
      <c r="Y731" s="67">
        <f>IFERROR(VLOOKUP(E731,INPUTS!$A$44:$B$103,2,0),0)</f>
        <v>0</v>
      </c>
      <c r="Z731" s="15">
        <f t="shared" si="851"/>
        <v>0</v>
      </c>
      <c r="AA731" s="20">
        <f>IFERROR(VLOOKUP(E731,INPUTS!$A$44:$C$103,3,0),SCENARIOS!$J$24)</f>
        <v>0.01</v>
      </c>
      <c r="AB731" s="15">
        <f t="shared" ref="AB731:AF731" si="880">$T731*AA731*(1+$Q731)^AB$2</f>
        <v>690.247364515747</v>
      </c>
      <c r="AC731" s="20">
        <f>IFERROR(VLOOKUP($E731,INPUTS!$A$44:$G$103,4,0),SCENARIOS!$K$24)</f>
        <v>0.05</v>
      </c>
      <c r="AD731" s="15">
        <f t="shared" si="880"/>
        <v>4300.86899086098</v>
      </c>
      <c r="AE731" s="20">
        <f>IFERROR(VLOOKUP($E731,INPUTS!$A$44:$G$103,5,0),SCENARIOS!$L$24)</f>
        <v>0.1</v>
      </c>
      <c r="AF731" s="15">
        <f t="shared" si="880"/>
        <v>10719.3305052467</v>
      </c>
      <c r="AG731" s="20">
        <f>IFERROR(VLOOKUP($E731,INPUTS!$A$44:$G$103,6,0),SCENARIOS!$M$24)</f>
        <v>0.2</v>
      </c>
      <c r="AH731" s="15">
        <f t="shared" si="853"/>
        <v>26716.4721187452</v>
      </c>
      <c r="AI731" s="20">
        <f>IFERROR(VLOOKUP($E731,INPUTS!$A$44:$G$103,7,0),SCENARIOS!$N$24)</f>
        <v>0.25</v>
      </c>
      <c r="AJ731" s="15">
        <f t="shared" si="854"/>
        <v>41616.981240242</v>
      </c>
      <c r="AL731" t="str">
        <f t="shared" si="857"/>
        <v>Y</v>
      </c>
      <c r="AM731" s="21">
        <f t="shared" si="858"/>
        <v>166467.924960968</v>
      </c>
    </row>
    <row r="732" ht="15" customHeight="1" spans="1:39">
      <c r="A732" s="6" t="s">
        <v>2482</v>
      </c>
      <c r="B732" s="52" t="s">
        <v>437</v>
      </c>
      <c r="C732" s="52" t="s">
        <v>438</v>
      </c>
      <c r="D732" s="52" t="s">
        <v>929</v>
      </c>
      <c r="E732" s="10" t="s">
        <v>440</v>
      </c>
      <c r="F732" s="52" t="s">
        <v>439</v>
      </c>
      <c r="G732" s="52" t="s">
        <v>177</v>
      </c>
      <c r="H732" s="52" t="s">
        <v>556</v>
      </c>
      <c r="I732" s="52" t="s">
        <v>555</v>
      </c>
      <c r="J732" s="52" t="s">
        <v>173</v>
      </c>
      <c r="K732" s="52" t="s">
        <v>931</v>
      </c>
      <c r="L732" s="53" t="s">
        <v>295</v>
      </c>
      <c r="M732" s="13">
        <v>1320</v>
      </c>
      <c r="N732" s="14">
        <f t="shared" si="855"/>
        <v>3.61643835616438</v>
      </c>
      <c r="O732" s="15">
        <v>6900</v>
      </c>
      <c r="P732" s="15">
        <f t="shared" si="824"/>
        <v>9108000</v>
      </c>
      <c r="Q732" s="16">
        <f>IFERROR(VLOOKUP(G732,SCENARIOS!$A$13:$E$18,3,0),0.025)</f>
        <v>0.045</v>
      </c>
      <c r="R732" s="52">
        <f>IFERROR(VLOOKUP(L732,INPUTS!$A$107:$B$120,2,0),0.0082)</f>
        <v>0.0089</v>
      </c>
      <c r="S732" s="52">
        <f t="shared" si="825"/>
        <v>61.41</v>
      </c>
      <c r="T732" s="15">
        <f t="shared" si="826"/>
        <v>81061.2</v>
      </c>
      <c r="U732" s="15">
        <f>T732/INPUTS!$B$7*1000</f>
        <v>101326500</v>
      </c>
      <c r="V732" s="15">
        <f>T732*INPUTS!$B$6</f>
        <v>256153.392</v>
      </c>
      <c r="W732" s="54" t="s">
        <v>396</v>
      </c>
      <c r="X732" s="54" t="s">
        <v>396</v>
      </c>
      <c r="Y732" s="67">
        <f>IFERROR(VLOOKUP(E732,INPUTS!$A$44:$B$103,2,0),0)</f>
        <v>0</v>
      </c>
      <c r="Z732" s="15">
        <f t="shared" si="851"/>
        <v>0</v>
      </c>
      <c r="AA732" s="20">
        <f>IFERROR(VLOOKUP(E732,INPUTS!$A$44:$C$103,3,0),SCENARIOS!$J$24)</f>
        <v>0.01</v>
      </c>
      <c r="AB732" s="15">
        <f t="shared" ref="AB732:AF732" si="881">$T732*AA732*(1+$Q732)^AB$2</f>
        <v>1010.17003284487</v>
      </c>
      <c r="AC732" s="20">
        <f>IFERROR(VLOOKUP($E732,INPUTS!$A$44:$G$103,4,0),SCENARIOS!$K$24)</f>
        <v>0.05</v>
      </c>
      <c r="AD732" s="15">
        <f t="shared" si="881"/>
        <v>6294.27824444873</v>
      </c>
      <c r="AE732" s="20">
        <f>IFERROR(VLOOKUP($E732,INPUTS!$A$44:$G$103,5,0),SCENARIOS!$L$24)</f>
        <v>0.1</v>
      </c>
      <c r="AF732" s="15">
        <f t="shared" si="881"/>
        <v>15687.63171759</v>
      </c>
      <c r="AG732" s="20">
        <f>IFERROR(VLOOKUP($E732,INPUTS!$A$44:$G$103,6,0),SCENARIOS!$M$24)</f>
        <v>0.2</v>
      </c>
      <c r="AH732" s="15">
        <f t="shared" si="853"/>
        <v>39099.2865820299</v>
      </c>
      <c r="AI732" s="20">
        <f>IFERROR(VLOOKUP($E732,INPUTS!$A$44:$G$103,7,0),SCENARIOS!$N$24)</f>
        <v>0.25</v>
      </c>
      <c r="AJ732" s="15">
        <f t="shared" si="854"/>
        <v>60906.0308920611</v>
      </c>
      <c r="AL732" t="str">
        <f t="shared" si="857"/>
        <v>Y</v>
      </c>
      <c r="AM732" s="21">
        <f t="shared" si="858"/>
        <v>243624.123568244</v>
      </c>
    </row>
    <row r="733" ht="15" customHeight="1" spans="1:39">
      <c r="A733" s="24" t="s">
        <v>2483</v>
      </c>
      <c r="B733" s="52" t="s">
        <v>437</v>
      </c>
      <c r="C733" s="52" t="s">
        <v>438</v>
      </c>
      <c r="D733" s="52" t="s">
        <v>929</v>
      </c>
      <c r="E733" s="10" t="s">
        <v>440</v>
      </c>
      <c r="F733" s="52" t="s">
        <v>439</v>
      </c>
      <c r="G733" s="52" t="s">
        <v>177</v>
      </c>
      <c r="H733" s="52" t="s">
        <v>267</v>
      </c>
      <c r="I733" s="52" t="s">
        <v>436</v>
      </c>
      <c r="J733" s="52" t="s">
        <v>173</v>
      </c>
      <c r="K733" s="52" t="s">
        <v>931</v>
      </c>
      <c r="L733" s="53" t="s">
        <v>1696</v>
      </c>
      <c r="M733" s="13">
        <v>1320</v>
      </c>
      <c r="N733" s="14">
        <f t="shared" si="855"/>
        <v>3.61643835616438</v>
      </c>
      <c r="O733" s="15">
        <v>12380</v>
      </c>
      <c r="P733" s="15">
        <f t="shared" si="824"/>
        <v>16341600</v>
      </c>
      <c r="Q733" s="16">
        <f>IFERROR(VLOOKUP(G733,SCENARIOS!$A$13:$E$18,3,0),0.025)</f>
        <v>0.045</v>
      </c>
      <c r="R733" s="52">
        <f>IFERROR(VLOOKUP(L733,INPUTS!$A$107:$B$120,2,0),0.0082)</f>
        <v>0.0082</v>
      </c>
      <c r="S733" s="52">
        <f t="shared" si="825"/>
        <v>101.516</v>
      </c>
      <c r="T733" s="15">
        <f t="shared" si="826"/>
        <v>134001.12</v>
      </c>
      <c r="U733" s="15">
        <f>T733/INPUTS!$B$7*1000</f>
        <v>167501400</v>
      </c>
      <c r="V733" s="15">
        <f>T733*INPUTS!$B$6</f>
        <v>423443.5392</v>
      </c>
      <c r="W733" s="54" t="s">
        <v>396</v>
      </c>
      <c r="X733" s="54" t="s">
        <v>396</v>
      </c>
      <c r="Y733" s="67">
        <f>IFERROR(VLOOKUP(E733,INPUTS!$A$44:$B$103,2,0),0)</f>
        <v>0</v>
      </c>
      <c r="Z733" s="15">
        <f t="shared" si="851"/>
        <v>0</v>
      </c>
      <c r="AA733" s="20">
        <f>IFERROR(VLOOKUP(E733,INPUTS!$A$44:$C$103,3,0),SCENARIOS!$J$24)</f>
        <v>0.01</v>
      </c>
      <c r="AB733" s="15">
        <f t="shared" ref="AB733:AF733" si="882">$T733*AA733*(1+$Q733)^AB$2</f>
        <v>1669.89775369289</v>
      </c>
      <c r="AC733" s="20">
        <f>IFERROR(VLOOKUP($E733,INPUTS!$A$44:$G$103,4,0),SCENARIOS!$K$24)</f>
        <v>0.05</v>
      </c>
      <c r="AD733" s="15">
        <f t="shared" si="882"/>
        <v>10404.982091898</v>
      </c>
      <c r="AE733" s="20">
        <f>IFERROR(VLOOKUP($E733,INPUTS!$A$44:$G$103,5,0),SCENARIOS!$L$24)</f>
        <v>0.1</v>
      </c>
      <c r="AF733" s="15">
        <f t="shared" si="882"/>
        <v>25933.0014890551</v>
      </c>
      <c r="AG733" s="20">
        <f>IFERROR(VLOOKUP($E733,INPUTS!$A$44:$G$103,6,0),SCENARIOS!$M$24)</f>
        <v>0.2</v>
      </c>
      <c r="AH733" s="15">
        <f t="shared" si="853"/>
        <v>64634.476089584</v>
      </c>
      <c r="AI733" s="20">
        <f>IFERROR(VLOOKUP($E733,INPUTS!$A$44:$G$103,7,0),SCENARIOS!$N$24)</f>
        <v>0.25</v>
      </c>
      <c r="AJ733" s="15">
        <f t="shared" si="854"/>
        <v>100682.89581564</v>
      </c>
      <c r="AL733" t="str">
        <f t="shared" si="857"/>
        <v>Y</v>
      </c>
      <c r="AM733" s="21">
        <f t="shared" si="858"/>
        <v>402731.583262561</v>
      </c>
    </row>
    <row r="734" ht="15" customHeight="1" spans="1:39">
      <c r="A734" s="6" t="s">
        <v>2484</v>
      </c>
      <c r="B734" s="52" t="s">
        <v>437</v>
      </c>
      <c r="C734" s="52" t="s">
        <v>438</v>
      </c>
      <c r="D734" s="52" t="s">
        <v>929</v>
      </c>
      <c r="E734" s="10" t="s">
        <v>440</v>
      </c>
      <c r="F734" s="52" t="s">
        <v>439</v>
      </c>
      <c r="G734" s="52" t="s">
        <v>177</v>
      </c>
      <c r="H734" s="52" t="s">
        <v>269</v>
      </c>
      <c r="I734" s="52" t="s">
        <v>436</v>
      </c>
      <c r="J734" s="52" t="s">
        <v>173</v>
      </c>
      <c r="K734" s="52" t="s">
        <v>931</v>
      </c>
      <c r="L734" s="53" t="s">
        <v>1696</v>
      </c>
      <c r="M734" s="13">
        <v>1320</v>
      </c>
      <c r="N734" s="14">
        <f t="shared" si="855"/>
        <v>3.61643835616438</v>
      </c>
      <c r="O734" s="15">
        <v>8630</v>
      </c>
      <c r="P734" s="15">
        <f t="shared" si="824"/>
        <v>11391600</v>
      </c>
      <c r="Q734" s="16">
        <f>IFERROR(VLOOKUP(G734,SCENARIOS!$A$13:$E$18,3,0),0.025)</f>
        <v>0.045</v>
      </c>
      <c r="R734" s="52">
        <f>IFERROR(VLOOKUP(L734,INPUTS!$A$107:$B$120,2,0),0.0082)</f>
        <v>0.0082</v>
      </c>
      <c r="S734" s="52">
        <f t="shared" si="825"/>
        <v>70.766</v>
      </c>
      <c r="T734" s="15">
        <f t="shared" si="826"/>
        <v>93411.12</v>
      </c>
      <c r="U734" s="15">
        <f>T734/INPUTS!$B$7*1000</f>
        <v>116763900</v>
      </c>
      <c r="V734" s="15">
        <f>T734*INPUTS!$B$6</f>
        <v>295179.1392</v>
      </c>
      <c r="W734" s="54" t="s">
        <v>396</v>
      </c>
      <c r="X734" s="54" t="s">
        <v>396</v>
      </c>
      <c r="Y734" s="67">
        <f>IFERROR(VLOOKUP(E734,INPUTS!$A$44:$B$103,2,0),0)</f>
        <v>0</v>
      </c>
      <c r="Z734" s="15">
        <f t="shared" si="851"/>
        <v>0</v>
      </c>
      <c r="AA734" s="20">
        <f>IFERROR(VLOOKUP(E734,INPUTS!$A$44:$C$103,3,0),SCENARIOS!$J$24)</f>
        <v>0.01</v>
      </c>
      <c r="AB734" s="15">
        <f t="shared" ref="AB734:AF734" si="883">$T734*AA734*(1+$Q734)^AB$2</f>
        <v>1164.07250519949</v>
      </c>
      <c r="AC734" s="20">
        <f>IFERROR(VLOOKUP($E734,INPUTS!$A$44:$G$103,4,0),SCENARIOS!$K$24)</f>
        <v>0.05</v>
      </c>
      <c r="AD734" s="15">
        <f t="shared" si="883"/>
        <v>7253.23065049111</v>
      </c>
      <c r="AE734" s="20">
        <f>IFERROR(VLOOKUP($E734,INPUTS!$A$44:$G$103,5,0),SCENARIOS!$L$24)</f>
        <v>0.1</v>
      </c>
      <c r="AF734" s="15">
        <f t="shared" si="883"/>
        <v>18077.6900525481</v>
      </c>
      <c r="AG734" s="20">
        <f>IFERROR(VLOOKUP($E734,INPUTS!$A$44:$G$103,6,0),SCENARIOS!$M$24)</f>
        <v>0.2</v>
      </c>
      <c r="AH734" s="15">
        <f t="shared" si="853"/>
        <v>45056.1816359539</v>
      </c>
      <c r="AI734" s="20">
        <f>IFERROR(VLOOKUP($E734,INPUTS!$A$44:$G$103,7,0),SCENARIOS!$N$24)</f>
        <v>0.25</v>
      </c>
      <c r="AJ734" s="15">
        <f t="shared" si="854"/>
        <v>70185.2496679302</v>
      </c>
      <c r="AL734" t="str">
        <f t="shared" si="857"/>
        <v>N</v>
      </c>
      <c r="AM734" s="21">
        <f t="shared" si="858"/>
        <v>280740.998671721</v>
      </c>
    </row>
    <row r="735" ht="15" customHeight="1" spans="1:39">
      <c r="A735" s="24" t="s">
        <v>2485</v>
      </c>
      <c r="B735" s="52" t="s">
        <v>437</v>
      </c>
      <c r="C735" s="52" t="s">
        <v>438</v>
      </c>
      <c r="D735" s="52" t="s">
        <v>929</v>
      </c>
      <c r="E735" s="10" t="s">
        <v>440</v>
      </c>
      <c r="F735" s="52" t="s">
        <v>439</v>
      </c>
      <c r="G735" s="52" t="s">
        <v>177</v>
      </c>
      <c r="H735" s="52" t="s">
        <v>268</v>
      </c>
      <c r="I735" s="52" t="s">
        <v>436</v>
      </c>
      <c r="J735" s="52" t="s">
        <v>173</v>
      </c>
      <c r="K735" s="52" t="s">
        <v>931</v>
      </c>
      <c r="L735" s="53" t="s">
        <v>295</v>
      </c>
      <c r="M735" s="13">
        <v>660</v>
      </c>
      <c r="N735" s="14">
        <f t="shared" si="855"/>
        <v>1.80821917808219</v>
      </c>
      <c r="O735" s="15">
        <v>13040</v>
      </c>
      <c r="P735" s="15">
        <f t="shared" si="824"/>
        <v>8606400</v>
      </c>
      <c r="Q735" s="16">
        <f>IFERROR(VLOOKUP(G735,SCENARIOS!$A$13:$E$18,3,0),0.025)</f>
        <v>0.045</v>
      </c>
      <c r="R735" s="52">
        <f>IFERROR(VLOOKUP(L735,INPUTS!$A$107:$B$120,2,0),0.0082)</f>
        <v>0.0089</v>
      </c>
      <c r="S735" s="52">
        <f t="shared" si="825"/>
        <v>116.056</v>
      </c>
      <c r="T735" s="15">
        <f t="shared" si="826"/>
        <v>76596.96</v>
      </c>
      <c r="U735" s="15">
        <f>T735/INPUTS!$B$7*1000</f>
        <v>95746200</v>
      </c>
      <c r="V735" s="15">
        <f>T735*INPUTS!$B$6</f>
        <v>242046.3936</v>
      </c>
      <c r="W735" s="54" t="s">
        <v>396</v>
      </c>
      <c r="X735" s="54" t="s">
        <v>396</v>
      </c>
      <c r="Y735" s="67">
        <f>IFERROR(VLOOKUP(E735,INPUTS!$A$44:$B$103,2,0),0)</f>
        <v>0</v>
      </c>
      <c r="Z735" s="15">
        <f t="shared" si="851"/>
        <v>0</v>
      </c>
      <c r="AA735" s="20">
        <f>IFERROR(VLOOKUP(E735,INPUTS!$A$44:$C$103,3,0),SCENARIOS!$J$24)</f>
        <v>0.01</v>
      </c>
      <c r="AB735" s="15">
        <f t="shared" ref="AB735:AF735" si="884">$T735*AA735*(1+$Q735)^AB$2</f>
        <v>954.537480311389</v>
      </c>
      <c r="AC735" s="20">
        <f>IFERROR(VLOOKUP($E735,INPUTS!$A$44:$G$103,4,0),SCENARIOS!$K$24)</f>
        <v>0.05</v>
      </c>
      <c r="AD735" s="15">
        <f t="shared" si="884"/>
        <v>5947.63683388489</v>
      </c>
      <c r="AE735" s="20">
        <f>IFERROR(VLOOKUP($E735,INPUTS!$A$44:$G$103,5,0),SCENARIOS!$L$24)</f>
        <v>0.1</v>
      </c>
      <c r="AF735" s="15">
        <f t="shared" si="884"/>
        <v>14823.6751882155</v>
      </c>
      <c r="AG735" s="20">
        <f>IFERROR(VLOOKUP($E735,INPUTS!$A$44:$G$103,6,0),SCENARIOS!$M$24)</f>
        <v>0.2</v>
      </c>
      <c r="AH735" s="15">
        <f t="shared" si="853"/>
        <v>36945.9925383819</v>
      </c>
      <c r="AI735" s="20">
        <f>IFERROR(VLOOKUP($E735,INPUTS!$A$44:$G$103,7,0),SCENARIOS!$N$24)</f>
        <v>0.25</v>
      </c>
      <c r="AJ735" s="15">
        <f t="shared" si="854"/>
        <v>57551.7857124983</v>
      </c>
      <c r="AL735" t="str">
        <f t="shared" si="857"/>
        <v>N</v>
      </c>
      <c r="AM735" s="21">
        <f t="shared" si="858"/>
        <v>230207.142849993</v>
      </c>
    </row>
    <row r="736" ht="15" customHeight="1" spans="1:39">
      <c r="A736" s="6" t="s">
        <v>2486</v>
      </c>
      <c r="B736" s="52" t="s">
        <v>437</v>
      </c>
      <c r="C736" s="52" t="s">
        <v>438</v>
      </c>
      <c r="D736" s="52" t="s">
        <v>929</v>
      </c>
      <c r="E736" s="10" t="s">
        <v>440</v>
      </c>
      <c r="F736" s="52" t="s">
        <v>439</v>
      </c>
      <c r="G736" s="52" t="s">
        <v>177</v>
      </c>
      <c r="H736" s="52" t="s">
        <v>271</v>
      </c>
      <c r="I736" s="52" t="s">
        <v>581</v>
      </c>
      <c r="J736" s="52" t="s">
        <v>173</v>
      </c>
      <c r="K736" s="52" t="s">
        <v>931</v>
      </c>
      <c r="L736" s="53" t="s">
        <v>1759</v>
      </c>
      <c r="M736" s="13">
        <v>660</v>
      </c>
      <c r="N736" s="14">
        <f t="shared" si="855"/>
        <v>1.80821917808219</v>
      </c>
      <c r="O736" s="15">
        <v>14200</v>
      </c>
      <c r="P736" s="15">
        <f t="shared" si="824"/>
        <v>9372000</v>
      </c>
      <c r="Q736" s="16">
        <f>IFERROR(VLOOKUP(G736,SCENARIOS!$A$13:$E$18,3,0),0.025)</f>
        <v>0.045</v>
      </c>
      <c r="R736" s="52">
        <f>IFERROR(VLOOKUP(L736,INPUTS!$A$107:$B$120,2,0),0.0082)</f>
        <v>0.0082</v>
      </c>
      <c r="S736" s="52">
        <f t="shared" si="825"/>
        <v>116.44</v>
      </c>
      <c r="T736" s="15">
        <f t="shared" si="826"/>
        <v>76850.4</v>
      </c>
      <c r="U736" s="15">
        <f>T736/INPUTS!$B$7*1000</f>
        <v>96063000</v>
      </c>
      <c r="V736" s="15">
        <f>T736*INPUTS!$B$6</f>
        <v>242847.264</v>
      </c>
      <c r="W736" s="54" t="s">
        <v>396</v>
      </c>
      <c r="X736" s="54" t="s">
        <v>396</v>
      </c>
      <c r="Y736" s="67">
        <f>IFERROR(VLOOKUP(E736,INPUTS!$A$44:$B$103,2,0),0)</f>
        <v>0</v>
      </c>
      <c r="Z736" s="15">
        <f t="shared" si="851"/>
        <v>0</v>
      </c>
      <c r="AA736" s="20">
        <f>IFERROR(VLOOKUP(E736,INPUTS!$A$44:$C$103,3,0),SCENARIOS!$J$24)</f>
        <v>0.01</v>
      </c>
      <c r="AB736" s="15">
        <f t="shared" ref="AB736:AF736" si="885">$T736*AA736*(1+$Q736)^AB$2</f>
        <v>957.695803814177</v>
      </c>
      <c r="AC736" s="20">
        <f>IFERROR(VLOOKUP($E736,INPUTS!$A$44:$G$103,4,0),SCENARIOS!$K$24)</f>
        <v>0.05</v>
      </c>
      <c r="AD736" s="15">
        <f t="shared" si="885"/>
        <v>5967.31606239709</v>
      </c>
      <c r="AE736" s="20">
        <f>IFERROR(VLOOKUP($E736,INPUTS!$A$44:$G$103,5,0),SCENARIOS!$L$24)</f>
        <v>0.1</v>
      </c>
      <c r="AF736" s="15">
        <f t="shared" si="885"/>
        <v>14872.7229864532</v>
      </c>
      <c r="AG736" s="20">
        <f>IFERROR(VLOOKUP($E736,INPUTS!$A$44:$G$103,6,0),SCENARIOS!$M$24)</f>
        <v>0.2</v>
      </c>
      <c r="AH736" s="15">
        <f t="shared" si="853"/>
        <v>37068.2374988729</v>
      </c>
      <c r="AI736" s="20">
        <f>IFERROR(VLOOKUP($E736,INPUTS!$A$44:$G$103,7,0),SCENARIOS!$N$24)</f>
        <v>0.25</v>
      </c>
      <c r="AJ736" s="15">
        <f t="shared" si="854"/>
        <v>57742.2100396645</v>
      </c>
      <c r="AL736" t="str">
        <f t="shared" si="857"/>
        <v>N</v>
      </c>
      <c r="AM736" s="21">
        <f t="shared" si="858"/>
        <v>230968.840158658</v>
      </c>
    </row>
    <row r="737" ht="15" customHeight="1" spans="1:39">
      <c r="A737" s="24" t="s">
        <v>2487</v>
      </c>
      <c r="B737" s="52" t="s">
        <v>437</v>
      </c>
      <c r="C737" s="52" t="s">
        <v>438</v>
      </c>
      <c r="D737" s="52" t="s">
        <v>929</v>
      </c>
      <c r="E737" s="10" t="s">
        <v>440</v>
      </c>
      <c r="F737" s="52" t="s">
        <v>439</v>
      </c>
      <c r="G737" s="52" t="s">
        <v>177</v>
      </c>
      <c r="H737" s="52" t="s">
        <v>238</v>
      </c>
      <c r="I737" s="52" t="s">
        <v>424</v>
      </c>
      <c r="J737" s="52" t="s">
        <v>173</v>
      </c>
      <c r="K737" s="52" t="s">
        <v>931</v>
      </c>
      <c r="L737" s="53" t="s">
        <v>295</v>
      </c>
      <c r="M737" s="13">
        <v>991</v>
      </c>
      <c r="N737" s="14">
        <f t="shared" si="855"/>
        <v>2.71506849315068</v>
      </c>
      <c r="O737" s="15">
        <v>7890</v>
      </c>
      <c r="P737" s="15">
        <f t="shared" si="824"/>
        <v>7818990</v>
      </c>
      <c r="Q737" s="16">
        <f>IFERROR(VLOOKUP(G737,SCENARIOS!$A$13:$E$18,3,0),0.025)</f>
        <v>0.045</v>
      </c>
      <c r="R737" s="52">
        <f>IFERROR(VLOOKUP(L737,INPUTS!$A$107:$B$120,2,0),0.0082)</f>
        <v>0.0089</v>
      </c>
      <c r="S737" s="52">
        <f t="shared" si="825"/>
        <v>70.221</v>
      </c>
      <c r="T737" s="15">
        <f t="shared" si="826"/>
        <v>69589.011</v>
      </c>
      <c r="U737" s="15">
        <f>T737/INPUTS!$B$7*1000</f>
        <v>86986263.75</v>
      </c>
      <c r="V737" s="15">
        <f>T737*INPUTS!$B$6</f>
        <v>219901.27476</v>
      </c>
      <c r="W737" s="54" t="s">
        <v>396</v>
      </c>
      <c r="X737" s="54" t="s">
        <v>396</v>
      </c>
      <c r="Y737" s="67">
        <f>IFERROR(VLOOKUP(E737,INPUTS!$A$44:$B$103,2,0),0)</f>
        <v>0</v>
      </c>
      <c r="Z737" s="15">
        <f t="shared" si="851"/>
        <v>0</v>
      </c>
      <c r="AA737" s="20">
        <f>IFERROR(VLOOKUP(E737,INPUTS!$A$44:$C$103,3,0),SCENARIOS!$J$24)</f>
        <v>0.01</v>
      </c>
      <c r="AB737" s="15">
        <f t="shared" ref="AB737:AF737" si="886">$T737*AA737*(1+$Q737)^AB$2</f>
        <v>867.205685673446</v>
      </c>
      <c r="AC737" s="20">
        <f>IFERROR(VLOOKUP($E737,INPUTS!$A$44:$G$103,4,0),SCENARIOS!$K$24)</f>
        <v>0.05</v>
      </c>
      <c r="AD737" s="15">
        <f t="shared" si="886"/>
        <v>5403.4803085817</v>
      </c>
      <c r="AE737" s="20">
        <f>IFERROR(VLOOKUP($E737,INPUTS!$A$44:$G$103,5,0),SCENARIOS!$L$24)</f>
        <v>0.1</v>
      </c>
      <c r="AF737" s="15">
        <f t="shared" si="886"/>
        <v>13467.4391220377</v>
      </c>
      <c r="AG737" s="20">
        <f>IFERROR(VLOOKUP($E737,INPUTS!$A$44:$G$103,6,0),SCENARIOS!$M$24)</f>
        <v>0.2</v>
      </c>
      <c r="AH737" s="15">
        <f t="shared" si="853"/>
        <v>33565.7587606529</v>
      </c>
      <c r="AI737" s="20">
        <f>IFERROR(VLOOKUP($E737,INPUTS!$A$44:$G$103,7,0),SCENARIOS!$N$24)</f>
        <v>0.25</v>
      </c>
      <c r="AJ737" s="15">
        <f t="shared" si="854"/>
        <v>52286.3028639347</v>
      </c>
      <c r="AL737" t="str">
        <f t="shared" si="857"/>
        <v>N</v>
      </c>
      <c r="AM737" s="21">
        <f t="shared" si="858"/>
        <v>209145.211455739</v>
      </c>
    </row>
    <row r="738" ht="15" customHeight="1" spans="1:39">
      <c r="A738" s="6" t="s">
        <v>2488</v>
      </c>
      <c r="B738" s="52" t="s">
        <v>437</v>
      </c>
      <c r="C738" s="52" t="s">
        <v>438</v>
      </c>
      <c r="D738" s="52" t="s">
        <v>929</v>
      </c>
      <c r="E738" s="10" t="s">
        <v>440</v>
      </c>
      <c r="F738" s="52" t="s">
        <v>439</v>
      </c>
      <c r="G738" s="52" t="s">
        <v>177</v>
      </c>
      <c r="H738" s="52" t="s">
        <v>239</v>
      </c>
      <c r="I738" s="52" t="s">
        <v>424</v>
      </c>
      <c r="J738" s="52" t="s">
        <v>173</v>
      </c>
      <c r="K738" s="52" t="s">
        <v>931</v>
      </c>
      <c r="L738" s="53" t="s">
        <v>295</v>
      </c>
      <c r="M738" s="13">
        <v>660</v>
      </c>
      <c r="N738" s="14">
        <f t="shared" si="855"/>
        <v>1.80821917808219</v>
      </c>
      <c r="O738" s="15">
        <v>7870</v>
      </c>
      <c r="P738" s="15">
        <f t="shared" si="824"/>
        <v>5194200</v>
      </c>
      <c r="Q738" s="16">
        <f>IFERROR(VLOOKUP(G738,SCENARIOS!$A$13:$E$18,3,0),0.025)</f>
        <v>0.045</v>
      </c>
      <c r="R738" s="52">
        <f>IFERROR(VLOOKUP(L738,INPUTS!$A$107:$B$120,2,0),0.0082)</f>
        <v>0.0089</v>
      </c>
      <c r="S738" s="52">
        <f t="shared" si="825"/>
        <v>70.043</v>
      </c>
      <c r="T738" s="15">
        <f t="shared" si="826"/>
        <v>46228.38</v>
      </c>
      <c r="U738" s="15">
        <f>T738/INPUTS!$B$7*1000</f>
        <v>57785475</v>
      </c>
      <c r="V738" s="15">
        <f>T738*INPUTS!$B$6</f>
        <v>146081.6808</v>
      </c>
      <c r="W738" s="54" t="s">
        <v>396</v>
      </c>
      <c r="X738" s="54" t="s">
        <v>396</v>
      </c>
      <c r="Y738" s="67">
        <f>IFERROR(VLOOKUP(E738,INPUTS!$A$44:$B$103,2,0),0)</f>
        <v>0</v>
      </c>
      <c r="Z738" s="15">
        <f t="shared" si="851"/>
        <v>0</v>
      </c>
      <c r="AA738" s="20">
        <f>IFERROR(VLOOKUP(E738,INPUTS!$A$44:$C$103,3,0),SCENARIOS!$J$24)</f>
        <v>0.01</v>
      </c>
      <c r="AB738" s="15">
        <f t="shared" ref="AB738:AF738" si="887">$T738*AA738*(1+$Q738)^AB$2</f>
        <v>576.089721629649</v>
      </c>
      <c r="AC738" s="20">
        <f>IFERROR(VLOOKUP($E738,INPUTS!$A$44:$G$103,4,0),SCENARIOS!$K$24)</f>
        <v>0.05</v>
      </c>
      <c r="AD738" s="15">
        <f t="shared" si="887"/>
        <v>3589.56302781243</v>
      </c>
      <c r="AE738" s="20">
        <f>IFERROR(VLOOKUP($E738,INPUTS!$A$44:$G$103,5,0),SCENARIOS!$L$24)</f>
        <v>0.1</v>
      </c>
      <c r="AF738" s="15">
        <f t="shared" si="887"/>
        <v>8946.49721865462</v>
      </c>
      <c r="AG738" s="20">
        <f>IFERROR(VLOOKUP($E738,INPUTS!$A$44:$G$103,6,0),SCENARIOS!$M$24)</f>
        <v>0.2</v>
      </c>
      <c r="AH738" s="15">
        <f t="shared" si="853"/>
        <v>22297.9264783026</v>
      </c>
      <c r="AI738" s="20">
        <f>IFERROR(VLOOKUP($E738,INPUTS!$A$44:$G$103,7,0),SCENARIOS!$N$24)</f>
        <v>0.25</v>
      </c>
      <c r="AJ738" s="15">
        <f t="shared" si="854"/>
        <v>34734.0915304725</v>
      </c>
      <c r="AL738" t="str">
        <f t="shared" si="857"/>
        <v>N</v>
      </c>
      <c r="AM738" s="21">
        <f t="shared" si="858"/>
        <v>138936.36612189</v>
      </c>
    </row>
    <row r="739" ht="15" customHeight="1" spans="1:39">
      <c r="A739" s="24" t="s">
        <v>2489</v>
      </c>
      <c r="B739" s="52" t="s">
        <v>437</v>
      </c>
      <c r="C739" s="52" t="s">
        <v>438</v>
      </c>
      <c r="D739" s="52" t="s">
        <v>929</v>
      </c>
      <c r="E739" s="10" t="s">
        <v>440</v>
      </c>
      <c r="F739" s="52" t="s">
        <v>439</v>
      </c>
      <c r="G739" s="52" t="s">
        <v>177</v>
      </c>
      <c r="H739" s="52" t="s">
        <v>432</v>
      </c>
      <c r="I739" s="52" t="s">
        <v>431</v>
      </c>
      <c r="J739" s="52" t="s">
        <v>173</v>
      </c>
      <c r="K739" s="52" t="s">
        <v>931</v>
      </c>
      <c r="L739" s="53" t="s">
        <v>1696</v>
      </c>
      <c r="M739" s="13">
        <v>1320</v>
      </c>
      <c r="N739" s="14">
        <f t="shared" si="855"/>
        <v>3.61643835616438</v>
      </c>
      <c r="O739" s="15">
        <v>5790</v>
      </c>
      <c r="P739" s="15">
        <f t="shared" si="824"/>
        <v>7642800</v>
      </c>
      <c r="Q739" s="16">
        <f>IFERROR(VLOOKUP(G739,SCENARIOS!$A$13:$E$18,3,0),0.025)</f>
        <v>0.045</v>
      </c>
      <c r="R739" s="52">
        <f>IFERROR(VLOOKUP(L739,INPUTS!$A$107:$B$120,2,0),0.0082)</f>
        <v>0.0082</v>
      </c>
      <c r="S739" s="52">
        <f t="shared" si="825"/>
        <v>47.478</v>
      </c>
      <c r="T739" s="15">
        <f t="shared" si="826"/>
        <v>62670.96</v>
      </c>
      <c r="U739" s="15">
        <f>T739/INPUTS!$B$7*1000</f>
        <v>78338700</v>
      </c>
      <c r="V739" s="15">
        <f>T739*INPUTS!$B$6</f>
        <v>198040.2336</v>
      </c>
      <c r="W739" s="54" t="s">
        <v>521</v>
      </c>
      <c r="X739" s="54" t="s">
        <v>396</v>
      </c>
      <c r="Y739" s="67">
        <f>IFERROR(VLOOKUP(E739,INPUTS!$A$44:$B$103,2,0),0)</f>
        <v>0</v>
      </c>
      <c r="Z739" s="15">
        <f t="shared" si="851"/>
        <v>0</v>
      </c>
      <c r="AA739" s="20">
        <f>IFERROR(VLOOKUP(E739,INPUTS!$A$44:$C$103,3,0),SCENARIOS!$J$24)</f>
        <v>0.01</v>
      </c>
      <c r="AB739" s="15">
        <f t="shared" ref="AB739:AF739" si="888">$T739*AA739*(1+$Q739)^AB$2</f>
        <v>780.994183673815</v>
      </c>
      <c r="AC739" s="20">
        <f>IFERROR(VLOOKUP($E739,INPUTS!$A$44:$G$103,4,0),SCENARIOS!$K$24)</f>
        <v>0.05</v>
      </c>
      <c r="AD739" s="15">
        <f t="shared" si="888"/>
        <v>4866.30422553227</v>
      </c>
      <c r="AE739" s="20">
        <f>IFERROR(VLOOKUP($E739,INPUTS!$A$44:$G$103,5,0),SCENARIOS!$L$24)</f>
        <v>0.1</v>
      </c>
      <c r="AF739" s="15">
        <f t="shared" si="888"/>
        <v>12128.6008579668</v>
      </c>
      <c r="AG739" s="20">
        <f>IFERROR(VLOOKUP($E739,INPUTS!$A$44:$G$103,6,0),SCENARIOS!$M$24)</f>
        <v>0.2</v>
      </c>
      <c r="AH739" s="15">
        <f t="shared" si="853"/>
        <v>30228.8866364048</v>
      </c>
      <c r="AI739" s="20">
        <f>IFERROR(VLOOKUP($E739,INPUTS!$A$44:$G$103,7,0),SCENARIOS!$N$24)</f>
        <v>0.25</v>
      </c>
      <c r="AJ739" s="15">
        <f t="shared" si="854"/>
        <v>47088.3656520644</v>
      </c>
      <c r="AL739" t="str">
        <f t="shared" si="857"/>
        <v>N</v>
      </c>
      <c r="AM739" s="21">
        <f t="shared" si="858"/>
        <v>188353.462608258</v>
      </c>
    </row>
    <row r="740" ht="15" customHeight="1" spans="1:39">
      <c r="A740" s="6" t="s">
        <v>2490</v>
      </c>
      <c r="B740" s="52" t="s">
        <v>437</v>
      </c>
      <c r="C740" s="52" t="s">
        <v>438</v>
      </c>
      <c r="D740" s="52" t="s">
        <v>929</v>
      </c>
      <c r="E740" s="10" t="s">
        <v>440</v>
      </c>
      <c r="F740" s="52" t="s">
        <v>439</v>
      </c>
      <c r="G740" s="52" t="s">
        <v>177</v>
      </c>
      <c r="H740" s="52" t="s">
        <v>567</v>
      </c>
      <c r="I740" s="52" t="s">
        <v>431</v>
      </c>
      <c r="J740" s="52" t="s">
        <v>173</v>
      </c>
      <c r="K740" s="52" t="s">
        <v>931</v>
      </c>
      <c r="L740" s="53" t="s">
        <v>1696</v>
      </c>
      <c r="M740" s="13">
        <v>1320</v>
      </c>
      <c r="N740" s="14">
        <f t="shared" si="855"/>
        <v>3.61643835616438</v>
      </c>
      <c r="O740" s="15">
        <v>6740</v>
      </c>
      <c r="P740" s="15">
        <f t="shared" si="824"/>
        <v>8896800</v>
      </c>
      <c r="Q740" s="16">
        <f>IFERROR(VLOOKUP(G740,SCENARIOS!$A$13:$E$18,3,0),0.025)</f>
        <v>0.045</v>
      </c>
      <c r="R740" s="52">
        <f>IFERROR(VLOOKUP(L740,INPUTS!$A$107:$B$120,2,0),0.0082)</f>
        <v>0.0082</v>
      </c>
      <c r="S740" s="52">
        <f t="shared" si="825"/>
        <v>55.268</v>
      </c>
      <c r="T740" s="15">
        <f t="shared" si="826"/>
        <v>72953.76</v>
      </c>
      <c r="U740" s="15">
        <f>T740/INPUTS!$B$7*1000</f>
        <v>91192200</v>
      </c>
      <c r="V740" s="15">
        <f>T740*INPUTS!$B$6</f>
        <v>230533.8816</v>
      </c>
      <c r="W740" s="54" t="s">
        <v>521</v>
      </c>
      <c r="X740" s="54" t="s">
        <v>396</v>
      </c>
      <c r="Y740" s="67">
        <f>IFERROR(VLOOKUP(E740,INPUTS!$A$44:$B$103,2,0),0)</f>
        <v>0</v>
      </c>
      <c r="Z740" s="15">
        <f t="shared" si="851"/>
        <v>0</v>
      </c>
      <c r="AA740" s="20">
        <f>IFERROR(VLOOKUP(E740,INPUTS!$A$44:$C$103,3,0),SCENARIOS!$J$24)</f>
        <v>0.01</v>
      </c>
      <c r="AB740" s="15">
        <f t="shared" ref="AB740:AF740" si="889">$T740*AA740*(1+$Q740)^AB$2</f>
        <v>909.13657995881</v>
      </c>
      <c r="AC740" s="20">
        <f>IFERROR(VLOOKUP($E740,INPUTS!$A$44:$G$103,4,0),SCENARIOS!$K$24)</f>
        <v>0.05</v>
      </c>
      <c r="AD740" s="15">
        <f t="shared" si="889"/>
        <v>5664.74792402202</v>
      </c>
      <c r="AE740" s="20">
        <f>IFERROR(VLOOKUP($E740,INPUTS!$A$44:$G$103,5,0),SCENARIOS!$L$24)</f>
        <v>0.1</v>
      </c>
      <c r="AF740" s="15">
        <f t="shared" si="889"/>
        <v>14118.6130885486</v>
      </c>
      <c r="AG740" s="20">
        <f>IFERROR(VLOOKUP($E740,INPUTS!$A$44:$G$103,6,0),SCENARIOS!$M$24)</f>
        <v>0.2</v>
      </c>
      <c r="AH740" s="15">
        <f t="shared" si="853"/>
        <v>35188.7212313244</v>
      </c>
      <c r="AI740" s="20">
        <f>IFERROR(VLOOKUP($E740,INPUTS!$A$44:$G$103,7,0),SCENARIOS!$N$24)</f>
        <v>0.25</v>
      </c>
      <c r="AJ740" s="15">
        <f t="shared" si="854"/>
        <v>54814.4360094843</v>
      </c>
      <c r="AL740" t="str">
        <f t="shared" si="857"/>
        <v>N</v>
      </c>
      <c r="AM740" s="21">
        <f t="shared" si="858"/>
        <v>219257.744037937</v>
      </c>
    </row>
    <row r="741" ht="15" customHeight="1" spans="1:39">
      <c r="A741" s="24" t="s">
        <v>2491</v>
      </c>
      <c r="B741" s="52" t="s">
        <v>437</v>
      </c>
      <c r="C741" s="52" t="s">
        <v>438</v>
      </c>
      <c r="D741" s="52" t="s">
        <v>929</v>
      </c>
      <c r="E741" s="10" t="s">
        <v>440</v>
      </c>
      <c r="F741" s="52" t="s">
        <v>439</v>
      </c>
      <c r="G741" s="52" t="s">
        <v>177</v>
      </c>
      <c r="H741" s="52" t="s">
        <v>570</v>
      </c>
      <c r="I741" s="52" t="s">
        <v>431</v>
      </c>
      <c r="J741" s="52" t="s">
        <v>173</v>
      </c>
      <c r="K741" s="52" t="s">
        <v>931</v>
      </c>
      <c r="L741" s="53" t="s">
        <v>295</v>
      </c>
      <c r="M741" s="13">
        <v>991</v>
      </c>
      <c r="N741" s="14">
        <f t="shared" si="855"/>
        <v>2.71506849315068</v>
      </c>
      <c r="O741" s="15">
        <v>6580</v>
      </c>
      <c r="P741" s="15">
        <f t="shared" si="824"/>
        <v>6520780</v>
      </c>
      <c r="Q741" s="16">
        <f>IFERROR(VLOOKUP(G741,SCENARIOS!$A$13:$E$18,3,0),0.025)</f>
        <v>0.045</v>
      </c>
      <c r="R741" s="52">
        <f>IFERROR(VLOOKUP(L741,INPUTS!$A$107:$B$120,2,0),0.0082)</f>
        <v>0.0089</v>
      </c>
      <c r="S741" s="52">
        <f t="shared" si="825"/>
        <v>58.562</v>
      </c>
      <c r="T741" s="15">
        <f t="shared" si="826"/>
        <v>58034.942</v>
      </c>
      <c r="U741" s="15">
        <f>T741/INPUTS!$B$7*1000</f>
        <v>72543677.5</v>
      </c>
      <c r="V741" s="15">
        <f>T741*INPUTS!$B$6</f>
        <v>183390.41672</v>
      </c>
      <c r="W741" s="54" t="s">
        <v>521</v>
      </c>
      <c r="X741" s="54" t="s">
        <v>396</v>
      </c>
      <c r="Y741" s="67">
        <f>IFERROR(VLOOKUP(E741,INPUTS!$A$44:$B$103,2,0),0)</f>
        <v>0</v>
      </c>
      <c r="Z741" s="15">
        <f t="shared" si="851"/>
        <v>0</v>
      </c>
      <c r="AA741" s="20">
        <f>IFERROR(VLOOKUP(E741,INPUTS!$A$44:$C$103,3,0),SCENARIOS!$J$24)</f>
        <v>0.01</v>
      </c>
      <c r="AB741" s="15">
        <f t="shared" ref="AB741:AF741" si="890">$T741*AA741*(1+$Q741)^AB$2</f>
        <v>723.220964731467</v>
      </c>
      <c r="AC741" s="20">
        <f>IFERROR(VLOOKUP($E741,INPUTS!$A$44:$G$103,4,0),SCENARIOS!$K$24)</f>
        <v>0.05</v>
      </c>
      <c r="AD741" s="15">
        <f t="shared" si="890"/>
        <v>4506.32451590211</v>
      </c>
      <c r="AE741" s="20">
        <f>IFERROR(VLOOKUP($E741,INPUTS!$A$44:$G$103,5,0),SCENARIOS!$L$24)</f>
        <v>0.1</v>
      </c>
      <c r="AF741" s="15">
        <f t="shared" si="890"/>
        <v>11231.4004338413</v>
      </c>
      <c r="AG741" s="20">
        <f>IFERROR(VLOOKUP($E741,INPUTS!$A$44:$G$103,6,0),SCENARIOS!$M$24)</f>
        <v>0.2</v>
      </c>
      <c r="AH741" s="15">
        <f t="shared" si="853"/>
        <v>27992.736710405</v>
      </c>
      <c r="AI741" s="20">
        <f>IFERROR(VLOOKUP($E741,INPUTS!$A$44:$G$103,7,0),SCENARIOS!$N$24)</f>
        <v>0.25</v>
      </c>
      <c r="AJ741" s="15">
        <f t="shared" si="854"/>
        <v>43605.0535924829</v>
      </c>
      <c r="AL741" t="str">
        <f t="shared" si="857"/>
        <v>N</v>
      </c>
      <c r="AM741" s="21">
        <f t="shared" si="858"/>
        <v>174420.214369932</v>
      </c>
    </row>
    <row r="742" ht="15" customHeight="1" spans="1:39">
      <c r="A742" s="6" t="s">
        <v>2492</v>
      </c>
      <c r="B742" s="52" t="s">
        <v>437</v>
      </c>
      <c r="C742" s="52" t="s">
        <v>438</v>
      </c>
      <c r="D742" s="52" t="s">
        <v>929</v>
      </c>
      <c r="E742" s="10" t="s">
        <v>440</v>
      </c>
      <c r="F742" s="52" t="s">
        <v>439</v>
      </c>
      <c r="G742" s="52" t="s">
        <v>177</v>
      </c>
      <c r="H742" s="52" t="s">
        <v>505</v>
      </c>
      <c r="I742" s="52" t="s">
        <v>504</v>
      </c>
      <c r="J742" s="52" t="s">
        <v>173</v>
      </c>
      <c r="K742" s="52" t="s">
        <v>931</v>
      </c>
      <c r="L742" s="53" t="s">
        <v>295</v>
      </c>
      <c r="M742" s="13">
        <v>1320</v>
      </c>
      <c r="N742" s="14">
        <f t="shared" si="855"/>
        <v>3.61643835616438</v>
      </c>
      <c r="O742" s="15">
        <v>6780</v>
      </c>
      <c r="P742" s="15">
        <f t="shared" si="824"/>
        <v>8949600</v>
      </c>
      <c r="Q742" s="16">
        <f>IFERROR(VLOOKUP(G742,SCENARIOS!$A$13:$E$18,3,0),0.025)</f>
        <v>0.045</v>
      </c>
      <c r="R742" s="52">
        <f>IFERROR(VLOOKUP(L742,INPUTS!$A$107:$B$120,2,0),0.0082)</f>
        <v>0.0089</v>
      </c>
      <c r="S742" s="52">
        <f t="shared" si="825"/>
        <v>60.342</v>
      </c>
      <c r="T742" s="15">
        <f t="shared" si="826"/>
        <v>79651.44</v>
      </c>
      <c r="U742" s="15">
        <f>T742/INPUTS!$B$7*1000</f>
        <v>99564300</v>
      </c>
      <c r="V742" s="15">
        <f>T742*INPUTS!$B$6</f>
        <v>251698.5504</v>
      </c>
      <c r="W742" s="54" t="s">
        <v>396</v>
      </c>
      <c r="X742" s="54" t="s">
        <v>396</v>
      </c>
      <c r="Y742" s="67">
        <f>IFERROR(VLOOKUP(E742,INPUTS!$A$44:$B$103,2,0),0)</f>
        <v>0</v>
      </c>
      <c r="Z742" s="15">
        <f t="shared" si="851"/>
        <v>0</v>
      </c>
      <c r="AA742" s="20">
        <f>IFERROR(VLOOKUP(E742,INPUTS!$A$44:$C$103,3,0),SCENARIOS!$J$24)</f>
        <v>0.01</v>
      </c>
      <c r="AB742" s="15">
        <f t="shared" ref="AB742:AF742" si="891">$T742*AA742*(1+$Q742)^AB$2</f>
        <v>992.601858360616</v>
      </c>
      <c r="AC742" s="20">
        <f>IFERROR(VLOOKUP($E742,INPUTS!$A$44:$G$103,4,0),SCENARIOS!$K$24)</f>
        <v>0.05</v>
      </c>
      <c r="AD742" s="15">
        <f t="shared" si="891"/>
        <v>6184.81253584962</v>
      </c>
      <c r="AE742" s="20">
        <f>IFERROR(VLOOKUP($E742,INPUTS!$A$44:$G$103,5,0),SCENARIOS!$L$24)</f>
        <v>0.1</v>
      </c>
      <c r="AF742" s="15">
        <f t="shared" si="891"/>
        <v>15414.8033398928</v>
      </c>
      <c r="AG742" s="20">
        <f>IFERROR(VLOOKUP($E742,INPUTS!$A$44:$G$103,6,0),SCENARIOS!$M$24)</f>
        <v>0.2</v>
      </c>
      <c r="AH742" s="15">
        <f t="shared" si="853"/>
        <v>38419.298989299</v>
      </c>
      <c r="AI742" s="20">
        <f>IFERROR(VLOOKUP($E742,INPUTS!$A$44:$G$103,7,0),SCENARIOS!$N$24)</f>
        <v>0.25</v>
      </c>
      <c r="AJ742" s="15">
        <f t="shared" si="854"/>
        <v>59846.7955721992</v>
      </c>
      <c r="AL742" t="str">
        <f t="shared" si="857"/>
        <v>N</v>
      </c>
      <c r="AM742" s="21">
        <f t="shared" si="858"/>
        <v>239387.182288797</v>
      </c>
    </row>
    <row r="743" ht="15" customHeight="1" spans="1:39">
      <c r="A743" s="24" t="s">
        <v>2493</v>
      </c>
      <c r="B743" s="52" t="s">
        <v>437</v>
      </c>
      <c r="C743" s="52" t="s">
        <v>438</v>
      </c>
      <c r="D743" s="52" t="s">
        <v>929</v>
      </c>
      <c r="E743" s="10" t="s">
        <v>440</v>
      </c>
      <c r="F743" s="52" t="s">
        <v>439</v>
      </c>
      <c r="G743" s="52" t="s">
        <v>177</v>
      </c>
      <c r="H743" s="52" t="s">
        <v>428</v>
      </c>
      <c r="I743" s="52" t="s">
        <v>427</v>
      </c>
      <c r="J743" s="52" t="s">
        <v>173</v>
      </c>
      <c r="K743" s="52" t="s">
        <v>931</v>
      </c>
      <c r="L743" s="53" t="s">
        <v>1696</v>
      </c>
      <c r="M743" s="13">
        <v>1320</v>
      </c>
      <c r="N743" s="14">
        <f t="shared" si="855"/>
        <v>3.61643835616438</v>
      </c>
      <c r="O743" s="15">
        <v>6230</v>
      </c>
      <c r="P743" s="15">
        <f t="shared" si="824"/>
        <v>8223600</v>
      </c>
      <c r="Q743" s="16">
        <f>IFERROR(VLOOKUP(G743,SCENARIOS!$A$13:$E$18,3,0),0.025)</f>
        <v>0.045</v>
      </c>
      <c r="R743" s="52">
        <f>IFERROR(VLOOKUP(L743,INPUTS!$A$107:$B$120,2,0),0.0082)</f>
        <v>0.0082</v>
      </c>
      <c r="S743" s="52">
        <f t="shared" si="825"/>
        <v>51.086</v>
      </c>
      <c r="T743" s="15">
        <f t="shared" si="826"/>
        <v>67433.52</v>
      </c>
      <c r="U743" s="15">
        <f>T743/INPUTS!$B$7*1000</f>
        <v>84291900</v>
      </c>
      <c r="V743" s="15">
        <f>T743*INPUTS!$B$6</f>
        <v>213089.9232</v>
      </c>
      <c r="W743" s="54" t="s">
        <v>521</v>
      </c>
      <c r="X743" s="54" t="s">
        <v>396</v>
      </c>
      <c r="Y743" s="67">
        <f>IFERROR(VLOOKUP(E743,INPUTS!$A$44:$B$103,2,0),0)</f>
        <v>0</v>
      </c>
      <c r="Z743" s="15">
        <f t="shared" si="851"/>
        <v>0</v>
      </c>
      <c r="AA743" s="20">
        <f>IFERROR(VLOOKUP(E743,INPUTS!$A$44:$C$103,3,0),SCENARIOS!$J$24)</f>
        <v>0.01</v>
      </c>
      <c r="AB743" s="15">
        <f t="shared" ref="AB743:AF743" si="892">$T743*AA743*(1+$Q743)^AB$2</f>
        <v>840.344346163707</v>
      </c>
      <c r="AC743" s="20">
        <f>IFERROR(VLOOKUP($E743,INPUTS!$A$44:$G$103,4,0),SCENARIOS!$K$24)</f>
        <v>0.05</v>
      </c>
      <c r="AD743" s="15">
        <f t="shared" si="892"/>
        <v>5236.10972799068</v>
      </c>
      <c r="AE743" s="20">
        <f>IFERROR(VLOOKUP($E743,INPUTS!$A$44:$G$103,5,0),SCENARIOS!$L$24)</f>
        <v>0.1</v>
      </c>
      <c r="AF743" s="15">
        <f t="shared" si="892"/>
        <v>13050.2907331836</v>
      </c>
      <c r="AG743" s="20">
        <f>IFERROR(VLOOKUP($E743,INPUTS!$A$44:$G$103,6,0),SCENARIOS!$M$24)</f>
        <v>0.2</v>
      </c>
      <c r="AH743" s="15">
        <f t="shared" si="853"/>
        <v>32526.0731856307</v>
      </c>
      <c r="AI743" s="20">
        <f>IFERROR(VLOOKUP($E743,INPUTS!$A$44:$G$103,7,0),SCENARIOS!$N$24)</f>
        <v>0.25</v>
      </c>
      <c r="AJ743" s="15">
        <f t="shared" si="854"/>
        <v>50666.7561333958</v>
      </c>
      <c r="AL743" t="str">
        <f t="shared" si="857"/>
        <v>Y</v>
      </c>
      <c r="AM743" s="21">
        <f t="shared" si="858"/>
        <v>202667.024533583</v>
      </c>
    </row>
    <row r="744" ht="15" customHeight="1" spans="1:39">
      <c r="A744" s="6" t="s">
        <v>2494</v>
      </c>
      <c r="B744" s="52" t="s">
        <v>437</v>
      </c>
      <c r="C744" s="52" t="s">
        <v>438</v>
      </c>
      <c r="D744" s="52" t="s">
        <v>929</v>
      </c>
      <c r="E744" s="10" t="s">
        <v>440</v>
      </c>
      <c r="F744" s="52" t="s">
        <v>439</v>
      </c>
      <c r="G744" s="52" t="s">
        <v>177</v>
      </c>
      <c r="H744" s="52" t="s">
        <v>256</v>
      </c>
      <c r="I744" s="52" t="s">
        <v>930</v>
      </c>
      <c r="J744" s="52" t="s">
        <v>169</v>
      </c>
      <c r="K744" s="52" t="s">
        <v>931</v>
      </c>
      <c r="L744" s="53" t="s">
        <v>1759</v>
      </c>
      <c r="M744" s="13">
        <v>991</v>
      </c>
      <c r="N744" s="14">
        <f t="shared" si="855"/>
        <v>2.71506849315068</v>
      </c>
      <c r="O744" s="15">
        <v>11100</v>
      </c>
      <c r="P744" s="15">
        <f t="shared" si="824"/>
        <v>11000100</v>
      </c>
      <c r="Q744" s="16">
        <f>IFERROR(VLOOKUP(G744,SCENARIOS!$A$13:$E$18,3,0),0.025)</f>
        <v>0.045</v>
      </c>
      <c r="R744" s="52">
        <f>IFERROR(VLOOKUP(L744,INPUTS!$A$107:$B$120,2,0),0.0082)</f>
        <v>0.0082</v>
      </c>
      <c r="S744" s="52">
        <f t="shared" si="825"/>
        <v>91.02</v>
      </c>
      <c r="T744" s="15">
        <f t="shared" si="826"/>
        <v>90200.82</v>
      </c>
      <c r="U744" s="15">
        <f>T744/INPUTS!$B$7*1000</f>
        <v>112751025</v>
      </c>
      <c r="V744" s="15">
        <f>T744*INPUTS!$B$6</f>
        <v>285034.5912</v>
      </c>
      <c r="W744" s="54" t="s">
        <v>396</v>
      </c>
      <c r="X744" s="54" t="s">
        <v>396</v>
      </c>
      <c r="Y744" s="67">
        <f>IFERROR(VLOOKUP(E744,INPUTS!$A$44:$B$103,2,0),0)</f>
        <v>0</v>
      </c>
      <c r="Z744" s="15">
        <f t="shared" si="851"/>
        <v>0</v>
      </c>
      <c r="AA744" s="20">
        <f>IFERROR(VLOOKUP(E744,INPUTS!$A$44:$C$103,3,0),SCENARIOS!$J$24)</f>
        <v>0.01</v>
      </c>
      <c r="AB744" s="15">
        <f t="shared" ref="AB744:AF744" si="893">$T744*AA744*(1+$Q744)^AB$2</f>
        <v>1124.06632645501</v>
      </c>
      <c r="AC744" s="20">
        <f>IFERROR(VLOOKUP($E744,INPUTS!$A$44:$G$103,4,0),SCENARIOS!$K$24)</f>
        <v>0.05</v>
      </c>
      <c r="AD744" s="15">
        <f t="shared" si="893"/>
        <v>7003.95576376165</v>
      </c>
      <c r="AE744" s="20">
        <f>IFERROR(VLOOKUP($E744,INPUTS!$A$44:$G$103,5,0),SCENARIOS!$L$24)</f>
        <v>0.1</v>
      </c>
      <c r="AF744" s="15">
        <f t="shared" si="893"/>
        <v>17456.4063298425</v>
      </c>
      <c r="AG744" s="20">
        <f>IFERROR(VLOOKUP($E744,INPUTS!$A$44:$G$103,6,0),SCENARIOS!$M$24)</f>
        <v>0.2</v>
      </c>
      <c r="AH744" s="15">
        <f t="shared" si="853"/>
        <v>43507.7165291668</v>
      </c>
      <c r="AI744" s="20">
        <f>IFERROR(VLOOKUP($E744,INPUTS!$A$44:$G$103,7,0),SCENARIOS!$N$24)</f>
        <v>0.25</v>
      </c>
      <c r="AJ744" s="15">
        <f t="shared" si="854"/>
        <v>67773.163108975</v>
      </c>
      <c r="AL744" t="str">
        <f t="shared" si="857"/>
        <v>N</v>
      </c>
      <c r="AM744" s="21">
        <f t="shared" si="858"/>
        <v>271092.6524359</v>
      </c>
    </row>
    <row r="745" ht="15" customHeight="1" spans="1:39">
      <c r="A745" s="24" t="s">
        <v>2495</v>
      </c>
      <c r="B745" s="52" t="s">
        <v>437</v>
      </c>
      <c r="C745" s="52" t="s">
        <v>438</v>
      </c>
      <c r="D745" s="52" t="s">
        <v>929</v>
      </c>
      <c r="E745" s="10" t="s">
        <v>440</v>
      </c>
      <c r="F745" s="52" t="s">
        <v>439</v>
      </c>
      <c r="G745" s="52" t="s">
        <v>177</v>
      </c>
      <c r="H745" s="52" t="s">
        <v>249</v>
      </c>
      <c r="I745" s="52" t="s">
        <v>930</v>
      </c>
      <c r="J745" s="52" t="s">
        <v>169</v>
      </c>
      <c r="K745" s="52" t="s">
        <v>931</v>
      </c>
      <c r="L745" s="53" t="s">
        <v>1759</v>
      </c>
      <c r="M745" s="13">
        <v>991</v>
      </c>
      <c r="N745" s="14">
        <f t="shared" si="855"/>
        <v>2.71506849315068</v>
      </c>
      <c r="O745" s="15">
        <v>11980</v>
      </c>
      <c r="P745" s="15">
        <f t="shared" si="824"/>
        <v>11872180</v>
      </c>
      <c r="Q745" s="16">
        <f>IFERROR(VLOOKUP(G745,SCENARIOS!$A$13:$E$18,3,0),0.025)</f>
        <v>0.045</v>
      </c>
      <c r="R745" s="52">
        <f>IFERROR(VLOOKUP(L745,INPUTS!$A$107:$B$120,2,0),0.0082)</f>
        <v>0.0082</v>
      </c>
      <c r="S745" s="52">
        <f t="shared" si="825"/>
        <v>98.236</v>
      </c>
      <c r="T745" s="15">
        <f t="shared" si="826"/>
        <v>97351.876</v>
      </c>
      <c r="U745" s="15">
        <f>T745/INPUTS!$B$7*1000</f>
        <v>121689845</v>
      </c>
      <c r="V745" s="15">
        <f>T745*INPUTS!$B$6</f>
        <v>307631.92816</v>
      </c>
      <c r="W745" s="54" t="s">
        <v>396</v>
      </c>
      <c r="X745" s="54" t="s">
        <v>396</v>
      </c>
      <c r="Y745" s="67">
        <f>IFERROR(VLOOKUP(E745,INPUTS!$A$44:$B$103,2,0),0)</f>
        <v>0</v>
      </c>
      <c r="Z745" s="15">
        <f t="shared" si="851"/>
        <v>0</v>
      </c>
      <c r="AA745" s="20">
        <f>IFERROR(VLOOKUP(E745,INPUTS!$A$44:$C$103,3,0),SCENARIOS!$J$24)</f>
        <v>0.01</v>
      </c>
      <c r="AB745" s="15">
        <f t="shared" ref="AB745:AF745" si="894">$T745*AA745*(1+$Q745)^AB$2</f>
        <v>1213.18149467847</v>
      </c>
      <c r="AC745" s="20">
        <f>IFERROR(VLOOKUP($E745,INPUTS!$A$44:$G$103,4,0),SCENARIOS!$K$24)</f>
        <v>0.05</v>
      </c>
      <c r="AD745" s="15">
        <f t="shared" si="894"/>
        <v>7559.22432881663</v>
      </c>
      <c r="AE745" s="20">
        <f>IFERROR(VLOOKUP($E745,INPUTS!$A$44:$G$103,5,0),SCENARIOS!$L$24)</f>
        <v>0.1</v>
      </c>
      <c r="AF745" s="15">
        <f t="shared" si="894"/>
        <v>18840.3376424787</v>
      </c>
      <c r="AG745" s="20">
        <f>IFERROR(VLOOKUP($E745,INPUTS!$A$44:$G$103,6,0),SCENARIOS!$M$24)</f>
        <v>0.2</v>
      </c>
      <c r="AH745" s="15">
        <f t="shared" si="853"/>
        <v>46956.9769386864</v>
      </c>
      <c r="AI745" s="20">
        <f>IFERROR(VLOOKUP($E745,INPUTS!$A$44:$G$103,7,0),SCENARIOS!$N$24)</f>
        <v>0.25</v>
      </c>
      <c r="AJ745" s="15">
        <f t="shared" si="854"/>
        <v>73146.1706347316</v>
      </c>
      <c r="AL745" t="str">
        <f t="shared" si="857"/>
        <v>N</v>
      </c>
      <c r="AM745" s="21">
        <f t="shared" si="858"/>
        <v>292584.682538926</v>
      </c>
    </row>
    <row r="746" ht="15" customHeight="1" spans="1:39">
      <c r="A746" s="6" t="s">
        <v>2496</v>
      </c>
      <c r="B746" s="52" t="s">
        <v>437</v>
      </c>
      <c r="C746" s="52" t="s">
        <v>438</v>
      </c>
      <c r="D746" s="52" t="s">
        <v>929</v>
      </c>
      <c r="E746" s="10" t="s">
        <v>440</v>
      </c>
      <c r="F746" s="52" t="s">
        <v>439</v>
      </c>
      <c r="G746" s="52" t="s">
        <v>177</v>
      </c>
      <c r="H746" s="52" t="s">
        <v>248</v>
      </c>
      <c r="I746" s="52" t="s">
        <v>930</v>
      </c>
      <c r="J746" s="52" t="s">
        <v>169</v>
      </c>
      <c r="K746" s="52" t="s">
        <v>931</v>
      </c>
      <c r="L746" s="53" t="s">
        <v>1696</v>
      </c>
      <c r="M746" s="13">
        <v>991</v>
      </c>
      <c r="N746" s="14">
        <f t="shared" si="855"/>
        <v>2.71506849315068</v>
      </c>
      <c r="O746" s="15">
        <v>13420</v>
      </c>
      <c r="P746" s="15">
        <f t="shared" si="824"/>
        <v>13299220</v>
      </c>
      <c r="Q746" s="16">
        <f>IFERROR(VLOOKUP(G746,SCENARIOS!$A$13:$E$18,3,0),0.025)</f>
        <v>0.045</v>
      </c>
      <c r="R746" s="52">
        <f>IFERROR(VLOOKUP(L746,INPUTS!$A$107:$B$120,2,0),0.0082)</f>
        <v>0.0082</v>
      </c>
      <c r="S746" s="52">
        <f t="shared" si="825"/>
        <v>110.044</v>
      </c>
      <c r="T746" s="15">
        <f t="shared" si="826"/>
        <v>109053.604</v>
      </c>
      <c r="U746" s="15">
        <f>T746/INPUTS!$B$7*1000</f>
        <v>136317005</v>
      </c>
      <c r="V746" s="15">
        <f>T746*INPUTS!$B$6</f>
        <v>344609.38864</v>
      </c>
      <c r="W746" s="54" t="s">
        <v>396</v>
      </c>
      <c r="X746" s="54" t="s">
        <v>396</v>
      </c>
      <c r="Y746" s="67">
        <f>IFERROR(VLOOKUP(E746,INPUTS!$A$44:$B$103,2,0),0)</f>
        <v>0</v>
      </c>
      <c r="Z746" s="15">
        <f t="shared" si="851"/>
        <v>0</v>
      </c>
      <c r="AA746" s="20">
        <f>IFERROR(VLOOKUP(E746,INPUTS!$A$44:$C$103,3,0),SCENARIOS!$J$24)</f>
        <v>0.01</v>
      </c>
      <c r="AB746" s="15">
        <f t="shared" ref="AB746:AF746" si="895">$T746*AA746*(1+$Q746)^AB$2</f>
        <v>1359.00631540777</v>
      </c>
      <c r="AC746" s="20">
        <f>IFERROR(VLOOKUP($E746,INPUTS!$A$44:$G$103,4,0),SCENARIOS!$K$24)</f>
        <v>0.05</v>
      </c>
      <c r="AD746" s="15">
        <f t="shared" si="895"/>
        <v>8467.84561708841</v>
      </c>
      <c r="AE746" s="20">
        <f>IFERROR(VLOOKUP($E746,INPUTS!$A$44:$G$103,5,0),SCENARIOS!$L$24)</f>
        <v>0.1</v>
      </c>
      <c r="AF746" s="15">
        <f t="shared" si="895"/>
        <v>21104.9525177015</v>
      </c>
      <c r="AG746" s="20">
        <f>IFERROR(VLOOKUP($E746,INPUTS!$A$44:$G$103,6,0),SCENARIOS!$M$24)</f>
        <v>0.2</v>
      </c>
      <c r="AH746" s="15">
        <f t="shared" si="853"/>
        <v>52601.2212451729</v>
      </c>
      <c r="AI746" s="20">
        <f>IFERROR(VLOOKUP($E746,INPUTS!$A$44:$G$103,7,0),SCENARIOS!$N$24)</f>
        <v>0.25</v>
      </c>
      <c r="AJ746" s="15">
        <f t="shared" si="854"/>
        <v>81938.3647677878</v>
      </c>
      <c r="AL746" t="str">
        <f t="shared" si="857"/>
        <v>N</v>
      </c>
      <c r="AM746" s="21">
        <f t="shared" si="858"/>
        <v>327753.459071151</v>
      </c>
    </row>
    <row r="747" ht="15" customHeight="1" spans="1:39">
      <c r="A747" s="24" t="s">
        <v>2497</v>
      </c>
      <c r="B747" s="52" t="s">
        <v>437</v>
      </c>
      <c r="C747" s="52" t="s">
        <v>438</v>
      </c>
      <c r="D747" s="52" t="s">
        <v>929</v>
      </c>
      <c r="E747" s="10" t="s">
        <v>440</v>
      </c>
      <c r="F747" s="52" t="s">
        <v>439</v>
      </c>
      <c r="G747" s="52" t="s">
        <v>177</v>
      </c>
      <c r="H747" s="52" t="s">
        <v>252</v>
      </c>
      <c r="I747" s="52" t="s">
        <v>930</v>
      </c>
      <c r="J747" s="52" t="s">
        <v>169</v>
      </c>
      <c r="K747" s="52" t="s">
        <v>931</v>
      </c>
      <c r="L747" s="53" t="s">
        <v>1759</v>
      </c>
      <c r="M747" s="13">
        <v>660</v>
      </c>
      <c r="N747" s="14">
        <f t="shared" si="855"/>
        <v>1.80821917808219</v>
      </c>
      <c r="O747" s="15">
        <v>13040</v>
      </c>
      <c r="P747" s="15">
        <f t="shared" si="824"/>
        <v>8606400</v>
      </c>
      <c r="Q747" s="16">
        <f>IFERROR(VLOOKUP(G747,SCENARIOS!$A$13:$E$18,3,0),0.025)</f>
        <v>0.045</v>
      </c>
      <c r="R747" s="52">
        <f>IFERROR(VLOOKUP(L747,INPUTS!$A$107:$B$120,2,0),0.0082)</f>
        <v>0.0082</v>
      </c>
      <c r="S747" s="52">
        <f t="shared" si="825"/>
        <v>106.928</v>
      </c>
      <c r="T747" s="15">
        <f t="shared" si="826"/>
        <v>70572.48</v>
      </c>
      <c r="U747" s="15">
        <f>T747/INPUTS!$B$7*1000</f>
        <v>88215600</v>
      </c>
      <c r="V747" s="15">
        <f>T747*INPUTS!$B$6</f>
        <v>223009.0368</v>
      </c>
      <c r="W747" s="54" t="s">
        <v>396</v>
      </c>
      <c r="X747" s="54" t="s">
        <v>396</v>
      </c>
      <c r="Y747" s="67">
        <f>IFERROR(VLOOKUP(E747,INPUTS!$A$44:$B$103,2,0),0)</f>
        <v>0</v>
      </c>
      <c r="Z747" s="15">
        <f t="shared" si="851"/>
        <v>0</v>
      </c>
      <c r="AA747" s="20">
        <f>IFERROR(VLOOKUP(E747,INPUTS!$A$44:$C$103,3,0),SCENARIOS!$J$24)</f>
        <v>0.01</v>
      </c>
      <c r="AB747" s="15">
        <f t="shared" ref="AB747:AF747" si="896">$T747*AA747*(1+$Q747)^AB$2</f>
        <v>879.461498713864</v>
      </c>
      <c r="AC747" s="20">
        <f>IFERROR(VLOOKUP($E747,INPUTS!$A$44:$G$103,4,0),SCENARIOS!$K$24)</f>
        <v>0.05</v>
      </c>
      <c r="AD747" s="15">
        <f t="shared" si="896"/>
        <v>5479.84517279282</v>
      </c>
      <c r="AE747" s="20">
        <f>IFERROR(VLOOKUP($E747,INPUTS!$A$44:$G$103,5,0),SCENARIOS!$L$24)</f>
        <v>0.1</v>
      </c>
      <c r="AF747" s="15">
        <f t="shared" si="896"/>
        <v>13657.7681509401</v>
      </c>
      <c r="AG747" s="20">
        <f>IFERROR(VLOOKUP($E747,INPUTS!$A$44:$G$103,6,0),SCENARIOS!$M$24)</f>
        <v>0.2</v>
      </c>
      <c r="AH747" s="15">
        <f t="shared" si="853"/>
        <v>34040.1279567114</v>
      </c>
      <c r="AI747" s="20">
        <f>IFERROR(VLOOKUP($E747,INPUTS!$A$44:$G$103,7,0),SCENARIOS!$N$24)</f>
        <v>0.25</v>
      </c>
      <c r="AJ747" s="15">
        <f t="shared" si="854"/>
        <v>53025.2407688187</v>
      </c>
      <c r="AL747" t="str">
        <f t="shared" si="857"/>
        <v>N</v>
      </c>
      <c r="AM747" s="21">
        <f t="shared" si="858"/>
        <v>212100.963075275</v>
      </c>
    </row>
    <row r="748" ht="15" customHeight="1" spans="1:39">
      <c r="A748" s="6" t="s">
        <v>2498</v>
      </c>
      <c r="B748" s="52" t="s">
        <v>437</v>
      </c>
      <c r="C748" s="52" t="s">
        <v>438</v>
      </c>
      <c r="D748" s="52" t="s">
        <v>929</v>
      </c>
      <c r="E748" s="10" t="s">
        <v>440</v>
      </c>
      <c r="F748" s="52" t="s">
        <v>439</v>
      </c>
      <c r="G748" s="52" t="s">
        <v>177</v>
      </c>
      <c r="H748" s="52" t="s">
        <v>254</v>
      </c>
      <c r="I748" s="52" t="s">
        <v>930</v>
      </c>
      <c r="J748" s="52" t="s">
        <v>169</v>
      </c>
      <c r="K748" s="52" t="s">
        <v>931</v>
      </c>
      <c r="L748" s="53" t="s">
        <v>1759</v>
      </c>
      <c r="M748" s="13">
        <v>660</v>
      </c>
      <c r="N748" s="14">
        <f t="shared" si="855"/>
        <v>1.80821917808219</v>
      </c>
      <c r="O748" s="15">
        <v>11270</v>
      </c>
      <c r="P748" s="15">
        <f t="shared" ref="P748:P811" si="897">M748*O748</f>
        <v>7438200</v>
      </c>
      <c r="Q748" s="16">
        <f>IFERROR(VLOOKUP(G748,SCENARIOS!$A$13:$E$18,3,0),0.025)</f>
        <v>0.045</v>
      </c>
      <c r="R748" s="52">
        <f>IFERROR(VLOOKUP(L748,INPUTS!$A$107:$B$120,2,0),0.0082)</f>
        <v>0.0082</v>
      </c>
      <c r="S748" s="52">
        <f t="shared" ref="S748:S811" si="898">O748*R748</f>
        <v>92.414</v>
      </c>
      <c r="T748" s="15">
        <f t="shared" ref="T748:T811" si="899">M748*S748</f>
        <v>60993.24</v>
      </c>
      <c r="U748" s="15">
        <f>T748/INPUTS!$B$7*1000</f>
        <v>76241550</v>
      </c>
      <c r="V748" s="15">
        <f>T748*INPUTS!$B$6</f>
        <v>192738.6384</v>
      </c>
      <c r="W748" s="54" t="s">
        <v>396</v>
      </c>
      <c r="X748" s="54" t="s">
        <v>396</v>
      </c>
      <c r="Y748" s="67">
        <f>IFERROR(VLOOKUP(E748,INPUTS!$A$44:$B$103,2,0),0)</f>
        <v>0</v>
      </c>
      <c r="Z748" s="15">
        <f t="shared" si="851"/>
        <v>0</v>
      </c>
      <c r="AA748" s="20">
        <f>IFERROR(VLOOKUP(E748,INPUTS!$A$44:$C$103,3,0),SCENARIOS!$J$24)</f>
        <v>0.01</v>
      </c>
      <c r="AB748" s="15">
        <f t="shared" ref="AB748:AF748" si="900">$T748*AA748*(1+$Q748)^AB$2</f>
        <v>760.086740069421</v>
      </c>
      <c r="AC748" s="20">
        <f>IFERROR(VLOOKUP($E748,INPUTS!$A$44:$G$103,4,0),SCENARIOS!$K$24)</f>
        <v>0.05</v>
      </c>
      <c r="AD748" s="15">
        <f t="shared" si="900"/>
        <v>4736.03183262079</v>
      </c>
      <c r="AE748" s="20">
        <f>IFERROR(VLOOKUP($E748,INPUTS!$A$44:$G$103,5,0),SCENARIOS!$L$24)</f>
        <v>0.1</v>
      </c>
      <c r="AF748" s="15">
        <f t="shared" si="900"/>
        <v>11803.9146519245</v>
      </c>
      <c r="AG748" s="20">
        <f>IFERROR(VLOOKUP($E748,INPUTS!$A$44:$G$103,6,0),SCENARIOS!$M$24)</f>
        <v>0.2</v>
      </c>
      <c r="AH748" s="15">
        <f t="shared" si="853"/>
        <v>29419.6504656547</v>
      </c>
      <c r="AI748" s="20">
        <f>IFERROR(VLOOKUP($E748,INPUTS!$A$44:$G$103,7,0),SCENARIOS!$N$24)</f>
        <v>0.25</v>
      </c>
      <c r="AJ748" s="15">
        <f t="shared" si="854"/>
        <v>45827.7962779591</v>
      </c>
      <c r="AL748" t="str">
        <f t="shared" si="857"/>
        <v>N</v>
      </c>
      <c r="AM748" s="21">
        <f t="shared" si="858"/>
        <v>183311.185111836</v>
      </c>
    </row>
    <row r="749" ht="15" customHeight="1" spans="1:39">
      <c r="A749" s="24" t="s">
        <v>2499</v>
      </c>
      <c r="B749" s="52" t="s">
        <v>437</v>
      </c>
      <c r="C749" s="52" t="s">
        <v>438</v>
      </c>
      <c r="D749" s="52" t="s">
        <v>929</v>
      </c>
      <c r="E749" s="10" t="s">
        <v>440</v>
      </c>
      <c r="F749" s="52" t="s">
        <v>439</v>
      </c>
      <c r="G749" s="52" t="s">
        <v>177</v>
      </c>
      <c r="H749" s="52" t="s">
        <v>452</v>
      </c>
      <c r="I749" s="52" t="s">
        <v>451</v>
      </c>
      <c r="J749" s="52" t="s">
        <v>181</v>
      </c>
      <c r="K749" s="52" t="s">
        <v>931</v>
      </c>
      <c r="L749" s="53" t="s">
        <v>1759</v>
      </c>
      <c r="M749" s="13">
        <v>660</v>
      </c>
      <c r="N749" s="14">
        <f t="shared" si="855"/>
        <v>1.80821917808219</v>
      </c>
      <c r="O749" s="15">
        <v>11090</v>
      </c>
      <c r="P749" s="15">
        <f t="shared" si="897"/>
        <v>7319400</v>
      </c>
      <c r="Q749" s="16">
        <f>IFERROR(VLOOKUP(G749,SCENARIOS!$A$13:$E$18,3,0),0.025)</f>
        <v>0.045</v>
      </c>
      <c r="R749" s="52">
        <f>IFERROR(VLOOKUP(L749,INPUTS!$A$107:$B$120,2,0),0.0082)</f>
        <v>0.0082</v>
      </c>
      <c r="S749" s="52">
        <f t="shared" si="898"/>
        <v>90.938</v>
      </c>
      <c r="T749" s="15">
        <f t="shared" si="899"/>
        <v>60019.08</v>
      </c>
      <c r="U749" s="15">
        <f>T749/INPUTS!$B$7*1000</f>
        <v>75023850</v>
      </c>
      <c r="V749" s="15">
        <f>T749*INPUTS!$B$6</f>
        <v>189660.2928</v>
      </c>
      <c r="W749" s="54" t="s">
        <v>521</v>
      </c>
      <c r="X749" s="54" t="s">
        <v>396</v>
      </c>
      <c r="Y749" s="67">
        <f>IFERROR(VLOOKUP(E749,INPUTS!$A$44:$B$103,2,0),0)</f>
        <v>0</v>
      </c>
      <c r="Z749" s="15">
        <f t="shared" si="851"/>
        <v>0</v>
      </c>
      <c r="AA749" s="20">
        <f>IFERROR(VLOOKUP(E749,INPUTS!$A$44:$C$103,3,0),SCENARIOS!$J$24)</f>
        <v>0.01</v>
      </c>
      <c r="AB749" s="15">
        <f t="shared" ref="AB749:AF749" si="901">$T749*AA749*(1+$Q749)^AB$2</f>
        <v>747.946934105579</v>
      </c>
      <c r="AC749" s="20">
        <f>IFERROR(VLOOKUP($E749,INPUTS!$A$44:$G$103,4,0),SCENARIOS!$K$24)</f>
        <v>0.05</v>
      </c>
      <c r="AD749" s="15">
        <f t="shared" si="901"/>
        <v>4660.38979802702</v>
      </c>
      <c r="AE749" s="20">
        <f>IFERROR(VLOOKUP($E749,INPUTS!$A$44:$G$103,5,0),SCENARIOS!$L$24)</f>
        <v>0.1</v>
      </c>
      <c r="AF749" s="15">
        <f t="shared" si="901"/>
        <v>11615.3871774483</v>
      </c>
      <c r="AG749" s="20">
        <f>IFERROR(VLOOKUP($E749,INPUTS!$A$44:$G$103,6,0),SCENARIOS!$M$24)</f>
        <v>0.2</v>
      </c>
      <c r="AH749" s="15">
        <f t="shared" si="853"/>
        <v>28949.7713987676</v>
      </c>
      <c r="AI749" s="20">
        <f>IFERROR(VLOOKUP($E749,INPUTS!$A$44:$G$103,7,0),SCENARIOS!$N$24)</f>
        <v>0.25</v>
      </c>
      <c r="AJ749" s="15">
        <f t="shared" si="854"/>
        <v>45095.852770414</v>
      </c>
      <c r="AL749" t="str">
        <f t="shared" si="857"/>
        <v>N</v>
      </c>
      <c r="AM749" s="21">
        <f t="shared" si="858"/>
        <v>180383.411081656</v>
      </c>
    </row>
    <row r="750" ht="15" customHeight="1" spans="1:39">
      <c r="A750" s="6" t="s">
        <v>2500</v>
      </c>
      <c r="B750" s="52" t="s">
        <v>445</v>
      </c>
      <c r="C750" s="52" t="s">
        <v>446</v>
      </c>
      <c r="D750" s="52" t="s">
        <v>929</v>
      </c>
      <c r="E750" s="10" t="s">
        <v>448</v>
      </c>
      <c r="F750" s="52" t="s">
        <v>447</v>
      </c>
      <c r="G750" s="52" t="s">
        <v>177</v>
      </c>
      <c r="H750" s="52" t="s">
        <v>203</v>
      </c>
      <c r="I750" s="52" t="s">
        <v>399</v>
      </c>
      <c r="J750" s="52" t="s">
        <v>165</v>
      </c>
      <c r="K750" s="52" t="s">
        <v>931</v>
      </c>
      <c r="L750" s="53" t="s">
        <v>295</v>
      </c>
      <c r="M750" s="13">
        <v>1716</v>
      </c>
      <c r="N750" s="14">
        <f t="shared" si="855"/>
        <v>4.7013698630137</v>
      </c>
      <c r="O750" s="15">
        <v>5030</v>
      </c>
      <c r="P750" s="15">
        <f t="shared" si="897"/>
        <v>8631480</v>
      </c>
      <c r="Q750" s="16">
        <f>IFERROR(VLOOKUP(G750,SCENARIOS!$A$13:$E$18,3,0),0.025)</f>
        <v>0.045</v>
      </c>
      <c r="R750" s="52">
        <f>IFERROR(VLOOKUP(L750,INPUTS!$A$107:$B$120,2,0),0.0082)</f>
        <v>0.0089</v>
      </c>
      <c r="S750" s="52">
        <f t="shared" si="898"/>
        <v>44.767</v>
      </c>
      <c r="T750" s="15">
        <f t="shared" si="899"/>
        <v>76820.172</v>
      </c>
      <c r="U750" s="15">
        <f>T750/INPUTS!$B$7*1000</f>
        <v>96025215</v>
      </c>
      <c r="V750" s="15">
        <f>T750*INPUTS!$B$6</f>
        <v>242751.74352</v>
      </c>
      <c r="W750" s="54" t="s">
        <v>396</v>
      </c>
      <c r="X750" s="54" t="s">
        <v>396</v>
      </c>
      <c r="Y750" s="67">
        <f>IFERROR(VLOOKUP(E750,INPUTS!$A$44:$B$103,2,0),0)</f>
        <v>0</v>
      </c>
      <c r="Z750" s="15">
        <f t="shared" si="851"/>
        <v>0</v>
      </c>
      <c r="AA750" s="20">
        <f>IFERROR(VLOOKUP(E750,INPUTS!$A$44:$C$103,3,0),SCENARIOS!$J$24)</f>
        <v>0.01</v>
      </c>
      <c r="AB750" s="15">
        <f t="shared" ref="AB750:AF750" si="902">$T750*AA750*(1+$Q750)^AB$2</f>
        <v>957.319107938063</v>
      </c>
      <c r="AC750" s="20">
        <f>IFERROR(VLOOKUP($E750,INPUTS!$A$44:$G$103,4,0),SCENARIOS!$K$24)</f>
        <v>0.05</v>
      </c>
      <c r="AD750" s="15">
        <f t="shared" si="902"/>
        <v>5964.96890441308</v>
      </c>
      <c r="AE750" s="20">
        <f>IFERROR(VLOOKUP($E750,INPUTS!$A$44:$G$103,5,0),SCENARIOS!$L$24)</f>
        <v>0.1</v>
      </c>
      <c r="AF750" s="15">
        <f t="shared" si="902"/>
        <v>14866.8730146843</v>
      </c>
      <c r="AG750" s="20">
        <f>IFERROR(VLOOKUP($E750,INPUTS!$A$44:$G$103,6,0),SCENARIOS!$M$24)</f>
        <v>0.2</v>
      </c>
      <c r="AH750" s="15">
        <f t="shared" si="853"/>
        <v>37053.6572405643</v>
      </c>
      <c r="AI750" s="20">
        <f>IFERROR(VLOOKUP($E750,INPUTS!$A$44:$G$103,7,0),SCENARIOS!$N$24)</f>
        <v>0.25</v>
      </c>
      <c r="AJ750" s="15">
        <f t="shared" si="854"/>
        <v>57719.4979714765</v>
      </c>
      <c r="AL750" t="str">
        <f t="shared" si="857"/>
        <v>Y</v>
      </c>
      <c r="AM750" s="21">
        <f t="shared" si="858"/>
        <v>230877.991885906</v>
      </c>
    </row>
    <row r="751" ht="15" customHeight="1" spans="1:39">
      <c r="A751" s="24" t="s">
        <v>2501</v>
      </c>
      <c r="B751" s="52" t="s">
        <v>445</v>
      </c>
      <c r="C751" s="52" t="s">
        <v>446</v>
      </c>
      <c r="D751" s="52" t="s">
        <v>929</v>
      </c>
      <c r="E751" s="10" t="s">
        <v>448</v>
      </c>
      <c r="F751" s="52" t="s">
        <v>447</v>
      </c>
      <c r="G751" s="52" t="s">
        <v>177</v>
      </c>
      <c r="H751" s="52" t="s">
        <v>200</v>
      </c>
      <c r="I751" s="52" t="s">
        <v>391</v>
      </c>
      <c r="J751" s="52" t="s">
        <v>165</v>
      </c>
      <c r="K751" s="52" t="s">
        <v>931</v>
      </c>
      <c r="L751" s="53" t="s">
        <v>295</v>
      </c>
      <c r="M751" s="13">
        <v>1716</v>
      </c>
      <c r="N751" s="14">
        <f t="shared" si="855"/>
        <v>4.7013698630137</v>
      </c>
      <c r="O751" s="15">
        <v>4870</v>
      </c>
      <c r="P751" s="15">
        <f t="shared" si="897"/>
        <v>8356920</v>
      </c>
      <c r="Q751" s="16">
        <f>IFERROR(VLOOKUP(G751,SCENARIOS!$A$13:$E$18,3,0),0.025)</f>
        <v>0.045</v>
      </c>
      <c r="R751" s="52">
        <f>IFERROR(VLOOKUP(L751,INPUTS!$A$107:$B$120,2,0),0.0082)</f>
        <v>0.0089</v>
      </c>
      <c r="S751" s="52">
        <f t="shared" si="898"/>
        <v>43.343</v>
      </c>
      <c r="T751" s="15">
        <f t="shared" si="899"/>
        <v>74376.588</v>
      </c>
      <c r="U751" s="15">
        <f>T751/INPUTS!$B$7*1000</f>
        <v>92970735</v>
      </c>
      <c r="V751" s="15">
        <f>T751*INPUTS!$B$6</f>
        <v>235030.01808</v>
      </c>
      <c r="W751" s="54" t="s">
        <v>396</v>
      </c>
      <c r="X751" s="54" t="s">
        <v>396</v>
      </c>
      <c r="Y751" s="67">
        <f>IFERROR(VLOOKUP(E751,INPUTS!$A$44:$B$103,2,0),0)</f>
        <v>0</v>
      </c>
      <c r="Z751" s="15">
        <f t="shared" si="851"/>
        <v>0</v>
      </c>
      <c r="AA751" s="20">
        <f>IFERROR(VLOOKUP(E751,INPUTS!$A$44:$C$103,3,0),SCENARIOS!$J$24)</f>
        <v>0.01</v>
      </c>
      <c r="AB751" s="15">
        <f t="shared" ref="AB751:AF751" si="903">$T751*AA751*(1+$Q751)^AB$2</f>
        <v>926.867605498681</v>
      </c>
      <c r="AC751" s="20">
        <f>IFERROR(VLOOKUP($E751,INPUTS!$A$44:$G$103,4,0),SCENARIOS!$K$24)</f>
        <v>0.05</v>
      </c>
      <c r="AD751" s="15">
        <f t="shared" si="903"/>
        <v>5775.22834284129</v>
      </c>
      <c r="AE751" s="20">
        <f>IFERROR(VLOOKUP($E751,INPUTS!$A$44:$G$103,5,0),SCENARIOS!$L$24)</f>
        <v>0.1</v>
      </c>
      <c r="AF751" s="15">
        <f t="shared" si="903"/>
        <v>14393.9704933424</v>
      </c>
      <c r="AG751" s="20">
        <f>IFERROR(VLOOKUP($E751,INPUTS!$A$44:$G$103,6,0),SCENARIOS!$M$24)</f>
        <v>0.2</v>
      </c>
      <c r="AH751" s="15">
        <f t="shared" si="853"/>
        <v>35875.0120798307</v>
      </c>
      <c r="AI751" s="20">
        <f>IFERROR(VLOOKUP($E751,INPUTS!$A$44:$G$103,7,0),SCENARIOS!$N$24)</f>
        <v>0.25</v>
      </c>
      <c r="AJ751" s="15">
        <f t="shared" si="854"/>
        <v>55883.4900837158</v>
      </c>
      <c r="AL751" t="str">
        <f t="shared" si="857"/>
        <v>Y</v>
      </c>
      <c r="AM751" s="21">
        <f t="shared" si="858"/>
        <v>223533.960334863</v>
      </c>
    </row>
    <row r="752" ht="15" customHeight="1" spans="1:39">
      <c r="A752" s="6" t="s">
        <v>2502</v>
      </c>
      <c r="B752" s="52" t="s">
        <v>445</v>
      </c>
      <c r="C752" s="52" t="s">
        <v>446</v>
      </c>
      <c r="D752" s="52" t="s">
        <v>929</v>
      </c>
      <c r="E752" s="10" t="s">
        <v>448</v>
      </c>
      <c r="F752" s="52" t="s">
        <v>447</v>
      </c>
      <c r="G752" s="52" t="s">
        <v>177</v>
      </c>
      <c r="H752" s="52" t="s">
        <v>208</v>
      </c>
      <c r="I752" s="52" t="s">
        <v>391</v>
      </c>
      <c r="J752" s="52" t="s">
        <v>165</v>
      </c>
      <c r="K752" s="52" t="s">
        <v>931</v>
      </c>
      <c r="L752" s="53" t="s">
        <v>293</v>
      </c>
      <c r="M752" s="13">
        <v>1144</v>
      </c>
      <c r="N752" s="14">
        <f t="shared" si="855"/>
        <v>3.13424657534247</v>
      </c>
      <c r="O752" s="15">
        <v>4680</v>
      </c>
      <c r="P752" s="15">
        <f t="shared" si="897"/>
        <v>5353920</v>
      </c>
      <c r="Q752" s="16">
        <f>IFERROR(VLOOKUP(G752,SCENARIOS!$A$13:$E$18,3,0),0.025)</f>
        <v>0.045</v>
      </c>
      <c r="R752" s="52">
        <f>IFERROR(VLOOKUP(L752,INPUTS!$A$107:$B$120,2,0),0.0082)</f>
        <v>0.0079</v>
      </c>
      <c r="S752" s="52">
        <f t="shared" si="898"/>
        <v>36.972</v>
      </c>
      <c r="T752" s="15">
        <f t="shared" si="899"/>
        <v>42295.968</v>
      </c>
      <c r="U752" s="15">
        <f>T752/INPUTS!$B$7*1000</f>
        <v>52869960</v>
      </c>
      <c r="V752" s="15">
        <f>T752*INPUTS!$B$6</f>
        <v>133655.25888</v>
      </c>
      <c r="W752" s="54" t="s">
        <v>396</v>
      </c>
      <c r="X752" s="54" t="s">
        <v>396</v>
      </c>
      <c r="Y752" s="67">
        <f>IFERROR(VLOOKUP(E752,INPUTS!$A$44:$B$103,2,0),0)</f>
        <v>0</v>
      </c>
      <c r="Z752" s="15">
        <f t="shared" si="851"/>
        <v>0</v>
      </c>
      <c r="AA752" s="20">
        <f>IFERROR(VLOOKUP(E752,INPUTS!$A$44:$C$103,3,0),SCENARIOS!$J$24)</f>
        <v>0.01</v>
      </c>
      <c r="AB752" s="15">
        <f t="shared" ref="AB752:AF752" si="904">$T752*AA752*(1+$Q752)^AB$2</f>
        <v>527.084713571545</v>
      </c>
      <c r="AC752" s="20">
        <f>IFERROR(VLOOKUP($E752,INPUTS!$A$44:$G$103,4,0),SCENARIOS!$K$24)</f>
        <v>0.05</v>
      </c>
      <c r="AD752" s="15">
        <f t="shared" si="904"/>
        <v>3284.21724832965</v>
      </c>
      <c r="AE752" s="20">
        <f>IFERROR(VLOOKUP($E752,INPUTS!$A$44:$G$103,5,0),SCENARIOS!$L$24)</f>
        <v>0.1</v>
      </c>
      <c r="AF752" s="15">
        <f t="shared" si="904"/>
        <v>8185.46442839452</v>
      </c>
      <c r="AG752" s="20">
        <f>IFERROR(VLOOKUP($E752,INPUTS!$A$44:$G$103,6,0),SCENARIOS!$M$24)</f>
        <v>0.2</v>
      </c>
      <c r="AH752" s="15">
        <f t="shared" si="853"/>
        <v>20401.1558439348</v>
      </c>
      <c r="AI752" s="20">
        <f>IFERROR(VLOOKUP($E752,INPUTS!$A$44:$G$103,7,0),SCENARIOS!$N$24)</f>
        <v>0.25</v>
      </c>
      <c r="AJ752" s="15">
        <f t="shared" si="854"/>
        <v>31779.4398999475</v>
      </c>
      <c r="AL752" t="str">
        <f t="shared" si="857"/>
        <v>Y</v>
      </c>
      <c r="AM752" s="21">
        <f t="shared" si="858"/>
        <v>127117.75959979</v>
      </c>
    </row>
    <row r="753" ht="15" customHeight="1" spans="1:39">
      <c r="A753" s="24" t="s">
        <v>2503</v>
      </c>
      <c r="B753" s="52" t="s">
        <v>445</v>
      </c>
      <c r="C753" s="52" t="s">
        <v>446</v>
      </c>
      <c r="D753" s="52" t="s">
        <v>929</v>
      </c>
      <c r="E753" s="10" t="s">
        <v>448</v>
      </c>
      <c r="F753" s="52" t="s">
        <v>447</v>
      </c>
      <c r="G753" s="52" t="s">
        <v>177</v>
      </c>
      <c r="H753" s="52" t="s">
        <v>204</v>
      </c>
      <c r="I753" s="52" t="s">
        <v>405</v>
      </c>
      <c r="J753" s="52" t="s">
        <v>165</v>
      </c>
      <c r="K753" s="52" t="s">
        <v>931</v>
      </c>
      <c r="L753" s="53" t="s">
        <v>295</v>
      </c>
      <c r="M753" s="13">
        <v>1144</v>
      </c>
      <c r="N753" s="14">
        <f t="shared" si="855"/>
        <v>3.13424657534247</v>
      </c>
      <c r="O753" s="15">
        <v>5220</v>
      </c>
      <c r="P753" s="15">
        <f t="shared" si="897"/>
        <v>5971680</v>
      </c>
      <c r="Q753" s="16">
        <f>IFERROR(VLOOKUP(G753,SCENARIOS!$A$13:$E$18,3,0),0.025)</f>
        <v>0.045</v>
      </c>
      <c r="R753" s="52">
        <f>IFERROR(VLOOKUP(L753,INPUTS!$A$107:$B$120,2,0),0.0082)</f>
        <v>0.0089</v>
      </c>
      <c r="S753" s="52">
        <f t="shared" si="898"/>
        <v>46.458</v>
      </c>
      <c r="T753" s="15">
        <f t="shared" si="899"/>
        <v>53147.952</v>
      </c>
      <c r="U753" s="15">
        <f>T753/INPUTS!$B$7*1000</f>
        <v>66434940</v>
      </c>
      <c r="V753" s="15">
        <f>T753*INPUTS!$B$6</f>
        <v>167947.52832</v>
      </c>
      <c r="W753" s="54" t="s">
        <v>396</v>
      </c>
      <c r="X753" s="54" t="s">
        <v>396</v>
      </c>
      <c r="Y753" s="67">
        <f>IFERROR(VLOOKUP(E753,INPUTS!$A$44:$B$103,2,0),0)</f>
        <v>0</v>
      </c>
      <c r="Z753" s="15">
        <f t="shared" si="851"/>
        <v>0</v>
      </c>
      <c r="AA753" s="20">
        <f>IFERROR(VLOOKUP(E753,INPUTS!$A$44:$C$103,3,0),SCENARIOS!$J$24)</f>
        <v>0.01</v>
      </c>
      <c r="AB753" s="15">
        <f t="shared" ref="AB753:AF753" si="905">$T753*AA753*(1+$Q753)^AB$2</f>
        <v>662.320178056552</v>
      </c>
      <c r="AC753" s="20">
        <f>IFERROR(VLOOKUP($E753,INPUTS!$A$44:$G$103,4,0),SCENARIOS!$K$24)</f>
        <v>0.05</v>
      </c>
      <c r="AD753" s="15">
        <f t="shared" si="905"/>
        <v>4126.85721418638</v>
      </c>
      <c r="AE753" s="20">
        <f>IFERROR(VLOOKUP($E753,INPUTS!$A$44:$G$103,5,0),SCENARIOS!$L$24)</f>
        <v>0.1</v>
      </c>
      <c r="AF753" s="15">
        <f t="shared" si="905"/>
        <v>10285.6298391851</v>
      </c>
      <c r="AG753" s="20">
        <f>IFERROR(VLOOKUP($E753,INPUTS!$A$44:$G$103,6,0),SCENARIOS!$M$24)</f>
        <v>0.2</v>
      </c>
      <c r="AH753" s="15">
        <f t="shared" si="853"/>
        <v>25635.532245957</v>
      </c>
      <c r="AI753" s="20">
        <f>IFERROR(VLOOKUP($E753,INPUTS!$A$44:$G$103,7,0),SCENARIOS!$N$24)</f>
        <v>0.25</v>
      </c>
      <c r="AJ753" s="15">
        <f t="shared" si="854"/>
        <v>39933.1715587948</v>
      </c>
      <c r="AL753" t="str">
        <f t="shared" si="857"/>
        <v>Y</v>
      </c>
      <c r="AM753" s="21">
        <f t="shared" si="858"/>
        <v>159732.686235179</v>
      </c>
    </row>
    <row r="754" ht="15" customHeight="1" spans="1:39">
      <c r="A754" s="6" t="s">
        <v>2504</v>
      </c>
      <c r="B754" s="52" t="s">
        <v>445</v>
      </c>
      <c r="C754" s="52" t="s">
        <v>446</v>
      </c>
      <c r="D754" s="52" t="s">
        <v>929</v>
      </c>
      <c r="E754" s="10" t="s">
        <v>448</v>
      </c>
      <c r="F754" s="52" t="s">
        <v>447</v>
      </c>
      <c r="G754" s="52" t="s">
        <v>177</v>
      </c>
      <c r="H754" s="52" t="s">
        <v>205</v>
      </c>
      <c r="I754" s="52" t="s">
        <v>408</v>
      </c>
      <c r="J754" s="52" t="s">
        <v>165</v>
      </c>
      <c r="K754" s="52" t="s">
        <v>931</v>
      </c>
      <c r="L754" s="53" t="s">
        <v>295</v>
      </c>
      <c r="M754" s="13">
        <v>1144</v>
      </c>
      <c r="N754" s="14">
        <f t="shared" si="855"/>
        <v>3.13424657534247</v>
      </c>
      <c r="O754" s="15">
        <v>5600</v>
      </c>
      <c r="P754" s="15">
        <f t="shared" si="897"/>
        <v>6406400</v>
      </c>
      <c r="Q754" s="16">
        <f>IFERROR(VLOOKUP(G754,SCENARIOS!$A$13:$E$18,3,0),0.025)</f>
        <v>0.045</v>
      </c>
      <c r="R754" s="52">
        <f>IFERROR(VLOOKUP(L754,INPUTS!$A$107:$B$120,2,0),0.0082)</f>
        <v>0.0089</v>
      </c>
      <c r="S754" s="52">
        <f t="shared" si="898"/>
        <v>49.84</v>
      </c>
      <c r="T754" s="15">
        <f t="shared" si="899"/>
        <v>57016.96</v>
      </c>
      <c r="U754" s="15">
        <f>T754/INPUTS!$B$7*1000</f>
        <v>71271200</v>
      </c>
      <c r="V754" s="15">
        <f>T754*INPUTS!$B$6</f>
        <v>180173.5936</v>
      </c>
      <c r="W754" s="54" t="s">
        <v>396</v>
      </c>
      <c r="X754" s="54" t="s">
        <v>396</v>
      </c>
      <c r="Y754" s="67">
        <f>IFERROR(VLOOKUP(E754,INPUTS!$A$44:$B$103,2,0),0)</f>
        <v>0</v>
      </c>
      <c r="Z754" s="15">
        <f t="shared" si="851"/>
        <v>0</v>
      </c>
      <c r="AA754" s="20">
        <f>IFERROR(VLOOKUP(E754,INPUTS!$A$44:$C$103,3,0),SCENARIOS!$J$24)</f>
        <v>0.01</v>
      </c>
      <c r="AB754" s="15">
        <f t="shared" ref="AB754:AF754" si="906">$T754*AA754*(1+$Q754)^AB$2</f>
        <v>710.535056918907</v>
      </c>
      <c r="AC754" s="20">
        <f>IFERROR(VLOOKUP($E754,INPUTS!$A$44:$G$103,4,0),SCENARIOS!$K$24)</f>
        <v>0.05</v>
      </c>
      <c r="AD754" s="15">
        <f t="shared" si="906"/>
        <v>4427.27977000838</v>
      </c>
      <c r="AE754" s="20">
        <f>IFERROR(VLOOKUP($E754,INPUTS!$A$44:$G$103,5,0),SCENARIOS!$L$24)</f>
        <v>0.1</v>
      </c>
      <c r="AF754" s="15">
        <f t="shared" si="906"/>
        <v>11034.392164643</v>
      </c>
      <c r="AG754" s="20">
        <f>IFERROR(VLOOKUP($E754,INPUTS!$A$44:$G$103,6,0),SCENARIOS!$M$24)</f>
        <v>0.2</v>
      </c>
      <c r="AH754" s="15">
        <f t="shared" si="853"/>
        <v>27501.7204171186</v>
      </c>
      <c r="AI754" s="20">
        <f>IFERROR(VLOOKUP($E754,INPUTS!$A$44:$G$103,7,0),SCENARIOS!$N$24)</f>
        <v>0.25</v>
      </c>
      <c r="AJ754" s="15">
        <f t="shared" si="854"/>
        <v>42840.1840477493</v>
      </c>
      <c r="AL754" t="str">
        <f t="shared" si="857"/>
        <v>Y</v>
      </c>
      <c r="AM754" s="21">
        <f t="shared" si="858"/>
        <v>171360.736190997</v>
      </c>
    </row>
    <row r="755" ht="15" customHeight="1" spans="1:39">
      <c r="A755" s="24" t="s">
        <v>2505</v>
      </c>
      <c r="B755" s="52" t="s">
        <v>445</v>
      </c>
      <c r="C755" s="52" t="s">
        <v>446</v>
      </c>
      <c r="D755" s="52" t="s">
        <v>929</v>
      </c>
      <c r="E755" s="10" t="s">
        <v>448</v>
      </c>
      <c r="F755" s="52" t="s">
        <v>447</v>
      </c>
      <c r="G755" s="52" t="s">
        <v>177</v>
      </c>
      <c r="H755" s="52" t="s">
        <v>206</v>
      </c>
      <c r="I755" s="52" t="s">
        <v>408</v>
      </c>
      <c r="J755" s="52" t="s">
        <v>165</v>
      </c>
      <c r="K755" s="52" t="s">
        <v>931</v>
      </c>
      <c r="L755" s="53" t="s">
        <v>293</v>
      </c>
      <c r="M755" s="13">
        <v>859</v>
      </c>
      <c r="N755" s="14">
        <f t="shared" si="855"/>
        <v>2.35342465753425</v>
      </c>
      <c r="O755" s="15">
        <v>5300</v>
      </c>
      <c r="P755" s="15">
        <f t="shared" si="897"/>
        <v>4552700</v>
      </c>
      <c r="Q755" s="16">
        <f>IFERROR(VLOOKUP(G755,SCENARIOS!$A$13:$E$18,3,0),0.025)</f>
        <v>0.045</v>
      </c>
      <c r="R755" s="52">
        <f>IFERROR(VLOOKUP(L755,INPUTS!$A$107:$B$120,2,0),0.0082)</f>
        <v>0.0079</v>
      </c>
      <c r="S755" s="52">
        <f t="shared" si="898"/>
        <v>41.87</v>
      </c>
      <c r="T755" s="15">
        <f t="shared" si="899"/>
        <v>35966.33</v>
      </c>
      <c r="U755" s="15">
        <f>T755/INPUTS!$B$7*1000</f>
        <v>44957912.5</v>
      </c>
      <c r="V755" s="15">
        <f>T755*INPUTS!$B$6</f>
        <v>113653.6028</v>
      </c>
      <c r="W755" s="54" t="s">
        <v>396</v>
      </c>
      <c r="X755" s="54" t="s">
        <v>396</v>
      </c>
      <c r="Y755" s="67">
        <f>IFERROR(VLOOKUP(E755,INPUTS!$A$44:$B$103,2,0),0)</f>
        <v>0</v>
      </c>
      <c r="Z755" s="15">
        <f t="shared" si="851"/>
        <v>0</v>
      </c>
      <c r="AA755" s="20">
        <f>IFERROR(VLOOKUP(E755,INPUTS!$A$44:$C$103,3,0),SCENARIOS!$J$24)</f>
        <v>0.01</v>
      </c>
      <c r="AB755" s="15">
        <f t="shared" ref="AB755:AF755" si="907">$T755*AA755*(1+$Q755)^AB$2</f>
        <v>448.205908096717</v>
      </c>
      <c r="AC755" s="20">
        <f>IFERROR(VLOOKUP($E755,INPUTS!$A$44:$G$103,4,0),SCENARIOS!$K$24)</f>
        <v>0.05</v>
      </c>
      <c r="AD755" s="15">
        <f t="shared" si="907"/>
        <v>2792.73053509772</v>
      </c>
      <c r="AE755" s="20">
        <f>IFERROR(VLOOKUP($E755,INPUTS!$A$44:$G$103,5,0),SCENARIOS!$L$24)</f>
        <v>0.1</v>
      </c>
      <c r="AF755" s="15">
        <f t="shared" si="907"/>
        <v>6960.50069914226</v>
      </c>
      <c r="AG755" s="20">
        <f>IFERROR(VLOOKUP($E755,INPUTS!$A$44:$G$103,6,0),SCENARIOS!$M$24)</f>
        <v>0.2</v>
      </c>
      <c r="AH755" s="15">
        <f t="shared" si="853"/>
        <v>17348.100496586</v>
      </c>
      <c r="AI755" s="20">
        <f>IFERROR(VLOOKUP($E755,INPUTS!$A$44:$G$103,7,0),SCENARIOS!$N$24)</f>
        <v>0.25</v>
      </c>
      <c r="AJ755" s="15">
        <f t="shared" si="854"/>
        <v>27023.6118642959</v>
      </c>
      <c r="AL755" t="str">
        <f t="shared" si="857"/>
        <v>N</v>
      </c>
      <c r="AM755" s="21">
        <f t="shared" si="858"/>
        <v>108094.447457184</v>
      </c>
    </row>
    <row r="756" ht="15" customHeight="1" spans="1:39">
      <c r="A756" s="6" t="s">
        <v>2506</v>
      </c>
      <c r="B756" s="52" t="s">
        <v>445</v>
      </c>
      <c r="C756" s="52" t="s">
        <v>446</v>
      </c>
      <c r="D756" s="52" t="s">
        <v>929</v>
      </c>
      <c r="E756" s="10" t="s">
        <v>448</v>
      </c>
      <c r="F756" s="52" t="s">
        <v>447</v>
      </c>
      <c r="G756" s="52" t="s">
        <v>177</v>
      </c>
      <c r="H756" s="52" t="s">
        <v>207</v>
      </c>
      <c r="I756" s="52" t="s">
        <v>609</v>
      </c>
      <c r="J756" s="52" t="s">
        <v>165</v>
      </c>
      <c r="K756" s="52" t="s">
        <v>931</v>
      </c>
      <c r="L756" s="53" t="s">
        <v>295</v>
      </c>
      <c r="M756" s="13">
        <v>1144</v>
      </c>
      <c r="N756" s="14">
        <f t="shared" si="855"/>
        <v>3.13424657534247</v>
      </c>
      <c r="O756" s="15">
        <v>4410</v>
      </c>
      <c r="P756" s="15">
        <f t="shared" si="897"/>
        <v>5045040</v>
      </c>
      <c r="Q756" s="16">
        <f>IFERROR(VLOOKUP(G756,SCENARIOS!$A$13:$E$18,3,0),0.025)</f>
        <v>0.045</v>
      </c>
      <c r="R756" s="52">
        <f>IFERROR(VLOOKUP(L756,INPUTS!$A$107:$B$120,2,0),0.0082)</f>
        <v>0.0089</v>
      </c>
      <c r="S756" s="52">
        <f t="shared" si="898"/>
        <v>39.249</v>
      </c>
      <c r="T756" s="15">
        <f t="shared" si="899"/>
        <v>44900.856</v>
      </c>
      <c r="U756" s="15">
        <f>T756/INPUTS!$B$7*1000</f>
        <v>56126070</v>
      </c>
      <c r="V756" s="15">
        <f>T756*INPUTS!$B$6</f>
        <v>141886.70496</v>
      </c>
      <c r="W756" s="54" t="s">
        <v>396</v>
      </c>
      <c r="X756" s="54" t="s">
        <v>396</v>
      </c>
      <c r="Y756" s="67">
        <f>IFERROR(VLOOKUP(E756,INPUTS!$A$44:$B$103,2,0),0)</f>
        <v>0</v>
      </c>
      <c r="Z756" s="15">
        <f t="shared" si="851"/>
        <v>0</v>
      </c>
      <c r="AA756" s="20">
        <f>IFERROR(VLOOKUP(E756,INPUTS!$A$44:$C$103,3,0),SCENARIOS!$J$24)</f>
        <v>0.01</v>
      </c>
      <c r="AB756" s="15">
        <f t="shared" ref="AB756:AF756" si="908">$T756*AA756*(1+$Q756)^AB$2</f>
        <v>559.546357323639</v>
      </c>
      <c r="AC756" s="20">
        <f>IFERROR(VLOOKUP($E756,INPUTS!$A$44:$G$103,4,0),SCENARIOS!$K$24)</f>
        <v>0.05</v>
      </c>
      <c r="AD756" s="15">
        <f t="shared" si="908"/>
        <v>3486.4828188816</v>
      </c>
      <c r="AE756" s="20">
        <f>IFERROR(VLOOKUP($E756,INPUTS!$A$44:$G$103,5,0),SCENARIOS!$L$24)</f>
        <v>0.1</v>
      </c>
      <c r="AF756" s="15">
        <f t="shared" si="908"/>
        <v>8689.5838296564</v>
      </c>
      <c r="AG756" s="20">
        <f>IFERROR(VLOOKUP($E756,INPUTS!$A$44:$G$103,6,0),SCENARIOS!$M$24)</f>
        <v>0.2</v>
      </c>
      <c r="AH756" s="15">
        <f t="shared" si="853"/>
        <v>21657.6048284809</v>
      </c>
      <c r="AI756" s="20">
        <f>IFERROR(VLOOKUP($E756,INPUTS!$A$44:$G$103,7,0),SCENARIOS!$N$24)</f>
        <v>0.25</v>
      </c>
      <c r="AJ756" s="15">
        <f t="shared" si="854"/>
        <v>33736.6449376025</v>
      </c>
      <c r="AL756" t="str">
        <f t="shared" si="857"/>
        <v>Y</v>
      </c>
      <c r="AM756" s="21">
        <f t="shared" si="858"/>
        <v>134946.57975041</v>
      </c>
    </row>
    <row r="757" ht="15" customHeight="1" spans="1:39">
      <c r="A757" s="24" t="s">
        <v>2507</v>
      </c>
      <c r="B757" s="52" t="s">
        <v>445</v>
      </c>
      <c r="C757" s="52" t="s">
        <v>446</v>
      </c>
      <c r="D757" s="52" t="s">
        <v>929</v>
      </c>
      <c r="E757" s="10" t="s">
        <v>448</v>
      </c>
      <c r="F757" s="52" t="s">
        <v>447</v>
      </c>
      <c r="G757" s="52" t="s">
        <v>177</v>
      </c>
      <c r="H757" s="52" t="s">
        <v>1534</v>
      </c>
      <c r="I757" s="52" t="s">
        <v>609</v>
      </c>
      <c r="J757" s="52" t="s">
        <v>165</v>
      </c>
      <c r="K757" s="52" t="s">
        <v>931</v>
      </c>
      <c r="L757" s="53" t="s">
        <v>293</v>
      </c>
      <c r="M757" s="13">
        <v>859</v>
      </c>
      <c r="N757" s="14">
        <f t="shared" si="855"/>
        <v>2.35342465753425</v>
      </c>
      <c r="O757" s="15">
        <v>4530</v>
      </c>
      <c r="P757" s="15">
        <f t="shared" si="897"/>
        <v>3891270</v>
      </c>
      <c r="Q757" s="16">
        <f>IFERROR(VLOOKUP(G757,SCENARIOS!$A$13:$E$18,3,0),0.025)</f>
        <v>0.045</v>
      </c>
      <c r="R757" s="52">
        <f>IFERROR(VLOOKUP(L757,INPUTS!$A$107:$B$120,2,0),0.0082)</f>
        <v>0.0079</v>
      </c>
      <c r="S757" s="52">
        <f t="shared" si="898"/>
        <v>35.787</v>
      </c>
      <c r="T757" s="15">
        <f t="shared" si="899"/>
        <v>30741.033</v>
      </c>
      <c r="U757" s="15">
        <f>T757/INPUTS!$B$7*1000</f>
        <v>38426291.25</v>
      </c>
      <c r="V757" s="15">
        <f>T757*INPUTS!$B$6</f>
        <v>97141.66428</v>
      </c>
      <c r="W757" s="54" t="s">
        <v>396</v>
      </c>
      <c r="X757" s="54" t="s">
        <v>396</v>
      </c>
      <c r="Y757" s="67">
        <f>IFERROR(VLOOKUP(E757,INPUTS!$A$44:$B$103,2,0),0)</f>
        <v>0</v>
      </c>
      <c r="Z757" s="15">
        <f t="shared" si="851"/>
        <v>0</v>
      </c>
      <c r="AA757" s="20">
        <f>IFERROR(VLOOKUP(E757,INPUTS!$A$44:$C$103,3,0),SCENARIOS!$J$24)</f>
        <v>0.01</v>
      </c>
      <c r="AB757" s="15">
        <f t="shared" ref="AB757:AF757" si="909">$T757*AA757*(1+$Q757)^AB$2</f>
        <v>383.089200693987</v>
      </c>
      <c r="AC757" s="20">
        <f>IFERROR(VLOOKUP($E757,INPUTS!$A$44:$G$103,4,0),SCENARIOS!$K$24)</f>
        <v>0.05</v>
      </c>
      <c r="AD757" s="15">
        <f t="shared" si="909"/>
        <v>2386.99421207409</v>
      </c>
      <c r="AE757" s="20">
        <f>IFERROR(VLOOKUP($E757,INPUTS!$A$44:$G$103,5,0),SCENARIOS!$L$24)</f>
        <v>0.1</v>
      </c>
      <c r="AF757" s="15">
        <f t="shared" si="909"/>
        <v>5949.25814473857</v>
      </c>
      <c r="AG757" s="20">
        <f>IFERROR(VLOOKUP($E757,INPUTS!$A$44:$G$103,6,0),SCENARIOS!$M$24)</f>
        <v>0.2</v>
      </c>
      <c r="AH757" s="15">
        <f t="shared" si="853"/>
        <v>14827.7160848179</v>
      </c>
      <c r="AI757" s="20">
        <f>IFERROR(VLOOKUP($E757,INPUTS!$A$44:$G$103,7,0),SCENARIOS!$N$24)</f>
        <v>0.25</v>
      </c>
      <c r="AJ757" s="15">
        <f t="shared" si="854"/>
        <v>23097.5399519359</v>
      </c>
      <c r="AL757" t="str">
        <f t="shared" si="857"/>
        <v>N</v>
      </c>
      <c r="AM757" s="21">
        <f t="shared" si="858"/>
        <v>92390.1598077438</v>
      </c>
    </row>
    <row r="758" ht="15" customHeight="1" spans="1:39">
      <c r="A758" s="6" t="s">
        <v>2508</v>
      </c>
      <c r="B758" s="52" t="s">
        <v>445</v>
      </c>
      <c r="C758" s="52" t="s">
        <v>446</v>
      </c>
      <c r="D758" s="52" t="s">
        <v>929</v>
      </c>
      <c r="E758" s="10" t="s">
        <v>448</v>
      </c>
      <c r="F758" s="52" t="s">
        <v>447</v>
      </c>
      <c r="G758" s="52" t="s">
        <v>177</v>
      </c>
      <c r="H758" s="52" t="s">
        <v>209</v>
      </c>
      <c r="I758" s="52" t="s">
        <v>600</v>
      </c>
      <c r="J758" s="52" t="s">
        <v>165</v>
      </c>
      <c r="K758" s="52" t="s">
        <v>931</v>
      </c>
      <c r="L758" s="53" t="s">
        <v>293</v>
      </c>
      <c r="M758" s="13">
        <v>859</v>
      </c>
      <c r="N758" s="14">
        <f t="shared" si="855"/>
        <v>2.35342465753425</v>
      </c>
      <c r="O758" s="15">
        <v>4620</v>
      </c>
      <c r="P758" s="15">
        <f t="shared" si="897"/>
        <v>3968580</v>
      </c>
      <c r="Q758" s="16">
        <f>IFERROR(VLOOKUP(G758,SCENARIOS!$A$13:$E$18,3,0),0.025)</f>
        <v>0.045</v>
      </c>
      <c r="R758" s="52">
        <f>IFERROR(VLOOKUP(L758,INPUTS!$A$107:$B$120,2,0),0.0082)</f>
        <v>0.0079</v>
      </c>
      <c r="S758" s="52">
        <f t="shared" si="898"/>
        <v>36.498</v>
      </c>
      <c r="T758" s="15">
        <f t="shared" si="899"/>
        <v>31351.782</v>
      </c>
      <c r="U758" s="15">
        <f>T758/INPUTS!$B$7*1000</f>
        <v>39189727.5</v>
      </c>
      <c r="V758" s="15">
        <f>T758*INPUTS!$B$6</f>
        <v>99071.63112</v>
      </c>
      <c r="W758" s="54" t="s">
        <v>396</v>
      </c>
      <c r="X758" s="54" t="s">
        <v>396</v>
      </c>
      <c r="Y758" s="67">
        <f>IFERROR(VLOOKUP(E758,INPUTS!$A$44:$B$103,2,0),0)</f>
        <v>0</v>
      </c>
      <c r="Z758" s="15">
        <f t="shared" si="851"/>
        <v>0</v>
      </c>
      <c r="AA758" s="20">
        <f>IFERROR(VLOOKUP(E758,INPUTS!$A$44:$C$103,3,0),SCENARIOS!$J$24)</f>
        <v>0.01</v>
      </c>
      <c r="AB758" s="15">
        <f t="shared" ref="AB758:AF758" si="910">$T758*AA758*(1+$Q758)^AB$2</f>
        <v>390.700244416384</v>
      </c>
      <c r="AC758" s="20">
        <f>IFERROR(VLOOKUP($E758,INPUTS!$A$44:$G$103,4,0),SCENARIOS!$K$24)</f>
        <v>0.05</v>
      </c>
      <c r="AD758" s="15">
        <f t="shared" si="910"/>
        <v>2434.41793814179</v>
      </c>
      <c r="AE758" s="20">
        <f>IFERROR(VLOOKUP($E758,INPUTS!$A$44:$G$103,5,0),SCENARIOS!$L$24)</f>
        <v>0.1</v>
      </c>
      <c r="AF758" s="15">
        <f t="shared" si="910"/>
        <v>6067.45532642212</v>
      </c>
      <c r="AG758" s="20">
        <f>IFERROR(VLOOKUP($E758,INPUTS!$A$44:$G$103,6,0),SCENARIOS!$M$24)</f>
        <v>0.2</v>
      </c>
      <c r="AH758" s="15">
        <f t="shared" si="853"/>
        <v>15122.306470609</v>
      </c>
      <c r="AI758" s="20">
        <f>IFERROR(VLOOKUP($E758,INPUTS!$A$44:$G$103,7,0),SCENARIOS!$N$24)</f>
        <v>0.25</v>
      </c>
      <c r="AJ758" s="15">
        <f t="shared" si="854"/>
        <v>23556.4314741598</v>
      </c>
      <c r="AL758" t="str">
        <f t="shared" si="857"/>
        <v>Y</v>
      </c>
      <c r="AM758" s="21">
        <f t="shared" si="858"/>
        <v>94225.7258966393</v>
      </c>
    </row>
    <row r="759" ht="15" customHeight="1" spans="1:39">
      <c r="A759" s="24" t="s">
        <v>2509</v>
      </c>
      <c r="B759" s="52" t="s">
        <v>445</v>
      </c>
      <c r="C759" s="52" t="s">
        <v>446</v>
      </c>
      <c r="D759" s="52" t="s">
        <v>929</v>
      </c>
      <c r="E759" s="10" t="s">
        <v>448</v>
      </c>
      <c r="F759" s="52" t="s">
        <v>447</v>
      </c>
      <c r="G759" s="52" t="s">
        <v>177</v>
      </c>
      <c r="H759" s="52" t="s">
        <v>210</v>
      </c>
      <c r="I759" s="52" t="s">
        <v>603</v>
      </c>
      <c r="J759" s="52" t="s">
        <v>165</v>
      </c>
      <c r="K759" s="52" t="s">
        <v>931</v>
      </c>
      <c r="L759" s="53" t="s">
        <v>293</v>
      </c>
      <c r="M759" s="13">
        <v>859</v>
      </c>
      <c r="N759" s="14">
        <f t="shared" si="855"/>
        <v>2.35342465753425</v>
      </c>
      <c r="O759" s="15">
        <v>4440</v>
      </c>
      <c r="P759" s="15">
        <f t="shared" si="897"/>
        <v>3813960</v>
      </c>
      <c r="Q759" s="16">
        <f>IFERROR(VLOOKUP(G759,SCENARIOS!$A$13:$E$18,3,0),0.025)</f>
        <v>0.045</v>
      </c>
      <c r="R759" s="52">
        <f>IFERROR(VLOOKUP(L759,INPUTS!$A$107:$B$120,2,0),0.0082)</f>
        <v>0.0079</v>
      </c>
      <c r="S759" s="52">
        <f t="shared" si="898"/>
        <v>35.076</v>
      </c>
      <c r="T759" s="15">
        <f t="shared" si="899"/>
        <v>30130.284</v>
      </c>
      <c r="U759" s="15">
        <f>T759/INPUTS!$B$7*1000</f>
        <v>37662855</v>
      </c>
      <c r="V759" s="15">
        <f>T759*INPUTS!$B$6</f>
        <v>95211.69744</v>
      </c>
      <c r="W759" s="54" t="s">
        <v>396</v>
      </c>
      <c r="X759" s="54" t="s">
        <v>396</v>
      </c>
      <c r="Y759" s="67">
        <f>IFERROR(VLOOKUP(E759,INPUTS!$A$44:$B$103,2,0),0)</f>
        <v>0</v>
      </c>
      <c r="Z759" s="15">
        <f t="shared" si="851"/>
        <v>0</v>
      </c>
      <c r="AA759" s="20">
        <f>IFERROR(VLOOKUP(E759,INPUTS!$A$44:$C$103,3,0),SCENARIOS!$J$24)</f>
        <v>0.01</v>
      </c>
      <c r="AB759" s="15">
        <f t="shared" ref="AB759:AF759" si="911">$T759*AA759*(1+$Q759)^AB$2</f>
        <v>375.478156971589</v>
      </c>
      <c r="AC759" s="20">
        <f>IFERROR(VLOOKUP($E759,INPUTS!$A$44:$G$103,4,0),SCENARIOS!$K$24)</f>
        <v>0.05</v>
      </c>
      <c r="AD759" s="15">
        <f t="shared" si="911"/>
        <v>2339.5704860064</v>
      </c>
      <c r="AE759" s="20">
        <f>IFERROR(VLOOKUP($E759,INPUTS!$A$44:$G$103,5,0),SCENARIOS!$L$24)</f>
        <v>0.1</v>
      </c>
      <c r="AF759" s="15">
        <f t="shared" si="911"/>
        <v>5831.06096305503</v>
      </c>
      <c r="AG759" s="20">
        <f>IFERROR(VLOOKUP($E759,INPUTS!$A$44:$G$103,6,0),SCENARIOS!$M$24)</f>
        <v>0.2</v>
      </c>
      <c r="AH759" s="15">
        <f t="shared" si="853"/>
        <v>14533.1256990268</v>
      </c>
      <c r="AI759" s="20">
        <f>IFERROR(VLOOKUP($E759,INPUTS!$A$44:$G$103,7,0),SCENARIOS!$N$24)</f>
        <v>0.25</v>
      </c>
      <c r="AJ759" s="15">
        <f t="shared" si="854"/>
        <v>22638.648429712</v>
      </c>
      <c r="AL759" t="str">
        <f t="shared" si="857"/>
        <v>Y</v>
      </c>
      <c r="AM759" s="21">
        <f t="shared" si="858"/>
        <v>90554.5937188482</v>
      </c>
    </row>
    <row r="760" ht="15" customHeight="1" spans="1:39">
      <c r="A760" s="6" t="s">
        <v>2510</v>
      </c>
      <c r="B760" s="52" t="s">
        <v>445</v>
      </c>
      <c r="C760" s="52" t="s">
        <v>446</v>
      </c>
      <c r="D760" s="52" t="s">
        <v>929</v>
      </c>
      <c r="E760" s="10" t="s">
        <v>448</v>
      </c>
      <c r="F760" s="52" t="s">
        <v>447</v>
      </c>
      <c r="G760" s="52" t="s">
        <v>177</v>
      </c>
      <c r="H760" s="52" t="s">
        <v>223</v>
      </c>
      <c r="I760" s="52" t="s">
        <v>665</v>
      </c>
      <c r="J760" s="52" t="s">
        <v>165</v>
      </c>
      <c r="K760" s="52" t="s">
        <v>931</v>
      </c>
      <c r="L760" s="53" t="s">
        <v>295</v>
      </c>
      <c r="M760" s="13">
        <v>1144</v>
      </c>
      <c r="N760" s="14">
        <f t="shared" si="855"/>
        <v>3.13424657534247</v>
      </c>
      <c r="O760" s="15">
        <v>3380</v>
      </c>
      <c r="P760" s="15">
        <f t="shared" si="897"/>
        <v>3866720</v>
      </c>
      <c r="Q760" s="16">
        <f>IFERROR(VLOOKUP(G760,SCENARIOS!$A$13:$E$18,3,0),0.025)</f>
        <v>0.045</v>
      </c>
      <c r="R760" s="52">
        <f>IFERROR(VLOOKUP(L760,INPUTS!$A$107:$B$120,2,0),0.0082)</f>
        <v>0.0089</v>
      </c>
      <c r="S760" s="52">
        <f t="shared" si="898"/>
        <v>30.082</v>
      </c>
      <c r="T760" s="15">
        <f t="shared" si="899"/>
        <v>34413.808</v>
      </c>
      <c r="U760" s="15">
        <f>T760/INPUTS!$B$7*1000</f>
        <v>43017260</v>
      </c>
      <c r="V760" s="15">
        <f>T760*INPUTS!$B$6</f>
        <v>108747.63328</v>
      </c>
      <c r="W760" s="54" t="s">
        <v>396</v>
      </c>
      <c r="X760" s="54" t="s">
        <v>396</v>
      </c>
      <c r="Y760" s="67">
        <f>IFERROR(VLOOKUP(E760,INPUTS!$A$44:$B$103,2,0),0)</f>
        <v>0</v>
      </c>
      <c r="Z760" s="15">
        <f t="shared" si="851"/>
        <v>0</v>
      </c>
      <c r="AA760" s="20">
        <f>IFERROR(VLOOKUP(E760,INPUTS!$A$44:$C$103,3,0),SCENARIOS!$J$24)</f>
        <v>0.01</v>
      </c>
      <c r="AB760" s="15">
        <f t="shared" ref="AB760:AF760" si="912">$T760*AA760*(1+$Q760)^AB$2</f>
        <v>428.858659354626</v>
      </c>
      <c r="AC760" s="20">
        <f>IFERROR(VLOOKUP($E760,INPUTS!$A$44:$G$103,4,0),SCENARIOS!$K$24)</f>
        <v>0.05</v>
      </c>
      <c r="AD760" s="15">
        <f t="shared" si="912"/>
        <v>2672.17957546934</v>
      </c>
      <c r="AE760" s="20">
        <f>IFERROR(VLOOKUP($E760,INPUTS!$A$44:$G$103,5,0),SCENARIOS!$L$24)</f>
        <v>0.1</v>
      </c>
      <c r="AF760" s="15">
        <f t="shared" si="912"/>
        <v>6660.04384223098</v>
      </c>
      <c r="AG760" s="20">
        <f>IFERROR(VLOOKUP($E760,INPUTS!$A$44:$G$103,6,0),SCENARIOS!$M$24)</f>
        <v>0.2</v>
      </c>
      <c r="AH760" s="15">
        <f t="shared" si="853"/>
        <v>16599.2526803323</v>
      </c>
      <c r="AI760" s="20">
        <f>IFERROR(VLOOKUP($E760,INPUTS!$A$44:$G$103,7,0),SCENARIOS!$N$24)</f>
        <v>0.25</v>
      </c>
      <c r="AJ760" s="15">
        <f t="shared" si="854"/>
        <v>25857.1110859629</v>
      </c>
      <c r="AL760" t="str">
        <f t="shared" si="857"/>
        <v>Y</v>
      </c>
      <c r="AM760" s="21">
        <f t="shared" si="858"/>
        <v>103428.444343852</v>
      </c>
    </row>
    <row r="761" ht="15" customHeight="1" spans="1:39">
      <c r="A761" s="24" t="s">
        <v>2511</v>
      </c>
      <c r="B761" s="52" t="s">
        <v>445</v>
      </c>
      <c r="C761" s="52" t="s">
        <v>446</v>
      </c>
      <c r="D761" s="52" t="s">
        <v>929</v>
      </c>
      <c r="E761" s="10" t="s">
        <v>448</v>
      </c>
      <c r="F761" s="52" t="s">
        <v>447</v>
      </c>
      <c r="G761" s="52" t="s">
        <v>177</v>
      </c>
      <c r="H761" s="52" t="s">
        <v>460</v>
      </c>
      <c r="I761" s="52" t="s">
        <v>459</v>
      </c>
      <c r="J761" s="56" t="s">
        <v>185</v>
      </c>
      <c r="K761" s="52" t="s">
        <v>931</v>
      </c>
      <c r="L761" s="53" t="s">
        <v>293</v>
      </c>
      <c r="M761" s="13">
        <v>859</v>
      </c>
      <c r="N761" s="14">
        <f t="shared" si="855"/>
        <v>2.35342465753425</v>
      </c>
      <c r="O761" s="15">
        <v>2720</v>
      </c>
      <c r="P761" s="15">
        <f t="shared" si="897"/>
        <v>2336480</v>
      </c>
      <c r="Q761" s="16">
        <f>IFERROR(VLOOKUP(G761,SCENARIOS!$A$13:$E$18,3,0),0.025)</f>
        <v>0.045</v>
      </c>
      <c r="R761" s="52">
        <f>IFERROR(VLOOKUP(L761,INPUTS!$A$107:$B$120,2,0),0.0082)</f>
        <v>0.0079</v>
      </c>
      <c r="S761" s="52">
        <f t="shared" si="898"/>
        <v>21.488</v>
      </c>
      <c r="T761" s="15">
        <f t="shared" si="899"/>
        <v>18458.192</v>
      </c>
      <c r="U761" s="15">
        <f>T761/INPUTS!$B$7*1000</f>
        <v>23072740</v>
      </c>
      <c r="V761" s="15">
        <f>T761*INPUTS!$B$6</f>
        <v>58327.88672</v>
      </c>
      <c r="W761" s="54" t="s">
        <v>396</v>
      </c>
      <c r="X761" s="54" t="s">
        <v>396</v>
      </c>
      <c r="Y761" s="67">
        <f>IFERROR(VLOOKUP(E761,INPUTS!$A$44:$B$103,2,0),0)</f>
        <v>0</v>
      </c>
      <c r="Z761" s="15">
        <f t="shared" si="851"/>
        <v>0</v>
      </c>
      <c r="AA761" s="20">
        <f>IFERROR(VLOOKUP(E761,INPUTS!$A$44:$C$103,3,0),SCENARIOS!$J$24)</f>
        <v>0.01</v>
      </c>
      <c r="AB761" s="15">
        <f t="shared" ref="AB761:AF761" si="913">$T761*AA761*(1+$Q761)^AB$2</f>
        <v>230.022654721334</v>
      </c>
      <c r="AC761" s="20">
        <f>IFERROR(VLOOKUP($E761,INPUTS!$A$44:$G$103,4,0),SCENARIOS!$K$24)</f>
        <v>0.05</v>
      </c>
      <c r="AD761" s="15">
        <f t="shared" si="913"/>
        <v>1433.25038782374</v>
      </c>
      <c r="AE761" s="20">
        <f>IFERROR(VLOOKUP($E761,INPUTS!$A$44:$G$103,5,0),SCENARIOS!$L$24)</f>
        <v>0.1</v>
      </c>
      <c r="AF761" s="15">
        <f t="shared" si="913"/>
        <v>3572.18149088056</v>
      </c>
      <c r="AG761" s="20">
        <f>IFERROR(VLOOKUP($E761,INPUTS!$A$44:$G$103,6,0),SCENARIOS!$M$24)</f>
        <v>0.2</v>
      </c>
      <c r="AH761" s="15">
        <f t="shared" si="853"/>
        <v>8903.17610390831</v>
      </c>
      <c r="AI761" s="20">
        <f>IFERROR(VLOOKUP($E761,INPUTS!$A$44:$G$103,7,0),SCENARIOS!$N$24)</f>
        <v>0.25</v>
      </c>
      <c r="AJ761" s="15">
        <f t="shared" si="854"/>
        <v>13868.7215605443</v>
      </c>
      <c r="AL761" t="str">
        <f t="shared" si="857"/>
        <v>Y</v>
      </c>
      <c r="AM761" s="21">
        <f t="shared" si="858"/>
        <v>55474.8862421773</v>
      </c>
    </row>
    <row r="762" ht="15" customHeight="1" spans="1:39">
      <c r="A762" s="6" t="s">
        <v>2512</v>
      </c>
      <c r="B762" s="52" t="s">
        <v>445</v>
      </c>
      <c r="C762" s="52" t="s">
        <v>446</v>
      </c>
      <c r="D762" s="52" t="s">
        <v>929</v>
      </c>
      <c r="E762" s="10" t="s">
        <v>448</v>
      </c>
      <c r="F762" s="52" t="s">
        <v>447</v>
      </c>
      <c r="G762" s="52" t="s">
        <v>177</v>
      </c>
      <c r="H762" s="52" t="s">
        <v>211</v>
      </c>
      <c r="I762" s="52" t="s">
        <v>594</v>
      </c>
      <c r="J762" s="52" t="s">
        <v>165</v>
      </c>
      <c r="K762" s="52" t="s">
        <v>931</v>
      </c>
      <c r="L762" s="53" t="s">
        <v>293</v>
      </c>
      <c r="M762" s="13">
        <v>572</v>
      </c>
      <c r="N762" s="14">
        <f t="shared" si="855"/>
        <v>1.56712328767123</v>
      </c>
      <c r="O762" s="15">
        <v>5110</v>
      </c>
      <c r="P762" s="15">
        <f t="shared" si="897"/>
        <v>2922920</v>
      </c>
      <c r="Q762" s="16">
        <f>IFERROR(VLOOKUP(G762,SCENARIOS!$A$13:$E$18,3,0),0.025)</f>
        <v>0.045</v>
      </c>
      <c r="R762" s="52">
        <f>IFERROR(VLOOKUP(L762,INPUTS!$A$107:$B$120,2,0),0.0082)</f>
        <v>0.0079</v>
      </c>
      <c r="S762" s="52">
        <f t="shared" si="898"/>
        <v>40.369</v>
      </c>
      <c r="T762" s="15">
        <f t="shared" si="899"/>
        <v>23091.068</v>
      </c>
      <c r="U762" s="15">
        <f>T762/INPUTS!$B$7*1000</f>
        <v>28863835</v>
      </c>
      <c r="V762" s="15">
        <f>T762*INPUTS!$B$6</f>
        <v>72967.77488</v>
      </c>
      <c r="W762" s="54" t="s">
        <v>396</v>
      </c>
      <c r="X762" s="54" t="s">
        <v>396</v>
      </c>
      <c r="Y762" s="67">
        <f>IFERROR(VLOOKUP(E762,INPUTS!$A$44:$B$103,2,0),0)</f>
        <v>0</v>
      </c>
      <c r="Z762" s="15">
        <f t="shared" si="851"/>
        <v>0</v>
      </c>
      <c r="AA762" s="20">
        <f>IFERROR(VLOOKUP(E762,INPUTS!$A$44:$C$103,3,0),SCENARIOS!$J$24)</f>
        <v>0.01</v>
      </c>
      <c r="AB762" s="15">
        <f t="shared" ref="AB762:AF762" si="914">$T762*AA762*(1+$Q762)^AB$2</f>
        <v>287.756718627201</v>
      </c>
      <c r="AC762" s="20">
        <f>IFERROR(VLOOKUP($E762,INPUTS!$A$44:$G$103,4,0),SCENARIOS!$K$24)</f>
        <v>0.05</v>
      </c>
      <c r="AD762" s="15">
        <f t="shared" si="914"/>
        <v>1792.98612595775</v>
      </c>
      <c r="AE762" s="20">
        <f>IFERROR(VLOOKUP($E762,INPUTS!$A$44:$G$103,5,0),SCENARIOS!$L$24)</f>
        <v>0.1</v>
      </c>
      <c r="AF762" s="15">
        <f t="shared" si="914"/>
        <v>4468.77384926239</v>
      </c>
      <c r="AG762" s="20">
        <f>IFERROR(VLOOKUP($E762,INPUTS!$A$44:$G$103,6,0),SCENARIOS!$M$24)</f>
        <v>0.2</v>
      </c>
      <c r="AH762" s="15">
        <f t="shared" si="853"/>
        <v>11137.8105088148</v>
      </c>
      <c r="AI762" s="20">
        <f>IFERROR(VLOOKUP($E762,INPUTS!$A$44:$G$103,7,0),SCENARIOS!$N$24)</f>
        <v>0.25</v>
      </c>
      <c r="AJ762" s="15">
        <f t="shared" si="854"/>
        <v>17349.6728513603</v>
      </c>
      <c r="AL762" t="str">
        <f t="shared" si="857"/>
        <v>Y</v>
      </c>
      <c r="AM762" s="21">
        <f t="shared" si="858"/>
        <v>69398.691405441</v>
      </c>
    </row>
    <row r="763" ht="15" customHeight="1" spans="1:39">
      <c r="A763" s="24" t="s">
        <v>2513</v>
      </c>
      <c r="B763" s="52" t="s">
        <v>445</v>
      </c>
      <c r="C763" s="52" t="s">
        <v>446</v>
      </c>
      <c r="D763" s="52" t="s">
        <v>929</v>
      </c>
      <c r="E763" s="10" t="s">
        <v>448</v>
      </c>
      <c r="F763" s="52" t="s">
        <v>447</v>
      </c>
      <c r="G763" s="52" t="s">
        <v>177</v>
      </c>
      <c r="H763" s="52" t="s">
        <v>222</v>
      </c>
      <c r="I763" s="52" t="s">
        <v>655</v>
      </c>
      <c r="J763" s="52" t="s">
        <v>165</v>
      </c>
      <c r="K763" s="52" t="s">
        <v>931</v>
      </c>
      <c r="L763" s="53" t="s">
        <v>293</v>
      </c>
      <c r="M763" s="13">
        <v>572</v>
      </c>
      <c r="N763" s="14">
        <f t="shared" si="855"/>
        <v>1.56712328767123</v>
      </c>
      <c r="O763" s="15">
        <v>5010</v>
      </c>
      <c r="P763" s="15">
        <f t="shared" si="897"/>
        <v>2865720</v>
      </c>
      <c r="Q763" s="16">
        <f>IFERROR(VLOOKUP(G763,SCENARIOS!$A$13:$E$18,3,0),0.025)</f>
        <v>0.045</v>
      </c>
      <c r="R763" s="52">
        <f>IFERROR(VLOOKUP(L763,INPUTS!$A$107:$B$120,2,0),0.0082)</f>
        <v>0.0079</v>
      </c>
      <c r="S763" s="52">
        <f t="shared" si="898"/>
        <v>39.579</v>
      </c>
      <c r="T763" s="15">
        <f t="shared" si="899"/>
        <v>22639.188</v>
      </c>
      <c r="U763" s="15">
        <f>T763/INPUTS!$B$7*1000</f>
        <v>28298985</v>
      </c>
      <c r="V763" s="15">
        <f>T763*INPUTS!$B$6</f>
        <v>71539.83408</v>
      </c>
      <c r="W763" s="54" t="s">
        <v>396</v>
      </c>
      <c r="X763" s="54" t="s">
        <v>396</v>
      </c>
      <c r="Y763" s="67">
        <f>IFERROR(VLOOKUP(E763,INPUTS!$A$44:$B$103,2,0),0)</f>
        <v>0</v>
      </c>
      <c r="Z763" s="15">
        <f t="shared" si="851"/>
        <v>0</v>
      </c>
      <c r="AA763" s="20">
        <f>IFERROR(VLOOKUP(E763,INPUTS!$A$44:$C$103,3,0),SCENARIOS!$J$24)</f>
        <v>0.01</v>
      </c>
      <c r="AB763" s="15">
        <f t="shared" ref="AB763:AF763" si="915">$T763*AA763*(1+$Q763)^AB$2</f>
        <v>282.125471687334</v>
      </c>
      <c r="AC763" s="20">
        <f>IFERROR(VLOOKUP($E763,INPUTS!$A$44:$G$103,4,0),SCENARIOS!$K$24)</f>
        <v>0.05</v>
      </c>
      <c r="AD763" s="15">
        <f t="shared" si="915"/>
        <v>1757.89833484312</v>
      </c>
      <c r="AE763" s="20">
        <f>IFERROR(VLOOKUP($E763,INPUTS!$A$44:$G$103,5,0),SCENARIOS!$L$24)</f>
        <v>0.1</v>
      </c>
      <c r="AF763" s="15">
        <f t="shared" si="915"/>
        <v>4381.32230622399</v>
      </c>
      <c r="AG763" s="20">
        <f>IFERROR(VLOOKUP($E763,INPUTS!$A$44:$G$103,6,0),SCENARIOS!$M$24)</f>
        <v>0.2</v>
      </c>
      <c r="AH763" s="15">
        <f t="shared" si="853"/>
        <v>10919.8494421061</v>
      </c>
      <c r="AI763" s="20">
        <f>IFERROR(VLOOKUP($E763,INPUTS!$A$44:$G$103,7,0),SCENARIOS!$N$24)</f>
        <v>0.25</v>
      </c>
      <c r="AJ763" s="15">
        <f t="shared" si="854"/>
        <v>17010.1489208053</v>
      </c>
      <c r="AL763" t="str">
        <f t="shared" si="857"/>
        <v>N</v>
      </c>
      <c r="AM763" s="21">
        <f t="shared" si="858"/>
        <v>68040.595683221</v>
      </c>
    </row>
    <row r="764" ht="15" customHeight="1" spans="1:39">
      <c r="A764" s="6" t="s">
        <v>2514</v>
      </c>
      <c r="B764" s="52" t="s">
        <v>445</v>
      </c>
      <c r="C764" s="52" t="s">
        <v>446</v>
      </c>
      <c r="D764" s="52" t="s">
        <v>929</v>
      </c>
      <c r="E764" s="10" t="s">
        <v>448</v>
      </c>
      <c r="F764" s="52" t="s">
        <v>447</v>
      </c>
      <c r="G764" s="52" t="s">
        <v>177</v>
      </c>
      <c r="H764" s="52" t="s">
        <v>221</v>
      </c>
      <c r="I764" s="52" t="s">
        <v>662</v>
      </c>
      <c r="J764" s="52" t="s">
        <v>165</v>
      </c>
      <c r="K764" s="52" t="s">
        <v>931</v>
      </c>
      <c r="L764" s="53" t="s">
        <v>293</v>
      </c>
      <c r="M764" s="13">
        <v>572</v>
      </c>
      <c r="N764" s="14">
        <f t="shared" si="855"/>
        <v>1.56712328767123</v>
      </c>
      <c r="O764" s="15">
        <v>4560</v>
      </c>
      <c r="P764" s="15">
        <f t="shared" si="897"/>
        <v>2608320</v>
      </c>
      <c r="Q764" s="16">
        <f>IFERROR(VLOOKUP(G764,SCENARIOS!$A$13:$E$18,3,0),0.025)</f>
        <v>0.045</v>
      </c>
      <c r="R764" s="52">
        <f>IFERROR(VLOOKUP(L764,INPUTS!$A$107:$B$120,2,0),0.0082)</f>
        <v>0.0079</v>
      </c>
      <c r="S764" s="52">
        <f t="shared" si="898"/>
        <v>36.024</v>
      </c>
      <c r="T764" s="15">
        <f t="shared" si="899"/>
        <v>20605.728</v>
      </c>
      <c r="U764" s="15">
        <f>T764/INPUTS!$B$7*1000</f>
        <v>25757160</v>
      </c>
      <c r="V764" s="15">
        <f>T764*INPUTS!$B$6</f>
        <v>65114.10048</v>
      </c>
      <c r="W764" s="54" t="s">
        <v>396</v>
      </c>
      <c r="X764" s="54" t="s">
        <v>396</v>
      </c>
      <c r="Y764" s="67">
        <f>IFERROR(VLOOKUP(E764,INPUTS!$A$44:$B$103,2,0),0)</f>
        <v>0</v>
      </c>
      <c r="Z764" s="15">
        <f t="shared" si="851"/>
        <v>0</v>
      </c>
      <c r="AA764" s="20">
        <f>IFERROR(VLOOKUP(E764,INPUTS!$A$44:$C$103,3,0),SCENARIOS!$J$24)</f>
        <v>0.01</v>
      </c>
      <c r="AB764" s="15">
        <f t="shared" ref="AB764:AF764" si="916">$T764*AA764*(1+$Q764)^AB$2</f>
        <v>256.784860457932</v>
      </c>
      <c r="AC764" s="20">
        <f>IFERROR(VLOOKUP($E764,INPUTS!$A$44:$G$103,4,0),SCENARIOS!$K$24)</f>
        <v>0.05</v>
      </c>
      <c r="AD764" s="15">
        <f t="shared" si="916"/>
        <v>1600.00327482727</v>
      </c>
      <c r="AE764" s="20">
        <f>IFERROR(VLOOKUP($E764,INPUTS!$A$44:$G$103,5,0),SCENARIOS!$L$24)</f>
        <v>0.1</v>
      </c>
      <c r="AF764" s="15">
        <f t="shared" si="916"/>
        <v>3987.79036255118</v>
      </c>
      <c r="AG764" s="20">
        <f>IFERROR(VLOOKUP($E764,INPUTS!$A$44:$G$103,6,0),SCENARIOS!$M$24)</f>
        <v>0.2</v>
      </c>
      <c r="AH764" s="15">
        <f t="shared" si="853"/>
        <v>9939.02464191695</v>
      </c>
      <c r="AI764" s="20">
        <f>IFERROR(VLOOKUP($E764,INPUTS!$A$44:$G$103,7,0),SCENARIOS!$N$24)</f>
        <v>0.25</v>
      </c>
      <c r="AJ764" s="15">
        <f t="shared" si="854"/>
        <v>15482.2912333078</v>
      </c>
      <c r="AL764" t="str">
        <f t="shared" si="857"/>
        <v>N</v>
      </c>
      <c r="AM764" s="21">
        <f t="shared" si="858"/>
        <v>61929.1649332311</v>
      </c>
    </row>
    <row r="765" ht="15" customHeight="1" spans="1:39">
      <c r="A765" s="24" t="s">
        <v>2515</v>
      </c>
      <c r="B765" s="52" t="s">
        <v>445</v>
      </c>
      <c r="C765" s="52" t="s">
        <v>446</v>
      </c>
      <c r="D765" s="52" t="s">
        <v>929</v>
      </c>
      <c r="E765" s="10" t="s">
        <v>448</v>
      </c>
      <c r="F765" s="52" t="s">
        <v>447</v>
      </c>
      <c r="G765" s="52" t="s">
        <v>177</v>
      </c>
      <c r="H765" s="52" t="s">
        <v>1448</v>
      </c>
      <c r="I765" s="52" t="s">
        <v>1449</v>
      </c>
      <c r="J765" s="52" t="s">
        <v>165</v>
      </c>
      <c r="K765" s="52" t="s">
        <v>931</v>
      </c>
      <c r="L765" s="53" t="s">
        <v>293</v>
      </c>
      <c r="M765" s="13">
        <v>572</v>
      </c>
      <c r="N765" s="14">
        <f t="shared" si="855"/>
        <v>1.56712328767123</v>
      </c>
      <c r="O765" s="15">
        <v>5140</v>
      </c>
      <c r="P765" s="15">
        <f t="shared" si="897"/>
        <v>2940080</v>
      </c>
      <c r="Q765" s="16">
        <f>IFERROR(VLOOKUP(G765,SCENARIOS!$A$13:$E$18,3,0),0.025)</f>
        <v>0.045</v>
      </c>
      <c r="R765" s="52">
        <f>IFERROR(VLOOKUP(L765,INPUTS!$A$107:$B$120,2,0),0.0082)</f>
        <v>0.0079</v>
      </c>
      <c r="S765" s="52">
        <f t="shared" si="898"/>
        <v>40.606</v>
      </c>
      <c r="T765" s="15">
        <f t="shared" si="899"/>
        <v>23226.632</v>
      </c>
      <c r="U765" s="15">
        <f>T765/INPUTS!$B$7*1000</f>
        <v>29033290</v>
      </c>
      <c r="V765" s="15">
        <f>T765*INPUTS!$B$6</f>
        <v>73396.15712</v>
      </c>
      <c r="W765" s="54" t="s">
        <v>396</v>
      </c>
      <c r="X765" s="54" t="s">
        <v>396</v>
      </c>
      <c r="Y765" s="67">
        <f>IFERROR(VLOOKUP(E765,INPUTS!$A$44:$B$103,2,0),0)</f>
        <v>0</v>
      </c>
      <c r="Z765" s="15">
        <f t="shared" si="851"/>
        <v>0</v>
      </c>
      <c r="AA765" s="20">
        <f>IFERROR(VLOOKUP(E765,INPUTS!$A$44:$C$103,3,0),SCENARIOS!$J$24)</f>
        <v>0.01</v>
      </c>
      <c r="AB765" s="15">
        <f t="shared" ref="AB765:AF765" si="917">$T765*AA765*(1+$Q765)^AB$2</f>
        <v>289.446092709161</v>
      </c>
      <c r="AC765" s="20">
        <f>IFERROR(VLOOKUP($E765,INPUTS!$A$44:$G$103,4,0),SCENARIOS!$K$24)</f>
        <v>0.05</v>
      </c>
      <c r="AD765" s="15">
        <f t="shared" si="917"/>
        <v>1803.51246329214</v>
      </c>
      <c r="AE765" s="20">
        <f>IFERROR(VLOOKUP($E765,INPUTS!$A$44:$G$103,5,0),SCENARIOS!$L$24)</f>
        <v>0.1</v>
      </c>
      <c r="AF765" s="15">
        <f t="shared" si="917"/>
        <v>4495.00931217391</v>
      </c>
      <c r="AG765" s="20">
        <f>IFERROR(VLOOKUP($E765,INPUTS!$A$44:$G$103,6,0),SCENARIOS!$M$24)</f>
        <v>0.2</v>
      </c>
      <c r="AH765" s="15">
        <f t="shared" si="853"/>
        <v>11203.1988288274</v>
      </c>
      <c r="AI765" s="20">
        <f>IFERROR(VLOOKUP($E765,INPUTS!$A$44:$G$103,7,0),SCENARIOS!$N$24)</f>
        <v>0.25</v>
      </c>
      <c r="AJ765" s="15">
        <f t="shared" si="854"/>
        <v>17451.5300305267</v>
      </c>
      <c r="AL765" t="str">
        <f t="shared" si="857"/>
        <v>N</v>
      </c>
      <c r="AM765" s="21">
        <f t="shared" si="858"/>
        <v>69806.120122107</v>
      </c>
    </row>
    <row r="766" ht="15" customHeight="1" spans="1:39">
      <c r="A766" s="6" t="s">
        <v>2516</v>
      </c>
      <c r="B766" s="52" t="s">
        <v>445</v>
      </c>
      <c r="C766" s="52" t="s">
        <v>446</v>
      </c>
      <c r="D766" s="52" t="s">
        <v>929</v>
      </c>
      <c r="E766" s="10" t="s">
        <v>448</v>
      </c>
      <c r="F766" s="52" t="s">
        <v>447</v>
      </c>
      <c r="G766" s="52" t="s">
        <v>177</v>
      </c>
      <c r="H766" s="52" t="s">
        <v>214</v>
      </c>
      <c r="I766" s="52" t="s">
        <v>591</v>
      </c>
      <c r="J766" s="52" t="s">
        <v>165</v>
      </c>
      <c r="K766" s="52" t="s">
        <v>931</v>
      </c>
      <c r="L766" s="53" t="s">
        <v>293</v>
      </c>
      <c r="M766" s="13">
        <v>408</v>
      </c>
      <c r="N766" s="14">
        <f t="shared" si="855"/>
        <v>1.11780821917808</v>
      </c>
      <c r="O766" s="15">
        <v>5200</v>
      </c>
      <c r="P766" s="15">
        <f t="shared" si="897"/>
        <v>2121600</v>
      </c>
      <c r="Q766" s="16">
        <f>IFERROR(VLOOKUP(G766,SCENARIOS!$A$13:$E$18,3,0),0.025)</f>
        <v>0.045</v>
      </c>
      <c r="R766" s="52">
        <f>IFERROR(VLOOKUP(L766,INPUTS!$A$107:$B$120,2,0),0.0082)</f>
        <v>0.0079</v>
      </c>
      <c r="S766" s="52">
        <f t="shared" si="898"/>
        <v>41.08</v>
      </c>
      <c r="T766" s="15">
        <f t="shared" si="899"/>
        <v>16760.64</v>
      </c>
      <c r="U766" s="15">
        <f>T766/INPUTS!$B$7*1000</f>
        <v>20950800</v>
      </c>
      <c r="V766" s="15">
        <f>T766*INPUTS!$B$6</f>
        <v>52963.6224</v>
      </c>
      <c r="W766" s="54" t="s">
        <v>396</v>
      </c>
      <c r="X766" s="54" t="s">
        <v>396</v>
      </c>
      <c r="Y766" s="67">
        <f>IFERROR(VLOOKUP(E766,INPUTS!$A$44:$B$103,2,0),0)</f>
        <v>0</v>
      </c>
      <c r="Z766" s="15">
        <f t="shared" si="851"/>
        <v>0</v>
      </c>
      <c r="AA766" s="20">
        <f>IFERROR(VLOOKUP(E766,INPUTS!$A$44:$C$103,3,0),SCENARIOS!$J$24)</f>
        <v>0.01</v>
      </c>
      <c r="AB766" s="15">
        <f t="shared" ref="AB766:AF766" si="918">$T766*AA766*(1+$Q766)^AB$2</f>
        <v>208.868068315065</v>
      </c>
      <c r="AC766" s="20">
        <f>IFERROR(VLOOKUP($E766,INPUTS!$A$44:$G$103,4,0),SCENARIOS!$K$24)</f>
        <v>0.05</v>
      </c>
      <c r="AD766" s="15">
        <f t="shared" si="918"/>
        <v>1301.43807043366</v>
      </c>
      <c r="AE766" s="20">
        <f>IFERROR(VLOOKUP($E766,INPUTS!$A$44:$G$103,5,0),SCENARIOS!$L$24)</f>
        <v>0.1</v>
      </c>
      <c r="AF766" s="15">
        <f t="shared" si="918"/>
        <v>3243.65723269713</v>
      </c>
      <c r="AG766" s="20">
        <f>IFERROR(VLOOKUP($E766,INPUTS!$A$44:$G$103,6,0),SCENARIOS!$M$24)</f>
        <v>0.2</v>
      </c>
      <c r="AH766" s="15">
        <f t="shared" si="853"/>
        <v>8084.37411065016</v>
      </c>
      <c r="AI766" s="20">
        <f>IFERROR(VLOOKUP($E766,INPUTS!$A$44:$G$103,7,0),SCENARIOS!$N$24)</f>
        <v>0.25</v>
      </c>
      <c r="AJ766" s="15">
        <f t="shared" si="854"/>
        <v>12593.2512424035</v>
      </c>
      <c r="AL766" t="str">
        <f t="shared" si="857"/>
        <v>N</v>
      </c>
      <c r="AM766" s="21">
        <f t="shared" si="858"/>
        <v>50373.0049696138</v>
      </c>
    </row>
    <row r="767" ht="15" customHeight="1" spans="1:39">
      <c r="A767" s="24" t="s">
        <v>2517</v>
      </c>
      <c r="B767" s="52" t="s">
        <v>445</v>
      </c>
      <c r="C767" s="52" t="s">
        <v>446</v>
      </c>
      <c r="D767" s="52" t="s">
        <v>929</v>
      </c>
      <c r="E767" s="10" t="s">
        <v>448</v>
      </c>
      <c r="F767" s="52" t="s">
        <v>447</v>
      </c>
      <c r="G767" s="52" t="s">
        <v>177</v>
      </c>
      <c r="H767" s="52" t="s">
        <v>212</v>
      </c>
      <c r="I767" s="52" t="s">
        <v>597</v>
      </c>
      <c r="J767" s="52" t="s">
        <v>165</v>
      </c>
      <c r="K767" s="52" t="s">
        <v>931</v>
      </c>
      <c r="L767" s="53" t="s">
        <v>293</v>
      </c>
      <c r="M767" s="13">
        <v>408</v>
      </c>
      <c r="N767" s="14">
        <f t="shared" si="855"/>
        <v>1.11780821917808</v>
      </c>
      <c r="O767" s="15">
        <v>4800</v>
      </c>
      <c r="P767" s="15">
        <f t="shared" si="897"/>
        <v>1958400</v>
      </c>
      <c r="Q767" s="16">
        <f>IFERROR(VLOOKUP(G767,SCENARIOS!$A$13:$E$18,3,0),0.025)</f>
        <v>0.045</v>
      </c>
      <c r="R767" s="52">
        <f>IFERROR(VLOOKUP(L767,INPUTS!$A$107:$B$120,2,0),0.0082)</f>
        <v>0.0079</v>
      </c>
      <c r="S767" s="52">
        <f t="shared" si="898"/>
        <v>37.92</v>
      </c>
      <c r="T767" s="15">
        <f t="shared" si="899"/>
        <v>15471.36</v>
      </c>
      <c r="U767" s="15">
        <f>T767/INPUTS!$B$7*1000</f>
        <v>19339200</v>
      </c>
      <c r="V767" s="15">
        <f>T767*INPUTS!$B$6</f>
        <v>48889.4976</v>
      </c>
      <c r="W767" s="54" t="s">
        <v>396</v>
      </c>
      <c r="X767" s="54" t="s">
        <v>396</v>
      </c>
      <c r="Y767" s="67">
        <f>IFERROR(VLOOKUP(E767,INPUTS!$A$44:$B$103,2,0),0)</f>
        <v>0</v>
      </c>
      <c r="Z767" s="15">
        <f t="shared" si="851"/>
        <v>0</v>
      </c>
      <c r="AA767" s="20">
        <f>IFERROR(VLOOKUP(E767,INPUTS!$A$44:$C$103,3,0),SCENARIOS!$J$24)</f>
        <v>0.01</v>
      </c>
      <c r="AB767" s="15">
        <f t="shared" ref="AB767:AF767" si="919">$T767*AA767*(1+$Q767)^AB$2</f>
        <v>192.80129382929</v>
      </c>
      <c r="AC767" s="20">
        <f>IFERROR(VLOOKUP($E767,INPUTS!$A$44:$G$103,4,0),SCENARIOS!$K$24)</f>
        <v>0.05</v>
      </c>
      <c r="AD767" s="15">
        <f t="shared" si="919"/>
        <v>1201.32744963107</v>
      </c>
      <c r="AE767" s="20">
        <f>IFERROR(VLOOKUP($E767,INPUTS!$A$44:$G$103,5,0),SCENARIOS!$L$24)</f>
        <v>0.1</v>
      </c>
      <c r="AF767" s="15">
        <f t="shared" si="919"/>
        <v>2994.14513787427</v>
      </c>
      <c r="AG767" s="20">
        <f>IFERROR(VLOOKUP($E767,INPUTS!$A$44:$G$103,6,0),SCENARIOS!$M$24)</f>
        <v>0.2</v>
      </c>
      <c r="AH767" s="15">
        <f t="shared" si="853"/>
        <v>7462.49917906168</v>
      </c>
      <c r="AI767" s="20">
        <f>IFERROR(VLOOKUP($E767,INPUTS!$A$44:$G$103,7,0),SCENARIOS!$N$24)</f>
        <v>0.25</v>
      </c>
      <c r="AJ767" s="15">
        <f t="shared" si="854"/>
        <v>11624.5396083724</v>
      </c>
      <c r="AL767" t="str">
        <f t="shared" si="857"/>
        <v>Y</v>
      </c>
      <c r="AM767" s="21">
        <f t="shared" si="858"/>
        <v>46498.1584334897</v>
      </c>
    </row>
    <row r="768" ht="15" customHeight="1" spans="1:39">
      <c r="A768" s="6" t="s">
        <v>2518</v>
      </c>
      <c r="B768" s="52" t="s">
        <v>445</v>
      </c>
      <c r="C768" s="52" t="s">
        <v>446</v>
      </c>
      <c r="D768" s="52" t="s">
        <v>929</v>
      </c>
      <c r="E768" s="10" t="s">
        <v>448</v>
      </c>
      <c r="F768" s="52" t="s">
        <v>447</v>
      </c>
      <c r="G768" s="52" t="s">
        <v>177</v>
      </c>
      <c r="H768" s="52" t="s">
        <v>215</v>
      </c>
      <c r="I768" s="52" t="s">
        <v>490</v>
      </c>
      <c r="J768" s="52" t="s">
        <v>165</v>
      </c>
      <c r="K768" s="52" t="s">
        <v>931</v>
      </c>
      <c r="L768" s="53" t="s">
        <v>293</v>
      </c>
      <c r="M768" s="13">
        <v>572</v>
      </c>
      <c r="N768" s="14">
        <f t="shared" si="855"/>
        <v>1.56712328767123</v>
      </c>
      <c r="O768" s="15">
        <v>5900</v>
      </c>
      <c r="P768" s="15">
        <f t="shared" si="897"/>
        <v>3374800</v>
      </c>
      <c r="Q768" s="16">
        <f>IFERROR(VLOOKUP(G768,SCENARIOS!$A$13:$E$18,3,0),0.025)</f>
        <v>0.045</v>
      </c>
      <c r="R768" s="52">
        <f>IFERROR(VLOOKUP(L768,INPUTS!$A$107:$B$120,2,0),0.0082)</f>
        <v>0.0079</v>
      </c>
      <c r="S768" s="52">
        <f t="shared" si="898"/>
        <v>46.61</v>
      </c>
      <c r="T768" s="15">
        <f t="shared" si="899"/>
        <v>26660.92</v>
      </c>
      <c r="U768" s="15">
        <f>T768/INPUTS!$B$7*1000</f>
        <v>33326150</v>
      </c>
      <c r="V768" s="15">
        <f>T768*INPUTS!$B$6</f>
        <v>84248.5072</v>
      </c>
      <c r="W768" s="54" t="s">
        <v>396</v>
      </c>
      <c r="X768" s="54" t="s">
        <v>396</v>
      </c>
      <c r="Y768" s="67">
        <f>IFERROR(VLOOKUP(E768,INPUTS!$A$44:$B$103,2,0),0)</f>
        <v>0</v>
      </c>
      <c r="Z768" s="15">
        <f t="shared" si="851"/>
        <v>0</v>
      </c>
      <c r="AA768" s="20">
        <f>IFERROR(VLOOKUP(E768,INPUTS!$A$44:$C$103,3,0),SCENARIOS!$J$24)</f>
        <v>0.01</v>
      </c>
      <c r="AB768" s="15">
        <f t="shared" ref="AB768:AF768" si="920">$T768*AA768*(1+$Q768)^AB$2</f>
        <v>332.243569452149</v>
      </c>
      <c r="AC768" s="20">
        <f>IFERROR(VLOOKUP($E768,INPUTS!$A$44:$G$103,4,0),SCENARIOS!$K$24)</f>
        <v>0.05</v>
      </c>
      <c r="AD768" s="15">
        <f t="shared" si="920"/>
        <v>2070.17967576335</v>
      </c>
      <c r="AE768" s="20">
        <f>IFERROR(VLOOKUP($E768,INPUTS!$A$44:$G$103,5,0),SCENARIOS!$L$24)</f>
        <v>0.1</v>
      </c>
      <c r="AF768" s="15">
        <f t="shared" si="920"/>
        <v>5159.64103926578</v>
      </c>
      <c r="AG768" s="20">
        <f>IFERROR(VLOOKUP($E768,INPUTS!$A$44:$G$103,6,0),SCENARIOS!$M$24)</f>
        <v>0.2</v>
      </c>
      <c r="AH768" s="15">
        <f t="shared" si="853"/>
        <v>12859.7029358136</v>
      </c>
      <c r="AI768" s="20">
        <f>IFERROR(VLOOKUP($E768,INPUTS!$A$44:$G$103,7,0),SCENARIOS!$N$24)</f>
        <v>0.25</v>
      </c>
      <c r="AJ768" s="15">
        <f t="shared" si="854"/>
        <v>20031.9119027447</v>
      </c>
      <c r="AL768" t="str">
        <f t="shared" si="857"/>
        <v>N</v>
      </c>
      <c r="AM768" s="21">
        <f t="shared" si="858"/>
        <v>80127.6476109789</v>
      </c>
    </row>
    <row r="769" ht="15" customHeight="1" spans="1:39">
      <c r="A769" s="24" t="s">
        <v>2519</v>
      </c>
      <c r="B769" s="52" t="s">
        <v>445</v>
      </c>
      <c r="C769" s="52" t="s">
        <v>446</v>
      </c>
      <c r="D769" s="52" t="s">
        <v>929</v>
      </c>
      <c r="E769" s="10" t="s">
        <v>448</v>
      </c>
      <c r="F769" s="52" t="s">
        <v>447</v>
      </c>
      <c r="G769" s="52" t="s">
        <v>177</v>
      </c>
      <c r="H769" s="52" t="s">
        <v>213</v>
      </c>
      <c r="I769" s="52" t="s">
        <v>606</v>
      </c>
      <c r="J769" s="52" t="s">
        <v>165</v>
      </c>
      <c r="K769" s="52" t="s">
        <v>931</v>
      </c>
      <c r="L769" s="53" t="s">
        <v>293</v>
      </c>
      <c r="M769" s="13">
        <v>572</v>
      </c>
      <c r="N769" s="14">
        <f t="shared" si="855"/>
        <v>1.56712328767123</v>
      </c>
      <c r="O769" s="15">
        <v>5830</v>
      </c>
      <c r="P769" s="15">
        <f t="shared" si="897"/>
        <v>3334760</v>
      </c>
      <c r="Q769" s="16">
        <f>IFERROR(VLOOKUP(G769,SCENARIOS!$A$13:$E$18,3,0),0.025)</f>
        <v>0.045</v>
      </c>
      <c r="R769" s="52">
        <f>IFERROR(VLOOKUP(L769,INPUTS!$A$107:$B$120,2,0),0.0082)</f>
        <v>0.0079</v>
      </c>
      <c r="S769" s="52">
        <f t="shared" si="898"/>
        <v>46.057</v>
      </c>
      <c r="T769" s="15">
        <f t="shared" si="899"/>
        <v>26344.604</v>
      </c>
      <c r="U769" s="15">
        <f>T769/INPUTS!$B$7*1000</f>
        <v>32930755</v>
      </c>
      <c r="V769" s="15">
        <f>T769*INPUTS!$B$6</f>
        <v>83248.94864</v>
      </c>
      <c r="W769" s="54" t="s">
        <v>396</v>
      </c>
      <c r="X769" s="54" t="s">
        <v>396</v>
      </c>
      <c r="Y769" s="67">
        <f>IFERROR(VLOOKUP(E769,INPUTS!$A$44:$B$103,2,0),0)</f>
        <v>0</v>
      </c>
      <c r="Z769" s="15">
        <f t="shared" si="851"/>
        <v>0</v>
      </c>
      <c r="AA769" s="20">
        <f>IFERROR(VLOOKUP(E769,INPUTS!$A$44:$C$103,3,0),SCENARIOS!$J$24)</f>
        <v>0.01</v>
      </c>
      <c r="AB769" s="15">
        <f t="shared" ref="AB769:AF769" si="921">$T769*AA769*(1+$Q769)^AB$2</f>
        <v>328.301696594243</v>
      </c>
      <c r="AC769" s="20">
        <f>IFERROR(VLOOKUP($E769,INPUTS!$A$44:$G$103,4,0),SCENARIOS!$K$24)</f>
        <v>0.05</v>
      </c>
      <c r="AD769" s="15">
        <f t="shared" si="921"/>
        <v>2045.61822198311</v>
      </c>
      <c r="AE769" s="20">
        <f>IFERROR(VLOOKUP($E769,INPUTS!$A$44:$G$103,5,0),SCENARIOS!$L$24)</f>
        <v>0.1</v>
      </c>
      <c r="AF769" s="15">
        <f t="shared" si="921"/>
        <v>5098.42495913889</v>
      </c>
      <c r="AG769" s="20">
        <f>IFERROR(VLOOKUP($E769,INPUTS!$A$44:$G$103,6,0),SCENARIOS!$M$24)</f>
        <v>0.2</v>
      </c>
      <c r="AH769" s="15">
        <f t="shared" si="853"/>
        <v>12707.1301891175</v>
      </c>
      <c r="AI769" s="20">
        <f>IFERROR(VLOOKUP($E769,INPUTS!$A$44:$G$103,7,0),SCENARIOS!$N$24)</f>
        <v>0.25</v>
      </c>
      <c r="AJ769" s="15">
        <f t="shared" si="854"/>
        <v>19794.2451513562</v>
      </c>
      <c r="AL769" t="str">
        <f t="shared" si="857"/>
        <v>N</v>
      </c>
      <c r="AM769" s="21">
        <f t="shared" si="858"/>
        <v>79176.9806054249</v>
      </c>
    </row>
    <row r="770" ht="15" customHeight="1" spans="1:39">
      <c r="A770" s="6" t="s">
        <v>2520</v>
      </c>
      <c r="B770" s="52" t="s">
        <v>445</v>
      </c>
      <c r="C770" s="52" t="s">
        <v>446</v>
      </c>
      <c r="D770" s="52" t="s">
        <v>929</v>
      </c>
      <c r="E770" s="10" t="s">
        <v>448</v>
      </c>
      <c r="F770" s="52" t="s">
        <v>447</v>
      </c>
      <c r="G770" s="52" t="s">
        <v>177</v>
      </c>
      <c r="H770" s="52" t="s">
        <v>640</v>
      </c>
      <c r="I770" s="52" t="s">
        <v>639</v>
      </c>
      <c r="J770" s="56" t="s">
        <v>185</v>
      </c>
      <c r="K770" s="52" t="s">
        <v>931</v>
      </c>
      <c r="L770" s="53" t="s">
        <v>291</v>
      </c>
      <c r="M770" s="13">
        <v>859</v>
      </c>
      <c r="N770" s="14">
        <f t="shared" si="855"/>
        <v>2.35342465753425</v>
      </c>
      <c r="O770" s="15">
        <v>3480</v>
      </c>
      <c r="P770" s="15">
        <f t="shared" si="897"/>
        <v>2989320</v>
      </c>
      <c r="Q770" s="16">
        <f>IFERROR(VLOOKUP(G770,SCENARIOS!$A$13:$E$18,3,0),0.025)</f>
        <v>0.045</v>
      </c>
      <c r="R770" s="52">
        <f>IFERROR(VLOOKUP(L770,INPUTS!$A$107:$B$120,2,0),0.0082)</f>
        <v>0.0079</v>
      </c>
      <c r="S770" s="52">
        <f t="shared" si="898"/>
        <v>27.492</v>
      </c>
      <c r="T770" s="15">
        <f t="shared" si="899"/>
        <v>23615.628</v>
      </c>
      <c r="U770" s="15">
        <f>T770/INPUTS!$B$7*1000</f>
        <v>29519535</v>
      </c>
      <c r="V770" s="15">
        <f>T770*INPUTS!$B$6</f>
        <v>74625.38448</v>
      </c>
      <c r="W770" s="54" t="s">
        <v>396</v>
      </c>
      <c r="X770" s="54" t="s">
        <v>396</v>
      </c>
      <c r="Y770" s="67">
        <f>IFERROR(VLOOKUP(E770,INPUTS!$A$44:$B$103,2,0),0)</f>
        <v>0</v>
      </c>
      <c r="Z770" s="15">
        <f t="shared" si="851"/>
        <v>0</v>
      </c>
      <c r="AA770" s="20">
        <f>IFERROR(VLOOKUP(E770,INPUTS!$A$44:$C$103,3,0),SCENARIOS!$J$24)</f>
        <v>0.01</v>
      </c>
      <c r="AB770" s="15">
        <f t="shared" ref="AB770:AF770" si="922">$T770*AA770*(1+$Q770)^AB$2</f>
        <v>294.293690599354</v>
      </c>
      <c r="AC770" s="20">
        <f>IFERROR(VLOOKUP($E770,INPUTS!$A$44:$G$103,4,0),SCENARIOS!$K$24)</f>
        <v>0.05</v>
      </c>
      <c r="AD770" s="15">
        <f t="shared" si="922"/>
        <v>1833.71740795096</v>
      </c>
      <c r="AE770" s="20">
        <f>IFERROR(VLOOKUP($E770,INPUTS!$A$44:$G$103,5,0),SCENARIOS!$L$24)</f>
        <v>0.1</v>
      </c>
      <c r="AF770" s="15">
        <f t="shared" si="922"/>
        <v>4570.29102509718</v>
      </c>
      <c r="AG770" s="20">
        <f>IFERROR(VLOOKUP($E770,INPUTS!$A$44:$G$103,6,0),SCENARIOS!$M$24)</f>
        <v>0.2</v>
      </c>
      <c r="AH770" s="15">
        <f t="shared" si="853"/>
        <v>11390.8282505886</v>
      </c>
      <c r="AI770" s="20">
        <f>IFERROR(VLOOKUP($E770,INPUTS!$A$44:$G$103,7,0),SCENARIOS!$N$24)</f>
        <v>0.25</v>
      </c>
      <c r="AJ770" s="15">
        <f t="shared" si="854"/>
        <v>17743.8055259905</v>
      </c>
      <c r="AL770" t="str">
        <f t="shared" si="857"/>
        <v>N</v>
      </c>
      <c r="AM770" s="21">
        <f t="shared" si="858"/>
        <v>70975.2221039621</v>
      </c>
    </row>
    <row r="771" ht="15" customHeight="1" spans="1:39">
      <c r="A771" s="24" t="s">
        <v>2521</v>
      </c>
      <c r="B771" s="52" t="s">
        <v>445</v>
      </c>
      <c r="C771" s="52" t="s">
        <v>446</v>
      </c>
      <c r="D771" s="52" t="s">
        <v>929</v>
      </c>
      <c r="E771" s="10" t="s">
        <v>448</v>
      </c>
      <c r="F771" s="52" t="s">
        <v>447</v>
      </c>
      <c r="G771" s="52" t="s">
        <v>177</v>
      </c>
      <c r="H771" s="52" t="s">
        <v>644</v>
      </c>
      <c r="I771" s="52" t="s">
        <v>643</v>
      </c>
      <c r="J771" s="56" t="s">
        <v>185</v>
      </c>
      <c r="K771" s="52" t="s">
        <v>931</v>
      </c>
      <c r="L771" s="53" t="s">
        <v>295</v>
      </c>
      <c r="M771" s="13">
        <v>859</v>
      </c>
      <c r="N771" s="14">
        <f t="shared" si="855"/>
        <v>2.35342465753425</v>
      </c>
      <c r="O771" s="15">
        <v>6140</v>
      </c>
      <c r="P771" s="15">
        <f t="shared" si="897"/>
        <v>5274260</v>
      </c>
      <c r="Q771" s="16">
        <f>IFERROR(VLOOKUP(G771,SCENARIOS!$A$13:$E$18,3,0),0.025)</f>
        <v>0.045</v>
      </c>
      <c r="R771" s="52">
        <f>IFERROR(VLOOKUP(L771,INPUTS!$A$107:$B$120,2,0),0.0082)</f>
        <v>0.0089</v>
      </c>
      <c r="S771" s="52">
        <f t="shared" si="898"/>
        <v>54.646</v>
      </c>
      <c r="T771" s="15">
        <f t="shared" si="899"/>
        <v>46940.914</v>
      </c>
      <c r="U771" s="15">
        <f>T771/INPUTS!$B$7*1000</f>
        <v>58676142.5</v>
      </c>
      <c r="V771" s="15">
        <f>T771*INPUTS!$B$6</f>
        <v>148333.28824</v>
      </c>
      <c r="W771" s="54" t="s">
        <v>396</v>
      </c>
      <c r="X771" s="54" t="s">
        <v>396</v>
      </c>
      <c r="Y771" s="67">
        <f>IFERROR(VLOOKUP(E771,INPUTS!$A$44:$B$103,2,0),0)</f>
        <v>0</v>
      </c>
      <c r="Z771" s="15">
        <f t="shared" si="851"/>
        <v>0</v>
      </c>
      <c r="AA771" s="20">
        <f>IFERROR(VLOOKUP(E771,INPUTS!$A$44:$C$103,3,0),SCENARIOS!$J$24)</f>
        <v>0.01</v>
      </c>
      <c r="AB771" s="15">
        <f t="shared" ref="AB771:AF771" si="923">$T771*AA771*(1+$Q771)^AB$2</f>
        <v>584.969191637287</v>
      </c>
      <c r="AC771" s="20">
        <f>IFERROR(VLOOKUP($E771,INPUTS!$A$44:$G$103,4,0),SCENARIOS!$K$24)</f>
        <v>0.05</v>
      </c>
      <c r="AD771" s="15">
        <f t="shared" si="923"/>
        <v>3644.89020350968</v>
      </c>
      <c r="AE771" s="20">
        <f>IFERROR(VLOOKUP($E771,INPUTS!$A$44:$G$103,5,0),SCENARIOS!$L$24)</f>
        <v>0.1</v>
      </c>
      <c r="AF771" s="15">
        <f t="shared" si="923"/>
        <v>9084.39267268517</v>
      </c>
      <c r="AG771" s="20">
        <f>IFERROR(VLOOKUP($E771,INPUTS!$A$44:$G$103,6,0),SCENARIOS!$M$24)</f>
        <v>0.2</v>
      </c>
      <c r="AH771" s="15">
        <f t="shared" si="853"/>
        <v>22641.6121264973</v>
      </c>
      <c r="AI771" s="20">
        <f>IFERROR(VLOOKUP($E771,INPUTS!$A$44:$G$103,7,0),SCENARIOS!$N$24)</f>
        <v>0.25</v>
      </c>
      <c r="AJ771" s="15">
        <f t="shared" si="854"/>
        <v>35269.4600892361</v>
      </c>
      <c r="AL771" t="str">
        <f t="shared" si="857"/>
        <v>N</v>
      </c>
      <c r="AM771" s="21">
        <f t="shared" si="858"/>
        <v>141077.840356944</v>
      </c>
    </row>
    <row r="772" ht="15" customHeight="1" spans="1:39">
      <c r="A772" s="6" t="s">
        <v>2522</v>
      </c>
      <c r="B772" s="52" t="s">
        <v>445</v>
      </c>
      <c r="C772" s="52" t="s">
        <v>446</v>
      </c>
      <c r="D772" s="52" t="s">
        <v>929</v>
      </c>
      <c r="E772" s="10" t="s">
        <v>448</v>
      </c>
      <c r="F772" s="52" t="s">
        <v>447</v>
      </c>
      <c r="G772" s="52" t="s">
        <v>177</v>
      </c>
      <c r="H772" s="52" t="s">
        <v>456</v>
      </c>
      <c r="I772" s="52" t="s">
        <v>455</v>
      </c>
      <c r="J772" s="56" t="s">
        <v>185</v>
      </c>
      <c r="K772" s="52" t="s">
        <v>931</v>
      </c>
      <c r="L772" s="53" t="s">
        <v>291</v>
      </c>
      <c r="M772" s="13">
        <v>859</v>
      </c>
      <c r="N772" s="14">
        <f t="shared" si="855"/>
        <v>2.35342465753425</v>
      </c>
      <c r="O772" s="15">
        <v>2820</v>
      </c>
      <c r="P772" s="15">
        <f t="shared" si="897"/>
        <v>2422380</v>
      </c>
      <c r="Q772" s="16">
        <f>IFERROR(VLOOKUP(G772,SCENARIOS!$A$13:$E$18,3,0),0.025)</f>
        <v>0.045</v>
      </c>
      <c r="R772" s="52">
        <f>IFERROR(VLOOKUP(L772,INPUTS!$A$107:$B$120,2,0),0.0082)</f>
        <v>0.0079</v>
      </c>
      <c r="S772" s="52">
        <f t="shared" si="898"/>
        <v>22.278</v>
      </c>
      <c r="T772" s="15">
        <f t="shared" si="899"/>
        <v>19136.802</v>
      </c>
      <c r="U772" s="15">
        <f>T772/INPUTS!$B$7*1000</f>
        <v>23921002.5</v>
      </c>
      <c r="V772" s="15">
        <f>T772*INPUTS!$B$6</f>
        <v>60472.29432</v>
      </c>
      <c r="W772" s="54" t="s">
        <v>396</v>
      </c>
      <c r="X772" s="54" t="s">
        <v>396</v>
      </c>
      <c r="Y772" s="67">
        <f>IFERROR(VLOOKUP(E772,INPUTS!$A$44:$B$103,2,0),0)</f>
        <v>0</v>
      </c>
      <c r="Z772" s="15">
        <f t="shared" ref="Z772:Z835" si="924">T772*Y772</f>
        <v>0</v>
      </c>
      <c r="AA772" s="20">
        <f>IFERROR(VLOOKUP(E772,INPUTS!$A$44:$C$103,3,0),SCENARIOS!$J$24)</f>
        <v>0.01</v>
      </c>
      <c r="AB772" s="15">
        <f t="shared" ref="AB772:AF772" si="925">$T772*AA772*(1+$Q772)^AB$2</f>
        <v>238.479369968442</v>
      </c>
      <c r="AC772" s="20">
        <f>IFERROR(VLOOKUP($E772,INPUTS!$A$44:$G$103,4,0),SCENARIOS!$K$24)</f>
        <v>0.05</v>
      </c>
      <c r="AD772" s="15">
        <f t="shared" si="925"/>
        <v>1485.94341678785</v>
      </c>
      <c r="AE772" s="20">
        <f>IFERROR(VLOOKUP($E772,INPUTS!$A$44:$G$103,5,0),SCENARIOS!$L$24)</f>
        <v>0.1</v>
      </c>
      <c r="AF772" s="15">
        <f t="shared" si="925"/>
        <v>3703.51169275117</v>
      </c>
      <c r="AG772" s="20">
        <f>IFERROR(VLOOKUP($E772,INPUTS!$A$44:$G$103,6,0),SCENARIOS!$M$24)</f>
        <v>0.2</v>
      </c>
      <c r="AH772" s="15">
        <f t="shared" ref="AH772:AH835" si="926">$T772*AG772*(1+$Q772)^AH$2</f>
        <v>9230.4987547873</v>
      </c>
      <c r="AI772" s="20">
        <f>IFERROR(VLOOKUP($E772,INPUTS!$A$44:$G$103,7,0),SCENARIOS!$N$24)</f>
        <v>0.25</v>
      </c>
      <c r="AJ772" s="15">
        <f t="shared" ref="AJ772:AJ835" si="927">$T772*AI772*(1+$Q772)^AJ$2</f>
        <v>14378.601029682</v>
      </c>
      <c r="AL772" t="str">
        <f t="shared" si="857"/>
        <v>N</v>
      </c>
      <c r="AM772" s="21">
        <f t="shared" si="858"/>
        <v>57514.4041187279</v>
      </c>
    </row>
    <row r="773" ht="15" customHeight="1" spans="1:39">
      <c r="A773" s="24" t="s">
        <v>2523</v>
      </c>
      <c r="B773" s="52" t="s">
        <v>445</v>
      </c>
      <c r="C773" s="52" t="s">
        <v>446</v>
      </c>
      <c r="D773" s="52" t="s">
        <v>929</v>
      </c>
      <c r="E773" s="10" t="s">
        <v>448</v>
      </c>
      <c r="F773" s="52" t="s">
        <v>447</v>
      </c>
      <c r="G773" s="52" t="s">
        <v>177</v>
      </c>
      <c r="H773" s="52" t="s">
        <v>1731</v>
      </c>
      <c r="I773" s="52" t="s">
        <v>1732</v>
      </c>
      <c r="J773" s="56" t="s">
        <v>185</v>
      </c>
      <c r="K773" s="52" t="s">
        <v>931</v>
      </c>
      <c r="L773" s="53" t="s">
        <v>291</v>
      </c>
      <c r="M773" s="13">
        <v>572</v>
      </c>
      <c r="N773" s="14">
        <f t="shared" ref="N773:N836" si="928">M773/365</f>
        <v>1.56712328767123</v>
      </c>
      <c r="O773" s="15">
        <v>3620</v>
      </c>
      <c r="P773" s="15">
        <f t="shared" si="897"/>
        <v>2070640</v>
      </c>
      <c r="Q773" s="16">
        <f>IFERROR(VLOOKUP(G773,SCENARIOS!$A$13:$E$18,3,0),0.025)</f>
        <v>0.045</v>
      </c>
      <c r="R773" s="52">
        <f>IFERROR(VLOOKUP(L773,INPUTS!$A$107:$B$120,2,0),0.0082)</f>
        <v>0.0079</v>
      </c>
      <c r="S773" s="52">
        <f t="shared" si="898"/>
        <v>28.598</v>
      </c>
      <c r="T773" s="15">
        <f t="shared" si="899"/>
        <v>16358.056</v>
      </c>
      <c r="U773" s="15">
        <f>T773/INPUTS!$B$7*1000</f>
        <v>20447570</v>
      </c>
      <c r="V773" s="15">
        <f>T773*INPUTS!$B$6</f>
        <v>51691.45696</v>
      </c>
      <c r="W773" s="54" t="s">
        <v>396</v>
      </c>
      <c r="X773" s="54" t="s">
        <v>396</v>
      </c>
      <c r="Y773" s="67">
        <f>IFERROR(VLOOKUP(E773,INPUTS!$A$44:$B$103,2,0),0)</f>
        <v>0</v>
      </c>
      <c r="Z773" s="15">
        <f t="shared" si="924"/>
        <v>0</v>
      </c>
      <c r="AA773" s="20">
        <f>IFERROR(VLOOKUP(E773,INPUTS!$A$44:$C$103,3,0),SCENARIOS!$J$24)</f>
        <v>0.01</v>
      </c>
      <c r="AB773" s="15">
        <f t="shared" ref="AB773:AF773" si="929">$T773*AA773*(1+$Q773)^AB$2</f>
        <v>203.851139223183</v>
      </c>
      <c r="AC773" s="20">
        <f>IFERROR(VLOOKUP($E773,INPUTS!$A$44:$G$103,4,0),SCENARIOS!$K$24)</f>
        <v>0.05</v>
      </c>
      <c r="AD773" s="15">
        <f t="shared" si="929"/>
        <v>1270.17803834972</v>
      </c>
      <c r="AE773" s="20">
        <f>IFERROR(VLOOKUP($E773,INPUTS!$A$44:$G$103,5,0),SCENARIOS!$L$24)</f>
        <v>0.1</v>
      </c>
      <c r="AF773" s="15">
        <f t="shared" si="929"/>
        <v>3165.74585799019</v>
      </c>
      <c r="AG773" s="20">
        <f>IFERROR(VLOOKUP($E773,INPUTS!$A$44:$G$103,6,0),SCENARIOS!$M$24)</f>
        <v>0.2</v>
      </c>
      <c r="AH773" s="15">
        <f t="shared" si="926"/>
        <v>7890.19061485513</v>
      </c>
      <c r="AI773" s="20">
        <f>IFERROR(VLOOKUP($E773,INPUTS!$A$44:$G$103,7,0),SCENARIOS!$N$24)</f>
        <v>0.25</v>
      </c>
      <c r="AJ773" s="15">
        <f t="shared" si="927"/>
        <v>12290.7662860908</v>
      </c>
      <c r="AL773" t="str">
        <f t="shared" ref="AL773:AL836" si="930">IF(H773="MULTI","MULTI",IF(COUNTIFS($E$4:$E$1277,H773,$H$4:$H$1277,E773)&gt;0,"Y","N"))</f>
        <v>N</v>
      </c>
      <c r="AM773" s="21">
        <f t="shared" ref="AM773:AM836" si="931">T773*((1+Q773)^25)</f>
        <v>49163.0651443633</v>
      </c>
    </row>
    <row r="774" ht="15" customHeight="1" spans="1:39">
      <c r="A774" s="6" t="s">
        <v>2524</v>
      </c>
      <c r="B774" s="52" t="s">
        <v>445</v>
      </c>
      <c r="C774" s="52" t="s">
        <v>446</v>
      </c>
      <c r="D774" s="52" t="s">
        <v>929</v>
      </c>
      <c r="E774" s="10" t="s">
        <v>448</v>
      </c>
      <c r="F774" s="52" t="s">
        <v>447</v>
      </c>
      <c r="G774" s="52" t="s">
        <v>177</v>
      </c>
      <c r="H774" s="52" t="s">
        <v>1216</v>
      </c>
      <c r="I774" s="52" t="s">
        <v>1217</v>
      </c>
      <c r="J774" s="56" t="s">
        <v>185</v>
      </c>
      <c r="K774" s="52" t="s">
        <v>931</v>
      </c>
      <c r="L774" s="53" t="s">
        <v>295</v>
      </c>
      <c r="M774" s="13">
        <v>572</v>
      </c>
      <c r="N774" s="14">
        <f t="shared" si="928"/>
        <v>1.56712328767123</v>
      </c>
      <c r="O774" s="15">
        <v>5600</v>
      </c>
      <c r="P774" s="15">
        <f t="shared" si="897"/>
        <v>3203200</v>
      </c>
      <c r="Q774" s="16">
        <f>IFERROR(VLOOKUP(G774,SCENARIOS!$A$13:$E$18,3,0),0.025)</f>
        <v>0.045</v>
      </c>
      <c r="R774" s="52">
        <f>IFERROR(VLOOKUP(L774,INPUTS!$A$107:$B$120,2,0),0.0082)</f>
        <v>0.0089</v>
      </c>
      <c r="S774" s="52">
        <f t="shared" si="898"/>
        <v>49.84</v>
      </c>
      <c r="T774" s="15">
        <f t="shared" si="899"/>
        <v>28508.48</v>
      </c>
      <c r="U774" s="15">
        <f>T774/INPUTS!$B$7*1000</f>
        <v>35635600</v>
      </c>
      <c r="V774" s="15">
        <f>T774*INPUTS!$B$6</f>
        <v>90086.7968</v>
      </c>
      <c r="W774" s="54" t="s">
        <v>396</v>
      </c>
      <c r="X774" s="54" t="s">
        <v>396</v>
      </c>
      <c r="Y774" s="67">
        <f>IFERROR(VLOOKUP(E774,INPUTS!$A$44:$B$103,2,0),0)</f>
        <v>0</v>
      </c>
      <c r="Z774" s="15">
        <f t="shared" si="924"/>
        <v>0</v>
      </c>
      <c r="AA774" s="20">
        <f>IFERROR(VLOOKUP(E774,INPUTS!$A$44:$C$103,3,0),SCENARIOS!$J$24)</f>
        <v>0.01</v>
      </c>
      <c r="AB774" s="15">
        <f t="shared" ref="AB774:AF774" si="932">$T774*AA774*(1+$Q774)^AB$2</f>
        <v>355.267528459454</v>
      </c>
      <c r="AC774" s="20">
        <f>IFERROR(VLOOKUP($E774,INPUTS!$A$44:$G$103,4,0),SCENARIOS!$K$24)</f>
        <v>0.05</v>
      </c>
      <c r="AD774" s="15">
        <f t="shared" si="932"/>
        <v>2213.63988500419</v>
      </c>
      <c r="AE774" s="20">
        <f>IFERROR(VLOOKUP($E774,INPUTS!$A$44:$G$103,5,0),SCENARIOS!$L$24)</f>
        <v>0.1</v>
      </c>
      <c r="AF774" s="15">
        <f t="shared" si="932"/>
        <v>5517.19608232152</v>
      </c>
      <c r="AG774" s="20">
        <f>IFERROR(VLOOKUP($E774,INPUTS!$A$44:$G$103,6,0),SCENARIOS!$M$24)</f>
        <v>0.2</v>
      </c>
      <c r="AH774" s="15">
        <f t="shared" si="926"/>
        <v>13750.8602085593</v>
      </c>
      <c r="AI774" s="20">
        <f>IFERROR(VLOOKUP($E774,INPUTS!$A$44:$G$103,7,0),SCENARIOS!$N$24)</f>
        <v>0.25</v>
      </c>
      <c r="AJ774" s="15">
        <f t="shared" si="927"/>
        <v>21420.0920238746</v>
      </c>
      <c r="AL774" t="str">
        <f t="shared" si="930"/>
        <v>N</v>
      </c>
      <c r="AM774" s="21">
        <f t="shared" si="931"/>
        <v>85680.3680954985</v>
      </c>
    </row>
    <row r="775" ht="15" customHeight="1" spans="1:39">
      <c r="A775" s="24" t="s">
        <v>2525</v>
      </c>
      <c r="B775" s="52" t="s">
        <v>445</v>
      </c>
      <c r="C775" s="52" t="s">
        <v>446</v>
      </c>
      <c r="D775" s="52" t="s">
        <v>929</v>
      </c>
      <c r="E775" s="10" t="s">
        <v>448</v>
      </c>
      <c r="F775" s="52" t="s">
        <v>447</v>
      </c>
      <c r="G775" s="52" t="s">
        <v>177</v>
      </c>
      <c r="H775" s="52" t="s">
        <v>819</v>
      </c>
      <c r="I775" s="52" t="s">
        <v>575</v>
      </c>
      <c r="J775" s="52" t="s">
        <v>173</v>
      </c>
      <c r="K775" s="52" t="s">
        <v>931</v>
      </c>
      <c r="L775" s="53" t="s">
        <v>295</v>
      </c>
      <c r="M775" s="13">
        <v>3433</v>
      </c>
      <c r="N775" s="14">
        <f t="shared" si="928"/>
        <v>9.4054794520548</v>
      </c>
      <c r="O775" s="15">
        <v>1890</v>
      </c>
      <c r="P775" s="15">
        <f t="shared" si="897"/>
        <v>6488370</v>
      </c>
      <c r="Q775" s="16">
        <f>IFERROR(VLOOKUP(G775,SCENARIOS!$A$13:$E$18,3,0),0.025)</f>
        <v>0.045</v>
      </c>
      <c r="R775" s="52">
        <f>IFERROR(VLOOKUP(L775,INPUTS!$A$107:$B$120,2,0),0.0082)</f>
        <v>0.0089</v>
      </c>
      <c r="S775" s="52">
        <f t="shared" si="898"/>
        <v>16.821</v>
      </c>
      <c r="T775" s="15">
        <f t="shared" si="899"/>
        <v>57746.493</v>
      </c>
      <c r="U775" s="15">
        <f>T775/INPUTS!$B$7*1000</f>
        <v>72183116.25</v>
      </c>
      <c r="V775" s="15">
        <f>T775*INPUTS!$B$6</f>
        <v>182478.91788</v>
      </c>
      <c r="W775" s="54" t="s">
        <v>521</v>
      </c>
      <c r="X775" s="54" t="s">
        <v>396</v>
      </c>
      <c r="Y775" s="67">
        <f>IFERROR(VLOOKUP(E775,INPUTS!$A$44:$B$103,2,0),0)</f>
        <v>0</v>
      </c>
      <c r="Z775" s="15">
        <f t="shared" si="924"/>
        <v>0</v>
      </c>
      <c r="AA775" s="20">
        <f>IFERROR(VLOOKUP(E775,INPUTS!$A$44:$C$103,3,0),SCENARIOS!$J$24)</f>
        <v>0.01</v>
      </c>
      <c r="AB775" s="15">
        <f t="shared" ref="AB775:AF775" si="933">$T775*AA775*(1+$Q775)^AB$2</f>
        <v>719.626365394126</v>
      </c>
      <c r="AC775" s="20">
        <f>IFERROR(VLOOKUP($E775,INPUTS!$A$44:$G$103,4,0),SCENARIOS!$K$24)</f>
        <v>0.05</v>
      </c>
      <c r="AD775" s="15">
        <f t="shared" si="933"/>
        <v>4483.92689206564</v>
      </c>
      <c r="AE775" s="20">
        <f>IFERROR(VLOOKUP($E775,INPUTS!$A$44:$G$103,5,0),SCENARIOS!$L$24)</f>
        <v>0.1</v>
      </c>
      <c r="AF775" s="15">
        <f t="shared" si="933"/>
        <v>11175.5774052986</v>
      </c>
      <c r="AG775" s="20">
        <f>IFERROR(VLOOKUP($E775,INPUTS!$A$44:$G$103,6,0),SCENARIOS!$M$24)</f>
        <v>0.2</v>
      </c>
      <c r="AH775" s="15">
        <f t="shared" si="926"/>
        <v>27853.605410655</v>
      </c>
      <c r="AI775" s="20">
        <f>IFERROR(VLOOKUP($E775,INPUTS!$A$44:$G$103,7,0),SCENARIOS!$N$24)</f>
        <v>0.25</v>
      </c>
      <c r="AJ775" s="15">
        <f t="shared" si="927"/>
        <v>43388.3249515945</v>
      </c>
      <c r="AL775" t="str">
        <f t="shared" si="930"/>
        <v>N</v>
      </c>
      <c r="AM775" s="21">
        <f t="shared" si="931"/>
        <v>173553.299806378</v>
      </c>
    </row>
    <row r="776" ht="15" customHeight="1" spans="1:39">
      <c r="A776" s="6" t="s">
        <v>2526</v>
      </c>
      <c r="B776" s="52" t="s">
        <v>445</v>
      </c>
      <c r="C776" s="52" t="s">
        <v>446</v>
      </c>
      <c r="D776" s="52" t="s">
        <v>929</v>
      </c>
      <c r="E776" s="10" t="s">
        <v>448</v>
      </c>
      <c r="F776" s="52" t="s">
        <v>447</v>
      </c>
      <c r="G776" s="52" t="s">
        <v>177</v>
      </c>
      <c r="H776" s="52" t="s">
        <v>576</v>
      </c>
      <c r="I776" s="52" t="s">
        <v>575</v>
      </c>
      <c r="J776" s="52" t="s">
        <v>173</v>
      </c>
      <c r="K776" s="52" t="s">
        <v>931</v>
      </c>
      <c r="L776" s="53" t="s">
        <v>295</v>
      </c>
      <c r="M776" s="13">
        <v>2861</v>
      </c>
      <c r="N776" s="14">
        <f t="shared" si="928"/>
        <v>7.83835616438356</v>
      </c>
      <c r="O776" s="15">
        <v>2100</v>
      </c>
      <c r="P776" s="15">
        <f t="shared" si="897"/>
        <v>6008100</v>
      </c>
      <c r="Q776" s="16">
        <f>IFERROR(VLOOKUP(G776,SCENARIOS!$A$13:$E$18,3,0),0.025)</f>
        <v>0.045</v>
      </c>
      <c r="R776" s="52">
        <f>IFERROR(VLOOKUP(L776,INPUTS!$A$107:$B$120,2,0),0.0082)</f>
        <v>0.0089</v>
      </c>
      <c r="S776" s="52">
        <f t="shared" si="898"/>
        <v>18.69</v>
      </c>
      <c r="T776" s="15">
        <f t="shared" si="899"/>
        <v>53472.09</v>
      </c>
      <c r="U776" s="15">
        <f>T776/INPUTS!$B$7*1000</f>
        <v>66840112.5</v>
      </c>
      <c r="V776" s="15">
        <f>T776*INPUTS!$B$6</f>
        <v>168971.8044</v>
      </c>
      <c r="W776" s="54" t="s">
        <v>521</v>
      </c>
      <c r="X776" s="54" t="s">
        <v>396</v>
      </c>
      <c r="Y776" s="67">
        <f>IFERROR(VLOOKUP(E776,INPUTS!$A$44:$B$103,2,0),0)</f>
        <v>0</v>
      </c>
      <c r="Z776" s="15">
        <f t="shared" si="924"/>
        <v>0</v>
      </c>
      <c r="AA776" s="20">
        <f>IFERROR(VLOOKUP(E776,INPUTS!$A$44:$C$103,3,0),SCENARIOS!$J$24)</f>
        <v>0.01</v>
      </c>
      <c r="AB776" s="15">
        <f t="shared" ref="AB776:AF776" si="934">$T776*AA776*(1+$Q776)^AB$2</f>
        <v>666.359527265623</v>
      </c>
      <c r="AC776" s="20">
        <f>IFERROR(VLOOKUP($E776,INPUTS!$A$44:$G$103,4,0),SCENARIOS!$K$24)</f>
        <v>0.05</v>
      </c>
      <c r="AD776" s="15">
        <f t="shared" si="934"/>
        <v>4152.02603430747</v>
      </c>
      <c r="AE776" s="20">
        <f>IFERROR(VLOOKUP($E776,INPUTS!$A$44:$G$103,5,0),SCENARIOS!$L$24)</f>
        <v>0.1</v>
      </c>
      <c r="AF776" s="15">
        <f t="shared" si="934"/>
        <v>10348.359697239</v>
      </c>
      <c r="AG776" s="20">
        <f>IFERROR(VLOOKUP($E776,INPUTS!$A$44:$G$103,6,0),SCENARIOS!$M$24)</f>
        <v>0.2</v>
      </c>
      <c r="AH776" s="15">
        <f t="shared" si="926"/>
        <v>25791.8778780736</v>
      </c>
      <c r="AI776" s="20">
        <f>IFERROR(VLOOKUP($E776,INPUTS!$A$44:$G$103,7,0),SCENARIOS!$N$24)</f>
        <v>0.25</v>
      </c>
      <c r="AJ776" s="15">
        <f t="shared" si="927"/>
        <v>40176.7154372631</v>
      </c>
      <c r="AL776" t="str">
        <f t="shared" si="930"/>
        <v>N</v>
      </c>
      <c r="AM776" s="21">
        <f t="shared" si="931"/>
        <v>160706.861749052</v>
      </c>
    </row>
    <row r="777" ht="15" customHeight="1" spans="1:39">
      <c r="A777" s="24" t="s">
        <v>2527</v>
      </c>
      <c r="B777" s="52" t="s">
        <v>445</v>
      </c>
      <c r="C777" s="52" t="s">
        <v>446</v>
      </c>
      <c r="D777" s="52" t="s">
        <v>929</v>
      </c>
      <c r="E777" s="10" t="s">
        <v>448</v>
      </c>
      <c r="F777" s="52" t="s">
        <v>447</v>
      </c>
      <c r="G777" s="52" t="s">
        <v>177</v>
      </c>
      <c r="H777" s="52" t="s">
        <v>1740</v>
      </c>
      <c r="I777" s="52" t="s">
        <v>575</v>
      </c>
      <c r="J777" s="52" t="s">
        <v>173</v>
      </c>
      <c r="K777" s="52" t="s">
        <v>931</v>
      </c>
      <c r="L777" s="53" t="s">
        <v>295</v>
      </c>
      <c r="M777" s="13">
        <v>1716</v>
      </c>
      <c r="N777" s="14">
        <f t="shared" si="928"/>
        <v>4.7013698630137</v>
      </c>
      <c r="O777" s="15">
        <v>1990</v>
      </c>
      <c r="P777" s="15">
        <f t="shared" si="897"/>
        <v>3414840</v>
      </c>
      <c r="Q777" s="16">
        <f>IFERROR(VLOOKUP(G777,SCENARIOS!$A$13:$E$18,3,0),0.025)</f>
        <v>0.045</v>
      </c>
      <c r="R777" s="52">
        <f>IFERROR(VLOOKUP(L777,INPUTS!$A$107:$B$120,2,0),0.0082)</f>
        <v>0.0089</v>
      </c>
      <c r="S777" s="52">
        <f t="shared" si="898"/>
        <v>17.711</v>
      </c>
      <c r="T777" s="15">
        <f t="shared" si="899"/>
        <v>30392.076</v>
      </c>
      <c r="U777" s="15">
        <f>T777/INPUTS!$B$7*1000</f>
        <v>37990095</v>
      </c>
      <c r="V777" s="15">
        <f>T777*INPUTS!$B$6</f>
        <v>96038.96016</v>
      </c>
      <c r="W777" s="54" t="s">
        <v>521</v>
      </c>
      <c r="X777" s="54" t="s">
        <v>396</v>
      </c>
      <c r="Y777" s="67">
        <f>IFERROR(VLOOKUP(E777,INPUTS!$A$44:$B$103,2,0),0)</f>
        <v>0</v>
      </c>
      <c r="Z777" s="15">
        <f t="shared" si="924"/>
        <v>0</v>
      </c>
      <c r="AA777" s="20">
        <f>IFERROR(VLOOKUP(E777,INPUTS!$A$44:$C$103,3,0),SCENARIOS!$J$24)</f>
        <v>0.01</v>
      </c>
      <c r="AB777" s="15">
        <f t="shared" ref="AB777:AF777" si="935">$T777*AA777*(1+$Q777)^AB$2</f>
        <v>378.74056158981</v>
      </c>
      <c r="AC777" s="20">
        <f>IFERROR(VLOOKUP($E777,INPUTS!$A$44:$G$103,4,0),SCENARIOS!$K$24)</f>
        <v>0.05</v>
      </c>
      <c r="AD777" s="15">
        <f t="shared" si="935"/>
        <v>2359.89823454911</v>
      </c>
      <c r="AE777" s="20">
        <f>IFERROR(VLOOKUP($E777,INPUTS!$A$44:$G$103,5,0),SCENARIOS!$L$24)</f>
        <v>0.1</v>
      </c>
      <c r="AF777" s="15">
        <f t="shared" si="935"/>
        <v>5881.7251091892</v>
      </c>
      <c r="AG777" s="20">
        <f>IFERROR(VLOOKUP($E777,INPUTS!$A$44:$G$103,6,0),SCENARIOS!$M$24)</f>
        <v>0.2</v>
      </c>
      <c r="AH777" s="15">
        <f t="shared" si="926"/>
        <v>14659.3991866248</v>
      </c>
      <c r="AI777" s="20">
        <f>IFERROR(VLOOKUP($E777,INPUTS!$A$44:$G$103,7,0),SCENARIOS!$N$24)</f>
        <v>0.25</v>
      </c>
      <c r="AJ777" s="15">
        <f t="shared" si="927"/>
        <v>22835.3481040235</v>
      </c>
      <c r="AL777" t="str">
        <f t="shared" si="930"/>
        <v>N</v>
      </c>
      <c r="AM777" s="21">
        <f t="shared" si="931"/>
        <v>91341.3924160939</v>
      </c>
    </row>
    <row r="778" ht="15" customHeight="1" spans="1:39">
      <c r="A778" s="6" t="s">
        <v>2528</v>
      </c>
      <c r="B778" s="52" t="s">
        <v>445</v>
      </c>
      <c r="C778" s="52" t="s">
        <v>446</v>
      </c>
      <c r="D778" s="52" t="s">
        <v>929</v>
      </c>
      <c r="E778" s="10" t="s">
        <v>448</v>
      </c>
      <c r="F778" s="52" t="s">
        <v>447</v>
      </c>
      <c r="G778" s="52" t="s">
        <v>177</v>
      </c>
      <c r="H778" s="52" t="s">
        <v>1742</v>
      </c>
      <c r="I778" s="52" t="s">
        <v>575</v>
      </c>
      <c r="J778" s="52" t="s">
        <v>173</v>
      </c>
      <c r="K778" s="52" t="s">
        <v>931</v>
      </c>
      <c r="L778" s="53" t="s">
        <v>295</v>
      </c>
      <c r="M778" s="13">
        <v>1144</v>
      </c>
      <c r="N778" s="14">
        <f t="shared" si="928"/>
        <v>3.13424657534247</v>
      </c>
      <c r="O778" s="15">
        <v>2100</v>
      </c>
      <c r="P778" s="15">
        <f t="shared" si="897"/>
        <v>2402400</v>
      </c>
      <c r="Q778" s="16">
        <f>IFERROR(VLOOKUP(G778,SCENARIOS!$A$13:$E$18,3,0),0.025)</f>
        <v>0.045</v>
      </c>
      <c r="R778" s="52">
        <f>IFERROR(VLOOKUP(L778,INPUTS!$A$107:$B$120,2,0),0.0082)</f>
        <v>0.0089</v>
      </c>
      <c r="S778" s="52">
        <f t="shared" si="898"/>
        <v>18.69</v>
      </c>
      <c r="T778" s="15">
        <f t="shared" si="899"/>
        <v>21381.36</v>
      </c>
      <c r="U778" s="15">
        <f>T778/INPUTS!$B$7*1000</f>
        <v>26726700</v>
      </c>
      <c r="V778" s="15">
        <f>T778*INPUTS!$B$6</f>
        <v>67565.0976</v>
      </c>
      <c r="W778" s="54" t="s">
        <v>521</v>
      </c>
      <c r="X778" s="54" t="s">
        <v>396</v>
      </c>
      <c r="Y778" s="67">
        <f>IFERROR(VLOOKUP(E778,INPUTS!$A$44:$B$103,2,0),0)</f>
        <v>0</v>
      </c>
      <c r="Z778" s="15">
        <f t="shared" si="924"/>
        <v>0</v>
      </c>
      <c r="AA778" s="20">
        <f>IFERROR(VLOOKUP(E778,INPUTS!$A$44:$C$103,3,0),SCENARIOS!$J$24)</f>
        <v>0.01</v>
      </c>
      <c r="AB778" s="15">
        <f t="shared" ref="AB778:AF778" si="936">$T778*AA778*(1+$Q778)^AB$2</f>
        <v>266.45064634459</v>
      </c>
      <c r="AC778" s="20">
        <f>IFERROR(VLOOKUP($E778,INPUTS!$A$44:$G$103,4,0),SCENARIOS!$K$24)</f>
        <v>0.05</v>
      </c>
      <c r="AD778" s="15">
        <f t="shared" si="936"/>
        <v>1660.22991375314</v>
      </c>
      <c r="AE778" s="20">
        <f>IFERROR(VLOOKUP($E778,INPUTS!$A$44:$G$103,5,0),SCENARIOS!$L$24)</f>
        <v>0.1</v>
      </c>
      <c r="AF778" s="15">
        <f t="shared" si="936"/>
        <v>4137.89706174114</v>
      </c>
      <c r="AG778" s="20">
        <f>IFERROR(VLOOKUP($E778,INPUTS!$A$44:$G$103,6,0),SCENARIOS!$M$24)</f>
        <v>0.2</v>
      </c>
      <c r="AH778" s="15">
        <f t="shared" si="926"/>
        <v>10313.1451564195</v>
      </c>
      <c r="AI778" s="20">
        <f>IFERROR(VLOOKUP($E778,INPUTS!$A$44:$G$103,7,0),SCENARIOS!$N$24)</f>
        <v>0.25</v>
      </c>
      <c r="AJ778" s="15">
        <f t="shared" si="927"/>
        <v>16065.069017906</v>
      </c>
      <c r="AL778" t="str">
        <f t="shared" si="930"/>
        <v>N</v>
      </c>
      <c r="AM778" s="21">
        <f t="shared" si="931"/>
        <v>64260.2760716239</v>
      </c>
    </row>
    <row r="779" ht="15" customHeight="1" spans="1:39">
      <c r="A779" s="24" t="s">
        <v>2529</v>
      </c>
      <c r="B779" s="52" t="s">
        <v>445</v>
      </c>
      <c r="C779" s="52" t="s">
        <v>446</v>
      </c>
      <c r="D779" s="52" t="s">
        <v>929</v>
      </c>
      <c r="E779" s="10" t="s">
        <v>448</v>
      </c>
      <c r="F779" s="52" t="s">
        <v>447</v>
      </c>
      <c r="G779" s="52" t="s">
        <v>177</v>
      </c>
      <c r="H779" s="52" t="s">
        <v>1744</v>
      </c>
      <c r="I779" s="52" t="s">
        <v>575</v>
      </c>
      <c r="J779" s="52" t="s">
        <v>173</v>
      </c>
      <c r="K779" s="52" t="s">
        <v>931</v>
      </c>
      <c r="L779" s="53" t="s">
        <v>293</v>
      </c>
      <c r="M779" s="13">
        <v>1144</v>
      </c>
      <c r="N779" s="14">
        <f t="shared" si="928"/>
        <v>3.13424657534247</v>
      </c>
      <c r="O779" s="15">
        <v>2000</v>
      </c>
      <c r="P779" s="15">
        <f t="shared" si="897"/>
        <v>2288000</v>
      </c>
      <c r="Q779" s="16">
        <f>IFERROR(VLOOKUP(G779,SCENARIOS!$A$13:$E$18,3,0),0.025)</f>
        <v>0.045</v>
      </c>
      <c r="R779" s="52">
        <f>IFERROR(VLOOKUP(L779,INPUTS!$A$107:$B$120,2,0),0.0082)</f>
        <v>0.0079</v>
      </c>
      <c r="S779" s="52">
        <f t="shared" si="898"/>
        <v>15.8</v>
      </c>
      <c r="T779" s="15">
        <f t="shared" si="899"/>
        <v>18075.2</v>
      </c>
      <c r="U779" s="15">
        <f>T779/INPUTS!$B$7*1000</f>
        <v>22594000</v>
      </c>
      <c r="V779" s="15">
        <f>T779*INPUTS!$B$6</f>
        <v>57117.632</v>
      </c>
      <c r="W779" s="54" t="s">
        <v>521</v>
      </c>
      <c r="X779" s="54" t="s">
        <v>396</v>
      </c>
      <c r="Y779" s="67">
        <f>IFERROR(VLOOKUP(E779,INPUTS!$A$44:$B$103,2,0),0)</f>
        <v>0</v>
      </c>
      <c r="Z779" s="15">
        <f t="shared" si="924"/>
        <v>0</v>
      </c>
      <c r="AA779" s="20">
        <f>IFERROR(VLOOKUP(E779,INPUTS!$A$44:$C$103,3,0),SCENARIOS!$J$24)</f>
        <v>0.01</v>
      </c>
      <c r="AB779" s="15">
        <f t="shared" ref="AB779:AF779" si="937">$T779*AA779*(1+$Q779)^AB$2</f>
        <v>225.249877594678</v>
      </c>
      <c r="AC779" s="20">
        <f>IFERROR(VLOOKUP($E779,INPUTS!$A$44:$G$103,4,0),SCENARIOS!$K$24)</f>
        <v>0.05</v>
      </c>
      <c r="AD779" s="15">
        <f t="shared" si="937"/>
        <v>1403.51164458532</v>
      </c>
      <c r="AE779" s="20">
        <f>IFERROR(VLOOKUP($E779,INPUTS!$A$44:$G$103,5,0),SCENARIOS!$L$24)</f>
        <v>0.1</v>
      </c>
      <c r="AF779" s="15">
        <f t="shared" si="937"/>
        <v>3498.06172153612</v>
      </c>
      <c r="AG779" s="20">
        <f>IFERROR(VLOOKUP($E779,INPUTS!$A$44:$G$103,6,0),SCENARIOS!$M$24)</f>
        <v>0.2</v>
      </c>
      <c r="AH779" s="15">
        <f t="shared" si="926"/>
        <v>8718.44266834821</v>
      </c>
      <c r="AI779" s="20">
        <f>IFERROR(VLOOKUP($E779,INPUTS!$A$44:$G$103,7,0),SCENARIOS!$N$24)</f>
        <v>0.25</v>
      </c>
      <c r="AJ779" s="15">
        <f t="shared" si="927"/>
        <v>13580.9572221998</v>
      </c>
      <c r="AL779" t="str">
        <f t="shared" si="930"/>
        <v>N</v>
      </c>
      <c r="AM779" s="21">
        <f t="shared" si="931"/>
        <v>54323.8288887992</v>
      </c>
    </row>
    <row r="780" ht="15" customHeight="1" spans="1:39">
      <c r="A780" s="6" t="s">
        <v>2530</v>
      </c>
      <c r="B780" s="52" t="s">
        <v>445</v>
      </c>
      <c r="C780" s="52" t="s">
        <v>446</v>
      </c>
      <c r="D780" s="52" t="s">
        <v>929</v>
      </c>
      <c r="E780" s="10" t="s">
        <v>448</v>
      </c>
      <c r="F780" s="52" t="s">
        <v>447</v>
      </c>
      <c r="G780" s="52" t="s">
        <v>177</v>
      </c>
      <c r="H780" s="52" t="s">
        <v>814</v>
      </c>
      <c r="I780" s="52" t="s">
        <v>575</v>
      </c>
      <c r="J780" s="52" t="s">
        <v>173</v>
      </c>
      <c r="K780" s="52" t="s">
        <v>931</v>
      </c>
      <c r="L780" s="53" t="s">
        <v>293</v>
      </c>
      <c r="M780" s="13">
        <v>1144</v>
      </c>
      <c r="N780" s="14">
        <f t="shared" si="928"/>
        <v>3.13424657534247</v>
      </c>
      <c r="O780" s="15">
        <v>1790</v>
      </c>
      <c r="P780" s="15">
        <f t="shared" si="897"/>
        <v>2047760</v>
      </c>
      <c r="Q780" s="16">
        <f>IFERROR(VLOOKUP(G780,SCENARIOS!$A$13:$E$18,3,0),0.025)</f>
        <v>0.045</v>
      </c>
      <c r="R780" s="52">
        <f>IFERROR(VLOOKUP(L780,INPUTS!$A$107:$B$120,2,0),0.0082)</f>
        <v>0.0079</v>
      </c>
      <c r="S780" s="52">
        <f t="shared" si="898"/>
        <v>14.141</v>
      </c>
      <c r="T780" s="15">
        <f t="shared" si="899"/>
        <v>16177.304</v>
      </c>
      <c r="U780" s="15">
        <f>T780/INPUTS!$B$7*1000</f>
        <v>20221630</v>
      </c>
      <c r="V780" s="15">
        <f>T780*INPUTS!$B$6</f>
        <v>51120.28064</v>
      </c>
      <c r="W780" s="54" t="s">
        <v>521</v>
      </c>
      <c r="X780" s="54" t="s">
        <v>396</v>
      </c>
      <c r="Y780" s="67">
        <f>IFERROR(VLOOKUP(E780,INPUTS!$A$44:$B$103,2,0),0)</f>
        <v>0</v>
      </c>
      <c r="Z780" s="15">
        <f t="shared" si="924"/>
        <v>0</v>
      </c>
      <c r="AA780" s="20">
        <f>IFERROR(VLOOKUP(E780,INPUTS!$A$44:$C$103,3,0),SCENARIOS!$J$24)</f>
        <v>0.01</v>
      </c>
      <c r="AB780" s="15">
        <f t="shared" ref="AB780:AF780" si="938">$T780*AA780*(1+$Q780)^AB$2</f>
        <v>201.598640447236</v>
      </c>
      <c r="AC780" s="20">
        <f>IFERROR(VLOOKUP($E780,INPUTS!$A$44:$G$103,4,0),SCENARIOS!$K$24)</f>
        <v>0.05</v>
      </c>
      <c r="AD780" s="15">
        <f t="shared" si="938"/>
        <v>1256.14292190386</v>
      </c>
      <c r="AE780" s="20">
        <f>IFERROR(VLOOKUP($E780,INPUTS!$A$44:$G$103,5,0),SCENARIOS!$L$24)</f>
        <v>0.1</v>
      </c>
      <c r="AF780" s="15">
        <f t="shared" si="938"/>
        <v>3130.76524077483</v>
      </c>
      <c r="AG780" s="20">
        <f>IFERROR(VLOOKUP($E780,INPUTS!$A$44:$G$103,6,0),SCENARIOS!$M$24)</f>
        <v>0.2</v>
      </c>
      <c r="AH780" s="15">
        <f t="shared" si="926"/>
        <v>7803.00618817165</v>
      </c>
      <c r="AI780" s="20">
        <f>IFERROR(VLOOKUP($E780,INPUTS!$A$44:$G$103,7,0),SCENARIOS!$N$24)</f>
        <v>0.25</v>
      </c>
      <c r="AJ780" s="15">
        <f t="shared" si="927"/>
        <v>12154.9567138688</v>
      </c>
      <c r="AL780" t="str">
        <f t="shared" si="930"/>
        <v>N</v>
      </c>
      <c r="AM780" s="21">
        <f t="shared" si="931"/>
        <v>48619.8268554753</v>
      </c>
    </row>
    <row r="781" ht="15" customHeight="1" spans="1:39">
      <c r="A781" s="24" t="s">
        <v>2531</v>
      </c>
      <c r="B781" s="52" t="s">
        <v>445</v>
      </c>
      <c r="C781" s="52" t="s">
        <v>446</v>
      </c>
      <c r="D781" s="52" t="s">
        <v>929</v>
      </c>
      <c r="E781" s="10" t="s">
        <v>448</v>
      </c>
      <c r="F781" s="52" t="s">
        <v>447</v>
      </c>
      <c r="G781" s="52" t="s">
        <v>177</v>
      </c>
      <c r="H781" s="52" t="s">
        <v>242</v>
      </c>
      <c r="I781" s="52" t="s">
        <v>421</v>
      </c>
      <c r="J781" s="52" t="s">
        <v>173</v>
      </c>
      <c r="K781" s="52" t="s">
        <v>931</v>
      </c>
      <c r="L781" s="53" t="s">
        <v>293</v>
      </c>
      <c r="M781" s="13">
        <v>1716</v>
      </c>
      <c r="N781" s="14">
        <f t="shared" si="928"/>
        <v>4.7013698630137</v>
      </c>
      <c r="O781" s="15">
        <v>5580</v>
      </c>
      <c r="P781" s="15">
        <f t="shared" si="897"/>
        <v>9575280</v>
      </c>
      <c r="Q781" s="16">
        <f>IFERROR(VLOOKUP(G781,SCENARIOS!$A$13:$E$18,3,0),0.025)</f>
        <v>0.045</v>
      </c>
      <c r="R781" s="52">
        <f>IFERROR(VLOOKUP(L781,INPUTS!$A$107:$B$120,2,0),0.0082)</f>
        <v>0.0079</v>
      </c>
      <c r="S781" s="52">
        <f t="shared" si="898"/>
        <v>44.082</v>
      </c>
      <c r="T781" s="15">
        <f t="shared" si="899"/>
        <v>75644.712</v>
      </c>
      <c r="U781" s="15">
        <f>T781/INPUTS!$B$7*1000</f>
        <v>94555890</v>
      </c>
      <c r="V781" s="15">
        <f>T781*INPUTS!$B$6</f>
        <v>239037.28992</v>
      </c>
      <c r="W781" s="54" t="s">
        <v>396</v>
      </c>
      <c r="X781" s="54" t="s">
        <v>396</v>
      </c>
      <c r="Y781" s="67">
        <f>IFERROR(VLOOKUP(E781,INPUTS!$A$44:$B$103,2,0),0)</f>
        <v>0</v>
      </c>
      <c r="Z781" s="15">
        <f t="shared" si="924"/>
        <v>0</v>
      </c>
      <c r="AA781" s="20">
        <f>IFERROR(VLOOKUP(E781,INPUTS!$A$44:$C$103,3,0),SCENARIOS!$J$24)</f>
        <v>0.01</v>
      </c>
      <c r="AB781" s="15">
        <f t="shared" ref="AB781:AF781" si="939">$T781*AA781*(1+$Q781)^AB$2</f>
        <v>942.670737733726</v>
      </c>
      <c r="AC781" s="20">
        <f>IFERROR(VLOOKUP($E781,INPUTS!$A$44:$G$103,4,0),SCENARIOS!$K$24)</f>
        <v>0.05</v>
      </c>
      <c r="AD781" s="15">
        <f t="shared" si="939"/>
        <v>5873.69623258957</v>
      </c>
      <c r="AE781" s="20">
        <f>IFERROR(VLOOKUP($E781,INPUTS!$A$44:$G$103,5,0),SCENARIOS!$L$24)</f>
        <v>0.1</v>
      </c>
      <c r="AF781" s="15">
        <f t="shared" si="939"/>
        <v>14639.3883046287</v>
      </c>
      <c r="AG781" s="20">
        <f>IFERROR(VLOOKUP($E781,INPUTS!$A$44:$G$103,6,0),SCENARIOS!$M$24)</f>
        <v>0.2</v>
      </c>
      <c r="AH781" s="15">
        <f t="shared" si="926"/>
        <v>36486.6825670372</v>
      </c>
      <c r="AI781" s="20">
        <f>IFERROR(VLOOKUP($E781,INPUTS!$A$44:$G$103,7,0),SCENARIOS!$N$24)</f>
        <v>0.25</v>
      </c>
      <c r="AJ781" s="15">
        <f t="shared" si="927"/>
        <v>56836.3059749062</v>
      </c>
      <c r="AL781" t="str">
        <f t="shared" si="930"/>
        <v>Y</v>
      </c>
      <c r="AM781" s="21">
        <f t="shared" si="931"/>
        <v>227345.223899625</v>
      </c>
    </row>
    <row r="782" ht="15" customHeight="1" spans="1:39">
      <c r="A782" s="6" t="s">
        <v>2532</v>
      </c>
      <c r="B782" s="52" t="s">
        <v>445</v>
      </c>
      <c r="C782" s="52" t="s">
        <v>446</v>
      </c>
      <c r="D782" s="52" t="s">
        <v>929</v>
      </c>
      <c r="E782" s="10" t="s">
        <v>448</v>
      </c>
      <c r="F782" s="52" t="s">
        <v>447</v>
      </c>
      <c r="G782" s="52" t="s">
        <v>177</v>
      </c>
      <c r="H782" s="52" t="s">
        <v>529</v>
      </c>
      <c r="I782" s="52" t="s">
        <v>528</v>
      </c>
      <c r="J782" s="52" t="s">
        <v>173</v>
      </c>
      <c r="K782" s="52" t="s">
        <v>931</v>
      </c>
      <c r="L782" s="53" t="s">
        <v>293</v>
      </c>
      <c r="M782" s="13">
        <v>1144</v>
      </c>
      <c r="N782" s="14">
        <f t="shared" si="928"/>
        <v>3.13424657534247</v>
      </c>
      <c r="O782" s="15">
        <v>5530</v>
      </c>
      <c r="P782" s="15">
        <f t="shared" si="897"/>
        <v>6326320</v>
      </c>
      <c r="Q782" s="16">
        <f>IFERROR(VLOOKUP(G782,SCENARIOS!$A$13:$E$18,3,0),0.025)</f>
        <v>0.045</v>
      </c>
      <c r="R782" s="52">
        <f>IFERROR(VLOOKUP(L782,INPUTS!$A$107:$B$120,2,0),0.0082)</f>
        <v>0.0079</v>
      </c>
      <c r="S782" s="52">
        <f t="shared" si="898"/>
        <v>43.687</v>
      </c>
      <c r="T782" s="15">
        <f t="shared" si="899"/>
        <v>49977.928</v>
      </c>
      <c r="U782" s="15">
        <f>T782/INPUTS!$B$7*1000</f>
        <v>62472410</v>
      </c>
      <c r="V782" s="15">
        <f>T782*INPUTS!$B$6</f>
        <v>157930.25248</v>
      </c>
      <c r="W782" s="54" t="s">
        <v>396</v>
      </c>
      <c r="X782" s="54" t="s">
        <v>396</v>
      </c>
      <c r="Y782" s="67">
        <f>IFERROR(VLOOKUP(E782,INPUTS!$A$44:$B$103,2,0),0)</f>
        <v>0</v>
      </c>
      <c r="Z782" s="15">
        <f t="shared" si="924"/>
        <v>0</v>
      </c>
      <c r="AA782" s="20">
        <f>IFERROR(VLOOKUP(E782,INPUTS!$A$44:$C$103,3,0),SCENARIOS!$J$24)</f>
        <v>0.01</v>
      </c>
      <c r="AB782" s="15">
        <f t="shared" ref="AB782:AF782" si="940">$T782*AA782*(1+$Q782)^AB$2</f>
        <v>622.815911549284</v>
      </c>
      <c r="AC782" s="20">
        <f>IFERROR(VLOOKUP($E782,INPUTS!$A$44:$G$103,4,0),SCENARIOS!$K$24)</f>
        <v>0.05</v>
      </c>
      <c r="AD782" s="15">
        <f t="shared" si="940"/>
        <v>3880.70969727841</v>
      </c>
      <c r="AE782" s="20">
        <f>IFERROR(VLOOKUP($E782,INPUTS!$A$44:$G$103,5,0),SCENARIOS!$L$24)</f>
        <v>0.1</v>
      </c>
      <c r="AF782" s="15">
        <f t="shared" si="940"/>
        <v>9672.14066004737</v>
      </c>
      <c r="AG782" s="20">
        <f>IFERROR(VLOOKUP($E782,INPUTS!$A$44:$G$103,6,0),SCENARIOS!$M$24)</f>
        <v>0.2</v>
      </c>
      <c r="AH782" s="15">
        <f t="shared" si="926"/>
        <v>24106.4939779828</v>
      </c>
      <c r="AI782" s="20">
        <f>IFERROR(VLOOKUP($E782,INPUTS!$A$44:$G$103,7,0),SCENARIOS!$N$24)</f>
        <v>0.25</v>
      </c>
      <c r="AJ782" s="15">
        <f t="shared" si="927"/>
        <v>37551.3467193825</v>
      </c>
      <c r="AL782" t="str">
        <f t="shared" si="930"/>
        <v>N</v>
      </c>
      <c r="AM782" s="21">
        <f t="shared" si="931"/>
        <v>150205.38687753</v>
      </c>
    </row>
    <row r="783" ht="15" customHeight="1" spans="1:39">
      <c r="A783" s="24" t="s">
        <v>2533</v>
      </c>
      <c r="B783" s="52" t="s">
        <v>445</v>
      </c>
      <c r="C783" s="52" t="s">
        <v>446</v>
      </c>
      <c r="D783" s="52" t="s">
        <v>929</v>
      </c>
      <c r="E783" s="10" t="s">
        <v>448</v>
      </c>
      <c r="F783" s="52" t="s">
        <v>447</v>
      </c>
      <c r="G783" s="52" t="s">
        <v>177</v>
      </c>
      <c r="H783" s="52" t="s">
        <v>545</v>
      </c>
      <c r="I783" s="52" t="s">
        <v>544</v>
      </c>
      <c r="J783" s="52" t="s">
        <v>173</v>
      </c>
      <c r="K783" s="52" t="s">
        <v>931</v>
      </c>
      <c r="L783" s="53" t="s">
        <v>295</v>
      </c>
      <c r="M783" s="13">
        <v>1144</v>
      </c>
      <c r="N783" s="14">
        <f t="shared" si="928"/>
        <v>3.13424657534247</v>
      </c>
      <c r="O783" s="15">
        <v>4680</v>
      </c>
      <c r="P783" s="15">
        <f t="shared" si="897"/>
        <v>5353920</v>
      </c>
      <c r="Q783" s="16">
        <f>IFERROR(VLOOKUP(G783,SCENARIOS!$A$13:$E$18,3,0),0.025)</f>
        <v>0.045</v>
      </c>
      <c r="R783" s="52">
        <f>IFERROR(VLOOKUP(L783,INPUTS!$A$107:$B$120,2,0),0.0082)</f>
        <v>0.0089</v>
      </c>
      <c r="S783" s="52">
        <f t="shared" si="898"/>
        <v>41.652</v>
      </c>
      <c r="T783" s="15">
        <f t="shared" si="899"/>
        <v>47649.888</v>
      </c>
      <c r="U783" s="15">
        <f>T783/INPUTS!$B$7*1000</f>
        <v>59562360</v>
      </c>
      <c r="V783" s="15">
        <f>T783*INPUTS!$B$6</f>
        <v>150573.64608</v>
      </c>
      <c r="W783" s="54" t="s">
        <v>396</v>
      </c>
      <c r="X783" s="54" t="s">
        <v>396</v>
      </c>
      <c r="Y783" s="67">
        <f>IFERROR(VLOOKUP(E783,INPUTS!$A$44:$B$103,2,0),0)</f>
        <v>0</v>
      </c>
      <c r="Z783" s="15">
        <f t="shared" si="924"/>
        <v>0</v>
      </c>
      <c r="AA783" s="20">
        <f>IFERROR(VLOOKUP(E783,INPUTS!$A$44:$C$103,3,0),SCENARIOS!$J$24)</f>
        <v>0.01</v>
      </c>
      <c r="AB783" s="15">
        <f t="shared" ref="AB783:AF783" si="941">$T783*AA783*(1+$Q783)^AB$2</f>
        <v>593.804297567944</v>
      </c>
      <c r="AC783" s="20">
        <f>IFERROR(VLOOKUP($E783,INPUTS!$A$44:$G$103,4,0),SCENARIOS!$K$24)</f>
        <v>0.05</v>
      </c>
      <c r="AD783" s="15">
        <f t="shared" si="941"/>
        <v>3699.94095064986</v>
      </c>
      <c r="AE783" s="20">
        <f>IFERROR(VLOOKUP($E783,INPUTS!$A$44:$G$103,5,0),SCENARIOS!$L$24)</f>
        <v>0.1</v>
      </c>
      <c r="AF783" s="15">
        <f t="shared" si="941"/>
        <v>9221.59916616598</v>
      </c>
      <c r="AG783" s="20">
        <f>IFERROR(VLOOKUP($E783,INPUTS!$A$44:$G$103,6,0),SCENARIOS!$M$24)</f>
        <v>0.2</v>
      </c>
      <c r="AH783" s="15">
        <f t="shared" si="926"/>
        <v>22983.5806343063</v>
      </c>
      <c r="AI783" s="20">
        <f>IFERROR(VLOOKUP($E783,INPUTS!$A$44:$G$103,7,0),SCENARIOS!$N$24)</f>
        <v>0.25</v>
      </c>
      <c r="AJ783" s="15">
        <f t="shared" si="927"/>
        <v>35802.1538113333</v>
      </c>
      <c r="AL783" t="str">
        <f t="shared" si="930"/>
        <v>N</v>
      </c>
      <c r="AM783" s="21">
        <f t="shared" si="931"/>
        <v>143208.615245333</v>
      </c>
    </row>
    <row r="784" ht="15" customHeight="1" spans="1:39">
      <c r="A784" s="6" t="s">
        <v>2534</v>
      </c>
      <c r="B784" s="52" t="s">
        <v>445</v>
      </c>
      <c r="C784" s="52" t="s">
        <v>446</v>
      </c>
      <c r="D784" s="52" t="s">
        <v>929</v>
      </c>
      <c r="E784" s="10" t="s">
        <v>448</v>
      </c>
      <c r="F784" s="52" t="s">
        <v>447</v>
      </c>
      <c r="G784" s="52" t="s">
        <v>177</v>
      </c>
      <c r="H784" s="52" t="s">
        <v>537</v>
      </c>
      <c r="I784" s="52" t="s">
        <v>536</v>
      </c>
      <c r="J784" s="52" t="s">
        <v>173</v>
      </c>
      <c r="K784" s="52" t="s">
        <v>931</v>
      </c>
      <c r="L784" s="53" t="s">
        <v>293</v>
      </c>
      <c r="M784" s="13">
        <v>859</v>
      </c>
      <c r="N784" s="14">
        <f t="shared" si="928"/>
        <v>2.35342465753425</v>
      </c>
      <c r="O784" s="15">
        <v>6030</v>
      </c>
      <c r="P784" s="15">
        <f t="shared" si="897"/>
        <v>5179770</v>
      </c>
      <c r="Q784" s="16">
        <f>IFERROR(VLOOKUP(G784,SCENARIOS!$A$13:$E$18,3,0),0.025)</f>
        <v>0.045</v>
      </c>
      <c r="R784" s="52">
        <f>IFERROR(VLOOKUP(L784,INPUTS!$A$107:$B$120,2,0),0.0082)</f>
        <v>0.0079</v>
      </c>
      <c r="S784" s="52">
        <f t="shared" si="898"/>
        <v>47.637</v>
      </c>
      <c r="T784" s="15">
        <f t="shared" si="899"/>
        <v>40920.183</v>
      </c>
      <c r="U784" s="15">
        <f>T784/INPUTS!$B$7*1000</f>
        <v>51150228.75</v>
      </c>
      <c r="V784" s="15">
        <f>T784*INPUTS!$B$6</f>
        <v>129307.77828</v>
      </c>
      <c r="W784" s="54" t="s">
        <v>396</v>
      </c>
      <c r="X784" s="54" t="s">
        <v>396</v>
      </c>
      <c r="Y784" s="67">
        <f>IFERROR(VLOOKUP(E784,INPUTS!$A$44:$B$103,2,0),0)</f>
        <v>0</v>
      </c>
      <c r="Z784" s="15">
        <f t="shared" si="924"/>
        <v>0</v>
      </c>
      <c r="AA784" s="20">
        <f>IFERROR(VLOOKUP(E784,INPUTS!$A$44:$C$103,3,0),SCENARIOS!$J$24)</f>
        <v>0.01</v>
      </c>
      <c r="AB784" s="15">
        <f t="shared" ref="AB784:AF784" si="942">$T784*AA784*(1+$Q784)^AB$2</f>
        <v>509.939929400604</v>
      </c>
      <c r="AC784" s="20">
        <f>IFERROR(VLOOKUP($E784,INPUTS!$A$44:$G$103,4,0),SCENARIOS!$K$24)</f>
        <v>0.05</v>
      </c>
      <c r="AD784" s="15">
        <f t="shared" si="942"/>
        <v>3177.38964653571</v>
      </c>
      <c r="AE784" s="20">
        <f>IFERROR(VLOOKUP($E784,INPUTS!$A$44:$G$103,5,0),SCENARIOS!$L$24)</f>
        <v>0.1</v>
      </c>
      <c r="AF784" s="15">
        <f t="shared" si="942"/>
        <v>7919.2111727977</v>
      </c>
      <c r="AG784" s="20">
        <f>IFERROR(VLOOKUP($E784,INPUTS!$A$44:$G$103,6,0),SCENARIOS!$M$24)</f>
        <v>0.2</v>
      </c>
      <c r="AH784" s="15">
        <f t="shared" si="926"/>
        <v>19737.5558480026</v>
      </c>
      <c r="AI784" s="20">
        <f>IFERROR(VLOOKUP($E784,INPUTS!$A$44:$G$103,7,0),SCENARIOS!$N$24)</f>
        <v>0.25</v>
      </c>
      <c r="AJ784" s="15">
        <f t="shared" si="927"/>
        <v>30745.7319890008</v>
      </c>
      <c r="AL784" t="str">
        <f t="shared" si="930"/>
        <v>N</v>
      </c>
      <c r="AM784" s="21">
        <f t="shared" si="931"/>
        <v>122982.927956003</v>
      </c>
    </row>
    <row r="785" ht="15" customHeight="1" spans="1:39">
      <c r="A785" s="24" t="s">
        <v>2535</v>
      </c>
      <c r="B785" s="52" t="s">
        <v>445</v>
      </c>
      <c r="C785" s="52" t="s">
        <v>446</v>
      </c>
      <c r="D785" s="52" t="s">
        <v>929</v>
      </c>
      <c r="E785" s="10" t="s">
        <v>448</v>
      </c>
      <c r="F785" s="52" t="s">
        <v>447</v>
      </c>
      <c r="G785" s="52" t="s">
        <v>177</v>
      </c>
      <c r="H785" s="52" t="s">
        <v>556</v>
      </c>
      <c r="I785" s="52" t="s">
        <v>555</v>
      </c>
      <c r="J785" s="52" t="s">
        <v>173</v>
      </c>
      <c r="K785" s="52" t="s">
        <v>931</v>
      </c>
      <c r="L785" s="53" t="s">
        <v>293</v>
      </c>
      <c r="M785" s="13">
        <v>859</v>
      </c>
      <c r="N785" s="14">
        <f t="shared" si="928"/>
        <v>2.35342465753425</v>
      </c>
      <c r="O785" s="15">
        <v>6680</v>
      </c>
      <c r="P785" s="15">
        <f t="shared" si="897"/>
        <v>5738120</v>
      </c>
      <c r="Q785" s="16">
        <f>IFERROR(VLOOKUP(G785,SCENARIOS!$A$13:$E$18,3,0),0.025)</f>
        <v>0.045</v>
      </c>
      <c r="R785" s="52">
        <f>IFERROR(VLOOKUP(L785,INPUTS!$A$107:$B$120,2,0),0.0082)</f>
        <v>0.0079</v>
      </c>
      <c r="S785" s="52">
        <f t="shared" si="898"/>
        <v>52.772</v>
      </c>
      <c r="T785" s="15">
        <f t="shared" si="899"/>
        <v>45331.148</v>
      </c>
      <c r="U785" s="15">
        <f>T785/INPUTS!$B$7*1000</f>
        <v>56663935</v>
      </c>
      <c r="V785" s="15">
        <f>T785*INPUTS!$B$6</f>
        <v>143246.42768</v>
      </c>
      <c r="W785" s="54" t="s">
        <v>396</v>
      </c>
      <c r="X785" s="54" t="s">
        <v>396</v>
      </c>
      <c r="Y785" s="67">
        <f>IFERROR(VLOOKUP(E785,INPUTS!$A$44:$B$103,2,0),0)</f>
        <v>0</v>
      </c>
      <c r="Z785" s="15">
        <f t="shared" si="924"/>
        <v>0</v>
      </c>
      <c r="AA785" s="20">
        <f>IFERROR(VLOOKUP(E785,INPUTS!$A$44:$C$103,3,0),SCENARIOS!$J$24)</f>
        <v>0.01</v>
      </c>
      <c r="AB785" s="15">
        <f t="shared" ref="AB785:AF785" si="943">$T785*AA785*(1+$Q785)^AB$2</f>
        <v>564.908578506806</v>
      </c>
      <c r="AC785" s="20">
        <f>IFERROR(VLOOKUP($E785,INPUTS!$A$44:$G$103,4,0),SCENARIOS!$K$24)</f>
        <v>0.05</v>
      </c>
      <c r="AD785" s="15">
        <f t="shared" si="943"/>
        <v>3519.89433480242</v>
      </c>
      <c r="AE785" s="20">
        <f>IFERROR(VLOOKUP($E785,INPUTS!$A$44:$G$103,5,0),SCENARIOS!$L$24)</f>
        <v>0.1</v>
      </c>
      <c r="AF785" s="15">
        <f t="shared" si="943"/>
        <v>8772.85748495666</v>
      </c>
      <c r="AG785" s="20">
        <f>IFERROR(VLOOKUP($E785,INPUTS!$A$44:$G$103,6,0),SCENARIOS!$M$24)</f>
        <v>0.2</v>
      </c>
      <c r="AH785" s="15">
        <f t="shared" si="926"/>
        <v>21865.153078716</v>
      </c>
      <c r="AI785" s="20">
        <f>IFERROR(VLOOKUP($E785,INPUTS!$A$44:$G$103,7,0),SCENARIOS!$N$24)</f>
        <v>0.25</v>
      </c>
      <c r="AJ785" s="15">
        <f t="shared" si="927"/>
        <v>34059.9485383956</v>
      </c>
      <c r="AL785" t="str">
        <f t="shared" si="930"/>
        <v>N</v>
      </c>
      <c r="AM785" s="21">
        <f t="shared" si="931"/>
        <v>136239.794153582</v>
      </c>
    </row>
    <row r="786" ht="15" customHeight="1" spans="1:39">
      <c r="A786" s="6" t="s">
        <v>2536</v>
      </c>
      <c r="B786" s="52" t="s">
        <v>445</v>
      </c>
      <c r="C786" s="52" t="s">
        <v>446</v>
      </c>
      <c r="D786" s="52" t="s">
        <v>929</v>
      </c>
      <c r="E786" s="10" t="s">
        <v>448</v>
      </c>
      <c r="F786" s="52" t="s">
        <v>447</v>
      </c>
      <c r="G786" s="52" t="s">
        <v>177</v>
      </c>
      <c r="H786" s="52" t="s">
        <v>264</v>
      </c>
      <c r="I786" s="52" t="s">
        <v>436</v>
      </c>
      <c r="J786" s="52" t="s">
        <v>173</v>
      </c>
      <c r="K786" s="52" t="s">
        <v>931</v>
      </c>
      <c r="L786" s="53" t="s">
        <v>293</v>
      </c>
      <c r="M786" s="13">
        <v>859</v>
      </c>
      <c r="N786" s="14">
        <f t="shared" si="928"/>
        <v>2.35342465753425</v>
      </c>
      <c r="O786" s="15">
        <v>11770</v>
      </c>
      <c r="P786" s="15">
        <f t="shared" si="897"/>
        <v>10110430</v>
      </c>
      <c r="Q786" s="16">
        <f>IFERROR(VLOOKUP(G786,SCENARIOS!$A$13:$E$18,3,0),0.025)</f>
        <v>0.045</v>
      </c>
      <c r="R786" s="52">
        <f>IFERROR(VLOOKUP(L786,INPUTS!$A$107:$B$120,2,0),0.0082)</f>
        <v>0.0079</v>
      </c>
      <c r="S786" s="52">
        <f t="shared" si="898"/>
        <v>92.983</v>
      </c>
      <c r="T786" s="15">
        <f t="shared" si="899"/>
        <v>79872.397</v>
      </c>
      <c r="U786" s="15">
        <f>T786/INPUTS!$B$7*1000</f>
        <v>99840496.25</v>
      </c>
      <c r="V786" s="15">
        <f>T786*INPUTS!$B$6</f>
        <v>252396.77452</v>
      </c>
      <c r="W786" s="54" t="s">
        <v>396</v>
      </c>
      <c r="X786" s="54" t="s">
        <v>396</v>
      </c>
      <c r="Y786" s="67">
        <f>IFERROR(VLOOKUP(E786,INPUTS!$A$44:$B$103,2,0),0)</f>
        <v>0</v>
      </c>
      <c r="Z786" s="15">
        <f t="shared" si="924"/>
        <v>0</v>
      </c>
      <c r="AA786" s="20">
        <f>IFERROR(VLOOKUP(E786,INPUTS!$A$44:$C$103,3,0),SCENARIOS!$J$24)</f>
        <v>0.01</v>
      </c>
      <c r="AB786" s="15">
        <f t="shared" ref="AB786:AF786" si="944">$T786*AA786*(1+$Q786)^AB$2</f>
        <v>995.355384584596</v>
      </c>
      <c r="AC786" s="20">
        <f>IFERROR(VLOOKUP($E786,INPUTS!$A$44:$G$103,4,0),SCENARIOS!$K$24)</f>
        <v>0.05</v>
      </c>
      <c r="AD786" s="15">
        <f t="shared" si="944"/>
        <v>6201.96950907551</v>
      </c>
      <c r="AE786" s="20">
        <f>IFERROR(VLOOKUP($E786,INPUTS!$A$44:$G$103,5,0),SCENARIOS!$L$24)</f>
        <v>0.1</v>
      </c>
      <c r="AF786" s="15">
        <f t="shared" si="944"/>
        <v>15457.5647601706</v>
      </c>
      <c r="AG786" s="20">
        <f>IFERROR(VLOOKUP($E786,INPUTS!$A$44:$G$103,6,0),SCENARIOS!$M$24)</f>
        <v>0.2</v>
      </c>
      <c r="AH786" s="15">
        <f t="shared" si="926"/>
        <v>38525.8760084562</v>
      </c>
      <c r="AI786" s="20">
        <f>IFERROR(VLOOKUP($E786,INPUTS!$A$44:$G$103,7,0),SCENARIOS!$N$24)</f>
        <v>0.25</v>
      </c>
      <c r="AJ786" s="15">
        <f t="shared" si="927"/>
        <v>60012.8135175024</v>
      </c>
      <c r="AL786" t="str">
        <f t="shared" si="930"/>
        <v>Y</v>
      </c>
      <c r="AM786" s="21">
        <f t="shared" si="931"/>
        <v>240051.25407001</v>
      </c>
    </row>
    <row r="787" ht="15" customHeight="1" spans="1:39">
      <c r="A787" s="24" t="s">
        <v>2537</v>
      </c>
      <c r="B787" s="52" t="s">
        <v>445</v>
      </c>
      <c r="C787" s="52" t="s">
        <v>446</v>
      </c>
      <c r="D787" s="52" t="s">
        <v>929</v>
      </c>
      <c r="E787" s="10" t="s">
        <v>448</v>
      </c>
      <c r="F787" s="52" t="s">
        <v>447</v>
      </c>
      <c r="G787" s="52" t="s">
        <v>177</v>
      </c>
      <c r="H787" s="52" t="s">
        <v>267</v>
      </c>
      <c r="I787" s="52" t="s">
        <v>436</v>
      </c>
      <c r="J787" s="52" t="s">
        <v>173</v>
      </c>
      <c r="K787" s="52" t="s">
        <v>931</v>
      </c>
      <c r="L787" s="53" t="s">
        <v>293</v>
      </c>
      <c r="M787" s="13">
        <v>572</v>
      </c>
      <c r="N787" s="14">
        <f t="shared" si="928"/>
        <v>1.56712328767123</v>
      </c>
      <c r="O787" s="15">
        <v>12060</v>
      </c>
      <c r="P787" s="15">
        <f t="shared" si="897"/>
        <v>6898320</v>
      </c>
      <c r="Q787" s="16">
        <f>IFERROR(VLOOKUP(G787,SCENARIOS!$A$13:$E$18,3,0),0.025)</f>
        <v>0.045</v>
      </c>
      <c r="R787" s="52">
        <f>IFERROR(VLOOKUP(L787,INPUTS!$A$107:$B$120,2,0),0.0082)</f>
        <v>0.0079</v>
      </c>
      <c r="S787" s="52">
        <f t="shared" si="898"/>
        <v>95.274</v>
      </c>
      <c r="T787" s="15">
        <f t="shared" si="899"/>
        <v>54496.728</v>
      </c>
      <c r="U787" s="15">
        <f>T787/INPUTS!$B$7*1000</f>
        <v>68120910</v>
      </c>
      <c r="V787" s="15">
        <f>T787*INPUTS!$B$6</f>
        <v>172209.66048</v>
      </c>
      <c r="W787" s="54" t="s">
        <v>396</v>
      </c>
      <c r="X787" s="54" t="s">
        <v>396</v>
      </c>
      <c r="Y787" s="67">
        <f>IFERROR(VLOOKUP(E787,INPUTS!$A$44:$B$103,2,0),0)</f>
        <v>0</v>
      </c>
      <c r="Z787" s="15">
        <f t="shared" si="924"/>
        <v>0</v>
      </c>
      <c r="AA787" s="20">
        <f>IFERROR(VLOOKUP(E787,INPUTS!$A$44:$C$103,3,0),SCENARIOS!$J$24)</f>
        <v>0.01</v>
      </c>
      <c r="AB787" s="15">
        <f t="shared" ref="AB787:AF787" si="945">$T787*AA787*(1+$Q787)^AB$2</f>
        <v>679.128380947953</v>
      </c>
      <c r="AC787" s="20">
        <f>IFERROR(VLOOKUP($E787,INPUTS!$A$44:$G$103,4,0),SCENARIOS!$K$24)</f>
        <v>0.05</v>
      </c>
      <c r="AD787" s="15">
        <f t="shared" si="945"/>
        <v>4231.58760842474</v>
      </c>
      <c r="AE787" s="20">
        <f>IFERROR(VLOOKUP($E787,INPUTS!$A$44:$G$103,5,0),SCENARIOS!$L$24)</f>
        <v>0.1</v>
      </c>
      <c r="AF787" s="15">
        <f t="shared" si="945"/>
        <v>10546.6560904314</v>
      </c>
      <c r="AG787" s="20">
        <f>IFERROR(VLOOKUP($E787,INPUTS!$A$44:$G$103,6,0),SCENARIOS!$M$24)</f>
        <v>0.2</v>
      </c>
      <c r="AH787" s="15">
        <f t="shared" si="926"/>
        <v>26286.1046450698</v>
      </c>
      <c r="AI787" s="20">
        <f>IFERROR(VLOOKUP($E787,INPUTS!$A$44:$G$103,7,0),SCENARIOS!$N$24)</f>
        <v>0.25</v>
      </c>
      <c r="AJ787" s="15">
        <f t="shared" si="927"/>
        <v>40946.5860249324</v>
      </c>
      <c r="AL787" t="str">
        <f t="shared" si="930"/>
        <v>N</v>
      </c>
      <c r="AM787" s="21">
        <f t="shared" si="931"/>
        <v>163786.34409973</v>
      </c>
    </row>
    <row r="788" ht="15" customHeight="1" spans="1:39">
      <c r="A788" s="6" t="s">
        <v>2538</v>
      </c>
      <c r="B788" s="52" t="s">
        <v>445</v>
      </c>
      <c r="C788" s="52" t="s">
        <v>446</v>
      </c>
      <c r="D788" s="52" t="s">
        <v>929</v>
      </c>
      <c r="E788" s="10" t="s">
        <v>448</v>
      </c>
      <c r="F788" s="52" t="s">
        <v>447</v>
      </c>
      <c r="G788" s="52" t="s">
        <v>177</v>
      </c>
      <c r="H788" s="52" t="s">
        <v>269</v>
      </c>
      <c r="I788" s="52" t="s">
        <v>436</v>
      </c>
      <c r="J788" s="52" t="s">
        <v>173</v>
      </c>
      <c r="K788" s="52" t="s">
        <v>931</v>
      </c>
      <c r="L788" s="53" t="s">
        <v>293</v>
      </c>
      <c r="M788" s="13">
        <v>572</v>
      </c>
      <c r="N788" s="14">
        <f t="shared" si="928"/>
        <v>1.56712328767123</v>
      </c>
      <c r="O788" s="15">
        <v>8310</v>
      </c>
      <c r="P788" s="15">
        <f t="shared" si="897"/>
        <v>4753320</v>
      </c>
      <c r="Q788" s="16">
        <f>IFERROR(VLOOKUP(G788,SCENARIOS!$A$13:$E$18,3,0),0.025)</f>
        <v>0.045</v>
      </c>
      <c r="R788" s="52">
        <f>IFERROR(VLOOKUP(L788,INPUTS!$A$107:$B$120,2,0),0.0082)</f>
        <v>0.0079</v>
      </c>
      <c r="S788" s="52">
        <f t="shared" si="898"/>
        <v>65.649</v>
      </c>
      <c r="T788" s="15">
        <f t="shared" si="899"/>
        <v>37551.228</v>
      </c>
      <c r="U788" s="15">
        <f>T788/INPUTS!$B$7*1000</f>
        <v>46939035</v>
      </c>
      <c r="V788" s="15">
        <f>T788*INPUTS!$B$6</f>
        <v>118661.88048</v>
      </c>
      <c r="W788" s="54" t="s">
        <v>396</v>
      </c>
      <c r="X788" s="54" t="s">
        <v>396</v>
      </c>
      <c r="Y788" s="67">
        <f>IFERROR(VLOOKUP(E788,INPUTS!$A$44:$B$103,2,0),0)</f>
        <v>0</v>
      </c>
      <c r="Z788" s="15">
        <f t="shared" si="924"/>
        <v>0</v>
      </c>
      <c r="AA788" s="20">
        <f>IFERROR(VLOOKUP(E788,INPUTS!$A$44:$C$103,3,0),SCENARIOS!$J$24)</f>
        <v>0.01</v>
      </c>
      <c r="AB788" s="15">
        <f t="shared" ref="AB788:AF788" si="946">$T788*AA788*(1+$Q788)^AB$2</f>
        <v>467.956620702943</v>
      </c>
      <c r="AC788" s="20">
        <f>IFERROR(VLOOKUP($E788,INPUTS!$A$44:$G$103,4,0),SCENARIOS!$K$24)</f>
        <v>0.05</v>
      </c>
      <c r="AD788" s="15">
        <f t="shared" si="946"/>
        <v>2915.79544162601</v>
      </c>
      <c r="AE788" s="20">
        <f>IFERROR(VLOOKUP($E788,INPUTS!$A$44:$G$103,5,0),SCENARIOS!$L$24)</f>
        <v>0.1</v>
      </c>
      <c r="AF788" s="15">
        <f t="shared" si="946"/>
        <v>7267.22322649129</v>
      </c>
      <c r="AG788" s="20">
        <f>IFERROR(VLOOKUP($E788,INPUTS!$A$44:$G$103,6,0),SCENARIOS!$M$24)</f>
        <v>0.2</v>
      </c>
      <c r="AH788" s="15">
        <f t="shared" si="926"/>
        <v>18112.5646434934</v>
      </c>
      <c r="AI788" s="20">
        <f>IFERROR(VLOOKUP($E788,INPUTS!$A$44:$G$103,7,0),SCENARIOS!$N$24)</f>
        <v>0.25</v>
      </c>
      <c r="AJ788" s="15">
        <f t="shared" si="927"/>
        <v>28214.4386291201</v>
      </c>
      <c r="AL788" t="str">
        <f t="shared" si="930"/>
        <v>N</v>
      </c>
      <c r="AM788" s="21">
        <f t="shared" si="931"/>
        <v>112857.75451648</v>
      </c>
    </row>
    <row r="789" ht="15" customHeight="1" spans="1:39">
      <c r="A789" s="24" t="s">
        <v>2539</v>
      </c>
      <c r="B789" s="52" t="s">
        <v>445</v>
      </c>
      <c r="C789" s="52" t="s">
        <v>446</v>
      </c>
      <c r="D789" s="52" t="s">
        <v>929</v>
      </c>
      <c r="E789" s="10" t="s">
        <v>448</v>
      </c>
      <c r="F789" s="52" t="s">
        <v>447</v>
      </c>
      <c r="G789" s="52" t="s">
        <v>177</v>
      </c>
      <c r="H789" s="52" t="s">
        <v>234</v>
      </c>
      <c r="I789" s="52" t="s">
        <v>424</v>
      </c>
      <c r="J789" s="52" t="s">
        <v>173</v>
      </c>
      <c r="K789" s="52" t="s">
        <v>931</v>
      </c>
      <c r="L789" s="53" t="s">
        <v>295</v>
      </c>
      <c r="M789" s="13">
        <v>1144</v>
      </c>
      <c r="N789" s="14">
        <f t="shared" si="928"/>
        <v>3.13424657534247</v>
      </c>
      <c r="O789" s="15">
        <v>7620</v>
      </c>
      <c r="P789" s="15">
        <f t="shared" si="897"/>
        <v>8717280</v>
      </c>
      <c r="Q789" s="16">
        <f>IFERROR(VLOOKUP(G789,SCENARIOS!$A$13:$E$18,3,0),0.025)</f>
        <v>0.045</v>
      </c>
      <c r="R789" s="52">
        <f>IFERROR(VLOOKUP(L789,INPUTS!$A$107:$B$120,2,0),0.0082)</f>
        <v>0.0089</v>
      </c>
      <c r="S789" s="52">
        <f t="shared" si="898"/>
        <v>67.818</v>
      </c>
      <c r="T789" s="15">
        <f t="shared" si="899"/>
        <v>77583.792</v>
      </c>
      <c r="U789" s="15">
        <f>T789/INPUTS!$B$7*1000</f>
        <v>96979740</v>
      </c>
      <c r="V789" s="15">
        <f>T789*INPUTS!$B$6</f>
        <v>245164.78272</v>
      </c>
      <c r="W789" s="54" t="s">
        <v>396</v>
      </c>
      <c r="X789" s="54" t="s">
        <v>396</v>
      </c>
      <c r="Y789" s="67">
        <f>IFERROR(VLOOKUP(E789,INPUTS!$A$44:$B$103,2,0),0)</f>
        <v>0</v>
      </c>
      <c r="Z789" s="15">
        <f t="shared" si="924"/>
        <v>0</v>
      </c>
      <c r="AA789" s="20">
        <f>IFERROR(VLOOKUP(E789,INPUTS!$A$44:$C$103,3,0),SCENARIOS!$J$24)</f>
        <v>0.01</v>
      </c>
      <c r="AB789" s="15">
        <f t="shared" ref="AB789:AF789" si="947">$T789*AA789*(1+$Q789)^AB$2</f>
        <v>966.83520245037</v>
      </c>
      <c r="AC789" s="20">
        <f>IFERROR(VLOOKUP($E789,INPUTS!$A$44:$G$103,4,0),SCENARIOS!$K$24)</f>
        <v>0.05</v>
      </c>
      <c r="AD789" s="15">
        <f t="shared" si="947"/>
        <v>6024.26282990426</v>
      </c>
      <c r="AE789" s="20">
        <f>IFERROR(VLOOKUP($E789,INPUTS!$A$44:$G$103,5,0),SCENARIOS!$L$24)</f>
        <v>0.1</v>
      </c>
      <c r="AF789" s="15">
        <f t="shared" si="947"/>
        <v>15014.6550526036</v>
      </c>
      <c r="AG789" s="20">
        <f>IFERROR(VLOOKUP($E789,INPUTS!$A$44:$G$103,6,0),SCENARIOS!$M$24)</f>
        <v>0.2</v>
      </c>
      <c r="AH789" s="15">
        <f t="shared" si="926"/>
        <v>37421.9838532936</v>
      </c>
      <c r="AI789" s="20">
        <f>IFERROR(VLOOKUP($E789,INPUTS!$A$44:$G$103,7,0),SCENARIOS!$N$24)</f>
        <v>0.25</v>
      </c>
      <c r="AJ789" s="15">
        <f t="shared" si="927"/>
        <v>58293.2504364017</v>
      </c>
      <c r="AL789" t="str">
        <f t="shared" si="930"/>
        <v>N</v>
      </c>
      <c r="AM789" s="21">
        <f t="shared" si="931"/>
        <v>233173.001745607</v>
      </c>
    </row>
    <row r="790" ht="15" customHeight="1" spans="1:39">
      <c r="A790" s="6" t="s">
        <v>2540</v>
      </c>
      <c r="B790" s="52" t="s">
        <v>445</v>
      </c>
      <c r="C790" s="52" t="s">
        <v>446</v>
      </c>
      <c r="D790" s="52" t="s">
        <v>929</v>
      </c>
      <c r="E790" s="10" t="s">
        <v>448</v>
      </c>
      <c r="F790" s="52" t="s">
        <v>447</v>
      </c>
      <c r="G790" s="52" t="s">
        <v>177</v>
      </c>
      <c r="H790" s="52" t="s">
        <v>237</v>
      </c>
      <c r="I790" s="52" t="s">
        <v>424</v>
      </c>
      <c r="J790" s="52" t="s">
        <v>173</v>
      </c>
      <c r="K790" s="52" t="s">
        <v>931</v>
      </c>
      <c r="L790" s="53" t="s">
        <v>293</v>
      </c>
      <c r="M790" s="13">
        <v>572</v>
      </c>
      <c r="N790" s="14">
        <f t="shared" si="928"/>
        <v>1.56712328767123</v>
      </c>
      <c r="O790" s="15">
        <v>7620</v>
      </c>
      <c r="P790" s="15">
        <f t="shared" si="897"/>
        <v>4358640</v>
      </c>
      <c r="Q790" s="16">
        <f>IFERROR(VLOOKUP(G790,SCENARIOS!$A$13:$E$18,3,0),0.025)</f>
        <v>0.045</v>
      </c>
      <c r="R790" s="52">
        <f>IFERROR(VLOOKUP(L790,INPUTS!$A$107:$B$120,2,0),0.0082)</f>
        <v>0.0079</v>
      </c>
      <c r="S790" s="52">
        <f t="shared" si="898"/>
        <v>60.198</v>
      </c>
      <c r="T790" s="15">
        <f t="shared" si="899"/>
        <v>34433.256</v>
      </c>
      <c r="U790" s="15">
        <f>T790/INPUTS!$B$7*1000</f>
        <v>43041570</v>
      </c>
      <c r="V790" s="15">
        <f>T790*INPUTS!$B$6</f>
        <v>108809.08896</v>
      </c>
      <c r="W790" s="54" t="s">
        <v>396</v>
      </c>
      <c r="X790" s="54" t="s">
        <v>396</v>
      </c>
      <c r="Y790" s="67">
        <f>IFERROR(VLOOKUP(E790,INPUTS!$A$44:$B$103,2,0),0)</f>
        <v>0</v>
      </c>
      <c r="Z790" s="15">
        <f t="shared" si="924"/>
        <v>0</v>
      </c>
      <c r="AA790" s="20">
        <f>IFERROR(VLOOKUP(E790,INPUTS!$A$44:$C$103,3,0),SCENARIOS!$J$24)</f>
        <v>0.01</v>
      </c>
      <c r="AB790" s="15">
        <f t="shared" ref="AB790:AF790" si="948">$T790*AA790*(1+$Q790)^AB$2</f>
        <v>429.101016817861</v>
      </c>
      <c r="AC790" s="20">
        <f>IFERROR(VLOOKUP($E790,INPUTS!$A$44:$G$103,4,0),SCENARIOS!$K$24)</f>
        <v>0.05</v>
      </c>
      <c r="AD790" s="15">
        <f t="shared" si="948"/>
        <v>2673.68968293504</v>
      </c>
      <c r="AE790" s="20">
        <f>IFERROR(VLOOKUP($E790,INPUTS!$A$44:$G$103,5,0),SCENARIOS!$L$24)</f>
        <v>0.1</v>
      </c>
      <c r="AF790" s="15">
        <f t="shared" si="948"/>
        <v>6663.80757952631</v>
      </c>
      <c r="AG790" s="20">
        <f>IFERROR(VLOOKUP($E790,INPUTS!$A$44:$G$103,6,0),SCENARIOS!$M$24)</f>
        <v>0.2</v>
      </c>
      <c r="AH790" s="15">
        <f t="shared" si="926"/>
        <v>16608.6332832033</v>
      </c>
      <c r="AI790" s="20">
        <f>IFERROR(VLOOKUP($E790,INPUTS!$A$44:$G$103,7,0),SCENARIOS!$N$24)</f>
        <v>0.25</v>
      </c>
      <c r="AJ790" s="15">
        <f t="shared" si="927"/>
        <v>25871.7235082906</v>
      </c>
      <c r="AL790" t="str">
        <f t="shared" si="930"/>
        <v>N</v>
      </c>
      <c r="AM790" s="21">
        <f t="shared" si="931"/>
        <v>103486.894033163</v>
      </c>
    </row>
    <row r="791" ht="15" customHeight="1" spans="1:39">
      <c r="A791" s="24" t="s">
        <v>2541</v>
      </c>
      <c r="B791" s="52" t="s">
        <v>445</v>
      </c>
      <c r="C791" s="52" t="s">
        <v>446</v>
      </c>
      <c r="D791" s="52" t="s">
        <v>929</v>
      </c>
      <c r="E791" s="10" t="s">
        <v>448</v>
      </c>
      <c r="F791" s="52" t="s">
        <v>447</v>
      </c>
      <c r="G791" s="52" t="s">
        <v>177</v>
      </c>
      <c r="H791" s="52" t="s">
        <v>505</v>
      </c>
      <c r="I791" s="52" t="s">
        <v>504</v>
      </c>
      <c r="J791" s="52" t="s">
        <v>173</v>
      </c>
      <c r="K791" s="52" t="s">
        <v>931</v>
      </c>
      <c r="L791" s="53" t="s">
        <v>293</v>
      </c>
      <c r="M791" s="13">
        <v>859</v>
      </c>
      <c r="N791" s="14">
        <f t="shared" si="928"/>
        <v>2.35342465753425</v>
      </c>
      <c r="O791" s="15">
        <v>6520</v>
      </c>
      <c r="P791" s="15">
        <f t="shared" si="897"/>
        <v>5600680</v>
      </c>
      <c r="Q791" s="16">
        <f>IFERROR(VLOOKUP(G791,SCENARIOS!$A$13:$E$18,3,0),0.025)</f>
        <v>0.045</v>
      </c>
      <c r="R791" s="52">
        <f>IFERROR(VLOOKUP(L791,INPUTS!$A$107:$B$120,2,0),0.0082)</f>
        <v>0.0079</v>
      </c>
      <c r="S791" s="52">
        <f t="shared" si="898"/>
        <v>51.508</v>
      </c>
      <c r="T791" s="15">
        <f t="shared" si="899"/>
        <v>44245.372</v>
      </c>
      <c r="U791" s="15">
        <f>T791/INPUTS!$B$7*1000</f>
        <v>55306715</v>
      </c>
      <c r="V791" s="15">
        <f>T791*INPUTS!$B$6</f>
        <v>139815.37552</v>
      </c>
      <c r="W791" s="54" t="s">
        <v>396</v>
      </c>
      <c r="X791" s="54" t="s">
        <v>396</v>
      </c>
      <c r="Y791" s="67">
        <f>IFERROR(VLOOKUP(E791,INPUTS!$A$44:$B$103,2,0),0)</f>
        <v>0</v>
      </c>
      <c r="Z791" s="15">
        <f t="shared" si="924"/>
        <v>0</v>
      </c>
      <c r="AA791" s="20">
        <f>IFERROR(VLOOKUP(E791,INPUTS!$A$44:$C$103,3,0),SCENARIOS!$J$24)</f>
        <v>0.01</v>
      </c>
      <c r="AB791" s="15">
        <f t="shared" ref="AB791:AF791" si="949">$T791*AA791*(1+$Q791)^AB$2</f>
        <v>551.377834111433</v>
      </c>
      <c r="AC791" s="20">
        <f>IFERROR(VLOOKUP($E791,INPUTS!$A$44:$G$103,4,0),SCENARIOS!$K$24)</f>
        <v>0.05</v>
      </c>
      <c r="AD791" s="15">
        <f t="shared" si="949"/>
        <v>3435.58548845984</v>
      </c>
      <c r="AE791" s="20">
        <f>IFERROR(VLOOKUP($E791,INPUTS!$A$44:$G$103,5,0),SCENARIOS!$L$24)</f>
        <v>0.1</v>
      </c>
      <c r="AF791" s="15">
        <f t="shared" si="949"/>
        <v>8562.72916196369</v>
      </c>
      <c r="AG791" s="20">
        <f>IFERROR(VLOOKUP($E791,INPUTS!$A$44:$G$103,6,0),SCENARIOS!$M$24)</f>
        <v>0.2</v>
      </c>
      <c r="AH791" s="15">
        <f t="shared" si="926"/>
        <v>21341.4368373096</v>
      </c>
      <c r="AI791" s="20">
        <f>IFERROR(VLOOKUP($E791,INPUTS!$A$44:$G$103,7,0),SCENARIOS!$N$24)</f>
        <v>0.25</v>
      </c>
      <c r="AJ791" s="15">
        <f t="shared" si="927"/>
        <v>33244.1413877754</v>
      </c>
      <c r="AL791" t="str">
        <f t="shared" si="930"/>
        <v>N</v>
      </c>
      <c r="AM791" s="21">
        <f t="shared" si="931"/>
        <v>132976.565551101</v>
      </c>
    </row>
    <row r="792" ht="15" customHeight="1" spans="1:39">
      <c r="A792" s="6" t="s">
        <v>2542</v>
      </c>
      <c r="B792" s="52" t="s">
        <v>445</v>
      </c>
      <c r="C792" s="52" t="s">
        <v>446</v>
      </c>
      <c r="D792" s="52" t="s">
        <v>929</v>
      </c>
      <c r="E792" s="10" t="s">
        <v>448</v>
      </c>
      <c r="F792" s="52" t="s">
        <v>447</v>
      </c>
      <c r="G792" s="52" t="s">
        <v>177</v>
      </c>
      <c r="H792" s="52" t="s">
        <v>432</v>
      </c>
      <c r="I792" s="52" t="s">
        <v>431</v>
      </c>
      <c r="J792" s="52" t="s">
        <v>173</v>
      </c>
      <c r="K792" s="52" t="s">
        <v>931</v>
      </c>
      <c r="L792" s="53" t="s">
        <v>295</v>
      </c>
      <c r="M792" s="13">
        <v>859</v>
      </c>
      <c r="N792" s="14">
        <f t="shared" si="928"/>
        <v>2.35342465753425</v>
      </c>
      <c r="O792" s="15">
        <v>5560</v>
      </c>
      <c r="P792" s="15">
        <f t="shared" si="897"/>
        <v>4776040</v>
      </c>
      <c r="Q792" s="16">
        <f>IFERROR(VLOOKUP(G792,SCENARIOS!$A$13:$E$18,3,0),0.025)</f>
        <v>0.045</v>
      </c>
      <c r="R792" s="52">
        <f>IFERROR(VLOOKUP(L792,INPUTS!$A$107:$B$120,2,0),0.0082)</f>
        <v>0.0089</v>
      </c>
      <c r="S792" s="52">
        <f t="shared" si="898"/>
        <v>49.484</v>
      </c>
      <c r="T792" s="15">
        <f t="shared" si="899"/>
        <v>42506.756</v>
      </c>
      <c r="U792" s="15">
        <f>T792/INPUTS!$B$7*1000</f>
        <v>53133445</v>
      </c>
      <c r="V792" s="15">
        <f>T792*INPUTS!$B$6</f>
        <v>134321.34896</v>
      </c>
      <c r="W792" s="54" t="s">
        <v>521</v>
      </c>
      <c r="X792" s="54" t="s">
        <v>396</v>
      </c>
      <c r="Y792" s="67">
        <f>IFERROR(VLOOKUP(E792,INPUTS!$A$44:$B$103,2,0),0)</f>
        <v>0</v>
      </c>
      <c r="Z792" s="15">
        <f t="shared" si="924"/>
        <v>0</v>
      </c>
      <c r="AA792" s="20">
        <f>IFERROR(VLOOKUP(E792,INPUTS!$A$44:$C$103,3,0),SCENARIOS!$J$24)</f>
        <v>0.01</v>
      </c>
      <c r="AB792" s="15">
        <f t="shared" ref="AB792:AF792" si="950">$T792*AA792*(1+$Q792)^AB$2</f>
        <v>529.711515554286</v>
      </c>
      <c r="AC792" s="20">
        <f>IFERROR(VLOOKUP($E792,INPUTS!$A$44:$G$103,4,0),SCENARIOS!$K$24)</f>
        <v>0.05</v>
      </c>
      <c r="AD792" s="15">
        <f t="shared" si="950"/>
        <v>3300.58461425306</v>
      </c>
      <c r="AE792" s="20">
        <f>IFERROR(VLOOKUP($E792,INPUTS!$A$44:$G$103,5,0),SCENARIOS!$L$24)</f>
        <v>0.1</v>
      </c>
      <c r="AF792" s="15">
        <f t="shared" si="950"/>
        <v>8226.25785995595</v>
      </c>
      <c r="AG792" s="20">
        <f>IFERROR(VLOOKUP($E792,INPUTS!$A$44:$G$103,6,0),SCENARIOS!$M$24)</f>
        <v>0.2</v>
      </c>
      <c r="AH792" s="15">
        <f t="shared" si="926"/>
        <v>20502.8279191083</v>
      </c>
      <c r="AI792" s="20">
        <f>IFERROR(VLOOKUP($E792,INPUTS!$A$44:$G$103,7,0),SCENARIOS!$N$24)</f>
        <v>0.25</v>
      </c>
      <c r="AJ792" s="15">
        <f t="shared" si="927"/>
        <v>31937.8172795037</v>
      </c>
      <c r="AL792" t="str">
        <f t="shared" si="930"/>
        <v>N</v>
      </c>
      <c r="AM792" s="21">
        <f t="shared" si="931"/>
        <v>127751.269118015</v>
      </c>
    </row>
    <row r="793" ht="15" customHeight="1" spans="1:39">
      <c r="A793" s="24" t="s">
        <v>2543</v>
      </c>
      <c r="B793" s="52" t="s">
        <v>445</v>
      </c>
      <c r="C793" s="52" t="s">
        <v>446</v>
      </c>
      <c r="D793" s="52" t="s">
        <v>929</v>
      </c>
      <c r="E793" s="10" t="s">
        <v>448</v>
      </c>
      <c r="F793" s="52" t="s">
        <v>447</v>
      </c>
      <c r="G793" s="52" t="s">
        <v>177</v>
      </c>
      <c r="H793" s="52" t="s">
        <v>567</v>
      </c>
      <c r="I793" s="52" t="s">
        <v>431</v>
      </c>
      <c r="J793" s="52" t="s">
        <v>173</v>
      </c>
      <c r="K793" s="52" t="s">
        <v>931</v>
      </c>
      <c r="L793" s="53" t="s">
        <v>291</v>
      </c>
      <c r="M793" s="13">
        <v>859</v>
      </c>
      <c r="N793" s="14">
        <f t="shared" si="928"/>
        <v>2.35342465753425</v>
      </c>
      <c r="O793" s="15">
        <v>6510</v>
      </c>
      <c r="P793" s="15">
        <f t="shared" si="897"/>
        <v>5592090</v>
      </c>
      <c r="Q793" s="16">
        <f>IFERROR(VLOOKUP(G793,SCENARIOS!$A$13:$E$18,3,0),0.025)</f>
        <v>0.045</v>
      </c>
      <c r="R793" s="52">
        <f>IFERROR(VLOOKUP(L793,INPUTS!$A$107:$B$120,2,0),0.0082)</f>
        <v>0.0079</v>
      </c>
      <c r="S793" s="52">
        <f t="shared" si="898"/>
        <v>51.429</v>
      </c>
      <c r="T793" s="15">
        <f t="shared" si="899"/>
        <v>44177.511</v>
      </c>
      <c r="U793" s="15">
        <f>T793/INPUTS!$B$7*1000</f>
        <v>55221888.75</v>
      </c>
      <c r="V793" s="15">
        <f>T793*INPUTS!$B$6</f>
        <v>139600.93476</v>
      </c>
      <c r="W793" s="54" t="s">
        <v>521</v>
      </c>
      <c r="X793" s="54" t="s">
        <v>396</v>
      </c>
      <c r="Y793" s="67">
        <f>IFERROR(VLOOKUP(E793,INPUTS!$A$44:$B$103,2,0),0)</f>
        <v>0</v>
      </c>
      <c r="Z793" s="15">
        <f t="shared" si="924"/>
        <v>0</v>
      </c>
      <c r="AA793" s="20">
        <f>IFERROR(VLOOKUP(E793,INPUTS!$A$44:$C$103,3,0),SCENARIOS!$J$24)</f>
        <v>0.01</v>
      </c>
      <c r="AB793" s="15">
        <f t="shared" ref="AB793:AF793" si="951">$T793*AA793*(1+$Q793)^AB$2</f>
        <v>550.532162586722</v>
      </c>
      <c r="AC793" s="20">
        <f>IFERROR(VLOOKUP($E793,INPUTS!$A$44:$G$103,4,0),SCENARIOS!$K$24)</f>
        <v>0.05</v>
      </c>
      <c r="AD793" s="15">
        <f t="shared" si="951"/>
        <v>3430.31618556343</v>
      </c>
      <c r="AE793" s="20">
        <f>IFERROR(VLOOKUP($E793,INPUTS!$A$44:$G$103,5,0),SCENARIOS!$L$24)</f>
        <v>0.1</v>
      </c>
      <c r="AF793" s="15">
        <f t="shared" si="951"/>
        <v>8549.59614177662</v>
      </c>
      <c r="AG793" s="20">
        <f>IFERROR(VLOOKUP($E793,INPUTS!$A$44:$G$103,6,0),SCENARIOS!$M$24)</f>
        <v>0.2</v>
      </c>
      <c r="AH793" s="15">
        <f t="shared" si="926"/>
        <v>21308.7045722217</v>
      </c>
      <c r="AI793" s="20">
        <f>IFERROR(VLOOKUP($E793,INPUTS!$A$44:$G$103,7,0),SCENARIOS!$N$24)</f>
        <v>0.25</v>
      </c>
      <c r="AJ793" s="15">
        <f t="shared" si="927"/>
        <v>33193.1534408616</v>
      </c>
      <c r="AL793" t="str">
        <f t="shared" si="930"/>
        <v>N</v>
      </c>
      <c r="AM793" s="21">
        <f t="shared" si="931"/>
        <v>132772.613763446</v>
      </c>
    </row>
    <row r="794" ht="15" customHeight="1" spans="1:39">
      <c r="A794" s="6" t="s">
        <v>2544</v>
      </c>
      <c r="B794" s="52" t="s">
        <v>445</v>
      </c>
      <c r="C794" s="52" t="s">
        <v>446</v>
      </c>
      <c r="D794" s="52" t="s">
        <v>929</v>
      </c>
      <c r="E794" s="10" t="s">
        <v>448</v>
      </c>
      <c r="F794" s="52" t="s">
        <v>447</v>
      </c>
      <c r="G794" s="52" t="s">
        <v>177</v>
      </c>
      <c r="H794" s="52" t="s">
        <v>428</v>
      </c>
      <c r="I794" s="52" t="s">
        <v>427</v>
      </c>
      <c r="J794" s="52" t="s">
        <v>173</v>
      </c>
      <c r="K794" s="52" t="s">
        <v>931</v>
      </c>
      <c r="L794" s="53" t="s">
        <v>295</v>
      </c>
      <c r="M794" s="13">
        <v>859</v>
      </c>
      <c r="N794" s="14">
        <f t="shared" si="928"/>
        <v>2.35342465753425</v>
      </c>
      <c r="O794" s="15">
        <v>5990</v>
      </c>
      <c r="P794" s="15">
        <f t="shared" si="897"/>
        <v>5145410</v>
      </c>
      <c r="Q794" s="16">
        <f>IFERROR(VLOOKUP(G794,SCENARIOS!$A$13:$E$18,3,0),0.025)</f>
        <v>0.045</v>
      </c>
      <c r="R794" s="52">
        <f>IFERROR(VLOOKUP(L794,INPUTS!$A$107:$B$120,2,0),0.0082)</f>
        <v>0.0089</v>
      </c>
      <c r="S794" s="52">
        <f t="shared" si="898"/>
        <v>53.311</v>
      </c>
      <c r="T794" s="15">
        <f t="shared" si="899"/>
        <v>45794.149</v>
      </c>
      <c r="U794" s="15">
        <f>T794/INPUTS!$B$7*1000</f>
        <v>57242686.25</v>
      </c>
      <c r="V794" s="15">
        <f>T794*INPUTS!$B$6</f>
        <v>144709.51084</v>
      </c>
      <c r="W794" s="54" t="s">
        <v>521</v>
      </c>
      <c r="X794" s="54" t="s">
        <v>396</v>
      </c>
      <c r="Y794" s="67">
        <f>IFERROR(VLOOKUP(E794,INPUTS!$A$44:$B$103,2,0),0)</f>
        <v>0</v>
      </c>
      <c r="Z794" s="15">
        <f t="shared" si="924"/>
        <v>0</v>
      </c>
      <c r="AA794" s="20">
        <f>IFERROR(VLOOKUP(E794,INPUTS!$A$44:$C$103,3,0),SCENARIOS!$J$24)</f>
        <v>0.01</v>
      </c>
      <c r="AB794" s="15">
        <f t="shared" ref="AB794:AF794" si="952">$T794*AA794*(1+$Q794)^AB$2</f>
        <v>570.678413339959</v>
      </c>
      <c r="AC794" s="20">
        <f>IFERROR(VLOOKUP($E794,INPUTS!$A$44:$G$103,4,0),SCENARIOS!$K$24)</f>
        <v>0.05</v>
      </c>
      <c r="AD794" s="15">
        <f t="shared" si="952"/>
        <v>3555.845654564</v>
      </c>
      <c r="AE794" s="20">
        <f>IFERROR(VLOOKUP($E794,INPUTS!$A$44:$G$103,5,0),SCENARIOS!$L$24)</f>
        <v>0.1</v>
      </c>
      <c r="AF794" s="15">
        <f t="shared" si="952"/>
        <v>8862.46125560002</v>
      </c>
      <c r="AG794" s="20">
        <f>IFERROR(VLOOKUP($E794,INPUTS!$A$44:$G$103,6,0),SCENARIOS!$M$24)</f>
        <v>0.2</v>
      </c>
      <c r="AH794" s="15">
        <f t="shared" si="926"/>
        <v>22088.4782797587</v>
      </c>
      <c r="AI794" s="20">
        <f>IFERROR(VLOOKUP($E794,INPUTS!$A$44:$G$103,7,0),SCENARIOS!$N$24)</f>
        <v>0.25</v>
      </c>
      <c r="AJ794" s="15">
        <f t="shared" si="927"/>
        <v>34407.8283280984</v>
      </c>
      <c r="AL794" t="str">
        <f t="shared" si="930"/>
        <v>Y</v>
      </c>
      <c r="AM794" s="21">
        <f t="shared" si="931"/>
        <v>137631.313312394</v>
      </c>
    </row>
    <row r="795" ht="15" customHeight="1" spans="1:39">
      <c r="A795" s="24" t="s">
        <v>2545</v>
      </c>
      <c r="B795" s="52" t="s">
        <v>445</v>
      </c>
      <c r="C795" s="52" t="s">
        <v>446</v>
      </c>
      <c r="D795" s="52" t="s">
        <v>929</v>
      </c>
      <c r="E795" s="10" t="s">
        <v>448</v>
      </c>
      <c r="F795" s="52" t="s">
        <v>447</v>
      </c>
      <c r="G795" s="52" t="s">
        <v>177</v>
      </c>
      <c r="H795" s="52" t="s">
        <v>249</v>
      </c>
      <c r="I795" s="52" t="s">
        <v>930</v>
      </c>
      <c r="J795" s="52" t="s">
        <v>169</v>
      </c>
      <c r="K795" s="52" t="s">
        <v>931</v>
      </c>
      <c r="L795" s="53" t="s">
        <v>295</v>
      </c>
      <c r="M795" s="13">
        <v>859</v>
      </c>
      <c r="N795" s="14">
        <f t="shared" si="928"/>
        <v>2.35342465753425</v>
      </c>
      <c r="O795" s="15">
        <v>11620</v>
      </c>
      <c r="P795" s="15">
        <f t="shared" si="897"/>
        <v>9981580</v>
      </c>
      <c r="Q795" s="16">
        <f>IFERROR(VLOOKUP(G795,SCENARIOS!$A$13:$E$18,3,0),0.025)</f>
        <v>0.045</v>
      </c>
      <c r="R795" s="52">
        <f>IFERROR(VLOOKUP(L795,INPUTS!$A$107:$B$120,2,0),0.0082)</f>
        <v>0.0089</v>
      </c>
      <c r="S795" s="52">
        <f t="shared" si="898"/>
        <v>103.418</v>
      </c>
      <c r="T795" s="15">
        <f t="shared" si="899"/>
        <v>88836.062</v>
      </c>
      <c r="U795" s="15">
        <f>T795/INPUTS!$B$7*1000</f>
        <v>111045077.5</v>
      </c>
      <c r="V795" s="15">
        <f>T795*INPUTS!$B$6</f>
        <v>280721.95592</v>
      </c>
      <c r="W795" s="54" t="s">
        <v>396</v>
      </c>
      <c r="X795" s="54" t="s">
        <v>396</v>
      </c>
      <c r="Y795" s="67">
        <f>IFERROR(VLOOKUP(E795,INPUTS!$A$44:$B$103,2,0),0)</f>
        <v>0</v>
      </c>
      <c r="Z795" s="15">
        <f t="shared" si="924"/>
        <v>0</v>
      </c>
      <c r="AA795" s="20">
        <f>IFERROR(VLOOKUP(E795,INPUTS!$A$44:$C$103,3,0),SCENARIOS!$J$24)</f>
        <v>0.01</v>
      </c>
      <c r="AB795" s="15">
        <f t="shared" ref="AB795:AF795" si="953">$T795*AA795*(1+$Q795)^AB$2</f>
        <v>1107.05895876633</v>
      </c>
      <c r="AC795" s="20">
        <f>IFERROR(VLOOKUP($E795,INPUTS!$A$44:$G$103,4,0),SCENARIOS!$K$24)</f>
        <v>0.05</v>
      </c>
      <c r="AD795" s="15">
        <f t="shared" si="953"/>
        <v>6897.98439165838</v>
      </c>
      <c r="AE795" s="20">
        <f>IFERROR(VLOOKUP($E795,INPUTS!$A$44:$G$103,5,0),SCENARIOS!$L$24)</f>
        <v>0.1</v>
      </c>
      <c r="AF795" s="15">
        <f t="shared" si="953"/>
        <v>17192.2871101957</v>
      </c>
      <c r="AG795" s="20">
        <f>IFERROR(VLOOKUP($E795,INPUTS!$A$44:$G$103,6,0),SCENARIOS!$M$24)</f>
        <v>0.2</v>
      </c>
      <c r="AH795" s="15">
        <f t="shared" si="926"/>
        <v>42849.435327345</v>
      </c>
      <c r="AI795" s="20">
        <f>IFERROR(VLOOKUP($E795,INPUTS!$A$44:$G$103,7,0),SCENARIOS!$N$24)</f>
        <v>0.25</v>
      </c>
      <c r="AJ795" s="15">
        <f t="shared" si="927"/>
        <v>66747.7404294663</v>
      </c>
      <c r="AL795" t="str">
        <f t="shared" si="930"/>
        <v>N</v>
      </c>
      <c r="AM795" s="21">
        <f t="shared" si="931"/>
        <v>266990.961717865</v>
      </c>
    </row>
    <row r="796" ht="15" customHeight="1" spans="1:39">
      <c r="A796" s="6" t="s">
        <v>2546</v>
      </c>
      <c r="B796" s="52" t="s">
        <v>445</v>
      </c>
      <c r="C796" s="52" t="s">
        <v>446</v>
      </c>
      <c r="D796" s="52" t="s">
        <v>929</v>
      </c>
      <c r="E796" s="10" t="s">
        <v>448</v>
      </c>
      <c r="F796" s="52" t="s">
        <v>447</v>
      </c>
      <c r="G796" s="52" t="s">
        <v>177</v>
      </c>
      <c r="H796" s="52" t="s">
        <v>256</v>
      </c>
      <c r="I796" s="52" t="s">
        <v>930</v>
      </c>
      <c r="J796" s="52" t="s">
        <v>169</v>
      </c>
      <c r="K796" s="52" t="s">
        <v>931</v>
      </c>
      <c r="L796" s="53" t="s">
        <v>295</v>
      </c>
      <c r="M796" s="13">
        <v>572</v>
      </c>
      <c r="N796" s="14">
        <f t="shared" si="928"/>
        <v>1.56712328767123</v>
      </c>
      <c r="O796" s="15">
        <v>10960</v>
      </c>
      <c r="P796" s="15">
        <f t="shared" si="897"/>
        <v>6269120</v>
      </c>
      <c r="Q796" s="16">
        <f>IFERROR(VLOOKUP(G796,SCENARIOS!$A$13:$E$18,3,0),0.025)</f>
        <v>0.045</v>
      </c>
      <c r="R796" s="52">
        <f>IFERROR(VLOOKUP(L796,INPUTS!$A$107:$B$120,2,0),0.0082)</f>
        <v>0.0089</v>
      </c>
      <c r="S796" s="52">
        <f t="shared" si="898"/>
        <v>97.544</v>
      </c>
      <c r="T796" s="15">
        <f t="shared" si="899"/>
        <v>55795.168</v>
      </c>
      <c r="U796" s="15">
        <f>T796/INPUTS!$B$7*1000</f>
        <v>69743960</v>
      </c>
      <c r="V796" s="15">
        <f>T796*INPUTS!$B$6</f>
        <v>176312.73088</v>
      </c>
      <c r="W796" s="54" t="s">
        <v>396</v>
      </c>
      <c r="X796" s="54" t="s">
        <v>396</v>
      </c>
      <c r="Y796" s="67">
        <f>IFERROR(VLOOKUP(E796,INPUTS!$A$44:$B$103,2,0),0)</f>
        <v>0</v>
      </c>
      <c r="Z796" s="15">
        <f t="shared" si="924"/>
        <v>0</v>
      </c>
      <c r="AA796" s="20">
        <f>IFERROR(VLOOKUP(E796,INPUTS!$A$44:$C$103,3,0),SCENARIOS!$J$24)</f>
        <v>0.01</v>
      </c>
      <c r="AB796" s="15">
        <f t="shared" ref="AB796:AF796" si="954">$T796*AA796*(1+$Q796)^AB$2</f>
        <v>695.309305699216</v>
      </c>
      <c r="AC796" s="20">
        <f>IFERROR(VLOOKUP($E796,INPUTS!$A$44:$G$103,4,0),SCENARIOS!$K$24)</f>
        <v>0.05</v>
      </c>
      <c r="AD796" s="15">
        <f t="shared" si="954"/>
        <v>4332.40948922249</v>
      </c>
      <c r="AE796" s="20">
        <f>IFERROR(VLOOKUP($E796,INPUTS!$A$44:$G$103,5,0),SCENARIOS!$L$24)</f>
        <v>0.1</v>
      </c>
      <c r="AF796" s="15">
        <f t="shared" si="954"/>
        <v>10797.9409039721</v>
      </c>
      <c r="AG796" s="20">
        <f>IFERROR(VLOOKUP($E796,INPUTS!$A$44:$G$103,6,0),SCENARIOS!$M$24)</f>
        <v>0.2</v>
      </c>
      <c r="AH796" s="15">
        <f t="shared" si="926"/>
        <v>26912.3978367518</v>
      </c>
      <c r="AI796" s="20">
        <f>IFERROR(VLOOKUP($E796,INPUTS!$A$44:$G$103,7,0),SCENARIOS!$N$24)</f>
        <v>0.25</v>
      </c>
      <c r="AJ796" s="15">
        <f t="shared" si="927"/>
        <v>41922.1801038689</v>
      </c>
      <c r="AL796" t="str">
        <f t="shared" si="930"/>
        <v>N</v>
      </c>
      <c r="AM796" s="21">
        <f t="shared" si="931"/>
        <v>167688.720415476</v>
      </c>
    </row>
    <row r="797" ht="15" customHeight="1" spans="1:39">
      <c r="A797" s="24" t="s">
        <v>2547</v>
      </c>
      <c r="B797" s="52" t="s">
        <v>445</v>
      </c>
      <c r="C797" s="52" t="s">
        <v>446</v>
      </c>
      <c r="D797" s="52" t="s">
        <v>929</v>
      </c>
      <c r="E797" s="10" t="s">
        <v>448</v>
      </c>
      <c r="F797" s="52" t="s">
        <v>447</v>
      </c>
      <c r="G797" s="52" t="s">
        <v>177</v>
      </c>
      <c r="H797" s="52" t="s">
        <v>248</v>
      </c>
      <c r="I797" s="52" t="s">
        <v>930</v>
      </c>
      <c r="J797" s="52" t="s">
        <v>169</v>
      </c>
      <c r="K797" s="52" t="s">
        <v>931</v>
      </c>
      <c r="L797" s="53" t="s">
        <v>295</v>
      </c>
      <c r="M797" s="13">
        <v>572</v>
      </c>
      <c r="N797" s="14">
        <f t="shared" si="928"/>
        <v>1.56712328767123</v>
      </c>
      <c r="O797" s="15">
        <v>13190</v>
      </c>
      <c r="P797" s="15">
        <f t="shared" si="897"/>
        <v>7544680</v>
      </c>
      <c r="Q797" s="16">
        <f>IFERROR(VLOOKUP(G797,SCENARIOS!$A$13:$E$18,3,0),0.025)</f>
        <v>0.045</v>
      </c>
      <c r="R797" s="52">
        <f>IFERROR(VLOOKUP(L797,INPUTS!$A$107:$B$120,2,0),0.0082)</f>
        <v>0.0089</v>
      </c>
      <c r="S797" s="52">
        <f t="shared" si="898"/>
        <v>117.391</v>
      </c>
      <c r="T797" s="15">
        <f t="shared" si="899"/>
        <v>67147.652</v>
      </c>
      <c r="U797" s="15">
        <f>T797/INPUTS!$B$7*1000</f>
        <v>83934565</v>
      </c>
      <c r="V797" s="15">
        <f>T797*INPUTS!$B$6</f>
        <v>212186.58032</v>
      </c>
      <c r="W797" s="54" t="s">
        <v>396</v>
      </c>
      <c r="X797" s="54" t="s">
        <v>396</v>
      </c>
      <c r="Y797" s="67">
        <f>IFERROR(VLOOKUP(E797,INPUTS!$A$44:$B$103,2,0),0)</f>
        <v>0</v>
      </c>
      <c r="Z797" s="15">
        <f t="shared" si="924"/>
        <v>0</v>
      </c>
      <c r="AA797" s="20">
        <f>IFERROR(VLOOKUP(E797,INPUTS!$A$44:$C$103,3,0),SCENARIOS!$J$24)</f>
        <v>0.01</v>
      </c>
      <c r="AB797" s="15">
        <f t="shared" ref="AB797:AF797" si="955">$T797*AA797*(1+$Q797)^AB$2</f>
        <v>836.781910782177</v>
      </c>
      <c r="AC797" s="20">
        <f>IFERROR(VLOOKUP($E797,INPUTS!$A$44:$G$103,4,0),SCENARIOS!$K$24)</f>
        <v>0.05</v>
      </c>
      <c r="AD797" s="15">
        <f t="shared" si="955"/>
        <v>5213.91251485809</v>
      </c>
      <c r="AE797" s="20">
        <f>IFERROR(VLOOKUP($E797,INPUTS!$A$44:$G$103,5,0),SCENARIOS!$L$24)</f>
        <v>0.1</v>
      </c>
      <c r="AF797" s="15">
        <f t="shared" si="955"/>
        <v>12994.9672010394</v>
      </c>
      <c r="AG797" s="20">
        <f>IFERROR(VLOOKUP($E797,INPUTS!$A$44:$G$103,6,0),SCENARIOS!$M$24)</f>
        <v>0.2</v>
      </c>
      <c r="AH797" s="15">
        <f t="shared" si="926"/>
        <v>32388.1868126603</v>
      </c>
      <c r="AI797" s="20">
        <f>IFERROR(VLOOKUP($E797,INPUTS!$A$44:$G$103,7,0),SCENARIOS!$N$24)</f>
        <v>0.25</v>
      </c>
      <c r="AJ797" s="15">
        <f t="shared" si="927"/>
        <v>50451.9667490904</v>
      </c>
      <c r="AL797" t="str">
        <f t="shared" si="930"/>
        <v>N</v>
      </c>
      <c r="AM797" s="21">
        <f t="shared" si="931"/>
        <v>201807.866996362</v>
      </c>
    </row>
    <row r="798" ht="15" customHeight="1" spans="1:39">
      <c r="A798" s="6" t="s">
        <v>2548</v>
      </c>
      <c r="B798" s="52" t="s">
        <v>445</v>
      </c>
      <c r="C798" s="52" t="s">
        <v>446</v>
      </c>
      <c r="D798" s="52" t="s">
        <v>929</v>
      </c>
      <c r="E798" s="10" t="s">
        <v>448</v>
      </c>
      <c r="F798" s="52" t="s">
        <v>447</v>
      </c>
      <c r="G798" s="52" t="s">
        <v>177</v>
      </c>
      <c r="H798" s="52" t="s">
        <v>251</v>
      </c>
      <c r="I798" s="52" t="s">
        <v>930</v>
      </c>
      <c r="J798" s="52" t="s">
        <v>169</v>
      </c>
      <c r="K798" s="52" t="s">
        <v>931</v>
      </c>
      <c r="L798" s="53" t="s">
        <v>295</v>
      </c>
      <c r="M798" s="13">
        <v>572</v>
      </c>
      <c r="N798" s="14">
        <f t="shared" si="928"/>
        <v>1.56712328767123</v>
      </c>
      <c r="O798" s="15">
        <v>11770</v>
      </c>
      <c r="P798" s="15">
        <f t="shared" si="897"/>
        <v>6732440</v>
      </c>
      <c r="Q798" s="16">
        <f>IFERROR(VLOOKUP(G798,SCENARIOS!$A$13:$E$18,3,0),0.025)</f>
        <v>0.045</v>
      </c>
      <c r="R798" s="52">
        <f>IFERROR(VLOOKUP(L798,INPUTS!$A$107:$B$120,2,0),0.0082)</f>
        <v>0.0089</v>
      </c>
      <c r="S798" s="52">
        <f t="shared" si="898"/>
        <v>104.753</v>
      </c>
      <c r="T798" s="15">
        <f t="shared" si="899"/>
        <v>59918.716</v>
      </c>
      <c r="U798" s="15">
        <f>T798/INPUTS!$B$7*1000</f>
        <v>74898395</v>
      </c>
      <c r="V798" s="15">
        <f>T798*INPUTS!$B$6</f>
        <v>189343.14256</v>
      </c>
      <c r="W798" s="54" t="s">
        <v>396</v>
      </c>
      <c r="X798" s="54" t="s">
        <v>396</v>
      </c>
      <c r="Y798" s="67">
        <f>IFERROR(VLOOKUP(E798,INPUTS!$A$44:$B$103,2,0),0)</f>
        <v>0</v>
      </c>
      <c r="Z798" s="15">
        <f t="shared" si="924"/>
        <v>0</v>
      </c>
      <c r="AA798" s="20">
        <f>IFERROR(VLOOKUP(E798,INPUTS!$A$44:$C$103,3,0),SCENARIOS!$J$24)</f>
        <v>0.01</v>
      </c>
      <c r="AB798" s="15">
        <f t="shared" ref="AB798:AF798" si="956">$T798*AA798*(1+$Q798)^AB$2</f>
        <v>746.696216065673</v>
      </c>
      <c r="AC798" s="20">
        <f>IFERROR(VLOOKUP($E798,INPUTS!$A$44:$G$103,4,0),SCENARIOS!$K$24)</f>
        <v>0.05</v>
      </c>
      <c r="AD798" s="15">
        <f t="shared" si="956"/>
        <v>4652.59668687488</v>
      </c>
      <c r="AE798" s="20">
        <f>IFERROR(VLOOKUP($E798,INPUTS!$A$44:$G$103,5,0),SCENARIOS!$L$24)</f>
        <v>0.1</v>
      </c>
      <c r="AF798" s="15">
        <f t="shared" si="956"/>
        <v>11595.9639087365</v>
      </c>
      <c r="AG798" s="20">
        <f>IFERROR(VLOOKUP($E798,INPUTS!$A$44:$G$103,6,0),SCENARIOS!$M$24)</f>
        <v>0.2</v>
      </c>
      <c r="AH798" s="15">
        <f t="shared" si="926"/>
        <v>28901.3615454899</v>
      </c>
      <c r="AI798" s="20">
        <f>IFERROR(VLOOKUP($E798,INPUTS!$A$44:$G$103,7,0),SCENARIOS!$N$24)</f>
        <v>0.25</v>
      </c>
      <c r="AJ798" s="15">
        <f t="shared" si="927"/>
        <v>45020.4434144651</v>
      </c>
      <c r="AL798" t="str">
        <f t="shared" si="930"/>
        <v>N</v>
      </c>
      <c r="AM798" s="21">
        <f t="shared" si="931"/>
        <v>180081.77365786</v>
      </c>
    </row>
    <row r="799" ht="15" customHeight="1" spans="1:39">
      <c r="A799" s="24" t="s">
        <v>2549</v>
      </c>
      <c r="B799" s="52" t="s">
        <v>445</v>
      </c>
      <c r="C799" s="52" t="s">
        <v>446</v>
      </c>
      <c r="D799" s="52" t="s">
        <v>929</v>
      </c>
      <c r="E799" s="10" t="s">
        <v>448</v>
      </c>
      <c r="F799" s="52" t="s">
        <v>447</v>
      </c>
      <c r="G799" s="52" t="s">
        <v>177</v>
      </c>
      <c r="H799" s="52" t="s">
        <v>254</v>
      </c>
      <c r="I799" s="52" t="s">
        <v>930</v>
      </c>
      <c r="J799" s="52" t="s">
        <v>169</v>
      </c>
      <c r="K799" s="52" t="s">
        <v>931</v>
      </c>
      <c r="L799" s="53" t="s">
        <v>291</v>
      </c>
      <c r="M799" s="13">
        <v>572</v>
      </c>
      <c r="N799" s="14">
        <f t="shared" si="928"/>
        <v>1.56712328767123</v>
      </c>
      <c r="O799" s="15">
        <v>11050</v>
      </c>
      <c r="P799" s="15">
        <f t="shared" si="897"/>
        <v>6320600</v>
      </c>
      <c r="Q799" s="16">
        <f>IFERROR(VLOOKUP(G799,SCENARIOS!$A$13:$E$18,3,0),0.025)</f>
        <v>0.045</v>
      </c>
      <c r="R799" s="52">
        <f>IFERROR(VLOOKUP(L799,INPUTS!$A$107:$B$120,2,0),0.0082)</f>
        <v>0.0079</v>
      </c>
      <c r="S799" s="52">
        <f t="shared" si="898"/>
        <v>87.295</v>
      </c>
      <c r="T799" s="15">
        <f t="shared" si="899"/>
        <v>49932.74</v>
      </c>
      <c r="U799" s="15">
        <f>T799/INPUTS!$B$7*1000</f>
        <v>62415925</v>
      </c>
      <c r="V799" s="15">
        <f>T799*INPUTS!$B$6</f>
        <v>157787.4584</v>
      </c>
      <c r="W799" s="54" t="s">
        <v>396</v>
      </c>
      <c r="X799" s="54" t="s">
        <v>396</v>
      </c>
      <c r="Y799" s="67">
        <f>IFERROR(VLOOKUP(E799,INPUTS!$A$44:$B$103,2,0),0)</f>
        <v>0</v>
      </c>
      <c r="Z799" s="15">
        <f t="shared" si="924"/>
        <v>0</v>
      </c>
      <c r="AA799" s="20">
        <f>IFERROR(VLOOKUP(E799,INPUTS!$A$44:$C$103,3,0),SCENARIOS!$J$24)</f>
        <v>0.01</v>
      </c>
      <c r="AB799" s="15">
        <f t="shared" ref="AB799:AF799" si="957">$T799*AA799*(1+$Q799)^AB$2</f>
        <v>622.252786855297</v>
      </c>
      <c r="AC799" s="20">
        <f>IFERROR(VLOOKUP($E799,INPUTS!$A$44:$G$103,4,0),SCENARIOS!$K$24)</f>
        <v>0.05</v>
      </c>
      <c r="AD799" s="15">
        <f t="shared" si="957"/>
        <v>3877.20091816695</v>
      </c>
      <c r="AE799" s="20">
        <f>IFERROR(VLOOKUP($E799,INPUTS!$A$44:$G$103,5,0),SCENARIOS!$L$24)</f>
        <v>0.1</v>
      </c>
      <c r="AF799" s="15">
        <f t="shared" si="957"/>
        <v>9663.39550574353</v>
      </c>
      <c r="AG799" s="20">
        <f>IFERROR(VLOOKUP($E799,INPUTS!$A$44:$G$103,6,0),SCENARIOS!$M$24)</f>
        <v>0.2</v>
      </c>
      <c r="AH799" s="15">
        <f t="shared" si="926"/>
        <v>24084.6978713119</v>
      </c>
      <c r="AI799" s="20">
        <f>IFERROR(VLOOKUP($E799,INPUTS!$A$44:$G$103,7,0),SCENARIOS!$N$24)</f>
        <v>0.25</v>
      </c>
      <c r="AJ799" s="15">
        <f t="shared" si="927"/>
        <v>37517.394326327</v>
      </c>
      <c r="AL799" t="str">
        <f t="shared" si="930"/>
        <v>N</v>
      </c>
      <c r="AM799" s="21">
        <f t="shared" si="931"/>
        <v>150069.577305308</v>
      </c>
    </row>
    <row r="800" ht="15" customHeight="1" spans="1:39">
      <c r="A800" s="6" t="s">
        <v>2550</v>
      </c>
      <c r="B800" s="52" t="s">
        <v>445</v>
      </c>
      <c r="C800" s="52" t="s">
        <v>446</v>
      </c>
      <c r="D800" s="52" t="s">
        <v>929</v>
      </c>
      <c r="E800" s="10" t="s">
        <v>448</v>
      </c>
      <c r="F800" s="52" t="s">
        <v>447</v>
      </c>
      <c r="G800" s="52" t="s">
        <v>177</v>
      </c>
      <c r="H800" s="52" t="s">
        <v>452</v>
      </c>
      <c r="I800" s="52" t="s">
        <v>451</v>
      </c>
      <c r="J800" s="52" t="s">
        <v>181</v>
      </c>
      <c r="K800" s="52" t="s">
        <v>931</v>
      </c>
      <c r="L800" s="53" t="s">
        <v>295</v>
      </c>
      <c r="M800" s="13">
        <v>572</v>
      </c>
      <c r="N800" s="14">
        <f t="shared" si="928"/>
        <v>1.56712328767123</v>
      </c>
      <c r="O800" s="15">
        <v>10820</v>
      </c>
      <c r="P800" s="15">
        <f t="shared" si="897"/>
        <v>6189040</v>
      </c>
      <c r="Q800" s="16">
        <f>IFERROR(VLOOKUP(G800,SCENARIOS!$A$13:$E$18,3,0),0.025)</f>
        <v>0.045</v>
      </c>
      <c r="R800" s="52">
        <f>IFERROR(VLOOKUP(L800,INPUTS!$A$107:$B$120,2,0),0.0082)</f>
        <v>0.0089</v>
      </c>
      <c r="S800" s="52">
        <f t="shared" si="898"/>
        <v>96.298</v>
      </c>
      <c r="T800" s="15">
        <f t="shared" si="899"/>
        <v>55082.456</v>
      </c>
      <c r="U800" s="15">
        <f>T800/INPUTS!$B$7*1000</f>
        <v>68853070</v>
      </c>
      <c r="V800" s="15">
        <f>T800*INPUTS!$B$6</f>
        <v>174060.56096</v>
      </c>
      <c r="W800" s="54" t="s">
        <v>521</v>
      </c>
      <c r="X800" s="54" t="s">
        <v>396</v>
      </c>
      <c r="Y800" s="67">
        <f>IFERROR(VLOOKUP(E800,INPUTS!$A$44:$B$103,2,0),0)</f>
        <v>0</v>
      </c>
      <c r="Z800" s="15">
        <f t="shared" si="924"/>
        <v>0</v>
      </c>
      <c r="AA800" s="20">
        <f>IFERROR(VLOOKUP(E800,INPUTS!$A$44:$C$103,3,0),SCENARIOS!$J$24)</f>
        <v>0.01</v>
      </c>
      <c r="AB800" s="15">
        <f t="shared" ref="AB800:AF800" si="958">$T800*AA800*(1+$Q800)^AB$2</f>
        <v>686.42761748773</v>
      </c>
      <c r="AC800" s="20">
        <f>IFERROR(VLOOKUP($E800,INPUTS!$A$44:$G$103,4,0),SCENARIOS!$K$24)</f>
        <v>0.05</v>
      </c>
      <c r="AD800" s="15">
        <f t="shared" si="958"/>
        <v>4277.06849209738</v>
      </c>
      <c r="AE800" s="20">
        <f>IFERROR(VLOOKUP($E800,INPUTS!$A$44:$G$103,5,0),SCENARIOS!$L$24)</f>
        <v>0.1</v>
      </c>
      <c r="AF800" s="15">
        <f t="shared" si="958"/>
        <v>10660.0110019141</v>
      </c>
      <c r="AG800" s="20">
        <f>IFERROR(VLOOKUP($E800,INPUTS!$A$44:$G$103,6,0),SCENARIOS!$M$24)</f>
        <v>0.2</v>
      </c>
      <c r="AH800" s="15">
        <f t="shared" si="926"/>
        <v>26568.6263315378</v>
      </c>
      <c r="AI800" s="20">
        <f>IFERROR(VLOOKUP($E800,INPUTS!$A$44:$G$103,7,0),SCENARIOS!$N$24)</f>
        <v>0.25</v>
      </c>
      <c r="AJ800" s="15">
        <f t="shared" si="927"/>
        <v>41386.677803272</v>
      </c>
      <c r="AL800" t="str">
        <f t="shared" si="930"/>
        <v>N</v>
      </c>
      <c r="AM800" s="21">
        <f t="shared" si="931"/>
        <v>165546.711213088</v>
      </c>
    </row>
    <row r="801" ht="15" customHeight="1" spans="1:39">
      <c r="A801" s="24" t="s">
        <v>2551</v>
      </c>
      <c r="B801" s="52" t="s">
        <v>671</v>
      </c>
      <c r="C801" s="52" t="s">
        <v>672</v>
      </c>
      <c r="D801" s="52" t="s">
        <v>929</v>
      </c>
      <c r="E801" s="10" t="s">
        <v>673</v>
      </c>
      <c r="F801" s="52" t="s">
        <v>439</v>
      </c>
      <c r="G801" s="52" t="s">
        <v>177</v>
      </c>
      <c r="H801" s="52" t="s">
        <v>224</v>
      </c>
      <c r="I801" s="52" t="s">
        <v>938</v>
      </c>
      <c r="J801" s="52" t="s">
        <v>165</v>
      </c>
      <c r="K801" s="52" t="s">
        <v>931</v>
      </c>
      <c r="L801" s="53" t="s">
        <v>1696</v>
      </c>
      <c r="M801" s="13">
        <v>1980</v>
      </c>
      <c r="N801" s="14">
        <f t="shared" si="928"/>
        <v>5.42465753424658</v>
      </c>
      <c r="O801" s="15">
        <v>5450</v>
      </c>
      <c r="P801" s="15">
        <f t="shared" si="897"/>
        <v>10791000</v>
      </c>
      <c r="Q801" s="16">
        <f>IFERROR(VLOOKUP(G801,SCENARIOS!$A$13:$E$18,3,0),0.025)</f>
        <v>0.045</v>
      </c>
      <c r="R801" s="52">
        <f>IFERROR(VLOOKUP(L801,INPUTS!$A$107:$B$120,2,0),0.0082)</f>
        <v>0.0082</v>
      </c>
      <c r="S801" s="52">
        <f t="shared" si="898"/>
        <v>44.69</v>
      </c>
      <c r="T801" s="15">
        <f t="shared" si="899"/>
        <v>88486.2</v>
      </c>
      <c r="U801" s="15">
        <f>T801/INPUTS!$B$7*1000</f>
        <v>110607750</v>
      </c>
      <c r="V801" s="15">
        <f>T801*INPUTS!$B$6</f>
        <v>279616.392</v>
      </c>
      <c r="W801" s="54" t="s">
        <v>396</v>
      </c>
      <c r="X801" s="54" t="s">
        <v>396</v>
      </c>
      <c r="Y801" s="67">
        <f>IFERROR(VLOOKUP(E801,INPUTS!$A$44:$B$103,2,0),0)</f>
        <v>0</v>
      </c>
      <c r="Z801" s="15">
        <f t="shared" si="924"/>
        <v>0</v>
      </c>
      <c r="AA801" s="20">
        <f>IFERROR(VLOOKUP(E801,INPUTS!$A$44:$C$103,3,0),SCENARIOS!$J$24)</f>
        <v>0.01</v>
      </c>
      <c r="AB801" s="15">
        <f t="shared" ref="AB801:AF801" si="959">$T801*AA801*(1+$Q801)^AB$2</f>
        <v>1102.69904171562</v>
      </c>
      <c r="AC801" s="20">
        <f>IFERROR(VLOOKUP($E801,INPUTS!$A$44:$G$103,4,0),SCENARIOS!$K$24)</f>
        <v>0.05</v>
      </c>
      <c r="AD801" s="15">
        <f t="shared" si="959"/>
        <v>6870.81814226707</v>
      </c>
      <c r="AE801" s="20">
        <f>IFERROR(VLOOKUP($E801,INPUTS!$A$44:$G$103,5,0),SCENARIOS!$L$24)</f>
        <v>0.1</v>
      </c>
      <c r="AF801" s="15">
        <f t="shared" si="959"/>
        <v>17124.5789315852</v>
      </c>
      <c r="AG801" s="20">
        <f>IFERROR(VLOOKUP($E801,INPUTS!$A$44:$G$103,6,0),SCENARIOS!$M$24)</f>
        <v>0.2</v>
      </c>
      <c r="AH801" s="15">
        <f t="shared" si="926"/>
        <v>42680.6819089135</v>
      </c>
      <c r="AI801" s="20">
        <f>IFERROR(VLOOKUP($E801,INPUTS!$A$44:$G$103,7,0),SCENARIOS!$N$24)</f>
        <v>0.25</v>
      </c>
      <c r="AJ801" s="15">
        <f t="shared" si="927"/>
        <v>66484.8686020081</v>
      </c>
      <c r="AL801" t="str">
        <f t="shared" si="930"/>
        <v>Y</v>
      </c>
      <c r="AM801" s="21">
        <f t="shared" si="931"/>
        <v>265939.474408032</v>
      </c>
    </row>
    <row r="802" ht="15" customHeight="1" spans="1:39">
      <c r="A802" s="6" t="s">
        <v>2552</v>
      </c>
      <c r="B802" s="52" t="s">
        <v>671</v>
      </c>
      <c r="C802" s="52" t="s">
        <v>672</v>
      </c>
      <c r="D802" s="52" t="s">
        <v>929</v>
      </c>
      <c r="E802" s="10" t="s">
        <v>673</v>
      </c>
      <c r="F802" s="52" t="s">
        <v>439</v>
      </c>
      <c r="G802" s="52" t="s">
        <v>177</v>
      </c>
      <c r="H802" s="52" t="s">
        <v>228</v>
      </c>
      <c r="I802" s="52" t="s">
        <v>938</v>
      </c>
      <c r="J802" s="52" t="s">
        <v>165</v>
      </c>
      <c r="K802" s="52" t="s">
        <v>931</v>
      </c>
      <c r="L802" s="53" t="s">
        <v>291</v>
      </c>
      <c r="M802" s="13">
        <v>660</v>
      </c>
      <c r="N802" s="14">
        <f t="shared" si="928"/>
        <v>1.80821917808219</v>
      </c>
      <c r="O802" s="15">
        <v>5680</v>
      </c>
      <c r="P802" s="15">
        <f t="shared" si="897"/>
        <v>3748800</v>
      </c>
      <c r="Q802" s="16">
        <f>IFERROR(VLOOKUP(G802,SCENARIOS!$A$13:$E$18,3,0),0.025)</f>
        <v>0.045</v>
      </c>
      <c r="R802" s="52">
        <f>IFERROR(VLOOKUP(L802,INPUTS!$A$107:$B$120,2,0),0.0082)</f>
        <v>0.0079</v>
      </c>
      <c r="S802" s="52">
        <f t="shared" si="898"/>
        <v>44.872</v>
      </c>
      <c r="T802" s="15">
        <f t="shared" si="899"/>
        <v>29615.52</v>
      </c>
      <c r="U802" s="15">
        <f>T802/INPUTS!$B$7*1000</f>
        <v>37019400</v>
      </c>
      <c r="V802" s="15">
        <f>T802*INPUTS!$B$6</f>
        <v>93585.0432</v>
      </c>
      <c r="W802" s="54" t="s">
        <v>396</v>
      </c>
      <c r="X802" s="54" t="s">
        <v>396</v>
      </c>
      <c r="Y802" s="67">
        <f>IFERROR(VLOOKUP(E802,INPUTS!$A$44:$B$103,2,0),0)</f>
        <v>0</v>
      </c>
      <c r="Z802" s="15">
        <f t="shared" si="924"/>
        <v>0</v>
      </c>
      <c r="AA802" s="20">
        <f>IFERROR(VLOOKUP(E802,INPUTS!$A$44:$C$103,3,0),SCENARIOS!$J$24)</f>
        <v>0.01</v>
      </c>
      <c r="AB802" s="15">
        <f t="shared" ref="AB802:AF802" si="960">$T802*AA802*(1+$Q802)^AB$2</f>
        <v>369.063260982049</v>
      </c>
      <c r="AC802" s="20">
        <f>IFERROR(VLOOKUP($E802,INPUTS!$A$44:$G$103,4,0),SCENARIOS!$K$24)</f>
        <v>0.05</v>
      </c>
      <c r="AD802" s="15">
        <f t="shared" si="960"/>
        <v>2299.59984843595</v>
      </c>
      <c r="AE802" s="20">
        <f>IFERROR(VLOOKUP($E802,INPUTS!$A$44:$G$103,5,0),SCENARIOS!$L$24)</f>
        <v>0.1</v>
      </c>
      <c r="AF802" s="15">
        <f t="shared" si="960"/>
        <v>5731.43958990149</v>
      </c>
      <c r="AG802" s="20">
        <f>IFERROR(VLOOKUP($E802,INPUTS!$A$44:$G$103,6,0),SCENARIOS!$M$24)</f>
        <v>0.2</v>
      </c>
      <c r="AH802" s="15">
        <f t="shared" si="926"/>
        <v>14284.8329873705</v>
      </c>
      <c r="AI802" s="20">
        <f>IFERROR(VLOOKUP($E802,INPUTS!$A$44:$G$103,7,0),SCENARIOS!$N$24)</f>
        <v>0.25</v>
      </c>
      <c r="AJ802" s="15">
        <f t="shared" si="927"/>
        <v>22251.8760640658</v>
      </c>
      <c r="AL802" t="str">
        <f t="shared" si="930"/>
        <v>N</v>
      </c>
      <c r="AM802" s="21">
        <f t="shared" si="931"/>
        <v>89007.5042562633</v>
      </c>
    </row>
    <row r="803" ht="15" customHeight="1" spans="1:39">
      <c r="A803" s="24" t="s">
        <v>2553</v>
      </c>
      <c r="B803" s="52" t="s">
        <v>671</v>
      </c>
      <c r="C803" s="52" t="s">
        <v>672</v>
      </c>
      <c r="D803" s="52" t="s">
        <v>929</v>
      </c>
      <c r="E803" s="10" t="s">
        <v>673</v>
      </c>
      <c r="F803" s="52" t="s">
        <v>439</v>
      </c>
      <c r="G803" s="52" t="s">
        <v>177</v>
      </c>
      <c r="H803" s="52" t="s">
        <v>203</v>
      </c>
      <c r="I803" s="52" t="s">
        <v>399</v>
      </c>
      <c r="J803" s="52" t="s">
        <v>165</v>
      </c>
      <c r="K803" s="52" t="s">
        <v>931</v>
      </c>
      <c r="L803" s="53" t="s">
        <v>291</v>
      </c>
      <c r="M803" s="13">
        <v>991</v>
      </c>
      <c r="N803" s="14">
        <f t="shared" si="928"/>
        <v>2.71506849315068</v>
      </c>
      <c r="O803" s="15">
        <v>5180</v>
      </c>
      <c r="P803" s="15">
        <f t="shared" si="897"/>
        <v>5133380</v>
      </c>
      <c r="Q803" s="16">
        <f>IFERROR(VLOOKUP(G803,SCENARIOS!$A$13:$E$18,3,0),0.025)</f>
        <v>0.045</v>
      </c>
      <c r="R803" s="52">
        <f>IFERROR(VLOOKUP(L803,INPUTS!$A$107:$B$120,2,0),0.0082)</f>
        <v>0.0079</v>
      </c>
      <c r="S803" s="52">
        <f t="shared" si="898"/>
        <v>40.922</v>
      </c>
      <c r="T803" s="15">
        <f t="shared" si="899"/>
        <v>40553.702</v>
      </c>
      <c r="U803" s="15">
        <f>T803/INPUTS!$B$7*1000</f>
        <v>50692127.5</v>
      </c>
      <c r="V803" s="15">
        <f>T803*INPUTS!$B$6</f>
        <v>128149.69832</v>
      </c>
      <c r="W803" s="54" t="s">
        <v>396</v>
      </c>
      <c r="X803" s="54" t="s">
        <v>396</v>
      </c>
      <c r="Y803" s="67">
        <f>IFERROR(VLOOKUP(E803,INPUTS!$A$44:$B$103,2,0),0)</f>
        <v>0</v>
      </c>
      <c r="Z803" s="15">
        <f t="shared" si="924"/>
        <v>0</v>
      </c>
      <c r="AA803" s="20">
        <f>IFERROR(VLOOKUP(E803,INPUTS!$A$44:$C$103,3,0),SCENARIOS!$J$24)</f>
        <v>0.01</v>
      </c>
      <c r="AB803" s="15">
        <f t="shared" ref="AB803:AF803" si="961">$T803*AA803*(1+$Q803)^AB$2</f>
        <v>505.372909373674</v>
      </c>
      <c r="AC803" s="20">
        <f>IFERROR(VLOOKUP($E803,INPUTS!$A$44:$G$103,4,0),SCENARIOS!$K$24)</f>
        <v>0.05</v>
      </c>
      <c r="AD803" s="15">
        <f t="shared" si="961"/>
        <v>3148.93295720341</v>
      </c>
      <c r="AE803" s="20">
        <f>IFERROR(VLOOKUP($E803,INPUTS!$A$44:$G$103,5,0),SCENARIOS!$L$24)</f>
        <v>0.1</v>
      </c>
      <c r="AF803" s="15">
        <f t="shared" si="961"/>
        <v>7848.28674829506</v>
      </c>
      <c r="AG803" s="20">
        <f>IFERROR(VLOOKUP($E803,INPUTS!$A$44:$G$103,6,0),SCENARIOS!$M$24)</f>
        <v>0.2</v>
      </c>
      <c r="AH803" s="15">
        <f t="shared" si="926"/>
        <v>19560.7863744953</v>
      </c>
      <c r="AI803" s="20">
        <f>IFERROR(VLOOKUP($E803,INPUTS!$A$44:$G$103,7,0),SCENARIOS!$N$24)</f>
        <v>0.25</v>
      </c>
      <c r="AJ803" s="15">
        <f t="shared" si="927"/>
        <v>30470.3733327343</v>
      </c>
      <c r="AL803" t="str">
        <f t="shared" si="930"/>
        <v>Y</v>
      </c>
      <c r="AM803" s="21">
        <f t="shared" si="931"/>
        <v>121881.493330937</v>
      </c>
    </row>
    <row r="804" ht="15" customHeight="1" spans="1:39">
      <c r="A804" s="6" t="s">
        <v>2554</v>
      </c>
      <c r="B804" s="52" t="s">
        <v>671</v>
      </c>
      <c r="C804" s="52" t="s">
        <v>672</v>
      </c>
      <c r="D804" s="52" t="s">
        <v>929</v>
      </c>
      <c r="E804" s="10" t="s">
        <v>673</v>
      </c>
      <c r="F804" s="52" t="s">
        <v>439</v>
      </c>
      <c r="G804" s="52" t="s">
        <v>177</v>
      </c>
      <c r="H804" s="52" t="s">
        <v>200</v>
      </c>
      <c r="I804" s="52" t="s">
        <v>391</v>
      </c>
      <c r="J804" s="52" t="s">
        <v>165</v>
      </c>
      <c r="K804" s="52" t="s">
        <v>931</v>
      </c>
      <c r="L804" s="53" t="s">
        <v>291</v>
      </c>
      <c r="M804" s="13">
        <v>1320</v>
      </c>
      <c r="N804" s="14">
        <f t="shared" si="928"/>
        <v>3.61643835616438</v>
      </c>
      <c r="O804" s="15">
        <v>5060</v>
      </c>
      <c r="P804" s="15">
        <f t="shared" si="897"/>
        <v>6679200</v>
      </c>
      <c r="Q804" s="16">
        <f>IFERROR(VLOOKUP(G804,SCENARIOS!$A$13:$E$18,3,0),0.025)</f>
        <v>0.045</v>
      </c>
      <c r="R804" s="52">
        <f>IFERROR(VLOOKUP(L804,INPUTS!$A$107:$B$120,2,0),0.0082)</f>
        <v>0.0079</v>
      </c>
      <c r="S804" s="52">
        <f t="shared" si="898"/>
        <v>39.974</v>
      </c>
      <c r="T804" s="15">
        <f t="shared" si="899"/>
        <v>52765.68</v>
      </c>
      <c r="U804" s="15">
        <f>T804/INPUTS!$B$7*1000</f>
        <v>65957100</v>
      </c>
      <c r="V804" s="15">
        <f>T804*INPUTS!$B$6</f>
        <v>166739.5488</v>
      </c>
      <c r="W804" s="54" t="s">
        <v>396</v>
      </c>
      <c r="X804" s="54" t="s">
        <v>396</v>
      </c>
      <c r="Y804" s="67">
        <f>IFERROR(VLOOKUP(E804,INPUTS!$A$44:$B$103,2,0),0)</f>
        <v>0</v>
      </c>
      <c r="Z804" s="15">
        <f t="shared" si="924"/>
        <v>0</v>
      </c>
      <c r="AA804" s="20">
        <f>IFERROR(VLOOKUP(E804,INPUTS!$A$44:$C$103,3,0),SCENARIOS!$J$24)</f>
        <v>0.01</v>
      </c>
      <c r="AB804" s="15">
        <f t="shared" ref="AB804:AF804" si="962">$T804*AA804*(1+$Q804)^AB$2</f>
        <v>657.556373439847</v>
      </c>
      <c r="AC804" s="20">
        <f>IFERROR(VLOOKUP($E804,INPUTS!$A$44:$G$103,4,0),SCENARIOS!$K$24)</f>
        <v>0.05</v>
      </c>
      <c r="AD804" s="15">
        <f t="shared" si="962"/>
        <v>4097.17437784715</v>
      </c>
      <c r="AE804" s="20">
        <f>IFERROR(VLOOKUP($E804,INPUTS!$A$44:$G$103,5,0),SCENARIOS!$L$24)</f>
        <v>0.1</v>
      </c>
      <c r="AF804" s="15">
        <f t="shared" si="962"/>
        <v>10211.6494101766</v>
      </c>
      <c r="AG804" s="20">
        <f>IFERROR(VLOOKUP($E804,INPUTS!$A$44:$G$103,6,0),SCENARIOS!$M$24)</f>
        <v>0.2</v>
      </c>
      <c r="AH804" s="15">
        <f t="shared" si="926"/>
        <v>25451.1460972165</v>
      </c>
      <c r="AI804" s="20">
        <f>IFERROR(VLOOKUP($E804,INPUTS!$A$44:$G$103,7,0),SCENARIOS!$N$24)</f>
        <v>0.25</v>
      </c>
      <c r="AJ804" s="15">
        <f t="shared" si="927"/>
        <v>39645.9481986525</v>
      </c>
      <c r="AL804" t="str">
        <f t="shared" si="930"/>
        <v>Y</v>
      </c>
      <c r="AM804" s="21">
        <f t="shared" si="931"/>
        <v>158583.79279461</v>
      </c>
    </row>
    <row r="805" ht="15" customHeight="1" spans="1:39">
      <c r="A805" s="24" t="s">
        <v>2555</v>
      </c>
      <c r="B805" s="52" t="s">
        <v>671</v>
      </c>
      <c r="C805" s="52" t="s">
        <v>672</v>
      </c>
      <c r="D805" s="52" t="s">
        <v>929</v>
      </c>
      <c r="E805" s="10" t="s">
        <v>673</v>
      </c>
      <c r="F805" s="52" t="s">
        <v>439</v>
      </c>
      <c r="G805" s="52" t="s">
        <v>177</v>
      </c>
      <c r="H805" s="52" t="s">
        <v>208</v>
      </c>
      <c r="I805" s="52" t="s">
        <v>391</v>
      </c>
      <c r="J805" s="52" t="s">
        <v>165</v>
      </c>
      <c r="K805" s="52" t="s">
        <v>931</v>
      </c>
      <c r="L805" s="53" t="s">
        <v>291</v>
      </c>
      <c r="M805" s="13">
        <v>991</v>
      </c>
      <c r="N805" s="14">
        <f t="shared" si="928"/>
        <v>2.71506849315068</v>
      </c>
      <c r="O805" s="15">
        <v>4880</v>
      </c>
      <c r="P805" s="15">
        <f t="shared" si="897"/>
        <v>4836080</v>
      </c>
      <c r="Q805" s="16">
        <f>IFERROR(VLOOKUP(G805,SCENARIOS!$A$13:$E$18,3,0),0.025)</f>
        <v>0.045</v>
      </c>
      <c r="R805" s="52">
        <f>IFERROR(VLOOKUP(L805,INPUTS!$A$107:$B$120,2,0),0.0082)</f>
        <v>0.0079</v>
      </c>
      <c r="S805" s="52">
        <f t="shared" si="898"/>
        <v>38.552</v>
      </c>
      <c r="T805" s="15">
        <f t="shared" si="899"/>
        <v>38205.032</v>
      </c>
      <c r="U805" s="15">
        <f>T805/INPUTS!$B$7*1000</f>
        <v>47756290</v>
      </c>
      <c r="V805" s="15">
        <f>T805*INPUTS!$B$6</f>
        <v>120727.90112</v>
      </c>
      <c r="W805" s="54" t="s">
        <v>396</v>
      </c>
      <c r="X805" s="54" t="s">
        <v>396</v>
      </c>
      <c r="Y805" s="67">
        <f>IFERROR(VLOOKUP(E805,INPUTS!$A$44:$B$103,2,0),0)</f>
        <v>0</v>
      </c>
      <c r="Z805" s="15">
        <f t="shared" si="924"/>
        <v>0</v>
      </c>
      <c r="AA805" s="20">
        <f>IFERROR(VLOOKUP(E805,INPUTS!$A$44:$C$103,3,0),SCENARIOS!$J$24)</f>
        <v>0.01</v>
      </c>
      <c r="AB805" s="15">
        <f t="shared" ref="AB805:AF805" si="963">$T805*AA805*(1+$Q805)^AB$2</f>
        <v>476.104208058596</v>
      </c>
      <c r="AC805" s="20">
        <f>IFERROR(VLOOKUP($E805,INPUTS!$A$44:$G$103,4,0),SCENARIOS!$K$24)</f>
        <v>0.05</v>
      </c>
      <c r="AD805" s="15">
        <f t="shared" si="963"/>
        <v>2966.56232261634</v>
      </c>
      <c r="AE805" s="20">
        <f>IFERROR(VLOOKUP($E805,INPUTS!$A$44:$G$103,5,0),SCENARIOS!$L$24)</f>
        <v>0.1</v>
      </c>
      <c r="AF805" s="15">
        <f t="shared" si="963"/>
        <v>7393.75276673357</v>
      </c>
      <c r="AG805" s="20">
        <f>IFERROR(VLOOKUP($E805,INPUTS!$A$44:$G$103,6,0),SCENARIOS!$M$24)</f>
        <v>0.2</v>
      </c>
      <c r="AH805" s="15">
        <f t="shared" si="926"/>
        <v>18427.9222987524</v>
      </c>
      <c r="AI805" s="20">
        <f>IFERROR(VLOOKUP($E805,INPUTS!$A$44:$G$103,7,0),SCENARIOS!$N$24)</f>
        <v>0.25</v>
      </c>
      <c r="AJ805" s="15">
        <f t="shared" si="927"/>
        <v>28705.6798964755</v>
      </c>
      <c r="AL805" t="str">
        <f t="shared" si="930"/>
        <v>Y</v>
      </c>
      <c r="AM805" s="21">
        <f t="shared" si="931"/>
        <v>114822.719585902</v>
      </c>
    </row>
    <row r="806" ht="15" customHeight="1" spans="1:39">
      <c r="A806" s="6" t="s">
        <v>2556</v>
      </c>
      <c r="B806" s="52" t="s">
        <v>671</v>
      </c>
      <c r="C806" s="52" t="s">
        <v>672</v>
      </c>
      <c r="D806" s="52" t="s">
        <v>929</v>
      </c>
      <c r="E806" s="10" t="s">
        <v>673</v>
      </c>
      <c r="F806" s="52" t="s">
        <v>439</v>
      </c>
      <c r="G806" s="52" t="s">
        <v>177</v>
      </c>
      <c r="H806" s="52" t="s">
        <v>204</v>
      </c>
      <c r="I806" s="52" t="s">
        <v>405</v>
      </c>
      <c r="J806" s="52" t="s">
        <v>165</v>
      </c>
      <c r="K806" s="52" t="s">
        <v>931</v>
      </c>
      <c r="L806" s="53" t="s">
        <v>1696</v>
      </c>
      <c r="M806" s="13">
        <v>991</v>
      </c>
      <c r="N806" s="14">
        <f t="shared" si="928"/>
        <v>2.71506849315068</v>
      </c>
      <c r="O806" s="15">
        <v>5410</v>
      </c>
      <c r="P806" s="15">
        <f t="shared" si="897"/>
        <v>5361310</v>
      </c>
      <c r="Q806" s="16">
        <f>IFERROR(VLOOKUP(G806,SCENARIOS!$A$13:$E$18,3,0),0.025)</f>
        <v>0.045</v>
      </c>
      <c r="R806" s="52">
        <f>IFERROR(VLOOKUP(L806,INPUTS!$A$107:$B$120,2,0),0.0082)</f>
        <v>0.0082</v>
      </c>
      <c r="S806" s="52">
        <f t="shared" si="898"/>
        <v>44.362</v>
      </c>
      <c r="T806" s="15">
        <f t="shared" si="899"/>
        <v>43962.742</v>
      </c>
      <c r="U806" s="15">
        <f>T806/INPUTS!$B$7*1000</f>
        <v>54953427.5</v>
      </c>
      <c r="V806" s="15">
        <f>T806*INPUTS!$B$6</f>
        <v>138922.26472</v>
      </c>
      <c r="W806" s="54" t="s">
        <v>396</v>
      </c>
      <c r="X806" s="54" t="s">
        <v>396</v>
      </c>
      <c r="Y806" s="67">
        <f>IFERROR(VLOOKUP(E806,INPUTS!$A$44:$B$103,2,0),0)</f>
        <v>0</v>
      </c>
      <c r="Z806" s="15">
        <f t="shared" si="924"/>
        <v>0</v>
      </c>
      <c r="AA806" s="20">
        <f>IFERROR(VLOOKUP(E806,INPUTS!$A$44:$C$103,3,0),SCENARIOS!$J$24)</f>
        <v>0.01</v>
      </c>
      <c r="AB806" s="15">
        <f t="shared" ref="AB806:AF806" si="964">$T806*AA806*(1+$Q806)^AB$2</f>
        <v>547.855750101044</v>
      </c>
      <c r="AC806" s="20">
        <f>IFERROR(VLOOKUP($E806,INPUTS!$A$44:$G$103,4,0),SCENARIOS!$K$24)</f>
        <v>0.05</v>
      </c>
      <c r="AD806" s="15">
        <f t="shared" si="964"/>
        <v>3413.63970107662</v>
      </c>
      <c r="AE806" s="20">
        <f>IFERROR(VLOOKUP($E806,INPUTS!$A$44:$G$103,5,0),SCENARIOS!$L$24)</f>
        <v>0.1</v>
      </c>
      <c r="AF806" s="15">
        <f t="shared" si="964"/>
        <v>8508.0322742746</v>
      </c>
      <c r="AG806" s="20">
        <f>IFERROR(VLOOKUP($E806,INPUTS!$A$44:$G$103,6,0),SCENARIOS!$M$24)</f>
        <v>0.2</v>
      </c>
      <c r="AH806" s="15">
        <f t="shared" si="926"/>
        <v>21205.1122903417</v>
      </c>
      <c r="AI806" s="20">
        <f>IFERROR(VLOOKUP($E806,INPUTS!$A$44:$G$103,7,0),SCENARIOS!$N$24)</f>
        <v>0.25</v>
      </c>
      <c r="AJ806" s="15">
        <f t="shared" si="927"/>
        <v>33031.7849026626</v>
      </c>
      <c r="AL806" t="str">
        <f t="shared" si="930"/>
        <v>N</v>
      </c>
      <c r="AM806" s="21">
        <f t="shared" si="931"/>
        <v>132127.13961065</v>
      </c>
    </row>
    <row r="807" ht="15" customHeight="1" spans="1:39">
      <c r="A807" s="24" t="s">
        <v>2557</v>
      </c>
      <c r="B807" s="52" t="s">
        <v>671</v>
      </c>
      <c r="C807" s="52" t="s">
        <v>672</v>
      </c>
      <c r="D807" s="52" t="s">
        <v>929</v>
      </c>
      <c r="E807" s="10" t="s">
        <v>673</v>
      </c>
      <c r="F807" s="52" t="s">
        <v>439</v>
      </c>
      <c r="G807" s="52" t="s">
        <v>177</v>
      </c>
      <c r="H807" s="52" t="s">
        <v>209</v>
      </c>
      <c r="I807" s="52" t="s">
        <v>600</v>
      </c>
      <c r="J807" s="52" t="s">
        <v>165</v>
      </c>
      <c r="K807" s="52" t="s">
        <v>931</v>
      </c>
      <c r="L807" s="53" t="s">
        <v>291</v>
      </c>
      <c r="M807" s="13">
        <v>660</v>
      </c>
      <c r="N807" s="14">
        <f t="shared" si="928"/>
        <v>1.80821917808219</v>
      </c>
      <c r="O807" s="15">
        <v>4830</v>
      </c>
      <c r="P807" s="15">
        <f t="shared" si="897"/>
        <v>3187800</v>
      </c>
      <c r="Q807" s="16">
        <f>IFERROR(VLOOKUP(G807,SCENARIOS!$A$13:$E$18,3,0),0.025)</f>
        <v>0.045</v>
      </c>
      <c r="R807" s="52">
        <f>IFERROR(VLOOKUP(L807,INPUTS!$A$107:$B$120,2,0),0.0082)</f>
        <v>0.0079</v>
      </c>
      <c r="S807" s="52">
        <f t="shared" si="898"/>
        <v>38.157</v>
      </c>
      <c r="T807" s="15">
        <f t="shared" si="899"/>
        <v>25183.62</v>
      </c>
      <c r="U807" s="15">
        <f>T807/INPUTS!$B$7*1000</f>
        <v>31479525</v>
      </c>
      <c r="V807" s="15">
        <f>T807*INPUTS!$B$6</f>
        <v>79580.2392</v>
      </c>
      <c r="W807" s="54" t="s">
        <v>396</v>
      </c>
      <c r="X807" s="54" t="s">
        <v>396</v>
      </c>
      <c r="Y807" s="67">
        <f>IFERROR(VLOOKUP(E807,INPUTS!$A$44:$B$103,2,0),0)</f>
        <v>0</v>
      </c>
      <c r="Z807" s="15">
        <f t="shared" si="924"/>
        <v>0</v>
      </c>
      <c r="AA807" s="20">
        <f>IFERROR(VLOOKUP(E807,INPUTS!$A$44:$C$103,3,0),SCENARIOS!$J$24)</f>
        <v>0.01</v>
      </c>
      <c r="AB807" s="15">
        <f t="shared" ref="AB807:AF807" si="965">$T807*AA807*(1+$Q807)^AB$2</f>
        <v>313.8337236872</v>
      </c>
      <c r="AC807" s="20">
        <f>IFERROR(VLOOKUP($E807,INPUTS!$A$44:$G$103,4,0),SCENARIOS!$K$24)</f>
        <v>0.05</v>
      </c>
      <c r="AD807" s="15">
        <f t="shared" si="965"/>
        <v>1955.46958942705</v>
      </c>
      <c r="AE807" s="20">
        <f>IFERROR(VLOOKUP($E807,INPUTS!$A$44:$G$103,5,0),SCENARIOS!$L$24)</f>
        <v>0.1</v>
      </c>
      <c r="AF807" s="15">
        <f t="shared" si="965"/>
        <v>4873.74176394792</v>
      </c>
      <c r="AG807" s="20">
        <f>IFERROR(VLOOKUP($E807,INPUTS!$A$44:$G$103,6,0),SCENARIOS!$M$24)</f>
        <v>0.2</v>
      </c>
      <c r="AH807" s="15">
        <f t="shared" si="926"/>
        <v>12147.1379100351</v>
      </c>
      <c r="AI807" s="20">
        <f>IFERROR(VLOOKUP($E807,INPUTS!$A$44:$G$103,7,0),SCENARIOS!$N$24)</f>
        <v>0.25</v>
      </c>
      <c r="AJ807" s="15">
        <f t="shared" si="927"/>
        <v>18921.9298220842</v>
      </c>
      <c r="AL807" t="str">
        <f t="shared" si="930"/>
        <v>N</v>
      </c>
      <c r="AM807" s="21">
        <f t="shared" si="931"/>
        <v>75687.7192883366</v>
      </c>
    </row>
    <row r="808" ht="15" customHeight="1" spans="1:39">
      <c r="A808" s="6" t="s">
        <v>2558</v>
      </c>
      <c r="B808" s="52" t="s">
        <v>671</v>
      </c>
      <c r="C808" s="52" t="s">
        <v>672</v>
      </c>
      <c r="D808" s="52" t="s">
        <v>929</v>
      </c>
      <c r="E808" s="10" t="s">
        <v>673</v>
      </c>
      <c r="F808" s="52" t="s">
        <v>439</v>
      </c>
      <c r="G808" s="52" t="s">
        <v>177</v>
      </c>
      <c r="H808" s="52" t="s">
        <v>207</v>
      </c>
      <c r="I808" s="52" t="s">
        <v>609</v>
      </c>
      <c r="J808" s="52" t="s">
        <v>165</v>
      </c>
      <c r="K808" s="52" t="s">
        <v>931</v>
      </c>
      <c r="L808" s="53" t="s">
        <v>291</v>
      </c>
      <c r="M808" s="13">
        <v>991</v>
      </c>
      <c r="N808" s="14">
        <f t="shared" si="928"/>
        <v>2.71506849315068</v>
      </c>
      <c r="O808" s="15">
        <v>4580</v>
      </c>
      <c r="P808" s="15">
        <f t="shared" si="897"/>
        <v>4538780</v>
      </c>
      <c r="Q808" s="16">
        <f>IFERROR(VLOOKUP(G808,SCENARIOS!$A$13:$E$18,3,0),0.025)</f>
        <v>0.045</v>
      </c>
      <c r="R808" s="52">
        <f>IFERROR(VLOOKUP(L808,INPUTS!$A$107:$B$120,2,0),0.0082)</f>
        <v>0.0079</v>
      </c>
      <c r="S808" s="52">
        <f t="shared" si="898"/>
        <v>36.182</v>
      </c>
      <c r="T808" s="15">
        <f t="shared" si="899"/>
        <v>35856.362</v>
      </c>
      <c r="U808" s="15">
        <f>T808/INPUTS!$B$7*1000</f>
        <v>44820452.5</v>
      </c>
      <c r="V808" s="15">
        <f>T808*INPUTS!$B$6</f>
        <v>113306.10392</v>
      </c>
      <c r="W808" s="54" t="s">
        <v>396</v>
      </c>
      <c r="X808" s="54" t="s">
        <v>396</v>
      </c>
      <c r="Y808" s="67">
        <f>IFERROR(VLOOKUP(E808,INPUTS!$A$44:$B$103,2,0),0)</f>
        <v>0</v>
      </c>
      <c r="Z808" s="15">
        <f t="shared" si="924"/>
        <v>0</v>
      </c>
      <c r="AA808" s="20">
        <f>IFERROR(VLOOKUP(E808,INPUTS!$A$44:$C$103,3,0),SCENARIOS!$J$24)</f>
        <v>0.01</v>
      </c>
      <c r="AB808" s="15">
        <f t="shared" ref="AB808:AF808" si="966">$T808*AA808*(1+$Q808)^AB$2</f>
        <v>446.835506743519</v>
      </c>
      <c r="AC808" s="20">
        <f>IFERROR(VLOOKUP($E808,INPUTS!$A$44:$G$103,4,0),SCENARIOS!$K$24)</f>
        <v>0.05</v>
      </c>
      <c r="AD808" s="15">
        <f t="shared" si="966"/>
        <v>2784.19168802927</v>
      </c>
      <c r="AE808" s="20">
        <f>IFERROR(VLOOKUP($E808,INPUTS!$A$44:$G$103,5,0),SCENARIOS!$L$24)</f>
        <v>0.1</v>
      </c>
      <c r="AF808" s="15">
        <f t="shared" si="966"/>
        <v>6939.21878517207</v>
      </c>
      <c r="AG808" s="20">
        <f>IFERROR(VLOOKUP($E808,INPUTS!$A$44:$G$103,6,0),SCENARIOS!$M$24)</f>
        <v>0.2</v>
      </c>
      <c r="AH808" s="15">
        <f t="shared" si="926"/>
        <v>17295.0582230094</v>
      </c>
      <c r="AI808" s="20">
        <f>IFERROR(VLOOKUP($E808,INPUTS!$A$44:$G$103,7,0),SCENARIOS!$N$24)</f>
        <v>0.25</v>
      </c>
      <c r="AJ808" s="15">
        <f t="shared" si="927"/>
        <v>26940.9864602168</v>
      </c>
      <c r="AL808" t="str">
        <f t="shared" si="930"/>
        <v>N</v>
      </c>
      <c r="AM808" s="21">
        <f t="shared" si="931"/>
        <v>107763.945840867</v>
      </c>
    </row>
    <row r="809" ht="15" customHeight="1" spans="1:39">
      <c r="A809" s="24" t="s">
        <v>2559</v>
      </c>
      <c r="B809" s="52" t="s">
        <v>671</v>
      </c>
      <c r="C809" s="52" t="s">
        <v>672</v>
      </c>
      <c r="D809" s="52" t="s">
        <v>929</v>
      </c>
      <c r="E809" s="10" t="s">
        <v>673</v>
      </c>
      <c r="F809" s="52" t="s">
        <v>439</v>
      </c>
      <c r="G809" s="52" t="s">
        <v>177</v>
      </c>
      <c r="H809" s="52" t="s">
        <v>205</v>
      </c>
      <c r="I809" s="52" t="s">
        <v>408</v>
      </c>
      <c r="J809" s="52" t="s">
        <v>165</v>
      </c>
      <c r="K809" s="52" t="s">
        <v>931</v>
      </c>
      <c r="L809" s="53" t="s">
        <v>291</v>
      </c>
      <c r="M809" s="13">
        <v>660</v>
      </c>
      <c r="N809" s="14">
        <f t="shared" si="928"/>
        <v>1.80821917808219</v>
      </c>
      <c r="O809" s="15">
        <v>5790</v>
      </c>
      <c r="P809" s="15">
        <f t="shared" si="897"/>
        <v>3821400</v>
      </c>
      <c r="Q809" s="16">
        <f>IFERROR(VLOOKUP(G809,SCENARIOS!$A$13:$E$18,3,0),0.025)</f>
        <v>0.045</v>
      </c>
      <c r="R809" s="52">
        <f>IFERROR(VLOOKUP(L809,INPUTS!$A$107:$B$120,2,0),0.0082)</f>
        <v>0.0079</v>
      </c>
      <c r="S809" s="52">
        <f t="shared" si="898"/>
        <v>45.741</v>
      </c>
      <c r="T809" s="15">
        <f t="shared" si="899"/>
        <v>30189.06</v>
      </c>
      <c r="U809" s="15">
        <f>T809/INPUTS!$B$7*1000</f>
        <v>37736325</v>
      </c>
      <c r="V809" s="15">
        <f>T809*INPUTS!$B$6</f>
        <v>95397.4296</v>
      </c>
      <c r="W809" s="54" t="s">
        <v>396</v>
      </c>
      <c r="X809" s="54" t="s">
        <v>396</v>
      </c>
      <c r="Y809" s="67">
        <f>IFERROR(VLOOKUP(E809,INPUTS!$A$44:$B$103,2,0),0)</f>
        <v>0</v>
      </c>
      <c r="Z809" s="15">
        <f t="shared" si="924"/>
        <v>0</v>
      </c>
      <c r="AA809" s="20">
        <f>IFERROR(VLOOKUP(E809,INPUTS!$A$44:$C$103,3,0),SCENARIOS!$J$24)</f>
        <v>0.01</v>
      </c>
      <c r="AB809" s="15">
        <f t="shared" ref="AB809:AF809" si="967">$T809*AA809*(1+$Q809)^AB$2</f>
        <v>376.210612867264</v>
      </c>
      <c r="AC809" s="20">
        <f>IFERROR(VLOOKUP($E809,INPUTS!$A$44:$G$103,4,0),SCENARIOS!$K$24)</f>
        <v>0.05</v>
      </c>
      <c r="AD809" s="15">
        <f t="shared" si="967"/>
        <v>2344.13435254298</v>
      </c>
      <c r="AE809" s="20">
        <f>IFERROR(VLOOKUP($E809,INPUTS!$A$44:$G$103,5,0),SCENARIOS!$L$24)</f>
        <v>0.1</v>
      </c>
      <c r="AF809" s="15">
        <f t="shared" si="967"/>
        <v>5842.43577914254</v>
      </c>
      <c r="AG809" s="20">
        <f>IFERROR(VLOOKUP($E809,INPUTS!$A$44:$G$103,6,0),SCENARIOS!$M$24)</f>
        <v>0.2</v>
      </c>
      <c r="AH809" s="15">
        <f t="shared" si="926"/>
        <v>14561.4758797316</v>
      </c>
      <c r="AI809" s="20">
        <f>IFERROR(VLOOKUP($E809,INPUTS!$A$44:$G$103,7,0),SCENARIOS!$N$24)</f>
        <v>0.25</v>
      </c>
      <c r="AJ809" s="15">
        <f t="shared" si="927"/>
        <v>22682.8102836164</v>
      </c>
      <c r="AL809" t="str">
        <f t="shared" si="930"/>
        <v>N</v>
      </c>
      <c r="AM809" s="21">
        <f t="shared" si="931"/>
        <v>90731.2411344656</v>
      </c>
    </row>
    <row r="810" ht="15" customHeight="1" spans="1:39">
      <c r="A810" s="6" t="s">
        <v>2560</v>
      </c>
      <c r="B810" s="52" t="s">
        <v>671</v>
      </c>
      <c r="C810" s="52" t="s">
        <v>672</v>
      </c>
      <c r="D810" s="52" t="s">
        <v>929</v>
      </c>
      <c r="E810" s="10" t="s">
        <v>673</v>
      </c>
      <c r="F810" s="52" t="s">
        <v>439</v>
      </c>
      <c r="G810" s="52" t="s">
        <v>177</v>
      </c>
      <c r="H810" s="52" t="s">
        <v>223</v>
      </c>
      <c r="I810" s="52" t="s">
        <v>665</v>
      </c>
      <c r="J810" s="52" t="s">
        <v>165</v>
      </c>
      <c r="K810" s="52" t="s">
        <v>931</v>
      </c>
      <c r="L810" s="53" t="s">
        <v>291</v>
      </c>
      <c r="M810" s="13">
        <v>991</v>
      </c>
      <c r="N810" s="14">
        <f t="shared" si="928"/>
        <v>2.71506849315068</v>
      </c>
      <c r="O810" s="15">
        <v>3560</v>
      </c>
      <c r="P810" s="15">
        <f t="shared" si="897"/>
        <v>3527960</v>
      </c>
      <c r="Q810" s="16">
        <f>IFERROR(VLOOKUP(G810,SCENARIOS!$A$13:$E$18,3,0),0.025)</f>
        <v>0.045</v>
      </c>
      <c r="R810" s="52">
        <f>IFERROR(VLOOKUP(L810,INPUTS!$A$107:$B$120,2,0),0.0082)</f>
        <v>0.0079</v>
      </c>
      <c r="S810" s="52">
        <f t="shared" si="898"/>
        <v>28.124</v>
      </c>
      <c r="T810" s="15">
        <f t="shared" si="899"/>
        <v>27870.884</v>
      </c>
      <c r="U810" s="15">
        <f>T810/INPUTS!$B$7*1000</f>
        <v>34838605</v>
      </c>
      <c r="V810" s="15">
        <f>T810*INPUTS!$B$6</f>
        <v>88071.99344</v>
      </c>
      <c r="W810" s="54" t="s">
        <v>396</v>
      </c>
      <c r="X810" s="54" t="s">
        <v>396</v>
      </c>
      <c r="Y810" s="67">
        <f>IFERROR(VLOOKUP(E810,INPUTS!$A$44:$B$103,2,0),0)</f>
        <v>0</v>
      </c>
      <c r="Z810" s="15">
        <f t="shared" si="924"/>
        <v>0</v>
      </c>
      <c r="AA810" s="20">
        <f>IFERROR(VLOOKUP(E810,INPUTS!$A$44:$C$103,3,0),SCENARIOS!$J$24)</f>
        <v>0.01</v>
      </c>
      <c r="AB810" s="15">
        <f t="shared" ref="AB810:AF810" si="968">$T810*AA810*(1+$Q810)^AB$2</f>
        <v>347.321922272255</v>
      </c>
      <c r="AC810" s="20">
        <f>IFERROR(VLOOKUP($E810,INPUTS!$A$44:$G$103,4,0),SCENARIOS!$K$24)</f>
        <v>0.05</v>
      </c>
      <c r="AD810" s="15">
        <f t="shared" si="968"/>
        <v>2164.13153043323</v>
      </c>
      <c r="AE810" s="20">
        <f>IFERROR(VLOOKUP($E810,INPUTS!$A$44:$G$103,5,0),SCENARIOS!$L$24)</f>
        <v>0.1</v>
      </c>
      <c r="AF810" s="15">
        <f t="shared" si="968"/>
        <v>5393.80324786301</v>
      </c>
      <c r="AG810" s="20">
        <f>IFERROR(VLOOKUP($E810,INPUTS!$A$44:$G$103,6,0),SCENARIOS!$M$24)</f>
        <v>0.2</v>
      </c>
      <c r="AH810" s="15">
        <f t="shared" si="926"/>
        <v>13443.3203654833</v>
      </c>
      <c r="AI810" s="20">
        <f>IFERROR(VLOOKUP($E810,INPUTS!$A$44:$G$103,7,0),SCENARIOS!$N$24)</f>
        <v>0.25</v>
      </c>
      <c r="AJ810" s="15">
        <f t="shared" si="927"/>
        <v>20941.0287769371</v>
      </c>
      <c r="AL810" t="str">
        <f t="shared" si="930"/>
        <v>N</v>
      </c>
      <c r="AM810" s="21">
        <f t="shared" si="931"/>
        <v>83764.1151077483</v>
      </c>
    </row>
    <row r="811" ht="15" customHeight="1" spans="1:39">
      <c r="A811" s="24" t="s">
        <v>2561</v>
      </c>
      <c r="B811" s="52" t="s">
        <v>671</v>
      </c>
      <c r="C811" s="52" t="s">
        <v>672</v>
      </c>
      <c r="D811" s="52" t="s">
        <v>929</v>
      </c>
      <c r="E811" s="10" t="s">
        <v>673</v>
      </c>
      <c r="F811" s="52" t="s">
        <v>439</v>
      </c>
      <c r="G811" s="52" t="s">
        <v>177</v>
      </c>
      <c r="H811" s="52" t="s">
        <v>460</v>
      </c>
      <c r="I811" s="52" t="s">
        <v>459</v>
      </c>
      <c r="J811" s="56" t="s">
        <v>185</v>
      </c>
      <c r="K811" s="52" t="s">
        <v>931</v>
      </c>
      <c r="L811" s="53" t="s">
        <v>291</v>
      </c>
      <c r="M811" s="13">
        <v>991</v>
      </c>
      <c r="N811" s="14">
        <f t="shared" si="928"/>
        <v>2.71506849315068</v>
      </c>
      <c r="O811" s="15">
        <v>2900</v>
      </c>
      <c r="P811" s="15">
        <f t="shared" si="897"/>
        <v>2873900</v>
      </c>
      <c r="Q811" s="16">
        <f>IFERROR(VLOOKUP(G811,SCENARIOS!$A$13:$E$18,3,0),0.025)</f>
        <v>0.045</v>
      </c>
      <c r="R811" s="52">
        <f>IFERROR(VLOOKUP(L811,INPUTS!$A$107:$B$120,2,0),0.0082)</f>
        <v>0.0079</v>
      </c>
      <c r="S811" s="52">
        <f t="shared" si="898"/>
        <v>22.91</v>
      </c>
      <c r="T811" s="15">
        <f t="shared" si="899"/>
        <v>22703.81</v>
      </c>
      <c r="U811" s="15">
        <f>T811/INPUTS!$B$7*1000</f>
        <v>28379762.5</v>
      </c>
      <c r="V811" s="15">
        <f>T811*INPUTS!$B$6</f>
        <v>71744.0396</v>
      </c>
      <c r="W811" s="54" t="s">
        <v>396</v>
      </c>
      <c r="X811" s="54" t="s">
        <v>396</v>
      </c>
      <c r="Y811" s="67">
        <f>IFERROR(VLOOKUP(E811,INPUTS!$A$44:$B$103,2,0),0)</f>
        <v>0</v>
      </c>
      <c r="Z811" s="15">
        <f t="shared" si="924"/>
        <v>0</v>
      </c>
      <c r="AA811" s="20">
        <f>IFERROR(VLOOKUP(E811,INPUTS!$A$44:$C$103,3,0),SCENARIOS!$J$24)</f>
        <v>0.01</v>
      </c>
      <c r="AB811" s="15">
        <f t="shared" ref="AB811:AF811" si="969">$T811*AA811*(1+$Q811)^AB$2</f>
        <v>282.930779379084</v>
      </c>
      <c r="AC811" s="20">
        <f>IFERROR(VLOOKUP($E811,INPUTS!$A$44:$G$103,4,0),SCENARIOS!$K$24)</f>
        <v>0.05</v>
      </c>
      <c r="AD811" s="15">
        <f t="shared" si="969"/>
        <v>1762.91613434168</v>
      </c>
      <c r="AE811" s="20">
        <f>IFERROR(VLOOKUP($E811,INPUTS!$A$44:$G$103,5,0),SCENARIOS!$L$24)</f>
        <v>0.1</v>
      </c>
      <c r="AF811" s="15">
        <f t="shared" si="969"/>
        <v>4393.82848842773</v>
      </c>
      <c r="AG811" s="20">
        <f>IFERROR(VLOOKUP($E811,INPUTS!$A$44:$G$103,6,0),SCENARIOS!$M$24)</f>
        <v>0.2</v>
      </c>
      <c r="AH811" s="15">
        <f t="shared" si="926"/>
        <v>10951.0193988487</v>
      </c>
      <c r="AI811" s="20">
        <f>IFERROR(VLOOKUP($E811,INPUTS!$A$44:$G$103,7,0),SCENARIOS!$N$24)</f>
        <v>0.25</v>
      </c>
      <c r="AJ811" s="15">
        <f t="shared" si="927"/>
        <v>17058.7032171678</v>
      </c>
      <c r="AL811" t="str">
        <f t="shared" si="930"/>
        <v>N</v>
      </c>
      <c r="AM811" s="21">
        <f t="shared" si="931"/>
        <v>68234.8128686714</v>
      </c>
    </row>
    <row r="812" ht="15" customHeight="1" spans="1:39">
      <c r="A812" s="6" t="s">
        <v>2562</v>
      </c>
      <c r="B812" s="52" t="s">
        <v>671</v>
      </c>
      <c r="C812" s="52" t="s">
        <v>672</v>
      </c>
      <c r="D812" s="52" t="s">
        <v>929</v>
      </c>
      <c r="E812" s="10" t="s">
        <v>673</v>
      </c>
      <c r="F812" s="52" t="s">
        <v>439</v>
      </c>
      <c r="G812" s="52" t="s">
        <v>177</v>
      </c>
      <c r="H812" s="52" t="s">
        <v>819</v>
      </c>
      <c r="I812" s="52" t="s">
        <v>575</v>
      </c>
      <c r="J812" s="52" t="s">
        <v>173</v>
      </c>
      <c r="K812" s="52" t="s">
        <v>931</v>
      </c>
      <c r="L812" s="53" t="s">
        <v>291</v>
      </c>
      <c r="M812" s="13">
        <v>3300</v>
      </c>
      <c r="N812" s="14">
        <f t="shared" si="928"/>
        <v>9.04109589041096</v>
      </c>
      <c r="O812" s="15">
        <v>1880</v>
      </c>
      <c r="P812" s="15">
        <f t="shared" ref="P812:P875" si="970">M812*O812</f>
        <v>6204000</v>
      </c>
      <c r="Q812" s="16">
        <f>IFERROR(VLOOKUP(G812,SCENARIOS!$A$13:$E$18,3,0),0.025)</f>
        <v>0.045</v>
      </c>
      <c r="R812" s="52">
        <f>IFERROR(VLOOKUP(L812,INPUTS!$A$107:$B$120,2,0),0.0082)</f>
        <v>0.0079</v>
      </c>
      <c r="S812" s="52">
        <f t="shared" ref="S812:S875" si="971">O812*R812</f>
        <v>14.852</v>
      </c>
      <c r="T812" s="15">
        <f t="shared" ref="T812:T875" si="972">M812*S812</f>
        <v>49011.6</v>
      </c>
      <c r="U812" s="15">
        <f>T812/INPUTS!$B$7*1000</f>
        <v>61264500</v>
      </c>
      <c r="V812" s="15">
        <f>T812*INPUTS!$B$6</f>
        <v>154876.656</v>
      </c>
      <c r="W812" s="54" t="s">
        <v>521</v>
      </c>
      <c r="X812" s="54" t="s">
        <v>396</v>
      </c>
      <c r="Y812" s="67">
        <f>IFERROR(VLOOKUP(E812,INPUTS!$A$44:$B$103,2,0),0)</f>
        <v>0</v>
      </c>
      <c r="Z812" s="15">
        <f t="shared" si="924"/>
        <v>0</v>
      </c>
      <c r="AA812" s="20">
        <f>IFERROR(VLOOKUP(E812,INPUTS!$A$44:$C$103,3,0),SCENARIOS!$J$24)</f>
        <v>0.01</v>
      </c>
      <c r="AB812" s="15">
        <f t="shared" ref="AB812:AF812" si="973">$T812*AA812*(1+$Q812)^AB$2</f>
        <v>610.773706554799</v>
      </c>
      <c r="AC812" s="20">
        <f>IFERROR(VLOOKUP($E812,INPUTS!$A$44:$G$103,4,0),SCENARIOS!$K$24)</f>
        <v>0.05</v>
      </c>
      <c r="AD812" s="15">
        <f t="shared" si="973"/>
        <v>3805.6758055102</v>
      </c>
      <c r="AE812" s="20">
        <f>IFERROR(VLOOKUP($E812,INPUTS!$A$44:$G$103,5,0),SCENARIOS!$L$24)</f>
        <v>0.1</v>
      </c>
      <c r="AF812" s="15">
        <f t="shared" si="973"/>
        <v>9485.12889878063</v>
      </c>
      <c r="AG812" s="20">
        <f>IFERROR(VLOOKUP($E812,INPUTS!$A$44:$G$103,6,0),SCENARIOS!$M$24)</f>
        <v>0.2</v>
      </c>
      <c r="AH812" s="15">
        <f t="shared" si="926"/>
        <v>23640.3926199442</v>
      </c>
      <c r="AI812" s="20">
        <f>IFERROR(VLOOKUP($E812,INPUTS!$A$44:$G$103,7,0),SCENARIOS!$N$24)</f>
        <v>0.25</v>
      </c>
      <c r="AJ812" s="15">
        <f t="shared" si="927"/>
        <v>36825.2878525033</v>
      </c>
      <c r="AL812" t="str">
        <f t="shared" si="930"/>
        <v>N</v>
      </c>
      <c r="AM812" s="21">
        <f t="shared" si="931"/>
        <v>147301.151410013</v>
      </c>
    </row>
    <row r="813" ht="15" customHeight="1" spans="1:39">
      <c r="A813" s="24" t="s">
        <v>2563</v>
      </c>
      <c r="B813" s="52" t="s">
        <v>671</v>
      </c>
      <c r="C813" s="52" t="s">
        <v>672</v>
      </c>
      <c r="D813" s="52" t="s">
        <v>929</v>
      </c>
      <c r="E813" s="10" t="s">
        <v>673</v>
      </c>
      <c r="F813" s="52" t="s">
        <v>439</v>
      </c>
      <c r="G813" s="52" t="s">
        <v>177</v>
      </c>
      <c r="H813" s="52" t="s">
        <v>576</v>
      </c>
      <c r="I813" s="52" t="s">
        <v>575</v>
      </c>
      <c r="J813" s="52" t="s">
        <v>173</v>
      </c>
      <c r="K813" s="52" t="s">
        <v>931</v>
      </c>
      <c r="L813" s="53" t="s">
        <v>291</v>
      </c>
      <c r="M813" s="13">
        <v>2640</v>
      </c>
      <c r="N813" s="14">
        <f t="shared" si="928"/>
        <v>7.23287671232877</v>
      </c>
      <c r="O813" s="15">
        <v>2130</v>
      </c>
      <c r="P813" s="15">
        <f t="shared" si="970"/>
        <v>5623200</v>
      </c>
      <c r="Q813" s="16">
        <f>IFERROR(VLOOKUP(G813,SCENARIOS!$A$13:$E$18,3,0),0.025)</f>
        <v>0.045</v>
      </c>
      <c r="R813" s="52">
        <f>IFERROR(VLOOKUP(L813,INPUTS!$A$107:$B$120,2,0),0.0082)</f>
        <v>0.0079</v>
      </c>
      <c r="S813" s="52">
        <f t="shared" si="971"/>
        <v>16.827</v>
      </c>
      <c r="T813" s="15">
        <f t="shared" si="972"/>
        <v>44423.28</v>
      </c>
      <c r="U813" s="15">
        <f>T813/INPUTS!$B$7*1000</f>
        <v>55529100</v>
      </c>
      <c r="V813" s="15">
        <f>T813*INPUTS!$B$6</f>
        <v>140377.5648</v>
      </c>
      <c r="W813" s="54" t="s">
        <v>521</v>
      </c>
      <c r="X813" s="54" t="s">
        <v>396</v>
      </c>
      <c r="Y813" s="67">
        <f>IFERROR(VLOOKUP(E813,INPUTS!$A$44:$B$103,2,0),0)</f>
        <v>0</v>
      </c>
      <c r="Z813" s="15">
        <f t="shared" si="924"/>
        <v>0</v>
      </c>
      <c r="AA813" s="20">
        <f>IFERROR(VLOOKUP(E813,INPUTS!$A$44:$C$103,3,0),SCENARIOS!$J$24)</f>
        <v>0.01</v>
      </c>
      <c r="AB813" s="15">
        <f t="shared" ref="AB813:AF813" si="974">$T813*AA813*(1+$Q813)^AB$2</f>
        <v>553.594891473073</v>
      </c>
      <c r="AC813" s="20">
        <f>IFERROR(VLOOKUP($E813,INPUTS!$A$44:$G$103,4,0),SCENARIOS!$K$24)</f>
        <v>0.05</v>
      </c>
      <c r="AD813" s="15">
        <f t="shared" si="974"/>
        <v>3449.39977265393</v>
      </c>
      <c r="AE813" s="20">
        <f>IFERROR(VLOOKUP($E813,INPUTS!$A$44:$G$103,5,0),SCENARIOS!$L$24)</f>
        <v>0.1</v>
      </c>
      <c r="AF813" s="15">
        <f t="shared" si="974"/>
        <v>8597.15938485223</v>
      </c>
      <c r="AG813" s="20">
        <f>IFERROR(VLOOKUP($E813,INPUTS!$A$44:$G$103,6,0),SCENARIOS!$M$24)</f>
        <v>0.2</v>
      </c>
      <c r="AH813" s="15">
        <f t="shared" si="926"/>
        <v>21427.2494810558</v>
      </c>
      <c r="AI813" s="20">
        <f>IFERROR(VLOOKUP($E813,INPUTS!$A$44:$G$103,7,0),SCENARIOS!$N$24)</f>
        <v>0.25</v>
      </c>
      <c r="AJ813" s="15">
        <f t="shared" si="927"/>
        <v>33377.8140960988</v>
      </c>
      <c r="AL813" t="str">
        <f t="shared" si="930"/>
        <v>N</v>
      </c>
      <c r="AM813" s="21">
        <f t="shared" si="931"/>
        <v>133511.256384395</v>
      </c>
    </row>
    <row r="814" ht="15" customHeight="1" spans="1:39">
      <c r="A814" s="6" t="s">
        <v>2564</v>
      </c>
      <c r="B814" s="52" t="s">
        <v>671</v>
      </c>
      <c r="C814" s="52" t="s">
        <v>672</v>
      </c>
      <c r="D814" s="52" t="s">
        <v>929</v>
      </c>
      <c r="E814" s="10" t="s">
        <v>673</v>
      </c>
      <c r="F814" s="52" t="s">
        <v>439</v>
      </c>
      <c r="G814" s="52" t="s">
        <v>177</v>
      </c>
      <c r="H814" s="52" t="s">
        <v>1740</v>
      </c>
      <c r="I814" s="52" t="s">
        <v>575</v>
      </c>
      <c r="J814" s="52" t="s">
        <v>173</v>
      </c>
      <c r="K814" s="52" t="s">
        <v>931</v>
      </c>
      <c r="L814" s="53" t="s">
        <v>291</v>
      </c>
      <c r="M814" s="13">
        <v>1320</v>
      </c>
      <c r="N814" s="14">
        <f t="shared" si="928"/>
        <v>3.61643835616438</v>
      </c>
      <c r="O814" s="15">
        <v>2000</v>
      </c>
      <c r="P814" s="15">
        <f t="shared" si="970"/>
        <v>2640000</v>
      </c>
      <c r="Q814" s="16">
        <f>IFERROR(VLOOKUP(G814,SCENARIOS!$A$13:$E$18,3,0),0.025)</f>
        <v>0.045</v>
      </c>
      <c r="R814" s="52">
        <f>IFERROR(VLOOKUP(L814,INPUTS!$A$107:$B$120,2,0),0.0082)</f>
        <v>0.0079</v>
      </c>
      <c r="S814" s="52">
        <f t="shared" si="971"/>
        <v>15.8</v>
      </c>
      <c r="T814" s="15">
        <f t="shared" si="972"/>
        <v>20856</v>
      </c>
      <c r="U814" s="15">
        <f>T814/INPUTS!$B$7*1000</f>
        <v>26070000</v>
      </c>
      <c r="V814" s="15">
        <f>T814*INPUTS!$B$6</f>
        <v>65904.96</v>
      </c>
      <c r="W814" s="54" t="s">
        <v>521</v>
      </c>
      <c r="X814" s="54" t="s">
        <v>396</v>
      </c>
      <c r="Y814" s="67">
        <f>IFERROR(VLOOKUP(E814,INPUTS!$A$44:$B$103,2,0),0)</f>
        <v>0</v>
      </c>
      <c r="Z814" s="15">
        <f t="shared" si="924"/>
        <v>0</v>
      </c>
      <c r="AA814" s="20">
        <f>IFERROR(VLOOKUP(E814,INPUTS!$A$44:$C$103,3,0),SCENARIOS!$J$24)</f>
        <v>0.01</v>
      </c>
      <c r="AB814" s="15">
        <f t="shared" ref="AB814:AF814" si="975">$T814*AA814*(1+$Q814)^AB$2</f>
        <v>259.903704916936</v>
      </c>
      <c r="AC814" s="20">
        <f>IFERROR(VLOOKUP($E814,INPUTS!$A$44:$G$103,4,0),SCENARIOS!$K$24)</f>
        <v>0.05</v>
      </c>
      <c r="AD814" s="15">
        <f t="shared" si="975"/>
        <v>1619.43651298306</v>
      </c>
      <c r="AE814" s="20">
        <f>IFERROR(VLOOKUP($E814,INPUTS!$A$44:$G$103,5,0),SCENARIOS!$L$24)</f>
        <v>0.1</v>
      </c>
      <c r="AF814" s="15">
        <f t="shared" si="975"/>
        <v>4036.22506331091</v>
      </c>
      <c r="AG814" s="20">
        <f>IFERROR(VLOOKUP($E814,INPUTS!$A$44:$G$103,6,0),SCENARIOS!$M$24)</f>
        <v>0.2</v>
      </c>
      <c r="AH814" s="15">
        <f t="shared" si="926"/>
        <v>10059.7415404018</v>
      </c>
      <c r="AI814" s="20">
        <f>IFERROR(VLOOKUP($E814,INPUTS!$A$44:$G$103,7,0),SCENARIOS!$N$24)</f>
        <v>0.25</v>
      </c>
      <c r="AJ814" s="15">
        <f t="shared" si="927"/>
        <v>15670.3352563844</v>
      </c>
      <c r="AL814" t="str">
        <f t="shared" si="930"/>
        <v>N</v>
      </c>
      <c r="AM814" s="21">
        <f t="shared" si="931"/>
        <v>62681.3410255376</v>
      </c>
    </row>
    <row r="815" ht="15" customHeight="1" spans="1:39">
      <c r="A815" s="24" t="s">
        <v>2565</v>
      </c>
      <c r="B815" s="52" t="s">
        <v>671</v>
      </c>
      <c r="C815" s="52" t="s">
        <v>672</v>
      </c>
      <c r="D815" s="52" t="s">
        <v>929</v>
      </c>
      <c r="E815" s="10" t="s">
        <v>673</v>
      </c>
      <c r="F815" s="52" t="s">
        <v>439</v>
      </c>
      <c r="G815" s="52" t="s">
        <v>177</v>
      </c>
      <c r="H815" s="52" t="s">
        <v>1742</v>
      </c>
      <c r="I815" s="52" t="s">
        <v>575</v>
      </c>
      <c r="J815" s="52" t="s">
        <v>173</v>
      </c>
      <c r="K815" s="52" t="s">
        <v>931</v>
      </c>
      <c r="L815" s="53" t="s">
        <v>291</v>
      </c>
      <c r="M815" s="13">
        <v>991</v>
      </c>
      <c r="N815" s="14">
        <f t="shared" si="928"/>
        <v>2.71506849315068</v>
      </c>
      <c r="O815" s="15">
        <v>2150</v>
      </c>
      <c r="P815" s="15">
        <f t="shared" si="970"/>
        <v>2130650</v>
      </c>
      <c r="Q815" s="16">
        <f>IFERROR(VLOOKUP(G815,SCENARIOS!$A$13:$E$18,3,0),0.025)</f>
        <v>0.045</v>
      </c>
      <c r="R815" s="52">
        <f>IFERROR(VLOOKUP(L815,INPUTS!$A$107:$B$120,2,0),0.0082)</f>
        <v>0.0079</v>
      </c>
      <c r="S815" s="52">
        <f t="shared" si="971"/>
        <v>16.985</v>
      </c>
      <c r="T815" s="15">
        <f t="shared" si="972"/>
        <v>16832.135</v>
      </c>
      <c r="U815" s="15">
        <f>T815/INPUTS!$B$7*1000</f>
        <v>21040168.75</v>
      </c>
      <c r="V815" s="15">
        <f>T815*INPUTS!$B$6</f>
        <v>53189.5466</v>
      </c>
      <c r="W815" s="54" t="s">
        <v>521</v>
      </c>
      <c r="X815" s="54" t="s">
        <v>396</v>
      </c>
      <c r="Y815" s="67">
        <f>IFERROR(VLOOKUP(E815,INPUTS!$A$44:$B$103,2,0),0)</f>
        <v>0</v>
      </c>
      <c r="Z815" s="15">
        <f t="shared" si="924"/>
        <v>0</v>
      </c>
      <c r="AA815" s="20">
        <f>IFERROR(VLOOKUP(E815,INPUTS!$A$44:$C$103,3,0),SCENARIOS!$J$24)</f>
        <v>0.01</v>
      </c>
      <c r="AB815" s="15">
        <f t="shared" ref="AB815:AF815" si="976">$T815*AA815*(1+$Q815)^AB$2</f>
        <v>209.75902609139</v>
      </c>
      <c r="AC815" s="20">
        <f>IFERROR(VLOOKUP($E815,INPUTS!$A$44:$G$103,4,0),SCENARIOS!$K$24)</f>
        <v>0.05</v>
      </c>
      <c r="AD815" s="15">
        <f t="shared" si="976"/>
        <v>1306.989547874</v>
      </c>
      <c r="AE815" s="20">
        <f>IFERROR(VLOOKUP($E815,INPUTS!$A$44:$G$103,5,0),SCENARIOS!$L$24)</f>
        <v>0.1</v>
      </c>
      <c r="AF815" s="15">
        <f t="shared" si="976"/>
        <v>3257.49353452401</v>
      </c>
      <c r="AG815" s="20">
        <f>IFERROR(VLOOKUP($E815,INPUTS!$A$44:$G$103,6,0),SCENARIOS!$M$24)</f>
        <v>0.2</v>
      </c>
      <c r="AH815" s="15">
        <f t="shared" si="926"/>
        <v>8118.85920949131</v>
      </c>
      <c r="AI815" s="20">
        <f>IFERROR(VLOOKUP($E815,INPUTS!$A$44:$G$103,7,0),SCENARIOS!$N$24)</f>
        <v>0.25</v>
      </c>
      <c r="AJ815" s="15">
        <f t="shared" si="927"/>
        <v>12646.969626521</v>
      </c>
      <c r="AL815" t="str">
        <f t="shared" si="930"/>
        <v>N</v>
      </c>
      <c r="AM815" s="21">
        <f t="shared" si="931"/>
        <v>50587.8785060839</v>
      </c>
    </row>
    <row r="816" ht="15" customHeight="1" spans="1:39">
      <c r="A816" s="6" t="s">
        <v>2566</v>
      </c>
      <c r="B816" s="52" t="s">
        <v>671</v>
      </c>
      <c r="C816" s="52" t="s">
        <v>672</v>
      </c>
      <c r="D816" s="52" t="s">
        <v>929</v>
      </c>
      <c r="E816" s="10" t="s">
        <v>673</v>
      </c>
      <c r="F816" s="52" t="s">
        <v>439</v>
      </c>
      <c r="G816" s="52" t="s">
        <v>177</v>
      </c>
      <c r="H816" s="52" t="s">
        <v>242</v>
      </c>
      <c r="I816" s="52" t="s">
        <v>421</v>
      </c>
      <c r="J816" s="52" t="s">
        <v>173</v>
      </c>
      <c r="K816" s="52" t="s">
        <v>931</v>
      </c>
      <c r="L816" s="53" t="s">
        <v>1696</v>
      </c>
      <c r="M816" s="13">
        <v>1320</v>
      </c>
      <c r="N816" s="14">
        <f t="shared" si="928"/>
        <v>3.61643835616438</v>
      </c>
      <c r="O816" s="15">
        <v>5780</v>
      </c>
      <c r="P816" s="15">
        <f t="shared" si="970"/>
        <v>7629600</v>
      </c>
      <c r="Q816" s="16">
        <f>IFERROR(VLOOKUP(G816,SCENARIOS!$A$13:$E$18,3,0),0.025)</f>
        <v>0.045</v>
      </c>
      <c r="R816" s="52">
        <f>IFERROR(VLOOKUP(L816,INPUTS!$A$107:$B$120,2,0),0.0082)</f>
        <v>0.0082</v>
      </c>
      <c r="S816" s="52">
        <f t="shared" si="971"/>
        <v>47.396</v>
      </c>
      <c r="T816" s="15">
        <f t="shared" si="972"/>
        <v>62562.72</v>
      </c>
      <c r="U816" s="15">
        <f>T816/INPUTS!$B$7*1000</f>
        <v>78203400</v>
      </c>
      <c r="V816" s="15">
        <f>T816*INPUTS!$B$6</f>
        <v>197698.1952</v>
      </c>
      <c r="W816" s="54" t="s">
        <v>396</v>
      </c>
      <c r="X816" s="54" t="s">
        <v>396</v>
      </c>
      <c r="Y816" s="67">
        <f>IFERROR(VLOOKUP(E816,INPUTS!$A$44:$B$103,2,0),0)</f>
        <v>0</v>
      </c>
      <c r="Z816" s="15">
        <f t="shared" si="924"/>
        <v>0</v>
      </c>
      <c r="AA816" s="20">
        <f>IFERROR(VLOOKUP(E816,INPUTS!$A$44:$C$103,3,0),SCENARIOS!$J$24)</f>
        <v>0.01</v>
      </c>
      <c r="AB816" s="15">
        <f t="shared" ref="AB816:AF816" si="977">$T816*AA816*(1+$Q816)^AB$2</f>
        <v>779.645316344499</v>
      </c>
      <c r="AC816" s="20">
        <f>IFERROR(VLOOKUP($E816,INPUTS!$A$44:$G$103,4,0),SCENARIOS!$K$24)</f>
        <v>0.05</v>
      </c>
      <c r="AD816" s="15">
        <f t="shared" si="977"/>
        <v>4857.89955502185</v>
      </c>
      <c r="AE816" s="20">
        <f>IFERROR(VLOOKUP($E816,INPUTS!$A$44:$G$103,5,0),SCENARIOS!$L$24)</f>
        <v>0.1</v>
      </c>
      <c r="AF816" s="15">
        <f t="shared" si="977"/>
        <v>12107.6533608028</v>
      </c>
      <c r="AG816" s="20">
        <f>IFERROR(VLOOKUP($E816,INPUTS!$A$44:$G$103,6,0),SCENARIOS!$M$24)</f>
        <v>0.2</v>
      </c>
      <c r="AH816" s="15">
        <f t="shared" si="926"/>
        <v>30176.6778511951</v>
      </c>
      <c r="AI816" s="20">
        <f>IFERROR(VLOOKUP($E816,INPUTS!$A$44:$G$103,7,0),SCENARIOS!$N$24)</f>
        <v>0.25</v>
      </c>
      <c r="AJ816" s="15">
        <f t="shared" si="927"/>
        <v>47007.0385956705</v>
      </c>
      <c r="AL816" t="str">
        <f t="shared" si="930"/>
        <v>N</v>
      </c>
      <c r="AM816" s="21">
        <f t="shared" si="931"/>
        <v>188028.154382682</v>
      </c>
    </row>
    <row r="817" ht="15" customHeight="1" spans="1:39">
      <c r="A817" s="24" t="s">
        <v>2567</v>
      </c>
      <c r="B817" s="52" t="s">
        <v>671</v>
      </c>
      <c r="C817" s="52" t="s">
        <v>672</v>
      </c>
      <c r="D817" s="52" t="s">
        <v>929</v>
      </c>
      <c r="E817" s="10" t="s">
        <v>673</v>
      </c>
      <c r="F817" s="52" t="s">
        <v>439</v>
      </c>
      <c r="G817" s="52" t="s">
        <v>177</v>
      </c>
      <c r="H817" s="52" t="s">
        <v>529</v>
      </c>
      <c r="I817" s="52" t="s">
        <v>528</v>
      </c>
      <c r="J817" s="52" t="s">
        <v>173</v>
      </c>
      <c r="K817" s="52" t="s">
        <v>931</v>
      </c>
      <c r="L817" s="53" t="s">
        <v>291</v>
      </c>
      <c r="M817" s="13">
        <v>991</v>
      </c>
      <c r="N817" s="14">
        <f t="shared" si="928"/>
        <v>2.71506849315068</v>
      </c>
      <c r="O817" s="15">
        <v>5730</v>
      </c>
      <c r="P817" s="15">
        <f t="shared" si="970"/>
        <v>5678430</v>
      </c>
      <c r="Q817" s="16">
        <f>IFERROR(VLOOKUP(G817,SCENARIOS!$A$13:$E$18,3,0),0.025)</f>
        <v>0.045</v>
      </c>
      <c r="R817" s="52">
        <f>IFERROR(VLOOKUP(L817,INPUTS!$A$107:$B$120,2,0),0.0082)</f>
        <v>0.0079</v>
      </c>
      <c r="S817" s="52">
        <f t="shared" si="971"/>
        <v>45.267</v>
      </c>
      <c r="T817" s="15">
        <f t="shared" si="972"/>
        <v>44859.597</v>
      </c>
      <c r="U817" s="15">
        <f>T817/INPUTS!$B$7*1000</f>
        <v>56074496.25</v>
      </c>
      <c r="V817" s="15">
        <f>T817*INPUTS!$B$6</f>
        <v>141756.32652</v>
      </c>
      <c r="W817" s="54" t="s">
        <v>396</v>
      </c>
      <c r="X817" s="54" t="s">
        <v>396</v>
      </c>
      <c r="Y817" s="67">
        <f>IFERROR(VLOOKUP(E817,INPUTS!$A$44:$B$103,2,0),0)</f>
        <v>0</v>
      </c>
      <c r="Z817" s="15">
        <f t="shared" si="924"/>
        <v>0</v>
      </c>
      <c r="AA817" s="20">
        <f>IFERROR(VLOOKUP(E817,INPUTS!$A$44:$C$103,3,0),SCENARIOS!$J$24)</f>
        <v>0.01</v>
      </c>
      <c r="AB817" s="15">
        <f t="shared" ref="AB817:AF817" si="978">$T817*AA817*(1+$Q817)^AB$2</f>
        <v>559.032195117983</v>
      </c>
      <c r="AC817" s="20">
        <f>IFERROR(VLOOKUP($E817,INPUTS!$A$44:$G$103,4,0),SCENARIOS!$K$24)</f>
        <v>0.05</v>
      </c>
      <c r="AD817" s="15">
        <f t="shared" si="978"/>
        <v>3483.27912061304</v>
      </c>
      <c r="AE817" s="20">
        <f>IFERROR(VLOOKUP($E817,INPUTS!$A$44:$G$103,5,0),SCENARIOS!$L$24)</f>
        <v>0.1</v>
      </c>
      <c r="AF817" s="15">
        <f t="shared" si="978"/>
        <v>8681.59904782445</v>
      </c>
      <c r="AG817" s="20">
        <f>IFERROR(VLOOKUP($E817,INPUTS!$A$44:$G$103,6,0),SCENARIOS!$M$24)</f>
        <v>0.2</v>
      </c>
      <c r="AH817" s="15">
        <f t="shared" si="926"/>
        <v>21637.7038466908</v>
      </c>
      <c r="AI817" s="20">
        <f>IFERROR(VLOOKUP($E817,INPUTS!$A$44:$G$103,7,0),SCENARIOS!$N$24)</f>
        <v>0.25</v>
      </c>
      <c r="AJ817" s="15">
        <f t="shared" si="927"/>
        <v>33705.644632542</v>
      </c>
      <c r="AL817" t="str">
        <f t="shared" si="930"/>
        <v>N</v>
      </c>
      <c r="AM817" s="21">
        <f t="shared" si="931"/>
        <v>134822.578530168</v>
      </c>
    </row>
    <row r="818" ht="15" customHeight="1" spans="1:39">
      <c r="A818" s="6" t="s">
        <v>2568</v>
      </c>
      <c r="B818" s="52" t="s">
        <v>671</v>
      </c>
      <c r="C818" s="52" t="s">
        <v>672</v>
      </c>
      <c r="D818" s="52" t="s">
        <v>929</v>
      </c>
      <c r="E818" s="10" t="s">
        <v>673</v>
      </c>
      <c r="F818" s="52" t="s">
        <v>439</v>
      </c>
      <c r="G818" s="52" t="s">
        <v>177</v>
      </c>
      <c r="H818" s="52" t="s">
        <v>545</v>
      </c>
      <c r="I818" s="52" t="s">
        <v>544</v>
      </c>
      <c r="J818" s="52" t="s">
        <v>173</v>
      </c>
      <c r="K818" s="52" t="s">
        <v>931</v>
      </c>
      <c r="L818" s="53" t="s">
        <v>291</v>
      </c>
      <c r="M818" s="13">
        <v>991</v>
      </c>
      <c r="N818" s="14">
        <f t="shared" si="928"/>
        <v>2.71506849315068</v>
      </c>
      <c r="O818" s="15">
        <v>4840</v>
      </c>
      <c r="P818" s="15">
        <f t="shared" si="970"/>
        <v>4796440</v>
      </c>
      <c r="Q818" s="16">
        <f>IFERROR(VLOOKUP(G818,SCENARIOS!$A$13:$E$18,3,0),0.025)</f>
        <v>0.045</v>
      </c>
      <c r="R818" s="52">
        <f>IFERROR(VLOOKUP(L818,INPUTS!$A$107:$B$120,2,0),0.0082)</f>
        <v>0.0079</v>
      </c>
      <c r="S818" s="52">
        <f t="shared" si="971"/>
        <v>38.236</v>
      </c>
      <c r="T818" s="15">
        <f t="shared" si="972"/>
        <v>37891.876</v>
      </c>
      <c r="U818" s="15">
        <f>T818/INPUTS!$B$7*1000</f>
        <v>47364845</v>
      </c>
      <c r="V818" s="15">
        <f>T818*INPUTS!$B$6</f>
        <v>119738.32816</v>
      </c>
      <c r="W818" s="54" t="s">
        <v>396</v>
      </c>
      <c r="X818" s="54" t="s">
        <v>396</v>
      </c>
      <c r="Y818" s="67">
        <f>IFERROR(VLOOKUP(E818,INPUTS!$A$44:$B$103,2,0),0)</f>
        <v>0</v>
      </c>
      <c r="Z818" s="15">
        <f t="shared" si="924"/>
        <v>0</v>
      </c>
      <c r="AA818" s="20">
        <f>IFERROR(VLOOKUP(E818,INPUTS!$A$44:$C$103,3,0),SCENARIOS!$J$24)</f>
        <v>0.01</v>
      </c>
      <c r="AB818" s="15">
        <f t="shared" ref="AB818:AF818" si="979">$T818*AA818*(1+$Q818)^AB$2</f>
        <v>472.201714549919</v>
      </c>
      <c r="AC818" s="20">
        <f>IFERROR(VLOOKUP($E818,INPUTS!$A$44:$G$103,4,0),SCENARIOS!$K$24)</f>
        <v>0.05</v>
      </c>
      <c r="AD818" s="15">
        <f t="shared" si="979"/>
        <v>2942.24623800473</v>
      </c>
      <c r="AE818" s="20">
        <f>IFERROR(VLOOKUP($E818,INPUTS!$A$44:$G$103,5,0),SCENARIOS!$L$24)</f>
        <v>0.1</v>
      </c>
      <c r="AF818" s="15">
        <f t="shared" si="979"/>
        <v>7333.1482358587</v>
      </c>
      <c r="AG818" s="20">
        <f>IFERROR(VLOOKUP($E818,INPUTS!$A$44:$G$103,6,0),SCENARIOS!$M$24)</f>
        <v>0.2</v>
      </c>
      <c r="AH818" s="15">
        <f t="shared" si="926"/>
        <v>18276.87375532</v>
      </c>
      <c r="AI818" s="20">
        <f>IFERROR(VLOOKUP($E818,INPUTS!$A$44:$G$103,7,0),SCENARIOS!$N$24)</f>
        <v>0.25</v>
      </c>
      <c r="AJ818" s="15">
        <f t="shared" si="927"/>
        <v>28470.3874383077</v>
      </c>
      <c r="AL818" t="str">
        <f t="shared" si="930"/>
        <v>N</v>
      </c>
      <c r="AM818" s="21">
        <f t="shared" si="931"/>
        <v>113881.549753231</v>
      </c>
    </row>
    <row r="819" ht="15" customHeight="1" spans="1:39">
      <c r="A819" s="24" t="s">
        <v>2569</v>
      </c>
      <c r="B819" s="52" t="s">
        <v>671</v>
      </c>
      <c r="C819" s="52" t="s">
        <v>672</v>
      </c>
      <c r="D819" s="52" t="s">
        <v>929</v>
      </c>
      <c r="E819" s="10" t="s">
        <v>673</v>
      </c>
      <c r="F819" s="52" t="s">
        <v>439</v>
      </c>
      <c r="G819" s="52" t="s">
        <v>177</v>
      </c>
      <c r="H819" s="52" t="s">
        <v>264</v>
      </c>
      <c r="I819" s="52" t="s">
        <v>436</v>
      </c>
      <c r="J819" s="52" t="s">
        <v>173</v>
      </c>
      <c r="K819" s="52" t="s">
        <v>931</v>
      </c>
      <c r="L819" s="53" t="s">
        <v>1696</v>
      </c>
      <c r="M819" s="13">
        <v>660</v>
      </c>
      <c r="N819" s="14">
        <f t="shared" si="928"/>
        <v>1.80821917808219</v>
      </c>
      <c r="O819" s="15">
        <v>12040</v>
      </c>
      <c r="P819" s="15">
        <f t="shared" si="970"/>
        <v>7946400</v>
      </c>
      <c r="Q819" s="16">
        <f>IFERROR(VLOOKUP(G819,SCENARIOS!$A$13:$E$18,3,0),0.025)</f>
        <v>0.045</v>
      </c>
      <c r="R819" s="52">
        <f>IFERROR(VLOOKUP(L819,INPUTS!$A$107:$B$120,2,0),0.0082)</f>
        <v>0.0082</v>
      </c>
      <c r="S819" s="52">
        <f t="shared" si="971"/>
        <v>98.728</v>
      </c>
      <c r="T819" s="15">
        <f t="shared" si="972"/>
        <v>65160.48</v>
      </c>
      <c r="U819" s="15">
        <f>T819/INPUTS!$B$7*1000</f>
        <v>81450600</v>
      </c>
      <c r="V819" s="15">
        <f>T819*INPUTS!$B$6</f>
        <v>205907.1168</v>
      </c>
      <c r="W819" s="54" t="s">
        <v>396</v>
      </c>
      <c r="X819" s="54" t="s">
        <v>396</v>
      </c>
      <c r="Y819" s="67">
        <f>IFERROR(VLOOKUP(E819,INPUTS!$A$44:$B$103,2,0),0)</f>
        <v>0</v>
      </c>
      <c r="Z819" s="15">
        <f t="shared" si="924"/>
        <v>0</v>
      </c>
      <c r="AA819" s="20">
        <f>IFERROR(VLOOKUP(E819,INPUTS!$A$44:$C$103,3,0),SCENARIOS!$J$24)</f>
        <v>0.01</v>
      </c>
      <c r="AB819" s="15">
        <f t="shared" ref="AB819:AF819" si="980">$T819*AA819*(1+$Q819)^AB$2</f>
        <v>812.018132248077</v>
      </c>
      <c r="AC819" s="20">
        <f>IFERROR(VLOOKUP($E819,INPUTS!$A$44:$G$103,4,0),SCENARIOS!$K$24)</f>
        <v>0.05</v>
      </c>
      <c r="AD819" s="15">
        <f t="shared" si="980"/>
        <v>5059.61164727189</v>
      </c>
      <c r="AE819" s="20">
        <f>IFERROR(VLOOKUP($E819,INPUTS!$A$44:$G$103,5,0),SCENARIOS!$L$24)</f>
        <v>0.1</v>
      </c>
      <c r="AF819" s="15">
        <f t="shared" si="980"/>
        <v>12610.3932927392</v>
      </c>
      <c r="AG819" s="20">
        <f>IFERROR(VLOOKUP($E819,INPUTS!$A$44:$G$103,6,0),SCENARIOS!$M$24)</f>
        <v>0.2</v>
      </c>
      <c r="AH819" s="15">
        <f t="shared" si="926"/>
        <v>31429.6886962274</v>
      </c>
      <c r="AI819" s="20">
        <f>IFERROR(VLOOKUP($E819,INPUTS!$A$44:$G$103,7,0),SCENARIOS!$N$24)</f>
        <v>0.25</v>
      </c>
      <c r="AJ819" s="15">
        <f t="shared" si="927"/>
        <v>48958.887949124</v>
      </c>
      <c r="AL819" t="str">
        <f t="shared" si="930"/>
        <v>N</v>
      </c>
      <c r="AM819" s="21">
        <f t="shared" si="931"/>
        <v>195835.551796496</v>
      </c>
    </row>
    <row r="820" ht="15" customHeight="1" spans="1:39">
      <c r="A820" s="6" t="s">
        <v>2570</v>
      </c>
      <c r="B820" s="52" t="s">
        <v>671</v>
      </c>
      <c r="C820" s="52" t="s">
        <v>672</v>
      </c>
      <c r="D820" s="52" t="s">
        <v>929</v>
      </c>
      <c r="E820" s="10" t="s">
        <v>673</v>
      </c>
      <c r="F820" s="52" t="s">
        <v>439</v>
      </c>
      <c r="G820" s="52" t="s">
        <v>177</v>
      </c>
      <c r="H820" s="52" t="s">
        <v>267</v>
      </c>
      <c r="I820" s="52" t="s">
        <v>436</v>
      </c>
      <c r="J820" s="52" t="s">
        <v>173</v>
      </c>
      <c r="K820" s="52" t="s">
        <v>931</v>
      </c>
      <c r="L820" s="53" t="s">
        <v>291</v>
      </c>
      <c r="M820" s="13">
        <v>660</v>
      </c>
      <c r="N820" s="14">
        <f t="shared" si="928"/>
        <v>1.80821917808219</v>
      </c>
      <c r="O820" s="15">
        <v>12340</v>
      </c>
      <c r="P820" s="15">
        <f t="shared" si="970"/>
        <v>8144400</v>
      </c>
      <c r="Q820" s="16">
        <f>IFERROR(VLOOKUP(G820,SCENARIOS!$A$13:$E$18,3,0),0.025)</f>
        <v>0.045</v>
      </c>
      <c r="R820" s="52">
        <f>IFERROR(VLOOKUP(L820,INPUTS!$A$107:$B$120,2,0),0.0082)</f>
        <v>0.0079</v>
      </c>
      <c r="S820" s="52">
        <f t="shared" si="971"/>
        <v>97.486</v>
      </c>
      <c r="T820" s="15">
        <f t="shared" si="972"/>
        <v>64340.76</v>
      </c>
      <c r="U820" s="15">
        <f>T820/INPUTS!$B$7*1000</f>
        <v>80425950</v>
      </c>
      <c r="V820" s="15">
        <f>T820*INPUTS!$B$6</f>
        <v>203316.8016</v>
      </c>
      <c r="W820" s="54" t="s">
        <v>396</v>
      </c>
      <c r="X820" s="54" t="s">
        <v>396</v>
      </c>
      <c r="Y820" s="67">
        <f>IFERROR(VLOOKUP(E820,INPUTS!$A$44:$B$103,2,0),0)</f>
        <v>0</v>
      </c>
      <c r="Z820" s="15">
        <f t="shared" si="924"/>
        <v>0</v>
      </c>
      <c r="AA820" s="20">
        <f>IFERROR(VLOOKUP(E820,INPUTS!$A$44:$C$103,3,0),SCENARIOS!$J$24)</f>
        <v>0.01</v>
      </c>
      <c r="AB820" s="15">
        <f t="shared" ref="AB820:AF820" si="981">$T820*AA820*(1+$Q820)^AB$2</f>
        <v>801.802929668746</v>
      </c>
      <c r="AC820" s="20">
        <f>IFERROR(VLOOKUP($E820,INPUTS!$A$44:$G$103,4,0),SCENARIOS!$K$24)</f>
        <v>0.05</v>
      </c>
      <c r="AD820" s="15">
        <f t="shared" si="981"/>
        <v>4995.96164255275</v>
      </c>
      <c r="AE820" s="20">
        <f>IFERROR(VLOOKUP($E820,INPUTS!$A$44:$G$103,5,0),SCENARIOS!$L$24)</f>
        <v>0.1</v>
      </c>
      <c r="AF820" s="15">
        <f t="shared" si="981"/>
        <v>12451.7543203141</v>
      </c>
      <c r="AG820" s="20">
        <f>IFERROR(VLOOKUP($E820,INPUTS!$A$44:$G$103,6,0),SCENARIOS!$M$24)</f>
        <v>0.2</v>
      </c>
      <c r="AH820" s="15">
        <f t="shared" si="926"/>
        <v>31034.3026521395</v>
      </c>
      <c r="AI820" s="20">
        <f>IFERROR(VLOOKUP($E820,INPUTS!$A$44:$G$103,7,0),SCENARIOS!$N$24)</f>
        <v>0.25</v>
      </c>
      <c r="AJ820" s="15">
        <f t="shared" si="927"/>
        <v>48342.9842659458</v>
      </c>
      <c r="AL820" t="str">
        <f t="shared" si="930"/>
        <v>N</v>
      </c>
      <c r="AM820" s="21">
        <f t="shared" si="931"/>
        <v>193371.937063783</v>
      </c>
    </row>
    <row r="821" ht="15" customHeight="1" spans="1:39">
      <c r="A821" s="24" t="s">
        <v>2571</v>
      </c>
      <c r="B821" s="52" t="s">
        <v>671</v>
      </c>
      <c r="C821" s="52" t="s">
        <v>672</v>
      </c>
      <c r="D821" s="52" t="s">
        <v>929</v>
      </c>
      <c r="E821" s="10" t="s">
        <v>673</v>
      </c>
      <c r="F821" s="52" t="s">
        <v>439</v>
      </c>
      <c r="G821" s="52" t="s">
        <v>177</v>
      </c>
      <c r="H821" s="52" t="s">
        <v>234</v>
      </c>
      <c r="I821" s="52" t="s">
        <v>424</v>
      </c>
      <c r="J821" s="52" t="s">
        <v>173</v>
      </c>
      <c r="K821" s="52" t="s">
        <v>931</v>
      </c>
      <c r="L821" s="53" t="s">
        <v>291</v>
      </c>
      <c r="M821" s="13">
        <v>660</v>
      </c>
      <c r="N821" s="14">
        <f t="shared" si="928"/>
        <v>1.80821917808219</v>
      </c>
      <c r="O821" s="15">
        <v>7870</v>
      </c>
      <c r="P821" s="15">
        <f t="shared" si="970"/>
        <v>5194200</v>
      </c>
      <c r="Q821" s="16">
        <f>IFERROR(VLOOKUP(G821,SCENARIOS!$A$13:$E$18,3,0),0.025)</f>
        <v>0.045</v>
      </c>
      <c r="R821" s="52">
        <f>IFERROR(VLOOKUP(L821,INPUTS!$A$107:$B$120,2,0),0.0082)</f>
        <v>0.0079</v>
      </c>
      <c r="S821" s="52">
        <f t="shared" si="971"/>
        <v>62.173</v>
      </c>
      <c r="T821" s="15">
        <f t="shared" si="972"/>
        <v>41034.18</v>
      </c>
      <c r="U821" s="15">
        <f>T821/INPUTS!$B$7*1000</f>
        <v>51292725</v>
      </c>
      <c r="V821" s="15">
        <f>T821*INPUTS!$B$6</f>
        <v>129668.0088</v>
      </c>
      <c r="W821" s="54" t="s">
        <v>396</v>
      </c>
      <c r="X821" s="54" t="s">
        <v>396</v>
      </c>
      <c r="Y821" s="67">
        <f>IFERROR(VLOOKUP(E821,INPUTS!$A$44:$B$103,2,0),0)</f>
        <v>0</v>
      </c>
      <c r="Z821" s="15">
        <f t="shared" si="924"/>
        <v>0</v>
      </c>
      <c r="AA821" s="20">
        <f>IFERROR(VLOOKUP(E821,INPUTS!$A$44:$C$103,3,0),SCENARIOS!$J$24)</f>
        <v>0.01</v>
      </c>
      <c r="AB821" s="15">
        <f t="shared" ref="AB821:AF821" si="982">$T821*AA821*(1+$Q821)^AB$2</f>
        <v>511.360539424071</v>
      </c>
      <c r="AC821" s="20">
        <f>IFERROR(VLOOKUP($E821,INPUTS!$A$44:$G$103,4,0),SCENARIOS!$K$24)</f>
        <v>0.05</v>
      </c>
      <c r="AD821" s="15">
        <f t="shared" si="982"/>
        <v>3186.24133929418</v>
      </c>
      <c r="AE821" s="20">
        <f>IFERROR(VLOOKUP($E821,INPUTS!$A$44:$G$103,5,0),SCENARIOS!$L$24)</f>
        <v>0.1</v>
      </c>
      <c r="AF821" s="15">
        <f t="shared" si="982"/>
        <v>7941.27281206421</v>
      </c>
      <c r="AG821" s="20">
        <f>IFERROR(VLOOKUP($E821,INPUTS!$A$44:$G$103,6,0),SCENARIOS!$M$24)</f>
        <v>0.2</v>
      </c>
      <c r="AH821" s="15">
        <f t="shared" si="926"/>
        <v>19792.5414807405</v>
      </c>
      <c r="AI821" s="20">
        <f>IFERROR(VLOOKUP($E821,INPUTS!$A$44:$G$103,7,0),SCENARIOS!$N$24)</f>
        <v>0.25</v>
      </c>
      <c r="AJ821" s="15">
        <f t="shared" si="927"/>
        <v>30831.3846169363</v>
      </c>
      <c r="AL821" t="str">
        <f t="shared" si="930"/>
        <v>N</v>
      </c>
      <c r="AM821" s="21">
        <f t="shared" si="931"/>
        <v>123325.538467745</v>
      </c>
    </row>
    <row r="822" ht="15" customHeight="1" spans="1:39">
      <c r="A822" s="6" t="s">
        <v>2572</v>
      </c>
      <c r="B822" s="52" t="s">
        <v>671</v>
      </c>
      <c r="C822" s="52" t="s">
        <v>672</v>
      </c>
      <c r="D822" s="52" t="s">
        <v>929</v>
      </c>
      <c r="E822" s="10" t="s">
        <v>673</v>
      </c>
      <c r="F822" s="52" t="s">
        <v>439</v>
      </c>
      <c r="G822" s="52" t="s">
        <v>177</v>
      </c>
      <c r="H822" s="52" t="s">
        <v>432</v>
      </c>
      <c r="I822" s="52" t="s">
        <v>431</v>
      </c>
      <c r="J822" s="52" t="s">
        <v>173</v>
      </c>
      <c r="K822" s="52" t="s">
        <v>931</v>
      </c>
      <c r="L822" s="53" t="s">
        <v>291</v>
      </c>
      <c r="M822" s="13">
        <v>660</v>
      </c>
      <c r="N822" s="14">
        <f t="shared" si="928"/>
        <v>1.80821917808219</v>
      </c>
      <c r="O822" s="15">
        <v>5730</v>
      </c>
      <c r="P822" s="15">
        <f t="shared" si="970"/>
        <v>3781800</v>
      </c>
      <c r="Q822" s="16">
        <f>IFERROR(VLOOKUP(G822,SCENARIOS!$A$13:$E$18,3,0),0.025)</f>
        <v>0.045</v>
      </c>
      <c r="R822" s="52">
        <f>IFERROR(VLOOKUP(L822,INPUTS!$A$107:$B$120,2,0),0.0082)</f>
        <v>0.0079</v>
      </c>
      <c r="S822" s="52">
        <f t="shared" si="971"/>
        <v>45.267</v>
      </c>
      <c r="T822" s="15">
        <f t="shared" si="972"/>
        <v>29876.22</v>
      </c>
      <c r="U822" s="15">
        <f>T822/INPUTS!$B$7*1000</f>
        <v>37345275</v>
      </c>
      <c r="V822" s="15">
        <f>T822*INPUTS!$B$6</f>
        <v>94408.8552</v>
      </c>
      <c r="W822" s="54" t="s">
        <v>521</v>
      </c>
      <c r="X822" s="54" t="s">
        <v>396</v>
      </c>
      <c r="Y822" s="67">
        <f>IFERROR(VLOOKUP(E822,INPUTS!$A$44:$B$103,2,0),0)</f>
        <v>0</v>
      </c>
      <c r="Z822" s="15">
        <f t="shared" si="924"/>
        <v>0</v>
      </c>
      <c r="AA822" s="20">
        <f>IFERROR(VLOOKUP(E822,INPUTS!$A$44:$C$103,3,0),SCENARIOS!$J$24)</f>
        <v>0.01</v>
      </c>
      <c r="AB822" s="15">
        <f t="shared" ref="AB822:AF822" si="983">$T822*AA822*(1+$Q822)^AB$2</f>
        <v>372.31205729351</v>
      </c>
      <c r="AC822" s="20">
        <f>IFERROR(VLOOKUP($E822,INPUTS!$A$44:$G$103,4,0),SCENARIOS!$K$24)</f>
        <v>0.05</v>
      </c>
      <c r="AD822" s="15">
        <f t="shared" si="983"/>
        <v>2319.84280484824</v>
      </c>
      <c r="AE822" s="20">
        <f>IFERROR(VLOOKUP($E822,INPUTS!$A$44:$G$103,5,0),SCENARIOS!$L$24)</f>
        <v>0.1</v>
      </c>
      <c r="AF822" s="15">
        <f t="shared" si="983"/>
        <v>5781.89240319287</v>
      </c>
      <c r="AG822" s="20">
        <f>IFERROR(VLOOKUP($E822,INPUTS!$A$44:$G$103,6,0),SCENARIOS!$M$24)</f>
        <v>0.2</v>
      </c>
      <c r="AH822" s="15">
        <f t="shared" si="926"/>
        <v>14410.5797566255</v>
      </c>
      <c r="AI822" s="20">
        <f>IFERROR(VLOOKUP($E822,INPUTS!$A$44:$G$103,7,0),SCENARIOS!$N$24)</f>
        <v>0.25</v>
      </c>
      <c r="AJ822" s="15">
        <f t="shared" si="927"/>
        <v>22447.7552547706</v>
      </c>
      <c r="AL822" t="str">
        <f t="shared" si="930"/>
        <v>N</v>
      </c>
      <c r="AM822" s="21">
        <f t="shared" si="931"/>
        <v>89791.0210190826</v>
      </c>
    </row>
    <row r="823" ht="15" customHeight="1" spans="1:39">
      <c r="A823" s="24" t="s">
        <v>2573</v>
      </c>
      <c r="B823" s="52" t="s">
        <v>671</v>
      </c>
      <c r="C823" s="52" t="s">
        <v>672</v>
      </c>
      <c r="D823" s="52" t="s">
        <v>929</v>
      </c>
      <c r="E823" s="10" t="s">
        <v>673</v>
      </c>
      <c r="F823" s="52" t="s">
        <v>439</v>
      </c>
      <c r="G823" s="52" t="s">
        <v>177</v>
      </c>
      <c r="H823" s="52" t="s">
        <v>567</v>
      </c>
      <c r="I823" s="52" t="s">
        <v>431</v>
      </c>
      <c r="J823" s="52" t="s">
        <v>173</v>
      </c>
      <c r="K823" s="52" t="s">
        <v>931</v>
      </c>
      <c r="L823" s="53" t="s">
        <v>291</v>
      </c>
      <c r="M823" s="13">
        <v>660</v>
      </c>
      <c r="N823" s="14">
        <f t="shared" si="928"/>
        <v>1.80821917808219</v>
      </c>
      <c r="O823" s="15">
        <v>6680</v>
      </c>
      <c r="P823" s="15">
        <f t="shared" si="970"/>
        <v>4408800</v>
      </c>
      <c r="Q823" s="16">
        <f>IFERROR(VLOOKUP(G823,SCENARIOS!$A$13:$E$18,3,0),0.025)</f>
        <v>0.045</v>
      </c>
      <c r="R823" s="52">
        <f>IFERROR(VLOOKUP(L823,INPUTS!$A$107:$B$120,2,0),0.0082)</f>
        <v>0.0079</v>
      </c>
      <c r="S823" s="52">
        <f t="shared" si="971"/>
        <v>52.772</v>
      </c>
      <c r="T823" s="15">
        <f t="shared" si="972"/>
        <v>34829.52</v>
      </c>
      <c r="U823" s="15">
        <f>T823/INPUTS!$B$7*1000</f>
        <v>43536900</v>
      </c>
      <c r="V823" s="15">
        <f>T823*INPUTS!$B$6</f>
        <v>110061.2832</v>
      </c>
      <c r="W823" s="54" t="s">
        <v>521</v>
      </c>
      <c r="X823" s="54" t="s">
        <v>396</v>
      </c>
      <c r="Y823" s="67">
        <f>IFERROR(VLOOKUP(E823,INPUTS!$A$44:$B$103,2,0),0)</f>
        <v>0</v>
      </c>
      <c r="Z823" s="15">
        <f t="shared" si="924"/>
        <v>0</v>
      </c>
      <c r="AA823" s="20">
        <f>IFERROR(VLOOKUP(E823,INPUTS!$A$44:$C$103,3,0),SCENARIOS!$J$24)</f>
        <v>0.01</v>
      </c>
      <c r="AB823" s="15">
        <f t="shared" ref="AB823:AF823" si="984">$T823*AA823*(1+$Q823)^AB$2</f>
        <v>434.039187211283</v>
      </c>
      <c r="AC823" s="20">
        <f>IFERROR(VLOOKUP($E823,INPUTS!$A$44:$G$103,4,0),SCENARIOS!$K$24)</f>
        <v>0.05</v>
      </c>
      <c r="AD823" s="15">
        <f t="shared" si="984"/>
        <v>2704.45897668172</v>
      </c>
      <c r="AE823" s="20">
        <f>IFERROR(VLOOKUP($E823,INPUTS!$A$44:$G$103,5,0),SCENARIOS!$L$24)</f>
        <v>0.1</v>
      </c>
      <c r="AF823" s="15">
        <f t="shared" si="984"/>
        <v>6740.49585572921</v>
      </c>
      <c r="AG823" s="20">
        <f>IFERROR(VLOOKUP($E823,INPUTS!$A$44:$G$103,6,0),SCENARIOS!$M$24)</f>
        <v>0.2</v>
      </c>
      <c r="AH823" s="15">
        <f t="shared" si="926"/>
        <v>16799.768372471</v>
      </c>
      <c r="AI823" s="20">
        <f>IFERROR(VLOOKUP($E823,INPUTS!$A$44:$G$103,7,0),SCENARIOS!$N$24)</f>
        <v>0.25</v>
      </c>
      <c r="AJ823" s="15">
        <f t="shared" si="927"/>
        <v>26169.4598781619</v>
      </c>
      <c r="AL823" t="str">
        <f t="shared" si="930"/>
        <v>N</v>
      </c>
      <c r="AM823" s="21">
        <f t="shared" si="931"/>
        <v>104677.839512648</v>
      </c>
    </row>
    <row r="824" ht="15" customHeight="1" spans="1:39">
      <c r="A824" s="6" t="s">
        <v>2574</v>
      </c>
      <c r="B824" s="52" t="s">
        <v>671</v>
      </c>
      <c r="C824" s="52" t="s">
        <v>672</v>
      </c>
      <c r="D824" s="52" t="s">
        <v>929</v>
      </c>
      <c r="E824" s="10" t="s">
        <v>673</v>
      </c>
      <c r="F824" s="52" t="s">
        <v>439</v>
      </c>
      <c r="G824" s="52" t="s">
        <v>177</v>
      </c>
      <c r="H824" s="52" t="s">
        <v>245</v>
      </c>
      <c r="I824" s="52" t="s">
        <v>930</v>
      </c>
      <c r="J824" s="52" t="s">
        <v>169</v>
      </c>
      <c r="K824" s="52" t="s">
        <v>931</v>
      </c>
      <c r="L824" s="53" t="s">
        <v>295</v>
      </c>
      <c r="M824" s="13">
        <v>991</v>
      </c>
      <c r="N824" s="14">
        <f t="shared" si="928"/>
        <v>2.71506849315068</v>
      </c>
      <c r="O824" s="15">
        <v>11020</v>
      </c>
      <c r="P824" s="15">
        <f t="shared" si="970"/>
        <v>10920820</v>
      </c>
      <c r="Q824" s="16">
        <f>IFERROR(VLOOKUP(G824,SCENARIOS!$A$13:$E$18,3,0),0.025)</f>
        <v>0.045</v>
      </c>
      <c r="R824" s="52">
        <f>IFERROR(VLOOKUP(L824,INPUTS!$A$107:$B$120,2,0),0.0082)</f>
        <v>0.0089</v>
      </c>
      <c r="S824" s="52">
        <f t="shared" si="971"/>
        <v>98.078</v>
      </c>
      <c r="T824" s="15">
        <f t="shared" si="972"/>
        <v>97195.298</v>
      </c>
      <c r="U824" s="15">
        <f>T824/INPUTS!$B$7*1000</f>
        <v>121494122.5</v>
      </c>
      <c r="V824" s="15">
        <f>T824*INPUTS!$B$6</f>
        <v>307137.14168</v>
      </c>
      <c r="W824" s="54" t="s">
        <v>396</v>
      </c>
      <c r="X824" s="54" t="s">
        <v>396</v>
      </c>
      <c r="Y824" s="67">
        <f>IFERROR(VLOOKUP(E824,INPUTS!$A$44:$B$103,2,0),0)</f>
        <v>0</v>
      </c>
      <c r="Z824" s="15">
        <f t="shared" si="924"/>
        <v>0</v>
      </c>
      <c r="AA824" s="20">
        <f>IFERROR(VLOOKUP(E824,INPUTS!$A$44:$C$103,3,0),SCENARIOS!$J$24)</f>
        <v>0.01</v>
      </c>
      <c r="AB824" s="15">
        <f t="shared" ref="AB824:AF824" si="985">$T824*AA824*(1+$Q824)^AB$2</f>
        <v>1211.23024792413</v>
      </c>
      <c r="AC824" s="20">
        <f>IFERROR(VLOOKUP($E824,INPUTS!$A$44:$G$103,4,0),SCENARIOS!$K$24)</f>
        <v>0.05</v>
      </c>
      <c r="AD824" s="15">
        <f t="shared" si="985"/>
        <v>7547.06628651082</v>
      </c>
      <c r="AE824" s="20">
        <f>IFERROR(VLOOKUP($E824,INPUTS!$A$44:$G$103,5,0),SCENARIOS!$L$24)</f>
        <v>0.1</v>
      </c>
      <c r="AF824" s="15">
        <f t="shared" si="985"/>
        <v>18810.0353770413</v>
      </c>
      <c r="AG824" s="20">
        <f>IFERROR(VLOOKUP($E824,INPUTS!$A$44:$G$103,6,0),SCENARIOS!$M$24)</f>
        <v>0.2</v>
      </c>
      <c r="AH824" s="15">
        <f t="shared" si="926"/>
        <v>46881.4526669702</v>
      </c>
      <c r="AI824" s="20">
        <f>IFERROR(VLOOKUP($E824,INPUTS!$A$44:$G$103,7,0),SCENARIOS!$N$24)</f>
        <v>0.25</v>
      </c>
      <c r="AJ824" s="15">
        <f t="shared" si="927"/>
        <v>73028.5244056477</v>
      </c>
      <c r="AL824" t="str">
        <f t="shared" si="930"/>
        <v>N</v>
      </c>
      <c r="AM824" s="21">
        <f t="shared" si="931"/>
        <v>292114.097622591</v>
      </c>
    </row>
    <row r="825" ht="15" customHeight="1" spans="1:39">
      <c r="A825" s="24" t="s">
        <v>2575</v>
      </c>
      <c r="B825" s="52" t="s">
        <v>671</v>
      </c>
      <c r="C825" s="52" t="s">
        <v>672</v>
      </c>
      <c r="D825" s="52" t="s">
        <v>929</v>
      </c>
      <c r="E825" s="10" t="s">
        <v>673</v>
      </c>
      <c r="F825" s="52" t="s">
        <v>439</v>
      </c>
      <c r="G825" s="52" t="s">
        <v>177</v>
      </c>
      <c r="H825" s="52" t="s">
        <v>256</v>
      </c>
      <c r="I825" s="52" t="s">
        <v>930</v>
      </c>
      <c r="J825" s="52" t="s">
        <v>169</v>
      </c>
      <c r="K825" s="52" t="s">
        <v>931</v>
      </c>
      <c r="L825" s="53" t="s">
        <v>291</v>
      </c>
      <c r="M825" s="13">
        <v>660</v>
      </c>
      <c r="N825" s="14">
        <f t="shared" si="928"/>
        <v>1.80821917808219</v>
      </c>
      <c r="O825" s="15">
        <v>11110</v>
      </c>
      <c r="P825" s="15">
        <f t="shared" si="970"/>
        <v>7332600</v>
      </c>
      <c r="Q825" s="16">
        <f>IFERROR(VLOOKUP(G825,SCENARIOS!$A$13:$E$18,3,0),0.025)</f>
        <v>0.045</v>
      </c>
      <c r="R825" s="52">
        <f>IFERROR(VLOOKUP(L825,INPUTS!$A$107:$B$120,2,0),0.0082)</f>
        <v>0.0079</v>
      </c>
      <c r="S825" s="52">
        <f t="shared" si="971"/>
        <v>87.769</v>
      </c>
      <c r="T825" s="15">
        <f t="shared" si="972"/>
        <v>57927.54</v>
      </c>
      <c r="U825" s="15">
        <f>T825/INPUTS!$B$7*1000</f>
        <v>72409425</v>
      </c>
      <c r="V825" s="15">
        <f>T825*INPUTS!$B$6</f>
        <v>183051.0264</v>
      </c>
      <c r="W825" s="54" t="s">
        <v>396</v>
      </c>
      <c r="X825" s="54" t="s">
        <v>396</v>
      </c>
      <c r="Y825" s="67">
        <f>IFERROR(VLOOKUP(E825,INPUTS!$A$44:$B$103,2,0),0)</f>
        <v>0</v>
      </c>
      <c r="Z825" s="15">
        <f t="shared" si="924"/>
        <v>0</v>
      </c>
      <c r="AA825" s="20">
        <f>IFERROR(VLOOKUP(E825,INPUTS!$A$44:$C$103,3,0),SCENARIOS!$J$24)</f>
        <v>0.01</v>
      </c>
      <c r="AB825" s="15">
        <f t="shared" ref="AB825:AF825" si="986">$T825*AA825*(1+$Q825)^AB$2</f>
        <v>721.882540406789</v>
      </c>
      <c r="AC825" s="20">
        <f>IFERROR(VLOOKUP($E825,INPUTS!$A$44:$G$103,4,0),SCENARIOS!$K$24)</f>
        <v>0.05</v>
      </c>
      <c r="AD825" s="15">
        <f t="shared" si="986"/>
        <v>4497.98491481046</v>
      </c>
      <c r="AE825" s="20">
        <f>IFERROR(VLOOKUP($E825,INPUTS!$A$44:$G$103,5,0),SCENARIOS!$L$24)</f>
        <v>0.1</v>
      </c>
      <c r="AF825" s="15">
        <f t="shared" si="986"/>
        <v>11210.615113346</v>
      </c>
      <c r="AG825" s="20">
        <f>IFERROR(VLOOKUP($E825,INPUTS!$A$44:$G$103,6,0),SCENARIOS!$M$24)</f>
        <v>0.2</v>
      </c>
      <c r="AH825" s="15">
        <f t="shared" si="926"/>
        <v>27940.9321284659</v>
      </c>
      <c r="AI825" s="20">
        <f>IFERROR(VLOOKUP($E825,INPUTS!$A$44:$G$103,7,0),SCENARIOS!$N$24)</f>
        <v>0.25</v>
      </c>
      <c r="AJ825" s="15">
        <f t="shared" si="927"/>
        <v>43524.3561746076</v>
      </c>
      <c r="AL825" t="str">
        <f t="shared" si="930"/>
        <v>N</v>
      </c>
      <c r="AM825" s="21">
        <f t="shared" si="931"/>
        <v>174097.424698431</v>
      </c>
    </row>
    <row r="826" ht="15" customHeight="1" spans="1:39">
      <c r="A826" s="6" t="s">
        <v>2576</v>
      </c>
      <c r="B826" s="52" t="s">
        <v>671</v>
      </c>
      <c r="C826" s="52" t="s">
        <v>672</v>
      </c>
      <c r="D826" s="52" t="s">
        <v>929</v>
      </c>
      <c r="E826" s="10" t="s">
        <v>673</v>
      </c>
      <c r="F826" s="52" t="s">
        <v>439</v>
      </c>
      <c r="G826" s="52" t="s">
        <v>177</v>
      </c>
      <c r="H826" s="52" t="s">
        <v>249</v>
      </c>
      <c r="I826" s="52" t="s">
        <v>930</v>
      </c>
      <c r="J826" s="52" t="s">
        <v>169</v>
      </c>
      <c r="K826" s="52" t="s">
        <v>931</v>
      </c>
      <c r="L826" s="53" t="s">
        <v>291</v>
      </c>
      <c r="M826" s="13">
        <v>660</v>
      </c>
      <c r="N826" s="14">
        <f t="shared" si="928"/>
        <v>1.80821917808219</v>
      </c>
      <c r="O826" s="15">
        <v>12010</v>
      </c>
      <c r="P826" s="15">
        <f t="shared" si="970"/>
        <v>7926600</v>
      </c>
      <c r="Q826" s="16">
        <f>IFERROR(VLOOKUP(G826,SCENARIOS!$A$13:$E$18,3,0),0.025)</f>
        <v>0.045</v>
      </c>
      <c r="R826" s="52">
        <f>IFERROR(VLOOKUP(L826,INPUTS!$A$107:$B$120,2,0),0.0082)</f>
        <v>0.0079</v>
      </c>
      <c r="S826" s="52">
        <f t="shared" si="971"/>
        <v>94.879</v>
      </c>
      <c r="T826" s="15">
        <f t="shared" si="972"/>
        <v>62620.14</v>
      </c>
      <c r="U826" s="15">
        <f>T826/INPUTS!$B$7*1000</f>
        <v>78275175</v>
      </c>
      <c r="V826" s="15">
        <f>T826*INPUTS!$B$6</f>
        <v>197879.6424</v>
      </c>
      <c r="W826" s="54" t="s">
        <v>396</v>
      </c>
      <c r="X826" s="54" t="s">
        <v>396</v>
      </c>
      <c r="Y826" s="67">
        <f>IFERROR(VLOOKUP(E826,INPUTS!$A$44:$B$103,2,0),0)</f>
        <v>0</v>
      </c>
      <c r="Z826" s="15">
        <f t="shared" si="924"/>
        <v>0</v>
      </c>
      <c r="AA826" s="20">
        <f>IFERROR(VLOOKUP(E826,INPUTS!$A$44:$C$103,3,0),SCENARIOS!$J$24)</f>
        <v>0.01</v>
      </c>
      <c r="AB826" s="15">
        <f t="shared" ref="AB826:AF826" si="987">$T826*AA826*(1+$Q826)^AB$2</f>
        <v>780.360874013099</v>
      </c>
      <c r="AC826" s="20">
        <f>IFERROR(VLOOKUP($E826,INPUTS!$A$44:$G$103,4,0),SCENARIOS!$K$24)</f>
        <v>0.05</v>
      </c>
      <c r="AD826" s="15">
        <f t="shared" si="987"/>
        <v>4862.35813023165</v>
      </c>
      <c r="AE826" s="20">
        <f>IFERROR(VLOOKUP($E826,INPUTS!$A$44:$G$103,5,0),SCENARIOS!$L$24)</f>
        <v>0.1</v>
      </c>
      <c r="AF826" s="15">
        <f t="shared" si="987"/>
        <v>12118.765752591</v>
      </c>
      <c r="AG826" s="20">
        <f>IFERROR(VLOOKUP($E826,INPUTS!$A$44:$G$103,6,0),SCENARIOS!$M$24)</f>
        <v>0.2</v>
      </c>
      <c r="AH826" s="15">
        <f t="shared" si="926"/>
        <v>30204.3739750563</v>
      </c>
      <c r="AI826" s="20">
        <f>IFERROR(VLOOKUP($E826,INPUTS!$A$44:$G$103,7,0),SCENARIOS!$N$24)</f>
        <v>0.25</v>
      </c>
      <c r="AJ826" s="15">
        <f t="shared" si="927"/>
        <v>47050.1816072941</v>
      </c>
      <c r="AL826" t="str">
        <f t="shared" si="930"/>
        <v>N</v>
      </c>
      <c r="AM826" s="21">
        <f t="shared" si="931"/>
        <v>188200.726429177</v>
      </c>
    </row>
    <row r="827" ht="15" customHeight="1" spans="1:39">
      <c r="A827" s="24" t="s">
        <v>2577</v>
      </c>
      <c r="B827" s="52" t="s">
        <v>671</v>
      </c>
      <c r="C827" s="52" t="s">
        <v>672</v>
      </c>
      <c r="D827" s="52" t="s">
        <v>929</v>
      </c>
      <c r="E827" s="10" t="s">
        <v>673</v>
      </c>
      <c r="F827" s="52" t="s">
        <v>439</v>
      </c>
      <c r="G827" s="52" t="s">
        <v>177</v>
      </c>
      <c r="H827" s="52" t="s">
        <v>248</v>
      </c>
      <c r="I827" s="52" t="s">
        <v>930</v>
      </c>
      <c r="J827" s="52" t="s">
        <v>169</v>
      </c>
      <c r="K827" s="52" t="s">
        <v>931</v>
      </c>
      <c r="L827" s="53" t="s">
        <v>1696</v>
      </c>
      <c r="M827" s="13">
        <v>660</v>
      </c>
      <c r="N827" s="14">
        <f t="shared" si="928"/>
        <v>1.80821917808219</v>
      </c>
      <c r="O827" s="15">
        <v>13430</v>
      </c>
      <c r="P827" s="15">
        <f t="shared" si="970"/>
        <v>8863800</v>
      </c>
      <c r="Q827" s="16">
        <f>IFERROR(VLOOKUP(G827,SCENARIOS!$A$13:$E$18,3,0),0.025)</f>
        <v>0.045</v>
      </c>
      <c r="R827" s="52">
        <f>IFERROR(VLOOKUP(L827,INPUTS!$A$107:$B$120,2,0),0.0082)</f>
        <v>0.0082</v>
      </c>
      <c r="S827" s="52">
        <f t="shared" si="971"/>
        <v>110.126</v>
      </c>
      <c r="T827" s="15">
        <f t="shared" si="972"/>
        <v>72683.16</v>
      </c>
      <c r="U827" s="15">
        <f>T827/INPUTS!$B$7*1000</f>
        <v>90853950</v>
      </c>
      <c r="V827" s="15">
        <f>T827*INPUTS!$B$6</f>
        <v>229678.7856</v>
      </c>
      <c r="W827" s="54" t="s">
        <v>396</v>
      </c>
      <c r="X827" s="54" t="s">
        <v>396</v>
      </c>
      <c r="Y827" s="67">
        <f>IFERROR(VLOOKUP(E827,INPUTS!$A$44:$B$103,2,0),0)</f>
        <v>0</v>
      </c>
      <c r="Z827" s="15">
        <f t="shared" si="924"/>
        <v>0</v>
      </c>
      <c r="AA827" s="20">
        <f>IFERROR(VLOOKUP(E827,INPUTS!$A$44:$C$103,3,0),SCENARIOS!$J$24)</f>
        <v>0.01</v>
      </c>
      <c r="AB827" s="15">
        <f t="shared" ref="AB827:AF827" si="988">$T827*AA827*(1+$Q827)^AB$2</f>
        <v>905.764411635521</v>
      </c>
      <c r="AC827" s="20">
        <f>IFERROR(VLOOKUP($E827,INPUTS!$A$44:$G$103,4,0),SCENARIOS!$K$24)</f>
        <v>0.05</v>
      </c>
      <c r="AD827" s="15">
        <f t="shared" si="988"/>
        <v>5643.73624774598</v>
      </c>
      <c r="AE827" s="20">
        <f>IFERROR(VLOOKUP($E827,INPUTS!$A$44:$G$103,5,0),SCENARIOS!$L$24)</f>
        <v>0.1</v>
      </c>
      <c r="AF827" s="15">
        <f t="shared" si="988"/>
        <v>14066.2443456385</v>
      </c>
      <c r="AG827" s="20">
        <f>IFERROR(VLOOKUP($E827,INPUTS!$A$44:$G$103,6,0),SCENARIOS!$M$24)</f>
        <v>0.2</v>
      </c>
      <c r="AH827" s="15">
        <f t="shared" si="926"/>
        <v>35058.1992683002</v>
      </c>
      <c r="AI827" s="20">
        <f>IFERROR(VLOOKUP($E827,INPUTS!$A$44:$G$103,7,0),SCENARIOS!$N$24)</f>
        <v>0.25</v>
      </c>
      <c r="AJ827" s="15">
        <f t="shared" si="927"/>
        <v>54611.1183684996</v>
      </c>
      <c r="AL827" t="str">
        <f t="shared" si="930"/>
        <v>N</v>
      </c>
      <c r="AM827" s="21">
        <f t="shared" si="931"/>
        <v>218444.473473998</v>
      </c>
    </row>
    <row r="828" ht="15" customHeight="1" spans="1:39">
      <c r="A828" s="6" t="s">
        <v>2578</v>
      </c>
      <c r="B828" s="52" t="s">
        <v>671</v>
      </c>
      <c r="C828" s="52" t="s">
        <v>672</v>
      </c>
      <c r="D828" s="52" t="s">
        <v>929</v>
      </c>
      <c r="E828" s="10" t="s">
        <v>673</v>
      </c>
      <c r="F828" s="52" t="s">
        <v>439</v>
      </c>
      <c r="G828" s="52" t="s">
        <v>177</v>
      </c>
      <c r="H828" s="52" t="s">
        <v>644</v>
      </c>
      <c r="I828" s="52" t="s">
        <v>643</v>
      </c>
      <c r="J828" s="52" t="s">
        <v>1852</v>
      </c>
      <c r="K828" s="52" t="s">
        <v>931</v>
      </c>
      <c r="L828" s="53" t="s">
        <v>291</v>
      </c>
      <c r="M828" s="13">
        <v>660</v>
      </c>
      <c r="N828" s="14">
        <f t="shared" si="928"/>
        <v>1.80821917808219</v>
      </c>
      <c r="O828" s="15">
        <v>6340</v>
      </c>
      <c r="P828" s="15">
        <f t="shared" si="970"/>
        <v>4184400</v>
      </c>
      <c r="Q828" s="16">
        <f>IFERROR(VLOOKUP(G828,SCENARIOS!$A$13:$E$18,3,0),0.025)</f>
        <v>0.045</v>
      </c>
      <c r="R828" s="52">
        <f>IFERROR(VLOOKUP(L828,INPUTS!$A$107:$B$120,2,0),0.0082)</f>
        <v>0.0079</v>
      </c>
      <c r="S828" s="52">
        <f t="shared" si="971"/>
        <v>50.086</v>
      </c>
      <c r="T828" s="15">
        <f t="shared" si="972"/>
        <v>33056.76</v>
      </c>
      <c r="U828" s="15">
        <f>T828/INPUTS!$B$7*1000</f>
        <v>41320950</v>
      </c>
      <c r="V828" s="15">
        <f>T828*INPUTS!$B$6</f>
        <v>104459.3616</v>
      </c>
      <c r="W828" s="54" t="s">
        <v>396</v>
      </c>
      <c r="X828" s="54" t="s">
        <v>396</v>
      </c>
      <c r="Y828" s="67">
        <f>IFERROR(VLOOKUP(E828,INPUTS!$A$44:$B$103,2,0),0)</f>
        <v>0</v>
      </c>
      <c r="Z828" s="15">
        <f t="shared" si="924"/>
        <v>0</v>
      </c>
      <c r="AA828" s="20">
        <f>IFERROR(VLOOKUP(E828,INPUTS!$A$44:$C$103,3,0),SCENARIOS!$J$24)</f>
        <v>0.01</v>
      </c>
      <c r="AB828" s="15">
        <f t="shared" ref="AB828:AF828" si="989">$T828*AA828*(1+$Q828)^AB$2</f>
        <v>411.947372293343</v>
      </c>
      <c r="AC828" s="20">
        <f>IFERROR(VLOOKUP($E828,INPUTS!$A$44:$G$103,4,0),SCENARIOS!$K$24)</f>
        <v>0.05</v>
      </c>
      <c r="AD828" s="15">
        <f t="shared" si="989"/>
        <v>2566.80687307816</v>
      </c>
      <c r="AE828" s="20">
        <f>IFERROR(VLOOKUP($E828,INPUTS!$A$44:$G$103,5,0),SCENARIOS!$L$24)</f>
        <v>0.1</v>
      </c>
      <c r="AF828" s="15">
        <f t="shared" si="989"/>
        <v>6397.41672534779</v>
      </c>
      <c r="AG828" s="20">
        <f>IFERROR(VLOOKUP($E828,INPUTS!$A$44:$G$103,6,0),SCENARIOS!$M$24)</f>
        <v>0.2</v>
      </c>
      <c r="AH828" s="15">
        <f t="shared" si="926"/>
        <v>15944.6903415368</v>
      </c>
      <c r="AI828" s="20">
        <f>IFERROR(VLOOKUP($E828,INPUTS!$A$44:$G$103,7,0),SCENARIOS!$N$24)</f>
        <v>0.25</v>
      </c>
      <c r="AJ828" s="15">
        <f t="shared" si="927"/>
        <v>24837.4813813693</v>
      </c>
      <c r="AL828" t="str">
        <f t="shared" si="930"/>
        <v>N</v>
      </c>
      <c r="AM828" s="21">
        <f t="shared" si="931"/>
        <v>99349.925525477</v>
      </c>
    </row>
    <row r="829" ht="15" customHeight="1" spans="1:39">
      <c r="A829" s="24" t="s">
        <v>2579</v>
      </c>
      <c r="B829" s="52" t="s">
        <v>671</v>
      </c>
      <c r="C829" s="52" t="s">
        <v>672</v>
      </c>
      <c r="D829" s="52" t="s">
        <v>929</v>
      </c>
      <c r="E829" s="10" t="s">
        <v>673</v>
      </c>
      <c r="F829" s="52" t="s">
        <v>439</v>
      </c>
      <c r="G829" s="52" t="s">
        <v>177</v>
      </c>
      <c r="H829" s="52" t="s">
        <v>640</v>
      </c>
      <c r="I829" s="52" t="s">
        <v>639</v>
      </c>
      <c r="J829" s="52" t="s">
        <v>1852</v>
      </c>
      <c r="K829" s="52" t="s">
        <v>931</v>
      </c>
      <c r="L829" s="53" t="s">
        <v>291</v>
      </c>
      <c r="M829" s="13">
        <v>660</v>
      </c>
      <c r="N829" s="14">
        <f t="shared" si="928"/>
        <v>1.80821917808219</v>
      </c>
      <c r="O829" s="15">
        <v>3680</v>
      </c>
      <c r="P829" s="15">
        <f t="shared" si="970"/>
        <v>2428800</v>
      </c>
      <c r="Q829" s="16">
        <f>IFERROR(VLOOKUP(G829,SCENARIOS!$A$13:$E$18,3,0),0.025)</f>
        <v>0.045</v>
      </c>
      <c r="R829" s="52">
        <f>IFERROR(VLOOKUP(L829,INPUTS!$A$107:$B$120,2,0),0.0082)</f>
        <v>0.0079</v>
      </c>
      <c r="S829" s="52">
        <f t="shared" si="971"/>
        <v>29.072</v>
      </c>
      <c r="T829" s="15">
        <f t="shared" si="972"/>
        <v>19187.52</v>
      </c>
      <c r="U829" s="15">
        <f>T829/INPUTS!$B$7*1000</f>
        <v>23984400</v>
      </c>
      <c r="V829" s="15">
        <f>T829*INPUTS!$B$6</f>
        <v>60632.5632</v>
      </c>
      <c r="W829" s="54" t="s">
        <v>396</v>
      </c>
      <c r="X829" s="54" t="s">
        <v>396</v>
      </c>
      <c r="Y829" s="67">
        <f>IFERROR(VLOOKUP(E829,INPUTS!$A$44:$B$103,2,0),0)</f>
        <v>0</v>
      </c>
      <c r="Z829" s="15">
        <f t="shared" si="924"/>
        <v>0</v>
      </c>
      <c r="AA829" s="20">
        <f>IFERROR(VLOOKUP(E829,INPUTS!$A$44:$C$103,3,0),SCENARIOS!$J$24)</f>
        <v>0.01</v>
      </c>
      <c r="AB829" s="15">
        <f t="shared" ref="AB829:AF829" si="990">$T829*AA829*(1+$Q829)^AB$2</f>
        <v>239.111408523581</v>
      </c>
      <c r="AC829" s="20">
        <f>IFERROR(VLOOKUP($E829,INPUTS!$A$44:$G$103,4,0),SCENARIOS!$K$24)</f>
        <v>0.05</v>
      </c>
      <c r="AD829" s="15">
        <f t="shared" si="990"/>
        <v>1489.88159194442</v>
      </c>
      <c r="AE829" s="20">
        <f>IFERROR(VLOOKUP($E829,INPUTS!$A$44:$G$103,5,0),SCENARIOS!$L$24)</f>
        <v>0.1</v>
      </c>
      <c r="AF829" s="15">
        <f t="shared" si="990"/>
        <v>3713.32705824603</v>
      </c>
      <c r="AG829" s="20">
        <f>IFERROR(VLOOKUP($E829,INPUTS!$A$44:$G$103,6,0),SCENARIOS!$M$24)</f>
        <v>0.2</v>
      </c>
      <c r="AH829" s="15">
        <f t="shared" si="926"/>
        <v>9254.96221716964</v>
      </c>
      <c r="AI829" s="20">
        <f>IFERROR(VLOOKUP($E829,INPUTS!$A$44:$G$103,7,0),SCENARIOS!$N$24)</f>
        <v>0.25</v>
      </c>
      <c r="AJ829" s="15">
        <f t="shared" si="927"/>
        <v>14416.7084358736</v>
      </c>
      <c r="AL829" t="str">
        <f t="shared" si="930"/>
        <v>N</v>
      </c>
      <c r="AM829" s="21">
        <f t="shared" si="931"/>
        <v>57666.8337434946</v>
      </c>
    </row>
    <row r="830" ht="15" customHeight="1" spans="1:39">
      <c r="A830" s="6" t="s">
        <v>2580</v>
      </c>
      <c r="B830" s="52" t="s">
        <v>441</v>
      </c>
      <c r="C830" s="52" t="s">
        <v>442</v>
      </c>
      <c r="D830" s="52" t="s">
        <v>929</v>
      </c>
      <c r="E830" s="10" t="s">
        <v>783</v>
      </c>
      <c r="F830" s="52" t="s">
        <v>443</v>
      </c>
      <c r="G830" s="52" t="s">
        <v>177</v>
      </c>
      <c r="H830" s="52" t="s">
        <v>224</v>
      </c>
      <c r="I830" s="52" t="s">
        <v>938</v>
      </c>
      <c r="J830" s="52" t="s">
        <v>165</v>
      </c>
      <c r="K830" s="52" t="s">
        <v>931</v>
      </c>
      <c r="L830" s="53" t="s">
        <v>295</v>
      </c>
      <c r="M830" s="13">
        <v>811</v>
      </c>
      <c r="N830" s="14">
        <f t="shared" si="928"/>
        <v>2.22191780821918</v>
      </c>
      <c r="O830" s="15">
        <v>5850</v>
      </c>
      <c r="P830" s="15">
        <f t="shared" si="970"/>
        <v>4744350</v>
      </c>
      <c r="Q830" s="16">
        <f>IFERROR(VLOOKUP(G830,SCENARIOS!$A$13:$E$18,3,0),0.025)</f>
        <v>0.045</v>
      </c>
      <c r="R830" s="52">
        <f>IFERROR(VLOOKUP(L830,INPUTS!$A$107:$B$120,2,0),0.0082)</f>
        <v>0.0089</v>
      </c>
      <c r="S830" s="52">
        <f t="shared" si="971"/>
        <v>52.065</v>
      </c>
      <c r="T830" s="15">
        <f t="shared" si="972"/>
        <v>42224.715</v>
      </c>
      <c r="U830" s="15">
        <f>T830/INPUTS!$B$7*1000</f>
        <v>52780893.75</v>
      </c>
      <c r="V830" s="15">
        <f>T830*INPUTS!$B$6</f>
        <v>133430.0994</v>
      </c>
      <c r="W830" s="54" t="s">
        <v>396</v>
      </c>
      <c r="X830" s="54" t="s">
        <v>396</v>
      </c>
      <c r="Y830" s="67">
        <f>IFERROR(VLOOKUP(E830,INPUTS!$A$44:$B$103,2,0),0)</f>
        <v>0</v>
      </c>
      <c r="Z830" s="15">
        <f t="shared" si="924"/>
        <v>0</v>
      </c>
      <c r="AA830" s="20">
        <f>IFERROR(VLOOKUP(E830,INPUTS!$A$44:$C$103,3,0),SCENARIOS!$J$24)</f>
        <v>0.01</v>
      </c>
      <c r="AB830" s="15">
        <f t="shared" ref="AB830:AF830" si="991">$T830*AA830*(1+$Q830)^AB$2</f>
        <v>526.196771555509</v>
      </c>
      <c r="AC830" s="20">
        <f>IFERROR(VLOOKUP($E830,INPUTS!$A$44:$G$103,4,0),SCENARIOS!$K$24)</f>
        <v>0.05</v>
      </c>
      <c r="AD830" s="15">
        <f t="shared" si="991"/>
        <v>3278.68456181932</v>
      </c>
      <c r="AE830" s="20">
        <f>IFERROR(VLOOKUP($E830,INPUTS!$A$44:$G$103,5,0),SCENARIOS!$L$24)</f>
        <v>0.1</v>
      </c>
      <c r="AF830" s="15">
        <f t="shared" si="991"/>
        <v>8171.67496040276</v>
      </c>
      <c r="AG830" s="20">
        <f>IFERROR(VLOOKUP($E830,INPUTS!$A$44:$G$103,6,0),SCENARIOS!$M$24)</f>
        <v>0.2</v>
      </c>
      <c r="AH830" s="15">
        <f t="shared" si="926"/>
        <v>20366.7874720525</v>
      </c>
      <c r="AI830" s="20">
        <f>IFERROR(VLOOKUP($E830,INPUTS!$A$44:$G$103,7,0),SCENARIOS!$N$24)</f>
        <v>0.25</v>
      </c>
      <c r="AJ830" s="15">
        <f t="shared" si="927"/>
        <v>31725.9033446146</v>
      </c>
      <c r="AL830" t="str">
        <f t="shared" si="930"/>
        <v>Y</v>
      </c>
      <c r="AM830" s="21">
        <f t="shared" si="931"/>
        <v>126903.613378459</v>
      </c>
    </row>
    <row r="831" ht="15" customHeight="1" spans="1:39">
      <c r="A831" s="24" t="s">
        <v>2581</v>
      </c>
      <c r="B831" s="52" t="s">
        <v>441</v>
      </c>
      <c r="C831" s="52" t="s">
        <v>442</v>
      </c>
      <c r="D831" s="52" t="s">
        <v>929</v>
      </c>
      <c r="E831" s="10" t="s">
        <v>783</v>
      </c>
      <c r="F831" s="52" t="s">
        <v>443</v>
      </c>
      <c r="G831" s="52" t="s">
        <v>177</v>
      </c>
      <c r="H831" s="52" t="s">
        <v>203</v>
      </c>
      <c r="I831" s="52" t="s">
        <v>399</v>
      </c>
      <c r="J831" s="52" t="s">
        <v>165</v>
      </c>
      <c r="K831" s="52" t="s">
        <v>931</v>
      </c>
      <c r="L831" s="53" t="s">
        <v>295</v>
      </c>
      <c r="M831" s="13">
        <v>811</v>
      </c>
      <c r="N831" s="14">
        <f t="shared" si="928"/>
        <v>2.22191780821918</v>
      </c>
      <c r="O831" s="15">
        <v>5530</v>
      </c>
      <c r="P831" s="15">
        <f t="shared" si="970"/>
        <v>4484830</v>
      </c>
      <c r="Q831" s="16">
        <f>IFERROR(VLOOKUP(G831,SCENARIOS!$A$13:$E$18,3,0),0.025)</f>
        <v>0.045</v>
      </c>
      <c r="R831" s="52">
        <f>IFERROR(VLOOKUP(L831,INPUTS!$A$107:$B$120,2,0),0.0082)</f>
        <v>0.0089</v>
      </c>
      <c r="S831" s="52">
        <f t="shared" si="971"/>
        <v>49.217</v>
      </c>
      <c r="T831" s="15">
        <f t="shared" si="972"/>
        <v>39914.987</v>
      </c>
      <c r="U831" s="15">
        <f>T831/INPUTS!$B$7*1000</f>
        <v>49893733.75</v>
      </c>
      <c r="V831" s="15">
        <f>T831*INPUTS!$B$6</f>
        <v>126131.35892</v>
      </c>
      <c r="W831" s="54" t="s">
        <v>396</v>
      </c>
      <c r="X831" s="54" t="s">
        <v>396</v>
      </c>
      <c r="Y831" s="67">
        <f>IFERROR(VLOOKUP(E831,INPUTS!$A$44:$B$103,2,0),0)</f>
        <v>0</v>
      </c>
      <c r="Z831" s="15">
        <f t="shared" si="924"/>
        <v>0</v>
      </c>
      <c r="AA831" s="20">
        <f>IFERROR(VLOOKUP(E831,INPUTS!$A$44:$C$103,3,0),SCENARIOS!$J$24)</f>
        <v>0.01</v>
      </c>
      <c r="AB831" s="15">
        <f t="shared" ref="AB831:AF831" si="992">$T831*AA831*(1+$Q831)^AB$2</f>
        <v>497.413358410593</v>
      </c>
      <c r="AC831" s="20">
        <f>IFERROR(VLOOKUP($E831,INPUTS!$A$44:$G$103,4,0),SCENARIOS!$K$24)</f>
        <v>0.05</v>
      </c>
      <c r="AD831" s="15">
        <f t="shared" si="992"/>
        <v>3099.3377139933</v>
      </c>
      <c r="AE831" s="20">
        <f>IFERROR(VLOOKUP($E831,INPUTS!$A$44:$G$103,5,0),SCENARIOS!$L$24)</f>
        <v>0.1</v>
      </c>
      <c r="AF831" s="15">
        <f t="shared" si="992"/>
        <v>7724.67735573116</v>
      </c>
      <c r="AG831" s="20">
        <f>IFERROR(VLOOKUP($E831,INPUTS!$A$44:$G$103,6,0),SCENARIOS!$M$24)</f>
        <v>0.2</v>
      </c>
      <c r="AH831" s="15">
        <f t="shared" si="926"/>
        <v>19252.7067898205</v>
      </c>
      <c r="AI831" s="20">
        <f>IFERROR(VLOOKUP($E831,INPUTS!$A$44:$G$103,7,0),SCENARIOS!$N$24)</f>
        <v>0.25</v>
      </c>
      <c r="AJ831" s="15">
        <f t="shared" si="927"/>
        <v>29990.4693155075</v>
      </c>
      <c r="AL831" t="str">
        <f t="shared" si="930"/>
        <v>N</v>
      </c>
      <c r="AM831" s="21">
        <f t="shared" si="931"/>
        <v>119961.87726203</v>
      </c>
    </row>
    <row r="832" ht="15" customHeight="1" spans="1:39">
      <c r="A832" s="6" t="s">
        <v>2582</v>
      </c>
      <c r="B832" s="52" t="s">
        <v>441</v>
      </c>
      <c r="C832" s="52" t="s">
        <v>442</v>
      </c>
      <c r="D832" s="52" t="s">
        <v>929</v>
      </c>
      <c r="E832" s="10" t="s">
        <v>783</v>
      </c>
      <c r="F832" s="52" t="s">
        <v>443</v>
      </c>
      <c r="G832" s="52" t="s">
        <v>177</v>
      </c>
      <c r="H832" s="52" t="s">
        <v>200</v>
      </c>
      <c r="I832" s="52" t="s">
        <v>391</v>
      </c>
      <c r="J832" s="52" t="s">
        <v>165</v>
      </c>
      <c r="K832" s="52" t="s">
        <v>931</v>
      </c>
      <c r="L832" s="53" t="s">
        <v>295</v>
      </c>
      <c r="M832" s="13">
        <v>540</v>
      </c>
      <c r="N832" s="14">
        <f t="shared" si="928"/>
        <v>1.47945205479452</v>
      </c>
      <c r="O832" s="15">
        <v>5320</v>
      </c>
      <c r="P832" s="15">
        <f t="shared" si="970"/>
        <v>2872800</v>
      </c>
      <c r="Q832" s="16">
        <f>IFERROR(VLOOKUP(G832,SCENARIOS!$A$13:$E$18,3,0),0.025)</f>
        <v>0.045</v>
      </c>
      <c r="R832" s="52">
        <f>IFERROR(VLOOKUP(L832,INPUTS!$A$107:$B$120,2,0),0.0082)</f>
        <v>0.0089</v>
      </c>
      <c r="S832" s="52">
        <f t="shared" si="971"/>
        <v>47.348</v>
      </c>
      <c r="T832" s="15">
        <f t="shared" si="972"/>
        <v>25567.92</v>
      </c>
      <c r="U832" s="15">
        <f>T832/INPUTS!$B$7*1000</f>
        <v>31959900</v>
      </c>
      <c r="V832" s="15">
        <f>T832*INPUTS!$B$6</f>
        <v>80794.6272</v>
      </c>
      <c r="W832" s="54" t="s">
        <v>396</v>
      </c>
      <c r="X832" s="54" t="s">
        <v>396</v>
      </c>
      <c r="Y832" s="67">
        <f>IFERROR(VLOOKUP(E832,INPUTS!$A$44:$B$103,2,0),0)</f>
        <v>0</v>
      </c>
      <c r="Z832" s="15">
        <f t="shared" si="924"/>
        <v>0</v>
      </c>
      <c r="AA832" s="20">
        <f>IFERROR(VLOOKUP(E832,INPUTS!$A$44:$C$103,3,0),SCENARIOS!$J$24)</f>
        <v>0.01</v>
      </c>
      <c r="AB832" s="15">
        <f t="shared" ref="AB832:AF832" si="993">$T832*AA832*(1+$Q832)^AB$2</f>
        <v>318.622800873601</v>
      </c>
      <c r="AC832" s="20">
        <f>IFERROR(VLOOKUP($E832,INPUTS!$A$44:$G$103,4,0),SCENARIOS!$K$24)</f>
        <v>0.05</v>
      </c>
      <c r="AD832" s="15">
        <f t="shared" si="993"/>
        <v>1985.30989686565</v>
      </c>
      <c r="AE832" s="20">
        <f>IFERROR(VLOOKUP($E832,INPUTS!$A$44:$G$103,5,0),SCENARIOS!$L$24)</f>
        <v>0.1</v>
      </c>
      <c r="AF832" s="15">
        <f t="shared" si="993"/>
        <v>4948.11466823591</v>
      </c>
      <c r="AG832" s="20">
        <f>IFERROR(VLOOKUP($E832,INPUTS!$A$44:$G$103,6,0),SCENARIOS!$M$24)</f>
        <v>0.2</v>
      </c>
      <c r="AH832" s="15">
        <f t="shared" si="926"/>
        <v>12332.5022499841</v>
      </c>
      <c r="AI832" s="20">
        <f>IFERROR(VLOOKUP($E832,INPUTS!$A$44:$G$103,7,0),SCENARIOS!$N$24)</f>
        <v>0.25</v>
      </c>
      <c r="AJ832" s="15">
        <f t="shared" si="927"/>
        <v>19210.676937496</v>
      </c>
      <c r="AL832" t="str">
        <f t="shared" si="930"/>
        <v>Y</v>
      </c>
      <c r="AM832" s="21">
        <f t="shared" si="931"/>
        <v>76842.7077499838</v>
      </c>
    </row>
    <row r="833" ht="15" customHeight="1" spans="1:39">
      <c r="A833" s="24" t="s">
        <v>2583</v>
      </c>
      <c r="B833" s="52" t="s">
        <v>441</v>
      </c>
      <c r="C833" s="52" t="s">
        <v>442</v>
      </c>
      <c r="D833" s="52" t="s">
        <v>929</v>
      </c>
      <c r="E833" s="10" t="s">
        <v>783</v>
      </c>
      <c r="F833" s="52" t="s">
        <v>443</v>
      </c>
      <c r="G833" s="52" t="s">
        <v>177</v>
      </c>
      <c r="H833" s="52" t="s">
        <v>204</v>
      </c>
      <c r="I833" s="52" t="s">
        <v>405</v>
      </c>
      <c r="J833" s="52" t="s">
        <v>165</v>
      </c>
      <c r="K833" s="52" t="s">
        <v>931</v>
      </c>
      <c r="L833" s="53" t="s">
        <v>295</v>
      </c>
      <c r="M833" s="13">
        <v>540</v>
      </c>
      <c r="N833" s="14">
        <f t="shared" si="928"/>
        <v>1.47945205479452</v>
      </c>
      <c r="O833" s="15">
        <v>5730</v>
      </c>
      <c r="P833" s="15">
        <f t="shared" si="970"/>
        <v>3094200</v>
      </c>
      <c r="Q833" s="16">
        <f>IFERROR(VLOOKUP(G833,SCENARIOS!$A$13:$E$18,3,0),0.025)</f>
        <v>0.045</v>
      </c>
      <c r="R833" s="52">
        <f>IFERROR(VLOOKUP(L833,INPUTS!$A$107:$B$120,2,0),0.0082)</f>
        <v>0.0089</v>
      </c>
      <c r="S833" s="52">
        <f t="shared" si="971"/>
        <v>50.997</v>
      </c>
      <c r="T833" s="15">
        <f t="shared" si="972"/>
        <v>27538.38</v>
      </c>
      <c r="U833" s="15">
        <f>T833/INPUTS!$B$7*1000</f>
        <v>34422975</v>
      </c>
      <c r="V833" s="15">
        <f>T833*INPUTS!$B$6</f>
        <v>87021.2808</v>
      </c>
      <c r="W833" s="54" t="s">
        <v>396</v>
      </c>
      <c r="X833" s="54" t="s">
        <v>396</v>
      </c>
      <c r="Y833" s="67">
        <f>IFERROR(VLOOKUP(E833,INPUTS!$A$44:$B$103,2,0),0)</f>
        <v>0</v>
      </c>
      <c r="Z833" s="15">
        <f t="shared" si="924"/>
        <v>0</v>
      </c>
      <c r="AA833" s="20">
        <f>IFERROR(VLOOKUP(E833,INPUTS!$A$44:$C$103,3,0),SCENARIOS!$J$24)</f>
        <v>0.01</v>
      </c>
      <c r="AB833" s="15">
        <f t="shared" ref="AB833:AF833" si="994">$T833*AA833*(1+$Q833)^AB$2</f>
        <v>343.178317482281</v>
      </c>
      <c r="AC833" s="20">
        <f>IFERROR(VLOOKUP($E833,INPUTS!$A$44:$G$103,4,0),SCENARIOS!$K$24)</f>
        <v>0.05</v>
      </c>
      <c r="AD833" s="15">
        <f t="shared" si="994"/>
        <v>2138.31310320304</v>
      </c>
      <c r="AE833" s="20">
        <f>IFERROR(VLOOKUP($E833,INPUTS!$A$44:$G$103,5,0),SCENARIOS!$L$24)</f>
        <v>0.1</v>
      </c>
      <c r="AF833" s="15">
        <f t="shared" si="994"/>
        <v>5329.45433251725</v>
      </c>
      <c r="AG833" s="20">
        <f>IFERROR(VLOOKUP($E833,INPUTS!$A$44:$G$103,6,0),SCENARIOS!$M$24)</f>
        <v>0.2</v>
      </c>
      <c r="AH833" s="15">
        <f t="shared" si="926"/>
        <v>13282.9394534604</v>
      </c>
      <c r="AI833" s="20">
        <f>IFERROR(VLOOKUP($E833,INPUTS!$A$44:$G$103,7,0),SCENARIOS!$N$24)</f>
        <v>0.25</v>
      </c>
      <c r="AJ833" s="15">
        <f t="shared" si="927"/>
        <v>20691.199032303</v>
      </c>
      <c r="AL833" t="str">
        <f t="shared" si="930"/>
        <v>N</v>
      </c>
      <c r="AM833" s="21">
        <f t="shared" si="931"/>
        <v>82764.7961292119</v>
      </c>
    </row>
    <row r="834" ht="15" customHeight="1" spans="1:39">
      <c r="A834" s="6" t="s">
        <v>2584</v>
      </c>
      <c r="B834" s="52" t="s">
        <v>441</v>
      </c>
      <c r="C834" s="52" t="s">
        <v>442</v>
      </c>
      <c r="D834" s="52" t="s">
        <v>929</v>
      </c>
      <c r="E834" s="10" t="s">
        <v>783</v>
      </c>
      <c r="F834" s="52" t="s">
        <v>443</v>
      </c>
      <c r="G834" s="52" t="s">
        <v>177</v>
      </c>
      <c r="H834" s="52" t="s">
        <v>460</v>
      </c>
      <c r="I834" s="52" t="s">
        <v>459</v>
      </c>
      <c r="J834" s="56" t="s">
        <v>185</v>
      </c>
      <c r="K834" s="52" t="s">
        <v>931</v>
      </c>
      <c r="L834" s="53" t="s">
        <v>295</v>
      </c>
      <c r="M834" s="13">
        <v>811</v>
      </c>
      <c r="N834" s="14">
        <f t="shared" si="928"/>
        <v>2.22191780821918</v>
      </c>
      <c r="O834" s="15">
        <v>3200</v>
      </c>
      <c r="P834" s="15">
        <f t="shared" si="970"/>
        <v>2595200</v>
      </c>
      <c r="Q834" s="16">
        <f>IFERROR(VLOOKUP(G834,SCENARIOS!$A$13:$E$18,3,0),0.025)</f>
        <v>0.045</v>
      </c>
      <c r="R834" s="52">
        <f>IFERROR(VLOOKUP(L834,INPUTS!$A$107:$B$120,2,0),0.0082)</f>
        <v>0.0089</v>
      </c>
      <c r="S834" s="52">
        <f t="shared" si="971"/>
        <v>28.48</v>
      </c>
      <c r="T834" s="15">
        <f t="shared" si="972"/>
        <v>23097.28</v>
      </c>
      <c r="U834" s="15">
        <f>T834/INPUTS!$B$7*1000</f>
        <v>28871600</v>
      </c>
      <c r="V834" s="15">
        <f>T834*INPUTS!$B$6</f>
        <v>72987.4048</v>
      </c>
      <c r="W834" s="54" t="s">
        <v>396</v>
      </c>
      <c r="X834" s="54" t="s">
        <v>396</v>
      </c>
      <c r="Y834" s="67">
        <f>IFERROR(VLOOKUP(E834,INPUTS!$A$44:$B$103,2,0),0)</f>
        <v>0</v>
      </c>
      <c r="Z834" s="15">
        <f t="shared" si="924"/>
        <v>0</v>
      </c>
      <c r="AA834" s="20">
        <f>IFERROR(VLOOKUP(E834,INPUTS!$A$44:$C$103,3,0),SCENARIOS!$J$24)</f>
        <v>0.01</v>
      </c>
      <c r="AB834" s="15">
        <f t="shared" ref="AB834:AF834" si="995">$T834*AA834*(1+$Q834)^AB$2</f>
        <v>287.834131449168</v>
      </c>
      <c r="AC834" s="20">
        <f>IFERROR(VLOOKUP($E834,INPUTS!$A$44:$G$103,4,0),SCENARIOS!$K$24)</f>
        <v>0.05</v>
      </c>
      <c r="AD834" s="15">
        <f t="shared" si="995"/>
        <v>1793.46847826014</v>
      </c>
      <c r="AE834" s="20">
        <f>IFERROR(VLOOKUP($E834,INPUTS!$A$44:$G$103,5,0),SCENARIOS!$L$24)</f>
        <v>0.1</v>
      </c>
      <c r="AF834" s="15">
        <f t="shared" si="995"/>
        <v>4469.97604671604</v>
      </c>
      <c r="AG834" s="20">
        <f>IFERROR(VLOOKUP($E834,INPUTS!$A$44:$G$103,6,0),SCENARIOS!$M$24)</f>
        <v>0.2</v>
      </c>
      <c r="AH834" s="15">
        <f t="shared" si="926"/>
        <v>11140.8068223193</v>
      </c>
      <c r="AI834" s="20">
        <f>IFERROR(VLOOKUP($E834,INPUTS!$A$44:$G$103,7,0),SCENARIOS!$N$24)</f>
        <v>0.25</v>
      </c>
      <c r="AJ834" s="15">
        <f t="shared" si="927"/>
        <v>17354.3402910713</v>
      </c>
      <c r="AL834" t="str">
        <f t="shared" si="930"/>
        <v>Y</v>
      </c>
      <c r="AM834" s="21">
        <f t="shared" si="931"/>
        <v>69417.361164285</v>
      </c>
    </row>
    <row r="835" ht="15" customHeight="1" spans="1:39">
      <c r="A835" s="24" t="s">
        <v>2585</v>
      </c>
      <c r="B835" s="52" t="s">
        <v>441</v>
      </c>
      <c r="C835" s="52" t="s">
        <v>442</v>
      </c>
      <c r="D835" s="52" t="s">
        <v>929</v>
      </c>
      <c r="E835" s="10" t="s">
        <v>783</v>
      </c>
      <c r="F835" s="52" t="s">
        <v>443</v>
      </c>
      <c r="G835" s="52" t="s">
        <v>177</v>
      </c>
      <c r="H835" s="52" t="s">
        <v>223</v>
      </c>
      <c r="I835" s="52" t="s">
        <v>665</v>
      </c>
      <c r="J835" s="52" t="s">
        <v>165</v>
      </c>
      <c r="K835" s="52" t="s">
        <v>931</v>
      </c>
      <c r="L835" s="53" t="s">
        <v>288</v>
      </c>
      <c r="M835" s="13">
        <v>540</v>
      </c>
      <c r="N835" s="14">
        <f t="shared" si="928"/>
        <v>1.47945205479452</v>
      </c>
      <c r="O835" s="15">
        <v>3950</v>
      </c>
      <c r="P835" s="15">
        <f t="shared" si="970"/>
        <v>2133000</v>
      </c>
      <c r="Q835" s="16">
        <f>IFERROR(VLOOKUP(G835,SCENARIOS!$A$13:$E$18,3,0),0.025)</f>
        <v>0.045</v>
      </c>
      <c r="R835" s="52">
        <f>IFERROR(VLOOKUP(L835,INPUTS!$A$107:$B$120,2,0),0.0082)</f>
        <v>0.0085</v>
      </c>
      <c r="S835" s="52">
        <f t="shared" si="971"/>
        <v>33.575</v>
      </c>
      <c r="T835" s="15">
        <f t="shared" si="972"/>
        <v>18130.5</v>
      </c>
      <c r="U835" s="15">
        <f>T835/INPUTS!$B$7*1000</f>
        <v>22663125</v>
      </c>
      <c r="V835" s="15">
        <f>T835*INPUTS!$B$6</f>
        <v>57292.38</v>
      </c>
      <c r="W835" s="54" t="s">
        <v>396</v>
      </c>
      <c r="X835" s="54" t="s">
        <v>396</v>
      </c>
      <c r="Y835" s="67">
        <f>IFERROR(VLOOKUP(E835,INPUTS!$A$44:$B$103,2,0),0)</f>
        <v>0</v>
      </c>
      <c r="Z835" s="15">
        <f t="shared" si="924"/>
        <v>0</v>
      </c>
      <c r="AA835" s="20">
        <f>IFERROR(VLOOKUP(E835,INPUTS!$A$44:$C$103,3,0),SCENARIOS!$J$24)</f>
        <v>0.01</v>
      </c>
      <c r="AB835" s="15">
        <f t="shared" ref="AB835:AF835" si="996">$T835*AA835*(1+$Q835)^AB$2</f>
        <v>225.9390162062</v>
      </c>
      <c r="AC835" s="20">
        <f>IFERROR(VLOOKUP($E835,INPUTS!$A$44:$G$103,4,0),SCENARIOS!$K$24)</f>
        <v>0.05</v>
      </c>
      <c r="AD835" s="15">
        <f t="shared" si="996"/>
        <v>1407.80560503641</v>
      </c>
      <c r="AE835" s="20">
        <f>IFERROR(VLOOKUP($E835,INPUTS!$A$44:$G$103,5,0),SCENARIOS!$L$24)</f>
        <v>0.1</v>
      </c>
      <c r="AF835" s="15">
        <f t="shared" si="996"/>
        <v>3508.76383344641</v>
      </c>
      <c r="AG835" s="20">
        <f>IFERROR(VLOOKUP($E835,INPUTS!$A$44:$G$103,6,0),SCENARIOS!$M$24)</f>
        <v>0.2</v>
      </c>
      <c r="AH835" s="15">
        <f t="shared" si="926"/>
        <v>8745.11622546291</v>
      </c>
      <c r="AI835" s="20">
        <f>IFERROR(VLOOKUP($E835,INPUTS!$A$44:$G$103,7,0),SCENARIOS!$N$24)</f>
        <v>0.25</v>
      </c>
      <c r="AJ835" s="15">
        <f t="shared" si="927"/>
        <v>13622.5073535614</v>
      </c>
      <c r="AL835" t="str">
        <f t="shared" si="930"/>
        <v>Y</v>
      </c>
      <c r="AM835" s="21">
        <f t="shared" si="931"/>
        <v>54490.0294142457</v>
      </c>
    </row>
    <row r="836" ht="15" customHeight="1" spans="1:39">
      <c r="A836" s="6" t="s">
        <v>2586</v>
      </c>
      <c r="B836" s="52" t="s">
        <v>441</v>
      </c>
      <c r="C836" s="52" t="s">
        <v>442</v>
      </c>
      <c r="D836" s="52" t="s">
        <v>929</v>
      </c>
      <c r="E836" s="10" t="s">
        <v>783</v>
      </c>
      <c r="F836" s="52" t="s">
        <v>443</v>
      </c>
      <c r="G836" s="52" t="s">
        <v>177</v>
      </c>
      <c r="H836" s="52" t="s">
        <v>819</v>
      </c>
      <c r="I836" s="52" t="s">
        <v>575</v>
      </c>
      <c r="J836" s="52" t="s">
        <v>173</v>
      </c>
      <c r="K836" s="52" t="s">
        <v>931</v>
      </c>
      <c r="L836" s="53" t="s">
        <v>295</v>
      </c>
      <c r="M836" s="13">
        <v>1080</v>
      </c>
      <c r="N836" s="14">
        <f t="shared" si="928"/>
        <v>2.95890410958904</v>
      </c>
      <c r="O836" s="15">
        <v>2480</v>
      </c>
      <c r="P836" s="15">
        <f t="shared" si="970"/>
        <v>2678400</v>
      </c>
      <c r="Q836" s="16">
        <f>IFERROR(VLOOKUP(G836,SCENARIOS!$A$13:$E$18,3,0),0.025)</f>
        <v>0.045</v>
      </c>
      <c r="R836" s="52">
        <f>IFERROR(VLOOKUP(L836,INPUTS!$A$107:$B$120,2,0),0.0082)</f>
        <v>0.0089</v>
      </c>
      <c r="S836" s="52">
        <f t="shared" si="971"/>
        <v>22.072</v>
      </c>
      <c r="T836" s="15">
        <f t="shared" si="972"/>
        <v>23837.76</v>
      </c>
      <c r="U836" s="15">
        <f>T836/INPUTS!$B$7*1000</f>
        <v>29797200</v>
      </c>
      <c r="V836" s="15">
        <f>T836*INPUTS!$B$6</f>
        <v>75327.3216</v>
      </c>
      <c r="W836" s="54" t="s">
        <v>521</v>
      </c>
      <c r="X836" s="54" t="s">
        <v>396</v>
      </c>
      <c r="Y836" s="67">
        <f>IFERROR(VLOOKUP(E836,INPUTS!$A$44:$B$103,2,0),0)</f>
        <v>0</v>
      </c>
      <c r="Z836" s="15">
        <f t="shared" ref="Z836:Z899" si="997">T836*Y836</f>
        <v>0</v>
      </c>
      <c r="AA836" s="20">
        <f>IFERROR(VLOOKUP(E836,INPUTS!$A$44:$C$103,3,0),SCENARIOS!$J$24)</f>
        <v>0.01</v>
      </c>
      <c r="AB836" s="15">
        <f t="shared" ref="AB836:AF836" si="998">$T836*AA836*(1+$Q836)^AB$2</f>
        <v>297.061859461101</v>
      </c>
      <c r="AC836" s="20">
        <f>IFERROR(VLOOKUP($E836,INPUTS!$A$44:$G$103,4,0),SCENARIOS!$K$24)</f>
        <v>0.05</v>
      </c>
      <c r="AD836" s="15">
        <f t="shared" si="998"/>
        <v>1850.96561813038</v>
      </c>
      <c r="AE836" s="20">
        <f>IFERROR(VLOOKUP($E836,INPUTS!$A$44:$G$103,5,0),SCENARIOS!$L$24)</f>
        <v>0.1</v>
      </c>
      <c r="AF836" s="15">
        <f t="shared" si="998"/>
        <v>4613.27984106205</v>
      </c>
      <c r="AG836" s="20">
        <f>IFERROR(VLOOKUP($E836,INPUTS!$A$44:$G$103,6,0),SCENARIOS!$M$24)</f>
        <v>0.2</v>
      </c>
      <c r="AH836" s="15">
        <f t="shared" ref="AH836:AH899" si="999">$T836*AG836*(1+$Q836)^AH$2</f>
        <v>11497.9720225416</v>
      </c>
      <c r="AI836" s="20">
        <f>IFERROR(VLOOKUP($E836,INPUTS!$A$44:$G$103,7,0),SCENARIOS!$N$24)</f>
        <v>0.25</v>
      </c>
      <c r="AJ836" s="15">
        <f t="shared" ref="AJ836:AJ899" si="1000">$T836*AI836*(1+$Q836)^AJ$2</f>
        <v>17910.7063176654</v>
      </c>
      <c r="AL836" t="str">
        <f t="shared" si="930"/>
        <v>N</v>
      </c>
      <c r="AM836" s="21">
        <f t="shared" si="931"/>
        <v>71642.8252706616</v>
      </c>
    </row>
    <row r="837" ht="15" customHeight="1" spans="1:39">
      <c r="A837" s="24" t="s">
        <v>2587</v>
      </c>
      <c r="B837" s="52" t="s">
        <v>441</v>
      </c>
      <c r="C837" s="52" t="s">
        <v>442</v>
      </c>
      <c r="D837" s="52" t="s">
        <v>929</v>
      </c>
      <c r="E837" s="10" t="s">
        <v>783</v>
      </c>
      <c r="F837" s="52" t="s">
        <v>443</v>
      </c>
      <c r="G837" s="52" t="s">
        <v>177</v>
      </c>
      <c r="H837" s="52" t="s">
        <v>576</v>
      </c>
      <c r="I837" s="52" t="s">
        <v>575</v>
      </c>
      <c r="J837" s="52" t="s">
        <v>173</v>
      </c>
      <c r="K837" s="52" t="s">
        <v>931</v>
      </c>
      <c r="L837" s="53" t="s">
        <v>295</v>
      </c>
      <c r="M837" s="13">
        <v>811</v>
      </c>
      <c r="N837" s="14">
        <f t="shared" ref="N837:N900" si="1001">M837/365</f>
        <v>2.22191780821918</v>
      </c>
      <c r="O837" s="15">
        <v>2760</v>
      </c>
      <c r="P837" s="15">
        <f t="shared" si="970"/>
        <v>2238360</v>
      </c>
      <c r="Q837" s="16">
        <f>IFERROR(VLOOKUP(G837,SCENARIOS!$A$13:$E$18,3,0),0.025)</f>
        <v>0.045</v>
      </c>
      <c r="R837" s="52">
        <f>IFERROR(VLOOKUP(L837,INPUTS!$A$107:$B$120,2,0),0.0082)</f>
        <v>0.0089</v>
      </c>
      <c r="S837" s="52">
        <f t="shared" si="971"/>
        <v>24.564</v>
      </c>
      <c r="T837" s="15">
        <f t="shared" si="972"/>
        <v>19921.404</v>
      </c>
      <c r="U837" s="15">
        <f>T837/INPUTS!$B$7*1000</f>
        <v>24901755</v>
      </c>
      <c r="V837" s="15">
        <f>T837*INPUTS!$B$6</f>
        <v>62951.63664</v>
      </c>
      <c r="W837" s="54" t="s">
        <v>521</v>
      </c>
      <c r="X837" s="54" t="s">
        <v>396</v>
      </c>
      <c r="Y837" s="67">
        <f>IFERROR(VLOOKUP(E837,INPUTS!$A$44:$B$103,2,0),0)</f>
        <v>0</v>
      </c>
      <c r="Z837" s="15">
        <f t="shared" si="997"/>
        <v>0</v>
      </c>
      <c r="AA837" s="20">
        <f>IFERROR(VLOOKUP(E837,INPUTS!$A$44:$C$103,3,0),SCENARIOS!$J$24)</f>
        <v>0.01</v>
      </c>
      <c r="AB837" s="15">
        <f t="shared" ref="AB837:AF837" si="1002">$T837*AA837*(1+$Q837)^AB$2</f>
        <v>248.256938374907</v>
      </c>
      <c r="AC837" s="20">
        <f>IFERROR(VLOOKUP($E837,INPUTS!$A$44:$G$103,4,0),SCENARIOS!$K$24)</f>
        <v>0.05</v>
      </c>
      <c r="AD837" s="15">
        <f t="shared" si="1002"/>
        <v>1546.86656249937</v>
      </c>
      <c r="AE837" s="20">
        <f>IFERROR(VLOOKUP($E837,INPUTS!$A$44:$G$103,5,0),SCENARIOS!$L$24)</f>
        <v>0.1</v>
      </c>
      <c r="AF837" s="15">
        <f t="shared" si="1002"/>
        <v>3855.35434029258</v>
      </c>
      <c r="AG837" s="20">
        <f>IFERROR(VLOOKUP($E837,INPUTS!$A$44:$G$103,6,0),SCENARIOS!$M$24)</f>
        <v>0.2</v>
      </c>
      <c r="AH837" s="15">
        <f t="shared" si="999"/>
        <v>9608.94588425039</v>
      </c>
      <c r="AI837" s="20">
        <f>IFERROR(VLOOKUP($E837,INPUTS!$A$44:$G$103,7,0),SCENARIOS!$N$24)</f>
        <v>0.25</v>
      </c>
      <c r="AJ837" s="15">
        <f t="shared" si="1000"/>
        <v>14968.118501049</v>
      </c>
      <c r="AL837" t="str">
        <f t="shared" ref="AL837:AL900" si="1003">IF(H837="MULTI","MULTI",IF(COUNTIFS($E$4:$E$1277,H837,$H$4:$H$1277,E837)&gt;0,"Y","N"))</f>
        <v>N</v>
      </c>
      <c r="AM837" s="21">
        <f t="shared" ref="AM837:AM900" si="1004">T837*((1+Q837)^25)</f>
        <v>59872.4740041958</v>
      </c>
    </row>
    <row r="838" ht="15" customHeight="1" spans="1:39">
      <c r="A838" s="6" t="s">
        <v>2588</v>
      </c>
      <c r="B838" s="52" t="s">
        <v>441</v>
      </c>
      <c r="C838" s="52" t="s">
        <v>442</v>
      </c>
      <c r="D838" s="52" t="s">
        <v>929</v>
      </c>
      <c r="E838" s="10" t="s">
        <v>444</v>
      </c>
      <c r="F838" s="52" t="s">
        <v>443</v>
      </c>
      <c r="G838" s="52" t="s">
        <v>177</v>
      </c>
      <c r="H838" s="52" t="s">
        <v>203</v>
      </c>
      <c r="I838" s="52" t="s">
        <v>399</v>
      </c>
      <c r="J838" s="52" t="s">
        <v>165</v>
      </c>
      <c r="K838" s="52" t="s">
        <v>931</v>
      </c>
      <c r="L838" s="53" t="s">
        <v>295</v>
      </c>
      <c r="M838" s="13">
        <v>540</v>
      </c>
      <c r="N838" s="14">
        <f t="shared" si="1001"/>
        <v>1.47945205479452</v>
      </c>
      <c r="O838" s="15">
        <v>5980</v>
      </c>
      <c r="P838" s="15">
        <f t="shared" si="970"/>
        <v>3229200</v>
      </c>
      <c r="Q838" s="16">
        <f>IFERROR(VLOOKUP(G838,SCENARIOS!$A$13:$E$18,3,0),0.025)</f>
        <v>0.045</v>
      </c>
      <c r="R838" s="52">
        <f>IFERROR(VLOOKUP(L838,INPUTS!$A$107:$B$120,2,0),0.0082)</f>
        <v>0.0089</v>
      </c>
      <c r="S838" s="52">
        <f t="shared" si="971"/>
        <v>53.222</v>
      </c>
      <c r="T838" s="15">
        <f t="shared" si="972"/>
        <v>28739.88</v>
      </c>
      <c r="U838" s="15">
        <f>T838/INPUTS!$B$7*1000</f>
        <v>35924850</v>
      </c>
      <c r="V838" s="15">
        <f>T838*INPUTS!$B$6</f>
        <v>90818.0208</v>
      </c>
      <c r="W838" s="54" t="s">
        <v>396</v>
      </c>
      <c r="X838" s="54" t="s">
        <v>396</v>
      </c>
      <c r="Y838" s="67">
        <f>IFERROR(VLOOKUP(E838,INPUTS!$A$44:$B$103,2,0),0)</f>
        <v>0</v>
      </c>
      <c r="Z838" s="15">
        <f t="shared" si="997"/>
        <v>0</v>
      </c>
      <c r="AA838" s="20">
        <f>IFERROR(VLOOKUP(E838,INPUTS!$A$44:$C$103,3,0),SCENARIOS!$J$24)</f>
        <v>0.01</v>
      </c>
      <c r="AB838" s="15">
        <f t="shared" ref="AB838:AF838" si="1005">$T838*AA838*(1+$Q838)^AB$2</f>
        <v>358.151193463183</v>
      </c>
      <c r="AC838" s="20">
        <f>IFERROR(VLOOKUP($E838,INPUTS!$A$44:$G$103,4,0),SCENARIOS!$K$24)</f>
        <v>0.05</v>
      </c>
      <c r="AD838" s="15">
        <f t="shared" si="1005"/>
        <v>2231.60774121364</v>
      </c>
      <c r="AE838" s="20">
        <f>IFERROR(VLOOKUP($E838,INPUTS!$A$44:$G$103,5,0),SCENARIOS!$L$24)</f>
        <v>0.1</v>
      </c>
      <c r="AF838" s="15">
        <f t="shared" si="1005"/>
        <v>5561.97851805465</v>
      </c>
      <c r="AG838" s="20">
        <f>IFERROR(VLOOKUP($E838,INPUTS!$A$44:$G$103,6,0),SCENARIOS!$M$24)</f>
        <v>0.2</v>
      </c>
      <c r="AH838" s="15">
        <f t="shared" si="999"/>
        <v>13862.4743336288</v>
      </c>
      <c r="AI838" s="20">
        <f>IFERROR(VLOOKUP($E838,INPUTS!$A$44:$G$103,7,0),SCENARIOS!$N$24)</f>
        <v>0.25</v>
      </c>
      <c r="AJ838" s="15">
        <f t="shared" si="1000"/>
        <v>21593.9564071853</v>
      </c>
      <c r="AL838" t="str">
        <f t="shared" si="1003"/>
        <v>Y</v>
      </c>
      <c r="AM838" s="21">
        <f t="shared" si="1004"/>
        <v>86375.8256287412</v>
      </c>
    </row>
    <row r="839" ht="15" customHeight="1" spans="1:39">
      <c r="A839" s="24" t="s">
        <v>2589</v>
      </c>
      <c r="B839" s="52" t="s">
        <v>441</v>
      </c>
      <c r="C839" s="52" t="s">
        <v>442</v>
      </c>
      <c r="D839" s="52" t="s">
        <v>929</v>
      </c>
      <c r="E839" s="10" t="s">
        <v>444</v>
      </c>
      <c r="F839" s="52" t="s">
        <v>443</v>
      </c>
      <c r="G839" s="52" t="s">
        <v>177</v>
      </c>
      <c r="H839" s="52" t="s">
        <v>200</v>
      </c>
      <c r="I839" s="52" t="s">
        <v>391</v>
      </c>
      <c r="J839" s="52" t="s">
        <v>165</v>
      </c>
      <c r="K839" s="52" t="s">
        <v>931</v>
      </c>
      <c r="L839" s="53" t="s">
        <v>288</v>
      </c>
      <c r="M839" s="13">
        <v>540</v>
      </c>
      <c r="N839" s="14">
        <f t="shared" si="1001"/>
        <v>1.47945205479452</v>
      </c>
      <c r="O839" s="15">
        <v>5780</v>
      </c>
      <c r="P839" s="15">
        <f t="shared" si="970"/>
        <v>3121200</v>
      </c>
      <c r="Q839" s="16">
        <f>IFERROR(VLOOKUP(G839,SCENARIOS!$A$13:$E$18,3,0),0.025)</f>
        <v>0.045</v>
      </c>
      <c r="R839" s="52">
        <f>IFERROR(VLOOKUP(L839,INPUTS!$A$107:$B$120,2,0),0.0082)</f>
        <v>0.0085</v>
      </c>
      <c r="S839" s="52">
        <f t="shared" si="971"/>
        <v>49.13</v>
      </c>
      <c r="T839" s="15">
        <f t="shared" si="972"/>
        <v>26530.2</v>
      </c>
      <c r="U839" s="15">
        <f>T839/INPUTS!$B$7*1000</f>
        <v>33162750</v>
      </c>
      <c r="V839" s="15">
        <f>T839*INPUTS!$B$6</f>
        <v>83835.432</v>
      </c>
      <c r="W839" s="54" t="s">
        <v>396</v>
      </c>
      <c r="X839" s="54" t="s">
        <v>396</v>
      </c>
      <c r="Y839" s="67">
        <f>IFERROR(VLOOKUP(E839,INPUTS!$A$44:$B$103,2,0),0)</f>
        <v>0</v>
      </c>
      <c r="Z839" s="15">
        <f t="shared" si="997"/>
        <v>0</v>
      </c>
      <c r="AA839" s="20">
        <f>IFERROR(VLOOKUP(E839,INPUTS!$A$44:$C$103,3,0),SCENARIOS!$J$24)</f>
        <v>0.01</v>
      </c>
      <c r="AB839" s="15">
        <f t="shared" ref="AB839:AF839" si="1006">$T839*AA839*(1+$Q839)^AB$2</f>
        <v>330.614560423249</v>
      </c>
      <c r="AC839" s="20">
        <f>IFERROR(VLOOKUP($E839,INPUTS!$A$44:$G$103,4,0),SCENARIOS!$K$24)</f>
        <v>0.05</v>
      </c>
      <c r="AD839" s="15">
        <f t="shared" si="1006"/>
        <v>2060.0294676229</v>
      </c>
      <c r="AE839" s="20">
        <f>IFERROR(VLOOKUP($E839,INPUTS!$A$44:$G$103,5,0),SCENARIOS!$L$24)</f>
        <v>0.1</v>
      </c>
      <c r="AF839" s="15">
        <f t="shared" si="1006"/>
        <v>5134.34302716969</v>
      </c>
      <c r="AG839" s="20">
        <f>IFERROR(VLOOKUP($E839,INPUTS!$A$44:$G$103,6,0),SCENARIOS!$M$24)</f>
        <v>0.2</v>
      </c>
      <c r="AH839" s="15">
        <f t="shared" si="999"/>
        <v>12796.6510843483</v>
      </c>
      <c r="AI839" s="20">
        <f>IFERROR(VLOOKUP($E839,INPUTS!$A$44:$G$103,7,0),SCENARIOS!$N$24)</f>
        <v>0.25</v>
      </c>
      <c r="AJ839" s="15">
        <f t="shared" si="1000"/>
        <v>19933.6943047051</v>
      </c>
      <c r="AL839" t="str">
        <f t="shared" si="1003"/>
        <v>Y</v>
      </c>
      <c r="AM839" s="21">
        <f t="shared" si="1004"/>
        <v>79734.7772188203</v>
      </c>
    </row>
    <row r="840" ht="15" customHeight="1" spans="1:39">
      <c r="A840" s="6" t="s">
        <v>2590</v>
      </c>
      <c r="B840" s="52" t="s">
        <v>441</v>
      </c>
      <c r="C840" s="52" t="s">
        <v>442</v>
      </c>
      <c r="D840" s="52" t="s">
        <v>929</v>
      </c>
      <c r="E840" s="10" t="s">
        <v>444</v>
      </c>
      <c r="F840" s="52" t="s">
        <v>443</v>
      </c>
      <c r="G840" s="52" t="s">
        <v>177</v>
      </c>
      <c r="H840" s="52" t="s">
        <v>644</v>
      </c>
      <c r="I840" s="52" t="s">
        <v>643</v>
      </c>
      <c r="J840" s="52" t="s">
        <v>1852</v>
      </c>
      <c r="K840" s="52" t="s">
        <v>931</v>
      </c>
      <c r="L840" s="53" t="s">
        <v>295</v>
      </c>
      <c r="M840" s="13">
        <v>385</v>
      </c>
      <c r="N840" s="14">
        <f t="shared" si="1001"/>
        <v>1.05479452054795</v>
      </c>
      <c r="O840" s="15">
        <v>6820</v>
      </c>
      <c r="P840" s="15">
        <f t="shared" si="970"/>
        <v>2625700</v>
      </c>
      <c r="Q840" s="16">
        <f>IFERROR(VLOOKUP(G840,SCENARIOS!$A$13:$E$18,3,0),0.025)</f>
        <v>0.045</v>
      </c>
      <c r="R840" s="52">
        <f>IFERROR(VLOOKUP(L840,INPUTS!$A$107:$B$120,2,0),0.0082)</f>
        <v>0.0089</v>
      </c>
      <c r="S840" s="52">
        <f t="shared" si="971"/>
        <v>60.698</v>
      </c>
      <c r="T840" s="15">
        <f t="shared" si="972"/>
        <v>23368.73</v>
      </c>
      <c r="U840" s="15">
        <f>T840/INPUTS!$B$7*1000</f>
        <v>29210912.5</v>
      </c>
      <c r="V840" s="15">
        <f>T840*INPUTS!$B$6</f>
        <v>73845.1868</v>
      </c>
      <c r="W840" s="54" t="s">
        <v>396</v>
      </c>
      <c r="X840" s="54" t="s">
        <v>396</v>
      </c>
      <c r="Y840" s="67">
        <f>IFERROR(VLOOKUP(E840,INPUTS!$A$44:$B$103,2,0),0)</f>
        <v>0</v>
      </c>
      <c r="Z840" s="15">
        <f t="shared" si="997"/>
        <v>0</v>
      </c>
      <c r="AA840" s="20">
        <f>IFERROR(VLOOKUP(E840,INPUTS!$A$44:$C$103,3,0),SCENARIOS!$J$24)</f>
        <v>0.01</v>
      </c>
      <c r="AB840" s="15">
        <f t="shared" ref="AB840:AF840" si="1007">$T840*AA840*(1+$Q840)^AB$2</f>
        <v>291.216892318927</v>
      </c>
      <c r="AC840" s="20">
        <f>IFERROR(VLOOKUP($E840,INPUTS!$A$44:$G$103,4,0),SCENARIOS!$K$24)</f>
        <v>0.05</v>
      </c>
      <c r="AD840" s="15">
        <f t="shared" si="1007"/>
        <v>1814.54615573661</v>
      </c>
      <c r="AE840" s="20">
        <f>IFERROR(VLOOKUP($E840,INPUTS!$A$44:$G$103,5,0),SCENARIOS!$L$24)</f>
        <v>0.1</v>
      </c>
      <c r="AF840" s="15">
        <f t="shared" si="1007"/>
        <v>4522.50928863375</v>
      </c>
      <c r="AG840" s="20">
        <f>IFERROR(VLOOKUP($E840,INPUTS!$A$44:$G$103,6,0),SCENARIOS!$M$24)</f>
        <v>0.2</v>
      </c>
      <c r="AH840" s="15">
        <f t="shared" si="999"/>
        <v>11271.7387767277</v>
      </c>
      <c r="AI840" s="20">
        <f>IFERROR(VLOOKUP($E840,INPUTS!$A$44:$G$103,7,0),SCENARIOS!$N$24)</f>
        <v>0.25</v>
      </c>
      <c r="AJ840" s="15">
        <f t="shared" si="1000"/>
        <v>17558.296586878</v>
      </c>
      <c r="AL840" t="str">
        <f t="shared" si="1003"/>
        <v>N</v>
      </c>
      <c r="AM840" s="21">
        <f t="shared" si="1004"/>
        <v>70233.186347512</v>
      </c>
    </row>
    <row r="841" ht="15" customHeight="1" spans="1:39">
      <c r="A841" s="24" t="s">
        <v>2591</v>
      </c>
      <c r="B841" s="52" t="s">
        <v>441</v>
      </c>
      <c r="C841" s="52" t="s">
        <v>442</v>
      </c>
      <c r="D841" s="52" t="s">
        <v>929</v>
      </c>
      <c r="E841" s="10" t="s">
        <v>444</v>
      </c>
      <c r="F841" s="52" t="s">
        <v>443</v>
      </c>
      <c r="G841" s="52" t="s">
        <v>177</v>
      </c>
      <c r="H841" s="52" t="s">
        <v>640</v>
      </c>
      <c r="I841" s="52" t="s">
        <v>639</v>
      </c>
      <c r="J841" s="52" t="s">
        <v>1852</v>
      </c>
      <c r="K841" s="52" t="s">
        <v>931</v>
      </c>
      <c r="L841" s="53" t="s">
        <v>288</v>
      </c>
      <c r="M841" s="13">
        <v>540</v>
      </c>
      <c r="N841" s="14">
        <f t="shared" si="1001"/>
        <v>1.47945205479452</v>
      </c>
      <c r="O841" s="15">
        <v>3420</v>
      </c>
      <c r="P841" s="15">
        <f t="shared" si="970"/>
        <v>1846800</v>
      </c>
      <c r="Q841" s="16">
        <f>IFERROR(VLOOKUP(G841,SCENARIOS!$A$13:$E$18,3,0),0.025)</f>
        <v>0.045</v>
      </c>
      <c r="R841" s="52">
        <f>IFERROR(VLOOKUP(L841,INPUTS!$A$107:$B$120,2,0),0.0082)</f>
        <v>0.0085</v>
      </c>
      <c r="S841" s="52">
        <f t="shared" si="971"/>
        <v>29.07</v>
      </c>
      <c r="T841" s="15">
        <f t="shared" si="972"/>
        <v>15697.8</v>
      </c>
      <c r="U841" s="15">
        <f>T841/INPUTS!$B$7*1000</f>
        <v>19622250</v>
      </c>
      <c r="V841" s="15">
        <f>T841*INPUTS!$B$6</f>
        <v>49605.048</v>
      </c>
      <c r="W841" s="54" t="s">
        <v>396</v>
      </c>
      <c r="X841" s="54" t="s">
        <v>396</v>
      </c>
      <c r="Y841" s="67">
        <f>IFERROR(VLOOKUP(E841,INPUTS!$A$44:$B$103,2,0),0)</f>
        <v>0</v>
      </c>
      <c r="Z841" s="15">
        <f t="shared" si="997"/>
        <v>0</v>
      </c>
      <c r="AA841" s="20">
        <f>IFERROR(VLOOKUP(E841,INPUTS!$A$44:$C$103,3,0),SCENARIOS!$J$24)</f>
        <v>0.01</v>
      </c>
      <c r="AB841" s="15">
        <f t="shared" ref="AB841:AF841" si="1008">$T841*AA841*(1+$Q841)^AB$2</f>
        <v>195.623148208912</v>
      </c>
      <c r="AC841" s="20">
        <f>IFERROR(VLOOKUP($E841,INPUTS!$A$44:$G$103,4,0),SCENARIOS!$K$24)</f>
        <v>0.05</v>
      </c>
      <c r="AD841" s="15">
        <f t="shared" si="1008"/>
        <v>1218.91016942393</v>
      </c>
      <c r="AE841" s="20">
        <f>IFERROR(VLOOKUP($E841,INPUTS!$A$44:$G$103,5,0),SCENARIOS!$L$24)</f>
        <v>0.1</v>
      </c>
      <c r="AF841" s="15">
        <f t="shared" si="1008"/>
        <v>3037.96767351563</v>
      </c>
      <c r="AG841" s="20">
        <f>IFERROR(VLOOKUP($E841,INPUTS!$A$44:$G$103,6,0),SCENARIOS!$M$24)</f>
        <v>0.2</v>
      </c>
      <c r="AH841" s="15">
        <f t="shared" si="999"/>
        <v>7571.72088381852</v>
      </c>
      <c r="AI841" s="20">
        <f>IFERROR(VLOOKUP($E841,INPUTS!$A$44:$G$103,7,0),SCENARIOS!$N$24)</f>
        <v>0.25</v>
      </c>
      <c r="AJ841" s="15">
        <f t="shared" si="1000"/>
        <v>11794.677252957</v>
      </c>
      <c r="AL841" t="str">
        <f t="shared" si="1003"/>
        <v>N</v>
      </c>
      <c r="AM841" s="21">
        <f t="shared" si="1004"/>
        <v>47178.7090118279</v>
      </c>
    </row>
    <row r="842" ht="15" customHeight="1" spans="1:39">
      <c r="A842" s="6" t="s">
        <v>2592</v>
      </c>
      <c r="B842" s="52" t="s">
        <v>441</v>
      </c>
      <c r="C842" s="52" t="s">
        <v>442</v>
      </c>
      <c r="D842" s="52" t="s">
        <v>929</v>
      </c>
      <c r="E842" s="10" t="s">
        <v>444</v>
      </c>
      <c r="F842" s="52" t="s">
        <v>443</v>
      </c>
      <c r="G842" s="52" t="s">
        <v>177</v>
      </c>
      <c r="H842" s="52" t="s">
        <v>819</v>
      </c>
      <c r="I842" s="52" t="s">
        <v>575</v>
      </c>
      <c r="J842" s="52" t="s">
        <v>173</v>
      </c>
      <c r="K842" s="52" t="s">
        <v>931</v>
      </c>
      <c r="L842" s="53" t="s">
        <v>295</v>
      </c>
      <c r="M842" s="13">
        <v>811</v>
      </c>
      <c r="N842" s="14">
        <f t="shared" si="1001"/>
        <v>2.22191780821918</v>
      </c>
      <c r="O842" s="15">
        <v>2940</v>
      </c>
      <c r="P842" s="15">
        <f t="shared" si="970"/>
        <v>2384340</v>
      </c>
      <c r="Q842" s="16">
        <f>IFERROR(VLOOKUP(G842,SCENARIOS!$A$13:$E$18,3,0),0.025)</f>
        <v>0.045</v>
      </c>
      <c r="R842" s="52">
        <f>IFERROR(VLOOKUP(L842,INPUTS!$A$107:$B$120,2,0),0.0082)</f>
        <v>0.0089</v>
      </c>
      <c r="S842" s="52">
        <f t="shared" si="971"/>
        <v>26.166</v>
      </c>
      <c r="T842" s="15">
        <f t="shared" si="972"/>
        <v>21220.626</v>
      </c>
      <c r="U842" s="15">
        <f>T842/INPUTS!$B$7*1000</f>
        <v>26525782.5</v>
      </c>
      <c r="V842" s="15">
        <f>T842*INPUTS!$B$6</f>
        <v>67057.17816</v>
      </c>
      <c r="W842" s="54" t="s">
        <v>521</v>
      </c>
      <c r="X842" s="54" t="s">
        <v>396</v>
      </c>
      <c r="Y842" s="67">
        <f>IFERROR(VLOOKUP(E842,INPUTS!$A$44:$B$103,2,0),0)</f>
        <v>0</v>
      </c>
      <c r="Z842" s="15">
        <f t="shared" si="997"/>
        <v>0</v>
      </c>
      <c r="AA842" s="20">
        <f>IFERROR(VLOOKUP(E842,INPUTS!$A$44:$C$103,3,0),SCENARIOS!$J$24)</f>
        <v>0.01</v>
      </c>
      <c r="AB842" s="15">
        <f t="shared" ref="AB842:AF842" si="1009">$T842*AA842*(1+$Q842)^AB$2</f>
        <v>264.447608268923</v>
      </c>
      <c r="AC842" s="20">
        <f>IFERROR(VLOOKUP($E842,INPUTS!$A$44:$G$103,4,0),SCENARIOS!$K$24)</f>
        <v>0.05</v>
      </c>
      <c r="AD842" s="15">
        <f t="shared" si="1009"/>
        <v>1647.7491644015</v>
      </c>
      <c r="AE842" s="20">
        <f>IFERROR(VLOOKUP($E842,INPUTS!$A$44:$G$103,5,0),SCENARIOS!$L$24)</f>
        <v>0.1</v>
      </c>
      <c r="AF842" s="15">
        <f t="shared" si="1009"/>
        <v>4106.79049292036</v>
      </c>
      <c r="AG842" s="20">
        <f>IFERROR(VLOOKUP($E842,INPUTS!$A$44:$G$103,6,0),SCENARIOS!$M$24)</f>
        <v>0.2</v>
      </c>
      <c r="AH842" s="15">
        <f t="shared" si="999"/>
        <v>10235.6162680058</v>
      </c>
      <c r="AI842" s="20">
        <f>IFERROR(VLOOKUP($E842,INPUTS!$A$44:$G$103,7,0),SCENARIOS!$N$24)</f>
        <v>0.25</v>
      </c>
      <c r="AJ842" s="15">
        <f t="shared" si="1000"/>
        <v>15944.3001424217</v>
      </c>
      <c r="AL842" t="str">
        <f t="shared" si="1003"/>
        <v>N</v>
      </c>
      <c r="AM842" s="21">
        <f t="shared" si="1004"/>
        <v>63777.2005696869</v>
      </c>
    </row>
    <row r="843" ht="15" customHeight="1" spans="1:39">
      <c r="A843" s="24" t="s">
        <v>2593</v>
      </c>
      <c r="B843" s="52" t="s">
        <v>441</v>
      </c>
      <c r="C843" s="52" t="s">
        <v>442</v>
      </c>
      <c r="D843" s="52" t="s">
        <v>929</v>
      </c>
      <c r="E843" s="10" t="s">
        <v>444</v>
      </c>
      <c r="F843" s="52" t="s">
        <v>443</v>
      </c>
      <c r="G843" s="52" t="s">
        <v>177</v>
      </c>
      <c r="H843" s="52" t="s">
        <v>576</v>
      </c>
      <c r="I843" s="52" t="s">
        <v>575</v>
      </c>
      <c r="J843" s="52" t="s">
        <v>173</v>
      </c>
      <c r="K843" s="52" t="s">
        <v>931</v>
      </c>
      <c r="L843" s="53" t="s">
        <v>295</v>
      </c>
      <c r="M843" s="13">
        <v>540</v>
      </c>
      <c r="N843" s="14">
        <f t="shared" si="1001"/>
        <v>1.47945205479452</v>
      </c>
      <c r="O843" s="15">
        <v>3060</v>
      </c>
      <c r="P843" s="15">
        <f t="shared" si="970"/>
        <v>1652400</v>
      </c>
      <c r="Q843" s="16">
        <f>IFERROR(VLOOKUP(G843,SCENARIOS!$A$13:$E$18,3,0),0.025)</f>
        <v>0.045</v>
      </c>
      <c r="R843" s="52">
        <f>IFERROR(VLOOKUP(L843,INPUTS!$A$107:$B$120,2,0),0.0082)</f>
        <v>0.0089</v>
      </c>
      <c r="S843" s="52">
        <f t="shared" si="971"/>
        <v>27.234</v>
      </c>
      <c r="T843" s="15">
        <f t="shared" si="972"/>
        <v>14706.36</v>
      </c>
      <c r="U843" s="15">
        <f>T843/INPUTS!$B$7*1000</f>
        <v>18382950</v>
      </c>
      <c r="V843" s="15">
        <f>T843*INPUTS!$B$6</f>
        <v>46472.0976</v>
      </c>
      <c r="W843" s="54" t="s">
        <v>521</v>
      </c>
      <c r="X843" s="54" t="s">
        <v>396</v>
      </c>
      <c r="Y843" s="67">
        <f>IFERROR(VLOOKUP(E843,INPUTS!$A$44:$B$103,2,0),0)</f>
        <v>0</v>
      </c>
      <c r="Z843" s="15">
        <f t="shared" si="997"/>
        <v>0</v>
      </c>
      <c r="AA843" s="20">
        <f>IFERROR(VLOOKUP(E843,INPUTS!$A$44:$C$103,3,0),SCENARIOS!$J$24)</f>
        <v>0.01</v>
      </c>
      <c r="AB843" s="15">
        <f t="shared" ref="AB843:AF843" si="1010">$T843*AA843*(1+$Q843)^AB$2</f>
        <v>183.268002006244</v>
      </c>
      <c r="AC843" s="20">
        <f>IFERROR(VLOOKUP($E843,INPUTS!$A$44:$G$103,4,0),SCENARIOS!$K$24)</f>
        <v>0.05</v>
      </c>
      <c r="AD843" s="15">
        <f t="shared" si="1010"/>
        <v>1141.92636924979</v>
      </c>
      <c r="AE843" s="20">
        <f>IFERROR(VLOOKUP($E843,INPUTS!$A$44:$G$103,5,0),SCENARIOS!$L$24)</f>
        <v>0.1</v>
      </c>
      <c r="AF843" s="15">
        <f t="shared" si="1010"/>
        <v>2846.0960309778</v>
      </c>
      <c r="AG843" s="20">
        <f>IFERROR(VLOOKUP($E843,INPUTS!$A$44:$G$103,6,0),SCENARIOS!$M$24)</f>
        <v>0.2</v>
      </c>
      <c r="AH843" s="15">
        <f t="shared" si="999"/>
        <v>7093.50693326156</v>
      </c>
      <c r="AI843" s="20">
        <f>IFERROR(VLOOKUP($E843,INPUTS!$A$44:$G$103,7,0),SCENARIOS!$N$24)</f>
        <v>0.25</v>
      </c>
      <c r="AJ843" s="15">
        <f t="shared" si="1000"/>
        <v>11049.7502685597</v>
      </c>
      <c r="AL843" t="str">
        <f t="shared" si="1003"/>
        <v>N</v>
      </c>
      <c r="AM843" s="21">
        <f t="shared" si="1004"/>
        <v>44199.0010742388</v>
      </c>
    </row>
    <row r="844" ht="15" customHeight="1" spans="1:39">
      <c r="A844" s="6" t="s">
        <v>2594</v>
      </c>
      <c r="B844" s="52" t="s">
        <v>441</v>
      </c>
      <c r="C844" s="52" t="s">
        <v>442</v>
      </c>
      <c r="D844" s="52" t="s">
        <v>929</v>
      </c>
      <c r="E844" s="10" t="s">
        <v>444</v>
      </c>
      <c r="F844" s="52" t="s">
        <v>443</v>
      </c>
      <c r="G844" s="52" t="s">
        <v>177</v>
      </c>
      <c r="H844" s="52" t="s">
        <v>529</v>
      </c>
      <c r="I844" s="52" t="s">
        <v>528</v>
      </c>
      <c r="J844" s="52" t="s">
        <v>173</v>
      </c>
      <c r="K844" s="52" t="s">
        <v>931</v>
      </c>
      <c r="L844" s="53" t="s">
        <v>288</v>
      </c>
      <c r="M844" s="13">
        <v>540</v>
      </c>
      <c r="N844" s="14">
        <f t="shared" si="1001"/>
        <v>1.47945205479452</v>
      </c>
      <c r="O844" s="15">
        <v>5810</v>
      </c>
      <c r="P844" s="15">
        <f t="shared" si="970"/>
        <v>3137400</v>
      </c>
      <c r="Q844" s="16">
        <f>IFERROR(VLOOKUP(G844,SCENARIOS!$A$13:$E$18,3,0),0.025)</f>
        <v>0.045</v>
      </c>
      <c r="R844" s="52">
        <f>IFERROR(VLOOKUP(L844,INPUTS!$A$107:$B$120,2,0),0.0082)</f>
        <v>0.0085</v>
      </c>
      <c r="S844" s="52">
        <f t="shared" si="971"/>
        <v>49.385</v>
      </c>
      <c r="T844" s="15">
        <f t="shared" si="972"/>
        <v>26667.9</v>
      </c>
      <c r="U844" s="15">
        <f>T844/INPUTS!$B$7*1000</f>
        <v>33334875</v>
      </c>
      <c r="V844" s="15">
        <f>T844*INPUTS!$B$6</f>
        <v>84270.564</v>
      </c>
      <c r="W844" s="54" t="s">
        <v>396</v>
      </c>
      <c r="X844" s="54" t="s">
        <v>396</v>
      </c>
      <c r="Y844" s="67">
        <f>IFERROR(VLOOKUP(E844,INPUTS!$A$44:$B$103,2,0),0)</f>
        <v>0</v>
      </c>
      <c r="Z844" s="15">
        <f t="shared" si="997"/>
        <v>0</v>
      </c>
      <c r="AA844" s="20">
        <f>IFERROR(VLOOKUP(E844,INPUTS!$A$44:$C$103,3,0),SCENARIOS!$J$24)</f>
        <v>0.01</v>
      </c>
      <c r="AB844" s="15">
        <f t="shared" ref="AB844:AF844" si="1011">$T844*AA844*(1+$Q844)^AB$2</f>
        <v>332.330552951398</v>
      </c>
      <c r="AC844" s="20">
        <f>IFERROR(VLOOKUP($E844,INPUTS!$A$44:$G$103,4,0),SCENARIOS!$K$24)</f>
        <v>0.05</v>
      </c>
      <c r="AD844" s="15">
        <f t="shared" si="1011"/>
        <v>2070.72166209153</v>
      </c>
      <c r="AE844" s="20">
        <f>IFERROR(VLOOKUP($E844,INPUTS!$A$44:$G$103,5,0),SCENARIOS!$L$24)</f>
        <v>0.1</v>
      </c>
      <c r="AF844" s="15">
        <f t="shared" si="1011"/>
        <v>5160.99186641105</v>
      </c>
      <c r="AG844" s="20">
        <f>IFERROR(VLOOKUP($E844,INPUTS!$A$44:$G$103,6,0),SCENARIOS!$M$24)</f>
        <v>0.2</v>
      </c>
      <c r="AH844" s="15">
        <f t="shared" si="999"/>
        <v>12863.0696885923</v>
      </c>
      <c r="AI844" s="20">
        <f>IFERROR(VLOOKUP($E844,INPUTS!$A$44:$G$103,7,0),SCENARIOS!$N$24)</f>
        <v>0.25</v>
      </c>
      <c r="AJ844" s="15">
        <f t="shared" si="1000"/>
        <v>20037.1563858714</v>
      </c>
      <c r="AL844" t="str">
        <f t="shared" si="1003"/>
        <v>N</v>
      </c>
      <c r="AM844" s="21">
        <f t="shared" si="1004"/>
        <v>80148.6255434855</v>
      </c>
    </row>
    <row r="845" ht="15" customHeight="1" spans="1:39">
      <c r="A845" s="24" t="s">
        <v>2595</v>
      </c>
      <c r="B845" s="52" t="s">
        <v>674</v>
      </c>
      <c r="C845" s="52" t="s">
        <v>675</v>
      </c>
      <c r="D845" s="52" t="s">
        <v>929</v>
      </c>
      <c r="E845" s="10" t="s">
        <v>677</v>
      </c>
      <c r="F845" s="52" t="s">
        <v>676</v>
      </c>
      <c r="G845" s="52" t="s">
        <v>177</v>
      </c>
      <c r="H845" s="52" t="s">
        <v>224</v>
      </c>
      <c r="I845" s="52" t="s">
        <v>938</v>
      </c>
      <c r="J845" s="52" t="s">
        <v>165</v>
      </c>
      <c r="K845" s="52" t="s">
        <v>931</v>
      </c>
      <c r="L845" s="53" t="s">
        <v>291</v>
      </c>
      <c r="M845" s="13">
        <v>716</v>
      </c>
      <c r="N845" s="14">
        <f t="shared" si="1001"/>
        <v>1.96164383561644</v>
      </c>
      <c r="O845" s="15">
        <v>5260</v>
      </c>
      <c r="P845" s="15">
        <f t="shared" si="970"/>
        <v>3766160</v>
      </c>
      <c r="Q845" s="16">
        <f>IFERROR(VLOOKUP(G845,SCENARIOS!$A$13:$E$18,3,0),0.025)</f>
        <v>0.045</v>
      </c>
      <c r="R845" s="52">
        <f>IFERROR(VLOOKUP(L845,INPUTS!$A$107:$B$120,2,0),0.0082)</f>
        <v>0.0079</v>
      </c>
      <c r="S845" s="52">
        <f t="shared" si="971"/>
        <v>41.554</v>
      </c>
      <c r="T845" s="15">
        <f t="shared" si="972"/>
        <v>29752.664</v>
      </c>
      <c r="U845" s="15">
        <f>T845/INPUTS!$B$7*1000</f>
        <v>37190830</v>
      </c>
      <c r="V845" s="15">
        <f>T845*INPUTS!$B$6</f>
        <v>94018.41824</v>
      </c>
      <c r="W845" s="54" t="s">
        <v>396</v>
      </c>
      <c r="X845" s="54" t="s">
        <v>396</v>
      </c>
      <c r="Y845" s="67">
        <f>IFERROR(VLOOKUP(E845,INPUTS!$A$44:$B$103,2,0),0)</f>
        <v>0</v>
      </c>
      <c r="Z845" s="15">
        <f t="shared" si="997"/>
        <v>0</v>
      </c>
      <c r="AA845" s="20">
        <f>IFERROR(VLOOKUP(E845,INPUTS!$A$44:$C$103,3,0),SCENARIOS!$J$24)</f>
        <v>0.01</v>
      </c>
      <c r="AB845" s="15">
        <f t="shared" ref="AB845:AF845" si="1012">$T845*AA845*(1+$Q845)^AB$2</f>
        <v>370.772324738624</v>
      </c>
      <c r="AC845" s="20">
        <f>IFERROR(VLOOKUP($E845,INPUTS!$A$44:$G$103,4,0),SCENARIOS!$K$24)</f>
        <v>0.05</v>
      </c>
      <c r="AD845" s="15">
        <f t="shared" si="1012"/>
        <v>2310.24887035466</v>
      </c>
      <c r="AE845" s="20">
        <f>IFERROR(VLOOKUP($E845,INPUTS!$A$44:$G$103,5,0),SCENARIOS!$L$24)</f>
        <v>0.1</v>
      </c>
      <c r="AF845" s="15">
        <f t="shared" si="1012"/>
        <v>5757.98082743902</v>
      </c>
      <c r="AG845" s="20">
        <f>IFERROR(VLOOKUP($E845,INPUTS!$A$44:$G$103,6,0),SCENARIOS!$M$24)</f>
        <v>0.2</v>
      </c>
      <c r="AH845" s="15">
        <f t="shared" si="999"/>
        <v>14350.983409015</v>
      </c>
      <c r="AI845" s="20">
        <f>IFERROR(VLOOKUP($E845,INPUTS!$A$44:$G$103,7,0),SCENARIOS!$N$24)</f>
        <v>0.25</v>
      </c>
      <c r="AJ845" s="15">
        <f t="shared" si="1000"/>
        <v>22354.9203898427</v>
      </c>
      <c r="AL845" t="str">
        <f t="shared" si="1003"/>
        <v>N</v>
      </c>
      <c r="AM845" s="21">
        <f t="shared" si="1004"/>
        <v>89419.6815593707</v>
      </c>
    </row>
    <row r="846" ht="15" customHeight="1" spans="1:39">
      <c r="A846" s="6" t="s">
        <v>2596</v>
      </c>
      <c r="B846" s="52" t="s">
        <v>674</v>
      </c>
      <c r="C846" s="52" t="s">
        <v>675</v>
      </c>
      <c r="D846" s="52" t="s">
        <v>929</v>
      </c>
      <c r="E846" s="10" t="s">
        <v>677</v>
      </c>
      <c r="F846" s="52" t="s">
        <v>676</v>
      </c>
      <c r="G846" s="52" t="s">
        <v>177</v>
      </c>
      <c r="H846" s="52" t="s">
        <v>203</v>
      </c>
      <c r="I846" s="52" t="s">
        <v>399</v>
      </c>
      <c r="J846" s="52" t="s">
        <v>165</v>
      </c>
      <c r="K846" s="52" t="s">
        <v>931</v>
      </c>
      <c r="L846" s="53" t="s">
        <v>291</v>
      </c>
      <c r="M846" s="13">
        <v>358</v>
      </c>
      <c r="N846" s="14">
        <f t="shared" si="1001"/>
        <v>0.980821917808219</v>
      </c>
      <c r="O846" s="15">
        <v>5040</v>
      </c>
      <c r="P846" s="15">
        <f t="shared" si="970"/>
        <v>1804320</v>
      </c>
      <c r="Q846" s="16">
        <f>IFERROR(VLOOKUP(G846,SCENARIOS!$A$13:$E$18,3,0),0.025)</f>
        <v>0.045</v>
      </c>
      <c r="R846" s="52">
        <f>IFERROR(VLOOKUP(L846,INPUTS!$A$107:$B$120,2,0),0.0082)</f>
        <v>0.0079</v>
      </c>
      <c r="S846" s="52">
        <f t="shared" si="971"/>
        <v>39.816</v>
      </c>
      <c r="T846" s="15">
        <f t="shared" si="972"/>
        <v>14254.128</v>
      </c>
      <c r="U846" s="15">
        <f>T846/INPUTS!$B$7*1000</f>
        <v>17817660</v>
      </c>
      <c r="V846" s="15">
        <f>T846*INPUTS!$B$6</f>
        <v>45043.04448</v>
      </c>
      <c r="W846" s="54" t="s">
        <v>396</v>
      </c>
      <c r="X846" s="54" t="s">
        <v>396</v>
      </c>
      <c r="Y846" s="67">
        <f>IFERROR(VLOOKUP(E846,INPUTS!$A$44:$B$103,2,0),0)</f>
        <v>0</v>
      </c>
      <c r="Z846" s="15">
        <f t="shared" si="997"/>
        <v>0</v>
      </c>
      <c r="AA846" s="20">
        <f>IFERROR(VLOOKUP(E846,INPUTS!$A$44:$C$103,3,0),SCENARIOS!$J$24)</f>
        <v>0.01</v>
      </c>
      <c r="AB846" s="15">
        <f t="shared" ref="AB846:AF846" si="1013">$T846*AA846*(1+$Q846)^AB$2</f>
        <v>177.632368505957</v>
      </c>
      <c r="AC846" s="20">
        <f>IFERROR(VLOOKUP($E846,INPUTS!$A$44:$G$103,4,0),SCENARIOS!$K$24)</f>
        <v>0.05</v>
      </c>
      <c r="AD846" s="15">
        <f t="shared" si="1013"/>
        <v>1106.81124587333</v>
      </c>
      <c r="AE846" s="20">
        <f>IFERROR(VLOOKUP($E846,INPUTS!$A$44:$G$103,5,0),SCENARIOS!$L$24)</f>
        <v>0.1</v>
      </c>
      <c r="AF846" s="15">
        <f t="shared" si="1013"/>
        <v>2758.5763659974</v>
      </c>
      <c r="AG846" s="20">
        <f>IFERROR(VLOOKUP($E846,INPUTS!$A$44:$G$103,6,0),SCENARIOS!$M$24)</f>
        <v>0.2</v>
      </c>
      <c r="AH846" s="15">
        <f t="shared" si="999"/>
        <v>6875.37608188551</v>
      </c>
      <c r="AI846" s="20">
        <f>IFERROR(VLOOKUP($E846,INPUTS!$A$44:$G$103,7,0),SCENARIOS!$N$24)</f>
        <v>0.25</v>
      </c>
      <c r="AJ846" s="15">
        <f t="shared" si="1000"/>
        <v>10709.9618597725</v>
      </c>
      <c r="AL846" t="str">
        <f t="shared" si="1003"/>
        <v>N</v>
      </c>
      <c r="AM846" s="21">
        <f t="shared" si="1004"/>
        <v>42839.8474390901</v>
      </c>
    </row>
    <row r="847" ht="15" customHeight="1" spans="1:39">
      <c r="A847" s="24" t="s">
        <v>2597</v>
      </c>
      <c r="B847" s="52" t="s">
        <v>674</v>
      </c>
      <c r="C847" s="52" t="s">
        <v>675</v>
      </c>
      <c r="D847" s="52" t="s">
        <v>929</v>
      </c>
      <c r="E847" s="10" t="s">
        <v>677</v>
      </c>
      <c r="F847" s="52" t="s">
        <v>676</v>
      </c>
      <c r="G847" s="52" t="s">
        <v>177</v>
      </c>
      <c r="H847" s="52" t="s">
        <v>200</v>
      </c>
      <c r="I847" s="52" t="s">
        <v>391</v>
      </c>
      <c r="J847" s="52" t="s">
        <v>165</v>
      </c>
      <c r="K847" s="52" t="s">
        <v>931</v>
      </c>
      <c r="L847" s="53" t="s">
        <v>291</v>
      </c>
      <c r="M847" s="13">
        <v>358</v>
      </c>
      <c r="N847" s="14">
        <f t="shared" si="1001"/>
        <v>0.980821917808219</v>
      </c>
      <c r="O847" s="15">
        <v>4880</v>
      </c>
      <c r="P847" s="15">
        <f t="shared" si="970"/>
        <v>1747040</v>
      </c>
      <c r="Q847" s="16">
        <f>IFERROR(VLOOKUP(G847,SCENARIOS!$A$13:$E$18,3,0),0.025)</f>
        <v>0.045</v>
      </c>
      <c r="R847" s="52">
        <f>IFERROR(VLOOKUP(L847,INPUTS!$A$107:$B$120,2,0),0.0082)</f>
        <v>0.0079</v>
      </c>
      <c r="S847" s="52">
        <f t="shared" si="971"/>
        <v>38.552</v>
      </c>
      <c r="T847" s="15">
        <f t="shared" si="972"/>
        <v>13801.616</v>
      </c>
      <c r="U847" s="15">
        <f>T847/INPUTS!$B$7*1000</f>
        <v>17252020</v>
      </c>
      <c r="V847" s="15">
        <f>T847*INPUTS!$B$6</f>
        <v>43613.10656</v>
      </c>
      <c r="W847" s="54" t="s">
        <v>396</v>
      </c>
      <c r="X847" s="54" t="s">
        <v>396</v>
      </c>
      <c r="Y847" s="67">
        <f>IFERROR(VLOOKUP(E847,INPUTS!$A$44:$B$103,2,0),0)</f>
        <v>0</v>
      </c>
      <c r="Z847" s="15">
        <f t="shared" si="997"/>
        <v>0</v>
      </c>
      <c r="AA847" s="20">
        <f>IFERROR(VLOOKUP(E847,INPUTS!$A$44:$C$103,3,0),SCENARIOS!$J$24)</f>
        <v>0.01</v>
      </c>
      <c r="AB847" s="15">
        <f t="shared" ref="AB847:AF847" si="1014">$T847*AA847*(1+$Q847)^AB$2</f>
        <v>171.993245696244</v>
      </c>
      <c r="AC847" s="20">
        <f>IFERROR(VLOOKUP($E847,INPUTS!$A$44:$G$103,4,0),SCENARIOS!$K$24)</f>
        <v>0.05</v>
      </c>
      <c r="AD847" s="15">
        <f t="shared" si="1014"/>
        <v>1071.67438092497</v>
      </c>
      <c r="AE847" s="20">
        <f>IFERROR(VLOOKUP($E847,INPUTS!$A$44:$G$103,5,0),SCENARIOS!$L$24)</f>
        <v>0.1</v>
      </c>
      <c r="AF847" s="15">
        <f t="shared" si="1014"/>
        <v>2671.00251310859</v>
      </c>
      <c r="AG847" s="20">
        <f>IFERROR(VLOOKUP($E847,INPUTS!$A$44:$G$103,6,0),SCENARIOS!$M$24)</f>
        <v>0.2</v>
      </c>
      <c r="AH847" s="15">
        <f t="shared" si="999"/>
        <v>6657.11017452406</v>
      </c>
      <c r="AI847" s="20">
        <f>IFERROR(VLOOKUP($E847,INPUTS!$A$44:$G$103,7,0),SCENARIOS!$N$24)</f>
        <v>0.25</v>
      </c>
      <c r="AJ847" s="15">
        <f t="shared" si="1000"/>
        <v>10369.9630705734</v>
      </c>
      <c r="AL847" t="str">
        <f t="shared" si="1003"/>
        <v>N</v>
      </c>
      <c r="AM847" s="21">
        <f t="shared" si="1004"/>
        <v>41479.8522822936</v>
      </c>
    </row>
    <row r="848" ht="15" customHeight="1" spans="1:39">
      <c r="A848" s="6" t="s">
        <v>2598</v>
      </c>
      <c r="B848" s="52" t="s">
        <v>674</v>
      </c>
      <c r="C848" s="52" t="s">
        <v>675</v>
      </c>
      <c r="D848" s="52" t="s">
        <v>929</v>
      </c>
      <c r="E848" s="10" t="s">
        <v>677</v>
      </c>
      <c r="F848" s="52" t="s">
        <v>676</v>
      </c>
      <c r="G848" s="52" t="s">
        <v>177</v>
      </c>
      <c r="H848" s="52" t="s">
        <v>223</v>
      </c>
      <c r="I848" s="52" t="s">
        <v>665</v>
      </c>
      <c r="J848" s="52" t="s">
        <v>165</v>
      </c>
      <c r="K848" s="52" t="s">
        <v>931</v>
      </c>
      <c r="L848" s="53" t="s">
        <v>279</v>
      </c>
      <c r="M848" s="13">
        <v>358</v>
      </c>
      <c r="N848" s="14">
        <f t="shared" si="1001"/>
        <v>0.980821917808219</v>
      </c>
      <c r="O848" s="15">
        <v>3360</v>
      </c>
      <c r="P848" s="15">
        <f t="shared" si="970"/>
        <v>1202880</v>
      </c>
      <c r="Q848" s="16">
        <f>IFERROR(VLOOKUP(G848,SCENARIOS!$A$13:$E$18,3,0),0.025)</f>
        <v>0.045</v>
      </c>
      <c r="R848" s="52">
        <f>IFERROR(VLOOKUP(L848,INPUTS!$A$107:$B$120,2,0),0.0082)</f>
        <v>0.0039</v>
      </c>
      <c r="S848" s="52">
        <f t="shared" si="971"/>
        <v>13.104</v>
      </c>
      <c r="T848" s="15">
        <f t="shared" si="972"/>
        <v>4691.232</v>
      </c>
      <c r="U848" s="15">
        <f>T848/INPUTS!$B$7*1000</f>
        <v>5864040</v>
      </c>
      <c r="V848" s="15">
        <f>T848*INPUTS!$B$6</f>
        <v>14824.29312</v>
      </c>
      <c r="W848" s="54" t="s">
        <v>396</v>
      </c>
      <c r="X848" s="54" t="s">
        <v>396</v>
      </c>
      <c r="Y848" s="67">
        <f>IFERROR(VLOOKUP(E848,INPUTS!$A$44:$B$103,2,0),0)</f>
        <v>0</v>
      </c>
      <c r="Z848" s="15">
        <f t="shared" si="997"/>
        <v>0</v>
      </c>
      <c r="AA848" s="20">
        <f>IFERROR(VLOOKUP(E848,INPUTS!$A$44:$C$103,3,0),SCENARIOS!$J$24)</f>
        <v>0.01</v>
      </c>
      <c r="AB848" s="15">
        <f t="shared" ref="AB848:AF848" si="1015">$T848*AA848*(1+$Q848)^AB$2</f>
        <v>58.4612858374034</v>
      </c>
      <c r="AC848" s="20">
        <f>IFERROR(VLOOKUP($E848,INPUTS!$A$44:$G$103,4,0),SCENARIOS!$K$24)</f>
        <v>0.05</v>
      </c>
      <c r="AD848" s="15">
        <f t="shared" si="1015"/>
        <v>364.266992312743</v>
      </c>
      <c r="AE848" s="20">
        <f>IFERROR(VLOOKUP($E848,INPUTS!$A$44:$G$103,5,0),SCENARIOS!$L$24)</f>
        <v>0.1</v>
      </c>
      <c r="AF848" s="15">
        <f t="shared" si="1015"/>
        <v>907.885892606739</v>
      </c>
      <c r="AG848" s="20">
        <f>IFERROR(VLOOKUP($E848,INPUTS!$A$44:$G$103,6,0),SCENARIOS!$M$24)</f>
        <v>0.2</v>
      </c>
      <c r="AH848" s="15">
        <f t="shared" si="999"/>
        <v>2262.7820016332</v>
      </c>
      <c r="AI848" s="20">
        <f>IFERROR(VLOOKUP($E848,INPUTS!$A$44:$G$103,7,0),SCENARIOS!$N$24)</f>
        <v>0.25</v>
      </c>
      <c r="AJ848" s="15">
        <f t="shared" si="1000"/>
        <v>3524.79757410235</v>
      </c>
      <c r="AL848" t="str">
        <f t="shared" si="1003"/>
        <v>N</v>
      </c>
      <c r="AM848" s="21">
        <f t="shared" si="1004"/>
        <v>14099.1902964094</v>
      </c>
    </row>
    <row r="849" ht="15" customHeight="1" spans="1:39">
      <c r="A849" s="24" t="s">
        <v>2599</v>
      </c>
      <c r="B849" s="52" t="s">
        <v>674</v>
      </c>
      <c r="C849" s="52" t="s">
        <v>675</v>
      </c>
      <c r="D849" s="52" t="s">
        <v>929</v>
      </c>
      <c r="E849" s="10" t="s">
        <v>677</v>
      </c>
      <c r="F849" s="52" t="s">
        <v>676</v>
      </c>
      <c r="G849" s="52" t="s">
        <v>177</v>
      </c>
      <c r="H849" s="52" t="s">
        <v>460</v>
      </c>
      <c r="I849" s="52" t="s">
        <v>459</v>
      </c>
      <c r="J849" s="56" t="s">
        <v>185</v>
      </c>
      <c r="K849" s="52" t="s">
        <v>931</v>
      </c>
      <c r="L849" s="53" t="s">
        <v>279</v>
      </c>
      <c r="M849" s="13">
        <v>358</v>
      </c>
      <c r="N849" s="14">
        <f t="shared" si="1001"/>
        <v>0.980821917808219</v>
      </c>
      <c r="O849" s="15">
        <v>2720</v>
      </c>
      <c r="P849" s="15">
        <f t="shared" si="970"/>
        <v>973760</v>
      </c>
      <c r="Q849" s="16">
        <f>IFERROR(VLOOKUP(G849,SCENARIOS!$A$13:$E$18,3,0),0.025)</f>
        <v>0.045</v>
      </c>
      <c r="R849" s="52">
        <f>IFERROR(VLOOKUP(L849,INPUTS!$A$107:$B$120,2,0),0.0082)</f>
        <v>0.0039</v>
      </c>
      <c r="S849" s="52">
        <f t="shared" si="971"/>
        <v>10.608</v>
      </c>
      <c r="T849" s="15">
        <f t="shared" si="972"/>
        <v>3797.664</v>
      </c>
      <c r="U849" s="15">
        <f>T849/INPUTS!$B$7*1000</f>
        <v>4747080</v>
      </c>
      <c r="V849" s="15">
        <f>T849*INPUTS!$B$6</f>
        <v>12000.61824</v>
      </c>
      <c r="W849" s="54" t="s">
        <v>396</v>
      </c>
      <c r="X849" s="54" t="s">
        <v>396</v>
      </c>
      <c r="Y849" s="67">
        <f>IFERROR(VLOOKUP(E849,INPUTS!$A$44:$B$103,2,0),0)</f>
        <v>0</v>
      </c>
      <c r="Z849" s="15">
        <f t="shared" si="997"/>
        <v>0</v>
      </c>
      <c r="AA849" s="20">
        <f>IFERROR(VLOOKUP(E849,INPUTS!$A$44:$C$103,3,0),SCENARIOS!$J$24)</f>
        <v>0.01</v>
      </c>
      <c r="AB849" s="15">
        <f t="shared" ref="AB849:AF849" si="1016">$T849*AA849*(1+$Q849)^AB$2</f>
        <v>47.3258028207552</v>
      </c>
      <c r="AC849" s="20">
        <f>IFERROR(VLOOKUP($E849,INPUTS!$A$44:$G$103,4,0),SCENARIOS!$K$24)</f>
        <v>0.05</v>
      </c>
      <c r="AD849" s="15">
        <f t="shared" si="1016"/>
        <v>294.882803300792</v>
      </c>
      <c r="AE849" s="20">
        <f>IFERROR(VLOOKUP($E849,INPUTS!$A$44:$G$103,5,0),SCENARIOS!$L$24)</f>
        <v>0.1</v>
      </c>
      <c r="AF849" s="15">
        <f t="shared" si="1016"/>
        <v>734.955246395932</v>
      </c>
      <c r="AG849" s="20">
        <f>IFERROR(VLOOKUP($E849,INPUTS!$A$44:$G$103,6,0),SCENARIOS!$M$24)</f>
        <v>0.2</v>
      </c>
      <c r="AH849" s="15">
        <f t="shared" si="999"/>
        <v>1831.77590608402</v>
      </c>
      <c r="AI849" s="20">
        <f>IFERROR(VLOOKUP($E849,INPUTS!$A$44:$G$103,7,0),SCENARIOS!$N$24)</f>
        <v>0.25</v>
      </c>
      <c r="AJ849" s="15">
        <f t="shared" si="1000"/>
        <v>2853.40755998762</v>
      </c>
      <c r="AL849" t="str">
        <f t="shared" si="1003"/>
        <v>N</v>
      </c>
      <c r="AM849" s="21">
        <f t="shared" si="1004"/>
        <v>11413.6302399505</v>
      </c>
    </row>
    <row r="850" ht="15" customHeight="1" spans="1:39">
      <c r="A850" s="6" t="s">
        <v>2600</v>
      </c>
      <c r="B850" s="52" t="s">
        <v>674</v>
      </c>
      <c r="C850" s="52" t="s">
        <v>675</v>
      </c>
      <c r="D850" s="52" t="s">
        <v>929</v>
      </c>
      <c r="E850" s="10" t="s">
        <v>677</v>
      </c>
      <c r="F850" s="52" t="s">
        <v>676</v>
      </c>
      <c r="G850" s="52" t="s">
        <v>177</v>
      </c>
      <c r="H850" s="52" t="s">
        <v>819</v>
      </c>
      <c r="I850" s="52" t="s">
        <v>575</v>
      </c>
      <c r="J850" s="52" t="s">
        <v>173</v>
      </c>
      <c r="K850" s="52" t="s">
        <v>931</v>
      </c>
      <c r="L850" s="53" t="s">
        <v>291</v>
      </c>
      <c r="M850" s="13">
        <v>716</v>
      </c>
      <c r="N850" s="14">
        <f t="shared" si="1001"/>
        <v>1.96164383561644</v>
      </c>
      <c r="O850" s="15">
        <v>1850</v>
      </c>
      <c r="P850" s="15">
        <f t="shared" si="970"/>
        <v>1324600</v>
      </c>
      <c r="Q850" s="16">
        <f>IFERROR(VLOOKUP(G850,SCENARIOS!$A$13:$E$18,3,0),0.025)</f>
        <v>0.045</v>
      </c>
      <c r="R850" s="52">
        <f>IFERROR(VLOOKUP(L850,INPUTS!$A$107:$B$120,2,0),0.0082)</f>
        <v>0.0079</v>
      </c>
      <c r="S850" s="52">
        <f t="shared" si="971"/>
        <v>14.615</v>
      </c>
      <c r="T850" s="15">
        <f t="shared" si="972"/>
        <v>10464.34</v>
      </c>
      <c r="U850" s="15">
        <f>T850/INPUTS!$B$7*1000</f>
        <v>13080425</v>
      </c>
      <c r="V850" s="15">
        <f>T850*INPUTS!$B$6</f>
        <v>33067.3144</v>
      </c>
      <c r="W850" s="54" t="s">
        <v>521</v>
      </c>
      <c r="X850" s="54" t="s">
        <v>396</v>
      </c>
      <c r="Y850" s="67">
        <f>IFERROR(VLOOKUP(E850,INPUTS!$A$44:$B$103,2,0),0)</f>
        <v>0</v>
      </c>
      <c r="Z850" s="15">
        <f t="shared" si="997"/>
        <v>0</v>
      </c>
      <c r="AA850" s="20">
        <f>IFERROR(VLOOKUP(E850,INPUTS!$A$44:$C$103,3,0),SCENARIOS!$J$24)</f>
        <v>0.01</v>
      </c>
      <c r="AB850" s="15">
        <f t="shared" ref="AB850:AF850" si="1017">$T850*AA850*(1+$Q850)^AB$2</f>
        <v>130.404714974611</v>
      </c>
      <c r="AC850" s="20">
        <f>IFERROR(VLOOKUP($E850,INPUTS!$A$44:$G$103,4,0),SCENARIOS!$K$24)</f>
        <v>0.05</v>
      </c>
      <c r="AD850" s="15">
        <f t="shared" si="1017"/>
        <v>812.54000193082</v>
      </c>
      <c r="AE850" s="20">
        <f>IFERROR(VLOOKUP($E850,INPUTS!$A$44:$G$103,5,0),SCENARIOS!$L$24)</f>
        <v>0.1</v>
      </c>
      <c r="AF850" s="15">
        <f t="shared" si="1017"/>
        <v>2025.14534805365</v>
      </c>
      <c r="AG850" s="20">
        <f>IFERROR(VLOOKUP($E850,INPUTS!$A$44:$G$103,6,0),SCENARIOS!$M$24)</f>
        <v>0.2</v>
      </c>
      <c r="AH850" s="15">
        <f t="shared" si="999"/>
        <v>5047.39910773341</v>
      </c>
      <c r="AI850" s="20">
        <f>IFERROR(VLOOKUP($E850,INPUTS!$A$44:$G$103,7,0),SCENARIOS!$N$24)</f>
        <v>0.25</v>
      </c>
      <c r="AJ850" s="15">
        <f t="shared" si="1000"/>
        <v>7862.47200022984</v>
      </c>
      <c r="AL850" t="str">
        <f t="shared" si="1003"/>
        <v>N</v>
      </c>
      <c r="AM850" s="21">
        <f t="shared" si="1004"/>
        <v>31449.8880009193</v>
      </c>
    </row>
    <row r="851" ht="15" customHeight="1" spans="1:39">
      <c r="A851" s="24" t="s">
        <v>2601</v>
      </c>
      <c r="B851" s="52" t="s">
        <v>674</v>
      </c>
      <c r="C851" s="52" t="s">
        <v>675</v>
      </c>
      <c r="D851" s="52" t="s">
        <v>929</v>
      </c>
      <c r="E851" s="10" t="s">
        <v>677</v>
      </c>
      <c r="F851" s="52" t="s">
        <v>676</v>
      </c>
      <c r="G851" s="52" t="s">
        <v>177</v>
      </c>
      <c r="H851" s="52" t="s">
        <v>576</v>
      </c>
      <c r="I851" s="52" t="s">
        <v>575</v>
      </c>
      <c r="J851" s="52" t="s">
        <v>173</v>
      </c>
      <c r="K851" s="52" t="s">
        <v>931</v>
      </c>
      <c r="L851" s="53" t="s">
        <v>291</v>
      </c>
      <c r="M851" s="13">
        <v>538</v>
      </c>
      <c r="N851" s="14">
        <f t="shared" si="1001"/>
        <v>1.47397260273973</v>
      </c>
      <c r="O851" s="15">
        <v>2060</v>
      </c>
      <c r="P851" s="15">
        <f t="shared" si="970"/>
        <v>1108280</v>
      </c>
      <c r="Q851" s="16">
        <f>IFERROR(VLOOKUP(G851,SCENARIOS!$A$13:$E$18,3,0),0.025)</f>
        <v>0.045</v>
      </c>
      <c r="R851" s="52">
        <f>IFERROR(VLOOKUP(L851,INPUTS!$A$107:$B$120,2,0),0.0082)</f>
        <v>0.0079</v>
      </c>
      <c r="S851" s="52">
        <f t="shared" si="971"/>
        <v>16.274</v>
      </c>
      <c r="T851" s="15">
        <f t="shared" si="972"/>
        <v>8755.412</v>
      </c>
      <c r="U851" s="15">
        <f>T851/INPUTS!$B$7*1000</f>
        <v>10944265</v>
      </c>
      <c r="V851" s="15">
        <f>T851*INPUTS!$B$6</f>
        <v>27667.10192</v>
      </c>
      <c r="W851" s="54" t="s">
        <v>521</v>
      </c>
      <c r="X851" s="54" t="s">
        <v>396</v>
      </c>
      <c r="Y851" s="67">
        <f>IFERROR(VLOOKUP(E851,INPUTS!$A$44:$B$103,2,0),0)</f>
        <v>0</v>
      </c>
      <c r="Z851" s="15">
        <f t="shared" si="997"/>
        <v>0</v>
      </c>
      <c r="AA851" s="20">
        <f>IFERROR(VLOOKUP(E851,INPUTS!$A$44:$C$103,3,0),SCENARIOS!$J$24)</f>
        <v>0.01</v>
      </c>
      <c r="AB851" s="15">
        <f t="shared" ref="AB851:AF851" si="1018">$T851*AA851*(1+$Q851)^AB$2</f>
        <v>109.108362911114</v>
      </c>
      <c r="AC851" s="20">
        <f>IFERROR(VLOOKUP($E851,INPUTS!$A$44:$G$103,4,0),SCENARIOS!$K$24)</f>
        <v>0.05</v>
      </c>
      <c r="AD851" s="15">
        <f t="shared" si="1018"/>
        <v>679.844355533663</v>
      </c>
      <c r="AE851" s="20">
        <f>IFERROR(VLOOKUP($E851,INPUTS!$A$44:$G$103,5,0),SCENARIOS!$L$24)</f>
        <v>0.1</v>
      </c>
      <c r="AF851" s="15">
        <f t="shared" si="1018"/>
        <v>1694.41951256296</v>
      </c>
      <c r="AG851" s="20">
        <f>IFERROR(VLOOKUP($E851,INPUTS!$A$44:$G$103,6,0),SCENARIOS!$M$24)</f>
        <v>0.2</v>
      </c>
      <c r="AH851" s="15">
        <f t="shared" si="999"/>
        <v>4223.10998272594</v>
      </c>
      <c r="AI851" s="20">
        <f>IFERROR(VLOOKUP($E851,INPUTS!$A$44:$G$103,7,0),SCENARIOS!$N$24)</f>
        <v>0.25</v>
      </c>
      <c r="AJ851" s="15">
        <f t="shared" si="1000"/>
        <v>6578.45422649458</v>
      </c>
      <c r="AL851" t="str">
        <f t="shared" si="1003"/>
        <v>N</v>
      </c>
      <c r="AM851" s="21">
        <f t="shared" si="1004"/>
        <v>26313.8169059783</v>
      </c>
    </row>
    <row r="852" ht="15" customHeight="1" spans="1:39">
      <c r="A852" s="6" t="s">
        <v>2602</v>
      </c>
      <c r="B852" s="52" t="s">
        <v>674</v>
      </c>
      <c r="C852" s="52" t="s">
        <v>675</v>
      </c>
      <c r="D852" s="52" t="s">
        <v>929</v>
      </c>
      <c r="E852" s="10" t="s">
        <v>677</v>
      </c>
      <c r="F852" s="52" t="s">
        <v>676</v>
      </c>
      <c r="G852" s="52" t="s">
        <v>177</v>
      </c>
      <c r="H852" s="52" t="s">
        <v>814</v>
      </c>
      <c r="I852" s="52" t="s">
        <v>575</v>
      </c>
      <c r="J852" s="52" t="s">
        <v>173</v>
      </c>
      <c r="K852" s="52" t="s">
        <v>931</v>
      </c>
      <c r="L852" s="53" t="s">
        <v>279</v>
      </c>
      <c r="M852" s="13">
        <v>538</v>
      </c>
      <c r="N852" s="14">
        <f t="shared" si="1001"/>
        <v>1.47397260273973</v>
      </c>
      <c r="O852" s="15">
        <v>1760</v>
      </c>
      <c r="P852" s="15">
        <f t="shared" si="970"/>
        <v>946880</v>
      </c>
      <c r="Q852" s="16">
        <f>IFERROR(VLOOKUP(G852,SCENARIOS!$A$13:$E$18,3,0),0.025)</f>
        <v>0.045</v>
      </c>
      <c r="R852" s="52">
        <f>IFERROR(VLOOKUP(L852,INPUTS!$A$107:$B$120,2,0),0.0082)</f>
        <v>0.0039</v>
      </c>
      <c r="S852" s="52">
        <f t="shared" si="971"/>
        <v>6.864</v>
      </c>
      <c r="T852" s="15">
        <f t="shared" si="972"/>
        <v>3692.832</v>
      </c>
      <c r="U852" s="15">
        <f>T852/INPUTS!$B$7*1000</f>
        <v>4616040</v>
      </c>
      <c r="V852" s="15">
        <f>T852*INPUTS!$B$6</f>
        <v>11669.34912</v>
      </c>
      <c r="W852" s="54" t="s">
        <v>521</v>
      </c>
      <c r="X852" s="54" t="s">
        <v>396</v>
      </c>
      <c r="Y852" s="67">
        <f>IFERROR(VLOOKUP(E852,INPUTS!$A$44:$B$103,2,0),0)</f>
        <v>0</v>
      </c>
      <c r="Z852" s="15">
        <f t="shared" si="997"/>
        <v>0</v>
      </c>
      <c r="AA852" s="20">
        <f>IFERROR(VLOOKUP(E852,INPUTS!$A$44:$C$103,3,0),SCENARIOS!$J$24)</f>
        <v>0.01</v>
      </c>
      <c r="AB852" s="15">
        <f t="shared" ref="AB852:AF852" si="1019">$T852*AA852*(1+$Q852)^AB$2</f>
        <v>46.0194053718746</v>
      </c>
      <c r="AC852" s="20">
        <f>IFERROR(VLOOKUP($E852,INPUTS!$A$44:$G$103,4,0),SCENARIOS!$K$24)</f>
        <v>0.05</v>
      </c>
      <c r="AD852" s="15">
        <f t="shared" si="1019"/>
        <v>286.742758779837</v>
      </c>
      <c r="AE852" s="20">
        <f>IFERROR(VLOOKUP($E852,INPUTS!$A$44:$G$103,5,0),SCENARIOS!$L$24)</f>
        <v>0.1</v>
      </c>
      <c r="AF852" s="15">
        <f t="shared" si="1019"/>
        <v>714.667293488519</v>
      </c>
      <c r="AG852" s="20">
        <f>IFERROR(VLOOKUP($E852,INPUTS!$A$44:$G$103,6,0),SCENARIOS!$M$24)</f>
        <v>0.2</v>
      </c>
      <c r="AH852" s="15">
        <f t="shared" si="999"/>
        <v>1781.21094515367</v>
      </c>
      <c r="AI852" s="20">
        <f>IFERROR(VLOOKUP($E852,INPUTS!$A$44:$G$103,7,0),SCENARIOS!$N$24)</f>
        <v>0.25</v>
      </c>
      <c r="AJ852" s="15">
        <f t="shared" si="1000"/>
        <v>2774.64113375069</v>
      </c>
      <c r="AL852" t="str">
        <f t="shared" si="1003"/>
        <v>N</v>
      </c>
      <c r="AM852" s="21">
        <f t="shared" si="1004"/>
        <v>11098.5645350028</v>
      </c>
    </row>
    <row r="853" ht="15" customHeight="1" spans="1:39">
      <c r="A853" s="24" t="s">
        <v>2603</v>
      </c>
      <c r="B853" s="52" t="s">
        <v>678</v>
      </c>
      <c r="C853" s="52" t="s">
        <v>679</v>
      </c>
      <c r="D853" s="52" t="s">
        <v>929</v>
      </c>
      <c r="E853" s="10" t="s">
        <v>440</v>
      </c>
      <c r="F853" s="52" t="s">
        <v>439</v>
      </c>
      <c r="G853" s="52" t="s">
        <v>177</v>
      </c>
      <c r="H853" s="52" t="s">
        <v>460</v>
      </c>
      <c r="I853" s="52" t="s">
        <v>459</v>
      </c>
      <c r="J853" s="56" t="s">
        <v>185</v>
      </c>
      <c r="K853" s="52" t="s">
        <v>931</v>
      </c>
      <c r="L853" s="53" t="s">
        <v>1599</v>
      </c>
      <c r="M853" s="13">
        <v>2640</v>
      </c>
      <c r="N853" s="14">
        <f t="shared" si="1001"/>
        <v>7.23287671232877</v>
      </c>
      <c r="O853" s="15">
        <v>2960</v>
      </c>
      <c r="P853" s="15">
        <f t="shared" si="970"/>
        <v>7814400</v>
      </c>
      <c r="Q853" s="16">
        <f>IFERROR(VLOOKUP(G853,SCENARIOS!$A$13:$E$18,3,0),0.025)</f>
        <v>0.045</v>
      </c>
      <c r="R853" s="52">
        <f>IFERROR(VLOOKUP(L853,INPUTS!$A$107:$B$120,2,0),0.0082)</f>
        <v>0.0082</v>
      </c>
      <c r="S853" s="52">
        <f t="shared" si="971"/>
        <v>24.272</v>
      </c>
      <c r="T853" s="15">
        <f t="shared" si="972"/>
        <v>64078.08</v>
      </c>
      <c r="U853" s="15">
        <f>T853/INPUTS!$B$7*1000</f>
        <v>80097600</v>
      </c>
      <c r="V853" s="15">
        <f>T853*INPUTS!$B$6</f>
        <v>202486.7328</v>
      </c>
      <c r="W853" s="54" t="s">
        <v>396</v>
      </c>
      <c r="X853" s="54" t="s">
        <v>396</v>
      </c>
      <c r="Y853" s="67">
        <f>IFERROR(VLOOKUP(E853,INPUTS!$A$44:$B$103,2,0),0)</f>
        <v>0</v>
      </c>
      <c r="Z853" s="15">
        <f t="shared" si="997"/>
        <v>0</v>
      </c>
      <c r="AA853" s="20">
        <f>IFERROR(VLOOKUP(E853,INPUTS!$A$44:$C$103,3,0),SCENARIOS!$J$24)</f>
        <v>0.01</v>
      </c>
      <c r="AB853" s="15">
        <f t="shared" ref="AB853:AF853" si="1020">$T853*AA853*(1+$Q853)^AB$2</f>
        <v>798.529458954919</v>
      </c>
      <c r="AC853" s="20">
        <f>IFERROR(VLOOKUP($E853,INPUTS!$A$44:$G$103,4,0),SCENARIOS!$K$24)</f>
        <v>0.05</v>
      </c>
      <c r="AD853" s="15">
        <f t="shared" si="1020"/>
        <v>4975.56494216771</v>
      </c>
      <c r="AE853" s="20">
        <f>IFERROR(VLOOKUP($E853,INPUTS!$A$44:$G$103,5,0),SCENARIOS!$L$24)</f>
        <v>0.1</v>
      </c>
      <c r="AF853" s="15">
        <f t="shared" si="1020"/>
        <v>12400.918321099</v>
      </c>
      <c r="AG853" s="20">
        <f>IFERROR(VLOOKUP($E853,INPUTS!$A$44:$G$103,6,0),SCENARIOS!$M$24)</f>
        <v>0.2</v>
      </c>
      <c r="AH853" s="15">
        <f t="shared" si="999"/>
        <v>30907.6008441306</v>
      </c>
      <c r="AI853" s="20">
        <f>IFERROR(VLOOKUP($E853,INPUTS!$A$44:$G$103,7,0),SCENARIOS!$N$24)</f>
        <v>0.25</v>
      </c>
      <c r="AJ853" s="15">
        <f t="shared" si="1000"/>
        <v>48145.6173851851</v>
      </c>
      <c r="AL853" t="str">
        <f t="shared" si="1003"/>
        <v>Y</v>
      </c>
      <c r="AM853" s="21">
        <f t="shared" si="1004"/>
        <v>192582.46954074</v>
      </c>
    </row>
    <row r="854" ht="15" customHeight="1" spans="1:39">
      <c r="A854" s="6" t="s">
        <v>2604</v>
      </c>
      <c r="B854" s="52" t="s">
        <v>678</v>
      </c>
      <c r="C854" s="52" t="s">
        <v>679</v>
      </c>
      <c r="D854" s="52" t="s">
        <v>929</v>
      </c>
      <c r="E854" s="10" t="s">
        <v>440</v>
      </c>
      <c r="F854" s="52" t="s">
        <v>439</v>
      </c>
      <c r="G854" s="52" t="s">
        <v>177</v>
      </c>
      <c r="H854" s="52" t="s">
        <v>223</v>
      </c>
      <c r="I854" s="52" t="s">
        <v>665</v>
      </c>
      <c r="J854" s="52" t="s">
        <v>165</v>
      </c>
      <c r="K854" s="52" t="s">
        <v>931</v>
      </c>
      <c r="L854" s="53" t="s">
        <v>1599</v>
      </c>
      <c r="M854" s="13">
        <v>1320</v>
      </c>
      <c r="N854" s="14">
        <f t="shared" si="1001"/>
        <v>3.61643835616438</v>
      </c>
      <c r="O854" s="15">
        <v>3620</v>
      </c>
      <c r="P854" s="15">
        <f t="shared" si="970"/>
        <v>4778400</v>
      </c>
      <c r="Q854" s="16">
        <f>IFERROR(VLOOKUP(G854,SCENARIOS!$A$13:$E$18,3,0),0.025)</f>
        <v>0.045</v>
      </c>
      <c r="R854" s="52">
        <f>IFERROR(VLOOKUP(L854,INPUTS!$A$107:$B$120,2,0),0.0082)</f>
        <v>0.0082</v>
      </c>
      <c r="S854" s="52">
        <f t="shared" si="971"/>
        <v>29.684</v>
      </c>
      <c r="T854" s="15">
        <f t="shared" si="972"/>
        <v>39182.88</v>
      </c>
      <c r="U854" s="15">
        <f>T854/INPUTS!$B$7*1000</f>
        <v>48978600</v>
      </c>
      <c r="V854" s="15">
        <f>T854*INPUTS!$B$6</f>
        <v>123817.9008</v>
      </c>
      <c r="W854" s="54" t="s">
        <v>396</v>
      </c>
      <c r="X854" s="54" t="s">
        <v>396</v>
      </c>
      <c r="Y854" s="67">
        <f>IFERROR(VLOOKUP(E854,INPUTS!$A$44:$B$103,2,0),0)</f>
        <v>0</v>
      </c>
      <c r="Z854" s="15">
        <f t="shared" si="997"/>
        <v>0</v>
      </c>
      <c r="AA854" s="20">
        <f>IFERROR(VLOOKUP(E854,INPUTS!$A$44:$C$103,3,0),SCENARIOS!$J$24)</f>
        <v>0.01</v>
      </c>
      <c r="AB854" s="15">
        <f t="shared" ref="AB854:AF854" si="1021">$T854*AA854*(1+$Q854)^AB$2</f>
        <v>488.289973212299</v>
      </c>
      <c r="AC854" s="20">
        <f>IFERROR(VLOOKUP($E854,INPUTS!$A$44:$G$103,4,0),SCENARIOS!$K$24)</f>
        <v>0.05</v>
      </c>
      <c r="AD854" s="15">
        <f t="shared" si="1021"/>
        <v>3042.49072477147</v>
      </c>
      <c r="AE854" s="20">
        <f>IFERROR(VLOOKUP($E854,INPUTS!$A$44:$G$103,5,0),SCENARIOS!$L$24)</f>
        <v>0.1</v>
      </c>
      <c r="AF854" s="15">
        <f t="shared" si="1021"/>
        <v>7582.99397337474</v>
      </c>
      <c r="AG854" s="20">
        <f>IFERROR(VLOOKUP($E854,INPUTS!$A$44:$G$103,6,0),SCENARIOS!$M$24)</f>
        <v>0.2</v>
      </c>
      <c r="AH854" s="15">
        <f t="shared" si="999"/>
        <v>18899.5802459042</v>
      </c>
      <c r="AI854" s="20">
        <f>IFERROR(VLOOKUP($E854,INPUTS!$A$44:$G$103,7,0),SCENARIOS!$N$24)</f>
        <v>0.25</v>
      </c>
      <c r="AJ854" s="15">
        <f t="shared" si="1000"/>
        <v>29440.3944145895</v>
      </c>
      <c r="AL854" t="str">
        <f t="shared" si="1003"/>
        <v>Y</v>
      </c>
      <c r="AM854" s="21">
        <f t="shared" si="1004"/>
        <v>117761.577658358</v>
      </c>
    </row>
    <row r="855" ht="15" customHeight="1" spans="1:39">
      <c r="A855" s="24" t="s">
        <v>2605</v>
      </c>
      <c r="B855" s="52" t="s">
        <v>678</v>
      </c>
      <c r="C855" s="52" t="s">
        <v>679</v>
      </c>
      <c r="D855" s="52" t="s">
        <v>929</v>
      </c>
      <c r="E855" s="10" t="s">
        <v>440</v>
      </c>
      <c r="F855" s="52" t="s">
        <v>439</v>
      </c>
      <c r="G855" s="52" t="s">
        <v>177</v>
      </c>
      <c r="H855" s="52" t="s">
        <v>221</v>
      </c>
      <c r="I855" s="52" t="s">
        <v>662</v>
      </c>
      <c r="J855" s="52" t="s">
        <v>165</v>
      </c>
      <c r="K855" s="52" t="s">
        <v>931</v>
      </c>
      <c r="L855" s="53" t="s">
        <v>1599</v>
      </c>
      <c r="M855" s="13">
        <v>660</v>
      </c>
      <c r="N855" s="14">
        <f t="shared" si="1001"/>
        <v>1.80821917808219</v>
      </c>
      <c r="O855" s="15">
        <v>4790</v>
      </c>
      <c r="P855" s="15">
        <f t="shared" si="970"/>
        <v>3161400</v>
      </c>
      <c r="Q855" s="16">
        <f>IFERROR(VLOOKUP(G855,SCENARIOS!$A$13:$E$18,3,0),0.025)</f>
        <v>0.045</v>
      </c>
      <c r="R855" s="52">
        <f>IFERROR(VLOOKUP(L855,INPUTS!$A$107:$B$120,2,0),0.0082)</f>
        <v>0.0082</v>
      </c>
      <c r="S855" s="52">
        <f t="shared" si="971"/>
        <v>39.278</v>
      </c>
      <c r="T855" s="15">
        <f t="shared" si="972"/>
        <v>25923.48</v>
      </c>
      <c r="U855" s="15">
        <f>T855/INPUTS!$B$7*1000</f>
        <v>32404350</v>
      </c>
      <c r="V855" s="15">
        <f>T855*INPUTS!$B$6</f>
        <v>81918.1968</v>
      </c>
      <c r="W855" s="54" t="s">
        <v>396</v>
      </c>
      <c r="X855" s="54" t="s">
        <v>396</v>
      </c>
      <c r="Y855" s="67">
        <f>IFERROR(VLOOKUP(E855,INPUTS!$A$44:$B$103,2,0),0)</f>
        <v>0</v>
      </c>
      <c r="Z855" s="15">
        <f t="shared" si="997"/>
        <v>0</v>
      </c>
      <c r="AA855" s="20">
        <f>IFERROR(VLOOKUP(E855,INPUTS!$A$44:$C$103,3,0),SCENARIOS!$J$24)</f>
        <v>0.01</v>
      </c>
      <c r="AB855" s="15">
        <f t="shared" ref="AB855:AF855" si="1022">$T855*AA855*(1+$Q855)^AB$2</f>
        <v>323.05372537112</v>
      </c>
      <c r="AC855" s="20">
        <f>IFERROR(VLOOKUP($E855,INPUTS!$A$44:$G$103,4,0),SCENARIOS!$K$24)</f>
        <v>0.05</v>
      </c>
      <c r="AD855" s="15">
        <f t="shared" si="1022"/>
        <v>2012.91858724521</v>
      </c>
      <c r="AE855" s="20">
        <f>IFERROR(VLOOKUP($E855,INPUTS!$A$44:$G$103,5,0),SCENARIOS!$L$24)</f>
        <v>0.1</v>
      </c>
      <c r="AF855" s="15">
        <f t="shared" si="1022"/>
        <v>5016.92557078246</v>
      </c>
      <c r="AG855" s="20">
        <f>IFERROR(VLOOKUP($E855,INPUTS!$A$44:$G$103,6,0),SCENARIOS!$M$24)</f>
        <v>0.2</v>
      </c>
      <c r="AH855" s="15">
        <f t="shared" si="999"/>
        <v>12504.0040577184</v>
      </c>
      <c r="AI855" s="20">
        <f>IFERROR(VLOOKUP($E855,INPUTS!$A$44:$G$103,7,0),SCENARIOS!$N$24)</f>
        <v>0.25</v>
      </c>
      <c r="AJ855" s="15">
        <f t="shared" si="1000"/>
        <v>19477.8300063375</v>
      </c>
      <c r="AL855" t="str">
        <f t="shared" si="1003"/>
        <v>Y</v>
      </c>
      <c r="AM855" s="21">
        <f t="shared" si="1004"/>
        <v>77911.3200253501</v>
      </c>
    </row>
    <row r="856" ht="15" customHeight="1" spans="1:39">
      <c r="A856" s="6" t="s">
        <v>2606</v>
      </c>
      <c r="B856" s="52" t="s">
        <v>678</v>
      </c>
      <c r="C856" s="52" t="s">
        <v>679</v>
      </c>
      <c r="D856" s="52" t="s">
        <v>929</v>
      </c>
      <c r="E856" s="10" t="s">
        <v>440</v>
      </c>
      <c r="F856" s="52" t="s">
        <v>439</v>
      </c>
      <c r="G856" s="52" t="s">
        <v>177</v>
      </c>
      <c r="H856" s="52" t="s">
        <v>1881</v>
      </c>
      <c r="I856" s="52" t="s">
        <v>1882</v>
      </c>
      <c r="J856" s="52" t="s">
        <v>165</v>
      </c>
      <c r="K856" s="52" t="s">
        <v>931</v>
      </c>
      <c r="L856" s="53" t="s">
        <v>1599</v>
      </c>
      <c r="M856" s="13">
        <v>660</v>
      </c>
      <c r="N856" s="14">
        <f t="shared" si="1001"/>
        <v>1.80821917808219</v>
      </c>
      <c r="O856" s="15">
        <v>4000</v>
      </c>
      <c r="P856" s="15">
        <f t="shared" si="970"/>
        <v>2640000</v>
      </c>
      <c r="Q856" s="16">
        <f>IFERROR(VLOOKUP(G856,SCENARIOS!$A$13:$E$18,3,0),0.025)</f>
        <v>0.045</v>
      </c>
      <c r="R856" s="52">
        <f>IFERROR(VLOOKUP(L856,INPUTS!$A$107:$B$120,2,0),0.0082)</f>
        <v>0.0082</v>
      </c>
      <c r="S856" s="52">
        <f t="shared" si="971"/>
        <v>32.8</v>
      </c>
      <c r="T856" s="15">
        <f t="shared" si="972"/>
        <v>21648</v>
      </c>
      <c r="U856" s="15">
        <f>T856/INPUTS!$B$7*1000</f>
        <v>27060000</v>
      </c>
      <c r="V856" s="15">
        <f>T856*INPUTS!$B$6</f>
        <v>68407.68</v>
      </c>
      <c r="W856" s="54" t="s">
        <v>396</v>
      </c>
      <c r="X856" s="54" t="s">
        <v>396</v>
      </c>
      <c r="Y856" s="67">
        <f>IFERROR(VLOOKUP(E856,INPUTS!$A$44:$B$103,2,0),0)</f>
        <v>0</v>
      </c>
      <c r="Z856" s="15">
        <f t="shared" si="997"/>
        <v>0</v>
      </c>
      <c r="AA856" s="20">
        <f>IFERROR(VLOOKUP(E856,INPUTS!$A$44:$C$103,3,0),SCENARIOS!$J$24)</f>
        <v>0.01</v>
      </c>
      <c r="AB856" s="15">
        <f t="shared" ref="AB856:AF856" si="1023">$T856*AA856*(1+$Q856)^AB$2</f>
        <v>269.773465863148</v>
      </c>
      <c r="AC856" s="20">
        <f>IFERROR(VLOOKUP($E856,INPUTS!$A$44:$G$103,4,0),SCENARIOS!$K$24)</f>
        <v>0.05</v>
      </c>
      <c r="AD856" s="15">
        <f t="shared" si="1023"/>
        <v>1680.93410208369</v>
      </c>
      <c r="AE856" s="20">
        <f>IFERROR(VLOOKUP($E856,INPUTS!$A$44:$G$103,5,0),SCENARIOS!$L$24)</f>
        <v>0.1</v>
      </c>
      <c r="AF856" s="15">
        <f t="shared" si="1023"/>
        <v>4189.49943280373</v>
      </c>
      <c r="AG856" s="20">
        <f>IFERROR(VLOOKUP($E856,INPUTS!$A$44:$G$103,6,0),SCENARIOS!$M$24)</f>
        <v>0.2</v>
      </c>
      <c r="AH856" s="15">
        <f t="shared" si="999"/>
        <v>10441.757041936</v>
      </c>
      <c r="AI856" s="20">
        <f>IFERROR(VLOOKUP($E856,INPUTS!$A$44:$G$103,7,0),SCENARIOS!$N$24)</f>
        <v>0.25</v>
      </c>
      <c r="AJ856" s="15">
        <f t="shared" si="1000"/>
        <v>16265.4112787787</v>
      </c>
      <c r="AL856" t="str">
        <f t="shared" si="1003"/>
        <v>N</v>
      </c>
      <c r="AM856" s="21">
        <f t="shared" si="1004"/>
        <v>65061.6451151149</v>
      </c>
    </row>
    <row r="857" ht="15" customHeight="1" spans="1:39">
      <c r="A857" s="24" t="s">
        <v>2607</v>
      </c>
      <c r="B857" s="52" t="s">
        <v>678</v>
      </c>
      <c r="C857" s="52" t="s">
        <v>679</v>
      </c>
      <c r="D857" s="52" t="s">
        <v>929</v>
      </c>
      <c r="E857" s="10" t="s">
        <v>440</v>
      </c>
      <c r="F857" s="52" t="s">
        <v>439</v>
      </c>
      <c r="G857" s="52" t="s">
        <v>177</v>
      </c>
      <c r="H857" s="52" t="s">
        <v>1884</v>
      </c>
      <c r="I857" s="52" t="s">
        <v>1885</v>
      </c>
      <c r="J857" s="52" t="s">
        <v>165</v>
      </c>
      <c r="K857" s="52" t="s">
        <v>931</v>
      </c>
      <c r="L857" s="53" t="s">
        <v>1599</v>
      </c>
      <c r="M857" s="13">
        <v>660</v>
      </c>
      <c r="N857" s="14">
        <f t="shared" si="1001"/>
        <v>1.80821917808219</v>
      </c>
      <c r="O857" s="15">
        <v>4100</v>
      </c>
      <c r="P857" s="15">
        <f t="shared" si="970"/>
        <v>2706000</v>
      </c>
      <c r="Q857" s="16">
        <f>IFERROR(VLOOKUP(G857,SCENARIOS!$A$13:$E$18,3,0),0.025)</f>
        <v>0.045</v>
      </c>
      <c r="R857" s="52">
        <f>IFERROR(VLOOKUP(L857,INPUTS!$A$107:$B$120,2,0),0.0082)</f>
        <v>0.0082</v>
      </c>
      <c r="S857" s="52">
        <f t="shared" si="971"/>
        <v>33.62</v>
      </c>
      <c r="T857" s="15">
        <f t="shared" si="972"/>
        <v>22189.2</v>
      </c>
      <c r="U857" s="15">
        <f>T857/INPUTS!$B$7*1000</f>
        <v>27736500</v>
      </c>
      <c r="V857" s="15">
        <f>T857*INPUTS!$B$6</f>
        <v>70117.872</v>
      </c>
      <c r="W857" s="54" t="s">
        <v>396</v>
      </c>
      <c r="X857" s="54" t="s">
        <v>396</v>
      </c>
      <c r="Y857" s="67">
        <f>IFERROR(VLOOKUP(E857,INPUTS!$A$44:$B$103,2,0),0)</f>
        <v>0</v>
      </c>
      <c r="Z857" s="15">
        <f t="shared" si="997"/>
        <v>0</v>
      </c>
      <c r="AA857" s="20">
        <f>IFERROR(VLOOKUP(E857,INPUTS!$A$44:$C$103,3,0),SCENARIOS!$J$24)</f>
        <v>0.01</v>
      </c>
      <c r="AB857" s="15">
        <f t="shared" ref="AB857:AF857" si="1024">$T857*AA857*(1+$Q857)^AB$2</f>
        <v>276.517802509727</v>
      </c>
      <c r="AC857" s="20">
        <f>IFERROR(VLOOKUP($E857,INPUTS!$A$44:$G$103,4,0),SCENARIOS!$K$24)</f>
        <v>0.05</v>
      </c>
      <c r="AD857" s="15">
        <f t="shared" si="1024"/>
        <v>1722.95745463578</v>
      </c>
      <c r="AE857" s="20">
        <f>IFERROR(VLOOKUP($E857,INPUTS!$A$44:$G$103,5,0),SCENARIOS!$L$24)</f>
        <v>0.1</v>
      </c>
      <c r="AF857" s="15">
        <f t="shared" si="1024"/>
        <v>4294.23691862382</v>
      </c>
      <c r="AG857" s="20">
        <f>IFERROR(VLOOKUP($E857,INPUTS!$A$44:$G$103,6,0),SCENARIOS!$M$24)</f>
        <v>0.2</v>
      </c>
      <c r="AH857" s="15">
        <f t="shared" si="999"/>
        <v>10702.8009679844</v>
      </c>
      <c r="AI857" s="20">
        <f>IFERROR(VLOOKUP($E857,INPUTS!$A$44:$G$103,7,0),SCENARIOS!$N$24)</f>
        <v>0.25</v>
      </c>
      <c r="AJ857" s="15">
        <f t="shared" si="1000"/>
        <v>16672.0465607482</v>
      </c>
      <c r="AL857" t="str">
        <f t="shared" si="1003"/>
        <v>N</v>
      </c>
      <c r="AM857" s="21">
        <f t="shared" si="1004"/>
        <v>66688.1862429928</v>
      </c>
    </row>
    <row r="858" ht="15" customHeight="1" spans="1:39">
      <c r="A858" s="6" t="s">
        <v>2608</v>
      </c>
      <c r="B858" s="52" t="s">
        <v>678</v>
      </c>
      <c r="C858" s="52" t="s">
        <v>679</v>
      </c>
      <c r="D858" s="52" t="s">
        <v>929</v>
      </c>
      <c r="E858" s="10" t="s">
        <v>440</v>
      </c>
      <c r="F858" s="52" t="s">
        <v>439</v>
      </c>
      <c r="G858" s="52" t="s">
        <v>177</v>
      </c>
      <c r="H858" s="52" t="s">
        <v>1887</v>
      </c>
      <c r="I858" s="52" t="s">
        <v>1888</v>
      </c>
      <c r="J858" s="52" t="s">
        <v>165</v>
      </c>
      <c r="K858" s="52" t="s">
        <v>931</v>
      </c>
      <c r="L858" s="53" t="s">
        <v>1599</v>
      </c>
      <c r="M858" s="13">
        <v>660</v>
      </c>
      <c r="N858" s="14">
        <f t="shared" si="1001"/>
        <v>1.80821917808219</v>
      </c>
      <c r="O858" s="15">
        <v>3840</v>
      </c>
      <c r="P858" s="15">
        <f t="shared" si="970"/>
        <v>2534400</v>
      </c>
      <c r="Q858" s="16">
        <f>IFERROR(VLOOKUP(G858,SCENARIOS!$A$13:$E$18,3,0),0.025)</f>
        <v>0.045</v>
      </c>
      <c r="R858" s="52">
        <f>IFERROR(VLOOKUP(L858,INPUTS!$A$107:$B$120,2,0),0.0082)</f>
        <v>0.0082</v>
      </c>
      <c r="S858" s="52">
        <f t="shared" si="971"/>
        <v>31.488</v>
      </c>
      <c r="T858" s="15">
        <f t="shared" si="972"/>
        <v>20782.08</v>
      </c>
      <c r="U858" s="15">
        <f>T858/INPUTS!$B$7*1000</f>
        <v>25977600</v>
      </c>
      <c r="V858" s="15">
        <f>T858*INPUTS!$B$6</f>
        <v>65671.3728</v>
      </c>
      <c r="W858" s="54" t="s">
        <v>396</v>
      </c>
      <c r="X858" s="54" t="s">
        <v>396</v>
      </c>
      <c r="Y858" s="67">
        <f>IFERROR(VLOOKUP(E858,INPUTS!$A$44:$B$103,2,0),0)</f>
        <v>0</v>
      </c>
      <c r="Z858" s="15">
        <f t="shared" si="997"/>
        <v>0</v>
      </c>
      <c r="AA858" s="20">
        <f>IFERROR(VLOOKUP(E858,INPUTS!$A$44:$C$103,3,0),SCENARIOS!$J$24)</f>
        <v>0.01</v>
      </c>
      <c r="AB858" s="15">
        <f t="shared" ref="AB858:AF858" si="1025">$T858*AA858*(1+$Q858)^AB$2</f>
        <v>258.982527228622</v>
      </c>
      <c r="AC858" s="20">
        <f>IFERROR(VLOOKUP($E858,INPUTS!$A$44:$G$103,4,0),SCENARIOS!$K$24)</f>
        <v>0.05</v>
      </c>
      <c r="AD858" s="15">
        <f t="shared" si="1025"/>
        <v>1613.69673800034</v>
      </c>
      <c r="AE858" s="20">
        <f>IFERROR(VLOOKUP($E858,INPUTS!$A$44:$G$103,5,0),SCENARIOS!$L$24)</f>
        <v>0.1</v>
      </c>
      <c r="AF858" s="15">
        <f t="shared" si="1025"/>
        <v>4021.91945549158</v>
      </c>
      <c r="AG858" s="20">
        <f>IFERROR(VLOOKUP($E858,INPUTS!$A$44:$G$103,6,0),SCENARIOS!$M$24)</f>
        <v>0.2</v>
      </c>
      <c r="AH858" s="15">
        <f t="shared" si="999"/>
        <v>10024.0867602586</v>
      </c>
      <c r="AI858" s="20">
        <f>IFERROR(VLOOKUP($E858,INPUTS!$A$44:$G$103,7,0),SCENARIOS!$N$24)</f>
        <v>0.25</v>
      </c>
      <c r="AJ858" s="15">
        <f t="shared" si="1000"/>
        <v>15614.7948276276</v>
      </c>
      <c r="AL858" t="str">
        <f t="shared" si="1003"/>
        <v>N</v>
      </c>
      <c r="AM858" s="21">
        <f t="shared" si="1004"/>
        <v>62459.1793105103</v>
      </c>
    </row>
    <row r="859" ht="15" customHeight="1" spans="1:39">
      <c r="A859" s="24" t="s">
        <v>2609</v>
      </c>
      <c r="B859" s="52" t="s">
        <v>678</v>
      </c>
      <c r="C859" s="52" t="s">
        <v>679</v>
      </c>
      <c r="D859" s="52" t="s">
        <v>929</v>
      </c>
      <c r="E859" s="10" t="s">
        <v>440</v>
      </c>
      <c r="F859" s="52" t="s">
        <v>439</v>
      </c>
      <c r="G859" s="52" t="s">
        <v>177</v>
      </c>
      <c r="H859" s="52" t="s">
        <v>640</v>
      </c>
      <c r="I859" s="52" t="s">
        <v>639</v>
      </c>
      <c r="J859" s="52" t="s">
        <v>1852</v>
      </c>
      <c r="K859" s="52" t="s">
        <v>931</v>
      </c>
      <c r="L859" s="53" t="s">
        <v>1599</v>
      </c>
      <c r="M859" s="13">
        <v>991</v>
      </c>
      <c r="N859" s="14">
        <f t="shared" si="1001"/>
        <v>2.71506849315068</v>
      </c>
      <c r="O859" s="15">
        <v>3720</v>
      </c>
      <c r="P859" s="15">
        <f t="shared" si="970"/>
        <v>3686520</v>
      </c>
      <c r="Q859" s="16">
        <f>IFERROR(VLOOKUP(G859,SCENARIOS!$A$13:$E$18,3,0),0.025)</f>
        <v>0.045</v>
      </c>
      <c r="R859" s="52">
        <f>IFERROR(VLOOKUP(L859,INPUTS!$A$107:$B$120,2,0),0.0082)</f>
        <v>0.0082</v>
      </c>
      <c r="S859" s="52">
        <f t="shared" si="971"/>
        <v>30.504</v>
      </c>
      <c r="T859" s="15">
        <f t="shared" si="972"/>
        <v>30229.464</v>
      </c>
      <c r="U859" s="15">
        <f>T859/INPUTS!$B$7*1000</f>
        <v>37786830</v>
      </c>
      <c r="V859" s="15">
        <f>T859*INPUTS!$B$6</f>
        <v>95525.10624</v>
      </c>
      <c r="W859" s="54" t="s">
        <v>396</v>
      </c>
      <c r="X859" s="54" t="s">
        <v>396</v>
      </c>
      <c r="Y859" s="67">
        <f>IFERROR(VLOOKUP(E859,INPUTS!$A$44:$B$103,2,0),0)</f>
        <v>0</v>
      </c>
      <c r="Z859" s="15">
        <f t="shared" si="997"/>
        <v>0</v>
      </c>
      <c r="AA859" s="20">
        <f>IFERROR(VLOOKUP(E859,INPUTS!$A$44:$C$103,3,0),SCENARIOS!$J$24)</f>
        <v>0.01</v>
      </c>
      <c r="AB859" s="15">
        <f t="shared" ref="AB859:AF859" si="1026">$T859*AA859*(1+$Q859)^AB$2</f>
        <v>376.714120217354</v>
      </c>
      <c r="AC859" s="20">
        <f>IFERROR(VLOOKUP($E859,INPUTS!$A$44:$G$103,4,0),SCENARIOS!$K$24)</f>
        <v>0.05</v>
      </c>
      <c r="AD859" s="15">
        <f t="shared" si="1026"/>
        <v>2347.27166136877</v>
      </c>
      <c r="AE859" s="20">
        <f>IFERROR(VLOOKUP($E859,INPUTS!$A$44:$G$103,5,0),SCENARIOS!$L$24)</f>
        <v>0.1</v>
      </c>
      <c r="AF859" s="15">
        <f t="shared" si="1026"/>
        <v>5850.2550943256</v>
      </c>
      <c r="AG859" s="20">
        <f>IFERROR(VLOOKUP($E859,INPUTS!$A$44:$G$103,6,0),SCENARIOS!$M$24)</f>
        <v>0.2</v>
      </c>
      <c r="AH859" s="15">
        <f t="shared" si="999"/>
        <v>14580.9644584235</v>
      </c>
      <c r="AI859" s="20">
        <f>IFERROR(VLOOKUP($E859,INPUTS!$A$44:$G$103,7,0),SCENARIOS!$N$24)</f>
        <v>0.25</v>
      </c>
      <c r="AJ859" s="15">
        <f t="shared" si="1000"/>
        <v>22713.1681770619</v>
      </c>
      <c r="AL859" t="str">
        <f t="shared" si="1003"/>
        <v>Y</v>
      </c>
      <c r="AM859" s="21">
        <f t="shared" si="1004"/>
        <v>90852.6727082475</v>
      </c>
    </row>
    <row r="860" ht="15" customHeight="1" spans="1:39">
      <c r="A860" s="6" t="s">
        <v>2610</v>
      </c>
      <c r="B860" s="52" t="s">
        <v>678</v>
      </c>
      <c r="C860" s="52" t="s">
        <v>679</v>
      </c>
      <c r="D860" s="52" t="s">
        <v>929</v>
      </c>
      <c r="E860" s="10" t="s">
        <v>440</v>
      </c>
      <c r="F860" s="52" t="s">
        <v>439</v>
      </c>
      <c r="G860" s="52" t="s">
        <v>177</v>
      </c>
      <c r="H860" s="52" t="s">
        <v>1731</v>
      </c>
      <c r="I860" s="52" t="s">
        <v>1732</v>
      </c>
      <c r="J860" s="52" t="s">
        <v>1852</v>
      </c>
      <c r="K860" s="52" t="s">
        <v>931</v>
      </c>
      <c r="L860" s="53" t="s">
        <v>1599</v>
      </c>
      <c r="M860" s="13">
        <v>660</v>
      </c>
      <c r="N860" s="14">
        <f t="shared" si="1001"/>
        <v>1.80821917808219</v>
      </c>
      <c r="O860" s="15">
        <v>3810</v>
      </c>
      <c r="P860" s="15">
        <f t="shared" si="970"/>
        <v>2514600</v>
      </c>
      <c r="Q860" s="16">
        <f>IFERROR(VLOOKUP(G860,SCENARIOS!$A$13:$E$18,3,0),0.025)</f>
        <v>0.045</v>
      </c>
      <c r="R860" s="52">
        <f>IFERROR(VLOOKUP(L860,INPUTS!$A$107:$B$120,2,0),0.0082)</f>
        <v>0.0082</v>
      </c>
      <c r="S860" s="52">
        <f t="shared" si="971"/>
        <v>31.242</v>
      </c>
      <c r="T860" s="15">
        <f t="shared" si="972"/>
        <v>20619.72</v>
      </c>
      <c r="U860" s="15">
        <f>T860/INPUTS!$B$7*1000</f>
        <v>25774650</v>
      </c>
      <c r="V860" s="15">
        <f>T860*INPUTS!$B$6</f>
        <v>65158.3152</v>
      </c>
      <c r="W860" s="54" t="s">
        <v>396</v>
      </c>
      <c r="X860" s="54" t="s">
        <v>396</v>
      </c>
      <c r="Y860" s="67">
        <f>IFERROR(VLOOKUP(E860,INPUTS!$A$44:$B$103,2,0),0)</f>
        <v>0</v>
      </c>
      <c r="Z860" s="15">
        <f t="shared" si="997"/>
        <v>0</v>
      </c>
      <c r="AA860" s="20">
        <f>IFERROR(VLOOKUP(E860,INPUTS!$A$44:$C$103,3,0),SCENARIOS!$J$24)</f>
        <v>0.01</v>
      </c>
      <c r="AB860" s="15">
        <f t="shared" ref="AB860:AF860" si="1027">$T860*AA860*(1+$Q860)^AB$2</f>
        <v>256.959226234649</v>
      </c>
      <c r="AC860" s="20">
        <f>IFERROR(VLOOKUP($E860,INPUTS!$A$44:$G$103,4,0),SCENARIOS!$K$24)</f>
        <v>0.05</v>
      </c>
      <c r="AD860" s="15">
        <f t="shared" si="1027"/>
        <v>1601.08973223471</v>
      </c>
      <c r="AE860" s="20">
        <f>IFERROR(VLOOKUP($E860,INPUTS!$A$44:$G$103,5,0),SCENARIOS!$L$24)</f>
        <v>0.1</v>
      </c>
      <c r="AF860" s="15">
        <f t="shared" si="1027"/>
        <v>3990.49820974555</v>
      </c>
      <c r="AG860" s="20">
        <f>IFERROR(VLOOKUP($E860,INPUTS!$A$44:$G$103,6,0),SCENARIOS!$M$24)</f>
        <v>0.2</v>
      </c>
      <c r="AH860" s="15">
        <f t="shared" si="999"/>
        <v>9945.77358244406</v>
      </c>
      <c r="AI860" s="20">
        <f>IFERROR(VLOOKUP($E860,INPUTS!$A$44:$G$103,7,0),SCENARIOS!$N$24)</f>
        <v>0.25</v>
      </c>
      <c r="AJ860" s="15">
        <f t="shared" si="1000"/>
        <v>15492.8042430367</v>
      </c>
      <c r="AL860" t="str">
        <f t="shared" si="1003"/>
        <v>N</v>
      </c>
      <c r="AM860" s="21">
        <f t="shared" si="1004"/>
        <v>61971.216972147</v>
      </c>
    </row>
    <row r="861" ht="15" customHeight="1" spans="1:39">
      <c r="A861" s="24" t="s">
        <v>2611</v>
      </c>
      <c r="B861" s="52" t="s">
        <v>678</v>
      </c>
      <c r="C861" s="52" t="s">
        <v>679</v>
      </c>
      <c r="D861" s="52" t="s">
        <v>929</v>
      </c>
      <c r="E861" s="10" t="s">
        <v>440</v>
      </c>
      <c r="F861" s="52" t="s">
        <v>439</v>
      </c>
      <c r="G861" s="52" t="s">
        <v>177</v>
      </c>
      <c r="H861" s="52" t="s">
        <v>1892</v>
      </c>
      <c r="I861" s="52" t="s">
        <v>639</v>
      </c>
      <c r="J861" s="52" t="s">
        <v>1852</v>
      </c>
      <c r="K861" s="52" t="s">
        <v>931</v>
      </c>
      <c r="L861" s="53" t="s">
        <v>1599</v>
      </c>
      <c r="M861" s="13">
        <v>660</v>
      </c>
      <c r="N861" s="14">
        <f t="shared" si="1001"/>
        <v>1.80821917808219</v>
      </c>
      <c r="O861" s="15">
        <v>3620</v>
      </c>
      <c r="P861" s="15">
        <f t="shared" si="970"/>
        <v>2389200</v>
      </c>
      <c r="Q861" s="16">
        <f>IFERROR(VLOOKUP(G861,SCENARIOS!$A$13:$E$18,3,0),0.025)</f>
        <v>0.045</v>
      </c>
      <c r="R861" s="52">
        <f>IFERROR(VLOOKUP(L861,INPUTS!$A$107:$B$120,2,0),0.0082)</f>
        <v>0.0082</v>
      </c>
      <c r="S861" s="52">
        <f t="shared" si="971"/>
        <v>29.684</v>
      </c>
      <c r="T861" s="15">
        <f t="shared" si="972"/>
        <v>19591.44</v>
      </c>
      <c r="U861" s="15">
        <f>T861/INPUTS!$B$7*1000</f>
        <v>24489300</v>
      </c>
      <c r="V861" s="15">
        <f>T861*INPUTS!$B$6</f>
        <v>61908.9504</v>
      </c>
      <c r="W861" s="54" t="s">
        <v>396</v>
      </c>
      <c r="X861" s="54" t="s">
        <v>396</v>
      </c>
      <c r="Y861" s="67">
        <f>IFERROR(VLOOKUP(E861,INPUTS!$A$44:$B$103,2,0),0)</f>
        <v>0</v>
      </c>
      <c r="Z861" s="15">
        <f t="shared" si="997"/>
        <v>0</v>
      </c>
      <c r="AA861" s="20">
        <f>IFERROR(VLOOKUP(E861,INPUTS!$A$44:$C$103,3,0),SCENARIOS!$J$24)</f>
        <v>0.01</v>
      </c>
      <c r="AB861" s="15">
        <f t="shared" ref="AB861:AF861" si="1028">$T861*AA861*(1+$Q861)^AB$2</f>
        <v>244.144986606149</v>
      </c>
      <c r="AC861" s="20">
        <f>IFERROR(VLOOKUP($E861,INPUTS!$A$44:$G$103,4,0),SCENARIOS!$K$24)</f>
        <v>0.05</v>
      </c>
      <c r="AD861" s="15">
        <f t="shared" si="1028"/>
        <v>1521.24536238574</v>
      </c>
      <c r="AE861" s="20">
        <f>IFERROR(VLOOKUP($E861,INPUTS!$A$44:$G$103,5,0),SCENARIOS!$L$24)</f>
        <v>0.1</v>
      </c>
      <c r="AF861" s="15">
        <f t="shared" si="1028"/>
        <v>3791.49698668737</v>
      </c>
      <c r="AG861" s="20">
        <f>IFERROR(VLOOKUP($E861,INPUTS!$A$44:$G$103,6,0),SCENARIOS!$M$24)</f>
        <v>0.2</v>
      </c>
      <c r="AH861" s="15">
        <f t="shared" si="999"/>
        <v>9449.7901229521</v>
      </c>
      <c r="AI861" s="20">
        <f>IFERROR(VLOOKUP($E861,INPUTS!$A$44:$G$103,7,0),SCENARIOS!$N$24)</f>
        <v>0.25</v>
      </c>
      <c r="AJ861" s="15">
        <f t="shared" si="1000"/>
        <v>14720.1972072948</v>
      </c>
      <c r="AL861" t="str">
        <f t="shared" si="1003"/>
        <v>N</v>
      </c>
      <c r="AM861" s="21">
        <f t="shared" si="1004"/>
        <v>58880.788829179</v>
      </c>
    </row>
    <row r="862" ht="15" customHeight="1" spans="1:39">
      <c r="A862" s="6" t="s">
        <v>2612</v>
      </c>
      <c r="B862" s="52" t="s">
        <v>680</v>
      </c>
      <c r="C862" s="52" t="s">
        <v>681</v>
      </c>
      <c r="D862" s="52" t="s">
        <v>929</v>
      </c>
      <c r="E862" s="10" t="s">
        <v>682</v>
      </c>
      <c r="F862" s="52" t="s">
        <v>439</v>
      </c>
      <c r="G862" s="52" t="s">
        <v>177</v>
      </c>
      <c r="H862" s="52" t="s">
        <v>460</v>
      </c>
      <c r="I862" s="52" t="s">
        <v>459</v>
      </c>
      <c r="J862" s="56" t="s">
        <v>185</v>
      </c>
      <c r="K862" s="52" t="s">
        <v>931</v>
      </c>
      <c r="L862" s="53" t="s">
        <v>279</v>
      </c>
      <c r="M862" s="13">
        <v>1320</v>
      </c>
      <c r="N862" s="14">
        <f t="shared" si="1001"/>
        <v>3.61643835616438</v>
      </c>
      <c r="O862" s="15">
        <v>2960</v>
      </c>
      <c r="P862" s="15">
        <f t="shared" si="970"/>
        <v>3907200</v>
      </c>
      <c r="Q862" s="16">
        <f>IFERROR(VLOOKUP(G862,SCENARIOS!$A$13:$E$18,3,0),0.025)</f>
        <v>0.045</v>
      </c>
      <c r="R862" s="52">
        <f>IFERROR(VLOOKUP(L862,INPUTS!$A$107:$B$120,2,0),0.0082)</f>
        <v>0.0039</v>
      </c>
      <c r="S862" s="52">
        <f t="shared" si="971"/>
        <v>11.544</v>
      </c>
      <c r="T862" s="15">
        <f t="shared" si="972"/>
        <v>15238.08</v>
      </c>
      <c r="U862" s="15">
        <f>T862/INPUTS!$B$7*1000</f>
        <v>19047600</v>
      </c>
      <c r="V862" s="15">
        <f>T862*INPUTS!$B$6</f>
        <v>48152.3328</v>
      </c>
      <c r="W862" s="54" t="s">
        <v>396</v>
      </c>
      <c r="X862" s="54" t="s">
        <v>396</v>
      </c>
      <c r="Y862" s="67">
        <f>IFERROR(VLOOKUP(E862,INPUTS!$A$44:$B$103,2,0),0)</f>
        <v>0</v>
      </c>
      <c r="Z862" s="15">
        <f t="shared" si="997"/>
        <v>0</v>
      </c>
      <c r="AA862" s="20">
        <f>IFERROR(VLOOKUP(E862,INPUTS!$A$44:$C$103,3,0),SCENARIOS!$J$24)</f>
        <v>0.01</v>
      </c>
      <c r="AB862" s="15">
        <f t="shared" ref="AB862:AF862" si="1029">$T862*AA862*(1+$Q862)^AB$2</f>
        <v>189.894200605133</v>
      </c>
      <c r="AC862" s="20">
        <f>IFERROR(VLOOKUP($E862,INPUTS!$A$44:$G$103,4,0),SCENARIOS!$K$24)</f>
        <v>0.05</v>
      </c>
      <c r="AD862" s="15">
        <f t="shared" si="1029"/>
        <v>1183.21361429598</v>
      </c>
      <c r="AE862" s="20">
        <f>IFERROR(VLOOKUP($E862,INPUTS!$A$44:$G$103,5,0),SCENARIOS!$L$24)</f>
        <v>0.1</v>
      </c>
      <c r="AF862" s="15">
        <f t="shared" si="1029"/>
        <v>2948.99886904184</v>
      </c>
      <c r="AG862" s="20">
        <f>IFERROR(VLOOKUP($E862,INPUTS!$A$44:$G$103,6,0),SCENARIOS!$M$24)</f>
        <v>0.2</v>
      </c>
      <c r="AH862" s="15">
        <f t="shared" si="999"/>
        <v>7349.97824951887</v>
      </c>
      <c r="AI862" s="20">
        <f>IFERROR(VLOOKUP($E862,INPUTS!$A$44:$G$103,7,0),SCENARIOS!$N$24)</f>
        <v>0.25</v>
      </c>
      <c r="AJ862" s="15">
        <f t="shared" si="1000"/>
        <v>11449.2626708672</v>
      </c>
      <c r="AL862" t="str">
        <f t="shared" si="1003"/>
        <v>N</v>
      </c>
      <c r="AM862" s="21">
        <f t="shared" si="1004"/>
        <v>45797.0506834687</v>
      </c>
    </row>
    <row r="863" ht="15" customHeight="1" spans="1:39">
      <c r="A863" s="24" t="s">
        <v>2613</v>
      </c>
      <c r="B863" s="52" t="s">
        <v>680</v>
      </c>
      <c r="C863" s="52" t="s">
        <v>681</v>
      </c>
      <c r="D863" s="52" t="s">
        <v>929</v>
      </c>
      <c r="E863" s="10" t="s">
        <v>682</v>
      </c>
      <c r="F863" s="52" t="s">
        <v>439</v>
      </c>
      <c r="G863" s="52" t="s">
        <v>177</v>
      </c>
      <c r="H863" s="52" t="s">
        <v>223</v>
      </c>
      <c r="I863" s="52" t="s">
        <v>665</v>
      </c>
      <c r="J863" s="52" t="s">
        <v>165</v>
      </c>
      <c r="K863" s="52" t="s">
        <v>931</v>
      </c>
      <c r="L863" s="53" t="s">
        <v>279</v>
      </c>
      <c r="M863" s="13">
        <v>660</v>
      </c>
      <c r="N863" s="14">
        <f t="shared" si="1001"/>
        <v>1.80821917808219</v>
      </c>
      <c r="O863" s="15">
        <v>3590</v>
      </c>
      <c r="P863" s="15">
        <f t="shared" si="970"/>
        <v>2369400</v>
      </c>
      <c r="Q863" s="16">
        <f>IFERROR(VLOOKUP(G863,SCENARIOS!$A$13:$E$18,3,0),0.025)</f>
        <v>0.045</v>
      </c>
      <c r="R863" s="52">
        <f>IFERROR(VLOOKUP(L863,INPUTS!$A$107:$B$120,2,0),0.0082)</f>
        <v>0.0039</v>
      </c>
      <c r="S863" s="52">
        <f t="shared" si="971"/>
        <v>14.001</v>
      </c>
      <c r="T863" s="15">
        <f t="shared" si="972"/>
        <v>9240.66</v>
      </c>
      <c r="U863" s="15">
        <f>T863/INPUTS!$B$7*1000</f>
        <v>11550825</v>
      </c>
      <c r="V863" s="15">
        <f>T863*INPUTS!$B$6</f>
        <v>29200.4856</v>
      </c>
      <c r="W863" s="54" t="s">
        <v>396</v>
      </c>
      <c r="X863" s="54" t="s">
        <v>396</v>
      </c>
      <c r="Y863" s="67">
        <f>IFERROR(VLOOKUP(E863,INPUTS!$A$44:$B$103,2,0),0)</f>
        <v>0</v>
      </c>
      <c r="Z863" s="15">
        <f t="shared" si="997"/>
        <v>0</v>
      </c>
      <c r="AA863" s="20">
        <f>IFERROR(VLOOKUP(E863,INPUTS!$A$44:$C$103,3,0),SCENARIOS!$J$24)</f>
        <v>0.01</v>
      </c>
      <c r="AB863" s="15">
        <f t="shared" ref="AB863:AF863" si="1030">$T863*AA863*(1+$Q863)^AB$2</f>
        <v>115.155435839937</v>
      </c>
      <c r="AC863" s="20">
        <f>IFERROR(VLOOKUP($E863,INPUTS!$A$44:$G$103,4,0),SCENARIOS!$K$24)</f>
        <v>0.05</v>
      </c>
      <c r="AD863" s="15">
        <f t="shared" si="1030"/>
        <v>717.523120831515</v>
      </c>
      <c r="AE863" s="20">
        <f>IFERROR(VLOOKUP($E863,INPUTS!$A$44:$G$103,5,0),SCENARIOS!$L$24)</f>
        <v>0.1</v>
      </c>
      <c r="AF863" s="15">
        <f t="shared" si="1030"/>
        <v>1788.32870605747</v>
      </c>
      <c r="AG863" s="20">
        <f>IFERROR(VLOOKUP($E863,INPUTS!$A$44:$G$103,6,0),SCENARIOS!$M$24)</f>
        <v>0.2</v>
      </c>
      <c r="AH863" s="15">
        <f t="shared" si="999"/>
        <v>4457.1658641508</v>
      </c>
      <c r="AI863" s="20">
        <f>IFERROR(VLOOKUP($E863,INPUTS!$A$44:$G$103,7,0),SCENARIOS!$N$24)</f>
        <v>0.25</v>
      </c>
      <c r="AJ863" s="15">
        <f t="shared" si="1000"/>
        <v>6943.04949128601</v>
      </c>
      <c r="AL863" t="str">
        <f t="shared" si="1003"/>
        <v>N</v>
      </c>
      <c r="AM863" s="21">
        <f t="shared" si="1004"/>
        <v>27772.197965144</v>
      </c>
    </row>
    <row r="864" ht="15" customHeight="1" spans="1:39">
      <c r="A864" s="6" t="s">
        <v>2614</v>
      </c>
      <c r="B864" s="52" t="s">
        <v>680</v>
      </c>
      <c r="C864" s="52" t="s">
        <v>681</v>
      </c>
      <c r="D864" s="52" t="s">
        <v>929</v>
      </c>
      <c r="E864" s="10" t="s">
        <v>682</v>
      </c>
      <c r="F864" s="52" t="s">
        <v>439</v>
      </c>
      <c r="G864" s="52" t="s">
        <v>177</v>
      </c>
      <c r="H864" s="52" t="s">
        <v>206</v>
      </c>
      <c r="I864" s="52" t="s">
        <v>408</v>
      </c>
      <c r="J864" s="52" t="s">
        <v>165</v>
      </c>
      <c r="K864" s="52" t="s">
        <v>931</v>
      </c>
      <c r="L864" s="53" t="s">
        <v>279</v>
      </c>
      <c r="M864" s="13">
        <v>470</v>
      </c>
      <c r="N864" s="14">
        <f t="shared" si="1001"/>
        <v>1.28767123287671</v>
      </c>
      <c r="O864" s="15">
        <v>5500</v>
      </c>
      <c r="P864" s="15">
        <f t="shared" si="970"/>
        <v>2585000</v>
      </c>
      <c r="Q864" s="16">
        <f>IFERROR(VLOOKUP(G864,SCENARIOS!$A$13:$E$18,3,0),0.025)</f>
        <v>0.045</v>
      </c>
      <c r="R864" s="52">
        <f>IFERROR(VLOOKUP(L864,INPUTS!$A$107:$B$120,2,0),0.0082)</f>
        <v>0.0039</v>
      </c>
      <c r="S864" s="52">
        <f t="shared" si="971"/>
        <v>21.45</v>
      </c>
      <c r="T864" s="15">
        <f t="shared" si="972"/>
        <v>10081.5</v>
      </c>
      <c r="U864" s="15">
        <f>T864/INPUTS!$B$7*1000</f>
        <v>12601875</v>
      </c>
      <c r="V864" s="15">
        <f>T864*INPUTS!$B$6</f>
        <v>31857.54</v>
      </c>
      <c r="W864" s="54" t="s">
        <v>396</v>
      </c>
      <c r="X864" s="54" t="s">
        <v>396</v>
      </c>
      <c r="Y864" s="67">
        <f>IFERROR(VLOOKUP(E864,INPUTS!$A$44:$B$103,2,0),0)</f>
        <v>0</v>
      </c>
      <c r="Z864" s="15">
        <f t="shared" si="997"/>
        <v>0</v>
      </c>
      <c r="AA864" s="20">
        <f>IFERROR(VLOOKUP(E864,INPUTS!$A$44:$C$103,3,0),SCENARIOS!$J$24)</f>
        <v>0.01</v>
      </c>
      <c r="AB864" s="15">
        <f t="shared" ref="AB864:AF864" si="1031">$T864*AA864*(1+$Q864)^AB$2</f>
        <v>125.6338320445</v>
      </c>
      <c r="AC864" s="20">
        <f>IFERROR(VLOOKUP($E864,INPUTS!$A$44:$G$103,4,0),SCENARIOS!$K$24)</f>
        <v>0.05</v>
      </c>
      <c r="AD864" s="15">
        <f t="shared" si="1031"/>
        <v>782.813061260009</v>
      </c>
      <c r="AE864" s="20">
        <f>IFERROR(VLOOKUP($E864,INPUTS!$A$44:$G$103,5,0),SCENARIOS!$L$24)</f>
        <v>0.1</v>
      </c>
      <c r="AF864" s="15">
        <f t="shared" si="1031"/>
        <v>1951.05499500235</v>
      </c>
      <c r="AG864" s="20">
        <f>IFERROR(VLOOKUP($E864,INPUTS!$A$44:$G$103,6,0),SCENARIOS!$M$24)</f>
        <v>0.2</v>
      </c>
      <c r="AH864" s="15">
        <f t="shared" si="999"/>
        <v>4862.73898827966</v>
      </c>
      <c r="AI864" s="20">
        <f>IFERROR(VLOOKUP($E864,INPUTS!$A$44:$G$103,7,0),SCENARIOS!$N$24)</f>
        <v>0.25</v>
      </c>
      <c r="AJ864" s="15">
        <f t="shared" si="1000"/>
        <v>7574.82186839467</v>
      </c>
      <c r="AL864" t="str">
        <f t="shared" si="1003"/>
        <v>N</v>
      </c>
      <c r="AM864" s="21">
        <f t="shared" si="1004"/>
        <v>30299.2874735787</v>
      </c>
    </row>
    <row r="865" ht="15" customHeight="1" spans="1:39">
      <c r="A865" s="24" t="s">
        <v>2615</v>
      </c>
      <c r="B865" s="52" t="s">
        <v>680</v>
      </c>
      <c r="C865" s="52" t="s">
        <v>681</v>
      </c>
      <c r="D865" s="52" t="s">
        <v>929</v>
      </c>
      <c r="E865" s="10" t="s">
        <v>682</v>
      </c>
      <c r="F865" s="52" t="s">
        <v>439</v>
      </c>
      <c r="G865" s="52" t="s">
        <v>177</v>
      </c>
      <c r="H865" s="52" t="s">
        <v>819</v>
      </c>
      <c r="I865" s="52" t="s">
        <v>575</v>
      </c>
      <c r="J865" s="52" t="s">
        <v>173</v>
      </c>
      <c r="K865" s="52" t="s">
        <v>931</v>
      </c>
      <c r="L865" s="53" t="s">
        <v>279</v>
      </c>
      <c r="M865" s="13">
        <v>1320</v>
      </c>
      <c r="N865" s="14">
        <f t="shared" si="1001"/>
        <v>3.61643835616438</v>
      </c>
      <c r="O865" s="15">
        <v>1900</v>
      </c>
      <c r="P865" s="15">
        <f t="shared" si="970"/>
        <v>2508000</v>
      </c>
      <c r="Q865" s="16">
        <f>IFERROR(VLOOKUP(G865,SCENARIOS!$A$13:$E$18,3,0),0.025)</f>
        <v>0.045</v>
      </c>
      <c r="R865" s="52">
        <f>IFERROR(VLOOKUP(L865,INPUTS!$A$107:$B$120,2,0),0.0082)</f>
        <v>0.0039</v>
      </c>
      <c r="S865" s="52">
        <f t="shared" si="971"/>
        <v>7.41</v>
      </c>
      <c r="T865" s="15">
        <f t="shared" si="972"/>
        <v>9781.2</v>
      </c>
      <c r="U865" s="15">
        <f>T865/INPUTS!$B$7*1000</f>
        <v>12226500</v>
      </c>
      <c r="V865" s="15">
        <f>T865*INPUTS!$B$6</f>
        <v>30908.592</v>
      </c>
      <c r="W865" s="54" t="s">
        <v>521</v>
      </c>
      <c r="X865" s="54" t="s">
        <v>396</v>
      </c>
      <c r="Y865" s="67">
        <f>IFERROR(VLOOKUP(E865,INPUTS!$A$44:$B$103,2,0),0)</f>
        <v>0</v>
      </c>
      <c r="Z865" s="15">
        <f t="shared" si="997"/>
        <v>0</v>
      </c>
      <c r="AA865" s="20">
        <f>IFERROR(VLOOKUP(E865,INPUTS!$A$44:$C$103,3,0),SCENARIOS!$J$24)</f>
        <v>0.01</v>
      </c>
      <c r="AB865" s="15">
        <f t="shared" ref="AB865:AF865" si="1032">$T865*AA865*(1+$Q865)^AB$2</f>
        <v>121.891547685727</v>
      </c>
      <c r="AC865" s="20">
        <f>IFERROR(VLOOKUP($E865,INPUTS!$A$44:$G$103,4,0),SCENARIOS!$K$24)</f>
        <v>0.05</v>
      </c>
      <c r="AD865" s="15">
        <f t="shared" si="1032"/>
        <v>759.49522539269</v>
      </c>
      <c r="AE865" s="20">
        <f>IFERROR(VLOOKUP($E865,INPUTS!$A$44:$G$103,5,0),SCENARIOS!$L$24)</f>
        <v>0.1</v>
      </c>
      <c r="AF865" s="15">
        <f t="shared" si="1032"/>
        <v>1892.93846323632</v>
      </c>
      <c r="AG865" s="20">
        <f>IFERROR(VLOOKUP($E865,INPUTS!$A$44:$G$103,6,0),SCENARIOS!$M$24)</f>
        <v>0.2</v>
      </c>
      <c r="AH865" s="15">
        <f t="shared" si="999"/>
        <v>4717.89144394792</v>
      </c>
      <c r="AI865" s="20">
        <f>IFERROR(VLOOKUP($E865,INPUTS!$A$44:$G$103,7,0),SCENARIOS!$N$24)</f>
        <v>0.25</v>
      </c>
      <c r="AJ865" s="15">
        <f t="shared" si="1000"/>
        <v>7349.18887657015</v>
      </c>
      <c r="AL865" t="str">
        <f t="shared" si="1003"/>
        <v>N</v>
      </c>
      <c r="AM865" s="21">
        <f t="shared" si="1004"/>
        <v>29396.7555062806</v>
      </c>
    </row>
    <row r="866" ht="15" customHeight="1" spans="1:39">
      <c r="A866" s="6" t="s">
        <v>2616</v>
      </c>
      <c r="B866" s="52" t="s">
        <v>680</v>
      </c>
      <c r="C866" s="52" t="s">
        <v>681</v>
      </c>
      <c r="D866" s="52" t="s">
        <v>929</v>
      </c>
      <c r="E866" s="10" t="s">
        <v>682</v>
      </c>
      <c r="F866" s="52" t="s">
        <v>439</v>
      </c>
      <c r="G866" s="52" t="s">
        <v>177</v>
      </c>
      <c r="H866" s="52" t="s">
        <v>576</v>
      </c>
      <c r="I866" s="52" t="s">
        <v>575</v>
      </c>
      <c r="J866" s="52" t="s">
        <v>173</v>
      </c>
      <c r="K866" s="52" t="s">
        <v>931</v>
      </c>
      <c r="L866" s="53" t="s">
        <v>279</v>
      </c>
      <c r="M866" s="13">
        <v>991</v>
      </c>
      <c r="N866" s="14">
        <f t="shared" si="1001"/>
        <v>2.71506849315068</v>
      </c>
      <c r="O866" s="15">
        <v>2160</v>
      </c>
      <c r="P866" s="15">
        <f t="shared" si="970"/>
        <v>2140560</v>
      </c>
      <c r="Q866" s="16">
        <f>IFERROR(VLOOKUP(G866,SCENARIOS!$A$13:$E$18,3,0),0.025)</f>
        <v>0.045</v>
      </c>
      <c r="R866" s="52">
        <f>IFERROR(VLOOKUP(L866,INPUTS!$A$107:$B$120,2,0),0.0082)</f>
        <v>0.0039</v>
      </c>
      <c r="S866" s="52">
        <f t="shared" si="971"/>
        <v>8.424</v>
      </c>
      <c r="T866" s="15">
        <f t="shared" si="972"/>
        <v>8348.184</v>
      </c>
      <c r="U866" s="15">
        <f>T866/INPUTS!$B$7*1000</f>
        <v>10435230</v>
      </c>
      <c r="V866" s="15">
        <f>T866*INPUTS!$B$6</f>
        <v>26380.26144</v>
      </c>
      <c r="W866" s="54" t="s">
        <v>521</v>
      </c>
      <c r="X866" s="54" t="s">
        <v>396</v>
      </c>
      <c r="Y866" s="67">
        <f>IFERROR(VLOOKUP(E866,INPUTS!$A$44:$B$103,2,0),0)</f>
        <v>0</v>
      </c>
      <c r="Z866" s="15">
        <f t="shared" si="997"/>
        <v>0</v>
      </c>
      <c r="AA866" s="20">
        <f>IFERROR(VLOOKUP(E866,INPUTS!$A$44:$C$103,3,0),SCENARIOS!$J$24)</f>
        <v>0.01</v>
      </c>
      <c r="AB866" s="15">
        <f t="shared" ref="AB866:AF866" si="1033">$T866*AA866*(1+$Q866)^AB$2</f>
        <v>104.033561130048</v>
      </c>
      <c r="AC866" s="20">
        <f>IFERROR(VLOOKUP($E866,INPUTS!$A$44:$G$103,4,0),SCENARIOS!$K$24)</f>
        <v>0.05</v>
      </c>
      <c r="AD866" s="15">
        <f t="shared" si="1033"/>
        <v>648.22372394999</v>
      </c>
      <c r="AE866" s="20">
        <f>IFERROR(VLOOKUP($E866,INPUTS!$A$44:$G$103,5,0),SCENARIOS!$L$24)</f>
        <v>0.1</v>
      </c>
      <c r="AF866" s="15">
        <f t="shared" si="1033"/>
        <v>1615.60939268945</v>
      </c>
      <c r="AG866" s="20">
        <f>IFERROR(VLOOKUP($E866,INPUTS!$A$44:$G$103,6,0),SCENARIOS!$M$24)</f>
        <v>0.2</v>
      </c>
      <c r="AH866" s="15">
        <f t="shared" si="999"/>
        <v>4026.68648694464</v>
      </c>
      <c r="AI866" s="20">
        <f>IFERROR(VLOOKUP($E866,INPUTS!$A$44:$G$103,7,0),SCENARIOS!$N$24)</f>
        <v>0.25</v>
      </c>
      <c r="AJ866" s="15">
        <f t="shared" si="1000"/>
        <v>6272.47996077791</v>
      </c>
      <c r="AL866" t="str">
        <f t="shared" si="1003"/>
        <v>N</v>
      </c>
      <c r="AM866" s="21">
        <f t="shared" si="1004"/>
        <v>25089.9198431116</v>
      </c>
    </row>
    <row r="867" ht="15" customHeight="1" spans="1:39">
      <c r="A867" s="24" t="s">
        <v>2617</v>
      </c>
      <c r="B867" s="52" t="s">
        <v>680</v>
      </c>
      <c r="C867" s="52" t="s">
        <v>681</v>
      </c>
      <c r="D867" s="52" t="s">
        <v>929</v>
      </c>
      <c r="E867" s="10" t="s">
        <v>682</v>
      </c>
      <c r="F867" s="52" t="s">
        <v>439</v>
      </c>
      <c r="G867" s="52" t="s">
        <v>177</v>
      </c>
      <c r="H867" s="52" t="s">
        <v>814</v>
      </c>
      <c r="I867" s="52" t="s">
        <v>575</v>
      </c>
      <c r="J867" s="52" t="s">
        <v>173</v>
      </c>
      <c r="K867" s="52" t="s">
        <v>931</v>
      </c>
      <c r="L867" s="53" t="s">
        <v>279</v>
      </c>
      <c r="M867" s="13">
        <v>991</v>
      </c>
      <c r="N867" s="14">
        <f t="shared" si="1001"/>
        <v>2.71506849315068</v>
      </c>
      <c r="O867" s="15">
        <v>1820</v>
      </c>
      <c r="P867" s="15">
        <f t="shared" si="970"/>
        <v>1803620</v>
      </c>
      <c r="Q867" s="16">
        <f>IFERROR(VLOOKUP(G867,SCENARIOS!$A$13:$E$18,3,0),0.025)</f>
        <v>0.045</v>
      </c>
      <c r="R867" s="52">
        <f>IFERROR(VLOOKUP(L867,INPUTS!$A$107:$B$120,2,0),0.0082)</f>
        <v>0.0039</v>
      </c>
      <c r="S867" s="52">
        <f t="shared" si="971"/>
        <v>7.098</v>
      </c>
      <c r="T867" s="15">
        <f t="shared" si="972"/>
        <v>7034.118</v>
      </c>
      <c r="U867" s="15">
        <f>T867/INPUTS!$B$7*1000</f>
        <v>8792647.5</v>
      </c>
      <c r="V867" s="15">
        <f>T867*INPUTS!$B$6</f>
        <v>22227.81288</v>
      </c>
      <c r="W867" s="54" t="s">
        <v>521</v>
      </c>
      <c r="X867" s="54" t="s">
        <v>396</v>
      </c>
      <c r="Y867" s="67">
        <f>IFERROR(VLOOKUP(E867,INPUTS!$A$44:$B$103,2,0),0)</f>
        <v>0</v>
      </c>
      <c r="Z867" s="15">
        <f t="shared" si="997"/>
        <v>0</v>
      </c>
      <c r="AA867" s="20">
        <f>IFERROR(VLOOKUP(E867,INPUTS!$A$44:$C$103,3,0),SCENARIOS!$J$24)</f>
        <v>0.01</v>
      </c>
      <c r="AB867" s="15">
        <f t="shared" ref="AB867:AF867" si="1034">$T867*AA867*(1+$Q867)^AB$2</f>
        <v>87.6579079892072</v>
      </c>
      <c r="AC867" s="20">
        <f>IFERROR(VLOOKUP($E867,INPUTS!$A$44:$G$103,4,0),SCENARIOS!$K$24)</f>
        <v>0.05</v>
      </c>
      <c r="AD867" s="15">
        <f t="shared" si="1034"/>
        <v>546.188508143047</v>
      </c>
      <c r="AE867" s="20">
        <f>IFERROR(VLOOKUP($E867,INPUTS!$A$44:$G$103,5,0),SCENARIOS!$L$24)</f>
        <v>0.1</v>
      </c>
      <c r="AF867" s="15">
        <f t="shared" si="1034"/>
        <v>1361.30050680314</v>
      </c>
      <c r="AG867" s="20">
        <f>IFERROR(VLOOKUP($E867,INPUTS!$A$44:$G$103,6,0),SCENARIOS!$M$24)</f>
        <v>0.2</v>
      </c>
      <c r="AH867" s="15">
        <f t="shared" si="999"/>
        <v>3392.85620659224</v>
      </c>
      <c r="AI867" s="20">
        <f>IFERROR(VLOOKUP($E867,INPUTS!$A$44:$G$103,7,0),SCENARIOS!$N$24)</f>
        <v>0.25</v>
      </c>
      <c r="AJ867" s="15">
        <f t="shared" si="1000"/>
        <v>5285.14515213694</v>
      </c>
      <c r="AL867" t="str">
        <f t="shared" si="1003"/>
        <v>N</v>
      </c>
      <c r="AM867" s="21">
        <f t="shared" si="1004"/>
        <v>21140.5806085478</v>
      </c>
    </row>
    <row r="868" ht="15" customHeight="1" spans="1:39">
      <c r="A868" s="6" t="s">
        <v>2618</v>
      </c>
      <c r="B868" s="52" t="s">
        <v>687</v>
      </c>
      <c r="C868" s="52" t="s">
        <v>688</v>
      </c>
      <c r="D868" s="52" t="s">
        <v>929</v>
      </c>
      <c r="E868" s="10" t="s">
        <v>690</v>
      </c>
      <c r="F868" s="52" t="s">
        <v>689</v>
      </c>
      <c r="G868" s="52" t="s">
        <v>177</v>
      </c>
      <c r="H868" s="52" t="s">
        <v>224</v>
      </c>
      <c r="I868" s="52" t="s">
        <v>938</v>
      </c>
      <c r="J868" s="52" t="s">
        <v>165</v>
      </c>
      <c r="K868" s="52" t="s">
        <v>931</v>
      </c>
      <c r="L868" s="53" t="s">
        <v>291</v>
      </c>
      <c r="M868" s="13">
        <v>1899</v>
      </c>
      <c r="N868" s="14">
        <f t="shared" si="1001"/>
        <v>5.2027397260274</v>
      </c>
      <c r="O868" s="15">
        <v>5850</v>
      </c>
      <c r="P868" s="15">
        <f t="shared" si="970"/>
        <v>11109150</v>
      </c>
      <c r="Q868" s="16">
        <f>IFERROR(VLOOKUP(G868,SCENARIOS!$A$13:$E$18,3,0),0.025)</f>
        <v>0.045</v>
      </c>
      <c r="R868" s="52">
        <f>IFERROR(VLOOKUP(L868,INPUTS!$A$107:$B$120,2,0),0.0082)</f>
        <v>0.0079</v>
      </c>
      <c r="S868" s="52">
        <f t="shared" si="971"/>
        <v>46.215</v>
      </c>
      <c r="T868" s="15">
        <f t="shared" si="972"/>
        <v>87762.285</v>
      </c>
      <c r="U868" s="15">
        <f>T868/INPUTS!$B$7*1000</f>
        <v>109702856.25</v>
      </c>
      <c r="V868" s="15">
        <f>T868*INPUTS!$B$6</f>
        <v>277328.8206</v>
      </c>
      <c r="W868" s="54" t="s">
        <v>396</v>
      </c>
      <c r="X868" s="54" t="s">
        <v>396</v>
      </c>
      <c r="Y868" s="67">
        <f>IFERROR(VLOOKUP(E868,INPUTS!$A$44:$B$103,2,0),0)</f>
        <v>0</v>
      </c>
      <c r="Z868" s="15">
        <f t="shared" si="997"/>
        <v>0</v>
      </c>
      <c r="AA868" s="20">
        <f>IFERROR(VLOOKUP(E868,INPUTS!$A$44:$C$103,3,0),SCENARIOS!$J$24)</f>
        <v>0.01</v>
      </c>
      <c r="AB868" s="15">
        <f t="shared" ref="AB868:AF868" si="1035">$T868*AA868*(1+$Q868)^AB$2</f>
        <v>1093.67774374166</v>
      </c>
      <c r="AC868" s="20">
        <f>IFERROR(VLOOKUP($E868,INPUTS!$A$44:$G$103,4,0),SCENARIOS!$K$24)</f>
        <v>0.05</v>
      </c>
      <c r="AD868" s="15">
        <f t="shared" si="1035"/>
        <v>6814.60724932038</v>
      </c>
      <c r="AE868" s="20">
        <f>IFERROR(VLOOKUP($E868,INPUTS!$A$44:$G$103,5,0),SCENARIOS!$L$24)</f>
        <v>0.1</v>
      </c>
      <c r="AF868" s="15">
        <f t="shared" si="1035"/>
        <v>16984.4809326062</v>
      </c>
      <c r="AG868" s="20">
        <f>IFERROR(VLOOKUP($E868,INPUTS!$A$44:$G$103,6,0),SCENARIOS!$M$24)</f>
        <v>0.2</v>
      </c>
      <c r="AH868" s="15">
        <f t="shared" si="999"/>
        <v>42331.5067172555</v>
      </c>
      <c r="AI868" s="20">
        <f>IFERROR(VLOOKUP($E868,INPUTS!$A$44:$G$103,7,0),SCENARIOS!$N$24)</f>
        <v>0.25</v>
      </c>
      <c r="AJ868" s="15">
        <f t="shared" si="1000"/>
        <v>65940.9488308571</v>
      </c>
      <c r="AL868" t="str">
        <f t="shared" si="1003"/>
        <v>N</v>
      </c>
      <c r="AM868" s="21">
        <f t="shared" si="1004"/>
        <v>263763.795323428</v>
      </c>
    </row>
    <row r="869" ht="15" customHeight="1" spans="1:39">
      <c r="A869" s="24" t="s">
        <v>2619</v>
      </c>
      <c r="B869" s="52" t="s">
        <v>687</v>
      </c>
      <c r="C869" s="52" t="s">
        <v>688</v>
      </c>
      <c r="D869" s="52" t="s">
        <v>929</v>
      </c>
      <c r="E869" s="10" t="s">
        <v>690</v>
      </c>
      <c r="F869" s="52" t="s">
        <v>689</v>
      </c>
      <c r="G869" s="52" t="s">
        <v>177</v>
      </c>
      <c r="H869" s="52" t="s">
        <v>200</v>
      </c>
      <c r="I869" s="52" t="s">
        <v>391</v>
      </c>
      <c r="J869" s="52" t="s">
        <v>165</v>
      </c>
      <c r="K869" s="52" t="s">
        <v>931</v>
      </c>
      <c r="L869" s="53" t="s">
        <v>291</v>
      </c>
      <c r="M869" s="13">
        <v>1265</v>
      </c>
      <c r="N869" s="14">
        <f t="shared" si="1001"/>
        <v>3.46575342465753</v>
      </c>
      <c r="O869" s="15">
        <v>5310</v>
      </c>
      <c r="P869" s="15">
        <f t="shared" si="970"/>
        <v>6717150</v>
      </c>
      <c r="Q869" s="16">
        <f>IFERROR(VLOOKUP(G869,SCENARIOS!$A$13:$E$18,3,0),0.025)</f>
        <v>0.045</v>
      </c>
      <c r="R869" s="52">
        <f>IFERROR(VLOOKUP(L869,INPUTS!$A$107:$B$120,2,0),0.0082)</f>
        <v>0.0079</v>
      </c>
      <c r="S869" s="52">
        <f t="shared" si="971"/>
        <v>41.949</v>
      </c>
      <c r="T869" s="15">
        <f t="shared" si="972"/>
        <v>53065.485</v>
      </c>
      <c r="U869" s="15">
        <f>T869/INPUTS!$B$7*1000</f>
        <v>66331856.25</v>
      </c>
      <c r="V869" s="15">
        <f>T869*INPUTS!$B$6</f>
        <v>167686.9326</v>
      </c>
      <c r="W869" s="54" t="s">
        <v>396</v>
      </c>
      <c r="X869" s="54" t="s">
        <v>396</v>
      </c>
      <c r="Y869" s="67">
        <f>IFERROR(VLOOKUP(E869,INPUTS!$A$44:$B$103,2,0),0)</f>
        <v>0</v>
      </c>
      <c r="Z869" s="15">
        <f t="shared" si="997"/>
        <v>0</v>
      </c>
      <c r="AA869" s="20">
        <f>IFERROR(VLOOKUP(E869,INPUTS!$A$44:$C$103,3,0),SCENARIOS!$J$24)</f>
        <v>0.01</v>
      </c>
      <c r="AB869" s="15">
        <f t="shared" ref="AB869:AF869" si="1036">$T869*AA869*(1+$Q869)^AB$2</f>
        <v>661.292489198028</v>
      </c>
      <c r="AC869" s="20">
        <f>IFERROR(VLOOKUP($E869,INPUTS!$A$44:$G$103,4,0),SCENARIOS!$K$24)</f>
        <v>0.05</v>
      </c>
      <c r="AD869" s="15">
        <f t="shared" si="1036"/>
        <v>4120.45377772128</v>
      </c>
      <c r="AE869" s="20">
        <f>IFERROR(VLOOKUP($E869,INPUTS!$A$44:$G$103,5,0),SCENARIOS!$L$24)</f>
        <v>0.1</v>
      </c>
      <c r="AF869" s="15">
        <f t="shared" si="1036"/>
        <v>10269.6701454617</v>
      </c>
      <c r="AG869" s="20">
        <f>IFERROR(VLOOKUP($E869,INPUTS!$A$44:$G$103,6,0),SCENARIOS!$M$24)</f>
        <v>0.2</v>
      </c>
      <c r="AH869" s="15">
        <f t="shared" si="999"/>
        <v>25595.7548818598</v>
      </c>
      <c r="AI869" s="20">
        <f>IFERROR(VLOOKUP($E869,INPUTS!$A$44:$G$103,7,0),SCENARIOS!$N$24)</f>
        <v>0.25</v>
      </c>
      <c r="AJ869" s="15">
        <f t="shared" si="1000"/>
        <v>39871.209267963</v>
      </c>
      <c r="AL869" t="str">
        <f t="shared" si="1003"/>
        <v>N</v>
      </c>
      <c r="AM869" s="21">
        <f t="shared" si="1004"/>
        <v>159484.837071852</v>
      </c>
    </row>
    <row r="870" ht="15" customHeight="1" spans="1:39">
      <c r="A870" s="6" t="s">
        <v>2620</v>
      </c>
      <c r="B870" s="52" t="s">
        <v>687</v>
      </c>
      <c r="C870" s="52" t="s">
        <v>688</v>
      </c>
      <c r="D870" s="52" t="s">
        <v>929</v>
      </c>
      <c r="E870" s="10" t="s">
        <v>690</v>
      </c>
      <c r="F870" s="52" t="s">
        <v>689</v>
      </c>
      <c r="G870" s="52" t="s">
        <v>177</v>
      </c>
      <c r="H870" s="52" t="s">
        <v>203</v>
      </c>
      <c r="I870" s="52" t="s">
        <v>399</v>
      </c>
      <c r="J870" s="52" t="s">
        <v>165</v>
      </c>
      <c r="K870" s="52" t="s">
        <v>931</v>
      </c>
      <c r="L870" s="53" t="s">
        <v>291</v>
      </c>
      <c r="M870" s="13">
        <v>901</v>
      </c>
      <c r="N870" s="14">
        <f t="shared" si="1001"/>
        <v>2.46849315068493</v>
      </c>
      <c r="O870" s="15">
        <v>5530</v>
      </c>
      <c r="P870" s="15">
        <f t="shared" si="970"/>
        <v>4982530</v>
      </c>
      <c r="Q870" s="16">
        <f>IFERROR(VLOOKUP(G870,SCENARIOS!$A$13:$E$18,3,0),0.025)</f>
        <v>0.045</v>
      </c>
      <c r="R870" s="52">
        <f>IFERROR(VLOOKUP(L870,INPUTS!$A$107:$B$120,2,0),0.0082)</f>
        <v>0.0079</v>
      </c>
      <c r="S870" s="52">
        <f t="shared" si="971"/>
        <v>43.687</v>
      </c>
      <c r="T870" s="15">
        <f t="shared" si="972"/>
        <v>39361.987</v>
      </c>
      <c r="U870" s="15">
        <f>T870/INPUTS!$B$7*1000</f>
        <v>49202483.75</v>
      </c>
      <c r="V870" s="15">
        <f>T870*INPUTS!$B$6</f>
        <v>124383.87892</v>
      </c>
      <c r="W870" s="54" t="s">
        <v>396</v>
      </c>
      <c r="X870" s="54" t="s">
        <v>396</v>
      </c>
      <c r="Y870" s="67">
        <f>IFERROR(VLOOKUP(E870,INPUTS!$A$44:$B$103,2,0),0)</f>
        <v>0</v>
      </c>
      <c r="Z870" s="15">
        <f t="shared" si="997"/>
        <v>0</v>
      </c>
      <c r="AA870" s="20">
        <f>IFERROR(VLOOKUP(E870,INPUTS!$A$44:$C$103,3,0),SCENARIOS!$J$24)</f>
        <v>0.01</v>
      </c>
      <c r="AB870" s="15">
        <f t="shared" ref="AB870:AF870" si="1037">$T870*AA870*(1+$Q870)^AB$2</f>
        <v>490.521972295371</v>
      </c>
      <c r="AC870" s="20">
        <f>IFERROR(VLOOKUP($E870,INPUTS!$A$44:$G$103,4,0),SCENARIOS!$K$24)</f>
        <v>0.05</v>
      </c>
      <c r="AD870" s="15">
        <f t="shared" si="1037"/>
        <v>3056.39810948239</v>
      </c>
      <c r="AE870" s="20">
        <f>IFERROR(VLOOKUP($E870,INPUTS!$A$44:$G$103,5,0),SCENARIOS!$L$24)</f>
        <v>0.1</v>
      </c>
      <c r="AF870" s="15">
        <f t="shared" si="1037"/>
        <v>7617.65623662822</v>
      </c>
      <c r="AG870" s="20">
        <f>IFERROR(VLOOKUP($E870,INPUTS!$A$44:$G$103,6,0),SCENARIOS!$M$24)</f>
        <v>0.2</v>
      </c>
      <c r="AH870" s="15">
        <f t="shared" si="999"/>
        <v>18985.9712186735</v>
      </c>
      <c r="AI870" s="20">
        <f>IFERROR(VLOOKUP($E870,INPUTS!$A$44:$G$103,7,0),SCENARIOS!$N$24)</f>
        <v>0.25</v>
      </c>
      <c r="AJ870" s="15">
        <f t="shared" si="1000"/>
        <v>29574.9680018913</v>
      </c>
      <c r="AL870" t="str">
        <f t="shared" si="1003"/>
        <v>N</v>
      </c>
      <c r="AM870" s="21">
        <f t="shared" si="1004"/>
        <v>118299.872007565</v>
      </c>
    </row>
    <row r="871" ht="15" customHeight="1" spans="1:39">
      <c r="A871" s="24" t="s">
        <v>2621</v>
      </c>
      <c r="B871" s="52" t="s">
        <v>687</v>
      </c>
      <c r="C871" s="52" t="s">
        <v>688</v>
      </c>
      <c r="D871" s="52" t="s">
        <v>929</v>
      </c>
      <c r="E871" s="10" t="s">
        <v>690</v>
      </c>
      <c r="F871" s="52" t="s">
        <v>689</v>
      </c>
      <c r="G871" s="52" t="s">
        <v>177</v>
      </c>
      <c r="H871" s="52" t="s">
        <v>819</v>
      </c>
      <c r="I871" s="52" t="s">
        <v>575</v>
      </c>
      <c r="J871" s="52" t="s">
        <v>173</v>
      </c>
      <c r="K871" s="52" t="s">
        <v>931</v>
      </c>
      <c r="L871" s="53" t="s">
        <v>1599</v>
      </c>
      <c r="M871" s="13">
        <v>2529</v>
      </c>
      <c r="N871" s="14">
        <f t="shared" si="1001"/>
        <v>6.92876712328767</v>
      </c>
      <c r="O871" s="15">
        <v>1680</v>
      </c>
      <c r="P871" s="15">
        <f t="shared" si="970"/>
        <v>4248720</v>
      </c>
      <c r="Q871" s="16">
        <f>IFERROR(VLOOKUP(G871,SCENARIOS!$A$13:$E$18,3,0),0.025)</f>
        <v>0.045</v>
      </c>
      <c r="R871" s="52">
        <f>IFERROR(VLOOKUP(L871,INPUTS!$A$107:$B$120,2,0),0.0082)</f>
        <v>0.0082</v>
      </c>
      <c r="S871" s="52">
        <f t="shared" si="971"/>
        <v>13.776</v>
      </c>
      <c r="T871" s="15">
        <f t="shared" si="972"/>
        <v>34839.504</v>
      </c>
      <c r="U871" s="15">
        <f>T871/INPUTS!$B$7*1000</f>
        <v>43549380</v>
      </c>
      <c r="V871" s="15">
        <f>T871*INPUTS!$B$6</f>
        <v>110092.83264</v>
      </c>
      <c r="W871" s="54" t="s">
        <v>521</v>
      </c>
      <c r="X871" s="54" t="s">
        <v>396</v>
      </c>
      <c r="Y871" s="67">
        <f>IFERROR(VLOOKUP(E871,INPUTS!$A$44:$B$103,2,0),0)</f>
        <v>0</v>
      </c>
      <c r="Z871" s="15">
        <f t="shared" si="997"/>
        <v>0</v>
      </c>
      <c r="AA871" s="20">
        <f>IFERROR(VLOOKUP(E871,INPUTS!$A$44:$C$103,3,0),SCENARIOS!$J$24)</f>
        <v>0.01</v>
      </c>
      <c r="AB871" s="15">
        <f t="shared" ref="AB871:AF871" si="1038">$T871*AA871*(1+$Q871)^AB$2</f>
        <v>434.163606015938</v>
      </c>
      <c r="AC871" s="20">
        <f>IFERROR(VLOOKUP($E871,INPUTS!$A$44:$G$103,4,0),SCENARIOS!$K$24)</f>
        <v>0.05</v>
      </c>
      <c r="AD871" s="15">
        <f t="shared" si="1038"/>
        <v>2705.23421901704</v>
      </c>
      <c r="AE871" s="20">
        <f>IFERROR(VLOOKUP($E871,INPUTS!$A$44:$G$103,5,0),SCENARIOS!$L$24)</f>
        <v>0.1</v>
      </c>
      <c r="AF871" s="15">
        <f t="shared" si="1038"/>
        <v>6742.4280417204</v>
      </c>
      <c r="AG871" s="20">
        <f>IFERROR(VLOOKUP($E871,INPUTS!$A$44:$G$103,6,0),SCENARIOS!$M$24)</f>
        <v>0.2</v>
      </c>
      <c r="AH871" s="15">
        <f t="shared" si="999"/>
        <v>16804.5840830358</v>
      </c>
      <c r="AI871" s="20">
        <f>IFERROR(VLOOKUP($E871,INPUTS!$A$44:$G$103,7,0),SCENARIOS!$N$24)</f>
        <v>0.25</v>
      </c>
      <c r="AJ871" s="15">
        <f t="shared" si="1000"/>
        <v>26176.9614425654</v>
      </c>
      <c r="AL871" t="str">
        <f t="shared" si="1003"/>
        <v>N</v>
      </c>
      <c r="AM871" s="21">
        <f t="shared" si="1004"/>
        <v>104707.845770262</v>
      </c>
    </row>
    <row r="872" ht="15" customHeight="1" spans="1:39">
      <c r="A872" s="6" t="s">
        <v>2622</v>
      </c>
      <c r="B872" s="52" t="s">
        <v>687</v>
      </c>
      <c r="C872" s="52" t="s">
        <v>688</v>
      </c>
      <c r="D872" s="52" t="s">
        <v>929</v>
      </c>
      <c r="E872" s="10" t="s">
        <v>690</v>
      </c>
      <c r="F872" s="52" t="s">
        <v>689</v>
      </c>
      <c r="G872" s="52" t="s">
        <v>177</v>
      </c>
      <c r="H872" s="52" t="s">
        <v>576</v>
      </c>
      <c r="I872" s="52" t="s">
        <v>575</v>
      </c>
      <c r="J872" s="52" t="s">
        <v>173</v>
      </c>
      <c r="K872" s="52" t="s">
        <v>931</v>
      </c>
      <c r="L872" s="53" t="s">
        <v>291</v>
      </c>
      <c r="M872" s="13">
        <v>1899</v>
      </c>
      <c r="N872" s="14">
        <f t="shared" si="1001"/>
        <v>5.2027397260274</v>
      </c>
      <c r="O872" s="15">
        <v>2080</v>
      </c>
      <c r="P872" s="15">
        <f t="shared" si="970"/>
        <v>3949920</v>
      </c>
      <c r="Q872" s="16">
        <f>IFERROR(VLOOKUP(G872,SCENARIOS!$A$13:$E$18,3,0),0.025)</f>
        <v>0.045</v>
      </c>
      <c r="R872" s="52">
        <f>IFERROR(VLOOKUP(L872,INPUTS!$A$107:$B$120,2,0),0.0082)</f>
        <v>0.0079</v>
      </c>
      <c r="S872" s="52">
        <f t="shared" si="971"/>
        <v>16.432</v>
      </c>
      <c r="T872" s="15">
        <f t="shared" si="972"/>
        <v>31204.368</v>
      </c>
      <c r="U872" s="15">
        <f>T872/INPUTS!$B$7*1000</f>
        <v>39005460</v>
      </c>
      <c r="V872" s="15">
        <f>T872*INPUTS!$B$6</f>
        <v>98605.80288</v>
      </c>
      <c r="W872" s="54" t="s">
        <v>521</v>
      </c>
      <c r="X872" s="54" t="s">
        <v>396</v>
      </c>
      <c r="Y872" s="67">
        <f>IFERROR(VLOOKUP(E872,INPUTS!$A$44:$B$103,2,0),0)</f>
        <v>0</v>
      </c>
      <c r="Z872" s="15">
        <f t="shared" si="997"/>
        <v>0</v>
      </c>
      <c r="AA872" s="20">
        <f>IFERROR(VLOOKUP(E872,INPUTS!$A$44:$C$103,3,0),SCENARIOS!$J$24)</f>
        <v>0.01</v>
      </c>
      <c r="AB872" s="15">
        <f t="shared" ref="AB872:AF872" si="1039">$T872*AA872*(1+$Q872)^AB$2</f>
        <v>388.863197774812</v>
      </c>
      <c r="AC872" s="20">
        <f>IFERROR(VLOOKUP($E872,INPUTS!$A$44:$G$103,4,0),SCENARIOS!$K$24)</f>
        <v>0.05</v>
      </c>
      <c r="AD872" s="15">
        <f t="shared" si="1039"/>
        <v>2422.97146642502</v>
      </c>
      <c r="AE872" s="20">
        <f>IFERROR(VLOOKUP($E872,INPUTS!$A$44:$G$103,5,0),SCENARIOS!$L$24)</f>
        <v>0.1</v>
      </c>
      <c r="AF872" s="15">
        <f t="shared" si="1039"/>
        <v>6038.92655381554</v>
      </c>
      <c r="AG872" s="20">
        <f>IFERROR(VLOOKUP($E872,INPUTS!$A$44:$G$103,6,0),SCENARIOS!$M$24)</f>
        <v>0.2</v>
      </c>
      <c r="AH872" s="15">
        <f t="shared" si="999"/>
        <v>15051.2023883575</v>
      </c>
      <c r="AI872" s="20">
        <f>IFERROR(VLOOKUP($E872,INPUTS!$A$44:$G$103,7,0),SCENARIOS!$N$24)</f>
        <v>0.25</v>
      </c>
      <c r="AJ872" s="15">
        <f t="shared" si="1000"/>
        <v>23445.6706954158</v>
      </c>
      <c r="AL872" t="str">
        <f t="shared" si="1003"/>
        <v>N</v>
      </c>
      <c r="AM872" s="21">
        <f t="shared" si="1004"/>
        <v>93782.6827816634</v>
      </c>
    </row>
    <row r="873" ht="15" customHeight="1" spans="1:39">
      <c r="A873" s="24" t="s">
        <v>2623</v>
      </c>
      <c r="B873" s="52" t="s">
        <v>687</v>
      </c>
      <c r="C873" s="52" t="s">
        <v>688</v>
      </c>
      <c r="D873" s="52" t="s">
        <v>929</v>
      </c>
      <c r="E873" s="10" t="s">
        <v>690</v>
      </c>
      <c r="F873" s="52" t="s">
        <v>689</v>
      </c>
      <c r="G873" s="52" t="s">
        <v>177</v>
      </c>
      <c r="H873" s="52" t="s">
        <v>1740</v>
      </c>
      <c r="I873" s="52" t="s">
        <v>575</v>
      </c>
      <c r="J873" s="52" t="s">
        <v>173</v>
      </c>
      <c r="K873" s="52" t="s">
        <v>931</v>
      </c>
      <c r="L873" s="53" t="s">
        <v>1599</v>
      </c>
      <c r="M873" s="13">
        <v>1899</v>
      </c>
      <c r="N873" s="14">
        <f t="shared" si="1001"/>
        <v>5.2027397260274</v>
      </c>
      <c r="O873" s="15">
        <v>1830</v>
      </c>
      <c r="P873" s="15">
        <f t="shared" si="970"/>
        <v>3475170</v>
      </c>
      <c r="Q873" s="16">
        <f>IFERROR(VLOOKUP(G873,SCENARIOS!$A$13:$E$18,3,0),0.025)</f>
        <v>0.045</v>
      </c>
      <c r="R873" s="52">
        <f>IFERROR(VLOOKUP(L873,INPUTS!$A$107:$B$120,2,0),0.0082)</f>
        <v>0.0082</v>
      </c>
      <c r="S873" s="52">
        <f t="shared" si="971"/>
        <v>15.006</v>
      </c>
      <c r="T873" s="15">
        <f t="shared" si="972"/>
        <v>28496.394</v>
      </c>
      <c r="U873" s="15">
        <f>T873/INPUTS!$B$7*1000</f>
        <v>35620492.5</v>
      </c>
      <c r="V873" s="15">
        <f>T873*INPUTS!$B$6</f>
        <v>90048.60504</v>
      </c>
      <c r="W873" s="54" t="s">
        <v>521</v>
      </c>
      <c r="X873" s="54" t="s">
        <v>396</v>
      </c>
      <c r="Y873" s="67">
        <f>IFERROR(VLOOKUP(E873,INPUTS!$A$44:$B$103,2,0),0)</f>
        <v>0</v>
      </c>
      <c r="Z873" s="15">
        <f t="shared" si="997"/>
        <v>0</v>
      </c>
      <c r="AA873" s="20">
        <f>IFERROR(VLOOKUP(E873,INPUTS!$A$44:$C$103,3,0),SCENARIOS!$J$24)</f>
        <v>0.01</v>
      </c>
      <c r="AB873" s="15">
        <f t="shared" ref="AB873:AF873" si="1040">$T873*AA873*(1+$Q873)^AB$2</f>
        <v>355.116914910469</v>
      </c>
      <c r="AC873" s="20">
        <f>IFERROR(VLOOKUP($E873,INPUTS!$A$44:$G$103,4,0),SCENARIOS!$K$24)</f>
        <v>0.05</v>
      </c>
      <c r="AD873" s="15">
        <f t="shared" si="1040"/>
        <v>2212.70142558264</v>
      </c>
      <c r="AE873" s="20">
        <f>IFERROR(VLOOKUP($E873,INPUTS!$A$44:$G$103,5,0),SCENARIOS!$L$24)</f>
        <v>0.1</v>
      </c>
      <c r="AF873" s="15">
        <f t="shared" si="1040"/>
        <v>5514.85709996081</v>
      </c>
      <c r="AG873" s="20">
        <f>IFERROR(VLOOKUP($E873,INPUTS!$A$44:$G$103,6,0),SCENARIOS!$M$24)</f>
        <v>0.2</v>
      </c>
      <c r="AH873" s="15">
        <f t="shared" si="999"/>
        <v>13745.0306134185</v>
      </c>
      <c r="AI873" s="20">
        <f>IFERROR(VLOOKUP($E873,INPUTS!$A$44:$G$103,7,0),SCENARIOS!$N$24)</f>
        <v>0.25</v>
      </c>
      <c r="AJ873" s="15">
        <f t="shared" si="1000"/>
        <v>21411.0111036642</v>
      </c>
      <c r="AL873" t="str">
        <f t="shared" si="1003"/>
        <v>N</v>
      </c>
      <c r="AM873" s="21">
        <f t="shared" si="1004"/>
        <v>85644.0444146568</v>
      </c>
    </row>
    <row r="874" ht="15" customHeight="1" spans="1:39">
      <c r="A874" s="6" t="s">
        <v>2624</v>
      </c>
      <c r="B874" s="52" t="s">
        <v>687</v>
      </c>
      <c r="C874" s="52" t="s">
        <v>688</v>
      </c>
      <c r="D874" s="52" t="s">
        <v>929</v>
      </c>
      <c r="E874" s="10" t="s">
        <v>690</v>
      </c>
      <c r="F874" s="52" t="s">
        <v>689</v>
      </c>
      <c r="G874" s="52" t="s">
        <v>177</v>
      </c>
      <c r="H874" s="52" t="s">
        <v>529</v>
      </c>
      <c r="I874" s="52" t="s">
        <v>528</v>
      </c>
      <c r="J874" s="52" t="s">
        <v>173</v>
      </c>
      <c r="K874" s="52" t="s">
        <v>931</v>
      </c>
      <c r="L874" s="53" t="s">
        <v>291</v>
      </c>
      <c r="M874" s="13">
        <v>1265</v>
      </c>
      <c r="N874" s="14">
        <f t="shared" si="1001"/>
        <v>3.46575342465753</v>
      </c>
      <c r="O874" s="15">
        <v>5300</v>
      </c>
      <c r="P874" s="15">
        <f t="shared" si="970"/>
        <v>6704500</v>
      </c>
      <c r="Q874" s="16">
        <f>IFERROR(VLOOKUP(G874,SCENARIOS!$A$13:$E$18,3,0),0.025)</f>
        <v>0.045</v>
      </c>
      <c r="R874" s="52">
        <f>IFERROR(VLOOKUP(L874,INPUTS!$A$107:$B$120,2,0),0.0082)</f>
        <v>0.0079</v>
      </c>
      <c r="S874" s="52">
        <f t="shared" si="971"/>
        <v>41.87</v>
      </c>
      <c r="T874" s="15">
        <f t="shared" si="972"/>
        <v>52965.55</v>
      </c>
      <c r="U874" s="15">
        <f>T874/INPUTS!$B$7*1000</f>
        <v>66206937.5</v>
      </c>
      <c r="V874" s="15">
        <f>T874*INPUTS!$B$6</f>
        <v>167371.138</v>
      </c>
      <c r="W874" s="54" t="s">
        <v>396</v>
      </c>
      <c r="X874" s="54" t="s">
        <v>396</v>
      </c>
      <c r="Y874" s="67">
        <f>IFERROR(VLOOKUP(E874,INPUTS!$A$44:$B$103,2,0),0)</f>
        <v>0</v>
      </c>
      <c r="Z874" s="15">
        <f t="shared" si="997"/>
        <v>0</v>
      </c>
      <c r="AA874" s="20">
        <f>IFERROR(VLOOKUP(E874,INPUTS!$A$44:$C$103,3,0),SCENARIOS!$J$24)</f>
        <v>0.01</v>
      </c>
      <c r="AB874" s="15">
        <f t="shared" ref="AB874:AF874" si="1041">$T874*AA874*(1+$Q874)^AB$2</f>
        <v>660.047117278635</v>
      </c>
      <c r="AC874" s="20">
        <f>IFERROR(VLOOKUP($E874,INPUTS!$A$44:$G$103,4,0),SCENARIOS!$K$24)</f>
        <v>0.05</v>
      </c>
      <c r="AD874" s="15">
        <f t="shared" si="1041"/>
        <v>4112.69397776324</v>
      </c>
      <c r="AE874" s="20">
        <f>IFERROR(VLOOKUP($E874,INPUTS!$A$44:$G$103,5,0),SCENARIOS!$L$24)</f>
        <v>0.1</v>
      </c>
      <c r="AF874" s="15">
        <f t="shared" si="1041"/>
        <v>10250.3299003667</v>
      </c>
      <c r="AG874" s="20">
        <f>IFERROR(VLOOKUP($E874,INPUTS!$A$44:$G$103,6,0),SCENARIOS!$M$24)</f>
        <v>0.2</v>
      </c>
      <c r="AH874" s="15">
        <f t="shared" si="999"/>
        <v>25547.5519536453</v>
      </c>
      <c r="AI874" s="20">
        <f>IFERROR(VLOOKUP($E874,INPUTS!$A$44:$G$103,7,0),SCENARIOS!$N$24)</f>
        <v>0.25</v>
      </c>
      <c r="AJ874" s="15">
        <f t="shared" si="1000"/>
        <v>39796.1222448595</v>
      </c>
      <c r="AL874" t="str">
        <f t="shared" si="1003"/>
        <v>N</v>
      </c>
      <c r="AM874" s="21">
        <f t="shared" si="1004"/>
        <v>159184.488979438</v>
      </c>
    </row>
    <row r="875" ht="15" customHeight="1" spans="1:39">
      <c r="A875" s="24" t="s">
        <v>2625</v>
      </c>
      <c r="B875" s="52" t="s">
        <v>687</v>
      </c>
      <c r="C875" s="52" t="s">
        <v>688</v>
      </c>
      <c r="D875" s="52" t="s">
        <v>929</v>
      </c>
      <c r="E875" s="10" t="s">
        <v>690</v>
      </c>
      <c r="F875" s="52" t="s">
        <v>689</v>
      </c>
      <c r="G875" s="52" t="s">
        <v>177</v>
      </c>
      <c r="H875" s="52" t="s">
        <v>545</v>
      </c>
      <c r="I875" s="52" t="s">
        <v>544</v>
      </c>
      <c r="J875" s="52" t="s">
        <v>173</v>
      </c>
      <c r="K875" s="52" t="s">
        <v>931</v>
      </c>
      <c r="L875" s="53" t="s">
        <v>291</v>
      </c>
      <c r="M875" s="13">
        <v>1265</v>
      </c>
      <c r="N875" s="14">
        <f t="shared" si="1001"/>
        <v>3.46575342465753</v>
      </c>
      <c r="O875" s="15">
        <v>4580</v>
      </c>
      <c r="P875" s="15">
        <f t="shared" si="970"/>
        <v>5793700</v>
      </c>
      <c r="Q875" s="16">
        <f>IFERROR(VLOOKUP(G875,SCENARIOS!$A$13:$E$18,3,0),0.025)</f>
        <v>0.045</v>
      </c>
      <c r="R875" s="52">
        <f>IFERROR(VLOOKUP(L875,INPUTS!$A$107:$B$120,2,0),0.0082)</f>
        <v>0.0079</v>
      </c>
      <c r="S875" s="52">
        <f t="shared" si="971"/>
        <v>36.182</v>
      </c>
      <c r="T875" s="15">
        <f t="shared" si="972"/>
        <v>45770.23</v>
      </c>
      <c r="U875" s="15">
        <f>T875/INPUTS!$B$7*1000</f>
        <v>57212787.5</v>
      </c>
      <c r="V875" s="15">
        <f>T875*INPUTS!$B$6</f>
        <v>144633.9268</v>
      </c>
      <c r="W875" s="54" t="s">
        <v>396</v>
      </c>
      <c r="X875" s="54" t="s">
        <v>396</v>
      </c>
      <c r="Y875" s="67">
        <f>IFERROR(VLOOKUP(E875,INPUTS!$A$44:$B$103,2,0),0)</f>
        <v>0</v>
      </c>
      <c r="Z875" s="15">
        <f t="shared" si="997"/>
        <v>0</v>
      </c>
      <c r="AA875" s="20">
        <f>IFERROR(VLOOKUP(E875,INPUTS!$A$44:$C$103,3,0),SCENARIOS!$J$24)</f>
        <v>0.01</v>
      </c>
      <c r="AB875" s="15">
        <f t="shared" ref="AB875:AF875" si="1042">$T875*AA875*(1+$Q875)^AB$2</f>
        <v>570.380339082292</v>
      </c>
      <c r="AC875" s="20">
        <f>IFERROR(VLOOKUP($E875,INPUTS!$A$44:$G$103,4,0),SCENARIOS!$K$24)</f>
        <v>0.05</v>
      </c>
      <c r="AD875" s="15">
        <f t="shared" si="1042"/>
        <v>3553.98838078408</v>
      </c>
      <c r="AE875" s="20">
        <f>IFERROR(VLOOKUP($E875,INPUTS!$A$44:$G$103,5,0),SCENARIOS!$L$24)</f>
        <v>0.1</v>
      </c>
      <c r="AF875" s="15">
        <f t="shared" si="1042"/>
        <v>8857.83225352439</v>
      </c>
      <c r="AG875" s="20">
        <f>IFERROR(VLOOKUP($E875,INPUTS!$A$44:$G$103,6,0),SCENARIOS!$M$24)</f>
        <v>0.2</v>
      </c>
      <c r="AH875" s="15">
        <f t="shared" si="999"/>
        <v>22076.9411222067</v>
      </c>
      <c r="AI875" s="20">
        <f>IFERROR(VLOOKUP($E875,INPUTS!$A$44:$G$103,7,0),SCENARIOS!$N$24)</f>
        <v>0.25</v>
      </c>
      <c r="AJ875" s="15">
        <f t="shared" si="1000"/>
        <v>34389.8565814069</v>
      </c>
      <c r="AL875" t="str">
        <f t="shared" si="1003"/>
        <v>N</v>
      </c>
      <c r="AM875" s="21">
        <f t="shared" si="1004"/>
        <v>137559.426325628</v>
      </c>
    </row>
    <row r="876" ht="15" customHeight="1" spans="1:39">
      <c r="A876" s="6" t="s">
        <v>2626</v>
      </c>
      <c r="B876" s="52" t="s">
        <v>687</v>
      </c>
      <c r="C876" s="52" t="s">
        <v>688</v>
      </c>
      <c r="D876" s="52" t="s">
        <v>929</v>
      </c>
      <c r="E876" s="10" t="s">
        <v>690</v>
      </c>
      <c r="F876" s="52" t="s">
        <v>689</v>
      </c>
      <c r="G876" s="52" t="s">
        <v>177</v>
      </c>
      <c r="H876" s="52" t="s">
        <v>640</v>
      </c>
      <c r="I876" s="52" t="s">
        <v>639</v>
      </c>
      <c r="J876" s="52" t="s">
        <v>1852</v>
      </c>
      <c r="K876" s="52" t="s">
        <v>931</v>
      </c>
      <c r="L876" s="53" t="s">
        <v>1599</v>
      </c>
      <c r="M876" s="13">
        <v>1265</v>
      </c>
      <c r="N876" s="14">
        <f t="shared" si="1001"/>
        <v>3.46575342465753</v>
      </c>
      <c r="O876" s="15">
        <v>3290</v>
      </c>
      <c r="P876" s="15">
        <f t="shared" ref="P876:P939" si="1043">M876*O876</f>
        <v>4161850</v>
      </c>
      <c r="Q876" s="16">
        <f>IFERROR(VLOOKUP(G876,SCENARIOS!$A$13:$E$18,3,0),0.025)</f>
        <v>0.045</v>
      </c>
      <c r="R876" s="52">
        <f>IFERROR(VLOOKUP(L876,INPUTS!$A$107:$B$120,2,0),0.0082)</f>
        <v>0.0082</v>
      </c>
      <c r="S876" s="52">
        <f t="shared" ref="S876:S939" si="1044">O876*R876</f>
        <v>26.978</v>
      </c>
      <c r="T876" s="15">
        <f t="shared" ref="T876:T939" si="1045">M876*S876</f>
        <v>34127.17</v>
      </c>
      <c r="U876" s="15">
        <f>T876/INPUTS!$B$7*1000</f>
        <v>42658962.5</v>
      </c>
      <c r="V876" s="15">
        <f>T876*INPUTS!$B$6</f>
        <v>107841.8572</v>
      </c>
      <c r="W876" s="54" t="s">
        <v>396</v>
      </c>
      <c r="X876" s="54" t="s">
        <v>396</v>
      </c>
      <c r="Y876" s="67">
        <f>IFERROR(VLOOKUP(E876,INPUTS!$A$44:$B$103,2,0),0)</f>
        <v>0</v>
      </c>
      <c r="Z876" s="15">
        <f t="shared" si="997"/>
        <v>0</v>
      </c>
      <c r="AA876" s="20">
        <f>IFERROR(VLOOKUP(E876,INPUTS!$A$44:$C$103,3,0),SCENARIOS!$J$24)</f>
        <v>0.01</v>
      </c>
      <c r="AB876" s="15">
        <f t="shared" ref="AB876:AF876" si="1046">$T876*AA876*(1+$Q876)^AB$2</f>
        <v>425.286628372176</v>
      </c>
      <c r="AC876" s="20">
        <f>IFERROR(VLOOKUP($E876,INPUTS!$A$44:$G$103,4,0),SCENARIOS!$K$24)</f>
        <v>0.05</v>
      </c>
      <c r="AD876" s="15">
        <f t="shared" si="1046"/>
        <v>2649.92257301401</v>
      </c>
      <c r="AE876" s="20">
        <f>IFERROR(VLOOKUP($E876,INPUTS!$A$44:$G$103,5,0),SCENARIOS!$L$24)</f>
        <v>0.1</v>
      </c>
      <c r="AF876" s="15">
        <f t="shared" si="1046"/>
        <v>6604.57129333871</v>
      </c>
      <c r="AG876" s="20">
        <f>IFERROR(VLOOKUP($E876,INPUTS!$A$44:$G$103,6,0),SCENARIOS!$M$24)</f>
        <v>0.2</v>
      </c>
      <c r="AH876" s="15">
        <f t="shared" si="999"/>
        <v>16460.9949034021</v>
      </c>
      <c r="AI876" s="20">
        <f>IFERROR(VLOOKUP($E876,INPUTS!$A$44:$G$103,7,0),SCENARIOS!$N$24)</f>
        <v>0.25</v>
      </c>
      <c r="AJ876" s="15">
        <f t="shared" si="1000"/>
        <v>25641.7431555247</v>
      </c>
      <c r="AL876" t="str">
        <f t="shared" si="1003"/>
        <v>N</v>
      </c>
      <c r="AM876" s="21">
        <f t="shared" si="1004"/>
        <v>102566.972622099</v>
      </c>
    </row>
    <row r="877" ht="15" customHeight="1" spans="1:39">
      <c r="A877" s="24" t="s">
        <v>2627</v>
      </c>
      <c r="B877" s="52" t="s">
        <v>633</v>
      </c>
      <c r="C877" s="52" t="s">
        <v>634</v>
      </c>
      <c r="D877" s="52" t="s">
        <v>929</v>
      </c>
      <c r="E877" s="10" t="s">
        <v>636</v>
      </c>
      <c r="F877" s="52" t="s">
        <v>635</v>
      </c>
      <c r="G877" s="52" t="s">
        <v>177</v>
      </c>
      <c r="H877" s="52" t="s">
        <v>203</v>
      </c>
      <c r="I877" s="52" t="s">
        <v>399</v>
      </c>
      <c r="J877" s="52" t="s">
        <v>165</v>
      </c>
      <c r="K877" s="52" t="s">
        <v>931</v>
      </c>
      <c r="L877" s="53" t="s">
        <v>1581</v>
      </c>
      <c r="M877" s="13">
        <v>1246</v>
      </c>
      <c r="N877" s="14">
        <f t="shared" si="1001"/>
        <v>3.41369863013699</v>
      </c>
      <c r="O877" s="15">
        <v>4360</v>
      </c>
      <c r="P877" s="15">
        <f t="shared" si="1043"/>
        <v>5432560</v>
      </c>
      <c r="Q877" s="16">
        <f>IFERROR(VLOOKUP(G877,SCENARIOS!$A$13:$E$18,3,0),0.025)</f>
        <v>0.045</v>
      </c>
      <c r="R877" s="52">
        <f>IFERROR(VLOOKUP(L877,INPUTS!$A$107:$B$120,2,0),0.0082)</f>
        <v>0.0082</v>
      </c>
      <c r="S877" s="52">
        <f t="shared" si="1044"/>
        <v>35.752</v>
      </c>
      <c r="T877" s="15">
        <f t="shared" si="1045"/>
        <v>44546.992</v>
      </c>
      <c r="U877" s="15">
        <f>T877/INPUTS!$B$7*1000</f>
        <v>55683740</v>
      </c>
      <c r="V877" s="15">
        <f>T877*INPUTS!$B$6</f>
        <v>140768.49472</v>
      </c>
      <c r="W877" s="54" t="s">
        <v>396</v>
      </c>
      <c r="X877" s="54" t="s">
        <v>396</v>
      </c>
      <c r="Y877" s="67">
        <f>IFERROR(VLOOKUP(E877,INPUTS!$A$44:$B$103,2,0),0)</f>
        <v>0</v>
      </c>
      <c r="Z877" s="15">
        <f t="shared" si="997"/>
        <v>0</v>
      </c>
      <c r="AA877" s="20">
        <f>IFERROR(VLOOKUP(E877,INPUTS!$A$44:$C$103,3,0),SCENARIOS!$J$24)</f>
        <v>0.01</v>
      </c>
      <c r="AB877" s="15">
        <f t="shared" ref="AB877:AF877" si="1047">$T877*AA877*(1+$Q877)^AB$2</f>
        <v>555.136568071782</v>
      </c>
      <c r="AC877" s="20">
        <f>IFERROR(VLOOKUP($E877,INPUTS!$A$44:$G$103,4,0),SCENARIOS!$K$24)</f>
        <v>0.05</v>
      </c>
      <c r="AD877" s="15">
        <f t="shared" si="1047"/>
        <v>3459.005820309</v>
      </c>
      <c r="AE877" s="20">
        <f>IFERROR(VLOOKUP($E877,INPUTS!$A$44:$G$103,5,0),SCENARIOS!$L$24)</f>
        <v>0.1</v>
      </c>
      <c r="AF877" s="15">
        <f t="shared" si="1047"/>
        <v>8621.1011510122</v>
      </c>
      <c r="AG877" s="20">
        <f>IFERROR(VLOOKUP($E877,INPUTS!$A$44:$G$103,6,0),SCENARIOS!$M$24)</f>
        <v>0.2</v>
      </c>
      <c r="AH877" s="15">
        <f t="shared" si="999"/>
        <v>21486.9210741439</v>
      </c>
      <c r="AI877" s="20">
        <f>IFERROR(VLOOKUP($E877,INPUTS!$A$44:$G$103,7,0),SCENARIOS!$N$24)</f>
        <v>0.25</v>
      </c>
      <c r="AJ877" s="15">
        <f t="shared" si="1000"/>
        <v>33470.7661729705</v>
      </c>
      <c r="AL877" t="str">
        <f t="shared" si="1003"/>
        <v>Y</v>
      </c>
      <c r="AM877" s="21">
        <f t="shared" si="1004"/>
        <v>133883.064691882</v>
      </c>
    </row>
    <row r="878" ht="15" customHeight="1" spans="1:39">
      <c r="A878" s="6" t="s">
        <v>2628</v>
      </c>
      <c r="B878" s="52" t="s">
        <v>633</v>
      </c>
      <c r="C878" s="52" t="s">
        <v>634</v>
      </c>
      <c r="D878" s="52" t="s">
        <v>929</v>
      </c>
      <c r="E878" s="10" t="s">
        <v>636</v>
      </c>
      <c r="F878" s="52" t="s">
        <v>635</v>
      </c>
      <c r="G878" s="52" t="s">
        <v>177</v>
      </c>
      <c r="H878" s="52" t="s">
        <v>200</v>
      </c>
      <c r="I878" s="52" t="s">
        <v>391</v>
      </c>
      <c r="J878" s="52" t="s">
        <v>165</v>
      </c>
      <c r="K878" s="52" t="s">
        <v>931</v>
      </c>
      <c r="L878" s="53" t="s">
        <v>1687</v>
      </c>
      <c r="M878" s="13">
        <v>1246</v>
      </c>
      <c r="N878" s="14">
        <f t="shared" si="1001"/>
        <v>3.41369863013699</v>
      </c>
      <c r="O878" s="15">
        <v>4210</v>
      </c>
      <c r="P878" s="15">
        <f t="shared" si="1043"/>
        <v>5245660</v>
      </c>
      <c r="Q878" s="16">
        <f>IFERROR(VLOOKUP(G878,SCENARIOS!$A$13:$E$18,3,0),0.025)</f>
        <v>0.045</v>
      </c>
      <c r="R878" s="52">
        <f>IFERROR(VLOOKUP(L878,INPUTS!$A$107:$B$120,2,0),0.0082)</f>
        <v>0.0082</v>
      </c>
      <c r="S878" s="52">
        <f t="shared" si="1044"/>
        <v>34.522</v>
      </c>
      <c r="T878" s="15">
        <f t="shared" si="1045"/>
        <v>43014.412</v>
      </c>
      <c r="U878" s="15">
        <f>T878/INPUTS!$B$7*1000</f>
        <v>53768015</v>
      </c>
      <c r="V878" s="15">
        <f>T878*INPUTS!$B$6</f>
        <v>135925.54192</v>
      </c>
      <c r="W878" s="54" t="s">
        <v>396</v>
      </c>
      <c r="X878" s="54" t="s">
        <v>396</v>
      </c>
      <c r="Y878" s="67">
        <f>IFERROR(VLOOKUP(E878,INPUTS!$A$44:$B$103,2,0),0)</f>
        <v>0</v>
      </c>
      <c r="Z878" s="15">
        <f t="shared" si="997"/>
        <v>0</v>
      </c>
      <c r="AA878" s="20">
        <f>IFERROR(VLOOKUP(E878,INPUTS!$A$44:$C$103,3,0),SCENARIOS!$J$24)</f>
        <v>0.01</v>
      </c>
      <c r="AB878" s="15">
        <f t="shared" ref="AB878:AF878" si="1048">$T878*AA878*(1+$Q878)^AB$2</f>
        <v>536.037832931698</v>
      </c>
      <c r="AC878" s="20">
        <f>IFERROR(VLOOKUP($E878,INPUTS!$A$44:$G$103,4,0),SCENARIOS!$K$24)</f>
        <v>0.05</v>
      </c>
      <c r="AD878" s="15">
        <f t="shared" si="1048"/>
        <v>3340.00332649103</v>
      </c>
      <c r="AE878" s="20">
        <f>IFERROR(VLOOKUP($E878,INPUTS!$A$44:$G$103,5,0),SCENARIOS!$L$24)</f>
        <v>0.1</v>
      </c>
      <c r="AF878" s="15">
        <f t="shared" si="1048"/>
        <v>8324.50363434894</v>
      </c>
      <c r="AG878" s="20">
        <f>IFERROR(VLOOKUP($E878,INPUTS!$A$44:$G$103,6,0),SCENARIOS!$M$24)</f>
        <v>0.2</v>
      </c>
      <c r="AH878" s="15">
        <f t="shared" si="999"/>
        <v>20747.6921381069</v>
      </c>
      <c r="AI878" s="20">
        <f>IFERROR(VLOOKUP($E878,INPUTS!$A$44:$G$103,7,0),SCENARIOS!$N$24)</f>
        <v>0.25</v>
      </c>
      <c r="AJ878" s="15">
        <f t="shared" si="1000"/>
        <v>32319.2489881206</v>
      </c>
      <c r="AL878" t="str">
        <f t="shared" si="1003"/>
        <v>Y</v>
      </c>
      <c r="AM878" s="21">
        <f t="shared" si="1004"/>
        <v>129276.995952483</v>
      </c>
    </row>
    <row r="879" ht="15" customHeight="1" spans="1:39">
      <c r="A879" s="24" t="s">
        <v>2629</v>
      </c>
      <c r="B879" s="52" t="s">
        <v>633</v>
      </c>
      <c r="C879" s="52" t="s">
        <v>634</v>
      </c>
      <c r="D879" s="52" t="s">
        <v>929</v>
      </c>
      <c r="E879" s="10" t="s">
        <v>636</v>
      </c>
      <c r="F879" s="52" t="s">
        <v>635</v>
      </c>
      <c r="G879" s="52" t="s">
        <v>177</v>
      </c>
      <c r="H879" s="52" t="s">
        <v>640</v>
      </c>
      <c r="I879" s="52" t="s">
        <v>639</v>
      </c>
      <c r="J879" s="52" t="s">
        <v>1852</v>
      </c>
      <c r="K879" s="52" t="s">
        <v>931</v>
      </c>
      <c r="L879" s="53" t="s">
        <v>284</v>
      </c>
      <c r="M879" s="13">
        <v>1246</v>
      </c>
      <c r="N879" s="14">
        <f t="shared" si="1001"/>
        <v>3.41369863013699</v>
      </c>
      <c r="O879" s="15">
        <v>3250</v>
      </c>
      <c r="P879" s="15">
        <f t="shared" si="1043"/>
        <v>4049500</v>
      </c>
      <c r="Q879" s="16">
        <f>IFERROR(VLOOKUP(G879,SCENARIOS!$A$13:$E$18,3,0),0.025)</f>
        <v>0.045</v>
      </c>
      <c r="R879" s="52">
        <f>IFERROR(VLOOKUP(L879,INPUTS!$A$107:$B$120,2,0),0.0082)</f>
        <v>0.0041</v>
      </c>
      <c r="S879" s="52">
        <f t="shared" si="1044"/>
        <v>13.325</v>
      </c>
      <c r="T879" s="15">
        <f t="shared" si="1045"/>
        <v>16602.95</v>
      </c>
      <c r="U879" s="15">
        <f>T879/INPUTS!$B$7*1000</f>
        <v>20753687.5</v>
      </c>
      <c r="V879" s="15">
        <f>T879*INPUTS!$B$6</f>
        <v>52465.322</v>
      </c>
      <c r="W879" s="54" t="s">
        <v>396</v>
      </c>
      <c r="X879" s="54" t="s">
        <v>396</v>
      </c>
      <c r="Y879" s="67">
        <f>IFERROR(VLOOKUP(E879,INPUTS!$A$44:$B$103,2,0),0)</f>
        <v>0</v>
      </c>
      <c r="Z879" s="15">
        <f t="shared" si="997"/>
        <v>0</v>
      </c>
      <c r="AA879" s="20">
        <f>IFERROR(VLOOKUP(E879,INPUTS!$A$44:$C$103,3,0),SCENARIOS!$J$24)</f>
        <v>0.01</v>
      </c>
      <c r="AB879" s="15">
        <f t="shared" ref="AB879:AF879" si="1049">$T879*AA879*(1+$Q879)^AB$2</f>
        <v>206.902964017579</v>
      </c>
      <c r="AC879" s="20">
        <f>IFERROR(VLOOKUP($E879,INPUTS!$A$44:$G$103,4,0),SCENARIOS!$K$24)</f>
        <v>0.05</v>
      </c>
      <c r="AD879" s="15">
        <f t="shared" si="1049"/>
        <v>1289.19368302801</v>
      </c>
      <c r="AE879" s="20">
        <f>IFERROR(VLOOKUP($E879,INPUTS!$A$44:$G$103,5,0),SCENARIOS!$L$24)</f>
        <v>0.1</v>
      </c>
      <c r="AF879" s="15">
        <f t="shared" si="1049"/>
        <v>3213.13976385202</v>
      </c>
      <c r="AG879" s="20">
        <f>IFERROR(VLOOKUP($E879,INPUTS!$A$44:$G$103,6,0),SCENARIOS!$M$24)</f>
        <v>0.2</v>
      </c>
      <c r="AH879" s="15">
        <f t="shared" si="999"/>
        <v>8008.31347373483</v>
      </c>
      <c r="AI879" s="20">
        <f>IFERROR(VLOOKUP($E879,INPUTS!$A$44:$G$103,7,0),SCENARIOS!$N$24)</f>
        <v>0.25</v>
      </c>
      <c r="AJ879" s="15">
        <f t="shared" si="1000"/>
        <v>12474.7695025406</v>
      </c>
      <c r="AL879" t="str">
        <f t="shared" si="1003"/>
        <v>N</v>
      </c>
      <c r="AM879" s="21">
        <f t="shared" si="1004"/>
        <v>49899.0780101625</v>
      </c>
    </row>
    <row r="880" ht="15" customHeight="1" spans="1:39">
      <c r="A880" s="6" t="s">
        <v>2630</v>
      </c>
      <c r="B880" s="52" t="s">
        <v>633</v>
      </c>
      <c r="C880" s="52" t="s">
        <v>634</v>
      </c>
      <c r="D880" s="52" t="s">
        <v>929</v>
      </c>
      <c r="E880" s="10" t="s">
        <v>636</v>
      </c>
      <c r="F880" s="52" t="s">
        <v>635</v>
      </c>
      <c r="G880" s="52" t="s">
        <v>177</v>
      </c>
      <c r="H880" s="52" t="s">
        <v>644</v>
      </c>
      <c r="I880" s="52" t="s">
        <v>643</v>
      </c>
      <c r="J880" s="52" t="s">
        <v>1852</v>
      </c>
      <c r="K880" s="52" t="s">
        <v>931</v>
      </c>
      <c r="L880" s="53" t="s">
        <v>1581</v>
      </c>
      <c r="M880" s="13">
        <v>888</v>
      </c>
      <c r="N880" s="14">
        <f t="shared" si="1001"/>
        <v>2.43287671232877</v>
      </c>
      <c r="O880" s="15">
        <v>6660</v>
      </c>
      <c r="P880" s="15">
        <f t="shared" si="1043"/>
        <v>5914080</v>
      </c>
      <c r="Q880" s="16">
        <f>IFERROR(VLOOKUP(G880,SCENARIOS!$A$13:$E$18,3,0),0.025)</f>
        <v>0.045</v>
      </c>
      <c r="R880" s="52">
        <f>IFERROR(VLOOKUP(L880,INPUTS!$A$107:$B$120,2,0),0.0082)</f>
        <v>0.0082</v>
      </c>
      <c r="S880" s="52">
        <f t="shared" si="1044"/>
        <v>54.612</v>
      </c>
      <c r="T880" s="15">
        <f t="shared" si="1045"/>
        <v>48495.456</v>
      </c>
      <c r="U880" s="15">
        <f>T880/INPUTS!$B$7*1000</f>
        <v>60619320</v>
      </c>
      <c r="V880" s="15">
        <f>T880*INPUTS!$B$6</f>
        <v>153245.64096</v>
      </c>
      <c r="W880" s="54" t="s">
        <v>396</v>
      </c>
      <c r="X880" s="54" t="s">
        <v>396</v>
      </c>
      <c r="Y880" s="67">
        <f>IFERROR(VLOOKUP(E880,INPUTS!$A$44:$B$103,2,0),0)</f>
        <v>0</v>
      </c>
      <c r="Z880" s="15">
        <f t="shared" si="997"/>
        <v>0</v>
      </c>
      <c r="AA880" s="20">
        <f>IFERROR(VLOOKUP(E880,INPUTS!$A$44:$C$103,3,0),SCENARIOS!$J$24)</f>
        <v>0.01</v>
      </c>
      <c r="AB880" s="15">
        <f t="shared" ref="AB880:AF880" si="1050">$T880*AA880*(1+$Q880)^AB$2</f>
        <v>604.341613254518</v>
      </c>
      <c r="AC880" s="20">
        <f>IFERROR(VLOOKUP($E880,INPUTS!$A$44:$G$103,4,0),SCENARIOS!$K$24)</f>
        <v>0.05</v>
      </c>
      <c r="AD880" s="15">
        <f t="shared" si="1050"/>
        <v>3765.59801304965</v>
      </c>
      <c r="AE880" s="20">
        <f>IFERROR(VLOOKUP($E880,INPUTS!$A$44:$G$103,5,0),SCENARIOS!$L$24)</f>
        <v>0.1</v>
      </c>
      <c r="AF880" s="15">
        <f t="shared" si="1050"/>
        <v>9385.24045664995</v>
      </c>
      <c r="AG880" s="20">
        <f>IFERROR(VLOOKUP($E880,INPUTS!$A$44:$G$103,6,0),SCENARIOS!$M$24)</f>
        <v>0.2</v>
      </c>
      <c r="AH880" s="15">
        <f t="shared" si="999"/>
        <v>23391.434275217</v>
      </c>
      <c r="AI880" s="20">
        <f>IFERROR(VLOOKUP($E880,INPUTS!$A$44:$G$103,7,0),SCENARIOS!$N$24)</f>
        <v>0.25</v>
      </c>
      <c r="AJ880" s="15">
        <f t="shared" si="1000"/>
        <v>36437.4786119696</v>
      </c>
      <c r="AL880" t="str">
        <f t="shared" si="1003"/>
        <v>N</v>
      </c>
      <c r="AM880" s="21">
        <f t="shared" si="1004"/>
        <v>145749.914447878</v>
      </c>
    </row>
    <row r="881" ht="15" customHeight="1" spans="1:39">
      <c r="A881" s="24" t="s">
        <v>2631</v>
      </c>
      <c r="B881" s="52" t="s">
        <v>633</v>
      </c>
      <c r="C881" s="52" t="s">
        <v>634</v>
      </c>
      <c r="D881" s="52" t="s">
        <v>929</v>
      </c>
      <c r="E881" s="10" t="s">
        <v>636</v>
      </c>
      <c r="F881" s="52" t="s">
        <v>635</v>
      </c>
      <c r="G881" s="52" t="s">
        <v>177</v>
      </c>
      <c r="H881" s="52" t="s">
        <v>819</v>
      </c>
      <c r="I881" s="52" t="s">
        <v>575</v>
      </c>
      <c r="J881" s="52" t="s">
        <v>173</v>
      </c>
      <c r="K881" s="52" t="s">
        <v>931</v>
      </c>
      <c r="L881" s="53" t="s">
        <v>1687</v>
      </c>
      <c r="M881" s="13">
        <v>1246</v>
      </c>
      <c r="N881" s="14">
        <f t="shared" si="1001"/>
        <v>3.41369863013699</v>
      </c>
      <c r="O881" s="15">
        <v>2970</v>
      </c>
      <c r="P881" s="15">
        <f t="shared" si="1043"/>
        <v>3700620</v>
      </c>
      <c r="Q881" s="16">
        <f>IFERROR(VLOOKUP(G881,SCENARIOS!$A$13:$E$18,3,0),0.025)</f>
        <v>0.045</v>
      </c>
      <c r="R881" s="52">
        <f>IFERROR(VLOOKUP(L881,INPUTS!$A$107:$B$120,2,0),0.0082)</f>
        <v>0.0082</v>
      </c>
      <c r="S881" s="52">
        <f t="shared" si="1044"/>
        <v>24.354</v>
      </c>
      <c r="T881" s="15">
        <f t="shared" si="1045"/>
        <v>30345.084</v>
      </c>
      <c r="U881" s="15">
        <f>T881/INPUTS!$B$7*1000</f>
        <v>37931355</v>
      </c>
      <c r="V881" s="15">
        <f>T881*INPUTS!$B$6</f>
        <v>95890.46544</v>
      </c>
      <c r="W881" s="54" t="s">
        <v>521</v>
      </c>
      <c r="X881" s="54" t="s">
        <v>396</v>
      </c>
      <c r="Y881" s="67">
        <f>IFERROR(VLOOKUP(E881,INPUTS!$A$44:$B$103,2,0),0)</f>
        <v>0</v>
      </c>
      <c r="Z881" s="15">
        <f t="shared" si="997"/>
        <v>0</v>
      </c>
      <c r="AA881" s="20">
        <f>IFERROR(VLOOKUP(E881,INPUTS!$A$44:$C$103,3,0),SCENARIOS!$J$24)</f>
        <v>0.01</v>
      </c>
      <c r="AB881" s="15">
        <f t="shared" ref="AB881:AF881" si="1051">$T881*AA881*(1+$Q881)^AB$2</f>
        <v>378.154955773668</v>
      </c>
      <c r="AC881" s="20">
        <f>IFERROR(VLOOKUP($E881,INPUTS!$A$44:$G$103,4,0),SCENARIOS!$K$24)</f>
        <v>0.05</v>
      </c>
      <c r="AD881" s="15">
        <f t="shared" si="1051"/>
        <v>2356.24937759581</v>
      </c>
      <c r="AE881" s="20">
        <f>IFERROR(VLOOKUP($E881,INPUTS!$A$44:$G$103,5,0),SCENARIOS!$L$24)</f>
        <v>0.1</v>
      </c>
      <c r="AF881" s="15">
        <f t="shared" si="1051"/>
        <v>5872.63082993262</v>
      </c>
      <c r="AG881" s="20">
        <f>IFERROR(VLOOKUP($E881,INPUTS!$A$44:$G$103,6,0),SCENARIOS!$M$24)</f>
        <v>0.2</v>
      </c>
      <c r="AH881" s="15">
        <f t="shared" si="999"/>
        <v>14636.7329335338</v>
      </c>
      <c r="AI881" s="20">
        <f>IFERROR(VLOOKUP($E881,INPUTS!$A$44:$G$103,7,0),SCENARIOS!$N$24)</f>
        <v>0.25</v>
      </c>
      <c r="AJ881" s="15">
        <f t="shared" si="1000"/>
        <v>22800.0402600281</v>
      </c>
      <c r="AL881" t="str">
        <f t="shared" si="1003"/>
        <v>N</v>
      </c>
      <c r="AM881" s="21">
        <f t="shared" si="1004"/>
        <v>91200.1610401124</v>
      </c>
    </row>
    <row r="882" ht="15" customHeight="1" spans="1:39">
      <c r="A882" s="6" t="s">
        <v>2632</v>
      </c>
      <c r="B882" s="52" t="s">
        <v>683</v>
      </c>
      <c r="C882" s="52" t="s">
        <v>684</v>
      </c>
      <c r="D882" s="52" t="s">
        <v>929</v>
      </c>
      <c r="E882" s="10" t="s">
        <v>686</v>
      </c>
      <c r="F882" s="52" t="s">
        <v>685</v>
      </c>
      <c r="G882" s="52" t="s">
        <v>177</v>
      </c>
      <c r="H882" s="52" t="s">
        <v>224</v>
      </c>
      <c r="I882" s="52" t="s">
        <v>938</v>
      </c>
      <c r="J882" s="52" t="s">
        <v>165</v>
      </c>
      <c r="K882" s="52" t="s">
        <v>931</v>
      </c>
      <c r="L882" s="53" t="s">
        <v>1914</v>
      </c>
      <c r="M882" s="13">
        <v>315</v>
      </c>
      <c r="N882" s="14">
        <f t="shared" si="1001"/>
        <v>0.863013698630137</v>
      </c>
      <c r="O882" s="15">
        <v>4310</v>
      </c>
      <c r="P882" s="15">
        <f t="shared" si="1043"/>
        <v>1357650</v>
      </c>
      <c r="Q882" s="16">
        <f>IFERROR(VLOOKUP(G882,SCENARIOS!$A$13:$E$18,3,0),0.025)</f>
        <v>0.045</v>
      </c>
      <c r="R882" s="52">
        <f>IFERROR(VLOOKUP(L882,INPUTS!$A$107:$B$120,2,0),0.0082)</f>
        <v>0.0082</v>
      </c>
      <c r="S882" s="52">
        <f t="shared" si="1044"/>
        <v>35.342</v>
      </c>
      <c r="T882" s="15">
        <f t="shared" si="1045"/>
        <v>11132.73</v>
      </c>
      <c r="U882" s="15">
        <f>T882/INPUTS!$B$7*1000</f>
        <v>13915912.5</v>
      </c>
      <c r="V882" s="15">
        <f>T882*INPUTS!$B$6</f>
        <v>35179.4268</v>
      </c>
      <c r="W882" s="54" t="s">
        <v>396</v>
      </c>
      <c r="X882" s="54" t="s">
        <v>396</v>
      </c>
      <c r="Y882" s="67">
        <f>IFERROR(VLOOKUP(E882,INPUTS!$A$44:$B$103,2,0),0)</f>
        <v>0</v>
      </c>
      <c r="Z882" s="15">
        <f t="shared" si="997"/>
        <v>0</v>
      </c>
      <c r="AA882" s="20">
        <f>IFERROR(VLOOKUP(E882,INPUTS!$A$44:$C$103,3,0),SCENARIOS!$J$24)</f>
        <v>0.01</v>
      </c>
      <c r="AB882" s="15">
        <f t="shared" ref="AB882:AF882" si="1052">$T882*AA882*(1+$Q882)^AB$2</f>
        <v>138.734070427691</v>
      </c>
      <c r="AC882" s="20">
        <f>IFERROR(VLOOKUP($E882,INPUTS!$A$44:$G$103,4,0),SCENARIOS!$K$24)</f>
        <v>0.05</v>
      </c>
      <c r="AD882" s="15">
        <f t="shared" si="1052"/>
        <v>864.439463520423</v>
      </c>
      <c r="AE882" s="20">
        <f>IFERROR(VLOOKUP($E882,INPUTS!$A$44:$G$103,5,0),SCENARIOS!$L$24)</f>
        <v>0.1</v>
      </c>
      <c r="AF882" s="15">
        <f t="shared" si="1052"/>
        <v>2154.49769126742</v>
      </c>
      <c r="AG882" s="20">
        <f>IFERROR(VLOOKUP($E882,INPUTS!$A$44:$G$103,6,0),SCENARIOS!$M$24)</f>
        <v>0.2</v>
      </c>
      <c r="AH882" s="15">
        <f t="shared" si="999"/>
        <v>5369.79221514562</v>
      </c>
      <c r="AI882" s="20">
        <f>IFERROR(VLOOKUP($E882,INPUTS!$A$44:$G$103,7,0),SCENARIOS!$N$24)</f>
        <v>0.25</v>
      </c>
      <c r="AJ882" s="15">
        <f t="shared" si="1000"/>
        <v>8364.67258433104</v>
      </c>
      <c r="AL882" t="str">
        <f t="shared" si="1003"/>
        <v>N</v>
      </c>
      <c r="AM882" s="21">
        <f t="shared" si="1004"/>
        <v>33458.6903373242</v>
      </c>
    </row>
    <row r="883" ht="15" customHeight="1" spans="1:39">
      <c r="A883" s="24" t="s">
        <v>2633</v>
      </c>
      <c r="B883" s="52" t="s">
        <v>683</v>
      </c>
      <c r="C883" s="52" t="s">
        <v>684</v>
      </c>
      <c r="D883" s="52" t="s">
        <v>929</v>
      </c>
      <c r="E883" s="10" t="s">
        <v>686</v>
      </c>
      <c r="F883" s="52" t="s">
        <v>685</v>
      </c>
      <c r="G883" s="52" t="s">
        <v>177</v>
      </c>
      <c r="H883" s="52" t="s">
        <v>203</v>
      </c>
      <c r="I883" s="52" t="s">
        <v>399</v>
      </c>
      <c r="J883" s="52" t="s">
        <v>165</v>
      </c>
      <c r="K883" s="52" t="s">
        <v>931</v>
      </c>
      <c r="L883" s="53" t="s">
        <v>282</v>
      </c>
      <c r="M883" s="13">
        <v>315</v>
      </c>
      <c r="N883" s="14">
        <f t="shared" si="1001"/>
        <v>0.863013698630137</v>
      </c>
      <c r="O883" s="15">
        <v>4070</v>
      </c>
      <c r="P883" s="15">
        <f t="shared" si="1043"/>
        <v>1282050</v>
      </c>
      <c r="Q883" s="16">
        <f>IFERROR(VLOOKUP(G883,SCENARIOS!$A$13:$E$18,3,0),0.025)</f>
        <v>0.045</v>
      </c>
      <c r="R883" s="52">
        <f>IFERROR(VLOOKUP(L883,INPUTS!$A$107:$B$120,2,0),0.0082)</f>
        <v>0.0042</v>
      </c>
      <c r="S883" s="52">
        <f t="shared" si="1044"/>
        <v>17.094</v>
      </c>
      <c r="T883" s="15">
        <f t="shared" si="1045"/>
        <v>5384.61</v>
      </c>
      <c r="U883" s="15">
        <f>T883/INPUTS!$B$7*1000</f>
        <v>6730762.5</v>
      </c>
      <c r="V883" s="15">
        <f>T883*INPUTS!$B$6</f>
        <v>17015.3676</v>
      </c>
      <c r="W883" s="54" t="s">
        <v>396</v>
      </c>
      <c r="X883" s="54" t="s">
        <v>396</v>
      </c>
      <c r="Y883" s="67">
        <f>IFERROR(VLOOKUP(E883,INPUTS!$A$44:$B$103,2,0),0)</f>
        <v>0</v>
      </c>
      <c r="Z883" s="15">
        <f t="shared" si="997"/>
        <v>0</v>
      </c>
      <c r="AA883" s="20">
        <f>IFERROR(VLOOKUP(E883,INPUTS!$A$44:$C$103,3,0),SCENARIOS!$J$24)</f>
        <v>0.01</v>
      </c>
      <c r="AB883" s="15">
        <f t="shared" ref="AB883:AF883" si="1053">$T883*AA883*(1+$Q883)^AB$2</f>
        <v>67.1020372330639</v>
      </c>
      <c r="AC883" s="20">
        <f>IFERROR(VLOOKUP($E883,INPUTS!$A$44:$G$103,4,0),SCENARIOS!$K$24)</f>
        <v>0.05</v>
      </c>
      <c r="AD883" s="15">
        <f t="shared" si="1053"/>
        <v>418.106733897858</v>
      </c>
      <c r="AE883" s="20">
        <f>IFERROR(VLOOKUP($E883,INPUTS!$A$44:$G$103,5,0),SCENARIOS!$L$24)</f>
        <v>0.1</v>
      </c>
      <c r="AF883" s="15">
        <f t="shared" si="1053"/>
        <v>1042.0741195893</v>
      </c>
      <c r="AG883" s="20">
        <f>IFERROR(VLOOKUP($E883,INPUTS!$A$44:$G$103,6,0),SCENARIOS!$M$24)</f>
        <v>0.2</v>
      </c>
      <c r="AH883" s="15">
        <f t="shared" si="999"/>
        <v>2597.22789105595</v>
      </c>
      <c r="AI883" s="20">
        <f>IFERROR(VLOOKUP($E883,INPUTS!$A$44:$G$103,7,0),SCENARIOS!$N$24)</f>
        <v>0.25</v>
      </c>
      <c r="AJ883" s="15">
        <f t="shared" si="1000"/>
        <v>4045.77310725355</v>
      </c>
      <c r="AL883" t="str">
        <f t="shared" si="1003"/>
        <v>N</v>
      </c>
      <c r="AM883" s="21">
        <f t="shared" si="1004"/>
        <v>16183.0924290142</v>
      </c>
    </row>
    <row r="884" ht="15" customHeight="1" spans="1:39">
      <c r="A884" s="6" t="s">
        <v>2634</v>
      </c>
      <c r="B884" s="52" t="s">
        <v>683</v>
      </c>
      <c r="C884" s="52" t="s">
        <v>684</v>
      </c>
      <c r="D884" s="52" t="s">
        <v>929</v>
      </c>
      <c r="E884" s="10" t="s">
        <v>686</v>
      </c>
      <c r="F884" s="52" t="s">
        <v>685</v>
      </c>
      <c r="G884" s="52" t="s">
        <v>177</v>
      </c>
      <c r="H884" s="52" t="s">
        <v>200</v>
      </c>
      <c r="I884" s="52" t="s">
        <v>391</v>
      </c>
      <c r="J884" s="52" t="s">
        <v>165</v>
      </c>
      <c r="K884" s="52" t="s">
        <v>931</v>
      </c>
      <c r="L884" s="53" t="s">
        <v>282</v>
      </c>
      <c r="M884" s="13">
        <v>224</v>
      </c>
      <c r="N884" s="14">
        <f t="shared" si="1001"/>
        <v>0.613698630136986</v>
      </c>
      <c r="O884" s="15">
        <v>3930</v>
      </c>
      <c r="P884" s="15">
        <f t="shared" si="1043"/>
        <v>880320</v>
      </c>
      <c r="Q884" s="16">
        <f>IFERROR(VLOOKUP(G884,SCENARIOS!$A$13:$E$18,3,0),0.025)</f>
        <v>0.045</v>
      </c>
      <c r="R884" s="52">
        <f>IFERROR(VLOOKUP(L884,INPUTS!$A$107:$B$120,2,0),0.0082)</f>
        <v>0.0042</v>
      </c>
      <c r="S884" s="52">
        <f t="shared" si="1044"/>
        <v>16.506</v>
      </c>
      <c r="T884" s="15">
        <f t="shared" si="1045"/>
        <v>3697.344</v>
      </c>
      <c r="U884" s="15">
        <f>T884/INPUTS!$B$7*1000</f>
        <v>4621680</v>
      </c>
      <c r="V884" s="15">
        <f>T884*INPUTS!$B$6</f>
        <v>11683.60704</v>
      </c>
      <c r="W884" s="54" t="s">
        <v>396</v>
      </c>
      <c r="X884" s="54" t="s">
        <v>396</v>
      </c>
      <c r="Y884" s="67">
        <f>IFERROR(VLOOKUP(E884,INPUTS!$A$44:$B$103,2,0),0)</f>
        <v>0</v>
      </c>
      <c r="Z884" s="15">
        <f t="shared" si="997"/>
        <v>0</v>
      </c>
      <c r="AA884" s="20">
        <f>IFERROR(VLOOKUP(E884,INPUTS!$A$44:$C$103,3,0),SCENARIOS!$J$24)</f>
        <v>0.01</v>
      </c>
      <c r="AB884" s="15">
        <f t="shared" ref="AB884:AF884" si="1054">$T884*AA884*(1+$Q884)^AB$2</f>
        <v>46.0756331009015</v>
      </c>
      <c r="AC884" s="20">
        <f>IFERROR(VLOOKUP($E884,INPUTS!$A$44:$G$103,4,0),SCENARIOS!$K$24)</f>
        <v>0.05</v>
      </c>
      <c r="AD884" s="15">
        <f t="shared" si="1054"/>
        <v>287.09310868138</v>
      </c>
      <c r="AE884" s="20">
        <f>IFERROR(VLOOKUP($E884,INPUTS!$A$44:$G$103,5,0),SCENARIOS!$L$24)</f>
        <v>0.1</v>
      </c>
      <c r="AF884" s="15">
        <f t="shared" si="1054"/>
        <v>715.540492926841</v>
      </c>
      <c r="AG884" s="20">
        <f>IFERROR(VLOOKUP($E884,INPUTS!$A$44:$G$103,6,0),SCENARIOS!$M$24)</f>
        <v>0.2</v>
      </c>
      <c r="AH884" s="15">
        <f t="shared" si="999"/>
        <v>1783.38727588969</v>
      </c>
      <c r="AI884" s="20">
        <f>IFERROR(VLOOKUP($E884,INPUTS!$A$44:$G$103,7,0),SCENARIOS!$N$24)</f>
        <v>0.25</v>
      </c>
      <c r="AJ884" s="15">
        <f t="shared" si="1000"/>
        <v>2778.03126381767</v>
      </c>
      <c r="AL884" t="str">
        <f t="shared" si="1003"/>
        <v>N</v>
      </c>
      <c r="AM884" s="21">
        <f t="shared" si="1004"/>
        <v>11112.1250552707</v>
      </c>
    </row>
    <row r="885" ht="15" customHeight="1" spans="1:39">
      <c r="A885" s="24" t="s">
        <v>2635</v>
      </c>
      <c r="B885" s="52" t="s">
        <v>683</v>
      </c>
      <c r="C885" s="52" t="s">
        <v>684</v>
      </c>
      <c r="D885" s="52" t="s">
        <v>929</v>
      </c>
      <c r="E885" s="10" t="s">
        <v>686</v>
      </c>
      <c r="F885" s="52" t="s">
        <v>685</v>
      </c>
      <c r="G885" s="52" t="s">
        <v>177</v>
      </c>
      <c r="H885" s="52" t="s">
        <v>245</v>
      </c>
      <c r="I885" s="52" t="s">
        <v>930</v>
      </c>
      <c r="J885" s="52" t="s">
        <v>169</v>
      </c>
      <c r="K885" s="52" t="s">
        <v>931</v>
      </c>
      <c r="L885" s="53" t="s">
        <v>1914</v>
      </c>
      <c r="M885" s="13">
        <v>224</v>
      </c>
      <c r="N885" s="14">
        <f t="shared" si="1001"/>
        <v>0.613698630136986</v>
      </c>
      <c r="O885" s="15">
        <v>9640</v>
      </c>
      <c r="P885" s="15">
        <f t="shared" si="1043"/>
        <v>2159360</v>
      </c>
      <c r="Q885" s="16">
        <f>IFERROR(VLOOKUP(G885,SCENARIOS!$A$13:$E$18,3,0),0.025)</f>
        <v>0.045</v>
      </c>
      <c r="R885" s="52">
        <f>IFERROR(VLOOKUP(L885,INPUTS!$A$107:$B$120,2,0),0.0082)</f>
        <v>0.0082</v>
      </c>
      <c r="S885" s="52">
        <f t="shared" si="1044"/>
        <v>79.048</v>
      </c>
      <c r="T885" s="15">
        <f t="shared" si="1045"/>
        <v>17706.752</v>
      </c>
      <c r="U885" s="15">
        <f>T885/INPUTS!$B$7*1000</f>
        <v>22133440</v>
      </c>
      <c r="V885" s="15">
        <f>T885*INPUTS!$B$6</f>
        <v>55953.33632</v>
      </c>
      <c r="W885" s="54" t="s">
        <v>396</v>
      </c>
      <c r="X885" s="54" t="s">
        <v>396</v>
      </c>
      <c r="Y885" s="67">
        <f>IFERROR(VLOOKUP(E885,INPUTS!$A$44:$B$103,2,0),0)</f>
        <v>0</v>
      </c>
      <c r="Z885" s="15">
        <f t="shared" si="997"/>
        <v>0</v>
      </c>
      <c r="AA885" s="20">
        <f>IFERROR(VLOOKUP(E885,INPUTS!$A$44:$C$103,3,0),SCENARIOS!$J$24)</f>
        <v>0.01</v>
      </c>
      <c r="AB885" s="15">
        <f t="shared" ref="AB885:AF885" si="1055">$T885*AA885*(1+$Q885)^AB$2</f>
        <v>220.658345169033</v>
      </c>
      <c r="AC885" s="20">
        <f>IFERROR(VLOOKUP($E885,INPUTS!$A$44:$G$103,4,0),SCENARIOS!$K$24)</f>
        <v>0.05</v>
      </c>
      <c r="AD885" s="15">
        <f t="shared" si="1055"/>
        <v>1374.90222071039</v>
      </c>
      <c r="AE885" s="20">
        <f>IFERROR(VLOOKUP($E885,INPUTS!$A$44:$G$103,5,0),SCENARIOS!$L$24)</f>
        <v>0.1</v>
      </c>
      <c r="AF885" s="15">
        <f t="shared" si="1055"/>
        <v>3426.75662697691</v>
      </c>
      <c r="AG885" s="20">
        <f>IFERROR(VLOOKUP($E885,INPUTS!$A$44:$G$103,6,0),SCENARIOS!$M$24)</f>
        <v>0.2</v>
      </c>
      <c r="AH885" s="15">
        <f t="shared" si="999"/>
        <v>8540.72442654355</v>
      </c>
      <c r="AI885" s="20">
        <f>IFERROR(VLOOKUP($E885,INPUTS!$A$44:$G$103,7,0),SCENARIOS!$N$24)</f>
        <v>0.25</v>
      </c>
      <c r="AJ885" s="15">
        <f t="shared" si="1000"/>
        <v>13304.1206435393</v>
      </c>
      <c r="AL885" t="str">
        <f t="shared" si="1003"/>
        <v>N</v>
      </c>
      <c r="AM885" s="21">
        <f t="shared" si="1004"/>
        <v>53216.482574157</v>
      </c>
    </row>
    <row r="886" ht="15" customHeight="1" spans="1:39">
      <c r="A886" s="6" t="s">
        <v>2636</v>
      </c>
      <c r="B886" s="52" t="s">
        <v>683</v>
      </c>
      <c r="C886" s="52" t="s">
        <v>684</v>
      </c>
      <c r="D886" s="52" t="s">
        <v>929</v>
      </c>
      <c r="E886" s="10" t="s">
        <v>686</v>
      </c>
      <c r="F886" s="52" t="s">
        <v>685</v>
      </c>
      <c r="G886" s="52" t="s">
        <v>177</v>
      </c>
      <c r="H886" s="52" t="s">
        <v>249</v>
      </c>
      <c r="I886" s="52" t="s">
        <v>930</v>
      </c>
      <c r="J886" s="52" t="s">
        <v>169</v>
      </c>
      <c r="K886" s="52" t="s">
        <v>931</v>
      </c>
      <c r="L886" s="53" t="s">
        <v>1914</v>
      </c>
      <c r="M886" s="13">
        <v>224</v>
      </c>
      <c r="N886" s="14">
        <f t="shared" si="1001"/>
        <v>0.613698630136986</v>
      </c>
      <c r="O886" s="15">
        <v>10360</v>
      </c>
      <c r="P886" s="15">
        <f t="shared" si="1043"/>
        <v>2320640</v>
      </c>
      <c r="Q886" s="16">
        <f>IFERROR(VLOOKUP(G886,SCENARIOS!$A$13:$E$18,3,0),0.025)</f>
        <v>0.045</v>
      </c>
      <c r="R886" s="52">
        <f>IFERROR(VLOOKUP(L886,INPUTS!$A$107:$B$120,2,0),0.0082)</f>
        <v>0.0082</v>
      </c>
      <c r="S886" s="52">
        <f t="shared" si="1044"/>
        <v>84.952</v>
      </c>
      <c r="T886" s="15">
        <f t="shared" si="1045"/>
        <v>19029.248</v>
      </c>
      <c r="U886" s="15">
        <f>T886/INPUTS!$B$7*1000</f>
        <v>23786560</v>
      </c>
      <c r="V886" s="15">
        <f>T886*INPUTS!$B$6</f>
        <v>60132.42368</v>
      </c>
      <c r="W886" s="54" t="s">
        <v>396</v>
      </c>
      <c r="X886" s="54" t="s">
        <v>396</v>
      </c>
      <c r="Y886" s="67">
        <f>IFERROR(VLOOKUP(E886,INPUTS!$A$44:$B$103,2,0),0)</f>
        <v>0</v>
      </c>
      <c r="Z886" s="15">
        <f t="shared" si="997"/>
        <v>0</v>
      </c>
      <c r="AA886" s="20">
        <f>IFERROR(VLOOKUP(E886,INPUTS!$A$44:$C$103,3,0),SCENARIOS!$J$24)</f>
        <v>0.01</v>
      </c>
      <c r="AB886" s="15">
        <f t="shared" ref="AB886:AF886" si="1056">$T886*AA886*(1+$Q886)^AB$2</f>
        <v>237.139051447218</v>
      </c>
      <c r="AC886" s="20">
        <f>IFERROR(VLOOKUP($E886,INPUTS!$A$44:$G$103,4,0),SCENARIOS!$K$24)</f>
        <v>0.05</v>
      </c>
      <c r="AD886" s="15">
        <f t="shared" si="1056"/>
        <v>1477.59201312859</v>
      </c>
      <c r="AE886" s="20">
        <f>IFERROR(VLOOKUP($E886,INPUTS!$A$44:$G$103,5,0),SCENARIOS!$L$24)</f>
        <v>0.1</v>
      </c>
      <c r="AF886" s="15">
        <f t="shared" si="1056"/>
        <v>3682.69695596274</v>
      </c>
      <c r="AG886" s="20">
        <f>IFERROR(VLOOKUP($E886,INPUTS!$A$44:$G$103,6,0),SCENARIOS!$M$24)</f>
        <v>0.2</v>
      </c>
      <c r="AH886" s="15">
        <f t="shared" si="999"/>
        <v>9178.62085674182</v>
      </c>
      <c r="AI886" s="20">
        <f>IFERROR(VLOOKUP($E886,INPUTS!$A$44:$G$103,7,0),SCENARIOS!$N$24)</f>
        <v>0.25</v>
      </c>
      <c r="AJ886" s="15">
        <f t="shared" si="1000"/>
        <v>14297.7894052974</v>
      </c>
      <c r="AL886" t="str">
        <f t="shared" si="1003"/>
        <v>N</v>
      </c>
      <c r="AM886" s="21">
        <f t="shared" si="1004"/>
        <v>57191.1576211895</v>
      </c>
    </row>
    <row r="887" ht="15" customHeight="1" spans="1:39">
      <c r="A887" s="24" t="s">
        <v>2637</v>
      </c>
      <c r="B887" s="52" t="s">
        <v>683</v>
      </c>
      <c r="C887" s="52" t="s">
        <v>684</v>
      </c>
      <c r="D887" s="52" t="s">
        <v>929</v>
      </c>
      <c r="E887" s="10" t="s">
        <v>686</v>
      </c>
      <c r="F887" s="52" t="s">
        <v>685</v>
      </c>
      <c r="G887" s="52" t="s">
        <v>177</v>
      </c>
      <c r="H887" s="52" t="s">
        <v>819</v>
      </c>
      <c r="I887" s="52" t="s">
        <v>575</v>
      </c>
      <c r="J887" s="52" t="s">
        <v>173</v>
      </c>
      <c r="K887" s="52" t="s">
        <v>931</v>
      </c>
      <c r="L887" s="53" t="s">
        <v>1914</v>
      </c>
      <c r="M887" s="13">
        <v>224</v>
      </c>
      <c r="N887" s="14">
        <f t="shared" si="1001"/>
        <v>0.613698630136986</v>
      </c>
      <c r="O887" s="15">
        <v>3100</v>
      </c>
      <c r="P887" s="15">
        <f t="shared" si="1043"/>
        <v>694400</v>
      </c>
      <c r="Q887" s="16">
        <f>IFERROR(VLOOKUP(G887,SCENARIOS!$A$13:$E$18,3,0),0.025)</f>
        <v>0.045</v>
      </c>
      <c r="R887" s="52">
        <f>IFERROR(VLOOKUP(L887,INPUTS!$A$107:$B$120,2,0),0.0082)</f>
        <v>0.0082</v>
      </c>
      <c r="S887" s="52">
        <f t="shared" si="1044"/>
        <v>25.42</v>
      </c>
      <c r="T887" s="15">
        <f t="shared" si="1045"/>
        <v>5694.08</v>
      </c>
      <c r="U887" s="15">
        <f>T887/INPUTS!$B$7*1000</f>
        <v>7117600</v>
      </c>
      <c r="V887" s="15">
        <f>T887*INPUTS!$B$6</f>
        <v>17993.2928</v>
      </c>
      <c r="W887" s="54" t="s">
        <v>521</v>
      </c>
      <c r="X887" s="54" t="s">
        <v>396</v>
      </c>
      <c r="Y887" s="67">
        <f>IFERROR(VLOOKUP(E887,INPUTS!$A$44:$B$103,2,0),0)</f>
        <v>0</v>
      </c>
      <c r="Z887" s="15">
        <f t="shared" si="997"/>
        <v>0</v>
      </c>
      <c r="AA887" s="20">
        <f>IFERROR(VLOOKUP(E887,INPUTS!$A$44:$C$103,3,0),SCENARIOS!$J$24)</f>
        <v>0.01</v>
      </c>
      <c r="AB887" s="15">
        <f t="shared" ref="AB887:AF887" si="1057">$T887*AA887*(1+$Q887)^AB$2</f>
        <v>70.958596475519</v>
      </c>
      <c r="AC887" s="20">
        <f>IFERROR(VLOOKUP($E887,INPUTS!$A$44:$G$103,4,0),SCENARIOS!$K$24)</f>
        <v>0.05</v>
      </c>
      <c r="AD887" s="15">
        <f t="shared" si="1057"/>
        <v>442.136606245042</v>
      </c>
      <c r="AE887" s="20">
        <f>IFERROR(VLOOKUP($E887,INPUTS!$A$44:$G$103,5,0),SCENARIOS!$L$24)</f>
        <v>0.1</v>
      </c>
      <c r="AF887" s="15">
        <f t="shared" si="1057"/>
        <v>1101.96530535565</v>
      </c>
      <c r="AG887" s="20">
        <f>IFERROR(VLOOKUP($E887,INPUTS!$A$44:$G$103,6,0),SCENARIOS!$M$24)</f>
        <v>0.2</v>
      </c>
      <c r="AH887" s="15">
        <f t="shared" si="999"/>
        <v>2746.49851890923</v>
      </c>
      <c r="AI887" s="20">
        <f>IFERROR(VLOOKUP($E887,INPUTS!$A$44:$G$103,7,0),SCENARIOS!$N$24)</f>
        <v>0.25</v>
      </c>
      <c r="AJ887" s="15">
        <f t="shared" si="1000"/>
        <v>4278.29605756968</v>
      </c>
      <c r="AL887" t="str">
        <f t="shared" si="1003"/>
        <v>N</v>
      </c>
      <c r="AM887" s="21">
        <f t="shared" si="1004"/>
        <v>17113.1842302787</v>
      </c>
    </row>
    <row r="888" ht="15" customHeight="1" spans="1:39">
      <c r="A888" s="6" t="s">
        <v>2638</v>
      </c>
      <c r="B888" s="52" t="s">
        <v>422</v>
      </c>
      <c r="C888" s="52" t="s">
        <v>423</v>
      </c>
      <c r="D888" s="52" t="s">
        <v>929</v>
      </c>
      <c r="E888" s="10" t="s">
        <v>234</v>
      </c>
      <c r="F888" s="52" t="s">
        <v>424</v>
      </c>
      <c r="G888" s="52" t="s">
        <v>173</v>
      </c>
      <c r="H888" s="52" t="s">
        <v>252</v>
      </c>
      <c r="I888" s="52" t="s">
        <v>930</v>
      </c>
      <c r="J888" s="52" t="s">
        <v>169</v>
      </c>
      <c r="K888" s="52" t="s">
        <v>931</v>
      </c>
      <c r="L888" s="53" t="s">
        <v>291</v>
      </c>
      <c r="M888" s="13">
        <v>982</v>
      </c>
      <c r="N888" s="14">
        <f t="shared" si="1001"/>
        <v>2.69041095890411</v>
      </c>
      <c r="O888" s="15">
        <v>8280</v>
      </c>
      <c r="P888" s="15">
        <f t="shared" si="1043"/>
        <v>8130960</v>
      </c>
      <c r="Q888" s="16">
        <f>IFERROR(VLOOKUP(G888,SCENARIOS!$A$13:$E$18,3,0),0.025)</f>
        <v>0.04</v>
      </c>
      <c r="R888" s="52">
        <f>IFERROR(VLOOKUP(L888,INPUTS!$A$107:$B$120,2,0),0.0082)</f>
        <v>0.0079</v>
      </c>
      <c r="S888" s="52">
        <f t="shared" si="1044"/>
        <v>65.412</v>
      </c>
      <c r="T888" s="15">
        <f t="shared" si="1045"/>
        <v>64234.584</v>
      </c>
      <c r="U888" s="15">
        <f>T888/INPUTS!$B$7*1000</f>
        <v>80293230</v>
      </c>
      <c r="V888" s="15">
        <f>T888*INPUTS!$B$6</f>
        <v>202981.28544</v>
      </c>
      <c r="W888" s="54" t="s">
        <v>396</v>
      </c>
      <c r="X888" s="54" t="s">
        <v>396</v>
      </c>
      <c r="Y888" s="67">
        <f>IFERROR(VLOOKUP(E888,INPUTS!$A$44:$B$103,2,0),0)</f>
        <v>0</v>
      </c>
      <c r="Z888" s="15">
        <f t="shared" si="997"/>
        <v>0</v>
      </c>
      <c r="AA888" s="20">
        <f>IFERROR(VLOOKUP(E888,INPUTS!$A$44:$C$103,3,0),SCENARIOS!$J$24)</f>
        <v>0.1</v>
      </c>
      <c r="AB888" s="15">
        <f t="shared" ref="AB888:AF888" si="1058">$T888*AA888*(1+$Q888)^AB$2</f>
        <v>7815.11930580566</v>
      </c>
      <c r="AC888" s="20">
        <f>IFERROR(VLOOKUP($E888,INPUTS!$A$44:$G$103,4,0),SCENARIOS!$K$24)</f>
        <v>0.15</v>
      </c>
      <c r="AD888" s="15">
        <f t="shared" si="1058"/>
        <v>14262.4313790161</v>
      </c>
      <c r="AE888" s="20">
        <f>IFERROR(VLOOKUP($E888,INPUTS!$A$44:$G$103,5,0),SCENARIOS!$L$24)</f>
        <v>0.3</v>
      </c>
      <c r="AF888" s="15">
        <f t="shared" si="1058"/>
        <v>34704.8570651215</v>
      </c>
      <c r="AG888" s="20">
        <f>IFERROR(VLOOKUP($E888,INPUTS!$A$44:$G$103,6,0),SCENARIOS!$M$24)</f>
        <v>0.4</v>
      </c>
      <c r="AH888" s="15">
        <f t="shared" si="999"/>
        <v>56298.3534342097</v>
      </c>
      <c r="AI888" s="20">
        <f>IFERROR(VLOOKUP($E888,INPUTS!$A$44:$G$103,7,0),SCENARIOS!$N$24)</f>
        <v>0.5</v>
      </c>
      <c r="AJ888" s="15">
        <f t="shared" si="1000"/>
        <v>85619.4438825904</v>
      </c>
      <c r="AL888" t="str">
        <f t="shared" si="1003"/>
        <v>Y</v>
      </c>
      <c r="AM888" s="21">
        <f t="shared" si="1004"/>
        <v>171238.887765181</v>
      </c>
    </row>
    <row r="889" ht="15" customHeight="1" spans="1:39">
      <c r="A889" s="24" t="s">
        <v>2639</v>
      </c>
      <c r="B889" s="52" t="s">
        <v>422</v>
      </c>
      <c r="C889" s="52" t="s">
        <v>423</v>
      </c>
      <c r="D889" s="52" t="s">
        <v>929</v>
      </c>
      <c r="E889" s="10" t="s">
        <v>234</v>
      </c>
      <c r="F889" s="52" t="s">
        <v>424</v>
      </c>
      <c r="G889" s="52" t="s">
        <v>173</v>
      </c>
      <c r="H889" s="52" t="s">
        <v>249</v>
      </c>
      <c r="I889" s="52" t="s">
        <v>930</v>
      </c>
      <c r="J889" s="52" t="s">
        <v>169</v>
      </c>
      <c r="K889" s="52" t="s">
        <v>931</v>
      </c>
      <c r="L889" s="53" t="s">
        <v>291</v>
      </c>
      <c r="M889" s="13">
        <v>982</v>
      </c>
      <c r="N889" s="14">
        <f t="shared" si="1001"/>
        <v>2.69041095890411</v>
      </c>
      <c r="O889" s="15">
        <v>10140</v>
      </c>
      <c r="P889" s="15">
        <f t="shared" si="1043"/>
        <v>9957480</v>
      </c>
      <c r="Q889" s="16">
        <f>IFERROR(VLOOKUP(G889,SCENARIOS!$A$13:$E$18,3,0),0.025)</f>
        <v>0.04</v>
      </c>
      <c r="R889" s="52">
        <f>IFERROR(VLOOKUP(L889,INPUTS!$A$107:$B$120,2,0),0.0082)</f>
        <v>0.0079</v>
      </c>
      <c r="S889" s="52">
        <f t="shared" si="1044"/>
        <v>80.106</v>
      </c>
      <c r="T889" s="15">
        <f t="shared" si="1045"/>
        <v>78664.092</v>
      </c>
      <c r="U889" s="15">
        <f>T889/INPUTS!$B$7*1000</f>
        <v>98330115</v>
      </c>
      <c r="V889" s="15">
        <f>T889*INPUTS!$B$6</f>
        <v>248578.53072</v>
      </c>
      <c r="W889" s="54" t="s">
        <v>396</v>
      </c>
      <c r="X889" s="54" t="s">
        <v>396</v>
      </c>
      <c r="Y889" s="67">
        <f>IFERROR(VLOOKUP(E889,INPUTS!$A$44:$B$103,2,0),0)</f>
        <v>0</v>
      </c>
      <c r="Z889" s="15">
        <f t="shared" si="997"/>
        <v>0</v>
      </c>
      <c r="AA889" s="20">
        <f>IFERROR(VLOOKUP(E889,INPUTS!$A$44:$C$103,3,0),SCENARIOS!$J$24)</f>
        <v>0.1</v>
      </c>
      <c r="AB889" s="15">
        <f t="shared" ref="AB889:AF889" si="1059">$T889*AA889*(1+$Q889)^AB$2</f>
        <v>9570.68958464607</v>
      </c>
      <c r="AC889" s="20">
        <f>IFERROR(VLOOKUP($E889,INPUTS!$A$44:$G$103,4,0),SCENARIOS!$K$24)</f>
        <v>0.15</v>
      </c>
      <c r="AD889" s="15">
        <f t="shared" si="1059"/>
        <v>17466.3108916936</v>
      </c>
      <c r="AE889" s="20">
        <f>IFERROR(VLOOKUP($E889,INPUTS!$A$44:$G$103,5,0),SCENARIOS!$L$24)</f>
        <v>0.3</v>
      </c>
      <c r="AF889" s="15">
        <f t="shared" si="1059"/>
        <v>42500.8756811996</v>
      </c>
      <c r="AG889" s="20">
        <f>IFERROR(VLOOKUP($E889,INPUTS!$A$44:$G$103,6,0),SCENARIOS!$M$24)</f>
        <v>0.4</v>
      </c>
      <c r="AH889" s="15">
        <f t="shared" si="999"/>
        <v>68945.0850027641</v>
      </c>
      <c r="AI889" s="20">
        <f>IFERROR(VLOOKUP($E889,INPUTS!$A$44:$G$103,7,0),SCENARIOS!$N$24)</f>
        <v>0.5</v>
      </c>
      <c r="AJ889" s="15">
        <f t="shared" si="1000"/>
        <v>104852.797218535</v>
      </c>
      <c r="AL889" t="str">
        <f t="shared" si="1003"/>
        <v>Y</v>
      </c>
      <c r="AM889" s="21">
        <f t="shared" si="1004"/>
        <v>209705.594437069</v>
      </c>
    </row>
    <row r="890" ht="15" customHeight="1" spans="1:39">
      <c r="A890" s="6" t="s">
        <v>2640</v>
      </c>
      <c r="B890" s="52" t="s">
        <v>422</v>
      </c>
      <c r="C890" s="52" t="s">
        <v>423</v>
      </c>
      <c r="D890" s="52" t="s">
        <v>929</v>
      </c>
      <c r="E890" s="10" t="s">
        <v>234</v>
      </c>
      <c r="F890" s="52" t="s">
        <v>424</v>
      </c>
      <c r="G890" s="52" t="s">
        <v>173</v>
      </c>
      <c r="H890" s="52" t="s">
        <v>245</v>
      </c>
      <c r="I890" s="52" t="s">
        <v>930</v>
      </c>
      <c r="J890" s="52" t="s">
        <v>169</v>
      </c>
      <c r="K890" s="52" t="s">
        <v>931</v>
      </c>
      <c r="L890" s="53" t="s">
        <v>291</v>
      </c>
      <c r="M890" s="13">
        <v>982</v>
      </c>
      <c r="N890" s="14">
        <f t="shared" si="1001"/>
        <v>2.69041095890411</v>
      </c>
      <c r="O890" s="15">
        <v>10840</v>
      </c>
      <c r="P890" s="15">
        <f t="shared" si="1043"/>
        <v>10644880</v>
      </c>
      <c r="Q890" s="16">
        <f>IFERROR(VLOOKUP(G890,SCENARIOS!$A$13:$E$18,3,0),0.025)</f>
        <v>0.04</v>
      </c>
      <c r="R890" s="52">
        <f>IFERROR(VLOOKUP(L890,INPUTS!$A$107:$B$120,2,0),0.0082)</f>
        <v>0.0079</v>
      </c>
      <c r="S890" s="52">
        <f t="shared" si="1044"/>
        <v>85.636</v>
      </c>
      <c r="T890" s="15">
        <f t="shared" si="1045"/>
        <v>84094.552</v>
      </c>
      <c r="U890" s="15">
        <f>T890/INPUTS!$B$7*1000</f>
        <v>105118190</v>
      </c>
      <c r="V890" s="15">
        <f>T890*INPUTS!$B$6</f>
        <v>265738.78432</v>
      </c>
      <c r="W890" s="54" t="s">
        <v>396</v>
      </c>
      <c r="X890" s="54" t="s">
        <v>396</v>
      </c>
      <c r="Y890" s="67">
        <f>IFERROR(VLOOKUP(E890,INPUTS!$A$44:$B$103,2,0),0)</f>
        <v>0</v>
      </c>
      <c r="Z890" s="15">
        <f t="shared" si="997"/>
        <v>0</v>
      </c>
      <c r="AA890" s="20">
        <f>IFERROR(VLOOKUP(E890,INPUTS!$A$44:$C$103,3,0),SCENARIOS!$J$24)</f>
        <v>0.1</v>
      </c>
      <c r="AB890" s="15">
        <f t="shared" ref="AB890:AF890" si="1060">$T890*AA890*(1+$Q890)^AB$2</f>
        <v>10231.3880766828</v>
      </c>
      <c r="AC890" s="20">
        <f>IFERROR(VLOOKUP($E890,INPUTS!$A$44:$G$103,4,0),SCENARIOS!$K$24)</f>
        <v>0.15</v>
      </c>
      <c r="AD890" s="15">
        <f t="shared" si="1060"/>
        <v>18672.0719986153</v>
      </c>
      <c r="AE890" s="20">
        <f>IFERROR(VLOOKUP($E890,INPUTS!$A$44:$G$103,5,0),SCENARIOS!$L$24)</f>
        <v>0.3</v>
      </c>
      <c r="AF890" s="15">
        <f t="shared" si="1060"/>
        <v>45434.8611818741</v>
      </c>
      <c r="AG890" s="20">
        <f>IFERROR(VLOOKUP($E890,INPUTS!$A$44:$G$103,6,0),SCENARIOS!$M$24)</f>
        <v>0.4</v>
      </c>
      <c r="AH890" s="15">
        <f t="shared" si="999"/>
        <v>73704.607636091</v>
      </c>
      <c r="AI890" s="20">
        <f>IFERROR(VLOOKUP($E890,INPUTS!$A$44:$G$103,7,0),SCENARIOS!$N$24)</f>
        <v>0.5</v>
      </c>
      <c r="AJ890" s="15">
        <f t="shared" si="1000"/>
        <v>112091.156000879</v>
      </c>
      <c r="AL890" t="str">
        <f t="shared" si="1003"/>
        <v>Y</v>
      </c>
      <c r="AM890" s="21">
        <f t="shared" si="1004"/>
        <v>224182.312001758</v>
      </c>
    </row>
    <row r="891" ht="15" customHeight="1" spans="1:39">
      <c r="A891" s="24" t="s">
        <v>2641</v>
      </c>
      <c r="B891" s="52" t="s">
        <v>422</v>
      </c>
      <c r="C891" s="52" t="s">
        <v>423</v>
      </c>
      <c r="D891" s="52" t="s">
        <v>929</v>
      </c>
      <c r="E891" s="10" t="s">
        <v>234</v>
      </c>
      <c r="F891" s="52" t="s">
        <v>424</v>
      </c>
      <c r="G891" s="52" t="s">
        <v>173</v>
      </c>
      <c r="H891" s="52" t="s">
        <v>256</v>
      </c>
      <c r="I891" s="52" t="s">
        <v>930</v>
      </c>
      <c r="J891" s="52" t="s">
        <v>169</v>
      </c>
      <c r="K891" s="52" t="s">
        <v>931</v>
      </c>
      <c r="L891" s="53" t="s">
        <v>291</v>
      </c>
      <c r="M891" s="13">
        <v>491</v>
      </c>
      <c r="N891" s="14">
        <f t="shared" si="1001"/>
        <v>1.34520547945205</v>
      </c>
      <c r="O891" s="15">
        <v>10870</v>
      </c>
      <c r="P891" s="15">
        <f t="shared" si="1043"/>
        <v>5337170</v>
      </c>
      <c r="Q891" s="16">
        <f>IFERROR(VLOOKUP(G891,SCENARIOS!$A$13:$E$18,3,0),0.025)</f>
        <v>0.04</v>
      </c>
      <c r="R891" s="52">
        <f>IFERROR(VLOOKUP(L891,INPUTS!$A$107:$B$120,2,0),0.0082)</f>
        <v>0.0079</v>
      </c>
      <c r="S891" s="52">
        <f t="shared" si="1044"/>
        <v>85.873</v>
      </c>
      <c r="T891" s="15">
        <f t="shared" si="1045"/>
        <v>42163.643</v>
      </c>
      <c r="U891" s="15">
        <f>T891/INPUTS!$B$7*1000</f>
        <v>52704553.75</v>
      </c>
      <c r="V891" s="15">
        <f>T891*INPUTS!$B$6</f>
        <v>133237.11188</v>
      </c>
      <c r="W891" s="54" t="s">
        <v>396</v>
      </c>
      <c r="X891" s="54" t="s">
        <v>396</v>
      </c>
      <c r="Y891" s="67">
        <f>IFERROR(VLOOKUP(E891,INPUTS!$A$44:$B$103,2,0),0)</f>
        <v>0</v>
      </c>
      <c r="Z891" s="15">
        <f t="shared" si="997"/>
        <v>0</v>
      </c>
      <c r="AA891" s="20">
        <f>IFERROR(VLOOKUP(E891,INPUTS!$A$44:$C$103,3,0),SCENARIOS!$J$24)</f>
        <v>0.1</v>
      </c>
      <c r="AB891" s="15">
        <f t="shared" ref="AB891:AF891" si="1061">$T891*AA891*(1+$Q891)^AB$2</f>
        <v>5129.85186317075</v>
      </c>
      <c r="AC891" s="20">
        <f>IFERROR(VLOOKUP($E891,INPUTS!$A$44:$G$103,4,0),SCENARIOS!$K$24)</f>
        <v>0.15</v>
      </c>
      <c r="AD891" s="15">
        <f t="shared" si="1061"/>
        <v>9361.87373731311</v>
      </c>
      <c r="AE891" s="20">
        <f>IFERROR(VLOOKUP($E891,INPUTS!$A$44:$G$103,5,0),SCENARIOS!$L$24)</f>
        <v>0.3</v>
      </c>
      <c r="AF891" s="15">
        <f t="shared" si="1061"/>
        <v>22780.3017088087</v>
      </c>
      <c r="AG891" s="20">
        <f>IFERROR(VLOOKUP($E891,INPUTS!$A$44:$G$103,6,0),SCENARIOS!$M$24)</f>
        <v>0.4</v>
      </c>
      <c r="AH891" s="15">
        <f t="shared" si="999"/>
        <v>36954.2935887596</v>
      </c>
      <c r="AI891" s="20">
        <f>IFERROR(VLOOKUP($E891,INPUTS!$A$44:$G$103,7,0),SCENARIOS!$N$24)</f>
        <v>0.5</v>
      </c>
      <c r="AJ891" s="15">
        <f t="shared" si="1000"/>
        <v>56200.6856886327</v>
      </c>
      <c r="AL891" t="str">
        <f t="shared" si="1003"/>
        <v>N</v>
      </c>
      <c r="AM891" s="21">
        <f t="shared" si="1004"/>
        <v>112401.371377265</v>
      </c>
    </row>
    <row r="892" ht="15" customHeight="1" spans="1:39">
      <c r="A892" s="6" t="s">
        <v>2642</v>
      </c>
      <c r="B892" s="52" t="s">
        <v>422</v>
      </c>
      <c r="C892" s="52" t="s">
        <v>423</v>
      </c>
      <c r="D892" s="52" t="s">
        <v>929</v>
      </c>
      <c r="E892" s="10" t="s">
        <v>234</v>
      </c>
      <c r="F892" s="52" t="s">
        <v>424</v>
      </c>
      <c r="G892" s="52" t="s">
        <v>173</v>
      </c>
      <c r="H892" s="52" t="s">
        <v>670</v>
      </c>
      <c r="I892" s="52" t="s">
        <v>930</v>
      </c>
      <c r="J892" s="52" t="s">
        <v>169</v>
      </c>
      <c r="K892" s="52" t="s">
        <v>931</v>
      </c>
      <c r="L892" s="53" t="s">
        <v>291</v>
      </c>
      <c r="M892" s="13">
        <v>1473</v>
      </c>
      <c r="N892" s="14">
        <f t="shared" si="1001"/>
        <v>4.03561643835616</v>
      </c>
      <c r="O892" s="15">
        <v>6170</v>
      </c>
      <c r="P892" s="15">
        <f t="shared" si="1043"/>
        <v>9088410</v>
      </c>
      <c r="Q892" s="16">
        <f>IFERROR(VLOOKUP(G892,SCENARIOS!$A$13:$E$18,3,0),0.025)</f>
        <v>0.04</v>
      </c>
      <c r="R892" s="52">
        <f>IFERROR(VLOOKUP(L892,INPUTS!$A$107:$B$120,2,0),0.0082)</f>
        <v>0.0079</v>
      </c>
      <c r="S892" s="52">
        <f t="shared" si="1044"/>
        <v>48.743</v>
      </c>
      <c r="T892" s="15">
        <f t="shared" si="1045"/>
        <v>71798.439</v>
      </c>
      <c r="U892" s="15">
        <f>T892/INPUTS!$B$7*1000</f>
        <v>89748048.75</v>
      </c>
      <c r="V892" s="15">
        <f>T892*INPUTS!$B$6</f>
        <v>226883.06724</v>
      </c>
      <c r="W892" s="54" t="s">
        <v>396</v>
      </c>
      <c r="X892" s="54" t="s">
        <v>396</v>
      </c>
      <c r="Y892" s="67">
        <f>IFERROR(VLOOKUP(E892,INPUTS!$A$44:$B$103,2,0),0)</f>
        <v>0</v>
      </c>
      <c r="Z892" s="15">
        <f t="shared" si="997"/>
        <v>0</v>
      </c>
      <c r="AA892" s="20">
        <f>IFERROR(VLOOKUP(E892,INPUTS!$A$44:$C$103,3,0),SCENARIOS!$J$24)</f>
        <v>0.1</v>
      </c>
      <c r="AB892" s="15">
        <f t="shared" ref="AB892:AF892" si="1062">$T892*AA892*(1+$Q892)^AB$2</f>
        <v>8735.37791971394</v>
      </c>
      <c r="AC892" s="20">
        <f>IFERROR(VLOOKUP($E892,INPUTS!$A$44:$G$103,4,0),SCENARIOS!$K$24)</f>
        <v>0.15</v>
      </c>
      <c r="AD892" s="15">
        <f t="shared" si="1062"/>
        <v>15941.8843493713</v>
      </c>
      <c r="AE892" s="20">
        <f>IFERROR(VLOOKUP($E892,INPUTS!$A$44:$G$103,5,0),SCENARIOS!$L$24)</f>
        <v>0.3</v>
      </c>
      <c r="AF892" s="15">
        <f t="shared" si="1062"/>
        <v>38791.4797267754</v>
      </c>
      <c r="AG892" s="20">
        <f>IFERROR(VLOOKUP($E892,INPUTS!$A$44:$G$103,6,0),SCENARIOS!$M$24)</f>
        <v>0.4</v>
      </c>
      <c r="AH892" s="15">
        <f t="shared" si="999"/>
        <v>62927.6885306293</v>
      </c>
      <c r="AI892" s="20">
        <f>IFERROR(VLOOKUP($E892,INPUTS!$A$44:$G$103,7,0),SCENARIOS!$N$24)</f>
        <v>0.5</v>
      </c>
      <c r="AJ892" s="15">
        <f t="shared" si="1000"/>
        <v>95701.4436151418</v>
      </c>
      <c r="AL892" t="str">
        <f t="shared" si="1003"/>
        <v>Y</v>
      </c>
      <c r="AM892" s="21">
        <f t="shared" si="1004"/>
        <v>191402.887230284</v>
      </c>
    </row>
    <row r="893" ht="15" customHeight="1" spans="1:39">
      <c r="A893" s="24" t="s">
        <v>2643</v>
      </c>
      <c r="B893" s="52" t="s">
        <v>422</v>
      </c>
      <c r="C893" s="52" t="s">
        <v>423</v>
      </c>
      <c r="D893" s="52" t="s">
        <v>929</v>
      </c>
      <c r="E893" s="10" t="s">
        <v>234</v>
      </c>
      <c r="F893" s="52" t="s">
        <v>424</v>
      </c>
      <c r="G893" s="52" t="s">
        <v>173</v>
      </c>
      <c r="H893" s="52" t="s">
        <v>200</v>
      </c>
      <c r="I893" s="52" t="s">
        <v>391</v>
      </c>
      <c r="J893" s="52" t="s">
        <v>165</v>
      </c>
      <c r="K893" s="52" t="s">
        <v>931</v>
      </c>
      <c r="L893" s="53" t="s">
        <v>291</v>
      </c>
      <c r="M893" s="13">
        <v>982</v>
      </c>
      <c r="N893" s="14">
        <f t="shared" si="1001"/>
        <v>2.69041095890411</v>
      </c>
      <c r="O893" s="15">
        <v>9310</v>
      </c>
      <c r="P893" s="15">
        <f t="shared" si="1043"/>
        <v>9142420</v>
      </c>
      <c r="Q893" s="16">
        <f>IFERROR(VLOOKUP(G893,SCENARIOS!$A$13:$E$18,3,0),0.025)</f>
        <v>0.04</v>
      </c>
      <c r="R893" s="52">
        <f>IFERROR(VLOOKUP(L893,INPUTS!$A$107:$B$120,2,0),0.0082)</f>
        <v>0.0079</v>
      </c>
      <c r="S893" s="52">
        <f t="shared" si="1044"/>
        <v>73.549</v>
      </c>
      <c r="T893" s="15">
        <f t="shared" si="1045"/>
        <v>72225.118</v>
      </c>
      <c r="U893" s="15">
        <f>T893/INPUTS!$B$7*1000</f>
        <v>90281397.5</v>
      </c>
      <c r="V893" s="15">
        <f>T893*INPUTS!$B$6</f>
        <v>228231.37288</v>
      </c>
      <c r="W893" s="54" t="s">
        <v>396</v>
      </c>
      <c r="X893" s="54" t="s">
        <v>396</v>
      </c>
      <c r="Y893" s="67">
        <f>IFERROR(VLOOKUP(E893,INPUTS!$A$44:$B$103,2,0),0)</f>
        <v>0</v>
      </c>
      <c r="Z893" s="15">
        <f t="shared" si="997"/>
        <v>0</v>
      </c>
      <c r="AA893" s="20">
        <f>IFERROR(VLOOKUP(E893,INPUTS!$A$44:$C$103,3,0),SCENARIOS!$J$24)</f>
        <v>0.1</v>
      </c>
      <c r="AB893" s="15">
        <f t="shared" ref="AB893:AF893" si="1063">$T893*AA893*(1+$Q893)^AB$2</f>
        <v>8787.28994408825</v>
      </c>
      <c r="AC893" s="20">
        <f>IFERROR(VLOOKUP($E893,INPUTS!$A$44:$G$103,4,0),SCENARIOS!$K$24)</f>
        <v>0.15</v>
      </c>
      <c r="AD893" s="15">
        <f t="shared" si="1063"/>
        <v>16036.622722058</v>
      </c>
      <c r="AE893" s="20">
        <f>IFERROR(VLOOKUP($E893,INPUTS!$A$44:$G$103,5,0),SCENARIOS!$L$24)</f>
        <v>0.3</v>
      </c>
      <c r="AF893" s="15">
        <f t="shared" si="1063"/>
        <v>39022.0071589712</v>
      </c>
      <c r="AG893" s="20">
        <f>IFERROR(VLOOKUP($E893,INPUTS!$A$44:$G$103,6,0),SCENARIOS!$M$24)</f>
        <v>0.4</v>
      </c>
      <c r="AH893" s="15">
        <f t="shared" si="999"/>
        <v>63301.6510232479</v>
      </c>
      <c r="AI893" s="20">
        <f>IFERROR(VLOOKUP($E893,INPUTS!$A$44:$G$103,7,0),SCENARIOS!$N$24)</f>
        <v>0.5</v>
      </c>
      <c r="AJ893" s="15">
        <f t="shared" si="1000"/>
        <v>96270.1718051831</v>
      </c>
      <c r="AL893" t="str">
        <f t="shared" si="1003"/>
        <v>Y</v>
      </c>
      <c r="AM893" s="21">
        <f t="shared" si="1004"/>
        <v>192540.343610366</v>
      </c>
    </row>
    <row r="894" ht="15" customHeight="1" spans="1:39">
      <c r="A894" s="6" t="s">
        <v>2644</v>
      </c>
      <c r="B894" s="52" t="s">
        <v>422</v>
      </c>
      <c r="C894" s="52" t="s">
        <v>423</v>
      </c>
      <c r="D894" s="52" t="s">
        <v>929</v>
      </c>
      <c r="E894" s="10" t="s">
        <v>234</v>
      </c>
      <c r="F894" s="52" t="s">
        <v>424</v>
      </c>
      <c r="G894" s="52" t="s">
        <v>173</v>
      </c>
      <c r="H894" s="52" t="s">
        <v>203</v>
      </c>
      <c r="I894" s="52" t="s">
        <v>399</v>
      </c>
      <c r="J894" s="52" t="s">
        <v>165</v>
      </c>
      <c r="K894" s="52" t="s">
        <v>931</v>
      </c>
      <c r="L894" s="53" t="s">
        <v>291</v>
      </c>
      <c r="M894" s="13">
        <v>982</v>
      </c>
      <c r="N894" s="14">
        <f t="shared" si="1001"/>
        <v>2.69041095890411</v>
      </c>
      <c r="O894" s="15">
        <v>9710</v>
      </c>
      <c r="P894" s="15">
        <f t="shared" si="1043"/>
        <v>9535220</v>
      </c>
      <c r="Q894" s="16">
        <f>IFERROR(VLOOKUP(G894,SCENARIOS!$A$13:$E$18,3,0),0.025)</f>
        <v>0.04</v>
      </c>
      <c r="R894" s="52">
        <f>IFERROR(VLOOKUP(L894,INPUTS!$A$107:$B$120,2,0),0.0082)</f>
        <v>0.0079</v>
      </c>
      <c r="S894" s="52">
        <f t="shared" si="1044"/>
        <v>76.709</v>
      </c>
      <c r="T894" s="15">
        <f t="shared" si="1045"/>
        <v>75328.238</v>
      </c>
      <c r="U894" s="15">
        <f>T894/INPUTS!$B$7*1000</f>
        <v>94160297.5</v>
      </c>
      <c r="V894" s="15">
        <f>T894*INPUTS!$B$6</f>
        <v>238037.23208</v>
      </c>
      <c r="W894" s="54" t="s">
        <v>396</v>
      </c>
      <c r="X894" s="54" t="s">
        <v>396</v>
      </c>
      <c r="Y894" s="67">
        <f>IFERROR(VLOOKUP(E894,INPUTS!$A$44:$B$103,2,0),0)</f>
        <v>0</v>
      </c>
      <c r="Z894" s="15">
        <f t="shared" si="997"/>
        <v>0</v>
      </c>
      <c r="AA894" s="20">
        <f>IFERROR(VLOOKUP(E894,INPUTS!$A$44:$C$103,3,0),SCENARIOS!$J$24)</f>
        <v>0.1</v>
      </c>
      <c r="AB894" s="15">
        <f t="shared" ref="AB894:AF894" si="1064">$T894*AA894*(1+$Q894)^AB$2</f>
        <v>9164.8319395378</v>
      </c>
      <c r="AC894" s="20">
        <f>IFERROR(VLOOKUP($E894,INPUTS!$A$44:$G$103,4,0),SCENARIOS!$K$24)</f>
        <v>0.15</v>
      </c>
      <c r="AD894" s="15">
        <f t="shared" si="1064"/>
        <v>16725.6290688703</v>
      </c>
      <c r="AE894" s="20">
        <f>IFERROR(VLOOKUP($E894,INPUTS!$A$44:$G$103,5,0),SCENARIOS!$L$24)</f>
        <v>0.3</v>
      </c>
      <c r="AF894" s="15">
        <f t="shared" si="1064"/>
        <v>40698.5703022138</v>
      </c>
      <c r="AG894" s="20">
        <f>IFERROR(VLOOKUP($E894,INPUTS!$A$44:$G$103,6,0),SCENARIOS!$M$24)</f>
        <v>0.4</v>
      </c>
      <c r="AH894" s="15">
        <f t="shared" si="999"/>
        <v>66021.3782422918</v>
      </c>
      <c r="AI894" s="20">
        <f>IFERROR(VLOOKUP($E894,INPUTS!$A$44:$G$103,7,0),SCENARIOS!$N$24)</f>
        <v>0.5</v>
      </c>
      <c r="AJ894" s="15">
        <f t="shared" si="1000"/>
        <v>100406.376823666</v>
      </c>
      <c r="AL894" t="str">
        <f t="shared" si="1003"/>
        <v>Y</v>
      </c>
      <c r="AM894" s="21">
        <f t="shared" si="1004"/>
        <v>200812.753647332</v>
      </c>
    </row>
    <row r="895" ht="15" customHeight="1" spans="1:39">
      <c r="A895" s="24" t="s">
        <v>2645</v>
      </c>
      <c r="B895" s="52" t="s">
        <v>422</v>
      </c>
      <c r="C895" s="52" t="s">
        <v>423</v>
      </c>
      <c r="D895" s="52" t="s">
        <v>929</v>
      </c>
      <c r="E895" s="10" t="s">
        <v>234</v>
      </c>
      <c r="F895" s="52" t="s">
        <v>424</v>
      </c>
      <c r="G895" s="52" t="s">
        <v>173</v>
      </c>
      <c r="H895" s="52" t="s">
        <v>208</v>
      </c>
      <c r="I895" s="52" t="s">
        <v>391</v>
      </c>
      <c r="J895" s="52" t="s">
        <v>165</v>
      </c>
      <c r="K895" s="52" t="s">
        <v>931</v>
      </c>
      <c r="L895" s="53" t="s">
        <v>291</v>
      </c>
      <c r="M895" s="13">
        <v>491</v>
      </c>
      <c r="N895" s="14">
        <f t="shared" si="1001"/>
        <v>1.34520547945205</v>
      </c>
      <c r="O895" s="15">
        <v>9190</v>
      </c>
      <c r="P895" s="15">
        <f t="shared" si="1043"/>
        <v>4512290</v>
      </c>
      <c r="Q895" s="16">
        <f>IFERROR(VLOOKUP(G895,SCENARIOS!$A$13:$E$18,3,0),0.025)</f>
        <v>0.04</v>
      </c>
      <c r="R895" s="52">
        <f>IFERROR(VLOOKUP(L895,INPUTS!$A$107:$B$120,2,0),0.0082)</f>
        <v>0.0079</v>
      </c>
      <c r="S895" s="52">
        <f t="shared" si="1044"/>
        <v>72.601</v>
      </c>
      <c r="T895" s="15">
        <f t="shared" si="1045"/>
        <v>35647.091</v>
      </c>
      <c r="U895" s="15">
        <f>T895/INPUTS!$B$7*1000</f>
        <v>44558863.75</v>
      </c>
      <c r="V895" s="15">
        <f>T895*INPUTS!$B$6</f>
        <v>112644.80756</v>
      </c>
      <c r="W895" s="54" t="s">
        <v>396</v>
      </c>
      <c r="X895" s="54" t="s">
        <v>396</v>
      </c>
      <c r="Y895" s="67">
        <f>IFERROR(VLOOKUP(E895,INPUTS!$A$44:$B$103,2,0),0)</f>
        <v>0</v>
      </c>
      <c r="Z895" s="15">
        <f t="shared" si="997"/>
        <v>0</v>
      </c>
      <c r="AA895" s="20">
        <f>IFERROR(VLOOKUP(E895,INPUTS!$A$44:$C$103,3,0),SCENARIOS!$J$24)</f>
        <v>0.1</v>
      </c>
      <c r="AB895" s="15">
        <f t="shared" ref="AB895:AF895" si="1065">$T895*AA895*(1+$Q895)^AB$2</f>
        <v>4337.01367272669</v>
      </c>
      <c r="AC895" s="20">
        <f>IFERROR(VLOOKUP($E895,INPUTS!$A$44:$G$103,4,0),SCENARIOS!$K$24)</f>
        <v>0.15</v>
      </c>
      <c r="AD895" s="15">
        <f t="shared" si="1065"/>
        <v>7914.96040900713</v>
      </c>
      <c r="AE895" s="20">
        <f>IFERROR(VLOOKUP($E895,INPUTS!$A$44:$G$103,5,0),SCENARIOS!$L$24)</f>
        <v>0.3</v>
      </c>
      <c r="AF895" s="15">
        <f t="shared" si="1065"/>
        <v>19259.5191079992</v>
      </c>
      <c r="AG895" s="20">
        <f>IFERROR(VLOOKUP($E895,INPUTS!$A$44:$G$103,6,0),SCENARIOS!$M$24)</f>
        <v>0.4</v>
      </c>
      <c r="AH895" s="15">
        <f t="shared" si="999"/>
        <v>31242.8664287674</v>
      </c>
      <c r="AI895" s="20">
        <f>IFERROR(VLOOKUP($E895,INPUTS!$A$44:$G$103,7,0),SCENARIOS!$N$24)</f>
        <v>0.5</v>
      </c>
      <c r="AJ895" s="15">
        <f t="shared" si="1000"/>
        <v>47514.6551498192</v>
      </c>
      <c r="AL895" t="str">
        <f t="shared" si="1003"/>
        <v>Y</v>
      </c>
      <c r="AM895" s="21">
        <f t="shared" si="1004"/>
        <v>95029.3102996384</v>
      </c>
    </row>
    <row r="896" ht="15" customHeight="1" spans="1:39">
      <c r="A896" s="6" t="s">
        <v>2646</v>
      </c>
      <c r="B896" s="52" t="s">
        <v>422</v>
      </c>
      <c r="C896" s="52" t="s">
        <v>423</v>
      </c>
      <c r="D896" s="52" t="s">
        <v>929</v>
      </c>
      <c r="E896" s="10" t="s">
        <v>234</v>
      </c>
      <c r="F896" s="52" t="s">
        <v>424</v>
      </c>
      <c r="G896" s="52" t="s">
        <v>173</v>
      </c>
      <c r="H896" s="52" t="s">
        <v>505</v>
      </c>
      <c r="I896" s="52" t="s">
        <v>504</v>
      </c>
      <c r="J896" s="52" t="s">
        <v>173</v>
      </c>
      <c r="K896" s="52" t="s">
        <v>931</v>
      </c>
      <c r="L896" s="53" t="s">
        <v>279</v>
      </c>
      <c r="M896" s="13">
        <v>2455</v>
      </c>
      <c r="N896" s="14">
        <f t="shared" si="1001"/>
        <v>6.72602739726027</v>
      </c>
      <c r="O896" s="15">
        <v>1240</v>
      </c>
      <c r="P896" s="15">
        <f t="shared" si="1043"/>
        <v>3044200</v>
      </c>
      <c r="Q896" s="16">
        <f>IFERROR(VLOOKUP(G896,SCENARIOS!$A$13:$E$18,3,0),0.025)</f>
        <v>0.04</v>
      </c>
      <c r="R896" s="52">
        <f>IFERROR(VLOOKUP(L896,INPUTS!$A$107:$B$120,2,0),0.0082)</f>
        <v>0.0039</v>
      </c>
      <c r="S896" s="52">
        <f t="shared" si="1044"/>
        <v>4.836</v>
      </c>
      <c r="T896" s="15">
        <f t="shared" si="1045"/>
        <v>11872.38</v>
      </c>
      <c r="U896" s="15">
        <f>T896/INPUTS!$B$7*1000</f>
        <v>14840475</v>
      </c>
      <c r="V896" s="15">
        <f>T896*INPUTS!$B$6</f>
        <v>37516.7208</v>
      </c>
      <c r="W896" s="54" t="s">
        <v>396</v>
      </c>
      <c r="X896" s="54" t="s">
        <v>396</v>
      </c>
      <c r="Y896" s="67">
        <f>IFERROR(VLOOKUP(E896,INPUTS!$A$44:$B$103,2,0),0)</f>
        <v>0</v>
      </c>
      <c r="Z896" s="15">
        <f t="shared" si="997"/>
        <v>0</v>
      </c>
      <c r="AA896" s="20">
        <f>IFERROR(VLOOKUP(E896,INPUTS!$A$44:$C$103,3,0),SCENARIOS!$J$24)</f>
        <v>0.1</v>
      </c>
      <c r="AB896" s="15">
        <f t="shared" ref="AB896:AF896" si="1066">$T896*AA896*(1+$Q896)^AB$2</f>
        <v>1444.45655853957</v>
      </c>
      <c r="AC896" s="20">
        <f>IFERROR(VLOOKUP($E896,INPUTS!$A$44:$G$103,4,0),SCENARIOS!$K$24)</f>
        <v>0.15</v>
      </c>
      <c r="AD896" s="15">
        <f t="shared" si="1066"/>
        <v>2636.10339650683</v>
      </c>
      <c r="AE896" s="20">
        <f>IFERROR(VLOOKUP($E896,INPUTS!$A$44:$G$103,5,0),SCENARIOS!$L$24)</f>
        <v>0.3</v>
      </c>
      <c r="AF896" s="15">
        <f t="shared" si="1066"/>
        <v>6414.44569677306</v>
      </c>
      <c r="AG896" s="20">
        <f>IFERROR(VLOOKUP($E896,INPUTS!$A$44:$G$103,6,0),SCENARIOS!$M$24)</f>
        <v>0.4</v>
      </c>
      <c r="AH896" s="15">
        <f t="shared" si="999"/>
        <v>10405.5386323549</v>
      </c>
      <c r="AI896" s="20">
        <f>IFERROR(VLOOKUP($E896,INPUTS!$A$44:$G$103,7,0),SCENARIOS!$N$24)</f>
        <v>0.5</v>
      </c>
      <c r="AJ896" s="15">
        <f t="shared" si="1000"/>
        <v>15824.9109726123</v>
      </c>
      <c r="AL896" t="str">
        <f t="shared" si="1003"/>
        <v>Y</v>
      </c>
      <c r="AM896" s="21">
        <f t="shared" si="1004"/>
        <v>31649.8219452247</v>
      </c>
    </row>
    <row r="897" ht="15" customHeight="1" spans="1:39">
      <c r="A897" s="24" t="s">
        <v>2647</v>
      </c>
      <c r="B897" s="52" t="s">
        <v>422</v>
      </c>
      <c r="C897" s="52" t="s">
        <v>423</v>
      </c>
      <c r="D897" s="52" t="s">
        <v>929</v>
      </c>
      <c r="E897" s="10" t="s">
        <v>234</v>
      </c>
      <c r="F897" s="52" t="s">
        <v>424</v>
      </c>
      <c r="G897" s="52" t="s">
        <v>173</v>
      </c>
      <c r="H897" s="52" t="s">
        <v>428</v>
      </c>
      <c r="I897" s="52" t="s">
        <v>427</v>
      </c>
      <c r="J897" s="52" t="s">
        <v>173</v>
      </c>
      <c r="K897" s="52" t="s">
        <v>931</v>
      </c>
      <c r="L897" s="53" t="s">
        <v>279</v>
      </c>
      <c r="M897" s="13">
        <v>1473</v>
      </c>
      <c r="N897" s="14">
        <f t="shared" si="1001"/>
        <v>4.03561643835616</v>
      </c>
      <c r="O897" s="15">
        <v>2900</v>
      </c>
      <c r="P897" s="15">
        <f t="shared" si="1043"/>
        <v>4271700</v>
      </c>
      <c r="Q897" s="16">
        <f>IFERROR(VLOOKUP(G897,SCENARIOS!$A$13:$E$18,3,0),0.025)</f>
        <v>0.04</v>
      </c>
      <c r="R897" s="52">
        <f>IFERROR(VLOOKUP(L897,INPUTS!$A$107:$B$120,2,0),0.0082)</f>
        <v>0.0039</v>
      </c>
      <c r="S897" s="52">
        <f t="shared" si="1044"/>
        <v>11.31</v>
      </c>
      <c r="T897" s="15">
        <f t="shared" si="1045"/>
        <v>16659.63</v>
      </c>
      <c r="U897" s="15">
        <f>T897/INPUTS!$B$7*1000</f>
        <v>20824537.5</v>
      </c>
      <c r="V897" s="15">
        <f>T897*INPUTS!$B$6</f>
        <v>52644.4308</v>
      </c>
      <c r="W897" s="54" t="s">
        <v>521</v>
      </c>
      <c r="X897" s="54" t="s">
        <v>396</v>
      </c>
      <c r="Y897" s="67">
        <f>IFERROR(VLOOKUP(E897,INPUTS!$A$44:$B$103,2,0),0)</f>
        <v>0</v>
      </c>
      <c r="Z897" s="15">
        <f t="shared" si="997"/>
        <v>0</v>
      </c>
      <c r="AA897" s="20">
        <f>IFERROR(VLOOKUP(E897,INPUTS!$A$44:$C$103,3,0),SCENARIOS!$J$24)</f>
        <v>0.1</v>
      </c>
      <c r="AB897" s="15">
        <f t="shared" ref="AB897:AF897" si="1067">$T897*AA897*(1+$Q897)^AB$2</f>
        <v>2026.89871924101</v>
      </c>
      <c r="AC897" s="20">
        <f>IFERROR(VLOOKUP($E897,INPUTS!$A$44:$G$103,4,0),SCENARIOS!$K$24)</f>
        <v>0.15</v>
      </c>
      <c r="AD897" s="15">
        <f t="shared" si="1067"/>
        <v>3699.04831445313</v>
      </c>
      <c r="AE897" s="20">
        <f>IFERROR(VLOOKUP($E897,INPUTS!$A$44:$G$103,5,0),SCENARIOS!$L$24)</f>
        <v>0.3</v>
      </c>
      <c r="AF897" s="15">
        <f t="shared" si="1067"/>
        <v>9000.91573579446</v>
      </c>
      <c r="AG897" s="20">
        <f>IFERROR(VLOOKUP($E897,INPUTS!$A$44:$G$103,6,0),SCENARIOS!$M$24)</f>
        <v>0.4</v>
      </c>
      <c r="AH897" s="15">
        <f t="shared" si="999"/>
        <v>14601.3203389495</v>
      </c>
      <c r="AI897" s="20">
        <f>IFERROR(VLOOKUP($E897,INPUTS!$A$44:$G$103,7,0),SCENARIOS!$N$24)</f>
        <v>0.5</v>
      </c>
      <c r="AJ897" s="15">
        <f t="shared" si="1000"/>
        <v>22205.9234615689</v>
      </c>
      <c r="AL897" t="str">
        <f t="shared" si="1003"/>
        <v>Y</v>
      </c>
      <c r="AM897" s="21">
        <f t="shared" si="1004"/>
        <v>44411.8469231378</v>
      </c>
    </row>
    <row r="898" ht="15" customHeight="1" spans="1:39">
      <c r="A898" s="6" t="s">
        <v>2648</v>
      </c>
      <c r="B898" s="52" t="s">
        <v>422</v>
      </c>
      <c r="C898" s="52" t="s">
        <v>423</v>
      </c>
      <c r="D898" s="52" t="s">
        <v>929</v>
      </c>
      <c r="E898" s="10" t="s">
        <v>234</v>
      </c>
      <c r="F898" s="52" t="s">
        <v>424</v>
      </c>
      <c r="G898" s="52" t="s">
        <v>173</v>
      </c>
      <c r="H898" s="52" t="s">
        <v>242</v>
      </c>
      <c r="I898" s="52" t="s">
        <v>421</v>
      </c>
      <c r="J898" s="52" t="s">
        <v>173</v>
      </c>
      <c r="K898" s="52" t="s">
        <v>931</v>
      </c>
      <c r="L898" s="53" t="s">
        <v>291</v>
      </c>
      <c r="M898" s="13">
        <v>1473</v>
      </c>
      <c r="N898" s="14">
        <f t="shared" si="1001"/>
        <v>4.03561643835616</v>
      </c>
      <c r="O898" s="15">
        <v>5350</v>
      </c>
      <c r="P898" s="15">
        <f t="shared" si="1043"/>
        <v>7880550</v>
      </c>
      <c r="Q898" s="16">
        <f>IFERROR(VLOOKUP(G898,SCENARIOS!$A$13:$E$18,3,0),0.025)</f>
        <v>0.04</v>
      </c>
      <c r="R898" s="52">
        <f>IFERROR(VLOOKUP(L898,INPUTS!$A$107:$B$120,2,0),0.0082)</f>
        <v>0.0079</v>
      </c>
      <c r="S898" s="52">
        <f t="shared" si="1044"/>
        <v>42.265</v>
      </c>
      <c r="T898" s="15">
        <f t="shared" si="1045"/>
        <v>62256.345</v>
      </c>
      <c r="U898" s="15">
        <f>T898/INPUTS!$B$7*1000</f>
        <v>77820431.25</v>
      </c>
      <c r="V898" s="15">
        <f>T898*INPUTS!$B$6</f>
        <v>196730.0502</v>
      </c>
      <c r="W898" s="54" t="s">
        <v>396</v>
      </c>
      <c r="X898" s="54" t="s">
        <v>396</v>
      </c>
      <c r="Y898" s="67">
        <f>IFERROR(VLOOKUP(E898,INPUTS!$A$44:$B$103,2,0),0)</f>
        <v>0</v>
      </c>
      <c r="Z898" s="15">
        <f t="shared" si="997"/>
        <v>0</v>
      </c>
      <c r="AA898" s="20">
        <f>IFERROR(VLOOKUP(E898,INPUTS!$A$44:$C$103,3,0),SCENARIOS!$J$24)</f>
        <v>0.1</v>
      </c>
      <c r="AB898" s="15">
        <f t="shared" ref="AB898:AF898" si="1068">$T898*AA898*(1+$Q898)^AB$2</f>
        <v>7574.43628370658</v>
      </c>
      <c r="AC898" s="20">
        <f>IFERROR(VLOOKUP($E898,INPUTS!$A$44:$G$103,4,0),SCENARIOS!$K$24)</f>
        <v>0.15</v>
      </c>
      <c r="AD898" s="15">
        <f t="shared" si="1068"/>
        <v>13823.1898329232</v>
      </c>
      <c r="AE898" s="20">
        <f>IFERROR(VLOOKUP($E898,INPUTS!$A$44:$G$103,5,0),SCENARIOS!$L$24)</f>
        <v>0.3</v>
      </c>
      <c r="AF898" s="15">
        <f t="shared" si="1068"/>
        <v>33636.0480613044</v>
      </c>
      <c r="AG898" s="20">
        <f>IFERROR(VLOOKUP($E898,INPUTS!$A$44:$G$103,6,0),SCENARIOS!$M$24)</f>
        <v>0.4</v>
      </c>
      <c r="AH898" s="15">
        <f t="shared" si="999"/>
        <v>54564.5273320692</v>
      </c>
      <c r="AI898" s="20">
        <f>IFERROR(VLOOKUP($E898,INPUTS!$A$44:$G$103,7,0),SCENARIOS!$N$24)</f>
        <v>0.5</v>
      </c>
      <c r="AJ898" s="15">
        <f t="shared" si="1000"/>
        <v>82982.6131833077</v>
      </c>
      <c r="AL898" t="str">
        <f t="shared" si="1003"/>
        <v>Y</v>
      </c>
      <c r="AM898" s="21">
        <f t="shared" si="1004"/>
        <v>165965.226366615</v>
      </c>
    </row>
    <row r="899" ht="15" customHeight="1" spans="1:39">
      <c r="A899" s="24" t="s">
        <v>2649</v>
      </c>
      <c r="B899" s="52" t="s">
        <v>422</v>
      </c>
      <c r="C899" s="52" t="s">
        <v>423</v>
      </c>
      <c r="D899" s="52" t="s">
        <v>929</v>
      </c>
      <c r="E899" s="10" t="s">
        <v>234</v>
      </c>
      <c r="F899" s="52" t="s">
        <v>424</v>
      </c>
      <c r="G899" s="52" t="s">
        <v>173</v>
      </c>
      <c r="H899" s="52" t="s">
        <v>545</v>
      </c>
      <c r="I899" s="52" t="s">
        <v>544</v>
      </c>
      <c r="J899" s="52" t="s">
        <v>173</v>
      </c>
      <c r="K899" s="52" t="s">
        <v>931</v>
      </c>
      <c r="L899" s="53" t="s">
        <v>282</v>
      </c>
      <c r="M899" s="13">
        <v>982</v>
      </c>
      <c r="N899" s="14">
        <f t="shared" si="1001"/>
        <v>2.69041095890411</v>
      </c>
      <c r="O899" s="15">
        <v>4660</v>
      </c>
      <c r="P899" s="15">
        <f t="shared" si="1043"/>
        <v>4576120</v>
      </c>
      <c r="Q899" s="16">
        <f>IFERROR(VLOOKUP(G899,SCENARIOS!$A$13:$E$18,3,0),0.025)</f>
        <v>0.04</v>
      </c>
      <c r="R899" s="52">
        <f>IFERROR(VLOOKUP(L899,INPUTS!$A$107:$B$120,2,0),0.0082)</f>
        <v>0.0042</v>
      </c>
      <c r="S899" s="52">
        <f t="shared" si="1044"/>
        <v>19.572</v>
      </c>
      <c r="T899" s="15">
        <f t="shared" si="1045"/>
        <v>19219.704</v>
      </c>
      <c r="U899" s="15">
        <f>T899/INPUTS!$B$7*1000</f>
        <v>24024630</v>
      </c>
      <c r="V899" s="15">
        <f>T899*INPUTS!$B$6</f>
        <v>60734.26464</v>
      </c>
      <c r="W899" s="54" t="s">
        <v>396</v>
      </c>
      <c r="X899" s="54" t="s">
        <v>396</v>
      </c>
      <c r="Y899" s="67">
        <f>IFERROR(VLOOKUP(E899,INPUTS!$A$44:$B$103,2,0),0)</f>
        <v>0</v>
      </c>
      <c r="Z899" s="15">
        <f t="shared" si="997"/>
        <v>0</v>
      </c>
      <c r="AA899" s="20">
        <f>IFERROR(VLOOKUP(E899,INPUTS!$A$44:$C$103,3,0),SCENARIOS!$J$24)</f>
        <v>0.1</v>
      </c>
      <c r="AB899" s="15">
        <f t="shared" ref="AB899:AF899" si="1069">$T899*AA899*(1+$Q899)^AB$2</f>
        <v>2338.37086548689</v>
      </c>
      <c r="AC899" s="20">
        <f>IFERROR(VLOOKUP($E899,INPUTS!$A$44:$G$103,4,0),SCENARIOS!$K$24)</f>
        <v>0.15</v>
      </c>
      <c r="AD899" s="15">
        <f t="shared" si="1069"/>
        <v>4267.47855057334</v>
      </c>
      <c r="AE899" s="20">
        <f>IFERROR(VLOOKUP($E899,INPUTS!$A$44:$G$103,5,0),SCENARIOS!$L$24)</f>
        <v>0.3</v>
      </c>
      <c r="AF899" s="15">
        <f t="shared" si="1069"/>
        <v>10384.0803289696</v>
      </c>
      <c r="AG899" s="20">
        <f>IFERROR(VLOOKUP($E899,INPUTS!$A$44:$G$103,6,0),SCENARIOS!$M$24)</f>
        <v>0.4</v>
      </c>
      <c r="AH899" s="15">
        <f t="shared" si="999"/>
        <v>16845.0952946608</v>
      </c>
      <c r="AI899" s="20">
        <f>IFERROR(VLOOKUP($E899,INPUTS!$A$44:$G$103,7,0),SCENARIOS!$N$24)</f>
        <v>0.5</v>
      </c>
      <c r="AJ899" s="15">
        <f t="shared" si="1000"/>
        <v>25618.2926018171</v>
      </c>
      <c r="AL899" t="str">
        <f t="shared" si="1003"/>
        <v>Y</v>
      </c>
      <c r="AM899" s="21">
        <f t="shared" si="1004"/>
        <v>51236.5852036342</v>
      </c>
    </row>
    <row r="900" ht="15" customHeight="1" spans="1:39">
      <c r="A900" s="6" t="s">
        <v>2650</v>
      </c>
      <c r="B900" s="52" t="s">
        <v>422</v>
      </c>
      <c r="C900" s="52" t="s">
        <v>423</v>
      </c>
      <c r="D900" s="52" t="s">
        <v>929</v>
      </c>
      <c r="E900" s="10" t="s">
        <v>234</v>
      </c>
      <c r="F900" s="52" t="s">
        <v>424</v>
      </c>
      <c r="G900" s="52" t="s">
        <v>173</v>
      </c>
      <c r="H900" s="52" t="s">
        <v>264</v>
      </c>
      <c r="I900" s="52" t="s">
        <v>436</v>
      </c>
      <c r="J900" s="52" t="s">
        <v>173</v>
      </c>
      <c r="K900" s="52" t="s">
        <v>931</v>
      </c>
      <c r="L900" s="53" t="s">
        <v>288</v>
      </c>
      <c r="M900" s="13">
        <v>982</v>
      </c>
      <c r="N900" s="14">
        <f t="shared" si="1001"/>
        <v>2.69041095890411</v>
      </c>
      <c r="O900" s="15">
        <v>7820</v>
      </c>
      <c r="P900" s="15">
        <f t="shared" si="1043"/>
        <v>7679240</v>
      </c>
      <c r="Q900" s="16">
        <f>IFERROR(VLOOKUP(G900,SCENARIOS!$A$13:$E$18,3,0),0.025)</f>
        <v>0.04</v>
      </c>
      <c r="R900" s="52">
        <f>IFERROR(VLOOKUP(L900,INPUTS!$A$107:$B$120,2,0),0.0082)</f>
        <v>0.0085</v>
      </c>
      <c r="S900" s="52">
        <f t="shared" si="1044"/>
        <v>66.47</v>
      </c>
      <c r="T900" s="15">
        <f t="shared" si="1045"/>
        <v>65273.54</v>
      </c>
      <c r="U900" s="15">
        <f>T900/INPUTS!$B$7*1000</f>
        <v>81591925</v>
      </c>
      <c r="V900" s="15">
        <f>T900*INPUTS!$B$6</f>
        <v>206264.3864</v>
      </c>
      <c r="W900" s="54" t="s">
        <v>396</v>
      </c>
      <c r="X900" s="54" t="s">
        <v>396</v>
      </c>
      <c r="Y900" s="67">
        <f>IFERROR(VLOOKUP(E900,INPUTS!$A$44:$B$103,2,0),0)</f>
        <v>0</v>
      </c>
      <c r="Z900" s="15">
        <f t="shared" ref="Z900:Z963" si="1070">T900*Y900</f>
        <v>0</v>
      </c>
      <c r="AA900" s="20">
        <f>IFERROR(VLOOKUP(E900,INPUTS!$A$44:$C$103,3,0),SCENARIOS!$J$24)</f>
        <v>0.1</v>
      </c>
      <c r="AB900" s="15">
        <f t="shared" ref="AB900:AF900" si="1071">$T900*AA900*(1+$Q900)^AB$2</f>
        <v>7941.52418909225</v>
      </c>
      <c r="AC900" s="20">
        <f>IFERROR(VLOOKUP($E900,INPUTS!$A$44:$G$103,4,0),SCENARIOS!$K$24)</f>
        <v>0.15</v>
      </c>
      <c r="AD900" s="15">
        <f t="shared" si="1071"/>
        <v>14493.1176812083</v>
      </c>
      <c r="AE900" s="20">
        <f>IFERROR(VLOOKUP($E900,INPUTS!$A$44:$G$103,5,0),SCENARIOS!$L$24)</f>
        <v>0.3</v>
      </c>
      <c r="AF900" s="15">
        <f t="shared" si="1071"/>
        <v>35266.1873833338</v>
      </c>
      <c r="AG900" s="20">
        <f>IFERROR(VLOOKUP($E900,INPUTS!$A$44:$G$103,6,0),SCENARIOS!$M$24)</f>
        <v>0.4</v>
      </c>
      <c r="AH900" s="15">
        <f t="shared" ref="AH900:AH963" si="1072">$T900*AG900*(1+$Q900)^AH$2</f>
        <v>57208.9456486871</v>
      </c>
      <c r="AI900" s="20">
        <f>IFERROR(VLOOKUP($E900,INPUTS!$A$44:$G$103,7,0),SCENARIOS!$N$24)</f>
        <v>0.5</v>
      </c>
      <c r="AJ900" s="15">
        <f t="shared" ref="AJ900:AJ963" si="1073">$T900*AI900*(1+$Q900)^AJ$2</f>
        <v>87004.2872083988</v>
      </c>
      <c r="AL900" t="str">
        <f t="shared" si="1003"/>
        <v>Y</v>
      </c>
      <c r="AM900" s="21">
        <f t="shared" si="1004"/>
        <v>174008.574416798</v>
      </c>
    </row>
    <row r="901" ht="15" customHeight="1" spans="1:39">
      <c r="A901" s="24" t="s">
        <v>2651</v>
      </c>
      <c r="B901" s="52" t="s">
        <v>422</v>
      </c>
      <c r="C901" s="52" t="s">
        <v>423</v>
      </c>
      <c r="D901" s="52" t="s">
        <v>929</v>
      </c>
      <c r="E901" s="10" t="s">
        <v>234</v>
      </c>
      <c r="F901" s="52" t="s">
        <v>424</v>
      </c>
      <c r="G901" s="52" t="s">
        <v>173</v>
      </c>
      <c r="H901" s="52" t="s">
        <v>576</v>
      </c>
      <c r="I901" s="52" t="s">
        <v>575</v>
      </c>
      <c r="J901" s="52" t="s">
        <v>173</v>
      </c>
      <c r="K901" s="52" t="s">
        <v>931</v>
      </c>
      <c r="L901" s="53" t="s">
        <v>291</v>
      </c>
      <c r="M901" s="13">
        <v>982</v>
      </c>
      <c r="N901" s="14">
        <f t="shared" ref="N901:N964" si="1074">M901/365</f>
        <v>2.69041095890411</v>
      </c>
      <c r="O901" s="15">
        <v>5860</v>
      </c>
      <c r="P901" s="15">
        <f t="shared" si="1043"/>
        <v>5754520</v>
      </c>
      <c r="Q901" s="16">
        <f>IFERROR(VLOOKUP(G901,SCENARIOS!$A$13:$E$18,3,0),0.025)</f>
        <v>0.04</v>
      </c>
      <c r="R901" s="52">
        <f>IFERROR(VLOOKUP(L901,INPUTS!$A$107:$B$120,2,0),0.0082)</f>
        <v>0.0079</v>
      </c>
      <c r="S901" s="52">
        <f t="shared" si="1044"/>
        <v>46.294</v>
      </c>
      <c r="T901" s="15">
        <f t="shared" si="1045"/>
        <v>45460.708</v>
      </c>
      <c r="U901" s="15">
        <f>T901/INPUTS!$B$7*1000</f>
        <v>56825885</v>
      </c>
      <c r="V901" s="15">
        <f>T901*INPUTS!$B$6</f>
        <v>143655.83728</v>
      </c>
      <c r="W901" s="54" t="s">
        <v>521</v>
      </c>
      <c r="X901" s="54" t="s">
        <v>396</v>
      </c>
      <c r="Y901" s="67">
        <f>IFERROR(VLOOKUP(E901,INPUTS!$A$44:$B$103,2,0),0)</f>
        <v>0</v>
      </c>
      <c r="Z901" s="15">
        <f t="shared" si="1070"/>
        <v>0</v>
      </c>
      <c r="AA901" s="20">
        <f>IFERROR(VLOOKUP(E901,INPUTS!$A$44:$C$103,3,0),SCENARIOS!$J$24)</f>
        <v>0.1</v>
      </c>
      <c r="AB901" s="15">
        <f t="shared" ref="AB901:AF901" si="1075">$T901*AA901*(1+$Q901)^AB$2</f>
        <v>5530.99023333589</v>
      </c>
      <c r="AC901" s="20">
        <f>IFERROR(VLOOKUP($E901,INPUTS!$A$44:$G$103,4,0),SCENARIOS!$K$24)</f>
        <v>0.15</v>
      </c>
      <c r="AD901" s="15">
        <f t="shared" si="1075"/>
        <v>10093.9429808013</v>
      </c>
      <c r="AE901" s="20">
        <f>IFERROR(VLOOKUP($E901,INPUTS!$A$44:$G$103,5,0),SCENARIOS!$L$24)</f>
        <v>0.3</v>
      </c>
      <c r="AF901" s="15">
        <f t="shared" si="1075"/>
        <v>24561.6500485039</v>
      </c>
      <c r="AG901" s="20">
        <f>IFERROR(VLOOKUP($E901,INPUTS!$A$44:$G$103,6,0),SCENARIOS!$M$24)</f>
        <v>0.4</v>
      </c>
      <c r="AH901" s="15">
        <f t="shared" si="1072"/>
        <v>39844.0037589938</v>
      </c>
      <c r="AI901" s="20">
        <f>IFERROR(VLOOKUP($E901,INPUTS!$A$44:$G$103,7,0),SCENARIOS!$N$24)</f>
        <v>0.5</v>
      </c>
      <c r="AJ901" s="15">
        <f t="shared" si="1073"/>
        <v>60595.4035207705</v>
      </c>
      <c r="AL901" t="str">
        <f t="shared" ref="AL901:AL964" si="1076">IF(H901="MULTI","MULTI",IF(COUNTIFS($E$4:$E$1277,H901,$H$4:$H$1277,E901)&gt;0,"Y","N"))</f>
        <v>N</v>
      </c>
      <c r="AM901" s="21">
        <f t="shared" ref="AM901:AM964" si="1077">T901*((1+Q901)^25)</f>
        <v>121190.807041541</v>
      </c>
    </row>
    <row r="902" ht="15" customHeight="1" spans="1:39">
      <c r="A902" s="6" t="s">
        <v>2652</v>
      </c>
      <c r="B902" s="52" t="s">
        <v>422</v>
      </c>
      <c r="C902" s="52" t="s">
        <v>423</v>
      </c>
      <c r="D902" s="52" t="s">
        <v>929</v>
      </c>
      <c r="E902" s="10" t="s">
        <v>234</v>
      </c>
      <c r="F902" s="52" t="s">
        <v>424</v>
      </c>
      <c r="G902" s="52" t="s">
        <v>173</v>
      </c>
      <c r="H902" s="52" t="s">
        <v>819</v>
      </c>
      <c r="I902" s="52" t="s">
        <v>575</v>
      </c>
      <c r="J902" s="52" t="s">
        <v>173</v>
      </c>
      <c r="K902" s="52" t="s">
        <v>931</v>
      </c>
      <c r="L902" s="53" t="s">
        <v>291</v>
      </c>
      <c r="M902" s="13">
        <v>491</v>
      </c>
      <c r="N902" s="14">
        <f t="shared" si="1074"/>
        <v>1.34520547945205</v>
      </c>
      <c r="O902" s="15">
        <v>6750</v>
      </c>
      <c r="P902" s="15">
        <f t="shared" si="1043"/>
        <v>3314250</v>
      </c>
      <c r="Q902" s="16">
        <f>IFERROR(VLOOKUP(G902,SCENARIOS!$A$13:$E$18,3,0),0.025)</f>
        <v>0.04</v>
      </c>
      <c r="R902" s="52">
        <f>IFERROR(VLOOKUP(L902,INPUTS!$A$107:$B$120,2,0),0.0082)</f>
        <v>0.0079</v>
      </c>
      <c r="S902" s="52">
        <f t="shared" si="1044"/>
        <v>53.325</v>
      </c>
      <c r="T902" s="15">
        <f t="shared" si="1045"/>
        <v>26182.575</v>
      </c>
      <c r="U902" s="15">
        <f>T902/INPUTS!$B$7*1000</f>
        <v>32728218.75</v>
      </c>
      <c r="V902" s="15">
        <f>T902*INPUTS!$B$6</f>
        <v>82736.937</v>
      </c>
      <c r="W902" s="54" t="s">
        <v>521</v>
      </c>
      <c r="X902" s="54" t="s">
        <v>396</v>
      </c>
      <c r="Y902" s="67">
        <f>IFERROR(VLOOKUP(E902,INPUTS!$A$44:$B$103,2,0),0)</f>
        <v>0</v>
      </c>
      <c r="Z902" s="15">
        <f t="shared" si="1070"/>
        <v>0</v>
      </c>
      <c r="AA902" s="20">
        <f>IFERROR(VLOOKUP(E902,INPUTS!$A$44:$C$103,3,0),SCENARIOS!$J$24)</f>
        <v>0.1</v>
      </c>
      <c r="AB902" s="15">
        <f t="shared" ref="AB902:AF902" si="1078">$T902*AA902*(1+$Q902)^AB$2</f>
        <v>3185.51058660557</v>
      </c>
      <c r="AC902" s="20">
        <f>IFERROR(VLOOKUP($E902,INPUTS!$A$44:$G$103,4,0),SCENARIOS!$K$24)</f>
        <v>0.15</v>
      </c>
      <c r="AD902" s="15">
        <f t="shared" si="1078"/>
        <v>5813.49105122939</v>
      </c>
      <c r="AE902" s="20">
        <f>IFERROR(VLOOKUP($E902,INPUTS!$A$44:$G$103,5,0),SCENARIOS!$L$24)</f>
        <v>0.3</v>
      </c>
      <c r="AF902" s="15">
        <f t="shared" si="1078"/>
        <v>14146.0015211093</v>
      </c>
      <c r="AG902" s="20">
        <f>IFERROR(VLOOKUP($E902,INPUTS!$A$44:$G$103,6,0),SCENARIOS!$M$24)</f>
        <v>0.4</v>
      </c>
      <c r="AH902" s="15">
        <f t="shared" si="1072"/>
        <v>22947.6984106833</v>
      </c>
      <c r="AI902" s="20">
        <f>IFERROR(VLOOKUP($E902,INPUTS!$A$44:$G$103,7,0),SCENARIOS!$N$24)</f>
        <v>0.5</v>
      </c>
      <c r="AJ902" s="15">
        <f t="shared" si="1073"/>
        <v>34899.2298434472</v>
      </c>
      <c r="AL902" t="str">
        <f t="shared" si="1076"/>
        <v>N</v>
      </c>
      <c r="AM902" s="21">
        <f t="shared" si="1077"/>
        <v>69798.4596868943</v>
      </c>
    </row>
    <row r="903" ht="15" customHeight="1" spans="1:39">
      <c r="A903" s="24" t="s">
        <v>2653</v>
      </c>
      <c r="B903" s="52" t="s">
        <v>422</v>
      </c>
      <c r="C903" s="52" t="s">
        <v>423</v>
      </c>
      <c r="D903" s="52" t="s">
        <v>929</v>
      </c>
      <c r="E903" s="10" t="s">
        <v>237</v>
      </c>
      <c r="F903" s="52" t="s">
        <v>424</v>
      </c>
      <c r="G903" s="52" t="s">
        <v>173</v>
      </c>
      <c r="H903" s="52" t="s">
        <v>248</v>
      </c>
      <c r="I903" s="52" t="s">
        <v>930</v>
      </c>
      <c r="J903" s="52" t="s">
        <v>169</v>
      </c>
      <c r="K903" s="52" t="s">
        <v>931</v>
      </c>
      <c r="L903" s="53" t="s">
        <v>291</v>
      </c>
      <c r="M903" s="13">
        <v>982</v>
      </c>
      <c r="N903" s="14">
        <f t="shared" si="1074"/>
        <v>2.69041095890411</v>
      </c>
      <c r="O903" s="15">
        <v>8800</v>
      </c>
      <c r="P903" s="15">
        <f t="shared" si="1043"/>
        <v>8641600</v>
      </c>
      <c r="Q903" s="16">
        <f>IFERROR(VLOOKUP(G903,SCENARIOS!$A$13:$E$18,3,0),0.025)</f>
        <v>0.04</v>
      </c>
      <c r="R903" s="52">
        <f>IFERROR(VLOOKUP(L903,INPUTS!$A$107:$B$120,2,0),0.0082)</f>
        <v>0.0079</v>
      </c>
      <c r="S903" s="52">
        <f t="shared" si="1044"/>
        <v>69.52</v>
      </c>
      <c r="T903" s="15">
        <f t="shared" si="1045"/>
        <v>68268.64</v>
      </c>
      <c r="U903" s="15">
        <f>T903/INPUTS!$B$7*1000</f>
        <v>85335800</v>
      </c>
      <c r="V903" s="15">
        <f>T903*INPUTS!$B$6</f>
        <v>215728.9024</v>
      </c>
      <c r="W903" s="54" t="s">
        <v>396</v>
      </c>
      <c r="X903" s="54" t="s">
        <v>396</v>
      </c>
      <c r="Y903" s="67">
        <f>IFERROR(VLOOKUP(E903,INPUTS!$A$44:$B$103,2,0),0)</f>
        <v>0</v>
      </c>
      <c r="Z903" s="15">
        <f t="shared" si="1070"/>
        <v>0</v>
      </c>
      <c r="AA903" s="20">
        <f>IFERROR(VLOOKUP(E903,INPUTS!$A$44:$C$103,3,0),SCENARIOS!$J$24)</f>
        <v>0.1</v>
      </c>
      <c r="AB903" s="15">
        <f t="shared" ref="AB903:AF903" si="1079">$T903*AA903*(1+$Q903)^AB$2</f>
        <v>8305.92389989008</v>
      </c>
      <c r="AC903" s="20">
        <f>IFERROR(VLOOKUP($E903,INPUTS!$A$44:$G$103,4,0),SCENARIOS!$K$24)</f>
        <v>0.15</v>
      </c>
      <c r="AD903" s="15">
        <f t="shared" si="1079"/>
        <v>15158.1396298722</v>
      </c>
      <c r="AE903" s="20">
        <f>IFERROR(VLOOKUP($E903,INPUTS!$A$44:$G$103,5,0),SCENARIOS!$L$24)</f>
        <v>0.3</v>
      </c>
      <c r="AF903" s="15">
        <f t="shared" si="1079"/>
        <v>36884.3891513369</v>
      </c>
      <c r="AG903" s="20">
        <f>IFERROR(VLOOKUP($E903,INPUTS!$A$44:$G$103,6,0),SCENARIOS!$M$24)</f>
        <v>0.4</v>
      </c>
      <c r="AH903" s="15">
        <f t="shared" si="1072"/>
        <v>59833.9988189669</v>
      </c>
      <c r="AI903" s="20">
        <f>IFERROR(VLOOKUP($E903,INPUTS!$A$44:$G$103,7,0),SCENARIOS!$N$24)</f>
        <v>0.5</v>
      </c>
      <c r="AJ903" s="15">
        <f t="shared" si="1073"/>
        <v>90996.5104066178</v>
      </c>
      <c r="AL903" t="str">
        <f t="shared" si="1076"/>
        <v>N</v>
      </c>
      <c r="AM903" s="21">
        <f t="shared" si="1077"/>
        <v>181993.020813236</v>
      </c>
    </row>
    <row r="904" ht="15" customHeight="1" spans="1:39">
      <c r="A904" s="6" t="s">
        <v>2654</v>
      </c>
      <c r="B904" s="52" t="s">
        <v>422</v>
      </c>
      <c r="C904" s="52" t="s">
        <v>423</v>
      </c>
      <c r="D904" s="52" t="s">
        <v>929</v>
      </c>
      <c r="E904" s="10" t="s">
        <v>237</v>
      </c>
      <c r="F904" s="52" t="s">
        <v>424</v>
      </c>
      <c r="G904" s="52" t="s">
        <v>173</v>
      </c>
      <c r="H904" s="52" t="s">
        <v>224</v>
      </c>
      <c r="I904" s="52" t="s">
        <v>938</v>
      </c>
      <c r="J904" s="52" t="s">
        <v>165</v>
      </c>
      <c r="K904" s="52" t="s">
        <v>931</v>
      </c>
      <c r="L904" s="53" t="s">
        <v>291</v>
      </c>
      <c r="M904" s="13">
        <v>982</v>
      </c>
      <c r="N904" s="14">
        <f t="shared" si="1074"/>
        <v>2.69041095890411</v>
      </c>
      <c r="O904" s="15">
        <v>9560</v>
      </c>
      <c r="P904" s="15">
        <f t="shared" si="1043"/>
        <v>9387920</v>
      </c>
      <c r="Q904" s="16">
        <f>IFERROR(VLOOKUP(G904,SCENARIOS!$A$13:$E$18,3,0),0.025)</f>
        <v>0.04</v>
      </c>
      <c r="R904" s="52">
        <f>IFERROR(VLOOKUP(L904,INPUTS!$A$107:$B$120,2,0),0.0082)</f>
        <v>0.0079</v>
      </c>
      <c r="S904" s="52">
        <f t="shared" si="1044"/>
        <v>75.524</v>
      </c>
      <c r="T904" s="15">
        <f t="shared" si="1045"/>
        <v>74164.568</v>
      </c>
      <c r="U904" s="15">
        <f>T904/INPUTS!$B$7*1000</f>
        <v>92705710</v>
      </c>
      <c r="V904" s="15">
        <f>T904*INPUTS!$B$6</f>
        <v>234360.03488</v>
      </c>
      <c r="W904" s="54" t="s">
        <v>396</v>
      </c>
      <c r="X904" s="54" t="s">
        <v>396</v>
      </c>
      <c r="Y904" s="67">
        <f>IFERROR(VLOOKUP(E904,INPUTS!$A$44:$B$103,2,0),0)</f>
        <v>0</v>
      </c>
      <c r="Z904" s="15">
        <f t="shared" si="1070"/>
        <v>0</v>
      </c>
      <c r="AA904" s="20">
        <f>IFERROR(VLOOKUP(E904,INPUTS!$A$44:$C$103,3,0),SCENARIOS!$J$24)</f>
        <v>0.1</v>
      </c>
      <c r="AB904" s="15">
        <f t="shared" ref="AB904:AF904" si="1080">$T904*AA904*(1+$Q904)^AB$2</f>
        <v>9023.25369124422</v>
      </c>
      <c r="AC904" s="20">
        <f>IFERROR(VLOOKUP($E904,INPUTS!$A$44:$G$103,4,0),SCENARIOS!$K$24)</f>
        <v>0.15</v>
      </c>
      <c r="AD904" s="15">
        <f t="shared" si="1080"/>
        <v>16467.2516888157</v>
      </c>
      <c r="AE904" s="20">
        <f>IFERROR(VLOOKUP($E904,INPUTS!$A$44:$G$103,5,0),SCENARIOS!$L$24)</f>
        <v>0.3</v>
      </c>
      <c r="AF904" s="15">
        <f t="shared" si="1080"/>
        <v>40069.8591234978</v>
      </c>
      <c r="AG904" s="20">
        <f>IFERROR(VLOOKUP($E904,INPUTS!$A$44:$G$103,6,0),SCENARIOS!$M$24)</f>
        <v>0.4</v>
      </c>
      <c r="AH904" s="15">
        <f t="shared" si="1072"/>
        <v>65001.4805351504</v>
      </c>
      <c r="AI904" s="20">
        <f>IFERROR(VLOOKUP($E904,INPUTS!$A$44:$G$103,7,0),SCENARIOS!$N$24)</f>
        <v>0.5</v>
      </c>
      <c r="AJ904" s="15">
        <f t="shared" si="1073"/>
        <v>98855.2999417348</v>
      </c>
      <c r="AL904" t="str">
        <f t="shared" si="1076"/>
        <v>N</v>
      </c>
      <c r="AM904" s="21">
        <f t="shared" si="1077"/>
        <v>197710.59988347</v>
      </c>
    </row>
    <row r="905" ht="15" customHeight="1" spans="1:39">
      <c r="A905" s="24" t="s">
        <v>2655</v>
      </c>
      <c r="B905" s="52" t="s">
        <v>422</v>
      </c>
      <c r="C905" s="52" t="s">
        <v>423</v>
      </c>
      <c r="D905" s="52" t="s">
        <v>929</v>
      </c>
      <c r="E905" s="10" t="s">
        <v>237</v>
      </c>
      <c r="F905" s="52" t="s">
        <v>424</v>
      </c>
      <c r="G905" s="52" t="s">
        <v>173</v>
      </c>
      <c r="H905" s="52" t="s">
        <v>203</v>
      </c>
      <c r="I905" s="52" t="s">
        <v>399</v>
      </c>
      <c r="J905" s="52" t="s">
        <v>165</v>
      </c>
      <c r="K905" s="52" t="s">
        <v>931</v>
      </c>
      <c r="L905" s="53" t="s">
        <v>291</v>
      </c>
      <c r="M905" s="13">
        <v>491</v>
      </c>
      <c r="N905" s="14">
        <f t="shared" si="1074"/>
        <v>1.34520547945205</v>
      </c>
      <c r="O905" s="15">
        <v>9720</v>
      </c>
      <c r="P905" s="15">
        <f t="shared" si="1043"/>
        <v>4772520</v>
      </c>
      <c r="Q905" s="16">
        <f>IFERROR(VLOOKUP(G905,SCENARIOS!$A$13:$E$18,3,0),0.025)</f>
        <v>0.04</v>
      </c>
      <c r="R905" s="52">
        <f>IFERROR(VLOOKUP(L905,INPUTS!$A$107:$B$120,2,0),0.0082)</f>
        <v>0.0079</v>
      </c>
      <c r="S905" s="52">
        <f t="shared" si="1044"/>
        <v>76.788</v>
      </c>
      <c r="T905" s="15">
        <f t="shared" si="1045"/>
        <v>37702.908</v>
      </c>
      <c r="U905" s="15">
        <f>T905/INPUTS!$B$7*1000</f>
        <v>47128635</v>
      </c>
      <c r="V905" s="15">
        <f>T905*INPUTS!$B$6</f>
        <v>119141.18928</v>
      </c>
      <c r="W905" s="54" t="s">
        <v>396</v>
      </c>
      <c r="X905" s="54" t="s">
        <v>396</v>
      </c>
      <c r="Y905" s="67">
        <f>IFERROR(VLOOKUP(E905,INPUTS!$A$44:$B$103,2,0),0)</f>
        <v>0</v>
      </c>
      <c r="Z905" s="15">
        <f t="shared" si="1070"/>
        <v>0</v>
      </c>
      <c r="AA905" s="20">
        <f>IFERROR(VLOOKUP(E905,INPUTS!$A$44:$C$103,3,0),SCENARIOS!$J$24)</f>
        <v>0.1</v>
      </c>
      <c r="AB905" s="15">
        <f t="shared" ref="AB905:AF905" si="1081">$T905*AA905*(1+$Q905)^AB$2</f>
        <v>4587.13524471202</v>
      </c>
      <c r="AC905" s="20">
        <f>IFERROR(VLOOKUP($E905,INPUTS!$A$44:$G$103,4,0),SCENARIOS!$K$24)</f>
        <v>0.15</v>
      </c>
      <c r="AD905" s="15">
        <f t="shared" si="1081"/>
        <v>8371.42711377032</v>
      </c>
      <c r="AE905" s="20">
        <f>IFERROR(VLOOKUP($E905,INPUTS!$A$44:$G$103,5,0),SCENARIOS!$L$24)</f>
        <v>0.3</v>
      </c>
      <c r="AF905" s="15">
        <f t="shared" si="1081"/>
        <v>20370.2421903974</v>
      </c>
      <c r="AG905" s="20">
        <f>IFERROR(VLOOKUP($E905,INPUTS!$A$44:$G$103,6,0),SCENARIOS!$M$24)</f>
        <v>0.4</v>
      </c>
      <c r="AH905" s="15">
        <f t="shared" si="1072"/>
        <v>33044.685711384</v>
      </c>
      <c r="AI905" s="20">
        <f>IFERROR(VLOOKUP($E905,INPUTS!$A$44:$G$103,7,0),SCENARIOS!$N$24)</f>
        <v>0.5</v>
      </c>
      <c r="AJ905" s="15">
        <f t="shared" si="1073"/>
        <v>50254.8909745639</v>
      </c>
      <c r="AL905" t="str">
        <f t="shared" si="1076"/>
        <v>Y</v>
      </c>
      <c r="AM905" s="21">
        <f t="shared" si="1077"/>
        <v>100509.781949128</v>
      </c>
    </row>
    <row r="906" ht="15" customHeight="1" spans="1:39">
      <c r="A906" s="6" t="s">
        <v>2656</v>
      </c>
      <c r="B906" s="52" t="s">
        <v>422</v>
      </c>
      <c r="C906" s="52" t="s">
        <v>423</v>
      </c>
      <c r="D906" s="52" t="s">
        <v>929</v>
      </c>
      <c r="E906" s="10" t="s">
        <v>237</v>
      </c>
      <c r="F906" s="52" t="s">
        <v>424</v>
      </c>
      <c r="G906" s="52" t="s">
        <v>173</v>
      </c>
      <c r="H906" s="52" t="s">
        <v>242</v>
      </c>
      <c r="I906" s="52" t="s">
        <v>421</v>
      </c>
      <c r="J906" s="52" t="s">
        <v>173</v>
      </c>
      <c r="K906" s="52" t="s">
        <v>931</v>
      </c>
      <c r="L906" s="53" t="s">
        <v>291</v>
      </c>
      <c r="M906" s="13">
        <v>982</v>
      </c>
      <c r="N906" s="14">
        <f t="shared" si="1074"/>
        <v>2.69041095890411</v>
      </c>
      <c r="O906" s="15">
        <v>5340</v>
      </c>
      <c r="P906" s="15">
        <f t="shared" si="1043"/>
        <v>5243880</v>
      </c>
      <c r="Q906" s="16">
        <f>IFERROR(VLOOKUP(G906,SCENARIOS!$A$13:$E$18,3,0),0.025)</f>
        <v>0.04</v>
      </c>
      <c r="R906" s="52">
        <f>IFERROR(VLOOKUP(L906,INPUTS!$A$107:$B$120,2,0),0.0082)</f>
        <v>0.0079</v>
      </c>
      <c r="S906" s="52">
        <f t="shared" si="1044"/>
        <v>42.186</v>
      </c>
      <c r="T906" s="15">
        <f t="shared" si="1045"/>
        <v>41426.652</v>
      </c>
      <c r="U906" s="15">
        <f>T906/INPUTS!$B$7*1000</f>
        <v>51783315</v>
      </c>
      <c r="V906" s="15">
        <f>T906*INPUTS!$B$6</f>
        <v>130908.22032</v>
      </c>
      <c r="W906" s="54" t="s">
        <v>396</v>
      </c>
      <c r="X906" s="54" t="s">
        <v>396</v>
      </c>
      <c r="Y906" s="67">
        <f>IFERROR(VLOOKUP(E906,INPUTS!$A$44:$B$103,2,0),0)</f>
        <v>0</v>
      </c>
      <c r="Z906" s="15">
        <f t="shared" si="1070"/>
        <v>0</v>
      </c>
      <c r="AA906" s="20">
        <f>IFERROR(VLOOKUP(E906,INPUTS!$A$44:$C$103,3,0),SCENARIOS!$J$24)</f>
        <v>0.1</v>
      </c>
      <c r="AB906" s="15">
        <f t="shared" ref="AB906:AF906" si="1082">$T906*AA906*(1+$Q906)^AB$2</f>
        <v>5040.18563925148</v>
      </c>
      <c r="AC906" s="20">
        <f>IFERROR(VLOOKUP($E906,INPUTS!$A$44:$G$103,4,0),SCENARIOS!$K$24)</f>
        <v>0.15</v>
      </c>
      <c r="AD906" s="15">
        <f t="shared" si="1082"/>
        <v>9198.23472994517</v>
      </c>
      <c r="AE906" s="20">
        <f>IFERROR(VLOOKUP($E906,INPUTS!$A$44:$G$103,5,0),SCENARIOS!$L$24)</f>
        <v>0.3</v>
      </c>
      <c r="AF906" s="15">
        <f t="shared" si="1082"/>
        <v>22382.1179622885</v>
      </c>
      <c r="AG906" s="20">
        <f>IFERROR(VLOOKUP($E906,INPUTS!$A$44:$G$103,6,0),SCENARIOS!$M$24)</f>
        <v>0.4</v>
      </c>
      <c r="AH906" s="15">
        <f t="shared" si="1072"/>
        <v>36308.3583742367</v>
      </c>
      <c r="AI906" s="20">
        <f>IFERROR(VLOOKUP($E906,INPUTS!$A$44:$G$103,7,0),SCENARIOS!$N$24)</f>
        <v>0.5</v>
      </c>
      <c r="AJ906" s="15">
        <f t="shared" si="1073"/>
        <v>55218.3369967431</v>
      </c>
      <c r="AL906" t="str">
        <f t="shared" si="1076"/>
        <v>N</v>
      </c>
      <c r="AM906" s="21">
        <f t="shared" si="1077"/>
        <v>110436.673993486</v>
      </c>
    </row>
    <row r="907" ht="15" customHeight="1" spans="1:39">
      <c r="A907" s="24" t="s">
        <v>2657</v>
      </c>
      <c r="B907" s="52" t="s">
        <v>422</v>
      </c>
      <c r="C907" s="52" t="s">
        <v>423</v>
      </c>
      <c r="D907" s="52" t="s">
        <v>929</v>
      </c>
      <c r="E907" s="10" t="s">
        <v>237</v>
      </c>
      <c r="F907" s="52" t="s">
        <v>424</v>
      </c>
      <c r="G907" s="52" t="s">
        <v>173</v>
      </c>
      <c r="H907" s="52" t="s">
        <v>545</v>
      </c>
      <c r="I907" s="52" t="s">
        <v>544</v>
      </c>
      <c r="J907" s="52" t="s">
        <v>173</v>
      </c>
      <c r="K907" s="52" t="s">
        <v>931</v>
      </c>
      <c r="L907" s="53" t="s">
        <v>282</v>
      </c>
      <c r="M907" s="13">
        <v>1473</v>
      </c>
      <c r="N907" s="14">
        <f t="shared" si="1074"/>
        <v>4.03561643835616</v>
      </c>
      <c r="O907" s="15">
        <v>4630</v>
      </c>
      <c r="P907" s="15">
        <f t="shared" si="1043"/>
        <v>6819990</v>
      </c>
      <c r="Q907" s="16">
        <f>IFERROR(VLOOKUP(G907,SCENARIOS!$A$13:$E$18,3,0),0.025)</f>
        <v>0.04</v>
      </c>
      <c r="R907" s="52">
        <f>IFERROR(VLOOKUP(L907,INPUTS!$A$107:$B$120,2,0),0.0082)</f>
        <v>0.0042</v>
      </c>
      <c r="S907" s="52">
        <f t="shared" si="1044"/>
        <v>19.446</v>
      </c>
      <c r="T907" s="15">
        <f t="shared" si="1045"/>
        <v>28643.958</v>
      </c>
      <c r="U907" s="15">
        <f>T907/INPUTS!$B$7*1000</f>
        <v>35804947.5</v>
      </c>
      <c r="V907" s="15">
        <f>T907*INPUTS!$B$6</f>
        <v>90514.90728</v>
      </c>
      <c r="W907" s="54" t="s">
        <v>396</v>
      </c>
      <c r="X907" s="54" t="s">
        <v>396</v>
      </c>
      <c r="Y907" s="67">
        <f>IFERROR(VLOOKUP(E907,INPUTS!$A$44:$B$103,2,0),0)</f>
        <v>0</v>
      </c>
      <c r="Z907" s="15">
        <f t="shared" si="1070"/>
        <v>0</v>
      </c>
      <c r="AA907" s="20">
        <f>IFERROR(VLOOKUP(E907,INPUTS!$A$44:$C$103,3,0),SCENARIOS!$J$24)</f>
        <v>0.1</v>
      </c>
      <c r="AB907" s="15">
        <f t="shared" ref="AB907:AF907" si="1083">$T907*AA907*(1+$Q907)^AB$2</f>
        <v>3484.97546369237</v>
      </c>
      <c r="AC907" s="20">
        <f>IFERROR(VLOOKUP($E907,INPUTS!$A$44:$G$103,4,0),SCENARIOS!$K$24)</f>
        <v>0.15</v>
      </c>
      <c r="AD907" s="15">
        <f t="shared" si="1083"/>
        <v>6360.00826904116</v>
      </c>
      <c r="AE907" s="20">
        <f>IFERROR(VLOOKUP($E907,INPUTS!$A$44:$G$103,5,0),SCENARIOS!$L$24)</f>
        <v>0.3</v>
      </c>
      <c r="AF907" s="15">
        <f t="shared" si="1083"/>
        <v>15475.8450396339</v>
      </c>
      <c r="AG907" s="20">
        <f>IFERROR(VLOOKUP($E907,INPUTS!$A$44:$G$103,6,0),SCENARIOS!$M$24)</f>
        <v>0.4</v>
      </c>
      <c r="AH907" s="15">
        <f t="shared" si="1072"/>
        <v>25104.9757127509</v>
      </c>
      <c r="AI907" s="20">
        <f>IFERROR(VLOOKUP($E907,INPUTS!$A$44:$G$103,7,0),SCENARIOS!$N$24)</f>
        <v>0.5</v>
      </c>
      <c r="AJ907" s="15">
        <f t="shared" si="1073"/>
        <v>38180.0519569999</v>
      </c>
      <c r="AL907" t="str">
        <f t="shared" si="1076"/>
        <v>N</v>
      </c>
      <c r="AM907" s="21">
        <f t="shared" si="1077"/>
        <v>76360.1039139998</v>
      </c>
    </row>
    <row r="908" ht="15" customHeight="1" spans="1:39">
      <c r="A908" s="6" t="s">
        <v>2658</v>
      </c>
      <c r="B908" s="52" t="s">
        <v>422</v>
      </c>
      <c r="C908" s="52" t="s">
        <v>423</v>
      </c>
      <c r="D908" s="52" t="s">
        <v>929</v>
      </c>
      <c r="E908" s="10" t="s">
        <v>237</v>
      </c>
      <c r="F908" s="52" t="s">
        <v>424</v>
      </c>
      <c r="G908" s="52" t="s">
        <v>173</v>
      </c>
      <c r="H908" s="52" t="s">
        <v>505</v>
      </c>
      <c r="I908" s="52" t="s">
        <v>504</v>
      </c>
      <c r="J908" s="52" t="s">
        <v>173</v>
      </c>
      <c r="K908" s="52" t="s">
        <v>931</v>
      </c>
      <c r="L908" s="53" t="s">
        <v>279</v>
      </c>
      <c r="M908" s="13">
        <v>4909</v>
      </c>
      <c r="N908" s="14">
        <f t="shared" si="1074"/>
        <v>13.4493150684932</v>
      </c>
      <c r="O908" s="15">
        <v>1230</v>
      </c>
      <c r="P908" s="15">
        <f t="shared" si="1043"/>
        <v>6038070</v>
      </c>
      <c r="Q908" s="16">
        <f>IFERROR(VLOOKUP(G908,SCENARIOS!$A$13:$E$18,3,0),0.025)</f>
        <v>0.04</v>
      </c>
      <c r="R908" s="52">
        <f>IFERROR(VLOOKUP(L908,INPUTS!$A$107:$B$120,2,0),0.0082)</f>
        <v>0.0039</v>
      </c>
      <c r="S908" s="52">
        <f t="shared" si="1044"/>
        <v>4.797</v>
      </c>
      <c r="T908" s="15">
        <f t="shared" si="1045"/>
        <v>23548.473</v>
      </c>
      <c r="U908" s="15">
        <f>T908/INPUTS!$B$7*1000</f>
        <v>29435591.25</v>
      </c>
      <c r="V908" s="15">
        <f>T908*INPUTS!$B$6</f>
        <v>74413.17468</v>
      </c>
      <c r="W908" s="54" t="s">
        <v>396</v>
      </c>
      <c r="X908" s="54" t="s">
        <v>396</v>
      </c>
      <c r="Y908" s="67">
        <f>IFERROR(VLOOKUP(E908,INPUTS!$A$44:$B$103,2,0),0)</f>
        <v>0</v>
      </c>
      <c r="Z908" s="15">
        <f t="shared" si="1070"/>
        <v>0</v>
      </c>
      <c r="AA908" s="20">
        <f>IFERROR(VLOOKUP(E908,INPUTS!$A$44:$C$103,3,0),SCENARIOS!$J$24)</f>
        <v>0.1</v>
      </c>
      <c r="AB908" s="15">
        <f t="shared" ref="AB908:AF908" si="1084">$T908*AA908*(1+$Q908)^AB$2</f>
        <v>2865.0318022538</v>
      </c>
      <c r="AC908" s="20">
        <f>IFERROR(VLOOKUP($E908,INPUTS!$A$44:$G$103,4,0),SCENARIOS!$K$24)</f>
        <v>0.15</v>
      </c>
      <c r="AD908" s="15">
        <f t="shared" si="1084"/>
        <v>5228.62388652059</v>
      </c>
      <c r="AE908" s="20">
        <f>IFERROR(VLOOKUP($E908,INPUTS!$A$44:$G$103,5,0),SCENARIOS!$L$24)</f>
        <v>0.3</v>
      </c>
      <c r="AF908" s="15">
        <f t="shared" si="1084"/>
        <v>12722.8408541865</v>
      </c>
      <c r="AG908" s="20">
        <f>IFERROR(VLOOKUP($E908,INPUTS!$A$44:$G$103,6,0),SCENARIOS!$M$24)</f>
        <v>0.4</v>
      </c>
      <c r="AH908" s="15">
        <f t="shared" si="1072"/>
        <v>20639.0416693591</v>
      </c>
      <c r="AI908" s="20">
        <f>IFERROR(VLOOKUP($E908,INPUTS!$A$44:$G$103,7,0),SCENARIOS!$N$24)</f>
        <v>0.5</v>
      </c>
      <c r="AJ908" s="15">
        <f t="shared" si="1073"/>
        <v>31388.1874372253</v>
      </c>
      <c r="AL908" t="str">
        <f t="shared" si="1076"/>
        <v>N</v>
      </c>
      <c r="AM908" s="21">
        <f t="shared" si="1077"/>
        <v>62776.3748744506</v>
      </c>
    </row>
    <row r="909" ht="15" customHeight="1" spans="1:39">
      <c r="A909" s="24" t="s">
        <v>2659</v>
      </c>
      <c r="B909" s="52" t="s">
        <v>695</v>
      </c>
      <c r="C909" s="52" t="s">
        <v>696</v>
      </c>
      <c r="D909" s="52" t="s">
        <v>929</v>
      </c>
      <c r="E909" s="10" t="s">
        <v>234</v>
      </c>
      <c r="F909" s="52" t="s">
        <v>424</v>
      </c>
      <c r="G909" s="52" t="s">
        <v>173</v>
      </c>
      <c r="H909" s="52" t="s">
        <v>248</v>
      </c>
      <c r="I909" s="52" t="s">
        <v>930</v>
      </c>
      <c r="J909" s="52" t="s">
        <v>169</v>
      </c>
      <c r="K909" s="52" t="s">
        <v>931</v>
      </c>
      <c r="L909" s="53" t="s">
        <v>291</v>
      </c>
      <c r="M909" s="13">
        <v>1473</v>
      </c>
      <c r="N909" s="14">
        <f t="shared" si="1074"/>
        <v>4.03561643835616</v>
      </c>
      <c r="O909" s="15">
        <v>8750</v>
      </c>
      <c r="P909" s="15">
        <f t="shared" si="1043"/>
        <v>12888750</v>
      </c>
      <c r="Q909" s="16">
        <f>IFERROR(VLOOKUP(G909,SCENARIOS!$A$13:$E$18,3,0),0.025)</f>
        <v>0.04</v>
      </c>
      <c r="R909" s="52">
        <f>IFERROR(VLOOKUP(L909,INPUTS!$A$107:$B$120,2,0),0.0082)</f>
        <v>0.0079</v>
      </c>
      <c r="S909" s="52">
        <f t="shared" si="1044"/>
        <v>69.125</v>
      </c>
      <c r="T909" s="15">
        <f t="shared" si="1045"/>
        <v>101821.125</v>
      </c>
      <c r="U909" s="15">
        <f>T909/INPUTS!$B$7*1000</f>
        <v>127276406.25</v>
      </c>
      <c r="V909" s="15">
        <f>T909*INPUTS!$B$6</f>
        <v>321754.755</v>
      </c>
      <c r="W909" s="54" t="s">
        <v>396</v>
      </c>
      <c r="X909" s="54" t="s">
        <v>396</v>
      </c>
      <c r="Y909" s="67">
        <f>IFERROR(VLOOKUP(E909,INPUTS!$A$44:$B$103,2,0),0)</f>
        <v>0</v>
      </c>
      <c r="Z909" s="15">
        <f t="shared" si="1070"/>
        <v>0</v>
      </c>
      <c r="AA909" s="20">
        <f>IFERROR(VLOOKUP(E909,INPUTS!$A$44:$C$103,3,0),SCENARIOS!$J$24)</f>
        <v>0.1</v>
      </c>
      <c r="AB909" s="15">
        <f t="shared" ref="AB909:AF909" si="1085">$T909*AA909*(1+$Q909)^AB$2</f>
        <v>12388.0967256883</v>
      </c>
      <c r="AC909" s="20">
        <f>IFERROR(VLOOKUP($E909,INPUTS!$A$44:$G$103,4,0),SCENARIOS!$K$24)</f>
        <v>0.15</v>
      </c>
      <c r="AD909" s="15">
        <f t="shared" si="1085"/>
        <v>22608.020754781</v>
      </c>
      <c r="AE909" s="20">
        <f>IFERROR(VLOOKUP($E909,INPUTS!$A$44:$G$103,5,0),SCENARIOS!$L$24)</f>
        <v>0.3</v>
      </c>
      <c r="AF909" s="15">
        <f t="shared" si="1085"/>
        <v>55012.2281376474</v>
      </c>
      <c r="AG909" s="20">
        <f>IFERROR(VLOOKUP($E909,INPUTS!$A$44:$G$103,6,0),SCENARIOS!$M$24)</f>
        <v>0.4</v>
      </c>
      <c r="AH909" s="15">
        <f t="shared" si="1072"/>
        <v>89241.0493748796</v>
      </c>
      <c r="AI909" s="20">
        <f>IFERROR(VLOOKUP($E909,INPUTS!$A$44:$G$103,7,0),SCENARIOS!$N$24)</f>
        <v>0.5</v>
      </c>
      <c r="AJ909" s="15">
        <f t="shared" si="1073"/>
        <v>135719.227168961</v>
      </c>
      <c r="AL909" t="str">
        <f t="shared" si="1076"/>
        <v>Y</v>
      </c>
      <c r="AM909" s="21">
        <f t="shared" si="1077"/>
        <v>271438.454337922</v>
      </c>
    </row>
    <row r="910" ht="15" customHeight="1" spans="1:39">
      <c r="A910" s="6" t="s">
        <v>2660</v>
      </c>
      <c r="B910" s="52" t="s">
        <v>695</v>
      </c>
      <c r="C910" s="52" t="s">
        <v>696</v>
      </c>
      <c r="D910" s="52" t="s">
        <v>929</v>
      </c>
      <c r="E910" s="10" t="s">
        <v>234</v>
      </c>
      <c r="F910" s="52" t="s">
        <v>424</v>
      </c>
      <c r="G910" s="52" t="s">
        <v>173</v>
      </c>
      <c r="H910" s="52" t="s">
        <v>252</v>
      </c>
      <c r="I910" s="52" t="s">
        <v>930</v>
      </c>
      <c r="J910" s="52" t="s">
        <v>169</v>
      </c>
      <c r="K910" s="52" t="s">
        <v>931</v>
      </c>
      <c r="L910" s="53" t="s">
        <v>291</v>
      </c>
      <c r="M910" s="13">
        <v>982</v>
      </c>
      <c r="N910" s="14">
        <f t="shared" si="1074"/>
        <v>2.69041095890411</v>
      </c>
      <c r="O910" s="15">
        <v>8280</v>
      </c>
      <c r="P910" s="15">
        <f t="shared" si="1043"/>
        <v>8130960</v>
      </c>
      <c r="Q910" s="16">
        <f>IFERROR(VLOOKUP(G910,SCENARIOS!$A$13:$E$18,3,0),0.025)</f>
        <v>0.04</v>
      </c>
      <c r="R910" s="52">
        <f>IFERROR(VLOOKUP(L910,INPUTS!$A$107:$B$120,2,0),0.0082)</f>
        <v>0.0079</v>
      </c>
      <c r="S910" s="52">
        <f t="shared" si="1044"/>
        <v>65.412</v>
      </c>
      <c r="T910" s="15">
        <f t="shared" si="1045"/>
        <v>64234.584</v>
      </c>
      <c r="U910" s="15">
        <f>T910/INPUTS!$B$7*1000</f>
        <v>80293230</v>
      </c>
      <c r="V910" s="15">
        <f>T910*INPUTS!$B$6</f>
        <v>202981.28544</v>
      </c>
      <c r="W910" s="54" t="s">
        <v>396</v>
      </c>
      <c r="X910" s="54" t="s">
        <v>396</v>
      </c>
      <c r="Y910" s="67">
        <f>IFERROR(VLOOKUP(E910,INPUTS!$A$44:$B$103,2,0),0)</f>
        <v>0</v>
      </c>
      <c r="Z910" s="15">
        <f t="shared" si="1070"/>
        <v>0</v>
      </c>
      <c r="AA910" s="20">
        <f>IFERROR(VLOOKUP(E910,INPUTS!$A$44:$C$103,3,0),SCENARIOS!$J$24)</f>
        <v>0.1</v>
      </c>
      <c r="AB910" s="15">
        <f t="shared" ref="AB910:AF910" si="1086">$T910*AA910*(1+$Q910)^AB$2</f>
        <v>7815.11930580566</v>
      </c>
      <c r="AC910" s="20">
        <f>IFERROR(VLOOKUP($E910,INPUTS!$A$44:$G$103,4,0),SCENARIOS!$K$24)</f>
        <v>0.15</v>
      </c>
      <c r="AD910" s="15">
        <f t="shared" si="1086"/>
        <v>14262.4313790161</v>
      </c>
      <c r="AE910" s="20">
        <f>IFERROR(VLOOKUP($E910,INPUTS!$A$44:$G$103,5,0),SCENARIOS!$L$24)</f>
        <v>0.3</v>
      </c>
      <c r="AF910" s="15">
        <f t="shared" si="1086"/>
        <v>34704.8570651215</v>
      </c>
      <c r="AG910" s="20">
        <f>IFERROR(VLOOKUP($E910,INPUTS!$A$44:$G$103,6,0),SCENARIOS!$M$24)</f>
        <v>0.4</v>
      </c>
      <c r="AH910" s="15">
        <f t="shared" si="1072"/>
        <v>56298.3534342097</v>
      </c>
      <c r="AI910" s="20">
        <f>IFERROR(VLOOKUP($E910,INPUTS!$A$44:$G$103,7,0),SCENARIOS!$N$24)</f>
        <v>0.5</v>
      </c>
      <c r="AJ910" s="15">
        <f t="shared" si="1073"/>
        <v>85619.4438825904</v>
      </c>
      <c r="AL910" t="str">
        <f t="shared" si="1076"/>
        <v>Y</v>
      </c>
      <c r="AM910" s="21">
        <f t="shared" si="1077"/>
        <v>171238.887765181</v>
      </c>
    </row>
    <row r="911" ht="15" customHeight="1" spans="1:39">
      <c r="A911" s="24" t="s">
        <v>2661</v>
      </c>
      <c r="B911" s="52" t="s">
        <v>695</v>
      </c>
      <c r="C911" s="52" t="s">
        <v>696</v>
      </c>
      <c r="D911" s="52" t="s">
        <v>929</v>
      </c>
      <c r="E911" s="10" t="s">
        <v>234</v>
      </c>
      <c r="F911" s="52" t="s">
        <v>424</v>
      </c>
      <c r="G911" s="52" t="s">
        <v>173</v>
      </c>
      <c r="H911" s="52" t="s">
        <v>245</v>
      </c>
      <c r="I911" s="52" t="s">
        <v>930</v>
      </c>
      <c r="J911" s="52" t="s">
        <v>169</v>
      </c>
      <c r="K911" s="52" t="s">
        <v>931</v>
      </c>
      <c r="L911" s="53" t="s">
        <v>291</v>
      </c>
      <c r="M911" s="13">
        <v>982</v>
      </c>
      <c r="N911" s="14">
        <f t="shared" si="1074"/>
        <v>2.69041095890411</v>
      </c>
      <c r="O911" s="15">
        <v>10840</v>
      </c>
      <c r="P911" s="15">
        <f t="shared" si="1043"/>
        <v>10644880</v>
      </c>
      <c r="Q911" s="16">
        <f>IFERROR(VLOOKUP(G911,SCENARIOS!$A$13:$E$18,3,0),0.025)</f>
        <v>0.04</v>
      </c>
      <c r="R911" s="52">
        <f>IFERROR(VLOOKUP(L911,INPUTS!$A$107:$B$120,2,0),0.0082)</f>
        <v>0.0079</v>
      </c>
      <c r="S911" s="52">
        <f t="shared" si="1044"/>
        <v>85.636</v>
      </c>
      <c r="T911" s="15">
        <f t="shared" si="1045"/>
        <v>84094.552</v>
      </c>
      <c r="U911" s="15">
        <f>T911/INPUTS!$B$7*1000</f>
        <v>105118190</v>
      </c>
      <c r="V911" s="15">
        <f>T911*INPUTS!$B$6</f>
        <v>265738.78432</v>
      </c>
      <c r="W911" s="54" t="s">
        <v>396</v>
      </c>
      <c r="X911" s="54" t="s">
        <v>396</v>
      </c>
      <c r="Y911" s="67">
        <f>IFERROR(VLOOKUP(E911,INPUTS!$A$44:$B$103,2,0),0)</f>
        <v>0</v>
      </c>
      <c r="Z911" s="15">
        <f t="shared" si="1070"/>
        <v>0</v>
      </c>
      <c r="AA911" s="20">
        <f>IFERROR(VLOOKUP(E911,INPUTS!$A$44:$C$103,3,0),SCENARIOS!$J$24)</f>
        <v>0.1</v>
      </c>
      <c r="AB911" s="15">
        <f t="shared" ref="AB911:AF911" si="1087">$T911*AA911*(1+$Q911)^AB$2</f>
        <v>10231.3880766828</v>
      </c>
      <c r="AC911" s="20">
        <f>IFERROR(VLOOKUP($E911,INPUTS!$A$44:$G$103,4,0),SCENARIOS!$K$24)</f>
        <v>0.15</v>
      </c>
      <c r="AD911" s="15">
        <f t="shared" si="1087"/>
        <v>18672.0719986153</v>
      </c>
      <c r="AE911" s="20">
        <f>IFERROR(VLOOKUP($E911,INPUTS!$A$44:$G$103,5,0),SCENARIOS!$L$24)</f>
        <v>0.3</v>
      </c>
      <c r="AF911" s="15">
        <f t="shared" si="1087"/>
        <v>45434.8611818741</v>
      </c>
      <c r="AG911" s="20">
        <f>IFERROR(VLOOKUP($E911,INPUTS!$A$44:$G$103,6,0),SCENARIOS!$M$24)</f>
        <v>0.4</v>
      </c>
      <c r="AH911" s="15">
        <f t="shared" si="1072"/>
        <v>73704.607636091</v>
      </c>
      <c r="AI911" s="20">
        <f>IFERROR(VLOOKUP($E911,INPUTS!$A$44:$G$103,7,0),SCENARIOS!$N$24)</f>
        <v>0.5</v>
      </c>
      <c r="AJ911" s="15">
        <f t="shared" si="1073"/>
        <v>112091.156000879</v>
      </c>
      <c r="AL911" t="str">
        <f t="shared" si="1076"/>
        <v>Y</v>
      </c>
      <c r="AM911" s="21">
        <f t="shared" si="1077"/>
        <v>224182.312001758</v>
      </c>
    </row>
    <row r="912" ht="15" customHeight="1" spans="1:39">
      <c r="A912" s="6" t="s">
        <v>2662</v>
      </c>
      <c r="B912" s="52" t="s">
        <v>695</v>
      </c>
      <c r="C912" s="52" t="s">
        <v>696</v>
      </c>
      <c r="D912" s="52" t="s">
        <v>929</v>
      </c>
      <c r="E912" s="10" t="s">
        <v>234</v>
      </c>
      <c r="F912" s="52" t="s">
        <v>424</v>
      </c>
      <c r="G912" s="52" t="s">
        <v>173</v>
      </c>
      <c r="H912" s="52" t="s">
        <v>249</v>
      </c>
      <c r="I912" s="52" t="s">
        <v>930</v>
      </c>
      <c r="J912" s="52" t="s">
        <v>169</v>
      </c>
      <c r="K912" s="52" t="s">
        <v>931</v>
      </c>
      <c r="L912" s="53" t="s">
        <v>291</v>
      </c>
      <c r="M912" s="13">
        <v>982</v>
      </c>
      <c r="N912" s="14">
        <f t="shared" si="1074"/>
        <v>2.69041095890411</v>
      </c>
      <c r="O912" s="15">
        <v>10140</v>
      </c>
      <c r="P912" s="15">
        <f t="shared" si="1043"/>
        <v>9957480</v>
      </c>
      <c r="Q912" s="16">
        <f>IFERROR(VLOOKUP(G912,SCENARIOS!$A$13:$E$18,3,0),0.025)</f>
        <v>0.04</v>
      </c>
      <c r="R912" s="52">
        <f>IFERROR(VLOOKUP(L912,INPUTS!$A$107:$B$120,2,0),0.0082)</f>
        <v>0.0079</v>
      </c>
      <c r="S912" s="52">
        <f t="shared" si="1044"/>
        <v>80.106</v>
      </c>
      <c r="T912" s="15">
        <f t="shared" si="1045"/>
        <v>78664.092</v>
      </c>
      <c r="U912" s="15">
        <f>T912/INPUTS!$B$7*1000</f>
        <v>98330115</v>
      </c>
      <c r="V912" s="15">
        <f>T912*INPUTS!$B$6</f>
        <v>248578.53072</v>
      </c>
      <c r="W912" s="54" t="s">
        <v>396</v>
      </c>
      <c r="X912" s="54" t="s">
        <v>396</v>
      </c>
      <c r="Y912" s="67">
        <f>IFERROR(VLOOKUP(E912,INPUTS!$A$44:$B$103,2,0),0)</f>
        <v>0</v>
      </c>
      <c r="Z912" s="15">
        <f t="shared" si="1070"/>
        <v>0</v>
      </c>
      <c r="AA912" s="20">
        <f>IFERROR(VLOOKUP(E912,INPUTS!$A$44:$C$103,3,0),SCENARIOS!$J$24)</f>
        <v>0.1</v>
      </c>
      <c r="AB912" s="15">
        <f t="shared" ref="AB912:AF912" si="1088">$T912*AA912*(1+$Q912)^AB$2</f>
        <v>9570.68958464607</v>
      </c>
      <c r="AC912" s="20">
        <f>IFERROR(VLOOKUP($E912,INPUTS!$A$44:$G$103,4,0),SCENARIOS!$K$24)</f>
        <v>0.15</v>
      </c>
      <c r="AD912" s="15">
        <f t="shared" si="1088"/>
        <v>17466.3108916936</v>
      </c>
      <c r="AE912" s="20">
        <f>IFERROR(VLOOKUP($E912,INPUTS!$A$44:$G$103,5,0),SCENARIOS!$L$24)</f>
        <v>0.3</v>
      </c>
      <c r="AF912" s="15">
        <f t="shared" si="1088"/>
        <v>42500.8756811996</v>
      </c>
      <c r="AG912" s="20">
        <f>IFERROR(VLOOKUP($E912,INPUTS!$A$44:$G$103,6,0),SCENARIOS!$M$24)</f>
        <v>0.4</v>
      </c>
      <c r="AH912" s="15">
        <f t="shared" si="1072"/>
        <v>68945.0850027641</v>
      </c>
      <c r="AI912" s="20">
        <f>IFERROR(VLOOKUP($E912,INPUTS!$A$44:$G$103,7,0),SCENARIOS!$N$24)</f>
        <v>0.5</v>
      </c>
      <c r="AJ912" s="15">
        <f t="shared" si="1073"/>
        <v>104852.797218535</v>
      </c>
      <c r="AL912" t="str">
        <f t="shared" si="1076"/>
        <v>Y</v>
      </c>
      <c r="AM912" s="21">
        <f t="shared" si="1077"/>
        <v>209705.594437069</v>
      </c>
    </row>
    <row r="913" ht="15" customHeight="1" spans="1:39">
      <c r="A913" s="24" t="s">
        <v>2663</v>
      </c>
      <c r="B913" s="52" t="s">
        <v>695</v>
      </c>
      <c r="C913" s="52" t="s">
        <v>696</v>
      </c>
      <c r="D913" s="52" t="s">
        <v>929</v>
      </c>
      <c r="E913" s="10" t="s">
        <v>234</v>
      </c>
      <c r="F913" s="52" t="s">
        <v>424</v>
      </c>
      <c r="G913" s="52" t="s">
        <v>173</v>
      </c>
      <c r="H913" s="52" t="s">
        <v>224</v>
      </c>
      <c r="I913" s="52" t="s">
        <v>938</v>
      </c>
      <c r="J913" s="52" t="s">
        <v>165</v>
      </c>
      <c r="K913" s="52" t="s">
        <v>931</v>
      </c>
      <c r="L913" s="53" t="s">
        <v>291</v>
      </c>
      <c r="M913" s="13">
        <v>982</v>
      </c>
      <c r="N913" s="14">
        <f t="shared" si="1074"/>
        <v>2.69041095890411</v>
      </c>
      <c r="O913" s="15">
        <v>9570</v>
      </c>
      <c r="P913" s="15">
        <f t="shared" si="1043"/>
        <v>9397740</v>
      </c>
      <c r="Q913" s="16">
        <f>IFERROR(VLOOKUP(G913,SCENARIOS!$A$13:$E$18,3,0),0.025)</f>
        <v>0.04</v>
      </c>
      <c r="R913" s="52">
        <f>IFERROR(VLOOKUP(L913,INPUTS!$A$107:$B$120,2,0),0.0082)</f>
        <v>0.0079</v>
      </c>
      <c r="S913" s="52">
        <f t="shared" si="1044"/>
        <v>75.603</v>
      </c>
      <c r="T913" s="15">
        <f t="shared" si="1045"/>
        <v>74242.146</v>
      </c>
      <c r="U913" s="15">
        <f>T913/INPUTS!$B$7*1000</f>
        <v>92802682.5</v>
      </c>
      <c r="V913" s="15">
        <f>T913*INPUTS!$B$6</f>
        <v>234605.18136</v>
      </c>
      <c r="W913" s="54" t="s">
        <v>396</v>
      </c>
      <c r="X913" s="54" t="s">
        <v>396</v>
      </c>
      <c r="Y913" s="67">
        <f>IFERROR(VLOOKUP(E913,INPUTS!$A$44:$B$103,2,0),0)</f>
        <v>0</v>
      </c>
      <c r="Z913" s="15">
        <f t="shared" si="1070"/>
        <v>0</v>
      </c>
      <c r="AA913" s="20">
        <f>IFERROR(VLOOKUP(E913,INPUTS!$A$44:$C$103,3,0),SCENARIOS!$J$24)</f>
        <v>0.1</v>
      </c>
      <c r="AB913" s="15">
        <f t="shared" ref="AB913:AF913" si="1089">$T913*AA913*(1+$Q913)^AB$2</f>
        <v>9032.69224113046</v>
      </c>
      <c r="AC913" s="20">
        <f>IFERROR(VLOOKUP($E913,INPUTS!$A$44:$G$103,4,0),SCENARIOS!$K$24)</f>
        <v>0.15</v>
      </c>
      <c r="AD913" s="15">
        <f t="shared" si="1089"/>
        <v>16484.476847486</v>
      </c>
      <c r="AE913" s="20">
        <f>IFERROR(VLOOKUP($E913,INPUTS!$A$44:$G$103,5,0),SCENARIOS!$L$24)</f>
        <v>0.3</v>
      </c>
      <c r="AF913" s="15">
        <f t="shared" si="1089"/>
        <v>40111.7732020789</v>
      </c>
      <c r="AG913" s="20">
        <f>IFERROR(VLOOKUP($E913,INPUTS!$A$44:$G$103,6,0),SCENARIOS!$M$24)</f>
        <v>0.4</v>
      </c>
      <c r="AH913" s="15">
        <f t="shared" si="1072"/>
        <v>65069.4737156265</v>
      </c>
      <c r="AI913" s="20">
        <f>IFERROR(VLOOKUP($E913,INPUTS!$A$44:$G$103,7,0),SCENARIOS!$N$24)</f>
        <v>0.5</v>
      </c>
      <c r="AJ913" s="15">
        <f t="shared" si="1073"/>
        <v>98958.7050671968</v>
      </c>
      <c r="AL913" t="str">
        <f t="shared" si="1076"/>
        <v>Y</v>
      </c>
      <c r="AM913" s="21">
        <f t="shared" si="1077"/>
        <v>197917.410134394</v>
      </c>
    </row>
    <row r="914" ht="15" customHeight="1" spans="1:39">
      <c r="A914" s="6" t="s">
        <v>2664</v>
      </c>
      <c r="B914" s="52" t="s">
        <v>695</v>
      </c>
      <c r="C914" s="52" t="s">
        <v>696</v>
      </c>
      <c r="D914" s="52" t="s">
        <v>929</v>
      </c>
      <c r="E914" s="10" t="s">
        <v>234</v>
      </c>
      <c r="F914" s="52" t="s">
        <v>424</v>
      </c>
      <c r="G914" s="52" t="s">
        <v>173</v>
      </c>
      <c r="H914" s="52" t="s">
        <v>200</v>
      </c>
      <c r="I914" s="52" t="s">
        <v>391</v>
      </c>
      <c r="J914" s="52" t="s">
        <v>165</v>
      </c>
      <c r="K914" s="52" t="s">
        <v>931</v>
      </c>
      <c r="L914" s="53" t="s">
        <v>291</v>
      </c>
      <c r="M914" s="13">
        <v>491</v>
      </c>
      <c r="N914" s="14">
        <f t="shared" si="1074"/>
        <v>1.34520547945205</v>
      </c>
      <c r="O914" s="15">
        <v>9310</v>
      </c>
      <c r="P914" s="15">
        <f t="shared" si="1043"/>
        <v>4571210</v>
      </c>
      <c r="Q914" s="16">
        <f>IFERROR(VLOOKUP(G914,SCENARIOS!$A$13:$E$18,3,0),0.025)</f>
        <v>0.04</v>
      </c>
      <c r="R914" s="52">
        <f>IFERROR(VLOOKUP(L914,INPUTS!$A$107:$B$120,2,0),0.0082)</f>
        <v>0.0079</v>
      </c>
      <c r="S914" s="52">
        <f t="shared" si="1044"/>
        <v>73.549</v>
      </c>
      <c r="T914" s="15">
        <f t="shared" si="1045"/>
        <v>36112.559</v>
      </c>
      <c r="U914" s="15">
        <f>T914/INPUTS!$B$7*1000</f>
        <v>45140698.75</v>
      </c>
      <c r="V914" s="15">
        <f>T914*INPUTS!$B$6</f>
        <v>114115.68644</v>
      </c>
      <c r="W914" s="54" t="s">
        <v>396</v>
      </c>
      <c r="X914" s="54" t="s">
        <v>396</v>
      </c>
      <c r="Y914" s="67">
        <f>IFERROR(VLOOKUP(E914,INPUTS!$A$44:$B$103,2,0),0)</f>
        <v>0</v>
      </c>
      <c r="Z914" s="15">
        <f t="shared" si="1070"/>
        <v>0</v>
      </c>
      <c r="AA914" s="20">
        <f>IFERROR(VLOOKUP(E914,INPUTS!$A$44:$C$103,3,0),SCENARIOS!$J$24)</f>
        <v>0.1</v>
      </c>
      <c r="AB914" s="15">
        <f t="shared" ref="AB914:AF914" si="1090">$T914*AA914*(1+$Q914)^AB$2</f>
        <v>4393.64497204413</v>
      </c>
      <c r="AC914" s="20">
        <f>IFERROR(VLOOKUP($E914,INPUTS!$A$44:$G$103,4,0),SCENARIOS!$K$24)</f>
        <v>0.15</v>
      </c>
      <c r="AD914" s="15">
        <f t="shared" si="1090"/>
        <v>8018.31136102898</v>
      </c>
      <c r="AE914" s="20">
        <f>IFERROR(VLOOKUP($E914,INPUTS!$A$44:$G$103,5,0),SCENARIOS!$L$24)</f>
        <v>0.3</v>
      </c>
      <c r="AF914" s="15">
        <f t="shared" si="1090"/>
        <v>19511.0035794856</v>
      </c>
      <c r="AG914" s="20">
        <f>IFERROR(VLOOKUP($E914,INPUTS!$A$44:$G$103,6,0),SCENARIOS!$M$24)</f>
        <v>0.4</v>
      </c>
      <c r="AH914" s="15">
        <f t="shared" si="1072"/>
        <v>31650.8255116239</v>
      </c>
      <c r="AI914" s="20">
        <f>IFERROR(VLOOKUP($E914,INPUTS!$A$44:$G$103,7,0),SCENARIOS!$N$24)</f>
        <v>0.5</v>
      </c>
      <c r="AJ914" s="15">
        <f t="shared" si="1073"/>
        <v>48135.0859025916</v>
      </c>
      <c r="AL914" t="str">
        <f t="shared" si="1076"/>
        <v>Y</v>
      </c>
      <c r="AM914" s="21">
        <f t="shared" si="1077"/>
        <v>96270.1718051831</v>
      </c>
    </row>
    <row r="915" ht="15" customHeight="1" spans="1:39">
      <c r="A915" s="24" t="s">
        <v>2665</v>
      </c>
      <c r="B915" s="52" t="s">
        <v>695</v>
      </c>
      <c r="C915" s="52" t="s">
        <v>696</v>
      </c>
      <c r="D915" s="52" t="s">
        <v>929</v>
      </c>
      <c r="E915" s="10" t="s">
        <v>234</v>
      </c>
      <c r="F915" s="52" t="s">
        <v>424</v>
      </c>
      <c r="G915" s="52" t="s">
        <v>173</v>
      </c>
      <c r="H915" s="52" t="s">
        <v>203</v>
      </c>
      <c r="I915" s="52" t="s">
        <v>399</v>
      </c>
      <c r="J915" s="52" t="s">
        <v>165</v>
      </c>
      <c r="K915" s="52" t="s">
        <v>931</v>
      </c>
      <c r="L915" s="53" t="s">
        <v>291</v>
      </c>
      <c r="M915" s="13">
        <v>491</v>
      </c>
      <c r="N915" s="14">
        <f t="shared" si="1074"/>
        <v>1.34520547945205</v>
      </c>
      <c r="O915" s="15">
        <v>9710</v>
      </c>
      <c r="P915" s="15">
        <f t="shared" si="1043"/>
        <v>4767610</v>
      </c>
      <c r="Q915" s="16">
        <f>IFERROR(VLOOKUP(G915,SCENARIOS!$A$13:$E$18,3,0),0.025)</f>
        <v>0.04</v>
      </c>
      <c r="R915" s="52">
        <f>IFERROR(VLOOKUP(L915,INPUTS!$A$107:$B$120,2,0),0.0082)</f>
        <v>0.0079</v>
      </c>
      <c r="S915" s="52">
        <f t="shared" si="1044"/>
        <v>76.709</v>
      </c>
      <c r="T915" s="15">
        <f t="shared" si="1045"/>
        <v>37664.119</v>
      </c>
      <c r="U915" s="15">
        <f>T915/INPUTS!$B$7*1000</f>
        <v>47080148.75</v>
      </c>
      <c r="V915" s="15">
        <f>T915*INPUTS!$B$6</f>
        <v>119018.61604</v>
      </c>
      <c r="W915" s="54" t="s">
        <v>396</v>
      </c>
      <c r="X915" s="54" t="s">
        <v>396</v>
      </c>
      <c r="Y915" s="67">
        <f>IFERROR(VLOOKUP(E915,INPUTS!$A$44:$B$103,2,0),0)</f>
        <v>0</v>
      </c>
      <c r="Z915" s="15">
        <f t="shared" si="1070"/>
        <v>0</v>
      </c>
      <c r="AA915" s="20">
        <f>IFERROR(VLOOKUP(E915,INPUTS!$A$44:$C$103,3,0),SCENARIOS!$J$24)</f>
        <v>0.1</v>
      </c>
      <c r="AB915" s="15">
        <f t="shared" ref="AB915:AF915" si="1091">$T915*AA915*(1+$Q915)^AB$2</f>
        <v>4582.4159697689</v>
      </c>
      <c r="AC915" s="20">
        <f>IFERROR(VLOOKUP($E915,INPUTS!$A$44:$G$103,4,0),SCENARIOS!$K$24)</f>
        <v>0.15</v>
      </c>
      <c r="AD915" s="15">
        <f t="shared" si="1091"/>
        <v>8362.81453443517</v>
      </c>
      <c r="AE915" s="20">
        <f>IFERROR(VLOOKUP($E915,INPUTS!$A$44:$G$103,5,0),SCENARIOS!$L$24)</f>
        <v>0.3</v>
      </c>
      <c r="AF915" s="15">
        <f t="shared" si="1091"/>
        <v>20349.2851511069</v>
      </c>
      <c r="AG915" s="20">
        <f>IFERROR(VLOOKUP($E915,INPUTS!$A$44:$G$103,6,0),SCENARIOS!$M$24)</f>
        <v>0.4</v>
      </c>
      <c r="AH915" s="15">
        <f t="shared" si="1072"/>
        <v>33010.6891211459</v>
      </c>
      <c r="AI915" s="20">
        <f>IFERROR(VLOOKUP($E915,INPUTS!$A$44:$G$103,7,0),SCENARIOS!$N$24)</f>
        <v>0.5</v>
      </c>
      <c r="AJ915" s="15">
        <f t="shared" si="1073"/>
        <v>50203.1884118329</v>
      </c>
      <c r="AL915" t="str">
        <f t="shared" si="1076"/>
        <v>Y</v>
      </c>
      <c r="AM915" s="21">
        <f t="shared" si="1077"/>
        <v>100406.376823666</v>
      </c>
    </row>
    <row r="916" ht="15" customHeight="1" spans="1:39">
      <c r="A916" s="6" t="s">
        <v>2666</v>
      </c>
      <c r="B916" s="52" t="s">
        <v>695</v>
      </c>
      <c r="C916" s="52" t="s">
        <v>696</v>
      </c>
      <c r="D916" s="52" t="s">
        <v>929</v>
      </c>
      <c r="E916" s="10" t="s">
        <v>234</v>
      </c>
      <c r="F916" s="52" t="s">
        <v>424</v>
      </c>
      <c r="G916" s="52" t="s">
        <v>173</v>
      </c>
      <c r="H916" s="52" t="s">
        <v>670</v>
      </c>
      <c r="I916" s="52" t="s">
        <v>930</v>
      </c>
      <c r="J916" s="52" t="s">
        <v>169</v>
      </c>
      <c r="K916" s="52" t="s">
        <v>931</v>
      </c>
      <c r="L916" s="53" t="s">
        <v>288</v>
      </c>
      <c r="M916" s="13">
        <v>1473</v>
      </c>
      <c r="N916" s="14">
        <f t="shared" si="1074"/>
        <v>4.03561643835616</v>
      </c>
      <c r="O916" s="15">
        <v>6170</v>
      </c>
      <c r="P916" s="15">
        <f t="shared" si="1043"/>
        <v>9088410</v>
      </c>
      <c r="Q916" s="16">
        <f>IFERROR(VLOOKUP(G916,SCENARIOS!$A$13:$E$18,3,0),0.025)</f>
        <v>0.04</v>
      </c>
      <c r="R916" s="52">
        <f>IFERROR(VLOOKUP(L916,INPUTS!$A$107:$B$120,2,0),0.0082)</f>
        <v>0.0085</v>
      </c>
      <c r="S916" s="52">
        <f t="shared" si="1044"/>
        <v>52.445</v>
      </c>
      <c r="T916" s="15">
        <f t="shared" si="1045"/>
        <v>77251.485</v>
      </c>
      <c r="U916" s="15">
        <f>T916/INPUTS!$B$7*1000</f>
        <v>96564356.25</v>
      </c>
      <c r="V916" s="15">
        <f>T916*INPUTS!$B$6</f>
        <v>244114.6926</v>
      </c>
      <c r="W916" s="54" t="s">
        <v>396</v>
      </c>
      <c r="X916" s="54" t="s">
        <v>396</v>
      </c>
      <c r="Y916" s="67">
        <f>IFERROR(VLOOKUP(E916,INPUTS!$A$44:$B$103,2,0),0)</f>
        <v>0</v>
      </c>
      <c r="Z916" s="15">
        <f t="shared" si="1070"/>
        <v>0</v>
      </c>
      <c r="AA916" s="20">
        <f>IFERROR(VLOOKUP(E916,INPUTS!$A$44:$C$103,3,0),SCENARIOS!$J$24)</f>
        <v>0.1</v>
      </c>
      <c r="AB916" s="15">
        <f t="shared" ref="AB916:AF916" si="1092">$T916*AA916*(1+$Q916)^AB$2</f>
        <v>9398.82434399601</v>
      </c>
      <c r="AC916" s="20">
        <f>IFERROR(VLOOKUP($E916,INPUTS!$A$44:$G$103,4,0),SCENARIOS!$K$24)</f>
        <v>0.15</v>
      </c>
      <c r="AD916" s="15">
        <f t="shared" si="1092"/>
        <v>17152.6603759058</v>
      </c>
      <c r="AE916" s="20">
        <f>IFERROR(VLOOKUP($E916,INPUTS!$A$44:$G$103,5,0),SCENARIOS!$L$24)</f>
        <v>0.3</v>
      </c>
      <c r="AF916" s="15">
        <f t="shared" si="1092"/>
        <v>41737.6680604545</v>
      </c>
      <c r="AG916" s="20">
        <f>IFERROR(VLOOKUP($E916,INPUTS!$A$44:$G$103,6,0),SCENARIOS!$M$24)</f>
        <v>0.4</v>
      </c>
      <c r="AH916" s="15">
        <f t="shared" si="1072"/>
        <v>67707.0066468797</v>
      </c>
      <c r="AI916" s="20">
        <f>IFERROR(VLOOKUP($E916,INPUTS!$A$44:$G$103,7,0),SCENARIOS!$N$24)</f>
        <v>0.5</v>
      </c>
      <c r="AJ916" s="15">
        <f t="shared" si="1073"/>
        <v>102969.907687178</v>
      </c>
      <c r="AL916" t="str">
        <f t="shared" si="1076"/>
        <v>Y</v>
      </c>
      <c r="AM916" s="21">
        <f t="shared" si="1077"/>
        <v>205939.815374356</v>
      </c>
    </row>
    <row r="917" ht="15" customHeight="1" spans="1:39">
      <c r="A917" s="24" t="s">
        <v>2667</v>
      </c>
      <c r="B917" s="52" t="s">
        <v>695</v>
      </c>
      <c r="C917" s="52" t="s">
        <v>696</v>
      </c>
      <c r="D917" s="52" t="s">
        <v>929</v>
      </c>
      <c r="E917" s="10" t="s">
        <v>234</v>
      </c>
      <c r="F917" s="52" t="s">
        <v>424</v>
      </c>
      <c r="G917" s="52" t="s">
        <v>173</v>
      </c>
      <c r="H917" s="52" t="s">
        <v>545</v>
      </c>
      <c r="I917" s="52" t="s">
        <v>544</v>
      </c>
      <c r="J917" s="52" t="s">
        <v>173</v>
      </c>
      <c r="K917" s="52" t="s">
        <v>931</v>
      </c>
      <c r="L917" s="53" t="s">
        <v>282</v>
      </c>
      <c r="M917" s="13">
        <v>982</v>
      </c>
      <c r="N917" s="14">
        <f t="shared" si="1074"/>
        <v>2.69041095890411</v>
      </c>
      <c r="O917" s="15">
        <v>4660</v>
      </c>
      <c r="P917" s="15">
        <f t="shared" si="1043"/>
        <v>4576120</v>
      </c>
      <c r="Q917" s="16">
        <f>IFERROR(VLOOKUP(G917,SCENARIOS!$A$13:$E$18,3,0),0.025)</f>
        <v>0.04</v>
      </c>
      <c r="R917" s="52">
        <f>IFERROR(VLOOKUP(L917,INPUTS!$A$107:$B$120,2,0),0.0082)</f>
        <v>0.0042</v>
      </c>
      <c r="S917" s="52">
        <f t="shared" si="1044"/>
        <v>19.572</v>
      </c>
      <c r="T917" s="15">
        <f t="shared" si="1045"/>
        <v>19219.704</v>
      </c>
      <c r="U917" s="15">
        <f>T917/INPUTS!$B$7*1000</f>
        <v>24024630</v>
      </c>
      <c r="V917" s="15">
        <f>T917*INPUTS!$B$6</f>
        <v>60734.26464</v>
      </c>
      <c r="W917" s="54" t="s">
        <v>396</v>
      </c>
      <c r="X917" s="54" t="s">
        <v>396</v>
      </c>
      <c r="Y917" s="67">
        <f>IFERROR(VLOOKUP(E917,INPUTS!$A$44:$B$103,2,0),0)</f>
        <v>0</v>
      </c>
      <c r="Z917" s="15">
        <f t="shared" si="1070"/>
        <v>0</v>
      </c>
      <c r="AA917" s="20">
        <f>IFERROR(VLOOKUP(E917,INPUTS!$A$44:$C$103,3,0),SCENARIOS!$J$24)</f>
        <v>0.1</v>
      </c>
      <c r="AB917" s="15">
        <f t="shared" ref="AB917:AF917" si="1093">$T917*AA917*(1+$Q917)^AB$2</f>
        <v>2338.37086548689</v>
      </c>
      <c r="AC917" s="20">
        <f>IFERROR(VLOOKUP($E917,INPUTS!$A$44:$G$103,4,0),SCENARIOS!$K$24)</f>
        <v>0.15</v>
      </c>
      <c r="AD917" s="15">
        <f t="shared" si="1093"/>
        <v>4267.47855057334</v>
      </c>
      <c r="AE917" s="20">
        <f>IFERROR(VLOOKUP($E917,INPUTS!$A$44:$G$103,5,0),SCENARIOS!$L$24)</f>
        <v>0.3</v>
      </c>
      <c r="AF917" s="15">
        <f t="shared" si="1093"/>
        <v>10384.0803289696</v>
      </c>
      <c r="AG917" s="20">
        <f>IFERROR(VLOOKUP($E917,INPUTS!$A$44:$G$103,6,0),SCENARIOS!$M$24)</f>
        <v>0.4</v>
      </c>
      <c r="AH917" s="15">
        <f t="shared" si="1072"/>
        <v>16845.0952946608</v>
      </c>
      <c r="AI917" s="20">
        <f>IFERROR(VLOOKUP($E917,INPUTS!$A$44:$G$103,7,0),SCENARIOS!$N$24)</f>
        <v>0.5</v>
      </c>
      <c r="AJ917" s="15">
        <f t="shared" si="1073"/>
        <v>25618.2926018171</v>
      </c>
      <c r="AL917" t="str">
        <f t="shared" si="1076"/>
        <v>Y</v>
      </c>
      <c r="AM917" s="21">
        <f t="shared" si="1077"/>
        <v>51236.5852036342</v>
      </c>
    </row>
    <row r="918" ht="15" customHeight="1" spans="1:39">
      <c r="A918" s="6" t="s">
        <v>2668</v>
      </c>
      <c r="B918" s="52" t="s">
        <v>695</v>
      </c>
      <c r="C918" s="52" t="s">
        <v>696</v>
      </c>
      <c r="D918" s="52" t="s">
        <v>929</v>
      </c>
      <c r="E918" s="10" t="s">
        <v>234</v>
      </c>
      <c r="F918" s="52" t="s">
        <v>424</v>
      </c>
      <c r="G918" s="52" t="s">
        <v>173</v>
      </c>
      <c r="H918" s="52" t="s">
        <v>242</v>
      </c>
      <c r="I918" s="52" t="s">
        <v>421</v>
      </c>
      <c r="J918" s="52" t="s">
        <v>173</v>
      </c>
      <c r="K918" s="52" t="s">
        <v>931</v>
      </c>
      <c r="L918" s="53" t="s">
        <v>291</v>
      </c>
      <c r="M918" s="13">
        <v>982</v>
      </c>
      <c r="N918" s="14">
        <f t="shared" si="1074"/>
        <v>2.69041095890411</v>
      </c>
      <c r="O918" s="15">
        <v>5350</v>
      </c>
      <c r="P918" s="15">
        <f t="shared" si="1043"/>
        <v>5253700</v>
      </c>
      <c r="Q918" s="16">
        <f>IFERROR(VLOOKUP(G918,SCENARIOS!$A$13:$E$18,3,0),0.025)</f>
        <v>0.04</v>
      </c>
      <c r="R918" s="52">
        <f>IFERROR(VLOOKUP(L918,INPUTS!$A$107:$B$120,2,0),0.0082)</f>
        <v>0.0079</v>
      </c>
      <c r="S918" s="52">
        <f t="shared" si="1044"/>
        <v>42.265</v>
      </c>
      <c r="T918" s="15">
        <f t="shared" si="1045"/>
        <v>41504.23</v>
      </c>
      <c r="U918" s="15">
        <f>T918/INPUTS!$B$7*1000</f>
        <v>51880287.5</v>
      </c>
      <c r="V918" s="15">
        <f>T918*INPUTS!$B$6</f>
        <v>131153.3668</v>
      </c>
      <c r="W918" s="54" t="s">
        <v>396</v>
      </c>
      <c r="X918" s="54" t="s">
        <v>396</v>
      </c>
      <c r="Y918" s="67">
        <f>IFERROR(VLOOKUP(E918,INPUTS!$A$44:$B$103,2,0),0)</f>
        <v>0</v>
      </c>
      <c r="Z918" s="15">
        <f t="shared" si="1070"/>
        <v>0</v>
      </c>
      <c r="AA918" s="20">
        <f>IFERROR(VLOOKUP(E918,INPUTS!$A$44:$C$103,3,0),SCENARIOS!$J$24)</f>
        <v>0.1</v>
      </c>
      <c r="AB918" s="15">
        <f t="shared" ref="AB918:AF918" si="1094">$T918*AA918*(1+$Q918)^AB$2</f>
        <v>5049.62418913772</v>
      </c>
      <c r="AC918" s="20">
        <f>IFERROR(VLOOKUP($E918,INPUTS!$A$44:$G$103,4,0),SCENARIOS!$K$24)</f>
        <v>0.15</v>
      </c>
      <c r="AD918" s="15">
        <f t="shared" si="1094"/>
        <v>9215.45988861548</v>
      </c>
      <c r="AE918" s="20">
        <f>IFERROR(VLOOKUP($E918,INPUTS!$A$44:$G$103,5,0),SCENARIOS!$L$24)</f>
        <v>0.3</v>
      </c>
      <c r="AF918" s="15">
        <f t="shared" si="1094"/>
        <v>22424.0320408696</v>
      </c>
      <c r="AG918" s="20">
        <f>IFERROR(VLOOKUP($E918,INPUTS!$A$44:$G$103,6,0),SCENARIOS!$M$24)</f>
        <v>0.4</v>
      </c>
      <c r="AH918" s="15">
        <f t="shared" si="1072"/>
        <v>36376.3515547128</v>
      </c>
      <c r="AI918" s="20">
        <f>IFERROR(VLOOKUP($E918,INPUTS!$A$44:$G$103,7,0),SCENARIOS!$N$24)</f>
        <v>0.5</v>
      </c>
      <c r="AJ918" s="15">
        <f t="shared" si="1073"/>
        <v>55321.7421222051</v>
      </c>
      <c r="AL918" t="str">
        <f t="shared" si="1076"/>
        <v>Y</v>
      </c>
      <c r="AM918" s="21">
        <f t="shared" si="1077"/>
        <v>110643.48424441</v>
      </c>
    </row>
    <row r="919" ht="15" customHeight="1" spans="1:39">
      <c r="A919" s="24" t="s">
        <v>2669</v>
      </c>
      <c r="B919" s="52" t="s">
        <v>695</v>
      </c>
      <c r="C919" s="52" t="s">
        <v>696</v>
      </c>
      <c r="D919" s="52" t="s">
        <v>929</v>
      </c>
      <c r="E919" s="10" t="s">
        <v>234</v>
      </c>
      <c r="F919" s="52" t="s">
        <v>424</v>
      </c>
      <c r="G919" s="52" t="s">
        <v>173</v>
      </c>
      <c r="H919" s="52" t="s">
        <v>264</v>
      </c>
      <c r="I919" s="52" t="s">
        <v>436</v>
      </c>
      <c r="J919" s="52" t="s">
        <v>173</v>
      </c>
      <c r="K919" s="52" t="s">
        <v>931</v>
      </c>
      <c r="L919" s="53" t="s">
        <v>291</v>
      </c>
      <c r="M919" s="13">
        <v>982</v>
      </c>
      <c r="N919" s="14">
        <f t="shared" si="1074"/>
        <v>2.69041095890411</v>
      </c>
      <c r="O919" s="15">
        <v>7820</v>
      </c>
      <c r="P919" s="15">
        <f t="shared" si="1043"/>
        <v>7679240</v>
      </c>
      <c r="Q919" s="16">
        <f>IFERROR(VLOOKUP(G919,SCENARIOS!$A$13:$E$18,3,0),0.025)</f>
        <v>0.04</v>
      </c>
      <c r="R919" s="52">
        <f>IFERROR(VLOOKUP(L919,INPUTS!$A$107:$B$120,2,0),0.0082)</f>
        <v>0.0079</v>
      </c>
      <c r="S919" s="52">
        <f t="shared" si="1044"/>
        <v>61.778</v>
      </c>
      <c r="T919" s="15">
        <f t="shared" si="1045"/>
        <v>60665.996</v>
      </c>
      <c r="U919" s="15">
        <f>T919/INPUTS!$B$7*1000</f>
        <v>75832495</v>
      </c>
      <c r="V919" s="15">
        <f>T919*INPUTS!$B$6</f>
        <v>191704.54736</v>
      </c>
      <c r="W919" s="54" t="s">
        <v>396</v>
      </c>
      <c r="X919" s="54" t="s">
        <v>396</v>
      </c>
      <c r="Y919" s="67">
        <f>IFERROR(VLOOKUP(E919,INPUTS!$A$44:$B$103,2,0),0)</f>
        <v>0</v>
      </c>
      <c r="Z919" s="15">
        <f t="shared" si="1070"/>
        <v>0</v>
      </c>
      <c r="AA919" s="20">
        <f>IFERROR(VLOOKUP(E919,INPUTS!$A$44:$C$103,3,0),SCENARIOS!$J$24)</f>
        <v>0.1</v>
      </c>
      <c r="AB919" s="15">
        <f t="shared" ref="AB919:AF919" si="1095">$T919*AA919*(1+$Q919)^AB$2</f>
        <v>7380.94601103868</v>
      </c>
      <c r="AC919" s="20">
        <f>IFERROR(VLOOKUP($E919,INPUTS!$A$44:$G$103,4,0),SCENARIOS!$K$24)</f>
        <v>0.15</v>
      </c>
      <c r="AD919" s="15">
        <f t="shared" si="1095"/>
        <v>13470.0740801819</v>
      </c>
      <c r="AE919" s="20">
        <f>IFERROR(VLOOKUP($E919,INPUTS!$A$44:$G$103,5,0),SCENARIOS!$L$24)</f>
        <v>0.3</v>
      </c>
      <c r="AF919" s="15">
        <f t="shared" si="1095"/>
        <v>32776.8094503926</v>
      </c>
      <c r="AG919" s="20">
        <f>IFERROR(VLOOKUP($E919,INPUTS!$A$44:$G$103,6,0),SCENARIOS!$M$24)</f>
        <v>0.4</v>
      </c>
      <c r="AH919" s="15">
        <f t="shared" si="1072"/>
        <v>53170.6671323092</v>
      </c>
      <c r="AI919" s="20">
        <f>IFERROR(VLOOKUP($E919,INPUTS!$A$44:$G$103,7,0),SCENARIOS!$N$24)</f>
        <v>0.5</v>
      </c>
      <c r="AJ919" s="15">
        <f t="shared" si="1073"/>
        <v>80862.8081113354</v>
      </c>
      <c r="AL919" t="str">
        <f t="shared" si="1076"/>
        <v>Y</v>
      </c>
      <c r="AM919" s="21">
        <f t="shared" si="1077"/>
        <v>161725.616222671</v>
      </c>
    </row>
    <row r="920" ht="15" customHeight="1" spans="1:39">
      <c r="A920" s="6" t="s">
        <v>2670</v>
      </c>
      <c r="B920" s="52" t="s">
        <v>695</v>
      </c>
      <c r="C920" s="52" t="s">
        <v>696</v>
      </c>
      <c r="D920" s="52" t="s">
        <v>929</v>
      </c>
      <c r="E920" s="10" t="s">
        <v>234</v>
      </c>
      <c r="F920" s="52" t="s">
        <v>424</v>
      </c>
      <c r="G920" s="52" t="s">
        <v>173</v>
      </c>
      <c r="H920" s="52" t="s">
        <v>505</v>
      </c>
      <c r="I920" s="52" t="s">
        <v>504</v>
      </c>
      <c r="J920" s="52" t="s">
        <v>173</v>
      </c>
      <c r="K920" s="52" t="s">
        <v>931</v>
      </c>
      <c r="L920" s="53" t="s">
        <v>279</v>
      </c>
      <c r="M920" s="13">
        <v>2455</v>
      </c>
      <c r="N920" s="14">
        <f t="shared" si="1074"/>
        <v>6.72602739726027</v>
      </c>
      <c r="O920" s="15">
        <v>1240</v>
      </c>
      <c r="P920" s="15">
        <f t="shared" si="1043"/>
        <v>3044200</v>
      </c>
      <c r="Q920" s="16">
        <f>IFERROR(VLOOKUP(G920,SCENARIOS!$A$13:$E$18,3,0),0.025)</f>
        <v>0.04</v>
      </c>
      <c r="R920" s="52">
        <f>IFERROR(VLOOKUP(L920,INPUTS!$A$107:$B$120,2,0),0.0082)</f>
        <v>0.0039</v>
      </c>
      <c r="S920" s="52">
        <f t="shared" si="1044"/>
        <v>4.836</v>
      </c>
      <c r="T920" s="15">
        <f t="shared" si="1045"/>
        <v>11872.38</v>
      </c>
      <c r="U920" s="15">
        <f>T920/INPUTS!$B$7*1000</f>
        <v>14840475</v>
      </c>
      <c r="V920" s="15">
        <f>T920*INPUTS!$B$6</f>
        <v>37516.7208</v>
      </c>
      <c r="W920" s="54" t="s">
        <v>396</v>
      </c>
      <c r="X920" s="54" t="s">
        <v>396</v>
      </c>
      <c r="Y920" s="67">
        <f>IFERROR(VLOOKUP(E920,INPUTS!$A$44:$B$103,2,0),0)</f>
        <v>0</v>
      </c>
      <c r="Z920" s="15">
        <f t="shared" si="1070"/>
        <v>0</v>
      </c>
      <c r="AA920" s="20">
        <f>IFERROR(VLOOKUP(E920,INPUTS!$A$44:$C$103,3,0),SCENARIOS!$J$24)</f>
        <v>0.1</v>
      </c>
      <c r="AB920" s="15">
        <f t="shared" ref="AB920:AF920" si="1096">$T920*AA920*(1+$Q920)^AB$2</f>
        <v>1444.45655853957</v>
      </c>
      <c r="AC920" s="20">
        <f>IFERROR(VLOOKUP($E920,INPUTS!$A$44:$G$103,4,0),SCENARIOS!$K$24)</f>
        <v>0.15</v>
      </c>
      <c r="AD920" s="15">
        <f t="shared" si="1096"/>
        <v>2636.10339650683</v>
      </c>
      <c r="AE920" s="20">
        <f>IFERROR(VLOOKUP($E920,INPUTS!$A$44:$G$103,5,0),SCENARIOS!$L$24)</f>
        <v>0.3</v>
      </c>
      <c r="AF920" s="15">
        <f t="shared" si="1096"/>
        <v>6414.44569677306</v>
      </c>
      <c r="AG920" s="20">
        <f>IFERROR(VLOOKUP($E920,INPUTS!$A$44:$G$103,6,0),SCENARIOS!$M$24)</f>
        <v>0.4</v>
      </c>
      <c r="AH920" s="15">
        <f t="shared" si="1072"/>
        <v>10405.5386323549</v>
      </c>
      <c r="AI920" s="20">
        <f>IFERROR(VLOOKUP($E920,INPUTS!$A$44:$G$103,7,0),SCENARIOS!$N$24)</f>
        <v>0.5</v>
      </c>
      <c r="AJ920" s="15">
        <f t="shared" si="1073"/>
        <v>15824.9109726123</v>
      </c>
      <c r="AL920" t="str">
        <f t="shared" si="1076"/>
        <v>Y</v>
      </c>
      <c r="AM920" s="21">
        <f t="shared" si="1077"/>
        <v>31649.8219452247</v>
      </c>
    </row>
    <row r="921" ht="15" customHeight="1" spans="1:39">
      <c r="A921" s="24" t="s">
        <v>2671</v>
      </c>
      <c r="B921" s="52" t="s">
        <v>695</v>
      </c>
      <c r="C921" s="52" t="s">
        <v>696</v>
      </c>
      <c r="D921" s="52" t="s">
        <v>929</v>
      </c>
      <c r="E921" s="10" t="s">
        <v>234</v>
      </c>
      <c r="F921" s="52" t="s">
        <v>424</v>
      </c>
      <c r="G921" s="52" t="s">
        <v>173</v>
      </c>
      <c r="H921" s="52" t="s">
        <v>428</v>
      </c>
      <c r="I921" s="52" t="s">
        <v>427</v>
      </c>
      <c r="J921" s="52" t="s">
        <v>173</v>
      </c>
      <c r="K921" s="52" t="s">
        <v>931</v>
      </c>
      <c r="L921" s="53" t="s">
        <v>279</v>
      </c>
      <c r="M921" s="13">
        <v>1473</v>
      </c>
      <c r="N921" s="14">
        <f t="shared" si="1074"/>
        <v>4.03561643835616</v>
      </c>
      <c r="O921" s="15">
        <v>2900</v>
      </c>
      <c r="P921" s="15">
        <f t="shared" si="1043"/>
        <v>4271700</v>
      </c>
      <c r="Q921" s="16">
        <f>IFERROR(VLOOKUP(G921,SCENARIOS!$A$13:$E$18,3,0),0.025)</f>
        <v>0.04</v>
      </c>
      <c r="R921" s="52">
        <f>IFERROR(VLOOKUP(L921,INPUTS!$A$107:$B$120,2,0),0.0082)</f>
        <v>0.0039</v>
      </c>
      <c r="S921" s="52">
        <f t="shared" si="1044"/>
        <v>11.31</v>
      </c>
      <c r="T921" s="15">
        <f t="shared" si="1045"/>
        <v>16659.63</v>
      </c>
      <c r="U921" s="15">
        <f>T921/INPUTS!$B$7*1000</f>
        <v>20824537.5</v>
      </c>
      <c r="V921" s="15">
        <f>T921*INPUTS!$B$6</f>
        <v>52644.4308</v>
      </c>
      <c r="W921" s="54" t="s">
        <v>521</v>
      </c>
      <c r="X921" s="54" t="s">
        <v>396</v>
      </c>
      <c r="Y921" s="67">
        <f>IFERROR(VLOOKUP(E921,INPUTS!$A$44:$B$103,2,0),0)</f>
        <v>0</v>
      </c>
      <c r="Z921" s="15">
        <f t="shared" si="1070"/>
        <v>0</v>
      </c>
      <c r="AA921" s="20">
        <f>IFERROR(VLOOKUP(E921,INPUTS!$A$44:$C$103,3,0),SCENARIOS!$J$24)</f>
        <v>0.1</v>
      </c>
      <c r="AB921" s="15">
        <f t="shared" ref="AB921:AF921" si="1097">$T921*AA921*(1+$Q921)^AB$2</f>
        <v>2026.89871924101</v>
      </c>
      <c r="AC921" s="20">
        <f>IFERROR(VLOOKUP($E921,INPUTS!$A$44:$G$103,4,0),SCENARIOS!$K$24)</f>
        <v>0.15</v>
      </c>
      <c r="AD921" s="15">
        <f t="shared" si="1097"/>
        <v>3699.04831445313</v>
      </c>
      <c r="AE921" s="20">
        <f>IFERROR(VLOOKUP($E921,INPUTS!$A$44:$G$103,5,0),SCENARIOS!$L$24)</f>
        <v>0.3</v>
      </c>
      <c r="AF921" s="15">
        <f t="shared" si="1097"/>
        <v>9000.91573579446</v>
      </c>
      <c r="AG921" s="20">
        <f>IFERROR(VLOOKUP($E921,INPUTS!$A$44:$G$103,6,0),SCENARIOS!$M$24)</f>
        <v>0.4</v>
      </c>
      <c r="AH921" s="15">
        <f t="shared" si="1072"/>
        <v>14601.3203389495</v>
      </c>
      <c r="AI921" s="20">
        <f>IFERROR(VLOOKUP($E921,INPUTS!$A$44:$G$103,7,0),SCENARIOS!$N$24)</f>
        <v>0.5</v>
      </c>
      <c r="AJ921" s="15">
        <f t="shared" si="1073"/>
        <v>22205.9234615689</v>
      </c>
      <c r="AL921" t="str">
        <f t="shared" si="1076"/>
        <v>Y</v>
      </c>
      <c r="AM921" s="21">
        <f t="shared" si="1077"/>
        <v>44411.8469231378</v>
      </c>
    </row>
    <row r="922" ht="15" customHeight="1" spans="1:39">
      <c r="A922" s="6" t="s">
        <v>2672</v>
      </c>
      <c r="B922" s="52" t="s">
        <v>695</v>
      </c>
      <c r="C922" s="52" t="s">
        <v>696</v>
      </c>
      <c r="D922" s="52" t="s">
        <v>929</v>
      </c>
      <c r="E922" s="10" t="s">
        <v>234</v>
      </c>
      <c r="F922" s="52" t="s">
        <v>424</v>
      </c>
      <c r="G922" s="52" t="s">
        <v>173</v>
      </c>
      <c r="H922" s="52" t="s">
        <v>819</v>
      </c>
      <c r="I922" s="52" t="s">
        <v>575</v>
      </c>
      <c r="J922" s="52" t="s">
        <v>173</v>
      </c>
      <c r="K922" s="52" t="s">
        <v>931</v>
      </c>
      <c r="L922" s="53" t="s">
        <v>291</v>
      </c>
      <c r="M922" s="13">
        <v>491</v>
      </c>
      <c r="N922" s="14">
        <f t="shared" si="1074"/>
        <v>1.34520547945205</v>
      </c>
      <c r="O922" s="15">
        <v>6750</v>
      </c>
      <c r="P922" s="15">
        <f t="shared" si="1043"/>
        <v>3314250</v>
      </c>
      <c r="Q922" s="16">
        <f>IFERROR(VLOOKUP(G922,SCENARIOS!$A$13:$E$18,3,0),0.025)</f>
        <v>0.04</v>
      </c>
      <c r="R922" s="52">
        <f>IFERROR(VLOOKUP(L922,INPUTS!$A$107:$B$120,2,0),0.0082)</f>
        <v>0.0079</v>
      </c>
      <c r="S922" s="52">
        <f t="shared" si="1044"/>
        <v>53.325</v>
      </c>
      <c r="T922" s="15">
        <f t="shared" si="1045"/>
        <v>26182.575</v>
      </c>
      <c r="U922" s="15">
        <f>T922/INPUTS!$B$7*1000</f>
        <v>32728218.75</v>
      </c>
      <c r="V922" s="15">
        <f>T922*INPUTS!$B$6</f>
        <v>82736.937</v>
      </c>
      <c r="W922" s="54" t="s">
        <v>521</v>
      </c>
      <c r="X922" s="54" t="s">
        <v>396</v>
      </c>
      <c r="Y922" s="67">
        <f>IFERROR(VLOOKUP(E922,INPUTS!$A$44:$B$103,2,0),0)</f>
        <v>0</v>
      </c>
      <c r="Z922" s="15">
        <f t="shared" si="1070"/>
        <v>0</v>
      </c>
      <c r="AA922" s="20">
        <f>IFERROR(VLOOKUP(E922,INPUTS!$A$44:$C$103,3,0),SCENARIOS!$J$24)</f>
        <v>0.1</v>
      </c>
      <c r="AB922" s="15">
        <f t="shared" ref="AB922:AF922" si="1098">$T922*AA922*(1+$Q922)^AB$2</f>
        <v>3185.51058660557</v>
      </c>
      <c r="AC922" s="20">
        <f>IFERROR(VLOOKUP($E922,INPUTS!$A$44:$G$103,4,0),SCENARIOS!$K$24)</f>
        <v>0.15</v>
      </c>
      <c r="AD922" s="15">
        <f t="shared" si="1098"/>
        <v>5813.49105122939</v>
      </c>
      <c r="AE922" s="20">
        <f>IFERROR(VLOOKUP($E922,INPUTS!$A$44:$G$103,5,0),SCENARIOS!$L$24)</f>
        <v>0.3</v>
      </c>
      <c r="AF922" s="15">
        <f t="shared" si="1098"/>
        <v>14146.0015211093</v>
      </c>
      <c r="AG922" s="20">
        <f>IFERROR(VLOOKUP($E922,INPUTS!$A$44:$G$103,6,0),SCENARIOS!$M$24)</f>
        <v>0.4</v>
      </c>
      <c r="AH922" s="15">
        <f t="shared" si="1072"/>
        <v>22947.6984106833</v>
      </c>
      <c r="AI922" s="20">
        <f>IFERROR(VLOOKUP($E922,INPUTS!$A$44:$G$103,7,0),SCENARIOS!$N$24)</f>
        <v>0.5</v>
      </c>
      <c r="AJ922" s="15">
        <f t="shared" si="1073"/>
        <v>34899.2298434472</v>
      </c>
      <c r="AL922" t="str">
        <f t="shared" si="1076"/>
        <v>N</v>
      </c>
      <c r="AM922" s="21">
        <f t="shared" si="1077"/>
        <v>69798.4596868943</v>
      </c>
    </row>
    <row r="923" ht="15" customHeight="1" spans="1:39">
      <c r="A923" s="24" t="s">
        <v>2673</v>
      </c>
      <c r="B923" s="52" t="s">
        <v>695</v>
      </c>
      <c r="C923" s="52" t="s">
        <v>696</v>
      </c>
      <c r="D923" s="52" t="s">
        <v>929</v>
      </c>
      <c r="E923" s="10" t="s">
        <v>234</v>
      </c>
      <c r="F923" s="52" t="s">
        <v>424</v>
      </c>
      <c r="G923" s="52" t="s">
        <v>173</v>
      </c>
      <c r="H923" s="52" t="s">
        <v>576</v>
      </c>
      <c r="I923" s="52" t="s">
        <v>575</v>
      </c>
      <c r="J923" s="52" t="s">
        <v>173</v>
      </c>
      <c r="K923" s="52" t="s">
        <v>931</v>
      </c>
      <c r="L923" s="53" t="s">
        <v>291</v>
      </c>
      <c r="M923" s="13">
        <v>491</v>
      </c>
      <c r="N923" s="14">
        <f t="shared" si="1074"/>
        <v>1.34520547945205</v>
      </c>
      <c r="O923" s="15">
        <v>5860</v>
      </c>
      <c r="P923" s="15">
        <f t="shared" si="1043"/>
        <v>2877260</v>
      </c>
      <c r="Q923" s="16">
        <f>IFERROR(VLOOKUP(G923,SCENARIOS!$A$13:$E$18,3,0),0.025)</f>
        <v>0.04</v>
      </c>
      <c r="R923" s="52">
        <f>IFERROR(VLOOKUP(L923,INPUTS!$A$107:$B$120,2,0),0.0082)</f>
        <v>0.0079</v>
      </c>
      <c r="S923" s="52">
        <f t="shared" si="1044"/>
        <v>46.294</v>
      </c>
      <c r="T923" s="15">
        <f t="shared" si="1045"/>
        <v>22730.354</v>
      </c>
      <c r="U923" s="15">
        <f>T923/INPUTS!$B$7*1000</f>
        <v>28412942.5</v>
      </c>
      <c r="V923" s="15">
        <f>T923*INPUTS!$B$6</f>
        <v>71827.91864</v>
      </c>
      <c r="W923" s="54" t="s">
        <v>521</v>
      </c>
      <c r="X923" s="54" t="s">
        <v>396</v>
      </c>
      <c r="Y923" s="67">
        <f>IFERROR(VLOOKUP(E923,INPUTS!$A$44:$B$103,2,0),0)</f>
        <v>0</v>
      </c>
      <c r="Z923" s="15">
        <f t="shared" si="1070"/>
        <v>0</v>
      </c>
      <c r="AA923" s="20">
        <f>IFERROR(VLOOKUP(E923,INPUTS!$A$44:$C$103,3,0),SCENARIOS!$J$24)</f>
        <v>0.1</v>
      </c>
      <c r="AB923" s="15">
        <f t="shared" ref="AB923:AF923" si="1099">$T923*AA923*(1+$Q923)^AB$2</f>
        <v>2765.49511666795</v>
      </c>
      <c r="AC923" s="20">
        <f>IFERROR(VLOOKUP($E923,INPUTS!$A$44:$G$103,4,0),SCENARIOS!$K$24)</f>
        <v>0.15</v>
      </c>
      <c r="AD923" s="15">
        <f t="shared" si="1099"/>
        <v>5046.97149040063</v>
      </c>
      <c r="AE923" s="20">
        <f>IFERROR(VLOOKUP($E923,INPUTS!$A$44:$G$103,5,0),SCENARIOS!$L$24)</f>
        <v>0.3</v>
      </c>
      <c r="AF923" s="15">
        <f t="shared" si="1099"/>
        <v>12280.825024252</v>
      </c>
      <c r="AG923" s="20">
        <f>IFERROR(VLOOKUP($E923,INPUTS!$A$44:$G$103,6,0),SCENARIOS!$M$24)</f>
        <v>0.4</v>
      </c>
      <c r="AH923" s="15">
        <f t="shared" si="1072"/>
        <v>19922.0018794969</v>
      </c>
      <c r="AI923" s="20">
        <f>IFERROR(VLOOKUP($E923,INPUTS!$A$44:$G$103,7,0),SCENARIOS!$N$24)</f>
        <v>0.5</v>
      </c>
      <c r="AJ923" s="15">
        <f t="shared" si="1073"/>
        <v>30297.7017603852</v>
      </c>
      <c r="AL923" t="str">
        <f t="shared" si="1076"/>
        <v>N</v>
      </c>
      <c r="AM923" s="21">
        <f t="shared" si="1077"/>
        <v>60595.4035207705</v>
      </c>
    </row>
    <row r="924" ht="15" customHeight="1" spans="1:39">
      <c r="A924" s="6" t="s">
        <v>2674</v>
      </c>
      <c r="B924" s="52" t="s">
        <v>695</v>
      </c>
      <c r="C924" s="52" t="s">
        <v>696</v>
      </c>
      <c r="D924" s="52" t="s">
        <v>929</v>
      </c>
      <c r="E924" s="10" t="s">
        <v>237</v>
      </c>
      <c r="F924" s="52" t="s">
        <v>424</v>
      </c>
      <c r="G924" s="52" t="s">
        <v>173</v>
      </c>
      <c r="H924" s="52" t="s">
        <v>248</v>
      </c>
      <c r="I924" s="52" t="s">
        <v>930</v>
      </c>
      <c r="J924" s="52" t="s">
        <v>169</v>
      </c>
      <c r="K924" s="52" t="s">
        <v>931</v>
      </c>
      <c r="L924" s="53" t="s">
        <v>291</v>
      </c>
      <c r="M924" s="13">
        <v>982</v>
      </c>
      <c r="N924" s="14">
        <f t="shared" si="1074"/>
        <v>2.69041095890411</v>
      </c>
      <c r="O924" s="15">
        <v>8800</v>
      </c>
      <c r="P924" s="15">
        <f t="shared" si="1043"/>
        <v>8641600</v>
      </c>
      <c r="Q924" s="16">
        <f>IFERROR(VLOOKUP(G924,SCENARIOS!$A$13:$E$18,3,0),0.025)</f>
        <v>0.04</v>
      </c>
      <c r="R924" s="52">
        <f>IFERROR(VLOOKUP(L924,INPUTS!$A$107:$B$120,2,0),0.0082)</f>
        <v>0.0079</v>
      </c>
      <c r="S924" s="52">
        <f t="shared" si="1044"/>
        <v>69.52</v>
      </c>
      <c r="T924" s="15">
        <f t="shared" si="1045"/>
        <v>68268.64</v>
      </c>
      <c r="U924" s="15">
        <f>T924/INPUTS!$B$7*1000</f>
        <v>85335800</v>
      </c>
      <c r="V924" s="15">
        <f>T924*INPUTS!$B$6</f>
        <v>215728.9024</v>
      </c>
      <c r="W924" s="54" t="s">
        <v>396</v>
      </c>
      <c r="X924" s="54" t="s">
        <v>396</v>
      </c>
      <c r="Y924" s="67">
        <f>IFERROR(VLOOKUP(E924,INPUTS!$A$44:$B$103,2,0),0)</f>
        <v>0</v>
      </c>
      <c r="Z924" s="15">
        <f t="shared" si="1070"/>
        <v>0</v>
      </c>
      <c r="AA924" s="20">
        <f>IFERROR(VLOOKUP(E924,INPUTS!$A$44:$C$103,3,0),SCENARIOS!$J$24)</f>
        <v>0.1</v>
      </c>
      <c r="AB924" s="15">
        <f t="shared" ref="AB924:AF924" si="1100">$T924*AA924*(1+$Q924)^AB$2</f>
        <v>8305.92389989008</v>
      </c>
      <c r="AC924" s="20">
        <f>IFERROR(VLOOKUP($E924,INPUTS!$A$44:$G$103,4,0),SCENARIOS!$K$24)</f>
        <v>0.15</v>
      </c>
      <c r="AD924" s="15">
        <f t="shared" si="1100"/>
        <v>15158.1396298722</v>
      </c>
      <c r="AE924" s="20">
        <f>IFERROR(VLOOKUP($E924,INPUTS!$A$44:$G$103,5,0),SCENARIOS!$L$24)</f>
        <v>0.3</v>
      </c>
      <c r="AF924" s="15">
        <f t="shared" si="1100"/>
        <v>36884.3891513369</v>
      </c>
      <c r="AG924" s="20">
        <f>IFERROR(VLOOKUP($E924,INPUTS!$A$44:$G$103,6,0),SCENARIOS!$M$24)</f>
        <v>0.4</v>
      </c>
      <c r="AH924" s="15">
        <f t="shared" si="1072"/>
        <v>59833.9988189669</v>
      </c>
      <c r="AI924" s="20">
        <f>IFERROR(VLOOKUP($E924,INPUTS!$A$44:$G$103,7,0),SCENARIOS!$N$24)</f>
        <v>0.5</v>
      </c>
      <c r="AJ924" s="15">
        <f t="shared" si="1073"/>
        <v>90996.5104066178</v>
      </c>
      <c r="AL924" t="str">
        <f t="shared" si="1076"/>
        <v>N</v>
      </c>
      <c r="AM924" s="21">
        <f t="shared" si="1077"/>
        <v>181993.020813236</v>
      </c>
    </row>
    <row r="925" ht="15" customHeight="1" spans="1:39">
      <c r="A925" s="24" t="s">
        <v>2675</v>
      </c>
      <c r="B925" s="52" t="s">
        <v>695</v>
      </c>
      <c r="C925" s="52" t="s">
        <v>696</v>
      </c>
      <c r="D925" s="52" t="s">
        <v>929</v>
      </c>
      <c r="E925" s="10" t="s">
        <v>237</v>
      </c>
      <c r="F925" s="52" t="s">
        <v>424</v>
      </c>
      <c r="G925" s="52" t="s">
        <v>173</v>
      </c>
      <c r="H925" s="52" t="s">
        <v>224</v>
      </c>
      <c r="I925" s="52" t="s">
        <v>938</v>
      </c>
      <c r="J925" s="52" t="s">
        <v>165</v>
      </c>
      <c r="K925" s="52" t="s">
        <v>931</v>
      </c>
      <c r="L925" s="53" t="s">
        <v>291</v>
      </c>
      <c r="M925" s="13">
        <v>491</v>
      </c>
      <c r="N925" s="14">
        <f t="shared" si="1074"/>
        <v>1.34520547945205</v>
      </c>
      <c r="O925" s="15">
        <v>9560</v>
      </c>
      <c r="P925" s="15">
        <f t="shared" si="1043"/>
        <v>4693960</v>
      </c>
      <c r="Q925" s="16">
        <f>IFERROR(VLOOKUP(G925,SCENARIOS!$A$13:$E$18,3,0),0.025)</f>
        <v>0.04</v>
      </c>
      <c r="R925" s="52">
        <f>IFERROR(VLOOKUP(L925,INPUTS!$A$107:$B$120,2,0),0.0082)</f>
        <v>0.0079</v>
      </c>
      <c r="S925" s="52">
        <f t="shared" si="1044"/>
        <v>75.524</v>
      </c>
      <c r="T925" s="15">
        <f t="shared" si="1045"/>
        <v>37082.284</v>
      </c>
      <c r="U925" s="15">
        <f>T925/INPUTS!$B$7*1000</f>
        <v>46352855</v>
      </c>
      <c r="V925" s="15">
        <f>T925*INPUTS!$B$6</f>
        <v>117180.01744</v>
      </c>
      <c r="W925" s="54" t="s">
        <v>396</v>
      </c>
      <c r="X925" s="54" t="s">
        <v>396</v>
      </c>
      <c r="Y925" s="67">
        <f>IFERROR(VLOOKUP(E925,INPUTS!$A$44:$B$103,2,0),0)</f>
        <v>0</v>
      </c>
      <c r="Z925" s="15">
        <f t="shared" si="1070"/>
        <v>0</v>
      </c>
      <c r="AA925" s="20">
        <f>IFERROR(VLOOKUP(E925,INPUTS!$A$44:$C$103,3,0),SCENARIOS!$J$24)</f>
        <v>0.1</v>
      </c>
      <c r="AB925" s="15">
        <f t="shared" ref="AB925:AF925" si="1101">$T925*AA925*(1+$Q925)^AB$2</f>
        <v>4511.62684562211</v>
      </c>
      <c r="AC925" s="20">
        <f>IFERROR(VLOOKUP($E925,INPUTS!$A$44:$G$103,4,0),SCENARIOS!$K$24)</f>
        <v>0.15</v>
      </c>
      <c r="AD925" s="15">
        <f t="shared" si="1101"/>
        <v>8233.62584440784</v>
      </c>
      <c r="AE925" s="20">
        <f>IFERROR(VLOOKUP($E925,INPUTS!$A$44:$G$103,5,0),SCENARIOS!$L$24)</f>
        <v>0.3</v>
      </c>
      <c r="AF925" s="15">
        <f t="shared" si="1101"/>
        <v>20034.9295617489</v>
      </c>
      <c r="AG925" s="20">
        <f>IFERROR(VLOOKUP($E925,INPUTS!$A$44:$G$103,6,0),SCENARIOS!$M$24)</f>
        <v>0.4</v>
      </c>
      <c r="AH925" s="15">
        <f t="shared" si="1072"/>
        <v>32500.7402675752</v>
      </c>
      <c r="AI925" s="20">
        <f>IFERROR(VLOOKUP($E925,INPUTS!$A$44:$G$103,7,0),SCENARIOS!$N$24)</f>
        <v>0.5</v>
      </c>
      <c r="AJ925" s="15">
        <f t="shared" si="1073"/>
        <v>49427.6499708674</v>
      </c>
      <c r="AL925" t="str">
        <f t="shared" si="1076"/>
        <v>N</v>
      </c>
      <c r="AM925" s="21">
        <f t="shared" si="1077"/>
        <v>98855.2999417348</v>
      </c>
    </row>
    <row r="926" ht="15" customHeight="1" spans="1:39">
      <c r="A926" s="6" t="s">
        <v>2676</v>
      </c>
      <c r="B926" s="52" t="s">
        <v>695</v>
      </c>
      <c r="C926" s="52" t="s">
        <v>696</v>
      </c>
      <c r="D926" s="52" t="s">
        <v>929</v>
      </c>
      <c r="E926" s="10" t="s">
        <v>237</v>
      </c>
      <c r="F926" s="52" t="s">
        <v>424</v>
      </c>
      <c r="G926" s="52" t="s">
        <v>173</v>
      </c>
      <c r="H926" s="52" t="s">
        <v>545</v>
      </c>
      <c r="I926" s="52" t="s">
        <v>544</v>
      </c>
      <c r="J926" s="52" t="s">
        <v>173</v>
      </c>
      <c r="K926" s="52" t="s">
        <v>931</v>
      </c>
      <c r="L926" s="53" t="s">
        <v>282</v>
      </c>
      <c r="M926" s="13">
        <v>982</v>
      </c>
      <c r="N926" s="14">
        <f t="shared" si="1074"/>
        <v>2.69041095890411</v>
      </c>
      <c r="O926" s="15">
        <v>4630</v>
      </c>
      <c r="P926" s="15">
        <f t="shared" si="1043"/>
        <v>4546660</v>
      </c>
      <c r="Q926" s="16">
        <f>IFERROR(VLOOKUP(G926,SCENARIOS!$A$13:$E$18,3,0),0.025)</f>
        <v>0.04</v>
      </c>
      <c r="R926" s="52">
        <f>IFERROR(VLOOKUP(L926,INPUTS!$A$107:$B$120,2,0),0.0082)</f>
        <v>0.0042</v>
      </c>
      <c r="S926" s="52">
        <f t="shared" si="1044"/>
        <v>19.446</v>
      </c>
      <c r="T926" s="15">
        <f t="shared" si="1045"/>
        <v>19095.972</v>
      </c>
      <c r="U926" s="15">
        <f>T926/INPUTS!$B$7*1000</f>
        <v>23869965</v>
      </c>
      <c r="V926" s="15">
        <f>T926*INPUTS!$B$6</f>
        <v>60343.27152</v>
      </c>
      <c r="W926" s="54" t="s">
        <v>396</v>
      </c>
      <c r="X926" s="54" t="s">
        <v>396</v>
      </c>
      <c r="Y926" s="67">
        <f>IFERROR(VLOOKUP(E926,INPUTS!$A$44:$B$103,2,0),0)</f>
        <v>0</v>
      </c>
      <c r="Z926" s="15">
        <f t="shared" si="1070"/>
        <v>0</v>
      </c>
      <c r="AA926" s="20">
        <f>IFERROR(VLOOKUP(E926,INPUTS!$A$44:$C$103,3,0),SCENARIOS!$J$24)</f>
        <v>0.1</v>
      </c>
      <c r="AB926" s="15">
        <f t="shared" ref="AB926:AF926" si="1102">$T926*AA926*(1+$Q926)^AB$2</f>
        <v>2323.31697579491</v>
      </c>
      <c r="AC926" s="20">
        <f>IFERROR(VLOOKUP($E926,INPUTS!$A$44:$G$103,4,0),SCENARIOS!$K$24)</f>
        <v>0.15</v>
      </c>
      <c r="AD926" s="15">
        <f t="shared" si="1102"/>
        <v>4240.00551269411</v>
      </c>
      <c r="AE926" s="20">
        <f>IFERROR(VLOOKUP($E926,INPUTS!$A$44:$G$103,5,0),SCENARIOS!$L$24)</f>
        <v>0.3</v>
      </c>
      <c r="AF926" s="15">
        <f t="shared" si="1102"/>
        <v>10317.2300264226</v>
      </c>
      <c r="AG926" s="20">
        <f>IFERROR(VLOOKUP($E926,INPUTS!$A$44:$G$103,6,0),SCENARIOS!$M$24)</f>
        <v>0.4</v>
      </c>
      <c r="AH926" s="15">
        <f t="shared" si="1072"/>
        <v>16736.6504751673</v>
      </c>
      <c r="AI926" s="20">
        <f>IFERROR(VLOOKUP($E926,INPUTS!$A$44:$G$103,7,0),SCENARIOS!$N$24)</f>
        <v>0.5</v>
      </c>
      <c r="AJ926" s="15">
        <f t="shared" si="1073"/>
        <v>25453.3679713333</v>
      </c>
      <c r="AL926" t="str">
        <f t="shared" si="1076"/>
        <v>N</v>
      </c>
      <c r="AM926" s="21">
        <f t="shared" si="1077"/>
        <v>50906.7359426665</v>
      </c>
    </row>
    <row r="927" ht="15" customHeight="1" spans="1:39">
      <c r="A927" s="24" t="s">
        <v>2677</v>
      </c>
      <c r="B927" s="52" t="s">
        <v>695</v>
      </c>
      <c r="C927" s="52" t="s">
        <v>696</v>
      </c>
      <c r="D927" s="52" t="s">
        <v>929</v>
      </c>
      <c r="E927" s="10" t="s">
        <v>237</v>
      </c>
      <c r="F927" s="52" t="s">
        <v>424</v>
      </c>
      <c r="G927" s="52" t="s">
        <v>173</v>
      </c>
      <c r="H927" s="52" t="s">
        <v>242</v>
      </c>
      <c r="I927" s="52" t="s">
        <v>421</v>
      </c>
      <c r="J927" s="52" t="s">
        <v>173</v>
      </c>
      <c r="K927" s="52" t="s">
        <v>931</v>
      </c>
      <c r="L927" s="53" t="s">
        <v>291</v>
      </c>
      <c r="M927" s="13">
        <v>491</v>
      </c>
      <c r="N927" s="14">
        <f t="shared" si="1074"/>
        <v>1.34520547945205</v>
      </c>
      <c r="O927" s="15">
        <v>5340</v>
      </c>
      <c r="P927" s="15">
        <f t="shared" si="1043"/>
        <v>2621940</v>
      </c>
      <c r="Q927" s="16">
        <f>IFERROR(VLOOKUP(G927,SCENARIOS!$A$13:$E$18,3,0),0.025)</f>
        <v>0.04</v>
      </c>
      <c r="R927" s="52">
        <f>IFERROR(VLOOKUP(L927,INPUTS!$A$107:$B$120,2,0),0.0082)</f>
        <v>0.0079</v>
      </c>
      <c r="S927" s="52">
        <f t="shared" si="1044"/>
        <v>42.186</v>
      </c>
      <c r="T927" s="15">
        <f t="shared" si="1045"/>
        <v>20713.326</v>
      </c>
      <c r="U927" s="15">
        <f>T927/INPUTS!$B$7*1000</f>
        <v>25891657.5</v>
      </c>
      <c r="V927" s="15">
        <f>T927*INPUTS!$B$6</f>
        <v>65454.11016</v>
      </c>
      <c r="W927" s="54" t="s">
        <v>396</v>
      </c>
      <c r="X927" s="54" t="s">
        <v>396</v>
      </c>
      <c r="Y927" s="67">
        <f>IFERROR(VLOOKUP(E927,INPUTS!$A$44:$B$103,2,0),0)</f>
        <v>0</v>
      </c>
      <c r="Z927" s="15">
        <f t="shared" si="1070"/>
        <v>0</v>
      </c>
      <c r="AA927" s="20">
        <f>IFERROR(VLOOKUP(E927,INPUTS!$A$44:$C$103,3,0),SCENARIOS!$J$24)</f>
        <v>0.1</v>
      </c>
      <c r="AB927" s="15">
        <f t="shared" ref="AB927:AF927" si="1103">$T927*AA927*(1+$Q927)^AB$2</f>
        <v>2520.09281962574</v>
      </c>
      <c r="AC927" s="20">
        <f>IFERROR(VLOOKUP($E927,INPUTS!$A$44:$G$103,4,0),SCENARIOS!$K$24)</f>
        <v>0.15</v>
      </c>
      <c r="AD927" s="15">
        <f t="shared" si="1103"/>
        <v>4599.11736497258</v>
      </c>
      <c r="AE927" s="20">
        <f>IFERROR(VLOOKUP($E927,INPUTS!$A$44:$G$103,5,0),SCENARIOS!$L$24)</f>
        <v>0.3</v>
      </c>
      <c r="AF927" s="15">
        <f t="shared" si="1103"/>
        <v>11191.0589811443</v>
      </c>
      <c r="AG927" s="20">
        <f>IFERROR(VLOOKUP($E927,INPUTS!$A$44:$G$103,6,0),SCENARIOS!$M$24)</f>
        <v>0.4</v>
      </c>
      <c r="AH927" s="15">
        <f t="shared" si="1072"/>
        <v>18154.1791871184</v>
      </c>
      <c r="AI927" s="20">
        <f>IFERROR(VLOOKUP($E927,INPUTS!$A$44:$G$103,7,0),SCENARIOS!$N$24)</f>
        <v>0.5</v>
      </c>
      <c r="AJ927" s="15">
        <f t="shared" si="1073"/>
        <v>27609.1684983715</v>
      </c>
      <c r="AL927" t="str">
        <f t="shared" si="1076"/>
        <v>N</v>
      </c>
      <c r="AM927" s="21">
        <f t="shared" si="1077"/>
        <v>55218.3369967431</v>
      </c>
    </row>
    <row r="928" ht="15" customHeight="1" spans="1:39">
      <c r="A928" s="6" t="s">
        <v>2678</v>
      </c>
      <c r="B928" s="52" t="s">
        <v>502</v>
      </c>
      <c r="C928" s="52" t="s">
        <v>503</v>
      </c>
      <c r="D928" s="52" t="s">
        <v>929</v>
      </c>
      <c r="E928" s="10" t="s">
        <v>505</v>
      </c>
      <c r="F928" s="52" t="s">
        <v>504</v>
      </c>
      <c r="G928" s="52" t="s">
        <v>173</v>
      </c>
      <c r="H928" s="52" t="s">
        <v>252</v>
      </c>
      <c r="I928" s="52" t="s">
        <v>930</v>
      </c>
      <c r="J928" s="52" t="s">
        <v>169</v>
      </c>
      <c r="K928" s="52" t="s">
        <v>931</v>
      </c>
      <c r="L928" s="53" t="s">
        <v>295</v>
      </c>
      <c r="M928" s="13">
        <v>3014</v>
      </c>
      <c r="N928" s="14">
        <f t="shared" si="1074"/>
        <v>8.25753424657534</v>
      </c>
      <c r="O928" s="15">
        <v>8950</v>
      </c>
      <c r="P928" s="15">
        <f t="shared" si="1043"/>
        <v>26975300</v>
      </c>
      <c r="Q928" s="16">
        <f>IFERROR(VLOOKUP(G928,SCENARIOS!$A$13:$E$18,3,0),0.025)</f>
        <v>0.04</v>
      </c>
      <c r="R928" s="52">
        <f>IFERROR(VLOOKUP(L928,INPUTS!$A$107:$B$120,2,0),0.0082)</f>
        <v>0.0089</v>
      </c>
      <c r="S928" s="52">
        <f t="shared" si="1044"/>
        <v>79.655</v>
      </c>
      <c r="T928" s="15">
        <f t="shared" si="1045"/>
        <v>240080.17</v>
      </c>
      <c r="U928" s="15">
        <f>T928/INPUTS!$B$7*1000</f>
        <v>300100212.5</v>
      </c>
      <c r="V928" s="15">
        <f>T928*INPUTS!$B$6</f>
        <v>758653.3372</v>
      </c>
      <c r="W928" s="54" t="s">
        <v>396</v>
      </c>
      <c r="X928" s="54" t="s">
        <v>396</v>
      </c>
      <c r="Y928" s="67">
        <f>IFERROR(VLOOKUP(E928,INPUTS!$A$44:$B$103,2,0),0)</f>
        <v>0</v>
      </c>
      <c r="Z928" s="15">
        <f t="shared" si="1070"/>
        <v>0</v>
      </c>
      <c r="AA928" s="20">
        <f>IFERROR(VLOOKUP(E928,INPUTS!$A$44:$C$103,3,0),SCENARIOS!$J$24)</f>
        <v>0.01</v>
      </c>
      <c r="AB928" s="15">
        <f t="shared" ref="AB928:AF928" si="1104">$T928*AA928*(1+$Q928)^AB$2</f>
        <v>2920.94235639185</v>
      </c>
      <c r="AC928" s="20">
        <f>IFERROR(VLOOKUP($E928,INPUTS!$A$44:$G$103,4,0),SCENARIOS!$K$24)</f>
        <v>0.05</v>
      </c>
      <c r="AD928" s="15">
        <f t="shared" si="1104"/>
        <v>17768.8649782362</v>
      </c>
      <c r="AE928" s="20">
        <f>IFERROR(VLOOKUP($E928,INPUTS!$A$44:$G$103,5,0),SCENARIOS!$L$24)</f>
        <v>0.1</v>
      </c>
      <c r="AF928" s="15">
        <f t="shared" si="1104"/>
        <v>43237.0822962497</v>
      </c>
      <c r="AG928" s="20">
        <f>IFERROR(VLOOKUP($E928,INPUTS!$A$44:$G$103,6,0),SCENARIOS!$M$24)</f>
        <v>0.2</v>
      </c>
      <c r="AH928" s="15">
        <f t="shared" si="1072"/>
        <v>105209.04333408</v>
      </c>
      <c r="AI928" s="20">
        <f>IFERROR(VLOOKUP($E928,INPUTS!$A$44:$G$103,7,0),SCENARIOS!$N$24)</f>
        <v>0.25</v>
      </c>
      <c r="AJ928" s="15">
        <f t="shared" si="1073"/>
        <v>160003.609913919</v>
      </c>
      <c r="AL928" t="str">
        <f t="shared" si="1076"/>
        <v>Y</v>
      </c>
      <c r="AM928" s="21">
        <f t="shared" si="1077"/>
        <v>640014.439655677</v>
      </c>
    </row>
    <row r="929" ht="15" customHeight="1" spans="1:39">
      <c r="A929" s="24" t="s">
        <v>2679</v>
      </c>
      <c r="B929" s="52" t="s">
        <v>502</v>
      </c>
      <c r="C929" s="52" t="s">
        <v>503</v>
      </c>
      <c r="D929" s="52" t="s">
        <v>929</v>
      </c>
      <c r="E929" s="10" t="s">
        <v>505</v>
      </c>
      <c r="F929" s="52" t="s">
        <v>504</v>
      </c>
      <c r="G929" s="52" t="s">
        <v>173</v>
      </c>
      <c r="H929" s="52" t="s">
        <v>249</v>
      </c>
      <c r="I929" s="52" t="s">
        <v>930</v>
      </c>
      <c r="J929" s="52" t="s">
        <v>169</v>
      </c>
      <c r="K929" s="52" t="s">
        <v>931</v>
      </c>
      <c r="L929" s="53" t="s">
        <v>295</v>
      </c>
      <c r="M929" s="13">
        <v>3014</v>
      </c>
      <c r="N929" s="14">
        <f t="shared" si="1074"/>
        <v>8.25753424657534</v>
      </c>
      <c r="O929" s="15">
        <v>10280</v>
      </c>
      <c r="P929" s="15">
        <f t="shared" si="1043"/>
        <v>30983920</v>
      </c>
      <c r="Q929" s="16">
        <f>IFERROR(VLOOKUP(G929,SCENARIOS!$A$13:$E$18,3,0),0.025)</f>
        <v>0.04</v>
      </c>
      <c r="R929" s="52">
        <f>IFERROR(VLOOKUP(L929,INPUTS!$A$107:$B$120,2,0),0.0082)</f>
        <v>0.0089</v>
      </c>
      <c r="S929" s="52">
        <f t="shared" si="1044"/>
        <v>91.492</v>
      </c>
      <c r="T929" s="15">
        <f t="shared" si="1045"/>
        <v>275756.888</v>
      </c>
      <c r="U929" s="15">
        <f>T929/INPUTS!$B$7*1000</f>
        <v>344696110</v>
      </c>
      <c r="V929" s="15">
        <f>T929*INPUTS!$B$6</f>
        <v>871391.76608</v>
      </c>
      <c r="W929" s="54" t="s">
        <v>396</v>
      </c>
      <c r="X929" s="54" t="s">
        <v>396</v>
      </c>
      <c r="Y929" s="67">
        <f>IFERROR(VLOOKUP(E929,INPUTS!$A$44:$B$103,2,0),0)</f>
        <v>0</v>
      </c>
      <c r="Z929" s="15">
        <f t="shared" si="1070"/>
        <v>0</v>
      </c>
      <c r="AA929" s="20">
        <f>IFERROR(VLOOKUP(E929,INPUTS!$A$44:$C$103,3,0),SCENARIOS!$J$24)</f>
        <v>0.01</v>
      </c>
      <c r="AB929" s="15">
        <f t="shared" ref="AB929:AF929" si="1105">$T929*AA929*(1+$Q929)^AB$2</f>
        <v>3355.00418141992</v>
      </c>
      <c r="AC929" s="20">
        <f>IFERROR(VLOOKUP($E929,INPUTS!$A$44:$G$103,4,0),SCENARIOS!$K$24)</f>
        <v>0.05</v>
      </c>
      <c r="AD929" s="15">
        <f t="shared" si="1105"/>
        <v>20409.3778744434</v>
      </c>
      <c r="AE929" s="20">
        <f>IFERROR(VLOOKUP($E929,INPUTS!$A$44:$G$103,5,0),SCENARIOS!$L$24)</f>
        <v>0.1</v>
      </c>
      <c r="AF929" s="15">
        <f t="shared" si="1105"/>
        <v>49662.2576542398</v>
      </c>
      <c r="AG929" s="20">
        <f>IFERROR(VLOOKUP($E929,INPUTS!$A$44:$G$103,6,0),SCENARIOS!$M$24)</f>
        <v>0.2</v>
      </c>
      <c r="AH929" s="15">
        <f t="shared" si="1072"/>
        <v>120843.459829535</v>
      </c>
      <c r="AI929" s="20">
        <f>IFERROR(VLOOKUP($E929,INPUTS!$A$44:$G$103,7,0),SCENARIOS!$N$24)</f>
        <v>0.25</v>
      </c>
      <c r="AJ929" s="15">
        <f t="shared" si="1073"/>
        <v>183780.682672077</v>
      </c>
      <c r="AL929" t="str">
        <f t="shared" si="1076"/>
        <v>N</v>
      </c>
      <c r="AM929" s="21">
        <f t="shared" si="1077"/>
        <v>735122.730688308</v>
      </c>
    </row>
    <row r="930" ht="15" customHeight="1" spans="1:39">
      <c r="A930" s="6" t="s">
        <v>2680</v>
      </c>
      <c r="B930" s="52" t="s">
        <v>502</v>
      </c>
      <c r="C930" s="52" t="s">
        <v>503</v>
      </c>
      <c r="D930" s="52" t="s">
        <v>929</v>
      </c>
      <c r="E930" s="10" t="s">
        <v>505</v>
      </c>
      <c r="F930" s="52" t="s">
        <v>504</v>
      </c>
      <c r="G930" s="52" t="s">
        <v>173</v>
      </c>
      <c r="H930" s="52" t="s">
        <v>258</v>
      </c>
      <c r="I930" s="52" t="s">
        <v>930</v>
      </c>
      <c r="J930" s="52" t="s">
        <v>169</v>
      </c>
      <c r="K930" s="52" t="s">
        <v>931</v>
      </c>
      <c r="L930" s="53" t="s">
        <v>291</v>
      </c>
      <c r="M930" s="13">
        <v>1507</v>
      </c>
      <c r="N930" s="14">
        <f t="shared" si="1074"/>
        <v>4.12876712328767</v>
      </c>
      <c r="O930" s="15">
        <v>11280</v>
      </c>
      <c r="P930" s="15">
        <f t="shared" si="1043"/>
        <v>16998960</v>
      </c>
      <c r="Q930" s="16">
        <f>IFERROR(VLOOKUP(G930,SCENARIOS!$A$13:$E$18,3,0),0.025)</f>
        <v>0.04</v>
      </c>
      <c r="R930" s="52">
        <f>IFERROR(VLOOKUP(L930,INPUTS!$A$107:$B$120,2,0),0.0082)</f>
        <v>0.0079</v>
      </c>
      <c r="S930" s="52">
        <f t="shared" si="1044"/>
        <v>89.112</v>
      </c>
      <c r="T930" s="15">
        <f t="shared" si="1045"/>
        <v>134291.784</v>
      </c>
      <c r="U930" s="15">
        <f>T930/INPUTS!$B$7*1000</f>
        <v>167864730</v>
      </c>
      <c r="V930" s="15">
        <f>T930*INPUTS!$B$6</f>
        <v>424362.03744</v>
      </c>
      <c r="W930" s="54" t="s">
        <v>396</v>
      </c>
      <c r="X930" s="54" t="s">
        <v>396</v>
      </c>
      <c r="Y930" s="67">
        <f>IFERROR(VLOOKUP(E930,INPUTS!$A$44:$B$103,2,0),0)</f>
        <v>0</v>
      </c>
      <c r="Z930" s="15">
        <f t="shared" si="1070"/>
        <v>0</v>
      </c>
      <c r="AA930" s="20">
        <f>IFERROR(VLOOKUP(E930,INPUTS!$A$44:$C$103,3,0),SCENARIOS!$J$24)</f>
        <v>0.01</v>
      </c>
      <c r="AB930" s="15">
        <f t="shared" ref="AB930:AF930" si="1106">$T930*AA930*(1+$Q930)^AB$2</f>
        <v>1633.86488772074</v>
      </c>
      <c r="AC930" s="20">
        <f>IFERROR(VLOOKUP($E930,INPUTS!$A$44:$G$103,4,0),SCENARIOS!$K$24)</f>
        <v>0.05</v>
      </c>
      <c r="AD930" s="15">
        <f t="shared" si="1106"/>
        <v>9939.23228887444</v>
      </c>
      <c r="AE930" s="20">
        <f>IFERROR(VLOOKUP($E930,INPUTS!$A$44:$G$103,5,0),SCENARIOS!$L$24)</f>
        <v>0.1</v>
      </c>
      <c r="AF930" s="15">
        <f t="shared" si="1106"/>
        <v>24185.1916237738</v>
      </c>
      <c r="AG930" s="20">
        <f>IFERROR(VLOOKUP($E930,INPUTS!$A$44:$G$103,6,0),SCENARIOS!$M$24)</f>
        <v>0.2</v>
      </c>
      <c r="AH930" s="15">
        <f t="shared" si="1072"/>
        <v>58849.9671683291</v>
      </c>
      <c r="AI930" s="20">
        <f>IFERROR(VLOOKUP($E930,INPUTS!$A$44:$G$103,7,0),SCENARIOS!$N$24)</f>
        <v>0.25</v>
      </c>
      <c r="AJ930" s="15">
        <f t="shared" si="1073"/>
        <v>89499.9792018654</v>
      </c>
      <c r="AL930" t="str">
        <f t="shared" si="1076"/>
        <v>N</v>
      </c>
      <c r="AM930" s="21">
        <f t="shared" si="1077"/>
        <v>357999.916807461</v>
      </c>
    </row>
    <row r="931" ht="15" customHeight="1" spans="1:39">
      <c r="A931" s="24" t="s">
        <v>2681</v>
      </c>
      <c r="B931" s="52" t="s">
        <v>502</v>
      </c>
      <c r="C931" s="52" t="s">
        <v>503</v>
      </c>
      <c r="D931" s="52" t="s">
        <v>929</v>
      </c>
      <c r="E931" s="10" t="s">
        <v>505</v>
      </c>
      <c r="F931" s="52" t="s">
        <v>504</v>
      </c>
      <c r="G931" s="52" t="s">
        <v>173</v>
      </c>
      <c r="H931" s="52" t="s">
        <v>253</v>
      </c>
      <c r="I931" s="52" t="s">
        <v>930</v>
      </c>
      <c r="J931" s="52" t="s">
        <v>169</v>
      </c>
      <c r="K931" s="52" t="s">
        <v>931</v>
      </c>
      <c r="L931" s="53" t="s">
        <v>295</v>
      </c>
      <c r="M931" s="13">
        <v>1507</v>
      </c>
      <c r="N931" s="14">
        <f t="shared" si="1074"/>
        <v>4.12876712328767</v>
      </c>
      <c r="O931" s="15">
        <v>8650</v>
      </c>
      <c r="P931" s="15">
        <f t="shared" si="1043"/>
        <v>13035550</v>
      </c>
      <c r="Q931" s="16">
        <f>IFERROR(VLOOKUP(G931,SCENARIOS!$A$13:$E$18,3,0),0.025)</f>
        <v>0.04</v>
      </c>
      <c r="R931" s="52">
        <f>IFERROR(VLOOKUP(L931,INPUTS!$A$107:$B$120,2,0),0.0082)</f>
        <v>0.0089</v>
      </c>
      <c r="S931" s="52">
        <f t="shared" si="1044"/>
        <v>76.985</v>
      </c>
      <c r="T931" s="15">
        <f t="shared" si="1045"/>
        <v>116016.395</v>
      </c>
      <c r="U931" s="15">
        <f>T931/INPUTS!$B$7*1000</f>
        <v>145020493.75</v>
      </c>
      <c r="V931" s="15">
        <f>T931*INPUTS!$B$6</f>
        <v>366611.8082</v>
      </c>
      <c r="W931" s="54" t="s">
        <v>396</v>
      </c>
      <c r="X931" s="54" t="s">
        <v>396</v>
      </c>
      <c r="Y931" s="67">
        <f>IFERROR(VLOOKUP(E931,INPUTS!$A$44:$B$103,2,0),0)</f>
        <v>0</v>
      </c>
      <c r="Z931" s="15">
        <f t="shared" si="1070"/>
        <v>0</v>
      </c>
      <c r="AA931" s="20">
        <f>IFERROR(VLOOKUP(E931,INPUTS!$A$44:$C$103,3,0),SCENARIOS!$J$24)</f>
        <v>0.01</v>
      </c>
      <c r="AB931" s="15">
        <f t="shared" ref="AB931:AF931" si="1107">$T931*AA931*(1+$Q931)^AB$2</f>
        <v>1411.51683702735</v>
      </c>
      <c r="AC931" s="20">
        <f>IFERROR(VLOOKUP($E931,INPUTS!$A$44:$G$103,4,0),SCENARIOS!$K$24)</f>
        <v>0.05</v>
      </c>
      <c r="AD931" s="15">
        <f t="shared" si="1107"/>
        <v>8586.63028277896</v>
      </c>
      <c r="AE931" s="20">
        <f>IFERROR(VLOOKUP($E931,INPUTS!$A$44:$G$103,5,0),SCENARIOS!$L$24)</f>
        <v>0.1</v>
      </c>
      <c r="AF931" s="15">
        <f t="shared" si="1107"/>
        <v>20893.8973107575</v>
      </c>
      <c r="AG931" s="20">
        <f>IFERROR(VLOOKUP($E931,INPUTS!$A$44:$G$103,6,0),SCENARIOS!$M$24)</f>
        <v>0.2</v>
      </c>
      <c r="AH931" s="15">
        <f t="shared" si="1072"/>
        <v>50841.2416111614</v>
      </c>
      <c r="AI931" s="20">
        <f>IFERROR(VLOOKUP($E931,INPUTS!$A$44:$G$103,7,0),SCENARIOS!$N$24)</f>
        <v>0.25</v>
      </c>
      <c r="AJ931" s="15">
        <f t="shared" si="1073"/>
        <v>77320.180209799</v>
      </c>
      <c r="AL931" t="str">
        <f t="shared" si="1076"/>
        <v>Y</v>
      </c>
      <c r="AM931" s="21">
        <f t="shared" si="1077"/>
        <v>309280.720839196</v>
      </c>
    </row>
    <row r="932" ht="15" customHeight="1" spans="1:39">
      <c r="A932" s="6" t="s">
        <v>2682</v>
      </c>
      <c r="B932" s="52" t="s">
        <v>502</v>
      </c>
      <c r="C932" s="52" t="s">
        <v>503</v>
      </c>
      <c r="D932" s="52" t="s">
        <v>929</v>
      </c>
      <c r="E932" s="10" t="s">
        <v>505</v>
      </c>
      <c r="F932" s="52" t="s">
        <v>504</v>
      </c>
      <c r="G932" s="52" t="s">
        <v>173</v>
      </c>
      <c r="H932" s="52" t="s">
        <v>1153</v>
      </c>
      <c r="I932" s="52" t="s">
        <v>614</v>
      </c>
      <c r="J932" s="52" t="s">
        <v>169</v>
      </c>
      <c r="K932" s="52" t="s">
        <v>931</v>
      </c>
      <c r="L932" s="53" t="s">
        <v>291</v>
      </c>
      <c r="M932" s="13">
        <v>3014</v>
      </c>
      <c r="N932" s="14">
        <f t="shared" si="1074"/>
        <v>8.25753424657534</v>
      </c>
      <c r="O932" s="15">
        <v>8240</v>
      </c>
      <c r="P932" s="15">
        <f t="shared" si="1043"/>
        <v>24835360</v>
      </c>
      <c r="Q932" s="16">
        <f>IFERROR(VLOOKUP(G932,SCENARIOS!$A$13:$E$18,3,0),0.025)</f>
        <v>0.04</v>
      </c>
      <c r="R932" s="52">
        <f>IFERROR(VLOOKUP(L932,INPUTS!$A$107:$B$120,2,0),0.0082)</f>
        <v>0.0079</v>
      </c>
      <c r="S932" s="52">
        <f t="shared" si="1044"/>
        <v>65.096</v>
      </c>
      <c r="T932" s="15">
        <f t="shared" si="1045"/>
        <v>196199.344</v>
      </c>
      <c r="U932" s="15">
        <f>T932/INPUTS!$B$7*1000</f>
        <v>245249180</v>
      </c>
      <c r="V932" s="15">
        <f>T932*INPUTS!$B$6</f>
        <v>619989.92704</v>
      </c>
      <c r="W932" s="54" t="s">
        <v>396</v>
      </c>
      <c r="X932" s="54" t="s">
        <v>396</v>
      </c>
      <c r="Y932" s="67">
        <f>IFERROR(VLOOKUP(E932,INPUTS!$A$44:$B$103,2,0),0)</f>
        <v>0</v>
      </c>
      <c r="Z932" s="15">
        <f t="shared" si="1070"/>
        <v>0</v>
      </c>
      <c r="AA932" s="20">
        <f>IFERROR(VLOOKUP(E932,INPUTS!$A$44:$C$103,3,0),SCENARIOS!$J$24)</f>
        <v>0.01</v>
      </c>
      <c r="AB932" s="15">
        <f t="shared" ref="AB932:AF932" si="1108">$T932*AA932*(1+$Q932)^AB$2</f>
        <v>2387.06501326576</v>
      </c>
      <c r="AC932" s="20">
        <f>IFERROR(VLOOKUP($E932,INPUTS!$A$44:$G$103,4,0),SCENARIOS!$K$24)</f>
        <v>0.05</v>
      </c>
      <c r="AD932" s="15">
        <f t="shared" si="1108"/>
        <v>14521.1478830364</v>
      </c>
      <c r="AE932" s="20">
        <f>IFERROR(VLOOKUP($E932,INPUTS!$A$44:$G$103,5,0),SCENARIOS!$L$24)</f>
        <v>0.1</v>
      </c>
      <c r="AF932" s="15">
        <f t="shared" si="1108"/>
        <v>35334.3934361517</v>
      </c>
      <c r="AG932" s="20">
        <f>IFERROR(VLOOKUP($E932,INPUTS!$A$44:$G$103,6,0),SCENARIOS!$M$24)</f>
        <v>0.2</v>
      </c>
      <c r="AH932" s="15">
        <f t="shared" si="1072"/>
        <v>85979.3846572751</v>
      </c>
      <c r="AI932" s="20">
        <f>IFERROR(VLOOKUP($E932,INPUTS!$A$44:$G$103,7,0),SCENARIOS!$N$24)</f>
        <v>0.25</v>
      </c>
      <c r="AJ932" s="15">
        <f t="shared" si="1073"/>
        <v>130758.8348623</v>
      </c>
      <c r="AL932" t="str">
        <f t="shared" si="1076"/>
        <v>Y</v>
      </c>
      <c r="AM932" s="21">
        <f t="shared" si="1077"/>
        <v>523035.339449199</v>
      </c>
    </row>
    <row r="933" ht="15" customHeight="1" spans="1:39">
      <c r="A933" s="24" t="s">
        <v>2683</v>
      </c>
      <c r="B933" s="52" t="s">
        <v>502</v>
      </c>
      <c r="C933" s="52" t="s">
        <v>503</v>
      </c>
      <c r="D933" s="52" t="s">
        <v>929</v>
      </c>
      <c r="E933" s="10" t="s">
        <v>505</v>
      </c>
      <c r="F933" s="52" t="s">
        <v>504</v>
      </c>
      <c r="G933" s="52" t="s">
        <v>173</v>
      </c>
      <c r="H933" s="52" t="s">
        <v>615</v>
      </c>
      <c r="I933" s="52" t="s">
        <v>614</v>
      </c>
      <c r="J933" s="52" t="s">
        <v>169</v>
      </c>
      <c r="K933" s="52" t="s">
        <v>931</v>
      </c>
      <c r="L933" s="53" t="s">
        <v>295</v>
      </c>
      <c r="M933" s="13">
        <v>1507</v>
      </c>
      <c r="N933" s="14">
        <f t="shared" si="1074"/>
        <v>4.12876712328767</v>
      </c>
      <c r="O933" s="15">
        <v>10660</v>
      </c>
      <c r="P933" s="15">
        <f t="shared" si="1043"/>
        <v>16064620</v>
      </c>
      <c r="Q933" s="16">
        <f>IFERROR(VLOOKUP(G933,SCENARIOS!$A$13:$E$18,3,0),0.025)</f>
        <v>0.04</v>
      </c>
      <c r="R933" s="52">
        <f>IFERROR(VLOOKUP(L933,INPUTS!$A$107:$B$120,2,0),0.0082)</f>
        <v>0.0089</v>
      </c>
      <c r="S933" s="52">
        <f t="shared" si="1044"/>
        <v>94.874</v>
      </c>
      <c r="T933" s="15">
        <f t="shared" si="1045"/>
        <v>142975.118</v>
      </c>
      <c r="U933" s="15">
        <f>T933/INPUTS!$B$7*1000</f>
        <v>178718897.5</v>
      </c>
      <c r="V933" s="15">
        <f>T933*INPUTS!$B$6</f>
        <v>451801.37288</v>
      </c>
      <c r="W933" s="54" t="s">
        <v>396</v>
      </c>
      <c r="X933" s="54" t="s">
        <v>396</v>
      </c>
      <c r="Y933" s="67">
        <f>IFERROR(VLOOKUP(E933,INPUTS!$A$44:$B$103,2,0),0)</f>
        <v>0</v>
      </c>
      <c r="Z933" s="15">
        <f t="shared" si="1070"/>
        <v>0</v>
      </c>
      <c r="AA933" s="20">
        <f>IFERROR(VLOOKUP(E933,INPUTS!$A$44:$C$103,3,0),SCENARIOS!$J$24)</f>
        <v>0.01</v>
      </c>
      <c r="AB933" s="15">
        <f t="shared" ref="AB933:AF933" si="1109">$T933*AA933*(1+$Q933)^AB$2</f>
        <v>1739.51092285683</v>
      </c>
      <c r="AC933" s="20">
        <f>IFERROR(VLOOKUP($E933,INPUTS!$A$44:$G$103,4,0),SCENARIOS!$K$24)</f>
        <v>0.05</v>
      </c>
      <c r="AD933" s="15">
        <f t="shared" si="1109"/>
        <v>10581.9050652513</v>
      </c>
      <c r="AE933" s="20">
        <f>IFERROR(VLOOKUP($E933,INPUTS!$A$44:$G$103,5,0),SCENARIOS!$L$24)</f>
        <v>0.1</v>
      </c>
      <c r="AF933" s="15">
        <f t="shared" si="1109"/>
        <v>25749.0110211185</v>
      </c>
      <c r="AG933" s="20">
        <f>IFERROR(VLOOKUP($E933,INPUTS!$A$44:$G$103,6,0),SCENARIOS!$M$24)</f>
        <v>0.2</v>
      </c>
      <c r="AH933" s="15">
        <f t="shared" si="1072"/>
        <v>62655.2179855469</v>
      </c>
      <c r="AI933" s="20">
        <f>IFERROR(VLOOKUP($E933,INPUTS!$A$44:$G$103,7,0),SCENARIOS!$N$24)</f>
        <v>0.25</v>
      </c>
      <c r="AJ933" s="15">
        <f t="shared" si="1073"/>
        <v>95287.0660157754</v>
      </c>
      <c r="AL933" t="str">
        <f t="shared" si="1076"/>
        <v>N</v>
      </c>
      <c r="AM933" s="21">
        <f t="shared" si="1077"/>
        <v>381148.264063101</v>
      </c>
    </row>
    <row r="934" ht="15" customHeight="1" spans="1:39">
      <c r="A934" s="6" t="s">
        <v>2684</v>
      </c>
      <c r="B934" s="52" t="s">
        <v>502</v>
      </c>
      <c r="C934" s="52" t="s">
        <v>503</v>
      </c>
      <c r="D934" s="52" t="s">
        <v>929</v>
      </c>
      <c r="E934" s="10" t="s">
        <v>505</v>
      </c>
      <c r="F934" s="52" t="s">
        <v>504</v>
      </c>
      <c r="G934" s="52" t="s">
        <v>173</v>
      </c>
      <c r="H934" s="52" t="s">
        <v>203</v>
      </c>
      <c r="I934" s="52" t="s">
        <v>399</v>
      </c>
      <c r="J934" s="52" t="s">
        <v>165</v>
      </c>
      <c r="K934" s="52" t="s">
        <v>931</v>
      </c>
      <c r="L934" s="53" t="s">
        <v>297</v>
      </c>
      <c r="M934" s="13">
        <v>3014</v>
      </c>
      <c r="N934" s="14">
        <f t="shared" si="1074"/>
        <v>8.25753424657534</v>
      </c>
      <c r="O934" s="15">
        <v>8990</v>
      </c>
      <c r="P934" s="15">
        <f t="shared" si="1043"/>
        <v>27095860</v>
      </c>
      <c r="Q934" s="16">
        <f>IFERROR(VLOOKUP(G934,SCENARIOS!$A$13:$E$18,3,0),0.025)</f>
        <v>0.04</v>
      </c>
      <c r="R934" s="52">
        <f>IFERROR(VLOOKUP(L934,INPUTS!$A$107:$B$120,2,0),0.0082)</f>
        <v>0.0105</v>
      </c>
      <c r="S934" s="52">
        <f t="shared" si="1044"/>
        <v>94.395</v>
      </c>
      <c r="T934" s="15">
        <f t="shared" si="1045"/>
        <v>284506.53</v>
      </c>
      <c r="U934" s="15">
        <f>T934/INPUTS!$B$7*1000</f>
        <v>355633162.5</v>
      </c>
      <c r="V934" s="15">
        <f>T934*INPUTS!$B$6</f>
        <v>899040.6348</v>
      </c>
      <c r="W934" s="54" t="s">
        <v>396</v>
      </c>
      <c r="X934" s="54" t="s">
        <v>396</v>
      </c>
      <c r="Y934" s="67">
        <f>IFERROR(VLOOKUP(E934,INPUTS!$A$44:$B$103,2,0),0)</f>
        <v>0</v>
      </c>
      <c r="Z934" s="15">
        <f t="shared" si="1070"/>
        <v>0</v>
      </c>
      <c r="AA934" s="20">
        <f>IFERROR(VLOOKUP(E934,INPUTS!$A$44:$C$103,3,0),SCENARIOS!$J$24)</f>
        <v>0.01</v>
      </c>
      <c r="AB934" s="15">
        <f t="shared" ref="AB934:AF934" si="1110">$T934*AA934*(1+$Q934)^AB$2</f>
        <v>3461.45695476253</v>
      </c>
      <c r="AC934" s="20">
        <f>IFERROR(VLOOKUP($E934,INPUTS!$A$44:$G$103,4,0),SCENARIOS!$K$24)</f>
        <v>0.05</v>
      </c>
      <c r="AD934" s="15">
        <f t="shared" si="1110"/>
        <v>21056.9582527225</v>
      </c>
      <c r="AE934" s="20">
        <f>IFERROR(VLOOKUP($E934,INPUTS!$A$44:$G$103,5,0),SCENARIOS!$L$24)</f>
        <v>0.1</v>
      </c>
      <c r="AF934" s="15">
        <f t="shared" si="1110"/>
        <v>51238.0187477809</v>
      </c>
      <c r="AG934" s="20">
        <f>IFERROR(VLOOKUP($E934,INPUTS!$A$44:$G$103,6,0),SCENARIOS!$M$24)</f>
        <v>0.2</v>
      </c>
      <c r="AH934" s="15">
        <f t="shared" si="1072"/>
        <v>124677.768445426</v>
      </c>
      <c r="AI934" s="20">
        <f>IFERROR(VLOOKUP($E934,INPUTS!$A$44:$G$103,7,0),SCENARIOS!$N$24)</f>
        <v>0.25</v>
      </c>
      <c r="AJ934" s="15">
        <f t="shared" si="1073"/>
        <v>189611.961054854</v>
      </c>
      <c r="AL934" t="str">
        <f t="shared" si="1076"/>
        <v>Y</v>
      </c>
      <c r="AM934" s="21">
        <f t="shared" si="1077"/>
        <v>758447.844219417</v>
      </c>
    </row>
    <row r="935" ht="15" customHeight="1" spans="1:39">
      <c r="A935" s="24" t="s">
        <v>2685</v>
      </c>
      <c r="B935" s="52" t="s">
        <v>502</v>
      </c>
      <c r="C935" s="52" t="s">
        <v>503</v>
      </c>
      <c r="D935" s="52" t="s">
        <v>929</v>
      </c>
      <c r="E935" s="10" t="s">
        <v>505</v>
      </c>
      <c r="F935" s="52" t="s">
        <v>504</v>
      </c>
      <c r="G935" s="52" t="s">
        <v>173</v>
      </c>
      <c r="H935" s="52" t="s">
        <v>200</v>
      </c>
      <c r="I935" s="52" t="s">
        <v>391</v>
      </c>
      <c r="J935" s="52" t="s">
        <v>165</v>
      </c>
      <c r="K935" s="52" t="s">
        <v>931</v>
      </c>
      <c r="L935" s="53" t="s">
        <v>300</v>
      </c>
      <c r="M935" s="13">
        <v>3014</v>
      </c>
      <c r="N935" s="14">
        <f t="shared" si="1074"/>
        <v>8.25753424657534</v>
      </c>
      <c r="O935" s="15">
        <v>8650</v>
      </c>
      <c r="P935" s="15">
        <f t="shared" si="1043"/>
        <v>26071100</v>
      </c>
      <c r="Q935" s="16">
        <f>IFERROR(VLOOKUP(G935,SCENARIOS!$A$13:$E$18,3,0),0.025)</f>
        <v>0.04</v>
      </c>
      <c r="R935" s="52">
        <f>IFERROR(VLOOKUP(L935,INPUTS!$A$107:$B$120,2,0),0.0082)</f>
        <v>0.01</v>
      </c>
      <c r="S935" s="52">
        <f t="shared" si="1044"/>
        <v>86.5</v>
      </c>
      <c r="T935" s="15">
        <f t="shared" si="1045"/>
        <v>260711</v>
      </c>
      <c r="U935" s="15">
        <f>T935/INPUTS!$B$7*1000</f>
        <v>325888750</v>
      </c>
      <c r="V935" s="15">
        <f>T935*INPUTS!$B$6</f>
        <v>823846.76</v>
      </c>
      <c r="W935" s="54" t="s">
        <v>396</v>
      </c>
      <c r="X935" s="54" t="s">
        <v>396</v>
      </c>
      <c r="Y935" s="67">
        <f>IFERROR(VLOOKUP(E935,INPUTS!$A$44:$B$103,2,0),0)</f>
        <v>0</v>
      </c>
      <c r="Z935" s="15">
        <f t="shared" si="1070"/>
        <v>0</v>
      </c>
      <c r="AA935" s="20">
        <f>IFERROR(VLOOKUP(E935,INPUTS!$A$44:$C$103,3,0),SCENARIOS!$J$24)</f>
        <v>0.01</v>
      </c>
      <c r="AB935" s="15">
        <f t="shared" ref="AB935:AF935" si="1111">$T935*AA935*(1+$Q935)^AB$2</f>
        <v>3171.94794837607</v>
      </c>
      <c r="AC935" s="20">
        <f>IFERROR(VLOOKUP($E935,INPUTS!$A$44:$G$103,4,0),SCENARIOS!$K$24)</f>
        <v>0.05</v>
      </c>
      <c r="AD935" s="15">
        <f t="shared" si="1111"/>
        <v>19295.7983882673</v>
      </c>
      <c r="AE935" s="20">
        <f>IFERROR(VLOOKUP($E935,INPUTS!$A$44:$G$103,5,0),SCENARIOS!$L$24)</f>
        <v>0.1</v>
      </c>
      <c r="AF935" s="15">
        <f t="shared" si="1111"/>
        <v>46952.5782264214</v>
      </c>
      <c r="AG935" s="20">
        <f>IFERROR(VLOOKUP($E935,INPUTS!$A$44:$G$103,6,0),SCENARIOS!$M$24)</f>
        <v>0.2</v>
      </c>
      <c r="AH935" s="15">
        <f t="shared" si="1072"/>
        <v>114249.981148677</v>
      </c>
      <c r="AI935" s="20">
        <f>IFERROR(VLOOKUP($E935,INPUTS!$A$44:$G$103,7,0),SCENARIOS!$N$24)</f>
        <v>0.25</v>
      </c>
      <c r="AJ935" s="15">
        <f t="shared" si="1073"/>
        <v>173753.213954604</v>
      </c>
      <c r="AL935" t="str">
        <f t="shared" si="1076"/>
        <v>Y</v>
      </c>
      <c r="AM935" s="21">
        <f t="shared" si="1077"/>
        <v>695012.855818418</v>
      </c>
    </row>
    <row r="936" ht="15" customHeight="1" spans="1:39">
      <c r="A936" s="6" t="s">
        <v>2686</v>
      </c>
      <c r="B936" s="52" t="s">
        <v>502</v>
      </c>
      <c r="C936" s="52" t="s">
        <v>503</v>
      </c>
      <c r="D936" s="52" t="s">
        <v>929</v>
      </c>
      <c r="E936" s="10" t="s">
        <v>505</v>
      </c>
      <c r="F936" s="52" t="s">
        <v>504</v>
      </c>
      <c r="G936" s="52" t="s">
        <v>173</v>
      </c>
      <c r="H936" s="52" t="s">
        <v>204</v>
      </c>
      <c r="I936" s="52" t="s">
        <v>405</v>
      </c>
      <c r="J936" s="52" t="s">
        <v>165</v>
      </c>
      <c r="K936" s="52" t="s">
        <v>931</v>
      </c>
      <c r="L936" s="53" t="s">
        <v>295</v>
      </c>
      <c r="M936" s="13">
        <v>1507</v>
      </c>
      <c r="N936" s="14">
        <f t="shared" si="1074"/>
        <v>4.12876712328767</v>
      </c>
      <c r="O936" s="15">
        <v>8750</v>
      </c>
      <c r="P936" s="15">
        <f t="shared" si="1043"/>
        <v>13186250</v>
      </c>
      <c r="Q936" s="16">
        <f>IFERROR(VLOOKUP(G936,SCENARIOS!$A$13:$E$18,3,0),0.025)</f>
        <v>0.04</v>
      </c>
      <c r="R936" s="52">
        <f>IFERROR(VLOOKUP(L936,INPUTS!$A$107:$B$120,2,0),0.0082)</f>
        <v>0.0089</v>
      </c>
      <c r="S936" s="52">
        <f t="shared" si="1044"/>
        <v>77.875</v>
      </c>
      <c r="T936" s="15">
        <f t="shared" si="1045"/>
        <v>117357.625</v>
      </c>
      <c r="U936" s="15">
        <f>T936/INPUTS!$B$7*1000</f>
        <v>146697031.25</v>
      </c>
      <c r="V936" s="15">
        <f>T936*INPUTS!$B$6</f>
        <v>370850.095</v>
      </c>
      <c r="W936" s="54" t="s">
        <v>396</v>
      </c>
      <c r="X936" s="54" t="s">
        <v>396</v>
      </c>
      <c r="Y936" s="67">
        <f>IFERROR(VLOOKUP(E936,INPUTS!$A$44:$B$103,2,0),0)</f>
        <v>0</v>
      </c>
      <c r="Z936" s="15">
        <f t="shared" si="1070"/>
        <v>0</v>
      </c>
      <c r="AA936" s="20">
        <f>IFERROR(VLOOKUP(E936,INPUTS!$A$44:$C$103,3,0),SCENARIOS!$J$24)</f>
        <v>0.01</v>
      </c>
      <c r="AB936" s="15">
        <f t="shared" ref="AB936:AF936" si="1112">$T936*AA936*(1+$Q936)^AB$2</f>
        <v>1427.83495075021</v>
      </c>
      <c r="AC936" s="20">
        <f>IFERROR(VLOOKUP($E936,INPUTS!$A$44:$G$103,4,0),SCENARIOS!$K$24)</f>
        <v>0.05</v>
      </c>
      <c r="AD936" s="15">
        <f t="shared" si="1112"/>
        <v>8685.89768489201</v>
      </c>
      <c r="AE936" s="20">
        <f>IFERROR(VLOOKUP($E936,INPUTS!$A$44:$G$103,5,0),SCENARIOS!$L$24)</f>
        <v>0.1</v>
      </c>
      <c r="AF936" s="15">
        <f t="shared" si="1112"/>
        <v>21135.4452565466</v>
      </c>
      <c r="AG936" s="20">
        <f>IFERROR(VLOOKUP($E936,INPUTS!$A$44:$G$103,6,0),SCENARIOS!$M$24)</f>
        <v>0.2</v>
      </c>
      <c r="AH936" s="15">
        <f t="shared" si="1072"/>
        <v>51429.0016297875</v>
      </c>
      <c r="AI936" s="20">
        <f>IFERROR(VLOOKUP($E936,INPUTS!$A$44:$G$103,7,0),SCENARIOS!$N$24)</f>
        <v>0.25</v>
      </c>
      <c r="AJ936" s="15">
        <f t="shared" si="1073"/>
        <v>78214.0551255192</v>
      </c>
      <c r="AL936" t="str">
        <f t="shared" si="1076"/>
        <v>Y</v>
      </c>
      <c r="AM936" s="21">
        <f t="shared" si="1077"/>
        <v>312856.220502077</v>
      </c>
    </row>
    <row r="937" ht="15" customHeight="1" spans="1:39">
      <c r="A937" s="24" t="s">
        <v>2687</v>
      </c>
      <c r="B937" s="52" t="s">
        <v>502</v>
      </c>
      <c r="C937" s="52" t="s">
        <v>503</v>
      </c>
      <c r="D937" s="52" t="s">
        <v>929</v>
      </c>
      <c r="E937" s="10" t="s">
        <v>505</v>
      </c>
      <c r="F937" s="52" t="s">
        <v>504</v>
      </c>
      <c r="G937" s="52" t="s">
        <v>173</v>
      </c>
      <c r="H937" s="52" t="s">
        <v>205</v>
      </c>
      <c r="I937" s="52" t="s">
        <v>408</v>
      </c>
      <c r="J937" s="52" t="s">
        <v>165</v>
      </c>
      <c r="K937" s="52" t="s">
        <v>931</v>
      </c>
      <c r="L937" s="53" t="s">
        <v>295</v>
      </c>
      <c r="M937" s="13">
        <v>1507</v>
      </c>
      <c r="N937" s="14">
        <f t="shared" si="1074"/>
        <v>4.12876712328767</v>
      </c>
      <c r="O937" s="15">
        <v>10220</v>
      </c>
      <c r="P937" s="15">
        <f t="shared" si="1043"/>
        <v>15401540</v>
      </c>
      <c r="Q937" s="16">
        <f>IFERROR(VLOOKUP(G937,SCENARIOS!$A$13:$E$18,3,0),0.025)</f>
        <v>0.04</v>
      </c>
      <c r="R937" s="52">
        <f>IFERROR(VLOOKUP(L937,INPUTS!$A$107:$B$120,2,0),0.0082)</f>
        <v>0.0089</v>
      </c>
      <c r="S937" s="52">
        <f t="shared" si="1044"/>
        <v>90.958</v>
      </c>
      <c r="T937" s="15">
        <f t="shared" si="1045"/>
        <v>137073.706</v>
      </c>
      <c r="U937" s="15">
        <f>T937/INPUTS!$B$7*1000</f>
        <v>171342132.5</v>
      </c>
      <c r="V937" s="15">
        <f>T937*INPUTS!$B$6</f>
        <v>433152.91096</v>
      </c>
      <c r="W937" s="54" t="s">
        <v>396</v>
      </c>
      <c r="X937" s="54" t="s">
        <v>396</v>
      </c>
      <c r="Y937" s="67">
        <f>IFERROR(VLOOKUP(E937,INPUTS!$A$44:$B$103,2,0),0)</f>
        <v>0</v>
      </c>
      <c r="Z937" s="15">
        <f t="shared" si="1070"/>
        <v>0</v>
      </c>
      <c r="AA937" s="20">
        <f>IFERROR(VLOOKUP(E937,INPUTS!$A$44:$C$103,3,0),SCENARIOS!$J$24)</f>
        <v>0.01</v>
      </c>
      <c r="AB937" s="15">
        <f t="shared" ref="AB937:AF937" si="1113">$T937*AA937*(1+$Q937)^AB$2</f>
        <v>1667.71122247624</v>
      </c>
      <c r="AC937" s="20">
        <f>IFERROR(VLOOKUP($E937,INPUTS!$A$44:$G$103,4,0),SCENARIOS!$K$24)</f>
        <v>0.05</v>
      </c>
      <c r="AD937" s="15">
        <f t="shared" si="1113"/>
        <v>10145.1284959539</v>
      </c>
      <c r="AE937" s="20">
        <f>IFERROR(VLOOKUP($E937,INPUTS!$A$44:$G$103,5,0),SCENARIOS!$L$24)</f>
        <v>0.1</v>
      </c>
      <c r="AF937" s="15">
        <f t="shared" si="1113"/>
        <v>24686.2000596465</v>
      </c>
      <c r="AG937" s="20">
        <f>IFERROR(VLOOKUP($E937,INPUTS!$A$44:$G$103,6,0),SCENARIOS!$M$24)</f>
        <v>0.2</v>
      </c>
      <c r="AH937" s="15">
        <f t="shared" si="1072"/>
        <v>60069.0739035918</v>
      </c>
      <c r="AI937" s="20">
        <f>IFERROR(VLOOKUP($E937,INPUTS!$A$44:$G$103,7,0),SCENARIOS!$N$24)</f>
        <v>0.25</v>
      </c>
      <c r="AJ937" s="15">
        <f t="shared" si="1073"/>
        <v>91354.0163866064</v>
      </c>
      <c r="AL937" t="str">
        <f t="shared" si="1076"/>
        <v>N</v>
      </c>
      <c r="AM937" s="21">
        <f t="shared" si="1077"/>
        <v>365416.065546426</v>
      </c>
    </row>
    <row r="938" ht="15" customHeight="1" spans="1:39">
      <c r="A938" s="6" t="s">
        <v>2688</v>
      </c>
      <c r="B938" s="52" t="s">
        <v>502</v>
      </c>
      <c r="C938" s="52" t="s">
        <v>503</v>
      </c>
      <c r="D938" s="52" t="s">
        <v>929</v>
      </c>
      <c r="E938" s="10" t="s">
        <v>505</v>
      </c>
      <c r="F938" s="52" t="s">
        <v>504</v>
      </c>
      <c r="G938" s="52" t="s">
        <v>173</v>
      </c>
      <c r="H938" s="52" t="s">
        <v>234</v>
      </c>
      <c r="I938" s="52" t="s">
        <v>424</v>
      </c>
      <c r="J938" s="52" t="s">
        <v>173</v>
      </c>
      <c r="K938" s="52" t="s">
        <v>931</v>
      </c>
      <c r="L938" s="53" t="s">
        <v>286</v>
      </c>
      <c r="M938" s="13">
        <v>15068</v>
      </c>
      <c r="N938" s="14">
        <f t="shared" si="1074"/>
        <v>41.2821917808219</v>
      </c>
      <c r="O938" s="15">
        <v>1240</v>
      </c>
      <c r="P938" s="15">
        <f t="shared" si="1043"/>
        <v>18684320</v>
      </c>
      <c r="Q938" s="16">
        <f>IFERROR(VLOOKUP(G938,SCENARIOS!$A$13:$E$18,3,0),0.025)</f>
        <v>0.04</v>
      </c>
      <c r="R938" s="52">
        <f>IFERROR(VLOOKUP(L938,INPUTS!$A$107:$B$120,2,0),0.0082)</f>
        <v>0.0039</v>
      </c>
      <c r="S938" s="52">
        <f t="shared" si="1044"/>
        <v>4.836</v>
      </c>
      <c r="T938" s="15">
        <f t="shared" si="1045"/>
        <v>72868.848</v>
      </c>
      <c r="U938" s="15">
        <f>T938/INPUTS!$B$7*1000</f>
        <v>91086060</v>
      </c>
      <c r="V938" s="15">
        <f>T938*INPUTS!$B$6</f>
        <v>230265.55968</v>
      </c>
      <c r="W938" s="54" t="s">
        <v>396</v>
      </c>
      <c r="X938" s="54" t="s">
        <v>396</v>
      </c>
      <c r="Y938" s="67">
        <f>IFERROR(VLOOKUP(E938,INPUTS!$A$44:$B$103,2,0),0)</f>
        <v>0</v>
      </c>
      <c r="Z938" s="15">
        <f t="shared" si="1070"/>
        <v>0</v>
      </c>
      <c r="AA938" s="20">
        <f>IFERROR(VLOOKUP(E938,INPUTS!$A$44:$C$103,3,0),SCENARIOS!$J$24)</f>
        <v>0.01</v>
      </c>
      <c r="AB938" s="15">
        <f t="shared" ref="AB938:AF938" si="1114">$T938*AA938*(1+$Q938)^AB$2</f>
        <v>886.560954137445</v>
      </c>
      <c r="AC938" s="20">
        <f>IFERROR(VLOOKUP($E938,INPUTS!$A$44:$G$103,4,0),SCENARIOS!$K$24)</f>
        <v>0.05</v>
      </c>
      <c r="AD938" s="15">
        <f t="shared" si="1114"/>
        <v>5393.18479002918</v>
      </c>
      <c r="AE938" s="20">
        <f>IFERROR(VLOOKUP($E938,INPUTS!$A$44:$G$103,5,0),SCENARIOS!$L$24)</f>
        <v>0.1</v>
      </c>
      <c r="AF938" s="15">
        <f t="shared" si="1114"/>
        <v>13123.2678559371</v>
      </c>
      <c r="AG938" s="20">
        <f>IFERROR(VLOOKUP($E938,INPUTS!$A$44:$G$103,6,0),SCENARIOS!$M$24)</f>
        <v>0.2</v>
      </c>
      <c r="AH938" s="15">
        <f t="shared" si="1072"/>
        <v>31932.9238517969</v>
      </c>
      <c r="AI938" s="20">
        <f>IFERROR(VLOOKUP($E938,INPUTS!$A$44:$G$103,7,0),SCENARIOS!$N$24)</f>
        <v>0.25</v>
      </c>
      <c r="AJ938" s="15">
        <f t="shared" si="1073"/>
        <v>48564.1056080087</v>
      </c>
      <c r="AL938" t="str">
        <f t="shared" si="1076"/>
        <v>Y</v>
      </c>
      <c r="AM938" s="21">
        <f t="shared" si="1077"/>
        <v>194256.422432035</v>
      </c>
    </row>
    <row r="939" ht="15" customHeight="1" spans="1:39">
      <c r="A939" s="24" t="s">
        <v>2689</v>
      </c>
      <c r="B939" s="52" t="s">
        <v>502</v>
      </c>
      <c r="C939" s="52" t="s">
        <v>503</v>
      </c>
      <c r="D939" s="52" t="s">
        <v>929</v>
      </c>
      <c r="E939" s="10" t="s">
        <v>505</v>
      </c>
      <c r="F939" s="52" t="s">
        <v>504</v>
      </c>
      <c r="G939" s="52" t="s">
        <v>173</v>
      </c>
      <c r="H939" s="52" t="s">
        <v>428</v>
      </c>
      <c r="I939" s="52" t="s">
        <v>427</v>
      </c>
      <c r="J939" s="52" t="s">
        <v>173</v>
      </c>
      <c r="K939" s="52" t="s">
        <v>931</v>
      </c>
      <c r="L939" s="53" t="s">
        <v>286</v>
      </c>
      <c r="M939" s="13">
        <v>9041</v>
      </c>
      <c r="N939" s="14">
        <f t="shared" si="1074"/>
        <v>24.7698630136986</v>
      </c>
      <c r="O939" s="15">
        <v>2070</v>
      </c>
      <c r="P939" s="15">
        <f t="shared" si="1043"/>
        <v>18714870</v>
      </c>
      <c r="Q939" s="16">
        <f>IFERROR(VLOOKUP(G939,SCENARIOS!$A$13:$E$18,3,0),0.025)</f>
        <v>0.04</v>
      </c>
      <c r="R939" s="52">
        <f>IFERROR(VLOOKUP(L939,INPUTS!$A$107:$B$120,2,0),0.0082)</f>
        <v>0.0039</v>
      </c>
      <c r="S939" s="52">
        <f t="shared" si="1044"/>
        <v>8.073</v>
      </c>
      <c r="T939" s="15">
        <f t="shared" si="1045"/>
        <v>72987.993</v>
      </c>
      <c r="U939" s="15">
        <f>T939/INPUTS!$B$7*1000</f>
        <v>91234991.25</v>
      </c>
      <c r="V939" s="15">
        <f>T939*INPUTS!$B$6</f>
        <v>230642.05788</v>
      </c>
      <c r="W939" s="54" t="s">
        <v>521</v>
      </c>
      <c r="X939" s="54" t="s">
        <v>396</v>
      </c>
      <c r="Y939" s="67">
        <f>IFERROR(VLOOKUP(E939,INPUTS!$A$44:$B$103,2,0),0)</f>
        <v>0</v>
      </c>
      <c r="Z939" s="15">
        <f t="shared" si="1070"/>
        <v>0</v>
      </c>
      <c r="AA939" s="20">
        <f>IFERROR(VLOOKUP(E939,INPUTS!$A$44:$C$103,3,0),SCENARIOS!$J$24)</f>
        <v>0.01</v>
      </c>
      <c r="AB939" s="15">
        <f t="shared" ref="AB939:AF939" si="1115">$T939*AA939*(1+$Q939)^AB$2</f>
        <v>888.010535238009</v>
      </c>
      <c r="AC939" s="20">
        <f>IFERROR(VLOOKUP($E939,INPUTS!$A$44:$G$103,4,0),SCENARIOS!$K$24)</f>
        <v>0.05</v>
      </c>
      <c r="AD939" s="15">
        <f t="shared" si="1115"/>
        <v>5402.00297529551</v>
      </c>
      <c r="AE939" s="20">
        <f>IFERROR(VLOOKUP($E939,INPUTS!$A$44:$G$103,5,0),SCENARIOS!$L$24)</f>
        <v>0.1</v>
      </c>
      <c r="AF939" s="15">
        <f t="shared" si="1115"/>
        <v>13144.7251973334</v>
      </c>
      <c r="AG939" s="20">
        <f>IFERROR(VLOOKUP($E939,INPUTS!$A$44:$G$103,6,0),SCENARIOS!$M$24)</f>
        <v>0.2</v>
      </c>
      <c r="AH939" s="15">
        <f t="shared" si="1072"/>
        <v>31985.1361251723</v>
      </c>
      <c r="AI939" s="20">
        <f>IFERROR(VLOOKUP($E939,INPUTS!$A$44:$G$103,7,0),SCENARIOS!$N$24)</f>
        <v>0.25</v>
      </c>
      <c r="AJ939" s="15">
        <f t="shared" si="1073"/>
        <v>48643.5108754374</v>
      </c>
      <c r="AL939" t="str">
        <f t="shared" si="1076"/>
        <v>Y</v>
      </c>
      <c r="AM939" s="21">
        <f t="shared" si="1077"/>
        <v>194574.04350175</v>
      </c>
    </row>
    <row r="940" ht="15" customHeight="1" spans="1:39">
      <c r="A940" s="6" t="s">
        <v>2690</v>
      </c>
      <c r="B940" s="52" t="s">
        <v>502</v>
      </c>
      <c r="C940" s="52" t="s">
        <v>503</v>
      </c>
      <c r="D940" s="52" t="s">
        <v>929</v>
      </c>
      <c r="E940" s="10" t="s">
        <v>505</v>
      </c>
      <c r="F940" s="52" t="s">
        <v>504</v>
      </c>
      <c r="G940" s="52" t="s">
        <v>173</v>
      </c>
      <c r="H940" s="52" t="s">
        <v>242</v>
      </c>
      <c r="I940" s="52" t="s">
        <v>421</v>
      </c>
      <c r="J940" s="52" t="s">
        <v>173</v>
      </c>
      <c r="K940" s="52" t="s">
        <v>931</v>
      </c>
      <c r="L940" s="53" t="s">
        <v>288</v>
      </c>
      <c r="M940" s="13">
        <v>4520</v>
      </c>
      <c r="N940" s="14">
        <f t="shared" si="1074"/>
        <v>12.3835616438356</v>
      </c>
      <c r="O940" s="15">
        <v>4690</v>
      </c>
      <c r="P940" s="15">
        <f t="shared" ref="P940:P1003" si="1116">M940*O940</f>
        <v>21198800</v>
      </c>
      <c r="Q940" s="16">
        <f>IFERROR(VLOOKUP(G940,SCENARIOS!$A$13:$E$18,3,0),0.025)</f>
        <v>0.04</v>
      </c>
      <c r="R940" s="52">
        <f>IFERROR(VLOOKUP(L940,INPUTS!$A$107:$B$120,2,0),0.0082)</f>
        <v>0.0085</v>
      </c>
      <c r="S940" s="52">
        <f t="shared" ref="S940:S1003" si="1117">O940*R940</f>
        <v>39.865</v>
      </c>
      <c r="T940" s="15">
        <f t="shared" ref="T940:T1003" si="1118">M940*S940</f>
        <v>180189.8</v>
      </c>
      <c r="U940" s="15">
        <f>T940/INPUTS!$B$7*1000</f>
        <v>225237250</v>
      </c>
      <c r="V940" s="15">
        <f>T940*INPUTS!$B$6</f>
        <v>569399.768</v>
      </c>
      <c r="W940" s="54" t="s">
        <v>396</v>
      </c>
      <c r="X940" s="54" t="s">
        <v>396</v>
      </c>
      <c r="Y940" s="67">
        <f>IFERROR(VLOOKUP(E940,INPUTS!$A$44:$B$103,2,0),0)</f>
        <v>0</v>
      </c>
      <c r="Z940" s="15">
        <f t="shared" si="1070"/>
        <v>0</v>
      </c>
      <c r="AA940" s="20">
        <f>IFERROR(VLOOKUP(E940,INPUTS!$A$44:$C$103,3,0),SCENARIOS!$J$24)</f>
        <v>0.01</v>
      </c>
      <c r="AB940" s="15">
        <f t="shared" ref="AB940:AF940" si="1119">$T940*AA940*(1+$Q940)^AB$2</f>
        <v>2192.28443152876</v>
      </c>
      <c r="AC940" s="20">
        <f>IFERROR(VLOOKUP($E940,INPUTS!$A$44:$G$103,4,0),SCENARIOS!$K$24)</f>
        <v>0.05</v>
      </c>
      <c r="AD940" s="15">
        <f t="shared" si="1119"/>
        <v>13336.246082529</v>
      </c>
      <c r="AE940" s="20">
        <f>IFERROR(VLOOKUP($E940,INPUTS!$A$44:$G$103,5,0),SCENARIOS!$L$24)</f>
        <v>0.1</v>
      </c>
      <c r="AF940" s="15">
        <f t="shared" si="1119"/>
        <v>32451.165006859</v>
      </c>
      <c r="AG940" s="20">
        <f>IFERROR(VLOOKUP($E940,INPUTS!$A$44:$G$103,6,0),SCENARIOS!$M$24)</f>
        <v>0.2</v>
      </c>
      <c r="AH940" s="15">
        <f t="shared" si="1072"/>
        <v>78963.6081837127</v>
      </c>
      <c r="AI940" s="20">
        <f>IFERROR(VLOOKUP($E940,INPUTS!$A$44:$G$103,7,0),SCENARIOS!$N$24)</f>
        <v>0.25</v>
      </c>
      <c r="AJ940" s="15">
        <f t="shared" si="1073"/>
        <v>120089.128850863</v>
      </c>
      <c r="AL940" t="str">
        <f t="shared" si="1076"/>
        <v>Y</v>
      </c>
      <c r="AM940" s="21">
        <f t="shared" si="1077"/>
        <v>480356.515403453</v>
      </c>
    </row>
    <row r="941" ht="15" customHeight="1" spans="1:39">
      <c r="A941" s="24" t="s">
        <v>2691</v>
      </c>
      <c r="B941" s="52" t="s">
        <v>502</v>
      </c>
      <c r="C941" s="52" t="s">
        <v>503</v>
      </c>
      <c r="D941" s="52" t="s">
        <v>929</v>
      </c>
      <c r="E941" s="10" t="s">
        <v>505</v>
      </c>
      <c r="F941" s="52" t="s">
        <v>504</v>
      </c>
      <c r="G941" s="52" t="s">
        <v>173</v>
      </c>
      <c r="H941" s="52" t="s">
        <v>545</v>
      </c>
      <c r="I941" s="52" t="s">
        <v>544</v>
      </c>
      <c r="J941" s="52" t="s">
        <v>173</v>
      </c>
      <c r="K941" s="52" t="s">
        <v>931</v>
      </c>
      <c r="L941" s="53" t="s">
        <v>288</v>
      </c>
      <c r="M941" s="13">
        <v>4520</v>
      </c>
      <c r="N941" s="14">
        <f t="shared" si="1074"/>
        <v>12.3835616438356</v>
      </c>
      <c r="O941" s="15">
        <v>3720</v>
      </c>
      <c r="P941" s="15">
        <f t="shared" si="1116"/>
        <v>16814400</v>
      </c>
      <c r="Q941" s="16">
        <f>IFERROR(VLOOKUP(G941,SCENARIOS!$A$13:$E$18,3,0),0.025)</f>
        <v>0.04</v>
      </c>
      <c r="R941" s="52">
        <f>IFERROR(VLOOKUP(L941,INPUTS!$A$107:$B$120,2,0),0.0082)</f>
        <v>0.0085</v>
      </c>
      <c r="S941" s="52">
        <f t="shared" si="1117"/>
        <v>31.62</v>
      </c>
      <c r="T941" s="15">
        <f t="shared" si="1118"/>
        <v>142922.4</v>
      </c>
      <c r="U941" s="15">
        <f>T941/INPUTS!$B$7*1000</f>
        <v>178653000</v>
      </c>
      <c r="V941" s="15">
        <f>T941*INPUTS!$B$6</f>
        <v>451634.784</v>
      </c>
      <c r="W941" s="54" t="s">
        <v>396</v>
      </c>
      <c r="X941" s="54" t="s">
        <v>396</v>
      </c>
      <c r="Y941" s="67">
        <f>IFERROR(VLOOKUP(E941,INPUTS!$A$44:$B$103,2,0),0)</f>
        <v>0</v>
      </c>
      <c r="Z941" s="15">
        <f t="shared" si="1070"/>
        <v>0</v>
      </c>
      <c r="AA941" s="20">
        <f>IFERROR(VLOOKUP(E941,INPUTS!$A$44:$C$103,3,0),SCENARIOS!$J$24)</f>
        <v>0.01</v>
      </c>
      <c r="AB941" s="15">
        <f t="shared" ref="AB941:AF941" si="1120">$T941*AA941*(1+$Q941)^AB$2</f>
        <v>1738.86952777974</v>
      </c>
      <c r="AC941" s="20">
        <f>IFERROR(VLOOKUP($E941,INPUTS!$A$44:$G$103,4,0),SCENARIOS!$K$24)</f>
        <v>0.05</v>
      </c>
      <c r="AD941" s="15">
        <f t="shared" si="1120"/>
        <v>10578.0032893407</v>
      </c>
      <c r="AE941" s="20">
        <f>IFERROR(VLOOKUP($E941,INPUTS!$A$44:$G$103,5,0),SCENARIOS!$L$24)</f>
        <v>0.1</v>
      </c>
      <c r="AF941" s="15">
        <f t="shared" si="1120"/>
        <v>25739.5168071462</v>
      </c>
      <c r="AG941" s="20">
        <f>IFERROR(VLOOKUP($E941,INPUTS!$A$44:$G$103,6,0),SCENARIOS!$M$24)</f>
        <v>0.2</v>
      </c>
      <c r="AH941" s="15">
        <f t="shared" si="1072"/>
        <v>62632.115659576</v>
      </c>
      <c r="AI941" s="20">
        <f>IFERROR(VLOOKUP($E941,INPUTS!$A$44:$G$103,7,0),SCENARIOS!$N$24)</f>
        <v>0.25</v>
      </c>
      <c r="AJ941" s="15">
        <f t="shared" si="1073"/>
        <v>95251.9316258445</v>
      </c>
      <c r="AL941" t="str">
        <f t="shared" si="1076"/>
        <v>Y</v>
      </c>
      <c r="AM941" s="21">
        <f t="shared" si="1077"/>
        <v>381007.726503378</v>
      </c>
    </row>
    <row r="942" ht="15" customHeight="1" spans="1:39">
      <c r="A942" s="6" t="s">
        <v>2692</v>
      </c>
      <c r="B942" s="52" t="s">
        <v>502</v>
      </c>
      <c r="C942" s="52" t="s">
        <v>503</v>
      </c>
      <c r="D942" s="52" t="s">
        <v>929</v>
      </c>
      <c r="E942" s="10" t="s">
        <v>505</v>
      </c>
      <c r="F942" s="52" t="s">
        <v>504</v>
      </c>
      <c r="G942" s="52" t="s">
        <v>173</v>
      </c>
      <c r="H942" s="52" t="s">
        <v>267</v>
      </c>
      <c r="I942" s="52" t="s">
        <v>436</v>
      </c>
      <c r="J942" s="52" t="s">
        <v>173</v>
      </c>
      <c r="K942" s="52" t="s">
        <v>931</v>
      </c>
      <c r="L942" s="53" t="s">
        <v>295</v>
      </c>
      <c r="M942" s="13">
        <v>1507</v>
      </c>
      <c r="N942" s="14">
        <f t="shared" si="1074"/>
        <v>4.12876712328767</v>
      </c>
      <c r="O942" s="15">
        <v>8510</v>
      </c>
      <c r="P942" s="15">
        <f t="shared" si="1116"/>
        <v>12824570</v>
      </c>
      <c r="Q942" s="16">
        <f>IFERROR(VLOOKUP(G942,SCENARIOS!$A$13:$E$18,3,0),0.025)</f>
        <v>0.04</v>
      </c>
      <c r="R942" s="52">
        <f>IFERROR(VLOOKUP(L942,INPUTS!$A$107:$B$120,2,0),0.0082)</f>
        <v>0.0089</v>
      </c>
      <c r="S942" s="52">
        <f t="shared" si="1117"/>
        <v>75.739</v>
      </c>
      <c r="T942" s="15">
        <f t="shared" si="1118"/>
        <v>114138.673</v>
      </c>
      <c r="U942" s="15">
        <f>T942/INPUTS!$B$7*1000</f>
        <v>142673341.25</v>
      </c>
      <c r="V942" s="15">
        <f>T942*INPUTS!$B$6</f>
        <v>360678.20668</v>
      </c>
      <c r="W942" s="54" t="s">
        <v>396</v>
      </c>
      <c r="X942" s="54" t="s">
        <v>396</v>
      </c>
      <c r="Y942" s="67">
        <f>IFERROR(VLOOKUP(E942,INPUTS!$A$44:$B$103,2,0),0)</f>
        <v>0</v>
      </c>
      <c r="Z942" s="15">
        <f t="shared" si="1070"/>
        <v>0</v>
      </c>
      <c r="AA942" s="20">
        <f>IFERROR(VLOOKUP(E942,INPUTS!$A$44:$C$103,3,0),SCENARIOS!$J$24)</f>
        <v>0.01</v>
      </c>
      <c r="AB942" s="15">
        <f t="shared" ref="AB942:AF942" si="1121">$T942*AA942*(1+$Q942)^AB$2</f>
        <v>1388.67147781535</v>
      </c>
      <c r="AC942" s="20">
        <f>IFERROR(VLOOKUP($E942,INPUTS!$A$44:$G$103,4,0),SCENARIOS!$K$24)</f>
        <v>0.05</v>
      </c>
      <c r="AD942" s="15">
        <f t="shared" si="1121"/>
        <v>8447.65591982069</v>
      </c>
      <c r="AE942" s="20">
        <f>IFERROR(VLOOKUP($E942,INPUTS!$A$44:$G$103,5,0),SCENARIOS!$L$24)</f>
        <v>0.1</v>
      </c>
      <c r="AF942" s="15">
        <f t="shared" si="1121"/>
        <v>20555.7301866528</v>
      </c>
      <c r="AG942" s="20">
        <f>IFERROR(VLOOKUP($E942,INPUTS!$A$44:$G$103,6,0),SCENARIOS!$M$24)</f>
        <v>0.2</v>
      </c>
      <c r="AH942" s="15">
        <f t="shared" si="1072"/>
        <v>50018.3775850848</v>
      </c>
      <c r="AI942" s="20">
        <f>IFERROR(VLOOKUP($E942,INPUTS!$A$44:$G$103,7,0),SCENARIOS!$N$24)</f>
        <v>0.25</v>
      </c>
      <c r="AJ942" s="15">
        <f t="shared" si="1073"/>
        <v>76068.7553277907</v>
      </c>
      <c r="AL942" t="str">
        <f t="shared" si="1076"/>
        <v>N</v>
      </c>
      <c r="AM942" s="21">
        <f t="shared" si="1077"/>
        <v>304275.021311163</v>
      </c>
    </row>
    <row r="943" ht="15" customHeight="1" spans="1:39">
      <c r="A943" s="24" t="s">
        <v>2693</v>
      </c>
      <c r="B943" s="52" t="s">
        <v>502</v>
      </c>
      <c r="C943" s="52" t="s">
        <v>503</v>
      </c>
      <c r="D943" s="52" t="s">
        <v>929</v>
      </c>
      <c r="E943" s="10" t="s">
        <v>505</v>
      </c>
      <c r="F943" s="52" t="s">
        <v>504</v>
      </c>
      <c r="G943" s="52" t="s">
        <v>173</v>
      </c>
      <c r="H943" s="52" t="s">
        <v>576</v>
      </c>
      <c r="I943" s="52" t="s">
        <v>575</v>
      </c>
      <c r="J943" s="52" t="s">
        <v>173</v>
      </c>
      <c r="K943" s="52" t="s">
        <v>931</v>
      </c>
      <c r="L943" s="53" t="s">
        <v>291</v>
      </c>
      <c r="M943" s="13">
        <v>3014</v>
      </c>
      <c r="N943" s="14">
        <f t="shared" si="1074"/>
        <v>8.25753424657534</v>
      </c>
      <c r="O943" s="15">
        <v>5250</v>
      </c>
      <c r="P943" s="15">
        <f t="shared" si="1116"/>
        <v>15823500</v>
      </c>
      <c r="Q943" s="16">
        <f>IFERROR(VLOOKUP(G943,SCENARIOS!$A$13:$E$18,3,0),0.025)</f>
        <v>0.04</v>
      </c>
      <c r="R943" s="52">
        <f>IFERROR(VLOOKUP(L943,INPUTS!$A$107:$B$120,2,0),0.0082)</f>
        <v>0.0079</v>
      </c>
      <c r="S943" s="52">
        <f t="shared" si="1117"/>
        <v>41.475</v>
      </c>
      <c r="T943" s="15">
        <f t="shared" si="1118"/>
        <v>125005.65</v>
      </c>
      <c r="U943" s="15">
        <f>T943/INPUTS!$B$7*1000</f>
        <v>156257062.5</v>
      </c>
      <c r="V943" s="15">
        <f>T943*INPUTS!$B$6</f>
        <v>395017.854</v>
      </c>
      <c r="W943" s="54" t="s">
        <v>521</v>
      </c>
      <c r="X943" s="54" t="s">
        <v>396</v>
      </c>
      <c r="Y943" s="67">
        <f>IFERROR(VLOOKUP(E943,INPUTS!$A$44:$B$103,2,0),0)</f>
        <v>0</v>
      </c>
      <c r="Z943" s="15">
        <f t="shared" si="1070"/>
        <v>0</v>
      </c>
      <c r="AA943" s="20">
        <f>IFERROR(VLOOKUP(E943,INPUTS!$A$44:$C$103,3,0),SCENARIOS!$J$24)</f>
        <v>0.01</v>
      </c>
      <c r="AB943" s="15">
        <f t="shared" ref="AB943:AF943" si="1122">$T943*AA943*(1+$Q943)^AB$2</f>
        <v>1520.88486888899</v>
      </c>
      <c r="AC943" s="20">
        <f>IFERROR(VLOOKUP($E943,INPUTS!$A$44:$G$103,4,0),SCENARIOS!$K$24)</f>
        <v>0.05</v>
      </c>
      <c r="AD943" s="15">
        <f t="shared" si="1122"/>
        <v>9251.94494975014</v>
      </c>
      <c r="AE943" s="20">
        <f>IFERROR(VLOOKUP($E943,INPUTS!$A$44:$G$103,5,0),SCENARIOS!$L$24)</f>
        <v>0.1</v>
      </c>
      <c r="AF943" s="15">
        <f t="shared" si="1122"/>
        <v>22512.8113519171</v>
      </c>
      <c r="AG943" s="20">
        <f>IFERROR(VLOOKUP($E943,INPUTS!$A$44:$G$103,6,0),SCENARIOS!$M$24)</f>
        <v>0.2</v>
      </c>
      <c r="AH943" s="15">
        <f t="shared" si="1072"/>
        <v>54780.5545449872</v>
      </c>
      <c r="AI943" s="20">
        <f>IFERROR(VLOOKUP($E943,INPUTS!$A$44:$G$103,7,0),SCENARIOS!$N$24)</f>
        <v>0.25</v>
      </c>
      <c r="AJ943" s="15">
        <f t="shared" si="1073"/>
        <v>83311.1508528002</v>
      </c>
      <c r="AL943" t="str">
        <f t="shared" si="1076"/>
        <v>N</v>
      </c>
      <c r="AM943" s="21">
        <f t="shared" si="1077"/>
        <v>333244.603411201</v>
      </c>
    </row>
    <row r="944" ht="15" customHeight="1" spans="1:39">
      <c r="A944" s="6" t="s">
        <v>2694</v>
      </c>
      <c r="B944" s="52" t="s">
        <v>502</v>
      </c>
      <c r="C944" s="52" t="s">
        <v>503</v>
      </c>
      <c r="D944" s="52" t="s">
        <v>929</v>
      </c>
      <c r="E944" s="10" t="s">
        <v>505</v>
      </c>
      <c r="F944" s="52" t="s">
        <v>504</v>
      </c>
      <c r="G944" s="52" t="s">
        <v>173</v>
      </c>
      <c r="H944" s="52" t="s">
        <v>819</v>
      </c>
      <c r="I944" s="52" t="s">
        <v>575</v>
      </c>
      <c r="J944" s="52" t="s">
        <v>173</v>
      </c>
      <c r="K944" s="52" t="s">
        <v>931</v>
      </c>
      <c r="L944" s="53" t="s">
        <v>291</v>
      </c>
      <c r="M944" s="13">
        <v>1507</v>
      </c>
      <c r="N944" s="14">
        <f t="shared" si="1074"/>
        <v>4.12876712328767</v>
      </c>
      <c r="O944" s="15">
        <v>6560</v>
      </c>
      <c r="P944" s="15">
        <f t="shared" si="1116"/>
        <v>9885920</v>
      </c>
      <c r="Q944" s="16">
        <f>IFERROR(VLOOKUP(G944,SCENARIOS!$A$13:$E$18,3,0),0.025)</f>
        <v>0.04</v>
      </c>
      <c r="R944" s="52">
        <f>IFERROR(VLOOKUP(L944,INPUTS!$A$107:$B$120,2,0),0.0082)</f>
        <v>0.0079</v>
      </c>
      <c r="S944" s="52">
        <f t="shared" si="1117"/>
        <v>51.824</v>
      </c>
      <c r="T944" s="15">
        <f t="shared" si="1118"/>
        <v>78098.768</v>
      </c>
      <c r="U944" s="15">
        <f>T944/INPUTS!$B$7*1000</f>
        <v>97623460</v>
      </c>
      <c r="V944" s="15">
        <f>T944*INPUTS!$B$6</f>
        <v>246792.10688</v>
      </c>
      <c r="W944" s="54" t="s">
        <v>521</v>
      </c>
      <c r="X944" s="54" t="s">
        <v>396</v>
      </c>
      <c r="Y944" s="67">
        <f>IFERROR(VLOOKUP(E944,INPUTS!$A$44:$B$103,2,0),0)</f>
        <v>0</v>
      </c>
      <c r="Z944" s="15">
        <f t="shared" si="1070"/>
        <v>0</v>
      </c>
      <c r="AA944" s="20">
        <f>IFERROR(VLOOKUP(E944,INPUTS!$A$44:$C$103,3,0),SCENARIOS!$J$24)</f>
        <v>0.01</v>
      </c>
      <c r="AB944" s="15">
        <f t="shared" ref="AB944:AF944" si="1123">$T944*AA944*(1+$Q944)^AB$2</f>
        <v>950.190927610643</v>
      </c>
      <c r="AC944" s="20">
        <f>IFERROR(VLOOKUP($E944,INPUTS!$A$44:$G$103,4,0),SCENARIOS!$K$24)</f>
        <v>0.05</v>
      </c>
      <c r="AD944" s="15">
        <f t="shared" si="1123"/>
        <v>5780.26274955819</v>
      </c>
      <c r="AE944" s="20">
        <f>IFERROR(VLOOKUP($E944,INPUTS!$A$44:$G$103,5,0),SCENARIOS!$L$24)</f>
        <v>0.1</v>
      </c>
      <c r="AF944" s="15">
        <f t="shared" si="1123"/>
        <v>14065.1469017691</v>
      </c>
      <c r="AG944" s="20">
        <f>IFERROR(VLOOKUP($E944,INPUTS!$A$44:$G$103,6,0),SCENARIOS!$M$24)</f>
        <v>0.2</v>
      </c>
      <c r="AH944" s="15">
        <f t="shared" si="1072"/>
        <v>34224.8036014396</v>
      </c>
      <c r="AI944" s="20">
        <f>IFERROR(VLOOKUP($E944,INPUTS!$A$44:$G$103,7,0),SCENARIOS!$N$24)</f>
        <v>0.25</v>
      </c>
      <c r="AJ944" s="15">
        <f t="shared" si="1073"/>
        <v>52049.6332947019</v>
      </c>
      <c r="AL944" t="str">
        <f t="shared" si="1076"/>
        <v>N</v>
      </c>
      <c r="AM944" s="21">
        <f t="shared" si="1077"/>
        <v>208198.533178807</v>
      </c>
    </row>
    <row r="945" ht="15" customHeight="1" spans="1:39">
      <c r="A945" s="24" t="s">
        <v>2695</v>
      </c>
      <c r="B945" s="52" t="s">
        <v>557</v>
      </c>
      <c r="C945" s="52" t="s">
        <v>558</v>
      </c>
      <c r="D945" s="52" t="s">
        <v>929</v>
      </c>
      <c r="E945" s="10" t="s">
        <v>505</v>
      </c>
      <c r="F945" s="52" t="s">
        <v>504</v>
      </c>
      <c r="G945" s="52" t="s">
        <v>173</v>
      </c>
      <c r="H945" s="52" t="s">
        <v>252</v>
      </c>
      <c r="I945" s="52" t="s">
        <v>930</v>
      </c>
      <c r="J945" s="52" t="s">
        <v>169</v>
      </c>
      <c r="K945" s="52" t="s">
        <v>931</v>
      </c>
      <c r="L945" s="53" t="s">
        <v>295</v>
      </c>
      <c r="M945" s="13">
        <v>1507</v>
      </c>
      <c r="N945" s="14">
        <f t="shared" si="1074"/>
        <v>4.12876712328767</v>
      </c>
      <c r="O945" s="15">
        <v>8950</v>
      </c>
      <c r="P945" s="15">
        <f t="shared" si="1116"/>
        <v>13487650</v>
      </c>
      <c r="Q945" s="16">
        <f>IFERROR(VLOOKUP(G945,SCENARIOS!$A$13:$E$18,3,0),0.025)</f>
        <v>0.04</v>
      </c>
      <c r="R945" s="52">
        <f>IFERROR(VLOOKUP(L945,INPUTS!$A$107:$B$120,2,0),0.0082)</f>
        <v>0.0089</v>
      </c>
      <c r="S945" s="52">
        <f t="shared" si="1117"/>
        <v>79.655</v>
      </c>
      <c r="T945" s="15">
        <f t="shared" si="1118"/>
        <v>120040.085</v>
      </c>
      <c r="U945" s="15">
        <f>T945/INPUTS!$B$7*1000</f>
        <v>150050106.25</v>
      </c>
      <c r="V945" s="15">
        <f>T945*INPUTS!$B$6</f>
        <v>379326.6686</v>
      </c>
      <c r="W945" s="54" t="s">
        <v>396</v>
      </c>
      <c r="X945" s="54" t="s">
        <v>396</v>
      </c>
      <c r="Y945" s="67">
        <f>IFERROR(VLOOKUP(E945,INPUTS!$A$44:$B$103,2,0),0)</f>
        <v>0</v>
      </c>
      <c r="Z945" s="15">
        <f t="shared" si="1070"/>
        <v>0</v>
      </c>
      <c r="AA945" s="20">
        <f>IFERROR(VLOOKUP(E945,INPUTS!$A$44:$C$103,3,0),SCENARIOS!$J$24)</f>
        <v>0.01</v>
      </c>
      <c r="AB945" s="15">
        <f t="shared" ref="AB945:AF945" si="1124">$T945*AA945*(1+$Q945)^AB$2</f>
        <v>1460.47117819593</v>
      </c>
      <c r="AC945" s="20">
        <f>IFERROR(VLOOKUP($E945,INPUTS!$A$44:$G$103,4,0),SCENARIOS!$K$24)</f>
        <v>0.05</v>
      </c>
      <c r="AD945" s="15">
        <f t="shared" si="1124"/>
        <v>8884.43248911812</v>
      </c>
      <c r="AE945" s="20">
        <f>IFERROR(VLOOKUP($E945,INPUTS!$A$44:$G$103,5,0),SCENARIOS!$L$24)</f>
        <v>0.1</v>
      </c>
      <c r="AF945" s="15">
        <f t="shared" si="1124"/>
        <v>21618.5411481248</v>
      </c>
      <c r="AG945" s="20">
        <f>IFERROR(VLOOKUP($E945,INPUTS!$A$44:$G$103,6,0),SCENARIOS!$M$24)</f>
        <v>0.2</v>
      </c>
      <c r="AH945" s="15">
        <f t="shared" si="1072"/>
        <v>52604.5216670398</v>
      </c>
      <c r="AI945" s="20">
        <f>IFERROR(VLOOKUP($E945,INPUTS!$A$44:$G$103,7,0),SCENARIOS!$N$24)</f>
        <v>0.25</v>
      </c>
      <c r="AJ945" s="15">
        <f t="shared" si="1073"/>
        <v>80001.8049569596</v>
      </c>
      <c r="AL945" t="str">
        <f t="shared" si="1076"/>
        <v>Y</v>
      </c>
      <c r="AM945" s="21">
        <f t="shared" si="1077"/>
        <v>320007.219827838</v>
      </c>
    </row>
    <row r="946" ht="15" customHeight="1" spans="1:39">
      <c r="A946" s="6" t="s">
        <v>2696</v>
      </c>
      <c r="B946" s="52" t="s">
        <v>557</v>
      </c>
      <c r="C946" s="52" t="s">
        <v>558</v>
      </c>
      <c r="D946" s="52" t="s">
        <v>929</v>
      </c>
      <c r="E946" s="10" t="s">
        <v>505</v>
      </c>
      <c r="F946" s="52" t="s">
        <v>504</v>
      </c>
      <c r="G946" s="52" t="s">
        <v>173</v>
      </c>
      <c r="H946" s="52" t="s">
        <v>234</v>
      </c>
      <c r="I946" s="52" t="s">
        <v>424</v>
      </c>
      <c r="J946" s="52" t="s">
        <v>173</v>
      </c>
      <c r="K946" s="52" t="s">
        <v>931</v>
      </c>
      <c r="L946" s="53" t="s">
        <v>279</v>
      </c>
      <c r="M946" s="13">
        <v>9041</v>
      </c>
      <c r="N946" s="14">
        <f t="shared" si="1074"/>
        <v>24.7698630136986</v>
      </c>
      <c r="O946" s="15">
        <v>1240</v>
      </c>
      <c r="P946" s="15">
        <f t="shared" si="1116"/>
        <v>11210840</v>
      </c>
      <c r="Q946" s="16">
        <f>IFERROR(VLOOKUP(G946,SCENARIOS!$A$13:$E$18,3,0),0.025)</f>
        <v>0.04</v>
      </c>
      <c r="R946" s="52">
        <f>IFERROR(VLOOKUP(L946,INPUTS!$A$107:$B$120,2,0),0.0082)</f>
        <v>0.0039</v>
      </c>
      <c r="S946" s="52">
        <f t="shared" si="1117"/>
        <v>4.836</v>
      </c>
      <c r="T946" s="15">
        <f t="shared" si="1118"/>
        <v>43722.276</v>
      </c>
      <c r="U946" s="15">
        <f>T946/INPUTS!$B$7*1000</f>
        <v>54652845</v>
      </c>
      <c r="V946" s="15">
        <f>T946*INPUTS!$B$6</f>
        <v>138162.39216</v>
      </c>
      <c r="W946" s="54" t="s">
        <v>396</v>
      </c>
      <c r="X946" s="54" t="s">
        <v>396</v>
      </c>
      <c r="Y946" s="67">
        <f>IFERROR(VLOOKUP(E946,INPUTS!$A$44:$B$103,2,0),0)</f>
        <v>0</v>
      </c>
      <c r="Z946" s="15">
        <f t="shared" si="1070"/>
        <v>0</v>
      </c>
      <c r="AA946" s="20">
        <f>IFERROR(VLOOKUP(E946,INPUTS!$A$44:$C$103,3,0),SCENARIOS!$J$24)</f>
        <v>0.01</v>
      </c>
      <c r="AB946" s="15">
        <f t="shared" ref="AB946:AF946" si="1125">$T946*AA946*(1+$Q946)^AB$2</f>
        <v>531.948339949339</v>
      </c>
      <c r="AC946" s="20">
        <f>IFERROR(VLOOKUP($E946,INPUTS!$A$44:$G$103,4,0),SCENARIOS!$K$24)</f>
        <v>0.05</v>
      </c>
      <c r="AD946" s="15">
        <f t="shared" si="1125"/>
        <v>3235.98245863113</v>
      </c>
      <c r="AE946" s="20">
        <f>IFERROR(VLOOKUP($E946,INPUTS!$A$44:$G$103,5,0),SCENARIOS!$L$24)</f>
        <v>0.1</v>
      </c>
      <c r="AF946" s="15">
        <f t="shared" si="1125"/>
        <v>7874.13490081809</v>
      </c>
      <c r="AG946" s="20">
        <f>IFERROR(VLOOKUP($E946,INPUTS!$A$44:$G$103,6,0),SCENARIOS!$M$24)</f>
        <v>0.2</v>
      </c>
      <c r="AH946" s="15">
        <f t="shared" si="1072"/>
        <v>19160.1781619389</v>
      </c>
      <c r="AI946" s="20">
        <f>IFERROR(VLOOKUP($E946,INPUTS!$A$44:$G$103,7,0),SCENARIOS!$N$24)</f>
        <v>0.25</v>
      </c>
      <c r="AJ946" s="15">
        <f t="shared" si="1073"/>
        <v>29139.1079640302</v>
      </c>
      <c r="AL946" t="str">
        <f t="shared" si="1076"/>
        <v>Y</v>
      </c>
      <c r="AM946" s="21">
        <f t="shared" si="1077"/>
        <v>116556.431856121</v>
      </c>
    </row>
    <row r="947" ht="15" customHeight="1" spans="1:39">
      <c r="A947" s="24" t="s">
        <v>2697</v>
      </c>
      <c r="B947" s="52" t="s">
        <v>557</v>
      </c>
      <c r="C947" s="52" t="s">
        <v>558</v>
      </c>
      <c r="D947" s="52" t="s">
        <v>929</v>
      </c>
      <c r="E947" s="10" t="s">
        <v>505</v>
      </c>
      <c r="F947" s="52" t="s">
        <v>504</v>
      </c>
      <c r="G947" s="52" t="s">
        <v>173</v>
      </c>
      <c r="H947" s="52" t="s">
        <v>428</v>
      </c>
      <c r="I947" s="52" t="s">
        <v>427</v>
      </c>
      <c r="J947" s="52" t="s">
        <v>173</v>
      </c>
      <c r="K947" s="52" t="s">
        <v>931</v>
      </c>
      <c r="L947" s="53" t="s">
        <v>279</v>
      </c>
      <c r="M947" s="13">
        <v>4520</v>
      </c>
      <c r="N947" s="14">
        <f t="shared" si="1074"/>
        <v>12.3835616438356</v>
      </c>
      <c r="O947" s="15">
        <v>2070</v>
      </c>
      <c r="P947" s="15">
        <f t="shared" si="1116"/>
        <v>9356400</v>
      </c>
      <c r="Q947" s="16">
        <f>IFERROR(VLOOKUP(G947,SCENARIOS!$A$13:$E$18,3,0),0.025)</f>
        <v>0.04</v>
      </c>
      <c r="R947" s="52">
        <f>IFERROR(VLOOKUP(L947,INPUTS!$A$107:$B$120,2,0),0.0082)</f>
        <v>0.0039</v>
      </c>
      <c r="S947" s="52">
        <f t="shared" si="1117"/>
        <v>8.073</v>
      </c>
      <c r="T947" s="15">
        <f t="shared" si="1118"/>
        <v>36489.96</v>
      </c>
      <c r="U947" s="15">
        <f>T947/INPUTS!$B$7*1000</f>
        <v>45612450</v>
      </c>
      <c r="V947" s="15">
        <f>T947*INPUTS!$B$6</f>
        <v>115308.2736</v>
      </c>
      <c r="W947" s="54" t="s">
        <v>521</v>
      </c>
      <c r="X947" s="54" t="s">
        <v>396</v>
      </c>
      <c r="Y947" s="67">
        <f>IFERROR(VLOOKUP(E947,INPUTS!$A$44:$B$103,2,0),0)</f>
        <v>0</v>
      </c>
      <c r="Z947" s="15">
        <f t="shared" si="1070"/>
        <v>0</v>
      </c>
      <c r="AA947" s="20">
        <f>IFERROR(VLOOKUP(E947,INPUTS!$A$44:$C$103,3,0),SCENARIOS!$J$24)</f>
        <v>0.01</v>
      </c>
      <c r="AB947" s="15">
        <f t="shared" ref="AB947:AF947" si="1126">$T947*AA947*(1+$Q947)^AB$2</f>
        <v>443.956157424599</v>
      </c>
      <c r="AC947" s="20">
        <f>IFERROR(VLOOKUP($E947,INPUTS!$A$44:$G$103,4,0),SCENARIOS!$K$24)</f>
        <v>0.05</v>
      </c>
      <c r="AD947" s="15">
        <f t="shared" si="1126"/>
        <v>2700.70273734495</v>
      </c>
      <c r="AE947" s="20">
        <f>IFERROR(VLOOKUP($E947,INPUTS!$A$44:$G$103,5,0),SCENARIOS!$L$24)</f>
        <v>0.1</v>
      </c>
      <c r="AF947" s="15">
        <f t="shared" si="1126"/>
        <v>6571.63564782072</v>
      </c>
      <c r="AG947" s="20">
        <f>IFERROR(VLOOKUP($E947,INPUTS!$A$44:$G$103,6,0),SCENARIOS!$M$24)</f>
        <v>0.2</v>
      </c>
      <c r="AH947" s="15">
        <f t="shared" si="1072"/>
        <v>15990.7991688728</v>
      </c>
      <c r="AI947" s="20">
        <f>IFERROR(VLOOKUP($E947,INPUTS!$A$44:$G$103,7,0),SCENARIOS!$N$24)</f>
        <v>0.25</v>
      </c>
      <c r="AJ947" s="15">
        <f t="shared" si="1073"/>
        <v>24319.0652756307</v>
      </c>
      <c r="AL947" t="str">
        <f t="shared" si="1076"/>
        <v>Y</v>
      </c>
      <c r="AM947" s="21">
        <f t="shared" si="1077"/>
        <v>97276.2611025228</v>
      </c>
    </row>
    <row r="948" ht="15" customHeight="1" spans="1:39">
      <c r="A948" s="6" t="s">
        <v>2698</v>
      </c>
      <c r="B948" s="52" t="s">
        <v>557</v>
      </c>
      <c r="C948" s="52" t="s">
        <v>558</v>
      </c>
      <c r="D948" s="52" t="s">
        <v>929</v>
      </c>
      <c r="E948" s="10" t="s">
        <v>505</v>
      </c>
      <c r="F948" s="52" t="s">
        <v>504</v>
      </c>
      <c r="G948" s="52" t="s">
        <v>173</v>
      </c>
      <c r="H948" s="52" t="s">
        <v>242</v>
      </c>
      <c r="I948" s="52" t="s">
        <v>421</v>
      </c>
      <c r="J948" s="52" t="s">
        <v>173</v>
      </c>
      <c r="K948" s="52" t="s">
        <v>931</v>
      </c>
      <c r="L948" s="53" t="s">
        <v>288</v>
      </c>
      <c r="M948" s="13">
        <v>3014</v>
      </c>
      <c r="N948" s="14">
        <f t="shared" si="1074"/>
        <v>8.25753424657534</v>
      </c>
      <c r="O948" s="15">
        <v>4690</v>
      </c>
      <c r="P948" s="15">
        <f t="shared" si="1116"/>
        <v>14135660</v>
      </c>
      <c r="Q948" s="16">
        <f>IFERROR(VLOOKUP(G948,SCENARIOS!$A$13:$E$18,3,0),0.025)</f>
        <v>0.04</v>
      </c>
      <c r="R948" s="52">
        <f>IFERROR(VLOOKUP(L948,INPUTS!$A$107:$B$120,2,0),0.0082)</f>
        <v>0.0085</v>
      </c>
      <c r="S948" s="52">
        <f t="shared" si="1117"/>
        <v>39.865</v>
      </c>
      <c r="T948" s="15">
        <f t="shared" si="1118"/>
        <v>120153.11</v>
      </c>
      <c r="U948" s="15">
        <f>T948/INPUTS!$B$7*1000</f>
        <v>150191387.5</v>
      </c>
      <c r="V948" s="15">
        <f>T948*INPUTS!$B$6</f>
        <v>379683.8276</v>
      </c>
      <c r="W948" s="54" t="s">
        <v>396</v>
      </c>
      <c r="X948" s="54" t="s">
        <v>396</v>
      </c>
      <c r="Y948" s="67">
        <f>IFERROR(VLOOKUP(E948,INPUTS!$A$44:$B$103,2,0),0)</f>
        <v>0</v>
      </c>
      <c r="Z948" s="15">
        <f t="shared" si="1070"/>
        <v>0</v>
      </c>
      <c r="AA948" s="20">
        <f>IFERROR(VLOOKUP(E948,INPUTS!$A$44:$C$103,3,0),SCENARIOS!$J$24)</f>
        <v>0.01</v>
      </c>
      <c r="AB948" s="15">
        <f t="shared" ref="AB948:AF948" si="1127">$T948*AA948*(1+$Q948)^AB$2</f>
        <v>1461.84630013886</v>
      </c>
      <c r="AC948" s="20">
        <f>IFERROR(VLOOKUP($E948,INPUTS!$A$44:$G$103,4,0),SCENARIOS!$K$24)</f>
        <v>0.05</v>
      </c>
      <c r="AD948" s="15">
        <f t="shared" si="1127"/>
        <v>8892.79771963326</v>
      </c>
      <c r="AE948" s="20">
        <f>IFERROR(VLOOKUP($E948,INPUTS!$A$44:$G$103,5,0),SCENARIOS!$L$24)</f>
        <v>0.1</v>
      </c>
      <c r="AF948" s="15">
        <f t="shared" si="1127"/>
        <v>21638.8963120958</v>
      </c>
      <c r="AG948" s="20">
        <f>IFERROR(VLOOKUP($E948,INPUTS!$A$44:$G$103,6,0),SCENARIOS!$M$24)</f>
        <v>0.2</v>
      </c>
      <c r="AH948" s="15">
        <f t="shared" si="1072"/>
        <v>52654.0520056881</v>
      </c>
      <c r="AI948" s="20">
        <f>IFERROR(VLOOKUP($E948,INPUTS!$A$44:$G$103,7,0),SCENARIOS!$N$24)</f>
        <v>0.25</v>
      </c>
      <c r="AJ948" s="15">
        <f t="shared" si="1073"/>
        <v>80077.1314948012</v>
      </c>
      <c r="AL948" t="str">
        <f t="shared" si="1076"/>
        <v>Y</v>
      </c>
      <c r="AM948" s="21">
        <f t="shared" si="1077"/>
        <v>320308.525979205</v>
      </c>
    </row>
    <row r="949" ht="15" customHeight="1" spans="1:39">
      <c r="A949" s="24" t="s">
        <v>2699</v>
      </c>
      <c r="B949" s="52" t="s">
        <v>557</v>
      </c>
      <c r="C949" s="52" t="s">
        <v>558</v>
      </c>
      <c r="D949" s="52" t="s">
        <v>929</v>
      </c>
      <c r="E949" s="10" t="s">
        <v>505</v>
      </c>
      <c r="F949" s="52" t="s">
        <v>504</v>
      </c>
      <c r="G949" s="52" t="s">
        <v>173</v>
      </c>
      <c r="H949" s="52" t="s">
        <v>545</v>
      </c>
      <c r="I949" s="52" t="s">
        <v>544</v>
      </c>
      <c r="J949" s="52" t="s">
        <v>173</v>
      </c>
      <c r="K949" s="52" t="s">
        <v>931</v>
      </c>
      <c r="L949" s="53" t="s">
        <v>282</v>
      </c>
      <c r="M949" s="13">
        <v>3014</v>
      </c>
      <c r="N949" s="14">
        <f t="shared" si="1074"/>
        <v>8.25753424657534</v>
      </c>
      <c r="O949" s="15">
        <v>3720</v>
      </c>
      <c r="P949" s="15">
        <f t="shared" si="1116"/>
        <v>11212080</v>
      </c>
      <c r="Q949" s="16">
        <f>IFERROR(VLOOKUP(G949,SCENARIOS!$A$13:$E$18,3,0),0.025)</f>
        <v>0.04</v>
      </c>
      <c r="R949" s="52">
        <f>IFERROR(VLOOKUP(L949,INPUTS!$A$107:$B$120,2,0),0.0082)</f>
        <v>0.0042</v>
      </c>
      <c r="S949" s="52">
        <f t="shared" si="1117"/>
        <v>15.624</v>
      </c>
      <c r="T949" s="15">
        <f t="shared" si="1118"/>
        <v>47090.736</v>
      </c>
      <c r="U949" s="15">
        <f>T949/INPUTS!$B$7*1000</f>
        <v>58863420</v>
      </c>
      <c r="V949" s="15">
        <f>T949*INPUTS!$B$6</f>
        <v>148806.72576</v>
      </c>
      <c r="W949" s="54" t="s">
        <v>396</v>
      </c>
      <c r="X949" s="54" t="s">
        <v>396</v>
      </c>
      <c r="Y949" s="67">
        <f>IFERROR(VLOOKUP(E949,INPUTS!$A$44:$B$103,2,0),0)</f>
        <v>0</v>
      </c>
      <c r="Z949" s="15">
        <f t="shared" si="1070"/>
        <v>0</v>
      </c>
      <c r="AA949" s="20">
        <f>IFERROR(VLOOKUP(E949,INPUTS!$A$44:$C$103,3,0),SCENARIOS!$J$24)</f>
        <v>0.01</v>
      </c>
      <c r="AB949" s="15">
        <f t="shared" ref="AB949:AF949" si="1128">$T949*AA949*(1+$Q949)^AB$2</f>
        <v>572.930806305522</v>
      </c>
      <c r="AC949" s="20">
        <f>IFERROR(VLOOKUP($E949,INPUTS!$A$44:$G$103,4,0),SCENARIOS!$K$24)</f>
        <v>0.05</v>
      </c>
      <c r="AD949" s="15">
        <f t="shared" si="1128"/>
        <v>3485.28964182993</v>
      </c>
      <c r="AE949" s="20">
        <f>IFERROR(VLOOKUP($E949,INPUTS!$A$44:$G$103,5,0),SCENARIOS!$L$24)</f>
        <v>0.1</v>
      </c>
      <c r="AF949" s="15">
        <f t="shared" si="1128"/>
        <v>8480.77551687408</v>
      </c>
      <c r="AG949" s="20">
        <f>IFERROR(VLOOKUP($E949,INPUTS!$A$44:$G$103,6,0),SCENARIOS!$M$24)</f>
        <v>0.2</v>
      </c>
      <c r="AH949" s="15">
        <f t="shared" si="1072"/>
        <v>20636.3202944154</v>
      </c>
      <c r="AI949" s="20">
        <f>IFERROR(VLOOKUP($E949,INPUTS!$A$44:$G$103,7,0),SCENARIOS!$N$24)</f>
        <v>0.25</v>
      </c>
      <c r="AJ949" s="15">
        <f t="shared" si="1073"/>
        <v>31384.0487263207</v>
      </c>
      <c r="AL949" t="str">
        <f t="shared" si="1076"/>
        <v>Y</v>
      </c>
      <c r="AM949" s="21">
        <f t="shared" si="1077"/>
        <v>125536.194905283</v>
      </c>
    </row>
    <row r="950" ht="15" customHeight="1" spans="1:39">
      <c r="A950" s="6" t="s">
        <v>2700</v>
      </c>
      <c r="B950" s="52" t="s">
        <v>557</v>
      </c>
      <c r="C950" s="52" t="s">
        <v>558</v>
      </c>
      <c r="D950" s="52" t="s">
        <v>929</v>
      </c>
      <c r="E950" s="10" t="s">
        <v>505</v>
      </c>
      <c r="F950" s="52" t="s">
        <v>504</v>
      </c>
      <c r="G950" s="52" t="s">
        <v>173</v>
      </c>
      <c r="H950" s="52" t="s">
        <v>264</v>
      </c>
      <c r="I950" s="52" t="s">
        <v>436</v>
      </c>
      <c r="J950" s="52" t="s">
        <v>173</v>
      </c>
      <c r="K950" s="52" t="s">
        <v>931</v>
      </c>
      <c r="L950" s="53" t="s">
        <v>295</v>
      </c>
      <c r="M950" s="13">
        <v>1507</v>
      </c>
      <c r="N950" s="14">
        <f t="shared" si="1074"/>
        <v>4.12876712328767</v>
      </c>
      <c r="O950" s="15">
        <v>8280</v>
      </c>
      <c r="P950" s="15">
        <f t="shared" si="1116"/>
        <v>12477960</v>
      </c>
      <c r="Q950" s="16">
        <f>IFERROR(VLOOKUP(G950,SCENARIOS!$A$13:$E$18,3,0),0.025)</f>
        <v>0.04</v>
      </c>
      <c r="R950" s="52">
        <f>IFERROR(VLOOKUP(L950,INPUTS!$A$107:$B$120,2,0),0.0082)</f>
        <v>0.0089</v>
      </c>
      <c r="S950" s="52">
        <f t="shared" si="1117"/>
        <v>73.692</v>
      </c>
      <c r="T950" s="15">
        <f t="shared" si="1118"/>
        <v>111053.844</v>
      </c>
      <c r="U950" s="15">
        <f>T950/INPUTS!$B$7*1000</f>
        <v>138817305</v>
      </c>
      <c r="V950" s="15">
        <f>T950*INPUTS!$B$6</f>
        <v>350930.14704</v>
      </c>
      <c r="W950" s="54" t="s">
        <v>396</v>
      </c>
      <c r="X950" s="54" t="s">
        <v>396</v>
      </c>
      <c r="Y950" s="67">
        <f>IFERROR(VLOOKUP(E950,INPUTS!$A$44:$B$103,2,0),0)</f>
        <v>0</v>
      </c>
      <c r="Z950" s="15">
        <f t="shared" si="1070"/>
        <v>0</v>
      </c>
      <c r="AA950" s="20">
        <f>IFERROR(VLOOKUP(E950,INPUTS!$A$44:$C$103,3,0),SCENARIOS!$J$24)</f>
        <v>0.01</v>
      </c>
      <c r="AB950" s="15">
        <f t="shared" ref="AB950:AF950" si="1129">$T950*AA950*(1+$Q950)^AB$2</f>
        <v>1351.13981625277</v>
      </c>
      <c r="AC950" s="20">
        <f>IFERROR(VLOOKUP($E950,INPUTS!$A$44:$G$103,4,0),SCENARIOS!$K$24)</f>
        <v>0.05</v>
      </c>
      <c r="AD950" s="15">
        <f t="shared" si="1129"/>
        <v>8219.34089496067</v>
      </c>
      <c r="AE950" s="20">
        <f>IFERROR(VLOOKUP($E950,INPUTS!$A$44:$G$103,5,0),SCENARIOS!$L$24)</f>
        <v>0.1</v>
      </c>
      <c r="AF950" s="15">
        <f t="shared" si="1129"/>
        <v>20000.1699113378</v>
      </c>
      <c r="AG950" s="20">
        <f>IFERROR(VLOOKUP($E950,INPUTS!$A$44:$G$103,6,0),SCENARIOS!$M$24)</f>
        <v>0.2</v>
      </c>
      <c r="AH950" s="15">
        <f t="shared" si="1072"/>
        <v>48666.5295422446</v>
      </c>
      <c r="AI950" s="20">
        <f>IFERROR(VLOOKUP($E950,INPUTS!$A$44:$G$103,7,0),SCENARIOS!$N$24)</f>
        <v>0.25</v>
      </c>
      <c r="AJ950" s="15">
        <f t="shared" si="1073"/>
        <v>74012.8430216341</v>
      </c>
      <c r="AL950" t="str">
        <f t="shared" si="1076"/>
        <v>N</v>
      </c>
      <c r="AM950" s="21">
        <f t="shared" si="1077"/>
        <v>296051.372086537</v>
      </c>
    </row>
    <row r="951" ht="15" customHeight="1" spans="1:39">
      <c r="A951" s="24" t="s">
        <v>2701</v>
      </c>
      <c r="B951" s="52" t="s">
        <v>557</v>
      </c>
      <c r="C951" s="52" t="s">
        <v>558</v>
      </c>
      <c r="D951" s="52" t="s">
        <v>929</v>
      </c>
      <c r="E951" s="10" t="s">
        <v>505</v>
      </c>
      <c r="F951" s="52" t="s">
        <v>504</v>
      </c>
      <c r="G951" s="52" t="s">
        <v>173</v>
      </c>
      <c r="H951" s="52" t="s">
        <v>819</v>
      </c>
      <c r="I951" s="52" t="s">
        <v>575</v>
      </c>
      <c r="J951" s="52" t="s">
        <v>173</v>
      </c>
      <c r="K951" s="52" t="s">
        <v>931</v>
      </c>
      <c r="L951" s="53" t="s">
        <v>291</v>
      </c>
      <c r="M951" s="13">
        <v>1507</v>
      </c>
      <c r="N951" s="14">
        <f t="shared" si="1074"/>
        <v>4.12876712328767</v>
      </c>
      <c r="O951" s="15">
        <v>6560</v>
      </c>
      <c r="P951" s="15">
        <f t="shared" si="1116"/>
        <v>9885920</v>
      </c>
      <c r="Q951" s="16">
        <f>IFERROR(VLOOKUP(G951,SCENARIOS!$A$13:$E$18,3,0),0.025)</f>
        <v>0.04</v>
      </c>
      <c r="R951" s="52">
        <f>IFERROR(VLOOKUP(L951,INPUTS!$A$107:$B$120,2,0),0.0082)</f>
        <v>0.0079</v>
      </c>
      <c r="S951" s="52">
        <f t="shared" si="1117"/>
        <v>51.824</v>
      </c>
      <c r="T951" s="15">
        <f t="shared" si="1118"/>
        <v>78098.768</v>
      </c>
      <c r="U951" s="15">
        <f>T951/INPUTS!$B$7*1000</f>
        <v>97623460</v>
      </c>
      <c r="V951" s="15">
        <f>T951*INPUTS!$B$6</f>
        <v>246792.10688</v>
      </c>
      <c r="W951" s="54" t="s">
        <v>521</v>
      </c>
      <c r="X951" s="54" t="s">
        <v>396</v>
      </c>
      <c r="Y951" s="67">
        <f>IFERROR(VLOOKUP(E951,INPUTS!$A$44:$B$103,2,0),0)</f>
        <v>0</v>
      </c>
      <c r="Z951" s="15">
        <f t="shared" si="1070"/>
        <v>0</v>
      </c>
      <c r="AA951" s="20">
        <f>IFERROR(VLOOKUP(E951,INPUTS!$A$44:$C$103,3,0),SCENARIOS!$J$24)</f>
        <v>0.01</v>
      </c>
      <c r="AB951" s="15">
        <f t="shared" ref="AB951:AF951" si="1130">$T951*AA951*(1+$Q951)^AB$2</f>
        <v>950.190927610643</v>
      </c>
      <c r="AC951" s="20">
        <f>IFERROR(VLOOKUP($E951,INPUTS!$A$44:$G$103,4,0),SCENARIOS!$K$24)</f>
        <v>0.05</v>
      </c>
      <c r="AD951" s="15">
        <f t="shared" si="1130"/>
        <v>5780.26274955819</v>
      </c>
      <c r="AE951" s="20">
        <f>IFERROR(VLOOKUP($E951,INPUTS!$A$44:$G$103,5,0),SCENARIOS!$L$24)</f>
        <v>0.1</v>
      </c>
      <c r="AF951" s="15">
        <f t="shared" si="1130"/>
        <v>14065.1469017691</v>
      </c>
      <c r="AG951" s="20">
        <f>IFERROR(VLOOKUP($E951,INPUTS!$A$44:$G$103,6,0),SCENARIOS!$M$24)</f>
        <v>0.2</v>
      </c>
      <c r="AH951" s="15">
        <f t="shared" si="1072"/>
        <v>34224.8036014396</v>
      </c>
      <c r="AI951" s="20">
        <f>IFERROR(VLOOKUP($E951,INPUTS!$A$44:$G$103,7,0),SCENARIOS!$N$24)</f>
        <v>0.25</v>
      </c>
      <c r="AJ951" s="15">
        <f t="shared" si="1073"/>
        <v>52049.6332947019</v>
      </c>
      <c r="AL951" t="str">
        <f t="shared" si="1076"/>
        <v>N</v>
      </c>
      <c r="AM951" s="21">
        <f t="shared" si="1077"/>
        <v>208198.533178807</v>
      </c>
    </row>
    <row r="952" ht="15" customHeight="1" spans="1:39">
      <c r="A952" s="6" t="s">
        <v>2702</v>
      </c>
      <c r="B952" s="52" t="s">
        <v>419</v>
      </c>
      <c r="C952" s="52" t="s">
        <v>420</v>
      </c>
      <c r="D952" s="52" t="s">
        <v>929</v>
      </c>
      <c r="E952" s="10" t="s">
        <v>242</v>
      </c>
      <c r="F952" s="52" t="s">
        <v>421</v>
      </c>
      <c r="G952" s="52" t="s">
        <v>173</v>
      </c>
      <c r="H952" s="52" t="s">
        <v>200</v>
      </c>
      <c r="I952" s="52" t="s">
        <v>391</v>
      </c>
      <c r="J952" s="52" t="s">
        <v>165</v>
      </c>
      <c r="K952" s="52" t="s">
        <v>931</v>
      </c>
      <c r="L952" s="53" t="s">
        <v>291</v>
      </c>
      <c r="M952" s="13">
        <v>1476</v>
      </c>
      <c r="N952" s="14">
        <f t="shared" si="1074"/>
        <v>4.04383561643836</v>
      </c>
      <c r="O952" s="15">
        <v>10160</v>
      </c>
      <c r="P952" s="15">
        <f t="shared" si="1116"/>
        <v>14996160</v>
      </c>
      <c r="Q952" s="16">
        <f>IFERROR(VLOOKUP(G952,SCENARIOS!$A$13:$E$18,3,0),0.025)</f>
        <v>0.04</v>
      </c>
      <c r="R952" s="52">
        <f>IFERROR(VLOOKUP(L952,INPUTS!$A$107:$B$120,2,0),0.0082)</f>
        <v>0.0079</v>
      </c>
      <c r="S952" s="52">
        <f t="shared" si="1117"/>
        <v>80.264</v>
      </c>
      <c r="T952" s="15">
        <f t="shared" si="1118"/>
        <v>118469.664</v>
      </c>
      <c r="U952" s="15">
        <f>T952/INPUTS!$B$7*1000</f>
        <v>148087080</v>
      </c>
      <c r="V952" s="15">
        <f>T952*INPUTS!$B$6</f>
        <v>374364.13824</v>
      </c>
      <c r="W952" s="54" t="s">
        <v>396</v>
      </c>
      <c r="X952" s="54" t="s">
        <v>396</v>
      </c>
      <c r="Y952" s="67">
        <f>IFERROR(VLOOKUP(E952,INPUTS!$A$44:$B$103,2,0),0)</f>
        <v>0</v>
      </c>
      <c r="Z952" s="15">
        <f t="shared" si="1070"/>
        <v>0</v>
      </c>
      <c r="AA952" s="20">
        <f>IFERROR(VLOOKUP(E952,INPUTS!$A$44:$C$103,3,0),SCENARIOS!$J$24)</f>
        <v>0.03</v>
      </c>
      <c r="AB952" s="15">
        <f t="shared" ref="AB952:AF952" si="1131">$T952*AA952*(1+$Q952)^AB$2</f>
        <v>4324.09381655859</v>
      </c>
      <c r="AC952" s="20">
        <f>IFERROR(VLOOKUP($E952,INPUTS!$A$44:$G$103,4,0),SCENARIOS!$K$24)</f>
        <v>0.1</v>
      </c>
      <c r="AD952" s="15">
        <f t="shared" si="1131"/>
        <v>17536.4043072197</v>
      </c>
      <c r="AE952" s="20">
        <f>IFERROR(VLOOKUP($E952,INPUTS!$A$44:$G$103,5,0),SCENARIOS!$L$24)</f>
        <v>0.2</v>
      </c>
      <c r="AF952" s="15">
        <f t="shared" si="1131"/>
        <v>42671.4343960773</v>
      </c>
      <c r="AG952" s="20">
        <f>IFERROR(VLOOKUP($E952,INPUTS!$A$44:$G$103,6,0),SCENARIOS!$M$24)</f>
        <v>0.3</v>
      </c>
      <c r="AH952" s="15">
        <f t="shared" si="1072"/>
        <v>77874.486761338</v>
      </c>
      <c r="AI952" s="20">
        <f>IFERROR(VLOOKUP($E952,INPUTS!$A$44:$G$103,7,0),SCENARIOS!$N$24)</f>
        <v>0.4</v>
      </c>
      <c r="AJ952" s="15">
        <f t="shared" si="1073"/>
        <v>126328.293788123</v>
      </c>
      <c r="AL952" t="str">
        <f t="shared" si="1076"/>
        <v>Y</v>
      </c>
      <c r="AM952" s="21">
        <f t="shared" si="1077"/>
        <v>315820.734470308</v>
      </c>
    </row>
    <row r="953" ht="15" customHeight="1" spans="1:39">
      <c r="A953" s="24" t="s">
        <v>2703</v>
      </c>
      <c r="B953" s="52" t="s">
        <v>419</v>
      </c>
      <c r="C953" s="52" t="s">
        <v>420</v>
      </c>
      <c r="D953" s="52" t="s">
        <v>929</v>
      </c>
      <c r="E953" s="10" t="s">
        <v>242</v>
      </c>
      <c r="F953" s="52" t="s">
        <v>421</v>
      </c>
      <c r="G953" s="52" t="s">
        <v>173</v>
      </c>
      <c r="H953" s="52" t="s">
        <v>203</v>
      </c>
      <c r="I953" s="52" t="s">
        <v>399</v>
      </c>
      <c r="J953" s="52" t="s">
        <v>165</v>
      </c>
      <c r="K953" s="52" t="s">
        <v>931</v>
      </c>
      <c r="L953" s="53" t="s">
        <v>291</v>
      </c>
      <c r="M953" s="13">
        <v>984</v>
      </c>
      <c r="N953" s="14">
        <f t="shared" si="1074"/>
        <v>2.6958904109589</v>
      </c>
      <c r="O953" s="15">
        <v>10730</v>
      </c>
      <c r="P953" s="15">
        <f t="shared" si="1116"/>
        <v>10558320</v>
      </c>
      <c r="Q953" s="16">
        <f>IFERROR(VLOOKUP(G953,SCENARIOS!$A$13:$E$18,3,0),0.025)</f>
        <v>0.04</v>
      </c>
      <c r="R953" s="52">
        <f>IFERROR(VLOOKUP(L953,INPUTS!$A$107:$B$120,2,0),0.0082)</f>
        <v>0.0079</v>
      </c>
      <c r="S953" s="52">
        <f t="shared" si="1117"/>
        <v>84.767</v>
      </c>
      <c r="T953" s="15">
        <f t="shared" si="1118"/>
        <v>83410.728</v>
      </c>
      <c r="U953" s="15">
        <f>T953/INPUTS!$B$7*1000</f>
        <v>104263410</v>
      </c>
      <c r="V953" s="15">
        <f>T953*INPUTS!$B$6</f>
        <v>263577.90048</v>
      </c>
      <c r="W953" s="54" t="s">
        <v>396</v>
      </c>
      <c r="X953" s="54" t="s">
        <v>396</v>
      </c>
      <c r="Y953" s="67">
        <f>IFERROR(VLOOKUP(E953,INPUTS!$A$44:$B$103,2,0),0)</f>
        <v>0</v>
      </c>
      <c r="Z953" s="15">
        <f t="shared" si="1070"/>
        <v>0</v>
      </c>
      <c r="AA953" s="20">
        <f>IFERROR(VLOOKUP(E953,INPUTS!$A$44:$C$103,3,0),SCENARIOS!$J$24)</f>
        <v>0.03</v>
      </c>
      <c r="AB953" s="15">
        <f t="shared" ref="AB953:AF953" si="1132">$T953*AA953*(1+$Q953)^AB$2</f>
        <v>3044.45712937491</v>
      </c>
      <c r="AC953" s="20">
        <f>IFERROR(VLOOKUP($E953,INPUTS!$A$44:$G$103,4,0),SCENARIOS!$K$24)</f>
        <v>0.1</v>
      </c>
      <c r="AD953" s="15">
        <f t="shared" si="1132"/>
        <v>12346.8253422879</v>
      </c>
      <c r="AE953" s="20">
        <f>IFERROR(VLOOKUP($E953,INPUTS!$A$44:$G$103,5,0),SCENARIOS!$L$24)</f>
        <v>0.2</v>
      </c>
      <c r="AF953" s="15">
        <f t="shared" si="1132"/>
        <v>30043.6017762408</v>
      </c>
      <c r="AG953" s="20">
        <f>IFERROR(VLOOKUP($E953,INPUTS!$A$44:$G$103,6,0),SCENARIOS!$M$24)</f>
        <v>0.3</v>
      </c>
      <c r="AH953" s="15">
        <f t="shared" si="1072"/>
        <v>54828.9529494197</v>
      </c>
      <c r="AI953" s="20">
        <f>IFERROR(VLOOKUP($E953,INPUTS!$A$44:$G$103,7,0),SCENARIOS!$N$24)</f>
        <v>0.4</v>
      </c>
      <c r="AJ953" s="15">
        <f t="shared" si="1073"/>
        <v>88943.7396552861</v>
      </c>
      <c r="AL953" t="str">
        <f t="shared" si="1076"/>
        <v>Y</v>
      </c>
      <c r="AM953" s="21">
        <f t="shared" si="1077"/>
        <v>222359.349138215</v>
      </c>
    </row>
    <row r="954" ht="15" customHeight="1" spans="1:39">
      <c r="A954" s="6" t="s">
        <v>2704</v>
      </c>
      <c r="B954" s="52" t="s">
        <v>419</v>
      </c>
      <c r="C954" s="52" t="s">
        <v>420</v>
      </c>
      <c r="D954" s="52" t="s">
        <v>929</v>
      </c>
      <c r="E954" s="10" t="s">
        <v>242</v>
      </c>
      <c r="F954" s="52" t="s">
        <v>421</v>
      </c>
      <c r="G954" s="52" t="s">
        <v>173</v>
      </c>
      <c r="H954" s="52" t="s">
        <v>204</v>
      </c>
      <c r="I954" s="52" t="s">
        <v>405</v>
      </c>
      <c r="J954" s="52" t="s">
        <v>165</v>
      </c>
      <c r="K954" s="52" t="s">
        <v>931</v>
      </c>
      <c r="L954" s="53" t="s">
        <v>291</v>
      </c>
      <c r="M954" s="13">
        <v>984</v>
      </c>
      <c r="N954" s="14">
        <f t="shared" si="1074"/>
        <v>2.6958904109589</v>
      </c>
      <c r="O954" s="15">
        <v>10340</v>
      </c>
      <c r="P954" s="15">
        <f t="shared" si="1116"/>
        <v>10174560</v>
      </c>
      <c r="Q954" s="16">
        <f>IFERROR(VLOOKUP(G954,SCENARIOS!$A$13:$E$18,3,0),0.025)</f>
        <v>0.04</v>
      </c>
      <c r="R954" s="52">
        <f>IFERROR(VLOOKUP(L954,INPUTS!$A$107:$B$120,2,0),0.0082)</f>
        <v>0.0079</v>
      </c>
      <c r="S954" s="52">
        <f t="shared" si="1117"/>
        <v>81.686</v>
      </c>
      <c r="T954" s="15">
        <f t="shared" si="1118"/>
        <v>80379.024</v>
      </c>
      <c r="U954" s="15">
        <f>T954/INPUTS!$B$7*1000</f>
        <v>100473780</v>
      </c>
      <c r="V954" s="15">
        <f>T954*INPUTS!$B$6</f>
        <v>253997.71584</v>
      </c>
      <c r="W954" s="54" t="s">
        <v>396</v>
      </c>
      <c r="X954" s="54" t="s">
        <v>396</v>
      </c>
      <c r="Y954" s="67">
        <f>IFERROR(VLOOKUP(E954,INPUTS!$A$44:$B$103,2,0),0)</f>
        <v>0</v>
      </c>
      <c r="Z954" s="15">
        <f t="shared" si="1070"/>
        <v>0</v>
      </c>
      <c r="AA954" s="20">
        <f>IFERROR(VLOOKUP(E954,INPUTS!$A$44:$C$103,3,0),SCENARIOS!$J$24)</f>
        <v>0.03</v>
      </c>
      <c r="AB954" s="15">
        <f t="shared" ref="AB954:AF954" si="1133">$T954*AA954*(1+$Q954)^AB$2</f>
        <v>2933.80118525038</v>
      </c>
      <c r="AC954" s="20">
        <f>IFERROR(VLOOKUP($E954,INPUTS!$A$44:$G$103,4,0),SCENARIOS!$K$24)</f>
        <v>0.1</v>
      </c>
      <c r="AD954" s="15">
        <f t="shared" si="1133"/>
        <v>11898.0590903314</v>
      </c>
      <c r="AE954" s="20">
        <f>IFERROR(VLOOKUP($E954,INPUTS!$A$44:$G$103,5,0),SCENARIOS!$L$24)</f>
        <v>0.2</v>
      </c>
      <c r="AF954" s="15">
        <f t="shared" si="1133"/>
        <v>28951.6162503569</v>
      </c>
      <c r="AG954" s="20">
        <f>IFERROR(VLOOKUP($E954,INPUTS!$A$44:$G$103,6,0),SCENARIOS!$M$24)</f>
        <v>0.3</v>
      </c>
      <c r="AH954" s="15">
        <f t="shared" si="1072"/>
        <v>52836.1019102516</v>
      </c>
      <c r="AI954" s="20">
        <f>IFERROR(VLOOKUP($E954,INPUTS!$A$44:$G$103,7,0),SCENARIOS!$N$24)</f>
        <v>0.4</v>
      </c>
      <c r="AJ954" s="15">
        <f t="shared" si="1073"/>
        <v>85710.9289874798</v>
      </c>
      <c r="AL954" t="str">
        <f t="shared" si="1076"/>
        <v>Y</v>
      </c>
      <c r="AM954" s="21">
        <f t="shared" si="1077"/>
        <v>214277.3224687</v>
      </c>
    </row>
    <row r="955" ht="15" customHeight="1" spans="1:39">
      <c r="A955" s="24" t="s">
        <v>2705</v>
      </c>
      <c r="B955" s="52" t="s">
        <v>419</v>
      </c>
      <c r="C955" s="52" t="s">
        <v>420</v>
      </c>
      <c r="D955" s="52" t="s">
        <v>929</v>
      </c>
      <c r="E955" s="10" t="s">
        <v>242</v>
      </c>
      <c r="F955" s="52" t="s">
        <v>421</v>
      </c>
      <c r="G955" s="52" t="s">
        <v>173</v>
      </c>
      <c r="H955" s="52" t="s">
        <v>1988</v>
      </c>
      <c r="I955" s="52" t="s">
        <v>600</v>
      </c>
      <c r="J955" s="52" t="s">
        <v>165</v>
      </c>
      <c r="K955" s="52" t="s">
        <v>931</v>
      </c>
      <c r="L955" s="53" t="s">
        <v>291</v>
      </c>
      <c r="M955" s="13">
        <v>492</v>
      </c>
      <c r="N955" s="14">
        <f t="shared" si="1074"/>
        <v>1.34794520547945</v>
      </c>
      <c r="O955" s="15">
        <v>10225</v>
      </c>
      <c r="P955" s="15">
        <f t="shared" si="1116"/>
        <v>5030700</v>
      </c>
      <c r="Q955" s="16">
        <f>IFERROR(VLOOKUP(G955,SCENARIOS!$A$13:$E$18,3,0),0.025)</f>
        <v>0.04</v>
      </c>
      <c r="R955" s="52">
        <f>IFERROR(VLOOKUP(L955,INPUTS!$A$107:$B$120,2,0),0.0082)</f>
        <v>0.0079</v>
      </c>
      <c r="S955" s="52">
        <f t="shared" si="1117"/>
        <v>80.7775</v>
      </c>
      <c r="T955" s="15">
        <f t="shared" si="1118"/>
        <v>39742.53</v>
      </c>
      <c r="U955" s="15">
        <f>T955/INPUTS!$B$7*1000</f>
        <v>49678162.5</v>
      </c>
      <c r="V955" s="15">
        <f>T955*INPUTS!$B$6</f>
        <v>125586.3948</v>
      </c>
      <c r="W955" s="54" t="s">
        <v>396</v>
      </c>
      <c r="X955" s="54" t="s">
        <v>396</v>
      </c>
      <c r="Y955" s="67">
        <f>IFERROR(VLOOKUP(E955,INPUTS!$A$44:$B$103,2,0),0)</f>
        <v>0</v>
      </c>
      <c r="Z955" s="15">
        <f t="shared" si="1070"/>
        <v>0</v>
      </c>
      <c r="AA955" s="20">
        <f>IFERROR(VLOOKUP(E955,INPUTS!$A$44:$C$103,3,0),SCENARIOS!$J$24)</f>
        <v>0.03</v>
      </c>
      <c r="AB955" s="15">
        <f t="shared" ref="AB955:AF955" si="1134">$T955*AA955*(1+$Q955)^AB$2</f>
        <v>1450.58593419657</v>
      </c>
      <c r="AC955" s="20">
        <f>IFERROR(VLOOKUP($E955,INPUTS!$A$44:$G$103,4,0),SCENARIOS!$K$24)</f>
        <v>0.1</v>
      </c>
      <c r="AD955" s="15">
        <f t="shared" si="1134"/>
        <v>5882.86529006959</v>
      </c>
      <c r="AE955" s="20">
        <f>IFERROR(VLOOKUP($E955,INPUTS!$A$44:$G$103,5,0),SCENARIOS!$L$24)</f>
        <v>0.2</v>
      </c>
      <c r="AF955" s="15">
        <f t="shared" si="1134"/>
        <v>14314.8102591828</v>
      </c>
      <c r="AG955" s="20">
        <f>IFERROR(VLOOKUP($E955,INPUTS!$A$44:$G$103,6,0),SCENARIOS!$M$24)</f>
        <v>0.3</v>
      </c>
      <c r="AH955" s="15">
        <f t="shared" si="1072"/>
        <v>26124.23317371</v>
      </c>
      <c r="AI955" s="20">
        <f>IFERROR(VLOOKUP($E955,INPUTS!$A$44:$G$103,7,0),SCENARIOS!$N$24)</f>
        <v>0.4</v>
      </c>
      <c r="AJ955" s="15">
        <f t="shared" si="1073"/>
        <v>42378.8321516915</v>
      </c>
      <c r="AL955" t="str">
        <f t="shared" si="1076"/>
        <v>N</v>
      </c>
      <c r="AM955" s="21">
        <f t="shared" si="1077"/>
        <v>105947.080379229</v>
      </c>
    </row>
    <row r="956" ht="15" customHeight="1" spans="1:39">
      <c r="A956" s="6" t="s">
        <v>2706</v>
      </c>
      <c r="B956" s="52" t="s">
        <v>419</v>
      </c>
      <c r="C956" s="52" t="s">
        <v>420</v>
      </c>
      <c r="D956" s="52" t="s">
        <v>929</v>
      </c>
      <c r="E956" s="10" t="s">
        <v>242</v>
      </c>
      <c r="F956" s="52" t="s">
        <v>421</v>
      </c>
      <c r="G956" s="52" t="s">
        <v>173</v>
      </c>
      <c r="H956" s="52" t="s">
        <v>228</v>
      </c>
      <c r="I956" s="52" t="s">
        <v>938</v>
      </c>
      <c r="J956" s="52" t="s">
        <v>165</v>
      </c>
      <c r="K956" s="52" t="s">
        <v>931</v>
      </c>
      <c r="L956" s="53" t="s">
        <v>291</v>
      </c>
      <c r="M956" s="13">
        <v>492</v>
      </c>
      <c r="N956" s="14">
        <f t="shared" si="1074"/>
        <v>1.34794520547945</v>
      </c>
      <c r="O956" s="15">
        <v>10870</v>
      </c>
      <c r="P956" s="15">
        <f t="shared" si="1116"/>
        <v>5348040</v>
      </c>
      <c r="Q956" s="16">
        <f>IFERROR(VLOOKUP(G956,SCENARIOS!$A$13:$E$18,3,0),0.025)</f>
        <v>0.04</v>
      </c>
      <c r="R956" s="52">
        <f>IFERROR(VLOOKUP(L956,INPUTS!$A$107:$B$120,2,0),0.0082)</f>
        <v>0.0079</v>
      </c>
      <c r="S956" s="52">
        <f t="shared" si="1117"/>
        <v>85.873</v>
      </c>
      <c r="T956" s="15">
        <f t="shared" si="1118"/>
        <v>42249.516</v>
      </c>
      <c r="U956" s="15">
        <f>T956/INPUTS!$B$7*1000</f>
        <v>52811895</v>
      </c>
      <c r="V956" s="15">
        <f>T956*INPUTS!$B$6</f>
        <v>133508.47056</v>
      </c>
      <c r="W956" s="54" t="s">
        <v>396</v>
      </c>
      <c r="X956" s="54" t="s">
        <v>396</v>
      </c>
      <c r="Y956" s="67">
        <f>IFERROR(VLOOKUP(E956,INPUTS!$A$44:$B$103,2,0),0)</f>
        <v>0</v>
      </c>
      <c r="Z956" s="15">
        <f t="shared" si="1070"/>
        <v>0</v>
      </c>
      <c r="AA956" s="20">
        <f>IFERROR(VLOOKUP(E956,INPUTS!$A$44:$C$103,3,0),SCENARIOS!$J$24)</f>
        <v>0.03</v>
      </c>
      <c r="AB956" s="15">
        <f t="shared" ref="AB956:AF956" si="1135">$T956*AA956*(1+$Q956)^AB$2</f>
        <v>1542.08988799186</v>
      </c>
      <c r="AC956" s="20">
        <f>IFERROR(VLOOKUP($E956,INPUTS!$A$44:$G$103,4,0),SCENARIOS!$K$24)</f>
        <v>0.1</v>
      </c>
      <c r="AD956" s="15">
        <f t="shared" si="1135"/>
        <v>6253.96045995662</v>
      </c>
      <c r="AE956" s="20">
        <f>IFERROR(VLOOKUP($E956,INPUTS!$A$44:$G$103,5,0),SCENARIOS!$L$24)</f>
        <v>0.2</v>
      </c>
      <c r="AF956" s="15">
        <f t="shared" si="1135"/>
        <v>15217.7982902021</v>
      </c>
      <c r="AG956" s="20">
        <f>IFERROR(VLOOKUP($E956,INPUTS!$A$44:$G$103,6,0),SCENARIOS!$M$24)</f>
        <v>0.3</v>
      </c>
      <c r="AH956" s="15">
        <f t="shared" si="1072"/>
        <v>27772.1676868682</v>
      </c>
      <c r="AI956" s="20">
        <f>IFERROR(VLOOKUP($E956,INPUTS!$A$44:$G$103,7,0),SCENARIOS!$N$24)</f>
        <v>0.4</v>
      </c>
      <c r="AJ956" s="15">
        <f t="shared" si="1073"/>
        <v>45052.1178962237</v>
      </c>
      <c r="AL956" t="str">
        <f t="shared" si="1076"/>
        <v>N</v>
      </c>
      <c r="AM956" s="21">
        <f t="shared" si="1077"/>
        <v>112630.294740559</v>
      </c>
    </row>
    <row r="957" ht="15" customHeight="1" spans="1:39">
      <c r="A957" s="24" t="s">
        <v>2707</v>
      </c>
      <c r="B957" s="52" t="s">
        <v>419</v>
      </c>
      <c r="C957" s="52" t="s">
        <v>420</v>
      </c>
      <c r="D957" s="52" t="s">
        <v>929</v>
      </c>
      <c r="E957" s="10" t="s">
        <v>242</v>
      </c>
      <c r="F957" s="52" t="s">
        <v>421</v>
      </c>
      <c r="G957" s="52" t="s">
        <v>173</v>
      </c>
      <c r="H957" s="52" t="s">
        <v>248</v>
      </c>
      <c r="I957" s="52" t="s">
        <v>930</v>
      </c>
      <c r="J957" s="52" t="s">
        <v>169</v>
      </c>
      <c r="K957" s="52" t="s">
        <v>931</v>
      </c>
      <c r="L957" s="53" t="s">
        <v>293</v>
      </c>
      <c r="M957" s="13">
        <v>1476</v>
      </c>
      <c r="N957" s="14">
        <f t="shared" si="1074"/>
        <v>4.04383561643836</v>
      </c>
      <c r="O957" s="15">
        <v>14100</v>
      </c>
      <c r="P957" s="15">
        <f t="shared" si="1116"/>
        <v>20811600</v>
      </c>
      <c r="Q957" s="16">
        <f>IFERROR(VLOOKUP(G957,SCENARIOS!$A$13:$E$18,3,0),0.025)</f>
        <v>0.04</v>
      </c>
      <c r="R957" s="52">
        <f>IFERROR(VLOOKUP(L957,INPUTS!$A$107:$B$120,2,0),0.0082)</f>
        <v>0.0079</v>
      </c>
      <c r="S957" s="52">
        <f t="shared" si="1117"/>
        <v>111.39</v>
      </c>
      <c r="T957" s="15">
        <f t="shared" si="1118"/>
        <v>164411.64</v>
      </c>
      <c r="U957" s="15">
        <f>T957/INPUTS!$B$7*1000</f>
        <v>205514550</v>
      </c>
      <c r="V957" s="15">
        <f>T957*INPUTS!$B$6</f>
        <v>519540.7824</v>
      </c>
      <c r="W957" s="54" t="s">
        <v>396</v>
      </c>
      <c r="X957" s="54" t="s">
        <v>396</v>
      </c>
      <c r="Y957" s="67">
        <f>IFERROR(VLOOKUP(E957,INPUTS!$A$44:$B$103,2,0),0)</f>
        <v>0</v>
      </c>
      <c r="Z957" s="15">
        <f t="shared" si="1070"/>
        <v>0</v>
      </c>
      <c r="AA957" s="20">
        <f>IFERROR(VLOOKUP(E957,INPUTS!$A$44:$C$103,3,0),SCENARIOS!$J$24)</f>
        <v>0.03</v>
      </c>
      <c r="AB957" s="15">
        <f t="shared" ref="AB957:AF957" si="1136">$T957*AA957*(1+$Q957)^AB$2</f>
        <v>6000.95696983032</v>
      </c>
      <c r="AC957" s="20">
        <f>IFERROR(VLOOKUP($E957,INPUTS!$A$44:$G$103,4,0),SCENARIOS!$K$24)</f>
        <v>0.1</v>
      </c>
      <c r="AD957" s="15">
        <f t="shared" si="1136"/>
        <v>24336.9390484052</v>
      </c>
      <c r="AE957" s="20">
        <f>IFERROR(VLOOKUP($E957,INPUTS!$A$44:$G$103,5,0),SCENARIOS!$L$24)</f>
        <v>0.2</v>
      </c>
      <c r="AF957" s="15">
        <f t="shared" si="1136"/>
        <v>59219.2150575482</v>
      </c>
      <c r="AG957" s="20">
        <f>IFERROR(VLOOKUP($E957,INPUTS!$A$44:$G$103,6,0),SCENARIOS!$M$24)</f>
        <v>0.3</v>
      </c>
      <c r="AH957" s="15">
        <f t="shared" si="1072"/>
        <v>108073.844816424</v>
      </c>
      <c r="AI957" s="20">
        <f>IFERROR(VLOOKUP($E957,INPUTS!$A$44:$G$103,7,0),SCENARIOS!$N$24)</f>
        <v>0.4</v>
      </c>
      <c r="AJ957" s="15">
        <f t="shared" si="1073"/>
        <v>175317.809292572</v>
      </c>
      <c r="AL957" t="str">
        <f t="shared" si="1076"/>
        <v>Y</v>
      </c>
      <c r="AM957" s="21">
        <f t="shared" si="1077"/>
        <v>438294.523231431</v>
      </c>
    </row>
    <row r="958" ht="15" customHeight="1" spans="1:39">
      <c r="A958" s="6" t="s">
        <v>2708</v>
      </c>
      <c r="B958" s="52" t="s">
        <v>419</v>
      </c>
      <c r="C958" s="52" t="s">
        <v>420</v>
      </c>
      <c r="D958" s="52" t="s">
        <v>929</v>
      </c>
      <c r="E958" s="10" t="s">
        <v>242</v>
      </c>
      <c r="F958" s="52" t="s">
        <v>421</v>
      </c>
      <c r="G958" s="52" t="s">
        <v>173</v>
      </c>
      <c r="H958" s="52" t="s">
        <v>252</v>
      </c>
      <c r="I958" s="52" t="s">
        <v>930</v>
      </c>
      <c r="J958" s="52" t="s">
        <v>169</v>
      </c>
      <c r="K958" s="52" t="s">
        <v>931</v>
      </c>
      <c r="L958" s="53" t="s">
        <v>291</v>
      </c>
      <c r="M958" s="13">
        <v>984</v>
      </c>
      <c r="N958" s="14">
        <f t="shared" si="1074"/>
        <v>2.6958904109589</v>
      </c>
      <c r="O958" s="15">
        <v>13600</v>
      </c>
      <c r="P958" s="15">
        <f t="shared" si="1116"/>
        <v>13382400</v>
      </c>
      <c r="Q958" s="16">
        <f>IFERROR(VLOOKUP(G958,SCENARIOS!$A$13:$E$18,3,0),0.025)</f>
        <v>0.04</v>
      </c>
      <c r="R958" s="52">
        <f>IFERROR(VLOOKUP(L958,INPUTS!$A$107:$B$120,2,0),0.0082)</f>
        <v>0.0079</v>
      </c>
      <c r="S958" s="52">
        <f t="shared" si="1117"/>
        <v>107.44</v>
      </c>
      <c r="T958" s="15">
        <f t="shared" si="1118"/>
        <v>105720.96</v>
      </c>
      <c r="U958" s="15">
        <f>T958/INPUTS!$B$7*1000</f>
        <v>132151200</v>
      </c>
      <c r="V958" s="15">
        <f>T958*INPUTS!$B$6</f>
        <v>334078.2336</v>
      </c>
      <c r="W958" s="54" t="s">
        <v>396</v>
      </c>
      <c r="X958" s="54" t="s">
        <v>396</v>
      </c>
      <c r="Y958" s="67">
        <f>IFERROR(VLOOKUP(E958,INPUTS!$A$44:$B$103,2,0),0)</f>
        <v>0</v>
      </c>
      <c r="Z958" s="15">
        <f t="shared" si="1070"/>
        <v>0</v>
      </c>
      <c r="AA958" s="20">
        <f>IFERROR(VLOOKUP(E958,INPUTS!$A$44:$C$103,3,0),SCENARIOS!$J$24)</f>
        <v>0.03</v>
      </c>
      <c r="AB958" s="15">
        <f t="shared" ref="AB958:AF958" si="1137">$T958*AA958*(1+$Q958)^AB$2</f>
        <v>3858.77138485543</v>
      </c>
      <c r="AC958" s="20">
        <f>IFERROR(VLOOKUP($E958,INPUTS!$A$44:$G$103,4,0),SCENARIOS!$K$24)</f>
        <v>0.1</v>
      </c>
      <c r="AD958" s="15">
        <f t="shared" si="1137"/>
        <v>15649.2846836081</v>
      </c>
      <c r="AE958" s="20">
        <f>IFERROR(VLOOKUP($E958,INPUTS!$A$44:$G$103,5,0),SCENARIOS!$L$24)</f>
        <v>0.2</v>
      </c>
      <c r="AF958" s="15">
        <f t="shared" si="1137"/>
        <v>38079.4952615913</v>
      </c>
      <c r="AG958" s="20">
        <f>IFERROR(VLOOKUP($E958,INPUTS!$A$44:$G$103,6,0),SCENARIOS!$M$24)</f>
        <v>0.3</v>
      </c>
      <c r="AH958" s="15">
        <f t="shared" si="1072"/>
        <v>69494.2926479132</v>
      </c>
      <c r="AI958" s="20">
        <f>IFERROR(VLOOKUP($E958,INPUTS!$A$44:$G$103,7,0),SCENARIOS!$N$24)</f>
        <v>0.4</v>
      </c>
      <c r="AJ958" s="15">
        <f t="shared" si="1073"/>
        <v>112733.910467091</v>
      </c>
      <c r="AL958" t="str">
        <f t="shared" si="1076"/>
        <v>Y</v>
      </c>
      <c r="AM958" s="21">
        <f t="shared" si="1077"/>
        <v>281834.776167729</v>
      </c>
    </row>
    <row r="959" ht="15" customHeight="1" spans="1:39">
      <c r="A959" s="24" t="s">
        <v>2709</v>
      </c>
      <c r="B959" s="52" t="s">
        <v>419</v>
      </c>
      <c r="C959" s="52" t="s">
        <v>420</v>
      </c>
      <c r="D959" s="52" t="s">
        <v>929</v>
      </c>
      <c r="E959" s="10" t="s">
        <v>242</v>
      </c>
      <c r="F959" s="52" t="s">
        <v>421</v>
      </c>
      <c r="G959" s="52" t="s">
        <v>173</v>
      </c>
      <c r="H959" s="52" t="s">
        <v>255</v>
      </c>
      <c r="I959" s="52" t="s">
        <v>930</v>
      </c>
      <c r="J959" s="52" t="s">
        <v>169</v>
      </c>
      <c r="K959" s="52" t="s">
        <v>931</v>
      </c>
      <c r="L959" s="53" t="s">
        <v>293</v>
      </c>
      <c r="M959" s="13">
        <v>984</v>
      </c>
      <c r="N959" s="14">
        <f t="shared" si="1074"/>
        <v>2.6958904109589</v>
      </c>
      <c r="O959" s="15">
        <v>15350</v>
      </c>
      <c r="P959" s="15">
        <f t="shared" si="1116"/>
        <v>15104400</v>
      </c>
      <c r="Q959" s="16">
        <f>IFERROR(VLOOKUP(G959,SCENARIOS!$A$13:$E$18,3,0),0.025)</f>
        <v>0.04</v>
      </c>
      <c r="R959" s="52">
        <f>IFERROR(VLOOKUP(L959,INPUTS!$A$107:$B$120,2,0),0.0082)</f>
        <v>0.0079</v>
      </c>
      <c r="S959" s="52">
        <f t="shared" si="1117"/>
        <v>121.265</v>
      </c>
      <c r="T959" s="15">
        <f t="shared" si="1118"/>
        <v>119324.76</v>
      </c>
      <c r="U959" s="15">
        <f>T959/INPUTS!$B$7*1000</f>
        <v>149155950</v>
      </c>
      <c r="V959" s="15">
        <f>T959*INPUTS!$B$6</f>
        <v>377066.2416</v>
      </c>
      <c r="W959" s="54" t="s">
        <v>396</v>
      </c>
      <c r="X959" s="54" t="s">
        <v>396</v>
      </c>
      <c r="Y959" s="67">
        <f>IFERROR(VLOOKUP(E959,INPUTS!$A$44:$B$103,2,0),0)</f>
        <v>0</v>
      </c>
      <c r="Z959" s="15">
        <f t="shared" si="1070"/>
        <v>0</v>
      </c>
      <c r="AA959" s="20">
        <f>IFERROR(VLOOKUP(E959,INPUTS!$A$44:$C$103,3,0),SCENARIOS!$J$24)</f>
        <v>0.03</v>
      </c>
      <c r="AB959" s="15">
        <f t="shared" ref="AB959:AF959" si="1138">$T959*AA959*(1+$Q959)^AB$2</f>
        <v>4355.3044674655</v>
      </c>
      <c r="AC959" s="20">
        <f>IFERROR(VLOOKUP($E959,INPUTS!$A$44:$G$103,4,0),SCENARIOS!$K$24)</f>
        <v>0.1</v>
      </c>
      <c r="AD959" s="15">
        <f t="shared" si="1138"/>
        <v>17662.9794039253</v>
      </c>
      <c r="AE959" s="20">
        <f>IFERROR(VLOOKUP($E959,INPUTS!$A$44:$G$103,5,0),SCENARIOS!$L$24)</f>
        <v>0.2</v>
      </c>
      <c r="AF959" s="15">
        <f t="shared" si="1138"/>
        <v>42979.4303136343</v>
      </c>
      <c r="AG959" s="20">
        <f>IFERROR(VLOOKUP($E959,INPUTS!$A$44:$G$103,6,0),SCENARIOS!$M$24)</f>
        <v>0.3</v>
      </c>
      <c r="AH959" s="15">
        <f t="shared" si="1072"/>
        <v>78436.5729518726</v>
      </c>
      <c r="AI959" s="20">
        <f>IFERROR(VLOOKUP($E959,INPUTS!$A$44:$G$103,7,0),SCENARIOS!$N$24)</f>
        <v>0.4</v>
      </c>
      <c r="AJ959" s="15">
        <f t="shared" si="1073"/>
        <v>127240.112181607</v>
      </c>
      <c r="AL959" t="str">
        <f t="shared" si="1076"/>
        <v>N</v>
      </c>
      <c r="AM959" s="21">
        <f t="shared" si="1077"/>
        <v>318100.280454017</v>
      </c>
    </row>
    <row r="960" ht="15" customHeight="1" spans="1:39">
      <c r="A960" s="6" t="s">
        <v>2710</v>
      </c>
      <c r="B960" s="52" t="s">
        <v>419</v>
      </c>
      <c r="C960" s="52" t="s">
        <v>420</v>
      </c>
      <c r="D960" s="52" t="s">
        <v>929</v>
      </c>
      <c r="E960" s="10" t="s">
        <v>242</v>
      </c>
      <c r="F960" s="52" t="s">
        <v>421</v>
      </c>
      <c r="G960" s="52" t="s">
        <v>173</v>
      </c>
      <c r="H960" s="52" t="s">
        <v>249</v>
      </c>
      <c r="I960" s="52" t="s">
        <v>930</v>
      </c>
      <c r="J960" s="52" t="s">
        <v>169</v>
      </c>
      <c r="K960" s="52" t="s">
        <v>931</v>
      </c>
      <c r="L960" s="53" t="s">
        <v>293</v>
      </c>
      <c r="M960" s="13">
        <v>492</v>
      </c>
      <c r="N960" s="14">
        <f t="shared" si="1074"/>
        <v>1.34794520547945</v>
      </c>
      <c r="O960" s="15">
        <v>15000</v>
      </c>
      <c r="P960" s="15">
        <f t="shared" si="1116"/>
        <v>7380000</v>
      </c>
      <c r="Q960" s="16">
        <f>IFERROR(VLOOKUP(G960,SCENARIOS!$A$13:$E$18,3,0),0.025)</f>
        <v>0.04</v>
      </c>
      <c r="R960" s="52">
        <f>IFERROR(VLOOKUP(L960,INPUTS!$A$107:$B$120,2,0),0.0082)</f>
        <v>0.0079</v>
      </c>
      <c r="S960" s="52">
        <f t="shared" si="1117"/>
        <v>118.5</v>
      </c>
      <c r="T960" s="15">
        <f t="shared" si="1118"/>
        <v>58302</v>
      </c>
      <c r="U960" s="15">
        <f>T960/INPUTS!$B$7*1000</f>
        <v>72877500</v>
      </c>
      <c r="V960" s="15">
        <f>T960*INPUTS!$B$6</f>
        <v>184234.32</v>
      </c>
      <c r="W960" s="54" t="s">
        <v>396</v>
      </c>
      <c r="X960" s="54" t="s">
        <v>396</v>
      </c>
      <c r="Y960" s="67">
        <f>IFERROR(VLOOKUP(E960,INPUTS!$A$44:$B$103,2,0),0)</f>
        <v>0</v>
      </c>
      <c r="Z960" s="15">
        <f t="shared" si="1070"/>
        <v>0</v>
      </c>
      <c r="AA960" s="20">
        <f>IFERROR(VLOOKUP(E960,INPUTS!$A$44:$C$103,3,0),SCENARIOS!$J$24)</f>
        <v>0.03</v>
      </c>
      <c r="AB960" s="15">
        <f t="shared" ref="AB960:AF960" si="1139">$T960*AA960*(1+$Q960)^AB$2</f>
        <v>2127.99892547174</v>
      </c>
      <c r="AC960" s="20">
        <f>IFERROR(VLOOKUP($E960,INPUTS!$A$44:$G$103,4,0),SCENARIOS!$K$24)</f>
        <v>0.1</v>
      </c>
      <c r="AD960" s="15">
        <f t="shared" si="1139"/>
        <v>8630.12022993093</v>
      </c>
      <c r="AE960" s="20">
        <f>IFERROR(VLOOKUP($E960,INPUTS!$A$44:$G$103,5,0),SCENARIOS!$L$24)</f>
        <v>0.2</v>
      </c>
      <c r="AF960" s="15">
        <f t="shared" si="1139"/>
        <v>20999.7216516129</v>
      </c>
      <c r="AG960" s="20">
        <f>IFERROR(VLOOKUP($E960,INPUTS!$A$44:$G$103,6,0),SCENARIOS!$M$24)</f>
        <v>0.3</v>
      </c>
      <c r="AH960" s="15">
        <f t="shared" si="1072"/>
        <v>38324.0584455404</v>
      </c>
      <c r="AI960" s="20">
        <f>IFERROR(VLOOKUP($E960,INPUTS!$A$44:$G$103,7,0),SCENARIOS!$N$24)</f>
        <v>0.4</v>
      </c>
      <c r="AJ960" s="15">
        <f t="shared" si="1073"/>
        <v>62169.4359193519</v>
      </c>
      <c r="AL960" t="str">
        <f t="shared" si="1076"/>
        <v>N</v>
      </c>
      <c r="AM960" s="21">
        <f t="shared" si="1077"/>
        <v>155423.58979838</v>
      </c>
    </row>
    <row r="961" ht="15" customHeight="1" spans="1:39">
      <c r="A961" s="24" t="s">
        <v>2711</v>
      </c>
      <c r="B961" s="52" t="s">
        <v>419</v>
      </c>
      <c r="C961" s="52" t="s">
        <v>420</v>
      </c>
      <c r="D961" s="52" t="s">
        <v>929</v>
      </c>
      <c r="E961" s="10" t="s">
        <v>242</v>
      </c>
      <c r="F961" s="52" t="s">
        <v>421</v>
      </c>
      <c r="G961" s="52" t="s">
        <v>173</v>
      </c>
      <c r="H961" s="52" t="s">
        <v>253</v>
      </c>
      <c r="I961" s="52" t="s">
        <v>930</v>
      </c>
      <c r="J961" s="52" t="s">
        <v>169</v>
      </c>
      <c r="K961" s="52" t="s">
        <v>931</v>
      </c>
      <c r="L961" s="53" t="s">
        <v>293</v>
      </c>
      <c r="M961" s="13">
        <v>492</v>
      </c>
      <c r="N961" s="14">
        <f t="shared" si="1074"/>
        <v>1.34794520547945</v>
      </c>
      <c r="O961" s="15">
        <v>14040</v>
      </c>
      <c r="P961" s="15">
        <f t="shared" si="1116"/>
        <v>6907680</v>
      </c>
      <c r="Q961" s="16">
        <f>IFERROR(VLOOKUP(G961,SCENARIOS!$A$13:$E$18,3,0),0.025)</f>
        <v>0.04</v>
      </c>
      <c r="R961" s="52">
        <f>IFERROR(VLOOKUP(L961,INPUTS!$A$107:$B$120,2,0),0.0082)</f>
        <v>0.0079</v>
      </c>
      <c r="S961" s="52">
        <f t="shared" si="1117"/>
        <v>110.916</v>
      </c>
      <c r="T961" s="15">
        <f t="shared" si="1118"/>
        <v>54570.672</v>
      </c>
      <c r="U961" s="15">
        <f>T961/INPUTS!$B$7*1000</f>
        <v>68213340</v>
      </c>
      <c r="V961" s="15">
        <f>T961*INPUTS!$B$6</f>
        <v>172443.32352</v>
      </c>
      <c r="W961" s="54" t="s">
        <v>396</v>
      </c>
      <c r="X961" s="54" t="s">
        <v>396</v>
      </c>
      <c r="Y961" s="67">
        <f>IFERROR(VLOOKUP(E961,INPUTS!$A$44:$B$103,2,0),0)</f>
        <v>0</v>
      </c>
      <c r="Z961" s="15">
        <f t="shared" si="1070"/>
        <v>0</v>
      </c>
      <c r="AA961" s="20">
        <f>IFERROR(VLOOKUP(E961,INPUTS!$A$44:$C$103,3,0),SCENARIOS!$J$24)</f>
        <v>0.03</v>
      </c>
      <c r="AB961" s="15">
        <f t="shared" ref="AB961:AF961" si="1140">$T961*AA961*(1+$Q961)^AB$2</f>
        <v>1991.80699424155</v>
      </c>
      <c r="AC961" s="20">
        <f>IFERROR(VLOOKUP($E961,INPUTS!$A$44:$G$103,4,0),SCENARIOS!$K$24)</f>
        <v>0.1</v>
      </c>
      <c r="AD961" s="15">
        <f t="shared" si="1140"/>
        <v>8077.79253521536</v>
      </c>
      <c r="AE961" s="20">
        <f>IFERROR(VLOOKUP($E961,INPUTS!$A$44:$G$103,5,0),SCENARIOS!$L$24)</f>
        <v>0.2</v>
      </c>
      <c r="AF961" s="15">
        <f t="shared" si="1140"/>
        <v>19655.7394659096</v>
      </c>
      <c r="AG961" s="20">
        <f>IFERROR(VLOOKUP($E961,INPUTS!$A$44:$G$103,6,0),SCENARIOS!$M$24)</f>
        <v>0.3</v>
      </c>
      <c r="AH961" s="15">
        <f t="shared" si="1072"/>
        <v>35871.3187050258</v>
      </c>
      <c r="AI961" s="20">
        <f>IFERROR(VLOOKUP($E961,INPUTS!$A$44:$G$103,7,0),SCENARIOS!$N$24)</f>
        <v>0.4</v>
      </c>
      <c r="AJ961" s="15">
        <f t="shared" si="1073"/>
        <v>58190.5920205134</v>
      </c>
      <c r="AL961" t="str">
        <f t="shared" si="1076"/>
        <v>N</v>
      </c>
      <c r="AM961" s="21">
        <f t="shared" si="1077"/>
        <v>145476.480051283</v>
      </c>
    </row>
    <row r="962" ht="15" customHeight="1" spans="1:39">
      <c r="A962" s="6" t="s">
        <v>2712</v>
      </c>
      <c r="B962" s="52" t="s">
        <v>419</v>
      </c>
      <c r="C962" s="52" t="s">
        <v>420</v>
      </c>
      <c r="D962" s="52" t="s">
        <v>929</v>
      </c>
      <c r="E962" s="10" t="s">
        <v>242</v>
      </c>
      <c r="F962" s="52" t="s">
        <v>421</v>
      </c>
      <c r="G962" s="52" t="s">
        <v>173</v>
      </c>
      <c r="H962" s="52" t="s">
        <v>670</v>
      </c>
      <c r="I962" s="52" t="s">
        <v>930</v>
      </c>
      <c r="J962" s="52" t="s">
        <v>169</v>
      </c>
      <c r="K962" s="52" t="s">
        <v>931</v>
      </c>
      <c r="L962" s="53" t="s">
        <v>291</v>
      </c>
      <c r="M962" s="13">
        <v>492</v>
      </c>
      <c r="N962" s="14">
        <f t="shared" si="1074"/>
        <v>1.34794520547945</v>
      </c>
      <c r="O962" s="15">
        <v>8980</v>
      </c>
      <c r="P962" s="15">
        <f t="shared" si="1116"/>
        <v>4418160</v>
      </c>
      <c r="Q962" s="16">
        <f>IFERROR(VLOOKUP(G962,SCENARIOS!$A$13:$E$18,3,0),0.025)</f>
        <v>0.04</v>
      </c>
      <c r="R962" s="52">
        <f>IFERROR(VLOOKUP(L962,INPUTS!$A$107:$B$120,2,0),0.0082)</f>
        <v>0.0079</v>
      </c>
      <c r="S962" s="52">
        <f t="shared" si="1117"/>
        <v>70.942</v>
      </c>
      <c r="T962" s="15">
        <f t="shared" si="1118"/>
        <v>34903.464</v>
      </c>
      <c r="U962" s="15">
        <f>T962/INPUTS!$B$7*1000</f>
        <v>43629330</v>
      </c>
      <c r="V962" s="15">
        <f>T962*INPUTS!$B$6</f>
        <v>110294.94624</v>
      </c>
      <c r="W962" s="54" t="s">
        <v>396</v>
      </c>
      <c r="X962" s="54" t="s">
        <v>396</v>
      </c>
      <c r="Y962" s="67">
        <f>IFERROR(VLOOKUP(E962,INPUTS!$A$44:$B$103,2,0),0)</f>
        <v>0</v>
      </c>
      <c r="Z962" s="15">
        <f t="shared" si="1070"/>
        <v>0</v>
      </c>
      <c r="AA962" s="20">
        <f>IFERROR(VLOOKUP(E962,INPUTS!$A$44:$C$103,3,0),SCENARIOS!$J$24)</f>
        <v>0.03</v>
      </c>
      <c r="AB962" s="15">
        <f t="shared" ref="AB962:AF962" si="1141">$T962*AA962*(1+$Q962)^AB$2</f>
        <v>1273.96202338242</v>
      </c>
      <c r="AC962" s="20">
        <f>IFERROR(VLOOKUP($E962,INPUTS!$A$44:$G$103,4,0),SCENARIOS!$K$24)</f>
        <v>0.1</v>
      </c>
      <c r="AD962" s="15">
        <f t="shared" si="1141"/>
        <v>5166.56531098532</v>
      </c>
      <c r="AE962" s="20">
        <f>IFERROR(VLOOKUP($E962,INPUTS!$A$44:$G$103,5,0),SCENARIOS!$L$24)</f>
        <v>0.2</v>
      </c>
      <c r="AF962" s="15">
        <f t="shared" si="1141"/>
        <v>12571.8333620989</v>
      </c>
      <c r="AG962" s="20">
        <f>IFERROR(VLOOKUP($E962,INPUTS!$A$44:$G$103,6,0),SCENARIOS!$M$24)</f>
        <v>0.3</v>
      </c>
      <c r="AH962" s="15">
        <f t="shared" si="1072"/>
        <v>22943.3363227302</v>
      </c>
      <c r="AI962" s="20">
        <f>IFERROR(VLOOKUP($E962,INPUTS!$A$44:$G$103,7,0),SCENARIOS!$N$24)</f>
        <v>0.4</v>
      </c>
      <c r="AJ962" s="15">
        <f t="shared" si="1073"/>
        <v>37218.7689703853</v>
      </c>
      <c r="AL962" t="str">
        <f t="shared" si="1076"/>
        <v>N</v>
      </c>
      <c r="AM962" s="21">
        <f t="shared" si="1077"/>
        <v>93046.9224259634</v>
      </c>
    </row>
    <row r="963" ht="15" customHeight="1" spans="1:39">
      <c r="A963" s="24" t="s">
        <v>2713</v>
      </c>
      <c r="B963" s="52" t="s">
        <v>419</v>
      </c>
      <c r="C963" s="52" t="s">
        <v>420</v>
      </c>
      <c r="D963" s="52" t="s">
        <v>929</v>
      </c>
      <c r="E963" s="10" t="s">
        <v>242</v>
      </c>
      <c r="F963" s="52" t="s">
        <v>421</v>
      </c>
      <c r="G963" s="52" t="s">
        <v>173</v>
      </c>
      <c r="H963" s="52" t="s">
        <v>234</v>
      </c>
      <c r="I963" s="52" t="s">
        <v>424</v>
      </c>
      <c r="J963" s="52" t="s">
        <v>173</v>
      </c>
      <c r="K963" s="52" t="s">
        <v>931</v>
      </c>
      <c r="L963" s="53" t="s">
        <v>291</v>
      </c>
      <c r="M963" s="13">
        <v>2461</v>
      </c>
      <c r="N963" s="14">
        <f t="shared" si="1074"/>
        <v>6.74246575342466</v>
      </c>
      <c r="O963" s="15">
        <v>5350</v>
      </c>
      <c r="P963" s="15">
        <f t="shared" si="1116"/>
        <v>13166350</v>
      </c>
      <c r="Q963" s="16">
        <f>IFERROR(VLOOKUP(G963,SCENARIOS!$A$13:$E$18,3,0),0.025)</f>
        <v>0.04</v>
      </c>
      <c r="R963" s="52">
        <f>IFERROR(VLOOKUP(L963,INPUTS!$A$107:$B$120,2,0),0.0082)</f>
        <v>0.0079</v>
      </c>
      <c r="S963" s="52">
        <f t="shared" si="1117"/>
        <v>42.265</v>
      </c>
      <c r="T963" s="15">
        <f t="shared" si="1118"/>
        <v>104014.165</v>
      </c>
      <c r="U963" s="15">
        <f>T963/INPUTS!$B$7*1000</f>
        <v>130017706.25</v>
      </c>
      <c r="V963" s="15">
        <f>T963*INPUTS!$B$6</f>
        <v>328684.7614</v>
      </c>
      <c r="W963" s="54" t="s">
        <v>396</v>
      </c>
      <c r="X963" s="54" t="s">
        <v>396</v>
      </c>
      <c r="Y963" s="67">
        <f>IFERROR(VLOOKUP(E963,INPUTS!$A$44:$B$103,2,0),0)</f>
        <v>0</v>
      </c>
      <c r="Z963" s="15">
        <f t="shared" si="1070"/>
        <v>0</v>
      </c>
      <c r="AA963" s="20">
        <f>IFERROR(VLOOKUP(E963,INPUTS!$A$44:$C$103,3,0),SCENARIOS!$J$24)</f>
        <v>0.03</v>
      </c>
      <c r="AB963" s="15">
        <f t="shared" ref="AB963:AF963" si="1142">$T963*AA963*(1+$Q963)^AB$2</f>
        <v>3796.47407213888</v>
      </c>
      <c r="AC963" s="20">
        <f>IFERROR(VLOOKUP($E963,INPUTS!$A$44:$G$103,4,0),SCENARIOS!$K$24)</f>
        <v>0.1</v>
      </c>
      <c r="AD963" s="15">
        <f t="shared" si="1142"/>
        <v>15396.6373291804</v>
      </c>
      <c r="AE963" s="20">
        <f>IFERROR(VLOOKUP($E963,INPUTS!$A$44:$G$103,5,0),SCENARIOS!$L$24)</f>
        <v>0.2</v>
      </c>
      <c r="AF963" s="15">
        <f t="shared" si="1142"/>
        <v>37464.726987495</v>
      </c>
      <c r="AG963" s="20">
        <f>IFERROR(VLOOKUP($E963,INPUTS!$A$44:$G$103,6,0),SCENARIOS!$M$24)</f>
        <v>0.3</v>
      </c>
      <c r="AH963" s="15">
        <f t="shared" si="1072"/>
        <v>68372.3532404391</v>
      </c>
      <c r="AI963" s="20">
        <f>IFERROR(VLOOKUP($E963,INPUTS!$A$44:$G$103,7,0),SCENARIOS!$N$24)</f>
        <v>0.4</v>
      </c>
      <c r="AJ963" s="15">
        <f t="shared" si="1073"/>
        <v>110913.896018531</v>
      </c>
      <c r="AL963" t="str">
        <f t="shared" si="1076"/>
        <v>Y</v>
      </c>
      <c r="AM963" s="21">
        <f t="shared" si="1077"/>
        <v>277284.740046328</v>
      </c>
    </row>
    <row r="964" ht="15" customHeight="1" spans="1:39">
      <c r="A964" s="6" t="s">
        <v>2714</v>
      </c>
      <c r="B964" s="52" t="s">
        <v>419</v>
      </c>
      <c r="C964" s="52" t="s">
        <v>420</v>
      </c>
      <c r="D964" s="52" t="s">
        <v>929</v>
      </c>
      <c r="E964" s="10" t="s">
        <v>242</v>
      </c>
      <c r="F964" s="52" t="s">
        <v>421</v>
      </c>
      <c r="G964" s="52" t="s">
        <v>173</v>
      </c>
      <c r="H964" s="52" t="s">
        <v>505</v>
      </c>
      <c r="I964" s="52" t="s">
        <v>504</v>
      </c>
      <c r="J964" s="52" t="s">
        <v>173</v>
      </c>
      <c r="K964" s="52" t="s">
        <v>931</v>
      </c>
      <c r="L964" s="53" t="s">
        <v>291</v>
      </c>
      <c r="M964" s="13">
        <v>1476</v>
      </c>
      <c r="N964" s="14">
        <f t="shared" si="1074"/>
        <v>4.04383561643836</v>
      </c>
      <c r="O964" s="15">
        <v>4690</v>
      </c>
      <c r="P964" s="15">
        <f t="shared" si="1116"/>
        <v>6922440</v>
      </c>
      <c r="Q964" s="16">
        <f>IFERROR(VLOOKUP(G964,SCENARIOS!$A$13:$E$18,3,0),0.025)</f>
        <v>0.04</v>
      </c>
      <c r="R964" s="52">
        <f>IFERROR(VLOOKUP(L964,INPUTS!$A$107:$B$120,2,0),0.0082)</f>
        <v>0.0079</v>
      </c>
      <c r="S964" s="52">
        <f t="shared" si="1117"/>
        <v>37.051</v>
      </c>
      <c r="T964" s="15">
        <f t="shared" si="1118"/>
        <v>54687.276</v>
      </c>
      <c r="U964" s="15">
        <f>T964/INPUTS!$B$7*1000</f>
        <v>68359095</v>
      </c>
      <c r="V964" s="15">
        <f>T964*INPUTS!$B$6</f>
        <v>172811.79216</v>
      </c>
      <c r="W964" s="54" t="s">
        <v>396</v>
      </c>
      <c r="X964" s="54" t="s">
        <v>396</v>
      </c>
      <c r="Y964" s="67">
        <f>IFERROR(VLOOKUP(E964,INPUTS!$A$44:$B$103,2,0),0)</f>
        <v>0</v>
      </c>
      <c r="Z964" s="15">
        <f t="shared" ref="Z964:Z1027" si="1143">T964*Y964</f>
        <v>0</v>
      </c>
      <c r="AA964" s="20">
        <f>IFERROR(VLOOKUP(E964,INPUTS!$A$44:$C$103,3,0),SCENARIOS!$J$24)</f>
        <v>0.03</v>
      </c>
      <c r="AB964" s="15">
        <f t="shared" ref="AB964:AF964" si="1144">$T964*AA964*(1+$Q964)^AB$2</f>
        <v>1996.0629920925</v>
      </c>
      <c r="AC964" s="20">
        <f>IFERROR(VLOOKUP($E964,INPUTS!$A$44:$G$103,4,0),SCENARIOS!$K$24)</f>
        <v>0.1</v>
      </c>
      <c r="AD964" s="15">
        <f t="shared" si="1144"/>
        <v>8095.05277567522</v>
      </c>
      <c r="AE964" s="20">
        <f>IFERROR(VLOOKUP($E964,INPUTS!$A$44:$G$103,5,0),SCENARIOS!$L$24)</f>
        <v>0.2</v>
      </c>
      <c r="AF964" s="15">
        <f t="shared" si="1144"/>
        <v>19697.7389092129</v>
      </c>
      <c r="AG964" s="20">
        <f>IFERROR(VLOOKUP($E964,INPUTS!$A$44:$G$103,6,0),SCENARIOS!$M$24)</f>
        <v>0.3</v>
      </c>
      <c r="AH964" s="15">
        <f t="shared" ref="AH964:AH1027" si="1145">$T964*AG964*(1+$Q964)^AH$2</f>
        <v>35947.9668219169</v>
      </c>
      <c r="AI964" s="20">
        <f>IFERROR(VLOOKUP($E964,INPUTS!$A$44:$G$103,7,0),SCENARIOS!$N$24)</f>
        <v>0.4</v>
      </c>
      <c r="AJ964" s="15">
        <f t="shared" ref="AJ964:AJ1027" si="1146">$T964*AI964*(1+$Q964)^AJ$2</f>
        <v>58314.9308923521</v>
      </c>
      <c r="AL964" t="str">
        <f t="shared" si="1076"/>
        <v>Y</v>
      </c>
      <c r="AM964" s="21">
        <f t="shared" si="1077"/>
        <v>145787.32723088</v>
      </c>
    </row>
    <row r="965" ht="15" customHeight="1" spans="1:39">
      <c r="A965" s="24" t="s">
        <v>2715</v>
      </c>
      <c r="B965" s="52" t="s">
        <v>419</v>
      </c>
      <c r="C965" s="52" t="s">
        <v>420</v>
      </c>
      <c r="D965" s="52" t="s">
        <v>929</v>
      </c>
      <c r="E965" s="10" t="s">
        <v>242</v>
      </c>
      <c r="F965" s="52" t="s">
        <v>421</v>
      </c>
      <c r="G965" s="52" t="s">
        <v>173</v>
      </c>
      <c r="H965" s="52" t="s">
        <v>428</v>
      </c>
      <c r="I965" s="52" t="s">
        <v>427</v>
      </c>
      <c r="J965" s="52" t="s">
        <v>173</v>
      </c>
      <c r="K965" s="52" t="s">
        <v>931</v>
      </c>
      <c r="L965" s="53" t="s">
        <v>291</v>
      </c>
      <c r="M965" s="13">
        <v>2461</v>
      </c>
      <c r="N965" s="14">
        <f t="shared" ref="N965:N1028" si="1147">M965/365</f>
        <v>6.74246575342466</v>
      </c>
      <c r="O965" s="15">
        <v>2580</v>
      </c>
      <c r="P965" s="15">
        <f t="shared" si="1116"/>
        <v>6349380</v>
      </c>
      <c r="Q965" s="16">
        <f>IFERROR(VLOOKUP(G965,SCENARIOS!$A$13:$E$18,3,0),0.025)</f>
        <v>0.04</v>
      </c>
      <c r="R965" s="52">
        <f>IFERROR(VLOOKUP(L965,INPUTS!$A$107:$B$120,2,0),0.0082)</f>
        <v>0.0079</v>
      </c>
      <c r="S965" s="52">
        <f t="shared" si="1117"/>
        <v>20.382</v>
      </c>
      <c r="T965" s="15">
        <f t="shared" si="1118"/>
        <v>50160.102</v>
      </c>
      <c r="U965" s="15">
        <f>T965/INPUTS!$B$7*1000</f>
        <v>62700127.5</v>
      </c>
      <c r="V965" s="15">
        <f>T965*INPUTS!$B$6</f>
        <v>158505.92232</v>
      </c>
      <c r="W965" s="54" t="s">
        <v>521</v>
      </c>
      <c r="X965" s="54" t="s">
        <v>396</v>
      </c>
      <c r="Y965" s="67">
        <f>IFERROR(VLOOKUP(E965,INPUTS!$A$44:$B$103,2,0),0)</f>
        <v>0</v>
      </c>
      <c r="Z965" s="15">
        <f t="shared" si="1143"/>
        <v>0</v>
      </c>
      <c r="AA965" s="20">
        <f>IFERROR(VLOOKUP(E965,INPUTS!$A$44:$C$103,3,0),SCENARIOS!$J$24)</f>
        <v>0.03</v>
      </c>
      <c r="AB965" s="15">
        <f t="shared" ref="AB965:AF965" si="1148">$T965*AA965*(1+$Q965)^AB$2</f>
        <v>1830.8230104894</v>
      </c>
      <c r="AC965" s="20">
        <f>IFERROR(VLOOKUP($E965,INPUTS!$A$44:$G$103,4,0),SCENARIOS!$K$24)</f>
        <v>0.1</v>
      </c>
      <c r="AD965" s="15">
        <f t="shared" si="1148"/>
        <v>7424.92043164212</v>
      </c>
      <c r="AE965" s="20">
        <f>IFERROR(VLOOKUP($E965,INPUTS!$A$44:$G$103,5,0),SCENARIOS!$L$24)</f>
        <v>0.2</v>
      </c>
      <c r="AF965" s="15">
        <f t="shared" si="1148"/>
        <v>18067.1019864929</v>
      </c>
      <c r="AG965" s="20">
        <f>IFERROR(VLOOKUP($E965,INPUTS!$A$44:$G$103,6,0),SCENARIOS!$M$24)</f>
        <v>0.3</v>
      </c>
      <c r="AH965" s="15">
        <f t="shared" si="1145"/>
        <v>32972.0881047351</v>
      </c>
      <c r="AI965" s="20">
        <f>IFERROR(VLOOKUP($E965,INPUTS!$A$44:$G$103,7,0),SCENARIOS!$N$24)</f>
        <v>0.4</v>
      </c>
      <c r="AJ965" s="15">
        <f t="shared" si="1146"/>
        <v>53487.448921086</v>
      </c>
      <c r="AL965" t="str">
        <f t="shared" ref="AL965:AL1028" si="1149">IF(H965="MULTI","MULTI",IF(COUNTIFS($E$4:$E$1277,H965,$H$4:$H$1277,E965)&gt;0,"Y","N"))</f>
        <v>Y</v>
      </c>
      <c r="AM965" s="21">
        <f t="shared" ref="AM965:AM1028" si="1150">T965*((1+Q965)^25)</f>
        <v>133718.622302715</v>
      </c>
    </row>
    <row r="966" ht="15" customHeight="1" spans="1:39">
      <c r="A966" s="6" t="s">
        <v>2716</v>
      </c>
      <c r="B966" s="52" t="s">
        <v>419</v>
      </c>
      <c r="C966" s="52" t="s">
        <v>420</v>
      </c>
      <c r="D966" s="52" t="s">
        <v>929</v>
      </c>
      <c r="E966" s="10" t="s">
        <v>242</v>
      </c>
      <c r="F966" s="52" t="s">
        <v>421</v>
      </c>
      <c r="G966" s="52" t="s">
        <v>173</v>
      </c>
      <c r="H966" s="52" t="s">
        <v>264</v>
      </c>
      <c r="I966" s="52" t="s">
        <v>436</v>
      </c>
      <c r="J966" s="52" t="s">
        <v>173</v>
      </c>
      <c r="K966" s="52" t="s">
        <v>931</v>
      </c>
      <c r="L966" s="53" t="s">
        <v>291</v>
      </c>
      <c r="M966" s="13">
        <v>2461</v>
      </c>
      <c r="N966" s="14">
        <f t="shared" si="1147"/>
        <v>6.74246575342466</v>
      </c>
      <c r="O966" s="15">
        <v>6290</v>
      </c>
      <c r="P966" s="15">
        <f t="shared" si="1116"/>
        <v>15479690</v>
      </c>
      <c r="Q966" s="16">
        <f>IFERROR(VLOOKUP(G966,SCENARIOS!$A$13:$E$18,3,0),0.025)</f>
        <v>0.04</v>
      </c>
      <c r="R966" s="52">
        <f>IFERROR(VLOOKUP(L966,INPUTS!$A$107:$B$120,2,0),0.0082)</f>
        <v>0.0079</v>
      </c>
      <c r="S966" s="52">
        <f t="shared" si="1117"/>
        <v>49.691</v>
      </c>
      <c r="T966" s="15">
        <f t="shared" si="1118"/>
        <v>122289.551</v>
      </c>
      <c r="U966" s="15">
        <f>T966/INPUTS!$B$7*1000</f>
        <v>152861938.75</v>
      </c>
      <c r="V966" s="15">
        <f>T966*INPUTS!$B$6</f>
        <v>386434.98116</v>
      </c>
      <c r="W966" s="54" t="s">
        <v>396</v>
      </c>
      <c r="X966" s="54" t="s">
        <v>396</v>
      </c>
      <c r="Y966" s="67">
        <f>IFERROR(VLOOKUP(E966,INPUTS!$A$44:$B$103,2,0),0)</f>
        <v>0</v>
      </c>
      <c r="Z966" s="15">
        <f t="shared" si="1143"/>
        <v>0</v>
      </c>
      <c r="AA966" s="20">
        <f>IFERROR(VLOOKUP(E966,INPUTS!$A$44:$C$103,3,0),SCENARIOS!$J$24)</f>
        <v>0.03</v>
      </c>
      <c r="AB966" s="15">
        <f t="shared" ref="AB966:AF966" si="1151">$T966*AA966*(1+$Q966)^AB$2</f>
        <v>4463.51811472029</v>
      </c>
      <c r="AC966" s="20">
        <f>IFERROR(VLOOKUP($E966,INPUTS!$A$44:$G$103,4,0),SCENARIOS!$K$24)</f>
        <v>0.1</v>
      </c>
      <c r="AD966" s="15">
        <f t="shared" si="1151"/>
        <v>18101.840897298</v>
      </c>
      <c r="AE966" s="20">
        <f>IFERROR(VLOOKUP($E966,INPUTS!$A$44:$G$103,5,0),SCENARIOS!$L$24)</f>
        <v>0.2</v>
      </c>
      <c r="AF966" s="15">
        <f t="shared" si="1151"/>
        <v>44047.3145329614</v>
      </c>
      <c r="AG966" s="20">
        <f>IFERROR(VLOOKUP($E966,INPUTS!$A$44:$G$103,6,0),SCENARIOS!$M$24)</f>
        <v>0.3</v>
      </c>
      <c r="AH966" s="15">
        <f t="shared" si="1145"/>
        <v>80385.4396041798</v>
      </c>
      <c r="AI966" s="20">
        <f>IFERROR(VLOOKUP($E966,INPUTS!$A$44:$G$103,7,0),SCENARIOS!$N$24)</f>
        <v>0.4</v>
      </c>
      <c r="AJ966" s="15">
        <f t="shared" si="1146"/>
        <v>130401.571206834</v>
      </c>
      <c r="AL966" t="str">
        <f t="shared" si="1149"/>
        <v>Y</v>
      </c>
      <c r="AM966" s="21">
        <f t="shared" si="1150"/>
        <v>326003.928017084</v>
      </c>
    </row>
    <row r="967" ht="15" customHeight="1" spans="1:39">
      <c r="A967" s="24" t="s">
        <v>2717</v>
      </c>
      <c r="B967" s="52" t="s">
        <v>419</v>
      </c>
      <c r="C967" s="52" t="s">
        <v>420</v>
      </c>
      <c r="D967" s="52" t="s">
        <v>929</v>
      </c>
      <c r="E967" s="10" t="s">
        <v>242</v>
      </c>
      <c r="F967" s="52" t="s">
        <v>421</v>
      </c>
      <c r="G967" s="52" t="s">
        <v>173</v>
      </c>
      <c r="H967" s="52" t="s">
        <v>267</v>
      </c>
      <c r="I967" s="52" t="s">
        <v>436</v>
      </c>
      <c r="J967" s="52" t="s">
        <v>173</v>
      </c>
      <c r="K967" s="52" t="s">
        <v>931</v>
      </c>
      <c r="L967" s="53" t="s">
        <v>291</v>
      </c>
      <c r="M967" s="13">
        <v>1476</v>
      </c>
      <c r="N967" s="14">
        <f t="shared" si="1147"/>
        <v>4.04383561643836</v>
      </c>
      <c r="O967" s="15">
        <v>6020</v>
      </c>
      <c r="P967" s="15">
        <f t="shared" si="1116"/>
        <v>8885520</v>
      </c>
      <c r="Q967" s="16">
        <f>IFERROR(VLOOKUP(G967,SCENARIOS!$A$13:$E$18,3,0),0.025)</f>
        <v>0.04</v>
      </c>
      <c r="R967" s="52">
        <f>IFERROR(VLOOKUP(L967,INPUTS!$A$107:$B$120,2,0),0.0082)</f>
        <v>0.0079</v>
      </c>
      <c r="S967" s="52">
        <f t="shared" si="1117"/>
        <v>47.558</v>
      </c>
      <c r="T967" s="15">
        <f t="shared" si="1118"/>
        <v>70195.608</v>
      </c>
      <c r="U967" s="15">
        <f>T967/INPUTS!$B$7*1000</f>
        <v>87744510</v>
      </c>
      <c r="V967" s="15">
        <f>T967*INPUTS!$B$6</f>
        <v>221818.12128</v>
      </c>
      <c r="W967" s="54" t="s">
        <v>396</v>
      </c>
      <c r="X967" s="54" t="s">
        <v>396</v>
      </c>
      <c r="Y967" s="67">
        <f>IFERROR(VLOOKUP(E967,INPUTS!$A$44:$B$103,2,0),0)</f>
        <v>0</v>
      </c>
      <c r="Z967" s="15">
        <f t="shared" si="1143"/>
        <v>0</v>
      </c>
      <c r="AA967" s="20">
        <f>IFERROR(VLOOKUP(E967,INPUTS!$A$44:$C$103,3,0),SCENARIOS!$J$24)</f>
        <v>0.03</v>
      </c>
      <c r="AB967" s="15">
        <f t="shared" ref="AB967:AF967" si="1152">$T967*AA967*(1+$Q967)^AB$2</f>
        <v>2562.11070626798</v>
      </c>
      <c r="AC967" s="20">
        <f>IFERROR(VLOOKUP($E967,INPUTS!$A$44:$G$103,4,0),SCENARIOS!$K$24)</f>
        <v>0.1</v>
      </c>
      <c r="AD967" s="15">
        <f t="shared" si="1152"/>
        <v>10390.6647568368</v>
      </c>
      <c r="AE967" s="20">
        <f>IFERROR(VLOOKUP($E967,INPUTS!$A$44:$G$103,5,0),SCENARIOS!$L$24)</f>
        <v>0.2</v>
      </c>
      <c r="AF967" s="15">
        <f t="shared" si="1152"/>
        <v>25283.6648685419</v>
      </c>
      <c r="AG967" s="20">
        <f>IFERROR(VLOOKUP($E967,INPUTS!$A$44:$G$103,6,0),SCENARIOS!$M$24)</f>
        <v>0.3</v>
      </c>
      <c r="AH967" s="15">
        <f t="shared" si="1145"/>
        <v>46142.1663684306</v>
      </c>
      <c r="AI967" s="20">
        <f>IFERROR(VLOOKUP($E967,INPUTS!$A$44:$G$103,7,0),SCENARIOS!$N$24)</f>
        <v>0.4</v>
      </c>
      <c r="AJ967" s="15">
        <f t="shared" si="1146"/>
        <v>74852.0008468997</v>
      </c>
      <c r="AL967" t="str">
        <f t="shared" si="1149"/>
        <v>Y</v>
      </c>
      <c r="AM967" s="21">
        <f t="shared" si="1150"/>
        <v>187130.002117249</v>
      </c>
    </row>
    <row r="968" ht="15" customHeight="1" spans="1:39">
      <c r="A968" s="6" t="s">
        <v>2718</v>
      </c>
      <c r="B968" s="52" t="s">
        <v>419</v>
      </c>
      <c r="C968" s="52" t="s">
        <v>420</v>
      </c>
      <c r="D968" s="52" t="s">
        <v>929</v>
      </c>
      <c r="E968" s="10" t="s">
        <v>242</v>
      </c>
      <c r="F968" s="52" t="s">
        <v>421</v>
      </c>
      <c r="G968" s="52" t="s">
        <v>173</v>
      </c>
      <c r="H968" s="52" t="s">
        <v>271</v>
      </c>
      <c r="I968" s="52" t="s">
        <v>581</v>
      </c>
      <c r="J968" s="52" t="s">
        <v>173</v>
      </c>
      <c r="K968" s="52" t="s">
        <v>931</v>
      </c>
      <c r="L968" s="53" t="s">
        <v>291</v>
      </c>
      <c r="M968" s="13">
        <v>984</v>
      </c>
      <c r="N968" s="14">
        <f t="shared" si="1147"/>
        <v>2.6958904109589</v>
      </c>
      <c r="O968" s="15">
        <v>8820</v>
      </c>
      <c r="P968" s="15">
        <f t="shared" si="1116"/>
        <v>8678880</v>
      </c>
      <c r="Q968" s="16">
        <f>IFERROR(VLOOKUP(G968,SCENARIOS!$A$13:$E$18,3,0),0.025)</f>
        <v>0.04</v>
      </c>
      <c r="R968" s="52">
        <f>IFERROR(VLOOKUP(L968,INPUTS!$A$107:$B$120,2,0),0.0082)</f>
        <v>0.0079</v>
      </c>
      <c r="S968" s="52">
        <f t="shared" si="1117"/>
        <v>69.678</v>
      </c>
      <c r="T968" s="15">
        <f t="shared" si="1118"/>
        <v>68563.152</v>
      </c>
      <c r="U968" s="15">
        <f>T968/INPUTS!$B$7*1000</f>
        <v>85703940</v>
      </c>
      <c r="V968" s="15">
        <f>T968*INPUTS!$B$6</f>
        <v>216659.56032</v>
      </c>
      <c r="W968" s="54" t="s">
        <v>396</v>
      </c>
      <c r="X968" s="54" t="s">
        <v>396</v>
      </c>
      <c r="Y968" s="67">
        <f>IFERROR(VLOOKUP(E968,INPUTS!$A$44:$B$103,2,0),0)</f>
        <v>0</v>
      </c>
      <c r="Z968" s="15">
        <f t="shared" si="1143"/>
        <v>0</v>
      </c>
      <c r="AA968" s="20">
        <f>IFERROR(VLOOKUP(E968,INPUTS!$A$44:$C$103,3,0),SCENARIOS!$J$24)</f>
        <v>0.03</v>
      </c>
      <c r="AB968" s="15">
        <f t="shared" ref="AB968:AF968" si="1153">$T968*AA968*(1+$Q968)^AB$2</f>
        <v>2502.52673635477</v>
      </c>
      <c r="AC968" s="20">
        <f>IFERROR(VLOOKUP($E968,INPUTS!$A$44:$G$103,4,0),SCENARIOS!$K$24)</f>
        <v>0.1</v>
      </c>
      <c r="AD968" s="15">
        <f t="shared" si="1153"/>
        <v>10149.0213903988</v>
      </c>
      <c r="AE968" s="20">
        <f>IFERROR(VLOOKUP($E968,INPUTS!$A$44:$G$103,5,0),SCENARIOS!$L$24)</f>
        <v>0.2</v>
      </c>
      <c r="AF968" s="15">
        <f t="shared" si="1153"/>
        <v>24695.6726622967</v>
      </c>
      <c r="AG968" s="20">
        <f>IFERROR(VLOOKUP($E968,INPUTS!$A$44:$G$103,6,0),SCENARIOS!$M$24)</f>
        <v>0.3</v>
      </c>
      <c r="AH968" s="15">
        <f t="shared" si="1145"/>
        <v>45069.0927319555</v>
      </c>
      <c r="AI968" s="20">
        <f>IFERROR(VLOOKUP($E968,INPUTS!$A$44:$G$103,7,0),SCENARIOS!$N$24)</f>
        <v>0.4</v>
      </c>
      <c r="AJ968" s="15">
        <f t="shared" si="1146"/>
        <v>73111.2566411579</v>
      </c>
      <c r="AL968" t="str">
        <f t="shared" si="1149"/>
        <v>Y</v>
      </c>
      <c r="AM968" s="21">
        <f t="shared" si="1150"/>
        <v>182778.141602895</v>
      </c>
    </row>
    <row r="969" ht="15" customHeight="1" spans="1:39">
      <c r="A969" s="24" t="s">
        <v>2719</v>
      </c>
      <c r="B969" s="52" t="s">
        <v>419</v>
      </c>
      <c r="C969" s="52" t="s">
        <v>420</v>
      </c>
      <c r="D969" s="52" t="s">
        <v>929</v>
      </c>
      <c r="E969" s="10" t="s">
        <v>242</v>
      </c>
      <c r="F969" s="52" t="s">
        <v>421</v>
      </c>
      <c r="G969" s="52" t="s">
        <v>173</v>
      </c>
      <c r="H969" s="52" t="s">
        <v>545</v>
      </c>
      <c r="I969" s="52" t="s">
        <v>544</v>
      </c>
      <c r="J969" s="52" t="s">
        <v>173</v>
      </c>
      <c r="K969" s="52" t="s">
        <v>931</v>
      </c>
      <c r="L969" s="53" t="s">
        <v>279</v>
      </c>
      <c r="M969" s="13">
        <v>3445</v>
      </c>
      <c r="N969" s="14">
        <f t="shared" si="1147"/>
        <v>9.43835616438356</v>
      </c>
      <c r="O969" s="15">
        <v>1440</v>
      </c>
      <c r="P969" s="15">
        <f t="shared" si="1116"/>
        <v>4960800</v>
      </c>
      <c r="Q969" s="16">
        <f>IFERROR(VLOOKUP(G969,SCENARIOS!$A$13:$E$18,3,0),0.025)</f>
        <v>0.04</v>
      </c>
      <c r="R969" s="52">
        <f>IFERROR(VLOOKUP(L969,INPUTS!$A$107:$B$120,2,0),0.0082)</f>
        <v>0.0039</v>
      </c>
      <c r="S969" s="52">
        <f t="shared" si="1117"/>
        <v>5.616</v>
      </c>
      <c r="T969" s="15">
        <f t="shared" si="1118"/>
        <v>19347.12</v>
      </c>
      <c r="U969" s="15">
        <f>T969/INPUTS!$B$7*1000</f>
        <v>24183900</v>
      </c>
      <c r="V969" s="15">
        <f>T969*INPUTS!$B$6</f>
        <v>61136.8992</v>
      </c>
      <c r="W969" s="54" t="s">
        <v>396</v>
      </c>
      <c r="X969" s="54" t="s">
        <v>396</v>
      </c>
      <c r="Y969" s="67">
        <f>IFERROR(VLOOKUP(E969,INPUTS!$A$44:$B$103,2,0),0)</f>
        <v>0</v>
      </c>
      <c r="Z969" s="15">
        <f t="shared" si="1143"/>
        <v>0</v>
      </c>
      <c r="AA969" s="20">
        <f>IFERROR(VLOOKUP(E969,INPUTS!$A$44:$C$103,3,0),SCENARIOS!$J$24)</f>
        <v>0.03</v>
      </c>
      <c r="AB969" s="15">
        <f t="shared" ref="AB969:AF969" si="1154">$T969*AA969*(1+$Q969)^AB$2</f>
        <v>706.161891032433</v>
      </c>
      <c r="AC969" s="20">
        <f>IFERROR(VLOOKUP($E969,INPUTS!$A$44:$G$103,4,0),SCENARIOS!$K$24)</f>
        <v>0.1</v>
      </c>
      <c r="AD969" s="15">
        <f t="shared" si="1154"/>
        <v>2863.84638096294</v>
      </c>
      <c r="AE969" s="20">
        <f>IFERROR(VLOOKUP($E969,INPUTS!$A$44:$G$103,5,0),SCENARIOS!$L$24)</f>
        <v>0.2</v>
      </c>
      <c r="AF969" s="15">
        <f t="shared" si="1154"/>
        <v>6968.6140228526</v>
      </c>
      <c r="AG969" s="20">
        <f>IFERROR(VLOOKUP($E969,INPUTS!$A$44:$G$103,6,0),SCENARIOS!$M$24)</f>
        <v>0.3</v>
      </c>
      <c r="AH969" s="15">
        <f t="shared" si="1145"/>
        <v>12717.5767149134</v>
      </c>
      <c r="AI969" s="20">
        <f>IFERROR(VLOOKUP($E969,INPUTS!$A$44:$G$103,7,0),SCENARIOS!$N$24)</f>
        <v>0.4</v>
      </c>
      <c r="AJ969" s="15">
        <f t="shared" si="1146"/>
        <v>20630.5021622588</v>
      </c>
      <c r="AL969" t="str">
        <f t="shared" si="1149"/>
        <v>Y</v>
      </c>
      <c r="AM969" s="21">
        <f t="shared" si="1150"/>
        <v>51576.255405647</v>
      </c>
    </row>
    <row r="970" ht="15" customHeight="1" spans="1:39">
      <c r="A970" s="6" t="s">
        <v>2720</v>
      </c>
      <c r="B970" s="52" t="s">
        <v>419</v>
      </c>
      <c r="C970" s="52" t="s">
        <v>420</v>
      </c>
      <c r="D970" s="52" t="s">
        <v>929</v>
      </c>
      <c r="E970" s="10" t="s">
        <v>242</v>
      </c>
      <c r="F970" s="52" t="s">
        <v>421</v>
      </c>
      <c r="G970" s="52" t="s">
        <v>173</v>
      </c>
      <c r="H970" s="52" t="s">
        <v>537</v>
      </c>
      <c r="I970" s="52" t="s">
        <v>536</v>
      </c>
      <c r="J970" s="52" t="s">
        <v>173</v>
      </c>
      <c r="K970" s="52" t="s">
        <v>931</v>
      </c>
      <c r="L970" s="53" t="s">
        <v>279</v>
      </c>
      <c r="M970" s="13">
        <v>2953</v>
      </c>
      <c r="N970" s="14">
        <f t="shared" si="1147"/>
        <v>8.09041095890411</v>
      </c>
      <c r="O970" s="15">
        <v>890</v>
      </c>
      <c r="P970" s="15">
        <f t="shared" si="1116"/>
        <v>2628170</v>
      </c>
      <c r="Q970" s="16">
        <f>IFERROR(VLOOKUP(G970,SCENARIOS!$A$13:$E$18,3,0),0.025)</f>
        <v>0.04</v>
      </c>
      <c r="R970" s="52">
        <f>IFERROR(VLOOKUP(L970,INPUTS!$A$107:$B$120,2,0),0.0082)</f>
        <v>0.0039</v>
      </c>
      <c r="S970" s="52">
        <f t="shared" si="1117"/>
        <v>3.471</v>
      </c>
      <c r="T970" s="15">
        <f t="shared" si="1118"/>
        <v>10249.863</v>
      </c>
      <c r="U970" s="15">
        <f>T970/INPUTS!$B$7*1000</f>
        <v>12812328.75</v>
      </c>
      <c r="V970" s="15">
        <f>T970*INPUTS!$B$6</f>
        <v>32389.56708</v>
      </c>
      <c r="W970" s="54" t="s">
        <v>396</v>
      </c>
      <c r="X970" s="54" t="s">
        <v>396</v>
      </c>
      <c r="Y970" s="67">
        <f>IFERROR(VLOOKUP(E970,INPUTS!$A$44:$B$103,2,0),0)</f>
        <v>0</v>
      </c>
      <c r="Z970" s="15">
        <f t="shared" si="1143"/>
        <v>0</v>
      </c>
      <c r="AA970" s="20">
        <f>IFERROR(VLOOKUP(E970,INPUTS!$A$44:$C$103,3,0),SCENARIOS!$J$24)</f>
        <v>0.03</v>
      </c>
      <c r="AB970" s="15">
        <f t="shared" ref="AB970:AF970" si="1155">$T970*AA970*(1+$Q970)^AB$2</f>
        <v>374.115767044571</v>
      </c>
      <c r="AC970" s="20">
        <f>IFERROR(VLOOKUP($E970,INPUTS!$A$44:$G$103,4,0),SCENARIOS!$K$24)</f>
        <v>0.1</v>
      </c>
      <c r="AD970" s="15">
        <f t="shared" si="1155"/>
        <v>1517.2301126946</v>
      </c>
      <c r="AE970" s="20">
        <f>IFERROR(VLOOKUP($E970,INPUTS!$A$44:$G$103,5,0),SCENARIOS!$L$24)</f>
        <v>0.2</v>
      </c>
      <c r="AF970" s="15">
        <f t="shared" si="1155"/>
        <v>3691.88484043713</v>
      </c>
      <c r="AG970" s="20">
        <f>IFERROR(VLOOKUP($E970,INPUTS!$A$44:$G$103,6,0),SCENARIOS!$M$24)</f>
        <v>0.3</v>
      </c>
      <c r="AH970" s="15">
        <f t="shared" si="1145"/>
        <v>6737.61360966659</v>
      </c>
      <c r="AI970" s="20">
        <f>IFERROR(VLOOKUP($E970,INPUTS!$A$44:$G$103,7,0),SCENARIOS!$N$24)</f>
        <v>0.4</v>
      </c>
      <c r="AJ970" s="15">
        <f t="shared" si="1146"/>
        <v>10929.7828712675</v>
      </c>
      <c r="AL970" t="str">
        <f t="shared" si="1149"/>
        <v>Y</v>
      </c>
      <c r="AM970" s="21">
        <f t="shared" si="1150"/>
        <v>27324.4571781687</v>
      </c>
    </row>
    <row r="971" ht="15" customHeight="1" spans="1:39">
      <c r="A971" s="24" t="s">
        <v>2721</v>
      </c>
      <c r="B971" s="52" t="s">
        <v>419</v>
      </c>
      <c r="C971" s="52" t="s">
        <v>420</v>
      </c>
      <c r="D971" s="52" t="s">
        <v>929</v>
      </c>
      <c r="E971" s="10" t="s">
        <v>242</v>
      </c>
      <c r="F971" s="52" t="s">
        <v>421</v>
      </c>
      <c r="G971" s="52" t="s">
        <v>173</v>
      </c>
      <c r="H971" s="52" t="s">
        <v>529</v>
      </c>
      <c r="I971" s="52" t="s">
        <v>528</v>
      </c>
      <c r="J971" s="52" t="s">
        <v>173</v>
      </c>
      <c r="K971" s="52" t="s">
        <v>931</v>
      </c>
      <c r="L971" s="53" t="s">
        <v>279</v>
      </c>
      <c r="M971" s="13">
        <v>4922</v>
      </c>
      <c r="N971" s="14">
        <f t="shared" si="1147"/>
        <v>13.4849315068493</v>
      </c>
      <c r="O971" s="15">
        <v>350</v>
      </c>
      <c r="P971" s="15">
        <f t="shared" si="1116"/>
        <v>1722700</v>
      </c>
      <c r="Q971" s="16">
        <f>IFERROR(VLOOKUP(G971,SCENARIOS!$A$13:$E$18,3,0),0.025)</f>
        <v>0.04</v>
      </c>
      <c r="R971" s="52">
        <f>IFERROR(VLOOKUP(L971,INPUTS!$A$107:$B$120,2,0),0.0082)</f>
        <v>0.0039</v>
      </c>
      <c r="S971" s="52">
        <f t="shared" si="1117"/>
        <v>1.365</v>
      </c>
      <c r="T971" s="15">
        <f t="shared" si="1118"/>
        <v>6718.53</v>
      </c>
      <c r="U971" s="15">
        <f>T971/INPUTS!$B$7*1000</f>
        <v>8398162.5</v>
      </c>
      <c r="V971" s="15">
        <f>T971*INPUTS!$B$6</f>
        <v>21230.5548</v>
      </c>
      <c r="W971" s="54" t="s">
        <v>396</v>
      </c>
      <c r="X971" s="54" t="s">
        <v>396</v>
      </c>
      <c r="Y971" s="67">
        <f>IFERROR(VLOOKUP(E971,INPUTS!$A$44:$B$103,2,0),0)</f>
        <v>0</v>
      </c>
      <c r="Z971" s="15">
        <f t="shared" si="1143"/>
        <v>0</v>
      </c>
      <c r="AA971" s="20">
        <f>IFERROR(VLOOKUP(E971,INPUTS!$A$44:$C$103,3,0),SCENARIOS!$J$24)</f>
        <v>0.03</v>
      </c>
      <c r="AB971" s="15">
        <f t="shared" ref="AB971:AF971" si="1156">$T971*AA971*(1+$Q971)^AB$2</f>
        <v>245.223570730844</v>
      </c>
      <c r="AC971" s="20">
        <f>IFERROR(VLOOKUP($E971,INPUTS!$A$44:$G$103,4,0),SCENARIOS!$K$24)</f>
        <v>0.1</v>
      </c>
      <c r="AD971" s="15">
        <f t="shared" si="1156"/>
        <v>994.506563555245</v>
      </c>
      <c r="AE971" s="20">
        <f>IFERROR(VLOOKUP($E971,INPUTS!$A$44:$G$103,5,0),SCENARIOS!$L$24)</f>
        <v>0.2</v>
      </c>
      <c r="AF971" s="15">
        <f t="shared" si="1156"/>
        <v>2419.93859401068</v>
      </c>
      <c r="AG971" s="20">
        <f>IFERROR(VLOOKUP($E971,INPUTS!$A$44:$G$103,6,0),SCENARIOS!$M$24)</f>
        <v>0.3</v>
      </c>
      <c r="AH971" s="15">
        <f t="shared" si="1145"/>
        <v>4416.3379710493</v>
      </c>
      <c r="AI971" s="20">
        <f>IFERROR(VLOOKUP($E971,INPUTS!$A$44:$G$103,7,0),SCENARIOS!$N$24)</f>
        <v>0.4</v>
      </c>
      <c r="AJ971" s="15">
        <f t="shared" si="1146"/>
        <v>7164.20054727528</v>
      </c>
      <c r="AL971" t="str">
        <f t="shared" si="1149"/>
        <v>Y</v>
      </c>
      <c r="AM971" s="21">
        <f t="shared" si="1150"/>
        <v>17910.5013681882</v>
      </c>
    </row>
    <row r="972" ht="15" customHeight="1" spans="1:39">
      <c r="A972" s="6" t="s">
        <v>2722</v>
      </c>
      <c r="B972" s="52" t="s">
        <v>419</v>
      </c>
      <c r="C972" s="52" t="s">
        <v>420</v>
      </c>
      <c r="D972" s="52" t="s">
        <v>929</v>
      </c>
      <c r="E972" s="10" t="s">
        <v>242</v>
      </c>
      <c r="F972" s="52" t="s">
        <v>421</v>
      </c>
      <c r="G972" s="52" t="s">
        <v>173</v>
      </c>
      <c r="H972" s="52" t="s">
        <v>576</v>
      </c>
      <c r="I972" s="52" t="s">
        <v>575</v>
      </c>
      <c r="J972" s="52" t="s">
        <v>173</v>
      </c>
      <c r="K972" s="52" t="s">
        <v>931</v>
      </c>
      <c r="L972" s="53" t="s">
        <v>282</v>
      </c>
      <c r="M972" s="13">
        <v>1476</v>
      </c>
      <c r="N972" s="14">
        <f t="shared" si="1147"/>
        <v>4.04383561643836</v>
      </c>
      <c r="O972" s="15">
        <v>4150</v>
      </c>
      <c r="P972" s="15">
        <f t="shared" si="1116"/>
        <v>6125400</v>
      </c>
      <c r="Q972" s="16">
        <f>IFERROR(VLOOKUP(G972,SCENARIOS!$A$13:$E$18,3,0),0.025)</f>
        <v>0.04</v>
      </c>
      <c r="R972" s="52">
        <f>IFERROR(VLOOKUP(L972,INPUTS!$A$107:$B$120,2,0),0.0082)</f>
        <v>0.0042</v>
      </c>
      <c r="S972" s="52">
        <f t="shared" si="1117"/>
        <v>17.43</v>
      </c>
      <c r="T972" s="15">
        <f t="shared" si="1118"/>
        <v>25726.68</v>
      </c>
      <c r="U972" s="15">
        <f>T972/INPUTS!$B$7*1000</f>
        <v>32158350</v>
      </c>
      <c r="V972" s="15">
        <f>T972*INPUTS!$B$6</f>
        <v>81296.3088</v>
      </c>
      <c r="W972" s="54" t="s">
        <v>521</v>
      </c>
      <c r="X972" s="54" t="s">
        <v>396</v>
      </c>
      <c r="Y972" s="67">
        <f>IFERROR(VLOOKUP(E972,INPUTS!$A$44:$B$103,2,0),0)</f>
        <v>0</v>
      </c>
      <c r="Z972" s="15">
        <f t="shared" si="1143"/>
        <v>0</v>
      </c>
      <c r="AA972" s="20">
        <f>IFERROR(VLOOKUP(E972,INPUTS!$A$44:$C$103,3,0),SCENARIOS!$J$24)</f>
        <v>0.03</v>
      </c>
      <c r="AB972" s="15">
        <f t="shared" ref="AB972:AF972" si="1157">$T972*AA972*(1+$Q972)^AB$2</f>
        <v>939.013196733481</v>
      </c>
      <c r="AC972" s="20">
        <f>IFERROR(VLOOKUP($E972,INPUTS!$A$44:$G$103,4,0),SCENARIOS!$K$24)</f>
        <v>0.1</v>
      </c>
      <c r="AD972" s="15">
        <f t="shared" si="1157"/>
        <v>3808.17710399231</v>
      </c>
      <c r="AE972" s="20">
        <f>IFERROR(VLOOKUP($E972,INPUTS!$A$44:$G$103,5,0),SCENARIOS!$L$24)</f>
        <v>0.2</v>
      </c>
      <c r="AF972" s="15">
        <f t="shared" si="1157"/>
        <v>9266.45945285094</v>
      </c>
      <c r="AG972" s="20">
        <f>IFERROR(VLOOKUP($E972,INPUTS!$A$44:$G$103,6,0),SCENARIOS!$M$24)</f>
        <v>0.3</v>
      </c>
      <c r="AH972" s="15">
        <f t="shared" si="1145"/>
        <v>16911.0971824245</v>
      </c>
      <c r="AI972" s="20">
        <f>IFERROR(VLOOKUP($E972,INPUTS!$A$44:$G$103,7,0),SCENARIOS!$N$24)</f>
        <v>0.4</v>
      </c>
      <c r="AJ972" s="15">
        <f t="shared" si="1146"/>
        <v>27433.2472930203</v>
      </c>
      <c r="AL972" t="str">
        <f t="shared" si="1149"/>
        <v>Y</v>
      </c>
      <c r="AM972" s="21">
        <f t="shared" si="1150"/>
        <v>68583.1182325509</v>
      </c>
    </row>
    <row r="973" ht="15" customHeight="1" spans="1:39">
      <c r="A973" s="24" t="s">
        <v>2723</v>
      </c>
      <c r="B973" s="52" t="s">
        <v>419</v>
      </c>
      <c r="C973" s="52" t="s">
        <v>420</v>
      </c>
      <c r="D973" s="52" t="s">
        <v>929</v>
      </c>
      <c r="E973" s="10" t="s">
        <v>242</v>
      </c>
      <c r="F973" s="52" t="s">
        <v>421</v>
      </c>
      <c r="G973" s="52" t="s">
        <v>173</v>
      </c>
      <c r="H973" s="52" t="s">
        <v>819</v>
      </c>
      <c r="I973" s="52" t="s">
        <v>575</v>
      </c>
      <c r="J973" s="52" t="s">
        <v>173</v>
      </c>
      <c r="K973" s="52" t="s">
        <v>931</v>
      </c>
      <c r="L973" s="53" t="s">
        <v>282</v>
      </c>
      <c r="M973" s="13">
        <v>984</v>
      </c>
      <c r="N973" s="14">
        <f t="shared" si="1147"/>
        <v>2.6958904109589</v>
      </c>
      <c r="O973" s="15">
        <v>4960</v>
      </c>
      <c r="P973" s="15">
        <f t="shared" si="1116"/>
        <v>4880640</v>
      </c>
      <c r="Q973" s="16">
        <f>IFERROR(VLOOKUP(G973,SCENARIOS!$A$13:$E$18,3,0),0.025)</f>
        <v>0.04</v>
      </c>
      <c r="R973" s="52">
        <f>IFERROR(VLOOKUP(L973,INPUTS!$A$107:$B$120,2,0),0.0082)</f>
        <v>0.0042</v>
      </c>
      <c r="S973" s="52">
        <f t="shared" si="1117"/>
        <v>20.832</v>
      </c>
      <c r="T973" s="15">
        <f t="shared" si="1118"/>
        <v>20498.688</v>
      </c>
      <c r="U973" s="15">
        <f>T973/INPUTS!$B$7*1000</f>
        <v>25623360</v>
      </c>
      <c r="V973" s="15">
        <f>T973*INPUTS!$B$6</f>
        <v>64775.85408</v>
      </c>
      <c r="W973" s="54" t="s">
        <v>521</v>
      </c>
      <c r="X973" s="54" t="s">
        <v>396</v>
      </c>
      <c r="Y973" s="67">
        <f>IFERROR(VLOOKUP(E973,INPUTS!$A$44:$B$103,2,0),0)</f>
        <v>0</v>
      </c>
      <c r="Z973" s="15">
        <f t="shared" si="1143"/>
        <v>0</v>
      </c>
      <c r="AA973" s="20">
        <f>IFERROR(VLOOKUP(E973,INPUTS!$A$44:$C$103,3,0),SCENARIOS!$J$24)</f>
        <v>0.03</v>
      </c>
      <c r="AB973" s="15">
        <f t="shared" ref="AB973:AF973" si="1158">$T973*AA973*(1+$Q973)^AB$2</f>
        <v>748.193647517762</v>
      </c>
      <c r="AC973" s="20">
        <f>IFERROR(VLOOKUP($E973,INPUTS!$A$44:$G$103,4,0),SCENARIOS!$K$24)</f>
        <v>0.1</v>
      </c>
      <c r="AD973" s="15">
        <f t="shared" si="1158"/>
        <v>3034.30657603242</v>
      </c>
      <c r="AE973" s="20">
        <f>IFERROR(VLOOKUP($E973,INPUTS!$A$44:$G$103,5,0),SCENARIOS!$L$24)</f>
        <v>0.2</v>
      </c>
      <c r="AF973" s="15">
        <f t="shared" si="1158"/>
        <v>7383.39580500251</v>
      </c>
      <c r="AG973" s="20">
        <f>IFERROR(VLOOKUP($E973,INPUTS!$A$44:$G$103,6,0),SCENARIOS!$M$24)</f>
        <v>0.3</v>
      </c>
      <c r="AH973" s="15">
        <f t="shared" si="1145"/>
        <v>13474.5449035864</v>
      </c>
      <c r="AI973" s="20">
        <f>IFERROR(VLOOKUP($E973,INPUTS!$A$44:$G$103,7,0),SCENARIOS!$N$24)</f>
        <v>0.4</v>
      </c>
      <c r="AJ973" s="15">
        <f t="shared" si="1146"/>
        <v>21858.4588872901</v>
      </c>
      <c r="AL973" t="str">
        <f t="shared" si="1149"/>
        <v>N</v>
      </c>
      <c r="AM973" s="21">
        <f t="shared" si="1150"/>
        <v>54646.1472182253</v>
      </c>
    </row>
    <row r="974" ht="15" customHeight="1" spans="1:39">
      <c r="A974" s="6" t="s">
        <v>2724</v>
      </c>
      <c r="B974" s="52" t="s">
        <v>419</v>
      </c>
      <c r="C974" s="52" t="s">
        <v>420</v>
      </c>
      <c r="D974" s="52" t="s">
        <v>929</v>
      </c>
      <c r="E974" s="10" t="s">
        <v>242</v>
      </c>
      <c r="F974" s="52" t="s">
        <v>421</v>
      </c>
      <c r="G974" s="52" t="s">
        <v>173</v>
      </c>
      <c r="H974" s="52" t="s">
        <v>448</v>
      </c>
      <c r="I974" s="52" t="s">
        <v>447</v>
      </c>
      <c r="J974" s="52" t="s">
        <v>177</v>
      </c>
      <c r="K974" s="52" t="s">
        <v>931</v>
      </c>
      <c r="L974" s="53" t="s">
        <v>291</v>
      </c>
      <c r="M974" s="13">
        <v>984</v>
      </c>
      <c r="N974" s="14">
        <f t="shared" si="1147"/>
        <v>2.6958904109589</v>
      </c>
      <c r="O974" s="15">
        <v>6120</v>
      </c>
      <c r="P974" s="15">
        <f t="shared" si="1116"/>
        <v>6022080</v>
      </c>
      <c r="Q974" s="16">
        <f>IFERROR(VLOOKUP(G974,SCENARIOS!$A$13:$E$18,3,0),0.025)</f>
        <v>0.04</v>
      </c>
      <c r="R974" s="52">
        <f>IFERROR(VLOOKUP(L974,INPUTS!$A$107:$B$120,2,0),0.0082)</f>
        <v>0.0079</v>
      </c>
      <c r="S974" s="52">
        <f t="shared" si="1117"/>
        <v>48.348</v>
      </c>
      <c r="T974" s="15">
        <f t="shared" si="1118"/>
        <v>47574.432</v>
      </c>
      <c r="U974" s="15">
        <f>T974/INPUTS!$B$7*1000</f>
        <v>59468040</v>
      </c>
      <c r="V974" s="15">
        <f>T974*INPUTS!$B$6</f>
        <v>150335.20512</v>
      </c>
      <c r="W974" s="54" t="s">
        <v>396</v>
      </c>
      <c r="X974" s="54" t="s">
        <v>396</v>
      </c>
      <c r="Y974" s="67">
        <f>IFERROR(VLOOKUP(E974,INPUTS!$A$44:$B$103,2,0),0)</f>
        <v>0</v>
      </c>
      <c r="Z974" s="15">
        <f t="shared" si="1143"/>
        <v>0</v>
      </c>
      <c r="AA974" s="20">
        <f>IFERROR(VLOOKUP(E974,INPUTS!$A$44:$C$103,3,0),SCENARIOS!$J$24)</f>
        <v>0.03</v>
      </c>
      <c r="AB974" s="15">
        <f t="shared" ref="AB974:AF974" si="1159">$T974*AA974*(1+$Q974)^AB$2</f>
        <v>1736.44712318494</v>
      </c>
      <c r="AC974" s="20">
        <f>IFERROR(VLOOKUP($E974,INPUTS!$A$44:$G$103,4,0),SCENARIOS!$K$24)</f>
        <v>0.1</v>
      </c>
      <c r="AD974" s="15">
        <f t="shared" si="1159"/>
        <v>7042.17810762364</v>
      </c>
      <c r="AE974" s="20">
        <f>IFERROR(VLOOKUP($E974,INPUTS!$A$44:$G$103,5,0),SCENARIOS!$L$24)</f>
        <v>0.2</v>
      </c>
      <c r="AF974" s="15">
        <f t="shared" si="1159"/>
        <v>17135.7728677161</v>
      </c>
      <c r="AG974" s="20">
        <f>IFERROR(VLOOKUP($E974,INPUTS!$A$44:$G$103,6,0),SCENARIOS!$M$24)</f>
        <v>0.3</v>
      </c>
      <c r="AH974" s="15">
        <f t="shared" si="1145"/>
        <v>31272.4316915609</v>
      </c>
      <c r="AI974" s="20">
        <f>IFERROR(VLOOKUP($E974,INPUTS!$A$44:$G$103,7,0),SCENARIOS!$N$24)</f>
        <v>0.4</v>
      </c>
      <c r="AJ974" s="15">
        <f t="shared" si="1146"/>
        <v>50730.2597101912</v>
      </c>
      <c r="AL974" t="str">
        <f t="shared" si="1149"/>
        <v>Y</v>
      </c>
      <c r="AM974" s="21">
        <f t="shared" si="1150"/>
        <v>126825.649275478</v>
      </c>
    </row>
    <row r="975" ht="15" customHeight="1" spans="1:39">
      <c r="A975" s="24" t="s">
        <v>2725</v>
      </c>
      <c r="B975" s="52" t="s">
        <v>419</v>
      </c>
      <c r="C975" s="52" t="s">
        <v>420</v>
      </c>
      <c r="D975" s="52" t="s">
        <v>929</v>
      </c>
      <c r="E975" s="10" t="s">
        <v>242</v>
      </c>
      <c r="F975" s="52" t="s">
        <v>421</v>
      </c>
      <c r="G975" s="52" t="s">
        <v>173</v>
      </c>
      <c r="H975" s="52" t="s">
        <v>644</v>
      </c>
      <c r="I975" s="52" t="s">
        <v>643</v>
      </c>
      <c r="J975" s="52" t="s">
        <v>1852</v>
      </c>
      <c r="K975" s="52" t="s">
        <v>931</v>
      </c>
      <c r="L975" s="53" t="s">
        <v>291</v>
      </c>
      <c r="M975" s="13">
        <v>492</v>
      </c>
      <c r="N975" s="14">
        <f t="shared" si="1147"/>
        <v>1.34794520547945</v>
      </c>
      <c r="O975" s="15">
        <v>8270</v>
      </c>
      <c r="P975" s="15">
        <f t="shared" si="1116"/>
        <v>4068840</v>
      </c>
      <c r="Q975" s="16">
        <f>IFERROR(VLOOKUP(G975,SCENARIOS!$A$13:$E$18,3,0),0.025)</f>
        <v>0.04</v>
      </c>
      <c r="R975" s="52">
        <f>IFERROR(VLOOKUP(L975,INPUTS!$A$107:$B$120,2,0),0.0082)</f>
        <v>0.0079</v>
      </c>
      <c r="S975" s="52">
        <f t="shared" si="1117"/>
        <v>65.333</v>
      </c>
      <c r="T975" s="15">
        <f t="shared" si="1118"/>
        <v>32143.836</v>
      </c>
      <c r="U975" s="15">
        <f>T975/INPUTS!$B$7*1000</f>
        <v>40179795</v>
      </c>
      <c r="V975" s="15">
        <f>T975*INPUTS!$B$6</f>
        <v>101574.52176</v>
      </c>
      <c r="W975" s="54" t="s">
        <v>396</v>
      </c>
      <c r="X975" s="54" t="s">
        <v>396</v>
      </c>
      <c r="Y975" s="67">
        <f>IFERROR(VLOOKUP(E975,INPUTS!$A$44:$B$103,2,0),0)</f>
        <v>0</v>
      </c>
      <c r="Z975" s="15">
        <f t="shared" si="1143"/>
        <v>0</v>
      </c>
      <c r="AA975" s="20">
        <f>IFERROR(VLOOKUP(E975,INPUTS!$A$44:$C$103,3,0),SCENARIOS!$J$24)</f>
        <v>0.03</v>
      </c>
      <c r="AB975" s="15">
        <f t="shared" ref="AB975:AF975" si="1160">$T975*AA975*(1+$Q975)^AB$2</f>
        <v>1173.23674091009</v>
      </c>
      <c r="AC975" s="20">
        <f>IFERROR(VLOOKUP($E975,INPUTS!$A$44:$G$103,4,0),SCENARIOS!$K$24)</f>
        <v>0.1</v>
      </c>
      <c r="AD975" s="15">
        <f t="shared" si="1160"/>
        <v>4758.07295343526</v>
      </c>
      <c r="AE975" s="20">
        <f>IFERROR(VLOOKUP($E975,INPUTS!$A$44:$G$103,5,0),SCENARIOS!$L$24)</f>
        <v>0.2</v>
      </c>
      <c r="AF975" s="15">
        <f t="shared" si="1160"/>
        <v>11577.8465372559</v>
      </c>
      <c r="AG975" s="20">
        <f>IFERROR(VLOOKUP($E975,INPUTS!$A$44:$G$103,6,0),SCENARIOS!$M$24)</f>
        <v>0.3</v>
      </c>
      <c r="AH975" s="15">
        <f t="shared" si="1145"/>
        <v>21129.3308896413</v>
      </c>
      <c r="AI975" s="20">
        <f>IFERROR(VLOOKUP($E975,INPUTS!$A$44:$G$103,7,0),SCENARIOS!$N$24)</f>
        <v>0.4</v>
      </c>
      <c r="AJ975" s="15">
        <f t="shared" si="1146"/>
        <v>34276.0823368694</v>
      </c>
      <c r="AL975" t="str">
        <f t="shared" si="1149"/>
        <v>Y</v>
      </c>
      <c r="AM975" s="21">
        <f t="shared" si="1150"/>
        <v>85690.2058421734</v>
      </c>
    </row>
    <row r="976" ht="15" customHeight="1" spans="1:39">
      <c r="A976" s="6" t="s">
        <v>2726</v>
      </c>
      <c r="B976" s="52" t="s">
        <v>532</v>
      </c>
      <c r="C976" s="52" t="s">
        <v>533</v>
      </c>
      <c r="D976" s="52" t="s">
        <v>929</v>
      </c>
      <c r="E976" s="10" t="s">
        <v>529</v>
      </c>
      <c r="F976" s="52" t="s">
        <v>528</v>
      </c>
      <c r="G976" s="52" t="s">
        <v>173</v>
      </c>
      <c r="H976" s="52" t="s">
        <v>204</v>
      </c>
      <c r="I976" s="52" t="s">
        <v>405</v>
      </c>
      <c r="J976" s="52" t="s">
        <v>165</v>
      </c>
      <c r="K976" s="52" t="s">
        <v>931</v>
      </c>
      <c r="L976" s="53" t="s">
        <v>291</v>
      </c>
      <c r="M976" s="13">
        <v>70</v>
      </c>
      <c r="N976" s="14">
        <f t="shared" si="1147"/>
        <v>0.191780821917808</v>
      </c>
      <c r="O976" s="15">
        <v>10365</v>
      </c>
      <c r="P976" s="15">
        <f t="shared" si="1116"/>
        <v>725550</v>
      </c>
      <c r="Q976" s="16">
        <f>IFERROR(VLOOKUP(G976,SCENARIOS!$A$13:$E$18,3,0),0.025)</f>
        <v>0.04</v>
      </c>
      <c r="R976" s="52">
        <f>IFERROR(VLOOKUP(L976,INPUTS!$A$107:$B$120,2,0),0.0082)</f>
        <v>0.0079</v>
      </c>
      <c r="S976" s="52">
        <f t="shared" si="1117"/>
        <v>81.8835</v>
      </c>
      <c r="T976" s="15">
        <f t="shared" si="1118"/>
        <v>5731.845</v>
      </c>
      <c r="U976" s="15">
        <f>T976/INPUTS!$B$7*1000</f>
        <v>7164806.25</v>
      </c>
      <c r="V976" s="15">
        <f>T976*INPUTS!$B$6</f>
        <v>18112.6302</v>
      </c>
      <c r="W976" s="54" t="s">
        <v>396</v>
      </c>
      <c r="X976" s="54" t="s">
        <v>396</v>
      </c>
      <c r="Y976" s="67">
        <f>IFERROR(VLOOKUP(E976,INPUTS!$A$44:$B$103,2,0),0)</f>
        <v>0</v>
      </c>
      <c r="Z976" s="15">
        <f t="shared" si="1143"/>
        <v>0</v>
      </c>
      <c r="AA976" s="20">
        <f>IFERROR(VLOOKUP(E976,INPUTS!$A$44:$C$103,3,0),SCENARIOS!$J$24)</f>
        <v>0.01</v>
      </c>
      <c r="AB976" s="15">
        <f t="shared" ref="AB976:AF976" si="1161">$T976*AA976*(1+$Q976)^AB$2</f>
        <v>69.7366585535693</v>
      </c>
      <c r="AC976" s="20">
        <f>IFERROR(VLOOKUP($E976,INPUTS!$A$44:$G$103,4,0),SCENARIOS!$K$24)</f>
        <v>0.05</v>
      </c>
      <c r="AD976" s="15">
        <f t="shared" si="1161"/>
        <v>424.22654016439</v>
      </c>
      <c r="AE976" s="20">
        <f>IFERROR(VLOOKUP($E976,INPUTS!$A$44:$G$103,5,0),SCENARIOS!$L$24)</f>
        <v>0.1</v>
      </c>
      <c r="AF976" s="15">
        <f t="shared" si="1161"/>
        <v>1032.27290273223</v>
      </c>
      <c r="AG976" s="20">
        <f>IFERROR(VLOOKUP($E976,INPUTS!$A$44:$G$103,6,0),SCENARIOS!$M$24)</f>
        <v>0.2</v>
      </c>
      <c r="AH976" s="15">
        <f t="shared" si="1145"/>
        <v>2511.83564635608</v>
      </c>
      <c r="AI976" s="20">
        <f>IFERROR(VLOOKUP($E976,INPUTS!$A$44:$G$103,7,0),SCENARIOS!$N$24)</f>
        <v>0.25</v>
      </c>
      <c r="AJ976" s="15">
        <f t="shared" si="1146"/>
        <v>3820.04016186363</v>
      </c>
      <c r="AL976" t="str">
        <f t="shared" si="1149"/>
        <v>Y</v>
      </c>
      <c r="AM976" s="21">
        <f t="shared" si="1150"/>
        <v>15280.1606474545</v>
      </c>
    </row>
    <row r="977" ht="15" customHeight="1" spans="1:39">
      <c r="A977" s="24" t="s">
        <v>2727</v>
      </c>
      <c r="B977" s="52" t="s">
        <v>532</v>
      </c>
      <c r="C977" s="52" t="s">
        <v>533</v>
      </c>
      <c r="D977" s="52" t="s">
        <v>929</v>
      </c>
      <c r="E977" s="10" t="s">
        <v>529</v>
      </c>
      <c r="F977" s="52" t="s">
        <v>528</v>
      </c>
      <c r="G977" s="52" t="s">
        <v>173</v>
      </c>
      <c r="H977" s="52" t="s">
        <v>505</v>
      </c>
      <c r="I977" s="52" t="s">
        <v>504</v>
      </c>
      <c r="J977" s="52" t="s">
        <v>173</v>
      </c>
      <c r="K977" s="52" t="s">
        <v>931</v>
      </c>
      <c r="L977" s="53" t="s">
        <v>288</v>
      </c>
      <c r="M977" s="13">
        <v>140</v>
      </c>
      <c r="N977" s="14">
        <f t="shared" si="1147"/>
        <v>0.383561643835616</v>
      </c>
      <c r="O977" s="15">
        <v>4590</v>
      </c>
      <c r="P977" s="15">
        <f t="shared" si="1116"/>
        <v>642600</v>
      </c>
      <c r="Q977" s="16">
        <f>IFERROR(VLOOKUP(G977,SCENARIOS!$A$13:$E$18,3,0),0.025)</f>
        <v>0.04</v>
      </c>
      <c r="R977" s="52">
        <f>IFERROR(VLOOKUP(L977,INPUTS!$A$107:$B$120,2,0),0.0082)</f>
        <v>0.0085</v>
      </c>
      <c r="S977" s="52">
        <f t="shared" si="1117"/>
        <v>39.015</v>
      </c>
      <c r="T977" s="15">
        <f t="shared" si="1118"/>
        <v>5462.1</v>
      </c>
      <c r="U977" s="15">
        <f>T977/INPUTS!$B$7*1000</f>
        <v>6827625</v>
      </c>
      <c r="V977" s="15">
        <f>T977*INPUTS!$B$6</f>
        <v>17260.236</v>
      </c>
      <c r="W977" s="54" t="s">
        <v>396</v>
      </c>
      <c r="X977" s="54" t="s">
        <v>396</v>
      </c>
      <c r="Y977" s="67">
        <f>IFERROR(VLOOKUP(E977,INPUTS!$A$44:$B$103,2,0),0)</f>
        <v>0</v>
      </c>
      <c r="Z977" s="15">
        <f t="shared" si="1143"/>
        <v>0</v>
      </c>
      <c r="AA977" s="20">
        <f>IFERROR(VLOOKUP(E977,INPUTS!$A$44:$C$103,3,0),SCENARIOS!$J$24)</f>
        <v>0.01</v>
      </c>
      <c r="AB977" s="15">
        <f t="shared" ref="AB977:AF977" si="1162">$T977*AA977*(1+$Q977)^AB$2</f>
        <v>66.4547981819904</v>
      </c>
      <c r="AC977" s="20">
        <f>IFERROR(VLOOKUP($E977,INPUTS!$A$44:$G$103,4,0),SCENARIOS!$K$24)</f>
        <v>0.05</v>
      </c>
      <c r="AD977" s="15">
        <f t="shared" si="1162"/>
        <v>404.262115432625</v>
      </c>
      <c r="AE977" s="20">
        <f>IFERROR(VLOOKUP($E977,INPUTS!$A$44:$G$103,5,0),SCENARIOS!$L$24)</f>
        <v>0.1</v>
      </c>
      <c r="AF977" s="15">
        <f t="shared" si="1162"/>
        <v>983.693352142933</v>
      </c>
      <c r="AG977" s="20">
        <f>IFERROR(VLOOKUP($E977,INPUTS!$A$44:$G$103,6,0),SCENARIOS!$M$24)</f>
        <v>0.2</v>
      </c>
      <c r="AH977" s="15">
        <f t="shared" si="1145"/>
        <v>2393.62674391257</v>
      </c>
      <c r="AI977" s="20">
        <f>IFERROR(VLOOKUP($E977,INPUTS!$A$44:$G$103,7,0),SCENARIOS!$N$24)</f>
        <v>0.25</v>
      </c>
      <c r="AJ977" s="15">
        <f t="shared" si="1146"/>
        <v>3640.26615655436</v>
      </c>
      <c r="AL977" t="str">
        <f t="shared" si="1149"/>
        <v>N</v>
      </c>
      <c r="AM977" s="21">
        <f t="shared" si="1150"/>
        <v>14561.0646262175</v>
      </c>
    </row>
    <row r="978" ht="15" customHeight="1" spans="1:39">
      <c r="A978" s="6" t="s">
        <v>2728</v>
      </c>
      <c r="B978" s="52" t="s">
        <v>532</v>
      </c>
      <c r="C978" s="52" t="s">
        <v>533</v>
      </c>
      <c r="D978" s="52" t="s">
        <v>929</v>
      </c>
      <c r="E978" s="10" t="s">
        <v>529</v>
      </c>
      <c r="F978" s="52" t="s">
        <v>528</v>
      </c>
      <c r="G978" s="52" t="s">
        <v>173</v>
      </c>
      <c r="H978" s="52" t="s">
        <v>428</v>
      </c>
      <c r="I978" s="52" t="s">
        <v>427</v>
      </c>
      <c r="J978" s="52" t="s">
        <v>173</v>
      </c>
      <c r="K978" s="52" t="s">
        <v>931</v>
      </c>
      <c r="L978" s="53" t="s">
        <v>288</v>
      </c>
      <c r="M978" s="13">
        <v>210</v>
      </c>
      <c r="N978" s="14">
        <f t="shared" si="1147"/>
        <v>0.575342465753425</v>
      </c>
      <c r="O978" s="15">
        <v>2620</v>
      </c>
      <c r="P978" s="15">
        <f t="shared" si="1116"/>
        <v>550200</v>
      </c>
      <c r="Q978" s="16">
        <f>IFERROR(VLOOKUP(G978,SCENARIOS!$A$13:$E$18,3,0),0.025)</f>
        <v>0.04</v>
      </c>
      <c r="R978" s="52">
        <f>IFERROR(VLOOKUP(L978,INPUTS!$A$107:$B$120,2,0),0.0082)</f>
        <v>0.0085</v>
      </c>
      <c r="S978" s="52">
        <f t="shared" si="1117"/>
        <v>22.27</v>
      </c>
      <c r="T978" s="15">
        <f t="shared" si="1118"/>
        <v>4676.7</v>
      </c>
      <c r="U978" s="15">
        <f>T978/INPUTS!$B$7*1000</f>
        <v>5845875</v>
      </c>
      <c r="V978" s="15">
        <f>T978*INPUTS!$B$6</f>
        <v>14778.372</v>
      </c>
      <c r="W978" s="54" t="s">
        <v>521</v>
      </c>
      <c r="X978" s="54" t="s">
        <v>396</v>
      </c>
      <c r="Y978" s="67">
        <f>IFERROR(VLOOKUP(E978,INPUTS!$A$44:$B$103,2,0),0)</f>
        <v>0</v>
      </c>
      <c r="Z978" s="15">
        <f t="shared" si="1143"/>
        <v>0</v>
      </c>
      <c r="AA978" s="20">
        <f>IFERROR(VLOOKUP(E978,INPUTS!$A$44:$C$103,3,0),SCENARIOS!$J$24)</f>
        <v>0.01</v>
      </c>
      <c r="AB978" s="15">
        <f t="shared" ref="AB978:AF978" si="1163">$T978*AA978*(1+$Q978)^AB$2</f>
        <v>56.8992062865408</v>
      </c>
      <c r="AC978" s="20">
        <f>IFERROR(VLOOKUP($E978,INPUTS!$A$44:$G$103,4,0),SCENARIOS!$K$24)</f>
        <v>0.05</v>
      </c>
      <c r="AD978" s="15">
        <f t="shared" si="1163"/>
        <v>346.132922363881</v>
      </c>
      <c r="AE978" s="20">
        <f>IFERROR(VLOOKUP($E978,INPUTS!$A$44:$G$103,5,0),SCENARIOS!$L$24)</f>
        <v>0.1</v>
      </c>
      <c r="AF978" s="15">
        <f t="shared" si="1163"/>
        <v>842.24724922042</v>
      </c>
      <c r="AG978" s="20">
        <f>IFERROR(VLOOKUP($E978,INPUTS!$A$44:$G$103,6,0),SCENARIOS!$M$24)</f>
        <v>0.2</v>
      </c>
      <c r="AH978" s="15">
        <f t="shared" si="1145"/>
        <v>2049.44512060488</v>
      </c>
      <c r="AI978" s="20">
        <f>IFERROR(VLOOKUP($E978,INPUTS!$A$44:$G$103,7,0),SCENARIOS!$N$24)</f>
        <v>0.25</v>
      </c>
      <c r="AJ978" s="15">
        <f t="shared" si="1146"/>
        <v>3116.82919286681</v>
      </c>
      <c r="AL978" t="str">
        <f t="shared" si="1149"/>
        <v>N</v>
      </c>
      <c r="AM978" s="21">
        <f t="shared" si="1150"/>
        <v>12467.3167714672</v>
      </c>
    </row>
    <row r="979" ht="15" customHeight="1" spans="1:39">
      <c r="A979" s="24" t="s">
        <v>2729</v>
      </c>
      <c r="B979" s="52" t="s">
        <v>532</v>
      </c>
      <c r="C979" s="52" t="s">
        <v>533</v>
      </c>
      <c r="D979" s="52" t="s">
        <v>929</v>
      </c>
      <c r="E979" s="10" t="s">
        <v>529</v>
      </c>
      <c r="F979" s="52" t="s">
        <v>528</v>
      </c>
      <c r="G979" s="52" t="s">
        <v>173</v>
      </c>
      <c r="H979" s="52" t="s">
        <v>264</v>
      </c>
      <c r="I979" s="52" t="s">
        <v>436</v>
      </c>
      <c r="J979" s="52" t="s">
        <v>173</v>
      </c>
      <c r="K979" s="52" t="s">
        <v>931</v>
      </c>
      <c r="L979" s="53" t="s">
        <v>291</v>
      </c>
      <c r="M979" s="13">
        <v>140</v>
      </c>
      <c r="N979" s="14">
        <f t="shared" si="1147"/>
        <v>0.383561643835616</v>
      </c>
      <c r="O979" s="15">
        <v>6570</v>
      </c>
      <c r="P979" s="15">
        <f t="shared" si="1116"/>
        <v>919800</v>
      </c>
      <c r="Q979" s="16">
        <f>IFERROR(VLOOKUP(G979,SCENARIOS!$A$13:$E$18,3,0),0.025)</f>
        <v>0.04</v>
      </c>
      <c r="R979" s="52">
        <f>IFERROR(VLOOKUP(L979,INPUTS!$A$107:$B$120,2,0),0.0082)</f>
        <v>0.0079</v>
      </c>
      <c r="S979" s="52">
        <f t="shared" si="1117"/>
        <v>51.903</v>
      </c>
      <c r="T979" s="15">
        <f t="shared" si="1118"/>
        <v>7266.42</v>
      </c>
      <c r="U979" s="15">
        <f>T979/INPUTS!$B$7*1000</f>
        <v>9083025</v>
      </c>
      <c r="V979" s="15">
        <f>T979*INPUTS!$B$6</f>
        <v>22961.8872</v>
      </c>
      <c r="W979" s="54" t="s">
        <v>396</v>
      </c>
      <c r="X979" s="54" t="s">
        <v>396</v>
      </c>
      <c r="Y979" s="67">
        <f>IFERROR(VLOOKUP(E979,INPUTS!$A$44:$B$103,2,0),0)</f>
        <v>0</v>
      </c>
      <c r="Z979" s="15">
        <f t="shared" si="1143"/>
        <v>0</v>
      </c>
      <c r="AA979" s="20">
        <f>IFERROR(VLOOKUP(E979,INPUTS!$A$44:$C$103,3,0),SCENARIOS!$J$24)</f>
        <v>0.01</v>
      </c>
      <c r="AB979" s="15">
        <f t="shared" ref="AB979:AF979" si="1164">$T979*AA979*(1+$Q979)^AB$2</f>
        <v>88.4071098305741</v>
      </c>
      <c r="AC979" s="20">
        <f>IFERROR(VLOOKUP($E979,INPUTS!$A$44:$G$103,4,0),SCENARIOS!$K$24)</f>
        <v>0.05</v>
      </c>
      <c r="AD979" s="15">
        <f t="shared" si="1164"/>
        <v>537.803833840818</v>
      </c>
      <c r="AE979" s="20">
        <f>IFERROR(VLOOKUP($E979,INPUTS!$A$44:$G$103,5,0),SCENARIOS!$L$24)</f>
        <v>0.1</v>
      </c>
      <c r="AF979" s="15">
        <f t="shared" si="1164"/>
        <v>1308.64119072856</v>
      </c>
      <c r="AG979" s="20">
        <f>IFERROR(VLOOKUP($E979,INPUTS!$A$44:$G$103,6,0),SCENARIOS!$M$24)</f>
        <v>0.2</v>
      </c>
      <c r="AH979" s="15">
        <f t="shared" si="1145"/>
        <v>3184.32420580018</v>
      </c>
      <c r="AI979" s="20">
        <f>IFERROR(VLOOKUP($E979,INPUTS!$A$44:$G$103,7,0),SCENARIOS!$N$24)</f>
        <v>0.25</v>
      </c>
      <c r="AJ979" s="15">
        <f t="shared" si="1146"/>
        <v>4842.77160896171</v>
      </c>
      <c r="AL979" t="str">
        <f t="shared" si="1149"/>
        <v>N</v>
      </c>
      <c r="AM979" s="21">
        <f t="shared" si="1150"/>
        <v>19371.0864358468</v>
      </c>
    </row>
    <row r="980" ht="15" customHeight="1" spans="1:39">
      <c r="A980" s="6" t="s">
        <v>2730</v>
      </c>
      <c r="B980" s="52" t="s">
        <v>532</v>
      </c>
      <c r="C980" s="52" t="s">
        <v>533</v>
      </c>
      <c r="D980" s="52" t="s">
        <v>929</v>
      </c>
      <c r="E980" s="10" t="s">
        <v>529</v>
      </c>
      <c r="F980" s="52" t="s">
        <v>528</v>
      </c>
      <c r="G980" s="52" t="s">
        <v>173</v>
      </c>
      <c r="H980" s="52" t="s">
        <v>267</v>
      </c>
      <c r="I980" s="52" t="s">
        <v>436</v>
      </c>
      <c r="J980" s="52" t="s">
        <v>173</v>
      </c>
      <c r="K980" s="52" t="s">
        <v>931</v>
      </c>
      <c r="L980" s="53" t="s">
        <v>291</v>
      </c>
      <c r="M980" s="13">
        <v>70</v>
      </c>
      <c r="N980" s="14">
        <f t="shared" si="1147"/>
        <v>0.191780821917808</v>
      </c>
      <c r="O980" s="15">
        <v>6280</v>
      </c>
      <c r="P980" s="15">
        <f t="shared" si="1116"/>
        <v>439600</v>
      </c>
      <c r="Q980" s="16">
        <f>IFERROR(VLOOKUP(G980,SCENARIOS!$A$13:$E$18,3,0),0.025)</f>
        <v>0.04</v>
      </c>
      <c r="R980" s="52">
        <f>IFERROR(VLOOKUP(L980,INPUTS!$A$107:$B$120,2,0),0.0082)</f>
        <v>0.0079</v>
      </c>
      <c r="S980" s="52">
        <f t="shared" si="1117"/>
        <v>49.612</v>
      </c>
      <c r="T980" s="15">
        <f t="shared" si="1118"/>
        <v>3472.84</v>
      </c>
      <c r="U980" s="15">
        <f>T980/INPUTS!$B$7*1000</f>
        <v>4341050</v>
      </c>
      <c r="V980" s="15">
        <f>T980*INPUTS!$B$6</f>
        <v>10974.1744</v>
      </c>
      <c r="W980" s="54" t="s">
        <v>396</v>
      </c>
      <c r="X980" s="54" t="s">
        <v>396</v>
      </c>
      <c r="Y980" s="67">
        <f>IFERROR(VLOOKUP(E980,INPUTS!$A$44:$B$103,2,0),0)</f>
        <v>0</v>
      </c>
      <c r="Z980" s="15">
        <f t="shared" si="1143"/>
        <v>0</v>
      </c>
      <c r="AA980" s="20">
        <f>IFERROR(VLOOKUP(E980,INPUTS!$A$44:$C$103,3,0),SCENARIOS!$J$24)</f>
        <v>0.01</v>
      </c>
      <c r="AB980" s="15">
        <f t="shared" ref="AB980:AF980" si="1165">$T980*AA980*(1+$Q980)^AB$2</f>
        <v>42.2524086557082</v>
      </c>
      <c r="AC980" s="20">
        <f>IFERROR(VLOOKUP($E980,INPUTS!$A$44:$G$103,4,0),SCENARIOS!$K$24)</f>
        <v>0.05</v>
      </c>
      <c r="AD980" s="15">
        <f t="shared" si="1165"/>
        <v>257.032578121791</v>
      </c>
      <c r="AE980" s="20">
        <f>IFERROR(VLOOKUP($E980,INPUTS!$A$44:$G$103,5,0),SCENARIOS!$L$24)</f>
        <v>0.1</v>
      </c>
      <c r="AF980" s="15">
        <f t="shared" si="1165"/>
        <v>625.438864366464</v>
      </c>
      <c r="AG980" s="20">
        <f>IFERROR(VLOOKUP($E980,INPUTS!$A$44:$G$103,6,0),SCENARIOS!$M$24)</f>
        <v>0.2</v>
      </c>
      <c r="AH980" s="15">
        <f t="shared" si="1145"/>
        <v>1521.88401921044</v>
      </c>
      <c r="AI980" s="20">
        <f>IFERROR(VLOOKUP($E980,INPUTS!$A$44:$G$103,7,0),SCENARIOS!$N$24)</f>
        <v>0.25</v>
      </c>
      <c r="AJ980" s="15">
        <f t="shared" si="1146"/>
        <v>2314.5057613607</v>
      </c>
      <c r="AL980" t="str">
        <f t="shared" si="1149"/>
        <v>N</v>
      </c>
      <c r="AM980" s="21">
        <f t="shared" si="1150"/>
        <v>9258.02304544278</v>
      </c>
    </row>
    <row r="981" ht="15" customHeight="1" spans="1:39">
      <c r="A981" s="24" t="s">
        <v>2731</v>
      </c>
      <c r="B981" s="52" t="s">
        <v>532</v>
      </c>
      <c r="C981" s="52" t="s">
        <v>533</v>
      </c>
      <c r="D981" s="52" t="s">
        <v>929</v>
      </c>
      <c r="E981" s="10" t="s">
        <v>529</v>
      </c>
      <c r="F981" s="52" t="s">
        <v>528</v>
      </c>
      <c r="G981" s="52" t="s">
        <v>173</v>
      </c>
      <c r="H981" s="52" t="s">
        <v>537</v>
      </c>
      <c r="I981" s="52" t="s">
        <v>536</v>
      </c>
      <c r="J981" s="52" t="s">
        <v>173</v>
      </c>
      <c r="K981" s="52" t="s">
        <v>931</v>
      </c>
      <c r="L981" s="53" t="s">
        <v>279</v>
      </c>
      <c r="M981" s="13">
        <v>210</v>
      </c>
      <c r="N981" s="14">
        <f t="shared" si="1147"/>
        <v>0.575342465753425</v>
      </c>
      <c r="O981" s="15">
        <v>1160</v>
      </c>
      <c r="P981" s="15">
        <f t="shared" si="1116"/>
        <v>243600</v>
      </c>
      <c r="Q981" s="16">
        <f>IFERROR(VLOOKUP(G981,SCENARIOS!$A$13:$E$18,3,0),0.025)</f>
        <v>0.04</v>
      </c>
      <c r="R981" s="52">
        <f>IFERROR(VLOOKUP(L981,INPUTS!$A$107:$B$120,2,0),0.0082)</f>
        <v>0.0039</v>
      </c>
      <c r="S981" s="52">
        <f t="shared" si="1117"/>
        <v>4.524</v>
      </c>
      <c r="T981" s="15">
        <f t="shared" si="1118"/>
        <v>950.04</v>
      </c>
      <c r="U981" s="15">
        <f>T981/INPUTS!$B$7*1000</f>
        <v>1187550</v>
      </c>
      <c r="V981" s="15">
        <f>T981*INPUTS!$B$6</f>
        <v>3002.1264</v>
      </c>
      <c r="W981" s="54" t="s">
        <v>396</v>
      </c>
      <c r="X981" s="54" t="s">
        <v>396</v>
      </c>
      <c r="Y981" s="67">
        <f>IFERROR(VLOOKUP(E981,INPUTS!$A$44:$B$103,2,0),0)</f>
        <v>0</v>
      </c>
      <c r="Z981" s="15">
        <f t="shared" si="1143"/>
        <v>0</v>
      </c>
      <c r="AA981" s="20">
        <f>IFERROR(VLOOKUP(E981,INPUTS!$A$44:$C$103,3,0),SCENARIOS!$J$24)</f>
        <v>0.01</v>
      </c>
      <c r="AB981" s="15">
        <f t="shared" ref="AB981:AF981" si="1166">$T981*AA981*(1+$Q981)^AB$2</f>
        <v>11.558689233961</v>
      </c>
      <c r="AC981" s="20">
        <f>IFERROR(VLOOKUP($E981,INPUTS!$A$44:$G$103,4,0),SCENARIOS!$K$24)</f>
        <v>0.05</v>
      </c>
      <c r="AD981" s="15">
        <f t="shared" si="1166"/>
        <v>70.3145640221912</v>
      </c>
      <c r="AE981" s="20">
        <f>IFERROR(VLOOKUP($E981,INPUTS!$A$44:$G$103,5,0),SCENARIOS!$L$24)</f>
        <v>0.1</v>
      </c>
      <c r="AF981" s="15">
        <f t="shared" si="1166"/>
        <v>171.096836797179</v>
      </c>
      <c r="AG981" s="20">
        <f>IFERROR(VLOOKUP($E981,INPUTS!$A$44:$G$103,6,0),SCENARIOS!$M$24)</f>
        <v>0.2</v>
      </c>
      <c r="AH981" s="15">
        <f t="shared" si="1145"/>
        <v>416.330926161494</v>
      </c>
      <c r="AI981" s="20">
        <f>IFERROR(VLOOKUP($E981,INPUTS!$A$44:$G$103,7,0),SCENARIOS!$N$24)</f>
        <v>0.25</v>
      </c>
      <c r="AJ981" s="15">
        <f t="shared" si="1146"/>
        <v>633.162787091578</v>
      </c>
      <c r="AL981" t="str">
        <f t="shared" si="1149"/>
        <v>Y</v>
      </c>
      <c r="AM981" s="21">
        <f t="shared" si="1150"/>
        <v>2532.65114836631</v>
      </c>
    </row>
    <row r="982" ht="15" customHeight="1" spans="1:39">
      <c r="A982" s="6" t="s">
        <v>2732</v>
      </c>
      <c r="B982" s="52" t="s">
        <v>532</v>
      </c>
      <c r="C982" s="52" t="s">
        <v>533</v>
      </c>
      <c r="D982" s="52" t="s">
        <v>929</v>
      </c>
      <c r="E982" s="10" t="s">
        <v>529</v>
      </c>
      <c r="F982" s="52" t="s">
        <v>528</v>
      </c>
      <c r="G982" s="52" t="s">
        <v>173</v>
      </c>
      <c r="H982" s="52" t="s">
        <v>545</v>
      </c>
      <c r="I982" s="52" t="s">
        <v>544</v>
      </c>
      <c r="J982" s="52" t="s">
        <v>173</v>
      </c>
      <c r="K982" s="52" t="s">
        <v>931</v>
      </c>
      <c r="L982" s="53" t="s">
        <v>279</v>
      </c>
      <c r="M982" s="13">
        <v>280</v>
      </c>
      <c r="N982" s="14">
        <f t="shared" si="1147"/>
        <v>0.767123287671233</v>
      </c>
      <c r="O982" s="15">
        <v>1180</v>
      </c>
      <c r="P982" s="15">
        <f t="shared" si="1116"/>
        <v>330400</v>
      </c>
      <c r="Q982" s="16">
        <f>IFERROR(VLOOKUP(G982,SCENARIOS!$A$13:$E$18,3,0),0.025)</f>
        <v>0.04</v>
      </c>
      <c r="R982" s="52">
        <f>IFERROR(VLOOKUP(L982,INPUTS!$A$107:$B$120,2,0),0.0082)</f>
        <v>0.0039</v>
      </c>
      <c r="S982" s="52">
        <f t="shared" si="1117"/>
        <v>4.602</v>
      </c>
      <c r="T982" s="15">
        <f t="shared" si="1118"/>
        <v>1288.56</v>
      </c>
      <c r="U982" s="15">
        <f>T982/INPUTS!$B$7*1000</f>
        <v>1610700</v>
      </c>
      <c r="V982" s="15">
        <f>T982*INPUTS!$B$6</f>
        <v>4071.8496</v>
      </c>
      <c r="W982" s="54" t="s">
        <v>396</v>
      </c>
      <c r="X982" s="54" t="s">
        <v>396</v>
      </c>
      <c r="Y982" s="67">
        <f>IFERROR(VLOOKUP(E982,INPUTS!$A$44:$B$103,2,0),0)</f>
        <v>0</v>
      </c>
      <c r="Z982" s="15">
        <f t="shared" si="1143"/>
        <v>0</v>
      </c>
      <c r="AA982" s="20">
        <f>IFERROR(VLOOKUP(E982,INPUTS!$A$44:$C$103,3,0),SCENARIOS!$J$24)</f>
        <v>0.01</v>
      </c>
      <c r="AB982" s="15">
        <f t="shared" ref="AB982:AF982" si="1167">$T982*AA982*(1+$Q982)^AB$2</f>
        <v>15.6773026391654</v>
      </c>
      <c r="AC982" s="20">
        <f>IFERROR(VLOOKUP($E982,INPUTS!$A$44:$G$103,4,0),SCENARIOS!$K$24)</f>
        <v>0.05</v>
      </c>
      <c r="AD982" s="15">
        <f t="shared" si="1167"/>
        <v>95.3691787887191</v>
      </c>
      <c r="AE982" s="20">
        <f>IFERROR(VLOOKUP($E982,INPUTS!$A$44:$G$103,5,0),SCENARIOS!$L$24)</f>
        <v>0.1</v>
      </c>
      <c r="AF982" s="15">
        <f t="shared" si="1167"/>
        <v>232.062376345599</v>
      </c>
      <c r="AG982" s="20">
        <f>IFERROR(VLOOKUP($E982,INPUTS!$A$44:$G$103,6,0),SCENARIOS!$M$24)</f>
        <v>0.2</v>
      </c>
      <c r="AH982" s="15">
        <f t="shared" si="1145"/>
        <v>564.678727437429</v>
      </c>
      <c r="AI982" s="20">
        <f>IFERROR(VLOOKUP($E982,INPUTS!$A$44:$G$103,7,0),SCENARIOS!$N$24)</f>
        <v>0.25</v>
      </c>
      <c r="AJ982" s="15">
        <f t="shared" si="1146"/>
        <v>858.772515825358</v>
      </c>
      <c r="AL982" t="str">
        <f t="shared" si="1149"/>
        <v>N</v>
      </c>
      <c r="AM982" s="21">
        <f t="shared" si="1150"/>
        <v>3435.09006330143</v>
      </c>
    </row>
    <row r="983" ht="15" customHeight="1" spans="1:39">
      <c r="A983" s="24" t="s">
        <v>2733</v>
      </c>
      <c r="B983" s="52" t="s">
        <v>532</v>
      </c>
      <c r="C983" s="52" t="s">
        <v>533</v>
      </c>
      <c r="D983" s="52" t="s">
        <v>929</v>
      </c>
      <c r="E983" s="10" t="s">
        <v>529</v>
      </c>
      <c r="F983" s="52" t="s">
        <v>528</v>
      </c>
      <c r="G983" s="52" t="s">
        <v>173</v>
      </c>
      <c r="H983" s="52" t="s">
        <v>576</v>
      </c>
      <c r="I983" s="52" t="s">
        <v>575</v>
      </c>
      <c r="J983" s="52" t="s">
        <v>173</v>
      </c>
      <c r="K983" s="52" t="s">
        <v>931</v>
      </c>
      <c r="L983" s="53" t="s">
        <v>279</v>
      </c>
      <c r="M983" s="13">
        <v>140</v>
      </c>
      <c r="N983" s="14">
        <f t="shared" si="1147"/>
        <v>0.383561643835616</v>
      </c>
      <c r="O983" s="15">
        <v>3680</v>
      </c>
      <c r="P983" s="15">
        <f t="shared" si="1116"/>
        <v>515200</v>
      </c>
      <c r="Q983" s="16">
        <f>IFERROR(VLOOKUP(G983,SCENARIOS!$A$13:$E$18,3,0),0.025)</f>
        <v>0.04</v>
      </c>
      <c r="R983" s="52">
        <f>IFERROR(VLOOKUP(L983,INPUTS!$A$107:$B$120,2,0),0.0082)</f>
        <v>0.0039</v>
      </c>
      <c r="S983" s="52">
        <f t="shared" si="1117"/>
        <v>14.352</v>
      </c>
      <c r="T983" s="15">
        <f t="shared" si="1118"/>
        <v>2009.28</v>
      </c>
      <c r="U983" s="15">
        <f>T983/INPUTS!$B$7*1000</f>
        <v>2511600</v>
      </c>
      <c r="V983" s="15">
        <f>T983*INPUTS!$B$6</f>
        <v>6349.3248</v>
      </c>
      <c r="W983" s="54" t="s">
        <v>521</v>
      </c>
      <c r="X983" s="54" t="s">
        <v>396</v>
      </c>
      <c r="Y983" s="67">
        <f>IFERROR(VLOOKUP(E983,INPUTS!$A$44:$B$103,2,0),0)</f>
        <v>0</v>
      </c>
      <c r="Z983" s="15">
        <f t="shared" si="1143"/>
        <v>0</v>
      </c>
      <c r="AA983" s="20">
        <f>IFERROR(VLOOKUP(E983,INPUTS!$A$44:$C$103,3,0),SCENARIOS!$J$24)</f>
        <v>0.01</v>
      </c>
      <c r="AB983" s="15">
        <f t="shared" ref="AB983:AF983" si="1168">$T983*AA983*(1+$Q983)^AB$2</f>
        <v>24.4459634373427</v>
      </c>
      <c r="AC983" s="20">
        <f>IFERROR(VLOOKUP($E983,INPUTS!$A$44:$G$103,4,0),SCENARIOS!$K$24)</f>
        <v>0.05</v>
      </c>
      <c r="AD983" s="15">
        <f t="shared" si="1168"/>
        <v>148.711261840037</v>
      </c>
      <c r="AE983" s="20">
        <f>IFERROR(VLOOKUP($E983,INPUTS!$A$44:$G$103,5,0),SCENARIOS!$L$24)</f>
        <v>0.1</v>
      </c>
      <c r="AF983" s="15">
        <f t="shared" si="1168"/>
        <v>361.859976674494</v>
      </c>
      <c r="AG983" s="20">
        <f>IFERROR(VLOOKUP($E983,INPUTS!$A$44:$G$103,6,0),SCENARIOS!$M$24)</f>
        <v>0.2</v>
      </c>
      <c r="AH983" s="15">
        <f t="shared" si="1145"/>
        <v>880.515981766839</v>
      </c>
      <c r="AI983" s="20">
        <f>IFERROR(VLOOKUP($E983,INPUTS!$A$44:$G$103,7,0),SCENARIOS!$N$24)</f>
        <v>0.25</v>
      </c>
      <c r="AJ983" s="15">
        <f t="shared" si="1146"/>
        <v>1339.10290603276</v>
      </c>
      <c r="AL983" t="str">
        <f t="shared" si="1149"/>
        <v>N</v>
      </c>
      <c r="AM983" s="21">
        <f t="shared" si="1150"/>
        <v>5356.41162413105</v>
      </c>
    </row>
    <row r="984" ht="15" customHeight="1" spans="1:39">
      <c r="A984" s="6" t="s">
        <v>2734</v>
      </c>
      <c r="B984" s="52" t="s">
        <v>532</v>
      </c>
      <c r="C984" s="52" t="s">
        <v>533</v>
      </c>
      <c r="D984" s="52" t="s">
        <v>929</v>
      </c>
      <c r="E984" s="10" t="s">
        <v>529</v>
      </c>
      <c r="F984" s="52" t="s">
        <v>528</v>
      </c>
      <c r="G984" s="52" t="s">
        <v>173</v>
      </c>
      <c r="H984" s="52" t="s">
        <v>819</v>
      </c>
      <c r="I984" s="52" t="s">
        <v>575</v>
      </c>
      <c r="J984" s="52" t="s">
        <v>173</v>
      </c>
      <c r="K984" s="52" t="s">
        <v>931</v>
      </c>
      <c r="L984" s="53" t="s">
        <v>279</v>
      </c>
      <c r="M984" s="13">
        <v>140</v>
      </c>
      <c r="N984" s="14">
        <f t="shared" si="1147"/>
        <v>0.383561643835616</v>
      </c>
      <c r="O984" s="15">
        <v>3890</v>
      </c>
      <c r="P984" s="15">
        <f t="shared" si="1116"/>
        <v>544600</v>
      </c>
      <c r="Q984" s="16">
        <f>IFERROR(VLOOKUP(G984,SCENARIOS!$A$13:$E$18,3,0),0.025)</f>
        <v>0.04</v>
      </c>
      <c r="R984" s="52">
        <f>IFERROR(VLOOKUP(L984,INPUTS!$A$107:$B$120,2,0),0.0082)</f>
        <v>0.0039</v>
      </c>
      <c r="S984" s="52">
        <f t="shared" si="1117"/>
        <v>15.171</v>
      </c>
      <c r="T984" s="15">
        <f t="shared" si="1118"/>
        <v>2123.94</v>
      </c>
      <c r="U984" s="15">
        <f>T984/INPUTS!$B$7*1000</f>
        <v>2654925</v>
      </c>
      <c r="V984" s="15">
        <f>T984*INPUTS!$B$6</f>
        <v>6711.6504</v>
      </c>
      <c r="W984" s="54" t="s">
        <v>521</v>
      </c>
      <c r="X984" s="54" t="s">
        <v>396</v>
      </c>
      <c r="Y984" s="67">
        <f>IFERROR(VLOOKUP(E984,INPUTS!$A$44:$B$103,2,0),0)</f>
        <v>0</v>
      </c>
      <c r="Z984" s="15">
        <f t="shared" si="1143"/>
        <v>0</v>
      </c>
      <c r="AA984" s="20">
        <f>IFERROR(VLOOKUP(E984,INPUTS!$A$44:$C$103,3,0),SCENARIOS!$J$24)</f>
        <v>0.01</v>
      </c>
      <c r="AB984" s="15">
        <f t="shared" ref="AB984:AF984" si="1169">$T984*AA984*(1+$Q984)^AB$2</f>
        <v>25.8409776552346</v>
      </c>
      <c r="AC984" s="20">
        <f>IFERROR(VLOOKUP($E984,INPUTS!$A$44:$G$103,4,0),SCENARIOS!$K$24)</f>
        <v>0.05</v>
      </c>
      <c r="AD984" s="15">
        <f t="shared" si="1169"/>
        <v>157.197502325473</v>
      </c>
      <c r="AE984" s="20">
        <f>IFERROR(VLOOKUP($E984,INPUTS!$A$44:$G$103,5,0),SCENARIOS!$L$24)</f>
        <v>0.1</v>
      </c>
      <c r="AF984" s="15">
        <f t="shared" si="1169"/>
        <v>382.509594908636</v>
      </c>
      <c r="AG984" s="20">
        <f>IFERROR(VLOOKUP($E984,INPUTS!$A$44:$G$103,6,0),SCENARIOS!$M$24)</f>
        <v>0.2</v>
      </c>
      <c r="AH984" s="15">
        <f t="shared" si="1145"/>
        <v>930.762817682881</v>
      </c>
      <c r="AI984" s="20">
        <f>IFERROR(VLOOKUP($E984,INPUTS!$A$44:$G$103,7,0),SCENARIOS!$N$24)</f>
        <v>0.25</v>
      </c>
      <c r="AJ984" s="15">
        <f t="shared" si="1146"/>
        <v>1415.51910447485</v>
      </c>
      <c r="AL984" t="str">
        <f t="shared" si="1149"/>
        <v>N</v>
      </c>
      <c r="AM984" s="21">
        <f t="shared" si="1150"/>
        <v>5662.0764178994</v>
      </c>
    </row>
    <row r="985" ht="15" customHeight="1" spans="1:39">
      <c r="A985" s="24" t="s">
        <v>2735</v>
      </c>
      <c r="B985" s="52" t="s">
        <v>532</v>
      </c>
      <c r="C985" s="52" t="s">
        <v>533</v>
      </c>
      <c r="D985" s="52" t="s">
        <v>929</v>
      </c>
      <c r="E985" s="10" t="s">
        <v>529</v>
      </c>
      <c r="F985" s="52" t="s">
        <v>528</v>
      </c>
      <c r="G985" s="52" t="s">
        <v>173</v>
      </c>
      <c r="H985" s="52" t="s">
        <v>440</v>
      </c>
      <c r="I985" s="52" t="s">
        <v>439</v>
      </c>
      <c r="J985" s="52" t="s">
        <v>177</v>
      </c>
      <c r="K985" s="52" t="s">
        <v>931</v>
      </c>
      <c r="L985" s="53" t="s">
        <v>291</v>
      </c>
      <c r="M985" s="13">
        <v>140</v>
      </c>
      <c r="N985" s="14">
        <f t="shared" si="1147"/>
        <v>0.383561643835616</v>
      </c>
      <c r="O985" s="15">
        <v>5620</v>
      </c>
      <c r="P985" s="15">
        <f t="shared" si="1116"/>
        <v>786800</v>
      </c>
      <c r="Q985" s="16">
        <f>IFERROR(VLOOKUP(G985,SCENARIOS!$A$13:$E$18,3,0),0.025)</f>
        <v>0.04</v>
      </c>
      <c r="R985" s="52">
        <f>IFERROR(VLOOKUP(L985,INPUTS!$A$107:$B$120,2,0),0.0082)</f>
        <v>0.0079</v>
      </c>
      <c r="S985" s="52">
        <f t="shared" si="1117"/>
        <v>44.398</v>
      </c>
      <c r="T985" s="15">
        <f t="shared" si="1118"/>
        <v>6215.72</v>
      </c>
      <c r="U985" s="15">
        <f>T985/INPUTS!$B$7*1000</f>
        <v>7769650</v>
      </c>
      <c r="V985" s="15">
        <f>T985*INPUTS!$B$6</f>
        <v>19641.6752</v>
      </c>
      <c r="W985" s="54" t="s">
        <v>396</v>
      </c>
      <c r="X985" s="54" t="s">
        <v>396</v>
      </c>
      <c r="Y985" s="67">
        <f>IFERROR(VLOOKUP(E985,INPUTS!$A$44:$B$103,2,0),0)</f>
        <v>0</v>
      </c>
      <c r="Z985" s="15">
        <f t="shared" si="1143"/>
        <v>0</v>
      </c>
      <c r="AA985" s="20">
        <f>IFERROR(VLOOKUP(E985,INPUTS!$A$44:$C$103,3,0),SCENARIOS!$J$24)</f>
        <v>0.01</v>
      </c>
      <c r="AB985" s="15">
        <f t="shared" ref="AB985:AF985" si="1170">$T985*AA985*(1+$Q985)^AB$2</f>
        <v>75.6237377850573</v>
      </c>
      <c r="AC985" s="20">
        <f>IFERROR(VLOOKUP($E985,INPUTS!$A$44:$G$103,4,0),SCENARIOS!$K$24)</f>
        <v>0.05</v>
      </c>
      <c r="AD985" s="15">
        <f t="shared" si="1170"/>
        <v>460.039200332633</v>
      </c>
      <c r="AE985" s="20">
        <f>IFERROR(VLOOKUP($E985,INPUTS!$A$44:$G$103,5,0),SCENARIOS!$L$24)</f>
        <v>0.1</v>
      </c>
      <c r="AF985" s="15">
        <f t="shared" si="1170"/>
        <v>1119.41605660495</v>
      </c>
      <c r="AG985" s="20">
        <f>IFERROR(VLOOKUP($E985,INPUTS!$A$44:$G$103,6,0),SCENARIOS!$M$24)</f>
        <v>0.2</v>
      </c>
      <c r="AH985" s="15">
        <f t="shared" si="1145"/>
        <v>2723.88158852314</v>
      </c>
      <c r="AI985" s="20">
        <f>IFERROR(VLOOKUP($E985,INPUTS!$A$44:$G$103,7,0),SCENARIOS!$N$24)</f>
        <v>0.25</v>
      </c>
      <c r="AJ985" s="15">
        <f t="shared" si="1146"/>
        <v>4142.52305058825</v>
      </c>
      <c r="AL985" t="str">
        <f t="shared" si="1149"/>
        <v>Y</v>
      </c>
      <c r="AM985" s="21">
        <f t="shared" si="1150"/>
        <v>16570.092202353</v>
      </c>
    </row>
    <row r="986" ht="15" customHeight="1" spans="1:39">
      <c r="A986" s="6" t="s">
        <v>2736</v>
      </c>
      <c r="B986" s="52" t="s">
        <v>534</v>
      </c>
      <c r="C986" s="52" t="s">
        <v>535</v>
      </c>
      <c r="D986" s="52" t="s">
        <v>929</v>
      </c>
      <c r="E986" s="10" t="s">
        <v>537</v>
      </c>
      <c r="F986" s="52" t="s">
        <v>536</v>
      </c>
      <c r="G986" s="52" t="s">
        <v>173</v>
      </c>
      <c r="H986" s="52" t="s">
        <v>505</v>
      </c>
      <c r="I986" s="52" t="s">
        <v>504</v>
      </c>
      <c r="J986" s="52" t="s">
        <v>173</v>
      </c>
      <c r="K986" s="52" t="s">
        <v>931</v>
      </c>
      <c r="L986" s="53" t="s">
        <v>291</v>
      </c>
      <c r="M986" s="13">
        <v>89</v>
      </c>
      <c r="N986" s="14">
        <f t="shared" si="1147"/>
        <v>0.243835616438356</v>
      </c>
      <c r="O986" s="15">
        <v>5220</v>
      </c>
      <c r="P986" s="15">
        <f t="shared" si="1116"/>
        <v>464580</v>
      </c>
      <c r="Q986" s="16">
        <f>IFERROR(VLOOKUP(G986,SCENARIOS!$A$13:$E$18,3,0),0.025)</f>
        <v>0.04</v>
      </c>
      <c r="R986" s="52">
        <f>IFERROR(VLOOKUP(L986,INPUTS!$A$107:$B$120,2,0),0.0082)</f>
        <v>0.0079</v>
      </c>
      <c r="S986" s="52">
        <f t="shared" si="1117"/>
        <v>41.238</v>
      </c>
      <c r="T986" s="15">
        <f t="shared" si="1118"/>
        <v>3670.182</v>
      </c>
      <c r="U986" s="15">
        <f>T986/INPUTS!$B$7*1000</f>
        <v>4587727.5</v>
      </c>
      <c r="V986" s="15">
        <f>T986*INPUTS!$B$6</f>
        <v>11597.77512</v>
      </c>
      <c r="W986" s="54" t="s">
        <v>396</v>
      </c>
      <c r="X986" s="54" t="s">
        <v>396</v>
      </c>
      <c r="Y986" s="67">
        <f>IFERROR(VLOOKUP(E986,INPUTS!$A$44:$B$103,2,0),0)</f>
        <v>0</v>
      </c>
      <c r="Z986" s="15">
        <f t="shared" si="1143"/>
        <v>0</v>
      </c>
      <c r="AA986" s="20">
        <f>IFERROR(VLOOKUP(E986,INPUTS!$A$44:$C$103,3,0),SCENARIOS!$J$24)</f>
        <v>0.01</v>
      </c>
      <c r="AB986" s="15">
        <f t="shared" ref="AB986:AF986" si="1171">$T986*AA986*(1+$Q986)^AB$2</f>
        <v>44.6533758263624</v>
      </c>
      <c r="AC986" s="20">
        <f>IFERROR(VLOOKUP($E986,INPUTS!$A$44:$G$103,4,0),SCENARIOS!$K$24)</f>
        <v>0.05</v>
      </c>
      <c r="AD986" s="15">
        <f t="shared" si="1171"/>
        <v>271.638296505509</v>
      </c>
      <c r="AE986" s="20">
        <f>IFERROR(VLOOKUP($E986,INPUTS!$A$44:$G$103,5,0),SCENARIOS!$L$24)</f>
        <v>0.1</v>
      </c>
      <c r="AF986" s="15">
        <f t="shared" si="1171"/>
        <v>660.979043692839</v>
      </c>
      <c r="AG986" s="20">
        <f>IFERROR(VLOOKUP($E986,INPUTS!$A$44:$G$103,6,0),SCENARIOS!$M$24)</f>
        <v>0.2</v>
      </c>
      <c r="AH986" s="15">
        <f t="shared" si="1145"/>
        <v>1608.36414386894</v>
      </c>
      <c r="AI986" s="20">
        <f>IFERROR(VLOOKUP($E986,INPUTS!$A$44:$G$103,7,0),SCENARIOS!$N$24)</f>
        <v>0.25</v>
      </c>
      <c r="AJ986" s="15">
        <f t="shared" si="1146"/>
        <v>2446.02612969279</v>
      </c>
      <c r="AL986" t="str">
        <f t="shared" si="1149"/>
        <v>N</v>
      </c>
      <c r="AM986" s="21">
        <f t="shared" si="1150"/>
        <v>9784.10451877118</v>
      </c>
    </row>
    <row r="987" ht="15" customHeight="1" spans="1:39">
      <c r="A987" s="24" t="s">
        <v>2737</v>
      </c>
      <c r="B987" s="52" t="s">
        <v>534</v>
      </c>
      <c r="C987" s="52" t="s">
        <v>535</v>
      </c>
      <c r="D987" s="52" t="s">
        <v>929</v>
      </c>
      <c r="E987" s="10" t="s">
        <v>537</v>
      </c>
      <c r="F987" s="52" t="s">
        <v>536</v>
      </c>
      <c r="G987" s="52" t="s">
        <v>173</v>
      </c>
      <c r="H987" s="52" t="s">
        <v>242</v>
      </c>
      <c r="I987" s="52" t="s">
        <v>421</v>
      </c>
      <c r="J987" s="52" t="s">
        <v>173</v>
      </c>
      <c r="K987" s="52" t="s">
        <v>931</v>
      </c>
      <c r="L987" s="53" t="s">
        <v>279</v>
      </c>
      <c r="M987" s="13">
        <v>267</v>
      </c>
      <c r="N987" s="14">
        <f t="shared" si="1147"/>
        <v>0.731506849315068</v>
      </c>
      <c r="O987" s="15">
        <v>890</v>
      </c>
      <c r="P987" s="15">
        <f t="shared" si="1116"/>
        <v>237630</v>
      </c>
      <c r="Q987" s="16">
        <f>IFERROR(VLOOKUP(G987,SCENARIOS!$A$13:$E$18,3,0),0.025)</f>
        <v>0.04</v>
      </c>
      <c r="R987" s="52">
        <f>IFERROR(VLOOKUP(L987,INPUTS!$A$107:$B$120,2,0),0.0082)</f>
        <v>0.0039</v>
      </c>
      <c r="S987" s="52">
        <f t="shared" si="1117"/>
        <v>3.471</v>
      </c>
      <c r="T987" s="15">
        <f t="shared" si="1118"/>
        <v>926.757</v>
      </c>
      <c r="U987" s="15">
        <f>T987/INPUTS!$B$7*1000</f>
        <v>1158446.25</v>
      </c>
      <c r="V987" s="15">
        <f>T987*INPUTS!$B$6</f>
        <v>2928.55212</v>
      </c>
      <c r="W987" s="54" t="s">
        <v>396</v>
      </c>
      <c r="X987" s="54" t="s">
        <v>396</v>
      </c>
      <c r="Y987" s="67">
        <f>IFERROR(VLOOKUP(E987,INPUTS!$A$44:$B$103,2,0),0)</f>
        <v>0</v>
      </c>
      <c r="Z987" s="15">
        <f t="shared" si="1143"/>
        <v>0</v>
      </c>
      <c r="AA987" s="20">
        <f>IFERROR(VLOOKUP(E987,INPUTS!$A$44:$C$103,3,0),SCENARIOS!$J$24)</f>
        <v>0.01</v>
      </c>
      <c r="AB987" s="15">
        <f t="shared" ref="AB987:AF987" si="1172">$T987*AA987*(1+$Q987)^AB$2</f>
        <v>11.2754159386952</v>
      </c>
      <c r="AC987" s="20">
        <f>IFERROR(VLOOKUP($E987,INPUTS!$A$44:$G$103,4,0),SCENARIOS!$K$24)</f>
        <v>0.05</v>
      </c>
      <c r="AD987" s="15">
        <f t="shared" si="1172"/>
        <v>68.5913376379035</v>
      </c>
      <c r="AE987" s="20">
        <f>IFERROR(VLOOKUP($E987,INPUTS!$A$44:$G$103,5,0),SCENARIOS!$L$24)</f>
        <v>0.1</v>
      </c>
      <c r="AF987" s="15">
        <f t="shared" si="1172"/>
        <v>166.903700033307</v>
      </c>
      <c r="AG987" s="20">
        <f>IFERROR(VLOOKUP($E987,INPUTS!$A$44:$G$103,6,0),SCENARIOS!$M$24)</f>
        <v>0.2</v>
      </c>
      <c r="AH987" s="15">
        <f t="shared" si="1145"/>
        <v>406.127742133645</v>
      </c>
      <c r="AI987" s="20">
        <f>IFERROR(VLOOKUP($E987,INPUTS!$A$44:$G$103,7,0),SCENARIOS!$N$24)</f>
        <v>0.25</v>
      </c>
      <c r="AJ987" s="15">
        <f t="shared" si="1146"/>
        <v>617.645620265072</v>
      </c>
      <c r="AL987" t="str">
        <f t="shared" si="1149"/>
        <v>Y</v>
      </c>
      <c r="AM987" s="21">
        <f t="shared" si="1150"/>
        <v>2470.58248106029</v>
      </c>
    </row>
    <row r="988" ht="15" customHeight="1" spans="1:39">
      <c r="A988" s="6" t="s">
        <v>2738</v>
      </c>
      <c r="B988" s="52" t="s">
        <v>534</v>
      </c>
      <c r="C988" s="52" t="s">
        <v>535</v>
      </c>
      <c r="D988" s="52" t="s">
        <v>929</v>
      </c>
      <c r="E988" s="10" t="s">
        <v>537</v>
      </c>
      <c r="F988" s="52" t="s">
        <v>536</v>
      </c>
      <c r="G988" s="52" t="s">
        <v>173</v>
      </c>
      <c r="H988" s="52" t="s">
        <v>428</v>
      </c>
      <c r="I988" s="52" t="s">
        <v>427</v>
      </c>
      <c r="J988" s="52" t="s">
        <v>173</v>
      </c>
      <c r="K988" s="52" t="s">
        <v>931</v>
      </c>
      <c r="L988" s="53" t="s">
        <v>288</v>
      </c>
      <c r="M988" s="13">
        <v>89</v>
      </c>
      <c r="N988" s="14">
        <f t="shared" si="1147"/>
        <v>0.243835616438356</v>
      </c>
      <c r="O988" s="15">
        <v>3250</v>
      </c>
      <c r="P988" s="15">
        <f t="shared" si="1116"/>
        <v>289250</v>
      </c>
      <c r="Q988" s="16">
        <f>IFERROR(VLOOKUP(G988,SCENARIOS!$A$13:$E$18,3,0),0.025)</f>
        <v>0.04</v>
      </c>
      <c r="R988" s="52">
        <f>IFERROR(VLOOKUP(L988,INPUTS!$A$107:$B$120,2,0),0.0082)</f>
        <v>0.0085</v>
      </c>
      <c r="S988" s="52">
        <f t="shared" si="1117"/>
        <v>27.625</v>
      </c>
      <c r="T988" s="15">
        <f t="shared" si="1118"/>
        <v>2458.625</v>
      </c>
      <c r="U988" s="15">
        <f>T988/INPUTS!$B$7*1000</f>
        <v>3073281.25</v>
      </c>
      <c r="V988" s="15">
        <f>T988*INPUTS!$B$6</f>
        <v>7769.255</v>
      </c>
      <c r="W988" s="54" t="s">
        <v>521</v>
      </c>
      <c r="X988" s="54" t="s">
        <v>396</v>
      </c>
      <c r="Y988" s="67">
        <f>IFERROR(VLOOKUP(E988,INPUTS!$A$44:$B$103,2,0),0)</f>
        <v>0</v>
      </c>
      <c r="Z988" s="15">
        <f t="shared" si="1143"/>
        <v>0</v>
      </c>
      <c r="AA988" s="20">
        <f>IFERROR(VLOOKUP(E988,INPUTS!$A$44:$C$103,3,0),SCENARIOS!$J$24)</f>
        <v>0.01</v>
      </c>
      <c r="AB988" s="15">
        <f t="shared" ref="AB988:AF988" si="1173">$T988*AA988*(1+$Q988)^AB$2</f>
        <v>29.912932421632</v>
      </c>
      <c r="AC988" s="20">
        <f>IFERROR(VLOOKUP($E988,INPUTS!$A$44:$G$103,4,0),SCENARIOS!$K$24)</f>
        <v>0.05</v>
      </c>
      <c r="AD988" s="15">
        <f t="shared" si="1173"/>
        <v>181.968280250368</v>
      </c>
      <c r="AE988" s="20">
        <f>IFERROR(VLOOKUP($E988,INPUTS!$A$44:$G$103,5,0),SCENARIOS!$L$24)</f>
        <v>0.1</v>
      </c>
      <c r="AF988" s="15">
        <f t="shared" si="1173"/>
        <v>442.784472622694</v>
      </c>
      <c r="AG988" s="20">
        <f>IFERROR(VLOOKUP($E988,INPUTS!$A$44:$G$103,6,0),SCENARIOS!$M$24)</f>
        <v>0.2</v>
      </c>
      <c r="AH988" s="15">
        <f t="shared" si="1145"/>
        <v>1077.43002750811</v>
      </c>
      <c r="AI988" s="20">
        <f>IFERROR(VLOOKUP($E988,INPUTS!$A$44:$G$103,7,0),SCENARIOS!$N$24)</f>
        <v>0.25</v>
      </c>
      <c r="AJ988" s="15">
        <f t="shared" si="1146"/>
        <v>1638.57296262582</v>
      </c>
      <c r="AL988" t="str">
        <f t="shared" si="1149"/>
        <v>N</v>
      </c>
      <c r="AM988" s="21">
        <f t="shared" si="1150"/>
        <v>6554.29185050327</v>
      </c>
    </row>
    <row r="989" ht="15" customHeight="1" spans="1:39">
      <c r="A989" s="24" t="s">
        <v>2739</v>
      </c>
      <c r="B989" s="52" t="s">
        <v>534</v>
      </c>
      <c r="C989" s="52" t="s">
        <v>535</v>
      </c>
      <c r="D989" s="52" t="s">
        <v>929</v>
      </c>
      <c r="E989" s="10" t="s">
        <v>537</v>
      </c>
      <c r="F989" s="52" t="s">
        <v>536</v>
      </c>
      <c r="G989" s="52" t="s">
        <v>173</v>
      </c>
      <c r="H989" s="52" t="s">
        <v>267</v>
      </c>
      <c r="I989" s="52" t="s">
        <v>436</v>
      </c>
      <c r="J989" s="52" t="s">
        <v>173</v>
      </c>
      <c r="K989" s="52" t="s">
        <v>931</v>
      </c>
      <c r="L989" s="53" t="s">
        <v>291</v>
      </c>
      <c r="M989" s="13">
        <v>89</v>
      </c>
      <c r="N989" s="14">
        <f t="shared" si="1147"/>
        <v>0.243835616438356</v>
      </c>
      <c r="O989" s="15">
        <v>5570</v>
      </c>
      <c r="P989" s="15">
        <f t="shared" si="1116"/>
        <v>495730</v>
      </c>
      <c r="Q989" s="16">
        <f>IFERROR(VLOOKUP(G989,SCENARIOS!$A$13:$E$18,3,0),0.025)</f>
        <v>0.04</v>
      </c>
      <c r="R989" s="52">
        <f>IFERROR(VLOOKUP(L989,INPUTS!$A$107:$B$120,2,0),0.0082)</f>
        <v>0.0079</v>
      </c>
      <c r="S989" s="52">
        <f t="shared" si="1117"/>
        <v>44.003</v>
      </c>
      <c r="T989" s="15">
        <f t="shared" si="1118"/>
        <v>3916.267</v>
      </c>
      <c r="U989" s="15">
        <f>T989/INPUTS!$B$7*1000</f>
        <v>4895333.75</v>
      </c>
      <c r="V989" s="15">
        <f>T989*INPUTS!$B$6</f>
        <v>12375.40372</v>
      </c>
      <c r="W989" s="54" t="s">
        <v>396</v>
      </c>
      <c r="X989" s="54" t="s">
        <v>396</v>
      </c>
      <c r="Y989" s="67">
        <f>IFERROR(VLOOKUP(E989,INPUTS!$A$44:$B$103,2,0),0)</f>
        <v>0</v>
      </c>
      <c r="Z989" s="15">
        <f t="shared" si="1143"/>
        <v>0</v>
      </c>
      <c r="AA989" s="20">
        <f>IFERROR(VLOOKUP(E989,INPUTS!$A$44:$C$103,3,0),SCENARIOS!$J$24)</f>
        <v>0.01</v>
      </c>
      <c r="AB989" s="15">
        <f t="shared" ref="AB989:AF989" si="1174">$T989*AA989*(1+$Q989)^AB$2</f>
        <v>47.6473761212334</v>
      </c>
      <c r="AC989" s="20">
        <f>IFERROR(VLOOKUP($E989,INPUTS!$A$44:$G$103,4,0),SCENARIOS!$K$24)</f>
        <v>0.05</v>
      </c>
      <c r="AD989" s="15">
        <f t="shared" si="1174"/>
        <v>289.851592248216</v>
      </c>
      <c r="AE989" s="20">
        <f>IFERROR(VLOOKUP($E989,INPUTS!$A$44:$G$103,5,0),SCENARIOS!$L$24)</f>
        <v>0.1</v>
      </c>
      <c r="AF989" s="15">
        <f t="shared" si="1174"/>
        <v>705.297561948106</v>
      </c>
      <c r="AG989" s="20">
        <f>IFERROR(VLOOKUP($E989,INPUTS!$A$44:$G$103,6,0),SCENARIOS!$M$24)</f>
        <v>0.2</v>
      </c>
      <c r="AH989" s="15">
        <f t="shared" si="1145"/>
        <v>1716.20465159961</v>
      </c>
      <c r="AI989" s="20">
        <f>IFERROR(VLOOKUP($E989,INPUTS!$A$44:$G$103,7,0),SCENARIOS!$N$24)</f>
        <v>0.25</v>
      </c>
      <c r="AJ989" s="15">
        <f t="shared" si="1146"/>
        <v>2610.03171310131</v>
      </c>
      <c r="AL989" t="str">
        <f t="shared" si="1149"/>
        <v>N</v>
      </c>
      <c r="AM989" s="21">
        <f t="shared" si="1150"/>
        <v>10440.1268524053</v>
      </c>
    </row>
    <row r="990" ht="15" customHeight="1" spans="1:39">
      <c r="A990" s="6" t="s">
        <v>2740</v>
      </c>
      <c r="B990" s="52" t="s">
        <v>534</v>
      </c>
      <c r="C990" s="52" t="s">
        <v>535</v>
      </c>
      <c r="D990" s="52" t="s">
        <v>929</v>
      </c>
      <c r="E990" s="10" t="s">
        <v>537</v>
      </c>
      <c r="F990" s="52" t="s">
        <v>536</v>
      </c>
      <c r="G990" s="52" t="s">
        <v>173</v>
      </c>
      <c r="H990" s="52" t="s">
        <v>204</v>
      </c>
      <c r="I990" s="52" t="s">
        <v>405</v>
      </c>
      <c r="J990" s="52" t="s">
        <v>165</v>
      </c>
      <c r="K990" s="52" t="s">
        <v>931</v>
      </c>
      <c r="L990" s="53" t="s">
        <v>291</v>
      </c>
      <c r="M990" s="13">
        <v>45</v>
      </c>
      <c r="N990" s="14">
        <f t="shared" si="1147"/>
        <v>0.123287671232877</v>
      </c>
      <c r="O990" s="15">
        <v>11780</v>
      </c>
      <c r="P990" s="15">
        <f t="shared" si="1116"/>
        <v>530100</v>
      </c>
      <c r="Q990" s="16">
        <f>IFERROR(VLOOKUP(G990,SCENARIOS!$A$13:$E$18,3,0),0.025)</f>
        <v>0.04</v>
      </c>
      <c r="R990" s="52">
        <f>IFERROR(VLOOKUP(L990,INPUTS!$A$107:$B$120,2,0),0.0082)</f>
        <v>0.0079</v>
      </c>
      <c r="S990" s="52">
        <f t="shared" si="1117"/>
        <v>93.062</v>
      </c>
      <c r="T990" s="15">
        <f t="shared" si="1118"/>
        <v>4187.79</v>
      </c>
      <c r="U990" s="15">
        <f>T990/INPUTS!$B$7*1000</f>
        <v>5234737.5</v>
      </c>
      <c r="V990" s="15">
        <f>T990*INPUTS!$B$6</f>
        <v>13233.4164</v>
      </c>
      <c r="W990" s="54" t="s">
        <v>396</v>
      </c>
      <c r="X990" s="54" t="s">
        <v>396</v>
      </c>
      <c r="Y990" s="67">
        <f>IFERROR(VLOOKUP(E990,INPUTS!$A$44:$B$103,2,0),0)</f>
        <v>0</v>
      </c>
      <c r="Z990" s="15">
        <f t="shared" si="1143"/>
        <v>0</v>
      </c>
      <c r="AA990" s="20">
        <f>IFERROR(VLOOKUP(E990,INPUTS!$A$44:$C$103,3,0),SCENARIOS!$J$24)</f>
        <v>0.01</v>
      </c>
      <c r="AB990" s="15">
        <f t="shared" ref="AB990:AF990" si="1175">$T990*AA990*(1+$Q990)^AB$2</f>
        <v>50.950868581417</v>
      </c>
      <c r="AC990" s="20">
        <f>IFERROR(VLOOKUP($E990,INPUTS!$A$44:$G$103,4,0),SCENARIOS!$K$24)</f>
        <v>0.05</v>
      </c>
      <c r="AD990" s="15">
        <f t="shared" si="1175"/>
        <v>309.94761069691</v>
      </c>
      <c r="AE990" s="20">
        <f>IFERROR(VLOOKUP($E990,INPUTS!$A$44:$G$103,5,0),SCENARIOS!$L$24)</f>
        <v>0.1</v>
      </c>
      <c r="AF990" s="15">
        <f t="shared" si="1175"/>
        <v>754.197320292681</v>
      </c>
      <c r="AG990" s="20">
        <f>IFERROR(VLOOKUP($E990,INPUTS!$A$44:$G$103,6,0),SCENARIOS!$M$24)</f>
        <v>0.2</v>
      </c>
      <c r="AH990" s="15">
        <f t="shared" si="1145"/>
        <v>1835.19271743279</v>
      </c>
      <c r="AI990" s="20">
        <f>IFERROR(VLOOKUP($E990,INPUTS!$A$44:$G$103,7,0),SCENARIOS!$N$24)</f>
        <v>0.25</v>
      </c>
      <c r="AJ990" s="15">
        <f t="shared" si="1146"/>
        <v>2790.99068265993</v>
      </c>
      <c r="AL990" t="str">
        <f t="shared" si="1149"/>
        <v>N</v>
      </c>
      <c r="AM990" s="21">
        <f t="shared" si="1150"/>
        <v>11163.9627306397</v>
      </c>
    </row>
    <row r="991" ht="15" customHeight="1" spans="1:39">
      <c r="A991" s="24" t="s">
        <v>2741</v>
      </c>
      <c r="B991" s="52" t="s">
        <v>534</v>
      </c>
      <c r="C991" s="52" t="s">
        <v>535</v>
      </c>
      <c r="D991" s="52" t="s">
        <v>929</v>
      </c>
      <c r="E991" s="10" t="s">
        <v>537</v>
      </c>
      <c r="F991" s="52" t="s">
        <v>536</v>
      </c>
      <c r="G991" s="52" t="s">
        <v>173</v>
      </c>
      <c r="H991" s="52" t="s">
        <v>440</v>
      </c>
      <c r="I991" s="52" t="s">
        <v>439</v>
      </c>
      <c r="J991" s="52" t="s">
        <v>177</v>
      </c>
      <c r="K991" s="52" t="s">
        <v>931</v>
      </c>
      <c r="L991" s="53" t="s">
        <v>291</v>
      </c>
      <c r="M991" s="13">
        <v>89</v>
      </c>
      <c r="N991" s="14">
        <f t="shared" si="1147"/>
        <v>0.243835616438356</v>
      </c>
      <c r="O991" s="15">
        <v>6290</v>
      </c>
      <c r="P991" s="15">
        <f t="shared" si="1116"/>
        <v>559810</v>
      </c>
      <c r="Q991" s="16">
        <f>IFERROR(VLOOKUP(G991,SCENARIOS!$A$13:$E$18,3,0),0.025)</f>
        <v>0.04</v>
      </c>
      <c r="R991" s="52">
        <f>IFERROR(VLOOKUP(L991,INPUTS!$A$107:$B$120,2,0),0.0082)</f>
        <v>0.0079</v>
      </c>
      <c r="S991" s="52">
        <f t="shared" si="1117"/>
        <v>49.691</v>
      </c>
      <c r="T991" s="15">
        <f t="shared" si="1118"/>
        <v>4422.499</v>
      </c>
      <c r="U991" s="15">
        <f>T991/INPUTS!$B$7*1000</f>
        <v>5528123.75</v>
      </c>
      <c r="V991" s="15">
        <f>T991*INPUTS!$B$6</f>
        <v>13975.09684</v>
      </c>
      <c r="W991" s="54" t="s">
        <v>396</v>
      </c>
      <c r="X991" s="54" t="s">
        <v>396</v>
      </c>
      <c r="Y991" s="67">
        <f>IFERROR(VLOOKUP(E991,INPUTS!$A$44:$B$103,2,0),0)</f>
        <v>0</v>
      </c>
      <c r="Z991" s="15">
        <f t="shared" si="1143"/>
        <v>0</v>
      </c>
      <c r="AA991" s="20">
        <f>IFERROR(VLOOKUP(E991,INPUTS!$A$44:$C$103,3,0),SCENARIOS!$J$24)</f>
        <v>0.01</v>
      </c>
      <c r="AB991" s="15">
        <f t="shared" ref="AB991:AF991" si="1176">$T991*AA991*(1+$Q991)^AB$2</f>
        <v>53.806462442111</v>
      </c>
      <c r="AC991" s="20">
        <f>IFERROR(VLOOKUP($E991,INPUTS!$A$44:$G$103,4,0),SCENARIOS!$K$24)</f>
        <v>0.05</v>
      </c>
      <c r="AD991" s="15">
        <f t="shared" si="1176"/>
        <v>327.318943490355</v>
      </c>
      <c r="AE991" s="20">
        <f>IFERROR(VLOOKUP($E991,INPUTS!$A$44:$G$103,5,0),SCENARIOS!$L$24)</f>
        <v>0.1</v>
      </c>
      <c r="AF991" s="15">
        <f t="shared" si="1176"/>
        <v>796.467085216083</v>
      </c>
      <c r="AG991" s="20">
        <f>IFERROR(VLOOKUP($E991,INPUTS!$A$44:$G$103,6,0),SCENARIOS!$M$24)</f>
        <v>0.2</v>
      </c>
      <c r="AH991" s="15">
        <f t="shared" si="1145"/>
        <v>1938.04798178843</v>
      </c>
      <c r="AI991" s="20">
        <f>IFERROR(VLOOKUP($E991,INPUTS!$A$44:$G$103,7,0),SCENARIOS!$N$24)</f>
        <v>0.25</v>
      </c>
      <c r="AJ991" s="15">
        <f t="shared" si="1146"/>
        <v>2947.4146275417</v>
      </c>
      <c r="AL991" t="str">
        <f t="shared" si="1149"/>
        <v>Y</v>
      </c>
      <c r="AM991" s="21">
        <f t="shared" si="1150"/>
        <v>11789.6585101668</v>
      </c>
    </row>
    <row r="992" ht="15" customHeight="1" spans="1:39">
      <c r="A992" s="6" t="s">
        <v>2742</v>
      </c>
      <c r="B992" s="52" t="s">
        <v>534</v>
      </c>
      <c r="C992" s="52" t="s">
        <v>535</v>
      </c>
      <c r="D992" s="52" t="s">
        <v>929</v>
      </c>
      <c r="E992" s="10" t="s">
        <v>537</v>
      </c>
      <c r="F992" s="52" t="s">
        <v>536</v>
      </c>
      <c r="G992" s="52" t="s">
        <v>173</v>
      </c>
      <c r="H992" s="52" t="s">
        <v>576</v>
      </c>
      <c r="I992" s="52" t="s">
        <v>575</v>
      </c>
      <c r="J992" s="52" t="s">
        <v>173</v>
      </c>
      <c r="K992" s="52" t="s">
        <v>931</v>
      </c>
      <c r="L992" s="53" t="s">
        <v>288</v>
      </c>
      <c r="M992" s="13">
        <v>45</v>
      </c>
      <c r="N992" s="14">
        <f t="shared" si="1147"/>
        <v>0.123287671232877</v>
      </c>
      <c r="O992" s="15">
        <v>4440</v>
      </c>
      <c r="P992" s="15">
        <f t="shared" si="1116"/>
        <v>199800</v>
      </c>
      <c r="Q992" s="16">
        <f>IFERROR(VLOOKUP(G992,SCENARIOS!$A$13:$E$18,3,0),0.025)</f>
        <v>0.04</v>
      </c>
      <c r="R992" s="52">
        <f>IFERROR(VLOOKUP(L992,INPUTS!$A$107:$B$120,2,0),0.0082)</f>
        <v>0.0085</v>
      </c>
      <c r="S992" s="52">
        <f t="shared" si="1117"/>
        <v>37.74</v>
      </c>
      <c r="T992" s="15">
        <f t="shared" si="1118"/>
        <v>1698.3</v>
      </c>
      <c r="U992" s="15">
        <f>T992/INPUTS!$B$7*1000</f>
        <v>2122875</v>
      </c>
      <c r="V992" s="15">
        <f>T992*INPUTS!$B$6</f>
        <v>5366.628</v>
      </c>
      <c r="W992" s="54" t="s">
        <v>521</v>
      </c>
      <c r="X992" s="54" t="s">
        <v>396</v>
      </c>
      <c r="Y992" s="67">
        <f>IFERROR(VLOOKUP(E992,INPUTS!$A$44:$B$103,2,0),0)</f>
        <v>0</v>
      </c>
      <c r="Z992" s="15">
        <f t="shared" si="1143"/>
        <v>0</v>
      </c>
      <c r="AA992" s="20">
        <f>IFERROR(VLOOKUP(E992,INPUTS!$A$44:$C$103,3,0),SCENARIOS!$J$24)</f>
        <v>0.01</v>
      </c>
      <c r="AB992" s="15">
        <f t="shared" ref="AB992:AF992" si="1177">$T992*AA992*(1+$Q992)^AB$2</f>
        <v>20.6624162414592</v>
      </c>
      <c r="AC992" s="20">
        <f>IFERROR(VLOOKUP($E992,INPUTS!$A$44:$G$103,4,0),SCENARIOS!$K$24)</f>
        <v>0.05</v>
      </c>
      <c r="AD992" s="15">
        <f t="shared" si="1177"/>
        <v>125.694943453841</v>
      </c>
      <c r="AE992" s="20">
        <f>IFERROR(VLOOKUP($E992,INPUTS!$A$44:$G$103,5,0),SCENARIOS!$L$24)</f>
        <v>0.1</v>
      </c>
      <c r="AF992" s="15">
        <f t="shared" si="1177"/>
        <v>305.85423554024</v>
      </c>
      <c r="AG992" s="20">
        <f>IFERROR(VLOOKUP($E992,INPUTS!$A$44:$G$103,6,0),SCENARIOS!$M$24)</f>
        <v>0.2</v>
      </c>
      <c r="AH992" s="15">
        <f t="shared" si="1145"/>
        <v>744.236886762732</v>
      </c>
      <c r="AI992" s="20">
        <f>IFERROR(VLOOKUP($E992,INPUTS!$A$44:$G$103,7,0),SCENARIOS!$N$24)</f>
        <v>0.25</v>
      </c>
      <c r="AJ992" s="15">
        <f t="shared" si="1146"/>
        <v>1131.84746044127</v>
      </c>
      <c r="AL992" t="str">
        <f t="shared" si="1149"/>
        <v>N</v>
      </c>
      <c r="AM992" s="21">
        <f t="shared" si="1150"/>
        <v>4527.38984176509</v>
      </c>
    </row>
    <row r="993" ht="15" customHeight="1" spans="1:39">
      <c r="A993" s="24" t="s">
        <v>2743</v>
      </c>
      <c r="B993" s="52" t="s">
        <v>534</v>
      </c>
      <c r="C993" s="52" t="s">
        <v>535</v>
      </c>
      <c r="D993" s="52" t="s">
        <v>929</v>
      </c>
      <c r="E993" s="10" t="s">
        <v>537</v>
      </c>
      <c r="F993" s="52" t="s">
        <v>536</v>
      </c>
      <c r="G993" s="52" t="s">
        <v>173</v>
      </c>
      <c r="H993" s="52" t="s">
        <v>545</v>
      </c>
      <c r="I993" s="52" t="s">
        <v>544</v>
      </c>
      <c r="J993" s="52" t="s">
        <v>173</v>
      </c>
      <c r="K993" s="52" t="s">
        <v>931</v>
      </c>
      <c r="L993" s="53" t="s">
        <v>279</v>
      </c>
      <c r="M993" s="13">
        <v>134</v>
      </c>
      <c r="N993" s="14">
        <f t="shared" si="1147"/>
        <v>0.367123287671233</v>
      </c>
      <c r="O993" s="15">
        <v>2270</v>
      </c>
      <c r="P993" s="15">
        <f t="shared" si="1116"/>
        <v>304180</v>
      </c>
      <c r="Q993" s="16">
        <f>IFERROR(VLOOKUP(G993,SCENARIOS!$A$13:$E$18,3,0),0.025)</f>
        <v>0.04</v>
      </c>
      <c r="R993" s="52">
        <f>IFERROR(VLOOKUP(L993,INPUTS!$A$107:$B$120,2,0),0.0082)</f>
        <v>0.0039</v>
      </c>
      <c r="S993" s="52">
        <f t="shared" si="1117"/>
        <v>8.853</v>
      </c>
      <c r="T993" s="15">
        <f t="shared" si="1118"/>
        <v>1186.302</v>
      </c>
      <c r="U993" s="15">
        <f>T993/INPUTS!$B$7*1000</f>
        <v>1482877.5</v>
      </c>
      <c r="V993" s="15">
        <f>T993*INPUTS!$B$6</f>
        <v>3748.71432</v>
      </c>
      <c r="W993" s="54" t="s">
        <v>396</v>
      </c>
      <c r="X993" s="54" t="s">
        <v>396</v>
      </c>
      <c r="Y993" s="67">
        <f>IFERROR(VLOOKUP(E993,INPUTS!$A$44:$B$103,2,0),0)</f>
        <v>0</v>
      </c>
      <c r="Z993" s="15">
        <f t="shared" si="1143"/>
        <v>0</v>
      </c>
      <c r="AA993" s="20">
        <f>IFERROR(VLOOKUP(E993,INPUTS!$A$44:$C$103,3,0),SCENARIOS!$J$24)</f>
        <v>0.01</v>
      </c>
      <c r="AB993" s="15">
        <f t="shared" ref="AB993:AF993" si="1178">$T993*AA993*(1+$Q993)^AB$2</f>
        <v>14.4331777142293</v>
      </c>
      <c r="AC993" s="20">
        <f>IFERROR(VLOOKUP($E993,INPUTS!$A$44:$G$103,4,0),SCENARIOS!$K$24)</f>
        <v>0.05</v>
      </c>
      <c r="AD993" s="15">
        <f t="shared" si="1178"/>
        <v>87.8008377843601</v>
      </c>
      <c r="AE993" s="20">
        <f>IFERROR(VLOOKUP($E993,INPUTS!$A$44:$G$103,5,0),SCENARIOS!$L$24)</f>
        <v>0.1</v>
      </c>
      <c r="AF993" s="15">
        <f t="shared" si="1178"/>
        <v>213.646288246987</v>
      </c>
      <c r="AG993" s="20">
        <f>IFERROR(VLOOKUP($E993,INPUTS!$A$44:$G$103,6,0),SCENARIOS!$M$24)</f>
        <v>0.2</v>
      </c>
      <c r="AH993" s="15">
        <f t="shared" si="1145"/>
        <v>519.866753365367</v>
      </c>
      <c r="AI993" s="20">
        <f>IFERROR(VLOOKUP($E993,INPUTS!$A$44:$G$103,7,0),SCENARIOS!$N$24)</f>
        <v>0.25</v>
      </c>
      <c r="AJ993" s="15">
        <f t="shared" si="1146"/>
        <v>790.621742929048</v>
      </c>
      <c r="AL993" t="str">
        <f t="shared" si="1149"/>
        <v>N</v>
      </c>
      <c r="AM993" s="21">
        <f t="shared" si="1150"/>
        <v>3162.48697171619</v>
      </c>
    </row>
    <row r="994" ht="15" customHeight="1" spans="1:39">
      <c r="A994" s="6" t="s">
        <v>2744</v>
      </c>
      <c r="B994" s="52" t="s">
        <v>534</v>
      </c>
      <c r="C994" s="52" t="s">
        <v>535</v>
      </c>
      <c r="D994" s="52" t="s">
        <v>929</v>
      </c>
      <c r="E994" s="10" t="s">
        <v>537</v>
      </c>
      <c r="F994" s="52" t="s">
        <v>536</v>
      </c>
      <c r="G994" s="52" t="s">
        <v>173</v>
      </c>
      <c r="H994" s="52" t="s">
        <v>529</v>
      </c>
      <c r="I994" s="52" t="s">
        <v>528</v>
      </c>
      <c r="J994" s="52" t="s">
        <v>173</v>
      </c>
      <c r="K994" s="52" t="s">
        <v>931</v>
      </c>
      <c r="L994" s="53" t="s">
        <v>279</v>
      </c>
      <c r="M994" s="13">
        <v>178</v>
      </c>
      <c r="N994" s="14">
        <f t="shared" si="1147"/>
        <v>0.487671232876712</v>
      </c>
      <c r="O994" s="15">
        <v>1160</v>
      </c>
      <c r="P994" s="15">
        <f t="shared" si="1116"/>
        <v>206480</v>
      </c>
      <c r="Q994" s="16">
        <f>IFERROR(VLOOKUP(G994,SCENARIOS!$A$13:$E$18,3,0),0.025)</f>
        <v>0.04</v>
      </c>
      <c r="R994" s="52">
        <f>IFERROR(VLOOKUP(L994,INPUTS!$A$107:$B$120,2,0),0.0082)</f>
        <v>0.0039</v>
      </c>
      <c r="S994" s="52">
        <f t="shared" si="1117"/>
        <v>4.524</v>
      </c>
      <c r="T994" s="15">
        <f t="shared" si="1118"/>
        <v>805.272</v>
      </c>
      <c r="U994" s="15">
        <f>T994/INPUTS!$B$7*1000</f>
        <v>1006590</v>
      </c>
      <c r="V994" s="15">
        <f>T994*INPUTS!$B$6</f>
        <v>2544.65952</v>
      </c>
      <c r="W994" s="54" t="s">
        <v>396</v>
      </c>
      <c r="X994" s="54" t="s">
        <v>396</v>
      </c>
      <c r="Y994" s="67">
        <f>IFERROR(VLOOKUP(E994,INPUTS!$A$44:$B$103,2,0),0)</f>
        <v>0</v>
      </c>
      <c r="Z994" s="15">
        <f t="shared" si="1143"/>
        <v>0</v>
      </c>
      <c r="AA994" s="20">
        <f>IFERROR(VLOOKUP(E994,INPUTS!$A$44:$C$103,3,0),SCENARIOS!$J$24)</f>
        <v>0.01</v>
      </c>
      <c r="AB994" s="15">
        <f t="shared" ref="AB994:AF994" si="1179">$T994*AA994*(1+$Q994)^AB$2</f>
        <v>9.79736516021453</v>
      </c>
      <c r="AC994" s="20">
        <f>IFERROR(VLOOKUP($E994,INPUTS!$A$44:$G$103,4,0),SCENARIOS!$K$24)</f>
        <v>0.05</v>
      </c>
      <c r="AD994" s="15">
        <f t="shared" si="1179"/>
        <v>59.5999637902383</v>
      </c>
      <c r="AE994" s="20">
        <f>IFERROR(VLOOKUP($E994,INPUTS!$A$44:$G$103,5,0),SCENARIOS!$L$24)</f>
        <v>0.1</v>
      </c>
      <c r="AF994" s="15">
        <f t="shared" si="1179"/>
        <v>145.024937856657</v>
      </c>
      <c r="AG994" s="20">
        <f>IFERROR(VLOOKUP($E994,INPUTS!$A$44:$G$103,6,0),SCENARIOS!$M$24)</f>
        <v>0.2</v>
      </c>
      <c r="AH994" s="15">
        <f t="shared" si="1145"/>
        <v>352.890023127362</v>
      </c>
      <c r="AI994" s="20">
        <f>IFERROR(VLOOKUP($E994,INPUTS!$A$44:$G$103,7,0),SCENARIOS!$N$24)</f>
        <v>0.25</v>
      </c>
      <c r="AJ994" s="15">
        <f t="shared" si="1146"/>
        <v>536.680838582385</v>
      </c>
      <c r="AL994" t="str">
        <f t="shared" si="1149"/>
        <v>Y</v>
      </c>
      <c r="AM994" s="21">
        <f t="shared" si="1150"/>
        <v>2146.72335432954</v>
      </c>
    </row>
    <row r="995" ht="15" customHeight="1" spans="1:39">
      <c r="A995" s="24" t="s">
        <v>2745</v>
      </c>
      <c r="B995" s="52" t="s">
        <v>559</v>
      </c>
      <c r="C995" s="52" t="s">
        <v>560</v>
      </c>
      <c r="D995" s="52" t="s">
        <v>929</v>
      </c>
      <c r="E995" s="10" t="s">
        <v>562</v>
      </c>
      <c r="F995" s="52" t="s">
        <v>561</v>
      </c>
      <c r="G995" s="52" t="s">
        <v>173</v>
      </c>
      <c r="H995" s="52" t="s">
        <v>252</v>
      </c>
      <c r="I995" s="52" t="s">
        <v>930</v>
      </c>
      <c r="J995" s="52" t="s">
        <v>169</v>
      </c>
      <c r="K995" s="52" t="s">
        <v>931</v>
      </c>
      <c r="L995" s="53" t="s">
        <v>295</v>
      </c>
      <c r="M995" s="13">
        <v>480</v>
      </c>
      <c r="N995" s="14">
        <f t="shared" si="1147"/>
        <v>1.31506849315068</v>
      </c>
      <c r="O995" s="15">
        <v>10400</v>
      </c>
      <c r="P995" s="15">
        <f t="shared" si="1116"/>
        <v>4992000</v>
      </c>
      <c r="Q995" s="16">
        <f>IFERROR(VLOOKUP(G995,SCENARIOS!$A$13:$E$18,3,0),0.025)</f>
        <v>0.04</v>
      </c>
      <c r="R995" s="52">
        <f>IFERROR(VLOOKUP(L995,INPUTS!$A$107:$B$120,2,0),0.0082)</f>
        <v>0.0089</v>
      </c>
      <c r="S995" s="52">
        <f t="shared" si="1117"/>
        <v>92.56</v>
      </c>
      <c r="T995" s="15">
        <f t="shared" si="1118"/>
        <v>44428.8</v>
      </c>
      <c r="U995" s="15">
        <f>T995/INPUTS!$B$7*1000</f>
        <v>55536000</v>
      </c>
      <c r="V995" s="15">
        <f>T995*INPUTS!$B$6</f>
        <v>140395.008</v>
      </c>
      <c r="W995" s="54" t="s">
        <v>396</v>
      </c>
      <c r="X995" s="54" t="s">
        <v>396</v>
      </c>
      <c r="Y995" s="67">
        <f>IFERROR(VLOOKUP(E995,INPUTS!$A$44:$B$103,2,0),0)</f>
        <v>0</v>
      </c>
      <c r="Z995" s="15">
        <f t="shared" si="1143"/>
        <v>0</v>
      </c>
      <c r="AA995" s="20">
        <f>IFERROR(VLOOKUP(E995,INPUTS!$A$44:$C$103,3,0),SCENARIOS!$J$24)</f>
        <v>0.01</v>
      </c>
      <c r="AB995" s="15">
        <f t="shared" ref="AB995:AF995" si="1180">$T995*AA995*(1+$Q995)^AB$2</f>
        <v>540.544284701491</v>
      </c>
      <c r="AC995" s="20">
        <f>IFERROR(VLOOKUP($E995,INPUTS!$A$44:$G$103,4,0),SCENARIOS!$K$24)</f>
        <v>0.05</v>
      </c>
      <c r="AD995" s="15">
        <f t="shared" si="1180"/>
        <v>3288.27386428901</v>
      </c>
      <c r="AE995" s="20">
        <f>IFERROR(VLOOKUP($E995,INPUTS!$A$44:$G$103,5,0),SCENARIOS!$L$24)</f>
        <v>0.1</v>
      </c>
      <c r="AF995" s="15">
        <f t="shared" si="1180"/>
        <v>8001.37588174657</v>
      </c>
      <c r="AG995" s="20">
        <f>IFERROR(VLOOKUP($E995,INPUTS!$A$44:$G$103,6,0),SCENARIOS!$M$24)</f>
        <v>0.2</v>
      </c>
      <c r="AH995" s="15">
        <f t="shared" si="1145"/>
        <v>19469.7943794407</v>
      </c>
      <c r="AI995" s="20">
        <f>IFERROR(VLOOKUP($E995,INPUTS!$A$44:$G$103,7,0),SCENARIOS!$N$24)</f>
        <v>0.25</v>
      </c>
      <c r="AJ995" s="15">
        <f t="shared" si="1146"/>
        <v>29609.9773010971</v>
      </c>
      <c r="AL995" t="str">
        <f t="shared" si="1149"/>
        <v>N</v>
      </c>
      <c r="AM995" s="21">
        <f t="shared" si="1150"/>
        <v>118439.909204388</v>
      </c>
    </row>
    <row r="996" ht="15" customHeight="1" spans="1:39">
      <c r="A996" s="6" t="s">
        <v>2746</v>
      </c>
      <c r="B996" s="52" t="s">
        <v>559</v>
      </c>
      <c r="C996" s="52" t="s">
        <v>560</v>
      </c>
      <c r="D996" s="52" t="s">
        <v>929</v>
      </c>
      <c r="E996" s="10" t="s">
        <v>562</v>
      </c>
      <c r="F996" s="52" t="s">
        <v>561</v>
      </c>
      <c r="G996" s="52" t="s">
        <v>173</v>
      </c>
      <c r="H996" s="52" t="s">
        <v>245</v>
      </c>
      <c r="I996" s="52" t="s">
        <v>930</v>
      </c>
      <c r="J996" s="52" t="s">
        <v>169</v>
      </c>
      <c r="K996" s="52" t="s">
        <v>931</v>
      </c>
      <c r="L996" s="53" t="s">
        <v>295</v>
      </c>
      <c r="M996" s="13">
        <v>480</v>
      </c>
      <c r="N996" s="14">
        <f t="shared" si="1147"/>
        <v>1.31506849315068</v>
      </c>
      <c r="O996" s="15">
        <v>12850</v>
      </c>
      <c r="P996" s="15">
        <f t="shared" si="1116"/>
        <v>6168000</v>
      </c>
      <c r="Q996" s="16">
        <f>IFERROR(VLOOKUP(G996,SCENARIOS!$A$13:$E$18,3,0),0.025)</f>
        <v>0.04</v>
      </c>
      <c r="R996" s="52">
        <f>IFERROR(VLOOKUP(L996,INPUTS!$A$107:$B$120,2,0),0.0082)</f>
        <v>0.0089</v>
      </c>
      <c r="S996" s="52">
        <f t="shared" si="1117"/>
        <v>114.365</v>
      </c>
      <c r="T996" s="15">
        <f t="shared" si="1118"/>
        <v>54895.2</v>
      </c>
      <c r="U996" s="15">
        <f>T996/INPUTS!$B$7*1000</f>
        <v>68619000</v>
      </c>
      <c r="V996" s="15">
        <f>T996*INPUTS!$B$6</f>
        <v>173468.832</v>
      </c>
      <c r="W996" s="54" t="s">
        <v>396</v>
      </c>
      <c r="X996" s="54" t="s">
        <v>396</v>
      </c>
      <c r="Y996" s="67">
        <f>IFERROR(VLOOKUP(E996,INPUTS!$A$44:$B$103,2,0),0)</f>
        <v>0</v>
      </c>
      <c r="Z996" s="15">
        <f t="shared" si="1143"/>
        <v>0</v>
      </c>
      <c r="AA996" s="20">
        <f>IFERROR(VLOOKUP(E996,INPUTS!$A$44:$C$103,3,0),SCENARIOS!$J$24)</f>
        <v>0.01</v>
      </c>
      <c r="AB996" s="15">
        <f t="shared" ref="AB996:AF996" si="1181">$T996*AA996*(1+$Q996)^AB$2</f>
        <v>667.884044078285</v>
      </c>
      <c r="AC996" s="20">
        <f>IFERROR(VLOOKUP($E996,INPUTS!$A$44:$G$103,4,0),SCENARIOS!$K$24)</f>
        <v>0.05</v>
      </c>
      <c r="AD996" s="15">
        <f t="shared" si="1181"/>
        <v>4062.91530347248</v>
      </c>
      <c r="AE996" s="20">
        <f>IFERROR(VLOOKUP($E996,INPUTS!$A$44:$G$103,5,0),SCENARIOS!$L$24)</f>
        <v>0.1</v>
      </c>
      <c r="AF996" s="15">
        <f t="shared" si="1181"/>
        <v>9886.31539235033</v>
      </c>
      <c r="AG996" s="20">
        <f>IFERROR(VLOOKUP($E996,INPUTS!$A$44:$G$103,6,0),SCENARIOS!$M$24)</f>
        <v>0.2</v>
      </c>
      <c r="AH996" s="15">
        <f t="shared" si="1145"/>
        <v>24056.4286322897</v>
      </c>
      <c r="AI996" s="20">
        <f>IFERROR(VLOOKUP($E996,INPUTS!$A$44:$G$103,7,0),SCENARIOS!$N$24)</f>
        <v>0.25</v>
      </c>
      <c r="AJ996" s="15">
        <f t="shared" si="1146"/>
        <v>36585.4046460671</v>
      </c>
      <c r="AL996" t="str">
        <f t="shared" si="1149"/>
        <v>N</v>
      </c>
      <c r="AM996" s="21">
        <f t="shared" si="1150"/>
        <v>146341.618584268</v>
      </c>
    </row>
    <row r="997" ht="15" customHeight="1" spans="1:39">
      <c r="A997" s="24" t="s">
        <v>2747</v>
      </c>
      <c r="B997" s="52" t="s">
        <v>559</v>
      </c>
      <c r="C997" s="52" t="s">
        <v>560</v>
      </c>
      <c r="D997" s="52" t="s">
        <v>929</v>
      </c>
      <c r="E997" s="10" t="s">
        <v>562</v>
      </c>
      <c r="F997" s="52" t="s">
        <v>561</v>
      </c>
      <c r="G997" s="52" t="s">
        <v>173</v>
      </c>
      <c r="H997" s="52" t="s">
        <v>224</v>
      </c>
      <c r="I997" s="52" t="s">
        <v>938</v>
      </c>
      <c r="J997" s="52" t="s">
        <v>165</v>
      </c>
      <c r="K997" s="52" t="s">
        <v>931</v>
      </c>
      <c r="L997" s="53" t="s">
        <v>295</v>
      </c>
      <c r="M997" s="13">
        <v>480</v>
      </c>
      <c r="N997" s="14">
        <f t="shared" si="1147"/>
        <v>1.31506849315068</v>
      </c>
      <c r="O997" s="15">
        <v>9790</v>
      </c>
      <c r="P997" s="15">
        <f t="shared" si="1116"/>
        <v>4699200</v>
      </c>
      <c r="Q997" s="16">
        <f>IFERROR(VLOOKUP(G997,SCENARIOS!$A$13:$E$18,3,0),0.025)</f>
        <v>0.04</v>
      </c>
      <c r="R997" s="52">
        <f>IFERROR(VLOOKUP(L997,INPUTS!$A$107:$B$120,2,0),0.0082)</f>
        <v>0.0089</v>
      </c>
      <c r="S997" s="52">
        <f t="shared" si="1117"/>
        <v>87.131</v>
      </c>
      <c r="T997" s="15">
        <f t="shared" si="1118"/>
        <v>41822.88</v>
      </c>
      <c r="U997" s="15">
        <f>T997/INPUTS!$B$7*1000</f>
        <v>52278600</v>
      </c>
      <c r="V997" s="15">
        <f>T997*INPUTS!$B$6</f>
        <v>132160.3008</v>
      </c>
      <c r="W997" s="54" t="s">
        <v>396</v>
      </c>
      <c r="X997" s="54" t="s">
        <v>396</v>
      </c>
      <c r="Y997" s="67">
        <f>IFERROR(VLOOKUP(E997,INPUTS!$A$44:$B$103,2,0),0)</f>
        <v>0</v>
      </c>
      <c r="Z997" s="15">
        <f t="shared" si="1143"/>
        <v>0</v>
      </c>
      <c r="AA997" s="20">
        <f>IFERROR(VLOOKUP(E997,INPUTS!$A$44:$C$103,3,0),SCENARIOS!$J$24)</f>
        <v>0.01</v>
      </c>
      <c r="AB997" s="15">
        <f t="shared" ref="AB997:AF997" si="1182">$T997*AA997*(1+$Q997)^AB$2</f>
        <v>508.839283387269</v>
      </c>
      <c r="AC997" s="20">
        <f>IFERROR(VLOOKUP($E997,INPUTS!$A$44:$G$103,4,0),SCENARIOS!$K$24)</f>
        <v>0.05</v>
      </c>
      <c r="AD997" s="15">
        <f t="shared" si="1182"/>
        <v>3095.40395494129</v>
      </c>
      <c r="AE997" s="20">
        <f>IFERROR(VLOOKUP($E997,INPUTS!$A$44:$G$103,5,0),SCENARIOS!$L$24)</f>
        <v>0.1</v>
      </c>
      <c r="AF997" s="15">
        <f t="shared" si="1182"/>
        <v>7532.06441175951</v>
      </c>
      <c r="AG997" s="20">
        <f>IFERROR(VLOOKUP($E997,INPUTS!$A$44:$G$103,6,0),SCENARIOS!$M$24)</f>
        <v>0.2</v>
      </c>
      <c r="AH997" s="15">
        <f t="shared" si="1145"/>
        <v>18327.8160552619</v>
      </c>
      <c r="AI997" s="20">
        <f>IFERROR(VLOOKUP($E997,INPUTS!$A$44:$G$103,7,0),SCENARIOS!$N$24)</f>
        <v>0.25</v>
      </c>
      <c r="AJ997" s="15">
        <f t="shared" si="1146"/>
        <v>27873.2382478597</v>
      </c>
      <c r="AL997" t="str">
        <f t="shared" si="1149"/>
        <v>N</v>
      </c>
      <c r="AM997" s="21">
        <f t="shared" si="1150"/>
        <v>111492.952991439</v>
      </c>
    </row>
    <row r="998" ht="15" customHeight="1" spans="1:39">
      <c r="A998" s="6" t="s">
        <v>2748</v>
      </c>
      <c r="B998" s="52" t="s">
        <v>559</v>
      </c>
      <c r="C998" s="52" t="s">
        <v>560</v>
      </c>
      <c r="D998" s="52" t="s">
        <v>929</v>
      </c>
      <c r="E998" s="10" t="s">
        <v>562</v>
      </c>
      <c r="F998" s="52" t="s">
        <v>561</v>
      </c>
      <c r="G998" s="52" t="s">
        <v>173</v>
      </c>
      <c r="H998" s="52" t="s">
        <v>204</v>
      </c>
      <c r="I998" s="52" t="s">
        <v>405</v>
      </c>
      <c r="J998" s="52" t="s">
        <v>165</v>
      </c>
      <c r="K998" s="52" t="s">
        <v>931</v>
      </c>
      <c r="L998" s="53" t="s">
        <v>291</v>
      </c>
      <c r="M998" s="13">
        <v>480</v>
      </c>
      <c r="N998" s="14">
        <f t="shared" si="1147"/>
        <v>1.31506849315068</v>
      </c>
      <c r="O998" s="15">
        <v>9420</v>
      </c>
      <c r="P998" s="15">
        <f t="shared" si="1116"/>
        <v>4521600</v>
      </c>
      <c r="Q998" s="16">
        <f>IFERROR(VLOOKUP(G998,SCENARIOS!$A$13:$E$18,3,0),0.025)</f>
        <v>0.04</v>
      </c>
      <c r="R998" s="52">
        <f>IFERROR(VLOOKUP(L998,INPUTS!$A$107:$B$120,2,0),0.0082)</f>
        <v>0.0079</v>
      </c>
      <c r="S998" s="52">
        <f t="shared" si="1117"/>
        <v>74.418</v>
      </c>
      <c r="T998" s="15">
        <f t="shared" si="1118"/>
        <v>35720.64</v>
      </c>
      <c r="U998" s="15">
        <f>T998/INPUTS!$B$7*1000</f>
        <v>44650800</v>
      </c>
      <c r="V998" s="15">
        <f>T998*INPUTS!$B$6</f>
        <v>112877.2224</v>
      </c>
      <c r="W998" s="54" t="s">
        <v>396</v>
      </c>
      <c r="X998" s="54" t="s">
        <v>396</v>
      </c>
      <c r="Y998" s="67">
        <f>IFERROR(VLOOKUP(E998,INPUTS!$A$44:$B$103,2,0),0)</f>
        <v>0</v>
      </c>
      <c r="Z998" s="15">
        <f t="shared" si="1143"/>
        <v>0</v>
      </c>
      <c r="AA998" s="20">
        <f>IFERROR(VLOOKUP(E998,INPUTS!$A$44:$C$103,3,0),SCENARIOS!$J$24)</f>
        <v>0.01</v>
      </c>
      <c r="AB998" s="15">
        <f t="shared" ref="AB998:AF998" si="1183">$T998*AA998*(1+$Q998)^AB$2</f>
        <v>434.596203315855</v>
      </c>
      <c r="AC998" s="20">
        <f>IFERROR(VLOOKUP($E998,INPUTS!$A$44:$G$103,4,0),SCENARIOS!$K$24)</f>
        <v>0.05</v>
      </c>
      <c r="AD998" s="15">
        <f t="shared" si="1183"/>
        <v>2643.76366068128</v>
      </c>
      <c r="AE998" s="20">
        <f>IFERROR(VLOOKUP($E998,INPUTS!$A$44:$G$103,5,0),SCENARIOS!$L$24)</f>
        <v>0.1</v>
      </c>
      <c r="AF998" s="15">
        <f t="shared" si="1183"/>
        <v>6433.08546205506</v>
      </c>
      <c r="AG998" s="20">
        <f>IFERROR(VLOOKUP($E998,INPUTS!$A$44:$G$103,6,0),SCENARIOS!$M$24)</f>
        <v>0.2</v>
      </c>
      <c r="AH998" s="15">
        <f t="shared" si="1145"/>
        <v>15653.6641975931</v>
      </c>
      <c r="AI998" s="20">
        <f>IFERROR(VLOOKUP($E998,INPUTS!$A$44:$G$103,7,0),SCENARIOS!$N$24)</f>
        <v>0.25</v>
      </c>
      <c r="AJ998" s="15">
        <f t="shared" si="1146"/>
        <v>23806.3449739957</v>
      </c>
      <c r="AL998" t="str">
        <f t="shared" si="1149"/>
        <v>N</v>
      </c>
      <c r="AM998" s="21">
        <f t="shared" si="1150"/>
        <v>95225.3798959829</v>
      </c>
    </row>
    <row r="999" ht="15" customHeight="1" spans="1:39">
      <c r="A999" s="24" t="s">
        <v>2749</v>
      </c>
      <c r="B999" s="52" t="s">
        <v>559</v>
      </c>
      <c r="C999" s="52" t="s">
        <v>560</v>
      </c>
      <c r="D999" s="52" t="s">
        <v>929</v>
      </c>
      <c r="E999" s="10" t="s">
        <v>562</v>
      </c>
      <c r="F999" s="52" t="s">
        <v>561</v>
      </c>
      <c r="G999" s="52" t="s">
        <v>173</v>
      </c>
      <c r="H999" s="52" t="s">
        <v>505</v>
      </c>
      <c r="I999" s="52" t="s">
        <v>504</v>
      </c>
      <c r="J999" s="52" t="s">
        <v>173</v>
      </c>
      <c r="K999" s="52" t="s">
        <v>931</v>
      </c>
      <c r="L999" s="53" t="s">
        <v>282</v>
      </c>
      <c r="M999" s="13">
        <v>2883</v>
      </c>
      <c r="N999" s="14">
        <f t="shared" si="1147"/>
        <v>7.8986301369863</v>
      </c>
      <c r="O999" s="15">
        <v>1440</v>
      </c>
      <c r="P999" s="15">
        <f t="shared" si="1116"/>
        <v>4151520</v>
      </c>
      <c r="Q999" s="16">
        <f>IFERROR(VLOOKUP(G999,SCENARIOS!$A$13:$E$18,3,0),0.025)</f>
        <v>0.04</v>
      </c>
      <c r="R999" s="52">
        <f>IFERROR(VLOOKUP(L999,INPUTS!$A$107:$B$120,2,0),0.0082)</f>
        <v>0.0042</v>
      </c>
      <c r="S999" s="52">
        <f t="shared" si="1117"/>
        <v>6.048</v>
      </c>
      <c r="T999" s="15">
        <f t="shared" si="1118"/>
        <v>17436.384</v>
      </c>
      <c r="U999" s="15">
        <f>T999/INPUTS!$B$7*1000</f>
        <v>21795480</v>
      </c>
      <c r="V999" s="15">
        <f>T999*INPUTS!$B$6</f>
        <v>55098.97344</v>
      </c>
      <c r="W999" s="54" t="s">
        <v>396</v>
      </c>
      <c r="X999" s="54" t="s">
        <v>396</v>
      </c>
      <c r="Y999" s="67">
        <f>IFERROR(VLOOKUP(E999,INPUTS!$A$44:$B$103,2,0),0)</f>
        <v>0</v>
      </c>
      <c r="Z999" s="15">
        <f t="shared" si="1143"/>
        <v>0</v>
      </c>
      <c r="AA999" s="20">
        <f>IFERROR(VLOOKUP(E999,INPUTS!$A$44:$C$103,3,0),SCENARIOS!$J$24)</f>
        <v>0.01</v>
      </c>
      <c r="AB999" s="15">
        <f t="shared" ref="AB999:AF999" si="1184">$T999*AA999*(1+$Q999)^AB$2</f>
        <v>212.140272009609</v>
      </c>
      <c r="AC999" s="20">
        <f>IFERROR(VLOOKUP($E999,INPUTS!$A$44:$G$103,4,0),SCENARIOS!$K$24)</f>
        <v>0.05</v>
      </c>
      <c r="AD999" s="15">
        <f t="shared" si="1184"/>
        <v>1290.50538828208</v>
      </c>
      <c r="AE999" s="20">
        <f>IFERROR(VLOOKUP($E999,INPUTS!$A$44:$G$103,5,0),SCENARIOS!$L$24)</f>
        <v>0.1</v>
      </c>
      <c r="AF999" s="15">
        <f t="shared" si="1184"/>
        <v>3140.19425243247</v>
      </c>
      <c r="AG999" s="20">
        <f>IFERROR(VLOOKUP($E999,INPUTS!$A$44:$G$103,6,0),SCENARIOS!$M$24)</f>
        <v>0.2</v>
      </c>
      <c r="AH999" s="15">
        <f t="shared" si="1145"/>
        <v>7641.05290264353</v>
      </c>
      <c r="AI999" s="20">
        <f>IFERROR(VLOOKUP($E999,INPUTS!$A$44:$G$103,7,0),SCENARIOS!$N$24)</f>
        <v>0.25</v>
      </c>
      <c r="AJ999" s="15">
        <f t="shared" si="1146"/>
        <v>11620.6364892415</v>
      </c>
      <c r="AL999" t="str">
        <f t="shared" si="1149"/>
        <v>N</v>
      </c>
      <c r="AM999" s="21">
        <f t="shared" si="1150"/>
        <v>46482.545956966</v>
      </c>
    </row>
    <row r="1000" ht="15" customHeight="1" spans="1:39">
      <c r="A1000" s="6" t="s">
        <v>2750</v>
      </c>
      <c r="B1000" s="52" t="s">
        <v>559</v>
      </c>
      <c r="C1000" s="52" t="s">
        <v>560</v>
      </c>
      <c r="D1000" s="52" t="s">
        <v>929</v>
      </c>
      <c r="E1000" s="10" t="s">
        <v>562</v>
      </c>
      <c r="F1000" s="52" t="s">
        <v>561</v>
      </c>
      <c r="G1000" s="52" t="s">
        <v>173</v>
      </c>
      <c r="H1000" s="52" t="s">
        <v>242</v>
      </c>
      <c r="I1000" s="52" t="s">
        <v>421</v>
      </c>
      <c r="J1000" s="52" t="s">
        <v>173</v>
      </c>
      <c r="K1000" s="52" t="s">
        <v>931</v>
      </c>
      <c r="L1000" s="53" t="s">
        <v>288</v>
      </c>
      <c r="M1000" s="13">
        <v>1441</v>
      </c>
      <c r="N1000" s="14">
        <f t="shared" si="1147"/>
        <v>3.94794520547945</v>
      </c>
      <c r="O1000" s="15">
        <v>3280</v>
      </c>
      <c r="P1000" s="15">
        <f t="shared" si="1116"/>
        <v>4726480</v>
      </c>
      <c r="Q1000" s="16">
        <f>IFERROR(VLOOKUP(G1000,SCENARIOS!$A$13:$E$18,3,0),0.025)</f>
        <v>0.04</v>
      </c>
      <c r="R1000" s="52">
        <f>IFERROR(VLOOKUP(L1000,INPUTS!$A$107:$B$120,2,0),0.0082)</f>
        <v>0.0085</v>
      </c>
      <c r="S1000" s="52">
        <f t="shared" si="1117"/>
        <v>27.88</v>
      </c>
      <c r="T1000" s="15">
        <f t="shared" si="1118"/>
        <v>40175.08</v>
      </c>
      <c r="U1000" s="15">
        <f>T1000/INPUTS!$B$7*1000</f>
        <v>50218850</v>
      </c>
      <c r="V1000" s="15">
        <f>T1000*INPUTS!$B$6</f>
        <v>126953.2528</v>
      </c>
      <c r="W1000" s="54" t="s">
        <v>396</v>
      </c>
      <c r="X1000" s="54" t="s">
        <v>396</v>
      </c>
      <c r="Y1000" s="67">
        <f>IFERROR(VLOOKUP(E1000,INPUTS!$A$44:$B$103,2,0),0)</f>
        <v>0</v>
      </c>
      <c r="Z1000" s="15">
        <f t="shared" si="1143"/>
        <v>0</v>
      </c>
      <c r="AA1000" s="20">
        <f>IFERROR(VLOOKUP(E1000,INPUTS!$A$44:$C$103,3,0),SCENARIOS!$J$24)</f>
        <v>0.01</v>
      </c>
      <c r="AB1000" s="15">
        <f t="shared" ref="AB1000:AF1000" si="1185">$T1000*AA1000*(1+$Q1000)^AB$2</f>
        <v>488.791276861522</v>
      </c>
      <c r="AC1000" s="20">
        <f>IFERROR(VLOOKUP($E1000,INPUTS!$A$44:$G$103,4,0),SCENARIOS!$K$24)</f>
        <v>0.05</v>
      </c>
      <c r="AD1000" s="15">
        <f t="shared" si="1185"/>
        <v>2973.44662830686</v>
      </c>
      <c r="AE1000" s="20">
        <f>IFERROR(VLOOKUP($E1000,INPUTS!$A$44:$G$103,5,0),SCENARIOS!$L$24)</f>
        <v>0.1</v>
      </c>
      <c r="AF1000" s="15">
        <f t="shared" si="1185"/>
        <v>7235.30494092208</v>
      </c>
      <c r="AG1000" s="20">
        <f>IFERROR(VLOOKUP($E1000,INPUTS!$A$44:$G$103,6,0),SCENARIOS!$M$24)</f>
        <v>0.2</v>
      </c>
      <c r="AH1000" s="15">
        <f t="shared" si="1145"/>
        <v>17605.7095122438</v>
      </c>
      <c r="AI1000" s="20">
        <f>IFERROR(VLOOKUP($E1000,INPUTS!$A$44:$G$103,7,0),SCENARIOS!$N$24)</f>
        <v>0.25</v>
      </c>
      <c r="AJ1000" s="15">
        <f t="shared" si="1146"/>
        <v>26775.0469711034</v>
      </c>
      <c r="AL1000" t="str">
        <f t="shared" si="1149"/>
        <v>N</v>
      </c>
      <c r="AM1000" s="21">
        <f t="shared" si="1150"/>
        <v>107100.187884414</v>
      </c>
    </row>
    <row r="1001" ht="15" customHeight="1" spans="1:39">
      <c r="A1001" s="24" t="s">
        <v>2751</v>
      </c>
      <c r="B1001" s="52" t="s">
        <v>559</v>
      </c>
      <c r="C1001" s="52" t="s">
        <v>560</v>
      </c>
      <c r="D1001" s="52" t="s">
        <v>929</v>
      </c>
      <c r="E1001" s="10" t="s">
        <v>562</v>
      </c>
      <c r="F1001" s="52" t="s">
        <v>561</v>
      </c>
      <c r="G1001" s="52" t="s">
        <v>173</v>
      </c>
      <c r="H1001" s="52" t="s">
        <v>428</v>
      </c>
      <c r="I1001" s="52" t="s">
        <v>427</v>
      </c>
      <c r="J1001" s="52" t="s">
        <v>173</v>
      </c>
      <c r="K1001" s="52" t="s">
        <v>931</v>
      </c>
      <c r="L1001" s="53" t="s">
        <v>279</v>
      </c>
      <c r="M1001" s="13">
        <v>1922</v>
      </c>
      <c r="N1001" s="14">
        <f t="shared" si="1147"/>
        <v>5.26575342465753</v>
      </c>
      <c r="O1001" s="15">
        <v>810</v>
      </c>
      <c r="P1001" s="15">
        <f t="shared" si="1116"/>
        <v>1556820</v>
      </c>
      <c r="Q1001" s="16">
        <f>IFERROR(VLOOKUP(G1001,SCENARIOS!$A$13:$E$18,3,0),0.025)</f>
        <v>0.04</v>
      </c>
      <c r="R1001" s="52">
        <f>IFERROR(VLOOKUP(L1001,INPUTS!$A$107:$B$120,2,0),0.0082)</f>
        <v>0.0039</v>
      </c>
      <c r="S1001" s="52">
        <f t="shared" si="1117"/>
        <v>3.159</v>
      </c>
      <c r="T1001" s="15">
        <f t="shared" si="1118"/>
        <v>6071.598</v>
      </c>
      <c r="U1001" s="15">
        <f>T1001/INPUTS!$B$7*1000</f>
        <v>7589497.5</v>
      </c>
      <c r="V1001" s="15">
        <f>T1001*INPUTS!$B$6</f>
        <v>19186.24968</v>
      </c>
      <c r="W1001" s="54" t="s">
        <v>521</v>
      </c>
      <c r="X1001" s="54" t="s">
        <v>396</v>
      </c>
      <c r="Y1001" s="67">
        <f>IFERROR(VLOOKUP(E1001,INPUTS!$A$44:$B$103,2,0),0)</f>
        <v>0</v>
      </c>
      <c r="Z1001" s="15">
        <f t="shared" si="1143"/>
        <v>0</v>
      </c>
      <c r="AA1001" s="20">
        <f>IFERROR(VLOOKUP(E1001,INPUTS!$A$44:$C$103,3,0),SCENARIOS!$J$24)</f>
        <v>0.01</v>
      </c>
      <c r="AB1001" s="15">
        <f t="shared" ref="AB1001:AF1001" si="1186">$T1001*AA1001*(1+$Q1001)^AB$2</f>
        <v>73.8702732890604</v>
      </c>
      <c r="AC1001" s="20">
        <f>IFERROR(VLOOKUP($E1001,INPUTS!$A$44:$G$103,4,0),SCENARIOS!$K$24)</f>
        <v>0.05</v>
      </c>
      <c r="AD1001" s="15">
        <f t="shared" si="1186"/>
        <v>449.372411991083</v>
      </c>
      <c r="AE1001" s="20">
        <f>IFERROR(VLOOKUP($E1001,INPUTS!$A$44:$G$103,5,0),SCENARIOS!$L$24)</f>
        <v>0.1</v>
      </c>
      <c r="AF1001" s="15">
        <f t="shared" si="1186"/>
        <v>1093.46049861488</v>
      </c>
      <c r="AG1001" s="20">
        <f>IFERROR(VLOOKUP($E1001,INPUTS!$A$44:$G$103,6,0),SCENARIOS!$M$24)</f>
        <v>0.2</v>
      </c>
      <c r="AH1001" s="15">
        <f t="shared" si="1145"/>
        <v>2660.72377859909</v>
      </c>
      <c r="AI1001" s="20">
        <f>IFERROR(VLOOKUP($E1001,INPUTS!$A$44:$G$103,7,0),SCENARIOS!$N$24)</f>
        <v>0.25</v>
      </c>
      <c r="AJ1001" s="15">
        <f t="shared" si="1146"/>
        <v>4046.47163464659</v>
      </c>
      <c r="AL1001" t="str">
        <f t="shared" si="1149"/>
        <v>N</v>
      </c>
      <c r="AM1001" s="21">
        <f t="shared" si="1150"/>
        <v>16185.8865385864</v>
      </c>
    </row>
    <row r="1002" ht="15" customHeight="1" spans="1:39">
      <c r="A1002" s="6" t="s">
        <v>2752</v>
      </c>
      <c r="B1002" s="52" t="s">
        <v>559</v>
      </c>
      <c r="C1002" s="52" t="s">
        <v>560</v>
      </c>
      <c r="D1002" s="52" t="s">
        <v>929</v>
      </c>
      <c r="E1002" s="10" t="s">
        <v>562</v>
      </c>
      <c r="F1002" s="52" t="s">
        <v>561</v>
      </c>
      <c r="G1002" s="52" t="s">
        <v>173</v>
      </c>
      <c r="H1002" s="52" t="s">
        <v>545</v>
      </c>
      <c r="I1002" s="52" t="s">
        <v>544</v>
      </c>
      <c r="J1002" s="52" t="s">
        <v>173</v>
      </c>
      <c r="K1002" s="52" t="s">
        <v>931</v>
      </c>
      <c r="L1002" s="53" t="s">
        <v>279</v>
      </c>
      <c r="M1002" s="13">
        <v>1441</v>
      </c>
      <c r="N1002" s="14">
        <f t="shared" si="1147"/>
        <v>3.94794520547945</v>
      </c>
      <c r="O1002" s="15">
        <v>2500</v>
      </c>
      <c r="P1002" s="15">
        <f t="shared" si="1116"/>
        <v>3602500</v>
      </c>
      <c r="Q1002" s="16">
        <f>IFERROR(VLOOKUP(G1002,SCENARIOS!$A$13:$E$18,3,0),0.025)</f>
        <v>0.04</v>
      </c>
      <c r="R1002" s="52">
        <f>IFERROR(VLOOKUP(L1002,INPUTS!$A$107:$B$120,2,0),0.0082)</f>
        <v>0.0039</v>
      </c>
      <c r="S1002" s="52">
        <f t="shared" si="1117"/>
        <v>9.75</v>
      </c>
      <c r="T1002" s="15">
        <f t="shared" si="1118"/>
        <v>14049.75</v>
      </c>
      <c r="U1002" s="15">
        <f>T1002/INPUTS!$B$7*1000</f>
        <v>17562187.5</v>
      </c>
      <c r="V1002" s="15">
        <f>T1002*INPUTS!$B$6</f>
        <v>44397.21</v>
      </c>
      <c r="W1002" s="54" t="s">
        <v>396</v>
      </c>
      <c r="X1002" s="54" t="s">
        <v>396</v>
      </c>
      <c r="Y1002" s="67">
        <f>IFERROR(VLOOKUP(E1002,INPUTS!$A$44:$B$103,2,0),0)</f>
        <v>0</v>
      </c>
      <c r="Z1002" s="15">
        <f t="shared" si="1143"/>
        <v>0</v>
      </c>
      <c r="AA1002" s="20">
        <f>IFERROR(VLOOKUP(E1002,INPUTS!$A$44:$C$103,3,0),SCENARIOS!$J$24)</f>
        <v>0.01</v>
      </c>
      <c r="AB1002" s="15">
        <f t="shared" ref="AB1002:AF1002" si="1187">$T1002*AA1002*(1+$Q1002)^AB$2</f>
        <v>170.936691154944</v>
      </c>
      <c r="AC1002" s="20">
        <f>IFERROR(VLOOKUP($E1002,INPUTS!$A$44:$G$103,4,0),SCENARIOS!$K$24)</f>
        <v>0.05</v>
      </c>
      <c r="AD1002" s="15">
        <f t="shared" si="1187"/>
        <v>1039.85310710158</v>
      </c>
      <c r="AE1002" s="20">
        <f>IFERROR(VLOOKUP($E1002,INPUTS!$A$44:$G$103,5,0),SCENARIOS!$L$24)</f>
        <v>0.1</v>
      </c>
      <c r="AF1002" s="15">
        <f t="shared" si="1187"/>
        <v>2530.28060164958</v>
      </c>
      <c r="AG1002" s="20">
        <f>IFERROR(VLOOKUP($E1002,INPUTS!$A$44:$G$103,6,0),SCENARIOS!$M$24)</f>
        <v>0.2</v>
      </c>
      <c r="AH1002" s="15">
        <f t="shared" si="1145"/>
        <v>6156.94647576676</v>
      </c>
      <c r="AI1002" s="20">
        <f>IFERROR(VLOOKUP($E1002,INPUTS!$A$44:$G$103,7,0),SCENARIOS!$N$24)</f>
        <v>0.25</v>
      </c>
      <c r="AJ1002" s="15">
        <f t="shared" si="1146"/>
        <v>9363.58349957886</v>
      </c>
      <c r="AL1002" t="str">
        <f t="shared" si="1149"/>
        <v>N</v>
      </c>
      <c r="AM1002" s="21">
        <f t="shared" si="1150"/>
        <v>37454.3339983154</v>
      </c>
    </row>
    <row r="1003" ht="15" customHeight="1" spans="1:39">
      <c r="A1003" s="24" t="s">
        <v>2020</v>
      </c>
      <c r="B1003" s="52" t="s">
        <v>559</v>
      </c>
      <c r="C1003" s="52" t="s">
        <v>560</v>
      </c>
      <c r="D1003" s="52" t="s">
        <v>929</v>
      </c>
      <c r="E1003" s="10" t="s">
        <v>562</v>
      </c>
      <c r="F1003" s="52" t="s">
        <v>561</v>
      </c>
      <c r="G1003" s="52" t="s">
        <v>173</v>
      </c>
      <c r="H1003" s="52" t="s">
        <v>264</v>
      </c>
      <c r="I1003" s="52" t="s">
        <v>436</v>
      </c>
      <c r="J1003" s="52" t="s">
        <v>173</v>
      </c>
      <c r="K1003" s="52" t="s">
        <v>931</v>
      </c>
      <c r="L1003" s="53" t="s">
        <v>288</v>
      </c>
      <c r="M1003" s="13">
        <v>480</v>
      </c>
      <c r="N1003" s="14">
        <f t="shared" si="1147"/>
        <v>1.31506849315068</v>
      </c>
      <c r="O1003" s="15">
        <v>7270</v>
      </c>
      <c r="P1003" s="15">
        <f t="shared" si="1116"/>
        <v>3489600</v>
      </c>
      <c r="Q1003" s="16">
        <f>IFERROR(VLOOKUP(G1003,SCENARIOS!$A$13:$E$18,3,0),0.025)</f>
        <v>0.04</v>
      </c>
      <c r="R1003" s="52">
        <f>IFERROR(VLOOKUP(L1003,INPUTS!$A$107:$B$120,2,0),0.0082)</f>
        <v>0.0085</v>
      </c>
      <c r="S1003" s="52">
        <f t="shared" si="1117"/>
        <v>61.795</v>
      </c>
      <c r="T1003" s="15">
        <f t="shared" si="1118"/>
        <v>29661.6</v>
      </c>
      <c r="U1003" s="15">
        <f>T1003/INPUTS!$B$7*1000</f>
        <v>37077000</v>
      </c>
      <c r="V1003" s="15">
        <f>T1003*INPUTS!$B$6</f>
        <v>93730.656</v>
      </c>
      <c r="W1003" s="54" t="s">
        <v>396</v>
      </c>
      <c r="X1003" s="54" t="s">
        <v>396</v>
      </c>
      <c r="Y1003" s="67">
        <f>IFERROR(VLOOKUP(E1003,INPUTS!$A$44:$B$103,2,0),0)</f>
        <v>0</v>
      </c>
      <c r="Z1003" s="15">
        <f t="shared" si="1143"/>
        <v>0</v>
      </c>
      <c r="AA1003" s="20">
        <f>IFERROR(VLOOKUP(E1003,INPUTS!$A$44:$C$103,3,0),SCENARIOS!$J$24)</f>
        <v>0.01</v>
      </c>
      <c r="AB1003" s="15">
        <f t="shared" ref="AB1003:AF1003" si="1188">$T1003*AA1003*(1+$Q1003)^AB$2</f>
        <v>360.878717298279</v>
      </c>
      <c r="AC1003" s="20">
        <f>IFERROR(VLOOKUP($E1003,INPUTS!$A$44:$G$103,4,0),SCENARIOS!$K$24)</f>
        <v>0.05</v>
      </c>
      <c r="AD1003" s="15">
        <f t="shared" si="1188"/>
        <v>2195.3206940767</v>
      </c>
      <c r="AE1003" s="20">
        <f>IFERROR(VLOOKUP($E1003,INPUTS!$A$44:$G$103,5,0),SCENARIOS!$L$24)</f>
        <v>0.1</v>
      </c>
      <c r="AF1003" s="15">
        <f t="shared" si="1188"/>
        <v>5341.8865882944</v>
      </c>
      <c r="AG1003" s="20">
        <f>IFERROR(VLOOKUP($E1003,INPUTS!$A$44:$G$103,6,0),SCENARIOS!$M$24)</f>
        <v>0.2</v>
      </c>
      <c r="AH1003" s="15">
        <f t="shared" si="1145"/>
        <v>12998.44364388</v>
      </c>
      <c r="AI1003" s="20">
        <f>IFERROR(VLOOKUP($E1003,INPUTS!$A$44:$G$103,7,0),SCENARIOS!$N$24)</f>
        <v>0.25</v>
      </c>
      <c r="AJ1003" s="15">
        <f t="shared" si="1146"/>
        <v>19768.2427325118</v>
      </c>
      <c r="AL1003" t="str">
        <f t="shared" si="1149"/>
        <v>N</v>
      </c>
      <c r="AM1003" s="21">
        <f t="shared" si="1150"/>
        <v>79072.9709300474</v>
      </c>
    </row>
    <row r="1004" ht="15" customHeight="1" spans="1:39">
      <c r="A1004" s="6" t="s">
        <v>2021</v>
      </c>
      <c r="B1004" s="52" t="s">
        <v>559</v>
      </c>
      <c r="C1004" s="52" t="s">
        <v>560</v>
      </c>
      <c r="D1004" s="52" t="s">
        <v>929</v>
      </c>
      <c r="E1004" s="10" t="s">
        <v>562</v>
      </c>
      <c r="F1004" s="52" t="s">
        <v>561</v>
      </c>
      <c r="G1004" s="52" t="s">
        <v>173</v>
      </c>
      <c r="H1004" s="52" t="s">
        <v>253</v>
      </c>
      <c r="I1004" s="52" t="s">
        <v>930</v>
      </c>
      <c r="J1004" s="52" t="s">
        <v>169</v>
      </c>
      <c r="K1004" s="52" t="s">
        <v>931</v>
      </c>
      <c r="L1004" s="53" t="s">
        <v>291</v>
      </c>
      <c r="M1004" s="13">
        <v>480</v>
      </c>
      <c r="N1004" s="14">
        <f t="shared" si="1147"/>
        <v>1.31506849315068</v>
      </c>
      <c r="O1004" s="15">
        <v>9060</v>
      </c>
      <c r="P1004" s="15">
        <f t="shared" ref="P1004:P1067" si="1189">M1004*O1004</f>
        <v>4348800</v>
      </c>
      <c r="Q1004" s="16">
        <f>IFERROR(VLOOKUP(G1004,SCENARIOS!$A$13:$E$18,3,0),0.025)</f>
        <v>0.04</v>
      </c>
      <c r="R1004" s="52">
        <f>IFERROR(VLOOKUP(L1004,INPUTS!$A$107:$B$120,2,0),0.0082)</f>
        <v>0.0079</v>
      </c>
      <c r="S1004" s="52">
        <f t="shared" ref="S1004:S1067" si="1190">O1004*R1004</f>
        <v>71.574</v>
      </c>
      <c r="T1004" s="15">
        <f t="shared" ref="T1004:T1067" si="1191">M1004*S1004</f>
        <v>34355.52</v>
      </c>
      <c r="U1004" s="15">
        <f>T1004/INPUTS!$B$7*1000</f>
        <v>42944400</v>
      </c>
      <c r="V1004" s="15">
        <f>T1004*INPUTS!$B$6</f>
        <v>108563.4432</v>
      </c>
      <c r="W1004" s="54" t="s">
        <v>396</v>
      </c>
      <c r="X1004" s="54" t="s">
        <v>396</v>
      </c>
      <c r="Y1004" s="67">
        <f>IFERROR(VLOOKUP(E1004,INPUTS!$A$44:$B$103,2,0),0)</f>
        <v>0</v>
      </c>
      <c r="Z1004" s="15">
        <f t="shared" si="1143"/>
        <v>0</v>
      </c>
      <c r="AA1004" s="20">
        <f>IFERROR(VLOOKUP(E1004,INPUTS!$A$44:$C$103,3,0),SCENARIOS!$J$24)</f>
        <v>0.01</v>
      </c>
      <c r="AB1004" s="15">
        <f t="shared" ref="AB1004:AF1004" si="1192">$T1004*AA1004*(1+$Q1004)^AB$2</f>
        <v>417.987431214613</v>
      </c>
      <c r="AC1004" s="20">
        <f>IFERROR(VLOOKUP($E1004,INPUTS!$A$44:$G$103,4,0),SCENARIOS!$K$24)</f>
        <v>0.05</v>
      </c>
      <c r="AD1004" s="15">
        <f t="shared" si="1192"/>
        <v>2542.72810676989</v>
      </c>
      <c r="AE1004" s="20">
        <f>IFERROR(VLOOKUP($E1004,INPUTS!$A$44:$G$103,5,0),SCENARIOS!$L$24)</f>
        <v>0.1</v>
      </c>
      <c r="AF1004" s="15">
        <f t="shared" si="1192"/>
        <v>6187.2350622313</v>
      </c>
      <c r="AG1004" s="20">
        <f>IFERROR(VLOOKUP($E1004,INPUTS!$A$44:$G$103,6,0),SCENARIOS!$M$24)</f>
        <v>0.2</v>
      </c>
      <c r="AH1004" s="15">
        <f t="shared" si="1145"/>
        <v>15055.4349925895</v>
      </c>
      <c r="AI1004" s="20">
        <f>IFERROR(VLOOKUP($E1004,INPUTS!$A$44:$G$103,7,0),SCENARIOS!$N$24)</f>
        <v>0.25</v>
      </c>
      <c r="AJ1004" s="15">
        <f t="shared" si="1146"/>
        <v>22896.5483507857</v>
      </c>
      <c r="AL1004" t="str">
        <f t="shared" si="1149"/>
        <v>N</v>
      </c>
      <c r="AM1004" s="21">
        <f t="shared" si="1150"/>
        <v>91586.1934031428</v>
      </c>
    </row>
    <row r="1005" ht="15" customHeight="1" spans="1:39">
      <c r="A1005" s="24" t="s">
        <v>2022</v>
      </c>
      <c r="B1005" s="52" t="s">
        <v>563</v>
      </c>
      <c r="C1005" s="52" t="s">
        <v>564</v>
      </c>
      <c r="D1005" s="52" t="s">
        <v>929</v>
      </c>
      <c r="E1005" s="10" t="s">
        <v>562</v>
      </c>
      <c r="F1005" s="52" t="s">
        <v>561</v>
      </c>
      <c r="G1005" s="52" t="s">
        <v>173</v>
      </c>
      <c r="H1005" s="52" t="s">
        <v>252</v>
      </c>
      <c r="I1005" s="52" t="s">
        <v>930</v>
      </c>
      <c r="J1005" s="52" t="s">
        <v>169</v>
      </c>
      <c r="K1005" s="52" t="s">
        <v>931</v>
      </c>
      <c r="L1005" s="53" t="s">
        <v>295</v>
      </c>
      <c r="M1005" s="13">
        <v>480</v>
      </c>
      <c r="N1005" s="14">
        <f t="shared" si="1147"/>
        <v>1.31506849315068</v>
      </c>
      <c r="O1005" s="15">
        <v>10400</v>
      </c>
      <c r="P1005" s="15">
        <f t="shared" si="1189"/>
        <v>4992000</v>
      </c>
      <c r="Q1005" s="16">
        <f>IFERROR(VLOOKUP(G1005,SCENARIOS!$A$13:$E$18,3,0),0.025)</f>
        <v>0.04</v>
      </c>
      <c r="R1005" s="52">
        <f>IFERROR(VLOOKUP(L1005,INPUTS!$A$107:$B$120,2,0),0.0082)</f>
        <v>0.0089</v>
      </c>
      <c r="S1005" s="52">
        <f t="shared" si="1190"/>
        <v>92.56</v>
      </c>
      <c r="T1005" s="15">
        <f t="shared" si="1191"/>
        <v>44428.8</v>
      </c>
      <c r="U1005" s="15">
        <f>T1005/INPUTS!$B$7*1000</f>
        <v>55536000</v>
      </c>
      <c r="V1005" s="15">
        <f>T1005*INPUTS!$B$6</f>
        <v>140395.008</v>
      </c>
      <c r="W1005" s="54" t="s">
        <v>396</v>
      </c>
      <c r="X1005" s="54" t="s">
        <v>396</v>
      </c>
      <c r="Y1005" s="67">
        <f>IFERROR(VLOOKUP(E1005,INPUTS!$A$44:$B$103,2,0),0)</f>
        <v>0</v>
      </c>
      <c r="Z1005" s="15">
        <f t="shared" si="1143"/>
        <v>0</v>
      </c>
      <c r="AA1005" s="20">
        <f>IFERROR(VLOOKUP(E1005,INPUTS!$A$44:$C$103,3,0),SCENARIOS!$J$24)</f>
        <v>0.01</v>
      </c>
      <c r="AB1005" s="15">
        <f t="shared" ref="AB1005:AF1005" si="1193">$T1005*AA1005*(1+$Q1005)^AB$2</f>
        <v>540.544284701491</v>
      </c>
      <c r="AC1005" s="20">
        <f>IFERROR(VLOOKUP($E1005,INPUTS!$A$44:$G$103,4,0),SCENARIOS!$K$24)</f>
        <v>0.05</v>
      </c>
      <c r="AD1005" s="15">
        <f t="shared" si="1193"/>
        <v>3288.27386428901</v>
      </c>
      <c r="AE1005" s="20">
        <f>IFERROR(VLOOKUP($E1005,INPUTS!$A$44:$G$103,5,0),SCENARIOS!$L$24)</f>
        <v>0.1</v>
      </c>
      <c r="AF1005" s="15">
        <f t="shared" si="1193"/>
        <v>8001.37588174657</v>
      </c>
      <c r="AG1005" s="20">
        <f>IFERROR(VLOOKUP($E1005,INPUTS!$A$44:$G$103,6,0),SCENARIOS!$M$24)</f>
        <v>0.2</v>
      </c>
      <c r="AH1005" s="15">
        <f t="shared" si="1145"/>
        <v>19469.7943794407</v>
      </c>
      <c r="AI1005" s="20">
        <f>IFERROR(VLOOKUP($E1005,INPUTS!$A$44:$G$103,7,0),SCENARIOS!$N$24)</f>
        <v>0.25</v>
      </c>
      <c r="AJ1005" s="15">
        <f t="shared" si="1146"/>
        <v>29609.9773010971</v>
      </c>
      <c r="AL1005" t="str">
        <f t="shared" si="1149"/>
        <v>N</v>
      </c>
      <c r="AM1005" s="21">
        <f t="shared" si="1150"/>
        <v>118439.909204388</v>
      </c>
    </row>
    <row r="1006" ht="15" customHeight="1" spans="1:39">
      <c r="A1006" s="6" t="s">
        <v>2023</v>
      </c>
      <c r="B1006" s="52" t="s">
        <v>563</v>
      </c>
      <c r="C1006" s="52" t="s">
        <v>564</v>
      </c>
      <c r="D1006" s="52" t="s">
        <v>929</v>
      </c>
      <c r="E1006" s="10" t="s">
        <v>562</v>
      </c>
      <c r="F1006" s="52" t="s">
        <v>561</v>
      </c>
      <c r="G1006" s="52" t="s">
        <v>173</v>
      </c>
      <c r="H1006" s="52" t="s">
        <v>204</v>
      </c>
      <c r="I1006" s="52" t="s">
        <v>405</v>
      </c>
      <c r="J1006" s="52" t="s">
        <v>165</v>
      </c>
      <c r="K1006" s="52" t="s">
        <v>931</v>
      </c>
      <c r="L1006" s="53" t="s">
        <v>291</v>
      </c>
      <c r="M1006" s="13">
        <v>480</v>
      </c>
      <c r="N1006" s="14">
        <f t="shared" si="1147"/>
        <v>1.31506849315068</v>
      </c>
      <c r="O1006" s="15">
        <v>9420</v>
      </c>
      <c r="P1006" s="15">
        <f t="shared" si="1189"/>
        <v>4521600</v>
      </c>
      <c r="Q1006" s="16">
        <f>IFERROR(VLOOKUP(G1006,SCENARIOS!$A$13:$E$18,3,0),0.025)</f>
        <v>0.04</v>
      </c>
      <c r="R1006" s="52">
        <f>IFERROR(VLOOKUP(L1006,INPUTS!$A$107:$B$120,2,0),0.0082)</f>
        <v>0.0079</v>
      </c>
      <c r="S1006" s="52">
        <f t="shared" si="1190"/>
        <v>74.418</v>
      </c>
      <c r="T1006" s="15">
        <f t="shared" si="1191"/>
        <v>35720.64</v>
      </c>
      <c r="U1006" s="15">
        <f>T1006/INPUTS!$B$7*1000</f>
        <v>44650800</v>
      </c>
      <c r="V1006" s="15">
        <f>T1006*INPUTS!$B$6</f>
        <v>112877.2224</v>
      </c>
      <c r="W1006" s="54" t="s">
        <v>396</v>
      </c>
      <c r="X1006" s="54" t="s">
        <v>396</v>
      </c>
      <c r="Y1006" s="67">
        <f>IFERROR(VLOOKUP(E1006,INPUTS!$A$44:$B$103,2,0),0)</f>
        <v>0</v>
      </c>
      <c r="Z1006" s="15">
        <f t="shared" si="1143"/>
        <v>0</v>
      </c>
      <c r="AA1006" s="20">
        <f>IFERROR(VLOOKUP(E1006,INPUTS!$A$44:$C$103,3,0),SCENARIOS!$J$24)</f>
        <v>0.01</v>
      </c>
      <c r="AB1006" s="15">
        <f t="shared" ref="AB1006:AF1006" si="1194">$T1006*AA1006*(1+$Q1006)^AB$2</f>
        <v>434.596203315855</v>
      </c>
      <c r="AC1006" s="20">
        <f>IFERROR(VLOOKUP($E1006,INPUTS!$A$44:$G$103,4,0),SCENARIOS!$K$24)</f>
        <v>0.05</v>
      </c>
      <c r="AD1006" s="15">
        <f t="shared" si="1194"/>
        <v>2643.76366068128</v>
      </c>
      <c r="AE1006" s="20">
        <f>IFERROR(VLOOKUP($E1006,INPUTS!$A$44:$G$103,5,0),SCENARIOS!$L$24)</f>
        <v>0.1</v>
      </c>
      <c r="AF1006" s="15">
        <f t="shared" si="1194"/>
        <v>6433.08546205506</v>
      </c>
      <c r="AG1006" s="20">
        <f>IFERROR(VLOOKUP($E1006,INPUTS!$A$44:$G$103,6,0),SCENARIOS!$M$24)</f>
        <v>0.2</v>
      </c>
      <c r="AH1006" s="15">
        <f t="shared" si="1145"/>
        <v>15653.6641975931</v>
      </c>
      <c r="AI1006" s="20">
        <f>IFERROR(VLOOKUP($E1006,INPUTS!$A$44:$G$103,7,0),SCENARIOS!$N$24)</f>
        <v>0.25</v>
      </c>
      <c r="AJ1006" s="15">
        <f t="shared" si="1146"/>
        <v>23806.3449739957</v>
      </c>
      <c r="AL1006" t="str">
        <f t="shared" si="1149"/>
        <v>N</v>
      </c>
      <c r="AM1006" s="21">
        <f t="shared" si="1150"/>
        <v>95225.3798959829</v>
      </c>
    </row>
    <row r="1007" ht="15" customHeight="1" spans="1:39">
      <c r="A1007" s="24" t="s">
        <v>2024</v>
      </c>
      <c r="B1007" s="52" t="s">
        <v>563</v>
      </c>
      <c r="C1007" s="52" t="s">
        <v>564</v>
      </c>
      <c r="D1007" s="52" t="s">
        <v>929</v>
      </c>
      <c r="E1007" s="10" t="s">
        <v>562</v>
      </c>
      <c r="F1007" s="52" t="s">
        <v>561</v>
      </c>
      <c r="G1007" s="52" t="s">
        <v>173</v>
      </c>
      <c r="H1007" s="52" t="s">
        <v>200</v>
      </c>
      <c r="I1007" s="52" t="s">
        <v>391</v>
      </c>
      <c r="J1007" s="52" t="s">
        <v>165</v>
      </c>
      <c r="K1007" s="52" t="s">
        <v>931</v>
      </c>
      <c r="L1007" s="53" t="s">
        <v>291</v>
      </c>
      <c r="M1007" s="13">
        <v>480</v>
      </c>
      <c r="N1007" s="14">
        <f t="shared" si="1147"/>
        <v>1.31506849315068</v>
      </c>
      <c r="O1007" s="15">
        <v>9380</v>
      </c>
      <c r="P1007" s="15">
        <f t="shared" si="1189"/>
        <v>4502400</v>
      </c>
      <c r="Q1007" s="16">
        <f>IFERROR(VLOOKUP(G1007,SCENARIOS!$A$13:$E$18,3,0),0.025)</f>
        <v>0.04</v>
      </c>
      <c r="R1007" s="52">
        <f>IFERROR(VLOOKUP(L1007,INPUTS!$A$107:$B$120,2,0),0.0082)</f>
        <v>0.0079</v>
      </c>
      <c r="S1007" s="52">
        <f t="shared" si="1190"/>
        <v>74.102</v>
      </c>
      <c r="T1007" s="15">
        <f t="shared" si="1191"/>
        <v>35568.96</v>
      </c>
      <c r="U1007" s="15">
        <f>T1007/INPUTS!$B$7*1000</f>
        <v>44461200</v>
      </c>
      <c r="V1007" s="15">
        <f>T1007*INPUTS!$B$6</f>
        <v>112397.9136</v>
      </c>
      <c r="W1007" s="54" t="s">
        <v>396</v>
      </c>
      <c r="X1007" s="54" t="s">
        <v>396</v>
      </c>
      <c r="Y1007" s="67">
        <f>IFERROR(VLOOKUP(E1007,INPUTS!$A$44:$B$103,2,0),0)</f>
        <v>0</v>
      </c>
      <c r="Z1007" s="15">
        <f t="shared" si="1143"/>
        <v>0</v>
      </c>
      <c r="AA1007" s="20">
        <f>IFERROR(VLOOKUP(E1007,INPUTS!$A$44:$C$103,3,0),SCENARIOS!$J$24)</f>
        <v>0.01</v>
      </c>
      <c r="AB1007" s="15">
        <f t="shared" ref="AB1007:AF1007" si="1195">$T1007*AA1007*(1+$Q1007)^AB$2</f>
        <v>432.750784193495</v>
      </c>
      <c r="AC1007" s="20">
        <f>IFERROR(VLOOKUP($E1007,INPUTS!$A$44:$G$103,4,0),SCENARIOS!$K$24)</f>
        <v>0.05</v>
      </c>
      <c r="AD1007" s="15">
        <f t="shared" si="1195"/>
        <v>2632.53748802446</v>
      </c>
      <c r="AE1007" s="20">
        <f>IFERROR(VLOOKUP($E1007,INPUTS!$A$44:$G$103,5,0),SCENARIOS!$L$24)</f>
        <v>0.1</v>
      </c>
      <c r="AF1007" s="15">
        <f t="shared" si="1195"/>
        <v>6405.76875096353</v>
      </c>
      <c r="AG1007" s="20">
        <f>IFERROR(VLOOKUP($E1007,INPUTS!$A$44:$G$103,6,0),SCENARIOS!$M$24)</f>
        <v>0.2</v>
      </c>
      <c r="AH1007" s="15">
        <f t="shared" si="1145"/>
        <v>15587.194285926</v>
      </c>
      <c r="AI1007" s="20">
        <f>IFERROR(VLOOKUP($E1007,INPUTS!$A$44:$G$103,7,0),SCENARIOS!$N$24)</f>
        <v>0.25</v>
      </c>
      <c r="AJ1007" s="15">
        <f t="shared" si="1146"/>
        <v>23705.2564603057</v>
      </c>
      <c r="AL1007" t="str">
        <f t="shared" si="1149"/>
        <v>N</v>
      </c>
      <c r="AM1007" s="21">
        <f t="shared" si="1150"/>
        <v>94821.0258412229</v>
      </c>
    </row>
    <row r="1008" ht="15" customHeight="1" spans="1:39">
      <c r="A1008" s="6" t="s">
        <v>2025</v>
      </c>
      <c r="B1008" s="52" t="s">
        <v>563</v>
      </c>
      <c r="C1008" s="52" t="s">
        <v>564</v>
      </c>
      <c r="D1008" s="52" t="s">
        <v>929</v>
      </c>
      <c r="E1008" s="10" t="s">
        <v>562</v>
      </c>
      <c r="F1008" s="52" t="s">
        <v>561</v>
      </c>
      <c r="G1008" s="52" t="s">
        <v>173</v>
      </c>
      <c r="H1008" s="52" t="s">
        <v>234</v>
      </c>
      <c r="I1008" s="52" t="s">
        <v>424</v>
      </c>
      <c r="J1008" s="52" t="s">
        <v>173</v>
      </c>
      <c r="K1008" s="52" t="s">
        <v>931</v>
      </c>
      <c r="L1008" s="53" t="s">
        <v>282</v>
      </c>
      <c r="M1008" s="13">
        <v>2883</v>
      </c>
      <c r="N1008" s="14">
        <f t="shared" si="1147"/>
        <v>7.8986301369863</v>
      </c>
      <c r="O1008" s="15">
        <v>2130</v>
      </c>
      <c r="P1008" s="15">
        <f t="shared" si="1189"/>
        <v>6140790</v>
      </c>
      <c r="Q1008" s="16">
        <f>IFERROR(VLOOKUP(G1008,SCENARIOS!$A$13:$E$18,3,0),0.025)</f>
        <v>0.04</v>
      </c>
      <c r="R1008" s="52">
        <f>IFERROR(VLOOKUP(L1008,INPUTS!$A$107:$B$120,2,0),0.0082)</f>
        <v>0.0042</v>
      </c>
      <c r="S1008" s="52">
        <f t="shared" si="1190"/>
        <v>8.946</v>
      </c>
      <c r="T1008" s="15">
        <f t="shared" si="1191"/>
        <v>25791.318</v>
      </c>
      <c r="U1008" s="15">
        <f>T1008/INPUTS!$B$7*1000</f>
        <v>32239147.5</v>
      </c>
      <c r="V1008" s="15">
        <f>T1008*INPUTS!$B$6</f>
        <v>81500.56488</v>
      </c>
      <c r="W1008" s="54" t="s">
        <v>396</v>
      </c>
      <c r="X1008" s="54" t="s">
        <v>396</v>
      </c>
      <c r="Y1008" s="67">
        <f>IFERROR(VLOOKUP(E1008,INPUTS!$A$44:$B$103,2,0),0)</f>
        <v>0</v>
      </c>
      <c r="Z1008" s="15">
        <f t="shared" si="1143"/>
        <v>0</v>
      </c>
      <c r="AA1008" s="20">
        <f>IFERROR(VLOOKUP(E1008,INPUTS!$A$44:$C$103,3,0),SCENARIOS!$J$24)</f>
        <v>0.01</v>
      </c>
      <c r="AB1008" s="15">
        <f t="shared" ref="AB1008:AF1008" si="1196">$T1008*AA1008*(1+$Q1008)^AB$2</f>
        <v>313.790819014214</v>
      </c>
      <c r="AC1008" s="20">
        <f>IFERROR(VLOOKUP($E1008,INPUTS!$A$44:$G$103,4,0),SCENARIOS!$K$24)</f>
        <v>0.05</v>
      </c>
      <c r="AD1008" s="15">
        <f t="shared" si="1196"/>
        <v>1908.87255350058</v>
      </c>
      <c r="AE1008" s="20">
        <f>IFERROR(VLOOKUP($E1008,INPUTS!$A$44:$G$103,5,0),SCENARIOS!$L$24)</f>
        <v>0.1</v>
      </c>
      <c r="AF1008" s="15">
        <f t="shared" si="1196"/>
        <v>4644.87066505636</v>
      </c>
      <c r="AG1008" s="20">
        <f>IFERROR(VLOOKUP($E1008,INPUTS!$A$44:$G$103,6,0),SCENARIOS!$M$24)</f>
        <v>0.2</v>
      </c>
      <c r="AH1008" s="15">
        <f t="shared" si="1145"/>
        <v>11302.3907518269</v>
      </c>
      <c r="AI1008" s="20">
        <f>IFERROR(VLOOKUP($E1008,INPUTS!$A$44:$G$103,7,0),SCENARIOS!$N$24)</f>
        <v>0.25</v>
      </c>
      <c r="AJ1008" s="15">
        <f t="shared" si="1146"/>
        <v>17188.8581403364</v>
      </c>
      <c r="AL1008" t="str">
        <f t="shared" si="1149"/>
        <v>N</v>
      </c>
      <c r="AM1008" s="21">
        <f t="shared" si="1150"/>
        <v>68755.4325613455</v>
      </c>
    </row>
    <row r="1009" ht="15" customHeight="1" spans="1:39">
      <c r="A1009" s="24" t="s">
        <v>2026</v>
      </c>
      <c r="B1009" s="52" t="s">
        <v>563</v>
      </c>
      <c r="C1009" s="52" t="s">
        <v>564</v>
      </c>
      <c r="D1009" s="52" t="s">
        <v>929</v>
      </c>
      <c r="E1009" s="10" t="s">
        <v>562</v>
      </c>
      <c r="F1009" s="52" t="s">
        <v>561</v>
      </c>
      <c r="G1009" s="52" t="s">
        <v>173</v>
      </c>
      <c r="H1009" s="52" t="s">
        <v>505</v>
      </c>
      <c r="I1009" s="52" t="s">
        <v>504</v>
      </c>
      <c r="J1009" s="52" t="s">
        <v>173</v>
      </c>
      <c r="K1009" s="52" t="s">
        <v>931</v>
      </c>
      <c r="L1009" s="53" t="s">
        <v>279</v>
      </c>
      <c r="M1009" s="13">
        <v>1922</v>
      </c>
      <c r="N1009" s="14">
        <f t="shared" si="1147"/>
        <v>5.26575342465753</v>
      </c>
      <c r="O1009" s="15">
        <v>1440</v>
      </c>
      <c r="P1009" s="15">
        <f t="shared" si="1189"/>
        <v>2767680</v>
      </c>
      <c r="Q1009" s="16">
        <f>IFERROR(VLOOKUP(G1009,SCENARIOS!$A$13:$E$18,3,0),0.025)</f>
        <v>0.04</v>
      </c>
      <c r="R1009" s="52">
        <f>IFERROR(VLOOKUP(L1009,INPUTS!$A$107:$B$120,2,0),0.0082)</f>
        <v>0.0039</v>
      </c>
      <c r="S1009" s="52">
        <f t="shared" si="1190"/>
        <v>5.616</v>
      </c>
      <c r="T1009" s="15">
        <f t="shared" si="1191"/>
        <v>10793.952</v>
      </c>
      <c r="U1009" s="15">
        <f>T1009/INPUTS!$B$7*1000</f>
        <v>13492440</v>
      </c>
      <c r="V1009" s="15">
        <f>T1009*INPUTS!$B$6</f>
        <v>34108.88832</v>
      </c>
      <c r="W1009" s="54" t="s">
        <v>396</v>
      </c>
      <c r="X1009" s="54" t="s">
        <v>396</v>
      </c>
      <c r="Y1009" s="67">
        <f>IFERROR(VLOOKUP(E1009,INPUTS!$A$44:$B$103,2,0),0)</f>
        <v>0</v>
      </c>
      <c r="Z1009" s="15">
        <f t="shared" si="1143"/>
        <v>0</v>
      </c>
      <c r="AA1009" s="20">
        <f>IFERROR(VLOOKUP(E1009,INPUTS!$A$44:$C$103,3,0),SCENARIOS!$J$24)</f>
        <v>0.01</v>
      </c>
      <c r="AB1009" s="15">
        <f t="shared" ref="AB1009:AF1009" si="1197">$T1009*AA1009*(1+$Q1009)^AB$2</f>
        <v>131.324930291663</v>
      </c>
      <c r="AC1009" s="20">
        <f>IFERROR(VLOOKUP($E1009,INPUTS!$A$44:$G$103,4,0),SCENARIOS!$K$24)</f>
        <v>0.05</v>
      </c>
      <c r="AD1009" s="15">
        <f t="shared" si="1197"/>
        <v>798.884287984147</v>
      </c>
      <c r="AE1009" s="20">
        <f>IFERROR(VLOOKUP($E1009,INPUTS!$A$44:$G$103,5,0),SCENARIOS!$L$24)</f>
        <v>0.1</v>
      </c>
      <c r="AF1009" s="15">
        <f t="shared" si="1197"/>
        <v>1943.92977531534</v>
      </c>
      <c r="AG1009" s="20">
        <f>IFERROR(VLOOKUP($E1009,INPUTS!$A$44:$G$103,6,0),SCENARIOS!$M$24)</f>
        <v>0.2</v>
      </c>
      <c r="AH1009" s="15">
        <f t="shared" si="1145"/>
        <v>4730.17560639838</v>
      </c>
      <c r="AI1009" s="20">
        <f>IFERROR(VLOOKUP($E1009,INPUTS!$A$44:$G$103,7,0),SCENARIOS!$N$24)</f>
        <v>0.25</v>
      </c>
      <c r="AJ1009" s="15">
        <f t="shared" si="1146"/>
        <v>7193.72735048283</v>
      </c>
      <c r="AL1009" t="str">
        <f t="shared" si="1149"/>
        <v>N</v>
      </c>
      <c r="AM1009" s="21">
        <f t="shared" si="1150"/>
        <v>28774.9094019313</v>
      </c>
    </row>
    <row r="1010" ht="15" customHeight="1" spans="1:39">
      <c r="A1010" s="6" t="s">
        <v>2027</v>
      </c>
      <c r="B1010" s="52" t="s">
        <v>563</v>
      </c>
      <c r="C1010" s="52" t="s">
        <v>564</v>
      </c>
      <c r="D1010" s="52" t="s">
        <v>929</v>
      </c>
      <c r="E1010" s="10" t="s">
        <v>562</v>
      </c>
      <c r="F1010" s="52" t="s">
        <v>561</v>
      </c>
      <c r="G1010" s="52" t="s">
        <v>173</v>
      </c>
      <c r="H1010" s="52" t="s">
        <v>242</v>
      </c>
      <c r="I1010" s="52" t="s">
        <v>421</v>
      </c>
      <c r="J1010" s="52" t="s">
        <v>173</v>
      </c>
      <c r="K1010" s="52" t="s">
        <v>931</v>
      </c>
      <c r="L1010" s="53" t="s">
        <v>288</v>
      </c>
      <c r="M1010" s="13">
        <v>961</v>
      </c>
      <c r="N1010" s="14">
        <f t="shared" si="1147"/>
        <v>2.63287671232877</v>
      </c>
      <c r="O1010" s="15">
        <v>3280</v>
      </c>
      <c r="P1010" s="15">
        <f t="shared" si="1189"/>
        <v>3152080</v>
      </c>
      <c r="Q1010" s="16">
        <f>IFERROR(VLOOKUP(G1010,SCENARIOS!$A$13:$E$18,3,0),0.025)</f>
        <v>0.04</v>
      </c>
      <c r="R1010" s="52">
        <f>IFERROR(VLOOKUP(L1010,INPUTS!$A$107:$B$120,2,0),0.0082)</f>
        <v>0.0085</v>
      </c>
      <c r="S1010" s="52">
        <f t="shared" si="1190"/>
        <v>27.88</v>
      </c>
      <c r="T1010" s="15">
        <f t="shared" si="1191"/>
        <v>26792.68</v>
      </c>
      <c r="U1010" s="15">
        <f>T1010/INPUTS!$B$7*1000</f>
        <v>33490850</v>
      </c>
      <c r="V1010" s="15">
        <f>T1010*INPUTS!$B$6</f>
        <v>84664.8688</v>
      </c>
      <c r="W1010" s="54" t="s">
        <v>396</v>
      </c>
      <c r="X1010" s="54" t="s">
        <v>396</v>
      </c>
      <c r="Y1010" s="67">
        <f>IFERROR(VLOOKUP(E1010,INPUTS!$A$44:$B$103,2,0),0)</f>
        <v>0</v>
      </c>
      <c r="Z1010" s="15">
        <f t="shared" si="1143"/>
        <v>0</v>
      </c>
      <c r="AA1010" s="20">
        <f>IFERROR(VLOOKUP(E1010,INPUTS!$A$44:$C$103,3,0),SCENARIOS!$J$24)</f>
        <v>0.01</v>
      </c>
      <c r="AB1010" s="15">
        <f t="shared" ref="AB1010:AF1010" si="1198">$T1010*AA1010*(1+$Q1010)^AB$2</f>
        <v>325.973918850744</v>
      </c>
      <c r="AC1010" s="20">
        <f>IFERROR(VLOOKUP($E1010,INPUTS!$A$44:$G$103,4,0),SCENARIOS!$K$24)</f>
        <v>0.05</v>
      </c>
      <c r="AD1010" s="15">
        <f t="shared" si="1198"/>
        <v>1982.9855723823</v>
      </c>
      <c r="AE1010" s="20">
        <f>IFERROR(VLOOKUP($E1010,INPUTS!$A$44:$G$103,5,0),SCENARIOS!$L$24)</f>
        <v>0.1</v>
      </c>
      <c r="AF1010" s="15">
        <f t="shared" si="1198"/>
        <v>4825.21030411251</v>
      </c>
      <c r="AG1010" s="20">
        <f>IFERROR(VLOOKUP($E1010,INPUTS!$A$44:$G$103,6,0),SCENARIOS!$M$24)</f>
        <v>0.2</v>
      </c>
      <c r="AH1010" s="15">
        <f t="shared" si="1145"/>
        <v>11741.2122423777</v>
      </c>
      <c r="AI1010" s="20">
        <f>IFERROR(VLOOKUP($E1010,INPUTS!$A$44:$G$103,7,0),SCENARIOS!$N$24)</f>
        <v>0.25</v>
      </c>
      <c r="AJ1010" s="15">
        <f t="shared" si="1146"/>
        <v>17856.2249404791</v>
      </c>
      <c r="AL1010" t="str">
        <f t="shared" si="1149"/>
        <v>N</v>
      </c>
      <c r="AM1010" s="21">
        <f t="shared" si="1150"/>
        <v>71424.8997619165</v>
      </c>
    </row>
    <row r="1011" ht="15" customHeight="1" spans="1:39">
      <c r="A1011" s="24" t="s">
        <v>2028</v>
      </c>
      <c r="B1011" s="52" t="s">
        <v>563</v>
      </c>
      <c r="C1011" s="52" t="s">
        <v>564</v>
      </c>
      <c r="D1011" s="52" t="s">
        <v>929</v>
      </c>
      <c r="E1011" s="10" t="s">
        <v>562</v>
      </c>
      <c r="F1011" s="52" t="s">
        <v>561</v>
      </c>
      <c r="G1011" s="52" t="s">
        <v>173</v>
      </c>
      <c r="H1011" s="52" t="s">
        <v>428</v>
      </c>
      <c r="I1011" s="52" t="s">
        <v>427</v>
      </c>
      <c r="J1011" s="52" t="s">
        <v>173</v>
      </c>
      <c r="K1011" s="52" t="s">
        <v>931</v>
      </c>
      <c r="L1011" s="53" t="s">
        <v>279</v>
      </c>
      <c r="M1011" s="13">
        <v>1441</v>
      </c>
      <c r="N1011" s="14">
        <f t="shared" si="1147"/>
        <v>3.94794520547945</v>
      </c>
      <c r="O1011" s="15">
        <v>810</v>
      </c>
      <c r="P1011" s="15">
        <f t="shared" si="1189"/>
        <v>1167210</v>
      </c>
      <c r="Q1011" s="16">
        <f>IFERROR(VLOOKUP(G1011,SCENARIOS!$A$13:$E$18,3,0),0.025)</f>
        <v>0.04</v>
      </c>
      <c r="R1011" s="52">
        <f>IFERROR(VLOOKUP(L1011,INPUTS!$A$107:$B$120,2,0),0.0082)</f>
        <v>0.0039</v>
      </c>
      <c r="S1011" s="52">
        <f t="shared" si="1190"/>
        <v>3.159</v>
      </c>
      <c r="T1011" s="15">
        <f t="shared" si="1191"/>
        <v>4552.119</v>
      </c>
      <c r="U1011" s="15">
        <f>T1011/INPUTS!$B$7*1000</f>
        <v>5690148.75</v>
      </c>
      <c r="V1011" s="15">
        <f>T1011*INPUTS!$B$6</f>
        <v>14384.69604</v>
      </c>
      <c r="W1011" s="54" t="s">
        <v>521</v>
      </c>
      <c r="X1011" s="54" t="s">
        <v>396</v>
      </c>
      <c r="Y1011" s="67">
        <f>IFERROR(VLOOKUP(E1011,INPUTS!$A$44:$B$103,2,0),0)</f>
        <v>0</v>
      </c>
      <c r="Z1011" s="15">
        <f t="shared" si="1143"/>
        <v>0</v>
      </c>
      <c r="AA1011" s="20">
        <f>IFERROR(VLOOKUP(E1011,INPUTS!$A$44:$C$103,3,0),SCENARIOS!$J$24)</f>
        <v>0.01</v>
      </c>
      <c r="AB1011" s="15">
        <f t="shared" ref="AB1011:AF1011" si="1199">$T1011*AA1011*(1+$Q1011)^AB$2</f>
        <v>55.3834879342019</v>
      </c>
      <c r="AC1011" s="20">
        <f>IFERROR(VLOOKUP($E1011,INPUTS!$A$44:$G$103,4,0),SCENARIOS!$K$24)</f>
        <v>0.05</v>
      </c>
      <c r="AD1011" s="15">
        <f t="shared" si="1199"/>
        <v>336.91240670091</v>
      </c>
      <c r="AE1011" s="20">
        <f>IFERROR(VLOOKUP($E1011,INPUTS!$A$44:$G$103,5,0),SCENARIOS!$L$24)</f>
        <v>0.1</v>
      </c>
      <c r="AF1011" s="15">
        <f t="shared" si="1199"/>
        <v>819.810914934464</v>
      </c>
      <c r="AG1011" s="20">
        <f>IFERROR(VLOOKUP($E1011,INPUTS!$A$44:$G$103,6,0),SCENARIOS!$M$24)</f>
        <v>0.2</v>
      </c>
      <c r="AH1011" s="15">
        <f t="shared" si="1145"/>
        <v>1994.85065814843</v>
      </c>
      <c r="AI1011" s="20">
        <f>IFERROR(VLOOKUP($E1011,INPUTS!$A$44:$G$103,7,0),SCENARIOS!$N$24)</f>
        <v>0.25</v>
      </c>
      <c r="AJ1011" s="15">
        <f t="shared" si="1146"/>
        <v>3033.80105386355</v>
      </c>
      <c r="AL1011" t="str">
        <f t="shared" si="1149"/>
        <v>N</v>
      </c>
      <c r="AM1011" s="21">
        <f t="shared" si="1150"/>
        <v>12135.2042154542</v>
      </c>
    </row>
    <row r="1012" ht="15" customHeight="1" spans="1:39">
      <c r="A1012" s="6" t="s">
        <v>2029</v>
      </c>
      <c r="B1012" s="52" t="s">
        <v>563</v>
      </c>
      <c r="C1012" s="52" t="s">
        <v>564</v>
      </c>
      <c r="D1012" s="52" t="s">
        <v>929</v>
      </c>
      <c r="E1012" s="10" t="s">
        <v>562</v>
      </c>
      <c r="F1012" s="52" t="s">
        <v>561</v>
      </c>
      <c r="G1012" s="52" t="s">
        <v>173</v>
      </c>
      <c r="H1012" s="52" t="s">
        <v>545</v>
      </c>
      <c r="I1012" s="52" t="s">
        <v>544</v>
      </c>
      <c r="J1012" s="52" t="s">
        <v>173</v>
      </c>
      <c r="K1012" s="52" t="s">
        <v>931</v>
      </c>
      <c r="L1012" s="53" t="s">
        <v>279</v>
      </c>
      <c r="M1012" s="13">
        <v>961</v>
      </c>
      <c r="N1012" s="14">
        <f t="shared" si="1147"/>
        <v>2.63287671232877</v>
      </c>
      <c r="O1012" s="15">
        <v>2500</v>
      </c>
      <c r="P1012" s="15">
        <f t="shared" si="1189"/>
        <v>2402500</v>
      </c>
      <c r="Q1012" s="16">
        <f>IFERROR(VLOOKUP(G1012,SCENARIOS!$A$13:$E$18,3,0),0.025)</f>
        <v>0.04</v>
      </c>
      <c r="R1012" s="52">
        <f>IFERROR(VLOOKUP(L1012,INPUTS!$A$107:$B$120,2,0),0.0082)</f>
        <v>0.0039</v>
      </c>
      <c r="S1012" s="52">
        <f t="shared" si="1190"/>
        <v>9.75</v>
      </c>
      <c r="T1012" s="15">
        <f t="shared" si="1191"/>
        <v>9369.75</v>
      </c>
      <c r="U1012" s="15">
        <f>T1012/INPUTS!$B$7*1000</f>
        <v>11712187.5</v>
      </c>
      <c r="V1012" s="15">
        <f>T1012*INPUTS!$B$6</f>
        <v>29608.41</v>
      </c>
      <c r="W1012" s="54" t="s">
        <v>396</v>
      </c>
      <c r="X1012" s="54" t="s">
        <v>396</v>
      </c>
      <c r="Y1012" s="67">
        <f>IFERROR(VLOOKUP(E1012,INPUTS!$A$44:$B$103,2,0),0)</f>
        <v>0</v>
      </c>
      <c r="Z1012" s="15">
        <f t="shared" si="1143"/>
        <v>0</v>
      </c>
      <c r="AA1012" s="20">
        <f>IFERROR(VLOOKUP(E1012,INPUTS!$A$44:$C$103,3,0),SCENARIOS!$J$24)</f>
        <v>0.01</v>
      </c>
      <c r="AB1012" s="15">
        <f t="shared" ref="AB1012:AF1012" si="1200">$T1012*AA1012*(1+$Q1012)^AB$2</f>
        <v>113.997335322624</v>
      </c>
      <c r="AC1012" s="20">
        <f>IFERROR(VLOOKUP($E1012,INPUTS!$A$44:$G$103,4,0),SCENARIOS!$K$24)</f>
        <v>0.05</v>
      </c>
      <c r="AD1012" s="15">
        <f t="shared" si="1200"/>
        <v>693.475944430683</v>
      </c>
      <c r="AE1012" s="20">
        <f>IFERROR(VLOOKUP($E1012,INPUTS!$A$44:$G$103,5,0),SCENARIOS!$L$24)</f>
        <v>0.1</v>
      </c>
      <c r="AF1012" s="15">
        <f t="shared" si="1200"/>
        <v>1687.43904107234</v>
      </c>
      <c r="AG1012" s="20">
        <f>IFERROR(VLOOKUP($E1012,INPUTS!$A$44:$G$103,6,0),SCENARIOS!$M$24)</f>
        <v>0.2</v>
      </c>
      <c r="AH1012" s="15">
        <f t="shared" si="1145"/>
        <v>4106.05521388748</v>
      </c>
      <c r="AI1012" s="20">
        <f>IFERROR(VLOOKUP($E1012,INPUTS!$A$44:$G$103,7,0),SCENARIOS!$N$24)</f>
        <v>0.25</v>
      </c>
      <c r="AJ1012" s="15">
        <f t="shared" si="1146"/>
        <v>6244.55499173857</v>
      </c>
      <c r="AL1012" t="str">
        <f t="shared" si="1149"/>
        <v>N</v>
      </c>
      <c r="AM1012" s="21">
        <f t="shared" si="1150"/>
        <v>24978.2199669543</v>
      </c>
    </row>
    <row r="1013" ht="15" customHeight="1" spans="1:39">
      <c r="A1013" s="24" t="s">
        <v>2030</v>
      </c>
      <c r="B1013" s="52" t="s">
        <v>563</v>
      </c>
      <c r="C1013" s="52" t="s">
        <v>564</v>
      </c>
      <c r="D1013" s="52" t="s">
        <v>929</v>
      </c>
      <c r="E1013" s="10" t="s">
        <v>562</v>
      </c>
      <c r="F1013" s="52" t="s">
        <v>561</v>
      </c>
      <c r="G1013" s="52" t="s">
        <v>173</v>
      </c>
      <c r="H1013" s="52" t="s">
        <v>253</v>
      </c>
      <c r="I1013" s="52" t="s">
        <v>930</v>
      </c>
      <c r="J1013" s="52" t="s">
        <v>169</v>
      </c>
      <c r="K1013" s="52" t="s">
        <v>931</v>
      </c>
      <c r="L1013" s="53" t="s">
        <v>291</v>
      </c>
      <c r="M1013" s="13">
        <v>480</v>
      </c>
      <c r="N1013" s="14">
        <f t="shared" si="1147"/>
        <v>1.31506849315068</v>
      </c>
      <c r="O1013" s="15">
        <v>9060</v>
      </c>
      <c r="P1013" s="15">
        <f t="shared" si="1189"/>
        <v>4348800</v>
      </c>
      <c r="Q1013" s="16">
        <f>IFERROR(VLOOKUP(G1013,SCENARIOS!$A$13:$E$18,3,0),0.025)</f>
        <v>0.04</v>
      </c>
      <c r="R1013" s="52">
        <f>IFERROR(VLOOKUP(L1013,INPUTS!$A$107:$B$120,2,0),0.0082)</f>
        <v>0.0079</v>
      </c>
      <c r="S1013" s="52">
        <f t="shared" si="1190"/>
        <v>71.574</v>
      </c>
      <c r="T1013" s="15">
        <f t="shared" si="1191"/>
        <v>34355.52</v>
      </c>
      <c r="U1013" s="15">
        <f>T1013/INPUTS!$B$7*1000</f>
        <v>42944400</v>
      </c>
      <c r="V1013" s="15">
        <f>T1013*INPUTS!$B$6</f>
        <v>108563.4432</v>
      </c>
      <c r="W1013" s="54" t="s">
        <v>396</v>
      </c>
      <c r="X1013" s="54" t="s">
        <v>396</v>
      </c>
      <c r="Y1013" s="67">
        <f>IFERROR(VLOOKUP(E1013,INPUTS!$A$44:$B$103,2,0),0)</f>
        <v>0</v>
      </c>
      <c r="Z1013" s="15">
        <f t="shared" si="1143"/>
        <v>0</v>
      </c>
      <c r="AA1013" s="20">
        <f>IFERROR(VLOOKUP(E1013,INPUTS!$A$44:$C$103,3,0),SCENARIOS!$J$24)</f>
        <v>0.01</v>
      </c>
      <c r="AB1013" s="15">
        <f t="shared" ref="AB1013:AF1013" si="1201">$T1013*AA1013*(1+$Q1013)^AB$2</f>
        <v>417.987431214613</v>
      </c>
      <c r="AC1013" s="20">
        <f>IFERROR(VLOOKUP($E1013,INPUTS!$A$44:$G$103,4,0),SCENARIOS!$K$24)</f>
        <v>0.05</v>
      </c>
      <c r="AD1013" s="15">
        <f t="shared" si="1201"/>
        <v>2542.72810676989</v>
      </c>
      <c r="AE1013" s="20">
        <f>IFERROR(VLOOKUP($E1013,INPUTS!$A$44:$G$103,5,0),SCENARIOS!$L$24)</f>
        <v>0.1</v>
      </c>
      <c r="AF1013" s="15">
        <f t="shared" si="1201"/>
        <v>6187.2350622313</v>
      </c>
      <c r="AG1013" s="20">
        <f>IFERROR(VLOOKUP($E1013,INPUTS!$A$44:$G$103,6,0),SCENARIOS!$M$24)</f>
        <v>0.2</v>
      </c>
      <c r="AH1013" s="15">
        <f t="shared" si="1145"/>
        <v>15055.4349925895</v>
      </c>
      <c r="AI1013" s="20">
        <f>IFERROR(VLOOKUP($E1013,INPUTS!$A$44:$G$103,7,0),SCENARIOS!$N$24)</f>
        <v>0.25</v>
      </c>
      <c r="AJ1013" s="15">
        <f t="shared" si="1146"/>
        <v>22896.5483507857</v>
      </c>
      <c r="AL1013" t="str">
        <f t="shared" si="1149"/>
        <v>N</v>
      </c>
      <c r="AM1013" s="21">
        <f t="shared" si="1150"/>
        <v>91586.1934031428</v>
      </c>
    </row>
    <row r="1014" ht="15" customHeight="1" spans="1:39">
      <c r="A1014" s="6" t="s">
        <v>2031</v>
      </c>
      <c r="B1014" s="52" t="s">
        <v>425</v>
      </c>
      <c r="C1014" s="52" t="s">
        <v>426</v>
      </c>
      <c r="D1014" s="52" t="s">
        <v>929</v>
      </c>
      <c r="E1014" s="10" t="s">
        <v>428</v>
      </c>
      <c r="F1014" s="52" t="s">
        <v>427</v>
      </c>
      <c r="G1014" s="52" t="s">
        <v>173</v>
      </c>
      <c r="H1014" s="52" t="s">
        <v>228</v>
      </c>
      <c r="I1014" s="52" t="s">
        <v>938</v>
      </c>
      <c r="J1014" s="52" t="s">
        <v>165</v>
      </c>
      <c r="K1014" s="52" t="s">
        <v>931</v>
      </c>
      <c r="L1014" s="53" t="s">
        <v>295</v>
      </c>
      <c r="M1014" s="13">
        <v>2878</v>
      </c>
      <c r="N1014" s="14">
        <f t="shared" si="1147"/>
        <v>7.88493150684932</v>
      </c>
      <c r="O1014" s="15">
        <v>9340</v>
      </c>
      <c r="P1014" s="15">
        <f t="shared" si="1189"/>
        <v>26880520</v>
      </c>
      <c r="Q1014" s="16">
        <f>IFERROR(VLOOKUP(G1014,SCENARIOS!$A$13:$E$18,3,0),0.025)</f>
        <v>0.04</v>
      </c>
      <c r="R1014" s="52">
        <f>IFERROR(VLOOKUP(L1014,INPUTS!$A$107:$B$120,2,0),0.0082)</f>
        <v>0.0089</v>
      </c>
      <c r="S1014" s="52">
        <f t="shared" si="1190"/>
        <v>83.126</v>
      </c>
      <c r="T1014" s="15">
        <f t="shared" si="1191"/>
        <v>239236.628</v>
      </c>
      <c r="U1014" s="15">
        <f>T1014/INPUTS!$B$7*1000</f>
        <v>299045785</v>
      </c>
      <c r="V1014" s="15">
        <f>T1014*INPUTS!$B$6</f>
        <v>755987.74448</v>
      </c>
      <c r="W1014" s="54" t="s">
        <v>521</v>
      </c>
      <c r="X1014" s="54" t="s">
        <v>396</v>
      </c>
      <c r="Y1014" s="67">
        <f>IFERROR(VLOOKUP(E1014,INPUTS!$A$44:$B$103,2,0),0)</f>
        <v>0</v>
      </c>
      <c r="Z1014" s="15">
        <f t="shared" si="1143"/>
        <v>0</v>
      </c>
      <c r="AA1014" s="20">
        <f>IFERROR(VLOOKUP(E1014,INPUTS!$A$44:$C$103,3,0),SCENARIOS!$J$24)</f>
        <v>0.01</v>
      </c>
      <c r="AB1014" s="15">
        <f t="shared" ref="AB1014:AF1014" si="1202">$T1014*AA1014*(1+$Q1014)^AB$2</f>
        <v>2910.67937816589</v>
      </c>
      <c r="AC1014" s="20">
        <f>IFERROR(VLOOKUP($E1014,INPUTS!$A$44:$G$103,4,0),SCENARIOS!$K$24)</f>
        <v>0.05</v>
      </c>
      <c r="AD1014" s="15">
        <f t="shared" si="1202"/>
        <v>17706.4325670068</v>
      </c>
      <c r="AE1014" s="20">
        <f>IFERROR(VLOOKUP($E1014,INPUTS!$A$44:$G$103,5,0),SCENARIOS!$L$24)</f>
        <v>0.1</v>
      </c>
      <c r="AF1014" s="15">
        <f t="shared" si="1202"/>
        <v>43085.1651475974</v>
      </c>
      <c r="AG1014" s="20">
        <f>IFERROR(VLOOKUP($E1014,INPUTS!$A$44:$G$103,6,0),SCENARIOS!$M$24)</f>
        <v>0.2</v>
      </c>
      <c r="AH1014" s="15">
        <f t="shared" si="1145"/>
        <v>104839.382454416</v>
      </c>
      <c r="AI1014" s="20">
        <f>IFERROR(VLOOKUP($E1014,INPUTS!$A$44:$G$103,7,0),SCENARIOS!$N$24)</f>
        <v>0.25</v>
      </c>
      <c r="AJ1014" s="15">
        <f t="shared" si="1146"/>
        <v>159441.423686235</v>
      </c>
      <c r="AL1014" t="str">
        <f t="shared" si="1149"/>
        <v>N</v>
      </c>
      <c r="AM1014" s="21">
        <f t="shared" si="1150"/>
        <v>637765.694744941</v>
      </c>
    </row>
    <row r="1015" ht="15" customHeight="1" spans="1:39">
      <c r="A1015" s="24" t="s">
        <v>2032</v>
      </c>
      <c r="B1015" s="52" t="s">
        <v>425</v>
      </c>
      <c r="C1015" s="52" t="s">
        <v>426</v>
      </c>
      <c r="D1015" s="52" t="s">
        <v>929</v>
      </c>
      <c r="E1015" s="10" t="s">
        <v>428</v>
      </c>
      <c r="F1015" s="52" t="s">
        <v>427</v>
      </c>
      <c r="G1015" s="52" t="s">
        <v>173</v>
      </c>
      <c r="H1015" s="52" t="s">
        <v>200</v>
      </c>
      <c r="I1015" s="52" t="s">
        <v>391</v>
      </c>
      <c r="J1015" s="52" t="s">
        <v>165</v>
      </c>
      <c r="K1015" s="52" t="s">
        <v>931</v>
      </c>
      <c r="L1015" s="53" t="s">
        <v>293</v>
      </c>
      <c r="M1015" s="13">
        <v>2878</v>
      </c>
      <c r="N1015" s="14">
        <f t="shared" si="1147"/>
        <v>7.88493150684932</v>
      </c>
      <c r="O1015" s="15">
        <v>9440</v>
      </c>
      <c r="P1015" s="15">
        <f t="shared" si="1189"/>
        <v>27168320</v>
      </c>
      <c r="Q1015" s="16">
        <f>IFERROR(VLOOKUP(G1015,SCENARIOS!$A$13:$E$18,3,0),0.025)</f>
        <v>0.04</v>
      </c>
      <c r="R1015" s="52">
        <f>IFERROR(VLOOKUP(L1015,INPUTS!$A$107:$B$120,2,0),0.0082)</f>
        <v>0.0079</v>
      </c>
      <c r="S1015" s="52">
        <f t="shared" si="1190"/>
        <v>74.576</v>
      </c>
      <c r="T1015" s="15">
        <f t="shared" si="1191"/>
        <v>214629.728</v>
      </c>
      <c r="U1015" s="15">
        <f>T1015/INPUTS!$B$7*1000</f>
        <v>268287160</v>
      </c>
      <c r="V1015" s="15">
        <f>T1015*INPUTS!$B$6</f>
        <v>678229.94048</v>
      </c>
      <c r="W1015" s="54" t="s">
        <v>521</v>
      </c>
      <c r="X1015" s="54" t="s">
        <v>396</v>
      </c>
      <c r="Y1015" s="67">
        <f>IFERROR(VLOOKUP(E1015,INPUTS!$A$44:$B$103,2,0),0)</f>
        <v>0</v>
      </c>
      <c r="Z1015" s="15">
        <f t="shared" si="1143"/>
        <v>0</v>
      </c>
      <c r="AA1015" s="20">
        <f>IFERROR(VLOOKUP(E1015,INPUTS!$A$44:$C$103,3,0),SCENARIOS!$J$24)</f>
        <v>0.01</v>
      </c>
      <c r="AB1015" s="15">
        <f t="shared" ref="AB1015:AF1015" si="1203">$T1015*AA1015*(1+$Q1015)^AB$2</f>
        <v>2611.29881512523</v>
      </c>
      <c r="AC1015" s="20">
        <f>IFERROR(VLOOKUP($E1015,INPUTS!$A$44:$G$103,4,0),SCENARIOS!$K$24)</f>
        <v>0.05</v>
      </c>
      <c r="AD1015" s="15">
        <f t="shared" si="1203"/>
        <v>15885.2214122789</v>
      </c>
      <c r="AE1015" s="20">
        <f>IFERROR(VLOOKUP($E1015,INPUTS!$A$44:$G$103,5,0),SCENARIOS!$L$24)</f>
        <v>0.1</v>
      </c>
      <c r="AF1015" s="15">
        <f t="shared" si="1203"/>
        <v>38653.6014730316</v>
      </c>
      <c r="AG1015" s="20">
        <f>IFERROR(VLOOKUP($E1015,INPUTS!$A$44:$G$103,6,0),SCENARIOS!$M$24)</f>
        <v>0.2</v>
      </c>
      <c r="AH1015" s="15">
        <f t="shared" si="1145"/>
        <v>94056.0328407537</v>
      </c>
      <c r="AI1015" s="20">
        <f>IFERROR(VLOOKUP($E1015,INPUTS!$A$44:$G$103,7,0),SCENARIOS!$N$24)</f>
        <v>0.25</v>
      </c>
      <c r="AJ1015" s="15">
        <f t="shared" si="1146"/>
        <v>143041.931679916</v>
      </c>
      <c r="AL1015" t="str">
        <f t="shared" si="1149"/>
        <v>N</v>
      </c>
      <c r="AM1015" s="21">
        <f t="shared" si="1150"/>
        <v>572167.726719664</v>
      </c>
    </row>
    <row r="1016" ht="15" customHeight="1" spans="1:39">
      <c r="A1016" s="6" t="s">
        <v>2033</v>
      </c>
      <c r="B1016" s="52" t="s">
        <v>425</v>
      </c>
      <c r="C1016" s="52" t="s">
        <v>426</v>
      </c>
      <c r="D1016" s="52" t="s">
        <v>929</v>
      </c>
      <c r="E1016" s="10" t="s">
        <v>428</v>
      </c>
      <c r="F1016" s="52" t="s">
        <v>427</v>
      </c>
      <c r="G1016" s="52" t="s">
        <v>173</v>
      </c>
      <c r="H1016" s="52" t="s">
        <v>203</v>
      </c>
      <c r="I1016" s="52" t="s">
        <v>399</v>
      </c>
      <c r="J1016" s="52" t="s">
        <v>165</v>
      </c>
      <c r="K1016" s="52" t="s">
        <v>931</v>
      </c>
      <c r="L1016" s="53" t="s">
        <v>295</v>
      </c>
      <c r="M1016" s="13">
        <v>2878</v>
      </c>
      <c r="N1016" s="14">
        <f t="shared" si="1147"/>
        <v>7.88493150684932</v>
      </c>
      <c r="O1016" s="15">
        <v>9700</v>
      </c>
      <c r="P1016" s="15">
        <f t="shared" si="1189"/>
        <v>27916600</v>
      </c>
      <c r="Q1016" s="16">
        <f>IFERROR(VLOOKUP(G1016,SCENARIOS!$A$13:$E$18,3,0),0.025)</f>
        <v>0.04</v>
      </c>
      <c r="R1016" s="52">
        <f>IFERROR(VLOOKUP(L1016,INPUTS!$A$107:$B$120,2,0),0.0082)</f>
        <v>0.0089</v>
      </c>
      <c r="S1016" s="52">
        <f t="shared" si="1190"/>
        <v>86.33</v>
      </c>
      <c r="T1016" s="15">
        <f t="shared" si="1191"/>
        <v>248457.74</v>
      </c>
      <c r="U1016" s="15">
        <f>T1016/INPUTS!$B$7*1000</f>
        <v>310572175</v>
      </c>
      <c r="V1016" s="15">
        <f>T1016*INPUTS!$B$6</f>
        <v>785126.4584</v>
      </c>
      <c r="W1016" s="54" t="s">
        <v>521</v>
      </c>
      <c r="X1016" s="54" t="s">
        <v>396</v>
      </c>
      <c r="Y1016" s="67">
        <f>IFERROR(VLOOKUP(E1016,INPUTS!$A$44:$B$103,2,0),0)</f>
        <v>0</v>
      </c>
      <c r="Z1016" s="15">
        <f t="shared" si="1143"/>
        <v>0</v>
      </c>
      <c r="AA1016" s="20">
        <f>IFERROR(VLOOKUP(E1016,INPUTS!$A$44:$C$103,3,0),SCENARIOS!$J$24)</f>
        <v>0.01</v>
      </c>
      <c r="AB1016" s="15">
        <f t="shared" ref="AB1016:AF1016" si="1204">$T1016*AA1016*(1+$Q1016)^AB$2</f>
        <v>3022.86830494745</v>
      </c>
      <c r="AC1016" s="20">
        <f>IFERROR(VLOOKUP($E1016,INPUTS!$A$44:$G$103,4,0),SCENARIOS!$K$24)</f>
        <v>0.05</v>
      </c>
      <c r="AD1016" s="15">
        <f t="shared" si="1204"/>
        <v>18388.9074839364</v>
      </c>
      <c r="AE1016" s="20">
        <f>IFERROR(VLOOKUP($E1016,INPUTS!$A$44:$G$103,5,0),SCENARIOS!$L$24)</f>
        <v>0.1</v>
      </c>
      <c r="AF1016" s="15">
        <f t="shared" si="1204"/>
        <v>44745.8353245926</v>
      </c>
      <c r="AG1016" s="20">
        <f>IFERROR(VLOOKUP($E1016,INPUTS!$A$44:$G$103,6,0),SCENARIOS!$M$24)</f>
        <v>0.2</v>
      </c>
      <c r="AH1016" s="15">
        <f t="shared" si="1145"/>
        <v>108880.300835956</v>
      </c>
      <c r="AI1016" s="20">
        <f>IFERROR(VLOOKUP($E1016,INPUTS!$A$44:$G$103,7,0),SCENARIOS!$N$24)</f>
        <v>0.25</v>
      </c>
      <c r="AJ1016" s="15">
        <f t="shared" si="1146"/>
        <v>165586.917532814</v>
      </c>
      <c r="AL1016" t="str">
        <f t="shared" si="1149"/>
        <v>N</v>
      </c>
      <c r="AM1016" s="21">
        <f t="shared" si="1150"/>
        <v>662347.670131256</v>
      </c>
    </row>
    <row r="1017" ht="15" customHeight="1" spans="1:39">
      <c r="A1017" s="24" t="s">
        <v>2034</v>
      </c>
      <c r="B1017" s="52" t="s">
        <v>425</v>
      </c>
      <c r="C1017" s="52" t="s">
        <v>426</v>
      </c>
      <c r="D1017" s="52" t="s">
        <v>929</v>
      </c>
      <c r="E1017" s="10" t="s">
        <v>428</v>
      </c>
      <c r="F1017" s="52" t="s">
        <v>427</v>
      </c>
      <c r="G1017" s="52" t="s">
        <v>173</v>
      </c>
      <c r="H1017" s="52" t="s">
        <v>204</v>
      </c>
      <c r="I1017" s="52" t="s">
        <v>405</v>
      </c>
      <c r="J1017" s="52" t="s">
        <v>165</v>
      </c>
      <c r="K1017" s="52" t="s">
        <v>931</v>
      </c>
      <c r="L1017" s="53" t="s">
        <v>293</v>
      </c>
      <c r="M1017" s="13">
        <v>2878</v>
      </c>
      <c r="N1017" s="14">
        <f t="shared" si="1147"/>
        <v>7.88493150684932</v>
      </c>
      <c r="O1017" s="15">
        <v>9380</v>
      </c>
      <c r="P1017" s="15">
        <f t="shared" si="1189"/>
        <v>26995640</v>
      </c>
      <c r="Q1017" s="16">
        <f>IFERROR(VLOOKUP(G1017,SCENARIOS!$A$13:$E$18,3,0),0.025)</f>
        <v>0.04</v>
      </c>
      <c r="R1017" s="52">
        <f>IFERROR(VLOOKUP(L1017,INPUTS!$A$107:$B$120,2,0),0.0082)</f>
        <v>0.0079</v>
      </c>
      <c r="S1017" s="52">
        <f t="shared" si="1190"/>
        <v>74.102</v>
      </c>
      <c r="T1017" s="15">
        <f t="shared" si="1191"/>
        <v>213265.556</v>
      </c>
      <c r="U1017" s="15">
        <f>T1017/INPUTS!$B$7*1000</f>
        <v>266581945</v>
      </c>
      <c r="V1017" s="15">
        <f>T1017*INPUTS!$B$6</f>
        <v>673919.15696</v>
      </c>
      <c r="W1017" s="54" t="s">
        <v>521</v>
      </c>
      <c r="X1017" s="54" t="s">
        <v>396</v>
      </c>
      <c r="Y1017" s="67">
        <f>IFERROR(VLOOKUP(E1017,INPUTS!$A$44:$B$103,2,0),0)</f>
        <v>0</v>
      </c>
      <c r="Z1017" s="15">
        <f t="shared" si="1143"/>
        <v>0</v>
      </c>
      <c r="AA1017" s="20">
        <f>IFERROR(VLOOKUP(E1017,INPUTS!$A$44:$C$103,3,0),SCENARIOS!$J$24)</f>
        <v>0.01</v>
      </c>
      <c r="AB1017" s="15">
        <f t="shared" ref="AB1017:AF1017" si="1205">$T1017*AA1017*(1+$Q1017)^AB$2</f>
        <v>2594.7015768935</v>
      </c>
      <c r="AC1017" s="20">
        <f>IFERROR(VLOOKUP($E1017,INPUTS!$A$44:$G$103,4,0),SCENARIOS!$K$24)</f>
        <v>0.05</v>
      </c>
      <c r="AD1017" s="15">
        <f t="shared" si="1205"/>
        <v>15784.2560219467</v>
      </c>
      <c r="AE1017" s="20">
        <f>IFERROR(VLOOKUP($E1017,INPUTS!$A$44:$G$103,5,0),SCENARIOS!$L$24)</f>
        <v>0.1</v>
      </c>
      <c r="AF1017" s="15">
        <f t="shared" si="1205"/>
        <v>38407.9218026522</v>
      </c>
      <c r="AG1017" s="20">
        <f>IFERROR(VLOOKUP($E1017,INPUTS!$A$44:$G$103,6,0),SCENARIOS!$M$24)</f>
        <v>0.2</v>
      </c>
      <c r="AH1017" s="15">
        <f t="shared" si="1145"/>
        <v>93458.219072698</v>
      </c>
      <c r="AI1017" s="20">
        <f>IFERROR(VLOOKUP($E1017,INPUTS!$A$44:$G$103,7,0),SCENARIOS!$N$24)</f>
        <v>0.25</v>
      </c>
      <c r="AJ1017" s="15">
        <f t="shared" si="1146"/>
        <v>142132.766859916</v>
      </c>
      <c r="AL1017" t="str">
        <f t="shared" si="1149"/>
        <v>N</v>
      </c>
      <c r="AM1017" s="21">
        <f t="shared" si="1150"/>
        <v>568531.067439666</v>
      </c>
    </row>
    <row r="1018" ht="15" customHeight="1" spans="1:39">
      <c r="A1018" s="6" t="s">
        <v>2035</v>
      </c>
      <c r="B1018" s="52" t="s">
        <v>425</v>
      </c>
      <c r="C1018" s="52" t="s">
        <v>426</v>
      </c>
      <c r="D1018" s="52" t="s">
        <v>929</v>
      </c>
      <c r="E1018" s="10" t="s">
        <v>428</v>
      </c>
      <c r="F1018" s="52" t="s">
        <v>427</v>
      </c>
      <c r="G1018" s="52" t="s">
        <v>173</v>
      </c>
      <c r="H1018" s="52" t="s">
        <v>1988</v>
      </c>
      <c r="I1018" s="52" t="s">
        <v>600</v>
      </c>
      <c r="J1018" s="52" t="s">
        <v>165</v>
      </c>
      <c r="K1018" s="52" t="s">
        <v>931</v>
      </c>
      <c r="L1018" s="53" t="s">
        <v>295</v>
      </c>
      <c r="M1018" s="13">
        <v>1439</v>
      </c>
      <c r="N1018" s="14">
        <f t="shared" si="1147"/>
        <v>3.94246575342466</v>
      </c>
      <c r="O1018" s="15">
        <v>9385</v>
      </c>
      <c r="P1018" s="15">
        <f t="shared" si="1189"/>
        <v>13505015</v>
      </c>
      <c r="Q1018" s="16">
        <f>IFERROR(VLOOKUP(G1018,SCENARIOS!$A$13:$E$18,3,0),0.025)</f>
        <v>0.04</v>
      </c>
      <c r="R1018" s="52">
        <f>IFERROR(VLOOKUP(L1018,INPUTS!$A$107:$B$120,2,0),0.0082)</f>
        <v>0.0089</v>
      </c>
      <c r="S1018" s="52">
        <f t="shared" si="1190"/>
        <v>83.5265</v>
      </c>
      <c r="T1018" s="15">
        <f t="shared" si="1191"/>
        <v>120194.6335</v>
      </c>
      <c r="U1018" s="15">
        <f>T1018/INPUTS!$B$7*1000</f>
        <v>150243291.875</v>
      </c>
      <c r="V1018" s="15">
        <f>T1018*INPUTS!$B$6</f>
        <v>379815.04186</v>
      </c>
      <c r="W1018" s="54" t="s">
        <v>521</v>
      </c>
      <c r="X1018" s="54" t="s">
        <v>396</v>
      </c>
      <c r="Y1018" s="67">
        <f>IFERROR(VLOOKUP(E1018,INPUTS!$A$44:$B$103,2,0),0)</f>
        <v>0</v>
      </c>
      <c r="Z1018" s="15">
        <f t="shared" si="1143"/>
        <v>0</v>
      </c>
      <c r="AA1018" s="20">
        <f>IFERROR(VLOOKUP(E1018,INPUTS!$A$44:$C$103,3,0),SCENARIOS!$J$24)</f>
        <v>0.01</v>
      </c>
      <c r="AB1018" s="15">
        <f t="shared" ref="AB1018:AF1018" si="1206">$T1018*AA1018*(1+$Q1018)^AB$2</f>
        <v>1462.35149700679</v>
      </c>
      <c r="AC1018" s="20">
        <f>IFERROR(VLOOKUP($E1018,INPUTS!$A$44:$G$103,4,0),SCENARIOS!$K$24)</f>
        <v>0.05</v>
      </c>
      <c r="AD1018" s="15">
        <f t="shared" si="1206"/>
        <v>8895.8709658115</v>
      </c>
      <c r="AE1018" s="20">
        <f>IFERROR(VLOOKUP($E1018,INPUTS!$A$44:$G$103,5,0),SCENARIOS!$L$24)</f>
        <v>0.1</v>
      </c>
      <c r="AF1018" s="15">
        <f t="shared" si="1206"/>
        <v>21646.3744598609</v>
      </c>
      <c r="AG1018" s="20">
        <f>IFERROR(VLOOKUP($E1018,INPUTS!$A$44:$G$103,6,0),SCENARIOS!$M$24)</f>
        <v>0.2</v>
      </c>
      <c r="AH1018" s="15">
        <f t="shared" si="1145"/>
        <v>52672.248626054</v>
      </c>
      <c r="AI1018" s="20">
        <f>IFERROR(VLOOKUP($E1018,INPUTS!$A$44:$G$103,7,0),SCENARIOS!$N$24)</f>
        <v>0.25</v>
      </c>
      <c r="AJ1018" s="15">
        <f t="shared" si="1146"/>
        <v>80104.8052085288</v>
      </c>
      <c r="AL1018" t="str">
        <f t="shared" si="1149"/>
        <v>N</v>
      </c>
      <c r="AM1018" s="21">
        <f t="shared" si="1150"/>
        <v>320419.220834115</v>
      </c>
    </row>
    <row r="1019" ht="15" customHeight="1" spans="1:39">
      <c r="A1019" s="24" t="s">
        <v>2036</v>
      </c>
      <c r="B1019" s="52" t="s">
        <v>425</v>
      </c>
      <c r="C1019" s="52" t="s">
        <v>426</v>
      </c>
      <c r="D1019" s="52" t="s">
        <v>929</v>
      </c>
      <c r="E1019" s="10" t="s">
        <v>428</v>
      </c>
      <c r="F1019" s="52" t="s">
        <v>427</v>
      </c>
      <c r="G1019" s="52" t="s">
        <v>173</v>
      </c>
      <c r="H1019" s="52" t="s">
        <v>248</v>
      </c>
      <c r="I1019" s="52" t="s">
        <v>930</v>
      </c>
      <c r="J1019" s="52" t="s">
        <v>169</v>
      </c>
      <c r="K1019" s="52" t="s">
        <v>931</v>
      </c>
      <c r="L1019" s="53" t="s">
        <v>295</v>
      </c>
      <c r="M1019" s="13">
        <v>2878</v>
      </c>
      <c r="N1019" s="14">
        <f t="shared" si="1147"/>
        <v>7.88493150684932</v>
      </c>
      <c r="O1019" s="15">
        <v>11640</v>
      </c>
      <c r="P1019" s="15">
        <f t="shared" si="1189"/>
        <v>33499920</v>
      </c>
      <c r="Q1019" s="16">
        <f>IFERROR(VLOOKUP(G1019,SCENARIOS!$A$13:$E$18,3,0),0.025)</f>
        <v>0.04</v>
      </c>
      <c r="R1019" s="52">
        <f>IFERROR(VLOOKUP(L1019,INPUTS!$A$107:$B$120,2,0),0.0082)</f>
        <v>0.0089</v>
      </c>
      <c r="S1019" s="52">
        <f t="shared" si="1190"/>
        <v>103.596</v>
      </c>
      <c r="T1019" s="15">
        <f t="shared" si="1191"/>
        <v>298149.288</v>
      </c>
      <c r="U1019" s="15">
        <f>T1019/INPUTS!$B$7*1000</f>
        <v>372686610</v>
      </c>
      <c r="V1019" s="15">
        <f>T1019*INPUTS!$B$6</f>
        <v>942151.75008</v>
      </c>
      <c r="W1019" s="54" t="s">
        <v>521</v>
      </c>
      <c r="X1019" s="54" t="s">
        <v>396</v>
      </c>
      <c r="Y1019" s="67">
        <f>IFERROR(VLOOKUP(E1019,INPUTS!$A$44:$B$103,2,0),0)</f>
        <v>0</v>
      </c>
      <c r="Z1019" s="15">
        <f t="shared" si="1143"/>
        <v>0</v>
      </c>
      <c r="AA1019" s="20">
        <f>IFERROR(VLOOKUP(E1019,INPUTS!$A$44:$C$103,3,0),SCENARIOS!$J$24)</f>
        <v>0.01</v>
      </c>
      <c r="AB1019" s="15">
        <f t="shared" ref="AB1019:AF1019" si="1207">$T1019*AA1019*(1+$Q1019)^AB$2</f>
        <v>3627.44196593694</v>
      </c>
      <c r="AC1019" s="20">
        <f>IFERROR(VLOOKUP($E1019,INPUTS!$A$44:$G$103,4,0),SCENARIOS!$K$24)</f>
        <v>0.05</v>
      </c>
      <c r="AD1019" s="15">
        <f t="shared" si="1207"/>
        <v>22066.6889807237</v>
      </c>
      <c r="AE1019" s="20">
        <f>IFERROR(VLOOKUP($E1019,INPUTS!$A$44:$G$103,5,0),SCENARIOS!$L$24)</f>
        <v>0.1</v>
      </c>
      <c r="AF1019" s="15">
        <f t="shared" si="1207"/>
        <v>53695.0023895111</v>
      </c>
      <c r="AG1019" s="20">
        <f>IFERROR(VLOOKUP($E1019,INPUTS!$A$44:$G$103,6,0),SCENARIOS!$M$24)</f>
        <v>0.2</v>
      </c>
      <c r="AH1019" s="15">
        <f t="shared" si="1145"/>
        <v>130656.361003147</v>
      </c>
      <c r="AI1019" s="20">
        <f>IFERROR(VLOOKUP($E1019,INPUTS!$A$44:$G$103,7,0),SCENARIOS!$N$24)</f>
        <v>0.25</v>
      </c>
      <c r="AJ1019" s="15">
        <f t="shared" si="1146"/>
        <v>198704.301039377</v>
      </c>
      <c r="AL1019" t="str">
        <f t="shared" si="1149"/>
        <v>Y</v>
      </c>
      <c r="AM1019" s="21">
        <f t="shared" si="1150"/>
        <v>794817.204157507</v>
      </c>
    </row>
    <row r="1020" ht="15" customHeight="1" spans="1:39">
      <c r="A1020" s="6" t="s">
        <v>2037</v>
      </c>
      <c r="B1020" s="52" t="s">
        <v>425</v>
      </c>
      <c r="C1020" s="52" t="s">
        <v>426</v>
      </c>
      <c r="D1020" s="52" t="s">
        <v>929</v>
      </c>
      <c r="E1020" s="10" t="s">
        <v>428</v>
      </c>
      <c r="F1020" s="52" t="s">
        <v>427</v>
      </c>
      <c r="G1020" s="52" t="s">
        <v>173</v>
      </c>
      <c r="H1020" s="52" t="s">
        <v>252</v>
      </c>
      <c r="I1020" s="52" t="s">
        <v>930</v>
      </c>
      <c r="J1020" s="52" t="s">
        <v>169</v>
      </c>
      <c r="K1020" s="52" t="s">
        <v>931</v>
      </c>
      <c r="L1020" s="53" t="s">
        <v>295</v>
      </c>
      <c r="M1020" s="13">
        <v>2878</v>
      </c>
      <c r="N1020" s="14">
        <f t="shared" si="1147"/>
        <v>7.88493150684932</v>
      </c>
      <c r="O1020" s="15">
        <v>11120</v>
      </c>
      <c r="P1020" s="15">
        <f t="shared" si="1189"/>
        <v>32003360</v>
      </c>
      <c r="Q1020" s="16">
        <f>IFERROR(VLOOKUP(G1020,SCENARIOS!$A$13:$E$18,3,0),0.025)</f>
        <v>0.04</v>
      </c>
      <c r="R1020" s="52">
        <f>IFERROR(VLOOKUP(L1020,INPUTS!$A$107:$B$120,2,0),0.0082)</f>
        <v>0.0089</v>
      </c>
      <c r="S1020" s="52">
        <f t="shared" si="1190"/>
        <v>98.968</v>
      </c>
      <c r="T1020" s="15">
        <f t="shared" si="1191"/>
        <v>284829.904</v>
      </c>
      <c r="U1020" s="15">
        <f>T1020/INPUTS!$B$7*1000</f>
        <v>356037380</v>
      </c>
      <c r="V1020" s="15">
        <f>T1020*INPUTS!$B$6</f>
        <v>900062.49664</v>
      </c>
      <c r="W1020" s="54" t="s">
        <v>521</v>
      </c>
      <c r="X1020" s="54" t="s">
        <v>396</v>
      </c>
      <c r="Y1020" s="67">
        <f>IFERROR(VLOOKUP(E1020,INPUTS!$A$44:$B$103,2,0),0)</f>
        <v>0</v>
      </c>
      <c r="Z1020" s="15">
        <f t="shared" si="1143"/>
        <v>0</v>
      </c>
      <c r="AA1020" s="20">
        <f>IFERROR(VLOOKUP(E1020,INPUTS!$A$44:$C$103,3,0),SCENARIOS!$J$24)</f>
        <v>0.01</v>
      </c>
      <c r="AB1020" s="15">
        <f t="shared" ref="AB1020:AF1020" si="1208">$T1020*AA1020*(1+$Q1020)^AB$2</f>
        <v>3465.39129391914</v>
      </c>
      <c r="AC1020" s="20">
        <f>IFERROR(VLOOKUP($E1020,INPUTS!$A$44:$G$103,4,0),SCENARIOS!$K$24)</f>
        <v>0.05</v>
      </c>
      <c r="AD1020" s="15">
        <f t="shared" si="1208"/>
        <v>21080.891878492</v>
      </c>
      <c r="AE1020" s="20">
        <f>IFERROR(VLOOKUP($E1020,INPUTS!$A$44:$G$103,5,0),SCENARIOS!$L$24)</f>
        <v>0.1</v>
      </c>
      <c r="AF1020" s="15">
        <f t="shared" si="1208"/>
        <v>51296.2565782959</v>
      </c>
      <c r="AG1020" s="20">
        <f>IFERROR(VLOOKUP($E1020,INPUTS!$A$44:$G$103,6,0),SCENARIOS!$M$24)</f>
        <v>0.2</v>
      </c>
      <c r="AH1020" s="15">
        <f t="shared" si="1145"/>
        <v>124819.478896478</v>
      </c>
      <c r="AI1020" s="20">
        <f>IFERROR(VLOOKUP($E1020,INPUTS!$A$44:$G$103,7,0),SCENARIOS!$N$24)</f>
        <v>0.25</v>
      </c>
      <c r="AJ1020" s="15">
        <f t="shared" si="1146"/>
        <v>189827.476594319</v>
      </c>
      <c r="AL1020" t="str">
        <f t="shared" si="1149"/>
        <v>N</v>
      </c>
      <c r="AM1020" s="21">
        <f t="shared" si="1150"/>
        <v>759309.906377275</v>
      </c>
    </row>
    <row r="1021" ht="15" customHeight="1" spans="1:39">
      <c r="A1021" s="24" t="s">
        <v>2038</v>
      </c>
      <c r="B1021" s="52" t="s">
        <v>425</v>
      </c>
      <c r="C1021" s="52" t="s">
        <v>426</v>
      </c>
      <c r="D1021" s="52" t="s">
        <v>929</v>
      </c>
      <c r="E1021" s="10" t="s">
        <v>428</v>
      </c>
      <c r="F1021" s="52" t="s">
        <v>427</v>
      </c>
      <c r="G1021" s="52" t="s">
        <v>173</v>
      </c>
      <c r="H1021" s="52" t="s">
        <v>245</v>
      </c>
      <c r="I1021" s="52" t="s">
        <v>930</v>
      </c>
      <c r="J1021" s="52" t="s">
        <v>169</v>
      </c>
      <c r="K1021" s="52" t="s">
        <v>931</v>
      </c>
      <c r="L1021" s="53" t="s">
        <v>295</v>
      </c>
      <c r="M1021" s="13">
        <v>2878</v>
      </c>
      <c r="N1021" s="14">
        <f t="shared" si="1147"/>
        <v>7.88493150684932</v>
      </c>
      <c r="O1021" s="15">
        <v>12970</v>
      </c>
      <c r="P1021" s="15">
        <f t="shared" si="1189"/>
        <v>37327660</v>
      </c>
      <c r="Q1021" s="16">
        <f>IFERROR(VLOOKUP(G1021,SCENARIOS!$A$13:$E$18,3,0),0.025)</f>
        <v>0.04</v>
      </c>
      <c r="R1021" s="52">
        <f>IFERROR(VLOOKUP(L1021,INPUTS!$A$107:$B$120,2,0),0.0082)</f>
        <v>0.0089</v>
      </c>
      <c r="S1021" s="52">
        <f t="shared" si="1190"/>
        <v>115.433</v>
      </c>
      <c r="T1021" s="15">
        <f t="shared" si="1191"/>
        <v>332216.174</v>
      </c>
      <c r="U1021" s="15">
        <f>T1021/INPUTS!$B$7*1000</f>
        <v>415270217.5</v>
      </c>
      <c r="V1021" s="15">
        <f>T1021*INPUTS!$B$6</f>
        <v>1049803.10984</v>
      </c>
      <c r="W1021" s="54" t="s">
        <v>521</v>
      </c>
      <c r="X1021" s="54" t="s">
        <v>396</v>
      </c>
      <c r="Y1021" s="67">
        <f>IFERROR(VLOOKUP(E1021,INPUTS!$A$44:$B$103,2,0),0)</f>
        <v>0</v>
      </c>
      <c r="Z1021" s="15">
        <f t="shared" si="1143"/>
        <v>0</v>
      </c>
      <c r="AA1021" s="20">
        <f>IFERROR(VLOOKUP(E1021,INPUTS!$A$44:$C$103,3,0),SCENARIOS!$J$24)</f>
        <v>0.01</v>
      </c>
      <c r="AB1021" s="15">
        <f t="shared" ref="AB1021:AF1021" si="1209">$T1021*AA1021*(1+$Q1021)^AB$2</f>
        <v>4041.91772321324</v>
      </c>
      <c r="AC1021" s="20">
        <f>IFERROR(VLOOKUP($E1021,INPUTS!$A$44:$G$103,4,0),SCENARIOS!$K$24)</f>
        <v>0.05</v>
      </c>
      <c r="AD1021" s="15">
        <f t="shared" si="1209"/>
        <v>24588.0546460469</v>
      </c>
      <c r="AE1021" s="20">
        <f>IFERROR(VLOOKUP($E1021,INPUTS!$A$44:$G$103,5,0),SCENARIOS!$L$24)</f>
        <v>0.1</v>
      </c>
      <c r="AF1021" s="15">
        <f t="shared" si="1209"/>
        <v>59830.2560989656</v>
      </c>
      <c r="AG1021" s="20">
        <f>IFERROR(VLOOKUP($E1021,INPUTS!$A$44:$G$103,6,0),SCENARIOS!$M$24)</f>
        <v>0.2</v>
      </c>
      <c r="AH1021" s="15">
        <f t="shared" si="1145"/>
        <v>145585.309468284</v>
      </c>
      <c r="AI1021" s="20">
        <f>IFERROR(VLOOKUP($E1021,INPUTS!$A$44:$G$103,7,0),SCENARIOS!$N$24)</f>
        <v>0.25</v>
      </c>
      <c r="AJ1021" s="15">
        <f t="shared" si="1146"/>
        <v>221408.486639237</v>
      </c>
      <c r="AL1021" t="str">
        <f t="shared" si="1149"/>
        <v>Y</v>
      </c>
      <c r="AM1021" s="21">
        <f t="shared" si="1150"/>
        <v>885633.946556948</v>
      </c>
    </row>
    <row r="1022" ht="15" customHeight="1" spans="1:39">
      <c r="A1022" s="6" t="s">
        <v>2039</v>
      </c>
      <c r="B1022" s="52" t="s">
        <v>425</v>
      </c>
      <c r="C1022" s="52" t="s">
        <v>426</v>
      </c>
      <c r="D1022" s="52" t="s">
        <v>929</v>
      </c>
      <c r="E1022" s="10" t="s">
        <v>428</v>
      </c>
      <c r="F1022" s="52" t="s">
        <v>427</v>
      </c>
      <c r="G1022" s="52" t="s">
        <v>173</v>
      </c>
      <c r="H1022" s="52" t="s">
        <v>249</v>
      </c>
      <c r="I1022" s="52" t="s">
        <v>930</v>
      </c>
      <c r="J1022" s="52" t="s">
        <v>169</v>
      </c>
      <c r="K1022" s="52" t="s">
        <v>931</v>
      </c>
      <c r="L1022" s="53" t="s">
        <v>295</v>
      </c>
      <c r="M1022" s="13">
        <v>2878</v>
      </c>
      <c r="N1022" s="14">
        <f t="shared" si="1147"/>
        <v>7.88493150684932</v>
      </c>
      <c r="O1022" s="15">
        <v>12540</v>
      </c>
      <c r="P1022" s="15">
        <f t="shared" si="1189"/>
        <v>36090120</v>
      </c>
      <c r="Q1022" s="16">
        <f>IFERROR(VLOOKUP(G1022,SCENARIOS!$A$13:$E$18,3,0),0.025)</f>
        <v>0.04</v>
      </c>
      <c r="R1022" s="52">
        <f>IFERROR(VLOOKUP(L1022,INPUTS!$A$107:$B$120,2,0),0.0082)</f>
        <v>0.0089</v>
      </c>
      <c r="S1022" s="52">
        <f t="shared" si="1190"/>
        <v>111.606</v>
      </c>
      <c r="T1022" s="15">
        <f t="shared" si="1191"/>
        <v>321202.068</v>
      </c>
      <c r="U1022" s="15">
        <f>T1022/INPUTS!$B$7*1000</f>
        <v>401502585</v>
      </c>
      <c r="V1022" s="15">
        <f>T1022*INPUTS!$B$6</f>
        <v>1014998.53488</v>
      </c>
      <c r="W1022" s="54" t="s">
        <v>521</v>
      </c>
      <c r="X1022" s="54" t="s">
        <v>396</v>
      </c>
      <c r="Y1022" s="67">
        <f>IFERROR(VLOOKUP(E1022,INPUTS!$A$44:$B$103,2,0),0)</f>
        <v>0</v>
      </c>
      <c r="Z1022" s="15">
        <f t="shared" si="1143"/>
        <v>0</v>
      </c>
      <c r="AA1022" s="20">
        <f>IFERROR(VLOOKUP(E1022,INPUTS!$A$44:$C$103,3,0),SCENARIOS!$J$24)</f>
        <v>0.01</v>
      </c>
      <c r="AB1022" s="15">
        <f t="shared" ref="AB1022:AF1022" si="1210">$T1022*AA1022*(1+$Q1022)^AB$2</f>
        <v>3907.91428289082</v>
      </c>
      <c r="AC1022" s="20">
        <f>IFERROR(VLOOKUP($E1022,INPUTS!$A$44:$G$103,4,0),SCENARIOS!$K$24)</f>
        <v>0.05</v>
      </c>
      <c r="AD1022" s="15">
        <f t="shared" si="1210"/>
        <v>23772.8762730477</v>
      </c>
      <c r="AE1022" s="20">
        <f>IFERROR(VLOOKUP($E1022,INPUTS!$A$44:$G$103,5,0),SCENARIOS!$L$24)</f>
        <v>0.1</v>
      </c>
      <c r="AF1022" s="15">
        <f t="shared" si="1210"/>
        <v>57846.6778319991</v>
      </c>
      <c r="AG1022" s="20">
        <f>IFERROR(VLOOKUP($E1022,INPUTS!$A$44:$G$103,6,0),SCENARIOS!$M$24)</f>
        <v>0.2</v>
      </c>
      <c r="AH1022" s="15">
        <f t="shared" si="1145"/>
        <v>140758.656956999</v>
      </c>
      <c r="AI1022" s="20">
        <f>IFERROR(VLOOKUP($E1022,INPUTS!$A$44:$G$103,7,0),SCENARIOS!$N$24)</f>
        <v>0.25</v>
      </c>
      <c r="AJ1022" s="15">
        <f t="shared" si="1146"/>
        <v>214068.035655823</v>
      </c>
      <c r="AL1022" t="str">
        <f t="shared" si="1149"/>
        <v>N</v>
      </c>
      <c r="AM1022" s="21">
        <f t="shared" si="1150"/>
        <v>856272.142623294</v>
      </c>
    </row>
    <row r="1023" ht="15" customHeight="1" spans="1:39">
      <c r="A1023" s="24" t="s">
        <v>2040</v>
      </c>
      <c r="B1023" s="52" t="s">
        <v>425</v>
      </c>
      <c r="C1023" s="52" t="s">
        <v>426</v>
      </c>
      <c r="D1023" s="52" t="s">
        <v>929</v>
      </c>
      <c r="E1023" s="10" t="s">
        <v>428</v>
      </c>
      <c r="F1023" s="52" t="s">
        <v>427</v>
      </c>
      <c r="G1023" s="52" t="s">
        <v>173</v>
      </c>
      <c r="H1023" s="52" t="s">
        <v>1153</v>
      </c>
      <c r="I1023" s="52" t="s">
        <v>614</v>
      </c>
      <c r="J1023" s="52" t="s">
        <v>169</v>
      </c>
      <c r="K1023" s="52" t="s">
        <v>931</v>
      </c>
      <c r="L1023" s="53" t="s">
        <v>295</v>
      </c>
      <c r="M1023" s="13">
        <v>2878</v>
      </c>
      <c r="N1023" s="14">
        <f t="shared" si="1147"/>
        <v>7.88493150684932</v>
      </c>
      <c r="O1023" s="15">
        <v>9900</v>
      </c>
      <c r="P1023" s="15">
        <f t="shared" si="1189"/>
        <v>28492200</v>
      </c>
      <c r="Q1023" s="16">
        <f>IFERROR(VLOOKUP(G1023,SCENARIOS!$A$13:$E$18,3,0),0.025)</f>
        <v>0.04</v>
      </c>
      <c r="R1023" s="52">
        <f>IFERROR(VLOOKUP(L1023,INPUTS!$A$107:$B$120,2,0),0.0082)</f>
        <v>0.0089</v>
      </c>
      <c r="S1023" s="52">
        <f t="shared" si="1190"/>
        <v>88.11</v>
      </c>
      <c r="T1023" s="15">
        <f t="shared" si="1191"/>
        <v>253580.58</v>
      </c>
      <c r="U1023" s="15">
        <f>T1023/INPUTS!$B$7*1000</f>
        <v>316975725</v>
      </c>
      <c r="V1023" s="15">
        <f>T1023*INPUTS!$B$6</f>
        <v>801314.6328</v>
      </c>
      <c r="W1023" s="54" t="s">
        <v>521</v>
      </c>
      <c r="X1023" s="54" t="s">
        <v>396</v>
      </c>
      <c r="Y1023" s="67">
        <f>IFERROR(VLOOKUP(E1023,INPUTS!$A$44:$B$103,2,0),0)</f>
        <v>0</v>
      </c>
      <c r="Z1023" s="15">
        <f t="shared" si="1143"/>
        <v>0</v>
      </c>
      <c r="AA1023" s="20">
        <f>IFERROR(VLOOKUP(E1023,INPUTS!$A$44:$C$103,3,0),SCENARIOS!$J$24)</f>
        <v>0.01</v>
      </c>
      <c r="AB1023" s="15">
        <f t="shared" ref="AB1023:AF1023" si="1211">$T1023*AA1023*(1+$Q1023)^AB$2</f>
        <v>3085.19548649275</v>
      </c>
      <c r="AC1023" s="20">
        <f>IFERROR(VLOOKUP($E1023,INPUTS!$A$44:$G$103,4,0),SCENARIOS!$K$24)</f>
        <v>0.05</v>
      </c>
      <c r="AD1023" s="15">
        <f t="shared" si="1211"/>
        <v>18768.060215564</v>
      </c>
      <c r="AE1023" s="20">
        <f>IFERROR(VLOOKUP($E1023,INPUTS!$A$44:$G$103,5,0),SCENARIOS!$L$24)</f>
        <v>0.1</v>
      </c>
      <c r="AF1023" s="15">
        <f t="shared" si="1211"/>
        <v>45668.4298673677</v>
      </c>
      <c r="AG1023" s="20">
        <f>IFERROR(VLOOKUP($E1023,INPUTS!$A$44:$G$103,6,0),SCENARIOS!$M$24)</f>
        <v>0.2</v>
      </c>
      <c r="AH1023" s="15">
        <f t="shared" si="1145"/>
        <v>111125.255492368</v>
      </c>
      <c r="AI1023" s="20">
        <f>IFERROR(VLOOKUP($E1023,INPUTS!$A$44:$G$103,7,0),SCENARIOS!$N$24)</f>
        <v>0.25</v>
      </c>
      <c r="AJ1023" s="15">
        <f t="shared" si="1146"/>
        <v>169001.080780913</v>
      </c>
      <c r="AL1023" t="str">
        <f t="shared" si="1149"/>
        <v>N</v>
      </c>
      <c r="AM1023" s="21">
        <f t="shared" si="1150"/>
        <v>676004.323123653</v>
      </c>
    </row>
    <row r="1024" ht="15" customHeight="1" spans="1:39">
      <c r="A1024" s="6" t="s">
        <v>2041</v>
      </c>
      <c r="B1024" s="52" t="s">
        <v>425</v>
      </c>
      <c r="C1024" s="52" t="s">
        <v>426</v>
      </c>
      <c r="D1024" s="52" t="s">
        <v>929</v>
      </c>
      <c r="E1024" s="10" t="s">
        <v>428</v>
      </c>
      <c r="F1024" s="52" t="s">
        <v>427</v>
      </c>
      <c r="G1024" s="52" t="s">
        <v>173</v>
      </c>
      <c r="H1024" s="52" t="s">
        <v>234</v>
      </c>
      <c r="I1024" s="52" t="s">
        <v>424</v>
      </c>
      <c r="J1024" s="52" t="s">
        <v>173</v>
      </c>
      <c r="K1024" s="52" t="s">
        <v>931</v>
      </c>
      <c r="L1024" s="53" t="s">
        <v>288</v>
      </c>
      <c r="M1024" s="13">
        <v>8635</v>
      </c>
      <c r="N1024" s="14">
        <f t="shared" si="1147"/>
        <v>23.6575342465753</v>
      </c>
      <c r="O1024" s="15">
        <v>2900</v>
      </c>
      <c r="P1024" s="15">
        <f t="shared" si="1189"/>
        <v>25041500</v>
      </c>
      <c r="Q1024" s="16">
        <f>IFERROR(VLOOKUP(G1024,SCENARIOS!$A$13:$E$18,3,0),0.025)</f>
        <v>0.04</v>
      </c>
      <c r="R1024" s="52">
        <f>IFERROR(VLOOKUP(L1024,INPUTS!$A$107:$B$120,2,0),0.0082)</f>
        <v>0.0085</v>
      </c>
      <c r="S1024" s="52">
        <f t="shared" si="1190"/>
        <v>24.65</v>
      </c>
      <c r="T1024" s="15">
        <f t="shared" si="1191"/>
        <v>212852.75</v>
      </c>
      <c r="U1024" s="15">
        <f>T1024/INPUTS!$B$7*1000</f>
        <v>266065937.5</v>
      </c>
      <c r="V1024" s="15">
        <f>T1024*INPUTS!$B$6</f>
        <v>672614.69</v>
      </c>
      <c r="W1024" s="54" t="s">
        <v>521</v>
      </c>
      <c r="X1024" s="54" t="s">
        <v>396</v>
      </c>
      <c r="Y1024" s="67">
        <f>IFERROR(VLOOKUP(E1024,INPUTS!$A$44:$B$103,2,0),0)</f>
        <v>0</v>
      </c>
      <c r="Z1024" s="15">
        <f t="shared" si="1143"/>
        <v>0</v>
      </c>
      <c r="AA1024" s="20">
        <f>IFERROR(VLOOKUP(E1024,INPUTS!$A$44:$C$103,3,0),SCENARIOS!$J$24)</f>
        <v>0.01</v>
      </c>
      <c r="AB1024" s="15">
        <f t="shared" ref="AB1024:AF1024" si="1212">$T1024*AA1024*(1+$Q1024)^AB$2</f>
        <v>2589.67916071322</v>
      </c>
      <c r="AC1024" s="20">
        <f>IFERROR(VLOOKUP($E1024,INPUTS!$A$44:$G$103,4,0),SCENARIOS!$K$24)</f>
        <v>0.05</v>
      </c>
      <c r="AD1024" s="15">
        <f t="shared" si="1212"/>
        <v>15753.7033358327</v>
      </c>
      <c r="AE1024" s="20">
        <f>IFERROR(VLOOKUP($E1024,INPUTS!$A$44:$G$103,5,0),SCENARIOS!$L$24)</f>
        <v>0.1</v>
      </c>
      <c r="AF1024" s="15">
        <f t="shared" si="1212"/>
        <v>38333.5777741787</v>
      </c>
      <c r="AG1024" s="20">
        <f>IFERROR(VLOOKUP($E1024,INPUTS!$A$44:$G$103,6,0),SCENARIOS!$M$24)</f>
        <v>0.2</v>
      </c>
      <c r="AH1024" s="15">
        <f t="shared" si="1145"/>
        <v>93277.3173166614</v>
      </c>
      <c r="AI1024" s="20">
        <f>IFERROR(VLOOKUP($E1024,INPUTS!$A$44:$G$103,7,0),SCENARIOS!$N$24)</f>
        <v>0.25</v>
      </c>
      <c r="AJ1024" s="15">
        <f t="shared" si="1146"/>
        <v>141857.648551752</v>
      </c>
      <c r="AL1024" t="str">
        <f t="shared" si="1149"/>
        <v>Y</v>
      </c>
      <c r="AM1024" s="21">
        <f t="shared" si="1150"/>
        <v>567430.59420701</v>
      </c>
    </row>
    <row r="1025" ht="15" customHeight="1" spans="1:39">
      <c r="A1025" s="24" t="s">
        <v>2042</v>
      </c>
      <c r="B1025" s="52" t="s">
        <v>425</v>
      </c>
      <c r="C1025" s="52" t="s">
        <v>426</v>
      </c>
      <c r="D1025" s="52" t="s">
        <v>929</v>
      </c>
      <c r="E1025" s="10" t="s">
        <v>428</v>
      </c>
      <c r="F1025" s="52" t="s">
        <v>427</v>
      </c>
      <c r="G1025" s="52" t="s">
        <v>173</v>
      </c>
      <c r="H1025" s="52" t="s">
        <v>505</v>
      </c>
      <c r="I1025" s="52" t="s">
        <v>504</v>
      </c>
      <c r="J1025" s="52" t="s">
        <v>173</v>
      </c>
      <c r="K1025" s="52" t="s">
        <v>931</v>
      </c>
      <c r="L1025" s="53" t="s">
        <v>288</v>
      </c>
      <c r="M1025" s="13">
        <v>7196</v>
      </c>
      <c r="N1025" s="14">
        <f t="shared" si="1147"/>
        <v>19.7150684931507</v>
      </c>
      <c r="O1025" s="15">
        <v>2070</v>
      </c>
      <c r="P1025" s="15">
        <f t="shared" si="1189"/>
        <v>14895720</v>
      </c>
      <c r="Q1025" s="16">
        <f>IFERROR(VLOOKUP(G1025,SCENARIOS!$A$13:$E$18,3,0),0.025)</f>
        <v>0.04</v>
      </c>
      <c r="R1025" s="52">
        <f>IFERROR(VLOOKUP(L1025,INPUTS!$A$107:$B$120,2,0),0.0082)</f>
        <v>0.0085</v>
      </c>
      <c r="S1025" s="52">
        <f t="shared" si="1190"/>
        <v>17.595</v>
      </c>
      <c r="T1025" s="15">
        <f t="shared" si="1191"/>
        <v>126613.62</v>
      </c>
      <c r="U1025" s="15">
        <f>T1025/INPUTS!$B$7*1000</f>
        <v>158267025</v>
      </c>
      <c r="V1025" s="15">
        <f>T1025*INPUTS!$B$6</f>
        <v>400099.0392</v>
      </c>
      <c r="W1025" s="54" t="s">
        <v>521</v>
      </c>
      <c r="X1025" s="54" t="s">
        <v>396</v>
      </c>
      <c r="Y1025" s="67">
        <f>IFERROR(VLOOKUP(E1025,INPUTS!$A$44:$B$103,2,0),0)</f>
        <v>0</v>
      </c>
      <c r="Z1025" s="15">
        <f t="shared" si="1143"/>
        <v>0</v>
      </c>
      <c r="AA1025" s="20">
        <f>IFERROR(VLOOKUP(E1025,INPUTS!$A$44:$C$103,3,0),SCENARIOS!$J$24)</f>
        <v>0.01</v>
      </c>
      <c r="AB1025" s="15">
        <f t="shared" ref="AB1025:AF1025" si="1213">$T1025*AA1025*(1+$Q1025)^AB$2</f>
        <v>1540.44828256371</v>
      </c>
      <c r="AC1025" s="20">
        <f>IFERROR(VLOOKUP($E1025,INPUTS!$A$44:$G$103,4,0),SCENARIOS!$K$24)</f>
        <v>0.05</v>
      </c>
      <c r="AD1025" s="15">
        <f t="shared" si="1213"/>
        <v>9370.95436989115</v>
      </c>
      <c r="AE1025" s="20">
        <f>IFERROR(VLOOKUP($E1025,INPUTS!$A$44:$G$103,5,0),SCENARIOS!$L$24)</f>
        <v>0.1</v>
      </c>
      <c r="AF1025" s="15">
        <f t="shared" si="1213"/>
        <v>22802.3976647721</v>
      </c>
      <c r="AG1025" s="20">
        <f>IFERROR(VLOOKUP($E1025,INPUTS!$A$44:$G$103,6,0),SCENARIOS!$M$24)</f>
        <v>0.2</v>
      </c>
      <c r="AH1025" s="15">
        <f t="shared" si="1145"/>
        <v>55485.2066010479</v>
      </c>
      <c r="AI1025" s="20">
        <f>IFERROR(VLOOKUP($E1025,INPUTS!$A$44:$G$103,7,0),SCENARIOS!$N$24)</f>
        <v>0.25</v>
      </c>
      <c r="AJ1025" s="15">
        <f t="shared" si="1146"/>
        <v>84382.7970642857</v>
      </c>
      <c r="AL1025" t="str">
        <f t="shared" si="1149"/>
        <v>Y</v>
      </c>
      <c r="AM1025" s="21">
        <f t="shared" si="1150"/>
        <v>337531.188257143</v>
      </c>
    </row>
    <row r="1026" ht="15" customHeight="1" spans="1:39">
      <c r="A1026" s="6" t="s">
        <v>2043</v>
      </c>
      <c r="B1026" s="52" t="s">
        <v>425</v>
      </c>
      <c r="C1026" s="52" t="s">
        <v>426</v>
      </c>
      <c r="D1026" s="52" t="s">
        <v>929</v>
      </c>
      <c r="E1026" s="10" t="s">
        <v>428</v>
      </c>
      <c r="F1026" s="52" t="s">
        <v>427</v>
      </c>
      <c r="G1026" s="52" t="s">
        <v>173</v>
      </c>
      <c r="H1026" s="52" t="s">
        <v>242</v>
      </c>
      <c r="I1026" s="52" t="s">
        <v>421</v>
      </c>
      <c r="J1026" s="52" t="s">
        <v>173</v>
      </c>
      <c r="K1026" s="52" t="s">
        <v>931</v>
      </c>
      <c r="L1026" s="53" t="s">
        <v>288</v>
      </c>
      <c r="M1026" s="13">
        <v>8635</v>
      </c>
      <c r="N1026" s="14">
        <f t="shared" si="1147"/>
        <v>23.6575342465753</v>
      </c>
      <c r="O1026" s="15">
        <v>2580</v>
      </c>
      <c r="P1026" s="15">
        <f t="shared" si="1189"/>
        <v>22278300</v>
      </c>
      <c r="Q1026" s="16">
        <f>IFERROR(VLOOKUP(G1026,SCENARIOS!$A$13:$E$18,3,0),0.025)</f>
        <v>0.04</v>
      </c>
      <c r="R1026" s="52">
        <f>IFERROR(VLOOKUP(L1026,INPUTS!$A$107:$B$120,2,0),0.0082)</f>
        <v>0.0085</v>
      </c>
      <c r="S1026" s="52">
        <f t="shared" si="1190"/>
        <v>21.93</v>
      </c>
      <c r="T1026" s="15">
        <f t="shared" si="1191"/>
        <v>189365.55</v>
      </c>
      <c r="U1026" s="15">
        <f>T1026/INPUTS!$B$7*1000</f>
        <v>236706937.5</v>
      </c>
      <c r="V1026" s="15">
        <f>T1026*INPUTS!$B$6</f>
        <v>598395.138</v>
      </c>
      <c r="W1026" s="54" t="s">
        <v>521</v>
      </c>
      <c r="X1026" s="54" t="s">
        <v>396</v>
      </c>
      <c r="Y1026" s="67">
        <f>IFERROR(VLOOKUP(E1026,INPUTS!$A$44:$B$103,2,0),0)</f>
        <v>0</v>
      </c>
      <c r="Z1026" s="15">
        <f t="shared" si="1143"/>
        <v>0</v>
      </c>
      <c r="AA1026" s="20">
        <f>IFERROR(VLOOKUP(E1026,INPUTS!$A$44:$C$103,3,0),SCENARIOS!$J$24)</f>
        <v>0.01</v>
      </c>
      <c r="AB1026" s="15">
        <f t="shared" ref="AB1026:AF1026" si="1214">$T1026*AA1026*(1+$Q1026)^AB$2</f>
        <v>2303.92146022072</v>
      </c>
      <c r="AC1026" s="20">
        <f>IFERROR(VLOOKUP($E1026,INPUTS!$A$44:$G$103,4,0),SCENARIOS!$K$24)</f>
        <v>0.05</v>
      </c>
      <c r="AD1026" s="15">
        <f t="shared" si="1214"/>
        <v>14015.363657396</v>
      </c>
      <c r="AE1026" s="20">
        <f>IFERROR(VLOOKUP($E1026,INPUTS!$A$44:$G$103,5,0),SCENARIOS!$L$24)</f>
        <v>0.1</v>
      </c>
      <c r="AF1026" s="15">
        <f t="shared" si="1214"/>
        <v>34103.6657439245</v>
      </c>
      <c r="AG1026" s="20">
        <f>IFERROR(VLOOKUP($E1026,INPUTS!$A$44:$G$103,6,0),SCENARIOS!$M$24)</f>
        <v>0.2</v>
      </c>
      <c r="AH1026" s="15">
        <f t="shared" si="1145"/>
        <v>82984.6478196505</v>
      </c>
      <c r="AI1026" s="20">
        <f>IFERROR(VLOOKUP($E1026,INPUTS!$A$44:$G$103,7,0),SCENARIOS!$N$24)</f>
        <v>0.25</v>
      </c>
      <c r="AJ1026" s="15">
        <f t="shared" si="1146"/>
        <v>126204.390780525</v>
      </c>
      <c r="AL1026" t="str">
        <f t="shared" si="1149"/>
        <v>Y</v>
      </c>
      <c r="AM1026" s="21">
        <f t="shared" si="1150"/>
        <v>504817.563122098</v>
      </c>
    </row>
    <row r="1027" ht="15" customHeight="1" spans="1:39">
      <c r="A1027" s="24" t="s">
        <v>2044</v>
      </c>
      <c r="B1027" s="52" t="s">
        <v>425</v>
      </c>
      <c r="C1027" s="52" t="s">
        <v>426</v>
      </c>
      <c r="D1027" s="52" t="s">
        <v>929</v>
      </c>
      <c r="E1027" s="10" t="s">
        <v>428</v>
      </c>
      <c r="F1027" s="52" t="s">
        <v>427</v>
      </c>
      <c r="G1027" s="52" t="s">
        <v>173</v>
      </c>
      <c r="H1027" s="52" t="s">
        <v>545</v>
      </c>
      <c r="I1027" s="52" t="s">
        <v>544</v>
      </c>
      <c r="J1027" s="52" t="s">
        <v>173</v>
      </c>
      <c r="K1027" s="52" t="s">
        <v>931</v>
      </c>
      <c r="L1027" s="53" t="s">
        <v>279</v>
      </c>
      <c r="M1027" s="13">
        <v>8635</v>
      </c>
      <c r="N1027" s="14">
        <f t="shared" si="1147"/>
        <v>23.6575342465753</v>
      </c>
      <c r="O1027" s="15">
        <v>1700</v>
      </c>
      <c r="P1027" s="15">
        <f t="shared" si="1189"/>
        <v>14679500</v>
      </c>
      <c r="Q1027" s="16">
        <f>IFERROR(VLOOKUP(G1027,SCENARIOS!$A$13:$E$18,3,0),0.025)</f>
        <v>0.04</v>
      </c>
      <c r="R1027" s="52">
        <f>IFERROR(VLOOKUP(L1027,INPUTS!$A$107:$B$120,2,0),0.0082)</f>
        <v>0.0039</v>
      </c>
      <c r="S1027" s="52">
        <f t="shared" si="1190"/>
        <v>6.63</v>
      </c>
      <c r="T1027" s="15">
        <f t="shared" si="1191"/>
        <v>57250.05</v>
      </c>
      <c r="U1027" s="15">
        <f>T1027/INPUTS!$B$7*1000</f>
        <v>71562562.5</v>
      </c>
      <c r="V1027" s="15">
        <f>T1027*INPUTS!$B$6</f>
        <v>180910.158</v>
      </c>
      <c r="W1027" s="54" t="s">
        <v>521</v>
      </c>
      <c r="X1027" s="54" t="s">
        <v>396</v>
      </c>
      <c r="Y1027" s="67">
        <f>IFERROR(VLOOKUP(E1027,INPUTS!$A$44:$B$103,2,0),0)</f>
        <v>0</v>
      </c>
      <c r="Z1027" s="15">
        <f t="shared" si="1143"/>
        <v>0</v>
      </c>
      <c r="AA1027" s="20">
        <f>IFERROR(VLOOKUP(E1027,INPUTS!$A$44:$C$103,3,0),SCENARIOS!$J$24)</f>
        <v>0.01</v>
      </c>
      <c r="AB1027" s="15">
        <f t="shared" ref="AB1027:AF1027" si="1215">$T1027*AA1027*(1+$Q1027)^AB$2</f>
        <v>696.534394950451</v>
      </c>
      <c r="AC1027" s="20">
        <f>IFERROR(VLOOKUP($E1027,INPUTS!$A$44:$G$103,4,0),SCENARIOS!$K$24)</f>
        <v>0.05</v>
      </c>
      <c r="AD1027" s="15">
        <f t="shared" si="1215"/>
        <v>4237.20296618947</v>
      </c>
      <c r="AE1027" s="20">
        <f>IFERROR(VLOOKUP($E1027,INPUTS!$A$44:$G$103,5,0),SCENARIOS!$L$24)</f>
        <v>0.1</v>
      </c>
      <c r="AF1027" s="15">
        <f t="shared" si="1215"/>
        <v>10310.4105737446</v>
      </c>
      <c r="AG1027" s="20">
        <f>IFERROR(VLOOKUP($E1027,INPUTS!$A$44:$G$103,6,0),SCENARIOS!$M$24)</f>
        <v>0.2</v>
      </c>
      <c r="AH1027" s="15">
        <f t="shared" si="1145"/>
        <v>25088.3818989641</v>
      </c>
      <c r="AI1027" s="20">
        <f>IFERROR(VLOOKUP($E1027,INPUTS!$A$44:$G$103,7,0),SCENARIOS!$N$24)</f>
        <v>0.25</v>
      </c>
      <c r="AJ1027" s="15">
        <f t="shared" si="1146"/>
        <v>38154.8158173679</v>
      </c>
      <c r="AL1027" t="str">
        <f t="shared" si="1149"/>
        <v>Y</v>
      </c>
      <c r="AM1027" s="21">
        <f t="shared" si="1150"/>
        <v>152619.263269472</v>
      </c>
    </row>
    <row r="1028" ht="15" customHeight="1" spans="1:39">
      <c r="A1028" s="6" t="s">
        <v>2045</v>
      </c>
      <c r="B1028" s="52" t="s">
        <v>425</v>
      </c>
      <c r="C1028" s="52" t="s">
        <v>426</v>
      </c>
      <c r="D1028" s="52" t="s">
        <v>929</v>
      </c>
      <c r="E1028" s="10" t="s">
        <v>428</v>
      </c>
      <c r="F1028" s="52" t="s">
        <v>427</v>
      </c>
      <c r="G1028" s="52" t="s">
        <v>173</v>
      </c>
      <c r="H1028" s="52" t="s">
        <v>264</v>
      </c>
      <c r="I1028" s="52" t="s">
        <v>436</v>
      </c>
      <c r="J1028" s="52" t="s">
        <v>173</v>
      </c>
      <c r="K1028" s="52" t="s">
        <v>931</v>
      </c>
      <c r="L1028" s="53" t="s">
        <v>293</v>
      </c>
      <c r="M1028" s="13">
        <v>5757</v>
      </c>
      <c r="N1028" s="14">
        <f t="shared" si="1147"/>
        <v>15.772602739726</v>
      </c>
      <c r="O1028" s="15">
        <v>7380</v>
      </c>
      <c r="P1028" s="15">
        <f t="shared" si="1189"/>
        <v>42486660</v>
      </c>
      <c r="Q1028" s="16">
        <f>IFERROR(VLOOKUP(G1028,SCENARIOS!$A$13:$E$18,3,0),0.025)</f>
        <v>0.04</v>
      </c>
      <c r="R1028" s="52">
        <f>IFERROR(VLOOKUP(L1028,INPUTS!$A$107:$B$120,2,0),0.0082)</f>
        <v>0.0079</v>
      </c>
      <c r="S1028" s="52">
        <f t="shared" si="1190"/>
        <v>58.302</v>
      </c>
      <c r="T1028" s="15">
        <f t="shared" si="1191"/>
        <v>335644.614</v>
      </c>
      <c r="U1028" s="15">
        <f>T1028/INPUTS!$B$7*1000</f>
        <v>419555767.5</v>
      </c>
      <c r="V1028" s="15">
        <f>T1028*INPUTS!$B$6</f>
        <v>1060636.98024</v>
      </c>
      <c r="W1028" s="54" t="s">
        <v>521</v>
      </c>
      <c r="X1028" s="54" t="s">
        <v>396</v>
      </c>
      <c r="Y1028" s="67">
        <f>IFERROR(VLOOKUP(E1028,INPUTS!$A$44:$B$103,2,0),0)</f>
        <v>0</v>
      </c>
      <c r="Z1028" s="15">
        <f t="shared" ref="Z1028:Z1091" si="1216">T1028*Y1028</f>
        <v>0</v>
      </c>
      <c r="AA1028" s="20">
        <f>IFERROR(VLOOKUP(E1028,INPUTS!$A$44:$C$103,3,0),SCENARIOS!$J$24)</f>
        <v>0.01</v>
      </c>
      <c r="AB1028" s="15">
        <f t="shared" ref="AB1028:AF1028" si="1217">$T1028*AA1028*(1+$Q1028)^AB$2</f>
        <v>4083.62993798028</v>
      </c>
      <c r="AC1028" s="20">
        <f>IFERROR(VLOOKUP($E1028,INPUTS!$A$44:$G$103,4,0),SCENARIOS!$K$24)</f>
        <v>0.05</v>
      </c>
      <c r="AD1028" s="15">
        <f t="shared" si="1217"/>
        <v>24841.8010818562</v>
      </c>
      <c r="AE1028" s="20">
        <f>IFERROR(VLOOKUP($E1028,INPUTS!$A$44:$G$103,5,0),SCENARIOS!$L$24)</f>
        <v>0.1</v>
      </c>
      <c r="AF1028" s="15">
        <f t="shared" si="1217"/>
        <v>60447.6987741676</v>
      </c>
      <c r="AG1028" s="20">
        <f>IFERROR(VLOOKUP($E1028,INPUTS!$A$44:$G$103,6,0),SCENARIOS!$M$24)</f>
        <v>0.2</v>
      </c>
      <c r="AH1028" s="15">
        <f t="shared" ref="AH1028:AH1091" si="1218">$T1028*AG1028*(1+$Q1028)^AH$2</f>
        <v>147087.736313984</v>
      </c>
      <c r="AI1028" s="20">
        <f>IFERROR(VLOOKUP($E1028,INPUTS!$A$44:$G$103,7,0),SCENARIOS!$N$24)</f>
        <v>0.25</v>
      </c>
      <c r="AJ1028" s="15">
        <f t="shared" ref="AJ1028:AJ1091" si="1219">$T1028*AI1028*(1+$Q1028)^AJ$2</f>
        <v>223693.401617318</v>
      </c>
      <c r="AL1028" t="str">
        <f t="shared" si="1149"/>
        <v>Y</v>
      </c>
      <c r="AM1028" s="21">
        <f t="shared" si="1150"/>
        <v>894773.606469272</v>
      </c>
    </row>
    <row r="1029" ht="15" customHeight="1" spans="1:39">
      <c r="A1029" s="24" t="s">
        <v>2046</v>
      </c>
      <c r="B1029" s="52" t="s">
        <v>425</v>
      </c>
      <c r="C1029" s="52" t="s">
        <v>426</v>
      </c>
      <c r="D1029" s="52" t="s">
        <v>929</v>
      </c>
      <c r="E1029" s="10" t="s">
        <v>428</v>
      </c>
      <c r="F1029" s="52" t="s">
        <v>427</v>
      </c>
      <c r="G1029" s="52" t="s">
        <v>173</v>
      </c>
      <c r="H1029" s="52" t="s">
        <v>267</v>
      </c>
      <c r="I1029" s="52" t="s">
        <v>436</v>
      </c>
      <c r="J1029" s="52" t="s">
        <v>173</v>
      </c>
      <c r="K1029" s="52" t="s">
        <v>931</v>
      </c>
      <c r="L1029" s="53" t="s">
        <v>293</v>
      </c>
      <c r="M1029" s="13">
        <v>2878</v>
      </c>
      <c r="N1029" s="14">
        <f t="shared" ref="N1029:N1092" si="1220">M1029/365</f>
        <v>7.88493150684932</v>
      </c>
      <c r="O1029" s="15">
        <v>7370</v>
      </c>
      <c r="P1029" s="15">
        <f t="shared" si="1189"/>
        <v>21210860</v>
      </c>
      <c r="Q1029" s="16">
        <f>IFERROR(VLOOKUP(G1029,SCENARIOS!$A$13:$E$18,3,0),0.025)</f>
        <v>0.04</v>
      </c>
      <c r="R1029" s="52">
        <f>IFERROR(VLOOKUP(L1029,INPUTS!$A$107:$B$120,2,0),0.0082)</f>
        <v>0.0079</v>
      </c>
      <c r="S1029" s="52">
        <f t="shared" si="1190"/>
        <v>58.223</v>
      </c>
      <c r="T1029" s="15">
        <f t="shared" si="1191"/>
        <v>167565.794</v>
      </c>
      <c r="U1029" s="15">
        <f>T1029/INPUTS!$B$7*1000</f>
        <v>209457242.5</v>
      </c>
      <c r="V1029" s="15">
        <f>T1029*INPUTS!$B$6</f>
        <v>529507.90904</v>
      </c>
      <c r="W1029" s="54" t="s">
        <v>521</v>
      </c>
      <c r="X1029" s="54" t="s">
        <v>396</v>
      </c>
      <c r="Y1029" s="67">
        <f>IFERROR(VLOOKUP(E1029,INPUTS!$A$44:$B$103,2,0),0)</f>
        <v>0</v>
      </c>
      <c r="Z1029" s="15">
        <f t="shared" si="1216"/>
        <v>0</v>
      </c>
      <c r="AA1029" s="20">
        <f>IFERROR(VLOOKUP(E1029,INPUTS!$A$44:$C$103,3,0),SCENARIOS!$J$24)</f>
        <v>0.01</v>
      </c>
      <c r="AB1029" s="15">
        <f t="shared" ref="AB1029:AF1029" si="1221">$T1029*AA1029*(1+$Q1029)^AB$2</f>
        <v>2038.69409613061</v>
      </c>
      <c r="AC1029" s="20">
        <f>IFERROR(VLOOKUP($E1029,INPUTS!$A$44:$G$103,4,0),SCENARIOS!$K$24)</f>
        <v>0.05</v>
      </c>
      <c r="AD1029" s="15">
        <f t="shared" si="1221"/>
        <v>12401.9154458152</v>
      </c>
      <c r="AE1029" s="20">
        <f>IFERROR(VLOOKUP($E1029,INPUTS!$A$44:$G$103,5,0),SCENARIOS!$L$24)</f>
        <v>0.1</v>
      </c>
      <c r="AF1029" s="15">
        <f t="shared" si="1221"/>
        <v>30177.652844941</v>
      </c>
      <c r="AG1029" s="20">
        <f>IFERROR(VLOOKUP($E1029,INPUTS!$A$44:$G$103,6,0),SCENARIOS!$M$24)</f>
        <v>0.2</v>
      </c>
      <c r="AH1029" s="15">
        <f t="shared" si="1218"/>
        <v>73431.4578428342</v>
      </c>
      <c r="AI1029" s="20">
        <f>IFERROR(VLOOKUP($E1029,INPUTS!$A$44:$G$103,7,0),SCENARIOS!$N$24)</f>
        <v>0.25</v>
      </c>
      <c r="AJ1029" s="15">
        <f t="shared" si="1219"/>
        <v>111675.745389934</v>
      </c>
      <c r="AL1029" t="str">
        <f t="shared" ref="AL1029:AL1092" si="1222">IF(H1029="MULTI","MULTI",IF(COUNTIFS($E$4:$E$1277,H1029,$H$4:$H$1277,E1029)&gt;0,"Y","N"))</f>
        <v>N</v>
      </c>
      <c r="AM1029" s="21">
        <f t="shared" ref="AM1029:AM1092" si="1223">T1029*((1+Q1029)^25)</f>
        <v>446702.981559737</v>
      </c>
    </row>
    <row r="1030" ht="15" customHeight="1" spans="1:39">
      <c r="A1030" s="6" t="s">
        <v>2047</v>
      </c>
      <c r="B1030" s="52" t="s">
        <v>425</v>
      </c>
      <c r="C1030" s="52" t="s">
        <v>426</v>
      </c>
      <c r="D1030" s="52" t="s">
        <v>929</v>
      </c>
      <c r="E1030" s="10" t="s">
        <v>428</v>
      </c>
      <c r="F1030" s="52" t="s">
        <v>427</v>
      </c>
      <c r="G1030" s="52" t="s">
        <v>173</v>
      </c>
      <c r="H1030" s="52" t="s">
        <v>440</v>
      </c>
      <c r="I1030" s="52" t="s">
        <v>439</v>
      </c>
      <c r="J1030" s="52" t="s">
        <v>177</v>
      </c>
      <c r="K1030" s="52" t="s">
        <v>931</v>
      </c>
      <c r="L1030" s="53" t="s">
        <v>295</v>
      </c>
      <c r="M1030" s="13">
        <v>4317</v>
      </c>
      <c r="N1030" s="14">
        <f t="shared" si="1220"/>
        <v>11.827397260274</v>
      </c>
      <c r="O1030" s="15">
        <v>5960</v>
      </c>
      <c r="P1030" s="15">
        <f t="shared" si="1189"/>
        <v>25729320</v>
      </c>
      <c r="Q1030" s="16">
        <f>IFERROR(VLOOKUP(G1030,SCENARIOS!$A$13:$E$18,3,0),0.025)</f>
        <v>0.04</v>
      </c>
      <c r="R1030" s="52">
        <f>IFERROR(VLOOKUP(L1030,INPUTS!$A$107:$B$120,2,0),0.0082)</f>
        <v>0.0089</v>
      </c>
      <c r="S1030" s="52">
        <f t="shared" si="1190"/>
        <v>53.044</v>
      </c>
      <c r="T1030" s="15">
        <f t="shared" si="1191"/>
        <v>228990.948</v>
      </c>
      <c r="U1030" s="15">
        <f>T1030/INPUTS!$B$7*1000</f>
        <v>286238685</v>
      </c>
      <c r="V1030" s="15">
        <f>T1030*INPUTS!$B$6</f>
        <v>723611.39568</v>
      </c>
      <c r="W1030" s="54" t="s">
        <v>521</v>
      </c>
      <c r="X1030" s="54" t="s">
        <v>396</v>
      </c>
      <c r="Y1030" s="67">
        <f>IFERROR(VLOOKUP(E1030,INPUTS!$A$44:$B$103,2,0),0)</f>
        <v>0</v>
      </c>
      <c r="Z1030" s="15">
        <f t="shared" si="1216"/>
        <v>0</v>
      </c>
      <c r="AA1030" s="20">
        <f>IFERROR(VLOOKUP(E1030,INPUTS!$A$44:$C$103,3,0),SCENARIOS!$J$24)</f>
        <v>0.01</v>
      </c>
      <c r="AB1030" s="15">
        <f t="shared" ref="AB1030:AF1030" si="1224">$T1030*AA1030*(1+$Q1030)^AB$2</f>
        <v>2786.02501507528</v>
      </c>
      <c r="AC1030" s="20">
        <f>IFERROR(VLOOKUP($E1030,INPUTS!$A$44:$G$103,4,0),SCENARIOS!$K$24)</f>
        <v>0.05</v>
      </c>
      <c r="AD1030" s="15">
        <f t="shared" si="1224"/>
        <v>16948.1271037517</v>
      </c>
      <c r="AE1030" s="20">
        <f>IFERROR(VLOOKUP($E1030,INPUTS!$A$44:$G$103,5,0),SCENARIOS!$L$24)</f>
        <v>0.1</v>
      </c>
      <c r="AF1030" s="15">
        <f t="shared" si="1224"/>
        <v>41239.9760620472</v>
      </c>
      <c r="AG1030" s="20">
        <f>IFERROR(VLOOKUP($E1030,INPUTS!$A$44:$G$103,6,0),SCENARIOS!$M$24)</f>
        <v>0.2</v>
      </c>
      <c r="AH1030" s="15">
        <f t="shared" si="1218"/>
        <v>100349.473141593</v>
      </c>
      <c r="AI1030" s="20">
        <f>IFERROR(VLOOKUP($E1030,INPUTS!$A$44:$G$103,7,0),SCENARIOS!$N$24)</f>
        <v>0.25</v>
      </c>
      <c r="AJ1030" s="15">
        <f t="shared" si="1219"/>
        <v>152613.097190037</v>
      </c>
      <c r="AL1030" t="str">
        <f t="shared" si="1222"/>
        <v>Y</v>
      </c>
      <c r="AM1030" s="21">
        <f t="shared" si="1223"/>
        <v>610452.388760147</v>
      </c>
    </row>
    <row r="1031" ht="15" customHeight="1" spans="1:39">
      <c r="A1031" s="24" t="s">
        <v>2048</v>
      </c>
      <c r="B1031" s="52" t="s">
        <v>425</v>
      </c>
      <c r="C1031" s="52" t="s">
        <v>426</v>
      </c>
      <c r="D1031" s="52" t="s">
        <v>929</v>
      </c>
      <c r="E1031" s="10" t="s">
        <v>428</v>
      </c>
      <c r="F1031" s="52" t="s">
        <v>427</v>
      </c>
      <c r="G1031" s="52" t="s">
        <v>173</v>
      </c>
      <c r="H1031" s="52" t="s">
        <v>448</v>
      </c>
      <c r="I1031" s="52" t="s">
        <v>447</v>
      </c>
      <c r="J1031" s="52" t="s">
        <v>177</v>
      </c>
      <c r="K1031" s="52" t="s">
        <v>931</v>
      </c>
      <c r="L1031" s="53" t="s">
        <v>288</v>
      </c>
      <c r="M1031" s="13">
        <v>2878</v>
      </c>
      <c r="N1031" s="14">
        <f t="shared" si="1220"/>
        <v>7.88493150684932</v>
      </c>
      <c r="O1031" s="15">
        <v>6350</v>
      </c>
      <c r="P1031" s="15">
        <f t="shared" si="1189"/>
        <v>18275300</v>
      </c>
      <c r="Q1031" s="16">
        <f>IFERROR(VLOOKUP(G1031,SCENARIOS!$A$13:$E$18,3,0),0.025)</f>
        <v>0.04</v>
      </c>
      <c r="R1031" s="52">
        <f>IFERROR(VLOOKUP(L1031,INPUTS!$A$107:$B$120,2,0),0.0082)</f>
        <v>0.0085</v>
      </c>
      <c r="S1031" s="52">
        <f t="shared" si="1190"/>
        <v>53.975</v>
      </c>
      <c r="T1031" s="15">
        <f t="shared" si="1191"/>
        <v>155340.05</v>
      </c>
      <c r="U1031" s="15">
        <f>T1031/INPUTS!$B$7*1000</f>
        <v>194175062.5</v>
      </c>
      <c r="V1031" s="15">
        <f>T1031*INPUTS!$B$6</f>
        <v>490874.558</v>
      </c>
      <c r="W1031" s="54" t="s">
        <v>521</v>
      </c>
      <c r="X1031" s="54" t="s">
        <v>396</v>
      </c>
      <c r="Y1031" s="67">
        <f>IFERROR(VLOOKUP(E1031,INPUTS!$A$44:$B$103,2,0),0)</f>
        <v>0</v>
      </c>
      <c r="Z1031" s="15">
        <f t="shared" si="1216"/>
        <v>0</v>
      </c>
      <c r="AA1031" s="20">
        <f>IFERROR(VLOOKUP(E1031,INPUTS!$A$44:$C$103,3,0),SCENARIOS!$J$24)</f>
        <v>0.01</v>
      </c>
      <c r="AB1031" s="15">
        <f t="shared" ref="AB1031:AF1031" si="1225">$T1031*AA1031*(1+$Q1031)^AB$2</f>
        <v>1889.94922691461</v>
      </c>
      <c r="AC1031" s="20">
        <f>IFERROR(VLOOKUP($E1031,INPUTS!$A$44:$G$103,4,0),SCENARIOS!$K$24)</f>
        <v>0.05</v>
      </c>
      <c r="AD1031" s="15">
        <f t="shared" si="1225"/>
        <v>11497.0610615715</v>
      </c>
      <c r="AE1031" s="20">
        <f>IFERROR(VLOOKUP($E1031,INPUTS!$A$44:$G$103,5,0),SCENARIOS!$L$24)</f>
        <v>0.1</v>
      </c>
      <c r="AF1031" s="15">
        <f t="shared" si="1225"/>
        <v>27975.865419262</v>
      </c>
      <c r="AG1031" s="20">
        <f>IFERROR(VLOOKUP($E1031,INPUTS!$A$44:$G$103,6,0),SCENARIOS!$M$24)</f>
        <v>0.2</v>
      </c>
      <c r="AH1031" s="15">
        <f t="shared" si="1218"/>
        <v>68073.8357189938</v>
      </c>
      <c r="AI1031" s="20">
        <f>IFERROR(VLOOKUP($E1031,INPUTS!$A$44:$G$103,7,0),SCENARIOS!$N$24)</f>
        <v>0.25</v>
      </c>
      <c r="AJ1031" s="15">
        <f t="shared" si="1219"/>
        <v>103527.787256268</v>
      </c>
      <c r="AL1031" t="str">
        <f t="shared" si="1222"/>
        <v>Y</v>
      </c>
      <c r="AM1031" s="21">
        <f t="shared" si="1223"/>
        <v>414111.149025073</v>
      </c>
    </row>
    <row r="1032" ht="15" customHeight="1" spans="1:39">
      <c r="A1032" s="6" t="s">
        <v>2049</v>
      </c>
      <c r="B1032" s="52" t="s">
        <v>425</v>
      </c>
      <c r="C1032" s="52" t="s">
        <v>426</v>
      </c>
      <c r="D1032" s="52" t="s">
        <v>929</v>
      </c>
      <c r="E1032" s="10" t="s">
        <v>428</v>
      </c>
      <c r="F1032" s="52" t="s">
        <v>427</v>
      </c>
      <c r="G1032" s="52" t="s">
        <v>173</v>
      </c>
      <c r="H1032" s="52" t="s">
        <v>576</v>
      </c>
      <c r="I1032" s="52" t="s">
        <v>575</v>
      </c>
      <c r="J1032" s="52" t="s">
        <v>173</v>
      </c>
      <c r="K1032" s="52" t="s">
        <v>931</v>
      </c>
      <c r="L1032" s="53" t="s">
        <v>288</v>
      </c>
      <c r="M1032" s="13">
        <v>4317</v>
      </c>
      <c r="N1032" s="14">
        <f t="shared" si="1220"/>
        <v>11.827397260274</v>
      </c>
      <c r="O1032" s="15">
        <v>3780</v>
      </c>
      <c r="P1032" s="15">
        <f t="shared" si="1189"/>
        <v>16318260</v>
      </c>
      <c r="Q1032" s="16">
        <f>IFERROR(VLOOKUP(G1032,SCENARIOS!$A$13:$E$18,3,0),0.025)</f>
        <v>0.04</v>
      </c>
      <c r="R1032" s="52">
        <f>IFERROR(VLOOKUP(L1032,INPUTS!$A$107:$B$120,2,0),0.0082)</f>
        <v>0.0085</v>
      </c>
      <c r="S1032" s="52">
        <f t="shared" si="1190"/>
        <v>32.13</v>
      </c>
      <c r="T1032" s="15">
        <f t="shared" si="1191"/>
        <v>138705.21</v>
      </c>
      <c r="U1032" s="15">
        <f>T1032/INPUTS!$B$7*1000</f>
        <v>173381512.5</v>
      </c>
      <c r="V1032" s="15">
        <f>T1032*INPUTS!$B$6</f>
        <v>438308.4636</v>
      </c>
      <c r="W1032" s="54" t="s">
        <v>521</v>
      </c>
      <c r="X1032" s="54" t="s">
        <v>396</v>
      </c>
      <c r="Y1032" s="67">
        <f>IFERROR(VLOOKUP(E1032,INPUTS!$A$44:$B$103,2,0),0)</f>
        <v>0</v>
      </c>
      <c r="Z1032" s="15">
        <f t="shared" si="1216"/>
        <v>0</v>
      </c>
      <c r="AA1032" s="20">
        <f>IFERROR(VLOOKUP(E1032,INPUTS!$A$44:$C$103,3,0),SCENARIOS!$J$24)</f>
        <v>0.01</v>
      </c>
      <c r="AB1032" s="15">
        <f t="shared" ref="AB1032:AF1032" si="1226">$T1032*AA1032*(1+$Q1032)^AB$2</f>
        <v>1687.56096324502</v>
      </c>
      <c r="AC1032" s="20">
        <f>IFERROR(VLOOKUP($E1032,INPUTS!$A$44:$G$103,4,0),SCENARIOS!$K$24)</f>
        <v>0.05</v>
      </c>
      <c r="AD1032" s="15">
        <f t="shared" si="1226"/>
        <v>10265.8797195449</v>
      </c>
      <c r="AE1032" s="20">
        <f>IFERROR(VLOOKUP($E1032,INPUTS!$A$44:$G$103,5,0),SCENARIOS!$L$24)</f>
        <v>0.1</v>
      </c>
      <c r="AF1032" s="15">
        <f t="shared" si="1226"/>
        <v>24980.0247129473</v>
      </c>
      <c r="AG1032" s="20">
        <f>IFERROR(VLOOKUP($E1032,INPUTS!$A$44:$G$103,6,0),SCENARIOS!$M$24)</f>
        <v>0.2</v>
      </c>
      <c r="AH1032" s="15">
        <f t="shared" si="1218"/>
        <v>60784.0391380622</v>
      </c>
      <c r="AI1032" s="20">
        <f>IFERROR(VLOOKUP($E1032,INPUTS!$A$44:$G$103,7,0),SCENARIOS!$N$24)</f>
        <v>0.25</v>
      </c>
      <c r="AJ1032" s="15">
        <f t="shared" si="1219"/>
        <v>92441.3470461482</v>
      </c>
      <c r="AL1032" t="str">
        <f t="shared" si="1222"/>
        <v>N</v>
      </c>
      <c r="AM1032" s="21">
        <f t="shared" si="1223"/>
        <v>369765.388184593</v>
      </c>
    </row>
    <row r="1033" ht="15" customHeight="1" spans="1:39">
      <c r="A1033" s="24" t="s">
        <v>2050</v>
      </c>
      <c r="B1033" s="52" t="s">
        <v>425</v>
      </c>
      <c r="C1033" s="52" t="s">
        <v>426</v>
      </c>
      <c r="D1033" s="52" t="s">
        <v>929</v>
      </c>
      <c r="E1033" s="10" t="s">
        <v>428</v>
      </c>
      <c r="F1033" s="52" t="s">
        <v>427</v>
      </c>
      <c r="G1033" s="52" t="s">
        <v>173</v>
      </c>
      <c r="H1033" s="52" t="s">
        <v>819</v>
      </c>
      <c r="I1033" s="52" t="s">
        <v>575</v>
      </c>
      <c r="J1033" s="52" t="s">
        <v>173</v>
      </c>
      <c r="K1033" s="52" t="s">
        <v>931</v>
      </c>
      <c r="L1033" s="53" t="s">
        <v>288</v>
      </c>
      <c r="M1033" s="13">
        <v>2878</v>
      </c>
      <c r="N1033" s="14">
        <f t="shared" si="1220"/>
        <v>7.88493150684932</v>
      </c>
      <c r="O1033" s="15">
        <v>4220</v>
      </c>
      <c r="P1033" s="15">
        <f t="shared" si="1189"/>
        <v>12145160</v>
      </c>
      <c r="Q1033" s="16">
        <f>IFERROR(VLOOKUP(G1033,SCENARIOS!$A$13:$E$18,3,0),0.025)</f>
        <v>0.04</v>
      </c>
      <c r="R1033" s="52">
        <f>IFERROR(VLOOKUP(L1033,INPUTS!$A$107:$B$120,2,0),0.0082)</f>
        <v>0.0085</v>
      </c>
      <c r="S1033" s="52">
        <f t="shared" si="1190"/>
        <v>35.87</v>
      </c>
      <c r="T1033" s="15">
        <f t="shared" si="1191"/>
        <v>103233.86</v>
      </c>
      <c r="U1033" s="15">
        <f>T1033/INPUTS!$B$7*1000</f>
        <v>129042325</v>
      </c>
      <c r="V1033" s="15">
        <f>T1033*INPUTS!$B$6</f>
        <v>326218.9976</v>
      </c>
      <c r="W1033" s="54" t="s">
        <v>521</v>
      </c>
      <c r="X1033" s="54" t="s">
        <v>396</v>
      </c>
      <c r="Y1033" s="67">
        <f>IFERROR(VLOOKUP(E1033,INPUTS!$A$44:$B$103,2,0),0)</f>
        <v>0</v>
      </c>
      <c r="Z1033" s="15">
        <f t="shared" si="1216"/>
        <v>0</v>
      </c>
      <c r="AA1033" s="20">
        <f>IFERROR(VLOOKUP(E1033,INPUTS!$A$44:$C$103,3,0),SCENARIOS!$J$24)</f>
        <v>0.01</v>
      </c>
      <c r="AB1033" s="15">
        <f t="shared" ref="AB1033:AF1033" si="1227">$T1033*AA1033*(1+$Q1033)^AB$2</f>
        <v>1255.99775394955</v>
      </c>
      <c r="AC1033" s="20">
        <f>IFERROR(VLOOKUP($E1033,INPUTS!$A$44:$G$103,4,0),SCENARIOS!$K$24)</f>
        <v>0.05</v>
      </c>
      <c r="AD1033" s="15">
        <f t="shared" si="1227"/>
        <v>7640.56656375303</v>
      </c>
      <c r="AE1033" s="20">
        <f>IFERROR(VLOOKUP($E1033,INPUTS!$A$44:$G$103,5,0),SCENARIOS!$L$24)</f>
        <v>0.1</v>
      </c>
      <c r="AF1033" s="15">
        <f t="shared" si="1227"/>
        <v>18591.834971541</v>
      </c>
      <c r="AG1033" s="20">
        <f>IFERROR(VLOOKUP($E1033,INPUTS!$A$44:$G$103,6,0),SCENARIOS!$M$24)</f>
        <v>0.2</v>
      </c>
      <c r="AH1033" s="15">
        <f t="shared" si="1218"/>
        <v>45239.6199581344</v>
      </c>
      <c r="AI1033" s="20">
        <f>IFERROR(VLOOKUP($E1033,INPUTS!$A$44:$G$103,7,0),SCENARIOS!$N$24)</f>
        <v>0.25</v>
      </c>
      <c r="AJ1033" s="15">
        <f t="shared" si="1219"/>
        <v>68801.1436569216</v>
      </c>
      <c r="AL1033" t="str">
        <f t="shared" si="1222"/>
        <v>N</v>
      </c>
      <c r="AM1033" s="21">
        <f t="shared" si="1223"/>
        <v>275204.574627686</v>
      </c>
    </row>
    <row r="1034" ht="15" customHeight="1" spans="1:39">
      <c r="A1034" s="6" t="s">
        <v>2051</v>
      </c>
      <c r="B1034" s="52" t="s">
        <v>425</v>
      </c>
      <c r="C1034" s="52" t="s">
        <v>426</v>
      </c>
      <c r="D1034" s="52" t="s">
        <v>929</v>
      </c>
      <c r="E1034" s="10" t="s">
        <v>428</v>
      </c>
      <c r="F1034" s="52" t="s">
        <v>427</v>
      </c>
      <c r="G1034" s="52" t="s">
        <v>173</v>
      </c>
      <c r="H1034" s="52" t="s">
        <v>271</v>
      </c>
      <c r="I1034" s="52" t="s">
        <v>581</v>
      </c>
      <c r="J1034" s="52" t="s">
        <v>173</v>
      </c>
      <c r="K1034" s="52" t="s">
        <v>931</v>
      </c>
      <c r="L1034" s="53" t="s">
        <v>295</v>
      </c>
      <c r="M1034" s="13">
        <v>1439</v>
      </c>
      <c r="N1034" s="14">
        <f t="shared" si="1220"/>
        <v>3.94246575342466</v>
      </c>
      <c r="O1034" s="15">
        <v>9010</v>
      </c>
      <c r="P1034" s="15">
        <f t="shared" si="1189"/>
        <v>12965390</v>
      </c>
      <c r="Q1034" s="16">
        <f>IFERROR(VLOOKUP(G1034,SCENARIOS!$A$13:$E$18,3,0),0.025)</f>
        <v>0.04</v>
      </c>
      <c r="R1034" s="52">
        <f>IFERROR(VLOOKUP(L1034,INPUTS!$A$107:$B$120,2,0),0.0082)</f>
        <v>0.0089</v>
      </c>
      <c r="S1034" s="52">
        <f t="shared" si="1190"/>
        <v>80.189</v>
      </c>
      <c r="T1034" s="15">
        <f t="shared" si="1191"/>
        <v>115391.971</v>
      </c>
      <c r="U1034" s="15">
        <f>T1034/INPUTS!$B$7*1000</f>
        <v>144239963.75</v>
      </c>
      <c r="V1034" s="15">
        <f>T1034*INPUTS!$B$6</f>
        <v>364638.62836</v>
      </c>
      <c r="W1034" s="54" t="s">
        <v>521</v>
      </c>
      <c r="X1034" s="54" t="s">
        <v>396</v>
      </c>
      <c r="Y1034" s="67">
        <f>IFERROR(VLOOKUP(E1034,INPUTS!$A$44:$B$103,2,0),0)</f>
        <v>0</v>
      </c>
      <c r="Z1034" s="15">
        <f t="shared" si="1216"/>
        <v>0</v>
      </c>
      <c r="AA1034" s="20">
        <f>IFERROR(VLOOKUP(E1034,INPUTS!$A$44:$C$103,3,0),SCENARIOS!$J$24)</f>
        <v>0.01</v>
      </c>
      <c r="AB1034" s="15">
        <f t="shared" ref="AB1034:AF1034" si="1228">$T1034*AA1034*(1+$Q1034)^AB$2</f>
        <v>1403.91976430807</v>
      </c>
      <c r="AC1034" s="20">
        <f>IFERROR(VLOOKUP($E1034,INPUTS!$A$44:$G$103,4,0),SCENARIOS!$K$24)</f>
        <v>0.05</v>
      </c>
      <c r="AD1034" s="15">
        <f t="shared" si="1228"/>
        <v>8540.41527991067</v>
      </c>
      <c r="AE1034" s="20">
        <f>IFERROR(VLOOKUP($E1034,INPUTS!$A$44:$G$103,5,0),SCENARIOS!$L$24)</f>
        <v>0.1</v>
      </c>
      <c r="AF1034" s="15">
        <f t="shared" si="1228"/>
        <v>20781.4420760092</v>
      </c>
      <c r="AG1034" s="20">
        <f>IFERROR(VLOOKUP($E1034,INPUTS!$A$44:$G$103,6,0),SCENARIOS!$M$24)</f>
        <v>0.2</v>
      </c>
      <c r="AH1034" s="15">
        <f t="shared" si="1218"/>
        <v>50567.6036356683</v>
      </c>
      <c r="AI1034" s="20">
        <f>IFERROR(VLOOKUP($E1034,INPUTS!$A$44:$G$103,7,0),SCENARIOS!$N$24)</f>
        <v>0.25</v>
      </c>
      <c r="AJ1034" s="15">
        <f t="shared" si="1219"/>
        <v>76904.0271634358</v>
      </c>
      <c r="AL1034" t="str">
        <f t="shared" si="1222"/>
        <v>Y</v>
      </c>
      <c r="AM1034" s="21">
        <f t="shared" si="1223"/>
        <v>307616.108653743</v>
      </c>
    </row>
    <row r="1035" ht="15" customHeight="1" spans="1:39">
      <c r="A1035" s="24" t="s">
        <v>2052</v>
      </c>
      <c r="B1035" s="52" t="s">
        <v>434</v>
      </c>
      <c r="C1035" s="52" t="s">
        <v>435</v>
      </c>
      <c r="D1035" s="52" t="s">
        <v>929</v>
      </c>
      <c r="E1035" s="10" t="s">
        <v>264</v>
      </c>
      <c r="F1035" s="52" t="s">
        <v>436</v>
      </c>
      <c r="G1035" s="52" t="s">
        <v>173</v>
      </c>
      <c r="H1035" s="52" t="s">
        <v>248</v>
      </c>
      <c r="I1035" s="52" t="s">
        <v>930</v>
      </c>
      <c r="J1035" s="52" t="s">
        <v>169</v>
      </c>
      <c r="K1035" s="52" t="s">
        <v>931</v>
      </c>
      <c r="L1035" s="53" t="s">
        <v>291</v>
      </c>
      <c r="M1035" s="13">
        <v>733</v>
      </c>
      <c r="N1035" s="14">
        <f t="shared" si="1220"/>
        <v>2.00821917808219</v>
      </c>
      <c r="O1035" s="15">
        <v>12070</v>
      </c>
      <c r="P1035" s="15">
        <f t="shared" si="1189"/>
        <v>8847310</v>
      </c>
      <c r="Q1035" s="16">
        <f>IFERROR(VLOOKUP(G1035,SCENARIOS!$A$13:$E$18,3,0),0.025)</f>
        <v>0.04</v>
      </c>
      <c r="R1035" s="52">
        <f>IFERROR(VLOOKUP(L1035,INPUTS!$A$107:$B$120,2,0),0.0082)</f>
        <v>0.0079</v>
      </c>
      <c r="S1035" s="52">
        <f t="shared" si="1190"/>
        <v>95.353</v>
      </c>
      <c r="T1035" s="15">
        <f t="shared" si="1191"/>
        <v>69893.749</v>
      </c>
      <c r="U1035" s="15">
        <f>T1035/INPUTS!$B$7*1000</f>
        <v>87367186.25</v>
      </c>
      <c r="V1035" s="15">
        <f>T1035*INPUTS!$B$6</f>
        <v>220864.24684</v>
      </c>
      <c r="W1035" s="54" t="s">
        <v>396</v>
      </c>
      <c r="X1035" s="54" t="s">
        <v>396</v>
      </c>
      <c r="Y1035" s="67">
        <f>IFERROR(VLOOKUP(E1035,INPUTS!$A$44:$B$103,2,0),0)</f>
        <v>0</v>
      </c>
      <c r="Z1035" s="15">
        <f t="shared" si="1216"/>
        <v>0</v>
      </c>
      <c r="AA1035" s="20">
        <f>IFERROR(VLOOKUP(E1035,INPUTS!$A$44:$C$103,3,0),SCENARIOS!$J$24)</f>
        <v>0.05</v>
      </c>
      <c r="AB1035" s="15">
        <f t="shared" ref="AB1035:AF1035" si="1229">$T1035*AA1035*(1+$Q1035)^AB$2</f>
        <v>4251.82162902336</v>
      </c>
      <c r="AC1035" s="20">
        <f>IFERROR(VLOOKUP($E1035,INPUTS!$A$44:$G$103,4,0),SCENARIOS!$K$24)</f>
        <v>0.1</v>
      </c>
      <c r="AD1035" s="15">
        <f t="shared" si="1229"/>
        <v>10345.9822508767</v>
      </c>
      <c r="AE1035" s="20">
        <f>IFERROR(VLOOKUP($E1035,INPUTS!$A$44:$G$103,5,0),SCENARIOS!$L$24)</f>
        <v>0.2</v>
      </c>
      <c r="AF1035" s="15">
        <f t="shared" si="1229"/>
        <v>25174.9386674161</v>
      </c>
      <c r="AG1035" s="20">
        <f>IFERROR(VLOOKUP($E1035,INPUTS!$A$44:$G$103,6,0),SCENARIOS!$M$24)</f>
        <v>0.3</v>
      </c>
      <c r="AH1035" s="15">
        <f t="shared" si="1218"/>
        <v>45943.7432961807</v>
      </c>
      <c r="AI1035" s="20">
        <f>IFERROR(VLOOKUP($E1035,INPUTS!$A$44:$G$103,7,0),SCENARIOS!$N$24)</f>
        <v>0.4</v>
      </c>
      <c r="AJ1035" s="15">
        <f t="shared" si="1219"/>
        <v>74530.1181712251</v>
      </c>
      <c r="AL1035" t="str">
        <f t="shared" si="1222"/>
        <v>Y</v>
      </c>
      <c r="AM1035" s="21">
        <f t="shared" si="1223"/>
        <v>186325.295428063</v>
      </c>
    </row>
    <row r="1036" ht="15" customHeight="1" spans="1:39">
      <c r="A1036" s="6" t="s">
        <v>2053</v>
      </c>
      <c r="B1036" s="52" t="s">
        <v>434</v>
      </c>
      <c r="C1036" s="52" t="s">
        <v>435</v>
      </c>
      <c r="D1036" s="52" t="s">
        <v>929</v>
      </c>
      <c r="E1036" s="10" t="s">
        <v>264</v>
      </c>
      <c r="F1036" s="52" t="s">
        <v>436</v>
      </c>
      <c r="G1036" s="52" t="s">
        <v>173</v>
      </c>
      <c r="H1036" s="52" t="s">
        <v>252</v>
      </c>
      <c r="I1036" s="52" t="s">
        <v>930</v>
      </c>
      <c r="J1036" s="52" t="s">
        <v>169</v>
      </c>
      <c r="K1036" s="52" t="s">
        <v>931</v>
      </c>
      <c r="L1036" s="53" t="s">
        <v>291</v>
      </c>
      <c r="M1036" s="13">
        <v>367</v>
      </c>
      <c r="N1036" s="14">
        <f t="shared" si="1220"/>
        <v>1.00547945205479</v>
      </c>
      <c r="O1036" s="15">
        <v>11960</v>
      </c>
      <c r="P1036" s="15">
        <f t="shared" si="1189"/>
        <v>4389320</v>
      </c>
      <c r="Q1036" s="16">
        <f>IFERROR(VLOOKUP(G1036,SCENARIOS!$A$13:$E$18,3,0),0.025)</f>
        <v>0.04</v>
      </c>
      <c r="R1036" s="52">
        <f>IFERROR(VLOOKUP(L1036,INPUTS!$A$107:$B$120,2,0),0.0082)</f>
        <v>0.0079</v>
      </c>
      <c r="S1036" s="52">
        <f t="shared" si="1190"/>
        <v>94.484</v>
      </c>
      <c r="T1036" s="15">
        <f t="shared" si="1191"/>
        <v>34675.628</v>
      </c>
      <c r="U1036" s="15">
        <f>T1036/INPUTS!$B$7*1000</f>
        <v>43344535</v>
      </c>
      <c r="V1036" s="15">
        <f>T1036*INPUTS!$B$6</f>
        <v>109574.98448</v>
      </c>
      <c r="W1036" s="54" t="s">
        <v>396</v>
      </c>
      <c r="X1036" s="54" t="s">
        <v>396</v>
      </c>
      <c r="Y1036" s="67">
        <f>IFERROR(VLOOKUP(E1036,INPUTS!$A$44:$B$103,2,0),0)</f>
        <v>0</v>
      </c>
      <c r="Z1036" s="15">
        <f t="shared" si="1216"/>
        <v>0</v>
      </c>
      <c r="AA1036" s="20">
        <f>IFERROR(VLOOKUP(E1036,INPUTS!$A$44:$C$103,3,0),SCENARIOS!$J$24)</f>
        <v>0.05</v>
      </c>
      <c r="AB1036" s="15">
        <f t="shared" ref="AB1036:AF1036" si="1230">$T1036*AA1036*(1+$Q1036)^AB$2</f>
        <v>2109.41017243714</v>
      </c>
      <c r="AC1036" s="20">
        <f>IFERROR(VLOOKUP($E1036,INPUTS!$A$44:$G$103,4,0),SCENARIOS!$K$24)</f>
        <v>0.1</v>
      </c>
      <c r="AD1036" s="15">
        <f t="shared" si="1230"/>
        <v>5132.84001729545</v>
      </c>
      <c r="AE1036" s="20">
        <f>IFERROR(VLOOKUP($E1036,INPUTS!$A$44:$G$103,5,0),SCENARIOS!$L$24)</f>
        <v>0.2</v>
      </c>
      <c r="AF1036" s="15">
        <f t="shared" si="1230"/>
        <v>12489.7694091948</v>
      </c>
      <c r="AG1036" s="20">
        <f>IFERROR(VLOOKUP($E1036,INPUTS!$A$44:$G$103,6,0),SCENARIOS!$M$24)</f>
        <v>0.3</v>
      </c>
      <c r="AH1036" s="15">
        <f t="shared" si="1218"/>
        <v>22793.5713030053</v>
      </c>
      <c r="AI1036" s="20">
        <f>IFERROR(VLOOKUP($E1036,INPUTS!$A$44:$G$103,7,0),SCENARIOS!$N$24)</f>
        <v>0.4</v>
      </c>
      <c r="AJ1036" s="15">
        <f t="shared" si="1219"/>
        <v>36975.819575817</v>
      </c>
      <c r="AL1036" t="str">
        <f t="shared" si="1222"/>
        <v>Y</v>
      </c>
      <c r="AM1036" s="21">
        <f t="shared" si="1223"/>
        <v>92439.5489395426</v>
      </c>
    </row>
    <row r="1037" ht="15" customHeight="1" spans="1:39">
      <c r="A1037" s="24" t="s">
        <v>2054</v>
      </c>
      <c r="B1037" s="52" t="s">
        <v>434</v>
      </c>
      <c r="C1037" s="52" t="s">
        <v>435</v>
      </c>
      <c r="D1037" s="52" t="s">
        <v>929</v>
      </c>
      <c r="E1037" s="10" t="s">
        <v>264</v>
      </c>
      <c r="F1037" s="52" t="s">
        <v>436</v>
      </c>
      <c r="G1037" s="52" t="s">
        <v>173</v>
      </c>
      <c r="H1037" s="52" t="s">
        <v>245</v>
      </c>
      <c r="I1037" s="52" t="s">
        <v>930</v>
      </c>
      <c r="J1037" s="52" t="s">
        <v>169</v>
      </c>
      <c r="K1037" s="52" t="s">
        <v>931</v>
      </c>
      <c r="L1037" s="53" t="s">
        <v>297</v>
      </c>
      <c r="M1037" s="13">
        <v>367</v>
      </c>
      <c r="N1037" s="14">
        <f t="shared" si="1220"/>
        <v>1.00547945205479</v>
      </c>
      <c r="O1037" s="15">
        <v>16230</v>
      </c>
      <c r="P1037" s="15">
        <f t="shared" si="1189"/>
        <v>5956410</v>
      </c>
      <c r="Q1037" s="16">
        <f>IFERROR(VLOOKUP(G1037,SCENARIOS!$A$13:$E$18,3,0),0.025)</f>
        <v>0.04</v>
      </c>
      <c r="R1037" s="52">
        <f>IFERROR(VLOOKUP(L1037,INPUTS!$A$107:$B$120,2,0),0.0082)</f>
        <v>0.0105</v>
      </c>
      <c r="S1037" s="52">
        <f t="shared" si="1190"/>
        <v>170.415</v>
      </c>
      <c r="T1037" s="15">
        <f t="shared" si="1191"/>
        <v>62542.305</v>
      </c>
      <c r="U1037" s="15">
        <f>T1037/INPUTS!$B$7*1000</f>
        <v>78177881.25</v>
      </c>
      <c r="V1037" s="15">
        <f>T1037*INPUTS!$B$6</f>
        <v>197633.6838</v>
      </c>
      <c r="W1037" s="54" t="s">
        <v>396</v>
      </c>
      <c r="X1037" s="54" t="s">
        <v>396</v>
      </c>
      <c r="Y1037" s="67">
        <f>IFERROR(VLOOKUP(E1037,INPUTS!$A$44:$B$103,2,0),0)</f>
        <v>0</v>
      </c>
      <c r="Z1037" s="15">
        <f t="shared" si="1216"/>
        <v>0</v>
      </c>
      <c r="AA1037" s="20">
        <f>IFERROR(VLOOKUP(E1037,INPUTS!$A$44:$C$103,3,0),SCENARIOS!$J$24)</f>
        <v>0.05</v>
      </c>
      <c r="AB1037" s="15">
        <f t="shared" ref="AB1037:AF1037" si="1231">$T1037*AA1037*(1+$Q1037)^AB$2</f>
        <v>3804.6138450518</v>
      </c>
      <c r="AC1037" s="20">
        <f>IFERROR(VLOOKUP($E1037,INPUTS!$A$44:$G$103,4,0),SCENARIOS!$K$24)</f>
        <v>0.1</v>
      </c>
      <c r="AD1037" s="15">
        <f t="shared" si="1231"/>
        <v>9257.788954187</v>
      </c>
      <c r="AE1037" s="20">
        <f>IFERROR(VLOOKUP($E1037,INPUTS!$A$44:$G$103,5,0),SCENARIOS!$L$24)</f>
        <v>0.2</v>
      </c>
      <c r="AF1037" s="15">
        <f t="shared" si="1231"/>
        <v>22527.0316018366</v>
      </c>
      <c r="AG1037" s="20">
        <f>IFERROR(VLOOKUP($E1037,INPUTS!$A$44:$G$103,6,0),SCENARIOS!$M$24)</f>
        <v>0.3</v>
      </c>
      <c r="AH1037" s="15">
        <f t="shared" si="1218"/>
        <v>41111.3675712465</v>
      </c>
      <c r="AI1037" s="20">
        <f>IFERROR(VLOOKUP($E1037,INPUTS!$A$44:$G$103,7,0),SCENARIOS!$N$24)</f>
        <v>0.4</v>
      </c>
      <c r="AJ1037" s="15">
        <f t="shared" si="1219"/>
        <v>66691.019569587</v>
      </c>
      <c r="AL1037" t="str">
        <f t="shared" si="1222"/>
        <v>N</v>
      </c>
      <c r="AM1037" s="21">
        <f t="shared" si="1223"/>
        <v>166727.548923968</v>
      </c>
    </row>
    <row r="1038" ht="15" customHeight="1" spans="1:39">
      <c r="A1038" s="6" t="s">
        <v>2055</v>
      </c>
      <c r="B1038" s="52" t="s">
        <v>434</v>
      </c>
      <c r="C1038" s="52" t="s">
        <v>435</v>
      </c>
      <c r="D1038" s="52" t="s">
        <v>929</v>
      </c>
      <c r="E1038" s="10" t="s">
        <v>264</v>
      </c>
      <c r="F1038" s="52" t="s">
        <v>436</v>
      </c>
      <c r="G1038" s="52" t="s">
        <v>173</v>
      </c>
      <c r="H1038" s="52" t="s">
        <v>258</v>
      </c>
      <c r="I1038" s="52" t="s">
        <v>930</v>
      </c>
      <c r="J1038" s="52" t="s">
        <v>169</v>
      </c>
      <c r="K1038" s="52" t="s">
        <v>931</v>
      </c>
      <c r="L1038" s="53" t="s">
        <v>293</v>
      </c>
      <c r="M1038" s="13">
        <v>367</v>
      </c>
      <c r="N1038" s="14">
        <f t="shared" si="1220"/>
        <v>1.00547945205479</v>
      </c>
      <c r="O1038" s="15">
        <v>13810</v>
      </c>
      <c r="P1038" s="15">
        <f t="shared" si="1189"/>
        <v>5068270</v>
      </c>
      <c r="Q1038" s="16">
        <f>IFERROR(VLOOKUP(G1038,SCENARIOS!$A$13:$E$18,3,0),0.025)</f>
        <v>0.04</v>
      </c>
      <c r="R1038" s="52">
        <f>IFERROR(VLOOKUP(L1038,INPUTS!$A$107:$B$120,2,0),0.0082)</f>
        <v>0.0079</v>
      </c>
      <c r="S1038" s="52">
        <f t="shared" si="1190"/>
        <v>109.099</v>
      </c>
      <c r="T1038" s="15">
        <f t="shared" si="1191"/>
        <v>40039.333</v>
      </c>
      <c r="U1038" s="15">
        <f>T1038/INPUTS!$B$7*1000</f>
        <v>50049166.25</v>
      </c>
      <c r="V1038" s="15">
        <f>T1038*INPUTS!$B$6</f>
        <v>126524.29228</v>
      </c>
      <c r="W1038" s="54" t="s">
        <v>396</v>
      </c>
      <c r="X1038" s="54" t="s">
        <v>396</v>
      </c>
      <c r="Y1038" s="67">
        <f>IFERROR(VLOOKUP(E1038,INPUTS!$A$44:$B$103,2,0),0)</f>
        <v>0</v>
      </c>
      <c r="Z1038" s="15">
        <f t="shared" si="1216"/>
        <v>0</v>
      </c>
      <c r="AA1038" s="20">
        <f>IFERROR(VLOOKUP(E1038,INPUTS!$A$44:$C$103,3,0),SCENARIOS!$J$24)</f>
        <v>0.05</v>
      </c>
      <c r="AB1038" s="15">
        <f t="shared" ref="AB1038:AF1038" si="1232">$T1038*AA1038*(1+$Q1038)^AB$2</f>
        <v>2435.69853523051</v>
      </c>
      <c r="AC1038" s="20">
        <f>IFERROR(VLOOKUP($E1038,INPUTS!$A$44:$G$103,4,0),SCENARIOS!$K$24)</f>
        <v>0.1</v>
      </c>
      <c r="AD1038" s="15">
        <f t="shared" si="1232"/>
        <v>5926.79938451925</v>
      </c>
      <c r="AE1038" s="20">
        <f>IFERROR(VLOOKUP($E1038,INPUTS!$A$44:$G$103,5,0),SCENARIOS!$L$24)</f>
        <v>0.2</v>
      </c>
      <c r="AF1038" s="15">
        <f t="shared" si="1232"/>
        <v>14421.7153462358</v>
      </c>
      <c r="AG1038" s="20">
        <f>IFERROR(VLOOKUP($E1038,INPUTS!$A$44:$G$103,6,0),SCENARIOS!$M$24)</f>
        <v>0.3</v>
      </c>
      <c r="AH1038" s="15">
        <f t="shared" si="1218"/>
        <v>26319.3327503765</v>
      </c>
      <c r="AI1038" s="20">
        <f>IFERROR(VLOOKUP($E1038,INPUTS!$A$44:$G$103,7,0),SCENARIOS!$N$24)</f>
        <v>0.4</v>
      </c>
      <c r="AJ1038" s="15">
        <f t="shared" si="1219"/>
        <v>42695.3234399693</v>
      </c>
      <c r="AL1038" t="str">
        <f t="shared" si="1222"/>
        <v>N</v>
      </c>
      <c r="AM1038" s="21">
        <f t="shared" si="1223"/>
        <v>106738.308599923</v>
      </c>
    </row>
    <row r="1039" ht="15" customHeight="1" spans="1:39">
      <c r="A1039" s="24" t="s">
        <v>2056</v>
      </c>
      <c r="B1039" s="52" t="s">
        <v>434</v>
      </c>
      <c r="C1039" s="52" t="s">
        <v>435</v>
      </c>
      <c r="D1039" s="52" t="s">
        <v>929</v>
      </c>
      <c r="E1039" s="10" t="s">
        <v>264</v>
      </c>
      <c r="F1039" s="52" t="s">
        <v>436</v>
      </c>
      <c r="G1039" s="52" t="s">
        <v>173</v>
      </c>
      <c r="H1039" s="52" t="s">
        <v>234</v>
      </c>
      <c r="I1039" s="52" t="s">
        <v>424</v>
      </c>
      <c r="J1039" s="52" t="s">
        <v>173</v>
      </c>
      <c r="K1039" s="52" t="s">
        <v>931</v>
      </c>
      <c r="L1039" s="53" t="s">
        <v>291</v>
      </c>
      <c r="M1039" s="13">
        <v>367</v>
      </c>
      <c r="N1039" s="14">
        <f t="shared" si="1220"/>
        <v>1.00547945205479</v>
      </c>
      <c r="O1039" s="15">
        <v>7820</v>
      </c>
      <c r="P1039" s="15">
        <f t="shared" si="1189"/>
        <v>2869940</v>
      </c>
      <c r="Q1039" s="16">
        <f>IFERROR(VLOOKUP(G1039,SCENARIOS!$A$13:$E$18,3,0),0.025)</f>
        <v>0.04</v>
      </c>
      <c r="R1039" s="52">
        <f>IFERROR(VLOOKUP(L1039,INPUTS!$A$107:$B$120,2,0),0.0082)</f>
        <v>0.0079</v>
      </c>
      <c r="S1039" s="52">
        <f t="shared" si="1190"/>
        <v>61.778</v>
      </c>
      <c r="T1039" s="15">
        <f t="shared" si="1191"/>
        <v>22672.526</v>
      </c>
      <c r="U1039" s="15">
        <f>T1039/INPUTS!$B$7*1000</f>
        <v>28340657.5</v>
      </c>
      <c r="V1039" s="15">
        <f>T1039*INPUTS!$B$6</f>
        <v>71645.18216</v>
      </c>
      <c r="W1039" s="54" t="s">
        <v>396</v>
      </c>
      <c r="X1039" s="54" t="s">
        <v>396</v>
      </c>
      <c r="Y1039" s="67">
        <f>IFERROR(VLOOKUP(E1039,INPUTS!$A$44:$B$103,2,0),0)</f>
        <v>0</v>
      </c>
      <c r="Z1039" s="15">
        <f t="shared" si="1216"/>
        <v>0</v>
      </c>
      <c r="AA1039" s="20">
        <f>IFERROR(VLOOKUP(E1039,INPUTS!$A$44:$C$103,3,0),SCENARIOS!$J$24)</f>
        <v>0.05</v>
      </c>
      <c r="AB1039" s="15">
        <f t="shared" ref="AB1039:AF1039" si="1233">$T1039*AA1039*(1+$Q1039)^AB$2</f>
        <v>1379.22972813197</v>
      </c>
      <c r="AC1039" s="20">
        <f>IFERROR(VLOOKUP($E1039,INPUTS!$A$44:$G$103,4,0),SCENARIOS!$K$24)</f>
        <v>0.1</v>
      </c>
      <c r="AD1039" s="15">
        <f t="shared" si="1233"/>
        <v>3356.08770361626</v>
      </c>
      <c r="AE1039" s="20">
        <f>IFERROR(VLOOKUP($E1039,INPUTS!$A$44:$G$103,5,0),SCENARIOS!$L$24)</f>
        <v>0.2</v>
      </c>
      <c r="AF1039" s="15">
        <f t="shared" si="1233"/>
        <v>8166.38769062734</v>
      </c>
      <c r="AG1039" s="20">
        <f>IFERROR(VLOOKUP($E1039,INPUTS!$A$44:$G$103,6,0),SCENARIOS!$M$24)</f>
        <v>0.3</v>
      </c>
      <c r="AH1039" s="15">
        <f t="shared" si="1218"/>
        <v>14903.4889288881</v>
      </c>
      <c r="AI1039" s="20">
        <f>IFERROR(VLOOKUP($E1039,INPUTS!$A$44:$G$103,7,0),SCENARIOS!$N$24)</f>
        <v>0.4</v>
      </c>
      <c r="AJ1039" s="15">
        <f t="shared" si="1219"/>
        <v>24176.4974149573</v>
      </c>
      <c r="AL1039" t="str">
        <f t="shared" si="1222"/>
        <v>Y</v>
      </c>
      <c r="AM1039" s="21">
        <f t="shared" si="1223"/>
        <v>60441.2435373932</v>
      </c>
    </row>
    <row r="1040" ht="15" customHeight="1" spans="1:39">
      <c r="A1040" s="6" t="s">
        <v>2057</v>
      </c>
      <c r="B1040" s="52" t="s">
        <v>434</v>
      </c>
      <c r="C1040" s="52" t="s">
        <v>435</v>
      </c>
      <c r="D1040" s="52" t="s">
        <v>929</v>
      </c>
      <c r="E1040" s="10" t="s">
        <v>264</v>
      </c>
      <c r="F1040" s="52" t="s">
        <v>436</v>
      </c>
      <c r="G1040" s="52" t="s">
        <v>173</v>
      </c>
      <c r="H1040" s="52" t="s">
        <v>428</v>
      </c>
      <c r="I1040" s="52" t="s">
        <v>427</v>
      </c>
      <c r="J1040" s="52" t="s">
        <v>173</v>
      </c>
      <c r="K1040" s="52" t="s">
        <v>931</v>
      </c>
      <c r="L1040" s="53" t="s">
        <v>291</v>
      </c>
      <c r="M1040" s="13">
        <v>367</v>
      </c>
      <c r="N1040" s="14">
        <f t="shared" si="1220"/>
        <v>1.00547945205479</v>
      </c>
      <c r="O1040" s="15">
        <v>7380</v>
      </c>
      <c r="P1040" s="15">
        <f t="shared" si="1189"/>
        <v>2708460</v>
      </c>
      <c r="Q1040" s="16">
        <f>IFERROR(VLOOKUP(G1040,SCENARIOS!$A$13:$E$18,3,0),0.025)</f>
        <v>0.04</v>
      </c>
      <c r="R1040" s="52">
        <f>IFERROR(VLOOKUP(L1040,INPUTS!$A$107:$B$120,2,0),0.0082)</f>
        <v>0.0079</v>
      </c>
      <c r="S1040" s="52">
        <f t="shared" si="1190"/>
        <v>58.302</v>
      </c>
      <c r="T1040" s="15">
        <f t="shared" si="1191"/>
        <v>21396.834</v>
      </c>
      <c r="U1040" s="15">
        <f>T1040/INPUTS!$B$7*1000</f>
        <v>26746042.5</v>
      </c>
      <c r="V1040" s="15">
        <f>T1040*INPUTS!$B$6</f>
        <v>67613.99544</v>
      </c>
      <c r="W1040" s="54" t="s">
        <v>521</v>
      </c>
      <c r="X1040" s="54" t="s">
        <v>396</v>
      </c>
      <c r="Y1040" s="67">
        <f>IFERROR(VLOOKUP(E1040,INPUTS!$A$44:$B$103,2,0),0)</f>
        <v>0</v>
      </c>
      <c r="Z1040" s="15">
        <f t="shared" si="1216"/>
        <v>0</v>
      </c>
      <c r="AA1040" s="20">
        <f>IFERROR(VLOOKUP(E1040,INPUTS!$A$44:$C$103,3,0),SCENARIOS!$J$24)</f>
        <v>0.05</v>
      </c>
      <c r="AB1040" s="15">
        <f t="shared" ref="AB1040:AF1040" si="1234">$T1040*AA1040*(1+$Q1040)^AB$2</f>
        <v>1301.62600941355</v>
      </c>
      <c r="AC1040" s="20">
        <f>IFERROR(VLOOKUP($E1040,INPUTS!$A$44:$G$103,4,0),SCENARIOS!$K$24)</f>
        <v>0.1</v>
      </c>
      <c r="AD1040" s="15">
        <f t="shared" si="1234"/>
        <v>3167.25412438465</v>
      </c>
      <c r="AE1040" s="20">
        <f>IFERROR(VLOOKUP($E1040,INPUTS!$A$44:$G$103,5,0),SCENARIOS!$L$24)</f>
        <v>0.2</v>
      </c>
      <c r="AF1040" s="15">
        <f t="shared" si="1234"/>
        <v>7706.89784614192</v>
      </c>
      <c r="AG1040" s="20">
        <f>IFERROR(VLOOKUP($E1040,INPUTS!$A$44:$G$103,6,0),SCENARIOS!$M$24)</f>
        <v>0.3</v>
      </c>
      <c r="AH1040" s="15">
        <f t="shared" si="1218"/>
        <v>14064.9294495133</v>
      </c>
      <c r="AI1040" s="20">
        <f>IFERROR(VLOOKUP($E1040,INPUTS!$A$44:$G$103,7,0),SCENARIOS!$N$24)</f>
        <v>0.4</v>
      </c>
      <c r="AJ1040" s="15">
        <f t="shared" si="1219"/>
        <v>22816.1829824022</v>
      </c>
      <c r="AL1040" t="str">
        <f t="shared" si="1222"/>
        <v>Y</v>
      </c>
      <c r="AM1040" s="21">
        <f t="shared" si="1223"/>
        <v>57040.4574560054</v>
      </c>
    </row>
    <row r="1041" ht="15" customHeight="1" spans="1:39">
      <c r="A1041" s="24" t="s">
        <v>2058</v>
      </c>
      <c r="B1041" s="52" t="s">
        <v>434</v>
      </c>
      <c r="C1041" s="52" t="s">
        <v>435</v>
      </c>
      <c r="D1041" s="52" t="s">
        <v>929</v>
      </c>
      <c r="E1041" s="10" t="s">
        <v>264</v>
      </c>
      <c r="F1041" s="52" t="s">
        <v>436</v>
      </c>
      <c r="G1041" s="52" t="s">
        <v>173</v>
      </c>
      <c r="H1041" s="52" t="s">
        <v>242</v>
      </c>
      <c r="I1041" s="52" t="s">
        <v>421</v>
      </c>
      <c r="J1041" s="52" t="s">
        <v>173</v>
      </c>
      <c r="K1041" s="52" t="s">
        <v>931</v>
      </c>
      <c r="L1041" s="53" t="s">
        <v>288</v>
      </c>
      <c r="M1041" s="13">
        <v>917</v>
      </c>
      <c r="N1041" s="14">
        <f t="shared" si="1220"/>
        <v>2.51232876712329</v>
      </c>
      <c r="O1041" s="15">
        <v>6290</v>
      </c>
      <c r="P1041" s="15">
        <f t="shared" si="1189"/>
        <v>5767930</v>
      </c>
      <c r="Q1041" s="16">
        <f>IFERROR(VLOOKUP(G1041,SCENARIOS!$A$13:$E$18,3,0),0.025)</f>
        <v>0.04</v>
      </c>
      <c r="R1041" s="52">
        <f>IFERROR(VLOOKUP(L1041,INPUTS!$A$107:$B$120,2,0),0.0082)</f>
        <v>0.0085</v>
      </c>
      <c r="S1041" s="52">
        <f t="shared" si="1190"/>
        <v>53.465</v>
      </c>
      <c r="T1041" s="15">
        <f t="shared" si="1191"/>
        <v>49027.405</v>
      </c>
      <c r="U1041" s="15">
        <f>T1041/INPUTS!$B$7*1000</f>
        <v>61284256.25</v>
      </c>
      <c r="V1041" s="15">
        <f>T1041*INPUTS!$B$6</f>
        <v>154926.5998</v>
      </c>
      <c r="W1041" s="54" t="s">
        <v>396</v>
      </c>
      <c r="X1041" s="54" t="s">
        <v>396</v>
      </c>
      <c r="Y1041" s="67">
        <f>IFERROR(VLOOKUP(E1041,INPUTS!$A$44:$B$103,2,0),0)</f>
        <v>0</v>
      </c>
      <c r="Z1041" s="15">
        <f t="shared" si="1216"/>
        <v>0</v>
      </c>
      <c r="AA1041" s="20">
        <f>IFERROR(VLOOKUP(E1041,INPUTS!$A$44:$C$103,3,0),SCENARIOS!$J$24)</f>
        <v>0.05</v>
      </c>
      <c r="AB1041" s="15">
        <f t="shared" ref="AB1041:AF1041" si="1235">$T1041*AA1041*(1+$Q1041)^AB$2</f>
        <v>2982.46672951951</v>
      </c>
      <c r="AC1041" s="20">
        <f>IFERROR(VLOOKUP($E1041,INPUTS!$A$44:$G$103,4,0),SCENARIOS!$K$24)</f>
        <v>0.1</v>
      </c>
      <c r="AD1041" s="15">
        <f t="shared" si="1235"/>
        <v>7257.25360556271</v>
      </c>
      <c r="AE1041" s="20">
        <f>IFERROR(VLOOKUP($E1041,INPUTS!$A$44:$G$103,5,0),SCENARIOS!$L$24)</f>
        <v>0.2</v>
      </c>
      <c r="AF1041" s="15">
        <f t="shared" si="1235"/>
        <v>17659.1173253215</v>
      </c>
      <c r="AG1041" s="20">
        <f>IFERROR(VLOOKUP($E1041,INPUTS!$A$44:$G$103,6,0),SCENARIOS!$M$24)</f>
        <v>0.3</v>
      </c>
      <c r="AH1041" s="15">
        <f t="shared" si="1218"/>
        <v>32227.5245215117</v>
      </c>
      <c r="AI1041" s="20">
        <f>IFERROR(VLOOKUP($E1041,INPUTS!$A$44:$G$103,7,0),SCENARIOS!$N$24)</f>
        <v>0.4</v>
      </c>
      <c r="AJ1041" s="15">
        <f t="shared" si="1219"/>
        <v>52279.6149950193</v>
      </c>
      <c r="AL1041" t="str">
        <f t="shared" si="1222"/>
        <v>Y</v>
      </c>
      <c r="AM1041" s="21">
        <f t="shared" si="1223"/>
        <v>130699.037487548</v>
      </c>
    </row>
    <row r="1042" ht="15" customHeight="1" spans="1:39">
      <c r="A1042" s="6" t="s">
        <v>2059</v>
      </c>
      <c r="B1042" s="52" t="s">
        <v>434</v>
      </c>
      <c r="C1042" s="52" t="s">
        <v>435</v>
      </c>
      <c r="D1042" s="52" t="s">
        <v>929</v>
      </c>
      <c r="E1042" s="10" t="s">
        <v>264</v>
      </c>
      <c r="F1042" s="52" t="s">
        <v>436</v>
      </c>
      <c r="G1042" s="52" t="s">
        <v>173</v>
      </c>
      <c r="H1042" s="52" t="s">
        <v>545</v>
      </c>
      <c r="I1042" s="52" t="s">
        <v>544</v>
      </c>
      <c r="J1042" s="52" t="s">
        <v>173</v>
      </c>
      <c r="K1042" s="52" t="s">
        <v>931</v>
      </c>
      <c r="L1042" s="53" t="s">
        <v>288</v>
      </c>
      <c r="M1042" s="13">
        <v>367</v>
      </c>
      <c r="N1042" s="14">
        <f t="shared" si="1220"/>
        <v>1.00547945205479</v>
      </c>
      <c r="O1042" s="15">
        <v>7560</v>
      </c>
      <c r="P1042" s="15">
        <f t="shared" si="1189"/>
        <v>2774520</v>
      </c>
      <c r="Q1042" s="16">
        <f>IFERROR(VLOOKUP(G1042,SCENARIOS!$A$13:$E$18,3,0),0.025)</f>
        <v>0.04</v>
      </c>
      <c r="R1042" s="52">
        <f>IFERROR(VLOOKUP(L1042,INPUTS!$A$107:$B$120,2,0),0.0082)</f>
        <v>0.0085</v>
      </c>
      <c r="S1042" s="52">
        <f t="shared" si="1190"/>
        <v>64.26</v>
      </c>
      <c r="T1042" s="15">
        <f t="shared" si="1191"/>
        <v>23583.42</v>
      </c>
      <c r="U1042" s="15">
        <f>T1042/INPUTS!$B$7*1000</f>
        <v>29479275</v>
      </c>
      <c r="V1042" s="15">
        <f>T1042*INPUTS!$B$6</f>
        <v>74523.6072</v>
      </c>
      <c r="W1042" s="54" t="s">
        <v>396</v>
      </c>
      <c r="X1042" s="54" t="s">
        <v>396</v>
      </c>
      <c r="Y1042" s="67">
        <f>IFERROR(VLOOKUP(E1042,INPUTS!$A$44:$B$103,2,0),0)</f>
        <v>0</v>
      </c>
      <c r="Z1042" s="15">
        <f t="shared" si="1216"/>
        <v>0</v>
      </c>
      <c r="AA1042" s="20">
        <f>IFERROR(VLOOKUP(E1042,INPUTS!$A$44:$C$103,3,0),SCENARIOS!$J$24)</f>
        <v>0.05</v>
      </c>
      <c r="AB1042" s="15">
        <f t="shared" ref="AB1042:AF1042" si="1236">$T1042*AA1042*(1+$Q1042)^AB$2</f>
        <v>1434.64181957591</v>
      </c>
      <c r="AC1042" s="20">
        <f>IFERROR(VLOOKUP($E1042,INPUTS!$A$44:$G$103,4,0),SCENARIOS!$K$24)</f>
        <v>0.1</v>
      </c>
      <c r="AD1042" s="15">
        <f t="shared" si="1236"/>
        <v>3490.9222673829</v>
      </c>
      <c r="AE1042" s="20">
        <f>IFERROR(VLOOKUP($E1042,INPUTS!$A$44:$G$103,5,0),SCENARIOS!$L$24)</f>
        <v>0.2</v>
      </c>
      <c r="AF1042" s="15">
        <f t="shared" si="1236"/>
        <v>8494.48141732839</v>
      </c>
      <c r="AG1042" s="20">
        <f>IFERROR(VLOOKUP($E1042,INPUTS!$A$44:$G$103,6,0),SCENARIOS!$M$24)</f>
        <v>0.3</v>
      </c>
      <c r="AH1042" s="15">
        <f t="shared" si="1218"/>
        <v>15502.2532061632</v>
      </c>
      <c r="AI1042" s="20">
        <f>IFERROR(VLOOKUP($E1042,INPUTS!$A$44:$G$103,7,0),SCENARIOS!$N$24)</f>
        <v>0.4</v>
      </c>
      <c r="AJ1042" s="15">
        <f t="shared" si="1219"/>
        <v>25147.8151426909</v>
      </c>
      <c r="AL1042" t="str">
        <f t="shared" si="1222"/>
        <v>Y</v>
      </c>
      <c r="AM1042" s="21">
        <f t="shared" si="1223"/>
        <v>62869.5378567271</v>
      </c>
    </row>
    <row r="1043" ht="15" customHeight="1" spans="1:39">
      <c r="A1043" s="24" t="s">
        <v>2060</v>
      </c>
      <c r="B1043" s="52" t="s">
        <v>434</v>
      </c>
      <c r="C1043" s="52" t="s">
        <v>435</v>
      </c>
      <c r="D1043" s="52" t="s">
        <v>929</v>
      </c>
      <c r="E1043" s="10" t="s">
        <v>264</v>
      </c>
      <c r="F1043" s="52" t="s">
        <v>436</v>
      </c>
      <c r="G1043" s="52" t="s">
        <v>173</v>
      </c>
      <c r="H1043" s="52" t="s">
        <v>440</v>
      </c>
      <c r="I1043" s="52" t="s">
        <v>439</v>
      </c>
      <c r="J1043" s="52" t="s">
        <v>177</v>
      </c>
      <c r="K1043" s="52" t="s">
        <v>931</v>
      </c>
      <c r="L1043" s="53" t="s">
        <v>297</v>
      </c>
      <c r="M1043" s="13">
        <v>367</v>
      </c>
      <c r="N1043" s="14">
        <f t="shared" si="1220"/>
        <v>1.00547945205479</v>
      </c>
      <c r="O1043" s="15">
        <v>12050</v>
      </c>
      <c r="P1043" s="15">
        <f t="shared" si="1189"/>
        <v>4422350</v>
      </c>
      <c r="Q1043" s="16">
        <f>IFERROR(VLOOKUP(G1043,SCENARIOS!$A$13:$E$18,3,0),0.025)</f>
        <v>0.04</v>
      </c>
      <c r="R1043" s="52">
        <f>IFERROR(VLOOKUP(L1043,INPUTS!$A$107:$B$120,2,0),0.0082)</f>
        <v>0.0105</v>
      </c>
      <c r="S1043" s="52">
        <f t="shared" si="1190"/>
        <v>126.525</v>
      </c>
      <c r="T1043" s="15">
        <f t="shared" si="1191"/>
        <v>46434.675</v>
      </c>
      <c r="U1043" s="15">
        <f>T1043/INPUTS!$B$7*1000</f>
        <v>58043343.75</v>
      </c>
      <c r="V1043" s="15">
        <f>T1043*INPUTS!$B$6</f>
        <v>146733.573</v>
      </c>
      <c r="W1043" s="54" t="s">
        <v>396</v>
      </c>
      <c r="X1043" s="54" t="s">
        <v>396</v>
      </c>
      <c r="Y1043" s="67">
        <f>IFERROR(VLOOKUP(E1043,INPUTS!$A$44:$B$103,2,0),0)</f>
        <v>0</v>
      </c>
      <c r="Z1043" s="15">
        <f t="shared" si="1216"/>
        <v>0</v>
      </c>
      <c r="AA1043" s="20">
        <f>IFERROR(VLOOKUP(E1043,INPUTS!$A$44:$C$103,3,0),SCENARIOS!$J$24)</f>
        <v>0.05</v>
      </c>
      <c r="AB1043" s="15">
        <f t="shared" ref="AB1043:AF1043" si="1237">$T1043*AA1043*(1+$Q1043)^AB$2</f>
        <v>2824.74410553754</v>
      </c>
      <c r="AC1043" s="20">
        <f>IFERROR(VLOOKUP($E1043,INPUTS!$A$44:$G$103,4,0),SCENARIOS!$K$24)</f>
        <v>0.1</v>
      </c>
      <c r="AD1043" s="15">
        <f t="shared" si="1237"/>
        <v>6873.46622907907</v>
      </c>
      <c r="AE1043" s="20">
        <f>IFERROR(VLOOKUP($E1043,INPUTS!$A$44:$G$103,5,0),SCENARIOS!$L$24)</f>
        <v>0.2</v>
      </c>
      <c r="AF1043" s="15">
        <f t="shared" si="1237"/>
        <v>16725.2452743149</v>
      </c>
      <c r="AG1043" s="20">
        <f>IFERROR(VLOOKUP($E1043,INPUTS!$A$44:$G$103,6,0),SCENARIOS!$M$24)</f>
        <v>0.3</v>
      </c>
      <c r="AH1043" s="15">
        <f t="shared" si="1218"/>
        <v>30523.2273095206</v>
      </c>
      <c r="AI1043" s="20">
        <f>IFERROR(VLOOKUP($E1043,INPUTS!$A$44:$G$103,7,0),SCENARIOS!$N$24)</f>
        <v>0.4</v>
      </c>
      <c r="AJ1043" s="15">
        <f t="shared" si="1219"/>
        <v>49514.8974623243</v>
      </c>
      <c r="AL1043" t="str">
        <f t="shared" si="1222"/>
        <v>Y</v>
      </c>
      <c r="AM1043" s="21">
        <f t="shared" si="1223"/>
        <v>123787.243655811</v>
      </c>
    </row>
    <row r="1044" ht="15" customHeight="1" spans="1:39">
      <c r="A1044" s="6" t="s">
        <v>2061</v>
      </c>
      <c r="B1044" s="52" t="s">
        <v>434</v>
      </c>
      <c r="C1044" s="52" t="s">
        <v>435</v>
      </c>
      <c r="D1044" s="52" t="s">
        <v>929</v>
      </c>
      <c r="E1044" s="10" t="s">
        <v>264</v>
      </c>
      <c r="F1044" s="52" t="s">
        <v>436</v>
      </c>
      <c r="G1044" s="52" t="s">
        <v>173</v>
      </c>
      <c r="H1044" s="52" t="s">
        <v>448</v>
      </c>
      <c r="I1044" s="52" t="s">
        <v>447</v>
      </c>
      <c r="J1044" s="52" t="s">
        <v>177</v>
      </c>
      <c r="K1044" s="52" t="s">
        <v>931</v>
      </c>
      <c r="L1044" s="53" t="s">
        <v>291</v>
      </c>
      <c r="M1044" s="13">
        <v>367</v>
      </c>
      <c r="N1044" s="14">
        <f t="shared" si="1220"/>
        <v>1.00547945205479</v>
      </c>
      <c r="O1044" s="15">
        <v>12140</v>
      </c>
      <c r="P1044" s="15">
        <f t="shared" si="1189"/>
        <v>4455380</v>
      </c>
      <c r="Q1044" s="16">
        <f>IFERROR(VLOOKUP(G1044,SCENARIOS!$A$13:$E$18,3,0),0.025)</f>
        <v>0.04</v>
      </c>
      <c r="R1044" s="52">
        <f>IFERROR(VLOOKUP(L1044,INPUTS!$A$107:$B$120,2,0),0.0082)</f>
        <v>0.0079</v>
      </c>
      <c r="S1044" s="52">
        <f t="shared" si="1190"/>
        <v>95.906</v>
      </c>
      <c r="T1044" s="15">
        <f t="shared" si="1191"/>
        <v>35197.502</v>
      </c>
      <c r="U1044" s="15">
        <f>T1044/INPUTS!$B$7*1000</f>
        <v>43996877.5</v>
      </c>
      <c r="V1044" s="15">
        <f>T1044*INPUTS!$B$6</f>
        <v>111224.10632</v>
      </c>
      <c r="W1044" s="54" t="s">
        <v>396</v>
      </c>
      <c r="X1044" s="54" t="s">
        <v>396</v>
      </c>
      <c r="Y1044" s="67">
        <f>IFERROR(VLOOKUP(E1044,INPUTS!$A$44:$B$103,2,0),0)</f>
        <v>0</v>
      </c>
      <c r="Z1044" s="15">
        <f t="shared" si="1216"/>
        <v>0</v>
      </c>
      <c r="AA1044" s="20">
        <f>IFERROR(VLOOKUP(E1044,INPUTS!$A$44:$C$103,3,0),SCENARIOS!$J$24)</f>
        <v>0.05</v>
      </c>
      <c r="AB1044" s="15">
        <f t="shared" ref="AB1044:AF1044" si="1238">$T1044*AA1044*(1+$Q1044)^AB$2</f>
        <v>2141.15714827649</v>
      </c>
      <c r="AC1044" s="20">
        <f>IFERROR(VLOOKUP($E1044,INPUTS!$A$44:$G$103,4,0),SCENARIOS!$K$24)</f>
        <v>0.1</v>
      </c>
      <c r="AD1044" s="15">
        <f t="shared" si="1238"/>
        <v>5210.0901178902</v>
      </c>
      <c r="AE1044" s="20">
        <f>IFERROR(VLOOKUP($E1044,INPUTS!$A$44:$G$103,5,0),SCENARIOS!$L$24)</f>
        <v>0.2</v>
      </c>
      <c r="AF1044" s="15">
        <f t="shared" si="1238"/>
        <v>12677.7425273933</v>
      </c>
      <c r="AG1044" s="20">
        <f>IFERROR(VLOOKUP($E1044,INPUTS!$A$44:$G$103,6,0),SCENARIOS!$M$24)</f>
        <v>0.3</v>
      </c>
      <c r="AH1044" s="15">
        <f t="shared" si="1218"/>
        <v>23136.6183627495</v>
      </c>
      <c r="AI1044" s="20">
        <f>IFERROR(VLOOKUP($E1044,INPUTS!$A$44:$G$103,7,0),SCENARIOS!$N$24)</f>
        <v>0.4</v>
      </c>
      <c r="AJ1044" s="15">
        <f t="shared" si="1219"/>
        <v>37532.3118436805</v>
      </c>
      <c r="AL1044" t="str">
        <f t="shared" si="1222"/>
        <v>Y</v>
      </c>
      <c r="AM1044" s="21">
        <f t="shared" si="1223"/>
        <v>93830.7796092012</v>
      </c>
    </row>
    <row r="1045" ht="15" customHeight="1" spans="1:39">
      <c r="A1045" s="24" t="s">
        <v>2062</v>
      </c>
      <c r="B1045" s="52" t="s">
        <v>434</v>
      </c>
      <c r="C1045" s="52" t="s">
        <v>435</v>
      </c>
      <c r="D1045" s="52" t="s">
        <v>929</v>
      </c>
      <c r="E1045" s="10" t="s">
        <v>267</v>
      </c>
      <c r="F1045" s="52" t="s">
        <v>436</v>
      </c>
      <c r="G1045" s="52" t="s">
        <v>173</v>
      </c>
      <c r="H1045" s="52" t="s">
        <v>248</v>
      </c>
      <c r="I1045" s="52" t="s">
        <v>930</v>
      </c>
      <c r="J1045" s="52" t="s">
        <v>169</v>
      </c>
      <c r="K1045" s="52" t="s">
        <v>931</v>
      </c>
      <c r="L1045" s="53" t="s">
        <v>291</v>
      </c>
      <c r="M1045" s="13">
        <v>367</v>
      </c>
      <c r="N1045" s="14">
        <f t="shared" si="1220"/>
        <v>1.00547945205479</v>
      </c>
      <c r="O1045" s="15">
        <v>12750</v>
      </c>
      <c r="P1045" s="15">
        <f t="shared" si="1189"/>
        <v>4679250</v>
      </c>
      <c r="Q1045" s="16">
        <f>IFERROR(VLOOKUP(G1045,SCENARIOS!$A$13:$E$18,3,0),0.025)</f>
        <v>0.04</v>
      </c>
      <c r="R1045" s="52">
        <f>IFERROR(VLOOKUP(L1045,INPUTS!$A$107:$B$120,2,0),0.0082)</f>
        <v>0.0079</v>
      </c>
      <c r="S1045" s="52">
        <f t="shared" si="1190"/>
        <v>100.725</v>
      </c>
      <c r="T1045" s="15">
        <f t="shared" si="1191"/>
        <v>36966.075</v>
      </c>
      <c r="U1045" s="15">
        <f>T1045/INPUTS!$B$7*1000</f>
        <v>46207593.75</v>
      </c>
      <c r="V1045" s="15">
        <f>T1045*INPUTS!$B$6</f>
        <v>116812.797</v>
      </c>
      <c r="W1045" s="54" t="s">
        <v>396</v>
      </c>
      <c r="X1045" s="54" t="s">
        <v>396</v>
      </c>
      <c r="Y1045" s="67">
        <f>IFERROR(VLOOKUP(E1045,INPUTS!$A$44:$B$103,2,0),0)</f>
        <v>0</v>
      </c>
      <c r="Z1045" s="15">
        <f t="shared" si="1216"/>
        <v>0</v>
      </c>
      <c r="AA1045" s="20">
        <f>IFERROR(VLOOKUP(E1045,INPUTS!$A$44:$C$103,3,0),SCENARIOS!$J$24)</f>
        <v>0.05</v>
      </c>
      <c r="AB1045" s="15">
        <f t="shared" ref="AB1045:AF1045" si="1239">$T1045*AA1045*(1+$Q1045)^AB$2</f>
        <v>2248.7441219543</v>
      </c>
      <c r="AC1045" s="20">
        <f>IFERROR(VLOOKUP($E1045,INPUTS!$A$44:$G$103,4,0),SCENARIOS!$K$24)</f>
        <v>0.1</v>
      </c>
      <c r="AD1045" s="15">
        <f t="shared" si="1239"/>
        <v>5471.88212546129</v>
      </c>
      <c r="AE1045" s="20">
        <f>IFERROR(VLOOKUP($E1045,INPUTS!$A$44:$G$103,5,0),SCENARIOS!$L$24)</f>
        <v>0.2</v>
      </c>
      <c r="AF1045" s="15">
        <f t="shared" si="1239"/>
        <v>13314.7625390663</v>
      </c>
      <c r="AG1045" s="20">
        <f>IFERROR(VLOOKUP($E1045,INPUTS!$A$44:$G$103,6,0),SCENARIOS!$M$24)</f>
        <v>0.3</v>
      </c>
      <c r="AH1045" s="15">
        <f t="shared" si="1218"/>
        <v>24299.1667318828</v>
      </c>
      <c r="AI1045" s="20">
        <f>IFERROR(VLOOKUP($E1045,INPUTS!$A$44:$G$103,7,0),SCENARIOS!$N$24)</f>
        <v>0.4</v>
      </c>
      <c r="AJ1045" s="15">
        <f t="shared" si="1219"/>
        <v>39418.2023069956</v>
      </c>
      <c r="AL1045" t="str">
        <f t="shared" si="1222"/>
        <v>N</v>
      </c>
      <c r="AM1045" s="21">
        <f t="shared" si="1223"/>
        <v>98545.505767489</v>
      </c>
    </row>
    <row r="1046" ht="15" customHeight="1" spans="1:39">
      <c r="A1046" s="6" t="s">
        <v>2063</v>
      </c>
      <c r="B1046" s="52" t="s">
        <v>434</v>
      </c>
      <c r="C1046" s="52" t="s">
        <v>435</v>
      </c>
      <c r="D1046" s="52" t="s">
        <v>929</v>
      </c>
      <c r="E1046" s="10" t="s">
        <v>267</v>
      </c>
      <c r="F1046" s="52" t="s">
        <v>436</v>
      </c>
      <c r="G1046" s="52" t="s">
        <v>173</v>
      </c>
      <c r="H1046" s="52" t="s">
        <v>224</v>
      </c>
      <c r="I1046" s="52" t="s">
        <v>938</v>
      </c>
      <c r="J1046" s="52" t="s">
        <v>165</v>
      </c>
      <c r="K1046" s="52" t="s">
        <v>931</v>
      </c>
      <c r="L1046" s="53" t="s">
        <v>297</v>
      </c>
      <c r="M1046" s="13">
        <v>367</v>
      </c>
      <c r="N1046" s="14">
        <f t="shared" si="1220"/>
        <v>1.00547945205479</v>
      </c>
      <c r="O1046" s="15">
        <v>16900</v>
      </c>
      <c r="P1046" s="15">
        <f t="shared" si="1189"/>
        <v>6202300</v>
      </c>
      <c r="Q1046" s="16">
        <f>IFERROR(VLOOKUP(G1046,SCENARIOS!$A$13:$E$18,3,0),0.025)</f>
        <v>0.04</v>
      </c>
      <c r="R1046" s="52">
        <f>IFERROR(VLOOKUP(L1046,INPUTS!$A$107:$B$120,2,0),0.0082)</f>
        <v>0.0105</v>
      </c>
      <c r="S1046" s="52">
        <f t="shared" si="1190"/>
        <v>177.45</v>
      </c>
      <c r="T1046" s="15">
        <f t="shared" si="1191"/>
        <v>65124.15</v>
      </c>
      <c r="U1046" s="15">
        <f>T1046/INPUTS!$B$7*1000</f>
        <v>81405187.5</v>
      </c>
      <c r="V1046" s="15">
        <f>T1046*INPUTS!$B$6</f>
        <v>205792.314</v>
      </c>
      <c r="W1046" s="54" t="s">
        <v>396</v>
      </c>
      <c r="X1046" s="54" t="s">
        <v>396</v>
      </c>
      <c r="Y1046" s="67">
        <f>IFERROR(VLOOKUP(E1046,INPUTS!$A$44:$B$103,2,0),0)</f>
        <v>0</v>
      </c>
      <c r="Z1046" s="15">
        <f t="shared" si="1216"/>
        <v>0</v>
      </c>
      <c r="AA1046" s="20">
        <f>IFERROR(VLOOKUP(E1046,INPUTS!$A$44:$C$103,3,0),SCENARIOS!$J$24)</f>
        <v>0.05</v>
      </c>
      <c r="AB1046" s="15">
        <f t="shared" ref="AB1046:AF1046" si="1240">$T1046*AA1046*(1+$Q1046)^AB$2</f>
        <v>3961.67430569165</v>
      </c>
      <c r="AC1046" s="20">
        <f>IFERROR(VLOOKUP($E1046,INPUTS!$A$44:$G$103,4,0),SCENARIOS!$K$24)</f>
        <v>0.1</v>
      </c>
      <c r="AD1046" s="15">
        <f t="shared" si="1240"/>
        <v>9639.9650847665</v>
      </c>
      <c r="AE1046" s="20">
        <f>IFERROR(VLOOKUP($E1046,INPUTS!$A$44:$G$103,5,0),SCENARIOS!$L$24)</f>
        <v>0.2</v>
      </c>
      <c r="AF1046" s="15">
        <f t="shared" si="1240"/>
        <v>23456.9829988317</v>
      </c>
      <c r="AG1046" s="20">
        <f>IFERROR(VLOOKUP($E1046,INPUTS!$A$44:$G$103,6,0),SCENARIOS!$M$24)</f>
        <v>0.3</v>
      </c>
      <c r="AH1046" s="15">
        <f t="shared" si="1218"/>
        <v>42808.509670614</v>
      </c>
      <c r="AI1046" s="20">
        <f>IFERROR(VLOOKUP($E1046,INPUTS!$A$44:$G$103,7,0),SCENARIOS!$N$24)</f>
        <v>0.4</v>
      </c>
      <c r="AJ1046" s="15">
        <f t="shared" si="1219"/>
        <v>69444.1300508947</v>
      </c>
      <c r="AL1046" t="str">
        <f t="shared" si="1222"/>
        <v>N</v>
      </c>
      <c r="AM1046" s="21">
        <f t="shared" si="1223"/>
        <v>173610.325127237</v>
      </c>
    </row>
    <row r="1047" ht="15" customHeight="1" spans="1:39">
      <c r="A1047" s="24" t="s">
        <v>2064</v>
      </c>
      <c r="B1047" s="52" t="s">
        <v>434</v>
      </c>
      <c r="C1047" s="52" t="s">
        <v>435</v>
      </c>
      <c r="D1047" s="52" t="s">
        <v>929</v>
      </c>
      <c r="E1047" s="10" t="s">
        <v>267</v>
      </c>
      <c r="F1047" s="52" t="s">
        <v>436</v>
      </c>
      <c r="G1047" s="52" t="s">
        <v>173</v>
      </c>
      <c r="H1047" s="52" t="s">
        <v>242</v>
      </c>
      <c r="I1047" s="52" t="s">
        <v>421</v>
      </c>
      <c r="J1047" s="52" t="s">
        <v>173</v>
      </c>
      <c r="K1047" s="52" t="s">
        <v>931</v>
      </c>
      <c r="L1047" s="53" t="s">
        <v>288</v>
      </c>
      <c r="M1047" s="13">
        <v>550</v>
      </c>
      <c r="N1047" s="14">
        <f t="shared" si="1220"/>
        <v>1.50684931506849</v>
      </c>
      <c r="O1047" s="15">
        <v>6020</v>
      </c>
      <c r="P1047" s="15">
        <f t="shared" si="1189"/>
        <v>3311000</v>
      </c>
      <c r="Q1047" s="16">
        <f>IFERROR(VLOOKUP(G1047,SCENARIOS!$A$13:$E$18,3,0),0.025)</f>
        <v>0.04</v>
      </c>
      <c r="R1047" s="52">
        <f>IFERROR(VLOOKUP(L1047,INPUTS!$A$107:$B$120,2,0),0.0082)</f>
        <v>0.0085</v>
      </c>
      <c r="S1047" s="52">
        <f t="shared" si="1190"/>
        <v>51.17</v>
      </c>
      <c r="T1047" s="15">
        <f t="shared" si="1191"/>
        <v>28143.5</v>
      </c>
      <c r="U1047" s="15">
        <f>T1047/INPUTS!$B$7*1000</f>
        <v>35179375</v>
      </c>
      <c r="V1047" s="15">
        <f>T1047*INPUTS!$B$6</f>
        <v>88933.46</v>
      </c>
      <c r="W1047" s="54" t="s">
        <v>396</v>
      </c>
      <c r="X1047" s="54" t="s">
        <v>396</v>
      </c>
      <c r="Y1047" s="67">
        <f>IFERROR(VLOOKUP(E1047,INPUTS!$A$44:$B$103,2,0),0)</f>
        <v>0</v>
      </c>
      <c r="Z1047" s="15">
        <f t="shared" si="1216"/>
        <v>0</v>
      </c>
      <c r="AA1047" s="20">
        <f>IFERROR(VLOOKUP(E1047,INPUTS!$A$44:$C$103,3,0),SCENARIOS!$J$24)</f>
        <v>0.05</v>
      </c>
      <c r="AB1047" s="15">
        <f t="shared" ref="AB1047:AF1047" si="1241">$T1047*AA1047*(1+$Q1047)^AB$2</f>
        <v>1712.04354793472</v>
      </c>
      <c r="AC1047" s="20">
        <f>IFERROR(VLOOKUP($E1047,INPUTS!$A$44:$G$103,4,0),SCENARIOS!$K$24)</f>
        <v>0.1</v>
      </c>
      <c r="AD1047" s="15">
        <f t="shared" si="1241"/>
        <v>4165.92550325994</v>
      </c>
      <c r="AE1047" s="20">
        <f>IFERROR(VLOOKUP($E1047,INPUTS!$A$44:$G$103,5,0),SCENARIOS!$L$24)</f>
        <v>0.2</v>
      </c>
      <c r="AF1047" s="15">
        <f t="shared" si="1241"/>
        <v>10136.9707094468</v>
      </c>
      <c r="AG1047" s="20">
        <f>IFERROR(VLOOKUP($E1047,INPUTS!$A$44:$G$103,6,0),SCENARIOS!$M$24)</f>
        <v>0.3</v>
      </c>
      <c r="AH1047" s="15">
        <f t="shared" si="1218"/>
        <v>18499.7622527883</v>
      </c>
      <c r="AI1047" s="20">
        <f>IFERROR(VLOOKUP($E1047,INPUTS!$A$44:$G$103,7,0),SCENARIOS!$N$24)</f>
        <v>0.4</v>
      </c>
      <c r="AJ1047" s="15">
        <f t="shared" si="1219"/>
        <v>30010.3859180865</v>
      </c>
      <c r="AL1047" t="str">
        <f t="shared" si="1222"/>
        <v>Y</v>
      </c>
      <c r="AM1047" s="21">
        <f t="shared" si="1223"/>
        <v>75025.9647952163</v>
      </c>
    </row>
    <row r="1048" ht="15" customHeight="1" spans="1:39">
      <c r="A1048" s="6" t="s">
        <v>2065</v>
      </c>
      <c r="B1048" s="52" t="s">
        <v>434</v>
      </c>
      <c r="C1048" s="52" t="s">
        <v>435</v>
      </c>
      <c r="D1048" s="52" t="s">
        <v>929</v>
      </c>
      <c r="E1048" s="10" t="s">
        <v>267</v>
      </c>
      <c r="F1048" s="52" t="s">
        <v>436</v>
      </c>
      <c r="G1048" s="52" t="s">
        <v>173</v>
      </c>
      <c r="H1048" s="52" t="s">
        <v>545</v>
      </c>
      <c r="I1048" s="52" t="s">
        <v>544</v>
      </c>
      <c r="J1048" s="52" t="s">
        <v>173</v>
      </c>
      <c r="K1048" s="52" t="s">
        <v>931</v>
      </c>
      <c r="L1048" s="53" t="s">
        <v>288</v>
      </c>
      <c r="M1048" s="13">
        <v>183</v>
      </c>
      <c r="N1048" s="14">
        <f t="shared" si="1220"/>
        <v>0.501369863013699</v>
      </c>
      <c r="O1048" s="15">
        <v>7570</v>
      </c>
      <c r="P1048" s="15">
        <f t="shared" si="1189"/>
        <v>1385310</v>
      </c>
      <c r="Q1048" s="16">
        <f>IFERROR(VLOOKUP(G1048,SCENARIOS!$A$13:$E$18,3,0),0.025)</f>
        <v>0.04</v>
      </c>
      <c r="R1048" s="52">
        <f>IFERROR(VLOOKUP(L1048,INPUTS!$A$107:$B$120,2,0),0.0082)</f>
        <v>0.0085</v>
      </c>
      <c r="S1048" s="52">
        <f t="shared" si="1190"/>
        <v>64.345</v>
      </c>
      <c r="T1048" s="15">
        <f t="shared" si="1191"/>
        <v>11775.135</v>
      </c>
      <c r="U1048" s="15">
        <f>T1048/INPUTS!$B$7*1000</f>
        <v>14718918.75</v>
      </c>
      <c r="V1048" s="15">
        <f>T1048*INPUTS!$B$6</f>
        <v>37209.4266</v>
      </c>
      <c r="W1048" s="54" t="s">
        <v>396</v>
      </c>
      <c r="X1048" s="54" t="s">
        <v>396</v>
      </c>
      <c r="Y1048" s="67">
        <f>IFERROR(VLOOKUP(E1048,INPUTS!$A$44:$B$103,2,0),0)</f>
        <v>0</v>
      </c>
      <c r="Z1048" s="15">
        <f t="shared" si="1216"/>
        <v>0</v>
      </c>
      <c r="AA1048" s="20">
        <f>IFERROR(VLOOKUP(E1048,INPUTS!$A$44:$C$103,3,0),SCENARIOS!$J$24)</f>
        <v>0.05</v>
      </c>
      <c r="AB1048" s="15">
        <f t="shared" ref="AB1048:AF1048" si="1242">$T1048*AA1048*(1+$Q1048)^AB$2</f>
        <v>716.312608695091</v>
      </c>
      <c r="AC1048" s="20">
        <f>IFERROR(VLOOKUP($E1048,INPUTS!$A$44:$G$103,4,0),SCENARIOS!$K$24)</f>
        <v>0.1</v>
      </c>
      <c r="AD1048" s="15">
        <f t="shared" si="1242"/>
        <v>1743.0076287892</v>
      </c>
      <c r="AE1048" s="20">
        <f>IFERROR(VLOOKUP($E1048,INPUTS!$A$44:$G$103,5,0),SCENARIOS!$L$24)</f>
        <v>0.2</v>
      </c>
      <c r="AF1048" s="15">
        <f t="shared" si="1242"/>
        <v>4241.27058094344</v>
      </c>
      <c r="AG1048" s="20">
        <f>IFERROR(VLOOKUP($E1048,INPUTS!$A$44:$G$103,6,0),SCENARIOS!$M$24)</f>
        <v>0.3</v>
      </c>
      <c r="AH1048" s="15">
        <f t="shared" si="1218"/>
        <v>7740.23124325285</v>
      </c>
      <c r="AI1048" s="20">
        <f>IFERROR(VLOOKUP($E1048,INPUTS!$A$44:$G$103,7,0),SCENARIOS!$N$24)</f>
        <v>0.4</v>
      </c>
      <c r="AJ1048" s="15">
        <f t="shared" si="1219"/>
        <v>12556.2330764677</v>
      </c>
      <c r="AL1048" t="str">
        <f t="shared" si="1222"/>
        <v>Y</v>
      </c>
      <c r="AM1048" s="21">
        <f t="shared" si="1223"/>
        <v>31390.5826911692</v>
      </c>
    </row>
    <row r="1049" ht="15" customHeight="1" spans="1:39">
      <c r="A1049" s="24" t="s">
        <v>2066</v>
      </c>
      <c r="B1049" s="52" t="s">
        <v>434</v>
      </c>
      <c r="C1049" s="52" t="s">
        <v>435</v>
      </c>
      <c r="D1049" s="52" t="s">
        <v>929</v>
      </c>
      <c r="E1049" s="10" t="s">
        <v>267</v>
      </c>
      <c r="F1049" s="52" t="s">
        <v>436</v>
      </c>
      <c r="G1049" s="52" t="s">
        <v>173</v>
      </c>
      <c r="H1049" s="52" t="s">
        <v>440</v>
      </c>
      <c r="I1049" s="52" t="s">
        <v>439</v>
      </c>
      <c r="J1049" s="52" t="s">
        <v>177</v>
      </c>
      <c r="K1049" s="52" t="s">
        <v>931</v>
      </c>
      <c r="L1049" s="53" t="s">
        <v>291</v>
      </c>
      <c r="M1049" s="13">
        <v>183</v>
      </c>
      <c r="N1049" s="14">
        <f t="shared" si="1220"/>
        <v>0.501369863013699</v>
      </c>
      <c r="O1049" s="15">
        <v>11640</v>
      </c>
      <c r="P1049" s="15">
        <f t="shared" si="1189"/>
        <v>2130120</v>
      </c>
      <c r="Q1049" s="16">
        <f>IFERROR(VLOOKUP(G1049,SCENARIOS!$A$13:$E$18,3,0),0.025)</f>
        <v>0.04</v>
      </c>
      <c r="R1049" s="52">
        <f>IFERROR(VLOOKUP(L1049,INPUTS!$A$107:$B$120,2,0),0.0082)</f>
        <v>0.0079</v>
      </c>
      <c r="S1049" s="52">
        <f t="shared" si="1190"/>
        <v>91.956</v>
      </c>
      <c r="T1049" s="15">
        <f t="shared" si="1191"/>
        <v>16827.948</v>
      </c>
      <c r="U1049" s="15">
        <f>T1049/INPUTS!$B$7*1000</f>
        <v>21034935</v>
      </c>
      <c r="V1049" s="15">
        <f>T1049*INPUTS!$B$6</f>
        <v>53176.31568</v>
      </c>
      <c r="W1049" s="54" t="s">
        <v>396</v>
      </c>
      <c r="X1049" s="54" t="s">
        <v>396</v>
      </c>
      <c r="Y1049" s="67">
        <f>IFERROR(VLOOKUP(E1049,INPUTS!$A$44:$B$103,2,0),0)</f>
        <v>0</v>
      </c>
      <c r="Z1049" s="15">
        <f t="shared" si="1216"/>
        <v>0</v>
      </c>
      <c r="AA1049" s="20">
        <f>IFERROR(VLOOKUP(E1049,INPUTS!$A$44:$C$103,3,0),SCENARIOS!$J$24)</f>
        <v>0.05</v>
      </c>
      <c r="AB1049" s="15">
        <f t="shared" ref="AB1049:AF1049" si="1243">$T1049*AA1049*(1+$Q1049)^AB$2</f>
        <v>1023.68858878181</v>
      </c>
      <c r="AC1049" s="20">
        <f>IFERROR(VLOOKUP($E1049,INPUTS!$A$44:$G$103,4,0),SCENARIOS!$K$24)</f>
        <v>0.1</v>
      </c>
      <c r="AD1049" s="15">
        <f t="shared" si="1243"/>
        <v>2490.94738539031</v>
      </c>
      <c r="AE1049" s="20">
        <f>IFERROR(VLOOKUP($E1049,INPUTS!$A$44:$G$103,5,0),SCENARIOS!$L$24)</f>
        <v>0.2</v>
      </c>
      <c r="AF1049" s="15">
        <f t="shared" si="1243"/>
        <v>6061.23673232162</v>
      </c>
      <c r="AG1049" s="20">
        <f>IFERROR(VLOOKUP($E1049,INPUTS!$A$44:$G$103,6,0),SCENARIOS!$M$24)</f>
        <v>0.3</v>
      </c>
      <c r="AH1049" s="15">
        <f t="shared" si="1218"/>
        <v>11061.6318937689</v>
      </c>
      <c r="AI1049" s="20">
        <f>IFERROR(VLOOKUP($E1049,INPUTS!$A$44:$G$103,7,0),SCENARIOS!$N$24)</f>
        <v>0.4</v>
      </c>
      <c r="AJ1049" s="15">
        <f t="shared" si="1219"/>
        <v>17944.2220651125</v>
      </c>
      <c r="AL1049" t="str">
        <f t="shared" si="1222"/>
        <v>Y</v>
      </c>
      <c r="AM1049" s="21">
        <f t="shared" si="1223"/>
        <v>44860.5551627811</v>
      </c>
    </row>
    <row r="1050" ht="15" customHeight="1" spans="1:39">
      <c r="A1050" s="6" t="s">
        <v>2067</v>
      </c>
      <c r="B1050" s="52" t="s">
        <v>434</v>
      </c>
      <c r="C1050" s="52" t="s">
        <v>435</v>
      </c>
      <c r="D1050" s="52" t="s">
        <v>929</v>
      </c>
      <c r="E1050" s="10" t="s">
        <v>267</v>
      </c>
      <c r="F1050" s="52" t="s">
        <v>436</v>
      </c>
      <c r="G1050" s="52" t="s">
        <v>173</v>
      </c>
      <c r="H1050" s="52" t="s">
        <v>234</v>
      </c>
      <c r="I1050" s="52" t="s">
        <v>424</v>
      </c>
      <c r="J1050" s="52" t="s">
        <v>173</v>
      </c>
      <c r="K1050" s="52" t="s">
        <v>931</v>
      </c>
      <c r="L1050" s="53" t="s">
        <v>291</v>
      </c>
      <c r="M1050" s="13">
        <v>183</v>
      </c>
      <c r="N1050" s="14">
        <f t="shared" si="1220"/>
        <v>0.501369863013699</v>
      </c>
      <c r="O1050" s="15">
        <v>8150</v>
      </c>
      <c r="P1050" s="15">
        <f t="shared" si="1189"/>
        <v>1491450</v>
      </c>
      <c r="Q1050" s="16">
        <f>IFERROR(VLOOKUP(G1050,SCENARIOS!$A$13:$E$18,3,0),0.025)</f>
        <v>0.04</v>
      </c>
      <c r="R1050" s="52">
        <f>IFERROR(VLOOKUP(L1050,INPUTS!$A$107:$B$120,2,0),0.0082)</f>
        <v>0.0079</v>
      </c>
      <c r="S1050" s="52">
        <f t="shared" si="1190"/>
        <v>64.385</v>
      </c>
      <c r="T1050" s="15">
        <f t="shared" si="1191"/>
        <v>11782.455</v>
      </c>
      <c r="U1050" s="15">
        <f>T1050/INPUTS!$B$7*1000</f>
        <v>14728068.75</v>
      </c>
      <c r="V1050" s="15">
        <f>T1050*INPUTS!$B$6</f>
        <v>37232.5578</v>
      </c>
      <c r="W1050" s="54" t="s">
        <v>396</v>
      </c>
      <c r="X1050" s="54" t="s">
        <v>396</v>
      </c>
      <c r="Y1050" s="67">
        <f>IFERROR(VLOOKUP(E1050,INPUTS!$A$44:$B$103,2,0),0)</f>
        <v>0</v>
      </c>
      <c r="Z1050" s="15">
        <f t="shared" si="1216"/>
        <v>0</v>
      </c>
      <c r="AA1050" s="20">
        <f>IFERROR(VLOOKUP(E1050,INPUTS!$A$44:$C$103,3,0),SCENARIOS!$J$24)</f>
        <v>0.05</v>
      </c>
      <c r="AB1050" s="15">
        <f t="shared" ref="AB1050:AF1050" si="1244">$T1050*AA1050*(1+$Q1050)^AB$2</f>
        <v>716.75790365737</v>
      </c>
      <c r="AC1050" s="20">
        <f>IFERROR(VLOOKUP($E1050,INPUTS!$A$44:$G$103,4,0),SCENARIOS!$K$24)</f>
        <v>0.1</v>
      </c>
      <c r="AD1050" s="15">
        <f t="shared" si="1244"/>
        <v>1744.09116760576</v>
      </c>
      <c r="AE1050" s="20">
        <f>IFERROR(VLOOKUP($E1050,INPUTS!$A$44:$G$103,5,0),SCENARIOS!$L$24)</f>
        <v>0.2</v>
      </c>
      <c r="AF1050" s="15">
        <f t="shared" si="1244"/>
        <v>4243.9071622355</v>
      </c>
      <c r="AG1050" s="20">
        <f>IFERROR(VLOOKUP($E1050,INPUTS!$A$44:$G$103,6,0),SCENARIOS!$M$24)</f>
        <v>0.3</v>
      </c>
      <c r="AH1050" s="15">
        <f t="shared" si="1218"/>
        <v>7745.04294967496</v>
      </c>
      <c r="AI1050" s="20">
        <f>IFERROR(VLOOKUP($E1050,INPUTS!$A$44:$G$103,7,0),SCENARIOS!$N$24)</f>
        <v>0.4</v>
      </c>
      <c r="AJ1050" s="15">
        <f t="shared" si="1219"/>
        <v>12564.0386452463</v>
      </c>
      <c r="AL1050" t="str">
        <f t="shared" si="1222"/>
        <v>N</v>
      </c>
      <c r="AM1050" s="21">
        <f t="shared" si="1223"/>
        <v>31410.0966131157</v>
      </c>
    </row>
    <row r="1051" ht="15" customHeight="1" spans="1:39">
      <c r="A1051" s="24" t="s">
        <v>2068</v>
      </c>
      <c r="B1051" s="52" t="s">
        <v>434</v>
      </c>
      <c r="C1051" s="52" t="s">
        <v>435</v>
      </c>
      <c r="D1051" s="52" t="s">
        <v>929</v>
      </c>
      <c r="E1051" s="10" t="s">
        <v>269</v>
      </c>
      <c r="F1051" s="52" t="s">
        <v>436</v>
      </c>
      <c r="G1051" s="52" t="s">
        <v>173</v>
      </c>
      <c r="H1051" s="52" t="s">
        <v>224</v>
      </c>
      <c r="I1051" s="52" t="s">
        <v>938</v>
      </c>
      <c r="J1051" s="52" t="s">
        <v>165</v>
      </c>
      <c r="K1051" s="52" t="s">
        <v>931</v>
      </c>
      <c r="L1051" s="53" t="s">
        <v>291</v>
      </c>
      <c r="M1051" s="13">
        <v>367</v>
      </c>
      <c r="N1051" s="14">
        <f t="shared" si="1220"/>
        <v>1.00547945205479</v>
      </c>
      <c r="O1051" s="15">
        <v>14490</v>
      </c>
      <c r="P1051" s="15">
        <f t="shared" si="1189"/>
        <v>5317830</v>
      </c>
      <c r="Q1051" s="16">
        <f>IFERROR(VLOOKUP(G1051,SCENARIOS!$A$13:$E$18,3,0),0.025)</f>
        <v>0.04</v>
      </c>
      <c r="R1051" s="52">
        <f>IFERROR(VLOOKUP(L1051,INPUTS!$A$107:$B$120,2,0),0.0082)</f>
        <v>0.0079</v>
      </c>
      <c r="S1051" s="52">
        <f t="shared" si="1190"/>
        <v>114.471</v>
      </c>
      <c r="T1051" s="15">
        <f t="shared" si="1191"/>
        <v>42010.857</v>
      </c>
      <c r="U1051" s="15">
        <f>T1051/INPUTS!$B$7*1000</f>
        <v>52513571.25</v>
      </c>
      <c r="V1051" s="15">
        <f>T1051*INPUTS!$B$6</f>
        <v>132754.30812</v>
      </c>
      <c r="W1051" s="54" t="s">
        <v>396</v>
      </c>
      <c r="X1051" s="54" t="s">
        <v>396</v>
      </c>
      <c r="Y1051" s="67">
        <f>IFERROR(VLOOKUP(E1051,INPUTS!$A$44:$B$103,2,0),0)</f>
        <v>0</v>
      </c>
      <c r="Z1051" s="15">
        <f t="shared" si="1216"/>
        <v>0</v>
      </c>
      <c r="AA1051" s="20">
        <f>IFERROR(VLOOKUP(E1051,INPUTS!$A$44:$C$103,3,0),SCENARIOS!$J$24)</f>
        <v>0.05</v>
      </c>
      <c r="AB1051" s="15">
        <f t="shared" ref="AB1051:AF1051" si="1245">$T1051*AA1051*(1+$Q1051)^AB$2</f>
        <v>2555.63155506807</v>
      </c>
      <c r="AC1051" s="20">
        <f>IFERROR(VLOOKUP($E1051,INPUTS!$A$44:$G$103,4,0),SCENARIOS!$K$24)</f>
        <v>0.1</v>
      </c>
      <c r="AD1051" s="15">
        <f t="shared" si="1245"/>
        <v>6218.63309787718</v>
      </c>
      <c r="AE1051" s="20">
        <f>IFERROR(VLOOKUP($E1051,INPUTS!$A$44:$G$103,5,0),SCENARIOS!$L$24)</f>
        <v>0.2</v>
      </c>
      <c r="AF1051" s="15">
        <f t="shared" si="1245"/>
        <v>15131.836014986</v>
      </c>
      <c r="AG1051" s="20">
        <f>IFERROR(VLOOKUP($E1051,INPUTS!$A$44:$G$103,6,0),SCENARIOS!$M$24)</f>
        <v>0.3</v>
      </c>
      <c r="AH1051" s="15">
        <f t="shared" si="1218"/>
        <v>27615.2883094103</v>
      </c>
      <c r="AI1051" s="20">
        <f>IFERROR(VLOOKUP($E1051,INPUTS!$A$44:$G$103,7,0),SCENARIOS!$N$24)</f>
        <v>0.4</v>
      </c>
      <c r="AJ1051" s="15">
        <f t="shared" si="1219"/>
        <v>44797.6275630091</v>
      </c>
      <c r="AL1051" t="str">
        <f t="shared" si="1222"/>
        <v>N</v>
      </c>
      <c r="AM1051" s="21">
        <f t="shared" si="1223"/>
        <v>111994.068907523</v>
      </c>
    </row>
    <row r="1052" ht="15" customHeight="1" spans="1:39">
      <c r="A1052" s="6" t="s">
        <v>2069</v>
      </c>
      <c r="B1052" s="52" t="s">
        <v>579</v>
      </c>
      <c r="C1052" s="52" t="s">
        <v>580</v>
      </c>
      <c r="D1052" s="52" t="s">
        <v>929</v>
      </c>
      <c r="E1052" s="10" t="s">
        <v>271</v>
      </c>
      <c r="F1052" s="52" t="s">
        <v>581</v>
      </c>
      <c r="G1052" s="52" t="s">
        <v>173</v>
      </c>
      <c r="H1052" s="52" t="s">
        <v>224</v>
      </c>
      <c r="I1052" s="52" t="s">
        <v>938</v>
      </c>
      <c r="J1052" s="52" t="s">
        <v>165</v>
      </c>
      <c r="K1052" s="52" t="s">
        <v>931</v>
      </c>
      <c r="L1052" s="53" t="s">
        <v>293</v>
      </c>
      <c r="M1052" s="13">
        <v>1231</v>
      </c>
      <c r="N1052" s="14">
        <f t="shared" si="1220"/>
        <v>3.37260273972603</v>
      </c>
      <c r="O1052" s="15">
        <v>18330</v>
      </c>
      <c r="P1052" s="15">
        <f t="shared" si="1189"/>
        <v>22564230</v>
      </c>
      <c r="Q1052" s="16">
        <f>IFERROR(VLOOKUP(G1052,SCENARIOS!$A$13:$E$18,3,0),0.025)</f>
        <v>0.04</v>
      </c>
      <c r="R1052" s="52">
        <f>IFERROR(VLOOKUP(L1052,INPUTS!$A$107:$B$120,2,0),0.0082)</f>
        <v>0.0079</v>
      </c>
      <c r="S1052" s="52">
        <f t="shared" si="1190"/>
        <v>144.807</v>
      </c>
      <c r="T1052" s="15">
        <f t="shared" si="1191"/>
        <v>178257.417</v>
      </c>
      <c r="U1052" s="15">
        <f>T1052/INPUTS!$B$7*1000</f>
        <v>222821771.25</v>
      </c>
      <c r="V1052" s="15">
        <f>T1052*INPUTS!$B$6</f>
        <v>563293.43772</v>
      </c>
      <c r="W1052" s="54" t="s">
        <v>396</v>
      </c>
      <c r="X1052" s="54" t="s">
        <v>396</v>
      </c>
      <c r="Y1052" s="67">
        <f>IFERROR(VLOOKUP(E1052,INPUTS!$A$44:$B$103,2,0),0)</f>
        <v>0</v>
      </c>
      <c r="Z1052" s="15">
        <f t="shared" si="1216"/>
        <v>0</v>
      </c>
      <c r="AA1052" s="20">
        <f>IFERROR(VLOOKUP(E1052,INPUTS!$A$44:$C$103,3,0),SCENARIOS!$J$24)</f>
        <v>0.02</v>
      </c>
      <c r="AB1052" s="15">
        <f t="shared" ref="AB1052:AF1052" si="1246">$T1052*AA1052*(1+$Q1052)^AB$2</f>
        <v>4337.54807534754</v>
      </c>
      <c r="AC1052" s="20">
        <f>IFERROR(VLOOKUP($E1052,INPUTS!$A$44:$G$103,4,0),SCENARIOS!$K$24)</f>
        <v>0.05</v>
      </c>
      <c r="AD1052" s="15">
        <f t="shared" si="1246"/>
        <v>13193.2261379278</v>
      </c>
      <c r="AE1052" s="20">
        <f>IFERROR(VLOOKUP($E1052,INPUTS!$A$44:$G$103,5,0),SCENARIOS!$L$24)</f>
        <v>0.15</v>
      </c>
      <c r="AF1052" s="15">
        <f t="shared" si="1246"/>
        <v>48154.7306181882</v>
      </c>
      <c r="AG1052" s="20">
        <f>IFERROR(VLOOKUP($E1052,INPUTS!$A$44:$G$103,6,0),SCENARIOS!$M$24)</f>
        <v>0.2</v>
      </c>
      <c r="AH1052" s="15">
        <f t="shared" si="1218"/>
        <v>78116.7903612119</v>
      </c>
      <c r="AI1052" s="20">
        <f>IFERROR(VLOOKUP($E1052,INPUTS!$A$44:$G$103,7,0),SCENARIOS!$N$24)</f>
        <v>0.3</v>
      </c>
      <c r="AJ1052" s="15">
        <f t="shared" si="1219"/>
        <v>142561.529578711</v>
      </c>
      <c r="AL1052" t="str">
        <f t="shared" si="1222"/>
        <v>N</v>
      </c>
      <c r="AM1052" s="21">
        <f t="shared" si="1223"/>
        <v>475205.098595704</v>
      </c>
    </row>
    <row r="1053" ht="15" customHeight="1" spans="1:39">
      <c r="A1053" s="24" t="s">
        <v>2070</v>
      </c>
      <c r="B1053" s="52" t="s">
        <v>579</v>
      </c>
      <c r="C1053" s="52" t="s">
        <v>580</v>
      </c>
      <c r="D1053" s="52" t="s">
        <v>929</v>
      </c>
      <c r="E1053" s="10" t="s">
        <v>271</v>
      </c>
      <c r="F1053" s="52" t="s">
        <v>581</v>
      </c>
      <c r="G1053" s="52" t="s">
        <v>173</v>
      </c>
      <c r="H1053" s="52" t="s">
        <v>670</v>
      </c>
      <c r="I1053" s="52" t="s">
        <v>930</v>
      </c>
      <c r="J1053" s="52" t="s">
        <v>169</v>
      </c>
      <c r="K1053" s="52" t="s">
        <v>931</v>
      </c>
      <c r="L1053" s="53" t="s">
        <v>291</v>
      </c>
      <c r="M1053" s="13">
        <v>616</v>
      </c>
      <c r="N1053" s="14">
        <f t="shared" si="1220"/>
        <v>1.68767123287671</v>
      </c>
      <c r="O1053" s="15">
        <v>7090</v>
      </c>
      <c r="P1053" s="15">
        <f t="shared" si="1189"/>
        <v>4367440</v>
      </c>
      <c r="Q1053" s="16">
        <f>IFERROR(VLOOKUP(G1053,SCENARIOS!$A$13:$E$18,3,0),0.025)</f>
        <v>0.04</v>
      </c>
      <c r="R1053" s="52">
        <f>IFERROR(VLOOKUP(L1053,INPUTS!$A$107:$B$120,2,0),0.0082)</f>
        <v>0.0079</v>
      </c>
      <c r="S1053" s="52">
        <f t="shared" si="1190"/>
        <v>56.011</v>
      </c>
      <c r="T1053" s="15">
        <f t="shared" si="1191"/>
        <v>34502.776</v>
      </c>
      <c r="U1053" s="15">
        <f>T1053/INPUTS!$B$7*1000</f>
        <v>43128470</v>
      </c>
      <c r="V1053" s="15">
        <f>T1053*INPUTS!$B$6</f>
        <v>109028.77216</v>
      </c>
      <c r="W1053" s="54" t="s">
        <v>396</v>
      </c>
      <c r="X1053" s="54" t="s">
        <v>396</v>
      </c>
      <c r="Y1053" s="67">
        <f>IFERROR(VLOOKUP(E1053,INPUTS!$A$44:$B$103,2,0),0)</f>
        <v>0</v>
      </c>
      <c r="Z1053" s="15">
        <f t="shared" si="1216"/>
        <v>0</v>
      </c>
      <c r="AA1053" s="20">
        <f>IFERROR(VLOOKUP(E1053,INPUTS!$A$44:$C$103,3,0),SCENARIOS!$J$24)</f>
        <v>0.02</v>
      </c>
      <c r="AB1053" s="15">
        <f t="shared" ref="AB1053:AF1053" si="1247">$T1053*AA1053*(1+$Q1053)^AB$2</f>
        <v>839.558051225142</v>
      </c>
      <c r="AC1053" s="20">
        <f>IFERROR(VLOOKUP($E1053,INPUTS!$A$44:$G$103,4,0),SCENARIOS!$K$24)</f>
        <v>0.05</v>
      </c>
      <c r="AD1053" s="15">
        <f t="shared" si="1247"/>
        <v>2553.62684939089</v>
      </c>
      <c r="AE1053" s="20">
        <f>IFERROR(VLOOKUP($E1053,INPUTS!$A$44:$G$103,5,0),SCENARIOS!$L$24)</f>
        <v>0.15</v>
      </c>
      <c r="AF1053" s="15">
        <f t="shared" si="1247"/>
        <v>9320.63255387399</v>
      </c>
      <c r="AG1053" s="20">
        <f>IFERROR(VLOOKUP($E1053,INPUTS!$A$44:$G$103,6,0),SCENARIOS!$M$24)</f>
        <v>0.2</v>
      </c>
      <c r="AH1053" s="15">
        <f t="shared" si="1218"/>
        <v>15119.9661984996</v>
      </c>
      <c r="AI1053" s="20">
        <f>IFERROR(VLOOKUP($E1053,INPUTS!$A$44:$G$103,7,0),SCENARIOS!$N$24)</f>
        <v>0.3</v>
      </c>
      <c r="AJ1053" s="15">
        <f t="shared" si="1219"/>
        <v>27593.6261393917</v>
      </c>
      <c r="AL1053" t="str">
        <f t="shared" si="1222"/>
        <v>N</v>
      </c>
      <c r="AM1053" s="21">
        <f t="shared" si="1223"/>
        <v>91978.7537979723</v>
      </c>
    </row>
    <row r="1054" ht="15" customHeight="1" spans="1:39">
      <c r="A1054" s="6" t="s">
        <v>2071</v>
      </c>
      <c r="B1054" s="52" t="s">
        <v>579</v>
      </c>
      <c r="C1054" s="52" t="s">
        <v>580</v>
      </c>
      <c r="D1054" s="52" t="s">
        <v>929</v>
      </c>
      <c r="E1054" s="10" t="s">
        <v>271</v>
      </c>
      <c r="F1054" s="52" t="s">
        <v>581</v>
      </c>
      <c r="G1054" s="52" t="s">
        <v>173</v>
      </c>
      <c r="H1054" s="52" t="s">
        <v>264</v>
      </c>
      <c r="I1054" s="52" t="s">
        <v>436</v>
      </c>
      <c r="J1054" s="52" t="s">
        <v>173</v>
      </c>
      <c r="K1054" s="52" t="s">
        <v>931</v>
      </c>
      <c r="L1054" s="53" t="s">
        <v>279</v>
      </c>
      <c r="M1054" s="13">
        <v>9235</v>
      </c>
      <c r="N1054" s="14">
        <f t="shared" si="1220"/>
        <v>25.3013698630137</v>
      </c>
      <c r="O1054" s="15">
        <v>2160</v>
      </c>
      <c r="P1054" s="15">
        <f t="shared" si="1189"/>
        <v>19947600</v>
      </c>
      <c r="Q1054" s="16">
        <f>IFERROR(VLOOKUP(G1054,SCENARIOS!$A$13:$E$18,3,0),0.025)</f>
        <v>0.04</v>
      </c>
      <c r="R1054" s="52">
        <f>IFERROR(VLOOKUP(L1054,INPUTS!$A$107:$B$120,2,0),0.0082)</f>
        <v>0.0039</v>
      </c>
      <c r="S1054" s="52">
        <f t="shared" si="1190"/>
        <v>8.424</v>
      </c>
      <c r="T1054" s="15">
        <f t="shared" si="1191"/>
        <v>77795.64</v>
      </c>
      <c r="U1054" s="15">
        <f>T1054/INPUTS!$B$7*1000</f>
        <v>97244550</v>
      </c>
      <c r="V1054" s="15">
        <f>T1054*INPUTS!$B$6</f>
        <v>245834.2224</v>
      </c>
      <c r="W1054" s="54" t="s">
        <v>396</v>
      </c>
      <c r="X1054" s="54" t="s">
        <v>396</v>
      </c>
      <c r="Y1054" s="67">
        <f>IFERROR(VLOOKUP(E1054,INPUTS!$A$44:$B$103,2,0),0)</f>
        <v>0</v>
      </c>
      <c r="Z1054" s="15">
        <f t="shared" si="1216"/>
        <v>0</v>
      </c>
      <c r="AA1054" s="20">
        <f>IFERROR(VLOOKUP(E1054,INPUTS!$A$44:$C$103,3,0),SCENARIOS!$J$24)</f>
        <v>0.02</v>
      </c>
      <c r="AB1054" s="15">
        <f t="shared" ref="AB1054:AF1054" si="1248">$T1054*AA1054*(1+$Q1054)^AB$2</f>
        <v>1893.00582400131</v>
      </c>
      <c r="AC1054" s="20">
        <f>IFERROR(VLOOKUP($E1054,INPUTS!$A$44:$G$103,4,0),SCENARIOS!$K$24)</f>
        <v>0.05</v>
      </c>
      <c r="AD1054" s="15">
        <f t="shared" si="1248"/>
        <v>5757.82757507825</v>
      </c>
      <c r="AE1054" s="20">
        <f>IFERROR(VLOOKUP($E1054,INPUTS!$A$44:$G$103,5,0),SCENARIOS!$L$24)</f>
        <v>0.15</v>
      </c>
      <c r="AF1054" s="15">
        <f t="shared" si="1248"/>
        <v>21015.8328922131</v>
      </c>
      <c r="AG1054" s="20">
        <f>IFERROR(VLOOKUP($E1054,INPUTS!$A$44:$G$103,6,0),SCENARIOS!$M$24)</f>
        <v>0.2</v>
      </c>
      <c r="AH1054" s="15">
        <f t="shared" si="1218"/>
        <v>34091.9654462193</v>
      </c>
      <c r="AI1054" s="20">
        <f>IFERROR(VLOOKUP($E1054,INPUTS!$A$44:$G$103,7,0),SCENARIOS!$N$24)</f>
        <v>0.3</v>
      </c>
      <c r="AJ1054" s="15">
        <f t="shared" si="1219"/>
        <v>62217.1330629949</v>
      </c>
      <c r="AL1054" t="str">
        <f t="shared" si="1222"/>
        <v>N</v>
      </c>
      <c r="AM1054" s="21">
        <f t="shared" si="1223"/>
        <v>207390.443543316</v>
      </c>
    </row>
    <row r="1055" ht="15" customHeight="1" spans="1:39">
      <c r="A1055" s="24" t="s">
        <v>2072</v>
      </c>
      <c r="B1055" s="52" t="s">
        <v>579</v>
      </c>
      <c r="C1055" s="52" t="s">
        <v>580</v>
      </c>
      <c r="D1055" s="52" t="s">
        <v>929</v>
      </c>
      <c r="E1055" s="10" t="s">
        <v>271</v>
      </c>
      <c r="F1055" s="52" t="s">
        <v>581</v>
      </c>
      <c r="G1055" s="52" t="s">
        <v>173</v>
      </c>
      <c r="H1055" s="52" t="s">
        <v>267</v>
      </c>
      <c r="I1055" s="52" t="s">
        <v>436</v>
      </c>
      <c r="J1055" s="52" t="s">
        <v>173</v>
      </c>
      <c r="K1055" s="52" t="s">
        <v>931</v>
      </c>
      <c r="L1055" s="53" t="s">
        <v>279</v>
      </c>
      <c r="M1055" s="13">
        <v>6157</v>
      </c>
      <c r="N1055" s="14">
        <f t="shared" si="1220"/>
        <v>16.8684931506849</v>
      </c>
      <c r="O1055" s="15">
        <v>2590</v>
      </c>
      <c r="P1055" s="15">
        <f t="shared" si="1189"/>
        <v>15946630</v>
      </c>
      <c r="Q1055" s="16">
        <f>IFERROR(VLOOKUP(G1055,SCENARIOS!$A$13:$E$18,3,0),0.025)</f>
        <v>0.04</v>
      </c>
      <c r="R1055" s="52">
        <f>IFERROR(VLOOKUP(L1055,INPUTS!$A$107:$B$120,2,0),0.0082)</f>
        <v>0.0039</v>
      </c>
      <c r="S1055" s="52">
        <f t="shared" si="1190"/>
        <v>10.101</v>
      </c>
      <c r="T1055" s="15">
        <f t="shared" si="1191"/>
        <v>62191.857</v>
      </c>
      <c r="U1055" s="15">
        <f>T1055/INPUTS!$B$7*1000</f>
        <v>77739821.25</v>
      </c>
      <c r="V1055" s="15">
        <f>T1055*INPUTS!$B$6</f>
        <v>196526.26812</v>
      </c>
      <c r="W1055" s="54" t="s">
        <v>396</v>
      </c>
      <c r="X1055" s="54" t="s">
        <v>396</v>
      </c>
      <c r="Y1055" s="67">
        <f>IFERROR(VLOOKUP(E1055,INPUTS!$A$44:$B$103,2,0),0)</f>
        <v>0</v>
      </c>
      <c r="Z1055" s="15">
        <f t="shared" si="1216"/>
        <v>0</v>
      </c>
      <c r="AA1055" s="20">
        <f>IFERROR(VLOOKUP(E1055,INPUTS!$A$44:$C$103,3,0),SCENARIOS!$J$24)</f>
        <v>0.02</v>
      </c>
      <c r="AB1055" s="15">
        <f t="shared" ref="AB1055:AF1055" si="1249">$T1055*AA1055*(1+$Q1055)^AB$2</f>
        <v>1513.31806649392</v>
      </c>
      <c r="AC1055" s="20">
        <f>IFERROR(VLOOKUP($E1055,INPUTS!$A$44:$G$103,4,0),SCENARIOS!$K$24)</f>
        <v>0.05</v>
      </c>
      <c r="AD1055" s="15">
        <f t="shared" si="1249"/>
        <v>4602.95704463545</v>
      </c>
      <c r="AE1055" s="20">
        <f>IFERROR(VLOOKUP($E1055,INPUTS!$A$44:$G$103,5,0),SCENARIOS!$L$24)</f>
        <v>0.15</v>
      </c>
      <c r="AF1055" s="15">
        <f t="shared" si="1249"/>
        <v>16800.6031439347</v>
      </c>
      <c r="AG1055" s="20">
        <f>IFERROR(VLOOKUP($E1055,INPUTS!$A$44:$G$103,6,0),SCENARIOS!$M$24)</f>
        <v>0.2</v>
      </c>
      <c r="AH1055" s="15">
        <f t="shared" si="1218"/>
        <v>27254.003436185</v>
      </c>
      <c r="AI1055" s="20">
        <f>IFERROR(VLOOKUP($E1055,INPUTS!$A$44:$G$103,7,0),SCENARIOS!$N$24)</f>
        <v>0.3</v>
      </c>
      <c r="AJ1055" s="15">
        <f t="shared" si="1219"/>
        <v>49737.9935739811</v>
      </c>
      <c r="AL1055" t="str">
        <f t="shared" si="1222"/>
        <v>N</v>
      </c>
      <c r="AM1055" s="21">
        <f t="shared" si="1223"/>
        <v>165793.31191327</v>
      </c>
    </row>
    <row r="1056" ht="15" customHeight="1" spans="1:39">
      <c r="A1056" s="6" t="s">
        <v>2073</v>
      </c>
      <c r="B1056" s="52" t="s">
        <v>579</v>
      </c>
      <c r="C1056" s="52" t="s">
        <v>580</v>
      </c>
      <c r="D1056" s="52" t="s">
        <v>929</v>
      </c>
      <c r="E1056" s="10" t="s">
        <v>271</v>
      </c>
      <c r="F1056" s="52" t="s">
        <v>581</v>
      </c>
      <c r="G1056" s="52" t="s">
        <v>173</v>
      </c>
      <c r="H1056" s="52" t="s">
        <v>428</v>
      </c>
      <c r="I1056" s="52" t="s">
        <v>427</v>
      </c>
      <c r="J1056" s="52" t="s">
        <v>173</v>
      </c>
      <c r="K1056" s="52" t="s">
        <v>931</v>
      </c>
      <c r="L1056" s="53" t="s">
        <v>291</v>
      </c>
      <c r="M1056" s="13">
        <v>1231</v>
      </c>
      <c r="N1056" s="14">
        <f t="shared" si="1220"/>
        <v>3.37260273972603</v>
      </c>
      <c r="O1056" s="15">
        <v>9010</v>
      </c>
      <c r="P1056" s="15">
        <f t="shared" si="1189"/>
        <v>11091310</v>
      </c>
      <c r="Q1056" s="16">
        <f>IFERROR(VLOOKUP(G1056,SCENARIOS!$A$13:$E$18,3,0),0.025)</f>
        <v>0.04</v>
      </c>
      <c r="R1056" s="52">
        <f>IFERROR(VLOOKUP(L1056,INPUTS!$A$107:$B$120,2,0),0.0082)</f>
        <v>0.0079</v>
      </c>
      <c r="S1056" s="52">
        <f t="shared" si="1190"/>
        <v>71.179</v>
      </c>
      <c r="T1056" s="15">
        <f t="shared" si="1191"/>
        <v>87621.349</v>
      </c>
      <c r="U1056" s="15">
        <f>T1056/INPUTS!$B$7*1000</f>
        <v>109526686.25</v>
      </c>
      <c r="V1056" s="15">
        <f>T1056*INPUTS!$B$6</f>
        <v>276883.46284</v>
      </c>
      <c r="W1056" s="54" t="s">
        <v>521</v>
      </c>
      <c r="X1056" s="54" t="s">
        <v>396</v>
      </c>
      <c r="Y1056" s="67">
        <f>IFERROR(VLOOKUP(E1056,INPUTS!$A$44:$B$103,2,0),0)</f>
        <v>0</v>
      </c>
      <c r="Z1056" s="15">
        <f t="shared" si="1216"/>
        <v>0</v>
      </c>
      <c r="AA1056" s="20">
        <f>IFERROR(VLOOKUP(E1056,INPUTS!$A$44:$C$103,3,0),SCENARIOS!$J$24)</f>
        <v>0.02</v>
      </c>
      <c r="AB1056" s="15">
        <f t="shared" ref="AB1056:AF1056" si="1250">$T1056*AA1056*(1+$Q1056)^AB$2</f>
        <v>2132.09537146107</v>
      </c>
      <c r="AC1056" s="20">
        <f>IFERROR(VLOOKUP($E1056,INPUTS!$A$44:$G$103,4,0),SCENARIOS!$K$24)</f>
        <v>0.05</v>
      </c>
      <c r="AD1056" s="15">
        <f t="shared" si="1250"/>
        <v>6485.05005470429</v>
      </c>
      <c r="AE1056" s="20">
        <f>IFERROR(VLOOKUP($E1056,INPUTS!$A$44:$G$103,5,0),SCENARIOS!$L$24)</f>
        <v>0.15</v>
      </c>
      <c r="AF1056" s="15">
        <f t="shared" si="1250"/>
        <v>23670.1649137957</v>
      </c>
      <c r="AG1056" s="20">
        <f>IFERROR(VLOOKUP($E1056,INPUTS!$A$44:$G$103,6,0),SCENARIOS!$M$24)</f>
        <v>0.2</v>
      </c>
      <c r="AH1056" s="15">
        <f t="shared" si="1218"/>
        <v>38397.8331235417</v>
      </c>
      <c r="AI1056" s="20">
        <f>IFERROR(VLOOKUP($E1056,INPUTS!$A$44:$G$103,7,0),SCENARIOS!$N$24)</f>
        <v>0.3</v>
      </c>
      <c r="AJ1056" s="15">
        <f t="shared" si="1219"/>
        <v>70075.2526734418</v>
      </c>
      <c r="AL1056" t="str">
        <f t="shared" si="1222"/>
        <v>Y</v>
      </c>
      <c r="AM1056" s="21">
        <f t="shared" si="1223"/>
        <v>233584.175578139</v>
      </c>
    </row>
    <row r="1057" ht="15" customHeight="1" spans="1:39">
      <c r="A1057" s="24" t="s">
        <v>2074</v>
      </c>
      <c r="B1057" s="52" t="s">
        <v>579</v>
      </c>
      <c r="C1057" s="52" t="s">
        <v>580</v>
      </c>
      <c r="D1057" s="52" t="s">
        <v>929</v>
      </c>
      <c r="E1057" s="10" t="s">
        <v>271</v>
      </c>
      <c r="F1057" s="52" t="s">
        <v>581</v>
      </c>
      <c r="G1057" s="52" t="s">
        <v>173</v>
      </c>
      <c r="H1057" s="52" t="s">
        <v>234</v>
      </c>
      <c r="I1057" s="52" t="s">
        <v>424</v>
      </c>
      <c r="J1057" s="52" t="s">
        <v>173</v>
      </c>
      <c r="K1057" s="52" t="s">
        <v>931</v>
      </c>
      <c r="L1057" s="53" t="s">
        <v>291</v>
      </c>
      <c r="M1057" s="13">
        <v>616</v>
      </c>
      <c r="N1057" s="14">
        <f t="shared" si="1220"/>
        <v>1.68767123287671</v>
      </c>
      <c r="O1057" s="15">
        <v>9510</v>
      </c>
      <c r="P1057" s="15">
        <f t="shared" si="1189"/>
        <v>5858160</v>
      </c>
      <c r="Q1057" s="16">
        <f>IFERROR(VLOOKUP(G1057,SCENARIOS!$A$13:$E$18,3,0),0.025)</f>
        <v>0.04</v>
      </c>
      <c r="R1057" s="52">
        <f>IFERROR(VLOOKUP(L1057,INPUTS!$A$107:$B$120,2,0),0.0082)</f>
        <v>0.0079</v>
      </c>
      <c r="S1057" s="52">
        <f t="shared" si="1190"/>
        <v>75.129</v>
      </c>
      <c r="T1057" s="15">
        <f t="shared" si="1191"/>
        <v>46279.464</v>
      </c>
      <c r="U1057" s="15">
        <f>T1057/INPUTS!$B$7*1000</f>
        <v>57849330</v>
      </c>
      <c r="V1057" s="15">
        <f>T1057*INPUTS!$B$6</f>
        <v>146243.10624</v>
      </c>
      <c r="W1057" s="54" t="s">
        <v>396</v>
      </c>
      <c r="X1057" s="54" t="s">
        <v>396</v>
      </c>
      <c r="Y1057" s="67">
        <f>IFERROR(VLOOKUP(E1057,INPUTS!$A$44:$B$103,2,0),0)</f>
        <v>0</v>
      </c>
      <c r="Z1057" s="15">
        <f t="shared" si="1216"/>
        <v>0</v>
      </c>
      <c r="AA1057" s="20">
        <f>IFERROR(VLOOKUP(E1057,INPUTS!$A$44:$C$103,3,0),SCENARIOS!$J$24)</f>
        <v>0.02</v>
      </c>
      <c r="AB1057" s="15">
        <f t="shared" ref="AB1057:AF1057" si="1251">$T1057*AA1057*(1+$Q1057)^AB$2</f>
        <v>1126.12088394233</v>
      </c>
      <c r="AC1057" s="20">
        <f>IFERROR(VLOOKUP($E1057,INPUTS!$A$44:$G$103,4,0),SCENARIOS!$K$24)</f>
        <v>0.05</v>
      </c>
      <c r="AD1057" s="15">
        <f t="shared" si="1251"/>
        <v>3425.24560475421</v>
      </c>
      <c r="AE1057" s="20">
        <f>IFERROR(VLOOKUP($E1057,INPUTS!$A$44:$G$103,5,0),SCENARIOS!$L$24)</f>
        <v>0.15</v>
      </c>
      <c r="AF1057" s="15">
        <f t="shared" si="1251"/>
        <v>12502.0050193712</v>
      </c>
      <c r="AG1057" s="20">
        <f>IFERROR(VLOOKUP($E1057,INPUTS!$A$44:$G$103,6,0),SCENARIOS!$M$24)</f>
        <v>0.2</v>
      </c>
      <c r="AH1057" s="15">
        <f t="shared" si="1218"/>
        <v>20280.8009235164</v>
      </c>
      <c r="AI1057" s="20">
        <f>IFERROR(VLOOKUP($E1057,INPUTS!$A$44:$G$103,7,0),SCENARIOS!$N$24)</f>
        <v>0.3</v>
      </c>
      <c r="AJ1057" s="15">
        <f t="shared" si="1219"/>
        <v>37012.0429598893</v>
      </c>
      <c r="AL1057" t="str">
        <f t="shared" si="1222"/>
        <v>N</v>
      </c>
      <c r="AM1057" s="21">
        <f t="shared" si="1223"/>
        <v>123373.476532964</v>
      </c>
    </row>
    <row r="1058" ht="15" customHeight="1" spans="1:39">
      <c r="A1058" s="6" t="s">
        <v>2075</v>
      </c>
      <c r="B1058" s="52" t="s">
        <v>579</v>
      </c>
      <c r="C1058" s="52" t="s">
        <v>580</v>
      </c>
      <c r="D1058" s="52" t="s">
        <v>929</v>
      </c>
      <c r="E1058" s="10" t="s">
        <v>271</v>
      </c>
      <c r="F1058" s="52" t="s">
        <v>581</v>
      </c>
      <c r="G1058" s="52" t="s">
        <v>173</v>
      </c>
      <c r="H1058" s="52" t="s">
        <v>505</v>
      </c>
      <c r="I1058" s="52" t="s">
        <v>504</v>
      </c>
      <c r="J1058" s="52" t="s">
        <v>173</v>
      </c>
      <c r="K1058" s="52" t="s">
        <v>931</v>
      </c>
      <c r="L1058" s="53" t="s">
        <v>291</v>
      </c>
      <c r="M1058" s="13">
        <v>616</v>
      </c>
      <c r="N1058" s="14">
        <f t="shared" si="1220"/>
        <v>1.68767123287671</v>
      </c>
      <c r="O1058" s="15">
        <v>9780</v>
      </c>
      <c r="P1058" s="15">
        <f t="shared" si="1189"/>
        <v>6024480</v>
      </c>
      <c r="Q1058" s="16">
        <f>IFERROR(VLOOKUP(G1058,SCENARIOS!$A$13:$E$18,3,0),0.025)</f>
        <v>0.04</v>
      </c>
      <c r="R1058" s="52">
        <f>IFERROR(VLOOKUP(L1058,INPUTS!$A$107:$B$120,2,0),0.0082)</f>
        <v>0.0079</v>
      </c>
      <c r="S1058" s="52">
        <f t="shared" si="1190"/>
        <v>77.262</v>
      </c>
      <c r="T1058" s="15">
        <f t="shared" si="1191"/>
        <v>47593.392</v>
      </c>
      <c r="U1058" s="15">
        <f>T1058/INPUTS!$B$7*1000</f>
        <v>59491740</v>
      </c>
      <c r="V1058" s="15">
        <f>T1058*INPUTS!$B$6</f>
        <v>150395.11872</v>
      </c>
      <c r="W1058" s="54" t="s">
        <v>396</v>
      </c>
      <c r="X1058" s="54" t="s">
        <v>396</v>
      </c>
      <c r="Y1058" s="67">
        <f>IFERROR(VLOOKUP(E1058,INPUTS!$A$44:$B$103,2,0),0)</f>
        <v>0</v>
      </c>
      <c r="Z1058" s="15">
        <f t="shared" si="1216"/>
        <v>0</v>
      </c>
      <c r="AA1058" s="20">
        <f>IFERROR(VLOOKUP(E1058,INPUTS!$A$44:$C$103,3,0),SCENARIOS!$J$24)</f>
        <v>0.02</v>
      </c>
      <c r="AB1058" s="15">
        <f t="shared" ref="AB1058:AF1058" si="1252">$T1058*AA1058*(1+$Q1058)^AB$2</f>
        <v>1158.09277023722</v>
      </c>
      <c r="AC1058" s="20">
        <f>IFERROR(VLOOKUP($E1058,INPUTS!$A$44:$G$103,4,0),SCENARIOS!$K$24)</f>
        <v>0.05</v>
      </c>
      <c r="AD1058" s="15">
        <f t="shared" si="1252"/>
        <v>3522.49232539392</v>
      </c>
      <c r="AE1058" s="20">
        <f>IFERROR(VLOOKUP($E1058,INPUTS!$A$44:$G$103,5,0),SCENARIOS!$L$24)</f>
        <v>0.15</v>
      </c>
      <c r="AF1058" s="15">
        <f t="shared" si="1252"/>
        <v>12856.9515341167</v>
      </c>
      <c r="AG1058" s="20">
        <f>IFERROR(VLOOKUP($E1058,INPUTS!$A$44:$G$103,6,0),SCENARIOS!$M$24)</f>
        <v>0.2</v>
      </c>
      <c r="AH1058" s="15">
        <f t="shared" si="1218"/>
        <v>20856.5965333323</v>
      </c>
      <c r="AI1058" s="20">
        <f>IFERROR(VLOOKUP($E1058,INPUTS!$A$44:$G$103,7,0),SCENARIOS!$N$24)</f>
        <v>0.3</v>
      </c>
      <c r="AJ1058" s="15">
        <f t="shared" si="1219"/>
        <v>38062.8580596969</v>
      </c>
      <c r="AL1058" t="str">
        <f t="shared" si="1222"/>
        <v>N</v>
      </c>
      <c r="AM1058" s="21">
        <f t="shared" si="1223"/>
        <v>126876.193532323</v>
      </c>
    </row>
    <row r="1059" ht="15" customHeight="1" spans="1:39">
      <c r="A1059" s="24" t="s">
        <v>2076</v>
      </c>
      <c r="B1059" s="52" t="s">
        <v>542</v>
      </c>
      <c r="C1059" s="52" t="s">
        <v>543</v>
      </c>
      <c r="D1059" s="52" t="s">
        <v>929</v>
      </c>
      <c r="E1059" s="10" t="s">
        <v>545</v>
      </c>
      <c r="F1059" s="52" t="s">
        <v>544</v>
      </c>
      <c r="G1059" s="52" t="s">
        <v>173</v>
      </c>
      <c r="H1059" s="52" t="s">
        <v>203</v>
      </c>
      <c r="I1059" s="52" t="s">
        <v>399</v>
      </c>
      <c r="J1059" s="52" t="s">
        <v>165</v>
      </c>
      <c r="K1059" s="52" t="s">
        <v>931</v>
      </c>
      <c r="L1059" s="53" t="s">
        <v>295</v>
      </c>
      <c r="M1059" s="13">
        <v>324</v>
      </c>
      <c r="N1059" s="14">
        <f t="shared" si="1220"/>
        <v>0.887671232876712</v>
      </c>
      <c r="O1059" s="15">
        <v>9290</v>
      </c>
      <c r="P1059" s="15">
        <f t="shared" si="1189"/>
        <v>3009960</v>
      </c>
      <c r="Q1059" s="16">
        <f>IFERROR(VLOOKUP(G1059,SCENARIOS!$A$13:$E$18,3,0),0.025)</f>
        <v>0.04</v>
      </c>
      <c r="R1059" s="52">
        <f>IFERROR(VLOOKUP(L1059,INPUTS!$A$107:$B$120,2,0),0.0082)</f>
        <v>0.0089</v>
      </c>
      <c r="S1059" s="52">
        <f t="shared" si="1190"/>
        <v>82.681</v>
      </c>
      <c r="T1059" s="15">
        <f t="shared" si="1191"/>
        <v>26788.644</v>
      </c>
      <c r="U1059" s="15">
        <f>T1059/INPUTS!$B$7*1000</f>
        <v>33485805</v>
      </c>
      <c r="V1059" s="15">
        <f>T1059*INPUTS!$B$6</f>
        <v>84652.11504</v>
      </c>
      <c r="W1059" s="54" t="s">
        <v>396</v>
      </c>
      <c r="X1059" s="54" t="s">
        <v>396</v>
      </c>
      <c r="Y1059" s="67">
        <f>IFERROR(VLOOKUP(E1059,INPUTS!$A$44:$B$103,2,0),0)</f>
        <v>0</v>
      </c>
      <c r="Z1059" s="15">
        <f t="shared" si="1216"/>
        <v>0</v>
      </c>
      <c r="AA1059" s="20">
        <f>IFERROR(VLOOKUP(E1059,INPUTS!$A$44:$C$103,3,0),SCENARIOS!$J$24)</f>
        <v>0.01</v>
      </c>
      <c r="AB1059" s="15">
        <f t="shared" ref="AB1059:AF1059" si="1253">$T1059*AA1059*(1+$Q1059)^AB$2</f>
        <v>325.924814739604</v>
      </c>
      <c r="AC1059" s="20">
        <f>IFERROR(VLOOKUP($E1059,INPUTS!$A$44:$G$103,4,0),SCENARIOS!$K$24)</f>
        <v>0.05</v>
      </c>
      <c r="AD1059" s="15">
        <f t="shared" si="1253"/>
        <v>1982.68685908561</v>
      </c>
      <c r="AE1059" s="20">
        <f>IFERROR(VLOOKUP($E1059,INPUTS!$A$44:$G$103,5,0),SCENARIOS!$L$24)</f>
        <v>0.1</v>
      </c>
      <c r="AF1059" s="15">
        <f t="shared" si="1253"/>
        <v>4824.48344331368</v>
      </c>
      <c r="AG1059" s="20">
        <f>IFERROR(VLOOKUP($E1059,INPUTS!$A$44:$G$103,6,0),SCENARIOS!$M$24)</f>
        <v>0.2</v>
      </c>
      <c r="AH1059" s="15">
        <f t="shared" si="1218"/>
        <v>11739.4435677767</v>
      </c>
      <c r="AI1059" s="20">
        <f>IFERROR(VLOOKUP($E1059,INPUTS!$A$44:$G$103,7,0),SCENARIOS!$N$24)</f>
        <v>0.25</v>
      </c>
      <c r="AJ1059" s="15">
        <f t="shared" si="1219"/>
        <v>17853.5351116206</v>
      </c>
      <c r="AL1059" t="str">
        <f t="shared" si="1222"/>
        <v>Y</v>
      </c>
      <c r="AM1059" s="21">
        <f t="shared" si="1223"/>
        <v>71414.1404464826</v>
      </c>
    </row>
    <row r="1060" ht="15" customHeight="1" spans="1:39">
      <c r="A1060" s="6" t="s">
        <v>2077</v>
      </c>
      <c r="B1060" s="52" t="s">
        <v>542</v>
      </c>
      <c r="C1060" s="52" t="s">
        <v>543</v>
      </c>
      <c r="D1060" s="52" t="s">
        <v>929</v>
      </c>
      <c r="E1060" s="10" t="s">
        <v>545</v>
      </c>
      <c r="F1060" s="52" t="s">
        <v>544</v>
      </c>
      <c r="G1060" s="52" t="s">
        <v>173</v>
      </c>
      <c r="H1060" s="52" t="s">
        <v>1988</v>
      </c>
      <c r="I1060" s="52" t="s">
        <v>600</v>
      </c>
      <c r="J1060" s="52" t="s">
        <v>165</v>
      </c>
      <c r="K1060" s="52" t="s">
        <v>931</v>
      </c>
      <c r="L1060" s="53" t="s">
        <v>295</v>
      </c>
      <c r="M1060" s="13">
        <v>324</v>
      </c>
      <c r="N1060" s="14">
        <f t="shared" si="1220"/>
        <v>0.887671232876712</v>
      </c>
      <c r="O1060" s="15">
        <v>9140</v>
      </c>
      <c r="P1060" s="15">
        <f t="shared" si="1189"/>
        <v>2961360</v>
      </c>
      <c r="Q1060" s="16">
        <f>IFERROR(VLOOKUP(G1060,SCENARIOS!$A$13:$E$18,3,0),0.025)</f>
        <v>0.04</v>
      </c>
      <c r="R1060" s="52">
        <f>IFERROR(VLOOKUP(L1060,INPUTS!$A$107:$B$120,2,0),0.0082)</f>
        <v>0.0089</v>
      </c>
      <c r="S1060" s="52">
        <f t="shared" si="1190"/>
        <v>81.346</v>
      </c>
      <c r="T1060" s="15">
        <f t="shared" si="1191"/>
        <v>26356.104</v>
      </c>
      <c r="U1060" s="15">
        <f>T1060/INPUTS!$B$7*1000</f>
        <v>32945130</v>
      </c>
      <c r="V1060" s="15">
        <f>T1060*INPUTS!$B$6</f>
        <v>83285.28864</v>
      </c>
      <c r="W1060" s="54" t="s">
        <v>396</v>
      </c>
      <c r="X1060" s="54" t="s">
        <v>396</v>
      </c>
      <c r="Y1060" s="67">
        <f>IFERROR(VLOOKUP(E1060,INPUTS!$A$44:$B$103,2,0),0)</f>
        <v>0</v>
      </c>
      <c r="Z1060" s="15">
        <f t="shared" si="1216"/>
        <v>0</v>
      </c>
      <c r="AA1060" s="20">
        <f>IFERROR(VLOOKUP(E1060,INPUTS!$A$44:$C$103,3,0),SCENARIOS!$J$24)</f>
        <v>0.01</v>
      </c>
      <c r="AB1060" s="15">
        <f t="shared" ref="AB1060:AF1060" si="1254">$T1060*AA1060*(1+$Q1060)^AB$2</f>
        <v>320.662304275563</v>
      </c>
      <c r="AC1060" s="20">
        <f>IFERROR(VLOOKUP($E1060,INPUTS!$A$44:$G$103,4,0),SCENARIOS!$K$24)</f>
        <v>0.05</v>
      </c>
      <c r="AD1060" s="15">
        <f t="shared" si="1254"/>
        <v>1950.67361593568</v>
      </c>
      <c r="AE1060" s="20">
        <f>IFERROR(VLOOKUP($E1060,INPUTS!$A$44:$G$103,5,0),SCENARIOS!$L$24)</f>
        <v>0.1</v>
      </c>
      <c r="AF1060" s="15">
        <f t="shared" si="1254"/>
        <v>4746.58543292649</v>
      </c>
      <c r="AG1060" s="20">
        <f>IFERROR(VLOOKUP($E1060,INPUTS!$A$44:$G$103,6,0),SCENARIOS!$M$24)</f>
        <v>0.2</v>
      </c>
      <c r="AH1060" s="15">
        <f t="shared" si="1218"/>
        <v>11549.8938869191</v>
      </c>
      <c r="AI1060" s="20">
        <f>IFERROR(VLOOKUP($E1060,INPUTS!$A$44:$G$103,7,0),SCENARIOS!$N$24)</f>
        <v>0.25</v>
      </c>
      <c r="AJ1060" s="15">
        <f t="shared" si="1219"/>
        <v>17565.2648999153</v>
      </c>
      <c r="AL1060" t="str">
        <f t="shared" si="1222"/>
        <v>N</v>
      </c>
      <c r="AM1060" s="21">
        <f t="shared" si="1223"/>
        <v>70261.059599661</v>
      </c>
    </row>
    <row r="1061" ht="15" customHeight="1" spans="1:39">
      <c r="A1061" s="24" t="s">
        <v>2078</v>
      </c>
      <c r="B1061" s="52" t="s">
        <v>542</v>
      </c>
      <c r="C1061" s="52" t="s">
        <v>543</v>
      </c>
      <c r="D1061" s="52" t="s">
        <v>929</v>
      </c>
      <c r="E1061" s="10" t="s">
        <v>545</v>
      </c>
      <c r="F1061" s="52" t="s">
        <v>544</v>
      </c>
      <c r="G1061" s="52" t="s">
        <v>173</v>
      </c>
      <c r="H1061" s="52" t="s">
        <v>208</v>
      </c>
      <c r="I1061" s="52" t="s">
        <v>391</v>
      </c>
      <c r="J1061" s="52" t="s">
        <v>165</v>
      </c>
      <c r="K1061" s="52" t="s">
        <v>931</v>
      </c>
      <c r="L1061" s="53" t="s">
        <v>297</v>
      </c>
      <c r="M1061" s="13">
        <v>324</v>
      </c>
      <c r="N1061" s="14">
        <f t="shared" si="1220"/>
        <v>0.887671232876712</v>
      </c>
      <c r="O1061" s="15">
        <v>9010</v>
      </c>
      <c r="P1061" s="15">
        <f t="shared" si="1189"/>
        <v>2919240</v>
      </c>
      <c r="Q1061" s="16">
        <f>IFERROR(VLOOKUP(G1061,SCENARIOS!$A$13:$E$18,3,0),0.025)</f>
        <v>0.04</v>
      </c>
      <c r="R1061" s="52">
        <f>IFERROR(VLOOKUP(L1061,INPUTS!$A$107:$B$120,2,0),0.0082)</f>
        <v>0.0105</v>
      </c>
      <c r="S1061" s="52">
        <f t="shared" si="1190"/>
        <v>94.605</v>
      </c>
      <c r="T1061" s="15">
        <f t="shared" si="1191"/>
        <v>30652.02</v>
      </c>
      <c r="U1061" s="15">
        <f>T1061/INPUTS!$B$7*1000</f>
        <v>38315025</v>
      </c>
      <c r="V1061" s="15">
        <f>T1061*INPUTS!$B$6</f>
        <v>96860.3832</v>
      </c>
      <c r="W1061" s="54" t="s">
        <v>396</v>
      </c>
      <c r="X1061" s="54" t="s">
        <v>396</v>
      </c>
      <c r="Y1061" s="67">
        <f>IFERROR(VLOOKUP(E1061,INPUTS!$A$44:$B$103,2,0),0)</f>
        <v>0</v>
      </c>
      <c r="Z1061" s="15">
        <f t="shared" si="1216"/>
        <v>0</v>
      </c>
      <c r="AA1061" s="20">
        <f>IFERROR(VLOOKUP(E1061,INPUTS!$A$44:$C$103,3,0),SCENARIOS!$J$24)</f>
        <v>0.01</v>
      </c>
      <c r="AB1061" s="15">
        <f t="shared" ref="AB1061:AF1061" si="1255">$T1061*AA1061*(1+$Q1061)^AB$2</f>
        <v>372.928690974229</v>
      </c>
      <c r="AC1061" s="20">
        <f>IFERROR(VLOOKUP($E1061,INPUTS!$A$44:$G$103,4,0),SCENARIOS!$K$24)</f>
        <v>0.05</v>
      </c>
      <c r="AD1061" s="15">
        <f t="shared" si="1255"/>
        <v>2268.62387131014</v>
      </c>
      <c r="AE1061" s="20">
        <f>IFERROR(VLOOKUP($E1061,INPUTS!$A$44:$G$103,5,0),SCENARIOS!$L$24)</f>
        <v>0.1</v>
      </c>
      <c r="AF1061" s="15">
        <f t="shared" si="1255"/>
        <v>5520.25563496681</v>
      </c>
      <c r="AG1061" s="20">
        <f>IFERROR(VLOOKUP($E1061,INPUTS!$A$44:$G$103,6,0),SCENARIOS!$M$24)</f>
        <v>0.2</v>
      </c>
      <c r="AH1061" s="15">
        <f t="shared" si="1218"/>
        <v>13432.4700805447</v>
      </c>
      <c r="AI1061" s="20">
        <f>IFERROR(VLOOKUP($E1061,INPUTS!$A$44:$G$103,7,0),SCENARIOS!$N$24)</f>
        <v>0.25</v>
      </c>
      <c r="AJ1061" s="15">
        <f t="shared" si="1219"/>
        <v>20428.3171373698</v>
      </c>
      <c r="AL1061" t="str">
        <f t="shared" si="1222"/>
        <v>N</v>
      </c>
      <c r="AM1061" s="21">
        <f t="shared" si="1223"/>
        <v>81713.2685494791</v>
      </c>
    </row>
    <row r="1062" ht="15" customHeight="1" spans="1:39">
      <c r="A1062" s="6" t="s">
        <v>2079</v>
      </c>
      <c r="B1062" s="52" t="s">
        <v>542</v>
      </c>
      <c r="C1062" s="52" t="s">
        <v>543</v>
      </c>
      <c r="D1062" s="52" t="s">
        <v>929</v>
      </c>
      <c r="E1062" s="10" t="s">
        <v>545</v>
      </c>
      <c r="F1062" s="52" t="s">
        <v>544</v>
      </c>
      <c r="G1062" s="52" t="s">
        <v>173</v>
      </c>
      <c r="H1062" s="52" t="s">
        <v>505</v>
      </c>
      <c r="I1062" s="52" t="s">
        <v>504</v>
      </c>
      <c r="J1062" s="52" t="s">
        <v>173</v>
      </c>
      <c r="K1062" s="52" t="s">
        <v>931</v>
      </c>
      <c r="L1062" s="53" t="s">
        <v>288</v>
      </c>
      <c r="M1062" s="13">
        <v>649</v>
      </c>
      <c r="N1062" s="14">
        <f t="shared" si="1220"/>
        <v>1.77808219178082</v>
      </c>
      <c r="O1062" s="15">
        <v>3720</v>
      </c>
      <c r="P1062" s="15">
        <f t="shared" si="1189"/>
        <v>2414280</v>
      </c>
      <c r="Q1062" s="16">
        <f>IFERROR(VLOOKUP(G1062,SCENARIOS!$A$13:$E$18,3,0),0.025)</f>
        <v>0.04</v>
      </c>
      <c r="R1062" s="52">
        <f>IFERROR(VLOOKUP(L1062,INPUTS!$A$107:$B$120,2,0),0.0082)</f>
        <v>0.0085</v>
      </c>
      <c r="S1062" s="52">
        <f t="shared" si="1190"/>
        <v>31.62</v>
      </c>
      <c r="T1062" s="15">
        <f t="shared" si="1191"/>
        <v>20521.38</v>
      </c>
      <c r="U1062" s="15">
        <f>T1062/INPUTS!$B$7*1000</f>
        <v>25651725</v>
      </c>
      <c r="V1062" s="15">
        <f>T1062*INPUTS!$B$6</f>
        <v>64847.5608</v>
      </c>
      <c r="W1062" s="54" t="s">
        <v>396</v>
      </c>
      <c r="X1062" s="54" t="s">
        <v>396</v>
      </c>
      <c r="Y1062" s="67">
        <f>IFERROR(VLOOKUP(E1062,INPUTS!$A$44:$B$103,2,0),0)</f>
        <v>0</v>
      </c>
      <c r="Z1062" s="15">
        <f t="shared" si="1216"/>
        <v>0</v>
      </c>
      <c r="AA1062" s="20">
        <f>IFERROR(VLOOKUP(E1062,INPUTS!$A$44:$C$103,3,0),SCENARIOS!$J$24)</f>
        <v>0.01</v>
      </c>
      <c r="AB1062" s="15">
        <f t="shared" ref="AB1062:AF1062" si="1256">$T1062*AA1062*(1+$Q1062)^AB$2</f>
        <v>249.673965382533</v>
      </c>
      <c r="AC1062" s="20">
        <f>IFERROR(VLOOKUP($E1062,INPUTS!$A$44:$G$103,4,0),SCENARIOS!$K$24)</f>
        <v>0.05</v>
      </c>
      <c r="AD1062" s="15">
        <f t="shared" si="1256"/>
        <v>1518.83277318188</v>
      </c>
      <c r="AE1062" s="20">
        <f>IFERROR(VLOOKUP($E1062,INPUTS!$A$44:$G$103,5,0),SCENARIOS!$L$24)</f>
        <v>0.1</v>
      </c>
      <c r="AF1062" s="15">
        <f t="shared" si="1256"/>
        <v>3695.78460350395</v>
      </c>
      <c r="AG1062" s="20">
        <f>IFERROR(VLOOKUP($E1062,INPUTS!$A$44:$G$103,6,0),SCENARIOS!$M$24)</f>
        <v>0.2</v>
      </c>
      <c r="AH1062" s="15">
        <f t="shared" si="1218"/>
        <v>8992.97412899664</v>
      </c>
      <c r="AI1062" s="20">
        <f>IFERROR(VLOOKUP($E1062,INPUTS!$A$44:$G$103,7,0),SCENARIOS!$N$24)</f>
        <v>0.25</v>
      </c>
      <c r="AJ1062" s="15">
        <f t="shared" si="1219"/>
        <v>13676.6600940648</v>
      </c>
      <c r="AL1062" t="str">
        <f t="shared" si="1222"/>
        <v>Y</v>
      </c>
      <c r="AM1062" s="21">
        <f t="shared" si="1223"/>
        <v>54706.6403762594</v>
      </c>
    </row>
    <row r="1063" ht="15" customHeight="1" spans="1:39">
      <c r="A1063" s="24" t="s">
        <v>2080</v>
      </c>
      <c r="B1063" s="52" t="s">
        <v>542</v>
      </c>
      <c r="C1063" s="52" t="s">
        <v>543</v>
      </c>
      <c r="D1063" s="52" t="s">
        <v>929</v>
      </c>
      <c r="E1063" s="10" t="s">
        <v>545</v>
      </c>
      <c r="F1063" s="52" t="s">
        <v>544</v>
      </c>
      <c r="G1063" s="52" t="s">
        <v>173</v>
      </c>
      <c r="H1063" s="52" t="s">
        <v>242</v>
      </c>
      <c r="I1063" s="52" t="s">
        <v>421</v>
      </c>
      <c r="J1063" s="52" t="s">
        <v>173</v>
      </c>
      <c r="K1063" s="52" t="s">
        <v>931</v>
      </c>
      <c r="L1063" s="53" t="s">
        <v>288</v>
      </c>
      <c r="M1063" s="13">
        <v>1297</v>
      </c>
      <c r="N1063" s="14">
        <f t="shared" si="1220"/>
        <v>3.55342465753425</v>
      </c>
      <c r="O1063" s="15">
        <v>1440</v>
      </c>
      <c r="P1063" s="15">
        <f t="shared" si="1189"/>
        <v>1867680</v>
      </c>
      <c r="Q1063" s="16">
        <f>IFERROR(VLOOKUP(G1063,SCENARIOS!$A$13:$E$18,3,0),0.025)</f>
        <v>0.04</v>
      </c>
      <c r="R1063" s="52">
        <f>IFERROR(VLOOKUP(L1063,INPUTS!$A$107:$B$120,2,0),0.0082)</f>
        <v>0.0085</v>
      </c>
      <c r="S1063" s="52">
        <f t="shared" si="1190"/>
        <v>12.24</v>
      </c>
      <c r="T1063" s="15">
        <f t="shared" si="1191"/>
        <v>15875.28</v>
      </c>
      <c r="U1063" s="15">
        <f>T1063/INPUTS!$B$7*1000</f>
        <v>19844100</v>
      </c>
      <c r="V1063" s="15">
        <f>T1063*INPUTS!$B$6</f>
        <v>50165.8848</v>
      </c>
      <c r="W1063" s="54" t="s">
        <v>396</v>
      </c>
      <c r="X1063" s="54" t="s">
        <v>396</v>
      </c>
      <c r="Y1063" s="67">
        <f>IFERROR(VLOOKUP(E1063,INPUTS!$A$44:$B$103,2,0),0)</f>
        <v>0</v>
      </c>
      <c r="Z1063" s="15">
        <f t="shared" si="1216"/>
        <v>0</v>
      </c>
      <c r="AA1063" s="20">
        <f>IFERROR(VLOOKUP(E1063,INPUTS!$A$44:$C$103,3,0),SCENARIOS!$J$24)</f>
        <v>0.01</v>
      </c>
      <c r="AB1063" s="15">
        <f t="shared" ref="AB1063:AF1063" si="1257">$T1063*AA1063*(1+$Q1063)^AB$2</f>
        <v>193.147054884127</v>
      </c>
      <c r="AC1063" s="20">
        <f>IFERROR(VLOOKUP($E1063,INPUTS!$A$44:$G$103,4,0),SCENARIOS!$K$24)</f>
        <v>0.05</v>
      </c>
      <c r="AD1063" s="15">
        <f t="shared" si="1257"/>
        <v>1174.96462457392</v>
      </c>
      <c r="AE1063" s="20">
        <f>IFERROR(VLOOKUP($E1063,INPUTS!$A$44:$G$103,5,0),SCENARIOS!$L$24)</f>
        <v>0.1</v>
      </c>
      <c r="AF1063" s="15">
        <f t="shared" si="1257"/>
        <v>2859.04824141038</v>
      </c>
      <c r="AG1063" s="20">
        <f>IFERROR(VLOOKUP($E1063,INPUTS!$A$44:$G$103,6,0),SCENARIOS!$M$24)</f>
        <v>0.2</v>
      </c>
      <c r="AH1063" s="15">
        <f t="shared" si="1218"/>
        <v>6956.93868202712</v>
      </c>
      <c r="AI1063" s="20">
        <f>IFERROR(VLOOKUP($E1063,INPUTS!$A$44:$G$103,7,0),SCENARIOS!$N$24)</f>
        <v>0.25</v>
      </c>
      <c r="AJ1063" s="15">
        <f t="shared" si="1219"/>
        <v>10580.2245491339</v>
      </c>
      <c r="AL1063" t="str">
        <f t="shared" si="1222"/>
        <v>Y</v>
      </c>
      <c r="AM1063" s="21">
        <f t="shared" si="1223"/>
        <v>42320.8981965357</v>
      </c>
    </row>
    <row r="1064" ht="15" customHeight="1" spans="1:39">
      <c r="A1064" s="6" t="s">
        <v>2081</v>
      </c>
      <c r="B1064" s="52" t="s">
        <v>542</v>
      </c>
      <c r="C1064" s="52" t="s">
        <v>543</v>
      </c>
      <c r="D1064" s="52" t="s">
        <v>929</v>
      </c>
      <c r="E1064" s="10" t="s">
        <v>545</v>
      </c>
      <c r="F1064" s="52" t="s">
        <v>544</v>
      </c>
      <c r="G1064" s="52" t="s">
        <v>173</v>
      </c>
      <c r="H1064" s="52" t="s">
        <v>428</v>
      </c>
      <c r="I1064" s="52" t="s">
        <v>427</v>
      </c>
      <c r="J1064" s="52" t="s">
        <v>173</v>
      </c>
      <c r="K1064" s="52" t="s">
        <v>931</v>
      </c>
      <c r="L1064" s="53" t="s">
        <v>288</v>
      </c>
      <c r="M1064" s="13">
        <v>973</v>
      </c>
      <c r="N1064" s="14">
        <f t="shared" si="1220"/>
        <v>2.66575342465753</v>
      </c>
      <c r="O1064" s="15">
        <v>1700</v>
      </c>
      <c r="P1064" s="15">
        <f t="shared" si="1189"/>
        <v>1654100</v>
      </c>
      <c r="Q1064" s="16">
        <f>IFERROR(VLOOKUP(G1064,SCENARIOS!$A$13:$E$18,3,0),0.025)</f>
        <v>0.04</v>
      </c>
      <c r="R1064" s="52">
        <f>IFERROR(VLOOKUP(L1064,INPUTS!$A$107:$B$120,2,0),0.0082)</f>
        <v>0.0085</v>
      </c>
      <c r="S1064" s="52">
        <f t="shared" si="1190"/>
        <v>14.45</v>
      </c>
      <c r="T1064" s="15">
        <f t="shared" si="1191"/>
        <v>14059.85</v>
      </c>
      <c r="U1064" s="15">
        <f>T1064/INPUTS!$B$7*1000</f>
        <v>17574812.5</v>
      </c>
      <c r="V1064" s="15">
        <f>T1064*INPUTS!$B$6</f>
        <v>44429.126</v>
      </c>
      <c r="W1064" s="54" t="s">
        <v>521</v>
      </c>
      <c r="X1064" s="54" t="s">
        <v>396</v>
      </c>
      <c r="Y1064" s="67">
        <f>IFERROR(VLOOKUP(E1064,INPUTS!$A$44:$B$103,2,0),0)</f>
        <v>0</v>
      </c>
      <c r="Z1064" s="15">
        <f t="shared" si="1216"/>
        <v>0</v>
      </c>
      <c r="AA1064" s="20">
        <f>IFERROR(VLOOKUP(E1064,INPUTS!$A$44:$C$103,3,0),SCENARIOS!$J$24)</f>
        <v>0.01</v>
      </c>
      <c r="AB1064" s="15">
        <f t="shared" ref="AB1064:AF1064" si="1258">$T1064*AA1064*(1+$Q1064)^AB$2</f>
        <v>171.059573098086</v>
      </c>
      <c r="AC1064" s="20">
        <f>IFERROR(VLOOKUP($E1064,INPUTS!$A$44:$G$103,4,0),SCENARIOS!$K$24)</f>
        <v>0.05</v>
      </c>
      <c r="AD1064" s="15">
        <f t="shared" si="1258"/>
        <v>1040.60063046546</v>
      </c>
      <c r="AE1064" s="20">
        <f>IFERROR(VLOOKUP($E1064,INPUTS!$A$44:$G$103,5,0),SCENARIOS!$L$24)</f>
        <v>0.1</v>
      </c>
      <c r="AF1064" s="15">
        <f t="shared" si="1258"/>
        <v>2532.09955459014</v>
      </c>
      <c r="AG1064" s="20">
        <f>IFERROR(VLOOKUP($E1064,INPUTS!$A$44:$G$103,6,0),SCENARIOS!$M$24)</f>
        <v>0.2</v>
      </c>
      <c r="AH1064" s="15">
        <f t="shared" si="1218"/>
        <v>6161.37254451569</v>
      </c>
      <c r="AI1064" s="20">
        <f>IFERROR(VLOOKUP($E1064,INPUTS!$A$44:$G$103,7,0),SCENARIOS!$N$24)</f>
        <v>0.25</v>
      </c>
      <c r="AJ1064" s="15">
        <f t="shared" si="1219"/>
        <v>9370.31473631586</v>
      </c>
      <c r="AL1064" t="str">
        <f t="shared" si="1222"/>
        <v>Y</v>
      </c>
      <c r="AM1064" s="21">
        <f t="shared" si="1223"/>
        <v>37481.2589452634</v>
      </c>
    </row>
    <row r="1065" ht="15" customHeight="1" spans="1:39">
      <c r="A1065" s="24" t="s">
        <v>2082</v>
      </c>
      <c r="B1065" s="52" t="s">
        <v>542</v>
      </c>
      <c r="C1065" s="52" t="s">
        <v>543</v>
      </c>
      <c r="D1065" s="52" t="s">
        <v>929</v>
      </c>
      <c r="E1065" s="10" t="s">
        <v>545</v>
      </c>
      <c r="F1065" s="52" t="s">
        <v>544</v>
      </c>
      <c r="G1065" s="52" t="s">
        <v>173</v>
      </c>
      <c r="H1065" s="52" t="s">
        <v>264</v>
      </c>
      <c r="I1065" s="52" t="s">
        <v>436</v>
      </c>
      <c r="J1065" s="52" t="s">
        <v>173</v>
      </c>
      <c r="K1065" s="52" t="s">
        <v>931</v>
      </c>
      <c r="L1065" s="53" t="s">
        <v>295</v>
      </c>
      <c r="M1065" s="13">
        <v>649</v>
      </c>
      <c r="N1065" s="14">
        <f t="shared" si="1220"/>
        <v>1.77808219178082</v>
      </c>
      <c r="O1065" s="15">
        <v>7560</v>
      </c>
      <c r="P1065" s="15">
        <f t="shared" si="1189"/>
        <v>4906440</v>
      </c>
      <c r="Q1065" s="16">
        <f>IFERROR(VLOOKUP(G1065,SCENARIOS!$A$13:$E$18,3,0),0.025)</f>
        <v>0.04</v>
      </c>
      <c r="R1065" s="52">
        <f>IFERROR(VLOOKUP(L1065,INPUTS!$A$107:$B$120,2,0),0.0082)</f>
        <v>0.0089</v>
      </c>
      <c r="S1065" s="52">
        <f t="shared" si="1190"/>
        <v>67.284</v>
      </c>
      <c r="T1065" s="15">
        <f t="shared" si="1191"/>
        <v>43667.316</v>
      </c>
      <c r="U1065" s="15">
        <f>T1065/INPUTS!$B$7*1000</f>
        <v>54584145</v>
      </c>
      <c r="V1065" s="15">
        <f>T1065*INPUTS!$B$6</f>
        <v>137988.71856</v>
      </c>
      <c r="W1065" s="54" t="s">
        <v>396</v>
      </c>
      <c r="X1065" s="54" t="s">
        <v>396</v>
      </c>
      <c r="Y1065" s="67">
        <f>IFERROR(VLOOKUP(E1065,INPUTS!$A$44:$B$103,2,0),0)</f>
        <v>0</v>
      </c>
      <c r="Z1065" s="15">
        <f t="shared" si="1216"/>
        <v>0</v>
      </c>
      <c r="AA1065" s="20">
        <f>IFERROR(VLOOKUP(E1065,INPUTS!$A$44:$C$103,3,0),SCENARIOS!$J$24)</f>
        <v>0.01</v>
      </c>
      <c r="AB1065" s="15">
        <f t="shared" ref="AB1065:AF1065" si="1259">$T1065*AA1065*(1+$Q1065)^AB$2</f>
        <v>531.27966751418</v>
      </c>
      <c r="AC1065" s="20">
        <f>IFERROR(VLOOKUP($E1065,INPUTS!$A$44:$G$103,4,0),SCENARIOS!$K$24)</f>
        <v>0.05</v>
      </c>
      <c r="AD1065" s="15">
        <f t="shared" si="1259"/>
        <v>3231.91474733617</v>
      </c>
      <c r="AE1065" s="20">
        <f>IFERROR(VLOOKUP($E1065,INPUTS!$A$44:$G$103,5,0),SCENARIOS!$L$24)</f>
        <v>0.1</v>
      </c>
      <c r="AF1065" s="15">
        <f t="shared" si="1259"/>
        <v>7864.23691531183</v>
      </c>
      <c r="AG1065" s="20">
        <f>IFERROR(VLOOKUP($E1065,INPUTS!$A$44:$G$103,6,0),SCENARIOS!$M$24)</f>
        <v>0.2</v>
      </c>
      <c r="AH1065" s="15">
        <f t="shared" si="1218"/>
        <v>19136.0933363507</v>
      </c>
      <c r="AI1065" s="20">
        <f>IFERROR(VLOOKUP($E1065,INPUTS!$A$44:$G$103,7,0),SCENARIOS!$N$24)</f>
        <v>0.25</v>
      </c>
      <c r="AJ1065" s="15">
        <f t="shared" si="1219"/>
        <v>29102.4793728355</v>
      </c>
      <c r="AL1065" t="str">
        <f t="shared" si="1222"/>
        <v>Y</v>
      </c>
      <c r="AM1065" s="21">
        <f t="shared" si="1223"/>
        <v>116409.917491342</v>
      </c>
    </row>
    <row r="1066" ht="15" customHeight="1" spans="1:39">
      <c r="A1066" s="6" t="s">
        <v>2083</v>
      </c>
      <c r="B1066" s="52" t="s">
        <v>542</v>
      </c>
      <c r="C1066" s="52" t="s">
        <v>543</v>
      </c>
      <c r="D1066" s="52" t="s">
        <v>929</v>
      </c>
      <c r="E1066" s="10" t="s">
        <v>545</v>
      </c>
      <c r="F1066" s="52" t="s">
        <v>544</v>
      </c>
      <c r="G1066" s="52" t="s">
        <v>173</v>
      </c>
      <c r="H1066" s="52" t="s">
        <v>267</v>
      </c>
      <c r="I1066" s="52" t="s">
        <v>436</v>
      </c>
      <c r="J1066" s="52" t="s">
        <v>173</v>
      </c>
      <c r="K1066" s="52" t="s">
        <v>931</v>
      </c>
      <c r="L1066" s="53" t="s">
        <v>295</v>
      </c>
      <c r="M1066" s="13">
        <v>324</v>
      </c>
      <c r="N1066" s="14">
        <f t="shared" si="1220"/>
        <v>0.887671232876712</v>
      </c>
      <c r="O1066" s="15">
        <v>7570</v>
      </c>
      <c r="P1066" s="15">
        <f t="shared" si="1189"/>
        <v>2452680</v>
      </c>
      <c r="Q1066" s="16">
        <f>IFERROR(VLOOKUP(G1066,SCENARIOS!$A$13:$E$18,3,0),0.025)</f>
        <v>0.04</v>
      </c>
      <c r="R1066" s="52">
        <f>IFERROR(VLOOKUP(L1066,INPUTS!$A$107:$B$120,2,0),0.0082)</f>
        <v>0.0089</v>
      </c>
      <c r="S1066" s="52">
        <f t="shared" si="1190"/>
        <v>67.373</v>
      </c>
      <c r="T1066" s="15">
        <f t="shared" si="1191"/>
        <v>21828.852</v>
      </c>
      <c r="U1066" s="15">
        <f>T1066/INPUTS!$B$7*1000</f>
        <v>27286065</v>
      </c>
      <c r="V1066" s="15">
        <f>T1066*INPUTS!$B$6</f>
        <v>68979.17232</v>
      </c>
      <c r="W1066" s="54" t="s">
        <v>396</v>
      </c>
      <c r="X1066" s="54" t="s">
        <v>396</v>
      </c>
      <c r="Y1066" s="67">
        <f>IFERROR(VLOOKUP(E1066,INPUTS!$A$44:$B$103,2,0),0)</f>
        <v>0</v>
      </c>
      <c r="Z1066" s="15">
        <f t="shared" si="1216"/>
        <v>0</v>
      </c>
      <c r="AA1066" s="20">
        <f>IFERROR(VLOOKUP(E1066,INPUTS!$A$44:$C$103,3,0),SCENARIOS!$J$24)</f>
        <v>0.01</v>
      </c>
      <c r="AB1066" s="15">
        <f t="shared" ref="AB1066:AF1066" si="1260">$T1066*AA1066*(1+$Q1066)^AB$2</f>
        <v>265.581361418601</v>
      </c>
      <c r="AC1066" s="20">
        <f>IFERROR(VLOOKUP($E1066,INPUTS!$A$44:$G$103,4,0),SCENARIOS!$K$24)</f>
        <v>0.05</v>
      </c>
      <c r="AD1066" s="15">
        <f t="shared" si="1260"/>
        <v>1615.60167096642</v>
      </c>
      <c r="AE1066" s="20">
        <f>IFERROR(VLOOKUP($E1066,INPUTS!$A$44:$G$103,5,0),SCENARIOS!$L$24)</f>
        <v>0.1</v>
      </c>
      <c r="AF1066" s="15">
        <f t="shared" si="1260"/>
        <v>3931.25292420717</v>
      </c>
      <c r="AG1066" s="20">
        <f>IFERROR(VLOOKUP($E1066,INPUTS!$A$44:$G$103,6,0),SCENARIOS!$M$24)</f>
        <v>0.2</v>
      </c>
      <c r="AH1066" s="15">
        <f t="shared" si="1218"/>
        <v>9565.94056061028</v>
      </c>
      <c r="AI1066" s="20">
        <f>IFERROR(VLOOKUP($E1066,INPUTS!$A$44:$G$103,7,0),SCENARIOS!$N$24)</f>
        <v>0.25</v>
      </c>
      <c r="AJ1066" s="15">
        <f t="shared" si="1219"/>
        <v>14548.0366840655</v>
      </c>
      <c r="AL1066" t="str">
        <f t="shared" si="1222"/>
        <v>Y</v>
      </c>
      <c r="AM1066" s="21">
        <f t="shared" si="1223"/>
        <v>58192.1467362619</v>
      </c>
    </row>
    <row r="1067" ht="15" customHeight="1" spans="1:39">
      <c r="A1067" s="24" t="s">
        <v>2084</v>
      </c>
      <c r="B1067" s="52" t="s">
        <v>542</v>
      </c>
      <c r="C1067" s="52" t="s">
        <v>543</v>
      </c>
      <c r="D1067" s="52" t="s">
        <v>929</v>
      </c>
      <c r="E1067" s="10" t="s">
        <v>545</v>
      </c>
      <c r="F1067" s="52" t="s">
        <v>544</v>
      </c>
      <c r="G1067" s="52" t="s">
        <v>173</v>
      </c>
      <c r="H1067" s="52" t="s">
        <v>440</v>
      </c>
      <c r="I1067" s="52" t="s">
        <v>439</v>
      </c>
      <c r="J1067" s="52" t="s">
        <v>177</v>
      </c>
      <c r="K1067" s="52" t="s">
        <v>931</v>
      </c>
      <c r="L1067" s="53" t="s">
        <v>295</v>
      </c>
      <c r="M1067" s="13">
        <v>973</v>
      </c>
      <c r="N1067" s="14">
        <f t="shared" si="1220"/>
        <v>2.66575342465753</v>
      </c>
      <c r="O1067" s="15">
        <v>4940</v>
      </c>
      <c r="P1067" s="15">
        <f t="shared" si="1189"/>
        <v>4806620</v>
      </c>
      <c r="Q1067" s="16">
        <f>IFERROR(VLOOKUP(G1067,SCENARIOS!$A$13:$E$18,3,0),0.025)</f>
        <v>0.04</v>
      </c>
      <c r="R1067" s="52">
        <f>IFERROR(VLOOKUP(L1067,INPUTS!$A$107:$B$120,2,0),0.0082)</f>
        <v>0.0089</v>
      </c>
      <c r="S1067" s="52">
        <f t="shared" si="1190"/>
        <v>43.966</v>
      </c>
      <c r="T1067" s="15">
        <f t="shared" si="1191"/>
        <v>42778.918</v>
      </c>
      <c r="U1067" s="15">
        <f>T1067/INPUTS!$B$7*1000</f>
        <v>53473647.5</v>
      </c>
      <c r="V1067" s="15">
        <f>T1067*INPUTS!$B$6</f>
        <v>135181.38088</v>
      </c>
      <c r="W1067" s="54" t="s">
        <v>396</v>
      </c>
      <c r="X1067" s="54" t="s">
        <v>396</v>
      </c>
      <c r="Y1067" s="67">
        <f>IFERROR(VLOOKUP(E1067,INPUTS!$A$44:$B$103,2,0),0)</f>
        <v>0</v>
      </c>
      <c r="Z1067" s="15">
        <f t="shared" si="1216"/>
        <v>0</v>
      </c>
      <c r="AA1067" s="20">
        <f>IFERROR(VLOOKUP(E1067,INPUTS!$A$44:$C$103,3,0),SCENARIOS!$J$24)</f>
        <v>0.01</v>
      </c>
      <c r="AB1067" s="15">
        <f t="shared" ref="AB1067:AF1067" si="1261">$T1067*AA1067*(1+$Q1067)^AB$2</f>
        <v>520.470947462316</v>
      </c>
      <c r="AC1067" s="20">
        <f>IFERROR(VLOOKUP($E1067,INPUTS!$A$44:$G$103,4,0),SCENARIOS!$K$24)</f>
        <v>0.05</v>
      </c>
      <c r="AD1067" s="15">
        <f t="shared" si="1261"/>
        <v>3166.16244422453</v>
      </c>
      <c r="AE1067" s="20">
        <f>IFERROR(VLOOKUP($E1067,INPUTS!$A$44:$G$103,5,0),SCENARIOS!$L$24)</f>
        <v>0.1</v>
      </c>
      <c r="AF1067" s="15">
        <f t="shared" si="1261"/>
        <v>7704.24145447129</v>
      </c>
      <c r="AG1067" s="20">
        <f>IFERROR(VLOOKUP($E1067,INPUTS!$A$44:$G$103,6,0),SCENARIOS!$M$24)</f>
        <v>0.2</v>
      </c>
      <c r="AH1067" s="15">
        <f t="shared" si="1218"/>
        <v>18746.7754527458</v>
      </c>
      <c r="AI1067" s="20">
        <f>IFERROR(VLOOKUP($E1067,INPUTS!$A$44:$G$103,7,0),SCENARIOS!$N$24)</f>
        <v>0.25</v>
      </c>
      <c r="AJ1067" s="15">
        <f t="shared" si="1219"/>
        <v>28510.3984565303</v>
      </c>
      <c r="AL1067" t="str">
        <f t="shared" si="1222"/>
        <v>Y</v>
      </c>
      <c r="AM1067" s="21">
        <f t="shared" si="1223"/>
        <v>114041.593826121</v>
      </c>
    </row>
    <row r="1068" ht="15" customHeight="1" spans="1:39">
      <c r="A1068" s="6" t="s">
        <v>2085</v>
      </c>
      <c r="B1068" s="52" t="s">
        <v>542</v>
      </c>
      <c r="C1068" s="52" t="s">
        <v>543</v>
      </c>
      <c r="D1068" s="52" t="s">
        <v>929</v>
      </c>
      <c r="E1068" s="10" t="s">
        <v>545</v>
      </c>
      <c r="F1068" s="52" t="s">
        <v>544</v>
      </c>
      <c r="G1068" s="52" t="s">
        <v>173</v>
      </c>
      <c r="H1068" s="52" t="s">
        <v>576</v>
      </c>
      <c r="I1068" s="52" t="s">
        <v>575</v>
      </c>
      <c r="J1068" s="52" t="s">
        <v>173</v>
      </c>
      <c r="K1068" s="52" t="s">
        <v>931</v>
      </c>
      <c r="L1068" s="53" t="s">
        <v>288</v>
      </c>
      <c r="M1068" s="13">
        <v>649</v>
      </c>
      <c r="N1068" s="14">
        <f t="shared" si="1220"/>
        <v>1.77808219178082</v>
      </c>
      <c r="O1068" s="15">
        <v>2870</v>
      </c>
      <c r="P1068" s="15">
        <f t="shared" ref="P1068:P1131" si="1262">M1068*O1068</f>
        <v>1862630</v>
      </c>
      <c r="Q1068" s="16">
        <f>IFERROR(VLOOKUP(G1068,SCENARIOS!$A$13:$E$18,3,0),0.025)</f>
        <v>0.04</v>
      </c>
      <c r="R1068" s="52">
        <f>IFERROR(VLOOKUP(L1068,INPUTS!$A$107:$B$120,2,0),0.0082)</f>
        <v>0.0085</v>
      </c>
      <c r="S1068" s="52">
        <f t="shared" ref="S1068:S1131" si="1263">O1068*R1068</f>
        <v>24.395</v>
      </c>
      <c r="T1068" s="15">
        <f t="shared" ref="T1068:T1131" si="1264">M1068*S1068</f>
        <v>15832.355</v>
      </c>
      <c r="U1068" s="15">
        <f>T1068/INPUTS!$B$7*1000</f>
        <v>19790443.75</v>
      </c>
      <c r="V1068" s="15">
        <f>T1068*INPUTS!$B$6</f>
        <v>50030.2418</v>
      </c>
      <c r="W1068" s="54" t="s">
        <v>521</v>
      </c>
      <c r="X1068" s="54" t="s">
        <v>396</v>
      </c>
      <c r="Y1068" s="67">
        <f>IFERROR(VLOOKUP(E1068,INPUTS!$A$44:$B$103,2,0),0)</f>
        <v>0</v>
      </c>
      <c r="Z1068" s="15">
        <f t="shared" si="1216"/>
        <v>0</v>
      </c>
      <c r="AA1068" s="20">
        <f>IFERROR(VLOOKUP(E1068,INPUTS!$A$44:$C$103,3,0),SCENARIOS!$J$24)</f>
        <v>0.01</v>
      </c>
      <c r="AB1068" s="15">
        <f t="shared" ref="AB1068:AF1068" si="1265">$T1068*AA1068*(1+$Q1068)^AB$2</f>
        <v>192.624806625772</v>
      </c>
      <c r="AC1068" s="20">
        <f>IFERROR(VLOOKUP($E1068,INPUTS!$A$44:$G$103,4,0),SCENARIOS!$K$24)</f>
        <v>0.05</v>
      </c>
      <c r="AD1068" s="15">
        <f t="shared" si="1265"/>
        <v>1171.78765027742</v>
      </c>
      <c r="AE1068" s="20">
        <f>IFERROR(VLOOKUP($E1068,INPUTS!$A$44:$G$103,5,0),SCENARIOS!$L$24)</f>
        <v>0.1</v>
      </c>
      <c r="AF1068" s="15">
        <f t="shared" si="1265"/>
        <v>2851.317691413</v>
      </c>
      <c r="AG1068" s="20">
        <f>IFERROR(VLOOKUP($E1068,INPUTS!$A$44:$G$103,6,0),SCENARIOS!$M$24)</f>
        <v>0.2</v>
      </c>
      <c r="AH1068" s="15">
        <f t="shared" si="1218"/>
        <v>6938.12788984418</v>
      </c>
      <c r="AI1068" s="20">
        <f>IFERROR(VLOOKUP($E1068,INPUTS!$A$44:$G$103,7,0),SCENARIOS!$N$24)</f>
        <v>0.25</v>
      </c>
      <c r="AJ1068" s="15">
        <f t="shared" si="1219"/>
        <v>10551.6167930016</v>
      </c>
      <c r="AL1068" t="str">
        <f t="shared" si="1222"/>
        <v>Y</v>
      </c>
      <c r="AM1068" s="21">
        <f t="shared" si="1223"/>
        <v>42206.4671720066</v>
      </c>
    </row>
    <row r="1069" ht="15" customHeight="1" spans="1:39">
      <c r="A1069" s="24" t="s">
        <v>2086</v>
      </c>
      <c r="B1069" s="52" t="s">
        <v>542</v>
      </c>
      <c r="C1069" s="52" t="s">
        <v>543</v>
      </c>
      <c r="D1069" s="52" t="s">
        <v>929</v>
      </c>
      <c r="E1069" s="10" t="s">
        <v>545</v>
      </c>
      <c r="F1069" s="52" t="s">
        <v>544</v>
      </c>
      <c r="G1069" s="52" t="s">
        <v>173</v>
      </c>
      <c r="H1069" s="52" t="s">
        <v>819</v>
      </c>
      <c r="I1069" s="52" t="s">
        <v>575</v>
      </c>
      <c r="J1069" s="52" t="s">
        <v>173</v>
      </c>
      <c r="K1069" s="52" t="s">
        <v>931</v>
      </c>
      <c r="L1069" s="53" t="s">
        <v>288</v>
      </c>
      <c r="M1069" s="13">
        <v>649</v>
      </c>
      <c r="N1069" s="14">
        <f t="shared" si="1220"/>
        <v>1.77808219178082</v>
      </c>
      <c r="O1069" s="15">
        <v>3085</v>
      </c>
      <c r="P1069" s="15">
        <f t="shared" si="1262"/>
        <v>2002165</v>
      </c>
      <c r="Q1069" s="16">
        <f>IFERROR(VLOOKUP(G1069,SCENARIOS!$A$13:$E$18,3,0),0.025)</f>
        <v>0.04</v>
      </c>
      <c r="R1069" s="52">
        <f>IFERROR(VLOOKUP(L1069,INPUTS!$A$107:$B$120,2,0),0.0082)</f>
        <v>0.0085</v>
      </c>
      <c r="S1069" s="52">
        <f t="shared" si="1263"/>
        <v>26.2225</v>
      </c>
      <c r="T1069" s="15">
        <f t="shared" si="1264"/>
        <v>17018.4025</v>
      </c>
      <c r="U1069" s="15">
        <f>T1069/INPUTS!$B$7*1000</f>
        <v>21273003.125</v>
      </c>
      <c r="V1069" s="15">
        <f>T1069*INPUTS!$B$6</f>
        <v>53778.1519</v>
      </c>
      <c r="W1069" s="54" t="s">
        <v>521</v>
      </c>
      <c r="X1069" s="54" t="s">
        <v>396</v>
      </c>
      <c r="Y1069" s="67">
        <f>IFERROR(VLOOKUP(E1069,INPUTS!$A$44:$B$103,2,0),0)</f>
        <v>0</v>
      </c>
      <c r="Z1069" s="15">
        <f t="shared" si="1216"/>
        <v>0</v>
      </c>
      <c r="AA1069" s="20">
        <f>IFERROR(VLOOKUP(E1069,INPUTS!$A$44:$C$103,3,0),SCENARIOS!$J$24)</f>
        <v>0.01</v>
      </c>
      <c r="AB1069" s="15">
        <f t="shared" ref="AB1069:AF1069" si="1266">$T1069*AA1069*(1+$Q1069)^AB$2</f>
        <v>207.054887958364</v>
      </c>
      <c r="AC1069" s="20">
        <f>IFERROR(VLOOKUP($E1069,INPUTS!$A$44:$G$103,4,0),SCENARIOS!$K$24)</f>
        <v>0.05</v>
      </c>
      <c r="AD1069" s="15">
        <f t="shared" si="1266"/>
        <v>1259.56965195325</v>
      </c>
      <c r="AE1069" s="20">
        <f>IFERROR(VLOOKUP($E1069,INPUTS!$A$44:$G$103,5,0),SCENARIOS!$L$24)</f>
        <v>0.1</v>
      </c>
      <c r="AF1069" s="15">
        <f t="shared" si="1266"/>
        <v>3064.91814564777</v>
      </c>
      <c r="AG1069" s="20">
        <f>IFERROR(VLOOKUP($E1069,INPUTS!$A$44:$G$103,6,0),SCENARIOS!$M$24)</f>
        <v>0.2</v>
      </c>
      <c r="AH1069" s="15">
        <f t="shared" si="1218"/>
        <v>7457.88311504157</v>
      </c>
      <c r="AI1069" s="20">
        <f>IFERROR(VLOOKUP($E1069,INPUTS!$A$44:$G$103,7,0),SCENARIOS!$N$24)</f>
        <v>0.25</v>
      </c>
      <c r="AJ1069" s="15">
        <f t="shared" si="1219"/>
        <v>11342.0689220941</v>
      </c>
      <c r="AL1069" t="str">
        <f t="shared" si="1222"/>
        <v>N</v>
      </c>
      <c r="AM1069" s="21">
        <f t="shared" si="1223"/>
        <v>45368.2756883764</v>
      </c>
    </row>
    <row r="1070" ht="15" customHeight="1" spans="1:39">
      <c r="A1070" s="6" t="s">
        <v>2087</v>
      </c>
      <c r="B1070" s="52" t="s">
        <v>546</v>
      </c>
      <c r="C1070" s="52" t="s">
        <v>547</v>
      </c>
      <c r="D1070" s="52" t="s">
        <v>929</v>
      </c>
      <c r="E1070" s="10" t="s">
        <v>549</v>
      </c>
      <c r="F1070" s="52" t="s">
        <v>548</v>
      </c>
      <c r="G1070" s="52" t="s">
        <v>173</v>
      </c>
      <c r="H1070" s="52" t="s">
        <v>200</v>
      </c>
      <c r="I1070" s="52" t="s">
        <v>391</v>
      </c>
      <c r="J1070" s="52" t="s">
        <v>165</v>
      </c>
      <c r="K1070" s="52" t="s">
        <v>931</v>
      </c>
      <c r="L1070" s="53" t="s">
        <v>291</v>
      </c>
      <c r="M1070" s="13">
        <v>154</v>
      </c>
      <c r="N1070" s="14">
        <f t="shared" si="1220"/>
        <v>0.421917808219178</v>
      </c>
      <c r="O1070" s="15">
        <v>8840</v>
      </c>
      <c r="P1070" s="15">
        <f t="shared" si="1262"/>
        <v>1361360</v>
      </c>
      <c r="Q1070" s="16">
        <f>IFERROR(VLOOKUP(G1070,SCENARIOS!$A$13:$E$18,3,0),0.025)</f>
        <v>0.04</v>
      </c>
      <c r="R1070" s="52">
        <f>IFERROR(VLOOKUP(L1070,INPUTS!$A$107:$B$120,2,0),0.0082)</f>
        <v>0.0079</v>
      </c>
      <c r="S1070" s="52">
        <f t="shared" si="1263"/>
        <v>69.836</v>
      </c>
      <c r="T1070" s="15">
        <f t="shared" si="1264"/>
        <v>10754.744</v>
      </c>
      <c r="U1070" s="15">
        <f>T1070/INPUTS!$B$7*1000</f>
        <v>13443430</v>
      </c>
      <c r="V1070" s="15">
        <f>T1070*INPUTS!$B$6</f>
        <v>33984.99104</v>
      </c>
      <c r="W1070" s="54" t="s">
        <v>521</v>
      </c>
      <c r="X1070" s="54" t="s">
        <v>396</v>
      </c>
      <c r="Y1070" s="67">
        <f>IFERROR(VLOOKUP(E1070,INPUTS!$A$44:$B$103,2,0),0)</f>
        <v>0</v>
      </c>
      <c r="Z1070" s="15">
        <f t="shared" si="1216"/>
        <v>0</v>
      </c>
      <c r="AA1070" s="20">
        <f>IFERROR(VLOOKUP(E1070,INPUTS!$A$44:$C$103,3,0),SCENARIOS!$J$24)</f>
        <v>0.01</v>
      </c>
      <c r="AB1070" s="15">
        <f t="shared" ref="AB1070:AF1070" si="1267">$T1070*AA1070*(1+$Q1070)^AB$2</f>
        <v>130.84790502169</v>
      </c>
      <c r="AC1070" s="20">
        <f>IFERROR(VLOOKUP($E1070,INPUTS!$A$44:$G$103,4,0),SCENARIOS!$K$24)</f>
        <v>0.05</v>
      </c>
      <c r="AD1070" s="15">
        <f t="shared" si="1267"/>
        <v>795.982417087993</v>
      </c>
      <c r="AE1070" s="20">
        <f>IFERROR(VLOOKUP($E1070,INPUTS!$A$44:$G$103,5,0),SCENARIOS!$L$24)</f>
        <v>0.1</v>
      </c>
      <c r="AF1070" s="15">
        <f t="shared" si="1267"/>
        <v>1936.86863601895</v>
      </c>
      <c r="AG1070" s="20">
        <f>IFERROR(VLOOKUP($E1070,INPUTS!$A$44:$G$103,6,0),SCENARIOS!$M$24)</f>
        <v>0.2</v>
      </c>
      <c r="AH1070" s="15">
        <f t="shared" si="1218"/>
        <v>4712.99369515997</v>
      </c>
      <c r="AI1070" s="20">
        <f>IFERROR(VLOOKUP($E1070,INPUTS!$A$44:$G$103,7,0),SCENARIOS!$N$24)</f>
        <v>0.25</v>
      </c>
      <c r="AJ1070" s="15">
        <f t="shared" si="1219"/>
        <v>7167.5968227616</v>
      </c>
      <c r="AL1070" t="str">
        <f t="shared" si="1222"/>
        <v>N</v>
      </c>
      <c r="AM1070" s="21">
        <f t="shared" si="1223"/>
        <v>28670.3872910464</v>
      </c>
    </row>
    <row r="1071" ht="15" customHeight="1" spans="1:39">
      <c r="A1071" s="24" t="s">
        <v>2088</v>
      </c>
      <c r="B1071" s="52" t="s">
        <v>546</v>
      </c>
      <c r="C1071" s="52" t="s">
        <v>547</v>
      </c>
      <c r="D1071" s="52" t="s">
        <v>929</v>
      </c>
      <c r="E1071" s="10" t="s">
        <v>549</v>
      </c>
      <c r="F1071" s="52" t="s">
        <v>548</v>
      </c>
      <c r="G1071" s="52" t="s">
        <v>173</v>
      </c>
      <c r="H1071" s="52" t="s">
        <v>224</v>
      </c>
      <c r="I1071" s="52" t="s">
        <v>938</v>
      </c>
      <c r="J1071" s="52" t="s">
        <v>165</v>
      </c>
      <c r="K1071" s="52" t="s">
        <v>931</v>
      </c>
      <c r="L1071" s="53" t="s">
        <v>291</v>
      </c>
      <c r="M1071" s="13">
        <v>154</v>
      </c>
      <c r="N1071" s="14">
        <f t="shared" si="1220"/>
        <v>0.421917808219178</v>
      </c>
      <c r="O1071" s="15">
        <v>9110</v>
      </c>
      <c r="P1071" s="15">
        <f t="shared" si="1262"/>
        <v>1402940</v>
      </c>
      <c r="Q1071" s="16">
        <f>IFERROR(VLOOKUP(G1071,SCENARIOS!$A$13:$E$18,3,0),0.025)</f>
        <v>0.04</v>
      </c>
      <c r="R1071" s="52">
        <f>IFERROR(VLOOKUP(L1071,INPUTS!$A$107:$B$120,2,0),0.0082)</f>
        <v>0.0079</v>
      </c>
      <c r="S1071" s="52">
        <f t="shared" si="1263"/>
        <v>71.969</v>
      </c>
      <c r="T1071" s="15">
        <f t="shared" si="1264"/>
        <v>11083.226</v>
      </c>
      <c r="U1071" s="15">
        <f>T1071/INPUTS!$B$7*1000</f>
        <v>13854032.5</v>
      </c>
      <c r="V1071" s="15">
        <f>T1071*INPUTS!$B$6</f>
        <v>35022.99416</v>
      </c>
      <c r="W1071" s="54" t="s">
        <v>521</v>
      </c>
      <c r="X1071" s="54" t="s">
        <v>396</v>
      </c>
      <c r="Y1071" s="67">
        <f>IFERROR(VLOOKUP(E1071,INPUTS!$A$44:$B$103,2,0),0)</f>
        <v>0</v>
      </c>
      <c r="Z1071" s="15">
        <f t="shared" si="1216"/>
        <v>0</v>
      </c>
      <c r="AA1071" s="20">
        <f>IFERROR(VLOOKUP(E1071,INPUTS!$A$44:$C$103,3,0),SCENARIOS!$J$24)</f>
        <v>0.01</v>
      </c>
      <c r="AB1071" s="15">
        <f t="shared" ref="AB1071:AF1071" si="1268">$T1071*AA1071*(1+$Q1071)^AB$2</f>
        <v>134.844390808551</v>
      </c>
      <c r="AC1071" s="20">
        <f>IFERROR(VLOOKUP($E1071,INPUTS!$A$44:$G$103,4,0),SCENARIOS!$K$24)</f>
        <v>0.05</v>
      </c>
      <c r="AD1071" s="15">
        <f t="shared" si="1268"/>
        <v>820.29409724792</v>
      </c>
      <c r="AE1071" s="20">
        <f>IFERROR(VLOOKUP($E1071,INPUTS!$A$44:$G$103,5,0),SCENARIOS!$L$24)</f>
        <v>0.1</v>
      </c>
      <c r="AF1071" s="15">
        <f t="shared" si="1268"/>
        <v>1996.02638847654</v>
      </c>
      <c r="AG1071" s="20">
        <f>IFERROR(VLOOKUP($E1071,INPUTS!$A$44:$G$103,6,0),SCENARIOS!$M$24)</f>
        <v>0.2</v>
      </c>
      <c r="AH1071" s="15">
        <f t="shared" si="1218"/>
        <v>4856.94259761395</v>
      </c>
      <c r="AI1071" s="20">
        <f>IFERROR(VLOOKUP($E1071,INPUTS!$A$44:$G$103,7,0),SCENARIOS!$N$24)</f>
        <v>0.25</v>
      </c>
      <c r="AJ1071" s="15">
        <f t="shared" si="1219"/>
        <v>7386.51663522151</v>
      </c>
      <c r="AL1071" t="str">
        <f t="shared" si="1222"/>
        <v>N</v>
      </c>
      <c r="AM1071" s="21">
        <f t="shared" si="1223"/>
        <v>29546.066540886</v>
      </c>
    </row>
    <row r="1072" ht="15" customHeight="1" spans="1:39">
      <c r="A1072" s="6" t="s">
        <v>2089</v>
      </c>
      <c r="B1072" s="52" t="s">
        <v>546</v>
      </c>
      <c r="C1072" s="52" t="s">
        <v>547</v>
      </c>
      <c r="D1072" s="52" t="s">
        <v>929</v>
      </c>
      <c r="E1072" s="10" t="s">
        <v>549</v>
      </c>
      <c r="F1072" s="52" t="s">
        <v>548</v>
      </c>
      <c r="G1072" s="52" t="s">
        <v>173</v>
      </c>
      <c r="H1072" s="52" t="s">
        <v>505</v>
      </c>
      <c r="I1072" s="52" t="s">
        <v>504</v>
      </c>
      <c r="J1072" s="52" t="s">
        <v>173</v>
      </c>
      <c r="K1072" s="52" t="s">
        <v>931</v>
      </c>
      <c r="L1072" s="53" t="s">
        <v>282</v>
      </c>
      <c r="M1072" s="13">
        <v>615</v>
      </c>
      <c r="N1072" s="14">
        <f t="shared" si="1220"/>
        <v>1.68493150684932</v>
      </c>
      <c r="O1072" s="15">
        <v>2840</v>
      </c>
      <c r="P1072" s="15">
        <f t="shared" si="1262"/>
        <v>1746600</v>
      </c>
      <c r="Q1072" s="16">
        <f>IFERROR(VLOOKUP(G1072,SCENARIOS!$A$13:$E$18,3,0),0.025)</f>
        <v>0.04</v>
      </c>
      <c r="R1072" s="52">
        <f>IFERROR(VLOOKUP(L1072,INPUTS!$A$107:$B$120,2,0),0.0082)</f>
        <v>0.0042</v>
      </c>
      <c r="S1072" s="52">
        <f t="shared" si="1263"/>
        <v>11.928</v>
      </c>
      <c r="T1072" s="15">
        <f t="shared" si="1264"/>
        <v>7335.72</v>
      </c>
      <c r="U1072" s="15">
        <f>T1072/INPUTS!$B$7*1000</f>
        <v>9169650</v>
      </c>
      <c r="V1072" s="15">
        <f>T1072*INPUTS!$B$6</f>
        <v>23180.8752</v>
      </c>
      <c r="W1072" s="54" t="s">
        <v>521</v>
      </c>
      <c r="X1072" s="54" t="s">
        <v>396</v>
      </c>
      <c r="Y1072" s="67">
        <f>IFERROR(VLOOKUP(E1072,INPUTS!$A$44:$B$103,2,0),0)</f>
        <v>0</v>
      </c>
      <c r="Z1072" s="15">
        <f t="shared" si="1216"/>
        <v>0</v>
      </c>
      <c r="AA1072" s="20">
        <f>IFERROR(VLOOKUP(E1072,INPUTS!$A$44:$C$103,3,0),SCENARIOS!$J$24)</f>
        <v>0.01</v>
      </c>
      <c r="AB1072" s="15">
        <f t="shared" ref="AB1072:AF1072" si="1269">$T1072*AA1072*(1+$Q1072)^AB$2</f>
        <v>89.2502502919373</v>
      </c>
      <c r="AC1072" s="20">
        <f>IFERROR(VLOOKUP($E1072,INPUTS!$A$44:$G$103,4,0),SCENARIOS!$K$24)</f>
        <v>0.05</v>
      </c>
      <c r="AD1072" s="15">
        <f t="shared" si="1269"/>
        <v>542.93288028806</v>
      </c>
      <c r="AE1072" s="20">
        <f>IFERROR(VLOOKUP($E1072,INPUTS!$A$44:$G$103,5,0),SCENARIOS!$L$24)</f>
        <v>0.1</v>
      </c>
      <c r="AF1072" s="15">
        <f t="shared" si="1269"/>
        <v>1321.12172922172</v>
      </c>
      <c r="AG1072" s="20">
        <f>IFERROR(VLOOKUP($E1072,INPUTS!$A$44:$G$103,6,0),SCENARIOS!$M$24)</f>
        <v>0.2</v>
      </c>
      <c r="AH1072" s="15">
        <f t="shared" si="1218"/>
        <v>3214.69317256263</v>
      </c>
      <c r="AI1072" s="20">
        <f>IFERROR(VLOOKUP($E1072,INPUTS!$A$44:$G$103,7,0),SCENARIOS!$N$24)</f>
        <v>0.25</v>
      </c>
      <c r="AJ1072" s="15">
        <f t="shared" si="1219"/>
        <v>4888.95722340473</v>
      </c>
      <c r="AL1072" t="str">
        <f t="shared" si="1222"/>
        <v>N</v>
      </c>
      <c r="AM1072" s="21">
        <f t="shared" si="1223"/>
        <v>19555.8288936189</v>
      </c>
    </row>
    <row r="1073" ht="15" customHeight="1" spans="1:39">
      <c r="A1073" s="24" t="s">
        <v>2090</v>
      </c>
      <c r="B1073" s="52" t="s">
        <v>546</v>
      </c>
      <c r="C1073" s="52" t="s">
        <v>547</v>
      </c>
      <c r="D1073" s="52" t="s">
        <v>929</v>
      </c>
      <c r="E1073" s="10" t="s">
        <v>549</v>
      </c>
      <c r="F1073" s="52" t="s">
        <v>548</v>
      </c>
      <c r="G1073" s="52" t="s">
        <v>173</v>
      </c>
      <c r="H1073" s="52" t="s">
        <v>242</v>
      </c>
      <c r="I1073" s="52" t="s">
        <v>421</v>
      </c>
      <c r="J1073" s="52" t="s">
        <v>173</v>
      </c>
      <c r="K1073" s="52" t="s">
        <v>931</v>
      </c>
      <c r="L1073" s="53" t="s">
        <v>282</v>
      </c>
      <c r="M1073" s="13">
        <v>615</v>
      </c>
      <c r="N1073" s="14">
        <f t="shared" si="1220"/>
        <v>1.68493150684932</v>
      </c>
      <c r="O1073" s="15">
        <v>2150</v>
      </c>
      <c r="P1073" s="15">
        <f t="shared" si="1262"/>
        <v>1322250</v>
      </c>
      <c r="Q1073" s="16">
        <f>IFERROR(VLOOKUP(G1073,SCENARIOS!$A$13:$E$18,3,0),0.025)</f>
        <v>0.04</v>
      </c>
      <c r="R1073" s="52">
        <f>IFERROR(VLOOKUP(L1073,INPUTS!$A$107:$B$120,2,0),0.0082)</f>
        <v>0.0042</v>
      </c>
      <c r="S1073" s="52">
        <f t="shared" si="1263"/>
        <v>9.03</v>
      </c>
      <c r="T1073" s="15">
        <f t="shared" si="1264"/>
        <v>5553.45</v>
      </c>
      <c r="U1073" s="15">
        <f>T1073/INPUTS!$B$7*1000</f>
        <v>6941812.5</v>
      </c>
      <c r="V1073" s="15">
        <f>T1073*INPUTS!$B$6</f>
        <v>17548.902</v>
      </c>
      <c r="W1073" s="54" t="s">
        <v>521</v>
      </c>
      <c r="X1073" s="54" t="s">
        <v>396</v>
      </c>
      <c r="Y1073" s="67">
        <f>IFERROR(VLOOKUP(E1073,INPUTS!$A$44:$B$103,2,0),0)</f>
        <v>0</v>
      </c>
      <c r="Z1073" s="15">
        <f t="shared" si="1216"/>
        <v>0</v>
      </c>
      <c r="AA1073" s="20">
        <f>IFERROR(VLOOKUP(E1073,INPUTS!$A$44:$C$103,3,0),SCENARIOS!$J$24)</f>
        <v>0.01</v>
      </c>
      <c r="AB1073" s="15">
        <f t="shared" ref="AB1073:AF1073" si="1270">$T1073*AA1073*(1+$Q1073)^AB$2</f>
        <v>67.5662106083328</v>
      </c>
      <c r="AC1073" s="20">
        <f>IFERROR(VLOOKUP($E1073,INPUTS!$A$44:$G$103,4,0),SCENARIOS!$K$24)</f>
        <v>0.05</v>
      </c>
      <c r="AD1073" s="15">
        <f t="shared" si="1270"/>
        <v>411.023131203989</v>
      </c>
      <c r="AE1073" s="20">
        <f>IFERROR(VLOOKUP($E1073,INPUTS!$A$44:$G$103,5,0),SCENARIOS!$L$24)</f>
        <v>0.1</v>
      </c>
      <c r="AF1073" s="15">
        <f t="shared" si="1270"/>
        <v>1000.14497106574</v>
      </c>
      <c r="AG1073" s="20">
        <f>IFERROR(VLOOKUP($E1073,INPUTS!$A$44:$G$103,6,0),SCENARIOS!$M$24)</f>
        <v>0.2</v>
      </c>
      <c r="AH1073" s="15">
        <f t="shared" si="1218"/>
        <v>2433.65856373579</v>
      </c>
      <c r="AI1073" s="20">
        <f>IFERROR(VLOOKUP($E1073,INPUTS!$A$44:$G$103,7,0),SCENARIOS!$N$24)</f>
        <v>0.25</v>
      </c>
      <c r="AJ1073" s="15">
        <f t="shared" si="1219"/>
        <v>3701.14719377471</v>
      </c>
      <c r="AL1073" t="str">
        <f t="shared" si="1222"/>
        <v>N</v>
      </c>
      <c r="AM1073" s="21">
        <f t="shared" si="1223"/>
        <v>14804.5887750988</v>
      </c>
    </row>
    <row r="1074" ht="15" customHeight="1" spans="1:39">
      <c r="A1074" s="6" t="s">
        <v>2091</v>
      </c>
      <c r="B1074" s="52" t="s">
        <v>546</v>
      </c>
      <c r="C1074" s="52" t="s">
        <v>547</v>
      </c>
      <c r="D1074" s="52" t="s">
        <v>929</v>
      </c>
      <c r="E1074" s="10" t="s">
        <v>549</v>
      </c>
      <c r="F1074" s="52" t="s">
        <v>548</v>
      </c>
      <c r="G1074" s="52" t="s">
        <v>173</v>
      </c>
      <c r="H1074" s="52" t="s">
        <v>428</v>
      </c>
      <c r="I1074" s="52" t="s">
        <v>427</v>
      </c>
      <c r="J1074" s="52" t="s">
        <v>173</v>
      </c>
      <c r="K1074" s="52" t="s">
        <v>931</v>
      </c>
      <c r="L1074" s="53" t="s">
        <v>282</v>
      </c>
      <c r="M1074" s="13">
        <v>307</v>
      </c>
      <c r="N1074" s="14">
        <f t="shared" si="1220"/>
        <v>0.841095890410959</v>
      </c>
      <c r="O1074" s="15">
        <v>1760</v>
      </c>
      <c r="P1074" s="15">
        <f t="shared" si="1262"/>
        <v>540320</v>
      </c>
      <c r="Q1074" s="16">
        <f>IFERROR(VLOOKUP(G1074,SCENARIOS!$A$13:$E$18,3,0),0.025)</f>
        <v>0.04</v>
      </c>
      <c r="R1074" s="52">
        <f>IFERROR(VLOOKUP(L1074,INPUTS!$A$107:$B$120,2,0),0.0082)</f>
        <v>0.0042</v>
      </c>
      <c r="S1074" s="52">
        <f t="shared" si="1263"/>
        <v>7.392</v>
      </c>
      <c r="T1074" s="15">
        <f t="shared" si="1264"/>
        <v>2269.344</v>
      </c>
      <c r="U1074" s="15">
        <f>T1074/INPUTS!$B$7*1000</f>
        <v>2836680</v>
      </c>
      <c r="V1074" s="15">
        <f>T1074*INPUTS!$B$6</f>
        <v>7171.12704</v>
      </c>
      <c r="W1074" s="54" t="s">
        <v>521</v>
      </c>
      <c r="X1074" s="54" t="s">
        <v>396</v>
      </c>
      <c r="Y1074" s="67">
        <f>IFERROR(VLOOKUP(E1074,INPUTS!$A$44:$B$103,2,0),0)</f>
        <v>0</v>
      </c>
      <c r="Z1074" s="15">
        <f t="shared" si="1216"/>
        <v>0</v>
      </c>
      <c r="AA1074" s="20">
        <f>IFERROR(VLOOKUP(E1074,INPUTS!$A$44:$C$103,3,0),SCENARIOS!$J$24)</f>
        <v>0.01</v>
      </c>
      <c r="AB1074" s="15">
        <f t="shared" ref="AB1074:AF1074" si="1271">$T1074*AA1074*(1+$Q1074)^AB$2</f>
        <v>27.6100396414403</v>
      </c>
      <c r="AC1074" s="20">
        <f>IFERROR(VLOOKUP($E1074,INPUTS!$A$44:$G$103,4,0),SCENARIOS!$K$24)</f>
        <v>0.05</v>
      </c>
      <c r="AD1074" s="15">
        <f t="shared" si="1271"/>
        <v>167.959174325687</v>
      </c>
      <c r="AE1074" s="20">
        <f>IFERROR(VLOOKUP($E1074,INPUTS!$A$44:$G$103,5,0),SCENARIOS!$L$24)</f>
        <v>0.1</v>
      </c>
      <c r="AF1074" s="15">
        <f t="shared" si="1271"/>
        <v>408.696033856109</v>
      </c>
      <c r="AG1074" s="20">
        <f>IFERROR(VLOOKUP($E1074,INPUTS!$A$44:$G$103,6,0),SCENARIOS!$M$24)</f>
        <v>0.2</v>
      </c>
      <c r="AH1074" s="15">
        <f t="shared" si="1218"/>
        <v>994.482431580807</v>
      </c>
      <c r="AI1074" s="20">
        <f>IFERROR(VLOOKUP($E1074,INPUTS!$A$44:$G$103,7,0),SCENARIOS!$N$24)</f>
        <v>0.25</v>
      </c>
      <c r="AJ1074" s="15">
        <f t="shared" si="1219"/>
        <v>1512.42492096075</v>
      </c>
      <c r="AL1074" t="str">
        <f t="shared" si="1222"/>
        <v>N</v>
      </c>
      <c r="AM1074" s="21">
        <f t="shared" si="1223"/>
        <v>6049.699683843</v>
      </c>
    </row>
    <row r="1075" ht="15" customHeight="1" spans="1:39">
      <c r="A1075" s="24" t="s">
        <v>2092</v>
      </c>
      <c r="B1075" s="52" t="s">
        <v>546</v>
      </c>
      <c r="C1075" s="52" t="s">
        <v>547</v>
      </c>
      <c r="D1075" s="52" t="s">
        <v>929</v>
      </c>
      <c r="E1075" s="10" t="s">
        <v>549</v>
      </c>
      <c r="F1075" s="52" t="s">
        <v>548</v>
      </c>
      <c r="G1075" s="52" t="s">
        <v>173</v>
      </c>
      <c r="H1075" s="52" t="s">
        <v>545</v>
      </c>
      <c r="I1075" s="52" t="s">
        <v>544</v>
      </c>
      <c r="J1075" s="52" t="s">
        <v>173</v>
      </c>
      <c r="K1075" s="52" t="s">
        <v>931</v>
      </c>
      <c r="L1075" s="53" t="s">
        <v>279</v>
      </c>
      <c r="M1075" s="13">
        <v>461</v>
      </c>
      <c r="N1075" s="14">
        <f t="shared" si="1220"/>
        <v>1.26301369863014</v>
      </c>
      <c r="O1075" s="15">
        <v>1040</v>
      </c>
      <c r="P1075" s="15">
        <f t="shared" si="1262"/>
        <v>479440</v>
      </c>
      <c r="Q1075" s="16">
        <f>IFERROR(VLOOKUP(G1075,SCENARIOS!$A$13:$E$18,3,0),0.025)</f>
        <v>0.04</v>
      </c>
      <c r="R1075" s="52">
        <f>IFERROR(VLOOKUP(L1075,INPUTS!$A$107:$B$120,2,0),0.0082)</f>
        <v>0.0039</v>
      </c>
      <c r="S1075" s="52">
        <f t="shared" si="1263"/>
        <v>4.056</v>
      </c>
      <c r="T1075" s="15">
        <f t="shared" si="1264"/>
        <v>1869.816</v>
      </c>
      <c r="U1075" s="15">
        <f>T1075/INPUTS!$B$7*1000</f>
        <v>2337270</v>
      </c>
      <c r="V1075" s="15">
        <f>T1075*INPUTS!$B$6</f>
        <v>5908.61856</v>
      </c>
      <c r="W1075" s="54" t="s">
        <v>521</v>
      </c>
      <c r="X1075" s="54" t="s">
        <v>396</v>
      </c>
      <c r="Y1075" s="67">
        <f>IFERROR(VLOOKUP(E1075,INPUTS!$A$44:$B$103,2,0),0)</f>
        <v>0</v>
      </c>
      <c r="Z1075" s="15">
        <f t="shared" si="1216"/>
        <v>0</v>
      </c>
      <c r="AA1075" s="20">
        <f>IFERROR(VLOOKUP(E1075,INPUTS!$A$44:$C$103,3,0),SCENARIOS!$J$24)</f>
        <v>0.01</v>
      </c>
      <c r="AB1075" s="15">
        <f t="shared" ref="AB1075:AF1075" si="1272">$T1075*AA1075*(1+$Q1075)^AB$2</f>
        <v>22.7491706335396</v>
      </c>
      <c r="AC1075" s="20">
        <f>IFERROR(VLOOKUP($E1075,INPUTS!$A$44:$G$103,4,0),SCENARIOS!$K$24)</f>
        <v>0.05</v>
      </c>
      <c r="AD1075" s="15">
        <f t="shared" si="1272"/>
        <v>138.389222392444</v>
      </c>
      <c r="AE1075" s="20">
        <f>IFERROR(VLOOKUP($E1075,INPUTS!$A$44:$G$103,5,0),SCENARIOS!$L$24)</f>
        <v>0.1</v>
      </c>
      <c r="AF1075" s="15">
        <f t="shared" si="1272"/>
        <v>336.743298169292</v>
      </c>
      <c r="AG1075" s="20">
        <f>IFERROR(VLOOKUP($E1075,INPUTS!$A$44:$G$103,6,0),SCENARIOS!$M$24)</f>
        <v>0.2</v>
      </c>
      <c r="AH1075" s="15">
        <f t="shared" si="1218"/>
        <v>819.399422162836</v>
      </c>
      <c r="AI1075" s="20">
        <f>IFERROR(VLOOKUP($E1075,INPUTS!$A$44:$G$103,7,0),SCENARIOS!$N$24)</f>
        <v>0.25</v>
      </c>
      <c r="AJ1075" s="15">
        <f t="shared" si="1219"/>
        <v>1246.15585649912</v>
      </c>
      <c r="AL1075" t="str">
        <f t="shared" si="1222"/>
        <v>N</v>
      </c>
      <c r="AM1075" s="21">
        <f t="shared" si="1223"/>
        <v>4984.62342599649</v>
      </c>
    </row>
    <row r="1076" ht="15" customHeight="1" spans="1:39">
      <c r="A1076" s="6" t="s">
        <v>2093</v>
      </c>
      <c r="B1076" s="52" t="s">
        <v>546</v>
      </c>
      <c r="C1076" s="52" t="s">
        <v>547</v>
      </c>
      <c r="D1076" s="52" t="s">
        <v>929</v>
      </c>
      <c r="E1076" s="10" t="s">
        <v>552</v>
      </c>
      <c r="F1076" s="52" t="s">
        <v>548</v>
      </c>
      <c r="G1076" s="52" t="s">
        <v>173</v>
      </c>
      <c r="H1076" s="52" t="s">
        <v>203</v>
      </c>
      <c r="I1076" s="52" t="s">
        <v>399</v>
      </c>
      <c r="J1076" s="52" t="s">
        <v>165</v>
      </c>
      <c r="K1076" s="52" t="s">
        <v>931</v>
      </c>
      <c r="L1076" s="53" t="s">
        <v>291</v>
      </c>
      <c r="M1076" s="13">
        <v>154</v>
      </c>
      <c r="N1076" s="14">
        <f t="shared" si="1220"/>
        <v>0.421917808219178</v>
      </c>
      <c r="O1076" s="15">
        <v>9700</v>
      </c>
      <c r="P1076" s="15">
        <f t="shared" si="1262"/>
        <v>1493800</v>
      </c>
      <c r="Q1076" s="16">
        <f>IFERROR(VLOOKUP(G1076,SCENARIOS!$A$13:$E$18,3,0),0.025)</f>
        <v>0.04</v>
      </c>
      <c r="R1076" s="52">
        <f>IFERROR(VLOOKUP(L1076,INPUTS!$A$107:$B$120,2,0),0.0082)</f>
        <v>0.0079</v>
      </c>
      <c r="S1076" s="52">
        <f t="shared" si="1263"/>
        <v>76.63</v>
      </c>
      <c r="T1076" s="15">
        <f t="shared" si="1264"/>
        <v>11801.02</v>
      </c>
      <c r="U1076" s="15">
        <f>T1076/INPUTS!$B$7*1000</f>
        <v>14751275</v>
      </c>
      <c r="V1076" s="15">
        <f>T1076*INPUTS!$B$6</f>
        <v>37291.2232</v>
      </c>
      <c r="W1076" s="54" t="s">
        <v>521</v>
      </c>
      <c r="X1076" s="54" t="s">
        <v>396</v>
      </c>
      <c r="Y1076" s="67">
        <f>IFERROR(VLOOKUP(E1076,INPUTS!$A$44:$B$103,2,0),0)</f>
        <v>0</v>
      </c>
      <c r="Z1076" s="15">
        <f t="shared" si="1216"/>
        <v>0</v>
      </c>
      <c r="AA1076" s="20">
        <f>IFERROR(VLOOKUP(E1076,INPUTS!$A$44:$C$103,3,0),SCENARIOS!$J$24)</f>
        <v>0.01</v>
      </c>
      <c r="AB1076" s="15">
        <f t="shared" ref="AB1076:AF1076" si="1273">$T1076*AA1076*(1+$Q1076)^AB$2</f>
        <v>143.577452342805</v>
      </c>
      <c r="AC1076" s="20">
        <f>IFERROR(VLOOKUP($E1076,INPUTS!$A$44:$G$103,4,0),SCENARIOS!$K$24)</f>
        <v>0.05</v>
      </c>
      <c r="AD1076" s="15">
        <f t="shared" si="1273"/>
        <v>873.419620560354</v>
      </c>
      <c r="AE1076" s="20">
        <f>IFERROR(VLOOKUP($E1076,INPUTS!$A$44:$G$103,5,0),SCENARIOS!$L$24)</f>
        <v>0.1</v>
      </c>
      <c r="AF1076" s="15">
        <f t="shared" si="1273"/>
        <v>2125.29703273572</v>
      </c>
      <c r="AG1076" s="20">
        <f>IFERROR(VLOOKUP($E1076,INPUTS!$A$44:$G$103,6,0),SCENARIOS!$M$24)</f>
        <v>0.2</v>
      </c>
      <c r="AH1076" s="15">
        <f t="shared" si="1218"/>
        <v>5171.49760668005</v>
      </c>
      <c r="AI1076" s="20">
        <f>IFERROR(VLOOKUP($E1076,INPUTS!$A$44:$G$103,7,0),SCENARIOS!$N$24)</f>
        <v>0.25</v>
      </c>
      <c r="AJ1076" s="15">
        <f t="shared" si="1219"/>
        <v>7864.89696615243</v>
      </c>
      <c r="AL1076" t="str">
        <f t="shared" si="1222"/>
        <v>N</v>
      </c>
      <c r="AM1076" s="21">
        <f t="shared" si="1223"/>
        <v>31459.5878646097</v>
      </c>
    </row>
    <row r="1077" ht="15" customHeight="1" spans="1:39">
      <c r="A1077" s="24" t="s">
        <v>2094</v>
      </c>
      <c r="B1077" s="52" t="s">
        <v>546</v>
      </c>
      <c r="C1077" s="52" t="s">
        <v>547</v>
      </c>
      <c r="D1077" s="52" t="s">
        <v>929</v>
      </c>
      <c r="E1077" s="10" t="s">
        <v>552</v>
      </c>
      <c r="F1077" s="52" t="s">
        <v>548</v>
      </c>
      <c r="G1077" s="52" t="s">
        <v>173</v>
      </c>
      <c r="H1077" s="52" t="s">
        <v>234</v>
      </c>
      <c r="I1077" s="52" t="s">
        <v>424</v>
      </c>
      <c r="J1077" s="52" t="s">
        <v>173</v>
      </c>
      <c r="K1077" s="52" t="s">
        <v>931</v>
      </c>
      <c r="L1077" s="53" t="s">
        <v>288</v>
      </c>
      <c r="M1077" s="13">
        <v>307</v>
      </c>
      <c r="N1077" s="14">
        <f t="shared" si="1220"/>
        <v>0.841095890410959</v>
      </c>
      <c r="O1077" s="15">
        <v>4330</v>
      </c>
      <c r="P1077" s="15">
        <f t="shared" si="1262"/>
        <v>1329310</v>
      </c>
      <c r="Q1077" s="16">
        <f>IFERROR(VLOOKUP(G1077,SCENARIOS!$A$13:$E$18,3,0),0.025)</f>
        <v>0.04</v>
      </c>
      <c r="R1077" s="52">
        <f>IFERROR(VLOOKUP(L1077,INPUTS!$A$107:$B$120,2,0),0.0082)</f>
        <v>0.0085</v>
      </c>
      <c r="S1077" s="52">
        <f t="shared" si="1263"/>
        <v>36.805</v>
      </c>
      <c r="T1077" s="15">
        <f t="shared" si="1264"/>
        <v>11299.135</v>
      </c>
      <c r="U1077" s="15">
        <f>T1077/INPUTS!$B$7*1000</f>
        <v>14123918.75</v>
      </c>
      <c r="V1077" s="15">
        <f>T1077*INPUTS!$B$6</f>
        <v>35705.2666</v>
      </c>
      <c r="W1077" s="54" t="s">
        <v>521</v>
      </c>
      <c r="X1077" s="54" t="s">
        <v>396</v>
      </c>
      <c r="Y1077" s="67">
        <f>IFERROR(VLOOKUP(E1077,INPUTS!$A$44:$B$103,2,0),0)</f>
        <v>0</v>
      </c>
      <c r="Z1077" s="15">
        <f t="shared" si="1216"/>
        <v>0</v>
      </c>
      <c r="AA1077" s="20">
        <f>IFERROR(VLOOKUP(E1077,INPUTS!$A$44:$C$103,3,0),SCENARIOS!$J$24)</f>
        <v>0.01</v>
      </c>
      <c r="AB1077" s="15">
        <f t="shared" ref="AB1077:AF1077" si="1274">$T1077*AA1077*(1+$Q1077)^AB$2</f>
        <v>137.471253923594</v>
      </c>
      <c r="AC1077" s="20">
        <f>IFERROR(VLOOKUP($E1077,INPUTS!$A$44:$G$103,4,0),SCENARIOS!$K$24)</f>
        <v>0.05</v>
      </c>
      <c r="AD1077" s="15">
        <f t="shared" si="1274"/>
        <v>836.274000413542</v>
      </c>
      <c r="AE1077" s="20">
        <f>IFERROR(VLOOKUP($E1077,INPUTS!$A$44:$G$103,5,0),SCENARIOS!$L$24)</f>
        <v>0.1</v>
      </c>
      <c r="AF1077" s="15">
        <f t="shared" si="1274"/>
        <v>2034.91037960959</v>
      </c>
      <c r="AG1077" s="20">
        <f>IFERROR(VLOOKUP($E1077,INPUTS!$A$44:$G$103,6,0),SCENARIOS!$M$24)</f>
        <v>0.2</v>
      </c>
      <c r="AH1077" s="15">
        <f t="shared" si="1218"/>
        <v>4951.55923895179</v>
      </c>
      <c r="AI1077" s="20">
        <f>IFERROR(VLOOKUP($E1077,INPUTS!$A$44:$G$103,7,0),SCENARIOS!$N$24)</f>
        <v>0.25</v>
      </c>
      <c r="AJ1077" s="15">
        <f t="shared" si="1219"/>
        <v>7530.41114934529</v>
      </c>
      <c r="AL1077" t="str">
        <f t="shared" si="1222"/>
        <v>N</v>
      </c>
      <c r="AM1077" s="21">
        <f t="shared" si="1223"/>
        <v>30121.6445973811</v>
      </c>
    </row>
    <row r="1078" ht="15" customHeight="1" spans="1:39">
      <c r="A1078" s="6" t="s">
        <v>2095</v>
      </c>
      <c r="B1078" s="52" t="s">
        <v>546</v>
      </c>
      <c r="C1078" s="52" t="s">
        <v>547</v>
      </c>
      <c r="D1078" s="52" t="s">
        <v>929</v>
      </c>
      <c r="E1078" s="10" t="s">
        <v>552</v>
      </c>
      <c r="F1078" s="52" t="s">
        <v>548</v>
      </c>
      <c r="G1078" s="52" t="s">
        <v>173</v>
      </c>
      <c r="H1078" s="52" t="s">
        <v>505</v>
      </c>
      <c r="I1078" s="52" t="s">
        <v>504</v>
      </c>
      <c r="J1078" s="52" t="s">
        <v>173</v>
      </c>
      <c r="K1078" s="52" t="s">
        <v>931</v>
      </c>
      <c r="L1078" s="53" t="s">
        <v>282</v>
      </c>
      <c r="M1078" s="13">
        <v>461</v>
      </c>
      <c r="N1078" s="14">
        <f t="shared" si="1220"/>
        <v>1.26301369863014</v>
      </c>
      <c r="O1078" s="15">
        <v>3230</v>
      </c>
      <c r="P1078" s="15">
        <f t="shared" si="1262"/>
        <v>1489030</v>
      </c>
      <c r="Q1078" s="16">
        <f>IFERROR(VLOOKUP(G1078,SCENARIOS!$A$13:$E$18,3,0),0.025)</f>
        <v>0.04</v>
      </c>
      <c r="R1078" s="52">
        <f>IFERROR(VLOOKUP(L1078,INPUTS!$A$107:$B$120,2,0),0.0082)</f>
        <v>0.0042</v>
      </c>
      <c r="S1078" s="52">
        <f t="shared" si="1263"/>
        <v>13.566</v>
      </c>
      <c r="T1078" s="15">
        <f t="shared" si="1264"/>
        <v>6253.926</v>
      </c>
      <c r="U1078" s="15">
        <f>T1078/INPUTS!$B$7*1000</f>
        <v>7817407.5</v>
      </c>
      <c r="V1078" s="15">
        <f>T1078*INPUTS!$B$6</f>
        <v>19762.40616</v>
      </c>
      <c r="W1078" s="54" t="s">
        <v>521</v>
      </c>
      <c r="X1078" s="54" t="s">
        <v>396</v>
      </c>
      <c r="Y1078" s="67">
        <f>IFERROR(VLOOKUP(E1078,INPUTS!$A$44:$B$103,2,0),0)</f>
        <v>0</v>
      </c>
      <c r="Z1078" s="15">
        <f t="shared" si="1216"/>
        <v>0</v>
      </c>
      <c r="AA1078" s="20">
        <f>IFERROR(VLOOKUP(E1078,INPUTS!$A$44:$C$103,3,0),SCENARIOS!$J$24)</f>
        <v>0.01</v>
      </c>
      <c r="AB1078" s="15">
        <f t="shared" ref="AB1078:AF1078" si="1275">$T1078*AA1078*(1+$Q1078)^AB$2</f>
        <v>76.0885721929482</v>
      </c>
      <c r="AC1078" s="20">
        <f>IFERROR(VLOOKUP($E1078,INPUTS!$A$44:$G$103,4,0),SCENARIOS!$K$24)</f>
        <v>0.05</v>
      </c>
      <c r="AD1078" s="15">
        <f t="shared" si="1275"/>
        <v>462.866910990112</v>
      </c>
      <c r="AE1078" s="20">
        <f>IFERROR(VLOOKUP($E1078,INPUTS!$A$44:$G$103,5,0),SCENARIOS!$L$24)</f>
        <v>0.1</v>
      </c>
      <c r="AF1078" s="15">
        <f t="shared" si="1275"/>
        <v>1126.29674136208</v>
      </c>
      <c r="AG1078" s="20">
        <f>IFERROR(VLOOKUP($E1078,INPUTS!$A$44:$G$103,6,0),SCENARIOS!$M$24)</f>
        <v>0.2</v>
      </c>
      <c r="AH1078" s="15">
        <f t="shared" si="1218"/>
        <v>2740.62439868369</v>
      </c>
      <c r="AI1078" s="20">
        <f>IFERROR(VLOOKUP($E1078,INPUTS!$A$44:$G$103,7,0),SCENARIOS!$N$24)</f>
        <v>0.25</v>
      </c>
      <c r="AJ1078" s="15">
        <f t="shared" si="1219"/>
        <v>4167.98578630845</v>
      </c>
      <c r="AL1078" t="str">
        <f t="shared" si="1222"/>
        <v>N</v>
      </c>
      <c r="AM1078" s="21">
        <f t="shared" si="1223"/>
        <v>16671.9431452338</v>
      </c>
    </row>
    <row r="1079" ht="15" customHeight="1" spans="1:39">
      <c r="A1079" s="24" t="s">
        <v>2096</v>
      </c>
      <c r="B1079" s="52" t="s">
        <v>546</v>
      </c>
      <c r="C1079" s="52" t="s">
        <v>547</v>
      </c>
      <c r="D1079" s="52" t="s">
        <v>929</v>
      </c>
      <c r="E1079" s="10" t="s">
        <v>552</v>
      </c>
      <c r="F1079" s="52" t="s">
        <v>548</v>
      </c>
      <c r="G1079" s="52" t="s">
        <v>173</v>
      </c>
      <c r="H1079" s="52" t="s">
        <v>242</v>
      </c>
      <c r="I1079" s="52" t="s">
        <v>421</v>
      </c>
      <c r="J1079" s="52" t="s">
        <v>173</v>
      </c>
      <c r="K1079" s="52" t="s">
        <v>931</v>
      </c>
      <c r="L1079" s="53" t="s">
        <v>279</v>
      </c>
      <c r="M1079" s="13">
        <v>922</v>
      </c>
      <c r="N1079" s="14">
        <f t="shared" si="1220"/>
        <v>2.52602739726027</v>
      </c>
      <c r="O1079" s="15">
        <v>1150</v>
      </c>
      <c r="P1079" s="15">
        <f t="shared" si="1262"/>
        <v>1060300</v>
      </c>
      <c r="Q1079" s="16">
        <f>IFERROR(VLOOKUP(G1079,SCENARIOS!$A$13:$E$18,3,0),0.025)</f>
        <v>0.04</v>
      </c>
      <c r="R1079" s="52">
        <f>IFERROR(VLOOKUP(L1079,INPUTS!$A$107:$B$120,2,0),0.0082)</f>
        <v>0.0039</v>
      </c>
      <c r="S1079" s="52">
        <f t="shared" si="1263"/>
        <v>4.485</v>
      </c>
      <c r="T1079" s="15">
        <f t="shared" si="1264"/>
        <v>4135.17</v>
      </c>
      <c r="U1079" s="15">
        <f>T1079/INPUTS!$B$7*1000</f>
        <v>5168962.5</v>
      </c>
      <c r="V1079" s="15">
        <f>T1079*INPUTS!$B$6</f>
        <v>13067.1372</v>
      </c>
      <c r="W1079" s="54" t="s">
        <v>521</v>
      </c>
      <c r="X1079" s="54" t="s">
        <v>396</v>
      </c>
      <c r="Y1079" s="67">
        <f>IFERROR(VLOOKUP(E1079,INPUTS!$A$44:$B$103,2,0),0)</f>
        <v>0</v>
      </c>
      <c r="Z1079" s="15">
        <f t="shared" si="1216"/>
        <v>0</v>
      </c>
      <c r="AA1079" s="20">
        <f>IFERROR(VLOOKUP(E1079,INPUTS!$A$44:$C$103,3,0),SCENARIOS!$J$24)</f>
        <v>0.01</v>
      </c>
      <c r="AB1079" s="15">
        <f t="shared" ref="AB1079:AF1079" si="1276">$T1079*AA1079*(1+$Q1079)^AB$2</f>
        <v>50.3106658241741</v>
      </c>
      <c r="AC1079" s="20">
        <f>IFERROR(VLOOKUP($E1079,INPUTS!$A$44:$G$103,4,0),SCENARIOS!$K$24)</f>
        <v>0.05</v>
      </c>
      <c r="AD1079" s="15">
        <f t="shared" si="1276"/>
        <v>306.05308798329</v>
      </c>
      <c r="AE1079" s="20">
        <f>IFERROR(VLOOKUP($E1079,INPUTS!$A$44:$G$103,5,0),SCENARIOS!$L$24)</f>
        <v>0.1</v>
      </c>
      <c r="AF1079" s="15">
        <f t="shared" si="1276"/>
        <v>744.720755566704</v>
      </c>
      <c r="AG1079" s="20">
        <f>IFERROR(VLOOKUP($E1079,INPUTS!$A$44:$G$103,6,0),SCENARIOS!$M$24)</f>
        <v>0.2</v>
      </c>
      <c r="AH1079" s="15">
        <f t="shared" si="1218"/>
        <v>1812.1333374755</v>
      </c>
      <c r="AI1079" s="20">
        <f>IFERROR(VLOOKUP($E1079,INPUTS!$A$44:$G$103,7,0),SCENARIOS!$N$24)</f>
        <v>0.25</v>
      </c>
      <c r="AJ1079" s="15">
        <f t="shared" si="1219"/>
        <v>2755.92160571921</v>
      </c>
      <c r="AL1079" t="str">
        <f t="shared" si="1222"/>
        <v>N</v>
      </c>
      <c r="AM1079" s="21">
        <f t="shared" si="1223"/>
        <v>11023.6864228768</v>
      </c>
    </row>
    <row r="1080" ht="15" customHeight="1" spans="1:39">
      <c r="A1080" s="6" t="s">
        <v>2097</v>
      </c>
      <c r="B1080" s="52" t="s">
        <v>546</v>
      </c>
      <c r="C1080" s="52" t="s">
        <v>547</v>
      </c>
      <c r="D1080" s="52" t="s">
        <v>929</v>
      </c>
      <c r="E1080" s="10" t="s">
        <v>552</v>
      </c>
      <c r="F1080" s="52" t="s">
        <v>548</v>
      </c>
      <c r="G1080" s="52" t="s">
        <v>173</v>
      </c>
      <c r="H1080" s="52" t="s">
        <v>428</v>
      </c>
      <c r="I1080" s="52" t="s">
        <v>427</v>
      </c>
      <c r="J1080" s="52" t="s">
        <v>173</v>
      </c>
      <c r="K1080" s="52" t="s">
        <v>931</v>
      </c>
      <c r="L1080" s="53" t="s">
        <v>279</v>
      </c>
      <c r="M1080" s="13">
        <v>461</v>
      </c>
      <c r="N1080" s="14">
        <f t="shared" si="1220"/>
        <v>1.26301369863014</v>
      </c>
      <c r="O1080" s="15">
        <v>1670</v>
      </c>
      <c r="P1080" s="15">
        <f t="shared" si="1262"/>
        <v>769870</v>
      </c>
      <c r="Q1080" s="16">
        <f>IFERROR(VLOOKUP(G1080,SCENARIOS!$A$13:$E$18,3,0),0.025)</f>
        <v>0.04</v>
      </c>
      <c r="R1080" s="52">
        <f>IFERROR(VLOOKUP(L1080,INPUTS!$A$107:$B$120,2,0),0.0082)</f>
        <v>0.0039</v>
      </c>
      <c r="S1080" s="52">
        <f t="shared" si="1263"/>
        <v>6.513</v>
      </c>
      <c r="T1080" s="15">
        <f t="shared" si="1264"/>
        <v>3002.493</v>
      </c>
      <c r="U1080" s="15">
        <f>T1080/INPUTS!$B$7*1000</f>
        <v>3753116.25</v>
      </c>
      <c r="V1080" s="15">
        <f>T1080*INPUTS!$B$6</f>
        <v>9487.87788</v>
      </c>
      <c r="W1080" s="54" t="s">
        <v>521</v>
      </c>
      <c r="X1080" s="54" t="s">
        <v>396</v>
      </c>
      <c r="Y1080" s="67">
        <f>IFERROR(VLOOKUP(E1080,INPUTS!$A$44:$B$103,2,0),0)</f>
        <v>0</v>
      </c>
      <c r="Z1080" s="15">
        <f t="shared" si="1216"/>
        <v>0</v>
      </c>
      <c r="AA1080" s="20">
        <f>IFERROR(VLOOKUP(E1080,INPUTS!$A$44:$C$103,3,0),SCENARIOS!$J$24)</f>
        <v>0.01</v>
      </c>
      <c r="AB1080" s="15">
        <f t="shared" ref="AB1080:AF1080" si="1277">$T1080*AA1080*(1+$Q1080)^AB$2</f>
        <v>36.5299182288568</v>
      </c>
      <c r="AC1080" s="20">
        <f>IFERROR(VLOOKUP($E1080,INPUTS!$A$44:$G$103,4,0),SCENARIOS!$K$24)</f>
        <v>0.05</v>
      </c>
      <c r="AD1080" s="15">
        <f t="shared" si="1277"/>
        <v>222.221155187867</v>
      </c>
      <c r="AE1080" s="20">
        <f>IFERROR(VLOOKUP($E1080,INPUTS!$A$44:$G$103,5,0),SCENARIOS!$L$24)</f>
        <v>0.1</v>
      </c>
      <c r="AF1080" s="15">
        <f t="shared" si="1277"/>
        <v>540.732026867998</v>
      </c>
      <c r="AG1080" s="20">
        <f>IFERROR(VLOOKUP($E1080,INPUTS!$A$44:$G$103,6,0),SCENARIOS!$M$24)</f>
        <v>0.2</v>
      </c>
      <c r="AH1080" s="15">
        <f t="shared" si="1218"/>
        <v>1315.76637981917</v>
      </c>
      <c r="AI1080" s="20">
        <f>IFERROR(VLOOKUP($E1080,INPUTS!$A$44:$G$103,7,0),SCENARIOS!$N$24)</f>
        <v>0.25</v>
      </c>
      <c r="AJ1080" s="15">
        <f t="shared" si="1219"/>
        <v>2001.03873110917</v>
      </c>
      <c r="AL1080" t="str">
        <f t="shared" si="1222"/>
        <v>N</v>
      </c>
      <c r="AM1080" s="21">
        <f t="shared" si="1223"/>
        <v>8004.15492443667</v>
      </c>
    </row>
    <row r="1081" ht="15" customHeight="1" spans="1:39">
      <c r="A1081" s="24" t="s">
        <v>2098</v>
      </c>
      <c r="B1081" s="52" t="s">
        <v>546</v>
      </c>
      <c r="C1081" s="52" t="s">
        <v>547</v>
      </c>
      <c r="D1081" s="52" t="s">
        <v>929</v>
      </c>
      <c r="E1081" s="10" t="s">
        <v>552</v>
      </c>
      <c r="F1081" s="52" t="s">
        <v>548</v>
      </c>
      <c r="G1081" s="52" t="s">
        <v>173</v>
      </c>
      <c r="H1081" s="52" t="s">
        <v>545</v>
      </c>
      <c r="I1081" s="52" t="s">
        <v>544</v>
      </c>
      <c r="J1081" s="52" t="s">
        <v>173</v>
      </c>
      <c r="K1081" s="52" t="s">
        <v>931</v>
      </c>
      <c r="L1081" s="53" t="s">
        <v>279</v>
      </c>
      <c r="M1081" s="13">
        <v>615</v>
      </c>
      <c r="N1081" s="14">
        <f t="shared" si="1220"/>
        <v>1.68493150684932</v>
      </c>
      <c r="O1081" s="15">
        <v>945</v>
      </c>
      <c r="P1081" s="15">
        <f t="shared" si="1262"/>
        <v>581175</v>
      </c>
      <c r="Q1081" s="16">
        <f>IFERROR(VLOOKUP(G1081,SCENARIOS!$A$13:$E$18,3,0),0.025)</f>
        <v>0.04</v>
      </c>
      <c r="R1081" s="52">
        <f>IFERROR(VLOOKUP(L1081,INPUTS!$A$107:$B$120,2,0),0.0082)</f>
        <v>0.0039</v>
      </c>
      <c r="S1081" s="52">
        <f t="shared" si="1263"/>
        <v>3.6855</v>
      </c>
      <c r="T1081" s="15">
        <f t="shared" si="1264"/>
        <v>2266.5825</v>
      </c>
      <c r="U1081" s="15">
        <f>T1081/INPUTS!$B$7*1000</f>
        <v>2833228.125</v>
      </c>
      <c r="V1081" s="15">
        <f>T1081*INPUTS!$B$6</f>
        <v>7162.4007</v>
      </c>
      <c r="W1081" s="54" t="s">
        <v>521</v>
      </c>
      <c r="X1081" s="54" t="s">
        <v>396</v>
      </c>
      <c r="Y1081" s="67">
        <f>IFERROR(VLOOKUP(E1081,INPUTS!$A$44:$B$103,2,0),0)</f>
        <v>0</v>
      </c>
      <c r="Z1081" s="15">
        <f t="shared" si="1216"/>
        <v>0</v>
      </c>
      <c r="AA1081" s="20">
        <f>IFERROR(VLOOKUP(E1081,INPUTS!$A$44:$C$103,3,0),SCENARIOS!$J$24)</f>
        <v>0.01</v>
      </c>
      <c r="AB1081" s="15">
        <f t="shared" ref="AB1081:AF1081" si="1278">$T1081*AA1081*(1+$Q1081)^AB$2</f>
        <v>27.5764417715405</v>
      </c>
      <c r="AC1081" s="20">
        <f>IFERROR(VLOOKUP($E1081,INPUTS!$A$44:$G$103,4,0),SCENARIOS!$K$24)</f>
        <v>0.05</v>
      </c>
      <c r="AD1081" s="15">
        <f t="shared" si="1278"/>
        <v>167.754789596047</v>
      </c>
      <c r="AE1081" s="20">
        <f>IFERROR(VLOOKUP($E1081,INPUTS!$A$44:$G$103,5,0),SCENARIOS!$L$24)</f>
        <v>0.1</v>
      </c>
      <c r="AF1081" s="15">
        <f t="shared" si="1278"/>
        <v>408.198703307063</v>
      </c>
      <c r="AG1081" s="20">
        <f>IFERROR(VLOOKUP($E1081,INPUTS!$A$44:$G$103,6,0),SCENARIOS!$M$24)</f>
        <v>0.2</v>
      </c>
      <c r="AH1081" s="15">
        <f t="shared" si="1218"/>
        <v>993.27227426891</v>
      </c>
      <c r="AI1081" s="20">
        <f>IFERROR(VLOOKUP($E1081,INPUTS!$A$44:$G$103,7,0),SCENARIOS!$N$24)</f>
        <v>0.25</v>
      </c>
      <c r="AJ1081" s="15">
        <f t="shared" si="1219"/>
        <v>1510.5844942034</v>
      </c>
      <c r="AL1081" t="str">
        <f t="shared" si="1222"/>
        <v>N</v>
      </c>
      <c r="AM1081" s="21">
        <f t="shared" si="1223"/>
        <v>6042.33797681359</v>
      </c>
    </row>
    <row r="1082" ht="15" customHeight="1" spans="1:39">
      <c r="A1082" s="6" t="s">
        <v>2099</v>
      </c>
      <c r="B1082" s="52" t="s">
        <v>553</v>
      </c>
      <c r="C1082" s="52" t="s">
        <v>554</v>
      </c>
      <c r="D1082" s="52" t="s">
        <v>929</v>
      </c>
      <c r="E1082" s="10" t="s">
        <v>556</v>
      </c>
      <c r="F1082" s="52" t="s">
        <v>555</v>
      </c>
      <c r="G1082" s="52" t="s">
        <v>173</v>
      </c>
      <c r="H1082" s="52" t="s">
        <v>252</v>
      </c>
      <c r="I1082" s="52" t="s">
        <v>930</v>
      </c>
      <c r="J1082" s="52" t="s">
        <v>169</v>
      </c>
      <c r="K1082" s="52" t="s">
        <v>931</v>
      </c>
      <c r="L1082" s="53" t="s">
        <v>291</v>
      </c>
      <c r="M1082" s="13">
        <v>447</v>
      </c>
      <c r="N1082" s="14">
        <f t="shared" si="1220"/>
        <v>1.22465753424658</v>
      </c>
      <c r="O1082" s="15">
        <v>11100</v>
      </c>
      <c r="P1082" s="15">
        <f t="shared" si="1262"/>
        <v>4961700</v>
      </c>
      <c r="Q1082" s="16">
        <f>IFERROR(VLOOKUP(G1082,SCENARIOS!$A$13:$E$18,3,0),0.025)</f>
        <v>0.04</v>
      </c>
      <c r="R1082" s="52">
        <f>IFERROR(VLOOKUP(L1082,INPUTS!$A$107:$B$120,2,0),0.0082)</f>
        <v>0.0079</v>
      </c>
      <c r="S1082" s="52">
        <f t="shared" si="1263"/>
        <v>87.69</v>
      </c>
      <c r="T1082" s="15">
        <f t="shared" si="1264"/>
        <v>39197.43</v>
      </c>
      <c r="U1082" s="15">
        <f>T1082/INPUTS!$B$7*1000</f>
        <v>48996787.5</v>
      </c>
      <c r="V1082" s="15">
        <f>T1082*INPUTS!$B$6</f>
        <v>123863.8788</v>
      </c>
      <c r="W1082" s="54" t="s">
        <v>396</v>
      </c>
      <c r="X1082" s="54" t="s">
        <v>396</v>
      </c>
      <c r="Y1082" s="67">
        <f>IFERROR(VLOOKUP(E1082,INPUTS!$A$44:$B$103,2,0),0)</f>
        <v>0</v>
      </c>
      <c r="Z1082" s="15">
        <f t="shared" si="1216"/>
        <v>0</v>
      </c>
      <c r="AA1082" s="20">
        <f>IFERROR(VLOOKUP(E1082,INPUTS!$A$44:$C$103,3,0),SCENARIOS!$J$24)</f>
        <v>0.01</v>
      </c>
      <c r="AB1082" s="15">
        <f t="shared" ref="AB1082:AF1082" si="1279">$T1082*AA1082*(1+$Q1082)^AB$2</f>
        <v>476.896669761209</v>
      </c>
      <c r="AC1082" s="20">
        <f>IFERROR(VLOOKUP($E1082,INPUTS!$A$44:$G$103,4,0),SCENARIOS!$K$24)</f>
        <v>0.05</v>
      </c>
      <c r="AD1082" s="15">
        <f t="shared" si="1279"/>
        <v>2901.08858704934</v>
      </c>
      <c r="AE1082" s="20">
        <f>IFERROR(VLOOKUP($E1082,INPUTS!$A$44:$G$103,5,0),SCENARIOS!$L$24)</f>
        <v>0.1</v>
      </c>
      <c r="AF1082" s="15">
        <f t="shared" si="1279"/>
        <v>7059.2356991062</v>
      </c>
      <c r="AG1082" s="20">
        <f>IFERROR(VLOOKUP($E1082,INPUTS!$A$44:$G$103,6,0),SCENARIOS!$M$24)</f>
        <v>0.2</v>
      </c>
      <c r="AH1082" s="15">
        <f t="shared" si="1218"/>
        <v>17177.2792040865</v>
      </c>
      <c r="AI1082" s="20">
        <f>IFERROR(VLOOKUP($E1082,INPUTS!$A$44:$G$103,7,0),SCENARIOS!$N$24)</f>
        <v>0.25</v>
      </c>
      <c r="AJ1082" s="15">
        <f t="shared" si="1219"/>
        <v>26123.4832487338</v>
      </c>
      <c r="AL1082" t="str">
        <f t="shared" si="1222"/>
        <v>N</v>
      </c>
      <c r="AM1082" s="21">
        <f t="shared" si="1223"/>
        <v>104493.932994935</v>
      </c>
    </row>
    <row r="1083" ht="15" customHeight="1" spans="1:39">
      <c r="A1083" s="24" t="s">
        <v>2100</v>
      </c>
      <c r="B1083" s="52" t="s">
        <v>553</v>
      </c>
      <c r="C1083" s="52" t="s">
        <v>554</v>
      </c>
      <c r="D1083" s="52" t="s">
        <v>929</v>
      </c>
      <c r="E1083" s="10" t="s">
        <v>556</v>
      </c>
      <c r="F1083" s="52" t="s">
        <v>555</v>
      </c>
      <c r="G1083" s="52" t="s">
        <v>173</v>
      </c>
      <c r="H1083" s="52" t="s">
        <v>505</v>
      </c>
      <c r="I1083" s="52" t="s">
        <v>504</v>
      </c>
      <c r="J1083" s="52" t="s">
        <v>173</v>
      </c>
      <c r="K1083" s="52" t="s">
        <v>931</v>
      </c>
      <c r="L1083" s="53" t="s">
        <v>288</v>
      </c>
      <c r="M1083" s="13">
        <v>1342</v>
      </c>
      <c r="N1083" s="14">
        <f t="shared" si="1220"/>
        <v>3.67671232876712</v>
      </c>
      <c r="O1083" s="15">
        <v>2660</v>
      </c>
      <c r="P1083" s="15">
        <f t="shared" si="1262"/>
        <v>3569720</v>
      </c>
      <c r="Q1083" s="16">
        <f>IFERROR(VLOOKUP(G1083,SCENARIOS!$A$13:$E$18,3,0),0.025)</f>
        <v>0.04</v>
      </c>
      <c r="R1083" s="52">
        <f>IFERROR(VLOOKUP(L1083,INPUTS!$A$107:$B$120,2,0),0.0082)</f>
        <v>0.0085</v>
      </c>
      <c r="S1083" s="52">
        <f t="shared" si="1263"/>
        <v>22.61</v>
      </c>
      <c r="T1083" s="15">
        <f t="shared" si="1264"/>
        <v>30342.62</v>
      </c>
      <c r="U1083" s="15">
        <f>T1083/INPUTS!$B$7*1000</f>
        <v>37928275</v>
      </c>
      <c r="V1083" s="15">
        <f>T1083*INPUTS!$B$6</f>
        <v>95882.6792</v>
      </c>
      <c r="W1083" s="54" t="s">
        <v>396</v>
      </c>
      <c r="X1083" s="54" t="s">
        <v>396</v>
      </c>
      <c r="Y1083" s="67">
        <f>IFERROR(VLOOKUP(E1083,INPUTS!$A$44:$B$103,2,0),0)</f>
        <v>0</v>
      </c>
      <c r="Z1083" s="15">
        <f t="shared" si="1216"/>
        <v>0</v>
      </c>
      <c r="AA1083" s="20">
        <f>IFERROR(VLOOKUP(E1083,INPUTS!$A$44:$C$103,3,0),SCENARIOS!$J$24)</f>
        <v>0.01</v>
      </c>
      <c r="AB1083" s="15">
        <f t="shared" ref="AB1083:AF1083" si="1280">$T1083*AA1083*(1+$Q1083)^AB$2</f>
        <v>369.164366894203</v>
      </c>
      <c r="AC1083" s="20">
        <f>IFERROR(VLOOKUP($E1083,INPUTS!$A$44:$G$103,4,0),SCENARIOS!$K$24)</f>
        <v>0.05</v>
      </c>
      <c r="AD1083" s="15">
        <f t="shared" si="1280"/>
        <v>2245.72449222245</v>
      </c>
      <c r="AE1083" s="20">
        <f>IFERROR(VLOOKUP($E1083,INPUTS!$A$44:$G$103,5,0),SCENARIOS!$L$24)</f>
        <v>0.1</v>
      </c>
      <c r="AF1083" s="15">
        <f t="shared" si="1280"/>
        <v>5464.53444290643</v>
      </c>
      <c r="AG1083" s="20">
        <f>IFERROR(VLOOKUP($E1083,INPUTS!$A$44:$G$103,6,0),SCENARIOS!$M$24)</f>
        <v>0.2</v>
      </c>
      <c r="AH1083" s="15">
        <f t="shared" si="1218"/>
        <v>13296.8833804538</v>
      </c>
      <c r="AI1083" s="20">
        <f>IFERROR(VLOOKUP($E1083,INPUTS!$A$44:$G$103,7,0),SCENARIOS!$N$24)</f>
        <v>0.25</v>
      </c>
      <c r="AJ1083" s="15">
        <f t="shared" si="1219"/>
        <v>20222.1146971292</v>
      </c>
      <c r="AL1083" t="str">
        <f t="shared" si="1222"/>
        <v>N</v>
      </c>
      <c r="AM1083" s="21">
        <f t="shared" si="1223"/>
        <v>80888.4587885169</v>
      </c>
    </row>
    <row r="1084" ht="15" customHeight="1" spans="1:39">
      <c r="A1084" s="6" t="s">
        <v>2101</v>
      </c>
      <c r="B1084" s="52" t="s">
        <v>553</v>
      </c>
      <c r="C1084" s="52" t="s">
        <v>554</v>
      </c>
      <c r="D1084" s="52" t="s">
        <v>929</v>
      </c>
      <c r="E1084" s="10" t="s">
        <v>556</v>
      </c>
      <c r="F1084" s="52" t="s">
        <v>555</v>
      </c>
      <c r="G1084" s="52" t="s">
        <v>173</v>
      </c>
      <c r="H1084" s="52" t="s">
        <v>428</v>
      </c>
      <c r="I1084" s="52" t="s">
        <v>427</v>
      </c>
      <c r="J1084" s="52" t="s">
        <v>173</v>
      </c>
      <c r="K1084" s="52" t="s">
        <v>931</v>
      </c>
      <c r="L1084" s="53" t="s">
        <v>279</v>
      </c>
      <c r="M1084" s="13">
        <v>2685</v>
      </c>
      <c r="N1084" s="14">
        <f t="shared" si="1220"/>
        <v>7.35616438356164</v>
      </c>
      <c r="O1084" s="15">
        <v>1120</v>
      </c>
      <c r="P1084" s="15">
        <f t="shared" si="1262"/>
        <v>3007200</v>
      </c>
      <c r="Q1084" s="16">
        <f>IFERROR(VLOOKUP(G1084,SCENARIOS!$A$13:$E$18,3,0),0.025)</f>
        <v>0.04</v>
      </c>
      <c r="R1084" s="52">
        <f>IFERROR(VLOOKUP(L1084,INPUTS!$A$107:$B$120,2,0),0.0082)</f>
        <v>0.0039</v>
      </c>
      <c r="S1084" s="52">
        <f t="shared" si="1263"/>
        <v>4.368</v>
      </c>
      <c r="T1084" s="15">
        <f t="shared" si="1264"/>
        <v>11728.08</v>
      </c>
      <c r="U1084" s="15">
        <f>T1084/INPUTS!$B$7*1000</f>
        <v>14660100</v>
      </c>
      <c r="V1084" s="15">
        <f>T1084*INPUTS!$B$6</f>
        <v>37060.7328</v>
      </c>
      <c r="W1084" s="54" t="s">
        <v>521</v>
      </c>
      <c r="X1084" s="54" t="s">
        <v>396</v>
      </c>
      <c r="Y1084" s="67">
        <f>IFERROR(VLOOKUP(E1084,INPUTS!$A$44:$B$103,2,0),0)</f>
        <v>0</v>
      </c>
      <c r="Z1084" s="15">
        <f t="shared" si="1216"/>
        <v>0</v>
      </c>
      <c r="AA1084" s="20">
        <f>IFERROR(VLOOKUP(E1084,INPUTS!$A$44:$C$103,3,0),SCENARIOS!$J$24)</f>
        <v>0.01</v>
      </c>
      <c r="AB1084" s="15">
        <f t="shared" ref="AB1084:AF1084" si="1281">$T1084*AA1084*(1+$Q1084)^AB$2</f>
        <v>142.690025715794</v>
      </c>
      <c r="AC1084" s="20">
        <f>IFERROR(VLOOKUP($E1084,INPUTS!$A$44:$G$103,4,0),SCENARIOS!$K$24)</f>
        <v>0.05</v>
      </c>
      <c r="AD1084" s="15">
        <f t="shared" si="1281"/>
        <v>868.021169653257</v>
      </c>
      <c r="AE1084" s="20">
        <f>IFERROR(VLOOKUP($E1084,INPUTS!$A$44:$G$103,5,0),SCENARIOS!$L$24)</f>
        <v>0.1</v>
      </c>
      <c r="AF1084" s="15">
        <f t="shared" si="1281"/>
        <v>2112.16095080656</v>
      </c>
      <c r="AG1084" s="20">
        <f>IFERROR(VLOOKUP($E1084,INPUTS!$A$44:$G$103,6,0),SCENARIOS!$M$24)</f>
        <v>0.2</v>
      </c>
      <c r="AH1084" s="15">
        <f t="shared" si="1218"/>
        <v>5139.53350226948</v>
      </c>
      <c r="AI1084" s="20">
        <f>IFERROR(VLOOKUP($E1084,INPUTS!$A$44:$G$103,7,0),SCENARIOS!$N$24)</f>
        <v>0.25</v>
      </c>
      <c r="AJ1084" s="15">
        <f t="shared" si="1219"/>
        <v>7816.28544064775</v>
      </c>
      <c r="AL1084" t="str">
        <f t="shared" si="1222"/>
        <v>N</v>
      </c>
      <c r="AM1084" s="21">
        <f t="shared" si="1223"/>
        <v>31265.141762591</v>
      </c>
    </row>
    <row r="1085" ht="15" customHeight="1" spans="1:39">
      <c r="A1085" s="24" t="s">
        <v>2102</v>
      </c>
      <c r="B1085" s="52" t="s">
        <v>553</v>
      </c>
      <c r="C1085" s="52" t="s">
        <v>554</v>
      </c>
      <c r="D1085" s="52" t="s">
        <v>929</v>
      </c>
      <c r="E1085" s="10" t="s">
        <v>556</v>
      </c>
      <c r="F1085" s="52" t="s">
        <v>555</v>
      </c>
      <c r="G1085" s="52" t="s">
        <v>173</v>
      </c>
      <c r="H1085" s="52" t="s">
        <v>242</v>
      </c>
      <c r="I1085" s="52" t="s">
        <v>421</v>
      </c>
      <c r="J1085" s="52" t="s">
        <v>173</v>
      </c>
      <c r="K1085" s="52" t="s">
        <v>931</v>
      </c>
      <c r="L1085" s="53" t="s">
        <v>279</v>
      </c>
      <c r="M1085" s="13">
        <v>1790</v>
      </c>
      <c r="N1085" s="14">
        <f t="shared" si="1220"/>
        <v>4.9041095890411</v>
      </c>
      <c r="O1085" s="15">
        <v>2400</v>
      </c>
      <c r="P1085" s="15">
        <f t="shared" si="1262"/>
        <v>4296000</v>
      </c>
      <c r="Q1085" s="16">
        <f>IFERROR(VLOOKUP(G1085,SCENARIOS!$A$13:$E$18,3,0),0.025)</f>
        <v>0.04</v>
      </c>
      <c r="R1085" s="52">
        <f>IFERROR(VLOOKUP(L1085,INPUTS!$A$107:$B$120,2,0),0.0082)</f>
        <v>0.0039</v>
      </c>
      <c r="S1085" s="52">
        <f t="shared" si="1263"/>
        <v>9.36</v>
      </c>
      <c r="T1085" s="15">
        <f t="shared" si="1264"/>
        <v>16754.4</v>
      </c>
      <c r="U1085" s="15">
        <f>T1085/INPUTS!$B$7*1000</f>
        <v>20943000</v>
      </c>
      <c r="V1085" s="15">
        <f>T1085*INPUTS!$B$6</f>
        <v>52943.904</v>
      </c>
      <c r="W1085" s="54" t="s">
        <v>396</v>
      </c>
      <c r="X1085" s="54" t="s">
        <v>396</v>
      </c>
      <c r="Y1085" s="67">
        <f>IFERROR(VLOOKUP(E1085,INPUTS!$A$44:$B$103,2,0),0)</f>
        <v>0</v>
      </c>
      <c r="Z1085" s="15">
        <f t="shared" si="1216"/>
        <v>0</v>
      </c>
      <c r="AA1085" s="20">
        <f>IFERROR(VLOOKUP(E1085,INPUTS!$A$44:$C$103,3,0),SCENARIOS!$J$24)</f>
        <v>0.01</v>
      </c>
      <c r="AB1085" s="15">
        <f t="shared" ref="AB1085:AF1085" si="1282">$T1085*AA1085*(1+$Q1085)^AB$2</f>
        <v>203.842893879706</v>
      </c>
      <c r="AC1085" s="20">
        <f>IFERROR(VLOOKUP($E1085,INPUTS!$A$44:$G$103,4,0),SCENARIOS!$K$24)</f>
        <v>0.05</v>
      </c>
      <c r="AD1085" s="15">
        <f t="shared" si="1282"/>
        <v>1240.0302423618</v>
      </c>
      <c r="AE1085" s="20">
        <f>IFERROR(VLOOKUP($E1085,INPUTS!$A$44:$G$103,5,0),SCENARIOS!$L$24)</f>
        <v>0.1</v>
      </c>
      <c r="AF1085" s="15">
        <f t="shared" si="1282"/>
        <v>3017.37278686651</v>
      </c>
      <c r="AG1085" s="20">
        <f>IFERROR(VLOOKUP($E1085,INPUTS!$A$44:$G$103,6,0),SCENARIOS!$M$24)</f>
        <v>0.2</v>
      </c>
      <c r="AH1085" s="15">
        <f t="shared" si="1218"/>
        <v>7342.19071752783</v>
      </c>
      <c r="AI1085" s="20">
        <f>IFERROR(VLOOKUP($E1085,INPUTS!$A$44:$G$103,7,0),SCENARIOS!$N$24)</f>
        <v>0.25</v>
      </c>
      <c r="AJ1085" s="15">
        <f t="shared" si="1219"/>
        <v>11166.1220580682</v>
      </c>
      <c r="AL1085" t="str">
        <f t="shared" si="1222"/>
        <v>N</v>
      </c>
      <c r="AM1085" s="21">
        <f t="shared" si="1223"/>
        <v>44664.4882322729</v>
      </c>
    </row>
    <row r="1086" ht="15" customHeight="1" spans="1:39">
      <c r="A1086" s="6" t="s">
        <v>2103</v>
      </c>
      <c r="B1086" s="52" t="s">
        <v>553</v>
      </c>
      <c r="C1086" s="52" t="s">
        <v>554</v>
      </c>
      <c r="D1086" s="52" t="s">
        <v>929</v>
      </c>
      <c r="E1086" s="10" t="s">
        <v>556</v>
      </c>
      <c r="F1086" s="52" t="s">
        <v>555</v>
      </c>
      <c r="G1086" s="52" t="s">
        <v>173</v>
      </c>
      <c r="H1086" s="52" t="s">
        <v>440</v>
      </c>
      <c r="I1086" s="52" t="s">
        <v>439</v>
      </c>
      <c r="J1086" s="52" t="s">
        <v>177</v>
      </c>
      <c r="K1086" s="52" t="s">
        <v>931</v>
      </c>
      <c r="L1086" s="53" t="s">
        <v>291</v>
      </c>
      <c r="M1086" s="13">
        <v>895</v>
      </c>
      <c r="N1086" s="14">
        <f t="shared" si="1220"/>
        <v>2.45205479452055</v>
      </c>
      <c r="O1086" s="15">
        <v>6510</v>
      </c>
      <c r="P1086" s="15">
        <f t="shared" si="1262"/>
        <v>5826450</v>
      </c>
      <c r="Q1086" s="16">
        <f>IFERROR(VLOOKUP(G1086,SCENARIOS!$A$13:$E$18,3,0),0.025)</f>
        <v>0.04</v>
      </c>
      <c r="R1086" s="52">
        <f>IFERROR(VLOOKUP(L1086,INPUTS!$A$107:$B$120,2,0),0.0082)</f>
        <v>0.0079</v>
      </c>
      <c r="S1086" s="52">
        <f t="shared" si="1263"/>
        <v>51.429</v>
      </c>
      <c r="T1086" s="15">
        <f t="shared" si="1264"/>
        <v>46028.955</v>
      </c>
      <c r="U1086" s="15">
        <f>T1086/INPUTS!$B$7*1000</f>
        <v>57536193.75</v>
      </c>
      <c r="V1086" s="15">
        <f>T1086*INPUTS!$B$6</f>
        <v>145451.4978</v>
      </c>
      <c r="W1086" s="54" t="s">
        <v>396</v>
      </c>
      <c r="X1086" s="54" t="s">
        <v>396</v>
      </c>
      <c r="Y1086" s="67">
        <f>IFERROR(VLOOKUP(E1086,INPUTS!$A$44:$B$103,2,0),0)</f>
        <v>0</v>
      </c>
      <c r="Z1086" s="15">
        <f t="shared" si="1216"/>
        <v>0</v>
      </c>
      <c r="AA1086" s="20">
        <f>IFERROR(VLOOKUP(E1086,INPUTS!$A$44:$C$103,3,0),SCENARIOS!$J$24)</f>
        <v>0.01</v>
      </c>
      <c r="AB1086" s="15">
        <f t="shared" ref="AB1086:AF1086" si="1283">$T1086*AA1086*(1+$Q1086)^AB$2</f>
        <v>560.01261695189</v>
      </c>
      <c r="AC1086" s="20">
        <f>IFERROR(VLOOKUP($E1086,INPUTS!$A$44:$G$103,4,0),SCENARIOS!$K$24)</f>
        <v>0.05</v>
      </c>
      <c r="AD1086" s="15">
        <f t="shared" si="1283"/>
        <v>3406.70487897568</v>
      </c>
      <c r="AE1086" s="20">
        <f>IFERROR(VLOOKUP($E1086,INPUTS!$A$44:$G$103,5,0),SCENARIOS!$L$24)</f>
        <v>0.1</v>
      </c>
      <c r="AF1086" s="15">
        <f t="shared" si="1283"/>
        <v>8289.55475725201</v>
      </c>
      <c r="AG1086" s="20">
        <f>IFERROR(VLOOKUP($E1086,INPUTS!$A$44:$G$103,6,0),SCENARIOS!$M$24)</f>
        <v>0.2</v>
      </c>
      <c r="AH1086" s="15">
        <f t="shared" si="1218"/>
        <v>20171.0217100288</v>
      </c>
      <c r="AI1086" s="20">
        <f>IFERROR(VLOOKUP($E1086,INPUTS!$A$44:$G$103,7,0),SCENARIOS!$N$24)</f>
        <v>0.25</v>
      </c>
      <c r="AJ1086" s="15">
        <f t="shared" si="1219"/>
        <v>30676.4151348499</v>
      </c>
      <c r="AL1086" t="str">
        <f t="shared" si="1222"/>
        <v>Y</v>
      </c>
      <c r="AM1086" s="21">
        <f t="shared" si="1223"/>
        <v>122705.6605394</v>
      </c>
    </row>
    <row r="1087" ht="15" customHeight="1" spans="1:39">
      <c r="A1087" s="24" t="s">
        <v>2104</v>
      </c>
      <c r="B1087" s="52" t="s">
        <v>553</v>
      </c>
      <c r="C1087" s="52" t="s">
        <v>554</v>
      </c>
      <c r="D1087" s="52" t="s">
        <v>929</v>
      </c>
      <c r="E1087" s="10" t="s">
        <v>556</v>
      </c>
      <c r="F1087" s="52" t="s">
        <v>555</v>
      </c>
      <c r="G1087" s="52" t="s">
        <v>173</v>
      </c>
      <c r="H1087" s="52" t="s">
        <v>264</v>
      </c>
      <c r="I1087" s="52" t="s">
        <v>436</v>
      </c>
      <c r="J1087" s="52" t="s">
        <v>173</v>
      </c>
      <c r="K1087" s="52" t="s">
        <v>931</v>
      </c>
      <c r="L1087" s="53" t="s">
        <v>291</v>
      </c>
      <c r="M1087" s="13">
        <v>447</v>
      </c>
      <c r="N1087" s="14">
        <f t="shared" si="1220"/>
        <v>1.22465753424658</v>
      </c>
      <c r="O1087" s="15">
        <v>6190</v>
      </c>
      <c r="P1087" s="15">
        <f t="shared" si="1262"/>
        <v>2766930</v>
      </c>
      <c r="Q1087" s="16">
        <f>IFERROR(VLOOKUP(G1087,SCENARIOS!$A$13:$E$18,3,0),0.025)</f>
        <v>0.04</v>
      </c>
      <c r="R1087" s="52">
        <f>IFERROR(VLOOKUP(L1087,INPUTS!$A$107:$B$120,2,0),0.0082)</f>
        <v>0.0079</v>
      </c>
      <c r="S1087" s="52">
        <f t="shared" si="1263"/>
        <v>48.901</v>
      </c>
      <c r="T1087" s="15">
        <f t="shared" si="1264"/>
        <v>21858.747</v>
      </c>
      <c r="U1087" s="15">
        <f>T1087/INPUTS!$B$7*1000</f>
        <v>27323433.75</v>
      </c>
      <c r="V1087" s="15">
        <f>T1087*INPUTS!$B$6</f>
        <v>69073.64052</v>
      </c>
      <c r="W1087" s="54" t="s">
        <v>396</v>
      </c>
      <c r="X1087" s="54" t="s">
        <v>396</v>
      </c>
      <c r="Y1087" s="67">
        <f>IFERROR(VLOOKUP(E1087,INPUTS!$A$44:$B$103,2,0),0)</f>
        <v>0</v>
      </c>
      <c r="Z1087" s="15">
        <f t="shared" si="1216"/>
        <v>0</v>
      </c>
      <c r="AA1087" s="20">
        <f>IFERROR(VLOOKUP(E1087,INPUTS!$A$44:$C$103,3,0),SCENARIOS!$J$24)</f>
        <v>0.01</v>
      </c>
      <c r="AB1087" s="15">
        <f t="shared" ref="AB1087:AF1087" si="1284">$T1087*AA1087*(1+$Q1087)^AB$2</f>
        <v>265.945079803773</v>
      </c>
      <c r="AC1087" s="20">
        <f>IFERROR(VLOOKUP($E1087,INPUTS!$A$44:$G$103,4,0),SCENARIOS!$K$24)</f>
        <v>0.05</v>
      </c>
      <c r="AD1087" s="15">
        <f t="shared" si="1284"/>
        <v>1617.8142661113</v>
      </c>
      <c r="AE1087" s="20">
        <f>IFERROR(VLOOKUP($E1087,INPUTS!$A$44:$G$103,5,0),SCENARIOS!$L$24)</f>
        <v>0.1</v>
      </c>
      <c r="AF1087" s="15">
        <f t="shared" si="1284"/>
        <v>3936.63684481688</v>
      </c>
      <c r="AG1087" s="20">
        <f>IFERROR(VLOOKUP($E1087,INPUTS!$A$44:$G$103,6,0),SCENARIOS!$M$24)</f>
        <v>0.2</v>
      </c>
      <c r="AH1087" s="15">
        <f t="shared" si="1218"/>
        <v>9579.04128588247</v>
      </c>
      <c r="AI1087" s="20">
        <f>IFERROR(VLOOKUP($E1087,INPUTS!$A$44:$G$103,7,0),SCENARIOS!$N$24)</f>
        <v>0.25</v>
      </c>
      <c r="AJ1087" s="15">
        <f t="shared" si="1219"/>
        <v>14567.9604783479</v>
      </c>
      <c r="AL1087" t="str">
        <f t="shared" si="1222"/>
        <v>N</v>
      </c>
      <c r="AM1087" s="21">
        <f t="shared" si="1223"/>
        <v>58271.8419133917</v>
      </c>
    </row>
    <row r="1088" ht="15" customHeight="1" spans="1:39">
      <c r="A1088" s="6" t="s">
        <v>2105</v>
      </c>
      <c r="B1088" s="52" t="s">
        <v>553</v>
      </c>
      <c r="C1088" s="52" t="s">
        <v>554</v>
      </c>
      <c r="D1088" s="52" t="s">
        <v>929</v>
      </c>
      <c r="E1088" s="10" t="s">
        <v>556</v>
      </c>
      <c r="F1088" s="52" t="s">
        <v>555</v>
      </c>
      <c r="G1088" s="52" t="s">
        <v>173</v>
      </c>
      <c r="H1088" s="52" t="s">
        <v>576</v>
      </c>
      <c r="I1088" s="52" t="s">
        <v>575</v>
      </c>
      <c r="J1088" s="52" t="s">
        <v>173</v>
      </c>
      <c r="K1088" s="52" t="s">
        <v>931</v>
      </c>
      <c r="L1088" s="53" t="s">
        <v>288</v>
      </c>
      <c r="M1088" s="13">
        <v>447</v>
      </c>
      <c r="N1088" s="14">
        <f t="shared" si="1220"/>
        <v>1.22465753424658</v>
      </c>
      <c r="O1088" s="15">
        <v>3760</v>
      </c>
      <c r="P1088" s="15">
        <f t="shared" si="1262"/>
        <v>1680720</v>
      </c>
      <c r="Q1088" s="16">
        <f>IFERROR(VLOOKUP(G1088,SCENARIOS!$A$13:$E$18,3,0),0.025)</f>
        <v>0.04</v>
      </c>
      <c r="R1088" s="52">
        <f>IFERROR(VLOOKUP(L1088,INPUTS!$A$107:$B$120,2,0),0.0082)</f>
        <v>0.0085</v>
      </c>
      <c r="S1088" s="52">
        <f t="shared" si="1263"/>
        <v>31.96</v>
      </c>
      <c r="T1088" s="15">
        <f t="shared" si="1264"/>
        <v>14286.12</v>
      </c>
      <c r="U1088" s="15">
        <f>T1088/INPUTS!$B$7*1000</f>
        <v>17857650</v>
      </c>
      <c r="V1088" s="15">
        <f>T1088*INPUTS!$B$6</f>
        <v>45144.1392</v>
      </c>
      <c r="W1088" s="54" t="s">
        <v>521</v>
      </c>
      <c r="X1088" s="54" t="s">
        <v>396</v>
      </c>
      <c r="Y1088" s="67">
        <f>IFERROR(VLOOKUP(E1088,INPUTS!$A$44:$B$103,2,0),0)</f>
        <v>0</v>
      </c>
      <c r="Z1088" s="15">
        <f t="shared" si="1216"/>
        <v>0</v>
      </c>
      <c r="AA1088" s="20">
        <f>IFERROR(VLOOKUP(E1088,INPUTS!$A$44:$C$103,3,0),SCENARIOS!$J$24)</f>
        <v>0.01</v>
      </c>
      <c r="AB1088" s="15">
        <f t="shared" ref="AB1088:AF1088" si="1285">$T1088*AA1088*(1+$Q1088)^AB$2</f>
        <v>173.812493620347</v>
      </c>
      <c r="AC1088" s="20">
        <f>IFERROR(VLOOKUP($E1088,INPUTS!$A$44:$G$103,4,0),SCENARIOS!$K$24)</f>
        <v>0.05</v>
      </c>
      <c r="AD1088" s="15">
        <f t="shared" si="1285"/>
        <v>1057.34737418288</v>
      </c>
      <c r="AE1088" s="20">
        <f>IFERROR(VLOOKUP($E1088,INPUTS!$A$44:$G$103,5,0),SCENARIOS!$L$24)</f>
        <v>0.1</v>
      </c>
      <c r="AF1088" s="15">
        <f t="shared" si="1285"/>
        <v>2572.84950328925</v>
      </c>
      <c r="AG1088" s="20">
        <f>IFERROR(VLOOKUP($E1088,INPUTS!$A$44:$G$103,6,0),SCENARIOS!$M$24)</f>
        <v>0.2</v>
      </c>
      <c r="AH1088" s="15">
        <f t="shared" si="1218"/>
        <v>6260.52963123052</v>
      </c>
      <c r="AI1088" s="20">
        <f>IFERROR(VLOOKUP($E1088,INPUTS!$A$44:$G$103,7,0),SCENARIOS!$N$24)</f>
        <v>0.25</v>
      </c>
      <c r="AJ1088" s="15">
        <f t="shared" si="1219"/>
        <v>9521.11443299728</v>
      </c>
      <c r="AL1088" t="str">
        <f t="shared" si="1222"/>
        <v>N</v>
      </c>
      <c r="AM1088" s="21">
        <f t="shared" si="1223"/>
        <v>38084.4577319891</v>
      </c>
    </row>
    <row r="1089" ht="15" customHeight="1" spans="1:39">
      <c r="A1089" s="24" t="s">
        <v>2106</v>
      </c>
      <c r="B1089" s="52" t="s">
        <v>553</v>
      </c>
      <c r="C1089" s="52" t="s">
        <v>554</v>
      </c>
      <c r="D1089" s="52" t="s">
        <v>929</v>
      </c>
      <c r="E1089" s="10" t="s">
        <v>556</v>
      </c>
      <c r="F1089" s="52" t="s">
        <v>555</v>
      </c>
      <c r="G1089" s="52" t="s">
        <v>173</v>
      </c>
      <c r="H1089" s="52" t="s">
        <v>819</v>
      </c>
      <c r="I1089" s="52" t="s">
        <v>575</v>
      </c>
      <c r="J1089" s="52" t="s">
        <v>173</v>
      </c>
      <c r="K1089" s="52" t="s">
        <v>931</v>
      </c>
      <c r="L1089" s="53" t="s">
        <v>288</v>
      </c>
      <c r="M1089" s="13">
        <v>447</v>
      </c>
      <c r="N1089" s="14">
        <f t="shared" si="1220"/>
        <v>1.22465753424658</v>
      </c>
      <c r="O1089" s="15">
        <v>4040</v>
      </c>
      <c r="P1089" s="15">
        <f t="shared" si="1262"/>
        <v>1805880</v>
      </c>
      <c r="Q1089" s="16">
        <f>IFERROR(VLOOKUP(G1089,SCENARIOS!$A$13:$E$18,3,0),0.025)</f>
        <v>0.04</v>
      </c>
      <c r="R1089" s="52">
        <f>IFERROR(VLOOKUP(L1089,INPUTS!$A$107:$B$120,2,0),0.0082)</f>
        <v>0.0085</v>
      </c>
      <c r="S1089" s="52">
        <f t="shared" si="1263"/>
        <v>34.34</v>
      </c>
      <c r="T1089" s="15">
        <f t="shared" si="1264"/>
        <v>15349.98</v>
      </c>
      <c r="U1089" s="15">
        <f>T1089/INPUTS!$B$7*1000</f>
        <v>19187475</v>
      </c>
      <c r="V1089" s="15">
        <f>T1089*INPUTS!$B$6</f>
        <v>48505.9368</v>
      </c>
      <c r="W1089" s="54" t="s">
        <v>521</v>
      </c>
      <c r="X1089" s="54" t="s">
        <v>396</v>
      </c>
      <c r="Y1089" s="67">
        <f>IFERROR(VLOOKUP(E1089,INPUTS!$A$44:$B$103,2,0),0)</f>
        <v>0</v>
      </c>
      <c r="Z1089" s="15">
        <f t="shared" si="1216"/>
        <v>0</v>
      </c>
      <c r="AA1089" s="20">
        <f>IFERROR(VLOOKUP(E1089,INPUTS!$A$44:$C$103,3,0),SCENARIOS!$J$24)</f>
        <v>0.01</v>
      </c>
      <c r="AB1089" s="15">
        <f t="shared" ref="AB1089:AF1089" si="1286">$T1089*AA1089*(1+$Q1089)^AB$2</f>
        <v>186.75597718782</v>
      </c>
      <c r="AC1089" s="20">
        <f>IFERROR(VLOOKUP($E1089,INPUTS!$A$44:$G$103,4,0),SCENARIOS!$K$24)</f>
        <v>0.05</v>
      </c>
      <c r="AD1089" s="15">
        <f t="shared" si="1286"/>
        <v>1136.08600843054</v>
      </c>
      <c r="AE1089" s="20">
        <f>IFERROR(VLOOKUP($E1089,INPUTS!$A$44:$G$103,5,0),SCENARIOS!$L$24)</f>
        <v>0.1</v>
      </c>
      <c r="AF1089" s="15">
        <f t="shared" si="1286"/>
        <v>2764.44467906611</v>
      </c>
      <c r="AG1089" s="20">
        <f>IFERROR(VLOOKUP($E1089,INPUTS!$A$44:$G$103,6,0),SCENARIOS!$M$24)</f>
        <v>0.2</v>
      </c>
      <c r="AH1089" s="15">
        <f t="shared" si="1218"/>
        <v>6726.73928462003</v>
      </c>
      <c r="AI1089" s="20">
        <f>IFERROR(VLOOKUP($E1089,INPUTS!$A$44:$G$103,7,0),SCENARIOS!$N$24)</f>
        <v>0.25</v>
      </c>
      <c r="AJ1089" s="15">
        <f t="shared" si="1219"/>
        <v>10230.1335929013</v>
      </c>
      <c r="AL1089" t="str">
        <f t="shared" si="1222"/>
        <v>N</v>
      </c>
      <c r="AM1089" s="21">
        <f t="shared" si="1223"/>
        <v>40920.5343716053</v>
      </c>
    </row>
    <row r="1090" ht="15" customHeight="1" spans="1:39">
      <c r="A1090" s="6" t="s">
        <v>2107</v>
      </c>
      <c r="B1090" s="52" t="s">
        <v>449</v>
      </c>
      <c r="C1090" s="52" t="s">
        <v>450</v>
      </c>
      <c r="D1090" s="52" t="s">
        <v>929</v>
      </c>
      <c r="E1090" s="10" t="s">
        <v>751</v>
      </c>
      <c r="F1090" s="52" t="s">
        <v>750</v>
      </c>
      <c r="G1090" s="52" t="s">
        <v>181</v>
      </c>
      <c r="H1090" s="52" t="s">
        <v>251</v>
      </c>
      <c r="I1090" s="52" t="s">
        <v>930</v>
      </c>
      <c r="J1090" s="52" t="s">
        <v>169</v>
      </c>
      <c r="K1090" s="52" t="s">
        <v>931</v>
      </c>
      <c r="L1090" s="53" t="s">
        <v>291</v>
      </c>
      <c r="M1090" s="13">
        <v>579</v>
      </c>
      <c r="N1090" s="14">
        <f t="shared" si="1220"/>
        <v>1.58630136986301</v>
      </c>
      <c r="O1090" s="15">
        <v>8660</v>
      </c>
      <c r="P1090" s="15">
        <f t="shared" si="1262"/>
        <v>5014140</v>
      </c>
      <c r="Q1090" s="16">
        <f>IFERROR(VLOOKUP(G1090,SCENARIOS!$A$13:$E$18,3,0),0.025)</f>
        <v>0.035</v>
      </c>
      <c r="R1090" s="52">
        <f>IFERROR(VLOOKUP(L1090,INPUTS!$A$107:$B$120,2,0),0.0082)</f>
        <v>0.0079</v>
      </c>
      <c r="S1090" s="52">
        <f t="shared" si="1263"/>
        <v>68.414</v>
      </c>
      <c r="T1090" s="15">
        <f t="shared" si="1264"/>
        <v>39611.706</v>
      </c>
      <c r="U1090" s="15">
        <f>T1090/INPUTS!$B$7*1000</f>
        <v>49514632.5</v>
      </c>
      <c r="V1090" s="15">
        <f>T1090*INPUTS!$B$6</f>
        <v>125172.99096</v>
      </c>
      <c r="W1090" s="54" t="s">
        <v>396</v>
      </c>
      <c r="X1090" s="54" t="s">
        <v>396</v>
      </c>
      <c r="Y1090" s="67">
        <f>IFERROR(VLOOKUP(E1090,INPUTS!$A$44:$B$103,2,0),0)</f>
        <v>0</v>
      </c>
      <c r="Z1090" s="15">
        <f t="shared" si="1216"/>
        <v>0</v>
      </c>
      <c r="AA1090" s="20">
        <f>IFERROR(VLOOKUP(E1090,INPUTS!$A$44:$C$103,3,0),SCENARIOS!$J$24)</f>
        <v>0.01</v>
      </c>
      <c r="AB1090" s="15">
        <f t="shared" ref="AB1090:AF1090" si="1287">$T1090*AA1090*(1+$Q1090)^AB$2</f>
        <v>470.462807595101</v>
      </c>
      <c r="AC1090" s="20">
        <f>IFERROR(VLOOKUP($E1090,INPUTS!$A$44:$G$103,4,0),SCENARIOS!$K$24)</f>
        <v>0.05</v>
      </c>
      <c r="AD1090" s="15">
        <f t="shared" si="1287"/>
        <v>2793.81116948441</v>
      </c>
      <c r="AE1090" s="20">
        <f>IFERROR(VLOOKUP($E1090,INPUTS!$A$44:$G$103,5,0),SCENARIOS!$L$24)</f>
        <v>0.1</v>
      </c>
      <c r="AF1090" s="15">
        <f t="shared" si="1287"/>
        <v>6636.34253311983</v>
      </c>
      <c r="AG1090" s="20">
        <f>IFERROR(VLOOKUP($E1090,INPUTS!$A$44:$G$103,6,0),SCENARIOS!$M$24)</f>
        <v>0.2</v>
      </c>
      <c r="AH1090" s="15">
        <f t="shared" si="1218"/>
        <v>15763.7862923366</v>
      </c>
      <c r="AI1090" s="20">
        <f>IFERROR(VLOOKUP($E1090,INPUTS!$A$44:$G$103,7,0),SCENARIOS!$N$24)</f>
        <v>0.25</v>
      </c>
      <c r="AJ1090" s="15">
        <f t="shared" si="1219"/>
        <v>23403.0413806901</v>
      </c>
      <c r="AL1090" t="str">
        <f t="shared" si="1222"/>
        <v>Y</v>
      </c>
      <c r="AM1090" s="21">
        <f t="shared" si="1223"/>
        <v>93612.1655227606</v>
      </c>
    </row>
    <row r="1091" ht="15" customHeight="1" spans="1:39">
      <c r="A1091" s="24" t="s">
        <v>2108</v>
      </c>
      <c r="B1091" s="52" t="s">
        <v>449</v>
      </c>
      <c r="C1091" s="52" t="s">
        <v>450</v>
      </c>
      <c r="D1091" s="52" t="s">
        <v>929</v>
      </c>
      <c r="E1091" s="10" t="s">
        <v>751</v>
      </c>
      <c r="F1091" s="52" t="s">
        <v>750</v>
      </c>
      <c r="G1091" s="52" t="s">
        <v>181</v>
      </c>
      <c r="H1091" s="52" t="s">
        <v>245</v>
      </c>
      <c r="I1091" s="52" t="s">
        <v>930</v>
      </c>
      <c r="J1091" s="52" t="s">
        <v>169</v>
      </c>
      <c r="K1091" s="52" t="s">
        <v>931</v>
      </c>
      <c r="L1091" s="53" t="s">
        <v>291</v>
      </c>
      <c r="M1091" s="13">
        <v>386</v>
      </c>
      <c r="N1091" s="14">
        <f t="shared" si="1220"/>
        <v>1.05753424657534</v>
      </c>
      <c r="O1091" s="15">
        <v>8780</v>
      </c>
      <c r="P1091" s="15">
        <f t="shared" si="1262"/>
        <v>3389080</v>
      </c>
      <c r="Q1091" s="16">
        <f>IFERROR(VLOOKUP(G1091,SCENARIOS!$A$13:$E$18,3,0),0.025)</f>
        <v>0.035</v>
      </c>
      <c r="R1091" s="52">
        <f>IFERROR(VLOOKUP(L1091,INPUTS!$A$107:$B$120,2,0),0.0082)</f>
        <v>0.0079</v>
      </c>
      <c r="S1091" s="52">
        <f t="shared" si="1263"/>
        <v>69.362</v>
      </c>
      <c r="T1091" s="15">
        <f t="shared" si="1264"/>
        <v>26773.732</v>
      </c>
      <c r="U1091" s="15">
        <f>T1091/INPUTS!$B$7*1000</f>
        <v>33467165</v>
      </c>
      <c r="V1091" s="15">
        <f>T1091*INPUTS!$B$6</f>
        <v>84604.99312</v>
      </c>
      <c r="W1091" s="54" t="s">
        <v>396</v>
      </c>
      <c r="X1091" s="54" t="s">
        <v>396</v>
      </c>
      <c r="Y1091" s="67">
        <f>IFERROR(VLOOKUP(E1091,INPUTS!$A$44:$B$103,2,0),0)</f>
        <v>0</v>
      </c>
      <c r="Z1091" s="15">
        <f t="shared" si="1216"/>
        <v>0</v>
      </c>
      <c r="AA1091" s="20">
        <f>IFERROR(VLOOKUP(E1091,INPUTS!$A$44:$C$103,3,0),SCENARIOS!$J$24)</f>
        <v>0.01</v>
      </c>
      <c r="AB1091" s="15">
        <f t="shared" ref="AB1091:AF1091" si="1288">$T1091*AA1091*(1+$Q1091)^AB$2</f>
        <v>317.987948474595</v>
      </c>
      <c r="AC1091" s="20">
        <f>IFERROR(VLOOKUP($E1091,INPUTS!$A$44:$G$103,4,0),SCENARIOS!$K$24)</f>
        <v>0.05</v>
      </c>
      <c r="AD1091" s="15">
        <f t="shared" si="1288"/>
        <v>1888.3496588201</v>
      </c>
      <c r="AE1091" s="20">
        <f>IFERROR(VLOOKUP($E1091,INPUTS!$A$44:$G$103,5,0),SCENARIOS!$L$24)</f>
        <v>0.1</v>
      </c>
      <c r="AF1091" s="15">
        <f t="shared" si="1288"/>
        <v>4485.53406010717</v>
      </c>
      <c r="AG1091" s="20">
        <f>IFERROR(VLOOKUP($E1091,INPUTS!$A$44:$G$103,6,0),SCENARIOS!$M$24)</f>
        <v>0.2</v>
      </c>
      <c r="AH1091" s="15">
        <f t="shared" si="1218"/>
        <v>10654.8147534038</v>
      </c>
      <c r="AI1091" s="20">
        <f>IFERROR(VLOOKUP($E1091,INPUTS!$A$44:$G$103,7,0),SCENARIOS!$N$24)</f>
        <v>0.25</v>
      </c>
      <c r="AJ1091" s="15">
        <f t="shared" si="1219"/>
        <v>15818.2219647775</v>
      </c>
      <c r="AL1091" t="str">
        <f t="shared" si="1222"/>
        <v>N</v>
      </c>
      <c r="AM1091" s="21">
        <f t="shared" si="1223"/>
        <v>63272.8878591099</v>
      </c>
    </row>
    <row r="1092" ht="15" customHeight="1" spans="1:39">
      <c r="A1092" s="6" t="s">
        <v>2109</v>
      </c>
      <c r="B1092" s="52" t="s">
        <v>449</v>
      </c>
      <c r="C1092" s="52" t="s">
        <v>450</v>
      </c>
      <c r="D1092" s="52" t="s">
        <v>929</v>
      </c>
      <c r="E1092" s="10" t="s">
        <v>751</v>
      </c>
      <c r="F1092" s="52" t="s">
        <v>750</v>
      </c>
      <c r="G1092" s="52" t="s">
        <v>181</v>
      </c>
      <c r="H1092" s="52" t="s">
        <v>224</v>
      </c>
      <c r="I1092" s="52" t="s">
        <v>938</v>
      </c>
      <c r="J1092" s="52" t="s">
        <v>165</v>
      </c>
      <c r="K1092" s="52" t="s">
        <v>931</v>
      </c>
      <c r="L1092" s="53" t="s">
        <v>291</v>
      </c>
      <c r="M1092" s="13">
        <v>193</v>
      </c>
      <c r="N1092" s="14">
        <f t="shared" si="1220"/>
        <v>0.528767123287671</v>
      </c>
      <c r="O1092" s="15">
        <v>11640</v>
      </c>
      <c r="P1092" s="15">
        <f t="shared" si="1262"/>
        <v>2246520</v>
      </c>
      <c r="Q1092" s="16">
        <f>IFERROR(VLOOKUP(G1092,SCENARIOS!$A$13:$E$18,3,0),0.025)</f>
        <v>0.035</v>
      </c>
      <c r="R1092" s="52">
        <f>IFERROR(VLOOKUP(L1092,INPUTS!$A$107:$B$120,2,0),0.0082)</f>
        <v>0.0079</v>
      </c>
      <c r="S1092" s="52">
        <f t="shared" si="1263"/>
        <v>91.956</v>
      </c>
      <c r="T1092" s="15">
        <f t="shared" si="1264"/>
        <v>17747.508</v>
      </c>
      <c r="U1092" s="15">
        <f>T1092/INPUTS!$B$7*1000</f>
        <v>22184385</v>
      </c>
      <c r="V1092" s="15">
        <f>T1092*INPUTS!$B$6</f>
        <v>56082.12528</v>
      </c>
      <c r="W1092" s="54" t="s">
        <v>396</v>
      </c>
      <c r="X1092" s="54" t="s">
        <v>396</v>
      </c>
      <c r="Y1092" s="67">
        <f>IFERROR(VLOOKUP(E1092,INPUTS!$A$44:$B$103,2,0),0)</f>
        <v>0</v>
      </c>
      <c r="Z1092" s="15">
        <f t="shared" ref="Z1092:Z1155" si="1289">T1092*Y1092</f>
        <v>0</v>
      </c>
      <c r="AA1092" s="20">
        <f>IFERROR(VLOOKUP(E1092,INPUTS!$A$44:$C$103,3,0),SCENARIOS!$J$24)</f>
        <v>0.01</v>
      </c>
      <c r="AB1092" s="15">
        <f t="shared" ref="AB1092:AF1092" si="1290">$T1092*AA1092*(1+$Q1092)^AB$2</f>
        <v>210.784722109584</v>
      </c>
      <c r="AC1092" s="20">
        <f>IFERROR(VLOOKUP($E1092,INPUTS!$A$44:$G$103,4,0),SCENARIOS!$K$24)</f>
        <v>0.05</v>
      </c>
      <c r="AD1092" s="15">
        <f t="shared" si="1290"/>
        <v>1251.73063944567</v>
      </c>
      <c r="AE1092" s="20">
        <f>IFERROR(VLOOKUP($E1092,INPUTS!$A$44:$G$103,5,0),SCENARIOS!$L$24)</f>
        <v>0.1</v>
      </c>
      <c r="AF1092" s="15">
        <f t="shared" si="1290"/>
        <v>2973.32667765646</v>
      </c>
      <c r="AG1092" s="20">
        <f>IFERROR(VLOOKUP($E1092,INPUTS!$A$44:$G$103,6,0),SCENARIOS!$M$24)</f>
        <v>0.2</v>
      </c>
      <c r="AH1092" s="15">
        <f t="shared" ref="AH1092:AH1155" si="1291">$T1092*AG1092*(1+$Q1092)^AH$2</f>
        <v>7062.75875453419</v>
      </c>
      <c r="AI1092" s="20">
        <f>IFERROR(VLOOKUP($E1092,INPUTS!$A$44:$G$103,7,0),SCENARIOS!$N$24)</f>
        <v>0.25</v>
      </c>
      <c r="AJ1092" s="15">
        <f t="shared" ref="AJ1092:AJ1155" si="1292">$T1092*AI1092*(1+$Q1092)^AJ$2</f>
        <v>10485.4273160598</v>
      </c>
      <c r="AL1092" t="str">
        <f t="shared" si="1222"/>
        <v>N</v>
      </c>
      <c r="AM1092" s="21">
        <f t="shared" si="1223"/>
        <v>41941.7092642392</v>
      </c>
    </row>
    <row r="1093" ht="15" customHeight="1" spans="1:39">
      <c r="A1093" s="24" t="s">
        <v>2110</v>
      </c>
      <c r="B1093" s="52" t="s">
        <v>449</v>
      </c>
      <c r="C1093" s="52" t="s">
        <v>450</v>
      </c>
      <c r="D1093" s="52" t="s">
        <v>929</v>
      </c>
      <c r="E1093" s="10" t="s">
        <v>751</v>
      </c>
      <c r="F1093" s="52" t="s">
        <v>750</v>
      </c>
      <c r="G1093" s="52" t="s">
        <v>181</v>
      </c>
      <c r="H1093" s="52" t="s">
        <v>1248</v>
      </c>
      <c r="I1093" s="52" t="s">
        <v>1249</v>
      </c>
      <c r="J1093" s="52" t="s">
        <v>181</v>
      </c>
      <c r="K1093" s="52" t="s">
        <v>931</v>
      </c>
      <c r="L1093" s="53" t="s">
        <v>279</v>
      </c>
      <c r="M1093" s="13">
        <v>966</v>
      </c>
      <c r="N1093" s="14">
        <f t="shared" ref="N1093:N1156" si="1293">M1093/365</f>
        <v>2.64657534246575</v>
      </c>
      <c r="O1093" s="15">
        <v>2450</v>
      </c>
      <c r="P1093" s="15">
        <f t="shared" si="1262"/>
        <v>2366700</v>
      </c>
      <c r="Q1093" s="16">
        <f>IFERROR(VLOOKUP(G1093,SCENARIOS!$A$13:$E$18,3,0),0.025)</f>
        <v>0.035</v>
      </c>
      <c r="R1093" s="52">
        <f>IFERROR(VLOOKUP(L1093,INPUTS!$A$107:$B$120,2,0),0.0082)</f>
        <v>0.0039</v>
      </c>
      <c r="S1093" s="52">
        <f t="shared" si="1263"/>
        <v>9.555</v>
      </c>
      <c r="T1093" s="15">
        <f t="shared" si="1264"/>
        <v>9230.13</v>
      </c>
      <c r="U1093" s="15">
        <f>T1093/INPUTS!$B$7*1000</f>
        <v>11537662.5</v>
      </c>
      <c r="V1093" s="15">
        <f>T1093*INPUTS!$B$6</f>
        <v>29167.2108</v>
      </c>
      <c r="W1093" s="54" t="s">
        <v>396</v>
      </c>
      <c r="X1093" s="54" t="s">
        <v>396</v>
      </c>
      <c r="Y1093" s="67">
        <f>IFERROR(VLOOKUP(E1093,INPUTS!$A$44:$B$103,2,0),0)</f>
        <v>0</v>
      </c>
      <c r="Z1093" s="15">
        <f t="shared" si="1289"/>
        <v>0</v>
      </c>
      <c r="AA1093" s="20">
        <f>IFERROR(VLOOKUP(E1093,INPUTS!$A$44:$C$103,3,0),SCENARIOS!$J$24)</f>
        <v>0.01</v>
      </c>
      <c r="AB1093" s="15">
        <f t="shared" ref="AB1093:AF1093" si="1294">$T1093*AA1093*(1+$Q1093)^AB$2</f>
        <v>109.624990003404</v>
      </c>
      <c r="AC1093" s="20">
        <f>IFERROR(VLOOKUP($E1093,INPUTS!$A$44:$G$103,4,0),SCENARIOS!$K$24)</f>
        <v>0.05</v>
      </c>
      <c r="AD1093" s="15">
        <f t="shared" si="1294"/>
        <v>651.000496918591</v>
      </c>
      <c r="AE1093" s="20">
        <f>IFERROR(VLOOKUP($E1093,INPUTS!$A$44:$G$103,5,0),SCENARIOS!$L$24)</f>
        <v>0.1</v>
      </c>
      <c r="AF1093" s="15">
        <f t="shared" si="1294"/>
        <v>1546.36875031904</v>
      </c>
      <c r="AG1093" s="20">
        <f>IFERROR(VLOOKUP($E1093,INPUTS!$A$44:$G$103,6,0),SCENARIOS!$M$24)</f>
        <v>0.2</v>
      </c>
      <c r="AH1093" s="15">
        <f t="shared" si="1291"/>
        <v>3673.2019764684</v>
      </c>
      <c r="AI1093" s="20">
        <f>IFERROR(VLOOKUP($E1093,INPUTS!$A$44:$G$103,7,0),SCENARIOS!$N$24)</f>
        <v>0.25</v>
      </c>
      <c r="AJ1093" s="15">
        <f t="shared" si="1292"/>
        <v>5453.26460665818</v>
      </c>
      <c r="AL1093" t="str">
        <f t="shared" ref="AL1093:AL1156" si="1295">IF(H1093="MULTI","MULTI",IF(COUNTIFS($E$4:$E$1277,H1093,$H$4:$H$1277,E1093)&gt;0,"Y","N"))</f>
        <v>N</v>
      </c>
      <c r="AM1093" s="21">
        <f t="shared" ref="AM1093:AM1156" si="1296">T1093*((1+Q1093)^25)</f>
        <v>21813.0584266327</v>
      </c>
    </row>
    <row r="1094" ht="15" customHeight="1" spans="1:39">
      <c r="A1094" s="6" t="s">
        <v>2111</v>
      </c>
      <c r="B1094" s="52" t="s">
        <v>449</v>
      </c>
      <c r="C1094" s="52" t="s">
        <v>450</v>
      </c>
      <c r="D1094" s="52" t="s">
        <v>929</v>
      </c>
      <c r="E1094" s="10" t="s">
        <v>751</v>
      </c>
      <c r="F1094" s="52" t="s">
        <v>750</v>
      </c>
      <c r="G1094" s="52" t="s">
        <v>181</v>
      </c>
      <c r="H1094" s="52" t="s">
        <v>1173</v>
      </c>
      <c r="I1094" s="52" t="s">
        <v>1174</v>
      </c>
      <c r="J1094" s="52" t="s">
        <v>181</v>
      </c>
      <c r="K1094" s="52" t="s">
        <v>931</v>
      </c>
      <c r="L1094" s="53" t="s">
        <v>279</v>
      </c>
      <c r="M1094" s="13">
        <v>772</v>
      </c>
      <c r="N1094" s="14">
        <f t="shared" si="1293"/>
        <v>2.11506849315069</v>
      </c>
      <c r="O1094" s="15">
        <v>1960</v>
      </c>
      <c r="P1094" s="15">
        <f t="shared" si="1262"/>
        <v>1513120</v>
      </c>
      <c r="Q1094" s="16">
        <f>IFERROR(VLOOKUP(G1094,SCENARIOS!$A$13:$E$18,3,0),0.025)</f>
        <v>0.035</v>
      </c>
      <c r="R1094" s="52">
        <f>IFERROR(VLOOKUP(L1094,INPUTS!$A$107:$B$120,2,0),0.0082)</f>
        <v>0.0039</v>
      </c>
      <c r="S1094" s="52">
        <f t="shared" si="1263"/>
        <v>7.644</v>
      </c>
      <c r="T1094" s="15">
        <f t="shared" si="1264"/>
        <v>5901.168</v>
      </c>
      <c r="U1094" s="15">
        <f>T1094/INPUTS!$B$7*1000</f>
        <v>7376460</v>
      </c>
      <c r="V1094" s="15">
        <f>T1094*INPUTS!$B$6</f>
        <v>18647.69088</v>
      </c>
      <c r="W1094" s="54" t="s">
        <v>396</v>
      </c>
      <c r="X1094" s="54" t="s">
        <v>396</v>
      </c>
      <c r="Y1094" s="67">
        <f>IFERROR(VLOOKUP(E1094,INPUTS!$A$44:$B$103,2,0),0)</f>
        <v>0</v>
      </c>
      <c r="Z1094" s="15">
        <f t="shared" si="1289"/>
        <v>0</v>
      </c>
      <c r="AA1094" s="20">
        <f>IFERROR(VLOOKUP(E1094,INPUTS!$A$44:$C$103,3,0),SCENARIOS!$J$24)</f>
        <v>0.01</v>
      </c>
      <c r="AB1094" s="15">
        <f t="shared" ref="AB1094:AF1094" si="1297">$T1094*AA1094*(1+$Q1094)^AB$2</f>
        <v>70.0873642092156</v>
      </c>
      <c r="AC1094" s="20">
        <f>IFERROR(VLOOKUP($E1094,INPUTS!$A$44:$G$103,4,0),SCENARIOS!$K$24)</f>
        <v>0.05</v>
      </c>
      <c r="AD1094" s="15">
        <f t="shared" si="1297"/>
        <v>416.209013350851</v>
      </c>
      <c r="AE1094" s="20">
        <f>IFERROR(VLOOKUP($E1094,INPUTS!$A$44:$G$103,5,0),SCENARIOS!$L$24)</f>
        <v>0.1</v>
      </c>
      <c r="AF1094" s="15">
        <f t="shared" si="1297"/>
        <v>988.651490887206</v>
      </c>
      <c r="AG1094" s="20">
        <f>IFERROR(VLOOKUP($E1094,INPUTS!$A$44:$G$103,6,0),SCENARIOS!$M$24)</f>
        <v>0.2</v>
      </c>
      <c r="AH1094" s="15">
        <f t="shared" si="1291"/>
        <v>2348.4156735682</v>
      </c>
      <c r="AI1094" s="20">
        <f>IFERROR(VLOOKUP($E1094,INPUTS!$A$44:$G$103,7,0),SCENARIOS!$N$24)</f>
        <v>0.25</v>
      </c>
      <c r="AJ1094" s="15">
        <f t="shared" si="1292"/>
        <v>3486.47641932929</v>
      </c>
      <c r="AL1094" t="str">
        <f t="shared" si="1295"/>
        <v>N</v>
      </c>
      <c r="AM1094" s="21">
        <f t="shared" si="1296"/>
        <v>13945.9056773172</v>
      </c>
    </row>
    <row r="1095" ht="15" customHeight="1" spans="1:39">
      <c r="A1095" s="24" t="s">
        <v>2112</v>
      </c>
      <c r="B1095" s="52" t="s">
        <v>449</v>
      </c>
      <c r="C1095" s="52" t="s">
        <v>450</v>
      </c>
      <c r="D1095" s="52" t="s">
        <v>929</v>
      </c>
      <c r="E1095" s="10" t="s">
        <v>751</v>
      </c>
      <c r="F1095" s="52" t="s">
        <v>750</v>
      </c>
      <c r="G1095" s="52" t="s">
        <v>181</v>
      </c>
      <c r="H1095" s="52" t="s">
        <v>2129</v>
      </c>
      <c r="I1095" s="52" t="s">
        <v>750</v>
      </c>
      <c r="J1095" s="52" t="s">
        <v>181</v>
      </c>
      <c r="K1095" s="52" t="s">
        <v>931</v>
      </c>
      <c r="L1095" s="53" t="s">
        <v>279</v>
      </c>
      <c r="M1095" s="13">
        <v>1159</v>
      </c>
      <c r="N1095" s="14">
        <f t="shared" si="1293"/>
        <v>3.17534246575342</v>
      </c>
      <c r="O1095" s="15">
        <v>880</v>
      </c>
      <c r="P1095" s="15">
        <f t="shared" si="1262"/>
        <v>1019920</v>
      </c>
      <c r="Q1095" s="16">
        <f>IFERROR(VLOOKUP(G1095,SCENARIOS!$A$13:$E$18,3,0),0.025)</f>
        <v>0.035</v>
      </c>
      <c r="R1095" s="52">
        <f>IFERROR(VLOOKUP(L1095,INPUTS!$A$107:$B$120,2,0),0.0082)</f>
        <v>0.0039</v>
      </c>
      <c r="S1095" s="52">
        <f t="shared" si="1263"/>
        <v>3.432</v>
      </c>
      <c r="T1095" s="15">
        <f t="shared" si="1264"/>
        <v>3977.688</v>
      </c>
      <c r="U1095" s="15">
        <f>T1095/INPUTS!$B$7*1000</f>
        <v>4972110</v>
      </c>
      <c r="V1095" s="15">
        <f>T1095*INPUTS!$B$6</f>
        <v>12569.49408</v>
      </c>
      <c r="W1095" s="54" t="s">
        <v>396</v>
      </c>
      <c r="X1095" s="54" t="s">
        <v>396</v>
      </c>
      <c r="Y1095" s="67">
        <f>IFERROR(VLOOKUP(E1095,INPUTS!$A$44:$B$103,2,0),0)</f>
        <v>0</v>
      </c>
      <c r="Z1095" s="15">
        <f t="shared" si="1289"/>
        <v>0</v>
      </c>
      <c r="AA1095" s="20">
        <f>IFERROR(VLOOKUP(E1095,INPUTS!$A$44:$C$103,3,0),SCENARIOS!$J$24)</f>
        <v>0.01</v>
      </c>
      <c r="AB1095" s="15">
        <f t="shared" ref="AB1095:AF1095" si="1298">$T1095*AA1095*(1+$Q1095)^AB$2</f>
        <v>47.242455657359</v>
      </c>
      <c r="AC1095" s="20">
        <f>IFERROR(VLOOKUP($E1095,INPUTS!$A$44:$G$103,4,0),SCENARIOS!$K$24)</f>
        <v>0.05</v>
      </c>
      <c r="AD1095" s="15">
        <f t="shared" si="1298"/>
        <v>280.546088146875</v>
      </c>
      <c r="AE1095" s="20">
        <f>IFERROR(VLOOKUP($E1095,INPUTS!$A$44:$G$103,5,0),SCENARIOS!$L$24)</f>
        <v>0.1</v>
      </c>
      <c r="AF1095" s="15">
        <f t="shared" si="1298"/>
        <v>666.40149398969</v>
      </c>
      <c r="AG1095" s="20">
        <f>IFERROR(VLOOKUP($E1095,INPUTS!$A$44:$G$103,6,0),SCENARIOS!$M$24)</f>
        <v>0.2</v>
      </c>
      <c r="AH1095" s="15">
        <f t="shared" si="1291"/>
        <v>1582.95185694834</v>
      </c>
      <c r="AI1095" s="20">
        <f>IFERROR(VLOOKUP($E1095,INPUTS!$A$44:$G$103,7,0),SCENARIOS!$N$24)</f>
        <v>0.25</v>
      </c>
      <c r="AJ1095" s="15">
        <f t="shared" si="1292"/>
        <v>2350.0628037448</v>
      </c>
      <c r="AL1095" t="str">
        <f t="shared" si="1295"/>
        <v>N</v>
      </c>
      <c r="AM1095" s="21">
        <f t="shared" si="1296"/>
        <v>9400.25121497919</v>
      </c>
    </row>
    <row r="1096" ht="15" customHeight="1" spans="1:39">
      <c r="A1096" s="6" t="s">
        <v>2113</v>
      </c>
      <c r="B1096" s="52" t="s">
        <v>449</v>
      </c>
      <c r="C1096" s="52" t="s">
        <v>450</v>
      </c>
      <c r="D1096" s="52" t="s">
        <v>929</v>
      </c>
      <c r="E1096" s="10" t="s">
        <v>1248</v>
      </c>
      <c r="F1096" s="52" t="s">
        <v>1249</v>
      </c>
      <c r="G1096" s="52" t="s">
        <v>181</v>
      </c>
      <c r="H1096" s="52" t="s">
        <v>251</v>
      </c>
      <c r="I1096" s="52" t="s">
        <v>930</v>
      </c>
      <c r="J1096" s="52" t="s">
        <v>169</v>
      </c>
      <c r="K1096" s="52" t="s">
        <v>931</v>
      </c>
      <c r="L1096" s="53" t="s">
        <v>291</v>
      </c>
      <c r="M1096" s="13">
        <v>5315</v>
      </c>
      <c r="N1096" s="14">
        <f t="shared" si="1293"/>
        <v>14.5616438356164</v>
      </c>
      <c r="O1096" s="15">
        <v>5430</v>
      </c>
      <c r="P1096" s="15">
        <f t="shared" si="1262"/>
        <v>28860450</v>
      </c>
      <c r="Q1096" s="16">
        <f>IFERROR(VLOOKUP(G1096,SCENARIOS!$A$13:$E$18,3,0),0.025)</f>
        <v>0.035</v>
      </c>
      <c r="R1096" s="52">
        <f>IFERROR(VLOOKUP(L1096,INPUTS!$A$107:$B$120,2,0),0.0082)</f>
        <v>0.0079</v>
      </c>
      <c r="S1096" s="52">
        <f t="shared" si="1263"/>
        <v>42.897</v>
      </c>
      <c r="T1096" s="15">
        <f t="shared" si="1264"/>
        <v>227997.555</v>
      </c>
      <c r="U1096" s="15">
        <f>T1096/INPUTS!$B$7*1000</f>
        <v>284996943.75</v>
      </c>
      <c r="V1096" s="15">
        <f>T1096*INPUTS!$B$6</f>
        <v>720472.2738</v>
      </c>
      <c r="W1096" s="54" t="s">
        <v>396</v>
      </c>
      <c r="X1096" s="54" t="s">
        <v>396</v>
      </c>
      <c r="Y1096" s="67">
        <f>IFERROR(VLOOKUP(E1096,INPUTS!$A$44:$B$103,2,0),0)</f>
        <v>0</v>
      </c>
      <c r="Z1096" s="15">
        <f t="shared" si="1289"/>
        <v>0</v>
      </c>
      <c r="AA1096" s="20">
        <f>IFERROR(VLOOKUP(E1096,INPUTS!$A$44:$C$103,3,0),SCENARIOS!$J$24)</f>
        <v>0.01</v>
      </c>
      <c r="AB1096" s="15">
        <f t="shared" ref="AB1096:AF1096" si="1299">$T1096*AA1096*(1+$Q1096)^AB$2</f>
        <v>2707.8957379447</v>
      </c>
      <c r="AC1096" s="20">
        <f>IFERROR(VLOOKUP($E1096,INPUTS!$A$44:$G$103,4,0),SCENARIOS!$K$24)</f>
        <v>0.05</v>
      </c>
      <c r="AD1096" s="15">
        <f t="shared" si="1299"/>
        <v>16080.6534253823</v>
      </c>
      <c r="AE1096" s="20">
        <f>IFERROR(VLOOKUP($E1096,INPUTS!$A$44:$G$103,5,0),SCENARIOS!$L$24)</f>
        <v>0.1</v>
      </c>
      <c r="AF1096" s="15">
        <f t="shared" si="1299"/>
        <v>38197.5437183601</v>
      </c>
      <c r="AG1096" s="20">
        <f>IFERROR(VLOOKUP($E1096,INPUTS!$A$44:$G$103,6,0),SCENARIOS!$M$24)</f>
        <v>0.2</v>
      </c>
      <c r="AH1096" s="15">
        <f t="shared" si="1291"/>
        <v>90733.3991672882</v>
      </c>
      <c r="AI1096" s="20">
        <f>IFERROR(VLOOKUP($E1096,INPUTS!$A$44:$G$103,7,0),SCENARIOS!$N$24)</f>
        <v>0.25</v>
      </c>
      <c r="AJ1096" s="15">
        <f t="shared" si="1292"/>
        <v>134703.519569725</v>
      </c>
      <c r="AL1096" t="str">
        <f t="shared" si="1295"/>
        <v>Y</v>
      </c>
      <c r="AM1096" s="21">
        <f t="shared" si="1296"/>
        <v>538814.078278899</v>
      </c>
    </row>
    <row r="1097" ht="15" customHeight="1" spans="1:39">
      <c r="A1097" s="24" t="s">
        <v>2114</v>
      </c>
      <c r="B1097" s="52" t="s">
        <v>449</v>
      </c>
      <c r="C1097" s="52" t="s">
        <v>450</v>
      </c>
      <c r="D1097" s="52" t="s">
        <v>929</v>
      </c>
      <c r="E1097" s="10" t="s">
        <v>1248</v>
      </c>
      <c r="F1097" s="52" t="s">
        <v>1249</v>
      </c>
      <c r="G1097" s="52" t="s">
        <v>181</v>
      </c>
      <c r="H1097" s="52" t="s">
        <v>245</v>
      </c>
      <c r="I1097" s="52" t="s">
        <v>930</v>
      </c>
      <c r="J1097" s="52" t="s">
        <v>169</v>
      </c>
      <c r="K1097" s="52" t="s">
        <v>931</v>
      </c>
      <c r="L1097" s="53" t="s">
        <v>291</v>
      </c>
      <c r="M1097" s="13">
        <v>3544</v>
      </c>
      <c r="N1097" s="14">
        <f t="shared" si="1293"/>
        <v>9.70958904109589</v>
      </c>
      <c r="O1097" s="15">
        <v>5700</v>
      </c>
      <c r="P1097" s="15">
        <f t="shared" si="1262"/>
        <v>20200800</v>
      </c>
      <c r="Q1097" s="16">
        <f>IFERROR(VLOOKUP(G1097,SCENARIOS!$A$13:$E$18,3,0),0.025)</f>
        <v>0.035</v>
      </c>
      <c r="R1097" s="52">
        <f>IFERROR(VLOOKUP(L1097,INPUTS!$A$107:$B$120,2,0),0.0082)</f>
        <v>0.0079</v>
      </c>
      <c r="S1097" s="52">
        <f t="shared" si="1263"/>
        <v>45.03</v>
      </c>
      <c r="T1097" s="15">
        <f t="shared" si="1264"/>
        <v>159586.32</v>
      </c>
      <c r="U1097" s="15">
        <f>T1097/INPUTS!$B$7*1000</f>
        <v>199482900</v>
      </c>
      <c r="V1097" s="15">
        <f>T1097*INPUTS!$B$6</f>
        <v>504292.7712</v>
      </c>
      <c r="W1097" s="54" t="s">
        <v>396</v>
      </c>
      <c r="X1097" s="54" t="s">
        <v>396</v>
      </c>
      <c r="Y1097" s="67">
        <f>IFERROR(VLOOKUP(E1097,INPUTS!$A$44:$B$103,2,0),0)</f>
        <v>0</v>
      </c>
      <c r="Z1097" s="15">
        <f t="shared" si="1289"/>
        <v>0</v>
      </c>
      <c r="AA1097" s="20">
        <f>IFERROR(VLOOKUP(E1097,INPUTS!$A$44:$C$103,3,0),SCENARIOS!$J$24)</f>
        <v>0.01</v>
      </c>
      <c r="AB1097" s="15">
        <f t="shared" ref="AB1097:AF1097" si="1300">$T1097*AA1097*(1+$Q1097)^AB$2</f>
        <v>1895.3848683258</v>
      </c>
      <c r="AC1097" s="20">
        <f>IFERROR(VLOOKUP($E1097,INPUTS!$A$44:$G$103,4,0),SCENARIOS!$K$24)</f>
        <v>0.05</v>
      </c>
      <c r="AD1097" s="15">
        <f t="shared" si="1300"/>
        <v>11255.6132602043</v>
      </c>
      <c r="AE1097" s="20">
        <f>IFERROR(VLOOKUP($E1097,INPUTS!$A$44:$G$103,5,0),SCENARIOS!$L$24)</f>
        <v>0.1</v>
      </c>
      <c r="AF1097" s="15">
        <f t="shared" si="1300"/>
        <v>26736.275461604</v>
      </c>
      <c r="AG1097" s="20">
        <f>IFERROR(VLOOKUP($E1097,INPUTS!$A$44:$G$103,6,0),SCENARIOS!$M$24)</f>
        <v>0.2</v>
      </c>
      <c r="AH1097" s="15">
        <f t="shared" si="1291"/>
        <v>63508.6164594993</v>
      </c>
      <c r="AI1097" s="20">
        <f>IFERROR(VLOOKUP($E1097,INPUTS!$A$44:$G$103,7,0),SCENARIOS!$N$24)</f>
        <v>0.25</v>
      </c>
      <c r="AJ1097" s="15">
        <f t="shared" si="1292"/>
        <v>94285.3925744087</v>
      </c>
      <c r="AL1097" t="str">
        <f t="shared" si="1295"/>
        <v>Y</v>
      </c>
      <c r="AM1097" s="21">
        <f t="shared" si="1296"/>
        <v>377141.570297635</v>
      </c>
    </row>
    <row r="1098" ht="15" customHeight="1" spans="1:39">
      <c r="A1098" s="6" t="s">
        <v>2115</v>
      </c>
      <c r="B1098" s="52" t="s">
        <v>449</v>
      </c>
      <c r="C1098" s="52" t="s">
        <v>450</v>
      </c>
      <c r="D1098" s="52" t="s">
        <v>929</v>
      </c>
      <c r="E1098" s="10" t="s">
        <v>1248</v>
      </c>
      <c r="F1098" s="52" t="s">
        <v>1249</v>
      </c>
      <c r="G1098" s="52" t="s">
        <v>181</v>
      </c>
      <c r="H1098" s="52" t="s">
        <v>248</v>
      </c>
      <c r="I1098" s="52" t="s">
        <v>930</v>
      </c>
      <c r="J1098" s="52" t="s">
        <v>169</v>
      </c>
      <c r="K1098" s="52" t="s">
        <v>931</v>
      </c>
      <c r="L1098" s="53" t="s">
        <v>291</v>
      </c>
      <c r="M1098" s="13">
        <v>1772</v>
      </c>
      <c r="N1098" s="14">
        <f t="shared" si="1293"/>
        <v>4.85479452054795</v>
      </c>
      <c r="O1098" s="15">
        <v>7240</v>
      </c>
      <c r="P1098" s="15">
        <f t="shared" si="1262"/>
        <v>12829280</v>
      </c>
      <c r="Q1098" s="16">
        <f>IFERROR(VLOOKUP(G1098,SCENARIOS!$A$13:$E$18,3,0),0.025)</f>
        <v>0.035</v>
      </c>
      <c r="R1098" s="52">
        <f>IFERROR(VLOOKUP(L1098,INPUTS!$A$107:$B$120,2,0),0.0082)</f>
        <v>0.0079</v>
      </c>
      <c r="S1098" s="52">
        <f t="shared" si="1263"/>
        <v>57.196</v>
      </c>
      <c r="T1098" s="15">
        <f t="shared" si="1264"/>
        <v>101351.312</v>
      </c>
      <c r="U1098" s="15">
        <f>T1098/INPUTS!$B$7*1000</f>
        <v>126689140</v>
      </c>
      <c r="V1098" s="15">
        <f>T1098*INPUTS!$B$6</f>
        <v>320270.14592</v>
      </c>
      <c r="W1098" s="54" t="s">
        <v>396</v>
      </c>
      <c r="X1098" s="54" t="s">
        <v>396</v>
      </c>
      <c r="Y1098" s="67">
        <f>IFERROR(VLOOKUP(E1098,INPUTS!$A$44:$B$103,2,0),0)</f>
        <v>0</v>
      </c>
      <c r="Z1098" s="15">
        <f t="shared" si="1289"/>
        <v>0</v>
      </c>
      <c r="AA1098" s="20">
        <f>IFERROR(VLOOKUP(E1098,INPUTS!$A$44:$C$103,3,0),SCENARIOS!$J$24)</f>
        <v>0.01</v>
      </c>
      <c r="AB1098" s="15">
        <f t="shared" ref="AB1098:AF1098" si="1301">$T1098*AA1098*(1+$Q1098)^AB$2</f>
        <v>1203.73565321744</v>
      </c>
      <c r="AC1098" s="20">
        <f>IFERROR(VLOOKUP($E1098,INPUTS!$A$44:$G$103,4,0),SCENARIOS!$K$24)</f>
        <v>0.05</v>
      </c>
      <c r="AD1098" s="15">
        <f t="shared" si="1301"/>
        <v>7148.30175472623</v>
      </c>
      <c r="AE1098" s="20">
        <f>IFERROR(VLOOKUP($E1098,INPUTS!$A$44:$G$103,5,0),SCENARIOS!$L$24)</f>
        <v>0.1</v>
      </c>
      <c r="AF1098" s="15">
        <f t="shared" si="1301"/>
        <v>16979.8802054397</v>
      </c>
      <c r="AG1098" s="20">
        <f>IFERROR(VLOOKUP($E1098,INPUTS!$A$44:$G$103,6,0),SCENARIOS!$M$24)</f>
        <v>0.2</v>
      </c>
      <c r="AH1098" s="15">
        <f t="shared" si="1291"/>
        <v>40333.5423830504</v>
      </c>
      <c r="AI1098" s="20">
        <f>IFERROR(VLOOKUP($E1098,INPUTS!$A$44:$G$103,7,0),SCENARIOS!$N$24)</f>
        <v>0.25</v>
      </c>
      <c r="AJ1098" s="15">
        <f t="shared" si="1292"/>
        <v>59879.494933221</v>
      </c>
      <c r="AL1098" t="str">
        <f t="shared" si="1295"/>
        <v>N</v>
      </c>
      <c r="AM1098" s="21">
        <f t="shared" si="1296"/>
        <v>239517.979732884</v>
      </c>
    </row>
    <row r="1099" ht="15" customHeight="1" spans="1:39">
      <c r="A1099" s="24" t="s">
        <v>2116</v>
      </c>
      <c r="B1099" s="52" t="s">
        <v>449</v>
      </c>
      <c r="C1099" s="52" t="s">
        <v>450</v>
      </c>
      <c r="D1099" s="52" t="s">
        <v>929</v>
      </c>
      <c r="E1099" s="10" t="s">
        <v>1248</v>
      </c>
      <c r="F1099" s="52" t="s">
        <v>1249</v>
      </c>
      <c r="G1099" s="52" t="s">
        <v>181</v>
      </c>
      <c r="H1099" s="52" t="s">
        <v>515</v>
      </c>
      <c r="I1099" s="52" t="s">
        <v>514</v>
      </c>
      <c r="J1099" s="52" t="s">
        <v>181</v>
      </c>
      <c r="K1099" s="52" t="s">
        <v>931</v>
      </c>
      <c r="L1099" s="53" t="s">
        <v>279</v>
      </c>
      <c r="M1099" s="13">
        <v>7087</v>
      </c>
      <c r="N1099" s="14">
        <f t="shared" si="1293"/>
        <v>19.4164383561644</v>
      </c>
      <c r="O1099" s="15">
        <v>1870</v>
      </c>
      <c r="P1099" s="15">
        <f t="shared" si="1262"/>
        <v>13252690</v>
      </c>
      <c r="Q1099" s="16">
        <f>IFERROR(VLOOKUP(G1099,SCENARIOS!$A$13:$E$18,3,0),0.025)</f>
        <v>0.035</v>
      </c>
      <c r="R1099" s="52">
        <f>IFERROR(VLOOKUP(L1099,INPUTS!$A$107:$B$120,2,0),0.0082)</f>
        <v>0.0039</v>
      </c>
      <c r="S1099" s="52">
        <f t="shared" si="1263"/>
        <v>7.293</v>
      </c>
      <c r="T1099" s="15">
        <f t="shared" si="1264"/>
        <v>51685.491</v>
      </c>
      <c r="U1099" s="15">
        <f>T1099/INPUTS!$B$7*1000</f>
        <v>64606863.75</v>
      </c>
      <c r="V1099" s="15">
        <f>T1099*INPUTS!$B$6</f>
        <v>163326.15156</v>
      </c>
      <c r="W1099" s="54" t="s">
        <v>396</v>
      </c>
      <c r="X1099" s="54" t="s">
        <v>396</v>
      </c>
      <c r="Y1099" s="67">
        <f>IFERROR(VLOOKUP(E1099,INPUTS!$A$44:$B$103,2,0),0)</f>
        <v>0</v>
      </c>
      <c r="Z1099" s="15">
        <f t="shared" si="1289"/>
        <v>0</v>
      </c>
      <c r="AA1099" s="20">
        <f>IFERROR(VLOOKUP(E1099,INPUTS!$A$44:$C$103,3,0),SCENARIOS!$J$24)</f>
        <v>0.01</v>
      </c>
      <c r="AB1099" s="15">
        <f t="shared" ref="AB1099:AF1099" si="1302">$T1099*AA1099*(1+$Q1099)^AB$2</f>
        <v>613.861498613348</v>
      </c>
      <c r="AC1099" s="20">
        <f>IFERROR(VLOOKUP($E1099,INPUTS!$A$44:$G$103,4,0),SCENARIOS!$K$24)</f>
        <v>0.05</v>
      </c>
      <c r="AD1099" s="15">
        <f t="shared" si="1302"/>
        <v>3645.37447733471</v>
      </c>
      <c r="AE1099" s="20">
        <f>IFERROR(VLOOKUP($E1099,INPUTS!$A$44:$G$103,5,0),SCENARIOS!$L$24)</f>
        <v>0.1</v>
      </c>
      <c r="AF1099" s="15">
        <f t="shared" si="1302"/>
        <v>8659.12269137013</v>
      </c>
      <c r="AG1099" s="20">
        <f>IFERROR(VLOOKUP($E1099,INPUTS!$A$44:$G$103,6,0),SCENARIOS!$M$24)</f>
        <v>0.2</v>
      </c>
      <c r="AH1099" s="15">
        <f t="shared" si="1291"/>
        <v>20568.6428789128</v>
      </c>
      <c r="AI1099" s="20">
        <f>IFERROR(VLOOKUP($E1099,INPUTS!$A$44:$G$103,7,0),SCENARIOS!$N$24)</f>
        <v>0.25</v>
      </c>
      <c r="AJ1099" s="15">
        <f t="shared" si="1292"/>
        <v>30536.3693412823</v>
      </c>
      <c r="AL1099" t="str">
        <f t="shared" si="1295"/>
        <v>Y</v>
      </c>
      <c r="AM1099" s="21">
        <f t="shared" si="1296"/>
        <v>122145.477365129</v>
      </c>
    </row>
    <row r="1100" ht="15" customHeight="1" spans="1:39">
      <c r="A1100" s="6" t="s">
        <v>2117</v>
      </c>
      <c r="B1100" s="52" t="s">
        <v>449</v>
      </c>
      <c r="C1100" s="52" t="s">
        <v>450</v>
      </c>
      <c r="D1100" s="52" t="s">
        <v>929</v>
      </c>
      <c r="E1100" s="10" t="s">
        <v>515</v>
      </c>
      <c r="F1100" s="52" t="s">
        <v>514</v>
      </c>
      <c r="G1100" s="52" t="s">
        <v>181</v>
      </c>
      <c r="H1100" s="52" t="s">
        <v>251</v>
      </c>
      <c r="I1100" s="52" t="s">
        <v>930</v>
      </c>
      <c r="J1100" s="52" t="s">
        <v>169</v>
      </c>
      <c r="K1100" s="52" t="s">
        <v>931</v>
      </c>
      <c r="L1100" s="53" t="s">
        <v>286</v>
      </c>
      <c r="M1100" s="13">
        <v>4603</v>
      </c>
      <c r="N1100" s="14">
        <f t="shared" si="1293"/>
        <v>12.6109589041096</v>
      </c>
      <c r="O1100" s="15">
        <v>3870</v>
      </c>
      <c r="P1100" s="15">
        <f t="shared" si="1262"/>
        <v>17813610</v>
      </c>
      <c r="Q1100" s="16">
        <f>IFERROR(VLOOKUP(G1100,SCENARIOS!$A$13:$E$18,3,0),0.025)</f>
        <v>0.035</v>
      </c>
      <c r="R1100" s="52">
        <f>IFERROR(VLOOKUP(L1100,INPUTS!$A$107:$B$120,2,0),0.0082)</f>
        <v>0.0039</v>
      </c>
      <c r="S1100" s="52">
        <f t="shared" si="1263"/>
        <v>15.093</v>
      </c>
      <c r="T1100" s="15">
        <f t="shared" si="1264"/>
        <v>69473.079</v>
      </c>
      <c r="U1100" s="15">
        <f>T1100/INPUTS!$B$7*1000</f>
        <v>86841348.75</v>
      </c>
      <c r="V1100" s="15">
        <f>T1100*INPUTS!$B$6</f>
        <v>219534.92964</v>
      </c>
      <c r="W1100" s="54" t="s">
        <v>396</v>
      </c>
      <c r="X1100" s="54" t="s">
        <v>396</v>
      </c>
      <c r="Y1100" s="67">
        <f>IFERROR(VLOOKUP(E1100,INPUTS!$A$44:$B$103,2,0),0)</f>
        <v>0</v>
      </c>
      <c r="Z1100" s="15">
        <f t="shared" si="1289"/>
        <v>0</v>
      </c>
      <c r="AA1100" s="20">
        <f>IFERROR(VLOOKUP(E1100,INPUTS!$A$44:$C$103,3,0),SCENARIOS!$J$24)</f>
        <v>0.01</v>
      </c>
      <c r="AB1100" s="15">
        <f t="shared" ref="AB1100:AF1100" si="1303">$T1100*AA1100*(1+$Q1100)^AB$2</f>
        <v>825.122245394234</v>
      </c>
      <c r="AC1100" s="20">
        <f>IFERROR(VLOOKUP($E1100,INPUTS!$A$44:$G$103,4,0),SCENARIOS!$K$24)</f>
        <v>0.05</v>
      </c>
      <c r="AD1100" s="15">
        <f t="shared" si="1303"/>
        <v>4899.93195669666</v>
      </c>
      <c r="AE1100" s="20">
        <f>IFERROR(VLOOKUP($E1100,INPUTS!$A$44:$G$103,5,0),SCENARIOS!$L$24)</f>
        <v>0.1</v>
      </c>
      <c r="AF1100" s="15">
        <f t="shared" si="1303"/>
        <v>11639.1641671402</v>
      </c>
      <c r="AG1100" s="20">
        <f>IFERROR(VLOOKUP($E1100,INPUTS!$A$44:$G$103,6,0),SCENARIOS!$M$24)</f>
        <v>0.2</v>
      </c>
      <c r="AH1100" s="15">
        <f t="shared" si="1291"/>
        <v>27647.3517809765</v>
      </c>
      <c r="AI1100" s="20">
        <f>IFERROR(VLOOKUP($E1100,INPUTS!$A$44:$G$103,7,0),SCENARIOS!$N$24)</f>
        <v>0.25</v>
      </c>
      <c r="AJ1100" s="15">
        <f t="shared" si="1292"/>
        <v>41045.4763720844</v>
      </c>
      <c r="AL1100" t="str">
        <f t="shared" si="1295"/>
        <v>Y</v>
      </c>
      <c r="AM1100" s="21">
        <f t="shared" si="1296"/>
        <v>164181.905488338</v>
      </c>
    </row>
    <row r="1101" ht="15" customHeight="1" spans="1:39">
      <c r="A1101" s="24" t="s">
        <v>2118</v>
      </c>
      <c r="B1101" s="52" t="s">
        <v>449</v>
      </c>
      <c r="C1101" s="52" t="s">
        <v>450</v>
      </c>
      <c r="D1101" s="52" t="s">
        <v>929</v>
      </c>
      <c r="E1101" s="10" t="s">
        <v>515</v>
      </c>
      <c r="F1101" s="52" t="s">
        <v>514</v>
      </c>
      <c r="G1101" s="52" t="s">
        <v>181</v>
      </c>
      <c r="H1101" s="52" t="s">
        <v>245</v>
      </c>
      <c r="I1101" s="52" t="s">
        <v>930</v>
      </c>
      <c r="J1101" s="52" t="s">
        <v>169</v>
      </c>
      <c r="K1101" s="52" t="s">
        <v>931</v>
      </c>
      <c r="L1101" s="53" t="s">
        <v>291</v>
      </c>
      <c r="M1101" s="13">
        <v>1841</v>
      </c>
      <c r="N1101" s="14">
        <f t="shared" si="1293"/>
        <v>5.04383561643836</v>
      </c>
      <c r="O1101" s="15">
        <v>4490</v>
      </c>
      <c r="P1101" s="15">
        <f t="shared" si="1262"/>
        <v>8266090</v>
      </c>
      <c r="Q1101" s="16">
        <f>IFERROR(VLOOKUP(G1101,SCENARIOS!$A$13:$E$18,3,0),0.025)</f>
        <v>0.035</v>
      </c>
      <c r="R1101" s="52">
        <f>IFERROR(VLOOKUP(L1101,INPUTS!$A$107:$B$120,2,0),0.0082)</f>
        <v>0.0079</v>
      </c>
      <c r="S1101" s="52">
        <f t="shared" si="1263"/>
        <v>35.471</v>
      </c>
      <c r="T1101" s="15">
        <f t="shared" si="1264"/>
        <v>65302.111</v>
      </c>
      <c r="U1101" s="15">
        <f>T1101/INPUTS!$B$7*1000</f>
        <v>81627638.75</v>
      </c>
      <c r="V1101" s="15">
        <f>T1101*INPUTS!$B$6</f>
        <v>206354.67076</v>
      </c>
      <c r="W1101" s="54" t="s">
        <v>396</v>
      </c>
      <c r="X1101" s="54" t="s">
        <v>396</v>
      </c>
      <c r="Y1101" s="67">
        <f>IFERROR(VLOOKUP(E1101,INPUTS!$A$44:$B$103,2,0),0)</f>
        <v>0</v>
      </c>
      <c r="Z1101" s="15">
        <f t="shared" si="1289"/>
        <v>0</v>
      </c>
      <c r="AA1101" s="20">
        <f>IFERROR(VLOOKUP(E1101,INPUTS!$A$44:$C$103,3,0),SCENARIOS!$J$24)</f>
        <v>0.01</v>
      </c>
      <c r="AB1101" s="15">
        <f t="shared" ref="AB1101:AF1101" si="1304">$T1101*AA1101*(1+$Q1101)^AB$2</f>
        <v>775.584229645321</v>
      </c>
      <c r="AC1101" s="20">
        <f>IFERROR(VLOOKUP($E1101,INPUTS!$A$44:$G$103,4,0),SCENARIOS!$K$24)</f>
        <v>0.05</v>
      </c>
      <c r="AD1101" s="15">
        <f t="shared" si="1304"/>
        <v>4605.75384212714</v>
      </c>
      <c r="AE1101" s="20">
        <f>IFERROR(VLOOKUP($E1101,INPUTS!$A$44:$G$103,5,0),SCENARIOS!$L$24)</f>
        <v>0.1</v>
      </c>
      <c r="AF1101" s="15">
        <f t="shared" si="1304"/>
        <v>10940.3815309498</v>
      </c>
      <c r="AG1101" s="20">
        <f>IFERROR(VLOOKUP($E1101,INPUTS!$A$44:$G$103,6,0),SCENARIOS!$M$24)</f>
        <v>0.2</v>
      </c>
      <c r="AH1101" s="15">
        <f t="shared" si="1291"/>
        <v>25987.4826457221</v>
      </c>
      <c r="AI1101" s="20">
        <f>IFERROR(VLOOKUP($E1101,INPUTS!$A$44:$G$103,7,0),SCENARIOS!$N$24)</f>
        <v>0.25</v>
      </c>
      <c r="AJ1101" s="15">
        <f t="shared" si="1292"/>
        <v>38581.2215706999</v>
      </c>
      <c r="AL1101" t="str">
        <f t="shared" si="1295"/>
        <v>N</v>
      </c>
      <c r="AM1101" s="21">
        <f t="shared" si="1296"/>
        <v>154324.8862828</v>
      </c>
    </row>
    <row r="1102" ht="15" customHeight="1" spans="1:39">
      <c r="A1102" s="6" t="s">
        <v>2119</v>
      </c>
      <c r="B1102" s="52" t="s">
        <v>449</v>
      </c>
      <c r="C1102" s="52" t="s">
        <v>450</v>
      </c>
      <c r="D1102" s="52" t="s">
        <v>929</v>
      </c>
      <c r="E1102" s="10" t="s">
        <v>515</v>
      </c>
      <c r="F1102" s="52" t="s">
        <v>514</v>
      </c>
      <c r="G1102" s="52" t="s">
        <v>181</v>
      </c>
      <c r="H1102" s="52" t="s">
        <v>205</v>
      </c>
      <c r="I1102" s="52" t="s">
        <v>408</v>
      </c>
      <c r="J1102" s="52" t="s">
        <v>165</v>
      </c>
      <c r="K1102" s="52" t="s">
        <v>931</v>
      </c>
      <c r="L1102" s="53" t="s">
        <v>291</v>
      </c>
      <c r="M1102" s="13">
        <v>921</v>
      </c>
      <c r="N1102" s="14">
        <f t="shared" si="1293"/>
        <v>2.52328767123288</v>
      </c>
      <c r="O1102" s="15">
        <v>8740</v>
      </c>
      <c r="P1102" s="15">
        <f t="shared" si="1262"/>
        <v>8049540</v>
      </c>
      <c r="Q1102" s="16">
        <f>IFERROR(VLOOKUP(G1102,SCENARIOS!$A$13:$E$18,3,0),0.025)</f>
        <v>0.035</v>
      </c>
      <c r="R1102" s="52">
        <f>IFERROR(VLOOKUP(L1102,INPUTS!$A$107:$B$120,2,0),0.0082)</f>
        <v>0.0079</v>
      </c>
      <c r="S1102" s="52">
        <f t="shared" si="1263"/>
        <v>69.046</v>
      </c>
      <c r="T1102" s="15">
        <f t="shared" si="1264"/>
        <v>63591.366</v>
      </c>
      <c r="U1102" s="15">
        <f>T1102/INPUTS!$B$7*1000</f>
        <v>79489207.5</v>
      </c>
      <c r="V1102" s="15">
        <f>T1102*INPUTS!$B$6</f>
        <v>200948.71656</v>
      </c>
      <c r="W1102" s="54" t="s">
        <v>396</v>
      </c>
      <c r="X1102" s="54" t="s">
        <v>396</v>
      </c>
      <c r="Y1102" s="67">
        <f>IFERROR(VLOOKUP(E1102,INPUTS!$A$44:$B$103,2,0),0)</f>
        <v>0</v>
      </c>
      <c r="Z1102" s="15">
        <f t="shared" si="1289"/>
        <v>0</v>
      </c>
      <c r="AA1102" s="20">
        <f>IFERROR(VLOOKUP(E1102,INPUTS!$A$44:$C$103,3,0),SCENARIOS!$J$24)</f>
        <v>0.01</v>
      </c>
      <c r="AB1102" s="15">
        <f t="shared" ref="AB1102:AF1102" si="1305">$T1102*AA1102*(1+$Q1102)^AB$2</f>
        <v>755.265945555783</v>
      </c>
      <c r="AC1102" s="20">
        <f>IFERROR(VLOOKUP($E1102,INPUTS!$A$44:$G$103,4,0),SCENARIOS!$K$24)</f>
        <v>0.05</v>
      </c>
      <c r="AD1102" s="15">
        <f t="shared" si="1305"/>
        <v>4485.09510329021</v>
      </c>
      <c r="AE1102" s="20">
        <f>IFERROR(VLOOKUP($E1102,INPUTS!$A$44:$G$103,5,0),SCENARIOS!$L$24)</f>
        <v>0.1</v>
      </c>
      <c r="AF1102" s="15">
        <f t="shared" si="1305"/>
        <v>10653.7720674033</v>
      </c>
      <c r="AG1102" s="20">
        <f>IFERROR(VLOOKUP($E1102,INPUTS!$A$44:$G$103,6,0),SCENARIOS!$M$24)</f>
        <v>0.2</v>
      </c>
      <c r="AH1102" s="15">
        <f t="shared" si="1291"/>
        <v>25306.6783758761</v>
      </c>
      <c r="AI1102" s="20">
        <f>IFERROR(VLOOKUP($E1102,INPUTS!$A$44:$G$103,7,0),SCENARIOS!$N$24)</f>
        <v>0.25</v>
      </c>
      <c r="AJ1102" s="15">
        <f t="shared" si="1292"/>
        <v>37570.4941855474</v>
      </c>
      <c r="AL1102" t="str">
        <f t="shared" si="1295"/>
        <v>Y</v>
      </c>
      <c r="AM1102" s="21">
        <f t="shared" si="1296"/>
        <v>150281.97674219</v>
      </c>
    </row>
    <row r="1103" ht="15" customHeight="1" spans="1:39">
      <c r="A1103" s="24" t="s">
        <v>2120</v>
      </c>
      <c r="B1103" s="52" t="s">
        <v>449</v>
      </c>
      <c r="C1103" s="52" t="s">
        <v>450</v>
      </c>
      <c r="D1103" s="52" t="s">
        <v>929</v>
      </c>
      <c r="E1103" s="10" t="s">
        <v>452</v>
      </c>
      <c r="F1103" s="52" t="s">
        <v>451</v>
      </c>
      <c r="G1103" s="52" t="s">
        <v>181</v>
      </c>
      <c r="H1103" s="52" t="s">
        <v>751</v>
      </c>
      <c r="I1103" s="52" t="s">
        <v>750</v>
      </c>
      <c r="J1103" s="52" t="s">
        <v>181</v>
      </c>
      <c r="K1103" s="52" t="s">
        <v>931</v>
      </c>
      <c r="L1103" s="53" t="s">
        <v>282</v>
      </c>
      <c r="M1103" s="13">
        <v>1111</v>
      </c>
      <c r="N1103" s="14">
        <f t="shared" si="1293"/>
        <v>3.04383561643836</v>
      </c>
      <c r="O1103" s="15">
        <v>2820</v>
      </c>
      <c r="P1103" s="15">
        <f t="shared" si="1262"/>
        <v>3133020</v>
      </c>
      <c r="Q1103" s="16">
        <f>IFERROR(VLOOKUP(G1103,SCENARIOS!$A$13:$E$18,3,0),0.025)</f>
        <v>0.035</v>
      </c>
      <c r="R1103" s="52">
        <f>IFERROR(VLOOKUP(L1103,INPUTS!$A$107:$B$120,2,0),0.0082)</f>
        <v>0.0042</v>
      </c>
      <c r="S1103" s="52">
        <f t="shared" si="1263"/>
        <v>11.844</v>
      </c>
      <c r="T1103" s="15">
        <f t="shared" si="1264"/>
        <v>13158.684</v>
      </c>
      <c r="U1103" s="15">
        <f>T1103/INPUTS!$B$7*1000</f>
        <v>16448355</v>
      </c>
      <c r="V1103" s="15">
        <f>T1103*INPUTS!$B$6</f>
        <v>41581.44144</v>
      </c>
      <c r="W1103" s="54" t="s">
        <v>521</v>
      </c>
      <c r="X1103" s="54" t="s">
        <v>396</v>
      </c>
      <c r="Y1103" s="67">
        <f>IFERROR(VLOOKUP(E1103,INPUTS!$A$44:$B$103,2,0),0)</f>
        <v>0</v>
      </c>
      <c r="Z1103" s="15">
        <f t="shared" si="1289"/>
        <v>0</v>
      </c>
      <c r="AA1103" s="20">
        <f>IFERROR(VLOOKUP(E1103,INPUTS!$A$44:$C$103,3,0),SCENARIOS!$J$24)</f>
        <v>0.01</v>
      </c>
      <c r="AB1103" s="15">
        <f t="shared" ref="AB1103:AF1103" si="1306">$T1103*AA1103*(1+$Q1103)^AB$2</f>
        <v>156.283887871346</v>
      </c>
      <c r="AC1103" s="20">
        <f>IFERROR(VLOOKUP($E1103,INPUTS!$A$44:$G$103,4,0),SCENARIOS!$K$24)</f>
        <v>0.05</v>
      </c>
      <c r="AD1103" s="15">
        <f t="shared" si="1306"/>
        <v>928.081167090249</v>
      </c>
      <c r="AE1103" s="20">
        <f>IFERROR(VLOOKUP($E1103,INPUTS!$A$44:$G$103,5,0),SCENARIOS!$L$24)</f>
        <v>0.1</v>
      </c>
      <c r="AF1103" s="15">
        <f t="shared" si="1306"/>
        <v>2204.53858536371</v>
      </c>
      <c r="AG1103" s="20">
        <f>IFERROR(VLOOKUP($E1103,INPUTS!$A$44:$G$103,6,0),SCENARIOS!$M$24)</f>
        <v>0.2</v>
      </c>
      <c r="AH1103" s="15">
        <f t="shared" si="1291"/>
        <v>5236.60057621323</v>
      </c>
      <c r="AI1103" s="20">
        <f>IFERROR(VLOOKUP($E1103,INPUTS!$A$44:$G$103,7,0),SCENARIOS!$N$24)</f>
        <v>0.25</v>
      </c>
      <c r="AJ1103" s="15">
        <f t="shared" si="1292"/>
        <v>7774.29849063874</v>
      </c>
      <c r="AL1103" t="str">
        <f t="shared" si="1295"/>
        <v>N</v>
      </c>
      <c r="AM1103" s="21">
        <f t="shared" si="1296"/>
        <v>31097.1939625549</v>
      </c>
    </row>
    <row r="1104" ht="15" customHeight="1" spans="1:39">
      <c r="A1104" s="6" t="s">
        <v>2121</v>
      </c>
      <c r="B1104" s="52" t="s">
        <v>449</v>
      </c>
      <c r="C1104" s="52" t="s">
        <v>450</v>
      </c>
      <c r="D1104" s="52" t="s">
        <v>929</v>
      </c>
      <c r="E1104" s="10" t="s">
        <v>452</v>
      </c>
      <c r="F1104" s="52" t="s">
        <v>451</v>
      </c>
      <c r="G1104" s="52" t="s">
        <v>181</v>
      </c>
      <c r="H1104" s="52" t="s">
        <v>1248</v>
      </c>
      <c r="I1104" s="52" t="s">
        <v>1249</v>
      </c>
      <c r="J1104" s="52" t="s">
        <v>181</v>
      </c>
      <c r="K1104" s="52" t="s">
        <v>931</v>
      </c>
      <c r="L1104" s="53" t="s">
        <v>282</v>
      </c>
      <c r="M1104" s="13">
        <v>666</v>
      </c>
      <c r="N1104" s="14">
        <f t="shared" si="1293"/>
        <v>1.82465753424658</v>
      </c>
      <c r="O1104" s="15">
        <v>3330</v>
      </c>
      <c r="P1104" s="15">
        <f t="shared" si="1262"/>
        <v>2217780</v>
      </c>
      <c r="Q1104" s="16">
        <f>IFERROR(VLOOKUP(G1104,SCENARIOS!$A$13:$E$18,3,0),0.025)</f>
        <v>0.035</v>
      </c>
      <c r="R1104" s="52">
        <f>IFERROR(VLOOKUP(L1104,INPUTS!$A$107:$B$120,2,0),0.0082)</f>
        <v>0.0042</v>
      </c>
      <c r="S1104" s="52">
        <f t="shared" si="1263"/>
        <v>13.986</v>
      </c>
      <c r="T1104" s="15">
        <f t="shared" si="1264"/>
        <v>9314.676</v>
      </c>
      <c r="U1104" s="15">
        <f>T1104/INPUTS!$B$7*1000</f>
        <v>11643345</v>
      </c>
      <c r="V1104" s="15">
        <f>T1104*INPUTS!$B$6</f>
        <v>29434.37616</v>
      </c>
      <c r="W1104" s="54" t="s">
        <v>521</v>
      </c>
      <c r="X1104" s="54" t="s">
        <v>396</v>
      </c>
      <c r="Y1104" s="67">
        <f>IFERROR(VLOOKUP(E1104,INPUTS!$A$44:$B$103,2,0),0)</f>
        <v>0</v>
      </c>
      <c r="Z1104" s="15">
        <f t="shared" si="1289"/>
        <v>0</v>
      </c>
      <c r="AA1104" s="20">
        <f>IFERROR(VLOOKUP(E1104,INPUTS!$A$44:$C$103,3,0),SCENARIOS!$J$24)</f>
        <v>0.01</v>
      </c>
      <c r="AB1104" s="15">
        <f t="shared" ref="AB1104:AF1104" si="1307">$T1104*AA1104*(1+$Q1104)^AB$2</f>
        <v>110.629131267376</v>
      </c>
      <c r="AC1104" s="20">
        <f>IFERROR(VLOOKUP($E1104,INPUTS!$A$44:$G$103,4,0),SCENARIOS!$K$24)</f>
        <v>0.05</v>
      </c>
      <c r="AD1104" s="15">
        <f t="shared" si="1307"/>
        <v>656.963521059365</v>
      </c>
      <c r="AE1104" s="20">
        <f>IFERROR(VLOOKUP($E1104,INPUTS!$A$44:$G$103,5,0),SCENARIOS!$L$24)</f>
        <v>0.1</v>
      </c>
      <c r="AF1104" s="15">
        <f t="shared" si="1307"/>
        <v>1560.53315454352</v>
      </c>
      <c r="AG1104" s="20">
        <f>IFERROR(VLOOKUP($E1104,INPUTS!$A$44:$G$103,6,0),SCENARIOS!$M$24)</f>
        <v>0.2</v>
      </c>
      <c r="AH1104" s="15">
        <f t="shared" si="1291"/>
        <v>3706.84771431851</v>
      </c>
      <c r="AI1104" s="20">
        <f>IFERROR(VLOOKUP($E1104,INPUTS!$A$44:$G$103,7,0),SCENARIOS!$N$24)</f>
        <v>0.25</v>
      </c>
      <c r="AJ1104" s="15">
        <f t="shared" si="1292"/>
        <v>5503.21533426814</v>
      </c>
      <c r="AL1104" t="str">
        <f t="shared" si="1295"/>
        <v>N</v>
      </c>
      <c r="AM1104" s="21">
        <f t="shared" si="1296"/>
        <v>22012.8613370726</v>
      </c>
    </row>
    <row r="1105" ht="15" customHeight="1" spans="1:39">
      <c r="A1105" s="24" t="s">
        <v>2122</v>
      </c>
      <c r="B1105" s="52" t="s">
        <v>449</v>
      </c>
      <c r="C1105" s="52" t="s">
        <v>450</v>
      </c>
      <c r="D1105" s="52" t="s">
        <v>929</v>
      </c>
      <c r="E1105" s="10" t="s">
        <v>452</v>
      </c>
      <c r="F1105" s="52" t="s">
        <v>451</v>
      </c>
      <c r="G1105" s="52" t="s">
        <v>181</v>
      </c>
      <c r="H1105" s="52" t="s">
        <v>515</v>
      </c>
      <c r="I1105" s="52" t="s">
        <v>514</v>
      </c>
      <c r="J1105" s="52" t="s">
        <v>181</v>
      </c>
      <c r="K1105" s="52" t="s">
        <v>931</v>
      </c>
      <c r="L1105" s="53" t="s">
        <v>282</v>
      </c>
      <c r="M1105" s="13">
        <v>333</v>
      </c>
      <c r="N1105" s="14">
        <f t="shared" si="1293"/>
        <v>0.912328767123288</v>
      </c>
      <c r="O1105" s="15">
        <v>3930</v>
      </c>
      <c r="P1105" s="15">
        <f t="shared" si="1262"/>
        <v>1308690</v>
      </c>
      <c r="Q1105" s="16">
        <f>IFERROR(VLOOKUP(G1105,SCENARIOS!$A$13:$E$18,3,0),0.025)</f>
        <v>0.035</v>
      </c>
      <c r="R1105" s="52">
        <f>IFERROR(VLOOKUP(L1105,INPUTS!$A$107:$B$120,2,0),0.0082)</f>
        <v>0.0042</v>
      </c>
      <c r="S1105" s="52">
        <f t="shared" si="1263"/>
        <v>16.506</v>
      </c>
      <c r="T1105" s="15">
        <f t="shared" si="1264"/>
        <v>5496.498</v>
      </c>
      <c r="U1105" s="15">
        <f>T1105/INPUTS!$B$7*1000</f>
        <v>6870622.5</v>
      </c>
      <c r="V1105" s="15">
        <f>T1105*INPUTS!$B$6</f>
        <v>17368.93368</v>
      </c>
      <c r="W1105" s="54" t="s">
        <v>521</v>
      </c>
      <c r="X1105" s="54" t="s">
        <v>396</v>
      </c>
      <c r="Y1105" s="67">
        <f>IFERROR(VLOOKUP(E1105,INPUTS!$A$44:$B$103,2,0),0)</f>
        <v>0</v>
      </c>
      <c r="Z1105" s="15">
        <f t="shared" si="1289"/>
        <v>0</v>
      </c>
      <c r="AA1105" s="20">
        <f>IFERROR(VLOOKUP(E1105,INPUTS!$A$44:$C$103,3,0),SCENARIOS!$J$24)</f>
        <v>0.01</v>
      </c>
      <c r="AB1105" s="15">
        <f t="shared" ref="AB1105:AF1105" si="1308">$T1105*AA1105*(1+$Q1105)^AB$2</f>
        <v>65.2811540361543</v>
      </c>
      <c r="AC1105" s="20">
        <f>IFERROR(VLOOKUP($E1105,INPUTS!$A$44:$G$103,4,0),SCENARIOS!$K$24)</f>
        <v>0.05</v>
      </c>
      <c r="AD1105" s="15">
        <f t="shared" si="1308"/>
        <v>387.667663327824</v>
      </c>
      <c r="AE1105" s="20">
        <f>IFERROR(VLOOKUP($E1105,INPUTS!$A$44:$G$103,5,0),SCENARIOS!$L$24)</f>
        <v>0.1</v>
      </c>
      <c r="AF1105" s="15">
        <f t="shared" si="1308"/>
        <v>920.855149753158</v>
      </c>
      <c r="AG1105" s="20">
        <f>IFERROR(VLOOKUP($E1105,INPUTS!$A$44:$G$103,6,0),SCENARIOS!$M$24)</f>
        <v>0.2</v>
      </c>
      <c r="AH1105" s="15">
        <f t="shared" si="1291"/>
        <v>2187.37410169246</v>
      </c>
      <c r="AI1105" s="20">
        <f>IFERROR(VLOOKUP($E1105,INPUTS!$A$44:$G$103,7,0),SCENARIOS!$N$24)</f>
        <v>0.25</v>
      </c>
      <c r="AJ1105" s="15">
        <f t="shared" si="1292"/>
        <v>3247.39283238345</v>
      </c>
      <c r="AL1105" t="str">
        <f t="shared" si="1295"/>
        <v>N</v>
      </c>
      <c r="AM1105" s="21">
        <f t="shared" si="1296"/>
        <v>12989.5713295338</v>
      </c>
    </row>
    <row r="1106" ht="15" customHeight="1" spans="1:39">
      <c r="A1106" s="6" t="s">
        <v>2123</v>
      </c>
      <c r="B1106" s="52" t="s">
        <v>449</v>
      </c>
      <c r="C1106" s="52" t="s">
        <v>450</v>
      </c>
      <c r="D1106" s="52" t="s">
        <v>929</v>
      </c>
      <c r="E1106" s="10" t="s">
        <v>452</v>
      </c>
      <c r="F1106" s="52" t="s">
        <v>451</v>
      </c>
      <c r="G1106" s="52" t="s">
        <v>181</v>
      </c>
      <c r="H1106" s="52" t="s">
        <v>245</v>
      </c>
      <c r="I1106" s="52" t="s">
        <v>930</v>
      </c>
      <c r="J1106" s="52" t="s">
        <v>169</v>
      </c>
      <c r="K1106" s="52" t="s">
        <v>931</v>
      </c>
      <c r="L1106" s="53" t="s">
        <v>291</v>
      </c>
      <c r="M1106" s="13">
        <v>555</v>
      </c>
      <c r="N1106" s="14">
        <f t="shared" si="1293"/>
        <v>1.52054794520548</v>
      </c>
      <c r="O1106" s="15">
        <v>7800</v>
      </c>
      <c r="P1106" s="15">
        <f t="shared" si="1262"/>
        <v>4329000</v>
      </c>
      <c r="Q1106" s="16">
        <f>IFERROR(VLOOKUP(G1106,SCENARIOS!$A$13:$E$18,3,0),0.025)</f>
        <v>0.035</v>
      </c>
      <c r="R1106" s="52">
        <f>IFERROR(VLOOKUP(L1106,INPUTS!$A$107:$B$120,2,0),0.0082)</f>
        <v>0.0079</v>
      </c>
      <c r="S1106" s="52">
        <f t="shared" si="1263"/>
        <v>61.62</v>
      </c>
      <c r="T1106" s="15">
        <f t="shared" si="1264"/>
        <v>34199.1</v>
      </c>
      <c r="U1106" s="15">
        <f>T1106/INPUTS!$B$7*1000</f>
        <v>42748875</v>
      </c>
      <c r="V1106" s="15">
        <f>T1106*INPUTS!$B$6</f>
        <v>108069.156</v>
      </c>
      <c r="W1106" s="54" t="s">
        <v>521</v>
      </c>
      <c r="X1106" s="54" t="s">
        <v>396</v>
      </c>
      <c r="Y1106" s="67">
        <f>IFERROR(VLOOKUP(E1106,INPUTS!$A$44:$B$103,2,0),0)</f>
        <v>0</v>
      </c>
      <c r="Z1106" s="15">
        <f t="shared" si="1289"/>
        <v>0</v>
      </c>
      <c r="AA1106" s="20">
        <f>IFERROR(VLOOKUP(E1106,INPUTS!$A$44:$C$103,3,0),SCENARIOS!$J$24)</f>
        <v>0.01</v>
      </c>
      <c r="AB1106" s="15">
        <f t="shared" ref="AB1106:AF1106" si="1309">$T1106*AA1106*(1+$Q1106)^AB$2</f>
        <v>406.17802735448</v>
      </c>
      <c r="AC1106" s="20">
        <f>IFERROR(VLOOKUP($E1106,INPUTS!$A$44:$G$103,4,0),SCENARIOS!$K$24)</f>
        <v>0.05</v>
      </c>
      <c r="AD1106" s="15">
        <f t="shared" si="1309"/>
        <v>2412.06040371789</v>
      </c>
      <c r="AE1106" s="20">
        <f>IFERROR(VLOOKUP($E1106,INPUTS!$A$44:$G$103,5,0),SCENARIOS!$L$24)</f>
        <v>0.1</v>
      </c>
      <c r="AF1106" s="15">
        <f t="shared" si="1309"/>
        <v>5729.54221977762</v>
      </c>
      <c r="AG1106" s="20">
        <f>IFERROR(VLOOKUP($E1106,INPUTS!$A$44:$G$103,6,0),SCENARIOS!$M$24)</f>
        <v>0.2</v>
      </c>
      <c r="AH1106" s="15">
        <f t="shared" si="1291"/>
        <v>13609.7976641109</v>
      </c>
      <c r="AI1106" s="20">
        <f>IFERROR(VLOOKUP($E1106,INPUTS!$A$44:$G$103,7,0),SCENARIOS!$N$24)</f>
        <v>0.25</v>
      </c>
      <c r="AJ1106" s="15">
        <f t="shared" si="1292"/>
        <v>20205.2128853617</v>
      </c>
      <c r="AL1106" t="str">
        <f t="shared" si="1295"/>
        <v>Y</v>
      </c>
      <c r="AM1106" s="21">
        <f t="shared" si="1296"/>
        <v>80820.8515414469</v>
      </c>
    </row>
    <row r="1107" ht="15" customHeight="1" spans="1:39">
      <c r="A1107" s="24" t="s">
        <v>2124</v>
      </c>
      <c r="B1107" s="52" t="s">
        <v>449</v>
      </c>
      <c r="C1107" s="52" t="s">
        <v>450</v>
      </c>
      <c r="D1107" s="52" t="s">
        <v>929</v>
      </c>
      <c r="E1107" s="10" t="s">
        <v>452</v>
      </c>
      <c r="F1107" s="52" t="s">
        <v>451</v>
      </c>
      <c r="G1107" s="52" t="s">
        <v>181</v>
      </c>
      <c r="H1107" s="52" t="s">
        <v>205</v>
      </c>
      <c r="I1107" s="52" t="s">
        <v>408</v>
      </c>
      <c r="J1107" s="52" t="s">
        <v>165</v>
      </c>
      <c r="K1107" s="52" t="s">
        <v>931</v>
      </c>
      <c r="L1107" s="53" t="s">
        <v>291</v>
      </c>
      <c r="M1107" s="13">
        <v>444</v>
      </c>
      <c r="N1107" s="14">
        <f t="shared" si="1293"/>
        <v>1.21643835616438</v>
      </c>
      <c r="O1107" s="15">
        <v>9680</v>
      </c>
      <c r="P1107" s="15">
        <f t="shared" si="1262"/>
        <v>4297920</v>
      </c>
      <c r="Q1107" s="16">
        <f>IFERROR(VLOOKUP(G1107,SCENARIOS!$A$13:$E$18,3,0),0.025)</f>
        <v>0.035</v>
      </c>
      <c r="R1107" s="52">
        <f>IFERROR(VLOOKUP(L1107,INPUTS!$A$107:$B$120,2,0),0.0082)</f>
        <v>0.0079</v>
      </c>
      <c r="S1107" s="52">
        <f t="shared" si="1263"/>
        <v>76.472</v>
      </c>
      <c r="T1107" s="15">
        <f t="shared" si="1264"/>
        <v>33953.568</v>
      </c>
      <c r="U1107" s="15">
        <f>T1107/INPUTS!$B$7*1000</f>
        <v>42441960</v>
      </c>
      <c r="V1107" s="15">
        <f>T1107*INPUTS!$B$6</f>
        <v>107293.27488</v>
      </c>
      <c r="W1107" s="54" t="s">
        <v>521</v>
      </c>
      <c r="X1107" s="54" t="s">
        <v>396</v>
      </c>
      <c r="Y1107" s="67">
        <f>IFERROR(VLOOKUP(E1107,INPUTS!$A$44:$B$103,2,0),0)</f>
        <v>0</v>
      </c>
      <c r="Z1107" s="15">
        <f t="shared" si="1289"/>
        <v>0</v>
      </c>
      <c r="AA1107" s="20">
        <f>IFERROR(VLOOKUP(E1107,INPUTS!$A$44:$C$103,3,0),SCENARIOS!$J$24)</f>
        <v>0.01</v>
      </c>
      <c r="AB1107" s="15">
        <f t="shared" ref="AB1107:AF1107" si="1310">$T1107*AA1107*(1+$Q1107)^AB$2</f>
        <v>403.261877414499</v>
      </c>
      <c r="AC1107" s="20">
        <f>IFERROR(VLOOKUP($E1107,INPUTS!$A$44:$G$103,4,0),SCENARIOS!$K$24)</f>
        <v>0.05</v>
      </c>
      <c r="AD1107" s="15">
        <f t="shared" si="1310"/>
        <v>2394.74304697325</v>
      </c>
      <c r="AE1107" s="20">
        <f>IFERROR(VLOOKUP($E1107,INPUTS!$A$44:$G$103,5,0),SCENARIOS!$L$24)</f>
        <v>0.1</v>
      </c>
      <c r="AF1107" s="15">
        <f t="shared" si="1310"/>
        <v>5688.4070448664</v>
      </c>
      <c r="AG1107" s="20">
        <f>IFERROR(VLOOKUP($E1107,INPUTS!$A$44:$G$103,6,0),SCENARIOS!$M$24)</f>
        <v>0.2</v>
      </c>
      <c r="AH1107" s="15">
        <f t="shared" si="1291"/>
        <v>13512.086296266</v>
      </c>
      <c r="AI1107" s="20">
        <f>IFERROR(VLOOKUP($E1107,INPUTS!$A$44:$G$103,7,0),SCENARIOS!$N$24)</f>
        <v>0.25</v>
      </c>
      <c r="AJ1107" s="15">
        <f t="shared" si="1292"/>
        <v>20060.1498184925</v>
      </c>
      <c r="AL1107" t="str">
        <f t="shared" si="1295"/>
        <v>Y</v>
      </c>
      <c r="AM1107" s="21">
        <f t="shared" si="1296"/>
        <v>80240.5992739699</v>
      </c>
    </row>
    <row r="1108" ht="15" customHeight="1" spans="1:39">
      <c r="A1108" s="6" t="s">
        <v>2125</v>
      </c>
      <c r="B1108" s="52" t="s">
        <v>449</v>
      </c>
      <c r="C1108" s="52" t="s">
        <v>450</v>
      </c>
      <c r="D1108" s="52" t="s">
        <v>929</v>
      </c>
      <c r="E1108" s="10" t="s">
        <v>452</v>
      </c>
      <c r="F1108" s="52" t="s">
        <v>451</v>
      </c>
      <c r="G1108" s="52" t="s">
        <v>181</v>
      </c>
      <c r="H1108" s="52" t="s">
        <v>203</v>
      </c>
      <c r="I1108" s="52" t="s">
        <v>399</v>
      </c>
      <c r="J1108" s="52" t="s">
        <v>165</v>
      </c>
      <c r="K1108" s="52" t="s">
        <v>931</v>
      </c>
      <c r="L1108" s="53" t="s">
        <v>291</v>
      </c>
      <c r="M1108" s="13">
        <v>222</v>
      </c>
      <c r="N1108" s="14">
        <f t="shared" si="1293"/>
        <v>0.608219178082192</v>
      </c>
      <c r="O1108" s="15">
        <v>9220</v>
      </c>
      <c r="P1108" s="15">
        <f t="shared" si="1262"/>
        <v>2046840</v>
      </c>
      <c r="Q1108" s="16">
        <f>IFERROR(VLOOKUP(G1108,SCENARIOS!$A$13:$E$18,3,0),0.025)</f>
        <v>0.035</v>
      </c>
      <c r="R1108" s="52">
        <f>IFERROR(VLOOKUP(L1108,INPUTS!$A$107:$B$120,2,0),0.0082)</f>
        <v>0.0079</v>
      </c>
      <c r="S1108" s="52">
        <f t="shared" si="1263"/>
        <v>72.838</v>
      </c>
      <c r="T1108" s="15">
        <f t="shared" si="1264"/>
        <v>16170.036</v>
      </c>
      <c r="U1108" s="15">
        <f>T1108/INPUTS!$B$7*1000</f>
        <v>20212545</v>
      </c>
      <c r="V1108" s="15">
        <f>T1108*INPUTS!$B$6</f>
        <v>51097.31376</v>
      </c>
      <c r="W1108" s="54" t="s">
        <v>521</v>
      </c>
      <c r="X1108" s="54" t="s">
        <v>396</v>
      </c>
      <c r="Y1108" s="67">
        <f>IFERROR(VLOOKUP(E1108,INPUTS!$A$44:$B$103,2,0),0)</f>
        <v>0</v>
      </c>
      <c r="Z1108" s="15">
        <f t="shared" si="1289"/>
        <v>0</v>
      </c>
      <c r="AA1108" s="20">
        <f>IFERROR(VLOOKUP(E1108,INPUTS!$A$44:$C$103,3,0),SCENARIOS!$J$24)</f>
        <v>0.01</v>
      </c>
      <c r="AB1108" s="15">
        <f t="shared" ref="AB1108:AF1108" si="1311">$T1108*AA1108*(1+$Q1108)^AB$2</f>
        <v>192.04930319017</v>
      </c>
      <c r="AC1108" s="20">
        <f>IFERROR(VLOOKUP($E1108,INPUTS!$A$44:$G$103,4,0),SCENARIOS!$K$24)</f>
        <v>0.05</v>
      </c>
      <c r="AD1108" s="15">
        <f t="shared" si="1311"/>
        <v>1140.47163703995</v>
      </c>
      <c r="AE1108" s="20">
        <f>IFERROR(VLOOKUP($E1108,INPUTS!$A$44:$G$103,5,0),SCENARIOS!$L$24)</f>
        <v>0.1</v>
      </c>
      <c r="AF1108" s="15">
        <f t="shared" si="1311"/>
        <v>2709.04509058203</v>
      </c>
      <c r="AG1108" s="20">
        <f>IFERROR(VLOOKUP($E1108,INPUTS!$A$44:$G$103,6,0),SCENARIOS!$M$24)</f>
        <v>0.2</v>
      </c>
      <c r="AH1108" s="15">
        <f t="shared" si="1291"/>
        <v>6434.99151092835</v>
      </c>
      <c r="AI1108" s="20">
        <f>IFERROR(VLOOKUP($E1108,INPUTS!$A$44:$G$103,7,0),SCENARIOS!$N$24)</f>
        <v>0.25</v>
      </c>
      <c r="AJ1108" s="15">
        <f t="shared" si="1292"/>
        <v>9553.43911810437</v>
      </c>
      <c r="AL1108" t="str">
        <f t="shared" si="1295"/>
        <v>Y</v>
      </c>
      <c r="AM1108" s="21">
        <f t="shared" si="1296"/>
        <v>38213.7564724175</v>
      </c>
    </row>
    <row r="1109" ht="15" customHeight="1" spans="1:39">
      <c r="A1109" s="24" t="s">
        <v>2126</v>
      </c>
      <c r="B1109" s="52" t="s">
        <v>449</v>
      </c>
      <c r="C1109" s="52" t="s">
        <v>450</v>
      </c>
      <c r="D1109" s="52" t="s">
        <v>929</v>
      </c>
      <c r="E1109" s="10" t="s">
        <v>452</v>
      </c>
      <c r="F1109" s="52" t="s">
        <v>451</v>
      </c>
      <c r="G1109" s="52" t="s">
        <v>181</v>
      </c>
      <c r="H1109" s="52" t="s">
        <v>200</v>
      </c>
      <c r="I1109" s="52" t="s">
        <v>391</v>
      </c>
      <c r="J1109" s="52" t="s">
        <v>165</v>
      </c>
      <c r="K1109" s="52" t="s">
        <v>931</v>
      </c>
      <c r="L1109" s="53" t="s">
        <v>291</v>
      </c>
      <c r="M1109" s="13">
        <v>111</v>
      </c>
      <c r="N1109" s="14">
        <f t="shared" si="1293"/>
        <v>0.304109589041096</v>
      </c>
      <c r="O1109" s="15">
        <v>9750</v>
      </c>
      <c r="P1109" s="15">
        <f t="shared" si="1262"/>
        <v>1082250</v>
      </c>
      <c r="Q1109" s="16">
        <f>IFERROR(VLOOKUP(G1109,SCENARIOS!$A$13:$E$18,3,0),0.025)</f>
        <v>0.035</v>
      </c>
      <c r="R1109" s="52">
        <f>IFERROR(VLOOKUP(L1109,INPUTS!$A$107:$B$120,2,0),0.0082)</f>
        <v>0.0079</v>
      </c>
      <c r="S1109" s="52">
        <f t="shared" si="1263"/>
        <v>77.025</v>
      </c>
      <c r="T1109" s="15">
        <f t="shared" si="1264"/>
        <v>8549.775</v>
      </c>
      <c r="U1109" s="15">
        <f>T1109/INPUTS!$B$7*1000</f>
        <v>10687218.75</v>
      </c>
      <c r="V1109" s="15">
        <f>T1109*INPUTS!$B$6</f>
        <v>27017.289</v>
      </c>
      <c r="W1109" s="54" t="s">
        <v>521</v>
      </c>
      <c r="X1109" s="54" t="s">
        <v>396</v>
      </c>
      <c r="Y1109" s="67">
        <f>IFERROR(VLOOKUP(E1109,INPUTS!$A$44:$B$103,2,0),0)</f>
        <v>0</v>
      </c>
      <c r="Z1109" s="15">
        <f t="shared" si="1289"/>
        <v>0</v>
      </c>
      <c r="AA1109" s="20">
        <f>IFERROR(VLOOKUP(E1109,INPUTS!$A$44:$C$103,3,0),SCENARIOS!$J$24)</f>
        <v>0.01</v>
      </c>
      <c r="AB1109" s="15">
        <f t="shared" ref="AB1109:AF1109" si="1312">$T1109*AA1109*(1+$Q1109)^AB$2</f>
        <v>101.54450683862</v>
      </c>
      <c r="AC1109" s="20">
        <f>IFERROR(VLOOKUP($E1109,INPUTS!$A$44:$G$103,4,0),SCENARIOS!$K$24)</f>
        <v>0.05</v>
      </c>
      <c r="AD1109" s="15">
        <f t="shared" si="1312"/>
        <v>603.015100929472</v>
      </c>
      <c r="AE1109" s="20">
        <f>IFERROR(VLOOKUP($E1109,INPUTS!$A$44:$G$103,5,0),SCENARIOS!$L$24)</f>
        <v>0.1</v>
      </c>
      <c r="AF1109" s="15">
        <f t="shared" si="1312"/>
        <v>1432.3855549444</v>
      </c>
      <c r="AG1109" s="20">
        <f>IFERROR(VLOOKUP($E1109,INPUTS!$A$44:$G$103,6,0),SCENARIOS!$M$24)</f>
        <v>0.2</v>
      </c>
      <c r="AH1109" s="15">
        <f t="shared" si="1291"/>
        <v>3402.44941602774</v>
      </c>
      <c r="AI1109" s="20">
        <f>IFERROR(VLOOKUP($E1109,INPUTS!$A$44:$G$103,7,0),SCENARIOS!$N$24)</f>
        <v>0.25</v>
      </c>
      <c r="AJ1109" s="15">
        <f t="shared" si="1292"/>
        <v>5051.30322134043</v>
      </c>
      <c r="AL1109" t="str">
        <f t="shared" si="1295"/>
        <v>Y</v>
      </c>
      <c r="AM1109" s="21">
        <f t="shared" si="1296"/>
        <v>20205.2128853617</v>
      </c>
    </row>
    <row r="1110" ht="15" customHeight="1" spans="1:39">
      <c r="A1110" s="6" t="s">
        <v>2127</v>
      </c>
      <c r="B1110" s="52" t="s">
        <v>449</v>
      </c>
      <c r="C1110" s="52" t="s">
        <v>450</v>
      </c>
      <c r="D1110" s="52" t="s">
        <v>929</v>
      </c>
      <c r="E1110" s="10" t="s">
        <v>452</v>
      </c>
      <c r="F1110" s="52" t="s">
        <v>451</v>
      </c>
      <c r="G1110" s="52" t="s">
        <v>181</v>
      </c>
      <c r="H1110" s="52" t="s">
        <v>702</v>
      </c>
      <c r="I1110" s="52" t="s">
        <v>701</v>
      </c>
      <c r="J1110" s="52" t="s">
        <v>181</v>
      </c>
      <c r="K1110" s="52" t="s">
        <v>931</v>
      </c>
      <c r="L1110" s="53" t="s">
        <v>282</v>
      </c>
      <c r="M1110" s="13">
        <v>1777</v>
      </c>
      <c r="N1110" s="14">
        <f t="shared" si="1293"/>
        <v>4.86849315068493</v>
      </c>
      <c r="O1110" s="15">
        <v>1660</v>
      </c>
      <c r="P1110" s="15">
        <f t="shared" si="1262"/>
        <v>2949820</v>
      </c>
      <c r="Q1110" s="16">
        <f>IFERROR(VLOOKUP(G1110,SCENARIOS!$A$13:$E$18,3,0),0.025)</f>
        <v>0.035</v>
      </c>
      <c r="R1110" s="52">
        <f>IFERROR(VLOOKUP(L1110,INPUTS!$A$107:$B$120,2,0),0.0082)</f>
        <v>0.0042</v>
      </c>
      <c r="S1110" s="52">
        <f t="shared" si="1263"/>
        <v>6.972</v>
      </c>
      <c r="T1110" s="15">
        <f t="shared" si="1264"/>
        <v>12389.244</v>
      </c>
      <c r="U1110" s="15">
        <f>T1110/INPUTS!$B$7*1000</f>
        <v>15486555</v>
      </c>
      <c r="V1110" s="15">
        <f>T1110*INPUTS!$B$6</f>
        <v>39150.01104</v>
      </c>
      <c r="W1110" s="54" t="s">
        <v>521</v>
      </c>
      <c r="X1110" s="54" t="s">
        <v>396</v>
      </c>
      <c r="Y1110" s="67">
        <f>IFERROR(VLOOKUP(E1110,INPUTS!$A$44:$B$103,2,0),0)</f>
        <v>0</v>
      </c>
      <c r="Z1110" s="15">
        <f t="shared" si="1289"/>
        <v>0</v>
      </c>
      <c r="AA1110" s="20">
        <f>IFERROR(VLOOKUP(E1110,INPUTS!$A$44:$C$103,3,0),SCENARIOS!$J$24)</f>
        <v>0.01</v>
      </c>
      <c r="AB1110" s="15">
        <f t="shared" ref="AB1110:AF1110" si="1313">$T1110*AA1110*(1+$Q1110)^AB$2</f>
        <v>147.145354361177</v>
      </c>
      <c r="AC1110" s="20">
        <f>IFERROR(VLOOKUP($E1110,INPUTS!$A$44:$G$103,4,0),SCENARIOS!$K$24)</f>
        <v>0.05</v>
      </c>
      <c r="AD1110" s="15">
        <f t="shared" si="1313"/>
        <v>873.812611571633</v>
      </c>
      <c r="AE1110" s="20">
        <f>IFERROR(VLOOKUP($E1110,INPUTS!$A$44:$G$103,5,0),SCENARIOS!$L$24)</f>
        <v>0.1</v>
      </c>
      <c r="AF1110" s="15">
        <f t="shared" si="1313"/>
        <v>2075.63054493032</v>
      </c>
      <c r="AG1110" s="20">
        <f>IFERROR(VLOOKUP($E1110,INPUTS!$A$44:$G$103,6,0),SCENARIOS!$M$24)</f>
        <v>0.2</v>
      </c>
      <c r="AH1110" s="15">
        <f t="shared" si="1291"/>
        <v>4930.3959475922</v>
      </c>
      <c r="AI1110" s="20">
        <f>IFERROR(VLOOKUP($E1110,INPUTS!$A$44:$G$103,7,0),SCENARIOS!$N$24)</f>
        <v>0.25</v>
      </c>
      <c r="AJ1110" s="15">
        <f t="shared" si="1292"/>
        <v>7319.70468546513</v>
      </c>
      <c r="AL1110" t="str">
        <f t="shared" si="1295"/>
        <v>N</v>
      </c>
      <c r="AM1110" s="21">
        <f t="shared" si="1296"/>
        <v>29278.8187418605</v>
      </c>
    </row>
    <row r="1111" ht="15" customHeight="1" spans="1:39">
      <c r="A1111" s="24" t="s">
        <v>2128</v>
      </c>
      <c r="B1111" s="52" t="s">
        <v>449</v>
      </c>
      <c r="C1111" s="52" t="s">
        <v>450</v>
      </c>
      <c r="D1111" s="52" t="s">
        <v>929</v>
      </c>
      <c r="E1111" s="10" t="s">
        <v>452</v>
      </c>
      <c r="F1111" s="52" t="s">
        <v>451</v>
      </c>
      <c r="G1111" s="52" t="s">
        <v>181</v>
      </c>
      <c r="H1111" s="52" t="s">
        <v>1343</v>
      </c>
      <c r="I1111" s="52" t="s">
        <v>451</v>
      </c>
      <c r="J1111" s="52" t="s">
        <v>181</v>
      </c>
      <c r="K1111" s="52" t="s">
        <v>931</v>
      </c>
      <c r="L1111" s="53" t="s">
        <v>279</v>
      </c>
      <c r="M1111" s="13">
        <v>888</v>
      </c>
      <c r="N1111" s="14">
        <f t="shared" si="1293"/>
        <v>2.43287671232877</v>
      </c>
      <c r="O1111" s="15">
        <v>2370</v>
      </c>
      <c r="P1111" s="15">
        <f t="shared" si="1262"/>
        <v>2104560</v>
      </c>
      <c r="Q1111" s="16">
        <f>IFERROR(VLOOKUP(G1111,SCENARIOS!$A$13:$E$18,3,0),0.025)</f>
        <v>0.035</v>
      </c>
      <c r="R1111" s="52">
        <f>IFERROR(VLOOKUP(L1111,INPUTS!$A$107:$B$120,2,0),0.0082)</f>
        <v>0.0039</v>
      </c>
      <c r="S1111" s="52">
        <f t="shared" si="1263"/>
        <v>9.243</v>
      </c>
      <c r="T1111" s="15">
        <f t="shared" si="1264"/>
        <v>8207.784</v>
      </c>
      <c r="U1111" s="15">
        <f>T1111/INPUTS!$B$7*1000</f>
        <v>10259730</v>
      </c>
      <c r="V1111" s="15">
        <f>T1111*INPUTS!$B$6</f>
        <v>25936.59744</v>
      </c>
      <c r="W1111" s="54" t="s">
        <v>521</v>
      </c>
      <c r="X1111" s="54" t="s">
        <v>396</v>
      </c>
      <c r="Y1111" s="67">
        <f>IFERROR(VLOOKUP(E1111,INPUTS!$A$44:$B$103,2,0),0)</f>
        <v>0</v>
      </c>
      <c r="Z1111" s="15">
        <f t="shared" si="1289"/>
        <v>0</v>
      </c>
      <c r="AA1111" s="20">
        <f>IFERROR(VLOOKUP(E1111,INPUTS!$A$44:$C$103,3,0),SCENARIOS!$J$24)</f>
        <v>0.01</v>
      </c>
      <c r="AB1111" s="15">
        <f t="shared" ref="AB1111:AF1111" si="1314">$T1111*AA1111*(1+$Q1111)^AB$2</f>
        <v>97.4827265650753</v>
      </c>
      <c r="AC1111" s="20">
        <f>IFERROR(VLOOKUP($E1111,INPUTS!$A$44:$G$103,4,0),SCENARIOS!$K$24)</f>
        <v>0.05</v>
      </c>
      <c r="AD1111" s="15">
        <f t="shared" si="1314"/>
        <v>578.894496892293</v>
      </c>
      <c r="AE1111" s="20">
        <f>IFERROR(VLOOKUP($E1111,INPUTS!$A$44:$G$103,5,0),SCENARIOS!$L$24)</f>
        <v>0.1</v>
      </c>
      <c r="AF1111" s="15">
        <f t="shared" si="1314"/>
        <v>1375.09013274663</v>
      </c>
      <c r="AG1111" s="20">
        <f>IFERROR(VLOOKUP($E1111,INPUTS!$A$44:$G$103,6,0),SCENARIOS!$M$24)</f>
        <v>0.2</v>
      </c>
      <c r="AH1111" s="15">
        <f t="shared" si="1291"/>
        <v>3266.35143938663</v>
      </c>
      <c r="AI1111" s="20">
        <f>IFERROR(VLOOKUP($E1111,INPUTS!$A$44:$G$103,7,0),SCENARIOS!$N$24)</f>
        <v>0.25</v>
      </c>
      <c r="AJ1111" s="15">
        <f t="shared" si="1292"/>
        <v>4849.25109248681</v>
      </c>
      <c r="AL1111" t="str">
        <f t="shared" si="1295"/>
        <v>N</v>
      </c>
      <c r="AM1111" s="21">
        <f t="shared" si="1296"/>
        <v>19397.0043699473</v>
      </c>
    </row>
    <row r="1112" ht="15" customHeight="1" spans="1:39">
      <c r="A1112" s="6" t="s">
        <v>2130</v>
      </c>
      <c r="B1112" s="52" t="s">
        <v>631</v>
      </c>
      <c r="C1112" s="52" t="s">
        <v>632</v>
      </c>
      <c r="D1112" s="52" t="s">
        <v>929</v>
      </c>
      <c r="E1112" s="10" t="s">
        <v>452</v>
      </c>
      <c r="F1112" s="52" t="s">
        <v>451</v>
      </c>
      <c r="G1112" s="52" t="s">
        <v>181</v>
      </c>
      <c r="H1112" s="52" t="s">
        <v>2147</v>
      </c>
      <c r="I1112" s="52" t="s">
        <v>451</v>
      </c>
      <c r="J1112" s="52" t="s">
        <v>181</v>
      </c>
      <c r="K1112" s="52" t="s">
        <v>931</v>
      </c>
      <c r="L1112" s="53" t="s">
        <v>286</v>
      </c>
      <c r="M1112" s="13">
        <v>2221</v>
      </c>
      <c r="N1112" s="14">
        <f t="shared" si="1293"/>
        <v>6.08493150684932</v>
      </c>
      <c r="O1112" s="15">
        <v>360</v>
      </c>
      <c r="P1112" s="15">
        <f t="shared" si="1262"/>
        <v>799560</v>
      </c>
      <c r="Q1112" s="16">
        <f>IFERROR(VLOOKUP(G1112,SCENARIOS!$A$13:$E$18,3,0),0.025)</f>
        <v>0.035</v>
      </c>
      <c r="R1112" s="52">
        <f>IFERROR(VLOOKUP(L1112,INPUTS!$A$107:$B$120,2,0),0.0082)</f>
        <v>0.0039</v>
      </c>
      <c r="S1112" s="52">
        <f t="shared" si="1263"/>
        <v>1.404</v>
      </c>
      <c r="T1112" s="15">
        <f t="shared" si="1264"/>
        <v>3118.284</v>
      </c>
      <c r="U1112" s="15">
        <f>T1112/INPUTS!$B$7*1000</f>
        <v>3897855</v>
      </c>
      <c r="V1112" s="15">
        <f>T1112*INPUTS!$B$6</f>
        <v>9853.77744</v>
      </c>
      <c r="W1112" s="54" t="s">
        <v>521</v>
      </c>
      <c r="X1112" s="54" t="s">
        <v>396</v>
      </c>
      <c r="Y1112" s="67">
        <f>IFERROR(VLOOKUP(E1112,INPUTS!$A$44:$B$103,2,0),0)</f>
        <v>0</v>
      </c>
      <c r="Z1112" s="15">
        <f t="shared" si="1289"/>
        <v>0</v>
      </c>
      <c r="AA1112" s="20">
        <f>IFERROR(VLOOKUP(E1112,INPUTS!$A$44:$C$103,3,0),SCENARIOS!$J$24)</f>
        <v>0.01</v>
      </c>
      <c r="AB1112" s="15">
        <f t="shared" ref="AB1112:AF1112" si="1315">$T1112*AA1112*(1+$Q1112)^AB$2</f>
        <v>37.0354320391776</v>
      </c>
      <c r="AC1112" s="20">
        <f>IFERROR(VLOOKUP($E1112,INPUTS!$A$44:$G$103,4,0),SCENARIOS!$K$24)</f>
        <v>0.05</v>
      </c>
      <c r="AD1112" s="15">
        <f t="shared" si="1315"/>
        <v>219.932377283234</v>
      </c>
      <c r="AE1112" s="20">
        <f>IFERROR(VLOOKUP($E1112,INPUTS!$A$44:$G$103,5,0),SCENARIOS!$L$24)</f>
        <v>0.1</v>
      </c>
      <c r="AF1112" s="15">
        <f t="shared" si="1315"/>
        <v>522.421345335317</v>
      </c>
      <c r="AG1112" s="20">
        <f>IFERROR(VLOOKUP($E1112,INPUTS!$A$44:$G$103,6,0),SCENARIOS!$M$24)</f>
        <v>0.2</v>
      </c>
      <c r="AH1112" s="15">
        <f t="shared" si="1291"/>
        <v>1240.94535526474</v>
      </c>
      <c r="AI1112" s="20">
        <f>IFERROR(VLOOKUP($E1112,INPUTS!$A$44:$G$103,7,0),SCENARIOS!$N$24)</f>
        <v>0.25</v>
      </c>
      <c r="AJ1112" s="15">
        <f t="shared" si="1292"/>
        <v>1842.31725563004</v>
      </c>
      <c r="AL1112" t="str">
        <f t="shared" si="1295"/>
        <v>N</v>
      </c>
      <c r="AM1112" s="21">
        <f t="shared" si="1296"/>
        <v>7369.26902252016</v>
      </c>
    </row>
    <row r="1113" ht="15" customHeight="1" spans="1:39">
      <c r="A1113" s="24" t="s">
        <v>2131</v>
      </c>
      <c r="B1113" s="52" t="s">
        <v>631</v>
      </c>
      <c r="C1113" s="52" t="s">
        <v>632</v>
      </c>
      <c r="D1113" s="52" t="s">
        <v>929</v>
      </c>
      <c r="E1113" s="10" t="s">
        <v>452</v>
      </c>
      <c r="F1113" s="52" t="s">
        <v>451</v>
      </c>
      <c r="G1113" s="52" t="s">
        <v>181</v>
      </c>
      <c r="H1113" s="52" t="s">
        <v>2149</v>
      </c>
      <c r="I1113" s="52" t="s">
        <v>451</v>
      </c>
      <c r="J1113" s="52" t="s">
        <v>181</v>
      </c>
      <c r="K1113" s="52" t="s">
        <v>931</v>
      </c>
      <c r="L1113" s="53" t="s">
        <v>286</v>
      </c>
      <c r="M1113" s="13">
        <v>1555</v>
      </c>
      <c r="N1113" s="14">
        <f t="shared" si="1293"/>
        <v>4.26027397260274</v>
      </c>
      <c r="O1113" s="15">
        <v>510</v>
      </c>
      <c r="P1113" s="15">
        <f t="shared" si="1262"/>
        <v>793050</v>
      </c>
      <c r="Q1113" s="16">
        <f>IFERROR(VLOOKUP(G1113,SCENARIOS!$A$13:$E$18,3,0),0.025)</f>
        <v>0.035</v>
      </c>
      <c r="R1113" s="52">
        <f>IFERROR(VLOOKUP(L1113,INPUTS!$A$107:$B$120,2,0),0.0082)</f>
        <v>0.0039</v>
      </c>
      <c r="S1113" s="52">
        <f t="shared" si="1263"/>
        <v>1.989</v>
      </c>
      <c r="T1113" s="15">
        <f t="shared" si="1264"/>
        <v>3092.895</v>
      </c>
      <c r="U1113" s="15">
        <f>T1113/INPUTS!$B$7*1000</f>
        <v>3866118.75</v>
      </c>
      <c r="V1113" s="15">
        <f>T1113*INPUTS!$B$6</f>
        <v>9773.5482</v>
      </c>
      <c r="W1113" s="54" t="s">
        <v>521</v>
      </c>
      <c r="X1113" s="54" t="s">
        <v>396</v>
      </c>
      <c r="Y1113" s="67">
        <f>IFERROR(VLOOKUP(E1113,INPUTS!$A$44:$B$103,2,0),0)</f>
        <v>0</v>
      </c>
      <c r="Z1113" s="15">
        <f t="shared" si="1289"/>
        <v>0</v>
      </c>
      <c r="AA1113" s="20">
        <f>IFERROR(VLOOKUP(E1113,INPUTS!$A$44:$C$103,3,0),SCENARIOS!$J$24)</f>
        <v>0.01</v>
      </c>
      <c r="AB1113" s="15">
        <f t="shared" ref="AB1113:AF1113" si="1316">$T1113*AA1113*(1+$Q1113)^AB$2</f>
        <v>36.7338903630369</v>
      </c>
      <c r="AC1113" s="20">
        <f>IFERROR(VLOOKUP($E1113,INPUTS!$A$44:$G$103,4,0),SCENARIOS!$K$24)</f>
        <v>0.05</v>
      </c>
      <c r="AD1113" s="15">
        <f t="shared" si="1316"/>
        <v>218.141692686563</v>
      </c>
      <c r="AE1113" s="20">
        <f>IFERROR(VLOOKUP($E1113,INPUTS!$A$44:$G$103,5,0),SCENARIOS!$L$24)</f>
        <v>0.1</v>
      </c>
      <c r="AF1113" s="15">
        <f t="shared" si="1316"/>
        <v>518.16780218892</v>
      </c>
      <c r="AG1113" s="20">
        <f>IFERROR(VLOOKUP($E1113,INPUTS!$A$44:$G$103,6,0),SCENARIOS!$M$24)</f>
        <v>0.2</v>
      </c>
      <c r="AH1113" s="15">
        <f t="shared" si="1291"/>
        <v>1230.84160537384</v>
      </c>
      <c r="AI1113" s="20">
        <f>IFERROR(VLOOKUP($E1113,INPUTS!$A$44:$G$103,7,0),SCENARIOS!$N$24)</f>
        <v>0.25</v>
      </c>
      <c r="AJ1113" s="15">
        <f t="shared" si="1292"/>
        <v>1827.31714890365</v>
      </c>
      <c r="AL1113" t="str">
        <f t="shared" si="1295"/>
        <v>N</v>
      </c>
      <c r="AM1113" s="21">
        <f t="shared" si="1296"/>
        <v>7309.26859561461</v>
      </c>
    </row>
    <row r="1114" ht="15" customHeight="1" spans="1:39">
      <c r="A1114" s="6" t="s">
        <v>2132</v>
      </c>
      <c r="B1114" s="52" t="s">
        <v>631</v>
      </c>
      <c r="C1114" s="52" t="s">
        <v>632</v>
      </c>
      <c r="D1114" s="52" t="s">
        <v>929</v>
      </c>
      <c r="E1114" s="10" t="s">
        <v>452</v>
      </c>
      <c r="F1114" s="52" t="s">
        <v>451</v>
      </c>
      <c r="G1114" s="52" t="s">
        <v>181</v>
      </c>
      <c r="H1114" s="52" t="s">
        <v>2151</v>
      </c>
      <c r="I1114" s="52" t="s">
        <v>451</v>
      </c>
      <c r="J1114" s="52" t="s">
        <v>181</v>
      </c>
      <c r="K1114" s="52" t="s">
        <v>931</v>
      </c>
      <c r="L1114" s="53" t="s">
        <v>286</v>
      </c>
      <c r="M1114" s="13">
        <v>1333</v>
      </c>
      <c r="N1114" s="14">
        <f t="shared" si="1293"/>
        <v>3.65205479452055</v>
      </c>
      <c r="O1114" s="15">
        <v>870</v>
      </c>
      <c r="P1114" s="15">
        <f t="shared" si="1262"/>
        <v>1159710</v>
      </c>
      <c r="Q1114" s="16">
        <f>IFERROR(VLOOKUP(G1114,SCENARIOS!$A$13:$E$18,3,0),0.025)</f>
        <v>0.035</v>
      </c>
      <c r="R1114" s="52">
        <f>IFERROR(VLOOKUP(L1114,INPUTS!$A$107:$B$120,2,0),0.0082)</f>
        <v>0.0039</v>
      </c>
      <c r="S1114" s="52">
        <f t="shared" si="1263"/>
        <v>3.393</v>
      </c>
      <c r="T1114" s="15">
        <f t="shared" si="1264"/>
        <v>4522.869</v>
      </c>
      <c r="U1114" s="15">
        <f>T1114/INPUTS!$B$7*1000</f>
        <v>5653586.25</v>
      </c>
      <c r="V1114" s="15">
        <f>T1114*INPUTS!$B$6</f>
        <v>14292.26604</v>
      </c>
      <c r="W1114" s="54" t="s">
        <v>521</v>
      </c>
      <c r="X1114" s="54" t="s">
        <v>396</v>
      </c>
      <c r="Y1114" s="67">
        <f>IFERROR(VLOOKUP(E1114,INPUTS!$A$44:$B$103,2,0),0)</f>
        <v>0</v>
      </c>
      <c r="Z1114" s="15">
        <f t="shared" si="1289"/>
        <v>0</v>
      </c>
      <c r="AA1114" s="20">
        <f>IFERROR(VLOOKUP(E1114,INPUTS!$A$44:$C$103,3,0),SCENARIOS!$J$24)</f>
        <v>0.01</v>
      </c>
      <c r="AB1114" s="15">
        <f t="shared" ref="AB1114:AF1114" si="1317">$T1114*AA1114*(1+$Q1114)^AB$2</f>
        <v>53.7174957353477</v>
      </c>
      <c r="AC1114" s="20">
        <f>IFERROR(VLOOKUP($E1114,INPUTS!$A$44:$G$103,4,0),SCENARIOS!$K$24)</f>
        <v>0.05</v>
      </c>
      <c r="AD1114" s="15">
        <f t="shared" si="1317"/>
        <v>318.997670292584</v>
      </c>
      <c r="AE1114" s="20">
        <f>IFERROR(VLOOKUP($E1114,INPUTS!$A$44:$G$103,5,0),SCENARIOS!$L$24)</f>
        <v>0.1</v>
      </c>
      <c r="AF1114" s="15">
        <f t="shared" si="1317"/>
        <v>757.738329079519</v>
      </c>
      <c r="AG1114" s="20">
        <f>IFERROR(VLOOKUP($E1114,INPUTS!$A$44:$G$103,6,0),SCENARIOS!$M$24)</f>
        <v>0.2</v>
      </c>
      <c r="AH1114" s="15">
        <f t="shared" si="1291"/>
        <v>1799.91087342298</v>
      </c>
      <c r="AI1114" s="20">
        <f>IFERROR(VLOOKUP($E1114,INPUTS!$A$44:$G$103,7,0),SCENARIOS!$N$24)</f>
        <v>0.25</v>
      </c>
      <c r="AJ1114" s="15">
        <f t="shared" si="1292"/>
        <v>2672.16186968672</v>
      </c>
      <c r="AL1114" t="str">
        <f t="shared" si="1295"/>
        <v>N</v>
      </c>
      <c r="AM1114" s="21">
        <f t="shared" si="1296"/>
        <v>10688.6474787469</v>
      </c>
    </row>
    <row r="1115" ht="15" customHeight="1" spans="1:39">
      <c r="A1115" s="24" t="s">
        <v>2133</v>
      </c>
      <c r="B1115" s="52" t="s">
        <v>631</v>
      </c>
      <c r="C1115" s="52" t="s">
        <v>632</v>
      </c>
      <c r="D1115" s="52" t="s">
        <v>929</v>
      </c>
      <c r="E1115" s="10" t="s">
        <v>452</v>
      </c>
      <c r="F1115" s="52" t="s">
        <v>451</v>
      </c>
      <c r="G1115" s="52" t="s">
        <v>181</v>
      </c>
      <c r="H1115" s="52" t="s">
        <v>1347</v>
      </c>
      <c r="I1115" s="52" t="s">
        <v>451</v>
      </c>
      <c r="J1115" s="52" t="s">
        <v>181</v>
      </c>
      <c r="K1115" s="52" t="s">
        <v>931</v>
      </c>
      <c r="L1115" s="53" t="s">
        <v>286</v>
      </c>
      <c r="M1115" s="13">
        <v>1111</v>
      </c>
      <c r="N1115" s="14">
        <f t="shared" si="1293"/>
        <v>3.04383561643836</v>
      </c>
      <c r="O1115" s="15">
        <v>1240</v>
      </c>
      <c r="P1115" s="15">
        <f t="shared" si="1262"/>
        <v>1377640</v>
      </c>
      <c r="Q1115" s="16">
        <f>IFERROR(VLOOKUP(G1115,SCENARIOS!$A$13:$E$18,3,0),0.025)</f>
        <v>0.035</v>
      </c>
      <c r="R1115" s="52">
        <f>IFERROR(VLOOKUP(L1115,INPUTS!$A$107:$B$120,2,0),0.0082)</f>
        <v>0.0039</v>
      </c>
      <c r="S1115" s="52">
        <f t="shared" si="1263"/>
        <v>4.836</v>
      </c>
      <c r="T1115" s="15">
        <f t="shared" si="1264"/>
        <v>5372.796</v>
      </c>
      <c r="U1115" s="15">
        <f>T1115/INPUTS!$B$7*1000</f>
        <v>6715995</v>
      </c>
      <c r="V1115" s="15">
        <f>T1115*INPUTS!$B$6</f>
        <v>16978.03536</v>
      </c>
      <c r="W1115" s="54" t="s">
        <v>521</v>
      </c>
      <c r="X1115" s="54" t="s">
        <v>396</v>
      </c>
      <c r="Y1115" s="67">
        <f>IFERROR(VLOOKUP(E1115,INPUTS!$A$44:$B$103,2,0),0)</f>
        <v>0</v>
      </c>
      <c r="Z1115" s="15">
        <f t="shared" si="1289"/>
        <v>0</v>
      </c>
      <c r="AA1115" s="20">
        <f>IFERROR(VLOOKUP(E1115,INPUTS!$A$44:$C$103,3,0),SCENARIOS!$J$24)</f>
        <v>0.01</v>
      </c>
      <c r="AB1115" s="15">
        <f t="shared" ref="AB1115:AF1115" si="1318">$T1115*AA1115*(1+$Q1115)^AB$2</f>
        <v>63.811962322343</v>
      </c>
      <c r="AC1115" s="20">
        <f>IFERROR(VLOOKUP($E1115,INPUTS!$A$44:$G$103,4,0),SCENARIOS!$K$24)</f>
        <v>0.05</v>
      </c>
      <c r="AD1115" s="15">
        <f t="shared" si="1318"/>
        <v>378.942968933506</v>
      </c>
      <c r="AE1115" s="20">
        <f>IFERROR(VLOOKUP($E1115,INPUTS!$A$44:$G$103,5,0),SCENARIOS!$L$24)</f>
        <v>0.1</v>
      </c>
      <c r="AF1115" s="15">
        <f t="shared" si="1318"/>
        <v>900.130749646988</v>
      </c>
      <c r="AG1115" s="20">
        <f>IFERROR(VLOOKUP($E1115,INPUTS!$A$44:$G$103,6,0),SCENARIOS!$M$24)</f>
        <v>0.2</v>
      </c>
      <c r="AH1115" s="15">
        <f t="shared" si="1291"/>
        <v>2138.14592929477</v>
      </c>
      <c r="AI1115" s="20">
        <f>IFERROR(VLOOKUP($E1115,INPUTS!$A$44:$G$103,7,0),SCENARIOS!$N$24)</f>
        <v>0.25</v>
      </c>
      <c r="AJ1115" s="15">
        <f t="shared" si="1292"/>
        <v>3174.3082996225</v>
      </c>
      <c r="AL1115" t="str">
        <f t="shared" si="1295"/>
        <v>N</v>
      </c>
      <c r="AM1115" s="21">
        <f t="shared" si="1296"/>
        <v>12697.23319849</v>
      </c>
    </row>
    <row r="1116" ht="15" customHeight="1" spans="1:39">
      <c r="A1116" s="6" t="s">
        <v>2134</v>
      </c>
      <c r="B1116" s="52" t="s">
        <v>631</v>
      </c>
      <c r="C1116" s="52" t="s">
        <v>632</v>
      </c>
      <c r="D1116" s="52" t="s">
        <v>929</v>
      </c>
      <c r="E1116" s="10" t="s">
        <v>452</v>
      </c>
      <c r="F1116" s="52" t="s">
        <v>451</v>
      </c>
      <c r="G1116" s="52" t="s">
        <v>181</v>
      </c>
      <c r="H1116" s="52" t="s">
        <v>1343</v>
      </c>
      <c r="I1116" s="52" t="s">
        <v>451</v>
      </c>
      <c r="J1116" s="52" t="s">
        <v>181</v>
      </c>
      <c r="K1116" s="52" t="s">
        <v>931</v>
      </c>
      <c r="L1116" s="53" t="s">
        <v>286</v>
      </c>
      <c r="M1116" s="13">
        <v>888</v>
      </c>
      <c r="N1116" s="14">
        <f t="shared" si="1293"/>
        <v>2.43287671232877</v>
      </c>
      <c r="O1116" s="15">
        <v>2280</v>
      </c>
      <c r="P1116" s="15">
        <f t="shared" si="1262"/>
        <v>2024640</v>
      </c>
      <c r="Q1116" s="16">
        <f>IFERROR(VLOOKUP(G1116,SCENARIOS!$A$13:$E$18,3,0),0.025)</f>
        <v>0.035</v>
      </c>
      <c r="R1116" s="52">
        <f>IFERROR(VLOOKUP(L1116,INPUTS!$A$107:$B$120,2,0),0.0082)</f>
        <v>0.0039</v>
      </c>
      <c r="S1116" s="52">
        <f t="shared" si="1263"/>
        <v>8.892</v>
      </c>
      <c r="T1116" s="15">
        <f t="shared" si="1264"/>
        <v>7896.096</v>
      </c>
      <c r="U1116" s="15">
        <f>T1116/INPUTS!$B$7*1000</f>
        <v>9870120</v>
      </c>
      <c r="V1116" s="15">
        <f>T1116*INPUTS!$B$6</f>
        <v>24951.66336</v>
      </c>
      <c r="W1116" s="54" t="s">
        <v>521</v>
      </c>
      <c r="X1116" s="54" t="s">
        <v>396</v>
      </c>
      <c r="Y1116" s="67">
        <f>IFERROR(VLOOKUP(E1116,INPUTS!$A$44:$B$103,2,0),0)</f>
        <v>0</v>
      </c>
      <c r="Z1116" s="15">
        <f t="shared" si="1289"/>
        <v>0</v>
      </c>
      <c r="AA1116" s="20">
        <f>IFERROR(VLOOKUP(E1116,INPUTS!$A$44:$C$103,3,0),SCENARIOS!$J$24)</f>
        <v>0.01</v>
      </c>
      <c r="AB1116" s="15">
        <f t="shared" ref="AB1116:AF1116" si="1319">$T1116*AA1116*(1+$Q1116)^AB$2</f>
        <v>93.7808508727306</v>
      </c>
      <c r="AC1116" s="20">
        <f>IFERROR(VLOOKUP($E1116,INPUTS!$A$44:$G$103,4,0),SCENARIOS!$K$24)</f>
        <v>0.05</v>
      </c>
      <c r="AD1116" s="15">
        <f t="shared" si="1319"/>
        <v>556.91116156727</v>
      </c>
      <c r="AE1116" s="20">
        <f>IFERROR(VLOOKUP($E1116,INPUTS!$A$44:$G$103,5,0),SCENARIOS!$L$24)</f>
        <v>0.1</v>
      </c>
      <c r="AF1116" s="15">
        <f t="shared" si="1319"/>
        <v>1322.87152011068</v>
      </c>
      <c r="AG1116" s="20">
        <f>IFERROR(VLOOKUP($E1116,INPUTS!$A$44:$G$103,6,0),SCENARIOS!$M$24)</f>
        <v>0.2</v>
      </c>
      <c r="AH1116" s="15">
        <f t="shared" si="1291"/>
        <v>3142.31277713144</v>
      </c>
      <c r="AI1116" s="20">
        <f>IFERROR(VLOOKUP($E1116,INPUTS!$A$44:$G$103,7,0),SCENARIOS!$N$24)</f>
        <v>0.25</v>
      </c>
      <c r="AJ1116" s="15">
        <f t="shared" si="1292"/>
        <v>4665.10231682276</v>
      </c>
      <c r="AL1116" t="str">
        <f t="shared" si="1295"/>
        <v>N</v>
      </c>
      <c r="AM1116" s="21">
        <f t="shared" si="1296"/>
        <v>18660.409267291</v>
      </c>
    </row>
    <row r="1117" ht="15" customHeight="1" spans="1:39">
      <c r="A1117" s="24" t="s">
        <v>2135</v>
      </c>
      <c r="B1117" s="52" t="s">
        <v>631</v>
      </c>
      <c r="C1117" s="52" t="s">
        <v>632</v>
      </c>
      <c r="D1117" s="52" t="s">
        <v>929</v>
      </c>
      <c r="E1117" s="10" t="s">
        <v>452</v>
      </c>
      <c r="F1117" s="52" t="s">
        <v>451</v>
      </c>
      <c r="G1117" s="52" t="s">
        <v>181</v>
      </c>
      <c r="H1117" s="52" t="s">
        <v>2155</v>
      </c>
      <c r="I1117" s="52" t="s">
        <v>451</v>
      </c>
      <c r="J1117" s="52" t="s">
        <v>181</v>
      </c>
      <c r="K1117" s="52" t="s">
        <v>931</v>
      </c>
      <c r="L1117" s="53" t="s">
        <v>286</v>
      </c>
      <c r="M1117" s="13">
        <v>555</v>
      </c>
      <c r="N1117" s="14">
        <f t="shared" si="1293"/>
        <v>1.52054794520548</v>
      </c>
      <c r="O1117" s="15">
        <v>2480</v>
      </c>
      <c r="P1117" s="15">
        <f t="shared" si="1262"/>
        <v>1376400</v>
      </c>
      <c r="Q1117" s="16">
        <f>IFERROR(VLOOKUP(G1117,SCENARIOS!$A$13:$E$18,3,0),0.025)</f>
        <v>0.035</v>
      </c>
      <c r="R1117" s="52">
        <f>IFERROR(VLOOKUP(L1117,INPUTS!$A$107:$B$120,2,0),0.0082)</f>
        <v>0.0039</v>
      </c>
      <c r="S1117" s="52">
        <f t="shared" si="1263"/>
        <v>9.672</v>
      </c>
      <c r="T1117" s="15">
        <f t="shared" si="1264"/>
        <v>5367.96</v>
      </c>
      <c r="U1117" s="15">
        <f>T1117/INPUTS!$B$7*1000</f>
        <v>6709950</v>
      </c>
      <c r="V1117" s="15">
        <f>T1117*INPUTS!$B$6</f>
        <v>16962.7536</v>
      </c>
      <c r="W1117" s="54" t="s">
        <v>521</v>
      </c>
      <c r="X1117" s="54" t="s">
        <v>396</v>
      </c>
      <c r="Y1117" s="67">
        <f>IFERROR(VLOOKUP(E1117,INPUTS!$A$44:$B$103,2,0),0)</f>
        <v>0</v>
      </c>
      <c r="Z1117" s="15">
        <f t="shared" si="1289"/>
        <v>0</v>
      </c>
      <c r="AA1117" s="20">
        <f>IFERROR(VLOOKUP(E1117,INPUTS!$A$44:$C$103,3,0),SCENARIOS!$J$24)</f>
        <v>0.01</v>
      </c>
      <c r="AB1117" s="15">
        <f t="shared" ref="AB1117:AF1117" si="1320">$T1117*AA1117*(1+$Q1117)^AB$2</f>
        <v>63.754525812602</v>
      </c>
      <c r="AC1117" s="20">
        <f>IFERROR(VLOOKUP($E1117,INPUTS!$A$44:$G$103,4,0),SCENARIOS!$K$24)</f>
        <v>0.05</v>
      </c>
      <c r="AD1117" s="15">
        <f t="shared" si="1320"/>
        <v>378.601886153188</v>
      </c>
      <c r="AE1117" s="20">
        <f>IFERROR(VLOOKUP($E1117,INPUTS!$A$44:$G$103,5,0),SCENARIOS!$L$24)</f>
        <v>0.1</v>
      </c>
      <c r="AF1117" s="15">
        <f t="shared" si="1320"/>
        <v>899.320550952436</v>
      </c>
      <c r="AG1117" s="20">
        <f>IFERROR(VLOOKUP($E1117,INPUTS!$A$44:$G$103,6,0),SCENARIOS!$M$24)</f>
        <v>0.2</v>
      </c>
      <c r="AH1117" s="15">
        <f t="shared" si="1291"/>
        <v>2136.22140550602</v>
      </c>
      <c r="AI1117" s="20">
        <f>IFERROR(VLOOKUP($E1117,INPUTS!$A$44:$G$103,7,0),SCENARIOS!$N$24)</f>
        <v>0.25</v>
      </c>
      <c r="AJ1117" s="15">
        <f t="shared" si="1292"/>
        <v>3171.45113643652</v>
      </c>
      <c r="AL1117" t="str">
        <f t="shared" si="1295"/>
        <v>N</v>
      </c>
      <c r="AM1117" s="21">
        <f t="shared" si="1296"/>
        <v>12685.8045457461</v>
      </c>
    </row>
    <row r="1118" ht="15" customHeight="1" spans="1:39">
      <c r="A1118" s="6" t="s">
        <v>2136</v>
      </c>
      <c r="B1118" s="52" t="s">
        <v>631</v>
      </c>
      <c r="C1118" s="52" t="s">
        <v>632</v>
      </c>
      <c r="D1118" s="52" t="s">
        <v>929</v>
      </c>
      <c r="E1118" s="10" t="s">
        <v>452</v>
      </c>
      <c r="F1118" s="52" t="s">
        <v>451</v>
      </c>
      <c r="G1118" s="52" t="s">
        <v>181</v>
      </c>
      <c r="H1118" s="52" t="s">
        <v>2157</v>
      </c>
      <c r="I1118" s="52" t="s">
        <v>451</v>
      </c>
      <c r="J1118" s="52" t="s">
        <v>181</v>
      </c>
      <c r="K1118" s="52" t="s">
        <v>931</v>
      </c>
      <c r="L1118" s="53" t="s">
        <v>286</v>
      </c>
      <c r="M1118" s="13">
        <v>444</v>
      </c>
      <c r="N1118" s="14">
        <f t="shared" si="1293"/>
        <v>1.21643835616438</v>
      </c>
      <c r="O1118" s="15">
        <v>2700</v>
      </c>
      <c r="P1118" s="15">
        <f t="shared" si="1262"/>
        <v>1198800</v>
      </c>
      <c r="Q1118" s="16">
        <f>IFERROR(VLOOKUP(G1118,SCENARIOS!$A$13:$E$18,3,0),0.025)</f>
        <v>0.035</v>
      </c>
      <c r="R1118" s="52">
        <f>IFERROR(VLOOKUP(L1118,INPUTS!$A$107:$B$120,2,0),0.0082)</f>
        <v>0.0039</v>
      </c>
      <c r="S1118" s="52">
        <f t="shared" si="1263"/>
        <v>10.53</v>
      </c>
      <c r="T1118" s="15">
        <f t="shared" si="1264"/>
        <v>4675.32</v>
      </c>
      <c r="U1118" s="15">
        <f>T1118/INPUTS!$B$7*1000</f>
        <v>5844150</v>
      </c>
      <c r="V1118" s="15">
        <f>T1118*INPUTS!$B$6</f>
        <v>14774.0112</v>
      </c>
      <c r="W1118" s="54" t="s">
        <v>521</v>
      </c>
      <c r="X1118" s="54" t="s">
        <v>396</v>
      </c>
      <c r="Y1118" s="67">
        <f>IFERROR(VLOOKUP(E1118,INPUTS!$A$44:$B$103,2,0),0)</f>
        <v>0</v>
      </c>
      <c r="Z1118" s="15">
        <f t="shared" si="1289"/>
        <v>0</v>
      </c>
      <c r="AA1118" s="20">
        <f>IFERROR(VLOOKUP(E1118,INPUTS!$A$44:$C$103,3,0),SCENARIOS!$J$24)</f>
        <v>0.01</v>
      </c>
      <c r="AB1118" s="15">
        <f t="shared" ref="AB1118:AF1118" si="1321">$T1118*AA1118*(1+$Q1118)^AB$2</f>
        <v>55.5281353851694</v>
      </c>
      <c r="AC1118" s="20">
        <f>IFERROR(VLOOKUP($E1118,INPUTS!$A$44:$G$103,4,0),SCENARIOS!$K$24)</f>
        <v>0.05</v>
      </c>
      <c r="AD1118" s="15">
        <f t="shared" si="1321"/>
        <v>329.750029875357</v>
      </c>
      <c r="AE1118" s="20">
        <f>IFERROR(VLOOKUP($E1118,INPUTS!$A$44:$G$103,5,0),SCENARIOS!$L$24)</f>
        <v>0.1</v>
      </c>
      <c r="AF1118" s="15">
        <f t="shared" si="1321"/>
        <v>783.279189539219</v>
      </c>
      <c r="AG1118" s="20">
        <f>IFERROR(VLOOKUP($E1118,INPUTS!$A$44:$G$103,6,0),SCENARIOS!$M$24)</f>
        <v>0.2</v>
      </c>
      <c r="AH1118" s="15">
        <f t="shared" si="1291"/>
        <v>1860.57993382782</v>
      </c>
      <c r="AI1118" s="20">
        <f>IFERROR(VLOOKUP($E1118,INPUTS!$A$44:$G$103,7,0),SCENARIOS!$N$24)</f>
        <v>0.25</v>
      </c>
      <c r="AJ1118" s="15">
        <f t="shared" si="1292"/>
        <v>2762.23163496084</v>
      </c>
      <c r="AL1118" t="str">
        <f t="shared" si="1295"/>
        <v>N</v>
      </c>
      <c r="AM1118" s="21">
        <f t="shared" si="1296"/>
        <v>11048.9265398434</v>
      </c>
    </row>
    <row r="1119" ht="15" customHeight="1" spans="1:39">
      <c r="A1119" s="24" t="s">
        <v>2137</v>
      </c>
      <c r="B1119" s="52" t="s">
        <v>631</v>
      </c>
      <c r="C1119" s="52" t="s">
        <v>632</v>
      </c>
      <c r="D1119" s="52" t="s">
        <v>929</v>
      </c>
      <c r="E1119" s="10" t="s">
        <v>452</v>
      </c>
      <c r="F1119" s="52" t="s">
        <v>451</v>
      </c>
      <c r="G1119" s="52" t="s">
        <v>181</v>
      </c>
      <c r="H1119" s="52" t="s">
        <v>2159</v>
      </c>
      <c r="I1119" s="52" t="s">
        <v>451</v>
      </c>
      <c r="J1119" s="52" t="s">
        <v>181</v>
      </c>
      <c r="K1119" s="52" t="s">
        <v>931</v>
      </c>
      <c r="L1119" s="53" t="s">
        <v>286</v>
      </c>
      <c r="M1119" s="13">
        <v>1777</v>
      </c>
      <c r="N1119" s="14">
        <f t="shared" si="1293"/>
        <v>4.86849315068493</v>
      </c>
      <c r="O1119" s="15">
        <v>400</v>
      </c>
      <c r="P1119" s="15">
        <f t="shared" si="1262"/>
        <v>710800</v>
      </c>
      <c r="Q1119" s="16">
        <f>IFERROR(VLOOKUP(G1119,SCENARIOS!$A$13:$E$18,3,0),0.025)</f>
        <v>0.035</v>
      </c>
      <c r="R1119" s="52">
        <f>IFERROR(VLOOKUP(L1119,INPUTS!$A$107:$B$120,2,0),0.0082)</f>
        <v>0.0039</v>
      </c>
      <c r="S1119" s="52">
        <f t="shared" si="1263"/>
        <v>1.56</v>
      </c>
      <c r="T1119" s="15">
        <f t="shared" si="1264"/>
        <v>2772.12</v>
      </c>
      <c r="U1119" s="15">
        <f>T1119/INPUTS!$B$7*1000</f>
        <v>3465150</v>
      </c>
      <c r="V1119" s="15">
        <f>T1119*INPUTS!$B$6</f>
        <v>8759.8992</v>
      </c>
      <c r="W1119" s="54" t="s">
        <v>521</v>
      </c>
      <c r="X1119" s="54" t="s">
        <v>396</v>
      </c>
      <c r="Y1119" s="67">
        <f>IFERROR(VLOOKUP(E1119,INPUTS!$A$44:$B$103,2,0),0)</f>
        <v>0</v>
      </c>
      <c r="Z1119" s="15">
        <f t="shared" si="1289"/>
        <v>0</v>
      </c>
      <c r="AA1119" s="20">
        <f>IFERROR(VLOOKUP(E1119,INPUTS!$A$44:$C$103,3,0),SCENARIOS!$J$24)</f>
        <v>0.01</v>
      </c>
      <c r="AB1119" s="15">
        <f t="shared" ref="AB1119:AF1119" si="1322">$T1119*AA1119*(1+$Q1119)^AB$2</f>
        <v>32.9240896160981</v>
      </c>
      <c r="AC1119" s="20">
        <f>IFERROR(VLOOKUP($E1119,INPUTS!$A$44:$G$103,4,0),SCENARIOS!$K$24)</f>
        <v>0.05</v>
      </c>
      <c r="AD1119" s="15">
        <f t="shared" si="1322"/>
        <v>195.517451814651</v>
      </c>
      <c r="AE1119" s="20">
        <f>IFERROR(VLOOKUP($E1119,INPUTS!$A$44:$G$103,5,0),SCENARIOS!$L$24)</f>
        <v>0.1</v>
      </c>
      <c r="AF1119" s="15">
        <f t="shared" si="1322"/>
        <v>464.426800070468</v>
      </c>
      <c r="AG1119" s="20">
        <f>IFERROR(VLOOKUP($E1119,INPUTS!$A$44:$G$103,6,0),SCENARIOS!$M$24)</f>
        <v>0.2</v>
      </c>
      <c r="AH1119" s="15">
        <f t="shared" si="1291"/>
        <v>1103.18670083819</v>
      </c>
      <c r="AI1119" s="20">
        <f>IFERROR(VLOOKUP($E1119,INPUTS!$A$44:$G$103,7,0),SCENARIOS!$N$24)</f>
        <v>0.25</v>
      </c>
      <c r="AJ1119" s="15">
        <f t="shared" si="1292"/>
        <v>1637.79967144659</v>
      </c>
      <c r="AL1119" t="str">
        <f t="shared" si="1295"/>
        <v>N</v>
      </c>
      <c r="AM1119" s="21">
        <f t="shared" si="1296"/>
        <v>6551.19868578635</v>
      </c>
    </row>
    <row r="1120" ht="15" customHeight="1" spans="1:39">
      <c r="A1120" s="6" t="s">
        <v>2138</v>
      </c>
      <c r="B1120" s="52" t="s">
        <v>631</v>
      </c>
      <c r="C1120" s="52" t="s">
        <v>632</v>
      </c>
      <c r="D1120" s="52" t="s">
        <v>929</v>
      </c>
      <c r="E1120" s="10" t="s">
        <v>2151</v>
      </c>
      <c r="F1120" s="52" t="s">
        <v>451</v>
      </c>
      <c r="G1120" s="52" t="s">
        <v>181</v>
      </c>
      <c r="H1120" s="52" t="s">
        <v>2147</v>
      </c>
      <c r="I1120" s="52" t="s">
        <v>451</v>
      </c>
      <c r="J1120" s="52" t="s">
        <v>181</v>
      </c>
      <c r="K1120" s="52" t="s">
        <v>931</v>
      </c>
      <c r="L1120" s="53" t="s">
        <v>286</v>
      </c>
      <c r="M1120" s="13">
        <v>1111</v>
      </c>
      <c r="N1120" s="14">
        <f t="shared" si="1293"/>
        <v>3.04383561643836</v>
      </c>
      <c r="O1120" s="15">
        <v>1120</v>
      </c>
      <c r="P1120" s="15">
        <f t="shared" si="1262"/>
        <v>1244320</v>
      </c>
      <c r="Q1120" s="16">
        <f>IFERROR(VLOOKUP(G1120,SCENARIOS!$A$13:$E$18,3,0),0.025)</f>
        <v>0.035</v>
      </c>
      <c r="R1120" s="52">
        <f>IFERROR(VLOOKUP(L1120,INPUTS!$A$107:$B$120,2,0),0.0082)</f>
        <v>0.0039</v>
      </c>
      <c r="S1120" s="52">
        <f t="shared" si="1263"/>
        <v>4.368</v>
      </c>
      <c r="T1120" s="15">
        <f t="shared" si="1264"/>
        <v>4852.848</v>
      </c>
      <c r="U1120" s="15">
        <f>T1120/INPUTS!$B$7*1000</f>
        <v>6066060</v>
      </c>
      <c r="V1120" s="15">
        <f>T1120*INPUTS!$B$6</f>
        <v>15334.99968</v>
      </c>
      <c r="W1120" s="54" t="s">
        <v>521</v>
      </c>
      <c r="X1120" s="54" t="s">
        <v>396</v>
      </c>
      <c r="Y1120" s="67">
        <f>IFERROR(VLOOKUP(E1120,INPUTS!$A$44:$B$103,2,0),0)</f>
        <v>0</v>
      </c>
      <c r="Z1120" s="15">
        <f t="shared" si="1289"/>
        <v>0</v>
      </c>
      <c r="AA1120" s="20">
        <f>IFERROR(VLOOKUP(E1120,INPUTS!$A$44:$C$103,3,0),SCENARIOS!$J$24)</f>
        <v>0.01</v>
      </c>
      <c r="AB1120" s="15">
        <f t="shared" ref="AB1120:AF1120" si="1323">$T1120*AA1120*(1+$Q1120)^AB$2</f>
        <v>57.6366111298582</v>
      </c>
      <c r="AC1120" s="20">
        <f>IFERROR(VLOOKUP($E1120,INPUTS!$A$44:$G$103,4,0),SCENARIOS!$K$24)</f>
        <v>0.05</v>
      </c>
      <c r="AD1120" s="15">
        <f t="shared" si="1323"/>
        <v>342.271068714134</v>
      </c>
      <c r="AE1120" s="20">
        <f>IFERROR(VLOOKUP($E1120,INPUTS!$A$44:$G$103,5,0),SCENARIOS!$L$24)</f>
        <v>0.1</v>
      </c>
      <c r="AF1120" s="15">
        <f t="shared" si="1323"/>
        <v>813.021322261795</v>
      </c>
      <c r="AG1120" s="20">
        <f>IFERROR(VLOOKUP($E1120,INPUTS!$A$44:$G$103,6,0),SCENARIOS!$M$24)</f>
        <v>0.2</v>
      </c>
      <c r="AH1120" s="15">
        <f t="shared" si="1291"/>
        <v>1931.2285812985</v>
      </c>
      <c r="AI1120" s="20">
        <f>IFERROR(VLOOKUP($E1120,INPUTS!$A$44:$G$103,7,0),SCENARIOS!$N$24)</f>
        <v>0.25</v>
      </c>
      <c r="AJ1120" s="15">
        <f t="shared" si="1292"/>
        <v>2867.11717385258</v>
      </c>
      <c r="AL1120" t="str">
        <f t="shared" si="1295"/>
        <v>N</v>
      </c>
      <c r="AM1120" s="21">
        <f t="shared" si="1296"/>
        <v>11468.4686954103</v>
      </c>
    </row>
    <row r="1121" ht="15" customHeight="1" spans="1:39">
      <c r="A1121" s="24" t="s">
        <v>2139</v>
      </c>
      <c r="B1121" s="52" t="s">
        <v>631</v>
      </c>
      <c r="C1121" s="52" t="s">
        <v>632</v>
      </c>
      <c r="D1121" s="52" t="s">
        <v>929</v>
      </c>
      <c r="E1121" s="10" t="s">
        <v>2151</v>
      </c>
      <c r="F1121" s="52" t="s">
        <v>451</v>
      </c>
      <c r="G1121" s="52" t="s">
        <v>181</v>
      </c>
      <c r="H1121" s="52" t="s">
        <v>1347</v>
      </c>
      <c r="I1121" s="52" t="s">
        <v>451</v>
      </c>
      <c r="J1121" s="52" t="s">
        <v>181</v>
      </c>
      <c r="K1121" s="52" t="s">
        <v>931</v>
      </c>
      <c r="L1121" s="53" t="s">
        <v>286</v>
      </c>
      <c r="M1121" s="13">
        <v>666</v>
      </c>
      <c r="N1121" s="14">
        <f t="shared" si="1293"/>
        <v>1.82465753424658</v>
      </c>
      <c r="O1121" s="15">
        <v>1090</v>
      </c>
      <c r="P1121" s="15">
        <f t="shared" si="1262"/>
        <v>725940</v>
      </c>
      <c r="Q1121" s="16">
        <f>IFERROR(VLOOKUP(G1121,SCENARIOS!$A$13:$E$18,3,0),0.025)</f>
        <v>0.035</v>
      </c>
      <c r="R1121" s="52">
        <f>IFERROR(VLOOKUP(L1121,INPUTS!$A$107:$B$120,2,0),0.0082)</f>
        <v>0.0039</v>
      </c>
      <c r="S1121" s="52">
        <f t="shared" si="1263"/>
        <v>4.251</v>
      </c>
      <c r="T1121" s="15">
        <f t="shared" si="1264"/>
        <v>2831.166</v>
      </c>
      <c r="U1121" s="15">
        <f>T1121/INPUTS!$B$7*1000</f>
        <v>3538957.5</v>
      </c>
      <c r="V1121" s="15">
        <f>T1121*INPUTS!$B$6</f>
        <v>8946.48456</v>
      </c>
      <c r="W1121" s="54" t="s">
        <v>521</v>
      </c>
      <c r="X1121" s="54" t="s">
        <v>396</v>
      </c>
      <c r="Y1121" s="67">
        <f>IFERROR(VLOOKUP(E1121,INPUTS!$A$44:$B$103,2,0),0)</f>
        <v>0</v>
      </c>
      <c r="Z1121" s="15">
        <f t="shared" si="1289"/>
        <v>0</v>
      </c>
      <c r="AA1121" s="20">
        <f>IFERROR(VLOOKUP(E1121,INPUTS!$A$44:$C$103,3,0),SCENARIOS!$J$24)</f>
        <v>0.01</v>
      </c>
      <c r="AB1121" s="15">
        <f t="shared" ref="AB1121:AF1121" si="1324">$T1121*AA1121*(1+$Q1121)^AB$2</f>
        <v>33.6253708721304</v>
      </c>
      <c r="AC1121" s="20">
        <f>IFERROR(VLOOKUP($E1121,INPUTS!$A$44:$G$103,4,0),SCENARIOS!$K$24)</f>
        <v>0.05</v>
      </c>
      <c r="AD1121" s="15">
        <f t="shared" si="1324"/>
        <v>199.681962535633</v>
      </c>
      <c r="AE1121" s="20">
        <f>IFERROR(VLOOKUP($E1121,INPUTS!$A$44:$G$103,5,0),SCENARIOS!$L$24)</f>
        <v>0.1</v>
      </c>
      <c r="AF1121" s="15">
        <f t="shared" si="1324"/>
        <v>474.319064776527</v>
      </c>
      <c r="AG1121" s="20">
        <f>IFERROR(VLOOKUP($E1121,INPUTS!$A$44:$G$103,6,0),SCENARIOS!$M$24)</f>
        <v>0.2</v>
      </c>
      <c r="AH1121" s="15">
        <f t="shared" si="1291"/>
        <v>1126.68451548463</v>
      </c>
      <c r="AI1121" s="20">
        <f>IFERROR(VLOOKUP($E1121,INPUTS!$A$44:$G$103,7,0),SCENARIOS!$N$24)</f>
        <v>0.25</v>
      </c>
      <c r="AJ1121" s="15">
        <f t="shared" si="1292"/>
        <v>1672.68471228184</v>
      </c>
      <c r="AL1121" t="str">
        <f t="shared" si="1295"/>
        <v>N</v>
      </c>
      <c r="AM1121" s="21">
        <f t="shared" si="1296"/>
        <v>6690.73884912738</v>
      </c>
    </row>
    <row r="1122" ht="15" customHeight="1" spans="1:39">
      <c r="A1122" s="6" t="s">
        <v>2140</v>
      </c>
      <c r="B1122" s="52" t="s">
        <v>631</v>
      </c>
      <c r="C1122" s="52" t="s">
        <v>632</v>
      </c>
      <c r="D1122" s="52" t="s">
        <v>929</v>
      </c>
      <c r="E1122" s="10" t="s">
        <v>2151</v>
      </c>
      <c r="F1122" s="52" t="s">
        <v>451</v>
      </c>
      <c r="G1122" s="52" t="s">
        <v>181</v>
      </c>
      <c r="H1122" s="52" t="s">
        <v>1343</v>
      </c>
      <c r="I1122" s="52" t="s">
        <v>451</v>
      </c>
      <c r="J1122" s="52" t="s">
        <v>181</v>
      </c>
      <c r="K1122" s="52" t="s">
        <v>931</v>
      </c>
      <c r="L1122" s="53" t="s">
        <v>286</v>
      </c>
      <c r="M1122" s="13">
        <v>555</v>
      </c>
      <c r="N1122" s="14">
        <f t="shared" si="1293"/>
        <v>1.52054794520548</v>
      </c>
      <c r="O1122" s="15">
        <v>1500</v>
      </c>
      <c r="P1122" s="15">
        <f t="shared" si="1262"/>
        <v>832500</v>
      </c>
      <c r="Q1122" s="16">
        <f>IFERROR(VLOOKUP(G1122,SCENARIOS!$A$13:$E$18,3,0),0.025)</f>
        <v>0.035</v>
      </c>
      <c r="R1122" s="52">
        <f>IFERROR(VLOOKUP(L1122,INPUTS!$A$107:$B$120,2,0),0.0082)</f>
        <v>0.0039</v>
      </c>
      <c r="S1122" s="52">
        <f t="shared" si="1263"/>
        <v>5.85</v>
      </c>
      <c r="T1122" s="15">
        <f t="shared" si="1264"/>
        <v>3246.75</v>
      </c>
      <c r="U1122" s="15">
        <f>T1122/INPUTS!$B$7*1000</f>
        <v>4058437.5</v>
      </c>
      <c r="V1122" s="15">
        <f>T1122*INPUTS!$B$6</f>
        <v>10259.73</v>
      </c>
      <c r="W1122" s="54" t="s">
        <v>521</v>
      </c>
      <c r="X1122" s="54" t="s">
        <v>396</v>
      </c>
      <c r="Y1122" s="67">
        <f>IFERROR(VLOOKUP(E1122,INPUTS!$A$44:$B$103,2,0),0)</f>
        <v>0</v>
      </c>
      <c r="Z1122" s="15">
        <f t="shared" si="1289"/>
        <v>0</v>
      </c>
      <c r="AA1122" s="20">
        <f>IFERROR(VLOOKUP(E1122,INPUTS!$A$44:$C$103,3,0),SCENARIOS!$J$24)</f>
        <v>0.01</v>
      </c>
      <c r="AB1122" s="15">
        <f t="shared" ref="AB1122:AF1122" si="1325">$T1122*AA1122*(1+$Q1122)^AB$2</f>
        <v>38.5612051285899</v>
      </c>
      <c r="AC1122" s="20">
        <f>IFERROR(VLOOKUP($E1122,INPUTS!$A$44:$G$103,4,0),SCENARIOS!$K$24)</f>
        <v>0.05</v>
      </c>
      <c r="AD1122" s="15">
        <f t="shared" si="1325"/>
        <v>228.993076302331</v>
      </c>
      <c r="AE1122" s="20">
        <f>IFERROR(VLOOKUP($E1122,INPUTS!$A$44:$G$103,5,0),SCENARIOS!$L$24)</f>
        <v>0.1</v>
      </c>
      <c r="AF1122" s="15">
        <f t="shared" si="1325"/>
        <v>543.943881624457</v>
      </c>
      <c r="AG1122" s="20">
        <f>IFERROR(VLOOKUP($E1122,INPUTS!$A$44:$G$103,6,0),SCENARIOS!$M$24)</f>
        <v>0.2</v>
      </c>
      <c r="AH1122" s="15">
        <f t="shared" si="1291"/>
        <v>1292.06939849154</v>
      </c>
      <c r="AI1122" s="20">
        <f>IFERROR(VLOOKUP($E1122,INPUTS!$A$44:$G$103,7,0),SCENARIOS!$N$24)</f>
        <v>0.25</v>
      </c>
      <c r="AJ1122" s="15">
        <f t="shared" si="1292"/>
        <v>1918.21641316725</v>
      </c>
      <c r="AL1122" t="str">
        <f t="shared" si="1295"/>
        <v>N</v>
      </c>
      <c r="AM1122" s="21">
        <f t="shared" si="1296"/>
        <v>7672.86565266901</v>
      </c>
    </row>
    <row r="1123" ht="15" customHeight="1" spans="1:39">
      <c r="A1123" s="24" t="s">
        <v>2141</v>
      </c>
      <c r="B1123" s="52" t="s">
        <v>631</v>
      </c>
      <c r="C1123" s="52" t="s">
        <v>632</v>
      </c>
      <c r="D1123" s="52" t="s">
        <v>929</v>
      </c>
      <c r="E1123" s="10" t="s">
        <v>452</v>
      </c>
      <c r="F1123" s="52" t="s">
        <v>451</v>
      </c>
      <c r="G1123" s="52" t="s">
        <v>181</v>
      </c>
      <c r="H1123" s="52" t="s">
        <v>251</v>
      </c>
      <c r="I1123" s="52" t="s">
        <v>930</v>
      </c>
      <c r="J1123" s="52" t="s">
        <v>169</v>
      </c>
      <c r="K1123" s="52" t="s">
        <v>931</v>
      </c>
      <c r="L1123" s="53" t="s">
        <v>286</v>
      </c>
      <c r="M1123" s="13">
        <v>333</v>
      </c>
      <c r="N1123" s="14">
        <f t="shared" si="1293"/>
        <v>0.912328767123288</v>
      </c>
      <c r="O1123" s="15">
        <v>7880</v>
      </c>
      <c r="P1123" s="15">
        <f t="shared" si="1262"/>
        <v>2624040</v>
      </c>
      <c r="Q1123" s="16">
        <f>IFERROR(VLOOKUP(G1123,SCENARIOS!$A$13:$E$18,3,0),0.025)</f>
        <v>0.035</v>
      </c>
      <c r="R1123" s="52">
        <f>IFERROR(VLOOKUP(L1123,INPUTS!$A$107:$B$120,2,0),0.0082)</f>
        <v>0.0039</v>
      </c>
      <c r="S1123" s="52">
        <f t="shared" si="1263"/>
        <v>30.732</v>
      </c>
      <c r="T1123" s="15">
        <f t="shared" si="1264"/>
        <v>10233.756</v>
      </c>
      <c r="U1123" s="15">
        <f>T1123/INPUTS!$B$7*1000</f>
        <v>12792195</v>
      </c>
      <c r="V1123" s="15">
        <f>T1123*INPUTS!$B$6</f>
        <v>32338.66896</v>
      </c>
      <c r="W1123" s="54" t="s">
        <v>521</v>
      </c>
      <c r="X1123" s="54" t="s">
        <v>396</v>
      </c>
      <c r="Y1123" s="67">
        <f>IFERROR(VLOOKUP(E1123,INPUTS!$A$44:$B$103,2,0),0)</f>
        <v>0</v>
      </c>
      <c r="Z1123" s="15">
        <f t="shared" si="1289"/>
        <v>0</v>
      </c>
      <c r="AA1123" s="20">
        <f>IFERROR(VLOOKUP(E1123,INPUTS!$A$44:$C$103,3,0),SCENARIOS!$J$24)</f>
        <v>0.01</v>
      </c>
      <c r="AB1123" s="15">
        <f t="shared" ref="AB1123:AF1123" si="1326">$T1123*AA1123*(1+$Q1123)^AB$2</f>
        <v>121.544918565315</v>
      </c>
      <c r="AC1123" s="20">
        <f>IFERROR(VLOOKUP($E1123,INPUTS!$A$44:$G$103,4,0),SCENARIOS!$K$24)</f>
        <v>0.05</v>
      </c>
      <c r="AD1123" s="15">
        <f t="shared" si="1326"/>
        <v>721.786176504948</v>
      </c>
      <c r="AE1123" s="20">
        <f>IFERROR(VLOOKUP($E1123,INPUTS!$A$44:$G$103,5,0),SCENARIOS!$L$24)</f>
        <v>0.1</v>
      </c>
      <c r="AF1123" s="15">
        <f t="shared" si="1326"/>
        <v>1714.51111488029</v>
      </c>
      <c r="AG1123" s="20">
        <f>IFERROR(VLOOKUP($E1123,INPUTS!$A$44:$G$103,6,0),SCENARIOS!$M$24)</f>
        <v>0.2</v>
      </c>
      <c r="AH1123" s="15">
        <f t="shared" si="1291"/>
        <v>4072.60274404535</v>
      </c>
      <c r="AI1123" s="20">
        <f>IFERROR(VLOOKUP($E1123,INPUTS!$A$44:$G$103,7,0),SCENARIOS!$N$24)</f>
        <v>0.25</v>
      </c>
      <c r="AJ1123" s="15">
        <f t="shared" si="1292"/>
        <v>6046.21813430318</v>
      </c>
      <c r="AL1123" t="str">
        <f t="shared" si="1295"/>
        <v>Y</v>
      </c>
      <c r="AM1123" s="21">
        <f t="shared" si="1296"/>
        <v>24184.8725372127</v>
      </c>
    </row>
    <row r="1124" ht="15" customHeight="1" spans="1:39">
      <c r="A1124" s="6" t="s">
        <v>2142</v>
      </c>
      <c r="B1124" s="52" t="s">
        <v>631</v>
      </c>
      <c r="C1124" s="52" t="s">
        <v>632</v>
      </c>
      <c r="D1124" s="52" t="s">
        <v>929</v>
      </c>
      <c r="E1124" s="10" t="s">
        <v>452</v>
      </c>
      <c r="F1124" s="52" t="s">
        <v>451</v>
      </c>
      <c r="G1124" s="52" t="s">
        <v>181</v>
      </c>
      <c r="H1124" s="52" t="s">
        <v>2165</v>
      </c>
      <c r="I1124" s="52" t="s">
        <v>930</v>
      </c>
      <c r="J1124" s="52" t="s">
        <v>169</v>
      </c>
      <c r="K1124" s="52" t="s">
        <v>931</v>
      </c>
      <c r="L1124" s="53" t="s">
        <v>286</v>
      </c>
      <c r="M1124" s="13">
        <v>222</v>
      </c>
      <c r="N1124" s="14">
        <f t="shared" si="1293"/>
        <v>0.608219178082192</v>
      </c>
      <c r="O1124" s="15">
        <v>7930</v>
      </c>
      <c r="P1124" s="15">
        <f t="shared" si="1262"/>
        <v>1760460</v>
      </c>
      <c r="Q1124" s="16">
        <f>IFERROR(VLOOKUP(G1124,SCENARIOS!$A$13:$E$18,3,0),0.025)</f>
        <v>0.035</v>
      </c>
      <c r="R1124" s="52">
        <f>IFERROR(VLOOKUP(L1124,INPUTS!$A$107:$B$120,2,0),0.0082)</f>
        <v>0.0039</v>
      </c>
      <c r="S1124" s="52">
        <f t="shared" si="1263"/>
        <v>30.927</v>
      </c>
      <c r="T1124" s="15">
        <f t="shared" si="1264"/>
        <v>6865.794</v>
      </c>
      <c r="U1124" s="15">
        <f>T1124/INPUTS!$B$7*1000</f>
        <v>8582242.5</v>
      </c>
      <c r="V1124" s="15">
        <f>T1124*INPUTS!$B$6</f>
        <v>21695.90904</v>
      </c>
      <c r="W1124" s="54" t="s">
        <v>521</v>
      </c>
      <c r="X1124" s="54" t="s">
        <v>396</v>
      </c>
      <c r="Y1124" s="67">
        <f>IFERROR(VLOOKUP(E1124,INPUTS!$A$44:$B$103,2,0),0)</f>
        <v>0</v>
      </c>
      <c r="Z1124" s="15">
        <f t="shared" si="1289"/>
        <v>0</v>
      </c>
      <c r="AA1124" s="20">
        <f>IFERROR(VLOOKUP(E1124,INPUTS!$A$44:$C$103,3,0),SCENARIOS!$J$24)</f>
        <v>0.01</v>
      </c>
      <c r="AB1124" s="15">
        <f t="shared" ref="AB1124:AF1124" si="1327">$T1124*AA1124*(1+$Q1124)^AB$2</f>
        <v>81.5440951119248</v>
      </c>
      <c r="AC1124" s="20">
        <f>IFERROR(VLOOKUP($E1124,INPUTS!$A$44:$G$103,4,0),SCENARIOS!$K$24)</f>
        <v>0.05</v>
      </c>
      <c r="AD1124" s="15">
        <f t="shared" si="1327"/>
        <v>484.244025353997</v>
      </c>
      <c r="AE1124" s="20">
        <f>IFERROR(VLOOKUP($E1124,INPUTS!$A$44:$G$103,5,0),SCENARIOS!$L$24)</f>
        <v>0.1</v>
      </c>
      <c r="AF1124" s="15">
        <f t="shared" si="1327"/>
        <v>1150.25999500852</v>
      </c>
      <c r="AG1124" s="20">
        <f>IFERROR(VLOOKUP($E1124,INPUTS!$A$44:$G$103,6,0),SCENARIOS!$M$24)</f>
        <v>0.2</v>
      </c>
      <c r="AH1124" s="15">
        <f t="shared" si="1291"/>
        <v>2732.29608801012</v>
      </c>
      <c r="AI1124" s="20">
        <f>IFERROR(VLOOKUP($E1124,INPUTS!$A$44:$G$103,7,0),SCENARIOS!$N$24)</f>
        <v>0.25</v>
      </c>
      <c r="AJ1124" s="15">
        <f t="shared" si="1292"/>
        <v>4056.38830837768</v>
      </c>
      <c r="AL1124" t="str">
        <f t="shared" si="1295"/>
        <v>N</v>
      </c>
      <c r="AM1124" s="21">
        <f t="shared" si="1296"/>
        <v>16225.5532335107</v>
      </c>
    </row>
    <row r="1125" ht="15" customHeight="1" spans="1:39">
      <c r="A1125" s="24" t="s">
        <v>2143</v>
      </c>
      <c r="B1125" s="52" t="s">
        <v>628</v>
      </c>
      <c r="C1125" s="52" t="s">
        <v>629</v>
      </c>
      <c r="D1125" s="52" t="s">
        <v>929</v>
      </c>
      <c r="E1125" s="10" t="s">
        <v>630</v>
      </c>
      <c r="F1125" s="52" t="s">
        <v>451</v>
      </c>
      <c r="G1125" s="52" t="s">
        <v>181</v>
      </c>
      <c r="H1125" s="52" t="s">
        <v>2147</v>
      </c>
      <c r="I1125" s="52" t="s">
        <v>451</v>
      </c>
      <c r="J1125" s="52" t="s">
        <v>181</v>
      </c>
      <c r="K1125" s="52" t="s">
        <v>931</v>
      </c>
      <c r="L1125" s="53" t="s">
        <v>279</v>
      </c>
      <c r="M1125" s="13">
        <v>1777</v>
      </c>
      <c r="N1125" s="14">
        <f t="shared" si="1293"/>
        <v>4.86849315068493</v>
      </c>
      <c r="O1125" s="15">
        <v>390</v>
      </c>
      <c r="P1125" s="15">
        <f t="shared" si="1262"/>
        <v>693030</v>
      </c>
      <c r="Q1125" s="16">
        <f>IFERROR(VLOOKUP(G1125,SCENARIOS!$A$13:$E$18,3,0),0.025)</f>
        <v>0.035</v>
      </c>
      <c r="R1125" s="52">
        <f>IFERROR(VLOOKUP(L1125,INPUTS!$A$107:$B$120,2,0),0.0082)</f>
        <v>0.0039</v>
      </c>
      <c r="S1125" s="52">
        <f t="shared" si="1263"/>
        <v>1.521</v>
      </c>
      <c r="T1125" s="15">
        <f t="shared" si="1264"/>
        <v>2702.817</v>
      </c>
      <c r="U1125" s="15">
        <f>T1125/INPUTS!$B$7*1000</f>
        <v>3378521.25</v>
      </c>
      <c r="V1125" s="15">
        <f>T1125*INPUTS!$B$6</f>
        <v>8540.90172</v>
      </c>
      <c r="W1125" s="54" t="s">
        <v>521</v>
      </c>
      <c r="X1125" s="54" t="s">
        <v>396</v>
      </c>
      <c r="Y1125" s="67">
        <f>IFERROR(VLOOKUP(E1125,INPUTS!$A$44:$B$103,2,0),0)</f>
        <v>0</v>
      </c>
      <c r="Z1125" s="15">
        <f t="shared" si="1289"/>
        <v>0</v>
      </c>
      <c r="AA1125" s="20">
        <f>IFERROR(VLOOKUP(E1125,INPUTS!$A$44:$C$103,3,0),SCENARIOS!$J$24)</f>
        <v>0.01</v>
      </c>
      <c r="AB1125" s="15">
        <f t="shared" ref="AB1125:AF1125" si="1328">$T1125*AA1125*(1+$Q1125)^AB$2</f>
        <v>32.1009873756957</v>
      </c>
      <c r="AC1125" s="20">
        <f>IFERROR(VLOOKUP($E1125,INPUTS!$A$44:$G$103,4,0),SCENARIOS!$K$24)</f>
        <v>0.05</v>
      </c>
      <c r="AD1125" s="15">
        <f t="shared" si="1328"/>
        <v>190.629515519285</v>
      </c>
      <c r="AE1125" s="20">
        <f>IFERROR(VLOOKUP($E1125,INPUTS!$A$44:$G$103,5,0),SCENARIOS!$L$24)</f>
        <v>0.1</v>
      </c>
      <c r="AF1125" s="15">
        <f t="shared" si="1328"/>
        <v>452.816130068706</v>
      </c>
      <c r="AG1125" s="20">
        <f>IFERROR(VLOOKUP($E1125,INPUTS!$A$44:$G$103,6,0),SCENARIOS!$M$24)</f>
        <v>0.2</v>
      </c>
      <c r="AH1125" s="15">
        <f t="shared" si="1291"/>
        <v>1075.60703331723</v>
      </c>
      <c r="AI1125" s="20">
        <f>IFERROR(VLOOKUP($E1125,INPUTS!$A$44:$G$103,7,0),SCENARIOS!$N$24)</f>
        <v>0.25</v>
      </c>
      <c r="AJ1125" s="15">
        <f t="shared" si="1292"/>
        <v>1596.85467966042</v>
      </c>
      <c r="AL1125" t="str">
        <f t="shared" si="1295"/>
        <v>N</v>
      </c>
      <c r="AM1125" s="21">
        <f t="shared" si="1296"/>
        <v>6387.41871864169</v>
      </c>
    </row>
    <row r="1126" ht="15" customHeight="1" spans="1:39">
      <c r="A1126" s="6" t="s">
        <v>2144</v>
      </c>
      <c r="B1126" s="52" t="s">
        <v>628</v>
      </c>
      <c r="C1126" s="52" t="s">
        <v>629</v>
      </c>
      <c r="D1126" s="52" t="s">
        <v>929</v>
      </c>
      <c r="E1126" s="10" t="s">
        <v>630</v>
      </c>
      <c r="F1126" s="52" t="s">
        <v>451</v>
      </c>
      <c r="G1126" s="52" t="s">
        <v>181</v>
      </c>
      <c r="H1126" s="52" t="s">
        <v>2151</v>
      </c>
      <c r="I1126" s="52" t="s">
        <v>451</v>
      </c>
      <c r="J1126" s="52" t="s">
        <v>181</v>
      </c>
      <c r="K1126" s="52" t="s">
        <v>931</v>
      </c>
      <c r="L1126" s="53" t="s">
        <v>279</v>
      </c>
      <c r="M1126" s="13">
        <v>1333</v>
      </c>
      <c r="N1126" s="14">
        <f t="shared" si="1293"/>
        <v>3.65205479452055</v>
      </c>
      <c r="O1126" s="15">
        <v>900</v>
      </c>
      <c r="P1126" s="15">
        <f t="shared" si="1262"/>
        <v>1199700</v>
      </c>
      <c r="Q1126" s="16">
        <f>IFERROR(VLOOKUP(G1126,SCENARIOS!$A$13:$E$18,3,0),0.025)</f>
        <v>0.035</v>
      </c>
      <c r="R1126" s="52">
        <f>IFERROR(VLOOKUP(L1126,INPUTS!$A$107:$B$120,2,0),0.0082)</f>
        <v>0.0039</v>
      </c>
      <c r="S1126" s="52">
        <f t="shared" si="1263"/>
        <v>3.51</v>
      </c>
      <c r="T1126" s="15">
        <f t="shared" si="1264"/>
        <v>4678.83</v>
      </c>
      <c r="U1126" s="15">
        <f>T1126/INPUTS!$B$7*1000</f>
        <v>5848537.5</v>
      </c>
      <c r="V1126" s="15">
        <f>T1126*INPUTS!$B$6</f>
        <v>14785.1028</v>
      </c>
      <c r="W1126" s="54" t="s">
        <v>521</v>
      </c>
      <c r="X1126" s="54" t="s">
        <v>396</v>
      </c>
      <c r="Y1126" s="67">
        <f>IFERROR(VLOOKUP(E1126,INPUTS!$A$44:$B$103,2,0),0)</f>
        <v>0</v>
      </c>
      <c r="Z1126" s="15">
        <f t="shared" si="1289"/>
        <v>0</v>
      </c>
      <c r="AA1126" s="20">
        <f>IFERROR(VLOOKUP(E1126,INPUTS!$A$44:$C$103,3,0),SCENARIOS!$J$24)</f>
        <v>0.01</v>
      </c>
      <c r="AB1126" s="15">
        <f t="shared" ref="AB1126:AF1126" si="1329">$T1126*AA1126*(1+$Q1126)^AB$2</f>
        <v>55.5698231744977</v>
      </c>
      <c r="AC1126" s="20">
        <f>IFERROR(VLOOKUP($E1126,INPUTS!$A$44:$G$103,4,0),SCENARIOS!$K$24)</f>
        <v>0.05</v>
      </c>
      <c r="AD1126" s="15">
        <f t="shared" si="1329"/>
        <v>329.997589957846</v>
      </c>
      <c r="AE1126" s="20">
        <f>IFERROR(VLOOKUP($E1126,INPUTS!$A$44:$G$103,5,0),SCENARIOS!$L$24)</f>
        <v>0.1</v>
      </c>
      <c r="AF1126" s="15">
        <f t="shared" si="1329"/>
        <v>783.867236978813</v>
      </c>
      <c r="AG1126" s="20">
        <f>IFERROR(VLOOKUP($E1126,INPUTS!$A$44:$G$103,6,0),SCENARIOS!$M$24)</f>
        <v>0.2</v>
      </c>
      <c r="AH1126" s="15">
        <f t="shared" si="1291"/>
        <v>1861.97676560998</v>
      </c>
      <c r="AI1126" s="20">
        <f>IFERROR(VLOOKUP($E1126,INPUTS!$A$44:$G$103,7,0),SCENARIOS!$N$24)</f>
        <v>0.25</v>
      </c>
      <c r="AJ1126" s="15">
        <f t="shared" si="1292"/>
        <v>2764.30538243454</v>
      </c>
      <c r="AL1126" t="str">
        <f t="shared" si="1295"/>
        <v>N</v>
      </c>
      <c r="AM1126" s="21">
        <f t="shared" si="1296"/>
        <v>11057.2215297382</v>
      </c>
    </row>
    <row r="1127" ht="15" customHeight="1" spans="1:39">
      <c r="A1127" s="24" t="s">
        <v>2145</v>
      </c>
      <c r="B1127" s="52" t="s">
        <v>628</v>
      </c>
      <c r="C1127" s="52" t="s">
        <v>629</v>
      </c>
      <c r="D1127" s="52" t="s">
        <v>929</v>
      </c>
      <c r="E1127" s="10" t="s">
        <v>630</v>
      </c>
      <c r="F1127" s="52" t="s">
        <v>451</v>
      </c>
      <c r="G1127" s="52" t="s">
        <v>181</v>
      </c>
      <c r="H1127" s="52" t="s">
        <v>1347</v>
      </c>
      <c r="I1127" s="52" t="s">
        <v>451</v>
      </c>
      <c r="J1127" s="52" t="s">
        <v>181</v>
      </c>
      <c r="K1127" s="52" t="s">
        <v>931</v>
      </c>
      <c r="L1127" s="53" t="s">
        <v>279</v>
      </c>
      <c r="M1127" s="13">
        <v>1111</v>
      </c>
      <c r="N1127" s="14">
        <f t="shared" si="1293"/>
        <v>3.04383561643836</v>
      </c>
      <c r="O1127" s="15">
        <v>1300</v>
      </c>
      <c r="P1127" s="15">
        <f t="shared" si="1262"/>
        <v>1444300</v>
      </c>
      <c r="Q1127" s="16">
        <f>IFERROR(VLOOKUP(G1127,SCENARIOS!$A$13:$E$18,3,0),0.025)</f>
        <v>0.035</v>
      </c>
      <c r="R1127" s="52">
        <f>IFERROR(VLOOKUP(L1127,INPUTS!$A$107:$B$120,2,0),0.0082)</f>
        <v>0.0039</v>
      </c>
      <c r="S1127" s="52">
        <f t="shared" si="1263"/>
        <v>5.07</v>
      </c>
      <c r="T1127" s="15">
        <f t="shared" si="1264"/>
        <v>5632.77</v>
      </c>
      <c r="U1127" s="15">
        <f>T1127/INPUTS!$B$7*1000</f>
        <v>7040962.5</v>
      </c>
      <c r="V1127" s="15">
        <f>T1127*INPUTS!$B$6</f>
        <v>17799.5532</v>
      </c>
      <c r="W1127" s="54" t="s">
        <v>521</v>
      </c>
      <c r="X1127" s="54" t="s">
        <v>396</v>
      </c>
      <c r="Y1127" s="67">
        <f>IFERROR(VLOOKUP(E1127,INPUTS!$A$44:$B$103,2,0),0)</f>
        <v>0</v>
      </c>
      <c r="Z1127" s="15">
        <f t="shared" si="1289"/>
        <v>0</v>
      </c>
      <c r="AA1127" s="20">
        <f>IFERROR(VLOOKUP(E1127,INPUTS!$A$44:$C$103,3,0),SCENARIOS!$J$24)</f>
        <v>0.01</v>
      </c>
      <c r="AB1127" s="15">
        <f t="shared" ref="AB1127:AF1127" si="1330">$T1127*AA1127*(1+$Q1127)^AB$2</f>
        <v>66.8996379185854</v>
      </c>
      <c r="AC1127" s="20">
        <f>IFERROR(VLOOKUP($E1127,INPUTS!$A$44:$G$103,4,0),SCENARIOS!$K$24)</f>
        <v>0.05</v>
      </c>
      <c r="AD1127" s="15">
        <f t="shared" si="1330"/>
        <v>397.278919043192</v>
      </c>
      <c r="AE1127" s="20">
        <f>IFERROR(VLOOKUP($E1127,INPUTS!$A$44:$G$103,5,0),SCENARIOS!$L$24)</f>
        <v>0.1</v>
      </c>
      <c r="AF1127" s="15">
        <f t="shared" si="1330"/>
        <v>943.685463339584</v>
      </c>
      <c r="AG1127" s="20">
        <f>IFERROR(VLOOKUP($E1127,INPUTS!$A$44:$G$103,6,0),SCENARIOS!$M$24)</f>
        <v>0.2</v>
      </c>
      <c r="AH1127" s="15">
        <f t="shared" si="1291"/>
        <v>2241.6046032929</v>
      </c>
      <c r="AI1127" s="20">
        <f>IFERROR(VLOOKUP($E1127,INPUTS!$A$44:$G$103,7,0),SCENARIOS!$N$24)</f>
        <v>0.25</v>
      </c>
      <c r="AJ1127" s="15">
        <f t="shared" si="1292"/>
        <v>3327.90386250746</v>
      </c>
      <c r="AL1127" t="str">
        <f t="shared" si="1295"/>
        <v>N</v>
      </c>
      <c r="AM1127" s="21">
        <f t="shared" si="1296"/>
        <v>13311.6154500299</v>
      </c>
    </row>
    <row r="1128" ht="15" customHeight="1" spans="1:39">
      <c r="A1128" s="6" t="s">
        <v>2146</v>
      </c>
      <c r="B1128" s="52" t="s">
        <v>628</v>
      </c>
      <c r="C1128" s="52" t="s">
        <v>629</v>
      </c>
      <c r="D1128" s="52" t="s">
        <v>929</v>
      </c>
      <c r="E1128" s="10" t="s">
        <v>630</v>
      </c>
      <c r="F1128" s="52" t="s">
        <v>451</v>
      </c>
      <c r="G1128" s="52" t="s">
        <v>181</v>
      </c>
      <c r="H1128" s="52" t="s">
        <v>1343</v>
      </c>
      <c r="I1128" s="52" t="s">
        <v>451</v>
      </c>
      <c r="J1128" s="52" t="s">
        <v>181</v>
      </c>
      <c r="K1128" s="52" t="s">
        <v>931</v>
      </c>
      <c r="L1128" s="53" t="s">
        <v>279</v>
      </c>
      <c r="M1128" s="13">
        <v>888</v>
      </c>
      <c r="N1128" s="14">
        <f t="shared" si="1293"/>
        <v>2.43287671232877</v>
      </c>
      <c r="O1128" s="15">
        <v>2350</v>
      </c>
      <c r="P1128" s="15">
        <f t="shared" si="1262"/>
        <v>2086800</v>
      </c>
      <c r="Q1128" s="16">
        <f>IFERROR(VLOOKUP(G1128,SCENARIOS!$A$13:$E$18,3,0),0.025)</f>
        <v>0.035</v>
      </c>
      <c r="R1128" s="52">
        <f>IFERROR(VLOOKUP(L1128,INPUTS!$A$107:$B$120,2,0),0.0082)</f>
        <v>0.0039</v>
      </c>
      <c r="S1128" s="52">
        <f t="shared" si="1263"/>
        <v>9.165</v>
      </c>
      <c r="T1128" s="15">
        <f t="shared" si="1264"/>
        <v>8138.52</v>
      </c>
      <c r="U1128" s="15">
        <f>T1128/INPUTS!$B$7*1000</f>
        <v>10173150</v>
      </c>
      <c r="V1128" s="15">
        <f>T1128*INPUTS!$B$6</f>
        <v>25717.7232</v>
      </c>
      <c r="W1128" s="54" t="s">
        <v>521</v>
      </c>
      <c r="X1128" s="54" t="s">
        <v>396</v>
      </c>
      <c r="Y1128" s="67">
        <f>IFERROR(VLOOKUP(E1128,INPUTS!$A$44:$B$103,2,0),0)</f>
        <v>0</v>
      </c>
      <c r="Z1128" s="15">
        <f t="shared" si="1289"/>
        <v>0</v>
      </c>
      <c r="AA1128" s="20">
        <f>IFERROR(VLOOKUP(E1128,INPUTS!$A$44:$C$103,3,0),SCENARIOS!$J$24)</f>
        <v>0.01</v>
      </c>
      <c r="AB1128" s="15">
        <f t="shared" ref="AB1128:AF1128" si="1331">$T1128*AA1128*(1+$Q1128)^AB$2</f>
        <v>96.660087522332</v>
      </c>
      <c r="AC1128" s="20">
        <f>IFERROR(VLOOKUP($E1128,INPUTS!$A$44:$G$103,4,0),SCENARIOS!$K$24)</f>
        <v>0.05</v>
      </c>
      <c r="AD1128" s="15">
        <f t="shared" si="1331"/>
        <v>574.00931126451</v>
      </c>
      <c r="AE1128" s="20">
        <f>IFERROR(VLOOKUP($E1128,INPUTS!$A$44:$G$103,5,0),SCENARIOS!$L$24)</f>
        <v>0.1</v>
      </c>
      <c r="AF1128" s="15">
        <f t="shared" si="1331"/>
        <v>1363.48599660531</v>
      </c>
      <c r="AG1128" s="20">
        <f>IFERROR(VLOOKUP($E1128,INPUTS!$A$44:$G$103,6,0),SCENARIOS!$M$24)</f>
        <v>0.2</v>
      </c>
      <c r="AH1128" s="15">
        <f t="shared" si="1291"/>
        <v>3238.78729221881</v>
      </c>
      <c r="AI1128" s="20">
        <f>IFERROR(VLOOKUP($E1128,INPUTS!$A$44:$G$103,7,0),SCENARIOS!$N$24)</f>
        <v>0.25</v>
      </c>
      <c r="AJ1128" s="15">
        <f t="shared" si="1292"/>
        <v>4808.32914233925</v>
      </c>
      <c r="AL1128" t="str">
        <f t="shared" si="1295"/>
        <v>N</v>
      </c>
      <c r="AM1128" s="21">
        <f t="shared" si="1296"/>
        <v>19233.316569357</v>
      </c>
    </row>
    <row r="1129" ht="15" customHeight="1" spans="1:39">
      <c r="A1129" s="24" t="s">
        <v>2148</v>
      </c>
      <c r="B1129" s="52" t="s">
        <v>628</v>
      </c>
      <c r="C1129" s="52" t="s">
        <v>629</v>
      </c>
      <c r="D1129" s="52" t="s">
        <v>929</v>
      </c>
      <c r="E1129" s="10" t="s">
        <v>630</v>
      </c>
      <c r="F1129" s="52" t="s">
        <v>451</v>
      </c>
      <c r="G1129" s="52" t="s">
        <v>181</v>
      </c>
      <c r="H1129" s="52" t="s">
        <v>2155</v>
      </c>
      <c r="I1129" s="52" t="s">
        <v>451</v>
      </c>
      <c r="J1129" s="52" t="s">
        <v>181</v>
      </c>
      <c r="K1129" s="52" t="s">
        <v>931</v>
      </c>
      <c r="L1129" s="53" t="s">
        <v>279</v>
      </c>
      <c r="M1129" s="13">
        <v>555</v>
      </c>
      <c r="N1129" s="14">
        <f t="shared" si="1293"/>
        <v>1.52054794520548</v>
      </c>
      <c r="O1129" s="15">
        <v>2500</v>
      </c>
      <c r="P1129" s="15">
        <f t="shared" si="1262"/>
        <v>1387500</v>
      </c>
      <c r="Q1129" s="16">
        <f>IFERROR(VLOOKUP(G1129,SCENARIOS!$A$13:$E$18,3,0),0.025)</f>
        <v>0.035</v>
      </c>
      <c r="R1129" s="52">
        <f>IFERROR(VLOOKUP(L1129,INPUTS!$A$107:$B$120,2,0),0.0082)</f>
        <v>0.0039</v>
      </c>
      <c r="S1129" s="52">
        <f t="shared" si="1263"/>
        <v>9.75</v>
      </c>
      <c r="T1129" s="15">
        <f t="shared" si="1264"/>
        <v>5411.25</v>
      </c>
      <c r="U1129" s="15">
        <f>T1129/INPUTS!$B$7*1000</f>
        <v>6764062.5</v>
      </c>
      <c r="V1129" s="15">
        <f>T1129*INPUTS!$B$6</f>
        <v>17099.55</v>
      </c>
      <c r="W1129" s="54" t="s">
        <v>521</v>
      </c>
      <c r="X1129" s="54" t="s">
        <v>396</v>
      </c>
      <c r="Y1129" s="67">
        <f>IFERROR(VLOOKUP(E1129,INPUTS!$A$44:$B$103,2,0),0)</f>
        <v>0</v>
      </c>
      <c r="Z1129" s="15">
        <f t="shared" si="1289"/>
        <v>0</v>
      </c>
      <c r="AA1129" s="20">
        <f>IFERROR(VLOOKUP(E1129,INPUTS!$A$44:$C$103,3,0),SCENARIOS!$J$24)</f>
        <v>0.01</v>
      </c>
      <c r="AB1129" s="15">
        <f t="shared" ref="AB1129:AF1129" si="1332">$T1129*AA1129*(1+$Q1129)^AB$2</f>
        <v>64.2686752143165</v>
      </c>
      <c r="AC1129" s="20">
        <f>IFERROR(VLOOKUP($E1129,INPUTS!$A$44:$G$103,4,0),SCENARIOS!$K$24)</f>
        <v>0.05</v>
      </c>
      <c r="AD1129" s="15">
        <f t="shared" si="1332"/>
        <v>381.655127170552</v>
      </c>
      <c r="AE1129" s="20">
        <f>IFERROR(VLOOKUP($E1129,INPUTS!$A$44:$G$103,5,0),SCENARIOS!$L$24)</f>
        <v>0.1</v>
      </c>
      <c r="AF1129" s="15">
        <f t="shared" si="1332"/>
        <v>906.573136040762</v>
      </c>
      <c r="AG1129" s="20">
        <f>IFERROR(VLOOKUP($E1129,INPUTS!$A$44:$G$103,6,0),SCENARIOS!$M$24)</f>
        <v>0.2</v>
      </c>
      <c r="AH1129" s="15">
        <f t="shared" si="1291"/>
        <v>2153.44899748591</v>
      </c>
      <c r="AI1129" s="20">
        <f>IFERROR(VLOOKUP($E1129,INPUTS!$A$44:$G$103,7,0),SCENARIOS!$N$24)</f>
        <v>0.25</v>
      </c>
      <c r="AJ1129" s="15">
        <f t="shared" si="1292"/>
        <v>3197.02735527875</v>
      </c>
      <c r="AL1129" t="str">
        <f t="shared" si="1295"/>
        <v>N</v>
      </c>
      <c r="AM1129" s="21">
        <f t="shared" si="1296"/>
        <v>12788.109421115</v>
      </c>
    </row>
    <row r="1130" ht="15" customHeight="1" spans="1:39">
      <c r="A1130" s="6" t="s">
        <v>2150</v>
      </c>
      <c r="B1130" s="52" t="s">
        <v>628</v>
      </c>
      <c r="C1130" s="52" t="s">
        <v>629</v>
      </c>
      <c r="D1130" s="52" t="s">
        <v>929</v>
      </c>
      <c r="E1130" s="10" t="s">
        <v>630</v>
      </c>
      <c r="F1130" s="52" t="s">
        <v>451</v>
      </c>
      <c r="G1130" s="52" t="s">
        <v>181</v>
      </c>
      <c r="H1130" s="52" t="s">
        <v>2172</v>
      </c>
      <c r="I1130" s="52" t="s">
        <v>451</v>
      </c>
      <c r="J1130" s="52" t="s">
        <v>181</v>
      </c>
      <c r="K1130" s="52" t="s">
        <v>931</v>
      </c>
      <c r="L1130" s="53" t="s">
        <v>279</v>
      </c>
      <c r="M1130" s="13">
        <v>666</v>
      </c>
      <c r="N1130" s="14">
        <f t="shared" si="1293"/>
        <v>1.82465753424658</v>
      </c>
      <c r="O1130" s="15">
        <v>2040</v>
      </c>
      <c r="P1130" s="15">
        <f t="shared" si="1262"/>
        <v>1358640</v>
      </c>
      <c r="Q1130" s="16">
        <f>IFERROR(VLOOKUP(G1130,SCENARIOS!$A$13:$E$18,3,0),0.025)</f>
        <v>0.035</v>
      </c>
      <c r="R1130" s="52">
        <f>IFERROR(VLOOKUP(L1130,INPUTS!$A$107:$B$120,2,0),0.0082)</f>
        <v>0.0039</v>
      </c>
      <c r="S1130" s="52">
        <f t="shared" si="1263"/>
        <v>7.956</v>
      </c>
      <c r="T1130" s="15">
        <f t="shared" si="1264"/>
        <v>5298.696</v>
      </c>
      <c r="U1130" s="15">
        <f>T1130/INPUTS!$B$7*1000</f>
        <v>6623370</v>
      </c>
      <c r="V1130" s="15">
        <f>T1130*INPUTS!$B$6</f>
        <v>16743.87936</v>
      </c>
      <c r="W1130" s="54" t="s">
        <v>521</v>
      </c>
      <c r="X1130" s="54" t="s">
        <v>396</v>
      </c>
      <c r="Y1130" s="67">
        <f>IFERROR(VLOOKUP(E1130,INPUTS!$A$44:$B$103,2,0),0)</f>
        <v>0</v>
      </c>
      <c r="Z1130" s="15">
        <f t="shared" si="1289"/>
        <v>0</v>
      </c>
      <c r="AA1130" s="20">
        <f>IFERROR(VLOOKUP(E1130,INPUTS!$A$44:$C$103,3,0),SCENARIOS!$J$24)</f>
        <v>0.01</v>
      </c>
      <c r="AB1130" s="15">
        <f t="shared" ref="AB1130:AF1130" si="1333">$T1130*AA1130*(1+$Q1130)^AB$2</f>
        <v>62.9318867698587</v>
      </c>
      <c r="AC1130" s="20">
        <f>IFERROR(VLOOKUP($E1130,INPUTS!$A$44:$G$103,4,0),SCENARIOS!$K$24)</f>
        <v>0.05</v>
      </c>
      <c r="AD1130" s="15">
        <f t="shared" si="1333"/>
        <v>373.716700525405</v>
      </c>
      <c r="AE1130" s="20">
        <f>IFERROR(VLOOKUP($E1130,INPUTS!$A$44:$G$103,5,0),SCENARIOS!$L$24)</f>
        <v>0.1</v>
      </c>
      <c r="AF1130" s="15">
        <f t="shared" si="1333"/>
        <v>887.716414811114</v>
      </c>
      <c r="AG1130" s="20">
        <f>IFERROR(VLOOKUP($E1130,INPUTS!$A$44:$G$103,6,0),SCENARIOS!$M$24)</f>
        <v>0.2</v>
      </c>
      <c r="AH1130" s="15">
        <f t="shared" si="1291"/>
        <v>2108.6572583382</v>
      </c>
      <c r="AI1130" s="20">
        <f>IFERROR(VLOOKUP($E1130,INPUTS!$A$44:$G$103,7,0),SCENARIOS!$N$24)</f>
        <v>0.25</v>
      </c>
      <c r="AJ1130" s="15">
        <f t="shared" si="1292"/>
        <v>3130.52918628896</v>
      </c>
      <c r="AL1130" t="str">
        <f t="shared" si="1295"/>
        <v>N</v>
      </c>
      <c r="AM1130" s="21">
        <f t="shared" si="1296"/>
        <v>12522.1167451558</v>
      </c>
    </row>
    <row r="1131" ht="15" customHeight="1" spans="1:39">
      <c r="A1131" s="24" t="s">
        <v>2152</v>
      </c>
      <c r="B1131" s="52" t="s">
        <v>628</v>
      </c>
      <c r="C1131" s="52" t="s">
        <v>629</v>
      </c>
      <c r="D1131" s="52" t="s">
        <v>929</v>
      </c>
      <c r="E1131" s="10" t="s">
        <v>630</v>
      </c>
      <c r="F1131" s="52" t="s">
        <v>451</v>
      </c>
      <c r="G1131" s="52" t="s">
        <v>181</v>
      </c>
      <c r="H1131" s="52" t="s">
        <v>213</v>
      </c>
      <c r="I1131" s="52" t="s">
        <v>606</v>
      </c>
      <c r="J1131" s="52" t="s">
        <v>165</v>
      </c>
      <c r="K1131" s="52" t="s">
        <v>931</v>
      </c>
      <c r="L1131" s="53" t="s">
        <v>291</v>
      </c>
      <c r="M1131" s="13">
        <v>222</v>
      </c>
      <c r="N1131" s="14">
        <f t="shared" si="1293"/>
        <v>0.608219178082192</v>
      </c>
      <c r="O1131" s="15">
        <v>9570</v>
      </c>
      <c r="P1131" s="15">
        <f t="shared" si="1262"/>
        <v>2124540</v>
      </c>
      <c r="Q1131" s="16">
        <f>IFERROR(VLOOKUP(G1131,SCENARIOS!$A$13:$E$18,3,0),0.025)</f>
        <v>0.035</v>
      </c>
      <c r="R1131" s="52">
        <f>IFERROR(VLOOKUP(L1131,INPUTS!$A$107:$B$120,2,0),0.0082)</f>
        <v>0.0079</v>
      </c>
      <c r="S1131" s="52">
        <f t="shared" si="1263"/>
        <v>75.603</v>
      </c>
      <c r="T1131" s="15">
        <f t="shared" si="1264"/>
        <v>16783.866</v>
      </c>
      <c r="U1131" s="15">
        <f>T1131/INPUTS!$B$7*1000</f>
        <v>20979832.5</v>
      </c>
      <c r="V1131" s="15">
        <f>T1131*INPUTS!$B$6</f>
        <v>53037.01656</v>
      </c>
      <c r="W1131" s="54" t="s">
        <v>521</v>
      </c>
      <c r="X1131" s="54" t="s">
        <v>396</v>
      </c>
      <c r="Y1131" s="67">
        <f>IFERROR(VLOOKUP(E1131,INPUTS!$A$44:$B$103,2,0),0)</f>
        <v>0</v>
      </c>
      <c r="Z1131" s="15">
        <f t="shared" si="1289"/>
        <v>0</v>
      </c>
      <c r="AA1131" s="20">
        <f>IFERROR(VLOOKUP(E1131,INPUTS!$A$44:$C$103,3,0),SCENARIOS!$J$24)</f>
        <v>0.01</v>
      </c>
      <c r="AB1131" s="15">
        <f t="shared" ref="AB1131:AF1131" si="1334">$T1131*AA1131*(1+$Q1131)^AB$2</f>
        <v>199.339678040122</v>
      </c>
      <c r="AC1131" s="20">
        <f>IFERROR(VLOOKUP($E1131,INPUTS!$A$44:$G$103,4,0),SCENARIOS!$K$24)</f>
        <v>0.05</v>
      </c>
      <c r="AD1131" s="15">
        <f t="shared" si="1334"/>
        <v>1183.76502890155</v>
      </c>
      <c r="AE1131" s="20">
        <f>IFERROR(VLOOKUP($E1131,INPUTS!$A$44:$G$103,5,0),SCENARIOS!$L$24)</f>
        <v>0.1</v>
      </c>
      <c r="AF1131" s="15">
        <f t="shared" si="1334"/>
        <v>2811.88302786009</v>
      </c>
      <c r="AG1131" s="20">
        <f>IFERROR(VLOOKUP($E1131,INPUTS!$A$44:$G$103,6,0),SCENARIOS!$M$24)</f>
        <v>0.2</v>
      </c>
      <c r="AH1131" s="15">
        <f t="shared" si="1291"/>
        <v>6679.2699305406</v>
      </c>
      <c r="AI1131" s="20">
        <f>IFERROR(VLOOKUP($E1131,INPUTS!$A$44:$G$103,7,0),SCENARIOS!$N$24)</f>
        <v>0.25</v>
      </c>
      <c r="AJ1131" s="15">
        <f t="shared" si="1292"/>
        <v>9916.09678527753</v>
      </c>
      <c r="AL1131" t="str">
        <f t="shared" si="1295"/>
        <v>N</v>
      </c>
      <c r="AM1131" s="21">
        <f t="shared" si="1296"/>
        <v>39664.3871411101</v>
      </c>
    </row>
    <row r="1132" ht="15" customHeight="1" spans="1:39">
      <c r="A1132" s="6" t="s">
        <v>2153</v>
      </c>
      <c r="B1132" s="52" t="s">
        <v>628</v>
      </c>
      <c r="C1132" s="52" t="s">
        <v>629</v>
      </c>
      <c r="D1132" s="52" t="s">
        <v>929</v>
      </c>
      <c r="E1132" s="10" t="s">
        <v>630</v>
      </c>
      <c r="F1132" s="52" t="s">
        <v>451</v>
      </c>
      <c r="G1132" s="52" t="s">
        <v>181</v>
      </c>
      <c r="H1132" s="52" t="s">
        <v>2175</v>
      </c>
      <c r="I1132" s="52" t="s">
        <v>606</v>
      </c>
      <c r="J1132" s="52" t="s">
        <v>165</v>
      </c>
      <c r="K1132" s="52" t="s">
        <v>931</v>
      </c>
      <c r="L1132" s="53" t="s">
        <v>291</v>
      </c>
      <c r="M1132" s="13">
        <v>111</v>
      </c>
      <c r="N1132" s="14">
        <f t="shared" si="1293"/>
        <v>0.304109589041096</v>
      </c>
      <c r="O1132" s="15">
        <v>9650</v>
      </c>
      <c r="P1132" s="15">
        <f t="shared" ref="P1132:P1195" si="1335">M1132*O1132</f>
        <v>1071150</v>
      </c>
      <c r="Q1132" s="16">
        <f>IFERROR(VLOOKUP(G1132,SCENARIOS!$A$13:$E$18,3,0),0.025)</f>
        <v>0.035</v>
      </c>
      <c r="R1132" s="52">
        <f>IFERROR(VLOOKUP(L1132,INPUTS!$A$107:$B$120,2,0),0.0082)</f>
        <v>0.0079</v>
      </c>
      <c r="S1132" s="52">
        <f t="shared" ref="S1132:S1195" si="1336">O1132*R1132</f>
        <v>76.235</v>
      </c>
      <c r="T1132" s="15">
        <f t="shared" ref="T1132:T1195" si="1337">M1132*S1132</f>
        <v>8462.085</v>
      </c>
      <c r="U1132" s="15">
        <f>T1132/INPUTS!$B$7*1000</f>
        <v>10577606.25</v>
      </c>
      <c r="V1132" s="15">
        <f>T1132*INPUTS!$B$6</f>
        <v>26740.1886</v>
      </c>
      <c r="W1132" s="54" t="s">
        <v>521</v>
      </c>
      <c r="X1132" s="54" t="s">
        <v>396</v>
      </c>
      <c r="Y1132" s="67">
        <f>IFERROR(VLOOKUP(E1132,INPUTS!$A$44:$B$103,2,0),0)</f>
        <v>0</v>
      </c>
      <c r="Z1132" s="15">
        <f t="shared" si="1289"/>
        <v>0</v>
      </c>
      <c r="AA1132" s="20">
        <f>IFERROR(VLOOKUP(E1132,INPUTS!$A$44:$C$103,3,0),SCENARIOS!$J$24)</f>
        <v>0.01</v>
      </c>
      <c r="AB1132" s="15">
        <f t="shared" ref="AB1132:AF1132" si="1338">$T1132*AA1132*(1+$Q1132)^AB$2</f>
        <v>100.503024717198</v>
      </c>
      <c r="AC1132" s="20">
        <f>IFERROR(VLOOKUP($E1132,INPUTS!$A$44:$G$103,4,0),SCENARIOS!$K$24)</f>
        <v>0.05</v>
      </c>
      <c r="AD1132" s="15">
        <f t="shared" si="1338"/>
        <v>596.830330663529</v>
      </c>
      <c r="AE1132" s="20">
        <f>IFERROR(VLOOKUP($E1132,INPUTS!$A$44:$G$103,5,0),SCENARIOS!$L$24)</f>
        <v>0.1</v>
      </c>
      <c r="AF1132" s="15">
        <f t="shared" si="1338"/>
        <v>1417.69442104754</v>
      </c>
      <c r="AG1132" s="20">
        <f>IFERROR(VLOOKUP($E1132,INPUTS!$A$44:$G$103,6,0),SCENARIOS!$M$24)</f>
        <v>0.2</v>
      </c>
      <c r="AH1132" s="15">
        <f t="shared" si="1291"/>
        <v>3367.55249894027</v>
      </c>
      <c r="AI1132" s="20">
        <f>IFERROR(VLOOKUP($E1132,INPUTS!$A$44:$G$103,7,0),SCENARIOS!$N$24)</f>
        <v>0.25</v>
      </c>
      <c r="AJ1132" s="15">
        <f t="shared" si="1292"/>
        <v>4999.49498317284</v>
      </c>
      <c r="AL1132" t="str">
        <f t="shared" si="1295"/>
        <v>N</v>
      </c>
      <c r="AM1132" s="21">
        <f t="shared" si="1296"/>
        <v>19997.9799326914</v>
      </c>
    </row>
    <row r="1133" ht="15" customHeight="1" spans="1:39">
      <c r="A1133" s="24" t="s">
        <v>2154</v>
      </c>
      <c r="B1133" s="52" t="s">
        <v>697</v>
      </c>
      <c r="C1133" s="52" t="s">
        <v>698</v>
      </c>
      <c r="D1133" s="52" t="s">
        <v>929</v>
      </c>
      <c r="E1133" s="10" t="s">
        <v>515</v>
      </c>
      <c r="F1133" s="52" t="s">
        <v>514</v>
      </c>
      <c r="G1133" s="52" t="s">
        <v>181</v>
      </c>
      <c r="H1133" s="52" t="s">
        <v>251</v>
      </c>
      <c r="I1133" s="52" t="s">
        <v>930</v>
      </c>
      <c r="J1133" s="52" t="s">
        <v>169</v>
      </c>
      <c r="K1133" s="52" t="s">
        <v>931</v>
      </c>
      <c r="L1133" s="53" t="s">
        <v>291</v>
      </c>
      <c r="M1133" s="13">
        <v>4603</v>
      </c>
      <c r="N1133" s="14">
        <f t="shared" si="1293"/>
        <v>12.6109589041096</v>
      </c>
      <c r="O1133" s="15">
        <v>3870</v>
      </c>
      <c r="P1133" s="15">
        <f t="shared" si="1335"/>
        <v>17813610</v>
      </c>
      <c r="Q1133" s="16">
        <f>IFERROR(VLOOKUP(G1133,SCENARIOS!$A$13:$E$18,3,0),0.025)</f>
        <v>0.035</v>
      </c>
      <c r="R1133" s="52">
        <f>IFERROR(VLOOKUP(L1133,INPUTS!$A$107:$B$120,2,0),0.0082)</f>
        <v>0.0079</v>
      </c>
      <c r="S1133" s="52">
        <f t="shared" si="1336"/>
        <v>30.573</v>
      </c>
      <c r="T1133" s="15">
        <f t="shared" si="1337"/>
        <v>140727.519</v>
      </c>
      <c r="U1133" s="15">
        <f>T1133/INPUTS!$B$7*1000</f>
        <v>175909398.75</v>
      </c>
      <c r="V1133" s="15">
        <f>T1133*INPUTS!$B$6</f>
        <v>444698.96004</v>
      </c>
      <c r="W1133" s="54" t="s">
        <v>396</v>
      </c>
      <c r="X1133" s="54" t="s">
        <v>396</v>
      </c>
      <c r="Y1133" s="67">
        <f>IFERROR(VLOOKUP(E1133,INPUTS!$A$44:$B$103,2,0),0)</f>
        <v>0</v>
      </c>
      <c r="Z1133" s="15">
        <f t="shared" si="1289"/>
        <v>0</v>
      </c>
      <c r="AA1133" s="20">
        <f>IFERROR(VLOOKUP(E1133,INPUTS!$A$44:$C$103,3,0),SCENARIOS!$J$24)</f>
        <v>0.01</v>
      </c>
      <c r="AB1133" s="15">
        <f t="shared" ref="AB1133:AF1133" si="1339">$T1133*AA1133*(1+$Q1133)^AB$2</f>
        <v>1671.4014714396</v>
      </c>
      <c r="AC1133" s="20">
        <f>IFERROR(VLOOKUP($E1133,INPUTS!$A$44:$G$103,4,0),SCENARIOS!$K$24)</f>
        <v>0.05</v>
      </c>
      <c r="AD1133" s="15">
        <f t="shared" si="1339"/>
        <v>9925.50319433427</v>
      </c>
      <c r="AE1133" s="20">
        <f>IFERROR(VLOOKUP($E1133,INPUTS!$A$44:$G$103,5,0),SCENARIOS!$L$24)</f>
        <v>0.1</v>
      </c>
      <c r="AF1133" s="15">
        <f t="shared" si="1339"/>
        <v>23576.7684411302</v>
      </c>
      <c r="AG1133" s="20">
        <f>IFERROR(VLOOKUP($E1133,INPUTS!$A$44:$G$103,6,0),SCENARIOS!$M$24)</f>
        <v>0.2</v>
      </c>
      <c r="AH1133" s="15">
        <f t="shared" si="1291"/>
        <v>56003.6100178756</v>
      </c>
      <c r="AI1133" s="20">
        <f>IFERROR(VLOOKUP($E1133,INPUTS!$A$44:$G$103,7,0),SCENARIOS!$N$24)</f>
        <v>0.25</v>
      </c>
      <c r="AJ1133" s="15">
        <f t="shared" si="1292"/>
        <v>83143.4008562737</v>
      </c>
      <c r="AL1133" t="str">
        <f t="shared" si="1295"/>
        <v>Y</v>
      </c>
      <c r="AM1133" s="21">
        <f t="shared" si="1296"/>
        <v>332573.603425095</v>
      </c>
    </row>
    <row r="1134" ht="15" customHeight="1" spans="1:39">
      <c r="A1134" s="6" t="s">
        <v>2156</v>
      </c>
      <c r="B1134" s="52" t="s">
        <v>697</v>
      </c>
      <c r="C1134" s="52" t="s">
        <v>698</v>
      </c>
      <c r="D1134" s="52" t="s">
        <v>929</v>
      </c>
      <c r="E1134" s="10" t="s">
        <v>515</v>
      </c>
      <c r="F1134" s="52" t="s">
        <v>514</v>
      </c>
      <c r="G1134" s="52" t="s">
        <v>181</v>
      </c>
      <c r="H1134" s="52" t="s">
        <v>245</v>
      </c>
      <c r="I1134" s="52" t="s">
        <v>930</v>
      </c>
      <c r="J1134" s="52" t="s">
        <v>169</v>
      </c>
      <c r="K1134" s="52" t="s">
        <v>931</v>
      </c>
      <c r="L1134" s="53" t="s">
        <v>291</v>
      </c>
      <c r="M1134" s="13">
        <v>2762</v>
      </c>
      <c r="N1134" s="14">
        <f t="shared" si="1293"/>
        <v>7.56712328767123</v>
      </c>
      <c r="O1134" s="15">
        <v>4490</v>
      </c>
      <c r="P1134" s="15">
        <f t="shared" si="1335"/>
        <v>12401380</v>
      </c>
      <c r="Q1134" s="16">
        <f>IFERROR(VLOOKUP(G1134,SCENARIOS!$A$13:$E$18,3,0),0.025)</f>
        <v>0.035</v>
      </c>
      <c r="R1134" s="52">
        <f>IFERROR(VLOOKUP(L1134,INPUTS!$A$107:$B$120,2,0),0.0082)</f>
        <v>0.0079</v>
      </c>
      <c r="S1134" s="52">
        <f t="shared" si="1336"/>
        <v>35.471</v>
      </c>
      <c r="T1134" s="15">
        <f t="shared" si="1337"/>
        <v>97970.902</v>
      </c>
      <c r="U1134" s="15">
        <f>T1134/INPUTS!$B$7*1000</f>
        <v>122463627.5</v>
      </c>
      <c r="V1134" s="15">
        <f>T1134*INPUTS!$B$6</f>
        <v>309588.05032</v>
      </c>
      <c r="W1134" s="54" t="s">
        <v>396</v>
      </c>
      <c r="X1134" s="54" t="s">
        <v>396</v>
      </c>
      <c r="Y1134" s="67">
        <f>IFERROR(VLOOKUP(E1134,INPUTS!$A$44:$B$103,2,0),0)</f>
        <v>0</v>
      </c>
      <c r="Z1134" s="15">
        <f t="shared" si="1289"/>
        <v>0</v>
      </c>
      <c r="AA1134" s="20">
        <f>IFERROR(VLOOKUP(E1134,INPUTS!$A$44:$C$103,3,0),SCENARIOS!$J$24)</f>
        <v>0.01</v>
      </c>
      <c r="AB1134" s="15">
        <f t="shared" ref="AB1134:AF1134" si="1340">$T1134*AA1134*(1+$Q1134)^AB$2</f>
        <v>1163.58698657272</v>
      </c>
      <c r="AC1134" s="20">
        <f>IFERROR(VLOOKUP($E1134,INPUTS!$A$44:$G$103,4,0),SCENARIOS!$K$24)</f>
        <v>0.05</v>
      </c>
      <c r="AD1134" s="15">
        <f t="shared" si="1340"/>
        <v>6909.88164690667</v>
      </c>
      <c r="AE1134" s="20">
        <f>IFERROR(VLOOKUP($E1134,INPUTS!$A$44:$G$103,5,0),SCENARIOS!$L$24)</f>
        <v>0.1</v>
      </c>
      <c r="AF1134" s="15">
        <f t="shared" si="1340"/>
        <v>16413.5436113434</v>
      </c>
      <c r="AG1134" s="20">
        <f>IFERROR(VLOOKUP($E1134,INPUTS!$A$44:$G$103,6,0),SCENARIOS!$M$24)</f>
        <v>0.2</v>
      </c>
      <c r="AH1134" s="15">
        <f t="shared" si="1291"/>
        <v>38988.2819486607</v>
      </c>
      <c r="AI1134" s="20">
        <f>IFERROR(VLOOKUP($E1134,INPUTS!$A$44:$G$103,7,0),SCENARIOS!$N$24)</f>
        <v>0.25</v>
      </c>
      <c r="AJ1134" s="15">
        <f t="shared" si="1292"/>
        <v>57882.3106889044</v>
      </c>
      <c r="AL1134" t="str">
        <f t="shared" si="1295"/>
        <v>N</v>
      </c>
      <c r="AM1134" s="21">
        <f t="shared" si="1296"/>
        <v>231529.242755618</v>
      </c>
    </row>
    <row r="1135" ht="15" customHeight="1" spans="1:39">
      <c r="A1135" s="24" t="s">
        <v>2158</v>
      </c>
      <c r="B1135" s="52" t="s">
        <v>697</v>
      </c>
      <c r="C1135" s="52" t="s">
        <v>698</v>
      </c>
      <c r="D1135" s="52" t="s">
        <v>929</v>
      </c>
      <c r="E1135" s="10" t="s">
        <v>515</v>
      </c>
      <c r="F1135" s="52" t="s">
        <v>514</v>
      </c>
      <c r="G1135" s="52" t="s">
        <v>181</v>
      </c>
      <c r="H1135" s="52" t="s">
        <v>248</v>
      </c>
      <c r="I1135" s="52" t="s">
        <v>930</v>
      </c>
      <c r="J1135" s="52" t="s">
        <v>169</v>
      </c>
      <c r="K1135" s="52" t="s">
        <v>931</v>
      </c>
      <c r="L1135" s="53" t="s">
        <v>291</v>
      </c>
      <c r="M1135" s="13">
        <v>1841</v>
      </c>
      <c r="N1135" s="14">
        <f t="shared" si="1293"/>
        <v>5.04383561643836</v>
      </c>
      <c r="O1135" s="15">
        <v>5830</v>
      </c>
      <c r="P1135" s="15">
        <f t="shared" si="1335"/>
        <v>10733030</v>
      </c>
      <c r="Q1135" s="16">
        <f>IFERROR(VLOOKUP(G1135,SCENARIOS!$A$13:$E$18,3,0),0.025)</f>
        <v>0.035</v>
      </c>
      <c r="R1135" s="52">
        <f>IFERROR(VLOOKUP(L1135,INPUTS!$A$107:$B$120,2,0),0.0082)</f>
        <v>0.0079</v>
      </c>
      <c r="S1135" s="52">
        <f t="shared" si="1336"/>
        <v>46.057</v>
      </c>
      <c r="T1135" s="15">
        <f t="shared" si="1337"/>
        <v>84790.937</v>
      </c>
      <c r="U1135" s="15">
        <f>T1135/INPUTS!$B$7*1000</f>
        <v>105988671.25</v>
      </c>
      <c r="V1135" s="15">
        <f>T1135*INPUTS!$B$6</f>
        <v>267939.36092</v>
      </c>
      <c r="W1135" s="54" t="s">
        <v>396</v>
      </c>
      <c r="X1135" s="54" t="s">
        <v>396</v>
      </c>
      <c r="Y1135" s="67">
        <f>IFERROR(VLOOKUP(E1135,INPUTS!$A$44:$B$103,2,0),0)</f>
        <v>0</v>
      </c>
      <c r="Z1135" s="15">
        <f t="shared" si="1289"/>
        <v>0</v>
      </c>
      <c r="AA1135" s="20">
        <f>IFERROR(VLOOKUP(E1135,INPUTS!$A$44:$C$103,3,0),SCENARIOS!$J$24)</f>
        <v>0.01</v>
      </c>
      <c r="AB1135" s="15">
        <f t="shared" ref="AB1135:AF1135" si="1341">$T1135*AA1135*(1+$Q1135)^AB$2</f>
        <v>1007.05034717867</v>
      </c>
      <c r="AC1135" s="20">
        <f>IFERROR(VLOOKUP($E1135,INPUTS!$A$44:$G$103,4,0),SCENARIOS!$K$24)</f>
        <v>0.05</v>
      </c>
      <c r="AD1135" s="15">
        <f t="shared" si="1341"/>
        <v>5980.29953220518</v>
      </c>
      <c r="AE1135" s="20">
        <f>IFERROR(VLOOKUP($E1135,INPUTS!$A$44:$G$103,5,0),SCENARIOS!$L$24)</f>
        <v>0.1</v>
      </c>
      <c r="AF1135" s="15">
        <f t="shared" si="1341"/>
        <v>14205.439716133</v>
      </c>
      <c r="AG1135" s="20">
        <f>IFERROR(VLOOKUP($E1135,INPUTS!$A$44:$G$103,6,0),SCENARIOS!$M$24)</f>
        <v>0.2</v>
      </c>
      <c r="AH1135" s="15">
        <f t="shared" si="1291"/>
        <v>33743.2124330868</v>
      </c>
      <c r="AI1135" s="20">
        <f>IFERROR(VLOOKUP($E1135,INPUTS!$A$44:$G$103,7,0),SCENARIOS!$N$24)</f>
        <v>0.25</v>
      </c>
      <c r="AJ1135" s="15">
        <f t="shared" si="1292"/>
        <v>50095.4391441381</v>
      </c>
      <c r="AL1135" t="str">
        <f t="shared" si="1295"/>
        <v>N</v>
      </c>
      <c r="AM1135" s="21">
        <f t="shared" si="1296"/>
        <v>200381.756576553</v>
      </c>
    </row>
    <row r="1136" ht="15" customHeight="1" spans="1:39">
      <c r="A1136" s="6" t="s">
        <v>2160</v>
      </c>
      <c r="B1136" s="52" t="s">
        <v>697</v>
      </c>
      <c r="C1136" s="52" t="s">
        <v>698</v>
      </c>
      <c r="D1136" s="52" t="s">
        <v>929</v>
      </c>
      <c r="E1136" s="10" t="s">
        <v>515</v>
      </c>
      <c r="F1136" s="52" t="s">
        <v>514</v>
      </c>
      <c r="G1136" s="52" t="s">
        <v>181</v>
      </c>
      <c r="H1136" s="52" t="s">
        <v>224</v>
      </c>
      <c r="I1136" s="52" t="s">
        <v>938</v>
      </c>
      <c r="J1136" s="52" t="s">
        <v>165</v>
      </c>
      <c r="K1136" s="52" t="s">
        <v>931</v>
      </c>
      <c r="L1136" s="53" t="s">
        <v>291</v>
      </c>
      <c r="M1136" s="13">
        <v>921</v>
      </c>
      <c r="N1136" s="14">
        <f t="shared" si="1293"/>
        <v>2.52328767123288</v>
      </c>
      <c r="O1136" s="15">
        <v>8550</v>
      </c>
      <c r="P1136" s="15">
        <f t="shared" si="1335"/>
        <v>7874550</v>
      </c>
      <c r="Q1136" s="16">
        <f>IFERROR(VLOOKUP(G1136,SCENARIOS!$A$13:$E$18,3,0),0.025)</f>
        <v>0.035</v>
      </c>
      <c r="R1136" s="52">
        <f>IFERROR(VLOOKUP(L1136,INPUTS!$A$107:$B$120,2,0),0.0082)</f>
        <v>0.0079</v>
      </c>
      <c r="S1136" s="52">
        <f t="shared" si="1336"/>
        <v>67.545</v>
      </c>
      <c r="T1136" s="15">
        <f t="shared" si="1337"/>
        <v>62208.945</v>
      </c>
      <c r="U1136" s="15">
        <f>T1136/INPUTS!$B$7*1000</f>
        <v>77761181.25</v>
      </c>
      <c r="V1136" s="15">
        <f>T1136*INPUTS!$B$6</f>
        <v>196580.2662</v>
      </c>
      <c r="W1136" s="54" t="s">
        <v>396</v>
      </c>
      <c r="X1136" s="54" t="s">
        <v>396</v>
      </c>
      <c r="Y1136" s="67">
        <f>IFERROR(VLOOKUP(E1136,INPUTS!$A$44:$B$103,2,0),0)</f>
        <v>0</v>
      </c>
      <c r="Z1136" s="15">
        <f t="shared" si="1289"/>
        <v>0</v>
      </c>
      <c r="AA1136" s="20">
        <f>IFERROR(VLOOKUP(E1136,INPUTS!$A$44:$C$103,3,0),SCENARIOS!$J$24)</f>
        <v>0.01</v>
      </c>
      <c r="AB1136" s="15">
        <f t="shared" ref="AB1136:AF1136" si="1342">$T1136*AA1136*(1+$Q1136)^AB$2</f>
        <v>738.847120652396</v>
      </c>
      <c r="AC1136" s="20">
        <f>IFERROR(VLOOKUP($E1136,INPUTS!$A$44:$G$103,4,0),SCENARIOS!$K$24)</f>
        <v>0.05</v>
      </c>
      <c r="AD1136" s="15">
        <f t="shared" si="1342"/>
        <v>4387.59303582737</v>
      </c>
      <c r="AE1136" s="20">
        <f>IFERROR(VLOOKUP($E1136,INPUTS!$A$44:$G$103,5,0),SCENARIOS!$L$24)</f>
        <v>0.1</v>
      </c>
      <c r="AF1136" s="15">
        <f t="shared" si="1342"/>
        <v>10422.1683268075</v>
      </c>
      <c r="AG1136" s="20">
        <f>IFERROR(VLOOKUP($E1136,INPUTS!$A$44:$G$103,6,0),SCENARIOS!$M$24)</f>
        <v>0.2</v>
      </c>
      <c r="AH1136" s="15">
        <f t="shared" si="1291"/>
        <v>24756.5331937918</v>
      </c>
      <c r="AI1136" s="20">
        <f>IFERROR(VLOOKUP($E1136,INPUTS!$A$44:$G$103,7,0),SCENARIOS!$N$24)</f>
        <v>0.25</v>
      </c>
      <c r="AJ1136" s="15">
        <f t="shared" si="1292"/>
        <v>36753.7443119485</v>
      </c>
      <c r="AL1136" t="str">
        <f t="shared" si="1295"/>
        <v>Y</v>
      </c>
      <c r="AM1136" s="21">
        <f t="shared" si="1296"/>
        <v>147014.977247794</v>
      </c>
    </row>
    <row r="1137" ht="15" customHeight="1" spans="1:39">
      <c r="A1137" s="24" t="s">
        <v>2161</v>
      </c>
      <c r="B1137" s="52" t="s">
        <v>697</v>
      </c>
      <c r="C1137" s="52" t="s">
        <v>698</v>
      </c>
      <c r="D1137" s="52" t="s">
        <v>929</v>
      </c>
      <c r="E1137" s="10" t="s">
        <v>515</v>
      </c>
      <c r="F1137" s="52" t="s">
        <v>514</v>
      </c>
      <c r="G1137" s="52" t="s">
        <v>181</v>
      </c>
      <c r="H1137" s="52" t="s">
        <v>1248</v>
      </c>
      <c r="I1137" s="52" t="s">
        <v>1249</v>
      </c>
      <c r="J1137" s="52" t="s">
        <v>181</v>
      </c>
      <c r="K1137" s="52" t="s">
        <v>931</v>
      </c>
      <c r="L1137" s="53" t="s">
        <v>279</v>
      </c>
      <c r="M1137" s="13">
        <v>5523</v>
      </c>
      <c r="N1137" s="14">
        <f t="shared" si="1293"/>
        <v>15.1315068493151</v>
      </c>
      <c r="O1137" s="15">
        <v>1870</v>
      </c>
      <c r="P1137" s="15">
        <f t="shared" si="1335"/>
        <v>10328010</v>
      </c>
      <c r="Q1137" s="16">
        <f>IFERROR(VLOOKUP(G1137,SCENARIOS!$A$13:$E$18,3,0),0.025)</f>
        <v>0.035</v>
      </c>
      <c r="R1137" s="52">
        <f>IFERROR(VLOOKUP(L1137,INPUTS!$A$107:$B$120,2,0),0.0082)</f>
        <v>0.0039</v>
      </c>
      <c r="S1137" s="52">
        <f t="shared" si="1336"/>
        <v>7.293</v>
      </c>
      <c r="T1137" s="15">
        <f t="shared" si="1337"/>
        <v>40279.239</v>
      </c>
      <c r="U1137" s="15">
        <f>T1137/INPUTS!$B$7*1000</f>
        <v>50349048.75</v>
      </c>
      <c r="V1137" s="15">
        <f>T1137*INPUTS!$B$6</f>
        <v>127282.39524</v>
      </c>
      <c r="W1137" s="54" t="s">
        <v>396</v>
      </c>
      <c r="X1137" s="54" t="s">
        <v>396</v>
      </c>
      <c r="Y1137" s="67">
        <f>IFERROR(VLOOKUP(E1137,INPUTS!$A$44:$B$103,2,0),0)</f>
        <v>0</v>
      </c>
      <c r="Z1137" s="15">
        <f t="shared" si="1289"/>
        <v>0</v>
      </c>
      <c r="AA1137" s="20">
        <f>IFERROR(VLOOKUP(E1137,INPUTS!$A$44:$C$103,3,0),SCENARIOS!$J$24)</f>
        <v>0.01</v>
      </c>
      <c r="AB1137" s="15">
        <f t="shared" ref="AB1137:AF1137" si="1343">$T1137*AA1137*(1+$Q1137)^AB$2</f>
        <v>478.391005621775</v>
      </c>
      <c r="AC1137" s="20">
        <f>IFERROR(VLOOKUP($E1137,INPUTS!$A$44:$G$103,4,0),SCENARIOS!$K$24)</f>
        <v>0.05</v>
      </c>
      <c r="AD1137" s="15">
        <f t="shared" si="1343"/>
        <v>2840.8922306081</v>
      </c>
      <c r="AE1137" s="20">
        <f>IFERROR(VLOOKUP($E1137,INPUTS!$A$44:$G$103,5,0),SCENARIOS!$L$24)</f>
        <v>0.1</v>
      </c>
      <c r="AF1137" s="15">
        <f t="shared" si="1343"/>
        <v>6748.17759622368</v>
      </c>
      <c r="AG1137" s="20">
        <f>IFERROR(VLOOKUP($E1137,INPUTS!$A$44:$G$103,6,0),SCENARIOS!$M$24)</f>
        <v>0.2</v>
      </c>
      <c r="AH1137" s="15">
        <f t="shared" si="1291"/>
        <v>16029.4362382158</v>
      </c>
      <c r="AI1137" s="20">
        <f>IFERROR(VLOOKUP($E1137,INPUTS!$A$44:$G$103,7,0),SCENARIOS!$N$24)</f>
        <v>0.25</v>
      </c>
      <c r="AJ1137" s="15">
        <f t="shared" si="1292"/>
        <v>23797.4273842108</v>
      </c>
      <c r="AL1137" t="str">
        <f t="shared" si="1295"/>
        <v>Y</v>
      </c>
      <c r="AM1137" s="21">
        <f t="shared" si="1296"/>
        <v>95189.7095368433</v>
      </c>
    </row>
    <row r="1138" ht="15" customHeight="1" spans="1:39">
      <c r="A1138" s="6" t="s">
        <v>2162</v>
      </c>
      <c r="B1138" s="52" t="s">
        <v>697</v>
      </c>
      <c r="C1138" s="52" t="s">
        <v>698</v>
      </c>
      <c r="D1138" s="52" t="s">
        <v>929</v>
      </c>
      <c r="E1138" s="10" t="s">
        <v>515</v>
      </c>
      <c r="F1138" s="52" t="s">
        <v>514</v>
      </c>
      <c r="G1138" s="52" t="s">
        <v>181</v>
      </c>
      <c r="H1138" s="52" t="s">
        <v>627</v>
      </c>
      <c r="I1138" s="52" t="s">
        <v>626</v>
      </c>
      <c r="J1138" s="56" t="s">
        <v>181</v>
      </c>
      <c r="K1138" s="52" t="s">
        <v>931</v>
      </c>
      <c r="L1138" s="53" t="s">
        <v>279</v>
      </c>
      <c r="M1138" s="13">
        <v>7365</v>
      </c>
      <c r="N1138" s="14">
        <f t="shared" si="1293"/>
        <v>20.1780821917808</v>
      </c>
      <c r="O1138" s="15">
        <v>1450</v>
      </c>
      <c r="P1138" s="15">
        <f t="shared" si="1335"/>
        <v>10679250</v>
      </c>
      <c r="Q1138" s="16">
        <f>IFERROR(VLOOKUP(G1138,SCENARIOS!$A$13:$E$18,3,0),0.025)</f>
        <v>0.035</v>
      </c>
      <c r="R1138" s="52">
        <f>IFERROR(VLOOKUP(L1138,INPUTS!$A$107:$B$120,2,0),0.0082)</f>
        <v>0.0039</v>
      </c>
      <c r="S1138" s="52">
        <f t="shared" si="1336"/>
        <v>5.655</v>
      </c>
      <c r="T1138" s="15">
        <f t="shared" si="1337"/>
        <v>41649.075</v>
      </c>
      <c r="U1138" s="15">
        <f>T1138/INPUTS!$B$7*1000</f>
        <v>52061343.75</v>
      </c>
      <c r="V1138" s="15">
        <f>T1138*INPUTS!$B$6</f>
        <v>131611.077</v>
      </c>
      <c r="W1138" s="54" t="s">
        <v>396</v>
      </c>
      <c r="X1138" s="54" t="s">
        <v>396</v>
      </c>
      <c r="Y1138" s="67">
        <f>IFERROR(VLOOKUP(E1138,INPUTS!$A$44:$B$103,2,0),0)</f>
        <v>0</v>
      </c>
      <c r="Z1138" s="15">
        <f t="shared" si="1289"/>
        <v>0</v>
      </c>
      <c r="AA1138" s="20">
        <f>IFERROR(VLOOKUP(E1138,INPUTS!$A$44:$C$103,3,0),SCENARIOS!$J$24)</f>
        <v>0.01</v>
      </c>
      <c r="AB1138" s="15">
        <f t="shared" ref="AB1138:AF1138" si="1344">$T1138*AA1138*(1+$Q1138)^AB$2</f>
        <v>494.660360203596</v>
      </c>
      <c r="AC1138" s="20">
        <f>IFERROR(VLOOKUP($E1138,INPUTS!$A$44:$G$103,4,0),SCENARIOS!$K$24)</f>
        <v>0.05</v>
      </c>
      <c r="AD1138" s="15">
        <f t="shared" si="1344"/>
        <v>2937.50667880081</v>
      </c>
      <c r="AE1138" s="20">
        <f>IFERROR(VLOOKUP($E1138,INPUTS!$A$44:$G$103,5,0),SCENARIOS!$L$24)</f>
        <v>0.1</v>
      </c>
      <c r="AF1138" s="15">
        <f t="shared" si="1344"/>
        <v>6977.6729103159</v>
      </c>
      <c r="AG1138" s="20">
        <f>IFERROR(VLOOKUP($E1138,INPUTS!$A$44:$G$103,6,0),SCENARIOS!$M$24)</f>
        <v>0.2</v>
      </c>
      <c r="AH1138" s="15">
        <f t="shared" si="1291"/>
        <v>16574.5731217307</v>
      </c>
      <c r="AI1138" s="20">
        <f>IFERROR(VLOOKUP($E1138,INPUTS!$A$44:$G$103,7,0),SCENARIOS!$N$24)</f>
        <v>0.25</v>
      </c>
      <c r="AJ1138" s="15">
        <f t="shared" si="1292"/>
        <v>24606.7418982779</v>
      </c>
      <c r="AL1138" t="str">
        <f t="shared" si="1295"/>
        <v>Y</v>
      </c>
      <c r="AM1138" s="21">
        <f t="shared" si="1296"/>
        <v>98426.9675931118</v>
      </c>
    </row>
    <row r="1139" ht="15" customHeight="1" spans="1:39">
      <c r="A1139" s="24" t="s">
        <v>2163</v>
      </c>
      <c r="B1139" s="52" t="s">
        <v>697</v>
      </c>
      <c r="C1139" s="52" t="s">
        <v>698</v>
      </c>
      <c r="D1139" s="52" t="s">
        <v>929</v>
      </c>
      <c r="E1139" s="10" t="s">
        <v>515</v>
      </c>
      <c r="F1139" s="52" t="s">
        <v>514</v>
      </c>
      <c r="G1139" s="52" t="s">
        <v>181</v>
      </c>
      <c r="H1139" s="52" t="s">
        <v>1158</v>
      </c>
      <c r="I1139" s="52" t="s">
        <v>622</v>
      </c>
      <c r="J1139" s="56" t="s">
        <v>181</v>
      </c>
      <c r="K1139" s="52" t="s">
        <v>931</v>
      </c>
      <c r="L1139" s="53" t="s">
        <v>279</v>
      </c>
      <c r="M1139" s="13">
        <v>3682</v>
      </c>
      <c r="N1139" s="14">
        <f t="shared" si="1293"/>
        <v>10.0876712328767</v>
      </c>
      <c r="O1139" s="15">
        <v>3010</v>
      </c>
      <c r="P1139" s="15">
        <f t="shared" si="1335"/>
        <v>11082820</v>
      </c>
      <c r="Q1139" s="16">
        <f>IFERROR(VLOOKUP(G1139,SCENARIOS!$A$13:$E$18,3,0),0.025)</f>
        <v>0.035</v>
      </c>
      <c r="R1139" s="52">
        <f>IFERROR(VLOOKUP(L1139,INPUTS!$A$107:$B$120,2,0),0.0082)</f>
        <v>0.0039</v>
      </c>
      <c r="S1139" s="52">
        <f t="shared" si="1336"/>
        <v>11.739</v>
      </c>
      <c r="T1139" s="15">
        <f t="shared" si="1337"/>
        <v>43222.998</v>
      </c>
      <c r="U1139" s="15">
        <f>T1139/INPUTS!$B$7*1000</f>
        <v>54028747.5</v>
      </c>
      <c r="V1139" s="15">
        <f>T1139*INPUTS!$B$6</f>
        <v>136584.67368</v>
      </c>
      <c r="W1139" s="54" t="s">
        <v>396</v>
      </c>
      <c r="X1139" s="54" t="s">
        <v>396</v>
      </c>
      <c r="Y1139" s="67">
        <f>IFERROR(VLOOKUP(E1139,INPUTS!$A$44:$B$103,2,0),0)</f>
        <v>0</v>
      </c>
      <c r="Z1139" s="15">
        <f t="shared" si="1289"/>
        <v>0</v>
      </c>
      <c r="AA1139" s="20">
        <f>IFERROR(VLOOKUP(E1139,INPUTS!$A$44:$C$103,3,0),SCENARIOS!$J$24)</f>
        <v>0.01</v>
      </c>
      <c r="AB1139" s="15">
        <f t="shared" ref="AB1139:AF1139" si="1345">$T1139*AA1139*(1+$Q1139)^AB$2</f>
        <v>513.353628136023</v>
      </c>
      <c r="AC1139" s="20">
        <f>IFERROR(VLOOKUP($E1139,INPUTS!$A$44:$G$103,4,0),SCENARIOS!$K$24)</f>
        <v>0.05</v>
      </c>
      <c r="AD1139" s="15">
        <f t="shared" si="1345"/>
        <v>3048.51537045646</v>
      </c>
      <c r="AE1139" s="20">
        <f>IFERROR(VLOOKUP($E1139,INPUTS!$A$44:$G$103,5,0),SCENARIOS!$L$24)</f>
        <v>0.1</v>
      </c>
      <c r="AF1139" s="15">
        <f t="shared" si="1345"/>
        <v>7241.35991609029</v>
      </c>
      <c r="AG1139" s="20">
        <f>IFERROR(VLOOKUP($E1139,INPUTS!$A$44:$G$103,6,0),SCENARIOS!$M$24)</f>
        <v>0.2</v>
      </c>
      <c r="AH1139" s="15">
        <f t="shared" si="1291"/>
        <v>17200.9280132013</v>
      </c>
      <c r="AI1139" s="20">
        <f>IFERROR(VLOOKUP($E1139,INPUTS!$A$44:$G$103,7,0),SCENARIOS!$N$24)</f>
        <v>0.25</v>
      </c>
      <c r="AJ1139" s="15">
        <f t="shared" si="1292"/>
        <v>25536.6333071211</v>
      </c>
      <c r="AL1139" t="str">
        <f t="shared" si="1295"/>
        <v>N</v>
      </c>
      <c r="AM1139" s="21">
        <f t="shared" si="1296"/>
        <v>102146.533228484</v>
      </c>
    </row>
    <row r="1140" ht="15" customHeight="1" spans="1:39">
      <c r="A1140" s="6" t="s">
        <v>2164</v>
      </c>
      <c r="B1140" s="52" t="s">
        <v>624</v>
      </c>
      <c r="C1140" s="52" t="s">
        <v>625</v>
      </c>
      <c r="D1140" s="52" t="s">
        <v>929</v>
      </c>
      <c r="E1140" s="10" t="s">
        <v>627</v>
      </c>
      <c r="F1140" s="52" t="s">
        <v>626</v>
      </c>
      <c r="G1140" s="52" t="s">
        <v>181</v>
      </c>
      <c r="H1140" s="52" t="s">
        <v>251</v>
      </c>
      <c r="I1140" s="52" t="s">
        <v>930</v>
      </c>
      <c r="J1140" s="52" t="s">
        <v>169</v>
      </c>
      <c r="K1140" s="52" t="s">
        <v>931</v>
      </c>
      <c r="L1140" s="53" t="s">
        <v>286</v>
      </c>
      <c r="M1140" s="13">
        <v>11832</v>
      </c>
      <c r="N1140" s="14">
        <f t="shared" si="1293"/>
        <v>32.4164383561644</v>
      </c>
      <c r="O1140" s="15">
        <v>2140</v>
      </c>
      <c r="P1140" s="15">
        <f t="shared" si="1335"/>
        <v>25320480</v>
      </c>
      <c r="Q1140" s="16">
        <f>IFERROR(VLOOKUP(G1140,SCENARIOS!$A$13:$E$18,3,0),0.025)</f>
        <v>0.035</v>
      </c>
      <c r="R1140" s="52">
        <f>IFERROR(VLOOKUP(L1140,INPUTS!$A$107:$B$120,2,0),0.0082)</f>
        <v>0.0039</v>
      </c>
      <c r="S1140" s="52">
        <f t="shared" si="1336"/>
        <v>8.346</v>
      </c>
      <c r="T1140" s="15">
        <f t="shared" si="1337"/>
        <v>98749.872</v>
      </c>
      <c r="U1140" s="15">
        <f>T1140/INPUTS!$B$7*1000</f>
        <v>123437340</v>
      </c>
      <c r="V1140" s="15">
        <f>T1140*INPUTS!$B$6</f>
        <v>312049.59552</v>
      </c>
      <c r="W1140" s="54" t="s">
        <v>396</v>
      </c>
      <c r="X1140" s="54" t="s">
        <v>396</v>
      </c>
      <c r="Y1140" s="67">
        <f>IFERROR(VLOOKUP(E1140,INPUTS!$A$44:$B$103,2,0),0)</f>
        <v>0</v>
      </c>
      <c r="Z1140" s="15">
        <f t="shared" si="1289"/>
        <v>0</v>
      </c>
      <c r="AA1140" s="20">
        <f>IFERROR(VLOOKUP(E1140,INPUTS!$A$44:$C$103,3,0),SCENARIOS!$J$24)</f>
        <v>0.01</v>
      </c>
      <c r="AB1140" s="15">
        <f t="shared" ref="AB1140:AF1140" si="1346">$T1140*AA1140*(1+$Q1140)^AB$2</f>
        <v>1172.83870658782</v>
      </c>
      <c r="AC1140" s="20">
        <f>IFERROR(VLOOKUP($E1140,INPUTS!$A$44:$G$103,4,0),SCENARIOS!$K$24)</f>
        <v>0.05</v>
      </c>
      <c r="AD1140" s="15">
        <f t="shared" si="1346"/>
        <v>6964.82235273472</v>
      </c>
      <c r="AE1140" s="20">
        <f>IFERROR(VLOOKUP($E1140,INPUTS!$A$44:$G$103,5,0),SCENARIOS!$L$24)</f>
        <v>0.1</v>
      </c>
      <c r="AF1140" s="15">
        <f t="shared" si="1346"/>
        <v>16544.0482592125</v>
      </c>
      <c r="AG1140" s="20">
        <f>IFERROR(VLOOKUP($E1140,INPUTS!$A$44:$G$103,6,0),SCENARIOS!$M$24)</f>
        <v>0.2</v>
      </c>
      <c r="AH1140" s="15">
        <f t="shared" si="1291"/>
        <v>39298.2791148555</v>
      </c>
      <c r="AI1140" s="20">
        <f>IFERROR(VLOOKUP($E1140,INPUTS!$A$44:$G$103,7,0),SCENARIOS!$N$24)</f>
        <v>0.25</v>
      </c>
      <c r="AJ1140" s="15">
        <f t="shared" si="1292"/>
        <v>58342.5349252531</v>
      </c>
      <c r="AL1140" t="str">
        <f t="shared" si="1295"/>
        <v>Y</v>
      </c>
      <c r="AM1140" s="21">
        <f t="shared" si="1296"/>
        <v>233370.139701012</v>
      </c>
    </row>
    <row r="1141" ht="15" customHeight="1" spans="1:39">
      <c r="A1141" s="24" t="s">
        <v>2166</v>
      </c>
      <c r="B1141" s="52" t="s">
        <v>624</v>
      </c>
      <c r="C1141" s="52" t="s">
        <v>625</v>
      </c>
      <c r="D1141" s="52" t="s">
        <v>929</v>
      </c>
      <c r="E1141" s="10" t="s">
        <v>627</v>
      </c>
      <c r="F1141" s="52" t="s">
        <v>626</v>
      </c>
      <c r="G1141" s="52" t="s">
        <v>181</v>
      </c>
      <c r="H1141" s="52" t="s">
        <v>245</v>
      </c>
      <c r="I1141" s="52" t="s">
        <v>930</v>
      </c>
      <c r="J1141" s="52" t="s">
        <v>169</v>
      </c>
      <c r="K1141" s="52" t="s">
        <v>931</v>
      </c>
      <c r="L1141" s="53" t="s">
        <v>286</v>
      </c>
      <c r="M1141" s="13">
        <v>7395</v>
      </c>
      <c r="N1141" s="14">
        <f t="shared" si="1293"/>
        <v>20.2602739726027</v>
      </c>
      <c r="O1141" s="15">
        <v>3420</v>
      </c>
      <c r="P1141" s="15">
        <f t="shared" si="1335"/>
        <v>25290900</v>
      </c>
      <c r="Q1141" s="16">
        <f>IFERROR(VLOOKUP(G1141,SCENARIOS!$A$13:$E$18,3,0),0.025)</f>
        <v>0.035</v>
      </c>
      <c r="R1141" s="52">
        <f>IFERROR(VLOOKUP(L1141,INPUTS!$A$107:$B$120,2,0),0.0082)</f>
        <v>0.0039</v>
      </c>
      <c r="S1141" s="52">
        <f t="shared" si="1336"/>
        <v>13.338</v>
      </c>
      <c r="T1141" s="15">
        <f t="shared" si="1337"/>
        <v>98634.51</v>
      </c>
      <c r="U1141" s="15">
        <f>T1141/INPUTS!$B$7*1000</f>
        <v>123293137.5</v>
      </c>
      <c r="V1141" s="15">
        <f>T1141*INPUTS!$B$6</f>
        <v>311685.0516</v>
      </c>
      <c r="W1141" s="54" t="s">
        <v>396</v>
      </c>
      <c r="X1141" s="54" t="s">
        <v>396</v>
      </c>
      <c r="Y1141" s="67">
        <f>IFERROR(VLOOKUP(E1141,INPUTS!$A$44:$B$103,2,0),0)</f>
        <v>0</v>
      </c>
      <c r="Z1141" s="15">
        <f t="shared" si="1289"/>
        <v>0</v>
      </c>
      <c r="AA1141" s="20">
        <f>IFERROR(VLOOKUP(E1141,INPUTS!$A$44:$C$103,3,0),SCENARIOS!$J$24)</f>
        <v>0.01</v>
      </c>
      <c r="AB1141" s="15">
        <f t="shared" ref="AB1141:AF1141" si="1347">$T1141*AA1141*(1+$Q1141)^AB$2</f>
        <v>1171.4685679119</v>
      </c>
      <c r="AC1141" s="20">
        <f>IFERROR(VLOOKUP($E1141,INPUTS!$A$44:$G$103,4,0),SCENARIOS!$K$24)</f>
        <v>0.05</v>
      </c>
      <c r="AD1141" s="15">
        <f t="shared" si="1347"/>
        <v>6956.68587802358</v>
      </c>
      <c r="AE1141" s="20">
        <f>IFERROR(VLOOKUP($E1141,INPUTS!$A$44:$G$103,5,0),SCENARIOS!$L$24)</f>
        <v>0.1</v>
      </c>
      <c r="AF1141" s="15">
        <f t="shared" si="1347"/>
        <v>16524.7211000312</v>
      </c>
      <c r="AG1141" s="20">
        <f>IFERROR(VLOOKUP($E1141,INPUTS!$A$44:$G$103,6,0),SCENARIOS!$M$24)</f>
        <v>0.2</v>
      </c>
      <c r="AH1141" s="15">
        <f t="shared" si="1291"/>
        <v>39252.3699102821</v>
      </c>
      <c r="AI1141" s="20">
        <f>IFERROR(VLOOKUP($E1141,INPUTS!$A$44:$G$103,7,0),SCENARIOS!$N$24)</f>
        <v>0.25</v>
      </c>
      <c r="AJ1141" s="15">
        <f t="shared" si="1292"/>
        <v>58274.3777582843</v>
      </c>
      <c r="AL1141" t="str">
        <f t="shared" si="1295"/>
        <v>N</v>
      </c>
      <c r="AM1141" s="21">
        <f t="shared" si="1296"/>
        <v>233097.511033137</v>
      </c>
    </row>
    <row r="1142" ht="15" customHeight="1" spans="1:39">
      <c r="A1142" s="6" t="s">
        <v>2167</v>
      </c>
      <c r="B1142" s="52" t="s">
        <v>624</v>
      </c>
      <c r="C1142" s="52" t="s">
        <v>625</v>
      </c>
      <c r="D1142" s="52" t="s">
        <v>929</v>
      </c>
      <c r="E1142" s="10" t="s">
        <v>627</v>
      </c>
      <c r="F1142" s="52" t="s">
        <v>626</v>
      </c>
      <c r="G1142" s="52" t="s">
        <v>181</v>
      </c>
      <c r="H1142" s="52" t="s">
        <v>248</v>
      </c>
      <c r="I1142" s="52" t="s">
        <v>930</v>
      </c>
      <c r="J1142" s="52" t="s">
        <v>169</v>
      </c>
      <c r="K1142" s="52" t="s">
        <v>931</v>
      </c>
      <c r="L1142" s="53" t="s">
        <v>286</v>
      </c>
      <c r="M1142" s="13">
        <v>4437</v>
      </c>
      <c r="N1142" s="14">
        <f t="shared" si="1293"/>
        <v>12.1561643835616</v>
      </c>
      <c r="O1142" s="15">
        <v>4200</v>
      </c>
      <c r="P1142" s="15">
        <f t="shared" si="1335"/>
        <v>18635400</v>
      </c>
      <c r="Q1142" s="16">
        <f>IFERROR(VLOOKUP(G1142,SCENARIOS!$A$13:$E$18,3,0),0.025)</f>
        <v>0.035</v>
      </c>
      <c r="R1142" s="52">
        <f>IFERROR(VLOOKUP(L1142,INPUTS!$A$107:$B$120,2,0),0.0082)</f>
        <v>0.0039</v>
      </c>
      <c r="S1142" s="52">
        <f t="shared" si="1336"/>
        <v>16.38</v>
      </c>
      <c r="T1142" s="15">
        <f t="shared" si="1337"/>
        <v>72678.06</v>
      </c>
      <c r="U1142" s="15">
        <f>T1142/INPUTS!$B$7*1000</f>
        <v>90847575</v>
      </c>
      <c r="V1142" s="15">
        <f>T1142*INPUTS!$B$6</f>
        <v>229662.6696</v>
      </c>
      <c r="W1142" s="54" t="s">
        <v>396</v>
      </c>
      <c r="X1142" s="54" t="s">
        <v>396</v>
      </c>
      <c r="Y1142" s="67">
        <f>IFERROR(VLOOKUP(E1142,INPUTS!$A$44:$B$103,2,0),0)</f>
        <v>0</v>
      </c>
      <c r="Z1142" s="15">
        <f t="shared" si="1289"/>
        <v>0</v>
      </c>
      <c r="AA1142" s="20">
        <f>IFERROR(VLOOKUP(E1142,INPUTS!$A$44:$C$103,3,0),SCENARIOS!$J$24)</f>
        <v>0.01</v>
      </c>
      <c r="AB1142" s="15">
        <f t="shared" ref="AB1142:AF1142" si="1348">$T1142*AA1142*(1+$Q1142)^AB$2</f>
        <v>863.187365829819</v>
      </c>
      <c r="AC1142" s="20">
        <f>IFERROR(VLOOKUP($E1142,INPUTS!$A$44:$G$103,4,0),SCENARIOS!$K$24)</f>
        <v>0.05</v>
      </c>
      <c r="AD1142" s="15">
        <f t="shared" si="1348"/>
        <v>5125.97906801737</v>
      </c>
      <c r="AE1142" s="20">
        <f>IFERROR(VLOOKUP($E1142,INPUTS!$A$44:$G$103,5,0),SCENARIOS!$L$24)</f>
        <v>0.1</v>
      </c>
      <c r="AF1142" s="15">
        <f t="shared" si="1348"/>
        <v>12176.1102842335</v>
      </c>
      <c r="AG1142" s="20">
        <f>IFERROR(VLOOKUP($E1142,INPUTS!$A$44:$G$103,6,0),SCENARIOS!$M$24)</f>
        <v>0.2</v>
      </c>
      <c r="AH1142" s="15">
        <f t="shared" si="1291"/>
        <v>28922.7988812605</v>
      </c>
      <c r="AI1142" s="20">
        <f>IFERROR(VLOOKUP($E1142,INPUTS!$A$44:$G$103,7,0),SCENARIOS!$N$24)</f>
        <v>0.25</v>
      </c>
      <c r="AJ1142" s="15">
        <f t="shared" si="1292"/>
        <v>42939.0151903147</v>
      </c>
      <c r="AL1142" t="str">
        <f t="shared" si="1295"/>
        <v>N</v>
      </c>
      <c r="AM1142" s="21">
        <f t="shared" si="1296"/>
        <v>171756.060761259</v>
      </c>
    </row>
    <row r="1143" ht="15" customHeight="1" spans="1:39">
      <c r="A1143" s="24" t="s">
        <v>2168</v>
      </c>
      <c r="B1143" s="52" t="s">
        <v>624</v>
      </c>
      <c r="C1143" s="52" t="s">
        <v>625</v>
      </c>
      <c r="D1143" s="52" t="s">
        <v>929</v>
      </c>
      <c r="E1143" s="10" t="s">
        <v>627</v>
      </c>
      <c r="F1143" s="52" t="s">
        <v>626</v>
      </c>
      <c r="G1143" s="52" t="s">
        <v>181</v>
      </c>
      <c r="H1143" s="52" t="s">
        <v>515</v>
      </c>
      <c r="I1143" s="52" t="s">
        <v>514</v>
      </c>
      <c r="J1143" s="52" t="s">
        <v>181</v>
      </c>
      <c r="K1143" s="52" t="s">
        <v>931</v>
      </c>
      <c r="L1143" s="53" t="s">
        <v>286</v>
      </c>
      <c r="M1143" s="13">
        <v>8874</v>
      </c>
      <c r="N1143" s="14">
        <f t="shared" si="1293"/>
        <v>24.3123287671233</v>
      </c>
      <c r="O1143" s="15">
        <v>1450</v>
      </c>
      <c r="P1143" s="15">
        <f t="shared" si="1335"/>
        <v>12867300</v>
      </c>
      <c r="Q1143" s="16">
        <f>IFERROR(VLOOKUP(G1143,SCENARIOS!$A$13:$E$18,3,0),0.025)</f>
        <v>0.035</v>
      </c>
      <c r="R1143" s="52">
        <f>IFERROR(VLOOKUP(L1143,INPUTS!$A$107:$B$120,2,0),0.0082)</f>
        <v>0.0039</v>
      </c>
      <c r="S1143" s="52">
        <f t="shared" si="1336"/>
        <v>5.655</v>
      </c>
      <c r="T1143" s="15">
        <f t="shared" si="1337"/>
        <v>50182.47</v>
      </c>
      <c r="U1143" s="15">
        <f>T1143/INPUTS!$B$7*1000</f>
        <v>62728087.5</v>
      </c>
      <c r="V1143" s="15">
        <f>T1143*INPUTS!$B$6</f>
        <v>158576.6052</v>
      </c>
      <c r="W1143" s="54" t="s">
        <v>396</v>
      </c>
      <c r="X1143" s="54" t="s">
        <v>396</v>
      </c>
      <c r="Y1143" s="67">
        <f>IFERROR(VLOOKUP(E1143,INPUTS!$A$44:$B$103,2,0),0)</f>
        <v>0</v>
      </c>
      <c r="Z1143" s="15">
        <f t="shared" si="1289"/>
        <v>0</v>
      </c>
      <c r="AA1143" s="20">
        <f>IFERROR(VLOOKUP(E1143,INPUTS!$A$44:$C$103,3,0),SCENARIOS!$J$24)</f>
        <v>0.01</v>
      </c>
      <c r="AB1143" s="15">
        <f t="shared" ref="AB1143:AF1143" si="1349">$T1143*AA1143*(1+$Q1143)^AB$2</f>
        <v>596.010324025351</v>
      </c>
      <c r="AC1143" s="20">
        <f>IFERROR(VLOOKUP($E1143,INPUTS!$A$44:$G$103,4,0),SCENARIOS!$K$24)</f>
        <v>0.05</v>
      </c>
      <c r="AD1143" s="15">
        <f t="shared" si="1349"/>
        <v>3539.36649934533</v>
      </c>
      <c r="AE1143" s="20">
        <f>IFERROR(VLOOKUP($E1143,INPUTS!$A$44:$G$103,5,0),SCENARIOS!$L$24)</f>
        <v>0.1</v>
      </c>
      <c r="AF1143" s="15">
        <f t="shared" si="1349"/>
        <v>8407.31424387553</v>
      </c>
      <c r="AG1143" s="20">
        <f>IFERROR(VLOOKUP($E1143,INPUTS!$A$44:$G$103,6,0),SCENARIOS!$M$24)</f>
        <v>0.2</v>
      </c>
      <c r="AH1143" s="15">
        <f t="shared" si="1291"/>
        <v>19970.5039894417</v>
      </c>
      <c r="AI1143" s="20">
        <f>IFERROR(VLOOKUP($E1143,INPUTS!$A$44:$G$103,7,0),SCENARIOS!$N$24)</f>
        <v>0.25</v>
      </c>
      <c r="AJ1143" s="15">
        <f t="shared" si="1292"/>
        <v>29648.3676314078</v>
      </c>
      <c r="AL1143" t="str">
        <f t="shared" si="1295"/>
        <v>Y</v>
      </c>
      <c r="AM1143" s="21">
        <f t="shared" si="1296"/>
        <v>118593.470525631</v>
      </c>
    </row>
    <row r="1144" ht="15" customHeight="1" spans="1:39">
      <c r="A1144" s="6" t="s">
        <v>2169</v>
      </c>
      <c r="B1144" s="52" t="s">
        <v>624</v>
      </c>
      <c r="C1144" s="52" t="s">
        <v>625</v>
      </c>
      <c r="D1144" s="52" t="s">
        <v>929</v>
      </c>
      <c r="E1144" s="10" t="s">
        <v>627</v>
      </c>
      <c r="F1144" s="52" t="s">
        <v>626</v>
      </c>
      <c r="G1144" s="52" t="s">
        <v>181</v>
      </c>
      <c r="H1144" s="52" t="s">
        <v>1248</v>
      </c>
      <c r="I1144" s="52" t="s">
        <v>1249</v>
      </c>
      <c r="J1144" s="52" t="s">
        <v>181</v>
      </c>
      <c r="K1144" s="52" t="s">
        <v>931</v>
      </c>
      <c r="L1144" s="53" t="s">
        <v>286</v>
      </c>
      <c r="M1144" s="13">
        <v>5916</v>
      </c>
      <c r="N1144" s="14">
        <f t="shared" si="1293"/>
        <v>16.2082191780822</v>
      </c>
      <c r="O1144" s="15">
        <v>2960</v>
      </c>
      <c r="P1144" s="15">
        <f t="shared" si="1335"/>
        <v>17511360</v>
      </c>
      <c r="Q1144" s="16">
        <f>IFERROR(VLOOKUP(G1144,SCENARIOS!$A$13:$E$18,3,0),0.025)</f>
        <v>0.035</v>
      </c>
      <c r="R1144" s="52">
        <f>IFERROR(VLOOKUP(L1144,INPUTS!$A$107:$B$120,2,0),0.0082)</f>
        <v>0.0039</v>
      </c>
      <c r="S1144" s="52">
        <f t="shared" si="1336"/>
        <v>11.544</v>
      </c>
      <c r="T1144" s="15">
        <f t="shared" si="1337"/>
        <v>68294.304</v>
      </c>
      <c r="U1144" s="15">
        <f>T1144/INPUTS!$B$7*1000</f>
        <v>85367880</v>
      </c>
      <c r="V1144" s="15">
        <f>T1144*INPUTS!$B$6</f>
        <v>215810.00064</v>
      </c>
      <c r="W1144" s="54" t="s">
        <v>396</v>
      </c>
      <c r="X1144" s="54" t="s">
        <v>396</v>
      </c>
      <c r="Y1144" s="67">
        <f>IFERROR(VLOOKUP(E1144,INPUTS!$A$44:$B$103,2,0),0)</f>
        <v>0</v>
      </c>
      <c r="Z1144" s="15">
        <f t="shared" si="1289"/>
        <v>0</v>
      </c>
      <c r="AA1144" s="20">
        <f>IFERROR(VLOOKUP(E1144,INPUTS!$A$44:$C$103,3,0),SCENARIOS!$J$24)</f>
        <v>0.01</v>
      </c>
      <c r="AB1144" s="15">
        <f t="shared" ref="AB1144:AF1144" si="1350">$T1144*AA1144*(1+$Q1144)^AB$2</f>
        <v>811.122096144846</v>
      </c>
      <c r="AC1144" s="20">
        <f>IFERROR(VLOOKUP($E1144,INPUTS!$A$44:$G$103,4,0),SCENARIOS!$K$24)</f>
        <v>0.05</v>
      </c>
      <c r="AD1144" s="15">
        <f t="shared" si="1350"/>
        <v>4816.7930289941</v>
      </c>
      <c r="AE1144" s="20">
        <f>IFERROR(VLOOKUP($E1144,INPUTS!$A$44:$G$103,5,0),SCENARIOS!$L$24)</f>
        <v>0.1</v>
      </c>
      <c r="AF1144" s="15">
        <f t="shared" si="1350"/>
        <v>11441.6782353432</v>
      </c>
      <c r="AG1144" s="20">
        <f>IFERROR(VLOOKUP($E1144,INPUTS!$A$44:$G$103,6,0),SCENARIOS!$M$24)</f>
        <v>0.2</v>
      </c>
      <c r="AH1144" s="15">
        <f t="shared" si="1291"/>
        <v>27178.2491074701</v>
      </c>
      <c r="AI1144" s="20">
        <f>IFERROR(VLOOKUP($E1144,INPUTS!$A$44:$G$103,7,0),SCENARIOS!$N$24)</f>
        <v>0.25</v>
      </c>
      <c r="AJ1144" s="15">
        <f t="shared" si="1292"/>
        <v>40349.0428455021</v>
      </c>
      <c r="AL1144" t="str">
        <f t="shared" si="1295"/>
        <v>N</v>
      </c>
      <c r="AM1144" s="21">
        <f t="shared" si="1296"/>
        <v>161396.171382008</v>
      </c>
    </row>
    <row r="1145" ht="15" customHeight="1" spans="1:39">
      <c r="A1145" s="24" t="s">
        <v>2170</v>
      </c>
      <c r="B1145" s="52" t="s">
        <v>624</v>
      </c>
      <c r="C1145" s="52" t="s">
        <v>625</v>
      </c>
      <c r="D1145" s="52" t="s">
        <v>929</v>
      </c>
      <c r="E1145" s="10" t="s">
        <v>627</v>
      </c>
      <c r="F1145" s="52" t="s">
        <v>626</v>
      </c>
      <c r="G1145" s="52" t="s">
        <v>181</v>
      </c>
      <c r="H1145" s="52" t="s">
        <v>702</v>
      </c>
      <c r="I1145" s="52" t="s">
        <v>701</v>
      </c>
      <c r="J1145" s="52" t="s">
        <v>181</v>
      </c>
      <c r="K1145" s="52" t="s">
        <v>931</v>
      </c>
      <c r="L1145" s="53" t="s">
        <v>286</v>
      </c>
      <c r="M1145" s="13">
        <v>2958</v>
      </c>
      <c r="N1145" s="14">
        <f t="shared" si="1293"/>
        <v>8.1041095890411</v>
      </c>
      <c r="O1145" s="15">
        <v>5570</v>
      </c>
      <c r="P1145" s="15">
        <f t="shared" si="1335"/>
        <v>16476060</v>
      </c>
      <c r="Q1145" s="16">
        <f>IFERROR(VLOOKUP(G1145,SCENARIOS!$A$13:$E$18,3,0),0.025)</f>
        <v>0.035</v>
      </c>
      <c r="R1145" s="52">
        <f>IFERROR(VLOOKUP(L1145,INPUTS!$A$107:$B$120,2,0),0.0082)</f>
        <v>0.0039</v>
      </c>
      <c r="S1145" s="52">
        <f t="shared" si="1336"/>
        <v>21.723</v>
      </c>
      <c r="T1145" s="15">
        <f t="shared" si="1337"/>
        <v>64256.634</v>
      </c>
      <c r="U1145" s="15">
        <f>T1145/INPUTS!$B$7*1000</f>
        <v>80320792.5</v>
      </c>
      <c r="V1145" s="15">
        <f>T1145*INPUTS!$B$6</f>
        <v>203050.96344</v>
      </c>
      <c r="W1145" s="54" t="s">
        <v>396</v>
      </c>
      <c r="X1145" s="54" t="s">
        <v>396</v>
      </c>
      <c r="Y1145" s="67">
        <f>IFERROR(VLOOKUP(E1145,INPUTS!$A$44:$B$103,2,0),0)</f>
        <v>0</v>
      </c>
      <c r="Z1145" s="15">
        <f t="shared" si="1289"/>
        <v>0</v>
      </c>
      <c r="AA1145" s="20">
        <f>IFERROR(VLOOKUP(E1145,INPUTS!$A$44:$C$103,3,0),SCENARIOS!$J$24)</f>
        <v>0.01</v>
      </c>
      <c r="AB1145" s="15">
        <f t="shared" ref="AB1145:AF1145" si="1351">$T1145*AA1145*(1+$Q1145)^AB$2</f>
        <v>763.167242487633</v>
      </c>
      <c r="AC1145" s="20">
        <f>IFERROR(VLOOKUP($E1145,INPUTS!$A$44:$G$103,4,0),SCENARIOS!$K$24)</f>
        <v>0.05</v>
      </c>
      <c r="AD1145" s="15">
        <f t="shared" si="1351"/>
        <v>4532.01641410425</v>
      </c>
      <c r="AE1145" s="20">
        <f>IFERROR(VLOOKUP($E1145,INPUTS!$A$44:$G$103,5,0),SCENARIOS!$L$24)</f>
        <v>0.1</v>
      </c>
      <c r="AF1145" s="15">
        <f t="shared" si="1351"/>
        <v>10765.2276639969</v>
      </c>
      <c r="AG1145" s="20">
        <f>IFERROR(VLOOKUP($E1145,INPUTS!$A$44:$G$103,6,0),SCENARIOS!$M$24)</f>
        <v>0.2</v>
      </c>
      <c r="AH1145" s="15">
        <f t="shared" si="1291"/>
        <v>25571.4269474001</v>
      </c>
      <c r="AI1145" s="20">
        <f>IFERROR(VLOOKUP($E1145,INPUTS!$A$44:$G$103,7,0),SCENARIOS!$N$24)</f>
        <v>0.25</v>
      </c>
      <c r="AJ1145" s="15">
        <f t="shared" si="1292"/>
        <v>37963.5420015957</v>
      </c>
      <c r="AL1145" t="str">
        <f t="shared" si="1295"/>
        <v>N</v>
      </c>
      <c r="AM1145" s="21">
        <f t="shared" si="1296"/>
        <v>151854.168006383</v>
      </c>
    </row>
    <row r="1146" ht="15" customHeight="1" spans="1:39">
      <c r="A1146" s="6" t="s">
        <v>2171</v>
      </c>
      <c r="B1146" s="52" t="s">
        <v>624</v>
      </c>
      <c r="C1146" s="52" t="s">
        <v>625</v>
      </c>
      <c r="D1146" s="52" t="s">
        <v>929</v>
      </c>
      <c r="E1146" s="10" t="s">
        <v>627</v>
      </c>
      <c r="F1146" s="52" t="s">
        <v>626</v>
      </c>
      <c r="G1146" s="52" t="s">
        <v>181</v>
      </c>
      <c r="H1146" s="52" t="s">
        <v>205</v>
      </c>
      <c r="I1146" s="52" t="s">
        <v>408</v>
      </c>
      <c r="J1146" s="52" t="s">
        <v>165</v>
      </c>
      <c r="K1146" s="52" t="s">
        <v>931</v>
      </c>
      <c r="L1146" s="53" t="s">
        <v>291</v>
      </c>
      <c r="M1146" s="13">
        <v>1479</v>
      </c>
      <c r="N1146" s="14">
        <f t="shared" si="1293"/>
        <v>4.05205479452055</v>
      </c>
      <c r="O1146" s="15">
        <v>9260</v>
      </c>
      <c r="P1146" s="15">
        <f t="shared" si="1335"/>
        <v>13695540</v>
      </c>
      <c r="Q1146" s="16">
        <f>IFERROR(VLOOKUP(G1146,SCENARIOS!$A$13:$E$18,3,0),0.025)</f>
        <v>0.035</v>
      </c>
      <c r="R1146" s="52">
        <f>IFERROR(VLOOKUP(L1146,INPUTS!$A$107:$B$120,2,0),0.0082)</f>
        <v>0.0079</v>
      </c>
      <c r="S1146" s="52">
        <f t="shared" si="1336"/>
        <v>73.154</v>
      </c>
      <c r="T1146" s="15">
        <f t="shared" si="1337"/>
        <v>108194.766</v>
      </c>
      <c r="U1146" s="15">
        <f>T1146/INPUTS!$B$7*1000</f>
        <v>135243457.5</v>
      </c>
      <c r="V1146" s="15">
        <f>T1146*INPUTS!$B$6</f>
        <v>341895.46056</v>
      </c>
      <c r="W1146" s="54" t="s">
        <v>396</v>
      </c>
      <c r="X1146" s="54" t="s">
        <v>396</v>
      </c>
      <c r="Y1146" s="67">
        <f>IFERROR(VLOOKUP(E1146,INPUTS!$A$44:$B$103,2,0),0)</f>
        <v>0</v>
      </c>
      <c r="Z1146" s="15">
        <f t="shared" si="1289"/>
        <v>0</v>
      </c>
      <c r="AA1146" s="20">
        <f>IFERROR(VLOOKUP(E1146,INPUTS!$A$44:$C$103,3,0),SCENARIOS!$J$24)</f>
        <v>0.01</v>
      </c>
      <c r="AB1146" s="15">
        <f t="shared" ref="AB1146:AF1146" si="1352">$T1146*AA1146*(1+$Q1146)^AB$2</f>
        <v>1285.01441920868</v>
      </c>
      <c r="AC1146" s="20">
        <f>IFERROR(VLOOKUP($E1146,INPUTS!$A$44:$G$103,4,0),SCENARIOS!$K$24)</f>
        <v>0.05</v>
      </c>
      <c r="AD1146" s="15">
        <f t="shared" si="1352"/>
        <v>7630.97014126461</v>
      </c>
      <c r="AE1146" s="20">
        <f>IFERROR(VLOOKUP($E1146,INPUTS!$A$44:$G$103,5,0),SCENARIOS!$L$24)</f>
        <v>0.1</v>
      </c>
      <c r="AF1146" s="15">
        <f t="shared" si="1352"/>
        <v>18126.3974711604</v>
      </c>
      <c r="AG1146" s="20">
        <f>IFERROR(VLOOKUP($E1146,INPUTS!$A$44:$G$103,6,0),SCENARIOS!$M$24)</f>
        <v>0.2</v>
      </c>
      <c r="AH1146" s="15">
        <f t="shared" si="1291"/>
        <v>43056.9480944186</v>
      </c>
      <c r="AI1146" s="20">
        <f>IFERROR(VLOOKUP($E1146,INPUTS!$A$44:$G$103,7,0),SCENARIOS!$N$24)</f>
        <v>0.25</v>
      </c>
      <c r="AJ1146" s="15">
        <f t="shared" si="1292"/>
        <v>63922.6845183615</v>
      </c>
      <c r="AL1146" t="str">
        <f t="shared" si="1295"/>
        <v>N</v>
      </c>
      <c r="AM1146" s="21">
        <f t="shared" si="1296"/>
        <v>255690.738073446</v>
      </c>
    </row>
    <row r="1147" ht="15" customHeight="1" spans="1:39">
      <c r="A1147" s="24" t="s">
        <v>2173</v>
      </c>
      <c r="B1147" s="52" t="s">
        <v>453</v>
      </c>
      <c r="C1147" s="52" t="s">
        <v>454</v>
      </c>
      <c r="D1147" s="52" t="s">
        <v>929</v>
      </c>
      <c r="E1147" s="10" t="s">
        <v>456</v>
      </c>
      <c r="F1147" s="52" t="s">
        <v>455</v>
      </c>
      <c r="G1147" s="52" t="s">
        <v>185</v>
      </c>
      <c r="H1147" s="52" t="s">
        <v>224</v>
      </c>
      <c r="I1147" s="52" t="s">
        <v>938</v>
      </c>
      <c r="J1147" s="52" t="s">
        <v>165</v>
      </c>
      <c r="K1147" s="52" t="s">
        <v>931</v>
      </c>
      <c r="L1147" s="53" t="s">
        <v>291</v>
      </c>
      <c r="M1147" s="13">
        <v>3451</v>
      </c>
      <c r="N1147" s="14">
        <f t="shared" si="1293"/>
        <v>9.45479452054795</v>
      </c>
      <c r="O1147" s="15">
        <v>6660</v>
      </c>
      <c r="P1147" s="15">
        <f t="shared" si="1335"/>
        <v>22983660</v>
      </c>
      <c r="Q1147" s="16">
        <f>IFERROR(VLOOKUP(G1147,SCENARIOS!$A$13:$E$18,3,0),0.025)</f>
        <v>0.03</v>
      </c>
      <c r="R1147" s="52">
        <f>IFERROR(VLOOKUP(L1147,INPUTS!$A$107:$B$120,2,0),0.0082)</f>
        <v>0.0079</v>
      </c>
      <c r="S1147" s="52">
        <f t="shared" si="1336"/>
        <v>52.614</v>
      </c>
      <c r="T1147" s="15">
        <f t="shared" si="1337"/>
        <v>181570.914</v>
      </c>
      <c r="U1147" s="15">
        <f>T1147/INPUTS!$B$7*1000</f>
        <v>226963642.5</v>
      </c>
      <c r="V1147" s="15">
        <f>T1147*INPUTS!$B$6</f>
        <v>573764.08824</v>
      </c>
      <c r="W1147" s="54" t="s">
        <v>396</v>
      </c>
      <c r="X1147" s="54" t="s">
        <v>396</v>
      </c>
      <c r="Y1147" s="67">
        <f>IFERROR(VLOOKUP(E1147,INPUTS!$A$44:$B$103,2,0),0)</f>
        <v>0</v>
      </c>
      <c r="Z1147" s="15">
        <f t="shared" si="1289"/>
        <v>0</v>
      </c>
      <c r="AA1147" s="20">
        <f>IFERROR(VLOOKUP(E1147,INPUTS!$A$44:$C$103,3,0),SCENARIOS!$J$24)</f>
        <v>0.01</v>
      </c>
      <c r="AB1147" s="15">
        <f t="shared" ref="AB1147:AF1147" si="1353">$T1147*AA1147*(1+$Q1147)^AB$2</f>
        <v>2104.90453247155</v>
      </c>
      <c r="AC1147" s="20">
        <f>IFERROR(VLOOKUP($E1147,INPUTS!$A$44:$G$103,4,0),SCENARIOS!$K$24)</f>
        <v>0.05</v>
      </c>
      <c r="AD1147" s="15">
        <f t="shared" si="1353"/>
        <v>12200.8062668541</v>
      </c>
      <c r="AE1147" s="20">
        <f>IFERROR(VLOOKUP($E1147,INPUTS!$A$44:$G$103,5,0),SCENARIOS!$L$24)</f>
        <v>0.1</v>
      </c>
      <c r="AF1147" s="15">
        <f t="shared" si="1353"/>
        <v>28288.156781442</v>
      </c>
      <c r="AG1147" s="20">
        <f>IFERROR(VLOOKUP($E1147,INPUTS!$A$44:$G$103,6,0),SCENARIOS!$M$24)</f>
        <v>0.2</v>
      </c>
      <c r="AH1147" s="15">
        <f t="shared" si="1291"/>
        <v>65587.4535329188</v>
      </c>
      <c r="AI1147" s="20">
        <f>IFERROR(VLOOKUP($E1147,INPUTS!$A$44:$G$103,7,0),SCENARIOS!$N$24)</f>
        <v>0.25</v>
      </c>
      <c r="AJ1147" s="15">
        <f t="shared" si="1292"/>
        <v>95042.2931000858</v>
      </c>
      <c r="AL1147" t="str">
        <f t="shared" si="1295"/>
        <v>N</v>
      </c>
      <c r="AM1147" s="21">
        <f t="shared" si="1296"/>
        <v>380169.172400343</v>
      </c>
    </row>
    <row r="1148" ht="15" customHeight="1" spans="1:39">
      <c r="A1148" s="6" t="s">
        <v>2174</v>
      </c>
      <c r="B1148" s="52" t="s">
        <v>453</v>
      </c>
      <c r="C1148" s="52" t="s">
        <v>454</v>
      </c>
      <c r="D1148" s="52" t="s">
        <v>929</v>
      </c>
      <c r="E1148" s="10" t="s">
        <v>456</v>
      </c>
      <c r="F1148" s="52" t="s">
        <v>455</v>
      </c>
      <c r="G1148" s="52" t="s">
        <v>185</v>
      </c>
      <c r="H1148" s="52" t="s">
        <v>203</v>
      </c>
      <c r="I1148" s="52" t="s">
        <v>399</v>
      </c>
      <c r="J1148" s="52" t="s">
        <v>165</v>
      </c>
      <c r="K1148" s="52" t="s">
        <v>931</v>
      </c>
      <c r="L1148" s="53" t="s">
        <v>291</v>
      </c>
      <c r="M1148" s="13">
        <v>2301</v>
      </c>
      <c r="N1148" s="14">
        <f t="shared" si="1293"/>
        <v>6.3041095890411</v>
      </c>
      <c r="O1148" s="15">
        <v>6140</v>
      </c>
      <c r="P1148" s="15">
        <f t="shared" si="1335"/>
        <v>14128140</v>
      </c>
      <c r="Q1148" s="16">
        <f>IFERROR(VLOOKUP(G1148,SCENARIOS!$A$13:$E$18,3,0),0.025)</f>
        <v>0.03</v>
      </c>
      <c r="R1148" s="52">
        <f>IFERROR(VLOOKUP(L1148,INPUTS!$A$107:$B$120,2,0),0.0082)</f>
        <v>0.0079</v>
      </c>
      <c r="S1148" s="52">
        <f t="shared" si="1336"/>
        <v>48.506</v>
      </c>
      <c r="T1148" s="15">
        <f t="shared" si="1337"/>
        <v>111612.306</v>
      </c>
      <c r="U1148" s="15">
        <f>T1148/INPUTS!$B$7*1000</f>
        <v>139515382.5</v>
      </c>
      <c r="V1148" s="15">
        <f>T1148*INPUTS!$B$6</f>
        <v>352694.88696</v>
      </c>
      <c r="W1148" s="54" t="s">
        <v>396</v>
      </c>
      <c r="X1148" s="54" t="s">
        <v>396</v>
      </c>
      <c r="Y1148" s="67">
        <f>IFERROR(VLOOKUP(E1148,INPUTS!$A$44:$B$103,2,0),0)</f>
        <v>0</v>
      </c>
      <c r="Z1148" s="15">
        <f t="shared" si="1289"/>
        <v>0</v>
      </c>
      <c r="AA1148" s="20">
        <f>IFERROR(VLOOKUP(E1148,INPUTS!$A$44:$C$103,3,0),SCENARIOS!$J$24)</f>
        <v>0.01</v>
      </c>
      <c r="AB1148" s="15">
        <f t="shared" ref="AB1148:AF1148" si="1354">$T1148*AA1148*(1+$Q1148)^AB$2</f>
        <v>1293.89252718638</v>
      </c>
      <c r="AC1148" s="20">
        <f>IFERROR(VLOOKUP($E1148,INPUTS!$A$44:$G$103,4,0),SCENARIOS!$K$24)</f>
        <v>0.05</v>
      </c>
      <c r="AD1148" s="15">
        <f t="shared" si="1354"/>
        <v>7499.88030848841</v>
      </c>
      <c r="AE1148" s="20">
        <f>IFERROR(VLOOKUP($E1148,INPUTS!$A$44:$G$103,5,0),SCENARIOS!$L$24)</f>
        <v>0.1</v>
      </c>
      <c r="AF1148" s="15">
        <f t="shared" si="1354"/>
        <v>17388.8336039674</v>
      </c>
      <c r="AG1148" s="20">
        <f>IFERROR(VLOOKUP($E1148,INPUTS!$A$44:$G$103,6,0),SCENARIOS!$M$24)</f>
        <v>0.2</v>
      </c>
      <c r="AH1148" s="15">
        <f t="shared" si="1291"/>
        <v>40316.8479587921</v>
      </c>
      <c r="AI1148" s="20">
        <f>IFERROR(VLOOKUP($E1148,INPUTS!$A$44:$G$103,7,0),SCENARIOS!$N$24)</f>
        <v>0.25</v>
      </c>
      <c r="AJ1148" s="15">
        <f t="shared" si="1292"/>
        <v>58422.8457451532</v>
      </c>
      <c r="AL1148" t="str">
        <f t="shared" si="1295"/>
        <v>Y</v>
      </c>
      <c r="AM1148" s="21">
        <f t="shared" si="1296"/>
        <v>233691.382980613</v>
      </c>
    </row>
    <row r="1149" ht="15" customHeight="1" spans="1:39">
      <c r="A1149" s="24" t="s">
        <v>2176</v>
      </c>
      <c r="B1149" s="52" t="s">
        <v>453</v>
      </c>
      <c r="C1149" s="52" t="s">
        <v>454</v>
      </c>
      <c r="D1149" s="52" t="s">
        <v>929</v>
      </c>
      <c r="E1149" s="10" t="s">
        <v>456</v>
      </c>
      <c r="F1149" s="52" t="s">
        <v>455</v>
      </c>
      <c r="G1149" s="52" t="s">
        <v>185</v>
      </c>
      <c r="H1149" s="52" t="s">
        <v>222</v>
      </c>
      <c r="I1149" s="52" t="s">
        <v>655</v>
      </c>
      <c r="J1149" s="52" t="s">
        <v>165</v>
      </c>
      <c r="K1149" s="52" t="s">
        <v>931</v>
      </c>
      <c r="L1149" s="53" t="s">
        <v>291</v>
      </c>
      <c r="M1149" s="13">
        <v>1150</v>
      </c>
      <c r="N1149" s="14">
        <f t="shared" si="1293"/>
        <v>3.15068493150685</v>
      </c>
      <c r="O1149" s="15">
        <v>6020</v>
      </c>
      <c r="P1149" s="15">
        <f t="shared" si="1335"/>
        <v>6923000</v>
      </c>
      <c r="Q1149" s="16">
        <f>IFERROR(VLOOKUP(G1149,SCENARIOS!$A$13:$E$18,3,0),0.025)</f>
        <v>0.03</v>
      </c>
      <c r="R1149" s="52">
        <f>IFERROR(VLOOKUP(L1149,INPUTS!$A$107:$B$120,2,0),0.0082)</f>
        <v>0.0079</v>
      </c>
      <c r="S1149" s="52">
        <f t="shared" si="1336"/>
        <v>47.558</v>
      </c>
      <c r="T1149" s="15">
        <f t="shared" si="1337"/>
        <v>54691.7</v>
      </c>
      <c r="U1149" s="15">
        <f>T1149/INPUTS!$B$7*1000</f>
        <v>68364625</v>
      </c>
      <c r="V1149" s="15">
        <f>T1149*INPUTS!$B$6</f>
        <v>172825.772</v>
      </c>
      <c r="W1149" s="54" t="s">
        <v>396</v>
      </c>
      <c r="X1149" s="54" t="s">
        <v>396</v>
      </c>
      <c r="Y1149" s="67">
        <f>IFERROR(VLOOKUP(E1149,INPUTS!$A$44:$B$103,2,0),0)</f>
        <v>0</v>
      </c>
      <c r="Z1149" s="15">
        <f t="shared" si="1289"/>
        <v>0</v>
      </c>
      <c r="AA1149" s="20">
        <f>IFERROR(VLOOKUP(E1149,INPUTS!$A$44:$C$103,3,0),SCENARIOS!$J$24)</f>
        <v>0.01</v>
      </c>
      <c r="AB1149" s="15">
        <f t="shared" ref="AB1149:AF1149" si="1355">$T1149*AA1149*(1+$Q1149)^AB$2</f>
        <v>634.026698893933</v>
      </c>
      <c r="AC1149" s="20">
        <f>IFERROR(VLOOKUP($E1149,INPUTS!$A$44:$G$103,4,0),SCENARIOS!$K$24)</f>
        <v>0.05</v>
      </c>
      <c r="AD1149" s="15">
        <f t="shared" si="1355"/>
        <v>3675.05357220875</v>
      </c>
      <c r="AE1149" s="20">
        <f>IFERROR(VLOOKUP($E1149,INPUTS!$A$44:$G$103,5,0),SCENARIOS!$L$24)</f>
        <v>0.1</v>
      </c>
      <c r="AF1149" s="15">
        <f t="shared" si="1355"/>
        <v>8520.78865585041</v>
      </c>
      <c r="AG1149" s="20">
        <f>IFERROR(VLOOKUP($E1149,INPUTS!$A$44:$G$103,6,0),SCENARIOS!$M$24)</f>
        <v>0.2</v>
      </c>
      <c r="AH1149" s="15">
        <f t="shared" si="1291"/>
        <v>19755.8587626338</v>
      </c>
      <c r="AI1149" s="20">
        <f>IFERROR(VLOOKUP($E1149,INPUTS!$A$44:$G$103,7,0),SCENARIOS!$N$24)</f>
        <v>0.25</v>
      </c>
      <c r="AJ1149" s="15">
        <f t="shared" si="1292"/>
        <v>28628.0685988173</v>
      </c>
      <c r="AL1149" t="str">
        <f t="shared" si="1295"/>
        <v>N</v>
      </c>
      <c r="AM1149" s="21">
        <f t="shared" si="1296"/>
        <v>114512.274395269</v>
      </c>
    </row>
    <row r="1150" ht="15" customHeight="1" spans="1:39">
      <c r="A1150" s="6" t="s">
        <v>2177</v>
      </c>
      <c r="B1150" s="52" t="s">
        <v>453</v>
      </c>
      <c r="C1150" s="52" t="s">
        <v>454</v>
      </c>
      <c r="D1150" s="52" t="s">
        <v>929</v>
      </c>
      <c r="E1150" s="10" t="s">
        <v>456</v>
      </c>
      <c r="F1150" s="52" t="s">
        <v>455</v>
      </c>
      <c r="G1150" s="52" t="s">
        <v>185</v>
      </c>
      <c r="H1150" s="52" t="s">
        <v>440</v>
      </c>
      <c r="I1150" s="52" t="s">
        <v>439</v>
      </c>
      <c r="J1150" s="52" t="s">
        <v>177</v>
      </c>
      <c r="K1150" s="52" t="s">
        <v>931</v>
      </c>
      <c r="L1150" s="53" t="s">
        <v>291</v>
      </c>
      <c r="M1150" s="13">
        <v>5752</v>
      </c>
      <c r="N1150" s="14">
        <f t="shared" si="1293"/>
        <v>15.758904109589</v>
      </c>
      <c r="O1150" s="15">
        <v>3160</v>
      </c>
      <c r="P1150" s="15">
        <f t="shared" si="1335"/>
        <v>18176320</v>
      </c>
      <c r="Q1150" s="16">
        <f>IFERROR(VLOOKUP(G1150,SCENARIOS!$A$13:$E$18,3,0),0.025)</f>
        <v>0.03</v>
      </c>
      <c r="R1150" s="52">
        <f>IFERROR(VLOOKUP(L1150,INPUTS!$A$107:$B$120,2,0),0.0082)</f>
        <v>0.0079</v>
      </c>
      <c r="S1150" s="52">
        <f t="shared" si="1336"/>
        <v>24.964</v>
      </c>
      <c r="T1150" s="15">
        <f t="shared" si="1337"/>
        <v>143592.928</v>
      </c>
      <c r="U1150" s="15">
        <f>T1150/INPUTS!$B$7*1000</f>
        <v>179491160</v>
      </c>
      <c r="V1150" s="15">
        <f>T1150*INPUTS!$B$6</f>
        <v>453753.65248</v>
      </c>
      <c r="W1150" s="54" t="s">
        <v>396</v>
      </c>
      <c r="X1150" s="54" t="s">
        <v>396</v>
      </c>
      <c r="Y1150" s="67">
        <f>IFERROR(VLOOKUP(E1150,INPUTS!$A$44:$B$103,2,0),0)</f>
        <v>0</v>
      </c>
      <c r="Z1150" s="15">
        <f t="shared" si="1289"/>
        <v>0</v>
      </c>
      <c r="AA1150" s="20">
        <f>IFERROR(VLOOKUP(E1150,INPUTS!$A$44:$C$103,3,0),SCENARIOS!$J$24)</f>
        <v>0.01</v>
      </c>
      <c r="AB1150" s="15">
        <f t="shared" ref="AB1150:AF1150" si="1356">$T1150*AA1150*(1+$Q1150)^AB$2</f>
        <v>1664.63558683227</v>
      </c>
      <c r="AC1150" s="20">
        <f>IFERROR(VLOOKUP($E1150,INPUTS!$A$44:$G$103,4,0),SCENARIOS!$K$24)</f>
        <v>0.05</v>
      </c>
      <c r="AD1150" s="15">
        <f t="shared" si="1356"/>
        <v>9648.84439485906</v>
      </c>
      <c r="AE1150" s="20">
        <f>IFERROR(VLOOKUP($E1150,INPUTS!$A$44:$G$103,5,0),SCENARIOS!$L$24)</f>
        <v>0.1</v>
      </c>
      <c r="AF1150" s="15">
        <f t="shared" si="1356"/>
        <v>22371.31030783</v>
      </c>
      <c r="AG1150" s="20">
        <f>IFERROR(VLOOKUP($E1150,INPUTS!$A$44:$G$103,6,0),SCENARIOS!$M$24)</f>
        <v>0.2</v>
      </c>
      <c r="AH1150" s="15">
        <f t="shared" si="1291"/>
        <v>51868.9600959752</v>
      </c>
      <c r="AI1150" s="20">
        <f>IFERROR(VLOOKUP($E1150,INPUTS!$A$44:$G$103,7,0),SCENARIOS!$N$24)</f>
        <v>0.25</v>
      </c>
      <c r="AJ1150" s="15">
        <f t="shared" si="1292"/>
        <v>75162.9258752067</v>
      </c>
      <c r="AL1150" t="str">
        <f t="shared" si="1295"/>
        <v>Y</v>
      </c>
      <c r="AM1150" s="21">
        <f t="shared" si="1296"/>
        <v>300651.703500827</v>
      </c>
    </row>
    <row r="1151" ht="15" customHeight="1" spans="1:39">
      <c r="A1151" s="24" t="s">
        <v>2178</v>
      </c>
      <c r="B1151" s="52" t="s">
        <v>453</v>
      </c>
      <c r="C1151" s="52" t="s">
        <v>454</v>
      </c>
      <c r="D1151" s="52" t="s">
        <v>929</v>
      </c>
      <c r="E1151" s="10" t="s">
        <v>456</v>
      </c>
      <c r="F1151" s="52" t="s">
        <v>455</v>
      </c>
      <c r="G1151" s="52" t="s">
        <v>185</v>
      </c>
      <c r="H1151" s="52" t="s">
        <v>640</v>
      </c>
      <c r="I1151" s="52" t="s">
        <v>639</v>
      </c>
      <c r="J1151" s="52" t="s">
        <v>1852</v>
      </c>
      <c r="K1151" s="52" t="s">
        <v>931</v>
      </c>
      <c r="L1151" s="53" t="s">
        <v>286</v>
      </c>
      <c r="M1151" s="13">
        <v>11505</v>
      </c>
      <c r="N1151" s="14">
        <f t="shared" si="1293"/>
        <v>31.5205479452055</v>
      </c>
      <c r="O1151" s="15">
        <v>1160</v>
      </c>
      <c r="P1151" s="15">
        <f t="shared" si="1335"/>
        <v>13345800</v>
      </c>
      <c r="Q1151" s="16">
        <f>IFERROR(VLOOKUP(G1151,SCENARIOS!$A$13:$E$18,3,0),0.025)</f>
        <v>0.03</v>
      </c>
      <c r="R1151" s="52">
        <f>IFERROR(VLOOKUP(L1151,INPUTS!$A$107:$B$120,2,0),0.0082)</f>
        <v>0.0039</v>
      </c>
      <c r="S1151" s="52">
        <f t="shared" si="1336"/>
        <v>4.524</v>
      </c>
      <c r="T1151" s="15">
        <f t="shared" si="1337"/>
        <v>52048.62</v>
      </c>
      <c r="U1151" s="15">
        <f>T1151/INPUTS!$B$7*1000</f>
        <v>65060775</v>
      </c>
      <c r="V1151" s="15">
        <f>T1151*INPUTS!$B$6</f>
        <v>164473.6392</v>
      </c>
      <c r="W1151" s="54" t="s">
        <v>396</v>
      </c>
      <c r="X1151" s="54" t="s">
        <v>396</v>
      </c>
      <c r="Y1151" s="67">
        <f>IFERROR(VLOOKUP(E1151,INPUTS!$A$44:$B$103,2,0),0)</f>
        <v>0</v>
      </c>
      <c r="Z1151" s="15">
        <f t="shared" si="1289"/>
        <v>0</v>
      </c>
      <c r="AA1151" s="20">
        <f>IFERROR(VLOOKUP(E1151,INPUTS!$A$44:$C$103,3,0),SCENARIOS!$J$24)</f>
        <v>0.01</v>
      </c>
      <c r="AB1151" s="15">
        <f t="shared" ref="AB1151:AF1151" si="1357">$T1151*AA1151*(1+$Q1151)^AB$2</f>
        <v>603.386157690925</v>
      </c>
      <c r="AC1151" s="20">
        <f>IFERROR(VLOOKUP($E1151,INPUTS!$A$44:$G$103,4,0),SCENARIOS!$K$24)</f>
        <v>0.05</v>
      </c>
      <c r="AD1151" s="15">
        <f t="shared" si="1357"/>
        <v>3497.4496470129</v>
      </c>
      <c r="AE1151" s="20">
        <f>IFERROR(VLOOKUP($E1151,INPUTS!$A$44:$G$103,5,0),SCENARIOS!$L$24)</f>
        <v>0.1</v>
      </c>
      <c r="AF1151" s="15">
        <f t="shared" si="1357"/>
        <v>8109.00540390349</v>
      </c>
      <c r="AG1151" s="20">
        <f>IFERROR(VLOOKUP($E1151,INPUTS!$A$44:$G$103,6,0),SCENARIOS!$M$24)</f>
        <v>0.2</v>
      </c>
      <c r="AH1151" s="15">
        <f t="shared" si="1291"/>
        <v>18801.1194662078</v>
      </c>
      <c r="AI1151" s="20">
        <f>IFERROR(VLOOKUP($E1151,INPUTS!$A$44:$G$103,7,0),SCENARIOS!$N$24)</f>
        <v>0.25</v>
      </c>
      <c r="AJ1151" s="15">
        <f t="shared" si="1292"/>
        <v>27244.5629562397</v>
      </c>
      <c r="AL1151" t="str">
        <f t="shared" si="1295"/>
        <v>Y</v>
      </c>
      <c r="AM1151" s="21">
        <f t="shared" si="1296"/>
        <v>108978.251824959</v>
      </c>
    </row>
    <row r="1152" ht="15" customHeight="1" spans="1:39">
      <c r="A1152" s="6" t="s">
        <v>2179</v>
      </c>
      <c r="B1152" s="52" t="s">
        <v>453</v>
      </c>
      <c r="C1152" s="52" t="s">
        <v>454</v>
      </c>
      <c r="D1152" s="52" t="s">
        <v>929</v>
      </c>
      <c r="E1152" s="10" t="s">
        <v>456</v>
      </c>
      <c r="F1152" s="52" t="s">
        <v>455</v>
      </c>
      <c r="G1152" s="52" t="s">
        <v>185</v>
      </c>
      <c r="H1152" s="52" t="s">
        <v>644</v>
      </c>
      <c r="I1152" s="52" t="s">
        <v>643</v>
      </c>
      <c r="J1152" s="52" t="s">
        <v>1852</v>
      </c>
      <c r="K1152" s="52" t="s">
        <v>931</v>
      </c>
      <c r="L1152" s="53" t="s">
        <v>291</v>
      </c>
      <c r="M1152" s="13">
        <v>4602</v>
      </c>
      <c r="N1152" s="14">
        <f t="shared" si="1293"/>
        <v>12.6082191780822</v>
      </c>
      <c r="O1152" s="15">
        <v>4070</v>
      </c>
      <c r="P1152" s="15">
        <f t="shared" si="1335"/>
        <v>18730140</v>
      </c>
      <c r="Q1152" s="16">
        <f>IFERROR(VLOOKUP(G1152,SCENARIOS!$A$13:$E$18,3,0),0.025)</f>
        <v>0.03</v>
      </c>
      <c r="R1152" s="52">
        <f>IFERROR(VLOOKUP(L1152,INPUTS!$A$107:$B$120,2,0),0.0082)</f>
        <v>0.0079</v>
      </c>
      <c r="S1152" s="52">
        <f t="shared" si="1336"/>
        <v>32.153</v>
      </c>
      <c r="T1152" s="15">
        <f t="shared" si="1337"/>
        <v>147968.106</v>
      </c>
      <c r="U1152" s="15">
        <f>T1152/INPUTS!$B$7*1000</f>
        <v>184960132.5</v>
      </c>
      <c r="V1152" s="15">
        <f>T1152*INPUTS!$B$6</f>
        <v>467579.21496</v>
      </c>
      <c r="W1152" s="54" t="s">
        <v>396</v>
      </c>
      <c r="X1152" s="54" t="s">
        <v>396</v>
      </c>
      <c r="Y1152" s="67">
        <f>IFERROR(VLOOKUP(E1152,INPUTS!$A$44:$B$103,2,0),0)</f>
        <v>0</v>
      </c>
      <c r="Z1152" s="15">
        <f t="shared" si="1289"/>
        <v>0</v>
      </c>
      <c r="AA1152" s="20">
        <f>IFERROR(VLOOKUP(E1152,INPUTS!$A$44:$C$103,3,0),SCENARIOS!$J$24)</f>
        <v>0.01</v>
      </c>
      <c r="AB1152" s="15">
        <f t="shared" ref="AB1152:AF1152" si="1358">$T1152*AA1152*(1+$Q1152)^AB$2</f>
        <v>1715.35589109074</v>
      </c>
      <c r="AC1152" s="20">
        <f>IFERROR(VLOOKUP($E1152,INPUTS!$A$44:$G$103,4,0),SCENARIOS!$K$24)</f>
        <v>0.05</v>
      </c>
      <c r="AD1152" s="15">
        <f t="shared" si="1358"/>
        <v>9942.83806369636</v>
      </c>
      <c r="AE1152" s="20">
        <f>IFERROR(VLOOKUP($E1152,INPUTS!$A$44:$G$103,5,0),SCENARIOS!$L$24)</f>
        <v>0.1</v>
      </c>
      <c r="AF1152" s="15">
        <f t="shared" si="1358"/>
        <v>23052.9487844128</v>
      </c>
      <c r="AG1152" s="20">
        <f>IFERROR(VLOOKUP($E1152,INPUTS!$A$44:$G$103,6,0),SCENARIOS!$M$24)</f>
        <v>0.2</v>
      </c>
      <c r="AH1152" s="15">
        <f t="shared" si="1291"/>
        <v>53449.3717238709</v>
      </c>
      <c r="AI1152" s="20">
        <f>IFERROR(VLOOKUP($E1152,INPUTS!$A$44:$G$103,7,0),SCENARIOS!$N$24)</f>
        <v>0.25</v>
      </c>
      <c r="AJ1152" s="15">
        <f t="shared" si="1292"/>
        <v>77453.0886588838</v>
      </c>
      <c r="AL1152" t="str">
        <f t="shared" si="1295"/>
        <v>N</v>
      </c>
      <c r="AM1152" s="21">
        <f t="shared" si="1296"/>
        <v>309812.354635535</v>
      </c>
    </row>
    <row r="1153" ht="15" customHeight="1" spans="1:39">
      <c r="A1153" s="24" t="s">
        <v>2180</v>
      </c>
      <c r="B1153" s="52" t="s">
        <v>641</v>
      </c>
      <c r="C1153" s="52" t="s">
        <v>642</v>
      </c>
      <c r="D1153" s="52" t="s">
        <v>929</v>
      </c>
      <c r="E1153" s="10" t="s">
        <v>644</v>
      </c>
      <c r="F1153" s="52" t="s">
        <v>643</v>
      </c>
      <c r="G1153" s="52" t="s">
        <v>185</v>
      </c>
      <c r="H1153" s="52" t="s">
        <v>224</v>
      </c>
      <c r="I1153" s="52" t="s">
        <v>938</v>
      </c>
      <c r="J1153" s="52" t="s">
        <v>165</v>
      </c>
      <c r="K1153" s="52" t="s">
        <v>931</v>
      </c>
      <c r="L1153" s="53" t="s">
        <v>288</v>
      </c>
      <c r="M1153" s="13">
        <v>3194</v>
      </c>
      <c r="N1153" s="14">
        <f t="shared" si="1293"/>
        <v>8.75068493150685</v>
      </c>
      <c r="O1153" s="15">
        <v>9050</v>
      </c>
      <c r="P1153" s="15">
        <f t="shared" si="1335"/>
        <v>28905700</v>
      </c>
      <c r="Q1153" s="16">
        <f>IFERROR(VLOOKUP(G1153,SCENARIOS!$A$13:$E$18,3,0),0.025)</f>
        <v>0.03</v>
      </c>
      <c r="R1153" s="52">
        <f>IFERROR(VLOOKUP(L1153,INPUTS!$A$107:$B$120,2,0),0.0082)</f>
        <v>0.0085</v>
      </c>
      <c r="S1153" s="52">
        <f t="shared" si="1336"/>
        <v>76.925</v>
      </c>
      <c r="T1153" s="15">
        <f t="shared" si="1337"/>
        <v>245698.45</v>
      </c>
      <c r="U1153" s="15">
        <f>T1153/INPUTS!$B$7*1000</f>
        <v>307123062.5</v>
      </c>
      <c r="V1153" s="15">
        <f>T1153*INPUTS!$B$6</f>
        <v>776407.102</v>
      </c>
      <c r="W1153" s="54" t="s">
        <v>396</v>
      </c>
      <c r="X1153" s="54" t="s">
        <v>396</v>
      </c>
      <c r="Y1153" s="67">
        <f>IFERROR(VLOOKUP(E1153,INPUTS!$A$44:$B$103,2,0),0)</f>
        <v>0</v>
      </c>
      <c r="Z1153" s="15">
        <f t="shared" si="1289"/>
        <v>0</v>
      </c>
      <c r="AA1153" s="20">
        <f>IFERROR(VLOOKUP(E1153,INPUTS!$A$44:$C$103,3,0),SCENARIOS!$J$24)</f>
        <v>0.01</v>
      </c>
      <c r="AB1153" s="15">
        <f t="shared" ref="AB1153:AF1153" si="1359">$T1153*AA1153*(1+$Q1153)^AB$2</f>
        <v>2848.31843180695</v>
      </c>
      <c r="AC1153" s="20">
        <f>IFERROR(VLOOKUP($E1153,INPUTS!$A$44:$G$103,4,0),SCENARIOS!$K$24)</f>
        <v>0.05</v>
      </c>
      <c r="AD1153" s="15">
        <f t="shared" si="1359"/>
        <v>16509.9085667231</v>
      </c>
      <c r="AE1153" s="20">
        <f>IFERROR(VLOOKUP($E1153,INPUTS!$A$44:$G$103,5,0),SCENARIOS!$L$24)</f>
        <v>0.1</v>
      </c>
      <c r="AF1153" s="15">
        <f t="shared" si="1359"/>
        <v>38279.0179409312</v>
      </c>
      <c r="AG1153" s="20">
        <f>IFERROR(VLOOKUP($E1153,INPUTS!$A$44:$G$103,6,0),SCENARIOS!$M$24)</f>
        <v>0.2</v>
      </c>
      <c r="AH1153" s="15">
        <f t="shared" si="1291"/>
        <v>88751.7461771722</v>
      </c>
      <c r="AI1153" s="20">
        <f>IFERROR(VLOOKUP($E1153,INPUTS!$A$44:$G$103,7,0),SCENARIOS!$N$24)</f>
        <v>0.25</v>
      </c>
      <c r="AJ1153" s="15">
        <f t="shared" si="1292"/>
        <v>128609.497990062</v>
      </c>
      <c r="AL1153" t="str">
        <f t="shared" si="1295"/>
        <v>Y</v>
      </c>
      <c r="AM1153" s="21">
        <f t="shared" si="1296"/>
        <v>514437.991960249</v>
      </c>
    </row>
    <row r="1154" ht="15" customHeight="1" spans="1:39">
      <c r="A1154" s="6" t="s">
        <v>2181</v>
      </c>
      <c r="B1154" s="52" t="s">
        <v>641</v>
      </c>
      <c r="C1154" s="52" t="s">
        <v>642</v>
      </c>
      <c r="D1154" s="52" t="s">
        <v>929</v>
      </c>
      <c r="E1154" s="10" t="s">
        <v>644</v>
      </c>
      <c r="F1154" s="52" t="s">
        <v>643</v>
      </c>
      <c r="G1154" s="52" t="s">
        <v>185</v>
      </c>
      <c r="H1154" s="52" t="s">
        <v>200</v>
      </c>
      <c r="I1154" s="52" t="s">
        <v>391</v>
      </c>
      <c r="J1154" s="52" t="s">
        <v>165</v>
      </c>
      <c r="K1154" s="52" t="s">
        <v>931</v>
      </c>
      <c r="L1154" s="53" t="s">
        <v>288</v>
      </c>
      <c r="M1154" s="13">
        <v>2129</v>
      </c>
      <c r="N1154" s="14">
        <f t="shared" si="1293"/>
        <v>5.83287671232877</v>
      </c>
      <c r="O1154" s="15">
        <v>9050</v>
      </c>
      <c r="P1154" s="15">
        <f t="shared" si="1335"/>
        <v>19267450</v>
      </c>
      <c r="Q1154" s="16">
        <f>IFERROR(VLOOKUP(G1154,SCENARIOS!$A$13:$E$18,3,0),0.025)</f>
        <v>0.03</v>
      </c>
      <c r="R1154" s="52">
        <f>IFERROR(VLOOKUP(L1154,INPUTS!$A$107:$B$120,2,0),0.0082)</f>
        <v>0.0085</v>
      </c>
      <c r="S1154" s="52">
        <f t="shared" si="1336"/>
        <v>76.925</v>
      </c>
      <c r="T1154" s="15">
        <f t="shared" si="1337"/>
        <v>163773.325</v>
      </c>
      <c r="U1154" s="15">
        <f>T1154/INPUTS!$B$7*1000</f>
        <v>204716656.25</v>
      </c>
      <c r="V1154" s="15">
        <f>T1154*INPUTS!$B$6</f>
        <v>517523.707</v>
      </c>
      <c r="W1154" s="54" t="s">
        <v>396</v>
      </c>
      <c r="X1154" s="54" t="s">
        <v>396</v>
      </c>
      <c r="Y1154" s="67">
        <f>IFERROR(VLOOKUP(E1154,INPUTS!$A$44:$B$103,2,0),0)</f>
        <v>0</v>
      </c>
      <c r="Z1154" s="15">
        <f t="shared" si="1289"/>
        <v>0</v>
      </c>
      <c r="AA1154" s="20">
        <f>IFERROR(VLOOKUP(E1154,INPUTS!$A$44:$C$103,3,0),SCENARIOS!$J$24)</f>
        <v>0.01</v>
      </c>
      <c r="AB1154" s="15">
        <f t="shared" ref="AB1154:AF1154" si="1360">$T1154*AA1154*(1+$Q1154)^AB$2</f>
        <v>1898.58169734408</v>
      </c>
      <c r="AC1154" s="20">
        <f>IFERROR(VLOOKUP($E1154,INPUTS!$A$44:$G$103,4,0),SCENARIOS!$K$24)</f>
        <v>0.05</v>
      </c>
      <c r="AD1154" s="15">
        <f t="shared" si="1360"/>
        <v>11004.8826983574</v>
      </c>
      <c r="AE1154" s="20">
        <f>IFERROR(VLOOKUP($E1154,INPUTS!$A$44:$G$103,5,0),SCENARIOS!$L$24)</f>
        <v>0.1</v>
      </c>
      <c r="AF1154" s="15">
        <f t="shared" si="1360"/>
        <v>25515.3504058367</v>
      </c>
      <c r="AG1154" s="20">
        <f>IFERROR(VLOOKUP($E1154,INPUTS!$A$44:$G$103,6,0),SCENARIOS!$M$24)</f>
        <v>0.2</v>
      </c>
      <c r="AH1154" s="15">
        <f t="shared" si="1291"/>
        <v>59158.568444333</v>
      </c>
      <c r="AI1154" s="20">
        <f>IFERROR(VLOOKUP($E1154,INPUTS!$A$44:$G$103,7,0),SCENARIOS!$N$24)</f>
        <v>0.25</v>
      </c>
      <c r="AJ1154" s="15">
        <f t="shared" si="1292"/>
        <v>85726.2433377717</v>
      </c>
      <c r="AL1154" t="str">
        <f t="shared" si="1295"/>
        <v>Y</v>
      </c>
      <c r="AM1154" s="21">
        <f t="shared" si="1296"/>
        <v>342904.973351087</v>
      </c>
    </row>
    <row r="1155" ht="15" customHeight="1" spans="1:39">
      <c r="A1155" s="24" t="s">
        <v>2182</v>
      </c>
      <c r="B1155" s="52" t="s">
        <v>641</v>
      </c>
      <c r="C1155" s="52" t="s">
        <v>642</v>
      </c>
      <c r="D1155" s="52" t="s">
        <v>929</v>
      </c>
      <c r="E1155" s="10" t="s">
        <v>644</v>
      </c>
      <c r="F1155" s="52" t="s">
        <v>643</v>
      </c>
      <c r="G1155" s="52" t="s">
        <v>185</v>
      </c>
      <c r="H1155" s="52" t="s">
        <v>204</v>
      </c>
      <c r="I1155" s="52" t="s">
        <v>405</v>
      </c>
      <c r="J1155" s="52" t="s">
        <v>165</v>
      </c>
      <c r="K1155" s="52" t="s">
        <v>931</v>
      </c>
      <c r="L1155" s="53" t="s">
        <v>288</v>
      </c>
      <c r="M1155" s="13">
        <v>1065</v>
      </c>
      <c r="N1155" s="14">
        <f t="shared" si="1293"/>
        <v>2.91780821917808</v>
      </c>
      <c r="O1155" s="15">
        <v>9560</v>
      </c>
      <c r="P1155" s="15">
        <f t="shared" si="1335"/>
        <v>10181400</v>
      </c>
      <c r="Q1155" s="16">
        <f>IFERROR(VLOOKUP(G1155,SCENARIOS!$A$13:$E$18,3,0),0.025)</f>
        <v>0.03</v>
      </c>
      <c r="R1155" s="52">
        <f>IFERROR(VLOOKUP(L1155,INPUTS!$A$107:$B$120,2,0),0.0082)</f>
        <v>0.0085</v>
      </c>
      <c r="S1155" s="52">
        <f t="shared" si="1336"/>
        <v>81.26</v>
      </c>
      <c r="T1155" s="15">
        <f t="shared" si="1337"/>
        <v>86541.9</v>
      </c>
      <c r="U1155" s="15">
        <f>T1155/INPUTS!$B$7*1000</f>
        <v>108177375</v>
      </c>
      <c r="V1155" s="15">
        <f>T1155*INPUTS!$B$6</f>
        <v>273472.404</v>
      </c>
      <c r="W1155" s="54" t="s">
        <v>396</v>
      </c>
      <c r="X1155" s="54" t="s">
        <v>396</v>
      </c>
      <c r="Y1155" s="67">
        <f>IFERROR(VLOOKUP(E1155,INPUTS!$A$44:$B$103,2,0),0)</f>
        <v>0</v>
      </c>
      <c r="Z1155" s="15">
        <f t="shared" si="1289"/>
        <v>0</v>
      </c>
      <c r="AA1155" s="20">
        <f>IFERROR(VLOOKUP(E1155,INPUTS!$A$44:$C$103,3,0),SCENARIOS!$J$24)</f>
        <v>0.01</v>
      </c>
      <c r="AB1155" s="15">
        <f t="shared" ref="AB1155:AF1155" si="1361">$T1155*AA1155*(1+$Q1155)^AB$2</f>
        <v>1003.25781010663</v>
      </c>
      <c r="AC1155" s="20">
        <f>IFERROR(VLOOKUP($E1155,INPUTS!$A$44:$G$103,4,0),SCENARIOS!$K$24)</f>
        <v>0.05</v>
      </c>
      <c r="AD1155" s="15">
        <f t="shared" si="1361"/>
        <v>5815.25384547805</v>
      </c>
      <c r="AE1155" s="20">
        <f>IFERROR(VLOOKUP($E1155,INPUTS!$A$44:$G$103,5,0),SCENARIOS!$L$24)</f>
        <v>0.1</v>
      </c>
      <c r="AF1155" s="15">
        <f t="shared" si="1361"/>
        <v>13482.9460370722</v>
      </c>
      <c r="AG1155" s="20">
        <f>IFERROR(VLOOKUP($E1155,INPUTS!$A$44:$G$103,6,0),SCENARIOS!$M$24)</f>
        <v>0.2</v>
      </c>
      <c r="AH1155" s="15">
        <f t="shared" si="1291"/>
        <v>31260.8595719274</v>
      </c>
      <c r="AI1155" s="20">
        <f>IFERROR(VLOOKUP($E1155,INPUTS!$A$44:$G$103,7,0),SCENARIOS!$N$24)</f>
        <v>0.25</v>
      </c>
      <c r="AJ1155" s="15">
        <f t="shared" si="1292"/>
        <v>45299.8800525855</v>
      </c>
      <c r="AL1155" t="str">
        <f t="shared" si="1295"/>
        <v>Y</v>
      </c>
      <c r="AM1155" s="21">
        <f t="shared" si="1296"/>
        <v>181199.520210342</v>
      </c>
    </row>
    <row r="1156" ht="15" customHeight="1" spans="1:39">
      <c r="A1156" s="6" t="s">
        <v>2183</v>
      </c>
      <c r="B1156" s="52" t="s">
        <v>641</v>
      </c>
      <c r="C1156" s="52" t="s">
        <v>642</v>
      </c>
      <c r="D1156" s="52" t="s">
        <v>929</v>
      </c>
      <c r="E1156" s="10" t="s">
        <v>644</v>
      </c>
      <c r="F1156" s="52" t="s">
        <v>643</v>
      </c>
      <c r="G1156" s="52" t="s">
        <v>185</v>
      </c>
      <c r="H1156" s="52" t="s">
        <v>640</v>
      </c>
      <c r="I1156" s="52" t="s">
        <v>639</v>
      </c>
      <c r="J1156" s="52" t="s">
        <v>1852</v>
      </c>
      <c r="K1156" s="52" t="s">
        <v>931</v>
      </c>
      <c r="L1156" s="53" t="s">
        <v>286</v>
      </c>
      <c r="M1156" s="13">
        <v>5323</v>
      </c>
      <c r="N1156" s="14">
        <f t="shared" si="1293"/>
        <v>14.5835616438356</v>
      </c>
      <c r="O1156" s="15">
        <v>2840</v>
      </c>
      <c r="P1156" s="15">
        <f t="shared" si="1335"/>
        <v>15117320</v>
      </c>
      <c r="Q1156" s="16">
        <f>IFERROR(VLOOKUP(G1156,SCENARIOS!$A$13:$E$18,3,0),0.025)</f>
        <v>0.03</v>
      </c>
      <c r="R1156" s="52">
        <f>IFERROR(VLOOKUP(L1156,INPUTS!$A$107:$B$120,2,0),0.0082)</f>
        <v>0.0039</v>
      </c>
      <c r="S1156" s="52">
        <f t="shared" si="1336"/>
        <v>11.076</v>
      </c>
      <c r="T1156" s="15">
        <f t="shared" si="1337"/>
        <v>58957.548</v>
      </c>
      <c r="U1156" s="15">
        <f>T1156/INPUTS!$B$7*1000</f>
        <v>73696935</v>
      </c>
      <c r="V1156" s="15">
        <f>T1156*INPUTS!$B$6</f>
        <v>186305.85168</v>
      </c>
      <c r="W1156" s="54" t="s">
        <v>396</v>
      </c>
      <c r="X1156" s="54" t="s">
        <v>396</v>
      </c>
      <c r="Y1156" s="67">
        <f>IFERROR(VLOOKUP(E1156,INPUTS!$A$44:$B$103,2,0),0)</f>
        <v>0</v>
      </c>
      <c r="Z1156" s="15">
        <f t="shared" ref="Z1156:Z1219" si="1362">T1156*Y1156</f>
        <v>0</v>
      </c>
      <c r="AA1156" s="20">
        <f>IFERROR(VLOOKUP(E1156,INPUTS!$A$44:$C$103,3,0),SCENARIOS!$J$24)</f>
        <v>0.01</v>
      </c>
      <c r="AB1156" s="15">
        <f t="shared" ref="AB1156:AF1156" si="1363">$T1156*AA1156*(1+$Q1156)^AB$2</f>
        <v>683.479568806978</v>
      </c>
      <c r="AC1156" s="20">
        <f>IFERROR(VLOOKUP($E1156,INPUTS!$A$44:$G$103,4,0),SCENARIOS!$K$24)</f>
        <v>0.05</v>
      </c>
      <c r="AD1156" s="15">
        <f t="shared" si="1363"/>
        <v>3961.70072215836</v>
      </c>
      <c r="AE1156" s="20">
        <f>IFERROR(VLOOKUP($E1156,INPUTS!$A$44:$G$103,5,0),SCENARIOS!$L$24)</f>
        <v>0.1</v>
      </c>
      <c r="AF1156" s="15">
        <f t="shared" si="1363"/>
        <v>9185.39387466756</v>
      </c>
      <c r="AG1156" s="20">
        <f>IFERROR(VLOOKUP($E1156,INPUTS!$A$44:$G$103,6,0),SCENARIOS!$M$24)</f>
        <v>0.2</v>
      </c>
      <c r="AH1156" s="15">
        <f t="shared" ref="AH1156:AH1219" si="1364">$T1156*AG1156*(1+$Q1156)^AH$2</f>
        <v>21296.7779622722</v>
      </c>
      <c r="AI1156" s="20">
        <f>IFERROR(VLOOKUP($E1156,INPUTS!$A$44:$G$103,7,0),SCENARIOS!$N$24)</f>
        <v>0.25</v>
      </c>
      <c r="AJ1156" s="15">
        <f t="shared" ref="AJ1156:AJ1219" si="1365">$T1156*AI1156*(1+$Q1156)^AJ$2</f>
        <v>30861.0031972322</v>
      </c>
      <c r="AL1156" t="str">
        <f t="shared" si="1295"/>
        <v>Y</v>
      </c>
      <c r="AM1156" s="21">
        <f t="shared" si="1296"/>
        <v>123444.012788929</v>
      </c>
    </row>
    <row r="1157" ht="15" customHeight="1" spans="1:39">
      <c r="A1157" s="24" t="s">
        <v>2184</v>
      </c>
      <c r="B1157" s="52" t="s">
        <v>641</v>
      </c>
      <c r="C1157" s="52" t="s">
        <v>642</v>
      </c>
      <c r="D1157" s="52" t="s">
        <v>929</v>
      </c>
      <c r="E1157" s="10" t="s">
        <v>644</v>
      </c>
      <c r="F1157" s="52" t="s">
        <v>643</v>
      </c>
      <c r="G1157" s="52" t="s">
        <v>185</v>
      </c>
      <c r="H1157" s="52" t="s">
        <v>1301</v>
      </c>
      <c r="I1157" s="52" t="s">
        <v>643</v>
      </c>
      <c r="J1157" s="52" t="s">
        <v>1852</v>
      </c>
      <c r="K1157" s="52" t="s">
        <v>931</v>
      </c>
      <c r="L1157" s="53" t="s">
        <v>279</v>
      </c>
      <c r="M1157" s="13">
        <v>17033</v>
      </c>
      <c r="N1157" s="14">
        <f t="shared" ref="N1157:N1220" si="1366">M1157/365</f>
        <v>46.6657534246575</v>
      </c>
      <c r="O1157" s="15">
        <v>1270</v>
      </c>
      <c r="P1157" s="15">
        <f t="shared" si="1335"/>
        <v>21631910</v>
      </c>
      <c r="Q1157" s="16">
        <f>IFERROR(VLOOKUP(G1157,SCENARIOS!$A$13:$E$18,3,0),0.025)</f>
        <v>0.03</v>
      </c>
      <c r="R1157" s="52">
        <f>IFERROR(VLOOKUP(L1157,INPUTS!$A$107:$B$120,2,0),0.0082)</f>
        <v>0.0039</v>
      </c>
      <c r="S1157" s="52">
        <f t="shared" si="1336"/>
        <v>4.953</v>
      </c>
      <c r="T1157" s="15">
        <f t="shared" si="1337"/>
        <v>84364.449</v>
      </c>
      <c r="U1157" s="15">
        <f>T1157/INPUTS!$B$7*1000</f>
        <v>105455561.25</v>
      </c>
      <c r="V1157" s="15">
        <f>T1157*INPUTS!$B$6</f>
        <v>266591.65884</v>
      </c>
      <c r="W1157" s="54" t="s">
        <v>396</v>
      </c>
      <c r="X1157" s="54" t="s">
        <v>396</v>
      </c>
      <c r="Y1157" s="67">
        <f>IFERROR(VLOOKUP(E1157,INPUTS!$A$44:$B$103,2,0),0)</f>
        <v>0</v>
      </c>
      <c r="Z1157" s="15">
        <f t="shared" si="1362"/>
        <v>0</v>
      </c>
      <c r="AA1157" s="20">
        <f>IFERROR(VLOOKUP(E1157,INPUTS!$A$44:$C$103,3,0),SCENARIOS!$J$24)</f>
        <v>0.01</v>
      </c>
      <c r="AB1157" s="15">
        <f t="shared" ref="AB1157:AF1157" si="1367">$T1157*AA1157*(1+$Q1157)^AB$2</f>
        <v>978.015185183045</v>
      </c>
      <c r="AC1157" s="20">
        <f>IFERROR(VLOOKUP($E1157,INPUTS!$A$44:$G$103,4,0),SCENARIOS!$K$24)</f>
        <v>0.05</v>
      </c>
      <c r="AD1157" s="15">
        <f t="shared" si="1367"/>
        <v>5668.93824227209</v>
      </c>
      <c r="AE1157" s="20">
        <f>IFERROR(VLOOKUP($E1157,INPUTS!$A$44:$G$103,5,0),SCENARIOS!$L$24)</f>
        <v>0.1</v>
      </c>
      <c r="AF1157" s="15">
        <f t="shared" si="1367"/>
        <v>13143.7062661477</v>
      </c>
      <c r="AG1157" s="20">
        <f>IFERROR(VLOOKUP($E1157,INPUTS!$A$44:$G$103,6,0),SCENARIOS!$M$24)</f>
        <v>0.2</v>
      </c>
      <c r="AH1157" s="15">
        <f t="shared" si="1364"/>
        <v>30474.315829119</v>
      </c>
      <c r="AI1157" s="20">
        <f>IFERROR(VLOOKUP($E1157,INPUTS!$A$44:$G$103,7,0),SCENARIOS!$N$24)</f>
        <v>0.25</v>
      </c>
      <c r="AJ1157" s="15">
        <f t="shared" si="1365"/>
        <v>44160.1053409096</v>
      </c>
      <c r="AL1157" t="str">
        <f t="shared" ref="AL1157:AL1220" si="1368">IF(H1157="MULTI","MULTI",IF(COUNTIFS($E$4:$E$1277,H1157,$H$4:$H$1277,E1157)&gt;0,"Y","N"))</f>
        <v>N</v>
      </c>
      <c r="AM1157" s="21">
        <f t="shared" ref="AM1157:AM1220" si="1369">T1157*((1+Q1157)^25)</f>
        <v>176640.421363639</v>
      </c>
    </row>
    <row r="1158" ht="15" customHeight="1" spans="1:39">
      <c r="A1158" s="6" t="s">
        <v>2185</v>
      </c>
      <c r="B1158" s="52" t="s">
        <v>641</v>
      </c>
      <c r="C1158" s="52" t="s">
        <v>642</v>
      </c>
      <c r="D1158" s="52" t="s">
        <v>929</v>
      </c>
      <c r="E1158" s="10" t="s">
        <v>644</v>
      </c>
      <c r="F1158" s="52" t="s">
        <v>643</v>
      </c>
      <c r="G1158" s="52" t="s">
        <v>185</v>
      </c>
      <c r="H1158" s="52" t="s">
        <v>2202</v>
      </c>
      <c r="I1158" s="52" t="s">
        <v>643</v>
      </c>
      <c r="J1158" s="52" t="s">
        <v>1852</v>
      </c>
      <c r="K1158" s="52" t="s">
        <v>931</v>
      </c>
      <c r="L1158" s="53" t="s">
        <v>279</v>
      </c>
      <c r="M1158" s="13">
        <v>10645</v>
      </c>
      <c r="N1158" s="14">
        <f t="shared" si="1366"/>
        <v>29.1643835616438</v>
      </c>
      <c r="O1158" s="15">
        <v>480</v>
      </c>
      <c r="P1158" s="15">
        <f t="shared" si="1335"/>
        <v>5109600</v>
      </c>
      <c r="Q1158" s="16">
        <f>IFERROR(VLOOKUP(G1158,SCENARIOS!$A$13:$E$18,3,0),0.025)</f>
        <v>0.03</v>
      </c>
      <c r="R1158" s="52">
        <f>IFERROR(VLOOKUP(L1158,INPUTS!$A$107:$B$120,2,0),0.0082)</f>
        <v>0.0039</v>
      </c>
      <c r="S1158" s="52">
        <f t="shared" si="1336"/>
        <v>1.872</v>
      </c>
      <c r="T1158" s="15">
        <f t="shared" si="1337"/>
        <v>19927.44</v>
      </c>
      <c r="U1158" s="15">
        <f>T1158/INPUTS!$B$7*1000</f>
        <v>24909300</v>
      </c>
      <c r="V1158" s="15">
        <f>T1158*INPUTS!$B$6</f>
        <v>62970.7104</v>
      </c>
      <c r="W1158" s="54" t="s">
        <v>396</v>
      </c>
      <c r="X1158" s="54" t="s">
        <v>396</v>
      </c>
      <c r="Y1158" s="67">
        <f>IFERROR(VLOOKUP(E1158,INPUTS!$A$44:$B$103,2,0),0)</f>
        <v>0</v>
      </c>
      <c r="Z1158" s="15">
        <f t="shared" si="1362"/>
        <v>0</v>
      </c>
      <c r="AA1158" s="20">
        <f>IFERROR(VLOOKUP(E1158,INPUTS!$A$44:$C$103,3,0),SCENARIOS!$J$24)</f>
        <v>0.01</v>
      </c>
      <c r="AB1158" s="15">
        <f t="shared" ref="AB1158:AF1158" si="1370">$T1158*AA1158*(1+$Q1158)^AB$2</f>
        <v>231.013645591688</v>
      </c>
      <c r="AC1158" s="20">
        <f>IFERROR(VLOOKUP($E1158,INPUTS!$A$44:$G$103,4,0),SCENARIOS!$K$24)</f>
        <v>0.05</v>
      </c>
      <c r="AD1158" s="15">
        <f t="shared" si="1370"/>
        <v>1339.04065071986</v>
      </c>
      <c r="AE1158" s="20">
        <f>IFERROR(VLOOKUP($E1158,INPUTS!$A$44:$G$103,5,0),SCENARIOS!$L$24)</f>
        <v>0.1</v>
      </c>
      <c r="AF1158" s="15">
        <f t="shared" si="1370"/>
        <v>3104.63022162667</v>
      </c>
      <c r="AG1158" s="20">
        <f>IFERROR(VLOOKUP($E1158,INPUTS!$A$44:$G$103,6,0),SCENARIOS!$M$24)</f>
        <v>0.2</v>
      </c>
      <c r="AH1158" s="15">
        <f t="shared" si="1364"/>
        <v>7198.23465244013</v>
      </c>
      <c r="AI1158" s="20">
        <f>IFERROR(VLOOKUP($E1158,INPUTS!$A$44:$G$103,7,0),SCENARIOS!$N$24)</f>
        <v>0.25</v>
      </c>
      <c r="AJ1158" s="15">
        <f t="shared" si="1365"/>
        <v>10430.9085166271</v>
      </c>
      <c r="AL1158" t="str">
        <f t="shared" si="1368"/>
        <v>N</v>
      </c>
      <c r="AM1158" s="21">
        <f t="shared" si="1369"/>
        <v>41723.6340665086</v>
      </c>
    </row>
    <row r="1159" ht="15" customHeight="1" spans="1:39">
      <c r="A1159" s="24" t="s">
        <v>2186</v>
      </c>
      <c r="B1159" s="52" t="s">
        <v>641</v>
      </c>
      <c r="C1159" s="52" t="s">
        <v>642</v>
      </c>
      <c r="D1159" s="52" t="s">
        <v>929</v>
      </c>
      <c r="E1159" s="10" t="s">
        <v>644</v>
      </c>
      <c r="F1159" s="52" t="s">
        <v>643</v>
      </c>
      <c r="G1159" s="52" t="s">
        <v>185</v>
      </c>
      <c r="H1159" s="52" t="s">
        <v>2204</v>
      </c>
      <c r="I1159" s="52" t="s">
        <v>643</v>
      </c>
      <c r="J1159" s="52" t="s">
        <v>1852</v>
      </c>
      <c r="K1159" s="52" t="s">
        <v>931</v>
      </c>
      <c r="L1159" s="53" t="s">
        <v>279</v>
      </c>
      <c r="M1159" s="13">
        <v>8516</v>
      </c>
      <c r="N1159" s="14">
        <f t="shared" si="1366"/>
        <v>23.3315068493151</v>
      </c>
      <c r="O1159" s="15">
        <v>740</v>
      </c>
      <c r="P1159" s="15">
        <f t="shared" si="1335"/>
        <v>6301840</v>
      </c>
      <c r="Q1159" s="16">
        <f>IFERROR(VLOOKUP(G1159,SCENARIOS!$A$13:$E$18,3,0),0.025)</f>
        <v>0.03</v>
      </c>
      <c r="R1159" s="52">
        <f>IFERROR(VLOOKUP(L1159,INPUTS!$A$107:$B$120,2,0),0.0082)</f>
        <v>0.0039</v>
      </c>
      <c r="S1159" s="52">
        <f t="shared" si="1336"/>
        <v>2.886</v>
      </c>
      <c r="T1159" s="15">
        <f t="shared" si="1337"/>
        <v>24577.176</v>
      </c>
      <c r="U1159" s="15">
        <f>T1159/INPUTS!$B$7*1000</f>
        <v>30721470</v>
      </c>
      <c r="V1159" s="15">
        <f>T1159*INPUTS!$B$6</f>
        <v>77663.87616</v>
      </c>
      <c r="W1159" s="54" t="s">
        <v>396</v>
      </c>
      <c r="X1159" s="54" t="s">
        <v>396</v>
      </c>
      <c r="Y1159" s="67">
        <f>IFERROR(VLOOKUP(E1159,INPUTS!$A$44:$B$103,2,0),0)</f>
        <v>0</v>
      </c>
      <c r="Z1159" s="15">
        <f t="shared" si="1362"/>
        <v>0</v>
      </c>
      <c r="AA1159" s="20">
        <f>IFERROR(VLOOKUP(E1159,INPUTS!$A$44:$C$103,3,0),SCENARIOS!$J$24)</f>
        <v>0.01</v>
      </c>
      <c r="AB1159" s="15">
        <f t="shared" ref="AB1159:AF1159" si="1371">$T1159*AA1159*(1+$Q1159)^AB$2</f>
        <v>284.916829563082</v>
      </c>
      <c r="AC1159" s="20">
        <f>IFERROR(VLOOKUP($E1159,INPUTS!$A$44:$G$103,4,0),SCENARIOS!$K$24)</f>
        <v>0.05</v>
      </c>
      <c r="AD1159" s="15">
        <f t="shared" si="1371"/>
        <v>1651.48346922116</v>
      </c>
      <c r="AE1159" s="20">
        <f>IFERROR(VLOOKUP($E1159,INPUTS!$A$44:$G$103,5,0),SCENARIOS!$L$24)</f>
        <v>0.1</v>
      </c>
      <c r="AF1159" s="15">
        <f t="shared" si="1371"/>
        <v>3829.04394000623</v>
      </c>
      <c r="AG1159" s="20">
        <f>IFERROR(VLOOKUP($E1159,INPUTS!$A$44:$G$103,6,0),SCENARIOS!$M$24)</f>
        <v>0.2</v>
      </c>
      <c r="AH1159" s="15">
        <f t="shared" si="1364"/>
        <v>8877.82273800949</v>
      </c>
      <c r="AI1159" s="20">
        <f>IFERROR(VLOOKUP($E1159,INPUTS!$A$44:$G$103,7,0),SCENARIOS!$N$24)</f>
        <v>0.25</v>
      </c>
      <c r="AJ1159" s="15">
        <f t="shared" si="1365"/>
        <v>12864.7871705068</v>
      </c>
      <c r="AL1159" t="str">
        <f t="shared" si="1368"/>
        <v>N</v>
      </c>
      <c r="AM1159" s="21">
        <f t="shared" si="1369"/>
        <v>51459.1486820272</v>
      </c>
    </row>
    <row r="1160" ht="15" customHeight="1" spans="1:39">
      <c r="A1160" s="6" t="s">
        <v>2187</v>
      </c>
      <c r="B1160" s="52" t="s">
        <v>637</v>
      </c>
      <c r="C1160" s="52" t="s">
        <v>638</v>
      </c>
      <c r="D1160" s="52" t="s">
        <v>929</v>
      </c>
      <c r="E1160" s="10" t="s">
        <v>640</v>
      </c>
      <c r="F1160" s="52" t="s">
        <v>639</v>
      </c>
      <c r="G1160" s="52" t="s">
        <v>185</v>
      </c>
      <c r="H1160" s="52" t="s">
        <v>224</v>
      </c>
      <c r="I1160" s="52" t="s">
        <v>938</v>
      </c>
      <c r="J1160" s="52" t="s">
        <v>165</v>
      </c>
      <c r="K1160" s="52" t="s">
        <v>931</v>
      </c>
      <c r="L1160" s="53" t="s">
        <v>291</v>
      </c>
      <c r="M1160" s="13">
        <v>1682</v>
      </c>
      <c r="N1160" s="14">
        <f t="shared" si="1366"/>
        <v>4.60821917808219</v>
      </c>
      <c r="O1160" s="15">
        <v>8320</v>
      </c>
      <c r="P1160" s="15">
        <f t="shared" si="1335"/>
        <v>13994240</v>
      </c>
      <c r="Q1160" s="16">
        <f>IFERROR(VLOOKUP(G1160,SCENARIOS!$A$13:$E$18,3,0),0.025)</f>
        <v>0.03</v>
      </c>
      <c r="R1160" s="52">
        <f>IFERROR(VLOOKUP(L1160,INPUTS!$A$107:$B$120,2,0),0.0082)</f>
        <v>0.0079</v>
      </c>
      <c r="S1160" s="52">
        <f t="shared" si="1336"/>
        <v>65.728</v>
      </c>
      <c r="T1160" s="15">
        <f t="shared" si="1337"/>
        <v>110554.496</v>
      </c>
      <c r="U1160" s="15">
        <f>T1160/INPUTS!$B$7*1000</f>
        <v>138193120</v>
      </c>
      <c r="V1160" s="15">
        <f>T1160*INPUTS!$B$6</f>
        <v>349352.20736</v>
      </c>
      <c r="W1160" s="54" t="s">
        <v>396</v>
      </c>
      <c r="X1160" s="54" t="s">
        <v>396</v>
      </c>
      <c r="Y1160" s="67">
        <f>IFERROR(VLOOKUP(E1160,INPUTS!$A$44:$B$103,2,0),0)</f>
        <v>0</v>
      </c>
      <c r="Z1160" s="15">
        <f t="shared" si="1362"/>
        <v>0</v>
      </c>
      <c r="AA1160" s="20">
        <f>IFERROR(VLOOKUP(E1160,INPUTS!$A$44:$C$103,3,0),SCENARIOS!$J$24)</f>
        <v>0.01</v>
      </c>
      <c r="AB1160" s="15">
        <f t="shared" ref="AB1160:AF1160" si="1372">$T1160*AA1160*(1+$Q1160)^AB$2</f>
        <v>1281.62961010103</v>
      </c>
      <c r="AC1160" s="20">
        <f>IFERROR(VLOOKUP($E1160,INPUTS!$A$44:$G$103,4,0),SCENARIOS!$K$24)</f>
        <v>0.05</v>
      </c>
      <c r="AD1160" s="15">
        <f t="shared" si="1372"/>
        <v>7428.79989922671</v>
      </c>
      <c r="AE1160" s="20">
        <f>IFERROR(VLOOKUP($E1160,INPUTS!$A$44:$G$103,5,0),SCENARIOS!$L$24)</f>
        <v>0.1</v>
      </c>
      <c r="AF1160" s="15">
        <f t="shared" si="1372"/>
        <v>17224.030252672</v>
      </c>
      <c r="AG1160" s="20">
        <f>IFERROR(VLOOKUP($E1160,INPUTS!$A$44:$G$103,6,0),SCENARIOS!$M$24)</f>
        <v>0.2</v>
      </c>
      <c r="AH1160" s="15">
        <f t="shared" si="1364"/>
        <v>39934.7434537629</v>
      </c>
      <c r="AI1160" s="20">
        <f>IFERROR(VLOOKUP($E1160,INPUTS!$A$44:$G$103,7,0),SCENARIOS!$N$24)</f>
        <v>0.25</v>
      </c>
      <c r="AJ1160" s="15">
        <f t="shared" si="1365"/>
        <v>57869.1409372113</v>
      </c>
      <c r="AL1160" t="str">
        <f t="shared" si="1368"/>
        <v>Y</v>
      </c>
      <c r="AM1160" s="21">
        <f t="shared" si="1369"/>
        <v>231476.563748845</v>
      </c>
    </row>
    <row r="1161" ht="15" customHeight="1" spans="1:39">
      <c r="A1161" s="24" t="s">
        <v>2188</v>
      </c>
      <c r="B1161" s="52" t="s">
        <v>637</v>
      </c>
      <c r="C1161" s="52" t="s">
        <v>638</v>
      </c>
      <c r="D1161" s="52" t="s">
        <v>929</v>
      </c>
      <c r="E1161" s="10" t="s">
        <v>640</v>
      </c>
      <c r="F1161" s="52" t="s">
        <v>639</v>
      </c>
      <c r="G1161" s="52" t="s">
        <v>185</v>
      </c>
      <c r="H1161" s="52" t="s">
        <v>203</v>
      </c>
      <c r="I1161" s="52" t="s">
        <v>399</v>
      </c>
      <c r="J1161" s="52" t="s">
        <v>165</v>
      </c>
      <c r="K1161" s="52" t="s">
        <v>931</v>
      </c>
      <c r="L1161" s="53" t="s">
        <v>291</v>
      </c>
      <c r="M1161" s="13">
        <v>841</v>
      </c>
      <c r="N1161" s="14">
        <f t="shared" si="1366"/>
        <v>2.3041095890411</v>
      </c>
      <c r="O1161" s="15">
        <v>8060</v>
      </c>
      <c r="P1161" s="15">
        <f t="shared" si="1335"/>
        <v>6778460</v>
      </c>
      <c r="Q1161" s="16">
        <f>IFERROR(VLOOKUP(G1161,SCENARIOS!$A$13:$E$18,3,0),0.025)</f>
        <v>0.03</v>
      </c>
      <c r="R1161" s="52">
        <f>IFERROR(VLOOKUP(L1161,INPUTS!$A$107:$B$120,2,0),0.0082)</f>
        <v>0.0079</v>
      </c>
      <c r="S1161" s="52">
        <f t="shared" si="1336"/>
        <v>63.674</v>
      </c>
      <c r="T1161" s="15">
        <f t="shared" si="1337"/>
        <v>53549.834</v>
      </c>
      <c r="U1161" s="15">
        <f>T1161/INPUTS!$B$7*1000</f>
        <v>66937292.5</v>
      </c>
      <c r="V1161" s="15">
        <f>T1161*INPUTS!$B$6</f>
        <v>169217.47544</v>
      </c>
      <c r="W1161" s="54" t="s">
        <v>396</v>
      </c>
      <c r="X1161" s="54" t="s">
        <v>396</v>
      </c>
      <c r="Y1161" s="67">
        <f>IFERROR(VLOOKUP(E1161,INPUTS!$A$44:$B$103,2,0),0)</f>
        <v>0</v>
      </c>
      <c r="Z1161" s="15">
        <f t="shared" si="1362"/>
        <v>0</v>
      </c>
      <c r="AA1161" s="20">
        <f>IFERROR(VLOOKUP(E1161,INPUTS!$A$44:$C$103,3,0),SCENARIOS!$J$24)</f>
        <v>0.01</v>
      </c>
      <c r="AB1161" s="15">
        <f t="shared" ref="AB1161:AF1161" si="1373">$T1161*AA1161*(1+$Q1161)^AB$2</f>
        <v>620.789342392687</v>
      </c>
      <c r="AC1161" s="20">
        <f>IFERROR(VLOOKUP($E1161,INPUTS!$A$44:$G$103,4,0),SCENARIOS!$K$24)</f>
        <v>0.05</v>
      </c>
      <c r="AD1161" s="15">
        <f t="shared" si="1373"/>
        <v>3598.32495118794</v>
      </c>
      <c r="AE1161" s="20">
        <f>IFERROR(VLOOKUP($E1161,INPUTS!$A$44:$G$103,5,0),SCENARIOS!$L$24)</f>
        <v>0.1</v>
      </c>
      <c r="AF1161" s="15">
        <f t="shared" si="1373"/>
        <v>8342.88965363798</v>
      </c>
      <c r="AG1161" s="20">
        <f>IFERROR(VLOOKUP($E1161,INPUTS!$A$44:$G$103,6,0),SCENARIOS!$M$24)</f>
        <v>0.2</v>
      </c>
      <c r="AH1161" s="15">
        <f t="shared" si="1364"/>
        <v>19343.3913604164</v>
      </c>
      <c r="AI1161" s="20">
        <f>IFERROR(VLOOKUP($E1161,INPUTS!$A$44:$G$103,7,0),SCENARIOS!$N$24)</f>
        <v>0.25</v>
      </c>
      <c r="AJ1161" s="15">
        <f t="shared" si="1365"/>
        <v>28030.3651414617</v>
      </c>
      <c r="AL1161" t="str">
        <f t="shared" si="1368"/>
        <v>Y</v>
      </c>
      <c r="AM1161" s="21">
        <f t="shared" si="1369"/>
        <v>112121.460565847</v>
      </c>
    </row>
    <row r="1162" ht="15" customHeight="1" spans="1:39">
      <c r="A1162" s="6" t="s">
        <v>2189</v>
      </c>
      <c r="B1162" s="52" t="s">
        <v>637</v>
      </c>
      <c r="C1162" s="52" t="s">
        <v>638</v>
      </c>
      <c r="D1162" s="52" t="s">
        <v>929</v>
      </c>
      <c r="E1162" s="10" t="s">
        <v>640</v>
      </c>
      <c r="F1162" s="52" t="s">
        <v>639</v>
      </c>
      <c r="G1162" s="52" t="s">
        <v>185</v>
      </c>
      <c r="H1162" s="52" t="s">
        <v>456</v>
      </c>
      <c r="I1162" s="52" t="s">
        <v>455</v>
      </c>
      <c r="J1162" s="52" t="s">
        <v>1852</v>
      </c>
      <c r="K1162" s="52" t="s">
        <v>931</v>
      </c>
      <c r="L1162" s="53" t="s">
        <v>286</v>
      </c>
      <c r="M1162" s="13">
        <v>6730</v>
      </c>
      <c r="N1162" s="14">
        <f t="shared" si="1366"/>
        <v>18.4383561643836</v>
      </c>
      <c r="O1162" s="15">
        <v>1160</v>
      </c>
      <c r="P1162" s="15">
        <f t="shared" si="1335"/>
        <v>7806800</v>
      </c>
      <c r="Q1162" s="16">
        <f>IFERROR(VLOOKUP(G1162,SCENARIOS!$A$13:$E$18,3,0),0.025)</f>
        <v>0.03</v>
      </c>
      <c r="R1162" s="52">
        <f>IFERROR(VLOOKUP(L1162,INPUTS!$A$107:$B$120,2,0),0.0082)</f>
        <v>0.0039</v>
      </c>
      <c r="S1162" s="52">
        <f t="shared" si="1336"/>
        <v>4.524</v>
      </c>
      <c r="T1162" s="15">
        <f t="shared" si="1337"/>
        <v>30446.52</v>
      </c>
      <c r="U1162" s="15">
        <f>T1162/INPUTS!$B$7*1000</f>
        <v>38058150</v>
      </c>
      <c r="V1162" s="15">
        <f>T1162*INPUTS!$B$6</f>
        <v>96211.0032</v>
      </c>
      <c r="W1162" s="54" t="s">
        <v>396</v>
      </c>
      <c r="X1162" s="54" t="s">
        <v>396</v>
      </c>
      <c r="Y1162" s="67">
        <f>IFERROR(VLOOKUP(E1162,INPUTS!$A$44:$B$103,2,0),0)</f>
        <v>0</v>
      </c>
      <c r="Z1162" s="15">
        <f t="shared" si="1362"/>
        <v>0</v>
      </c>
      <c r="AA1162" s="20">
        <f>IFERROR(VLOOKUP(E1162,INPUTS!$A$44:$C$103,3,0),SCENARIOS!$J$24)</f>
        <v>0.01</v>
      </c>
      <c r="AB1162" s="15">
        <f t="shared" ref="AB1162:AF1162" si="1374">$T1162*AA1162*(1+$Q1162)^AB$2</f>
        <v>352.958612886564</v>
      </c>
      <c r="AC1162" s="20">
        <f>IFERROR(VLOOKUP($E1162,INPUTS!$A$44:$G$103,4,0),SCENARIOS!$K$24)</f>
        <v>0.05</v>
      </c>
      <c r="AD1162" s="15">
        <f t="shared" si="1374"/>
        <v>2045.87884610142</v>
      </c>
      <c r="AE1162" s="20">
        <f>IFERROR(VLOOKUP($E1162,INPUTS!$A$44:$G$103,5,0),SCENARIOS!$L$24)</f>
        <v>0.1</v>
      </c>
      <c r="AF1162" s="15">
        <f t="shared" si="1374"/>
        <v>4743.46861088835</v>
      </c>
      <c r="AG1162" s="20">
        <f>IFERROR(VLOOKUP($E1162,INPUTS!$A$44:$G$103,6,0),SCENARIOS!$M$24)</f>
        <v>0.2</v>
      </c>
      <c r="AH1162" s="15">
        <f t="shared" si="1364"/>
        <v>10997.9603657174</v>
      </c>
      <c r="AI1162" s="20">
        <f>IFERROR(VLOOKUP($E1162,INPUTS!$A$44:$G$103,7,0),SCENARIOS!$N$24)</f>
        <v>0.25</v>
      </c>
      <c r="AJ1162" s="15">
        <f t="shared" si="1365"/>
        <v>15937.0629026939</v>
      </c>
      <c r="AL1162" t="str">
        <f t="shared" si="1368"/>
        <v>Y</v>
      </c>
      <c r="AM1162" s="21">
        <f t="shared" si="1369"/>
        <v>63748.2516107756</v>
      </c>
    </row>
    <row r="1163" ht="15" customHeight="1" spans="1:39">
      <c r="A1163" s="24" t="s">
        <v>2190</v>
      </c>
      <c r="B1163" s="52" t="s">
        <v>637</v>
      </c>
      <c r="C1163" s="52" t="s">
        <v>638</v>
      </c>
      <c r="D1163" s="52" t="s">
        <v>929</v>
      </c>
      <c r="E1163" s="10" t="s">
        <v>640</v>
      </c>
      <c r="F1163" s="52" t="s">
        <v>639</v>
      </c>
      <c r="G1163" s="52" t="s">
        <v>185</v>
      </c>
      <c r="H1163" s="52" t="s">
        <v>644</v>
      </c>
      <c r="I1163" s="52" t="s">
        <v>643</v>
      </c>
      <c r="J1163" s="52" t="s">
        <v>1852</v>
      </c>
      <c r="K1163" s="52" t="s">
        <v>931</v>
      </c>
      <c r="L1163" s="53" t="s">
        <v>286</v>
      </c>
      <c r="M1163" s="13">
        <v>4206</v>
      </c>
      <c r="N1163" s="14">
        <f t="shared" si="1366"/>
        <v>11.5232876712329</v>
      </c>
      <c r="O1163" s="15">
        <v>2840</v>
      </c>
      <c r="P1163" s="15">
        <f t="shared" si="1335"/>
        <v>11945040</v>
      </c>
      <c r="Q1163" s="16">
        <f>IFERROR(VLOOKUP(G1163,SCENARIOS!$A$13:$E$18,3,0),0.025)</f>
        <v>0.03</v>
      </c>
      <c r="R1163" s="52">
        <f>IFERROR(VLOOKUP(L1163,INPUTS!$A$107:$B$120,2,0),0.0082)</f>
        <v>0.0039</v>
      </c>
      <c r="S1163" s="52">
        <f t="shared" si="1336"/>
        <v>11.076</v>
      </c>
      <c r="T1163" s="15">
        <f t="shared" si="1337"/>
        <v>46585.656</v>
      </c>
      <c r="U1163" s="15">
        <f>T1163/INPUTS!$B$7*1000</f>
        <v>58232070</v>
      </c>
      <c r="V1163" s="15">
        <f>T1163*INPUTS!$B$6</f>
        <v>147210.67296</v>
      </c>
      <c r="W1163" s="54" t="s">
        <v>396</v>
      </c>
      <c r="X1163" s="54" t="s">
        <v>396</v>
      </c>
      <c r="Y1163" s="67">
        <f>IFERROR(VLOOKUP(E1163,INPUTS!$A$44:$B$103,2,0),0)</f>
        <v>0</v>
      </c>
      <c r="Z1163" s="15">
        <f t="shared" si="1362"/>
        <v>0</v>
      </c>
      <c r="AA1163" s="20">
        <f>IFERROR(VLOOKUP(E1163,INPUTS!$A$44:$C$103,3,0),SCENARIOS!$J$24)</f>
        <v>0.01</v>
      </c>
      <c r="AB1163" s="15">
        <f t="shared" ref="AB1163:AF1163" si="1375">$T1163*AA1163*(1+$Q1163)^AB$2</f>
        <v>540.055432350582</v>
      </c>
      <c r="AC1163" s="20">
        <f>IFERROR(VLOOKUP($E1163,INPUTS!$A$44:$G$103,4,0),SCENARIOS!$K$24)</f>
        <v>0.05</v>
      </c>
      <c r="AD1163" s="15">
        <f t="shared" si="1375"/>
        <v>3130.36130704454</v>
      </c>
      <c r="AE1163" s="20">
        <f>IFERROR(VLOOKUP($E1163,INPUTS!$A$44:$G$103,5,0),SCENARIOS!$L$24)</f>
        <v>0.1</v>
      </c>
      <c r="AF1163" s="15">
        <f t="shared" si="1375"/>
        <v>7257.89341289719</v>
      </c>
      <c r="AG1163" s="20">
        <f>IFERROR(VLOOKUP($E1163,INPUTS!$A$44:$G$103,6,0),SCENARIOS!$M$24)</f>
        <v>0.2</v>
      </c>
      <c r="AH1163" s="15">
        <f t="shared" si="1364"/>
        <v>16827.7753352089</v>
      </c>
      <c r="AI1163" s="20">
        <f>IFERROR(VLOOKUP($E1163,INPUTS!$A$44:$G$103,7,0),SCENARIOS!$N$24)</f>
        <v>0.25</v>
      </c>
      <c r="AJ1163" s="15">
        <f t="shared" si="1365"/>
        <v>24385.0045928158</v>
      </c>
      <c r="AL1163" t="str">
        <f t="shared" si="1368"/>
        <v>Y</v>
      </c>
      <c r="AM1163" s="21">
        <f t="shared" si="1369"/>
        <v>97540.0183712634</v>
      </c>
    </row>
    <row r="1164" ht="15" customHeight="1" spans="1:39">
      <c r="A1164" s="6" t="s">
        <v>2191</v>
      </c>
      <c r="B1164" s="52" t="s">
        <v>637</v>
      </c>
      <c r="C1164" s="52" t="s">
        <v>638</v>
      </c>
      <c r="D1164" s="52" t="s">
        <v>929</v>
      </c>
      <c r="E1164" s="10" t="s">
        <v>640</v>
      </c>
      <c r="F1164" s="52" t="s">
        <v>639</v>
      </c>
      <c r="G1164" s="52" t="s">
        <v>185</v>
      </c>
      <c r="H1164" s="52" t="s">
        <v>440</v>
      </c>
      <c r="I1164" s="52" t="s">
        <v>439</v>
      </c>
      <c r="J1164" s="52" t="s">
        <v>177</v>
      </c>
      <c r="K1164" s="52" t="s">
        <v>931</v>
      </c>
      <c r="L1164" s="53" t="s">
        <v>291</v>
      </c>
      <c r="M1164" s="13">
        <v>2524</v>
      </c>
      <c r="N1164" s="14">
        <f t="shared" si="1366"/>
        <v>6.91506849315068</v>
      </c>
      <c r="O1164" s="15">
        <v>3170</v>
      </c>
      <c r="P1164" s="15">
        <f t="shared" si="1335"/>
        <v>8001080</v>
      </c>
      <c r="Q1164" s="16">
        <f>IFERROR(VLOOKUP(G1164,SCENARIOS!$A$13:$E$18,3,0),0.025)</f>
        <v>0.03</v>
      </c>
      <c r="R1164" s="52">
        <f>IFERROR(VLOOKUP(L1164,INPUTS!$A$107:$B$120,2,0),0.0082)</f>
        <v>0.0079</v>
      </c>
      <c r="S1164" s="52">
        <f t="shared" si="1336"/>
        <v>25.043</v>
      </c>
      <c r="T1164" s="15">
        <f t="shared" si="1337"/>
        <v>63208.532</v>
      </c>
      <c r="U1164" s="15">
        <f>T1164/INPUTS!$B$7*1000</f>
        <v>79010665</v>
      </c>
      <c r="V1164" s="15">
        <f>T1164*INPUTS!$B$6</f>
        <v>199738.96112</v>
      </c>
      <c r="W1164" s="54" t="s">
        <v>396</v>
      </c>
      <c r="X1164" s="54" t="s">
        <v>396</v>
      </c>
      <c r="Y1164" s="67">
        <f>IFERROR(VLOOKUP(E1164,INPUTS!$A$44:$B$103,2,0),0)</f>
        <v>0</v>
      </c>
      <c r="Z1164" s="15">
        <f t="shared" si="1362"/>
        <v>0</v>
      </c>
      <c r="AA1164" s="20">
        <f>IFERROR(VLOOKUP(E1164,INPUTS!$A$44:$C$103,3,0),SCENARIOS!$J$24)</f>
        <v>0.01</v>
      </c>
      <c r="AB1164" s="15">
        <f t="shared" ref="AB1164:AF1164" si="1376">$T1164*AA1164*(1+$Q1164)^AB$2</f>
        <v>732.760124221619</v>
      </c>
      <c r="AC1164" s="20">
        <f>IFERROR(VLOOKUP($E1164,INPUTS!$A$44:$G$103,4,0),SCENARIOS!$K$24)</f>
        <v>0.05</v>
      </c>
      <c r="AD1164" s="15">
        <f t="shared" si="1376"/>
        <v>4247.34907345485</v>
      </c>
      <c r="AE1164" s="20">
        <f>IFERROR(VLOOKUP($E1164,INPUTS!$A$44:$G$103,5,0),SCENARIOS!$L$24)</f>
        <v>0.1</v>
      </c>
      <c r="AF1164" s="15">
        <f t="shared" si="1376"/>
        <v>9847.68333071668</v>
      </c>
      <c r="AG1164" s="20">
        <f>IFERROR(VLOOKUP($E1164,INPUTS!$A$44:$G$103,6,0),SCENARIOS!$M$24)</f>
        <v>0.2</v>
      </c>
      <c r="AH1164" s="15">
        <f t="shared" si="1364"/>
        <v>22832.3279544322</v>
      </c>
      <c r="AI1164" s="20">
        <f>IFERROR(VLOOKUP($E1164,INPUTS!$A$44:$G$103,7,0),SCENARIOS!$N$24)</f>
        <v>0.25</v>
      </c>
      <c r="AJ1164" s="15">
        <f t="shared" si="1365"/>
        <v>33086.1573168605</v>
      </c>
      <c r="AL1164" t="str">
        <f t="shared" si="1368"/>
        <v>Y</v>
      </c>
      <c r="AM1164" s="21">
        <f t="shared" si="1369"/>
        <v>132344.629267442</v>
      </c>
    </row>
    <row r="1165" ht="15" customHeight="1" spans="1:39">
      <c r="A1165" s="24" t="s">
        <v>2192</v>
      </c>
      <c r="B1165" s="52" t="s">
        <v>633</v>
      </c>
      <c r="C1165" s="52" t="s">
        <v>634</v>
      </c>
      <c r="D1165" s="52" t="s">
        <v>929</v>
      </c>
      <c r="E1165" s="10" t="s">
        <v>636</v>
      </c>
      <c r="F1165" s="52" t="s">
        <v>635</v>
      </c>
      <c r="G1165" s="56" t="s">
        <v>177</v>
      </c>
      <c r="H1165" s="52" t="s">
        <v>224</v>
      </c>
      <c r="I1165" s="52" t="s">
        <v>938</v>
      </c>
      <c r="J1165" s="52" t="s">
        <v>165</v>
      </c>
      <c r="K1165" s="52" t="s">
        <v>931</v>
      </c>
      <c r="L1165" s="53" t="s">
        <v>291</v>
      </c>
      <c r="M1165" s="13">
        <v>3739</v>
      </c>
      <c r="N1165" s="14">
        <f t="shared" si="1366"/>
        <v>10.2438356164384</v>
      </c>
      <c r="O1165" s="15">
        <v>4995</v>
      </c>
      <c r="P1165" s="15">
        <f t="shared" si="1335"/>
        <v>18676305</v>
      </c>
      <c r="Q1165" s="16">
        <f>IFERROR(VLOOKUP(G1165,SCENARIOS!$A$13:$E$18,3,0),0.025)</f>
        <v>0.045</v>
      </c>
      <c r="R1165" s="52">
        <f>IFERROR(VLOOKUP(L1165,INPUTS!$A$107:$B$120,2,0),0.0082)</f>
        <v>0.0079</v>
      </c>
      <c r="S1165" s="52">
        <f t="shared" si="1336"/>
        <v>39.4605</v>
      </c>
      <c r="T1165" s="15">
        <f t="shared" si="1337"/>
        <v>147542.8095</v>
      </c>
      <c r="U1165" s="15">
        <f>T1165/INPUTS!$B$7*1000</f>
        <v>184428511.875</v>
      </c>
      <c r="V1165" s="15">
        <f>T1165*INPUTS!$B$6</f>
        <v>466235.27802</v>
      </c>
      <c r="W1165" s="54" t="s">
        <v>396</v>
      </c>
      <c r="X1165" s="54" t="s">
        <v>396</v>
      </c>
      <c r="Y1165" s="67">
        <f>IFERROR(VLOOKUP(E1165,INPUTS!$A$44:$B$103,2,0),0)</f>
        <v>0</v>
      </c>
      <c r="Z1165" s="15">
        <f t="shared" si="1362"/>
        <v>0</v>
      </c>
      <c r="AA1165" s="20">
        <f>IFERROR(VLOOKUP(E1165,INPUTS!$A$44:$C$103,3,0),SCENARIOS!$J$24)</f>
        <v>0.01</v>
      </c>
      <c r="AB1165" s="15">
        <f t="shared" ref="AB1165:AF1165" si="1377">$T1165*AA1165*(1+$Q1165)^AB$2</f>
        <v>1838.65184229496</v>
      </c>
      <c r="AC1165" s="20">
        <f>IFERROR(VLOOKUP($E1165,INPUTS!$A$44:$G$103,4,0),SCENARIOS!$K$24)</f>
        <v>0.05</v>
      </c>
      <c r="AD1165" s="15">
        <f t="shared" si="1377"/>
        <v>11456.4735775031</v>
      </c>
      <c r="AE1165" s="20">
        <f>IFERROR(VLOOKUP($E1165,INPUTS!$A$44:$G$103,5,0),SCENARIOS!$L$24)</f>
        <v>0.1</v>
      </c>
      <c r="AF1165" s="15">
        <f t="shared" si="1377"/>
        <v>28553.7008829692</v>
      </c>
      <c r="AG1165" s="20">
        <f>IFERROR(VLOOKUP($E1165,INPUTS!$A$44:$G$103,6,0),SCENARIOS!$M$24)</f>
        <v>0.2</v>
      </c>
      <c r="AH1165" s="15">
        <f t="shared" si="1364"/>
        <v>71166.2125870126</v>
      </c>
      <c r="AI1165" s="20">
        <f>IFERROR(VLOOKUP($E1165,INPUTS!$A$44:$G$103,7,0),SCENARIOS!$N$24)</f>
        <v>0.25</v>
      </c>
      <c r="AJ1165" s="15">
        <f t="shared" si="1365"/>
        <v>110857.560871397</v>
      </c>
      <c r="AL1165" t="str">
        <f t="shared" si="1368"/>
        <v>Y</v>
      </c>
      <c r="AM1165" s="21">
        <f t="shared" si="1369"/>
        <v>443430.243485588</v>
      </c>
    </row>
    <row r="1166" ht="15" customHeight="1" spans="1:39">
      <c r="A1166" s="6" t="s">
        <v>2193</v>
      </c>
      <c r="B1166" s="52" t="s">
        <v>633</v>
      </c>
      <c r="C1166" s="52" t="s">
        <v>634</v>
      </c>
      <c r="D1166" s="52" t="s">
        <v>929</v>
      </c>
      <c r="E1166" s="10" t="s">
        <v>636</v>
      </c>
      <c r="F1166" s="52" t="s">
        <v>635</v>
      </c>
      <c r="G1166" s="56" t="s">
        <v>177</v>
      </c>
      <c r="H1166" s="52" t="s">
        <v>200</v>
      </c>
      <c r="I1166" s="52" t="s">
        <v>391</v>
      </c>
      <c r="J1166" s="52" t="s">
        <v>165</v>
      </c>
      <c r="K1166" s="52" t="s">
        <v>931</v>
      </c>
      <c r="L1166" s="53" t="s">
        <v>291</v>
      </c>
      <c r="M1166" s="13">
        <v>2492</v>
      </c>
      <c r="N1166" s="14">
        <f t="shared" si="1366"/>
        <v>6.82739726027397</v>
      </c>
      <c r="O1166" s="15">
        <v>4000</v>
      </c>
      <c r="P1166" s="15">
        <f t="shared" si="1335"/>
        <v>9968000</v>
      </c>
      <c r="Q1166" s="16">
        <f>IFERROR(VLOOKUP(G1166,SCENARIOS!$A$13:$E$18,3,0),0.025)</f>
        <v>0.045</v>
      </c>
      <c r="R1166" s="52">
        <f>IFERROR(VLOOKUP(L1166,INPUTS!$A$107:$B$120,2,0),0.0082)</f>
        <v>0.0079</v>
      </c>
      <c r="S1166" s="52">
        <f t="shared" si="1336"/>
        <v>31.6</v>
      </c>
      <c r="T1166" s="15">
        <f t="shared" si="1337"/>
        <v>78747.2</v>
      </c>
      <c r="U1166" s="15">
        <f>T1166/INPUTS!$B$7*1000</f>
        <v>98434000</v>
      </c>
      <c r="V1166" s="15">
        <f>T1166*INPUTS!$B$6</f>
        <v>248841.152</v>
      </c>
      <c r="W1166" s="54" t="s">
        <v>396</v>
      </c>
      <c r="X1166" s="54" t="s">
        <v>396</v>
      </c>
      <c r="Y1166" s="67">
        <f>IFERROR(VLOOKUP(E1166,INPUTS!$A$44:$B$103,2,0),0)</f>
        <v>0</v>
      </c>
      <c r="Z1166" s="15">
        <f t="shared" si="1362"/>
        <v>0</v>
      </c>
      <c r="AA1166" s="20">
        <f>IFERROR(VLOOKUP(E1166,INPUTS!$A$44:$C$103,3,0),SCENARIOS!$J$24)</f>
        <v>0.01</v>
      </c>
      <c r="AB1166" s="15">
        <f t="shared" ref="AB1166:AF1166" si="1378">$T1166*AA1166*(1+$Q1166)^AB$2</f>
        <v>981.333382807581</v>
      </c>
      <c r="AC1166" s="20">
        <f>IFERROR(VLOOKUP($E1166,INPUTS!$A$44:$G$103,4,0),SCENARIOS!$K$24)</f>
        <v>0.05</v>
      </c>
      <c r="AD1166" s="15">
        <f t="shared" si="1378"/>
        <v>6114.59968235423</v>
      </c>
      <c r="AE1166" s="20">
        <f>IFERROR(VLOOKUP($E1166,INPUTS!$A$44:$G$103,5,0),SCENARIOS!$L$24)</f>
        <v>0.1</v>
      </c>
      <c r="AF1166" s="15">
        <f t="shared" si="1378"/>
        <v>15239.8073602588</v>
      </c>
      <c r="AG1166" s="20">
        <f>IFERROR(VLOOKUP($E1166,INPUTS!$A$44:$G$103,6,0),SCENARIOS!$M$24)</f>
        <v>0.2</v>
      </c>
      <c r="AH1166" s="15">
        <f t="shared" si="1364"/>
        <v>37983.1453313352</v>
      </c>
      <c r="AI1166" s="20">
        <f>IFERROR(VLOOKUP($E1166,INPUTS!$A$44:$G$103,7,0),SCENARIOS!$N$24)</f>
        <v>0.25</v>
      </c>
      <c r="AJ1166" s="15">
        <f t="shared" si="1365"/>
        <v>59167.3870589544</v>
      </c>
      <c r="AL1166" t="str">
        <f t="shared" si="1368"/>
        <v>Y</v>
      </c>
      <c r="AM1166" s="21">
        <f t="shared" si="1369"/>
        <v>236669.548235818</v>
      </c>
    </row>
    <row r="1167" ht="15" customHeight="1" spans="1:39">
      <c r="A1167" s="24" t="s">
        <v>2194</v>
      </c>
      <c r="B1167" s="52" t="s">
        <v>633</v>
      </c>
      <c r="C1167" s="52" t="s">
        <v>634</v>
      </c>
      <c r="D1167" s="52" t="s">
        <v>929</v>
      </c>
      <c r="E1167" s="10" t="s">
        <v>636</v>
      </c>
      <c r="F1167" s="52" t="s">
        <v>635</v>
      </c>
      <c r="G1167" s="56" t="s">
        <v>177</v>
      </c>
      <c r="H1167" s="52" t="s">
        <v>207</v>
      </c>
      <c r="I1167" s="52" t="s">
        <v>609</v>
      </c>
      <c r="J1167" s="52" t="s">
        <v>165</v>
      </c>
      <c r="K1167" s="52" t="s">
        <v>931</v>
      </c>
      <c r="L1167" s="53" t="s">
        <v>288</v>
      </c>
      <c r="M1167" s="13">
        <v>4985</v>
      </c>
      <c r="N1167" s="14">
        <f t="shared" si="1366"/>
        <v>13.6575342465753</v>
      </c>
      <c r="O1167" s="15">
        <v>2100</v>
      </c>
      <c r="P1167" s="15">
        <f t="shared" si="1335"/>
        <v>10468500</v>
      </c>
      <c r="Q1167" s="16">
        <f>IFERROR(VLOOKUP(G1167,SCENARIOS!$A$13:$E$18,3,0),0.025)</f>
        <v>0.045</v>
      </c>
      <c r="R1167" s="52">
        <f>IFERROR(VLOOKUP(L1167,INPUTS!$A$107:$B$120,2,0),0.0082)</f>
        <v>0.0085</v>
      </c>
      <c r="S1167" s="52">
        <f t="shared" si="1336"/>
        <v>17.85</v>
      </c>
      <c r="T1167" s="15">
        <f t="shared" si="1337"/>
        <v>88982.25</v>
      </c>
      <c r="U1167" s="15">
        <f>T1167/INPUTS!$B$7*1000</f>
        <v>111227812.5</v>
      </c>
      <c r="V1167" s="15">
        <f>T1167*INPUTS!$B$6</f>
        <v>281183.91</v>
      </c>
      <c r="W1167" s="54" t="s">
        <v>396</v>
      </c>
      <c r="X1167" s="54" t="s">
        <v>396</v>
      </c>
      <c r="Y1167" s="67">
        <f>IFERROR(VLOOKUP(E1167,INPUTS!$A$44:$B$103,2,0),0)</f>
        <v>0</v>
      </c>
      <c r="Z1167" s="15">
        <f t="shared" si="1362"/>
        <v>0</v>
      </c>
      <c r="AA1167" s="20">
        <f>IFERROR(VLOOKUP(E1167,INPUTS!$A$44:$C$103,3,0),SCENARIOS!$J$24)</f>
        <v>0.01</v>
      </c>
      <c r="AB1167" s="15">
        <f t="shared" ref="AB1167:AF1167" si="1379">$T1167*AA1167*(1+$Q1167)^AB$2</f>
        <v>1108.88072721735</v>
      </c>
      <c r="AC1167" s="20">
        <f>IFERROR(VLOOKUP($E1167,INPUTS!$A$44:$G$103,4,0),SCENARIOS!$K$24)</f>
        <v>0.05</v>
      </c>
      <c r="AD1167" s="15">
        <f t="shared" si="1379"/>
        <v>6909.3356663496</v>
      </c>
      <c r="AE1167" s="20">
        <f>IFERROR(VLOOKUP($E1167,INPUTS!$A$44:$G$103,5,0),SCENARIOS!$L$24)</f>
        <v>0.1</v>
      </c>
      <c r="AF1167" s="15">
        <f t="shared" si="1379"/>
        <v>17220.5786171748</v>
      </c>
      <c r="AG1167" s="20">
        <f>IFERROR(VLOOKUP($E1167,INPUTS!$A$44:$G$103,6,0),SCENARIOS!$M$24)</f>
        <v>0.2</v>
      </c>
      <c r="AH1167" s="15">
        <f t="shared" si="1364"/>
        <v>42919.9480573176</v>
      </c>
      <c r="AI1167" s="20">
        <f>IFERROR(VLOOKUP($E1167,INPUTS!$A$44:$G$103,7,0),SCENARIOS!$N$24)</f>
        <v>0.25</v>
      </c>
      <c r="AJ1167" s="15">
        <f t="shared" si="1365"/>
        <v>66857.5800425494</v>
      </c>
      <c r="AL1167" t="str">
        <f t="shared" si="1368"/>
        <v>Y</v>
      </c>
      <c r="AM1167" s="21">
        <f t="shared" si="1369"/>
        <v>267430.320170198</v>
      </c>
    </row>
    <row r="1168" ht="15" customHeight="1" spans="1:39">
      <c r="A1168" s="6" t="s">
        <v>2195</v>
      </c>
      <c r="B1168" s="52" t="s">
        <v>633</v>
      </c>
      <c r="C1168" s="52" t="s">
        <v>634</v>
      </c>
      <c r="D1168" s="52" t="s">
        <v>929</v>
      </c>
      <c r="E1168" s="10" t="s">
        <v>636</v>
      </c>
      <c r="F1168" s="52" t="s">
        <v>635</v>
      </c>
      <c r="G1168" s="56" t="s">
        <v>177</v>
      </c>
      <c r="H1168" s="52" t="s">
        <v>245</v>
      </c>
      <c r="I1168" s="52" t="s">
        <v>930</v>
      </c>
      <c r="J1168" s="52" t="s">
        <v>169</v>
      </c>
      <c r="K1168" s="52" t="s">
        <v>931</v>
      </c>
      <c r="L1168" s="53" t="s">
        <v>291</v>
      </c>
      <c r="M1168" s="13">
        <v>1246</v>
      </c>
      <c r="N1168" s="14">
        <f t="shared" si="1366"/>
        <v>3.41369863013699</v>
      </c>
      <c r="O1168" s="15">
        <v>9450</v>
      </c>
      <c r="P1168" s="15">
        <f t="shared" si="1335"/>
        <v>11774700</v>
      </c>
      <c r="Q1168" s="16">
        <f>IFERROR(VLOOKUP(G1168,SCENARIOS!$A$13:$E$18,3,0),0.025)</f>
        <v>0.045</v>
      </c>
      <c r="R1168" s="52">
        <f>IFERROR(VLOOKUP(L1168,INPUTS!$A$107:$B$120,2,0),0.0082)</f>
        <v>0.0079</v>
      </c>
      <c r="S1168" s="52">
        <f t="shared" si="1336"/>
        <v>74.655</v>
      </c>
      <c r="T1168" s="15">
        <f t="shared" si="1337"/>
        <v>93020.13</v>
      </c>
      <c r="U1168" s="15">
        <f>T1168/INPUTS!$B$7*1000</f>
        <v>116275162.5</v>
      </c>
      <c r="V1168" s="15">
        <f>T1168*INPUTS!$B$6</f>
        <v>293943.6108</v>
      </c>
      <c r="W1168" s="54" t="s">
        <v>396</v>
      </c>
      <c r="X1168" s="54" t="s">
        <v>396</v>
      </c>
      <c r="Y1168" s="67">
        <f>IFERROR(VLOOKUP(E1168,INPUTS!$A$44:$B$103,2,0),0)</f>
        <v>0</v>
      </c>
      <c r="Z1168" s="15">
        <f t="shared" si="1362"/>
        <v>0</v>
      </c>
      <c r="AA1168" s="20">
        <f>IFERROR(VLOOKUP(E1168,INPUTS!$A$44:$C$103,3,0),SCENARIOS!$J$24)</f>
        <v>0.01</v>
      </c>
      <c r="AB1168" s="15">
        <f t="shared" ref="AB1168:AF1168" si="1380">$T1168*AA1168*(1+$Q1168)^AB$2</f>
        <v>1159.20005844146</v>
      </c>
      <c r="AC1168" s="20">
        <f>IFERROR(VLOOKUP($E1168,INPUTS!$A$44:$G$103,4,0),SCENARIOS!$K$24)</f>
        <v>0.05</v>
      </c>
      <c r="AD1168" s="15">
        <f t="shared" si="1380"/>
        <v>7222.87087478094</v>
      </c>
      <c r="AE1168" s="20">
        <f>IFERROR(VLOOKUP($E1168,INPUTS!$A$44:$G$103,5,0),SCENARIOS!$L$24)</f>
        <v>0.1</v>
      </c>
      <c r="AF1168" s="15">
        <f t="shared" si="1380"/>
        <v>18002.0224443057</v>
      </c>
      <c r="AG1168" s="20">
        <f>IFERROR(VLOOKUP($E1168,INPUTS!$A$44:$G$103,6,0),SCENARIOS!$M$24)</f>
        <v>0.2</v>
      </c>
      <c r="AH1168" s="15">
        <f t="shared" si="1364"/>
        <v>44867.5904226397</v>
      </c>
      <c r="AI1168" s="20">
        <f>IFERROR(VLOOKUP($E1168,INPUTS!$A$44:$G$103,7,0),SCENARIOS!$N$24)</f>
        <v>0.25</v>
      </c>
      <c r="AJ1168" s="15">
        <f t="shared" si="1365"/>
        <v>69891.4759633899</v>
      </c>
      <c r="AL1168" t="str">
        <f t="shared" si="1368"/>
        <v>N</v>
      </c>
      <c r="AM1168" s="21">
        <f t="shared" si="1369"/>
        <v>279565.90385356</v>
      </c>
    </row>
    <row r="1169" ht="15" customHeight="1" spans="1:39">
      <c r="A1169" s="24" t="s">
        <v>2196</v>
      </c>
      <c r="B1169" s="52" t="s">
        <v>633</v>
      </c>
      <c r="C1169" s="52" t="s">
        <v>634</v>
      </c>
      <c r="D1169" s="52" t="s">
        <v>929</v>
      </c>
      <c r="E1169" s="10" t="s">
        <v>636</v>
      </c>
      <c r="F1169" s="52" t="s">
        <v>635</v>
      </c>
      <c r="G1169" s="56" t="s">
        <v>177</v>
      </c>
      <c r="H1169" s="52" t="s">
        <v>440</v>
      </c>
      <c r="I1169" s="52" t="s">
        <v>439</v>
      </c>
      <c r="J1169" s="52" t="s">
        <v>177</v>
      </c>
      <c r="K1169" s="52" t="s">
        <v>931</v>
      </c>
      <c r="L1169" s="53" t="s">
        <v>288</v>
      </c>
      <c r="M1169" s="13">
        <v>7477</v>
      </c>
      <c r="N1169" s="14">
        <f t="shared" si="1366"/>
        <v>20.4849315068493</v>
      </c>
      <c r="O1169" s="15">
        <v>2400</v>
      </c>
      <c r="P1169" s="15">
        <f t="shared" si="1335"/>
        <v>17944800</v>
      </c>
      <c r="Q1169" s="16">
        <f>IFERROR(VLOOKUP(G1169,SCENARIOS!$A$13:$E$18,3,0),0.025)</f>
        <v>0.045</v>
      </c>
      <c r="R1169" s="52">
        <f>IFERROR(VLOOKUP(L1169,INPUTS!$A$107:$B$120,2,0),0.0082)</f>
        <v>0.0085</v>
      </c>
      <c r="S1169" s="52">
        <f t="shared" si="1336"/>
        <v>20.4</v>
      </c>
      <c r="T1169" s="15">
        <f t="shared" si="1337"/>
        <v>152530.8</v>
      </c>
      <c r="U1169" s="15">
        <f>T1169/INPUTS!$B$7*1000</f>
        <v>190663500</v>
      </c>
      <c r="V1169" s="15">
        <f>T1169*INPUTS!$B$6</f>
        <v>481997.328</v>
      </c>
      <c r="W1169" s="54" t="s">
        <v>396</v>
      </c>
      <c r="X1169" s="54" t="s">
        <v>396</v>
      </c>
      <c r="Y1169" s="67">
        <f>IFERROR(VLOOKUP(E1169,INPUTS!$A$44:$B$103,2,0),0)</f>
        <v>0</v>
      </c>
      <c r="Z1169" s="15">
        <f t="shared" si="1362"/>
        <v>0</v>
      </c>
      <c r="AA1169" s="20">
        <f>IFERROR(VLOOKUP(E1169,INPUTS!$A$44:$C$103,3,0),SCENARIOS!$J$24)</f>
        <v>0.01</v>
      </c>
      <c r="AB1169" s="15">
        <f t="shared" ref="AB1169:AF1169" si="1381">$T1169*AA1169*(1+$Q1169)^AB$2</f>
        <v>1900.81127895781</v>
      </c>
      <c r="AC1169" s="20">
        <f>IFERROR(VLOOKUP($E1169,INPUTS!$A$44:$G$103,4,0),SCENARIOS!$K$24)</f>
        <v>0.05</v>
      </c>
      <c r="AD1169" s="15">
        <f t="shared" si="1381"/>
        <v>11843.7834136228</v>
      </c>
      <c r="AE1169" s="20">
        <f>IFERROR(VLOOKUP($E1169,INPUTS!$A$44:$G$103,5,0),SCENARIOS!$L$24)</f>
        <v>0.1</v>
      </c>
      <c r="AF1169" s="15">
        <f t="shared" si="1381"/>
        <v>29519.0179270648</v>
      </c>
      <c r="AG1169" s="20">
        <f>IFERROR(VLOOKUP($E1169,INPUTS!$A$44:$G$103,6,0),SCENARIOS!$M$24)</f>
        <v>0.2</v>
      </c>
      <c r="AH1169" s="15">
        <f t="shared" si="1364"/>
        <v>73572.1339159338</v>
      </c>
      <c r="AI1169" s="20">
        <f>IFERROR(VLOOKUP($E1169,INPUTS!$A$44:$G$103,7,0),SCENARIOS!$N$24)</f>
        <v>0.25</v>
      </c>
      <c r="AJ1169" s="15">
        <f t="shared" si="1365"/>
        <v>114605.330500792</v>
      </c>
      <c r="AL1169" t="str">
        <f t="shared" si="1368"/>
        <v>N</v>
      </c>
      <c r="AM1169" s="21">
        <f t="shared" si="1369"/>
        <v>458421.322003168</v>
      </c>
    </row>
    <row r="1170" ht="15" customHeight="1" spans="1:39">
      <c r="A1170" s="6" t="s">
        <v>2197</v>
      </c>
      <c r="B1170" s="52" t="s">
        <v>645</v>
      </c>
      <c r="C1170" s="52" t="s">
        <v>646</v>
      </c>
      <c r="D1170" s="52" t="s">
        <v>929</v>
      </c>
      <c r="E1170" s="10" t="s">
        <v>648</v>
      </c>
      <c r="F1170" s="52" t="s">
        <v>647</v>
      </c>
      <c r="G1170" s="56" t="s">
        <v>177</v>
      </c>
      <c r="H1170" s="52" t="s">
        <v>203</v>
      </c>
      <c r="I1170" s="52" t="s">
        <v>399</v>
      </c>
      <c r="J1170" s="52" t="s">
        <v>165</v>
      </c>
      <c r="K1170" s="52" t="s">
        <v>931</v>
      </c>
      <c r="L1170" s="53" t="s">
        <v>291</v>
      </c>
      <c r="M1170" s="13">
        <v>6781</v>
      </c>
      <c r="N1170" s="14">
        <f t="shared" si="1366"/>
        <v>18.5780821917808</v>
      </c>
      <c r="O1170" s="15">
        <v>2110</v>
      </c>
      <c r="P1170" s="15">
        <f t="shared" si="1335"/>
        <v>14307910</v>
      </c>
      <c r="Q1170" s="16">
        <f>IFERROR(VLOOKUP(G1170,SCENARIOS!$A$13:$E$18,3,0),0.025)</f>
        <v>0.045</v>
      </c>
      <c r="R1170" s="52">
        <f>IFERROR(VLOOKUP(L1170,INPUTS!$A$107:$B$120,2,0),0.0082)</f>
        <v>0.0079</v>
      </c>
      <c r="S1170" s="52">
        <f t="shared" si="1336"/>
        <v>16.669</v>
      </c>
      <c r="T1170" s="15">
        <f t="shared" si="1337"/>
        <v>113032.489</v>
      </c>
      <c r="U1170" s="15">
        <f>T1170/INPUTS!$B$7*1000</f>
        <v>141290611.25</v>
      </c>
      <c r="V1170" s="15">
        <f>T1170*INPUTS!$B$6</f>
        <v>357182.66524</v>
      </c>
      <c r="W1170" s="54" t="s">
        <v>396</v>
      </c>
      <c r="X1170" s="54" t="s">
        <v>396</v>
      </c>
      <c r="Y1170" s="67">
        <f>IFERROR(VLOOKUP(E1170,INPUTS!$A$44:$B$103,2,0),0)</f>
        <v>0</v>
      </c>
      <c r="Z1170" s="15">
        <f t="shared" si="1362"/>
        <v>0</v>
      </c>
      <c r="AA1170" s="20">
        <f>IFERROR(VLOOKUP(E1170,INPUTS!$A$44:$C$103,3,0),SCENARIOS!$J$24)</f>
        <v>0.01</v>
      </c>
      <c r="AB1170" s="15">
        <f t="shared" ref="AB1170:AF1170" si="1382">$T1170*AA1170*(1+$Q1170)^AB$2</f>
        <v>1408.59046159775</v>
      </c>
      <c r="AC1170" s="20">
        <f>IFERROR(VLOOKUP($E1170,INPUTS!$A$44:$G$103,4,0),SCENARIOS!$K$24)</f>
        <v>0.05</v>
      </c>
      <c r="AD1170" s="15">
        <f t="shared" si="1382"/>
        <v>8776.79995396799</v>
      </c>
      <c r="AE1170" s="20">
        <f>IFERROR(VLOOKUP($E1170,INPUTS!$A$44:$G$103,5,0),SCENARIOS!$L$24)</f>
        <v>0.1</v>
      </c>
      <c r="AF1170" s="15">
        <f t="shared" si="1382"/>
        <v>21874.9791460594</v>
      </c>
      <c r="AG1170" s="20">
        <f>IFERROR(VLOOKUP($E1170,INPUTS!$A$44:$G$103,6,0),SCENARIOS!$M$24)</f>
        <v>0.2</v>
      </c>
      <c r="AH1170" s="15">
        <f t="shared" si="1364"/>
        <v>54520.4077967159</v>
      </c>
      <c r="AI1170" s="20">
        <f>IFERROR(VLOOKUP($E1170,INPUTS!$A$44:$G$103,7,0),SCENARIOS!$N$24)</f>
        <v>0.25</v>
      </c>
      <c r="AJ1170" s="15">
        <f t="shared" si="1365"/>
        <v>84927.9342871874</v>
      </c>
      <c r="AL1170" t="str">
        <f t="shared" si="1368"/>
        <v>Y</v>
      </c>
      <c r="AM1170" s="21">
        <f t="shared" si="1369"/>
        <v>339711.73714875</v>
      </c>
    </row>
    <row r="1171" ht="15" customHeight="1" spans="1:39">
      <c r="A1171" s="24" t="s">
        <v>2198</v>
      </c>
      <c r="B1171" s="52" t="s">
        <v>645</v>
      </c>
      <c r="C1171" s="52" t="s">
        <v>646</v>
      </c>
      <c r="D1171" s="52" t="s">
        <v>929</v>
      </c>
      <c r="E1171" s="10" t="s">
        <v>648</v>
      </c>
      <c r="F1171" s="52" t="s">
        <v>647</v>
      </c>
      <c r="G1171" s="56" t="s">
        <v>177</v>
      </c>
      <c r="H1171" s="52" t="s">
        <v>217</v>
      </c>
      <c r="I1171" s="52" t="s">
        <v>399</v>
      </c>
      <c r="J1171" s="52" t="s">
        <v>165</v>
      </c>
      <c r="K1171" s="52" t="s">
        <v>931</v>
      </c>
      <c r="L1171" s="53" t="s">
        <v>291</v>
      </c>
      <c r="M1171" s="13">
        <v>8138</v>
      </c>
      <c r="N1171" s="14">
        <f t="shared" si="1366"/>
        <v>22.2958904109589</v>
      </c>
      <c r="O1171" s="15">
        <v>2110</v>
      </c>
      <c r="P1171" s="15">
        <f t="shared" si="1335"/>
        <v>17171180</v>
      </c>
      <c r="Q1171" s="16">
        <f>IFERROR(VLOOKUP(G1171,SCENARIOS!$A$13:$E$18,3,0),0.025)</f>
        <v>0.045</v>
      </c>
      <c r="R1171" s="52">
        <f>IFERROR(VLOOKUP(L1171,INPUTS!$A$107:$B$120,2,0),0.0082)</f>
        <v>0.0079</v>
      </c>
      <c r="S1171" s="52">
        <f t="shared" si="1336"/>
        <v>16.669</v>
      </c>
      <c r="T1171" s="15">
        <f t="shared" si="1337"/>
        <v>135652.322</v>
      </c>
      <c r="U1171" s="15">
        <f>T1171/INPUTS!$B$7*1000</f>
        <v>169565402.5</v>
      </c>
      <c r="V1171" s="15">
        <f>T1171*INPUTS!$B$6</f>
        <v>428661.33752</v>
      </c>
      <c r="W1171" s="54" t="s">
        <v>396</v>
      </c>
      <c r="X1171" s="54" t="s">
        <v>396</v>
      </c>
      <c r="Y1171" s="67">
        <f>IFERROR(VLOOKUP(E1171,INPUTS!$A$44:$B$103,2,0),0)</f>
        <v>0</v>
      </c>
      <c r="Z1171" s="15">
        <f t="shared" si="1362"/>
        <v>0</v>
      </c>
      <c r="AA1171" s="20">
        <f>IFERROR(VLOOKUP(E1171,INPUTS!$A$44:$C$103,3,0),SCENARIOS!$J$24)</f>
        <v>0.01</v>
      </c>
      <c r="AB1171" s="15">
        <f t="shared" ref="AB1171:AF1171" si="1383">$T1171*AA1171*(1+$Q1171)^AB$2</f>
        <v>1690.47473477106</v>
      </c>
      <c r="AC1171" s="20">
        <f>IFERROR(VLOOKUP($E1171,INPUTS!$A$44:$G$103,4,0),SCENARIOS!$K$24)</f>
        <v>0.05</v>
      </c>
      <c r="AD1171" s="15">
        <f t="shared" si="1383"/>
        <v>10533.1954026532</v>
      </c>
      <c r="AE1171" s="20">
        <f>IFERROR(VLOOKUP($E1171,INPUTS!$A$44:$G$103,5,0),SCENARIOS!$L$24)</f>
        <v>0.1</v>
      </c>
      <c r="AF1171" s="15">
        <f t="shared" si="1383"/>
        <v>26252.5557131148</v>
      </c>
      <c r="AG1171" s="20">
        <f>IFERROR(VLOOKUP($E1171,INPUTS!$A$44:$G$103,6,0),SCENARIOS!$M$24)</f>
        <v>0.2</v>
      </c>
      <c r="AH1171" s="15">
        <f t="shared" si="1364"/>
        <v>65430.9214938319</v>
      </c>
      <c r="AI1171" s="20">
        <f>IFERROR(VLOOKUP($E1171,INPUTS!$A$44:$G$103,7,0),SCENARIOS!$N$24)</f>
        <v>0.25</v>
      </c>
      <c r="AJ1171" s="15">
        <f t="shared" si="1365"/>
        <v>101923.540662016</v>
      </c>
      <c r="AL1171" t="str">
        <f t="shared" si="1368"/>
        <v>N</v>
      </c>
      <c r="AM1171" s="21">
        <f t="shared" si="1369"/>
        <v>407694.162648064</v>
      </c>
    </row>
    <row r="1172" ht="15" customHeight="1" spans="1:39">
      <c r="A1172" s="6" t="s">
        <v>2199</v>
      </c>
      <c r="B1172" s="52" t="s">
        <v>645</v>
      </c>
      <c r="C1172" s="52" t="s">
        <v>646</v>
      </c>
      <c r="D1172" s="52" t="s">
        <v>929</v>
      </c>
      <c r="E1172" s="10" t="s">
        <v>648</v>
      </c>
      <c r="F1172" s="52" t="s">
        <v>647</v>
      </c>
      <c r="G1172" s="56" t="s">
        <v>177</v>
      </c>
      <c r="H1172" s="52" t="s">
        <v>224</v>
      </c>
      <c r="I1172" s="52" t="s">
        <v>938</v>
      </c>
      <c r="J1172" s="52" t="s">
        <v>165</v>
      </c>
      <c r="K1172" s="52" t="s">
        <v>931</v>
      </c>
      <c r="L1172" s="53" t="s">
        <v>291</v>
      </c>
      <c r="M1172" s="13">
        <v>4069</v>
      </c>
      <c r="N1172" s="14">
        <f t="shared" si="1366"/>
        <v>11.1479452054795</v>
      </c>
      <c r="O1172" s="15">
        <v>2570</v>
      </c>
      <c r="P1172" s="15">
        <f t="shared" si="1335"/>
        <v>10457330</v>
      </c>
      <c r="Q1172" s="16">
        <f>IFERROR(VLOOKUP(G1172,SCENARIOS!$A$13:$E$18,3,0),0.025)</f>
        <v>0.045</v>
      </c>
      <c r="R1172" s="52">
        <f>IFERROR(VLOOKUP(L1172,INPUTS!$A$107:$B$120,2,0),0.0082)</f>
        <v>0.0079</v>
      </c>
      <c r="S1172" s="52">
        <f t="shared" si="1336"/>
        <v>20.303</v>
      </c>
      <c r="T1172" s="15">
        <f t="shared" si="1337"/>
        <v>82612.907</v>
      </c>
      <c r="U1172" s="15">
        <f>T1172/INPUTS!$B$7*1000</f>
        <v>103266133.75</v>
      </c>
      <c r="V1172" s="15">
        <f>T1172*INPUTS!$B$6</f>
        <v>261056.78612</v>
      </c>
      <c r="W1172" s="54" t="s">
        <v>396</v>
      </c>
      <c r="X1172" s="54" t="s">
        <v>396</v>
      </c>
      <c r="Y1172" s="67">
        <f>IFERROR(VLOOKUP(E1172,INPUTS!$A$44:$B$103,2,0),0)</f>
        <v>0</v>
      </c>
      <c r="Z1172" s="15">
        <f t="shared" si="1362"/>
        <v>0</v>
      </c>
      <c r="AA1172" s="20">
        <f>IFERROR(VLOOKUP(E1172,INPUTS!$A$44:$C$103,3,0),SCENARIOS!$J$24)</f>
        <v>0.01</v>
      </c>
      <c r="AB1172" s="15">
        <f t="shared" ref="AB1172:AF1172" si="1384">$T1172*AA1172*(1+$Q1172)^AB$2</f>
        <v>1029.50712520417</v>
      </c>
      <c r="AC1172" s="20">
        <f>IFERROR(VLOOKUP($E1172,INPUTS!$A$44:$G$103,4,0),SCENARIOS!$K$24)</f>
        <v>0.05</v>
      </c>
      <c r="AD1172" s="15">
        <f t="shared" si="1384"/>
        <v>6414.76592057317</v>
      </c>
      <c r="AE1172" s="20">
        <f>IFERROR(VLOOKUP($E1172,INPUTS!$A$44:$G$103,5,0),SCENARIOS!$L$24)</f>
        <v>0.1</v>
      </c>
      <c r="AF1172" s="15">
        <f t="shared" si="1384"/>
        <v>15987.9308489822</v>
      </c>
      <c r="AG1172" s="20">
        <f>IFERROR(VLOOKUP($E1172,INPUTS!$A$44:$G$103,6,0),SCENARIOS!$M$24)</f>
        <v>0.2</v>
      </c>
      <c r="AH1172" s="15">
        <f t="shared" si="1364"/>
        <v>39847.7412888976</v>
      </c>
      <c r="AI1172" s="20">
        <f>IFERROR(VLOOKUP($E1172,INPUTS!$A$44:$G$103,7,0),SCENARIOS!$N$24)</f>
        <v>0.25</v>
      </c>
      <c r="AJ1172" s="15">
        <f t="shared" si="1365"/>
        <v>62071.9193131236</v>
      </c>
      <c r="AL1172" t="str">
        <f t="shared" si="1368"/>
        <v>Y</v>
      </c>
      <c r="AM1172" s="21">
        <f t="shared" si="1369"/>
        <v>248287.677252494</v>
      </c>
    </row>
    <row r="1173" ht="15" customHeight="1" spans="1:39">
      <c r="A1173" s="24" t="s">
        <v>2200</v>
      </c>
      <c r="B1173" s="52" t="s">
        <v>645</v>
      </c>
      <c r="C1173" s="52" t="s">
        <v>646</v>
      </c>
      <c r="D1173" s="52" t="s">
        <v>929</v>
      </c>
      <c r="E1173" s="10" t="s">
        <v>648</v>
      </c>
      <c r="F1173" s="52" t="s">
        <v>647</v>
      </c>
      <c r="G1173" s="56" t="s">
        <v>177</v>
      </c>
      <c r="H1173" s="52" t="s">
        <v>205</v>
      </c>
      <c r="I1173" s="52" t="s">
        <v>408</v>
      </c>
      <c r="J1173" s="52" t="s">
        <v>165</v>
      </c>
      <c r="K1173" s="52" t="s">
        <v>931</v>
      </c>
      <c r="L1173" s="53" t="s">
        <v>279</v>
      </c>
      <c r="M1173" s="13">
        <v>10850</v>
      </c>
      <c r="N1173" s="14">
        <f t="shared" si="1366"/>
        <v>29.7260273972603</v>
      </c>
      <c r="O1173" s="15">
        <v>870</v>
      </c>
      <c r="P1173" s="15">
        <f t="shared" si="1335"/>
        <v>9439500</v>
      </c>
      <c r="Q1173" s="16">
        <f>IFERROR(VLOOKUP(G1173,SCENARIOS!$A$13:$E$18,3,0),0.025)</f>
        <v>0.045</v>
      </c>
      <c r="R1173" s="52">
        <f>IFERROR(VLOOKUP(L1173,INPUTS!$A$107:$B$120,2,0),0.0082)</f>
        <v>0.0039</v>
      </c>
      <c r="S1173" s="52">
        <f t="shared" si="1336"/>
        <v>3.393</v>
      </c>
      <c r="T1173" s="15">
        <f t="shared" si="1337"/>
        <v>36814.05</v>
      </c>
      <c r="U1173" s="15">
        <f>T1173/INPUTS!$B$7*1000</f>
        <v>46017562.5</v>
      </c>
      <c r="V1173" s="15">
        <f>T1173*INPUTS!$B$6</f>
        <v>116332.398</v>
      </c>
      <c r="W1173" s="54" t="s">
        <v>396</v>
      </c>
      <c r="X1173" s="54" t="s">
        <v>396</v>
      </c>
      <c r="Y1173" s="67">
        <f>IFERROR(VLOOKUP(E1173,INPUTS!$A$44:$B$103,2,0),0)</f>
        <v>0</v>
      </c>
      <c r="Z1173" s="15">
        <f t="shared" si="1362"/>
        <v>0</v>
      </c>
      <c r="AA1173" s="20">
        <f>IFERROR(VLOOKUP(E1173,INPUTS!$A$44:$C$103,3,0),SCENARIOS!$J$24)</f>
        <v>0.01</v>
      </c>
      <c r="AB1173" s="15">
        <f t="shared" ref="AB1173:AF1173" si="1385">$T1173*AA1173*(1+$Q1173)^AB$2</f>
        <v>458.77004161859</v>
      </c>
      <c r="AC1173" s="20">
        <f>IFERROR(VLOOKUP($E1173,INPUTS!$A$44:$G$103,4,0),SCENARIOS!$K$24)</f>
        <v>0.05</v>
      </c>
      <c r="AD1173" s="15">
        <f t="shared" si="1385"/>
        <v>2858.55469700729</v>
      </c>
      <c r="AE1173" s="20">
        <f>IFERROR(VLOOKUP($E1173,INPUTS!$A$44:$G$103,5,0),SCENARIOS!$L$24)</f>
        <v>0.1</v>
      </c>
      <c r="AF1173" s="15">
        <f t="shared" si="1385"/>
        <v>7124.55846240798</v>
      </c>
      <c r="AG1173" s="20">
        <f>IFERROR(VLOOKUP($E1173,INPUTS!$A$44:$G$103,6,0),SCENARIOS!$M$24)</f>
        <v>0.2</v>
      </c>
      <c r="AH1173" s="15">
        <f t="shared" si="1364"/>
        <v>17756.9921392131</v>
      </c>
      <c r="AI1173" s="20">
        <f>IFERROR(VLOOKUP($E1173,INPUTS!$A$44:$G$103,7,0),SCENARIOS!$N$24)</f>
        <v>0.25</v>
      </c>
      <c r="AJ1173" s="15">
        <f t="shared" si="1365"/>
        <v>27660.5535886698</v>
      </c>
      <c r="AL1173" t="str">
        <f t="shared" si="1368"/>
        <v>Y</v>
      </c>
      <c r="AM1173" s="21">
        <f t="shared" si="1369"/>
        <v>110642.214354679</v>
      </c>
    </row>
    <row r="1174" ht="15" customHeight="1" spans="1:39">
      <c r="A1174" s="6" t="s">
        <v>2201</v>
      </c>
      <c r="B1174" s="52" t="s">
        <v>645</v>
      </c>
      <c r="C1174" s="52" t="s">
        <v>646</v>
      </c>
      <c r="D1174" s="52" t="s">
        <v>929</v>
      </c>
      <c r="E1174" s="10" t="s">
        <v>648</v>
      </c>
      <c r="F1174" s="52" t="s">
        <v>647</v>
      </c>
      <c r="G1174" s="56" t="s">
        <v>177</v>
      </c>
      <c r="H1174" s="52" t="s">
        <v>206</v>
      </c>
      <c r="I1174" s="52" t="s">
        <v>408</v>
      </c>
      <c r="J1174" s="52" t="s">
        <v>165</v>
      </c>
      <c r="K1174" s="52" t="s">
        <v>931</v>
      </c>
      <c r="L1174" s="53" t="s">
        <v>279</v>
      </c>
      <c r="M1174" s="13">
        <v>5425</v>
      </c>
      <c r="N1174" s="14">
        <f t="shared" si="1366"/>
        <v>14.8630136986301</v>
      </c>
      <c r="O1174" s="15">
        <v>1070</v>
      </c>
      <c r="P1174" s="15">
        <f t="shared" si="1335"/>
        <v>5804750</v>
      </c>
      <c r="Q1174" s="16">
        <f>IFERROR(VLOOKUP(G1174,SCENARIOS!$A$13:$E$18,3,0),0.025)</f>
        <v>0.045</v>
      </c>
      <c r="R1174" s="52">
        <f>IFERROR(VLOOKUP(L1174,INPUTS!$A$107:$B$120,2,0),0.0082)</f>
        <v>0.0039</v>
      </c>
      <c r="S1174" s="52">
        <f t="shared" si="1336"/>
        <v>4.173</v>
      </c>
      <c r="T1174" s="15">
        <f t="shared" si="1337"/>
        <v>22638.525</v>
      </c>
      <c r="U1174" s="15">
        <f>T1174/INPUTS!$B$7*1000</f>
        <v>28298156.25</v>
      </c>
      <c r="V1174" s="15">
        <f>T1174*INPUTS!$B$6</f>
        <v>71537.739</v>
      </c>
      <c r="W1174" s="54" t="s">
        <v>396</v>
      </c>
      <c r="X1174" s="54" t="s">
        <v>396</v>
      </c>
      <c r="Y1174" s="67">
        <f>IFERROR(VLOOKUP(E1174,INPUTS!$A$44:$B$103,2,0),0)</f>
        <v>0</v>
      </c>
      <c r="Z1174" s="15">
        <f t="shared" si="1362"/>
        <v>0</v>
      </c>
      <c r="AA1174" s="20">
        <f>IFERROR(VLOOKUP(E1174,INPUTS!$A$44:$C$103,3,0),SCENARIOS!$J$24)</f>
        <v>0.01</v>
      </c>
      <c r="AB1174" s="15">
        <f t="shared" ref="AB1174:AF1174" si="1386">$T1174*AA1174*(1+$Q1174)^AB$2</f>
        <v>282.117209501087</v>
      </c>
      <c r="AC1174" s="20">
        <f>IFERROR(VLOOKUP($E1174,INPUTS!$A$44:$G$103,4,0),SCENARIOS!$K$24)</f>
        <v>0.05</v>
      </c>
      <c r="AD1174" s="15">
        <f t="shared" si="1386"/>
        <v>1757.84685390679</v>
      </c>
      <c r="AE1174" s="20">
        <f>IFERROR(VLOOKUP($E1174,INPUTS!$A$44:$G$103,5,0),SCENARIOS!$L$24)</f>
        <v>0.1</v>
      </c>
      <c r="AF1174" s="15">
        <f t="shared" si="1386"/>
        <v>4381.19399699801</v>
      </c>
      <c r="AG1174" s="20">
        <f>IFERROR(VLOOKUP($E1174,INPUTS!$A$44:$G$103,6,0),SCENARIOS!$M$24)</f>
        <v>0.2</v>
      </c>
      <c r="AH1174" s="15">
        <f t="shared" si="1364"/>
        <v>10919.5296488264</v>
      </c>
      <c r="AI1174" s="20">
        <f>IFERROR(VLOOKUP($E1174,INPUTS!$A$44:$G$103,7,0),SCENARIOS!$N$24)</f>
        <v>0.25</v>
      </c>
      <c r="AJ1174" s="15">
        <f t="shared" si="1365"/>
        <v>17009.6507700441</v>
      </c>
      <c r="AL1174" t="str">
        <f t="shared" si="1368"/>
        <v>N</v>
      </c>
      <c r="AM1174" s="21">
        <f t="shared" si="1369"/>
        <v>68038.6030801763</v>
      </c>
    </row>
    <row r="1175" ht="15" customHeight="1" spans="1:39">
      <c r="A1175" s="24" t="s">
        <v>2203</v>
      </c>
      <c r="B1175" s="52" t="s">
        <v>645</v>
      </c>
      <c r="C1175" s="52" t="s">
        <v>646</v>
      </c>
      <c r="D1175" s="52" t="s">
        <v>929</v>
      </c>
      <c r="E1175" s="10" t="s">
        <v>648</v>
      </c>
      <c r="F1175" s="52" t="s">
        <v>647</v>
      </c>
      <c r="G1175" s="56" t="s">
        <v>177</v>
      </c>
      <c r="H1175" s="52" t="s">
        <v>245</v>
      </c>
      <c r="I1175" s="52" t="s">
        <v>930</v>
      </c>
      <c r="J1175" s="52" t="s">
        <v>169</v>
      </c>
      <c r="K1175" s="52" t="s">
        <v>931</v>
      </c>
      <c r="L1175" s="53" t="s">
        <v>291</v>
      </c>
      <c r="M1175" s="13">
        <v>2713</v>
      </c>
      <c r="N1175" s="14">
        <f t="shared" si="1366"/>
        <v>7.43287671232877</v>
      </c>
      <c r="O1175" s="15">
        <v>5690</v>
      </c>
      <c r="P1175" s="15">
        <f t="shared" si="1335"/>
        <v>15436970</v>
      </c>
      <c r="Q1175" s="16">
        <f>IFERROR(VLOOKUP(G1175,SCENARIOS!$A$13:$E$18,3,0),0.025)</f>
        <v>0.045</v>
      </c>
      <c r="R1175" s="52">
        <f>IFERROR(VLOOKUP(L1175,INPUTS!$A$107:$B$120,2,0),0.0082)</f>
        <v>0.0079</v>
      </c>
      <c r="S1175" s="52">
        <f t="shared" si="1336"/>
        <v>44.951</v>
      </c>
      <c r="T1175" s="15">
        <f t="shared" si="1337"/>
        <v>121952.063</v>
      </c>
      <c r="U1175" s="15">
        <f>T1175/INPUTS!$B$7*1000</f>
        <v>152440078.75</v>
      </c>
      <c r="V1175" s="15">
        <f>T1175*INPUTS!$B$6</f>
        <v>385368.51908</v>
      </c>
      <c r="W1175" s="54" t="s">
        <v>396</v>
      </c>
      <c r="X1175" s="54" t="s">
        <v>396</v>
      </c>
      <c r="Y1175" s="67">
        <f>IFERROR(VLOOKUP(E1175,INPUTS!$A$44:$B$103,2,0),0)</f>
        <v>0</v>
      </c>
      <c r="Z1175" s="15">
        <f t="shared" si="1362"/>
        <v>0</v>
      </c>
      <c r="AA1175" s="20">
        <f>IFERROR(VLOOKUP(E1175,INPUTS!$A$44:$C$103,3,0),SCENARIOS!$J$24)</f>
        <v>0.01</v>
      </c>
      <c r="AB1175" s="15">
        <f t="shared" ref="AB1175:AF1175" si="1387">$T1175*AA1175*(1+$Q1175)^AB$2</f>
        <v>1519.74458170136</v>
      </c>
      <c r="AC1175" s="20">
        <f>IFERROR(VLOOKUP($E1175,INPUTS!$A$44:$G$103,4,0),SCENARIOS!$K$24)</f>
        <v>0.05</v>
      </c>
      <c r="AD1175" s="15">
        <f t="shared" si="1387"/>
        <v>9469.39123781218</v>
      </c>
      <c r="AE1175" s="20">
        <f>IFERROR(VLOOKUP($E1175,INPUTS!$A$44:$G$103,5,0),SCENARIOS!$L$24)</f>
        <v>0.1</v>
      </c>
      <c r="AF1175" s="15">
        <f t="shared" si="1387"/>
        <v>23601.1686422646</v>
      </c>
      <c r="AG1175" s="20">
        <f>IFERROR(VLOOKUP($E1175,INPUTS!$A$44:$G$103,6,0),SCENARIOS!$M$24)</f>
        <v>0.2</v>
      </c>
      <c r="AH1175" s="15">
        <f t="shared" si="1364"/>
        <v>58822.7001389909</v>
      </c>
      <c r="AI1175" s="20">
        <f>IFERROR(VLOOKUP($E1175,INPUTS!$A$44:$G$103,7,0),SCENARIOS!$N$24)</f>
        <v>0.25</v>
      </c>
      <c r="AJ1175" s="15">
        <f t="shared" si="1365"/>
        <v>91629.7330464955</v>
      </c>
      <c r="AL1175" t="str">
        <f t="shared" si="1368"/>
        <v>N</v>
      </c>
      <c r="AM1175" s="21">
        <f t="shared" si="1369"/>
        <v>366518.932185982</v>
      </c>
    </row>
    <row r="1176" ht="15" customHeight="1" spans="1:39">
      <c r="A1176" s="6" t="s">
        <v>2205</v>
      </c>
      <c r="B1176" s="52" t="s">
        <v>645</v>
      </c>
      <c r="C1176" s="52" t="s">
        <v>646</v>
      </c>
      <c r="D1176" s="52" t="s">
        <v>929</v>
      </c>
      <c r="E1176" s="10" t="s">
        <v>648</v>
      </c>
      <c r="F1176" s="52" t="s">
        <v>647</v>
      </c>
      <c r="G1176" s="56" t="s">
        <v>177</v>
      </c>
      <c r="H1176" s="52" t="s">
        <v>256</v>
      </c>
      <c r="I1176" s="52" t="s">
        <v>930</v>
      </c>
      <c r="J1176" s="52" t="s">
        <v>169</v>
      </c>
      <c r="K1176" s="52" t="s">
        <v>931</v>
      </c>
      <c r="L1176" s="53" t="s">
        <v>291</v>
      </c>
      <c r="M1176" s="13">
        <v>1356</v>
      </c>
      <c r="N1176" s="14">
        <f t="shared" si="1366"/>
        <v>3.71506849315068</v>
      </c>
      <c r="O1176" s="15">
        <v>5730</v>
      </c>
      <c r="P1176" s="15">
        <f t="shared" si="1335"/>
        <v>7769880</v>
      </c>
      <c r="Q1176" s="16">
        <f>IFERROR(VLOOKUP(G1176,SCENARIOS!$A$13:$E$18,3,0),0.025)</f>
        <v>0.045</v>
      </c>
      <c r="R1176" s="52">
        <f>IFERROR(VLOOKUP(L1176,INPUTS!$A$107:$B$120,2,0),0.0082)</f>
        <v>0.0079</v>
      </c>
      <c r="S1176" s="52">
        <f t="shared" si="1336"/>
        <v>45.267</v>
      </c>
      <c r="T1176" s="15">
        <f t="shared" si="1337"/>
        <v>61382.052</v>
      </c>
      <c r="U1176" s="15">
        <f>T1176/INPUTS!$B$7*1000</f>
        <v>76727565</v>
      </c>
      <c r="V1176" s="15">
        <f>T1176*INPUTS!$B$6</f>
        <v>193967.28432</v>
      </c>
      <c r="W1176" s="54" t="s">
        <v>396</v>
      </c>
      <c r="X1176" s="54" t="s">
        <v>396</v>
      </c>
      <c r="Y1176" s="67">
        <f>IFERROR(VLOOKUP(E1176,INPUTS!$A$44:$B$103,2,0),0)</f>
        <v>0</v>
      </c>
      <c r="Z1176" s="15">
        <f t="shared" si="1362"/>
        <v>0</v>
      </c>
      <c r="AA1176" s="20">
        <f>IFERROR(VLOOKUP(E1176,INPUTS!$A$44:$C$103,3,0),SCENARIOS!$J$24)</f>
        <v>0.01</v>
      </c>
      <c r="AB1176" s="15">
        <f t="shared" ref="AB1176:AF1176" si="1388">$T1176*AA1176*(1+$Q1176)^AB$2</f>
        <v>764.932044984849</v>
      </c>
      <c r="AC1176" s="20">
        <f>IFERROR(VLOOKUP($E1176,INPUTS!$A$44:$G$103,4,0),SCENARIOS!$K$24)</f>
        <v>0.05</v>
      </c>
      <c r="AD1176" s="15">
        <f t="shared" si="1388"/>
        <v>4766.22248996093</v>
      </c>
      <c r="AE1176" s="20">
        <f>IFERROR(VLOOKUP($E1176,INPUTS!$A$44:$G$103,5,0),SCENARIOS!$L$24)</f>
        <v>0.1</v>
      </c>
      <c r="AF1176" s="15">
        <f t="shared" si="1388"/>
        <v>11879.1607556508</v>
      </c>
      <c r="AG1176" s="20">
        <f>IFERROR(VLOOKUP($E1176,INPUTS!$A$44:$G$103,6,0),SCENARIOS!$M$24)</f>
        <v>0.2</v>
      </c>
      <c r="AH1176" s="15">
        <f t="shared" si="1364"/>
        <v>29607.1911363398</v>
      </c>
      <c r="AI1176" s="20">
        <f>IFERROR(VLOOKUP($E1176,INPUTS!$A$44:$G$103,7,0),SCENARIOS!$N$24)</f>
        <v>0.25</v>
      </c>
      <c r="AJ1176" s="15">
        <f t="shared" si="1365"/>
        <v>46119.9335234379</v>
      </c>
      <c r="AL1176" t="str">
        <f t="shared" si="1368"/>
        <v>N</v>
      </c>
      <c r="AM1176" s="21">
        <f t="shared" si="1369"/>
        <v>184479.734093751</v>
      </c>
    </row>
    <row r="1177" ht="15" customHeight="1" spans="1:39">
      <c r="A1177" s="24" t="s">
        <v>2206</v>
      </c>
      <c r="B1177" s="70" t="s">
        <v>707</v>
      </c>
      <c r="C1177" s="70" t="s">
        <v>708</v>
      </c>
      <c r="D1177" s="70" t="s">
        <v>929</v>
      </c>
      <c r="E1177" s="10" t="s">
        <v>204</v>
      </c>
      <c r="F1177" s="70" t="s">
        <v>405</v>
      </c>
      <c r="G1177" s="70" t="s">
        <v>165</v>
      </c>
      <c r="H1177" s="70" t="s">
        <v>1519</v>
      </c>
      <c r="I1177" s="70" t="s">
        <v>1519</v>
      </c>
      <c r="J1177" s="70" t="s">
        <v>1519</v>
      </c>
      <c r="K1177" s="70" t="s">
        <v>1520</v>
      </c>
      <c r="L1177" s="71" t="s">
        <v>286</v>
      </c>
      <c r="M1177" s="72">
        <v>143562</v>
      </c>
      <c r="N1177" s="14">
        <f t="shared" si="1366"/>
        <v>393.320547945205</v>
      </c>
      <c r="O1177" s="15">
        <v>1650</v>
      </c>
      <c r="P1177" s="15">
        <f t="shared" si="1335"/>
        <v>236877300</v>
      </c>
      <c r="Q1177" s="16">
        <f>IFERROR(VLOOKUP(G1177,SCENARIOS!$A$13:$E$18,3,0),0.025)</f>
        <v>0.025</v>
      </c>
      <c r="R1177" s="52">
        <f>IFERROR(VLOOKUP(L1177,INPUTS!$A$107:$B$120,2,0),0.0082)</f>
        <v>0.0039</v>
      </c>
      <c r="S1177" s="52">
        <f t="shared" si="1336"/>
        <v>6.435</v>
      </c>
      <c r="T1177" s="15">
        <f t="shared" si="1337"/>
        <v>923821.47</v>
      </c>
      <c r="U1177" s="15">
        <f>T1177/INPUTS!$B$7*1000</f>
        <v>1154776837.5</v>
      </c>
      <c r="V1177" s="15">
        <f>T1177*INPUTS!$B$6</f>
        <v>2919275.8452</v>
      </c>
      <c r="W1177" s="73" t="s">
        <v>396</v>
      </c>
      <c r="X1177" s="73" t="s">
        <v>396</v>
      </c>
      <c r="Y1177" s="67">
        <f>IFERROR(VLOOKUP(E1177,INPUTS!$A$44:$B$103,2,0),0)</f>
        <v>0.02</v>
      </c>
      <c r="Z1177" s="15">
        <f t="shared" si="1362"/>
        <v>18476.4294</v>
      </c>
      <c r="AA1177" s="20">
        <f>IFERROR(VLOOKUP(E1177,INPUTS!$A$44:$C$103,3,0),SCENARIOS!$J$24)</f>
        <v>0.06</v>
      </c>
      <c r="AB1177" s="15">
        <f t="shared" ref="AB1177:AF1177" si="1389">$T1177*AA1177*(1+$Q1177)^AB$2</f>
        <v>62713.1519041614</v>
      </c>
      <c r="AC1177" s="20">
        <f>IFERROR(VLOOKUP($E1177,INPUTS!$A$44:$G$103,4,0),SCENARIOS!$K$24)</f>
        <v>0.15</v>
      </c>
      <c r="AD1177" s="15">
        <f t="shared" si="1389"/>
        <v>177385.437801564</v>
      </c>
      <c r="AE1177" s="20">
        <f>IFERROR(VLOOKUP($E1177,INPUTS!$A$44:$G$103,5,0),SCENARIOS!$L$24)</f>
        <v>0.3</v>
      </c>
      <c r="AF1177" s="15">
        <f t="shared" si="1389"/>
        <v>401390.682351777</v>
      </c>
      <c r="AG1177" s="20">
        <f>IFERROR(VLOOKUP($E1177,INPUTS!$A$44:$G$103,6,0),SCENARIOS!$M$24)</f>
        <v>0.4</v>
      </c>
      <c r="AH1177" s="15">
        <f t="shared" si="1364"/>
        <v>605515.619454096</v>
      </c>
      <c r="AI1177" s="20">
        <f>IFERROR(VLOOKUP($E1177,INPUTS!$A$44:$G$103,7,0),SCENARIOS!$N$24)</f>
        <v>0.5</v>
      </c>
      <c r="AJ1177" s="15">
        <f t="shared" si="1365"/>
        <v>856356.681104898</v>
      </c>
      <c r="AL1177" t="str">
        <f t="shared" si="1368"/>
        <v>MULTI</v>
      </c>
      <c r="AM1177" s="21">
        <f t="shared" si="1369"/>
        <v>1712713.3622098</v>
      </c>
    </row>
    <row r="1178" ht="15" customHeight="1" spans="1:39">
      <c r="A1178" s="6" t="s">
        <v>2207</v>
      </c>
      <c r="B1178" s="70" t="s">
        <v>589</v>
      </c>
      <c r="C1178" s="70" t="s">
        <v>590</v>
      </c>
      <c r="D1178" s="70" t="s">
        <v>929</v>
      </c>
      <c r="E1178" s="10" t="s">
        <v>214</v>
      </c>
      <c r="F1178" s="70" t="s">
        <v>591</v>
      </c>
      <c r="G1178" s="70" t="s">
        <v>165</v>
      </c>
      <c r="H1178" s="70" t="s">
        <v>1519</v>
      </c>
      <c r="I1178" s="70" t="s">
        <v>1519</v>
      </c>
      <c r="J1178" s="70" t="s">
        <v>1519</v>
      </c>
      <c r="K1178" s="70" t="s">
        <v>1520</v>
      </c>
      <c r="L1178" s="71" t="s">
        <v>286</v>
      </c>
      <c r="M1178" s="72">
        <v>35450</v>
      </c>
      <c r="N1178" s="14">
        <f t="shared" si="1366"/>
        <v>97.1232876712329</v>
      </c>
      <c r="O1178" s="15">
        <v>3200</v>
      </c>
      <c r="P1178" s="15">
        <f t="shared" si="1335"/>
        <v>113440000</v>
      </c>
      <c r="Q1178" s="16">
        <f>IFERROR(VLOOKUP(G1178,SCENARIOS!$A$13:$E$18,3,0),0.025)</f>
        <v>0.025</v>
      </c>
      <c r="R1178" s="52">
        <f>IFERROR(VLOOKUP(L1178,INPUTS!$A$107:$B$120,2,0),0.0082)</f>
        <v>0.0039</v>
      </c>
      <c r="S1178" s="52">
        <f t="shared" si="1336"/>
        <v>12.48</v>
      </c>
      <c r="T1178" s="15">
        <f t="shared" si="1337"/>
        <v>442416</v>
      </c>
      <c r="U1178" s="15">
        <f>T1178/INPUTS!$B$7*1000</f>
        <v>553020000</v>
      </c>
      <c r="V1178" s="15">
        <f>T1178*INPUTS!$B$6</f>
        <v>1398034.56</v>
      </c>
      <c r="W1178" s="73" t="s">
        <v>396</v>
      </c>
      <c r="X1178" s="73" t="s">
        <v>396</v>
      </c>
      <c r="Y1178" s="67">
        <f>IFERROR(VLOOKUP(E1178,INPUTS!$A$44:$B$103,2,0),0)</f>
        <v>0.02</v>
      </c>
      <c r="Z1178" s="15">
        <f t="shared" si="1362"/>
        <v>8848.32</v>
      </c>
      <c r="AA1178" s="20">
        <f>IFERROR(VLOOKUP(E1178,INPUTS!$A$44:$C$103,3,0),SCENARIOS!$J$24)</f>
        <v>0.06</v>
      </c>
      <c r="AB1178" s="15">
        <f t="shared" ref="AB1178:AF1178" si="1390">$T1178*AA1178*(1+$Q1178)^AB$2</f>
        <v>30033.1857548531</v>
      </c>
      <c r="AC1178" s="20">
        <f>IFERROR(VLOOKUP($E1178,INPUTS!$A$44:$G$103,4,0),SCENARIOS!$K$24)</f>
        <v>0.15</v>
      </c>
      <c r="AD1178" s="15">
        <f t="shared" si="1390"/>
        <v>84949.4825557763</v>
      </c>
      <c r="AE1178" s="20">
        <f>IFERROR(VLOOKUP($E1178,INPUTS!$A$44:$G$103,5,0),SCENARIOS!$L$24)</f>
        <v>0.3</v>
      </c>
      <c r="AF1178" s="15">
        <f t="shared" si="1390"/>
        <v>192225.084488828</v>
      </c>
      <c r="AG1178" s="20">
        <f>IFERROR(VLOOKUP($E1178,INPUTS!$A$44:$G$103,6,0),SCENARIOS!$M$24)</f>
        <v>0.4</v>
      </c>
      <c r="AH1178" s="15">
        <f t="shared" si="1364"/>
        <v>289980.052419006</v>
      </c>
      <c r="AI1178" s="20">
        <f>IFERROR(VLOOKUP($E1178,INPUTS!$A$44:$G$103,7,0),SCENARIOS!$N$24)</f>
        <v>0.5</v>
      </c>
      <c r="AJ1178" s="15">
        <f t="shared" si="1365"/>
        <v>410107.266101647</v>
      </c>
      <c r="AL1178" t="str">
        <f t="shared" si="1368"/>
        <v>MULTI</v>
      </c>
      <c r="AM1178" s="21">
        <f t="shared" si="1369"/>
        <v>820214.532203294</v>
      </c>
    </row>
    <row r="1179" ht="15" customHeight="1" spans="1:39">
      <c r="A1179" s="24" t="s">
        <v>2208</v>
      </c>
      <c r="B1179" s="70" t="s">
        <v>649</v>
      </c>
      <c r="C1179" s="70" t="s">
        <v>650</v>
      </c>
      <c r="D1179" s="70" t="s">
        <v>929</v>
      </c>
      <c r="E1179" s="10" t="s">
        <v>215</v>
      </c>
      <c r="F1179" s="70" t="s">
        <v>490</v>
      </c>
      <c r="G1179" s="70" t="s">
        <v>165</v>
      </c>
      <c r="H1179" s="70" t="s">
        <v>1519</v>
      </c>
      <c r="I1179" s="70" t="s">
        <v>1519</v>
      </c>
      <c r="J1179" s="70" t="s">
        <v>1519</v>
      </c>
      <c r="K1179" s="70" t="s">
        <v>1520</v>
      </c>
      <c r="L1179" s="71" t="s">
        <v>282</v>
      </c>
      <c r="M1179" s="72">
        <v>22139</v>
      </c>
      <c r="N1179" s="14">
        <f t="shared" si="1366"/>
        <v>60.6547945205479</v>
      </c>
      <c r="O1179" s="15">
        <v>2800</v>
      </c>
      <c r="P1179" s="15">
        <f t="shared" si="1335"/>
        <v>61989200</v>
      </c>
      <c r="Q1179" s="16">
        <f>IFERROR(VLOOKUP(G1179,SCENARIOS!$A$13:$E$18,3,0),0.025)</f>
        <v>0.025</v>
      </c>
      <c r="R1179" s="52">
        <f>IFERROR(VLOOKUP(L1179,INPUTS!$A$107:$B$120,2,0),0.0082)</f>
        <v>0.0042</v>
      </c>
      <c r="S1179" s="52">
        <f t="shared" si="1336"/>
        <v>11.76</v>
      </c>
      <c r="T1179" s="15">
        <f t="shared" si="1337"/>
        <v>260354.64</v>
      </c>
      <c r="U1179" s="15">
        <f>T1179/INPUTS!$B$7*1000</f>
        <v>325443300</v>
      </c>
      <c r="V1179" s="15">
        <f>T1179*INPUTS!$B$6</f>
        <v>822720.6624</v>
      </c>
      <c r="W1179" s="73" t="s">
        <v>396</v>
      </c>
      <c r="X1179" s="73" t="s">
        <v>396</v>
      </c>
      <c r="Y1179" s="67">
        <f>IFERROR(VLOOKUP(E1179,INPUTS!$A$44:$B$103,2,0),0)</f>
        <v>0.02</v>
      </c>
      <c r="Z1179" s="15">
        <f t="shared" si="1362"/>
        <v>5207.0928</v>
      </c>
      <c r="AA1179" s="20">
        <f>IFERROR(VLOOKUP(E1179,INPUTS!$A$44:$C$103,3,0),SCENARIOS!$J$24)</f>
        <v>0.06</v>
      </c>
      <c r="AB1179" s="15">
        <f t="shared" ref="AB1179:AF1179" si="1391">$T1179*AA1179*(1+$Q1179)^AB$2</f>
        <v>17674.0426776109</v>
      </c>
      <c r="AC1179" s="20">
        <f>IFERROR(VLOOKUP($E1179,INPUTS!$A$44:$G$103,4,0),SCENARIOS!$K$24)</f>
        <v>0.15</v>
      </c>
      <c r="AD1179" s="15">
        <f t="shared" si="1391"/>
        <v>49991.392601071</v>
      </c>
      <c r="AE1179" s="20">
        <f>IFERROR(VLOOKUP($E1179,INPUTS!$A$44:$G$103,5,0),SCENARIOS!$L$24)</f>
        <v>0.3</v>
      </c>
      <c r="AF1179" s="15">
        <f t="shared" si="1391"/>
        <v>113121.344325383</v>
      </c>
      <c r="AG1179" s="20">
        <f>IFERROR(VLOOKUP($E1179,INPUTS!$A$44:$G$103,6,0),SCENARIOS!$M$24)</f>
        <v>0.4</v>
      </c>
      <c r="AH1179" s="15">
        <f t="shared" si="1364"/>
        <v>170648.557363955</v>
      </c>
      <c r="AI1179" s="20">
        <f>IFERROR(VLOOKUP($E1179,INPUTS!$A$44:$G$103,7,0),SCENARIOS!$N$24)</f>
        <v>0.5</v>
      </c>
      <c r="AJ1179" s="15">
        <f t="shared" si="1365"/>
        <v>241341.474149394</v>
      </c>
      <c r="AL1179" t="str">
        <f t="shared" si="1368"/>
        <v>MULTI</v>
      </c>
      <c r="AM1179" s="21">
        <f t="shared" si="1369"/>
        <v>482682.948298789</v>
      </c>
    </row>
    <row r="1180" ht="15" customHeight="1" spans="1:39">
      <c r="A1180" s="6" t="s">
        <v>2209</v>
      </c>
      <c r="B1180" s="70" t="s">
        <v>709</v>
      </c>
      <c r="C1180" s="70" t="s">
        <v>710</v>
      </c>
      <c r="D1180" s="70" t="s">
        <v>929</v>
      </c>
      <c r="E1180" s="10" t="s">
        <v>211</v>
      </c>
      <c r="F1180" s="70" t="s">
        <v>594</v>
      </c>
      <c r="G1180" s="70" t="s">
        <v>165</v>
      </c>
      <c r="H1180" s="70" t="s">
        <v>1519</v>
      </c>
      <c r="I1180" s="70" t="s">
        <v>1519</v>
      </c>
      <c r="J1180" s="70" t="s">
        <v>1519</v>
      </c>
      <c r="K1180" s="70" t="s">
        <v>1520</v>
      </c>
      <c r="L1180" s="71" t="s">
        <v>286</v>
      </c>
      <c r="M1180" s="72">
        <v>28085</v>
      </c>
      <c r="N1180" s="14">
        <f t="shared" si="1366"/>
        <v>76.9452054794521</v>
      </c>
      <c r="O1180" s="15">
        <v>2200</v>
      </c>
      <c r="P1180" s="15">
        <f t="shared" si="1335"/>
        <v>61787000</v>
      </c>
      <c r="Q1180" s="16">
        <f>IFERROR(VLOOKUP(G1180,SCENARIOS!$A$13:$E$18,3,0),0.025)</f>
        <v>0.025</v>
      </c>
      <c r="R1180" s="52">
        <f>IFERROR(VLOOKUP(L1180,INPUTS!$A$107:$B$120,2,0),0.0082)</f>
        <v>0.0039</v>
      </c>
      <c r="S1180" s="52">
        <f t="shared" si="1336"/>
        <v>8.58</v>
      </c>
      <c r="T1180" s="15">
        <f t="shared" si="1337"/>
        <v>240969.3</v>
      </c>
      <c r="U1180" s="15">
        <f>T1180/INPUTS!$B$7*1000</f>
        <v>301211625</v>
      </c>
      <c r="V1180" s="15">
        <f>T1180*INPUTS!$B$6</f>
        <v>761462.988</v>
      </c>
      <c r="W1180" s="73" t="s">
        <v>396</v>
      </c>
      <c r="X1180" s="73" t="s">
        <v>396</v>
      </c>
      <c r="Y1180" s="67">
        <f>IFERROR(VLOOKUP(E1180,INPUTS!$A$44:$B$103,2,0),0)</f>
        <v>0.02</v>
      </c>
      <c r="Z1180" s="15">
        <f t="shared" si="1362"/>
        <v>4819.386</v>
      </c>
      <c r="AA1180" s="20">
        <f>IFERROR(VLOOKUP(E1180,INPUTS!$A$44:$C$103,3,0),SCENARIOS!$J$24)</f>
        <v>0.06</v>
      </c>
      <c r="AB1180" s="15">
        <f t="shared" ref="AB1180:AF1180" si="1392">$T1180*AA1180*(1+$Q1180)^AB$2</f>
        <v>16358.0787044703</v>
      </c>
      <c r="AC1180" s="20">
        <f>IFERROR(VLOOKUP($E1180,INPUTS!$A$44:$G$103,4,0),SCENARIOS!$K$24)</f>
        <v>0.15</v>
      </c>
      <c r="AD1180" s="15">
        <f t="shared" si="1392"/>
        <v>46269.1614833723</v>
      </c>
      <c r="AE1180" s="20">
        <f>IFERROR(VLOOKUP($E1180,INPUTS!$A$44:$G$103,5,0),SCENARIOS!$L$24)</f>
        <v>0.3</v>
      </c>
      <c r="AF1180" s="15">
        <f t="shared" si="1392"/>
        <v>104698.6186117</v>
      </c>
      <c r="AG1180" s="20">
        <f>IFERROR(VLOOKUP($E1180,INPUTS!$A$44:$G$103,6,0),SCENARIOS!$M$24)</f>
        <v>0.4</v>
      </c>
      <c r="AH1180" s="15">
        <f t="shared" si="1364"/>
        <v>157942.502634107</v>
      </c>
      <c r="AI1180" s="20">
        <f>IFERROR(VLOOKUP($E1180,INPUTS!$A$44:$G$103,7,0),SCENARIOS!$N$24)</f>
        <v>0.5</v>
      </c>
      <c r="AJ1180" s="15">
        <f t="shared" si="1365"/>
        <v>223371.80580591</v>
      </c>
      <c r="AL1180" t="str">
        <f t="shared" si="1368"/>
        <v>MULTI</v>
      </c>
      <c r="AM1180" s="21">
        <f t="shared" si="1369"/>
        <v>446743.61161182</v>
      </c>
    </row>
    <row r="1181" ht="15" customHeight="1" spans="1:39">
      <c r="A1181" s="24" t="s">
        <v>2210</v>
      </c>
      <c r="B1181" s="70" t="s">
        <v>711</v>
      </c>
      <c r="C1181" s="70" t="s">
        <v>712</v>
      </c>
      <c r="D1181" s="70" t="s">
        <v>929</v>
      </c>
      <c r="E1181" s="10" t="s">
        <v>2227</v>
      </c>
      <c r="F1181" s="70" t="s">
        <v>938</v>
      </c>
      <c r="G1181" s="70" t="s">
        <v>165</v>
      </c>
      <c r="H1181" s="70" t="s">
        <v>1519</v>
      </c>
      <c r="I1181" s="70" t="s">
        <v>1519</v>
      </c>
      <c r="J1181" s="70" t="s">
        <v>1519</v>
      </c>
      <c r="K1181" s="70" t="s">
        <v>1520</v>
      </c>
      <c r="L1181" s="71" t="s">
        <v>286</v>
      </c>
      <c r="M1181" s="72">
        <v>61666</v>
      </c>
      <c r="N1181" s="14">
        <f t="shared" si="1366"/>
        <v>168.947945205479</v>
      </c>
      <c r="O1181" s="15">
        <v>2800</v>
      </c>
      <c r="P1181" s="15">
        <f t="shared" si="1335"/>
        <v>172664800</v>
      </c>
      <c r="Q1181" s="16">
        <f>IFERROR(VLOOKUP(G1181,SCENARIOS!$A$13:$E$18,3,0),0.025)</f>
        <v>0.025</v>
      </c>
      <c r="R1181" s="52">
        <f>IFERROR(VLOOKUP(L1181,INPUTS!$A$107:$B$120,2,0),0.0082)</f>
        <v>0.0039</v>
      </c>
      <c r="S1181" s="52">
        <f t="shared" si="1336"/>
        <v>10.92</v>
      </c>
      <c r="T1181" s="15">
        <f t="shared" si="1337"/>
        <v>673392.72</v>
      </c>
      <c r="U1181" s="15">
        <f>T1181/INPUTS!$B$7*1000</f>
        <v>841740900</v>
      </c>
      <c r="V1181" s="15">
        <f>T1181*INPUTS!$B$6</f>
        <v>2127920.9952</v>
      </c>
      <c r="W1181" s="73" t="s">
        <v>396</v>
      </c>
      <c r="X1181" s="73" t="s">
        <v>396</v>
      </c>
      <c r="Y1181" s="67">
        <f>IFERROR(VLOOKUP(E1181,INPUTS!$A$44:$B$103,2,0),0)</f>
        <v>0</v>
      </c>
      <c r="Z1181" s="15">
        <f t="shared" si="1362"/>
        <v>0</v>
      </c>
      <c r="AA1181" s="20">
        <f>IFERROR(VLOOKUP(E1181,INPUTS!$A$44:$C$103,3,0),SCENARIOS!$J$24)</f>
        <v>0.01</v>
      </c>
      <c r="AB1181" s="15">
        <f t="shared" ref="AB1181:AF1181" si="1393">$T1181*AA1181*(1+$Q1181)^AB$2</f>
        <v>7618.82053908757</v>
      </c>
      <c r="AC1181" s="20">
        <f>IFERROR(VLOOKUP($E1181,INPUTS!$A$44:$G$103,4,0),SCENARIOS!$K$24)</f>
        <v>0.05</v>
      </c>
      <c r="AD1181" s="15">
        <f t="shared" si="1393"/>
        <v>43099.9806523173</v>
      </c>
      <c r="AE1181" s="20">
        <f>IFERROR(VLOOKUP($E1181,INPUTS!$A$44:$G$103,5,0),SCENARIOS!$L$24)</f>
        <v>0.1</v>
      </c>
      <c r="AF1181" s="15">
        <f t="shared" si="1393"/>
        <v>97527.3441709176</v>
      </c>
      <c r="AG1181" s="20">
        <f>IFERROR(VLOOKUP($E1181,INPUTS!$A$44:$G$103,6,0),SCENARIOS!$M$24)</f>
        <v>0.2</v>
      </c>
      <c r="AH1181" s="15">
        <f t="shared" si="1364"/>
        <v>220686.476352773</v>
      </c>
      <c r="AI1181" s="20">
        <f>IFERROR(VLOOKUP($E1181,INPUTS!$A$44:$G$103,7,0),SCENARIOS!$N$24)</f>
        <v>0.25</v>
      </c>
      <c r="AJ1181" s="15">
        <f t="shared" si="1365"/>
        <v>312108.114774276</v>
      </c>
      <c r="AL1181" t="str">
        <f t="shared" si="1368"/>
        <v>MULTI</v>
      </c>
      <c r="AM1181" s="21">
        <f t="shared" si="1369"/>
        <v>1248432.4590971</v>
      </c>
    </row>
    <row r="1182" ht="15" customHeight="1" spans="1:39">
      <c r="A1182" s="6" t="s">
        <v>2211</v>
      </c>
      <c r="B1182" s="70" t="s">
        <v>714</v>
      </c>
      <c r="C1182" s="70" t="s">
        <v>715</v>
      </c>
      <c r="D1182" s="70" t="s">
        <v>929</v>
      </c>
      <c r="E1182" s="10" t="s">
        <v>716</v>
      </c>
      <c r="F1182" s="70" t="s">
        <v>459</v>
      </c>
      <c r="G1182" s="75" t="s">
        <v>185</v>
      </c>
      <c r="H1182" s="70" t="s">
        <v>1519</v>
      </c>
      <c r="I1182" s="70" t="s">
        <v>1519</v>
      </c>
      <c r="J1182" s="70" t="s">
        <v>1519</v>
      </c>
      <c r="K1182" s="70" t="s">
        <v>1520</v>
      </c>
      <c r="L1182" s="71" t="s">
        <v>286</v>
      </c>
      <c r="M1182" s="72">
        <v>244920</v>
      </c>
      <c r="N1182" s="14">
        <f t="shared" si="1366"/>
        <v>671.013698630137</v>
      </c>
      <c r="O1182" s="15">
        <v>2600</v>
      </c>
      <c r="P1182" s="15">
        <f t="shared" si="1335"/>
        <v>636792000</v>
      </c>
      <c r="Q1182" s="16">
        <f>IFERROR(VLOOKUP(G1182,SCENARIOS!$A$13:$E$18,3,0),0.025)</f>
        <v>0.03</v>
      </c>
      <c r="R1182" s="52">
        <f>IFERROR(VLOOKUP(L1182,INPUTS!$A$107:$B$120,2,0),0.0082)</f>
        <v>0.0039</v>
      </c>
      <c r="S1182" s="52">
        <f t="shared" si="1336"/>
        <v>10.14</v>
      </c>
      <c r="T1182" s="15">
        <f t="shared" si="1337"/>
        <v>2483488.8</v>
      </c>
      <c r="U1182" s="15">
        <f>T1182/INPUTS!$B$7*1000</f>
        <v>3104361000</v>
      </c>
      <c r="V1182" s="15">
        <f>T1182*INPUTS!$B$6</f>
        <v>7847824.608</v>
      </c>
      <c r="W1182" s="73" t="s">
        <v>396</v>
      </c>
      <c r="X1182" s="73" t="s">
        <v>396</v>
      </c>
      <c r="Y1182" s="67">
        <f>IFERROR(VLOOKUP(E1182,INPUTS!$A$44:$B$103,2,0),0)</f>
        <v>0</v>
      </c>
      <c r="Z1182" s="15">
        <f t="shared" si="1362"/>
        <v>0</v>
      </c>
      <c r="AA1182" s="20">
        <f>IFERROR(VLOOKUP(E1182,INPUTS!$A$44:$C$103,3,0),SCENARIOS!$J$24)</f>
        <v>0.01</v>
      </c>
      <c r="AB1182" s="15">
        <f t="shared" ref="AB1182:AF1182" si="1394">$T1182*AA1182*(1+$Q1182)^AB$2</f>
        <v>28790.4417965442</v>
      </c>
      <c r="AC1182" s="20">
        <f>IFERROR(VLOOKUP($E1182,INPUTS!$A$44:$G$103,4,0),SCENARIOS!$K$24)</f>
        <v>0.05</v>
      </c>
      <c r="AD1182" s="15">
        <f t="shared" si="1394"/>
        <v>166880.063811884</v>
      </c>
      <c r="AE1182" s="20">
        <f>IFERROR(VLOOKUP($E1182,INPUTS!$A$44:$G$103,5,0),SCENARIOS!$L$24)</f>
        <v>0.1</v>
      </c>
      <c r="AF1182" s="15">
        <f t="shared" si="1394"/>
        <v>386919.462989293</v>
      </c>
      <c r="AG1182" s="20">
        <f>IFERROR(VLOOKUP($E1182,INPUTS!$A$44:$G$103,6,0),SCENARIOS!$M$24)</f>
        <v>0.2</v>
      </c>
      <c r="AH1182" s="15">
        <f t="shared" si="1364"/>
        <v>897091.404571132</v>
      </c>
      <c r="AI1182" s="20">
        <f>IFERROR(VLOOKUP($E1182,INPUTS!$A$44:$G$103,7,0),SCENARIOS!$N$24)</f>
        <v>0.25</v>
      </c>
      <c r="AJ1182" s="15">
        <f t="shared" si="1365"/>
        <v>1299968.50949586</v>
      </c>
      <c r="AL1182" t="str">
        <f t="shared" si="1368"/>
        <v>MULTI</v>
      </c>
      <c r="AM1182" s="21">
        <f t="shared" si="1369"/>
        <v>5199874.03798343</v>
      </c>
    </row>
    <row r="1183" ht="15" customHeight="1" spans="1:39">
      <c r="A1183" s="24" t="s">
        <v>2212</v>
      </c>
      <c r="B1183" s="70" t="s">
        <v>717</v>
      </c>
      <c r="C1183" s="70" t="s">
        <v>608</v>
      </c>
      <c r="D1183" s="70" t="s">
        <v>929</v>
      </c>
      <c r="E1183" s="10" t="s">
        <v>207</v>
      </c>
      <c r="F1183" s="70" t="s">
        <v>609</v>
      </c>
      <c r="G1183" s="70" t="s">
        <v>165</v>
      </c>
      <c r="H1183" s="70" t="s">
        <v>1519</v>
      </c>
      <c r="I1183" s="70" t="s">
        <v>1519</v>
      </c>
      <c r="J1183" s="70" t="s">
        <v>1519</v>
      </c>
      <c r="K1183" s="70" t="s">
        <v>1520</v>
      </c>
      <c r="L1183" s="71" t="s">
        <v>279</v>
      </c>
      <c r="M1183" s="72">
        <v>29346</v>
      </c>
      <c r="N1183" s="14">
        <f t="shared" si="1366"/>
        <v>80.4</v>
      </c>
      <c r="O1183" s="15">
        <v>1800</v>
      </c>
      <c r="P1183" s="15">
        <f t="shared" si="1335"/>
        <v>52822800</v>
      </c>
      <c r="Q1183" s="16">
        <f>IFERROR(VLOOKUP(G1183,SCENARIOS!$A$13:$E$18,3,0),0.025)</f>
        <v>0.025</v>
      </c>
      <c r="R1183" s="52">
        <f>IFERROR(VLOOKUP(L1183,INPUTS!$A$107:$B$120,2,0),0.0082)</f>
        <v>0.0039</v>
      </c>
      <c r="S1183" s="52">
        <f t="shared" si="1336"/>
        <v>7.02</v>
      </c>
      <c r="T1183" s="15">
        <f t="shared" si="1337"/>
        <v>206008.92</v>
      </c>
      <c r="U1183" s="15">
        <f>T1183/INPUTS!$B$7*1000</f>
        <v>257511150</v>
      </c>
      <c r="V1183" s="15">
        <f>T1183*INPUTS!$B$6</f>
        <v>650988.1872</v>
      </c>
      <c r="W1183" s="73" t="s">
        <v>396</v>
      </c>
      <c r="X1183" s="73" t="s">
        <v>396</v>
      </c>
      <c r="Y1183" s="67">
        <f>IFERROR(VLOOKUP(E1183,INPUTS!$A$44:$B$103,2,0),0)</f>
        <v>0.02</v>
      </c>
      <c r="Z1183" s="15">
        <f t="shared" si="1362"/>
        <v>4120.1784</v>
      </c>
      <c r="AA1183" s="20">
        <f>IFERROR(VLOOKUP(E1183,INPUTS!$A$44:$C$103,3,0),SCENARIOS!$J$24)</f>
        <v>0.06</v>
      </c>
      <c r="AB1183" s="15">
        <f t="shared" ref="AB1183:AF1183" si="1395">$T1183*AA1183*(1+$Q1183)^AB$2</f>
        <v>13984.8110410037</v>
      </c>
      <c r="AC1183" s="20">
        <f>IFERROR(VLOOKUP($E1183,INPUTS!$A$44:$G$103,4,0),SCENARIOS!$K$24)</f>
        <v>0.15</v>
      </c>
      <c r="AD1183" s="15">
        <f t="shared" si="1395"/>
        <v>39556.3251687876</v>
      </c>
      <c r="AE1183" s="20">
        <f>IFERROR(VLOOKUP($E1183,INPUTS!$A$44:$G$103,5,0),SCENARIOS!$L$24)</f>
        <v>0.3</v>
      </c>
      <c r="AF1183" s="15">
        <f t="shared" si="1395"/>
        <v>89508.7023354768</v>
      </c>
      <c r="AG1183" s="20">
        <f>IFERROR(VLOOKUP($E1183,INPUTS!$A$44:$G$103,6,0),SCENARIOS!$M$24)</f>
        <v>0.4</v>
      </c>
      <c r="AH1183" s="15">
        <f t="shared" si="1364"/>
        <v>135027.841263388</v>
      </c>
      <c r="AI1183" s="20">
        <f>IFERROR(VLOOKUP($E1183,INPUTS!$A$44:$G$103,7,0),SCENARIOS!$N$24)</f>
        <v>0.5</v>
      </c>
      <c r="AJ1183" s="15">
        <f t="shared" si="1365"/>
        <v>190964.51071786</v>
      </c>
      <c r="AL1183" t="str">
        <f t="shared" si="1368"/>
        <v>MULTI</v>
      </c>
      <c r="AM1183" s="21">
        <f t="shared" si="1369"/>
        <v>381929.021435721</v>
      </c>
    </row>
    <row r="1184" ht="15" customHeight="1" spans="1:39">
      <c r="A1184" s="6" t="s">
        <v>2213</v>
      </c>
      <c r="B1184" s="70" t="s">
        <v>598</v>
      </c>
      <c r="C1184" s="70" t="s">
        <v>599</v>
      </c>
      <c r="D1184" s="70" t="s">
        <v>929</v>
      </c>
      <c r="E1184" s="10" t="s">
        <v>209</v>
      </c>
      <c r="F1184" s="70" t="s">
        <v>600</v>
      </c>
      <c r="G1184" s="70" t="s">
        <v>165</v>
      </c>
      <c r="H1184" s="70" t="s">
        <v>1519</v>
      </c>
      <c r="I1184" s="70" t="s">
        <v>1519</v>
      </c>
      <c r="J1184" s="70" t="s">
        <v>1519</v>
      </c>
      <c r="K1184" s="70" t="s">
        <v>1520</v>
      </c>
      <c r="L1184" s="71" t="s">
        <v>279</v>
      </c>
      <c r="M1184" s="72">
        <v>63855</v>
      </c>
      <c r="N1184" s="14">
        <f t="shared" si="1366"/>
        <v>174.945205479452</v>
      </c>
      <c r="O1184" s="15">
        <v>5200</v>
      </c>
      <c r="P1184" s="15">
        <f t="shared" si="1335"/>
        <v>332046000</v>
      </c>
      <c r="Q1184" s="16">
        <f>IFERROR(VLOOKUP(G1184,SCENARIOS!$A$13:$E$18,3,0),0.025)</f>
        <v>0.025</v>
      </c>
      <c r="R1184" s="52">
        <f>IFERROR(VLOOKUP(L1184,INPUTS!$A$107:$B$120,2,0),0.0082)</f>
        <v>0.0039</v>
      </c>
      <c r="S1184" s="52">
        <f t="shared" si="1336"/>
        <v>20.28</v>
      </c>
      <c r="T1184" s="15">
        <f t="shared" si="1337"/>
        <v>1294979.4</v>
      </c>
      <c r="U1184" s="15">
        <f>T1184/INPUTS!$B$7*1000</f>
        <v>1618724250</v>
      </c>
      <c r="V1184" s="15">
        <f>T1184*INPUTS!$B$6</f>
        <v>4092134.904</v>
      </c>
      <c r="W1184" s="73" t="s">
        <v>396</v>
      </c>
      <c r="X1184" s="73" t="s">
        <v>396</v>
      </c>
      <c r="Y1184" s="67">
        <f>IFERROR(VLOOKUP(E1184,INPUTS!$A$44:$B$103,2,0),0)</f>
        <v>0.02</v>
      </c>
      <c r="Z1184" s="15">
        <f t="shared" si="1362"/>
        <v>25899.588</v>
      </c>
      <c r="AA1184" s="20">
        <f>IFERROR(VLOOKUP(E1184,INPUTS!$A$44:$C$103,3,0),SCENARIOS!$J$24)</f>
        <v>0.06</v>
      </c>
      <c r="AB1184" s="15">
        <f t="shared" ref="AB1184:AF1184" si="1396">$T1184*AA1184*(1+$Q1184)^AB$2</f>
        <v>87909.0197210504</v>
      </c>
      <c r="AC1184" s="20">
        <f>IFERROR(VLOOKUP($E1184,INPUTS!$A$44:$G$103,4,0),SCENARIOS!$K$24)</f>
        <v>0.15</v>
      </c>
      <c r="AD1184" s="15">
        <f t="shared" si="1396"/>
        <v>248652.467248901</v>
      </c>
      <c r="AE1184" s="20">
        <f>IFERROR(VLOOKUP($E1184,INPUTS!$A$44:$G$103,5,0),SCENARIOS!$L$24)</f>
        <v>0.3</v>
      </c>
      <c r="AF1184" s="15">
        <f t="shared" si="1396"/>
        <v>562654.887201847</v>
      </c>
      <c r="AG1184" s="20">
        <f>IFERROR(VLOOKUP($E1184,INPUTS!$A$44:$G$103,6,0),SCENARIOS!$M$24)</f>
        <v>0.4</v>
      </c>
      <c r="AH1184" s="15">
        <f t="shared" si="1364"/>
        <v>848789.813870957</v>
      </c>
      <c r="AI1184" s="20">
        <f>IFERROR(VLOOKUP($E1184,INPUTS!$A$44:$G$103,7,0),SCENARIOS!$N$24)</f>
        <v>0.5</v>
      </c>
      <c r="AJ1184" s="15">
        <f t="shared" si="1365"/>
        <v>1200409.70803938</v>
      </c>
      <c r="AL1184" t="str">
        <f t="shared" si="1368"/>
        <v>MULTI</v>
      </c>
      <c r="AM1184" s="21">
        <f t="shared" si="1369"/>
        <v>2400819.41607876</v>
      </c>
    </row>
    <row r="1185" ht="15" customHeight="1" spans="1:39">
      <c r="A1185" s="24" t="s">
        <v>2214</v>
      </c>
      <c r="B1185" s="70" t="s">
        <v>592</v>
      </c>
      <c r="C1185" s="70" t="s">
        <v>593</v>
      </c>
      <c r="D1185" s="70" t="s">
        <v>929</v>
      </c>
      <c r="E1185" s="10" t="s">
        <v>211</v>
      </c>
      <c r="F1185" s="70" t="s">
        <v>594</v>
      </c>
      <c r="G1185" s="70" t="s">
        <v>165</v>
      </c>
      <c r="H1185" s="70" t="s">
        <v>1519</v>
      </c>
      <c r="I1185" s="70" t="s">
        <v>1519</v>
      </c>
      <c r="J1185" s="70" t="s">
        <v>1519</v>
      </c>
      <c r="K1185" s="70" t="s">
        <v>1520</v>
      </c>
      <c r="L1185" s="71" t="s">
        <v>279</v>
      </c>
      <c r="M1185" s="72">
        <v>44134</v>
      </c>
      <c r="N1185" s="14">
        <f t="shared" si="1366"/>
        <v>120.915068493151</v>
      </c>
      <c r="O1185" s="15">
        <v>2800</v>
      </c>
      <c r="P1185" s="15">
        <f t="shared" si="1335"/>
        <v>123575200</v>
      </c>
      <c r="Q1185" s="16">
        <f>IFERROR(VLOOKUP(G1185,SCENARIOS!$A$13:$E$18,3,0),0.025)</f>
        <v>0.025</v>
      </c>
      <c r="R1185" s="52">
        <f>IFERROR(VLOOKUP(L1185,INPUTS!$A$107:$B$120,2,0),0.0082)</f>
        <v>0.0039</v>
      </c>
      <c r="S1185" s="52">
        <f t="shared" si="1336"/>
        <v>10.92</v>
      </c>
      <c r="T1185" s="15">
        <f t="shared" si="1337"/>
        <v>481943.28</v>
      </c>
      <c r="U1185" s="15">
        <f>T1185/INPUTS!$B$7*1000</f>
        <v>602429100</v>
      </c>
      <c r="V1185" s="15">
        <f>T1185*INPUTS!$B$6</f>
        <v>1522940.7648</v>
      </c>
      <c r="W1185" s="73" t="s">
        <v>396</v>
      </c>
      <c r="X1185" s="73" t="s">
        <v>396</v>
      </c>
      <c r="Y1185" s="67">
        <f>IFERROR(VLOOKUP(E1185,INPUTS!$A$44:$B$103,2,0),0)</f>
        <v>0.02</v>
      </c>
      <c r="Z1185" s="15">
        <f t="shared" si="1362"/>
        <v>9638.8656</v>
      </c>
      <c r="AA1185" s="20">
        <f>IFERROR(VLOOKUP(E1185,INPUTS!$A$44:$C$103,3,0),SCENARIOS!$J$24)</f>
        <v>0.06</v>
      </c>
      <c r="AB1185" s="15">
        <f t="shared" ref="AB1185:AF1185" si="1397">$T1185*AA1185*(1+$Q1185)^AB$2</f>
        <v>32716.4751083668</v>
      </c>
      <c r="AC1185" s="20">
        <f>IFERROR(VLOOKUP($E1185,INPUTS!$A$44:$G$103,4,0),SCENARIOS!$K$24)</f>
        <v>0.15</v>
      </c>
      <c r="AD1185" s="15">
        <f t="shared" si="1397"/>
        <v>92539.2215860946</v>
      </c>
      <c r="AE1185" s="20">
        <f>IFERROR(VLOOKUP($E1185,INPUTS!$A$44:$G$103,5,0),SCENARIOS!$L$24)</f>
        <v>0.3</v>
      </c>
      <c r="AF1185" s="15">
        <f t="shared" si="1397"/>
        <v>209399.270634026</v>
      </c>
      <c r="AG1185" s="20">
        <f>IFERROR(VLOOKUP($E1185,INPUTS!$A$44:$G$103,6,0),SCENARIOS!$M$24)</f>
        <v>0.4</v>
      </c>
      <c r="AH1185" s="15">
        <f t="shared" si="1364"/>
        <v>315888.072758191</v>
      </c>
      <c r="AI1185" s="20">
        <f>IFERROR(VLOOKUP($E1185,INPUTS!$A$44:$G$103,7,0),SCENARIOS!$N$24)</f>
        <v>0.5</v>
      </c>
      <c r="AJ1185" s="15">
        <f t="shared" si="1365"/>
        <v>446747.949841011</v>
      </c>
      <c r="AL1185" t="str">
        <f t="shared" si="1368"/>
        <v>MULTI</v>
      </c>
      <c r="AM1185" s="21">
        <f t="shared" si="1369"/>
        <v>893495.899682021</v>
      </c>
    </row>
    <row r="1186" ht="15" customHeight="1" spans="1:39">
      <c r="A1186" s="6" t="s">
        <v>2215</v>
      </c>
      <c r="B1186" s="70" t="s">
        <v>604</v>
      </c>
      <c r="C1186" s="70" t="s">
        <v>605</v>
      </c>
      <c r="D1186" s="70" t="s">
        <v>929</v>
      </c>
      <c r="E1186" s="10" t="s">
        <v>213</v>
      </c>
      <c r="F1186" s="70" t="s">
        <v>606</v>
      </c>
      <c r="G1186" s="70" t="s">
        <v>165</v>
      </c>
      <c r="H1186" s="70" t="s">
        <v>1519</v>
      </c>
      <c r="I1186" s="70" t="s">
        <v>1519</v>
      </c>
      <c r="J1186" s="70" t="s">
        <v>1519</v>
      </c>
      <c r="K1186" s="70" t="s">
        <v>1520</v>
      </c>
      <c r="L1186" s="71" t="s">
        <v>282</v>
      </c>
      <c r="M1186" s="72">
        <v>110218</v>
      </c>
      <c r="N1186" s="14">
        <f t="shared" si="1366"/>
        <v>301.967123287671</v>
      </c>
      <c r="O1186" s="15">
        <v>2500</v>
      </c>
      <c r="P1186" s="15">
        <f t="shared" si="1335"/>
        <v>275545000</v>
      </c>
      <c r="Q1186" s="16">
        <f>IFERROR(VLOOKUP(G1186,SCENARIOS!$A$13:$E$18,3,0),0.025)</f>
        <v>0.025</v>
      </c>
      <c r="R1186" s="52">
        <f>IFERROR(VLOOKUP(L1186,INPUTS!$A$107:$B$120,2,0),0.0082)</f>
        <v>0.0042</v>
      </c>
      <c r="S1186" s="52">
        <f t="shared" si="1336"/>
        <v>10.5</v>
      </c>
      <c r="T1186" s="15">
        <f t="shared" si="1337"/>
        <v>1157289</v>
      </c>
      <c r="U1186" s="15">
        <f>T1186/INPUTS!$B$7*1000</f>
        <v>1446611250</v>
      </c>
      <c r="V1186" s="15">
        <f>T1186*INPUTS!$B$6</f>
        <v>3657033.24</v>
      </c>
      <c r="W1186" s="73" t="s">
        <v>396</v>
      </c>
      <c r="X1186" s="73" t="s">
        <v>396</v>
      </c>
      <c r="Y1186" s="67">
        <f>IFERROR(VLOOKUP(E1186,INPUTS!$A$44:$B$103,2,0),0)</f>
        <v>0.02</v>
      </c>
      <c r="Z1186" s="15">
        <f t="shared" si="1362"/>
        <v>23145.78</v>
      </c>
      <c r="AA1186" s="20">
        <f>IFERROR(VLOOKUP(E1186,INPUTS!$A$44:$C$103,3,0),SCENARIOS!$J$24)</f>
        <v>0.06</v>
      </c>
      <c r="AB1186" s="15">
        <f t="shared" ref="AB1186:AF1186" si="1398">$T1186*AA1186*(1+$Q1186)^AB$2</f>
        <v>78561.9767572787</v>
      </c>
      <c r="AC1186" s="20">
        <f>IFERROR(VLOOKUP($E1186,INPUTS!$A$44:$G$103,4,0),SCENARIOS!$K$24)</f>
        <v>0.15</v>
      </c>
      <c r="AD1186" s="15">
        <f t="shared" si="1398"/>
        <v>222214.164310269</v>
      </c>
      <c r="AE1186" s="20">
        <f>IFERROR(VLOOKUP($E1186,INPUTS!$A$44:$G$103,5,0),SCENARIOS!$L$24)</f>
        <v>0.3</v>
      </c>
      <c r="AF1186" s="15">
        <f t="shared" si="1398"/>
        <v>502829.86104253</v>
      </c>
      <c r="AG1186" s="20">
        <f>IFERROR(VLOOKUP($E1186,INPUTS!$A$44:$G$103,6,0),SCENARIOS!$M$24)</f>
        <v>0.4</v>
      </c>
      <c r="AH1186" s="15">
        <f t="shared" si="1364"/>
        <v>758541.112626893</v>
      </c>
      <c r="AI1186" s="20">
        <f>IFERROR(VLOOKUP($E1186,INPUTS!$A$44:$G$103,7,0),SCENARIOS!$N$24)</f>
        <v>0.5</v>
      </c>
      <c r="AJ1186" s="15">
        <f t="shared" si="1365"/>
        <v>1072774.55580157</v>
      </c>
      <c r="AL1186" t="str">
        <f t="shared" si="1368"/>
        <v>MULTI</v>
      </c>
      <c r="AM1186" s="21">
        <f t="shared" si="1369"/>
        <v>2145549.11160315</v>
      </c>
    </row>
    <row r="1187" ht="15" customHeight="1" spans="1:39">
      <c r="A1187" s="24" t="s">
        <v>2216</v>
      </c>
      <c r="B1187" s="70" t="s">
        <v>595</v>
      </c>
      <c r="C1187" s="70" t="s">
        <v>596</v>
      </c>
      <c r="D1187" s="70" t="s">
        <v>929</v>
      </c>
      <c r="E1187" s="10" t="s">
        <v>212</v>
      </c>
      <c r="F1187" s="70" t="s">
        <v>597</v>
      </c>
      <c r="G1187" s="70" t="s">
        <v>165</v>
      </c>
      <c r="H1187" s="70" t="s">
        <v>1519</v>
      </c>
      <c r="I1187" s="70" t="s">
        <v>1519</v>
      </c>
      <c r="J1187" s="70" t="s">
        <v>1519</v>
      </c>
      <c r="K1187" s="70" t="s">
        <v>1520</v>
      </c>
      <c r="L1187" s="71" t="s">
        <v>288</v>
      </c>
      <c r="M1187" s="72">
        <v>19420</v>
      </c>
      <c r="N1187" s="14">
        <f t="shared" si="1366"/>
        <v>53.2054794520548</v>
      </c>
      <c r="O1187" s="15">
        <v>3200</v>
      </c>
      <c r="P1187" s="15">
        <f t="shared" si="1335"/>
        <v>62144000</v>
      </c>
      <c r="Q1187" s="16">
        <f>IFERROR(VLOOKUP(G1187,SCENARIOS!$A$13:$E$18,3,0),0.025)</f>
        <v>0.025</v>
      </c>
      <c r="R1187" s="52">
        <f>IFERROR(VLOOKUP(L1187,INPUTS!$A$107:$B$120,2,0),0.0082)</f>
        <v>0.0085</v>
      </c>
      <c r="S1187" s="52">
        <f t="shared" si="1336"/>
        <v>27.2</v>
      </c>
      <c r="T1187" s="15">
        <f t="shared" si="1337"/>
        <v>528224</v>
      </c>
      <c r="U1187" s="15">
        <f>T1187/INPUTS!$B$7*1000</f>
        <v>660280000</v>
      </c>
      <c r="V1187" s="15">
        <f>T1187*INPUTS!$B$6</f>
        <v>1669187.84</v>
      </c>
      <c r="W1187" s="73" t="s">
        <v>396</v>
      </c>
      <c r="X1187" s="73" t="s">
        <v>396</v>
      </c>
      <c r="Y1187" s="67">
        <f>IFERROR(VLOOKUP(E1187,INPUTS!$A$44:$B$103,2,0),0)</f>
        <v>0.02</v>
      </c>
      <c r="Z1187" s="15">
        <f t="shared" si="1362"/>
        <v>10564.48</v>
      </c>
      <c r="AA1187" s="20">
        <f>IFERROR(VLOOKUP(E1187,INPUTS!$A$44:$C$103,3,0),SCENARIOS!$J$24)</f>
        <v>0.06</v>
      </c>
      <c r="AB1187" s="15">
        <f t="shared" ref="AB1187:AF1187" si="1399">$T1187*AA1187*(1+$Q1187)^AB$2</f>
        <v>35858.2183107562</v>
      </c>
      <c r="AC1187" s="20">
        <f>IFERROR(VLOOKUP($E1187,INPUTS!$A$44:$G$103,4,0),SCENARIOS!$K$24)</f>
        <v>0.15</v>
      </c>
      <c r="AD1187" s="15">
        <f t="shared" si="1399"/>
        <v>101425.706741036</v>
      </c>
      <c r="AE1187" s="20">
        <f>IFERROR(VLOOKUP($E1187,INPUTS!$A$44:$G$103,5,0),SCENARIOS!$L$24)</f>
        <v>0.3</v>
      </c>
      <c r="AF1187" s="15">
        <f t="shared" si="1399"/>
        <v>229507.755210089</v>
      </c>
      <c r="AG1187" s="20">
        <f>IFERROR(VLOOKUP($E1187,INPUTS!$A$44:$G$103,6,0),SCENARIOS!$M$24)</f>
        <v>0.4</v>
      </c>
      <c r="AH1187" s="15">
        <f t="shared" si="1364"/>
        <v>346222.612222382</v>
      </c>
      <c r="AI1187" s="20">
        <f>IFERROR(VLOOKUP($E1187,INPUTS!$A$44:$G$103,7,0),SCENARIOS!$N$24)</f>
        <v>0.5</v>
      </c>
      <c r="AJ1187" s="15">
        <f t="shared" si="1365"/>
        <v>489648.883696061</v>
      </c>
      <c r="AL1187" t="str">
        <f t="shared" si="1368"/>
        <v>MULTI</v>
      </c>
      <c r="AM1187" s="21">
        <f t="shared" si="1369"/>
        <v>979297.767392121</v>
      </c>
    </row>
    <row r="1188" ht="15" customHeight="1" spans="1:39">
      <c r="A1188" s="6" t="s">
        <v>2217</v>
      </c>
      <c r="B1188" s="70" t="s">
        <v>718</v>
      </c>
      <c r="C1188" s="70" t="s">
        <v>719</v>
      </c>
      <c r="D1188" s="70" t="s">
        <v>929</v>
      </c>
      <c r="E1188" s="10" t="s">
        <v>721</v>
      </c>
      <c r="F1188" s="70" t="s">
        <v>720</v>
      </c>
      <c r="G1188" s="70" t="s">
        <v>165</v>
      </c>
      <c r="H1188" s="70" t="s">
        <v>1519</v>
      </c>
      <c r="I1188" s="70" t="s">
        <v>1519</v>
      </c>
      <c r="J1188" s="70" t="s">
        <v>1519</v>
      </c>
      <c r="K1188" s="70" t="s">
        <v>1520</v>
      </c>
      <c r="L1188" s="71" t="s">
        <v>2235</v>
      </c>
      <c r="M1188" s="72">
        <v>13200</v>
      </c>
      <c r="N1188" s="14">
        <f t="shared" si="1366"/>
        <v>36.1643835616438</v>
      </c>
      <c r="O1188" s="15">
        <v>2800</v>
      </c>
      <c r="P1188" s="15">
        <f t="shared" si="1335"/>
        <v>36960000</v>
      </c>
      <c r="Q1188" s="16">
        <f>IFERROR(VLOOKUP(G1188,SCENARIOS!$A$13:$E$18,3,0),0.025)</f>
        <v>0.025</v>
      </c>
      <c r="R1188" s="52">
        <f>IFERROR(VLOOKUP(L1188,INPUTS!$A$107:$B$120,2,0),0.0082)</f>
        <v>0.0082</v>
      </c>
      <c r="S1188" s="52">
        <f t="shared" si="1336"/>
        <v>22.96</v>
      </c>
      <c r="T1188" s="15">
        <f t="shared" si="1337"/>
        <v>303072</v>
      </c>
      <c r="U1188" s="15">
        <f>T1188/INPUTS!$B$7*1000</f>
        <v>378840000</v>
      </c>
      <c r="V1188" s="15">
        <f>T1188*INPUTS!$B$6</f>
        <v>957707.52</v>
      </c>
      <c r="W1188" s="73" t="s">
        <v>396</v>
      </c>
      <c r="X1188" s="73" t="s">
        <v>396</v>
      </c>
      <c r="Y1188" s="67">
        <f>IFERROR(VLOOKUP(E1188,INPUTS!$A$44:$B$103,2,0),0)</f>
        <v>0</v>
      </c>
      <c r="Z1188" s="15">
        <f t="shared" si="1362"/>
        <v>0</v>
      </c>
      <c r="AA1188" s="20">
        <f>IFERROR(VLOOKUP(E1188,INPUTS!$A$44:$C$103,3,0),SCENARIOS!$J$24)</f>
        <v>0.01</v>
      </c>
      <c r="AB1188" s="15">
        <f t="shared" ref="AB1188:AF1188" si="1400">$T1188*AA1188*(1+$Q1188)^AB$2</f>
        <v>3428.98149897187</v>
      </c>
      <c r="AC1188" s="20">
        <f>IFERROR(VLOOKUP($E1188,INPUTS!$A$44:$G$103,4,0),SCENARIOS!$K$24)</f>
        <v>0.05</v>
      </c>
      <c r="AD1188" s="15">
        <f t="shared" si="1400"/>
        <v>19397.8891489339</v>
      </c>
      <c r="AE1188" s="20">
        <f>IFERROR(VLOOKUP($E1188,INPUTS!$A$44:$G$103,5,0),SCENARIOS!$L$24)</f>
        <v>0.1</v>
      </c>
      <c r="AF1188" s="15">
        <f t="shared" si="1400"/>
        <v>43893.8621916915</v>
      </c>
      <c r="AG1188" s="20">
        <f>IFERROR(VLOOKUP($E1188,INPUTS!$A$44:$G$103,6,0),SCENARIOS!$M$24)</f>
        <v>0.2</v>
      </c>
      <c r="AH1188" s="15">
        <f t="shared" si="1364"/>
        <v>99323.7523583382</v>
      </c>
      <c r="AI1188" s="20">
        <f>IFERROR(VLOOKUP($E1188,INPUTS!$A$44:$G$103,7,0),SCENARIOS!$N$24)</f>
        <v>0.25</v>
      </c>
      <c r="AJ1188" s="15">
        <f t="shared" si="1365"/>
        <v>140469.636441673</v>
      </c>
      <c r="AL1188" t="str">
        <f t="shared" si="1368"/>
        <v>MULTI</v>
      </c>
      <c r="AM1188" s="21">
        <f t="shared" si="1369"/>
        <v>561878.545766692</v>
      </c>
    </row>
    <row r="1189" ht="15" customHeight="1" spans="1:39">
      <c r="A1189" s="24" t="s">
        <v>2218</v>
      </c>
      <c r="B1189" s="70" t="s">
        <v>601</v>
      </c>
      <c r="C1189" s="70" t="s">
        <v>602</v>
      </c>
      <c r="D1189" s="70" t="s">
        <v>929</v>
      </c>
      <c r="E1189" s="10" t="s">
        <v>210</v>
      </c>
      <c r="F1189" s="70" t="s">
        <v>603</v>
      </c>
      <c r="G1189" s="70" t="s">
        <v>165</v>
      </c>
      <c r="H1189" s="70" t="s">
        <v>1519</v>
      </c>
      <c r="I1189" s="70" t="s">
        <v>1519</v>
      </c>
      <c r="J1189" s="70" t="s">
        <v>1519</v>
      </c>
      <c r="K1189" s="70" t="s">
        <v>1520</v>
      </c>
      <c r="L1189" s="71" t="s">
        <v>279</v>
      </c>
      <c r="M1189" s="72">
        <v>25500</v>
      </c>
      <c r="N1189" s="14">
        <f t="shared" si="1366"/>
        <v>69.8630136986301</v>
      </c>
      <c r="O1189" s="15">
        <v>4000</v>
      </c>
      <c r="P1189" s="15">
        <f t="shared" si="1335"/>
        <v>102000000</v>
      </c>
      <c r="Q1189" s="16">
        <f>IFERROR(VLOOKUP(G1189,SCENARIOS!$A$13:$E$18,3,0),0.025)</f>
        <v>0.025</v>
      </c>
      <c r="R1189" s="52">
        <f>IFERROR(VLOOKUP(L1189,INPUTS!$A$107:$B$120,2,0),0.0082)</f>
        <v>0.0039</v>
      </c>
      <c r="S1189" s="52">
        <f t="shared" si="1336"/>
        <v>15.6</v>
      </c>
      <c r="T1189" s="15">
        <f t="shared" si="1337"/>
        <v>397800</v>
      </c>
      <c r="U1189" s="15">
        <f>T1189/INPUTS!$B$7*1000</f>
        <v>497250000</v>
      </c>
      <c r="V1189" s="15">
        <f>T1189*INPUTS!$B$6</f>
        <v>1257048</v>
      </c>
      <c r="W1189" s="73" t="s">
        <v>396</v>
      </c>
      <c r="X1189" s="73" t="s">
        <v>396</v>
      </c>
      <c r="Y1189" s="67">
        <f>IFERROR(VLOOKUP(E1189,INPUTS!$A$44:$B$103,2,0),0)</f>
        <v>0.02</v>
      </c>
      <c r="Z1189" s="15">
        <f t="shared" si="1362"/>
        <v>7956</v>
      </c>
      <c r="AA1189" s="20">
        <f>IFERROR(VLOOKUP(E1189,INPUTS!$A$44:$C$103,3,0),SCENARIOS!$J$24)</f>
        <v>0.06</v>
      </c>
      <c r="AB1189" s="15">
        <f t="shared" ref="AB1189:AF1189" si="1401">$T1189*AA1189*(1+$Q1189)^AB$2</f>
        <v>27004.4512252734</v>
      </c>
      <c r="AC1189" s="20">
        <f>IFERROR(VLOOKUP($E1189,INPUTS!$A$44:$G$103,4,0),SCENARIOS!$K$24)</f>
        <v>0.15</v>
      </c>
      <c r="AD1189" s="15">
        <f t="shared" si="1401"/>
        <v>76382.6447521966</v>
      </c>
      <c r="AE1189" s="20">
        <f>IFERROR(VLOOKUP($E1189,INPUTS!$A$44:$G$103,5,0),SCENARIOS!$L$24)</f>
        <v>0.3</v>
      </c>
      <c r="AF1189" s="15">
        <f t="shared" si="1401"/>
        <v>172839.903189884</v>
      </c>
      <c r="AG1189" s="20">
        <f>IFERROR(VLOOKUP($E1189,INPUTS!$A$44:$G$103,6,0),SCENARIOS!$M$24)</f>
        <v>0.4</v>
      </c>
      <c r="AH1189" s="15">
        <f t="shared" si="1364"/>
        <v>260736.647979008</v>
      </c>
      <c r="AI1189" s="20">
        <f>IFERROR(VLOOKUP($E1189,INPUTS!$A$44:$G$103,7,0),SCENARIOS!$N$24)</f>
        <v>0.5</v>
      </c>
      <c r="AJ1189" s="15">
        <f t="shared" si="1365"/>
        <v>368749.481156276</v>
      </c>
      <c r="AL1189" t="str">
        <f t="shared" si="1368"/>
        <v>MULTI</v>
      </c>
      <c r="AM1189" s="21">
        <f t="shared" si="1369"/>
        <v>737498.962312553</v>
      </c>
    </row>
    <row r="1190" ht="15" customHeight="1" spans="1:39">
      <c r="A1190" s="6" t="s">
        <v>2219</v>
      </c>
      <c r="B1190" s="70" t="s">
        <v>660</v>
      </c>
      <c r="C1190" s="70" t="s">
        <v>661</v>
      </c>
      <c r="D1190" s="70" t="s">
        <v>929</v>
      </c>
      <c r="E1190" s="10" t="s">
        <v>221</v>
      </c>
      <c r="F1190" s="70" t="s">
        <v>662</v>
      </c>
      <c r="G1190" s="70" t="s">
        <v>165</v>
      </c>
      <c r="H1190" s="70" t="s">
        <v>1519</v>
      </c>
      <c r="I1190" s="70" t="s">
        <v>1519</v>
      </c>
      <c r="J1190" s="70" t="s">
        <v>1519</v>
      </c>
      <c r="K1190" s="70" t="s">
        <v>1520</v>
      </c>
      <c r="L1190" s="71" t="s">
        <v>284</v>
      </c>
      <c r="M1190" s="72">
        <v>44584</v>
      </c>
      <c r="N1190" s="14">
        <f t="shared" si="1366"/>
        <v>122.147945205479</v>
      </c>
      <c r="O1190" s="15">
        <v>1800</v>
      </c>
      <c r="P1190" s="15">
        <f t="shared" si="1335"/>
        <v>80251200</v>
      </c>
      <c r="Q1190" s="16">
        <f>IFERROR(VLOOKUP(G1190,SCENARIOS!$A$13:$E$18,3,0),0.025)</f>
        <v>0.025</v>
      </c>
      <c r="R1190" s="52">
        <f>IFERROR(VLOOKUP(L1190,INPUTS!$A$107:$B$120,2,0),0.0082)</f>
        <v>0.0041</v>
      </c>
      <c r="S1190" s="52">
        <f t="shared" si="1336"/>
        <v>7.38</v>
      </c>
      <c r="T1190" s="15">
        <f t="shared" si="1337"/>
        <v>329029.92</v>
      </c>
      <c r="U1190" s="15">
        <f>T1190/INPUTS!$B$7*1000</f>
        <v>411287400</v>
      </c>
      <c r="V1190" s="15">
        <f>T1190*INPUTS!$B$6</f>
        <v>1039734.5472</v>
      </c>
      <c r="W1190" s="73" t="s">
        <v>396</v>
      </c>
      <c r="X1190" s="73" t="s">
        <v>396</v>
      </c>
      <c r="Y1190" s="67">
        <f>IFERROR(VLOOKUP(E1190,INPUTS!$A$44:$B$103,2,0),0)</f>
        <v>0.02</v>
      </c>
      <c r="Z1190" s="15">
        <f t="shared" si="1362"/>
        <v>6580.5984</v>
      </c>
      <c r="AA1190" s="20">
        <f>IFERROR(VLOOKUP(E1190,INPUTS!$A$44:$C$103,3,0),SCENARIOS!$J$24)</f>
        <v>0.06</v>
      </c>
      <c r="AB1190" s="15">
        <f t="shared" ref="AB1190:AF1190" si="1402">$T1190*AA1190*(1+$Q1190)^AB$2</f>
        <v>22336.0292264847</v>
      </c>
      <c r="AC1190" s="20">
        <f>IFERROR(VLOOKUP($E1190,INPUTS!$A$44:$G$103,4,0),SCENARIOS!$K$24)</f>
        <v>0.15</v>
      </c>
      <c r="AD1190" s="15">
        <f t="shared" si="1402"/>
        <v>63177.9172755246</v>
      </c>
      <c r="AE1190" s="20">
        <f>IFERROR(VLOOKUP($E1190,INPUTS!$A$44:$G$103,5,0),SCENARIOS!$L$24)</f>
        <v>0.3</v>
      </c>
      <c r="AF1190" s="15">
        <f t="shared" si="1402"/>
        <v>142960.028957706</v>
      </c>
      <c r="AG1190" s="20">
        <f>IFERROR(VLOOKUP($E1190,INPUTS!$A$44:$G$103,6,0),SCENARIOS!$M$24)</f>
        <v>0.4</v>
      </c>
      <c r="AH1190" s="15">
        <f t="shared" si="1364"/>
        <v>215661.534503773</v>
      </c>
      <c r="AI1190" s="20">
        <f>IFERROR(VLOOKUP($E1190,INPUTS!$A$44:$G$103,7,0),SCENARIOS!$N$24)</f>
        <v>0.5</v>
      </c>
      <c r="AJ1190" s="15">
        <f t="shared" si="1365"/>
        <v>305001.539177705</v>
      </c>
      <c r="AL1190" t="str">
        <f t="shared" si="1368"/>
        <v>MULTI</v>
      </c>
      <c r="AM1190" s="21">
        <f t="shared" si="1369"/>
        <v>610003.07835541</v>
      </c>
    </row>
    <row r="1191" ht="15" customHeight="1" spans="1:39">
      <c r="A1191" s="24" t="s">
        <v>2220</v>
      </c>
      <c r="B1191" s="70" t="s">
        <v>722</v>
      </c>
      <c r="C1191" s="70" t="s">
        <v>723</v>
      </c>
      <c r="D1191" s="70" t="s">
        <v>929</v>
      </c>
      <c r="E1191" s="10" t="s">
        <v>725</v>
      </c>
      <c r="F1191" s="70" t="s">
        <v>1721</v>
      </c>
      <c r="G1191" s="70" t="s">
        <v>165</v>
      </c>
      <c r="H1191" s="70" t="s">
        <v>1519</v>
      </c>
      <c r="I1191" s="70" t="s">
        <v>1519</v>
      </c>
      <c r="J1191" s="70" t="s">
        <v>1519</v>
      </c>
      <c r="K1191" s="70" t="s">
        <v>1520</v>
      </c>
      <c r="L1191" s="71" t="s">
        <v>279</v>
      </c>
      <c r="M1191" s="72">
        <v>34242</v>
      </c>
      <c r="N1191" s="14">
        <f t="shared" si="1366"/>
        <v>93.813698630137</v>
      </c>
      <c r="O1191" s="15">
        <v>2500</v>
      </c>
      <c r="P1191" s="15">
        <f t="shared" si="1335"/>
        <v>85605000</v>
      </c>
      <c r="Q1191" s="16">
        <f>IFERROR(VLOOKUP(G1191,SCENARIOS!$A$13:$E$18,3,0),0.025)</f>
        <v>0.025</v>
      </c>
      <c r="R1191" s="70">
        <f>IFERROR(VLOOKUP(L1191,INPUTS!$A$107:$B$120,2,0),0.0082)</f>
        <v>0.0039</v>
      </c>
      <c r="S1191" s="70">
        <f t="shared" si="1336"/>
        <v>9.75</v>
      </c>
      <c r="T1191" s="15">
        <f t="shared" si="1337"/>
        <v>333859.5</v>
      </c>
      <c r="U1191" s="15">
        <f>T1191/INPUTS!$B$7*1000</f>
        <v>417324375</v>
      </c>
      <c r="V1191" s="15">
        <f>T1191*INPUTS!$B$6</f>
        <v>1054996.02</v>
      </c>
      <c r="W1191" s="73" t="s">
        <v>396</v>
      </c>
      <c r="X1191" s="73" t="s">
        <v>396</v>
      </c>
      <c r="Y1191" s="67">
        <f>IFERROR(VLOOKUP(E1191,INPUTS!$A$44:$B$103,2,0),0)</f>
        <v>0</v>
      </c>
      <c r="Z1191" s="15">
        <f t="shared" si="1362"/>
        <v>0</v>
      </c>
      <c r="AA1191" s="20">
        <f>IFERROR(VLOOKUP(E1191,INPUTS!$A$44:$C$103,3,0),SCENARIOS!$J$24)</f>
        <v>0.01</v>
      </c>
      <c r="AB1191" s="15">
        <f t="shared" ref="AB1191:AF1191" si="1403">$T1191*AA1191*(1+$Q1191)^AB$2</f>
        <v>3777.31380251558</v>
      </c>
      <c r="AC1191" s="20">
        <f>IFERROR(VLOOKUP($E1191,INPUTS!$A$44:$G$103,4,0),SCENARIOS!$K$24)</f>
        <v>0.05</v>
      </c>
      <c r="AD1191" s="15">
        <f t="shared" si="1403"/>
        <v>21368.4192941562</v>
      </c>
      <c r="AE1191" s="20">
        <f>IFERROR(VLOOKUP($E1191,INPUTS!$A$44:$G$103,5,0),SCENARIOS!$L$24)</f>
        <v>0.1</v>
      </c>
      <c r="AF1191" s="15">
        <f t="shared" si="1403"/>
        <v>48352.8101717976</v>
      </c>
      <c r="AG1191" s="20">
        <f>IFERROR(VLOOKUP($E1191,INPUTS!$A$44:$G$103,6,0),SCENARIOS!$M$24)</f>
        <v>0.2</v>
      </c>
      <c r="AH1191" s="15">
        <f t="shared" si="1364"/>
        <v>109413.533089426</v>
      </c>
      <c r="AI1191" s="20">
        <f>IFERROR(VLOOKUP($E1191,INPUTS!$A$44:$G$103,7,0),SCENARIOS!$N$24)</f>
        <v>0.25</v>
      </c>
      <c r="AJ1191" s="15">
        <f t="shared" si="1365"/>
        <v>154739.212423446</v>
      </c>
      <c r="AL1191" t="str">
        <f t="shared" si="1368"/>
        <v>MULTI</v>
      </c>
      <c r="AM1191" s="21">
        <f t="shared" si="1369"/>
        <v>618956.849693785</v>
      </c>
    </row>
    <row r="1192" ht="15" customHeight="1" spans="1:39">
      <c r="A1192" s="6" t="s">
        <v>2221</v>
      </c>
      <c r="B1192" s="70" t="s">
        <v>656</v>
      </c>
      <c r="C1192" s="70" t="s">
        <v>657</v>
      </c>
      <c r="D1192" s="70" t="s">
        <v>929</v>
      </c>
      <c r="E1192" s="10" t="s">
        <v>659</v>
      </c>
      <c r="F1192" s="70" t="s">
        <v>658</v>
      </c>
      <c r="G1192" s="70" t="s">
        <v>165</v>
      </c>
      <c r="H1192" s="70" t="s">
        <v>1519</v>
      </c>
      <c r="I1192" s="70" t="s">
        <v>1519</v>
      </c>
      <c r="J1192" s="70" t="s">
        <v>1519</v>
      </c>
      <c r="K1192" s="70" t="s">
        <v>1520</v>
      </c>
      <c r="L1192" s="71" t="s">
        <v>1514</v>
      </c>
      <c r="M1192" s="72">
        <v>6550</v>
      </c>
      <c r="N1192" s="14">
        <f t="shared" si="1366"/>
        <v>17.9452054794521</v>
      </c>
      <c r="O1192" s="15">
        <v>2200</v>
      </c>
      <c r="P1192" s="15">
        <f t="shared" si="1335"/>
        <v>14410000</v>
      </c>
      <c r="Q1192" s="16">
        <f>IFERROR(VLOOKUP(G1192,SCENARIOS!$A$13:$E$18,3,0),0.025)</f>
        <v>0.025</v>
      </c>
      <c r="R1192" s="70">
        <f>IFERROR(VLOOKUP(L1192,INPUTS!$A$107:$B$120,2,0),0.0082)</f>
        <v>0.0082</v>
      </c>
      <c r="S1192" s="70">
        <f t="shared" si="1336"/>
        <v>18.04</v>
      </c>
      <c r="T1192" s="15">
        <f t="shared" si="1337"/>
        <v>118162</v>
      </c>
      <c r="U1192" s="15">
        <f>T1192/INPUTS!$B$7*1000</f>
        <v>147702500</v>
      </c>
      <c r="V1192" s="15">
        <f>T1192*INPUTS!$B$6</f>
        <v>373391.92</v>
      </c>
      <c r="W1192" s="73" t="s">
        <v>396</v>
      </c>
      <c r="X1192" s="73" t="s">
        <v>396</v>
      </c>
      <c r="Y1192" s="67">
        <f>IFERROR(VLOOKUP(E1192,INPUTS!$A$44:$B$103,2,0),0)</f>
        <v>0</v>
      </c>
      <c r="Z1192" s="15">
        <f t="shared" si="1362"/>
        <v>0</v>
      </c>
      <c r="AA1192" s="20">
        <f>IFERROR(VLOOKUP(E1192,INPUTS!$A$44:$C$103,3,0),SCENARIOS!$J$24)</f>
        <v>0.01</v>
      </c>
      <c r="AB1192" s="15">
        <f t="shared" ref="AB1192:AF1192" si="1404">$T1192*AA1192*(1+$Q1192)^AB$2</f>
        <v>1336.89457251582</v>
      </c>
      <c r="AC1192" s="20">
        <f>IFERROR(VLOOKUP($E1192,INPUTS!$A$44:$G$103,4,0),SCENARIOS!$K$24)</f>
        <v>0.05</v>
      </c>
      <c r="AD1192" s="15">
        <f t="shared" si="1404"/>
        <v>7562.8674955665</v>
      </c>
      <c r="AE1192" s="20">
        <f>IFERROR(VLOOKUP($E1192,INPUTS!$A$44:$G$103,5,0),SCENARIOS!$L$24)</f>
        <v>0.1</v>
      </c>
      <c r="AF1192" s="15">
        <f t="shared" si="1404"/>
        <v>17113.380794975</v>
      </c>
      <c r="AG1192" s="20">
        <f>IFERROR(VLOOKUP($E1192,INPUTS!$A$44:$G$103,6,0),SCENARIOS!$M$24)</f>
        <v>0.2</v>
      </c>
      <c r="AH1192" s="15">
        <f t="shared" si="1364"/>
        <v>38724.4391635187</v>
      </c>
      <c r="AI1192" s="20">
        <f>IFERROR(VLOOKUP($E1192,INPUTS!$A$44:$G$103,7,0),SCENARIOS!$N$24)</f>
        <v>0.25</v>
      </c>
      <c r="AJ1192" s="15">
        <f t="shared" si="1365"/>
        <v>54766.4356364856</v>
      </c>
      <c r="AL1192" t="str">
        <f t="shared" si="1368"/>
        <v>MULTI</v>
      </c>
      <c r="AM1192" s="21">
        <f t="shared" si="1369"/>
        <v>219065.742545942</v>
      </c>
    </row>
    <row r="1193" ht="15" customHeight="1" spans="1:39">
      <c r="A1193" s="24" t="s">
        <v>2222</v>
      </c>
      <c r="B1193" s="70" t="s">
        <v>726</v>
      </c>
      <c r="C1193" s="70" t="s">
        <v>727</v>
      </c>
      <c r="D1193" s="70" t="s">
        <v>929</v>
      </c>
      <c r="E1193" s="10" t="s">
        <v>728</v>
      </c>
      <c r="F1193" s="70" t="s">
        <v>391</v>
      </c>
      <c r="G1193" s="70" t="s">
        <v>165</v>
      </c>
      <c r="H1193" s="70" t="s">
        <v>1519</v>
      </c>
      <c r="I1193" s="70" t="s">
        <v>1519</v>
      </c>
      <c r="J1193" s="70" t="s">
        <v>1519</v>
      </c>
      <c r="K1193" s="70" t="s">
        <v>1520</v>
      </c>
      <c r="L1193" s="71" t="s">
        <v>279</v>
      </c>
      <c r="M1193" s="72">
        <v>347076</v>
      </c>
      <c r="N1193" s="14">
        <f t="shared" si="1366"/>
        <v>950.893150684931</v>
      </c>
      <c r="O1193" s="15">
        <v>1900</v>
      </c>
      <c r="P1193" s="15">
        <f t="shared" si="1335"/>
        <v>659444400</v>
      </c>
      <c r="Q1193" s="16">
        <f>IFERROR(VLOOKUP(G1193,SCENARIOS!$A$13:$E$18,3,0),0.025)</f>
        <v>0.025</v>
      </c>
      <c r="R1193" s="70">
        <f>IFERROR(VLOOKUP(L1193,INPUTS!$A$107:$B$120,2,0),0.0082)</f>
        <v>0.0039</v>
      </c>
      <c r="S1193" s="70">
        <f t="shared" si="1336"/>
        <v>7.41</v>
      </c>
      <c r="T1193" s="15">
        <f t="shared" si="1337"/>
        <v>2571833.16</v>
      </c>
      <c r="U1193" s="15">
        <f>T1193/INPUTS!$B$7*1000</f>
        <v>3214791450</v>
      </c>
      <c r="V1193" s="15">
        <f>T1193*INPUTS!$B$6</f>
        <v>8126992.7856</v>
      </c>
      <c r="W1193" s="73" t="s">
        <v>396</v>
      </c>
      <c r="X1193" s="73" t="s">
        <v>396</v>
      </c>
      <c r="Y1193" s="74">
        <f>IFERROR(VLOOKUP(E1193,INPUTS!$A$44:$B$103,2,0),0)</f>
        <v>0</v>
      </c>
      <c r="Z1193" s="15">
        <f t="shared" si="1362"/>
        <v>0</v>
      </c>
      <c r="AA1193" s="20">
        <f>IFERROR(VLOOKUP(E1193,INPUTS!$A$44:$C$103,3,0),SCENARIOS!$J$24)</f>
        <v>0.01</v>
      </c>
      <c r="AB1193" s="15">
        <f t="shared" ref="AB1193:AF1193" si="1405">$T1193*AA1193*(1+$Q1193)^AB$2</f>
        <v>29097.9315940845</v>
      </c>
      <c r="AC1193" s="20">
        <f>IFERROR(VLOOKUP($E1193,INPUTS!$A$44:$G$103,4,0),SCENARIOS!$K$24)</f>
        <v>0.05</v>
      </c>
      <c r="AD1193" s="15">
        <f t="shared" si="1405"/>
        <v>164608.193918384</v>
      </c>
      <c r="AE1193" s="20">
        <f>IFERROR(VLOOKUP($E1193,INPUTS!$A$44:$G$103,5,0),SCENARIOS!$L$24)</f>
        <v>0.1</v>
      </c>
      <c r="AF1193" s="15">
        <f t="shared" si="1405"/>
        <v>372478.125016704</v>
      </c>
      <c r="AG1193" s="20">
        <f>IFERROR(VLOOKUP($E1193,INPUTS!$A$44:$G$103,6,0),SCENARIOS!$M$24)</f>
        <v>0.2</v>
      </c>
      <c r="AH1193" s="15">
        <f t="shared" si="1364"/>
        <v>842849.619532</v>
      </c>
      <c r="AI1193" s="20">
        <f>IFERROR(VLOOKUP($E1193,INPUTS!$A$44:$G$103,7,0),SCENARIOS!$N$24)</f>
        <v>0.25</v>
      </c>
      <c r="AJ1193" s="15">
        <f t="shared" si="1365"/>
        <v>1192008.7272128</v>
      </c>
      <c r="AK1193" s="1"/>
      <c r="AL1193" t="str">
        <f t="shared" si="1368"/>
        <v>MULTI</v>
      </c>
      <c r="AM1193" s="21">
        <f t="shared" si="1369"/>
        <v>4768034.90885121</v>
      </c>
    </row>
    <row r="1194" ht="15" customHeight="1" spans="1:39">
      <c r="A1194" s="6" t="s">
        <v>2223</v>
      </c>
      <c r="B1194" s="70" t="s">
        <v>729</v>
      </c>
      <c r="C1194" s="70" t="s">
        <v>730</v>
      </c>
      <c r="D1194" s="70" t="s">
        <v>929</v>
      </c>
      <c r="E1194" s="10" t="s">
        <v>615</v>
      </c>
      <c r="F1194" s="70" t="s">
        <v>614</v>
      </c>
      <c r="G1194" s="70" t="s">
        <v>169</v>
      </c>
      <c r="H1194" s="70" t="s">
        <v>1519</v>
      </c>
      <c r="I1194" s="70" t="s">
        <v>1519</v>
      </c>
      <c r="J1194" s="70" t="s">
        <v>1519</v>
      </c>
      <c r="K1194" s="70" t="s">
        <v>1520</v>
      </c>
      <c r="L1194" s="71" t="s">
        <v>288</v>
      </c>
      <c r="M1194" s="72">
        <v>40384</v>
      </c>
      <c r="N1194" s="14">
        <f t="shared" si="1366"/>
        <v>110.641095890411</v>
      </c>
      <c r="O1194" s="15">
        <v>6800</v>
      </c>
      <c r="P1194" s="15">
        <f t="shared" si="1335"/>
        <v>274611200</v>
      </c>
      <c r="Q1194" s="16">
        <f>IFERROR(VLOOKUP(G1194,SCENARIOS!$A$13:$E$18,3,0),0.025)</f>
        <v>0.02</v>
      </c>
      <c r="R1194" s="70">
        <f>IFERROR(VLOOKUP(L1194,INPUTS!$A$107:$B$120,2,0),0.0082)</f>
        <v>0.0085</v>
      </c>
      <c r="S1194" s="70">
        <f t="shared" si="1336"/>
        <v>57.8</v>
      </c>
      <c r="T1194" s="15">
        <f t="shared" si="1337"/>
        <v>2334195.2</v>
      </c>
      <c r="U1194" s="15">
        <f>T1194/INPUTS!$B$7*1000</f>
        <v>2917744000</v>
      </c>
      <c r="V1194" s="15">
        <f>T1194*INPUTS!$B$6</f>
        <v>7376056.832</v>
      </c>
      <c r="W1194" s="73" t="s">
        <v>396</v>
      </c>
      <c r="X1194" s="73" t="s">
        <v>396</v>
      </c>
      <c r="Y1194" s="74">
        <f>IFERROR(VLOOKUP(E1194,INPUTS!$A$44:$B$103,2,0),0)</f>
        <v>0</v>
      </c>
      <c r="Z1194" s="15">
        <f t="shared" si="1362"/>
        <v>0</v>
      </c>
      <c r="AA1194" s="20">
        <f>IFERROR(VLOOKUP(E1194,INPUTS!$A$44:$C$103,3,0),SCENARIOS!$J$24)</f>
        <v>0.01</v>
      </c>
      <c r="AB1194" s="15">
        <f t="shared" ref="AB1194:AF1194" si="1406">$T1194*AA1194*(1+$Q1194)^AB$2</f>
        <v>25771.4011124158</v>
      </c>
      <c r="AC1194" s="20">
        <f>IFERROR(VLOOKUP($E1194,INPUTS!$A$44:$G$103,4,0),SCENARIOS!$K$24)</f>
        <v>0.05</v>
      </c>
      <c r="AD1194" s="15">
        <f t="shared" si="1406"/>
        <v>142268.546198927</v>
      </c>
      <c r="AE1194" s="20">
        <f>IFERROR(VLOOKUP($E1194,INPUTS!$A$44:$G$103,5,0),SCENARIOS!$L$24)</f>
        <v>0.1</v>
      </c>
      <c r="AF1194" s="15">
        <f t="shared" si="1406"/>
        <v>314151.941514816</v>
      </c>
      <c r="AG1194" s="20">
        <f>IFERROR(VLOOKUP($E1194,INPUTS!$A$44:$G$103,6,0),SCENARIOS!$M$24)</f>
        <v>0.2</v>
      </c>
      <c r="AH1194" s="15">
        <f t="shared" si="1364"/>
        <v>693698.255829035</v>
      </c>
      <c r="AI1194" s="20">
        <f>IFERROR(VLOOKUP($E1194,INPUTS!$A$44:$G$103,7,0),SCENARIOS!$N$24)</f>
        <v>0.25</v>
      </c>
      <c r="AJ1194" s="15">
        <f t="shared" si="1365"/>
        <v>957373.6593427</v>
      </c>
      <c r="AK1194" s="1"/>
      <c r="AL1194" t="str">
        <f t="shared" si="1368"/>
        <v>MULTI</v>
      </c>
      <c r="AM1194" s="21">
        <f t="shared" si="1369"/>
        <v>3829494.6373708</v>
      </c>
    </row>
    <row r="1195" ht="15" customHeight="1" spans="1:39">
      <c r="A1195" s="24" t="s">
        <v>2224</v>
      </c>
      <c r="B1195" s="70" t="s">
        <v>666</v>
      </c>
      <c r="C1195" s="70" t="s">
        <v>667</v>
      </c>
      <c r="D1195" s="70" t="s">
        <v>929</v>
      </c>
      <c r="E1195" s="10" t="s">
        <v>668</v>
      </c>
      <c r="F1195" s="70" t="s">
        <v>614</v>
      </c>
      <c r="G1195" s="70" t="s">
        <v>169</v>
      </c>
      <c r="H1195" s="70" t="s">
        <v>1519</v>
      </c>
      <c r="I1195" s="70" t="s">
        <v>1519</v>
      </c>
      <c r="J1195" s="70" t="s">
        <v>1519</v>
      </c>
      <c r="K1195" s="70" t="s">
        <v>1520</v>
      </c>
      <c r="L1195" s="71" t="s">
        <v>286</v>
      </c>
      <c r="M1195" s="72">
        <v>111056</v>
      </c>
      <c r="N1195" s="14">
        <f t="shared" si="1366"/>
        <v>304.26301369863</v>
      </c>
      <c r="O1195" s="15">
        <v>2800</v>
      </c>
      <c r="P1195" s="15">
        <f t="shared" si="1335"/>
        <v>310956800</v>
      </c>
      <c r="Q1195" s="16">
        <f>IFERROR(VLOOKUP(G1195,SCENARIOS!$A$13:$E$18,3,0),0.025)</f>
        <v>0.02</v>
      </c>
      <c r="R1195" s="70">
        <f>IFERROR(VLOOKUP(L1195,INPUTS!$A$107:$B$120,2,0),0.0082)</f>
        <v>0.0039</v>
      </c>
      <c r="S1195" s="70">
        <f t="shared" si="1336"/>
        <v>10.92</v>
      </c>
      <c r="T1195" s="15">
        <f t="shared" si="1337"/>
        <v>1212731.52</v>
      </c>
      <c r="U1195" s="15">
        <f>T1195/INPUTS!$B$7*1000</f>
        <v>1515914400</v>
      </c>
      <c r="V1195" s="15">
        <f>T1195*INPUTS!$B$6</f>
        <v>3832231.6032</v>
      </c>
      <c r="W1195" s="73" t="s">
        <v>396</v>
      </c>
      <c r="X1195" s="73" t="s">
        <v>396</v>
      </c>
      <c r="Y1195" s="74">
        <f>IFERROR(VLOOKUP(E1195,INPUTS!$A$44:$B$103,2,0),0)</f>
        <v>0</v>
      </c>
      <c r="Z1195" s="15">
        <f t="shared" si="1362"/>
        <v>0</v>
      </c>
      <c r="AA1195" s="20">
        <f>IFERROR(VLOOKUP(E1195,INPUTS!$A$44:$C$103,3,0),SCENARIOS!$J$24)</f>
        <v>0.01</v>
      </c>
      <c r="AB1195" s="15">
        <f t="shared" ref="AB1195:AF1195" si="1407">$T1195*AA1195*(1+$Q1195)^AB$2</f>
        <v>13389.5359066756</v>
      </c>
      <c r="AC1195" s="20">
        <f>IFERROR(VLOOKUP($E1195,INPUTS!$A$44:$G$103,4,0),SCENARIOS!$K$24)</f>
        <v>0.05</v>
      </c>
      <c r="AD1195" s="15">
        <f t="shared" si="1407"/>
        <v>73915.647791588</v>
      </c>
      <c r="AE1195" s="20">
        <f>IFERROR(VLOOKUP($E1195,INPUTS!$A$44:$G$103,5,0),SCENARIOS!$L$24)</f>
        <v>0.1</v>
      </c>
      <c r="AF1195" s="15">
        <f t="shared" si="1407"/>
        <v>163217.69556557</v>
      </c>
      <c r="AG1195" s="20">
        <f>IFERROR(VLOOKUP($E1195,INPUTS!$A$44:$G$103,6,0),SCENARIOS!$M$24)</f>
        <v>0.2</v>
      </c>
      <c r="AH1195" s="15">
        <f t="shared" si="1364"/>
        <v>360411.048832974</v>
      </c>
      <c r="AI1195" s="20">
        <f>IFERROR(VLOOKUP($E1195,INPUTS!$A$44:$G$103,7,0),SCENARIOS!$N$24)</f>
        <v>0.25</v>
      </c>
      <c r="AJ1195" s="15">
        <f t="shared" si="1365"/>
        <v>497403.650347081</v>
      </c>
      <c r="AK1195" s="1"/>
      <c r="AL1195" t="str">
        <f t="shared" si="1368"/>
        <v>MULTI</v>
      </c>
      <c r="AM1195" s="21">
        <f t="shared" si="1369"/>
        <v>1989614.60138832</v>
      </c>
    </row>
    <row r="1196" ht="15" customHeight="1" spans="1:39">
      <c r="A1196" s="6" t="s">
        <v>2225</v>
      </c>
      <c r="B1196" s="70" t="s">
        <v>732</v>
      </c>
      <c r="C1196" s="70" t="s">
        <v>733</v>
      </c>
      <c r="D1196" s="70" t="s">
        <v>929</v>
      </c>
      <c r="E1196" s="10" t="s">
        <v>1153</v>
      </c>
      <c r="F1196" s="70" t="s">
        <v>614</v>
      </c>
      <c r="G1196" s="70" t="s">
        <v>169</v>
      </c>
      <c r="H1196" s="70" t="s">
        <v>1519</v>
      </c>
      <c r="I1196" s="70" t="s">
        <v>1519</v>
      </c>
      <c r="J1196" s="70" t="s">
        <v>1519</v>
      </c>
      <c r="K1196" s="70" t="s">
        <v>1520</v>
      </c>
      <c r="L1196" s="71" t="s">
        <v>286</v>
      </c>
      <c r="M1196" s="72">
        <v>30288</v>
      </c>
      <c r="N1196" s="14">
        <f t="shared" si="1366"/>
        <v>82.9808219178082</v>
      </c>
      <c r="O1196" s="15">
        <v>3500</v>
      </c>
      <c r="P1196" s="15">
        <f t="shared" ref="P1196:P1259" si="1408">M1196*O1196</f>
        <v>106008000</v>
      </c>
      <c r="Q1196" s="16">
        <f>IFERROR(VLOOKUP(G1196,SCENARIOS!$A$13:$E$18,3,0),0.025)</f>
        <v>0.02</v>
      </c>
      <c r="R1196" s="70">
        <f>IFERROR(VLOOKUP(L1196,INPUTS!$A$107:$B$120,2,0),0.0082)</f>
        <v>0.0039</v>
      </c>
      <c r="S1196" s="70">
        <f t="shared" ref="S1196:S1259" si="1409">O1196*R1196</f>
        <v>13.65</v>
      </c>
      <c r="T1196" s="15">
        <f t="shared" ref="T1196:T1259" si="1410">M1196*S1196</f>
        <v>413431.2</v>
      </c>
      <c r="U1196" s="15">
        <f>T1196/INPUTS!$B$7*1000</f>
        <v>516789000</v>
      </c>
      <c r="V1196" s="15">
        <f>T1196*INPUTS!$B$6</f>
        <v>1306442.592</v>
      </c>
      <c r="W1196" s="73" t="s">
        <v>396</v>
      </c>
      <c r="X1196" s="73" t="s">
        <v>396</v>
      </c>
      <c r="Y1196" s="74">
        <f>IFERROR(VLOOKUP(E1196,INPUTS!$A$44:$B$103,2,0),0)</f>
        <v>0</v>
      </c>
      <c r="Z1196" s="15">
        <f t="shared" si="1362"/>
        <v>0</v>
      </c>
      <c r="AA1196" s="20">
        <f>IFERROR(VLOOKUP(E1196,INPUTS!$A$44:$C$103,3,0),SCENARIOS!$J$24)</f>
        <v>0.01</v>
      </c>
      <c r="AB1196" s="15">
        <f t="shared" ref="AB1196:AF1196" si="1411">$T1196*AA1196*(1+$Q1196)^AB$2</f>
        <v>4564.6145136394</v>
      </c>
      <c r="AC1196" s="20">
        <f>IFERROR(VLOOKUP($E1196,INPUTS!$A$44:$G$103,4,0),SCENARIOS!$K$24)</f>
        <v>0.05</v>
      </c>
      <c r="AD1196" s="15">
        <f t="shared" si="1411"/>
        <v>25198.5162925868</v>
      </c>
      <c r="AE1196" s="20">
        <f>IFERROR(VLOOKUP($E1196,INPUTS!$A$44:$G$103,5,0),SCENARIOS!$L$24)</f>
        <v>0.1</v>
      </c>
      <c r="AF1196" s="15">
        <f t="shared" si="1411"/>
        <v>55642.3962155351</v>
      </c>
      <c r="AG1196" s="20">
        <f>IFERROR(VLOOKUP($E1196,INPUTS!$A$44:$G$103,6,0),SCENARIOS!$M$24)</f>
        <v>0.2</v>
      </c>
      <c r="AH1196" s="15">
        <f t="shared" si="1364"/>
        <v>122867.403011241</v>
      </c>
      <c r="AI1196" s="20">
        <f>IFERROR(VLOOKUP($E1196,INPUTS!$A$44:$G$103,7,0),SCENARIOS!$N$24)</f>
        <v>0.25</v>
      </c>
      <c r="AJ1196" s="15">
        <f t="shared" si="1365"/>
        <v>169569.426254687</v>
      </c>
      <c r="AK1196" s="1"/>
      <c r="AL1196" t="str">
        <f t="shared" si="1368"/>
        <v>MULTI</v>
      </c>
      <c r="AM1196" s="21">
        <f t="shared" si="1369"/>
        <v>678277.705018746</v>
      </c>
    </row>
    <row r="1197" ht="15" customHeight="1" spans="1:39">
      <c r="A1197" s="24" t="s">
        <v>2226</v>
      </c>
      <c r="B1197" s="70" t="s">
        <v>416</v>
      </c>
      <c r="C1197" s="70" t="s">
        <v>417</v>
      </c>
      <c r="D1197" s="70" t="s">
        <v>929</v>
      </c>
      <c r="E1197" s="10" t="s">
        <v>418</v>
      </c>
      <c r="F1197" s="70" t="s">
        <v>930</v>
      </c>
      <c r="G1197" s="70" t="s">
        <v>169</v>
      </c>
      <c r="H1197" s="70" t="s">
        <v>1519</v>
      </c>
      <c r="I1197" s="70" t="s">
        <v>1519</v>
      </c>
      <c r="J1197" s="70" t="s">
        <v>1519</v>
      </c>
      <c r="K1197" s="70" t="s">
        <v>1520</v>
      </c>
      <c r="L1197" s="71" t="s">
        <v>286</v>
      </c>
      <c r="M1197" s="72">
        <v>438092</v>
      </c>
      <c r="N1197" s="14">
        <f t="shared" si="1366"/>
        <v>1200.25205479452</v>
      </c>
      <c r="O1197" s="15">
        <v>2500</v>
      </c>
      <c r="P1197" s="15">
        <f t="shared" si="1408"/>
        <v>1095230000</v>
      </c>
      <c r="Q1197" s="16">
        <f>IFERROR(VLOOKUP(G1197,SCENARIOS!$A$13:$E$18,3,0),0.025)</f>
        <v>0.02</v>
      </c>
      <c r="R1197" s="70">
        <f>IFERROR(VLOOKUP(L1197,INPUTS!$A$107:$B$120,2,0),0.0082)</f>
        <v>0.0039</v>
      </c>
      <c r="S1197" s="70">
        <f t="shared" si="1409"/>
        <v>9.75</v>
      </c>
      <c r="T1197" s="15">
        <f t="shared" si="1410"/>
        <v>4271397</v>
      </c>
      <c r="U1197" s="15">
        <f>T1197/INPUTS!$B$7*1000</f>
        <v>5339246250</v>
      </c>
      <c r="V1197" s="15">
        <f>T1197*INPUTS!$B$6</f>
        <v>13497614.52</v>
      </c>
      <c r="W1197" s="73" t="s">
        <v>396</v>
      </c>
      <c r="X1197" s="73" t="s">
        <v>396</v>
      </c>
      <c r="Y1197" s="74">
        <f>IFERROR(VLOOKUP(E1197,INPUTS!$A$44:$B$103,2,0),0)</f>
        <v>0</v>
      </c>
      <c r="Z1197" s="15">
        <f t="shared" si="1362"/>
        <v>0</v>
      </c>
      <c r="AA1197" s="20">
        <f>IFERROR(VLOOKUP(E1197,INPUTS!$A$44:$C$103,3,0),SCENARIOS!$J$24)</f>
        <v>0.01</v>
      </c>
      <c r="AB1197" s="15">
        <f t="shared" ref="AB1197:AF1197" si="1412">$T1197*AA1197*(1+$Q1197)^AB$2</f>
        <v>47159.6743054607</v>
      </c>
      <c r="AC1197" s="20">
        <f>IFERROR(VLOOKUP($E1197,INPUTS!$A$44:$G$103,4,0),SCENARIOS!$K$24)</f>
        <v>0.05</v>
      </c>
      <c r="AD1197" s="15">
        <f t="shared" si="1412"/>
        <v>260340.455429117</v>
      </c>
      <c r="AE1197" s="20">
        <f>IFERROR(VLOOKUP($E1197,INPUTS!$A$44:$G$103,5,0),SCENARIOS!$L$24)</f>
        <v>0.1</v>
      </c>
      <c r="AF1197" s="15">
        <f t="shared" si="1412"/>
        <v>574873.798271267</v>
      </c>
      <c r="AG1197" s="20">
        <f>IFERROR(VLOOKUP($E1197,INPUTS!$A$44:$G$103,6,0),SCENARIOS!$M$24)</f>
        <v>0.2</v>
      </c>
      <c r="AH1197" s="15">
        <f t="shared" si="1364"/>
        <v>1269414.24986795</v>
      </c>
      <c r="AI1197" s="20">
        <f>IFERROR(VLOOKUP($E1197,INPUTS!$A$44:$G$103,7,0),SCENARIOS!$N$24)</f>
        <v>0.25</v>
      </c>
      <c r="AJ1197" s="15">
        <f t="shared" si="1365"/>
        <v>1751919.88073467</v>
      </c>
      <c r="AK1197" s="1"/>
      <c r="AL1197" t="str">
        <f t="shared" si="1368"/>
        <v>MULTI</v>
      </c>
      <c r="AM1197" s="21">
        <f t="shared" si="1369"/>
        <v>7007679.52293866</v>
      </c>
    </row>
    <row r="1198" ht="15" customHeight="1" spans="1:39">
      <c r="A1198" s="6" t="s">
        <v>2228</v>
      </c>
      <c r="B1198" s="70" t="s">
        <v>735</v>
      </c>
      <c r="C1198" s="70" t="s">
        <v>736</v>
      </c>
      <c r="D1198" s="70" t="s">
        <v>929</v>
      </c>
      <c r="E1198" s="10" t="s">
        <v>260</v>
      </c>
      <c r="F1198" s="70" t="s">
        <v>930</v>
      </c>
      <c r="G1198" s="70" t="s">
        <v>169</v>
      </c>
      <c r="H1198" s="70" t="s">
        <v>1519</v>
      </c>
      <c r="I1198" s="70" t="s">
        <v>1519</v>
      </c>
      <c r="J1198" s="70" t="s">
        <v>1519</v>
      </c>
      <c r="K1198" s="70" t="s">
        <v>1520</v>
      </c>
      <c r="L1198" s="71" t="s">
        <v>279</v>
      </c>
      <c r="M1198" s="72">
        <v>292062</v>
      </c>
      <c r="N1198" s="14">
        <f t="shared" si="1366"/>
        <v>800.169863013699</v>
      </c>
      <c r="O1198" s="15">
        <v>2200</v>
      </c>
      <c r="P1198" s="15">
        <f t="shared" si="1408"/>
        <v>642536400</v>
      </c>
      <c r="Q1198" s="16">
        <f>IFERROR(VLOOKUP(G1198,SCENARIOS!$A$13:$E$18,3,0),0.025)</f>
        <v>0.02</v>
      </c>
      <c r="R1198" s="70">
        <f>IFERROR(VLOOKUP(L1198,INPUTS!$A$107:$B$120,2,0),0.0082)</f>
        <v>0.0039</v>
      </c>
      <c r="S1198" s="70">
        <f t="shared" si="1409"/>
        <v>8.58</v>
      </c>
      <c r="T1198" s="15">
        <f t="shared" si="1410"/>
        <v>2505891.96</v>
      </c>
      <c r="U1198" s="15">
        <f>T1198/INPUTS!$B$7*1000</f>
        <v>3132364950</v>
      </c>
      <c r="V1198" s="15">
        <f>T1198*INPUTS!$B$6</f>
        <v>7918618.5936</v>
      </c>
      <c r="W1198" s="73" t="s">
        <v>396</v>
      </c>
      <c r="X1198" s="73" t="s">
        <v>396</v>
      </c>
      <c r="Y1198" s="74">
        <f>IFERROR(VLOOKUP(E1198,INPUTS!$A$44:$B$103,2,0),0)</f>
        <v>0.005</v>
      </c>
      <c r="Z1198" s="15">
        <f t="shared" si="1362"/>
        <v>12529.4598</v>
      </c>
      <c r="AA1198" s="20">
        <f>IFERROR(VLOOKUP(E1198,INPUTS!$A$44:$C$103,3,0),SCENARIOS!$J$24)</f>
        <v>0.03</v>
      </c>
      <c r="AB1198" s="15">
        <f t="shared" ref="AB1198:AF1198" si="1413">$T1198*AA1198*(1+$Q1198)^AB$2</f>
        <v>83001.2162378767</v>
      </c>
      <c r="AC1198" s="20">
        <f>IFERROR(VLOOKUP($E1198,INPUTS!$A$44:$G$103,4,0),SCENARIOS!$K$24)</f>
        <v>0.1</v>
      </c>
      <c r="AD1198" s="15">
        <f t="shared" si="1413"/>
        <v>305466.831634972</v>
      </c>
      <c r="AE1198" s="20">
        <f>IFERROR(VLOOKUP($E1198,INPUTS!$A$44:$G$103,5,0),SCENARIOS!$L$24)</f>
        <v>0.2</v>
      </c>
      <c r="AF1198" s="15">
        <f t="shared" si="1413"/>
        <v>674520.129644999</v>
      </c>
      <c r="AG1198" s="20">
        <f>IFERROR(VLOOKUP($E1198,INPUTS!$A$44:$G$103,6,0),SCENARIOS!$M$24)</f>
        <v>0.3</v>
      </c>
      <c r="AH1198" s="15">
        <f t="shared" si="1364"/>
        <v>1117087.08976953</v>
      </c>
      <c r="AI1198" s="20">
        <f>IFERROR(VLOOKUP($E1198,INPUTS!$A$44:$G$103,7,0),SCENARIOS!$N$24)</f>
        <v>0.4</v>
      </c>
      <c r="AJ1198" s="15">
        <f t="shared" si="1365"/>
        <v>1644472.54842279</v>
      </c>
      <c r="AK1198" s="1"/>
      <c r="AL1198" t="str">
        <f t="shared" si="1368"/>
        <v>MULTI</v>
      </c>
      <c r="AM1198" s="21">
        <f t="shared" si="1369"/>
        <v>4111181.37105697</v>
      </c>
    </row>
    <row r="1199" ht="15" customHeight="1" spans="1:39">
      <c r="A1199" s="24" t="s">
        <v>2229</v>
      </c>
      <c r="B1199" s="70" t="s">
        <v>737</v>
      </c>
      <c r="C1199" s="70" t="s">
        <v>738</v>
      </c>
      <c r="D1199" s="70" t="s">
        <v>929</v>
      </c>
      <c r="E1199" s="10" t="s">
        <v>257</v>
      </c>
      <c r="F1199" s="70" t="s">
        <v>930</v>
      </c>
      <c r="G1199" s="70" t="s">
        <v>169</v>
      </c>
      <c r="H1199" s="70" t="s">
        <v>1519</v>
      </c>
      <c r="I1199" s="70" t="s">
        <v>1519</v>
      </c>
      <c r="J1199" s="70" t="s">
        <v>1519</v>
      </c>
      <c r="K1199" s="70" t="s">
        <v>1520</v>
      </c>
      <c r="L1199" s="71" t="s">
        <v>279</v>
      </c>
      <c r="M1199" s="72">
        <v>255554</v>
      </c>
      <c r="N1199" s="14">
        <f t="shared" si="1366"/>
        <v>700.147945205479</v>
      </c>
      <c r="O1199" s="15">
        <v>2400</v>
      </c>
      <c r="P1199" s="15">
        <f t="shared" si="1408"/>
        <v>613329600</v>
      </c>
      <c r="Q1199" s="16">
        <f>IFERROR(VLOOKUP(G1199,SCENARIOS!$A$13:$E$18,3,0),0.025)</f>
        <v>0.02</v>
      </c>
      <c r="R1199" s="70">
        <f>IFERROR(VLOOKUP(L1199,INPUTS!$A$107:$B$120,2,0),0.0082)</f>
        <v>0.0039</v>
      </c>
      <c r="S1199" s="70">
        <f t="shared" si="1409"/>
        <v>9.36</v>
      </c>
      <c r="T1199" s="15">
        <f t="shared" si="1410"/>
        <v>2391985.44</v>
      </c>
      <c r="U1199" s="15">
        <f>T1199/INPUTS!$B$7*1000</f>
        <v>2989981800</v>
      </c>
      <c r="V1199" s="15">
        <f>T1199*INPUTS!$B$6</f>
        <v>7558673.9904</v>
      </c>
      <c r="W1199" s="73" t="s">
        <v>396</v>
      </c>
      <c r="X1199" s="73" t="s">
        <v>396</v>
      </c>
      <c r="Y1199" s="74">
        <f>IFERROR(VLOOKUP(E1199,INPUTS!$A$44:$B$103,2,0),0)</f>
        <v>0.005</v>
      </c>
      <c r="Z1199" s="15">
        <f t="shared" si="1362"/>
        <v>11959.9272</v>
      </c>
      <c r="AA1199" s="20">
        <f>IFERROR(VLOOKUP(E1199,INPUTS!$A$44:$C$103,3,0),SCENARIOS!$J$24)</f>
        <v>0.03</v>
      </c>
      <c r="AB1199" s="15">
        <f t="shared" ref="AB1199:AF1199" si="1414">$T1199*AA1199*(1+$Q1199)^AB$2</f>
        <v>79228.3561751371</v>
      </c>
      <c r="AC1199" s="20">
        <f>IFERROR(VLOOKUP($E1199,INPUTS!$A$44:$G$103,4,0),SCENARIOS!$K$24)</f>
        <v>0.1</v>
      </c>
      <c r="AD1199" s="15">
        <f t="shared" si="1414"/>
        <v>291581.69040687</v>
      </c>
      <c r="AE1199" s="20">
        <f>IFERROR(VLOOKUP($E1199,INPUTS!$A$44:$G$103,5,0),SCENARIOS!$L$24)</f>
        <v>0.2</v>
      </c>
      <c r="AF1199" s="15">
        <f t="shared" si="1414"/>
        <v>643859.493885662</v>
      </c>
      <c r="AG1199" s="20">
        <f>IFERROR(VLOOKUP($E1199,INPUTS!$A$44:$G$103,6,0),SCENARIOS!$M$24)</f>
        <v>0.3</v>
      </c>
      <c r="AH1199" s="15">
        <f t="shared" si="1364"/>
        <v>1066309.36073584</v>
      </c>
      <c r="AI1199" s="20">
        <f>IFERROR(VLOOKUP($E1199,INPUTS!$A$44:$G$103,7,0),SCENARIOS!$N$24)</f>
        <v>0.4</v>
      </c>
      <c r="AJ1199" s="15">
        <f t="shared" si="1365"/>
        <v>1569722.26061454</v>
      </c>
      <c r="AK1199" s="1"/>
      <c r="AL1199" t="str">
        <f t="shared" si="1368"/>
        <v>MULTI</v>
      </c>
      <c r="AM1199" s="21">
        <f t="shared" si="1369"/>
        <v>3924305.65153635</v>
      </c>
    </row>
    <row r="1200" ht="15" customHeight="1" spans="1:39">
      <c r="A1200" s="6" t="s">
        <v>2230</v>
      </c>
      <c r="B1200" s="70" t="s">
        <v>620</v>
      </c>
      <c r="C1200" s="70" t="s">
        <v>621</v>
      </c>
      <c r="D1200" s="70" t="s">
        <v>929</v>
      </c>
      <c r="E1200" s="10" t="s">
        <v>623</v>
      </c>
      <c r="F1200" s="70" t="s">
        <v>622</v>
      </c>
      <c r="G1200" s="75" t="s">
        <v>181</v>
      </c>
      <c r="H1200" s="70" t="s">
        <v>1519</v>
      </c>
      <c r="I1200" s="70" t="s">
        <v>1519</v>
      </c>
      <c r="J1200" s="70" t="s">
        <v>1519</v>
      </c>
      <c r="K1200" s="70" t="s">
        <v>1520</v>
      </c>
      <c r="L1200" s="71" t="s">
        <v>291</v>
      </c>
      <c r="M1200" s="72">
        <v>41534</v>
      </c>
      <c r="N1200" s="14">
        <f t="shared" si="1366"/>
        <v>113.791780821918</v>
      </c>
      <c r="O1200" s="15">
        <v>3800</v>
      </c>
      <c r="P1200" s="15">
        <f t="shared" si="1408"/>
        <v>157829200</v>
      </c>
      <c r="Q1200" s="16">
        <f>IFERROR(VLOOKUP(G1200,SCENARIOS!$A$13:$E$18,3,0),0.025)</f>
        <v>0.035</v>
      </c>
      <c r="R1200" s="70">
        <f>IFERROR(VLOOKUP(L1200,INPUTS!$A$107:$B$120,2,0),0.0082)</f>
        <v>0.0079</v>
      </c>
      <c r="S1200" s="70">
        <f t="shared" si="1409"/>
        <v>30.02</v>
      </c>
      <c r="T1200" s="15">
        <f t="shared" si="1410"/>
        <v>1246850.68</v>
      </c>
      <c r="U1200" s="15">
        <f>T1200/INPUTS!$B$7*1000</f>
        <v>1558563350</v>
      </c>
      <c r="V1200" s="15">
        <f>T1200*INPUTS!$B$6</f>
        <v>3940048.1488</v>
      </c>
      <c r="W1200" s="73" t="s">
        <v>396</v>
      </c>
      <c r="X1200" s="73" t="s">
        <v>396</v>
      </c>
      <c r="Y1200" s="74">
        <f>IFERROR(VLOOKUP(E1200,INPUTS!$A$44:$B$103,2,0),0)</f>
        <v>0</v>
      </c>
      <c r="Z1200" s="15">
        <f t="shared" si="1362"/>
        <v>0</v>
      </c>
      <c r="AA1200" s="20">
        <f>IFERROR(VLOOKUP(E1200,INPUTS!$A$44:$C$103,3,0),SCENARIOS!$J$24)</f>
        <v>0.01</v>
      </c>
      <c r="AB1200" s="15">
        <f t="shared" ref="AB1200:AF1200" si="1415">$T1200*AA1200*(1+$Q1200)^AB$2</f>
        <v>14808.6747782249</v>
      </c>
      <c r="AC1200" s="20">
        <f>IFERROR(VLOOKUP($E1200,INPUTS!$A$44:$G$103,4,0),SCENARIOS!$K$24)</f>
        <v>0.05</v>
      </c>
      <c r="AD1200" s="15">
        <f t="shared" si="1415"/>
        <v>87940.3011943801</v>
      </c>
      <c r="AE1200" s="20">
        <f>IFERROR(VLOOKUP($E1200,INPUTS!$A$44:$G$103,5,0),SCENARIOS!$L$24)</f>
        <v>0.1</v>
      </c>
      <c r="AF1200" s="15">
        <f t="shared" si="1415"/>
        <v>208890.982886054</v>
      </c>
      <c r="AG1200" s="20">
        <f>IFERROR(VLOOKUP($E1200,INPUTS!$A$44:$G$103,6,0),SCENARIOS!$M$24)</f>
        <v>0.2</v>
      </c>
      <c r="AH1200" s="15">
        <f t="shared" si="1364"/>
        <v>496193.919493763</v>
      </c>
      <c r="AI1200" s="20">
        <f>IFERROR(VLOOKUP($E1200,INPUTS!$A$44:$G$103,7,0),SCENARIOS!$N$24)</f>
        <v>0.25</v>
      </c>
      <c r="AJ1200" s="15">
        <f t="shared" si="1365"/>
        <v>736653.403909987</v>
      </c>
      <c r="AK1200" s="1"/>
      <c r="AL1200" t="str">
        <f t="shared" si="1368"/>
        <v>MULTI</v>
      </c>
      <c r="AM1200" s="21">
        <f t="shared" si="1369"/>
        <v>2946613.61563995</v>
      </c>
    </row>
    <row r="1201" ht="15" customHeight="1" spans="1:39">
      <c r="A1201" s="24" t="s">
        <v>2231</v>
      </c>
      <c r="B1201" s="70" t="s">
        <v>739</v>
      </c>
      <c r="C1201" s="70" t="s">
        <v>740</v>
      </c>
      <c r="D1201" s="70" t="s">
        <v>929</v>
      </c>
      <c r="E1201" s="10" t="s">
        <v>623</v>
      </c>
      <c r="F1201" s="70" t="s">
        <v>622</v>
      </c>
      <c r="G1201" s="75" t="s">
        <v>181</v>
      </c>
      <c r="H1201" s="70" t="s">
        <v>1519</v>
      </c>
      <c r="I1201" s="70" t="s">
        <v>1519</v>
      </c>
      <c r="J1201" s="70" t="s">
        <v>1519</v>
      </c>
      <c r="K1201" s="70" t="s">
        <v>1520</v>
      </c>
      <c r="L1201" s="71" t="s">
        <v>279</v>
      </c>
      <c r="M1201" s="72">
        <v>64190</v>
      </c>
      <c r="N1201" s="14">
        <f t="shared" si="1366"/>
        <v>175.86301369863</v>
      </c>
      <c r="O1201" s="15">
        <v>2200</v>
      </c>
      <c r="P1201" s="15">
        <f t="shared" si="1408"/>
        <v>141218000</v>
      </c>
      <c r="Q1201" s="16">
        <f>IFERROR(VLOOKUP(G1201,SCENARIOS!$A$13:$E$18,3,0),0.025)</f>
        <v>0.035</v>
      </c>
      <c r="R1201" s="70">
        <f>IFERROR(VLOOKUP(L1201,INPUTS!$A$107:$B$120,2,0),0.0082)</f>
        <v>0.0039</v>
      </c>
      <c r="S1201" s="70">
        <f t="shared" si="1409"/>
        <v>8.58</v>
      </c>
      <c r="T1201" s="15">
        <f t="shared" si="1410"/>
        <v>550750.2</v>
      </c>
      <c r="U1201" s="15">
        <f>T1201/INPUTS!$B$7*1000</f>
        <v>688437750</v>
      </c>
      <c r="V1201" s="15">
        <f>T1201*INPUTS!$B$6</f>
        <v>1740370.632</v>
      </c>
      <c r="W1201" s="73" t="s">
        <v>396</v>
      </c>
      <c r="X1201" s="73" t="s">
        <v>396</v>
      </c>
      <c r="Y1201" s="74">
        <f>IFERROR(VLOOKUP(E1201,INPUTS!$A$44:$B$103,2,0),0)</f>
        <v>0</v>
      </c>
      <c r="Z1201" s="15">
        <f t="shared" si="1362"/>
        <v>0</v>
      </c>
      <c r="AA1201" s="20">
        <f>IFERROR(VLOOKUP(E1201,INPUTS!$A$44:$C$103,3,0),SCENARIOS!$J$24)</f>
        <v>0.01</v>
      </c>
      <c r="AB1201" s="15">
        <f t="shared" ref="AB1201:AF1201" si="1416">$T1201*AA1201*(1+$Q1201)^AB$2</f>
        <v>6541.18470372277</v>
      </c>
      <c r="AC1201" s="20">
        <f>IFERROR(VLOOKUP($E1201,INPUTS!$A$44:$G$103,4,0),SCENARIOS!$K$24)</f>
        <v>0.05</v>
      </c>
      <c r="AD1201" s="15">
        <f t="shared" si="1416"/>
        <v>38844.3774765917</v>
      </c>
      <c r="AE1201" s="20">
        <f>IFERROR(VLOOKUP($E1201,INPUTS!$A$44:$G$103,5,0),SCENARIOS!$L$24)</f>
        <v>0.1</v>
      </c>
      <c r="AF1201" s="15">
        <f t="shared" si="1416"/>
        <v>92269.8703606518</v>
      </c>
      <c r="AG1201" s="20">
        <f>IFERROR(VLOOKUP($E1201,INPUTS!$A$44:$G$103,6,0),SCENARIOS!$M$24)</f>
        <v>0.2</v>
      </c>
      <c r="AH1201" s="15">
        <f t="shared" si="1364"/>
        <v>219175.322902317</v>
      </c>
      <c r="AI1201" s="20">
        <f>IFERROR(VLOOKUP($E1201,INPUTS!$A$44:$G$103,7,0),SCENARIOS!$N$24)</f>
        <v>0.25</v>
      </c>
      <c r="AJ1201" s="15">
        <f t="shared" si="1365"/>
        <v>325389.411933517</v>
      </c>
      <c r="AK1201" s="1"/>
      <c r="AL1201" t="str">
        <f t="shared" si="1368"/>
        <v>MULTI</v>
      </c>
      <c r="AM1201" s="21">
        <f t="shared" si="1369"/>
        <v>1301557.64773407</v>
      </c>
    </row>
    <row r="1202" ht="15" customHeight="1" spans="1:39">
      <c r="A1202" s="6" t="s">
        <v>2232</v>
      </c>
      <c r="B1202" s="70" t="s">
        <v>741</v>
      </c>
      <c r="C1202" s="70" t="s">
        <v>742</v>
      </c>
      <c r="D1202" s="70" t="s">
        <v>929</v>
      </c>
      <c r="E1202" s="10" t="s">
        <v>623</v>
      </c>
      <c r="F1202" s="70" t="s">
        <v>622</v>
      </c>
      <c r="G1202" s="75" t="s">
        <v>181</v>
      </c>
      <c r="H1202" s="70" t="s">
        <v>1519</v>
      </c>
      <c r="I1202" s="70" t="s">
        <v>1519</v>
      </c>
      <c r="J1202" s="70" t="s">
        <v>1519</v>
      </c>
      <c r="K1202" s="70" t="s">
        <v>1520</v>
      </c>
      <c r="L1202" s="71" t="s">
        <v>286</v>
      </c>
      <c r="M1202" s="72">
        <v>37759</v>
      </c>
      <c r="N1202" s="14">
        <f t="shared" si="1366"/>
        <v>103.449315068493</v>
      </c>
      <c r="O1202" s="15">
        <v>1800</v>
      </c>
      <c r="P1202" s="15">
        <f t="shared" si="1408"/>
        <v>67966200</v>
      </c>
      <c r="Q1202" s="16">
        <f>IFERROR(VLOOKUP(G1202,SCENARIOS!$A$13:$E$18,3,0),0.025)</f>
        <v>0.035</v>
      </c>
      <c r="R1202" s="70">
        <f>IFERROR(VLOOKUP(L1202,INPUTS!$A$107:$B$120,2,0),0.0082)</f>
        <v>0.0039</v>
      </c>
      <c r="S1202" s="70">
        <f t="shared" si="1409"/>
        <v>7.02</v>
      </c>
      <c r="T1202" s="15">
        <f t="shared" si="1410"/>
        <v>265068.18</v>
      </c>
      <c r="U1202" s="15">
        <f>T1202/INPUTS!$B$7*1000</f>
        <v>331335225</v>
      </c>
      <c r="V1202" s="15">
        <f>T1202*INPUTS!$B$6</f>
        <v>837615.4488</v>
      </c>
      <c r="W1202" s="73" t="s">
        <v>396</v>
      </c>
      <c r="X1202" s="73" t="s">
        <v>396</v>
      </c>
      <c r="Y1202" s="74">
        <f>IFERROR(VLOOKUP(E1202,INPUTS!$A$44:$B$103,2,0),0)</f>
        <v>0</v>
      </c>
      <c r="Z1202" s="15">
        <f t="shared" si="1362"/>
        <v>0</v>
      </c>
      <c r="AA1202" s="20">
        <f>IFERROR(VLOOKUP(E1202,INPUTS!$A$44:$C$103,3,0),SCENARIOS!$J$24)</f>
        <v>0.01</v>
      </c>
      <c r="AB1202" s="15">
        <f t="shared" ref="AB1202:AF1202" si="1417">$T1202*AA1202*(1+$Q1202)^AB$2</f>
        <v>3148.17847448741</v>
      </c>
      <c r="AC1202" s="20">
        <f>IFERROR(VLOOKUP($E1202,INPUTS!$A$44:$G$103,4,0),SCENARIOS!$K$24)</f>
        <v>0.05</v>
      </c>
      <c r="AD1202" s="15">
        <f t="shared" si="1417"/>
        <v>18695.2423094048</v>
      </c>
      <c r="AE1202" s="20">
        <f>IFERROR(VLOOKUP($E1202,INPUTS!$A$44:$G$103,5,0),SCENARIOS!$L$24)</f>
        <v>0.1</v>
      </c>
      <c r="AF1202" s="15">
        <f t="shared" si="1417"/>
        <v>44408.1665432603</v>
      </c>
      <c r="AG1202" s="20">
        <f>IFERROR(VLOOKUP($E1202,INPUTS!$A$44:$G$103,6,0),SCENARIOS!$M$24)</f>
        <v>0.2</v>
      </c>
      <c r="AH1202" s="15">
        <f t="shared" si="1364"/>
        <v>105485.942524632</v>
      </c>
      <c r="AI1202" s="20">
        <f>IFERROR(VLOOKUP($E1202,INPUTS!$A$44:$G$103,7,0),SCENARIOS!$N$24)</f>
        <v>0.25</v>
      </c>
      <c r="AJ1202" s="15">
        <f t="shared" si="1365"/>
        <v>156605.261718448</v>
      </c>
      <c r="AK1202" s="1"/>
      <c r="AL1202" t="str">
        <f t="shared" si="1368"/>
        <v>MULTI</v>
      </c>
      <c r="AM1202" s="21">
        <f t="shared" si="1369"/>
        <v>626421.046873793</v>
      </c>
    </row>
    <row r="1203" ht="15" customHeight="1" spans="1:39">
      <c r="A1203" s="24" t="s">
        <v>2233</v>
      </c>
      <c r="B1203" s="70" t="s">
        <v>744</v>
      </c>
      <c r="C1203" s="70" t="s">
        <v>745</v>
      </c>
      <c r="D1203" s="70" t="s">
        <v>929</v>
      </c>
      <c r="E1203" s="10" t="s">
        <v>623</v>
      </c>
      <c r="F1203" s="70" t="s">
        <v>622</v>
      </c>
      <c r="G1203" s="75" t="s">
        <v>181</v>
      </c>
      <c r="H1203" s="70" t="s">
        <v>1519</v>
      </c>
      <c r="I1203" s="70" t="s">
        <v>1519</v>
      </c>
      <c r="J1203" s="70" t="s">
        <v>1519</v>
      </c>
      <c r="K1203" s="70" t="s">
        <v>1520</v>
      </c>
      <c r="L1203" s="71" t="s">
        <v>279</v>
      </c>
      <c r="M1203" s="72">
        <v>30207</v>
      </c>
      <c r="N1203" s="14">
        <f t="shared" si="1366"/>
        <v>82.758904109589</v>
      </c>
      <c r="O1203" s="15">
        <v>2000</v>
      </c>
      <c r="P1203" s="15">
        <f t="shared" si="1408"/>
        <v>60414000</v>
      </c>
      <c r="Q1203" s="16">
        <f>IFERROR(VLOOKUP(G1203,SCENARIOS!$A$13:$E$18,3,0),0.025)</f>
        <v>0.035</v>
      </c>
      <c r="R1203" s="70">
        <f>IFERROR(VLOOKUP(L1203,INPUTS!$A$107:$B$120,2,0),0.0082)</f>
        <v>0.0039</v>
      </c>
      <c r="S1203" s="70">
        <f t="shared" si="1409"/>
        <v>7.8</v>
      </c>
      <c r="T1203" s="15">
        <f t="shared" si="1410"/>
        <v>235614.6</v>
      </c>
      <c r="U1203" s="15">
        <f>T1203/INPUTS!$B$7*1000</f>
        <v>294518250</v>
      </c>
      <c r="V1203" s="15">
        <f>T1203*INPUTS!$B$6</f>
        <v>744542.136</v>
      </c>
      <c r="W1203" s="73" t="s">
        <v>396</v>
      </c>
      <c r="X1203" s="73" t="s">
        <v>396</v>
      </c>
      <c r="Y1203" s="74">
        <f>IFERROR(VLOOKUP(E1203,INPUTS!$A$44:$B$103,2,0),0)</f>
        <v>0</v>
      </c>
      <c r="Z1203" s="15">
        <f t="shared" si="1362"/>
        <v>0</v>
      </c>
      <c r="AA1203" s="20">
        <f>IFERROR(VLOOKUP(E1203,INPUTS!$A$44:$C$103,3,0),SCENARIOS!$J$24)</f>
        <v>0.01</v>
      </c>
      <c r="AB1203" s="15">
        <f t="shared" ref="AB1203:AF1203" si="1418">$T1203*AA1203*(1+$Q1203)^AB$2</f>
        <v>2798.36233830466</v>
      </c>
      <c r="AC1203" s="20">
        <f>IFERROR(VLOOKUP($E1203,INPUTS!$A$44:$G$103,4,0),SCENARIOS!$K$24)</f>
        <v>0.05</v>
      </c>
      <c r="AD1203" s="15">
        <f t="shared" si="1418"/>
        <v>16617.8831372121</v>
      </c>
      <c r="AE1203" s="20">
        <f>IFERROR(VLOOKUP($E1203,INPUTS!$A$44:$G$103,5,0),SCENARIOS!$L$24)</f>
        <v>0.1</v>
      </c>
      <c r="AF1203" s="15">
        <f t="shared" si="1418"/>
        <v>39473.6644618138</v>
      </c>
      <c r="AG1203" s="20">
        <f>IFERROR(VLOOKUP($E1203,INPUTS!$A$44:$G$103,6,0),SCENARIOS!$M$24)</f>
        <v>0.2</v>
      </c>
      <c r="AH1203" s="15">
        <f t="shared" si="1364"/>
        <v>93764.6614299918</v>
      </c>
      <c r="AI1203" s="20">
        <f>IFERROR(VLOOKUP($E1203,INPUTS!$A$44:$G$103,7,0),SCENARIOS!$N$24)</f>
        <v>0.25</v>
      </c>
      <c r="AJ1203" s="15">
        <f t="shared" si="1365"/>
        <v>139203.755417521</v>
      </c>
      <c r="AK1203" s="1"/>
      <c r="AL1203" t="str">
        <f t="shared" si="1368"/>
        <v>MULTI</v>
      </c>
      <c r="AM1203" s="21">
        <f t="shared" si="1369"/>
        <v>556815.021670085</v>
      </c>
    </row>
    <row r="1204" ht="15" customHeight="1" spans="1:39">
      <c r="A1204" s="6" t="s">
        <v>2234</v>
      </c>
      <c r="B1204" s="70" t="s">
        <v>746</v>
      </c>
      <c r="C1204" s="70" t="s">
        <v>747</v>
      </c>
      <c r="D1204" s="70" t="s">
        <v>929</v>
      </c>
      <c r="E1204" s="10" t="s">
        <v>702</v>
      </c>
      <c r="F1204" s="70" t="s">
        <v>701</v>
      </c>
      <c r="G1204" s="70" t="s">
        <v>181</v>
      </c>
      <c r="H1204" s="70" t="s">
        <v>1519</v>
      </c>
      <c r="I1204" s="70" t="s">
        <v>1519</v>
      </c>
      <c r="J1204" s="70" t="s">
        <v>1519</v>
      </c>
      <c r="K1204" s="70" t="s">
        <v>1520</v>
      </c>
      <c r="L1204" s="71" t="s">
        <v>286</v>
      </c>
      <c r="M1204" s="72">
        <v>68764</v>
      </c>
      <c r="N1204" s="14">
        <f t="shared" si="1366"/>
        <v>188.394520547945</v>
      </c>
      <c r="O1204" s="15">
        <v>2500</v>
      </c>
      <c r="P1204" s="15">
        <f t="shared" si="1408"/>
        <v>171910000</v>
      </c>
      <c r="Q1204" s="16">
        <f>IFERROR(VLOOKUP(G1204,SCENARIOS!$A$13:$E$18,3,0),0.025)</f>
        <v>0.035</v>
      </c>
      <c r="R1204" s="70">
        <f>IFERROR(VLOOKUP(L1204,INPUTS!$A$107:$B$120,2,0),0.0082)</f>
        <v>0.0039</v>
      </c>
      <c r="S1204" s="70">
        <f t="shared" si="1409"/>
        <v>9.75</v>
      </c>
      <c r="T1204" s="15">
        <f t="shared" si="1410"/>
        <v>670449</v>
      </c>
      <c r="U1204" s="15">
        <f>T1204/INPUTS!$B$7*1000</f>
        <v>838061250</v>
      </c>
      <c r="V1204" s="15">
        <f>T1204*INPUTS!$B$6</f>
        <v>2118618.84</v>
      </c>
      <c r="W1204" s="73" t="s">
        <v>396</v>
      </c>
      <c r="X1204" s="73" t="s">
        <v>396</v>
      </c>
      <c r="Y1204" s="74">
        <f>IFERROR(VLOOKUP(E1204,INPUTS!$A$44:$B$103,2,0),0)</f>
        <v>0</v>
      </c>
      <c r="Z1204" s="15">
        <f t="shared" si="1362"/>
        <v>0</v>
      </c>
      <c r="AA1204" s="20">
        <f>IFERROR(VLOOKUP(E1204,INPUTS!$A$44:$C$103,3,0),SCENARIOS!$J$24)</f>
        <v>0.01</v>
      </c>
      <c r="AB1204" s="15">
        <f t="shared" ref="AB1204:AF1204" si="1419">$T1204*AA1204*(1+$Q1204)^AB$2</f>
        <v>7962.83095934641</v>
      </c>
      <c r="AC1204" s="20">
        <f>IFERROR(VLOOKUP($E1204,INPUTS!$A$44:$G$103,4,0),SCENARIOS!$K$24)</f>
        <v>0.05</v>
      </c>
      <c r="AD1204" s="15">
        <f t="shared" si="1419"/>
        <v>47286.7264229835</v>
      </c>
      <c r="AE1204" s="20">
        <f>IFERROR(VLOOKUP($E1204,INPUTS!$A$44:$G$103,5,0),SCENARIOS!$L$24)</f>
        <v>0.1</v>
      </c>
      <c r="AF1204" s="15">
        <f t="shared" si="1419"/>
        <v>112323.594822895</v>
      </c>
      <c r="AG1204" s="20">
        <f>IFERROR(VLOOKUP($E1204,INPUTS!$A$44:$G$103,6,0),SCENARIOS!$M$24)</f>
        <v>0.2</v>
      </c>
      <c r="AH1204" s="15">
        <f t="shared" si="1364"/>
        <v>266810.390744362</v>
      </c>
      <c r="AI1204" s="20">
        <f>IFERROR(VLOOKUP($E1204,INPUTS!$A$44:$G$103,7,0),SCENARIOS!$N$24)</f>
        <v>0.25</v>
      </c>
      <c r="AJ1204" s="15">
        <f t="shared" si="1365"/>
        <v>396108.809114213</v>
      </c>
      <c r="AK1204" s="1"/>
      <c r="AL1204" t="str">
        <f t="shared" si="1368"/>
        <v>MULTI</v>
      </c>
      <c r="AM1204" s="21">
        <f t="shared" si="1369"/>
        <v>1584435.23645685</v>
      </c>
    </row>
    <row r="1205" ht="15" customHeight="1" spans="1:39">
      <c r="A1205" s="24" t="s">
        <v>2236</v>
      </c>
      <c r="B1205" s="70" t="s">
        <v>748</v>
      </c>
      <c r="C1205" s="70" t="s">
        <v>749</v>
      </c>
      <c r="D1205" s="70" t="s">
        <v>929</v>
      </c>
      <c r="E1205" s="10" t="s">
        <v>702</v>
      </c>
      <c r="F1205" s="70" t="s">
        <v>701</v>
      </c>
      <c r="G1205" s="70" t="s">
        <v>181</v>
      </c>
      <c r="H1205" s="70" t="s">
        <v>1519</v>
      </c>
      <c r="I1205" s="70" t="s">
        <v>1519</v>
      </c>
      <c r="J1205" s="70" t="s">
        <v>1519</v>
      </c>
      <c r="K1205" s="70" t="s">
        <v>1520</v>
      </c>
      <c r="L1205" s="71" t="s">
        <v>279</v>
      </c>
      <c r="M1205" s="72">
        <v>41259</v>
      </c>
      <c r="N1205" s="14">
        <f t="shared" si="1366"/>
        <v>113.038356164384</v>
      </c>
      <c r="O1205" s="15">
        <v>1800</v>
      </c>
      <c r="P1205" s="15">
        <f t="shared" si="1408"/>
        <v>74266200</v>
      </c>
      <c r="Q1205" s="16">
        <f>IFERROR(VLOOKUP(G1205,SCENARIOS!$A$13:$E$18,3,0),0.025)</f>
        <v>0.035</v>
      </c>
      <c r="R1205" s="70">
        <f>IFERROR(VLOOKUP(L1205,INPUTS!$A$107:$B$120,2,0),0.0082)</f>
        <v>0.0039</v>
      </c>
      <c r="S1205" s="70">
        <f t="shared" si="1409"/>
        <v>7.02</v>
      </c>
      <c r="T1205" s="15">
        <f t="shared" si="1410"/>
        <v>289638.18</v>
      </c>
      <c r="U1205" s="15">
        <f>T1205/INPUTS!$B$7*1000</f>
        <v>362047725</v>
      </c>
      <c r="V1205" s="15">
        <f>T1205*INPUTS!$B$6</f>
        <v>915256.6488</v>
      </c>
      <c r="W1205" s="73" t="s">
        <v>396</v>
      </c>
      <c r="X1205" s="73" t="s">
        <v>396</v>
      </c>
      <c r="Y1205" s="74">
        <f>IFERROR(VLOOKUP(E1205,INPUTS!$A$44:$B$103,2,0),0)</f>
        <v>0</v>
      </c>
      <c r="Z1205" s="15">
        <f t="shared" si="1362"/>
        <v>0</v>
      </c>
      <c r="AA1205" s="20">
        <f>IFERROR(VLOOKUP(E1205,INPUTS!$A$44:$C$103,3,0),SCENARIOS!$J$24)</f>
        <v>0.01</v>
      </c>
      <c r="AB1205" s="15">
        <f t="shared" ref="AB1205:AF1205" si="1420">$T1205*AA1205*(1+$Q1205)^AB$2</f>
        <v>3439.99299978484</v>
      </c>
      <c r="AC1205" s="20">
        <f>IFERROR(VLOOKUP($E1205,INPUTS!$A$44:$G$103,4,0),SCENARIOS!$K$24)</f>
        <v>0.05</v>
      </c>
      <c r="AD1205" s="15">
        <f t="shared" si="1420"/>
        <v>20428.1628868279</v>
      </c>
      <c r="AE1205" s="20">
        <f>IFERROR(VLOOKUP($E1205,INPUTS!$A$44:$G$103,5,0),SCENARIOS!$L$24)</f>
        <v>0.1</v>
      </c>
      <c r="AF1205" s="15">
        <f t="shared" si="1420"/>
        <v>48524.4986204183</v>
      </c>
      <c r="AG1205" s="20">
        <f>IFERROR(VLOOKUP($E1205,INPUTS!$A$44:$G$103,6,0),SCENARIOS!$M$24)</f>
        <v>0.2</v>
      </c>
      <c r="AH1205" s="15">
        <f t="shared" si="1364"/>
        <v>115263.764999703</v>
      </c>
      <c r="AI1205" s="20">
        <f>IFERROR(VLOOKUP($E1205,INPUTS!$A$44:$G$103,7,0),SCENARIOS!$N$24)</f>
        <v>0.25</v>
      </c>
      <c r="AJ1205" s="15">
        <f t="shared" si="1365"/>
        <v>171121.494034309</v>
      </c>
      <c r="AK1205" s="1"/>
      <c r="AL1205" t="str">
        <f t="shared" si="1368"/>
        <v>MULTI</v>
      </c>
      <c r="AM1205" s="21">
        <f t="shared" si="1369"/>
        <v>684485.976137234</v>
      </c>
    </row>
    <row r="1206" ht="15" customHeight="1" spans="1:39">
      <c r="A1206" s="6" t="s">
        <v>2237</v>
      </c>
      <c r="B1206" s="70" t="s">
        <v>752</v>
      </c>
      <c r="C1206" s="70" t="s">
        <v>753</v>
      </c>
      <c r="D1206" s="70" t="s">
        <v>929</v>
      </c>
      <c r="E1206" s="10" t="s">
        <v>751</v>
      </c>
      <c r="F1206" s="70" t="s">
        <v>750</v>
      </c>
      <c r="G1206" s="70" t="s">
        <v>181</v>
      </c>
      <c r="H1206" s="70" t="s">
        <v>1519</v>
      </c>
      <c r="I1206" s="70" t="s">
        <v>1519</v>
      </c>
      <c r="J1206" s="70" t="s">
        <v>1519</v>
      </c>
      <c r="K1206" s="70" t="s">
        <v>1520</v>
      </c>
      <c r="L1206" s="71" t="s">
        <v>279</v>
      </c>
      <c r="M1206" s="72">
        <v>42328</v>
      </c>
      <c r="N1206" s="14">
        <f t="shared" si="1366"/>
        <v>115.967123287671</v>
      </c>
      <c r="O1206" s="15">
        <v>2200</v>
      </c>
      <c r="P1206" s="15">
        <f t="shared" si="1408"/>
        <v>93121600</v>
      </c>
      <c r="Q1206" s="16">
        <f>IFERROR(VLOOKUP(G1206,SCENARIOS!$A$13:$E$18,3,0),0.025)</f>
        <v>0.035</v>
      </c>
      <c r="R1206" s="70">
        <f>IFERROR(VLOOKUP(L1206,INPUTS!$A$107:$B$120,2,0),0.0082)</f>
        <v>0.0039</v>
      </c>
      <c r="S1206" s="70">
        <f t="shared" si="1409"/>
        <v>8.58</v>
      </c>
      <c r="T1206" s="15">
        <f t="shared" si="1410"/>
        <v>363174.24</v>
      </c>
      <c r="U1206" s="15">
        <f>T1206/INPUTS!$B$7*1000</f>
        <v>453967800</v>
      </c>
      <c r="V1206" s="15">
        <f>T1206*INPUTS!$B$6</f>
        <v>1147630.5984</v>
      </c>
      <c r="W1206" s="73" t="s">
        <v>396</v>
      </c>
      <c r="X1206" s="73" t="s">
        <v>396</v>
      </c>
      <c r="Y1206" s="74">
        <f>IFERROR(VLOOKUP(E1206,INPUTS!$A$44:$B$103,2,0),0)</f>
        <v>0</v>
      </c>
      <c r="Z1206" s="15">
        <f t="shared" si="1362"/>
        <v>0</v>
      </c>
      <c r="AA1206" s="20">
        <f>IFERROR(VLOOKUP(E1206,INPUTS!$A$44:$C$103,3,0),SCENARIOS!$J$24)</f>
        <v>0.01</v>
      </c>
      <c r="AB1206" s="15">
        <f t="shared" ref="AB1206:AF1206" si="1421">$T1206*AA1206*(1+$Q1206)^AB$2</f>
        <v>4313.37071411711</v>
      </c>
      <c r="AC1206" s="20">
        <f>IFERROR(VLOOKUP($E1206,INPUTS!$A$44:$G$103,4,0),SCENARIOS!$K$24)</f>
        <v>0.05</v>
      </c>
      <c r="AD1206" s="15">
        <f t="shared" si="1421"/>
        <v>25614.6566416759</v>
      </c>
      <c r="AE1206" s="20">
        <f>IFERROR(VLOOKUP($E1206,INPUTS!$A$44:$G$103,5,0),SCENARIOS!$L$24)</f>
        <v>0.1</v>
      </c>
      <c r="AF1206" s="15">
        <f t="shared" si="1421"/>
        <v>60844.3538343304</v>
      </c>
      <c r="AG1206" s="20">
        <f>IFERROR(VLOOKUP($E1206,INPUTS!$A$44:$G$103,6,0),SCENARIOS!$M$24)</f>
        <v>0.2</v>
      </c>
      <c r="AH1206" s="15">
        <f t="shared" si="1364"/>
        <v>144528.011649934</v>
      </c>
      <c r="AI1206" s="20">
        <f>IFERROR(VLOOKUP($E1206,INPUTS!$A$44:$G$103,7,0),SCENARIOS!$N$24)</f>
        <v>0.25</v>
      </c>
      <c r="AJ1206" s="15">
        <f t="shared" si="1365"/>
        <v>214567.425273749</v>
      </c>
      <c r="AK1206" s="1"/>
      <c r="AL1206" t="str">
        <f t="shared" si="1368"/>
        <v>MULTI</v>
      </c>
      <c r="AM1206" s="21">
        <f t="shared" si="1369"/>
        <v>858269.701094994</v>
      </c>
    </row>
    <row r="1207" ht="15" customHeight="1" spans="1:39">
      <c r="A1207" s="24" t="s">
        <v>2238</v>
      </c>
      <c r="B1207" s="70" t="s">
        <v>754</v>
      </c>
      <c r="C1207" s="70" t="s">
        <v>755</v>
      </c>
      <c r="D1207" s="70" t="s">
        <v>929</v>
      </c>
      <c r="E1207" s="10" t="s">
        <v>751</v>
      </c>
      <c r="F1207" s="70" t="s">
        <v>750</v>
      </c>
      <c r="G1207" s="70" t="s">
        <v>181</v>
      </c>
      <c r="H1207" s="70" t="s">
        <v>1519</v>
      </c>
      <c r="I1207" s="70" t="s">
        <v>1519</v>
      </c>
      <c r="J1207" s="70" t="s">
        <v>1519</v>
      </c>
      <c r="K1207" s="70" t="s">
        <v>1520</v>
      </c>
      <c r="L1207" s="71" t="s">
        <v>279</v>
      </c>
      <c r="M1207" s="72">
        <v>31746</v>
      </c>
      <c r="N1207" s="14">
        <f t="shared" si="1366"/>
        <v>86.9753424657534</v>
      </c>
      <c r="O1207" s="15">
        <v>1500</v>
      </c>
      <c r="P1207" s="15">
        <f t="shared" si="1408"/>
        <v>47619000</v>
      </c>
      <c r="Q1207" s="16">
        <f>IFERROR(VLOOKUP(G1207,SCENARIOS!$A$13:$E$18,3,0),0.025)</f>
        <v>0.035</v>
      </c>
      <c r="R1207" s="70">
        <f>IFERROR(VLOOKUP(L1207,INPUTS!$A$107:$B$120,2,0),0.0082)</f>
        <v>0.0039</v>
      </c>
      <c r="S1207" s="70">
        <f t="shared" si="1409"/>
        <v>5.85</v>
      </c>
      <c r="T1207" s="15">
        <f t="shared" si="1410"/>
        <v>185714.1</v>
      </c>
      <c r="U1207" s="15">
        <f>T1207/INPUTS!$B$7*1000</f>
        <v>232142625</v>
      </c>
      <c r="V1207" s="15">
        <f>T1207*INPUTS!$B$6</f>
        <v>586856.556</v>
      </c>
      <c r="W1207" s="73" t="s">
        <v>396</v>
      </c>
      <c r="X1207" s="73" t="s">
        <v>396</v>
      </c>
      <c r="Y1207" s="74">
        <f>IFERROR(VLOOKUP(E1207,INPUTS!$A$44:$B$103,2,0),0)</f>
        <v>0</v>
      </c>
      <c r="Z1207" s="15">
        <f t="shared" si="1362"/>
        <v>0</v>
      </c>
      <c r="AA1207" s="20">
        <f>IFERROR(VLOOKUP(E1207,INPUTS!$A$44:$C$103,3,0),SCENARIOS!$J$24)</f>
        <v>0.01</v>
      </c>
      <c r="AB1207" s="15">
        <f t="shared" ref="AB1207:AF1207" si="1422">$T1207*AA1207*(1+$Q1207)^AB$2</f>
        <v>2205.70093335534</v>
      </c>
      <c r="AC1207" s="20">
        <f>IFERROR(VLOOKUP($E1207,INPUTS!$A$44:$G$103,4,0),SCENARIOS!$K$24)</f>
        <v>0.05</v>
      </c>
      <c r="AD1207" s="15">
        <f t="shared" si="1422"/>
        <v>13098.4039644933</v>
      </c>
      <c r="AE1207" s="20">
        <f>IFERROR(VLOOKUP($E1207,INPUTS!$A$44:$G$103,5,0),SCENARIOS!$L$24)</f>
        <v>0.1</v>
      </c>
      <c r="AF1207" s="15">
        <f t="shared" si="1422"/>
        <v>31113.590028919</v>
      </c>
      <c r="AG1207" s="20">
        <f>IFERROR(VLOOKUP($E1207,INPUTS!$A$44:$G$103,6,0),SCENARIOS!$M$24)</f>
        <v>0.2</v>
      </c>
      <c r="AH1207" s="15">
        <f t="shared" si="1364"/>
        <v>73906.3695937164</v>
      </c>
      <c r="AI1207" s="20">
        <f>IFERROR(VLOOKUP($E1207,INPUTS!$A$44:$G$103,7,0),SCENARIOS!$N$24)</f>
        <v>0.25</v>
      </c>
      <c r="AJ1207" s="15">
        <f t="shared" si="1365"/>
        <v>109721.978833167</v>
      </c>
      <c r="AK1207" s="1"/>
      <c r="AL1207" t="str">
        <f t="shared" si="1368"/>
        <v>MULTI</v>
      </c>
      <c r="AM1207" s="21">
        <f t="shared" si="1369"/>
        <v>438887.915332667</v>
      </c>
    </row>
    <row r="1208" ht="15" customHeight="1" spans="1:39">
      <c r="A1208" s="6" t="s">
        <v>2239</v>
      </c>
      <c r="B1208" s="70" t="s">
        <v>756</v>
      </c>
      <c r="C1208" s="70" t="s">
        <v>757</v>
      </c>
      <c r="D1208" s="70" t="s">
        <v>929</v>
      </c>
      <c r="E1208" s="10" t="s">
        <v>562</v>
      </c>
      <c r="F1208" s="70" t="s">
        <v>561</v>
      </c>
      <c r="G1208" s="70" t="s">
        <v>173</v>
      </c>
      <c r="H1208" s="70" t="s">
        <v>1519</v>
      </c>
      <c r="I1208" s="70" t="s">
        <v>1519</v>
      </c>
      <c r="J1208" s="70" t="s">
        <v>1519</v>
      </c>
      <c r="K1208" s="70" t="s">
        <v>1520</v>
      </c>
      <c r="L1208" s="71" t="s">
        <v>286</v>
      </c>
      <c r="M1208" s="72">
        <v>157953</v>
      </c>
      <c r="N1208" s="14">
        <f t="shared" si="1366"/>
        <v>432.747945205479</v>
      </c>
      <c r="O1208" s="15">
        <v>3200</v>
      </c>
      <c r="P1208" s="15">
        <f t="shared" si="1408"/>
        <v>505449600</v>
      </c>
      <c r="Q1208" s="16">
        <f>IFERROR(VLOOKUP(G1208,SCENARIOS!$A$13:$E$18,3,0),0.025)</f>
        <v>0.04</v>
      </c>
      <c r="R1208" s="70">
        <f>IFERROR(VLOOKUP(L1208,INPUTS!$A$107:$B$120,2,0),0.0082)</f>
        <v>0.0039</v>
      </c>
      <c r="S1208" s="70">
        <f t="shared" si="1409"/>
        <v>12.48</v>
      </c>
      <c r="T1208" s="15">
        <f t="shared" si="1410"/>
        <v>1971253.44</v>
      </c>
      <c r="U1208" s="15">
        <f>T1208/INPUTS!$B$7*1000</f>
        <v>2464066800</v>
      </c>
      <c r="V1208" s="15">
        <f>T1208*INPUTS!$B$6</f>
        <v>6229160.8704</v>
      </c>
      <c r="W1208" s="73" t="s">
        <v>396</v>
      </c>
      <c r="X1208" s="73" t="s">
        <v>396</v>
      </c>
      <c r="Y1208" s="74">
        <f>IFERROR(VLOOKUP(E1208,INPUTS!$A$44:$B$103,2,0),0)</f>
        <v>0</v>
      </c>
      <c r="Z1208" s="15">
        <f t="shared" si="1362"/>
        <v>0</v>
      </c>
      <c r="AA1208" s="20">
        <f>IFERROR(VLOOKUP(E1208,INPUTS!$A$44:$C$103,3,0),SCENARIOS!$J$24)</f>
        <v>0.01</v>
      </c>
      <c r="AB1208" s="15">
        <f t="shared" ref="AB1208:AF1208" si="1423">$T1208*AA1208*(1+$Q1208)^AB$2</f>
        <v>23983.3121914198</v>
      </c>
      <c r="AC1208" s="20">
        <f>IFERROR(VLOOKUP($E1208,INPUTS!$A$44:$G$103,4,0),SCENARIOS!$K$24)</f>
        <v>0.05</v>
      </c>
      <c r="AD1208" s="15">
        <f t="shared" si="1423"/>
        <v>145896.831934281</v>
      </c>
      <c r="AE1208" s="20">
        <f>IFERROR(VLOOKUP($E1208,INPUTS!$A$44:$G$103,5,0),SCENARIOS!$L$24)</f>
        <v>0.1</v>
      </c>
      <c r="AF1208" s="15">
        <f t="shared" si="1423"/>
        <v>355011.608047617</v>
      </c>
      <c r="AG1208" s="20">
        <f>IFERROR(VLOOKUP($E1208,INPUTS!$A$44:$G$103,6,0),SCENARIOS!$M$24)</f>
        <v>0.2</v>
      </c>
      <c r="AH1208" s="15">
        <f t="shared" si="1364"/>
        <v>863851.806633649</v>
      </c>
      <c r="AI1208" s="20">
        <f>IFERROR(VLOOKUP($E1208,INPUTS!$A$44:$G$103,7,0),SCENARIOS!$N$24)</f>
        <v>0.25</v>
      </c>
      <c r="AJ1208" s="15">
        <f t="shared" si="1365"/>
        <v>1313759.75973039</v>
      </c>
      <c r="AK1208" s="1"/>
      <c r="AL1208" t="str">
        <f t="shared" si="1368"/>
        <v>MULTI</v>
      </c>
      <c r="AM1208" s="21">
        <f t="shared" si="1369"/>
        <v>5255039.03892156</v>
      </c>
    </row>
    <row r="1209" ht="15" customHeight="1" spans="1:39">
      <c r="A1209" s="24" t="s">
        <v>2240</v>
      </c>
      <c r="B1209" s="70" t="s">
        <v>758</v>
      </c>
      <c r="C1209" s="70" t="s">
        <v>759</v>
      </c>
      <c r="D1209" s="70" t="s">
        <v>929</v>
      </c>
      <c r="E1209" s="10" t="s">
        <v>234</v>
      </c>
      <c r="F1209" s="70" t="s">
        <v>424</v>
      </c>
      <c r="G1209" s="70" t="s">
        <v>173</v>
      </c>
      <c r="H1209" s="70" t="s">
        <v>1519</v>
      </c>
      <c r="I1209" s="70" t="s">
        <v>1519</v>
      </c>
      <c r="J1209" s="70" t="s">
        <v>1519</v>
      </c>
      <c r="K1209" s="70" t="s">
        <v>1520</v>
      </c>
      <c r="L1209" s="71" t="s">
        <v>279</v>
      </c>
      <c r="M1209" s="72">
        <v>242101</v>
      </c>
      <c r="N1209" s="14">
        <f t="shared" si="1366"/>
        <v>663.290410958904</v>
      </c>
      <c r="O1209" s="15">
        <v>2800</v>
      </c>
      <c r="P1209" s="15">
        <f t="shared" si="1408"/>
        <v>677882800</v>
      </c>
      <c r="Q1209" s="16">
        <f>IFERROR(VLOOKUP(G1209,SCENARIOS!$A$13:$E$18,3,0),0.025)</f>
        <v>0.04</v>
      </c>
      <c r="R1209" s="70">
        <f>IFERROR(VLOOKUP(L1209,INPUTS!$A$107:$B$120,2,0),0.0082)</f>
        <v>0.0039</v>
      </c>
      <c r="S1209" s="70">
        <f t="shared" si="1409"/>
        <v>10.92</v>
      </c>
      <c r="T1209" s="15">
        <f t="shared" si="1410"/>
        <v>2643742.92</v>
      </c>
      <c r="U1209" s="15">
        <f>T1209/INPUTS!$B$7*1000</f>
        <v>3304678650</v>
      </c>
      <c r="V1209" s="15">
        <f>T1209*INPUTS!$B$6</f>
        <v>8354227.6272</v>
      </c>
      <c r="W1209" s="73" t="s">
        <v>396</v>
      </c>
      <c r="X1209" s="73" t="s">
        <v>396</v>
      </c>
      <c r="Y1209" s="74">
        <f>IFERROR(VLOOKUP(E1209,INPUTS!$A$44:$B$103,2,0),0)</f>
        <v>0</v>
      </c>
      <c r="Z1209" s="15">
        <f t="shared" si="1362"/>
        <v>0</v>
      </c>
      <c r="AA1209" s="20">
        <f>IFERROR(VLOOKUP(E1209,INPUTS!$A$44:$C$103,3,0),SCENARIOS!$J$24)</f>
        <v>0.1</v>
      </c>
      <c r="AB1209" s="15">
        <f t="shared" ref="AB1209:AF1209" si="1424">$T1209*AA1209*(1+$Q1209)^AB$2</f>
        <v>321651.749681745</v>
      </c>
      <c r="AC1209" s="20">
        <f>IFERROR(VLOOKUP($E1209,INPUTS!$A$44:$G$103,4,0),SCENARIOS!$K$24)</f>
        <v>0.15</v>
      </c>
      <c r="AD1209" s="15">
        <f t="shared" si="1424"/>
        <v>587007.8022185</v>
      </c>
      <c r="AE1209" s="20">
        <f>IFERROR(VLOOKUP($E1209,INPUTS!$A$44:$G$103,5,0),SCENARIOS!$L$24)</f>
        <v>0.3</v>
      </c>
      <c r="AF1209" s="15">
        <f t="shared" si="1424"/>
        <v>1428369.49260117</v>
      </c>
      <c r="AG1209" s="20">
        <f>IFERROR(VLOOKUP($E1209,INPUTS!$A$44:$G$103,6,0),SCENARIOS!$M$24)</f>
        <v>0.4</v>
      </c>
      <c r="AH1209" s="15">
        <f t="shared" si="1364"/>
        <v>2317106.5184971</v>
      </c>
      <c r="AI1209" s="20">
        <f>IFERROR(VLOOKUP($E1209,INPUTS!$A$44:$G$103,7,0),SCENARIOS!$N$24)</f>
        <v>0.5</v>
      </c>
      <c r="AJ1209" s="15">
        <f t="shared" si="1365"/>
        <v>3523892.96362432</v>
      </c>
      <c r="AK1209" s="1"/>
      <c r="AL1209" t="str">
        <f t="shared" si="1368"/>
        <v>MULTI</v>
      </c>
      <c r="AM1209" s="21">
        <f t="shared" si="1369"/>
        <v>7047785.92724865</v>
      </c>
    </row>
    <row r="1210" ht="15" customHeight="1" spans="1:39">
      <c r="A1210" s="6" t="s">
        <v>2241</v>
      </c>
      <c r="B1210" s="70" t="s">
        <v>760</v>
      </c>
      <c r="C1210" s="70" t="s">
        <v>761</v>
      </c>
      <c r="D1210" s="70" t="s">
        <v>929</v>
      </c>
      <c r="E1210" s="10" t="s">
        <v>234</v>
      </c>
      <c r="F1210" s="70" t="s">
        <v>424</v>
      </c>
      <c r="G1210" s="70" t="s">
        <v>173</v>
      </c>
      <c r="H1210" s="70" t="s">
        <v>1519</v>
      </c>
      <c r="I1210" s="70" t="s">
        <v>1519</v>
      </c>
      <c r="J1210" s="70" t="s">
        <v>1519</v>
      </c>
      <c r="K1210" s="70" t="s">
        <v>1520</v>
      </c>
      <c r="L1210" s="71" t="s">
        <v>279</v>
      </c>
      <c r="M1210" s="72">
        <v>201751</v>
      </c>
      <c r="N1210" s="14">
        <f t="shared" si="1366"/>
        <v>552.742465753425</v>
      </c>
      <c r="O1210" s="15">
        <v>2500</v>
      </c>
      <c r="P1210" s="15">
        <f t="shared" si="1408"/>
        <v>504377500</v>
      </c>
      <c r="Q1210" s="16">
        <f>IFERROR(VLOOKUP(G1210,SCENARIOS!$A$13:$E$18,3,0),0.025)</f>
        <v>0.04</v>
      </c>
      <c r="R1210" s="70">
        <f>IFERROR(VLOOKUP(L1210,INPUTS!$A$107:$B$120,2,0),0.0082)</f>
        <v>0.0039</v>
      </c>
      <c r="S1210" s="70">
        <f t="shared" si="1409"/>
        <v>9.75</v>
      </c>
      <c r="T1210" s="15">
        <f t="shared" si="1410"/>
        <v>1967072.25</v>
      </c>
      <c r="U1210" s="15">
        <f>T1210/INPUTS!$B$7*1000</f>
        <v>2458840312.5</v>
      </c>
      <c r="V1210" s="15">
        <f>T1210*INPUTS!$B$6</f>
        <v>6215948.31</v>
      </c>
      <c r="W1210" s="73" t="s">
        <v>396</v>
      </c>
      <c r="X1210" s="73" t="s">
        <v>396</v>
      </c>
      <c r="Y1210" s="74">
        <f>IFERROR(VLOOKUP(E1210,INPUTS!$A$44:$B$103,2,0),0)</f>
        <v>0</v>
      </c>
      <c r="Z1210" s="15">
        <f t="shared" si="1362"/>
        <v>0</v>
      </c>
      <c r="AA1210" s="20">
        <f>IFERROR(VLOOKUP(E1210,INPUTS!$A$44:$C$103,3,0),SCENARIOS!$J$24)</f>
        <v>0.1</v>
      </c>
      <c r="AB1210" s="15">
        <f t="shared" ref="AB1210:AF1210" si="1425">$T1210*AA1210*(1+$Q1210)^AB$2</f>
        <v>239324.4162193</v>
      </c>
      <c r="AC1210" s="20">
        <f>IFERROR(VLOOKUP($E1210,INPUTS!$A$44:$G$103,4,0),SCENARIOS!$K$24)</f>
        <v>0.15</v>
      </c>
      <c r="AD1210" s="15">
        <f t="shared" si="1425"/>
        <v>436762.118412595</v>
      </c>
      <c r="AE1210" s="20">
        <f>IFERROR(VLOOKUP($E1210,INPUTS!$A$44:$G$103,5,0),SCENARIOS!$L$24)</f>
        <v>0.3</v>
      </c>
      <c r="AF1210" s="15">
        <f t="shared" si="1425"/>
        <v>1062775.79805011</v>
      </c>
      <c r="AG1210" s="20">
        <f>IFERROR(VLOOKUP($E1210,INPUTS!$A$44:$G$103,6,0),SCENARIOS!$M$24)</f>
        <v>0.4</v>
      </c>
      <c r="AH1210" s="15">
        <f t="shared" si="1364"/>
        <v>1724039.01239753</v>
      </c>
      <c r="AI1210" s="20">
        <f>IFERROR(VLOOKUP($E1210,INPUTS!$A$44:$G$103,7,0),SCENARIOS!$N$24)</f>
        <v>0.5</v>
      </c>
      <c r="AJ1210" s="15">
        <f t="shared" si="1365"/>
        <v>2621946.33535536</v>
      </c>
      <c r="AK1210" s="1"/>
      <c r="AL1210" t="str">
        <f t="shared" si="1368"/>
        <v>MULTI</v>
      </c>
      <c r="AM1210" s="21">
        <f t="shared" si="1369"/>
        <v>5243892.67071071</v>
      </c>
    </row>
    <row r="1211" ht="15" customHeight="1" spans="1:39">
      <c r="A1211" s="24" t="s">
        <v>2242</v>
      </c>
      <c r="B1211" s="70" t="s">
        <v>762</v>
      </c>
      <c r="C1211" s="70" t="s">
        <v>763</v>
      </c>
      <c r="D1211" s="70" t="s">
        <v>929</v>
      </c>
      <c r="E1211" s="10" t="s">
        <v>264</v>
      </c>
      <c r="F1211" s="70" t="s">
        <v>436</v>
      </c>
      <c r="G1211" s="70" t="s">
        <v>173</v>
      </c>
      <c r="H1211" s="70" t="s">
        <v>1519</v>
      </c>
      <c r="I1211" s="70" t="s">
        <v>1519</v>
      </c>
      <c r="J1211" s="70" t="s">
        <v>1519</v>
      </c>
      <c r="K1211" s="70" t="s">
        <v>1520</v>
      </c>
      <c r="L1211" s="71" t="s">
        <v>2259</v>
      </c>
      <c r="M1211" s="72">
        <v>40192</v>
      </c>
      <c r="N1211" s="14">
        <f t="shared" si="1366"/>
        <v>110.115068493151</v>
      </c>
      <c r="O1211" s="15">
        <v>1800</v>
      </c>
      <c r="P1211" s="15">
        <f t="shared" si="1408"/>
        <v>72345600</v>
      </c>
      <c r="Q1211" s="16">
        <f>IFERROR(VLOOKUP(G1211,SCENARIOS!$A$13:$E$18,3,0),0.025)</f>
        <v>0.04</v>
      </c>
      <c r="R1211" s="70">
        <f>IFERROR(VLOOKUP(L1211,INPUTS!$A$107:$B$120,2,0),0.0082)</f>
        <v>0.0082</v>
      </c>
      <c r="S1211" s="70">
        <f t="shared" si="1409"/>
        <v>14.76</v>
      </c>
      <c r="T1211" s="15">
        <f t="shared" si="1410"/>
        <v>593233.92</v>
      </c>
      <c r="U1211" s="15">
        <f>T1211/INPUTS!$B$7*1000</f>
        <v>741542400</v>
      </c>
      <c r="V1211" s="15">
        <f>T1211*INPUTS!$B$6</f>
        <v>1874619.1872</v>
      </c>
      <c r="W1211" s="73" t="s">
        <v>396</v>
      </c>
      <c r="X1211" s="73" t="s">
        <v>396</v>
      </c>
      <c r="Y1211" s="74">
        <f>IFERROR(VLOOKUP(E1211,INPUTS!$A$44:$B$103,2,0),0)</f>
        <v>0</v>
      </c>
      <c r="Z1211" s="15">
        <f t="shared" si="1362"/>
        <v>0</v>
      </c>
      <c r="AA1211" s="20">
        <f>IFERROR(VLOOKUP(E1211,INPUTS!$A$44:$C$103,3,0),SCENARIOS!$J$24)</f>
        <v>0.05</v>
      </c>
      <c r="AB1211" s="15">
        <f t="shared" ref="AB1211:AF1211" si="1426">$T1211*AA1211*(1+$Q1211)^AB$2</f>
        <v>36087.9885285065</v>
      </c>
      <c r="AC1211" s="20">
        <f>IFERROR(VLOOKUP($E1211,INPUTS!$A$44:$G$103,4,0),SCENARIOS!$K$24)</f>
        <v>0.1</v>
      </c>
      <c r="AD1211" s="15">
        <f t="shared" si="1426"/>
        <v>87813.1119699707</v>
      </c>
      <c r="AE1211" s="20">
        <f>IFERROR(VLOOKUP($E1211,INPUTS!$A$44:$G$103,5,0),SCENARIOS!$L$24)</f>
        <v>0.2</v>
      </c>
      <c r="AF1211" s="15">
        <f t="shared" si="1426"/>
        <v>213676.155094082</v>
      </c>
      <c r="AG1211" s="20">
        <f>IFERROR(VLOOKUP($E1211,INPUTS!$A$44:$G$103,6,0),SCENARIOS!$M$24)</f>
        <v>0.3</v>
      </c>
      <c r="AH1211" s="15">
        <f t="shared" si="1364"/>
        <v>389954.571403331</v>
      </c>
      <c r="AI1211" s="20">
        <f>IFERROR(VLOOKUP($E1211,INPUTS!$A$44:$G$103,7,0),SCENARIOS!$N$24)</f>
        <v>0.4</v>
      </c>
      <c r="AJ1211" s="15">
        <f t="shared" si="1365"/>
        <v>632585.814802682</v>
      </c>
      <c r="AK1211" s="1"/>
      <c r="AL1211" t="str">
        <f t="shared" si="1368"/>
        <v>MULTI</v>
      </c>
      <c r="AM1211" s="21">
        <f t="shared" si="1369"/>
        <v>1581464.5370067</v>
      </c>
    </row>
    <row r="1212" ht="15" customHeight="1" spans="1:39">
      <c r="A1212" s="6" t="s">
        <v>2243</v>
      </c>
      <c r="B1212" s="70" t="s">
        <v>764</v>
      </c>
      <c r="C1212" s="70" t="s">
        <v>765</v>
      </c>
      <c r="D1212" s="70" t="s">
        <v>929</v>
      </c>
      <c r="E1212" s="10" t="s">
        <v>267</v>
      </c>
      <c r="F1212" s="70" t="s">
        <v>436</v>
      </c>
      <c r="G1212" s="70" t="s">
        <v>173</v>
      </c>
      <c r="H1212" s="70" t="s">
        <v>1519</v>
      </c>
      <c r="I1212" s="70" t="s">
        <v>1519</v>
      </c>
      <c r="J1212" s="70" t="s">
        <v>1519</v>
      </c>
      <c r="K1212" s="70" t="s">
        <v>1520</v>
      </c>
      <c r="L1212" s="71" t="s">
        <v>279</v>
      </c>
      <c r="M1212" s="72">
        <v>100479</v>
      </c>
      <c r="N1212" s="14">
        <f t="shared" si="1366"/>
        <v>275.284931506849</v>
      </c>
      <c r="O1212" s="15">
        <v>2800</v>
      </c>
      <c r="P1212" s="15">
        <f t="shared" si="1408"/>
        <v>281341200</v>
      </c>
      <c r="Q1212" s="16">
        <f>IFERROR(VLOOKUP(G1212,SCENARIOS!$A$13:$E$18,3,0),0.025)</f>
        <v>0.04</v>
      </c>
      <c r="R1212" s="70">
        <f>IFERROR(VLOOKUP(L1212,INPUTS!$A$107:$B$120,2,0),0.0082)</f>
        <v>0.0039</v>
      </c>
      <c r="S1212" s="70">
        <f t="shared" si="1409"/>
        <v>10.92</v>
      </c>
      <c r="T1212" s="15">
        <f t="shared" si="1410"/>
        <v>1097230.68</v>
      </c>
      <c r="U1212" s="15">
        <f>T1212/INPUTS!$B$7*1000</f>
        <v>1371538350</v>
      </c>
      <c r="V1212" s="15">
        <f>T1212*INPUTS!$B$6</f>
        <v>3467248.9488</v>
      </c>
      <c r="W1212" s="73" t="s">
        <v>396</v>
      </c>
      <c r="X1212" s="73" t="s">
        <v>396</v>
      </c>
      <c r="Y1212" s="74">
        <f>IFERROR(VLOOKUP(E1212,INPUTS!$A$44:$B$103,2,0),0)</f>
        <v>0</v>
      </c>
      <c r="Z1212" s="15">
        <f t="shared" si="1362"/>
        <v>0</v>
      </c>
      <c r="AA1212" s="20">
        <f>IFERROR(VLOOKUP(E1212,INPUTS!$A$44:$C$103,3,0),SCENARIOS!$J$24)</f>
        <v>0.05</v>
      </c>
      <c r="AB1212" s="15">
        <f t="shared" ref="AB1212:AF1212" si="1427">$T1212*AA1212*(1+$Q1212)^AB$2</f>
        <v>66747.4445712163</v>
      </c>
      <c r="AC1212" s="20">
        <f>IFERROR(VLOOKUP($E1212,INPUTS!$A$44:$G$103,4,0),SCENARIOS!$K$24)</f>
        <v>0.1</v>
      </c>
      <c r="AD1212" s="15">
        <f t="shared" si="1427"/>
        <v>162416.944330707</v>
      </c>
      <c r="AE1212" s="20">
        <f>IFERROR(VLOOKUP($E1212,INPUTS!$A$44:$G$103,5,0),SCENARIOS!$L$24)</f>
        <v>0.2</v>
      </c>
      <c r="AF1212" s="15">
        <f t="shared" si="1427"/>
        <v>395210.093437788</v>
      </c>
      <c r="AG1212" s="20">
        <f>IFERROR(VLOOKUP($E1212,INPUTS!$A$44:$G$103,6,0),SCENARIOS!$M$24)</f>
        <v>0.3</v>
      </c>
      <c r="AH1212" s="15">
        <f t="shared" si="1364"/>
        <v>721250.260858289</v>
      </c>
      <c r="AI1212" s="20">
        <f>IFERROR(VLOOKUP($E1212,INPUTS!$A$44:$G$103,7,0),SCENARIOS!$N$24)</f>
        <v>0.4</v>
      </c>
      <c r="AJ1212" s="15">
        <f t="shared" si="1365"/>
        <v>1170014.96430666</v>
      </c>
      <c r="AK1212" s="1"/>
      <c r="AL1212" t="str">
        <f t="shared" si="1368"/>
        <v>MULTI</v>
      </c>
      <c r="AM1212" s="21">
        <f t="shared" si="1369"/>
        <v>2925037.41076665</v>
      </c>
    </row>
    <row r="1213" ht="15" customHeight="1" spans="1:39">
      <c r="A1213" s="24" t="s">
        <v>2244</v>
      </c>
      <c r="B1213" s="70" t="s">
        <v>766</v>
      </c>
      <c r="C1213" s="70" t="s">
        <v>767</v>
      </c>
      <c r="D1213" s="70" t="s">
        <v>929</v>
      </c>
      <c r="E1213" s="10" t="s">
        <v>267</v>
      </c>
      <c r="F1213" s="70" t="s">
        <v>436</v>
      </c>
      <c r="G1213" s="70" t="s">
        <v>173</v>
      </c>
      <c r="H1213" s="70" t="s">
        <v>1519</v>
      </c>
      <c r="I1213" s="70" t="s">
        <v>1519</v>
      </c>
      <c r="J1213" s="70" t="s">
        <v>1519</v>
      </c>
      <c r="K1213" s="70" t="s">
        <v>1520</v>
      </c>
      <c r="L1213" s="71" t="s">
        <v>286</v>
      </c>
      <c r="M1213" s="72">
        <v>80384</v>
      </c>
      <c r="N1213" s="14">
        <f t="shared" si="1366"/>
        <v>220.230136986301</v>
      </c>
      <c r="O1213" s="15">
        <v>2200</v>
      </c>
      <c r="P1213" s="15">
        <f t="shared" si="1408"/>
        <v>176844800</v>
      </c>
      <c r="Q1213" s="16">
        <f>IFERROR(VLOOKUP(G1213,SCENARIOS!$A$13:$E$18,3,0),0.025)</f>
        <v>0.04</v>
      </c>
      <c r="R1213" s="70">
        <f>IFERROR(VLOOKUP(L1213,INPUTS!$A$107:$B$120,2,0),0.0082)</f>
        <v>0.0039</v>
      </c>
      <c r="S1213" s="70">
        <f t="shared" si="1409"/>
        <v>8.58</v>
      </c>
      <c r="T1213" s="15">
        <f t="shared" si="1410"/>
        <v>689694.72</v>
      </c>
      <c r="U1213" s="15">
        <f>T1213/INPUTS!$B$7*1000</f>
        <v>862118400</v>
      </c>
      <c r="V1213" s="15">
        <f>T1213*INPUTS!$B$6</f>
        <v>2179435.3152</v>
      </c>
      <c r="W1213" s="73" t="s">
        <v>396</v>
      </c>
      <c r="X1213" s="73" t="s">
        <v>396</v>
      </c>
      <c r="Y1213" s="74">
        <f>IFERROR(VLOOKUP(E1213,INPUTS!$A$44:$B$103,2,0),0)</f>
        <v>0</v>
      </c>
      <c r="Z1213" s="15">
        <f t="shared" si="1362"/>
        <v>0</v>
      </c>
      <c r="AA1213" s="20">
        <f>IFERROR(VLOOKUP(E1213,INPUTS!$A$44:$C$103,3,0),SCENARIOS!$J$24)</f>
        <v>0.05</v>
      </c>
      <c r="AB1213" s="15">
        <f t="shared" ref="AB1213:AF1213" si="1428">$T1213*AA1213*(1+$Q1213)^AB$2</f>
        <v>41955.9541428978</v>
      </c>
      <c r="AC1213" s="20">
        <f>IFERROR(VLOOKUP($E1213,INPUTS!$A$44:$G$103,4,0),SCENARIOS!$K$24)</f>
        <v>0.1</v>
      </c>
      <c r="AD1213" s="15">
        <f t="shared" si="1428"/>
        <v>102091.666761836</v>
      </c>
      <c r="AE1213" s="20">
        <f>IFERROR(VLOOKUP($E1213,INPUTS!$A$44:$G$103,5,0),SCENARIOS!$L$24)</f>
        <v>0.2</v>
      </c>
      <c r="AF1213" s="15">
        <f t="shared" si="1428"/>
        <v>248420.245353282</v>
      </c>
      <c r="AG1213" s="20">
        <f>IFERROR(VLOOKUP($E1213,INPUTS!$A$44:$G$103,6,0),SCENARIOS!$M$24)</f>
        <v>0.3</v>
      </c>
      <c r="AH1213" s="15">
        <f t="shared" si="1364"/>
        <v>453361.818785987</v>
      </c>
      <c r="AI1213" s="20">
        <f>IFERROR(VLOOKUP($E1213,INPUTS!$A$44:$G$103,7,0),SCENARIOS!$N$24)</f>
        <v>0.4</v>
      </c>
      <c r="AJ1213" s="15">
        <f t="shared" si="1365"/>
        <v>735445.296884418</v>
      </c>
      <c r="AK1213" s="1"/>
      <c r="AL1213" t="str">
        <f t="shared" si="1368"/>
        <v>MULTI</v>
      </c>
      <c r="AM1213" s="21">
        <f t="shared" si="1369"/>
        <v>1838613.24221105</v>
      </c>
    </row>
    <row r="1214" ht="15" customHeight="1" spans="1:39">
      <c r="A1214" s="6" t="s">
        <v>2245</v>
      </c>
      <c r="B1214" s="70" t="s">
        <v>768</v>
      </c>
      <c r="C1214" s="70" t="s">
        <v>769</v>
      </c>
      <c r="D1214" s="70" t="s">
        <v>929</v>
      </c>
      <c r="E1214" s="10" t="s">
        <v>770</v>
      </c>
      <c r="F1214" s="70" t="s">
        <v>544</v>
      </c>
      <c r="G1214" s="70" t="s">
        <v>173</v>
      </c>
      <c r="H1214" s="70" t="s">
        <v>1519</v>
      </c>
      <c r="I1214" s="70" t="s">
        <v>1519</v>
      </c>
      <c r="J1214" s="70" t="s">
        <v>1519</v>
      </c>
      <c r="K1214" s="70" t="s">
        <v>1520</v>
      </c>
      <c r="L1214" s="71" t="s">
        <v>279</v>
      </c>
      <c r="M1214" s="72">
        <v>115521</v>
      </c>
      <c r="N1214" s="14">
        <f t="shared" si="1366"/>
        <v>316.495890410959</v>
      </c>
      <c r="O1214" s="15">
        <v>2500</v>
      </c>
      <c r="P1214" s="15">
        <f t="shared" si="1408"/>
        <v>288802500</v>
      </c>
      <c r="Q1214" s="16">
        <f>IFERROR(VLOOKUP(G1214,SCENARIOS!$A$13:$E$18,3,0),0.025)</f>
        <v>0.04</v>
      </c>
      <c r="R1214" s="70">
        <f>IFERROR(VLOOKUP(L1214,INPUTS!$A$107:$B$120,2,0),0.0082)</f>
        <v>0.0039</v>
      </c>
      <c r="S1214" s="70">
        <f t="shared" si="1409"/>
        <v>9.75</v>
      </c>
      <c r="T1214" s="15">
        <f t="shared" si="1410"/>
        <v>1126329.75</v>
      </c>
      <c r="U1214" s="15">
        <f>T1214/INPUTS!$B$7*1000</f>
        <v>1407912187.5</v>
      </c>
      <c r="V1214" s="15">
        <f>T1214*INPUTS!$B$6</f>
        <v>3559202.01</v>
      </c>
      <c r="W1214" s="73" t="s">
        <v>396</v>
      </c>
      <c r="X1214" s="73" t="s">
        <v>396</v>
      </c>
      <c r="Y1214" s="74">
        <f>IFERROR(VLOOKUP(E1214,INPUTS!$A$44:$B$103,2,0),0)</f>
        <v>0</v>
      </c>
      <c r="Z1214" s="15">
        <f t="shared" si="1362"/>
        <v>0</v>
      </c>
      <c r="AA1214" s="20">
        <f>IFERROR(VLOOKUP(E1214,INPUTS!$A$44:$C$103,3,0),SCENARIOS!$J$24)</f>
        <v>0.01</v>
      </c>
      <c r="AB1214" s="15">
        <f t="shared" ref="AB1214:AF1214" si="1429">$T1214*AA1214*(1+$Q1214)^AB$2</f>
        <v>13703.5235939697</v>
      </c>
      <c r="AC1214" s="20">
        <f>IFERROR(VLOOKUP($E1214,INPUTS!$A$44:$G$103,4,0),SCENARIOS!$K$24)</f>
        <v>0.05</v>
      </c>
      <c r="AD1214" s="15">
        <f t="shared" si="1429"/>
        <v>83362.1587685504</v>
      </c>
      <c r="AE1214" s="20">
        <f>IFERROR(VLOOKUP($E1214,INPUTS!$A$44:$G$103,5,0),SCENARIOS!$L$24)</f>
        <v>0.1</v>
      </c>
      <c r="AF1214" s="15">
        <f t="shared" si="1429"/>
        <v>202845.624832173</v>
      </c>
      <c r="AG1214" s="20">
        <f>IFERROR(VLOOKUP($E1214,INPUTS!$A$44:$G$103,6,0),SCENARIOS!$M$24)</f>
        <v>0.2</v>
      </c>
      <c r="AH1214" s="15">
        <f t="shared" si="1364"/>
        <v>493585.43638241</v>
      </c>
      <c r="AI1214" s="20">
        <f>IFERROR(VLOOKUP($E1214,INPUTS!$A$44:$G$103,7,0),SCENARIOS!$N$24)</f>
        <v>0.25</v>
      </c>
      <c r="AJ1214" s="15">
        <f t="shared" si="1365"/>
        <v>750652.692196287</v>
      </c>
      <c r="AK1214" s="1"/>
      <c r="AL1214" t="str">
        <f t="shared" si="1368"/>
        <v>MULTI</v>
      </c>
      <c r="AM1214" s="21">
        <f t="shared" si="1369"/>
        <v>3002610.76878515</v>
      </c>
    </row>
    <row r="1215" ht="15" customHeight="1" spans="1:39">
      <c r="A1215" s="24" t="s">
        <v>2246</v>
      </c>
      <c r="B1215" s="70" t="s">
        <v>530</v>
      </c>
      <c r="C1215" s="70" t="s">
        <v>531</v>
      </c>
      <c r="D1215" s="70" t="s">
        <v>929</v>
      </c>
      <c r="E1215" s="10" t="s">
        <v>529</v>
      </c>
      <c r="F1215" s="70" t="s">
        <v>528</v>
      </c>
      <c r="G1215" s="70" t="s">
        <v>173</v>
      </c>
      <c r="H1215" s="70" t="s">
        <v>1519</v>
      </c>
      <c r="I1215" s="70" t="s">
        <v>1519</v>
      </c>
      <c r="J1215" s="70" t="s">
        <v>1519</v>
      </c>
      <c r="K1215" s="70" t="s">
        <v>1520</v>
      </c>
      <c r="L1215" s="71" t="s">
        <v>279</v>
      </c>
      <c r="M1215" s="72">
        <v>67177</v>
      </c>
      <c r="N1215" s="14">
        <f t="shared" si="1366"/>
        <v>184.046575342466</v>
      </c>
      <c r="O1215" s="15">
        <v>2200</v>
      </c>
      <c r="P1215" s="15">
        <f t="shared" si="1408"/>
        <v>147789400</v>
      </c>
      <c r="Q1215" s="16">
        <f>IFERROR(VLOOKUP(G1215,SCENARIOS!$A$13:$E$18,3,0),0.025)</f>
        <v>0.04</v>
      </c>
      <c r="R1215" s="70">
        <f>IFERROR(VLOOKUP(L1215,INPUTS!$A$107:$B$120,2,0),0.0082)</f>
        <v>0.0039</v>
      </c>
      <c r="S1215" s="70">
        <f t="shared" si="1409"/>
        <v>8.58</v>
      </c>
      <c r="T1215" s="15">
        <f t="shared" si="1410"/>
        <v>576378.66</v>
      </c>
      <c r="U1215" s="15">
        <f>T1215/INPUTS!$B$7*1000</f>
        <v>720473325</v>
      </c>
      <c r="V1215" s="15">
        <f>T1215*INPUTS!$B$6</f>
        <v>1821356.5656</v>
      </c>
      <c r="W1215" s="73" t="s">
        <v>396</v>
      </c>
      <c r="X1215" s="73" t="s">
        <v>396</v>
      </c>
      <c r="Y1215" s="74">
        <f>IFERROR(VLOOKUP(E1215,INPUTS!$A$44:$B$103,2,0),0)</f>
        <v>0</v>
      </c>
      <c r="Z1215" s="15">
        <f t="shared" si="1362"/>
        <v>0</v>
      </c>
      <c r="AA1215" s="20">
        <f>IFERROR(VLOOKUP(E1215,INPUTS!$A$44:$C$103,3,0),SCENARIOS!$J$24)</f>
        <v>0.01</v>
      </c>
      <c r="AB1215" s="15">
        <f t="shared" ref="AB1215:AF1215" si="1430">$T1215*AA1215*(1+$Q1215)^AB$2</f>
        <v>7012.52769570423</v>
      </c>
      <c r="AC1215" s="20">
        <f>IFERROR(VLOOKUP($E1215,INPUTS!$A$44:$G$103,4,0),SCENARIOS!$K$24)</f>
        <v>0.05</v>
      </c>
      <c r="AD1215" s="15">
        <f t="shared" si="1430"/>
        <v>42659.0608706947</v>
      </c>
      <c r="AE1215" s="20">
        <f>IFERROR(VLOOKUP($E1215,INPUTS!$A$44:$G$103,5,0),SCENARIOS!$L$24)</f>
        <v>0.1</v>
      </c>
      <c r="AF1215" s="15">
        <f t="shared" si="1430"/>
        <v>103802.540443978</v>
      </c>
      <c r="AG1215" s="20">
        <f>IFERROR(VLOOKUP($E1215,INPUTS!$A$44:$G$103,6,0),SCENARIOS!$M$24)</f>
        <v>0.2</v>
      </c>
      <c r="AH1215" s="15">
        <f t="shared" si="1364"/>
        <v>252583.324215318</v>
      </c>
      <c r="AI1215" s="20">
        <f>IFERROR(VLOOKUP($E1215,INPUTS!$A$44:$G$103,7,0),SCENARIOS!$N$24)</f>
        <v>0.25</v>
      </c>
      <c r="AJ1215" s="15">
        <f t="shared" si="1365"/>
        <v>384132.793130509</v>
      </c>
      <c r="AK1215" s="1"/>
      <c r="AL1215" t="str">
        <f t="shared" si="1368"/>
        <v>MULTI</v>
      </c>
      <c r="AM1215" s="21">
        <f t="shared" si="1369"/>
        <v>1536531.17252204</v>
      </c>
    </row>
    <row r="1216" ht="15" customHeight="1" spans="1:39">
      <c r="A1216" s="6" t="s">
        <v>2247</v>
      </c>
      <c r="B1216" s="70" t="s">
        <v>526</v>
      </c>
      <c r="C1216" s="70" t="s">
        <v>527</v>
      </c>
      <c r="D1216" s="70" t="s">
        <v>929</v>
      </c>
      <c r="E1216" s="10" t="s">
        <v>529</v>
      </c>
      <c r="F1216" s="70" t="s">
        <v>528</v>
      </c>
      <c r="G1216" s="70" t="s">
        <v>173</v>
      </c>
      <c r="H1216" s="70" t="s">
        <v>1519</v>
      </c>
      <c r="I1216" s="70" t="s">
        <v>1519</v>
      </c>
      <c r="J1216" s="70" t="s">
        <v>1519</v>
      </c>
      <c r="K1216" s="70" t="s">
        <v>1520</v>
      </c>
      <c r="L1216" s="71" t="s">
        <v>288</v>
      </c>
      <c r="M1216" s="72">
        <v>15355</v>
      </c>
      <c r="N1216" s="14">
        <f t="shared" si="1366"/>
        <v>42.0684931506849</v>
      </c>
      <c r="O1216" s="15">
        <v>6500</v>
      </c>
      <c r="P1216" s="15">
        <f t="shared" si="1408"/>
        <v>99807500</v>
      </c>
      <c r="Q1216" s="16">
        <f>IFERROR(VLOOKUP(G1216,SCENARIOS!$A$13:$E$18,3,0),0.025)</f>
        <v>0.04</v>
      </c>
      <c r="R1216" s="70">
        <f>IFERROR(VLOOKUP(L1216,INPUTS!$A$107:$B$120,2,0),0.0082)</f>
        <v>0.0085</v>
      </c>
      <c r="S1216" s="70">
        <f t="shared" si="1409"/>
        <v>55.25</v>
      </c>
      <c r="T1216" s="15">
        <f t="shared" si="1410"/>
        <v>848363.75</v>
      </c>
      <c r="U1216" s="15">
        <f>T1216/INPUTS!$B$7*1000</f>
        <v>1060454687.5</v>
      </c>
      <c r="V1216" s="15">
        <f>T1216*INPUTS!$B$6</f>
        <v>2680829.45</v>
      </c>
      <c r="W1216" s="73" t="s">
        <v>396</v>
      </c>
      <c r="X1216" s="73" t="s">
        <v>396</v>
      </c>
      <c r="Y1216" s="74">
        <f>IFERROR(VLOOKUP(E1216,INPUTS!$A$44:$B$103,2,0),0)</f>
        <v>0</v>
      </c>
      <c r="Z1216" s="15">
        <f t="shared" si="1362"/>
        <v>0</v>
      </c>
      <c r="AA1216" s="20">
        <f>IFERROR(VLOOKUP(E1216,INPUTS!$A$44:$C$103,3,0),SCENARIOS!$J$24)</f>
        <v>0.01</v>
      </c>
      <c r="AB1216" s="15">
        <f t="shared" ref="AB1216:AF1216" si="1431">$T1216*AA1216*(1+$Q1216)^AB$2</f>
        <v>10321.6421872845</v>
      </c>
      <c r="AC1216" s="20">
        <f>IFERROR(VLOOKUP($E1216,INPUTS!$A$44:$G$103,4,0),SCENARIOS!$K$24)</f>
        <v>0.05</v>
      </c>
      <c r="AD1216" s="15">
        <f t="shared" si="1431"/>
        <v>62789.2796234698</v>
      </c>
      <c r="AE1216" s="20">
        <f>IFERROR(VLOOKUP($E1216,INPUTS!$A$44:$G$103,5,0),SCENARIOS!$L$24)</f>
        <v>0.1</v>
      </c>
      <c r="AF1216" s="15">
        <f t="shared" si="1431"/>
        <v>152785.518586999</v>
      </c>
      <c r="AG1216" s="20">
        <f>IFERROR(VLOOKUP($E1216,INPUTS!$A$44:$G$103,6,0),SCENARIOS!$M$24)</f>
        <v>0.2</v>
      </c>
      <c r="AH1216" s="15">
        <f t="shared" si="1364"/>
        <v>371773.889267124</v>
      </c>
      <c r="AI1216" s="20">
        <f>IFERROR(VLOOKUP($E1216,INPUTS!$A$44:$G$103,7,0),SCENARIOS!$N$24)</f>
        <v>0.25</v>
      </c>
      <c r="AJ1216" s="15">
        <f t="shared" si="1365"/>
        <v>565399.726766728</v>
      </c>
      <c r="AK1216" s="1"/>
      <c r="AL1216" t="str">
        <f t="shared" si="1368"/>
        <v>MULTI</v>
      </c>
      <c r="AM1216" s="21">
        <f t="shared" si="1369"/>
        <v>2261598.90706691</v>
      </c>
    </row>
    <row r="1217" ht="15" customHeight="1" spans="1:39">
      <c r="A1217" s="24" t="s">
        <v>2248</v>
      </c>
      <c r="B1217" s="70" t="s">
        <v>771</v>
      </c>
      <c r="C1217" s="70" t="s">
        <v>772</v>
      </c>
      <c r="D1217" s="70" t="s">
        <v>929</v>
      </c>
      <c r="E1217" s="10" t="s">
        <v>556</v>
      </c>
      <c r="F1217" s="70" t="s">
        <v>555</v>
      </c>
      <c r="G1217" s="70" t="s">
        <v>173</v>
      </c>
      <c r="H1217" s="70" t="s">
        <v>1519</v>
      </c>
      <c r="I1217" s="70" t="s">
        <v>1519</v>
      </c>
      <c r="J1217" s="70" t="s">
        <v>1519</v>
      </c>
      <c r="K1217" s="70" t="s">
        <v>1520</v>
      </c>
      <c r="L1217" s="71" t="s">
        <v>279</v>
      </c>
      <c r="M1217" s="72">
        <v>122597</v>
      </c>
      <c r="N1217" s="14">
        <f t="shared" si="1366"/>
        <v>335.882191780822</v>
      </c>
      <c r="O1217" s="15">
        <v>2800</v>
      </c>
      <c r="P1217" s="15">
        <f t="shared" si="1408"/>
        <v>343271600</v>
      </c>
      <c r="Q1217" s="16">
        <f>IFERROR(VLOOKUP(G1217,SCENARIOS!$A$13:$E$18,3,0),0.025)</f>
        <v>0.04</v>
      </c>
      <c r="R1217" s="70">
        <f>IFERROR(VLOOKUP(L1217,INPUTS!$A$107:$B$120,2,0),0.0082)</f>
        <v>0.0039</v>
      </c>
      <c r="S1217" s="70">
        <f t="shared" si="1409"/>
        <v>10.92</v>
      </c>
      <c r="T1217" s="15">
        <f t="shared" si="1410"/>
        <v>1338759.24</v>
      </c>
      <c r="U1217" s="15">
        <f>T1217/INPUTS!$B$7*1000</f>
        <v>1673449050</v>
      </c>
      <c r="V1217" s="15">
        <f>T1217*INPUTS!$B$6</f>
        <v>4230479.1984</v>
      </c>
      <c r="W1217" s="73" t="s">
        <v>396</v>
      </c>
      <c r="X1217" s="73" t="s">
        <v>396</v>
      </c>
      <c r="Y1217" s="74">
        <f>IFERROR(VLOOKUP(E1217,INPUTS!$A$44:$B$103,2,0),0)</f>
        <v>0</v>
      </c>
      <c r="Z1217" s="15">
        <f t="shared" si="1362"/>
        <v>0</v>
      </c>
      <c r="AA1217" s="20">
        <f>IFERROR(VLOOKUP(E1217,INPUTS!$A$44:$C$103,3,0),SCENARIOS!$J$24)</f>
        <v>0.01</v>
      </c>
      <c r="AB1217" s="15">
        <f t="shared" ref="AB1217:AF1217" si="1432">$T1217*AA1217*(1+$Q1217)^AB$2</f>
        <v>16288.0531496082</v>
      </c>
      <c r="AC1217" s="20">
        <f>IFERROR(VLOOKUP($E1217,INPUTS!$A$44:$G$103,4,0),SCENARIOS!$K$24)</f>
        <v>0.05</v>
      </c>
      <c r="AD1217" s="15">
        <f t="shared" si="1432"/>
        <v>99084.5356945813</v>
      </c>
      <c r="AE1217" s="20">
        <f>IFERROR(VLOOKUP($E1217,INPUTS!$A$44:$G$103,5,0),SCENARIOS!$L$24)</f>
        <v>0.1</v>
      </c>
      <c r="AF1217" s="15">
        <f t="shared" si="1432"/>
        <v>241102.975871538</v>
      </c>
      <c r="AG1217" s="20">
        <f>IFERROR(VLOOKUP($E1217,INPUTS!$A$44:$G$103,6,0),SCENARIOS!$M$24)</f>
        <v>0.2</v>
      </c>
      <c r="AH1217" s="15">
        <f t="shared" si="1364"/>
        <v>586677.270742767</v>
      </c>
      <c r="AI1217" s="20">
        <f>IFERROR(VLOOKUP($E1217,INPUTS!$A$44:$G$103,7,0),SCENARIOS!$N$24)</f>
        <v>0.25</v>
      </c>
      <c r="AJ1217" s="15">
        <f t="shared" si="1365"/>
        <v>892228.255276623</v>
      </c>
      <c r="AK1217" s="1"/>
      <c r="AL1217" t="str">
        <f t="shared" si="1368"/>
        <v>MULTI</v>
      </c>
      <c r="AM1217" s="21">
        <f t="shared" si="1369"/>
        <v>3568913.02110649</v>
      </c>
    </row>
    <row r="1218" ht="15" customHeight="1" spans="1:39">
      <c r="A1218" s="6" t="s">
        <v>2249</v>
      </c>
      <c r="B1218" s="70" t="s">
        <v>538</v>
      </c>
      <c r="C1218" s="70" t="s">
        <v>539</v>
      </c>
      <c r="D1218" s="70" t="s">
        <v>929</v>
      </c>
      <c r="E1218" s="10" t="s">
        <v>529</v>
      </c>
      <c r="F1218" s="70" t="s">
        <v>528</v>
      </c>
      <c r="G1218" s="70" t="s">
        <v>173</v>
      </c>
      <c r="H1218" s="70" t="s">
        <v>1519</v>
      </c>
      <c r="I1218" s="70" t="s">
        <v>1519</v>
      </c>
      <c r="J1218" s="70" t="s">
        <v>1519</v>
      </c>
      <c r="K1218" s="70" t="s">
        <v>1520</v>
      </c>
      <c r="L1218" s="71" t="s">
        <v>279</v>
      </c>
      <c r="M1218" s="72">
        <v>19193</v>
      </c>
      <c r="N1218" s="14">
        <f t="shared" si="1366"/>
        <v>52.5835616438356</v>
      </c>
      <c r="O1218" s="15">
        <v>3000</v>
      </c>
      <c r="P1218" s="15">
        <f t="shared" si="1408"/>
        <v>57579000</v>
      </c>
      <c r="Q1218" s="16">
        <f>IFERROR(VLOOKUP(G1218,SCENARIOS!$A$13:$E$18,3,0),0.025)</f>
        <v>0.04</v>
      </c>
      <c r="R1218" s="70">
        <f>IFERROR(VLOOKUP(L1218,INPUTS!$A$107:$B$120,2,0),0.0082)</f>
        <v>0.0039</v>
      </c>
      <c r="S1218" s="70">
        <f t="shared" si="1409"/>
        <v>11.7</v>
      </c>
      <c r="T1218" s="15">
        <f t="shared" si="1410"/>
        <v>224558.1</v>
      </c>
      <c r="U1218" s="15">
        <f>T1218/INPUTS!$B$7*1000</f>
        <v>280697625</v>
      </c>
      <c r="V1218" s="15">
        <f>T1218*INPUTS!$B$6</f>
        <v>709603.596</v>
      </c>
      <c r="W1218" s="73" t="s">
        <v>396</v>
      </c>
      <c r="X1218" s="73" t="s">
        <v>396</v>
      </c>
      <c r="Y1218" s="74">
        <f>IFERROR(VLOOKUP(E1218,INPUTS!$A$44:$B$103,2,0),0)</f>
        <v>0</v>
      </c>
      <c r="Z1218" s="15">
        <f t="shared" si="1362"/>
        <v>0</v>
      </c>
      <c r="AA1218" s="20">
        <f>IFERROR(VLOOKUP(E1218,INPUTS!$A$44:$C$103,3,0),SCENARIOS!$J$24)</f>
        <v>0.01</v>
      </c>
      <c r="AB1218" s="15">
        <f t="shared" ref="AB1218:AF1218" si="1433">$T1218*AA1218*(1+$Q1218)^AB$2</f>
        <v>2732.09264122429</v>
      </c>
      <c r="AC1218" s="20">
        <f>IFERROR(VLOOKUP($E1218,INPUTS!$A$44:$G$103,4,0),SCENARIOS!$K$24)</f>
        <v>0.05</v>
      </c>
      <c r="AD1218" s="15">
        <f t="shared" si="1433"/>
        <v>16620.0422078561</v>
      </c>
      <c r="AE1218" s="20">
        <f>IFERROR(VLOOKUP($E1218,INPUTS!$A$44:$G$103,5,0),SCENARIOS!$L$24)</f>
        <v>0.1</v>
      </c>
      <c r="AF1218" s="15">
        <f t="shared" si="1433"/>
        <v>40441.6451803973</v>
      </c>
      <c r="AG1218" s="20">
        <f>IFERROR(VLOOKUP($E1218,INPUTS!$A$44:$G$103,6,0),SCENARIOS!$M$24)</f>
        <v>0.2</v>
      </c>
      <c r="AH1218" s="15">
        <f t="shared" si="1364"/>
        <v>98406.8899731227</v>
      </c>
      <c r="AI1218" s="20">
        <f>IFERROR(VLOOKUP($E1218,INPUTS!$A$44:$G$103,7,0),SCENARIOS!$N$24)</f>
        <v>0.25</v>
      </c>
      <c r="AJ1218" s="15">
        <f t="shared" si="1365"/>
        <v>149658.785377446</v>
      </c>
      <c r="AK1218" s="1"/>
      <c r="AL1218" t="str">
        <f t="shared" si="1368"/>
        <v>MULTI</v>
      </c>
      <c r="AM1218" s="21">
        <f t="shared" si="1369"/>
        <v>598635.141509786</v>
      </c>
    </row>
    <row r="1219" ht="15" customHeight="1" spans="1:39">
      <c r="A1219" s="24" t="s">
        <v>2250</v>
      </c>
      <c r="B1219" s="70" t="s">
        <v>540</v>
      </c>
      <c r="C1219" s="70" t="s">
        <v>541</v>
      </c>
      <c r="D1219" s="70" t="s">
        <v>929</v>
      </c>
      <c r="E1219" s="10" t="s">
        <v>242</v>
      </c>
      <c r="F1219" s="70" t="s">
        <v>421</v>
      </c>
      <c r="G1219" s="70" t="s">
        <v>173</v>
      </c>
      <c r="H1219" s="70" t="s">
        <v>1519</v>
      </c>
      <c r="I1219" s="70" t="s">
        <v>1519</v>
      </c>
      <c r="J1219" s="70" t="s">
        <v>1519</v>
      </c>
      <c r="K1219" s="70" t="s">
        <v>1520</v>
      </c>
      <c r="L1219" s="71" t="s">
        <v>291</v>
      </c>
      <c r="M1219" s="72">
        <v>121356</v>
      </c>
      <c r="N1219" s="14">
        <f t="shared" si="1366"/>
        <v>332.482191780822</v>
      </c>
      <c r="O1219" s="15">
        <v>4500</v>
      </c>
      <c r="P1219" s="15">
        <f t="shared" si="1408"/>
        <v>546102000</v>
      </c>
      <c r="Q1219" s="16">
        <f>IFERROR(VLOOKUP(G1219,SCENARIOS!$A$13:$E$18,3,0),0.025)</f>
        <v>0.04</v>
      </c>
      <c r="R1219" s="70">
        <f>IFERROR(VLOOKUP(L1219,INPUTS!$A$107:$B$120,2,0),0.0082)</f>
        <v>0.0079</v>
      </c>
      <c r="S1219" s="70">
        <f t="shared" si="1409"/>
        <v>35.55</v>
      </c>
      <c r="T1219" s="15">
        <f t="shared" si="1410"/>
        <v>4314205.8</v>
      </c>
      <c r="U1219" s="15">
        <f>T1219/INPUTS!$B$7*1000</f>
        <v>5392757250</v>
      </c>
      <c r="V1219" s="15">
        <f>T1219*INPUTS!$B$6</f>
        <v>13632890.328</v>
      </c>
      <c r="W1219" s="73" t="s">
        <v>396</v>
      </c>
      <c r="X1219" s="73" t="s">
        <v>396</v>
      </c>
      <c r="Y1219" s="74">
        <f>IFERROR(VLOOKUP(E1219,INPUTS!$A$44:$B$103,2,0),0)</f>
        <v>0</v>
      </c>
      <c r="Z1219" s="15">
        <f t="shared" si="1362"/>
        <v>0</v>
      </c>
      <c r="AA1219" s="20">
        <f>IFERROR(VLOOKUP(E1219,INPUTS!$A$44:$C$103,3,0),SCENARIOS!$J$24)</f>
        <v>0.03</v>
      </c>
      <c r="AB1219" s="15">
        <f t="shared" ref="AB1219:AF1219" si="1434">$T1219*AA1219*(1+$Q1219)^AB$2</f>
        <v>157466.730243627</v>
      </c>
      <c r="AC1219" s="20">
        <f>IFERROR(VLOOKUP($E1219,INPUTS!$A$44:$G$103,4,0),SCENARIOS!$K$24)</f>
        <v>0.1</v>
      </c>
      <c r="AD1219" s="15">
        <f t="shared" si="1434"/>
        <v>638607.847941158</v>
      </c>
      <c r="AE1219" s="20">
        <f>IFERROR(VLOOKUP($E1219,INPUTS!$A$44:$G$103,5,0),SCENARIOS!$L$24)</f>
        <v>0.2</v>
      </c>
      <c r="AF1219" s="15">
        <f t="shared" si="1434"/>
        <v>1553928.18338605</v>
      </c>
      <c r="AG1219" s="20">
        <f>IFERROR(VLOOKUP($E1219,INPUTS!$A$44:$G$103,6,0),SCENARIOS!$M$24)</f>
        <v>0.3</v>
      </c>
      <c r="AH1219" s="15">
        <f t="shared" si="1364"/>
        <v>2835886.85165671</v>
      </c>
      <c r="AI1219" s="20">
        <f>IFERROR(VLOOKUP($E1219,INPUTS!$A$44:$G$103,7,0),SCENARIOS!$N$24)</f>
        <v>0.4</v>
      </c>
      <c r="AJ1219" s="15">
        <f t="shared" si="1365"/>
        <v>4600386.62526151</v>
      </c>
      <c r="AK1219" s="1"/>
      <c r="AL1219" t="str">
        <f t="shared" si="1368"/>
        <v>MULTI</v>
      </c>
      <c r="AM1219" s="21">
        <f t="shared" si="1369"/>
        <v>11500966.5631538</v>
      </c>
    </row>
    <row r="1220" ht="15" customHeight="1" spans="1:39">
      <c r="A1220" s="6" t="s">
        <v>2251</v>
      </c>
      <c r="B1220" s="70" t="s">
        <v>773</v>
      </c>
      <c r="C1220" s="70" t="s">
        <v>774</v>
      </c>
      <c r="D1220" s="70" t="s">
        <v>929</v>
      </c>
      <c r="E1220" s="10" t="s">
        <v>545</v>
      </c>
      <c r="F1220" s="70" t="s">
        <v>544</v>
      </c>
      <c r="G1220" s="70" t="s">
        <v>173</v>
      </c>
      <c r="H1220" s="70" t="s">
        <v>1519</v>
      </c>
      <c r="I1220" s="70" t="s">
        <v>1519</v>
      </c>
      <c r="J1220" s="70" t="s">
        <v>1519</v>
      </c>
      <c r="K1220" s="70" t="s">
        <v>1520</v>
      </c>
      <c r="L1220" s="71" t="s">
        <v>286</v>
      </c>
      <c r="M1220" s="72">
        <v>62203</v>
      </c>
      <c r="N1220" s="14">
        <f t="shared" si="1366"/>
        <v>170.419178082192</v>
      </c>
      <c r="O1220" s="15">
        <v>3200</v>
      </c>
      <c r="P1220" s="15">
        <f t="shared" si="1408"/>
        <v>199049600</v>
      </c>
      <c r="Q1220" s="16">
        <f>IFERROR(VLOOKUP(G1220,SCENARIOS!$A$13:$E$18,3,0),0.025)</f>
        <v>0.04</v>
      </c>
      <c r="R1220" s="70">
        <f>IFERROR(VLOOKUP(L1220,INPUTS!$A$107:$B$120,2,0),0.0082)</f>
        <v>0.0039</v>
      </c>
      <c r="S1220" s="70">
        <f t="shared" si="1409"/>
        <v>12.48</v>
      </c>
      <c r="T1220" s="15">
        <f t="shared" si="1410"/>
        <v>776293.44</v>
      </c>
      <c r="U1220" s="15">
        <f>T1220/INPUTS!$B$7*1000</f>
        <v>970366800</v>
      </c>
      <c r="V1220" s="15">
        <f>T1220*INPUTS!$B$6</f>
        <v>2453087.2704</v>
      </c>
      <c r="W1220" s="73" t="s">
        <v>396</v>
      </c>
      <c r="X1220" s="73" t="s">
        <v>396</v>
      </c>
      <c r="Y1220" s="74">
        <f>IFERROR(VLOOKUP(E1220,INPUTS!$A$44:$B$103,2,0),0)</f>
        <v>0</v>
      </c>
      <c r="Z1220" s="15">
        <f t="shared" ref="Z1220:Z1263" si="1435">T1220*Y1220</f>
        <v>0</v>
      </c>
      <c r="AA1220" s="20">
        <f>IFERROR(VLOOKUP(E1220,INPUTS!$A$44:$C$103,3,0),SCENARIOS!$J$24)</f>
        <v>0.01</v>
      </c>
      <c r="AB1220" s="15">
        <f t="shared" ref="AB1220:AF1220" si="1436">$T1220*AA1220*(1+$Q1220)^AB$2</f>
        <v>9444.7966689008</v>
      </c>
      <c r="AC1220" s="20">
        <f>IFERROR(VLOOKUP($E1220,INPUTS!$A$44:$G$103,4,0),SCENARIOS!$K$24)</f>
        <v>0.05</v>
      </c>
      <c r="AD1220" s="15">
        <f t="shared" si="1436"/>
        <v>57455.1963989801</v>
      </c>
      <c r="AE1220" s="20">
        <f>IFERROR(VLOOKUP($E1220,INPUTS!$A$44:$G$103,5,0),SCENARIOS!$L$24)</f>
        <v>0.1</v>
      </c>
      <c r="AF1220" s="15">
        <f t="shared" si="1436"/>
        <v>139806.062913562</v>
      </c>
      <c r="AG1220" s="20">
        <f>IFERROR(VLOOKUP($E1220,INPUTS!$A$44:$G$103,6,0),SCENARIOS!$M$24)</f>
        <v>0.2</v>
      </c>
      <c r="AH1220" s="15">
        <f t="shared" ref="AH1220:AH1263" si="1437">$T1220*AG1220*(1+$Q1220)^AH$2</f>
        <v>340190.904433805</v>
      </c>
      <c r="AI1220" s="20">
        <f>IFERROR(VLOOKUP($E1220,INPUTS!$A$44:$G$103,7,0),SCENARIOS!$N$24)</f>
        <v>0.25</v>
      </c>
      <c r="AJ1220" s="15">
        <f t="shared" ref="AJ1220:AJ1263" si="1438">$T1220*AI1220*(1+$Q1220)^AJ$2</f>
        <v>517367.814061838</v>
      </c>
      <c r="AK1220" s="1"/>
      <c r="AL1220" t="str">
        <f t="shared" si="1368"/>
        <v>MULTI</v>
      </c>
      <c r="AM1220" s="21">
        <f t="shared" si="1369"/>
        <v>2069471.25624735</v>
      </c>
    </row>
    <row r="1221" ht="15" customHeight="1" spans="1:39">
      <c r="A1221" s="24" t="s">
        <v>2252</v>
      </c>
      <c r="B1221" s="70" t="s">
        <v>775</v>
      </c>
      <c r="C1221" s="70" t="s">
        <v>776</v>
      </c>
      <c r="D1221" s="70" t="s">
        <v>929</v>
      </c>
      <c r="E1221" s="10" t="s">
        <v>545</v>
      </c>
      <c r="F1221" s="70" t="s">
        <v>544</v>
      </c>
      <c r="G1221" s="70" t="s">
        <v>173</v>
      </c>
      <c r="H1221" s="70" t="s">
        <v>1519</v>
      </c>
      <c r="I1221" s="70" t="s">
        <v>1519</v>
      </c>
      <c r="J1221" s="70" t="s">
        <v>1519</v>
      </c>
      <c r="K1221" s="70" t="s">
        <v>1520</v>
      </c>
      <c r="L1221" s="71" t="s">
        <v>279</v>
      </c>
      <c r="M1221" s="72">
        <v>71090</v>
      </c>
      <c r="N1221" s="14">
        <f t="shared" ref="N1221:N1261" si="1439">M1221/365</f>
        <v>194.767123287671</v>
      </c>
      <c r="O1221" s="15">
        <v>2500</v>
      </c>
      <c r="P1221" s="15">
        <f t="shared" si="1408"/>
        <v>177725000</v>
      </c>
      <c r="Q1221" s="16">
        <f>IFERROR(VLOOKUP(G1221,SCENARIOS!$A$13:$E$18,3,0),0.025)</f>
        <v>0.04</v>
      </c>
      <c r="R1221" s="70">
        <f>IFERROR(VLOOKUP(L1221,INPUTS!$A$107:$B$120,2,0),0.0082)</f>
        <v>0.0039</v>
      </c>
      <c r="S1221" s="70">
        <f t="shared" si="1409"/>
        <v>9.75</v>
      </c>
      <c r="T1221" s="15">
        <f t="shared" si="1410"/>
        <v>693127.5</v>
      </c>
      <c r="U1221" s="15">
        <f>T1221/INPUTS!$B$7*1000</f>
        <v>866409375</v>
      </c>
      <c r="V1221" s="15">
        <f>T1221*INPUTS!$B$6</f>
        <v>2190282.9</v>
      </c>
      <c r="W1221" s="73" t="s">
        <v>396</v>
      </c>
      <c r="X1221" s="73" t="s">
        <v>396</v>
      </c>
      <c r="Y1221" s="74">
        <f>IFERROR(VLOOKUP(E1221,INPUTS!$A$44:$B$103,2,0),0)</f>
        <v>0</v>
      </c>
      <c r="Z1221" s="15">
        <f t="shared" si="1435"/>
        <v>0</v>
      </c>
      <c r="AA1221" s="20">
        <f>IFERROR(VLOOKUP(E1221,INPUTS!$A$44:$C$103,3,0),SCENARIOS!$J$24)</f>
        <v>0.01</v>
      </c>
      <c r="AB1221" s="15">
        <f t="shared" ref="AB1221:AF1221" si="1440">$T1221*AA1221*(1+$Q1221)^AB$2</f>
        <v>8432.95584608256</v>
      </c>
      <c r="AC1221" s="20">
        <f>IFERROR(VLOOKUP($E1221,INPUTS!$A$44:$G$103,4,0),SCENARIOS!$K$24)</f>
        <v>0.05</v>
      </c>
      <c r="AD1221" s="15">
        <f t="shared" si="1440"/>
        <v>51299.901029737</v>
      </c>
      <c r="AE1221" s="20">
        <f>IFERROR(VLOOKUP($E1221,INPUTS!$A$44:$G$103,5,0),SCENARIOS!$L$24)</f>
        <v>0.1</v>
      </c>
      <c r="AF1221" s="15">
        <f t="shared" si="1440"/>
        <v>124828.346961325</v>
      </c>
      <c r="AG1221" s="20">
        <f>IFERROR(VLOOKUP($E1221,INPUTS!$A$44:$G$103,6,0),SCENARIOS!$M$24)</f>
        <v>0.2</v>
      </c>
      <c r="AH1221" s="15">
        <f t="shared" si="1437"/>
        <v>303745.54126458</v>
      </c>
      <c r="AI1221" s="20">
        <f>IFERROR(VLOOKUP($E1221,INPUTS!$A$44:$G$103,7,0),SCENARIOS!$N$24)</f>
        <v>0.25</v>
      </c>
      <c r="AJ1221" s="15">
        <f t="shared" si="1438"/>
        <v>461941.117963262</v>
      </c>
      <c r="AK1221" s="1"/>
      <c r="AL1221" t="str">
        <f t="shared" ref="AL1221:AL1263" si="1441">IF(H1221="MULTI","MULTI",IF(COUNTIFS($E$4:$E$1277,H1221,$H$4:$H$1277,E1221)&gt;0,"Y","N"))</f>
        <v>MULTI</v>
      </c>
      <c r="AM1221" s="21">
        <f t="shared" ref="AM1221:AM1263" si="1442">T1221*((1+Q1221)^25)</f>
        <v>1847764.47185305</v>
      </c>
    </row>
    <row r="1222" ht="15" customHeight="1" spans="1:39">
      <c r="A1222" s="6" t="s">
        <v>2253</v>
      </c>
      <c r="B1222" s="70" t="s">
        <v>777</v>
      </c>
      <c r="C1222" s="70" t="s">
        <v>778</v>
      </c>
      <c r="D1222" s="70" t="s">
        <v>929</v>
      </c>
      <c r="E1222" s="10" t="s">
        <v>242</v>
      </c>
      <c r="F1222" s="70" t="s">
        <v>421</v>
      </c>
      <c r="G1222" s="70" t="s">
        <v>173</v>
      </c>
      <c r="H1222" s="70" t="s">
        <v>1519</v>
      </c>
      <c r="I1222" s="70" t="s">
        <v>1519</v>
      </c>
      <c r="J1222" s="70" t="s">
        <v>1519</v>
      </c>
      <c r="K1222" s="70" t="s">
        <v>1520</v>
      </c>
      <c r="L1222" s="71" t="s">
        <v>286</v>
      </c>
      <c r="M1222" s="72">
        <v>80904</v>
      </c>
      <c r="N1222" s="14">
        <f t="shared" si="1439"/>
        <v>221.654794520548</v>
      </c>
      <c r="O1222" s="15">
        <v>2200</v>
      </c>
      <c r="P1222" s="15">
        <f t="shared" si="1408"/>
        <v>177988800</v>
      </c>
      <c r="Q1222" s="16">
        <f>IFERROR(VLOOKUP(G1222,SCENARIOS!$A$13:$E$18,3,0),0.025)</f>
        <v>0.04</v>
      </c>
      <c r="R1222" s="70">
        <f>IFERROR(VLOOKUP(L1222,INPUTS!$A$107:$B$120,2,0),0.0082)</f>
        <v>0.0039</v>
      </c>
      <c r="S1222" s="70">
        <f t="shared" si="1409"/>
        <v>8.58</v>
      </c>
      <c r="T1222" s="15">
        <f t="shared" si="1410"/>
        <v>694156.32</v>
      </c>
      <c r="U1222" s="15">
        <f>T1222/INPUTS!$B$7*1000</f>
        <v>867695400</v>
      </c>
      <c r="V1222" s="15">
        <f>T1222*INPUTS!$B$6</f>
        <v>2193533.9712</v>
      </c>
      <c r="W1222" s="73" t="s">
        <v>396</v>
      </c>
      <c r="X1222" s="73" t="s">
        <v>396</v>
      </c>
      <c r="Y1222" s="74">
        <f>IFERROR(VLOOKUP(E1222,INPUTS!$A$44:$B$103,2,0),0)</f>
        <v>0</v>
      </c>
      <c r="Z1222" s="15">
        <f t="shared" si="1435"/>
        <v>0</v>
      </c>
      <c r="AA1222" s="20">
        <f>IFERROR(VLOOKUP(E1222,INPUTS!$A$44:$C$103,3,0),SCENARIOS!$J$24)</f>
        <v>0.03</v>
      </c>
      <c r="AB1222" s="15">
        <f t="shared" ref="AB1222:AF1222" si="1443">$T1222*AA1222*(1+$Q1222)^AB$2</f>
        <v>25336.4190434191</v>
      </c>
      <c r="AC1222" s="20">
        <f>IFERROR(VLOOKUP($E1222,INPUTS!$A$44:$G$103,4,0),SCENARIOS!$K$24)</f>
        <v>0.1</v>
      </c>
      <c r="AD1222" s="15">
        <f t="shared" si="1443"/>
        <v>102752.092551995</v>
      </c>
      <c r="AE1222" s="20">
        <f>IFERROR(VLOOKUP($E1222,INPUTS!$A$44:$G$103,5,0),SCENARIOS!$L$24)</f>
        <v>0.2</v>
      </c>
      <c r="AF1222" s="15">
        <f t="shared" si="1443"/>
        <v>250027.263262116</v>
      </c>
      <c r="AG1222" s="20">
        <f>IFERROR(VLOOKUP($E1222,INPUTS!$A$44:$G$103,6,0),SCENARIOS!$M$24)</f>
        <v>0.3</v>
      </c>
      <c r="AH1222" s="15">
        <f t="shared" si="1437"/>
        <v>456294.593290474</v>
      </c>
      <c r="AI1222" s="20">
        <f>IFERROR(VLOOKUP($E1222,INPUTS!$A$44:$G$103,7,0),SCENARIOS!$N$24)</f>
        <v>0.4</v>
      </c>
      <c r="AJ1222" s="15">
        <f t="shared" si="1438"/>
        <v>740202.855035044</v>
      </c>
      <c r="AK1222" s="1"/>
      <c r="AL1222" t="str">
        <f t="shared" si="1441"/>
        <v>MULTI</v>
      </c>
      <c r="AM1222" s="21">
        <f t="shared" si="1442"/>
        <v>1850507.13758761</v>
      </c>
    </row>
    <row r="1223" ht="15" customHeight="1" spans="1:39">
      <c r="A1223" s="24" t="s">
        <v>2254</v>
      </c>
      <c r="B1223" s="70" t="s">
        <v>779</v>
      </c>
      <c r="C1223" s="70" t="s">
        <v>780</v>
      </c>
      <c r="D1223" s="70" t="s">
        <v>929</v>
      </c>
      <c r="E1223" s="10" t="s">
        <v>444</v>
      </c>
      <c r="F1223" s="70" t="s">
        <v>443</v>
      </c>
      <c r="G1223" s="70" t="s">
        <v>177</v>
      </c>
      <c r="H1223" s="70" t="s">
        <v>1519</v>
      </c>
      <c r="I1223" s="70" t="s">
        <v>1519</v>
      </c>
      <c r="J1223" s="70" t="s">
        <v>1519</v>
      </c>
      <c r="K1223" s="70" t="s">
        <v>1520</v>
      </c>
      <c r="L1223" s="71" t="s">
        <v>286</v>
      </c>
      <c r="M1223" s="72">
        <v>177483</v>
      </c>
      <c r="N1223" s="14">
        <f t="shared" si="1439"/>
        <v>486.254794520548</v>
      </c>
      <c r="O1223" s="15">
        <v>2800</v>
      </c>
      <c r="P1223" s="15">
        <f t="shared" si="1408"/>
        <v>496952400</v>
      </c>
      <c r="Q1223" s="16">
        <f>IFERROR(VLOOKUP(G1223,SCENARIOS!$A$13:$E$18,3,0),0.025)</f>
        <v>0.045</v>
      </c>
      <c r="R1223" s="70">
        <f>IFERROR(VLOOKUP(L1223,INPUTS!$A$107:$B$120,2,0),0.0082)</f>
        <v>0.0039</v>
      </c>
      <c r="S1223" s="70">
        <f t="shared" si="1409"/>
        <v>10.92</v>
      </c>
      <c r="T1223" s="15">
        <f t="shared" si="1410"/>
        <v>1938114.36</v>
      </c>
      <c r="U1223" s="15">
        <f>T1223/INPUTS!$B$7*1000</f>
        <v>2422642950</v>
      </c>
      <c r="V1223" s="15">
        <f>T1223*INPUTS!$B$6</f>
        <v>6124441.3776</v>
      </c>
      <c r="W1223" s="73" t="s">
        <v>396</v>
      </c>
      <c r="X1223" s="73" t="s">
        <v>396</v>
      </c>
      <c r="Y1223" s="74">
        <f>IFERROR(VLOOKUP(E1223,INPUTS!$A$44:$B$103,2,0),0)</f>
        <v>0</v>
      </c>
      <c r="Z1223" s="15">
        <f t="shared" si="1435"/>
        <v>0</v>
      </c>
      <c r="AA1223" s="20">
        <f>IFERROR(VLOOKUP(E1223,INPUTS!$A$44:$C$103,3,0),SCENARIOS!$J$24)</f>
        <v>0.01</v>
      </c>
      <c r="AB1223" s="15">
        <f t="shared" ref="AB1223:AF1223" si="1444">$T1223*AA1223*(1+$Q1223)^AB$2</f>
        <v>24152.4310853815</v>
      </c>
      <c r="AC1223" s="20">
        <f>IFERROR(VLOOKUP($E1223,INPUTS!$A$44:$G$103,4,0),SCENARIOS!$K$24)</f>
        <v>0.05</v>
      </c>
      <c r="AD1223" s="15">
        <f t="shared" si="1444"/>
        <v>150491.616845071</v>
      </c>
      <c r="AE1223" s="20">
        <f>IFERROR(VLOOKUP($E1223,INPUTS!$A$44:$G$103,5,0),SCENARIOS!$L$24)</f>
        <v>0.1</v>
      </c>
      <c r="AF1223" s="15">
        <f t="shared" si="1444"/>
        <v>375079.869361084</v>
      </c>
      <c r="AG1223" s="20">
        <f>IFERROR(VLOOKUP($E1223,INPUTS!$A$44:$G$103,6,0),SCENARIOS!$M$24)</f>
        <v>0.2</v>
      </c>
      <c r="AH1223" s="15">
        <f t="shared" si="1437"/>
        <v>934835.516750154</v>
      </c>
      <c r="AI1223" s="20">
        <f>IFERROR(VLOOKUP($E1223,INPUTS!$A$44:$G$103,7,0),SCENARIOS!$N$24)</f>
        <v>0.25</v>
      </c>
      <c r="AJ1223" s="15">
        <f t="shared" si="1438"/>
        <v>1456218.91956333</v>
      </c>
      <c r="AK1223" s="1"/>
      <c r="AL1223" t="str">
        <f t="shared" si="1441"/>
        <v>MULTI</v>
      </c>
      <c r="AM1223" s="21">
        <f t="shared" si="1442"/>
        <v>5824875.67825333</v>
      </c>
    </row>
    <row r="1224" ht="15" customHeight="1" spans="1:39">
      <c r="A1224" s="6" t="s">
        <v>2255</v>
      </c>
      <c r="B1224" s="70" t="s">
        <v>781</v>
      </c>
      <c r="C1224" s="70" t="s">
        <v>782</v>
      </c>
      <c r="D1224" s="70" t="s">
        <v>929</v>
      </c>
      <c r="E1224" s="10" t="s">
        <v>444</v>
      </c>
      <c r="F1224" s="70" t="s">
        <v>443</v>
      </c>
      <c r="G1224" s="70" t="s">
        <v>177</v>
      </c>
      <c r="H1224" s="70" t="s">
        <v>1519</v>
      </c>
      <c r="I1224" s="70" t="s">
        <v>1519</v>
      </c>
      <c r="J1224" s="70" t="s">
        <v>1519</v>
      </c>
      <c r="K1224" s="70" t="s">
        <v>1520</v>
      </c>
      <c r="L1224" s="71" t="s">
        <v>279</v>
      </c>
      <c r="M1224" s="72">
        <v>118322</v>
      </c>
      <c r="N1224" s="14">
        <f t="shared" si="1439"/>
        <v>324.169863013699</v>
      </c>
      <c r="O1224" s="15">
        <v>2500</v>
      </c>
      <c r="P1224" s="15">
        <f t="shared" si="1408"/>
        <v>295805000</v>
      </c>
      <c r="Q1224" s="16">
        <f>IFERROR(VLOOKUP(G1224,SCENARIOS!$A$13:$E$18,3,0),0.025)</f>
        <v>0.045</v>
      </c>
      <c r="R1224" s="70">
        <f>IFERROR(VLOOKUP(L1224,INPUTS!$A$107:$B$120,2,0),0.0082)</f>
        <v>0.0039</v>
      </c>
      <c r="S1224" s="70">
        <f t="shared" si="1409"/>
        <v>9.75</v>
      </c>
      <c r="T1224" s="15">
        <f t="shared" si="1410"/>
        <v>1153639.5</v>
      </c>
      <c r="U1224" s="15">
        <f>T1224/INPUTS!$B$7*1000</f>
        <v>1442049375</v>
      </c>
      <c r="V1224" s="15">
        <f>T1224*INPUTS!$B$6</f>
        <v>3645500.82</v>
      </c>
      <c r="W1224" s="73" t="s">
        <v>396</v>
      </c>
      <c r="X1224" s="73" t="s">
        <v>396</v>
      </c>
      <c r="Y1224" s="74">
        <f>IFERROR(VLOOKUP(E1224,INPUTS!$A$44:$B$103,2,0),0)</f>
        <v>0</v>
      </c>
      <c r="Z1224" s="15">
        <f t="shared" si="1435"/>
        <v>0</v>
      </c>
      <c r="AA1224" s="20">
        <f>IFERROR(VLOOKUP(E1224,INPUTS!$A$44:$C$103,3,0),SCENARIOS!$J$24)</f>
        <v>0.01</v>
      </c>
      <c r="AB1224" s="15">
        <f t="shared" ref="AB1224:AF1224" si="1445">$T1224*AA1224*(1+$Q1224)^AB$2</f>
        <v>14376.4470746318</v>
      </c>
      <c r="AC1224" s="20">
        <f>IFERROR(VLOOKUP($E1224,INPUTS!$A$44:$G$103,4,0),SCENARIOS!$K$24)</f>
        <v>0.05</v>
      </c>
      <c r="AD1224" s="15">
        <f t="shared" si="1445"/>
        <v>89578.3433601613</v>
      </c>
      <c r="AE1224" s="20">
        <f>IFERROR(VLOOKUP($E1224,INPUTS!$A$44:$G$103,5,0),SCENARIOS!$L$24)</f>
        <v>0.1</v>
      </c>
      <c r="AF1224" s="15">
        <f t="shared" si="1445"/>
        <v>223261.827000646</v>
      </c>
      <c r="AG1224" s="20">
        <f>IFERROR(VLOOKUP($E1224,INPUTS!$A$44:$G$103,6,0),SCENARIOS!$M$24)</f>
        <v>0.2</v>
      </c>
      <c r="AH1224" s="15">
        <f t="shared" si="1437"/>
        <v>556449.712351282</v>
      </c>
      <c r="AI1224" s="20">
        <f>IFERROR(VLOOKUP($E1224,INPUTS!$A$44:$G$103,7,0),SCENARIOS!$N$24)</f>
        <v>0.25</v>
      </c>
      <c r="AJ1224" s="15">
        <f t="shared" si="1438"/>
        <v>866796.975930555</v>
      </c>
      <c r="AK1224" s="1"/>
      <c r="AL1224" t="str">
        <f t="shared" si="1441"/>
        <v>MULTI</v>
      </c>
      <c r="AM1224" s="21">
        <f t="shared" si="1442"/>
        <v>3467187.90372222</v>
      </c>
    </row>
    <row r="1225" ht="15" customHeight="1" spans="1:39">
      <c r="A1225" s="24" t="s">
        <v>2256</v>
      </c>
      <c r="B1225" s="70" t="s">
        <v>784</v>
      </c>
      <c r="C1225" s="70" t="s">
        <v>785</v>
      </c>
      <c r="D1225" s="70" t="s">
        <v>929</v>
      </c>
      <c r="E1225" s="10" t="s">
        <v>694</v>
      </c>
      <c r="F1225" s="70" t="s">
        <v>693</v>
      </c>
      <c r="G1225" s="70" t="s">
        <v>177</v>
      </c>
      <c r="H1225" s="70" t="s">
        <v>1519</v>
      </c>
      <c r="I1225" s="70" t="s">
        <v>1519</v>
      </c>
      <c r="J1225" s="70" t="s">
        <v>1519</v>
      </c>
      <c r="K1225" s="70" t="s">
        <v>1520</v>
      </c>
      <c r="L1225" s="71" t="s">
        <v>279</v>
      </c>
      <c r="M1225" s="72">
        <v>72891</v>
      </c>
      <c r="N1225" s="14">
        <f t="shared" si="1439"/>
        <v>199.701369863014</v>
      </c>
      <c r="O1225" s="15">
        <v>3500</v>
      </c>
      <c r="P1225" s="15">
        <f t="shared" si="1408"/>
        <v>255118500</v>
      </c>
      <c r="Q1225" s="16">
        <f>IFERROR(VLOOKUP(G1225,SCENARIOS!$A$13:$E$18,3,0),0.025)</f>
        <v>0.045</v>
      </c>
      <c r="R1225" s="70">
        <f>IFERROR(VLOOKUP(L1225,INPUTS!$A$107:$B$120,2,0),0.0082)</f>
        <v>0.0039</v>
      </c>
      <c r="S1225" s="70">
        <f t="shared" si="1409"/>
        <v>13.65</v>
      </c>
      <c r="T1225" s="15">
        <f t="shared" si="1410"/>
        <v>994962.15</v>
      </c>
      <c r="U1225" s="15">
        <f>T1225/INPUTS!$B$7*1000</f>
        <v>1243702687.5</v>
      </c>
      <c r="V1225" s="15">
        <f>T1225*INPUTS!$B$6</f>
        <v>3144080.394</v>
      </c>
      <c r="W1225" s="73" t="s">
        <v>396</v>
      </c>
      <c r="X1225" s="73" t="s">
        <v>396</v>
      </c>
      <c r="Y1225" s="74">
        <f>IFERROR(VLOOKUP(E1225,INPUTS!$A$44:$B$103,2,0),0)</f>
        <v>0</v>
      </c>
      <c r="Z1225" s="15">
        <f t="shared" si="1435"/>
        <v>0</v>
      </c>
      <c r="AA1225" s="20">
        <f>IFERROR(VLOOKUP(E1225,INPUTS!$A$44:$C$103,3,0),SCENARIOS!$J$24)</f>
        <v>0.01</v>
      </c>
      <c r="AB1225" s="15">
        <f t="shared" ref="AB1225:AF1225" si="1446">$T1225*AA1225*(1+$Q1225)^AB$2</f>
        <v>12399.0385997852</v>
      </c>
      <c r="AC1225" s="20">
        <f>IFERROR(VLOOKUP($E1225,INPUTS!$A$44:$G$103,4,0),SCENARIOS!$K$24)</f>
        <v>0.05</v>
      </c>
      <c r="AD1225" s="15">
        <f t="shared" si="1446"/>
        <v>77257.2897365809</v>
      </c>
      <c r="AE1225" s="20">
        <f>IFERROR(VLOOKUP($E1225,INPUTS!$A$44:$G$103,5,0),SCENARIOS!$L$24)</f>
        <v>0.1</v>
      </c>
      <c r="AF1225" s="15">
        <f t="shared" si="1446"/>
        <v>192553.278043522</v>
      </c>
      <c r="AG1225" s="20">
        <f>IFERROR(VLOOKUP($E1225,INPUTS!$A$44:$G$103,6,0),SCENARIOS!$M$24)</f>
        <v>0.2</v>
      </c>
      <c r="AH1225" s="15">
        <f t="shared" si="1437"/>
        <v>479912.834267475</v>
      </c>
      <c r="AI1225" s="20">
        <f>IFERROR(VLOOKUP($E1225,INPUTS!$A$44:$G$103,7,0),SCENARIOS!$N$24)</f>
        <v>0.25</v>
      </c>
      <c r="AJ1225" s="15">
        <f t="shared" si="1438"/>
        <v>747573.382140056</v>
      </c>
      <c r="AK1225" s="1"/>
      <c r="AL1225" t="str">
        <f t="shared" si="1441"/>
        <v>MULTI</v>
      </c>
      <c r="AM1225" s="21">
        <f t="shared" si="1442"/>
        <v>2990293.52856022</v>
      </c>
    </row>
    <row r="1226" ht="15" customHeight="1" spans="1:39">
      <c r="A1226" s="6" t="s">
        <v>2257</v>
      </c>
      <c r="B1226" s="70" t="s">
        <v>786</v>
      </c>
      <c r="C1226" s="70" t="s">
        <v>675</v>
      </c>
      <c r="D1226" s="70" t="s">
        <v>929</v>
      </c>
      <c r="E1226" s="10" t="s">
        <v>677</v>
      </c>
      <c r="F1226" s="70" t="s">
        <v>676</v>
      </c>
      <c r="G1226" s="70" t="s">
        <v>177</v>
      </c>
      <c r="H1226" s="70" t="s">
        <v>1519</v>
      </c>
      <c r="I1226" s="70" t="s">
        <v>1519</v>
      </c>
      <c r="J1226" s="70" t="s">
        <v>1519</v>
      </c>
      <c r="K1226" s="70" t="s">
        <v>1520</v>
      </c>
      <c r="L1226" s="71" t="s">
        <v>279</v>
      </c>
      <c r="M1226" s="72">
        <v>39241</v>
      </c>
      <c r="N1226" s="14">
        <f t="shared" si="1439"/>
        <v>107.509589041096</v>
      </c>
      <c r="O1226" s="15">
        <v>3000</v>
      </c>
      <c r="P1226" s="15">
        <f t="shared" si="1408"/>
        <v>117723000</v>
      </c>
      <c r="Q1226" s="16">
        <f>IFERROR(VLOOKUP(G1226,SCENARIOS!$A$13:$E$18,3,0),0.025)</f>
        <v>0.045</v>
      </c>
      <c r="R1226" s="70">
        <f>IFERROR(VLOOKUP(L1226,INPUTS!$A$107:$B$120,2,0),0.0082)</f>
        <v>0.0039</v>
      </c>
      <c r="S1226" s="70">
        <f t="shared" si="1409"/>
        <v>11.7</v>
      </c>
      <c r="T1226" s="15">
        <f t="shared" si="1410"/>
        <v>459119.7</v>
      </c>
      <c r="U1226" s="15">
        <f>T1226/INPUTS!$B$7*1000</f>
        <v>573899625</v>
      </c>
      <c r="V1226" s="15">
        <f>T1226*INPUTS!$B$6</f>
        <v>1450818.252</v>
      </c>
      <c r="W1226" s="73" t="s">
        <v>396</v>
      </c>
      <c r="X1226" s="73" t="s">
        <v>396</v>
      </c>
      <c r="Y1226" s="74">
        <f>IFERROR(VLOOKUP(E1226,INPUTS!$A$44:$B$103,2,0),0)</f>
        <v>0</v>
      </c>
      <c r="Z1226" s="15">
        <f t="shared" si="1435"/>
        <v>0</v>
      </c>
      <c r="AA1226" s="20">
        <f>IFERROR(VLOOKUP(E1226,INPUTS!$A$44:$C$103,3,0),SCENARIOS!$J$24)</f>
        <v>0.01</v>
      </c>
      <c r="AB1226" s="15">
        <f t="shared" ref="AB1226:AF1226" si="1447">$T1226*AA1226*(1+$Q1226)^AB$2</f>
        <v>5721.46677360721</v>
      </c>
      <c r="AC1226" s="20">
        <f>IFERROR(VLOOKUP($E1226,INPUTS!$A$44:$G$103,4,0),SCENARIOS!$K$24)</f>
        <v>0.05</v>
      </c>
      <c r="AD1226" s="15">
        <f t="shared" si="1447"/>
        <v>35649.942750759</v>
      </c>
      <c r="AE1226" s="20">
        <f>IFERROR(VLOOKUP($E1226,INPUTS!$A$44:$G$103,5,0),SCENARIOS!$L$24)</f>
        <v>0.1</v>
      </c>
      <c r="AF1226" s="15">
        <f t="shared" si="1447"/>
        <v>88852.6294687277</v>
      </c>
      <c r="AG1226" s="20">
        <f>IFERROR(VLOOKUP($E1226,INPUTS!$A$44:$G$103,6,0),SCENARIOS!$M$24)</f>
        <v>0.2</v>
      </c>
      <c r="AH1226" s="15">
        <f t="shared" si="1437"/>
        <v>221453.083913828</v>
      </c>
      <c r="AI1226" s="20">
        <f>IFERROR(VLOOKUP($E1226,INPUTS!$A$44:$G$103,7,0),SCENARIOS!$N$24)</f>
        <v>0.25</v>
      </c>
      <c r="AJ1226" s="15">
        <f t="shared" si="1438"/>
        <v>344963.541513743</v>
      </c>
      <c r="AK1226" s="1"/>
      <c r="AL1226" t="str">
        <f t="shared" si="1441"/>
        <v>MULTI</v>
      </c>
      <c r="AM1226" s="21">
        <f t="shared" si="1442"/>
        <v>1379854.16605497</v>
      </c>
    </row>
    <row r="1227" ht="15" customHeight="1" spans="1:39">
      <c r="A1227" s="24" t="s">
        <v>2258</v>
      </c>
      <c r="B1227" s="70" t="s">
        <v>787</v>
      </c>
      <c r="C1227" s="70" t="s">
        <v>788</v>
      </c>
      <c r="D1227" s="70" t="s">
        <v>929</v>
      </c>
      <c r="E1227" s="10" t="s">
        <v>537</v>
      </c>
      <c r="F1227" s="70" t="s">
        <v>536</v>
      </c>
      <c r="G1227" s="70" t="s">
        <v>173</v>
      </c>
      <c r="H1227" s="70" t="s">
        <v>1519</v>
      </c>
      <c r="I1227" s="70" t="s">
        <v>1519</v>
      </c>
      <c r="J1227" s="70" t="s">
        <v>1519</v>
      </c>
      <c r="K1227" s="70" t="s">
        <v>1520</v>
      </c>
      <c r="L1227" s="71" t="s">
        <v>279</v>
      </c>
      <c r="M1227" s="72">
        <v>24404</v>
      </c>
      <c r="N1227" s="14">
        <f t="shared" si="1439"/>
        <v>66.8602739726027</v>
      </c>
      <c r="O1227" s="15">
        <v>2200</v>
      </c>
      <c r="P1227" s="15">
        <f t="shared" si="1408"/>
        <v>53688800</v>
      </c>
      <c r="Q1227" s="16">
        <f>IFERROR(VLOOKUP(G1227,SCENARIOS!$A$13:$E$18,3,0),0.025)</f>
        <v>0.04</v>
      </c>
      <c r="R1227" s="70">
        <f>IFERROR(VLOOKUP(L1227,INPUTS!$A$107:$B$120,2,0),0.0082)</f>
        <v>0.0039</v>
      </c>
      <c r="S1227" s="70">
        <f t="shared" si="1409"/>
        <v>8.58</v>
      </c>
      <c r="T1227" s="15">
        <f t="shared" si="1410"/>
        <v>209386.32</v>
      </c>
      <c r="U1227" s="15">
        <f>T1227/INPUTS!$B$7*1000</f>
        <v>261732900</v>
      </c>
      <c r="V1227" s="15">
        <f>T1227*INPUTS!$B$6</f>
        <v>661660.7712</v>
      </c>
      <c r="W1227" s="73" t="s">
        <v>396</v>
      </c>
      <c r="X1227" s="73" t="s">
        <v>396</v>
      </c>
      <c r="Y1227" s="74">
        <f>IFERROR(VLOOKUP(E1227,INPUTS!$A$44:$B$103,2,0),0)</f>
        <v>0</v>
      </c>
      <c r="Z1227" s="15">
        <f t="shared" si="1435"/>
        <v>0</v>
      </c>
      <c r="AA1227" s="20">
        <f>IFERROR(VLOOKUP(E1227,INPUTS!$A$44:$C$103,3,0),SCENARIOS!$J$24)</f>
        <v>0.01</v>
      </c>
      <c r="AB1227" s="15">
        <f t="shared" ref="AB1227:AF1227" si="1448">$T1227*AA1227*(1+$Q1227)^AB$2</f>
        <v>2547.50473950855</v>
      </c>
      <c r="AC1227" s="20">
        <f>IFERROR(VLOOKUP($E1227,INPUTS!$A$44:$G$103,4,0),SCENARIOS!$K$24)</f>
        <v>0.05</v>
      </c>
      <c r="AD1227" s="15">
        <f t="shared" si="1448"/>
        <v>15497.1451760042</v>
      </c>
      <c r="AE1227" s="20">
        <f>IFERROR(VLOOKUP($E1227,INPUTS!$A$44:$G$103,5,0),SCENARIOS!$L$24)</f>
        <v>0.1</v>
      </c>
      <c r="AF1227" s="15">
        <f t="shared" si="1448"/>
        <v>37709.2933145993</v>
      </c>
      <c r="AG1227" s="20">
        <f>IFERROR(VLOOKUP($E1227,INPUTS!$A$44:$G$103,6,0),SCENARIOS!$M$24)</f>
        <v>0.2</v>
      </c>
      <c r="AH1227" s="15">
        <f t="shared" si="1437"/>
        <v>91758.2423173203</v>
      </c>
      <c r="AI1227" s="20">
        <f>IFERROR(VLOOKUP($E1227,INPUTS!$A$44:$G$103,7,0),SCENARIOS!$N$24)</f>
        <v>0.25</v>
      </c>
      <c r="AJ1227" s="15">
        <f t="shared" si="1438"/>
        <v>139547.414793113</v>
      </c>
      <c r="AK1227" s="1"/>
      <c r="AL1227" t="str">
        <f t="shared" si="1441"/>
        <v>MULTI</v>
      </c>
      <c r="AM1227" s="21">
        <f t="shared" si="1442"/>
        <v>558189.659172452</v>
      </c>
    </row>
    <row r="1228" ht="15" customHeight="1" spans="1:39">
      <c r="A1228" s="6" t="s">
        <v>2260</v>
      </c>
      <c r="B1228" s="70" t="s">
        <v>534</v>
      </c>
      <c r="C1228" s="70" t="s">
        <v>535</v>
      </c>
      <c r="D1228" s="70" t="s">
        <v>929</v>
      </c>
      <c r="E1228" s="10" t="s">
        <v>537</v>
      </c>
      <c r="F1228" s="70" t="s">
        <v>536</v>
      </c>
      <c r="G1228" s="70" t="s">
        <v>173</v>
      </c>
      <c r="H1228" s="70" t="s">
        <v>1519</v>
      </c>
      <c r="I1228" s="70" t="s">
        <v>1519</v>
      </c>
      <c r="J1228" s="70" t="s">
        <v>1519</v>
      </c>
      <c r="K1228" s="70" t="s">
        <v>1520</v>
      </c>
      <c r="L1228" s="71" t="s">
        <v>286</v>
      </c>
      <c r="M1228" s="72">
        <v>18303</v>
      </c>
      <c r="N1228" s="14">
        <f t="shared" si="1439"/>
        <v>50.1452054794521</v>
      </c>
      <c r="O1228" s="15">
        <v>3000</v>
      </c>
      <c r="P1228" s="15">
        <f t="shared" si="1408"/>
        <v>54909000</v>
      </c>
      <c r="Q1228" s="16">
        <f>IFERROR(VLOOKUP(G1228,SCENARIOS!$A$13:$E$18,3,0),0.025)</f>
        <v>0.04</v>
      </c>
      <c r="R1228" s="70">
        <f>IFERROR(VLOOKUP(L1228,INPUTS!$A$107:$B$120,2,0),0.0082)</f>
        <v>0.0039</v>
      </c>
      <c r="S1228" s="70">
        <f t="shared" si="1409"/>
        <v>11.7</v>
      </c>
      <c r="T1228" s="15">
        <f t="shared" si="1410"/>
        <v>214145.1</v>
      </c>
      <c r="U1228" s="15">
        <f>T1228/INPUTS!$B$7*1000</f>
        <v>267681375</v>
      </c>
      <c r="V1228" s="15">
        <f>T1228*INPUTS!$B$6</f>
        <v>676698.516</v>
      </c>
      <c r="W1228" s="73" t="s">
        <v>396</v>
      </c>
      <c r="X1228" s="73" t="s">
        <v>396</v>
      </c>
      <c r="Y1228" s="74">
        <f>IFERROR(VLOOKUP(E1228,INPUTS!$A$44:$B$103,2,0),0)</f>
        <v>0</v>
      </c>
      <c r="Z1228" s="15">
        <f t="shared" si="1435"/>
        <v>0</v>
      </c>
      <c r="AA1228" s="20">
        <f>IFERROR(VLOOKUP(E1228,INPUTS!$A$44:$C$103,3,0),SCENARIOS!$J$24)</f>
        <v>0.01</v>
      </c>
      <c r="AB1228" s="15">
        <f t="shared" ref="AB1228:AF1228" si="1449">$T1228*AA1228*(1+$Q1228)^AB$2</f>
        <v>2605.40257449738</v>
      </c>
      <c r="AC1228" s="20">
        <f>IFERROR(VLOOKUP($E1228,INPUTS!$A$44:$G$103,4,0),SCENARIOS!$K$24)</f>
        <v>0.05</v>
      </c>
      <c r="AD1228" s="15">
        <f t="shared" si="1449"/>
        <v>15849.3530209134</v>
      </c>
      <c r="AE1228" s="20">
        <f>IFERROR(VLOOKUP($E1228,INPUTS!$A$44:$G$103,5,0),SCENARIOS!$L$24)</f>
        <v>0.1</v>
      </c>
      <c r="AF1228" s="15">
        <f t="shared" si="1449"/>
        <v>38566.3227081129</v>
      </c>
      <c r="AG1228" s="20">
        <f>IFERROR(VLOOKUP($E1228,INPUTS!$A$44:$G$103,6,0),SCENARIOS!$M$24)</f>
        <v>0.2</v>
      </c>
      <c r="AH1228" s="15">
        <f t="shared" si="1437"/>
        <v>93843.6569154413</v>
      </c>
      <c r="AI1228" s="20">
        <f>IFERROR(VLOOKUP($E1228,INPUTS!$A$44:$G$103,7,0),SCENARIOS!$N$24)</f>
        <v>0.25</v>
      </c>
      <c r="AJ1228" s="15">
        <f t="shared" si="1438"/>
        <v>142718.946947502</v>
      </c>
      <c r="AK1228" s="1"/>
      <c r="AL1228" t="str">
        <f t="shared" si="1441"/>
        <v>MULTI</v>
      </c>
      <c r="AM1228" s="21">
        <f t="shared" si="1442"/>
        <v>570875.787790007</v>
      </c>
    </row>
    <row r="1229" ht="15" customHeight="1" spans="1:39">
      <c r="A1229" s="24" t="s">
        <v>2261</v>
      </c>
      <c r="B1229" s="70" t="s">
        <v>789</v>
      </c>
      <c r="C1229" s="70" t="s">
        <v>790</v>
      </c>
      <c r="D1229" s="70" t="s">
        <v>929</v>
      </c>
      <c r="E1229" s="10" t="s">
        <v>537</v>
      </c>
      <c r="F1229" s="70" t="s">
        <v>536</v>
      </c>
      <c r="G1229" s="70" t="s">
        <v>173</v>
      </c>
      <c r="H1229" s="70" t="s">
        <v>1519</v>
      </c>
      <c r="I1229" s="70" t="s">
        <v>1519</v>
      </c>
      <c r="J1229" s="70" t="s">
        <v>1519</v>
      </c>
      <c r="K1229" s="70" t="s">
        <v>1520</v>
      </c>
      <c r="L1229" s="71" t="s">
        <v>286</v>
      </c>
      <c r="M1229" s="72">
        <v>14642</v>
      </c>
      <c r="N1229" s="14">
        <f t="shared" si="1439"/>
        <v>40.1150684931507</v>
      </c>
      <c r="O1229" s="15">
        <v>2000</v>
      </c>
      <c r="P1229" s="15">
        <f t="shared" si="1408"/>
        <v>29284000</v>
      </c>
      <c r="Q1229" s="16">
        <f>IFERROR(VLOOKUP(G1229,SCENARIOS!$A$13:$E$18,3,0),0.025)</f>
        <v>0.04</v>
      </c>
      <c r="R1229" s="70">
        <f>IFERROR(VLOOKUP(L1229,INPUTS!$A$107:$B$120,2,0),0.0082)</f>
        <v>0.0039</v>
      </c>
      <c r="S1229" s="70">
        <f t="shared" si="1409"/>
        <v>7.8</v>
      </c>
      <c r="T1229" s="15">
        <f t="shared" si="1410"/>
        <v>114207.6</v>
      </c>
      <c r="U1229" s="15">
        <f>T1229/INPUTS!$B$7*1000</f>
        <v>142759500</v>
      </c>
      <c r="V1229" s="15">
        <f>T1229*INPUTS!$B$6</f>
        <v>360896.016</v>
      </c>
      <c r="W1229" s="73" t="s">
        <v>396</v>
      </c>
      <c r="X1229" s="73" t="s">
        <v>396</v>
      </c>
      <c r="Y1229" s="74">
        <f>IFERROR(VLOOKUP(E1229,INPUTS!$A$44:$B$103,2,0),0)</f>
        <v>0</v>
      </c>
      <c r="Z1229" s="15">
        <f t="shared" si="1435"/>
        <v>0</v>
      </c>
      <c r="AA1229" s="20">
        <f>IFERROR(VLOOKUP(E1229,INPUTS!$A$44:$C$103,3,0),SCENARIOS!$J$24)</f>
        <v>0.01</v>
      </c>
      <c r="AB1229" s="15">
        <f t="shared" ref="AB1229:AF1229" si="1450">$T1229*AA1229*(1+$Q1229)^AB$2</f>
        <v>1389.51008016138</v>
      </c>
      <c r="AC1229" s="20">
        <f>IFERROR(VLOOKUP($E1229,INPUTS!$A$44:$G$103,4,0),SCENARIOS!$K$24)</f>
        <v>0.05</v>
      </c>
      <c r="AD1229" s="15">
        <f t="shared" si="1450"/>
        <v>8452.75735971202</v>
      </c>
      <c r="AE1229" s="20">
        <f>IFERROR(VLOOKUP($E1229,INPUTS!$A$44:$G$103,5,0),SCENARIOS!$L$24)</f>
        <v>0.1</v>
      </c>
      <c r="AF1229" s="15">
        <f t="shared" si="1450"/>
        <v>20568.1435499532</v>
      </c>
      <c r="AG1229" s="20">
        <f>IFERROR(VLOOKUP($E1229,INPUTS!$A$44:$G$103,6,0),SCENARIOS!$M$24)</f>
        <v>0.2</v>
      </c>
      <c r="AH1229" s="15">
        <f t="shared" si="1437"/>
        <v>50048.5830940608</v>
      </c>
      <c r="AI1229" s="20">
        <f>IFERROR(VLOOKUP($E1229,INPUTS!$A$44:$G$103,7,0),SCENARIOS!$N$24)</f>
        <v>0.25</v>
      </c>
      <c r="AJ1229" s="15">
        <f t="shared" si="1438"/>
        <v>76114.6923529958</v>
      </c>
      <c r="AK1229" s="1"/>
      <c r="AL1229" t="str">
        <f t="shared" si="1441"/>
        <v>MULTI</v>
      </c>
      <c r="AM1229" s="21">
        <f t="shared" si="1442"/>
        <v>304458.769411983</v>
      </c>
    </row>
    <row r="1230" ht="15" customHeight="1" spans="1:39">
      <c r="A1230" s="6" t="s">
        <v>2262</v>
      </c>
      <c r="B1230" s="70" t="s">
        <v>377</v>
      </c>
      <c r="C1230" s="70" t="s">
        <v>378</v>
      </c>
      <c r="D1230" s="70" t="s">
        <v>929</v>
      </c>
      <c r="E1230" s="10" t="s">
        <v>537</v>
      </c>
      <c r="F1230" s="70" t="s">
        <v>536</v>
      </c>
      <c r="G1230" s="70" t="s">
        <v>173</v>
      </c>
      <c r="H1230" s="70" t="s">
        <v>1519</v>
      </c>
      <c r="I1230" s="70" t="s">
        <v>1519</v>
      </c>
      <c r="J1230" s="70" t="s">
        <v>1519</v>
      </c>
      <c r="K1230" s="70" t="s">
        <v>1520</v>
      </c>
      <c r="L1230" s="71" t="s">
        <v>286</v>
      </c>
      <c r="M1230" s="72">
        <v>9762</v>
      </c>
      <c r="N1230" s="14">
        <f t="shared" si="1439"/>
        <v>26.7452054794521</v>
      </c>
      <c r="O1230" s="15">
        <v>1800</v>
      </c>
      <c r="P1230" s="15">
        <f t="shared" si="1408"/>
        <v>17571600</v>
      </c>
      <c r="Q1230" s="16">
        <f>IFERROR(VLOOKUP(G1230,SCENARIOS!$A$13:$E$18,3,0),0.025)</f>
        <v>0.04</v>
      </c>
      <c r="R1230" s="70">
        <f>IFERROR(VLOOKUP(L1230,INPUTS!$A$107:$B$120,2,0),0.0082)</f>
        <v>0.0039</v>
      </c>
      <c r="S1230" s="70">
        <f t="shared" si="1409"/>
        <v>7.02</v>
      </c>
      <c r="T1230" s="15">
        <f t="shared" si="1410"/>
        <v>68529.24</v>
      </c>
      <c r="U1230" s="15">
        <f>T1230/INPUTS!$B$7*1000</f>
        <v>85661550</v>
      </c>
      <c r="V1230" s="15">
        <f>T1230*INPUTS!$B$6</f>
        <v>216552.3984</v>
      </c>
      <c r="W1230" s="73" t="s">
        <v>396</v>
      </c>
      <c r="X1230" s="73" t="s">
        <v>396</v>
      </c>
      <c r="Y1230" s="74">
        <f>IFERROR(VLOOKUP(E1230,INPUTS!$A$44:$B$103,2,0),0)</f>
        <v>0</v>
      </c>
      <c r="Z1230" s="15">
        <f t="shared" si="1435"/>
        <v>0</v>
      </c>
      <c r="AA1230" s="20">
        <f>IFERROR(VLOOKUP(E1230,INPUTS!$A$44:$C$103,3,0),SCENARIOS!$J$24)</f>
        <v>0.01</v>
      </c>
      <c r="AB1230" s="15">
        <f t="shared" ref="AB1230:AF1230" si="1451">$T1230*AA1230*(1+$Q1230)^AB$2</f>
        <v>833.762987452662</v>
      </c>
      <c r="AC1230" s="20">
        <f>IFERROR(VLOOKUP($E1230,INPUTS!$A$44:$G$103,4,0),SCENARIOS!$K$24)</f>
        <v>0.05</v>
      </c>
      <c r="AD1230" s="15">
        <f t="shared" si="1451"/>
        <v>5072.00079298988</v>
      </c>
      <c r="AE1230" s="20">
        <f>IFERROR(VLOOKUP($E1230,INPUTS!$A$44:$G$103,5,0),SCENARIOS!$L$24)</f>
        <v>0.1</v>
      </c>
      <c r="AF1230" s="15">
        <f t="shared" si="1451"/>
        <v>12341.7289715325</v>
      </c>
      <c r="AG1230" s="20">
        <f>IFERROR(VLOOKUP($E1230,INPUTS!$A$44:$G$103,6,0),SCENARIOS!$M$24)</f>
        <v>0.2</v>
      </c>
      <c r="AH1230" s="15">
        <f t="shared" si="1437"/>
        <v>30031.2007476983</v>
      </c>
      <c r="AI1230" s="20">
        <f>IFERROR(VLOOKUP($E1230,INPUTS!$A$44:$G$103,7,0),SCENARIOS!$N$24)</f>
        <v>0.25</v>
      </c>
      <c r="AJ1230" s="15">
        <f t="shared" si="1438"/>
        <v>45671.9344403053</v>
      </c>
      <c r="AK1230" s="1"/>
      <c r="AL1230" t="str">
        <f t="shared" si="1441"/>
        <v>MULTI</v>
      </c>
      <c r="AM1230" s="21">
        <f t="shared" si="1442"/>
        <v>182687.737761221</v>
      </c>
    </row>
    <row r="1231" ht="15" customHeight="1" spans="1:39">
      <c r="A1231" s="24" t="s">
        <v>2263</v>
      </c>
      <c r="B1231" s="70" t="s">
        <v>429</v>
      </c>
      <c r="C1231" s="70" t="s">
        <v>430</v>
      </c>
      <c r="D1231" s="70" t="s">
        <v>929</v>
      </c>
      <c r="E1231" s="10" t="s">
        <v>432</v>
      </c>
      <c r="F1231" s="70" t="s">
        <v>431</v>
      </c>
      <c r="G1231" s="70" t="s">
        <v>173</v>
      </c>
      <c r="H1231" s="70" t="s">
        <v>1519</v>
      </c>
      <c r="I1231" s="70" t="s">
        <v>1519</v>
      </c>
      <c r="J1231" s="70" t="s">
        <v>1519</v>
      </c>
      <c r="K1231" s="70" t="s">
        <v>1520</v>
      </c>
      <c r="L1231" s="71" t="s">
        <v>295</v>
      </c>
      <c r="M1231" s="72">
        <v>21198</v>
      </c>
      <c r="N1231" s="14">
        <f t="shared" si="1439"/>
        <v>58.0767123287671</v>
      </c>
      <c r="O1231" s="15">
        <v>8200</v>
      </c>
      <c r="P1231" s="15">
        <f t="shared" si="1408"/>
        <v>173823600</v>
      </c>
      <c r="Q1231" s="16">
        <f>IFERROR(VLOOKUP(G1231,SCENARIOS!$A$13:$E$18,3,0),0.025)</f>
        <v>0.04</v>
      </c>
      <c r="R1231" s="70">
        <f>IFERROR(VLOOKUP(L1231,INPUTS!$A$107:$B$120,2,0),0.0082)</f>
        <v>0.0089</v>
      </c>
      <c r="S1231" s="70">
        <f t="shared" si="1409"/>
        <v>72.98</v>
      </c>
      <c r="T1231" s="15">
        <f t="shared" si="1410"/>
        <v>1547030.04</v>
      </c>
      <c r="U1231" s="15">
        <f>T1231/INPUTS!$B$7*1000</f>
        <v>1933787550</v>
      </c>
      <c r="V1231" s="15">
        <f>T1231*INPUTS!$B$6</f>
        <v>4888614.9264</v>
      </c>
      <c r="W1231" s="73" t="s">
        <v>521</v>
      </c>
      <c r="X1231" s="73" t="s">
        <v>396</v>
      </c>
      <c r="Y1231" s="74">
        <f>IFERROR(VLOOKUP(E1231,INPUTS!$A$44:$B$103,2,0),0)</f>
        <v>0</v>
      </c>
      <c r="Z1231" s="15">
        <f t="shared" si="1435"/>
        <v>0</v>
      </c>
      <c r="AA1231" s="20">
        <f>IFERROR(VLOOKUP(E1231,INPUTS!$A$44:$C$103,3,0),SCENARIOS!$J$24)</f>
        <v>0.01</v>
      </c>
      <c r="AB1231" s="15">
        <f t="shared" ref="AB1231:AF1231" si="1452">$T1231*AA1231*(1+$Q1231)^AB$2</f>
        <v>18821.9858826599</v>
      </c>
      <c r="AC1231" s="20">
        <f>IFERROR(VLOOKUP($E1231,INPUTS!$A$44:$G$103,4,0),SCENARIOS!$K$24)</f>
        <v>0.05</v>
      </c>
      <c r="AD1231" s="15">
        <f t="shared" si="1452"/>
        <v>114499.11876535</v>
      </c>
      <c r="AE1231" s="20">
        <f>IFERROR(VLOOKUP($E1231,INPUTS!$A$44:$G$103,5,0),SCENARIOS!$L$24)</f>
        <v>0.1</v>
      </c>
      <c r="AF1231" s="15">
        <f t="shared" si="1452"/>
        <v>278611.370336211</v>
      </c>
      <c r="AG1231" s="20">
        <f>IFERROR(VLOOKUP($E1231,INPUTS!$A$44:$G$103,6,0),SCENARIOS!$M$24)</f>
        <v>0.2</v>
      </c>
      <c r="AH1231" s="15">
        <f t="shared" si="1437"/>
        <v>677946.664722384</v>
      </c>
      <c r="AI1231" s="20">
        <f>IFERROR(VLOOKUP($E1231,INPUTS!$A$44:$G$103,7,0),SCENARIOS!$N$24)</f>
        <v>0.25</v>
      </c>
      <c r="AJ1231" s="15">
        <f t="shared" si="1438"/>
        <v>1031032.22163361</v>
      </c>
      <c r="AK1231" s="1"/>
      <c r="AL1231" t="str">
        <f t="shared" si="1441"/>
        <v>MULTI</v>
      </c>
      <c r="AM1231" s="21">
        <f t="shared" si="1442"/>
        <v>4124128.88653444</v>
      </c>
    </row>
    <row r="1232" ht="15" customHeight="1" spans="1:39">
      <c r="A1232" s="6" t="s">
        <v>2264</v>
      </c>
      <c r="B1232" s="70" t="s">
        <v>565</v>
      </c>
      <c r="C1232" s="70" t="s">
        <v>566</v>
      </c>
      <c r="D1232" s="70" t="s">
        <v>929</v>
      </c>
      <c r="E1232" s="10" t="s">
        <v>567</v>
      </c>
      <c r="F1232" s="70" t="s">
        <v>431</v>
      </c>
      <c r="G1232" s="70" t="s">
        <v>173</v>
      </c>
      <c r="H1232" s="70" t="s">
        <v>1519</v>
      </c>
      <c r="I1232" s="70" t="s">
        <v>1519</v>
      </c>
      <c r="J1232" s="70" t="s">
        <v>1519</v>
      </c>
      <c r="K1232" s="70" t="s">
        <v>1520</v>
      </c>
      <c r="L1232" s="71" t="s">
        <v>295</v>
      </c>
      <c r="M1232" s="72">
        <v>19951</v>
      </c>
      <c r="N1232" s="14">
        <f t="shared" si="1439"/>
        <v>54.6602739726027</v>
      </c>
      <c r="O1232" s="15">
        <v>7800</v>
      </c>
      <c r="P1232" s="15">
        <f t="shared" si="1408"/>
        <v>155617800</v>
      </c>
      <c r="Q1232" s="16">
        <f>IFERROR(VLOOKUP(G1232,SCENARIOS!$A$13:$E$18,3,0),0.025)</f>
        <v>0.04</v>
      </c>
      <c r="R1232" s="70">
        <f>IFERROR(VLOOKUP(L1232,INPUTS!$A$107:$B$120,2,0),0.0082)</f>
        <v>0.0089</v>
      </c>
      <c r="S1232" s="70">
        <f t="shared" si="1409"/>
        <v>69.42</v>
      </c>
      <c r="T1232" s="15">
        <f t="shared" si="1410"/>
        <v>1384998.42</v>
      </c>
      <c r="U1232" s="15">
        <f>T1232/INPUTS!$B$7*1000</f>
        <v>1731248025</v>
      </c>
      <c r="V1232" s="15">
        <f>T1232*INPUTS!$B$6</f>
        <v>4376595.0072</v>
      </c>
      <c r="W1232" s="73" t="s">
        <v>521</v>
      </c>
      <c r="X1232" s="73" t="s">
        <v>396</v>
      </c>
      <c r="Y1232" s="74">
        <f>IFERROR(VLOOKUP(E1232,INPUTS!$A$44:$B$103,2,0),0)</f>
        <v>0</v>
      </c>
      <c r="Z1232" s="15">
        <f t="shared" si="1435"/>
        <v>0</v>
      </c>
      <c r="AA1232" s="20">
        <f>IFERROR(VLOOKUP(E1232,INPUTS!$A$44:$C$103,3,0),SCENARIOS!$J$24)</f>
        <v>0.01</v>
      </c>
      <c r="AB1232" s="15">
        <f t="shared" ref="AB1232:AF1232" si="1453">$T1232*AA1232*(1+$Q1232)^AB$2</f>
        <v>16850.6234751241</v>
      </c>
      <c r="AC1232" s="20">
        <f>IFERROR(VLOOKUP($E1232,INPUTS!$A$44:$G$103,4,0),SCENARIOS!$K$24)</f>
        <v>0.05</v>
      </c>
      <c r="AD1232" s="15">
        <f t="shared" si="1453"/>
        <v>102506.799791297</v>
      </c>
      <c r="AE1232" s="20">
        <f>IFERROR(VLOOKUP($E1232,INPUTS!$A$44:$G$103,5,0),SCENARIOS!$L$24)</f>
        <v>0.1</v>
      </c>
      <c r="AF1232" s="15">
        <f t="shared" si="1453"/>
        <v>249430.390963634</v>
      </c>
      <c r="AG1232" s="20">
        <f>IFERROR(VLOOKUP($E1232,INPUTS!$A$44:$G$103,6,0),SCENARIOS!$M$24)</f>
        <v>0.2</v>
      </c>
      <c r="AH1232" s="15">
        <f t="shared" si="1437"/>
        <v>606940.418225345</v>
      </c>
      <c r="AI1232" s="20">
        <f>IFERROR(VLOOKUP($E1232,INPUTS!$A$44:$G$103,7,0),SCENARIOS!$N$24)</f>
        <v>0.25</v>
      </c>
      <c r="AJ1232" s="15">
        <f t="shared" si="1438"/>
        <v>923044.776772169</v>
      </c>
      <c r="AK1232" s="1"/>
      <c r="AL1232" t="str">
        <f t="shared" si="1441"/>
        <v>MULTI</v>
      </c>
      <c r="AM1232" s="21">
        <f t="shared" si="1442"/>
        <v>3692179.10708868</v>
      </c>
    </row>
    <row r="1233" ht="15" customHeight="1" spans="1:39">
      <c r="A1233" s="24" t="s">
        <v>2265</v>
      </c>
      <c r="B1233" s="70" t="s">
        <v>568</v>
      </c>
      <c r="C1233" s="70" t="s">
        <v>569</v>
      </c>
      <c r="D1233" s="70" t="s">
        <v>929</v>
      </c>
      <c r="E1233" s="10" t="s">
        <v>570</v>
      </c>
      <c r="F1233" s="70" t="s">
        <v>431</v>
      </c>
      <c r="G1233" s="70" t="s">
        <v>173</v>
      </c>
      <c r="H1233" s="70" t="s">
        <v>1519</v>
      </c>
      <c r="I1233" s="70" t="s">
        <v>1519</v>
      </c>
      <c r="J1233" s="70" t="s">
        <v>1519</v>
      </c>
      <c r="K1233" s="70" t="s">
        <v>1520</v>
      </c>
      <c r="L1233" s="71" t="s">
        <v>295</v>
      </c>
      <c r="M1233" s="72">
        <v>18704</v>
      </c>
      <c r="N1233" s="14">
        <f t="shared" si="1439"/>
        <v>51.2438356164384</v>
      </c>
      <c r="O1233" s="15">
        <v>7000</v>
      </c>
      <c r="P1233" s="15">
        <f t="shared" si="1408"/>
        <v>130928000</v>
      </c>
      <c r="Q1233" s="16">
        <f>IFERROR(VLOOKUP(G1233,SCENARIOS!$A$13:$E$18,3,0),0.025)</f>
        <v>0.04</v>
      </c>
      <c r="R1233" s="70">
        <f>IFERROR(VLOOKUP(L1233,INPUTS!$A$107:$B$120,2,0),0.0082)</f>
        <v>0.0089</v>
      </c>
      <c r="S1233" s="70">
        <f t="shared" si="1409"/>
        <v>62.3</v>
      </c>
      <c r="T1233" s="15">
        <f t="shared" si="1410"/>
        <v>1165259.2</v>
      </c>
      <c r="U1233" s="15">
        <f>T1233/INPUTS!$B$7*1000</f>
        <v>1456574000</v>
      </c>
      <c r="V1233" s="15">
        <f>T1233*INPUTS!$B$6</f>
        <v>3682219.072</v>
      </c>
      <c r="W1233" s="73" t="s">
        <v>521</v>
      </c>
      <c r="X1233" s="73" t="s">
        <v>396</v>
      </c>
      <c r="Y1233" s="74">
        <f>IFERROR(VLOOKUP(E1233,INPUTS!$A$44:$B$103,2,0),0)</f>
        <v>0</v>
      </c>
      <c r="Z1233" s="15">
        <f t="shared" si="1435"/>
        <v>0</v>
      </c>
      <c r="AA1233" s="20">
        <f>IFERROR(VLOOKUP(E1233,INPUTS!$A$44:$C$103,3,0),SCENARIOS!$J$24)</f>
        <v>0.01</v>
      </c>
      <c r="AB1233" s="15">
        <f t="shared" ref="AB1233:AF1233" si="1454">$T1233*AA1233*(1+$Q1233)^AB$2</f>
        <v>14177.159877283</v>
      </c>
      <c r="AC1233" s="20">
        <f>IFERROR(VLOOKUP($E1233,INPUTS!$A$44:$G$103,4,0),SCENARIOS!$K$24)</f>
        <v>0.05</v>
      </c>
      <c r="AD1233" s="15">
        <f t="shared" si="1454"/>
        <v>86243.4135624261</v>
      </c>
      <c r="AE1233" s="20">
        <f>IFERROR(VLOOKUP($E1233,INPUTS!$A$44:$G$103,5,0),SCENARIOS!$L$24)</f>
        <v>0.1</v>
      </c>
      <c r="AF1233" s="15">
        <f t="shared" si="1454"/>
        <v>209856.598847219</v>
      </c>
      <c r="AG1233" s="20">
        <f>IFERROR(VLOOKUP($E1233,INPUTS!$A$44:$G$103,6,0),SCENARIOS!$M$24)</f>
        <v>0.2</v>
      </c>
      <c r="AH1233" s="15">
        <f t="shared" si="1437"/>
        <v>510645.280150522</v>
      </c>
      <c r="AI1233" s="20">
        <f>IFERROR(VLOOKUP($E1233,INPUTS!$A$44:$G$103,7,0),SCENARIOS!$N$24)</f>
        <v>0.25</v>
      </c>
      <c r="AJ1233" s="15">
        <f t="shared" si="1438"/>
        <v>776597.577739992</v>
      </c>
      <c r="AK1233" s="1"/>
      <c r="AL1233" t="str">
        <f t="shared" si="1441"/>
        <v>MULTI</v>
      </c>
      <c r="AM1233" s="21">
        <f t="shared" si="1442"/>
        <v>3106390.31095997</v>
      </c>
    </row>
    <row r="1234" ht="15" customHeight="1" spans="1:39">
      <c r="A1234" s="6" t="s">
        <v>2266</v>
      </c>
      <c r="B1234" s="70" t="s">
        <v>571</v>
      </c>
      <c r="C1234" s="70" t="s">
        <v>572</v>
      </c>
      <c r="D1234" s="70" t="s">
        <v>929</v>
      </c>
      <c r="E1234" s="10" t="s">
        <v>432</v>
      </c>
      <c r="F1234" s="70" t="s">
        <v>431</v>
      </c>
      <c r="G1234" s="70" t="s">
        <v>173</v>
      </c>
      <c r="H1234" s="70" t="s">
        <v>1519</v>
      </c>
      <c r="I1234" s="70" t="s">
        <v>1519</v>
      </c>
      <c r="J1234" s="70" t="s">
        <v>1519</v>
      </c>
      <c r="K1234" s="70" t="s">
        <v>1520</v>
      </c>
      <c r="L1234" s="71" t="s">
        <v>291</v>
      </c>
      <c r="M1234" s="72">
        <v>11223</v>
      </c>
      <c r="N1234" s="14">
        <f t="shared" si="1439"/>
        <v>30.7479452054795</v>
      </c>
      <c r="O1234" s="15">
        <v>7200</v>
      </c>
      <c r="P1234" s="15">
        <f t="shared" si="1408"/>
        <v>80805600</v>
      </c>
      <c r="Q1234" s="16">
        <f>IFERROR(VLOOKUP(G1234,SCENARIOS!$A$13:$E$18,3,0),0.025)</f>
        <v>0.04</v>
      </c>
      <c r="R1234" s="70">
        <f>IFERROR(VLOOKUP(L1234,INPUTS!$A$107:$B$120,2,0),0.0082)</f>
        <v>0.0079</v>
      </c>
      <c r="S1234" s="70">
        <f t="shared" si="1409"/>
        <v>56.88</v>
      </c>
      <c r="T1234" s="15">
        <f t="shared" si="1410"/>
        <v>638364.24</v>
      </c>
      <c r="U1234" s="15">
        <f>T1234/INPUTS!$B$7*1000</f>
        <v>797955300</v>
      </c>
      <c r="V1234" s="15">
        <f>T1234*INPUTS!$B$6</f>
        <v>2017230.9984</v>
      </c>
      <c r="W1234" s="73" t="s">
        <v>521</v>
      </c>
      <c r="X1234" s="73" t="s">
        <v>396</v>
      </c>
      <c r="Y1234" s="74">
        <f>IFERROR(VLOOKUP(E1234,INPUTS!$A$44:$B$103,2,0),0)</f>
        <v>0</v>
      </c>
      <c r="Z1234" s="15">
        <f t="shared" si="1435"/>
        <v>0</v>
      </c>
      <c r="AA1234" s="20">
        <f>IFERROR(VLOOKUP(E1234,INPUTS!$A$44:$C$103,3,0),SCENARIOS!$J$24)</f>
        <v>0.01</v>
      </c>
      <c r="AB1234" s="15">
        <f t="shared" ref="AB1234:AF1234" si="1455">$T1234*AA1234*(1+$Q1234)^AB$2</f>
        <v>7766.6770538437</v>
      </c>
      <c r="AC1234" s="20">
        <f>IFERROR(VLOOKUP($E1234,INPUTS!$A$44:$G$103,4,0),SCENARIOS!$K$24)</f>
        <v>0.05</v>
      </c>
      <c r="AD1234" s="15">
        <f t="shared" si="1455"/>
        <v>47246.7508978121</v>
      </c>
      <c r="AE1234" s="20">
        <f>IFERROR(VLOOKUP($E1234,INPUTS!$A$44:$G$103,5,0),SCENARIOS!$L$24)</f>
        <v>0.1</v>
      </c>
      <c r="AF1234" s="15">
        <f t="shared" si="1455"/>
        <v>114965.793217586</v>
      </c>
      <c r="AG1234" s="20">
        <f>IFERROR(VLOOKUP($E1234,INPUTS!$A$44:$G$103,6,0),SCENARIOS!$M$24)</f>
        <v>0.2</v>
      </c>
      <c r="AH1234" s="15">
        <f t="shared" si="1437"/>
        <v>279746.931989788</v>
      </c>
      <c r="AI1234" s="20">
        <f>IFERROR(VLOOKUP($E1234,INPUTS!$A$44:$G$103,7,0),SCENARIOS!$N$24)</f>
        <v>0.25</v>
      </c>
      <c r="AJ1234" s="15">
        <f t="shared" si="1438"/>
        <v>425443.645928589</v>
      </c>
      <c r="AK1234" s="1"/>
      <c r="AL1234" t="str">
        <f t="shared" si="1441"/>
        <v>MULTI</v>
      </c>
      <c r="AM1234" s="21">
        <f t="shared" si="1442"/>
        <v>1701774.58371436</v>
      </c>
    </row>
    <row r="1235" ht="15" customHeight="1" spans="1:39">
      <c r="A1235" s="24" t="s">
        <v>2267</v>
      </c>
      <c r="B1235" s="70" t="s">
        <v>791</v>
      </c>
      <c r="C1235" s="70" t="s">
        <v>792</v>
      </c>
      <c r="D1235" s="70" t="s">
        <v>929</v>
      </c>
      <c r="E1235" s="10" t="s">
        <v>793</v>
      </c>
      <c r="F1235" s="70" t="s">
        <v>431</v>
      </c>
      <c r="G1235" s="70" t="s">
        <v>173</v>
      </c>
      <c r="H1235" s="70" t="s">
        <v>1519</v>
      </c>
      <c r="I1235" s="70" t="s">
        <v>1519</v>
      </c>
      <c r="J1235" s="70" t="s">
        <v>1519</v>
      </c>
      <c r="K1235" s="70" t="s">
        <v>1520</v>
      </c>
      <c r="L1235" s="71" t="s">
        <v>286</v>
      </c>
      <c r="M1235" s="72">
        <v>29927</v>
      </c>
      <c r="N1235" s="14">
        <f t="shared" si="1439"/>
        <v>81.9917808219178</v>
      </c>
      <c r="O1235" s="15">
        <v>1800</v>
      </c>
      <c r="P1235" s="15">
        <f t="shared" si="1408"/>
        <v>53868600</v>
      </c>
      <c r="Q1235" s="16">
        <f>IFERROR(VLOOKUP(G1235,SCENARIOS!$A$13:$E$18,3,0),0.025)</f>
        <v>0.04</v>
      </c>
      <c r="R1235" s="70">
        <f>IFERROR(VLOOKUP(L1235,INPUTS!$A$107:$B$120,2,0),0.0082)</f>
        <v>0.0039</v>
      </c>
      <c r="S1235" s="70">
        <f t="shared" si="1409"/>
        <v>7.02</v>
      </c>
      <c r="T1235" s="15">
        <f t="shared" si="1410"/>
        <v>210087.54</v>
      </c>
      <c r="U1235" s="15">
        <f>T1235/INPUTS!$B$7*1000</f>
        <v>262609425</v>
      </c>
      <c r="V1235" s="15">
        <f>T1235*INPUTS!$B$6</f>
        <v>663876.6264</v>
      </c>
      <c r="W1235" s="73" t="s">
        <v>521</v>
      </c>
      <c r="X1235" s="73" t="s">
        <v>396</v>
      </c>
      <c r="Y1235" s="74">
        <f>IFERROR(VLOOKUP(E1235,INPUTS!$A$44:$B$103,2,0),0)</f>
        <v>0</v>
      </c>
      <c r="Z1235" s="15">
        <f t="shared" si="1435"/>
        <v>0</v>
      </c>
      <c r="AA1235" s="20">
        <f>IFERROR(VLOOKUP(E1235,INPUTS!$A$44:$C$103,3,0),SCENARIOS!$J$24)</f>
        <v>0.01</v>
      </c>
      <c r="AB1235" s="15">
        <f t="shared" ref="AB1235:AF1235" si="1456">$T1235*AA1235*(1+$Q1235)^AB$2</f>
        <v>2556.03615299076</v>
      </c>
      <c r="AC1235" s="20">
        <f>IFERROR(VLOOKUP($E1235,INPUTS!$A$44:$G$103,4,0),SCENARIOS!$K$24)</f>
        <v>0.05</v>
      </c>
      <c r="AD1235" s="15">
        <f t="shared" si="1456"/>
        <v>15549.0440208777</v>
      </c>
      <c r="AE1235" s="20">
        <f>IFERROR(VLOOKUP($E1235,INPUTS!$A$44:$G$103,5,0),SCENARIOS!$L$24)</f>
        <v>0.1</v>
      </c>
      <c r="AF1235" s="15">
        <f t="shared" si="1456"/>
        <v>37835.5790750925</v>
      </c>
      <c r="AG1235" s="20">
        <f>IFERROR(VLOOKUP($E1235,INPUTS!$A$44:$G$103,6,0),SCENARIOS!$M$24)</f>
        <v>0.2</v>
      </c>
      <c r="AH1235" s="15">
        <f t="shared" si="1437"/>
        <v>92065.5341913919</v>
      </c>
      <c r="AI1235" s="20">
        <f>IFERROR(VLOOKUP($E1235,INPUTS!$A$44:$G$103,7,0),SCENARIOS!$N$24)</f>
        <v>0.25</v>
      </c>
      <c r="AJ1235" s="15">
        <f t="shared" si="1438"/>
        <v>140014.749231204</v>
      </c>
      <c r="AK1235" s="1"/>
      <c r="AL1235" t="str">
        <f t="shared" si="1441"/>
        <v>MULTI</v>
      </c>
      <c r="AM1235" s="21">
        <f t="shared" si="1442"/>
        <v>560058.996924817</v>
      </c>
    </row>
    <row r="1236" ht="15" customHeight="1" spans="1:39">
      <c r="A1236" s="6" t="s">
        <v>2268</v>
      </c>
      <c r="B1236" s="70" t="s">
        <v>794</v>
      </c>
      <c r="C1236" s="70" t="s">
        <v>795</v>
      </c>
      <c r="D1236" s="70" t="s">
        <v>929</v>
      </c>
      <c r="E1236" s="10" t="s">
        <v>796</v>
      </c>
      <c r="F1236" s="70" t="s">
        <v>431</v>
      </c>
      <c r="G1236" s="70" t="s">
        <v>173</v>
      </c>
      <c r="H1236" s="70" t="s">
        <v>1519</v>
      </c>
      <c r="I1236" s="70" t="s">
        <v>1519</v>
      </c>
      <c r="J1236" s="70" t="s">
        <v>1519</v>
      </c>
      <c r="K1236" s="70" t="s">
        <v>1520</v>
      </c>
      <c r="L1236" s="71" t="s">
        <v>286</v>
      </c>
      <c r="M1236" s="72">
        <v>24939</v>
      </c>
      <c r="N1236" s="14">
        <f t="shared" si="1439"/>
        <v>68.3260273972603</v>
      </c>
      <c r="O1236" s="15">
        <v>1600</v>
      </c>
      <c r="P1236" s="15">
        <f t="shared" si="1408"/>
        <v>39902400</v>
      </c>
      <c r="Q1236" s="16">
        <f>IFERROR(VLOOKUP(G1236,SCENARIOS!$A$13:$E$18,3,0),0.025)</f>
        <v>0.04</v>
      </c>
      <c r="R1236" s="70">
        <f>IFERROR(VLOOKUP(L1236,INPUTS!$A$107:$B$120,2,0),0.0082)</f>
        <v>0.0039</v>
      </c>
      <c r="S1236" s="70">
        <f t="shared" si="1409"/>
        <v>6.24</v>
      </c>
      <c r="T1236" s="15">
        <f t="shared" si="1410"/>
        <v>155619.36</v>
      </c>
      <c r="U1236" s="15">
        <f>T1236/INPUTS!$B$7*1000</f>
        <v>194524200</v>
      </c>
      <c r="V1236" s="15">
        <f>T1236*INPUTS!$B$6</f>
        <v>491757.1776</v>
      </c>
      <c r="W1236" s="73" t="s">
        <v>521</v>
      </c>
      <c r="X1236" s="73" t="s">
        <v>396</v>
      </c>
      <c r="Y1236" s="74">
        <f>IFERROR(VLOOKUP(E1236,INPUTS!$A$44:$B$103,2,0),0)</f>
        <v>0</v>
      </c>
      <c r="Z1236" s="15">
        <f t="shared" si="1435"/>
        <v>0</v>
      </c>
      <c r="AA1236" s="20">
        <f>IFERROR(VLOOKUP(E1236,INPUTS!$A$44:$C$103,3,0),SCENARIOS!$J$24)</f>
        <v>0.01</v>
      </c>
      <c r="AB1236" s="15">
        <f t="shared" ref="AB1236:AF1236" si="1457">$T1236*AA1236*(1+$Q1236)^AB$2</f>
        <v>1893.34746013631</v>
      </c>
      <c r="AC1236" s="20">
        <f>IFERROR(VLOOKUP($E1236,INPUTS!$A$44:$G$103,4,0),SCENARIOS!$K$24)</f>
        <v>0.05</v>
      </c>
      <c r="AD1236" s="15">
        <f t="shared" si="1457"/>
        <v>11517.7334131325</v>
      </c>
      <c r="AE1236" s="20">
        <f>IFERROR(VLOOKUP($E1236,INPUTS!$A$44:$G$103,5,0),SCENARIOS!$L$24)</f>
        <v>0.1</v>
      </c>
      <c r="AF1236" s="15">
        <f t="shared" si="1457"/>
        <v>28026.1675723143</v>
      </c>
      <c r="AG1236" s="20">
        <f>IFERROR(VLOOKUP($E1236,INPUTS!$A$44:$G$103,6,0),SCENARIOS!$M$24)</f>
        <v>0.2</v>
      </c>
      <c r="AH1236" s="15">
        <f t="shared" si="1437"/>
        <v>68196.2362400099</v>
      </c>
      <c r="AI1236" s="20">
        <f>IFERROR(VLOOKUP($E1236,INPUTS!$A$44:$G$103,7,0),SCENARIOS!$N$24)</f>
        <v>0.25</v>
      </c>
      <c r="AJ1236" s="15">
        <f t="shared" si="1438"/>
        <v>103713.935942705</v>
      </c>
      <c r="AK1236" s="1"/>
      <c r="AL1236" t="str">
        <f t="shared" si="1441"/>
        <v>MULTI</v>
      </c>
      <c r="AM1236" s="21">
        <f t="shared" si="1442"/>
        <v>414855.743770821</v>
      </c>
    </row>
    <row r="1237" ht="15" customHeight="1" spans="1:39">
      <c r="A1237" s="24" t="s">
        <v>2269</v>
      </c>
      <c r="B1237" s="70" t="s">
        <v>797</v>
      </c>
      <c r="C1237" s="70" t="s">
        <v>798</v>
      </c>
      <c r="D1237" s="70" t="s">
        <v>929</v>
      </c>
      <c r="E1237" s="10" t="s">
        <v>567</v>
      </c>
      <c r="F1237" s="70" t="s">
        <v>431</v>
      </c>
      <c r="G1237" s="70" t="s">
        <v>173</v>
      </c>
      <c r="H1237" s="70" t="s">
        <v>1519</v>
      </c>
      <c r="I1237" s="70" t="s">
        <v>1519</v>
      </c>
      <c r="J1237" s="70" t="s">
        <v>1519</v>
      </c>
      <c r="K1237" s="70" t="s">
        <v>1520</v>
      </c>
      <c r="L1237" s="71" t="s">
        <v>286</v>
      </c>
      <c r="M1237" s="72">
        <v>37409</v>
      </c>
      <c r="N1237" s="14">
        <f t="shared" si="1439"/>
        <v>102.490410958904</v>
      </c>
      <c r="O1237" s="15">
        <v>1400</v>
      </c>
      <c r="P1237" s="15">
        <f t="shared" si="1408"/>
        <v>52372600</v>
      </c>
      <c r="Q1237" s="16">
        <f>IFERROR(VLOOKUP(G1237,SCENARIOS!$A$13:$E$18,3,0),0.025)</f>
        <v>0.04</v>
      </c>
      <c r="R1237" s="70">
        <f>IFERROR(VLOOKUP(L1237,INPUTS!$A$107:$B$120,2,0),0.0082)</f>
        <v>0.0039</v>
      </c>
      <c r="S1237" s="70">
        <f t="shared" si="1409"/>
        <v>5.46</v>
      </c>
      <c r="T1237" s="15">
        <f t="shared" si="1410"/>
        <v>204253.14</v>
      </c>
      <c r="U1237" s="15">
        <f>T1237/INPUTS!$B$7*1000</f>
        <v>255316425</v>
      </c>
      <c r="V1237" s="15">
        <f>T1237*INPUTS!$B$6</f>
        <v>645439.9224</v>
      </c>
      <c r="W1237" s="73" t="s">
        <v>521</v>
      </c>
      <c r="X1237" s="73" t="s">
        <v>396</v>
      </c>
      <c r="Y1237" s="74">
        <f>IFERROR(VLOOKUP(E1237,INPUTS!$A$44:$B$103,2,0),0)</f>
        <v>0</v>
      </c>
      <c r="Z1237" s="15">
        <f t="shared" si="1435"/>
        <v>0</v>
      </c>
      <c r="AA1237" s="20">
        <f>IFERROR(VLOOKUP(E1237,INPUTS!$A$44:$C$103,3,0),SCENARIOS!$J$24)</f>
        <v>0.01</v>
      </c>
      <c r="AB1237" s="15">
        <f t="shared" ref="AB1237:AF1237" si="1458">$T1237*AA1237*(1+$Q1237)^AB$2</f>
        <v>2485.05175605314</v>
      </c>
      <c r="AC1237" s="20">
        <f>IFERROR(VLOOKUP($E1237,INPUTS!$A$44:$G$103,4,0),SCENARIOS!$K$24)</f>
        <v>0.05</v>
      </c>
      <c r="AD1237" s="15">
        <f t="shared" si="1458"/>
        <v>15117.2271580813</v>
      </c>
      <c r="AE1237" s="20">
        <f>IFERROR(VLOOKUP($E1237,INPUTS!$A$44:$G$103,5,0),SCENARIOS!$L$24)</f>
        <v>0.1</v>
      </c>
      <c r="AF1237" s="15">
        <f t="shared" si="1458"/>
        <v>36784.8365962395</v>
      </c>
      <c r="AG1237" s="20">
        <f>IFERROR(VLOOKUP($E1237,INPUTS!$A$44:$G$103,6,0),SCENARIOS!$M$24)</f>
        <v>0.2</v>
      </c>
      <c r="AH1237" s="15">
        <f t="shared" si="1437"/>
        <v>89508.7564182491</v>
      </c>
      <c r="AI1237" s="20">
        <f>IFERROR(VLOOKUP($E1237,INPUTS!$A$44:$G$103,7,0),SCENARIOS!$N$24)</f>
        <v>0.25</v>
      </c>
      <c r="AJ1237" s="15">
        <f t="shared" si="1438"/>
        <v>136126.360358097</v>
      </c>
      <c r="AK1237" s="1"/>
      <c r="AL1237" t="str">
        <f t="shared" si="1441"/>
        <v>MULTI</v>
      </c>
      <c r="AM1237" s="21">
        <f t="shared" si="1442"/>
        <v>544505.441432387</v>
      </c>
    </row>
    <row r="1238" ht="15" customHeight="1" spans="1:39">
      <c r="A1238" s="6" t="s">
        <v>2270</v>
      </c>
      <c r="B1238" s="70" t="s">
        <v>799</v>
      </c>
      <c r="C1238" s="70" t="s">
        <v>800</v>
      </c>
      <c r="D1238" s="70" t="s">
        <v>929</v>
      </c>
      <c r="E1238" s="10" t="s">
        <v>2287</v>
      </c>
      <c r="F1238" s="70" t="s">
        <v>431</v>
      </c>
      <c r="G1238" s="70" t="s">
        <v>173</v>
      </c>
      <c r="H1238" s="70" t="s">
        <v>1519</v>
      </c>
      <c r="I1238" s="70" t="s">
        <v>1519</v>
      </c>
      <c r="J1238" s="70" t="s">
        <v>1519</v>
      </c>
      <c r="K1238" s="70" t="s">
        <v>1520</v>
      </c>
      <c r="L1238" s="71" t="s">
        <v>286</v>
      </c>
      <c r="M1238" s="72">
        <v>19951</v>
      </c>
      <c r="N1238" s="14">
        <f t="shared" si="1439"/>
        <v>54.6602739726027</v>
      </c>
      <c r="O1238" s="15">
        <v>1500</v>
      </c>
      <c r="P1238" s="15">
        <f t="shared" si="1408"/>
        <v>29926500</v>
      </c>
      <c r="Q1238" s="16">
        <f>IFERROR(VLOOKUP(G1238,SCENARIOS!$A$13:$E$18,3,0),0.025)</f>
        <v>0.04</v>
      </c>
      <c r="R1238" s="70">
        <f>IFERROR(VLOOKUP(L1238,INPUTS!$A$107:$B$120,2,0),0.0082)</f>
        <v>0.0039</v>
      </c>
      <c r="S1238" s="70">
        <f t="shared" si="1409"/>
        <v>5.85</v>
      </c>
      <c r="T1238" s="15">
        <f t="shared" si="1410"/>
        <v>116713.35</v>
      </c>
      <c r="U1238" s="15">
        <f>T1238/INPUTS!$B$7*1000</f>
        <v>145891687.5</v>
      </c>
      <c r="V1238" s="15">
        <f>T1238*INPUTS!$B$6</f>
        <v>368814.186</v>
      </c>
      <c r="W1238" s="73" t="s">
        <v>521</v>
      </c>
      <c r="X1238" s="73" t="s">
        <v>396</v>
      </c>
      <c r="Y1238" s="74">
        <f>IFERROR(VLOOKUP(E1238,INPUTS!$A$44:$B$103,2,0),0)</f>
        <v>0</v>
      </c>
      <c r="Z1238" s="15">
        <f t="shared" si="1435"/>
        <v>0</v>
      </c>
      <c r="AA1238" s="20">
        <f>IFERROR(VLOOKUP(E1238,INPUTS!$A$44:$C$103,3,0),SCENARIOS!$J$24)</f>
        <v>0.01</v>
      </c>
      <c r="AB1238" s="15">
        <f t="shared" ref="AB1238:AF1238" si="1459">$T1238*AA1238*(1+$Q1238)^AB$2</f>
        <v>1419.99636026327</v>
      </c>
      <c r="AC1238" s="20">
        <f>IFERROR(VLOOKUP($E1238,INPUTS!$A$44:$G$103,4,0),SCENARIOS!$K$24)</f>
        <v>0.05</v>
      </c>
      <c r="AD1238" s="15">
        <f t="shared" si="1459"/>
        <v>8638.21346555872</v>
      </c>
      <c r="AE1238" s="20">
        <f>IFERROR(VLOOKUP($E1238,INPUTS!$A$44:$G$103,5,0),SCENARIOS!$L$24)</f>
        <v>0.1</v>
      </c>
      <c r="AF1238" s="15">
        <f t="shared" si="1459"/>
        <v>21019.4149688456</v>
      </c>
      <c r="AG1238" s="20">
        <f>IFERROR(VLOOKUP($E1238,INPUTS!$A$44:$G$103,6,0),SCENARIOS!$M$24)</f>
        <v>0.2</v>
      </c>
      <c r="AH1238" s="15">
        <f t="shared" si="1437"/>
        <v>51146.6644571919</v>
      </c>
      <c r="AI1238" s="20">
        <f>IFERROR(VLOOKUP($E1238,INPUTS!$A$44:$G$103,7,0),SCENARIOS!$N$24)</f>
        <v>0.25</v>
      </c>
      <c r="AJ1238" s="15">
        <f t="shared" si="1438"/>
        <v>77784.6721999019</v>
      </c>
      <c r="AK1238" s="1"/>
      <c r="AL1238" t="str">
        <f t="shared" si="1441"/>
        <v>MULTI</v>
      </c>
      <c r="AM1238" s="21">
        <f t="shared" si="1442"/>
        <v>311138.688799608</v>
      </c>
    </row>
    <row r="1239" ht="15" customHeight="1" spans="1:39">
      <c r="A1239" s="24" t="s">
        <v>2271</v>
      </c>
      <c r="B1239" s="70" t="s">
        <v>802</v>
      </c>
      <c r="C1239" s="70" t="s">
        <v>803</v>
      </c>
      <c r="D1239" s="70" t="s">
        <v>929</v>
      </c>
      <c r="E1239" s="10" t="s">
        <v>2289</v>
      </c>
      <c r="F1239" s="70" t="s">
        <v>431</v>
      </c>
      <c r="G1239" s="70" t="s">
        <v>173</v>
      </c>
      <c r="H1239" s="70" t="s">
        <v>1519</v>
      </c>
      <c r="I1239" s="70" t="s">
        <v>1519</v>
      </c>
      <c r="J1239" s="70" t="s">
        <v>1519</v>
      </c>
      <c r="K1239" s="70" t="s">
        <v>1520</v>
      </c>
      <c r="L1239" s="71" t="s">
        <v>279</v>
      </c>
      <c r="M1239" s="72">
        <v>14964</v>
      </c>
      <c r="N1239" s="14">
        <f t="shared" si="1439"/>
        <v>40.9972602739726</v>
      </c>
      <c r="O1239" s="15">
        <v>1700</v>
      </c>
      <c r="P1239" s="15">
        <f t="shared" si="1408"/>
        <v>25438800</v>
      </c>
      <c r="Q1239" s="16">
        <f>IFERROR(VLOOKUP(G1239,SCENARIOS!$A$13:$E$18,3,0),0.025)</f>
        <v>0.04</v>
      </c>
      <c r="R1239" s="70">
        <f>IFERROR(VLOOKUP(L1239,INPUTS!$A$107:$B$120,2,0),0.0082)</f>
        <v>0.0039</v>
      </c>
      <c r="S1239" s="70">
        <f t="shared" si="1409"/>
        <v>6.63</v>
      </c>
      <c r="T1239" s="15">
        <f t="shared" si="1410"/>
        <v>99211.32</v>
      </c>
      <c r="U1239" s="15">
        <f>T1239/INPUTS!$B$7*1000</f>
        <v>124014150</v>
      </c>
      <c r="V1239" s="15">
        <f>T1239*INPUTS!$B$6</f>
        <v>313507.7712</v>
      </c>
      <c r="W1239" s="73" t="s">
        <v>521</v>
      </c>
      <c r="X1239" s="73" t="s">
        <v>396</v>
      </c>
      <c r="Y1239" s="74">
        <f>IFERROR(VLOOKUP(E1239,INPUTS!$A$44:$B$103,2,0),0)</f>
        <v>0</v>
      </c>
      <c r="Z1239" s="15">
        <f t="shared" si="1435"/>
        <v>0</v>
      </c>
      <c r="AA1239" s="20">
        <f>IFERROR(VLOOKUP(E1239,INPUTS!$A$44:$C$103,3,0),SCENARIOS!$J$24)</f>
        <v>0.01</v>
      </c>
      <c r="AB1239" s="15">
        <f t="shared" ref="AB1239:AF1239" si="1460">$T1239*AA1239*(1+$Q1239)^AB$2</f>
        <v>1207.05740428935</v>
      </c>
      <c r="AC1239" s="20">
        <f>IFERROR(VLOOKUP($E1239,INPUTS!$A$44:$G$103,4,0),SCENARIOS!$K$24)</f>
        <v>0.05</v>
      </c>
      <c r="AD1239" s="15">
        <f t="shared" si="1460"/>
        <v>7342.84947146025</v>
      </c>
      <c r="AE1239" s="20">
        <f>IFERROR(VLOOKUP($E1239,INPUTS!$A$44:$G$103,5,0),SCENARIOS!$L$24)</f>
        <v>0.1</v>
      </c>
      <c r="AF1239" s="15">
        <f t="shared" si="1460"/>
        <v>17867.3982426768</v>
      </c>
      <c r="AG1239" s="20">
        <f>IFERROR(VLOOKUP($E1239,INPUTS!$A$44:$G$103,6,0),SCENARIOS!$M$24)</f>
        <v>0.2</v>
      </c>
      <c r="AH1239" s="15">
        <f t="shared" si="1437"/>
        <v>43476.8438605789</v>
      </c>
      <c r="AI1239" s="20">
        <f>IFERROR(VLOOKUP($E1239,INPUTS!$A$44:$G$103,7,0),SCENARIOS!$N$24)</f>
        <v>0.25</v>
      </c>
      <c r="AJ1239" s="15">
        <f t="shared" si="1438"/>
        <v>66120.2853377062</v>
      </c>
      <c r="AK1239" s="1"/>
      <c r="AL1239" t="str">
        <f t="shared" si="1441"/>
        <v>MULTI</v>
      </c>
      <c r="AM1239" s="21">
        <f t="shared" si="1442"/>
        <v>264481.141350825</v>
      </c>
    </row>
    <row r="1240" ht="15" customHeight="1" spans="1:39">
      <c r="A1240" s="6" t="s">
        <v>2272</v>
      </c>
      <c r="B1240" s="70" t="s">
        <v>805</v>
      </c>
      <c r="C1240" s="70" t="s">
        <v>806</v>
      </c>
      <c r="D1240" s="70" t="s">
        <v>929</v>
      </c>
      <c r="E1240" s="10" t="s">
        <v>2287</v>
      </c>
      <c r="F1240" s="70" t="s">
        <v>431</v>
      </c>
      <c r="G1240" s="70" t="s">
        <v>173</v>
      </c>
      <c r="H1240" s="70" t="s">
        <v>1519</v>
      </c>
      <c r="I1240" s="70" t="s">
        <v>1519</v>
      </c>
      <c r="J1240" s="70" t="s">
        <v>1519</v>
      </c>
      <c r="K1240" s="70" t="s">
        <v>1520</v>
      </c>
      <c r="L1240" s="71" t="s">
        <v>279</v>
      </c>
      <c r="M1240" s="72">
        <v>19951</v>
      </c>
      <c r="N1240" s="14">
        <f t="shared" si="1439"/>
        <v>54.6602739726027</v>
      </c>
      <c r="O1240" s="15">
        <v>1600</v>
      </c>
      <c r="P1240" s="15">
        <f t="shared" si="1408"/>
        <v>31921600</v>
      </c>
      <c r="Q1240" s="16">
        <f>IFERROR(VLOOKUP(G1240,SCENARIOS!$A$13:$E$18,3,0),0.025)</f>
        <v>0.04</v>
      </c>
      <c r="R1240" s="70">
        <f>IFERROR(VLOOKUP(L1240,INPUTS!$A$107:$B$120,2,0),0.0082)</f>
        <v>0.0039</v>
      </c>
      <c r="S1240" s="70">
        <f t="shared" si="1409"/>
        <v>6.24</v>
      </c>
      <c r="T1240" s="15">
        <f t="shared" si="1410"/>
        <v>124494.24</v>
      </c>
      <c r="U1240" s="15">
        <f>T1240/INPUTS!$B$7*1000</f>
        <v>155617800</v>
      </c>
      <c r="V1240" s="15">
        <f>T1240*INPUTS!$B$6</f>
        <v>393401.7984</v>
      </c>
      <c r="W1240" s="73" t="s">
        <v>521</v>
      </c>
      <c r="X1240" s="73" t="s">
        <v>396</v>
      </c>
      <c r="Y1240" s="74">
        <f>IFERROR(VLOOKUP(E1240,INPUTS!$A$44:$B$103,2,0),0)</f>
        <v>0</v>
      </c>
      <c r="Z1240" s="15">
        <f t="shared" si="1435"/>
        <v>0</v>
      </c>
      <c r="AA1240" s="20">
        <f>IFERROR(VLOOKUP(E1240,INPUTS!$A$44:$C$103,3,0),SCENARIOS!$J$24)</f>
        <v>0.01</v>
      </c>
      <c r="AB1240" s="15">
        <f t="shared" ref="AB1240:AF1240" si="1461">$T1240*AA1240*(1+$Q1240)^AB$2</f>
        <v>1514.66278428082</v>
      </c>
      <c r="AC1240" s="20">
        <f>IFERROR(VLOOKUP($E1240,INPUTS!$A$44:$G$103,4,0),SCENARIOS!$K$24)</f>
        <v>0.05</v>
      </c>
      <c r="AD1240" s="15">
        <f t="shared" si="1461"/>
        <v>9214.09436326264</v>
      </c>
      <c r="AE1240" s="20">
        <f>IFERROR(VLOOKUP($E1240,INPUTS!$A$44:$G$103,5,0),SCENARIOS!$L$24)</f>
        <v>0.1</v>
      </c>
      <c r="AF1240" s="15">
        <f t="shared" si="1461"/>
        <v>22420.7093001019</v>
      </c>
      <c r="AG1240" s="20">
        <f>IFERROR(VLOOKUP($E1240,INPUTS!$A$44:$G$103,6,0),SCENARIOS!$M$24)</f>
        <v>0.2</v>
      </c>
      <c r="AH1240" s="15">
        <f t="shared" si="1437"/>
        <v>54556.4420876714</v>
      </c>
      <c r="AI1240" s="20">
        <f>IFERROR(VLOOKUP($E1240,INPUTS!$A$44:$G$103,7,0),SCENARIOS!$N$24)</f>
        <v>0.25</v>
      </c>
      <c r="AJ1240" s="15">
        <f t="shared" si="1438"/>
        <v>82970.3170132287</v>
      </c>
      <c r="AK1240" s="1"/>
      <c r="AL1240" t="str">
        <f t="shared" si="1441"/>
        <v>MULTI</v>
      </c>
      <c r="AM1240" s="21">
        <f t="shared" si="1442"/>
        <v>331881.268052915</v>
      </c>
    </row>
    <row r="1241" ht="15" customHeight="1" spans="1:39">
      <c r="A1241" s="24" t="s">
        <v>2273</v>
      </c>
      <c r="B1241" s="70" t="s">
        <v>807</v>
      </c>
      <c r="C1241" s="70" t="s">
        <v>808</v>
      </c>
      <c r="D1241" s="70" t="s">
        <v>929</v>
      </c>
      <c r="E1241" s="10" t="s">
        <v>567</v>
      </c>
      <c r="F1241" s="70" t="s">
        <v>431</v>
      </c>
      <c r="G1241" s="70" t="s">
        <v>173</v>
      </c>
      <c r="H1241" s="70" t="s">
        <v>1519</v>
      </c>
      <c r="I1241" s="70" t="s">
        <v>1519</v>
      </c>
      <c r="J1241" s="70" t="s">
        <v>1519</v>
      </c>
      <c r="K1241" s="70" t="s">
        <v>1520</v>
      </c>
      <c r="L1241" s="71" t="s">
        <v>286</v>
      </c>
      <c r="M1241" s="72">
        <v>24939</v>
      </c>
      <c r="N1241" s="14">
        <f t="shared" si="1439"/>
        <v>68.3260273972603</v>
      </c>
      <c r="O1241" s="15">
        <v>1700</v>
      </c>
      <c r="P1241" s="15">
        <f t="shared" si="1408"/>
        <v>42396300</v>
      </c>
      <c r="Q1241" s="16">
        <f>IFERROR(VLOOKUP(G1241,SCENARIOS!$A$13:$E$18,3,0),0.025)</f>
        <v>0.04</v>
      </c>
      <c r="R1241" s="70">
        <f>IFERROR(VLOOKUP(L1241,INPUTS!$A$107:$B$120,2,0),0.0082)</f>
        <v>0.0039</v>
      </c>
      <c r="S1241" s="70">
        <f t="shared" si="1409"/>
        <v>6.63</v>
      </c>
      <c r="T1241" s="15">
        <f t="shared" si="1410"/>
        <v>165345.57</v>
      </c>
      <c r="U1241" s="15">
        <f>T1241/INPUTS!$B$7*1000</f>
        <v>206681962.5</v>
      </c>
      <c r="V1241" s="15">
        <f>T1241*INPUTS!$B$6</f>
        <v>522492.0012</v>
      </c>
      <c r="W1241" s="73" t="s">
        <v>521</v>
      </c>
      <c r="X1241" s="73" t="s">
        <v>396</v>
      </c>
      <c r="Y1241" s="74">
        <f>IFERROR(VLOOKUP(E1241,INPUTS!$A$44:$B$103,2,0),0)</f>
        <v>0</v>
      </c>
      <c r="Z1241" s="15">
        <f t="shared" si="1435"/>
        <v>0</v>
      </c>
      <c r="AA1241" s="20">
        <f>IFERROR(VLOOKUP(E1241,INPUTS!$A$44:$C$103,3,0),SCENARIOS!$J$24)</f>
        <v>0.01</v>
      </c>
      <c r="AB1241" s="15">
        <f t="shared" ref="AB1241:AF1241" si="1462">$T1241*AA1241*(1+$Q1241)^AB$2</f>
        <v>2011.68167639482</v>
      </c>
      <c r="AC1241" s="20">
        <f>IFERROR(VLOOKUP($E1241,INPUTS!$A$44:$G$103,4,0),SCENARIOS!$K$24)</f>
        <v>0.05</v>
      </c>
      <c r="AD1241" s="15">
        <f t="shared" si="1462"/>
        <v>12237.5917514533</v>
      </c>
      <c r="AE1241" s="20">
        <f>IFERROR(VLOOKUP($E1241,INPUTS!$A$44:$G$103,5,0),SCENARIOS!$L$24)</f>
        <v>0.1</v>
      </c>
      <c r="AF1241" s="15">
        <f t="shared" si="1462"/>
        <v>29777.8030455839</v>
      </c>
      <c r="AG1241" s="20">
        <f>IFERROR(VLOOKUP($E1241,INPUTS!$A$44:$G$103,6,0),SCENARIOS!$M$24)</f>
        <v>0.2</v>
      </c>
      <c r="AH1241" s="15">
        <f t="shared" si="1437"/>
        <v>72458.5010050105</v>
      </c>
      <c r="AI1241" s="20">
        <f>IFERROR(VLOOKUP($E1241,INPUTS!$A$44:$G$103,7,0),SCENARIOS!$N$24)</f>
        <v>0.25</v>
      </c>
      <c r="AJ1241" s="15">
        <f t="shared" si="1438"/>
        <v>110196.056939124</v>
      </c>
      <c r="AK1241" s="1"/>
      <c r="AL1241" t="str">
        <f t="shared" si="1441"/>
        <v>MULTI</v>
      </c>
      <c r="AM1241" s="21">
        <f t="shared" si="1442"/>
        <v>440784.227756497</v>
      </c>
    </row>
    <row r="1242" ht="15" customHeight="1" spans="1:39">
      <c r="A1242" s="6" t="s">
        <v>2274</v>
      </c>
      <c r="B1242" s="70" t="s">
        <v>809</v>
      </c>
      <c r="C1242" s="70" t="s">
        <v>810</v>
      </c>
      <c r="D1242" s="70" t="s">
        <v>929</v>
      </c>
      <c r="E1242" s="10" t="s">
        <v>811</v>
      </c>
      <c r="F1242" s="70" t="s">
        <v>431</v>
      </c>
      <c r="G1242" s="70" t="s">
        <v>173</v>
      </c>
      <c r="H1242" s="70" t="s">
        <v>1519</v>
      </c>
      <c r="I1242" s="70" t="s">
        <v>1519</v>
      </c>
      <c r="J1242" s="70" t="s">
        <v>1519</v>
      </c>
      <c r="K1242" s="70" t="s">
        <v>1520</v>
      </c>
      <c r="L1242" s="71" t="s">
        <v>286</v>
      </c>
      <c r="M1242" s="72">
        <v>17457</v>
      </c>
      <c r="N1242" s="14">
        <f t="shared" si="1439"/>
        <v>47.827397260274</v>
      </c>
      <c r="O1242" s="15">
        <v>1900</v>
      </c>
      <c r="P1242" s="15">
        <f t="shared" si="1408"/>
        <v>33168300</v>
      </c>
      <c r="Q1242" s="16">
        <f>IFERROR(VLOOKUP(G1242,SCENARIOS!$A$13:$E$18,3,0),0.025)</f>
        <v>0.04</v>
      </c>
      <c r="R1242" s="70">
        <f>IFERROR(VLOOKUP(L1242,INPUTS!$A$107:$B$120,2,0),0.0082)</f>
        <v>0.0039</v>
      </c>
      <c r="S1242" s="70">
        <f t="shared" si="1409"/>
        <v>7.41</v>
      </c>
      <c r="T1242" s="15">
        <f t="shared" si="1410"/>
        <v>129356.37</v>
      </c>
      <c r="U1242" s="15">
        <f>T1242/INPUTS!$B$7*1000</f>
        <v>161695462.5</v>
      </c>
      <c r="V1242" s="15">
        <f>T1242*INPUTS!$B$6</f>
        <v>408766.1292</v>
      </c>
      <c r="W1242" s="73" t="s">
        <v>521</v>
      </c>
      <c r="X1242" s="73" t="s">
        <v>396</v>
      </c>
      <c r="Y1242" s="74">
        <f>IFERROR(VLOOKUP(E1242,INPUTS!$A$44:$B$103,2,0),0)</f>
        <v>0</v>
      </c>
      <c r="Z1242" s="15">
        <f t="shared" si="1435"/>
        <v>0</v>
      </c>
      <c r="AA1242" s="20">
        <f>IFERROR(VLOOKUP(E1242,INPUTS!$A$44:$C$103,3,0),SCENARIOS!$J$24)</f>
        <v>0.01</v>
      </c>
      <c r="AB1242" s="15">
        <f t="shared" ref="AB1242:AF1242" si="1463">$T1242*AA1242*(1+$Q1242)^AB$2</f>
        <v>1573.81803004428</v>
      </c>
      <c r="AC1242" s="20">
        <f>IFERROR(VLOOKUP($E1242,INPUTS!$A$44:$G$103,4,0),SCENARIOS!$K$24)</f>
        <v>0.05</v>
      </c>
      <c r="AD1242" s="15">
        <f t="shared" si="1463"/>
        <v>9573.95137051414</v>
      </c>
      <c r="AE1242" s="20">
        <f>IFERROR(VLOOKUP($E1242,INPUTS!$A$44:$G$103,5,0),SCENARIOS!$L$24)</f>
        <v>0.1</v>
      </c>
      <c r="AF1242" s="15">
        <f t="shared" si="1463"/>
        <v>23296.351444745</v>
      </c>
      <c r="AG1242" s="20">
        <f>IFERROR(VLOOKUP($E1242,INPUTS!$A$44:$G$103,6,0),SCENARIOS!$M$24)</f>
        <v>0.2</v>
      </c>
      <c r="AH1242" s="15">
        <f t="shared" si="1437"/>
        <v>56687.1472011588</v>
      </c>
      <c r="AI1242" s="20">
        <f>IFERROR(VLOOKUP($E1242,INPUTS!$A$44:$G$103,7,0),SCENARIOS!$N$24)</f>
        <v>0.25</v>
      </c>
      <c r="AJ1242" s="15">
        <f t="shared" si="1438"/>
        <v>86210.7277138324</v>
      </c>
      <c r="AK1242" s="1"/>
      <c r="AL1242" t="str">
        <f t="shared" si="1441"/>
        <v>MULTI</v>
      </c>
      <c r="AM1242" s="21">
        <f t="shared" si="1442"/>
        <v>344842.91085533</v>
      </c>
    </row>
    <row r="1243" ht="15" customHeight="1" spans="1:39">
      <c r="A1243" s="24" t="s">
        <v>2275</v>
      </c>
      <c r="B1243" s="70" t="s">
        <v>573</v>
      </c>
      <c r="C1243" s="70" t="s">
        <v>574</v>
      </c>
      <c r="D1243" s="70" t="s">
        <v>929</v>
      </c>
      <c r="E1243" s="10" t="s">
        <v>576</v>
      </c>
      <c r="F1243" s="70" t="s">
        <v>575</v>
      </c>
      <c r="G1243" s="70" t="s">
        <v>173</v>
      </c>
      <c r="H1243" s="70" t="s">
        <v>1519</v>
      </c>
      <c r="I1243" s="70" t="s">
        <v>1519</v>
      </c>
      <c r="J1243" s="70" t="s">
        <v>1519</v>
      </c>
      <c r="K1243" s="70" t="s">
        <v>1520</v>
      </c>
      <c r="L1243" s="71" t="s">
        <v>291</v>
      </c>
      <c r="M1243" s="72">
        <v>21950</v>
      </c>
      <c r="N1243" s="14">
        <f t="shared" si="1439"/>
        <v>60.1369863013699</v>
      </c>
      <c r="O1243" s="15">
        <v>6800</v>
      </c>
      <c r="P1243" s="15">
        <f t="shared" si="1408"/>
        <v>149260000</v>
      </c>
      <c r="Q1243" s="16">
        <f>IFERROR(VLOOKUP(G1243,SCENARIOS!$A$13:$E$18,3,0),0.025)</f>
        <v>0.04</v>
      </c>
      <c r="R1243" s="70">
        <f>IFERROR(VLOOKUP(L1243,INPUTS!$A$107:$B$120,2,0),0.0082)</f>
        <v>0.0079</v>
      </c>
      <c r="S1243" s="70">
        <f t="shared" si="1409"/>
        <v>53.72</v>
      </c>
      <c r="T1243" s="15">
        <f t="shared" si="1410"/>
        <v>1179154</v>
      </c>
      <c r="U1243" s="15">
        <f>T1243/INPUTS!$B$7*1000</f>
        <v>1473942500</v>
      </c>
      <c r="V1243" s="15">
        <f>T1243*INPUTS!$B$6</f>
        <v>3726126.64</v>
      </c>
      <c r="W1243" s="73" t="s">
        <v>521</v>
      </c>
      <c r="X1243" s="73" t="s">
        <v>396</v>
      </c>
      <c r="Y1243" s="74">
        <f>IFERROR(VLOOKUP(E1243,INPUTS!$A$44:$B$103,2,0),0)</f>
        <v>0</v>
      </c>
      <c r="Z1243" s="15">
        <f t="shared" si="1435"/>
        <v>0</v>
      </c>
      <c r="AA1243" s="20">
        <f>IFERROR(VLOOKUP(E1243,INPUTS!$A$44:$C$103,3,0),SCENARIOS!$J$24)</f>
        <v>0.01</v>
      </c>
      <c r="AB1243" s="15">
        <f t="shared" ref="AB1243:AF1243" si="1464">$T1243*AA1243*(1+$Q1243)^AB$2</f>
        <v>14346.2113647657</v>
      </c>
      <c r="AC1243" s="20">
        <f>IFERROR(VLOOKUP($E1243,INPUTS!$A$44:$G$103,4,0),SCENARIOS!$K$24)</f>
        <v>0.05</v>
      </c>
      <c r="AD1243" s="15">
        <f t="shared" si="1464"/>
        <v>87271.7984769303</v>
      </c>
      <c r="AE1243" s="20">
        <f>IFERROR(VLOOKUP($E1243,INPUTS!$A$44:$G$103,5,0),SCENARIOS!$L$24)</f>
        <v>0.1</v>
      </c>
      <c r="AF1243" s="15">
        <f t="shared" si="1464"/>
        <v>212358.97382925</v>
      </c>
      <c r="AG1243" s="20">
        <f>IFERROR(VLOOKUP($E1243,INPUTS!$A$44:$G$103,6,0),SCENARIOS!$M$24)</f>
        <v>0.2</v>
      </c>
      <c r="AH1243" s="15">
        <f t="shared" si="1437"/>
        <v>516734.323720086</v>
      </c>
      <c r="AI1243" s="20">
        <f>IFERROR(VLOOKUP($E1243,INPUTS!$A$44:$G$103,7,0),SCENARIOS!$N$24)</f>
        <v>0.25</v>
      </c>
      <c r="AJ1243" s="15">
        <f t="shared" si="1438"/>
        <v>785857.89340468</v>
      </c>
      <c r="AK1243" s="1"/>
      <c r="AL1243" t="str">
        <f t="shared" si="1441"/>
        <v>MULTI</v>
      </c>
      <c r="AM1243" s="21">
        <f t="shared" si="1442"/>
        <v>3143431.57361872</v>
      </c>
    </row>
    <row r="1244" ht="15" customHeight="1" spans="1:39">
      <c r="A1244" s="6" t="s">
        <v>2276</v>
      </c>
      <c r="B1244" s="70" t="s">
        <v>812</v>
      </c>
      <c r="C1244" s="70" t="s">
        <v>813</v>
      </c>
      <c r="D1244" s="70" t="s">
        <v>929</v>
      </c>
      <c r="E1244" s="10" t="s">
        <v>814</v>
      </c>
      <c r="F1244" s="70" t="s">
        <v>575</v>
      </c>
      <c r="G1244" s="70" t="s">
        <v>173</v>
      </c>
      <c r="H1244" s="70" t="s">
        <v>1519</v>
      </c>
      <c r="I1244" s="70" t="s">
        <v>1519</v>
      </c>
      <c r="J1244" s="70" t="s">
        <v>1519</v>
      </c>
      <c r="K1244" s="70" t="s">
        <v>1520</v>
      </c>
      <c r="L1244" s="71" t="s">
        <v>286</v>
      </c>
      <c r="M1244" s="72">
        <v>31927</v>
      </c>
      <c r="N1244" s="14">
        <f t="shared" si="1439"/>
        <v>87.4712328767123</v>
      </c>
      <c r="O1244" s="15">
        <v>3200</v>
      </c>
      <c r="P1244" s="15">
        <f t="shared" si="1408"/>
        <v>102166400</v>
      </c>
      <c r="Q1244" s="16">
        <f>IFERROR(VLOOKUP(G1244,SCENARIOS!$A$13:$E$18,3,0),0.025)</f>
        <v>0.04</v>
      </c>
      <c r="R1244" s="70">
        <f>IFERROR(VLOOKUP(L1244,INPUTS!$A$107:$B$120,2,0),0.0082)</f>
        <v>0.0039</v>
      </c>
      <c r="S1244" s="70">
        <f t="shared" si="1409"/>
        <v>12.48</v>
      </c>
      <c r="T1244" s="15">
        <f t="shared" si="1410"/>
        <v>398448.96</v>
      </c>
      <c r="U1244" s="15">
        <f>T1244/INPUTS!$B$7*1000</f>
        <v>498061200</v>
      </c>
      <c r="V1244" s="15">
        <f>T1244*INPUTS!$B$6</f>
        <v>1259098.7136</v>
      </c>
      <c r="W1244" s="73" t="s">
        <v>521</v>
      </c>
      <c r="X1244" s="73" t="s">
        <v>396</v>
      </c>
      <c r="Y1244" s="74">
        <f>IFERROR(VLOOKUP(E1244,INPUTS!$A$44:$B$103,2,0),0)</f>
        <v>0</v>
      </c>
      <c r="Z1244" s="15">
        <f t="shared" si="1435"/>
        <v>0</v>
      </c>
      <c r="AA1244" s="20">
        <f>IFERROR(VLOOKUP(E1244,INPUTS!$A$44:$C$103,3,0),SCENARIOS!$J$24)</f>
        <v>0.01</v>
      </c>
      <c r="AB1244" s="15">
        <f t="shared" ref="AB1244:AF1244" si="1465">$T1244*AA1244*(1+$Q1244)^AB$2</f>
        <v>4847.74083642262</v>
      </c>
      <c r="AC1244" s="20">
        <f>IFERROR(VLOOKUP($E1244,INPUTS!$A$44:$G$103,4,0),SCENARIOS!$K$24)</f>
        <v>0.05</v>
      </c>
      <c r="AD1244" s="15">
        <f t="shared" si="1465"/>
        <v>29490.0897935829</v>
      </c>
      <c r="AE1244" s="20">
        <f>IFERROR(VLOOKUP($E1244,INPUTS!$A$44:$G$103,5,0),SCENARIOS!$L$24)</f>
        <v>0.1</v>
      </c>
      <c r="AF1244" s="15">
        <f t="shared" si="1465"/>
        <v>71758.4066787985</v>
      </c>
      <c r="AG1244" s="20">
        <f>IFERROR(VLOOKUP($E1244,INPUTS!$A$44:$G$103,6,0),SCENARIOS!$M$24)</f>
        <v>0.2</v>
      </c>
      <c r="AH1244" s="15">
        <f t="shared" si="1437"/>
        <v>174610.14751472</v>
      </c>
      <c r="AI1244" s="20">
        <f>IFERROR(VLOOKUP($E1244,INPUTS!$A$44:$G$103,7,0),SCENARIOS!$N$24)</f>
        <v>0.25</v>
      </c>
      <c r="AJ1244" s="15">
        <f t="shared" si="1438"/>
        <v>265549.928452845</v>
      </c>
      <c r="AK1244" s="1"/>
      <c r="AL1244" t="str">
        <f t="shared" si="1441"/>
        <v>MULTI</v>
      </c>
      <c r="AM1244" s="21">
        <f t="shared" si="1442"/>
        <v>1062199.71381138</v>
      </c>
    </row>
    <row r="1245" ht="15" customHeight="1" spans="1:39">
      <c r="A1245" s="24" t="s">
        <v>2277</v>
      </c>
      <c r="B1245" s="70" t="s">
        <v>577</v>
      </c>
      <c r="C1245" s="70" t="s">
        <v>578</v>
      </c>
      <c r="D1245" s="70" t="s">
        <v>929</v>
      </c>
      <c r="E1245" s="10" t="s">
        <v>576</v>
      </c>
      <c r="F1245" s="70" t="s">
        <v>575</v>
      </c>
      <c r="G1245" s="70" t="s">
        <v>173</v>
      </c>
      <c r="H1245" s="70" t="s">
        <v>1519</v>
      </c>
      <c r="I1245" s="70" t="s">
        <v>1519</v>
      </c>
      <c r="J1245" s="70" t="s">
        <v>1519</v>
      </c>
      <c r="K1245" s="70" t="s">
        <v>1520</v>
      </c>
      <c r="L1245" s="71" t="s">
        <v>282</v>
      </c>
      <c r="M1245" s="72">
        <v>13968</v>
      </c>
      <c r="N1245" s="14">
        <f t="shared" si="1439"/>
        <v>38.2684931506849</v>
      </c>
      <c r="O1245" s="15">
        <v>4200</v>
      </c>
      <c r="P1245" s="15">
        <f t="shared" si="1408"/>
        <v>58665600</v>
      </c>
      <c r="Q1245" s="16">
        <f>IFERROR(VLOOKUP(G1245,SCENARIOS!$A$13:$E$18,3,0),0.025)</f>
        <v>0.04</v>
      </c>
      <c r="R1245" s="70">
        <f>IFERROR(VLOOKUP(L1245,INPUTS!$A$107:$B$120,2,0),0.0082)</f>
        <v>0.0042</v>
      </c>
      <c r="S1245" s="70">
        <f t="shared" si="1409"/>
        <v>17.64</v>
      </c>
      <c r="T1245" s="15">
        <f t="shared" si="1410"/>
        <v>246395.52</v>
      </c>
      <c r="U1245" s="15">
        <f>T1245/INPUTS!$B$7*1000</f>
        <v>307994400</v>
      </c>
      <c r="V1245" s="15">
        <f>T1245*INPUTS!$B$6</f>
        <v>778609.8432</v>
      </c>
      <c r="W1245" s="73" t="s">
        <v>521</v>
      </c>
      <c r="X1245" s="73" t="s">
        <v>396</v>
      </c>
      <c r="Y1245" s="74">
        <f>IFERROR(VLOOKUP(E1245,INPUTS!$A$44:$B$103,2,0),0)</f>
        <v>0</v>
      </c>
      <c r="Z1245" s="15">
        <f t="shared" si="1435"/>
        <v>0</v>
      </c>
      <c r="AA1245" s="20">
        <f>IFERROR(VLOOKUP(E1245,INPUTS!$A$44:$C$103,3,0),SCENARIOS!$J$24)</f>
        <v>0.01</v>
      </c>
      <c r="AB1245" s="15">
        <f t="shared" ref="AB1245:AF1245" si="1466">$T1245*AA1245*(1+$Q1245)^AB$2</f>
        <v>2997.77824546357</v>
      </c>
      <c r="AC1245" s="20">
        <f>IFERROR(VLOOKUP($E1245,INPUTS!$A$44:$G$103,4,0),SCENARIOS!$K$24)</f>
        <v>0.05</v>
      </c>
      <c r="AD1245" s="15">
        <f t="shared" si="1466"/>
        <v>18236.2780154742</v>
      </c>
      <c r="AE1245" s="20">
        <f>IFERROR(VLOOKUP($E1245,INPUTS!$A$44:$G$103,5,0),SCENARIOS!$L$24)</f>
        <v>0.1</v>
      </c>
      <c r="AF1245" s="15">
        <f t="shared" si="1466"/>
        <v>44374.441153</v>
      </c>
      <c r="AG1245" s="20">
        <f>IFERROR(VLOOKUP($E1245,INPUTS!$A$44:$G$103,6,0),SCENARIOS!$M$24)</f>
        <v>0.2</v>
      </c>
      <c r="AH1245" s="15">
        <f t="shared" si="1437"/>
        <v>107976.585242351</v>
      </c>
      <c r="AI1245" s="20">
        <f>IFERROR(VLOOKUP($E1245,INPUTS!$A$44:$G$103,7,0),SCENARIOS!$N$24)</f>
        <v>0.25</v>
      </c>
      <c r="AJ1245" s="15">
        <f t="shared" si="1438"/>
        <v>164212.532282934</v>
      </c>
      <c r="AK1245" s="1"/>
      <c r="AL1245" t="str">
        <f t="shared" si="1441"/>
        <v>MULTI</v>
      </c>
      <c r="AM1245" s="21">
        <f t="shared" si="1442"/>
        <v>656850.129131736</v>
      </c>
    </row>
    <row r="1246" ht="15" customHeight="1" spans="1:39">
      <c r="A1246" s="6" t="s">
        <v>2278</v>
      </c>
      <c r="B1246" s="70" t="s">
        <v>815</v>
      </c>
      <c r="C1246" s="70" t="s">
        <v>816</v>
      </c>
      <c r="D1246" s="70" t="s">
        <v>929</v>
      </c>
      <c r="E1246" s="10" t="s">
        <v>576</v>
      </c>
      <c r="F1246" s="70" t="s">
        <v>575</v>
      </c>
      <c r="G1246" s="70" t="s">
        <v>173</v>
      </c>
      <c r="H1246" s="70" t="s">
        <v>1519</v>
      </c>
      <c r="I1246" s="70" t="s">
        <v>1519</v>
      </c>
      <c r="J1246" s="70" t="s">
        <v>1519</v>
      </c>
      <c r="K1246" s="70" t="s">
        <v>1520</v>
      </c>
      <c r="L1246" s="71" t="s">
        <v>286</v>
      </c>
      <c r="M1246" s="72">
        <v>79818</v>
      </c>
      <c r="N1246" s="14">
        <f t="shared" si="1439"/>
        <v>218.679452054795</v>
      </c>
      <c r="O1246" s="15">
        <v>1300</v>
      </c>
      <c r="P1246" s="15">
        <f t="shared" si="1408"/>
        <v>103763400</v>
      </c>
      <c r="Q1246" s="16">
        <f>IFERROR(VLOOKUP(G1246,SCENARIOS!$A$13:$E$18,3,0),0.025)</f>
        <v>0.04</v>
      </c>
      <c r="R1246" s="70">
        <f>IFERROR(VLOOKUP(L1246,INPUTS!$A$107:$B$120,2,0),0.0082)</f>
        <v>0.0039</v>
      </c>
      <c r="S1246" s="70">
        <f t="shared" si="1409"/>
        <v>5.07</v>
      </c>
      <c r="T1246" s="15">
        <f t="shared" si="1410"/>
        <v>404677.26</v>
      </c>
      <c r="U1246" s="15">
        <f>T1246/INPUTS!$B$7*1000</f>
        <v>505846575</v>
      </c>
      <c r="V1246" s="15">
        <f>T1246*INPUTS!$B$6</f>
        <v>1278780.1416</v>
      </c>
      <c r="W1246" s="73" t="s">
        <v>521</v>
      </c>
      <c r="X1246" s="73" t="s">
        <v>396</v>
      </c>
      <c r="Y1246" s="74">
        <f>IFERROR(VLOOKUP(E1246,INPUTS!$A$44:$B$103,2,0),0)</f>
        <v>0</v>
      </c>
      <c r="Z1246" s="15">
        <f t="shared" si="1435"/>
        <v>0</v>
      </c>
      <c r="AA1246" s="20">
        <f>IFERROR(VLOOKUP(E1246,INPUTS!$A$44:$C$103,3,0),SCENARIOS!$J$24)</f>
        <v>0.01</v>
      </c>
      <c r="AB1246" s="15">
        <f t="shared" ref="AB1246:AF1246" si="1467">$T1246*AA1246*(1+$Q1246)^AB$2</f>
        <v>4923.5176291428</v>
      </c>
      <c r="AC1246" s="20">
        <f>IFERROR(VLOOKUP($E1246,INPUTS!$A$44:$G$103,4,0),SCENARIOS!$K$24)</f>
        <v>0.05</v>
      </c>
      <c r="AD1246" s="15">
        <f t="shared" si="1467"/>
        <v>29951.0600675707</v>
      </c>
      <c r="AE1246" s="20">
        <f>IFERROR(VLOOKUP($E1246,INPUTS!$A$44:$G$103,5,0),SCENARIOS!$L$24)</f>
        <v>0.1</v>
      </c>
      <c r="AF1246" s="15">
        <f t="shared" si="1467"/>
        <v>72880.0883223334</v>
      </c>
      <c r="AG1246" s="20">
        <f>IFERROR(VLOOKUP($E1246,INPUTS!$A$44:$G$103,6,0),SCENARIOS!$M$24)</f>
        <v>0.2</v>
      </c>
      <c r="AH1246" s="15">
        <f t="shared" si="1437"/>
        <v>177339.541969071</v>
      </c>
      <c r="AI1246" s="20">
        <f>IFERROR(VLOOKUP($E1246,INPUTS!$A$44:$G$103,7,0),SCENARIOS!$N$24)</f>
        <v>0.25</v>
      </c>
      <c r="AJ1246" s="15">
        <f t="shared" si="1438"/>
        <v>269700.835558696</v>
      </c>
      <c r="AK1246" s="1"/>
      <c r="AL1246" t="str">
        <f t="shared" si="1441"/>
        <v>MULTI</v>
      </c>
      <c r="AM1246" s="21">
        <f t="shared" si="1442"/>
        <v>1078803.34223478</v>
      </c>
    </row>
    <row r="1247" ht="15" customHeight="1" spans="1:39">
      <c r="A1247" s="24" t="s">
        <v>2279</v>
      </c>
      <c r="B1247" s="70" t="s">
        <v>817</v>
      </c>
      <c r="C1247" s="70" t="s">
        <v>818</v>
      </c>
      <c r="D1247" s="70" t="s">
        <v>929</v>
      </c>
      <c r="E1247" s="10" t="s">
        <v>576</v>
      </c>
      <c r="F1247" s="70" t="s">
        <v>575</v>
      </c>
      <c r="G1247" s="70" t="s">
        <v>173</v>
      </c>
      <c r="H1247" s="70" t="s">
        <v>1519</v>
      </c>
      <c r="I1247" s="70" t="s">
        <v>1519</v>
      </c>
      <c r="J1247" s="70" t="s">
        <v>1519</v>
      </c>
      <c r="K1247" s="70" t="s">
        <v>1520</v>
      </c>
      <c r="L1247" s="71" t="s">
        <v>279</v>
      </c>
      <c r="M1247" s="72">
        <v>59864</v>
      </c>
      <c r="N1247" s="14">
        <f t="shared" si="1439"/>
        <v>164.01095890411</v>
      </c>
      <c r="O1247" s="15">
        <v>1200</v>
      </c>
      <c r="P1247" s="15">
        <f t="shared" si="1408"/>
        <v>71836800</v>
      </c>
      <c r="Q1247" s="16">
        <f>IFERROR(VLOOKUP(G1247,SCENARIOS!$A$13:$E$18,3,0),0.025)</f>
        <v>0.04</v>
      </c>
      <c r="R1247" s="70">
        <f>IFERROR(VLOOKUP(L1247,INPUTS!$A$107:$B$120,2,0),0.0082)</f>
        <v>0.0039</v>
      </c>
      <c r="S1247" s="70">
        <f t="shared" si="1409"/>
        <v>4.68</v>
      </c>
      <c r="T1247" s="15">
        <f t="shared" si="1410"/>
        <v>280163.52</v>
      </c>
      <c r="U1247" s="15">
        <f>T1247/INPUTS!$B$7*1000</f>
        <v>350204400</v>
      </c>
      <c r="V1247" s="15">
        <f>T1247*INPUTS!$B$6</f>
        <v>885316.7232</v>
      </c>
      <c r="W1247" s="73" t="s">
        <v>521</v>
      </c>
      <c r="X1247" s="73" t="s">
        <v>396</v>
      </c>
      <c r="Y1247" s="74">
        <f>IFERROR(VLOOKUP(E1247,INPUTS!$A$44:$B$103,2,0),0)</f>
        <v>0</v>
      </c>
      <c r="Z1247" s="15">
        <f t="shared" si="1435"/>
        <v>0</v>
      </c>
      <c r="AA1247" s="20">
        <f>IFERROR(VLOOKUP(E1247,INPUTS!$A$44:$C$103,3,0),SCENARIOS!$J$24)</f>
        <v>0.01</v>
      </c>
      <c r="AB1247" s="15">
        <f t="shared" ref="AB1247:AF1247" si="1468">$T1247*AA1247*(1+$Q1247)^AB$2</f>
        <v>3408.61759754601</v>
      </c>
      <c r="AC1247" s="20">
        <f>IFERROR(VLOOKUP($E1247,INPUTS!$A$44:$G$103,4,0),SCENARIOS!$K$24)</f>
        <v>0.05</v>
      </c>
      <c r="AD1247" s="15">
        <f t="shared" si="1468"/>
        <v>20735.5224661303</v>
      </c>
      <c r="AE1247" s="20">
        <f>IFERROR(VLOOKUP($E1247,INPUTS!$A$44:$G$103,5,0),SCENARIOS!$L$24)</f>
        <v>0.1</v>
      </c>
      <c r="AF1247" s="15">
        <f t="shared" si="1468"/>
        <v>50455.8671823957</v>
      </c>
      <c r="AG1247" s="20">
        <f>IFERROR(VLOOKUP($E1247,INPUTS!$A$44:$G$103,6,0),SCENARIOS!$M$24)</f>
        <v>0.2</v>
      </c>
      <c r="AH1247" s="15">
        <f t="shared" si="1437"/>
        <v>122774.554501141</v>
      </c>
      <c r="AI1247" s="20">
        <f>IFERROR(VLOOKUP($E1247,INPUTS!$A$44:$G$103,7,0),SCENARIOS!$N$24)</f>
        <v>0.25</v>
      </c>
      <c r="AJ1247" s="15">
        <f t="shared" si="1438"/>
        <v>186717.522593351</v>
      </c>
      <c r="AK1247" s="1"/>
      <c r="AL1247" t="str">
        <f t="shared" si="1441"/>
        <v>MULTI</v>
      </c>
      <c r="AM1247" s="21">
        <f t="shared" si="1442"/>
        <v>746870.090373403</v>
      </c>
    </row>
    <row r="1248" ht="15" customHeight="1" spans="1:39">
      <c r="A1248" s="6" t="s">
        <v>2280</v>
      </c>
      <c r="B1248" s="70" t="s">
        <v>820</v>
      </c>
      <c r="C1248" s="70" t="s">
        <v>821</v>
      </c>
      <c r="D1248" s="70" t="s">
        <v>929</v>
      </c>
      <c r="E1248" s="10" t="s">
        <v>819</v>
      </c>
      <c r="F1248" s="70" t="s">
        <v>575</v>
      </c>
      <c r="G1248" s="70" t="s">
        <v>173</v>
      </c>
      <c r="H1248" s="70" t="s">
        <v>1519</v>
      </c>
      <c r="I1248" s="70" t="s">
        <v>1519</v>
      </c>
      <c r="J1248" s="70" t="s">
        <v>1519</v>
      </c>
      <c r="K1248" s="70" t="s">
        <v>1520</v>
      </c>
      <c r="L1248" s="71" t="s">
        <v>279</v>
      </c>
      <c r="M1248" s="72">
        <v>39909</v>
      </c>
      <c r="N1248" s="14">
        <f t="shared" si="1439"/>
        <v>109.339726027397</v>
      </c>
      <c r="O1248" s="15">
        <v>1500</v>
      </c>
      <c r="P1248" s="15">
        <f t="shared" si="1408"/>
        <v>59863500</v>
      </c>
      <c r="Q1248" s="16">
        <f>IFERROR(VLOOKUP(G1248,SCENARIOS!$A$13:$E$18,3,0),0.025)</f>
        <v>0.04</v>
      </c>
      <c r="R1248" s="70">
        <f>IFERROR(VLOOKUP(L1248,INPUTS!$A$107:$B$120,2,0),0.0082)</f>
        <v>0.0039</v>
      </c>
      <c r="S1248" s="70">
        <f t="shared" si="1409"/>
        <v>5.85</v>
      </c>
      <c r="T1248" s="15">
        <f t="shared" si="1410"/>
        <v>233467.65</v>
      </c>
      <c r="U1248" s="15">
        <f>T1248/INPUTS!$B$7*1000</f>
        <v>291834562.5</v>
      </c>
      <c r="V1248" s="15">
        <f>T1248*INPUTS!$B$6</f>
        <v>737757.774</v>
      </c>
      <c r="W1248" s="73" t="s">
        <v>521</v>
      </c>
      <c r="X1248" s="73" t="s">
        <v>396</v>
      </c>
      <c r="Y1248" s="74">
        <f>IFERROR(VLOOKUP(E1248,INPUTS!$A$44:$B$103,2,0),0)</f>
        <v>0</v>
      </c>
      <c r="Z1248" s="15">
        <f t="shared" si="1435"/>
        <v>0</v>
      </c>
      <c r="AA1248" s="20">
        <f>IFERROR(VLOOKUP(E1248,INPUTS!$A$44:$C$103,3,0),SCENARIOS!$J$24)</f>
        <v>0.01</v>
      </c>
      <c r="AB1248" s="15">
        <f t="shared" ref="AB1248:AF1248" si="1469">$T1248*AA1248*(1+$Q1248)^AB$2</f>
        <v>2840.49093989007</v>
      </c>
      <c r="AC1248" s="20">
        <f>IFERROR(VLOOKUP($E1248,INPUTS!$A$44:$G$103,4,0),SCENARIOS!$K$24)</f>
        <v>0.05</v>
      </c>
      <c r="AD1248" s="15">
        <f t="shared" si="1469"/>
        <v>17279.4577312908</v>
      </c>
      <c r="AE1248" s="20">
        <f>IFERROR(VLOOKUP($E1248,INPUTS!$A$44:$G$103,5,0),SCENARIOS!$L$24)</f>
        <v>0.1</v>
      </c>
      <c r="AF1248" s="15">
        <f t="shared" si="1469"/>
        <v>42046.2048013462</v>
      </c>
      <c r="AG1248" s="20">
        <f>IFERROR(VLOOKUP($E1248,INPUTS!$A$44:$G$103,6,0),SCENARIOS!$M$24)</f>
        <v>0.2</v>
      </c>
      <c r="AH1248" s="15">
        <f t="shared" si="1437"/>
        <v>102311.274212925</v>
      </c>
      <c r="AI1248" s="20">
        <f>IFERROR(VLOOKUP($E1248,INPUTS!$A$44:$G$103,7,0),SCENARIOS!$N$24)</f>
        <v>0.25</v>
      </c>
      <c r="AJ1248" s="15">
        <f t="shared" si="1438"/>
        <v>155596.635899247</v>
      </c>
      <c r="AK1248" s="1"/>
      <c r="AL1248" t="str">
        <f t="shared" si="1441"/>
        <v>MULTI</v>
      </c>
      <c r="AM1248" s="21">
        <f t="shared" si="1442"/>
        <v>622386.54359699</v>
      </c>
    </row>
    <row r="1249" ht="15" customHeight="1" spans="1:39">
      <c r="A1249" s="24" t="s">
        <v>2281</v>
      </c>
      <c r="B1249" s="70" t="s">
        <v>573</v>
      </c>
      <c r="C1249" s="70" t="s">
        <v>574</v>
      </c>
      <c r="D1249" s="70" t="s">
        <v>929</v>
      </c>
      <c r="E1249" s="10" t="s">
        <v>819</v>
      </c>
      <c r="F1249" s="70" t="s">
        <v>575</v>
      </c>
      <c r="G1249" s="70" t="s">
        <v>173</v>
      </c>
      <c r="H1249" s="70" t="s">
        <v>1519</v>
      </c>
      <c r="I1249" s="70" t="s">
        <v>1519</v>
      </c>
      <c r="J1249" s="70" t="s">
        <v>1519</v>
      </c>
      <c r="K1249" s="70" t="s">
        <v>1520</v>
      </c>
      <c r="L1249" s="71" t="s">
        <v>295</v>
      </c>
      <c r="M1249" s="72">
        <v>15964</v>
      </c>
      <c r="N1249" s="14">
        <f t="shared" si="1439"/>
        <v>43.7369863013699</v>
      </c>
      <c r="O1249" s="15">
        <v>7500</v>
      </c>
      <c r="P1249" s="15">
        <f t="shared" si="1408"/>
        <v>119730000</v>
      </c>
      <c r="Q1249" s="16">
        <f>IFERROR(VLOOKUP(G1249,SCENARIOS!$A$13:$E$18,3,0),0.025)</f>
        <v>0.04</v>
      </c>
      <c r="R1249" s="70">
        <f>IFERROR(VLOOKUP(L1249,INPUTS!$A$107:$B$120,2,0),0.0082)</f>
        <v>0.0089</v>
      </c>
      <c r="S1249" s="70">
        <f t="shared" si="1409"/>
        <v>66.75</v>
      </c>
      <c r="T1249" s="15">
        <f t="shared" si="1410"/>
        <v>1065597</v>
      </c>
      <c r="U1249" s="15">
        <f>T1249/INPUTS!$B$7*1000</f>
        <v>1331996250</v>
      </c>
      <c r="V1249" s="15">
        <f>T1249*INPUTS!$B$6</f>
        <v>3367286.52</v>
      </c>
      <c r="W1249" s="73" t="s">
        <v>521</v>
      </c>
      <c r="X1249" s="73" t="s">
        <v>396</v>
      </c>
      <c r="Y1249" s="74">
        <f>IFERROR(VLOOKUP(E1249,INPUTS!$A$44:$B$103,2,0),0)</f>
        <v>0</v>
      </c>
      <c r="Z1249" s="15">
        <f t="shared" si="1435"/>
        <v>0</v>
      </c>
      <c r="AA1249" s="20">
        <f>IFERROR(VLOOKUP(E1249,INPUTS!$A$44:$C$103,3,0),SCENARIOS!$J$24)</f>
        <v>0.01</v>
      </c>
      <c r="AB1249" s="15">
        <f t="shared" ref="AB1249:AF1249" si="1470">$T1249*AA1249*(1+$Q1249)^AB$2</f>
        <v>12964.6168283873</v>
      </c>
      <c r="AC1249" s="20">
        <f>IFERROR(VLOOKUP($E1249,INPUTS!$A$44:$G$103,4,0),SCENARIOS!$K$24)</f>
        <v>0.05</v>
      </c>
      <c r="AD1249" s="15">
        <f t="shared" si="1470"/>
        <v>78867.1934638067</v>
      </c>
      <c r="AE1249" s="20">
        <f>IFERROR(VLOOKUP($E1249,INPUTS!$A$44:$G$103,5,0),SCENARIOS!$L$24)</f>
        <v>0.1</v>
      </c>
      <c r="AF1249" s="15">
        <f t="shared" si="1470"/>
        <v>191907.999663765</v>
      </c>
      <c r="AG1249" s="20">
        <f>IFERROR(VLOOKUP($E1249,INPUTS!$A$44:$G$103,6,0),SCENARIOS!$M$24)</f>
        <v>0.2</v>
      </c>
      <c r="AH1249" s="15">
        <f t="shared" si="1437"/>
        <v>466970.849569397</v>
      </c>
      <c r="AI1249" s="20">
        <f>IFERROR(VLOOKUP($E1249,INPUTS!$A$44:$G$103,7,0),SCENARIOS!$N$24)</f>
        <v>0.25</v>
      </c>
      <c r="AJ1249" s="15">
        <f t="shared" si="1438"/>
        <v>710176.799331001</v>
      </c>
      <c r="AK1249" s="1"/>
      <c r="AL1249" t="str">
        <f t="shared" si="1441"/>
        <v>MULTI</v>
      </c>
      <c r="AM1249" s="21">
        <f t="shared" si="1442"/>
        <v>2840707.197324</v>
      </c>
    </row>
    <row r="1250" ht="15" customHeight="1" spans="1:39">
      <c r="A1250" s="6" t="s">
        <v>2282</v>
      </c>
      <c r="B1250" s="70" t="s">
        <v>550</v>
      </c>
      <c r="C1250" s="70" t="s">
        <v>551</v>
      </c>
      <c r="D1250" s="70" t="s">
        <v>929</v>
      </c>
      <c r="E1250" s="10" t="s">
        <v>552</v>
      </c>
      <c r="F1250" s="70" t="s">
        <v>548</v>
      </c>
      <c r="G1250" s="70" t="s">
        <v>173</v>
      </c>
      <c r="H1250" s="70" t="s">
        <v>1519</v>
      </c>
      <c r="I1250" s="70" t="s">
        <v>1519</v>
      </c>
      <c r="J1250" s="70" t="s">
        <v>1519</v>
      </c>
      <c r="K1250" s="70" t="s">
        <v>1520</v>
      </c>
      <c r="L1250" s="71" t="s">
        <v>279</v>
      </c>
      <c r="M1250" s="72">
        <v>92639</v>
      </c>
      <c r="N1250" s="14">
        <f t="shared" si="1439"/>
        <v>253.805479452055</v>
      </c>
      <c r="O1250" s="15">
        <v>1100</v>
      </c>
      <c r="P1250" s="15">
        <f t="shared" si="1408"/>
        <v>101902900</v>
      </c>
      <c r="Q1250" s="16">
        <f>IFERROR(VLOOKUP(G1250,SCENARIOS!$A$13:$E$18,3,0),0.025)</f>
        <v>0.04</v>
      </c>
      <c r="R1250" s="70">
        <f>IFERROR(VLOOKUP(L1250,INPUTS!$A$107:$B$120,2,0),0.0082)</f>
        <v>0.0039</v>
      </c>
      <c r="S1250" s="70">
        <f t="shared" si="1409"/>
        <v>4.29</v>
      </c>
      <c r="T1250" s="15">
        <f t="shared" si="1410"/>
        <v>397421.31</v>
      </c>
      <c r="U1250" s="15">
        <f>T1250/INPUTS!$B$7*1000</f>
        <v>496776637.5</v>
      </c>
      <c r="V1250" s="15">
        <f>T1250*INPUTS!$B$6</f>
        <v>1255851.3396</v>
      </c>
      <c r="W1250" s="73" t="s">
        <v>521</v>
      </c>
      <c r="X1250" s="73" t="s">
        <v>396</v>
      </c>
      <c r="Y1250" s="74">
        <f>IFERROR(VLOOKUP(E1250,INPUTS!$A$44:$B$103,2,0),0)</f>
        <v>0</v>
      </c>
      <c r="Z1250" s="15">
        <f t="shared" si="1435"/>
        <v>0</v>
      </c>
      <c r="AA1250" s="20">
        <f>IFERROR(VLOOKUP(E1250,INPUTS!$A$44:$C$103,3,0),SCENARIOS!$J$24)</f>
        <v>0.01</v>
      </c>
      <c r="AB1250" s="15">
        <f t="shared" ref="AB1250:AF1250" si="1471">$T1250*AA1250*(1+$Q1250)^AB$2</f>
        <v>4835.2379028711</v>
      </c>
      <c r="AC1250" s="20">
        <f>IFERROR(VLOOKUP($E1250,INPUTS!$A$44:$G$103,4,0),SCENARIOS!$K$24)</f>
        <v>0.05</v>
      </c>
      <c r="AD1250" s="15">
        <f t="shared" si="1471"/>
        <v>29414.0311416131</v>
      </c>
      <c r="AE1250" s="20">
        <f>IFERROR(VLOOKUP($E1250,INPUTS!$A$44:$G$103,5,0),SCENARIOS!$L$24)</f>
        <v>0.1</v>
      </c>
      <c r="AF1250" s="15">
        <f t="shared" si="1471"/>
        <v>71573.3327194551</v>
      </c>
      <c r="AG1250" s="20">
        <f>IFERROR(VLOOKUP($E1250,INPUTS!$A$44:$G$103,6,0),SCENARIOS!$M$24)</f>
        <v>0.2</v>
      </c>
      <c r="AH1250" s="15">
        <f t="shared" si="1437"/>
        <v>174159.805975132</v>
      </c>
      <c r="AI1250" s="20">
        <f>IFERROR(VLOOKUP($E1250,INPUTS!$A$44:$G$103,7,0),SCENARIOS!$N$24)</f>
        <v>0.25</v>
      </c>
      <c r="AJ1250" s="15">
        <f t="shared" si="1438"/>
        <v>264865.041776331</v>
      </c>
      <c r="AK1250" s="1"/>
      <c r="AL1250" t="str">
        <f t="shared" si="1441"/>
        <v>MULTI</v>
      </c>
      <c r="AM1250" s="21">
        <f t="shared" si="1442"/>
        <v>1059460.16710533</v>
      </c>
    </row>
    <row r="1251" ht="15" customHeight="1" spans="1:39">
      <c r="A1251" s="24" t="s">
        <v>2283</v>
      </c>
      <c r="B1251" s="70" t="s">
        <v>822</v>
      </c>
      <c r="C1251" s="70" t="s">
        <v>823</v>
      </c>
      <c r="D1251" s="70" t="s">
        <v>929</v>
      </c>
      <c r="E1251" s="10" t="s">
        <v>2302</v>
      </c>
      <c r="F1251" s="70" t="s">
        <v>548</v>
      </c>
      <c r="G1251" s="70" t="s">
        <v>173</v>
      </c>
      <c r="H1251" s="70" t="s">
        <v>1519</v>
      </c>
      <c r="I1251" s="70" t="s">
        <v>1519</v>
      </c>
      <c r="J1251" s="70" t="s">
        <v>1519</v>
      </c>
      <c r="K1251" s="70" t="s">
        <v>1520</v>
      </c>
      <c r="L1251" s="71" t="s">
        <v>279</v>
      </c>
      <c r="M1251" s="72">
        <v>33687</v>
      </c>
      <c r="N1251" s="14">
        <f t="shared" si="1439"/>
        <v>92.2931506849315</v>
      </c>
      <c r="O1251" s="15">
        <v>1800</v>
      </c>
      <c r="P1251" s="15">
        <f t="shared" si="1408"/>
        <v>60636600</v>
      </c>
      <c r="Q1251" s="16">
        <f>IFERROR(VLOOKUP(G1251,SCENARIOS!$A$13:$E$18,3,0),0.025)</f>
        <v>0.04</v>
      </c>
      <c r="R1251" s="70">
        <f>IFERROR(VLOOKUP(L1251,INPUTS!$A$107:$B$120,2,0),0.0082)</f>
        <v>0.0039</v>
      </c>
      <c r="S1251" s="70">
        <f t="shared" si="1409"/>
        <v>7.02</v>
      </c>
      <c r="T1251" s="15">
        <f t="shared" si="1410"/>
        <v>236482.74</v>
      </c>
      <c r="U1251" s="15">
        <f>T1251/INPUTS!$B$7*1000</f>
        <v>295603425</v>
      </c>
      <c r="V1251" s="15">
        <f>T1251*INPUTS!$B$6</f>
        <v>747285.4584</v>
      </c>
      <c r="W1251" s="73" t="s">
        <v>521</v>
      </c>
      <c r="X1251" s="73" t="s">
        <v>396</v>
      </c>
      <c r="Y1251" s="74">
        <f>IFERROR(VLOOKUP(E1251,INPUTS!$A$44:$B$103,2,0),0)</f>
        <v>0</v>
      </c>
      <c r="Z1251" s="15">
        <f t="shared" si="1435"/>
        <v>0</v>
      </c>
      <c r="AA1251" s="20">
        <f>IFERROR(VLOOKUP(E1251,INPUTS!$A$44:$C$103,3,0),SCENARIOS!$J$24)</f>
        <v>0.01</v>
      </c>
      <c r="AB1251" s="15">
        <f t="shared" ref="AB1251:AF1251" si="1472">$T1251*AA1251*(1+$Q1251)^AB$2</f>
        <v>2877.17411988505</v>
      </c>
      <c r="AC1251" s="20">
        <f>IFERROR(VLOOKUP($E1251,INPUTS!$A$44:$G$103,4,0),SCENARIOS!$K$24)</f>
        <v>0.05</v>
      </c>
      <c r="AD1251" s="15">
        <f t="shared" si="1472"/>
        <v>17502.6112183415</v>
      </c>
      <c r="AE1251" s="20">
        <f>IFERROR(VLOOKUP($E1251,INPUTS!$A$44:$G$103,5,0),SCENARIOS!$L$24)</f>
        <v>0.1</v>
      </c>
      <c r="AF1251" s="15">
        <f t="shared" si="1472"/>
        <v>42589.2054767481</v>
      </c>
      <c r="AG1251" s="20">
        <f>IFERROR(VLOOKUP($E1251,INPUTS!$A$44:$G$103,6,0),SCENARIOS!$M$24)</f>
        <v>0.2</v>
      </c>
      <c r="AH1251" s="15">
        <f t="shared" si="1437"/>
        <v>103632.560908391</v>
      </c>
      <c r="AI1251" s="20">
        <f>IFERROR(VLOOKUP($E1251,INPUTS!$A$44:$G$103,7,0),SCENARIOS!$N$24)</f>
        <v>0.25</v>
      </c>
      <c r="AJ1251" s="15">
        <f t="shared" si="1438"/>
        <v>157606.070015424</v>
      </c>
      <c r="AK1251" s="1"/>
      <c r="AL1251" t="str">
        <f t="shared" si="1441"/>
        <v>MULTI</v>
      </c>
      <c r="AM1251" s="21">
        <f t="shared" si="1442"/>
        <v>630424.280061694</v>
      </c>
    </row>
    <row r="1252" ht="15" customHeight="1" spans="1:39">
      <c r="A1252" s="6" t="s">
        <v>2284</v>
      </c>
      <c r="B1252" s="70" t="s">
        <v>824</v>
      </c>
      <c r="C1252" s="70" t="s">
        <v>825</v>
      </c>
      <c r="D1252" s="70" t="s">
        <v>929</v>
      </c>
      <c r="E1252" s="10" t="s">
        <v>549</v>
      </c>
      <c r="F1252" s="70" t="s">
        <v>548</v>
      </c>
      <c r="G1252" s="70" t="s">
        <v>173</v>
      </c>
      <c r="H1252" s="70" t="s">
        <v>1519</v>
      </c>
      <c r="I1252" s="70" t="s">
        <v>1519</v>
      </c>
      <c r="J1252" s="70" t="s">
        <v>1519</v>
      </c>
      <c r="K1252" s="70" t="s">
        <v>1520</v>
      </c>
      <c r="L1252" s="71" t="s">
        <v>279</v>
      </c>
      <c r="M1252" s="72">
        <v>42108</v>
      </c>
      <c r="N1252" s="14">
        <f t="shared" si="1439"/>
        <v>115.364383561644</v>
      </c>
      <c r="O1252" s="15">
        <v>1500</v>
      </c>
      <c r="P1252" s="15">
        <f t="shared" si="1408"/>
        <v>63162000</v>
      </c>
      <c r="Q1252" s="16">
        <f>IFERROR(VLOOKUP(G1252,SCENARIOS!$A$13:$E$18,3,0),0.025)</f>
        <v>0.04</v>
      </c>
      <c r="R1252" s="70">
        <f>IFERROR(VLOOKUP(L1252,INPUTS!$A$107:$B$120,2,0),0.0082)</f>
        <v>0.0039</v>
      </c>
      <c r="S1252" s="70">
        <f t="shared" si="1409"/>
        <v>5.85</v>
      </c>
      <c r="T1252" s="15">
        <f t="shared" si="1410"/>
        <v>246331.8</v>
      </c>
      <c r="U1252" s="15">
        <f>T1252/INPUTS!$B$7*1000</f>
        <v>307914750</v>
      </c>
      <c r="V1252" s="15">
        <f>T1252*INPUTS!$B$6</f>
        <v>778408.488</v>
      </c>
      <c r="W1252" s="73" t="s">
        <v>521</v>
      </c>
      <c r="X1252" s="73" t="s">
        <v>396</v>
      </c>
      <c r="Y1252" s="74">
        <f>IFERROR(VLOOKUP(E1252,INPUTS!$A$44:$B$103,2,0),0)</f>
        <v>0</v>
      </c>
      <c r="Z1252" s="15">
        <f t="shared" si="1435"/>
        <v>0</v>
      </c>
      <c r="AA1252" s="20">
        <f>IFERROR(VLOOKUP(E1252,INPUTS!$A$44:$C$103,3,0),SCENARIOS!$J$24)</f>
        <v>0.01</v>
      </c>
      <c r="AB1252" s="15">
        <f t="shared" ref="AB1252:AF1252" si="1473">$T1252*AA1252*(1+$Q1252)^AB$2</f>
        <v>2997.00299423416</v>
      </c>
      <c r="AC1252" s="20">
        <f>IFERROR(VLOOKUP($E1252,INPUTS!$A$44:$G$103,4,0),SCENARIOS!$K$24)</f>
        <v>0.05</v>
      </c>
      <c r="AD1252" s="15">
        <f t="shared" si="1473"/>
        <v>18231.5619571824</v>
      </c>
      <c r="AE1252" s="20">
        <f>IFERROR(VLOOKUP($E1252,INPUTS!$A$44:$G$103,5,0),SCENARIOS!$L$24)</f>
        <v>0.1</v>
      </c>
      <c r="AF1252" s="15">
        <f t="shared" si="1473"/>
        <v>44362.9655409829</v>
      </c>
      <c r="AG1252" s="20">
        <f>IFERROR(VLOOKUP($E1252,INPUTS!$A$44:$G$103,6,0),SCENARIOS!$M$24)</f>
        <v>0.2</v>
      </c>
      <c r="AH1252" s="15">
        <f t="shared" si="1437"/>
        <v>107948.661569016</v>
      </c>
      <c r="AI1252" s="20">
        <f>IFERROR(VLOOKUP($E1252,INPUTS!$A$44:$G$103,7,0),SCENARIOS!$N$24)</f>
        <v>0.25</v>
      </c>
      <c r="AJ1252" s="15">
        <f t="shared" si="1438"/>
        <v>164170.065510173</v>
      </c>
      <c r="AK1252" s="1"/>
      <c r="AL1252" t="str">
        <f t="shared" si="1441"/>
        <v>MULTI</v>
      </c>
      <c r="AM1252" s="21">
        <f t="shared" si="1442"/>
        <v>656680.262040694</v>
      </c>
    </row>
    <row r="1253" ht="15" customHeight="1" spans="1:39">
      <c r="A1253" s="24" t="s">
        <v>2285</v>
      </c>
      <c r="B1253" s="70" t="s">
        <v>546</v>
      </c>
      <c r="C1253" s="70" t="s">
        <v>547</v>
      </c>
      <c r="D1253" s="70" t="s">
        <v>929</v>
      </c>
      <c r="E1253" s="10" t="s">
        <v>549</v>
      </c>
      <c r="F1253" s="70" t="s">
        <v>548</v>
      </c>
      <c r="G1253" s="70" t="s">
        <v>173</v>
      </c>
      <c r="H1253" s="70" t="s">
        <v>1519</v>
      </c>
      <c r="I1253" s="70" t="s">
        <v>1519</v>
      </c>
      <c r="J1253" s="70" t="s">
        <v>1519</v>
      </c>
      <c r="K1253" s="70" t="s">
        <v>1520</v>
      </c>
      <c r="L1253" s="71" t="s">
        <v>282</v>
      </c>
      <c r="M1253" s="72">
        <v>63163</v>
      </c>
      <c r="N1253" s="14">
        <f t="shared" si="1439"/>
        <v>173.049315068493</v>
      </c>
      <c r="O1253" s="15">
        <v>1800</v>
      </c>
      <c r="P1253" s="15">
        <f t="shared" si="1408"/>
        <v>113693400</v>
      </c>
      <c r="Q1253" s="16">
        <f>IFERROR(VLOOKUP(G1253,SCENARIOS!$A$13:$E$18,3,0),0.025)</f>
        <v>0.04</v>
      </c>
      <c r="R1253" s="70">
        <f>IFERROR(VLOOKUP(L1253,INPUTS!$A$107:$B$120,2,0),0.0082)</f>
        <v>0.0042</v>
      </c>
      <c r="S1253" s="70">
        <f t="shared" si="1409"/>
        <v>7.56</v>
      </c>
      <c r="T1253" s="15">
        <f t="shared" si="1410"/>
        <v>477512.28</v>
      </c>
      <c r="U1253" s="15">
        <f>T1253/INPUTS!$B$7*1000</f>
        <v>596890350</v>
      </c>
      <c r="V1253" s="15">
        <f>T1253*INPUTS!$B$6</f>
        <v>1508938.8048</v>
      </c>
      <c r="W1253" s="73" t="s">
        <v>521</v>
      </c>
      <c r="X1253" s="73" t="s">
        <v>396</v>
      </c>
      <c r="Y1253" s="74">
        <f>IFERROR(VLOOKUP(E1253,INPUTS!$A$44:$B$103,2,0),0)</f>
        <v>0</v>
      </c>
      <c r="Z1253" s="15">
        <f t="shared" si="1435"/>
        <v>0</v>
      </c>
      <c r="AA1253" s="20">
        <f>IFERROR(VLOOKUP(E1253,INPUTS!$A$44:$C$103,3,0),SCENARIOS!$J$24)</f>
        <v>0.01</v>
      </c>
      <c r="AB1253" s="15">
        <f t="shared" ref="AB1253:AF1253" si="1474">$T1253*AA1253*(1+$Q1253)^AB$2</f>
        <v>5809.66701393642</v>
      </c>
      <c r="AC1253" s="20">
        <f>IFERROR(VLOOKUP($E1253,INPUTS!$A$44:$G$103,4,0),SCENARIOS!$K$24)</f>
        <v>0.05</v>
      </c>
      <c r="AD1253" s="15">
        <f t="shared" si="1474"/>
        <v>35341.7411724164</v>
      </c>
      <c r="AE1253" s="20">
        <f>IFERROR(VLOOKUP($E1253,INPUTS!$A$44:$G$103,5,0),SCENARIOS!$L$24)</f>
        <v>0.1</v>
      </c>
      <c r="AF1253" s="15">
        <f t="shared" si="1474"/>
        <v>85997.26394658</v>
      </c>
      <c r="AG1253" s="20">
        <f>IFERROR(VLOOKUP($E1253,INPUTS!$A$44:$G$103,6,0),SCENARIOS!$M$24)</f>
        <v>0.2</v>
      </c>
      <c r="AH1253" s="15">
        <f t="shared" si="1437"/>
        <v>209257.641558131</v>
      </c>
      <c r="AI1253" s="20">
        <f>IFERROR(VLOOKUP($E1253,INPUTS!$A$44:$G$103,7,0),SCENARIOS!$N$24)</f>
        <v>0.25</v>
      </c>
      <c r="AJ1253" s="15">
        <f t="shared" si="1438"/>
        <v>318242.396188849</v>
      </c>
      <c r="AK1253" s="1"/>
      <c r="AL1253" t="str">
        <f t="shared" si="1441"/>
        <v>MULTI</v>
      </c>
      <c r="AM1253" s="21">
        <f t="shared" si="1442"/>
        <v>1272969.5847554</v>
      </c>
    </row>
    <row r="1254" ht="15" customHeight="1" spans="1:39">
      <c r="A1254" s="6" t="s">
        <v>2286</v>
      </c>
      <c r="B1254" s="70" t="s">
        <v>826</v>
      </c>
      <c r="C1254" s="70" t="s">
        <v>827</v>
      </c>
      <c r="D1254" s="70" t="s">
        <v>929</v>
      </c>
      <c r="E1254" s="10" t="s">
        <v>829</v>
      </c>
      <c r="F1254" s="70" t="s">
        <v>828</v>
      </c>
      <c r="G1254" s="70" t="s">
        <v>165</v>
      </c>
      <c r="H1254" s="70" t="s">
        <v>1519</v>
      </c>
      <c r="I1254" s="70" t="s">
        <v>1519</v>
      </c>
      <c r="J1254" s="70" t="s">
        <v>1519</v>
      </c>
      <c r="K1254" s="70" t="s">
        <v>1520</v>
      </c>
      <c r="L1254" s="71" t="s">
        <v>288</v>
      </c>
      <c r="M1254" s="72">
        <v>17730</v>
      </c>
      <c r="N1254" s="14">
        <f t="shared" si="1439"/>
        <v>48.5753424657534</v>
      </c>
      <c r="O1254" s="15">
        <v>4500</v>
      </c>
      <c r="P1254" s="15">
        <f t="shared" si="1408"/>
        <v>79785000</v>
      </c>
      <c r="Q1254" s="16">
        <f>IFERROR(VLOOKUP(G1254,SCENARIOS!$A$13:$E$18,3,0),0.025)</f>
        <v>0.025</v>
      </c>
      <c r="R1254" s="70">
        <f>IFERROR(VLOOKUP(L1254,INPUTS!$A$107:$B$120,2,0),0.0082)</f>
        <v>0.0085</v>
      </c>
      <c r="S1254" s="70">
        <f t="shared" si="1409"/>
        <v>38.25</v>
      </c>
      <c r="T1254" s="15">
        <f t="shared" si="1410"/>
        <v>678172.5</v>
      </c>
      <c r="U1254" s="15">
        <f>T1254/INPUTS!$B$7*1000</f>
        <v>847715625</v>
      </c>
      <c r="V1254" s="15">
        <f>T1254*INPUTS!$B$6</f>
        <v>2143025.1</v>
      </c>
      <c r="W1254" s="73" t="s">
        <v>521</v>
      </c>
      <c r="X1254" s="73" t="s">
        <v>396</v>
      </c>
      <c r="Y1254" s="74">
        <f>IFERROR(VLOOKUP(E1254,INPUTS!$A$44:$B$103,2,0),0)</f>
        <v>0</v>
      </c>
      <c r="Z1254" s="15">
        <f t="shared" si="1435"/>
        <v>0</v>
      </c>
      <c r="AA1254" s="20">
        <f>IFERROR(VLOOKUP(E1254,INPUTS!$A$44:$C$103,3,0),SCENARIOS!$J$24)</f>
        <v>0.01</v>
      </c>
      <c r="AB1254" s="15">
        <f t="shared" ref="AB1254:AF1254" si="1475">$T1254*AA1254*(1+$Q1254)^AB$2</f>
        <v>7672.89936256567</v>
      </c>
      <c r="AC1254" s="20">
        <f>IFERROR(VLOOKUP($E1254,INPUTS!$A$44:$G$103,4,0),SCENARIOS!$K$24)</f>
        <v>0.05</v>
      </c>
      <c r="AD1254" s="15">
        <f t="shared" si="1475"/>
        <v>43405.9067774502</v>
      </c>
      <c r="AE1254" s="20">
        <f>IFERROR(VLOOKUP($E1254,INPUTS!$A$44:$G$103,5,0),SCENARIOS!$L$24)</f>
        <v>0.1</v>
      </c>
      <c r="AF1254" s="15">
        <f t="shared" si="1475"/>
        <v>98219.598831944</v>
      </c>
      <c r="AG1254" s="20">
        <f>IFERROR(VLOOKUP($E1254,INPUTS!$A$44:$G$103,6,0),SCENARIOS!$M$24)</f>
        <v>0.2</v>
      </c>
      <c r="AH1254" s="15">
        <f t="shared" si="1437"/>
        <v>222252.921570568</v>
      </c>
      <c r="AI1254" s="20">
        <f>IFERROR(VLOOKUP($E1254,INPUTS!$A$44:$G$103,7,0),SCENARIOS!$N$24)</f>
        <v>0.25</v>
      </c>
      <c r="AJ1254" s="15">
        <f t="shared" si="1438"/>
        <v>314323.476004845</v>
      </c>
      <c r="AK1254" s="1"/>
      <c r="AL1254" t="str">
        <f t="shared" si="1441"/>
        <v>MULTI</v>
      </c>
      <c r="AM1254" s="21">
        <f t="shared" si="1442"/>
        <v>1257293.90401938</v>
      </c>
    </row>
    <row r="1255" ht="15" customHeight="1" spans="1:39">
      <c r="A1255" s="24" t="s">
        <v>2288</v>
      </c>
      <c r="B1255" s="70" t="s">
        <v>830</v>
      </c>
      <c r="C1255" s="70" t="s">
        <v>831</v>
      </c>
      <c r="D1255" s="70" t="s">
        <v>929</v>
      </c>
      <c r="E1255" s="10" t="s">
        <v>832</v>
      </c>
      <c r="F1255" s="70" t="s">
        <v>828</v>
      </c>
      <c r="G1255" s="70" t="s">
        <v>165</v>
      </c>
      <c r="H1255" s="70" t="s">
        <v>1519</v>
      </c>
      <c r="I1255" s="70" t="s">
        <v>1519</v>
      </c>
      <c r="J1255" s="70" t="s">
        <v>1519</v>
      </c>
      <c r="K1255" s="70" t="s">
        <v>1520</v>
      </c>
      <c r="L1255" s="71" t="s">
        <v>279</v>
      </c>
      <c r="M1255" s="72">
        <v>29550</v>
      </c>
      <c r="N1255" s="14">
        <f t="shared" si="1439"/>
        <v>80.958904109589</v>
      </c>
      <c r="O1255" s="15">
        <v>2800</v>
      </c>
      <c r="P1255" s="15">
        <f t="shared" si="1408"/>
        <v>82740000</v>
      </c>
      <c r="Q1255" s="16">
        <f>IFERROR(VLOOKUP(G1255,SCENARIOS!$A$13:$E$18,3,0),0.025)</f>
        <v>0.025</v>
      </c>
      <c r="R1255" s="70">
        <f>IFERROR(VLOOKUP(L1255,INPUTS!$A$107:$B$120,2,0),0.0082)</f>
        <v>0.0039</v>
      </c>
      <c r="S1255" s="70">
        <f t="shared" si="1409"/>
        <v>10.92</v>
      </c>
      <c r="T1255" s="15">
        <f t="shared" si="1410"/>
        <v>322686</v>
      </c>
      <c r="U1255" s="15">
        <f>T1255/INPUTS!$B$7*1000</f>
        <v>403357500</v>
      </c>
      <c r="V1255" s="15">
        <f>T1255*INPUTS!$B$6</f>
        <v>1019687.76</v>
      </c>
      <c r="W1255" s="73" t="s">
        <v>521</v>
      </c>
      <c r="X1255" s="73" t="s">
        <v>396</v>
      </c>
      <c r="Y1255" s="74">
        <f>IFERROR(VLOOKUP(E1255,INPUTS!$A$44:$B$103,2,0),0)</f>
        <v>0</v>
      </c>
      <c r="Z1255" s="15">
        <f t="shared" si="1435"/>
        <v>0</v>
      </c>
      <c r="AA1255" s="20">
        <f>IFERROR(VLOOKUP(E1255,INPUTS!$A$44:$C$103,3,0),SCENARIOS!$J$24)</f>
        <v>0.01</v>
      </c>
      <c r="AB1255" s="15">
        <f t="shared" ref="AB1255:AF1255" si="1476">$T1255*AA1255*(1+$Q1255)^AB$2</f>
        <v>3650.89590584824</v>
      </c>
      <c r="AC1255" s="20">
        <f>IFERROR(VLOOKUP($E1255,INPUTS!$A$44:$G$103,4,0),SCENARIOS!$K$24)</f>
        <v>0.05</v>
      </c>
      <c r="AD1255" s="15">
        <f t="shared" si="1476"/>
        <v>20653.2680614273</v>
      </c>
      <c r="AE1255" s="20">
        <f>IFERROR(VLOOKUP($E1255,INPUTS!$A$44:$G$103,5,0),SCENARIOS!$L$24)</f>
        <v>0.1</v>
      </c>
      <c r="AF1255" s="15">
        <f t="shared" si="1476"/>
        <v>46734.5542154609</v>
      </c>
      <c r="AG1255" s="20">
        <f>IFERROR(VLOOKUP($E1255,INPUTS!$A$44:$G$103,6,0),SCENARIOS!$M$24)</f>
        <v>0.2</v>
      </c>
      <c r="AH1255" s="15">
        <f t="shared" si="1437"/>
        <v>105751.716930309</v>
      </c>
      <c r="AI1255" s="20">
        <f>IFERROR(VLOOKUP($E1255,INPUTS!$A$44:$G$103,7,0),SCENARIOS!$N$24)</f>
        <v>0.25</v>
      </c>
      <c r="AJ1255" s="15">
        <f t="shared" si="1438"/>
        <v>149560.451327796</v>
      </c>
      <c r="AK1255" s="1"/>
      <c r="AL1255" t="str">
        <f t="shared" si="1441"/>
        <v>MULTI</v>
      </c>
      <c r="AM1255" s="21">
        <f t="shared" si="1442"/>
        <v>598241.805311182</v>
      </c>
    </row>
    <row r="1256" ht="15" customHeight="1" spans="1:39">
      <c r="A1256" s="6" t="s">
        <v>2290</v>
      </c>
      <c r="B1256" s="70" t="s">
        <v>833</v>
      </c>
      <c r="C1256" s="70" t="s">
        <v>834</v>
      </c>
      <c r="D1256" s="70" t="s">
        <v>929</v>
      </c>
      <c r="E1256" s="10" t="s">
        <v>835</v>
      </c>
      <c r="F1256" s="70" t="s">
        <v>828</v>
      </c>
      <c r="G1256" s="70" t="s">
        <v>165</v>
      </c>
      <c r="H1256" s="70" t="s">
        <v>1519</v>
      </c>
      <c r="I1256" s="70" t="s">
        <v>1519</v>
      </c>
      <c r="J1256" s="70" t="s">
        <v>1519</v>
      </c>
      <c r="K1256" s="70" t="s">
        <v>1520</v>
      </c>
      <c r="L1256" s="71" t="s">
        <v>279</v>
      </c>
      <c r="M1256" s="72">
        <v>35459</v>
      </c>
      <c r="N1256" s="14">
        <f t="shared" si="1439"/>
        <v>97.1479452054794</v>
      </c>
      <c r="O1256" s="15">
        <v>3200</v>
      </c>
      <c r="P1256" s="15">
        <f t="shared" si="1408"/>
        <v>113468800</v>
      </c>
      <c r="Q1256" s="16">
        <f>IFERROR(VLOOKUP(G1256,SCENARIOS!$A$13:$E$18,3,0),0.025)</f>
        <v>0.025</v>
      </c>
      <c r="R1256" s="70">
        <f>IFERROR(VLOOKUP(L1256,INPUTS!$A$107:$B$120,2,0),0.0082)</f>
        <v>0.0039</v>
      </c>
      <c r="S1256" s="70">
        <f t="shared" si="1409"/>
        <v>12.48</v>
      </c>
      <c r="T1256" s="15">
        <f t="shared" si="1410"/>
        <v>442528.32</v>
      </c>
      <c r="U1256" s="15">
        <f>T1256/INPUTS!$B$7*1000</f>
        <v>553160400</v>
      </c>
      <c r="V1256" s="15">
        <f>T1256*INPUTS!$B$6</f>
        <v>1398389.4912</v>
      </c>
      <c r="W1256" s="73" t="s">
        <v>521</v>
      </c>
      <c r="X1256" s="73" t="s">
        <v>396</v>
      </c>
      <c r="Y1256" s="74">
        <f>IFERROR(VLOOKUP(E1256,INPUTS!$A$44:$B$103,2,0),0)</f>
        <v>0</v>
      </c>
      <c r="Z1256" s="15">
        <f t="shared" si="1435"/>
        <v>0</v>
      </c>
      <c r="AA1256" s="20">
        <f>IFERROR(VLOOKUP(E1256,INPUTS!$A$44:$C$103,3,0),SCENARIOS!$J$24)</f>
        <v>0.01</v>
      </c>
      <c r="AB1256" s="15">
        <f t="shared" ref="AB1256:AF1256" si="1477">$T1256*AA1256*(1+$Q1256)^AB$2</f>
        <v>5006.8017568469</v>
      </c>
      <c r="AC1256" s="20">
        <f>IFERROR(VLOOKUP($E1256,INPUTS!$A$44:$G$103,4,0),SCENARIOS!$K$24)</f>
        <v>0.05</v>
      </c>
      <c r="AD1256" s="15">
        <f t="shared" si="1477"/>
        <v>28323.683140059</v>
      </c>
      <c r="AE1256" s="20">
        <f>IFERROR(VLOOKUP($E1256,INPUTS!$A$44:$G$103,5,0),SCENARIOS!$L$24)</f>
        <v>0.1</v>
      </c>
      <c r="AF1256" s="15">
        <f t="shared" si="1477"/>
        <v>64091.2954479489</v>
      </c>
      <c r="AG1256" s="20">
        <f>IFERROR(VLOOKUP($E1256,INPUTS!$A$44:$G$103,6,0),SCENARIOS!$M$24)</f>
        <v>0.2</v>
      </c>
      <c r="AH1256" s="15">
        <f t="shared" si="1437"/>
        <v>145026.836089218</v>
      </c>
      <c r="AI1256" s="20">
        <f>IFERROR(VLOOKUP($E1256,INPUTS!$A$44:$G$103,7,0),SCENARIOS!$N$24)</f>
        <v>0.25</v>
      </c>
      <c r="AJ1256" s="15">
        <f t="shared" si="1438"/>
        <v>205105.691801104</v>
      </c>
      <c r="AK1256" s="1"/>
      <c r="AL1256" t="str">
        <f t="shared" si="1441"/>
        <v>MULTI</v>
      </c>
      <c r="AM1256" s="21">
        <f t="shared" si="1442"/>
        <v>820422.767204417</v>
      </c>
    </row>
    <row r="1257" ht="15" customHeight="1" spans="1:39">
      <c r="A1257" s="24" t="s">
        <v>2291</v>
      </c>
      <c r="B1257" s="70" t="s">
        <v>836</v>
      </c>
      <c r="C1257" s="70" t="s">
        <v>837</v>
      </c>
      <c r="D1257" s="70" t="s">
        <v>929</v>
      </c>
      <c r="E1257" s="55" t="s">
        <v>838</v>
      </c>
      <c r="F1257" s="70" t="s">
        <v>828</v>
      </c>
      <c r="G1257" s="70" t="s">
        <v>165</v>
      </c>
      <c r="H1257" s="70" t="s">
        <v>1519</v>
      </c>
      <c r="I1257" s="70" t="s">
        <v>1519</v>
      </c>
      <c r="J1257" s="70" t="s">
        <v>1519</v>
      </c>
      <c r="K1257" s="70" t="s">
        <v>1520</v>
      </c>
      <c r="L1257" s="71" t="s">
        <v>286</v>
      </c>
      <c r="M1257" s="72">
        <v>23640</v>
      </c>
      <c r="N1257" s="14">
        <f t="shared" si="1439"/>
        <v>64.7671232876712</v>
      </c>
      <c r="O1257" s="15">
        <v>2500</v>
      </c>
      <c r="P1257" s="15">
        <f t="shared" si="1408"/>
        <v>59100000</v>
      </c>
      <c r="Q1257" s="16">
        <f>IFERROR(VLOOKUP(G1257,SCENARIOS!$A$13:$E$18,3,0),0.025)</f>
        <v>0.025</v>
      </c>
      <c r="R1257" s="70">
        <f>IFERROR(VLOOKUP(L1257,INPUTS!$A$107:$B$120,2,0),0.0082)</f>
        <v>0.0039</v>
      </c>
      <c r="S1257" s="70">
        <f t="shared" si="1409"/>
        <v>9.75</v>
      </c>
      <c r="T1257" s="15">
        <f t="shared" si="1410"/>
        <v>230490</v>
      </c>
      <c r="U1257" s="15">
        <f>T1257/INPUTS!$B$7*1000</f>
        <v>288112500</v>
      </c>
      <c r="V1257" s="15">
        <f>T1257*INPUTS!$B$6</f>
        <v>728348.4</v>
      </c>
      <c r="W1257" s="73" t="s">
        <v>521</v>
      </c>
      <c r="X1257" s="73" t="s">
        <v>396</v>
      </c>
      <c r="Y1257" s="74">
        <f>IFERROR(VLOOKUP(E1257,INPUTS!$A$44:$B$103,2,0),0)</f>
        <v>0</v>
      </c>
      <c r="Z1257" s="15">
        <f t="shared" si="1435"/>
        <v>0</v>
      </c>
      <c r="AA1257" s="20">
        <f>IFERROR(VLOOKUP(E1257,INPUTS!$A$44:$C$103,3,0),SCENARIOS!$J$24)</f>
        <v>0.01</v>
      </c>
      <c r="AB1257" s="15">
        <f t="shared" ref="AB1257:AF1257" si="1478">$T1257*AA1257*(1+$Q1257)^AB$2</f>
        <v>2607.7827898916</v>
      </c>
      <c r="AC1257" s="20">
        <f>IFERROR(VLOOKUP($E1257,INPUTS!$A$44:$G$103,4,0),SCENARIOS!$K$24)</f>
        <v>0.05</v>
      </c>
      <c r="AD1257" s="15">
        <f t="shared" si="1478"/>
        <v>14752.3343295909</v>
      </c>
      <c r="AE1257" s="20">
        <f>IFERROR(VLOOKUP($E1257,INPUTS!$A$44:$G$103,5,0),SCENARIOS!$L$24)</f>
        <v>0.1</v>
      </c>
      <c r="AF1257" s="15">
        <f t="shared" si="1478"/>
        <v>33381.8244396149</v>
      </c>
      <c r="AG1257" s="20">
        <f>IFERROR(VLOOKUP($E1257,INPUTS!$A$44:$G$103,6,0),SCENARIOS!$M$24)</f>
        <v>0.2</v>
      </c>
      <c r="AH1257" s="15">
        <f t="shared" si="1437"/>
        <v>75536.9406645066</v>
      </c>
      <c r="AI1257" s="20">
        <f>IFERROR(VLOOKUP($E1257,INPUTS!$A$44:$G$103,7,0),SCENARIOS!$N$24)</f>
        <v>0.25</v>
      </c>
      <c r="AJ1257" s="15">
        <f t="shared" si="1438"/>
        <v>106828.893805568</v>
      </c>
      <c r="AK1257" s="1"/>
      <c r="AL1257" t="str">
        <f t="shared" si="1441"/>
        <v>MULTI</v>
      </c>
      <c r="AM1257" s="21">
        <f t="shared" si="1442"/>
        <v>427315.575222273</v>
      </c>
    </row>
    <row r="1258" ht="15" customHeight="1" spans="1:39">
      <c r="A1258" s="6" t="s">
        <v>2292</v>
      </c>
      <c r="B1258" s="70" t="s">
        <v>839</v>
      </c>
      <c r="C1258" s="70" t="s">
        <v>840</v>
      </c>
      <c r="D1258" s="70" t="s">
        <v>929</v>
      </c>
      <c r="E1258" s="10" t="s">
        <v>841</v>
      </c>
      <c r="F1258" s="70" t="s">
        <v>828</v>
      </c>
      <c r="G1258" s="70" t="s">
        <v>165</v>
      </c>
      <c r="H1258" s="70" t="s">
        <v>1519</v>
      </c>
      <c r="I1258" s="70" t="s">
        <v>1519</v>
      </c>
      <c r="J1258" s="70" t="s">
        <v>1519</v>
      </c>
      <c r="K1258" s="70" t="s">
        <v>1520</v>
      </c>
      <c r="L1258" s="71" t="s">
        <v>279</v>
      </c>
      <c r="M1258" s="72">
        <v>17730</v>
      </c>
      <c r="N1258" s="14">
        <f t="shared" si="1439"/>
        <v>48.5753424657534</v>
      </c>
      <c r="O1258" s="15">
        <v>2200</v>
      </c>
      <c r="P1258" s="15">
        <f t="shared" si="1408"/>
        <v>39006000</v>
      </c>
      <c r="Q1258" s="16">
        <f>IFERROR(VLOOKUP(G1258,SCENARIOS!$A$13:$E$18,3,0),0.025)</f>
        <v>0.025</v>
      </c>
      <c r="R1258" s="70">
        <f>IFERROR(VLOOKUP(L1258,INPUTS!$A$107:$B$120,2,0),0.0082)</f>
        <v>0.0039</v>
      </c>
      <c r="S1258" s="70">
        <f t="shared" si="1409"/>
        <v>8.58</v>
      </c>
      <c r="T1258" s="15">
        <f t="shared" si="1410"/>
        <v>152123.4</v>
      </c>
      <c r="U1258" s="15">
        <f>T1258/INPUTS!$B$7*1000</f>
        <v>190154250</v>
      </c>
      <c r="V1258" s="15">
        <f>T1258*INPUTS!$B$6</f>
        <v>480709.944</v>
      </c>
      <c r="W1258" s="73" t="s">
        <v>521</v>
      </c>
      <c r="X1258" s="73" t="s">
        <v>396</v>
      </c>
      <c r="Y1258" s="74">
        <f>IFERROR(VLOOKUP(E1258,INPUTS!$A$44:$B$103,2,0),0)</f>
        <v>0</v>
      </c>
      <c r="Z1258" s="15">
        <f t="shared" si="1435"/>
        <v>0</v>
      </c>
      <c r="AA1258" s="20">
        <f>IFERROR(VLOOKUP(E1258,INPUTS!$A$44:$C$103,3,0),SCENARIOS!$J$24)</f>
        <v>0.01</v>
      </c>
      <c r="AB1258" s="15">
        <f t="shared" ref="AB1258:AF1258" si="1479">$T1258*AA1258*(1+$Q1258)^AB$2</f>
        <v>1721.13664132846</v>
      </c>
      <c r="AC1258" s="20">
        <f>IFERROR(VLOOKUP($E1258,INPUTS!$A$44:$G$103,4,0),SCENARIOS!$K$24)</f>
        <v>0.05</v>
      </c>
      <c r="AD1258" s="15">
        <f t="shared" si="1479"/>
        <v>9736.54065753001</v>
      </c>
      <c r="AE1258" s="20">
        <f>IFERROR(VLOOKUP($E1258,INPUTS!$A$44:$G$103,5,0),SCENARIOS!$L$24)</f>
        <v>0.1</v>
      </c>
      <c r="AF1258" s="15">
        <f t="shared" si="1479"/>
        <v>22032.0041301459</v>
      </c>
      <c r="AG1258" s="20">
        <f>IFERROR(VLOOKUP($E1258,INPUTS!$A$44:$G$103,6,0),SCENARIOS!$M$24)</f>
        <v>0.2</v>
      </c>
      <c r="AH1258" s="15">
        <f t="shared" si="1437"/>
        <v>49854.3808385744</v>
      </c>
      <c r="AI1258" s="20">
        <f>IFERROR(VLOOKUP($E1258,INPUTS!$A$44:$G$103,7,0),SCENARIOS!$N$24)</f>
        <v>0.25</v>
      </c>
      <c r="AJ1258" s="15">
        <f t="shared" si="1438"/>
        <v>70507.0699116751</v>
      </c>
      <c r="AK1258" s="1"/>
      <c r="AL1258" t="str">
        <f t="shared" si="1441"/>
        <v>MULTI</v>
      </c>
      <c r="AM1258" s="21">
        <f t="shared" si="1442"/>
        <v>282028.2796467</v>
      </c>
    </row>
    <row r="1259" ht="15" customHeight="1" spans="1:39">
      <c r="A1259" s="24" t="s">
        <v>2293</v>
      </c>
      <c r="B1259" s="70" t="s">
        <v>631</v>
      </c>
      <c r="C1259" s="70" t="s">
        <v>632</v>
      </c>
      <c r="D1259" s="70" t="s">
        <v>929</v>
      </c>
      <c r="E1259" s="10" t="s">
        <v>452</v>
      </c>
      <c r="F1259" s="70" t="s">
        <v>451</v>
      </c>
      <c r="G1259" s="70" t="s">
        <v>181</v>
      </c>
      <c r="H1259" s="70" t="s">
        <v>1519</v>
      </c>
      <c r="I1259" s="70" t="s">
        <v>1519</v>
      </c>
      <c r="J1259" s="70" t="s">
        <v>1519</v>
      </c>
      <c r="K1259" s="70" t="s">
        <v>1520</v>
      </c>
      <c r="L1259" s="71" t="s">
        <v>286</v>
      </c>
      <c r="M1259" s="72">
        <v>106486</v>
      </c>
      <c r="N1259" s="14">
        <f t="shared" si="1439"/>
        <v>291.742465753425</v>
      </c>
      <c r="O1259" s="15">
        <v>1500</v>
      </c>
      <c r="P1259" s="15">
        <f t="shared" si="1408"/>
        <v>159729000</v>
      </c>
      <c r="Q1259" s="16">
        <f>IFERROR(VLOOKUP(G1259,SCENARIOS!$A$13:$E$18,3,0),0.025)</f>
        <v>0.035</v>
      </c>
      <c r="R1259" s="70">
        <f>IFERROR(VLOOKUP(L1259,INPUTS!$A$107:$B$120,2,0),0.0082)</f>
        <v>0.0039</v>
      </c>
      <c r="S1259" s="70">
        <f t="shared" si="1409"/>
        <v>5.85</v>
      </c>
      <c r="T1259" s="15">
        <f t="shared" si="1410"/>
        <v>622943.1</v>
      </c>
      <c r="U1259" s="15">
        <f>T1259/INPUTS!$B$7*1000</f>
        <v>778678875</v>
      </c>
      <c r="V1259" s="15">
        <f>T1259*INPUTS!$B$6</f>
        <v>1968500.196</v>
      </c>
      <c r="W1259" s="73" t="s">
        <v>521</v>
      </c>
      <c r="X1259" s="73" t="s">
        <v>396</v>
      </c>
      <c r="Y1259" s="74">
        <f>IFERROR(VLOOKUP(E1259,INPUTS!$A$44:$B$103,2,0),0)</f>
        <v>0</v>
      </c>
      <c r="Z1259" s="15">
        <f t="shared" si="1435"/>
        <v>0</v>
      </c>
      <c r="AA1259" s="20">
        <f>IFERROR(VLOOKUP(E1259,INPUTS!$A$44:$C$103,3,0),SCENARIOS!$J$24)</f>
        <v>0.01</v>
      </c>
      <c r="AB1259" s="15">
        <f t="shared" ref="AB1259:AF1259" si="1480">$T1259*AA1259*(1+$Q1259)^AB$2</f>
        <v>7398.60989067211</v>
      </c>
      <c r="AC1259" s="20">
        <f>IFERROR(VLOOKUP($E1259,INPUTS!$A$44:$G$103,4,0),SCENARIOS!$K$24)</f>
        <v>0.05</v>
      </c>
      <c r="AD1259" s="15">
        <f t="shared" si="1480"/>
        <v>43936.138239874</v>
      </c>
      <c r="AE1259" s="20">
        <f>IFERROR(VLOOKUP($E1259,INPUTS!$A$44:$G$103,5,0),SCENARIOS!$L$24)</f>
        <v>0.1</v>
      </c>
      <c r="AF1259" s="15">
        <f t="shared" si="1480"/>
        <v>104364.699421013</v>
      </c>
      <c r="AG1259" s="20">
        <f>IFERROR(VLOOKUP($E1259,INPUTS!$A$44:$G$103,6,0),SCENARIOS!$M$24)</f>
        <v>0.2</v>
      </c>
      <c r="AH1259" s="15">
        <f t="shared" si="1437"/>
        <v>247905.048590578</v>
      </c>
      <c r="AI1259" s="20">
        <f>IFERROR(VLOOKUP($E1259,INPUTS!$A$44:$G$103,7,0),SCENARIOS!$N$24)</f>
        <v>0.25</v>
      </c>
      <c r="AJ1259" s="15">
        <f t="shared" si="1438"/>
        <v>368041.78913969</v>
      </c>
      <c r="AK1259" s="1"/>
      <c r="AL1259" t="str">
        <f t="shared" si="1441"/>
        <v>MULTI</v>
      </c>
      <c r="AM1259" s="21">
        <f t="shared" si="1442"/>
        <v>1472167.15655876</v>
      </c>
    </row>
    <row r="1260" ht="15" customHeight="1" spans="1:39">
      <c r="A1260" s="6" t="s">
        <v>2294</v>
      </c>
      <c r="B1260" s="70" t="s">
        <v>628</v>
      </c>
      <c r="C1260" s="70" t="s">
        <v>629</v>
      </c>
      <c r="D1260" s="70" t="s">
        <v>929</v>
      </c>
      <c r="E1260" s="10" t="s">
        <v>630</v>
      </c>
      <c r="F1260" s="70" t="s">
        <v>451</v>
      </c>
      <c r="G1260" s="70" t="s">
        <v>181</v>
      </c>
      <c r="H1260" s="70" t="s">
        <v>1519</v>
      </c>
      <c r="I1260" s="70" t="s">
        <v>1519</v>
      </c>
      <c r="J1260" s="70" t="s">
        <v>1519</v>
      </c>
      <c r="K1260" s="70" t="s">
        <v>1520</v>
      </c>
      <c r="L1260" s="71" t="s">
        <v>279</v>
      </c>
      <c r="M1260" s="72">
        <v>85189</v>
      </c>
      <c r="N1260" s="14">
        <f t="shared" si="1439"/>
        <v>233.394520547945</v>
      </c>
      <c r="O1260" s="15">
        <v>1600</v>
      </c>
      <c r="P1260" s="15">
        <f t="shared" ref="P1260:P1261" si="1481">M1260*O1260</f>
        <v>136302400</v>
      </c>
      <c r="Q1260" s="16">
        <f>IFERROR(VLOOKUP(G1260,SCENARIOS!$A$13:$E$18,3,0),0.025)</f>
        <v>0.035</v>
      </c>
      <c r="R1260" s="70">
        <f>IFERROR(VLOOKUP(L1260,INPUTS!$A$107:$B$120,2,0),0.0082)</f>
        <v>0.0039</v>
      </c>
      <c r="S1260" s="70">
        <f t="shared" ref="S1260:S1261" si="1482">O1260*R1260</f>
        <v>6.24</v>
      </c>
      <c r="T1260" s="15">
        <f t="shared" ref="T1260:T1261" si="1483">M1260*S1260</f>
        <v>531579.36</v>
      </c>
      <c r="U1260" s="15">
        <f>T1260/INPUTS!$B$7*1000</f>
        <v>664474200</v>
      </c>
      <c r="V1260" s="15">
        <f>T1260*INPUTS!$B$6</f>
        <v>1679790.7776</v>
      </c>
      <c r="W1260" s="73" t="s">
        <v>521</v>
      </c>
      <c r="X1260" s="73" t="s">
        <v>396</v>
      </c>
      <c r="Y1260" s="74">
        <f>IFERROR(VLOOKUP(E1260,INPUTS!$A$44:$B$103,2,0),0)</f>
        <v>0</v>
      </c>
      <c r="Z1260" s="15">
        <f t="shared" si="1435"/>
        <v>0</v>
      </c>
      <c r="AA1260" s="20">
        <f>IFERROR(VLOOKUP(E1260,INPUTS!$A$44:$C$103,3,0),SCENARIOS!$J$24)</f>
        <v>0.01</v>
      </c>
      <c r="AB1260" s="15">
        <f t="shared" ref="AB1260:AF1260" si="1484">$T1260*AA1260*(1+$Q1260)^AB$2</f>
        <v>6313.4952623653</v>
      </c>
      <c r="AC1260" s="20">
        <f>IFERROR(VLOOKUP($E1260,INPUTS!$A$44:$G$103,4,0),SCENARIOS!$K$24)</f>
        <v>0.05</v>
      </c>
      <c r="AD1260" s="15">
        <f t="shared" si="1484"/>
        <v>37492.2593193884</v>
      </c>
      <c r="AE1260" s="20">
        <f>IFERROR(VLOOKUP($E1260,INPUTS!$A$44:$G$103,5,0),SCENARIOS!$L$24)</f>
        <v>0.1</v>
      </c>
      <c r="AF1260" s="15">
        <f t="shared" si="1484"/>
        <v>89058.0859227981</v>
      </c>
      <c r="AG1260" s="20">
        <f>IFERROR(VLOOKUP($E1260,INPUTS!$A$44:$G$103,6,0),SCENARIOS!$M$24)</f>
        <v>0.2</v>
      </c>
      <c r="AH1260" s="15">
        <f t="shared" si="1437"/>
        <v>211546.13811526</v>
      </c>
      <c r="AI1260" s="20">
        <f>IFERROR(VLOOKUP($E1260,INPUTS!$A$44:$G$103,7,0),SCENARIOS!$N$24)</f>
        <v>0.25</v>
      </c>
      <c r="AJ1260" s="15">
        <f t="shared" si="1438"/>
        <v>314063.064064971</v>
      </c>
      <c r="AK1260" s="1"/>
      <c r="AL1260" t="str">
        <f t="shared" si="1441"/>
        <v>MULTI</v>
      </c>
      <c r="AM1260" s="21">
        <f t="shared" si="1442"/>
        <v>1256252.25625988</v>
      </c>
    </row>
    <row r="1261" ht="15" customHeight="1" spans="1:39">
      <c r="A1261" s="24" t="s">
        <v>2295</v>
      </c>
      <c r="B1261" s="70" t="s">
        <v>449</v>
      </c>
      <c r="C1261" s="70" t="s">
        <v>450</v>
      </c>
      <c r="D1261" s="70" t="s">
        <v>929</v>
      </c>
      <c r="E1261" s="10" t="s">
        <v>452</v>
      </c>
      <c r="F1261" s="70" t="s">
        <v>451</v>
      </c>
      <c r="G1261" s="70" t="s">
        <v>181</v>
      </c>
      <c r="H1261" s="70" t="s">
        <v>1519</v>
      </c>
      <c r="I1261" s="70" t="s">
        <v>1519</v>
      </c>
      <c r="J1261" s="70" t="s">
        <v>1519</v>
      </c>
      <c r="K1261" s="70" t="s">
        <v>1520</v>
      </c>
      <c r="L1261" s="71" t="s">
        <v>286</v>
      </c>
      <c r="M1261" s="72">
        <v>76062</v>
      </c>
      <c r="N1261" s="14">
        <f t="shared" si="1439"/>
        <v>208.38904109589</v>
      </c>
      <c r="O1261" s="15">
        <v>1700</v>
      </c>
      <c r="P1261" s="15">
        <f t="shared" si="1481"/>
        <v>129305400</v>
      </c>
      <c r="Q1261" s="16">
        <f>IFERROR(VLOOKUP(G1261,SCENARIOS!$A$13:$E$18,3,0),0.025)</f>
        <v>0.035</v>
      </c>
      <c r="R1261" s="70">
        <f>IFERROR(VLOOKUP(L1261,INPUTS!$A$107:$B$120,2,0),0.0082)</f>
        <v>0.0039</v>
      </c>
      <c r="S1261" s="70">
        <f t="shared" si="1482"/>
        <v>6.63</v>
      </c>
      <c r="T1261" s="15">
        <f t="shared" si="1483"/>
        <v>504291.06</v>
      </c>
      <c r="U1261" s="15">
        <f>T1261/INPUTS!$B$7*1000</f>
        <v>630363825</v>
      </c>
      <c r="V1261" s="15">
        <f>T1261*INPUTS!$B$6</f>
        <v>1593559.7496</v>
      </c>
      <c r="W1261" s="73" t="s">
        <v>521</v>
      </c>
      <c r="X1261" s="73" t="s">
        <v>396</v>
      </c>
      <c r="Y1261" s="74">
        <f>IFERROR(VLOOKUP(E1261,INPUTS!$A$44:$B$103,2,0),0)</f>
        <v>0</v>
      </c>
      <c r="Z1261" s="15">
        <f t="shared" si="1435"/>
        <v>0</v>
      </c>
      <c r="AA1261" s="20">
        <f>IFERROR(VLOOKUP(E1261,INPUTS!$A$44:$C$103,3,0),SCENARIOS!$J$24)</f>
        <v>0.01</v>
      </c>
      <c r="AB1261" s="15">
        <f t="shared" ref="AB1261:AF1261" si="1485">$T1261*AA1261*(1+$Q1261)^AB$2</f>
        <v>5989.39586022146</v>
      </c>
      <c r="AC1261" s="20">
        <f>IFERROR(VLOOKUP($E1261,INPUTS!$A$44:$G$103,4,0),SCENARIOS!$K$24)</f>
        <v>0.05</v>
      </c>
      <c r="AD1261" s="15">
        <f t="shared" si="1485"/>
        <v>35567.6172114156</v>
      </c>
      <c r="AE1261" s="20">
        <f>IFERROR(VLOOKUP($E1261,INPUTS!$A$44:$G$103,5,0),SCENARIOS!$L$24)</f>
        <v>0.1</v>
      </c>
      <c r="AF1261" s="15">
        <f t="shared" si="1485"/>
        <v>84486.3437729767</v>
      </c>
      <c r="AG1261" s="20">
        <f>IFERROR(VLOOKUP($E1261,INPUTS!$A$44:$G$103,6,0),SCENARIOS!$M$24)</f>
        <v>0.2</v>
      </c>
      <c r="AH1261" s="15">
        <f t="shared" si="1437"/>
        <v>200686.547026677</v>
      </c>
      <c r="AI1261" s="20">
        <f>IFERROR(VLOOKUP($E1261,INPUTS!$A$44:$G$103,7,0),SCENARIOS!$N$24)</f>
        <v>0.25</v>
      </c>
      <c r="AJ1261" s="15">
        <f t="shared" si="1438"/>
        <v>297940.829538927</v>
      </c>
      <c r="AK1261" s="1"/>
      <c r="AL1261" t="str">
        <f t="shared" si="1441"/>
        <v>MULTI</v>
      </c>
      <c r="AM1261" s="21">
        <f t="shared" si="1442"/>
        <v>1191763.31815571</v>
      </c>
    </row>
    <row r="1262" ht="15" customHeight="1" spans="1:39">
      <c r="A1262" s="6"/>
      <c r="B1262" s="70"/>
      <c r="C1262" s="70"/>
      <c r="D1262" s="70"/>
      <c r="E1262" s="10"/>
      <c r="F1262" s="70"/>
      <c r="G1262" s="70"/>
      <c r="H1262" s="70"/>
      <c r="I1262" s="70"/>
      <c r="J1262" s="70"/>
      <c r="K1262" s="70"/>
      <c r="L1262" s="71"/>
      <c r="M1262" s="72"/>
      <c r="N1262" s="76"/>
      <c r="O1262" s="15"/>
      <c r="P1262" s="15"/>
      <c r="Q1262" s="16"/>
      <c r="R1262" s="70"/>
      <c r="S1262" s="70"/>
      <c r="T1262" s="15"/>
      <c r="U1262" s="15"/>
      <c r="V1262" s="15"/>
      <c r="W1262" s="73"/>
      <c r="X1262" s="73"/>
      <c r="Y1262" s="74"/>
      <c r="Z1262" s="15"/>
      <c r="AA1262" s="20"/>
      <c r="AB1262" s="15"/>
      <c r="AC1262" s="20"/>
      <c r="AD1262" s="15"/>
      <c r="AE1262" s="20"/>
      <c r="AF1262" s="15"/>
      <c r="AG1262" s="20"/>
      <c r="AH1262" s="15"/>
      <c r="AI1262" s="20"/>
      <c r="AJ1262" s="15"/>
      <c r="AK1262" s="1"/>
      <c r="AM1262" s="21"/>
    </row>
    <row r="1263" ht="15" customHeight="1" spans="1:39">
      <c r="A1263" s="24"/>
      <c r="B1263" s="70"/>
      <c r="C1263" s="70"/>
      <c r="D1263" s="70"/>
      <c r="E1263" s="10"/>
      <c r="F1263" s="70"/>
      <c r="G1263" s="70"/>
      <c r="H1263" s="70"/>
      <c r="I1263" s="70"/>
      <c r="J1263" s="70"/>
      <c r="K1263" s="70"/>
      <c r="L1263" s="71"/>
      <c r="M1263" s="72"/>
      <c r="N1263" s="76"/>
      <c r="O1263" s="15"/>
      <c r="P1263" s="15"/>
      <c r="Q1263" s="16"/>
      <c r="R1263" s="70"/>
      <c r="S1263" s="70"/>
      <c r="T1263" s="15"/>
      <c r="U1263" s="15"/>
      <c r="V1263" s="15"/>
      <c r="W1263" s="73"/>
      <c r="X1263" s="73"/>
      <c r="Y1263" s="74"/>
      <c r="Z1263" s="15"/>
      <c r="AA1263" s="20"/>
      <c r="AB1263" s="15"/>
      <c r="AC1263" s="20"/>
      <c r="AD1263" s="15"/>
      <c r="AE1263" s="20"/>
      <c r="AF1263" s="15"/>
      <c r="AG1263" s="20"/>
      <c r="AH1263" s="15"/>
      <c r="AI1263" s="20"/>
      <c r="AJ1263" s="15"/>
      <c r="AK1263" s="1"/>
      <c r="AM1263" s="21"/>
    </row>
    <row r="1264" ht="15" customHeight="1" spans="1:39">
      <c r="A1264" s="52"/>
      <c r="B1264" s="52"/>
      <c r="C1264" s="52"/>
      <c r="D1264" s="52"/>
      <c r="E1264" s="52"/>
      <c r="F1264" s="52"/>
      <c r="G1264" s="52"/>
      <c r="H1264" s="52"/>
      <c r="I1264" s="52"/>
      <c r="J1264" s="52"/>
      <c r="K1264" s="52"/>
      <c r="L1264" s="53"/>
      <c r="M1264" s="13"/>
      <c r="N1264" s="14"/>
      <c r="O1264" s="15"/>
      <c r="P1264" s="15"/>
      <c r="Q1264" s="16"/>
      <c r="R1264" s="70"/>
      <c r="S1264" s="70"/>
      <c r="T1264" s="15"/>
      <c r="U1264" s="15"/>
      <c r="V1264" s="15"/>
      <c r="W1264" s="73"/>
      <c r="X1264" s="73"/>
      <c r="Y1264" s="74"/>
      <c r="Z1264" s="15"/>
      <c r="AA1264" s="20"/>
      <c r="AB1264" s="15"/>
      <c r="AC1264" s="20"/>
      <c r="AD1264" s="15"/>
      <c r="AE1264" s="20"/>
      <c r="AF1264" s="15"/>
      <c r="AG1264" s="20"/>
      <c r="AH1264" s="15"/>
      <c r="AI1264" s="20"/>
      <c r="AJ1264" s="15"/>
      <c r="AK1264" s="1"/>
      <c r="AM1264" s="21"/>
    </row>
    <row r="1265" ht="15" customHeight="1" spans="1:39">
      <c r="A1265" s="52"/>
      <c r="B1265" s="52"/>
      <c r="C1265" s="52"/>
      <c r="D1265" s="52"/>
      <c r="E1265" s="52"/>
      <c r="F1265" s="52"/>
      <c r="G1265" s="52"/>
      <c r="H1265" s="52"/>
      <c r="I1265" s="52"/>
      <c r="J1265" s="52"/>
      <c r="K1265" s="52"/>
      <c r="L1265" s="53"/>
      <c r="M1265" s="13"/>
      <c r="N1265" s="14"/>
      <c r="O1265" s="15"/>
      <c r="P1265" s="15"/>
      <c r="Q1265" s="16"/>
      <c r="R1265" s="70"/>
      <c r="S1265" s="70"/>
      <c r="T1265" s="15"/>
      <c r="U1265" s="15"/>
      <c r="V1265" s="15"/>
      <c r="W1265" s="73"/>
      <c r="X1265" s="73"/>
      <c r="Y1265" s="74"/>
      <c r="Z1265" s="15"/>
      <c r="AA1265" s="20"/>
      <c r="AB1265" s="15"/>
      <c r="AC1265" s="20"/>
      <c r="AD1265" s="15"/>
      <c r="AE1265" s="20"/>
      <c r="AF1265" s="15"/>
      <c r="AG1265" s="20"/>
      <c r="AH1265" s="15"/>
      <c r="AI1265" s="20"/>
      <c r="AJ1265" s="15"/>
      <c r="AK1265" s="1"/>
      <c r="AM1265" s="21"/>
    </row>
    <row r="1266" ht="15" customHeight="1" spans="1:39">
      <c r="A1266" s="52"/>
      <c r="B1266" s="52"/>
      <c r="C1266" s="52"/>
      <c r="D1266" s="52"/>
      <c r="E1266" s="52"/>
      <c r="F1266" s="52"/>
      <c r="G1266" s="52"/>
      <c r="H1266" s="52"/>
      <c r="I1266" s="52"/>
      <c r="J1266" s="52"/>
      <c r="K1266" s="52"/>
      <c r="L1266" s="53"/>
      <c r="M1266" s="13"/>
      <c r="N1266" s="14"/>
      <c r="O1266" s="15"/>
      <c r="P1266" s="15"/>
      <c r="Q1266" s="16"/>
      <c r="R1266" s="70"/>
      <c r="S1266" s="70"/>
      <c r="T1266" s="15"/>
      <c r="U1266" s="15"/>
      <c r="V1266" s="15"/>
      <c r="W1266" s="73"/>
      <c r="X1266" s="73"/>
      <c r="Y1266" s="74"/>
      <c r="Z1266" s="15"/>
      <c r="AA1266" s="20"/>
      <c r="AB1266" s="15"/>
      <c r="AC1266" s="20"/>
      <c r="AD1266" s="15"/>
      <c r="AE1266" s="20"/>
      <c r="AF1266" s="15"/>
      <c r="AG1266" s="20"/>
      <c r="AH1266" s="15"/>
      <c r="AI1266" s="20"/>
      <c r="AJ1266" s="15"/>
      <c r="AK1266" s="1"/>
      <c r="AM1266" s="21"/>
    </row>
    <row r="1267" ht="15" customHeight="1" spans="1:39">
      <c r="A1267" s="52"/>
      <c r="B1267" s="52"/>
      <c r="C1267" s="52"/>
      <c r="D1267" s="52"/>
      <c r="E1267" s="52"/>
      <c r="F1267" s="52"/>
      <c r="G1267" s="52"/>
      <c r="H1267" s="52"/>
      <c r="I1267" s="52"/>
      <c r="J1267" s="52"/>
      <c r="K1267" s="52"/>
      <c r="L1267" s="53"/>
      <c r="M1267" s="13"/>
      <c r="N1267" s="14"/>
      <c r="O1267" s="15"/>
      <c r="P1267" s="15"/>
      <c r="Q1267" s="16"/>
      <c r="R1267" s="70"/>
      <c r="S1267" s="70"/>
      <c r="T1267" s="15"/>
      <c r="U1267" s="15"/>
      <c r="V1267" s="15"/>
      <c r="W1267" s="73"/>
      <c r="X1267" s="73"/>
      <c r="Y1267" s="74"/>
      <c r="Z1267" s="15"/>
      <c r="AA1267" s="20"/>
      <c r="AB1267" s="15"/>
      <c r="AC1267" s="20"/>
      <c r="AD1267" s="15"/>
      <c r="AE1267" s="20"/>
      <c r="AF1267" s="15"/>
      <c r="AG1267" s="20"/>
      <c r="AH1267" s="15"/>
      <c r="AI1267" s="20"/>
      <c r="AJ1267" s="15"/>
      <c r="AK1267" s="1"/>
      <c r="AM1267" s="21"/>
    </row>
    <row r="1268" ht="15" customHeight="1" spans="1:39">
      <c r="A1268" s="52"/>
      <c r="B1268" s="52"/>
      <c r="C1268" s="52"/>
      <c r="D1268" s="52"/>
      <c r="E1268" s="52"/>
      <c r="F1268" s="52"/>
      <c r="G1268" s="52"/>
      <c r="H1268" s="52"/>
      <c r="I1268" s="52"/>
      <c r="J1268" s="52"/>
      <c r="K1268" s="52"/>
      <c r="L1268" s="53"/>
      <c r="M1268" s="13"/>
      <c r="N1268" s="14"/>
      <c r="O1268" s="15"/>
      <c r="P1268" s="15"/>
      <c r="Q1268" s="16"/>
      <c r="R1268" s="70"/>
      <c r="S1268" s="70"/>
      <c r="T1268" s="15"/>
      <c r="U1268" s="15"/>
      <c r="V1268" s="15"/>
      <c r="W1268" s="73"/>
      <c r="X1268" s="73"/>
      <c r="Y1268" s="74"/>
      <c r="Z1268" s="15"/>
      <c r="AA1268" s="20"/>
      <c r="AB1268" s="15"/>
      <c r="AC1268" s="20"/>
      <c r="AD1268" s="15"/>
      <c r="AE1268" s="20"/>
      <c r="AF1268" s="15"/>
      <c r="AG1268" s="20"/>
      <c r="AH1268" s="15"/>
      <c r="AI1268" s="20"/>
      <c r="AJ1268" s="15"/>
      <c r="AK1268" s="1"/>
      <c r="AM1268" s="21"/>
    </row>
    <row r="1269" ht="15" customHeight="1" spans="1:39">
      <c r="A1269" s="52"/>
      <c r="B1269" s="52"/>
      <c r="C1269" s="52"/>
      <c r="D1269" s="52"/>
      <c r="E1269" s="52"/>
      <c r="F1269" s="52"/>
      <c r="G1269" s="52"/>
      <c r="H1269" s="52"/>
      <c r="I1269" s="52"/>
      <c r="J1269" s="52"/>
      <c r="K1269" s="52"/>
      <c r="L1269" s="53"/>
      <c r="M1269" s="13"/>
      <c r="N1269" s="14"/>
      <c r="O1269" s="15"/>
      <c r="P1269" s="15"/>
      <c r="Q1269" s="16"/>
      <c r="R1269" s="70"/>
      <c r="S1269" s="70"/>
      <c r="T1269" s="15"/>
      <c r="U1269" s="15"/>
      <c r="V1269" s="15"/>
      <c r="W1269" s="73"/>
      <c r="X1269" s="73"/>
      <c r="Y1269" s="74"/>
      <c r="Z1269" s="15"/>
      <c r="AA1269" s="20"/>
      <c r="AB1269" s="15"/>
      <c r="AC1269" s="20"/>
      <c r="AD1269" s="15"/>
      <c r="AE1269" s="20"/>
      <c r="AF1269" s="15"/>
      <c r="AG1269" s="20"/>
      <c r="AH1269" s="15"/>
      <c r="AI1269" s="20"/>
      <c r="AJ1269" s="15"/>
      <c r="AK1269" s="1"/>
      <c r="AM1269" s="21"/>
    </row>
    <row r="1270" ht="15" customHeight="1" spans="1:39">
      <c r="A1270" s="52"/>
      <c r="B1270" s="52"/>
      <c r="C1270" s="52"/>
      <c r="D1270" s="52"/>
      <c r="E1270" s="52"/>
      <c r="F1270" s="52"/>
      <c r="G1270" s="52"/>
      <c r="H1270" s="52"/>
      <c r="I1270" s="52"/>
      <c r="J1270" s="52"/>
      <c r="K1270" s="52"/>
      <c r="L1270" s="53"/>
      <c r="M1270" s="13"/>
      <c r="N1270" s="14"/>
      <c r="O1270" s="15"/>
      <c r="P1270" s="15"/>
      <c r="Q1270" s="16"/>
      <c r="R1270" s="70"/>
      <c r="S1270" s="70"/>
      <c r="T1270" s="15"/>
      <c r="U1270" s="15"/>
      <c r="V1270" s="15"/>
      <c r="W1270" s="73"/>
      <c r="X1270" s="73"/>
      <c r="Y1270" s="74"/>
      <c r="Z1270" s="15"/>
      <c r="AA1270" s="20"/>
      <c r="AB1270" s="15"/>
      <c r="AC1270" s="20"/>
      <c r="AD1270" s="15"/>
      <c r="AE1270" s="20"/>
      <c r="AF1270" s="15"/>
      <c r="AG1270" s="20"/>
      <c r="AH1270" s="15"/>
      <c r="AI1270" s="20"/>
      <c r="AJ1270" s="15"/>
      <c r="AK1270" s="1"/>
      <c r="AM1270" s="21"/>
    </row>
    <row r="1271" ht="15" customHeight="1" spans="1:39">
      <c r="A1271" s="52"/>
      <c r="B1271" s="52"/>
      <c r="C1271" s="52"/>
      <c r="D1271" s="52"/>
      <c r="E1271" s="52"/>
      <c r="F1271" s="52"/>
      <c r="G1271" s="52"/>
      <c r="H1271" s="52"/>
      <c r="I1271" s="52"/>
      <c r="J1271" s="52"/>
      <c r="K1271" s="52"/>
      <c r="L1271" s="53"/>
      <c r="M1271" s="13"/>
      <c r="N1271" s="14"/>
      <c r="O1271" s="15"/>
      <c r="P1271" s="15"/>
      <c r="Q1271" s="16"/>
      <c r="R1271" s="70"/>
      <c r="S1271" s="70"/>
      <c r="T1271" s="15"/>
      <c r="U1271" s="15"/>
      <c r="V1271" s="15"/>
      <c r="W1271" s="73"/>
      <c r="X1271" s="73"/>
      <c r="Y1271" s="74"/>
      <c r="Z1271" s="15"/>
      <c r="AA1271" s="20"/>
      <c r="AB1271" s="15"/>
      <c r="AC1271" s="20"/>
      <c r="AD1271" s="15"/>
      <c r="AE1271" s="20"/>
      <c r="AF1271" s="15"/>
      <c r="AG1271" s="20"/>
      <c r="AH1271" s="15"/>
      <c r="AI1271" s="20"/>
      <c r="AJ1271" s="15"/>
      <c r="AK1271" s="1"/>
      <c r="AM1271" s="21"/>
    </row>
    <row r="1272" ht="15" customHeight="1" spans="1:39">
      <c r="A1272" s="52"/>
      <c r="B1272" s="52"/>
      <c r="C1272" s="52"/>
      <c r="D1272" s="52"/>
      <c r="E1272" s="52"/>
      <c r="F1272" s="52"/>
      <c r="G1272" s="52"/>
      <c r="H1272" s="52"/>
      <c r="I1272" s="52"/>
      <c r="J1272" s="52"/>
      <c r="K1272" s="52"/>
      <c r="L1272" s="53"/>
      <c r="M1272" s="13"/>
      <c r="N1272" s="14"/>
      <c r="O1272" s="15"/>
      <c r="P1272" s="15"/>
      <c r="Q1272" s="16"/>
      <c r="R1272" s="70"/>
      <c r="S1272" s="70"/>
      <c r="T1272" s="15"/>
      <c r="U1272" s="15"/>
      <c r="V1272" s="15"/>
      <c r="W1272" s="73"/>
      <c r="X1272" s="73"/>
      <c r="Y1272" s="74"/>
      <c r="Z1272" s="15"/>
      <c r="AA1272" s="20"/>
      <c r="AB1272" s="15"/>
      <c r="AC1272" s="20"/>
      <c r="AD1272" s="15"/>
      <c r="AE1272" s="20"/>
      <c r="AF1272" s="15"/>
      <c r="AG1272" s="20"/>
      <c r="AH1272" s="15"/>
      <c r="AI1272" s="20"/>
      <c r="AJ1272" s="15"/>
      <c r="AK1272" s="1"/>
      <c r="AM1272" s="21"/>
    </row>
    <row r="1273" ht="15" customHeight="1" spans="1:39">
      <c r="A1273" s="52"/>
      <c r="B1273" s="52"/>
      <c r="C1273" s="52"/>
      <c r="D1273" s="52"/>
      <c r="E1273" s="52"/>
      <c r="F1273" s="52"/>
      <c r="G1273" s="52"/>
      <c r="H1273" s="52"/>
      <c r="I1273" s="52"/>
      <c r="J1273" s="52"/>
      <c r="K1273" s="52"/>
      <c r="L1273" s="53"/>
      <c r="M1273" s="13"/>
      <c r="N1273" s="14"/>
      <c r="O1273" s="15"/>
      <c r="P1273" s="15"/>
      <c r="Q1273" s="16"/>
      <c r="R1273" s="70"/>
      <c r="S1273" s="70"/>
      <c r="T1273" s="15"/>
      <c r="U1273" s="15"/>
      <c r="V1273" s="15"/>
      <c r="W1273" s="73"/>
      <c r="X1273" s="73"/>
      <c r="Y1273" s="74"/>
      <c r="Z1273" s="15"/>
      <c r="AA1273" s="20"/>
      <c r="AB1273" s="15"/>
      <c r="AC1273" s="20"/>
      <c r="AD1273" s="15"/>
      <c r="AE1273" s="20"/>
      <c r="AF1273" s="15"/>
      <c r="AG1273" s="20"/>
      <c r="AH1273" s="15"/>
      <c r="AI1273" s="20"/>
      <c r="AJ1273" s="15"/>
      <c r="AK1273" s="1"/>
      <c r="AM1273" s="21"/>
    </row>
    <row r="1274" ht="15" customHeight="1" spans="1:39">
      <c r="A1274" s="52"/>
      <c r="B1274" s="52"/>
      <c r="C1274" s="52"/>
      <c r="D1274" s="52"/>
      <c r="E1274" s="52"/>
      <c r="F1274" s="52"/>
      <c r="G1274" s="52"/>
      <c r="H1274" s="52"/>
      <c r="I1274" s="52"/>
      <c r="J1274" s="52"/>
      <c r="K1274" s="52"/>
      <c r="L1274" s="53"/>
      <c r="M1274" s="13"/>
      <c r="N1274" s="14"/>
      <c r="O1274" s="15"/>
      <c r="P1274" s="15"/>
      <c r="Q1274" s="16"/>
      <c r="R1274" s="70"/>
      <c r="S1274" s="70"/>
      <c r="T1274" s="15"/>
      <c r="U1274" s="15"/>
      <c r="V1274" s="15"/>
      <c r="W1274" s="73"/>
      <c r="X1274" s="73"/>
      <c r="Y1274" s="74"/>
      <c r="Z1274" s="15"/>
      <c r="AA1274" s="20"/>
      <c r="AB1274" s="15"/>
      <c r="AC1274" s="20"/>
      <c r="AD1274" s="15"/>
      <c r="AE1274" s="20"/>
      <c r="AF1274" s="15"/>
      <c r="AG1274" s="20"/>
      <c r="AH1274" s="15"/>
      <c r="AI1274" s="20"/>
      <c r="AJ1274" s="15"/>
      <c r="AK1274" s="1"/>
      <c r="AM1274" s="21"/>
    </row>
    <row r="1275" ht="15" customHeight="1" spans="1:39">
      <c r="A1275" s="52"/>
      <c r="B1275" s="52"/>
      <c r="C1275" s="52"/>
      <c r="D1275" s="52"/>
      <c r="E1275" s="52"/>
      <c r="F1275" s="52"/>
      <c r="G1275" s="52"/>
      <c r="H1275" s="52"/>
      <c r="I1275" s="52"/>
      <c r="J1275" s="52"/>
      <c r="K1275" s="52"/>
      <c r="L1275" s="53"/>
      <c r="M1275" s="13"/>
      <c r="N1275" s="14"/>
      <c r="O1275" s="15"/>
      <c r="P1275" s="15"/>
      <c r="Q1275" s="16"/>
      <c r="R1275" s="70"/>
      <c r="S1275" s="70"/>
      <c r="T1275" s="15"/>
      <c r="U1275" s="15"/>
      <c r="V1275" s="15"/>
      <c r="W1275" s="73"/>
      <c r="X1275" s="73"/>
      <c r="Y1275" s="74"/>
      <c r="Z1275" s="15"/>
      <c r="AA1275" s="20"/>
      <c r="AB1275" s="15"/>
      <c r="AC1275" s="20"/>
      <c r="AD1275" s="15"/>
      <c r="AE1275" s="20"/>
      <c r="AF1275" s="15"/>
      <c r="AG1275" s="20"/>
      <c r="AH1275" s="15"/>
      <c r="AI1275" s="20"/>
      <c r="AJ1275" s="15"/>
      <c r="AK1275" s="1"/>
      <c r="AM1275" s="21"/>
    </row>
    <row r="1276" ht="15" customHeight="1" spans="1:39">
      <c r="A1276" s="52"/>
      <c r="B1276" s="52"/>
      <c r="C1276" s="52"/>
      <c r="D1276" s="52"/>
      <c r="E1276" s="52"/>
      <c r="F1276" s="52"/>
      <c r="G1276" s="52"/>
      <c r="H1276" s="52"/>
      <c r="I1276" s="52"/>
      <c r="J1276" s="52"/>
      <c r="K1276" s="52"/>
      <c r="L1276" s="53"/>
      <c r="M1276" s="13"/>
      <c r="N1276" s="14"/>
      <c r="O1276" s="15"/>
      <c r="P1276" s="15"/>
      <c r="Q1276" s="16"/>
      <c r="R1276" s="70"/>
      <c r="S1276" s="70"/>
      <c r="T1276" s="15"/>
      <c r="U1276" s="15"/>
      <c r="V1276" s="15"/>
      <c r="W1276" s="73"/>
      <c r="X1276" s="73"/>
      <c r="Y1276" s="74"/>
      <c r="Z1276" s="15"/>
      <c r="AA1276" s="20"/>
      <c r="AB1276" s="15"/>
      <c r="AC1276" s="20"/>
      <c r="AD1276" s="15"/>
      <c r="AE1276" s="20"/>
      <c r="AF1276" s="15"/>
      <c r="AG1276" s="20"/>
      <c r="AH1276" s="15"/>
      <c r="AI1276" s="20"/>
      <c r="AJ1276" s="15"/>
      <c r="AK1276" s="1"/>
      <c r="AM1276" s="21"/>
    </row>
    <row r="1277" ht="15" customHeight="1" spans="1:39">
      <c r="A1277" s="52"/>
      <c r="B1277" s="52"/>
      <c r="C1277" s="52"/>
      <c r="D1277" s="52"/>
      <c r="E1277" s="52"/>
      <c r="F1277" s="52"/>
      <c r="G1277" s="52"/>
      <c r="H1277" s="52"/>
      <c r="I1277" s="52"/>
      <c r="J1277" s="52"/>
      <c r="K1277" s="52"/>
      <c r="L1277" s="53"/>
      <c r="M1277" s="13"/>
      <c r="N1277" s="14"/>
      <c r="O1277" s="15"/>
      <c r="P1277" s="15"/>
      <c r="Q1277" s="16"/>
      <c r="R1277" s="70"/>
      <c r="S1277" s="70"/>
      <c r="T1277" s="15"/>
      <c r="U1277" s="15"/>
      <c r="V1277" s="15"/>
      <c r="W1277" s="73"/>
      <c r="X1277" s="73"/>
      <c r="Y1277" s="74"/>
      <c r="Z1277" s="15"/>
      <c r="AA1277" s="20"/>
      <c r="AB1277" s="15"/>
      <c r="AC1277" s="20"/>
      <c r="AD1277" s="15"/>
      <c r="AE1277" s="20"/>
      <c r="AF1277" s="15"/>
      <c r="AG1277" s="20"/>
      <c r="AH1277" s="15"/>
      <c r="AI1277" s="20"/>
      <c r="AJ1277" s="15"/>
      <c r="AK1277" s="1"/>
      <c r="AM1277" s="21"/>
    </row>
    <row r="1278" s="2" customFormat="1" ht="15" customHeight="1" spans="1:39">
      <c r="A1278" s="77" t="s">
        <v>2313</v>
      </c>
      <c r="B1278" s="77"/>
      <c r="C1278" s="77"/>
      <c r="D1278" s="77"/>
      <c r="E1278" s="77"/>
      <c r="F1278" s="77"/>
      <c r="G1278" s="77"/>
      <c r="H1278" s="77"/>
      <c r="I1278" s="77"/>
      <c r="J1278" s="77"/>
      <c r="K1278" s="77"/>
      <c r="L1278" s="77"/>
      <c r="M1278" s="78">
        <f>SUM(M4:M1277)</f>
        <v>10232342</v>
      </c>
      <c r="N1278" s="77"/>
      <c r="O1278" s="77"/>
      <c r="P1278" s="79">
        <f t="shared" ref="P1278:V1278" si="1486">SUM(P4:P1277)</f>
        <v>29816298529</v>
      </c>
      <c r="Q1278" s="79"/>
      <c r="R1278" s="79"/>
      <c r="S1278" s="79"/>
      <c r="T1278" s="80">
        <f t="shared" si="1486"/>
        <v>161440404.7865</v>
      </c>
      <c r="U1278" s="80">
        <f t="shared" si="1486"/>
        <v>201800505983.125</v>
      </c>
      <c r="V1278" s="80">
        <f t="shared" si="1486"/>
        <v>510151679.12534</v>
      </c>
      <c r="W1278" s="77"/>
      <c r="X1278" s="77"/>
      <c r="Y1278" s="77"/>
      <c r="Z1278" s="80">
        <f t="shared" ref="Z1278:AD1278" si="1487">SUM(Z4:Z1277)</f>
        <v>884809.06526</v>
      </c>
      <c r="AA1278" s="77"/>
      <c r="AB1278" s="80">
        <f t="shared" si="1487"/>
        <v>6051699.84502317</v>
      </c>
      <c r="AC1278" s="80"/>
      <c r="AD1278" s="80">
        <f t="shared" si="1487"/>
        <v>18981628.1256524</v>
      </c>
      <c r="AE1278" s="77"/>
      <c r="AF1278" s="80">
        <f t="shared" ref="AF1278:AJ1278" si="1488">SUM(AF4:AF1277)</f>
        <v>44247486.7552696</v>
      </c>
      <c r="AG1278" s="77"/>
      <c r="AH1278" s="80">
        <f t="shared" si="1488"/>
        <v>82117926.7976347</v>
      </c>
      <c r="AI1278" s="77"/>
      <c r="AJ1278" s="80">
        <f t="shared" si="1488"/>
        <v>121734781.017802</v>
      </c>
      <c r="AK1278" s="77"/>
      <c r="AL1278" s="77"/>
      <c r="AM1278" s="80">
        <f>SUM(AM4:AM1277)</f>
        <v>361472646.603926</v>
      </c>
    </row>
  </sheetData>
  <conditionalFormatting sqref="K4:K1263">
    <cfRule type="containsText" dxfId="0" priority="6" operator="between" text="domestic">
      <formula>NOT(ISERROR(SEARCH("domestic",K4)))</formula>
    </cfRule>
  </conditionalFormatting>
  <conditionalFormatting sqref="W1264:W1277">
    <cfRule type="containsText" dxfId="1" priority="5" operator="between" text="Yes">
      <formula>NOT(ISERROR(SEARCH("Yes",W1264)))</formula>
    </cfRule>
  </conditionalFormatting>
  <conditionalFormatting sqref="X1264:X1277">
    <cfRule type="containsText" dxfId="1" priority="3" operator="between" text="Yes">
      <formula>NOT(ISERROR(SEARCH("Yes",X1264)))</formula>
    </cfRule>
  </conditionalFormatting>
  <conditionalFormatting sqref="W4:X1263">
    <cfRule type="containsText" dxfId="3" priority="1" operator="between" text="No">
      <formula>NOT(ISERROR(SEARCH("No",W4)))</formula>
    </cfRule>
    <cfRule type="containsText" dxfId="1" priority="2" operator="between" text="Yes">
      <formula>NOT(ISERROR(SEARCH("Yes",W4)))</formula>
    </cfRule>
  </conditionalFormatting>
  <conditionalFormatting sqref="BK134:BL254">
    <cfRule type="containsText" dxfId="2" priority="7" operator="between" text="N">
      <formula>NOT(ISERROR(SEARCH("N",BK134)))</formula>
    </cfRule>
  </conditionalFormatting>
  <conditionalFormatting sqref="W1264:X1277">
    <cfRule type="containsText" dxfId="3" priority="4" operator="between" text="No">
      <formula>NOT(ISERROR(SEARCH("No",W1264)))</formula>
    </cfRule>
  </conditionalFormatting>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BS1278"/>
  <sheetViews>
    <sheetView workbookViewId="0">
      <pane xSplit="3" ySplit="3" topLeftCell="AP19" activePane="bottomRight" state="frozen"/>
      <selection/>
      <selection pane="topRight"/>
      <selection pane="bottomLeft"/>
      <selection pane="bottomRight" activeCell="AU47" sqref="AU47"/>
    </sheetView>
  </sheetViews>
  <sheetFormatPr defaultColWidth="8.7109375" defaultRowHeight="16.8"/>
  <cols>
    <col min="1" max="1" width="13.859375" customWidth="1"/>
    <col min="2" max="2" width="8" customWidth="1"/>
    <col min="3" max="3" width="28.5703125" customWidth="1"/>
    <col min="4" max="4" width="16.4296875" customWidth="1"/>
    <col min="5" max="5" width="8" customWidth="1"/>
    <col min="6" max="6" width="16" customWidth="1"/>
    <col min="7" max="8" width="8" customWidth="1"/>
    <col min="9" max="9" width="21" customWidth="1"/>
    <col min="10" max="10" width="15.7109375" customWidth="1"/>
    <col min="11" max="11" width="18.859375" customWidth="1"/>
    <col min="12" max="12" width="12" customWidth="1"/>
    <col min="13" max="13" width="14" customWidth="1"/>
    <col min="14" max="15" width="12" customWidth="1"/>
    <col min="16" max="16" width="16" customWidth="1"/>
    <col min="17" max="17" width="8" customWidth="1"/>
    <col min="18" max="19" width="14" customWidth="1"/>
    <col min="20" max="20" width="16" customWidth="1"/>
    <col min="21" max="21" width="19" customWidth="1"/>
    <col min="22" max="22" width="16" customWidth="1"/>
    <col min="23" max="25" width="10" customWidth="1"/>
    <col min="26" max="26" width="14.859375" customWidth="1"/>
    <col min="27" max="27" width="10" customWidth="1"/>
    <col min="28" max="30" width="14" customWidth="1"/>
    <col min="31" max="31" width="8.7109375" customWidth="1"/>
    <col min="32" max="34" width="12.859375" customWidth="1"/>
    <col min="36" max="36" width="12.859375" customWidth="1"/>
    <col min="38" max="38" width="10.7109375" customWidth="1"/>
    <col min="39" max="39" width="15.2890625" customWidth="1"/>
    <col min="46" max="46" width="11" customWidth="1"/>
    <col min="47" max="52" width="16.5703125" customWidth="1"/>
    <col min="54" max="54" width="11" customWidth="1"/>
    <col min="56" max="62" width="14" customWidth="1"/>
    <col min="65" max="65" width="21.7109375" customWidth="1"/>
    <col min="66" max="71" width="13.5703125" customWidth="1"/>
  </cols>
  <sheetData>
    <row r="1" ht="15.75" customHeight="1" spans="1:71">
      <c r="A1" s="3" t="s">
        <v>887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BM1" s="2"/>
    </row>
    <row r="2" spans="1:71">
      <c r="AB2">
        <v>5</v>
      </c>
      <c r="AD2">
        <v>10</v>
      </c>
      <c r="AF2">
        <v>15</v>
      </c>
      <c r="AH2">
        <v>20</v>
      </c>
      <c r="AJ2">
        <v>25</v>
      </c>
      <c r="AT2" s="2" t="s">
        <v>888</v>
      </c>
      <c r="BC2" s="2" t="s">
        <v>889</v>
      </c>
      <c r="BM2" s="2" t="s">
        <v>890</v>
      </c>
    </row>
    <row r="3" ht="34.5" customHeight="1" spans="1:71">
      <c r="A3" s="4" t="s">
        <v>891</v>
      </c>
      <c r="B3" s="4" t="s">
        <v>892</v>
      </c>
      <c r="C3" s="4" t="s">
        <v>378</v>
      </c>
      <c r="D3" s="4" t="s">
        <v>893</v>
      </c>
      <c r="E3" s="4" t="s">
        <v>894</v>
      </c>
      <c r="F3" s="4" t="s">
        <v>895</v>
      </c>
      <c r="G3" s="4" t="s">
        <v>896</v>
      </c>
      <c r="H3" s="4" t="s">
        <v>897</v>
      </c>
      <c r="I3" s="4" t="s">
        <v>898</v>
      </c>
      <c r="J3" s="4" t="s">
        <v>899</v>
      </c>
      <c r="K3" s="4" t="s">
        <v>900</v>
      </c>
      <c r="L3" s="4" t="s">
        <v>901</v>
      </c>
      <c r="M3" s="4" t="s">
        <v>902</v>
      </c>
      <c r="N3" s="4" t="s">
        <v>903</v>
      </c>
      <c r="O3" s="4" t="s">
        <v>904</v>
      </c>
      <c r="P3" s="4" t="s">
        <v>905</v>
      </c>
      <c r="Q3" s="4" t="s">
        <v>906</v>
      </c>
      <c r="R3" s="4" t="s">
        <v>907</v>
      </c>
      <c r="S3" s="4" t="s">
        <v>908</v>
      </c>
      <c r="T3" s="4" t="s">
        <v>909</v>
      </c>
      <c r="U3" s="4" t="s">
        <v>910</v>
      </c>
      <c r="V3" s="4" t="s">
        <v>911</v>
      </c>
      <c r="W3" s="4" t="s">
        <v>912</v>
      </c>
      <c r="X3" s="4" t="s">
        <v>913</v>
      </c>
      <c r="Y3" s="4" t="s">
        <v>914</v>
      </c>
      <c r="Z3" s="4" t="s">
        <v>915</v>
      </c>
      <c r="AA3" s="4" t="s">
        <v>916</v>
      </c>
      <c r="AB3" s="4" t="s">
        <v>917</v>
      </c>
      <c r="AC3" s="4" t="s">
        <v>918</v>
      </c>
      <c r="AD3" s="4" t="s">
        <v>919</v>
      </c>
      <c r="AE3" s="4" t="s">
        <v>920</v>
      </c>
      <c r="AF3" s="4" t="s">
        <v>921</v>
      </c>
      <c r="AG3" s="4" t="s">
        <v>922</v>
      </c>
      <c r="AH3" s="4" t="s">
        <v>923</v>
      </c>
      <c r="AI3" s="4" t="s">
        <v>924</v>
      </c>
      <c r="AJ3" s="4" t="s">
        <v>925</v>
      </c>
      <c r="AL3" s="5" t="s">
        <v>926</v>
      </c>
      <c r="AM3" s="5" t="s">
        <v>927</v>
      </c>
      <c r="AU3" s="2">
        <v>2025</v>
      </c>
      <c r="AV3" s="2">
        <v>2030</v>
      </c>
      <c r="AW3" s="2">
        <v>2035</v>
      </c>
      <c r="AX3" s="2">
        <v>2040</v>
      </c>
      <c r="AY3" s="2">
        <v>2045</v>
      </c>
      <c r="AZ3" s="2">
        <v>2050</v>
      </c>
      <c r="BA3" s="2"/>
      <c r="BB3" s="2"/>
      <c r="BC3" s="2"/>
      <c r="BD3" s="2">
        <v>2025</v>
      </c>
      <c r="BE3" s="2">
        <v>2030</v>
      </c>
      <c r="BF3" s="2">
        <v>2035</v>
      </c>
      <c r="BG3" s="2">
        <v>2040</v>
      </c>
      <c r="BH3" s="2">
        <v>2045</v>
      </c>
      <c r="BI3" s="2">
        <v>2050</v>
      </c>
      <c r="BJ3" s="2"/>
      <c r="BK3" s="2"/>
      <c r="BL3" s="2"/>
      <c r="BM3" s="2"/>
      <c r="BN3" s="2">
        <v>2025</v>
      </c>
      <c r="BO3" s="2">
        <v>2030</v>
      </c>
      <c r="BP3" s="2">
        <v>2035</v>
      </c>
      <c r="BQ3" s="2">
        <v>2040</v>
      </c>
      <c r="BR3" s="2">
        <v>2045</v>
      </c>
      <c r="BS3" s="2">
        <v>2050</v>
      </c>
    </row>
    <row r="4" ht="15" customHeight="1" spans="1:71">
      <c r="A4" s="6" t="s">
        <v>928</v>
      </c>
      <c r="B4" s="7" t="s">
        <v>389</v>
      </c>
      <c r="C4" s="8" t="s">
        <v>390</v>
      </c>
      <c r="D4" s="9" t="s">
        <v>929</v>
      </c>
      <c r="E4" s="10" t="s">
        <v>200</v>
      </c>
      <c r="F4" s="11" t="s">
        <v>391</v>
      </c>
      <c r="G4" s="9" t="s">
        <v>165</v>
      </c>
      <c r="H4" s="9" t="s">
        <v>245</v>
      </c>
      <c r="I4" s="11" t="s">
        <v>930</v>
      </c>
      <c r="J4" s="9" t="s">
        <v>169</v>
      </c>
      <c r="K4" s="9" t="s">
        <v>931</v>
      </c>
      <c r="L4" s="12" t="s">
        <v>293</v>
      </c>
      <c r="M4" s="13">
        <v>3167</v>
      </c>
      <c r="N4" s="14">
        <f>M4/365</f>
        <v>8.67671232876712</v>
      </c>
      <c r="O4" s="15">
        <v>6200</v>
      </c>
      <c r="P4" s="15">
        <f t="shared" ref="P4:P67" si="0">M4*O4</f>
        <v>19635400</v>
      </c>
      <c r="Q4" s="16">
        <f>IFERROR(VLOOKUP(G4,SCENARIOS!$A$13:$E$18,4,0),0.025)</f>
        <v>0.025</v>
      </c>
      <c r="R4" s="17">
        <f>IFERROR(VLOOKUP(L4,INPUTS!$A$107:$B$120,2,0),0.0082)</f>
        <v>0.0079</v>
      </c>
      <c r="S4" s="18">
        <f t="shared" ref="S4:S67" si="1">O4*R4</f>
        <v>48.98</v>
      </c>
      <c r="T4" s="15">
        <f t="shared" ref="T4:T67" si="2">M4*S4</f>
        <v>155119.66</v>
      </c>
      <c r="U4" s="15">
        <f>T4/INPUTS!$B$7*1000</f>
        <v>193899575</v>
      </c>
      <c r="V4" s="15">
        <f>T4*INPUTS!$B$6</f>
        <v>490178.1256</v>
      </c>
      <c r="W4" s="19" t="s">
        <v>396</v>
      </c>
      <c r="X4" s="19" t="s">
        <v>396</v>
      </c>
      <c r="Y4" s="20">
        <f>IFERROR(VLOOKUP(E4,INPUTS!$A$44:$B$103,2,0),0)</f>
        <v>0.02</v>
      </c>
      <c r="Z4" s="15">
        <f t="shared" ref="Z4:Z67" si="3">T4*Y4</f>
        <v>3102.3932</v>
      </c>
      <c r="AA4" s="20">
        <f>IFERROR(VLOOKUP(E4,INPUTS!$A$44:$C$103,3,0),SCENARIOS!$J$25)</f>
        <v>0.06</v>
      </c>
      <c r="AB4" s="15">
        <f t="shared" ref="AB4:AF19" si="4">$T4*AA4*(1+$Q4)^AB$2</f>
        <v>10530.2194382881</v>
      </c>
      <c r="AC4" s="20">
        <f>IFERROR(VLOOKUP($E4,INPUTS!$A$44:$G$103,4,0),SCENARIOS!$K$25)</f>
        <v>0.15</v>
      </c>
      <c r="AD4" s="15">
        <f t="shared" si="4"/>
        <v>29784.9418900491</v>
      </c>
      <c r="AE4" s="20">
        <f>IFERROR(VLOOKUP($E4,INPUTS!$A$44:$G$103,5,0),SCENARIOS!$L$25)</f>
        <v>0.3</v>
      </c>
      <c r="AF4" s="15">
        <f t="shared" si="4"/>
        <v>67397.8557497431</v>
      </c>
      <c r="AG4" s="20">
        <f>IFERROR(VLOOKUP($E4,INPUTS!$A$44:$G$103,6,0),SCENARIOS!$M$25)</f>
        <v>0.4</v>
      </c>
      <c r="AH4" s="15">
        <f t="shared" ref="AH4:AH67" si="5">$T4*AG4*(1+$Q4)^AH$2</f>
        <v>101672.650035303</v>
      </c>
      <c r="AI4" s="20">
        <f>IFERROR(VLOOKUP($E4,INPUTS!$A$44:$G$103,7,0),SCENARIOS!$N$25)</f>
        <v>0.5</v>
      </c>
      <c r="AJ4" s="15">
        <f t="shared" ref="AJ4:AJ67" si="6">$T4*AI4*(1+$Q4)^AJ$2</f>
        <v>143791.58909537</v>
      </c>
      <c r="AL4" t="str">
        <f>IF(H4="MULTI","MULTI",IF(COUNTIFS($E$4:$E$1277,H4,$H$4:$H$1277,E4)&gt;0,"Y","N"))</f>
        <v>N</v>
      </c>
      <c r="AM4" s="21">
        <f>T4*((1+Q4)^25)</f>
        <v>287583.178190739</v>
      </c>
      <c r="AT4" s="22" t="s">
        <v>165</v>
      </c>
      <c r="AU4" s="15">
        <f>SUMIF($G$4:$G$1277,$AT4,$Z$4:$Z$1277)</f>
        <v>804099.36809</v>
      </c>
      <c r="AV4" s="15">
        <f>SUMIF($G$4:$G$1277,$AT4,$AB$4:$AB$1277)</f>
        <v>3352268.192768</v>
      </c>
      <c r="AW4" s="15">
        <f>SUMIF($G$4:$G$1277,$AT4,$AD$4:$AD$1277)</f>
        <v>8748286.08878724</v>
      </c>
      <c r="AX4" s="15">
        <f>SUMIF($G$4:$G$1277,$AT4,$AF$4:$AF$1277)</f>
        <v>19795765.4591414</v>
      </c>
      <c r="AY4" s="15">
        <f>SUMIF($G$4:$G$1277,$AT4,$AH$4:$AH$1277)</f>
        <v>29862788.8279054</v>
      </c>
      <c r="AZ4" s="15">
        <f>SUMIF($G$4:$G$1277,$AT4,$AJ$4:$AJ$1277)</f>
        <v>43226730.4198907</v>
      </c>
      <c r="BC4" s="2" t="str" cm="1">
        <f t="array" ref="BC4:BC125">_xlfn._xlws.SORT(_xlfn.UNIQUE(E$4:E$1277))</f>
        <v>ABU</v>
      </c>
      <c r="BD4" s="15">
        <f>SUMIF($E$4:$E$1277,$BC4,$Z$4:$Z$1277)</f>
        <v>0</v>
      </c>
      <c r="BE4" s="15">
        <f>SUMIF($E$4:$E$1277,$BC4,$AB$4:$AB$1277)</f>
        <v>48547.9117634459</v>
      </c>
      <c r="BF4" s="15">
        <f>SUMIF($E$4:$E$1277,$BC4,$AD$4:$AD$1277)</f>
        <v>302497.653751919</v>
      </c>
      <c r="BG4" s="15">
        <f>SUMIF($E$4:$E$1277,$BC4,$AF$4:$AF$1277)</f>
        <v>753934.224576181</v>
      </c>
      <c r="BH4" s="15">
        <f>SUMIF($E$4:$E$1277,$BC4,$AH$4:$AH$1277)</f>
        <v>1252718.95046047</v>
      </c>
      <c r="BI4" s="15">
        <f>SUMIF($E$4:$E$1277,$BC4,$AJ$4:$AJ$1277)</f>
        <v>2341673.59352942</v>
      </c>
      <c r="BJ4" s="23"/>
      <c r="BM4" s="2" t="str" cm="1">
        <f t="array" ref="BM4:BM63">_xlfn._xlws.SORT(_xlfn.UNIQUE(F$4:F$1277))</f>
        <v>Argentina</v>
      </c>
      <c r="BN4" s="15">
        <f>SUMIF($F$4:$F$1277,$BM4,$Z$4:$Z$1277)</f>
        <v>0</v>
      </c>
      <c r="BO4" s="15">
        <f>SUMIF($F$4:$F$1277,$BM4,$AB$4:$AB$1277)</f>
        <v>17104.2359386969</v>
      </c>
      <c r="BP4" s="15">
        <f>SUMIF($F$4:$F$1277,$BM4,$AD$4:$AD$1277)</f>
        <v>101572.333964717</v>
      </c>
      <c r="BQ4" s="15">
        <f>SUMIF($F$4:$F$1277,$BM4,$AF$4:$AF$1277)</f>
        <v>241272.140164971</v>
      </c>
      <c r="BR4" s="15">
        <f>SUMIF($F$4:$F$1277,$BM4,$AH$4:$AH$1277)</f>
        <v>382074.155744065</v>
      </c>
      <c r="BS4" s="15">
        <f>SUMIF($F$4:$F$1277,$BM4,$AJ$4:$AJ$1277)</f>
        <v>680676.363778226</v>
      </c>
    </row>
    <row r="5" ht="15" customHeight="1" spans="1:71">
      <c r="A5" s="24" t="s">
        <v>932</v>
      </c>
      <c r="B5" s="25" t="s">
        <v>389</v>
      </c>
      <c r="C5" s="26" t="s">
        <v>390</v>
      </c>
      <c r="D5" s="27" t="s">
        <v>929</v>
      </c>
      <c r="E5" s="10" t="s">
        <v>200</v>
      </c>
      <c r="F5" s="28" t="s">
        <v>391</v>
      </c>
      <c r="G5" s="27" t="s">
        <v>165</v>
      </c>
      <c r="H5" s="27" t="s">
        <v>432</v>
      </c>
      <c r="I5" s="28" t="s">
        <v>431</v>
      </c>
      <c r="J5" s="27" t="s">
        <v>173</v>
      </c>
      <c r="K5" s="27" t="s">
        <v>931</v>
      </c>
      <c r="L5" s="29" t="s">
        <v>293</v>
      </c>
      <c r="M5" s="13">
        <v>1584</v>
      </c>
      <c r="N5" s="14">
        <f t="shared" ref="N5:N68" si="7">M5/365</f>
        <v>4.33972602739726</v>
      </c>
      <c r="O5" s="15">
        <v>9200</v>
      </c>
      <c r="P5" s="15">
        <f t="shared" si="0"/>
        <v>14572800</v>
      </c>
      <c r="Q5" s="16">
        <f>IFERROR(VLOOKUP(G5,SCENARIOS!$A$13:$E$18,4,0),0.025)</f>
        <v>0.025</v>
      </c>
      <c r="R5" s="17">
        <f>IFERROR(VLOOKUP(L5,INPUTS!$A$107:$B$120,2,0),0.0082)</f>
        <v>0.0079</v>
      </c>
      <c r="S5" s="30">
        <f t="shared" si="1"/>
        <v>72.68</v>
      </c>
      <c r="T5" s="15">
        <f t="shared" si="2"/>
        <v>115125.12</v>
      </c>
      <c r="U5" s="15">
        <f>T5/INPUTS!$B$7*1000</f>
        <v>143906400</v>
      </c>
      <c r="V5" s="15">
        <f>T5*INPUTS!$B$6</f>
        <v>363795.3792</v>
      </c>
      <c r="W5" s="31" t="s">
        <v>521</v>
      </c>
      <c r="X5" s="19" t="s">
        <v>396</v>
      </c>
      <c r="Y5" s="20">
        <f>IFERROR(VLOOKUP(E5,INPUTS!$A$44:$B$103,2,0),0)</f>
        <v>0.02</v>
      </c>
      <c r="Z5" s="15">
        <f t="shared" si="3"/>
        <v>2302.5024</v>
      </c>
      <c r="AA5" s="20">
        <f>IFERROR(VLOOKUP(E5,INPUTS!$A$44:$C$103,3,0),SCENARIOS!$J$25)</f>
        <v>0.06</v>
      </c>
      <c r="AB5" s="15">
        <f t="shared" si="4"/>
        <v>7815.21037668112</v>
      </c>
      <c r="AC5" s="20">
        <f>IFERROR(VLOOKUP($E5,INPUTS!$A$44:$G$103,4,0),SCENARIOS!$K$25)</f>
        <v>0.15</v>
      </c>
      <c r="AD5" s="15">
        <f t="shared" si="4"/>
        <v>22105.4830141126</v>
      </c>
      <c r="AE5" s="20">
        <f>IFERROR(VLOOKUP($E5,INPUTS!$A$44:$G$103,5,0),SCENARIOS!$L$25)</f>
        <v>0.3</v>
      </c>
      <c r="AF5" s="15">
        <f t="shared" si="4"/>
        <v>50020.6500641625</v>
      </c>
      <c r="AG5" s="20">
        <f>IFERROR(VLOOKUP($E5,INPUTS!$A$44:$G$103,6,0),SCENARIOS!$M$25)</f>
        <v>0.4</v>
      </c>
      <c r="AH5" s="15">
        <f t="shared" si="5"/>
        <v>75458.3657289619</v>
      </c>
      <c r="AI5" s="20">
        <f>IFERROR(VLOOKUP($E5,INPUTS!$A$44:$G$103,7,0),SCENARIOS!$N$25)</f>
        <v>0.5</v>
      </c>
      <c r="AJ5" s="15">
        <f t="shared" si="6"/>
        <v>106717.768396315</v>
      </c>
      <c r="AL5" t="str">
        <f t="shared" ref="AL5:AL68" si="8">IF(H5="MULTI","MULTI",IF(COUNTIFS($E$4:$E$1277,H5,$H$4:$H$1277,E5)&gt;0,"Y","N"))</f>
        <v>N</v>
      </c>
      <c r="AM5" s="21">
        <f t="shared" ref="AM5:AM68" si="9">T5*((1+Q5)^25)</f>
        <v>213435.53679263</v>
      </c>
      <c r="AT5" s="22" t="s">
        <v>169</v>
      </c>
      <c r="AU5" s="15">
        <f t="shared" ref="AU5:AU9" si="10">SUMIF($G$4:$G$1277,$AT5,$Z$4:$Z$1277)</f>
        <v>80709.69717</v>
      </c>
      <c r="AV5" s="15">
        <f t="shared" ref="AV5:AV9" si="11">SUMIF($G$4:$G$1277,$AT5,$AB$4:$AB$1277)</f>
        <v>712331.874352553</v>
      </c>
      <c r="AW5" s="15">
        <f t="shared" ref="AW5:AW9" si="12">SUMIF($G$4:$G$1277,$AT5,$AD$4:$AD$1277)</f>
        <v>2948513.03500368</v>
      </c>
      <c r="AX5" s="15">
        <f t="shared" ref="AX5:AX9" si="13">SUMIF($G$4:$G$1277,$AT5,$AF$4:$AF$1277)</f>
        <v>6510793.27986506</v>
      </c>
      <c r="AY5" s="15">
        <f t="shared" ref="AY5:AY9" si="14">SUMIF($G$4:$G$1277,$AT5,$AH$4:$AH$1277)</f>
        <v>10384124.9274699</v>
      </c>
      <c r="AZ5" s="15">
        <f t="shared" ref="AZ5:AZ9" si="15">SUMIF($G$4:$G$1277,$AT5,$AJ$4:$AJ$1277)</f>
        <v>15873241.3557897</v>
      </c>
      <c r="BC5" s="2" t="str">
        <v>ADD</v>
      </c>
      <c r="BD5" s="15">
        <f t="shared" ref="BD5:BD68" si="16">SUMIF($E$4:$E$1277,$BC5,$Z$4:$Z$1277)</f>
        <v>0</v>
      </c>
      <c r="BE5" s="15">
        <f t="shared" ref="BE5:BE68" si="17">SUMIF($E$4:$E$1277,$BC5,$AB$4:$AB$1277)</f>
        <v>19216.1372166341</v>
      </c>
      <c r="BF5" s="15">
        <f t="shared" ref="BF5:BF68" si="18">SUMIF($E$4:$E$1277,$BC5,$AD$4:$AD$1277)</f>
        <v>111383.848417176</v>
      </c>
      <c r="BG5" s="15">
        <f t="shared" ref="BG5:BG68" si="19">SUMIF($E$4:$E$1277,$BC5,$AF$4:$AF$1277)</f>
        <v>258248.815531587</v>
      </c>
      <c r="BH5" s="15">
        <f t="shared" ref="BH5:BH68" si="20">SUMIF($E$4:$E$1277,$BC5,$AH$4:$AH$1277)</f>
        <v>399174.875419269</v>
      </c>
      <c r="BI5" s="15">
        <f t="shared" ref="BI5:BI68" si="21">SUMIF($E$4:$E$1277,$BC5,$AJ$4:$AJ$1277)</f>
        <v>694129.626278236</v>
      </c>
      <c r="BJ5" s="23"/>
      <c r="BM5" s="2" t="str">
        <v>Australia</v>
      </c>
      <c r="BN5" s="15">
        <f t="shared" ref="BN5:BN63" si="22">SUMIF($F$4:$F$1277,$BM5,$Z$4:$Z$1277)</f>
        <v>0</v>
      </c>
      <c r="BO5" s="15">
        <f t="shared" ref="BO5:BO63" si="23">SUMIF($F$4:$F$1277,$BM5,$AB$4:$AB$1277)</f>
        <v>183885.847974901</v>
      </c>
      <c r="BP5" s="15">
        <f t="shared" ref="BP5:BP63" si="24">SUMIF($F$4:$F$1277,$BM5,$AD$4:$AD$1277)</f>
        <v>447450.501297896</v>
      </c>
      <c r="BQ5" s="15">
        <f t="shared" ref="BQ5:BQ63" si="25">SUMIF($F$4:$F$1277,$BM5,$AF$4:$AF$1277)</f>
        <v>1088783.90216884</v>
      </c>
      <c r="BR5" s="15">
        <f t="shared" ref="BR5:BR63" si="26">SUMIF($F$4:$F$1277,$BM5,$AH$4:$AH$1277)</f>
        <v>1987008.14199018</v>
      </c>
      <c r="BS5" s="15">
        <f t="shared" ref="BS5:BS63" si="27">SUMIF($F$4:$F$1277,$BM5,$AJ$4:$AJ$1277)</f>
        <v>3223332.29739304</v>
      </c>
    </row>
    <row r="6" ht="15" customHeight="1" spans="1:71">
      <c r="A6" s="6" t="s">
        <v>933</v>
      </c>
      <c r="B6" s="7" t="s">
        <v>389</v>
      </c>
      <c r="C6" s="8" t="s">
        <v>390</v>
      </c>
      <c r="D6" s="9" t="s">
        <v>929</v>
      </c>
      <c r="E6" s="10" t="s">
        <v>200</v>
      </c>
      <c r="F6" s="11" t="s">
        <v>391</v>
      </c>
      <c r="G6" s="9" t="s">
        <v>165</v>
      </c>
      <c r="H6" s="9" t="s">
        <v>440</v>
      </c>
      <c r="I6" s="11" t="s">
        <v>439</v>
      </c>
      <c r="J6" s="9" t="s">
        <v>177</v>
      </c>
      <c r="K6" s="9" t="s">
        <v>931</v>
      </c>
      <c r="L6" s="12" t="s">
        <v>291</v>
      </c>
      <c r="M6" s="13">
        <v>3167</v>
      </c>
      <c r="N6" s="14">
        <f t="shared" si="7"/>
        <v>8.67671232876712</v>
      </c>
      <c r="O6" s="15">
        <v>5100</v>
      </c>
      <c r="P6" s="15">
        <f t="shared" si="0"/>
        <v>16151700</v>
      </c>
      <c r="Q6" s="16">
        <f>IFERROR(VLOOKUP(G6,SCENARIOS!$A$13:$E$18,4,0),0.025)</f>
        <v>0.025</v>
      </c>
      <c r="R6" s="17">
        <f>IFERROR(VLOOKUP(L6,INPUTS!$A$107:$B$120,2,0),0.0082)</f>
        <v>0.0079</v>
      </c>
      <c r="S6" s="18">
        <f t="shared" si="1"/>
        <v>40.29</v>
      </c>
      <c r="T6" s="15">
        <f t="shared" si="2"/>
        <v>127598.43</v>
      </c>
      <c r="U6" s="15">
        <f>T6/INPUTS!$B$7*1000</f>
        <v>159498037.5</v>
      </c>
      <c r="V6" s="15">
        <f>T6*INPUTS!$B$6</f>
        <v>403211.0388</v>
      </c>
      <c r="W6" s="19" t="s">
        <v>396</v>
      </c>
      <c r="X6" s="19" t="s">
        <v>396</v>
      </c>
      <c r="Y6" s="20">
        <f>IFERROR(VLOOKUP(E6,INPUTS!$A$44:$B$103,2,0),0)</f>
        <v>0.02</v>
      </c>
      <c r="Z6" s="15">
        <f t="shared" si="3"/>
        <v>2551.9686</v>
      </c>
      <c r="AA6" s="20">
        <f>IFERROR(VLOOKUP(E6,INPUTS!$A$44:$C$103,3,0),SCENARIOS!$J$25)</f>
        <v>0.06</v>
      </c>
      <c r="AB6" s="15">
        <f t="shared" si="4"/>
        <v>8661.95469923697</v>
      </c>
      <c r="AC6" s="20">
        <f>IFERROR(VLOOKUP($E6,INPUTS!$A$44:$G$103,4,0),SCENARIOS!$K$25)</f>
        <v>0.15</v>
      </c>
      <c r="AD6" s="15">
        <f t="shared" si="4"/>
        <v>24500.5167160081</v>
      </c>
      <c r="AE6" s="20">
        <f>IFERROR(VLOOKUP($E6,INPUTS!$A$44:$G$103,5,0),SCENARIOS!$L$25)</f>
        <v>0.3</v>
      </c>
      <c r="AF6" s="15">
        <f t="shared" si="4"/>
        <v>55440.1716651113</v>
      </c>
      <c r="AG6" s="20">
        <f>IFERROR(VLOOKUP($E6,INPUTS!$A$44:$G$103,6,0),SCENARIOS!$M$25)</f>
        <v>0.4</v>
      </c>
      <c r="AH6" s="15">
        <f t="shared" si="5"/>
        <v>83633.9540612973</v>
      </c>
      <c r="AI6" s="20">
        <f>IFERROR(VLOOKUP($E6,INPUTS!$A$44:$G$103,7,0),SCENARIOS!$N$25)</f>
        <v>0.5</v>
      </c>
      <c r="AJ6" s="15">
        <f t="shared" si="6"/>
        <v>118280.178126836</v>
      </c>
      <c r="AL6" t="str">
        <f t="shared" si="8"/>
        <v>Y</v>
      </c>
      <c r="AM6" s="21">
        <f t="shared" si="9"/>
        <v>236560.356253672</v>
      </c>
      <c r="AT6" s="22" t="s">
        <v>173</v>
      </c>
      <c r="AU6" s="15">
        <f t="shared" si="10"/>
        <v>0</v>
      </c>
      <c r="AV6" s="15">
        <f t="shared" si="11"/>
        <v>1876279.14885039</v>
      </c>
      <c r="AW6" s="15">
        <f t="shared" si="12"/>
        <v>6553869.59026123</v>
      </c>
      <c r="AX6" s="15">
        <f t="shared" si="13"/>
        <v>16030316.6822845</v>
      </c>
      <c r="AY6" s="15">
        <f t="shared" si="14"/>
        <v>26735255.7547043</v>
      </c>
      <c r="AZ6" s="15">
        <f t="shared" si="15"/>
        <v>45603111.0178543</v>
      </c>
      <c r="BC6" s="2" t="str">
        <v>AKL</v>
      </c>
      <c r="BD6" s="15">
        <f t="shared" si="16"/>
        <v>0</v>
      </c>
      <c r="BE6" s="15">
        <f t="shared" si="17"/>
        <v>22360.5698715337</v>
      </c>
      <c r="BF6" s="15">
        <f t="shared" si="18"/>
        <v>68012.6305837986</v>
      </c>
      <c r="BG6" s="15">
        <f t="shared" si="19"/>
        <v>248243.293198913</v>
      </c>
      <c r="BH6" s="15">
        <f t="shared" si="20"/>
        <v>402701.230895722</v>
      </c>
      <c r="BI6" s="15">
        <f t="shared" si="21"/>
        <v>734921.432054</v>
      </c>
      <c r="BJ6" s="23"/>
      <c r="BM6" s="2" t="str">
        <v>Austria</v>
      </c>
      <c r="BN6" s="15">
        <f t="shared" si="22"/>
        <v>16915.7284</v>
      </c>
      <c r="BO6" s="15">
        <f t="shared" si="23"/>
        <v>57415.7821163616</v>
      </c>
      <c r="BP6" s="15">
        <f t="shared" si="24"/>
        <v>162401.718589975</v>
      </c>
      <c r="BQ6" s="15">
        <f t="shared" si="25"/>
        <v>367485.2764005</v>
      </c>
      <c r="BR6" s="15">
        <f t="shared" si="26"/>
        <v>554367.813114543</v>
      </c>
      <c r="BS6" s="15">
        <f t="shared" si="27"/>
        <v>784020.370900011</v>
      </c>
    </row>
    <row r="7" ht="15" customHeight="1" spans="1:71">
      <c r="A7" s="24" t="s">
        <v>934</v>
      </c>
      <c r="B7" s="25" t="s">
        <v>389</v>
      </c>
      <c r="C7" s="26" t="s">
        <v>390</v>
      </c>
      <c r="D7" s="27" t="s">
        <v>929</v>
      </c>
      <c r="E7" s="10" t="s">
        <v>200</v>
      </c>
      <c r="F7" s="28" t="s">
        <v>391</v>
      </c>
      <c r="G7" s="27" t="s">
        <v>165</v>
      </c>
      <c r="H7" s="27" t="s">
        <v>242</v>
      </c>
      <c r="I7" s="28" t="s">
        <v>421</v>
      </c>
      <c r="J7" s="27" t="s">
        <v>173</v>
      </c>
      <c r="K7" s="27" t="s">
        <v>931</v>
      </c>
      <c r="L7" s="29" t="s">
        <v>293</v>
      </c>
      <c r="M7" s="13">
        <v>1584</v>
      </c>
      <c r="N7" s="14">
        <f t="shared" si="7"/>
        <v>4.33972602739726</v>
      </c>
      <c r="O7" s="15">
        <v>10600</v>
      </c>
      <c r="P7" s="15">
        <f t="shared" si="0"/>
        <v>16790400</v>
      </c>
      <c r="Q7" s="16">
        <f>IFERROR(VLOOKUP(G7,SCENARIOS!$A$13:$E$18,4,0),0.025)</f>
        <v>0.025</v>
      </c>
      <c r="R7" s="17">
        <f>IFERROR(VLOOKUP(L7,INPUTS!$A$107:$B$120,2,0),0.0082)</f>
        <v>0.0079</v>
      </c>
      <c r="S7" s="30">
        <f t="shared" si="1"/>
        <v>83.74</v>
      </c>
      <c r="T7" s="15">
        <f t="shared" si="2"/>
        <v>132644.16</v>
      </c>
      <c r="U7" s="15">
        <f>T7/INPUTS!$B$7*1000</f>
        <v>165805200</v>
      </c>
      <c r="V7" s="15">
        <f>T7*INPUTS!$B$6</f>
        <v>419155.5456</v>
      </c>
      <c r="W7" s="19" t="s">
        <v>396</v>
      </c>
      <c r="X7" s="19" t="s">
        <v>396</v>
      </c>
      <c r="Y7" s="20">
        <f>IFERROR(VLOOKUP(E7,INPUTS!$A$44:$B$103,2,0),0)</f>
        <v>0.02</v>
      </c>
      <c r="Z7" s="15">
        <f t="shared" si="3"/>
        <v>2652.8832</v>
      </c>
      <c r="AA7" s="20">
        <f>IFERROR(VLOOKUP(E7,INPUTS!$A$44:$C$103,3,0),SCENARIOS!$J$25)</f>
        <v>0.06</v>
      </c>
      <c r="AB7" s="15">
        <f t="shared" si="4"/>
        <v>9004.48152095868</v>
      </c>
      <c r="AC7" s="20">
        <f>IFERROR(VLOOKUP($E7,INPUTS!$A$44:$G$103,4,0),SCENARIOS!$K$25)</f>
        <v>0.15</v>
      </c>
      <c r="AD7" s="15">
        <f t="shared" si="4"/>
        <v>25469.3608640863</v>
      </c>
      <c r="AE7" s="20">
        <f>IFERROR(VLOOKUP($E7,INPUTS!$A$44:$G$103,5,0),SCENARIOS!$L$25)</f>
        <v>0.3</v>
      </c>
      <c r="AF7" s="15">
        <f t="shared" si="4"/>
        <v>57632.4881174046</v>
      </c>
      <c r="AG7" s="20">
        <f>IFERROR(VLOOKUP($E7,INPUTS!$A$44:$G$103,6,0),SCENARIOS!$M$25)</f>
        <v>0.4</v>
      </c>
      <c r="AH7" s="15">
        <f t="shared" si="5"/>
        <v>86941.1605138039</v>
      </c>
      <c r="AI7" s="20">
        <f>IFERROR(VLOOKUP($E7,INPUTS!$A$44:$G$103,7,0),SCENARIOS!$N$25)</f>
        <v>0.5</v>
      </c>
      <c r="AJ7" s="15">
        <f t="shared" si="6"/>
        <v>122957.42880445</v>
      </c>
      <c r="AL7" t="str">
        <f t="shared" si="8"/>
        <v>Y</v>
      </c>
      <c r="AM7" s="21">
        <f t="shared" si="9"/>
        <v>245914.857608899</v>
      </c>
      <c r="AT7" s="22" t="s">
        <v>177</v>
      </c>
      <c r="AU7" s="15">
        <f t="shared" si="10"/>
        <v>0</v>
      </c>
      <c r="AV7" s="15">
        <f t="shared" si="11"/>
        <v>360515.997934153</v>
      </c>
      <c r="AW7" s="15">
        <f t="shared" si="12"/>
        <v>2246342.62430267</v>
      </c>
      <c r="AX7" s="15">
        <f t="shared" si="13"/>
        <v>5598703.2083726</v>
      </c>
      <c r="AY7" s="15">
        <f t="shared" si="14"/>
        <v>9302670.41673938</v>
      </c>
      <c r="AZ7" s="15">
        <f t="shared" si="15"/>
        <v>17389229.767921</v>
      </c>
      <c r="BC7" s="2" t="str">
        <v>AMM</v>
      </c>
      <c r="BD7" s="15">
        <f t="shared" si="16"/>
        <v>0</v>
      </c>
      <c r="BE7" s="15">
        <f t="shared" si="17"/>
        <v>1171.00160078014</v>
      </c>
      <c r="BF7" s="15">
        <f t="shared" si="18"/>
        <v>7296.40521927553</v>
      </c>
      <c r="BG7" s="15">
        <f t="shared" si="19"/>
        <v>18185.2967881183</v>
      </c>
      <c r="BH7" s="15">
        <f t="shared" si="20"/>
        <v>30216.2511842859</v>
      </c>
      <c r="BI7" s="15">
        <f t="shared" si="21"/>
        <v>56482.4196741703</v>
      </c>
      <c r="BJ7" s="23"/>
      <c r="BM7" s="2" t="str">
        <v>Bahrain</v>
      </c>
      <c r="BN7" s="15">
        <f t="shared" si="22"/>
        <v>0</v>
      </c>
      <c r="BO7" s="15">
        <f t="shared" si="23"/>
        <v>10249.7764266957</v>
      </c>
      <c r="BP7" s="15">
        <f t="shared" si="24"/>
        <v>63865.4312396547</v>
      </c>
      <c r="BQ7" s="15">
        <f t="shared" si="25"/>
        <v>159175.893702571</v>
      </c>
      <c r="BR7" s="15">
        <f t="shared" si="26"/>
        <v>264482.831522583</v>
      </c>
      <c r="BS7" s="15">
        <f t="shared" si="27"/>
        <v>494390.591194196</v>
      </c>
    </row>
    <row r="8" ht="15" customHeight="1" spans="1:71">
      <c r="A8" s="6" t="s">
        <v>935</v>
      </c>
      <c r="B8" s="7" t="s">
        <v>397</v>
      </c>
      <c r="C8" s="8" t="s">
        <v>398</v>
      </c>
      <c r="D8" s="9" t="s">
        <v>929</v>
      </c>
      <c r="E8" s="10" t="s">
        <v>203</v>
      </c>
      <c r="F8" s="11" t="s">
        <v>399</v>
      </c>
      <c r="G8" s="9" t="s">
        <v>165</v>
      </c>
      <c r="H8" s="9" t="s">
        <v>245</v>
      </c>
      <c r="I8" s="11" t="s">
        <v>930</v>
      </c>
      <c r="J8" s="9" t="s">
        <v>169</v>
      </c>
      <c r="K8" s="9" t="s">
        <v>931</v>
      </c>
      <c r="L8" s="12" t="s">
        <v>291</v>
      </c>
      <c r="M8" s="13">
        <v>1709</v>
      </c>
      <c r="N8" s="14">
        <f t="shared" si="7"/>
        <v>4.68219178082192</v>
      </c>
      <c r="O8" s="15">
        <v>5830</v>
      </c>
      <c r="P8" s="15">
        <f t="shared" si="0"/>
        <v>9963470</v>
      </c>
      <c r="Q8" s="16">
        <f>IFERROR(VLOOKUP(G8,SCENARIOS!$A$13:$E$18,4,0),0.025)</f>
        <v>0.025</v>
      </c>
      <c r="R8" s="17">
        <f>IFERROR(VLOOKUP(L8,INPUTS!$A$107:$B$120,2,0),0.0082)</f>
        <v>0.0079</v>
      </c>
      <c r="S8" s="18">
        <f t="shared" si="1"/>
        <v>46.057</v>
      </c>
      <c r="T8" s="15">
        <f t="shared" si="2"/>
        <v>78711.413</v>
      </c>
      <c r="U8" s="15">
        <f>T8/INPUTS!$B$7*1000</f>
        <v>98389266.25</v>
      </c>
      <c r="V8" s="15">
        <f>T8*INPUTS!$B$6</f>
        <v>248728.06508</v>
      </c>
      <c r="W8" s="19" t="s">
        <v>396</v>
      </c>
      <c r="X8" s="19" t="s">
        <v>396</v>
      </c>
      <c r="Y8" s="20">
        <f>IFERROR(VLOOKUP(E8,INPUTS!$A$44:$B$103,2,0),0)</f>
        <v>0.02</v>
      </c>
      <c r="Z8" s="15">
        <f t="shared" si="3"/>
        <v>1574.22826</v>
      </c>
      <c r="AA8" s="20">
        <f>IFERROR(VLOOKUP(E8,INPUTS!$A$44:$C$103,3,0),SCENARIOS!$J$25)</f>
        <v>0.06</v>
      </c>
      <c r="AB8" s="15">
        <f t="shared" si="4"/>
        <v>5343.28434698555</v>
      </c>
      <c r="AC8" s="20">
        <f>IFERROR(VLOOKUP($E8,INPUTS!$A$44:$G$103,4,0),SCENARIOS!$K$25)</f>
        <v>0.15</v>
      </c>
      <c r="AD8" s="15">
        <f t="shared" si="4"/>
        <v>15113.5894849734</v>
      </c>
      <c r="AE8" s="20">
        <f>IFERROR(VLOOKUP($E8,INPUTS!$A$44:$G$103,5,0),SCENARIOS!$L$25)</f>
        <v>0.3</v>
      </c>
      <c r="AF8" s="15">
        <f t="shared" si="4"/>
        <v>34199.2785391127</v>
      </c>
      <c r="AG8" s="20">
        <f>IFERROR(VLOOKUP($E8,INPUTS!$A$44:$G$103,6,0),SCENARIOS!$M$25)</f>
        <v>0.4</v>
      </c>
      <c r="AH8" s="15">
        <f t="shared" si="5"/>
        <v>51591.1261521149</v>
      </c>
      <c r="AI8" s="20">
        <f>IFERROR(VLOOKUP($E8,INPUTS!$A$44:$G$103,7,0),SCENARIOS!$N$25)</f>
        <v>0.5</v>
      </c>
      <c r="AJ8" s="15">
        <f t="shared" si="6"/>
        <v>72963.2798009738</v>
      </c>
      <c r="AL8" t="str">
        <f t="shared" si="8"/>
        <v>Y</v>
      </c>
      <c r="AM8" s="21">
        <f t="shared" si="9"/>
        <v>145926.559601948</v>
      </c>
      <c r="AT8" s="22" t="s">
        <v>181</v>
      </c>
      <c r="AU8" s="15">
        <f t="shared" si="10"/>
        <v>0</v>
      </c>
      <c r="AV8" s="15">
        <f t="shared" si="11"/>
        <v>145406.74520756</v>
      </c>
      <c r="AW8" s="15">
        <f t="shared" si="12"/>
        <v>863488.000158518</v>
      </c>
      <c r="AX8" s="15">
        <f t="shared" si="13"/>
        <v>2051105.74575736</v>
      </c>
      <c r="AY8" s="15">
        <f t="shared" si="14"/>
        <v>3248093.60755951</v>
      </c>
      <c r="AZ8" s="15">
        <f t="shared" si="15"/>
        <v>5786574.44573637</v>
      </c>
      <c r="BC8" s="2" t="str">
        <v>AMS</v>
      </c>
      <c r="BD8" s="15">
        <f t="shared" si="16"/>
        <v>64964.376</v>
      </c>
      <c r="BE8" s="15">
        <f t="shared" si="17"/>
        <v>220503.685655144</v>
      </c>
      <c r="BF8" s="15">
        <f t="shared" si="18"/>
        <v>623699.202307206</v>
      </c>
      <c r="BG8" s="15">
        <f t="shared" si="19"/>
        <v>1411316.79972741</v>
      </c>
      <c r="BH8" s="15">
        <f t="shared" si="20"/>
        <v>2129033.89093614</v>
      </c>
      <c r="BI8" s="15">
        <f t="shared" si="21"/>
        <v>3011008.03715953</v>
      </c>
      <c r="BJ8" s="23"/>
      <c r="BM8" s="2" t="str">
        <v>Belgium</v>
      </c>
      <c r="BN8" s="15">
        <f t="shared" si="22"/>
        <v>33706.6415</v>
      </c>
      <c r="BO8" s="15">
        <f t="shared" si="23"/>
        <v>114407.91306618</v>
      </c>
      <c r="BP8" s="15">
        <f t="shared" si="24"/>
        <v>323605.131156881</v>
      </c>
      <c r="BQ8" s="15">
        <f t="shared" si="25"/>
        <v>732259.006248887</v>
      </c>
      <c r="BR8" s="15">
        <f t="shared" si="26"/>
        <v>1104645.13817749</v>
      </c>
      <c r="BS8" s="15">
        <f t="shared" si="27"/>
        <v>1562255.72707964</v>
      </c>
    </row>
    <row r="9" ht="15" customHeight="1" spans="1:71">
      <c r="A9" s="24" t="s">
        <v>936</v>
      </c>
      <c r="B9" s="25" t="s">
        <v>397</v>
      </c>
      <c r="C9" s="26" t="s">
        <v>398</v>
      </c>
      <c r="D9" s="27" t="s">
        <v>929</v>
      </c>
      <c r="E9" s="10" t="s">
        <v>203</v>
      </c>
      <c r="F9" s="28" t="s">
        <v>399</v>
      </c>
      <c r="G9" s="27" t="s">
        <v>165</v>
      </c>
      <c r="H9" s="27" t="s">
        <v>234</v>
      </c>
      <c r="I9" s="28" t="s">
        <v>424</v>
      </c>
      <c r="J9" s="27" t="s">
        <v>173</v>
      </c>
      <c r="K9" s="27" t="s">
        <v>931</v>
      </c>
      <c r="L9" s="29" t="s">
        <v>295</v>
      </c>
      <c r="M9" s="13">
        <v>854</v>
      </c>
      <c r="N9" s="14">
        <f t="shared" si="7"/>
        <v>2.33972602739726</v>
      </c>
      <c r="O9" s="15">
        <v>9730</v>
      </c>
      <c r="P9" s="15">
        <f t="shared" si="0"/>
        <v>8309420</v>
      </c>
      <c r="Q9" s="16">
        <f>IFERROR(VLOOKUP(G9,SCENARIOS!$A$13:$E$18,4,0),0.025)</f>
        <v>0.025</v>
      </c>
      <c r="R9" s="17">
        <f>IFERROR(VLOOKUP(L9,INPUTS!$A$107:$B$120,2,0),0.0082)</f>
        <v>0.0089</v>
      </c>
      <c r="S9" s="30">
        <f t="shared" si="1"/>
        <v>86.597</v>
      </c>
      <c r="T9" s="15">
        <f t="shared" si="2"/>
        <v>73953.838</v>
      </c>
      <c r="U9" s="15">
        <f>T9/INPUTS!$B$7*1000</f>
        <v>92442297.5</v>
      </c>
      <c r="V9" s="15">
        <f>T9*INPUTS!$B$6</f>
        <v>233694.12808</v>
      </c>
      <c r="W9" s="19" t="s">
        <v>396</v>
      </c>
      <c r="X9" s="19" t="s">
        <v>396</v>
      </c>
      <c r="Y9" s="20">
        <f>IFERROR(VLOOKUP(E9,INPUTS!$A$44:$B$103,2,0),0)</f>
        <v>0.02</v>
      </c>
      <c r="Z9" s="15">
        <f t="shared" si="3"/>
        <v>1479.07676</v>
      </c>
      <c r="AA9" s="20">
        <f>IFERROR(VLOOKUP(E9,INPUTS!$A$44:$C$103,3,0),SCENARIOS!$J$25)</f>
        <v>0.06</v>
      </c>
      <c r="AB9" s="15">
        <f t="shared" si="4"/>
        <v>5020.31878127896</v>
      </c>
      <c r="AC9" s="20">
        <f>IFERROR(VLOOKUP($E9,INPUTS!$A$44:$G$103,4,0),SCENARIOS!$K$25)</f>
        <v>0.15</v>
      </c>
      <c r="AD9" s="15">
        <f t="shared" si="4"/>
        <v>14200.0747511702</v>
      </c>
      <c r="AE9" s="20">
        <f>IFERROR(VLOOKUP($E9,INPUTS!$A$44:$G$103,5,0),SCENARIOS!$L$25)</f>
        <v>0.3</v>
      </c>
      <c r="AF9" s="15">
        <f t="shared" si="4"/>
        <v>32132.1623942695</v>
      </c>
      <c r="AG9" s="20">
        <f>IFERROR(VLOOKUP($E9,INPUTS!$A$44:$G$103,6,0),SCENARIOS!$M$25)</f>
        <v>0.4</v>
      </c>
      <c r="AH9" s="15">
        <f t="shared" si="5"/>
        <v>48472.789907749</v>
      </c>
      <c r="AI9" s="20">
        <f>IFERROR(VLOOKUP($E9,INPUTS!$A$44:$G$103,7,0),SCENARIOS!$N$25)</f>
        <v>0.5</v>
      </c>
      <c r="AJ9" s="15">
        <f t="shared" si="6"/>
        <v>68553.1407541863</v>
      </c>
      <c r="AL9" t="str">
        <f t="shared" si="8"/>
        <v>Y</v>
      </c>
      <c r="AM9" s="21">
        <f t="shared" si="9"/>
        <v>137106.281508373</v>
      </c>
      <c r="AT9" s="22" t="s">
        <v>185</v>
      </c>
      <c r="AU9" s="15">
        <f t="shared" si="10"/>
        <v>0</v>
      </c>
      <c r="AV9" s="15">
        <f t="shared" si="11"/>
        <v>124440.660747079</v>
      </c>
      <c r="AW9" s="15">
        <f t="shared" si="12"/>
        <v>721304.158964252</v>
      </c>
      <c r="AX9" s="15">
        <f t="shared" si="13"/>
        <v>1672378.42234405</v>
      </c>
      <c r="AY9" s="15">
        <f t="shared" si="14"/>
        <v>2584993.26325625</v>
      </c>
      <c r="AZ9" s="15">
        <f t="shared" si="15"/>
        <v>4495073.50849969</v>
      </c>
      <c r="BC9" s="2" t="str">
        <v>ANC</v>
      </c>
      <c r="BD9" s="15">
        <f t="shared" si="16"/>
        <v>722.748</v>
      </c>
      <c r="BE9" s="15">
        <f t="shared" si="17"/>
        <v>4787.83315410716</v>
      </c>
      <c r="BF9" s="15">
        <f t="shared" si="18"/>
        <v>17620.5155812474</v>
      </c>
      <c r="BG9" s="15">
        <f t="shared" si="19"/>
        <v>38908.9459914835</v>
      </c>
      <c r="BH9" s="15">
        <f t="shared" si="20"/>
        <v>64437.9305129138</v>
      </c>
      <c r="BI9" s="15">
        <f t="shared" si="21"/>
        <v>94859.5761029915</v>
      </c>
      <c r="BJ9" s="23"/>
      <c r="BM9" s="2" t="str">
        <v>Brazil</v>
      </c>
      <c r="BN9" s="15">
        <f t="shared" si="22"/>
        <v>0</v>
      </c>
      <c r="BO9" s="15">
        <f t="shared" si="23"/>
        <v>35868.4298368792</v>
      </c>
      <c r="BP9" s="15">
        <f t="shared" si="24"/>
        <v>213002.214611586</v>
      </c>
      <c r="BQ9" s="15">
        <f t="shared" si="25"/>
        <v>505959.626733275</v>
      </c>
      <c r="BR9" s="15">
        <f t="shared" si="26"/>
        <v>801228.42650842</v>
      </c>
      <c r="BS9" s="15">
        <f t="shared" si="27"/>
        <v>1427412.04478857</v>
      </c>
    </row>
    <row r="10" ht="15" customHeight="1" spans="1:71">
      <c r="A10" s="6" t="s">
        <v>937</v>
      </c>
      <c r="B10" s="7" t="s">
        <v>400</v>
      </c>
      <c r="C10" s="8" t="s">
        <v>401</v>
      </c>
      <c r="D10" s="9" t="s">
        <v>929</v>
      </c>
      <c r="E10" s="10" t="s">
        <v>224</v>
      </c>
      <c r="F10" s="11" t="s">
        <v>938</v>
      </c>
      <c r="G10" s="9" t="s">
        <v>165</v>
      </c>
      <c r="H10" s="9" t="s">
        <v>245</v>
      </c>
      <c r="I10" s="11" t="s">
        <v>930</v>
      </c>
      <c r="J10" s="9" t="s">
        <v>169</v>
      </c>
      <c r="K10" s="9" t="s">
        <v>931</v>
      </c>
      <c r="L10" s="12" t="s">
        <v>295</v>
      </c>
      <c r="M10" s="13">
        <v>1501</v>
      </c>
      <c r="N10" s="14">
        <f t="shared" si="7"/>
        <v>4.11232876712329</v>
      </c>
      <c r="O10" s="15">
        <v>5555</v>
      </c>
      <c r="P10" s="15">
        <f t="shared" si="0"/>
        <v>8338055</v>
      </c>
      <c r="Q10" s="16">
        <f>IFERROR(VLOOKUP(G10,SCENARIOS!$A$13:$E$18,4,0),0.025)</f>
        <v>0.025</v>
      </c>
      <c r="R10" s="17">
        <f>IFERROR(VLOOKUP(L10,INPUTS!$A$107:$B$120,2,0),0.0082)</f>
        <v>0.0089</v>
      </c>
      <c r="S10" s="18">
        <f t="shared" si="1"/>
        <v>49.4395</v>
      </c>
      <c r="T10" s="15">
        <f t="shared" si="2"/>
        <v>74208.6895</v>
      </c>
      <c r="U10" s="15">
        <f>T10/INPUTS!$B$7*1000</f>
        <v>92760861.875</v>
      </c>
      <c r="V10" s="15">
        <f>T10*INPUTS!$B$6</f>
        <v>234499.45882</v>
      </c>
      <c r="W10" s="19" t="s">
        <v>396</v>
      </c>
      <c r="X10" s="19" t="s">
        <v>396</v>
      </c>
      <c r="Y10" s="20">
        <f>IFERROR(VLOOKUP(E10,INPUTS!$A$44:$B$103,2,0),0)</f>
        <v>0.02</v>
      </c>
      <c r="Z10" s="15">
        <f t="shared" si="3"/>
        <v>1484.17379</v>
      </c>
      <c r="AA10" s="20">
        <f>IFERROR(VLOOKUP(E10,INPUTS!$A$44:$C$103,3,0),SCENARIOS!$J$25)</f>
        <v>0.1</v>
      </c>
      <c r="AB10" s="15">
        <f t="shared" si="4"/>
        <v>8396.03207681503</v>
      </c>
      <c r="AC10" s="20">
        <f>IFERROR(VLOOKUP($E10,INPUTS!$A$44:$G$103,4,0),SCENARIOS!$K$25)</f>
        <v>0.15</v>
      </c>
      <c r="AD10" s="15">
        <f t="shared" si="4"/>
        <v>14249.0094711025</v>
      </c>
      <c r="AE10" s="20">
        <f>IFERROR(VLOOKUP($E10,INPUTS!$A$44:$G$103,5,0),SCENARIOS!$L$25)</f>
        <v>0.3</v>
      </c>
      <c r="AF10" s="15">
        <f t="shared" si="4"/>
        <v>32242.8926823233</v>
      </c>
      <c r="AG10" s="20">
        <f>IFERROR(VLOOKUP($E10,INPUTS!$A$44:$G$103,6,0),SCENARIOS!$M$25)</f>
        <v>0.4</v>
      </c>
      <c r="AH10" s="15">
        <f t="shared" si="5"/>
        <v>48639.8314508421</v>
      </c>
      <c r="AI10" s="20">
        <f>IFERROR(VLOOKUP($E10,INPUTS!$A$44:$G$103,7,0),SCENARIOS!$N$25)</f>
        <v>0.5</v>
      </c>
      <c r="AJ10" s="15">
        <f t="shared" si="6"/>
        <v>68789.3809713731</v>
      </c>
      <c r="AL10" t="str">
        <f t="shared" si="8"/>
        <v>Y</v>
      </c>
      <c r="AM10" s="21">
        <f t="shared" si="9"/>
        <v>137578.761942746</v>
      </c>
      <c r="BC10" s="2" t="str">
        <v>ARN</v>
      </c>
      <c r="BD10" s="15">
        <f t="shared" si="16"/>
        <v>0</v>
      </c>
      <c r="BE10" s="15">
        <f t="shared" si="17"/>
        <v>9684.06019520433</v>
      </c>
      <c r="BF10" s="15">
        <f t="shared" si="18"/>
        <v>54783.1261949068</v>
      </c>
      <c r="BG10" s="15">
        <f t="shared" si="19"/>
        <v>123964.157809482</v>
      </c>
      <c r="BH10" s="15">
        <f t="shared" si="20"/>
        <v>187005.42166629</v>
      </c>
      <c r="BI10" s="15">
        <f t="shared" si="21"/>
        <v>317369.204892472</v>
      </c>
      <c r="BJ10" s="23"/>
      <c r="BM10" s="2" t="str">
        <v>Canada</v>
      </c>
      <c r="BN10" s="15">
        <f t="shared" si="22"/>
        <v>0</v>
      </c>
      <c r="BO10" s="15">
        <f t="shared" si="23"/>
        <v>70637.9422899552</v>
      </c>
      <c r="BP10" s="15">
        <f t="shared" si="24"/>
        <v>389949.980299445</v>
      </c>
      <c r="BQ10" s="15">
        <f t="shared" si="25"/>
        <v>861072.574913671</v>
      </c>
      <c r="BR10" s="15">
        <f t="shared" si="26"/>
        <v>1267591.60016557</v>
      </c>
      <c r="BS10" s="15">
        <f t="shared" si="27"/>
        <v>2099285.32806056</v>
      </c>
    </row>
    <row r="11" ht="15" customHeight="1" spans="1:71">
      <c r="A11" s="24" t="s">
        <v>939</v>
      </c>
      <c r="B11" s="25" t="s">
        <v>400</v>
      </c>
      <c r="C11" s="26" t="s">
        <v>401</v>
      </c>
      <c r="D11" s="27" t="s">
        <v>929</v>
      </c>
      <c r="E11" s="10" t="s">
        <v>224</v>
      </c>
      <c r="F11" s="28" t="s">
        <v>938</v>
      </c>
      <c r="G11" s="27" t="s">
        <v>165</v>
      </c>
      <c r="H11" s="27" t="s">
        <v>440</v>
      </c>
      <c r="I11" s="28" t="s">
        <v>439</v>
      </c>
      <c r="J11" s="27" t="s">
        <v>177</v>
      </c>
      <c r="K11" s="27" t="s">
        <v>931</v>
      </c>
      <c r="L11" s="29" t="s">
        <v>295</v>
      </c>
      <c r="M11" s="13">
        <v>1501</v>
      </c>
      <c r="N11" s="14">
        <f t="shared" si="7"/>
        <v>4.11232876712329</v>
      </c>
      <c r="O11" s="15">
        <v>5490</v>
      </c>
      <c r="P11" s="15">
        <f t="shared" si="0"/>
        <v>8240490</v>
      </c>
      <c r="Q11" s="16">
        <f>IFERROR(VLOOKUP(G11,SCENARIOS!$A$13:$E$18,4,0),0.025)</f>
        <v>0.025</v>
      </c>
      <c r="R11" s="17">
        <f>IFERROR(VLOOKUP(L11,INPUTS!$A$107:$B$120,2,0),0.0082)</f>
        <v>0.0089</v>
      </c>
      <c r="S11" s="30">
        <f t="shared" si="1"/>
        <v>48.861</v>
      </c>
      <c r="T11" s="15">
        <f t="shared" si="2"/>
        <v>73340.361</v>
      </c>
      <c r="U11" s="15">
        <f>T11/INPUTS!$B$7*1000</f>
        <v>91675451.25</v>
      </c>
      <c r="V11" s="15">
        <f>T11*INPUTS!$B$6</f>
        <v>231755.54076</v>
      </c>
      <c r="W11" s="19" t="s">
        <v>396</v>
      </c>
      <c r="X11" s="19" t="s">
        <v>396</v>
      </c>
      <c r="Y11" s="20">
        <f>IFERROR(VLOOKUP(E11,INPUTS!$A$44:$B$103,2,0),0)</f>
        <v>0.02</v>
      </c>
      <c r="Z11" s="15">
        <f t="shared" si="3"/>
        <v>1466.80722</v>
      </c>
      <c r="AA11" s="20">
        <f>IFERROR(VLOOKUP(E11,INPUTS!$A$44:$C$103,3,0),SCENARIOS!$J$25)</f>
        <v>0.1</v>
      </c>
      <c r="AB11" s="15">
        <f t="shared" si="4"/>
        <v>8297.78867717633</v>
      </c>
      <c r="AC11" s="20">
        <f>IFERROR(VLOOKUP($E11,INPUTS!$A$44:$G$103,4,0),SCENARIOS!$K$25)</f>
        <v>0.15</v>
      </c>
      <c r="AD11" s="15">
        <f t="shared" si="4"/>
        <v>14082.2793872822</v>
      </c>
      <c r="AE11" s="20">
        <f>IFERROR(VLOOKUP($E11,INPUTS!$A$44:$G$103,5,0),SCENARIOS!$L$25)</f>
        <v>0.3</v>
      </c>
      <c r="AF11" s="15">
        <f t="shared" si="4"/>
        <v>31865.6131099829</v>
      </c>
      <c r="AG11" s="20">
        <f>IFERROR(VLOOKUP($E11,INPUTS!$A$44:$G$103,6,0),SCENARIOS!$M$25)</f>
        <v>0.4</v>
      </c>
      <c r="AH11" s="15">
        <f t="shared" si="5"/>
        <v>48070.688508573</v>
      </c>
      <c r="AI11" s="20">
        <f>IFERROR(VLOOKUP($E11,INPUTS!$A$44:$G$103,7,0),SCENARIOS!$N$25)</f>
        <v>0.5</v>
      </c>
      <c r="AJ11" s="15">
        <f t="shared" si="6"/>
        <v>67984.4647223831</v>
      </c>
      <c r="AL11" t="str">
        <f t="shared" si="8"/>
        <v>Y</v>
      </c>
      <c r="AM11" s="21">
        <f t="shared" si="9"/>
        <v>135968.929444766</v>
      </c>
      <c r="AT11" s="32" t="s">
        <v>940</v>
      </c>
      <c r="AU11" s="33">
        <f>SUM(AU4:AU9)</f>
        <v>884809.06526</v>
      </c>
      <c r="AV11" s="33">
        <f t="shared" ref="AV11:AZ11" si="28">SUM(AV4:AV9)</f>
        <v>6571242.61985973</v>
      </c>
      <c r="AW11" s="33">
        <f t="shared" si="28"/>
        <v>22081803.4974776</v>
      </c>
      <c r="AX11" s="33">
        <f t="shared" si="28"/>
        <v>51659062.7977649</v>
      </c>
      <c r="AY11" s="33">
        <f t="shared" si="28"/>
        <v>82117926.7976347</v>
      </c>
      <c r="AZ11" s="33">
        <f t="shared" si="28"/>
        <v>132373960.515692</v>
      </c>
      <c r="BC11" s="2" t="str">
        <v>ATH</v>
      </c>
      <c r="BD11" s="15">
        <f t="shared" si="16"/>
        <v>23705.3346</v>
      </c>
      <c r="BE11" s="15">
        <f t="shared" si="17"/>
        <v>80461.2307672809</v>
      </c>
      <c r="BF11" s="15">
        <f t="shared" si="18"/>
        <v>227586.243273474</v>
      </c>
      <c r="BG11" s="15">
        <f t="shared" si="19"/>
        <v>514985.889561063</v>
      </c>
      <c r="BH11" s="15">
        <f t="shared" si="20"/>
        <v>776879.019962895</v>
      </c>
      <c r="BI11" s="15">
        <f t="shared" si="21"/>
        <v>1098709.12951055</v>
      </c>
      <c r="BJ11" s="23"/>
      <c r="BM11" s="2" t="str">
        <v>Chile</v>
      </c>
      <c r="BN11" s="15">
        <f t="shared" si="22"/>
        <v>0</v>
      </c>
      <c r="BO11" s="15">
        <f t="shared" si="23"/>
        <v>11858.8285328073</v>
      </c>
      <c r="BP11" s="15">
        <f t="shared" si="24"/>
        <v>70422.8412471483</v>
      </c>
      <c r="BQ11" s="15">
        <f t="shared" si="25"/>
        <v>167280.488307964</v>
      </c>
      <c r="BR11" s="15">
        <f t="shared" si="26"/>
        <v>264902.326887054</v>
      </c>
      <c r="BS11" s="15">
        <f t="shared" si="27"/>
        <v>471931.298966619</v>
      </c>
    </row>
    <row r="12" ht="15" customHeight="1" spans="1:71">
      <c r="A12" s="6" t="s">
        <v>941</v>
      </c>
      <c r="B12" s="7" t="s">
        <v>400</v>
      </c>
      <c r="C12" s="8" t="s">
        <v>401</v>
      </c>
      <c r="D12" s="9" t="s">
        <v>929</v>
      </c>
      <c r="E12" s="10" t="s">
        <v>224</v>
      </c>
      <c r="F12" s="11" t="s">
        <v>938</v>
      </c>
      <c r="G12" s="9" t="s">
        <v>165</v>
      </c>
      <c r="H12" s="9" t="s">
        <v>428</v>
      </c>
      <c r="I12" s="11" t="s">
        <v>427</v>
      </c>
      <c r="J12" s="9" t="s">
        <v>173</v>
      </c>
      <c r="K12" s="9" t="s">
        <v>931</v>
      </c>
      <c r="L12" s="12" t="s">
        <v>295</v>
      </c>
      <c r="M12" s="13">
        <v>750</v>
      </c>
      <c r="N12" s="14">
        <f t="shared" si="7"/>
        <v>2.05479452054795</v>
      </c>
      <c r="O12" s="15">
        <v>9630</v>
      </c>
      <c r="P12" s="15">
        <f t="shared" si="0"/>
        <v>7222500</v>
      </c>
      <c r="Q12" s="16">
        <f>IFERROR(VLOOKUP(G12,SCENARIOS!$A$13:$E$18,4,0),0.025)</f>
        <v>0.025</v>
      </c>
      <c r="R12" s="17">
        <f>IFERROR(VLOOKUP(L12,INPUTS!$A$107:$B$120,2,0),0.0082)</f>
        <v>0.0089</v>
      </c>
      <c r="S12" s="18">
        <f t="shared" si="1"/>
        <v>85.707</v>
      </c>
      <c r="T12" s="15">
        <f t="shared" si="2"/>
        <v>64280.25</v>
      </c>
      <c r="U12" s="15">
        <f>T12/INPUTS!$B$7*1000</f>
        <v>80350312.5</v>
      </c>
      <c r="V12" s="15">
        <f>T12*INPUTS!$B$6</f>
        <v>203125.59</v>
      </c>
      <c r="W12" s="19" t="s">
        <v>396</v>
      </c>
      <c r="X12" s="19" t="s">
        <v>396</v>
      </c>
      <c r="Y12" s="20">
        <f>IFERROR(VLOOKUP(E12,INPUTS!$A$44:$B$103,2,0),0)</f>
        <v>0.02</v>
      </c>
      <c r="Z12" s="15">
        <f t="shared" si="3"/>
        <v>1285.605</v>
      </c>
      <c r="AA12" s="20">
        <f>IFERROR(VLOOKUP(E12,INPUTS!$A$44:$C$103,3,0),SCENARIOS!$J$25)</f>
        <v>0.1</v>
      </c>
      <c r="AB12" s="15">
        <f t="shared" si="4"/>
        <v>7272.72027766626</v>
      </c>
      <c r="AC12" s="20">
        <f>IFERROR(VLOOKUP($E12,INPUTS!$A$44:$G$103,4,0),SCENARIOS!$K$25)</f>
        <v>0.15</v>
      </c>
      <c r="AD12" s="15">
        <f t="shared" si="4"/>
        <v>12342.6231783117</v>
      </c>
      <c r="AE12" s="20">
        <f>IFERROR(VLOOKUP($E12,INPUTS!$A$44:$G$103,5,0),SCENARIOS!$L$25)</f>
        <v>0.3</v>
      </c>
      <c r="AF12" s="15">
        <f t="shared" si="4"/>
        <v>27929.090465112</v>
      </c>
      <c r="AG12" s="20">
        <f>IFERROR(VLOOKUP($E12,INPUTS!$A$44:$G$103,6,0),SCENARIOS!$M$25)</f>
        <v>0.4</v>
      </c>
      <c r="AH12" s="15">
        <f t="shared" si="5"/>
        <v>42132.2697743907</v>
      </c>
      <c r="AI12" s="20">
        <f>IFERROR(VLOOKUP($E12,INPUTS!$A$44:$G$103,7,0),SCENARIOS!$N$25)</f>
        <v>0.5</v>
      </c>
      <c r="AJ12" s="15">
        <f t="shared" si="6"/>
        <v>59585.9950630863</v>
      </c>
      <c r="AL12" t="str">
        <f t="shared" si="8"/>
        <v>Y</v>
      </c>
      <c r="AM12" s="21">
        <f t="shared" si="9"/>
        <v>119171.990126173</v>
      </c>
      <c r="BC12" s="2" t="str">
        <v>ATL</v>
      </c>
      <c r="BD12" s="15">
        <f t="shared" si="16"/>
        <v>3371.99218</v>
      </c>
      <c r="BE12" s="15">
        <f t="shared" si="17"/>
        <v>22337.7110068711</v>
      </c>
      <c r="BF12" s="15">
        <f t="shared" si="18"/>
        <v>82208.7930337191</v>
      </c>
      <c r="BG12" s="15">
        <f t="shared" si="19"/>
        <v>181530.300485542</v>
      </c>
      <c r="BH12" s="15">
        <f t="shared" si="20"/>
        <v>300636.179947822</v>
      </c>
      <c r="BI12" s="15">
        <f t="shared" si="21"/>
        <v>442568.846703695</v>
      </c>
      <c r="BJ12" s="23"/>
      <c r="BM12" s="2" t="str">
        <v>China</v>
      </c>
      <c r="BN12" s="15">
        <f t="shared" si="22"/>
        <v>0</v>
      </c>
      <c r="BO12" s="15">
        <f t="shared" si="23"/>
        <v>110755.821777092</v>
      </c>
      <c r="BP12" s="15">
        <f t="shared" si="24"/>
        <v>673756.960113984</v>
      </c>
      <c r="BQ12" s="15">
        <f t="shared" si="25"/>
        <v>1639456.72206976</v>
      </c>
      <c r="BR12" s="15">
        <f t="shared" si="26"/>
        <v>2659533.03902048</v>
      </c>
      <c r="BS12" s="15">
        <f t="shared" si="27"/>
        <v>4853592.88642945</v>
      </c>
    </row>
    <row r="13" ht="15" customHeight="1" spans="1:71">
      <c r="A13" s="24" t="s">
        <v>942</v>
      </c>
      <c r="B13" s="25" t="s">
        <v>400</v>
      </c>
      <c r="C13" s="26" t="s">
        <v>401</v>
      </c>
      <c r="D13" s="27" t="s">
        <v>929</v>
      </c>
      <c r="E13" s="10" t="s">
        <v>224</v>
      </c>
      <c r="F13" s="28" t="s">
        <v>938</v>
      </c>
      <c r="G13" s="27" t="s">
        <v>165</v>
      </c>
      <c r="H13" s="27" t="s">
        <v>264</v>
      </c>
      <c r="I13" s="28" t="s">
        <v>436</v>
      </c>
      <c r="J13" s="27" t="s">
        <v>173</v>
      </c>
      <c r="K13" s="27" t="s">
        <v>931</v>
      </c>
      <c r="L13" s="29" t="s">
        <v>291</v>
      </c>
      <c r="M13" s="13">
        <v>375</v>
      </c>
      <c r="N13" s="14">
        <f t="shared" si="7"/>
        <v>1.02739726027397</v>
      </c>
      <c r="O13" s="15">
        <v>16990</v>
      </c>
      <c r="P13" s="15">
        <f t="shared" si="0"/>
        <v>6371250</v>
      </c>
      <c r="Q13" s="16">
        <f>IFERROR(VLOOKUP(G13,SCENARIOS!$A$13:$E$18,4,0),0.025)</f>
        <v>0.025</v>
      </c>
      <c r="R13" s="17">
        <f>IFERROR(VLOOKUP(L13,INPUTS!$A$107:$B$120,2,0),0.0082)</f>
        <v>0.0079</v>
      </c>
      <c r="S13" s="30">
        <f t="shared" si="1"/>
        <v>134.221</v>
      </c>
      <c r="T13" s="15">
        <f t="shared" si="2"/>
        <v>50332.875</v>
      </c>
      <c r="U13" s="15">
        <f>T13/INPUTS!$B$7*1000</f>
        <v>62916093.75</v>
      </c>
      <c r="V13" s="15">
        <f>T13*INPUTS!$B$6</f>
        <v>159051.885</v>
      </c>
      <c r="W13" s="19" t="s">
        <v>396</v>
      </c>
      <c r="X13" s="19" t="s">
        <v>396</v>
      </c>
      <c r="Y13" s="20">
        <f>IFERROR(VLOOKUP(E13,INPUTS!$A$44:$B$103,2,0),0)</f>
        <v>0.02</v>
      </c>
      <c r="Z13" s="15">
        <f t="shared" si="3"/>
        <v>1006.6575</v>
      </c>
      <c r="AA13" s="20">
        <f>IFERROR(VLOOKUP(E13,INPUTS!$A$44:$C$103,3,0),SCENARIOS!$J$25)</f>
        <v>0.1</v>
      </c>
      <c r="AB13" s="15">
        <f t="shared" si="4"/>
        <v>5694.70281533972</v>
      </c>
      <c r="AC13" s="20">
        <f>IFERROR(VLOOKUP($E13,INPUTS!$A$44:$G$103,4,0),SCENARIOS!$K$25)</f>
        <v>0.15</v>
      </c>
      <c r="AD13" s="15">
        <f t="shared" si="4"/>
        <v>9664.55030287008</v>
      </c>
      <c r="AE13" s="20">
        <f>IFERROR(VLOOKUP($E13,INPUTS!$A$44:$G$103,5,0),SCENARIOS!$L$25)</f>
        <v>0.3</v>
      </c>
      <c r="AF13" s="15">
        <f t="shared" si="4"/>
        <v>21869.1031731236</v>
      </c>
      <c r="AG13" s="20">
        <f>IFERROR(VLOOKUP($E13,INPUTS!$A$44:$G$103,6,0),SCENARIOS!$M$25)</f>
        <v>0.4</v>
      </c>
      <c r="AH13" s="15">
        <f t="shared" si="5"/>
        <v>32990.5105848326</v>
      </c>
      <c r="AI13" s="20">
        <f>IFERROR(VLOOKUP($E13,INPUTS!$A$44:$G$103,7,0),SCENARIOS!$N$25)</f>
        <v>0.5</v>
      </c>
      <c r="AJ13" s="15">
        <f t="shared" si="6"/>
        <v>46657.1682789183</v>
      </c>
      <c r="AL13" t="str">
        <f t="shared" si="8"/>
        <v>Y</v>
      </c>
      <c r="AM13" s="21">
        <f t="shared" si="9"/>
        <v>93314.3365578367</v>
      </c>
      <c r="BC13" s="2" t="str">
        <v>AUH</v>
      </c>
      <c r="BD13" s="15">
        <f t="shared" si="16"/>
        <v>0</v>
      </c>
      <c r="BE13" s="15">
        <f t="shared" si="17"/>
        <v>24108.7865164663</v>
      </c>
      <c r="BF13" s="15">
        <f t="shared" si="18"/>
        <v>150219.671477778</v>
      </c>
      <c r="BG13" s="15">
        <f t="shared" si="19"/>
        <v>374402.082551586</v>
      </c>
      <c r="BH13" s="15">
        <f t="shared" si="20"/>
        <v>622097.483594</v>
      </c>
      <c r="BI13" s="15">
        <f t="shared" si="21"/>
        <v>1162869.97127146</v>
      </c>
      <c r="BJ13" s="23"/>
      <c r="BM13" s="2" t="str">
        <v>Colombia</v>
      </c>
      <c r="BN13" s="15">
        <f t="shared" si="22"/>
        <v>0</v>
      </c>
      <c r="BO13" s="15">
        <f t="shared" si="23"/>
        <v>15366.4621620584</v>
      </c>
      <c r="BP13" s="15">
        <f t="shared" si="24"/>
        <v>91252.6833805882</v>
      </c>
      <c r="BQ13" s="15">
        <f t="shared" si="25"/>
        <v>216759.124809309</v>
      </c>
      <c r="BR13" s="15">
        <f t="shared" si="26"/>
        <v>343255.792213358</v>
      </c>
      <c r="BS13" s="15">
        <f t="shared" si="27"/>
        <v>611520.305618661</v>
      </c>
    </row>
    <row r="14" ht="15" customHeight="1" spans="1:71">
      <c r="A14" s="6" t="s">
        <v>943</v>
      </c>
      <c r="B14" s="7" t="s">
        <v>403</v>
      </c>
      <c r="C14" s="8" t="s">
        <v>404</v>
      </c>
      <c r="D14" s="9" t="s">
        <v>929</v>
      </c>
      <c r="E14" s="10" t="s">
        <v>204</v>
      </c>
      <c r="F14" s="11" t="s">
        <v>405</v>
      </c>
      <c r="G14" s="9" t="s">
        <v>165</v>
      </c>
      <c r="H14" s="9" t="s">
        <v>452</v>
      </c>
      <c r="I14" s="11" t="s">
        <v>451</v>
      </c>
      <c r="J14" s="9" t="s">
        <v>181</v>
      </c>
      <c r="K14" s="9" t="s">
        <v>931</v>
      </c>
      <c r="L14" s="12" t="s">
        <v>291</v>
      </c>
      <c r="M14" s="13">
        <v>476</v>
      </c>
      <c r="N14" s="14">
        <f t="shared" si="7"/>
        <v>1.3041095890411</v>
      </c>
      <c r="O14" s="15">
        <v>9980</v>
      </c>
      <c r="P14" s="15">
        <f t="shared" si="0"/>
        <v>4750480</v>
      </c>
      <c r="Q14" s="16">
        <f>IFERROR(VLOOKUP(G14,SCENARIOS!$A$13:$E$18,4,0),0.025)</f>
        <v>0.025</v>
      </c>
      <c r="R14" s="17">
        <f>IFERROR(VLOOKUP(L14,INPUTS!$A$107:$B$120,2,0),0.0082)</f>
        <v>0.0079</v>
      </c>
      <c r="S14" s="18">
        <f t="shared" si="1"/>
        <v>78.842</v>
      </c>
      <c r="T14" s="15">
        <f t="shared" si="2"/>
        <v>37528.792</v>
      </c>
      <c r="U14" s="15">
        <f>T14/INPUTS!$B$7*1000</f>
        <v>46910990</v>
      </c>
      <c r="V14" s="15">
        <f>T14*INPUTS!$B$6</f>
        <v>118590.98272</v>
      </c>
      <c r="W14" s="19" t="s">
        <v>396</v>
      </c>
      <c r="X14" s="19" t="s">
        <v>396</v>
      </c>
      <c r="Y14" s="20">
        <f>IFERROR(VLOOKUP(E14,INPUTS!$A$44:$B$103,2,0),0)</f>
        <v>0.02</v>
      </c>
      <c r="Z14" s="15">
        <f t="shared" si="3"/>
        <v>750.57584</v>
      </c>
      <c r="AA14" s="20">
        <f>IFERROR(VLOOKUP(E14,INPUTS!$A$44:$C$103,3,0),SCENARIOS!$J$25)</f>
        <v>0.06</v>
      </c>
      <c r="AB14" s="15">
        <f t="shared" si="4"/>
        <v>2547.62300931984</v>
      </c>
      <c r="AC14" s="20">
        <f>IFERROR(VLOOKUP($E14,INPUTS!$A$44:$G$103,4,0),SCENARIOS!$K$25)</f>
        <v>0.15</v>
      </c>
      <c r="AD14" s="15">
        <f t="shared" si="4"/>
        <v>7206.00399023398</v>
      </c>
      <c r="AE14" s="20">
        <f>IFERROR(VLOOKUP($E14,INPUTS!$A$44:$G$103,5,0),SCENARIOS!$L$25)</f>
        <v>0.3</v>
      </c>
      <c r="AF14" s="15">
        <f t="shared" si="4"/>
        <v>16305.8641933467</v>
      </c>
      <c r="AG14" s="20">
        <f>IFERROR(VLOOKUP($E14,INPUTS!$A$44:$G$103,6,0),SCENARIOS!$M$25)</f>
        <v>0.4</v>
      </c>
      <c r="AH14" s="15">
        <f t="shared" si="5"/>
        <v>24598.1182221755</v>
      </c>
      <c r="AI14" s="20">
        <f>IFERROR(VLOOKUP($E14,INPUTS!$A$44:$G$103,7,0),SCENARIOS!$N$25)</f>
        <v>0.5</v>
      </c>
      <c r="AJ14" s="15">
        <f t="shared" si="6"/>
        <v>34788.1412227798</v>
      </c>
      <c r="AL14" t="str">
        <f t="shared" si="8"/>
        <v>N</v>
      </c>
      <c r="AM14" s="21">
        <f t="shared" si="9"/>
        <v>69576.2824455597</v>
      </c>
      <c r="AT14" s="34" t="s">
        <v>944</v>
      </c>
      <c r="BC14" s="2" t="str">
        <v>BAH</v>
      </c>
      <c r="BD14" s="15">
        <f t="shared" si="16"/>
        <v>0</v>
      </c>
      <c r="BE14" s="15">
        <f t="shared" si="17"/>
        <v>10249.7764266957</v>
      </c>
      <c r="BF14" s="15">
        <f t="shared" si="18"/>
        <v>63865.4312396547</v>
      </c>
      <c r="BG14" s="15">
        <f t="shared" si="19"/>
        <v>159175.893702571</v>
      </c>
      <c r="BH14" s="15">
        <f t="shared" si="20"/>
        <v>264482.831522583</v>
      </c>
      <c r="BI14" s="15">
        <f t="shared" si="21"/>
        <v>494390.591194196</v>
      </c>
      <c r="BJ14" s="23"/>
      <c r="BM14" s="2" t="str">
        <v>Czechia</v>
      </c>
      <c r="BN14" s="15">
        <f t="shared" si="22"/>
        <v>0</v>
      </c>
      <c r="BO14" s="15">
        <f t="shared" si="23"/>
        <v>5665.97070377336</v>
      </c>
      <c r="BP14" s="15">
        <f t="shared" si="24"/>
        <v>32052.6289412343</v>
      </c>
      <c r="BQ14" s="15">
        <f t="shared" si="25"/>
        <v>72529.2152576964</v>
      </c>
      <c r="BR14" s="15">
        <f t="shared" si="26"/>
        <v>109413.533089426</v>
      </c>
      <c r="BS14" s="15">
        <f t="shared" si="27"/>
        <v>185687.054908135</v>
      </c>
    </row>
    <row r="15" ht="15" customHeight="1" spans="1:71">
      <c r="A15" s="24" t="s">
        <v>945</v>
      </c>
      <c r="B15" s="25" t="s">
        <v>406</v>
      </c>
      <c r="C15" s="26" t="s">
        <v>407</v>
      </c>
      <c r="D15" s="27" t="s">
        <v>929</v>
      </c>
      <c r="E15" s="10" t="s">
        <v>205</v>
      </c>
      <c r="F15" s="28" t="s">
        <v>408</v>
      </c>
      <c r="G15" s="27" t="s">
        <v>165</v>
      </c>
      <c r="H15" s="27" t="s">
        <v>452</v>
      </c>
      <c r="I15" s="28" t="s">
        <v>451</v>
      </c>
      <c r="J15" s="27" t="s">
        <v>181</v>
      </c>
      <c r="K15" s="27" t="s">
        <v>931</v>
      </c>
      <c r="L15" s="29" t="s">
        <v>293</v>
      </c>
      <c r="M15" s="13">
        <v>750</v>
      </c>
      <c r="N15" s="14">
        <f t="shared" si="7"/>
        <v>2.05479452054795</v>
      </c>
      <c r="O15" s="15">
        <v>10000</v>
      </c>
      <c r="P15" s="15">
        <f t="shared" si="0"/>
        <v>7500000</v>
      </c>
      <c r="Q15" s="16">
        <f>IFERROR(VLOOKUP(G15,SCENARIOS!$A$13:$E$18,4,0),0.025)</f>
        <v>0.025</v>
      </c>
      <c r="R15" s="17">
        <f>IFERROR(VLOOKUP(L15,INPUTS!$A$107:$B$120,2,0),0.0082)</f>
        <v>0.0079</v>
      </c>
      <c r="S15" s="30">
        <f t="shared" si="1"/>
        <v>79</v>
      </c>
      <c r="T15" s="15">
        <f t="shared" si="2"/>
        <v>59250</v>
      </c>
      <c r="U15" s="15">
        <f>T15/INPUTS!$B$7*1000</f>
        <v>74062500</v>
      </c>
      <c r="V15" s="15">
        <f>T15*INPUTS!$B$6</f>
        <v>187230</v>
      </c>
      <c r="W15" s="19" t="s">
        <v>396</v>
      </c>
      <c r="X15" s="19" t="s">
        <v>396</v>
      </c>
      <c r="Y15" s="20">
        <f>IFERROR(VLOOKUP(E15,INPUTS!$A$44:$B$103,2,0),0)</f>
        <v>0.02</v>
      </c>
      <c r="Z15" s="15">
        <f t="shared" si="3"/>
        <v>1185</v>
      </c>
      <c r="AA15" s="20">
        <f>IFERROR(VLOOKUP(E15,INPUTS!$A$44:$C$103,3,0),SCENARIOS!$J$25)</f>
        <v>0.06</v>
      </c>
      <c r="AB15" s="15">
        <f t="shared" si="4"/>
        <v>4022.15619682617</v>
      </c>
      <c r="AC15" s="20">
        <f>IFERROR(VLOOKUP($E15,INPUTS!$A$44:$G$103,4,0),SCENARIOS!$K$25)</f>
        <v>0.15</v>
      </c>
      <c r="AD15" s="15">
        <f t="shared" si="4"/>
        <v>11376.7513865451</v>
      </c>
      <c r="AE15" s="20">
        <f>IFERROR(VLOOKUP($E15,INPUTS!$A$44:$G$103,5,0),SCENARIOS!$L$25)</f>
        <v>0.3</v>
      </c>
      <c r="AF15" s="15">
        <f t="shared" si="4"/>
        <v>25743.4999095039</v>
      </c>
      <c r="AG15" s="20">
        <f>IFERROR(VLOOKUP($E15,INPUTS!$A$44:$G$103,6,0),SCENARIOS!$M$25)</f>
        <v>0.4</v>
      </c>
      <c r="AH15" s="15">
        <f t="shared" si="5"/>
        <v>38835.2096348824</v>
      </c>
      <c r="AI15" s="20">
        <f>IFERROR(VLOOKUP($E15,INPUTS!$A$44:$G$103,7,0),SCENARIOS!$N$25)</f>
        <v>0.5</v>
      </c>
      <c r="AJ15" s="15">
        <f t="shared" si="6"/>
        <v>54923.0939127938</v>
      </c>
      <c r="AL15" t="str">
        <f t="shared" si="8"/>
        <v>Y</v>
      </c>
      <c r="AM15" s="21">
        <f t="shared" si="9"/>
        <v>109846.187825588</v>
      </c>
      <c r="BC15" s="2" t="str">
        <v>BCN</v>
      </c>
      <c r="BD15" s="15">
        <f t="shared" si="16"/>
        <v>28751.379</v>
      </c>
      <c r="BE15" s="15">
        <f t="shared" si="17"/>
        <v>97588.6389975931</v>
      </c>
      <c r="BF15" s="15">
        <f t="shared" si="18"/>
        <v>276031.469116738</v>
      </c>
      <c r="BG15" s="15">
        <f t="shared" si="19"/>
        <v>624608.542349884</v>
      </c>
      <c r="BH15" s="15">
        <f t="shared" si="20"/>
        <v>942249.646208401</v>
      </c>
      <c r="BI15" s="15">
        <f t="shared" si="21"/>
        <v>1332586.23539184</v>
      </c>
      <c r="BJ15" s="23"/>
      <c r="BM15" s="2" t="str">
        <v>Denmark</v>
      </c>
      <c r="BN15" s="15">
        <f t="shared" si="22"/>
        <v>16374.5694</v>
      </c>
      <c r="BO15" s="15">
        <f t="shared" si="23"/>
        <v>55578.9669051225</v>
      </c>
      <c r="BP15" s="15">
        <f t="shared" si="24"/>
        <v>157206.24905108</v>
      </c>
      <c r="BQ15" s="15">
        <f t="shared" si="25"/>
        <v>355728.882588241</v>
      </c>
      <c r="BR15" s="15">
        <f t="shared" si="26"/>
        <v>536632.772430321</v>
      </c>
      <c r="BS15" s="15">
        <f t="shared" si="27"/>
        <v>758938.407542413</v>
      </c>
    </row>
    <row r="16" ht="15" customHeight="1" spans="1:71">
      <c r="A16" s="6" t="s">
        <v>946</v>
      </c>
      <c r="B16" s="7" t="s">
        <v>389</v>
      </c>
      <c r="C16" s="8" t="s">
        <v>390</v>
      </c>
      <c r="D16" s="9" t="s">
        <v>929</v>
      </c>
      <c r="E16" s="10" t="s">
        <v>200</v>
      </c>
      <c r="F16" s="11" t="s">
        <v>391</v>
      </c>
      <c r="G16" s="9" t="s">
        <v>165</v>
      </c>
      <c r="H16" s="9" t="s">
        <v>203</v>
      </c>
      <c r="I16" s="11" t="s">
        <v>399</v>
      </c>
      <c r="J16" s="9" t="s">
        <v>165</v>
      </c>
      <c r="K16" s="9" t="s">
        <v>931</v>
      </c>
      <c r="L16" s="12" t="s">
        <v>279</v>
      </c>
      <c r="M16" s="13">
        <v>15835</v>
      </c>
      <c r="N16" s="14">
        <f t="shared" si="7"/>
        <v>43.3835616438356</v>
      </c>
      <c r="O16" s="15">
        <v>480</v>
      </c>
      <c r="P16" s="15">
        <f t="shared" si="0"/>
        <v>7600800</v>
      </c>
      <c r="Q16" s="16">
        <f>IFERROR(VLOOKUP(G16,SCENARIOS!$A$13:$E$18,4,0),0.025)</f>
        <v>0.025</v>
      </c>
      <c r="R16" s="17">
        <f>IFERROR(VLOOKUP(L16,INPUTS!$A$107:$B$120,2,0),0.0082)</f>
        <v>0.0039</v>
      </c>
      <c r="S16" s="18">
        <f t="shared" si="1"/>
        <v>1.872</v>
      </c>
      <c r="T16" s="15">
        <f t="shared" si="2"/>
        <v>29643.12</v>
      </c>
      <c r="U16" s="15">
        <f>T16/INPUTS!$B$7*1000</f>
        <v>37053900</v>
      </c>
      <c r="V16" s="15">
        <f>T16*INPUTS!$B$6</f>
        <v>93672.2592</v>
      </c>
      <c r="W16" s="19" t="s">
        <v>396</v>
      </c>
      <c r="X16" s="19" t="s">
        <v>396</v>
      </c>
      <c r="Y16" s="20">
        <f>IFERROR(VLOOKUP(E16,INPUTS!$A$44:$B$103,2,0),0)</f>
        <v>0.02</v>
      </c>
      <c r="Z16" s="15">
        <f t="shared" si="3"/>
        <v>592.8624</v>
      </c>
      <c r="AA16" s="20">
        <f>IFERROR(VLOOKUP(E16,INPUTS!$A$44:$C$103,3,0),SCENARIOS!$J$25)</f>
        <v>0.06</v>
      </c>
      <c r="AB16" s="15">
        <f t="shared" si="4"/>
        <v>2012.30816542214</v>
      </c>
      <c r="AC16" s="20">
        <f>IFERROR(VLOOKUP($E16,INPUTS!$A$44:$G$103,4,0),SCENARIOS!$K$25)</f>
        <v>0.15</v>
      </c>
      <c r="AD16" s="15">
        <f t="shared" si="4"/>
        <v>5691.85496306369</v>
      </c>
      <c r="AE16" s="20">
        <f>IFERROR(VLOOKUP($E16,INPUTS!$A$44:$G$103,5,0),SCENARIOS!$L$25)</f>
        <v>0.3</v>
      </c>
      <c r="AF16" s="15">
        <f t="shared" si="4"/>
        <v>12879.622903585</v>
      </c>
      <c r="AG16" s="20">
        <f>IFERROR(VLOOKUP($E16,INPUTS!$A$44:$G$103,6,0),SCENARIOS!$M$25)</f>
        <v>0.4</v>
      </c>
      <c r="AH16" s="15">
        <f t="shared" si="5"/>
        <v>19429.4815094004</v>
      </c>
      <c r="AI16" s="20">
        <f>IFERROR(VLOOKUP($E16,INPUTS!$A$44:$G$103,7,0),SCENARIOS!$N$25)</f>
        <v>0.5</v>
      </c>
      <c r="AJ16" s="15">
        <f t="shared" si="6"/>
        <v>27478.3436899277</v>
      </c>
      <c r="AL16" t="str">
        <f t="shared" si="8"/>
        <v>N</v>
      </c>
      <c r="AM16" s="21">
        <f t="shared" si="9"/>
        <v>54956.6873798554</v>
      </c>
      <c r="AT16" s="2" t="s">
        <v>165</v>
      </c>
      <c r="AU16" s="21">
        <f>AU4/1000000</f>
        <v>0.80409936809</v>
      </c>
      <c r="AV16" s="21">
        <f t="shared" ref="AV16:AZ16" si="29">AV4/1000000</f>
        <v>3.352268192768</v>
      </c>
      <c r="AW16" s="21">
        <f t="shared" si="29"/>
        <v>8.74828608878724</v>
      </c>
      <c r="AX16" s="21">
        <f t="shared" si="29"/>
        <v>19.7957654591414</v>
      </c>
      <c r="AY16" s="21">
        <f t="shared" si="29"/>
        <v>29.8627888279054</v>
      </c>
      <c r="AZ16" s="21">
        <f t="shared" si="29"/>
        <v>43.2267304198907</v>
      </c>
      <c r="BC16" s="2" t="str">
        <v>BGY</v>
      </c>
      <c r="BD16" s="15">
        <f t="shared" si="16"/>
        <v>0</v>
      </c>
      <c r="BE16" s="15">
        <f t="shared" si="17"/>
        <v>19695.1206709432</v>
      </c>
      <c r="BF16" s="15">
        <f t="shared" si="18"/>
        <v>111416.106404885</v>
      </c>
      <c r="BG16" s="15">
        <f t="shared" si="19"/>
        <v>252114.195669566</v>
      </c>
      <c r="BH16" s="15">
        <f t="shared" si="20"/>
        <v>380325.428755815</v>
      </c>
      <c r="BI16" s="15">
        <f t="shared" si="21"/>
        <v>645454.970498215</v>
      </c>
      <c r="BJ16" s="23"/>
      <c r="BM16" s="2" t="str">
        <v>Egypt</v>
      </c>
      <c r="BN16" s="15">
        <f t="shared" si="22"/>
        <v>0</v>
      </c>
      <c r="BO16" s="15">
        <f t="shared" si="23"/>
        <v>19439.4328109169</v>
      </c>
      <c r="BP16" s="15">
        <f t="shared" si="24"/>
        <v>121125.350235931</v>
      </c>
      <c r="BQ16" s="15">
        <f t="shared" si="25"/>
        <v>301888.447311851</v>
      </c>
      <c r="BR16" s="15">
        <f t="shared" si="26"/>
        <v>501610.573634901</v>
      </c>
      <c r="BS16" s="15">
        <f t="shared" si="27"/>
        <v>937647.054899453</v>
      </c>
    </row>
    <row r="17" ht="15" customHeight="1" spans="1:71">
      <c r="A17" s="24" t="s">
        <v>947</v>
      </c>
      <c r="B17" s="25" t="s">
        <v>400</v>
      </c>
      <c r="C17" s="26" t="s">
        <v>401</v>
      </c>
      <c r="D17" s="27" t="s">
        <v>929</v>
      </c>
      <c r="E17" s="10" t="s">
        <v>224</v>
      </c>
      <c r="F17" s="28" t="s">
        <v>938</v>
      </c>
      <c r="G17" s="27" t="s">
        <v>165</v>
      </c>
      <c r="H17" s="27" t="s">
        <v>204</v>
      </c>
      <c r="I17" s="28" t="s">
        <v>405</v>
      </c>
      <c r="J17" s="27" t="s">
        <v>165</v>
      </c>
      <c r="K17" s="27" t="s">
        <v>931</v>
      </c>
      <c r="L17" s="29" t="s">
        <v>279</v>
      </c>
      <c r="M17" s="13">
        <v>3751</v>
      </c>
      <c r="N17" s="14">
        <f t="shared" si="7"/>
        <v>10.2767123287671</v>
      </c>
      <c r="O17" s="15">
        <v>370</v>
      </c>
      <c r="P17" s="15">
        <f t="shared" si="0"/>
        <v>1387870</v>
      </c>
      <c r="Q17" s="16">
        <f>IFERROR(VLOOKUP(G17,SCENARIOS!$A$13:$E$18,4,0),0.025)</f>
        <v>0.025</v>
      </c>
      <c r="R17" s="17">
        <f>IFERROR(VLOOKUP(L17,INPUTS!$A$107:$B$120,2,0),0.0082)</f>
        <v>0.0039</v>
      </c>
      <c r="S17" s="30">
        <f t="shared" si="1"/>
        <v>1.443</v>
      </c>
      <c r="T17" s="15">
        <f t="shared" si="2"/>
        <v>5412.693</v>
      </c>
      <c r="U17" s="15">
        <f>T17/INPUTS!$B$7*1000</f>
        <v>6765866.25</v>
      </c>
      <c r="V17" s="15">
        <f>T17*INPUTS!$B$6</f>
        <v>17104.10988</v>
      </c>
      <c r="W17" s="19" t="s">
        <v>396</v>
      </c>
      <c r="X17" s="19" t="s">
        <v>396</v>
      </c>
      <c r="Y17" s="20">
        <f>IFERROR(VLOOKUP(E17,INPUTS!$A$44:$B$103,2,0),0)</f>
        <v>0.02</v>
      </c>
      <c r="Z17" s="15">
        <f t="shared" si="3"/>
        <v>108.25386</v>
      </c>
      <c r="AA17" s="20">
        <f>IFERROR(VLOOKUP(E17,INPUTS!$A$44:$C$103,3,0),SCENARIOS!$J$25)</f>
        <v>0.1</v>
      </c>
      <c r="AB17" s="15">
        <f t="shared" si="4"/>
        <v>612.396531405559</v>
      </c>
      <c r="AC17" s="20">
        <f>IFERROR(VLOOKUP($E17,INPUTS!$A$44:$G$103,4,0),SCENARIOS!$K$25)</f>
        <v>0.15</v>
      </c>
      <c r="AD17" s="15">
        <f t="shared" si="4"/>
        <v>1039.30569776697</v>
      </c>
      <c r="AE17" s="20">
        <f>IFERROR(VLOOKUP($E17,INPUTS!$A$44:$G$103,5,0),SCENARIOS!$L$25)</f>
        <v>0.3</v>
      </c>
      <c r="AF17" s="15">
        <f t="shared" si="4"/>
        <v>2351.75800431515</v>
      </c>
      <c r="AG17" s="20">
        <f>IFERROR(VLOOKUP($E17,INPUTS!$A$44:$G$103,6,0),SCENARIOS!$M$25)</f>
        <v>0.4</v>
      </c>
      <c r="AH17" s="15">
        <f t="shared" si="5"/>
        <v>3547.7310944179</v>
      </c>
      <c r="AI17" s="20">
        <f>IFERROR(VLOOKUP($E17,INPUTS!$A$44:$G$103,7,0),SCENARIOS!$N$25)</f>
        <v>0.5</v>
      </c>
      <c r="AJ17" s="15">
        <f t="shared" si="6"/>
        <v>5017.41512168982</v>
      </c>
      <c r="AL17" t="str">
        <f t="shared" si="8"/>
        <v>N</v>
      </c>
      <c r="AM17" s="21">
        <f t="shared" si="9"/>
        <v>10034.8302433796</v>
      </c>
      <c r="AT17" s="2" t="s">
        <v>169</v>
      </c>
      <c r="AU17" s="21">
        <f t="shared" ref="AU17:AZ21" si="30">AU5/1000000</f>
        <v>0.08070969717</v>
      </c>
      <c r="AV17" s="21">
        <f t="shared" si="30"/>
        <v>0.712331874352553</v>
      </c>
      <c r="AW17" s="21">
        <f t="shared" si="30"/>
        <v>2.94851303500368</v>
      </c>
      <c r="AX17" s="21">
        <f t="shared" si="30"/>
        <v>6.51079327986506</v>
      </c>
      <c r="AY17" s="21">
        <f t="shared" si="30"/>
        <v>10.3841249274699</v>
      </c>
      <c r="AZ17" s="21">
        <f t="shared" si="30"/>
        <v>15.8732413557897</v>
      </c>
      <c r="BC17" s="2" t="str">
        <v>BKK</v>
      </c>
      <c r="BD17" s="15">
        <f t="shared" si="16"/>
        <v>0</v>
      </c>
      <c r="BE17" s="15">
        <f t="shared" si="17"/>
        <v>34862.9277302686</v>
      </c>
      <c r="BF17" s="15">
        <f t="shared" si="18"/>
        <v>212080.411045963</v>
      </c>
      <c r="BG17" s="15">
        <f t="shared" si="19"/>
        <v>516056.495282513</v>
      </c>
      <c r="BH17" s="15">
        <f t="shared" si="20"/>
        <v>837148.843717122</v>
      </c>
      <c r="BI17" s="15">
        <f t="shared" si="21"/>
        <v>1527779.35567386</v>
      </c>
      <c r="BJ17" s="23"/>
      <c r="BM17" s="2" t="str">
        <v>Ethiopia</v>
      </c>
      <c r="BN17" s="15">
        <f t="shared" si="22"/>
        <v>0</v>
      </c>
      <c r="BO17" s="15">
        <f t="shared" si="23"/>
        <v>19216.1372166341</v>
      </c>
      <c r="BP17" s="15">
        <f t="shared" si="24"/>
        <v>111383.848417176</v>
      </c>
      <c r="BQ17" s="15">
        <f t="shared" si="25"/>
        <v>258248.815531587</v>
      </c>
      <c r="BR17" s="15">
        <f t="shared" si="26"/>
        <v>399174.875419269</v>
      </c>
      <c r="BS17" s="15">
        <f t="shared" si="27"/>
        <v>694129.626278236</v>
      </c>
    </row>
    <row r="18" ht="15" customHeight="1" spans="1:71">
      <c r="A18" s="6" t="s">
        <v>948</v>
      </c>
      <c r="B18" s="7" t="s">
        <v>409</v>
      </c>
      <c r="C18" s="8" t="s">
        <v>410</v>
      </c>
      <c r="D18" s="9" t="s">
        <v>929</v>
      </c>
      <c r="E18" s="10" t="s">
        <v>255</v>
      </c>
      <c r="F18" s="11" t="s">
        <v>930</v>
      </c>
      <c r="G18" s="9" t="s">
        <v>169</v>
      </c>
      <c r="H18" s="9" t="s">
        <v>224</v>
      </c>
      <c r="I18" s="11" t="s">
        <v>938</v>
      </c>
      <c r="J18" s="9" t="s">
        <v>165</v>
      </c>
      <c r="K18" s="9" t="s">
        <v>931</v>
      </c>
      <c r="L18" s="12" t="s">
        <v>295</v>
      </c>
      <c r="M18" s="13">
        <v>5330</v>
      </c>
      <c r="N18" s="14">
        <f t="shared" si="7"/>
        <v>14.6027397260274</v>
      </c>
      <c r="O18" s="15">
        <v>5570</v>
      </c>
      <c r="P18" s="15">
        <f t="shared" si="0"/>
        <v>29688100</v>
      </c>
      <c r="Q18" s="16">
        <f>IFERROR(VLOOKUP(G18,SCENARIOS!$A$13:$E$18,4,0),0.025)</f>
        <v>0.02</v>
      </c>
      <c r="R18" s="17">
        <f>IFERROR(VLOOKUP(L18,INPUTS!$A$107:$B$120,2,0),0.0082)</f>
        <v>0.0089</v>
      </c>
      <c r="S18" s="18">
        <f t="shared" si="1"/>
        <v>49.573</v>
      </c>
      <c r="T18" s="15">
        <f t="shared" si="2"/>
        <v>264224.09</v>
      </c>
      <c r="U18" s="15">
        <f>T18/INPUTS!$B$7*1000</f>
        <v>330280112.5</v>
      </c>
      <c r="V18" s="15">
        <f>T18*INPUTS!$B$6</f>
        <v>834948.1244</v>
      </c>
      <c r="W18" s="19" t="s">
        <v>396</v>
      </c>
      <c r="X18" s="19" t="s">
        <v>396</v>
      </c>
      <c r="Y18" s="20">
        <f>IFERROR(VLOOKUP(E18,INPUTS!$A$44:$B$103,2,0),0)</f>
        <v>0.005</v>
      </c>
      <c r="Z18" s="15">
        <f t="shared" si="3"/>
        <v>1321.12045</v>
      </c>
      <c r="AA18" s="20">
        <f>IFERROR(VLOOKUP(E18,INPUTS!$A$44:$C$103,3,0),SCENARIOS!$J$25)</f>
        <v>0.03</v>
      </c>
      <c r="AB18" s="15">
        <f t="shared" si="4"/>
        <v>8751.74236535967</v>
      </c>
      <c r="AC18" s="20">
        <f>IFERROR(VLOOKUP($E18,INPUTS!$A$44:$G$103,4,0),SCENARIOS!$K$25)</f>
        <v>0.1</v>
      </c>
      <c r="AD18" s="15">
        <f t="shared" si="4"/>
        <v>32208.7691338193</v>
      </c>
      <c r="AE18" s="20">
        <f>IFERROR(VLOOKUP($E18,INPUTS!$A$44:$G$103,5,0),SCENARIOS!$L$25)</f>
        <v>0.2</v>
      </c>
      <c r="AF18" s="15">
        <f t="shared" si="4"/>
        <v>71122.167390701</v>
      </c>
      <c r="AG18" s="20">
        <f>IFERROR(VLOOKUP($E18,INPUTS!$A$44:$G$103,6,0),SCENARIOS!$M$25)</f>
        <v>0.3</v>
      </c>
      <c r="AH18" s="15">
        <f t="shared" si="5"/>
        <v>117786.929547075</v>
      </c>
      <c r="AI18" s="20">
        <f>IFERROR(VLOOKUP($E18,INPUTS!$A$44:$G$103,7,0),SCENARIOS!$N$25)</f>
        <v>0.4</v>
      </c>
      <c r="AJ18" s="15">
        <f t="shared" si="6"/>
        <v>173395.050374395</v>
      </c>
      <c r="AL18" t="str">
        <f t="shared" si="8"/>
        <v>N</v>
      </c>
      <c r="AM18" s="21">
        <f t="shared" si="9"/>
        <v>433487.625935988</v>
      </c>
      <c r="AT18" s="2" t="s">
        <v>173</v>
      </c>
      <c r="AU18" s="21">
        <f t="shared" si="30"/>
        <v>0</v>
      </c>
      <c r="AV18" s="21">
        <f t="shared" si="30"/>
        <v>1.87627914885039</v>
      </c>
      <c r="AW18" s="21">
        <f t="shared" si="30"/>
        <v>6.55386959026123</v>
      </c>
      <c r="AX18" s="21">
        <f t="shared" si="30"/>
        <v>16.0303166822845</v>
      </c>
      <c r="AY18" s="21">
        <f t="shared" si="30"/>
        <v>26.7352557547043</v>
      </c>
      <c r="AZ18" s="21">
        <f t="shared" si="30"/>
        <v>45.6031110178543</v>
      </c>
      <c r="BC18" s="2" t="str">
        <v>BOG</v>
      </c>
      <c r="BD18" s="15">
        <f t="shared" si="16"/>
        <v>0</v>
      </c>
      <c r="BE18" s="15">
        <f t="shared" si="17"/>
        <v>15366.4621620584</v>
      </c>
      <c r="BF18" s="15">
        <f t="shared" si="18"/>
        <v>91252.6833805882</v>
      </c>
      <c r="BG18" s="15">
        <f t="shared" si="19"/>
        <v>216759.124809309</v>
      </c>
      <c r="BH18" s="15">
        <f t="shared" si="20"/>
        <v>343255.792213358</v>
      </c>
      <c r="BI18" s="15">
        <f t="shared" si="21"/>
        <v>611520.305618661</v>
      </c>
      <c r="BJ18" s="23"/>
      <c r="BM18" s="2" t="str">
        <v>Finland</v>
      </c>
      <c r="BN18" s="15">
        <f t="shared" si="22"/>
        <v>12281.5924</v>
      </c>
      <c r="BO18" s="15">
        <f t="shared" si="23"/>
        <v>41686.4835262052</v>
      </c>
      <c r="BP18" s="15">
        <f t="shared" si="24"/>
        <v>117911.074570196</v>
      </c>
      <c r="BQ18" s="15">
        <f t="shared" si="25"/>
        <v>266811.116318957</v>
      </c>
      <c r="BR18" s="15">
        <f t="shared" si="26"/>
        <v>402496.384391712</v>
      </c>
      <c r="BS18" s="15">
        <f t="shared" si="27"/>
        <v>569234.643699455</v>
      </c>
    </row>
    <row r="19" ht="15" customHeight="1" spans="1:71">
      <c r="A19" s="24" t="s">
        <v>949</v>
      </c>
      <c r="B19" s="25" t="s">
        <v>409</v>
      </c>
      <c r="C19" s="26" t="s">
        <v>410</v>
      </c>
      <c r="D19" s="27" t="s">
        <v>929</v>
      </c>
      <c r="E19" s="10" t="s">
        <v>249</v>
      </c>
      <c r="F19" s="28" t="s">
        <v>930</v>
      </c>
      <c r="G19" s="27" t="s">
        <v>169</v>
      </c>
      <c r="H19" s="27" t="s">
        <v>234</v>
      </c>
      <c r="I19" s="28" t="s">
        <v>424</v>
      </c>
      <c r="J19" s="27" t="s">
        <v>173</v>
      </c>
      <c r="K19" s="27" t="s">
        <v>931</v>
      </c>
      <c r="L19" s="29" t="s">
        <v>291</v>
      </c>
      <c r="M19" s="13">
        <v>2665</v>
      </c>
      <c r="N19" s="14">
        <f t="shared" si="7"/>
        <v>7.3013698630137</v>
      </c>
      <c r="O19" s="15">
        <v>10130</v>
      </c>
      <c r="P19" s="15">
        <f t="shared" si="0"/>
        <v>26996450</v>
      </c>
      <c r="Q19" s="16">
        <f>IFERROR(VLOOKUP(G19,SCENARIOS!$A$13:$E$18,4,0),0.025)</f>
        <v>0.02</v>
      </c>
      <c r="R19" s="17">
        <f>IFERROR(VLOOKUP(L19,INPUTS!$A$107:$B$120,2,0),0.0082)</f>
        <v>0.0079</v>
      </c>
      <c r="S19" s="30">
        <f t="shared" si="1"/>
        <v>80.027</v>
      </c>
      <c r="T19" s="15">
        <f t="shared" si="2"/>
        <v>213271.955</v>
      </c>
      <c r="U19" s="15">
        <f>T19/INPUTS!$B$7*1000</f>
        <v>266589943.75</v>
      </c>
      <c r="V19" s="15">
        <f>T19*INPUTS!$B$6</f>
        <v>673939.3778</v>
      </c>
      <c r="W19" s="19" t="s">
        <v>396</v>
      </c>
      <c r="X19" s="19" t="s">
        <v>396</v>
      </c>
      <c r="Y19" s="20">
        <f>IFERROR(VLOOKUP(E19,INPUTS!$A$44:$B$103,2,0),0)</f>
        <v>0.005</v>
      </c>
      <c r="Z19" s="15">
        <f t="shared" si="3"/>
        <v>1066.359775</v>
      </c>
      <c r="AA19" s="20">
        <f>IFERROR(VLOOKUP(E19,INPUTS!$A$44:$C$103,3,0),SCENARIOS!$J$25)</f>
        <v>0.03</v>
      </c>
      <c r="AB19" s="15">
        <f t="shared" si="4"/>
        <v>7064.08414129303</v>
      </c>
      <c r="AC19" s="20">
        <f>IFERROR(VLOOKUP($E19,INPUTS!$A$44:$G$103,4,0),SCENARIOS!$K$25)</f>
        <v>0.1</v>
      </c>
      <c r="AD19" s="15">
        <f t="shared" si="4"/>
        <v>25997.7323086373</v>
      </c>
      <c r="AE19" s="20">
        <f>IFERROR(VLOOKUP($E19,INPUTS!$A$44:$G$103,5,0),SCENARIOS!$L$25)</f>
        <v>0.2</v>
      </c>
      <c r="AF19" s="15">
        <f t="shared" si="4"/>
        <v>57407.1943373977</v>
      </c>
      <c r="AG19" s="20">
        <f>IFERROR(VLOOKUP($E19,INPUTS!$A$44:$G$103,6,0),SCENARIOS!$M$25)</f>
        <v>0.3</v>
      </c>
      <c r="AH19" s="15">
        <f t="shared" si="5"/>
        <v>95073.2718502388</v>
      </c>
      <c r="AI19" s="20">
        <f>IFERROR(VLOOKUP($E19,INPUTS!$A$44:$G$103,7,0),SCENARIOS!$N$25)</f>
        <v>0.4</v>
      </c>
      <c r="AJ19" s="15">
        <f t="shared" si="6"/>
        <v>139958.099129685</v>
      </c>
      <c r="AL19" t="str">
        <f t="shared" si="8"/>
        <v>Y</v>
      </c>
      <c r="AM19" s="21">
        <f t="shared" si="9"/>
        <v>349895.247824212</v>
      </c>
      <c r="AT19" s="2" t="s">
        <v>177</v>
      </c>
      <c r="AU19" s="21">
        <f t="shared" si="30"/>
        <v>0</v>
      </c>
      <c r="AV19" s="21">
        <f t="shared" si="30"/>
        <v>0.360515997934153</v>
      </c>
      <c r="AW19" s="21">
        <f t="shared" si="30"/>
        <v>2.24634262430267</v>
      </c>
      <c r="AX19" s="21">
        <f t="shared" si="30"/>
        <v>5.5987032083726</v>
      </c>
      <c r="AY19" s="21">
        <f t="shared" si="30"/>
        <v>9.30267041673938</v>
      </c>
      <c r="AZ19" s="21">
        <f t="shared" si="30"/>
        <v>17.389229767921</v>
      </c>
      <c r="BC19" s="2" t="str">
        <v>BOM</v>
      </c>
      <c r="BD19" s="15">
        <f t="shared" si="16"/>
        <v>0</v>
      </c>
      <c r="BE19" s="15">
        <f t="shared" si="17"/>
        <v>23707.6616524161</v>
      </c>
      <c r="BF19" s="15">
        <f t="shared" si="18"/>
        <v>144219.976792646</v>
      </c>
      <c r="BG19" s="15">
        <f t="shared" si="19"/>
        <v>350931.306697667</v>
      </c>
      <c r="BH19" s="15">
        <f t="shared" si="20"/>
        <v>569282.123782322</v>
      </c>
      <c r="BI19" s="15">
        <f t="shared" si="21"/>
        <v>1038928.1222763</v>
      </c>
      <c r="BJ19" s="23"/>
      <c r="BM19" s="2" t="str">
        <v>France</v>
      </c>
      <c r="BN19" s="15">
        <f t="shared" si="22"/>
        <v>104588.3087</v>
      </c>
      <c r="BO19" s="15">
        <f t="shared" si="23"/>
        <v>354996.21430656</v>
      </c>
      <c r="BP19" s="15">
        <f t="shared" si="24"/>
        <v>1004114.08102881</v>
      </c>
      <c r="BQ19" s="15">
        <f t="shared" si="25"/>
        <v>2272125.83591023</v>
      </c>
      <c r="BR19" s="15">
        <f t="shared" si="26"/>
        <v>3427602.44195974</v>
      </c>
      <c r="BS19" s="15">
        <f t="shared" si="27"/>
        <v>4847521.94169651</v>
      </c>
    </row>
    <row r="20" ht="15" customHeight="1" spans="1:71">
      <c r="A20" s="6" t="s">
        <v>950</v>
      </c>
      <c r="B20" s="7" t="s">
        <v>412</v>
      </c>
      <c r="C20" s="8" t="s">
        <v>413</v>
      </c>
      <c r="D20" s="9" t="s">
        <v>929</v>
      </c>
      <c r="E20" s="10" t="s">
        <v>258</v>
      </c>
      <c r="F20" s="11" t="s">
        <v>930</v>
      </c>
      <c r="G20" s="9" t="s">
        <v>169</v>
      </c>
      <c r="H20" s="9" t="s">
        <v>224</v>
      </c>
      <c r="I20" s="11" t="s">
        <v>938</v>
      </c>
      <c r="J20" s="9" t="s">
        <v>165</v>
      </c>
      <c r="K20" s="9" t="s">
        <v>931</v>
      </c>
      <c r="L20" s="12" t="s">
        <v>295</v>
      </c>
      <c r="M20" s="13">
        <v>2665</v>
      </c>
      <c r="N20" s="14">
        <f t="shared" si="7"/>
        <v>7.3013698630137</v>
      </c>
      <c r="O20" s="15">
        <v>7640</v>
      </c>
      <c r="P20" s="15">
        <f t="shared" si="0"/>
        <v>20360600</v>
      </c>
      <c r="Q20" s="16">
        <f>IFERROR(VLOOKUP(G20,SCENARIOS!$A$13:$E$18,4,0),0.025)</f>
        <v>0.02</v>
      </c>
      <c r="R20" s="17">
        <f>IFERROR(VLOOKUP(L20,INPUTS!$A$107:$B$120,2,0),0.0082)</f>
        <v>0.0089</v>
      </c>
      <c r="S20" s="18">
        <f t="shared" si="1"/>
        <v>67.996</v>
      </c>
      <c r="T20" s="15">
        <f t="shared" si="2"/>
        <v>181209.34</v>
      </c>
      <c r="U20" s="15">
        <f>T20/INPUTS!$B$7*1000</f>
        <v>226511675</v>
      </c>
      <c r="V20" s="15">
        <f>T20*INPUTS!$B$6</f>
        <v>572621.5144</v>
      </c>
      <c r="W20" s="19" t="s">
        <v>396</v>
      </c>
      <c r="X20" s="19" t="s">
        <v>396</v>
      </c>
      <c r="Y20" s="20">
        <f>IFERROR(VLOOKUP(E20,INPUTS!$A$44:$B$103,2,0),0)</f>
        <v>0.005</v>
      </c>
      <c r="Z20" s="15">
        <f t="shared" si="3"/>
        <v>906.0467</v>
      </c>
      <c r="AA20" s="20">
        <f>IFERROR(VLOOKUP(E20,INPUTS!$A$44:$C$103,3,0),SCENARIOS!$J$25)</f>
        <v>0.03</v>
      </c>
      <c r="AB20" s="15">
        <f t="shared" ref="AB20:AF35" si="31">$T20*AA20*(1+$Q20)^AB$2</f>
        <v>6002.09260963626</v>
      </c>
      <c r="AC20" s="20">
        <f>IFERROR(VLOOKUP($E20,INPUTS!$A$44:$G$103,4,0),SCENARIOS!$K$25)</f>
        <v>0.1</v>
      </c>
      <c r="AD20" s="15">
        <f t="shared" si="31"/>
        <v>22089.3174310933</v>
      </c>
      <c r="AE20" s="20">
        <f>IFERROR(VLOOKUP($E20,INPUTS!$A$44:$G$103,5,0),SCENARIOS!$L$25)</f>
        <v>0.2</v>
      </c>
      <c r="AF20" s="15">
        <f t="shared" si="31"/>
        <v>48776.7826629224</v>
      </c>
      <c r="AG20" s="20">
        <f>IFERROR(VLOOKUP($E20,INPUTS!$A$44:$G$103,6,0),SCENARIOS!$M$25)</f>
        <v>0.3</v>
      </c>
      <c r="AH20" s="15">
        <f t="shared" si="5"/>
        <v>80780.2640699869</v>
      </c>
      <c r="AI20" s="20">
        <f>IFERROR(VLOOKUP($E20,INPUTS!$A$44:$G$103,7,0),SCENARIOS!$N$25)</f>
        <v>0.4</v>
      </c>
      <c r="AJ20" s="15">
        <f t="shared" si="6"/>
        <v>118917.251782799</v>
      </c>
      <c r="AL20" t="str">
        <f t="shared" si="8"/>
        <v>N</v>
      </c>
      <c r="AM20" s="21">
        <f t="shared" si="9"/>
        <v>297293.129456997</v>
      </c>
      <c r="AT20" s="2" t="s">
        <v>181</v>
      </c>
      <c r="AU20" s="21">
        <f t="shared" si="30"/>
        <v>0</v>
      </c>
      <c r="AV20" s="21">
        <f t="shared" si="30"/>
        <v>0.14540674520756</v>
      </c>
      <c r="AW20" s="21">
        <f t="shared" si="30"/>
        <v>0.863488000158518</v>
      </c>
      <c r="AX20" s="21">
        <f t="shared" si="30"/>
        <v>2.05110574575736</v>
      </c>
      <c r="AY20" s="21">
        <f t="shared" si="30"/>
        <v>3.24809360755951</v>
      </c>
      <c r="AZ20" s="21">
        <f t="shared" si="30"/>
        <v>5.78657444573637</v>
      </c>
      <c r="BC20" s="2" t="str">
        <v>BOS</v>
      </c>
      <c r="BD20" s="15">
        <f t="shared" si="16"/>
        <v>1896.070265</v>
      </c>
      <c r="BE20" s="15">
        <f t="shared" si="17"/>
        <v>12560.488686629</v>
      </c>
      <c r="BF20" s="15">
        <f t="shared" si="18"/>
        <v>46225.9814590596</v>
      </c>
      <c r="BG20" s="15">
        <f t="shared" si="19"/>
        <v>102074.437476054</v>
      </c>
      <c r="BH20" s="15">
        <f t="shared" si="20"/>
        <v>169047.640372124</v>
      </c>
      <c r="BI20" s="15">
        <f t="shared" si="21"/>
        <v>248856.339414826</v>
      </c>
      <c r="BJ20" s="23"/>
      <c r="BM20" s="2" t="str">
        <v>Germany</v>
      </c>
      <c r="BN20" s="15">
        <f t="shared" si="22"/>
        <v>123244.8213</v>
      </c>
      <c r="BO20" s="15">
        <f t="shared" si="23"/>
        <v>469613.847993659</v>
      </c>
      <c r="BP20" s="15">
        <f t="shared" si="24"/>
        <v>1473396.39079819</v>
      </c>
      <c r="BQ20" s="15">
        <f t="shared" si="25"/>
        <v>3334025.55478495</v>
      </c>
      <c r="BR20" s="15">
        <f t="shared" si="26"/>
        <v>5029525.19289455</v>
      </c>
      <c r="BS20" s="15">
        <f t="shared" si="27"/>
        <v>7393224.11978228</v>
      </c>
    </row>
    <row r="21" ht="15" customHeight="1" spans="1:71">
      <c r="A21" s="24" t="s">
        <v>951</v>
      </c>
      <c r="B21" s="25" t="s">
        <v>412</v>
      </c>
      <c r="C21" s="26" t="s">
        <v>413</v>
      </c>
      <c r="D21" s="27" t="s">
        <v>929</v>
      </c>
      <c r="E21" s="10" t="s">
        <v>245</v>
      </c>
      <c r="F21" s="28" t="s">
        <v>930</v>
      </c>
      <c r="G21" s="27" t="s">
        <v>169</v>
      </c>
      <c r="H21" s="27" t="s">
        <v>203</v>
      </c>
      <c r="I21" s="28" t="s">
        <v>399</v>
      </c>
      <c r="J21" s="27" t="s">
        <v>165</v>
      </c>
      <c r="K21" s="27" t="s">
        <v>931</v>
      </c>
      <c r="L21" s="29" t="s">
        <v>291</v>
      </c>
      <c r="M21" s="13">
        <v>2665</v>
      </c>
      <c r="N21" s="14">
        <f t="shared" si="7"/>
        <v>7.3013698630137</v>
      </c>
      <c r="O21" s="15">
        <v>5850</v>
      </c>
      <c r="P21" s="15">
        <f t="shared" si="0"/>
        <v>15590250</v>
      </c>
      <c r="Q21" s="16">
        <f>IFERROR(VLOOKUP(G21,SCENARIOS!$A$13:$E$18,4,0),0.025)</f>
        <v>0.02</v>
      </c>
      <c r="R21" s="17">
        <f>IFERROR(VLOOKUP(L21,INPUTS!$A$107:$B$120,2,0),0.0082)</f>
        <v>0.0079</v>
      </c>
      <c r="S21" s="30">
        <f t="shared" si="1"/>
        <v>46.215</v>
      </c>
      <c r="T21" s="15">
        <f t="shared" si="2"/>
        <v>123162.975</v>
      </c>
      <c r="U21" s="15">
        <f>T21/INPUTS!$B$7*1000</f>
        <v>153953718.75</v>
      </c>
      <c r="V21" s="15">
        <f>T21*INPUTS!$B$6</f>
        <v>389195.001</v>
      </c>
      <c r="W21" s="19" t="s">
        <v>396</v>
      </c>
      <c r="X21" s="19" t="s">
        <v>396</v>
      </c>
      <c r="Y21" s="20">
        <f>IFERROR(VLOOKUP(E21,INPUTS!$A$44:$B$103,2,0),0)</f>
        <v>0.005</v>
      </c>
      <c r="Z21" s="15">
        <f t="shared" si="3"/>
        <v>615.814875</v>
      </c>
      <c r="AA21" s="20">
        <f>IFERROR(VLOOKUP(E21,INPUTS!$A$44:$C$103,3,0),SCENARIOS!$J$25)</f>
        <v>0.03</v>
      </c>
      <c r="AB21" s="15">
        <f t="shared" si="31"/>
        <v>4079.45629087505</v>
      </c>
      <c r="AC21" s="20">
        <f>IFERROR(VLOOKUP($E21,INPUTS!$A$44:$G$103,4,0),SCENARIOS!$K$25)</f>
        <v>0.1</v>
      </c>
      <c r="AD21" s="15">
        <f t="shared" si="31"/>
        <v>15013.4979274954</v>
      </c>
      <c r="AE21" s="20">
        <f>IFERROR(VLOOKUP($E21,INPUTS!$A$44:$G$103,5,0),SCENARIOS!$L$25)</f>
        <v>0.2</v>
      </c>
      <c r="AF21" s="15">
        <f t="shared" si="31"/>
        <v>33152.2297012613</v>
      </c>
      <c r="AG21" s="20">
        <f>IFERROR(VLOOKUP($E21,INPUTS!$A$44:$G$103,6,0),SCENARIOS!$M$25)</f>
        <v>0.3</v>
      </c>
      <c r="AH21" s="15">
        <f t="shared" si="5"/>
        <v>54904.1105946591</v>
      </c>
      <c r="AI21" s="20">
        <f>IFERROR(VLOOKUP($E21,INPUTS!$A$44:$G$103,7,0),SCENARIOS!$N$25)</f>
        <v>0.4</v>
      </c>
      <c r="AJ21" s="15">
        <f t="shared" si="6"/>
        <v>80824.7660324438</v>
      </c>
      <c r="AL21" t="str">
        <f t="shared" si="8"/>
        <v>Y</v>
      </c>
      <c r="AM21" s="21">
        <f t="shared" si="9"/>
        <v>202061.91508111</v>
      </c>
      <c r="AT21" s="2" t="s">
        <v>185</v>
      </c>
      <c r="AU21" s="21">
        <f t="shared" si="30"/>
        <v>0</v>
      </c>
      <c r="AV21" s="21">
        <f t="shared" si="30"/>
        <v>0.124440660747079</v>
      </c>
      <c r="AW21" s="21">
        <f t="shared" si="30"/>
        <v>0.721304158964252</v>
      </c>
      <c r="AX21" s="21">
        <f t="shared" si="30"/>
        <v>1.67237842234405</v>
      </c>
      <c r="AY21" s="21">
        <f t="shared" si="30"/>
        <v>2.58499326325625</v>
      </c>
      <c r="AZ21" s="21">
        <f t="shared" si="30"/>
        <v>4.49507350849969</v>
      </c>
      <c r="BC21" s="2" t="str">
        <v>BRS</v>
      </c>
      <c r="BD21" s="15">
        <f t="shared" si="16"/>
        <v>0</v>
      </c>
      <c r="BE21" s="15">
        <f t="shared" si="17"/>
        <v>11428.2308086314</v>
      </c>
      <c r="BF21" s="15">
        <f t="shared" si="18"/>
        <v>64649.9709784759</v>
      </c>
      <c r="BG21" s="15">
        <f t="shared" si="19"/>
        <v>146291.016256376</v>
      </c>
      <c r="BH21" s="15">
        <f t="shared" si="20"/>
        <v>220686.476352773</v>
      </c>
      <c r="BI21" s="15">
        <f t="shared" si="21"/>
        <v>374529.737729131</v>
      </c>
      <c r="BJ21" s="23"/>
      <c r="BM21" s="2" t="str">
        <v>Greece</v>
      </c>
      <c r="BN21" s="15">
        <f t="shared" si="22"/>
        <v>23705.3346</v>
      </c>
      <c r="BO21" s="15">
        <f t="shared" si="23"/>
        <v>80461.2307672809</v>
      </c>
      <c r="BP21" s="15">
        <f t="shared" si="24"/>
        <v>227586.243273474</v>
      </c>
      <c r="BQ21" s="15">
        <f t="shared" si="25"/>
        <v>514985.889561063</v>
      </c>
      <c r="BR21" s="15">
        <f t="shared" si="26"/>
        <v>776879.019962895</v>
      </c>
      <c r="BS21" s="15">
        <f t="shared" si="27"/>
        <v>1098709.12951055</v>
      </c>
    </row>
    <row r="22" ht="15" customHeight="1" spans="1:71">
      <c r="A22" s="6" t="s">
        <v>952</v>
      </c>
      <c r="B22" s="7" t="s">
        <v>414</v>
      </c>
      <c r="C22" s="8" t="s">
        <v>415</v>
      </c>
      <c r="D22" s="9" t="s">
        <v>929</v>
      </c>
      <c r="E22" s="10" t="s">
        <v>250</v>
      </c>
      <c r="F22" s="11" t="s">
        <v>930</v>
      </c>
      <c r="G22" s="9" t="s">
        <v>169</v>
      </c>
      <c r="H22" s="9" t="s">
        <v>203</v>
      </c>
      <c r="I22" s="11" t="s">
        <v>399</v>
      </c>
      <c r="J22" s="9" t="s">
        <v>165</v>
      </c>
      <c r="K22" s="9" t="s">
        <v>931</v>
      </c>
      <c r="L22" s="12" t="s">
        <v>293</v>
      </c>
      <c r="M22" s="13">
        <v>1333</v>
      </c>
      <c r="N22" s="14">
        <f t="shared" si="7"/>
        <v>3.65205479452055</v>
      </c>
      <c r="O22" s="15">
        <v>7830</v>
      </c>
      <c r="P22" s="15">
        <f t="shared" si="0"/>
        <v>10437390</v>
      </c>
      <c r="Q22" s="16">
        <f>IFERROR(VLOOKUP(G22,SCENARIOS!$A$13:$E$18,4,0),0.025)</f>
        <v>0.02</v>
      </c>
      <c r="R22" s="17">
        <f>IFERROR(VLOOKUP(L22,INPUTS!$A$107:$B$120,2,0),0.0082)</f>
        <v>0.0079</v>
      </c>
      <c r="S22" s="18">
        <f t="shared" si="1"/>
        <v>61.857</v>
      </c>
      <c r="T22" s="15">
        <f t="shared" si="2"/>
        <v>82455.381</v>
      </c>
      <c r="U22" s="15">
        <f>T22/INPUTS!$B$7*1000</f>
        <v>103069226.25</v>
      </c>
      <c r="V22" s="15">
        <f>T22*INPUTS!$B$6</f>
        <v>260559.00396</v>
      </c>
      <c r="W22" s="19" t="s">
        <v>396</v>
      </c>
      <c r="X22" s="19" t="s">
        <v>396</v>
      </c>
      <c r="Y22" s="20">
        <f>IFERROR(VLOOKUP(E22,INPUTS!$A$44:$B$103,2,0),0)</f>
        <v>0.005</v>
      </c>
      <c r="Z22" s="15">
        <f t="shared" si="3"/>
        <v>412.276905</v>
      </c>
      <c r="AA22" s="20">
        <f>IFERROR(VLOOKUP(E22,INPUTS!$A$44:$C$103,3,0),SCENARIOS!$J$25)</f>
        <v>0.03</v>
      </c>
      <c r="AB22" s="15">
        <f t="shared" si="31"/>
        <v>2731.12209847926</v>
      </c>
      <c r="AC22" s="20">
        <f>IFERROR(VLOOKUP($E22,INPUTS!$A$44:$G$103,4,0),SCENARIOS!$K$25)</f>
        <v>0.1</v>
      </c>
      <c r="AD22" s="15">
        <f t="shared" si="31"/>
        <v>10051.2649337542</v>
      </c>
      <c r="AE22" s="20">
        <f>IFERROR(VLOOKUP($E22,INPUTS!$A$44:$G$103,5,0),SCENARIOS!$L$25)</f>
        <v>0.2</v>
      </c>
      <c r="AF22" s="15">
        <f t="shared" si="31"/>
        <v>22194.8173224706</v>
      </c>
      <c r="AG22" s="20">
        <f>IFERROR(VLOOKUP($E22,INPUTS!$A$44:$G$103,6,0),SCENARIOS!$M$25)</f>
        <v>0.3</v>
      </c>
      <c r="AH22" s="15">
        <f t="shared" si="5"/>
        <v>36757.3076044059</v>
      </c>
      <c r="AI22" s="20">
        <f>IFERROR(VLOOKUP($E22,INPUTS!$A$44:$G$103,7,0),SCENARIOS!$N$25)</f>
        <v>0.4</v>
      </c>
      <c r="AJ22" s="15">
        <f t="shared" si="6"/>
        <v>54110.7169377893</v>
      </c>
      <c r="AL22" t="str">
        <f t="shared" si="8"/>
        <v>Y</v>
      </c>
      <c r="AM22" s="21">
        <f t="shared" si="9"/>
        <v>135276.792344473</v>
      </c>
      <c r="BC22" s="2" t="str">
        <v>BRU</v>
      </c>
      <c r="BD22" s="15">
        <f t="shared" si="16"/>
        <v>33706.6415</v>
      </c>
      <c r="BE22" s="15">
        <f t="shared" si="17"/>
        <v>114407.91306618</v>
      </c>
      <c r="BF22" s="15">
        <f t="shared" si="18"/>
        <v>323605.131156881</v>
      </c>
      <c r="BG22" s="15">
        <f t="shared" si="19"/>
        <v>732259.006248887</v>
      </c>
      <c r="BH22" s="15">
        <f t="shared" si="20"/>
        <v>1104645.13817749</v>
      </c>
      <c r="BI22" s="15">
        <f t="shared" si="21"/>
        <v>1562255.72707964</v>
      </c>
      <c r="BJ22" s="23"/>
      <c r="BM22" s="2" t="str">
        <v>Hong Kong</v>
      </c>
      <c r="BN22" s="15">
        <f t="shared" si="22"/>
        <v>0</v>
      </c>
      <c r="BO22" s="15">
        <f t="shared" si="23"/>
        <v>83113.5968453966</v>
      </c>
      <c r="BP22" s="15">
        <f t="shared" si="24"/>
        <v>505601.994154276</v>
      </c>
      <c r="BQ22" s="15">
        <f t="shared" si="25"/>
        <v>1230284.26729406</v>
      </c>
      <c r="BR22" s="15">
        <f t="shared" si="26"/>
        <v>1995771.8994405</v>
      </c>
      <c r="BS22" s="15">
        <f t="shared" si="27"/>
        <v>3642242.51097396</v>
      </c>
    </row>
    <row r="23" ht="15" customHeight="1" spans="1:71">
      <c r="A23" s="24" t="s">
        <v>953</v>
      </c>
      <c r="B23" s="25" t="s">
        <v>414</v>
      </c>
      <c r="C23" s="26" t="s">
        <v>415</v>
      </c>
      <c r="D23" s="27" t="s">
        <v>929</v>
      </c>
      <c r="E23" s="10" t="s">
        <v>245</v>
      </c>
      <c r="F23" s="28" t="s">
        <v>930</v>
      </c>
      <c r="G23" s="27" t="s">
        <v>169</v>
      </c>
      <c r="H23" s="27" t="s">
        <v>234</v>
      </c>
      <c r="I23" s="28" t="s">
        <v>424</v>
      </c>
      <c r="J23" s="27" t="s">
        <v>173</v>
      </c>
      <c r="K23" s="27" t="s">
        <v>931</v>
      </c>
      <c r="L23" s="29" t="s">
        <v>291</v>
      </c>
      <c r="M23" s="13">
        <v>2665</v>
      </c>
      <c r="N23" s="14">
        <f t="shared" si="7"/>
        <v>7.3013698630137</v>
      </c>
      <c r="O23" s="15">
        <v>10800</v>
      </c>
      <c r="P23" s="15">
        <f t="shared" si="0"/>
        <v>28782000</v>
      </c>
      <c r="Q23" s="16">
        <f>IFERROR(VLOOKUP(G23,SCENARIOS!$A$13:$E$18,4,0),0.025)</f>
        <v>0.02</v>
      </c>
      <c r="R23" s="17">
        <f>IFERROR(VLOOKUP(L23,INPUTS!$A$107:$B$120,2,0),0.0082)</f>
        <v>0.0079</v>
      </c>
      <c r="S23" s="30">
        <f t="shared" si="1"/>
        <v>85.32</v>
      </c>
      <c r="T23" s="15">
        <f t="shared" si="2"/>
        <v>227377.8</v>
      </c>
      <c r="U23" s="15">
        <f>T23/INPUTS!$B$7*1000</f>
        <v>284222250</v>
      </c>
      <c r="V23" s="15">
        <f>T23*INPUTS!$B$6</f>
        <v>718513.848</v>
      </c>
      <c r="W23" s="19" t="s">
        <v>396</v>
      </c>
      <c r="X23" s="19" t="s">
        <v>396</v>
      </c>
      <c r="Y23" s="20">
        <f>IFERROR(VLOOKUP(E23,INPUTS!$A$44:$B$103,2,0),0)</f>
        <v>0.005</v>
      </c>
      <c r="Z23" s="15">
        <f t="shared" si="3"/>
        <v>1136.889</v>
      </c>
      <c r="AA23" s="20">
        <f>IFERROR(VLOOKUP(E23,INPUTS!$A$44:$C$103,3,0),SCENARIOS!$J$25)</f>
        <v>0.03</v>
      </c>
      <c r="AB23" s="15">
        <f t="shared" si="31"/>
        <v>7531.30392161547</v>
      </c>
      <c r="AC23" s="20">
        <f>IFERROR(VLOOKUP($E23,INPUTS!$A$44:$G$103,4,0),SCENARIOS!$K$25)</f>
        <v>0.1</v>
      </c>
      <c r="AD23" s="15">
        <f t="shared" si="31"/>
        <v>27717.2269430684</v>
      </c>
      <c r="AE23" s="20">
        <f>IFERROR(VLOOKUP($E23,INPUTS!$A$44:$G$103,5,0),SCENARIOS!$L$25)</f>
        <v>0.2</v>
      </c>
      <c r="AF23" s="15">
        <f t="shared" si="31"/>
        <v>61204.1163715592</v>
      </c>
      <c r="AG23" s="20">
        <f>IFERROR(VLOOKUP($E23,INPUTS!$A$44:$G$103,6,0),SCENARIOS!$M$25)</f>
        <v>0.3</v>
      </c>
      <c r="AH23" s="15">
        <f t="shared" si="5"/>
        <v>101361.434943986</v>
      </c>
      <c r="AI23" s="20">
        <f>IFERROR(VLOOKUP($E23,INPUTS!$A$44:$G$103,7,0),SCENARIOS!$N$25)</f>
        <v>0.4</v>
      </c>
      <c r="AJ23" s="15">
        <f t="shared" si="6"/>
        <v>149214.952675281</v>
      </c>
      <c r="AL23" t="str">
        <f t="shared" si="8"/>
        <v>Y</v>
      </c>
      <c r="AM23" s="21">
        <f t="shared" si="9"/>
        <v>373037.381688202</v>
      </c>
      <c r="AT23" s="32" t="s">
        <v>940</v>
      </c>
      <c r="AU23" s="33">
        <f>SUM(AU16:AU21)</f>
        <v>0.88480906526</v>
      </c>
      <c r="AV23" s="33">
        <f t="shared" ref="AV23:AZ23" si="32">SUM(AV16:AV21)</f>
        <v>6.57124261985973</v>
      </c>
      <c r="AW23" s="33">
        <f t="shared" si="32"/>
        <v>22.0818034974776</v>
      </c>
      <c r="AX23" s="33">
        <f t="shared" si="32"/>
        <v>51.6590627977649</v>
      </c>
      <c r="AY23" s="33">
        <f t="shared" si="32"/>
        <v>82.1179267976347</v>
      </c>
      <c r="AZ23" s="33">
        <f t="shared" si="32"/>
        <v>132.373960515692</v>
      </c>
      <c r="BC23" s="2" t="str">
        <v>BSB</v>
      </c>
      <c r="BD23" s="15">
        <f t="shared" si="16"/>
        <v>0</v>
      </c>
      <c r="BE23" s="15">
        <f t="shared" si="17"/>
        <v>194.734780695868</v>
      </c>
      <c r="BF23" s="15">
        <f t="shared" si="18"/>
        <v>1156.41916132815</v>
      </c>
      <c r="BG23" s="15">
        <f t="shared" si="19"/>
        <v>2746.92640299417</v>
      </c>
      <c r="BH23" s="15">
        <f t="shared" si="20"/>
        <v>4349.98249527467</v>
      </c>
      <c r="BI23" s="15">
        <f t="shared" si="21"/>
        <v>7749.62195916202</v>
      </c>
      <c r="BJ23" s="23"/>
      <c r="BM23" s="2" t="str">
        <v>Hungary</v>
      </c>
      <c r="BN23" s="15">
        <f t="shared" si="22"/>
        <v>5847.4002</v>
      </c>
      <c r="BO23" s="15">
        <f t="shared" si="23"/>
        <v>19847.3898310148</v>
      </c>
      <c r="BP23" s="15">
        <f t="shared" si="24"/>
        <v>56138.7496481301</v>
      </c>
      <c r="BQ23" s="15">
        <f t="shared" si="25"/>
        <v>127031.68482661</v>
      </c>
      <c r="BR23" s="15">
        <f t="shared" si="26"/>
        <v>191632.922013547</v>
      </c>
      <c r="BS23" s="15">
        <f t="shared" si="27"/>
        <v>271018.827282944</v>
      </c>
    </row>
    <row r="24" ht="15" customHeight="1" spans="1:71">
      <c r="A24" s="6" t="s">
        <v>954</v>
      </c>
      <c r="B24" s="7" t="s">
        <v>409</v>
      </c>
      <c r="C24" s="8" t="s">
        <v>410</v>
      </c>
      <c r="D24" s="9" t="s">
        <v>929</v>
      </c>
      <c r="E24" s="10" t="s">
        <v>255</v>
      </c>
      <c r="F24" s="11" t="s">
        <v>930</v>
      </c>
      <c r="G24" s="9" t="s">
        <v>169</v>
      </c>
      <c r="H24" s="9" t="s">
        <v>440</v>
      </c>
      <c r="I24" s="11" t="s">
        <v>439</v>
      </c>
      <c r="J24" s="9" t="s">
        <v>177</v>
      </c>
      <c r="K24" s="9" t="s">
        <v>931</v>
      </c>
      <c r="L24" s="12" t="s">
        <v>295</v>
      </c>
      <c r="M24" s="13">
        <v>1333</v>
      </c>
      <c r="N24" s="14">
        <f t="shared" si="7"/>
        <v>3.65205479452055</v>
      </c>
      <c r="O24" s="15">
        <v>11560</v>
      </c>
      <c r="P24" s="15">
        <f t="shared" si="0"/>
        <v>15409480</v>
      </c>
      <c r="Q24" s="16">
        <f>IFERROR(VLOOKUP(G24,SCENARIOS!$A$13:$E$18,4,0),0.025)</f>
        <v>0.02</v>
      </c>
      <c r="R24" s="17">
        <f>IFERROR(VLOOKUP(L24,INPUTS!$A$107:$B$120,2,0),0.0082)</f>
        <v>0.0089</v>
      </c>
      <c r="S24" s="18">
        <f t="shared" si="1"/>
        <v>102.884</v>
      </c>
      <c r="T24" s="15">
        <f t="shared" si="2"/>
        <v>137144.372</v>
      </c>
      <c r="U24" s="15">
        <f>T24/INPUTS!$B$7*1000</f>
        <v>171430465</v>
      </c>
      <c r="V24" s="15">
        <f>T24*INPUTS!$B$6</f>
        <v>433376.21552</v>
      </c>
      <c r="W24" s="19" t="s">
        <v>396</v>
      </c>
      <c r="X24" s="19" t="s">
        <v>396</v>
      </c>
      <c r="Y24" s="20">
        <f>IFERROR(VLOOKUP(E24,INPUTS!$A$44:$B$103,2,0),0)</f>
        <v>0.005</v>
      </c>
      <c r="Z24" s="15">
        <f t="shared" si="3"/>
        <v>685.72186</v>
      </c>
      <c r="AA24" s="20">
        <f>IFERROR(VLOOKUP(E24,INPUTS!$A$44:$C$103,3,0),SCENARIOS!$J$25)</f>
        <v>0.03</v>
      </c>
      <c r="AB24" s="15">
        <f t="shared" si="31"/>
        <v>4542.55405176359</v>
      </c>
      <c r="AC24" s="20">
        <f>IFERROR(VLOOKUP($E24,INPUTS!$A$44:$G$103,4,0),SCENARIOS!$K$25)</f>
        <v>0.1</v>
      </c>
      <c r="AD24" s="15">
        <f t="shared" si="31"/>
        <v>16717.8224201685</v>
      </c>
      <c r="AE24" s="20">
        <f>IFERROR(VLOOKUP($E24,INPUTS!$A$44:$G$103,5,0),SCENARIOS!$L$25)</f>
        <v>0.2</v>
      </c>
      <c r="AF24" s="15">
        <f t="shared" si="31"/>
        <v>36915.6536108292</v>
      </c>
      <c r="AG24" s="20">
        <f>IFERROR(VLOOKUP($E24,INPUTS!$A$44:$G$103,6,0),SCENARIOS!$M$25)</f>
        <v>0.3</v>
      </c>
      <c r="AH24" s="15">
        <f t="shared" si="5"/>
        <v>61136.796733946</v>
      </c>
      <c r="AI24" s="20">
        <f>IFERROR(VLOOKUP($E24,INPUTS!$A$44:$G$103,7,0),SCENARIOS!$N$25)</f>
        <v>0.4</v>
      </c>
      <c r="AJ24" s="15">
        <f t="shared" si="6"/>
        <v>89999.9515241203</v>
      </c>
      <c r="AL24" t="str">
        <f t="shared" si="8"/>
        <v>N</v>
      </c>
      <c r="AM24" s="21">
        <f t="shared" si="9"/>
        <v>224999.878810301</v>
      </c>
      <c r="BC24" s="2" t="str">
        <v>BUD</v>
      </c>
      <c r="BD24" s="15">
        <f t="shared" si="16"/>
        <v>5847.4002</v>
      </c>
      <c r="BE24" s="15">
        <f t="shared" si="17"/>
        <v>19847.3898310148</v>
      </c>
      <c r="BF24" s="15">
        <f t="shared" si="18"/>
        <v>56138.7496481301</v>
      </c>
      <c r="BG24" s="15">
        <f t="shared" si="19"/>
        <v>127031.68482661</v>
      </c>
      <c r="BH24" s="15">
        <f t="shared" si="20"/>
        <v>191632.922013547</v>
      </c>
      <c r="BI24" s="15">
        <f t="shared" si="21"/>
        <v>271018.827282944</v>
      </c>
      <c r="BJ24" s="23"/>
      <c r="BM24" s="2" t="str">
        <v>Iceland</v>
      </c>
      <c r="BN24" s="15">
        <f t="shared" si="22"/>
        <v>0</v>
      </c>
      <c r="BO24" s="15">
        <f t="shared" si="23"/>
        <v>5143.47224845781</v>
      </c>
      <c r="BP24" s="15">
        <f t="shared" si="24"/>
        <v>29096.8337234009</v>
      </c>
      <c r="BQ24" s="15">
        <f t="shared" si="25"/>
        <v>65840.7932875373</v>
      </c>
      <c r="BR24" s="15">
        <f t="shared" si="26"/>
        <v>99323.7523583382</v>
      </c>
      <c r="BS24" s="15">
        <f t="shared" si="27"/>
        <v>168563.563730007</v>
      </c>
    </row>
    <row r="25" ht="15" customHeight="1" spans="1:71">
      <c r="A25" s="24" t="s">
        <v>955</v>
      </c>
      <c r="B25" s="7" t="s">
        <v>419</v>
      </c>
      <c r="C25" s="8" t="s">
        <v>420</v>
      </c>
      <c r="D25" s="9" t="s">
        <v>929</v>
      </c>
      <c r="E25" s="10" t="s">
        <v>242</v>
      </c>
      <c r="F25" s="11" t="s">
        <v>421</v>
      </c>
      <c r="G25" s="9" t="s">
        <v>173</v>
      </c>
      <c r="H25" s="9" t="s">
        <v>224</v>
      </c>
      <c r="I25" s="11" t="s">
        <v>938</v>
      </c>
      <c r="J25" s="9" t="s">
        <v>165</v>
      </c>
      <c r="K25" s="9" t="s">
        <v>931</v>
      </c>
      <c r="L25" s="12" t="s">
        <v>293</v>
      </c>
      <c r="M25" s="13">
        <v>984</v>
      </c>
      <c r="N25" s="14">
        <f t="shared" si="7"/>
        <v>2.6958904109589</v>
      </c>
      <c r="O25" s="15">
        <v>10840</v>
      </c>
      <c r="P25" s="15">
        <f t="shared" si="0"/>
        <v>10666560</v>
      </c>
      <c r="Q25" s="16">
        <f>IFERROR(VLOOKUP(G25,SCENARIOS!$A$13:$E$18,4,0),0.025)</f>
        <v>0.04</v>
      </c>
      <c r="R25" s="17">
        <f>IFERROR(VLOOKUP(L25,INPUTS!$A$107:$B$120,2,0),0.0082)</f>
        <v>0.0079</v>
      </c>
      <c r="S25" s="30">
        <f t="shared" si="1"/>
        <v>85.636</v>
      </c>
      <c r="T25" s="15">
        <f t="shared" si="2"/>
        <v>84265.824</v>
      </c>
      <c r="U25" s="15">
        <f>T25/INPUTS!$B$7*1000</f>
        <v>105332280</v>
      </c>
      <c r="V25" s="15">
        <f>T25*INPUTS!$B$6</f>
        <v>266280.00384</v>
      </c>
      <c r="W25" s="19" t="s">
        <v>396</v>
      </c>
      <c r="X25" s="19" t="s">
        <v>396</v>
      </c>
      <c r="Y25" s="20">
        <f>IFERROR(VLOOKUP(E25,INPUTS!$A$44:$B$103,2,0),0)</f>
        <v>0</v>
      </c>
      <c r="Z25" s="15">
        <f t="shared" si="3"/>
        <v>0</v>
      </c>
      <c r="AA25" s="20">
        <f>IFERROR(VLOOKUP(E25,INPUTS!$A$44:$C$103,3,0),SCENARIOS!$J$25)</f>
        <v>0.03</v>
      </c>
      <c r="AB25" s="15">
        <f t="shared" si="31"/>
        <v>3075.66778028183</v>
      </c>
      <c r="AC25" s="20">
        <f>IFERROR(VLOOKUP($E25,INPUTS!$A$44:$G$103,4,0),SCENARIOS!$K$25)</f>
        <v>0.1</v>
      </c>
      <c r="AD25" s="15">
        <f t="shared" si="31"/>
        <v>12473.4004389935</v>
      </c>
      <c r="AE25" s="20">
        <f>IFERROR(VLOOKUP($E25,INPUTS!$A$44:$G$103,5,0),SCENARIOS!$L$25)</f>
        <v>0.2</v>
      </c>
      <c r="AF25" s="15">
        <f t="shared" si="31"/>
        <v>30351.5976937978</v>
      </c>
      <c r="AG25" s="20">
        <f>IFERROR(VLOOKUP($E25,INPUTS!$A$44:$G$103,6,0),SCENARIOS!$M$25)</f>
        <v>0.3</v>
      </c>
      <c r="AH25" s="15">
        <f t="shared" si="5"/>
        <v>55391.0391399543</v>
      </c>
      <c r="AI25" s="20">
        <f>IFERROR(VLOOKUP($E25,INPUTS!$A$44:$G$103,7,0),SCENARIOS!$N$25)</f>
        <v>0.4</v>
      </c>
      <c r="AJ25" s="15">
        <f t="shared" si="6"/>
        <v>89855.55804877</v>
      </c>
      <c r="AL25" t="str">
        <f t="shared" si="8"/>
        <v>Y</v>
      </c>
      <c r="AM25" s="21">
        <f t="shared" si="9"/>
        <v>224638.895121925</v>
      </c>
      <c r="BC25" s="2" t="str">
        <v>CAI</v>
      </c>
      <c r="BD25" s="15">
        <f t="shared" si="16"/>
        <v>0</v>
      </c>
      <c r="BE25" s="15">
        <f t="shared" si="17"/>
        <v>19439.4328109169</v>
      </c>
      <c r="BF25" s="15">
        <f t="shared" si="18"/>
        <v>121125.350235931</v>
      </c>
      <c r="BG25" s="15">
        <f t="shared" si="19"/>
        <v>301888.447311851</v>
      </c>
      <c r="BH25" s="15">
        <f t="shared" si="20"/>
        <v>501610.573634901</v>
      </c>
      <c r="BI25" s="15">
        <f t="shared" si="21"/>
        <v>937647.054899453</v>
      </c>
      <c r="BJ25" s="23"/>
      <c r="BM25" s="2" t="str">
        <v>India</v>
      </c>
      <c r="BN25" s="15">
        <f t="shared" si="22"/>
        <v>0</v>
      </c>
      <c r="BO25" s="15">
        <f t="shared" si="23"/>
        <v>71426.9863680123</v>
      </c>
      <c r="BP25" s="15">
        <f t="shared" si="24"/>
        <v>434509.251371637</v>
      </c>
      <c r="BQ25" s="15">
        <f t="shared" si="25"/>
        <v>1057293.88360191</v>
      </c>
      <c r="BR25" s="15">
        <f t="shared" si="26"/>
        <v>1715146.22956537</v>
      </c>
      <c r="BS25" s="15">
        <f t="shared" si="27"/>
        <v>3130106.45736169</v>
      </c>
    </row>
    <row r="26" ht="15" customHeight="1" spans="1:71">
      <c r="A26" s="6" t="s">
        <v>956</v>
      </c>
      <c r="B26" s="25" t="s">
        <v>419</v>
      </c>
      <c r="C26" s="26" t="s">
        <v>420</v>
      </c>
      <c r="D26" s="27" t="s">
        <v>929</v>
      </c>
      <c r="E26" s="10" t="s">
        <v>242</v>
      </c>
      <c r="F26" s="28" t="s">
        <v>421</v>
      </c>
      <c r="G26" s="27" t="s">
        <v>173</v>
      </c>
      <c r="H26" s="27" t="s">
        <v>245</v>
      </c>
      <c r="I26" s="28" t="s">
        <v>930</v>
      </c>
      <c r="J26" s="27" t="s">
        <v>169</v>
      </c>
      <c r="K26" s="27" t="s">
        <v>931</v>
      </c>
      <c r="L26" s="29" t="s">
        <v>293</v>
      </c>
      <c r="M26" s="13">
        <v>492</v>
      </c>
      <c r="N26" s="14">
        <f t="shared" si="7"/>
        <v>1.34794520547945</v>
      </c>
      <c r="O26" s="15">
        <v>15340</v>
      </c>
      <c r="P26" s="15">
        <f t="shared" si="0"/>
        <v>7547280</v>
      </c>
      <c r="Q26" s="16">
        <f>IFERROR(VLOOKUP(G26,SCENARIOS!$A$13:$E$18,4,0),0.025)</f>
        <v>0.04</v>
      </c>
      <c r="R26" s="17">
        <f>IFERROR(VLOOKUP(L26,INPUTS!$A$107:$B$120,2,0),0.0082)</f>
        <v>0.0079</v>
      </c>
      <c r="S26" s="18">
        <f t="shared" si="1"/>
        <v>121.186</v>
      </c>
      <c r="T26" s="15">
        <f t="shared" si="2"/>
        <v>59623.512</v>
      </c>
      <c r="U26" s="15">
        <f>T26/INPUTS!$B$7*1000</f>
        <v>74529390</v>
      </c>
      <c r="V26" s="15">
        <f>T26*INPUTS!$B$6</f>
        <v>188410.29792</v>
      </c>
      <c r="W26" s="19" t="s">
        <v>396</v>
      </c>
      <c r="X26" s="19" t="s">
        <v>396</v>
      </c>
      <c r="Y26" s="20">
        <f>IFERROR(VLOOKUP(E26,INPUTS!$A$44:$B$103,2,0),0)</f>
        <v>0</v>
      </c>
      <c r="Z26" s="15">
        <f t="shared" si="3"/>
        <v>0</v>
      </c>
      <c r="AA26" s="20">
        <f>IFERROR(VLOOKUP(E26,INPUTS!$A$44:$C$103,3,0),SCENARIOS!$J$25)</f>
        <v>0.03</v>
      </c>
      <c r="AB26" s="15">
        <f t="shared" si="31"/>
        <v>2176.23356778244</v>
      </c>
      <c r="AC26" s="20">
        <f>IFERROR(VLOOKUP($E26,INPUTS!$A$44:$G$103,4,0),SCENARIOS!$K$25)</f>
        <v>0.1</v>
      </c>
      <c r="AD26" s="15">
        <f t="shared" si="31"/>
        <v>8825.73628847604</v>
      </c>
      <c r="AE26" s="20">
        <f>IFERROR(VLOOKUP($E26,INPUTS!$A$44:$G$103,5,0),SCENARIOS!$L$25)</f>
        <v>0.2</v>
      </c>
      <c r="AF26" s="15">
        <f t="shared" si="31"/>
        <v>21475.7153423827</v>
      </c>
      <c r="AG26" s="20">
        <f>IFERROR(VLOOKUP($E26,INPUTS!$A$44:$G$103,6,0),SCENARIOS!$M$25)</f>
        <v>0.3</v>
      </c>
      <c r="AH26" s="15">
        <f t="shared" si="5"/>
        <v>39192.7371036393</v>
      </c>
      <c r="AI26" s="20">
        <f>IFERROR(VLOOKUP($E26,INPUTS!$A$44:$G$103,7,0),SCENARIOS!$N$25)</f>
        <v>0.4</v>
      </c>
      <c r="AJ26" s="15">
        <f t="shared" si="6"/>
        <v>63578.6098001906</v>
      </c>
      <c r="AL26" t="str">
        <f t="shared" si="8"/>
        <v>N</v>
      </c>
      <c r="AM26" s="21">
        <f t="shared" si="9"/>
        <v>158946.524500476</v>
      </c>
      <c r="BC26" s="2" t="str">
        <v>CAN</v>
      </c>
      <c r="BD26" s="15">
        <f t="shared" si="16"/>
        <v>0</v>
      </c>
      <c r="BE26" s="15">
        <f t="shared" si="17"/>
        <v>22071.7591022479</v>
      </c>
      <c r="BF26" s="15">
        <f t="shared" si="18"/>
        <v>134268.348864118</v>
      </c>
      <c r="BG26" s="15">
        <f t="shared" si="19"/>
        <v>326715.952691969</v>
      </c>
      <c r="BH26" s="15">
        <f t="shared" si="20"/>
        <v>529999.882804087</v>
      </c>
      <c r="BI26" s="15">
        <f t="shared" si="21"/>
        <v>967238.843527879</v>
      </c>
      <c r="BJ26" s="23"/>
      <c r="BM26" s="2" t="str">
        <v>Indonesia</v>
      </c>
      <c r="BN26" s="15">
        <f t="shared" si="22"/>
        <v>0</v>
      </c>
      <c r="BO26" s="15">
        <f t="shared" si="23"/>
        <v>11780.9515349578</v>
      </c>
      <c r="BP26" s="15">
        <f t="shared" si="24"/>
        <v>71666.6443902007</v>
      </c>
      <c r="BQ26" s="15">
        <f t="shared" si="25"/>
        <v>174386.861805213</v>
      </c>
      <c r="BR26" s="15">
        <f t="shared" si="26"/>
        <v>282891.04207432</v>
      </c>
      <c r="BS26" s="15">
        <f t="shared" si="27"/>
        <v>516270.311104023</v>
      </c>
    </row>
    <row r="27" ht="15" customHeight="1" spans="1:71">
      <c r="A27" s="24" t="s">
        <v>957</v>
      </c>
      <c r="B27" s="7" t="s">
        <v>422</v>
      </c>
      <c r="C27" s="8" t="s">
        <v>423</v>
      </c>
      <c r="D27" s="9" t="s">
        <v>929</v>
      </c>
      <c r="E27" s="10" t="s">
        <v>234</v>
      </c>
      <c r="F27" s="11" t="s">
        <v>424</v>
      </c>
      <c r="G27" s="9" t="s">
        <v>173</v>
      </c>
      <c r="H27" s="9" t="s">
        <v>248</v>
      </c>
      <c r="I27" s="11" t="s">
        <v>930</v>
      </c>
      <c r="J27" s="9" t="s">
        <v>169</v>
      </c>
      <c r="K27" s="9" t="s">
        <v>931</v>
      </c>
      <c r="L27" s="12" t="s">
        <v>295</v>
      </c>
      <c r="M27" s="13">
        <v>1473</v>
      </c>
      <c r="N27" s="14">
        <f t="shared" si="7"/>
        <v>4.03561643835616</v>
      </c>
      <c r="O27" s="15">
        <v>9570</v>
      </c>
      <c r="P27" s="15">
        <f t="shared" si="0"/>
        <v>14096610</v>
      </c>
      <c r="Q27" s="16">
        <f>IFERROR(VLOOKUP(G27,SCENARIOS!$A$13:$E$18,4,0),0.025)</f>
        <v>0.04</v>
      </c>
      <c r="R27" s="17">
        <f>IFERROR(VLOOKUP(L27,INPUTS!$A$107:$B$120,2,0),0.0082)</f>
        <v>0.0089</v>
      </c>
      <c r="S27" s="30">
        <f t="shared" si="1"/>
        <v>85.173</v>
      </c>
      <c r="T27" s="15">
        <f t="shared" si="2"/>
        <v>125459.829</v>
      </c>
      <c r="U27" s="15">
        <f>T27/INPUTS!$B$7*1000</f>
        <v>156824786.25</v>
      </c>
      <c r="V27" s="15">
        <f>T27*INPUTS!$B$6</f>
        <v>396453.05964</v>
      </c>
      <c r="W27" s="19" t="s">
        <v>396</v>
      </c>
      <c r="X27" s="19" t="s">
        <v>396</v>
      </c>
      <c r="Y27" s="20">
        <f>IFERROR(VLOOKUP(E27,INPUTS!$A$44:$B$103,2,0),0)</f>
        <v>0</v>
      </c>
      <c r="Z27" s="15">
        <f t="shared" si="3"/>
        <v>0</v>
      </c>
      <c r="AA27" s="20">
        <f>IFERROR(VLOOKUP(E27,INPUTS!$A$44:$C$103,3,0),SCENARIOS!$J$25)</f>
        <v>0.1</v>
      </c>
      <c r="AB27" s="15">
        <f t="shared" si="31"/>
        <v>15264.1065087458</v>
      </c>
      <c r="AC27" s="20">
        <f>IFERROR(VLOOKUP($E27,INPUTS!$A$44:$G$103,4,0),SCENARIOS!$K$25)</f>
        <v>0.15</v>
      </c>
      <c r="AD27" s="15">
        <f t="shared" si="31"/>
        <v>27856.6792296124</v>
      </c>
      <c r="AE27" s="20">
        <f>IFERROR(VLOOKUP($E27,INPUTS!$A$44:$G$103,5,0),SCENARIOS!$L$25)</f>
        <v>0.3</v>
      </c>
      <c r="AF27" s="15">
        <f t="shared" si="31"/>
        <v>67783.8192718675</v>
      </c>
      <c r="AG27" s="20">
        <f>IFERROR(VLOOKUP($E27,INPUTS!$A$44:$G$103,6,0),SCENARIOS!$M$25)</f>
        <v>0.4</v>
      </c>
      <c r="AH27" s="15">
        <f t="shared" si="5"/>
        <v>109959.173937166</v>
      </c>
      <c r="AI27" s="20">
        <f>IFERROR(VLOOKUP($E27,INPUTS!$A$44:$G$103,7,0),SCENARIOS!$N$25)</f>
        <v>0.5</v>
      </c>
      <c r="AJ27" s="15">
        <f t="shared" si="6"/>
        <v>167227.6851452</v>
      </c>
      <c r="AL27" t="str">
        <f t="shared" si="8"/>
        <v>Y</v>
      </c>
      <c r="AM27" s="21">
        <f t="shared" si="9"/>
        <v>334455.370290399</v>
      </c>
      <c r="AR27" s="35"/>
      <c r="AS27" s="35"/>
      <c r="AT27" s="36" t="s">
        <v>312</v>
      </c>
      <c r="AU27" s="37">
        <v>2025</v>
      </c>
      <c r="AV27" s="37">
        <v>2030</v>
      </c>
      <c r="AW27" s="37">
        <v>2035</v>
      </c>
      <c r="AX27" s="37">
        <v>2040</v>
      </c>
      <c r="AY27" s="37">
        <v>2045</v>
      </c>
      <c r="AZ27" s="37">
        <v>2050</v>
      </c>
      <c r="BC27" s="2" t="str">
        <v>CDG</v>
      </c>
      <c r="BD27" s="15">
        <f t="shared" si="16"/>
        <v>104588.3087</v>
      </c>
      <c r="BE27" s="15">
        <f t="shared" si="17"/>
        <v>354996.21430656</v>
      </c>
      <c r="BF27" s="15">
        <f t="shared" si="18"/>
        <v>1004114.08102881</v>
      </c>
      <c r="BG27" s="15">
        <f t="shared" si="19"/>
        <v>2272125.83591023</v>
      </c>
      <c r="BH27" s="15">
        <f t="shared" si="20"/>
        <v>3427602.44195974</v>
      </c>
      <c r="BI27" s="15">
        <f t="shared" si="21"/>
        <v>4847521.94169651</v>
      </c>
      <c r="BJ27" s="23"/>
      <c r="BM27" s="2" t="str">
        <v>Ireland</v>
      </c>
      <c r="BN27" s="15">
        <f t="shared" si="22"/>
        <v>21929.0288</v>
      </c>
      <c r="BO27" s="15">
        <f t="shared" si="23"/>
        <v>74432.0498551051</v>
      </c>
      <c r="BP27" s="15">
        <f t="shared" si="24"/>
        <v>210532.581270876</v>
      </c>
      <c r="BQ27" s="15">
        <f t="shared" si="25"/>
        <v>476396.583061864</v>
      </c>
      <c r="BR27" s="15">
        <f t="shared" si="26"/>
        <v>718665.342225631</v>
      </c>
      <c r="BS27" s="15">
        <f t="shared" si="27"/>
        <v>1016379.83814241</v>
      </c>
    </row>
    <row r="28" ht="15" customHeight="1" spans="1:71">
      <c r="A28" s="6" t="s">
        <v>958</v>
      </c>
      <c r="B28" s="25" t="s">
        <v>422</v>
      </c>
      <c r="C28" s="26" t="s">
        <v>423</v>
      </c>
      <c r="D28" s="27" t="s">
        <v>929</v>
      </c>
      <c r="E28" s="10" t="s">
        <v>234</v>
      </c>
      <c r="F28" s="28" t="s">
        <v>424</v>
      </c>
      <c r="G28" s="27" t="s">
        <v>173</v>
      </c>
      <c r="H28" s="27" t="s">
        <v>224</v>
      </c>
      <c r="I28" s="28" t="s">
        <v>938</v>
      </c>
      <c r="J28" s="27" t="s">
        <v>165</v>
      </c>
      <c r="K28" s="27" t="s">
        <v>931</v>
      </c>
      <c r="L28" s="29" t="s">
        <v>291</v>
      </c>
      <c r="M28" s="13">
        <v>982</v>
      </c>
      <c r="N28" s="14">
        <f t="shared" si="7"/>
        <v>2.69041095890411</v>
      </c>
      <c r="O28" s="15">
        <v>9570</v>
      </c>
      <c r="P28" s="15">
        <f t="shared" si="0"/>
        <v>9397740</v>
      </c>
      <c r="Q28" s="16">
        <f>IFERROR(VLOOKUP(G28,SCENARIOS!$A$13:$E$18,4,0),0.025)</f>
        <v>0.04</v>
      </c>
      <c r="R28" s="17">
        <f>IFERROR(VLOOKUP(L28,INPUTS!$A$107:$B$120,2,0),0.0082)</f>
        <v>0.0079</v>
      </c>
      <c r="S28" s="18">
        <f t="shared" si="1"/>
        <v>75.603</v>
      </c>
      <c r="T28" s="15">
        <f t="shared" si="2"/>
        <v>74242.146</v>
      </c>
      <c r="U28" s="15">
        <f>T28/INPUTS!$B$7*1000</f>
        <v>92802682.5</v>
      </c>
      <c r="V28" s="15">
        <f>T28*INPUTS!$B$6</f>
        <v>234605.18136</v>
      </c>
      <c r="W28" s="19" t="s">
        <v>396</v>
      </c>
      <c r="X28" s="19" t="s">
        <v>396</v>
      </c>
      <c r="Y28" s="20">
        <f>IFERROR(VLOOKUP(E28,INPUTS!$A$44:$B$103,2,0),0)</f>
        <v>0</v>
      </c>
      <c r="Z28" s="15">
        <f t="shared" si="3"/>
        <v>0</v>
      </c>
      <c r="AA28" s="20">
        <f>IFERROR(VLOOKUP(E28,INPUTS!$A$44:$C$103,3,0),SCENARIOS!$J$25)</f>
        <v>0.1</v>
      </c>
      <c r="AB28" s="15">
        <f t="shared" si="31"/>
        <v>9032.69224113046</v>
      </c>
      <c r="AC28" s="20">
        <f>IFERROR(VLOOKUP($E28,INPUTS!$A$44:$G$103,4,0),SCENARIOS!$K$25)</f>
        <v>0.15</v>
      </c>
      <c r="AD28" s="15">
        <f t="shared" si="31"/>
        <v>16484.476847486</v>
      </c>
      <c r="AE28" s="20">
        <f>IFERROR(VLOOKUP($E28,INPUTS!$A$44:$G$103,5,0),SCENARIOS!$L$25)</f>
        <v>0.3</v>
      </c>
      <c r="AF28" s="15">
        <f t="shared" si="31"/>
        <v>40111.7732020789</v>
      </c>
      <c r="AG28" s="20">
        <f>IFERROR(VLOOKUP($E28,INPUTS!$A$44:$G$103,6,0),SCENARIOS!$M$25)</f>
        <v>0.4</v>
      </c>
      <c r="AH28" s="15">
        <f t="shared" si="5"/>
        <v>65069.4737156265</v>
      </c>
      <c r="AI28" s="20">
        <f>IFERROR(VLOOKUP($E28,INPUTS!$A$44:$G$103,7,0),SCENARIOS!$N$25)</f>
        <v>0.5</v>
      </c>
      <c r="AJ28" s="15">
        <f t="shared" si="6"/>
        <v>98958.7050671968</v>
      </c>
      <c r="AL28" t="str">
        <f t="shared" si="8"/>
        <v>Y</v>
      </c>
      <c r="AM28" s="21">
        <f t="shared" si="9"/>
        <v>197917.410134394</v>
      </c>
      <c r="AT28" s="38" t="s">
        <v>313</v>
      </c>
      <c r="AU28">
        <v>320</v>
      </c>
      <c r="AV28">
        <v>350</v>
      </c>
      <c r="AW28">
        <v>394</v>
      </c>
      <c r="AX28">
        <v>438</v>
      </c>
      <c r="AY28">
        <v>480</v>
      </c>
      <c r="AZ28">
        <v>525</v>
      </c>
      <c r="BC28" s="2" t="str">
        <v>CGK</v>
      </c>
      <c r="BD28" s="15">
        <f t="shared" si="16"/>
        <v>0</v>
      </c>
      <c r="BE28" s="15">
        <f t="shared" si="17"/>
        <v>11780.9515349578</v>
      </c>
      <c r="BF28" s="15">
        <f t="shared" si="18"/>
        <v>71666.6443902007</v>
      </c>
      <c r="BG28" s="15">
        <f t="shared" si="19"/>
        <v>174386.861805213</v>
      </c>
      <c r="BH28" s="15">
        <f t="shared" si="20"/>
        <v>282891.04207432</v>
      </c>
      <c r="BI28" s="15">
        <f t="shared" si="21"/>
        <v>516270.311104023</v>
      </c>
      <c r="BJ28" s="23"/>
      <c r="BM28" s="2" t="str">
        <v>Italy</v>
      </c>
      <c r="BN28" s="15">
        <f t="shared" si="22"/>
        <v>12917.9542</v>
      </c>
      <c r="BO28" s="15">
        <f t="shared" si="23"/>
        <v>93064.8372736528</v>
      </c>
      <c r="BP28" s="15">
        <f t="shared" si="24"/>
        <v>402451.054758278</v>
      </c>
      <c r="BQ28" s="15">
        <f t="shared" si="25"/>
        <v>910672.857280021</v>
      </c>
      <c r="BR28" s="15">
        <f t="shared" si="26"/>
        <v>1373790.33331092</v>
      </c>
      <c r="BS28" s="15">
        <f t="shared" si="27"/>
        <v>2211730.67408915</v>
      </c>
    </row>
    <row r="29" ht="15" customHeight="1" spans="1:71">
      <c r="A29" s="24" t="s">
        <v>959</v>
      </c>
      <c r="B29" s="7" t="s">
        <v>425</v>
      </c>
      <c r="C29" s="8" t="s">
        <v>426</v>
      </c>
      <c r="D29" s="9" t="s">
        <v>929</v>
      </c>
      <c r="E29" s="10" t="s">
        <v>428</v>
      </c>
      <c r="F29" s="11" t="s">
        <v>427</v>
      </c>
      <c r="G29" s="9" t="s">
        <v>173</v>
      </c>
      <c r="H29" s="9" t="s">
        <v>224</v>
      </c>
      <c r="I29" s="11" t="s">
        <v>938</v>
      </c>
      <c r="J29" s="9" t="s">
        <v>165</v>
      </c>
      <c r="K29" s="9" t="s">
        <v>931</v>
      </c>
      <c r="L29" s="12" t="s">
        <v>293</v>
      </c>
      <c r="M29" s="13">
        <v>984</v>
      </c>
      <c r="N29" s="14">
        <f t="shared" si="7"/>
        <v>2.6958904109589</v>
      </c>
      <c r="O29" s="15">
        <v>9660</v>
      </c>
      <c r="P29" s="15">
        <f t="shared" si="0"/>
        <v>9505440</v>
      </c>
      <c r="Q29" s="16">
        <f>IFERROR(VLOOKUP(G29,SCENARIOS!$A$13:$E$18,4,0),0.025)</f>
        <v>0.04</v>
      </c>
      <c r="R29" s="17">
        <f>IFERROR(VLOOKUP(L29,INPUTS!$A$107:$B$120,2,0),0.0082)</f>
        <v>0.0079</v>
      </c>
      <c r="S29" s="30">
        <f t="shared" si="1"/>
        <v>76.314</v>
      </c>
      <c r="T29" s="15">
        <f t="shared" si="2"/>
        <v>75092.976</v>
      </c>
      <c r="U29" s="15">
        <f>T29/INPUTS!$B$7*1000</f>
        <v>93866220</v>
      </c>
      <c r="V29" s="15">
        <f>T29*INPUTS!$B$6</f>
        <v>237293.80416</v>
      </c>
      <c r="W29" s="19" t="s">
        <v>396</v>
      </c>
      <c r="X29" s="19" t="s">
        <v>396</v>
      </c>
      <c r="Y29" s="20">
        <f>IFERROR(VLOOKUP(E29,INPUTS!$A$44:$B$103,2,0),0)</f>
        <v>0</v>
      </c>
      <c r="Z29" s="15">
        <f t="shared" si="3"/>
        <v>0</v>
      </c>
      <c r="AA29" s="20">
        <f>IFERROR(VLOOKUP(E29,INPUTS!$A$44:$C$103,3,0),SCENARIOS!$J$25)</f>
        <v>0.015</v>
      </c>
      <c r="AB29" s="15">
        <f t="shared" si="31"/>
        <v>1370.4313080038</v>
      </c>
      <c r="AC29" s="20">
        <f>IFERROR(VLOOKUP($E29,INPUTS!$A$44:$G$103,4,0),SCENARIOS!$K$25)</f>
        <v>0.075</v>
      </c>
      <c r="AD29" s="15">
        <f t="shared" si="31"/>
        <v>8336.69614211328</v>
      </c>
      <c r="AE29" s="20">
        <f>IFERROR(VLOOKUP($E29,INPUTS!$A$44:$G$103,5,0),SCENARIOS!$L$25)</f>
        <v>0.15</v>
      </c>
      <c r="AF29" s="15">
        <f t="shared" si="31"/>
        <v>20285.731115458</v>
      </c>
      <c r="AG29" s="20">
        <f>IFERROR(VLOOKUP($E29,INPUTS!$A$44:$G$103,6,0),SCENARIOS!$M$25)</f>
        <v>0.2</v>
      </c>
      <c r="AH29" s="15">
        <f t="shared" si="5"/>
        <v>32907.5915185707</v>
      </c>
      <c r="AI29" s="20">
        <f>IFERROR(VLOOKUP($E29,INPUTS!$A$44:$G$103,7,0),SCENARIOS!$N$25)</f>
        <v>0.3</v>
      </c>
      <c r="AJ29" s="15">
        <f t="shared" si="6"/>
        <v>60055.6750980939</v>
      </c>
      <c r="AL29" t="str">
        <f t="shared" si="8"/>
        <v>Y</v>
      </c>
      <c r="AM29" s="21">
        <f t="shared" si="9"/>
        <v>200185.583660313</v>
      </c>
      <c r="AT29" s="38" t="s">
        <v>314</v>
      </c>
      <c r="AU29">
        <v>1.9</v>
      </c>
      <c r="AV29">
        <v>10</v>
      </c>
      <c r="AW29">
        <v>42</v>
      </c>
      <c r="AX29">
        <v>100</v>
      </c>
      <c r="AY29">
        <v>175</v>
      </c>
      <c r="AZ29">
        <v>300</v>
      </c>
      <c r="BC29" s="2" t="str">
        <v>CGN</v>
      </c>
      <c r="BD29" s="15">
        <f t="shared" si="16"/>
        <v>0</v>
      </c>
      <c r="BE29" s="15">
        <f t="shared" si="17"/>
        <v>7646.3415573606</v>
      </c>
      <c r="BF29" s="15">
        <f t="shared" si="18"/>
        <v>43255.6681828234</v>
      </c>
      <c r="BG29" s="15">
        <f t="shared" si="19"/>
        <v>97879.6364722361</v>
      </c>
      <c r="BH29" s="15">
        <f t="shared" si="20"/>
        <v>147655.766105916</v>
      </c>
      <c r="BI29" s="15">
        <f t="shared" si="21"/>
        <v>250588.419679335</v>
      </c>
      <c r="BJ29" s="23"/>
      <c r="BM29" s="2" t="str">
        <v>Japan</v>
      </c>
      <c r="BN29" s="15">
        <f t="shared" si="22"/>
        <v>0</v>
      </c>
      <c r="BO29" s="15">
        <f t="shared" si="23"/>
        <v>846350.556246678</v>
      </c>
      <c r="BP29" s="15">
        <f t="shared" si="24"/>
        <v>1544572.29105806</v>
      </c>
      <c r="BQ29" s="15">
        <f t="shared" si="25"/>
        <v>3758416.72176482</v>
      </c>
      <c r="BR29" s="15">
        <f t="shared" si="26"/>
        <v>6096918.15061849</v>
      </c>
      <c r="BS29" s="15">
        <f t="shared" si="27"/>
        <v>9272291.45455653</v>
      </c>
    </row>
    <row r="30" ht="15" customHeight="1" spans="1:71">
      <c r="A30" s="6" t="s">
        <v>960</v>
      </c>
      <c r="B30" s="25" t="s">
        <v>429</v>
      </c>
      <c r="C30" s="26" t="s">
        <v>430</v>
      </c>
      <c r="D30" s="27" t="s">
        <v>929</v>
      </c>
      <c r="E30" s="10" t="s">
        <v>432</v>
      </c>
      <c r="F30" s="28" t="s">
        <v>431</v>
      </c>
      <c r="G30" s="27" t="s">
        <v>173</v>
      </c>
      <c r="H30" s="27" t="s">
        <v>224</v>
      </c>
      <c r="I30" s="28" t="s">
        <v>938</v>
      </c>
      <c r="J30" s="27" t="s">
        <v>165</v>
      </c>
      <c r="K30" s="27" t="s">
        <v>931</v>
      </c>
      <c r="L30" s="29" t="s">
        <v>295</v>
      </c>
      <c r="M30" s="13">
        <v>182</v>
      </c>
      <c r="N30" s="14">
        <f t="shared" si="7"/>
        <v>0.498630136986301</v>
      </c>
      <c r="O30" s="15">
        <v>8150</v>
      </c>
      <c r="P30" s="15">
        <f t="shared" si="0"/>
        <v>1483300</v>
      </c>
      <c r="Q30" s="16">
        <f>IFERROR(VLOOKUP(G30,SCENARIOS!$A$13:$E$18,4,0),0.025)</f>
        <v>0.04</v>
      </c>
      <c r="R30" s="17">
        <f>IFERROR(VLOOKUP(L30,INPUTS!$A$107:$B$120,2,0),0.0082)</f>
        <v>0.0089</v>
      </c>
      <c r="S30" s="18">
        <f t="shared" si="1"/>
        <v>72.535</v>
      </c>
      <c r="T30" s="15">
        <f t="shared" si="2"/>
        <v>13201.37</v>
      </c>
      <c r="U30" s="15">
        <f>T30/INPUTS!$B$7*1000</f>
        <v>16501712.5</v>
      </c>
      <c r="V30" s="15">
        <f>T30*INPUTS!$B$6</f>
        <v>41716.3292</v>
      </c>
      <c r="W30" s="31" t="s">
        <v>521</v>
      </c>
      <c r="X30" s="19" t="s">
        <v>396</v>
      </c>
      <c r="Y30" s="20">
        <f>IFERROR(VLOOKUP(E30,INPUTS!$A$44:$B$103,2,0),0)</f>
        <v>0</v>
      </c>
      <c r="Z30" s="15">
        <f t="shared" si="3"/>
        <v>0</v>
      </c>
      <c r="AA30" s="20">
        <f>IFERROR(VLOOKUP(E30,INPUTS!$A$44:$C$103,3,0),SCENARIOS!$J$25)</f>
        <v>0.015</v>
      </c>
      <c r="AB30" s="15">
        <f t="shared" si="31"/>
        <v>240.922276892344</v>
      </c>
      <c r="AC30" s="20">
        <f>IFERROR(VLOOKUP($E30,INPUTS!$A$44:$G$103,4,0),SCENARIOS!$K$25)</f>
        <v>0.075</v>
      </c>
      <c r="AD30" s="15">
        <f t="shared" si="31"/>
        <v>1465.59393716944</v>
      </c>
      <c r="AE30" s="20">
        <f>IFERROR(VLOOKUP($E30,INPUTS!$A$44:$G$103,5,0),SCENARIOS!$L$25)</f>
        <v>0.15</v>
      </c>
      <c r="AF30" s="15">
        <f t="shared" si="31"/>
        <v>3566.23823479408</v>
      </c>
      <c r="AG30" s="20">
        <f>IFERROR(VLOOKUP($E30,INPUTS!$A$44:$G$103,6,0),SCENARIOS!$M$25)</f>
        <v>0.2</v>
      </c>
      <c r="AH30" s="15">
        <f t="shared" si="5"/>
        <v>5785.16546534942</v>
      </c>
      <c r="AI30" s="20">
        <f>IFERROR(VLOOKUP($E30,INPUTS!$A$44:$G$103,7,0),SCENARIOS!$N$25)</f>
        <v>0.3</v>
      </c>
      <c r="AJ30" s="15">
        <f t="shared" si="6"/>
        <v>10557.8075314224</v>
      </c>
      <c r="AL30" t="str">
        <f t="shared" si="8"/>
        <v>N</v>
      </c>
      <c r="AM30" s="21">
        <f t="shared" si="9"/>
        <v>35192.6917714081</v>
      </c>
      <c r="BC30" s="2" t="str">
        <v>CIA</v>
      </c>
      <c r="BD30" s="15">
        <f t="shared" si="16"/>
        <v>0</v>
      </c>
      <c r="BE30" s="15">
        <f t="shared" si="17"/>
        <v>21753.9387086105</v>
      </c>
      <c r="BF30" s="15">
        <f t="shared" si="18"/>
        <v>123062.924588206</v>
      </c>
      <c r="BG30" s="15">
        <f t="shared" si="19"/>
        <v>278468.807162871</v>
      </c>
      <c r="BH30" s="15">
        <f t="shared" si="20"/>
        <v>420082.527277237</v>
      </c>
      <c r="BI30" s="15">
        <f t="shared" si="21"/>
        <v>712927.232179974</v>
      </c>
      <c r="BJ30" s="23"/>
      <c r="BM30" s="2" t="str">
        <v>Jordan</v>
      </c>
      <c r="BN30" s="15">
        <f t="shared" si="22"/>
        <v>0</v>
      </c>
      <c r="BO30" s="15">
        <f t="shared" si="23"/>
        <v>1171.00160078014</v>
      </c>
      <c r="BP30" s="15">
        <f t="shared" si="24"/>
        <v>7296.40521927553</v>
      </c>
      <c r="BQ30" s="15">
        <f t="shared" si="25"/>
        <v>18185.2967881183</v>
      </c>
      <c r="BR30" s="15">
        <f t="shared" si="26"/>
        <v>30216.2511842859</v>
      </c>
      <c r="BS30" s="15">
        <f t="shared" si="27"/>
        <v>56482.4196741703</v>
      </c>
    </row>
    <row r="31" ht="15" customHeight="1" spans="1:71">
      <c r="A31" s="24" t="s">
        <v>961</v>
      </c>
      <c r="B31" s="7" t="s">
        <v>434</v>
      </c>
      <c r="C31" s="8" t="s">
        <v>435</v>
      </c>
      <c r="D31" s="9" t="s">
        <v>929</v>
      </c>
      <c r="E31" s="10" t="s">
        <v>264</v>
      </c>
      <c r="F31" s="11" t="s">
        <v>436</v>
      </c>
      <c r="G31" s="9" t="s">
        <v>173</v>
      </c>
      <c r="H31" s="9" t="s">
        <v>224</v>
      </c>
      <c r="I31" s="11" t="s">
        <v>938</v>
      </c>
      <c r="J31" s="9" t="s">
        <v>165</v>
      </c>
      <c r="K31" s="9" t="s">
        <v>931</v>
      </c>
      <c r="L31" s="12" t="s">
        <v>291</v>
      </c>
      <c r="M31" s="13">
        <v>183</v>
      </c>
      <c r="N31" s="14">
        <f t="shared" si="7"/>
        <v>0.501369863013699</v>
      </c>
      <c r="O31" s="15">
        <v>16990</v>
      </c>
      <c r="P31" s="15">
        <f t="shared" si="0"/>
        <v>3109170</v>
      </c>
      <c r="Q31" s="16">
        <f>IFERROR(VLOOKUP(G31,SCENARIOS!$A$13:$E$18,4,0),0.025)</f>
        <v>0.04</v>
      </c>
      <c r="R31" s="17">
        <f>IFERROR(VLOOKUP(L31,INPUTS!$A$107:$B$120,2,0),0.0082)</f>
        <v>0.0079</v>
      </c>
      <c r="S31" s="30">
        <f t="shared" si="1"/>
        <v>134.221</v>
      </c>
      <c r="T31" s="15">
        <f t="shared" si="2"/>
        <v>24562.443</v>
      </c>
      <c r="U31" s="15">
        <f>T31/INPUTS!$B$7*1000</f>
        <v>30703053.75</v>
      </c>
      <c r="V31" s="15">
        <f>T31*INPUTS!$B$6</f>
        <v>77617.31988</v>
      </c>
      <c r="W31" s="19" t="s">
        <v>396</v>
      </c>
      <c r="X31" s="19" t="s">
        <v>396</v>
      </c>
      <c r="Y31" s="20">
        <f>IFERROR(VLOOKUP(E31,INPUTS!$A$44:$B$103,2,0),0)</f>
        <v>0</v>
      </c>
      <c r="Z31" s="15">
        <f t="shared" si="3"/>
        <v>0</v>
      </c>
      <c r="AA31" s="20">
        <f>IFERROR(VLOOKUP(E31,INPUTS!$A$44:$C$103,3,0),SCENARIOS!$J$25)</f>
        <v>0.05</v>
      </c>
      <c r="AB31" s="15">
        <f t="shared" si="31"/>
        <v>1494.19837829923</v>
      </c>
      <c r="AC31" s="20">
        <f>IFERROR(VLOOKUP($E31,INPUTS!$A$44:$G$103,4,0),SCENARIOS!$K$25)</f>
        <v>0.1</v>
      </c>
      <c r="AD31" s="15">
        <f t="shared" si="31"/>
        <v>3635.84158743826</v>
      </c>
      <c r="AE31" s="20">
        <f>IFERROR(VLOOKUP($E31,INPUTS!$A$44:$G$103,5,0),SCENARIOS!$L$25)</f>
        <v>0.2</v>
      </c>
      <c r="AF31" s="15">
        <f t="shared" si="31"/>
        <v>8847.11444004677</v>
      </c>
      <c r="AG31" s="20">
        <f>IFERROR(VLOOKUP($E31,INPUTS!$A$44:$G$103,6,0),SCENARIOS!$M$25)</f>
        <v>0.3</v>
      </c>
      <c r="AH31" s="15">
        <f t="shared" si="5"/>
        <v>16145.8011920218</v>
      </c>
      <c r="AI31" s="20">
        <f>IFERROR(VLOOKUP($E31,INPUTS!$A$44:$G$103,7,0),SCENARIOS!$N$25)</f>
        <v>0.4</v>
      </c>
      <c r="AJ31" s="15">
        <f t="shared" si="6"/>
        <v>26191.7811757956</v>
      </c>
      <c r="AL31" t="str">
        <f t="shared" si="8"/>
        <v>Y</v>
      </c>
      <c r="AM31" s="21">
        <f t="shared" si="9"/>
        <v>65479.4529394889</v>
      </c>
      <c r="AU31" s="39">
        <f>AU29/AU28</f>
        <v>0.0059375</v>
      </c>
      <c r="AV31" s="39">
        <f t="shared" ref="AV31:AZ31" si="33">AV29/AV28</f>
        <v>0.0285714285714286</v>
      </c>
      <c r="AW31" s="39">
        <f t="shared" si="33"/>
        <v>0.106598984771574</v>
      </c>
      <c r="AX31" s="39">
        <f t="shared" si="33"/>
        <v>0.228310502283105</v>
      </c>
      <c r="AY31" s="39">
        <f t="shared" si="33"/>
        <v>0.364583333333333</v>
      </c>
      <c r="AZ31" s="39">
        <f t="shared" si="33"/>
        <v>0.571428571428571</v>
      </c>
      <c r="BC31" s="2" t="str">
        <v>CMN</v>
      </c>
      <c r="BD31" s="15">
        <f t="shared" si="16"/>
        <v>0</v>
      </c>
      <c r="BE31" s="15">
        <f t="shared" si="17"/>
        <v>15032.5595842932</v>
      </c>
      <c r="BF31" s="15">
        <f t="shared" si="18"/>
        <v>93666.521153203</v>
      </c>
      <c r="BG31" s="15">
        <f t="shared" si="19"/>
        <v>233451.053647852</v>
      </c>
      <c r="BH31" s="15">
        <f t="shared" si="20"/>
        <v>387896.648509391</v>
      </c>
      <c r="BI31" s="15">
        <f t="shared" si="21"/>
        <v>725084.695572879</v>
      </c>
      <c r="BJ31" s="23"/>
      <c r="BM31" s="2" t="str">
        <v>Kenya</v>
      </c>
      <c r="BN31" s="15">
        <f t="shared" si="22"/>
        <v>0</v>
      </c>
      <c r="BO31" s="15">
        <f t="shared" si="23"/>
        <v>10434.3762583242</v>
      </c>
      <c r="BP31" s="15">
        <f t="shared" si="24"/>
        <v>60481.5093888333</v>
      </c>
      <c r="BQ31" s="15">
        <f t="shared" si="25"/>
        <v>140229.291618013</v>
      </c>
      <c r="BR31" s="15">
        <f t="shared" si="26"/>
        <v>216752.242973622</v>
      </c>
      <c r="BS31" s="15">
        <f t="shared" si="27"/>
        <v>376912.883738542</v>
      </c>
    </row>
    <row r="32" ht="15" customHeight="1" spans="1:71">
      <c r="A32" s="6" t="s">
        <v>962</v>
      </c>
      <c r="B32" s="25" t="s">
        <v>419</v>
      </c>
      <c r="C32" s="26" t="s">
        <v>420</v>
      </c>
      <c r="D32" s="27" t="s">
        <v>929</v>
      </c>
      <c r="E32" s="10" t="s">
        <v>242</v>
      </c>
      <c r="F32" s="28" t="s">
        <v>421</v>
      </c>
      <c r="G32" s="27" t="s">
        <v>173</v>
      </c>
      <c r="H32" s="27" t="s">
        <v>440</v>
      </c>
      <c r="I32" s="28" t="s">
        <v>439</v>
      </c>
      <c r="J32" s="27" t="s">
        <v>177</v>
      </c>
      <c r="K32" s="27" t="s">
        <v>931</v>
      </c>
      <c r="L32" s="29" t="s">
        <v>293</v>
      </c>
      <c r="M32" s="13">
        <v>1476</v>
      </c>
      <c r="N32" s="14">
        <f t="shared" si="7"/>
        <v>4.04383561643836</v>
      </c>
      <c r="O32" s="15">
        <v>6350</v>
      </c>
      <c r="P32" s="15">
        <f t="shared" si="0"/>
        <v>9372600</v>
      </c>
      <c r="Q32" s="16">
        <f>IFERROR(VLOOKUP(G32,SCENARIOS!$A$13:$E$18,4,0),0.025)</f>
        <v>0.04</v>
      </c>
      <c r="R32" s="17">
        <f>IFERROR(VLOOKUP(L32,INPUTS!$A$107:$B$120,2,0),0.0082)</f>
        <v>0.0079</v>
      </c>
      <c r="S32" s="18">
        <f t="shared" si="1"/>
        <v>50.165</v>
      </c>
      <c r="T32" s="15">
        <f t="shared" si="2"/>
        <v>74043.54</v>
      </c>
      <c r="U32" s="15">
        <f>T32/INPUTS!$B$7*1000</f>
        <v>92554425</v>
      </c>
      <c r="V32" s="15">
        <f>T32*INPUTS!$B$6</f>
        <v>233977.5864</v>
      </c>
      <c r="W32" s="19" t="s">
        <v>396</v>
      </c>
      <c r="X32" s="19" t="s">
        <v>396</v>
      </c>
      <c r="Y32" s="20">
        <f>IFERROR(VLOOKUP(E32,INPUTS!$A$44:$B$103,2,0),0)</f>
        <v>0</v>
      </c>
      <c r="Z32" s="15">
        <f t="shared" si="3"/>
        <v>0</v>
      </c>
      <c r="AA32" s="20">
        <f>IFERROR(VLOOKUP(E32,INPUTS!$A$44:$C$103,3,0),SCENARIOS!$J$25)</f>
        <v>0.03</v>
      </c>
      <c r="AB32" s="15">
        <f t="shared" si="31"/>
        <v>2702.55863534912</v>
      </c>
      <c r="AC32" s="20">
        <f>IFERROR(VLOOKUP($E32,INPUTS!$A$44:$G$103,4,0),SCENARIOS!$K$25)</f>
        <v>0.1</v>
      </c>
      <c r="AD32" s="15">
        <f t="shared" si="31"/>
        <v>10960.2526920123</v>
      </c>
      <c r="AE32" s="20">
        <f>IFERROR(VLOOKUP($E32,INPUTS!$A$44:$G$103,5,0),SCENARIOS!$L$25)</f>
        <v>0.2</v>
      </c>
      <c r="AF32" s="15">
        <f t="shared" si="31"/>
        <v>26669.6464975483</v>
      </c>
      <c r="AG32" s="20">
        <f>IFERROR(VLOOKUP($E32,INPUTS!$A$44:$G$103,6,0),SCENARIOS!$M$25)</f>
        <v>0.3</v>
      </c>
      <c r="AH32" s="15">
        <f t="shared" si="5"/>
        <v>48671.5542258363</v>
      </c>
      <c r="AI32" s="20">
        <f>IFERROR(VLOOKUP($E32,INPUTS!$A$44:$G$103,7,0),SCENARIOS!$N$25)</f>
        <v>0.4</v>
      </c>
      <c r="AJ32" s="15">
        <f t="shared" si="6"/>
        <v>78955.1836175769</v>
      </c>
      <c r="AL32" t="str">
        <f t="shared" si="8"/>
        <v>Y</v>
      </c>
      <c r="AM32" s="21">
        <f t="shared" si="9"/>
        <v>197387.959043942</v>
      </c>
      <c r="BC32" s="2" t="str">
        <v>COK</v>
      </c>
      <c r="BD32" s="15">
        <f t="shared" si="16"/>
        <v>0</v>
      </c>
      <c r="BE32" s="15">
        <f t="shared" si="17"/>
        <v>7271.61125463392</v>
      </c>
      <c r="BF32" s="15">
        <f t="shared" si="18"/>
        <v>44235.1346903743</v>
      </c>
      <c r="BG32" s="15">
        <f t="shared" si="19"/>
        <v>107637.610018198</v>
      </c>
      <c r="BH32" s="15">
        <f t="shared" si="20"/>
        <v>174610.14751472</v>
      </c>
      <c r="BI32" s="15">
        <f t="shared" si="21"/>
        <v>318659.914143414</v>
      </c>
      <c r="BJ32" s="23"/>
      <c r="BM32" s="2" t="str">
        <v>Kuwait</v>
      </c>
      <c r="BN32" s="15">
        <f t="shared" si="22"/>
        <v>0</v>
      </c>
      <c r="BO32" s="15">
        <f t="shared" si="23"/>
        <v>18598.5578996778</v>
      </c>
      <c r="BP32" s="15">
        <f t="shared" si="24"/>
        <v>115885.934604871</v>
      </c>
      <c r="BQ32" s="15">
        <f t="shared" si="25"/>
        <v>288829.917065284</v>
      </c>
      <c r="BR32" s="15">
        <f t="shared" si="26"/>
        <v>479912.834267475</v>
      </c>
      <c r="BS32" s="15">
        <f t="shared" si="27"/>
        <v>897088.058568067</v>
      </c>
    </row>
    <row r="33" ht="15" customHeight="1" spans="1:71">
      <c r="A33" s="24" t="s">
        <v>963</v>
      </c>
      <c r="B33" s="7" t="s">
        <v>437</v>
      </c>
      <c r="C33" s="8" t="s">
        <v>438</v>
      </c>
      <c r="D33" s="9" t="s">
        <v>929</v>
      </c>
      <c r="E33" s="10" t="s">
        <v>440</v>
      </c>
      <c r="F33" s="11" t="s">
        <v>439</v>
      </c>
      <c r="G33" s="9" t="s">
        <v>177</v>
      </c>
      <c r="H33" s="9" t="s">
        <v>224</v>
      </c>
      <c r="I33" s="11" t="s">
        <v>938</v>
      </c>
      <c r="J33" s="9" t="s">
        <v>165</v>
      </c>
      <c r="K33" s="9" t="s">
        <v>931</v>
      </c>
      <c r="L33" s="12" t="s">
        <v>297</v>
      </c>
      <c r="M33" s="13">
        <v>3960</v>
      </c>
      <c r="N33" s="14">
        <f t="shared" si="7"/>
        <v>10.8493150684932</v>
      </c>
      <c r="O33" s="15">
        <v>5490</v>
      </c>
      <c r="P33" s="15">
        <f t="shared" si="0"/>
        <v>21740400</v>
      </c>
      <c r="Q33" s="16">
        <f>IFERROR(VLOOKUP(G33,SCENARIOS!$A$13:$E$18,4,0),0.025)</f>
        <v>0.045</v>
      </c>
      <c r="R33" s="17">
        <f>IFERROR(VLOOKUP(L33,INPUTS!$A$107:$B$120,2,0),0.0082)</f>
        <v>0.0105</v>
      </c>
      <c r="S33" s="30">
        <f t="shared" si="1"/>
        <v>57.645</v>
      </c>
      <c r="T33" s="15">
        <f t="shared" si="2"/>
        <v>228274.2</v>
      </c>
      <c r="U33" s="15">
        <f>T33/INPUTS!$B$7*1000</f>
        <v>285342750</v>
      </c>
      <c r="V33" s="15">
        <f>T33*INPUTS!$B$6</f>
        <v>721346.472</v>
      </c>
      <c r="W33" s="19" t="s">
        <v>396</v>
      </c>
      <c r="X33" s="19" t="s">
        <v>396</v>
      </c>
      <c r="Y33" s="20">
        <f>IFERROR(VLOOKUP(E33,INPUTS!$A$44:$B$103,2,0),0)</f>
        <v>0</v>
      </c>
      <c r="Z33" s="15">
        <f t="shared" si="3"/>
        <v>0</v>
      </c>
      <c r="AA33" s="20">
        <f>IFERROR(VLOOKUP(E33,INPUTS!$A$44:$C$103,3,0),SCENARIOS!$J$25)</f>
        <v>0.015</v>
      </c>
      <c r="AB33" s="15">
        <f t="shared" si="31"/>
        <v>4267.06777308325</v>
      </c>
      <c r="AC33" s="20">
        <f>IFERROR(VLOOKUP($E33,INPUTS!$A$44:$G$103,4,0),SCENARIOS!$K$25)</f>
        <v>0.075</v>
      </c>
      <c r="AD33" s="15">
        <f t="shared" si="31"/>
        <v>26587.7139277904</v>
      </c>
      <c r="AE33" s="20">
        <f>IFERROR(VLOOKUP($E33,INPUTS!$A$44:$G$103,5,0),SCENARIOS!$L$25)</f>
        <v>0.15</v>
      </c>
      <c r="AF33" s="15">
        <f t="shared" si="31"/>
        <v>66266.2577206017</v>
      </c>
      <c r="AG33" s="20">
        <f>IFERROR(VLOOKUP($E33,INPUTS!$A$44:$G$103,6,0),SCENARIOS!$M$25)</f>
        <v>0.2</v>
      </c>
      <c r="AH33" s="15">
        <f t="shared" si="5"/>
        <v>110106.417929708</v>
      </c>
      <c r="AI33" s="20">
        <f>IFERROR(VLOOKUP($E33,INPUTS!$A$44:$G$103,7,0),SCENARIOS!$N$25)</f>
        <v>0.3</v>
      </c>
      <c r="AJ33" s="15">
        <f t="shared" si="6"/>
        <v>205818.943865532</v>
      </c>
      <c r="AL33" t="str">
        <f t="shared" si="8"/>
        <v>Y</v>
      </c>
      <c r="AM33" s="21">
        <f t="shared" si="9"/>
        <v>686063.146218439</v>
      </c>
      <c r="BC33" s="2" t="str">
        <v>CPH</v>
      </c>
      <c r="BD33" s="15">
        <f t="shared" si="16"/>
        <v>16374.5694</v>
      </c>
      <c r="BE33" s="15">
        <f t="shared" si="17"/>
        <v>55578.9669051225</v>
      </c>
      <c r="BF33" s="15">
        <f t="shared" si="18"/>
        <v>157206.24905108</v>
      </c>
      <c r="BG33" s="15">
        <f t="shared" si="19"/>
        <v>355728.882588241</v>
      </c>
      <c r="BH33" s="15">
        <f t="shared" si="20"/>
        <v>536632.772430321</v>
      </c>
      <c r="BI33" s="15">
        <f t="shared" si="21"/>
        <v>758938.407542413</v>
      </c>
      <c r="BJ33" s="23"/>
      <c r="BM33" s="2" t="str">
        <v>Latvia</v>
      </c>
      <c r="BN33" s="15">
        <f t="shared" si="22"/>
        <v>0</v>
      </c>
      <c r="BO33" s="15">
        <f t="shared" si="23"/>
        <v>2216.86993825576</v>
      </c>
      <c r="BP33" s="15">
        <f t="shared" si="24"/>
        <v>12540.9242752645</v>
      </c>
      <c r="BQ33" s="15">
        <f t="shared" si="25"/>
        <v>28377.8094445473</v>
      </c>
      <c r="BR33" s="15">
        <f t="shared" si="26"/>
        <v>42809.1822258746</v>
      </c>
      <c r="BS33" s="15">
        <f t="shared" si="27"/>
        <v>72651.9905362289</v>
      </c>
    </row>
    <row r="34" ht="15" customHeight="1" spans="1:71">
      <c r="A34" s="6" t="s">
        <v>964</v>
      </c>
      <c r="B34" s="25" t="s">
        <v>437</v>
      </c>
      <c r="C34" s="26" t="s">
        <v>438</v>
      </c>
      <c r="D34" s="27" t="s">
        <v>929</v>
      </c>
      <c r="E34" s="10" t="s">
        <v>440</v>
      </c>
      <c r="F34" s="28" t="s">
        <v>439</v>
      </c>
      <c r="G34" s="27" t="s">
        <v>177</v>
      </c>
      <c r="H34" s="27" t="s">
        <v>245</v>
      </c>
      <c r="I34" s="28" t="s">
        <v>930</v>
      </c>
      <c r="J34" s="27" t="s">
        <v>169</v>
      </c>
      <c r="K34" s="27" t="s">
        <v>931</v>
      </c>
      <c r="L34" s="29" t="s">
        <v>297</v>
      </c>
      <c r="M34" s="13">
        <v>2640</v>
      </c>
      <c r="N34" s="14">
        <f t="shared" si="7"/>
        <v>7.23287671232877</v>
      </c>
      <c r="O34" s="15">
        <v>11060</v>
      </c>
      <c r="P34" s="15">
        <f t="shared" si="0"/>
        <v>29198400</v>
      </c>
      <c r="Q34" s="16">
        <f>IFERROR(VLOOKUP(G34,SCENARIOS!$A$13:$E$18,4,0),0.025)</f>
        <v>0.045</v>
      </c>
      <c r="R34" s="17">
        <f>IFERROR(VLOOKUP(L34,INPUTS!$A$107:$B$120,2,0),0.0082)</f>
        <v>0.0105</v>
      </c>
      <c r="S34" s="18">
        <f t="shared" si="1"/>
        <v>116.13</v>
      </c>
      <c r="T34" s="15">
        <f t="shared" si="2"/>
        <v>306583.2</v>
      </c>
      <c r="U34" s="15">
        <f>T34/INPUTS!$B$7*1000</f>
        <v>383229000</v>
      </c>
      <c r="V34" s="15">
        <f>T34*INPUTS!$B$6</f>
        <v>968802.912</v>
      </c>
      <c r="W34" s="19" t="s">
        <v>396</v>
      </c>
      <c r="X34" s="19" t="s">
        <v>396</v>
      </c>
      <c r="Y34" s="20">
        <f>IFERROR(VLOOKUP(E34,INPUTS!$A$44:$B$103,2,0),0)</f>
        <v>0</v>
      </c>
      <c r="Z34" s="15">
        <f t="shared" si="3"/>
        <v>0</v>
      </c>
      <c r="AA34" s="20">
        <f>IFERROR(VLOOKUP(E34,INPUTS!$A$44:$C$103,3,0),SCENARIOS!$J$25)</f>
        <v>0.015</v>
      </c>
      <c r="AB34" s="15">
        <f t="shared" si="31"/>
        <v>5730.87669341843</v>
      </c>
      <c r="AC34" s="20">
        <f>IFERROR(VLOOKUP($E34,INPUTS!$A$44:$G$103,4,0),SCENARIOS!$K$25)</f>
        <v>0.075</v>
      </c>
      <c r="AD34" s="15">
        <f t="shared" si="31"/>
        <v>35708.5751112766</v>
      </c>
      <c r="AE34" s="20">
        <f>IFERROR(VLOOKUP($E34,INPUTS!$A$44:$G$103,5,0),SCENARIOS!$L$25)</f>
        <v>0.15</v>
      </c>
      <c r="AF34" s="15">
        <f t="shared" si="31"/>
        <v>88998.7626460055</v>
      </c>
      <c r="AG34" s="20">
        <f>IFERROR(VLOOKUP($E34,INPUTS!$A$44:$G$103,6,0),SCENARIOS!$M$25)</f>
        <v>0.2</v>
      </c>
      <c r="AH34" s="15">
        <f t="shared" si="5"/>
        <v>147878.200643906</v>
      </c>
      <c r="AI34" s="20">
        <f>IFERROR(VLOOKUP($E34,INPUTS!$A$44:$G$103,7,0),SCENARIOS!$N$25)</f>
        <v>0.3</v>
      </c>
      <c r="AJ34" s="15">
        <f t="shared" si="6"/>
        <v>276424.713922621</v>
      </c>
      <c r="AL34" t="str">
        <f t="shared" si="8"/>
        <v>N</v>
      </c>
      <c r="AM34" s="21">
        <f t="shared" si="9"/>
        <v>921415.713075402</v>
      </c>
      <c r="AT34" s="2" t="s">
        <v>965</v>
      </c>
      <c r="BC34" s="2" t="str">
        <v>CTU</v>
      </c>
      <c r="BD34" s="15">
        <f t="shared" si="16"/>
        <v>0</v>
      </c>
      <c r="BE34" s="15">
        <f t="shared" si="17"/>
        <v>3834.05422948614</v>
      </c>
      <c r="BF34" s="15">
        <f t="shared" si="18"/>
        <v>23323.5660313166</v>
      </c>
      <c r="BG34" s="15">
        <f t="shared" si="19"/>
        <v>56753.3686126387</v>
      </c>
      <c r="BH34" s="15">
        <f t="shared" si="20"/>
        <v>92065.5341913919</v>
      </c>
      <c r="BI34" s="15">
        <f t="shared" si="21"/>
        <v>168017.699077445</v>
      </c>
      <c r="BJ34" s="23"/>
      <c r="BM34" s="2" t="str">
        <v>Luxembourg</v>
      </c>
      <c r="BN34" s="15">
        <f t="shared" si="22"/>
        <v>0</v>
      </c>
      <c r="BO34" s="15">
        <f t="shared" si="23"/>
        <v>9958.68767441981</v>
      </c>
      <c r="BP34" s="15">
        <f t="shared" si="24"/>
        <v>56336.705122256</v>
      </c>
      <c r="BQ34" s="15">
        <f t="shared" si="25"/>
        <v>127479.621725036</v>
      </c>
      <c r="BR34" s="15">
        <f t="shared" si="26"/>
        <v>192308.654661194</v>
      </c>
      <c r="BS34" s="15">
        <f t="shared" si="27"/>
        <v>326369.386940432</v>
      </c>
    </row>
    <row r="35" ht="15" customHeight="1" spans="1:71">
      <c r="A35" s="24" t="s">
        <v>966</v>
      </c>
      <c r="B35" s="7" t="s">
        <v>437</v>
      </c>
      <c r="C35" s="8" t="s">
        <v>438</v>
      </c>
      <c r="D35" s="9" t="s">
        <v>929</v>
      </c>
      <c r="E35" s="10" t="s">
        <v>440</v>
      </c>
      <c r="F35" s="11" t="s">
        <v>439</v>
      </c>
      <c r="G35" s="9" t="s">
        <v>177</v>
      </c>
      <c r="H35" s="9" t="s">
        <v>264</v>
      </c>
      <c r="I35" s="11" t="s">
        <v>436</v>
      </c>
      <c r="J35" s="9" t="s">
        <v>173</v>
      </c>
      <c r="K35" s="9" t="s">
        <v>931</v>
      </c>
      <c r="L35" s="12" t="s">
        <v>297</v>
      </c>
      <c r="M35" s="13">
        <v>1980</v>
      </c>
      <c r="N35" s="14">
        <f t="shared" si="7"/>
        <v>5.42465753424658</v>
      </c>
      <c r="O35" s="15">
        <v>12050</v>
      </c>
      <c r="P35" s="15">
        <f t="shared" si="0"/>
        <v>23859000</v>
      </c>
      <c r="Q35" s="16">
        <f>IFERROR(VLOOKUP(G35,SCENARIOS!$A$13:$E$18,4,0),0.025)</f>
        <v>0.045</v>
      </c>
      <c r="R35" s="17">
        <f>IFERROR(VLOOKUP(L35,INPUTS!$A$107:$B$120,2,0),0.0082)</f>
        <v>0.0105</v>
      </c>
      <c r="S35" s="30">
        <f t="shared" si="1"/>
        <v>126.525</v>
      </c>
      <c r="T35" s="15">
        <f t="shared" si="2"/>
        <v>250519.5</v>
      </c>
      <c r="U35" s="15">
        <f>T35/INPUTS!$B$7*1000</f>
        <v>313149375</v>
      </c>
      <c r="V35" s="15">
        <f>T35*INPUTS!$B$6</f>
        <v>791641.62</v>
      </c>
      <c r="W35" s="19" t="s">
        <v>396</v>
      </c>
      <c r="X35" s="19" t="s">
        <v>396</v>
      </c>
      <c r="Y35" s="20">
        <f>IFERROR(VLOOKUP(E35,INPUTS!$A$44:$B$103,2,0),0)</f>
        <v>0</v>
      </c>
      <c r="Z35" s="15">
        <f t="shared" si="3"/>
        <v>0</v>
      </c>
      <c r="AA35" s="20">
        <f>IFERROR(VLOOKUP(E35,INPUTS!$A$44:$C$103,3,0),SCENARIOS!$J$25)</f>
        <v>0.015</v>
      </c>
      <c r="AB35" s="15">
        <f t="shared" si="31"/>
        <v>4682.89313894838</v>
      </c>
      <c r="AC35" s="20">
        <f>IFERROR(VLOOKUP($E35,INPUTS!$A$44:$G$103,4,0),SCENARIOS!$K$25)</f>
        <v>0.075</v>
      </c>
      <c r="AD35" s="15">
        <f t="shared" si="31"/>
        <v>29178.6842285861</v>
      </c>
      <c r="AE35" s="20">
        <f>IFERROR(VLOOKUP($E35,INPUTS!$A$44:$G$103,5,0),SCENARIOS!$L$25)</f>
        <v>0.15</v>
      </c>
      <c r="AF35" s="15">
        <f t="shared" si="31"/>
        <v>72723.8985002961</v>
      </c>
      <c r="AG35" s="20">
        <f>IFERROR(VLOOKUP($E35,INPUTS!$A$44:$G$103,6,0),SCENARIOS!$M$25)</f>
        <v>0.2</v>
      </c>
      <c r="AH35" s="15">
        <f t="shared" si="5"/>
        <v>120836.278329051</v>
      </c>
      <c r="AI35" s="20">
        <f>IFERROR(VLOOKUP($E35,INPUTS!$A$44:$G$103,7,0),SCENARIOS!$N$25)</f>
        <v>0.3</v>
      </c>
      <c r="AJ35" s="15">
        <f t="shared" si="6"/>
        <v>225875.981200333</v>
      </c>
      <c r="AL35" t="str">
        <f t="shared" si="8"/>
        <v>Y</v>
      </c>
      <c r="AM35" s="21">
        <f t="shared" si="9"/>
        <v>752919.937334444</v>
      </c>
      <c r="AU35">
        <v>0</v>
      </c>
      <c r="AV35">
        <f>AU35+5</f>
        <v>5</v>
      </c>
      <c r="AW35">
        <f t="shared" ref="AW35:AZ35" si="34">AV35+5</f>
        <v>10</v>
      </c>
      <c r="AX35">
        <f t="shared" si="34"/>
        <v>15</v>
      </c>
      <c r="AY35">
        <f t="shared" si="34"/>
        <v>20</v>
      </c>
      <c r="AZ35">
        <f t="shared" si="34"/>
        <v>25</v>
      </c>
      <c r="BC35" s="2" t="str">
        <v>CVG</v>
      </c>
      <c r="BD35" s="15">
        <f t="shared" si="16"/>
        <v>0</v>
      </c>
      <c r="BE35" s="15">
        <f t="shared" si="17"/>
        <v>1306.99316745369</v>
      </c>
      <c r="BF35" s="15">
        <f t="shared" si="18"/>
        <v>7215.13033049593</v>
      </c>
      <c r="BG35" s="15">
        <f t="shared" si="19"/>
        <v>15932.1737809732</v>
      </c>
      <c r="BH35" s="15">
        <f t="shared" si="20"/>
        <v>23453.8762997586</v>
      </c>
      <c r="BI35" s="15">
        <f t="shared" si="21"/>
        <v>38842.4618747863</v>
      </c>
      <c r="BJ35" s="23"/>
      <c r="BM35" s="2" t="str">
        <v>Malaysia</v>
      </c>
      <c r="BN35" s="15">
        <f t="shared" si="22"/>
        <v>0</v>
      </c>
      <c r="BO35" s="15">
        <f t="shared" si="23"/>
        <v>32094.6179084023</v>
      </c>
      <c r="BP35" s="15">
        <f t="shared" si="24"/>
        <v>195240.050148384</v>
      </c>
      <c r="BQ35" s="15">
        <f t="shared" si="25"/>
        <v>475078.747355505</v>
      </c>
      <c r="BR35" s="15">
        <f t="shared" si="26"/>
        <v>770674.582451509</v>
      </c>
      <c r="BS35" s="15">
        <f t="shared" si="27"/>
        <v>1406465.20131831</v>
      </c>
    </row>
    <row r="36" ht="15" customHeight="1" spans="1:71">
      <c r="A36" s="6" t="s">
        <v>967</v>
      </c>
      <c r="B36" s="25" t="s">
        <v>445</v>
      </c>
      <c r="C36" s="26" t="s">
        <v>446</v>
      </c>
      <c r="D36" s="27" t="s">
        <v>929</v>
      </c>
      <c r="E36" s="10" t="s">
        <v>448</v>
      </c>
      <c r="F36" s="28" t="s">
        <v>447</v>
      </c>
      <c r="G36" s="27" t="s">
        <v>177</v>
      </c>
      <c r="H36" s="27" t="s">
        <v>224</v>
      </c>
      <c r="I36" s="28" t="s">
        <v>938</v>
      </c>
      <c r="J36" s="27" t="s">
        <v>165</v>
      </c>
      <c r="K36" s="27" t="s">
        <v>931</v>
      </c>
      <c r="L36" s="29" t="s">
        <v>293</v>
      </c>
      <c r="M36" s="13">
        <v>2861</v>
      </c>
      <c r="N36" s="14">
        <f t="shared" si="7"/>
        <v>7.83835616438356</v>
      </c>
      <c r="O36" s="15">
        <v>5720</v>
      </c>
      <c r="P36" s="15">
        <f t="shared" si="0"/>
        <v>16364920</v>
      </c>
      <c r="Q36" s="16">
        <f>IFERROR(VLOOKUP(G36,SCENARIOS!$A$13:$E$18,4,0),0.025)</f>
        <v>0.045</v>
      </c>
      <c r="R36" s="17">
        <f>IFERROR(VLOOKUP(L36,INPUTS!$A$107:$B$120,2,0),0.0082)</f>
        <v>0.0079</v>
      </c>
      <c r="S36" s="18">
        <f t="shared" si="1"/>
        <v>45.188</v>
      </c>
      <c r="T36" s="15">
        <f t="shared" si="2"/>
        <v>129282.868</v>
      </c>
      <c r="U36" s="15">
        <f>T36/INPUTS!$B$7*1000</f>
        <v>161603585</v>
      </c>
      <c r="V36" s="15">
        <f>T36*INPUTS!$B$6</f>
        <v>408533.86288</v>
      </c>
      <c r="W36" s="19" t="s">
        <v>396</v>
      </c>
      <c r="X36" s="19" t="s">
        <v>396</v>
      </c>
      <c r="Y36" s="20">
        <f>IFERROR(VLOOKUP(E36,INPUTS!$A$44:$B$103,2,0),0)</f>
        <v>0</v>
      </c>
      <c r="Z36" s="15">
        <f t="shared" si="3"/>
        <v>0</v>
      </c>
      <c r="AA36" s="20">
        <f>IFERROR(VLOOKUP(E36,INPUTS!$A$44:$C$103,3,0),SCENARIOS!$J$25)</f>
        <v>0.015</v>
      </c>
      <c r="AB36" s="15">
        <f t="shared" ref="AB36:AF51" si="35">$T36*AA36*(1+$Q36)^AB$2</f>
        <v>2416.6496242439</v>
      </c>
      <c r="AC36" s="20">
        <f>IFERROR(VLOOKUP($E36,INPUTS!$A$44:$G$103,4,0),SCENARIOS!$K$25)</f>
        <v>0.075</v>
      </c>
      <c r="AD36" s="15">
        <f t="shared" si="35"/>
        <v>15057.9255568448</v>
      </c>
      <c r="AE36" s="20">
        <f>IFERROR(VLOOKUP($E36,INPUTS!$A$44:$G$103,5,0),SCENARIOS!$L$25)</f>
        <v>0.15</v>
      </c>
      <c r="AF36" s="15">
        <f t="shared" si="35"/>
        <v>37529.8296949306</v>
      </c>
      <c r="AG36" s="20">
        <f>IFERROR(VLOOKUP($E36,INPUTS!$A$44:$G$103,6,0),SCENARIOS!$M$25)</f>
        <v>0.2</v>
      </c>
      <c r="AH36" s="15">
        <f t="shared" si="5"/>
        <v>62358.6611853605</v>
      </c>
      <c r="AI36" s="20">
        <f>IFERROR(VLOOKUP($E36,INPUTS!$A$44:$G$103,7,0),SCENARIOS!$N$25)</f>
        <v>0.3</v>
      </c>
      <c r="AJ36" s="15">
        <f t="shared" si="6"/>
        <v>116565.355838141</v>
      </c>
      <c r="AL36" t="str">
        <f t="shared" si="8"/>
        <v>Y</v>
      </c>
      <c r="AM36" s="21">
        <f t="shared" si="9"/>
        <v>388551.186127136</v>
      </c>
      <c r="AU36" s="2" t="s">
        <v>332</v>
      </c>
      <c r="AV36" s="2" t="s">
        <v>337</v>
      </c>
      <c r="AW36" s="2" t="s">
        <v>338</v>
      </c>
      <c r="AX36" s="2" t="s">
        <v>339</v>
      </c>
      <c r="AY36" s="2" t="s">
        <v>968</v>
      </c>
      <c r="AZ36" s="2" t="s">
        <v>340</v>
      </c>
      <c r="BC36" s="2" t="str">
        <v>DAD</v>
      </c>
      <c r="BD36" s="15">
        <f t="shared" si="16"/>
        <v>0</v>
      </c>
      <c r="BE36" s="15">
        <f t="shared" si="17"/>
        <v>4315.76117982757</v>
      </c>
      <c r="BF36" s="15">
        <f t="shared" si="18"/>
        <v>26253.9168275123</v>
      </c>
      <c r="BG36" s="15">
        <f t="shared" si="19"/>
        <v>63883.8082151221</v>
      </c>
      <c r="BH36" s="15">
        <f t="shared" si="20"/>
        <v>103632.560908391</v>
      </c>
      <c r="BI36" s="15">
        <f t="shared" si="21"/>
        <v>189127.284018508</v>
      </c>
      <c r="BJ36" s="23"/>
      <c r="BM36" s="2" t="str">
        <v>Mexico</v>
      </c>
      <c r="BN36" s="15">
        <f t="shared" si="22"/>
        <v>0</v>
      </c>
      <c r="BO36" s="15">
        <f t="shared" si="23"/>
        <v>41573.758972157</v>
      </c>
      <c r="BP36" s="15">
        <f t="shared" si="24"/>
        <v>246882.921027474</v>
      </c>
      <c r="BQ36" s="15">
        <f t="shared" si="25"/>
        <v>586438.928804859</v>
      </c>
      <c r="BR36" s="15">
        <f t="shared" si="26"/>
        <v>928673.979786337</v>
      </c>
      <c r="BS36" s="15">
        <f t="shared" si="27"/>
        <v>1654460.05230422</v>
      </c>
    </row>
    <row r="37" ht="15" customHeight="1" spans="1:71">
      <c r="A37" s="24" t="s">
        <v>969</v>
      </c>
      <c r="B37" s="7" t="s">
        <v>445</v>
      </c>
      <c r="C37" s="8" t="s">
        <v>446</v>
      </c>
      <c r="D37" s="9" t="s">
        <v>929</v>
      </c>
      <c r="E37" s="10" t="s">
        <v>448</v>
      </c>
      <c r="F37" s="11" t="s">
        <v>447</v>
      </c>
      <c r="G37" s="9" t="s">
        <v>177</v>
      </c>
      <c r="H37" s="9" t="s">
        <v>245</v>
      </c>
      <c r="I37" s="11" t="s">
        <v>930</v>
      </c>
      <c r="J37" s="9" t="s">
        <v>169</v>
      </c>
      <c r="K37" s="9" t="s">
        <v>931</v>
      </c>
      <c r="L37" s="12" t="s">
        <v>295</v>
      </c>
      <c r="M37" s="13">
        <v>1144</v>
      </c>
      <c r="N37" s="14">
        <f t="shared" si="7"/>
        <v>3.13424657534247</v>
      </c>
      <c r="O37" s="15">
        <v>11825</v>
      </c>
      <c r="P37" s="15">
        <f t="shared" si="0"/>
        <v>13527800</v>
      </c>
      <c r="Q37" s="16">
        <f>IFERROR(VLOOKUP(G37,SCENARIOS!$A$13:$E$18,4,0),0.025)</f>
        <v>0.045</v>
      </c>
      <c r="R37" s="17">
        <f>IFERROR(VLOOKUP(L37,INPUTS!$A$107:$B$120,2,0),0.0082)</f>
        <v>0.0089</v>
      </c>
      <c r="S37" s="30">
        <f t="shared" si="1"/>
        <v>105.2425</v>
      </c>
      <c r="T37" s="15">
        <f t="shared" si="2"/>
        <v>120397.42</v>
      </c>
      <c r="U37" s="15">
        <f>T37/INPUTS!$B$7*1000</f>
        <v>150496775</v>
      </c>
      <c r="V37" s="15">
        <f>T37*INPUTS!$B$6</f>
        <v>380455.8472</v>
      </c>
      <c r="W37" s="19" t="s">
        <v>396</v>
      </c>
      <c r="X37" s="19" t="s">
        <v>396</v>
      </c>
      <c r="Y37" s="20">
        <f>IFERROR(VLOOKUP(E37,INPUTS!$A$44:$B$103,2,0),0)</f>
        <v>0</v>
      </c>
      <c r="Z37" s="15">
        <f t="shared" si="3"/>
        <v>0</v>
      </c>
      <c r="AA37" s="20">
        <f>IFERROR(VLOOKUP(E37,INPUTS!$A$44:$C$103,3,0),SCENARIOS!$J$25)</f>
        <v>0.015</v>
      </c>
      <c r="AB37" s="15">
        <f t="shared" si="35"/>
        <v>2250.55635216056</v>
      </c>
      <c r="AC37" s="20">
        <f>IFERROR(VLOOKUP($E37,INPUTS!$A$44:$G$103,4,0),SCENARIOS!$K$25)</f>
        <v>0.075</v>
      </c>
      <c r="AD37" s="15">
        <f t="shared" si="35"/>
        <v>14023.0133786649</v>
      </c>
      <c r="AE37" s="20">
        <f>IFERROR(VLOOKUP($E37,INPUTS!$A$44:$G$103,5,0),SCENARIOS!$L$25)</f>
        <v>0.15</v>
      </c>
      <c r="AF37" s="15">
        <f t="shared" si="35"/>
        <v>34950.4519679207</v>
      </c>
      <c r="AG37" s="20">
        <f>IFERROR(VLOOKUP($E37,INPUTS!$A$44:$G$103,6,0),SCENARIOS!$M$25)</f>
        <v>0.2</v>
      </c>
      <c r="AH37" s="15">
        <f t="shared" si="5"/>
        <v>58072.8292736479</v>
      </c>
      <c r="AI37" s="20">
        <f>IFERROR(VLOOKUP($E37,INPUTS!$A$44:$G$103,7,0),SCENARIOS!$N$25)</f>
        <v>0.3</v>
      </c>
      <c r="AJ37" s="15">
        <f t="shared" si="6"/>
        <v>108553.96636385</v>
      </c>
      <c r="AL37" t="str">
        <f t="shared" si="8"/>
        <v>N</v>
      </c>
      <c r="AM37" s="21">
        <f t="shared" si="9"/>
        <v>361846.554546168</v>
      </c>
      <c r="AT37" s="2" t="s">
        <v>165</v>
      </c>
      <c r="AU37" s="15">
        <f>SUMIF($G$4:$G$1277,$AT37,$T$4:$T$1277)*(1+SCENARIOS!$D13)^AU$35</f>
        <v>50916993.0675</v>
      </c>
      <c r="AV37" s="15">
        <f>SUMIF($G$4:$G$1277,$AT37,$T$4:$T$1277)*(1+SCENARIOS!$D13)^AV$35</f>
        <v>57607904.1322645</v>
      </c>
      <c r="AW37" s="15">
        <f>SUMIF($G$4:$G$1277,$AT37,$T$4:$T$1277)*(1+SCENARIOS!$D13)^AW$35</f>
        <v>65178055.8626598</v>
      </c>
      <c r="AX37" s="15">
        <f>SUMIF($G$4:$G$1277,$AT37,$T$4:$T$1277)*(1+SCENARIOS!$D13)^AX$35</f>
        <v>73742987.7032572</v>
      </c>
      <c r="AY37" s="15">
        <f>SUMIF($G$4:$G$1277,$AT37,$T$4:$T$1277)*(1+SCENARIOS!$D13)^AY$35</f>
        <v>83433421.9305576</v>
      </c>
      <c r="AZ37" s="15">
        <f>SUMIF($G$4:$G$1277,$AT37,$T$4:$T$1277)*(1+SCENARIOS!$D13)^AZ$35</f>
        <v>94397258.8018016</v>
      </c>
      <c r="BC37" s="2" t="str">
        <v>DAL</v>
      </c>
      <c r="BD37" s="15">
        <f t="shared" si="16"/>
        <v>0</v>
      </c>
      <c r="BE37" s="15">
        <f t="shared" si="17"/>
        <v>70739.511458191</v>
      </c>
      <c r="BF37" s="15">
        <f t="shared" si="18"/>
        <v>390510.683143676</v>
      </c>
      <c r="BG37" s="15">
        <f t="shared" si="19"/>
        <v>862310.6974069</v>
      </c>
      <c r="BH37" s="15">
        <f t="shared" si="20"/>
        <v>1269414.24986795</v>
      </c>
      <c r="BI37" s="15">
        <f t="shared" si="21"/>
        <v>2102303.8568816</v>
      </c>
      <c r="BJ37" s="23"/>
      <c r="BM37" s="2" t="str">
        <v>Morocco</v>
      </c>
      <c r="BN37" s="15">
        <f t="shared" si="22"/>
        <v>0</v>
      </c>
      <c r="BO37" s="15">
        <f t="shared" si="23"/>
        <v>15032.5595842932</v>
      </c>
      <c r="BP37" s="15">
        <f t="shared" si="24"/>
        <v>93666.521153203</v>
      </c>
      <c r="BQ37" s="15">
        <f t="shared" si="25"/>
        <v>233451.053647852</v>
      </c>
      <c r="BR37" s="15">
        <f t="shared" si="26"/>
        <v>387896.648509391</v>
      </c>
      <c r="BS37" s="15">
        <f t="shared" si="27"/>
        <v>725084.695572879</v>
      </c>
    </row>
    <row r="38" ht="15" customHeight="1" spans="1:71">
      <c r="A38" s="6" t="s">
        <v>970</v>
      </c>
      <c r="B38" s="25" t="s">
        <v>441</v>
      </c>
      <c r="C38" s="26" t="s">
        <v>442</v>
      </c>
      <c r="D38" s="27" t="s">
        <v>929</v>
      </c>
      <c r="E38" s="10" t="s">
        <v>444</v>
      </c>
      <c r="F38" s="28" t="s">
        <v>443</v>
      </c>
      <c r="G38" s="27" t="s">
        <v>177</v>
      </c>
      <c r="H38" s="27" t="s">
        <v>224</v>
      </c>
      <c r="I38" s="28" t="s">
        <v>938</v>
      </c>
      <c r="J38" s="27" t="s">
        <v>165</v>
      </c>
      <c r="K38" s="27" t="s">
        <v>931</v>
      </c>
      <c r="L38" s="29" t="s">
        <v>291</v>
      </c>
      <c r="M38" s="13">
        <v>1080</v>
      </c>
      <c r="N38" s="14">
        <f t="shared" si="7"/>
        <v>2.95890410958904</v>
      </c>
      <c r="O38" s="15">
        <v>6760</v>
      </c>
      <c r="P38" s="15">
        <f t="shared" si="0"/>
        <v>7300800</v>
      </c>
      <c r="Q38" s="16">
        <f>IFERROR(VLOOKUP(G38,SCENARIOS!$A$13:$E$18,4,0),0.025)</f>
        <v>0.045</v>
      </c>
      <c r="R38" s="17">
        <f>IFERROR(VLOOKUP(L38,INPUTS!$A$107:$B$120,2,0),0.0082)</f>
        <v>0.0079</v>
      </c>
      <c r="S38" s="18">
        <f t="shared" si="1"/>
        <v>53.404</v>
      </c>
      <c r="T38" s="15">
        <f t="shared" si="2"/>
        <v>57676.32</v>
      </c>
      <c r="U38" s="15">
        <f>T38/INPUTS!$B$7*1000</f>
        <v>72095400</v>
      </c>
      <c r="V38" s="15">
        <f>T38*INPUTS!$B$6</f>
        <v>182257.1712</v>
      </c>
      <c r="W38" s="19" t="s">
        <v>396</v>
      </c>
      <c r="X38" s="19" t="s">
        <v>396</v>
      </c>
      <c r="Y38" s="20">
        <f>IFERROR(VLOOKUP(E38,INPUTS!$A$44:$B$103,2,0),0)</f>
        <v>0</v>
      </c>
      <c r="Z38" s="15">
        <f t="shared" si="3"/>
        <v>0</v>
      </c>
      <c r="AA38" s="20">
        <f>IFERROR(VLOOKUP(E38,INPUTS!$A$44:$C$103,3,0),SCENARIOS!$J$25)</f>
        <v>0.015</v>
      </c>
      <c r="AB38" s="15">
        <f t="shared" si="35"/>
        <v>1078.12782321452</v>
      </c>
      <c r="AC38" s="20">
        <f>IFERROR(VLOOKUP($E38,INPUTS!$A$44:$G$103,4,0),SCENARIOS!$K$25)</f>
        <v>0.075</v>
      </c>
      <c r="AD38" s="15">
        <f t="shared" si="35"/>
        <v>6717.71709885611</v>
      </c>
      <c r="AE38" s="20">
        <f>IFERROR(VLOOKUP($E38,INPUTS!$A$44:$G$103,5,0),SCENARIOS!$L$25)</f>
        <v>0.15</v>
      </c>
      <c r="AF38" s="15">
        <f t="shared" si="35"/>
        <v>16742.9954217161</v>
      </c>
      <c r="AG38" s="20">
        <f>IFERROR(VLOOKUP($E38,INPUTS!$A$44:$G$103,6,0),SCENARIOS!$M$25)</f>
        <v>0.2</v>
      </c>
      <c r="AH38" s="15">
        <f t="shared" si="5"/>
        <v>27819.757969002</v>
      </c>
      <c r="AI38" s="20">
        <f>IFERROR(VLOOKUP($E38,INPUTS!$A$44:$G$103,7,0),SCENARIOS!$N$25)</f>
        <v>0.3</v>
      </c>
      <c r="AJ38" s="15">
        <f t="shared" si="6"/>
        <v>52002.7198362778</v>
      </c>
      <c r="AL38" t="str">
        <f t="shared" si="8"/>
        <v>Y</v>
      </c>
      <c r="AM38" s="21">
        <f t="shared" si="9"/>
        <v>173342.399454259</v>
      </c>
      <c r="AT38" s="2" t="s">
        <v>169</v>
      </c>
      <c r="AU38" s="15">
        <f>SUMIF($G$4:$G$1277,$AT38,$T$4:$T$1277)*(1+SCENARIOS!$D14)^AU$35</f>
        <v>26870122.261</v>
      </c>
      <c r="AV38" s="15">
        <f>SUMIF($G$4:$G$1277,$AT38,$T$4:$T$1277)*(1+SCENARIOS!$D14)^AV$35</f>
        <v>29666786.1680071</v>
      </c>
      <c r="AW38" s="15">
        <f>SUMIF($G$4:$G$1277,$AT38,$T$4:$T$1277)*(1+SCENARIOS!$D14)^AW$35</f>
        <v>32754529.1007359</v>
      </c>
      <c r="AX38" s="15">
        <f>SUMIF($G$4:$G$1277,$AT38,$T$4:$T$1277)*(1+SCENARIOS!$D14)^AX$35</f>
        <v>36163646.7979783</v>
      </c>
      <c r="AY38" s="15">
        <f>SUMIF($G$4:$G$1277,$AT38,$T$4:$T$1277)*(1+SCENARIOS!$D14)^AY$35</f>
        <v>39927588.203353</v>
      </c>
      <c r="AZ38" s="15">
        <f>SUMIF($G$4:$G$1277,$AT38,$T$4:$T$1277)*(1+SCENARIOS!$D14)^AZ$35</f>
        <v>44083283.6533968</v>
      </c>
      <c r="BC38" s="2" t="str">
        <v>DEL</v>
      </c>
      <c r="BD38" s="15">
        <f t="shared" si="16"/>
        <v>0</v>
      </c>
      <c r="BE38" s="15">
        <f t="shared" si="17"/>
        <v>40447.7134609623</v>
      </c>
      <c r="BF38" s="15">
        <f t="shared" si="18"/>
        <v>246054.139888617</v>
      </c>
      <c r="BG38" s="15">
        <f t="shared" si="19"/>
        <v>598724.966886042</v>
      </c>
      <c r="BH38" s="15">
        <f t="shared" si="20"/>
        <v>971253.958268329</v>
      </c>
      <c r="BI38" s="15">
        <f t="shared" si="21"/>
        <v>1772518.42094198</v>
      </c>
      <c r="BJ38" s="23"/>
      <c r="BM38" s="2" t="str">
        <v>Netherlands</v>
      </c>
      <c r="BN38" s="15">
        <f t="shared" si="22"/>
        <v>64964.376</v>
      </c>
      <c r="BO38" s="15">
        <f t="shared" si="23"/>
        <v>220503.685655144</v>
      </c>
      <c r="BP38" s="15">
        <f t="shared" si="24"/>
        <v>623699.202307206</v>
      </c>
      <c r="BQ38" s="15">
        <f t="shared" si="25"/>
        <v>1411316.79972741</v>
      </c>
      <c r="BR38" s="15">
        <f t="shared" si="26"/>
        <v>2129033.89093614</v>
      </c>
      <c r="BS38" s="15">
        <f t="shared" si="27"/>
        <v>3011008.03715953</v>
      </c>
    </row>
    <row r="39" ht="15" customHeight="1" spans="1:71">
      <c r="A39" s="24" t="s">
        <v>971</v>
      </c>
      <c r="B39" s="7" t="s">
        <v>441</v>
      </c>
      <c r="C39" s="8" t="s">
        <v>442</v>
      </c>
      <c r="D39" s="9" t="s">
        <v>929</v>
      </c>
      <c r="E39" s="10" t="s">
        <v>783</v>
      </c>
      <c r="F39" s="11" t="s">
        <v>443</v>
      </c>
      <c r="G39" s="9" t="s">
        <v>177</v>
      </c>
      <c r="H39" s="9" t="s">
        <v>245</v>
      </c>
      <c r="I39" s="11" t="s">
        <v>930</v>
      </c>
      <c r="J39" s="9" t="s">
        <v>169</v>
      </c>
      <c r="K39" s="9" t="s">
        <v>931</v>
      </c>
      <c r="L39" s="12" t="s">
        <v>291</v>
      </c>
      <c r="M39" s="13">
        <v>540</v>
      </c>
      <c r="N39" s="14">
        <f t="shared" si="7"/>
        <v>1.47945205479452</v>
      </c>
      <c r="O39" s="15">
        <v>11430</v>
      </c>
      <c r="P39" s="15">
        <f t="shared" si="0"/>
        <v>6172200</v>
      </c>
      <c r="Q39" s="16">
        <f>IFERROR(VLOOKUP(G39,SCENARIOS!$A$13:$E$18,4,0),0.025)</f>
        <v>0.045</v>
      </c>
      <c r="R39" s="17">
        <f>IFERROR(VLOOKUP(L39,INPUTS!$A$107:$B$120,2,0),0.0082)</f>
        <v>0.0079</v>
      </c>
      <c r="S39" s="30">
        <f t="shared" si="1"/>
        <v>90.297</v>
      </c>
      <c r="T39" s="15">
        <f t="shared" si="2"/>
        <v>48760.38</v>
      </c>
      <c r="U39" s="15">
        <f>T39/INPUTS!$B$7*1000</f>
        <v>60950475</v>
      </c>
      <c r="V39" s="15">
        <f>T39*INPUTS!$B$6</f>
        <v>154082.8008</v>
      </c>
      <c r="W39" s="19" t="s">
        <v>396</v>
      </c>
      <c r="X39" s="19" t="s">
        <v>396</v>
      </c>
      <c r="Y39" s="20">
        <f>IFERROR(VLOOKUP(E39,INPUTS!$A$44:$B$103,2,0),0)</f>
        <v>0</v>
      </c>
      <c r="Z39" s="15">
        <f t="shared" si="3"/>
        <v>0</v>
      </c>
      <c r="AA39" s="20">
        <f>IFERROR(VLOOKUP(E39,INPUTS!$A$44:$C$103,3,0),SCENARIOS!$J$25)</f>
        <v>0.015</v>
      </c>
      <c r="AB39" s="15">
        <f t="shared" si="35"/>
        <v>911.46457243654</v>
      </c>
      <c r="AC39" s="20">
        <f>IFERROR(VLOOKUP($E39,INPUTS!$A$44:$G$103,4,0),SCENARIOS!$K$25)</f>
        <v>0.075</v>
      </c>
      <c r="AD39" s="15">
        <f t="shared" si="35"/>
        <v>5679.25343490572</v>
      </c>
      <c r="AE39" s="20">
        <f>IFERROR(VLOOKUP($E39,INPUTS!$A$44:$G$103,5,0),SCENARIOS!$L$25)</f>
        <v>0.15</v>
      </c>
      <c r="AF39" s="15">
        <f t="shared" si="35"/>
        <v>14154.7660998679</v>
      </c>
      <c r="AG39" s="20">
        <f>IFERROR(VLOOKUP($E39,INPUTS!$A$44:$G$103,6,0),SCENARIOS!$M$25)</f>
        <v>0.2</v>
      </c>
      <c r="AH39" s="15">
        <f t="shared" si="5"/>
        <v>23519.2184604802</v>
      </c>
      <c r="AI39" s="20">
        <f>IFERROR(VLOOKUP($E39,INPUTS!$A$44:$G$103,7,0),SCENARIOS!$N$25)</f>
        <v>0.3</v>
      </c>
      <c r="AJ39" s="15">
        <f t="shared" si="6"/>
        <v>43963.8378497526</v>
      </c>
      <c r="AL39" t="str">
        <f t="shared" si="8"/>
        <v>N</v>
      </c>
      <c r="AM39" s="21">
        <f t="shared" si="9"/>
        <v>146546.126165842</v>
      </c>
      <c r="AT39" s="2" t="s">
        <v>173</v>
      </c>
      <c r="AU39" s="15">
        <f>SUMIF($G$4:$G$1277,$AT39,$T$4:$T$1277)*(1+SCENARIOS!$D15)^AU$35</f>
        <v>49048714.4805</v>
      </c>
      <c r="AV39" s="15">
        <f>SUMIF($G$4:$G$1277,$AT39,$T$4:$T$1277)*(1+SCENARIOS!$D15)^AV$35</f>
        <v>59675260.8316893</v>
      </c>
      <c r="AW39" s="15">
        <f>SUMIF($G$4:$G$1277,$AT39,$T$4:$T$1277)*(1+SCENARIOS!$D15)^AW$35</f>
        <v>72604079.2923518</v>
      </c>
      <c r="AX39" s="15">
        <f>SUMIF($G$4:$G$1277,$AT39,$T$4:$T$1277)*(1+SCENARIOS!$D15)^AX$35</f>
        <v>88333963.7971196</v>
      </c>
      <c r="AY39" s="15">
        <f>SUMIF($G$4:$G$1277,$AT39,$T$4:$T$1277)*(1+SCENARIOS!$D15)^AY$35</f>
        <v>107471773.434262</v>
      </c>
      <c r="AZ39" s="15">
        <f>SUMIF($G$4:$G$1277,$AT39,$T$4:$T$1277)*(1+SCENARIOS!$D15)^AZ$35</f>
        <v>130755845.07487</v>
      </c>
      <c r="BC39" s="2" t="str">
        <v>DEN</v>
      </c>
      <c r="BD39" s="15">
        <f t="shared" si="16"/>
        <v>12529.4598</v>
      </c>
      <c r="BE39" s="15">
        <f t="shared" si="17"/>
        <v>83001.2162378767</v>
      </c>
      <c r="BF39" s="15">
        <f t="shared" si="18"/>
        <v>305466.831634972</v>
      </c>
      <c r="BG39" s="15">
        <f t="shared" si="19"/>
        <v>674520.129644999</v>
      </c>
      <c r="BH39" s="15">
        <f t="shared" si="20"/>
        <v>1117087.08976953</v>
      </c>
      <c r="BI39" s="15">
        <f t="shared" si="21"/>
        <v>1644472.54842279</v>
      </c>
      <c r="BJ39" s="23"/>
      <c r="BM39" s="2" t="str">
        <v>New Zealand</v>
      </c>
      <c r="BN39" s="15">
        <f t="shared" si="22"/>
        <v>0</v>
      </c>
      <c r="BO39" s="15">
        <f t="shared" si="23"/>
        <v>22360.5698715337</v>
      </c>
      <c r="BP39" s="15">
        <f t="shared" si="24"/>
        <v>68012.6305837986</v>
      </c>
      <c r="BQ39" s="15">
        <f t="shared" si="25"/>
        <v>248243.293198913</v>
      </c>
      <c r="BR39" s="15">
        <f t="shared" si="26"/>
        <v>402701.230895722</v>
      </c>
      <c r="BS39" s="15">
        <f t="shared" si="27"/>
        <v>734921.432054</v>
      </c>
    </row>
    <row r="40" ht="15" customHeight="1" spans="1:71">
      <c r="A40" s="6" t="s">
        <v>972</v>
      </c>
      <c r="B40" s="7" t="s">
        <v>449</v>
      </c>
      <c r="C40" s="8" t="s">
        <v>450</v>
      </c>
      <c r="D40" s="9" t="s">
        <v>929</v>
      </c>
      <c r="E40" s="10" t="s">
        <v>452</v>
      </c>
      <c r="F40" s="11" t="s">
        <v>451</v>
      </c>
      <c r="G40" s="9" t="s">
        <v>181</v>
      </c>
      <c r="H40" s="9" t="s">
        <v>245</v>
      </c>
      <c r="I40" s="11" t="s">
        <v>930</v>
      </c>
      <c r="J40" s="9" t="s">
        <v>169</v>
      </c>
      <c r="K40" s="9" t="s">
        <v>931</v>
      </c>
      <c r="L40" s="12" t="s">
        <v>291</v>
      </c>
      <c r="M40" s="13">
        <v>222</v>
      </c>
      <c r="N40" s="14">
        <f t="shared" si="7"/>
        <v>0.608219178082192</v>
      </c>
      <c r="O40" s="15">
        <v>7710</v>
      </c>
      <c r="P40" s="15">
        <f t="shared" si="0"/>
        <v>1711620</v>
      </c>
      <c r="Q40" s="16">
        <f>IFERROR(VLOOKUP(G40,SCENARIOS!$A$13:$E$18,4,0),0.025)</f>
        <v>0.035</v>
      </c>
      <c r="R40" s="17">
        <f>IFERROR(VLOOKUP(L40,INPUTS!$A$107:$B$120,2,0),0.0082)</f>
        <v>0.0079</v>
      </c>
      <c r="S40" s="18">
        <f t="shared" si="1"/>
        <v>60.909</v>
      </c>
      <c r="T40" s="15">
        <f t="shared" si="2"/>
        <v>13521.798</v>
      </c>
      <c r="U40" s="15">
        <f>T40/INPUTS!$B$7*1000</f>
        <v>16902247.5</v>
      </c>
      <c r="V40" s="15">
        <f>T40*INPUTS!$B$6</f>
        <v>42728.88168</v>
      </c>
      <c r="W40" s="19" t="s">
        <v>396</v>
      </c>
      <c r="X40" s="19" t="s">
        <v>396</v>
      </c>
      <c r="Y40" s="20">
        <f>IFERROR(VLOOKUP(E40,INPUTS!$A$44:$B$103,2,0),0)</f>
        <v>0</v>
      </c>
      <c r="Z40" s="15">
        <f t="shared" si="3"/>
        <v>0</v>
      </c>
      <c r="AA40" s="20">
        <f>IFERROR(VLOOKUP(E40,INPUTS!$A$44:$C$103,3,0),SCENARIOS!$J$25)</f>
        <v>0.015</v>
      </c>
      <c r="AB40" s="15">
        <f t="shared" si="35"/>
        <v>240.894814684849</v>
      </c>
      <c r="AC40" s="20">
        <f>IFERROR(VLOOKUP($E40,INPUTS!$A$44:$G$103,4,0),SCENARIOS!$K$25)</f>
        <v>0.075</v>
      </c>
      <c r="AD40" s="15">
        <f t="shared" si="35"/>
        <v>1430.53736251269</v>
      </c>
      <c r="AE40" s="20">
        <f>IFERROR(VLOOKUP($E40,INPUTS!$A$44:$G$103,5,0),SCENARIOS!$L$25)</f>
        <v>0.15</v>
      </c>
      <c r="AF40" s="15">
        <f t="shared" si="35"/>
        <v>3398.05927034503</v>
      </c>
      <c r="AG40" s="20">
        <f>IFERROR(VLOOKUP($E40,INPUTS!$A$44:$G$103,6,0),SCENARIOS!$M$25)</f>
        <v>0.2</v>
      </c>
      <c r="AH40" s="15">
        <f t="shared" si="5"/>
        <v>5381.10461488694</v>
      </c>
      <c r="AI40" s="20">
        <f>IFERROR(VLOOKUP($E40,INPUTS!$A$44:$G$103,7,0),SCENARIOS!$N$25)</f>
        <v>0.3</v>
      </c>
      <c r="AJ40" s="15">
        <f t="shared" si="6"/>
        <v>9586.59639053163</v>
      </c>
      <c r="AL40" t="str">
        <f t="shared" si="8"/>
        <v>Y</v>
      </c>
      <c r="AM40" s="21">
        <f t="shared" si="9"/>
        <v>31955.3213017721</v>
      </c>
      <c r="AT40" s="2" t="s">
        <v>177</v>
      </c>
      <c r="AU40" s="15">
        <f>SUMIF($G$4:$G$1277,$AT40,$T$4:$T$1277)*(1+SCENARIOS!$D16)^AU$35</f>
        <v>19286429.3215</v>
      </c>
      <c r="AV40" s="15">
        <f>SUMIF($G$4:$G$1277,$AT40,$T$4:$T$1277)*(1+SCENARIOS!$D16)^AV$35</f>
        <v>24034399.8622769</v>
      </c>
      <c r="AW40" s="15">
        <f>SUMIF($G$4:$G$1277,$AT40,$T$4:$T$1277)*(1+SCENARIOS!$D16)^AW$35</f>
        <v>29951234.9907022</v>
      </c>
      <c r="AX40" s="15">
        <f>SUMIF($G$4:$G$1277,$AT40,$T$4:$T$1277)*(1+SCENARIOS!$D16)^AX$35</f>
        <v>37324688.0558174</v>
      </c>
      <c r="AY40" s="15">
        <f>SUMIF($G$4:$G$1277,$AT40,$T$4:$T$1277)*(1+SCENARIOS!$D16)^AY$35</f>
        <v>46513352.0836969</v>
      </c>
      <c r="AZ40" s="15">
        <f>SUMIF($G$4:$G$1277,$AT40,$T$4:$T$1277)*(1+SCENARIOS!$D16)^AZ$35</f>
        <v>57964099.2264034</v>
      </c>
      <c r="BC40" s="2" t="str">
        <v>DFW</v>
      </c>
      <c r="BD40" s="15">
        <f t="shared" si="16"/>
        <v>3653.43613</v>
      </c>
      <c r="BE40" s="15">
        <f t="shared" si="17"/>
        <v>24202.1321811018</v>
      </c>
      <c r="BF40" s="15">
        <f t="shared" si="18"/>
        <v>89070.3651255448</v>
      </c>
      <c r="BG40" s="15">
        <f t="shared" si="19"/>
        <v>196681.760538258</v>
      </c>
      <c r="BH40" s="15">
        <f t="shared" si="20"/>
        <v>325728.834224804</v>
      </c>
      <c r="BI40" s="15">
        <f t="shared" si="21"/>
        <v>479507.937221762</v>
      </c>
      <c r="BJ40" s="23"/>
      <c r="BM40" s="2" t="str">
        <v>Norway</v>
      </c>
      <c r="BN40" s="15">
        <f t="shared" si="22"/>
        <v>10234.4643</v>
      </c>
      <c r="BO40" s="15">
        <f t="shared" si="23"/>
        <v>34738.0708906677</v>
      </c>
      <c r="BP40" s="15">
        <f t="shared" si="24"/>
        <v>98257.3467641954</v>
      </c>
      <c r="BQ40" s="15">
        <f t="shared" si="25"/>
        <v>222338.338211706</v>
      </c>
      <c r="BR40" s="15">
        <f t="shared" si="26"/>
        <v>335407.229190903</v>
      </c>
      <c r="BS40" s="15">
        <f t="shared" si="27"/>
        <v>474353.117211844</v>
      </c>
    </row>
    <row r="41" ht="15" customHeight="1" spans="1:71">
      <c r="A41" s="24" t="s">
        <v>973</v>
      </c>
      <c r="B41" s="25" t="s">
        <v>449</v>
      </c>
      <c r="C41" s="26" t="s">
        <v>450</v>
      </c>
      <c r="D41" s="27" t="s">
        <v>929</v>
      </c>
      <c r="E41" s="10" t="s">
        <v>452</v>
      </c>
      <c r="F41" s="28" t="s">
        <v>451</v>
      </c>
      <c r="G41" s="27" t="s">
        <v>181</v>
      </c>
      <c r="H41" s="27" t="s">
        <v>205</v>
      </c>
      <c r="I41" s="28" t="s">
        <v>408</v>
      </c>
      <c r="J41" s="27" t="s">
        <v>165</v>
      </c>
      <c r="K41" s="27" t="s">
        <v>931</v>
      </c>
      <c r="L41" s="29" t="s">
        <v>291</v>
      </c>
      <c r="M41" s="13">
        <v>222</v>
      </c>
      <c r="N41" s="14">
        <f t="shared" si="7"/>
        <v>0.608219178082192</v>
      </c>
      <c r="O41" s="15">
        <v>9280</v>
      </c>
      <c r="P41" s="15">
        <f t="shared" si="0"/>
        <v>2060160</v>
      </c>
      <c r="Q41" s="16">
        <f>IFERROR(VLOOKUP(G41,SCENARIOS!$A$13:$E$18,4,0),0.025)</f>
        <v>0.035</v>
      </c>
      <c r="R41" s="17">
        <f>IFERROR(VLOOKUP(L41,INPUTS!$A$107:$B$120,2,0),0.0082)</f>
        <v>0.0079</v>
      </c>
      <c r="S41" s="30">
        <f t="shared" si="1"/>
        <v>73.312</v>
      </c>
      <c r="T41" s="15">
        <f t="shared" si="2"/>
        <v>16275.264</v>
      </c>
      <c r="U41" s="15">
        <f>T41/INPUTS!$B$7*1000</f>
        <v>20344080</v>
      </c>
      <c r="V41" s="15">
        <f>T41*INPUTS!$B$6</f>
        <v>51429.83424</v>
      </c>
      <c r="W41" s="19" t="s">
        <v>396</v>
      </c>
      <c r="X41" s="19" t="s">
        <v>396</v>
      </c>
      <c r="Y41" s="20">
        <f>IFERROR(VLOOKUP(E41,INPUTS!$A$44:$B$103,2,0),0)</f>
        <v>0</v>
      </c>
      <c r="Z41" s="15">
        <f t="shared" si="3"/>
        <v>0</v>
      </c>
      <c r="AA41" s="20">
        <f>IFERROR(VLOOKUP(E41,INPUTS!$A$44:$C$103,3,0),SCENARIOS!$J$25)</f>
        <v>0.015</v>
      </c>
      <c r="AB41" s="15">
        <f t="shared" si="35"/>
        <v>289.948622603814</v>
      </c>
      <c r="AC41" s="20">
        <f>IFERROR(VLOOKUP($E41,INPUTS!$A$44:$G$103,4,0),SCENARIOS!$K$25)</f>
        <v>0.075</v>
      </c>
      <c r="AD41" s="15">
        <f t="shared" si="35"/>
        <v>1721.84004203862</v>
      </c>
      <c r="AE41" s="20">
        <f>IFERROR(VLOOKUP($E41,INPUTS!$A$44:$G$103,5,0),SCENARIOS!$L$25)</f>
        <v>0.15</v>
      </c>
      <c r="AF41" s="15">
        <f t="shared" si="35"/>
        <v>4090.01167688741</v>
      </c>
      <c r="AG41" s="20">
        <f>IFERROR(VLOOKUP($E41,INPUTS!$A$44:$G$103,6,0),SCENARIOS!$M$25)</f>
        <v>0.2</v>
      </c>
      <c r="AH41" s="15">
        <f t="shared" si="5"/>
        <v>6476.86781143331</v>
      </c>
      <c r="AI41" s="20">
        <f>IFERROR(VLOOKUP($E41,INPUTS!$A$44:$G$103,7,0),SCENARIOS!$N$25)</f>
        <v>0.3</v>
      </c>
      <c r="AJ41" s="15">
        <f t="shared" si="6"/>
        <v>11538.7308046866</v>
      </c>
      <c r="AL41" t="str">
        <f t="shared" si="8"/>
        <v>Y</v>
      </c>
      <c r="AM41" s="21">
        <f t="shared" si="9"/>
        <v>38462.4360156219</v>
      </c>
      <c r="AT41" s="2" t="s">
        <v>181</v>
      </c>
      <c r="AU41" s="15">
        <f>SUMIF($G$4:$G$1277,$AT41,$T$4:$T$1277)*(1+SCENARIOS!$D17)^AU$35</f>
        <v>8161905.183</v>
      </c>
      <c r="AV41" s="15">
        <f>SUMIF($G$4:$G$1277,$AT41,$T$4:$T$1277)*(1+SCENARIOS!$D17)^AV$35</f>
        <v>9693783.01383734</v>
      </c>
      <c r="AW41" s="15">
        <f>SUMIF($G$4:$G$1277,$AT41,$T$4:$T$1277)*(1+SCENARIOS!$D17)^AW$35</f>
        <v>11513173.3354469</v>
      </c>
      <c r="AX41" s="15">
        <f>SUMIF($G$4:$G$1277,$AT41,$T$4:$T$1277)*(1+SCENARIOS!$D17)^AX$35</f>
        <v>13674038.305049</v>
      </c>
      <c r="AY41" s="15">
        <f>SUMIF($G$4:$G$1277,$AT41,$T$4:$T$1277)*(1+SCENARIOS!$D17)^AY$35</f>
        <v>16240468.0377975</v>
      </c>
      <c r="AZ41" s="15">
        <f>SUMIF($G$4:$G$1277,$AT41,$T$4:$T$1277)*(1+SCENARIOS!$D17)^AZ$35</f>
        <v>19288581.4857879</v>
      </c>
      <c r="BC41" s="2" t="str">
        <v>DMK</v>
      </c>
      <c r="BD41" s="15">
        <f t="shared" si="16"/>
        <v>0</v>
      </c>
      <c r="BE41" s="15">
        <f t="shared" si="17"/>
        <v>20555.2853909545</v>
      </c>
      <c r="BF41" s="15">
        <f t="shared" si="18"/>
        <v>125043.238152826</v>
      </c>
      <c r="BG41" s="15">
        <f t="shared" si="19"/>
        <v>304268.437248259</v>
      </c>
      <c r="BH41" s="15">
        <f t="shared" si="20"/>
        <v>493585.43638241</v>
      </c>
      <c r="BI41" s="15">
        <f t="shared" si="21"/>
        <v>900783.230635544</v>
      </c>
      <c r="BJ41" s="23"/>
      <c r="BM41" s="2" t="str">
        <v>Oman</v>
      </c>
      <c r="BN41" s="15">
        <f t="shared" si="22"/>
        <v>0</v>
      </c>
      <c r="BO41" s="15">
        <f t="shared" si="23"/>
        <v>7619.02501300407</v>
      </c>
      <c r="BP41" s="15">
        <f t="shared" si="24"/>
        <v>47473.4567686651</v>
      </c>
      <c r="BQ41" s="15">
        <f t="shared" si="25"/>
        <v>118321.128686134</v>
      </c>
      <c r="BR41" s="15">
        <f t="shared" si="26"/>
        <v>196599.537881855</v>
      </c>
      <c r="BS41" s="15">
        <f t="shared" si="27"/>
        <v>367498.189588978</v>
      </c>
    </row>
    <row r="42" ht="15" customHeight="1" spans="1:71">
      <c r="A42" s="6" t="s">
        <v>974</v>
      </c>
      <c r="B42" s="7" t="s">
        <v>449</v>
      </c>
      <c r="C42" s="8" t="s">
        <v>450</v>
      </c>
      <c r="D42" s="9" t="s">
        <v>929</v>
      </c>
      <c r="E42" s="10" t="s">
        <v>751</v>
      </c>
      <c r="F42" s="11" t="s">
        <v>750</v>
      </c>
      <c r="G42" s="9" t="s">
        <v>181</v>
      </c>
      <c r="H42" s="9" t="s">
        <v>248</v>
      </c>
      <c r="I42" s="11" t="s">
        <v>930</v>
      </c>
      <c r="J42" s="9" t="s">
        <v>169</v>
      </c>
      <c r="K42" s="9" t="s">
        <v>931</v>
      </c>
      <c r="L42" s="12" t="s">
        <v>291</v>
      </c>
      <c r="M42" s="13">
        <v>193</v>
      </c>
      <c r="N42" s="14">
        <f t="shared" si="7"/>
        <v>0.528767123287671</v>
      </c>
      <c r="O42" s="15">
        <v>8870</v>
      </c>
      <c r="P42" s="15">
        <f t="shared" si="0"/>
        <v>1711910</v>
      </c>
      <c r="Q42" s="16">
        <f>IFERROR(VLOOKUP(G42,SCENARIOS!$A$13:$E$18,4,0),0.025)</f>
        <v>0.035</v>
      </c>
      <c r="R42" s="17">
        <f>IFERROR(VLOOKUP(L42,INPUTS!$A$107:$B$120,2,0),0.0082)</f>
        <v>0.0079</v>
      </c>
      <c r="S42" s="18">
        <f t="shared" si="1"/>
        <v>70.073</v>
      </c>
      <c r="T42" s="15">
        <f t="shared" si="2"/>
        <v>13524.089</v>
      </c>
      <c r="U42" s="15">
        <f>T42/INPUTS!$B$7*1000</f>
        <v>16905111.25</v>
      </c>
      <c r="V42" s="15">
        <f>T42*INPUTS!$B$6</f>
        <v>42736.12124</v>
      </c>
      <c r="W42" s="19" t="s">
        <v>396</v>
      </c>
      <c r="X42" s="19" t="s">
        <v>396</v>
      </c>
      <c r="Y42" s="20">
        <f>IFERROR(VLOOKUP(E42,INPUTS!$A$44:$B$103,2,0),0)</f>
        <v>0</v>
      </c>
      <c r="Z42" s="15">
        <f t="shared" si="3"/>
        <v>0</v>
      </c>
      <c r="AA42" s="20">
        <f>IFERROR(VLOOKUP(E42,INPUTS!$A$44:$C$103,3,0),SCENARIOS!$J$25)</f>
        <v>0.015</v>
      </c>
      <c r="AB42" s="15">
        <f t="shared" si="35"/>
        <v>240.935629524743</v>
      </c>
      <c r="AC42" s="20">
        <f>IFERROR(VLOOKUP($E42,INPUTS!$A$44:$G$103,4,0),SCENARIOS!$K$25)</f>
        <v>0.075</v>
      </c>
      <c r="AD42" s="15">
        <f t="shared" si="35"/>
        <v>1430.77973864473</v>
      </c>
      <c r="AE42" s="20">
        <f>IFERROR(VLOOKUP($E42,INPUTS!$A$44:$G$103,5,0),SCENARIOS!$L$25)</f>
        <v>0.15</v>
      </c>
      <c r="AF42" s="15">
        <f t="shared" si="35"/>
        <v>3398.63500397072</v>
      </c>
      <c r="AG42" s="20">
        <f>IFERROR(VLOOKUP($E42,INPUTS!$A$44:$G$103,6,0),SCENARIOS!$M$25)</f>
        <v>0.2</v>
      </c>
      <c r="AH42" s="15">
        <f t="shared" si="5"/>
        <v>5382.01633614418</v>
      </c>
      <c r="AI42" s="20">
        <f>IFERROR(VLOOKUP($E42,INPUTS!$A$44:$G$103,7,0),SCENARIOS!$N$25)</f>
        <v>0.3</v>
      </c>
      <c r="AJ42" s="15">
        <f t="shared" si="6"/>
        <v>9588.22064880931</v>
      </c>
      <c r="AL42" t="str">
        <f t="shared" si="8"/>
        <v>N</v>
      </c>
      <c r="AM42" s="21">
        <f t="shared" si="9"/>
        <v>31960.7354960311</v>
      </c>
      <c r="AT42" s="2" t="s">
        <v>185</v>
      </c>
      <c r="AU42" s="15">
        <f>SUMIF($G$4:$G$1277,$AT42,$T$4:$T$1277)*(1+SCENARIOS!$D18)^AU$35</f>
        <v>7156240.473</v>
      </c>
      <c r="AV42" s="15">
        <f>SUMIF($G$4:$G$1277,$AT42,$T$4:$T$1277)*(1+SCENARIOS!$D18)^AV$35</f>
        <v>8296044.04980527</v>
      </c>
      <c r="AW42" s="15">
        <f>SUMIF($G$4:$G$1277,$AT42,$T$4:$T$1277)*(1+SCENARIOS!$D18)^AW$35</f>
        <v>9617388.78619003</v>
      </c>
      <c r="AX42" s="15">
        <f>SUMIF($G$4:$G$1277,$AT42,$T$4:$T$1277)*(1+SCENARIOS!$D18)^AX$35</f>
        <v>11149189.4822936</v>
      </c>
      <c r="AY42" s="15">
        <f>SUMIF($G$4:$G$1277,$AT42,$T$4:$T$1277)*(1+SCENARIOS!$D18)^AY$35</f>
        <v>12924966.3162813</v>
      </c>
      <c r="AZ42" s="15">
        <f>SUMIF($G$4:$G$1277,$AT42,$T$4:$T$1277)*(1+SCENARIOS!$D18)^AZ$35</f>
        <v>14983578.3616656</v>
      </c>
      <c r="BC42" s="2" t="str">
        <v>DOH</v>
      </c>
      <c r="BD42" s="15">
        <f t="shared" si="16"/>
        <v>0</v>
      </c>
      <c r="BE42" s="15">
        <f t="shared" si="17"/>
        <v>46908.3455422572</v>
      </c>
      <c r="BF42" s="15">
        <f t="shared" si="18"/>
        <v>292281.664699762</v>
      </c>
      <c r="BG42" s="15">
        <f t="shared" si="19"/>
        <v>728472.262512061</v>
      </c>
      <c r="BH42" s="15">
        <f t="shared" si="20"/>
        <v>1210411.96749845</v>
      </c>
      <c r="BI42" s="15">
        <f t="shared" si="21"/>
        <v>2262590.29652362</v>
      </c>
      <c r="BJ42" s="23"/>
      <c r="BM42" s="2" t="str">
        <v>Panama</v>
      </c>
      <c r="BN42" s="15">
        <f t="shared" si="22"/>
        <v>0</v>
      </c>
      <c r="BO42" s="15">
        <f t="shared" si="23"/>
        <v>14003.7131278094</v>
      </c>
      <c r="BP42" s="15">
        <f t="shared" si="24"/>
        <v>83160.0915505331</v>
      </c>
      <c r="BQ42" s="15">
        <f t="shared" si="25"/>
        <v>197536.203821817</v>
      </c>
      <c r="BR42" s="15">
        <f t="shared" si="26"/>
        <v>312814.725531523</v>
      </c>
      <c r="BS42" s="15">
        <f t="shared" si="27"/>
        <v>557288.648577713</v>
      </c>
    </row>
    <row r="43" ht="15" customHeight="1" spans="1:71">
      <c r="A43" s="24" t="s">
        <v>975</v>
      </c>
      <c r="B43" s="25" t="s">
        <v>697</v>
      </c>
      <c r="C43" s="26" t="s">
        <v>698</v>
      </c>
      <c r="D43" s="27" t="s">
        <v>929</v>
      </c>
      <c r="E43" s="10" t="s">
        <v>515</v>
      </c>
      <c r="F43" s="28" t="s">
        <v>514</v>
      </c>
      <c r="G43" s="27" t="s">
        <v>181</v>
      </c>
      <c r="H43" s="27" t="s">
        <v>205</v>
      </c>
      <c r="I43" s="28" t="s">
        <v>408</v>
      </c>
      <c r="J43" s="27" t="s">
        <v>165</v>
      </c>
      <c r="K43" s="27" t="s">
        <v>931</v>
      </c>
      <c r="L43" s="29" t="s">
        <v>291</v>
      </c>
      <c r="M43" s="13">
        <v>921</v>
      </c>
      <c r="N43" s="14">
        <f t="shared" si="7"/>
        <v>2.52328767123288</v>
      </c>
      <c r="O43" s="15">
        <v>8810</v>
      </c>
      <c r="P43" s="15">
        <f t="shared" si="0"/>
        <v>8114010</v>
      </c>
      <c r="Q43" s="16">
        <f>IFERROR(VLOOKUP(G43,SCENARIOS!$A$13:$E$18,4,0),0.025)</f>
        <v>0.035</v>
      </c>
      <c r="R43" s="17">
        <f>IFERROR(VLOOKUP(L43,INPUTS!$A$107:$B$120,2,0),0.0082)</f>
        <v>0.0079</v>
      </c>
      <c r="S43" s="30">
        <f t="shared" si="1"/>
        <v>69.599</v>
      </c>
      <c r="T43" s="15">
        <f t="shared" si="2"/>
        <v>64100.679</v>
      </c>
      <c r="U43" s="15">
        <f>T43/INPUTS!$B$7*1000</f>
        <v>80125848.75</v>
      </c>
      <c r="V43" s="15">
        <f>T43*INPUTS!$B$6</f>
        <v>202558.14564</v>
      </c>
      <c r="W43" s="19" t="s">
        <v>396</v>
      </c>
      <c r="X43" s="19" t="s">
        <v>396</v>
      </c>
      <c r="Y43" s="20">
        <f>IFERROR(VLOOKUP(E43,INPUTS!$A$44:$B$103,2,0),0)</f>
        <v>0</v>
      </c>
      <c r="Z43" s="15">
        <f t="shared" si="3"/>
        <v>0</v>
      </c>
      <c r="AA43" s="20">
        <f>IFERROR(VLOOKUP(E43,INPUTS!$A$44:$C$103,3,0),SCENARIOS!$J$25)</f>
        <v>0.015</v>
      </c>
      <c r="AB43" s="15">
        <f t="shared" si="35"/>
        <v>1141.97247946449</v>
      </c>
      <c r="AC43" s="20">
        <f>IFERROR(VLOOKUP($E43,INPUTS!$A$44:$G$103,4,0),SCENARIOS!$K$25)</f>
        <v>0.075</v>
      </c>
      <c r="AD43" s="15">
        <f t="shared" si="35"/>
        <v>6781.52537642792</v>
      </c>
      <c r="AE43" s="20">
        <f>IFERROR(VLOOKUP($E43,INPUTS!$A$44:$G$103,5,0),SCENARIOS!$L$25)</f>
        <v>0.15</v>
      </c>
      <c r="AF43" s="15">
        <f t="shared" si="35"/>
        <v>16108.6496419604</v>
      </c>
      <c r="AG43" s="20">
        <f>IFERROR(VLOOKUP($E43,INPUTS!$A$44:$G$103,6,0),SCENARIOS!$M$25)</f>
        <v>0.2</v>
      </c>
      <c r="AH43" s="15">
        <f t="shared" si="5"/>
        <v>25509.3634429598</v>
      </c>
      <c r="AI43" s="20">
        <f>IFERROR(VLOOKUP($E43,INPUTS!$A$44:$G$103,7,0),SCENARIOS!$N$25)</f>
        <v>0.3</v>
      </c>
      <c r="AJ43" s="15">
        <f t="shared" si="6"/>
        <v>45445.6824404585</v>
      </c>
      <c r="AL43" t="str">
        <f t="shared" si="8"/>
        <v>Y</v>
      </c>
      <c r="AM43" s="21">
        <f t="shared" si="9"/>
        <v>151485.608134862</v>
      </c>
      <c r="AT43" s="32" t="s">
        <v>940</v>
      </c>
      <c r="AU43" s="40">
        <f>SUM(AU37:AU42)</f>
        <v>161440404.7865</v>
      </c>
      <c r="AV43" s="40">
        <f t="shared" ref="AV43:AZ43" si="36">SUM(AV37:AV42)</f>
        <v>188974178.05788</v>
      </c>
      <c r="AW43" s="40">
        <f t="shared" si="36"/>
        <v>221618461.368087</v>
      </c>
      <c r="AX43" s="40">
        <f t="shared" si="36"/>
        <v>260388514.141515</v>
      </c>
      <c r="AY43" s="40">
        <f t="shared" si="36"/>
        <v>306511570.005948</v>
      </c>
      <c r="AZ43" s="40">
        <f t="shared" si="36"/>
        <v>361472646.603926</v>
      </c>
      <c r="BC43" s="2" t="str">
        <v>DUB</v>
      </c>
      <c r="BD43" s="15">
        <f t="shared" si="16"/>
        <v>21929.0288</v>
      </c>
      <c r="BE43" s="15">
        <f t="shared" si="17"/>
        <v>74432.0498551051</v>
      </c>
      <c r="BF43" s="15">
        <f t="shared" si="18"/>
        <v>210532.581270876</v>
      </c>
      <c r="BG43" s="15">
        <f t="shared" si="19"/>
        <v>476396.583061864</v>
      </c>
      <c r="BH43" s="15">
        <f t="shared" si="20"/>
        <v>718665.342225631</v>
      </c>
      <c r="BI43" s="15">
        <f t="shared" si="21"/>
        <v>1016379.83814241</v>
      </c>
      <c r="BJ43" s="23"/>
      <c r="BM43" s="2" t="str">
        <v>Peru</v>
      </c>
      <c r="BN43" s="15">
        <f t="shared" si="22"/>
        <v>0</v>
      </c>
      <c r="BO43" s="15">
        <f t="shared" si="23"/>
        <v>9631.31663715193</v>
      </c>
      <c r="BP43" s="15">
        <f t="shared" si="24"/>
        <v>57194.9143764713</v>
      </c>
      <c r="BQ43" s="15">
        <f t="shared" si="25"/>
        <v>135859.233115161</v>
      </c>
      <c r="BR43" s="15">
        <f t="shared" si="26"/>
        <v>215144.200888751</v>
      </c>
      <c r="BS43" s="15">
        <f t="shared" si="27"/>
        <v>383285.731702364</v>
      </c>
    </row>
    <row r="44" ht="15" customHeight="1" spans="1:71">
      <c r="A44" s="6" t="s">
        <v>976</v>
      </c>
      <c r="B44" s="7" t="s">
        <v>453</v>
      </c>
      <c r="C44" s="8" t="s">
        <v>454</v>
      </c>
      <c r="D44" s="9" t="s">
        <v>929</v>
      </c>
      <c r="E44" s="10" t="s">
        <v>456</v>
      </c>
      <c r="F44" s="11" t="s">
        <v>455</v>
      </c>
      <c r="G44" s="9" t="s">
        <v>185</v>
      </c>
      <c r="H44" s="9" t="s">
        <v>224</v>
      </c>
      <c r="I44" s="11" t="s">
        <v>938</v>
      </c>
      <c r="J44" s="9" t="s">
        <v>165</v>
      </c>
      <c r="K44" s="9" t="s">
        <v>931</v>
      </c>
      <c r="L44" s="12" t="s">
        <v>291</v>
      </c>
      <c r="M44" s="13">
        <v>2301</v>
      </c>
      <c r="N44" s="14">
        <f t="shared" si="7"/>
        <v>6.3041095890411</v>
      </c>
      <c r="O44" s="15">
        <v>6130</v>
      </c>
      <c r="P44" s="15">
        <f t="shared" ref="P44:P107" si="37">M44*O44</f>
        <v>14105130</v>
      </c>
      <c r="Q44" s="16">
        <f>IFERROR(VLOOKUP(G44,SCENARIOS!$A$13:$E$18,4,0),0.025)</f>
        <v>0.03</v>
      </c>
      <c r="R44" s="17">
        <f>IFERROR(VLOOKUP(L44,INPUTS!$A$107:$B$120,2,0),0.0082)</f>
        <v>0.0079</v>
      </c>
      <c r="S44" s="18">
        <f t="shared" ref="S44:S107" si="38">O44*R44</f>
        <v>48.427</v>
      </c>
      <c r="T44" s="15">
        <f t="shared" ref="T44:T107" si="39">M44*S44</f>
        <v>111430.527</v>
      </c>
      <c r="U44" s="15">
        <f>T44/INPUTS!$B$7*1000</f>
        <v>139288158.75</v>
      </c>
      <c r="V44" s="15">
        <f>T44*INPUTS!$B$6</f>
        <v>352120.46532</v>
      </c>
      <c r="W44" s="41" t="s">
        <v>433</v>
      </c>
      <c r="X44" s="41" t="s">
        <v>988</v>
      </c>
      <c r="Y44" s="20">
        <f>IFERROR(VLOOKUP(E44,INPUTS!$A$44:$B$103,2,0),0)</f>
        <v>0</v>
      </c>
      <c r="Z44" s="15">
        <f t="shared" si="3"/>
        <v>0</v>
      </c>
      <c r="AA44" s="20">
        <f>IFERROR(VLOOKUP(E44,INPUTS!$A$44:$C$103,3,0),SCENARIOS!$J$25)</f>
        <v>0.015</v>
      </c>
      <c r="AB44" s="15">
        <f t="shared" si="35"/>
        <v>1937.67781555029</v>
      </c>
      <c r="AC44" s="20">
        <f>IFERROR(VLOOKUP($E44,INPUTS!$A$44:$G$103,4,0),SCENARIOS!$K$25)</f>
        <v>0.075</v>
      </c>
      <c r="AD44" s="15">
        <f t="shared" si="35"/>
        <v>11231.4982795686</v>
      </c>
      <c r="AE44" s="20">
        <f>IFERROR(VLOOKUP($E44,INPUTS!$A$44:$G$103,5,0),SCENARIOS!$L$25)</f>
        <v>0.15</v>
      </c>
      <c r="AF44" s="15">
        <f t="shared" si="35"/>
        <v>26040.7695420978</v>
      </c>
      <c r="AG44" s="20">
        <f>IFERROR(VLOOKUP($E44,INPUTS!$A$44:$G$103,6,0),SCENARIOS!$M$25)</f>
        <v>0.2</v>
      </c>
      <c r="AH44" s="15">
        <f t="shared" si="5"/>
        <v>40251.1853399667</v>
      </c>
      <c r="AI44" s="20">
        <f>IFERROR(VLOOKUP($E44,INPUTS!$A$44:$G$103,7,0),SCENARIOS!$N$25)</f>
        <v>0.3</v>
      </c>
      <c r="AJ44" s="15">
        <f t="shared" si="6"/>
        <v>69993.2334367014</v>
      </c>
      <c r="AL44" t="str">
        <f t="shared" si="8"/>
        <v>N</v>
      </c>
      <c r="AM44" s="21">
        <f t="shared" si="9"/>
        <v>233310.778122338</v>
      </c>
      <c r="BC44" s="2" t="str">
        <v>DUS</v>
      </c>
      <c r="BD44" s="15">
        <f t="shared" si="16"/>
        <v>0</v>
      </c>
      <c r="BE44" s="15">
        <f t="shared" si="17"/>
        <v>43646.8973911267</v>
      </c>
      <c r="BF44" s="15">
        <f t="shared" si="18"/>
        <v>246912.290877576</v>
      </c>
      <c r="BG44" s="15">
        <f t="shared" si="19"/>
        <v>558717.187525056</v>
      </c>
      <c r="BH44" s="15">
        <f t="shared" si="20"/>
        <v>842849.619532</v>
      </c>
      <c r="BI44" s="15">
        <f t="shared" si="21"/>
        <v>1430410.47265536</v>
      </c>
      <c r="BJ44" s="23"/>
      <c r="BM44" s="2" t="str">
        <v>Philippines</v>
      </c>
      <c r="BN44" s="15">
        <f t="shared" si="22"/>
        <v>0</v>
      </c>
      <c r="BO44" s="15">
        <f t="shared" si="23"/>
        <v>30401.2815424957</v>
      </c>
      <c r="BP44" s="15">
        <f t="shared" si="24"/>
        <v>184939.037126785</v>
      </c>
      <c r="BQ44" s="15">
        <f t="shared" si="25"/>
        <v>450013.232574729</v>
      </c>
      <c r="BR44" s="15">
        <f t="shared" si="26"/>
        <v>730013.207373933</v>
      </c>
      <c r="BS44" s="15">
        <f t="shared" si="27"/>
        <v>1332259.03131274</v>
      </c>
    </row>
    <row r="45" ht="15" customHeight="1" spans="1:71">
      <c r="A45" s="24" t="s">
        <v>977</v>
      </c>
      <c r="B45" s="25" t="s">
        <v>453</v>
      </c>
      <c r="C45" s="26" t="s">
        <v>454</v>
      </c>
      <c r="D45" s="27" t="s">
        <v>929</v>
      </c>
      <c r="E45" s="10" t="s">
        <v>456</v>
      </c>
      <c r="F45" s="28" t="s">
        <v>455</v>
      </c>
      <c r="G45" s="27" t="s">
        <v>185</v>
      </c>
      <c r="H45" s="27" t="s">
        <v>245</v>
      </c>
      <c r="I45" s="28" t="s">
        <v>930</v>
      </c>
      <c r="J45" s="27" t="s">
        <v>169</v>
      </c>
      <c r="K45" s="27" t="s">
        <v>931</v>
      </c>
      <c r="L45" s="29" t="s">
        <v>291</v>
      </c>
      <c r="M45" s="13">
        <v>1150</v>
      </c>
      <c r="N45" s="14">
        <f t="shared" si="7"/>
        <v>3.15068493150685</v>
      </c>
      <c r="O45" s="15">
        <v>12350</v>
      </c>
      <c r="P45" s="15">
        <f t="shared" si="37"/>
        <v>14202500</v>
      </c>
      <c r="Q45" s="16">
        <f>IFERROR(VLOOKUP(G45,SCENARIOS!$A$13:$E$18,4,0),0.025)</f>
        <v>0.03</v>
      </c>
      <c r="R45" s="17">
        <f>IFERROR(VLOOKUP(L45,INPUTS!$A$107:$B$120,2,0),0.0082)</f>
        <v>0.0079</v>
      </c>
      <c r="S45" s="30">
        <f t="shared" si="38"/>
        <v>97.565</v>
      </c>
      <c r="T45" s="15">
        <f t="shared" si="39"/>
        <v>112199.75</v>
      </c>
      <c r="U45" s="15">
        <f>T45/INPUTS!$B$7*1000</f>
        <v>140249687.5</v>
      </c>
      <c r="V45" s="15">
        <f>T45*INPUTS!$B$6</f>
        <v>354551.21</v>
      </c>
      <c r="W45" s="41" t="s">
        <v>433</v>
      </c>
      <c r="X45" s="41" t="s">
        <v>988</v>
      </c>
      <c r="Y45" s="20">
        <f>IFERROR(VLOOKUP(E45,INPUTS!$A$44:$B$103,2,0),0)</f>
        <v>0</v>
      </c>
      <c r="Z45" s="15">
        <f t="shared" si="3"/>
        <v>0</v>
      </c>
      <c r="AA45" s="20">
        <f>IFERROR(VLOOKUP(E45,INPUTS!$A$44:$C$103,3,0),SCENARIOS!$J$25)</f>
        <v>0.015</v>
      </c>
      <c r="AB45" s="15">
        <f t="shared" si="35"/>
        <v>1951.05391976912</v>
      </c>
      <c r="AC45" s="20">
        <f>IFERROR(VLOOKUP($E45,INPUTS!$A$44:$G$103,4,0),SCENARIOS!$K$25)</f>
        <v>0.075</v>
      </c>
      <c r="AD45" s="15">
        <f t="shared" si="35"/>
        <v>11309.0311337487</v>
      </c>
      <c r="AE45" s="20">
        <f>IFERROR(VLOOKUP($E45,INPUTS!$A$44:$G$103,5,0),SCENARIOS!$L$25)</f>
        <v>0.15</v>
      </c>
      <c r="AF45" s="15">
        <f t="shared" si="35"/>
        <v>26220.5331976127</v>
      </c>
      <c r="AG45" s="20">
        <f>IFERROR(VLOOKUP($E45,INPUTS!$A$44:$G$103,6,0),SCENARIOS!$M$25)</f>
        <v>0.2</v>
      </c>
      <c r="AH45" s="15">
        <f t="shared" si="5"/>
        <v>40529.0458004199</v>
      </c>
      <c r="AI45" s="20">
        <f>IFERROR(VLOOKUP($E45,INPUTS!$A$44:$G$103,7,0),SCENARIOS!$N$25)</f>
        <v>0.3</v>
      </c>
      <c r="AJ45" s="15">
        <f t="shared" si="6"/>
        <v>70476.4080788161</v>
      </c>
      <c r="AL45" t="str">
        <f t="shared" si="8"/>
        <v>N</v>
      </c>
      <c r="AM45" s="21">
        <f t="shared" si="9"/>
        <v>234921.36026272</v>
      </c>
      <c r="AT45" s="34" t="s">
        <v>978</v>
      </c>
      <c r="AU45" s="39">
        <f t="shared" ref="AU45:AZ45" si="40">AU11/AU43</f>
        <v>0.0054807163450199</v>
      </c>
      <c r="AV45" s="39">
        <f t="shared" si="40"/>
        <v>0.0347732303291037</v>
      </c>
      <c r="AW45" s="39">
        <f t="shared" si="40"/>
        <v>0.0996388268430483</v>
      </c>
      <c r="AX45" s="39">
        <f t="shared" si="40"/>
        <v>0.198392248475635</v>
      </c>
      <c r="AY45" s="39">
        <f t="shared" si="40"/>
        <v>0.267911344410396</v>
      </c>
      <c r="AZ45" s="39">
        <f t="shared" si="40"/>
        <v>0.36620740672734</v>
      </c>
      <c r="BC45" s="2" t="str">
        <v>DXB</v>
      </c>
      <c r="BD45" s="15">
        <f t="shared" si="16"/>
        <v>0</v>
      </c>
      <c r="BE45" s="15">
        <f t="shared" si="17"/>
        <v>100891.058685822</v>
      </c>
      <c r="BF45" s="15">
        <f t="shared" si="18"/>
        <v>628643.075024865</v>
      </c>
      <c r="BG45" s="15">
        <f t="shared" si="19"/>
        <v>1566807.29065341</v>
      </c>
      <c r="BH45" s="15">
        <f t="shared" si="20"/>
        <v>2603369.26052734</v>
      </c>
      <c r="BI45" s="15">
        <f t="shared" si="21"/>
        <v>4866407.62426582</v>
      </c>
      <c r="BJ45" s="23"/>
      <c r="BM45" s="2" t="str">
        <v>Poland</v>
      </c>
      <c r="BN45" s="15">
        <f t="shared" si="22"/>
        <v>16065.7968</v>
      </c>
      <c r="BO45" s="15">
        <f t="shared" si="23"/>
        <v>60727.8094958036</v>
      </c>
      <c r="BP45" s="15">
        <f t="shared" si="24"/>
        <v>189297.875767953</v>
      </c>
      <c r="BQ45" s="15">
        <f t="shared" si="25"/>
        <v>428346.342653222</v>
      </c>
      <c r="BR45" s="15">
        <f t="shared" si="26"/>
        <v>646179.426719356</v>
      </c>
      <c r="BS45" s="15">
        <f t="shared" si="27"/>
        <v>947713.619775838</v>
      </c>
    </row>
    <row r="46" ht="15" customHeight="1" spans="1:71">
      <c r="A46" s="6" t="s">
        <v>979</v>
      </c>
      <c r="B46" s="7" t="s">
        <v>453</v>
      </c>
      <c r="C46" s="8" t="s">
        <v>454</v>
      </c>
      <c r="D46" s="9" t="s">
        <v>929</v>
      </c>
      <c r="E46" s="10" t="s">
        <v>456</v>
      </c>
      <c r="F46" s="11" t="s">
        <v>455</v>
      </c>
      <c r="G46" s="9" t="s">
        <v>185</v>
      </c>
      <c r="H46" s="9" t="s">
        <v>432</v>
      </c>
      <c r="I46" s="11" t="s">
        <v>431</v>
      </c>
      <c r="J46" s="9" t="s">
        <v>173</v>
      </c>
      <c r="K46" s="9" t="s">
        <v>931</v>
      </c>
      <c r="L46" s="12" t="s">
        <v>291</v>
      </c>
      <c r="M46" s="13">
        <v>1150</v>
      </c>
      <c r="N46" s="14">
        <f t="shared" si="7"/>
        <v>3.15068493150685</v>
      </c>
      <c r="O46" s="15">
        <v>6740</v>
      </c>
      <c r="P46" s="15">
        <f t="shared" si="37"/>
        <v>7751000</v>
      </c>
      <c r="Q46" s="16">
        <f>IFERROR(VLOOKUP(G46,SCENARIOS!$A$13:$E$18,4,0),0.025)</f>
        <v>0.03</v>
      </c>
      <c r="R46" s="17">
        <f>IFERROR(VLOOKUP(L46,INPUTS!$A$107:$B$120,2,0),0.0082)</f>
        <v>0.0079</v>
      </c>
      <c r="S46" s="18">
        <f t="shared" si="38"/>
        <v>53.246</v>
      </c>
      <c r="T46" s="15">
        <f t="shared" si="39"/>
        <v>61232.9</v>
      </c>
      <c r="U46" s="15">
        <f>T46/INPUTS!$B$7*1000</f>
        <v>76541125</v>
      </c>
      <c r="V46" s="15">
        <f>T46*INPUTS!$B$6</f>
        <v>193495.964</v>
      </c>
      <c r="W46" s="31" t="s">
        <v>521</v>
      </c>
      <c r="X46" s="41" t="s">
        <v>988</v>
      </c>
      <c r="Y46" s="20">
        <f>IFERROR(VLOOKUP(E46,INPUTS!$A$44:$B$103,2,0),0)</f>
        <v>0</v>
      </c>
      <c r="Z46" s="15">
        <f t="shared" si="3"/>
        <v>0</v>
      </c>
      <c r="AA46" s="20">
        <f>IFERROR(VLOOKUP(E46,INPUTS!$A$44:$C$103,3,0),SCENARIOS!$J$25)</f>
        <v>0.015</v>
      </c>
      <c r="AB46" s="15">
        <f t="shared" si="35"/>
        <v>1064.78570196307</v>
      </c>
      <c r="AC46" s="20">
        <f>IFERROR(VLOOKUP($E46,INPUTS!$A$44:$G$103,4,0),SCENARIOS!$K$25)</f>
        <v>0.075</v>
      </c>
      <c r="AD46" s="15">
        <f t="shared" si="35"/>
        <v>6171.89229485555</v>
      </c>
      <c r="AE46" s="20">
        <f>IFERROR(VLOOKUP($E46,INPUTS!$A$44:$G$103,5,0),SCENARIOS!$L$25)</f>
        <v>0.15</v>
      </c>
      <c r="AF46" s="15">
        <f t="shared" si="35"/>
        <v>14309.8294535959</v>
      </c>
      <c r="AG46" s="20">
        <f>IFERROR(VLOOKUP($E46,INPUTS!$A$44:$G$103,6,0),SCENARIOS!$M$25)</f>
        <v>0.2</v>
      </c>
      <c r="AH46" s="15">
        <f t="shared" si="5"/>
        <v>22118.6857242777</v>
      </c>
      <c r="AI46" s="20">
        <f>IFERROR(VLOOKUP($E46,INPUTS!$A$44:$G$103,7,0),SCENARIOS!$N$25)</f>
        <v>0.3</v>
      </c>
      <c r="AJ46" s="15">
        <f t="shared" si="6"/>
        <v>38462.428376617</v>
      </c>
      <c r="AL46" t="str">
        <f t="shared" si="8"/>
        <v>N</v>
      </c>
      <c r="AM46" s="21">
        <f t="shared" si="9"/>
        <v>128208.094588724</v>
      </c>
      <c r="BC46" s="2" t="str">
        <v>EWR</v>
      </c>
      <c r="BD46" s="15">
        <f t="shared" si="16"/>
        <v>5966.64753</v>
      </c>
      <c r="BE46" s="15">
        <f t="shared" si="17"/>
        <v>39525.9659840022</v>
      </c>
      <c r="BF46" s="15">
        <f t="shared" si="18"/>
        <v>145466.20090291</v>
      </c>
      <c r="BG46" s="15">
        <f t="shared" si="19"/>
        <v>321212.879862675</v>
      </c>
      <c r="BH46" s="15">
        <f t="shared" si="20"/>
        <v>531967.461595451</v>
      </c>
      <c r="BI46" s="15">
        <f t="shared" si="21"/>
        <v>783113.416366094</v>
      </c>
      <c r="BJ46" s="23"/>
      <c r="BM46" s="2" t="str">
        <v>Portugal</v>
      </c>
      <c r="BN46" s="15">
        <f t="shared" si="22"/>
        <v>31600.6535</v>
      </c>
      <c r="BO46" s="15">
        <f t="shared" si="23"/>
        <v>107259.716707833</v>
      </c>
      <c r="BP46" s="15">
        <f t="shared" si="24"/>
        <v>303386.310988909</v>
      </c>
      <c r="BQ46" s="15">
        <f t="shared" si="25"/>
        <v>686507.527862882</v>
      </c>
      <c r="BR46" s="15">
        <f t="shared" si="26"/>
        <v>1035627.0069804</v>
      </c>
      <c r="BS46" s="15">
        <f t="shared" si="27"/>
        <v>1464646.12648621</v>
      </c>
    </row>
    <row r="47" ht="15" customHeight="1" spans="1:71">
      <c r="A47" s="24" t="s">
        <v>980</v>
      </c>
      <c r="B47" s="25" t="s">
        <v>457</v>
      </c>
      <c r="C47" s="26" t="s">
        <v>458</v>
      </c>
      <c r="D47" s="27" t="s">
        <v>929</v>
      </c>
      <c r="E47" s="10" t="s">
        <v>460</v>
      </c>
      <c r="F47" s="28" t="s">
        <v>459</v>
      </c>
      <c r="G47" s="27" t="s">
        <v>185</v>
      </c>
      <c r="H47" s="27" t="s">
        <v>245</v>
      </c>
      <c r="I47" s="28" t="s">
        <v>930</v>
      </c>
      <c r="J47" s="27" t="s">
        <v>169</v>
      </c>
      <c r="K47" s="27" t="s">
        <v>931</v>
      </c>
      <c r="L47" s="29" t="s">
        <v>295</v>
      </c>
      <c r="M47" s="13">
        <v>1490</v>
      </c>
      <c r="N47" s="14">
        <f t="shared" si="7"/>
        <v>4.08219178082192</v>
      </c>
      <c r="O47" s="15">
        <v>9400</v>
      </c>
      <c r="P47" s="15">
        <f t="shared" si="37"/>
        <v>14006000</v>
      </c>
      <c r="Q47" s="16">
        <f>IFERROR(VLOOKUP(G47,SCENARIOS!$A$13:$E$18,4,0),0.025)</f>
        <v>0.03</v>
      </c>
      <c r="R47" s="17">
        <f>IFERROR(VLOOKUP(L47,INPUTS!$A$107:$B$120,2,0),0.0082)</f>
        <v>0.0089</v>
      </c>
      <c r="S47" s="30">
        <f t="shared" si="38"/>
        <v>83.66</v>
      </c>
      <c r="T47" s="15">
        <f t="shared" si="39"/>
        <v>124653.4</v>
      </c>
      <c r="U47" s="15">
        <f>T47/INPUTS!$B$7*1000</f>
        <v>155816750</v>
      </c>
      <c r="V47" s="15">
        <f>T47*INPUTS!$B$6</f>
        <v>393904.744</v>
      </c>
      <c r="W47" s="19" t="s">
        <v>396</v>
      </c>
      <c r="X47" s="19" t="s">
        <v>396</v>
      </c>
      <c r="Y47" s="20">
        <f>IFERROR(VLOOKUP(E47,INPUTS!$A$44:$B$103,2,0),0)</f>
        <v>0</v>
      </c>
      <c r="Z47" s="15">
        <f t="shared" si="3"/>
        <v>0</v>
      </c>
      <c r="AA47" s="20">
        <f>IFERROR(VLOOKUP(E47,INPUTS!$A$44:$C$103,3,0),SCENARIOS!$J$25)</f>
        <v>0.015</v>
      </c>
      <c r="AB47" s="15">
        <f t="shared" si="35"/>
        <v>2167.61182340021</v>
      </c>
      <c r="AC47" s="20">
        <f>IFERROR(VLOOKUP($E47,INPUTS!$A$44:$G$103,4,0),SCENARIOS!$K$25)</f>
        <v>0.075</v>
      </c>
      <c r="AD47" s="15">
        <f t="shared" si="35"/>
        <v>12564.2809500701</v>
      </c>
      <c r="AE47" s="20">
        <f>IFERROR(VLOOKUP($E47,INPUTS!$A$44:$G$103,5,0),SCENARIOS!$L$25)</f>
        <v>0.15</v>
      </c>
      <c r="AF47" s="15">
        <f t="shared" si="35"/>
        <v>29130.8903352753</v>
      </c>
      <c r="AG47" s="20">
        <f>IFERROR(VLOOKUP($E47,INPUTS!$A$44:$G$103,6,0),SCENARIOS!$M$25)</f>
        <v>0.2</v>
      </c>
      <c r="AH47" s="15">
        <f t="shared" si="5"/>
        <v>45027.581235948</v>
      </c>
      <c r="AI47" s="20">
        <f>IFERROR(VLOOKUP($E47,INPUTS!$A$44:$G$103,7,0),SCENARIOS!$N$25)</f>
        <v>0.3</v>
      </c>
      <c r="AJ47" s="15">
        <f t="shared" si="6"/>
        <v>78298.9613329076</v>
      </c>
      <c r="AL47" t="str">
        <f t="shared" si="8"/>
        <v>N</v>
      </c>
      <c r="AM47" s="21">
        <f t="shared" si="9"/>
        <v>260996.537776359</v>
      </c>
      <c r="AT47" s="23"/>
      <c r="AU47" s="15"/>
      <c r="AV47" s="15"/>
      <c r="AW47" s="15"/>
      <c r="AX47" s="15"/>
      <c r="AY47" s="15"/>
      <c r="AZ47" s="15"/>
      <c r="BC47" s="2" t="str">
        <v>EZE</v>
      </c>
      <c r="BD47" s="15">
        <f t="shared" si="16"/>
        <v>0</v>
      </c>
      <c r="BE47" s="15">
        <f t="shared" si="17"/>
        <v>17104.2359386969</v>
      </c>
      <c r="BF47" s="15">
        <f t="shared" si="18"/>
        <v>101572.333964717</v>
      </c>
      <c r="BG47" s="15">
        <f t="shared" si="19"/>
        <v>241272.140164971</v>
      </c>
      <c r="BH47" s="15">
        <f t="shared" si="20"/>
        <v>382074.155744065</v>
      </c>
      <c r="BI47" s="15">
        <f t="shared" si="21"/>
        <v>680676.363778226</v>
      </c>
      <c r="BJ47" s="23"/>
      <c r="BM47" s="2" t="str">
        <v>Qatar</v>
      </c>
      <c r="BN47" s="15">
        <f t="shared" si="22"/>
        <v>0</v>
      </c>
      <c r="BO47" s="15">
        <f t="shared" si="23"/>
        <v>46908.3455422572</v>
      </c>
      <c r="BP47" s="15">
        <f t="shared" si="24"/>
        <v>292281.664699762</v>
      </c>
      <c r="BQ47" s="15">
        <f t="shared" si="25"/>
        <v>728472.262512061</v>
      </c>
      <c r="BR47" s="15">
        <f t="shared" si="26"/>
        <v>1210411.96749845</v>
      </c>
      <c r="BS47" s="15">
        <f t="shared" si="27"/>
        <v>2262590.29652362</v>
      </c>
    </row>
    <row r="48" ht="15" customHeight="1" spans="1:71">
      <c r="A48" s="6" t="s">
        <v>981</v>
      </c>
      <c r="B48" s="7" t="s">
        <v>457</v>
      </c>
      <c r="C48" s="8" t="s">
        <v>458</v>
      </c>
      <c r="D48" s="9" t="s">
        <v>929</v>
      </c>
      <c r="E48" s="10" t="s">
        <v>460</v>
      </c>
      <c r="F48" s="11" t="s">
        <v>459</v>
      </c>
      <c r="G48" s="9" t="s">
        <v>185</v>
      </c>
      <c r="H48" s="9" t="s">
        <v>224</v>
      </c>
      <c r="I48" s="11" t="s">
        <v>938</v>
      </c>
      <c r="J48" s="9" t="s">
        <v>165</v>
      </c>
      <c r="K48" s="9" t="s">
        <v>931</v>
      </c>
      <c r="L48" s="12" t="s">
        <v>291</v>
      </c>
      <c r="M48" s="13">
        <v>2980</v>
      </c>
      <c r="N48" s="14">
        <f t="shared" si="7"/>
        <v>8.16438356164384</v>
      </c>
      <c r="O48" s="15">
        <v>2860</v>
      </c>
      <c r="P48" s="15">
        <f t="shared" si="37"/>
        <v>8522800</v>
      </c>
      <c r="Q48" s="16">
        <f>IFERROR(VLOOKUP(G48,SCENARIOS!$A$13:$E$18,4,0),0.025)</f>
        <v>0.03</v>
      </c>
      <c r="R48" s="17">
        <f>IFERROR(VLOOKUP(L48,INPUTS!$A$107:$B$120,2,0),0.0082)</f>
        <v>0.0079</v>
      </c>
      <c r="S48" s="18">
        <f t="shared" si="38"/>
        <v>22.594</v>
      </c>
      <c r="T48" s="15">
        <f t="shared" si="39"/>
        <v>67330.12</v>
      </c>
      <c r="U48" s="15">
        <f>T48/INPUTS!$B$7*1000</f>
        <v>84162650</v>
      </c>
      <c r="V48" s="15">
        <f>T48*INPUTS!$B$6</f>
        <v>212763.1792</v>
      </c>
      <c r="W48" s="19" t="s">
        <v>396</v>
      </c>
      <c r="X48" s="19" t="s">
        <v>396</v>
      </c>
      <c r="Y48" s="20">
        <f>IFERROR(VLOOKUP(E48,INPUTS!$A$44:$B$103,2,0),0)</f>
        <v>0</v>
      </c>
      <c r="Z48" s="15">
        <f t="shared" si="3"/>
        <v>0</v>
      </c>
      <c r="AA48" s="20">
        <f>IFERROR(VLOOKUP(E48,INPUTS!$A$44:$C$103,3,0),SCENARIOS!$J$25)</f>
        <v>0.015</v>
      </c>
      <c r="AB48" s="15">
        <f t="shared" si="35"/>
        <v>1170.81093803262</v>
      </c>
      <c r="AC48" s="20">
        <f>IFERROR(VLOOKUP($E48,INPUTS!$A$44:$G$103,4,0),SCENARIOS!$K$25)</f>
        <v>0.075</v>
      </c>
      <c r="AD48" s="15">
        <f t="shared" si="35"/>
        <v>6786.45383184039</v>
      </c>
      <c r="AE48" s="20">
        <f>IFERROR(VLOOKUP($E48,INPUTS!$A$44:$G$103,5,0),SCENARIOS!$L$25)</f>
        <v>0.15</v>
      </c>
      <c r="AF48" s="15">
        <f t="shared" si="35"/>
        <v>15734.7199673729</v>
      </c>
      <c r="AG48" s="20">
        <f>IFERROR(VLOOKUP($E48,INPUTS!$A$44:$G$103,6,0),SCENARIOS!$M$25)</f>
        <v>0.2</v>
      </c>
      <c r="AH48" s="15">
        <f t="shared" si="5"/>
        <v>24321.137232728</v>
      </c>
      <c r="AI48" s="20">
        <f>IFERROR(VLOOKUP($E48,INPUTS!$A$44:$G$103,7,0),SCENARIOS!$N$25)</f>
        <v>0.3</v>
      </c>
      <c r="AJ48" s="15">
        <f t="shared" si="6"/>
        <v>42292.2957770909</v>
      </c>
      <c r="AL48" t="str">
        <f t="shared" si="8"/>
        <v>N</v>
      </c>
      <c r="AM48" s="21">
        <f t="shared" si="9"/>
        <v>140974.31925697</v>
      </c>
      <c r="BC48" s="2" t="str">
        <v>FCO</v>
      </c>
      <c r="BD48" s="15">
        <f t="shared" si="16"/>
        <v>12917.9542</v>
      </c>
      <c r="BE48" s="15">
        <f t="shared" si="17"/>
        <v>43846.4384268748</v>
      </c>
      <c r="BF48" s="15">
        <f t="shared" si="18"/>
        <v>124020.551355423</v>
      </c>
      <c r="BG48" s="15">
        <f t="shared" si="19"/>
        <v>280635.740741498</v>
      </c>
      <c r="BH48" s="15">
        <f t="shared" si="20"/>
        <v>423351.442540767</v>
      </c>
      <c r="BI48" s="15">
        <f t="shared" si="21"/>
        <v>598729.123787147</v>
      </c>
      <c r="BJ48" s="23"/>
      <c r="BM48" s="2" t="str">
        <v>Russia</v>
      </c>
      <c r="BN48" s="15">
        <f t="shared" si="22"/>
        <v>0</v>
      </c>
      <c r="BO48" s="15">
        <f t="shared" si="23"/>
        <v>30989.2746847213</v>
      </c>
      <c r="BP48" s="15">
        <f t="shared" si="24"/>
        <v>175307.599449086</v>
      </c>
      <c r="BQ48" s="15">
        <f t="shared" si="25"/>
        <v>396688.915597672</v>
      </c>
      <c r="BR48" s="15">
        <f t="shared" si="26"/>
        <v>598422.796093176</v>
      </c>
      <c r="BS48" s="15">
        <f t="shared" si="27"/>
        <v>1015590.69942119</v>
      </c>
    </row>
    <row r="49" ht="15" customHeight="1" spans="1:71">
      <c r="A49" s="24" t="s">
        <v>982</v>
      </c>
      <c r="B49" s="25" t="s">
        <v>457</v>
      </c>
      <c r="C49" s="26" t="s">
        <v>458</v>
      </c>
      <c r="D49" s="27" t="s">
        <v>929</v>
      </c>
      <c r="E49" s="10" t="s">
        <v>460</v>
      </c>
      <c r="F49" s="28" t="s">
        <v>459</v>
      </c>
      <c r="G49" s="27" t="s">
        <v>185</v>
      </c>
      <c r="H49" s="27" t="s">
        <v>440</v>
      </c>
      <c r="I49" s="28" t="s">
        <v>439</v>
      </c>
      <c r="J49" s="27" t="s">
        <v>177</v>
      </c>
      <c r="K49" s="27" t="s">
        <v>931</v>
      </c>
      <c r="L49" s="29" t="s">
        <v>284</v>
      </c>
      <c r="M49" s="13">
        <v>3725</v>
      </c>
      <c r="N49" s="14">
        <f t="shared" si="7"/>
        <v>10.2054794520548</v>
      </c>
      <c r="O49" s="15">
        <v>3400</v>
      </c>
      <c r="P49" s="15">
        <f t="shared" si="37"/>
        <v>12665000</v>
      </c>
      <c r="Q49" s="16">
        <f>IFERROR(VLOOKUP(G49,SCENARIOS!$A$13:$E$18,4,0),0.025)</f>
        <v>0.03</v>
      </c>
      <c r="R49" s="17">
        <f>IFERROR(VLOOKUP(L49,INPUTS!$A$107:$B$120,2,0),0.0082)</f>
        <v>0.0041</v>
      </c>
      <c r="S49" s="30">
        <f t="shared" si="38"/>
        <v>13.94</v>
      </c>
      <c r="T49" s="15">
        <f t="shared" si="39"/>
        <v>51926.5</v>
      </c>
      <c r="U49" s="15">
        <f>T49/INPUTS!$B$7*1000</f>
        <v>64908125</v>
      </c>
      <c r="V49" s="15">
        <f>T49*INPUTS!$B$6</f>
        <v>164087.74</v>
      </c>
      <c r="W49" s="19" t="s">
        <v>396</v>
      </c>
      <c r="X49" s="19" t="s">
        <v>396</v>
      </c>
      <c r="Y49" s="20">
        <f>IFERROR(VLOOKUP(E49,INPUTS!$A$44:$B$103,2,0),0)</f>
        <v>0</v>
      </c>
      <c r="Z49" s="15">
        <f t="shared" si="3"/>
        <v>0</v>
      </c>
      <c r="AA49" s="20">
        <f>IFERROR(VLOOKUP(E49,INPUTS!$A$44:$C$103,3,0),SCENARIOS!$J$25)</f>
        <v>0.015</v>
      </c>
      <c r="AB49" s="15">
        <f t="shared" si="35"/>
        <v>902.955678287084</v>
      </c>
      <c r="AC49" s="20">
        <f>IFERROR(VLOOKUP($E49,INPUTS!$A$44:$G$103,4,0),SCENARIOS!$K$25)</f>
        <v>0.075</v>
      </c>
      <c r="AD49" s="15">
        <f t="shared" si="35"/>
        <v>5233.86554040094</v>
      </c>
      <c r="AE49" s="20">
        <f>IFERROR(VLOOKUP($E49,INPUTS!$A$44:$G$103,5,0),SCENARIOS!$L$25)</f>
        <v>0.15</v>
      </c>
      <c r="AF49" s="15">
        <f t="shared" si="35"/>
        <v>12134.9692587179</v>
      </c>
      <c r="AG49" s="20">
        <f>IFERROR(VLOOKUP($E49,INPUTS!$A$44:$G$103,6,0),SCENARIOS!$M$25)</f>
        <v>0.2</v>
      </c>
      <c r="AH49" s="15">
        <f t="shared" si="5"/>
        <v>18757.0070054123</v>
      </c>
      <c r="AI49" s="20">
        <f>IFERROR(VLOOKUP($E49,INPUTS!$A$44:$G$103,7,0),SCENARIOS!$N$25)</f>
        <v>0.3</v>
      </c>
      <c r="AJ49" s="15">
        <f t="shared" si="6"/>
        <v>32616.7678992569</v>
      </c>
      <c r="AL49" t="str">
        <f t="shared" si="8"/>
        <v>Y</v>
      </c>
      <c r="AM49" s="21">
        <f t="shared" si="9"/>
        <v>108722.55966419</v>
      </c>
      <c r="BC49" s="2" t="str">
        <v>FLL</v>
      </c>
      <c r="BD49" s="15">
        <f t="shared" si="16"/>
        <v>12239.68291</v>
      </c>
      <c r="BE49" s="15">
        <f t="shared" si="17"/>
        <v>81081.5936291167</v>
      </c>
      <c r="BF49" s="15">
        <f t="shared" si="18"/>
        <v>298402.103395904</v>
      </c>
      <c r="BG49" s="15">
        <f t="shared" si="19"/>
        <v>658920.067987838</v>
      </c>
      <c r="BH49" s="15">
        <f t="shared" si="20"/>
        <v>1091251.49686292</v>
      </c>
      <c r="BI49" s="15">
        <f t="shared" si="21"/>
        <v>1606439.77219948</v>
      </c>
      <c r="BJ49" s="23"/>
      <c r="BM49" s="2" t="str">
        <v>Saudi Arabia</v>
      </c>
      <c r="BN49" s="15">
        <f t="shared" si="22"/>
        <v>0</v>
      </c>
      <c r="BO49" s="15">
        <f t="shared" si="23"/>
        <v>66833.1423628523</v>
      </c>
      <c r="BP49" s="15">
        <f t="shared" si="24"/>
        <v>416431.274245932</v>
      </c>
      <c r="BQ49" s="15">
        <f t="shared" si="25"/>
        <v>1037898.26447831</v>
      </c>
      <c r="BR49" s="15">
        <f t="shared" si="26"/>
        <v>1724546.76041919</v>
      </c>
      <c r="BS49" s="15">
        <f t="shared" si="27"/>
        <v>3223648.53520891</v>
      </c>
    </row>
    <row r="50" ht="15" customHeight="1" spans="1:71">
      <c r="A50" s="6" t="s">
        <v>983</v>
      </c>
      <c r="B50" s="25" t="s">
        <v>397</v>
      </c>
      <c r="C50" s="26" t="s">
        <v>398</v>
      </c>
      <c r="D50" s="27" t="s">
        <v>929</v>
      </c>
      <c r="E50" s="10" t="s">
        <v>203</v>
      </c>
      <c r="F50" s="28" t="s">
        <v>399</v>
      </c>
      <c r="G50" s="27" t="s">
        <v>165</v>
      </c>
      <c r="H50" s="27" t="s">
        <v>242</v>
      </c>
      <c r="I50" s="28" t="s">
        <v>421</v>
      </c>
      <c r="J50" s="27" t="s">
        <v>173</v>
      </c>
      <c r="K50" s="27" t="s">
        <v>931</v>
      </c>
      <c r="L50" s="29" t="s">
        <v>291</v>
      </c>
      <c r="M50" s="13">
        <v>854</v>
      </c>
      <c r="N50" s="14">
        <f t="shared" si="7"/>
        <v>2.33972602739726</v>
      </c>
      <c r="O50" s="15">
        <v>10750</v>
      </c>
      <c r="P50" s="15">
        <f t="shared" si="37"/>
        <v>9180500</v>
      </c>
      <c r="Q50" s="16">
        <f>IFERROR(VLOOKUP(G50,SCENARIOS!$A$13:$E$18,4,0),0.025)</f>
        <v>0.025</v>
      </c>
      <c r="R50" s="17">
        <f>IFERROR(VLOOKUP(L50,INPUTS!$A$107:$B$120,2,0),0.0082)</f>
        <v>0.0079</v>
      </c>
      <c r="S50" s="18">
        <f t="shared" si="38"/>
        <v>84.925</v>
      </c>
      <c r="T50" s="15">
        <f t="shared" si="39"/>
        <v>72525.95</v>
      </c>
      <c r="U50" s="15">
        <f>T50/INPUTS!$B$7*1000</f>
        <v>90657437.5</v>
      </c>
      <c r="V50" s="15">
        <f>T50*INPUTS!$B$6</f>
        <v>229182.002</v>
      </c>
      <c r="W50" s="19" t="s">
        <v>396</v>
      </c>
      <c r="X50" s="19" t="s">
        <v>396</v>
      </c>
      <c r="Y50" s="20">
        <f>IFERROR(VLOOKUP(E50,INPUTS!$A$44:$B$103,2,0),0)</f>
        <v>0.02</v>
      </c>
      <c r="Z50" s="15">
        <f t="shared" si="3"/>
        <v>1450.519</v>
      </c>
      <c r="AA50" s="20">
        <f>IFERROR(VLOOKUP(E50,INPUTS!$A$44:$C$103,3,0),SCENARIOS!$J$25)</f>
        <v>0.06</v>
      </c>
      <c r="AB50" s="15">
        <f t="shared" si="35"/>
        <v>4923.38732866169</v>
      </c>
      <c r="AC50" s="20">
        <f>IFERROR(VLOOKUP($E50,INPUTS!$A$44:$G$103,4,0),SCENARIOS!$K$25)</f>
        <v>0.15</v>
      </c>
      <c r="AD50" s="15">
        <f t="shared" si="35"/>
        <v>13925.9021472237</v>
      </c>
      <c r="AE50" s="20">
        <f>IFERROR(VLOOKUP($E50,INPUTS!$A$44:$G$103,5,0),SCENARIOS!$L$25)</f>
        <v>0.3</v>
      </c>
      <c r="AF50" s="15">
        <f t="shared" si="35"/>
        <v>31511.7601225601</v>
      </c>
      <c r="AG50" s="20">
        <f>IFERROR(VLOOKUP($E50,INPUTS!$A$44:$G$103,6,0),SCENARIOS!$M$25)</f>
        <v>0.4</v>
      </c>
      <c r="AH50" s="15">
        <f t="shared" si="5"/>
        <v>47536.8856070717</v>
      </c>
      <c r="AI50" s="20">
        <f>IFERROR(VLOOKUP($E50,INPUTS!$A$44:$G$103,7,0),SCENARIOS!$N$25)</f>
        <v>0.5</v>
      </c>
      <c r="AJ50" s="15">
        <f t="shared" si="6"/>
        <v>67229.5284888538</v>
      </c>
      <c r="AL50" t="str">
        <f t="shared" si="8"/>
        <v>Y</v>
      </c>
      <c r="AM50" s="21">
        <f t="shared" si="9"/>
        <v>134459.056977708</v>
      </c>
      <c r="AU50" s="42"/>
      <c r="AV50" s="42"/>
      <c r="AW50" s="42"/>
      <c r="AX50" s="42"/>
      <c r="AY50" s="42"/>
      <c r="AZ50" s="42"/>
      <c r="BC50" s="2" t="str">
        <v>FRA</v>
      </c>
      <c r="BD50" s="15">
        <f t="shared" si="16"/>
        <v>91408.3427</v>
      </c>
      <c r="BE50" s="15">
        <f t="shared" si="17"/>
        <v>310260.448972502</v>
      </c>
      <c r="BF50" s="15">
        <f t="shared" si="18"/>
        <v>877578.050256554</v>
      </c>
      <c r="BG50" s="15">
        <f t="shared" si="19"/>
        <v>1985798.02702561</v>
      </c>
      <c r="BH50" s="15">
        <f t="shared" si="20"/>
        <v>2995664.26255837</v>
      </c>
      <c r="BI50" s="15">
        <f t="shared" si="21"/>
        <v>4236648.93715185</v>
      </c>
      <c r="BJ50" s="23"/>
      <c r="BM50" s="2" t="str">
        <v>Singapore</v>
      </c>
      <c r="BN50" s="15">
        <f t="shared" si="22"/>
        <v>0</v>
      </c>
      <c r="BO50" s="15">
        <f t="shared" si="23"/>
        <v>254884.055030123</v>
      </c>
      <c r="BP50" s="15">
        <f t="shared" si="24"/>
        <v>1033684.75109293</v>
      </c>
      <c r="BQ50" s="15">
        <f t="shared" si="25"/>
        <v>2515271.10516768</v>
      </c>
      <c r="BR50" s="15">
        <f t="shared" si="26"/>
        <v>4590317.83563767</v>
      </c>
      <c r="BS50" s="15">
        <f t="shared" si="27"/>
        <v>7446431.35688941</v>
      </c>
    </row>
    <row r="51" ht="15" customHeight="1" spans="1:71">
      <c r="A51" s="24" t="s">
        <v>984</v>
      </c>
      <c r="B51" s="7" t="s">
        <v>409</v>
      </c>
      <c r="C51" s="8" t="s">
        <v>410</v>
      </c>
      <c r="D51" s="9" t="s">
        <v>929</v>
      </c>
      <c r="E51" s="10" t="s">
        <v>255</v>
      </c>
      <c r="F51" s="11" t="s">
        <v>930</v>
      </c>
      <c r="G51" s="9" t="s">
        <v>169</v>
      </c>
      <c r="H51" s="9" t="s">
        <v>448</v>
      </c>
      <c r="I51" s="11" t="s">
        <v>447</v>
      </c>
      <c r="J51" s="9" t="s">
        <v>177</v>
      </c>
      <c r="K51" s="9" t="s">
        <v>931</v>
      </c>
      <c r="L51" s="12" t="s">
        <v>291</v>
      </c>
      <c r="M51" s="13">
        <v>1333</v>
      </c>
      <c r="N51" s="14">
        <f t="shared" si="7"/>
        <v>3.65205479452055</v>
      </c>
      <c r="O51" s="15">
        <v>11490</v>
      </c>
      <c r="P51" s="15">
        <f t="shared" si="37"/>
        <v>15316170</v>
      </c>
      <c r="Q51" s="16">
        <f>IFERROR(VLOOKUP(G51,SCENARIOS!$A$13:$E$18,4,0),0.025)</f>
        <v>0.02</v>
      </c>
      <c r="R51" s="17">
        <f>IFERROR(VLOOKUP(L51,INPUTS!$A$107:$B$120,2,0),0.0082)</f>
        <v>0.0079</v>
      </c>
      <c r="S51" s="30">
        <f t="shared" si="38"/>
        <v>90.771</v>
      </c>
      <c r="T51" s="15">
        <f t="shared" si="39"/>
        <v>120997.743</v>
      </c>
      <c r="U51" s="15">
        <f>T51/INPUTS!$B$7*1000</f>
        <v>151247178.75</v>
      </c>
      <c r="V51" s="15">
        <f>T51*INPUTS!$B$6</f>
        <v>382352.86788</v>
      </c>
      <c r="W51" s="19" t="s">
        <v>396</v>
      </c>
      <c r="X51" s="19" t="s">
        <v>396</v>
      </c>
      <c r="Y51" s="20">
        <f>IFERROR(VLOOKUP(E51,INPUTS!$A$44:$B$103,2,0),0)</f>
        <v>0.005</v>
      </c>
      <c r="Z51" s="15">
        <f t="shared" si="3"/>
        <v>604.988715</v>
      </c>
      <c r="AA51" s="20">
        <f>IFERROR(VLOOKUP(E51,INPUTS!$A$44:$C$103,3,0),SCENARIOS!$J$25)</f>
        <v>0.03</v>
      </c>
      <c r="AB51" s="15">
        <f t="shared" si="35"/>
        <v>4007.73855830482</v>
      </c>
      <c r="AC51" s="20">
        <f>IFERROR(VLOOKUP($E51,INPUTS!$A$44:$G$103,4,0),SCENARIOS!$K$25)</f>
        <v>0.1</v>
      </c>
      <c r="AD51" s="15">
        <f t="shared" si="35"/>
        <v>14749.557354896</v>
      </c>
      <c r="AE51" s="20">
        <f>IFERROR(VLOOKUP($E51,INPUTS!$A$44:$G$103,5,0),SCENARIOS!$L$25)</f>
        <v>0.2</v>
      </c>
      <c r="AF51" s="15">
        <f t="shared" si="35"/>
        <v>32569.406262476</v>
      </c>
      <c r="AG51" s="20">
        <f>IFERROR(VLOOKUP($E51,INPUTS!$A$44:$G$103,6,0),SCENARIOS!$M$25)</f>
        <v>0.3</v>
      </c>
      <c r="AH51" s="15">
        <f t="shared" si="5"/>
        <v>53938.8843390325</v>
      </c>
      <c r="AI51" s="20">
        <f>IFERROR(VLOOKUP($E51,INPUTS!$A$44:$G$103,7,0),SCENARIOS!$N$25)</f>
        <v>0.4</v>
      </c>
      <c r="AJ51" s="15">
        <f t="shared" si="6"/>
        <v>79403.8489930011</v>
      </c>
      <c r="AL51" t="str">
        <f t="shared" si="8"/>
        <v>N</v>
      </c>
      <c r="AM51" s="21">
        <f t="shared" si="9"/>
        <v>198509.622482503</v>
      </c>
      <c r="BC51" s="2" t="str">
        <v>GRU</v>
      </c>
      <c r="BD51" s="15">
        <f t="shared" si="16"/>
        <v>0</v>
      </c>
      <c r="BE51" s="15">
        <f t="shared" si="17"/>
        <v>24736.714434392</v>
      </c>
      <c r="BF51" s="15">
        <f t="shared" si="18"/>
        <v>146897.284902124</v>
      </c>
      <c r="BG51" s="15">
        <f t="shared" si="19"/>
        <v>348935.78722992</v>
      </c>
      <c r="BH51" s="15">
        <f t="shared" si="20"/>
        <v>552568.341390783</v>
      </c>
      <c r="BI51" s="15">
        <f t="shared" si="21"/>
        <v>984416.778005759</v>
      </c>
      <c r="BJ51" s="23"/>
      <c r="BM51" s="2" t="str">
        <v>South Africa</v>
      </c>
      <c r="BN51" s="15">
        <f t="shared" si="22"/>
        <v>0</v>
      </c>
      <c r="BO51" s="15">
        <f t="shared" si="23"/>
        <v>18233.8660986731</v>
      </c>
      <c r="BP51" s="15">
        <f t="shared" si="24"/>
        <v>105690.241212247</v>
      </c>
      <c r="BQ51" s="15">
        <f t="shared" si="25"/>
        <v>245047.913087742</v>
      </c>
      <c r="BR51" s="15">
        <f t="shared" si="26"/>
        <v>378770.256805253</v>
      </c>
      <c r="BS51" s="15">
        <f t="shared" si="27"/>
        <v>658647.808245424</v>
      </c>
    </row>
    <row r="52" ht="15" customHeight="1" spans="1:71">
      <c r="A52" s="6" t="s">
        <v>985</v>
      </c>
      <c r="B52" s="25" t="s">
        <v>414</v>
      </c>
      <c r="C52" s="26" t="s">
        <v>415</v>
      </c>
      <c r="D52" s="27" t="s">
        <v>929</v>
      </c>
      <c r="E52" s="10" t="s">
        <v>250</v>
      </c>
      <c r="F52" s="28" t="s">
        <v>930</v>
      </c>
      <c r="G52" s="27" t="s">
        <v>169</v>
      </c>
      <c r="H52" s="27" t="s">
        <v>452</v>
      </c>
      <c r="I52" s="28" t="s">
        <v>451</v>
      </c>
      <c r="J52" s="27" t="s">
        <v>181</v>
      </c>
      <c r="K52" s="27" t="s">
        <v>931</v>
      </c>
      <c r="L52" s="29" t="s">
        <v>291</v>
      </c>
      <c r="M52" s="13">
        <v>1333</v>
      </c>
      <c r="N52" s="14">
        <f t="shared" si="7"/>
        <v>3.65205479452055</v>
      </c>
      <c r="O52" s="15">
        <v>9650</v>
      </c>
      <c r="P52" s="15">
        <f t="shared" si="37"/>
        <v>12863450</v>
      </c>
      <c r="Q52" s="16">
        <f>IFERROR(VLOOKUP(G52,SCENARIOS!$A$13:$E$18,4,0),0.025)</f>
        <v>0.02</v>
      </c>
      <c r="R52" s="17">
        <f>IFERROR(VLOOKUP(L52,INPUTS!$A$107:$B$120,2,0),0.0082)</f>
        <v>0.0079</v>
      </c>
      <c r="S52" s="18">
        <f t="shared" si="38"/>
        <v>76.235</v>
      </c>
      <c r="T52" s="15">
        <f t="shared" si="39"/>
        <v>101621.255</v>
      </c>
      <c r="U52" s="15">
        <f>T52/INPUTS!$B$7*1000</f>
        <v>127026568.75</v>
      </c>
      <c r="V52" s="15">
        <f>T52*INPUTS!$B$6</f>
        <v>321123.1658</v>
      </c>
      <c r="W52" s="19" t="s">
        <v>396</v>
      </c>
      <c r="X52" s="19" t="s">
        <v>396</v>
      </c>
      <c r="Y52" s="20">
        <f>IFERROR(VLOOKUP(E52,INPUTS!$A$44:$B$103,2,0),0)</f>
        <v>0.005</v>
      </c>
      <c r="Z52" s="15">
        <f t="shared" si="3"/>
        <v>508.106275</v>
      </c>
      <c r="AA52" s="20">
        <f>IFERROR(VLOOKUP(E52,INPUTS!$A$44:$C$103,3,0),SCENARIOS!$J$25)</f>
        <v>0.03</v>
      </c>
      <c r="AB52" s="15">
        <f t="shared" ref="AB52:AF67" si="41">$T52*AA52*(1+$Q52)^AB$2</f>
        <v>3365.94230527776</v>
      </c>
      <c r="AC52" s="20">
        <f>IFERROR(VLOOKUP($E52,INPUTS!$A$44:$G$103,4,0),SCENARIOS!$K$25)</f>
        <v>0.1</v>
      </c>
      <c r="AD52" s="15">
        <f t="shared" si="41"/>
        <v>12387.5742797864</v>
      </c>
      <c r="AE52" s="20">
        <f>IFERROR(VLOOKUP($E52,INPUTS!$A$44:$G$103,5,0),SCENARIOS!$L$25)</f>
        <v>0.2</v>
      </c>
      <c r="AF52" s="15">
        <f t="shared" si="41"/>
        <v>27353.7659210525</v>
      </c>
      <c r="AG52" s="20">
        <f>IFERROR(VLOOKUP($E52,INPUTS!$A$44:$G$103,6,0),SCENARIOS!$M$25)</f>
        <v>0.3</v>
      </c>
      <c r="AH52" s="15">
        <f t="shared" si="5"/>
        <v>45301.1517729907</v>
      </c>
      <c r="AI52" s="20">
        <f>IFERROR(VLOOKUP($E52,INPUTS!$A$44:$G$103,7,0),SCENARIOS!$N$25)</f>
        <v>0.4</v>
      </c>
      <c r="AJ52" s="15">
        <f t="shared" si="6"/>
        <v>66688.1760472116</v>
      </c>
      <c r="AL52" t="str">
        <f t="shared" si="8"/>
        <v>N</v>
      </c>
      <c r="AM52" s="21">
        <f t="shared" si="9"/>
        <v>166720.440118029</v>
      </c>
      <c r="BC52" s="2" t="str">
        <v>HAN</v>
      </c>
      <c r="BD52" s="15">
        <f t="shared" si="16"/>
        <v>0</v>
      </c>
      <c r="BE52" s="15">
        <f t="shared" si="17"/>
        <v>14473.8265743596</v>
      </c>
      <c r="BF52" s="15">
        <f t="shared" si="18"/>
        <v>88048.1155526443</v>
      </c>
      <c r="BG52" s="15">
        <f t="shared" si="19"/>
        <v>214247.99067595</v>
      </c>
      <c r="BH52" s="15">
        <f t="shared" si="20"/>
        <v>347553.919585685</v>
      </c>
      <c r="BI52" s="15">
        <f t="shared" si="21"/>
        <v>634278.727506629</v>
      </c>
      <c r="BJ52" s="23"/>
      <c r="BM52" s="2" t="str">
        <v>South Korea</v>
      </c>
      <c r="BN52" s="15">
        <f t="shared" si="22"/>
        <v>0</v>
      </c>
      <c r="BO52" s="15">
        <f t="shared" si="23"/>
        <v>93759.6250096216</v>
      </c>
      <c r="BP52" s="15">
        <f t="shared" si="24"/>
        <v>570364.599479459</v>
      </c>
      <c r="BQ52" s="15">
        <f t="shared" si="25"/>
        <v>1387871.49076579</v>
      </c>
      <c r="BR52" s="15">
        <f t="shared" si="26"/>
        <v>2251410.50319789</v>
      </c>
      <c r="BS52" s="15">
        <f t="shared" si="27"/>
        <v>4108777.68481434</v>
      </c>
    </row>
    <row r="53" ht="15" customHeight="1" spans="1:71">
      <c r="A53" s="24" t="s">
        <v>986</v>
      </c>
      <c r="B53" s="7" t="s">
        <v>437</v>
      </c>
      <c r="C53" s="8" t="s">
        <v>438</v>
      </c>
      <c r="D53" s="9" t="s">
        <v>929</v>
      </c>
      <c r="E53" s="10" t="s">
        <v>440</v>
      </c>
      <c r="F53" s="11" t="s">
        <v>439</v>
      </c>
      <c r="G53" s="9" t="s">
        <v>177</v>
      </c>
      <c r="H53" s="9" t="s">
        <v>234</v>
      </c>
      <c r="I53" s="11" t="s">
        <v>424</v>
      </c>
      <c r="J53" s="9" t="s">
        <v>173</v>
      </c>
      <c r="K53" s="9" t="s">
        <v>931</v>
      </c>
      <c r="L53" s="12" t="s">
        <v>297</v>
      </c>
      <c r="M53" s="13">
        <v>1320</v>
      </c>
      <c r="N53" s="14">
        <f t="shared" si="7"/>
        <v>3.61643835616438</v>
      </c>
      <c r="O53" s="15">
        <v>7040</v>
      </c>
      <c r="P53" s="15">
        <f t="shared" si="37"/>
        <v>9292800</v>
      </c>
      <c r="Q53" s="16">
        <f>IFERROR(VLOOKUP(G53,SCENARIOS!$A$13:$E$18,4,0),0.025)</f>
        <v>0.045</v>
      </c>
      <c r="R53" s="17">
        <f>IFERROR(VLOOKUP(L53,INPUTS!$A$107:$B$120,2,0),0.0082)</f>
        <v>0.0105</v>
      </c>
      <c r="S53" s="30">
        <f t="shared" si="38"/>
        <v>73.92</v>
      </c>
      <c r="T53" s="15">
        <f t="shared" si="39"/>
        <v>97574.4</v>
      </c>
      <c r="U53" s="15">
        <f>T53/INPUTS!$B$7*1000</f>
        <v>121968000</v>
      </c>
      <c r="V53" s="15">
        <f>T53*INPUTS!$B$6</f>
        <v>308335.104</v>
      </c>
      <c r="W53" s="19" t="s">
        <v>396</v>
      </c>
      <c r="X53" s="19" t="s">
        <v>396</v>
      </c>
      <c r="Y53" s="20">
        <f>IFERROR(VLOOKUP(E53,INPUTS!$A$44:$B$103,2,0),0)</f>
        <v>0</v>
      </c>
      <c r="Z53" s="15">
        <f t="shared" si="3"/>
        <v>0</v>
      </c>
      <c r="AA53" s="20">
        <f>IFERROR(VLOOKUP(E53,INPUTS!$A$44:$C$103,3,0),SCENARIOS!$J$25)</f>
        <v>0.015</v>
      </c>
      <c r="AB53" s="15">
        <f t="shared" si="41"/>
        <v>1823.93182286012</v>
      </c>
      <c r="AC53" s="20">
        <f>IFERROR(VLOOKUP($E53,INPUTS!$A$44:$G$103,4,0),SCENARIOS!$K$25)</f>
        <v>0.075</v>
      </c>
      <c r="AD53" s="15">
        <f t="shared" si="41"/>
        <v>11364.7544657951</v>
      </c>
      <c r="AE53" s="20">
        <f>IFERROR(VLOOKUP($E53,INPUTS!$A$44:$G$103,5,0),SCENARIOS!$L$25)</f>
        <v>0.15</v>
      </c>
      <c r="AF53" s="15">
        <f t="shared" si="41"/>
        <v>28325.103482273</v>
      </c>
      <c r="AG53" s="20">
        <f>IFERROR(VLOOKUP($E53,INPUTS!$A$44:$G$103,6,0),SCENARIOS!$M$25)</f>
        <v>0.2</v>
      </c>
      <c r="AH53" s="15">
        <f t="shared" si="5"/>
        <v>47064.3097890189</v>
      </c>
      <c r="AI53" s="20">
        <f>IFERROR(VLOOKUP($E53,INPUTS!$A$44:$G$103,7,0),SCENARIOS!$N$25)</f>
        <v>0.3</v>
      </c>
      <c r="AJ53" s="15">
        <f t="shared" si="6"/>
        <v>87976.0391507798</v>
      </c>
      <c r="AL53" t="str">
        <f t="shared" si="8"/>
        <v>N</v>
      </c>
      <c r="AM53" s="21">
        <f t="shared" si="9"/>
        <v>293253.463835933</v>
      </c>
      <c r="BC53" s="2" t="str">
        <v>HEL</v>
      </c>
      <c r="BD53" s="15">
        <f t="shared" si="16"/>
        <v>12281.5924</v>
      </c>
      <c r="BE53" s="15">
        <f t="shared" si="17"/>
        <v>41686.4835262052</v>
      </c>
      <c r="BF53" s="15">
        <f t="shared" si="18"/>
        <v>117911.074570196</v>
      </c>
      <c r="BG53" s="15">
        <f t="shared" si="19"/>
        <v>266811.116318957</v>
      </c>
      <c r="BH53" s="15">
        <f t="shared" si="20"/>
        <v>402496.384391712</v>
      </c>
      <c r="BI53" s="15">
        <f t="shared" si="21"/>
        <v>569234.643699455</v>
      </c>
      <c r="BJ53" s="23"/>
      <c r="BM53" s="2" t="str">
        <v>Spain</v>
      </c>
      <c r="BN53" s="15">
        <f t="shared" si="22"/>
        <v>82174.8498</v>
      </c>
      <c r="BO53" s="15">
        <f t="shared" si="23"/>
        <v>278919.899870321</v>
      </c>
      <c r="BP53" s="15">
        <f t="shared" si="24"/>
        <v>788930.663629778</v>
      </c>
      <c r="BQ53" s="15">
        <f t="shared" si="25"/>
        <v>1785205.26446396</v>
      </c>
      <c r="BR53" s="15">
        <f t="shared" si="26"/>
        <v>2693061.19721348</v>
      </c>
      <c r="BS53" s="15">
        <f t="shared" si="27"/>
        <v>3808689.44543048</v>
      </c>
    </row>
    <row r="54" ht="15" customHeight="1" spans="1:71">
      <c r="A54" s="6" t="s">
        <v>987</v>
      </c>
      <c r="B54" s="25" t="s">
        <v>449</v>
      </c>
      <c r="C54" s="26" t="s">
        <v>450</v>
      </c>
      <c r="D54" s="27" t="s">
        <v>929</v>
      </c>
      <c r="E54" s="10" t="s">
        <v>452</v>
      </c>
      <c r="F54" s="28" t="s">
        <v>451</v>
      </c>
      <c r="G54" s="27" t="s">
        <v>181</v>
      </c>
      <c r="H54" s="27" t="s">
        <v>224</v>
      </c>
      <c r="I54" s="28" t="s">
        <v>938</v>
      </c>
      <c r="J54" s="27" t="s">
        <v>165</v>
      </c>
      <c r="K54" s="27" t="s">
        <v>931</v>
      </c>
      <c r="L54" s="29" t="s">
        <v>291</v>
      </c>
      <c r="M54" s="13">
        <v>111</v>
      </c>
      <c r="N54" s="14">
        <f t="shared" si="7"/>
        <v>0.304109589041096</v>
      </c>
      <c r="O54" s="15">
        <v>10650</v>
      </c>
      <c r="P54" s="15">
        <f t="shared" si="37"/>
        <v>1182150</v>
      </c>
      <c r="Q54" s="16">
        <f>IFERROR(VLOOKUP(G54,SCENARIOS!$A$13:$E$18,4,0),0.025)</f>
        <v>0.035</v>
      </c>
      <c r="R54" s="17">
        <f>IFERROR(VLOOKUP(L54,INPUTS!$A$107:$B$120,2,0),0.0082)</f>
        <v>0.0079</v>
      </c>
      <c r="S54" s="18">
        <f t="shared" si="38"/>
        <v>84.135</v>
      </c>
      <c r="T54" s="15">
        <f t="shared" si="39"/>
        <v>9338.985</v>
      </c>
      <c r="U54" s="15">
        <f>T54/INPUTS!$B$7*1000</f>
        <v>11673731.25</v>
      </c>
      <c r="V54" s="15">
        <f>T54*INPUTS!$B$6</f>
        <v>29511.1926</v>
      </c>
      <c r="W54" s="19" t="s">
        <v>396</v>
      </c>
      <c r="X54" s="19" t="s">
        <v>396</v>
      </c>
      <c r="Y54" s="20">
        <f>IFERROR(VLOOKUP(E54,INPUTS!$A$44:$B$103,2,0),0)</f>
        <v>0</v>
      </c>
      <c r="Z54" s="15">
        <f t="shared" si="3"/>
        <v>0</v>
      </c>
      <c r="AA54" s="20">
        <f>IFERROR(VLOOKUP(E54,INPUTS!$A$44:$C$103,3,0),SCENARIOS!$J$25)</f>
        <v>0.015</v>
      </c>
      <c r="AB54" s="15">
        <f t="shared" si="41"/>
        <v>166.376768897124</v>
      </c>
      <c r="AC54" s="20">
        <f>IFERROR(VLOOKUP($E54,INPUTS!$A$44:$G$103,4,0),SCENARIOS!$K$25)</f>
        <v>0.075</v>
      </c>
      <c r="AD54" s="15">
        <f t="shared" si="41"/>
        <v>988.017049984443</v>
      </c>
      <c r="AE54" s="20">
        <f>IFERROR(VLOOKUP($E54,INPUTS!$A$44:$G$103,5,0),SCENARIOS!$L$25)</f>
        <v>0.15</v>
      </c>
      <c r="AF54" s="15">
        <f t="shared" si="41"/>
        <v>2346.90864002429</v>
      </c>
      <c r="AG54" s="20">
        <f>IFERROR(VLOOKUP($E54,INPUTS!$A$44:$G$103,6,0),SCENARIOS!$M$25)</f>
        <v>0.2</v>
      </c>
      <c r="AH54" s="15">
        <f t="shared" si="5"/>
        <v>3716.52166981491</v>
      </c>
      <c r="AI54" s="20">
        <f>IFERROR(VLOOKUP($E54,INPUTS!$A$44:$G$103,7,0),SCENARIOS!$N$25)</f>
        <v>0.3</v>
      </c>
      <c r="AJ54" s="15">
        <f t="shared" si="6"/>
        <v>6621.09283781854</v>
      </c>
      <c r="AL54" t="str">
        <f t="shared" si="8"/>
        <v>Y</v>
      </c>
      <c r="AM54" s="21">
        <f t="shared" si="9"/>
        <v>22070.3094593951</v>
      </c>
      <c r="BC54" s="2" t="str">
        <v>HKG</v>
      </c>
      <c r="BD54" s="15">
        <f t="shared" si="16"/>
        <v>0</v>
      </c>
      <c r="BE54" s="15">
        <f t="shared" si="17"/>
        <v>83113.5968453966</v>
      </c>
      <c r="BF54" s="15">
        <f t="shared" si="18"/>
        <v>505601.994154276</v>
      </c>
      <c r="BG54" s="15">
        <f t="shared" si="19"/>
        <v>1230284.26729406</v>
      </c>
      <c r="BH54" s="15">
        <f t="shared" si="20"/>
        <v>1995771.8994405</v>
      </c>
      <c r="BI54" s="15">
        <f t="shared" si="21"/>
        <v>3642242.51097396</v>
      </c>
      <c r="BJ54" s="23"/>
      <c r="BM54" s="2" t="str">
        <v>Sweden</v>
      </c>
      <c r="BN54" s="15">
        <f t="shared" si="22"/>
        <v>0</v>
      </c>
      <c r="BO54" s="15">
        <f t="shared" si="23"/>
        <v>9684.06019520433</v>
      </c>
      <c r="BP54" s="15">
        <f t="shared" si="24"/>
        <v>54783.1261949068</v>
      </c>
      <c r="BQ54" s="15">
        <f t="shared" si="25"/>
        <v>123964.157809482</v>
      </c>
      <c r="BR54" s="15">
        <f t="shared" si="26"/>
        <v>187005.42166629</v>
      </c>
      <c r="BS54" s="15">
        <f t="shared" si="27"/>
        <v>317369.204892472</v>
      </c>
    </row>
    <row r="55" ht="15" customHeight="1" spans="1:71">
      <c r="A55" s="24" t="s">
        <v>989</v>
      </c>
      <c r="B55" s="43" t="s">
        <v>461</v>
      </c>
      <c r="C55" s="44" t="s">
        <v>462</v>
      </c>
      <c r="D55" s="45" t="s">
        <v>366</v>
      </c>
      <c r="E55" s="10" t="s">
        <v>463</v>
      </c>
      <c r="F55" s="46" t="s">
        <v>930</v>
      </c>
      <c r="G55" s="45" t="s">
        <v>169</v>
      </c>
      <c r="H55" s="45" t="s">
        <v>203</v>
      </c>
      <c r="I55" s="46" t="s">
        <v>399</v>
      </c>
      <c r="J55" s="45" t="s">
        <v>165</v>
      </c>
      <c r="K55" s="45" t="s">
        <v>931</v>
      </c>
      <c r="L55" s="47" t="s">
        <v>302</v>
      </c>
      <c r="M55" s="13">
        <v>1333</v>
      </c>
      <c r="N55" s="14">
        <f t="shared" si="7"/>
        <v>3.65205479452055</v>
      </c>
      <c r="O55" s="15">
        <v>7480</v>
      </c>
      <c r="P55" s="15">
        <f t="shared" si="37"/>
        <v>9970840</v>
      </c>
      <c r="Q55" s="16">
        <f>IFERROR(VLOOKUP(G55,SCENARIOS!$A$13:$E$18,4,0),0.025)</f>
        <v>0.02</v>
      </c>
      <c r="R55" s="17">
        <f>IFERROR(VLOOKUP(L55,INPUTS!$A$107:$B$120,2,0),0.0082)</f>
        <v>0.0082</v>
      </c>
      <c r="S55" s="30">
        <f t="shared" si="38"/>
        <v>61.336</v>
      </c>
      <c r="T55" s="15">
        <f t="shared" si="39"/>
        <v>81760.888</v>
      </c>
      <c r="U55" s="15">
        <f>T55/INPUTS!$B$7*1000</f>
        <v>102201110</v>
      </c>
      <c r="V55" s="15">
        <f>T55*INPUTS!$B$6</f>
        <v>258364.40608</v>
      </c>
      <c r="W55" s="19" t="s">
        <v>396</v>
      </c>
      <c r="X55" s="19" t="s">
        <v>396</v>
      </c>
      <c r="Y55" s="20">
        <f>IFERROR(VLOOKUP(E55,INPUTS!$A$44:$B$103,2,0),0)</f>
        <v>0</v>
      </c>
      <c r="Z55" s="15">
        <f t="shared" si="3"/>
        <v>0</v>
      </c>
      <c r="AA55" s="20">
        <f>IFERROR(VLOOKUP(E55,INPUTS!$A$44:$C$103,3,0),SCENARIOS!$J$25)</f>
        <v>0.015</v>
      </c>
      <c r="AB55" s="15">
        <f t="shared" si="41"/>
        <v>1354.05940340078</v>
      </c>
      <c r="AC55" s="20">
        <f>IFERROR(VLOOKUP($E55,INPUTS!$A$44:$G$103,4,0),SCENARIOS!$K$25)</f>
        <v>0.075</v>
      </c>
      <c r="AD55" s="15">
        <f t="shared" si="41"/>
        <v>7474.95496843622</v>
      </c>
      <c r="AE55" s="20">
        <f>IFERROR(VLOOKUP($E55,INPUTS!$A$44:$G$103,5,0),SCENARIOS!$L$25)</f>
        <v>0.15</v>
      </c>
      <c r="AF55" s="15">
        <f t="shared" si="41"/>
        <v>16505.9085708698</v>
      </c>
      <c r="AG55" s="20">
        <f>IFERROR(VLOOKUP($E55,INPUTS!$A$44:$G$103,6,0),SCENARIOS!$M$25)</f>
        <v>0.2</v>
      </c>
      <c r="AH55" s="15">
        <f t="shared" si="5"/>
        <v>24298.4757232956</v>
      </c>
      <c r="AI55" s="20">
        <f>IFERROR(VLOOKUP($E55,INPUTS!$A$44:$G$103,7,0),SCENARIOS!$N$25)</f>
        <v>0.3</v>
      </c>
      <c r="AJ55" s="15">
        <f t="shared" si="6"/>
        <v>40241.2208896678</v>
      </c>
      <c r="AL55" t="str">
        <f t="shared" si="8"/>
        <v>N</v>
      </c>
      <c r="AM55" s="21">
        <f t="shared" si="9"/>
        <v>134137.402965559</v>
      </c>
      <c r="BC55" s="2" t="str">
        <v>HND</v>
      </c>
      <c r="BD55" s="15">
        <f t="shared" si="16"/>
        <v>0</v>
      </c>
      <c r="BE55" s="15">
        <f t="shared" si="17"/>
        <v>50967.4662819768</v>
      </c>
      <c r="BF55" s="15">
        <f t="shared" si="18"/>
        <v>93014.5736699118</v>
      </c>
      <c r="BG55" s="15">
        <f t="shared" si="19"/>
        <v>226332.902041994</v>
      </c>
      <c r="BH55" s="15">
        <f t="shared" si="20"/>
        <v>367158.109570676</v>
      </c>
      <c r="BI55" s="15">
        <f t="shared" si="21"/>
        <v>558379.974561075</v>
      </c>
      <c r="BJ55" s="23"/>
      <c r="BM55" s="2" t="str">
        <v>Switzerland</v>
      </c>
      <c r="BN55" s="15">
        <f t="shared" si="22"/>
        <v>32578.7776</v>
      </c>
      <c r="BO55" s="15">
        <f t="shared" si="23"/>
        <v>110579.689627731</v>
      </c>
      <c r="BP55" s="15">
        <f t="shared" si="24"/>
        <v>312776.922559279</v>
      </c>
      <c r="BQ55" s="15">
        <f t="shared" si="25"/>
        <v>707756.757972446</v>
      </c>
      <c r="BR55" s="15">
        <f t="shared" si="26"/>
        <v>1067682.41159849</v>
      </c>
      <c r="BS55" s="15">
        <f t="shared" si="27"/>
        <v>1509980.81155175</v>
      </c>
    </row>
    <row r="56" ht="15" customHeight="1" spans="1:71">
      <c r="A56" s="6" t="s">
        <v>990</v>
      </c>
      <c r="B56" s="43" t="s">
        <v>461</v>
      </c>
      <c r="C56" s="44" t="s">
        <v>462</v>
      </c>
      <c r="D56" s="45" t="s">
        <v>366</v>
      </c>
      <c r="E56" s="10" t="s">
        <v>463</v>
      </c>
      <c r="F56" s="46" t="s">
        <v>930</v>
      </c>
      <c r="G56" s="45" t="s">
        <v>169</v>
      </c>
      <c r="H56" s="45" t="s">
        <v>234</v>
      </c>
      <c r="I56" s="46" t="s">
        <v>424</v>
      </c>
      <c r="J56" s="45" t="s">
        <v>173</v>
      </c>
      <c r="K56" s="45" t="s">
        <v>931</v>
      </c>
      <c r="L56" s="47" t="s">
        <v>302</v>
      </c>
      <c r="M56" s="13">
        <v>1333</v>
      </c>
      <c r="N56" s="14">
        <f t="shared" si="7"/>
        <v>3.65205479452055</v>
      </c>
      <c r="O56" s="15">
        <v>11200</v>
      </c>
      <c r="P56" s="15">
        <f t="shared" si="37"/>
        <v>14929600</v>
      </c>
      <c r="Q56" s="16">
        <f>IFERROR(VLOOKUP(G56,SCENARIOS!$A$13:$E$18,4,0),0.025)</f>
        <v>0.02</v>
      </c>
      <c r="R56" s="17">
        <f>IFERROR(VLOOKUP(L56,INPUTS!$A$107:$B$120,2,0),0.0082)</f>
        <v>0.0082</v>
      </c>
      <c r="S56" s="18">
        <f t="shared" si="38"/>
        <v>91.84</v>
      </c>
      <c r="T56" s="15">
        <f t="shared" si="39"/>
        <v>122422.72</v>
      </c>
      <c r="U56" s="15">
        <f>T56/INPUTS!$B$7*1000</f>
        <v>153028400</v>
      </c>
      <c r="V56" s="15">
        <f>T56*INPUTS!$B$6</f>
        <v>386855.7952</v>
      </c>
      <c r="W56" s="19" t="s">
        <v>396</v>
      </c>
      <c r="X56" s="19" t="s">
        <v>396</v>
      </c>
      <c r="Y56" s="20">
        <f>IFERROR(VLOOKUP(E56,INPUTS!$A$44:$B$103,2,0),0)</f>
        <v>0</v>
      </c>
      <c r="Z56" s="15">
        <f t="shared" si="3"/>
        <v>0</v>
      </c>
      <c r="AA56" s="20">
        <f>IFERROR(VLOOKUP(E56,INPUTS!$A$44:$C$103,3,0),SCENARIOS!$J$25)</f>
        <v>0.015</v>
      </c>
      <c r="AB56" s="15">
        <f t="shared" si="41"/>
        <v>2027.46862541293</v>
      </c>
      <c r="AC56" s="20">
        <f>IFERROR(VLOOKUP($E56,INPUTS!$A$44:$G$103,4,0),SCENARIOS!$K$25)</f>
        <v>0.075</v>
      </c>
      <c r="AD56" s="15">
        <f t="shared" si="41"/>
        <v>11192.4459420435</v>
      </c>
      <c r="AE56" s="20">
        <f>IFERROR(VLOOKUP($E56,INPUTS!$A$44:$G$103,5,0),SCENARIOS!$L$25)</f>
        <v>0.15</v>
      </c>
      <c r="AF56" s="15">
        <f t="shared" si="41"/>
        <v>24714.729410928</v>
      </c>
      <c r="AG56" s="20">
        <f>IFERROR(VLOOKUP($E56,INPUTS!$A$44:$G$103,6,0),SCENARIOS!$M$25)</f>
        <v>0.2</v>
      </c>
      <c r="AH56" s="15">
        <f t="shared" si="5"/>
        <v>36382.7443985174</v>
      </c>
      <c r="AI56" s="20">
        <f>IFERROR(VLOOKUP($E56,INPUTS!$A$44:$G$103,7,0),SCENARIOS!$N$25)</f>
        <v>0.3</v>
      </c>
      <c r="AJ56" s="15">
        <f t="shared" si="6"/>
        <v>60254.2344872031</v>
      </c>
      <c r="AL56" t="str">
        <f t="shared" si="8"/>
        <v>N</v>
      </c>
      <c r="AM56" s="21">
        <f t="shared" si="9"/>
        <v>200847.448290677</v>
      </c>
      <c r="BC56" s="2" t="str">
        <v>HNL</v>
      </c>
      <c r="BD56" s="15">
        <f t="shared" si="16"/>
        <v>0</v>
      </c>
      <c r="BE56" s="15">
        <f t="shared" si="17"/>
        <v>5948.87454586182</v>
      </c>
      <c r="BF56" s="15">
        <f t="shared" si="18"/>
        <v>32840.1909336558</v>
      </c>
      <c r="BG56" s="15">
        <f t="shared" si="19"/>
        <v>72516.448766544</v>
      </c>
      <c r="BH56" s="15">
        <f t="shared" si="20"/>
        <v>106752.025332503</v>
      </c>
      <c r="BI56" s="15">
        <f t="shared" si="21"/>
        <v>176794.292808506</v>
      </c>
      <c r="BJ56" s="23"/>
      <c r="BM56" s="2" t="str">
        <v>Taiwan</v>
      </c>
      <c r="BN56" s="15">
        <f t="shared" si="22"/>
        <v>0</v>
      </c>
      <c r="BO56" s="15">
        <f t="shared" si="23"/>
        <v>53015.9625672964</v>
      </c>
      <c r="BP56" s="15">
        <f t="shared" si="24"/>
        <v>322510.123655154</v>
      </c>
      <c r="BQ56" s="15">
        <f t="shared" si="25"/>
        <v>784765.755996853</v>
      </c>
      <c r="BR56" s="15">
        <f t="shared" si="26"/>
        <v>1273050.04631694</v>
      </c>
      <c r="BS56" s="15">
        <f t="shared" si="27"/>
        <v>2323290.05062793</v>
      </c>
    </row>
    <row r="57" ht="15" customHeight="1" spans="1:71">
      <c r="A57" s="24" t="s">
        <v>991</v>
      </c>
      <c r="B57" s="43" t="s">
        <v>461</v>
      </c>
      <c r="C57" s="44" t="s">
        <v>462</v>
      </c>
      <c r="D57" s="45" t="s">
        <v>366</v>
      </c>
      <c r="E57" s="10" t="s">
        <v>463</v>
      </c>
      <c r="F57" s="46" t="s">
        <v>930</v>
      </c>
      <c r="G57" s="45" t="s">
        <v>169</v>
      </c>
      <c r="H57" s="45" t="s">
        <v>242</v>
      </c>
      <c r="I57" s="46" t="s">
        <v>421</v>
      </c>
      <c r="J57" s="45" t="s">
        <v>173</v>
      </c>
      <c r="K57" s="45" t="s">
        <v>931</v>
      </c>
      <c r="L57" s="47" t="s">
        <v>302</v>
      </c>
      <c r="M57" s="13">
        <v>664</v>
      </c>
      <c r="N57" s="14">
        <f t="shared" si="7"/>
        <v>1.81917808219178</v>
      </c>
      <c r="O57" s="15">
        <v>14420</v>
      </c>
      <c r="P57" s="15">
        <f t="shared" si="37"/>
        <v>9574880</v>
      </c>
      <c r="Q57" s="16">
        <f>IFERROR(VLOOKUP(G57,SCENARIOS!$A$13:$E$18,4,0),0.025)</f>
        <v>0.02</v>
      </c>
      <c r="R57" s="17">
        <f>IFERROR(VLOOKUP(L57,INPUTS!$A$107:$B$120,2,0),0.0082)</f>
        <v>0.0082</v>
      </c>
      <c r="S57" s="30">
        <f t="shared" si="38"/>
        <v>118.244</v>
      </c>
      <c r="T57" s="15">
        <f t="shared" si="39"/>
        <v>78514.016</v>
      </c>
      <c r="U57" s="15">
        <f>T57/INPUTS!$B$7*1000</f>
        <v>98142520</v>
      </c>
      <c r="V57" s="15">
        <f>T57*INPUTS!$B$6</f>
        <v>248104.29056</v>
      </c>
      <c r="W57" s="19" t="s">
        <v>396</v>
      </c>
      <c r="X57" s="19" t="s">
        <v>396</v>
      </c>
      <c r="Y57" s="20">
        <f>IFERROR(VLOOKUP(E57,INPUTS!$A$44:$B$103,2,0),0)</f>
        <v>0</v>
      </c>
      <c r="Z57" s="15">
        <f t="shared" si="3"/>
        <v>0</v>
      </c>
      <c r="AA57" s="20">
        <f>IFERROR(VLOOKUP(E57,INPUTS!$A$44:$C$103,3,0),SCENARIOS!$J$25)</f>
        <v>0.015</v>
      </c>
      <c r="AB57" s="15">
        <f t="shared" si="41"/>
        <v>1300.28726771606</v>
      </c>
      <c r="AC57" s="20">
        <f>IFERROR(VLOOKUP($E57,INPUTS!$A$44:$G$103,4,0),SCENARIOS!$K$25)</f>
        <v>0.075</v>
      </c>
      <c r="AD57" s="15">
        <f t="shared" si="41"/>
        <v>7178.11105465343</v>
      </c>
      <c r="AE57" s="20">
        <f>IFERROR(VLOOKUP($E57,INPUTS!$A$44:$G$103,5,0),SCENARIOS!$L$25)</f>
        <v>0.15</v>
      </c>
      <c r="AF57" s="15">
        <f t="shared" si="41"/>
        <v>15850.4292373611</v>
      </c>
      <c r="AG57" s="20">
        <f>IFERROR(VLOOKUP($E57,INPUTS!$A$44:$G$103,6,0),SCENARIOS!$M$25)</f>
        <v>0.2</v>
      </c>
      <c r="AH57" s="15">
        <f t="shared" si="5"/>
        <v>23333.5395246006</v>
      </c>
      <c r="AI57" s="20">
        <f>IFERROR(VLOOKUP($E57,INPUTS!$A$44:$G$103,7,0),SCENARIOS!$N$25)</f>
        <v>0.3</v>
      </c>
      <c r="AJ57" s="15">
        <f t="shared" si="6"/>
        <v>38643.1695897299</v>
      </c>
      <c r="AL57" t="str">
        <f t="shared" si="8"/>
        <v>N</v>
      </c>
      <c r="AM57" s="21">
        <f t="shared" si="9"/>
        <v>128810.5652991</v>
      </c>
      <c r="BC57" s="2" t="str">
        <v>IAH</v>
      </c>
      <c r="BD57" s="15">
        <f t="shared" si="16"/>
        <v>0</v>
      </c>
      <c r="BE57" s="15">
        <f t="shared" si="17"/>
        <v>10257.4795172802</v>
      </c>
      <c r="BF57" s="15">
        <f t="shared" si="18"/>
        <v>56625.4311212315</v>
      </c>
      <c r="BG57" s="15">
        <f t="shared" si="19"/>
        <v>125038.102947751</v>
      </c>
      <c r="BH57" s="15">
        <f t="shared" si="20"/>
        <v>184069.55884421</v>
      </c>
      <c r="BI57" s="15">
        <f t="shared" si="21"/>
        <v>304841.499560077</v>
      </c>
      <c r="BJ57" s="23"/>
      <c r="BM57" s="2" t="str">
        <v>Thailand</v>
      </c>
      <c r="BN57" s="15">
        <f t="shared" si="22"/>
        <v>0</v>
      </c>
      <c r="BO57" s="15">
        <f t="shared" si="23"/>
        <v>55418.2131212231</v>
      </c>
      <c r="BP57" s="15">
        <f t="shared" si="24"/>
        <v>337123.649198789</v>
      </c>
      <c r="BQ57" s="15">
        <f t="shared" si="25"/>
        <v>820324.932530772</v>
      </c>
      <c r="BR57" s="15">
        <f t="shared" si="26"/>
        <v>1330734.28009953</v>
      </c>
      <c r="BS57" s="15">
        <f t="shared" si="27"/>
        <v>2428562.58630941</v>
      </c>
    </row>
    <row r="58" ht="15" customHeight="1" spans="1:71">
      <c r="A58" s="6" t="s">
        <v>992</v>
      </c>
      <c r="B58" s="43" t="s">
        <v>461</v>
      </c>
      <c r="C58" s="44" t="s">
        <v>462</v>
      </c>
      <c r="D58" s="45" t="s">
        <v>366</v>
      </c>
      <c r="E58" s="10" t="s">
        <v>463</v>
      </c>
      <c r="F58" s="46" t="s">
        <v>930</v>
      </c>
      <c r="G58" s="45" t="s">
        <v>169</v>
      </c>
      <c r="H58" s="45" t="s">
        <v>452</v>
      </c>
      <c r="I58" s="46" t="s">
        <v>451</v>
      </c>
      <c r="J58" s="45" t="s">
        <v>181</v>
      </c>
      <c r="K58" s="45" t="s">
        <v>931</v>
      </c>
      <c r="L58" s="47" t="s">
        <v>302</v>
      </c>
      <c r="M58" s="13">
        <v>1333</v>
      </c>
      <c r="N58" s="14">
        <f t="shared" si="7"/>
        <v>3.65205479452055</v>
      </c>
      <c r="O58" s="15">
        <v>9700</v>
      </c>
      <c r="P58" s="15">
        <f t="shared" si="37"/>
        <v>12930100</v>
      </c>
      <c r="Q58" s="16">
        <f>IFERROR(VLOOKUP(G58,SCENARIOS!$A$13:$E$18,4,0),0.025)</f>
        <v>0.02</v>
      </c>
      <c r="R58" s="17">
        <f>IFERROR(VLOOKUP(L58,INPUTS!$A$107:$B$120,2,0),0.0082)</f>
        <v>0.0082</v>
      </c>
      <c r="S58" s="18">
        <f t="shared" si="38"/>
        <v>79.54</v>
      </c>
      <c r="T58" s="15">
        <f t="shared" si="39"/>
        <v>106026.82</v>
      </c>
      <c r="U58" s="15">
        <f>T58/INPUTS!$B$7*1000</f>
        <v>132533525</v>
      </c>
      <c r="V58" s="15">
        <f>T58*INPUTS!$B$6</f>
        <v>335044.7512</v>
      </c>
      <c r="W58" s="19" t="s">
        <v>396</v>
      </c>
      <c r="X58" s="19" t="s">
        <v>396</v>
      </c>
      <c r="Y58" s="20">
        <f>IFERROR(VLOOKUP(E58,INPUTS!$A$44:$B$103,2,0),0)</f>
        <v>0</v>
      </c>
      <c r="Z58" s="15">
        <f t="shared" si="3"/>
        <v>0</v>
      </c>
      <c r="AA58" s="20">
        <f>IFERROR(VLOOKUP(E58,INPUTS!$A$44:$C$103,3,0),SCENARIOS!$J$25)</f>
        <v>0.015</v>
      </c>
      <c r="AB58" s="15">
        <f t="shared" si="41"/>
        <v>1755.93264879513</v>
      </c>
      <c r="AC58" s="20">
        <f>IFERROR(VLOOKUP($E58,INPUTS!$A$44:$G$103,4,0),SCENARIOS!$K$25)</f>
        <v>0.075</v>
      </c>
      <c r="AD58" s="15">
        <f t="shared" si="41"/>
        <v>9693.45764623414</v>
      </c>
      <c r="AE58" s="20">
        <f>IFERROR(VLOOKUP($E58,INPUTS!$A$44:$G$103,5,0),SCENARIOS!$L$25)</f>
        <v>0.15</v>
      </c>
      <c r="AF58" s="15">
        <f t="shared" si="41"/>
        <v>21404.7210076787</v>
      </c>
      <c r="AG58" s="20">
        <f>IFERROR(VLOOKUP($E58,INPUTS!$A$44:$G$103,6,0),SCENARIOS!$M$25)</f>
        <v>0.2</v>
      </c>
      <c r="AH58" s="15">
        <f t="shared" si="5"/>
        <v>31510.0554165731</v>
      </c>
      <c r="AI58" s="20">
        <f>IFERROR(VLOOKUP($E58,INPUTS!$A$44:$G$103,7,0),SCENARIOS!$N$25)</f>
        <v>0.3</v>
      </c>
      <c r="AJ58" s="15">
        <f t="shared" si="6"/>
        <v>52184.4709398099</v>
      </c>
      <c r="AL58" t="str">
        <f t="shared" si="8"/>
        <v>N</v>
      </c>
      <c r="AM58" s="21">
        <f t="shared" si="9"/>
        <v>173948.236466033</v>
      </c>
      <c r="BC58" s="2" t="str">
        <v>ICN</v>
      </c>
      <c r="BD58" s="15">
        <f t="shared" si="16"/>
        <v>0</v>
      </c>
      <c r="BE58" s="15">
        <f t="shared" si="17"/>
        <v>93759.6250096216</v>
      </c>
      <c r="BF58" s="15">
        <f t="shared" si="18"/>
        <v>570364.599479459</v>
      </c>
      <c r="BG58" s="15">
        <f t="shared" si="19"/>
        <v>1387871.49076579</v>
      </c>
      <c r="BH58" s="15">
        <f t="shared" si="20"/>
        <v>2251410.50319789</v>
      </c>
      <c r="BI58" s="15">
        <f t="shared" si="21"/>
        <v>4108777.68481434</v>
      </c>
      <c r="BJ58" s="23"/>
      <c r="BM58" s="2" t="str">
        <v>Turkey</v>
      </c>
      <c r="BN58" s="15">
        <f t="shared" si="22"/>
        <v>0</v>
      </c>
      <c r="BO58" s="15">
        <f t="shared" si="23"/>
        <v>76556.2811734477</v>
      </c>
      <c r="BP58" s="15">
        <f t="shared" si="24"/>
        <v>443748.559945996</v>
      </c>
      <c r="BQ58" s="15">
        <f t="shared" si="25"/>
        <v>1028852.4021067</v>
      </c>
      <c r="BR58" s="15">
        <f t="shared" si="26"/>
        <v>1590295.88805811</v>
      </c>
      <c r="BS58" s="15">
        <f t="shared" si="27"/>
        <v>2765383.19023749</v>
      </c>
    </row>
    <row r="59" ht="15" customHeight="1" spans="1:71">
      <c r="A59" s="24" t="s">
        <v>993</v>
      </c>
      <c r="B59" s="43" t="s">
        <v>461</v>
      </c>
      <c r="C59" s="44" t="s">
        <v>462</v>
      </c>
      <c r="D59" s="45" t="s">
        <v>366</v>
      </c>
      <c r="E59" s="10" t="s">
        <v>463</v>
      </c>
      <c r="F59" s="46" t="s">
        <v>930</v>
      </c>
      <c r="G59" s="45" t="s">
        <v>169</v>
      </c>
      <c r="H59" s="45" t="s">
        <v>440</v>
      </c>
      <c r="I59" s="46" t="s">
        <v>439</v>
      </c>
      <c r="J59" s="45" t="s">
        <v>177</v>
      </c>
      <c r="K59" s="45" t="s">
        <v>931</v>
      </c>
      <c r="L59" s="47" t="s">
        <v>302</v>
      </c>
      <c r="M59" s="13">
        <v>1333</v>
      </c>
      <c r="N59" s="14">
        <f t="shared" si="7"/>
        <v>3.65205479452055</v>
      </c>
      <c r="O59" s="15">
        <v>12030</v>
      </c>
      <c r="P59" s="15">
        <f t="shared" si="37"/>
        <v>16035990</v>
      </c>
      <c r="Q59" s="16">
        <f>IFERROR(VLOOKUP(G59,SCENARIOS!$A$13:$E$18,4,0),0.025)</f>
        <v>0.02</v>
      </c>
      <c r="R59" s="17">
        <f>IFERROR(VLOOKUP(L59,INPUTS!$A$107:$B$120,2,0),0.0082)</f>
        <v>0.0082</v>
      </c>
      <c r="S59" s="30">
        <f t="shared" si="38"/>
        <v>98.646</v>
      </c>
      <c r="T59" s="15">
        <f t="shared" si="39"/>
        <v>131495.118</v>
      </c>
      <c r="U59" s="15">
        <f>T59/INPUTS!$B$7*1000</f>
        <v>164368897.5</v>
      </c>
      <c r="V59" s="15">
        <f>T59*INPUTS!$B$6</f>
        <v>415524.57288</v>
      </c>
      <c r="W59" s="19" t="s">
        <v>396</v>
      </c>
      <c r="X59" s="19" t="s">
        <v>396</v>
      </c>
      <c r="Y59" s="20">
        <f>IFERROR(VLOOKUP(E59,INPUTS!$A$44:$B$103,2,0),0)</f>
        <v>0</v>
      </c>
      <c r="Z59" s="15">
        <f t="shared" si="3"/>
        <v>0</v>
      </c>
      <c r="AA59" s="20">
        <f>IFERROR(VLOOKUP(E59,INPUTS!$A$44:$C$103,3,0),SCENARIOS!$J$25)</f>
        <v>0.015</v>
      </c>
      <c r="AB59" s="15">
        <f t="shared" si="41"/>
        <v>2177.71853247478</v>
      </c>
      <c r="AC59" s="20">
        <f>IFERROR(VLOOKUP($E59,INPUTS!$A$44:$G$103,4,0),SCENARIOS!$K$25)</f>
        <v>0.075</v>
      </c>
      <c r="AD59" s="15">
        <f t="shared" si="41"/>
        <v>12021.8861323914</v>
      </c>
      <c r="AE59" s="20">
        <f>IFERROR(VLOOKUP($E59,INPUTS!$A$44:$G$103,5,0),SCENARIOS!$L$25)</f>
        <v>0.15</v>
      </c>
      <c r="AF59" s="15">
        <f t="shared" si="41"/>
        <v>26546.2673940593</v>
      </c>
      <c r="AG59" s="20">
        <f>IFERROR(VLOOKUP($E59,INPUTS!$A$44:$G$103,6,0),SCENARIOS!$M$25)</f>
        <v>0.2</v>
      </c>
      <c r="AH59" s="15">
        <f t="shared" si="5"/>
        <v>39078.9656351933</v>
      </c>
      <c r="AI59" s="20">
        <f>IFERROR(VLOOKUP($E59,INPUTS!$A$44:$G$103,7,0),SCENARIOS!$N$25)</f>
        <v>0.3</v>
      </c>
      <c r="AJ59" s="15">
        <f t="shared" si="6"/>
        <v>64719.5036500941</v>
      </c>
      <c r="AL59" t="str">
        <f t="shared" si="8"/>
        <v>N</v>
      </c>
      <c r="AM59" s="21">
        <f t="shared" si="9"/>
        <v>215731.678833647</v>
      </c>
      <c r="BC59" s="2" t="str">
        <v>IND</v>
      </c>
      <c r="BD59" s="15">
        <f t="shared" si="16"/>
        <v>0</v>
      </c>
      <c r="BE59" s="15">
        <f t="shared" si="17"/>
        <v>1372.16180184197</v>
      </c>
      <c r="BF59" s="15">
        <f t="shared" si="18"/>
        <v>7574.88752149018</v>
      </c>
      <c r="BG59" s="15">
        <f t="shared" si="19"/>
        <v>16726.5757977531</v>
      </c>
      <c r="BH59" s="15">
        <f t="shared" si="20"/>
        <v>24623.3216554252</v>
      </c>
      <c r="BI59" s="15">
        <f t="shared" si="21"/>
        <v>40779.2051261607</v>
      </c>
      <c r="BJ59" s="23"/>
      <c r="BM59" s="2" t="str">
        <v>UAE</v>
      </c>
      <c r="BN59" s="15">
        <f t="shared" si="22"/>
        <v>0</v>
      </c>
      <c r="BO59" s="15">
        <f t="shared" si="23"/>
        <v>174664.156693676</v>
      </c>
      <c r="BP59" s="15">
        <f t="shared" si="24"/>
        <v>1088316.58613537</v>
      </c>
      <c r="BQ59" s="15">
        <f t="shared" si="25"/>
        <v>2712480.94418042</v>
      </c>
      <c r="BR59" s="15">
        <f t="shared" si="26"/>
        <v>4506993.01182125</v>
      </c>
      <c r="BS59" s="15">
        <f t="shared" si="27"/>
        <v>8424799.92669074</v>
      </c>
    </row>
    <row r="60" ht="15" customHeight="1" spans="1:71">
      <c r="A60" s="6" t="s">
        <v>994</v>
      </c>
      <c r="B60" s="43" t="s">
        <v>461</v>
      </c>
      <c r="C60" s="44" t="s">
        <v>462</v>
      </c>
      <c r="D60" s="45" t="s">
        <v>366</v>
      </c>
      <c r="E60" s="10" t="s">
        <v>263</v>
      </c>
      <c r="F60" s="46" t="s">
        <v>930</v>
      </c>
      <c r="G60" s="45" t="s">
        <v>169</v>
      </c>
      <c r="H60" s="45" t="s">
        <v>234</v>
      </c>
      <c r="I60" s="46" t="s">
        <v>424</v>
      </c>
      <c r="J60" s="45" t="s">
        <v>173</v>
      </c>
      <c r="K60" s="45" t="s">
        <v>931</v>
      </c>
      <c r="L60" s="47" t="s">
        <v>305</v>
      </c>
      <c r="M60" s="13">
        <v>2665</v>
      </c>
      <c r="N60" s="14">
        <f t="shared" si="7"/>
        <v>7.3013698630137</v>
      </c>
      <c r="O60" s="15">
        <v>5650</v>
      </c>
      <c r="P60" s="15">
        <f t="shared" si="37"/>
        <v>15057250</v>
      </c>
      <c r="Q60" s="16">
        <f>IFERROR(VLOOKUP(G60,SCENARIOS!$A$13:$E$18,4,0),0.025)</f>
        <v>0.02</v>
      </c>
      <c r="R60" s="17">
        <f>IFERROR(VLOOKUP(L60,INPUTS!$A$107:$B$120,2,0),0.0082)</f>
        <v>0.0096</v>
      </c>
      <c r="S60" s="18">
        <f t="shared" si="38"/>
        <v>54.24</v>
      </c>
      <c r="T60" s="15">
        <f t="shared" si="39"/>
        <v>144549.6</v>
      </c>
      <c r="U60" s="15">
        <f>T60/INPUTS!$B$7*1000</f>
        <v>180687000</v>
      </c>
      <c r="V60" s="15">
        <f>T60*INPUTS!$B$6</f>
        <v>456776.736</v>
      </c>
      <c r="W60" s="19" t="s">
        <v>396</v>
      </c>
      <c r="X60" s="19" t="s">
        <v>396</v>
      </c>
      <c r="Y60" s="20">
        <f>IFERROR(VLOOKUP(E60,INPUTS!$A$44:$B$103,2,0),0)</f>
        <v>0.005</v>
      </c>
      <c r="Z60" s="15">
        <f t="shared" si="3"/>
        <v>722.748</v>
      </c>
      <c r="AA60" s="20">
        <f>IFERROR(VLOOKUP(E60,INPUTS!$A$44:$C$103,3,0),SCENARIOS!$J$25)</f>
        <v>0.03</v>
      </c>
      <c r="AB60" s="15">
        <f t="shared" si="41"/>
        <v>4787.83315410716</v>
      </c>
      <c r="AC60" s="20">
        <f>IFERROR(VLOOKUP($E60,INPUTS!$A$44:$G$103,4,0),SCENARIOS!$K$25)</f>
        <v>0.1</v>
      </c>
      <c r="AD60" s="15">
        <f t="shared" si="41"/>
        <v>17620.5155812474</v>
      </c>
      <c r="AE60" s="20">
        <f>IFERROR(VLOOKUP($E60,INPUTS!$A$44:$G$103,5,0),SCENARIOS!$L$25)</f>
        <v>0.2</v>
      </c>
      <c r="AF60" s="15">
        <f t="shared" si="41"/>
        <v>38908.9459914835</v>
      </c>
      <c r="AG60" s="20">
        <f>IFERROR(VLOOKUP($E60,INPUTS!$A$44:$G$103,6,0),SCENARIOS!$M$25)</f>
        <v>0.3</v>
      </c>
      <c r="AH60" s="15">
        <f t="shared" si="5"/>
        <v>64437.9305129138</v>
      </c>
      <c r="AI60" s="20">
        <f>IFERROR(VLOOKUP($E60,INPUTS!$A$44:$G$103,7,0),SCENARIOS!$N$25)</f>
        <v>0.4</v>
      </c>
      <c r="AJ60" s="15">
        <f t="shared" si="6"/>
        <v>94859.5761029915</v>
      </c>
      <c r="AL60" t="str">
        <f t="shared" si="8"/>
        <v>N</v>
      </c>
      <c r="AM60" s="21">
        <f t="shared" si="9"/>
        <v>237148.940257479</v>
      </c>
      <c r="BC60" s="2" t="str">
        <v>IST</v>
      </c>
      <c r="BD60" s="15">
        <f t="shared" si="16"/>
        <v>0</v>
      </c>
      <c r="BE60" s="15">
        <f t="shared" si="17"/>
        <v>33370.6184786315</v>
      </c>
      <c r="BF60" s="15">
        <f t="shared" si="18"/>
        <v>193428.46422817</v>
      </c>
      <c r="BG60" s="15">
        <f t="shared" si="19"/>
        <v>448473.207622764</v>
      </c>
      <c r="BH60" s="15">
        <f t="shared" si="20"/>
        <v>693204.483486975</v>
      </c>
      <c r="BI60" s="15">
        <f t="shared" si="21"/>
        <v>1205420.97884246</v>
      </c>
      <c r="BJ60" s="23"/>
      <c r="BM60" s="2" t="str">
        <v>United Kingdom</v>
      </c>
      <c r="BN60" s="15">
        <f t="shared" si="22"/>
        <v>194969.07059</v>
      </c>
      <c r="BO60" s="15">
        <f t="shared" si="23"/>
        <v>1114376.26943452</v>
      </c>
      <c r="BP60" s="15">
        <f t="shared" si="24"/>
        <v>1936476.67491788</v>
      </c>
      <c r="BQ60" s="15">
        <f t="shared" si="25"/>
        <v>4381891.22814644</v>
      </c>
      <c r="BR60" s="15">
        <f t="shared" si="26"/>
        <v>6610276.96469103</v>
      </c>
      <c r="BS60" s="15">
        <f t="shared" si="27"/>
        <v>9411073.68212127</v>
      </c>
    </row>
    <row r="61" ht="15" customHeight="1" spans="1:71">
      <c r="A61" s="24" t="s">
        <v>995</v>
      </c>
      <c r="B61" s="43" t="s">
        <v>461</v>
      </c>
      <c r="C61" s="44" t="s">
        <v>462</v>
      </c>
      <c r="D61" s="45" t="s">
        <v>366</v>
      </c>
      <c r="E61" s="10" t="s">
        <v>1009</v>
      </c>
      <c r="F61" s="46" t="s">
        <v>930</v>
      </c>
      <c r="G61" s="45" t="s">
        <v>169</v>
      </c>
      <c r="H61" s="45" t="s">
        <v>469</v>
      </c>
      <c r="I61" s="46" t="s">
        <v>391</v>
      </c>
      <c r="J61" s="45" t="s">
        <v>165</v>
      </c>
      <c r="K61" s="45" t="s">
        <v>931</v>
      </c>
      <c r="L61" s="47" t="s">
        <v>302</v>
      </c>
      <c r="M61" s="13">
        <v>1333</v>
      </c>
      <c r="N61" s="14">
        <f t="shared" si="7"/>
        <v>3.65205479452055</v>
      </c>
      <c r="O61" s="15">
        <v>7580</v>
      </c>
      <c r="P61" s="15">
        <f t="shared" si="37"/>
        <v>10104140</v>
      </c>
      <c r="Q61" s="16">
        <f>IFERROR(VLOOKUP(G61,SCENARIOS!$A$13:$E$18,4,0),0.025)</f>
        <v>0.02</v>
      </c>
      <c r="R61" s="17">
        <f>IFERROR(VLOOKUP(L61,INPUTS!$A$107:$B$120,2,0),0.0082)</f>
        <v>0.0082</v>
      </c>
      <c r="S61" s="30">
        <f t="shared" si="38"/>
        <v>62.156</v>
      </c>
      <c r="T61" s="15">
        <f t="shared" si="39"/>
        <v>82853.948</v>
      </c>
      <c r="U61" s="15">
        <f>T61/INPUTS!$B$7*1000</f>
        <v>103567435</v>
      </c>
      <c r="V61" s="15">
        <f>T61*INPUTS!$B$6</f>
        <v>261818.47568</v>
      </c>
      <c r="W61" s="19" t="s">
        <v>396</v>
      </c>
      <c r="X61" s="19" t="s">
        <v>396</v>
      </c>
      <c r="Y61" s="20">
        <f>IFERROR(VLOOKUP(E61,INPUTS!$A$44:$B$103,2,0),0)</f>
        <v>0</v>
      </c>
      <c r="Z61" s="15">
        <f t="shared" si="3"/>
        <v>0</v>
      </c>
      <c r="AA61" s="20">
        <f>IFERROR(VLOOKUP(E61,INPUTS!$A$44:$C$103,3,0),SCENARIOS!$J$25)</f>
        <v>0.015</v>
      </c>
      <c r="AB61" s="15">
        <f t="shared" si="41"/>
        <v>1372.16180184197</v>
      </c>
      <c r="AC61" s="20">
        <f>IFERROR(VLOOKUP($E61,INPUTS!$A$44:$G$103,4,0),SCENARIOS!$K$25)</f>
        <v>0.075</v>
      </c>
      <c r="AD61" s="15">
        <f t="shared" si="41"/>
        <v>7574.88752149018</v>
      </c>
      <c r="AE61" s="20">
        <f>IFERROR(VLOOKUP($E61,INPUTS!$A$44:$G$103,5,0),SCENARIOS!$L$25)</f>
        <v>0.15</v>
      </c>
      <c r="AF61" s="15">
        <f t="shared" si="41"/>
        <v>16726.5757977531</v>
      </c>
      <c r="AG61" s="20">
        <f>IFERROR(VLOOKUP($E61,INPUTS!$A$44:$G$103,6,0),SCENARIOS!$M$25)</f>
        <v>0.2</v>
      </c>
      <c r="AH61" s="15">
        <f t="shared" si="5"/>
        <v>24623.3216554252</v>
      </c>
      <c r="AI61" s="20">
        <f>IFERROR(VLOOKUP($E61,INPUTS!$A$44:$G$103,7,0),SCENARIOS!$N$25)</f>
        <v>0.3</v>
      </c>
      <c r="AJ61" s="15">
        <f t="shared" si="6"/>
        <v>40779.2051261607</v>
      </c>
      <c r="AL61" t="str">
        <f t="shared" si="8"/>
        <v>N</v>
      </c>
      <c r="AM61" s="21">
        <f t="shared" si="9"/>
        <v>135930.683753869</v>
      </c>
      <c r="BC61" s="2" t="str">
        <v>JED</v>
      </c>
      <c r="BD61" s="15">
        <f t="shared" si="16"/>
        <v>0</v>
      </c>
      <c r="BE61" s="15">
        <f t="shared" si="17"/>
        <v>5028.21936315658</v>
      </c>
      <c r="BF61" s="15">
        <f t="shared" si="18"/>
        <v>31330.3807446171</v>
      </c>
      <c r="BG61" s="15">
        <f t="shared" si="19"/>
        <v>78086.7091674742</v>
      </c>
      <c r="BH61" s="15">
        <f t="shared" si="20"/>
        <v>129746.995380372</v>
      </c>
      <c r="BI61" s="15">
        <f t="shared" si="21"/>
        <v>242532.543161674</v>
      </c>
      <c r="BJ61" s="23"/>
      <c r="BM61" s="2" t="str">
        <v>United States</v>
      </c>
      <c r="BN61" s="15">
        <f t="shared" si="22"/>
        <v>80709.69717</v>
      </c>
      <c r="BO61" s="15">
        <f t="shared" si="23"/>
        <v>641693.932062598</v>
      </c>
      <c r="BP61" s="15">
        <f t="shared" si="24"/>
        <v>2558563.05470423</v>
      </c>
      <c r="BQ61" s="15">
        <f t="shared" si="25"/>
        <v>5649720.70495138</v>
      </c>
      <c r="BR61" s="15">
        <f t="shared" si="26"/>
        <v>9116533.32730428</v>
      </c>
      <c r="BS61" s="15">
        <f t="shared" si="27"/>
        <v>13773956.0277292</v>
      </c>
    </row>
    <row r="62" ht="15" customHeight="1" spans="1:71">
      <c r="A62" s="6" t="s">
        <v>996</v>
      </c>
      <c r="B62" s="43" t="s">
        <v>465</v>
      </c>
      <c r="C62" s="44" t="s">
        <v>466</v>
      </c>
      <c r="D62" s="45" t="s">
        <v>366</v>
      </c>
      <c r="E62" s="10" t="s">
        <v>259</v>
      </c>
      <c r="F62" s="46" t="s">
        <v>930</v>
      </c>
      <c r="G62" s="45" t="s">
        <v>169</v>
      </c>
      <c r="H62" s="45" t="s">
        <v>469</v>
      </c>
      <c r="I62" s="46" t="s">
        <v>391</v>
      </c>
      <c r="J62" s="45" t="s">
        <v>165</v>
      </c>
      <c r="K62" s="45" t="s">
        <v>931</v>
      </c>
      <c r="L62" s="47" t="s">
        <v>305</v>
      </c>
      <c r="M62" s="13">
        <v>1333</v>
      </c>
      <c r="N62" s="14">
        <f t="shared" si="7"/>
        <v>3.65205479452055</v>
      </c>
      <c r="O62" s="15">
        <v>7390</v>
      </c>
      <c r="P62" s="15">
        <f t="shared" si="37"/>
        <v>9850870</v>
      </c>
      <c r="Q62" s="16">
        <f>IFERROR(VLOOKUP(G62,SCENARIOS!$A$13:$E$18,4,0),0.025)</f>
        <v>0.02</v>
      </c>
      <c r="R62" s="17">
        <f>IFERROR(VLOOKUP(L62,INPUTS!$A$107:$B$120,2,0),0.0082)</f>
        <v>0.0096</v>
      </c>
      <c r="S62" s="18">
        <f t="shared" si="38"/>
        <v>70.944</v>
      </c>
      <c r="T62" s="15">
        <f t="shared" si="39"/>
        <v>94568.352</v>
      </c>
      <c r="U62" s="15">
        <f>T62/INPUTS!$B$7*1000</f>
        <v>118210440</v>
      </c>
      <c r="V62" s="15">
        <f>T62*INPUTS!$B$6</f>
        <v>298835.99232</v>
      </c>
      <c r="W62" s="19" t="s">
        <v>396</v>
      </c>
      <c r="X62" s="19" t="s">
        <v>396</v>
      </c>
      <c r="Y62" s="20">
        <f>IFERROR(VLOOKUP(E62,INPUTS!$A$44:$B$103,2,0),0)</f>
        <v>0.005</v>
      </c>
      <c r="Z62" s="15">
        <f t="shared" si="3"/>
        <v>472.84176</v>
      </c>
      <c r="AA62" s="20">
        <f>IFERROR(VLOOKUP(E62,INPUTS!$A$44:$C$103,3,0),SCENARIOS!$J$25)</f>
        <v>0.03</v>
      </c>
      <c r="AB62" s="15">
        <f t="shared" si="41"/>
        <v>3132.33306100381</v>
      </c>
      <c r="AC62" s="20">
        <f>IFERROR(VLOOKUP($E62,INPUTS!$A$44:$G$103,4,0),SCENARIOS!$K$25)</f>
        <v>0.1</v>
      </c>
      <c r="AD62" s="15">
        <f t="shared" si="41"/>
        <v>11527.82933961</v>
      </c>
      <c r="AE62" s="20">
        <f>IFERROR(VLOOKUP($E62,INPUTS!$A$44:$G$103,5,0),SCENARIOS!$L$25)</f>
        <v>0.2</v>
      </c>
      <c r="AF62" s="15">
        <f t="shared" si="41"/>
        <v>25455.3101528583</v>
      </c>
      <c r="AG62" s="20">
        <f>IFERROR(VLOOKUP($E62,INPUTS!$A$44:$G$103,6,0),SCENARIOS!$M$25)</f>
        <v>0.3</v>
      </c>
      <c r="AH62" s="15">
        <f t="shared" si="5"/>
        <v>42157.0789189093</v>
      </c>
      <c r="AI62" s="20">
        <f>IFERROR(VLOOKUP($E62,INPUTS!$A$44:$G$103,7,0),SCENARIOS!$N$25)</f>
        <v>0.4</v>
      </c>
      <c r="AJ62" s="15">
        <f t="shared" si="6"/>
        <v>62059.7620711402</v>
      </c>
      <c r="AL62" t="str">
        <f t="shared" si="8"/>
        <v>N</v>
      </c>
      <c r="AM62" s="21">
        <f t="shared" si="9"/>
        <v>155149.405177851</v>
      </c>
      <c r="BC62" s="2" t="str">
        <v>JFK</v>
      </c>
      <c r="BD62" s="15">
        <f t="shared" si="16"/>
        <v>9933.036165</v>
      </c>
      <c r="BE62" s="15">
        <f t="shared" si="17"/>
        <v>65801.2472836071</v>
      </c>
      <c r="BF62" s="15">
        <f t="shared" si="18"/>
        <v>242166.313174822</v>
      </c>
      <c r="BG62" s="15">
        <f t="shared" si="19"/>
        <v>534742.355116081</v>
      </c>
      <c r="BH62" s="15">
        <f t="shared" si="20"/>
        <v>885598.153412434</v>
      </c>
      <c r="BI62" s="15">
        <f t="shared" si="21"/>
        <v>1303695.89404272</v>
      </c>
      <c r="BJ62" s="23"/>
      <c r="BM62" s="2" t="str">
        <v>Vietnam</v>
      </c>
      <c r="BN62" s="15">
        <f t="shared" si="22"/>
        <v>0</v>
      </c>
      <c r="BO62" s="15">
        <f t="shared" si="23"/>
        <v>27031.063052657</v>
      </c>
      <c r="BP62" s="15">
        <f t="shared" si="24"/>
        <v>164437.106589863</v>
      </c>
      <c r="BQ62" s="15">
        <f t="shared" si="25"/>
        <v>400125.76598963</v>
      </c>
      <c r="BR62" s="15">
        <f t="shared" si="26"/>
        <v>649085.566021742</v>
      </c>
      <c r="BS62" s="15">
        <f t="shared" si="27"/>
        <v>1184567.75670945</v>
      </c>
    </row>
    <row r="63" ht="15" customHeight="1" spans="1:71">
      <c r="A63" s="24" t="s">
        <v>997</v>
      </c>
      <c r="B63" s="43" t="s">
        <v>465</v>
      </c>
      <c r="C63" s="44" t="s">
        <v>466</v>
      </c>
      <c r="D63" s="45" t="s">
        <v>366</v>
      </c>
      <c r="E63" s="10" t="s">
        <v>259</v>
      </c>
      <c r="F63" s="46" t="s">
        <v>930</v>
      </c>
      <c r="G63" s="45" t="s">
        <v>169</v>
      </c>
      <c r="H63" s="45" t="s">
        <v>428</v>
      </c>
      <c r="I63" s="46" t="s">
        <v>427</v>
      </c>
      <c r="J63" s="45" t="s">
        <v>173</v>
      </c>
      <c r="K63" s="45" t="s">
        <v>931</v>
      </c>
      <c r="L63" s="47" t="s">
        <v>305</v>
      </c>
      <c r="M63" s="13">
        <v>1333</v>
      </c>
      <c r="N63" s="14">
        <f t="shared" si="7"/>
        <v>3.65205479452055</v>
      </c>
      <c r="O63" s="15">
        <v>14200</v>
      </c>
      <c r="P63" s="15">
        <f t="shared" si="37"/>
        <v>18928600</v>
      </c>
      <c r="Q63" s="16">
        <f>IFERROR(VLOOKUP(G63,SCENARIOS!$A$13:$E$18,4,0),0.025)</f>
        <v>0.02</v>
      </c>
      <c r="R63" s="17">
        <f>IFERROR(VLOOKUP(L63,INPUTS!$A$107:$B$120,2,0),0.0082)</f>
        <v>0.0096</v>
      </c>
      <c r="S63" s="30">
        <f t="shared" si="38"/>
        <v>136.32</v>
      </c>
      <c r="T63" s="15">
        <f t="shared" si="39"/>
        <v>181714.56</v>
      </c>
      <c r="U63" s="15">
        <f>T63/INPUTS!$B$7*1000</f>
        <v>227143200</v>
      </c>
      <c r="V63" s="15">
        <f>T63*INPUTS!$B$6</f>
        <v>574218.0096</v>
      </c>
      <c r="W63" s="19" t="s">
        <v>396</v>
      </c>
      <c r="X63" s="19" t="s">
        <v>396</v>
      </c>
      <c r="Y63" s="20">
        <f>IFERROR(VLOOKUP(E63,INPUTS!$A$44:$B$103,2,0),0)</f>
        <v>0.005</v>
      </c>
      <c r="Z63" s="15">
        <f t="shared" si="3"/>
        <v>908.5728</v>
      </c>
      <c r="AA63" s="20">
        <f>IFERROR(VLOOKUP(E63,INPUTS!$A$44:$C$103,3,0),SCENARIOS!$J$25)</f>
        <v>0.03</v>
      </c>
      <c r="AB63" s="15">
        <f t="shared" si="41"/>
        <v>6018.82672073804</v>
      </c>
      <c r="AC63" s="20">
        <f>IFERROR(VLOOKUP($E63,INPUTS!$A$44:$G$103,4,0),SCENARIOS!$K$25)</f>
        <v>0.1</v>
      </c>
      <c r="AD63" s="15">
        <f t="shared" si="41"/>
        <v>22150.9034671803</v>
      </c>
      <c r="AE63" s="20">
        <f>IFERROR(VLOOKUP($E63,INPUTS!$A$44:$G$103,5,0),SCENARIOS!$L$25)</f>
        <v>0.2</v>
      </c>
      <c r="AF63" s="15">
        <f t="shared" si="41"/>
        <v>48912.7745833001</v>
      </c>
      <c r="AG63" s="20">
        <f>IFERROR(VLOOKUP($E63,INPUTS!$A$44:$G$103,6,0),SCENARIOS!$M$25)</f>
        <v>0.3</v>
      </c>
      <c r="AH63" s="15">
        <f t="shared" si="5"/>
        <v>81005.4831730057</v>
      </c>
      <c r="AI63" s="20">
        <f>IFERROR(VLOOKUP($E63,INPUTS!$A$44:$G$103,7,0),SCENARIOS!$N$25)</f>
        <v>0.4</v>
      </c>
      <c r="AJ63" s="15">
        <f t="shared" si="6"/>
        <v>119248.798567008</v>
      </c>
      <c r="AL63" t="str">
        <f t="shared" si="8"/>
        <v>N</v>
      </c>
      <c r="AM63" s="21">
        <f t="shared" si="9"/>
        <v>298121.996417521</v>
      </c>
      <c r="BC63" s="2" t="str">
        <v>JNB</v>
      </c>
      <c r="BD63" s="15">
        <f t="shared" si="16"/>
        <v>0</v>
      </c>
      <c r="BE63" s="15">
        <f t="shared" si="17"/>
        <v>18233.8660986731</v>
      </c>
      <c r="BF63" s="15">
        <f t="shared" si="18"/>
        <v>105690.241212247</v>
      </c>
      <c r="BG63" s="15">
        <f t="shared" si="19"/>
        <v>245047.913087742</v>
      </c>
      <c r="BH63" s="15">
        <f t="shared" si="20"/>
        <v>378770.256805253</v>
      </c>
      <c r="BI63" s="15">
        <f t="shared" si="21"/>
        <v>658647.808245424</v>
      </c>
      <c r="BJ63" s="23"/>
      <c r="BM63" s="2">
        <v>0</v>
      </c>
      <c r="BN63" s="15">
        <f t="shared" si="22"/>
        <v>0</v>
      </c>
      <c r="BO63" s="15">
        <f t="shared" si="23"/>
        <v>0</v>
      </c>
      <c r="BP63" s="15">
        <f t="shared" si="24"/>
        <v>0</v>
      </c>
      <c r="BQ63" s="15">
        <f t="shared" si="25"/>
        <v>0</v>
      </c>
      <c r="BR63" s="15">
        <f t="shared" si="26"/>
        <v>0</v>
      </c>
      <c r="BS63" s="15">
        <f t="shared" si="27"/>
        <v>0</v>
      </c>
    </row>
    <row r="64" ht="15" customHeight="1" spans="1:71">
      <c r="A64" s="6" t="s">
        <v>998</v>
      </c>
      <c r="B64" s="43" t="s">
        <v>465</v>
      </c>
      <c r="C64" s="44" t="s">
        <v>466</v>
      </c>
      <c r="D64" s="45" t="s">
        <v>366</v>
      </c>
      <c r="E64" s="10" t="s">
        <v>259</v>
      </c>
      <c r="F64" s="46" t="s">
        <v>930</v>
      </c>
      <c r="G64" s="45" t="s">
        <v>169</v>
      </c>
      <c r="H64" s="45" t="s">
        <v>234</v>
      </c>
      <c r="I64" s="46" t="s">
        <v>424</v>
      </c>
      <c r="J64" s="45" t="s">
        <v>173</v>
      </c>
      <c r="K64" s="45" t="s">
        <v>931</v>
      </c>
      <c r="L64" s="47" t="s">
        <v>305</v>
      </c>
      <c r="M64" s="13">
        <v>1333</v>
      </c>
      <c r="N64" s="14">
        <f t="shared" si="7"/>
        <v>3.65205479452055</v>
      </c>
      <c r="O64" s="15">
        <v>11100</v>
      </c>
      <c r="P64" s="15">
        <f t="shared" si="37"/>
        <v>14796300</v>
      </c>
      <c r="Q64" s="16">
        <f>IFERROR(VLOOKUP(G64,SCENARIOS!$A$13:$E$18,4,0),0.025)</f>
        <v>0.02</v>
      </c>
      <c r="R64" s="17">
        <f>IFERROR(VLOOKUP(L64,INPUTS!$A$107:$B$120,2,0),0.0082)</f>
        <v>0.0096</v>
      </c>
      <c r="S64" s="18">
        <f t="shared" si="38"/>
        <v>106.56</v>
      </c>
      <c r="T64" s="15">
        <f t="shared" si="39"/>
        <v>142044.48</v>
      </c>
      <c r="U64" s="15">
        <f>T64/INPUTS!$B$7*1000</f>
        <v>177555600</v>
      </c>
      <c r="V64" s="15">
        <f>T64*INPUTS!$B$6</f>
        <v>448860.5568</v>
      </c>
      <c r="W64" s="19" t="s">
        <v>396</v>
      </c>
      <c r="X64" s="19" t="s">
        <v>396</v>
      </c>
      <c r="Y64" s="20">
        <f>IFERROR(VLOOKUP(E64,INPUTS!$A$44:$B$103,2,0),0)</f>
        <v>0.005</v>
      </c>
      <c r="Z64" s="15">
        <f t="shared" si="3"/>
        <v>710.2224</v>
      </c>
      <c r="AA64" s="20">
        <f>IFERROR(VLOOKUP(E64,INPUTS!$A$44:$C$103,3,0),SCENARIOS!$J$25)</f>
        <v>0.03</v>
      </c>
      <c r="AB64" s="15">
        <f t="shared" si="41"/>
        <v>4704.85750705579</v>
      </c>
      <c r="AC64" s="20">
        <f>IFERROR(VLOOKUP($E64,INPUTS!$A$44:$G$103,4,0),SCENARIOS!$K$25)</f>
        <v>0.1</v>
      </c>
      <c r="AD64" s="15">
        <f t="shared" si="41"/>
        <v>17315.1428511057</v>
      </c>
      <c r="AE64" s="20">
        <f>IFERROR(VLOOKUP($E64,INPUTS!$A$44:$G$103,5,0),SCENARIOS!$L$25)</f>
        <v>0.2</v>
      </c>
      <c r="AF64" s="15">
        <f t="shared" si="41"/>
        <v>38234.633653143</v>
      </c>
      <c r="AG64" s="20">
        <f>IFERROR(VLOOKUP($E64,INPUTS!$A$44:$G$103,6,0),SCENARIOS!$M$25)</f>
        <v>0.3</v>
      </c>
      <c r="AH64" s="15">
        <f t="shared" si="5"/>
        <v>63321.1875507298</v>
      </c>
      <c r="AI64" s="20">
        <f>IFERROR(VLOOKUP($E64,INPUTS!$A$44:$G$103,7,0),SCENARIOS!$N$25)</f>
        <v>0.4</v>
      </c>
      <c r="AJ64" s="15">
        <f t="shared" si="6"/>
        <v>93215.6101474501</v>
      </c>
      <c r="AL64" t="str">
        <f t="shared" si="8"/>
        <v>N</v>
      </c>
      <c r="AM64" s="21">
        <f t="shared" si="9"/>
        <v>233039.025368625</v>
      </c>
      <c r="BC64" s="2" t="str">
        <v>KEF</v>
      </c>
      <c r="BD64" s="15">
        <f t="shared" si="16"/>
        <v>0</v>
      </c>
      <c r="BE64" s="15">
        <f t="shared" si="17"/>
        <v>5143.47224845781</v>
      </c>
      <c r="BF64" s="15">
        <f t="shared" si="18"/>
        <v>29096.8337234009</v>
      </c>
      <c r="BG64" s="15">
        <f t="shared" si="19"/>
        <v>65840.7932875373</v>
      </c>
      <c r="BH64" s="15">
        <f t="shared" si="20"/>
        <v>99323.7523583382</v>
      </c>
      <c r="BI64" s="15">
        <f t="shared" si="21"/>
        <v>168563.563730007</v>
      </c>
      <c r="BJ64" s="23"/>
    </row>
    <row r="65" ht="15" customHeight="1" spans="1:71">
      <c r="A65" s="24" t="s">
        <v>999</v>
      </c>
      <c r="B65" s="43" t="s">
        <v>465</v>
      </c>
      <c r="C65" s="44" t="s">
        <v>466</v>
      </c>
      <c r="D65" s="45" t="s">
        <v>366</v>
      </c>
      <c r="E65" s="10" t="s">
        <v>259</v>
      </c>
      <c r="F65" s="46" t="s">
        <v>930</v>
      </c>
      <c r="G65" s="45" t="s">
        <v>169</v>
      </c>
      <c r="H65" s="45" t="s">
        <v>242</v>
      </c>
      <c r="I65" s="46" t="s">
        <v>421</v>
      </c>
      <c r="J65" s="45" t="s">
        <v>173</v>
      </c>
      <c r="K65" s="45" t="s">
        <v>931</v>
      </c>
      <c r="L65" s="47" t="s">
        <v>305</v>
      </c>
      <c r="M65" s="13">
        <v>664</v>
      </c>
      <c r="N65" s="14">
        <f t="shared" si="7"/>
        <v>1.81917808219178</v>
      </c>
      <c r="O65" s="15">
        <v>16200</v>
      </c>
      <c r="P65" s="15">
        <f t="shared" si="37"/>
        <v>10756800</v>
      </c>
      <c r="Q65" s="16">
        <f>IFERROR(VLOOKUP(G65,SCENARIOS!$A$13:$E$18,4,0),0.025)</f>
        <v>0.02</v>
      </c>
      <c r="R65" s="17">
        <f>IFERROR(VLOOKUP(L65,INPUTS!$A$107:$B$120,2,0),0.0082)</f>
        <v>0.0096</v>
      </c>
      <c r="S65" s="30">
        <f t="shared" si="38"/>
        <v>155.52</v>
      </c>
      <c r="T65" s="15">
        <f t="shared" si="39"/>
        <v>103265.28</v>
      </c>
      <c r="U65" s="15">
        <f>T65/INPUTS!$B$7*1000</f>
        <v>129081600</v>
      </c>
      <c r="V65" s="15">
        <f>T65*INPUTS!$B$6</f>
        <v>326318.2848</v>
      </c>
      <c r="W65" s="19" t="s">
        <v>396</v>
      </c>
      <c r="X65" s="19" t="s">
        <v>396</v>
      </c>
      <c r="Y65" s="20">
        <f>IFERROR(VLOOKUP(E65,INPUTS!$A$44:$B$103,2,0),0)</f>
        <v>0.005</v>
      </c>
      <c r="Z65" s="15">
        <f t="shared" si="3"/>
        <v>516.3264</v>
      </c>
      <c r="AA65" s="20">
        <f>IFERROR(VLOOKUP(E65,INPUTS!$A$44:$C$103,3,0),SCENARIOS!$J$25)</f>
        <v>0.03</v>
      </c>
      <c r="AB65" s="15">
        <f t="shared" si="41"/>
        <v>3420.39639855219</v>
      </c>
      <c r="AC65" s="20">
        <f>IFERROR(VLOOKUP($E65,INPUTS!$A$44:$G$103,4,0),SCENARIOS!$K$25)</f>
        <v>0.1</v>
      </c>
      <c r="AD65" s="15">
        <f t="shared" si="41"/>
        <v>12587.9800099196</v>
      </c>
      <c r="AE65" s="20">
        <f>IFERROR(VLOOKUP($E65,INPUTS!$A$44:$G$103,5,0),SCENARIOS!$L$25)</f>
        <v>0.2</v>
      </c>
      <c r="AF65" s="15">
        <f t="shared" si="41"/>
        <v>27796.2941600352</v>
      </c>
      <c r="AG65" s="20">
        <f>IFERROR(VLOOKUP($E65,INPUTS!$A$44:$G$103,6,0),SCENARIOS!$M$25)</f>
        <v>0.3</v>
      </c>
      <c r="AH65" s="15">
        <f t="shared" si="5"/>
        <v>46034.0321732927</v>
      </c>
      <c r="AI65" s="20">
        <f>IFERROR(VLOOKUP($E65,INPUTS!$A$44:$G$103,7,0),SCENARIOS!$N$25)</f>
        <v>0.4</v>
      </c>
      <c r="AJ65" s="15">
        <f t="shared" si="6"/>
        <v>67767.0549552315</v>
      </c>
      <c r="AL65" t="str">
        <f t="shared" si="8"/>
        <v>N</v>
      </c>
      <c r="AM65" s="21">
        <f t="shared" si="9"/>
        <v>169417.637388079</v>
      </c>
      <c r="BC65" s="2" t="str">
        <v>KUL</v>
      </c>
      <c r="BD65" s="15">
        <f t="shared" si="16"/>
        <v>0</v>
      </c>
      <c r="BE65" s="15">
        <f t="shared" si="17"/>
        <v>32094.6179084023</v>
      </c>
      <c r="BF65" s="15">
        <f t="shared" si="18"/>
        <v>195240.050148384</v>
      </c>
      <c r="BG65" s="15">
        <f t="shared" si="19"/>
        <v>475078.747355505</v>
      </c>
      <c r="BH65" s="15">
        <f t="shared" si="20"/>
        <v>770674.582451509</v>
      </c>
      <c r="BI65" s="15">
        <f t="shared" si="21"/>
        <v>1406465.20131831</v>
      </c>
      <c r="BJ65" s="23"/>
      <c r="BM65" s="2" t="s">
        <v>940</v>
      </c>
      <c r="BN65" s="50">
        <f>SUM(BN4:BN63)</f>
        <v>884809.06526</v>
      </c>
      <c r="BO65" s="50">
        <f t="shared" ref="BO65:BS65" si="42">SUM(BO4:BO63)</f>
        <v>6571242.61985973</v>
      </c>
      <c r="BP65" s="50">
        <f t="shared" si="42"/>
        <v>22081803.4974776</v>
      </c>
      <c r="BQ65" s="50">
        <f t="shared" si="42"/>
        <v>51659062.7977649</v>
      </c>
      <c r="BR65" s="50">
        <f t="shared" si="42"/>
        <v>82117926.7976347</v>
      </c>
      <c r="BS65" s="50">
        <f t="shared" si="42"/>
        <v>132373960.515692</v>
      </c>
    </row>
    <row r="66" ht="15" customHeight="1" spans="1:71">
      <c r="A66" s="6" t="s">
        <v>1000</v>
      </c>
      <c r="B66" s="43" t="s">
        <v>467</v>
      </c>
      <c r="C66" s="44" t="s">
        <v>468</v>
      </c>
      <c r="D66" s="45" t="s">
        <v>366</v>
      </c>
      <c r="E66" s="10" t="s">
        <v>475</v>
      </c>
      <c r="F66" s="46" t="s">
        <v>930</v>
      </c>
      <c r="G66" s="45" t="s">
        <v>169</v>
      </c>
      <c r="H66" s="45" t="s">
        <v>469</v>
      </c>
      <c r="I66" s="46" t="s">
        <v>391</v>
      </c>
      <c r="J66" s="45" t="s">
        <v>165</v>
      </c>
      <c r="K66" s="45" t="s">
        <v>931</v>
      </c>
      <c r="L66" s="47" t="s">
        <v>302</v>
      </c>
      <c r="M66" s="13">
        <v>1333</v>
      </c>
      <c r="N66" s="14">
        <f t="shared" si="7"/>
        <v>3.65205479452055</v>
      </c>
      <c r="O66" s="15">
        <v>7220</v>
      </c>
      <c r="P66" s="15">
        <f t="shared" si="37"/>
        <v>9624260</v>
      </c>
      <c r="Q66" s="16">
        <f>IFERROR(VLOOKUP(G66,SCENARIOS!$A$13:$E$18,4,0),0.025)</f>
        <v>0.02</v>
      </c>
      <c r="R66" s="17">
        <f>IFERROR(VLOOKUP(L66,INPUTS!$A$107:$B$120,2,0),0.0082)</f>
        <v>0.0082</v>
      </c>
      <c r="S66" s="51">
        <f t="shared" si="38"/>
        <v>59.204</v>
      </c>
      <c r="T66" s="15">
        <f t="shared" si="39"/>
        <v>78918.932</v>
      </c>
      <c r="U66" s="15">
        <f>T66/INPUTS!$B$7*1000</f>
        <v>98648665</v>
      </c>
      <c r="V66" s="15">
        <f>T66*INPUTS!$B$6</f>
        <v>249383.82512</v>
      </c>
      <c r="W66" s="19" t="s">
        <v>396</v>
      </c>
      <c r="X66" s="19" t="s">
        <v>396</v>
      </c>
      <c r="Y66" s="20">
        <f>IFERROR(VLOOKUP(E66,INPUTS!$A$44:$B$103,2,0),0)</f>
        <v>0</v>
      </c>
      <c r="Z66" s="15">
        <f t="shared" si="3"/>
        <v>0</v>
      </c>
      <c r="AA66" s="20">
        <f>IFERROR(VLOOKUP(E66,INPUTS!$A$44:$C$103,3,0),SCENARIOS!$J$25)</f>
        <v>0.015</v>
      </c>
      <c r="AB66" s="15">
        <f t="shared" si="41"/>
        <v>1306.99316745369</v>
      </c>
      <c r="AC66" s="20">
        <f>IFERROR(VLOOKUP($E66,INPUTS!$A$44:$G$103,4,0),SCENARIOS!$K$25)</f>
        <v>0.075</v>
      </c>
      <c r="AD66" s="15">
        <f t="shared" si="41"/>
        <v>7215.13033049593</v>
      </c>
      <c r="AE66" s="20">
        <f>IFERROR(VLOOKUP($E66,INPUTS!$A$44:$G$103,5,0),SCENARIOS!$L$25)</f>
        <v>0.15</v>
      </c>
      <c r="AF66" s="15">
        <f t="shared" si="41"/>
        <v>15932.1737809732</v>
      </c>
      <c r="AG66" s="20">
        <f>IFERROR(VLOOKUP($E66,INPUTS!$A$44:$G$103,6,0),SCENARIOS!$M$25)</f>
        <v>0.2</v>
      </c>
      <c r="AH66" s="15">
        <f t="shared" si="5"/>
        <v>23453.8762997586</v>
      </c>
      <c r="AI66" s="20">
        <f>IFERROR(VLOOKUP($E66,INPUTS!$A$44:$G$103,7,0),SCENARIOS!$N$25)</f>
        <v>0.3</v>
      </c>
      <c r="AJ66" s="15">
        <f t="shared" si="6"/>
        <v>38842.4618747863</v>
      </c>
      <c r="AL66" t="str">
        <f t="shared" si="8"/>
        <v>N</v>
      </c>
      <c r="AM66" s="21">
        <f t="shared" si="9"/>
        <v>129474.872915954</v>
      </c>
      <c r="BC66" s="2" t="str">
        <v>KWI</v>
      </c>
      <c r="BD66" s="15">
        <f t="shared" si="16"/>
        <v>0</v>
      </c>
      <c r="BE66" s="15">
        <f t="shared" si="17"/>
        <v>18598.5578996778</v>
      </c>
      <c r="BF66" s="15">
        <f t="shared" si="18"/>
        <v>115885.934604871</v>
      </c>
      <c r="BG66" s="15">
        <f t="shared" si="19"/>
        <v>288829.917065284</v>
      </c>
      <c r="BH66" s="15">
        <f t="shared" si="20"/>
        <v>479912.834267475</v>
      </c>
      <c r="BI66" s="15">
        <f t="shared" si="21"/>
        <v>897088.058568067</v>
      </c>
      <c r="BJ66" s="23"/>
    </row>
    <row r="67" ht="15" customHeight="1" spans="1:71">
      <c r="A67" s="24" t="s">
        <v>1001</v>
      </c>
      <c r="B67" s="43" t="s">
        <v>467</v>
      </c>
      <c r="C67" s="44" t="s">
        <v>468</v>
      </c>
      <c r="D67" s="45" t="s">
        <v>366</v>
      </c>
      <c r="E67" s="10" t="s">
        <v>469</v>
      </c>
      <c r="F67" s="46" t="s">
        <v>391</v>
      </c>
      <c r="G67" s="45" t="s">
        <v>165</v>
      </c>
      <c r="H67" s="45" t="s">
        <v>567</v>
      </c>
      <c r="I67" s="46" t="s">
        <v>431</v>
      </c>
      <c r="J67" s="45" t="s">
        <v>173</v>
      </c>
      <c r="K67" s="45" t="s">
        <v>931</v>
      </c>
      <c r="L67" s="47" t="s">
        <v>302</v>
      </c>
      <c r="M67" s="13">
        <v>1584</v>
      </c>
      <c r="N67" s="14">
        <f t="shared" si="7"/>
        <v>4.33972602739726</v>
      </c>
      <c r="O67" s="15">
        <v>9060</v>
      </c>
      <c r="P67" s="15">
        <f t="shared" si="37"/>
        <v>14351040</v>
      </c>
      <c r="Q67" s="16">
        <f>IFERROR(VLOOKUP(G67,SCENARIOS!$A$13:$E$18,4,0),0.025)</f>
        <v>0.025</v>
      </c>
      <c r="R67" s="17">
        <f>IFERROR(VLOOKUP(L67,INPUTS!$A$107:$B$120,2,0),0.0082)</f>
        <v>0.0082</v>
      </c>
      <c r="S67" s="51">
        <f t="shared" si="38"/>
        <v>74.292</v>
      </c>
      <c r="T67" s="15">
        <f t="shared" si="39"/>
        <v>117678.528</v>
      </c>
      <c r="U67" s="15">
        <f>T67/INPUTS!$B$7*1000</f>
        <v>147098160</v>
      </c>
      <c r="V67" s="15">
        <f>T67*INPUTS!$B$6</f>
        <v>371864.14848</v>
      </c>
      <c r="W67" s="31" t="s">
        <v>521</v>
      </c>
      <c r="X67" s="19" t="s">
        <v>396</v>
      </c>
      <c r="Y67" s="20">
        <f>IFERROR(VLOOKUP(E67,INPUTS!$A$44:$B$103,2,0),0)</f>
        <v>0</v>
      </c>
      <c r="Z67" s="15">
        <f t="shared" si="3"/>
        <v>0</v>
      </c>
      <c r="AA67" s="20">
        <f>IFERROR(VLOOKUP(E67,INPUTS!$A$44:$C$103,3,0),SCENARIOS!$J$25)</f>
        <v>0.015</v>
      </c>
      <c r="AB67" s="15">
        <f t="shared" si="41"/>
        <v>1997.13679590119</v>
      </c>
      <c r="AC67" s="20">
        <f>IFERROR(VLOOKUP($E67,INPUTS!$A$44:$G$103,4,0),SCENARIOS!$K$25)</f>
        <v>0.075</v>
      </c>
      <c r="AD67" s="15">
        <f t="shared" si="41"/>
        <v>11297.8848657434</v>
      </c>
      <c r="AE67" s="20">
        <f>IFERROR(VLOOKUP($E67,INPUTS!$A$44:$G$103,5,0),SCENARIOS!$L$25)</f>
        <v>0.15</v>
      </c>
      <c r="AF67" s="15">
        <f t="shared" si="41"/>
        <v>25565.0394507895</v>
      </c>
      <c r="AG67" s="20">
        <f>IFERROR(VLOOKUP($E67,INPUTS!$A$44:$G$103,6,0),SCENARIOS!$M$25)</f>
        <v>0.2</v>
      </c>
      <c r="AH67" s="15">
        <f t="shared" si="5"/>
        <v>38565.9941299947</v>
      </c>
      <c r="AI67" s="20">
        <f>IFERROR(VLOOKUP($E67,INPUTS!$A$44:$G$103,7,0),SCENARIOS!$N$25)</f>
        <v>0.3</v>
      </c>
      <c r="AJ67" s="15">
        <f t="shared" si="6"/>
        <v>65450.8237454515</v>
      </c>
      <c r="AL67" t="str">
        <f t="shared" si="8"/>
        <v>N</v>
      </c>
      <c r="AM67" s="21">
        <f t="shared" si="9"/>
        <v>218169.412484838</v>
      </c>
      <c r="BC67" s="2" t="str">
        <v>LAX</v>
      </c>
      <c r="BD67" s="15">
        <f t="shared" si="16"/>
        <v>11268.07343</v>
      </c>
      <c r="BE67" s="15">
        <f t="shared" si="17"/>
        <v>74645.1813786659</v>
      </c>
      <c r="BF67" s="15">
        <f t="shared" si="18"/>
        <v>274714.372705224</v>
      </c>
      <c r="BG67" s="15">
        <f t="shared" si="19"/>
        <v>606613.730533935</v>
      </c>
      <c r="BH67" s="15">
        <f t="shared" si="20"/>
        <v>1004625.86226008</v>
      </c>
      <c r="BI67" s="15">
        <f t="shared" si="21"/>
        <v>1478917.50522614</v>
      </c>
      <c r="BJ67" s="23"/>
    </row>
    <row r="68" ht="15" customHeight="1" spans="1:71">
      <c r="A68" s="6" t="s">
        <v>1002</v>
      </c>
      <c r="B68" s="43" t="s">
        <v>467</v>
      </c>
      <c r="C68" s="44" t="s">
        <v>468</v>
      </c>
      <c r="D68" s="45" t="s">
        <v>366</v>
      </c>
      <c r="E68" s="10" t="s">
        <v>469</v>
      </c>
      <c r="F68" s="46" t="s">
        <v>391</v>
      </c>
      <c r="G68" s="45" t="s">
        <v>165</v>
      </c>
      <c r="H68" s="45" t="s">
        <v>428</v>
      </c>
      <c r="I68" s="46" t="s">
        <v>427</v>
      </c>
      <c r="J68" s="45" t="s">
        <v>173</v>
      </c>
      <c r="K68" s="45" t="s">
        <v>931</v>
      </c>
      <c r="L68" s="47" t="s">
        <v>302</v>
      </c>
      <c r="M68" s="13">
        <v>1584</v>
      </c>
      <c r="N68" s="14">
        <f t="shared" si="7"/>
        <v>4.33972602739726</v>
      </c>
      <c r="O68" s="15">
        <v>9600</v>
      </c>
      <c r="P68" s="15">
        <f t="shared" si="37"/>
        <v>15206400</v>
      </c>
      <c r="Q68" s="16">
        <f>IFERROR(VLOOKUP(G68,SCENARIOS!$A$13:$E$18,4,0),0.025)</f>
        <v>0.025</v>
      </c>
      <c r="R68" s="17">
        <f>IFERROR(VLOOKUP(L68,INPUTS!$A$107:$B$120,2,0),0.0082)</f>
        <v>0.0082</v>
      </c>
      <c r="S68" s="51">
        <f t="shared" si="38"/>
        <v>78.72</v>
      </c>
      <c r="T68" s="15">
        <f t="shared" si="39"/>
        <v>124692.48</v>
      </c>
      <c r="U68" s="15">
        <f>T68/INPUTS!$B$7*1000</f>
        <v>155865600</v>
      </c>
      <c r="V68" s="15">
        <f>T68*INPUTS!$B$6</f>
        <v>394028.2368</v>
      </c>
      <c r="W68" s="19" t="s">
        <v>396</v>
      </c>
      <c r="X68" s="19" t="s">
        <v>396</v>
      </c>
      <c r="Y68" s="20">
        <f>IFERROR(VLOOKUP(E68,INPUTS!$A$44:$B$103,2,0),0)</f>
        <v>0</v>
      </c>
      <c r="Z68" s="15">
        <f t="shared" ref="Z68:Z131" si="43">T68*Y68</f>
        <v>0</v>
      </c>
      <c r="AA68" s="20">
        <f>IFERROR(VLOOKUP(E68,INPUTS!$A$44:$C$103,3,0),SCENARIOS!$J$25)</f>
        <v>0.015</v>
      </c>
      <c r="AB68" s="15">
        <f t="shared" ref="AB68:AF83" si="44">$T68*AA68*(1+$Q68)^AB$2</f>
        <v>2116.1714393655</v>
      </c>
      <c r="AC68" s="20">
        <f>IFERROR(VLOOKUP($E68,INPUTS!$A$44:$G$103,4,0),SCENARIOS!$K$25)</f>
        <v>0.075</v>
      </c>
      <c r="AD68" s="15">
        <f t="shared" si="44"/>
        <v>11971.2687319135</v>
      </c>
      <c r="AE68" s="20">
        <f>IFERROR(VLOOKUP($E68,INPUTS!$A$44:$G$103,5,0),SCENARIOS!$L$25)</f>
        <v>0.15</v>
      </c>
      <c r="AF68" s="15">
        <f t="shared" si="44"/>
        <v>27088.7835240154</v>
      </c>
      <c r="AG68" s="20">
        <f>IFERROR(VLOOKUP($E68,INPUTS!$A$44:$G$103,6,0),SCENARIOS!$M$25)</f>
        <v>0.2</v>
      </c>
      <c r="AH68" s="15">
        <f t="shared" ref="AH68:AH131" si="45">$T68*AG68*(1+$Q68)^AH$2</f>
        <v>40864.6295417163</v>
      </c>
      <c r="AI68" s="20">
        <f>IFERROR(VLOOKUP($E68,INPUTS!$A$44:$G$103,7,0),SCENARIOS!$N$25)</f>
        <v>0.3</v>
      </c>
      <c r="AJ68" s="15">
        <f t="shared" ref="AJ68:AJ131" si="46">$T68*AI68*(1+$Q68)^AJ$2</f>
        <v>69351.866220346</v>
      </c>
      <c r="AL68" t="str">
        <f t="shared" si="8"/>
        <v>N</v>
      </c>
      <c r="AM68" s="21">
        <f t="shared" si="9"/>
        <v>231172.887401153</v>
      </c>
      <c r="BC68" s="2" t="str">
        <v>LED</v>
      </c>
      <c r="BD68" s="15">
        <f t="shared" si="16"/>
        <v>0</v>
      </c>
      <c r="BE68" s="15">
        <f t="shared" si="17"/>
        <v>2581.70496199268</v>
      </c>
      <c r="BF68" s="15">
        <f t="shared" si="18"/>
        <v>14604.810986295</v>
      </c>
      <c r="BG68" s="15">
        <f t="shared" si="19"/>
        <v>33048.0061952188</v>
      </c>
      <c r="BH68" s="15">
        <f t="shared" si="20"/>
        <v>49854.3808385744</v>
      </c>
      <c r="BI68" s="15">
        <f t="shared" si="21"/>
        <v>84608.4838940101</v>
      </c>
      <c r="BJ68" s="23"/>
    </row>
    <row r="69" ht="15" customHeight="1" spans="1:71">
      <c r="A69" s="24" t="s">
        <v>1003</v>
      </c>
      <c r="B69" s="43" t="s">
        <v>467</v>
      </c>
      <c r="C69" s="44" t="s">
        <v>468</v>
      </c>
      <c r="D69" s="45" t="s">
        <v>366</v>
      </c>
      <c r="E69" s="10" t="s">
        <v>469</v>
      </c>
      <c r="F69" s="46" t="s">
        <v>391</v>
      </c>
      <c r="G69" s="45" t="s">
        <v>165</v>
      </c>
      <c r="H69" s="45" t="s">
        <v>440</v>
      </c>
      <c r="I69" s="46" t="s">
        <v>439</v>
      </c>
      <c r="J69" s="45" t="s">
        <v>177</v>
      </c>
      <c r="K69" s="45" t="s">
        <v>931</v>
      </c>
      <c r="L69" s="47" t="s">
        <v>309</v>
      </c>
      <c r="M69" s="13">
        <v>3167</v>
      </c>
      <c r="N69" s="14">
        <f t="shared" ref="N69:N132" si="47">M69/365</f>
        <v>8.67671232876712</v>
      </c>
      <c r="O69" s="15">
        <v>4750</v>
      </c>
      <c r="P69" s="15">
        <f t="shared" si="37"/>
        <v>15043250</v>
      </c>
      <c r="Q69" s="16">
        <f>IFERROR(VLOOKUP(G69,SCENARIOS!$A$13:$E$18,4,0),0.025)</f>
        <v>0.025</v>
      </c>
      <c r="R69" s="17">
        <f>IFERROR(VLOOKUP(L69,INPUTS!$A$107:$B$120,2,0),0.0082)</f>
        <v>0.0046</v>
      </c>
      <c r="S69" s="51">
        <f t="shared" si="38"/>
        <v>21.85</v>
      </c>
      <c r="T69" s="15">
        <f t="shared" si="39"/>
        <v>69198.95</v>
      </c>
      <c r="U69" s="15">
        <f>T69/INPUTS!$B$7*1000</f>
        <v>86498687.5</v>
      </c>
      <c r="V69" s="15">
        <f>T69*INPUTS!$B$6</f>
        <v>218668.682</v>
      </c>
      <c r="W69" s="19" t="s">
        <v>396</v>
      </c>
      <c r="X69" s="19" t="s">
        <v>396</v>
      </c>
      <c r="Y69" s="20">
        <f>IFERROR(VLOOKUP(E69,INPUTS!$A$44:$B$103,2,0),0)</f>
        <v>0</v>
      </c>
      <c r="Z69" s="15">
        <f t="shared" si="43"/>
        <v>0</v>
      </c>
      <c r="AA69" s="20">
        <f>IFERROR(VLOOKUP(E69,INPUTS!$A$44:$C$103,3,0),SCENARIOS!$J$25)</f>
        <v>0.015</v>
      </c>
      <c r="AB69" s="15">
        <f t="shared" si="44"/>
        <v>1174.38390530112</v>
      </c>
      <c r="AC69" s="20">
        <f>IFERROR(VLOOKUP($E69,INPUTS!$A$44:$G$103,4,0),SCENARIOS!$K$25)</f>
        <v>0.075</v>
      </c>
      <c r="AD69" s="15">
        <f t="shared" si="44"/>
        <v>6643.53797772124</v>
      </c>
      <c r="AE69" s="20">
        <f>IFERROR(VLOOKUP($E69,INPUTS!$A$44:$G$103,5,0),SCENARIOS!$L$25)</f>
        <v>0.15</v>
      </c>
      <c r="AF69" s="15">
        <f t="shared" si="44"/>
        <v>15033.1068612892</v>
      </c>
      <c r="AG69" s="20">
        <f>IFERROR(VLOOKUP($E69,INPUTS!$A$44:$G$103,6,0),SCENARIOS!$M$25)</f>
        <v>0.2</v>
      </c>
      <c r="AH69" s="15">
        <f t="shared" si="45"/>
        <v>22678.1074241666</v>
      </c>
      <c r="AI69" s="20">
        <f>IFERROR(VLOOKUP($E69,INPUTS!$A$44:$G$103,7,0),SCENARIOS!$N$25)</f>
        <v>0.3</v>
      </c>
      <c r="AJ69" s="15">
        <f t="shared" si="46"/>
        <v>38487.2954887769</v>
      </c>
      <c r="AL69" t="str">
        <f t="shared" ref="AL69:AL132" si="48">IF(H69="MULTI","MULTI",IF(COUNTIFS($E$4:$E$1277,H69,$H$4:$H$1277,E69)&gt;0,"Y","N"))</f>
        <v>N</v>
      </c>
      <c r="AM69" s="21">
        <f t="shared" ref="AM69:AM132" si="49">T69*((1+Q69)^25)</f>
        <v>128290.98496259</v>
      </c>
      <c r="BC69" s="2" t="str">
        <v>LGW</v>
      </c>
      <c r="BD69" s="15">
        <f t="shared" ref="BD69:BD124" si="50">SUMIF($E$4:$E$1277,$BC69,$Z$4:$Z$1277)</f>
        <v>44183.4081</v>
      </c>
      <c r="BE69" s="15">
        <f t="shared" ref="BE69:BE124" si="51">SUMIF($E$4:$E$1277,$BC69,$AB$4:$AB$1277)</f>
        <v>249947.353989191</v>
      </c>
      <c r="BF69" s="15">
        <f t="shared" ref="BF69:BF124" si="52">SUMIF($E$4:$E$1277,$BC69,$AD$4:$AD$1277)</f>
        <v>424188.733640476</v>
      </c>
      <c r="BG69" s="15">
        <f t="shared" ref="BG69:BG124" si="53">SUMIF($E$4:$E$1277,$BC69,$AF$4:$AF$1277)</f>
        <v>959861.234113016</v>
      </c>
      <c r="BH69" s="15">
        <f t="shared" ref="BH69:BH124" si="54">SUMIF($E$4:$E$1277,$BC69,$AH$4:$AH$1277)</f>
        <v>1447993.1780144</v>
      </c>
      <c r="BI69" s="15">
        <f t="shared" ref="BI69:BI124" si="55">SUMIF($E$4:$E$1277,$BC69,$AJ$4:$AJ$1277)</f>
        <v>2047839.21726886</v>
      </c>
      <c r="BJ69" s="23"/>
    </row>
    <row r="70" ht="15" customHeight="1" spans="1:71">
      <c r="A70" s="6" t="s">
        <v>1004</v>
      </c>
      <c r="B70" s="43" t="s">
        <v>467</v>
      </c>
      <c r="C70" s="44" t="s">
        <v>468</v>
      </c>
      <c r="D70" s="45" t="s">
        <v>366</v>
      </c>
      <c r="E70" s="10" t="s">
        <v>469</v>
      </c>
      <c r="F70" s="46" t="s">
        <v>391</v>
      </c>
      <c r="G70" s="45" t="s">
        <v>165</v>
      </c>
      <c r="H70" s="45" t="s">
        <v>242</v>
      </c>
      <c r="I70" s="46" t="s">
        <v>421</v>
      </c>
      <c r="J70" s="45" t="s">
        <v>173</v>
      </c>
      <c r="K70" s="45" t="s">
        <v>931</v>
      </c>
      <c r="L70" s="47" t="s">
        <v>302</v>
      </c>
      <c r="M70" s="13">
        <v>1584</v>
      </c>
      <c r="N70" s="14">
        <f t="shared" si="47"/>
        <v>4.33972602739726</v>
      </c>
      <c r="O70" s="15">
        <v>10700</v>
      </c>
      <c r="P70" s="15">
        <f t="shared" si="37"/>
        <v>16948800</v>
      </c>
      <c r="Q70" s="16">
        <f>IFERROR(VLOOKUP(G70,SCENARIOS!$A$13:$E$18,4,0),0.025)</f>
        <v>0.025</v>
      </c>
      <c r="R70" s="17">
        <f>IFERROR(VLOOKUP(L70,INPUTS!$A$107:$B$120,2,0),0.0082)</f>
        <v>0.0082</v>
      </c>
      <c r="S70" s="51">
        <f t="shared" si="38"/>
        <v>87.74</v>
      </c>
      <c r="T70" s="15">
        <f t="shared" si="39"/>
        <v>138980.16</v>
      </c>
      <c r="U70" s="15">
        <f>T70/INPUTS!$B$7*1000</f>
        <v>173725200</v>
      </c>
      <c r="V70" s="15">
        <f>T70*INPUTS!$B$6</f>
        <v>439177.3056</v>
      </c>
      <c r="W70" s="19" t="s">
        <v>396</v>
      </c>
      <c r="X70" s="19" t="s">
        <v>396</v>
      </c>
      <c r="Y70" s="20">
        <f>IFERROR(VLOOKUP(E70,INPUTS!$A$44:$B$103,2,0),0)</f>
        <v>0</v>
      </c>
      <c r="Z70" s="15">
        <f t="shared" si="43"/>
        <v>0</v>
      </c>
      <c r="AA70" s="20">
        <f>IFERROR(VLOOKUP(E70,INPUTS!$A$44:$C$103,3,0),SCENARIOS!$J$25)</f>
        <v>0.015</v>
      </c>
      <c r="AB70" s="15">
        <f t="shared" si="44"/>
        <v>2358.6494167928</v>
      </c>
      <c r="AC70" s="20">
        <f>IFERROR(VLOOKUP($E70,INPUTS!$A$44:$G$103,4,0),SCENARIOS!$K$25)</f>
        <v>0.075</v>
      </c>
      <c r="AD70" s="15">
        <f t="shared" si="44"/>
        <v>13342.9766074453</v>
      </c>
      <c r="AE70" s="20">
        <f>IFERROR(VLOOKUP($E70,INPUTS!$A$44:$G$103,5,0),SCENARIOS!$L$25)</f>
        <v>0.15</v>
      </c>
      <c r="AF70" s="15">
        <f t="shared" si="44"/>
        <v>30192.7066361421</v>
      </c>
      <c r="AG70" s="20">
        <f>IFERROR(VLOOKUP($E70,INPUTS!$A$44:$G$103,6,0),SCENARIOS!$M$25)</f>
        <v>0.2</v>
      </c>
      <c r="AH70" s="15">
        <f t="shared" si="45"/>
        <v>45547.0350100379</v>
      </c>
      <c r="AI70" s="20">
        <f>IFERROR(VLOOKUP($E70,INPUTS!$A$44:$G$103,7,0),SCENARIOS!$N$25)</f>
        <v>0.3</v>
      </c>
      <c r="AJ70" s="15">
        <f t="shared" si="46"/>
        <v>77298.4342247606</v>
      </c>
      <c r="AL70" t="str">
        <f t="shared" si="48"/>
        <v>N</v>
      </c>
      <c r="AM70" s="21">
        <f t="shared" si="49"/>
        <v>257661.447415869</v>
      </c>
      <c r="BC70" s="2" t="str">
        <v>LHR</v>
      </c>
      <c r="BD70" s="15">
        <f t="shared" si="50"/>
        <v>34187.08049</v>
      </c>
      <c r="BE70" s="15">
        <f t="shared" si="51"/>
        <v>193397.718205694</v>
      </c>
      <c r="BF70" s="15">
        <f t="shared" si="52"/>
        <v>328217.650098344</v>
      </c>
      <c r="BG70" s="15">
        <f t="shared" si="53"/>
        <v>742696.289873855</v>
      </c>
      <c r="BH70" s="15">
        <f t="shared" si="54"/>
        <v>1120390.2427289</v>
      </c>
      <c r="BI70" s="15">
        <f t="shared" si="55"/>
        <v>1584523.4028325</v>
      </c>
      <c r="BJ70" s="23"/>
    </row>
    <row r="71" ht="15" customHeight="1" spans="1:71">
      <c r="A71" s="24" t="s">
        <v>1005</v>
      </c>
      <c r="B71" s="43" t="s">
        <v>479</v>
      </c>
      <c r="C71" s="44" t="s">
        <v>480</v>
      </c>
      <c r="D71" s="45" t="s">
        <v>366</v>
      </c>
      <c r="E71" s="10" t="s">
        <v>245</v>
      </c>
      <c r="F71" s="46" t="s">
        <v>930</v>
      </c>
      <c r="G71" s="45" t="s">
        <v>169</v>
      </c>
      <c r="H71" s="45" t="s">
        <v>428</v>
      </c>
      <c r="I71" s="46" t="s">
        <v>427</v>
      </c>
      <c r="J71" s="45" t="s">
        <v>173</v>
      </c>
      <c r="K71" s="45" t="s">
        <v>931</v>
      </c>
      <c r="L71" s="47" t="s">
        <v>305</v>
      </c>
      <c r="M71" s="13">
        <v>1333</v>
      </c>
      <c r="N71" s="14">
        <f t="shared" si="47"/>
        <v>3.65205479452055</v>
      </c>
      <c r="O71" s="15">
        <v>13000</v>
      </c>
      <c r="P71" s="15">
        <f t="shared" si="37"/>
        <v>17329000</v>
      </c>
      <c r="Q71" s="16">
        <f>IFERROR(VLOOKUP(G71,SCENARIOS!$A$13:$E$18,4,0),0.025)</f>
        <v>0.02</v>
      </c>
      <c r="R71" s="17">
        <f>IFERROR(VLOOKUP(L71,INPUTS!$A$107:$B$120,2,0),0.0082)</f>
        <v>0.0096</v>
      </c>
      <c r="S71" s="51">
        <f t="shared" si="38"/>
        <v>124.8</v>
      </c>
      <c r="T71" s="15">
        <f t="shared" si="39"/>
        <v>166358.4</v>
      </c>
      <c r="U71" s="15">
        <f>T71/INPUTS!$B$7*1000</f>
        <v>207948000</v>
      </c>
      <c r="V71" s="15">
        <f>T71*INPUTS!$B$6</f>
        <v>525692.544</v>
      </c>
      <c r="W71" s="19" t="s">
        <v>396</v>
      </c>
      <c r="X71" s="19" t="s">
        <v>396</v>
      </c>
      <c r="Y71" s="20">
        <f>IFERROR(VLOOKUP(E71,INPUTS!$A$44:$B$103,2,0),0)</f>
        <v>0.005</v>
      </c>
      <c r="Z71" s="15">
        <f t="shared" si="43"/>
        <v>831.792</v>
      </c>
      <c r="AA71" s="20">
        <f>IFERROR(VLOOKUP(E71,INPUTS!$A$44:$C$103,3,0),SCENARIOS!$J$25)</f>
        <v>0.03</v>
      </c>
      <c r="AB71" s="15">
        <f t="shared" si="44"/>
        <v>5510.19347673201</v>
      </c>
      <c r="AC71" s="20">
        <f>IFERROR(VLOOKUP($E71,INPUTS!$A$44:$G$103,4,0),SCENARIOS!$K$25)</f>
        <v>0.1</v>
      </c>
      <c r="AD71" s="15">
        <f t="shared" si="44"/>
        <v>20278.9961319256</v>
      </c>
      <c r="AE71" s="20">
        <f>IFERROR(VLOOKUP($E71,INPUTS!$A$44:$G$103,5,0),SCENARIOS!$L$25)</f>
        <v>0.2</v>
      </c>
      <c r="AF71" s="15">
        <f t="shared" si="44"/>
        <v>44779.3006748522</v>
      </c>
      <c r="AG71" s="20">
        <f>IFERROR(VLOOKUP($E71,INPUTS!$A$44:$G$103,6,0),SCENARIOS!$M$25)</f>
        <v>0.3</v>
      </c>
      <c r="AH71" s="15">
        <f t="shared" si="45"/>
        <v>74159.9493837376</v>
      </c>
      <c r="AI71" s="20">
        <f>IFERROR(VLOOKUP($E71,INPUTS!$A$44:$G$103,7,0),SCENARIOS!$N$25)</f>
        <v>0.4</v>
      </c>
      <c r="AJ71" s="15">
        <f t="shared" si="46"/>
        <v>109171.435307824</v>
      </c>
      <c r="AL71" t="str">
        <f t="shared" si="48"/>
        <v>Y</v>
      </c>
      <c r="AM71" s="21">
        <f t="shared" si="49"/>
        <v>272928.588269561</v>
      </c>
      <c r="BC71" s="2" t="str">
        <v>LIM</v>
      </c>
      <c r="BD71" s="15">
        <f t="shared" si="50"/>
        <v>0</v>
      </c>
      <c r="BE71" s="15">
        <f t="shared" si="51"/>
        <v>9631.31663715193</v>
      </c>
      <c r="BF71" s="15">
        <f t="shared" si="52"/>
        <v>57194.9143764713</v>
      </c>
      <c r="BG71" s="15">
        <f t="shared" si="53"/>
        <v>135859.233115161</v>
      </c>
      <c r="BH71" s="15">
        <f t="shared" si="54"/>
        <v>215144.200888751</v>
      </c>
      <c r="BI71" s="15">
        <f t="shared" si="55"/>
        <v>383285.731702364</v>
      </c>
      <c r="BJ71" s="23"/>
    </row>
    <row r="72" ht="15" customHeight="1" spans="1:71">
      <c r="A72" s="6" t="s">
        <v>1006</v>
      </c>
      <c r="B72" s="43" t="s">
        <v>479</v>
      </c>
      <c r="C72" s="44" t="s">
        <v>480</v>
      </c>
      <c r="D72" s="45" t="s">
        <v>366</v>
      </c>
      <c r="E72" s="10" t="s">
        <v>249</v>
      </c>
      <c r="F72" s="46" t="s">
        <v>930</v>
      </c>
      <c r="G72" s="45" t="s">
        <v>169</v>
      </c>
      <c r="H72" s="45" t="s">
        <v>234</v>
      </c>
      <c r="I72" s="46" t="s">
        <v>424</v>
      </c>
      <c r="J72" s="45" t="s">
        <v>173</v>
      </c>
      <c r="K72" s="45" t="s">
        <v>931</v>
      </c>
      <c r="L72" s="47" t="s">
        <v>305</v>
      </c>
      <c r="M72" s="13">
        <v>1333</v>
      </c>
      <c r="N72" s="14">
        <f t="shared" si="47"/>
        <v>3.65205479452055</v>
      </c>
      <c r="O72" s="15">
        <v>10600</v>
      </c>
      <c r="P72" s="15">
        <f t="shared" si="37"/>
        <v>14129800</v>
      </c>
      <c r="Q72" s="16">
        <f>IFERROR(VLOOKUP(G72,SCENARIOS!$A$13:$E$18,4,0),0.025)</f>
        <v>0.02</v>
      </c>
      <c r="R72" s="17">
        <f>IFERROR(VLOOKUP(L72,INPUTS!$A$107:$B$120,2,0),0.0082)</f>
        <v>0.0096</v>
      </c>
      <c r="S72" s="51">
        <f t="shared" si="38"/>
        <v>101.76</v>
      </c>
      <c r="T72" s="15">
        <f t="shared" si="39"/>
        <v>135646.08</v>
      </c>
      <c r="U72" s="15">
        <f>T72/INPUTS!$B$7*1000</f>
        <v>169557600</v>
      </c>
      <c r="V72" s="15">
        <f>T72*INPUTS!$B$6</f>
        <v>428641.6128</v>
      </c>
      <c r="W72" s="19" t="s">
        <v>396</v>
      </c>
      <c r="X72" s="19" t="s">
        <v>396</v>
      </c>
      <c r="Y72" s="20">
        <f>IFERROR(VLOOKUP(E72,INPUTS!$A$44:$B$103,2,0),0)</f>
        <v>0.005</v>
      </c>
      <c r="Z72" s="15">
        <f t="shared" si="43"/>
        <v>678.2304</v>
      </c>
      <c r="AA72" s="20">
        <f>IFERROR(VLOOKUP(E72,INPUTS!$A$44:$C$103,3,0),SCENARIOS!$J$25)</f>
        <v>0.03</v>
      </c>
      <c r="AB72" s="15">
        <f t="shared" si="44"/>
        <v>4492.92698871994</v>
      </c>
      <c r="AC72" s="20">
        <f>IFERROR(VLOOKUP($E72,INPUTS!$A$44:$G$103,4,0),SCENARIOS!$K$25)</f>
        <v>0.1</v>
      </c>
      <c r="AD72" s="15">
        <f t="shared" si="44"/>
        <v>16535.1814614162</v>
      </c>
      <c r="AE72" s="20">
        <f>IFERROR(VLOOKUP($E72,INPUTS!$A$44:$G$103,5,0),SCENARIOS!$L$25)</f>
        <v>0.2</v>
      </c>
      <c r="AF72" s="15">
        <f t="shared" si="44"/>
        <v>36512.3528579564</v>
      </c>
      <c r="AG72" s="20">
        <f>IFERROR(VLOOKUP($E72,INPUTS!$A$44:$G$103,6,0),SCENARIOS!$M$25)</f>
        <v>0.3</v>
      </c>
      <c r="AH72" s="15">
        <f t="shared" si="45"/>
        <v>60468.8818052014</v>
      </c>
      <c r="AI72" s="20">
        <f>IFERROR(VLOOKUP($E72,INPUTS!$A$44:$G$103,7,0),SCENARIOS!$N$25)</f>
        <v>0.4</v>
      </c>
      <c r="AJ72" s="15">
        <f t="shared" si="46"/>
        <v>89016.7087894569</v>
      </c>
      <c r="AL72" t="str">
        <f t="shared" si="48"/>
        <v>Y</v>
      </c>
      <c r="AM72" s="21">
        <f t="shared" si="49"/>
        <v>222541.771973642</v>
      </c>
      <c r="BC72" s="2" t="str">
        <v>LIS</v>
      </c>
      <c r="BD72" s="15">
        <f t="shared" si="50"/>
        <v>31600.6535</v>
      </c>
      <c r="BE72" s="15">
        <f t="shared" si="51"/>
        <v>107259.716707833</v>
      </c>
      <c r="BF72" s="15">
        <f t="shared" si="52"/>
        <v>303386.310988909</v>
      </c>
      <c r="BG72" s="15">
        <f t="shared" si="53"/>
        <v>686507.527862882</v>
      </c>
      <c r="BH72" s="15">
        <f t="shared" si="54"/>
        <v>1035627.0069804</v>
      </c>
      <c r="BI72" s="15">
        <f t="shared" si="55"/>
        <v>1464646.12648621</v>
      </c>
      <c r="BJ72" s="23"/>
    </row>
    <row r="73" ht="15" customHeight="1" spans="1:71">
      <c r="A73" s="24" t="s">
        <v>1007</v>
      </c>
      <c r="B73" s="43" t="s">
        <v>491</v>
      </c>
      <c r="C73" s="44" t="s">
        <v>492</v>
      </c>
      <c r="D73" s="45" t="s">
        <v>366</v>
      </c>
      <c r="E73" s="10" t="s">
        <v>494</v>
      </c>
      <c r="F73" s="46" t="s">
        <v>493</v>
      </c>
      <c r="G73" s="45" t="s">
        <v>165</v>
      </c>
      <c r="H73" s="45" t="s">
        <v>249</v>
      </c>
      <c r="I73" s="46" t="s">
        <v>930</v>
      </c>
      <c r="J73" s="45" t="s">
        <v>169</v>
      </c>
      <c r="K73" s="45" t="s">
        <v>931</v>
      </c>
      <c r="L73" s="47" t="s">
        <v>305</v>
      </c>
      <c r="M73" s="13">
        <v>1717</v>
      </c>
      <c r="N73" s="14">
        <f t="shared" si="47"/>
        <v>4.7041095890411</v>
      </c>
      <c r="O73" s="15">
        <v>7300</v>
      </c>
      <c r="P73" s="15">
        <f t="shared" si="37"/>
        <v>12534100</v>
      </c>
      <c r="Q73" s="16">
        <f>IFERROR(VLOOKUP(G73,SCENARIOS!$A$13:$E$18,4,0),0.025)</f>
        <v>0.025</v>
      </c>
      <c r="R73" s="17">
        <f>IFERROR(VLOOKUP(L73,INPUTS!$A$107:$B$120,2,0),0.0082)</f>
        <v>0.0096</v>
      </c>
      <c r="S73" s="51">
        <f t="shared" si="38"/>
        <v>70.08</v>
      </c>
      <c r="T73" s="15">
        <f t="shared" si="39"/>
        <v>120327.36</v>
      </c>
      <c r="U73" s="15">
        <f>T73/INPUTS!$B$7*1000</f>
        <v>150409200</v>
      </c>
      <c r="V73" s="15">
        <f>T73*INPUTS!$B$6</f>
        <v>380234.4576</v>
      </c>
      <c r="W73" s="19" t="s">
        <v>396</v>
      </c>
      <c r="X73" s="19" t="s">
        <v>396</v>
      </c>
      <c r="Y73" s="20">
        <f>IFERROR(VLOOKUP(E73,INPUTS!$A$44:$B$103,2,0),0)</f>
        <v>0</v>
      </c>
      <c r="Z73" s="15">
        <f t="shared" si="43"/>
        <v>0</v>
      </c>
      <c r="AA73" s="20">
        <f>IFERROR(VLOOKUP(E73,INPUTS!$A$44:$C$103,3,0),SCENARIOS!$J$25)</f>
        <v>0.015</v>
      </c>
      <c r="AB73" s="15">
        <f t="shared" si="44"/>
        <v>2042.0904500917</v>
      </c>
      <c r="AC73" s="20">
        <f>IFERROR(VLOOKUP($E73,INPUTS!$A$44:$G$103,4,0),SCENARIOS!$K$25)</f>
        <v>0.075</v>
      </c>
      <c r="AD73" s="15">
        <f t="shared" si="44"/>
        <v>11552.1895334963</v>
      </c>
      <c r="AE73" s="20">
        <f>IFERROR(VLOOKUP($E73,INPUTS!$A$44:$G$103,5,0),SCENARIOS!$L$25)</f>
        <v>0.15</v>
      </c>
      <c r="AF73" s="15">
        <f t="shared" si="44"/>
        <v>26140.4842301337</v>
      </c>
      <c r="AG73" s="20">
        <f>IFERROR(VLOOKUP($E73,INPUTS!$A$44:$G$103,6,0),SCENARIOS!$M$25)</f>
        <v>0.2</v>
      </c>
      <c r="AH73" s="15">
        <f t="shared" si="45"/>
        <v>39434.0780625482</v>
      </c>
      <c r="AI73" s="20">
        <f>IFERROR(VLOOKUP($E73,INPUTS!$A$44:$G$103,7,0),SCENARIOS!$N$25)</f>
        <v>0.3</v>
      </c>
      <c r="AJ73" s="15">
        <f t="shared" si="46"/>
        <v>66924.0596816055</v>
      </c>
      <c r="AL73" t="str">
        <f t="shared" si="48"/>
        <v>N</v>
      </c>
      <c r="AM73" s="21">
        <f t="shared" si="49"/>
        <v>223080.198938685</v>
      </c>
      <c r="BC73" s="2" t="str">
        <v>LTN</v>
      </c>
      <c r="BD73" s="15">
        <f t="shared" si="50"/>
        <v>49579.6872</v>
      </c>
      <c r="BE73" s="15">
        <f t="shared" si="51"/>
        <v>280474.326453141</v>
      </c>
      <c r="BF73" s="15">
        <f t="shared" si="52"/>
        <v>475996.434681075</v>
      </c>
      <c r="BG73" s="15">
        <f t="shared" si="53"/>
        <v>1077092.55100965</v>
      </c>
      <c r="BH73" s="15">
        <f t="shared" si="54"/>
        <v>1624841.81100751</v>
      </c>
      <c r="BI73" s="15">
        <f t="shared" si="55"/>
        <v>2297949.21202746</v>
      </c>
      <c r="BJ73" s="23"/>
    </row>
    <row r="74" ht="15" customHeight="1" spans="1:71">
      <c r="A74" s="6" t="s">
        <v>1008</v>
      </c>
      <c r="B74" s="43" t="s">
        <v>491</v>
      </c>
      <c r="C74" s="44" t="s">
        <v>492</v>
      </c>
      <c r="D74" s="45" t="s">
        <v>366</v>
      </c>
      <c r="E74" s="10" t="s">
        <v>494</v>
      </c>
      <c r="F74" s="46" t="s">
        <v>493</v>
      </c>
      <c r="G74" s="45" t="s">
        <v>165</v>
      </c>
      <c r="H74" s="45" t="s">
        <v>428</v>
      </c>
      <c r="I74" s="46" t="s">
        <v>427</v>
      </c>
      <c r="J74" s="45" t="s">
        <v>173</v>
      </c>
      <c r="K74" s="45" t="s">
        <v>931</v>
      </c>
      <c r="L74" s="47" t="s">
        <v>305</v>
      </c>
      <c r="M74" s="13">
        <v>3434</v>
      </c>
      <c r="N74" s="14">
        <f t="shared" si="47"/>
        <v>9.40821917808219</v>
      </c>
      <c r="O74" s="15">
        <v>9400</v>
      </c>
      <c r="P74" s="15">
        <f t="shared" si="37"/>
        <v>32279600</v>
      </c>
      <c r="Q74" s="16">
        <f>IFERROR(VLOOKUP(G74,SCENARIOS!$A$13:$E$18,4,0),0.025)</f>
        <v>0.025</v>
      </c>
      <c r="R74" s="17">
        <f>IFERROR(VLOOKUP(L74,INPUTS!$A$107:$B$120,2,0),0.0082)</f>
        <v>0.0096</v>
      </c>
      <c r="S74" s="51">
        <f t="shared" si="38"/>
        <v>90.24</v>
      </c>
      <c r="T74" s="15">
        <f t="shared" si="39"/>
        <v>309884.16</v>
      </c>
      <c r="U74" s="15">
        <f>T74/INPUTS!$B$7*1000</f>
        <v>387355200</v>
      </c>
      <c r="V74" s="15">
        <f>T74*INPUTS!$B$6</f>
        <v>979233.9456</v>
      </c>
      <c r="W74" s="19" t="s">
        <v>396</v>
      </c>
      <c r="X74" s="19" t="s">
        <v>396</v>
      </c>
      <c r="Y74" s="20">
        <f>IFERROR(VLOOKUP(E74,INPUTS!$A$44:$B$103,2,0),0)</f>
        <v>0</v>
      </c>
      <c r="Z74" s="15">
        <f t="shared" si="43"/>
        <v>0</v>
      </c>
      <c r="AA74" s="20">
        <f>IFERROR(VLOOKUP(E74,INPUTS!$A$44:$C$103,3,0),SCENARIOS!$J$25)</f>
        <v>0.015</v>
      </c>
      <c r="AB74" s="15">
        <f t="shared" si="44"/>
        <v>5259.08225503069</v>
      </c>
      <c r="AC74" s="20">
        <f>IFERROR(VLOOKUP($E74,INPUTS!$A$44:$G$103,4,0),SCENARIOS!$K$25)</f>
        <v>0.075</v>
      </c>
      <c r="AD74" s="15">
        <f t="shared" si="44"/>
        <v>29750.8442780453</v>
      </c>
      <c r="AE74" s="20">
        <f>IFERROR(VLOOKUP($E74,INPUTS!$A$44:$G$103,5,0),SCENARIOS!$L$25)</f>
        <v>0.15</v>
      </c>
      <c r="AF74" s="15">
        <f t="shared" si="44"/>
        <v>67320.6991132211</v>
      </c>
      <c r="AG74" s="20">
        <f>IFERROR(VLOOKUP($E74,INPUTS!$A$44:$G$103,6,0),SCENARIOS!$M$25)</f>
        <v>0.2</v>
      </c>
      <c r="AH74" s="15">
        <f t="shared" si="45"/>
        <v>101556.255832316</v>
      </c>
      <c r="AI74" s="20">
        <f>IFERROR(VLOOKUP($E74,INPUTS!$A$44:$G$103,7,0),SCENARIOS!$N$25)</f>
        <v>0.3</v>
      </c>
      <c r="AJ74" s="15">
        <f t="shared" si="46"/>
        <v>172352.372878655</v>
      </c>
      <c r="AL74" t="str">
        <f t="shared" si="48"/>
        <v>N</v>
      </c>
      <c r="AM74" s="21">
        <f t="shared" si="49"/>
        <v>574507.909595518</v>
      </c>
      <c r="BC74" s="2" t="str">
        <v>LUX</v>
      </c>
      <c r="BD74" s="15">
        <f t="shared" si="50"/>
        <v>0</v>
      </c>
      <c r="BE74" s="15">
        <f t="shared" si="51"/>
        <v>9958.68767441981</v>
      </c>
      <c r="BF74" s="15">
        <f t="shared" si="52"/>
        <v>56336.705122256</v>
      </c>
      <c r="BG74" s="15">
        <f t="shared" si="53"/>
        <v>127479.621725036</v>
      </c>
      <c r="BH74" s="15">
        <f t="shared" si="54"/>
        <v>192308.654661194</v>
      </c>
      <c r="BI74" s="15">
        <f t="shared" si="55"/>
        <v>326369.386940432</v>
      </c>
      <c r="BJ74" s="23"/>
    </row>
    <row r="75" ht="15" customHeight="1" spans="1:71">
      <c r="A75" s="24" t="s">
        <v>1010</v>
      </c>
      <c r="B75" s="43" t="s">
        <v>491</v>
      </c>
      <c r="C75" s="44" t="s">
        <v>492</v>
      </c>
      <c r="D75" s="45" t="s">
        <v>366</v>
      </c>
      <c r="E75" s="10" t="s">
        <v>494</v>
      </c>
      <c r="F75" s="46" t="s">
        <v>493</v>
      </c>
      <c r="G75" s="45" t="s">
        <v>165</v>
      </c>
      <c r="H75" s="45" t="s">
        <v>234</v>
      </c>
      <c r="I75" s="46" t="s">
        <v>424</v>
      </c>
      <c r="J75" s="45" t="s">
        <v>173</v>
      </c>
      <c r="K75" s="45" t="s">
        <v>931</v>
      </c>
      <c r="L75" s="47" t="s">
        <v>305</v>
      </c>
      <c r="M75" s="13">
        <v>1717</v>
      </c>
      <c r="N75" s="14">
        <f t="shared" si="47"/>
        <v>4.7041095890411</v>
      </c>
      <c r="O75" s="15">
        <v>9500</v>
      </c>
      <c r="P75" s="15">
        <f t="shared" si="37"/>
        <v>16311500</v>
      </c>
      <c r="Q75" s="16">
        <f>IFERROR(VLOOKUP(G75,SCENARIOS!$A$13:$E$18,4,0),0.025)</f>
        <v>0.025</v>
      </c>
      <c r="R75" s="17">
        <f>IFERROR(VLOOKUP(L75,INPUTS!$A$107:$B$120,2,0),0.0082)</f>
        <v>0.0096</v>
      </c>
      <c r="S75" s="51">
        <f t="shared" si="38"/>
        <v>91.2</v>
      </c>
      <c r="T75" s="15">
        <f t="shared" si="39"/>
        <v>156590.4</v>
      </c>
      <c r="U75" s="15">
        <f>T75/INPUTS!$B$7*1000</f>
        <v>195738000</v>
      </c>
      <c r="V75" s="15">
        <f>T75*INPUTS!$B$6</f>
        <v>494825.664</v>
      </c>
      <c r="W75" s="19" t="s">
        <v>396</v>
      </c>
      <c r="X75" s="19" t="s">
        <v>396</v>
      </c>
      <c r="Y75" s="20">
        <f>IFERROR(VLOOKUP(E75,INPUTS!$A$44:$B$103,2,0),0)</f>
        <v>0</v>
      </c>
      <c r="Z75" s="15">
        <f t="shared" si="43"/>
        <v>0</v>
      </c>
      <c r="AA75" s="20">
        <f>IFERROR(VLOOKUP(E75,INPUTS!$A$44:$C$103,3,0),SCENARIOS!$J$25)</f>
        <v>0.015</v>
      </c>
      <c r="AB75" s="15">
        <f t="shared" si="44"/>
        <v>2657.51496929742</v>
      </c>
      <c r="AC75" s="20">
        <f>IFERROR(VLOOKUP($E75,INPUTS!$A$44:$G$103,4,0),SCENARIOS!$K$25)</f>
        <v>0.075</v>
      </c>
      <c r="AD75" s="15">
        <f t="shared" si="44"/>
        <v>15033.6713107144</v>
      </c>
      <c r="AE75" s="20">
        <f>IFERROR(VLOOKUP($E75,INPUTS!$A$44:$G$103,5,0),SCENARIOS!$L$25)</f>
        <v>0.15</v>
      </c>
      <c r="AF75" s="15">
        <f t="shared" si="44"/>
        <v>34018.4383816809</v>
      </c>
      <c r="AG75" s="20">
        <f>IFERROR(VLOOKUP($E75,INPUTS!$A$44:$G$103,6,0),SCENARIOS!$M$25)</f>
        <v>0.2</v>
      </c>
      <c r="AH75" s="15">
        <f t="shared" si="45"/>
        <v>51318.3207663298</v>
      </c>
      <c r="AI75" s="20">
        <f>IFERROR(VLOOKUP($E75,INPUTS!$A$44:$G$103,7,0),SCENARIOS!$N$25)</f>
        <v>0.3</v>
      </c>
      <c r="AJ75" s="15">
        <f t="shared" si="46"/>
        <v>87092.9543801716</v>
      </c>
      <c r="AL75" t="str">
        <f t="shared" si="48"/>
        <v>N</v>
      </c>
      <c r="AM75" s="21">
        <f t="shared" si="49"/>
        <v>290309.847933905</v>
      </c>
      <c r="BC75" s="2" t="str">
        <v>MAD</v>
      </c>
      <c r="BD75" s="15">
        <f t="shared" si="50"/>
        <v>53423.4708</v>
      </c>
      <c r="BE75" s="15">
        <f t="shared" si="51"/>
        <v>181331.260872727</v>
      </c>
      <c r="BF75" s="15">
        <f t="shared" si="52"/>
        <v>512899.19451304</v>
      </c>
      <c r="BG75" s="15">
        <f t="shared" si="53"/>
        <v>1160596.72211408</v>
      </c>
      <c r="BH75" s="15">
        <f t="shared" si="54"/>
        <v>1750811.55100508</v>
      </c>
      <c r="BI75" s="15">
        <f t="shared" si="55"/>
        <v>2476103.21003865</v>
      </c>
      <c r="BJ75" s="23"/>
    </row>
    <row r="76" ht="15" customHeight="1" spans="1:71">
      <c r="A76" s="6" t="s">
        <v>1011</v>
      </c>
      <c r="B76" s="43" t="s">
        <v>502</v>
      </c>
      <c r="C76" s="44" t="s">
        <v>503</v>
      </c>
      <c r="D76" s="45" t="s">
        <v>366</v>
      </c>
      <c r="E76" s="10" t="s">
        <v>505</v>
      </c>
      <c r="F76" s="46" t="s">
        <v>504</v>
      </c>
      <c r="G76" s="45" t="s">
        <v>173</v>
      </c>
      <c r="H76" s="45" t="s">
        <v>248</v>
      </c>
      <c r="I76" s="46" t="s">
        <v>930</v>
      </c>
      <c r="J76" s="45" t="s">
        <v>169</v>
      </c>
      <c r="K76" s="45" t="s">
        <v>931</v>
      </c>
      <c r="L76" s="47" t="s">
        <v>305</v>
      </c>
      <c r="M76" s="13">
        <v>3014</v>
      </c>
      <c r="N76" s="14">
        <f t="shared" si="47"/>
        <v>8.25753424657534</v>
      </c>
      <c r="O76" s="15">
        <v>9700</v>
      </c>
      <c r="P76" s="15">
        <f t="shared" si="37"/>
        <v>29235800</v>
      </c>
      <c r="Q76" s="16">
        <f>IFERROR(VLOOKUP(G76,SCENARIOS!$A$13:$E$18,4,0),0.025)</f>
        <v>0.04</v>
      </c>
      <c r="R76" s="17">
        <f>IFERROR(VLOOKUP(L76,INPUTS!$A$107:$B$120,2,0),0.0082)</f>
        <v>0.0096</v>
      </c>
      <c r="S76" s="51">
        <f t="shared" si="38"/>
        <v>93.12</v>
      </c>
      <c r="T76" s="15">
        <f t="shared" si="39"/>
        <v>280663.68</v>
      </c>
      <c r="U76" s="15">
        <f>T76/INPUTS!$B$7*1000</f>
        <v>350829600</v>
      </c>
      <c r="V76" s="15">
        <f>T76*INPUTS!$B$6</f>
        <v>886897.2288</v>
      </c>
      <c r="W76" s="19" t="s">
        <v>396</v>
      </c>
      <c r="X76" s="19" t="s">
        <v>396</v>
      </c>
      <c r="Y76" s="20">
        <f>IFERROR(VLOOKUP(E76,INPUTS!$A$44:$B$103,2,0),0)</f>
        <v>0</v>
      </c>
      <c r="Z76" s="15">
        <f t="shared" si="43"/>
        <v>0</v>
      </c>
      <c r="AA76" s="20">
        <f>IFERROR(VLOOKUP(E76,INPUTS!$A$44:$C$103,3,0),SCENARIOS!$J$25)</f>
        <v>0.015</v>
      </c>
      <c r="AB76" s="15">
        <f t="shared" si="44"/>
        <v>5122.05421305397</v>
      </c>
      <c r="AC76" s="20">
        <f>IFERROR(VLOOKUP($E76,INPUTS!$A$44:$G$103,4,0),SCENARIOS!$K$25)</f>
        <v>0.075</v>
      </c>
      <c r="AD76" s="15">
        <f t="shared" si="44"/>
        <v>31158.8106228113</v>
      </c>
      <c r="AE76" s="20">
        <f>IFERROR(VLOOKUP($E76,INPUTS!$A$44:$G$103,5,0),SCENARIOS!$L$25)</f>
        <v>0.15</v>
      </c>
      <c r="AF76" s="15">
        <f t="shared" si="44"/>
        <v>75818.9147591507</v>
      </c>
      <c r="AG76" s="20">
        <f>IFERROR(VLOOKUP($E76,INPUTS!$A$44:$G$103,6,0),SCENARIOS!$M$25)</f>
        <v>0.2</v>
      </c>
      <c r="AH76" s="15">
        <f t="shared" si="45"/>
        <v>122993.736931385</v>
      </c>
      <c r="AI76" s="20">
        <f>IFERROR(VLOOKUP($E76,INPUTS!$A$44:$G$103,7,0),SCENARIOS!$N$25)</f>
        <v>0.3</v>
      </c>
      <c r="AJ76" s="15">
        <f t="shared" si="46"/>
        <v>224461.030521888</v>
      </c>
      <c r="AL76" t="str">
        <f t="shared" si="48"/>
        <v>Y</v>
      </c>
      <c r="AM76" s="21">
        <f t="shared" si="49"/>
        <v>748203.43507296</v>
      </c>
      <c r="BC76" s="2" t="str">
        <v>MCT</v>
      </c>
      <c r="BD76" s="15">
        <f t="shared" si="50"/>
        <v>0</v>
      </c>
      <c r="BE76" s="15">
        <f t="shared" si="51"/>
        <v>7619.02501300407</v>
      </c>
      <c r="BF76" s="15">
        <f t="shared" si="52"/>
        <v>47473.4567686651</v>
      </c>
      <c r="BG76" s="15">
        <f t="shared" si="53"/>
        <v>118321.128686134</v>
      </c>
      <c r="BH76" s="15">
        <f t="shared" si="54"/>
        <v>196599.537881855</v>
      </c>
      <c r="BI76" s="15">
        <f t="shared" si="55"/>
        <v>367498.189588978</v>
      </c>
      <c r="BJ76" s="23"/>
    </row>
    <row r="77" ht="15" customHeight="1" spans="1:71">
      <c r="A77" s="24" t="s">
        <v>1012</v>
      </c>
      <c r="B77" s="43" t="s">
        <v>506</v>
      </c>
      <c r="C77" s="44" t="s">
        <v>507</v>
      </c>
      <c r="D77" s="45" t="s">
        <v>366</v>
      </c>
      <c r="E77" s="10" t="s">
        <v>428</v>
      </c>
      <c r="F77" s="46" t="s">
        <v>427</v>
      </c>
      <c r="G77" s="45" t="s">
        <v>173</v>
      </c>
      <c r="H77" s="45" t="s">
        <v>224</v>
      </c>
      <c r="I77" s="46" t="s">
        <v>938</v>
      </c>
      <c r="J77" s="45" t="s">
        <v>165</v>
      </c>
      <c r="K77" s="45" t="s">
        <v>931</v>
      </c>
      <c r="L77" s="47" t="s">
        <v>305</v>
      </c>
      <c r="M77" s="13">
        <v>1320</v>
      </c>
      <c r="N77" s="14">
        <f t="shared" si="47"/>
        <v>3.61643835616438</v>
      </c>
      <c r="O77" s="15">
        <v>9660</v>
      </c>
      <c r="P77" s="15">
        <f t="shared" si="37"/>
        <v>12751200</v>
      </c>
      <c r="Q77" s="16">
        <f>IFERROR(VLOOKUP(G77,SCENARIOS!$A$13:$E$18,4,0),0.025)</f>
        <v>0.04</v>
      </c>
      <c r="R77" s="17">
        <f>IFERROR(VLOOKUP(L77,INPUTS!$A$107:$B$120,2,0),0.0082)</f>
        <v>0.0096</v>
      </c>
      <c r="S77" s="51">
        <f t="shared" si="38"/>
        <v>92.736</v>
      </c>
      <c r="T77" s="15">
        <f t="shared" si="39"/>
        <v>122411.52</v>
      </c>
      <c r="U77" s="15">
        <f>T77/INPUTS!$B$7*1000</f>
        <v>153014400</v>
      </c>
      <c r="V77" s="15">
        <f>T77*INPUTS!$B$6</f>
        <v>386820.4032</v>
      </c>
      <c r="W77" s="19" t="s">
        <v>396</v>
      </c>
      <c r="X77" s="19" t="s">
        <v>396</v>
      </c>
      <c r="Y77" s="20">
        <f>IFERROR(VLOOKUP(E77,INPUTS!$A$44:$B$103,2,0),0)</f>
        <v>0</v>
      </c>
      <c r="Z77" s="15">
        <f t="shared" si="43"/>
        <v>0</v>
      </c>
      <c r="AA77" s="20">
        <f>IFERROR(VLOOKUP(E77,INPUTS!$A$44:$C$103,3,0),SCENARIOS!$J$25)</f>
        <v>0.015</v>
      </c>
      <c r="AB77" s="15">
        <f t="shared" si="44"/>
        <v>2233.98496642793</v>
      </c>
      <c r="AC77" s="20">
        <f>IFERROR(VLOOKUP($E77,INPUTS!$A$44:$G$103,4,0),SCENARIOS!$K$25)</f>
        <v>0.075</v>
      </c>
      <c r="AD77" s="15">
        <f t="shared" si="44"/>
        <v>13589.9214666126</v>
      </c>
      <c r="AE77" s="20">
        <f>IFERROR(VLOOKUP($E77,INPUTS!$A$44:$G$103,5,0),SCENARIOS!$L$25)</f>
        <v>0.15</v>
      </c>
      <c r="AF77" s="15">
        <f t="shared" si="44"/>
        <v>33068.4347914845</v>
      </c>
      <c r="AG77" s="20">
        <f>IFERROR(VLOOKUP($E77,INPUTS!$A$44:$G$103,6,0),SCENARIOS!$M$25)</f>
        <v>0.2</v>
      </c>
      <c r="AH77" s="15">
        <f t="shared" si="45"/>
        <v>53643.7428891797</v>
      </c>
      <c r="AI77" s="20">
        <f>IFERROR(VLOOKUP($E77,INPUTS!$A$44:$G$103,7,0),SCENARIOS!$N$25)</f>
        <v>0.3</v>
      </c>
      <c r="AJ77" s="15">
        <f t="shared" si="46"/>
        <v>97898.7232225798</v>
      </c>
      <c r="AL77" t="str">
        <f t="shared" si="48"/>
        <v>Y</v>
      </c>
      <c r="AM77" s="21">
        <f t="shared" si="49"/>
        <v>326329.077408599</v>
      </c>
      <c r="BC77" s="2" t="str">
        <v>MEL</v>
      </c>
      <c r="BD77" s="15">
        <f t="shared" si="50"/>
        <v>0</v>
      </c>
      <c r="BE77" s="15">
        <f t="shared" si="51"/>
        <v>119082.619790829</v>
      </c>
      <c r="BF77" s="15">
        <f t="shared" si="52"/>
        <v>289764.429987816</v>
      </c>
      <c r="BG77" s="15">
        <f t="shared" si="53"/>
        <v>705085.469513915</v>
      </c>
      <c r="BH77" s="15">
        <f t="shared" si="54"/>
        <v>1286766.42438626</v>
      </c>
      <c r="BI77" s="15">
        <f t="shared" si="55"/>
        <v>2087397.47325388</v>
      </c>
      <c r="BJ77" s="23"/>
    </row>
    <row r="78" ht="15" customHeight="1" spans="1:71">
      <c r="A78" s="6" t="s">
        <v>1013</v>
      </c>
      <c r="B78" s="43" t="s">
        <v>500</v>
      </c>
      <c r="C78" s="44" t="s">
        <v>501</v>
      </c>
      <c r="D78" s="45" t="s">
        <v>366</v>
      </c>
      <c r="E78" s="10" t="s">
        <v>440</v>
      </c>
      <c r="F78" s="46" t="s">
        <v>439</v>
      </c>
      <c r="G78" s="45" t="s">
        <v>177</v>
      </c>
      <c r="H78" s="45" t="s">
        <v>428</v>
      </c>
      <c r="I78" s="46" t="s">
        <v>427</v>
      </c>
      <c r="J78" s="45" t="s">
        <v>173</v>
      </c>
      <c r="K78" s="45" t="s">
        <v>931</v>
      </c>
      <c r="L78" s="47" t="s">
        <v>302</v>
      </c>
      <c r="M78" s="13">
        <v>1320</v>
      </c>
      <c r="N78" s="14">
        <f t="shared" si="47"/>
        <v>3.61643835616438</v>
      </c>
      <c r="O78" s="15">
        <v>6340</v>
      </c>
      <c r="P78" s="15">
        <f t="shared" si="37"/>
        <v>8368800</v>
      </c>
      <c r="Q78" s="16">
        <f>IFERROR(VLOOKUP(G78,SCENARIOS!$A$13:$E$18,4,0),0.025)</f>
        <v>0.045</v>
      </c>
      <c r="R78" s="17">
        <f>IFERROR(VLOOKUP(L78,INPUTS!$A$107:$B$120,2,0),0.0082)</f>
        <v>0.0082</v>
      </c>
      <c r="S78" s="51">
        <f t="shared" si="38"/>
        <v>51.988</v>
      </c>
      <c r="T78" s="15">
        <f t="shared" si="39"/>
        <v>68624.16</v>
      </c>
      <c r="U78" s="15">
        <f>T78/INPUTS!$B$7*1000</f>
        <v>85780200</v>
      </c>
      <c r="V78" s="15">
        <f>T78*INPUTS!$B$6</f>
        <v>216852.3456</v>
      </c>
      <c r="W78" s="19" t="s">
        <v>396</v>
      </c>
      <c r="X78" s="19" t="s">
        <v>396</v>
      </c>
      <c r="Y78" s="20">
        <f>IFERROR(VLOOKUP(E78,INPUTS!$A$44:$B$103,2,0),0)</f>
        <v>0</v>
      </c>
      <c r="Z78" s="15">
        <f t="shared" si="43"/>
        <v>0</v>
      </c>
      <c r="AA78" s="20">
        <f>IFERROR(VLOOKUP(E78,INPUTS!$A$44:$C$103,3,0),SCENARIOS!$J$25)</f>
        <v>0.015</v>
      </c>
      <c r="AB78" s="15">
        <f t="shared" si="44"/>
        <v>1282.77283017927</v>
      </c>
      <c r="AC78" s="20">
        <f>IFERROR(VLOOKUP($E78,INPUTS!$A$44:$G$103,4,0),SCENARIOS!$K$25)</f>
        <v>0.075</v>
      </c>
      <c r="AD78" s="15">
        <f t="shared" si="44"/>
        <v>7992.84165540793</v>
      </c>
      <c r="AE78" s="20">
        <f>IFERROR(VLOOKUP($E78,INPUTS!$A$44:$G$103,5,0),SCENARIOS!$L$25)</f>
        <v>0.15</v>
      </c>
      <c r="AF78" s="15">
        <f t="shared" si="44"/>
        <v>19921.0698029817</v>
      </c>
      <c r="AG78" s="20">
        <f>IFERROR(VLOOKUP($E78,INPUTS!$A$44:$G$103,6,0),SCENARIOS!$M$25)</f>
        <v>0.2</v>
      </c>
      <c r="AH78" s="15">
        <f t="shared" si="45"/>
        <v>33100.3698229372</v>
      </c>
      <c r="AI78" s="20">
        <f>IFERROR(VLOOKUP($E78,INPUTS!$A$44:$G$103,7,0),SCENARIOS!$N$25)</f>
        <v>0.3</v>
      </c>
      <c r="AJ78" s="15">
        <f t="shared" si="46"/>
        <v>61873.6245044743</v>
      </c>
      <c r="AL78" t="str">
        <f t="shared" si="48"/>
        <v>Y</v>
      </c>
      <c r="AM78" s="21">
        <f t="shared" si="49"/>
        <v>206245.415014914</v>
      </c>
      <c r="BC78" s="2" t="str">
        <v>MEM</v>
      </c>
      <c r="BD78" s="15">
        <f t="shared" si="50"/>
        <v>0</v>
      </c>
      <c r="BE78" s="15">
        <f t="shared" si="51"/>
        <v>8615.46647779968</v>
      </c>
      <c r="BF78" s="15">
        <f t="shared" si="52"/>
        <v>47560.8557437588</v>
      </c>
      <c r="BG78" s="15">
        <f t="shared" si="53"/>
        <v>105022.055620897</v>
      </c>
      <c r="BH78" s="15">
        <f t="shared" si="54"/>
        <v>154603.78069818</v>
      </c>
      <c r="BI78" s="15">
        <f t="shared" si="55"/>
        <v>256042.599556505</v>
      </c>
      <c r="BJ78" s="23"/>
    </row>
    <row r="79" ht="15" customHeight="1" spans="1:71">
      <c r="A79" s="24" t="s">
        <v>1014</v>
      </c>
      <c r="B79" s="43" t="s">
        <v>500</v>
      </c>
      <c r="C79" s="44" t="s">
        <v>501</v>
      </c>
      <c r="D79" s="45" t="s">
        <v>366</v>
      </c>
      <c r="E79" s="10" t="s">
        <v>440</v>
      </c>
      <c r="F79" s="46" t="s">
        <v>439</v>
      </c>
      <c r="G79" s="45" t="s">
        <v>177</v>
      </c>
      <c r="H79" s="45" t="s">
        <v>245</v>
      </c>
      <c r="I79" s="46" t="s">
        <v>930</v>
      </c>
      <c r="J79" s="45" t="s">
        <v>169</v>
      </c>
      <c r="K79" s="45" t="s">
        <v>931</v>
      </c>
      <c r="L79" s="47" t="s">
        <v>302</v>
      </c>
      <c r="M79" s="13">
        <v>1320</v>
      </c>
      <c r="N79" s="14">
        <f t="shared" si="47"/>
        <v>3.61643835616438</v>
      </c>
      <c r="O79" s="15">
        <v>11060</v>
      </c>
      <c r="P79" s="15">
        <f t="shared" si="37"/>
        <v>14599200</v>
      </c>
      <c r="Q79" s="16">
        <f>IFERROR(VLOOKUP(G79,SCENARIOS!$A$13:$E$18,4,0),0.025)</f>
        <v>0.045</v>
      </c>
      <c r="R79" s="17">
        <f>IFERROR(VLOOKUP(L79,INPUTS!$A$107:$B$120,2,0),0.0082)</f>
        <v>0.0082</v>
      </c>
      <c r="S79" s="51">
        <f t="shared" si="38"/>
        <v>90.692</v>
      </c>
      <c r="T79" s="15">
        <f t="shared" si="39"/>
        <v>119713.44</v>
      </c>
      <c r="U79" s="15">
        <f>T79/INPUTS!$B$7*1000</f>
        <v>149641800</v>
      </c>
      <c r="V79" s="15">
        <f>T79*INPUTS!$B$6</f>
        <v>378294.4704</v>
      </c>
      <c r="W79" s="19" t="s">
        <v>396</v>
      </c>
      <c r="X79" s="19" t="s">
        <v>396</v>
      </c>
      <c r="Y79" s="20">
        <f>IFERROR(VLOOKUP(E79,INPUTS!$A$44:$B$103,2,0),0)</f>
        <v>0</v>
      </c>
      <c r="Z79" s="15">
        <f t="shared" si="43"/>
        <v>0</v>
      </c>
      <c r="AA79" s="20">
        <f>IFERROR(VLOOKUP(E79,INPUTS!$A$44:$C$103,3,0),SCENARIOS!$J$25)</f>
        <v>0.015</v>
      </c>
      <c r="AB79" s="15">
        <f t="shared" si="44"/>
        <v>2237.77089933482</v>
      </c>
      <c r="AC79" s="20">
        <f>IFERROR(VLOOKUP($E79,INPUTS!$A$44:$G$103,4,0),SCENARIOS!$K$25)</f>
        <v>0.075</v>
      </c>
      <c r="AD79" s="15">
        <f t="shared" si="44"/>
        <v>13943.3483767842</v>
      </c>
      <c r="AE79" s="20">
        <f>IFERROR(VLOOKUP($E79,INPUTS!$A$44:$G$103,5,0),SCENARIOS!$L$25)</f>
        <v>0.15</v>
      </c>
      <c r="AF79" s="15">
        <f t="shared" si="44"/>
        <v>34751.8977951069</v>
      </c>
      <c r="AG79" s="20">
        <f>IFERROR(VLOOKUP($E79,INPUTS!$A$44:$G$103,6,0),SCENARIOS!$M$25)</f>
        <v>0.2</v>
      </c>
      <c r="AH79" s="15">
        <f t="shared" si="45"/>
        <v>57742.9164419062</v>
      </c>
      <c r="AI79" s="20">
        <f>IFERROR(VLOOKUP($E79,INPUTS!$A$44:$G$103,7,0),SCENARIOS!$N$25)</f>
        <v>0.3</v>
      </c>
      <c r="AJ79" s="15">
        <f t="shared" si="46"/>
        <v>107937.269245976</v>
      </c>
      <c r="AL79" t="str">
        <f t="shared" si="48"/>
        <v>N</v>
      </c>
      <c r="AM79" s="21">
        <f t="shared" si="49"/>
        <v>359790.897486586</v>
      </c>
      <c r="BC79" s="2" t="str">
        <v>MEX</v>
      </c>
      <c r="BD79" s="15">
        <f t="shared" si="50"/>
        <v>0</v>
      </c>
      <c r="BE79" s="15">
        <f t="shared" si="51"/>
        <v>41573.758972157</v>
      </c>
      <c r="BF79" s="15">
        <f t="shared" si="52"/>
        <v>246882.921027474</v>
      </c>
      <c r="BG79" s="15">
        <f t="shared" si="53"/>
        <v>586438.928804859</v>
      </c>
      <c r="BH79" s="15">
        <f t="shared" si="54"/>
        <v>928673.979786337</v>
      </c>
      <c r="BI79" s="15">
        <f t="shared" si="55"/>
        <v>1654460.05230422</v>
      </c>
      <c r="BJ79" s="23"/>
    </row>
    <row r="80" ht="15" customHeight="1" spans="1:71">
      <c r="A80" s="6" t="s">
        <v>1015</v>
      </c>
      <c r="B80" s="43" t="s">
        <v>522</v>
      </c>
      <c r="C80" s="44" t="s">
        <v>523</v>
      </c>
      <c r="D80" s="45" t="s">
        <v>366</v>
      </c>
      <c r="E80" s="10" t="s">
        <v>460</v>
      </c>
      <c r="F80" s="46" t="s">
        <v>459</v>
      </c>
      <c r="G80" s="45" t="s">
        <v>185</v>
      </c>
      <c r="H80" s="45" t="s">
        <v>567</v>
      </c>
      <c r="I80" s="46" t="s">
        <v>431</v>
      </c>
      <c r="J80" s="45" t="s">
        <v>173</v>
      </c>
      <c r="K80" s="45" t="s">
        <v>931</v>
      </c>
      <c r="L80" s="47" t="s">
        <v>302</v>
      </c>
      <c r="M80" s="13">
        <v>745</v>
      </c>
      <c r="N80" s="14">
        <f t="shared" si="47"/>
        <v>2.04109589041096</v>
      </c>
      <c r="O80" s="15">
        <v>7500</v>
      </c>
      <c r="P80" s="15">
        <f t="shared" si="37"/>
        <v>5587500</v>
      </c>
      <c r="Q80" s="16">
        <f>IFERROR(VLOOKUP(G80,SCENARIOS!$A$13:$E$18,4,0),0.025)</f>
        <v>0.03</v>
      </c>
      <c r="R80" s="17">
        <f>IFERROR(VLOOKUP(L80,INPUTS!$A$107:$B$120,2,0),0.0082)</f>
        <v>0.0082</v>
      </c>
      <c r="S80" s="51">
        <f t="shared" si="38"/>
        <v>61.5</v>
      </c>
      <c r="T80" s="15">
        <f t="shared" si="39"/>
        <v>45817.5</v>
      </c>
      <c r="U80" s="15">
        <f>T80/INPUTS!$B$7*1000</f>
        <v>57271875</v>
      </c>
      <c r="V80" s="15">
        <f>T80*INPUTS!$B$6</f>
        <v>144783.3</v>
      </c>
      <c r="W80" s="31" t="s">
        <v>521</v>
      </c>
      <c r="X80" s="19" t="s">
        <v>396</v>
      </c>
      <c r="Y80" s="20">
        <f>IFERROR(VLOOKUP(E80,INPUTS!$A$44:$B$103,2,0),0)</f>
        <v>0</v>
      </c>
      <c r="Z80" s="15">
        <f t="shared" si="43"/>
        <v>0</v>
      </c>
      <c r="AA80" s="20">
        <f>IFERROR(VLOOKUP(E80,INPUTS!$A$44:$C$103,3,0),SCENARIOS!$J$25)</f>
        <v>0.015</v>
      </c>
      <c r="AB80" s="15">
        <f t="shared" si="44"/>
        <v>796.725598488604</v>
      </c>
      <c r="AC80" s="20">
        <f>IFERROR(VLOOKUP($E80,INPUTS!$A$44:$G$103,4,0),SCENARIOS!$K$25)</f>
        <v>0.075</v>
      </c>
      <c r="AD80" s="15">
        <f t="shared" si="44"/>
        <v>4618.11665329495</v>
      </c>
      <c r="AE80" s="20">
        <f>IFERROR(VLOOKUP($E80,INPUTS!$A$44:$G$103,5,0),SCENARIOS!$L$25)</f>
        <v>0.15</v>
      </c>
      <c r="AF80" s="15">
        <f t="shared" si="44"/>
        <v>10707.3258165158</v>
      </c>
      <c r="AG80" s="20">
        <f>IFERROR(VLOOKUP($E80,INPUTS!$A$44:$G$103,6,0),SCENARIOS!$M$25)</f>
        <v>0.2</v>
      </c>
      <c r="AH80" s="15">
        <f t="shared" si="45"/>
        <v>16550.3002988932</v>
      </c>
      <c r="AI80" s="20">
        <f>IFERROR(VLOOKUP($E80,INPUTS!$A$44:$G$103,7,0),SCENARIOS!$N$25)</f>
        <v>0.3</v>
      </c>
      <c r="AJ80" s="15">
        <f t="shared" si="46"/>
        <v>28779.5010875796</v>
      </c>
      <c r="AL80" t="str">
        <f t="shared" si="48"/>
        <v>N</v>
      </c>
      <c r="AM80" s="21">
        <f t="shared" si="49"/>
        <v>95931.670291932</v>
      </c>
      <c r="BC80" s="2" t="str">
        <v>MIA</v>
      </c>
      <c r="BD80" s="15">
        <f t="shared" si="50"/>
        <v>4716.39108</v>
      </c>
      <c r="BE80" s="15">
        <f t="shared" si="51"/>
        <v>31243.6611108703</v>
      </c>
      <c r="BF80" s="15">
        <f t="shared" si="52"/>
        <v>114985.088180661</v>
      </c>
      <c r="BG80" s="15">
        <f t="shared" si="53"/>
        <v>253905.657029054</v>
      </c>
      <c r="BH80" s="15">
        <f t="shared" si="54"/>
        <v>420498.542624492</v>
      </c>
      <c r="BI80" s="15">
        <f t="shared" si="55"/>
        <v>619019.158247038</v>
      </c>
      <c r="BJ80" s="23"/>
    </row>
    <row r="81" ht="15" customHeight="1" spans="1:62">
      <c r="A81" s="24" t="s">
        <v>1016</v>
      </c>
      <c r="B81" s="43" t="s">
        <v>484</v>
      </c>
      <c r="C81" s="44" t="s">
        <v>485</v>
      </c>
      <c r="D81" s="45" t="s">
        <v>366</v>
      </c>
      <c r="E81" s="10" t="s">
        <v>486</v>
      </c>
      <c r="F81" s="46" t="s">
        <v>930</v>
      </c>
      <c r="G81" s="45" t="s">
        <v>169</v>
      </c>
      <c r="H81" s="45" t="s">
        <v>505</v>
      </c>
      <c r="I81" s="46" t="s">
        <v>504</v>
      </c>
      <c r="J81" s="45" t="s">
        <v>173</v>
      </c>
      <c r="K81" s="45" t="s">
        <v>931</v>
      </c>
      <c r="L81" s="47" t="s">
        <v>305</v>
      </c>
      <c r="M81" s="13">
        <v>1333</v>
      </c>
      <c r="N81" s="14">
        <f t="shared" si="47"/>
        <v>3.65205479452055</v>
      </c>
      <c r="O81" s="15">
        <v>10700</v>
      </c>
      <c r="P81" s="15">
        <f t="shared" si="37"/>
        <v>14263100</v>
      </c>
      <c r="Q81" s="16">
        <f>IFERROR(VLOOKUP(G81,SCENARIOS!$A$13:$E$18,4,0),0.025)</f>
        <v>0.02</v>
      </c>
      <c r="R81" s="17">
        <f>IFERROR(VLOOKUP(L81,INPUTS!$A$107:$B$120,2,0),0.0082)</f>
        <v>0.0096</v>
      </c>
      <c r="S81" s="51">
        <f t="shared" si="38"/>
        <v>102.72</v>
      </c>
      <c r="T81" s="15">
        <f t="shared" si="39"/>
        <v>136925.76</v>
      </c>
      <c r="U81" s="15">
        <f>T81/INPUTS!$B$7*1000</f>
        <v>171157200</v>
      </c>
      <c r="V81" s="15">
        <f>T81*INPUTS!$B$6</f>
        <v>432685.4016</v>
      </c>
      <c r="W81" s="31" t="s">
        <v>396</v>
      </c>
      <c r="X81" s="19" t="s">
        <v>396</v>
      </c>
      <c r="Y81" s="20">
        <f>IFERROR(VLOOKUP(E81,INPUTS!$A$44:$B$103,2,0),0)</f>
        <v>0</v>
      </c>
      <c r="Z81" s="15">
        <f t="shared" si="43"/>
        <v>0</v>
      </c>
      <c r="AA81" s="20">
        <f>IFERROR(VLOOKUP(E81,INPUTS!$A$44:$C$103,3,0),SCENARIOS!$J$25)</f>
        <v>0.015</v>
      </c>
      <c r="AB81" s="15">
        <f t="shared" si="44"/>
        <v>2267.65654619356</v>
      </c>
      <c r="AC81" s="20">
        <f>IFERROR(VLOOKUP($E81,INPUTS!$A$44:$G$103,4,0),SCENARIOS!$K$25)</f>
        <v>0.075</v>
      </c>
      <c r="AD81" s="15">
        <f t="shared" si="44"/>
        <v>12518.3803045156</v>
      </c>
      <c r="AE81" s="20">
        <f>IFERROR(VLOOKUP($E81,INPUTS!$A$44:$G$103,5,0),SCENARIOS!$L$25)</f>
        <v>0.15</v>
      </c>
      <c r="AF81" s="15">
        <f t="shared" si="44"/>
        <v>27642.6067627453</v>
      </c>
      <c r="AG81" s="20">
        <f>IFERROR(VLOOKUP($E81,INPUTS!$A$44:$G$103,6,0),SCENARIOS!$M$25)</f>
        <v>0.2</v>
      </c>
      <c r="AH81" s="15">
        <f t="shared" si="45"/>
        <v>40692.8953028714</v>
      </c>
      <c r="AI81" s="20">
        <f>IFERROR(VLOOKUP($E81,INPUTS!$A$44:$G$103,7,0),SCENARIOS!$N$25)</f>
        <v>0.3</v>
      </c>
      <c r="AJ81" s="15">
        <f t="shared" si="46"/>
        <v>67392.3667957917</v>
      </c>
      <c r="AL81" t="str">
        <f t="shared" si="48"/>
        <v>N</v>
      </c>
      <c r="AM81" s="21">
        <f t="shared" si="49"/>
        <v>224641.222652639</v>
      </c>
      <c r="BC81" s="2" t="str">
        <v>MNL</v>
      </c>
      <c r="BD81" s="15">
        <f t="shared" si="50"/>
        <v>0</v>
      </c>
      <c r="BE81" s="15">
        <f t="shared" si="51"/>
        <v>30401.2815424957</v>
      </c>
      <c r="BF81" s="15">
        <f t="shared" si="52"/>
        <v>184939.037126785</v>
      </c>
      <c r="BG81" s="15">
        <f t="shared" si="53"/>
        <v>450013.232574729</v>
      </c>
      <c r="BH81" s="15">
        <f t="shared" si="54"/>
        <v>730013.207373933</v>
      </c>
      <c r="BI81" s="15">
        <f t="shared" si="55"/>
        <v>1332259.03131274</v>
      </c>
      <c r="BJ81" s="23"/>
    </row>
    <row r="82" ht="15" customHeight="1" spans="1:62">
      <c r="A82" s="6" t="s">
        <v>1017</v>
      </c>
      <c r="B82" s="43" t="s">
        <v>484</v>
      </c>
      <c r="C82" s="44" t="s">
        <v>485</v>
      </c>
      <c r="D82" s="45" t="s">
        <v>366</v>
      </c>
      <c r="E82" s="10" t="s">
        <v>486</v>
      </c>
      <c r="F82" s="46" t="s">
        <v>930</v>
      </c>
      <c r="G82" s="45" t="s">
        <v>169</v>
      </c>
      <c r="H82" s="45" t="s">
        <v>234</v>
      </c>
      <c r="I82" s="46" t="s">
        <v>424</v>
      </c>
      <c r="J82" s="45" t="s">
        <v>173</v>
      </c>
      <c r="K82" s="45" t="s">
        <v>931</v>
      </c>
      <c r="L82" s="47" t="s">
        <v>305</v>
      </c>
      <c r="M82" s="13">
        <v>1333</v>
      </c>
      <c r="N82" s="14">
        <f t="shared" si="47"/>
        <v>3.65205479452055</v>
      </c>
      <c r="O82" s="15">
        <v>10500</v>
      </c>
      <c r="P82" s="15">
        <f t="shared" si="37"/>
        <v>13996500</v>
      </c>
      <c r="Q82" s="16">
        <f>IFERROR(VLOOKUP(G82,SCENARIOS!$A$13:$E$18,4,0),0.025)</f>
        <v>0.02</v>
      </c>
      <c r="R82" s="17">
        <f>IFERROR(VLOOKUP(L82,INPUTS!$A$107:$B$120,2,0),0.0082)</f>
        <v>0.0096</v>
      </c>
      <c r="S82" s="51">
        <f t="shared" si="38"/>
        <v>100.8</v>
      </c>
      <c r="T82" s="15">
        <f t="shared" si="39"/>
        <v>134366.4</v>
      </c>
      <c r="U82" s="15">
        <f>T82/INPUTS!$B$7*1000</f>
        <v>167958000</v>
      </c>
      <c r="V82" s="15">
        <f>T82*INPUTS!$B$6</f>
        <v>424597.824</v>
      </c>
      <c r="W82" s="31" t="s">
        <v>396</v>
      </c>
      <c r="X82" s="19" t="s">
        <v>396</v>
      </c>
      <c r="Y82" s="20">
        <f>IFERROR(VLOOKUP(E82,INPUTS!$A$44:$B$103,2,0),0)</f>
        <v>0</v>
      </c>
      <c r="Z82" s="15">
        <f t="shared" si="43"/>
        <v>0</v>
      </c>
      <c r="AA82" s="20">
        <f>IFERROR(VLOOKUP(E82,INPUTS!$A$44:$C$103,3,0),SCENARIOS!$J$25)</f>
        <v>0.015</v>
      </c>
      <c r="AB82" s="15">
        <f t="shared" si="44"/>
        <v>2225.27044252639</v>
      </c>
      <c r="AC82" s="20">
        <f>IFERROR(VLOOKUP($E82,INPUTS!$A$44:$G$103,4,0),SCENARIOS!$K$25)</f>
        <v>0.075</v>
      </c>
      <c r="AD82" s="15">
        <f t="shared" si="44"/>
        <v>12284.3918876088</v>
      </c>
      <c r="AE82" s="20">
        <f>IFERROR(VLOOKUP($E82,INPUTS!$A$44:$G$103,5,0),SCENARIOS!$L$25)</f>
        <v>0.15</v>
      </c>
      <c r="AF82" s="15">
        <f t="shared" si="44"/>
        <v>27125.9225241893</v>
      </c>
      <c r="AG82" s="20">
        <f>IFERROR(VLOOKUP($E82,INPUTS!$A$44:$G$103,6,0),SCENARIOS!$M$25)</f>
        <v>0.2</v>
      </c>
      <c r="AH82" s="15">
        <f t="shared" si="45"/>
        <v>39932.2804373972</v>
      </c>
      <c r="AI82" s="20">
        <f>IFERROR(VLOOKUP($E82,INPUTS!$A$44:$G$103,7,0),SCENARIOS!$N$25)</f>
        <v>0.3</v>
      </c>
      <c r="AJ82" s="15">
        <f t="shared" si="46"/>
        <v>66132.6963883937</v>
      </c>
      <c r="AL82" t="str">
        <f t="shared" si="48"/>
        <v>N</v>
      </c>
      <c r="AM82" s="21">
        <f t="shared" si="49"/>
        <v>220442.321294646</v>
      </c>
      <c r="BC82" s="2" t="str">
        <v>MUC</v>
      </c>
      <c r="BD82" s="15">
        <f t="shared" si="50"/>
        <v>31836.4786</v>
      </c>
      <c r="BE82" s="15">
        <f t="shared" si="51"/>
        <v>108060.16007267</v>
      </c>
      <c r="BF82" s="15">
        <f t="shared" si="52"/>
        <v>305650.381481236</v>
      </c>
      <c r="BG82" s="15">
        <f t="shared" si="53"/>
        <v>691630.703762045</v>
      </c>
      <c r="BH82" s="15">
        <f t="shared" si="54"/>
        <v>1043355.54469827</v>
      </c>
      <c r="BI82" s="15">
        <f t="shared" si="55"/>
        <v>1475576.29029574</v>
      </c>
      <c r="BJ82" s="23"/>
    </row>
    <row r="83" ht="15" customHeight="1" spans="1:62">
      <c r="A83" s="24" t="s">
        <v>1018</v>
      </c>
      <c r="B83" s="43" t="s">
        <v>488</v>
      </c>
      <c r="C83" s="44" t="s">
        <v>489</v>
      </c>
      <c r="D83" s="45" t="s">
        <v>366</v>
      </c>
      <c r="E83" s="10" t="s">
        <v>215</v>
      </c>
      <c r="F83" s="46" t="s">
        <v>490</v>
      </c>
      <c r="G83" s="45" t="s">
        <v>165</v>
      </c>
      <c r="H83" s="45" t="s">
        <v>203</v>
      </c>
      <c r="I83" s="46" t="s">
        <v>399</v>
      </c>
      <c r="J83" s="45" t="s">
        <v>165</v>
      </c>
      <c r="K83" s="45" t="s">
        <v>931</v>
      </c>
      <c r="L83" s="47" t="s">
        <v>284</v>
      </c>
      <c r="M83" s="13">
        <v>539</v>
      </c>
      <c r="N83" s="14">
        <f t="shared" si="47"/>
        <v>1.47671232876712</v>
      </c>
      <c r="O83" s="15">
        <v>780</v>
      </c>
      <c r="P83" s="15">
        <f t="shared" si="37"/>
        <v>420420</v>
      </c>
      <c r="Q83" s="16">
        <f>IFERROR(VLOOKUP(G83,SCENARIOS!$A$13:$E$18,4,0),0.025)</f>
        <v>0.025</v>
      </c>
      <c r="R83" s="17">
        <f>IFERROR(VLOOKUP(L83,INPUTS!$A$107:$B$120,2,0),0.0082)</f>
        <v>0.0041</v>
      </c>
      <c r="S83" s="51">
        <f t="shared" si="38"/>
        <v>3.198</v>
      </c>
      <c r="T83" s="15">
        <f t="shared" si="39"/>
        <v>1723.722</v>
      </c>
      <c r="U83" s="15">
        <f>T83/INPUTS!$B$7*1000</f>
        <v>2154652.5</v>
      </c>
      <c r="V83" s="15">
        <f>T83*INPUTS!$B$6</f>
        <v>5446.96152</v>
      </c>
      <c r="W83" s="31" t="s">
        <v>396</v>
      </c>
      <c r="X83" s="19" t="s">
        <v>396</v>
      </c>
      <c r="Y83" s="20">
        <f>IFERROR(VLOOKUP(E83,INPUTS!$A$44:$B$103,2,0),0)</f>
        <v>0.02</v>
      </c>
      <c r="Z83" s="15">
        <f t="shared" si="43"/>
        <v>34.47444</v>
      </c>
      <c r="AA83" s="20">
        <f>IFERROR(VLOOKUP(E83,INPUTS!$A$44:$C$103,3,0),SCENARIOS!$J$25)</f>
        <v>0.06</v>
      </c>
      <c r="AB83" s="15">
        <f t="shared" si="44"/>
        <v>117.013993652415</v>
      </c>
      <c r="AC83" s="20">
        <f>IFERROR(VLOOKUP($E83,INPUTS!$A$44:$G$103,4,0),SCENARIOS!$K$25)</f>
        <v>0.15</v>
      </c>
      <c r="AD83" s="15">
        <f t="shared" si="44"/>
        <v>330.976483603685</v>
      </c>
      <c r="AE83" s="20">
        <f>IFERROR(VLOOKUP($E83,INPUTS!$A$44:$G$103,5,0),SCENARIOS!$L$25)</f>
        <v>0.3</v>
      </c>
      <c r="AF83" s="15">
        <f t="shared" si="44"/>
        <v>748.939023645737</v>
      </c>
      <c r="AG83" s="20">
        <f>IFERROR(VLOOKUP($E83,INPUTS!$A$44:$G$103,6,0),SCENARIOS!$M$25)</f>
        <v>0.4</v>
      </c>
      <c r="AH83" s="15">
        <f t="shared" si="45"/>
        <v>1129.8076830761</v>
      </c>
      <c r="AI83" s="20">
        <f>IFERROR(VLOOKUP($E83,INPUTS!$A$44:$G$103,7,0),SCENARIOS!$N$25)</f>
        <v>0.5</v>
      </c>
      <c r="AJ83" s="15">
        <f t="shared" si="46"/>
        <v>1597.84211452403</v>
      </c>
      <c r="AL83" t="str">
        <f t="shared" si="48"/>
        <v>N</v>
      </c>
      <c r="AM83" s="21">
        <f t="shared" si="49"/>
        <v>3195.68422904806</v>
      </c>
      <c r="BC83" s="2" t="str">
        <v>MXP</v>
      </c>
      <c r="BD83" s="15">
        <f t="shared" si="50"/>
        <v>0</v>
      </c>
      <c r="BE83" s="15">
        <f t="shared" si="51"/>
        <v>7769.33946722425</v>
      </c>
      <c r="BF83" s="15">
        <f t="shared" si="52"/>
        <v>43951.472409764</v>
      </c>
      <c r="BG83" s="15">
        <f t="shared" si="53"/>
        <v>99454.1137060853</v>
      </c>
      <c r="BH83" s="15">
        <f t="shared" si="54"/>
        <v>150030.934737097</v>
      </c>
      <c r="BI83" s="15">
        <f t="shared" si="55"/>
        <v>254619.347623814</v>
      </c>
      <c r="BJ83" s="23"/>
    </row>
    <row r="84" ht="15" customHeight="1" spans="1:62">
      <c r="A84" s="6" t="s">
        <v>1019</v>
      </c>
      <c r="B84" s="43" t="s">
        <v>488</v>
      </c>
      <c r="C84" s="44" t="s">
        <v>489</v>
      </c>
      <c r="D84" s="45" t="s">
        <v>366</v>
      </c>
      <c r="E84" s="10" t="s">
        <v>215</v>
      </c>
      <c r="F84" s="46" t="s">
        <v>490</v>
      </c>
      <c r="G84" s="45" t="s">
        <v>165</v>
      </c>
      <c r="H84" s="45" t="s">
        <v>469</v>
      </c>
      <c r="I84" s="46" t="s">
        <v>391</v>
      </c>
      <c r="J84" s="45" t="s">
        <v>165</v>
      </c>
      <c r="K84" s="45" t="s">
        <v>931</v>
      </c>
      <c r="L84" s="47" t="s">
        <v>284</v>
      </c>
      <c r="M84" s="13">
        <v>539</v>
      </c>
      <c r="N84" s="14">
        <f t="shared" si="47"/>
        <v>1.47671232876712</v>
      </c>
      <c r="O84" s="15">
        <v>1000</v>
      </c>
      <c r="P84" s="15">
        <f t="shared" si="37"/>
        <v>539000</v>
      </c>
      <c r="Q84" s="16">
        <f>IFERROR(VLOOKUP(G84,SCENARIOS!$A$13:$E$18,4,0),0.025)</f>
        <v>0.025</v>
      </c>
      <c r="R84" s="17">
        <f>IFERROR(VLOOKUP(L84,INPUTS!$A$107:$B$120,2,0),0.0082)</f>
        <v>0.0041</v>
      </c>
      <c r="S84" s="51">
        <f t="shared" si="38"/>
        <v>4.1</v>
      </c>
      <c r="T84" s="15">
        <f t="shared" si="39"/>
        <v>2209.9</v>
      </c>
      <c r="U84" s="15">
        <f>T84/INPUTS!$B$7*1000</f>
        <v>2762375</v>
      </c>
      <c r="V84" s="15">
        <f>T84*INPUTS!$B$6</f>
        <v>6983.284</v>
      </c>
      <c r="W84" s="31" t="s">
        <v>396</v>
      </c>
      <c r="X84" s="19" t="s">
        <v>396</v>
      </c>
      <c r="Y84" s="20">
        <f>IFERROR(VLOOKUP(E84,INPUTS!$A$44:$B$103,2,0),0)</f>
        <v>0.02</v>
      </c>
      <c r="Z84" s="15">
        <f t="shared" si="43"/>
        <v>44.198</v>
      </c>
      <c r="AA84" s="20">
        <f>IFERROR(VLOOKUP(E84,INPUTS!$A$44:$C$103,3,0),SCENARIOS!$J$25)</f>
        <v>0.06</v>
      </c>
      <c r="AB84" s="15">
        <f t="shared" ref="AB84:AF99" si="56">$T84*AA84*(1+$Q84)^AB$2</f>
        <v>150.017940580019</v>
      </c>
      <c r="AC84" s="20">
        <f>IFERROR(VLOOKUP($E84,INPUTS!$A$44:$G$103,4,0),SCENARIOS!$K$25)</f>
        <v>0.15</v>
      </c>
      <c r="AD84" s="15">
        <f t="shared" si="56"/>
        <v>424.328825132929</v>
      </c>
      <c r="AE84" s="20">
        <f>IFERROR(VLOOKUP($E84,INPUTS!$A$44:$G$103,5,0),SCENARIOS!$L$25)</f>
        <v>0.3</v>
      </c>
      <c r="AF84" s="15">
        <f t="shared" si="56"/>
        <v>960.178235443252</v>
      </c>
      <c r="AG84" s="20">
        <f>IFERROR(VLOOKUP($E84,INPUTS!$A$44:$G$103,6,0),SCENARIOS!$M$25)</f>
        <v>0.4</v>
      </c>
      <c r="AH84" s="15">
        <f t="shared" si="45"/>
        <v>1448.4713885591</v>
      </c>
      <c r="AI84" s="20">
        <f>IFERROR(VLOOKUP($E84,INPUTS!$A$44:$G$103,7,0),SCENARIOS!$N$25)</f>
        <v>0.5</v>
      </c>
      <c r="AJ84" s="15">
        <f t="shared" si="46"/>
        <v>2048.51553144106</v>
      </c>
      <c r="AL84" t="str">
        <f t="shared" si="48"/>
        <v>N</v>
      </c>
      <c r="AM84" s="21">
        <f t="shared" si="49"/>
        <v>4097.03106288213</v>
      </c>
      <c r="BC84" s="2" t="str">
        <v>NBO</v>
      </c>
      <c r="BD84" s="15">
        <f t="shared" si="50"/>
        <v>0</v>
      </c>
      <c r="BE84" s="15">
        <f t="shared" si="51"/>
        <v>10434.3762583242</v>
      </c>
      <c r="BF84" s="15">
        <f t="shared" si="52"/>
        <v>60481.5093888333</v>
      </c>
      <c r="BG84" s="15">
        <f t="shared" si="53"/>
        <v>140229.291618013</v>
      </c>
      <c r="BH84" s="15">
        <f t="shared" si="54"/>
        <v>216752.242973622</v>
      </c>
      <c r="BI84" s="15">
        <f t="shared" si="55"/>
        <v>376912.883738542</v>
      </c>
      <c r="BJ84" s="23"/>
    </row>
    <row r="85" ht="15" customHeight="1" spans="1:62">
      <c r="A85" s="24" t="s">
        <v>1020</v>
      </c>
      <c r="B85" s="43" t="s">
        <v>488</v>
      </c>
      <c r="C85" s="44" t="s">
        <v>489</v>
      </c>
      <c r="D85" s="45" t="s">
        <v>366</v>
      </c>
      <c r="E85" s="10" t="s">
        <v>215</v>
      </c>
      <c r="F85" s="46" t="s">
        <v>490</v>
      </c>
      <c r="G85" s="45" t="s">
        <v>165</v>
      </c>
      <c r="H85" s="45" t="s">
        <v>224</v>
      </c>
      <c r="I85" s="46" t="s">
        <v>938</v>
      </c>
      <c r="J85" s="45" t="s">
        <v>165</v>
      </c>
      <c r="K85" s="45" t="s">
        <v>931</v>
      </c>
      <c r="L85" s="47" t="s">
        <v>309</v>
      </c>
      <c r="M85" s="13">
        <v>808</v>
      </c>
      <c r="N85" s="14">
        <f t="shared" si="47"/>
        <v>2.21369863013699</v>
      </c>
      <c r="O85" s="15">
        <v>440</v>
      </c>
      <c r="P85" s="15">
        <f t="shared" si="37"/>
        <v>355520</v>
      </c>
      <c r="Q85" s="16">
        <f>IFERROR(VLOOKUP(G85,SCENARIOS!$A$13:$E$18,4,0),0.025)</f>
        <v>0.025</v>
      </c>
      <c r="R85" s="17">
        <f>IFERROR(VLOOKUP(L85,INPUTS!$A$107:$B$120,2,0),0.0082)</f>
        <v>0.0046</v>
      </c>
      <c r="S85" s="51">
        <f t="shared" si="38"/>
        <v>2.024</v>
      </c>
      <c r="T85" s="15">
        <f t="shared" si="39"/>
        <v>1635.392</v>
      </c>
      <c r="U85" s="15">
        <f>T85/INPUTS!$B$7*1000</f>
        <v>2044240</v>
      </c>
      <c r="V85" s="15">
        <f>T85*INPUTS!$B$6</f>
        <v>5167.83872</v>
      </c>
      <c r="W85" s="31" t="s">
        <v>396</v>
      </c>
      <c r="X85" s="19" t="s">
        <v>396</v>
      </c>
      <c r="Y85" s="20">
        <f>IFERROR(VLOOKUP(E85,INPUTS!$A$44:$B$103,2,0),0)</f>
        <v>0.02</v>
      </c>
      <c r="Z85" s="15">
        <f t="shared" si="43"/>
        <v>32.70784</v>
      </c>
      <c r="AA85" s="20">
        <f>IFERROR(VLOOKUP(E85,INPUTS!$A$44:$C$103,3,0),SCENARIOS!$J$25)</f>
        <v>0.06</v>
      </c>
      <c r="AB85" s="15">
        <f t="shared" si="56"/>
        <v>111.017756405737</v>
      </c>
      <c r="AC85" s="20">
        <f>IFERROR(VLOOKUP($E85,INPUTS!$A$44:$G$103,4,0),SCENARIOS!$K$25)</f>
        <v>0.15</v>
      </c>
      <c r="AD85" s="15">
        <f t="shared" si="56"/>
        <v>314.016003435355</v>
      </c>
      <c r="AE85" s="20">
        <f>IFERROR(VLOOKUP($E85,INPUTS!$A$44:$G$103,5,0),SCENARIOS!$L$25)</f>
        <v>0.3</v>
      </c>
      <c r="AF85" s="15">
        <f t="shared" si="56"/>
        <v>710.560570531703</v>
      </c>
      <c r="AG85" s="20">
        <f>IFERROR(VLOOKUP($E85,INPUTS!$A$44:$G$103,6,0),SCENARIOS!$M$25)</f>
        <v>0.4</v>
      </c>
      <c r="AH85" s="15">
        <f t="shared" si="45"/>
        <v>1071.91208700776</v>
      </c>
      <c r="AI85" s="20">
        <f>IFERROR(VLOOKUP($E85,INPUTS!$A$44:$G$103,7,0),SCENARIOS!$N$25)</f>
        <v>0.5</v>
      </c>
      <c r="AJ85" s="15">
        <f t="shared" si="46"/>
        <v>1515.96267342163</v>
      </c>
      <c r="AL85" t="str">
        <f t="shared" si="48"/>
        <v>N</v>
      </c>
      <c r="AM85" s="21">
        <f t="shared" si="49"/>
        <v>3031.92534684326</v>
      </c>
      <c r="BC85" s="2" t="str">
        <v>NRT</v>
      </c>
      <c r="BD85" s="15">
        <f t="shared" si="50"/>
        <v>0</v>
      </c>
      <c r="BE85" s="15">
        <f t="shared" si="51"/>
        <v>795383.089964701</v>
      </c>
      <c r="BF85" s="15">
        <f t="shared" si="52"/>
        <v>1451557.71738815</v>
      </c>
      <c r="BG85" s="15">
        <f t="shared" si="53"/>
        <v>3532083.81972283</v>
      </c>
      <c r="BH85" s="15">
        <f t="shared" si="54"/>
        <v>5729760.04104781</v>
      </c>
      <c r="BI85" s="15">
        <f t="shared" si="55"/>
        <v>8713911.47999546</v>
      </c>
      <c r="BJ85" s="23"/>
    </row>
    <row r="86" ht="15" customHeight="1" spans="1:62">
      <c r="A86" s="6" t="s">
        <v>1021</v>
      </c>
      <c r="B86" s="43" t="s">
        <v>496</v>
      </c>
      <c r="C86" s="44" t="s">
        <v>497</v>
      </c>
      <c r="D86" s="45" t="s">
        <v>366</v>
      </c>
      <c r="E86" s="10" t="s">
        <v>200</v>
      </c>
      <c r="F86" s="46" t="s">
        <v>391</v>
      </c>
      <c r="G86" s="45" t="s">
        <v>165</v>
      </c>
      <c r="H86" s="45" t="s">
        <v>567</v>
      </c>
      <c r="I86" s="46" t="s">
        <v>431</v>
      </c>
      <c r="J86" s="45" t="s">
        <v>173</v>
      </c>
      <c r="K86" s="45" t="s">
        <v>931</v>
      </c>
      <c r="L86" s="47" t="s">
        <v>302</v>
      </c>
      <c r="M86" s="13">
        <v>1584</v>
      </c>
      <c r="N86" s="14">
        <f t="shared" si="47"/>
        <v>4.33972602739726</v>
      </c>
      <c r="O86" s="15">
        <v>9200</v>
      </c>
      <c r="P86" s="15">
        <f t="shared" si="37"/>
        <v>14572800</v>
      </c>
      <c r="Q86" s="16">
        <f>IFERROR(VLOOKUP(G86,SCENARIOS!$A$13:$E$18,4,0),0.025)</f>
        <v>0.025</v>
      </c>
      <c r="R86" s="17">
        <f>IFERROR(VLOOKUP(L86,INPUTS!$A$107:$B$120,2,0),0.0082)</f>
        <v>0.0082</v>
      </c>
      <c r="S86" s="51">
        <f t="shared" si="38"/>
        <v>75.44</v>
      </c>
      <c r="T86" s="15">
        <f t="shared" si="39"/>
        <v>119496.96</v>
      </c>
      <c r="U86" s="15">
        <f>T86/INPUTS!$B$7*1000</f>
        <v>149371200</v>
      </c>
      <c r="V86" s="15">
        <f>T86*INPUTS!$B$6</f>
        <v>377610.3936</v>
      </c>
      <c r="W86" s="31" t="s">
        <v>396</v>
      </c>
      <c r="X86" s="19" t="s">
        <v>396</v>
      </c>
      <c r="Y86" s="20">
        <f>IFERROR(VLOOKUP(E86,INPUTS!$A$44:$B$103,2,0),0)</f>
        <v>0.02</v>
      </c>
      <c r="Z86" s="15">
        <f t="shared" si="43"/>
        <v>2389.9392</v>
      </c>
      <c r="AA86" s="20">
        <f>IFERROR(VLOOKUP(E86,INPUTS!$A$44:$C$103,3,0),SCENARIOS!$J$25)</f>
        <v>0.06</v>
      </c>
      <c r="AB86" s="15">
        <f t="shared" si="56"/>
        <v>8111.99051756775</v>
      </c>
      <c r="AC86" s="20">
        <f>IFERROR(VLOOKUP($E86,INPUTS!$A$44:$G$103,4,0),SCENARIOS!$K$25)</f>
        <v>0.15</v>
      </c>
      <c r="AD86" s="15">
        <f t="shared" si="56"/>
        <v>22944.9317361675</v>
      </c>
      <c r="AE86" s="20">
        <f>IFERROR(VLOOKUP($E86,INPUTS!$A$44:$G$103,5,0),SCENARIOS!$L$25)</f>
        <v>0.3</v>
      </c>
      <c r="AF86" s="15">
        <f t="shared" si="56"/>
        <v>51920.1684210294</v>
      </c>
      <c r="AG86" s="20">
        <f>IFERROR(VLOOKUP($E86,INPUTS!$A$44:$G$103,6,0),SCENARIOS!$M$25)</f>
        <v>0.4</v>
      </c>
      <c r="AH86" s="15">
        <f t="shared" si="45"/>
        <v>78323.8732882895</v>
      </c>
      <c r="AI86" s="20">
        <f>IFERROR(VLOOKUP($E86,INPUTS!$A$44:$G$103,7,0),SCENARIOS!$N$25)</f>
        <v>0.5</v>
      </c>
      <c r="AJ86" s="15">
        <f t="shared" si="46"/>
        <v>110770.341879719</v>
      </c>
      <c r="AL86" t="str">
        <f t="shared" si="48"/>
        <v>N</v>
      </c>
      <c r="AM86" s="21">
        <f t="shared" si="49"/>
        <v>221540.683759438</v>
      </c>
      <c r="BC86" s="2" t="str">
        <v>ORD</v>
      </c>
      <c r="BD86" s="15">
        <f t="shared" si="50"/>
        <v>3913.314345</v>
      </c>
      <c r="BE86" s="15">
        <f t="shared" si="51"/>
        <v>25923.6914712101</v>
      </c>
      <c r="BF86" s="15">
        <f t="shared" si="52"/>
        <v>95406.1670048088</v>
      </c>
      <c r="BG86" s="15">
        <f t="shared" si="53"/>
        <v>210672.234993805</v>
      </c>
      <c r="BH86" s="15">
        <f t="shared" si="54"/>
        <v>348898.755635849</v>
      </c>
      <c r="BI86" s="15">
        <f t="shared" si="55"/>
        <v>513616.557810545</v>
      </c>
      <c r="BJ86" s="23"/>
    </row>
    <row r="87" ht="15" customHeight="1" spans="1:62">
      <c r="A87" s="24" t="s">
        <v>1022</v>
      </c>
      <c r="B87" s="43" t="s">
        <v>496</v>
      </c>
      <c r="C87" s="44" t="s">
        <v>497</v>
      </c>
      <c r="D87" s="45" t="s">
        <v>366</v>
      </c>
      <c r="E87" s="10" t="s">
        <v>200</v>
      </c>
      <c r="F87" s="46" t="s">
        <v>391</v>
      </c>
      <c r="G87" s="45" t="s">
        <v>165</v>
      </c>
      <c r="H87" s="45" t="s">
        <v>234</v>
      </c>
      <c r="I87" s="46" t="s">
        <v>424</v>
      </c>
      <c r="J87" s="45" t="s">
        <v>173</v>
      </c>
      <c r="K87" s="45" t="s">
        <v>931</v>
      </c>
      <c r="L87" s="47" t="s">
        <v>302</v>
      </c>
      <c r="M87" s="13">
        <v>1584</v>
      </c>
      <c r="N87" s="14">
        <f t="shared" si="47"/>
        <v>4.33972602739726</v>
      </c>
      <c r="O87" s="15">
        <v>9350</v>
      </c>
      <c r="P87" s="15">
        <f t="shared" si="37"/>
        <v>14810400</v>
      </c>
      <c r="Q87" s="16">
        <f>IFERROR(VLOOKUP(G87,SCENARIOS!$A$13:$E$18,4,0),0.025)</f>
        <v>0.025</v>
      </c>
      <c r="R87" s="17">
        <f>IFERROR(VLOOKUP(L87,INPUTS!$A$107:$B$120,2,0),0.0082)</f>
        <v>0.0082</v>
      </c>
      <c r="S87" s="51">
        <f t="shared" si="38"/>
        <v>76.67</v>
      </c>
      <c r="T87" s="15">
        <f t="shared" si="39"/>
        <v>121445.28</v>
      </c>
      <c r="U87" s="15">
        <f>T87/INPUTS!$B$7*1000</f>
        <v>151806600</v>
      </c>
      <c r="V87" s="15">
        <f>T87*INPUTS!$B$6</f>
        <v>383767.0848</v>
      </c>
      <c r="W87" s="31" t="s">
        <v>396</v>
      </c>
      <c r="X87" s="19" t="s">
        <v>396</v>
      </c>
      <c r="Y87" s="20">
        <f>IFERROR(VLOOKUP(E87,INPUTS!$A$44:$B$103,2,0),0)</f>
        <v>0.02</v>
      </c>
      <c r="Z87" s="15">
        <f t="shared" si="43"/>
        <v>2428.9056</v>
      </c>
      <c r="AA87" s="20">
        <f>IFERROR(VLOOKUP(E87,INPUTS!$A$44:$C$103,3,0),SCENARIOS!$J$25)</f>
        <v>0.06</v>
      </c>
      <c r="AB87" s="15">
        <f t="shared" si="56"/>
        <v>8244.25123252809</v>
      </c>
      <c r="AC87" s="20">
        <f>IFERROR(VLOOKUP($E87,INPUTS!$A$44:$G$103,4,0),SCENARIOS!$K$25)</f>
        <v>0.15</v>
      </c>
      <c r="AD87" s="15">
        <f t="shared" si="56"/>
        <v>23319.0338840398</v>
      </c>
      <c r="AE87" s="20">
        <f>IFERROR(VLOOKUP($E87,INPUTS!$A$44:$G$103,5,0),SCENARIOS!$L$25)</f>
        <v>0.3</v>
      </c>
      <c r="AF87" s="15">
        <f t="shared" si="56"/>
        <v>52766.6929061549</v>
      </c>
      <c r="AG87" s="20">
        <f>IFERROR(VLOOKUP($E87,INPUTS!$A$44:$G$103,6,0),SCENARIOS!$M$25)</f>
        <v>0.4</v>
      </c>
      <c r="AH87" s="15">
        <f t="shared" si="45"/>
        <v>79600.8929614682</v>
      </c>
      <c r="AI87" s="20">
        <f>IFERROR(VLOOKUP($E87,INPUTS!$A$44:$G$103,7,0),SCENARIOS!$N$25)</f>
        <v>0.5</v>
      </c>
      <c r="AJ87" s="15">
        <f t="shared" si="46"/>
        <v>112576.380062541</v>
      </c>
      <c r="AL87" t="str">
        <f t="shared" si="48"/>
        <v>Y</v>
      </c>
      <c r="AM87" s="21">
        <f t="shared" si="49"/>
        <v>225152.760125081</v>
      </c>
      <c r="BC87" s="2" t="str">
        <v>OSL</v>
      </c>
      <c r="BD87" s="15">
        <f t="shared" si="50"/>
        <v>10234.4643</v>
      </c>
      <c r="BE87" s="15">
        <f t="shared" si="51"/>
        <v>34738.0708906677</v>
      </c>
      <c r="BF87" s="15">
        <f t="shared" si="52"/>
        <v>98257.3467641954</v>
      </c>
      <c r="BG87" s="15">
        <f t="shared" si="53"/>
        <v>222338.338211706</v>
      </c>
      <c r="BH87" s="15">
        <f t="shared" si="54"/>
        <v>335407.229190903</v>
      </c>
      <c r="BI87" s="15">
        <f t="shared" si="55"/>
        <v>474353.117211844</v>
      </c>
      <c r="BJ87" s="23"/>
    </row>
    <row r="88" ht="15" customHeight="1" spans="1:62">
      <c r="A88" s="6" t="s">
        <v>1023</v>
      </c>
      <c r="B88" s="43" t="s">
        <v>496</v>
      </c>
      <c r="C88" s="44" t="s">
        <v>497</v>
      </c>
      <c r="D88" s="45" t="s">
        <v>366</v>
      </c>
      <c r="E88" s="10" t="s">
        <v>200</v>
      </c>
      <c r="F88" s="46" t="s">
        <v>391</v>
      </c>
      <c r="G88" s="45" t="s">
        <v>165</v>
      </c>
      <c r="H88" s="45" t="s">
        <v>245</v>
      </c>
      <c r="I88" s="46" t="s">
        <v>930</v>
      </c>
      <c r="J88" s="45" t="s">
        <v>169</v>
      </c>
      <c r="K88" s="45" t="s">
        <v>931</v>
      </c>
      <c r="L88" s="47" t="s">
        <v>302</v>
      </c>
      <c r="M88" s="13">
        <v>3167</v>
      </c>
      <c r="N88" s="14">
        <f t="shared" si="47"/>
        <v>8.67671232876712</v>
      </c>
      <c r="O88" s="15">
        <v>6200</v>
      </c>
      <c r="P88" s="15">
        <f t="shared" si="37"/>
        <v>19635400</v>
      </c>
      <c r="Q88" s="16">
        <f>IFERROR(VLOOKUP(G88,SCENARIOS!$A$13:$E$18,4,0),0.025)</f>
        <v>0.025</v>
      </c>
      <c r="R88" s="17">
        <f>IFERROR(VLOOKUP(L88,INPUTS!$A$107:$B$120,2,0),0.0082)</f>
        <v>0.0082</v>
      </c>
      <c r="S88" s="51">
        <f t="shared" si="38"/>
        <v>50.84</v>
      </c>
      <c r="T88" s="15">
        <f t="shared" si="39"/>
        <v>161010.28</v>
      </c>
      <c r="U88" s="15">
        <f>T88/INPUTS!$B$7*1000</f>
        <v>201262850</v>
      </c>
      <c r="V88" s="15">
        <f>T88*INPUTS!$B$6</f>
        <v>508792.4848</v>
      </c>
      <c r="W88" s="31" t="s">
        <v>396</v>
      </c>
      <c r="X88" s="19" t="s">
        <v>396</v>
      </c>
      <c r="Y88" s="20">
        <f>IFERROR(VLOOKUP(E88,INPUTS!$A$44:$B$103,2,0),0)</f>
        <v>0.02</v>
      </c>
      <c r="Z88" s="15">
        <f t="shared" si="43"/>
        <v>3220.2056</v>
      </c>
      <c r="AA88" s="20">
        <f>IFERROR(VLOOKUP(E88,INPUTS!$A$44:$C$103,3,0),SCENARIOS!$J$25)</f>
        <v>0.06</v>
      </c>
      <c r="AB88" s="15">
        <f t="shared" si="56"/>
        <v>10930.1011891091</v>
      </c>
      <c r="AC88" s="20">
        <f>IFERROR(VLOOKUP($E88,INPUTS!$A$44:$G$103,4,0),SCENARIOS!$K$25)</f>
        <v>0.15</v>
      </c>
      <c r="AD88" s="15">
        <f t="shared" si="56"/>
        <v>30916.0156327092</v>
      </c>
      <c r="AE88" s="20">
        <f>IFERROR(VLOOKUP($E88,INPUTS!$A$44:$G$103,5,0),SCENARIOS!$L$25)</f>
        <v>0.3</v>
      </c>
      <c r="AF88" s="15">
        <f t="shared" si="56"/>
        <v>69957.2679934042</v>
      </c>
      <c r="AG88" s="20">
        <f>IFERROR(VLOOKUP($E88,INPUTS!$A$44:$G$103,6,0),SCENARIOS!$M$25)</f>
        <v>0.4</v>
      </c>
      <c r="AH88" s="15">
        <f t="shared" si="45"/>
        <v>105533.636745504</v>
      </c>
      <c r="AI88" s="20">
        <f>IFERROR(VLOOKUP($E88,INPUTS!$A$44:$G$103,7,0),SCENARIOS!$N$25)</f>
        <v>0.5</v>
      </c>
      <c r="AJ88" s="15">
        <f t="shared" si="46"/>
        <v>149252.029187599</v>
      </c>
      <c r="AL88" t="str">
        <f t="shared" si="48"/>
        <v>N</v>
      </c>
      <c r="AM88" s="21">
        <f t="shared" si="49"/>
        <v>298504.058375197</v>
      </c>
      <c r="BC88" s="2" t="str">
        <v>OVB</v>
      </c>
      <c r="BD88" s="15">
        <f t="shared" si="50"/>
        <v>0</v>
      </c>
      <c r="BE88" s="15">
        <f t="shared" si="51"/>
        <v>7510.20263527036</v>
      </c>
      <c r="BF88" s="15">
        <f t="shared" si="52"/>
        <v>42485.5247100885</v>
      </c>
      <c r="BG88" s="15">
        <f t="shared" si="53"/>
        <v>96136.9431719234</v>
      </c>
      <c r="BH88" s="15">
        <f t="shared" si="54"/>
        <v>145026.836089218</v>
      </c>
      <c r="BI88" s="15">
        <f t="shared" si="55"/>
        <v>246126.830161325</v>
      </c>
      <c r="BJ88" s="23"/>
    </row>
    <row r="89" ht="15" customHeight="1" spans="1:62">
      <c r="A89" s="24" t="s">
        <v>1024</v>
      </c>
      <c r="B89" s="43" t="s">
        <v>498</v>
      </c>
      <c r="C89" s="44" t="s">
        <v>499</v>
      </c>
      <c r="D89" s="45" t="s">
        <v>366</v>
      </c>
      <c r="E89" s="10" t="s">
        <v>448</v>
      </c>
      <c r="F89" s="46" t="s">
        <v>447</v>
      </c>
      <c r="G89" s="45" t="s">
        <v>177</v>
      </c>
      <c r="H89" s="45" t="s">
        <v>200</v>
      </c>
      <c r="I89" s="46" t="s">
        <v>391</v>
      </c>
      <c r="J89" s="45" t="s">
        <v>165</v>
      </c>
      <c r="K89" s="45" t="s">
        <v>931</v>
      </c>
      <c r="L89" s="47" t="s">
        <v>302</v>
      </c>
      <c r="M89" s="13">
        <v>1144</v>
      </c>
      <c r="N89" s="14">
        <f t="shared" si="47"/>
        <v>3.13424657534247</v>
      </c>
      <c r="O89" s="15">
        <v>4850</v>
      </c>
      <c r="P89" s="15">
        <f t="shared" si="37"/>
        <v>5548400</v>
      </c>
      <c r="Q89" s="16">
        <f>IFERROR(VLOOKUP(G89,SCENARIOS!$A$13:$E$18,4,0),0.025)</f>
        <v>0.045</v>
      </c>
      <c r="R89" s="17">
        <f>IFERROR(VLOOKUP(L89,INPUTS!$A$107:$B$120,2,0),0.0082)</f>
        <v>0.0082</v>
      </c>
      <c r="S89" s="51">
        <f t="shared" si="38"/>
        <v>39.77</v>
      </c>
      <c r="T89" s="15">
        <f t="shared" si="39"/>
        <v>45496.88</v>
      </c>
      <c r="U89" s="15">
        <f>T89/INPUTS!$B$7*1000</f>
        <v>56871100</v>
      </c>
      <c r="V89" s="15">
        <f>T89*INPUTS!$B$6</f>
        <v>143770.1408</v>
      </c>
      <c r="W89" s="31" t="s">
        <v>396</v>
      </c>
      <c r="X89" s="19" t="s">
        <v>396</v>
      </c>
      <c r="Y89" s="20">
        <f>IFERROR(VLOOKUP(E89,INPUTS!$A$44:$B$103,2,0),0)</f>
        <v>0</v>
      </c>
      <c r="Z89" s="15">
        <f t="shared" si="43"/>
        <v>0</v>
      </c>
      <c r="AA89" s="20">
        <f>IFERROR(VLOOKUP(E89,INPUTS!$A$44:$C$103,3,0),SCENARIOS!$J$25)</f>
        <v>0.015</v>
      </c>
      <c r="AB89" s="15">
        <f t="shared" si="56"/>
        <v>850.460851133575</v>
      </c>
      <c r="AC89" s="20">
        <f>IFERROR(VLOOKUP($E89,INPUTS!$A$44:$G$103,4,0),SCENARIOS!$K$25)</f>
        <v>0.075</v>
      </c>
      <c r="AD89" s="15">
        <f t="shared" si="56"/>
        <v>5299.14475681882</v>
      </c>
      <c r="AE89" s="20">
        <f>IFERROR(VLOOKUP($E89,INPUTS!$A$44:$G$103,5,0),SCENARIOS!$L$25)</f>
        <v>0.15</v>
      </c>
      <c r="AF89" s="15">
        <f t="shared" si="56"/>
        <v>13207.3969619137</v>
      </c>
      <c r="AG89" s="20">
        <f>IFERROR(VLOOKUP($E89,INPUTS!$A$44:$G$103,6,0),SCENARIOS!$M$25)</f>
        <v>0.2</v>
      </c>
      <c r="AH89" s="15">
        <f t="shared" si="45"/>
        <v>21945.0927164689</v>
      </c>
      <c r="AI89" s="20">
        <f>IFERROR(VLOOKUP($E89,INPUTS!$A$44:$G$103,7,0),SCENARIOS!$N$25)</f>
        <v>0.3</v>
      </c>
      <c r="AJ89" s="15">
        <f t="shared" si="46"/>
        <v>41021.36724508</v>
      </c>
      <c r="AL89" t="str">
        <f t="shared" si="48"/>
        <v>Y</v>
      </c>
      <c r="AM89" s="21">
        <f t="shared" si="49"/>
        <v>136737.890816933</v>
      </c>
      <c r="BC89" s="2" t="str">
        <v>PEK</v>
      </c>
      <c r="BD89" s="15">
        <f t="shared" si="50"/>
        <v>0</v>
      </c>
      <c r="BE89" s="15">
        <f t="shared" si="51"/>
        <v>40634.2759903386</v>
      </c>
      <c r="BF89" s="15">
        <f t="shared" si="52"/>
        <v>247189.049102841</v>
      </c>
      <c r="BG89" s="15">
        <f t="shared" si="53"/>
        <v>601486.548064934</v>
      </c>
      <c r="BH89" s="15">
        <f t="shared" si="54"/>
        <v>975733.80594368</v>
      </c>
      <c r="BI89" s="15">
        <f t="shared" si="55"/>
        <v>1780694.05045676</v>
      </c>
      <c r="BJ89" s="23"/>
    </row>
    <row r="90" ht="15" customHeight="1" spans="1:62">
      <c r="A90" s="6" t="s">
        <v>1025</v>
      </c>
      <c r="B90" s="43" t="s">
        <v>498</v>
      </c>
      <c r="C90" s="44" t="s">
        <v>499</v>
      </c>
      <c r="D90" s="45" t="s">
        <v>366</v>
      </c>
      <c r="E90" s="10" t="s">
        <v>448</v>
      </c>
      <c r="F90" s="46" t="s">
        <v>447</v>
      </c>
      <c r="G90" s="45" t="s">
        <v>177</v>
      </c>
      <c r="H90" s="45" t="s">
        <v>567</v>
      </c>
      <c r="I90" s="46" t="s">
        <v>431</v>
      </c>
      <c r="J90" s="45" t="s">
        <v>173</v>
      </c>
      <c r="K90" s="45" t="s">
        <v>931</v>
      </c>
      <c r="L90" s="47" t="s">
        <v>302</v>
      </c>
      <c r="M90" s="13">
        <v>572</v>
      </c>
      <c r="N90" s="14">
        <f t="shared" si="47"/>
        <v>1.56712328767123</v>
      </c>
      <c r="O90" s="15">
        <v>6300</v>
      </c>
      <c r="P90" s="15">
        <f t="shared" si="37"/>
        <v>3603600</v>
      </c>
      <c r="Q90" s="16">
        <f>IFERROR(VLOOKUP(G90,SCENARIOS!$A$13:$E$18,4,0),0.025)</f>
        <v>0.045</v>
      </c>
      <c r="R90" s="17">
        <f>IFERROR(VLOOKUP(L90,INPUTS!$A$107:$B$120,2,0),0.0082)</f>
        <v>0.0082</v>
      </c>
      <c r="S90" s="51">
        <f t="shared" si="38"/>
        <v>51.66</v>
      </c>
      <c r="T90" s="15">
        <f t="shared" si="39"/>
        <v>29549.52</v>
      </c>
      <c r="U90" s="15">
        <f>T90/INPUTS!$B$7*1000</f>
        <v>36936900</v>
      </c>
      <c r="V90" s="15">
        <f>T90*INPUTS!$B$6</f>
        <v>93376.4832</v>
      </c>
      <c r="W90" s="31" t="s">
        <v>396</v>
      </c>
      <c r="X90" s="19" t="s">
        <v>396</v>
      </c>
      <c r="Y90" s="20">
        <f>IFERROR(VLOOKUP(E90,INPUTS!$A$44:$B$103,2,0),0)</f>
        <v>0</v>
      </c>
      <c r="Z90" s="15">
        <f t="shared" si="43"/>
        <v>0</v>
      </c>
      <c r="AA90" s="20">
        <f>IFERROR(VLOOKUP(E90,INPUTS!$A$44:$C$103,3,0),SCENARIOS!$J$25)</f>
        <v>0.015</v>
      </c>
      <c r="AB90" s="15">
        <f t="shared" si="56"/>
        <v>552.361171354796</v>
      </c>
      <c r="AC90" s="20">
        <f>IFERROR(VLOOKUP($E90,INPUTS!$A$44:$G$103,4,0),SCENARIOS!$K$25)</f>
        <v>0.075</v>
      </c>
      <c r="AD90" s="15">
        <f t="shared" si="56"/>
        <v>3441.71257401635</v>
      </c>
      <c r="AE90" s="20">
        <f>IFERROR(VLOOKUP($E90,INPUTS!$A$44:$G$103,5,0),SCENARIOS!$L$25)</f>
        <v>0.15</v>
      </c>
      <c r="AF90" s="15">
        <f t="shared" si="56"/>
        <v>8578.00008866563</v>
      </c>
      <c r="AG90" s="20">
        <f>IFERROR(VLOOKUP($E90,INPUTS!$A$44:$G$103,6,0),SCENARIOS!$M$25)</f>
        <v>0.2</v>
      </c>
      <c r="AH90" s="15">
        <f t="shared" si="45"/>
        <v>14252.9983622427</v>
      </c>
      <c r="AI90" s="20">
        <f>IFERROR(VLOOKUP($E90,INPUTS!$A$44:$G$103,7,0),SCENARIOS!$N$25)</f>
        <v>0.3</v>
      </c>
      <c r="AJ90" s="15">
        <f t="shared" si="46"/>
        <v>26642.7436746396</v>
      </c>
      <c r="AL90" t="str">
        <f t="shared" si="48"/>
        <v>N</v>
      </c>
      <c r="AM90" s="21">
        <f t="shared" si="49"/>
        <v>88809.1455821319</v>
      </c>
      <c r="BC90" s="2" t="str">
        <v>PER</v>
      </c>
      <c r="BD90" s="15">
        <f t="shared" si="50"/>
        <v>0</v>
      </c>
      <c r="BE90" s="15">
        <f t="shared" si="51"/>
        <v>2555.63155506807</v>
      </c>
      <c r="BF90" s="15">
        <f t="shared" si="52"/>
        <v>6218.63309787718</v>
      </c>
      <c r="BG90" s="15">
        <f t="shared" si="53"/>
        <v>15131.836014986</v>
      </c>
      <c r="BH90" s="15">
        <f t="shared" si="54"/>
        <v>27615.2883094103</v>
      </c>
      <c r="BI90" s="15">
        <f t="shared" si="55"/>
        <v>44797.6275630091</v>
      </c>
      <c r="BJ90" s="23"/>
    </row>
    <row r="91" ht="15" customHeight="1" spans="1:62">
      <c r="A91" s="24" t="s">
        <v>1026</v>
      </c>
      <c r="B91" s="43" t="s">
        <v>498</v>
      </c>
      <c r="C91" s="44" t="s">
        <v>499</v>
      </c>
      <c r="D91" s="45" t="s">
        <v>366</v>
      </c>
      <c r="E91" s="10" t="s">
        <v>448</v>
      </c>
      <c r="F91" s="46" t="s">
        <v>447</v>
      </c>
      <c r="G91" s="45" t="s">
        <v>177</v>
      </c>
      <c r="H91" s="45" t="s">
        <v>245</v>
      </c>
      <c r="I91" s="46" t="s">
        <v>930</v>
      </c>
      <c r="J91" s="45" t="s">
        <v>169</v>
      </c>
      <c r="K91" s="45" t="s">
        <v>931</v>
      </c>
      <c r="L91" s="47" t="s">
        <v>302</v>
      </c>
      <c r="M91" s="13">
        <v>572</v>
      </c>
      <c r="N91" s="14">
        <f t="shared" si="47"/>
        <v>1.56712328767123</v>
      </c>
      <c r="O91" s="15">
        <v>11000</v>
      </c>
      <c r="P91" s="15">
        <f t="shared" si="37"/>
        <v>6292000</v>
      </c>
      <c r="Q91" s="16">
        <f>IFERROR(VLOOKUP(G91,SCENARIOS!$A$13:$E$18,4,0),0.025)</f>
        <v>0.045</v>
      </c>
      <c r="R91" s="17">
        <f>IFERROR(VLOOKUP(L91,INPUTS!$A$107:$B$120,2,0),0.0082)</f>
        <v>0.0082</v>
      </c>
      <c r="S91" s="51">
        <f t="shared" si="38"/>
        <v>90.2</v>
      </c>
      <c r="T91" s="15">
        <f t="shared" si="39"/>
        <v>51594.4</v>
      </c>
      <c r="U91" s="15">
        <f>T91/INPUTS!$B$7*1000</f>
        <v>64493000</v>
      </c>
      <c r="V91" s="15">
        <f>T91*INPUTS!$B$6</f>
        <v>163038.304</v>
      </c>
      <c r="W91" s="31" t="s">
        <v>396</v>
      </c>
      <c r="X91" s="19" t="s">
        <v>396</v>
      </c>
      <c r="Y91" s="20">
        <f>IFERROR(VLOOKUP(E91,INPUTS!$A$44:$B$103,2,0),0)</f>
        <v>0</v>
      </c>
      <c r="Z91" s="15">
        <f t="shared" si="43"/>
        <v>0</v>
      </c>
      <c r="AA91" s="20">
        <f>IFERROR(VLOOKUP(E91,INPUTS!$A$44:$C$103,3,0),SCENARIOS!$J$25)</f>
        <v>0.015</v>
      </c>
      <c r="AB91" s="15">
        <f t="shared" si="56"/>
        <v>964.440140460755</v>
      </c>
      <c r="AC91" s="20">
        <f>IFERROR(VLOOKUP($E91,INPUTS!$A$44:$G$103,4,0),SCENARIOS!$K$25)</f>
        <v>0.075</v>
      </c>
      <c r="AD91" s="15">
        <f t="shared" si="56"/>
        <v>6009.33941494918</v>
      </c>
      <c r="AE91" s="20">
        <f>IFERROR(VLOOKUP($E91,INPUTS!$A$44:$G$103,5,0),SCENARIOS!$L$25)</f>
        <v>0.15</v>
      </c>
      <c r="AF91" s="15">
        <f t="shared" si="56"/>
        <v>14977.4604722733</v>
      </c>
      <c r="AG91" s="20">
        <f>IFERROR(VLOOKUP($E91,INPUTS!$A$44:$G$103,6,0),SCENARIOS!$M$25)</f>
        <v>0.2</v>
      </c>
      <c r="AH91" s="15">
        <f t="shared" si="45"/>
        <v>24886.1876166142</v>
      </c>
      <c r="AI91" s="20">
        <f>IFERROR(VLOOKUP($E91,INPUTS!$A$44:$G$103,7,0),SCENARIOS!$N$25)</f>
        <v>0.3</v>
      </c>
      <c r="AJ91" s="15">
        <f t="shared" si="46"/>
        <v>46519.0762573072</v>
      </c>
      <c r="AL91" t="str">
        <f t="shared" si="48"/>
        <v>N</v>
      </c>
      <c r="AM91" s="21">
        <f t="shared" si="49"/>
        <v>155063.587524357</v>
      </c>
      <c r="BC91" s="2" t="str">
        <v>PHL</v>
      </c>
      <c r="BD91" s="15">
        <f t="shared" si="50"/>
        <v>0</v>
      </c>
      <c r="BE91" s="15">
        <f t="shared" si="51"/>
        <v>4300.35444055549</v>
      </c>
      <c r="BF91" s="15">
        <f t="shared" si="52"/>
        <v>23739.693923866</v>
      </c>
      <c r="BG91" s="15">
        <f t="shared" si="53"/>
        <v>52421.0806703682</v>
      </c>
      <c r="BH91" s="15">
        <f t="shared" si="54"/>
        <v>77169.4784682028</v>
      </c>
      <c r="BI91" s="15">
        <f t="shared" si="55"/>
        <v>127802.009654548</v>
      </c>
      <c r="BJ91" s="23"/>
    </row>
    <row r="92" ht="15" customHeight="1" spans="1:62">
      <c r="A92" s="6" t="s">
        <v>1027</v>
      </c>
      <c r="B92" s="43" t="s">
        <v>508</v>
      </c>
      <c r="C92" s="44" t="s">
        <v>509</v>
      </c>
      <c r="D92" s="45" t="s">
        <v>366</v>
      </c>
      <c r="E92" s="10" t="s">
        <v>234</v>
      </c>
      <c r="F92" s="46" t="s">
        <v>424</v>
      </c>
      <c r="G92" s="45" t="s">
        <v>173</v>
      </c>
      <c r="H92" s="45" t="s">
        <v>248</v>
      </c>
      <c r="I92" s="46" t="s">
        <v>930</v>
      </c>
      <c r="J92" s="45" t="s">
        <v>169</v>
      </c>
      <c r="K92" s="45" t="s">
        <v>931</v>
      </c>
      <c r="L92" s="47" t="s">
        <v>307</v>
      </c>
      <c r="M92" s="13">
        <v>491</v>
      </c>
      <c r="N92" s="14">
        <f t="shared" si="47"/>
        <v>1.34520547945205</v>
      </c>
      <c r="O92" s="15">
        <v>8730</v>
      </c>
      <c r="P92" s="15">
        <f t="shared" si="37"/>
        <v>4286430</v>
      </c>
      <c r="Q92" s="16">
        <f>IFERROR(VLOOKUP(G92,SCENARIOS!$A$13:$E$18,4,0),0.025)</f>
        <v>0.04</v>
      </c>
      <c r="R92" s="17">
        <f>IFERROR(VLOOKUP(L92,INPUTS!$A$107:$B$120,2,0),0.0082)</f>
        <v>0.0068</v>
      </c>
      <c r="S92" s="51">
        <f t="shared" si="38"/>
        <v>59.364</v>
      </c>
      <c r="T92" s="15">
        <f t="shared" si="39"/>
        <v>29147.724</v>
      </c>
      <c r="U92" s="15">
        <f>T92/INPUTS!$B$7*1000</f>
        <v>36434655</v>
      </c>
      <c r="V92" s="15">
        <f>T92*INPUTS!$B$6</f>
        <v>92106.80784</v>
      </c>
      <c r="W92" s="31" t="s">
        <v>396</v>
      </c>
      <c r="X92" s="19" t="s">
        <v>396</v>
      </c>
      <c r="Y92" s="20">
        <f>IFERROR(VLOOKUP(E92,INPUTS!$A$44:$B$103,2,0),0)</f>
        <v>0</v>
      </c>
      <c r="Z92" s="15">
        <f t="shared" si="43"/>
        <v>0</v>
      </c>
      <c r="AA92" s="20">
        <f>IFERROR(VLOOKUP(E92,INPUTS!$A$44:$C$103,3,0),SCENARIOS!$J$25)</f>
        <v>0.1</v>
      </c>
      <c r="AB92" s="15">
        <f t="shared" si="56"/>
        <v>3546.26630029541</v>
      </c>
      <c r="AC92" s="20">
        <f>IFERROR(VLOOKUP($E92,INPUTS!$A$44:$G$103,4,0),SCENARIOS!$K$25)</f>
        <v>0.15</v>
      </c>
      <c r="AD92" s="15">
        <f t="shared" si="56"/>
        <v>6471.86278040659</v>
      </c>
      <c r="AE92" s="20">
        <f>IFERROR(VLOOKUP($E92,INPUTS!$A$44:$G$103,5,0),SCENARIOS!$L$25)</f>
        <v>0.3</v>
      </c>
      <c r="AF92" s="15">
        <f t="shared" si="56"/>
        <v>15748.0212714324</v>
      </c>
      <c r="AG92" s="20">
        <f>IFERROR(VLOOKUP($E92,INPUTS!$A$44:$G$103,6,0),SCENARIOS!$M$25)</f>
        <v>0.4</v>
      </c>
      <c r="AH92" s="15">
        <f t="shared" si="45"/>
        <v>25546.5010492603</v>
      </c>
      <c r="AI92" s="20">
        <f>IFERROR(VLOOKUP($E92,INPUTS!$A$44:$G$103,7,0),SCENARIOS!$N$25)</f>
        <v>0.5</v>
      </c>
      <c r="AJ92" s="15">
        <f t="shared" si="46"/>
        <v>38851.530809684</v>
      </c>
      <c r="AL92" t="str">
        <f t="shared" si="48"/>
        <v>Y</v>
      </c>
      <c r="AM92" s="21">
        <f t="shared" si="49"/>
        <v>77703.0616193679</v>
      </c>
      <c r="BC92" s="2" t="str">
        <v>PRG</v>
      </c>
      <c r="BD92" s="15">
        <f t="shared" si="50"/>
        <v>0</v>
      </c>
      <c r="BE92" s="15">
        <f t="shared" si="51"/>
        <v>5665.97070377336</v>
      </c>
      <c r="BF92" s="15">
        <f t="shared" si="52"/>
        <v>32052.6289412343</v>
      </c>
      <c r="BG92" s="15">
        <f t="shared" si="53"/>
        <v>72529.2152576964</v>
      </c>
      <c r="BH92" s="15">
        <f t="shared" si="54"/>
        <v>109413.533089426</v>
      </c>
      <c r="BI92" s="15">
        <f t="shared" si="55"/>
        <v>185687.054908135</v>
      </c>
      <c r="BJ92" s="23"/>
    </row>
    <row r="93" ht="15" customHeight="1" spans="1:62">
      <c r="A93" s="24" t="s">
        <v>1028</v>
      </c>
      <c r="B93" s="43" t="s">
        <v>508</v>
      </c>
      <c r="C93" s="44" t="s">
        <v>509</v>
      </c>
      <c r="D93" s="45" t="s">
        <v>366</v>
      </c>
      <c r="E93" s="10" t="s">
        <v>234</v>
      </c>
      <c r="F93" s="46" t="s">
        <v>424</v>
      </c>
      <c r="G93" s="45" t="s">
        <v>173</v>
      </c>
      <c r="H93" s="45" t="s">
        <v>200</v>
      </c>
      <c r="I93" s="46" t="s">
        <v>391</v>
      </c>
      <c r="J93" s="45" t="s">
        <v>165</v>
      </c>
      <c r="K93" s="45" t="s">
        <v>931</v>
      </c>
      <c r="L93" s="47" t="s">
        <v>307</v>
      </c>
      <c r="M93" s="13">
        <v>491</v>
      </c>
      <c r="N93" s="14">
        <f t="shared" si="47"/>
        <v>1.34520547945205</v>
      </c>
      <c r="O93" s="15">
        <v>9350</v>
      </c>
      <c r="P93" s="15">
        <f t="shared" si="37"/>
        <v>4590850</v>
      </c>
      <c r="Q93" s="16">
        <f>IFERROR(VLOOKUP(G93,SCENARIOS!$A$13:$E$18,4,0),0.025)</f>
        <v>0.04</v>
      </c>
      <c r="R93" s="17">
        <f>IFERROR(VLOOKUP(L93,INPUTS!$A$107:$B$120,2,0),0.0082)</f>
        <v>0.0068</v>
      </c>
      <c r="S93" s="51">
        <f t="shared" si="38"/>
        <v>63.58</v>
      </c>
      <c r="T93" s="15">
        <f t="shared" si="39"/>
        <v>31217.78</v>
      </c>
      <c r="U93" s="15">
        <f>T93/INPUTS!$B$7*1000</f>
        <v>39022225</v>
      </c>
      <c r="V93" s="15">
        <f>T93*INPUTS!$B$6</f>
        <v>98648.1848</v>
      </c>
      <c r="W93" s="31" t="s">
        <v>396</v>
      </c>
      <c r="X93" s="19" t="s">
        <v>396</v>
      </c>
      <c r="Y93" s="20">
        <f>IFERROR(VLOOKUP(E93,INPUTS!$A$44:$B$103,2,0),0)</f>
        <v>0</v>
      </c>
      <c r="Z93" s="15">
        <f t="shared" si="43"/>
        <v>0</v>
      </c>
      <c r="AA93" s="20">
        <f>IFERROR(VLOOKUP(E93,INPUTS!$A$44:$C$103,3,0),SCENARIOS!$J$25)</f>
        <v>0.1</v>
      </c>
      <c r="AB93" s="15">
        <f t="shared" si="56"/>
        <v>3798.12026434847</v>
      </c>
      <c r="AC93" s="20">
        <f>IFERROR(VLOOKUP($E93,INPUTS!$A$44:$G$103,4,0),SCENARIOS!$K$25)</f>
        <v>0.15</v>
      </c>
      <c r="AD93" s="15">
        <f t="shared" si="56"/>
        <v>6931.49106492573</v>
      </c>
      <c r="AE93" s="20">
        <f>IFERROR(VLOOKUP($E93,INPUTS!$A$44:$G$103,5,0),SCENARIOS!$L$25)</f>
        <v>0.3</v>
      </c>
      <c r="AF93" s="15">
        <f t="shared" si="56"/>
        <v>16866.4374442031</v>
      </c>
      <c r="AG93" s="20">
        <f>IFERROR(VLOOKUP($E93,INPUTS!$A$44:$G$103,6,0),SCENARIOS!$M$25)</f>
        <v>0.4</v>
      </c>
      <c r="AH93" s="15">
        <f t="shared" si="45"/>
        <v>27360.8000928504</v>
      </c>
      <c r="AI93" s="20">
        <f>IFERROR(VLOOKUP($E93,INPUTS!$A$44:$G$103,7,0),SCENARIOS!$N$25)</f>
        <v>0.5</v>
      </c>
      <c r="AJ93" s="15">
        <f t="shared" si="46"/>
        <v>41610.7460561907</v>
      </c>
      <c r="AL93" t="str">
        <f t="shared" si="48"/>
        <v>Y</v>
      </c>
      <c r="AM93" s="21">
        <f t="shared" si="49"/>
        <v>83221.4921123815</v>
      </c>
      <c r="BC93" s="2" t="str">
        <v>PTY</v>
      </c>
      <c r="BD93" s="15">
        <f t="shared" si="50"/>
        <v>0</v>
      </c>
      <c r="BE93" s="15">
        <f t="shared" si="51"/>
        <v>14003.7131278094</v>
      </c>
      <c r="BF93" s="15">
        <f t="shared" si="52"/>
        <v>83160.0915505331</v>
      </c>
      <c r="BG93" s="15">
        <f t="shared" si="53"/>
        <v>197536.203821817</v>
      </c>
      <c r="BH93" s="15">
        <f t="shared" si="54"/>
        <v>312814.725531523</v>
      </c>
      <c r="BI93" s="15">
        <f t="shared" si="55"/>
        <v>557288.648577713</v>
      </c>
      <c r="BJ93" s="23"/>
    </row>
    <row r="94" ht="15" customHeight="1" spans="1:62">
      <c r="A94" s="6" t="s">
        <v>1029</v>
      </c>
      <c r="B94" s="43" t="s">
        <v>510</v>
      </c>
      <c r="C94" s="44" t="s">
        <v>511</v>
      </c>
      <c r="D94" s="45" t="s">
        <v>366</v>
      </c>
      <c r="E94" s="10" t="s">
        <v>242</v>
      </c>
      <c r="F94" s="46" t="s">
        <v>421</v>
      </c>
      <c r="G94" s="45" t="s">
        <v>173</v>
      </c>
      <c r="H94" s="45" t="s">
        <v>200</v>
      </c>
      <c r="I94" s="46" t="s">
        <v>391</v>
      </c>
      <c r="J94" s="45" t="s">
        <v>165</v>
      </c>
      <c r="K94" s="45" t="s">
        <v>931</v>
      </c>
      <c r="L94" s="47" t="s">
        <v>302</v>
      </c>
      <c r="M94" s="13">
        <v>492</v>
      </c>
      <c r="N94" s="14">
        <f t="shared" si="47"/>
        <v>1.34794520547945</v>
      </c>
      <c r="O94" s="15">
        <v>10800</v>
      </c>
      <c r="P94" s="15">
        <f t="shared" si="37"/>
        <v>5313600</v>
      </c>
      <c r="Q94" s="16">
        <f>IFERROR(VLOOKUP(G94,SCENARIOS!$A$13:$E$18,4,0),0.025)</f>
        <v>0.04</v>
      </c>
      <c r="R94" s="17">
        <f>IFERROR(VLOOKUP(L94,INPUTS!$A$107:$B$120,2,0),0.0082)</f>
        <v>0.0082</v>
      </c>
      <c r="S94" s="51">
        <f t="shared" si="38"/>
        <v>88.56</v>
      </c>
      <c r="T94" s="15">
        <f t="shared" si="39"/>
        <v>43571.52</v>
      </c>
      <c r="U94" s="15">
        <f>T94/INPUTS!$B$7*1000</f>
        <v>54464400</v>
      </c>
      <c r="V94" s="15">
        <f>T94*INPUTS!$B$6</f>
        <v>137686.0032</v>
      </c>
      <c r="W94" s="31" t="s">
        <v>396</v>
      </c>
      <c r="X94" s="19" t="s">
        <v>396</v>
      </c>
      <c r="Y94" s="20">
        <f>IFERROR(VLOOKUP(E94,INPUTS!$A$44:$B$103,2,0),0)</f>
        <v>0</v>
      </c>
      <c r="Z94" s="15">
        <f t="shared" si="43"/>
        <v>0</v>
      </c>
      <c r="AA94" s="20">
        <f>IFERROR(VLOOKUP(E94,INPUTS!$A$44:$C$103,3,0),SCENARIOS!$J$25)</f>
        <v>0.03</v>
      </c>
      <c r="AB94" s="15">
        <f t="shared" si="56"/>
        <v>1590.34248809939</v>
      </c>
      <c r="AC94" s="20">
        <f>IFERROR(VLOOKUP($E94,INPUTS!$A$44:$G$103,4,0),SCENARIOS!$K$25)</f>
        <v>0.1</v>
      </c>
      <c r="AD94" s="15">
        <f t="shared" si="56"/>
        <v>6449.64934652054</v>
      </c>
      <c r="AE94" s="20">
        <f>IFERROR(VLOOKUP($E94,INPUTS!$A$44:$G$103,5,0),SCENARIOS!$L$25)</f>
        <v>0.2</v>
      </c>
      <c r="AF94" s="15">
        <f t="shared" si="56"/>
        <v>15693.969193813</v>
      </c>
      <c r="AG94" s="20">
        <f>IFERROR(VLOOKUP($E94,INPUTS!$A$44:$G$103,6,0),SCENARIOS!$M$25)</f>
        <v>0.3</v>
      </c>
      <c r="AH94" s="15">
        <f t="shared" si="45"/>
        <v>28641.1697547431</v>
      </c>
      <c r="AI94" s="20">
        <f>IFERROR(VLOOKUP($E94,INPUTS!$A$44:$G$103,7,0),SCENARIOS!$N$25)</f>
        <v>0.4</v>
      </c>
      <c r="AJ94" s="15">
        <f t="shared" si="46"/>
        <v>46461.8164136524</v>
      </c>
      <c r="AL94" t="str">
        <f t="shared" si="48"/>
        <v>Y</v>
      </c>
      <c r="AM94" s="21">
        <f t="shared" si="49"/>
        <v>116154.541034131</v>
      </c>
      <c r="BC94" s="2" t="str">
        <v>PVG</v>
      </c>
      <c r="BD94" s="15">
        <f t="shared" si="50"/>
        <v>0</v>
      </c>
      <c r="BE94" s="15">
        <f t="shared" si="51"/>
        <v>32802.4093964988</v>
      </c>
      <c r="BF94" s="15">
        <f t="shared" si="52"/>
        <v>199545.732989816</v>
      </c>
      <c r="BG94" s="15">
        <f t="shared" si="53"/>
        <v>485555.790407191</v>
      </c>
      <c r="BH94" s="15">
        <f t="shared" si="54"/>
        <v>787670.482234714</v>
      </c>
      <c r="BI94" s="15">
        <f t="shared" si="55"/>
        <v>1437482.36751851</v>
      </c>
      <c r="BJ94" s="23"/>
    </row>
    <row r="95" ht="15" customHeight="1" spans="1:62">
      <c r="A95" s="24" t="s">
        <v>1030</v>
      </c>
      <c r="B95" s="43" t="s">
        <v>510</v>
      </c>
      <c r="C95" s="44" t="s">
        <v>511</v>
      </c>
      <c r="D95" s="45" t="s">
        <v>366</v>
      </c>
      <c r="E95" s="10" t="s">
        <v>242</v>
      </c>
      <c r="F95" s="46" t="s">
        <v>421</v>
      </c>
      <c r="G95" s="45" t="s">
        <v>173</v>
      </c>
      <c r="H95" s="45" t="s">
        <v>248</v>
      </c>
      <c r="I95" s="46" t="s">
        <v>930</v>
      </c>
      <c r="J95" s="45" t="s">
        <v>169</v>
      </c>
      <c r="K95" s="45" t="s">
        <v>931</v>
      </c>
      <c r="L95" s="47" t="s">
        <v>302</v>
      </c>
      <c r="M95" s="13">
        <v>492</v>
      </c>
      <c r="N95" s="14">
        <f t="shared" si="47"/>
        <v>1.34794520547945</v>
      </c>
      <c r="O95" s="15">
        <v>14100</v>
      </c>
      <c r="P95" s="15">
        <f t="shared" si="37"/>
        <v>6937200</v>
      </c>
      <c r="Q95" s="16">
        <f>IFERROR(VLOOKUP(G95,SCENARIOS!$A$13:$E$18,4,0),0.025)</f>
        <v>0.04</v>
      </c>
      <c r="R95" s="17">
        <f>IFERROR(VLOOKUP(L95,INPUTS!$A$107:$B$120,2,0),0.0082)</f>
        <v>0.0082</v>
      </c>
      <c r="S95" s="51">
        <f t="shared" si="38"/>
        <v>115.62</v>
      </c>
      <c r="T95" s="15">
        <f t="shared" si="39"/>
        <v>56885.04</v>
      </c>
      <c r="U95" s="15">
        <f>T95/INPUTS!$B$7*1000</f>
        <v>71106300</v>
      </c>
      <c r="V95" s="15">
        <f>T95*INPUTS!$B$6</f>
        <v>179756.7264</v>
      </c>
      <c r="W95" s="31" t="s">
        <v>396</v>
      </c>
      <c r="X95" s="19" t="s">
        <v>396</v>
      </c>
      <c r="Y95" s="20">
        <f>IFERROR(VLOOKUP(E95,INPUTS!$A$44:$B$103,2,0),0)</f>
        <v>0</v>
      </c>
      <c r="Z95" s="15">
        <f t="shared" si="43"/>
        <v>0</v>
      </c>
      <c r="AA95" s="20">
        <f>IFERROR(VLOOKUP(E95,INPUTS!$A$44:$C$103,3,0),SCENARIOS!$J$25)</f>
        <v>0.03</v>
      </c>
      <c r="AB95" s="15">
        <f t="shared" si="56"/>
        <v>2076.2804705742</v>
      </c>
      <c r="AC95" s="20">
        <f>IFERROR(VLOOKUP($E95,INPUTS!$A$44:$G$103,4,0),SCENARIOS!$K$25)</f>
        <v>0.1</v>
      </c>
      <c r="AD95" s="15">
        <f t="shared" si="56"/>
        <v>8420.37553573514</v>
      </c>
      <c r="AE95" s="20">
        <f>IFERROR(VLOOKUP($E95,INPUTS!$A$44:$G$103,5,0),SCENARIOS!$L$25)</f>
        <v>0.2</v>
      </c>
      <c r="AF95" s="15">
        <f t="shared" si="56"/>
        <v>20489.3486697002</v>
      </c>
      <c r="AG95" s="20">
        <f>IFERROR(VLOOKUP($E95,INPUTS!$A$44:$G$103,6,0),SCENARIOS!$M$25)</f>
        <v>0.3</v>
      </c>
      <c r="AH95" s="15">
        <f t="shared" si="45"/>
        <v>37392.6382909146</v>
      </c>
      <c r="AI95" s="20">
        <f>IFERROR(VLOOKUP($E95,INPUTS!$A$44:$G$103,7,0),SCENARIOS!$N$25)</f>
        <v>0.4</v>
      </c>
      <c r="AJ95" s="15">
        <f t="shared" si="46"/>
        <v>60658.4825400461</v>
      </c>
      <c r="AL95" t="str">
        <f t="shared" si="48"/>
        <v>Y</v>
      </c>
      <c r="AM95" s="21">
        <f t="shared" si="49"/>
        <v>151646.206350115</v>
      </c>
      <c r="BC95" s="2" t="str">
        <v>RIX</v>
      </c>
      <c r="BD95" s="15">
        <f t="shared" si="50"/>
        <v>0</v>
      </c>
      <c r="BE95" s="15">
        <f t="shared" si="51"/>
        <v>2216.86993825576</v>
      </c>
      <c r="BF95" s="15">
        <f t="shared" si="52"/>
        <v>12540.9242752645</v>
      </c>
      <c r="BG95" s="15">
        <f t="shared" si="53"/>
        <v>28377.8094445473</v>
      </c>
      <c r="BH95" s="15">
        <f t="shared" si="54"/>
        <v>42809.1822258746</v>
      </c>
      <c r="BI95" s="15">
        <f t="shared" si="55"/>
        <v>72651.9905362289</v>
      </c>
      <c r="BJ95" s="23"/>
    </row>
    <row r="96" ht="15" customHeight="1" spans="1:62">
      <c r="A96" s="6" t="s">
        <v>1031</v>
      </c>
      <c r="B96" s="43" t="s">
        <v>512</v>
      </c>
      <c r="C96" s="44" t="s">
        <v>513</v>
      </c>
      <c r="D96" s="45" t="s">
        <v>366</v>
      </c>
      <c r="E96" s="10" t="s">
        <v>515</v>
      </c>
      <c r="F96" s="46" t="s">
        <v>514</v>
      </c>
      <c r="G96" s="45" t="s">
        <v>181</v>
      </c>
      <c r="H96" s="45" t="s">
        <v>251</v>
      </c>
      <c r="I96" s="46" t="s">
        <v>930</v>
      </c>
      <c r="J96" s="45" t="s">
        <v>169</v>
      </c>
      <c r="K96" s="45" t="s">
        <v>931</v>
      </c>
      <c r="L96" s="47" t="s">
        <v>307</v>
      </c>
      <c r="M96" s="13">
        <v>1841</v>
      </c>
      <c r="N96" s="14">
        <f t="shared" si="47"/>
        <v>5.04383561643836</v>
      </c>
      <c r="O96" s="15">
        <v>2720</v>
      </c>
      <c r="P96" s="15">
        <f t="shared" si="37"/>
        <v>5007520</v>
      </c>
      <c r="Q96" s="16">
        <f>IFERROR(VLOOKUP(G96,SCENARIOS!$A$13:$E$18,4,0),0.025)</f>
        <v>0.035</v>
      </c>
      <c r="R96" s="17">
        <f>IFERROR(VLOOKUP(L96,INPUTS!$A$107:$B$120,2,0),0.0082)</f>
        <v>0.0068</v>
      </c>
      <c r="S96" s="51">
        <f t="shared" si="38"/>
        <v>18.496</v>
      </c>
      <c r="T96" s="15">
        <f t="shared" si="39"/>
        <v>34051.136</v>
      </c>
      <c r="U96" s="15">
        <f>T96/INPUTS!$B$7*1000</f>
        <v>42563920</v>
      </c>
      <c r="V96" s="15">
        <f>T96*INPUTS!$B$6</f>
        <v>107601.58976</v>
      </c>
      <c r="W96" s="31" t="s">
        <v>396</v>
      </c>
      <c r="X96" s="19" t="s">
        <v>396</v>
      </c>
      <c r="Y96" s="20">
        <f>IFERROR(VLOOKUP(E96,INPUTS!$A$44:$B$103,2,0),0)</f>
        <v>0</v>
      </c>
      <c r="Z96" s="15">
        <f t="shared" si="43"/>
        <v>0</v>
      </c>
      <c r="AA96" s="20">
        <f>IFERROR(VLOOKUP(E96,INPUTS!$A$44:$C$103,3,0),SCENARIOS!$J$25)</f>
        <v>0.015</v>
      </c>
      <c r="AB96" s="15">
        <f t="shared" si="56"/>
        <v>606.631018783789</v>
      </c>
      <c r="AC96" s="20">
        <f>IFERROR(VLOOKUP($E96,INPUTS!$A$44:$G$103,4,0),SCENARIOS!$K$25)</f>
        <v>0.075</v>
      </c>
      <c r="AD96" s="15">
        <f t="shared" si="56"/>
        <v>3602.43676795059</v>
      </c>
      <c r="AE96" s="20">
        <f>IFERROR(VLOOKUP($E96,INPUTS!$A$44:$G$103,5,0),SCENARIOS!$L$25)</f>
        <v>0.15</v>
      </c>
      <c r="AF96" s="15">
        <f t="shared" si="56"/>
        <v>8557.12963250741</v>
      </c>
      <c r="AG96" s="20">
        <f>IFERROR(VLOOKUP($E96,INPUTS!$A$44:$G$103,6,0),SCENARIOS!$M$25)</f>
        <v>0.2</v>
      </c>
      <c r="AH96" s="15">
        <f t="shared" si="45"/>
        <v>13550.9142402322</v>
      </c>
      <c r="AI96" s="20">
        <f>IFERROR(VLOOKUP($E96,INPUTS!$A$44:$G$103,7,0),SCENARIOS!$N$25)</f>
        <v>0.3</v>
      </c>
      <c r="AJ96" s="15">
        <f t="shared" si="46"/>
        <v>24141.3529081785</v>
      </c>
      <c r="AL96" t="str">
        <f t="shared" si="48"/>
        <v>Y</v>
      </c>
      <c r="AM96" s="21">
        <f t="shared" si="49"/>
        <v>80471.1763605948</v>
      </c>
      <c r="BC96" s="2" t="str">
        <v>RUH</v>
      </c>
      <c r="BD96" s="15">
        <f t="shared" si="50"/>
        <v>0</v>
      </c>
      <c r="BE96" s="15">
        <f t="shared" si="51"/>
        <v>61804.9229996957</v>
      </c>
      <c r="BF96" s="15">
        <f t="shared" si="52"/>
        <v>385100.893501314</v>
      </c>
      <c r="BG96" s="15">
        <f t="shared" si="53"/>
        <v>959811.555310835</v>
      </c>
      <c r="BH96" s="15">
        <f t="shared" si="54"/>
        <v>1594799.76503882</v>
      </c>
      <c r="BI96" s="15">
        <f t="shared" si="55"/>
        <v>2981115.99204724</v>
      </c>
      <c r="BJ96" s="23"/>
    </row>
    <row r="97" ht="15" customHeight="1" spans="1:62">
      <c r="A97" s="24" t="s">
        <v>1032</v>
      </c>
      <c r="B97" s="43" t="s">
        <v>512</v>
      </c>
      <c r="C97" s="44" t="s">
        <v>513</v>
      </c>
      <c r="D97" s="45" t="s">
        <v>366</v>
      </c>
      <c r="E97" s="10" t="s">
        <v>515</v>
      </c>
      <c r="F97" s="46" t="s">
        <v>514</v>
      </c>
      <c r="G97" s="45" t="s">
        <v>181</v>
      </c>
      <c r="H97" s="45" t="s">
        <v>205</v>
      </c>
      <c r="I97" s="46" t="s">
        <v>408</v>
      </c>
      <c r="J97" s="45" t="s">
        <v>165</v>
      </c>
      <c r="K97" s="45" t="s">
        <v>931</v>
      </c>
      <c r="L97" s="47" t="s">
        <v>307</v>
      </c>
      <c r="M97" s="13">
        <v>921</v>
      </c>
      <c r="N97" s="14">
        <f t="shared" si="47"/>
        <v>2.52328767123288</v>
      </c>
      <c r="O97" s="15">
        <v>8810</v>
      </c>
      <c r="P97" s="15">
        <f t="shared" si="37"/>
        <v>8114010</v>
      </c>
      <c r="Q97" s="16">
        <f>IFERROR(VLOOKUP(G97,SCENARIOS!$A$13:$E$18,4,0),0.025)</f>
        <v>0.035</v>
      </c>
      <c r="R97" s="17">
        <f>IFERROR(VLOOKUP(L97,INPUTS!$A$107:$B$120,2,0),0.0082)</f>
        <v>0.0068</v>
      </c>
      <c r="S97" s="51">
        <f t="shared" si="38"/>
        <v>59.908</v>
      </c>
      <c r="T97" s="15">
        <f t="shared" si="39"/>
        <v>55175.268</v>
      </c>
      <c r="U97" s="15">
        <f>T97/INPUTS!$B$7*1000</f>
        <v>68969085</v>
      </c>
      <c r="V97" s="15">
        <f>T97*INPUTS!$B$6</f>
        <v>174353.84688</v>
      </c>
      <c r="W97" s="31" t="s">
        <v>396</v>
      </c>
      <c r="X97" s="19" t="s">
        <v>396</v>
      </c>
      <c r="Y97" s="20">
        <f>IFERROR(VLOOKUP(E97,INPUTS!$A$44:$B$103,2,0),0)</f>
        <v>0</v>
      </c>
      <c r="Z97" s="15">
        <f t="shared" si="43"/>
        <v>0</v>
      </c>
      <c r="AA97" s="20">
        <f>IFERROR(VLOOKUP(E97,INPUTS!$A$44:$C$103,3,0),SCENARIOS!$J$25)</f>
        <v>0.015</v>
      </c>
      <c r="AB97" s="15">
        <f t="shared" si="56"/>
        <v>982.963653209943</v>
      </c>
      <c r="AC97" s="20">
        <f>IFERROR(VLOOKUP($E97,INPUTS!$A$44:$G$103,4,0),SCENARIOS!$K$25)</f>
        <v>0.075</v>
      </c>
      <c r="AD97" s="15">
        <f t="shared" si="56"/>
        <v>5837.26234933036</v>
      </c>
      <c r="AE97" s="20">
        <f>IFERROR(VLOOKUP($E97,INPUTS!$A$44:$G$103,5,0),SCENARIOS!$L$25)</f>
        <v>0.15</v>
      </c>
      <c r="AF97" s="15">
        <f t="shared" si="56"/>
        <v>13865.6731095356</v>
      </c>
      <c r="AG97" s="20">
        <f>IFERROR(VLOOKUP($E97,INPUTS!$A$44:$G$103,6,0),SCENARIOS!$M$25)</f>
        <v>0.2</v>
      </c>
      <c r="AH97" s="15">
        <f t="shared" si="45"/>
        <v>21957.4267610287</v>
      </c>
      <c r="AI97" s="20">
        <f>IFERROR(VLOOKUP($E97,INPUTS!$A$44:$G$103,7,0),SCENARIOS!$N$25)</f>
        <v>0.3</v>
      </c>
      <c r="AJ97" s="15">
        <f t="shared" si="46"/>
        <v>39117.8026069769</v>
      </c>
      <c r="AL97" t="str">
        <f t="shared" si="48"/>
        <v>Y</v>
      </c>
      <c r="AM97" s="21">
        <f t="shared" si="49"/>
        <v>130392.67535659</v>
      </c>
      <c r="BC97" s="2" t="str">
        <v>SAW</v>
      </c>
      <c r="BD97" s="15">
        <f t="shared" si="50"/>
        <v>0</v>
      </c>
      <c r="BE97" s="15">
        <f t="shared" si="51"/>
        <v>43185.6626948163</v>
      </c>
      <c r="BF97" s="15">
        <f t="shared" si="52"/>
        <v>250320.095717826</v>
      </c>
      <c r="BG97" s="15">
        <f t="shared" si="53"/>
        <v>580379.19448394</v>
      </c>
      <c r="BH97" s="15">
        <f t="shared" si="54"/>
        <v>897091.404571132</v>
      </c>
      <c r="BI97" s="15">
        <f t="shared" si="55"/>
        <v>1559962.21139503</v>
      </c>
      <c r="BJ97" s="23"/>
    </row>
    <row r="98" ht="15" customHeight="1" spans="1:62">
      <c r="A98" s="6" t="s">
        <v>1033</v>
      </c>
      <c r="B98" s="43" t="s">
        <v>516</v>
      </c>
      <c r="C98" s="44" t="s">
        <v>517</v>
      </c>
      <c r="D98" s="45" t="s">
        <v>366</v>
      </c>
      <c r="E98" s="10" t="s">
        <v>452</v>
      </c>
      <c r="F98" s="46" t="s">
        <v>451</v>
      </c>
      <c r="G98" s="45" t="s">
        <v>181</v>
      </c>
      <c r="H98" s="45" t="s">
        <v>251</v>
      </c>
      <c r="I98" s="46" t="s">
        <v>930</v>
      </c>
      <c r="J98" s="45" t="s">
        <v>169</v>
      </c>
      <c r="K98" s="45" t="s">
        <v>931</v>
      </c>
      <c r="L98" s="47" t="s">
        <v>307</v>
      </c>
      <c r="M98" s="13">
        <v>222</v>
      </c>
      <c r="N98" s="14">
        <f t="shared" si="47"/>
        <v>0.608219178082192</v>
      </c>
      <c r="O98" s="15">
        <v>7690</v>
      </c>
      <c r="P98" s="15">
        <f t="shared" si="37"/>
        <v>1707180</v>
      </c>
      <c r="Q98" s="16">
        <f>IFERROR(VLOOKUP(G98,SCENARIOS!$A$13:$E$18,4,0),0.025)</f>
        <v>0.035</v>
      </c>
      <c r="R98" s="17">
        <f>IFERROR(VLOOKUP(L98,INPUTS!$A$107:$B$120,2,0),0.0082)</f>
        <v>0.0068</v>
      </c>
      <c r="S98" s="51">
        <f t="shared" si="38"/>
        <v>52.292</v>
      </c>
      <c r="T98" s="15">
        <f t="shared" si="39"/>
        <v>11608.824</v>
      </c>
      <c r="U98" s="15">
        <f>T98/INPUTS!$B$7*1000</f>
        <v>14511030</v>
      </c>
      <c r="V98" s="15">
        <f>T98*INPUTS!$B$6</f>
        <v>36683.88384</v>
      </c>
      <c r="W98" s="31" t="s">
        <v>396</v>
      </c>
      <c r="X98" s="19" t="s">
        <v>396</v>
      </c>
      <c r="Y98" s="20">
        <f>IFERROR(VLOOKUP(E98,INPUTS!$A$44:$B$103,2,0),0)</f>
        <v>0</v>
      </c>
      <c r="Z98" s="15">
        <f t="shared" si="43"/>
        <v>0</v>
      </c>
      <c r="AA98" s="20">
        <f>IFERROR(VLOOKUP(E98,INPUTS!$A$44:$C$103,3,0),SCENARIOS!$J$25)</f>
        <v>0.015</v>
      </c>
      <c r="AB98" s="15">
        <f t="shared" si="56"/>
        <v>206.814619341972</v>
      </c>
      <c r="AC98" s="20">
        <f>IFERROR(VLOOKUP($E98,INPUTS!$A$44:$G$103,4,0),SCENARIOS!$K$25)</f>
        <v>0.075</v>
      </c>
      <c r="AD98" s="15">
        <f t="shared" si="56"/>
        <v>1228.15445600015</v>
      </c>
      <c r="AE98" s="20">
        <f>IFERROR(VLOOKUP($E98,INPUTS!$A$44:$G$103,5,0),SCENARIOS!$L$25)</f>
        <v>0.15</v>
      </c>
      <c r="AF98" s="15">
        <f t="shared" si="56"/>
        <v>2917.32445722114</v>
      </c>
      <c r="AG98" s="20">
        <f>IFERROR(VLOOKUP($E98,INPUTS!$A$44:$G$103,6,0),SCENARIOS!$M$25)</f>
        <v>0.2</v>
      </c>
      <c r="AH98" s="15">
        <f t="shared" si="45"/>
        <v>4619.821742627</v>
      </c>
      <c r="AI98" s="20">
        <f>IFERROR(VLOOKUP($E98,INPUTS!$A$44:$G$103,7,0),SCENARIOS!$N$25)</f>
        <v>0.3</v>
      </c>
      <c r="AJ98" s="15">
        <f t="shared" si="46"/>
        <v>8230.34852737165</v>
      </c>
      <c r="AL98" t="str">
        <f t="shared" si="48"/>
        <v>Y</v>
      </c>
      <c r="AM98" s="21">
        <f t="shared" si="49"/>
        <v>27434.4950912388</v>
      </c>
      <c r="BC98" s="2" t="str">
        <v>SCL</v>
      </c>
      <c r="BD98" s="15">
        <f t="shared" si="50"/>
        <v>0</v>
      </c>
      <c r="BE98" s="15">
        <f t="shared" si="51"/>
        <v>11858.8285328073</v>
      </c>
      <c r="BF98" s="15">
        <f t="shared" si="52"/>
        <v>70422.8412471483</v>
      </c>
      <c r="BG98" s="15">
        <f t="shared" si="53"/>
        <v>167280.488307964</v>
      </c>
      <c r="BH98" s="15">
        <f t="shared" si="54"/>
        <v>264902.326887054</v>
      </c>
      <c r="BI98" s="15">
        <f t="shared" si="55"/>
        <v>471931.298966619</v>
      </c>
      <c r="BJ98" s="23"/>
    </row>
    <row r="99" ht="15" customHeight="1" spans="1:62">
      <c r="A99" s="24" t="s">
        <v>1034</v>
      </c>
      <c r="B99" s="43" t="s">
        <v>516</v>
      </c>
      <c r="C99" s="44" t="s">
        <v>517</v>
      </c>
      <c r="D99" s="45" t="s">
        <v>366</v>
      </c>
      <c r="E99" s="10" t="s">
        <v>452</v>
      </c>
      <c r="F99" s="46" t="s">
        <v>451</v>
      </c>
      <c r="G99" s="45" t="s">
        <v>181</v>
      </c>
      <c r="H99" s="45" t="s">
        <v>205</v>
      </c>
      <c r="I99" s="46" t="s">
        <v>408</v>
      </c>
      <c r="J99" s="45" t="s">
        <v>165</v>
      </c>
      <c r="K99" s="45" t="s">
        <v>931</v>
      </c>
      <c r="L99" s="47" t="s">
        <v>307</v>
      </c>
      <c r="M99" s="13">
        <v>111</v>
      </c>
      <c r="N99" s="14">
        <f t="shared" si="47"/>
        <v>0.304109589041096</v>
      </c>
      <c r="O99" s="15">
        <v>9250</v>
      </c>
      <c r="P99" s="15">
        <f t="shared" si="37"/>
        <v>1026750</v>
      </c>
      <c r="Q99" s="16">
        <f>IFERROR(VLOOKUP(G99,SCENARIOS!$A$13:$E$18,4,0),0.025)</f>
        <v>0.035</v>
      </c>
      <c r="R99" s="17">
        <f>IFERROR(VLOOKUP(L99,INPUTS!$A$107:$B$120,2,0),0.0082)</f>
        <v>0.0068</v>
      </c>
      <c r="S99" s="51">
        <f t="shared" si="38"/>
        <v>62.9</v>
      </c>
      <c r="T99" s="15">
        <f t="shared" si="39"/>
        <v>6981.9</v>
      </c>
      <c r="U99" s="15">
        <f>T99/INPUTS!$B$7*1000</f>
        <v>8727375</v>
      </c>
      <c r="V99" s="15">
        <f>T99*INPUTS!$B$6</f>
        <v>22062.804</v>
      </c>
      <c r="W99" s="31" t="s">
        <v>396</v>
      </c>
      <c r="X99" s="19" t="s">
        <v>396</v>
      </c>
      <c r="Y99" s="20">
        <f>IFERROR(VLOOKUP(E99,INPUTS!$A$44:$B$103,2,0),0)</f>
        <v>0</v>
      </c>
      <c r="Z99" s="15">
        <f t="shared" si="43"/>
        <v>0</v>
      </c>
      <c r="AA99" s="20">
        <f>IFERROR(VLOOKUP(E99,INPUTS!$A$44:$C$103,3,0),SCENARIOS!$J$25)</f>
        <v>0.015</v>
      </c>
      <c r="AB99" s="15">
        <f t="shared" si="56"/>
        <v>124.384605260939</v>
      </c>
      <c r="AC99" s="20">
        <f>IFERROR(VLOOKUP($E99,INPUTS!$A$44:$G$103,4,0),SCENARIOS!$K$25)</f>
        <v>0.075</v>
      </c>
      <c r="AD99" s="15">
        <f t="shared" si="56"/>
        <v>738.649461508545</v>
      </c>
      <c r="AE99" s="20">
        <f>IFERROR(VLOOKUP($E99,INPUTS!$A$44:$G$103,5,0),SCENARIOS!$L$25)</f>
        <v>0.15</v>
      </c>
      <c r="AF99" s="15">
        <f t="shared" si="56"/>
        <v>1754.56770021427</v>
      </c>
      <c r="AG99" s="20">
        <f>IFERROR(VLOOKUP($E99,INPUTS!$A$44:$G$103,6,0),SCENARIOS!$M$25)</f>
        <v>0.2</v>
      </c>
      <c r="AH99" s="15">
        <f t="shared" si="45"/>
        <v>2778.50137316643</v>
      </c>
      <c r="AI99" s="20">
        <f>IFERROR(VLOOKUP($E99,INPUTS!$A$44:$G$103,7,0),SCENARIOS!$N$25)</f>
        <v>0.3</v>
      </c>
      <c r="AJ99" s="15">
        <f t="shared" si="46"/>
        <v>4949.98204669621</v>
      </c>
      <c r="AL99" t="str">
        <f t="shared" si="48"/>
        <v>Y</v>
      </c>
      <c r="AM99" s="21">
        <f t="shared" si="49"/>
        <v>16499.940155654</v>
      </c>
      <c r="BC99" s="2" t="str">
        <v>SDF</v>
      </c>
      <c r="BD99" s="15">
        <f t="shared" si="50"/>
        <v>2607.96336</v>
      </c>
      <c r="BE99" s="15">
        <f t="shared" si="51"/>
        <v>17276.4136873498</v>
      </c>
      <c r="BF99" s="15">
        <f t="shared" si="52"/>
        <v>63581.8556678156</v>
      </c>
      <c r="BG99" s="15">
        <f t="shared" si="53"/>
        <v>140399.012549337</v>
      </c>
      <c r="BH99" s="15">
        <f t="shared" si="54"/>
        <v>232517.781815938</v>
      </c>
      <c r="BI99" s="15">
        <f t="shared" si="55"/>
        <v>342291.22574083</v>
      </c>
      <c r="BJ99" s="23"/>
    </row>
    <row r="100" ht="15" customHeight="1" spans="1:62">
      <c r="A100" s="6" t="s">
        <v>1035</v>
      </c>
      <c r="B100" s="43" t="s">
        <v>518</v>
      </c>
      <c r="C100" s="44" t="s">
        <v>519</v>
      </c>
      <c r="D100" s="45" t="s">
        <v>366</v>
      </c>
      <c r="E100" s="10" t="s">
        <v>456</v>
      </c>
      <c r="F100" s="46" t="s">
        <v>455</v>
      </c>
      <c r="G100" s="45" t="s">
        <v>185</v>
      </c>
      <c r="H100" s="45" t="s">
        <v>203</v>
      </c>
      <c r="I100" s="46" t="s">
        <v>399</v>
      </c>
      <c r="J100" s="45" t="s">
        <v>165</v>
      </c>
      <c r="K100" s="45" t="s">
        <v>931</v>
      </c>
      <c r="L100" s="47" t="s">
        <v>302</v>
      </c>
      <c r="M100" s="13">
        <v>1150</v>
      </c>
      <c r="N100" s="14">
        <f t="shared" si="47"/>
        <v>3.15068493150685</v>
      </c>
      <c r="O100" s="15">
        <v>5750</v>
      </c>
      <c r="P100" s="15">
        <f t="shared" si="37"/>
        <v>6612500</v>
      </c>
      <c r="Q100" s="16">
        <f>IFERROR(VLOOKUP(G100,SCENARIOS!$A$13:$E$18,4,0),0.025)</f>
        <v>0.03</v>
      </c>
      <c r="R100" s="17">
        <f>IFERROR(VLOOKUP(L100,INPUTS!$A$107:$B$120,2,0),0.0082)</f>
        <v>0.0082</v>
      </c>
      <c r="S100" s="51">
        <f t="shared" si="38"/>
        <v>47.15</v>
      </c>
      <c r="T100" s="15">
        <f t="shared" si="39"/>
        <v>54222.5</v>
      </c>
      <c r="U100" s="15">
        <f>T100/INPUTS!$B$7*1000</f>
        <v>67778125</v>
      </c>
      <c r="V100" s="15">
        <f>T100*INPUTS!$B$6</f>
        <v>171343.1</v>
      </c>
      <c r="W100" s="31" t="s">
        <v>521</v>
      </c>
      <c r="X100" s="19" t="s">
        <v>521</v>
      </c>
      <c r="Y100" s="20">
        <f>IFERROR(VLOOKUP(E100,INPUTS!$A$44:$B$103,2,0),0)</f>
        <v>0</v>
      </c>
      <c r="Z100" s="15">
        <f t="shared" si="43"/>
        <v>0</v>
      </c>
      <c r="AA100" s="20">
        <f>IFERROR(VLOOKUP(E100,INPUTS!$A$44:$C$103,3,0),SCENARIOS!$J$25)</f>
        <v>0.015</v>
      </c>
      <c r="AB100" s="15">
        <f t="shared" ref="AB100:AF115" si="57">$T100*AA100*(1+$Q100)^AB$2</f>
        <v>942.881077405976</v>
      </c>
      <c r="AC100" s="20">
        <f>IFERROR(VLOOKUP($E100,INPUTS!$A$44:$G$103,4,0),SCENARIOS!$K$25)</f>
        <v>0.075</v>
      </c>
      <c r="AD100" s="15">
        <f t="shared" si="57"/>
        <v>5465.287940924</v>
      </c>
      <c r="AE100" s="20">
        <f>IFERROR(VLOOKUP($E100,INPUTS!$A$44:$G$103,5,0),SCENARIOS!$L$25)</f>
        <v>0.15</v>
      </c>
      <c r="AF100" s="15">
        <f t="shared" si="57"/>
        <v>12671.5332369952</v>
      </c>
      <c r="AG100" s="20">
        <f>IFERROR(VLOOKUP($E100,INPUTS!$A$44:$G$103,6,0),SCENARIOS!$M$25)</f>
        <v>0.2</v>
      </c>
      <c r="AH100" s="15">
        <f t="shared" si="45"/>
        <v>19586.3732843725</v>
      </c>
      <c r="AI100" s="20">
        <f>IFERROR(VLOOKUP($E100,INPUTS!$A$44:$G$103,7,0),SCENARIOS!$N$25)</f>
        <v>0.3</v>
      </c>
      <c r="AJ100" s="15">
        <f t="shared" si="46"/>
        <v>34058.9621372027</v>
      </c>
      <c r="AL100" t="str">
        <f t="shared" si="48"/>
        <v>Y</v>
      </c>
      <c r="AM100" s="21">
        <f t="shared" si="49"/>
        <v>113529.873790676</v>
      </c>
      <c r="BC100" s="2" t="str">
        <v>SEA</v>
      </c>
      <c r="BD100" s="15">
        <f t="shared" si="50"/>
        <v>3282.075935</v>
      </c>
      <c r="BE100" s="15">
        <f t="shared" si="51"/>
        <v>21742.0622068691</v>
      </c>
      <c r="BF100" s="15">
        <f t="shared" si="52"/>
        <v>80016.6450152815</v>
      </c>
      <c r="BG100" s="15">
        <f t="shared" si="53"/>
        <v>176689.683395683</v>
      </c>
      <c r="BH100" s="15">
        <f t="shared" si="54"/>
        <v>292619.531340988</v>
      </c>
      <c r="BI100" s="15">
        <f t="shared" si="55"/>
        <v>430767.476259955</v>
      </c>
      <c r="BJ100" s="23"/>
    </row>
    <row r="101" ht="15" customHeight="1" spans="1:62">
      <c r="A101" s="24" t="s">
        <v>1036</v>
      </c>
      <c r="B101" s="43" t="s">
        <v>518</v>
      </c>
      <c r="C101" s="44" t="s">
        <v>519</v>
      </c>
      <c r="D101" s="45" t="s">
        <v>366</v>
      </c>
      <c r="E101" s="10" t="s">
        <v>456</v>
      </c>
      <c r="F101" s="46" t="s">
        <v>455</v>
      </c>
      <c r="G101" s="45" t="s">
        <v>185</v>
      </c>
      <c r="H101" s="45" t="s">
        <v>432</v>
      </c>
      <c r="I101" s="46" t="s">
        <v>431</v>
      </c>
      <c r="J101" s="45" t="s">
        <v>173</v>
      </c>
      <c r="K101" s="45" t="s">
        <v>931</v>
      </c>
      <c r="L101" s="47" t="s">
        <v>302</v>
      </c>
      <c r="M101" s="13">
        <v>1150</v>
      </c>
      <c r="N101" s="14">
        <f t="shared" si="47"/>
        <v>3.15068493150685</v>
      </c>
      <c r="O101" s="15">
        <v>7900</v>
      </c>
      <c r="P101" s="15">
        <f t="shared" si="37"/>
        <v>9085000</v>
      </c>
      <c r="Q101" s="16">
        <f>IFERROR(VLOOKUP(G101,SCENARIOS!$A$13:$E$18,4,0),0.025)</f>
        <v>0.03</v>
      </c>
      <c r="R101" s="17">
        <f>IFERROR(VLOOKUP(L101,INPUTS!$A$107:$B$120,2,0),0.0082)</f>
        <v>0.0082</v>
      </c>
      <c r="S101" s="51">
        <f t="shared" si="38"/>
        <v>64.78</v>
      </c>
      <c r="T101" s="15">
        <f t="shared" si="39"/>
        <v>74497</v>
      </c>
      <c r="U101" s="15">
        <f>T101/INPUTS!$B$7*1000</f>
        <v>93121250</v>
      </c>
      <c r="V101" s="15">
        <f>T101*INPUTS!$B$6</f>
        <v>235410.52</v>
      </c>
      <c r="W101" s="31" t="s">
        <v>521</v>
      </c>
      <c r="X101" s="19" t="s">
        <v>521</v>
      </c>
      <c r="Y101" s="20">
        <f>IFERROR(VLOOKUP(E101,INPUTS!$A$44:$B$103,2,0),0)</f>
        <v>0</v>
      </c>
      <c r="Z101" s="15">
        <f t="shared" si="43"/>
        <v>0</v>
      </c>
      <c r="AA101" s="20">
        <f>IFERROR(VLOOKUP(E101,INPUTS!$A$44:$C$103,3,0),SCENARIOS!$J$25)</f>
        <v>0.015</v>
      </c>
      <c r="AB101" s="15">
        <f t="shared" si="57"/>
        <v>1295.43661069691</v>
      </c>
      <c r="AC101" s="20">
        <f>IFERROR(VLOOKUP($E101,INPUTS!$A$44:$G$103,4,0),SCENARIOS!$K$25)</f>
        <v>0.075</v>
      </c>
      <c r="AD101" s="15">
        <f t="shared" si="57"/>
        <v>7508.83038839993</v>
      </c>
      <c r="AE101" s="20">
        <f>IFERROR(VLOOKUP($E101,INPUTS!$A$44:$G$103,5,0),SCENARIOS!$L$25)</f>
        <v>0.15</v>
      </c>
      <c r="AF101" s="15">
        <f t="shared" si="57"/>
        <v>17409.5847951761</v>
      </c>
      <c r="AG101" s="20">
        <f>IFERROR(VLOOKUP($E101,INPUTS!$A$44:$G$103,6,0),SCENARIOS!$M$25)</f>
        <v>0.2</v>
      </c>
      <c r="AH101" s="15">
        <f t="shared" si="45"/>
        <v>26909.9737298335</v>
      </c>
      <c r="AI101" s="20">
        <f>IFERROR(VLOOKUP($E101,INPUTS!$A$44:$G$103,7,0),SCENARIOS!$N$25)</f>
        <v>0.3</v>
      </c>
      <c r="AJ101" s="15">
        <f t="shared" si="46"/>
        <v>46794.052327635</v>
      </c>
      <c r="AL101" t="str">
        <f t="shared" si="48"/>
        <v>N</v>
      </c>
      <c r="AM101" s="21">
        <f t="shared" si="49"/>
        <v>155980.17442545</v>
      </c>
      <c r="BC101" s="2" t="str">
        <v>SFO</v>
      </c>
      <c r="BD101" s="15">
        <f t="shared" si="50"/>
        <v>4608.80604</v>
      </c>
      <c r="BE101" s="15">
        <f t="shared" si="51"/>
        <v>30530.9656466173</v>
      </c>
      <c r="BF101" s="15">
        <f t="shared" si="52"/>
        <v>112362.176911963</v>
      </c>
      <c r="BG101" s="15">
        <f t="shared" si="53"/>
        <v>248113.84506852</v>
      </c>
      <c r="BH101" s="15">
        <f t="shared" si="54"/>
        <v>410906.600022439</v>
      </c>
      <c r="BI101" s="15">
        <f t="shared" si="55"/>
        <v>604898.78532394</v>
      </c>
      <c r="BJ101" s="23"/>
    </row>
    <row r="102" ht="15" customHeight="1" spans="1:62">
      <c r="A102" s="6" t="s">
        <v>1037</v>
      </c>
      <c r="B102" s="43" t="s">
        <v>524</v>
      </c>
      <c r="C102" s="44" t="s">
        <v>525</v>
      </c>
      <c r="D102" s="45" t="s">
        <v>366</v>
      </c>
      <c r="E102" s="10" t="s">
        <v>234</v>
      </c>
      <c r="F102" s="46" t="s">
        <v>424</v>
      </c>
      <c r="G102" s="45" t="s">
        <v>173</v>
      </c>
      <c r="H102" s="45" t="s">
        <v>249</v>
      </c>
      <c r="I102" s="46" t="s">
        <v>930</v>
      </c>
      <c r="J102" s="45" t="s">
        <v>169</v>
      </c>
      <c r="K102" s="45" t="s">
        <v>931</v>
      </c>
      <c r="L102" s="47" t="s">
        <v>305</v>
      </c>
      <c r="M102" s="13">
        <v>491</v>
      </c>
      <c r="N102" s="14">
        <f t="shared" si="47"/>
        <v>1.34520547945205</v>
      </c>
      <c r="O102" s="15">
        <v>10100</v>
      </c>
      <c r="P102" s="15">
        <f t="shared" si="37"/>
        <v>4959100</v>
      </c>
      <c r="Q102" s="16">
        <f>IFERROR(VLOOKUP(G102,SCENARIOS!$A$13:$E$18,4,0),0.025)</f>
        <v>0.04</v>
      </c>
      <c r="R102" s="17">
        <f>IFERROR(VLOOKUP(L102,INPUTS!$A$107:$B$120,2,0),0.0082)</f>
        <v>0.0096</v>
      </c>
      <c r="S102" s="51">
        <f t="shared" si="38"/>
        <v>96.96</v>
      </c>
      <c r="T102" s="15">
        <f t="shared" si="39"/>
        <v>47607.36</v>
      </c>
      <c r="U102" s="15">
        <f>T102/INPUTS!$B$7*1000</f>
        <v>59509200</v>
      </c>
      <c r="V102" s="15">
        <f>T102*INPUTS!$B$6</f>
        <v>150439.2576</v>
      </c>
      <c r="W102" s="31" t="s">
        <v>396</v>
      </c>
      <c r="X102" s="19" t="s">
        <v>396</v>
      </c>
      <c r="Y102" s="20">
        <f>IFERROR(VLOOKUP(E102,INPUTS!$A$44:$B$103,2,0),0)</f>
        <v>0</v>
      </c>
      <c r="Z102" s="15">
        <f t="shared" si="43"/>
        <v>0</v>
      </c>
      <c r="AA102" s="20">
        <f>IFERROR(VLOOKUP(E102,INPUTS!$A$44:$C$103,3,0),SCENARIOS!$J$25)</f>
        <v>0.1</v>
      </c>
      <c r="AB102" s="15">
        <f t="shared" si="57"/>
        <v>5792.16327196017</v>
      </c>
      <c r="AC102" s="20">
        <f>IFERROR(VLOOKUP($E102,INPUTS!$A$44:$G$103,4,0),SCENARIOS!$K$25)</f>
        <v>0.15</v>
      </c>
      <c r="AD102" s="15">
        <f t="shared" si="57"/>
        <v>10570.5783840075</v>
      </c>
      <c r="AE102" s="20">
        <f>IFERROR(VLOOKUP($E102,INPUTS!$A$44:$G$103,5,0),SCENARIOS!$L$25)</f>
        <v>0.3</v>
      </c>
      <c r="AF102" s="15">
        <f t="shared" si="57"/>
        <v>25721.4497418989</v>
      </c>
      <c r="AG102" s="20">
        <f>IFERROR(VLOOKUP($E102,INPUTS!$A$44:$G$103,6,0),SCENARIOS!$M$25)</f>
        <v>0.4</v>
      </c>
      <c r="AH102" s="15">
        <f t="shared" si="45"/>
        <v>41725.4353098894</v>
      </c>
      <c r="AI102" s="20">
        <f>IFERROR(VLOOKUP($E102,INPUTS!$A$44:$G$103,7,0),SCENARIOS!$N$25)</f>
        <v>0.5</v>
      </c>
      <c r="AJ102" s="15">
        <f t="shared" si="46"/>
        <v>63456.7149671005</v>
      </c>
      <c r="AL102" t="str">
        <f t="shared" si="48"/>
        <v>Y</v>
      </c>
      <c r="AM102" s="21">
        <f t="shared" si="49"/>
        <v>126913.429934201</v>
      </c>
      <c r="BC102" s="2" t="str">
        <v>SGN</v>
      </c>
      <c r="BD102" s="15">
        <f t="shared" si="50"/>
        <v>0</v>
      </c>
      <c r="BE102" s="15">
        <f t="shared" si="51"/>
        <v>8241.47529846987</v>
      </c>
      <c r="BF102" s="15">
        <f t="shared" si="52"/>
        <v>50135.0742097063</v>
      </c>
      <c r="BG102" s="15">
        <f t="shared" si="53"/>
        <v>121993.967098557</v>
      </c>
      <c r="BH102" s="15">
        <f t="shared" si="54"/>
        <v>197899.085527666</v>
      </c>
      <c r="BI102" s="15">
        <f t="shared" si="55"/>
        <v>361161.745184312</v>
      </c>
      <c r="BJ102" s="23"/>
    </row>
    <row r="103" ht="15" customHeight="1" spans="1:62">
      <c r="A103" s="24" t="s">
        <v>1038</v>
      </c>
      <c r="B103" s="43" t="s">
        <v>524</v>
      </c>
      <c r="C103" s="44" t="s">
        <v>525</v>
      </c>
      <c r="D103" s="45" t="s">
        <v>366</v>
      </c>
      <c r="E103" s="10" t="s">
        <v>234</v>
      </c>
      <c r="F103" s="46" t="s">
        <v>424</v>
      </c>
      <c r="G103" s="45" t="s">
        <v>173</v>
      </c>
      <c r="H103" s="45" t="s">
        <v>200</v>
      </c>
      <c r="I103" s="46" t="s">
        <v>391</v>
      </c>
      <c r="J103" s="45" t="s">
        <v>165</v>
      </c>
      <c r="K103" s="45" t="s">
        <v>931</v>
      </c>
      <c r="L103" s="47" t="s">
        <v>305</v>
      </c>
      <c r="M103" s="13">
        <v>491</v>
      </c>
      <c r="N103" s="14">
        <f t="shared" si="47"/>
        <v>1.34520547945205</v>
      </c>
      <c r="O103" s="15">
        <v>9350</v>
      </c>
      <c r="P103" s="15">
        <f t="shared" si="37"/>
        <v>4590850</v>
      </c>
      <c r="Q103" s="16">
        <f>IFERROR(VLOOKUP(G103,SCENARIOS!$A$13:$E$18,4,0),0.025)</f>
        <v>0.04</v>
      </c>
      <c r="R103" s="17">
        <f>IFERROR(VLOOKUP(L103,INPUTS!$A$107:$B$120,2,0),0.0082)</f>
        <v>0.0096</v>
      </c>
      <c r="S103" s="51">
        <f t="shared" si="38"/>
        <v>89.76</v>
      </c>
      <c r="T103" s="15">
        <f t="shared" si="39"/>
        <v>44072.16</v>
      </c>
      <c r="U103" s="15">
        <f>T103/INPUTS!$B$7*1000</f>
        <v>55090200</v>
      </c>
      <c r="V103" s="15">
        <f>T103*INPUTS!$B$6</f>
        <v>139268.0256</v>
      </c>
      <c r="W103" s="31" t="s">
        <v>396</v>
      </c>
      <c r="X103" s="19" t="s">
        <v>396</v>
      </c>
      <c r="Y103" s="20">
        <f>IFERROR(VLOOKUP(E103,INPUTS!$A$44:$B$103,2,0),0)</f>
        <v>0</v>
      </c>
      <c r="Z103" s="15">
        <f t="shared" si="43"/>
        <v>0</v>
      </c>
      <c r="AA103" s="20">
        <f>IFERROR(VLOOKUP(E103,INPUTS!$A$44:$C$103,3,0),SCENARIOS!$J$25)</f>
        <v>0.1</v>
      </c>
      <c r="AB103" s="15">
        <f t="shared" si="57"/>
        <v>5362.05213790372</v>
      </c>
      <c r="AC103" s="20">
        <f>IFERROR(VLOOKUP($E103,INPUTS!$A$44:$G$103,4,0),SCENARIOS!$K$25)</f>
        <v>0.15</v>
      </c>
      <c r="AD103" s="15">
        <f t="shared" si="57"/>
        <v>9785.63444460103</v>
      </c>
      <c r="AE103" s="20">
        <f>IFERROR(VLOOKUP($E103,INPUTS!$A$44:$G$103,5,0),SCENARIOS!$L$25)</f>
        <v>0.3</v>
      </c>
      <c r="AF103" s="15">
        <f t="shared" si="57"/>
        <v>23811.4410976985</v>
      </c>
      <c r="AG103" s="20">
        <f>IFERROR(VLOOKUP($E103,INPUTS!$A$44:$G$103,6,0),SCENARIOS!$M$25)</f>
        <v>0.4</v>
      </c>
      <c r="AH103" s="15">
        <f t="shared" si="45"/>
        <v>38627.0118957887</v>
      </c>
      <c r="AI103" s="20">
        <f>IFERROR(VLOOKUP($E103,INPUTS!$A$44:$G$103,7,0),SCENARIOS!$N$25)</f>
        <v>0.5</v>
      </c>
      <c r="AJ103" s="15">
        <f t="shared" si="46"/>
        <v>58744.5826675634</v>
      </c>
      <c r="AL103" t="str">
        <f t="shared" si="48"/>
        <v>Y</v>
      </c>
      <c r="AM103" s="21">
        <f t="shared" si="49"/>
        <v>117489.165335127</v>
      </c>
      <c r="BC103" s="2" t="str">
        <v>SHJ</v>
      </c>
      <c r="BD103" s="15">
        <f t="shared" si="50"/>
        <v>0</v>
      </c>
      <c r="BE103" s="15">
        <f t="shared" si="51"/>
        <v>1116.39972794183</v>
      </c>
      <c r="BF103" s="15">
        <f t="shared" si="52"/>
        <v>6956.18588080985</v>
      </c>
      <c r="BG103" s="15">
        <f t="shared" si="53"/>
        <v>17337.3463992458</v>
      </c>
      <c r="BH103" s="15">
        <f t="shared" si="54"/>
        <v>28807.3172394341</v>
      </c>
      <c r="BI103" s="15">
        <f t="shared" si="55"/>
        <v>53848.7376240394</v>
      </c>
      <c r="BJ103" s="23"/>
    </row>
    <row r="104" ht="15" customHeight="1" spans="1:62">
      <c r="A104" s="6" t="s">
        <v>1039</v>
      </c>
      <c r="B104" s="43" t="s">
        <v>524</v>
      </c>
      <c r="C104" s="44" t="s">
        <v>525</v>
      </c>
      <c r="D104" s="45" t="s">
        <v>366</v>
      </c>
      <c r="E104" s="10" t="s">
        <v>234</v>
      </c>
      <c r="F104" s="46" t="s">
        <v>424</v>
      </c>
      <c r="G104" s="45" t="s">
        <v>173</v>
      </c>
      <c r="H104" s="45" t="s">
        <v>245</v>
      </c>
      <c r="I104" s="46" t="s">
        <v>930</v>
      </c>
      <c r="J104" s="45" t="s">
        <v>169</v>
      </c>
      <c r="K104" s="45" t="s">
        <v>931</v>
      </c>
      <c r="L104" s="47" t="s">
        <v>305</v>
      </c>
      <c r="M104" s="13">
        <v>491</v>
      </c>
      <c r="N104" s="14">
        <f t="shared" si="47"/>
        <v>1.34520547945205</v>
      </c>
      <c r="O104" s="15">
        <v>10800</v>
      </c>
      <c r="P104" s="15">
        <f t="shared" si="37"/>
        <v>5302800</v>
      </c>
      <c r="Q104" s="16">
        <f>IFERROR(VLOOKUP(G104,SCENARIOS!$A$13:$E$18,4,0),0.025)</f>
        <v>0.04</v>
      </c>
      <c r="R104" s="17">
        <f>IFERROR(VLOOKUP(L104,INPUTS!$A$107:$B$120,2,0),0.0082)</f>
        <v>0.0096</v>
      </c>
      <c r="S104" s="51">
        <f t="shared" si="38"/>
        <v>103.68</v>
      </c>
      <c r="T104" s="15">
        <f t="shared" si="39"/>
        <v>50906.88</v>
      </c>
      <c r="U104" s="15">
        <f>T104/INPUTS!$B$7*1000</f>
        <v>63633600</v>
      </c>
      <c r="V104" s="15">
        <f>T104*INPUTS!$B$6</f>
        <v>160865.7408</v>
      </c>
      <c r="W104" s="31" t="s">
        <v>396</v>
      </c>
      <c r="X104" s="19" t="s">
        <v>396</v>
      </c>
      <c r="Y104" s="20">
        <f>IFERROR(VLOOKUP(E104,INPUTS!$A$44:$B$103,2,0),0)</f>
        <v>0</v>
      </c>
      <c r="Z104" s="15">
        <f t="shared" si="43"/>
        <v>0</v>
      </c>
      <c r="AA104" s="20">
        <f>IFERROR(VLOOKUP(E104,INPUTS!$A$44:$C$103,3,0),SCENARIOS!$J$25)</f>
        <v>0.1</v>
      </c>
      <c r="AB104" s="15">
        <f t="shared" si="57"/>
        <v>6193.60033041285</v>
      </c>
      <c r="AC104" s="20">
        <f>IFERROR(VLOOKUP($E104,INPUTS!$A$44:$G$103,4,0),SCENARIOS!$K$25)</f>
        <v>0.15</v>
      </c>
      <c r="AD104" s="15">
        <f t="shared" si="57"/>
        <v>11303.1927274536</v>
      </c>
      <c r="AE104" s="20">
        <f>IFERROR(VLOOKUP($E104,INPUTS!$A$44:$G$103,5,0),SCENARIOS!$L$25)</f>
        <v>0.3</v>
      </c>
      <c r="AF104" s="15">
        <f t="shared" si="57"/>
        <v>27504.124476486</v>
      </c>
      <c r="AG104" s="20">
        <f>IFERROR(VLOOKUP($E104,INPUTS!$A$44:$G$103,6,0),SCENARIOS!$M$25)</f>
        <v>0.4</v>
      </c>
      <c r="AH104" s="15">
        <f t="shared" si="45"/>
        <v>44617.2971630501</v>
      </c>
      <c r="AI104" s="20">
        <f>IFERROR(VLOOKUP($E104,INPUTS!$A$44:$G$103,7,0),SCENARIOS!$N$25)</f>
        <v>0.5</v>
      </c>
      <c r="AJ104" s="15">
        <f t="shared" si="46"/>
        <v>67854.7051133352</v>
      </c>
      <c r="AL104" t="str">
        <f t="shared" si="48"/>
        <v>Y</v>
      </c>
      <c r="AM104" s="21">
        <f t="shared" si="49"/>
        <v>135709.41022667</v>
      </c>
      <c r="BC104" s="2" t="str">
        <v>SIN</v>
      </c>
      <c r="BD104" s="15">
        <f t="shared" si="50"/>
        <v>0</v>
      </c>
      <c r="BE104" s="15">
        <f t="shared" si="51"/>
        <v>254884.055030123</v>
      </c>
      <c r="BF104" s="15">
        <f t="shared" si="52"/>
        <v>1033684.75109293</v>
      </c>
      <c r="BG104" s="15">
        <f t="shared" si="53"/>
        <v>2515271.10516768</v>
      </c>
      <c r="BH104" s="15">
        <f t="shared" si="54"/>
        <v>4590317.83563767</v>
      </c>
      <c r="BI104" s="15">
        <f t="shared" si="55"/>
        <v>7446431.35688941</v>
      </c>
      <c r="BJ104" s="23"/>
    </row>
    <row r="105" ht="15" customHeight="1" spans="1:62">
      <c r="A105" s="24" t="s">
        <v>1040</v>
      </c>
      <c r="B105" s="52" t="s">
        <v>526</v>
      </c>
      <c r="C105" s="52" t="s">
        <v>527</v>
      </c>
      <c r="D105" s="52" t="s">
        <v>929</v>
      </c>
      <c r="E105" s="10" t="s">
        <v>529</v>
      </c>
      <c r="F105" s="52" t="s">
        <v>528</v>
      </c>
      <c r="G105" s="52" t="s">
        <v>173</v>
      </c>
      <c r="H105" s="52" t="s">
        <v>234</v>
      </c>
      <c r="I105" s="52" t="s">
        <v>424</v>
      </c>
      <c r="J105" s="52" t="s">
        <v>173</v>
      </c>
      <c r="K105" s="52" t="s">
        <v>931</v>
      </c>
      <c r="L105" s="53" t="s">
        <v>288</v>
      </c>
      <c r="M105" s="13">
        <v>140</v>
      </c>
      <c r="N105" s="14">
        <f t="shared" si="47"/>
        <v>0.383561643835616</v>
      </c>
      <c r="O105" s="15">
        <v>5440</v>
      </c>
      <c r="P105" s="15">
        <f t="shared" si="37"/>
        <v>761600</v>
      </c>
      <c r="Q105" s="16">
        <f>IFERROR(VLOOKUP(G105,SCENARIOS!$A$13:$E$18,4,0),0.025)</f>
        <v>0.04</v>
      </c>
      <c r="R105" s="17">
        <f>IFERROR(VLOOKUP(L105,INPUTS!$A$107:$B$120,2,0),0.0082)</f>
        <v>0.0085</v>
      </c>
      <c r="S105" s="51">
        <f t="shared" si="38"/>
        <v>46.24</v>
      </c>
      <c r="T105" s="15">
        <f t="shared" si="39"/>
        <v>6473.6</v>
      </c>
      <c r="U105" s="15">
        <f>T105/INPUTS!$B$7*1000</f>
        <v>8092000</v>
      </c>
      <c r="V105" s="15">
        <f>T105*INPUTS!$B$6</f>
        <v>20456.576</v>
      </c>
      <c r="W105" s="54" t="s">
        <v>396</v>
      </c>
      <c r="X105" s="54" t="s">
        <v>396</v>
      </c>
      <c r="Y105" s="20">
        <f>IFERROR(VLOOKUP(E105,INPUTS!$A$44:$B$103,2,0),0)</f>
        <v>0</v>
      </c>
      <c r="Z105" s="15">
        <f t="shared" si="43"/>
        <v>0</v>
      </c>
      <c r="AA105" s="20">
        <f>IFERROR(VLOOKUP(E105,INPUTS!$A$44:$C$103,3,0),SCENARIOS!$J$25)</f>
        <v>0.015</v>
      </c>
      <c r="AB105" s="15">
        <f t="shared" si="57"/>
        <v>118.14186343465</v>
      </c>
      <c r="AC105" s="20">
        <f>IFERROR(VLOOKUP($E105,INPUTS!$A$44:$G$103,4,0),SCENARIOS!$K$25)</f>
        <v>0.075</v>
      </c>
      <c r="AD105" s="15">
        <f t="shared" si="57"/>
        <v>718.688205213555</v>
      </c>
      <c r="AE105" s="20">
        <f>IFERROR(VLOOKUP($E105,INPUTS!$A$44:$G$103,5,0),SCENARIOS!$L$25)</f>
        <v>0.15</v>
      </c>
      <c r="AF105" s="15">
        <f t="shared" si="57"/>
        <v>1748.78818158744</v>
      </c>
      <c r="AG105" s="20">
        <f>IFERROR(VLOOKUP($E105,INPUTS!$A$44:$G$103,6,0),SCENARIOS!$M$25)</f>
        <v>0.2</v>
      </c>
      <c r="AH105" s="15">
        <f t="shared" si="45"/>
        <v>2836.89095574823</v>
      </c>
      <c r="AI105" s="20">
        <f>IFERROR(VLOOKUP($E105,INPUTS!$A$44:$G$103,7,0),SCENARIOS!$N$25)</f>
        <v>0.3</v>
      </c>
      <c r="AJ105" s="15">
        <f t="shared" si="46"/>
        <v>5177.2674226551</v>
      </c>
      <c r="AL105" t="str">
        <f t="shared" si="48"/>
        <v>N</v>
      </c>
      <c r="AM105" s="21">
        <f t="shared" si="49"/>
        <v>17257.558075517</v>
      </c>
      <c r="BC105" s="2" t="str">
        <v>STN</v>
      </c>
      <c r="BD105" s="15">
        <f t="shared" si="50"/>
        <v>67018.8948</v>
      </c>
      <c r="BE105" s="15">
        <f t="shared" si="51"/>
        <v>379128.639977864</v>
      </c>
      <c r="BF105" s="15">
        <f t="shared" si="52"/>
        <v>643423.885519512</v>
      </c>
      <c r="BG105" s="15">
        <f t="shared" si="53"/>
        <v>1455950.13689355</v>
      </c>
      <c r="BH105" s="15">
        <f t="shared" si="54"/>
        <v>2196365.25658745</v>
      </c>
      <c r="BI105" s="15">
        <f t="shared" si="55"/>
        <v>3106232.11226333</v>
      </c>
      <c r="BJ105" s="23"/>
    </row>
    <row r="106" ht="15" customHeight="1" spans="1:62">
      <c r="A106" s="6" t="s">
        <v>1041</v>
      </c>
      <c r="B106" s="52" t="s">
        <v>526</v>
      </c>
      <c r="C106" s="52" t="s">
        <v>527</v>
      </c>
      <c r="D106" s="52" t="s">
        <v>929</v>
      </c>
      <c r="E106" s="55" t="s">
        <v>529</v>
      </c>
      <c r="F106" s="52" t="s">
        <v>528</v>
      </c>
      <c r="G106" s="52" t="s">
        <v>173</v>
      </c>
      <c r="H106" s="52" t="s">
        <v>264</v>
      </c>
      <c r="I106" s="52" t="s">
        <v>436</v>
      </c>
      <c r="J106" s="52" t="s">
        <v>173</v>
      </c>
      <c r="K106" s="52" t="s">
        <v>931</v>
      </c>
      <c r="L106" s="53" t="s">
        <v>288</v>
      </c>
      <c r="M106" s="13">
        <v>210</v>
      </c>
      <c r="N106" s="14">
        <f t="shared" si="47"/>
        <v>0.575342465753425</v>
      </c>
      <c r="O106" s="15">
        <v>6600</v>
      </c>
      <c r="P106" s="15">
        <f t="shared" si="37"/>
        <v>1386000</v>
      </c>
      <c r="Q106" s="16">
        <f>IFERROR(VLOOKUP(G106,SCENARIOS!$A$13:$E$18,4,0),0.025)</f>
        <v>0.04</v>
      </c>
      <c r="R106" s="17">
        <f>IFERROR(VLOOKUP(L106,INPUTS!$A$107:$B$120,2,0),0.0082)</f>
        <v>0.0085</v>
      </c>
      <c r="S106" s="51">
        <f t="shared" si="38"/>
        <v>56.1</v>
      </c>
      <c r="T106" s="15">
        <f t="shared" si="39"/>
        <v>11781</v>
      </c>
      <c r="U106" s="15">
        <f>T106/INPUTS!$B$7*1000</f>
        <v>14726250</v>
      </c>
      <c r="V106" s="15">
        <f>T106*INPUTS!$B$6</f>
        <v>37227.96</v>
      </c>
      <c r="W106" s="54" t="s">
        <v>396</v>
      </c>
      <c r="X106" s="54" t="s">
        <v>396</v>
      </c>
      <c r="Y106" s="20">
        <f>IFERROR(VLOOKUP(E106,INPUTS!$A$44:$B$103,2,0),0)</f>
        <v>0</v>
      </c>
      <c r="Z106" s="15">
        <f t="shared" si="43"/>
        <v>0</v>
      </c>
      <c r="AA106" s="20">
        <f>IFERROR(VLOOKUP(E106,INPUTS!$A$44:$C$103,3,0),SCENARIOS!$J$25)</f>
        <v>0.015</v>
      </c>
      <c r="AB106" s="15">
        <f t="shared" si="57"/>
        <v>215.000817647616</v>
      </c>
      <c r="AC106" s="20">
        <f>IFERROR(VLOOKUP($E106,INPUTS!$A$44:$G$103,4,0),SCENARIOS!$K$25)</f>
        <v>0.075</v>
      </c>
      <c r="AD106" s="15">
        <f t="shared" si="57"/>
        <v>1307.90684404673</v>
      </c>
      <c r="AE106" s="20">
        <f>IFERROR(VLOOKUP($E106,INPUTS!$A$44:$G$103,5,0),SCENARIOS!$L$25)</f>
        <v>0.15</v>
      </c>
      <c r="AF106" s="15">
        <f t="shared" si="57"/>
        <v>3182.53731575655</v>
      </c>
      <c r="AG106" s="20">
        <f>IFERROR(VLOOKUP($E106,INPUTS!$A$44:$G$103,6,0),SCENARIOS!$M$25)</f>
        <v>0.2</v>
      </c>
      <c r="AH106" s="15">
        <f t="shared" si="45"/>
        <v>5162.72434961535</v>
      </c>
      <c r="AI106" s="20">
        <f>IFERROR(VLOOKUP($E106,INPUTS!$A$44:$G$103,7,0),SCENARIOS!$N$25)</f>
        <v>0.3</v>
      </c>
      <c r="AJ106" s="15">
        <f t="shared" si="46"/>
        <v>9421.865346376</v>
      </c>
      <c r="AL106" t="str">
        <f t="shared" si="48"/>
        <v>N</v>
      </c>
      <c r="AM106" s="21">
        <f t="shared" si="49"/>
        <v>31406.2178212533</v>
      </c>
      <c r="BC106" s="2" t="str">
        <v>SVO</v>
      </c>
      <c r="BD106" s="15">
        <f t="shared" si="50"/>
        <v>0</v>
      </c>
      <c r="BE106" s="15">
        <f t="shared" si="51"/>
        <v>11509.3490438485</v>
      </c>
      <c r="BF106" s="15">
        <f t="shared" si="52"/>
        <v>65108.8601661753</v>
      </c>
      <c r="BG106" s="15">
        <f t="shared" si="53"/>
        <v>147329.398247916</v>
      </c>
      <c r="BH106" s="15">
        <f t="shared" si="54"/>
        <v>222252.921570568</v>
      </c>
      <c r="BI106" s="15">
        <f t="shared" si="55"/>
        <v>377188.171205814</v>
      </c>
      <c r="BJ106" s="23"/>
    </row>
    <row r="107" ht="15" customHeight="1" spans="1:62">
      <c r="A107" s="24" t="s">
        <v>1042</v>
      </c>
      <c r="B107" s="52" t="s">
        <v>526</v>
      </c>
      <c r="C107" s="52" t="s">
        <v>527</v>
      </c>
      <c r="D107" s="52" t="s">
        <v>929</v>
      </c>
      <c r="E107" s="10" t="s">
        <v>529</v>
      </c>
      <c r="F107" s="52" t="s">
        <v>528</v>
      </c>
      <c r="G107" s="52" t="s">
        <v>173</v>
      </c>
      <c r="H107" s="52" t="s">
        <v>203</v>
      </c>
      <c r="I107" s="52" t="s">
        <v>399</v>
      </c>
      <c r="J107" s="52" t="s">
        <v>165</v>
      </c>
      <c r="K107" s="52" t="s">
        <v>931</v>
      </c>
      <c r="L107" s="53" t="s">
        <v>288</v>
      </c>
      <c r="M107" s="13">
        <v>70</v>
      </c>
      <c r="N107" s="14">
        <f t="shared" si="47"/>
        <v>0.191780821917808</v>
      </c>
      <c r="O107" s="15">
        <v>10700</v>
      </c>
      <c r="P107" s="15">
        <f t="shared" si="37"/>
        <v>749000</v>
      </c>
      <c r="Q107" s="16">
        <f>IFERROR(VLOOKUP(G107,SCENARIOS!$A$13:$E$18,4,0),0.025)</f>
        <v>0.04</v>
      </c>
      <c r="R107" s="17">
        <f>IFERROR(VLOOKUP(L107,INPUTS!$A$107:$B$120,2,0),0.0082)</f>
        <v>0.0085</v>
      </c>
      <c r="S107" s="51">
        <f t="shared" si="38"/>
        <v>90.95</v>
      </c>
      <c r="T107" s="15">
        <f t="shared" si="39"/>
        <v>6366.5</v>
      </c>
      <c r="U107" s="15">
        <f>T107/INPUTS!$B$7*1000</f>
        <v>7958125</v>
      </c>
      <c r="V107" s="15">
        <f>T107*INPUTS!$B$6</f>
        <v>20118.14</v>
      </c>
      <c r="W107" s="54" t="s">
        <v>396</v>
      </c>
      <c r="X107" s="54" t="s">
        <v>396</v>
      </c>
      <c r="Y107" s="20">
        <f>IFERROR(VLOOKUP(E107,INPUTS!$A$44:$B$103,2,0),0)</f>
        <v>0</v>
      </c>
      <c r="Z107" s="15">
        <f t="shared" si="43"/>
        <v>0</v>
      </c>
      <c r="AA107" s="20">
        <f>IFERROR(VLOOKUP(E107,INPUTS!$A$44:$C$103,3,0),SCENARIOS!$J$25)</f>
        <v>0.015</v>
      </c>
      <c r="AB107" s="15">
        <f t="shared" si="57"/>
        <v>116.187310546944</v>
      </c>
      <c r="AC107" s="20">
        <f>IFERROR(VLOOKUP($E107,INPUTS!$A$44:$G$103,4,0),SCENARIOS!$K$25)</f>
        <v>0.075</v>
      </c>
      <c r="AD107" s="15">
        <f t="shared" si="57"/>
        <v>706.798142994948</v>
      </c>
      <c r="AE107" s="20">
        <f>IFERROR(VLOOKUP($E107,INPUTS!$A$44:$G$103,5,0),SCENARIOS!$L$25)</f>
        <v>0.15</v>
      </c>
      <c r="AF107" s="15">
        <f t="shared" si="57"/>
        <v>1719.85602417147</v>
      </c>
      <c r="AG107" s="20">
        <f>IFERROR(VLOOKUP($E107,INPUTS!$A$44:$G$103,6,0),SCENARIOS!$M$25)</f>
        <v>0.2</v>
      </c>
      <c r="AH107" s="15">
        <f t="shared" si="45"/>
        <v>2789.95709802446</v>
      </c>
      <c r="AI107" s="20">
        <f>IFERROR(VLOOKUP($E107,INPUTS!$A$44:$G$103,7,0),SCENARIOS!$N$25)</f>
        <v>0.3</v>
      </c>
      <c r="AJ107" s="15">
        <f t="shared" si="46"/>
        <v>5091.6141013244</v>
      </c>
      <c r="AL107" t="str">
        <f t="shared" si="48"/>
        <v>N</v>
      </c>
      <c r="AM107" s="21">
        <f t="shared" si="49"/>
        <v>16972.0470044147</v>
      </c>
      <c r="BC107" s="2" t="str">
        <v>SVX</v>
      </c>
      <c r="BD107" s="15">
        <f t="shared" si="50"/>
        <v>0</v>
      </c>
      <c r="BE107" s="15">
        <f t="shared" si="51"/>
        <v>5476.34385877236</v>
      </c>
      <c r="BF107" s="15">
        <f t="shared" si="52"/>
        <v>30979.9020921409</v>
      </c>
      <c r="BG107" s="15">
        <f t="shared" si="53"/>
        <v>70101.8313231914</v>
      </c>
      <c r="BH107" s="15">
        <f t="shared" si="54"/>
        <v>105751.716930309</v>
      </c>
      <c r="BI107" s="15">
        <f t="shared" si="55"/>
        <v>179472.541593355</v>
      </c>
      <c r="BJ107" s="23"/>
    </row>
    <row r="108" ht="15" customHeight="1" spans="1:62">
      <c r="A108" s="6" t="s">
        <v>1043</v>
      </c>
      <c r="B108" s="52" t="s">
        <v>530</v>
      </c>
      <c r="C108" s="52" t="s">
        <v>531</v>
      </c>
      <c r="D108" s="52" t="s">
        <v>929</v>
      </c>
      <c r="E108" s="10" t="s">
        <v>529</v>
      </c>
      <c r="F108" s="52" t="s">
        <v>528</v>
      </c>
      <c r="G108" s="52" t="s">
        <v>173</v>
      </c>
      <c r="H108" s="52" t="s">
        <v>242</v>
      </c>
      <c r="I108" s="52" t="s">
        <v>421</v>
      </c>
      <c r="J108" s="52" t="s">
        <v>173</v>
      </c>
      <c r="K108" s="52" t="s">
        <v>931</v>
      </c>
      <c r="L108" s="53" t="s">
        <v>279</v>
      </c>
      <c r="M108" s="13">
        <v>1051</v>
      </c>
      <c r="N108" s="14">
        <f t="shared" si="47"/>
        <v>2.87945205479452</v>
      </c>
      <c r="O108" s="15">
        <v>297</v>
      </c>
      <c r="P108" s="15">
        <f t="shared" ref="P108:P171" si="58">M108*O108</f>
        <v>312147</v>
      </c>
      <c r="Q108" s="16">
        <f>IFERROR(VLOOKUP(G108,SCENARIOS!$A$13:$E$18,4,0),0.025)</f>
        <v>0.04</v>
      </c>
      <c r="R108" s="17">
        <f>IFERROR(VLOOKUP(L108,INPUTS!$A$107:$B$120,2,0),0.0082)</f>
        <v>0.0039</v>
      </c>
      <c r="S108" s="51">
        <f t="shared" ref="S108:S171" si="59">O108*R108</f>
        <v>1.1583</v>
      </c>
      <c r="T108" s="15">
        <f t="shared" ref="T108:T171" si="60">M108*S108</f>
        <v>1217.3733</v>
      </c>
      <c r="U108" s="15">
        <f>T108/INPUTS!$B$7*1000</f>
        <v>1521716.625</v>
      </c>
      <c r="V108" s="15">
        <f>T108*INPUTS!$B$6</f>
        <v>3846.899628</v>
      </c>
      <c r="W108" s="54" t="s">
        <v>396</v>
      </c>
      <c r="X108" s="54" t="s">
        <v>396</v>
      </c>
      <c r="Y108" s="20">
        <f>IFERROR(VLOOKUP(E108,INPUTS!$A$44:$B$103,2,0),0)</f>
        <v>0</v>
      </c>
      <c r="Z108" s="15">
        <f t="shared" si="43"/>
        <v>0</v>
      </c>
      <c r="AA108" s="20">
        <f>IFERROR(VLOOKUP(E108,INPUTS!$A$44:$C$103,3,0),SCENARIOS!$J$25)</f>
        <v>0.015</v>
      </c>
      <c r="AB108" s="15">
        <f t="shared" si="57"/>
        <v>22.216811381239</v>
      </c>
      <c r="AC108" s="20">
        <f>IFERROR(VLOOKUP($E108,INPUTS!$A$44:$G$103,4,0),SCENARIOS!$K$25)</f>
        <v>0.075</v>
      </c>
      <c r="AD108" s="15">
        <f t="shared" si="57"/>
        <v>135.150740245289</v>
      </c>
      <c r="AE108" s="20">
        <f>IFERROR(VLOOKUP($E108,INPUTS!$A$44:$G$103,5,0),SCENARIOS!$L$25)</f>
        <v>0.15</v>
      </c>
      <c r="AF108" s="15">
        <f t="shared" si="57"/>
        <v>328.863080761878</v>
      </c>
      <c r="AG108" s="20">
        <f>IFERROR(VLOOKUP($E108,INPUTS!$A$44:$G$103,6,0),SCENARIOS!$M$25)</f>
        <v>0.2</v>
      </c>
      <c r="AH108" s="15">
        <f t="shared" si="45"/>
        <v>533.482962268194</v>
      </c>
      <c r="AI108" s="20">
        <f>IFERROR(VLOOKUP($E108,INPUTS!$A$44:$G$103,7,0),SCENARIOS!$N$25)</f>
        <v>0.3</v>
      </c>
      <c r="AJ108" s="15">
        <f t="shared" si="46"/>
        <v>973.595391636821</v>
      </c>
      <c r="AL108" t="str">
        <f t="shared" si="48"/>
        <v>Y</v>
      </c>
      <c r="AM108" s="21">
        <f t="shared" si="49"/>
        <v>3245.31797212274</v>
      </c>
      <c r="BC108" s="2" t="str">
        <v>SYD</v>
      </c>
      <c r="BD108" s="15">
        <f t="shared" si="50"/>
        <v>0</v>
      </c>
      <c r="BE108" s="15">
        <f t="shared" si="51"/>
        <v>62247.5966290035</v>
      </c>
      <c r="BF108" s="15">
        <f t="shared" si="52"/>
        <v>151467.438212203</v>
      </c>
      <c r="BG108" s="15">
        <f t="shared" si="53"/>
        <v>368566.596639939</v>
      </c>
      <c r="BH108" s="15">
        <f t="shared" si="54"/>
        <v>672626.429294508</v>
      </c>
      <c r="BI108" s="15">
        <f t="shared" si="55"/>
        <v>1091137.19657615</v>
      </c>
      <c r="BJ108" s="23"/>
    </row>
    <row r="109" ht="15" customHeight="1" spans="1:62">
      <c r="A109" s="24" t="s">
        <v>1044</v>
      </c>
      <c r="B109" s="52" t="s">
        <v>530</v>
      </c>
      <c r="C109" s="52" t="s">
        <v>531</v>
      </c>
      <c r="D109" s="52" t="s">
        <v>929</v>
      </c>
      <c r="E109" s="10" t="s">
        <v>529</v>
      </c>
      <c r="F109" s="52" t="s">
        <v>528</v>
      </c>
      <c r="G109" s="52" t="s">
        <v>173</v>
      </c>
      <c r="H109" s="52" t="s">
        <v>545</v>
      </c>
      <c r="I109" s="52" t="s">
        <v>544</v>
      </c>
      <c r="J109" s="52" t="s">
        <v>173</v>
      </c>
      <c r="K109" s="52" t="s">
        <v>931</v>
      </c>
      <c r="L109" s="53" t="s">
        <v>279</v>
      </c>
      <c r="M109" s="13">
        <v>420</v>
      </c>
      <c r="N109" s="14">
        <f t="shared" si="47"/>
        <v>1.15068493150685</v>
      </c>
      <c r="O109" s="15">
        <v>1200</v>
      </c>
      <c r="P109" s="15">
        <f t="shared" si="58"/>
        <v>504000</v>
      </c>
      <c r="Q109" s="16">
        <f>IFERROR(VLOOKUP(G109,SCENARIOS!$A$13:$E$18,4,0),0.025)</f>
        <v>0.04</v>
      </c>
      <c r="R109" s="17">
        <f>IFERROR(VLOOKUP(L109,INPUTS!$A$107:$B$120,2,0),0.0082)</f>
        <v>0.0039</v>
      </c>
      <c r="S109" s="51">
        <f t="shared" si="59"/>
        <v>4.68</v>
      </c>
      <c r="T109" s="15">
        <f t="shared" si="60"/>
        <v>1965.6</v>
      </c>
      <c r="U109" s="15">
        <f>T109/INPUTS!$B$7*1000</f>
        <v>2457000</v>
      </c>
      <c r="V109" s="15">
        <f>T109*INPUTS!$B$6</f>
        <v>6211.296</v>
      </c>
      <c r="W109" s="54" t="s">
        <v>396</v>
      </c>
      <c r="X109" s="54" t="s">
        <v>396</v>
      </c>
      <c r="Y109" s="20">
        <f>IFERROR(VLOOKUP(E109,INPUTS!$A$44:$B$103,2,0),0)</f>
        <v>0</v>
      </c>
      <c r="Z109" s="15">
        <f t="shared" si="43"/>
        <v>0</v>
      </c>
      <c r="AA109" s="20">
        <f>IFERROR(VLOOKUP(E109,INPUTS!$A$44:$C$103,3,0),SCENARIOS!$J$25)</f>
        <v>0.015</v>
      </c>
      <c r="AB109" s="15">
        <f t="shared" si="57"/>
        <v>35.8717941743616</v>
      </c>
      <c r="AC109" s="20">
        <f>IFERROR(VLOOKUP($E109,INPUTS!$A$44:$G$103,4,0),SCENARIOS!$K$25)</f>
        <v>0.075</v>
      </c>
      <c r="AD109" s="15">
        <f t="shared" si="57"/>
        <v>218.217612482662</v>
      </c>
      <c r="AE109" s="20">
        <f>IFERROR(VLOOKUP($E109,INPUTS!$A$44:$G$103,5,0),SCENARIOS!$L$25)</f>
        <v>0.15</v>
      </c>
      <c r="AF109" s="15">
        <f t="shared" si="57"/>
        <v>530.990183163659</v>
      </c>
      <c r="AG109" s="20">
        <f>IFERROR(VLOOKUP($E109,INPUTS!$A$44:$G$103,6,0),SCENARIOS!$M$25)</f>
        <v>0.2</v>
      </c>
      <c r="AH109" s="15">
        <f t="shared" si="45"/>
        <v>861.374329989299</v>
      </c>
      <c r="AI109" s="20">
        <f>IFERROR(VLOOKUP($E109,INPUTS!$A$44:$G$103,7,0),SCENARIOS!$N$25)</f>
        <v>0.3</v>
      </c>
      <c r="AJ109" s="15">
        <f t="shared" si="46"/>
        <v>1571.9903679515</v>
      </c>
      <c r="AL109" t="str">
        <f t="shared" si="48"/>
        <v>N</v>
      </c>
      <c r="AM109" s="21">
        <f t="shared" si="49"/>
        <v>5239.96789317168</v>
      </c>
      <c r="BC109" s="2" t="str">
        <v>SZX</v>
      </c>
      <c r="BD109" s="15">
        <f t="shared" si="50"/>
        <v>0</v>
      </c>
      <c r="BE109" s="15">
        <f t="shared" si="51"/>
        <v>2840.02119020446</v>
      </c>
      <c r="BF109" s="15">
        <f t="shared" si="52"/>
        <v>17276.6001196988</v>
      </c>
      <c r="BG109" s="15">
        <f t="shared" si="53"/>
        <v>42039.2513584714</v>
      </c>
      <c r="BH109" s="15">
        <f t="shared" si="54"/>
        <v>68196.2362400099</v>
      </c>
      <c r="BI109" s="15">
        <f t="shared" si="55"/>
        <v>124456.723131246</v>
      </c>
      <c r="BJ109" s="23"/>
    </row>
    <row r="110" ht="15" customHeight="1" spans="1:62">
      <c r="A110" s="6" t="s">
        <v>1045</v>
      </c>
      <c r="B110" s="52" t="s">
        <v>530</v>
      </c>
      <c r="C110" s="52" t="s">
        <v>531</v>
      </c>
      <c r="D110" s="52" t="s">
        <v>929</v>
      </c>
      <c r="E110" s="10" t="s">
        <v>529</v>
      </c>
      <c r="F110" s="52" t="s">
        <v>528</v>
      </c>
      <c r="G110" s="52" t="s">
        <v>173</v>
      </c>
      <c r="H110" s="52" t="s">
        <v>537</v>
      </c>
      <c r="I110" s="52" t="s">
        <v>536</v>
      </c>
      <c r="J110" s="56" t="s">
        <v>173</v>
      </c>
      <c r="K110" s="52" t="s">
        <v>931</v>
      </c>
      <c r="L110" s="53" t="s">
        <v>279</v>
      </c>
      <c r="M110" s="13">
        <v>560</v>
      </c>
      <c r="N110" s="14">
        <f t="shared" si="47"/>
        <v>1.53424657534247</v>
      </c>
      <c r="O110" s="15">
        <v>1260</v>
      </c>
      <c r="P110" s="15">
        <f t="shared" si="58"/>
        <v>705600</v>
      </c>
      <c r="Q110" s="16">
        <f>IFERROR(VLOOKUP(G110,SCENARIOS!$A$13:$E$18,4,0),0.025)</f>
        <v>0.04</v>
      </c>
      <c r="R110" s="17">
        <f>IFERROR(VLOOKUP(L110,INPUTS!$A$107:$B$120,2,0),0.0082)</f>
        <v>0.0039</v>
      </c>
      <c r="S110" s="51">
        <f t="shared" si="59"/>
        <v>4.914</v>
      </c>
      <c r="T110" s="15">
        <f t="shared" si="60"/>
        <v>2751.84</v>
      </c>
      <c r="U110" s="15">
        <f>T110/INPUTS!$B$7*1000</f>
        <v>3439800</v>
      </c>
      <c r="V110" s="15">
        <f>T110*INPUTS!$B$6</f>
        <v>8695.8144</v>
      </c>
      <c r="W110" s="54" t="s">
        <v>396</v>
      </c>
      <c r="X110" s="54" t="s">
        <v>396</v>
      </c>
      <c r="Y110" s="20">
        <f>IFERROR(VLOOKUP(E110,INPUTS!$A$44:$B$103,2,0),0)</f>
        <v>0</v>
      </c>
      <c r="Z110" s="15">
        <f t="shared" si="43"/>
        <v>0</v>
      </c>
      <c r="AA110" s="20">
        <f>IFERROR(VLOOKUP(E110,INPUTS!$A$44:$C$103,3,0),SCENARIOS!$J$25)</f>
        <v>0.015</v>
      </c>
      <c r="AB110" s="15">
        <f t="shared" si="57"/>
        <v>50.2205118441062</v>
      </c>
      <c r="AC110" s="20">
        <f>IFERROR(VLOOKUP($E110,INPUTS!$A$44:$G$103,4,0),SCENARIOS!$K$25)</f>
        <v>0.075</v>
      </c>
      <c r="AD110" s="15">
        <f t="shared" si="57"/>
        <v>305.504657475727</v>
      </c>
      <c r="AE110" s="20">
        <f>IFERROR(VLOOKUP($E110,INPUTS!$A$44:$G$103,5,0),SCENARIOS!$L$25)</f>
        <v>0.15</v>
      </c>
      <c r="AF110" s="15">
        <f t="shared" si="57"/>
        <v>743.386256429123</v>
      </c>
      <c r="AG110" s="20">
        <f>IFERROR(VLOOKUP($E110,INPUTS!$A$44:$G$103,6,0),SCENARIOS!$M$25)</f>
        <v>0.2</v>
      </c>
      <c r="AH110" s="15">
        <f t="shared" si="45"/>
        <v>1205.92406198502</v>
      </c>
      <c r="AI110" s="20">
        <f>IFERROR(VLOOKUP($E110,INPUTS!$A$44:$G$103,7,0),SCENARIOS!$N$25)</f>
        <v>0.3</v>
      </c>
      <c r="AJ110" s="15">
        <f t="shared" si="46"/>
        <v>2200.78651513211</v>
      </c>
      <c r="AL110" t="str">
        <f t="shared" si="48"/>
        <v>Y</v>
      </c>
      <c r="AM110" s="21">
        <f t="shared" si="49"/>
        <v>7335.95505044035</v>
      </c>
      <c r="BC110" s="2" t="str">
        <v>TAO</v>
      </c>
      <c r="BD110" s="15">
        <f t="shared" si="50"/>
        <v>0</v>
      </c>
      <c r="BE110" s="15">
        <f t="shared" si="51"/>
        <v>2360.72704506642</v>
      </c>
      <c r="BF110" s="15">
        <f t="shared" si="52"/>
        <v>14360.9270557712</v>
      </c>
      <c r="BG110" s="15">
        <f t="shared" si="53"/>
        <v>34944.5271671175</v>
      </c>
      <c r="BH110" s="15">
        <f t="shared" si="54"/>
        <v>56687.1472011588</v>
      </c>
      <c r="BI110" s="15">
        <f t="shared" si="55"/>
        <v>103452.873256599</v>
      </c>
      <c r="BJ110" s="23"/>
    </row>
    <row r="111" ht="15" customHeight="1" spans="1:62">
      <c r="A111" s="24" t="s">
        <v>1046</v>
      </c>
      <c r="B111" s="52" t="s">
        <v>532</v>
      </c>
      <c r="C111" s="52" t="s">
        <v>533</v>
      </c>
      <c r="D111" s="52" t="s">
        <v>929</v>
      </c>
      <c r="E111" s="10" t="s">
        <v>529</v>
      </c>
      <c r="F111" s="52" t="s">
        <v>528</v>
      </c>
      <c r="G111" s="52" t="s">
        <v>173</v>
      </c>
      <c r="H111" s="52" t="s">
        <v>224</v>
      </c>
      <c r="I111" s="52" t="s">
        <v>938</v>
      </c>
      <c r="J111" s="52" t="s">
        <v>165</v>
      </c>
      <c r="K111" s="52" t="s">
        <v>931</v>
      </c>
      <c r="L111" s="53" t="s">
        <v>297</v>
      </c>
      <c r="M111" s="13">
        <v>140</v>
      </c>
      <c r="N111" s="14">
        <f t="shared" si="47"/>
        <v>0.383561643835616</v>
      </c>
      <c r="O111" s="15">
        <v>10580</v>
      </c>
      <c r="P111" s="15">
        <f t="shared" si="58"/>
        <v>1481200</v>
      </c>
      <c r="Q111" s="16">
        <f>IFERROR(VLOOKUP(G111,SCENARIOS!$A$13:$E$18,4,0),0.025)</f>
        <v>0.04</v>
      </c>
      <c r="R111" s="17">
        <f>IFERROR(VLOOKUP(L111,INPUTS!$A$107:$B$120,2,0),0.0082)</f>
        <v>0.0105</v>
      </c>
      <c r="S111" s="51">
        <f t="shared" si="59"/>
        <v>111.09</v>
      </c>
      <c r="T111" s="15">
        <f t="shared" si="60"/>
        <v>15552.6</v>
      </c>
      <c r="U111" s="15">
        <f>T111/INPUTS!$B$7*1000</f>
        <v>19440750</v>
      </c>
      <c r="V111" s="15">
        <f>T111*INPUTS!$B$6</f>
        <v>49146.216</v>
      </c>
      <c r="W111" s="54" t="s">
        <v>396</v>
      </c>
      <c r="X111" s="54" t="s">
        <v>396</v>
      </c>
      <c r="Y111" s="20">
        <f>IFERROR(VLOOKUP(E111,INPUTS!$A$44:$B$103,2,0),0)</f>
        <v>0</v>
      </c>
      <c r="Z111" s="15">
        <f t="shared" si="43"/>
        <v>0</v>
      </c>
      <c r="AA111" s="20">
        <f>IFERROR(VLOOKUP(E111,INPUTS!$A$44:$C$103,3,0),SCENARIOS!$J$25)</f>
        <v>0.015</v>
      </c>
      <c r="AB111" s="15">
        <f t="shared" si="57"/>
        <v>283.831738947994</v>
      </c>
      <c r="AC111" s="20">
        <f>IFERROR(VLOOKUP($E111,INPUTS!$A$44:$G$103,4,0),SCENARIOS!$K$25)</f>
        <v>0.075</v>
      </c>
      <c r="AD111" s="15">
        <f t="shared" si="57"/>
        <v>1726.62354492158</v>
      </c>
      <c r="AE111" s="20">
        <f>IFERROR(VLOOKUP($E111,INPUTS!$A$44:$G$103,5,0),SCENARIOS!$L$25)</f>
        <v>0.15</v>
      </c>
      <c r="AF111" s="15">
        <f t="shared" si="57"/>
        <v>4201.40309456203</v>
      </c>
      <c r="AG111" s="20">
        <f>IFERROR(VLOOKUP($E111,INPUTS!$A$44:$G$103,6,0),SCENARIOS!$M$25)</f>
        <v>0.2</v>
      </c>
      <c r="AH111" s="15">
        <f t="shared" si="45"/>
        <v>6815.53235886832</v>
      </c>
      <c r="AI111" s="20">
        <f>IFERROR(VLOOKUP($E111,INPUTS!$A$44:$G$103,7,0),SCENARIOS!$N$25)</f>
        <v>0.3</v>
      </c>
      <c r="AJ111" s="15">
        <f t="shared" si="46"/>
        <v>12438.2058387274</v>
      </c>
      <c r="AL111" t="str">
        <f t="shared" si="48"/>
        <v>Y</v>
      </c>
      <c r="AM111" s="21">
        <f t="shared" si="49"/>
        <v>41460.6861290913</v>
      </c>
      <c r="BC111" s="2" t="str">
        <v>TNA</v>
      </c>
      <c r="BD111" s="15">
        <f t="shared" si="50"/>
        <v>0</v>
      </c>
      <c r="BE111" s="15">
        <f t="shared" si="51"/>
        <v>1810.58610643403</v>
      </c>
      <c r="BF111" s="15">
        <f t="shared" si="52"/>
        <v>11014.2742071904</v>
      </c>
      <c r="BG111" s="15">
        <f t="shared" si="53"/>
        <v>26801.0973640153</v>
      </c>
      <c r="BH111" s="15">
        <f t="shared" si="54"/>
        <v>43476.8438605789</v>
      </c>
      <c r="BI111" s="15">
        <f t="shared" si="55"/>
        <v>79344.3424052474</v>
      </c>
      <c r="BJ111" s="23"/>
    </row>
    <row r="112" ht="15" customHeight="1" spans="1:62">
      <c r="A112" s="6" t="s">
        <v>1047</v>
      </c>
      <c r="B112" s="52" t="s">
        <v>532</v>
      </c>
      <c r="C112" s="52" t="s">
        <v>533</v>
      </c>
      <c r="D112" s="52" t="s">
        <v>929</v>
      </c>
      <c r="E112" s="10" t="s">
        <v>529</v>
      </c>
      <c r="F112" s="52" t="s">
        <v>528</v>
      </c>
      <c r="G112" s="52" t="s">
        <v>173</v>
      </c>
      <c r="H112" s="52" t="s">
        <v>234</v>
      </c>
      <c r="I112" s="52" t="s">
        <v>424</v>
      </c>
      <c r="J112" s="52" t="s">
        <v>173</v>
      </c>
      <c r="K112" s="52" t="s">
        <v>931</v>
      </c>
      <c r="L112" s="53" t="s">
        <v>291</v>
      </c>
      <c r="M112" s="13">
        <v>210</v>
      </c>
      <c r="N112" s="14">
        <f t="shared" si="47"/>
        <v>0.575342465753425</v>
      </c>
      <c r="O112" s="15">
        <v>5440</v>
      </c>
      <c r="P112" s="15">
        <f t="shared" si="58"/>
        <v>1142400</v>
      </c>
      <c r="Q112" s="16">
        <f>IFERROR(VLOOKUP(G112,SCENARIOS!$A$13:$E$18,4,0),0.025)</f>
        <v>0.04</v>
      </c>
      <c r="R112" s="17">
        <f>IFERROR(VLOOKUP(L112,INPUTS!$A$107:$B$120,2,0),0.0082)</f>
        <v>0.0079</v>
      </c>
      <c r="S112" s="51">
        <f t="shared" si="59"/>
        <v>42.976</v>
      </c>
      <c r="T112" s="15">
        <f t="shared" si="60"/>
        <v>9024.96</v>
      </c>
      <c r="U112" s="15">
        <f>T112/INPUTS!$B$7*1000</f>
        <v>11281200</v>
      </c>
      <c r="V112" s="15">
        <f>T112*INPUTS!$B$6</f>
        <v>28518.8736</v>
      </c>
      <c r="W112" s="54" t="s">
        <v>396</v>
      </c>
      <c r="X112" s="54" t="s">
        <v>396</v>
      </c>
      <c r="Y112" s="20">
        <f>IFERROR(VLOOKUP(E112,INPUTS!$A$44:$B$103,2,0),0)</f>
        <v>0</v>
      </c>
      <c r="Z112" s="15">
        <f t="shared" si="43"/>
        <v>0</v>
      </c>
      <c r="AA112" s="20">
        <f>IFERROR(VLOOKUP(E112,INPUTS!$A$44:$C$103,3,0),SCENARIOS!$J$25)</f>
        <v>0.015</v>
      </c>
      <c r="AB112" s="15">
        <f t="shared" si="57"/>
        <v>164.703656670659</v>
      </c>
      <c r="AC112" s="20">
        <f>IFERROR(VLOOKUP($E112,INPUTS!$A$44:$G$103,4,0),SCENARIOS!$K$25)</f>
        <v>0.075</v>
      </c>
      <c r="AD112" s="15">
        <f t="shared" si="57"/>
        <v>1001.93590962125</v>
      </c>
      <c r="AE112" s="20">
        <f>IFERROR(VLOOKUP($E112,INPUTS!$A$44:$G$103,5,0),SCENARIOS!$L$25)</f>
        <v>0.15</v>
      </c>
      <c r="AF112" s="15">
        <f t="shared" si="57"/>
        <v>2438.01646491896</v>
      </c>
      <c r="AG112" s="20">
        <f>IFERROR(VLOOKUP($E112,INPUTS!$A$44:$G$103,6,0),SCENARIOS!$M$25)</f>
        <v>0.2</v>
      </c>
      <c r="AH112" s="15">
        <f t="shared" si="45"/>
        <v>3954.95974419018</v>
      </c>
      <c r="AI112" s="20">
        <f>IFERROR(VLOOKUP($E112,INPUTS!$A$44:$G$103,7,0),SCENARIOS!$N$25)</f>
        <v>0.3</v>
      </c>
      <c r="AJ112" s="15">
        <f t="shared" si="46"/>
        <v>7217.71987746622</v>
      </c>
      <c r="AL112" t="str">
        <f t="shared" si="48"/>
        <v>N</v>
      </c>
      <c r="AM112" s="21">
        <f t="shared" si="49"/>
        <v>24059.0662582207</v>
      </c>
      <c r="BC112" s="2" t="str">
        <v>TPE</v>
      </c>
      <c r="BD112" s="15">
        <f t="shared" si="50"/>
        <v>0</v>
      </c>
      <c r="BE112" s="15">
        <f t="shared" si="51"/>
        <v>53015.9625672964</v>
      </c>
      <c r="BF112" s="15">
        <f t="shared" si="52"/>
        <v>322510.123655154</v>
      </c>
      <c r="BG112" s="15">
        <f t="shared" si="53"/>
        <v>784765.755996853</v>
      </c>
      <c r="BH112" s="15">
        <f t="shared" si="54"/>
        <v>1273050.04631694</v>
      </c>
      <c r="BI112" s="15">
        <f t="shared" si="55"/>
        <v>2323290.05062793</v>
      </c>
      <c r="BJ112" s="23"/>
    </row>
    <row r="113" ht="15" customHeight="1" spans="1:62">
      <c r="A113" s="24" t="s">
        <v>1048</v>
      </c>
      <c r="B113" s="52" t="s">
        <v>532</v>
      </c>
      <c r="C113" s="52" t="s">
        <v>533</v>
      </c>
      <c r="D113" s="52" t="s">
        <v>929</v>
      </c>
      <c r="E113" s="10" t="s">
        <v>529</v>
      </c>
      <c r="F113" s="52" t="s">
        <v>528</v>
      </c>
      <c r="G113" s="52" t="s">
        <v>173</v>
      </c>
      <c r="H113" s="52" t="s">
        <v>203</v>
      </c>
      <c r="I113" s="52" t="s">
        <v>399</v>
      </c>
      <c r="J113" s="52" t="s">
        <v>165</v>
      </c>
      <c r="K113" s="52" t="s">
        <v>931</v>
      </c>
      <c r="L113" s="53" t="s">
        <v>297</v>
      </c>
      <c r="M113" s="13">
        <v>70</v>
      </c>
      <c r="N113" s="14">
        <f t="shared" si="47"/>
        <v>0.191780821917808</v>
      </c>
      <c r="O113" s="15">
        <v>10700</v>
      </c>
      <c r="P113" s="15">
        <f t="shared" si="58"/>
        <v>749000</v>
      </c>
      <c r="Q113" s="16">
        <f>IFERROR(VLOOKUP(G113,SCENARIOS!$A$13:$E$18,4,0),0.025)</f>
        <v>0.04</v>
      </c>
      <c r="R113" s="17">
        <f>IFERROR(VLOOKUP(L113,INPUTS!$A$107:$B$120,2,0),0.0082)</f>
        <v>0.0105</v>
      </c>
      <c r="S113" s="51">
        <f t="shared" si="59"/>
        <v>112.35</v>
      </c>
      <c r="T113" s="15">
        <f t="shared" si="60"/>
        <v>7864.5</v>
      </c>
      <c r="U113" s="15">
        <f>T113/INPUTS!$B$7*1000</f>
        <v>9830625</v>
      </c>
      <c r="V113" s="15">
        <f>T113*INPUTS!$B$6</f>
        <v>24851.82</v>
      </c>
      <c r="W113" s="54" t="s">
        <v>396</v>
      </c>
      <c r="X113" s="54" t="s">
        <v>396</v>
      </c>
      <c r="Y113" s="20">
        <f>IFERROR(VLOOKUP(E113,INPUTS!$A$44:$B$103,2,0),0)</f>
        <v>0</v>
      </c>
      <c r="Z113" s="15">
        <f t="shared" si="43"/>
        <v>0</v>
      </c>
      <c r="AA113" s="20">
        <f>IFERROR(VLOOKUP(E113,INPUTS!$A$44:$C$103,3,0),SCENARIOS!$J$25)</f>
        <v>0.015</v>
      </c>
      <c r="AB113" s="15">
        <f t="shared" si="57"/>
        <v>143.525501263872</v>
      </c>
      <c r="AC113" s="20">
        <f>IFERROR(VLOOKUP($E113,INPUTS!$A$44:$G$103,4,0),SCENARIOS!$K$25)</f>
        <v>0.075</v>
      </c>
      <c r="AD113" s="15">
        <f t="shared" si="57"/>
        <v>873.103588405524</v>
      </c>
      <c r="AE113" s="20">
        <f>IFERROR(VLOOKUP($E113,INPUTS!$A$44:$G$103,5,0),SCENARIOS!$L$25)</f>
        <v>0.15</v>
      </c>
      <c r="AF113" s="15">
        <f t="shared" si="57"/>
        <v>2124.52802985887</v>
      </c>
      <c r="AG113" s="20">
        <f>IFERROR(VLOOKUP($E113,INPUTS!$A$44:$G$103,6,0),SCENARIOS!$M$25)</f>
        <v>0.2</v>
      </c>
      <c r="AH113" s="15">
        <f t="shared" si="45"/>
        <v>3446.41759167727</v>
      </c>
      <c r="AI113" s="20">
        <f>IFERROR(VLOOKUP($E113,INPUTS!$A$44:$G$103,7,0),SCENARIOS!$N$25)</f>
        <v>0.3</v>
      </c>
      <c r="AJ113" s="15">
        <f t="shared" si="46"/>
        <v>6289.64094869485</v>
      </c>
      <c r="AL113" t="str">
        <f t="shared" si="48"/>
        <v>N</v>
      </c>
      <c r="AM113" s="21">
        <f t="shared" si="49"/>
        <v>20965.4698289828</v>
      </c>
      <c r="BC113" s="2" t="str">
        <v>VCP</v>
      </c>
      <c r="BD113" s="15">
        <f t="shared" si="50"/>
        <v>0</v>
      </c>
      <c r="BE113" s="15">
        <f t="shared" si="51"/>
        <v>10936.9806217914</v>
      </c>
      <c r="BF113" s="15">
        <f t="shared" si="52"/>
        <v>64948.5105481343</v>
      </c>
      <c r="BG113" s="15">
        <f t="shared" si="53"/>
        <v>154276.913100361</v>
      </c>
      <c r="BH113" s="15">
        <f t="shared" si="54"/>
        <v>244310.102622363</v>
      </c>
      <c r="BI113" s="15">
        <f t="shared" si="55"/>
        <v>435245.644823644</v>
      </c>
      <c r="BJ113" s="23"/>
    </row>
    <row r="114" ht="15" customHeight="1" spans="1:62">
      <c r="A114" s="6" t="s">
        <v>1049</v>
      </c>
      <c r="B114" s="52" t="s">
        <v>534</v>
      </c>
      <c r="C114" s="52" t="s">
        <v>535</v>
      </c>
      <c r="D114" s="52" t="s">
        <v>929</v>
      </c>
      <c r="E114" s="10" t="s">
        <v>537</v>
      </c>
      <c r="F114" s="52" t="s">
        <v>536</v>
      </c>
      <c r="G114" s="52" t="s">
        <v>173</v>
      </c>
      <c r="H114" s="52" t="s">
        <v>234</v>
      </c>
      <c r="I114" s="52" t="s">
        <v>424</v>
      </c>
      <c r="J114" s="52" t="s">
        <v>173</v>
      </c>
      <c r="K114" s="52" t="s">
        <v>931</v>
      </c>
      <c r="L114" s="53" t="s">
        <v>295</v>
      </c>
      <c r="M114" s="13">
        <v>89</v>
      </c>
      <c r="N114" s="14">
        <f t="shared" si="47"/>
        <v>0.243835616438356</v>
      </c>
      <c r="O114" s="15">
        <v>5800</v>
      </c>
      <c r="P114" s="15">
        <f t="shared" si="58"/>
        <v>516200</v>
      </c>
      <c r="Q114" s="16">
        <f>IFERROR(VLOOKUP(G114,SCENARIOS!$A$13:$E$18,4,0),0.025)</f>
        <v>0.04</v>
      </c>
      <c r="R114" s="17">
        <f>IFERROR(VLOOKUP(L114,INPUTS!$A$107:$B$120,2,0),0.0082)</f>
        <v>0.0089</v>
      </c>
      <c r="S114" s="51">
        <f t="shared" si="59"/>
        <v>51.62</v>
      </c>
      <c r="T114" s="15">
        <f t="shared" si="60"/>
        <v>4594.18</v>
      </c>
      <c r="U114" s="15">
        <f>T114/INPUTS!$B$7*1000</f>
        <v>5742725</v>
      </c>
      <c r="V114" s="15">
        <f>T114*INPUTS!$B$6</f>
        <v>14517.6088</v>
      </c>
      <c r="W114" s="54" t="s">
        <v>396</v>
      </c>
      <c r="X114" s="54" t="s">
        <v>396</v>
      </c>
      <c r="Y114" s="20">
        <f>IFERROR(VLOOKUP(E114,INPUTS!$A$44:$B$103,2,0),0)</f>
        <v>0</v>
      </c>
      <c r="Z114" s="15">
        <f t="shared" si="43"/>
        <v>0</v>
      </c>
      <c r="AA114" s="20">
        <f>IFERROR(VLOOKUP(E114,INPUTS!$A$44:$C$103,3,0),SCENARIOS!$J$25)</f>
        <v>0.015</v>
      </c>
      <c r="AB114" s="15">
        <f t="shared" si="57"/>
        <v>83.8428364672205</v>
      </c>
      <c r="AC114" s="20">
        <f>IFERROR(VLOOKUP($E114,INPUTS!$A$44:$G$103,4,0),SCENARIOS!$K$25)</f>
        <v>0.075</v>
      </c>
      <c r="AD114" s="15">
        <f t="shared" si="57"/>
        <v>510.038151666462</v>
      </c>
      <c r="AE114" s="20">
        <f>IFERROR(VLOOKUP($E114,INPUTS!$A$44:$G$103,5,0),SCENARIOS!$L$25)</f>
        <v>0.15</v>
      </c>
      <c r="AF114" s="15">
        <f t="shared" si="57"/>
        <v>1241.07879511946</v>
      </c>
      <c r="AG114" s="20">
        <f>IFERROR(VLOOKUP($E114,INPUTS!$A$44:$G$103,6,0),SCENARIOS!$M$25)</f>
        <v>0.2</v>
      </c>
      <c r="AH114" s="15">
        <f t="shared" si="45"/>
        <v>2013.28282425226</v>
      </c>
      <c r="AI114" s="20">
        <f>IFERROR(VLOOKUP($E114,INPUTS!$A$44:$G$103,7,0),SCENARIOS!$N$25)</f>
        <v>0.3</v>
      </c>
      <c r="AJ114" s="15">
        <f t="shared" si="46"/>
        <v>3674.19958721787</v>
      </c>
      <c r="AL114" t="str">
        <f t="shared" si="48"/>
        <v>N</v>
      </c>
      <c r="AM114" s="21">
        <f t="shared" si="49"/>
        <v>12247.3319573929</v>
      </c>
      <c r="BC114" s="2" t="str">
        <v>VIE</v>
      </c>
      <c r="BD114" s="15">
        <f t="shared" si="50"/>
        <v>16915.7284</v>
      </c>
      <c r="BE114" s="15">
        <f t="shared" si="51"/>
        <v>57415.7821163616</v>
      </c>
      <c r="BF114" s="15">
        <f t="shared" si="52"/>
        <v>162401.718589975</v>
      </c>
      <c r="BG114" s="15">
        <f t="shared" si="53"/>
        <v>367485.2764005</v>
      </c>
      <c r="BH114" s="15">
        <f t="shared" si="54"/>
        <v>554367.813114543</v>
      </c>
      <c r="BI114" s="15">
        <f t="shared" si="55"/>
        <v>784020.370900011</v>
      </c>
      <c r="BJ114" s="23"/>
    </row>
    <row r="115" ht="15" customHeight="1" spans="1:62">
      <c r="A115" s="24" t="s">
        <v>1050</v>
      </c>
      <c r="B115" s="52" t="s">
        <v>534</v>
      </c>
      <c r="C115" s="52" t="s">
        <v>535</v>
      </c>
      <c r="D115" s="52" t="s">
        <v>929</v>
      </c>
      <c r="E115" s="10" t="s">
        <v>537</v>
      </c>
      <c r="F115" s="52" t="s">
        <v>536</v>
      </c>
      <c r="G115" s="52" t="s">
        <v>173</v>
      </c>
      <c r="H115" s="52" t="s">
        <v>264</v>
      </c>
      <c r="I115" s="52" t="s">
        <v>436</v>
      </c>
      <c r="J115" s="52" t="s">
        <v>173</v>
      </c>
      <c r="K115" s="52" t="s">
        <v>931</v>
      </c>
      <c r="L115" s="53" t="s">
        <v>295</v>
      </c>
      <c r="M115" s="13">
        <v>134</v>
      </c>
      <c r="N115" s="14">
        <f t="shared" si="47"/>
        <v>0.367123287671233</v>
      </c>
      <c r="O115" s="15">
        <v>5600</v>
      </c>
      <c r="P115" s="15">
        <f t="shared" si="58"/>
        <v>750400</v>
      </c>
      <c r="Q115" s="16">
        <f>IFERROR(VLOOKUP(G115,SCENARIOS!$A$13:$E$18,4,0),0.025)</f>
        <v>0.04</v>
      </c>
      <c r="R115" s="17">
        <f>IFERROR(VLOOKUP(L115,INPUTS!$A$107:$B$120,2,0),0.0082)</f>
        <v>0.0089</v>
      </c>
      <c r="S115" s="51">
        <f t="shared" si="59"/>
        <v>49.84</v>
      </c>
      <c r="T115" s="15">
        <f t="shared" si="60"/>
        <v>6678.56</v>
      </c>
      <c r="U115" s="15">
        <f>T115/INPUTS!$B$7*1000</f>
        <v>8348200</v>
      </c>
      <c r="V115" s="15">
        <f>T115*INPUTS!$B$6</f>
        <v>21104.2496</v>
      </c>
      <c r="W115" s="54" t="s">
        <v>396</v>
      </c>
      <c r="X115" s="54" t="s">
        <v>396</v>
      </c>
      <c r="Y115" s="20">
        <f>IFERROR(VLOOKUP(E115,INPUTS!$A$44:$B$103,2,0),0)</f>
        <v>0</v>
      </c>
      <c r="Z115" s="15">
        <f t="shared" si="43"/>
        <v>0</v>
      </c>
      <c r="AA115" s="20">
        <f>IFERROR(VLOOKUP(E115,INPUTS!$A$44:$C$103,3,0),SCENARIOS!$J$25)</f>
        <v>0.015</v>
      </c>
      <c r="AB115" s="15">
        <f t="shared" si="57"/>
        <v>121.882341117788</v>
      </c>
      <c r="AC115" s="20">
        <f>IFERROR(VLOOKUP($E115,INPUTS!$A$44:$G$103,4,0),SCENARIOS!$K$25)</f>
        <v>0.075</v>
      </c>
      <c r="AD115" s="15">
        <f t="shared" si="57"/>
        <v>741.442520361319</v>
      </c>
      <c r="AE115" s="20">
        <f>IFERROR(VLOOKUP($E115,INPUTS!$A$44:$G$103,5,0),SCENARIOS!$L$25)</f>
        <v>0.15</v>
      </c>
      <c r="AF115" s="15">
        <f t="shared" si="57"/>
        <v>1804.15638872074</v>
      </c>
      <c r="AG115" s="20">
        <f>IFERROR(VLOOKUP($E115,INPUTS!$A$44:$G$103,6,0),SCENARIOS!$M$25)</f>
        <v>0.2</v>
      </c>
      <c r="AH115" s="15">
        <f t="shared" si="45"/>
        <v>2926.70947562746</v>
      </c>
      <c r="AI115" s="20">
        <f>IFERROR(VLOOKUP($E115,INPUTS!$A$44:$G$103,7,0),SCENARIOS!$N$25)</f>
        <v>0.3</v>
      </c>
      <c r="AJ115" s="15">
        <f t="shared" si="46"/>
        <v>5341.18436700559</v>
      </c>
      <c r="AL115" t="str">
        <f t="shared" si="48"/>
        <v>N</v>
      </c>
      <c r="AM115" s="21">
        <f t="shared" si="49"/>
        <v>17803.9478900186</v>
      </c>
      <c r="BC115" s="2" t="str">
        <v>VKO</v>
      </c>
      <c r="BD115" s="15">
        <f t="shared" si="50"/>
        <v>0</v>
      </c>
      <c r="BE115" s="15">
        <f t="shared" si="51"/>
        <v>3911.6741848374</v>
      </c>
      <c r="BF115" s="15">
        <f t="shared" si="52"/>
        <v>22128.5014943864</v>
      </c>
      <c r="BG115" s="15">
        <f t="shared" si="53"/>
        <v>50072.7366594224</v>
      </c>
      <c r="BH115" s="15">
        <f t="shared" si="54"/>
        <v>75536.9406645066</v>
      </c>
      <c r="BI115" s="15">
        <f t="shared" si="55"/>
        <v>128194.672566682</v>
      </c>
      <c r="BJ115" s="23"/>
    </row>
    <row r="116" ht="15" customHeight="1" spans="1:62">
      <c r="A116" s="6" t="s">
        <v>1051</v>
      </c>
      <c r="B116" s="52" t="s">
        <v>534</v>
      </c>
      <c r="C116" s="52" t="s">
        <v>535</v>
      </c>
      <c r="D116" s="52" t="s">
        <v>929</v>
      </c>
      <c r="E116" s="10" t="s">
        <v>537</v>
      </c>
      <c r="F116" s="52" t="s">
        <v>536</v>
      </c>
      <c r="G116" s="52" t="s">
        <v>173</v>
      </c>
      <c r="H116" s="52" t="s">
        <v>224</v>
      </c>
      <c r="I116" s="52" t="s">
        <v>938</v>
      </c>
      <c r="J116" s="52" t="s">
        <v>165</v>
      </c>
      <c r="K116" s="52" t="s">
        <v>931</v>
      </c>
      <c r="L116" s="53" t="s">
        <v>295</v>
      </c>
      <c r="M116" s="13">
        <v>45</v>
      </c>
      <c r="N116" s="14">
        <f t="shared" si="47"/>
        <v>0.123287671232877</v>
      </c>
      <c r="O116" s="15">
        <v>11800</v>
      </c>
      <c r="P116" s="15">
        <f t="shared" si="58"/>
        <v>531000</v>
      </c>
      <c r="Q116" s="16">
        <f>IFERROR(VLOOKUP(G116,SCENARIOS!$A$13:$E$18,4,0),0.025)</f>
        <v>0.04</v>
      </c>
      <c r="R116" s="17">
        <f>IFERROR(VLOOKUP(L116,INPUTS!$A$107:$B$120,2,0),0.0082)</f>
        <v>0.0089</v>
      </c>
      <c r="S116" s="51">
        <f t="shared" si="59"/>
        <v>105.02</v>
      </c>
      <c r="T116" s="15">
        <f t="shared" si="60"/>
        <v>4725.9</v>
      </c>
      <c r="U116" s="15">
        <f>T116/INPUTS!$B$7*1000</f>
        <v>5907375</v>
      </c>
      <c r="V116" s="15">
        <f>T116*INPUTS!$B$6</f>
        <v>14933.844</v>
      </c>
      <c r="W116" s="54" t="s">
        <v>396</v>
      </c>
      <c r="X116" s="54" t="s">
        <v>396</v>
      </c>
      <c r="Y116" s="20">
        <f>IFERROR(VLOOKUP(E116,INPUTS!$A$44:$B$103,2,0),0)</f>
        <v>0</v>
      </c>
      <c r="Z116" s="15">
        <f t="shared" si="43"/>
        <v>0</v>
      </c>
      <c r="AA116" s="20">
        <f>IFERROR(VLOOKUP(E116,INPUTS!$A$44:$C$103,3,0),SCENARIOS!$J$25)</f>
        <v>0.015</v>
      </c>
      <c r="AB116" s="15">
        <f t="shared" ref="AB116:AF131" si="61">$T116*AA116*(1+$Q116)^AB$2</f>
        <v>86.2466992717824</v>
      </c>
      <c r="AC116" s="20">
        <f>IFERROR(VLOOKUP($E116,INPUTS!$A$44:$G$103,4,0),SCENARIOS!$K$25)</f>
        <v>0.075</v>
      </c>
      <c r="AD116" s="15">
        <f t="shared" si="61"/>
        <v>524.66148495717</v>
      </c>
      <c r="AE116" s="20">
        <f>IFERROR(VLOOKUP($E116,INPUTS!$A$44:$G$103,5,0),SCENARIOS!$L$25)</f>
        <v>0.15</v>
      </c>
      <c r="AF116" s="15">
        <f t="shared" si="61"/>
        <v>1276.66183690127</v>
      </c>
      <c r="AG116" s="20">
        <f>IFERROR(VLOOKUP($E116,INPUTS!$A$44:$G$103,6,0),SCENARIOS!$M$25)</f>
        <v>0.2</v>
      </c>
      <c r="AH116" s="15">
        <f t="shared" si="45"/>
        <v>2071.00577233233</v>
      </c>
      <c r="AI116" s="20">
        <f>IFERROR(VLOOKUP($E116,INPUTS!$A$44:$G$103,7,0),SCENARIOS!$N$25)</f>
        <v>0.3</v>
      </c>
      <c r="AJ116" s="15">
        <f t="shared" si="46"/>
        <v>3779.54277569292</v>
      </c>
      <c r="AL116" t="str">
        <f t="shared" si="48"/>
        <v>N</v>
      </c>
      <c r="AM116" s="21">
        <f t="shared" si="49"/>
        <v>12598.4759189764</v>
      </c>
      <c r="BC116" s="2" t="str">
        <v>WAW</v>
      </c>
      <c r="BD116" s="15">
        <f t="shared" si="50"/>
        <v>16065.7968</v>
      </c>
      <c r="BE116" s="15">
        <f t="shared" si="51"/>
        <v>54530.9233384558</v>
      </c>
      <c r="BF116" s="15">
        <f t="shared" si="52"/>
        <v>154241.836304095</v>
      </c>
      <c r="BG116" s="15">
        <f t="shared" si="53"/>
        <v>349020.960731568</v>
      </c>
      <c r="BH116" s="15">
        <f t="shared" si="54"/>
        <v>526513.575256897</v>
      </c>
      <c r="BI116" s="15">
        <f t="shared" si="55"/>
        <v>744627.229055073</v>
      </c>
      <c r="BJ116" s="23"/>
    </row>
    <row r="117" ht="15" customHeight="1" spans="1:62">
      <c r="A117" s="24" t="s">
        <v>1052</v>
      </c>
      <c r="B117" s="52" t="s">
        <v>538</v>
      </c>
      <c r="C117" s="52" t="s">
        <v>539</v>
      </c>
      <c r="D117" s="52" t="s">
        <v>929</v>
      </c>
      <c r="E117" s="10" t="s">
        <v>529</v>
      </c>
      <c r="F117" s="52" t="s">
        <v>528</v>
      </c>
      <c r="G117" s="52" t="s">
        <v>173</v>
      </c>
      <c r="H117" s="52" t="s">
        <v>537</v>
      </c>
      <c r="I117" s="52" t="s">
        <v>536</v>
      </c>
      <c r="J117" s="52" t="s">
        <v>173</v>
      </c>
      <c r="K117" s="52" t="s">
        <v>931</v>
      </c>
      <c r="L117" s="53" t="s">
        <v>284</v>
      </c>
      <c r="M117" s="13">
        <v>560</v>
      </c>
      <c r="N117" s="14">
        <f t="shared" si="47"/>
        <v>1.53424657534247</v>
      </c>
      <c r="O117" s="15">
        <v>1260</v>
      </c>
      <c r="P117" s="15">
        <f t="shared" si="58"/>
        <v>705600</v>
      </c>
      <c r="Q117" s="16">
        <f>IFERROR(VLOOKUP(G117,SCENARIOS!$A$13:$E$18,4,0),0.025)</f>
        <v>0.04</v>
      </c>
      <c r="R117" s="17">
        <f>IFERROR(VLOOKUP(L117,INPUTS!$A$107:$B$120,2,0),0.0082)</f>
        <v>0.0041</v>
      </c>
      <c r="S117" s="51">
        <f t="shared" si="59"/>
        <v>5.166</v>
      </c>
      <c r="T117" s="15">
        <f t="shared" si="60"/>
        <v>2892.96</v>
      </c>
      <c r="U117" s="15">
        <f>T117/INPUTS!$B$7*1000</f>
        <v>3616200</v>
      </c>
      <c r="V117" s="15">
        <f>T117*INPUTS!$B$6</f>
        <v>9141.7536</v>
      </c>
      <c r="W117" s="54" t="s">
        <v>396</v>
      </c>
      <c r="X117" s="54" t="s">
        <v>396</v>
      </c>
      <c r="Y117" s="20">
        <f>IFERROR(VLOOKUP(E117,INPUTS!$A$44:$B$103,2,0),0)</f>
        <v>0</v>
      </c>
      <c r="Z117" s="15">
        <f t="shared" si="43"/>
        <v>0</v>
      </c>
      <c r="AA117" s="20">
        <f>IFERROR(VLOOKUP(E117,INPUTS!$A$44:$C$103,3,0),SCENARIOS!$J$25)</f>
        <v>0.015</v>
      </c>
      <c r="AB117" s="15">
        <f t="shared" si="61"/>
        <v>52.7959227079066</v>
      </c>
      <c r="AC117" s="20">
        <f>IFERROR(VLOOKUP($E117,INPUTS!$A$44:$G$103,4,0),SCENARIOS!$K$25)</f>
        <v>0.075</v>
      </c>
      <c r="AD117" s="15">
        <f t="shared" si="61"/>
        <v>321.171562987303</v>
      </c>
      <c r="AE117" s="20">
        <f>IFERROR(VLOOKUP($E117,INPUTS!$A$44:$G$103,5,0),SCENARIOS!$L$25)</f>
        <v>0.15</v>
      </c>
      <c r="AF117" s="15">
        <f t="shared" si="61"/>
        <v>781.508628553693</v>
      </c>
      <c r="AG117" s="20">
        <f>IFERROR(VLOOKUP($E117,INPUTS!$A$44:$G$103,6,0),SCENARIOS!$M$25)</f>
        <v>0.2</v>
      </c>
      <c r="AH117" s="15">
        <f t="shared" si="45"/>
        <v>1267.76632157399</v>
      </c>
      <c r="AI117" s="20">
        <f>IFERROR(VLOOKUP($E117,INPUTS!$A$44:$G$103,7,0),SCENARIOS!$N$25)</f>
        <v>0.3</v>
      </c>
      <c r="AJ117" s="15">
        <f t="shared" si="46"/>
        <v>2313.64736206196</v>
      </c>
      <c r="AL117" t="str">
        <f t="shared" si="48"/>
        <v>Y</v>
      </c>
      <c r="AM117" s="21">
        <f t="shared" si="49"/>
        <v>7712.15787353986</v>
      </c>
      <c r="BC117" s="2" t="str">
        <v>WRO</v>
      </c>
      <c r="BD117" s="15">
        <f t="shared" si="50"/>
        <v>0</v>
      </c>
      <c r="BE117" s="15">
        <f t="shared" si="51"/>
        <v>6196.88615734789</v>
      </c>
      <c r="BF117" s="15">
        <f t="shared" si="52"/>
        <v>35056.0394638581</v>
      </c>
      <c r="BG117" s="15">
        <f t="shared" si="53"/>
        <v>79325.3819216539</v>
      </c>
      <c r="BH117" s="15">
        <f t="shared" si="54"/>
        <v>119665.85146246</v>
      </c>
      <c r="BI117" s="15">
        <f t="shared" si="55"/>
        <v>203086.390720765</v>
      </c>
      <c r="BJ117" s="23"/>
    </row>
    <row r="118" ht="15" customHeight="1" spans="1:62">
      <c r="A118" s="6" t="s">
        <v>1053</v>
      </c>
      <c r="B118" s="52" t="s">
        <v>538</v>
      </c>
      <c r="C118" s="52" t="s">
        <v>539</v>
      </c>
      <c r="D118" s="52" t="s">
        <v>929</v>
      </c>
      <c r="E118" s="10" t="s">
        <v>529</v>
      </c>
      <c r="F118" s="52" t="s">
        <v>528</v>
      </c>
      <c r="G118" s="52" t="s">
        <v>173</v>
      </c>
      <c r="H118" s="52" t="s">
        <v>242</v>
      </c>
      <c r="I118" s="52" t="s">
        <v>421</v>
      </c>
      <c r="J118" s="52" t="s">
        <v>173</v>
      </c>
      <c r="K118" s="52" t="s">
        <v>931</v>
      </c>
      <c r="L118" s="53" t="s">
        <v>284</v>
      </c>
      <c r="M118" s="13">
        <v>701</v>
      </c>
      <c r="N118" s="14">
        <f t="shared" si="47"/>
        <v>1.92054794520548</v>
      </c>
      <c r="O118" s="15">
        <v>297</v>
      </c>
      <c r="P118" s="15">
        <f t="shared" si="58"/>
        <v>208197</v>
      </c>
      <c r="Q118" s="16">
        <f>IFERROR(VLOOKUP(G118,SCENARIOS!$A$13:$E$18,4,0),0.025)</f>
        <v>0.04</v>
      </c>
      <c r="R118" s="17">
        <f>IFERROR(VLOOKUP(L118,INPUTS!$A$107:$B$120,2,0),0.0082)</f>
        <v>0.0041</v>
      </c>
      <c r="S118" s="51">
        <f t="shared" si="59"/>
        <v>1.2177</v>
      </c>
      <c r="T118" s="15">
        <f t="shared" si="60"/>
        <v>853.6077</v>
      </c>
      <c r="U118" s="15">
        <f>T118/INPUTS!$B$7*1000</f>
        <v>1067009.625</v>
      </c>
      <c r="V118" s="15">
        <f>T118*INPUTS!$B$6</f>
        <v>2697.400332</v>
      </c>
      <c r="W118" s="54" t="s">
        <v>396</v>
      </c>
      <c r="X118" s="54" t="s">
        <v>396</v>
      </c>
      <c r="Y118" s="20">
        <f>IFERROR(VLOOKUP(E118,INPUTS!$A$44:$B$103,2,0),0)</f>
        <v>0</v>
      </c>
      <c r="Z118" s="15">
        <f t="shared" si="43"/>
        <v>0</v>
      </c>
      <c r="AA118" s="20">
        <f>IFERROR(VLOOKUP(E118,INPUTS!$A$44:$C$103,3,0),SCENARIOS!$J$25)</f>
        <v>0.015</v>
      </c>
      <c r="AB118" s="15">
        <f t="shared" si="61"/>
        <v>15.5781642857398</v>
      </c>
      <c r="AC118" s="20">
        <f>IFERROR(VLOOKUP($E118,INPUTS!$A$44:$G$103,4,0),SCENARIOS!$K$25)</f>
        <v>0.075</v>
      </c>
      <c r="AD118" s="15">
        <f t="shared" si="61"/>
        <v>94.766093961547</v>
      </c>
      <c r="AE118" s="20">
        <f>IFERROR(VLOOKUP($E118,INPUTS!$A$44:$G$103,5,0),SCENARIOS!$L$25)</f>
        <v>0.15</v>
      </c>
      <c r="AF118" s="15">
        <f t="shared" si="61"/>
        <v>230.594886534854</v>
      </c>
      <c r="AG118" s="20">
        <f>IFERROR(VLOOKUP($E118,INPUTS!$A$44:$G$103,6,0),SCENARIOS!$M$25)</f>
        <v>0.2</v>
      </c>
      <c r="AH118" s="15">
        <f t="shared" si="45"/>
        <v>374.071917308306</v>
      </c>
      <c r="AI118" s="20">
        <f>IFERROR(VLOOKUP($E118,INPUTS!$A$44:$G$103,7,0),SCENARIOS!$N$25)</f>
        <v>0.3</v>
      </c>
      <c r="AJ118" s="15">
        <f t="shared" si="46"/>
        <v>682.673525849225</v>
      </c>
      <c r="AL118" t="str">
        <f t="shared" si="48"/>
        <v>Y</v>
      </c>
      <c r="AM118" s="21">
        <f t="shared" si="49"/>
        <v>2275.57841949742</v>
      </c>
      <c r="BC118" s="2" t="str">
        <v>WUH</v>
      </c>
      <c r="BD118" s="15">
        <f t="shared" si="50"/>
        <v>0</v>
      </c>
      <c r="BE118" s="15">
        <f t="shared" si="51"/>
        <v>4401.98871681614</v>
      </c>
      <c r="BF118" s="15">
        <f t="shared" si="52"/>
        <v>26778.461743232</v>
      </c>
      <c r="BG118" s="15">
        <f t="shared" si="53"/>
        <v>65160.1864034213</v>
      </c>
      <c r="BH118" s="15">
        <f t="shared" si="54"/>
        <v>105703.106544863</v>
      </c>
      <c r="BI118" s="15">
        <f t="shared" si="55"/>
        <v>192905.987055757</v>
      </c>
      <c r="BJ118" s="23"/>
    </row>
    <row r="119" ht="15" customHeight="1" spans="1:62">
      <c r="A119" s="24" t="s">
        <v>1054</v>
      </c>
      <c r="B119" s="52" t="s">
        <v>538</v>
      </c>
      <c r="C119" s="52" t="s">
        <v>539</v>
      </c>
      <c r="D119" s="52" t="s">
        <v>929</v>
      </c>
      <c r="E119" s="10" t="s">
        <v>529</v>
      </c>
      <c r="F119" s="52" t="s">
        <v>528</v>
      </c>
      <c r="G119" s="52" t="s">
        <v>173</v>
      </c>
      <c r="H119" s="52" t="s">
        <v>576</v>
      </c>
      <c r="I119" s="52" t="s">
        <v>575</v>
      </c>
      <c r="J119" s="52" t="s">
        <v>173</v>
      </c>
      <c r="K119" s="52" t="s">
        <v>931</v>
      </c>
      <c r="L119" s="53" t="s">
        <v>284</v>
      </c>
      <c r="M119" s="13">
        <v>140</v>
      </c>
      <c r="N119" s="14">
        <f t="shared" si="47"/>
        <v>0.383561643835616</v>
      </c>
      <c r="O119" s="15">
        <v>5900</v>
      </c>
      <c r="P119" s="15">
        <f t="shared" si="58"/>
        <v>826000</v>
      </c>
      <c r="Q119" s="16">
        <f>IFERROR(VLOOKUP(G119,SCENARIOS!$A$13:$E$18,4,0),0.025)</f>
        <v>0.04</v>
      </c>
      <c r="R119" s="57">
        <f>IFERROR(VLOOKUP(L119,INPUTS!$A$107:$B$120,2,0),0.0082)</f>
        <v>0.0041</v>
      </c>
      <c r="S119" s="52">
        <f t="shared" si="59"/>
        <v>24.19</v>
      </c>
      <c r="T119" s="15">
        <f t="shared" si="60"/>
        <v>3386.6</v>
      </c>
      <c r="U119" s="15">
        <f>T119/INPUTS!$B$7*1000</f>
        <v>4233250</v>
      </c>
      <c r="V119" s="15">
        <f>T119*INPUTS!$B$6</f>
        <v>10701.656</v>
      </c>
      <c r="W119" s="54" t="s">
        <v>396</v>
      </c>
      <c r="X119" s="54" t="s">
        <v>396</v>
      </c>
      <c r="Y119" s="20">
        <f>IFERROR(VLOOKUP(E119,INPUTS!$A$44:$B$103,2,0),0)</f>
        <v>0</v>
      </c>
      <c r="Z119" s="15">
        <f t="shared" si="43"/>
        <v>0</v>
      </c>
      <c r="AA119" s="20">
        <f>IFERROR(VLOOKUP(E119,INPUTS!$A$44:$C$103,3,0),SCENARIOS!$J$25)</f>
        <v>0.015</v>
      </c>
      <c r="AB119" s="15">
        <f t="shared" si="61"/>
        <v>61.8047507890176</v>
      </c>
      <c r="AC119" s="20">
        <f>IFERROR(VLOOKUP($E119,INPUTS!$A$44:$G$103,4,0),SCENARIOS!$K$25)</f>
        <v>0.075</v>
      </c>
      <c r="AD119" s="15">
        <f t="shared" si="61"/>
        <v>375.974647147835</v>
      </c>
      <c r="AE119" s="20">
        <f>IFERROR(VLOOKUP($E119,INPUTS!$A$44:$G$103,5,0),SCENARIOS!$L$25)</f>
        <v>0.15</v>
      </c>
      <c r="AF119" s="15">
        <f t="shared" si="61"/>
        <v>914.861291362459</v>
      </c>
      <c r="AG119" s="20">
        <f>IFERROR(VLOOKUP($E119,INPUTS!$A$44:$G$103,6,0),SCENARIOS!$M$25)</f>
        <v>0.2</v>
      </c>
      <c r="AH119" s="15">
        <f t="shared" si="45"/>
        <v>1484.0915272394</v>
      </c>
      <c r="AI119" s="20">
        <f>IFERROR(VLOOKUP($E119,INPUTS!$A$44:$G$103,7,0),SCENARIOS!$N$25)</f>
        <v>0.3</v>
      </c>
      <c r="AJ119" s="15">
        <f t="shared" si="46"/>
        <v>2708.43639606459</v>
      </c>
      <c r="AL119" t="str">
        <f t="shared" si="48"/>
        <v>N</v>
      </c>
      <c r="AM119" s="21">
        <f t="shared" si="49"/>
        <v>9028.12132021531</v>
      </c>
      <c r="BC119" s="2" t="str">
        <v>YIP</v>
      </c>
      <c r="BD119" s="15">
        <f t="shared" si="50"/>
        <v>0</v>
      </c>
      <c r="BE119" s="15">
        <f t="shared" si="51"/>
        <v>4492.92698871994</v>
      </c>
      <c r="BF119" s="15">
        <f t="shared" si="52"/>
        <v>24802.7721921244</v>
      </c>
      <c r="BG119" s="15">
        <f t="shared" si="53"/>
        <v>54768.5292869346</v>
      </c>
      <c r="BH119" s="15">
        <f t="shared" si="54"/>
        <v>80625.1757402686</v>
      </c>
      <c r="BI119" s="15">
        <f t="shared" si="55"/>
        <v>133525.063184185</v>
      </c>
      <c r="BJ119" s="23"/>
    </row>
    <row r="120" ht="15" customHeight="1" spans="1:62">
      <c r="A120" s="6" t="s">
        <v>1055</v>
      </c>
      <c r="B120" s="52" t="s">
        <v>540</v>
      </c>
      <c r="C120" s="52" t="s">
        <v>541</v>
      </c>
      <c r="D120" s="52" t="s">
        <v>929</v>
      </c>
      <c r="E120" s="10" t="s">
        <v>242</v>
      </c>
      <c r="F120" s="52" t="s">
        <v>421</v>
      </c>
      <c r="G120" s="52" t="s">
        <v>173</v>
      </c>
      <c r="H120" s="52" t="s">
        <v>234</v>
      </c>
      <c r="I120" s="52" t="s">
        <v>424</v>
      </c>
      <c r="J120" s="52" t="s">
        <v>173</v>
      </c>
      <c r="K120" s="52" t="s">
        <v>931</v>
      </c>
      <c r="L120" s="53" t="s">
        <v>291</v>
      </c>
      <c r="M120" s="13">
        <v>984</v>
      </c>
      <c r="N120" s="14">
        <f t="shared" si="47"/>
        <v>2.6958904109589</v>
      </c>
      <c r="O120" s="15">
        <v>5350</v>
      </c>
      <c r="P120" s="15">
        <f t="shared" si="58"/>
        <v>5264400</v>
      </c>
      <c r="Q120" s="16">
        <f>IFERROR(VLOOKUP(G120,SCENARIOS!$A$13:$E$18,4,0),0.025)</f>
        <v>0.04</v>
      </c>
      <c r="R120" s="57">
        <f>IFERROR(VLOOKUP(L120,INPUTS!$A$107:$B$120,2,0),0.0082)</f>
        <v>0.0079</v>
      </c>
      <c r="S120" s="52">
        <f t="shared" si="59"/>
        <v>42.265</v>
      </c>
      <c r="T120" s="15">
        <f t="shared" si="60"/>
        <v>41588.76</v>
      </c>
      <c r="U120" s="15">
        <f>T120/INPUTS!$B$7*1000</f>
        <v>51985950</v>
      </c>
      <c r="V120" s="15">
        <f>T120*INPUTS!$B$6</f>
        <v>131420.4816</v>
      </c>
      <c r="W120" s="54" t="s">
        <v>396</v>
      </c>
      <c r="X120" s="54" t="s">
        <v>396</v>
      </c>
      <c r="Y120" s="20">
        <f>IFERROR(VLOOKUP(E120,INPUTS!$A$44:$B$103,2,0),0)</f>
        <v>0</v>
      </c>
      <c r="Z120" s="15">
        <f t="shared" si="43"/>
        <v>0</v>
      </c>
      <c r="AA120" s="20">
        <f>IFERROR(VLOOKUP(E120,INPUTS!$A$44:$C$103,3,0),SCENARIOS!$J$25)</f>
        <v>0.03</v>
      </c>
      <c r="AB120" s="15">
        <f t="shared" si="61"/>
        <v>1517.97256683651</v>
      </c>
      <c r="AC120" s="20">
        <f>IFERROR(VLOOKUP($E120,INPUTS!$A$44:$G$103,4,0),SCENARIOS!$K$25)</f>
        <v>0.1</v>
      </c>
      <c r="AD120" s="15">
        <f t="shared" si="61"/>
        <v>6156.15243068407</v>
      </c>
      <c r="AE120" s="20">
        <f>IFERROR(VLOOKUP($E120,INPUTS!$A$44:$G$103,5,0),SCENARIOS!$L$25)</f>
        <v>0.2</v>
      </c>
      <c r="AF120" s="15">
        <f t="shared" si="61"/>
        <v>14979.8014448172</v>
      </c>
      <c r="AG120" s="20">
        <f>IFERROR(VLOOKUP($E120,INPUTS!$A$44:$G$103,6,0),SCENARIOS!$M$25)</f>
        <v>0.3</v>
      </c>
      <c r="AH120" s="15">
        <f t="shared" si="45"/>
        <v>27337.8283578188</v>
      </c>
      <c r="AI120" s="20">
        <f>IFERROR(VLOOKUP($E120,INPUTS!$A$44:$G$103,7,0),SCENARIOS!$N$25)</f>
        <v>0.4</v>
      </c>
      <c r="AJ120" s="15">
        <f t="shared" si="46"/>
        <v>44347.5309558044</v>
      </c>
      <c r="AL120" t="str">
        <f t="shared" si="48"/>
        <v>Y</v>
      </c>
      <c r="AM120" s="21">
        <f t="shared" si="49"/>
        <v>110868.827389511</v>
      </c>
      <c r="BC120" s="2" t="str">
        <v>YUL</v>
      </c>
      <c r="BD120" s="15">
        <f t="shared" si="50"/>
        <v>0</v>
      </c>
      <c r="BE120" s="15">
        <f t="shared" si="51"/>
        <v>635.675046880782</v>
      </c>
      <c r="BF120" s="15">
        <f t="shared" si="52"/>
        <v>3509.18308167166</v>
      </c>
      <c r="BG120" s="15">
        <f t="shared" si="53"/>
        <v>7748.84335077578</v>
      </c>
      <c r="BH120" s="15">
        <f t="shared" si="54"/>
        <v>11407.1322541273</v>
      </c>
      <c r="BI120" s="15">
        <f t="shared" si="55"/>
        <v>18891.5936120183</v>
      </c>
      <c r="BJ120" s="23"/>
    </row>
    <row r="121" ht="15" customHeight="1" spans="1:62">
      <c r="A121" s="24" t="s">
        <v>1056</v>
      </c>
      <c r="B121" s="52" t="s">
        <v>540</v>
      </c>
      <c r="C121" s="52" t="s">
        <v>541</v>
      </c>
      <c r="D121" s="52" t="s">
        <v>929</v>
      </c>
      <c r="E121" s="10" t="s">
        <v>242</v>
      </c>
      <c r="F121" s="52" t="s">
        <v>421</v>
      </c>
      <c r="G121" s="52" t="s">
        <v>173</v>
      </c>
      <c r="H121" s="52" t="s">
        <v>264</v>
      </c>
      <c r="I121" s="52" t="s">
        <v>436</v>
      </c>
      <c r="J121" s="52" t="s">
        <v>173</v>
      </c>
      <c r="K121" s="52" t="s">
        <v>931</v>
      </c>
      <c r="L121" s="53" t="s">
        <v>291</v>
      </c>
      <c r="M121" s="13">
        <v>984</v>
      </c>
      <c r="N121" s="14">
        <f t="shared" si="47"/>
        <v>2.6958904109589</v>
      </c>
      <c r="O121" s="15">
        <v>6300</v>
      </c>
      <c r="P121" s="15">
        <f t="shared" si="58"/>
        <v>6199200</v>
      </c>
      <c r="Q121" s="16">
        <f>IFERROR(VLOOKUP(G121,SCENARIOS!$A$13:$E$18,4,0),0.025)</f>
        <v>0.04</v>
      </c>
      <c r="R121" s="57">
        <f>IFERROR(VLOOKUP(L121,INPUTS!$A$107:$B$120,2,0),0.0082)</f>
        <v>0.0079</v>
      </c>
      <c r="S121" s="52">
        <f t="shared" si="59"/>
        <v>49.77</v>
      </c>
      <c r="T121" s="15">
        <f t="shared" si="60"/>
        <v>48973.68</v>
      </c>
      <c r="U121" s="15">
        <f>T121/INPUTS!$B$7*1000</f>
        <v>61217100</v>
      </c>
      <c r="V121" s="15">
        <f>T121*INPUTS!$B$6</f>
        <v>154756.8288</v>
      </c>
      <c r="W121" s="54" t="s">
        <v>396</v>
      </c>
      <c r="X121" s="54" t="s">
        <v>396</v>
      </c>
      <c r="Y121" s="58">
        <f>IFERROR(VLOOKUP(E121,INPUTS!$A$44:$B$103,2,0),0)</f>
        <v>0</v>
      </c>
      <c r="Z121" s="15">
        <f t="shared" si="43"/>
        <v>0</v>
      </c>
      <c r="AA121" s="20">
        <f>IFERROR(VLOOKUP(E121,INPUTS!$A$44:$C$103,3,0),SCENARIOS!$J$25)</f>
        <v>0.03</v>
      </c>
      <c r="AB121" s="15">
        <f t="shared" si="61"/>
        <v>1787.51909739627</v>
      </c>
      <c r="AC121" s="20">
        <f>IFERROR(VLOOKUP($E121,INPUTS!$A$44:$G$103,4,0),SCENARIOS!$K$25)</f>
        <v>0.1</v>
      </c>
      <c r="AD121" s="15">
        <f t="shared" si="61"/>
        <v>7249.30099314198</v>
      </c>
      <c r="AE121" s="20">
        <f>IFERROR(VLOOKUP($E121,INPUTS!$A$44:$G$103,5,0),SCENARIOS!$L$25)</f>
        <v>0.2</v>
      </c>
      <c r="AF121" s="15">
        <f t="shared" si="61"/>
        <v>17639.7661873548</v>
      </c>
      <c r="AG121" s="20">
        <f>IFERROR(VLOOKUP($E121,INPUTS!$A$44:$G$103,6,0),SCENARIOS!$M$25)</f>
        <v>0.3</v>
      </c>
      <c r="AH121" s="15">
        <f t="shared" si="45"/>
        <v>32192.2090942539</v>
      </c>
      <c r="AI121" s="20">
        <f>IFERROR(VLOOKUP($E121,INPUTS!$A$44:$G$103,7,0),SCENARIOS!$N$25)</f>
        <v>0.4</v>
      </c>
      <c r="AJ121" s="15">
        <f t="shared" si="46"/>
        <v>52222.3261722556</v>
      </c>
      <c r="AL121" t="str">
        <f t="shared" si="48"/>
        <v>Y</v>
      </c>
      <c r="AM121" s="21">
        <f t="shared" si="49"/>
        <v>130555.815430639</v>
      </c>
      <c r="BC121" s="2" t="str">
        <v>YVR</v>
      </c>
      <c r="BD121" s="15">
        <f t="shared" si="50"/>
        <v>0</v>
      </c>
      <c r="BE121" s="15">
        <f t="shared" si="51"/>
        <v>8083.3146731255</v>
      </c>
      <c r="BF121" s="15">
        <f t="shared" si="52"/>
        <v>44623.1627841137</v>
      </c>
      <c r="BG121" s="15">
        <f t="shared" si="53"/>
        <v>98535.1548160172</v>
      </c>
      <c r="BH121" s="15">
        <f t="shared" si="54"/>
        <v>145054.363830273</v>
      </c>
      <c r="BI121" s="15">
        <f t="shared" si="55"/>
        <v>240227.607788089</v>
      </c>
      <c r="BJ121" s="23"/>
    </row>
    <row r="122" ht="15" customHeight="1" spans="1:62">
      <c r="A122" s="6" t="s">
        <v>1057</v>
      </c>
      <c r="B122" s="52" t="s">
        <v>540</v>
      </c>
      <c r="C122" s="52" t="s">
        <v>541</v>
      </c>
      <c r="D122" s="52" t="s">
        <v>929</v>
      </c>
      <c r="E122" s="10" t="s">
        <v>242</v>
      </c>
      <c r="F122" s="52" t="s">
        <v>421</v>
      </c>
      <c r="G122" s="52" t="s">
        <v>173</v>
      </c>
      <c r="H122" s="52" t="s">
        <v>576</v>
      </c>
      <c r="I122" s="52" t="s">
        <v>575</v>
      </c>
      <c r="J122" s="52" t="s">
        <v>173</v>
      </c>
      <c r="K122" s="52" t="s">
        <v>931</v>
      </c>
      <c r="L122" s="53" t="s">
        <v>279</v>
      </c>
      <c r="M122" s="13">
        <v>1476</v>
      </c>
      <c r="N122" s="14">
        <f t="shared" si="47"/>
        <v>4.04383561643836</v>
      </c>
      <c r="O122" s="15">
        <v>5600</v>
      </c>
      <c r="P122" s="15">
        <f t="shared" si="58"/>
        <v>8265600</v>
      </c>
      <c r="Q122" s="16">
        <f>IFERROR(VLOOKUP(G122,SCENARIOS!$A$13:$E$18,4,0),0.025)</f>
        <v>0.04</v>
      </c>
      <c r="R122" s="57">
        <f>IFERROR(VLOOKUP(L122,INPUTS!$A$107:$B$120,2,0),0.0082)</f>
        <v>0.0039</v>
      </c>
      <c r="S122" s="52">
        <f t="shared" si="59"/>
        <v>21.84</v>
      </c>
      <c r="T122" s="15">
        <f t="shared" si="60"/>
        <v>32235.84</v>
      </c>
      <c r="U122" s="15">
        <f>T122/INPUTS!$B$7*1000</f>
        <v>40294800</v>
      </c>
      <c r="V122" s="15">
        <f>T122*INPUTS!$B$6</f>
        <v>101865.2544</v>
      </c>
      <c r="W122" s="54" t="s">
        <v>396</v>
      </c>
      <c r="X122" s="54" t="s">
        <v>396</v>
      </c>
      <c r="Y122" s="58">
        <f>IFERROR(VLOOKUP(E122,INPUTS!$A$44:$B$103,2,0),0)</f>
        <v>0</v>
      </c>
      <c r="Z122" s="15">
        <f t="shared" si="43"/>
        <v>0</v>
      </c>
      <c r="AA122" s="20">
        <f>IFERROR(VLOOKUP(E122,INPUTS!$A$44:$C$103,3,0),SCENARIOS!$J$25)</f>
        <v>0.03</v>
      </c>
      <c r="AB122" s="15">
        <f t="shared" si="61"/>
        <v>1176.59484891906</v>
      </c>
      <c r="AC122" s="20">
        <f>IFERROR(VLOOKUP($E122,INPUTS!$A$44:$G$103,4,0),SCENARIOS!$K$25)</f>
        <v>0.1</v>
      </c>
      <c r="AD122" s="15">
        <f t="shared" si="61"/>
        <v>4771.69179295422</v>
      </c>
      <c r="AE122" s="20">
        <f>IFERROR(VLOOKUP($E122,INPUTS!$A$44:$G$103,5,0),SCENARIOS!$L$25)</f>
        <v>0.2</v>
      </c>
      <c r="AF122" s="15">
        <f t="shared" si="61"/>
        <v>11610.985338512</v>
      </c>
      <c r="AG122" s="20">
        <f>IFERROR(VLOOKUP($E122,INPUTS!$A$44:$G$103,6,0),SCENARIOS!$M$25)</f>
        <v>0.3</v>
      </c>
      <c r="AH122" s="15">
        <f t="shared" si="45"/>
        <v>21189.8085177367</v>
      </c>
      <c r="AI122" s="20">
        <f>IFERROR(VLOOKUP($E122,INPUTS!$A$44:$G$103,7,0),SCENARIOS!$N$25)</f>
        <v>0.4</v>
      </c>
      <c r="AJ122" s="15">
        <f t="shared" si="46"/>
        <v>34374.1893792062</v>
      </c>
      <c r="AL122" t="str">
        <f t="shared" si="48"/>
        <v>Y</v>
      </c>
      <c r="AM122" s="21">
        <f t="shared" si="49"/>
        <v>85935.4734480155</v>
      </c>
      <c r="BC122" s="2" t="str">
        <v>YYC</v>
      </c>
      <c r="BD122" s="15">
        <f t="shared" si="50"/>
        <v>0</v>
      </c>
      <c r="BE122" s="15">
        <f t="shared" si="51"/>
        <v>20213.4596519224</v>
      </c>
      <c r="BF122" s="15">
        <f t="shared" si="52"/>
        <v>111586.463839726</v>
      </c>
      <c r="BG122" s="15">
        <f t="shared" si="53"/>
        <v>246400.945244826</v>
      </c>
      <c r="BH122" s="15">
        <f t="shared" si="54"/>
        <v>362728.738046862</v>
      </c>
      <c r="BI122" s="15">
        <f t="shared" si="55"/>
        <v>600722.754669752</v>
      </c>
      <c r="BJ122" s="23"/>
    </row>
    <row r="123" ht="15" customHeight="1" spans="1:62">
      <c r="A123" s="24" t="s">
        <v>1058</v>
      </c>
      <c r="B123" s="52" t="s">
        <v>542</v>
      </c>
      <c r="C123" s="52" t="s">
        <v>543</v>
      </c>
      <c r="D123" s="52" t="s">
        <v>929</v>
      </c>
      <c r="E123" s="10" t="s">
        <v>545</v>
      </c>
      <c r="F123" s="52" t="s">
        <v>544</v>
      </c>
      <c r="G123" s="52" t="s">
        <v>173</v>
      </c>
      <c r="H123" s="52" t="s">
        <v>224</v>
      </c>
      <c r="I123" s="52" t="s">
        <v>938</v>
      </c>
      <c r="J123" s="52" t="s">
        <v>165</v>
      </c>
      <c r="K123" s="52" t="s">
        <v>931</v>
      </c>
      <c r="L123" s="53" t="s">
        <v>297</v>
      </c>
      <c r="M123" s="13">
        <v>649</v>
      </c>
      <c r="N123" s="14">
        <f t="shared" si="47"/>
        <v>1.77808219178082</v>
      </c>
      <c r="O123" s="15">
        <v>9500</v>
      </c>
      <c r="P123" s="15">
        <f t="shared" si="58"/>
        <v>6165500</v>
      </c>
      <c r="Q123" s="16">
        <f>IFERROR(VLOOKUP(G123,SCENARIOS!$A$13:$E$18,4,0),0.025)</f>
        <v>0.04</v>
      </c>
      <c r="R123" s="57">
        <f>IFERROR(VLOOKUP(L123,INPUTS!$A$107:$B$120,2,0),0.0082)</f>
        <v>0.0105</v>
      </c>
      <c r="S123" s="52">
        <f t="shared" si="59"/>
        <v>99.75</v>
      </c>
      <c r="T123" s="15">
        <f t="shared" si="60"/>
        <v>64737.75</v>
      </c>
      <c r="U123" s="15">
        <f>T123/INPUTS!$B$7*1000</f>
        <v>80922187.5</v>
      </c>
      <c r="V123" s="15">
        <f>T123*INPUTS!$B$6</f>
        <v>204571.29</v>
      </c>
      <c r="W123" s="54" t="s">
        <v>396</v>
      </c>
      <c r="X123" s="54" t="s">
        <v>396</v>
      </c>
      <c r="Y123" s="58">
        <f>IFERROR(VLOOKUP(E123,INPUTS!$A$44:$B$103,2,0),0)</f>
        <v>0</v>
      </c>
      <c r="Z123" s="15">
        <f t="shared" si="43"/>
        <v>0</v>
      </c>
      <c r="AA123" s="20">
        <f>IFERROR(VLOOKUP(E123,INPUTS!$A$44:$C$103,3,0),SCENARIOS!$J$25)</f>
        <v>0.015</v>
      </c>
      <c r="AB123" s="15">
        <f t="shared" si="61"/>
        <v>1181.45057148518</v>
      </c>
      <c r="AC123" s="20">
        <f>IFERROR(VLOOKUP($E123,INPUTS!$A$44:$G$103,4,0),SCENARIOS!$K$25)</f>
        <v>0.075</v>
      </c>
      <c r="AD123" s="15">
        <f t="shared" si="61"/>
        <v>7187.07633419794</v>
      </c>
      <c r="AE123" s="20">
        <f>IFERROR(VLOOKUP($E123,INPUTS!$A$44:$G$103,5,0),SCENARIOS!$L$25)</f>
        <v>0.15</v>
      </c>
      <c r="AF123" s="15">
        <f t="shared" si="61"/>
        <v>17488.3545635446</v>
      </c>
      <c r="AG123" s="20">
        <f>IFERROR(VLOOKUP($E123,INPUTS!$A$44:$G$103,6,0),SCENARIOS!$M$25)</f>
        <v>0.2</v>
      </c>
      <c r="AH123" s="15">
        <f t="shared" si="45"/>
        <v>28369.6764505824</v>
      </c>
      <c r="AI123" s="20">
        <f>IFERROR(VLOOKUP($E123,INPUTS!$A$44:$G$103,7,0),SCENARIOS!$N$25)</f>
        <v>0.3</v>
      </c>
      <c r="AJ123" s="15">
        <f t="shared" si="46"/>
        <v>51774.073790625</v>
      </c>
      <c r="AL123" t="str">
        <f t="shared" si="48"/>
        <v>Y</v>
      </c>
      <c r="AM123" s="21">
        <f t="shared" si="49"/>
        <v>172580.24596875</v>
      </c>
      <c r="BC123" s="2" t="str">
        <v>YYZ</v>
      </c>
      <c r="BD123" s="15">
        <f t="shared" si="50"/>
        <v>0</v>
      </c>
      <c r="BE123" s="15">
        <f t="shared" si="51"/>
        <v>41705.4929180265</v>
      </c>
      <c r="BF123" s="15">
        <f t="shared" si="52"/>
        <v>230231.170593933</v>
      </c>
      <c r="BG123" s="15">
        <f t="shared" si="53"/>
        <v>508387.631502052</v>
      </c>
      <c r="BH123" s="15">
        <f t="shared" si="54"/>
        <v>748401.366034308</v>
      </c>
      <c r="BI123" s="15">
        <f t="shared" si="55"/>
        <v>1239443.3719907</v>
      </c>
      <c r="BJ123" s="23"/>
    </row>
    <row r="124" ht="15" customHeight="1" spans="1:62">
      <c r="A124" s="6" t="s">
        <v>1059</v>
      </c>
      <c r="B124" s="52" t="s">
        <v>542</v>
      </c>
      <c r="C124" s="52" t="s">
        <v>543</v>
      </c>
      <c r="D124" s="52" t="s">
        <v>929</v>
      </c>
      <c r="E124" s="10" t="s">
        <v>545</v>
      </c>
      <c r="F124" s="52" t="s">
        <v>544</v>
      </c>
      <c r="G124" s="52" t="s">
        <v>173</v>
      </c>
      <c r="H124" s="52" t="s">
        <v>234</v>
      </c>
      <c r="I124" s="52" t="s">
        <v>424</v>
      </c>
      <c r="J124" s="52" t="s">
        <v>173</v>
      </c>
      <c r="K124" s="52" t="s">
        <v>931</v>
      </c>
      <c r="L124" s="53" t="s">
        <v>295</v>
      </c>
      <c r="M124" s="13">
        <v>1297</v>
      </c>
      <c r="N124" s="14">
        <f t="shared" si="47"/>
        <v>3.55342465753425</v>
      </c>
      <c r="O124" s="15">
        <v>4600</v>
      </c>
      <c r="P124" s="15">
        <f t="shared" si="58"/>
        <v>5966200</v>
      </c>
      <c r="Q124" s="16">
        <f>IFERROR(VLOOKUP(G124,SCENARIOS!$A$13:$E$18,4,0),0.025)</f>
        <v>0.04</v>
      </c>
      <c r="R124" s="57">
        <f>IFERROR(VLOOKUP(L124,INPUTS!$A$107:$B$120,2,0),0.0082)</f>
        <v>0.0089</v>
      </c>
      <c r="S124" s="52">
        <f t="shared" si="59"/>
        <v>40.94</v>
      </c>
      <c r="T124" s="15">
        <f t="shared" si="60"/>
        <v>53099.18</v>
      </c>
      <c r="U124" s="15">
        <f>T124/INPUTS!$B$7*1000</f>
        <v>66373975</v>
      </c>
      <c r="V124" s="15">
        <f>T124*INPUTS!$B$6</f>
        <v>167793.4088</v>
      </c>
      <c r="W124" s="54" t="s">
        <v>396</v>
      </c>
      <c r="X124" s="54" t="s">
        <v>396</v>
      </c>
      <c r="Y124" s="58">
        <f>IFERROR(VLOOKUP(E124,INPUTS!$A$44:$B$103,2,0),0)</f>
        <v>0</v>
      </c>
      <c r="Z124" s="15">
        <f t="shared" si="43"/>
        <v>0</v>
      </c>
      <c r="AA124" s="20">
        <f>IFERROR(VLOOKUP(E124,INPUTS!$A$44:$C$103,3,0),SCENARIOS!$J$25)</f>
        <v>0.015</v>
      </c>
      <c r="AB124" s="15">
        <f t="shared" si="61"/>
        <v>969.049071930901</v>
      </c>
      <c r="AC124" s="20">
        <f>IFERROR(VLOOKUP($E124,INPUTS!$A$44:$G$103,4,0),SCENARIOS!$K$25)</f>
        <v>0.075</v>
      </c>
      <c r="AD124" s="15">
        <f t="shared" si="61"/>
        <v>5894.98182966378</v>
      </c>
      <c r="AE124" s="20">
        <f>IFERROR(VLOOKUP($E124,INPUTS!$A$44:$G$103,5,0),SCENARIOS!$L$25)</f>
        <v>0.15</v>
      </c>
      <c r="AF124" s="15">
        <f t="shared" si="61"/>
        <v>14344.2935053114</v>
      </c>
      <c r="AG124" s="20">
        <f>IFERROR(VLOOKUP($E124,INPUTS!$A$44:$G$103,6,0),SCENARIOS!$M$25)</f>
        <v>0.2</v>
      </c>
      <c r="AH124" s="15">
        <f t="shared" si="45"/>
        <v>23269.3684348195</v>
      </c>
      <c r="AI124" s="20">
        <f>IFERROR(VLOOKUP($E124,INPUTS!$A$44:$G$103,7,0),SCENARIOS!$N$25)</f>
        <v>0.3</v>
      </c>
      <c r="AJ124" s="15">
        <f t="shared" si="46"/>
        <v>42466.1169648571</v>
      </c>
      <c r="AL124" t="str">
        <f t="shared" si="48"/>
        <v>Y</v>
      </c>
      <c r="AM124" s="21">
        <f t="shared" si="49"/>
        <v>141553.72321619</v>
      </c>
      <c r="BC124" s="2" t="str">
        <v>ZRH</v>
      </c>
      <c r="BD124" s="15">
        <f t="shared" si="50"/>
        <v>32578.7776</v>
      </c>
      <c r="BE124" s="15">
        <f t="shared" si="51"/>
        <v>110579.689627731</v>
      </c>
      <c r="BF124" s="15">
        <f t="shared" si="52"/>
        <v>312776.922559279</v>
      </c>
      <c r="BG124" s="15">
        <f t="shared" si="53"/>
        <v>707756.757972446</v>
      </c>
      <c r="BH124" s="15">
        <f t="shared" si="54"/>
        <v>1067682.41159849</v>
      </c>
      <c r="BI124" s="15">
        <f t="shared" si="55"/>
        <v>1509980.81155175</v>
      </c>
      <c r="BJ124" s="23"/>
    </row>
    <row r="125" ht="15" customHeight="1" spans="1:62">
      <c r="A125" s="24" t="s">
        <v>1060</v>
      </c>
      <c r="B125" s="52" t="s">
        <v>542</v>
      </c>
      <c r="C125" s="52" t="s">
        <v>543</v>
      </c>
      <c r="D125" s="52" t="s">
        <v>929</v>
      </c>
      <c r="E125" s="10" t="s">
        <v>545</v>
      </c>
      <c r="F125" s="52" t="s">
        <v>544</v>
      </c>
      <c r="G125" s="52" t="s">
        <v>173</v>
      </c>
      <c r="H125" s="52" t="s">
        <v>200</v>
      </c>
      <c r="I125" s="52" t="s">
        <v>391</v>
      </c>
      <c r="J125" s="52" t="s">
        <v>165</v>
      </c>
      <c r="K125" s="52" t="s">
        <v>931</v>
      </c>
      <c r="L125" s="53" t="s">
        <v>293</v>
      </c>
      <c r="M125" s="13">
        <v>649</v>
      </c>
      <c r="N125" s="14">
        <f t="shared" si="47"/>
        <v>1.77808219178082</v>
      </c>
      <c r="O125" s="15">
        <v>9300</v>
      </c>
      <c r="P125" s="15">
        <f t="shared" si="58"/>
        <v>6035700</v>
      </c>
      <c r="Q125" s="16">
        <f>IFERROR(VLOOKUP(G125,SCENARIOS!$A$13:$E$18,4,0),0.025)</f>
        <v>0.04</v>
      </c>
      <c r="R125" s="57">
        <f>IFERROR(VLOOKUP(L125,INPUTS!$A$107:$B$120,2,0),0.0082)</f>
        <v>0.0079</v>
      </c>
      <c r="S125" s="52">
        <f t="shared" si="59"/>
        <v>73.47</v>
      </c>
      <c r="T125" s="15">
        <f t="shared" si="60"/>
        <v>47682.03</v>
      </c>
      <c r="U125" s="15">
        <f>T125/INPUTS!$B$7*1000</f>
        <v>59602537.5</v>
      </c>
      <c r="V125" s="15">
        <f>T125*INPUTS!$B$6</f>
        <v>150675.2148</v>
      </c>
      <c r="W125" s="54" t="s">
        <v>396</v>
      </c>
      <c r="X125" s="54" t="s">
        <v>396</v>
      </c>
      <c r="Y125" s="58">
        <f>IFERROR(VLOOKUP(E125,INPUTS!$A$44:$B$103,2,0),0)</f>
        <v>0</v>
      </c>
      <c r="Z125" s="15">
        <f t="shared" si="43"/>
        <v>0</v>
      </c>
      <c r="AA125" s="20">
        <f>IFERROR(VLOOKUP(E125,INPUTS!$A$44:$C$103,3,0),SCENARIOS!$J$25)</f>
        <v>0.015</v>
      </c>
      <c r="AB125" s="15">
        <f t="shared" si="61"/>
        <v>870.187202877358</v>
      </c>
      <c r="AC125" s="20">
        <f>IFERROR(VLOOKUP($E125,INPUTS!$A$44:$G$103,4,0),SCENARIOS!$K$25)</f>
        <v>0.075</v>
      </c>
      <c r="AD125" s="15">
        <f t="shared" si="61"/>
        <v>5293.57893006038</v>
      </c>
      <c r="AE125" s="20">
        <f>IFERROR(VLOOKUP($E125,INPUTS!$A$44:$G$103,5,0),SCENARIOS!$L$25)</f>
        <v>0.15</v>
      </c>
      <c r="AF125" s="15">
        <f t="shared" si="61"/>
        <v>12880.8963386829</v>
      </c>
      <c r="AG125" s="20">
        <f>IFERROR(VLOOKUP($E125,INPUTS!$A$44:$G$103,6,0),SCENARIOS!$M$25)</f>
        <v>0.2</v>
      </c>
      <c r="AH125" s="15">
        <f t="shared" si="45"/>
        <v>20895.4398879628</v>
      </c>
      <c r="AI125" s="20">
        <f>IFERROR(VLOOKUP($E125,INPUTS!$A$44:$G$103,7,0),SCENARIOS!$N$25)</f>
        <v>0.3</v>
      </c>
      <c r="AJ125" s="15">
        <f t="shared" si="46"/>
        <v>38133.746379922</v>
      </c>
      <c r="AL125" t="str">
        <f t="shared" si="48"/>
        <v>Y</v>
      </c>
      <c r="AM125" s="21">
        <f t="shared" si="49"/>
        <v>127112.487933073</v>
      </c>
      <c r="BC125">
        <v>0</v>
      </c>
    </row>
    <row r="126" ht="15" customHeight="1" spans="1:62">
      <c r="A126" s="6" t="s">
        <v>1061</v>
      </c>
      <c r="B126" s="52" t="s">
        <v>546</v>
      </c>
      <c r="C126" s="52" t="s">
        <v>547</v>
      </c>
      <c r="D126" s="52" t="s">
        <v>929</v>
      </c>
      <c r="E126" s="10" t="s">
        <v>549</v>
      </c>
      <c r="F126" s="52" t="s">
        <v>548</v>
      </c>
      <c r="G126" s="52" t="s">
        <v>173</v>
      </c>
      <c r="H126" s="52" t="s">
        <v>203</v>
      </c>
      <c r="I126" s="52" t="s">
        <v>399</v>
      </c>
      <c r="J126" s="52" t="s">
        <v>165</v>
      </c>
      <c r="K126" s="52" t="s">
        <v>931</v>
      </c>
      <c r="L126" s="53" t="s">
        <v>291</v>
      </c>
      <c r="M126" s="13">
        <v>154</v>
      </c>
      <c r="N126" s="14">
        <f t="shared" si="47"/>
        <v>0.421917808219178</v>
      </c>
      <c r="O126" s="15">
        <v>9100</v>
      </c>
      <c r="P126" s="15">
        <f t="shared" si="58"/>
        <v>1401400</v>
      </c>
      <c r="Q126" s="16">
        <f>IFERROR(VLOOKUP(G126,SCENARIOS!$A$13:$E$18,4,0),0.025)</f>
        <v>0.04</v>
      </c>
      <c r="R126" s="57">
        <f>IFERROR(VLOOKUP(L126,INPUTS!$A$107:$B$120,2,0),0.0082)</f>
        <v>0.0079</v>
      </c>
      <c r="S126" s="52">
        <f t="shared" si="59"/>
        <v>71.89</v>
      </c>
      <c r="T126" s="15">
        <f t="shared" si="60"/>
        <v>11071.06</v>
      </c>
      <c r="U126" s="15">
        <f>T126/INPUTS!$B$7*1000</f>
        <v>13838825</v>
      </c>
      <c r="V126" s="15">
        <f>T126*INPUTS!$B$6</f>
        <v>34984.5496</v>
      </c>
      <c r="W126" s="54" t="s">
        <v>396</v>
      </c>
      <c r="X126" s="54" t="s">
        <v>396</v>
      </c>
      <c r="Y126" s="58">
        <f>IFERROR(VLOOKUP(E126,INPUTS!$A$44:$B$103,2,0),0)</f>
        <v>0</v>
      </c>
      <c r="Z126" s="15">
        <f t="shared" si="43"/>
        <v>0</v>
      </c>
      <c r="AA126" s="20">
        <f>IFERROR(VLOOKUP(E126,INPUTS!$A$44:$C$103,3,0),SCENARIOS!$J$25)</f>
        <v>0.015</v>
      </c>
      <c r="AB126" s="15">
        <f t="shared" si="61"/>
        <v>202.044559224668</v>
      </c>
      <c r="AC126" s="20">
        <f>IFERROR(VLOOKUP($E126,INPUTS!$A$44:$G$103,4,0),SCENARIOS!$K$25)</f>
        <v>0.075</v>
      </c>
      <c r="AD126" s="15">
        <f t="shared" si="61"/>
        <v>1229.09049697411</v>
      </c>
      <c r="AE126" s="20">
        <f>IFERROR(VLOOKUP($E126,INPUTS!$A$44:$G$103,5,0),SCENARIOS!$L$25)</f>
        <v>0.15</v>
      </c>
      <c r="AF126" s="15">
        <f t="shared" si="61"/>
        <v>2990.75304091161</v>
      </c>
      <c r="AG126" s="20">
        <f>IFERROR(VLOOKUP($E126,INPUTS!$A$44:$G$103,6,0),SCENARIOS!$M$25)</f>
        <v>0.2</v>
      </c>
      <c r="AH126" s="15">
        <f t="shared" si="45"/>
        <v>4851.61115678232</v>
      </c>
      <c r="AI126" s="20">
        <f>IFERROR(VLOOKUP($E126,INPUTS!$A$44:$G$103,7,0),SCENARIOS!$N$25)</f>
        <v>0.3</v>
      </c>
      <c r="AJ126" s="15">
        <f t="shared" si="46"/>
        <v>8854.09019282315</v>
      </c>
      <c r="AL126" t="str">
        <f t="shared" si="48"/>
        <v>N</v>
      </c>
      <c r="AM126" s="21">
        <f t="shared" si="49"/>
        <v>29513.6339760772</v>
      </c>
      <c r="BC126" s="2" t="s">
        <v>940</v>
      </c>
      <c r="BD126" s="50">
        <f>SUM(BD4:BD124)</f>
        <v>884809.06526</v>
      </c>
      <c r="BE126" s="50">
        <f t="shared" ref="BE126:BI126" si="62">SUM(BE4:BE124)</f>
        <v>6571242.61985973</v>
      </c>
      <c r="BF126" s="50">
        <f t="shared" si="62"/>
        <v>22081803.4974776</v>
      </c>
      <c r="BG126" s="50">
        <f t="shared" si="62"/>
        <v>51659062.7977649</v>
      </c>
      <c r="BH126" s="50">
        <f t="shared" si="62"/>
        <v>82117926.7976347</v>
      </c>
      <c r="BI126" s="50">
        <f t="shared" si="62"/>
        <v>132373960.515692</v>
      </c>
    </row>
    <row r="127" ht="15" customHeight="1" spans="1:62">
      <c r="A127" s="24" t="s">
        <v>1062</v>
      </c>
      <c r="B127" s="52" t="s">
        <v>546</v>
      </c>
      <c r="C127" s="52" t="s">
        <v>547</v>
      </c>
      <c r="D127" s="52" t="s">
        <v>929</v>
      </c>
      <c r="E127" s="10" t="s">
        <v>549</v>
      </c>
      <c r="F127" s="52" t="s">
        <v>548</v>
      </c>
      <c r="G127" s="52" t="s">
        <v>173</v>
      </c>
      <c r="H127" s="52" t="s">
        <v>234</v>
      </c>
      <c r="I127" s="52" t="s">
        <v>424</v>
      </c>
      <c r="J127" s="52" t="s">
        <v>173</v>
      </c>
      <c r="K127" s="52" t="s">
        <v>931</v>
      </c>
      <c r="L127" s="53" t="s">
        <v>293</v>
      </c>
      <c r="M127" s="13">
        <v>307</v>
      </c>
      <c r="N127" s="14">
        <f t="shared" si="47"/>
        <v>0.841095890410959</v>
      </c>
      <c r="O127" s="15">
        <v>3800</v>
      </c>
      <c r="P127" s="15">
        <f t="shared" si="58"/>
        <v>1166600</v>
      </c>
      <c r="Q127" s="16">
        <f>IFERROR(VLOOKUP(G127,SCENARIOS!$A$13:$E$18,4,0),0.025)</f>
        <v>0.04</v>
      </c>
      <c r="R127" s="57">
        <f>IFERROR(VLOOKUP(L127,INPUTS!$A$107:$B$120,2,0),0.0082)</f>
        <v>0.0079</v>
      </c>
      <c r="S127" s="52">
        <f t="shared" si="59"/>
        <v>30.02</v>
      </c>
      <c r="T127" s="15">
        <f t="shared" si="60"/>
        <v>9216.14</v>
      </c>
      <c r="U127" s="15">
        <f>T127/INPUTS!$B$7*1000</f>
        <v>11520175</v>
      </c>
      <c r="V127" s="15">
        <f>T127*INPUTS!$B$6</f>
        <v>29123.0024</v>
      </c>
      <c r="W127" s="54" t="s">
        <v>396</v>
      </c>
      <c r="X127" s="54" t="s">
        <v>396</v>
      </c>
      <c r="Y127" s="58">
        <f>IFERROR(VLOOKUP(E127,INPUTS!$A$44:$B$103,2,0),0)</f>
        <v>0</v>
      </c>
      <c r="Z127" s="15">
        <f t="shared" si="43"/>
        <v>0</v>
      </c>
      <c r="AA127" s="20">
        <f>IFERROR(VLOOKUP(E127,INPUTS!$A$44:$C$103,3,0),SCENARIOS!$J$25)</f>
        <v>0.015</v>
      </c>
      <c r="AB127" s="15">
        <f t="shared" si="61"/>
        <v>168.192652198871</v>
      </c>
      <c r="AC127" s="20">
        <f>IFERROR(VLOOKUP($E127,INPUTS!$A$44:$G$103,4,0),SCENARIOS!$K$25)</f>
        <v>0.075</v>
      </c>
      <c r="AD127" s="15">
        <f t="shared" si="61"/>
        <v>1023.16039230055</v>
      </c>
      <c r="AE127" s="20">
        <f>IFERROR(VLOOKUP($E127,INPUTS!$A$44:$G$103,5,0),SCENARIOS!$L$25)</f>
        <v>0.15</v>
      </c>
      <c r="AF127" s="15">
        <f t="shared" si="61"/>
        <v>2489.66212182638</v>
      </c>
      <c r="AG127" s="20">
        <f>IFERROR(VLOOKUP($E127,INPUTS!$A$44:$G$103,6,0),SCENARIOS!$M$25)</f>
        <v>0.2</v>
      </c>
      <c r="AH127" s="15">
        <f t="shared" si="45"/>
        <v>4038.73952868721</v>
      </c>
      <c r="AI127" s="20">
        <f>IFERROR(VLOOKUP($E127,INPUTS!$A$44:$G$103,7,0),SCENARIOS!$N$25)</f>
        <v>0.3</v>
      </c>
      <c r="AJ127" s="15">
        <f t="shared" si="46"/>
        <v>7370.61625442235</v>
      </c>
      <c r="AL127" t="str">
        <f t="shared" si="48"/>
        <v>N</v>
      </c>
      <c r="AM127" s="21">
        <f t="shared" si="49"/>
        <v>24568.7208480745</v>
      </c>
    </row>
    <row r="128" ht="15" customHeight="1" spans="1:62">
      <c r="A128" s="6" t="s">
        <v>1063</v>
      </c>
      <c r="B128" s="52" t="s">
        <v>546</v>
      </c>
      <c r="C128" s="52" t="s">
        <v>547</v>
      </c>
      <c r="D128" s="52" t="s">
        <v>929</v>
      </c>
      <c r="E128" s="10" t="s">
        <v>549</v>
      </c>
      <c r="F128" s="52" t="s">
        <v>548</v>
      </c>
      <c r="G128" s="52" t="s">
        <v>173</v>
      </c>
      <c r="H128" s="52" t="s">
        <v>264</v>
      </c>
      <c r="I128" s="52" t="s">
        <v>436</v>
      </c>
      <c r="J128" s="52" t="s">
        <v>173</v>
      </c>
      <c r="K128" s="52" t="s">
        <v>931</v>
      </c>
      <c r="L128" s="53" t="s">
        <v>291</v>
      </c>
      <c r="M128" s="13">
        <v>154</v>
      </c>
      <c r="N128" s="14">
        <f t="shared" si="47"/>
        <v>0.421917808219178</v>
      </c>
      <c r="O128" s="15">
        <v>8300</v>
      </c>
      <c r="P128" s="15">
        <f t="shared" si="58"/>
        <v>1278200</v>
      </c>
      <c r="Q128" s="16">
        <f>IFERROR(VLOOKUP(G128,SCENARIOS!$A$13:$E$18,4,0),0.025)</f>
        <v>0.04</v>
      </c>
      <c r="R128" s="57">
        <f>IFERROR(VLOOKUP(L128,INPUTS!$A$107:$B$120,2,0),0.0082)</f>
        <v>0.0079</v>
      </c>
      <c r="S128" s="52">
        <f t="shared" si="59"/>
        <v>65.57</v>
      </c>
      <c r="T128" s="15">
        <f t="shared" si="60"/>
        <v>10097.78</v>
      </c>
      <c r="U128" s="15">
        <f>T128/INPUTS!$B$7*1000</f>
        <v>12622225</v>
      </c>
      <c r="V128" s="15">
        <f>T128*INPUTS!$B$6</f>
        <v>31908.9848</v>
      </c>
      <c r="W128" s="54" t="s">
        <v>396</v>
      </c>
      <c r="X128" s="54" t="s">
        <v>396</v>
      </c>
      <c r="Y128" s="58">
        <f>IFERROR(VLOOKUP(E128,INPUTS!$A$44:$B$103,2,0),0)</f>
        <v>0</v>
      </c>
      <c r="Z128" s="15">
        <f t="shared" si="43"/>
        <v>0</v>
      </c>
      <c r="AA128" s="20">
        <f>IFERROR(VLOOKUP(E128,INPUTS!$A$44:$C$103,3,0),SCENARIOS!$J$25)</f>
        <v>0.015</v>
      </c>
      <c r="AB128" s="15">
        <f t="shared" si="61"/>
        <v>184.28240017195</v>
      </c>
      <c r="AC128" s="20">
        <f>IFERROR(VLOOKUP($E128,INPUTS!$A$44:$G$103,4,0),SCENARIOS!$K$25)</f>
        <v>0.075</v>
      </c>
      <c r="AD128" s="15">
        <f t="shared" si="61"/>
        <v>1121.03858515221</v>
      </c>
      <c r="AE128" s="20">
        <f>IFERROR(VLOOKUP($E128,INPUTS!$A$44:$G$103,5,0),SCENARIOS!$L$25)</f>
        <v>0.15</v>
      </c>
      <c r="AF128" s="15">
        <f t="shared" si="61"/>
        <v>2727.82969665565</v>
      </c>
      <c r="AG128" s="20">
        <f>IFERROR(VLOOKUP($E128,INPUTS!$A$44:$G$103,6,0),SCENARIOS!$M$25)</f>
        <v>0.2</v>
      </c>
      <c r="AH128" s="15">
        <f t="shared" si="45"/>
        <v>4425.09589025201</v>
      </c>
      <c r="AI128" s="20">
        <f>IFERROR(VLOOKUP($E128,INPUTS!$A$44:$G$103,7,0),SCENARIOS!$N$25)</f>
        <v>0.3</v>
      </c>
      <c r="AJ128" s="15">
        <f t="shared" si="46"/>
        <v>8075.70863741012</v>
      </c>
      <c r="AL128" t="str">
        <f t="shared" si="48"/>
        <v>N</v>
      </c>
      <c r="AM128" s="21">
        <f t="shared" si="49"/>
        <v>26919.0287913671</v>
      </c>
      <c r="BD128" s="59">
        <f>1-BD126/AU11</f>
        <v>0</v>
      </c>
      <c r="BE128" s="59">
        <f t="shared" ref="BE128:BI128" si="63">1-BE126/AV11</f>
        <v>0</v>
      </c>
      <c r="BF128" s="59">
        <f t="shared" si="63"/>
        <v>0</v>
      </c>
      <c r="BG128" s="59">
        <f t="shared" si="63"/>
        <v>0</v>
      </c>
      <c r="BH128" s="59">
        <f t="shared" si="63"/>
        <v>0</v>
      </c>
      <c r="BI128" s="59">
        <f t="shared" si="63"/>
        <v>0</v>
      </c>
    </row>
    <row r="129" ht="15" customHeight="1" spans="1:71">
      <c r="A129" s="24" t="s">
        <v>1064</v>
      </c>
      <c r="B129" s="52" t="s">
        <v>550</v>
      </c>
      <c r="C129" s="52" t="s">
        <v>551</v>
      </c>
      <c r="D129" s="52" t="s">
        <v>929</v>
      </c>
      <c r="E129" s="10" t="s">
        <v>552</v>
      </c>
      <c r="F129" s="52" t="s">
        <v>548</v>
      </c>
      <c r="G129" s="52" t="s">
        <v>173</v>
      </c>
      <c r="H129" s="52" t="s">
        <v>234</v>
      </c>
      <c r="I129" s="52" t="s">
        <v>424</v>
      </c>
      <c r="J129" s="52" t="s">
        <v>173</v>
      </c>
      <c r="K129" s="52" t="s">
        <v>931</v>
      </c>
      <c r="L129" s="53" t="s">
        <v>282</v>
      </c>
      <c r="M129" s="13">
        <v>307</v>
      </c>
      <c r="N129" s="14">
        <f t="shared" si="47"/>
        <v>0.841095890410959</v>
      </c>
      <c r="O129" s="15">
        <v>4300</v>
      </c>
      <c r="P129" s="15">
        <f t="shared" si="58"/>
        <v>1320100</v>
      </c>
      <c r="Q129" s="16">
        <f>IFERROR(VLOOKUP(G129,SCENARIOS!$A$13:$E$18,4,0),0.025)</f>
        <v>0.04</v>
      </c>
      <c r="R129" s="57">
        <f>IFERROR(VLOOKUP(L129,INPUTS!$A$107:$B$120,2,0),0.0082)</f>
        <v>0.0042</v>
      </c>
      <c r="S129" s="52">
        <f t="shared" si="59"/>
        <v>18.06</v>
      </c>
      <c r="T129" s="15">
        <f t="shared" si="60"/>
        <v>5544.42</v>
      </c>
      <c r="U129" s="15">
        <f>T129/INPUTS!$B$7*1000</f>
        <v>6930525</v>
      </c>
      <c r="V129" s="15">
        <f>T129*INPUTS!$B$6</f>
        <v>17520.3672</v>
      </c>
      <c r="W129" s="54" t="s">
        <v>396</v>
      </c>
      <c r="X129" s="54" t="s">
        <v>396</v>
      </c>
      <c r="Y129" s="58">
        <f>IFERROR(VLOOKUP(E129,INPUTS!$A$44:$B$103,2,0),0)</f>
        <v>0</v>
      </c>
      <c r="Z129" s="15">
        <f t="shared" si="43"/>
        <v>0</v>
      </c>
      <c r="AA129" s="20">
        <f>IFERROR(VLOOKUP(E129,INPUTS!$A$44:$C$103,3,0),SCENARIOS!$J$25)</f>
        <v>0.015</v>
      </c>
      <c r="AB129" s="15">
        <f t="shared" si="61"/>
        <v>101.184520276869</v>
      </c>
      <c r="AC129" s="20">
        <f>IFERROR(VLOOKUP($E129,INPUTS!$A$44:$G$103,4,0),SCENARIOS!$K$25)</f>
        <v>0.075</v>
      </c>
      <c r="AD129" s="15">
        <f t="shared" si="61"/>
        <v>615.532201364023</v>
      </c>
      <c r="AE129" s="20">
        <f>IFERROR(VLOOKUP($E129,INPUTS!$A$44:$G$103,5,0),SCENARIOS!$L$25)</f>
        <v>0.15</v>
      </c>
      <c r="AF129" s="15">
        <f t="shared" si="61"/>
        <v>1497.7780786204</v>
      </c>
      <c r="AG129" s="20">
        <f>IFERROR(VLOOKUP($E129,INPUTS!$A$44:$G$103,6,0),SCENARIOS!$M$25)</f>
        <v>0.2</v>
      </c>
      <c r="AH129" s="15">
        <f t="shared" si="45"/>
        <v>2429.70139533947</v>
      </c>
      <c r="AI129" s="20">
        <f>IFERROR(VLOOKUP($E129,INPUTS!$A$44:$G$103,7,0),SCENARIOS!$N$25)</f>
        <v>0.3</v>
      </c>
      <c r="AJ129" s="15">
        <f t="shared" si="46"/>
        <v>4434.15488190765</v>
      </c>
      <c r="AL129" t="str">
        <f t="shared" si="48"/>
        <v>N</v>
      </c>
      <c r="AM129" s="21">
        <f t="shared" si="49"/>
        <v>14780.5162730255</v>
      </c>
    </row>
    <row r="130" ht="15" customHeight="1" spans="1:71">
      <c r="A130" s="6" t="s">
        <v>1065</v>
      </c>
      <c r="B130" s="52" t="s">
        <v>550</v>
      </c>
      <c r="C130" s="52" t="s">
        <v>551</v>
      </c>
      <c r="D130" s="52" t="s">
        <v>929</v>
      </c>
      <c r="E130" s="10" t="s">
        <v>552</v>
      </c>
      <c r="F130" s="52" t="s">
        <v>548</v>
      </c>
      <c r="G130" s="52" t="s">
        <v>173</v>
      </c>
      <c r="H130" s="52" t="s">
        <v>505</v>
      </c>
      <c r="I130" s="52" t="s">
        <v>504</v>
      </c>
      <c r="J130" s="52" t="s">
        <v>173</v>
      </c>
      <c r="K130" s="52" t="s">
        <v>931</v>
      </c>
      <c r="L130" s="53" t="s">
        <v>282</v>
      </c>
      <c r="M130" s="13">
        <v>307</v>
      </c>
      <c r="N130" s="14">
        <f t="shared" si="47"/>
        <v>0.841095890410959</v>
      </c>
      <c r="O130" s="15">
        <v>4200</v>
      </c>
      <c r="P130" s="15">
        <f t="shared" si="58"/>
        <v>1289400</v>
      </c>
      <c r="Q130" s="16">
        <f>IFERROR(VLOOKUP(G130,SCENARIOS!$A$13:$E$18,4,0),0.025)</f>
        <v>0.04</v>
      </c>
      <c r="R130" s="57">
        <f>IFERROR(VLOOKUP(L130,INPUTS!$A$107:$B$120,2,0),0.0082)</f>
        <v>0.0042</v>
      </c>
      <c r="S130" s="52">
        <f t="shared" si="59"/>
        <v>17.64</v>
      </c>
      <c r="T130" s="15">
        <f t="shared" si="60"/>
        <v>5415.48</v>
      </c>
      <c r="U130" s="15">
        <f>T130/INPUTS!$B$7*1000</f>
        <v>6769350</v>
      </c>
      <c r="V130" s="15">
        <f>T130*INPUTS!$B$6</f>
        <v>17112.9168</v>
      </c>
      <c r="W130" s="54" t="s">
        <v>396</v>
      </c>
      <c r="X130" s="54" t="s">
        <v>396</v>
      </c>
      <c r="Y130" s="58">
        <f>IFERROR(VLOOKUP(E130,INPUTS!$A$44:$B$103,2,0),0)</f>
        <v>0</v>
      </c>
      <c r="Z130" s="15">
        <f t="shared" si="43"/>
        <v>0</v>
      </c>
      <c r="AA130" s="20">
        <f>IFERROR(VLOOKUP(E130,INPUTS!$A$44:$C$103,3,0),SCENARIOS!$J$25)</f>
        <v>0.015</v>
      </c>
      <c r="AB130" s="15">
        <f t="shared" si="61"/>
        <v>98.8313918983373</v>
      </c>
      <c r="AC130" s="20">
        <f>IFERROR(VLOOKUP($E130,INPUTS!$A$44:$G$103,4,0),SCENARIOS!$K$25)</f>
        <v>0.075</v>
      </c>
      <c r="AD130" s="15">
        <f t="shared" si="61"/>
        <v>601.21749900672</v>
      </c>
      <c r="AE130" s="20">
        <f>IFERROR(VLOOKUP($E130,INPUTS!$A$44:$G$103,5,0),SCENARIOS!$L$25)</f>
        <v>0.15</v>
      </c>
      <c r="AF130" s="15">
        <f t="shared" si="61"/>
        <v>1462.94603028039</v>
      </c>
      <c r="AG130" s="20">
        <f>IFERROR(VLOOKUP($E130,INPUTS!$A$44:$G$103,6,0),SCENARIOS!$M$25)</f>
        <v>0.2</v>
      </c>
      <c r="AH130" s="15">
        <f t="shared" si="45"/>
        <v>2373.19671172693</v>
      </c>
      <c r="AI130" s="20">
        <f>IFERROR(VLOOKUP($E130,INPUTS!$A$44:$G$103,7,0),SCENARIOS!$N$25)</f>
        <v>0.3</v>
      </c>
      <c r="AJ130" s="15">
        <f t="shared" si="46"/>
        <v>4331.03500093305</v>
      </c>
      <c r="AL130" t="str">
        <f t="shared" si="48"/>
        <v>N</v>
      </c>
      <c r="AM130" s="21">
        <f t="shared" si="49"/>
        <v>14436.7833364435</v>
      </c>
    </row>
    <row r="131" ht="15" customHeight="1" spans="1:71">
      <c r="A131" s="24" t="s">
        <v>1066</v>
      </c>
      <c r="B131" s="52" t="s">
        <v>550</v>
      </c>
      <c r="C131" s="52" t="s">
        <v>551</v>
      </c>
      <c r="D131" s="52" t="s">
        <v>929</v>
      </c>
      <c r="E131" s="10" t="s">
        <v>552</v>
      </c>
      <c r="F131" s="52" t="s">
        <v>548</v>
      </c>
      <c r="G131" s="52" t="s">
        <v>173</v>
      </c>
      <c r="H131" s="52" t="s">
        <v>242</v>
      </c>
      <c r="I131" s="52" t="s">
        <v>421</v>
      </c>
      <c r="J131" s="52" t="s">
        <v>173</v>
      </c>
      <c r="K131" s="52" t="s">
        <v>931</v>
      </c>
      <c r="L131" s="53" t="s">
        <v>282</v>
      </c>
      <c r="M131" s="13">
        <v>922</v>
      </c>
      <c r="N131" s="14">
        <f t="shared" si="47"/>
        <v>2.52602739726027</v>
      </c>
      <c r="O131" s="15">
        <v>1150</v>
      </c>
      <c r="P131" s="15">
        <f t="shared" si="58"/>
        <v>1060300</v>
      </c>
      <c r="Q131" s="16">
        <f>IFERROR(VLOOKUP(G131,SCENARIOS!$A$13:$E$18,4,0),0.025)</f>
        <v>0.04</v>
      </c>
      <c r="R131" s="57">
        <f>IFERROR(VLOOKUP(L131,INPUTS!$A$107:$B$120,2,0),0.0082)</f>
        <v>0.0042</v>
      </c>
      <c r="S131" s="52">
        <f t="shared" si="59"/>
        <v>4.83</v>
      </c>
      <c r="T131" s="15">
        <f t="shared" si="60"/>
        <v>4453.26</v>
      </c>
      <c r="U131" s="15">
        <f>T131/INPUTS!$B$7*1000</f>
        <v>5566575</v>
      </c>
      <c r="V131" s="15">
        <f>T131*INPUTS!$B$6</f>
        <v>14072.3016</v>
      </c>
      <c r="W131" s="54" t="s">
        <v>396</v>
      </c>
      <c r="X131" s="54" t="s">
        <v>396</v>
      </c>
      <c r="Y131" s="58">
        <f>IFERROR(VLOOKUP(E131,INPUTS!$A$44:$B$103,2,0),0)</f>
        <v>0</v>
      </c>
      <c r="Z131" s="15">
        <f t="shared" si="43"/>
        <v>0</v>
      </c>
      <c r="AA131" s="20">
        <f>IFERROR(VLOOKUP(E131,INPUTS!$A$44:$C$103,3,0),SCENARIOS!$J$25)</f>
        <v>0.015</v>
      </c>
      <c r="AB131" s="15">
        <f t="shared" si="61"/>
        <v>81.2710755621274</v>
      </c>
      <c r="AC131" s="20">
        <f>IFERROR(VLOOKUP($E131,INPUTS!$A$44:$G$103,4,0),SCENARIOS!$K$25)</f>
        <v>0.075</v>
      </c>
      <c r="AD131" s="15">
        <f t="shared" si="61"/>
        <v>494.39344981916</v>
      </c>
      <c r="AE131" s="20">
        <f>IFERROR(VLOOKUP($E131,INPUTS!$A$44:$G$103,5,0),SCENARIOS!$L$25)</f>
        <v>0.15</v>
      </c>
      <c r="AF131" s="15">
        <f t="shared" si="61"/>
        <v>1203.01045130006</v>
      </c>
      <c r="AG131" s="20">
        <f>IFERROR(VLOOKUP($E131,INPUTS!$A$44:$G$103,6,0),SCENARIOS!$M$25)</f>
        <v>0.2</v>
      </c>
      <c r="AH131" s="15">
        <f t="shared" si="45"/>
        <v>1951.528209589</v>
      </c>
      <c r="AI131" s="20">
        <f>IFERROR(VLOOKUP($E131,INPUTS!$A$44:$G$103,7,0),SCENARIOS!$N$25)</f>
        <v>0.3</v>
      </c>
      <c r="AJ131" s="15">
        <f t="shared" si="46"/>
        <v>3561.4986904679</v>
      </c>
      <c r="AL131" t="str">
        <f t="shared" si="48"/>
        <v>N</v>
      </c>
      <c r="AM131" s="21">
        <f t="shared" si="49"/>
        <v>11871.6623015597</v>
      </c>
      <c r="BC131" s="2" t="s">
        <v>965</v>
      </c>
      <c r="BM131" s="2" t="s">
        <v>965</v>
      </c>
    </row>
    <row r="132" ht="15" customHeight="1" spans="1:71">
      <c r="A132" s="6" t="s">
        <v>1067</v>
      </c>
      <c r="B132" s="52" t="s">
        <v>553</v>
      </c>
      <c r="C132" s="52" t="s">
        <v>554</v>
      </c>
      <c r="D132" s="52" t="s">
        <v>929</v>
      </c>
      <c r="E132" s="10" t="s">
        <v>556</v>
      </c>
      <c r="F132" s="52" t="s">
        <v>555</v>
      </c>
      <c r="G132" s="52" t="s">
        <v>173</v>
      </c>
      <c r="H132" s="52" t="s">
        <v>234</v>
      </c>
      <c r="I132" s="52" t="s">
        <v>424</v>
      </c>
      <c r="J132" s="52" t="s">
        <v>173</v>
      </c>
      <c r="K132" s="52" t="s">
        <v>931</v>
      </c>
      <c r="L132" s="53" t="s">
        <v>293</v>
      </c>
      <c r="M132" s="13">
        <v>1790</v>
      </c>
      <c r="N132" s="14">
        <f t="shared" si="47"/>
        <v>4.9041095890411</v>
      </c>
      <c r="O132" s="15">
        <v>3000</v>
      </c>
      <c r="P132" s="15">
        <f t="shared" si="58"/>
        <v>5370000</v>
      </c>
      <c r="Q132" s="16">
        <f>IFERROR(VLOOKUP(G132,SCENARIOS!$A$13:$E$18,4,0),0.025)</f>
        <v>0.04</v>
      </c>
      <c r="R132" s="57">
        <f>IFERROR(VLOOKUP(L132,INPUTS!$A$107:$B$120,2,0),0.0082)</f>
        <v>0.0079</v>
      </c>
      <c r="S132" s="52">
        <f t="shared" si="59"/>
        <v>23.7</v>
      </c>
      <c r="T132" s="15">
        <f t="shared" si="60"/>
        <v>42423</v>
      </c>
      <c r="U132" s="15">
        <f>T132/INPUTS!$B$7*1000</f>
        <v>53028750</v>
      </c>
      <c r="V132" s="15">
        <f>T132*INPUTS!$B$6</f>
        <v>134056.68</v>
      </c>
      <c r="W132" s="54" t="s">
        <v>396</v>
      </c>
      <c r="X132" s="54" t="s">
        <v>396</v>
      </c>
      <c r="Y132" s="58">
        <f>IFERROR(VLOOKUP(E132,INPUTS!$A$44:$B$103,2,0),0)</f>
        <v>0</v>
      </c>
      <c r="Z132" s="15">
        <f t="shared" ref="Z132:Z195" si="64">T132*Y132</f>
        <v>0</v>
      </c>
      <c r="AA132" s="20">
        <f>IFERROR(VLOOKUP(E132,INPUTS!$A$44:$C$103,3,0),SCENARIOS!$J$25)</f>
        <v>0.015</v>
      </c>
      <c r="AB132" s="15">
        <f t="shared" ref="AB132:AF147" si="65">$T132*AA132*(1+$Q132)^AB$2</f>
        <v>774.210991177728</v>
      </c>
      <c r="AC132" s="20">
        <f>IFERROR(VLOOKUP($E132,INPUTS!$A$44:$G$103,4,0),SCENARIOS!$K$25)</f>
        <v>0.075</v>
      </c>
      <c r="AD132" s="15">
        <f t="shared" si="65"/>
        <v>4709.73024743182</v>
      </c>
      <c r="AE132" s="20">
        <f>IFERROR(VLOOKUP($E132,INPUTS!$A$44:$G$103,5,0),SCENARIOS!$L$25)</f>
        <v>0.15</v>
      </c>
      <c r="AF132" s="15">
        <f t="shared" si="65"/>
        <v>11460.213950118</v>
      </c>
      <c r="AG132" s="20">
        <f>IFERROR(VLOOKUP($E132,INPUTS!$A$44:$G$103,6,0),SCENARIOS!$M$25)</f>
        <v>0.2</v>
      </c>
      <c r="AH132" s="15">
        <f t="shared" ref="AH132:AH195" si="66">$T132*AG132*(1+$Q132)^AH$2</f>
        <v>18590.8034193814</v>
      </c>
      <c r="AI132" s="20">
        <f>IFERROR(VLOOKUP($E132,INPUTS!$A$44:$G$103,7,0),SCENARIOS!$N$25)</f>
        <v>0.3</v>
      </c>
      <c r="AJ132" s="15">
        <f t="shared" ref="AJ132:AJ195" si="67">$T132*AI132*(1+$Q132)^AJ$2</f>
        <v>33927.8324072073</v>
      </c>
      <c r="AL132" t="str">
        <f t="shared" si="48"/>
        <v>N</v>
      </c>
      <c r="AM132" s="21">
        <f t="shared" si="49"/>
        <v>113092.774690691</v>
      </c>
      <c r="BD132">
        <v>0</v>
      </c>
      <c r="BE132">
        <f>BD132+5</f>
        <v>5</v>
      </c>
      <c r="BF132">
        <f t="shared" ref="BF132:BI132" si="68">BE132+5</f>
        <v>10</v>
      </c>
      <c r="BG132">
        <f t="shared" si="68"/>
        <v>15</v>
      </c>
      <c r="BH132">
        <f t="shared" si="68"/>
        <v>20</v>
      </c>
      <c r="BI132">
        <f t="shared" si="68"/>
        <v>25</v>
      </c>
      <c r="BN132">
        <v>0</v>
      </c>
      <c r="BO132">
        <f>BN132+5</f>
        <v>5</v>
      </c>
      <c r="BP132">
        <f t="shared" ref="BP132:BS132" si="69">BO132+5</f>
        <v>10</v>
      </c>
      <c r="BQ132">
        <f t="shared" si="69"/>
        <v>15</v>
      </c>
      <c r="BR132">
        <f t="shared" si="69"/>
        <v>20</v>
      </c>
      <c r="BS132">
        <f t="shared" si="69"/>
        <v>25</v>
      </c>
    </row>
    <row r="133" ht="15" customHeight="1" spans="1:71">
      <c r="A133" s="24" t="s">
        <v>1068</v>
      </c>
      <c r="B133" s="52" t="s">
        <v>553</v>
      </c>
      <c r="C133" s="52" t="s">
        <v>554</v>
      </c>
      <c r="D133" s="52" t="s">
        <v>929</v>
      </c>
      <c r="E133" s="10" t="s">
        <v>556</v>
      </c>
      <c r="F133" s="52" t="s">
        <v>555</v>
      </c>
      <c r="G133" s="52" t="s">
        <v>173</v>
      </c>
      <c r="H133" s="52" t="s">
        <v>248</v>
      </c>
      <c r="I133" s="52" t="s">
        <v>930</v>
      </c>
      <c r="J133" s="52" t="s">
        <v>169</v>
      </c>
      <c r="K133" s="52" t="s">
        <v>931</v>
      </c>
      <c r="L133" s="53" t="s">
        <v>295</v>
      </c>
      <c r="M133" s="13">
        <v>447</v>
      </c>
      <c r="N133" s="14">
        <f t="shared" ref="N133:N196" si="70">M133/365</f>
        <v>1.22465753424658</v>
      </c>
      <c r="O133" s="15">
        <v>11600</v>
      </c>
      <c r="P133" s="15">
        <f t="shared" si="58"/>
        <v>5185200</v>
      </c>
      <c r="Q133" s="16">
        <f>IFERROR(VLOOKUP(G133,SCENARIOS!$A$13:$E$18,4,0),0.025)</f>
        <v>0.04</v>
      </c>
      <c r="R133" s="57">
        <f>IFERROR(VLOOKUP(L133,INPUTS!$A$107:$B$120,2,0),0.0082)</f>
        <v>0.0089</v>
      </c>
      <c r="S133" s="52">
        <f t="shared" si="59"/>
        <v>103.24</v>
      </c>
      <c r="T133" s="15">
        <f t="shared" si="60"/>
        <v>46148.28</v>
      </c>
      <c r="U133" s="15">
        <f>T133/INPUTS!$B$7*1000</f>
        <v>57685350</v>
      </c>
      <c r="V133" s="15">
        <f>T133*INPUTS!$B$6</f>
        <v>145828.5648</v>
      </c>
      <c r="W133" s="54" t="s">
        <v>396</v>
      </c>
      <c r="X133" s="54" t="s">
        <v>396</v>
      </c>
      <c r="Y133" s="58">
        <f>IFERROR(VLOOKUP(E133,INPUTS!$A$44:$B$103,2,0),0)</f>
        <v>0</v>
      </c>
      <c r="Z133" s="15">
        <f t="shared" si="64"/>
        <v>0</v>
      </c>
      <c r="AA133" s="20">
        <f>IFERROR(VLOOKUP(E133,INPUTS!$A$44:$C$103,3,0),SCENARIOS!$J$25)</f>
        <v>0.015</v>
      </c>
      <c r="AB133" s="15">
        <f t="shared" si="65"/>
        <v>842.196582041518</v>
      </c>
      <c r="AC133" s="20">
        <f>IFERROR(VLOOKUP($E133,INPUTS!$A$44:$G$103,4,0),SCENARIOS!$K$25)</f>
        <v>0.075</v>
      </c>
      <c r="AD133" s="15">
        <f t="shared" si="65"/>
        <v>5123.30457966086</v>
      </c>
      <c r="AE133" s="20">
        <f>IFERROR(VLOOKUP($E133,INPUTS!$A$44:$G$103,5,0),SCENARIOS!$L$25)</f>
        <v>0.15</v>
      </c>
      <c r="AF133" s="15">
        <f t="shared" si="65"/>
        <v>12466.5667734472</v>
      </c>
      <c r="AG133" s="20">
        <f>IFERROR(VLOOKUP($E133,INPUTS!$A$44:$G$103,6,0),SCENARIOS!$M$25)</f>
        <v>0.2</v>
      </c>
      <c r="AH133" s="15">
        <f t="shared" si="66"/>
        <v>20223.3128638373</v>
      </c>
      <c r="AI133" s="20">
        <f>IFERROR(VLOOKUP($E133,INPUTS!$A$44:$G$103,7,0),SCENARIOS!$N$25)</f>
        <v>0.3</v>
      </c>
      <c r="AJ133" s="15">
        <f t="shared" si="67"/>
        <v>36907.1284378963</v>
      </c>
      <c r="AL133" t="str">
        <f t="shared" ref="AL133:AL196" si="71">IF(H133="MULTI","MULTI",IF(COUNTIFS($E$4:$E$1277,H133,$H$4:$H$1277,E133)&gt;0,"Y","N"))</f>
        <v>N</v>
      </c>
      <c r="AM133" s="21">
        <f t="shared" ref="AM133:AM196" si="72">T133*((1+Q133)^25)</f>
        <v>123023.761459654</v>
      </c>
      <c r="BA133" s="34"/>
      <c r="BD133" s="2" t="s">
        <v>332</v>
      </c>
      <c r="BE133" s="2" t="s">
        <v>337</v>
      </c>
      <c r="BF133" s="2" t="s">
        <v>338</v>
      </c>
      <c r="BG133" s="2" t="s">
        <v>339</v>
      </c>
      <c r="BH133" s="2" t="s">
        <v>968</v>
      </c>
      <c r="BI133" s="2" t="s">
        <v>340</v>
      </c>
      <c r="BJ133" s="60" t="s">
        <v>1069</v>
      </c>
      <c r="BK133" s="61"/>
      <c r="BN133" s="2" t="s">
        <v>332</v>
      </c>
      <c r="BO133" s="2" t="s">
        <v>337</v>
      </c>
      <c r="BP133" s="2" t="s">
        <v>338</v>
      </c>
      <c r="BQ133" s="2" t="s">
        <v>339</v>
      </c>
      <c r="BR133" s="2" t="s">
        <v>968</v>
      </c>
      <c r="BS133" s="2" t="s">
        <v>340</v>
      </c>
    </row>
    <row r="134" ht="15" customHeight="1" spans="1:71">
      <c r="A134" s="6" t="s">
        <v>1070</v>
      </c>
      <c r="B134" s="52" t="s">
        <v>553</v>
      </c>
      <c r="C134" s="52" t="s">
        <v>554</v>
      </c>
      <c r="D134" s="52" t="s">
        <v>929</v>
      </c>
      <c r="E134" s="10" t="s">
        <v>556</v>
      </c>
      <c r="F134" s="52" t="s">
        <v>555</v>
      </c>
      <c r="G134" s="52" t="s">
        <v>173</v>
      </c>
      <c r="H134" s="52" t="s">
        <v>224</v>
      </c>
      <c r="I134" s="52" t="s">
        <v>938</v>
      </c>
      <c r="J134" s="52" t="s">
        <v>165</v>
      </c>
      <c r="K134" s="52" t="s">
        <v>931</v>
      </c>
      <c r="L134" s="53" t="s">
        <v>295</v>
      </c>
      <c r="M134" s="13">
        <v>447</v>
      </c>
      <c r="N134" s="14">
        <f t="shared" si="70"/>
        <v>1.22465753424658</v>
      </c>
      <c r="O134" s="15">
        <v>10800</v>
      </c>
      <c r="P134" s="15">
        <f t="shared" si="58"/>
        <v>4827600</v>
      </c>
      <c r="Q134" s="16">
        <f>IFERROR(VLOOKUP(G134,SCENARIOS!$A$13:$E$18,4,0),0.025)</f>
        <v>0.04</v>
      </c>
      <c r="R134" s="57">
        <f>IFERROR(VLOOKUP(L134,INPUTS!$A$107:$B$120,2,0),0.0082)</f>
        <v>0.0089</v>
      </c>
      <c r="S134" s="52">
        <f t="shared" si="59"/>
        <v>96.12</v>
      </c>
      <c r="T134" s="15">
        <f t="shared" si="60"/>
        <v>42965.64</v>
      </c>
      <c r="U134" s="15">
        <f>T134/INPUTS!$B$7*1000</f>
        <v>53707050</v>
      </c>
      <c r="V134" s="15">
        <f>T134*INPUTS!$B$6</f>
        <v>135771.4224</v>
      </c>
      <c r="W134" s="54" t="s">
        <v>396</v>
      </c>
      <c r="X134" s="54" t="s">
        <v>396</v>
      </c>
      <c r="Y134" s="58">
        <f>IFERROR(VLOOKUP(E134,INPUTS!$A$44:$B$103,2,0),0)</f>
        <v>0</v>
      </c>
      <c r="Z134" s="15">
        <f t="shared" si="64"/>
        <v>0</v>
      </c>
      <c r="AA134" s="20">
        <f>IFERROR(VLOOKUP(E134,INPUTS!$A$44:$C$103,3,0),SCENARIOS!$J$25)</f>
        <v>0.015</v>
      </c>
      <c r="AB134" s="15">
        <f t="shared" si="65"/>
        <v>784.114059142103</v>
      </c>
      <c r="AC134" s="20">
        <f>IFERROR(VLOOKUP($E134,INPUTS!$A$44:$G$103,4,0),SCENARIOS!$K$25)</f>
        <v>0.075</v>
      </c>
      <c r="AD134" s="15">
        <f t="shared" si="65"/>
        <v>4769.97322933943</v>
      </c>
      <c r="AE134" s="20">
        <f>IFERROR(VLOOKUP($E134,INPUTS!$A$44:$G$103,5,0),SCENARIOS!$L$25)</f>
        <v>0.15</v>
      </c>
      <c r="AF134" s="15">
        <f t="shared" si="65"/>
        <v>11606.8035476922</v>
      </c>
      <c r="AG134" s="20">
        <f>IFERROR(VLOOKUP($E134,INPUTS!$A$44:$G$103,6,0),SCENARIOS!$M$25)</f>
        <v>0.2</v>
      </c>
      <c r="AH134" s="15">
        <f t="shared" si="66"/>
        <v>18828.6016318485</v>
      </c>
      <c r="AI134" s="20">
        <f>IFERROR(VLOOKUP($E134,INPUTS!$A$44:$G$103,7,0),SCENARIOS!$N$25)</f>
        <v>0.3</v>
      </c>
      <c r="AJ134" s="15">
        <f t="shared" si="67"/>
        <v>34361.8092352828</v>
      </c>
      <c r="AL134" t="str">
        <f t="shared" si="71"/>
        <v>N</v>
      </c>
      <c r="AM134" s="21">
        <f t="shared" si="72"/>
        <v>114539.364117609</v>
      </c>
      <c r="BA134" s="34"/>
      <c r="BB134" s="2"/>
      <c r="BC134" s="2" t="str" cm="1">
        <f t="array" ref="BC134:BC255">_xlfn._xlws.SORT(_xlfn.UNIQUE(E$4:E$1277))</f>
        <v>ABU</v>
      </c>
      <c r="BD134" s="15">
        <f>SUMIF($E$4:$E$1277,$BC134,$T$4:$T$1277)*(1+INDEX($Q$4:$Q$1277,MATCH($BC134,$E$4:$E1277,0)))^BD$132</f>
        <v>2597154.84</v>
      </c>
      <c r="BE134" s="15">
        <f>SUMIF($E$4:$E$1277,$BC134,$T$4:$T$1277)*(1+INDEX($Q$4:$Q$1277,MATCH($BC134,$E$4:$E1277,0)))^BE$132</f>
        <v>3236527.45089639</v>
      </c>
      <c r="BF134" s="15">
        <f>SUMIF($E$4:$E$1277,$BC134,$T$4:$T$1277)*(1+INDEX($Q$4:$Q$1277,MATCH($BC134,$E$4:$E1277,0)))^BF$132</f>
        <v>4033302.05002559</v>
      </c>
      <c r="BG134" s="15">
        <f>SUMIF($E$4:$E$1277,$BC134,$T$4:$T$1277)*(1+INDEX($Q$4:$Q$1277,MATCH($BC134,$E$4:$E1277,0)))^BG$132</f>
        <v>5026228.16384121</v>
      </c>
      <c r="BH134" s="15">
        <f>SUMIF($E$4:$E$1277,$BC134,$T$4:$T$1277)*(1+INDEX($Q$4:$Q$1277,MATCH($BC134,$E$4:$E1277,0)))^BH$132</f>
        <v>6263594.75230234</v>
      </c>
      <c r="BI134" s="15">
        <f>SUMIF($E$4:$E$1277,$BC134,$T$4:$T$1277)*(1+INDEX($Q$4:$Q$1277,MATCH($BC134,$E$4:$E1277,0)))^BI$132</f>
        <v>7805578.64509807</v>
      </c>
      <c r="BJ134" s="62">
        <f>SUMIF($E$4:$E$1277,$BC134,$AM$4:$AM$1277)</f>
        <v>7805578.64509807</v>
      </c>
      <c r="BK134" s="63" t="str">
        <f>IF(BJ134=BI134,"Y","N")</f>
        <v>Y</v>
      </c>
      <c r="BL134" s="15"/>
      <c r="BM134" s="2" t="str" cm="1">
        <f t="array" ref="BM134:BM193">_xlfn._xlws.SORT(_xlfn.UNIQUE(F$4:F$1277))</f>
        <v>Argentina</v>
      </c>
      <c r="BN134" s="15">
        <f>SUMIF($F$4:$F$1277,$BM134,$T$4:$T$1277)*(1+INDEX($Q$4:$Q$1277,MATCH($BM134,$F$4:$F1277,0)))^BN$132</f>
        <v>960087.18</v>
      </c>
      <c r="BO134" s="15">
        <f>SUMIF($F$4:$F$1277,$BM134,$T$4:$T$1277)*(1+INDEX($Q$4:$Q$1277,MATCH($BM134,$F$4:$F1277,0)))^BO$132</f>
        <v>1140282.39591313</v>
      </c>
      <c r="BP134" s="15">
        <f>SUMIF($F$4:$F$1277,$BM134,$T$4:$T$1277)*(1+INDEX($Q$4:$Q$1277,MATCH($BM134,$F$4:$F1277,0)))^BP$132</f>
        <v>1354297.78619623</v>
      </c>
      <c r="BQ134" s="15">
        <f>SUMIF($F$4:$F$1277,$BM134,$T$4:$T$1277)*(1+INDEX($Q$4:$Q$1277,MATCH($BM134,$F$4:$F1277,0)))^BQ$132</f>
        <v>1608480.93443314</v>
      </c>
      <c r="BR134" s="15">
        <f>SUMIF($F$4:$F$1277,$BM134,$T$4:$T$1277)*(1+INDEX($Q$4:$Q$1277,MATCH($BM134,$F$4:$F1277,0)))^BR$132</f>
        <v>1910370.77872033</v>
      </c>
      <c r="BS134" s="15">
        <f>SUMIF($F$4:$F$1277,$BM134,$T$4:$T$1277)*(1+INDEX($Q$4:$Q$1277,MATCH($BM134,$F$4:$F1277,0)))^BS$132</f>
        <v>2268921.21259409</v>
      </c>
    </row>
    <row r="135" ht="15" customHeight="1" spans="1:71">
      <c r="A135" s="24" t="s">
        <v>1071</v>
      </c>
      <c r="B135" s="52" t="s">
        <v>502</v>
      </c>
      <c r="C135" s="52" t="s">
        <v>503</v>
      </c>
      <c r="D135" s="52" t="s">
        <v>929</v>
      </c>
      <c r="E135" s="10" t="s">
        <v>505</v>
      </c>
      <c r="F135" s="52" t="s">
        <v>504</v>
      </c>
      <c r="G135" s="52" t="s">
        <v>173</v>
      </c>
      <c r="H135" s="52" t="s">
        <v>245</v>
      </c>
      <c r="I135" s="52" t="s">
        <v>930</v>
      </c>
      <c r="J135" s="52" t="s">
        <v>169</v>
      </c>
      <c r="K135" s="52" t="s">
        <v>931</v>
      </c>
      <c r="L135" s="53" t="s">
        <v>300</v>
      </c>
      <c r="M135" s="13">
        <v>4520</v>
      </c>
      <c r="N135" s="14">
        <f t="shared" si="70"/>
        <v>12.3835616438356</v>
      </c>
      <c r="O135" s="15">
        <v>11100</v>
      </c>
      <c r="P135" s="15">
        <f t="shared" si="58"/>
        <v>50172000</v>
      </c>
      <c r="Q135" s="16">
        <f>IFERROR(VLOOKUP(G135,SCENARIOS!$A$13:$E$18,4,0),0.025)</f>
        <v>0.04</v>
      </c>
      <c r="R135" s="57">
        <f>IFERROR(VLOOKUP(L135,INPUTS!$A$107:$B$120,2,0),0.0082)</f>
        <v>0.01</v>
      </c>
      <c r="S135" s="52">
        <f t="shared" si="59"/>
        <v>111</v>
      </c>
      <c r="T135" s="15">
        <f t="shared" si="60"/>
        <v>501720</v>
      </c>
      <c r="U135" s="15">
        <f>T135/INPUTS!$B$7*1000</f>
        <v>627150000</v>
      </c>
      <c r="V135" s="15">
        <f>T135*INPUTS!$B$6</f>
        <v>1585435.2</v>
      </c>
      <c r="W135" s="54" t="s">
        <v>396</v>
      </c>
      <c r="X135" s="54" t="s">
        <v>396</v>
      </c>
      <c r="Y135" s="58">
        <f>IFERROR(VLOOKUP(E135,INPUTS!$A$44:$B$103,2,0),0)</f>
        <v>0</v>
      </c>
      <c r="Z135" s="15">
        <f t="shared" si="64"/>
        <v>0</v>
      </c>
      <c r="AA135" s="20">
        <f>IFERROR(VLOOKUP(E135,INPUTS!$A$44:$C$103,3,0),SCENARIOS!$J$25)</f>
        <v>0.015</v>
      </c>
      <c r="AB135" s="15">
        <f t="shared" si="65"/>
        <v>9156.28641288192</v>
      </c>
      <c r="AC135" s="20">
        <f>IFERROR(VLOOKUP($E135,INPUTS!$A$44:$G$103,4,0),SCENARIOS!$K$25)</f>
        <v>0.075</v>
      </c>
      <c r="AD135" s="15">
        <f t="shared" si="65"/>
        <v>55700.1121971924</v>
      </c>
      <c r="AE135" s="20">
        <f>IFERROR(VLOOKUP($E135,INPUTS!$A$44:$G$103,5,0),SCENARIOS!$L$25)</f>
        <v>0.15</v>
      </c>
      <c r="AF135" s="15">
        <f t="shared" si="65"/>
        <v>135535.40633744</v>
      </c>
      <c r="AG135" s="20">
        <f>IFERROR(VLOOKUP($E135,INPUTS!$A$44:$G$103,6,0),SCENARIOS!$M$25)</f>
        <v>0.2</v>
      </c>
      <c r="AH135" s="15">
        <f t="shared" si="66"/>
        <v>219866.060664546</v>
      </c>
      <c r="AI135" s="20">
        <f>IFERROR(VLOOKUP($E135,INPUTS!$A$44:$G$103,7,0),SCENARIOS!$N$25)</f>
        <v>0.3</v>
      </c>
      <c r="AJ135" s="15">
        <f t="shared" si="67"/>
        <v>401251.021270161</v>
      </c>
      <c r="AL135" t="str">
        <f t="shared" si="71"/>
        <v>N</v>
      </c>
      <c r="AM135" s="21">
        <f t="shared" si="72"/>
        <v>1337503.40423387</v>
      </c>
      <c r="BB135" s="2"/>
      <c r="BC135" s="2" t="str">
        <v>ADD</v>
      </c>
      <c r="BD135" s="15">
        <f>SUMIF($E$4:$E$1277,$BC135,$T$4:$T$1277)*(1+INDEX($Q$4:$Q$1277,MATCH($BC135,$E$4:$E1278,0)))^BD$132</f>
        <v>1105067.251</v>
      </c>
      <c r="BE135" s="15">
        <f>SUMIF($E$4:$E$1277,$BC135,$T$4:$T$1277)*(1+INDEX($Q$4:$Q$1277,MATCH($BC135,$E$4:$E1278,0)))^BE$132</f>
        <v>1281075.81444227</v>
      </c>
      <c r="BF135" s="15">
        <f>SUMIF($E$4:$E$1277,$BC135,$T$4:$T$1277)*(1+INDEX($Q$4:$Q$1277,MATCH($BC135,$E$4:$E1278,0)))^BF$132</f>
        <v>1485117.97889568</v>
      </c>
      <c r="BG135" s="15">
        <f>SUMIF($E$4:$E$1277,$BC135,$T$4:$T$1277)*(1+INDEX($Q$4:$Q$1277,MATCH($BC135,$E$4:$E1278,0)))^BG$132</f>
        <v>1721658.77021058</v>
      </c>
      <c r="BH135" s="15">
        <f>SUMIF($E$4:$E$1277,$BC135,$T$4:$T$1277)*(1+INDEX($Q$4:$Q$1277,MATCH($BC135,$E$4:$E1278,0)))^BH$132</f>
        <v>1995874.37709634</v>
      </c>
      <c r="BI135" s="15">
        <f>SUMIF($E$4:$E$1277,$BC135,$T$4:$T$1277)*(1+INDEX($Q$4:$Q$1277,MATCH($BC135,$E$4:$E1278,0)))^BI$132</f>
        <v>2313765.42092745</v>
      </c>
      <c r="BJ135" s="62">
        <f t="shared" ref="BJ135:BJ198" si="73">SUMIF($E$4:$E$1277,$BC135,$AM$4:$AM$1277)</f>
        <v>2313765.42092745</v>
      </c>
      <c r="BK135" s="63" t="str">
        <f t="shared" ref="BK135:BK198" si="74">IF(BJ135=BI135,"Y","N")</f>
        <v>Y</v>
      </c>
      <c r="BL135" s="15"/>
      <c r="BM135" s="2" t="str">
        <v>Australia</v>
      </c>
      <c r="BN135" s="15">
        <f>SUMIF($F$4:$F$1277,$BM135,$T$4:$T$1277)*(1+INDEX($Q$4:$Q$1277,MATCH($BM135,$F$4:$F1278,0)))^BN$132</f>
        <v>3022815.26</v>
      </c>
      <c r="BO135" s="15">
        <f>SUMIF($F$4:$F$1277,$BM135,$T$4:$T$1277)*(1+INDEX($Q$4:$Q$1277,MATCH($BM135,$F$4:$F1278,0)))^BO$132</f>
        <v>3677716.95949801</v>
      </c>
      <c r="BP135" s="15">
        <f>SUMIF($F$4:$F$1277,$BM135,$T$4:$T$1277)*(1+INDEX($Q$4:$Q$1277,MATCH($BM135,$F$4:$F1278,0)))^BP$132</f>
        <v>4474505.01297896</v>
      </c>
      <c r="BQ135" s="15">
        <f>SUMIF($F$4:$F$1277,$BM135,$T$4:$T$1277)*(1+INDEX($Q$4:$Q$1277,MATCH($BM135,$F$4:$F1278,0)))^BQ$132</f>
        <v>5443919.5108442</v>
      </c>
      <c r="BR135" s="15">
        <f>SUMIF($F$4:$F$1277,$BM135,$T$4:$T$1277)*(1+INDEX($Q$4:$Q$1277,MATCH($BM135,$F$4:$F1278,0)))^BR$132</f>
        <v>6623360.47330059</v>
      </c>
      <c r="BS135" s="15">
        <f>SUMIF($F$4:$F$1277,$BM135,$T$4:$T$1277)*(1+INDEX($Q$4:$Q$1277,MATCH($BM135,$F$4:$F1278,0)))^BS$132</f>
        <v>8058330.7434826</v>
      </c>
    </row>
    <row r="136" ht="15" customHeight="1" spans="1:71">
      <c r="A136" s="6" t="s">
        <v>1072</v>
      </c>
      <c r="B136" s="52" t="s">
        <v>502</v>
      </c>
      <c r="C136" s="52" t="s">
        <v>503</v>
      </c>
      <c r="D136" s="52" t="s">
        <v>929</v>
      </c>
      <c r="E136" s="10" t="s">
        <v>505</v>
      </c>
      <c r="F136" s="52" t="s">
        <v>504</v>
      </c>
      <c r="G136" s="52" t="s">
        <v>173</v>
      </c>
      <c r="H136" s="52" t="s">
        <v>224</v>
      </c>
      <c r="I136" s="52" t="s">
        <v>938</v>
      </c>
      <c r="J136" s="52" t="s">
        <v>165</v>
      </c>
      <c r="K136" s="52" t="s">
        <v>931</v>
      </c>
      <c r="L136" s="53" t="s">
        <v>297</v>
      </c>
      <c r="M136" s="13">
        <v>3014</v>
      </c>
      <c r="N136" s="14">
        <f t="shared" si="70"/>
        <v>8.25753424657534</v>
      </c>
      <c r="O136" s="15">
        <v>8800</v>
      </c>
      <c r="P136" s="15">
        <f t="shared" si="58"/>
        <v>26523200</v>
      </c>
      <c r="Q136" s="16">
        <f>IFERROR(VLOOKUP(G136,SCENARIOS!$A$13:$E$18,4,0),0.025)</f>
        <v>0.04</v>
      </c>
      <c r="R136" s="57">
        <f>IFERROR(VLOOKUP(L136,INPUTS!$A$107:$B$120,2,0),0.0082)</f>
        <v>0.0105</v>
      </c>
      <c r="S136" s="52">
        <f t="shared" si="59"/>
        <v>92.4</v>
      </c>
      <c r="T136" s="15">
        <f t="shared" si="60"/>
        <v>278493.6</v>
      </c>
      <c r="U136" s="15">
        <f>T136/INPUTS!$B$7*1000</f>
        <v>348117000</v>
      </c>
      <c r="V136" s="15">
        <f>T136*INPUTS!$B$6</f>
        <v>880039.776</v>
      </c>
      <c r="W136" s="54" t="s">
        <v>396</v>
      </c>
      <c r="X136" s="54" t="s">
        <v>396</v>
      </c>
      <c r="Y136" s="58">
        <f>IFERROR(VLOOKUP(E136,INPUTS!$A$44:$B$103,2,0),0)</f>
        <v>0</v>
      </c>
      <c r="Z136" s="15">
        <f t="shared" si="64"/>
        <v>0</v>
      </c>
      <c r="AA136" s="20">
        <f>IFERROR(VLOOKUP(E136,INPUTS!$A$44:$C$103,3,0),SCENARIOS!$J$25)</f>
        <v>0.015</v>
      </c>
      <c r="AB136" s="15">
        <f t="shared" si="65"/>
        <v>5082.45070109737</v>
      </c>
      <c r="AC136" s="20">
        <f>IFERROR(VLOOKUP($E136,INPUTS!$A$44:$G$103,4,0),SCENARIOS!$K$25)</f>
        <v>0.075</v>
      </c>
      <c r="AD136" s="15">
        <f t="shared" si="65"/>
        <v>30917.8919839752</v>
      </c>
      <c r="AE136" s="20">
        <f>IFERROR(VLOOKUP($E136,INPUTS!$A$44:$G$103,5,0),SCENARIOS!$L$25)</f>
        <v>0.15</v>
      </c>
      <c r="AF136" s="15">
        <f t="shared" si="65"/>
        <v>75232.6860367862</v>
      </c>
      <c r="AG136" s="20">
        <f>IFERROR(VLOOKUP($E136,INPUTS!$A$44:$G$103,6,0),SCENARIOS!$M$25)</f>
        <v>0.2</v>
      </c>
      <c r="AH136" s="15">
        <f t="shared" si="66"/>
        <v>122042.754429338</v>
      </c>
      <c r="AI136" s="20">
        <f>IFERROR(VLOOKUP($E136,INPUTS!$A$44:$G$103,7,0),SCENARIOS!$N$25)</f>
        <v>0.3</v>
      </c>
      <c r="AJ136" s="15">
        <f t="shared" si="67"/>
        <v>222725.507090018</v>
      </c>
      <c r="AL136" t="str">
        <f t="shared" si="71"/>
        <v>Y</v>
      </c>
      <c r="AM136" s="21">
        <f t="shared" si="72"/>
        <v>742418.356966726</v>
      </c>
      <c r="BB136" s="2"/>
      <c r="BC136" s="2" t="str">
        <v>AKL</v>
      </c>
      <c r="BD136" s="15">
        <f>SUMIF($E$4:$E$1277,$BC136,$T$4:$T$1277)*(1+INDEX($Q$4:$Q$1277,MATCH($BC136,$E$4:$E1279,0)))^BD$132</f>
        <v>918937.925</v>
      </c>
      <c r="BE136" s="15">
        <f>SUMIF($E$4:$E$1277,$BC136,$T$4:$T$1277)*(1+INDEX($Q$4:$Q$1277,MATCH($BC136,$E$4:$E1279,0)))^BE$132</f>
        <v>1118028.49357668</v>
      </c>
      <c r="BF136" s="15">
        <f>SUMIF($E$4:$E$1277,$BC136,$T$4:$T$1277)*(1+INDEX($Q$4:$Q$1277,MATCH($BC136,$E$4:$E1279,0)))^BF$132</f>
        <v>1360252.61167597</v>
      </c>
      <c r="BG136" s="15">
        <f>SUMIF($E$4:$E$1277,$BC136,$T$4:$T$1277)*(1+INDEX($Q$4:$Q$1277,MATCH($BC136,$E$4:$E1279,0)))^BG$132</f>
        <v>1654955.28799275</v>
      </c>
      <c r="BH136" s="15">
        <f>SUMIF($E$4:$E$1277,$BC136,$T$4:$T$1277)*(1+INDEX($Q$4:$Q$1277,MATCH($BC136,$E$4:$E1279,0)))^BH$132</f>
        <v>2013506.15447861</v>
      </c>
      <c r="BI136" s="15">
        <f>SUMIF($E$4:$E$1277,$BC136,$T$4:$T$1277)*(1+INDEX($Q$4:$Q$1277,MATCH($BC136,$E$4:$E1279,0)))^BI$132</f>
        <v>2449738.10684667</v>
      </c>
      <c r="BJ136" s="62">
        <f t="shared" si="73"/>
        <v>2449738.10684667</v>
      </c>
      <c r="BK136" s="63" t="str">
        <f t="shared" si="74"/>
        <v>Y</v>
      </c>
      <c r="BL136" s="15"/>
      <c r="BM136" s="2" t="str">
        <v>Austria</v>
      </c>
      <c r="BN136" s="15">
        <f>SUMIF($F$4:$F$1277,$BM136,$T$4:$T$1277)*(1+INDEX($Q$4:$Q$1277,MATCH($BM136,$F$4:$F1279,0)))^BN$132</f>
        <v>845786.42</v>
      </c>
      <c r="BO136" s="15">
        <f>SUMIF($F$4:$F$1277,$BM136,$T$4:$T$1277)*(1+INDEX($Q$4:$Q$1277,MATCH($BM136,$F$4:$F1279,0)))^BO$132</f>
        <v>956929.701939359</v>
      </c>
      <c r="BP136" s="15">
        <f>SUMIF($F$4:$F$1277,$BM136,$T$4:$T$1277)*(1+INDEX($Q$4:$Q$1277,MATCH($BM136,$F$4:$F1279,0)))^BP$132</f>
        <v>1082678.12393317</v>
      </c>
      <c r="BQ136" s="15">
        <f>SUMIF($F$4:$F$1277,$BM136,$T$4:$T$1277)*(1+INDEX($Q$4:$Q$1277,MATCH($BM136,$F$4:$F1279,0)))^BQ$132</f>
        <v>1224950.921335</v>
      </c>
      <c r="BR136" s="15">
        <f>SUMIF($F$4:$F$1277,$BM136,$T$4:$T$1277)*(1+INDEX($Q$4:$Q$1277,MATCH($BM136,$F$4:$F1279,0)))^BR$132</f>
        <v>1385919.53278636</v>
      </c>
      <c r="BS136" s="15">
        <f>SUMIF($F$4:$F$1277,$BM136,$T$4:$T$1277)*(1+INDEX($Q$4:$Q$1277,MATCH($BM136,$F$4:$F1279,0)))^BS$132</f>
        <v>1568040.74180002</v>
      </c>
    </row>
    <row r="137" ht="15" customHeight="1" spans="1:71">
      <c r="A137" s="24" t="s">
        <v>1073</v>
      </c>
      <c r="B137" s="52" t="s">
        <v>502</v>
      </c>
      <c r="C137" s="52" t="s">
        <v>503</v>
      </c>
      <c r="D137" s="52" t="s">
        <v>929</v>
      </c>
      <c r="E137" s="10" t="s">
        <v>505</v>
      </c>
      <c r="F137" s="52" t="s">
        <v>504</v>
      </c>
      <c r="G137" s="52" t="s">
        <v>173</v>
      </c>
      <c r="H137" s="52" t="s">
        <v>264</v>
      </c>
      <c r="I137" s="52" t="s">
        <v>436</v>
      </c>
      <c r="J137" s="52" t="s">
        <v>173</v>
      </c>
      <c r="K137" s="52" t="s">
        <v>931</v>
      </c>
      <c r="L137" s="53" t="s">
        <v>291</v>
      </c>
      <c r="M137" s="13">
        <v>3014</v>
      </c>
      <c r="N137" s="14">
        <f t="shared" si="70"/>
        <v>8.25753424657534</v>
      </c>
      <c r="O137" s="15">
        <v>8300</v>
      </c>
      <c r="P137" s="15">
        <f t="shared" si="58"/>
        <v>25016200</v>
      </c>
      <c r="Q137" s="16">
        <f>IFERROR(VLOOKUP(G137,SCENARIOS!$A$13:$E$18,4,0),0.025)</f>
        <v>0.04</v>
      </c>
      <c r="R137" s="57">
        <f>IFERROR(VLOOKUP(L137,INPUTS!$A$107:$B$120,2,0),0.0082)</f>
        <v>0.0079</v>
      </c>
      <c r="S137" s="52">
        <f t="shared" si="59"/>
        <v>65.57</v>
      </c>
      <c r="T137" s="15">
        <f t="shared" si="60"/>
        <v>197627.98</v>
      </c>
      <c r="U137" s="15">
        <f>T137/INPUTS!$B$7*1000</f>
        <v>247034975</v>
      </c>
      <c r="V137" s="15">
        <f>T137*INPUTS!$B$6</f>
        <v>624504.4168</v>
      </c>
      <c r="W137" s="54" t="s">
        <v>396</v>
      </c>
      <c r="X137" s="54" t="s">
        <v>396</v>
      </c>
      <c r="Y137" s="58">
        <f>IFERROR(VLOOKUP(E137,INPUTS!$A$44:$B$103,2,0),0)</f>
        <v>0</v>
      </c>
      <c r="Z137" s="15">
        <f t="shared" si="64"/>
        <v>0</v>
      </c>
      <c r="AA137" s="20">
        <f>IFERROR(VLOOKUP(E137,INPUTS!$A$44:$C$103,3,0),SCENARIOS!$J$25)</f>
        <v>0.015</v>
      </c>
      <c r="AB137" s="15">
        <f t="shared" si="65"/>
        <v>3606.66983193674</v>
      </c>
      <c r="AC137" s="20">
        <f>IFERROR(VLOOKUP($E137,INPUTS!$A$44:$G$103,4,0),SCENARIOS!$K$25)</f>
        <v>0.075</v>
      </c>
      <c r="AD137" s="15">
        <f t="shared" si="65"/>
        <v>21940.3265951218</v>
      </c>
      <c r="AE137" s="20">
        <f>IFERROR(VLOOKUP($E137,INPUTS!$A$44:$G$103,5,0),SCENARIOS!$L$25)</f>
        <v>0.15</v>
      </c>
      <c r="AF137" s="15">
        <f t="shared" si="65"/>
        <v>53387.5240631176</v>
      </c>
      <c r="AG137" s="20">
        <f>IFERROR(VLOOKUP($E137,INPUTS!$A$44:$G$103,6,0),SCENARIOS!$M$25)</f>
        <v>0.2</v>
      </c>
      <c r="AH137" s="15">
        <f t="shared" si="66"/>
        <v>86605.4481377892</v>
      </c>
      <c r="AI137" s="20">
        <f>IFERROR(VLOOKUP($E137,INPUTS!$A$44:$G$103,7,0),SCENARIOS!$N$25)</f>
        <v>0.3</v>
      </c>
      <c r="AJ137" s="15">
        <f t="shared" si="67"/>
        <v>158053.154760741</v>
      </c>
      <c r="AL137" t="str">
        <f t="shared" si="71"/>
        <v>N</v>
      </c>
      <c r="AM137" s="21">
        <f t="shared" si="72"/>
        <v>526843.84920247</v>
      </c>
      <c r="BB137" s="2"/>
      <c r="BC137" s="2" t="str">
        <v>AMM</v>
      </c>
      <c r="BD137" s="15">
        <f>SUMIF($E$4:$E$1277,$BC137,$T$4:$T$1277)*(1+INDEX($Q$4:$Q$1277,MATCH($BC137,$E$4:$E1280,0)))^BD$132</f>
        <v>62644.764</v>
      </c>
      <c r="BE137" s="15">
        <f>SUMIF($E$4:$E$1277,$BC137,$T$4:$T$1277)*(1+INDEX($Q$4:$Q$1277,MATCH($BC137,$E$4:$E1280,0)))^BE$132</f>
        <v>78066.7733853427</v>
      </c>
      <c r="BF137" s="15">
        <f>SUMIF($E$4:$E$1277,$BC137,$T$4:$T$1277)*(1+INDEX($Q$4:$Q$1277,MATCH($BC137,$E$4:$E1280,0)))^BF$132</f>
        <v>97285.4029236737</v>
      </c>
      <c r="BG137" s="15">
        <f>SUMIF($E$4:$E$1277,$BC137,$T$4:$T$1277)*(1+INDEX($Q$4:$Q$1277,MATCH($BC137,$E$4:$E1280,0)))^BG$132</f>
        <v>121235.311920789</v>
      </c>
      <c r="BH137" s="15">
        <f>SUMIF($E$4:$E$1277,$BC137,$T$4:$T$1277)*(1+INDEX($Q$4:$Q$1277,MATCH($BC137,$E$4:$E1280,0)))^BH$132</f>
        <v>151081.255921429</v>
      </c>
      <c r="BI137" s="15">
        <f>SUMIF($E$4:$E$1277,$BC137,$T$4:$T$1277)*(1+INDEX($Q$4:$Q$1277,MATCH($BC137,$E$4:$E1280,0)))^BI$132</f>
        <v>188274.732247234</v>
      </c>
      <c r="BJ137" s="62">
        <f t="shared" si="73"/>
        <v>188274.732247234</v>
      </c>
      <c r="BK137" s="63" t="str">
        <f t="shared" si="74"/>
        <v>Y</v>
      </c>
      <c r="BL137" s="15"/>
      <c r="BM137" s="2" t="str">
        <v>Bahrain</v>
      </c>
      <c r="BN137" s="15">
        <f>SUMIF($F$4:$F$1277,$BM137,$T$4:$T$1277)*(1+INDEX($Q$4:$Q$1277,MATCH($BM137,$F$4:$F1280,0)))^BN$132</f>
        <v>548329.588</v>
      </c>
      <c r="BO137" s="15">
        <f>SUMIF($F$4:$F$1277,$BM137,$T$4:$T$1277)*(1+INDEX($Q$4:$Q$1277,MATCH($BM137,$F$4:$F1280,0)))^BO$132</f>
        <v>683318.428446379</v>
      </c>
      <c r="BP137" s="15">
        <f>SUMIF($F$4:$F$1277,$BM137,$T$4:$T$1277)*(1+INDEX($Q$4:$Q$1277,MATCH($BM137,$F$4:$F1280,0)))^BP$132</f>
        <v>851539.083195397</v>
      </c>
      <c r="BQ137" s="15">
        <f>SUMIF($F$4:$F$1277,$BM137,$T$4:$T$1277)*(1+INDEX($Q$4:$Q$1277,MATCH($BM137,$F$4:$F1280,0)))^BQ$132</f>
        <v>1061172.6246838</v>
      </c>
      <c r="BR137" s="15">
        <f>SUMIF($F$4:$F$1277,$BM137,$T$4:$T$1277)*(1+INDEX($Q$4:$Q$1277,MATCH($BM137,$F$4:$F1280,0)))^BR$132</f>
        <v>1322414.15761291</v>
      </c>
      <c r="BS137" s="15">
        <f>SUMIF($F$4:$F$1277,$BM137,$T$4:$T$1277)*(1+INDEX($Q$4:$Q$1277,MATCH($BM137,$F$4:$F1280,0)))^BS$132</f>
        <v>1647968.63731399</v>
      </c>
    </row>
    <row r="138" ht="15" customHeight="1" spans="1:71">
      <c r="A138" s="6" t="s">
        <v>1074</v>
      </c>
      <c r="B138" s="52" t="s">
        <v>557</v>
      </c>
      <c r="C138" s="52" t="s">
        <v>558</v>
      </c>
      <c r="D138" s="52" t="s">
        <v>929</v>
      </c>
      <c r="E138" s="10" t="s">
        <v>505</v>
      </c>
      <c r="F138" s="52" t="s">
        <v>504</v>
      </c>
      <c r="G138" s="52" t="s">
        <v>173</v>
      </c>
      <c r="H138" s="52" t="s">
        <v>248</v>
      </c>
      <c r="I138" s="52" t="s">
        <v>930</v>
      </c>
      <c r="J138" s="52" t="s">
        <v>169</v>
      </c>
      <c r="K138" s="52" t="s">
        <v>931</v>
      </c>
      <c r="L138" s="53" t="s">
        <v>295</v>
      </c>
      <c r="M138" s="13">
        <v>3014</v>
      </c>
      <c r="N138" s="14">
        <f t="shared" si="70"/>
        <v>8.25753424657534</v>
      </c>
      <c r="O138" s="15">
        <v>9600</v>
      </c>
      <c r="P138" s="15">
        <f t="shared" si="58"/>
        <v>28934400</v>
      </c>
      <c r="Q138" s="16">
        <f>IFERROR(VLOOKUP(G138,SCENARIOS!$A$13:$E$18,4,0),0.025)</f>
        <v>0.04</v>
      </c>
      <c r="R138" s="57">
        <f>IFERROR(VLOOKUP(L138,INPUTS!$A$107:$B$120,2,0),0.0082)</f>
        <v>0.0089</v>
      </c>
      <c r="S138" s="52">
        <f t="shared" si="59"/>
        <v>85.44</v>
      </c>
      <c r="T138" s="15">
        <f t="shared" si="60"/>
        <v>257516.16</v>
      </c>
      <c r="U138" s="15">
        <f>T138/INPUTS!$B$7*1000</f>
        <v>321895200</v>
      </c>
      <c r="V138" s="15">
        <f>T138*INPUTS!$B$6</f>
        <v>813751.0656</v>
      </c>
      <c r="W138" s="54" t="s">
        <v>396</v>
      </c>
      <c r="X138" s="54" t="s">
        <v>396</v>
      </c>
      <c r="Y138" s="58">
        <f>IFERROR(VLOOKUP(E138,INPUTS!$A$44:$B$103,2,0),0)</f>
        <v>0</v>
      </c>
      <c r="Z138" s="15">
        <f t="shared" si="64"/>
        <v>0</v>
      </c>
      <c r="AA138" s="20">
        <f>IFERROR(VLOOKUP(E138,INPUTS!$A$44:$C$103,3,0),SCENARIOS!$J$25)</f>
        <v>0.015</v>
      </c>
      <c r="AB138" s="15">
        <f t="shared" si="65"/>
        <v>4699.61675218354</v>
      </c>
      <c r="AC138" s="20">
        <f>IFERROR(VLOOKUP($E138,INPUTS!$A$44:$G$103,4,0),SCENARIOS!$K$25)</f>
        <v>0.075</v>
      </c>
      <c r="AD138" s="15">
        <f t="shared" si="65"/>
        <v>28589.0118085589</v>
      </c>
      <c r="AE138" s="20">
        <f>IFERROR(VLOOKUP($E138,INPUTS!$A$44:$G$103,5,0),SCENARIOS!$L$25)</f>
        <v>0.15</v>
      </c>
      <c r="AF138" s="15">
        <f t="shared" si="65"/>
        <v>69565.808387262</v>
      </c>
      <c r="AG138" s="20">
        <f>IFERROR(VLOOKUP($E138,INPUTS!$A$44:$G$103,6,0),SCENARIOS!$M$25)</f>
        <v>0.2</v>
      </c>
      <c r="AH138" s="15">
        <f t="shared" si="66"/>
        <v>112849.923576219</v>
      </c>
      <c r="AI138" s="20">
        <f>IFERROR(VLOOKUP($E138,INPUTS!$A$44:$G$103,7,0),SCENARIOS!$N$25)</f>
        <v>0.3</v>
      </c>
      <c r="AJ138" s="15">
        <f t="shared" si="67"/>
        <v>205948.780581939</v>
      </c>
      <c r="AL138" t="str">
        <f t="shared" si="71"/>
        <v>Y</v>
      </c>
      <c r="AM138" s="21">
        <f t="shared" si="72"/>
        <v>686495.935273128</v>
      </c>
      <c r="BB138" s="2"/>
      <c r="BC138" s="2" t="str">
        <v>AMS</v>
      </c>
      <c r="BD138" s="15">
        <f>SUMIF($E$4:$E$1277,$BC138,$T$4:$T$1277)*(1+INDEX($Q$4:$Q$1277,MATCH($BC138,$E$4:$E1281,0)))^BD$132</f>
        <v>3248218.8</v>
      </c>
      <c r="BE138" s="15">
        <f>SUMIF($E$4:$E$1277,$BC138,$T$4:$T$1277)*(1+INDEX($Q$4:$Q$1277,MATCH($BC138,$E$4:$E1281,0)))^BE$132</f>
        <v>3675061.42758573</v>
      </c>
      <c r="BF138" s="15">
        <f>SUMIF($E$4:$E$1277,$BC138,$T$4:$T$1277)*(1+INDEX($Q$4:$Q$1277,MATCH($BC138,$E$4:$E1281,0)))^BF$132</f>
        <v>4157994.68204804</v>
      </c>
      <c r="BG138" s="15">
        <f>SUMIF($E$4:$E$1277,$BC138,$T$4:$T$1277)*(1+INDEX($Q$4:$Q$1277,MATCH($BC138,$E$4:$E1281,0)))^BG$132</f>
        <v>4704389.33242469</v>
      </c>
      <c r="BH138" s="15">
        <f>SUMIF($E$4:$E$1277,$BC138,$T$4:$T$1277)*(1+INDEX($Q$4:$Q$1277,MATCH($BC138,$E$4:$E1281,0)))^BH$132</f>
        <v>5322584.72734034</v>
      </c>
      <c r="BI138" s="15">
        <f>SUMIF($E$4:$E$1277,$BC138,$T$4:$T$1277)*(1+INDEX($Q$4:$Q$1277,MATCH($BC138,$E$4:$E1281,0)))^BI$132</f>
        <v>6022016.07431907</v>
      </c>
      <c r="BJ138" s="62">
        <f t="shared" si="73"/>
        <v>6022016.07431907</v>
      </c>
      <c r="BK138" s="63" t="str">
        <f t="shared" si="74"/>
        <v>Y</v>
      </c>
      <c r="BL138" s="15"/>
      <c r="BM138" s="2" t="str">
        <v>Belgium</v>
      </c>
      <c r="BN138" s="15">
        <f>SUMIF($F$4:$F$1277,$BM138,$T$4:$T$1277)*(1+INDEX($Q$4:$Q$1277,MATCH($BM138,$F$4:$F1281,0)))^BN$132</f>
        <v>1685332.075</v>
      </c>
      <c r="BO138" s="15">
        <f>SUMIF($F$4:$F$1277,$BM138,$T$4:$T$1277)*(1+INDEX($Q$4:$Q$1277,MATCH($BM138,$F$4:$F1281,0)))^BO$132</f>
        <v>1906798.551103</v>
      </c>
      <c r="BP138" s="15">
        <f>SUMIF($F$4:$F$1277,$BM138,$T$4:$T$1277)*(1+INDEX($Q$4:$Q$1277,MATCH($BM138,$F$4:$F1281,0)))^BP$132</f>
        <v>2157367.54104588</v>
      </c>
      <c r="BQ138" s="15">
        <f>SUMIF($F$4:$F$1277,$BM138,$T$4:$T$1277)*(1+INDEX($Q$4:$Q$1277,MATCH($BM138,$F$4:$F1281,0)))^BQ$132</f>
        <v>2440863.35416296</v>
      </c>
      <c r="BR138" s="15">
        <f>SUMIF($F$4:$F$1277,$BM138,$T$4:$T$1277)*(1+INDEX($Q$4:$Q$1277,MATCH($BM138,$F$4:$F1281,0)))^BR$132</f>
        <v>2761612.84544373</v>
      </c>
      <c r="BS138" s="15">
        <f>SUMIF($F$4:$F$1277,$BM138,$T$4:$T$1277)*(1+INDEX($Q$4:$Q$1277,MATCH($BM138,$F$4:$F1281,0)))^BS$132</f>
        <v>3124511.45415928</v>
      </c>
    </row>
    <row r="139" ht="15" customHeight="1" spans="1:71">
      <c r="A139" s="24" t="s">
        <v>1075</v>
      </c>
      <c r="B139" s="52" t="s">
        <v>557</v>
      </c>
      <c r="C139" s="52" t="s">
        <v>558</v>
      </c>
      <c r="D139" s="52" t="s">
        <v>929</v>
      </c>
      <c r="E139" s="10" t="s">
        <v>505</v>
      </c>
      <c r="F139" s="52" t="s">
        <v>504</v>
      </c>
      <c r="G139" s="52" t="s">
        <v>173</v>
      </c>
      <c r="H139" s="52" t="s">
        <v>200</v>
      </c>
      <c r="I139" s="52" t="s">
        <v>391</v>
      </c>
      <c r="J139" s="52" t="s">
        <v>165</v>
      </c>
      <c r="K139" s="52" t="s">
        <v>931</v>
      </c>
      <c r="L139" s="53" t="s">
        <v>297</v>
      </c>
      <c r="M139" s="13">
        <v>1507</v>
      </c>
      <c r="N139" s="14">
        <f t="shared" si="70"/>
        <v>4.12876712328767</v>
      </c>
      <c r="O139" s="15">
        <v>8700</v>
      </c>
      <c r="P139" s="15">
        <f t="shared" si="58"/>
        <v>13110900</v>
      </c>
      <c r="Q139" s="16">
        <f>IFERROR(VLOOKUP(G139,SCENARIOS!$A$13:$E$18,4,0),0.025)</f>
        <v>0.04</v>
      </c>
      <c r="R139" s="57">
        <f>IFERROR(VLOOKUP(L139,INPUTS!$A$107:$B$120,2,0),0.0082)</f>
        <v>0.0105</v>
      </c>
      <c r="S139" s="52">
        <f t="shared" si="59"/>
        <v>91.35</v>
      </c>
      <c r="T139" s="15">
        <f t="shared" si="60"/>
        <v>137664.45</v>
      </c>
      <c r="U139" s="15">
        <f>T139/INPUTS!$B$7*1000</f>
        <v>172080562.5</v>
      </c>
      <c r="V139" s="15">
        <f>T139*INPUTS!$B$6</f>
        <v>435019.662</v>
      </c>
      <c r="W139" s="54" t="s">
        <v>396</v>
      </c>
      <c r="X139" s="54" t="s">
        <v>396</v>
      </c>
      <c r="Y139" s="58">
        <f>IFERROR(VLOOKUP(E139,INPUTS!$A$44:$B$103,2,0),0)</f>
        <v>0</v>
      </c>
      <c r="Z139" s="15">
        <f t="shared" si="64"/>
        <v>0</v>
      </c>
      <c r="AA139" s="20">
        <f>IFERROR(VLOOKUP(E139,INPUTS!$A$44:$C$103,3,0),SCENARIOS!$J$25)</f>
        <v>0.015</v>
      </c>
      <c r="AB139" s="15">
        <f t="shared" si="65"/>
        <v>2512.347789747</v>
      </c>
      <c r="AC139" s="20">
        <f>IFERROR(VLOOKUP($E139,INPUTS!$A$44:$G$103,4,0),SCENARIOS!$K$25)</f>
        <v>0.075</v>
      </c>
      <c r="AD139" s="15">
        <f t="shared" si="65"/>
        <v>15283.2761511695</v>
      </c>
      <c r="AE139" s="20">
        <f>IFERROR(VLOOKUP($E139,INPUTS!$A$44:$G$103,5,0),SCENARIOS!$L$25)</f>
        <v>0.15</v>
      </c>
      <c r="AF139" s="15">
        <f t="shared" si="65"/>
        <v>37188.8845750023</v>
      </c>
      <c r="AG139" s="20">
        <f>IFERROR(VLOOKUP($E139,INPUTS!$A$44:$G$103,6,0),SCENARIOS!$M$25)</f>
        <v>0.2</v>
      </c>
      <c r="AH139" s="15">
        <f t="shared" si="66"/>
        <v>60327.9524735935</v>
      </c>
      <c r="AI139" s="20">
        <f>IFERROR(VLOOKUP($E139,INPUTS!$A$44:$G$103,7,0),SCENARIOS!$N$25)</f>
        <v>0.3</v>
      </c>
      <c r="AJ139" s="15">
        <f t="shared" si="67"/>
        <v>110097.26770927</v>
      </c>
      <c r="AL139" t="str">
        <f t="shared" si="71"/>
        <v>Y</v>
      </c>
      <c r="AM139" s="21">
        <f t="shared" si="72"/>
        <v>366990.892364234</v>
      </c>
      <c r="BB139" s="2"/>
      <c r="BC139" s="2" t="str">
        <v>ANC</v>
      </c>
      <c r="BD139" s="15">
        <f>SUMIF($E$4:$E$1277,$BC139,$T$4:$T$1277)*(1+INDEX($Q$4:$Q$1277,MATCH($BC139,$E$4:$E1282,0)))^BD$132</f>
        <v>144549.6</v>
      </c>
      <c r="BE139" s="15">
        <f>SUMIF($E$4:$E$1277,$BC139,$T$4:$T$1277)*(1+INDEX($Q$4:$Q$1277,MATCH($BC139,$E$4:$E1282,0)))^BE$132</f>
        <v>159594.438470239</v>
      </c>
      <c r="BF139" s="15">
        <f>SUMIF($E$4:$E$1277,$BC139,$T$4:$T$1277)*(1+INDEX($Q$4:$Q$1277,MATCH($BC139,$E$4:$E1282,0)))^BF$132</f>
        <v>176205.155812474</v>
      </c>
      <c r="BG139" s="15">
        <f>SUMIF($E$4:$E$1277,$BC139,$T$4:$T$1277)*(1+INDEX($Q$4:$Q$1277,MATCH($BC139,$E$4:$E1282,0)))^BG$132</f>
        <v>194544.729957418</v>
      </c>
      <c r="BH139" s="15">
        <f>SUMIF($E$4:$E$1277,$BC139,$T$4:$T$1277)*(1+INDEX($Q$4:$Q$1277,MATCH($BC139,$E$4:$E1282,0)))^BH$132</f>
        <v>214793.101709713</v>
      </c>
      <c r="BI139" s="15">
        <f>SUMIF($E$4:$E$1277,$BC139,$T$4:$T$1277)*(1+INDEX($Q$4:$Q$1277,MATCH($BC139,$E$4:$E1282,0)))^BI$132</f>
        <v>237148.940257479</v>
      </c>
      <c r="BJ139" s="62">
        <f t="shared" si="73"/>
        <v>237148.940257479</v>
      </c>
      <c r="BK139" s="63" t="str">
        <f t="shared" si="74"/>
        <v>Y</v>
      </c>
      <c r="BL139" s="15"/>
      <c r="BM139" s="2" t="str">
        <v>Brazil</v>
      </c>
      <c r="BN139" s="15">
        <f>SUMIF($F$4:$F$1277,$BM139,$T$4:$T$1277)*(1+INDEX($Q$4:$Q$1277,MATCH($BM139,$F$4:$F1282,0)))^BN$132</f>
        <v>2013350.364</v>
      </c>
      <c r="BO139" s="15">
        <f>SUMIF($F$4:$F$1277,$BM139,$T$4:$T$1277)*(1+INDEX($Q$4:$Q$1277,MATCH($BM139,$F$4:$F1282,0)))^BO$132</f>
        <v>2391228.65579195</v>
      </c>
      <c r="BP139" s="15">
        <f>SUMIF($F$4:$F$1277,$BM139,$T$4:$T$1277)*(1+INDEX($Q$4:$Q$1277,MATCH($BM139,$F$4:$F1282,0)))^BP$132</f>
        <v>2840029.52815448</v>
      </c>
      <c r="BQ139" s="15">
        <f>SUMIF($F$4:$F$1277,$BM139,$T$4:$T$1277)*(1+INDEX($Q$4:$Q$1277,MATCH($BM139,$F$4:$F1282,0)))^BQ$132</f>
        <v>3373064.17822183</v>
      </c>
      <c r="BR139" s="15">
        <f>SUMIF($F$4:$F$1277,$BM139,$T$4:$T$1277)*(1+INDEX($Q$4:$Q$1277,MATCH($BM139,$F$4:$F1282,0)))^BR$132</f>
        <v>4006142.1325421</v>
      </c>
      <c r="BS139" s="15">
        <f>SUMIF($F$4:$F$1277,$BM139,$T$4:$T$1277)*(1+INDEX($Q$4:$Q$1277,MATCH($BM139,$F$4:$F1282,0)))^BS$132</f>
        <v>4758040.14929522</v>
      </c>
    </row>
    <row r="140" ht="15" customHeight="1" spans="1:71">
      <c r="A140" s="6" t="s">
        <v>1076</v>
      </c>
      <c r="B140" s="52" t="s">
        <v>557</v>
      </c>
      <c r="C140" s="52" t="s">
        <v>558</v>
      </c>
      <c r="D140" s="52" t="s">
        <v>929</v>
      </c>
      <c r="E140" s="10" t="s">
        <v>505</v>
      </c>
      <c r="F140" s="52" t="s">
        <v>504</v>
      </c>
      <c r="G140" s="52" t="s">
        <v>173</v>
      </c>
      <c r="H140" s="52" t="s">
        <v>224</v>
      </c>
      <c r="I140" s="52" t="s">
        <v>938</v>
      </c>
      <c r="J140" s="52" t="s">
        <v>165</v>
      </c>
      <c r="K140" s="52" t="s">
        <v>931</v>
      </c>
      <c r="L140" s="53" t="s">
        <v>295</v>
      </c>
      <c r="M140" s="13">
        <v>3014</v>
      </c>
      <c r="N140" s="14">
        <f t="shared" si="70"/>
        <v>8.25753424657534</v>
      </c>
      <c r="O140" s="15">
        <v>8800</v>
      </c>
      <c r="P140" s="15">
        <f t="shared" si="58"/>
        <v>26523200</v>
      </c>
      <c r="Q140" s="16">
        <f>IFERROR(VLOOKUP(G140,SCENARIOS!$A$13:$E$18,4,0),0.025)</f>
        <v>0.04</v>
      </c>
      <c r="R140" s="57">
        <f>IFERROR(VLOOKUP(L140,INPUTS!$A$107:$B$120,2,0),0.0082)</f>
        <v>0.0089</v>
      </c>
      <c r="S140" s="52">
        <f t="shared" si="59"/>
        <v>78.32</v>
      </c>
      <c r="T140" s="15">
        <f t="shared" si="60"/>
        <v>236056.48</v>
      </c>
      <c r="U140" s="15">
        <f>T140/INPUTS!$B$7*1000</f>
        <v>295070600</v>
      </c>
      <c r="V140" s="15">
        <f>T140*INPUTS!$B$6</f>
        <v>745938.4768</v>
      </c>
      <c r="W140" s="54" t="s">
        <v>396</v>
      </c>
      <c r="X140" s="54" t="s">
        <v>396</v>
      </c>
      <c r="Y140" s="58">
        <f>IFERROR(VLOOKUP(E140,INPUTS!$A$44:$B$103,2,0),0)</f>
        <v>0</v>
      </c>
      <c r="Z140" s="15">
        <f t="shared" si="64"/>
        <v>0</v>
      </c>
      <c r="AA140" s="20">
        <f>IFERROR(VLOOKUP(E140,INPUTS!$A$44:$C$103,3,0),SCENARIOS!$J$25)</f>
        <v>0.015</v>
      </c>
      <c r="AB140" s="15">
        <f t="shared" si="65"/>
        <v>4307.98202283491</v>
      </c>
      <c r="AC140" s="20">
        <f>IFERROR(VLOOKUP($E140,INPUTS!$A$44:$G$103,4,0),SCENARIOS!$K$25)</f>
        <v>0.075</v>
      </c>
      <c r="AD140" s="15">
        <f t="shared" si="65"/>
        <v>26206.5941578456</v>
      </c>
      <c r="AE140" s="20">
        <f>IFERROR(VLOOKUP($E140,INPUTS!$A$44:$G$103,5,0),SCENARIOS!$L$25)</f>
        <v>0.15</v>
      </c>
      <c r="AF140" s="15">
        <f t="shared" si="65"/>
        <v>63768.6576883235</v>
      </c>
      <c r="AG140" s="20">
        <f>IFERROR(VLOOKUP($E140,INPUTS!$A$44:$G$103,6,0),SCENARIOS!$M$25)</f>
        <v>0.2</v>
      </c>
      <c r="AH140" s="15">
        <f t="shared" si="66"/>
        <v>103445.763278201</v>
      </c>
      <c r="AI140" s="20">
        <f>IFERROR(VLOOKUP($E140,INPUTS!$A$44:$G$103,7,0),SCENARIOS!$N$25)</f>
        <v>0.3</v>
      </c>
      <c r="AJ140" s="15">
        <f t="shared" si="67"/>
        <v>188786.38220011</v>
      </c>
      <c r="AL140" t="str">
        <f t="shared" si="71"/>
        <v>Y</v>
      </c>
      <c r="AM140" s="21">
        <f t="shared" si="72"/>
        <v>629287.940667034</v>
      </c>
      <c r="BB140" s="2"/>
      <c r="BC140" s="2" t="str">
        <v>ARN</v>
      </c>
      <c r="BD140" s="15">
        <f>SUMIF($E$4:$E$1277,$BC140,$T$4:$T$1277)*(1+INDEX($Q$4:$Q$1277,MATCH($BC140,$E$4:$E1283,0)))^BD$132</f>
        <v>570619.875</v>
      </c>
      <c r="BE140" s="15">
        <f>SUMIF($E$4:$E$1277,$BC140,$T$4:$T$1277)*(1+INDEX($Q$4:$Q$1277,MATCH($BC140,$E$4:$E1283,0)))^BE$132</f>
        <v>645604.013013622</v>
      </c>
      <c r="BF140" s="15">
        <f>SUMIF($E$4:$E$1277,$BC140,$T$4:$T$1277)*(1+INDEX($Q$4:$Q$1277,MATCH($BC140,$E$4:$E1283,0)))^BF$132</f>
        <v>730441.682598757</v>
      </c>
      <c r="BG140" s="15">
        <f>SUMIF($E$4:$E$1277,$BC140,$T$4:$T$1277)*(1+INDEX($Q$4:$Q$1277,MATCH($BC140,$E$4:$E1283,0)))^BG$132</f>
        <v>826427.718729881</v>
      </c>
      <c r="BH140" s="15">
        <f>SUMIF($E$4:$E$1277,$BC140,$T$4:$T$1277)*(1+INDEX($Q$4:$Q$1277,MATCH($BC140,$E$4:$E1283,0)))^BH$132</f>
        <v>935027.10833145</v>
      </c>
      <c r="BI140" s="15">
        <f>SUMIF($E$4:$E$1277,$BC140,$T$4:$T$1277)*(1+INDEX($Q$4:$Q$1277,MATCH($BC140,$E$4:$E1283,0)))^BI$132</f>
        <v>1057897.34964157</v>
      </c>
      <c r="BJ140" s="62">
        <f t="shared" si="73"/>
        <v>1057897.34964158</v>
      </c>
      <c r="BK140" s="63" t="str">
        <f t="shared" si="74"/>
        <v>N</v>
      </c>
      <c r="BL140" s="15"/>
      <c r="BM140" s="2" t="str">
        <v>Canada</v>
      </c>
      <c r="BN140" s="15">
        <f>SUMIF($F$4:$F$1277,$BM140,$T$4:$T$1277)*(1+INDEX($Q$4:$Q$1277,MATCH($BM140,$F$4:$F1283,0)))^BN$132</f>
        <v>4265264.045</v>
      </c>
      <c r="BO140" s="15">
        <f>SUMIF($F$4:$F$1277,$BM140,$T$4:$T$1277)*(1+INDEX($Q$4:$Q$1277,MATCH($BM140,$F$4:$F1283,0)))^BO$132</f>
        <v>4709196.15266368</v>
      </c>
      <c r="BP140" s="15">
        <f>SUMIF($F$4:$F$1277,$BM140,$T$4:$T$1277)*(1+INDEX($Q$4:$Q$1277,MATCH($BM140,$F$4:$F1283,0)))^BP$132</f>
        <v>5199333.07065927</v>
      </c>
      <c r="BQ140" s="15">
        <f>SUMIF($F$4:$F$1277,$BM140,$T$4:$T$1277)*(1+INDEX($Q$4:$Q$1277,MATCH($BM140,$F$4:$F1283,0)))^BQ$132</f>
        <v>5740483.8327578</v>
      </c>
      <c r="BR140" s="15">
        <f>SUMIF($F$4:$F$1277,$BM140,$T$4:$T$1277)*(1+INDEX($Q$4:$Q$1277,MATCH($BM140,$F$4:$F1283,0)))^BR$132</f>
        <v>6337958.00082785</v>
      </c>
      <c r="BS140" s="15">
        <f>SUMIF($F$4:$F$1277,$BM140,$T$4:$T$1277)*(1+INDEX($Q$4:$Q$1277,MATCH($BM140,$F$4:$F1283,0)))^BS$132</f>
        <v>6997617.76020188</v>
      </c>
    </row>
    <row r="141" ht="15" customHeight="1" spans="1:71">
      <c r="A141" s="24" t="s">
        <v>1077</v>
      </c>
      <c r="B141" s="52" t="s">
        <v>559</v>
      </c>
      <c r="C141" s="52" t="s">
        <v>560</v>
      </c>
      <c r="D141" s="52" t="s">
        <v>929</v>
      </c>
      <c r="E141" s="10" t="s">
        <v>562</v>
      </c>
      <c r="F141" s="52" t="s">
        <v>561</v>
      </c>
      <c r="G141" s="52" t="s">
        <v>173</v>
      </c>
      <c r="H141" s="52" t="s">
        <v>248</v>
      </c>
      <c r="I141" s="52" t="s">
        <v>930</v>
      </c>
      <c r="J141" s="52" t="s">
        <v>169</v>
      </c>
      <c r="K141" s="52" t="s">
        <v>931</v>
      </c>
      <c r="L141" s="53" t="s">
        <v>295</v>
      </c>
      <c r="M141" s="13">
        <v>961</v>
      </c>
      <c r="N141" s="14">
        <f t="shared" si="70"/>
        <v>2.63287671232877</v>
      </c>
      <c r="O141" s="15">
        <v>10800</v>
      </c>
      <c r="P141" s="15">
        <f t="shared" si="58"/>
        <v>10378800</v>
      </c>
      <c r="Q141" s="16">
        <f>IFERROR(VLOOKUP(G141,SCENARIOS!$A$13:$E$18,4,0),0.025)</f>
        <v>0.04</v>
      </c>
      <c r="R141" s="57">
        <f>IFERROR(VLOOKUP(L141,INPUTS!$A$107:$B$120,2,0),0.0082)</f>
        <v>0.0089</v>
      </c>
      <c r="S141" s="52">
        <f t="shared" si="59"/>
        <v>96.12</v>
      </c>
      <c r="T141" s="15">
        <f t="shared" si="60"/>
        <v>92371.32</v>
      </c>
      <c r="U141" s="15">
        <f>T141/INPUTS!$B$7*1000</f>
        <v>115464150</v>
      </c>
      <c r="V141" s="15">
        <f>T141*INPUTS!$B$6</f>
        <v>291893.3712</v>
      </c>
      <c r="W141" s="54" t="s">
        <v>396</v>
      </c>
      <c r="X141" s="54" t="s">
        <v>396</v>
      </c>
      <c r="Y141" s="58">
        <f>IFERROR(VLOOKUP(E141,INPUTS!$A$44:$B$103,2,0),0)</f>
        <v>0</v>
      </c>
      <c r="Z141" s="15">
        <f t="shared" si="64"/>
        <v>0</v>
      </c>
      <c r="AA141" s="20">
        <f>IFERROR(VLOOKUP(E141,INPUTS!$A$44:$C$103,3,0),SCENARIOS!$J$25)</f>
        <v>0.015</v>
      </c>
      <c r="AB141" s="15">
        <f t="shared" si="65"/>
        <v>1685.75751864779</v>
      </c>
      <c r="AC141" s="20">
        <f>IFERROR(VLOOKUP($E141,INPUTS!$A$44:$G$103,4,0),SCENARIOS!$K$25)</f>
        <v>0.075</v>
      </c>
      <c r="AD141" s="15">
        <f t="shared" si="65"/>
        <v>10254.9088890273</v>
      </c>
      <c r="AE141" s="20">
        <f>IFERROR(VLOOKUP($E141,INPUTS!$A$44:$G$103,5,0),SCENARIOS!$L$25)</f>
        <v>0.15</v>
      </c>
      <c r="AF141" s="15">
        <f t="shared" si="65"/>
        <v>24953.3293273652</v>
      </c>
      <c r="AG141" s="20">
        <f>IFERROR(VLOOKUP($E141,INPUTS!$A$44:$G$103,6,0),SCENARIOS!$M$25)</f>
        <v>0.2</v>
      </c>
      <c r="AH141" s="15">
        <f t="shared" si="66"/>
        <v>40479.3874009092</v>
      </c>
      <c r="AI141" s="20">
        <f>IFERROR(VLOOKUP($E141,INPUTS!$A$44:$G$103,7,0),SCENARIOS!$N$25)</f>
        <v>0.3</v>
      </c>
      <c r="AJ141" s="15">
        <f t="shared" si="67"/>
        <v>73874.0462530353</v>
      </c>
      <c r="AL141" t="str">
        <f t="shared" si="71"/>
        <v>N</v>
      </c>
      <c r="AM141" s="21">
        <f t="shared" si="72"/>
        <v>246246.820843451</v>
      </c>
      <c r="BB141" s="2"/>
      <c r="BC141" s="2" t="str">
        <v>ATH</v>
      </c>
      <c r="BD141" s="15">
        <f>SUMIF($E$4:$E$1277,$BC141,$T$4:$T$1277)*(1+INDEX($Q$4:$Q$1277,MATCH($BC141,$E$4:$E1284,0)))^BD$132</f>
        <v>1185266.73</v>
      </c>
      <c r="BE141" s="15">
        <f>SUMIF($E$4:$E$1277,$BC141,$T$4:$T$1277)*(1+INDEX($Q$4:$Q$1277,MATCH($BC141,$E$4:$E1284,0)))^BE$132</f>
        <v>1341020.51278801</v>
      </c>
      <c r="BF141" s="15">
        <f>SUMIF($E$4:$E$1277,$BC141,$T$4:$T$1277)*(1+INDEX($Q$4:$Q$1277,MATCH($BC141,$E$4:$E1284,0)))^BF$132</f>
        <v>1517241.62182316</v>
      </c>
      <c r="BG141" s="15">
        <f>SUMIF($E$4:$E$1277,$BC141,$T$4:$T$1277)*(1+INDEX($Q$4:$Q$1277,MATCH($BC141,$E$4:$E1284,0)))^BG$132</f>
        <v>1716619.63187021</v>
      </c>
      <c r="BH141" s="15">
        <f>SUMIF($E$4:$E$1277,$BC141,$T$4:$T$1277)*(1+INDEX($Q$4:$Q$1277,MATCH($BC141,$E$4:$E1284,0)))^BH$132</f>
        <v>1942197.54990724</v>
      </c>
      <c r="BI141" s="15">
        <f>SUMIF($E$4:$E$1277,$BC141,$T$4:$T$1277)*(1+INDEX($Q$4:$Q$1277,MATCH($BC141,$E$4:$E1284,0)))^BI$132</f>
        <v>2197418.2590211</v>
      </c>
      <c r="BJ141" s="62">
        <f t="shared" si="73"/>
        <v>2197418.2590211</v>
      </c>
      <c r="BK141" s="63" t="str">
        <f t="shared" si="74"/>
        <v>Y</v>
      </c>
      <c r="BL141" s="15"/>
      <c r="BM141" s="2" t="str">
        <v>Chile</v>
      </c>
      <c r="BN141" s="15">
        <f>SUMIF($F$4:$F$1277,$BM141,$T$4:$T$1277)*(1+INDEX($Q$4:$Q$1277,MATCH($BM141,$F$4:$F1284,0)))^BN$132</f>
        <v>665654.361</v>
      </c>
      <c r="BO141" s="15">
        <f>SUMIF($F$4:$F$1277,$BM141,$T$4:$T$1277)*(1+INDEX($Q$4:$Q$1277,MATCH($BM141,$F$4:$F1284,0)))^BO$132</f>
        <v>790588.568853821</v>
      </c>
      <c r="BP141" s="15">
        <f>SUMIF($F$4:$F$1277,$BM141,$T$4:$T$1277)*(1+INDEX($Q$4:$Q$1277,MATCH($BM141,$F$4:$F1284,0)))^BP$132</f>
        <v>938971.216628644</v>
      </c>
      <c r="BQ141" s="15">
        <f>SUMIF($F$4:$F$1277,$BM141,$T$4:$T$1277)*(1+INDEX($Q$4:$Q$1277,MATCH($BM141,$F$4:$F1284,0)))^BQ$132</f>
        <v>1115203.25538643</v>
      </c>
      <c r="BR141" s="15">
        <f>SUMIF($F$4:$F$1277,$BM141,$T$4:$T$1277)*(1+INDEX($Q$4:$Q$1277,MATCH($BM141,$F$4:$F1284,0)))^BR$132</f>
        <v>1324511.63443527</v>
      </c>
      <c r="BS141" s="15">
        <f>SUMIF($F$4:$F$1277,$BM141,$T$4:$T$1277)*(1+INDEX($Q$4:$Q$1277,MATCH($BM141,$F$4:$F1284,0)))^BS$132</f>
        <v>1573104.32988873</v>
      </c>
    </row>
    <row r="142" ht="15" customHeight="1" spans="1:71">
      <c r="A142" s="6" t="s">
        <v>1078</v>
      </c>
      <c r="B142" s="52" t="s">
        <v>559</v>
      </c>
      <c r="C142" s="52" t="s">
        <v>560</v>
      </c>
      <c r="D142" s="52" t="s">
        <v>929</v>
      </c>
      <c r="E142" s="10" t="s">
        <v>562</v>
      </c>
      <c r="F142" s="52" t="s">
        <v>561</v>
      </c>
      <c r="G142" s="52" t="s">
        <v>173</v>
      </c>
      <c r="H142" s="52" t="s">
        <v>234</v>
      </c>
      <c r="I142" s="52" t="s">
        <v>424</v>
      </c>
      <c r="J142" s="52" t="s">
        <v>173</v>
      </c>
      <c r="K142" s="52" t="s">
        <v>931</v>
      </c>
      <c r="L142" s="53" t="s">
        <v>286</v>
      </c>
      <c r="M142" s="13">
        <v>3844</v>
      </c>
      <c r="N142" s="14">
        <f t="shared" si="70"/>
        <v>10.5315068493151</v>
      </c>
      <c r="O142" s="15">
        <v>2140</v>
      </c>
      <c r="P142" s="15">
        <f t="shared" si="58"/>
        <v>8226160</v>
      </c>
      <c r="Q142" s="16">
        <f>IFERROR(VLOOKUP(G142,SCENARIOS!$A$13:$E$18,4,0),0.025)</f>
        <v>0.04</v>
      </c>
      <c r="R142" s="57">
        <f>IFERROR(VLOOKUP(L142,INPUTS!$A$107:$B$120,2,0),0.0082)</f>
        <v>0.0039</v>
      </c>
      <c r="S142" s="52">
        <f t="shared" si="59"/>
        <v>8.346</v>
      </c>
      <c r="T142" s="15">
        <f t="shared" si="60"/>
        <v>32082.024</v>
      </c>
      <c r="U142" s="15">
        <f>T142/INPUTS!$B$7*1000</f>
        <v>40102530</v>
      </c>
      <c r="V142" s="15">
        <f>T142*INPUTS!$B$6</f>
        <v>101379.19584</v>
      </c>
      <c r="W142" s="54" t="s">
        <v>396</v>
      </c>
      <c r="X142" s="54" t="s">
        <v>396</v>
      </c>
      <c r="Y142" s="58">
        <f>IFERROR(VLOOKUP(E142,INPUTS!$A$44:$B$103,2,0),0)</f>
        <v>0</v>
      </c>
      <c r="Z142" s="15">
        <f t="shared" si="64"/>
        <v>0</v>
      </c>
      <c r="AA142" s="20">
        <f>IFERROR(VLOOKUP(E142,INPUTS!$A$44:$C$103,3,0),SCENARIOS!$J$25)</f>
        <v>0.015</v>
      </c>
      <c r="AB142" s="15">
        <f t="shared" si="65"/>
        <v>585.490314216997</v>
      </c>
      <c r="AC142" s="20">
        <f>IFERROR(VLOOKUP($E142,INPUTS!$A$44:$G$103,4,0),SCENARIOS!$K$25)</f>
        <v>0.075</v>
      </c>
      <c r="AD142" s="15">
        <f t="shared" si="65"/>
        <v>3561.69245059599</v>
      </c>
      <c r="AE142" s="20">
        <f>IFERROR(VLOOKUP($E142,INPUTS!$A$44:$G$103,5,0),SCENARIOS!$L$25)</f>
        <v>0.15</v>
      </c>
      <c r="AF142" s="15">
        <f t="shared" si="65"/>
        <v>8666.68691494756</v>
      </c>
      <c r="AG142" s="20">
        <f>IFERROR(VLOOKUP($E142,INPUTS!$A$44:$G$103,6,0),SCENARIOS!$M$25)</f>
        <v>0.2</v>
      </c>
      <c r="AH142" s="15">
        <f t="shared" si="66"/>
        <v>14059.1330523507</v>
      </c>
      <c r="AI142" s="20">
        <f>IFERROR(VLOOKUP($E142,INPUTS!$A$44:$G$103,7,0),SCENARIOS!$N$25)</f>
        <v>0.3</v>
      </c>
      <c r="AJ142" s="15">
        <f t="shared" si="67"/>
        <v>25657.6275500554</v>
      </c>
      <c r="AL142" t="str">
        <f t="shared" si="71"/>
        <v>N</v>
      </c>
      <c r="AM142" s="21">
        <f t="shared" si="72"/>
        <v>85525.4251668515</v>
      </c>
      <c r="BB142" s="2"/>
      <c r="BC142" s="2" t="str">
        <v>ATL</v>
      </c>
      <c r="BD142" s="15">
        <f>SUMIF($E$4:$E$1277,$BC142,$T$4:$T$1277)*(1+INDEX($Q$4:$Q$1277,MATCH($BC142,$E$4:$E1285,0)))^BD$132</f>
        <v>674398.436</v>
      </c>
      <c r="BE142" s="15">
        <f>SUMIF($E$4:$E$1277,$BC142,$T$4:$T$1277)*(1+INDEX($Q$4:$Q$1277,MATCH($BC142,$E$4:$E1285,0)))^BE$132</f>
        <v>744590.366895704</v>
      </c>
      <c r="BF142" s="15">
        <f>SUMIF($E$4:$E$1277,$BC142,$T$4:$T$1277)*(1+INDEX($Q$4:$Q$1277,MATCH($BC142,$E$4:$E1285,0)))^BF$132</f>
        <v>822087.930337191</v>
      </c>
      <c r="BG142" s="15">
        <f>SUMIF($E$4:$E$1277,$BC142,$T$4:$T$1277)*(1+INDEX($Q$4:$Q$1277,MATCH($BC142,$E$4:$E1285,0)))^BG$132</f>
        <v>907651.502427712</v>
      </c>
      <c r="BH142" s="15">
        <f>SUMIF($E$4:$E$1277,$BC142,$T$4:$T$1277)*(1+INDEX($Q$4:$Q$1277,MATCH($BC142,$E$4:$E1285,0)))^BH$132</f>
        <v>1002120.59982607</v>
      </c>
      <c r="BI142" s="15">
        <f>SUMIF($E$4:$E$1277,$BC142,$T$4:$T$1277)*(1+INDEX($Q$4:$Q$1277,MATCH($BC142,$E$4:$E1285,0)))^BI$132</f>
        <v>1106422.11675924</v>
      </c>
      <c r="BJ142" s="62">
        <f t="shared" si="73"/>
        <v>1106422.11675924</v>
      </c>
      <c r="BK142" s="63" t="str">
        <f t="shared" si="74"/>
        <v>Y</v>
      </c>
      <c r="BL142" s="15"/>
      <c r="BM142" s="2" t="str">
        <v>China</v>
      </c>
      <c r="BN142" s="15">
        <f>SUMIF($F$4:$F$1277,$BM142,$T$4:$T$1277)*(1+INDEX($Q$4:$Q$1277,MATCH($BM142,$F$4:$F1285,0)))^BN$132</f>
        <v>6068880.81</v>
      </c>
      <c r="BO142" s="15">
        <f>SUMIF($F$4:$F$1277,$BM142,$T$4:$T$1277)*(1+INDEX($Q$4:$Q$1277,MATCH($BM142,$F$4:$F1285,0)))^BO$132</f>
        <v>7383721.45180617</v>
      </c>
      <c r="BP142" s="15">
        <f>SUMIF($F$4:$F$1277,$BM142,$T$4:$T$1277)*(1+INDEX($Q$4:$Q$1277,MATCH($BM142,$F$4:$F1285,0)))^BP$132</f>
        <v>8983426.13485312</v>
      </c>
      <c r="BQ142" s="15">
        <f>SUMIF($F$4:$F$1277,$BM142,$T$4:$T$1277)*(1+INDEX($Q$4:$Q$1277,MATCH($BM142,$F$4:$F1285,0)))^BQ$132</f>
        <v>10929711.4804651</v>
      </c>
      <c r="BR142" s="15">
        <f>SUMIF($F$4:$F$1277,$BM142,$T$4:$T$1277)*(1+INDEX($Q$4:$Q$1277,MATCH($BM142,$F$4:$F1285,0)))^BR$132</f>
        <v>13297665.1951024</v>
      </c>
      <c r="BS142" s="15">
        <f>SUMIF($F$4:$F$1277,$BM142,$T$4:$T$1277)*(1+INDEX($Q$4:$Q$1277,MATCH($BM142,$F$4:$F1285,0)))^BS$132</f>
        <v>16178642.9547648</v>
      </c>
    </row>
    <row r="143" ht="15" customHeight="1" spans="1:71">
      <c r="A143" s="24" t="s">
        <v>1079</v>
      </c>
      <c r="B143" s="52" t="s">
        <v>559</v>
      </c>
      <c r="C143" s="52" t="s">
        <v>560</v>
      </c>
      <c r="D143" s="52" t="s">
        <v>929</v>
      </c>
      <c r="E143" s="10" t="s">
        <v>562</v>
      </c>
      <c r="F143" s="52" t="s">
        <v>561</v>
      </c>
      <c r="G143" s="52" t="s">
        <v>173</v>
      </c>
      <c r="H143" s="52" t="s">
        <v>200</v>
      </c>
      <c r="I143" s="52" t="s">
        <v>391</v>
      </c>
      <c r="J143" s="52" t="s">
        <v>165</v>
      </c>
      <c r="K143" s="52" t="s">
        <v>931</v>
      </c>
      <c r="L143" s="53" t="s">
        <v>295</v>
      </c>
      <c r="M143" s="13">
        <v>480</v>
      </c>
      <c r="N143" s="14">
        <f t="shared" si="70"/>
        <v>1.31506849315068</v>
      </c>
      <c r="O143" s="15">
        <v>9800</v>
      </c>
      <c r="P143" s="15">
        <f t="shared" si="58"/>
        <v>4704000</v>
      </c>
      <c r="Q143" s="16">
        <f>IFERROR(VLOOKUP(G143,SCENARIOS!$A$13:$E$18,4,0),0.025)</f>
        <v>0.04</v>
      </c>
      <c r="R143" s="57">
        <f>IFERROR(VLOOKUP(L143,INPUTS!$A$107:$B$120,2,0),0.0082)</f>
        <v>0.0089</v>
      </c>
      <c r="S143" s="52">
        <f t="shared" si="59"/>
        <v>87.22</v>
      </c>
      <c r="T143" s="15">
        <f t="shared" si="60"/>
        <v>41865.6</v>
      </c>
      <c r="U143" s="15">
        <f>T143/INPUTS!$B$7*1000</f>
        <v>52332000</v>
      </c>
      <c r="V143" s="15">
        <f>T143*INPUTS!$B$6</f>
        <v>132295.296</v>
      </c>
      <c r="W143" s="54" t="s">
        <v>396</v>
      </c>
      <c r="X143" s="54" t="s">
        <v>396</v>
      </c>
      <c r="Y143" s="58">
        <f>IFERROR(VLOOKUP(E143,INPUTS!$A$44:$B$103,2,0),0)</f>
        <v>0</v>
      </c>
      <c r="Z143" s="15">
        <f t="shared" si="64"/>
        <v>0</v>
      </c>
      <c r="AA143" s="20">
        <f>IFERROR(VLOOKUP(E143,INPUTS!$A$44:$C$103,3,0),SCENARIOS!$J$25)</f>
        <v>0.015</v>
      </c>
      <c r="AB143" s="15">
        <f t="shared" si="65"/>
        <v>764.038556260762</v>
      </c>
      <c r="AC143" s="20">
        <f>IFERROR(VLOOKUP($E143,INPUTS!$A$44:$G$103,4,0),SCENARIOS!$K$25)</f>
        <v>0.075</v>
      </c>
      <c r="AD143" s="15">
        <f t="shared" si="65"/>
        <v>4647.84863510081</v>
      </c>
      <c r="AE143" s="20">
        <f>IFERROR(VLOOKUP($E143,INPUTS!$A$44:$G$103,5,0),SCENARIOS!$L$25)</f>
        <v>0.15</v>
      </c>
      <c r="AF143" s="15">
        <f t="shared" si="65"/>
        <v>11309.6370636226</v>
      </c>
      <c r="AG143" s="20">
        <f>IFERROR(VLOOKUP($E143,INPUTS!$A$44:$G$103,6,0),SCENARIOS!$M$25)</f>
        <v>0.2</v>
      </c>
      <c r="AH143" s="15">
        <f t="shared" si="66"/>
        <v>18346.537011396</v>
      </c>
      <c r="AI143" s="20">
        <f>IFERROR(VLOOKUP($E143,INPUTS!$A$44:$G$103,7,0),SCENARIOS!$N$25)</f>
        <v>0.3</v>
      </c>
      <c r="AJ143" s="15">
        <f t="shared" si="67"/>
        <v>33482.051255856</v>
      </c>
      <c r="AL143" t="str">
        <f t="shared" si="71"/>
        <v>N</v>
      </c>
      <c r="AM143" s="21">
        <f t="shared" si="72"/>
        <v>111606.83751952</v>
      </c>
      <c r="BB143" s="2"/>
      <c r="BC143" s="2" t="str">
        <v>AUH</v>
      </c>
      <c r="BD143" s="15">
        <f>SUMIF($E$4:$E$1277,$BC143,$T$4:$T$1277)*(1+INDEX($Q$4:$Q$1277,MATCH($BC143,$E$4:$E1286,0)))^BD$132</f>
        <v>1289741.398</v>
      </c>
      <c r="BE143" s="15">
        <f>SUMIF($E$4:$E$1277,$BC143,$T$4:$T$1277)*(1+INDEX($Q$4:$Q$1277,MATCH($BC143,$E$4:$E1286,0)))^BE$132</f>
        <v>1607252.43443109</v>
      </c>
      <c r="BF143" s="15">
        <f>SUMIF($E$4:$E$1277,$BC143,$T$4:$T$1277)*(1+INDEX($Q$4:$Q$1277,MATCH($BC143,$E$4:$E1286,0)))^BF$132</f>
        <v>2002928.95303704</v>
      </c>
      <c r="BG143" s="15">
        <f>SUMIF($E$4:$E$1277,$BC143,$T$4:$T$1277)*(1+INDEX($Q$4:$Q$1277,MATCH($BC143,$E$4:$E1286,0)))^BG$132</f>
        <v>2496013.88367724</v>
      </c>
      <c r="BH143" s="15">
        <f>SUMIF($E$4:$E$1277,$BC143,$T$4:$T$1277)*(1+INDEX($Q$4:$Q$1277,MATCH($BC143,$E$4:$E1286,0)))^BH$132</f>
        <v>3110487.41797</v>
      </c>
      <c r="BI143" s="15">
        <f>SUMIF($E$4:$E$1277,$BC143,$T$4:$T$1277)*(1+INDEX($Q$4:$Q$1277,MATCH($BC143,$E$4:$E1286,0)))^BI$132</f>
        <v>3876233.23757152</v>
      </c>
      <c r="BJ143" s="62">
        <f t="shared" si="73"/>
        <v>3876233.23757152</v>
      </c>
      <c r="BK143" s="63" t="str">
        <f t="shared" si="74"/>
        <v>Y</v>
      </c>
      <c r="BL143" s="15"/>
      <c r="BM143" s="2" t="str">
        <v>Colombia</v>
      </c>
      <c r="BN143" s="15">
        <f>SUMIF($F$4:$F$1277,$BM143,$T$4:$T$1277)*(1+INDEX($Q$4:$Q$1277,MATCH($BM143,$F$4:$F1286,0)))^BN$132</f>
        <v>862543.254</v>
      </c>
      <c r="BO143" s="15">
        <f>SUMIF($F$4:$F$1277,$BM143,$T$4:$T$1277)*(1+INDEX($Q$4:$Q$1277,MATCH($BM143,$F$4:$F1286,0)))^BO$132</f>
        <v>1024430.81080389</v>
      </c>
      <c r="BP143" s="15">
        <f>SUMIF($F$4:$F$1277,$BM143,$T$4:$T$1277)*(1+INDEX($Q$4:$Q$1277,MATCH($BM143,$F$4:$F1286,0)))^BP$132</f>
        <v>1216702.44507451</v>
      </c>
      <c r="BQ143" s="15">
        <f>SUMIF($F$4:$F$1277,$BM143,$T$4:$T$1277)*(1+INDEX($Q$4:$Q$1277,MATCH($BM143,$F$4:$F1286,0)))^BQ$132</f>
        <v>1445060.83206206</v>
      </c>
      <c r="BR143" s="15">
        <f>SUMIF($F$4:$F$1277,$BM143,$T$4:$T$1277)*(1+INDEX($Q$4:$Q$1277,MATCH($BM143,$F$4:$F1286,0)))^BR$132</f>
        <v>1716278.96106679</v>
      </c>
      <c r="BS143" s="15">
        <f>SUMIF($F$4:$F$1277,$BM143,$T$4:$T$1277)*(1+INDEX($Q$4:$Q$1277,MATCH($BM143,$F$4:$F1286,0)))^BS$132</f>
        <v>2038401.01872887</v>
      </c>
    </row>
    <row r="144" ht="15" customHeight="1" spans="1:71">
      <c r="A144" s="6" t="s">
        <v>1080</v>
      </c>
      <c r="B144" s="52" t="s">
        <v>563</v>
      </c>
      <c r="C144" s="52" t="s">
        <v>564</v>
      </c>
      <c r="D144" s="52" t="s">
        <v>929</v>
      </c>
      <c r="E144" s="10" t="s">
        <v>562</v>
      </c>
      <c r="F144" s="52" t="s">
        <v>561</v>
      </c>
      <c r="G144" s="52" t="s">
        <v>173</v>
      </c>
      <c r="H144" s="52" t="s">
        <v>245</v>
      </c>
      <c r="I144" s="52" t="s">
        <v>930</v>
      </c>
      <c r="J144" s="52" t="s">
        <v>169</v>
      </c>
      <c r="K144" s="52" t="s">
        <v>931</v>
      </c>
      <c r="L144" s="53" t="s">
        <v>295</v>
      </c>
      <c r="M144" s="13">
        <v>480</v>
      </c>
      <c r="N144" s="14">
        <f t="shared" si="70"/>
        <v>1.31506849315068</v>
      </c>
      <c r="O144" s="15">
        <v>12800</v>
      </c>
      <c r="P144" s="15">
        <f t="shared" si="58"/>
        <v>6144000</v>
      </c>
      <c r="Q144" s="16">
        <f>IFERROR(VLOOKUP(G144,SCENARIOS!$A$13:$E$18,4,0),0.025)</f>
        <v>0.04</v>
      </c>
      <c r="R144" s="57">
        <f>IFERROR(VLOOKUP(L144,INPUTS!$A$107:$B$120,2,0),0.0082)</f>
        <v>0.0089</v>
      </c>
      <c r="S144" s="52">
        <f t="shared" si="59"/>
        <v>113.92</v>
      </c>
      <c r="T144" s="15">
        <f t="shared" si="60"/>
        <v>54681.6</v>
      </c>
      <c r="U144" s="15">
        <f>T144/INPUTS!$B$7*1000</f>
        <v>68352000</v>
      </c>
      <c r="V144" s="15">
        <f>T144*INPUTS!$B$6</f>
        <v>172793.856</v>
      </c>
      <c r="W144" s="54" t="s">
        <v>396</v>
      </c>
      <c r="X144" s="54" t="s">
        <v>396</v>
      </c>
      <c r="Y144" s="58">
        <f>IFERROR(VLOOKUP(E144,INPUTS!$A$44:$B$103,2,0),0)</f>
        <v>0</v>
      </c>
      <c r="Z144" s="15">
        <f t="shared" si="64"/>
        <v>0</v>
      </c>
      <c r="AA144" s="20">
        <f>IFERROR(VLOOKUP(E144,INPUTS!$A$44:$C$103,3,0),SCENARIOS!$J$25)</f>
        <v>0.015</v>
      </c>
      <c r="AB144" s="15">
        <f t="shared" si="65"/>
        <v>997.927910218138</v>
      </c>
      <c r="AC144" s="20">
        <f>IFERROR(VLOOKUP($E144,INPUTS!$A$44:$G$103,4,0),SCENARIOS!$K$25)</f>
        <v>0.075</v>
      </c>
      <c r="AD144" s="15">
        <f t="shared" si="65"/>
        <v>6070.65944176432</v>
      </c>
      <c r="AE144" s="20">
        <f>IFERROR(VLOOKUP($E144,INPUTS!$A$44:$G$103,5,0),SCENARIOS!$L$25)</f>
        <v>0.15</v>
      </c>
      <c r="AF144" s="15">
        <f t="shared" si="65"/>
        <v>14771.7708586091</v>
      </c>
      <c r="AG144" s="20">
        <f>IFERROR(VLOOKUP($E144,INPUTS!$A$44:$G$103,6,0),SCENARIOS!$M$25)</f>
        <v>0.2</v>
      </c>
      <c r="AH144" s="15">
        <f t="shared" si="66"/>
        <v>23962.8238516193</v>
      </c>
      <c r="AI144" s="20">
        <f>IFERROR(VLOOKUP($E144,INPUTS!$A$44:$G$103,7,0),SCENARIOS!$N$25)</f>
        <v>0.3</v>
      </c>
      <c r="AJ144" s="15">
        <f t="shared" si="67"/>
        <v>43731.6587831588</v>
      </c>
      <c r="AL144" t="str">
        <f t="shared" si="71"/>
        <v>N</v>
      </c>
      <c r="AM144" s="21">
        <f t="shared" si="72"/>
        <v>145772.195943863</v>
      </c>
      <c r="BB144" s="2"/>
      <c r="BC144" s="2" t="str">
        <v>BAH</v>
      </c>
      <c r="BD144" s="15">
        <f>SUMIF($E$4:$E$1277,$BC144,$T$4:$T$1277)*(1+INDEX($Q$4:$Q$1277,MATCH($BC144,$E$4:$E1287,0)))^BD$132</f>
        <v>548329.588</v>
      </c>
      <c r="BE144" s="15">
        <f>SUMIF($E$4:$E$1277,$BC144,$T$4:$T$1277)*(1+INDEX($Q$4:$Q$1277,MATCH($BC144,$E$4:$E1287,0)))^BE$132</f>
        <v>683318.428446379</v>
      </c>
      <c r="BF144" s="15">
        <f>SUMIF($E$4:$E$1277,$BC144,$T$4:$T$1277)*(1+INDEX($Q$4:$Q$1277,MATCH($BC144,$E$4:$E1287,0)))^BF$132</f>
        <v>851539.083195397</v>
      </c>
      <c r="BG144" s="15">
        <f>SUMIF($E$4:$E$1277,$BC144,$T$4:$T$1277)*(1+INDEX($Q$4:$Q$1277,MATCH($BC144,$E$4:$E1287,0)))^BG$132</f>
        <v>1061172.6246838</v>
      </c>
      <c r="BH144" s="15">
        <f>SUMIF($E$4:$E$1277,$BC144,$T$4:$T$1277)*(1+INDEX($Q$4:$Q$1277,MATCH($BC144,$E$4:$E1287,0)))^BH$132</f>
        <v>1322414.15761291</v>
      </c>
      <c r="BI144" s="15">
        <f>SUMIF($E$4:$E$1277,$BC144,$T$4:$T$1277)*(1+INDEX($Q$4:$Q$1277,MATCH($BC144,$E$4:$E1287,0)))^BI$132</f>
        <v>1647968.63731399</v>
      </c>
      <c r="BJ144" s="62">
        <f t="shared" si="73"/>
        <v>1647968.63731399</v>
      </c>
      <c r="BK144" s="63" t="str">
        <f t="shared" si="74"/>
        <v>Y</v>
      </c>
      <c r="BL144" s="15"/>
      <c r="BM144" s="2" t="str">
        <v>Czechia</v>
      </c>
      <c r="BN144" s="15">
        <f>SUMIF($F$4:$F$1277,$BM144,$T$4:$T$1277)*(1+INDEX($Q$4:$Q$1277,MATCH($BM144,$F$4:$F1287,0)))^BN$132</f>
        <v>333859.5</v>
      </c>
      <c r="BO144" s="15">
        <f>SUMIF($F$4:$F$1277,$BM144,$T$4:$T$1277)*(1+INDEX($Q$4:$Q$1277,MATCH($BM144,$F$4:$F1287,0)))^BO$132</f>
        <v>377731.380251558</v>
      </c>
      <c r="BP144" s="15">
        <f>SUMIF($F$4:$F$1277,$BM144,$T$4:$T$1277)*(1+INDEX($Q$4:$Q$1277,MATCH($BM144,$F$4:$F1287,0)))^BP$132</f>
        <v>427368.385883124</v>
      </c>
      <c r="BQ144" s="15">
        <f>SUMIF($F$4:$F$1277,$BM144,$T$4:$T$1277)*(1+INDEX($Q$4:$Q$1277,MATCH($BM144,$F$4:$F1287,0)))^BQ$132</f>
        <v>483528.101717976</v>
      </c>
      <c r="BR144" s="15">
        <f>SUMIF($F$4:$F$1277,$BM144,$T$4:$T$1277)*(1+INDEX($Q$4:$Q$1277,MATCH($BM144,$F$4:$F1287,0)))^BR$132</f>
        <v>547067.665447131</v>
      </c>
      <c r="BS144" s="15">
        <f>SUMIF($F$4:$F$1277,$BM144,$T$4:$T$1277)*(1+INDEX($Q$4:$Q$1277,MATCH($BM144,$F$4:$F1287,0)))^BS$132</f>
        <v>618956.849693785</v>
      </c>
    </row>
    <row r="145" ht="15" customHeight="1" spans="1:71">
      <c r="A145" s="24" t="s">
        <v>1081</v>
      </c>
      <c r="B145" s="52" t="s">
        <v>563</v>
      </c>
      <c r="C145" s="52" t="s">
        <v>564</v>
      </c>
      <c r="D145" s="52" t="s">
        <v>929</v>
      </c>
      <c r="E145" s="10" t="s">
        <v>562</v>
      </c>
      <c r="F145" s="52" t="s">
        <v>561</v>
      </c>
      <c r="G145" s="52" t="s">
        <v>173</v>
      </c>
      <c r="H145" s="52" t="s">
        <v>224</v>
      </c>
      <c r="I145" s="52" t="s">
        <v>938</v>
      </c>
      <c r="J145" s="52" t="s">
        <v>165</v>
      </c>
      <c r="K145" s="52" t="s">
        <v>931</v>
      </c>
      <c r="L145" s="53" t="s">
        <v>291</v>
      </c>
      <c r="M145" s="13">
        <v>961</v>
      </c>
      <c r="N145" s="14">
        <f t="shared" si="70"/>
        <v>2.63287671232877</v>
      </c>
      <c r="O145" s="15">
        <v>9800</v>
      </c>
      <c r="P145" s="15">
        <f t="shared" si="58"/>
        <v>9417800</v>
      </c>
      <c r="Q145" s="16">
        <f>IFERROR(VLOOKUP(G145,SCENARIOS!$A$13:$E$18,4,0),0.025)</f>
        <v>0.04</v>
      </c>
      <c r="R145" s="57">
        <f>IFERROR(VLOOKUP(L145,INPUTS!$A$107:$B$120,2,0),0.0082)</f>
        <v>0.0079</v>
      </c>
      <c r="S145" s="52">
        <f t="shared" si="59"/>
        <v>77.42</v>
      </c>
      <c r="T145" s="15">
        <f t="shared" si="60"/>
        <v>74400.62</v>
      </c>
      <c r="U145" s="15">
        <f>T145/INPUTS!$B$7*1000</f>
        <v>93000775</v>
      </c>
      <c r="V145" s="15">
        <f>T145*INPUTS!$B$6</f>
        <v>235105.9592</v>
      </c>
      <c r="W145" s="54" t="s">
        <v>396</v>
      </c>
      <c r="X145" s="54" t="s">
        <v>396</v>
      </c>
      <c r="Y145" s="58">
        <f>IFERROR(VLOOKUP(E145,INPUTS!$A$44:$B$103,2,0),0)</f>
        <v>0</v>
      </c>
      <c r="Z145" s="15">
        <f t="shared" si="64"/>
        <v>0</v>
      </c>
      <c r="AA145" s="20">
        <f>IFERROR(VLOOKUP(E145,INPUTS!$A$44:$C$103,3,0),SCENARIOS!$J$25)</f>
        <v>0.015</v>
      </c>
      <c r="AB145" s="15">
        <f t="shared" si="65"/>
        <v>1357.79595395039</v>
      </c>
      <c r="AC145" s="20">
        <f>IFERROR(VLOOKUP($E145,INPUTS!$A$44:$G$103,4,0),SCENARIOS!$K$25)</f>
        <v>0.075</v>
      </c>
      <c r="AD145" s="15">
        <f t="shared" si="65"/>
        <v>8259.83194120361</v>
      </c>
      <c r="AE145" s="20">
        <f>IFERROR(VLOOKUP($E145,INPUTS!$A$44:$G$103,5,0),SCENARIOS!$L$25)</f>
        <v>0.15</v>
      </c>
      <c r="AF145" s="15">
        <f t="shared" si="65"/>
        <v>20098.6970092032</v>
      </c>
      <c r="AG145" s="20">
        <f>IFERROR(VLOOKUP($E145,INPUTS!$A$44:$G$103,6,0),SCENARIOS!$M$25)</f>
        <v>0.2</v>
      </c>
      <c r="AH145" s="15">
        <f t="shared" si="66"/>
        <v>32604.184067607</v>
      </c>
      <c r="AI145" s="20">
        <f>IFERROR(VLOOKUP($E145,INPUTS!$A$44:$G$103,7,0),SCENARIOS!$N$25)</f>
        <v>0.3</v>
      </c>
      <c r="AJ145" s="15">
        <f t="shared" si="67"/>
        <v>59501.9627643569</v>
      </c>
      <c r="AL145" t="str">
        <f t="shared" si="71"/>
        <v>N</v>
      </c>
      <c r="AM145" s="21">
        <f t="shared" si="72"/>
        <v>198339.87588119</v>
      </c>
      <c r="BB145" s="2"/>
      <c r="BC145" s="2" t="str">
        <v>BCN</v>
      </c>
      <c r="BD145" s="15">
        <f>SUMIF($E$4:$E$1277,$BC145,$T$4:$T$1277)*(1+INDEX($Q$4:$Q$1277,MATCH($BC145,$E$4:$E1288,0)))^BD$132</f>
        <v>1437568.95</v>
      </c>
      <c r="BE145" s="15">
        <f>SUMIF($E$4:$E$1277,$BC145,$T$4:$T$1277)*(1+INDEX($Q$4:$Q$1277,MATCH($BC145,$E$4:$E1288,0)))^BE$132</f>
        <v>1626477.31662655</v>
      </c>
      <c r="BF145" s="15">
        <f>SUMIF($E$4:$E$1277,$BC145,$T$4:$T$1277)*(1+INDEX($Q$4:$Q$1277,MATCH($BC145,$E$4:$E1288,0)))^BF$132</f>
        <v>1840209.79411159</v>
      </c>
      <c r="BG145" s="15">
        <f>SUMIF($E$4:$E$1277,$BC145,$T$4:$T$1277)*(1+INDEX($Q$4:$Q$1277,MATCH($BC145,$E$4:$E1288,0)))^BG$132</f>
        <v>2082028.47449961</v>
      </c>
      <c r="BH145" s="15">
        <f>SUMIF($E$4:$E$1277,$BC145,$T$4:$T$1277)*(1+INDEX($Q$4:$Q$1277,MATCH($BC145,$E$4:$E1288,0)))^BH$132</f>
        <v>2355624.115521</v>
      </c>
      <c r="BI145" s="15">
        <f>SUMIF($E$4:$E$1277,$BC145,$T$4:$T$1277)*(1+INDEX($Q$4:$Q$1277,MATCH($BC145,$E$4:$E1288,0)))^BI$132</f>
        <v>2665172.47078367</v>
      </c>
      <c r="BJ145" s="62">
        <f t="shared" si="73"/>
        <v>2665172.47078367</v>
      </c>
      <c r="BK145" s="63" t="str">
        <f t="shared" si="74"/>
        <v>Y</v>
      </c>
      <c r="BL145" s="15"/>
      <c r="BM145" s="2" t="str">
        <v>Denmark</v>
      </c>
      <c r="BN145" s="15">
        <f>SUMIF($F$4:$F$1277,$BM145,$T$4:$T$1277)*(1+INDEX($Q$4:$Q$1277,MATCH($BM145,$F$4:$F1288,0)))^BN$132</f>
        <v>818728.47</v>
      </c>
      <c r="BO145" s="15">
        <f>SUMIF($F$4:$F$1277,$BM145,$T$4:$T$1277)*(1+INDEX($Q$4:$Q$1277,MATCH($BM145,$F$4:$F1288,0)))^BO$132</f>
        <v>926316.115085375</v>
      </c>
      <c r="BP145" s="15">
        <f>SUMIF($F$4:$F$1277,$BM145,$T$4:$T$1277)*(1+INDEX($Q$4:$Q$1277,MATCH($BM145,$F$4:$F1288,0)))^BP$132</f>
        <v>1048041.66034053</v>
      </c>
      <c r="BQ145" s="15">
        <f>SUMIF($F$4:$F$1277,$BM145,$T$4:$T$1277)*(1+INDEX($Q$4:$Q$1277,MATCH($BM145,$F$4:$F1288,0)))^BQ$132</f>
        <v>1185762.9419608</v>
      </c>
      <c r="BR145" s="15">
        <f>SUMIF($F$4:$F$1277,$BM145,$T$4:$T$1277)*(1+INDEX($Q$4:$Q$1277,MATCH($BM145,$F$4:$F1288,0)))^BR$132</f>
        <v>1341581.9310758</v>
      </c>
      <c r="BS145" s="15">
        <f>SUMIF($F$4:$F$1277,$BM145,$T$4:$T$1277)*(1+INDEX($Q$4:$Q$1277,MATCH($BM145,$F$4:$F1288,0)))^BS$132</f>
        <v>1517876.81508483</v>
      </c>
    </row>
    <row r="146" ht="15" customHeight="1" spans="1:71">
      <c r="A146" s="6" t="s">
        <v>1082</v>
      </c>
      <c r="B146" s="52" t="s">
        <v>563</v>
      </c>
      <c r="C146" s="52" t="s">
        <v>564</v>
      </c>
      <c r="D146" s="52" t="s">
        <v>929</v>
      </c>
      <c r="E146" s="10" t="s">
        <v>562</v>
      </c>
      <c r="F146" s="52" t="s">
        <v>561</v>
      </c>
      <c r="G146" s="52" t="s">
        <v>173</v>
      </c>
      <c r="H146" s="52" t="s">
        <v>248</v>
      </c>
      <c r="I146" s="52" t="s">
        <v>930</v>
      </c>
      <c r="J146" s="52" t="s">
        <v>169</v>
      </c>
      <c r="K146" s="52" t="s">
        <v>931</v>
      </c>
      <c r="L146" s="53" t="s">
        <v>295</v>
      </c>
      <c r="M146" s="13">
        <v>961</v>
      </c>
      <c r="N146" s="14">
        <f t="shared" si="70"/>
        <v>2.63287671232877</v>
      </c>
      <c r="O146" s="15">
        <v>10800</v>
      </c>
      <c r="P146" s="15">
        <f t="shared" si="58"/>
        <v>10378800</v>
      </c>
      <c r="Q146" s="16">
        <f>IFERROR(VLOOKUP(G146,SCENARIOS!$A$13:$E$18,4,0),0.025)</f>
        <v>0.04</v>
      </c>
      <c r="R146" s="57">
        <f>IFERROR(VLOOKUP(L146,INPUTS!$A$107:$B$120,2,0),0.0082)</f>
        <v>0.0089</v>
      </c>
      <c r="S146" s="52">
        <f t="shared" si="59"/>
        <v>96.12</v>
      </c>
      <c r="T146" s="15">
        <f t="shared" si="60"/>
        <v>92371.32</v>
      </c>
      <c r="U146" s="15">
        <f>T146/INPUTS!$B$7*1000</f>
        <v>115464150</v>
      </c>
      <c r="V146" s="15">
        <f>T146*INPUTS!$B$6</f>
        <v>291893.3712</v>
      </c>
      <c r="W146" s="54" t="s">
        <v>396</v>
      </c>
      <c r="X146" s="54" t="s">
        <v>396</v>
      </c>
      <c r="Y146" s="58">
        <f>IFERROR(VLOOKUP(E146,INPUTS!$A$44:$B$103,2,0),0)</f>
        <v>0</v>
      </c>
      <c r="Z146" s="15">
        <f t="shared" si="64"/>
        <v>0</v>
      </c>
      <c r="AA146" s="20">
        <f>IFERROR(VLOOKUP(E146,INPUTS!$A$44:$C$103,3,0),SCENARIOS!$J$25)</f>
        <v>0.015</v>
      </c>
      <c r="AB146" s="15">
        <f t="shared" si="65"/>
        <v>1685.75751864779</v>
      </c>
      <c r="AC146" s="20">
        <f>IFERROR(VLOOKUP($E146,INPUTS!$A$44:$G$103,4,0),SCENARIOS!$K$25)</f>
        <v>0.075</v>
      </c>
      <c r="AD146" s="15">
        <f t="shared" si="65"/>
        <v>10254.9088890273</v>
      </c>
      <c r="AE146" s="20">
        <f>IFERROR(VLOOKUP($E146,INPUTS!$A$44:$G$103,5,0),SCENARIOS!$L$25)</f>
        <v>0.15</v>
      </c>
      <c r="AF146" s="15">
        <f t="shared" si="65"/>
        <v>24953.3293273652</v>
      </c>
      <c r="AG146" s="20">
        <f>IFERROR(VLOOKUP($E146,INPUTS!$A$44:$G$103,6,0),SCENARIOS!$M$25)</f>
        <v>0.2</v>
      </c>
      <c r="AH146" s="15">
        <f t="shared" si="66"/>
        <v>40479.3874009092</v>
      </c>
      <c r="AI146" s="20">
        <f>IFERROR(VLOOKUP($E146,INPUTS!$A$44:$G$103,7,0),SCENARIOS!$N$25)</f>
        <v>0.3</v>
      </c>
      <c r="AJ146" s="15">
        <f t="shared" si="67"/>
        <v>73874.0462530353</v>
      </c>
      <c r="AL146" t="str">
        <f t="shared" si="71"/>
        <v>N</v>
      </c>
      <c r="AM146" s="21">
        <f t="shared" si="72"/>
        <v>246246.820843451</v>
      </c>
      <c r="BB146" s="2"/>
      <c r="BC146" s="2" t="str">
        <v>BGY</v>
      </c>
      <c r="BD146" s="15">
        <f>SUMIF($E$4:$E$1277,$BC146,$T$4:$T$1277)*(1+INDEX($Q$4:$Q$1277,MATCH($BC146,$E$4:$E1289,0)))^BD$132</f>
        <v>1160507.79</v>
      </c>
      <c r="BE146" s="15">
        <f>SUMIF($E$4:$E$1277,$BC146,$T$4:$T$1277)*(1+INDEX($Q$4:$Q$1277,MATCH($BC146,$E$4:$E1289,0)))^BE$132</f>
        <v>1313008.04472955</v>
      </c>
      <c r="BF146" s="15">
        <f>SUMIF($E$4:$E$1277,$BC146,$T$4:$T$1277)*(1+INDEX($Q$4:$Q$1277,MATCH($BC146,$E$4:$E1289,0)))^BF$132</f>
        <v>1485548.08539847</v>
      </c>
      <c r="BG146" s="15">
        <f>SUMIF($E$4:$E$1277,$BC146,$T$4:$T$1277)*(1+INDEX($Q$4:$Q$1277,MATCH($BC146,$E$4:$E1289,0)))^BG$132</f>
        <v>1680761.30446377</v>
      </c>
      <c r="BH146" s="15">
        <f>SUMIF($E$4:$E$1277,$BC146,$T$4:$T$1277)*(1+INDEX($Q$4:$Q$1277,MATCH($BC146,$E$4:$E1289,0)))^BH$132</f>
        <v>1901627.14377907</v>
      </c>
      <c r="BI146" s="15">
        <f>SUMIF($E$4:$E$1277,$BC146,$T$4:$T$1277)*(1+INDEX($Q$4:$Q$1277,MATCH($BC146,$E$4:$E1289,0)))^BI$132</f>
        <v>2151516.56832739</v>
      </c>
      <c r="BJ146" s="62">
        <f t="shared" si="73"/>
        <v>2151516.56832739</v>
      </c>
      <c r="BK146" s="63" t="str">
        <f t="shared" si="74"/>
        <v>Y</v>
      </c>
      <c r="BL146" s="15"/>
      <c r="BM146" s="2" t="str">
        <v>Egypt</v>
      </c>
      <c r="BN146" s="15">
        <f>SUMIF($F$4:$F$1277,$BM146,$T$4:$T$1277)*(1+INDEX($Q$4:$Q$1277,MATCH($BM146,$F$4:$F1289,0)))^BN$132</f>
        <v>1039946.2135</v>
      </c>
      <c r="BO146" s="15">
        <f>SUMIF($F$4:$F$1277,$BM146,$T$4:$T$1277)*(1+INDEX($Q$4:$Q$1277,MATCH($BM146,$F$4:$F1289,0)))^BO$132</f>
        <v>1295962.18739446</v>
      </c>
      <c r="BP146" s="15">
        <f>SUMIF($F$4:$F$1277,$BM146,$T$4:$T$1277)*(1+INDEX($Q$4:$Q$1277,MATCH($BM146,$F$4:$F1289,0)))^BP$132</f>
        <v>1615004.66981241</v>
      </c>
      <c r="BQ146" s="15">
        <f>SUMIF($F$4:$F$1277,$BM146,$T$4:$T$1277)*(1+INDEX($Q$4:$Q$1277,MATCH($BM146,$F$4:$F1289,0)))^BQ$132</f>
        <v>2012589.64874567</v>
      </c>
      <c r="BR146" s="15">
        <f>SUMIF($F$4:$F$1277,$BM146,$T$4:$T$1277)*(1+INDEX($Q$4:$Q$1277,MATCH($BM146,$F$4:$F1289,0)))^BR$132</f>
        <v>2508052.8681745</v>
      </c>
      <c r="BS146" s="15">
        <f>SUMIF($F$4:$F$1277,$BM146,$T$4:$T$1277)*(1+INDEX($Q$4:$Q$1277,MATCH($BM146,$F$4:$F1289,0)))^BS$132</f>
        <v>3125490.18299818</v>
      </c>
    </row>
    <row r="147" ht="15" customHeight="1" spans="1:71">
      <c r="A147" s="24" t="s">
        <v>1083</v>
      </c>
      <c r="B147" s="52" t="s">
        <v>565</v>
      </c>
      <c r="C147" s="52" t="s">
        <v>566</v>
      </c>
      <c r="D147" s="52" t="s">
        <v>929</v>
      </c>
      <c r="E147" s="10" t="s">
        <v>567</v>
      </c>
      <c r="F147" s="52" t="s">
        <v>431</v>
      </c>
      <c r="G147" s="52" t="s">
        <v>173</v>
      </c>
      <c r="H147" s="52" t="s">
        <v>248</v>
      </c>
      <c r="I147" s="52" t="s">
        <v>930</v>
      </c>
      <c r="J147" s="52" t="s">
        <v>169</v>
      </c>
      <c r="K147" s="52" t="s">
        <v>931</v>
      </c>
      <c r="L147" s="53" t="s">
        <v>295</v>
      </c>
      <c r="M147" s="13">
        <v>182</v>
      </c>
      <c r="N147" s="14">
        <f t="shared" si="70"/>
        <v>0.498630136986301</v>
      </c>
      <c r="O147" s="15">
        <v>10100</v>
      </c>
      <c r="P147" s="15">
        <f t="shared" si="58"/>
        <v>1838200</v>
      </c>
      <c r="Q147" s="16">
        <f>IFERROR(VLOOKUP(G147,SCENARIOS!$A$13:$E$18,4,0),0.025)</f>
        <v>0.04</v>
      </c>
      <c r="R147" s="57">
        <f>IFERROR(VLOOKUP(L147,INPUTS!$A$107:$B$120,2,0),0.0082)</f>
        <v>0.0089</v>
      </c>
      <c r="S147" s="52">
        <f t="shared" si="59"/>
        <v>89.89</v>
      </c>
      <c r="T147" s="15">
        <f t="shared" si="60"/>
        <v>16359.98</v>
      </c>
      <c r="U147" s="15">
        <f>T147/INPUTS!$B$7*1000</f>
        <v>20449975</v>
      </c>
      <c r="V147" s="15">
        <f>T147*INPUTS!$B$6</f>
        <v>51697.5368</v>
      </c>
      <c r="W147" s="54" t="s">
        <v>396</v>
      </c>
      <c r="X147" s="54" t="s">
        <v>396</v>
      </c>
      <c r="Y147" s="58">
        <f>IFERROR(VLOOKUP(E147,INPUTS!$A$44:$B$103,2,0),0)</f>
        <v>0</v>
      </c>
      <c r="Z147" s="15">
        <f t="shared" si="64"/>
        <v>0</v>
      </c>
      <c r="AA147" s="20">
        <f>IFERROR(VLOOKUP(E147,INPUTS!$A$44:$C$103,3,0),SCENARIOS!$J$25)</f>
        <v>0.015</v>
      </c>
      <c r="AB147" s="15">
        <f t="shared" si="65"/>
        <v>298.566257253089</v>
      </c>
      <c r="AC147" s="20">
        <f>IFERROR(VLOOKUP($E147,INPUTS!$A$44:$G$103,4,0),SCENARIOS!$K$25)</f>
        <v>0.075</v>
      </c>
      <c r="AD147" s="15">
        <f t="shared" si="65"/>
        <v>1816.25751722838</v>
      </c>
      <c r="AE147" s="20">
        <f>IFERROR(VLOOKUP($E147,INPUTS!$A$44:$G$103,5,0),SCENARIOS!$L$25)</f>
        <v>0.15</v>
      </c>
      <c r="AF147" s="15">
        <f t="shared" si="65"/>
        <v>4419.50995968346</v>
      </c>
      <c r="AG147" s="20">
        <f>IFERROR(VLOOKUP($E147,INPUTS!$A$44:$G$103,6,0),SCENARIOS!$M$25)</f>
        <v>0.2</v>
      </c>
      <c r="AH147" s="15">
        <f t="shared" si="66"/>
        <v>7169.34615951278</v>
      </c>
      <c r="AI147" s="20">
        <f>IFERROR(VLOOKUP($E147,INPUTS!$A$44:$G$103,7,0),SCENARIOS!$N$25)</f>
        <v>0.3</v>
      </c>
      <c r="AJ147" s="15">
        <f t="shared" si="67"/>
        <v>13083.9087199223</v>
      </c>
      <c r="AL147" t="str">
        <f t="shared" si="71"/>
        <v>N</v>
      </c>
      <c r="AM147" s="21">
        <f t="shared" si="72"/>
        <v>43613.0290664076</v>
      </c>
      <c r="BB147" s="2"/>
      <c r="BC147" s="2" t="str">
        <v>BKK</v>
      </c>
      <c r="BD147" s="15">
        <f>SUMIF($E$4:$E$1277,$BC147,$T$4:$T$1277)*(1+INDEX($Q$4:$Q$1277,MATCH($BC147,$E$4:$E1290,0)))^BD$132</f>
        <v>1910319.0215</v>
      </c>
      <c r="BE147" s="15">
        <f>SUMIF($E$4:$E$1277,$BC147,$T$4:$T$1277)*(1+INDEX($Q$4:$Q$1277,MATCH($BC147,$E$4:$E1290,0)))^BE$132</f>
        <v>2324195.1820179</v>
      </c>
      <c r="BF147" s="15">
        <f>SUMIF($E$4:$E$1277,$BC147,$T$4:$T$1277)*(1+INDEX($Q$4:$Q$1277,MATCH($BC147,$E$4:$E1290,0)))^BF$132</f>
        <v>2827738.81394618</v>
      </c>
      <c r="BG147" s="15">
        <f>SUMIF($E$4:$E$1277,$BC147,$T$4:$T$1277)*(1+INDEX($Q$4:$Q$1277,MATCH($BC147,$E$4:$E1290,0)))^BG$132</f>
        <v>3440376.63521675</v>
      </c>
      <c r="BH147" s="15">
        <f>SUMIF($E$4:$E$1277,$BC147,$T$4:$T$1277)*(1+INDEX($Q$4:$Q$1277,MATCH($BC147,$E$4:$E1290,0)))^BH$132</f>
        <v>4185744.21858561</v>
      </c>
      <c r="BI147" s="15">
        <f>SUMIF($E$4:$E$1277,$BC147,$T$4:$T$1277)*(1+INDEX($Q$4:$Q$1277,MATCH($BC147,$E$4:$E1290,0)))^BI$132</f>
        <v>5092597.8522462</v>
      </c>
      <c r="BJ147" s="62">
        <f t="shared" si="73"/>
        <v>5092597.8522462</v>
      </c>
      <c r="BK147" s="63" t="str">
        <f t="shared" si="74"/>
        <v>Y</v>
      </c>
      <c r="BL147" s="15"/>
      <c r="BM147" s="2" t="str">
        <v>Ethiopia</v>
      </c>
      <c r="BN147" s="15">
        <f>SUMIF($F$4:$F$1277,$BM147,$T$4:$T$1277)*(1+INDEX($Q$4:$Q$1277,MATCH($BM147,$F$4:$F1290,0)))^BN$132</f>
        <v>1105067.251</v>
      </c>
      <c r="BO147" s="15">
        <f>SUMIF($F$4:$F$1277,$BM147,$T$4:$T$1277)*(1+INDEX($Q$4:$Q$1277,MATCH($BM147,$F$4:$F1290,0)))^BO$132</f>
        <v>1281075.81444227</v>
      </c>
      <c r="BP147" s="15">
        <f>SUMIF($F$4:$F$1277,$BM147,$T$4:$T$1277)*(1+INDEX($Q$4:$Q$1277,MATCH($BM147,$F$4:$F1290,0)))^BP$132</f>
        <v>1485117.97889568</v>
      </c>
      <c r="BQ147" s="15">
        <f>SUMIF($F$4:$F$1277,$BM147,$T$4:$T$1277)*(1+INDEX($Q$4:$Q$1277,MATCH($BM147,$F$4:$F1290,0)))^BQ$132</f>
        <v>1721658.77021058</v>
      </c>
      <c r="BR147" s="15">
        <f>SUMIF($F$4:$F$1277,$BM147,$T$4:$T$1277)*(1+INDEX($Q$4:$Q$1277,MATCH($BM147,$F$4:$F1290,0)))^BR$132</f>
        <v>1995874.37709634</v>
      </c>
      <c r="BS147" s="15">
        <f>SUMIF($F$4:$F$1277,$BM147,$T$4:$T$1277)*(1+INDEX($Q$4:$Q$1277,MATCH($BM147,$F$4:$F1290,0)))^BS$132</f>
        <v>2313765.42092745</v>
      </c>
    </row>
    <row r="148" ht="15" customHeight="1" spans="1:71">
      <c r="A148" s="6" t="s">
        <v>1084</v>
      </c>
      <c r="B148" s="52" t="s">
        <v>565</v>
      </c>
      <c r="C148" s="52" t="s">
        <v>566</v>
      </c>
      <c r="D148" s="52" t="s">
        <v>929</v>
      </c>
      <c r="E148" s="10" t="s">
        <v>567</v>
      </c>
      <c r="F148" s="52" t="s">
        <v>431</v>
      </c>
      <c r="G148" s="52" t="s">
        <v>173</v>
      </c>
      <c r="H148" s="52" t="s">
        <v>224</v>
      </c>
      <c r="I148" s="52" t="s">
        <v>938</v>
      </c>
      <c r="J148" s="52" t="s">
        <v>165</v>
      </c>
      <c r="K148" s="52" t="s">
        <v>931</v>
      </c>
      <c r="L148" s="53" t="s">
        <v>293</v>
      </c>
      <c r="M148" s="13">
        <v>182</v>
      </c>
      <c r="N148" s="14">
        <f t="shared" si="70"/>
        <v>0.498630136986301</v>
      </c>
      <c r="O148" s="15">
        <v>9200</v>
      </c>
      <c r="P148" s="15">
        <f t="shared" si="58"/>
        <v>1674400</v>
      </c>
      <c r="Q148" s="16">
        <f>IFERROR(VLOOKUP(G148,SCENARIOS!$A$13:$E$18,4,0),0.025)</f>
        <v>0.04</v>
      </c>
      <c r="R148" s="57">
        <f>IFERROR(VLOOKUP(L148,INPUTS!$A$107:$B$120,2,0),0.0082)</f>
        <v>0.0079</v>
      </c>
      <c r="S148" s="52">
        <f t="shared" si="59"/>
        <v>72.68</v>
      </c>
      <c r="T148" s="15">
        <f t="shared" si="60"/>
        <v>13227.76</v>
      </c>
      <c r="U148" s="15">
        <f>T148/INPUTS!$B$7*1000</f>
        <v>16534700</v>
      </c>
      <c r="V148" s="15">
        <f>T148*INPUTS!$B$6</f>
        <v>41799.7216</v>
      </c>
      <c r="W148" s="54" t="s">
        <v>396</v>
      </c>
      <c r="X148" s="54" t="s">
        <v>396</v>
      </c>
      <c r="Y148" s="58">
        <f>IFERROR(VLOOKUP(E148,INPUTS!$A$44:$B$103,2,0),0)</f>
        <v>0</v>
      </c>
      <c r="Z148" s="15">
        <f t="shared" si="64"/>
        <v>0</v>
      </c>
      <c r="AA148" s="20">
        <f>IFERROR(VLOOKUP(E148,INPUTS!$A$44:$C$103,3,0),SCENARIOS!$J$25)</f>
        <v>0.015</v>
      </c>
      <c r="AB148" s="15">
        <f t="shared" ref="AB148:AF163" si="75">$T148*AA148*(1+$Q148)^AB$2</f>
        <v>241.403888943759</v>
      </c>
      <c r="AC148" s="20">
        <f>IFERROR(VLOOKUP($E148,INPUTS!$A$44:$G$103,4,0),SCENARIOS!$K$25)</f>
        <v>0.075</v>
      </c>
      <c r="AD148" s="15">
        <f t="shared" si="75"/>
        <v>1468.52371067036</v>
      </c>
      <c r="AE148" s="20">
        <f>IFERROR(VLOOKUP($E148,INPUTS!$A$44:$G$103,5,0),SCENARIOS!$L$25)</f>
        <v>0.15</v>
      </c>
      <c r="AF148" s="15">
        <f t="shared" si="75"/>
        <v>3573.36726966063</v>
      </c>
      <c r="AG148" s="20">
        <f>IFERROR(VLOOKUP($E148,INPUTS!$A$44:$G$103,6,0),SCENARIOS!$M$25)</f>
        <v>0.2</v>
      </c>
      <c r="AH148" s="15">
        <f t="shared" si="66"/>
        <v>5796.73021329836</v>
      </c>
      <c r="AI148" s="20">
        <f>IFERROR(VLOOKUP($E148,INPUTS!$A$44:$G$103,7,0),SCENARIOS!$N$25)</f>
        <v>0.3</v>
      </c>
      <c r="AJ148" s="15">
        <f t="shared" si="67"/>
        <v>10578.9129576588</v>
      </c>
      <c r="AL148" t="str">
        <f t="shared" si="71"/>
        <v>N</v>
      </c>
      <c r="AM148" s="21">
        <f t="shared" si="72"/>
        <v>35263.0431921961</v>
      </c>
      <c r="BB148" s="2"/>
      <c r="BC148" s="2" t="str">
        <v>BOG</v>
      </c>
      <c r="BD148" s="15">
        <f>SUMIF($E$4:$E$1277,$BC148,$T$4:$T$1277)*(1+INDEX($Q$4:$Q$1277,MATCH($BC148,$E$4:$E1291,0)))^BD$132</f>
        <v>862543.254</v>
      </c>
      <c r="BE148" s="15">
        <f>SUMIF($E$4:$E$1277,$BC148,$T$4:$T$1277)*(1+INDEX($Q$4:$Q$1277,MATCH($BC148,$E$4:$E1291,0)))^BE$132</f>
        <v>1024430.81080389</v>
      </c>
      <c r="BF148" s="15">
        <f>SUMIF($E$4:$E$1277,$BC148,$T$4:$T$1277)*(1+INDEX($Q$4:$Q$1277,MATCH($BC148,$E$4:$E1291,0)))^BF$132</f>
        <v>1216702.44507451</v>
      </c>
      <c r="BG148" s="15">
        <f>SUMIF($E$4:$E$1277,$BC148,$T$4:$T$1277)*(1+INDEX($Q$4:$Q$1277,MATCH($BC148,$E$4:$E1291,0)))^BG$132</f>
        <v>1445060.83206206</v>
      </c>
      <c r="BH148" s="15">
        <f>SUMIF($E$4:$E$1277,$BC148,$T$4:$T$1277)*(1+INDEX($Q$4:$Q$1277,MATCH($BC148,$E$4:$E1291,0)))^BH$132</f>
        <v>1716278.96106679</v>
      </c>
      <c r="BI148" s="64">
        <f>SUMIF($E$4:$E$1277,$BC148,$T$4:$T$1277)*(1+INDEX($Q$4:$Q$1277,MATCH($BC148,$E$4:$E1291,0)))^BI$132</f>
        <v>2038401.01872887</v>
      </c>
      <c r="BJ148" s="65">
        <f t="shared" si="73"/>
        <v>2038401.01872887</v>
      </c>
      <c r="BK148" s="63" t="str">
        <f t="shared" si="74"/>
        <v>Y</v>
      </c>
      <c r="BL148" s="15"/>
      <c r="BM148" s="2" t="str">
        <v>Finland</v>
      </c>
      <c r="BN148" s="15">
        <f>SUMIF($F$4:$F$1277,$BM148,$T$4:$T$1277)*(1+INDEX($Q$4:$Q$1277,MATCH($BM148,$F$4:$F1291,0)))^BN$132</f>
        <v>614079.62</v>
      </c>
      <c r="BO148" s="15">
        <f>SUMIF($F$4:$F$1277,$BM148,$T$4:$T$1277)*(1+INDEX($Q$4:$Q$1277,MATCH($BM148,$F$4:$F1291,0)))^BO$132</f>
        <v>694774.725436754</v>
      </c>
      <c r="BP148" s="15">
        <f>SUMIF($F$4:$F$1277,$BM148,$T$4:$T$1277)*(1+INDEX($Q$4:$Q$1277,MATCH($BM148,$F$4:$F1291,0)))^BP$132</f>
        <v>786073.830467972</v>
      </c>
      <c r="BQ148" s="15">
        <f>SUMIF($F$4:$F$1277,$BM148,$T$4:$T$1277)*(1+INDEX($Q$4:$Q$1277,MATCH($BM148,$F$4:$F1291,0)))^BQ$132</f>
        <v>889370.387729856</v>
      </c>
      <c r="BR148" s="15">
        <f>SUMIF($F$4:$F$1277,$BM148,$T$4:$T$1277)*(1+INDEX($Q$4:$Q$1277,MATCH($BM148,$F$4:$F1291,0)))^BR$132</f>
        <v>1006240.96097928</v>
      </c>
      <c r="BS148" s="15">
        <f>SUMIF($F$4:$F$1277,$BM148,$T$4:$T$1277)*(1+INDEX($Q$4:$Q$1277,MATCH($BM148,$F$4:$F1291,0)))^BS$132</f>
        <v>1138469.28739891</v>
      </c>
    </row>
    <row r="149" ht="15" customHeight="1" spans="1:71">
      <c r="A149" s="24" t="s">
        <v>1085</v>
      </c>
      <c r="B149" s="52" t="s">
        <v>565</v>
      </c>
      <c r="C149" s="52" t="s">
        <v>566</v>
      </c>
      <c r="D149" s="52" t="s">
        <v>929</v>
      </c>
      <c r="E149" s="10" t="s">
        <v>567</v>
      </c>
      <c r="F149" s="52" t="s">
        <v>431</v>
      </c>
      <c r="G149" s="52" t="s">
        <v>173</v>
      </c>
      <c r="H149" s="52" t="s">
        <v>203</v>
      </c>
      <c r="I149" s="52" t="s">
        <v>399</v>
      </c>
      <c r="J149" s="52" t="s">
        <v>165</v>
      </c>
      <c r="K149" s="52" t="s">
        <v>931</v>
      </c>
      <c r="L149" s="53" t="s">
        <v>293</v>
      </c>
      <c r="M149" s="13">
        <v>182</v>
      </c>
      <c r="N149" s="14">
        <f t="shared" si="70"/>
        <v>0.498630136986301</v>
      </c>
      <c r="O149" s="15">
        <v>9200</v>
      </c>
      <c r="P149" s="15">
        <f t="shared" si="58"/>
        <v>1674400</v>
      </c>
      <c r="Q149" s="16">
        <f>IFERROR(VLOOKUP(G149,SCENARIOS!$A$13:$E$18,4,0),0.025)</f>
        <v>0.04</v>
      </c>
      <c r="R149" s="57">
        <f>IFERROR(VLOOKUP(L149,INPUTS!$A$107:$B$120,2,0),0.0082)</f>
        <v>0.0079</v>
      </c>
      <c r="S149" s="52">
        <f t="shared" si="59"/>
        <v>72.68</v>
      </c>
      <c r="T149" s="15">
        <f t="shared" si="60"/>
        <v>13227.76</v>
      </c>
      <c r="U149" s="15">
        <f>T149/INPUTS!$B$7*1000</f>
        <v>16534700</v>
      </c>
      <c r="V149" s="15">
        <f>T149*INPUTS!$B$6</f>
        <v>41799.7216</v>
      </c>
      <c r="W149" s="54" t="s">
        <v>396</v>
      </c>
      <c r="X149" s="54" t="s">
        <v>396</v>
      </c>
      <c r="Y149" s="58">
        <f>IFERROR(VLOOKUP(E149,INPUTS!$A$44:$B$103,2,0),0)</f>
        <v>0</v>
      </c>
      <c r="Z149" s="15">
        <f t="shared" si="64"/>
        <v>0</v>
      </c>
      <c r="AA149" s="20">
        <f>IFERROR(VLOOKUP(E149,INPUTS!$A$44:$C$103,3,0),SCENARIOS!$J$25)</f>
        <v>0.015</v>
      </c>
      <c r="AB149" s="15">
        <f t="shared" si="75"/>
        <v>241.403888943759</v>
      </c>
      <c r="AC149" s="20">
        <f>IFERROR(VLOOKUP($E149,INPUTS!$A$44:$G$103,4,0),SCENARIOS!$K$25)</f>
        <v>0.075</v>
      </c>
      <c r="AD149" s="15">
        <f t="shared" si="75"/>
        <v>1468.52371067036</v>
      </c>
      <c r="AE149" s="20">
        <f>IFERROR(VLOOKUP($E149,INPUTS!$A$44:$G$103,5,0),SCENARIOS!$L$25)</f>
        <v>0.15</v>
      </c>
      <c r="AF149" s="15">
        <f t="shared" si="75"/>
        <v>3573.36726966063</v>
      </c>
      <c r="AG149" s="20">
        <f>IFERROR(VLOOKUP($E149,INPUTS!$A$44:$G$103,6,0),SCENARIOS!$M$25)</f>
        <v>0.2</v>
      </c>
      <c r="AH149" s="15">
        <f t="shared" si="66"/>
        <v>5796.73021329836</v>
      </c>
      <c r="AI149" s="20">
        <f>IFERROR(VLOOKUP($E149,INPUTS!$A$44:$G$103,7,0),SCENARIOS!$N$25)</f>
        <v>0.3</v>
      </c>
      <c r="AJ149" s="15">
        <f t="shared" si="67"/>
        <v>10578.9129576588</v>
      </c>
      <c r="AL149" t="str">
        <f t="shared" si="71"/>
        <v>N</v>
      </c>
      <c r="AM149" s="21">
        <f t="shared" si="72"/>
        <v>35263.0431921961</v>
      </c>
      <c r="BB149" s="2"/>
      <c r="BC149" s="2" t="str">
        <v>BOM</v>
      </c>
      <c r="BD149" s="15">
        <f>SUMIF($E$4:$E$1277,$BC149,$T$4:$T$1277)*(1+INDEX($Q$4:$Q$1277,MATCH($BC149,$E$4:$E1292,0)))^BD$132</f>
        <v>1299064.65</v>
      </c>
      <c r="BE149" s="15">
        <f>SUMIF($E$4:$E$1277,$BC149,$T$4:$T$1277)*(1+INDEX($Q$4:$Q$1277,MATCH($BC149,$E$4:$E1292,0)))^BE$132</f>
        <v>1580510.77682774</v>
      </c>
      <c r="BF149" s="15">
        <f>SUMIF($E$4:$E$1277,$BC149,$T$4:$T$1277)*(1+INDEX($Q$4:$Q$1277,MATCH($BC149,$E$4:$E1292,0)))^BF$132</f>
        <v>1922933.02390195</v>
      </c>
      <c r="BG149" s="15">
        <f>SUMIF($E$4:$E$1277,$BC149,$T$4:$T$1277)*(1+INDEX($Q$4:$Q$1277,MATCH($BC149,$E$4:$E1292,0)))^BG$132</f>
        <v>2339542.04465112</v>
      </c>
      <c r="BH149" s="15">
        <f>SUMIF($E$4:$E$1277,$BC149,$T$4:$T$1277)*(1+INDEX($Q$4:$Q$1277,MATCH($BC149,$E$4:$E1292,0)))^BH$132</f>
        <v>2846410.61891161</v>
      </c>
      <c r="BI149" s="15">
        <f>SUMIF($E$4:$E$1277,$BC149,$T$4:$T$1277)*(1+INDEX($Q$4:$Q$1277,MATCH($BC149,$E$4:$E1292,0)))^BI$132</f>
        <v>3463093.74092099</v>
      </c>
      <c r="BJ149" s="62">
        <f t="shared" si="73"/>
        <v>3463093.74092099</v>
      </c>
      <c r="BK149" s="63" t="str">
        <f t="shared" si="74"/>
        <v>Y</v>
      </c>
      <c r="BL149" s="15"/>
      <c r="BM149" s="2" t="str">
        <v>France</v>
      </c>
      <c r="BN149" s="15">
        <f>SUMIF($F$4:$F$1277,$BM149,$T$4:$T$1277)*(1+INDEX($Q$4:$Q$1277,MATCH($BM149,$F$4:$F1292,0)))^BN$132</f>
        <v>5229415.435</v>
      </c>
      <c r="BO149" s="15">
        <f>SUMIF($F$4:$F$1277,$BM149,$T$4:$T$1277)*(1+INDEX($Q$4:$Q$1277,MATCH($BM149,$F$4:$F1292,0)))^BO$132</f>
        <v>5916603.571776</v>
      </c>
      <c r="BP149" s="15">
        <f>SUMIF($F$4:$F$1277,$BM149,$T$4:$T$1277)*(1+INDEX($Q$4:$Q$1277,MATCH($BM149,$F$4:$F1292,0)))^BP$132</f>
        <v>6694093.87352537</v>
      </c>
      <c r="BQ149" s="15">
        <f>SUMIF($F$4:$F$1277,$BM149,$T$4:$T$1277)*(1+INDEX($Q$4:$Q$1277,MATCH($BM149,$F$4:$F1292,0)))^BQ$132</f>
        <v>7573752.78636742</v>
      </c>
      <c r="BR149" s="15">
        <f>SUMIF($F$4:$F$1277,$BM149,$T$4:$T$1277)*(1+INDEX($Q$4:$Q$1277,MATCH($BM149,$F$4:$F1292,0)))^BR$132</f>
        <v>8569006.10489935</v>
      </c>
      <c r="BS149" s="15">
        <f>SUMIF($F$4:$F$1277,$BM149,$T$4:$T$1277)*(1+INDEX($Q$4:$Q$1277,MATCH($BM149,$F$4:$F1292,0)))^BS$132</f>
        <v>9695043.88339303</v>
      </c>
    </row>
    <row r="150" ht="15" customHeight="1" spans="1:71">
      <c r="A150" s="6" t="s">
        <v>1086</v>
      </c>
      <c r="B150" s="52" t="s">
        <v>568</v>
      </c>
      <c r="C150" s="52" t="s">
        <v>569</v>
      </c>
      <c r="D150" s="52" t="s">
        <v>929</v>
      </c>
      <c r="E150" s="10" t="s">
        <v>570</v>
      </c>
      <c r="F150" s="52" t="s">
        <v>431</v>
      </c>
      <c r="G150" s="52" t="s">
        <v>173</v>
      </c>
      <c r="H150" s="52" t="s">
        <v>248</v>
      </c>
      <c r="I150" s="52" t="s">
        <v>930</v>
      </c>
      <c r="J150" s="52" t="s">
        <v>169</v>
      </c>
      <c r="K150" s="52" t="s">
        <v>931</v>
      </c>
      <c r="L150" s="53" t="s">
        <v>297</v>
      </c>
      <c r="M150" s="13">
        <v>182</v>
      </c>
      <c r="N150" s="14">
        <f t="shared" si="70"/>
        <v>0.498630136986301</v>
      </c>
      <c r="O150" s="15">
        <v>11700</v>
      </c>
      <c r="P150" s="15">
        <f t="shared" si="58"/>
        <v>2129400</v>
      </c>
      <c r="Q150" s="16">
        <f>IFERROR(VLOOKUP(G150,SCENARIOS!$A$13:$E$18,4,0),0.025)</f>
        <v>0.04</v>
      </c>
      <c r="R150" s="57">
        <f>IFERROR(VLOOKUP(L150,INPUTS!$A$107:$B$120,2,0),0.0082)</f>
        <v>0.0105</v>
      </c>
      <c r="S150" s="52">
        <f t="shared" si="59"/>
        <v>122.85</v>
      </c>
      <c r="T150" s="15">
        <f t="shared" si="60"/>
        <v>22358.7</v>
      </c>
      <c r="U150" s="15">
        <f>T150/INPUTS!$B$7*1000</f>
        <v>27948375</v>
      </c>
      <c r="V150" s="15">
        <f>T150*INPUTS!$B$6</f>
        <v>70653.492</v>
      </c>
      <c r="W150" s="54" t="s">
        <v>396</v>
      </c>
      <c r="X150" s="54" t="s">
        <v>396</v>
      </c>
      <c r="Y150" s="58">
        <f>IFERROR(VLOOKUP(E150,INPUTS!$A$44:$B$103,2,0),0)</f>
        <v>0</v>
      </c>
      <c r="Z150" s="15">
        <f t="shared" si="64"/>
        <v>0</v>
      </c>
      <c r="AA150" s="20">
        <f>IFERROR(VLOOKUP(E150,INPUTS!$A$44:$C$103,3,0),SCENARIOS!$J$25)</f>
        <v>0.015</v>
      </c>
      <c r="AB150" s="15">
        <f t="shared" si="75"/>
        <v>408.041658733363</v>
      </c>
      <c r="AC150" s="20">
        <f>IFERROR(VLOOKUP($E150,INPUTS!$A$44:$G$103,4,0),SCENARIOS!$K$25)</f>
        <v>0.075</v>
      </c>
      <c r="AD150" s="15">
        <f t="shared" si="75"/>
        <v>2482.22534199028</v>
      </c>
      <c r="AE150" s="20">
        <f>IFERROR(VLOOKUP($E150,INPUTS!$A$44:$G$103,5,0),SCENARIOS!$L$25)</f>
        <v>0.15</v>
      </c>
      <c r="AF150" s="15">
        <f t="shared" si="75"/>
        <v>6040.01333348663</v>
      </c>
      <c r="AG150" s="20">
        <f>IFERROR(VLOOKUP($E150,INPUTS!$A$44:$G$103,6,0),SCENARIOS!$M$25)</f>
        <v>0.2</v>
      </c>
      <c r="AH150" s="15">
        <f t="shared" si="66"/>
        <v>9798.13300362827</v>
      </c>
      <c r="AI150" s="20">
        <f>IFERROR(VLOOKUP($E150,INPUTS!$A$44:$G$103,7,0),SCENARIOS!$N$25)</f>
        <v>0.3</v>
      </c>
      <c r="AJ150" s="15">
        <f t="shared" si="67"/>
        <v>17881.3904354484</v>
      </c>
      <c r="AL150" t="str">
        <f t="shared" si="71"/>
        <v>N</v>
      </c>
      <c r="AM150" s="21">
        <f t="shared" si="72"/>
        <v>59604.6347848279</v>
      </c>
      <c r="BB150" s="2"/>
      <c r="BC150" s="2" t="str">
        <v>BOS</v>
      </c>
      <c r="BD150" s="15">
        <f>SUMIF($E$4:$E$1277,$BC150,$T$4:$T$1277)*(1+INDEX($Q$4:$Q$1277,MATCH($BC150,$E$4:$E1293,0)))^BD$132</f>
        <v>379214.053</v>
      </c>
      <c r="BE150" s="15">
        <f>SUMIF($E$4:$E$1277,$BC150,$T$4:$T$1277)*(1+INDEX($Q$4:$Q$1277,MATCH($BC150,$E$4:$E1293,0)))^BE$132</f>
        <v>418682.956220967</v>
      </c>
      <c r="BF150" s="15">
        <f>SUMIF($E$4:$E$1277,$BC150,$T$4:$T$1277)*(1+INDEX($Q$4:$Q$1277,MATCH($BC150,$E$4:$E1293,0)))^BF$132</f>
        <v>462259.814590596</v>
      </c>
      <c r="BG150" s="15">
        <f>SUMIF($E$4:$E$1277,$BC150,$T$4:$T$1277)*(1+INDEX($Q$4:$Q$1277,MATCH($BC150,$E$4:$E1293,0)))^BG$132</f>
        <v>510372.187380268</v>
      </c>
      <c r="BH150" s="15">
        <f>SUMIF($E$4:$E$1277,$BC150,$T$4:$T$1277)*(1+INDEX($Q$4:$Q$1277,MATCH($BC150,$E$4:$E1293,0)))^BH$132</f>
        <v>563492.134573748</v>
      </c>
      <c r="BI150" s="15">
        <f>SUMIF($E$4:$E$1277,$BC150,$T$4:$T$1277)*(1+INDEX($Q$4:$Q$1277,MATCH($BC150,$E$4:$E1293,0)))^BI$132</f>
        <v>622140.848537066</v>
      </c>
      <c r="BJ150" s="62">
        <f t="shared" si="73"/>
        <v>622140.848537066</v>
      </c>
      <c r="BK150" s="63" t="str">
        <f t="shared" si="74"/>
        <v>Y</v>
      </c>
      <c r="BL150" s="15"/>
      <c r="BM150" s="2" t="str">
        <v>Germany</v>
      </c>
      <c r="BN150" s="15">
        <f>SUMIF($F$4:$F$1277,$BM150,$T$4:$T$1277)*(1+INDEX($Q$4:$Q$1277,MATCH($BM150,$F$4:$F1293,0)))^BN$132</f>
        <v>9184624.343</v>
      </c>
      <c r="BO150" s="15">
        <f>SUMIF($F$4:$F$1277,$BM150,$T$4:$T$1277)*(1+INDEX($Q$4:$Q$1277,MATCH($BM150,$F$4:$F1293,0)))^BO$132</f>
        <v>10391559.4139854</v>
      </c>
      <c r="BP150" s="15">
        <f>SUMIF($F$4:$F$1277,$BM150,$T$4:$T$1277)*(1+INDEX($Q$4:$Q$1277,MATCH($BM150,$F$4:$F1293,0)))^BP$132</f>
        <v>11757095.6657239</v>
      </c>
      <c r="BQ150" s="15">
        <f>SUMIF($F$4:$F$1277,$BM150,$T$4:$T$1277)*(1+INDEX($Q$4:$Q$1277,MATCH($BM150,$F$4:$F1293,0)))^BQ$132</f>
        <v>13302074.5959408</v>
      </c>
      <c r="BR150" s="15">
        <f>SUMIF($F$4:$F$1277,$BM150,$T$4:$T$1277)*(1+INDEX($Q$4:$Q$1277,MATCH($BM150,$F$4:$F1293,0)))^BR$132</f>
        <v>15050076.4463312</v>
      </c>
      <c r="BS150" s="15">
        <f>SUMIF($F$4:$F$1277,$BM150,$T$4:$T$1277)*(1+INDEX($Q$4:$Q$1277,MATCH($BM150,$F$4:$F1293,0)))^BS$132</f>
        <v>17027780.0960108</v>
      </c>
    </row>
    <row r="151" ht="15" customHeight="1" spans="1:71">
      <c r="A151" s="24" t="s">
        <v>1087</v>
      </c>
      <c r="B151" s="52" t="s">
        <v>568</v>
      </c>
      <c r="C151" s="52" t="s">
        <v>569</v>
      </c>
      <c r="D151" s="52" t="s">
        <v>929</v>
      </c>
      <c r="E151" s="10" t="s">
        <v>570</v>
      </c>
      <c r="F151" s="52" t="s">
        <v>431</v>
      </c>
      <c r="G151" s="52" t="s">
        <v>173</v>
      </c>
      <c r="H151" s="52" t="s">
        <v>264</v>
      </c>
      <c r="I151" s="52" t="s">
        <v>436</v>
      </c>
      <c r="J151" s="52" t="s">
        <v>173</v>
      </c>
      <c r="K151" s="52" t="s">
        <v>931</v>
      </c>
      <c r="L151" s="53" t="s">
        <v>297</v>
      </c>
      <c r="M151" s="13">
        <v>182</v>
      </c>
      <c r="N151" s="14">
        <f t="shared" si="70"/>
        <v>0.498630136986301</v>
      </c>
      <c r="O151" s="15">
        <v>7800</v>
      </c>
      <c r="P151" s="15">
        <f t="shared" si="58"/>
        <v>1419600</v>
      </c>
      <c r="Q151" s="16">
        <f>IFERROR(VLOOKUP(G151,SCENARIOS!$A$13:$E$18,4,0),0.025)</f>
        <v>0.04</v>
      </c>
      <c r="R151" s="57">
        <f>IFERROR(VLOOKUP(L151,INPUTS!$A$107:$B$120,2,0),0.0082)</f>
        <v>0.0105</v>
      </c>
      <c r="S151" s="52">
        <f t="shared" si="59"/>
        <v>81.9</v>
      </c>
      <c r="T151" s="15">
        <f t="shared" si="60"/>
        <v>14905.8</v>
      </c>
      <c r="U151" s="15">
        <f>T151/INPUTS!$B$7*1000</f>
        <v>18632250</v>
      </c>
      <c r="V151" s="15">
        <f>T151*INPUTS!$B$6</f>
        <v>47102.328</v>
      </c>
      <c r="W151" s="54" t="s">
        <v>396</v>
      </c>
      <c r="X151" s="54" t="s">
        <v>396</v>
      </c>
      <c r="Y151" s="58">
        <f>IFERROR(VLOOKUP(E151,INPUTS!$A$44:$B$103,2,0),0)</f>
        <v>0</v>
      </c>
      <c r="Z151" s="15">
        <f t="shared" si="64"/>
        <v>0</v>
      </c>
      <c r="AA151" s="20">
        <f>IFERROR(VLOOKUP(E151,INPUTS!$A$44:$C$103,3,0),SCENARIOS!$J$25)</f>
        <v>0.015</v>
      </c>
      <c r="AB151" s="15">
        <f t="shared" si="75"/>
        <v>272.027772488909</v>
      </c>
      <c r="AC151" s="20">
        <f>IFERROR(VLOOKUP($E151,INPUTS!$A$44:$G$103,4,0),SCENARIOS!$K$25)</f>
        <v>0.075</v>
      </c>
      <c r="AD151" s="15">
        <f t="shared" si="75"/>
        <v>1654.81689466019</v>
      </c>
      <c r="AE151" s="20">
        <f>IFERROR(VLOOKUP($E151,INPUTS!$A$44:$G$103,5,0),SCENARIOS!$L$25)</f>
        <v>0.15</v>
      </c>
      <c r="AF151" s="15">
        <f t="shared" si="75"/>
        <v>4026.67555565775</v>
      </c>
      <c r="AG151" s="20">
        <f>IFERROR(VLOOKUP($E151,INPUTS!$A$44:$G$103,6,0),SCENARIOS!$M$25)</f>
        <v>0.2</v>
      </c>
      <c r="AH151" s="15">
        <f t="shared" si="66"/>
        <v>6532.08866908551</v>
      </c>
      <c r="AI151" s="20">
        <f>IFERROR(VLOOKUP($E151,INPUTS!$A$44:$G$103,7,0),SCENARIOS!$N$25)</f>
        <v>0.3</v>
      </c>
      <c r="AJ151" s="15">
        <f t="shared" si="67"/>
        <v>11920.9269569656</v>
      </c>
      <c r="AL151" t="str">
        <f t="shared" si="71"/>
        <v>N</v>
      </c>
      <c r="AM151" s="21">
        <f t="shared" si="72"/>
        <v>39736.4231898852</v>
      </c>
      <c r="BB151" s="2"/>
      <c r="BC151" s="2" t="str">
        <v>BRS</v>
      </c>
      <c r="BD151" s="15">
        <f>SUMIF($E$4:$E$1277,$BC151,$T$4:$T$1277)*(1+INDEX($Q$4:$Q$1277,MATCH($BC151,$E$4:$E1294,0)))^BD$132</f>
        <v>673392.72</v>
      </c>
      <c r="BE151" s="15">
        <f>SUMIF($E$4:$E$1277,$BC151,$T$4:$T$1277)*(1+INDEX($Q$4:$Q$1277,MATCH($BC151,$E$4:$E1294,0)))^BE$132</f>
        <v>761882.053908757</v>
      </c>
      <c r="BF151" s="15">
        <f>SUMIF($E$4:$E$1277,$BC151,$T$4:$T$1277)*(1+INDEX($Q$4:$Q$1277,MATCH($BC151,$E$4:$E1294,0)))^BF$132</f>
        <v>861999.613046345</v>
      </c>
      <c r="BG151" s="15">
        <f>SUMIF($E$4:$E$1277,$BC151,$T$4:$T$1277)*(1+INDEX($Q$4:$Q$1277,MATCH($BC151,$E$4:$E1294,0)))^BG$132</f>
        <v>975273.441709175</v>
      </c>
      <c r="BH151" s="15">
        <f>SUMIF($E$4:$E$1277,$BC151,$T$4:$T$1277)*(1+INDEX($Q$4:$Q$1277,MATCH($BC151,$E$4:$E1294,0)))^BH$132</f>
        <v>1103432.38176387</v>
      </c>
      <c r="BI151" s="15">
        <f>SUMIF($E$4:$E$1277,$BC151,$T$4:$T$1277)*(1+INDEX($Q$4:$Q$1277,MATCH($BC151,$E$4:$E1294,0)))^BI$132</f>
        <v>1248432.4590971</v>
      </c>
      <c r="BJ151" s="62">
        <f t="shared" si="73"/>
        <v>1248432.4590971</v>
      </c>
      <c r="BK151" s="63" t="str">
        <f t="shared" si="74"/>
        <v>Y</v>
      </c>
      <c r="BL151" s="15"/>
      <c r="BM151" s="2" t="str">
        <v>Greece</v>
      </c>
      <c r="BN151" s="15">
        <f>SUMIF($F$4:$F$1277,$BM151,$T$4:$T$1277)*(1+INDEX($Q$4:$Q$1277,MATCH($BM151,$F$4:$F1294,0)))^BN$132</f>
        <v>1185266.73</v>
      </c>
      <c r="BO151" s="15">
        <f>SUMIF($F$4:$F$1277,$BM151,$T$4:$T$1277)*(1+INDEX($Q$4:$Q$1277,MATCH($BM151,$F$4:$F1294,0)))^BO$132</f>
        <v>1341020.51278801</v>
      </c>
      <c r="BP151" s="15">
        <f>SUMIF($F$4:$F$1277,$BM151,$T$4:$T$1277)*(1+INDEX($Q$4:$Q$1277,MATCH($BM151,$F$4:$F1294,0)))^BP$132</f>
        <v>1517241.62182316</v>
      </c>
      <c r="BQ151" s="15">
        <f>SUMIF($F$4:$F$1277,$BM151,$T$4:$T$1277)*(1+INDEX($Q$4:$Q$1277,MATCH($BM151,$F$4:$F1294,0)))^BQ$132</f>
        <v>1716619.63187021</v>
      </c>
      <c r="BR151" s="15">
        <f>SUMIF($F$4:$F$1277,$BM151,$T$4:$T$1277)*(1+INDEX($Q$4:$Q$1277,MATCH($BM151,$F$4:$F1294,0)))^BR$132</f>
        <v>1942197.54990724</v>
      </c>
      <c r="BS151" s="15">
        <f>SUMIF($F$4:$F$1277,$BM151,$T$4:$T$1277)*(1+INDEX($Q$4:$Q$1277,MATCH($BM151,$F$4:$F1294,0)))^BS$132</f>
        <v>2197418.2590211</v>
      </c>
    </row>
    <row r="152" ht="15" customHeight="1" spans="1:71">
      <c r="A152" s="6" t="s">
        <v>1088</v>
      </c>
      <c r="B152" s="52" t="s">
        <v>568</v>
      </c>
      <c r="C152" s="52" t="s">
        <v>569</v>
      </c>
      <c r="D152" s="52" t="s">
        <v>929</v>
      </c>
      <c r="E152" s="10" t="s">
        <v>570</v>
      </c>
      <c r="F152" s="52" t="s">
        <v>431</v>
      </c>
      <c r="G152" s="52" t="s">
        <v>173</v>
      </c>
      <c r="H152" s="52" t="s">
        <v>224</v>
      </c>
      <c r="I152" s="52" t="s">
        <v>938</v>
      </c>
      <c r="J152" s="52" t="s">
        <v>165</v>
      </c>
      <c r="K152" s="52" t="s">
        <v>931</v>
      </c>
      <c r="L152" s="53" t="s">
        <v>291</v>
      </c>
      <c r="M152" s="13">
        <v>91</v>
      </c>
      <c r="N152" s="14">
        <f t="shared" si="70"/>
        <v>0.249315068493151</v>
      </c>
      <c r="O152" s="15">
        <v>9600</v>
      </c>
      <c r="P152" s="15">
        <f t="shared" si="58"/>
        <v>873600</v>
      </c>
      <c r="Q152" s="16">
        <f>IFERROR(VLOOKUP(G152,SCENARIOS!$A$13:$E$18,4,0),0.025)</f>
        <v>0.04</v>
      </c>
      <c r="R152" s="57">
        <f>IFERROR(VLOOKUP(L152,INPUTS!$A$107:$B$120,2,0),0.0082)</f>
        <v>0.0079</v>
      </c>
      <c r="S152" s="52">
        <f t="shared" si="59"/>
        <v>75.84</v>
      </c>
      <c r="T152" s="15">
        <f t="shared" si="60"/>
        <v>6901.44</v>
      </c>
      <c r="U152" s="15">
        <f>T152/INPUTS!$B$7*1000</f>
        <v>8626800</v>
      </c>
      <c r="V152" s="15">
        <f>T152*INPUTS!$B$6</f>
        <v>21808.5504</v>
      </c>
      <c r="W152" s="54" t="s">
        <v>396</v>
      </c>
      <c r="X152" s="54" t="s">
        <v>396</v>
      </c>
      <c r="Y152" s="58">
        <f>IFERROR(VLOOKUP(E152,INPUTS!$A$44:$B$103,2,0),0)</f>
        <v>0</v>
      </c>
      <c r="Z152" s="15">
        <f t="shared" si="64"/>
        <v>0</v>
      </c>
      <c r="AA152" s="20">
        <f>IFERROR(VLOOKUP(E152,INPUTS!$A$44:$C$103,3,0),SCENARIOS!$J$25)</f>
        <v>0.015</v>
      </c>
      <c r="AB152" s="15">
        <f t="shared" si="75"/>
        <v>125.949855101092</v>
      </c>
      <c r="AC152" s="20">
        <f>IFERROR(VLOOKUP($E152,INPUTS!$A$44:$G$103,4,0),SCENARIOS!$K$25)</f>
        <v>0.075</v>
      </c>
      <c r="AD152" s="15">
        <f t="shared" si="75"/>
        <v>766.186283828015</v>
      </c>
      <c r="AE152" s="20">
        <f>IFERROR(VLOOKUP($E152,INPUTS!$A$44:$G$103,5,0),SCENARIOS!$L$25)</f>
        <v>0.15</v>
      </c>
      <c r="AF152" s="15">
        <f t="shared" si="75"/>
        <v>1864.36553199685</v>
      </c>
      <c r="AG152" s="20">
        <f>IFERROR(VLOOKUP($E152,INPUTS!$A$44:$G$103,6,0),SCENARIOS!$M$25)</f>
        <v>0.2</v>
      </c>
      <c r="AH152" s="15">
        <f t="shared" si="66"/>
        <v>3024.38098085132</v>
      </c>
      <c r="AI152" s="20">
        <f>IFERROR(VLOOKUP($E152,INPUTS!$A$44:$G$103,7,0),SCENARIOS!$N$25)</f>
        <v>0.3</v>
      </c>
      <c r="AJ152" s="15">
        <f t="shared" si="67"/>
        <v>5519.43284747417</v>
      </c>
      <c r="AL152" t="str">
        <f t="shared" si="71"/>
        <v>N</v>
      </c>
      <c r="AM152" s="21">
        <f t="shared" si="72"/>
        <v>18398.1094915806</v>
      </c>
      <c r="BB152" s="2"/>
      <c r="BC152" s="2" t="str">
        <v>BRU</v>
      </c>
      <c r="BD152" s="15">
        <f>SUMIF($E$4:$E$1277,$BC152,$T$4:$T$1277)*(1+INDEX($Q$4:$Q$1277,MATCH($BC152,$E$4:$E1295,0)))^BD$132</f>
        <v>1685332.075</v>
      </c>
      <c r="BE152" s="15">
        <f>SUMIF($E$4:$E$1277,$BC152,$T$4:$T$1277)*(1+INDEX($Q$4:$Q$1277,MATCH($BC152,$E$4:$E1295,0)))^BE$132</f>
        <v>1906798.551103</v>
      </c>
      <c r="BF152" s="15">
        <f>SUMIF($E$4:$E$1277,$BC152,$T$4:$T$1277)*(1+INDEX($Q$4:$Q$1277,MATCH($BC152,$E$4:$E1295,0)))^BF$132</f>
        <v>2157367.54104588</v>
      </c>
      <c r="BG152" s="15">
        <f>SUMIF($E$4:$E$1277,$BC152,$T$4:$T$1277)*(1+INDEX($Q$4:$Q$1277,MATCH($BC152,$E$4:$E1295,0)))^BG$132</f>
        <v>2440863.35416296</v>
      </c>
      <c r="BH152" s="15">
        <f>SUMIF($E$4:$E$1277,$BC152,$T$4:$T$1277)*(1+INDEX($Q$4:$Q$1277,MATCH($BC152,$E$4:$E1295,0)))^BH$132</f>
        <v>2761612.84544373</v>
      </c>
      <c r="BI152" s="15">
        <f>SUMIF($E$4:$E$1277,$BC152,$T$4:$T$1277)*(1+INDEX($Q$4:$Q$1277,MATCH($BC152,$E$4:$E1295,0)))^BI$132</f>
        <v>3124511.45415928</v>
      </c>
      <c r="BJ152" s="62">
        <f t="shared" si="73"/>
        <v>3124511.45415928</v>
      </c>
      <c r="BK152" s="63" t="str">
        <f t="shared" si="74"/>
        <v>Y</v>
      </c>
      <c r="BL152" s="15"/>
      <c r="BM152" s="2" t="str">
        <v>Hong Kong</v>
      </c>
      <c r="BN152" s="15">
        <f>SUMIF($F$4:$F$1277,$BM152,$T$4:$T$1277)*(1+INDEX($Q$4:$Q$1277,MATCH($BM152,$F$4:$F1295,0)))^BN$132</f>
        <v>4554221.2125</v>
      </c>
      <c r="BO152" s="15">
        <f>SUMIF($F$4:$F$1277,$BM152,$T$4:$T$1277)*(1+INDEX($Q$4:$Q$1277,MATCH($BM152,$F$4:$F1295,0)))^BO$132</f>
        <v>5540906.45635977</v>
      </c>
      <c r="BP152" s="15">
        <f>SUMIF($F$4:$F$1277,$BM152,$T$4:$T$1277)*(1+INDEX($Q$4:$Q$1277,MATCH($BM152,$F$4:$F1295,0)))^BP$132</f>
        <v>6741359.92205702</v>
      </c>
      <c r="BQ152" s="15">
        <f>SUMIF($F$4:$F$1277,$BM152,$T$4:$T$1277)*(1+INDEX($Q$4:$Q$1277,MATCH($BM152,$F$4:$F1295,0)))^BQ$132</f>
        <v>8201895.11529371</v>
      </c>
      <c r="BR152" s="15">
        <f>SUMIF($F$4:$F$1277,$BM152,$T$4:$T$1277)*(1+INDEX($Q$4:$Q$1277,MATCH($BM152,$F$4:$F1295,0)))^BR$132</f>
        <v>9978859.49720248</v>
      </c>
      <c r="BS152" s="15">
        <f>SUMIF($F$4:$F$1277,$BM152,$T$4:$T$1277)*(1+INDEX($Q$4:$Q$1277,MATCH($BM152,$F$4:$F1295,0)))^BS$132</f>
        <v>12140808.3699132</v>
      </c>
    </row>
    <row r="153" ht="15" customHeight="1" spans="1:71">
      <c r="A153" s="24" t="s">
        <v>1089</v>
      </c>
      <c r="B153" s="52" t="s">
        <v>571</v>
      </c>
      <c r="C153" s="52" t="s">
        <v>572</v>
      </c>
      <c r="D153" s="52" t="s">
        <v>929</v>
      </c>
      <c r="E153" s="10" t="s">
        <v>432</v>
      </c>
      <c r="F153" s="52" t="s">
        <v>431</v>
      </c>
      <c r="G153" s="52" t="s">
        <v>173</v>
      </c>
      <c r="H153" s="52" t="s">
        <v>248</v>
      </c>
      <c r="I153" s="52" t="s">
        <v>930</v>
      </c>
      <c r="J153" s="52" t="s">
        <v>169</v>
      </c>
      <c r="K153" s="52" t="s">
        <v>931</v>
      </c>
      <c r="L153" s="53" t="s">
        <v>291</v>
      </c>
      <c r="M153" s="13">
        <v>182</v>
      </c>
      <c r="N153" s="14">
        <f t="shared" si="70"/>
        <v>0.498630136986301</v>
      </c>
      <c r="O153" s="15">
        <v>9900</v>
      </c>
      <c r="P153" s="15">
        <f t="shared" si="58"/>
        <v>1801800</v>
      </c>
      <c r="Q153" s="16">
        <f>IFERROR(VLOOKUP(G153,SCENARIOS!$A$13:$E$18,4,0),0.025)</f>
        <v>0.04</v>
      </c>
      <c r="R153" s="57">
        <f>IFERROR(VLOOKUP(L153,INPUTS!$A$107:$B$120,2,0),0.0082)</f>
        <v>0.0079</v>
      </c>
      <c r="S153" s="52">
        <f t="shared" si="59"/>
        <v>78.21</v>
      </c>
      <c r="T153" s="15">
        <f t="shared" si="60"/>
        <v>14234.22</v>
      </c>
      <c r="U153" s="15">
        <f>T153/INPUTS!$B$7*1000</f>
        <v>17792775</v>
      </c>
      <c r="V153" s="15">
        <f>T153*INPUTS!$B$6</f>
        <v>44980.1352</v>
      </c>
      <c r="W153" s="54" t="s">
        <v>396</v>
      </c>
      <c r="X153" s="54" t="s">
        <v>396</v>
      </c>
      <c r="Y153" s="58">
        <f>IFERROR(VLOOKUP(E153,INPUTS!$A$44:$B$103,2,0),0)</f>
        <v>0</v>
      </c>
      <c r="Z153" s="15">
        <f t="shared" si="64"/>
        <v>0</v>
      </c>
      <c r="AA153" s="20">
        <f>IFERROR(VLOOKUP(E153,INPUTS!$A$44:$C$103,3,0),SCENARIOS!$J$25)</f>
        <v>0.015</v>
      </c>
      <c r="AB153" s="15">
        <f t="shared" si="75"/>
        <v>259.771576146002</v>
      </c>
      <c r="AC153" s="20">
        <f>IFERROR(VLOOKUP($E153,INPUTS!$A$44:$G$103,4,0),SCENARIOS!$K$25)</f>
        <v>0.075</v>
      </c>
      <c r="AD153" s="15">
        <f t="shared" si="75"/>
        <v>1580.25921039528</v>
      </c>
      <c r="AE153" s="20">
        <f>IFERROR(VLOOKUP($E153,INPUTS!$A$44:$G$103,5,0),SCENARIOS!$L$25)</f>
        <v>0.15</v>
      </c>
      <c r="AF153" s="15">
        <f t="shared" si="75"/>
        <v>3845.2539097435</v>
      </c>
      <c r="AG153" s="20">
        <f>IFERROR(VLOOKUP($E153,INPUTS!$A$44:$G$103,6,0),SCENARIOS!$M$25)</f>
        <v>0.2</v>
      </c>
      <c r="AH153" s="15">
        <f t="shared" si="66"/>
        <v>6237.78577300584</v>
      </c>
      <c r="AI153" s="20">
        <f>IFERROR(VLOOKUP($E153,INPUTS!$A$44:$G$103,7,0),SCENARIOS!$N$25)</f>
        <v>0.3</v>
      </c>
      <c r="AJ153" s="15">
        <f t="shared" si="67"/>
        <v>11383.8302479155</v>
      </c>
      <c r="AL153" t="str">
        <f t="shared" si="71"/>
        <v>N</v>
      </c>
      <c r="AM153" s="21">
        <f t="shared" si="72"/>
        <v>37946.1008263849</v>
      </c>
      <c r="BB153" s="2"/>
      <c r="BC153" s="2" t="str">
        <v>BSB</v>
      </c>
      <c r="BD153" s="15">
        <f>SUMIF($E$4:$E$1277,$BC153,$T$4:$T$1277)*(1+INDEX($Q$4:$Q$1277,MATCH($BC153,$E$4:$E1296,0)))^BD$132</f>
        <v>10930.764</v>
      </c>
      <c r="BE153" s="15">
        <f>SUMIF($E$4:$E$1277,$BC153,$T$4:$T$1277)*(1+INDEX($Q$4:$Q$1277,MATCH($BC153,$E$4:$E1296,0)))^BE$132</f>
        <v>12982.3187130579</v>
      </c>
      <c r="BF153" s="15">
        <f>SUMIF($E$4:$E$1277,$BC153,$T$4:$T$1277)*(1+INDEX($Q$4:$Q$1277,MATCH($BC153,$E$4:$E1296,0)))^BF$132</f>
        <v>15418.922151042</v>
      </c>
      <c r="BG153" s="15">
        <f>SUMIF($E$4:$E$1277,$BC153,$T$4:$T$1277)*(1+INDEX($Q$4:$Q$1277,MATCH($BC153,$E$4:$E1296,0)))^BG$132</f>
        <v>18312.8426866278</v>
      </c>
      <c r="BH153" s="15">
        <f>SUMIF($E$4:$E$1277,$BC153,$T$4:$T$1277)*(1+INDEX($Q$4:$Q$1277,MATCH($BC153,$E$4:$E1296,0)))^BH$132</f>
        <v>21749.9124763733</v>
      </c>
      <c r="BI153" s="15">
        <f>SUMIF($E$4:$E$1277,$BC153,$T$4:$T$1277)*(1+INDEX($Q$4:$Q$1277,MATCH($BC153,$E$4:$E1296,0)))^BI$132</f>
        <v>25832.0731972067</v>
      </c>
      <c r="BJ153" s="62">
        <f t="shared" si="73"/>
        <v>25832.0731972067</v>
      </c>
      <c r="BK153" s="63" t="str">
        <f t="shared" si="74"/>
        <v>Y</v>
      </c>
      <c r="BL153" s="15"/>
      <c r="BM153" s="2" t="str">
        <v>Hungary</v>
      </c>
      <c r="BN153" s="15">
        <f>SUMIF($F$4:$F$1277,$BM153,$T$4:$T$1277)*(1+INDEX($Q$4:$Q$1277,MATCH($BM153,$F$4:$F1296,0)))^BN$132</f>
        <v>292370.01</v>
      </c>
      <c r="BO153" s="15">
        <f>SUMIF($F$4:$F$1277,$BM153,$T$4:$T$1277)*(1+INDEX($Q$4:$Q$1277,MATCH($BM153,$F$4:$F1296,0)))^BO$132</f>
        <v>330789.830516914</v>
      </c>
      <c r="BP153" s="15">
        <f>SUMIF($F$4:$F$1277,$BM153,$T$4:$T$1277)*(1+INDEX($Q$4:$Q$1277,MATCH($BM153,$F$4:$F1296,0)))^BP$132</f>
        <v>374258.330987534</v>
      </c>
      <c r="BQ153" s="15">
        <f>SUMIF($F$4:$F$1277,$BM153,$T$4:$T$1277)*(1+INDEX($Q$4:$Q$1277,MATCH($BM153,$F$4:$F1296,0)))^BQ$132</f>
        <v>423438.949422034</v>
      </c>
      <c r="BR153" s="15">
        <f>SUMIF($F$4:$F$1277,$BM153,$T$4:$T$1277)*(1+INDEX($Q$4:$Q$1277,MATCH($BM153,$F$4:$F1296,0)))^BR$132</f>
        <v>479082.305033867</v>
      </c>
      <c r="BS153" s="15">
        <f>SUMIF($F$4:$F$1277,$BM153,$T$4:$T$1277)*(1+INDEX($Q$4:$Q$1277,MATCH($BM153,$F$4:$F1296,0)))^BS$132</f>
        <v>542037.654565889</v>
      </c>
    </row>
    <row r="154" ht="15" customHeight="1" spans="1:71">
      <c r="A154" s="6" t="s">
        <v>1090</v>
      </c>
      <c r="B154" s="52" t="s">
        <v>571</v>
      </c>
      <c r="C154" s="52" t="s">
        <v>572</v>
      </c>
      <c r="D154" s="52" t="s">
        <v>929</v>
      </c>
      <c r="E154" s="10" t="s">
        <v>432</v>
      </c>
      <c r="F154" s="52" t="s">
        <v>431</v>
      </c>
      <c r="G154" s="52" t="s">
        <v>173</v>
      </c>
      <c r="H154" s="52" t="s">
        <v>245</v>
      </c>
      <c r="I154" s="52" t="s">
        <v>930</v>
      </c>
      <c r="J154" s="52" t="s">
        <v>169</v>
      </c>
      <c r="K154" s="52" t="s">
        <v>931</v>
      </c>
      <c r="L154" s="53" t="s">
        <v>291</v>
      </c>
      <c r="M154" s="13">
        <v>91</v>
      </c>
      <c r="N154" s="14">
        <f t="shared" si="70"/>
        <v>0.249315068493151</v>
      </c>
      <c r="O154" s="15">
        <v>11000</v>
      </c>
      <c r="P154" s="15">
        <f t="shared" si="58"/>
        <v>1001000</v>
      </c>
      <c r="Q154" s="16">
        <f>IFERROR(VLOOKUP(G154,SCENARIOS!$A$13:$E$18,4,0),0.025)</f>
        <v>0.04</v>
      </c>
      <c r="R154" s="57">
        <f>IFERROR(VLOOKUP(L154,INPUTS!$A$107:$B$120,2,0),0.0082)</f>
        <v>0.0079</v>
      </c>
      <c r="S154" s="52">
        <f t="shared" si="59"/>
        <v>86.9</v>
      </c>
      <c r="T154" s="15">
        <f t="shared" si="60"/>
        <v>7907.9</v>
      </c>
      <c r="U154" s="15">
        <f>T154/INPUTS!$B$7*1000</f>
        <v>9884875</v>
      </c>
      <c r="V154" s="15">
        <f>T154*INPUTS!$B$6</f>
        <v>24988.964</v>
      </c>
      <c r="W154" s="54" t="s">
        <v>396</v>
      </c>
      <c r="X154" s="54" t="s">
        <v>396</v>
      </c>
      <c r="Y154" s="58">
        <f>IFERROR(VLOOKUP(E154,INPUTS!$A$44:$B$103,2,0),0)</f>
        <v>0</v>
      </c>
      <c r="Z154" s="15">
        <f t="shared" si="64"/>
        <v>0</v>
      </c>
      <c r="AA154" s="20">
        <f>IFERROR(VLOOKUP(E154,INPUTS!$A$44:$C$103,3,0),SCENARIOS!$J$25)</f>
        <v>0.015</v>
      </c>
      <c r="AB154" s="15">
        <f t="shared" si="75"/>
        <v>144.317542303334</v>
      </c>
      <c r="AC154" s="20">
        <f>IFERROR(VLOOKUP($E154,INPUTS!$A$44:$G$103,4,0),SCENARIOS!$K$25)</f>
        <v>0.075</v>
      </c>
      <c r="AD154" s="15">
        <f t="shared" si="75"/>
        <v>877.921783552933</v>
      </c>
      <c r="AE154" s="20">
        <f>IFERROR(VLOOKUP($E154,INPUTS!$A$44:$G$103,5,0),SCENARIOS!$L$25)</f>
        <v>0.15</v>
      </c>
      <c r="AF154" s="15">
        <f t="shared" si="75"/>
        <v>2136.25217207972</v>
      </c>
      <c r="AG154" s="20">
        <f>IFERROR(VLOOKUP($E154,INPUTS!$A$44:$G$103,6,0),SCENARIOS!$M$25)</f>
        <v>0.2</v>
      </c>
      <c r="AH154" s="15">
        <f t="shared" si="66"/>
        <v>3465.4365405588</v>
      </c>
      <c r="AI154" s="20">
        <f>IFERROR(VLOOKUP($E154,INPUTS!$A$44:$G$103,7,0),SCENARIOS!$N$25)</f>
        <v>0.3</v>
      </c>
      <c r="AJ154" s="15">
        <f t="shared" si="67"/>
        <v>6324.35013773082</v>
      </c>
      <c r="AL154" t="str">
        <f t="shared" si="71"/>
        <v>N</v>
      </c>
      <c r="AM154" s="21">
        <f t="shared" si="72"/>
        <v>21081.1671257694</v>
      </c>
      <c r="BB154" s="2"/>
      <c r="BC154" s="2" t="str">
        <v>BUD</v>
      </c>
      <c r="BD154" s="15">
        <f>SUMIF($E$4:$E$1277,$BC154,$T$4:$T$1277)*(1+INDEX($Q$4:$Q$1277,MATCH($BC154,$E$4:$E1297,0)))^BD$132</f>
        <v>292370.01</v>
      </c>
      <c r="BE154" s="15">
        <f>SUMIF($E$4:$E$1277,$BC154,$T$4:$T$1277)*(1+INDEX($Q$4:$Q$1277,MATCH($BC154,$E$4:$E1297,0)))^BE$132</f>
        <v>330789.830516914</v>
      </c>
      <c r="BF154" s="15">
        <f>SUMIF($E$4:$E$1277,$BC154,$T$4:$T$1277)*(1+INDEX($Q$4:$Q$1277,MATCH($BC154,$E$4:$E1297,0)))^BF$132</f>
        <v>374258.330987534</v>
      </c>
      <c r="BG154" s="15">
        <f>SUMIF($E$4:$E$1277,$BC154,$T$4:$T$1277)*(1+INDEX($Q$4:$Q$1277,MATCH($BC154,$E$4:$E1297,0)))^BG$132</f>
        <v>423438.949422034</v>
      </c>
      <c r="BH154" s="15">
        <f>SUMIF($E$4:$E$1277,$BC154,$T$4:$T$1277)*(1+INDEX($Q$4:$Q$1277,MATCH($BC154,$E$4:$E1297,0)))^BH$132</f>
        <v>479082.305033867</v>
      </c>
      <c r="BI154" s="15">
        <f>SUMIF($E$4:$E$1277,$BC154,$T$4:$T$1277)*(1+INDEX($Q$4:$Q$1277,MATCH($BC154,$E$4:$E1297,0)))^BI$132</f>
        <v>542037.654565889</v>
      </c>
      <c r="BJ154" s="62">
        <f t="shared" si="73"/>
        <v>542037.654565889</v>
      </c>
      <c r="BK154" s="63" t="str">
        <f t="shared" si="74"/>
        <v>Y</v>
      </c>
      <c r="BL154" s="15"/>
      <c r="BM154" s="2" t="str">
        <v>Iceland</v>
      </c>
      <c r="BN154" s="15">
        <f>SUMIF($F$4:$F$1277,$BM154,$T$4:$T$1277)*(1+INDEX($Q$4:$Q$1277,MATCH($BM154,$F$4:$F1297,0)))^BN$132</f>
        <v>303072</v>
      </c>
      <c r="BO154" s="15">
        <f>SUMIF($F$4:$F$1277,$BM154,$T$4:$T$1277)*(1+INDEX($Q$4:$Q$1277,MATCH($BM154,$F$4:$F1297,0)))^BO$132</f>
        <v>342898.149897187</v>
      </c>
      <c r="BP154" s="15">
        <f>SUMIF($F$4:$F$1277,$BM154,$T$4:$T$1277)*(1+INDEX($Q$4:$Q$1277,MATCH($BM154,$F$4:$F1297,0)))^BP$132</f>
        <v>387957.782978678</v>
      </c>
      <c r="BQ154" s="15">
        <f>SUMIF($F$4:$F$1277,$BM154,$T$4:$T$1277)*(1+INDEX($Q$4:$Q$1277,MATCH($BM154,$F$4:$F1297,0)))^BQ$132</f>
        <v>438938.621916915</v>
      </c>
      <c r="BR154" s="15">
        <f>SUMIF($F$4:$F$1277,$BM154,$T$4:$T$1277)*(1+INDEX($Q$4:$Q$1277,MATCH($BM154,$F$4:$F1297,0)))^BR$132</f>
        <v>496618.761791691</v>
      </c>
      <c r="BS154" s="15">
        <f>SUMIF($F$4:$F$1277,$BM154,$T$4:$T$1277)*(1+INDEX($Q$4:$Q$1277,MATCH($BM154,$F$4:$F1297,0)))^BS$132</f>
        <v>561878.545766692</v>
      </c>
    </row>
    <row r="155" ht="15" customHeight="1" spans="1:71">
      <c r="A155" s="24" t="s">
        <v>1091</v>
      </c>
      <c r="B155" s="52" t="s">
        <v>571</v>
      </c>
      <c r="C155" s="52" t="s">
        <v>572</v>
      </c>
      <c r="D155" s="52" t="s">
        <v>929</v>
      </c>
      <c r="E155" s="10" t="s">
        <v>432</v>
      </c>
      <c r="F155" s="52" t="s">
        <v>431</v>
      </c>
      <c r="G155" s="52" t="s">
        <v>173</v>
      </c>
      <c r="H155" s="52" t="s">
        <v>224</v>
      </c>
      <c r="I155" s="52" t="s">
        <v>938</v>
      </c>
      <c r="J155" s="52" t="s">
        <v>165</v>
      </c>
      <c r="K155" s="52" t="s">
        <v>931</v>
      </c>
      <c r="L155" s="53" t="s">
        <v>291</v>
      </c>
      <c r="M155" s="13">
        <v>91</v>
      </c>
      <c r="N155" s="14">
        <f t="shared" si="70"/>
        <v>0.249315068493151</v>
      </c>
      <c r="O155" s="15">
        <v>8100</v>
      </c>
      <c r="P155" s="15">
        <f t="shared" si="58"/>
        <v>737100</v>
      </c>
      <c r="Q155" s="16">
        <f>IFERROR(VLOOKUP(G155,SCENARIOS!$A$13:$E$18,4,0),0.025)</f>
        <v>0.04</v>
      </c>
      <c r="R155" s="57">
        <f>IFERROR(VLOOKUP(L155,INPUTS!$A$107:$B$120,2,0),0.0082)</f>
        <v>0.0079</v>
      </c>
      <c r="S155" s="52">
        <f t="shared" si="59"/>
        <v>63.99</v>
      </c>
      <c r="T155" s="15">
        <f t="shared" si="60"/>
        <v>5823.09</v>
      </c>
      <c r="U155" s="15">
        <f>T155/INPUTS!$B$7*1000</f>
        <v>7278862.5</v>
      </c>
      <c r="V155" s="15">
        <f>T155*INPUTS!$B$6</f>
        <v>18400.9644</v>
      </c>
      <c r="W155" s="54" t="s">
        <v>396</v>
      </c>
      <c r="X155" s="54" t="s">
        <v>396</v>
      </c>
      <c r="Y155" s="58">
        <f>IFERROR(VLOOKUP(E155,INPUTS!$A$44:$B$103,2,0),0)</f>
        <v>0</v>
      </c>
      <c r="Z155" s="15">
        <f t="shared" si="64"/>
        <v>0</v>
      </c>
      <c r="AA155" s="20">
        <f>IFERROR(VLOOKUP(E155,INPUTS!$A$44:$C$103,3,0),SCENARIOS!$J$25)</f>
        <v>0.015</v>
      </c>
      <c r="AB155" s="15">
        <f t="shared" si="75"/>
        <v>106.270190241546</v>
      </c>
      <c r="AC155" s="20">
        <f>IFERROR(VLOOKUP($E155,INPUTS!$A$44:$G$103,4,0),SCENARIOS!$K$25)</f>
        <v>0.075</v>
      </c>
      <c r="AD155" s="15">
        <f t="shared" si="75"/>
        <v>646.469676979887</v>
      </c>
      <c r="AE155" s="20">
        <f>IFERROR(VLOOKUP($E155,INPUTS!$A$44:$G$103,5,0),SCENARIOS!$L$25)</f>
        <v>0.15</v>
      </c>
      <c r="AF155" s="15">
        <f t="shared" si="75"/>
        <v>1573.05841762234</v>
      </c>
      <c r="AG155" s="20">
        <f>IFERROR(VLOOKUP($E155,INPUTS!$A$44:$G$103,6,0),SCENARIOS!$M$25)</f>
        <v>0.2</v>
      </c>
      <c r="AH155" s="15">
        <f t="shared" si="66"/>
        <v>2551.8214525933</v>
      </c>
      <c r="AI155" s="20">
        <f>IFERROR(VLOOKUP($E155,INPUTS!$A$44:$G$103,7,0),SCENARIOS!$N$25)</f>
        <v>0.3</v>
      </c>
      <c r="AJ155" s="15">
        <f t="shared" si="67"/>
        <v>4657.02146505633</v>
      </c>
      <c r="AL155" t="str">
        <f t="shared" si="71"/>
        <v>N</v>
      </c>
      <c r="AM155" s="21">
        <f t="shared" si="72"/>
        <v>15523.4048835211</v>
      </c>
      <c r="BB155" s="2"/>
      <c r="BC155" s="2" t="str">
        <v>CAI</v>
      </c>
      <c r="BD155" s="15">
        <f>SUMIF($E$4:$E$1277,$BC155,$T$4:$T$1277)*(1+INDEX($Q$4:$Q$1277,MATCH($BC155,$E$4:$E1298,0)))^BD$132</f>
        <v>1039946.2135</v>
      </c>
      <c r="BE155" s="15">
        <f>SUMIF($E$4:$E$1277,$BC155,$T$4:$T$1277)*(1+INDEX($Q$4:$Q$1277,MATCH($BC155,$E$4:$E1298,0)))^BE$132</f>
        <v>1295962.18739446</v>
      </c>
      <c r="BF155" s="15">
        <f>SUMIF($E$4:$E$1277,$BC155,$T$4:$T$1277)*(1+INDEX($Q$4:$Q$1277,MATCH($BC155,$E$4:$E1298,0)))^BF$132</f>
        <v>1615004.66981241</v>
      </c>
      <c r="BG155" s="15">
        <f>SUMIF($E$4:$E$1277,$BC155,$T$4:$T$1277)*(1+INDEX($Q$4:$Q$1277,MATCH($BC155,$E$4:$E1298,0)))^BG$132</f>
        <v>2012589.64874567</v>
      </c>
      <c r="BH155" s="15">
        <f>SUMIF($E$4:$E$1277,$BC155,$T$4:$T$1277)*(1+INDEX($Q$4:$Q$1277,MATCH($BC155,$E$4:$E1298,0)))^BH$132</f>
        <v>2508052.8681745</v>
      </c>
      <c r="BI155" s="64">
        <f>SUMIF($E$4:$E$1277,$BC155,$T$4:$T$1277)*(1+INDEX($Q$4:$Q$1277,MATCH($BC155,$E$4:$E1298,0)))^BI$132</f>
        <v>3125490.18299818</v>
      </c>
      <c r="BJ155" s="65">
        <f t="shared" si="73"/>
        <v>3125490.18299818</v>
      </c>
      <c r="BK155" s="63" t="str">
        <f t="shared" si="74"/>
        <v>Y</v>
      </c>
      <c r="BL155" s="15"/>
      <c r="BM155" s="2" t="str">
        <v>India</v>
      </c>
      <c r="BN155" s="15">
        <f>SUMIF($F$4:$F$1277,$BM155,$T$4:$T$1277)*(1+INDEX($Q$4:$Q$1277,MATCH($BM155,$F$4:$F1298,0)))^BN$132</f>
        <v>3913851.75</v>
      </c>
      <c r="BO155" s="15">
        <f>SUMIF($F$4:$F$1277,$BM155,$T$4:$T$1277)*(1+INDEX($Q$4:$Q$1277,MATCH($BM155,$F$4:$F1298,0)))^BO$132</f>
        <v>4761799.09120082</v>
      </c>
      <c r="BP155" s="15">
        <f>SUMIF($F$4:$F$1277,$BM155,$T$4:$T$1277)*(1+INDEX($Q$4:$Q$1277,MATCH($BM155,$F$4:$F1298,0)))^BP$132</f>
        <v>5793456.68495516</v>
      </c>
      <c r="BQ155" s="15">
        <f>SUMIF($F$4:$F$1277,$BM155,$T$4:$T$1277)*(1+INDEX($Q$4:$Q$1277,MATCH($BM155,$F$4:$F1298,0)))^BQ$132</f>
        <v>7048625.89067938</v>
      </c>
      <c r="BR155" s="15">
        <f>SUMIF($F$4:$F$1277,$BM155,$T$4:$T$1277)*(1+INDEX($Q$4:$Q$1277,MATCH($BM155,$F$4:$F1298,0)))^BR$132</f>
        <v>8575731.14782686</v>
      </c>
      <c r="BS155" s="15">
        <f>SUMIF($F$4:$F$1277,$BM155,$T$4:$T$1277)*(1+INDEX($Q$4:$Q$1277,MATCH($BM155,$F$4:$F1298,0)))^BS$132</f>
        <v>10433688.1912056</v>
      </c>
    </row>
    <row r="156" ht="15" customHeight="1" spans="1:71">
      <c r="A156" s="6" t="s">
        <v>1092</v>
      </c>
      <c r="B156" s="52" t="s">
        <v>573</v>
      </c>
      <c r="C156" s="52" t="s">
        <v>574</v>
      </c>
      <c r="D156" s="52" t="s">
        <v>929</v>
      </c>
      <c r="E156" s="10" t="s">
        <v>576</v>
      </c>
      <c r="F156" s="52" t="s">
        <v>575</v>
      </c>
      <c r="G156" s="52" t="s">
        <v>173</v>
      </c>
      <c r="H156" s="52" t="s">
        <v>224</v>
      </c>
      <c r="I156" s="52" t="s">
        <v>938</v>
      </c>
      <c r="J156" s="52" t="s">
        <v>165</v>
      </c>
      <c r="K156" s="52" t="s">
        <v>931</v>
      </c>
      <c r="L156" s="53" t="s">
        <v>291</v>
      </c>
      <c r="M156" s="13">
        <v>583</v>
      </c>
      <c r="N156" s="14">
        <f t="shared" si="70"/>
        <v>1.5972602739726</v>
      </c>
      <c r="O156" s="15">
        <v>6700</v>
      </c>
      <c r="P156" s="15">
        <f t="shared" si="58"/>
        <v>3906100</v>
      </c>
      <c r="Q156" s="16">
        <f>IFERROR(VLOOKUP(G156,SCENARIOS!$A$13:$E$18,4,0),0.025)</f>
        <v>0.04</v>
      </c>
      <c r="R156" s="57">
        <f>IFERROR(VLOOKUP(L156,INPUTS!$A$107:$B$120,2,0),0.0082)</f>
        <v>0.0079</v>
      </c>
      <c r="S156" s="52">
        <f t="shared" si="59"/>
        <v>52.93</v>
      </c>
      <c r="T156" s="15">
        <f t="shared" si="60"/>
        <v>30858.19</v>
      </c>
      <c r="U156" s="15">
        <f>T156/INPUTS!$B$7*1000</f>
        <v>38572737.5</v>
      </c>
      <c r="V156" s="15">
        <f>T156*INPUTS!$B$6</f>
        <v>97511.8804</v>
      </c>
      <c r="W156" s="54" t="s">
        <v>396</v>
      </c>
      <c r="X156" s="54" t="s">
        <v>396</v>
      </c>
      <c r="Y156" s="58">
        <f>IFERROR(VLOOKUP(E156,INPUTS!$A$44:$B$103,2,0),0)</f>
        <v>0</v>
      </c>
      <c r="Z156" s="15">
        <f t="shared" si="64"/>
        <v>0</v>
      </c>
      <c r="AA156" s="20">
        <f>IFERROR(VLOOKUP(E156,INPUTS!$A$44:$C$103,3,0),SCENARIOS!$J$25)</f>
        <v>0.015</v>
      </c>
      <c r="AB156" s="15">
        <f t="shared" si="75"/>
        <v>563.15559639466</v>
      </c>
      <c r="AC156" s="20">
        <f>IFERROR(VLOOKUP($E156,INPUTS!$A$44:$G$103,4,0),SCENARIOS!$K$25)</f>
        <v>0.075</v>
      </c>
      <c r="AD156" s="15">
        <f t="shared" si="75"/>
        <v>3425.82445428183</v>
      </c>
      <c r="AE156" s="20">
        <f>IFERROR(VLOOKUP($E156,INPUTS!$A$44:$G$103,5,0),SCENARIOS!$L$25)</f>
        <v>0.15</v>
      </c>
      <c r="AF156" s="15">
        <f t="shared" si="75"/>
        <v>8336.07853082977</v>
      </c>
      <c r="AG156" s="20">
        <f>IFERROR(VLOOKUP($E156,INPUTS!$A$44:$G$103,6,0),SCENARIOS!$M$25)</f>
        <v>0.2</v>
      </c>
      <c r="AH156" s="15">
        <f t="shared" si="66"/>
        <v>13522.8188522245</v>
      </c>
      <c r="AI156" s="20">
        <f>IFERROR(VLOOKUP($E156,INPUTS!$A$44:$G$103,7,0),SCENARIOS!$N$25)</f>
        <v>0.3</v>
      </c>
      <c r="AJ156" s="15">
        <f t="shared" si="67"/>
        <v>24678.8652077826</v>
      </c>
      <c r="AL156" t="str">
        <f t="shared" si="71"/>
        <v>N</v>
      </c>
      <c r="AM156" s="21">
        <f t="shared" si="72"/>
        <v>82262.8840259419</v>
      </c>
      <c r="BB156" s="2"/>
      <c r="BC156" s="2" t="str">
        <v>CAN</v>
      </c>
      <c r="BD156" s="15">
        <f>SUMIF($E$4:$E$1277,$BC156,$T$4:$T$1277)*(1+INDEX($Q$4:$Q$1277,MATCH($BC156,$E$4:$E1299,0)))^BD$132</f>
        <v>1209425.14</v>
      </c>
      <c r="BE156" s="15">
        <f>SUMIF($E$4:$E$1277,$BC156,$T$4:$T$1277)*(1+INDEX($Q$4:$Q$1277,MATCH($BC156,$E$4:$E1299,0)))^BE$132</f>
        <v>1471450.60681653</v>
      </c>
      <c r="BF156" s="15">
        <f>SUMIF($E$4:$E$1277,$BC156,$T$4:$T$1277)*(1+INDEX($Q$4:$Q$1277,MATCH($BC156,$E$4:$E1299,0)))^BF$132</f>
        <v>1790244.65152157</v>
      </c>
      <c r="BG156" s="15">
        <f>SUMIF($E$4:$E$1277,$BC156,$T$4:$T$1277)*(1+INDEX($Q$4:$Q$1277,MATCH($BC156,$E$4:$E1299,0)))^BG$132</f>
        <v>2178106.35127979</v>
      </c>
      <c r="BH156" s="15">
        <f>SUMIF($E$4:$E$1277,$BC156,$T$4:$T$1277)*(1+INDEX($Q$4:$Q$1277,MATCH($BC156,$E$4:$E1299,0)))^BH$132</f>
        <v>2649999.41402044</v>
      </c>
      <c r="BI156" s="15">
        <f>SUMIF($E$4:$E$1277,$BC156,$T$4:$T$1277)*(1+INDEX($Q$4:$Q$1277,MATCH($BC156,$E$4:$E1299,0)))^BI$132</f>
        <v>3224129.47842626</v>
      </c>
      <c r="BJ156" s="62">
        <f t="shared" si="73"/>
        <v>3224129.47842626</v>
      </c>
      <c r="BK156" s="63" t="str">
        <f t="shared" si="74"/>
        <v>Y</v>
      </c>
      <c r="BL156" s="15"/>
      <c r="BM156" s="2" t="str">
        <v>Indonesia</v>
      </c>
      <c r="BN156" s="15">
        <f>SUMIF($F$4:$F$1277,$BM156,$T$4:$T$1277)*(1+INDEX($Q$4:$Q$1277,MATCH($BM156,$F$4:$F1299,0)))^BN$132</f>
        <v>645538.894</v>
      </c>
      <c r="BO156" s="15">
        <f>SUMIF($F$4:$F$1277,$BM156,$T$4:$T$1277)*(1+INDEX($Q$4:$Q$1277,MATCH($BM156,$F$4:$F1299,0)))^BO$132</f>
        <v>785396.768997186</v>
      </c>
      <c r="BP156" s="15">
        <f>SUMIF($F$4:$F$1277,$BM156,$T$4:$T$1277)*(1+INDEX($Q$4:$Q$1277,MATCH($BM156,$F$4:$F1299,0)))^BP$132</f>
        <v>955555.258536009</v>
      </c>
      <c r="BQ156" s="15">
        <f>SUMIF($F$4:$F$1277,$BM156,$T$4:$T$1277)*(1+INDEX($Q$4:$Q$1277,MATCH($BM156,$F$4:$F1299,0)))^BQ$132</f>
        <v>1162579.07870142</v>
      </c>
      <c r="BR156" s="15">
        <f>SUMIF($F$4:$F$1277,$BM156,$T$4:$T$1277)*(1+INDEX($Q$4:$Q$1277,MATCH($BM156,$F$4:$F1299,0)))^BR$132</f>
        <v>1414455.2103716</v>
      </c>
      <c r="BS156" s="15">
        <f>SUMIF($F$4:$F$1277,$BM156,$T$4:$T$1277)*(1+INDEX($Q$4:$Q$1277,MATCH($BM156,$F$4:$F1299,0)))^BS$132</f>
        <v>1720901.03701341</v>
      </c>
    </row>
    <row r="157" ht="15" customHeight="1" spans="1:71">
      <c r="A157" s="24" t="s">
        <v>1093</v>
      </c>
      <c r="B157" s="52" t="s">
        <v>573</v>
      </c>
      <c r="C157" s="52" t="s">
        <v>574</v>
      </c>
      <c r="D157" s="52" t="s">
        <v>929</v>
      </c>
      <c r="E157" s="10" t="s">
        <v>576</v>
      </c>
      <c r="F157" s="52" t="s">
        <v>575</v>
      </c>
      <c r="G157" s="52" t="s">
        <v>173</v>
      </c>
      <c r="H157" s="52" t="s">
        <v>245</v>
      </c>
      <c r="I157" s="52" t="s">
        <v>930</v>
      </c>
      <c r="J157" s="52" t="s">
        <v>169</v>
      </c>
      <c r="K157" s="52" t="s">
        <v>931</v>
      </c>
      <c r="L157" s="53" t="s">
        <v>295</v>
      </c>
      <c r="M157" s="13">
        <v>291</v>
      </c>
      <c r="N157" s="14">
        <f t="shared" si="70"/>
        <v>0.797260273972603</v>
      </c>
      <c r="O157" s="15">
        <v>11700</v>
      </c>
      <c r="P157" s="15">
        <f t="shared" si="58"/>
        <v>3404700</v>
      </c>
      <c r="Q157" s="16">
        <f>IFERROR(VLOOKUP(G157,SCENARIOS!$A$13:$E$18,4,0),0.025)</f>
        <v>0.04</v>
      </c>
      <c r="R157" s="57">
        <f>IFERROR(VLOOKUP(L157,INPUTS!$A$107:$B$120,2,0),0.0082)</f>
        <v>0.0089</v>
      </c>
      <c r="S157" s="52">
        <f t="shared" si="59"/>
        <v>104.13</v>
      </c>
      <c r="T157" s="15">
        <f t="shared" si="60"/>
        <v>30301.83</v>
      </c>
      <c r="U157" s="15">
        <f>T157/INPUTS!$B$7*1000</f>
        <v>37877287.5</v>
      </c>
      <c r="V157" s="15">
        <f>T157*INPUTS!$B$6</f>
        <v>95753.7828</v>
      </c>
      <c r="W157" s="54" t="s">
        <v>396</v>
      </c>
      <c r="X157" s="54" t="s">
        <v>396</v>
      </c>
      <c r="Y157" s="58">
        <f>IFERROR(VLOOKUP(E157,INPUTS!$A$44:$B$103,2,0),0)</f>
        <v>0</v>
      </c>
      <c r="Z157" s="15">
        <f t="shared" si="64"/>
        <v>0</v>
      </c>
      <c r="AA157" s="20">
        <f>IFERROR(VLOOKUP(E157,INPUTS!$A$44:$C$103,3,0),SCENARIOS!$J$25)</f>
        <v>0.015</v>
      </c>
      <c r="AB157" s="15">
        <f t="shared" si="75"/>
        <v>553.002141262971</v>
      </c>
      <c r="AC157" s="20">
        <f>IFERROR(VLOOKUP($E157,INPUTS!$A$44:$G$103,4,0),SCENARIOS!$K$25)</f>
        <v>0.075</v>
      </c>
      <c r="AD157" s="15">
        <f t="shared" si="75"/>
        <v>3364.05830100504</v>
      </c>
      <c r="AE157" s="20">
        <f>IFERROR(VLOOKUP($E157,INPUTS!$A$44:$G$103,5,0),SCENARIOS!$L$25)</f>
        <v>0.15</v>
      </c>
      <c r="AF157" s="15">
        <f t="shared" si="75"/>
        <v>8185.7825915212</v>
      </c>
      <c r="AG157" s="20">
        <f>IFERROR(VLOOKUP($E157,INPUTS!$A$44:$G$103,6,0),SCENARIOS!$M$25)</f>
        <v>0.2</v>
      </c>
      <c r="AH157" s="15">
        <f t="shared" si="66"/>
        <v>13279.0081978529</v>
      </c>
      <c r="AI157" s="20">
        <f>IFERROR(VLOOKUP($E157,INPUTS!$A$44:$G$103,7,0),SCENARIOS!$N$25)</f>
        <v>0.3</v>
      </c>
      <c r="AJ157" s="15">
        <f t="shared" si="67"/>
        <v>24233.9157973667</v>
      </c>
      <c r="AL157" t="str">
        <f t="shared" si="71"/>
        <v>N</v>
      </c>
      <c r="AM157" s="21">
        <f t="shared" si="72"/>
        <v>80779.7193245555</v>
      </c>
      <c r="BB157" s="2"/>
      <c r="BC157" s="2" t="str">
        <v>CDG</v>
      </c>
      <c r="BD157" s="15">
        <f>SUMIF($E$4:$E$1277,$BC157,$T$4:$T$1277)*(1+INDEX($Q$4:$Q$1277,MATCH($BC157,$E$4:$E1300,0)))^BD$132</f>
        <v>5229415.435</v>
      </c>
      <c r="BE157" s="15">
        <f>SUMIF($E$4:$E$1277,$BC157,$T$4:$T$1277)*(1+INDEX($Q$4:$Q$1277,MATCH($BC157,$E$4:$E1300,0)))^BE$132</f>
        <v>5916603.571776</v>
      </c>
      <c r="BF157" s="15">
        <f>SUMIF($E$4:$E$1277,$BC157,$T$4:$T$1277)*(1+INDEX($Q$4:$Q$1277,MATCH($BC157,$E$4:$E1300,0)))^BF$132</f>
        <v>6694093.87352537</v>
      </c>
      <c r="BG157" s="15">
        <f>SUMIF($E$4:$E$1277,$BC157,$T$4:$T$1277)*(1+INDEX($Q$4:$Q$1277,MATCH($BC157,$E$4:$E1300,0)))^BG$132</f>
        <v>7573752.78636742</v>
      </c>
      <c r="BH157" s="15">
        <f>SUMIF($E$4:$E$1277,$BC157,$T$4:$T$1277)*(1+INDEX($Q$4:$Q$1277,MATCH($BC157,$E$4:$E1300,0)))^BH$132</f>
        <v>8569006.10489935</v>
      </c>
      <c r="BI157" s="15">
        <f>SUMIF($E$4:$E$1277,$BC157,$T$4:$T$1277)*(1+INDEX($Q$4:$Q$1277,MATCH($BC157,$E$4:$E1300,0)))^BI$132</f>
        <v>9695043.88339303</v>
      </c>
      <c r="BJ157" s="62">
        <f t="shared" si="73"/>
        <v>9695043.88339303</v>
      </c>
      <c r="BK157" s="63" t="str">
        <f t="shared" si="74"/>
        <v>Y</v>
      </c>
      <c r="BL157" s="15"/>
      <c r="BM157" s="2" t="str">
        <v>Ireland</v>
      </c>
      <c r="BN157" s="15">
        <f>SUMIF($F$4:$F$1277,$BM157,$T$4:$T$1277)*(1+INDEX($Q$4:$Q$1277,MATCH($BM157,$F$4:$F1300,0)))^BN$132</f>
        <v>1096451.44</v>
      </c>
      <c r="BO157" s="15">
        <f>SUMIF($F$4:$F$1277,$BM157,$T$4:$T$1277)*(1+INDEX($Q$4:$Q$1277,MATCH($BM157,$F$4:$F1300,0)))^BO$132</f>
        <v>1240534.16425175</v>
      </c>
      <c r="BP157" s="15">
        <f>SUMIF($F$4:$F$1277,$BM157,$T$4:$T$1277)*(1+INDEX($Q$4:$Q$1277,MATCH($BM157,$F$4:$F1300,0)))^BP$132</f>
        <v>1403550.54180584</v>
      </c>
      <c r="BQ157" s="15">
        <f>SUMIF($F$4:$F$1277,$BM157,$T$4:$T$1277)*(1+INDEX($Q$4:$Q$1277,MATCH($BM157,$F$4:$F1300,0)))^BQ$132</f>
        <v>1587988.61020621</v>
      </c>
      <c r="BR157" s="15">
        <f>SUMIF($F$4:$F$1277,$BM157,$T$4:$T$1277)*(1+INDEX($Q$4:$Q$1277,MATCH($BM157,$F$4:$F1300,0)))^BR$132</f>
        <v>1796663.35556408</v>
      </c>
      <c r="BS157" s="15">
        <f>SUMIF($F$4:$F$1277,$BM157,$T$4:$T$1277)*(1+INDEX($Q$4:$Q$1277,MATCH($BM157,$F$4:$F1300,0)))^BS$132</f>
        <v>2032759.67628483</v>
      </c>
    </row>
    <row r="158" ht="15" customHeight="1" spans="1:71">
      <c r="A158" s="6" t="s">
        <v>1094</v>
      </c>
      <c r="B158" s="52" t="s">
        <v>573</v>
      </c>
      <c r="C158" s="52" t="s">
        <v>574</v>
      </c>
      <c r="D158" s="52" t="s">
        <v>929</v>
      </c>
      <c r="E158" s="10" t="s">
        <v>576</v>
      </c>
      <c r="F158" s="52" t="s">
        <v>575</v>
      </c>
      <c r="G158" s="52" t="s">
        <v>173</v>
      </c>
      <c r="H158" s="52" t="s">
        <v>242</v>
      </c>
      <c r="I158" s="52" t="s">
        <v>421</v>
      </c>
      <c r="J158" s="52" t="s">
        <v>173</v>
      </c>
      <c r="K158" s="52" t="s">
        <v>931</v>
      </c>
      <c r="L158" s="53" t="s">
        <v>291</v>
      </c>
      <c r="M158" s="13">
        <v>437</v>
      </c>
      <c r="N158" s="14">
        <f t="shared" si="70"/>
        <v>1.1972602739726</v>
      </c>
      <c r="O158" s="15">
        <v>5600</v>
      </c>
      <c r="P158" s="15">
        <f t="shared" si="58"/>
        <v>2447200</v>
      </c>
      <c r="Q158" s="16">
        <f>IFERROR(VLOOKUP(G158,SCENARIOS!$A$13:$E$18,4,0),0.025)</f>
        <v>0.04</v>
      </c>
      <c r="R158" s="57">
        <f>IFERROR(VLOOKUP(L158,INPUTS!$A$107:$B$120,2,0),0.0082)</f>
        <v>0.0079</v>
      </c>
      <c r="S158" s="52">
        <f t="shared" si="59"/>
        <v>44.24</v>
      </c>
      <c r="T158" s="15">
        <f t="shared" si="60"/>
        <v>19332.88</v>
      </c>
      <c r="U158" s="15">
        <f>T158/INPUTS!$B$7*1000</f>
        <v>24166100</v>
      </c>
      <c r="V158" s="15">
        <f>T158*INPUTS!$B$6</f>
        <v>61091.9008</v>
      </c>
      <c r="W158" s="54" t="s">
        <v>396</v>
      </c>
      <c r="X158" s="54" t="s">
        <v>396</v>
      </c>
      <c r="Y158" s="58">
        <f>IFERROR(VLOOKUP(E158,INPUTS!$A$44:$B$103,2,0),0)</f>
        <v>0</v>
      </c>
      <c r="Z158" s="15">
        <f t="shared" si="64"/>
        <v>0</v>
      </c>
      <c r="AA158" s="20">
        <f>IFERROR(VLOOKUP(E158,INPUTS!$A$44:$C$103,3,0),SCENARIOS!$J$25)</f>
        <v>0.015</v>
      </c>
      <c r="AB158" s="15">
        <f t="shared" si="75"/>
        <v>352.821068456264</v>
      </c>
      <c r="AC158" s="20">
        <f>IFERROR(VLOOKUP($E158,INPUTS!$A$44:$G$103,4,0),SCENARIOS!$K$25)</f>
        <v>0.075</v>
      </c>
      <c r="AD158" s="15">
        <f t="shared" si="75"/>
        <v>2146.30388482591</v>
      </c>
      <c r="AE158" s="20">
        <f>IFERROR(VLOOKUP($E158,INPUTS!$A$44:$G$103,5,0),SCENARIOS!$L$25)</f>
        <v>0.15</v>
      </c>
      <c r="AF158" s="15">
        <f t="shared" si="75"/>
        <v>5222.61370181168</v>
      </c>
      <c r="AG158" s="20">
        <f>IFERROR(VLOOKUP($E158,INPUTS!$A$44:$G$103,6,0),SCENARIOS!$M$25)</f>
        <v>0.2</v>
      </c>
      <c r="AH158" s="15">
        <f t="shared" si="66"/>
        <v>8472.1441578976</v>
      </c>
      <c r="AI158" s="20">
        <f>IFERROR(VLOOKUP($E158,INPUTS!$A$44:$G$103,7,0),SCENARIOS!$N$25)</f>
        <v>0.3</v>
      </c>
      <c r="AJ158" s="15">
        <f t="shared" si="67"/>
        <v>15461.488168886</v>
      </c>
      <c r="AL158" t="str">
        <f t="shared" si="71"/>
        <v>Y</v>
      </c>
      <c r="AM158" s="21">
        <f t="shared" si="72"/>
        <v>51538.2938962866</v>
      </c>
      <c r="BB158" s="2"/>
      <c r="BC158" s="2" t="str">
        <v>CGK</v>
      </c>
      <c r="BD158" s="15">
        <f>SUMIF($E$4:$E$1277,$BC158,$T$4:$T$1277)*(1+INDEX($Q$4:$Q$1277,MATCH($BC158,$E$4:$E1301,0)))^BD$132</f>
        <v>645538.894</v>
      </c>
      <c r="BE158" s="15">
        <f>SUMIF($E$4:$E$1277,$BC158,$T$4:$T$1277)*(1+INDEX($Q$4:$Q$1277,MATCH($BC158,$E$4:$E1301,0)))^BE$132</f>
        <v>785396.768997186</v>
      </c>
      <c r="BF158" s="15">
        <f>SUMIF($E$4:$E$1277,$BC158,$T$4:$T$1277)*(1+INDEX($Q$4:$Q$1277,MATCH($BC158,$E$4:$E1301,0)))^BF$132</f>
        <v>955555.258536009</v>
      </c>
      <c r="BG158" s="15">
        <f>SUMIF($E$4:$E$1277,$BC158,$T$4:$T$1277)*(1+INDEX($Q$4:$Q$1277,MATCH($BC158,$E$4:$E1301,0)))^BG$132</f>
        <v>1162579.07870142</v>
      </c>
      <c r="BH158" s="15">
        <f>SUMIF($E$4:$E$1277,$BC158,$T$4:$T$1277)*(1+INDEX($Q$4:$Q$1277,MATCH($BC158,$E$4:$E1301,0)))^BH$132</f>
        <v>1414455.2103716</v>
      </c>
      <c r="BI158" s="15">
        <f>SUMIF($E$4:$E$1277,$BC158,$T$4:$T$1277)*(1+INDEX($Q$4:$Q$1277,MATCH($BC158,$E$4:$E1301,0)))^BI$132</f>
        <v>1720901.03701341</v>
      </c>
      <c r="BJ158" s="62">
        <f t="shared" si="73"/>
        <v>1720901.03701341</v>
      </c>
      <c r="BK158" s="63" t="str">
        <f t="shared" si="74"/>
        <v>Y</v>
      </c>
      <c r="BL158" s="15"/>
      <c r="BM158" s="2" t="str">
        <v>Italy</v>
      </c>
      <c r="BN158" s="15">
        <f>SUMIF($F$4:$F$1277,$BM158,$T$4:$T$1277)*(1+INDEX($Q$4:$Q$1277,MATCH($BM158,$F$4:$F1301,0)))^BN$132</f>
        <v>3546023.9</v>
      </c>
      <c r="BO158" s="15">
        <f>SUMIF($F$4:$F$1277,$BM158,$T$4:$T$1277)*(1+INDEX($Q$4:$Q$1277,MATCH($BM158,$F$4:$F1301,0)))^BO$132</f>
        <v>4012000.56356644</v>
      </c>
      <c r="BP158" s="15">
        <f>SUMIF($F$4:$F$1277,$BM158,$T$4:$T$1277)*(1+INDEX($Q$4:$Q$1277,MATCH($BM158,$F$4:$F1301,0)))^BP$132</f>
        <v>4539210.38774089</v>
      </c>
      <c r="BQ158" s="15">
        <f>SUMIF($F$4:$F$1277,$BM158,$T$4:$T$1277)*(1+INDEX($Q$4:$Q$1277,MATCH($BM158,$F$4:$F1301,0)))^BQ$132</f>
        <v>5135699.91272848</v>
      </c>
      <c r="BR158" s="15">
        <f>SUMIF($F$4:$F$1277,$BM158,$T$4:$T$1277)*(1+INDEX($Q$4:$Q$1277,MATCH($BM158,$F$4:$F1301,0)))^BR$132</f>
        <v>5810573.06020267</v>
      </c>
      <c r="BS158" s="15">
        <f>SUMIF($F$4:$F$1277,$BM158,$T$4:$T$1277)*(1+INDEX($Q$4:$Q$1277,MATCH($BM158,$F$4:$F1301,0)))^BS$132</f>
        <v>6574130.08191431</v>
      </c>
    </row>
    <row r="159" ht="15" customHeight="1" spans="1:71">
      <c r="A159" s="24" t="s">
        <v>1095</v>
      </c>
      <c r="B159" s="52" t="s">
        <v>577</v>
      </c>
      <c r="C159" s="52" t="s">
        <v>578</v>
      </c>
      <c r="D159" s="52" t="s">
        <v>929</v>
      </c>
      <c r="E159" s="10" t="s">
        <v>576</v>
      </c>
      <c r="F159" s="52" t="s">
        <v>575</v>
      </c>
      <c r="G159" s="52" t="s">
        <v>173</v>
      </c>
      <c r="H159" s="52" t="s">
        <v>440</v>
      </c>
      <c r="I159" s="52" t="s">
        <v>439</v>
      </c>
      <c r="J159" s="52" t="s">
        <v>177</v>
      </c>
      <c r="K159" s="52" t="s">
        <v>931</v>
      </c>
      <c r="L159" s="53" t="s">
        <v>282</v>
      </c>
      <c r="M159" s="13">
        <v>874</v>
      </c>
      <c r="N159" s="14">
        <f t="shared" si="70"/>
        <v>2.39452054794521</v>
      </c>
      <c r="O159" s="15">
        <v>2200</v>
      </c>
      <c r="P159" s="15">
        <f t="shared" si="58"/>
        <v>1922800</v>
      </c>
      <c r="Q159" s="16">
        <f>IFERROR(VLOOKUP(G159,SCENARIOS!$A$13:$E$18,4,0),0.025)</f>
        <v>0.04</v>
      </c>
      <c r="R159" s="57">
        <f>IFERROR(VLOOKUP(L159,INPUTS!$A$107:$B$120,2,0),0.0082)</f>
        <v>0.0042</v>
      </c>
      <c r="S159" s="52">
        <f t="shared" si="59"/>
        <v>9.24</v>
      </c>
      <c r="T159" s="15">
        <f t="shared" si="60"/>
        <v>8075.76</v>
      </c>
      <c r="U159" s="15">
        <f>T159/INPUTS!$B$7*1000</f>
        <v>10094700</v>
      </c>
      <c r="V159" s="15">
        <f>T159*INPUTS!$B$6</f>
        <v>25519.4016</v>
      </c>
      <c r="W159" s="54" t="s">
        <v>396</v>
      </c>
      <c r="X159" s="54" t="s">
        <v>396</v>
      </c>
      <c r="Y159" s="58">
        <f>IFERROR(VLOOKUP(E159,INPUTS!$A$44:$B$103,2,0),0)</f>
        <v>0</v>
      </c>
      <c r="Z159" s="15">
        <f t="shared" si="64"/>
        <v>0</v>
      </c>
      <c r="AA159" s="20">
        <f>IFERROR(VLOOKUP(E159,INPUTS!$A$44:$C$103,3,0),SCENARIOS!$J$25)</f>
        <v>0.015</v>
      </c>
      <c r="AB159" s="15">
        <f t="shared" si="75"/>
        <v>147.380952646287</v>
      </c>
      <c r="AC159" s="20">
        <f>IFERROR(VLOOKUP($E159,INPUTS!$A$44:$G$103,4,0),SCENARIOS!$K$25)</f>
        <v>0.075</v>
      </c>
      <c r="AD159" s="15">
        <f t="shared" si="75"/>
        <v>896.557318977913</v>
      </c>
      <c r="AE159" s="20">
        <f>IFERROR(VLOOKUP($E159,INPUTS!$A$44:$G$103,5,0),SCENARIOS!$L$25)</f>
        <v>0.15</v>
      </c>
      <c r="AF159" s="15">
        <f t="shared" si="75"/>
        <v>2181.59812860488</v>
      </c>
      <c r="AG159" s="20">
        <f>IFERROR(VLOOKUP($E159,INPUTS!$A$44:$G$103,6,0),SCENARIOS!$M$25)</f>
        <v>0.2</v>
      </c>
      <c r="AH159" s="15">
        <f t="shared" si="66"/>
        <v>3538.99692671672</v>
      </c>
      <c r="AI159" s="20">
        <f>IFERROR(VLOOKUP($E159,INPUTS!$A$44:$G$103,7,0),SCENARIOS!$N$25)</f>
        <v>0.3</v>
      </c>
      <c r="AJ159" s="15">
        <f t="shared" si="67"/>
        <v>6458.59632371186</v>
      </c>
      <c r="AL159" t="str">
        <f t="shared" si="71"/>
        <v>Y</v>
      </c>
      <c r="AM159" s="21">
        <f t="shared" si="72"/>
        <v>21528.6544123729</v>
      </c>
      <c r="BB159" s="2"/>
      <c r="BC159" s="2" t="str">
        <v>CGN</v>
      </c>
      <c r="BD159" s="15">
        <f>SUMIF($E$4:$E$1277,$BC159,$T$4:$T$1277)*(1+INDEX($Q$4:$Q$1277,MATCH($BC159,$E$4:$E1302,0)))^BD$132</f>
        <v>450550.118</v>
      </c>
      <c r="BE159" s="15">
        <f>SUMIF($E$4:$E$1277,$BC159,$T$4:$T$1277)*(1+INDEX($Q$4:$Q$1277,MATCH($BC159,$E$4:$E1302,0)))^BE$132</f>
        <v>509756.10382404</v>
      </c>
      <c r="BF159" s="15">
        <f>SUMIF($E$4:$E$1277,$BC159,$T$4:$T$1277)*(1+INDEX($Q$4:$Q$1277,MATCH($BC159,$E$4:$E1302,0)))^BF$132</f>
        <v>576742.242437645</v>
      </c>
      <c r="BG159" s="15">
        <f>SUMIF($E$4:$E$1277,$BC159,$T$4:$T$1277)*(1+INDEX($Q$4:$Q$1277,MATCH($BC159,$E$4:$E1302,0)))^BG$132</f>
        <v>652530.909814907</v>
      </c>
      <c r="BH159" s="15">
        <f>SUMIF($E$4:$E$1277,$BC159,$T$4:$T$1277)*(1+INDEX($Q$4:$Q$1277,MATCH($BC159,$E$4:$E1302,0)))^BH$132</f>
        <v>738278.830529578</v>
      </c>
      <c r="BI159" s="15">
        <f>SUMIF($E$4:$E$1277,$BC159,$T$4:$T$1277)*(1+INDEX($Q$4:$Q$1277,MATCH($BC159,$E$4:$E1302,0)))^BI$132</f>
        <v>835294.73226445</v>
      </c>
      <c r="BJ159" s="62">
        <f t="shared" si="73"/>
        <v>835294.73226445</v>
      </c>
      <c r="BK159" s="63" t="str">
        <f t="shared" si="74"/>
        <v>Y</v>
      </c>
      <c r="BL159" s="15"/>
      <c r="BM159" s="2" t="str">
        <v>Japan</v>
      </c>
      <c r="BN159" s="15">
        <f>SUMIF($F$4:$F$1277,$BM159,$T$4:$T$1277)*(1+INDEX($Q$4:$Q$1277,MATCH($BM159,$F$4:$F1302,0)))^BN$132</f>
        <v>6956384.64</v>
      </c>
      <c r="BO159" s="15">
        <f>SUMIF($F$4:$F$1277,$BM159,$T$4:$T$1277)*(1+INDEX($Q$4:$Q$1277,MATCH($BM159,$F$4:$F1302,0)))^BO$132</f>
        <v>8463505.56246678</v>
      </c>
      <c r="BP159" s="15">
        <f>SUMIF($F$4:$F$1277,$BM159,$T$4:$T$1277)*(1+INDEX($Q$4:$Q$1277,MATCH($BM159,$F$4:$F1302,0)))^BP$132</f>
        <v>10297148.6070538</v>
      </c>
      <c r="BQ159" s="15">
        <f>SUMIF($F$4:$F$1277,$BM159,$T$4:$T$1277)*(1+INDEX($Q$4:$Q$1277,MATCH($BM159,$F$4:$F1302,0)))^BQ$132</f>
        <v>12528055.7392161</v>
      </c>
      <c r="BR159" s="15">
        <f>SUMIF($F$4:$F$1277,$BM159,$T$4:$T$1277)*(1+INDEX($Q$4:$Q$1277,MATCH($BM159,$F$4:$F1302,0)))^BR$132</f>
        <v>15242295.3765462</v>
      </c>
      <c r="BS159" s="15">
        <f>SUMIF($F$4:$F$1277,$BM159,$T$4:$T$1277)*(1+INDEX($Q$4:$Q$1277,MATCH($BM159,$F$4:$F1302,0)))^BS$132</f>
        <v>18544582.9091131</v>
      </c>
    </row>
    <row r="160" ht="15" customHeight="1" spans="1:71">
      <c r="A160" s="6" t="s">
        <v>1096</v>
      </c>
      <c r="B160" s="52" t="s">
        <v>577</v>
      </c>
      <c r="C160" s="52" t="s">
        <v>578</v>
      </c>
      <c r="D160" s="52" t="s">
        <v>929</v>
      </c>
      <c r="E160" s="10" t="s">
        <v>576</v>
      </c>
      <c r="F160" s="52" t="s">
        <v>575</v>
      </c>
      <c r="G160" s="52" t="s">
        <v>173</v>
      </c>
      <c r="H160" s="52" t="s">
        <v>242</v>
      </c>
      <c r="I160" s="52" t="s">
        <v>421</v>
      </c>
      <c r="J160" s="52" t="s">
        <v>173</v>
      </c>
      <c r="K160" s="52" t="s">
        <v>931</v>
      </c>
      <c r="L160" s="53" t="s">
        <v>282</v>
      </c>
      <c r="M160" s="13">
        <v>437</v>
      </c>
      <c r="N160" s="14">
        <f t="shared" si="70"/>
        <v>1.1972602739726</v>
      </c>
      <c r="O160" s="15">
        <v>5600</v>
      </c>
      <c r="P160" s="15">
        <f t="shared" si="58"/>
        <v>2447200</v>
      </c>
      <c r="Q160" s="16">
        <f>IFERROR(VLOOKUP(G160,SCENARIOS!$A$13:$E$18,4,0),0.025)</f>
        <v>0.04</v>
      </c>
      <c r="R160" s="57">
        <f>IFERROR(VLOOKUP(L160,INPUTS!$A$107:$B$120,2,0),0.0082)</f>
        <v>0.0042</v>
      </c>
      <c r="S160" s="52">
        <f t="shared" si="59"/>
        <v>23.52</v>
      </c>
      <c r="T160" s="15">
        <f t="shared" si="60"/>
        <v>10278.24</v>
      </c>
      <c r="U160" s="15">
        <f>T160/INPUTS!$B$7*1000</f>
        <v>12847800</v>
      </c>
      <c r="V160" s="15">
        <f>T160*INPUTS!$B$6</f>
        <v>32479.2384</v>
      </c>
      <c r="W160" s="54" t="s">
        <v>396</v>
      </c>
      <c r="X160" s="54" t="s">
        <v>396</v>
      </c>
      <c r="Y160" s="58">
        <f>IFERROR(VLOOKUP(E160,INPUTS!$A$44:$B$103,2,0),0)</f>
        <v>0</v>
      </c>
      <c r="Z160" s="15">
        <f t="shared" si="64"/>
        <v>0</v>
      </c>
      <c r="AA160" s="20">
        <f>IFERROR(VLOOKUP(E160,INPUTS!$A$44:$C$103,3,0),SCENARIOS!$J$25)</f>
        <v>0.015</v>
      </c>
      <c r="AB160" s="15">
        <f t="shared" si="75"/>
        <v>187.575757913457</v>
      </c>
      <c r="AC160" s="20">
        <f>IFERROR(VLOOKUP($E160,INPUTS!$A$44:$G$103,4,0),SCENARIOS!$K$25)</f>
        <v>0.075</v>
      </c>
      <c r="AD160" s="15">
        <f t="shared" si="75"/>
        <v>1141.07295142643</v>
      </c>
      <c r="AE160" s="20">
        <f>IFERROR(VLOOKUP($E160,INPUTS!$A$44:$G$103,5,0),SCENARIOS!$L$25)</f>
        <v>0.15</v>
      </c>
      <c r="AF160" s="15">
        <f t="shared" si="75"/>
        <v>2776.57943640621</v>
      </c>
      <c r="AG160" s="20">
        <f>IFERROR(VLOOKUP($E160,INPUTS!$A$44:$G$103,6,0),SCENARIOS!$M$25)</f>
        <v>0.2</v>
      </c>
      <c r="AH160" s="15">
        <f t="shared" si="66"/>
        <v>4504.17790673037</v>
      </c>
      <c r="AI160" s="20">
        <f>IFERROR(VLOOKUP($E160,INPUTS!$A$44:$G$103,7,0),SCENARIOS!$N$25)</f>
        <v>0.3</v>
      </c>
      <c r="AJ160" s="15">
        <f t="shared" si="67"/>
        <v>8220.03168472419</v>
      </c>
      <c r="AL160" t="str">
        <f t="shared" si="71"/>
        <v>Y</v>
      </c>
      <c r="AM160" s="21">
        <f t="shared" si="72"/>
        <v>27400.1056157473</v>
      </c>
      <c r="BB160" s="2"/>
      <c r="BC160" s="2" t="str">
        <v>CIA</v>
      </c>
      <c r="BD160" s="15">
        <f>SUMIF($E$4:$E$1277,$BC160,$T$4:$T$1277)*(1+INDEX($Q$4:$Q$1277,MATCH($BC160,$E$4:$E1303,0)))^BD$132</f>
        <v>1281820.8</v>
      </c>
      <c r="BE160" s="15">
        <f>SUMIF($E$4:$E$1277,$BC160,$T$4:$T$1277)*(1+INDEX($Q$4:$Q$1277,MATCH($BC160,$E$4:$E1303,0)))^BE$132</f>
        <v>1450262.58057403</v>
      </c>
      <c r="BF160" s="15">
        <f>SUMIF($E$4:$E$1277,$BC160,$T$4:$T$1277)*(1+INDEX($Q$4:$Q$1277,MATCH($BC160,$E$4:$E1303,0)))^BF$132</f>
        <v>1640838.99450941</v>
      </c>
      <c r="BG160" s="15">
        <f>SUMIF($E$4:$E$1277,$BC160,$T$4:$T$1277)*(1+INDEX($Q$4:$Q$1277,MATCH($BC160,$E$4:$E1303,0)))^BG$132</f>
        <v>1856458.71441914</v>
      </c>
      <c r="BH160" s="15">
        <f>SUMIF($E$4:$E$1277,$BC160,$T$4:$T$1277)*(1+INDEX($Q$4:$Q$1277,MATCH($BC160,$E$4:$E1303,0)))^BH$132</f>
        <v>2100412.63638619</v>
      </c>
      <c r="BI160" s="15">
        <f>SUMIF($E$4:$E$1277,$BC160,$T$4:$T$1277)*(1+INDEX($Q$4:$Q$1277,MATCH($BC160,$E$4:$E1303,0)))^BI$132</f>
        <v>2376424.10726658</v>
      </c>
      <c r="BJ160" s="62">
        <f t="shared" si="73"/>
        <v>2376424.10726658</v>
      </c>
      <c r="BK160" s="63" t="str">
        <f t="shared" si="74"/>
        <v>Y</v>
      </c>
      <c r="BL160" s="15"/>
      <c r="BM160" s="2" t="str">
        <v>Jordan</v>
      </c>
      <c r="BN160" s="15">
        <f>SUMIF($F$4:$F$1277,$BM160,$T$4:$T$1277)*(1+INDEX($Q$4:$Q$1277,MATCH($BM160,$F$4:$F1303,0)))^BN$132</f>
        <v>62644.764</v>
      </c>
      <c r="BO160" s="15">
        <f>SUMIF($F$4:$F$1277,$BM160,$T$4:$T$1277)*(1+INDEX($Q$4:$Q$1277,MATCH($BM160,$F$4:$F1303,0)))^BO$132</f>
        <v>78066.7733853427</v>
      </c>
      <c r="BP160" s="15">
        <f>SUMIF($F$4:$F$1277,$BM160,$T$4:$T$1277)*(1+INDEX($Q$4:$Q$1277,MATCH($BM160,$F$4:$F1303,0)))^BP$132</f>
        <v>97285.4029236737</v>
      </c>
      <c r="BQ160" s="15">
        <f>SUMIF($F$4:$F$1277,$BM160,$T$4:$T$1277)*(1+INDEX($Q$4:$Q$1277,MATCH($BM160,$F$4:$F1303,0)))^BQ$132</f>
        <v>121235.311920789</v>
      </c>
      <c r="BR160" s="15">
        <f>SUMIF($F$4:$F$1277,$BM160,$T$4:$T$1277)*(1+INDEX($Q$4:$Q$1277,MATCH($BM160,$F$4:$F1303,0)))^BR$132</f>
        <v>151081.255921429</v>
      </c>
      <c r="BS160" s="15">
        <f>SUMIF($F$4:$F$1277,$BM160,$T$4:$T$1277)*(1+INDEX($Q$4:$Q$1277,MATCH($BM160,$F$4:$F1303,0)))^BS$132</f>
        <v>188274.732247234</v>
      </c>
    </row>
    <row r="161" ht="15" customHeight="1" spans="1:71">
      <c r="A161" s="24" t="s">
        <v>1097</v>
      </c>
      <c r="B161" s="52" t="s">
        <v>577</v>
      </c>
      <c r="C161" s="52" t="s">
        <v>578</v>
      </c>
      <c r="D161" s="52" t="s">
        <v>929</v>
      </c>
      <c r="E161" s="10" t="s">
        <v>576</v>
      </c>
      <c r="F161" s="52" t="s">
        <v>575</v>
      </c>
      <c r="G161" s="52" t="s">
        <v>173</v>
      </c>
      <c r="H161" s="52" t="s">
        <v>545</v>
      </c>
      <c r="I161" s="52" t="s">
        <v>544</v>
      </c>
      <c r="J161" s="52" t="s">
        <v>173</v>
      </c>
      <c r="K161" s="52" t="s">
        <v>931</v>
      </c>
      <c r="L161" s="53" t="s">
        <v>282</v>
      </c>
      <c r="M161" s="13">
        <v>583</v>
      </c>
      <c r="N161" s="14">
        <f t="shared" si="70"/>
        <v>1.5972602739726</v>
      </c>
      <c r="O161" s="15">
        <v>2900</v>
      </c>
      <c r="P161" s="15">
        <f t="shared" si="58"/>
        <v>1690700</v>
      </c>
      <c r="Q161" s="16">
        <f>IFERROR(VLOOKUP(G161,SCENARIOS!$A$13:$E$18,4,0),0.025)</f>
        <v>0.04</v>
      </c>
      <c r="R161" s="57">
        <f>IFERROR(VLOOKUP(L161,INPUTS!$A$107:$B$120,2,0),0.0082)</f>
        <v>0.0042</v>
      </c>
      <c r="S161" s="52">
        <f t="shared" si="59"/>
        <v>12.18</v>
      </c>
      <c r="T161" s="15">
        <f t="shared" si="60"/>
        <v>7100.94</v>
      </c>
      <c r="U161" s="15">
        <f>T161/INPUTS!$B$7*1000</f>
        <v>8876175</v>
      </c>
      <c r="V161" s="15">
        <f>T161*INPUTS!$B$6</f>
        <v>22438.9704</v>
      </c>
      <c r="W161" s="54" t="s">
        <v>396</v>
      </c>
      <c r="X161" s="54" t="s">
        <v>396</v>
      </c>
      <c r="Y161" s="58">
        <f>IFERROR(VLOOKUP(E161,INPUTS!$A$44:$B$103,2,0),0)</f>
        <v>0</v>
      </c>
      <c r="Z161" s="15">
        <f t="shared" si="64"/>
        <v>0</v>
      </c>
      <c r="AA161" s="20">
        <f>IFERROR(VLOOKUP(E161,INPUTS!$A$44:$C$103,3,0),SCENARIOS!$J$25)</f>
        <v>0.015</v>
      </c>
      <c r="AB161" s="15">
        <f t="shared" si="75"/>
        <v>129.590688911524</v>
      </c>
      <c r="AC161" s="20">
        <f>IFERROR(VLOOKUP($E161,INPUTS!$A$44:$G$103,4,0),SCENARIOS!$K$25)</f>
        <v>0.075</v>
      </c>
      <c r="AD161" s="15">
        <f t="shared" si="75"/>
        <v>788.334438941105</v>
      </c>
      <c r="AE161" s="20">
        <f>IFERROR(VLOOKUP($E161,INPUTS!$A$44:$G$103,5,0),SCENARIOS!$L$25)</f>
        <v>0.15</v>
      </c>
      <c r="AF161" s="15">
        <f t="shared" si="75"/>
        <v>1918.25876639914</v>
      </c>
      <c r="AG161" s="20">
        <f>IFERROR(VLOOKUP($E161,INPUTS!$A$44:$G$103,6,0),SCENARIOS!$M$25)</f>
        <v>0.2</v>
      </c>
      <c r="AH161" s="15">
        <f t="shared" si="66"/>
        <v>3111.80679425835</v>
      </c>
      <c r="AI161" s="20">
        <f>IFERROR(VLOOKUP($E161,INPUTS!$A$44:$G$103,7,0),SCENARIOS!$N$25)</f>
        <v>0.3</v>
      </c>
      <c r="AJ161" s="15">
        <f t="shared" si="67"/>
        <v>5678.98315191369</v>
      </c>
      <c r="AL161" t="str">
        <f t="shared" si="71"/>
        <v>Y</v>
      </c>
      <c r="AM161" s="21">
        <f t="shared" si="72"/>
        <v>18929.9438397123</v>
      </c>
      <c r="BB161" s="2"/>
      <c r="BC161" s="2" t="str">
        <v>CMN</v>
      </c>
      <c r="BD161" s="15">
        <f>SUMIF($E$4:$E$1277,$BC161,$T$4:$T$1277)*(1+INDEX($Q$4:$Q$1277,MATCH($BC161,$E$4:$E1304,0)))^BD$132</f>
        <v>804192.878</v>
      </c>
      <c r="BE161" s="15">
        <f>SUMIF($E$4:$E$1277,$BC161,$T$4:$T$1277)*(1+INDEX($Q$4:$Q$1277,MATCH($BC161,$E$4:$E1304,0)))^BE$132</f>
        <v>1002170.63895288</v>
      </c>
      <c r="BF161" s="15">
        <f>SUMIF($E$4:$E$1277,$BC161,$T$4:$T$1277)*(1+INDEX($Q$4:$Q$1277,MATCH($BC161,$E$4:$E1304,0)))^BF$132</f>
        <v>1248886.94870937</v>
      </c>
      <c r="BG161" s="15">
        <f>SUMIF($E$4:$E$1277,$BC161,$T$4:$T$1277)*(1+INDEX($Q$4:$Q$1277,MATCH($BC161,$E$4:$E1304,0)))^BG$132</f>
        <v>1556340.35765234</v>
      </c>
      <c r="BH161" s="15">
        <f>SUMIF($E$4:$E$1277,$BC161,$T$4:$T$1277)*(1+INDEX($Q$4:$Q$1277,MATCH($BC161,$E$4:$E1304,0)))^BH$132</f>
        <v>1939483.24254696</v>
      </c>
      <c r="BI161" s="15">
        <f>SUMIF($E$4:$E$1277,$BC161,$T$4:$T$1277)*(1+INDEX($Q$4:$Q$1277,MATCH($BC161,$E$4:$E1304,0)))^BI$132</f>
        <v>2416948.98524293</v>
      </c>
      <c r="BJ161" s="62">
        <f t="shared" si="73"/>
        <v>2416948.98524293</v>
      </c>
      <c r="BK161" s="63" t="str">
        <f t="shared" si="74"/>
        <v>Y</v>
      </c>
      <c r="BL161" s="15"/>
      <c r="BM161" s="2" t="str">
        <v>Kenya</v>
      </c>
      <c r="BN161" s="15">
        <f>SUMIF($F$4:$F$1277,$BM161,$T$4:$T$1277)*(1+INDEX($Q$4:$Q$1277,MATCH($BM161,$F$4:$F1304,0)))^BN$132</f>
        <v>600052.308</v>
      </c>
      <c r="BO161" s="15">
        <f>SUMIF($F$4:$F$1277,$BM161,$T$4:$T$1277)*(1+INDEX($Q$4:$Q$1277,MATCH($BM161,$F$4:$F1304,0)))^BO$132</f>
        <v>695625.083888278</v>
      </c>
      <c r="BP161" s="15">
        <f>SUMIF($F$4:$F$1277,$BM161,$T$4:$T$1277)*(1+INDEX($Q$4:$Q$1277,MATCH($BM161,$F$4:$F1304,0)))^BP$132</f>
        <v>806420.125184444</v>
      </c>
      <c r="BQ161" s="15">
        <f>SUMIF($F$4:$F$1277,$BM161,$T$4:$T$1277)*(1+INDEX($Q$4:$Q$1277,MATCH($BM161,$F$4:$F1304,0)))^BQ$132</f>
        <v>934861.944120086</v>
      </c>
      <c r="BR161" s="15">
        <f>SUMIF($F$4:$F$1277,$BM161,$T$4:$T$1277)*(1+INDEX($Q$4:$Q$1277,MATCH($BM161,$F$4:$F1304,0)))^BR$132</f>
        <v>1083761.21486811</v>
      </c>
      <c r="BS161" s="15">
        <f>SUMIF($F$4:$F$1277,$BM161,$T$4:$T$1277)*(1+INDEX($Q$4:$Q$1277,MATCH($BM161,$F$4:$F1304,0)))^BS$132</f>
        <v>1256376.27912847</v>
      </c>
    </row>
    <row r="162" ht="15" customHeight="1" spans="1:71">
      <c r="A162" s="6" t="s">
        <v>1098</v>
      </c>
      <c r="B162" s="52" t="s">
        <v>579</v>
      </c>
      <c r="C162" s="52" t="s">
        <v>580</v>
      </c>
      <c r="D162" s="52" t="s">
        <v>929</v>
      </c>
      <c r="E162" s="10" t="s">
        <v>271</v>
      </c>
      <c r="F162" s="52" t="s">
        <v>581</v>
      </c>
      <c r="G162" s="52" t="s">
        <v>173</v>
      </c>
      <c r="H162" s="52" t="s">
        <v>248</v>
      </c>
      <c r="I162" s="52" t="s">
        <v>930</v>
      </c>
      <c r="J162" s="52" t="s">
        <v>169</v>
      </c>
      <c r="K162" s="52" t="s">
        <v>931</v>
      </c>
      <c r="L162" s="53" t="s">
        <v>291</v>
      </c>
      <c r="M162" s="13">
        <v>1847</v>
      </c>
      <c r="N162" s="14">
        <f t="shared" si="70"/>
        <v>5.06027397260274</v>
      </c>
      <c r="O162" s="15">
        <v>10500</v>
      </c>
      <c r="P162" s="15">
        <f t="shared" si="58"/>
        <v>19393500</v>
      </c>
      <c r="Q162" s="16">
        <f>IFERROR(VLOOKUP(G162,SCENARIOS!$A$13:$E$18,4,0),0.025)</f>
        <v>0.04</v>
      </c>
      <c r="R162" s="57">
        <f>IFERROR(VLOOKUP(L162,INPUTS!$A$107:$B$120,2,0),0.0082)</f>
        <v>0.0079</v>
      </c>
      <c r="S162" s="52">
        <f t="shared" si="59"/>
        <v>82.95</v>
      </c>
      <c r="T162" s="15">
        <f t="shared" si="60"/>
        <v>153208.65</v>
      </c>
      <c r="U162" s="15">
        <f>T162/INPUTS!$B$7*1000</f>
        <v>191510812.5</v>
      </c>
      <c r="V162" s="15">
        <f>T162*INPUTS!$B$6</f>
        <v>484139.334</v>
      </c>
      <c r="W162" s="54" t="s">
        <v>396</v>
      </c>
      <c r="X162" s="54" t="s">
        <v>396</v>
      </c>
      <c r="Y162" s="58">
        <f>IFERROR(VLOOKUP(E162,INPUTS!$A$44:$B$103,2,0),0)</f>
        <v>0</v>
      </c>
      <c r="Z162" s="15">
        <f t="shared" si="64"/>
        <v>0</v>
      </c>
      <c r="AA162" s="20">
        <f>IFERROR(VLOOKUP(E162,INPUTS!$A$44:$C$103,3,0),SCENARIOS!$J$25)</f>
        <v>0.02</v>
      </c>
      <c r="AB162" s="15">
        <f t="shared" si="75"/>
        <v>3728.03497390572</v>
      </c>
      <c r="AC162" s="20">
        <f>IFERROR(VLOOKUP($E162,INPUTS!$A$44:$G$103,4,0),SCENARIOS!$K$25)</f>
        <v>0.05</v>
      </c>
      <c r="AD162" s="15">
        <f t="shared" si="75"/>
        <v>11339.3114281277</v>
      </c>
      <c r="AE162" s="20">
        <f>IFERROR(VLOOKUP($E162,INPUTS!$A$44:$G$103,5,0),SCENARIOS!$L$25)</f>
        <v>0.15</v>
      </c>
      <c r="AF162" s="15">
        <f t="shared" si="75"/>
        <v>41388.0184807473</v>
      </c>
      <c r="AG162" s="20">
        <f>IFERROR(VLOOKUP($E162,INPUTS!$A$44:$G$103,6,0),SCENARIOS!$M$25)</f>
        <v>0.2</v>
      </c>
      <c r="AH162" s="15">
        <f t="shared" si="66"/>
        <v>67139.8037455815</v>
      </c>
      <c r="AI162" s="20">
        <f>IFERROR(VLOOKUP($E162,INPUTS!$A$44:$G$103,7,0),SCENARIOS!$N$25)</f>
        <v>0.3</v>
      </c>
      <c r="AJ162" s="15">
        <f t="shared" si="67"/>
        <v>122528.755640442</v>
      </c>
      <c r="AL162" t="str">
        <f t="shared" si="71"/>
        <v>N</v>
      </c>
      <c r="AM162" s="21">
        <f t="shared" si="72"/>
        <v>408429.185468141</v>
      </c>
      <c r="BB162" s="2"/>
      <c r="BC162" s="2" t="str">
        <v>COK</v>
      </c>
      <c r="BD162" s="15">
        <f>SUMIF($E$4:$E$1277,$BC162,$T$4:$T$1277)*(1+INDEX($Q$4:$Q$1277,MATCH($BC162,$E$4:$E1305,0)))^BD$132</f>
        <v>398448.96</v>
      </c>
      <c r="BE162" s="15">
        <f>SUMIF($E$4:$E$1277,$BC162,$T$4:$T$1277)*(1+INDEX($Q$4:$Q$1277,MATCH($BC162,$E$4:$E1305,0)))^BE$132</f>
        <v>484774.083642262</v>
      </c>
      <c r="BF162" s="15">
        <f>SUMIF($E$4:$E$1277,$BC162,$T$4:$T$1277)*(1+INDEX($Q$4:$Q$1277,MATCH($BC162,$E$4:$E1305,0)))^BF$132</f>
        <v>589801.795871658</v>
      </c>
      <c r="BG162" s="15">
        <f>SUMIF($E$4:$E$1277,$BC162,$T$4:$T$1277)*(1+INDEX($Q$4:$Q$1277,MATCH($BC162,$E$4:$E1305,0)))^BG$132</f>
        <v>717584.066787985</v>
      </c>
      <c r="BH162" s="15">
        <f>SUMIF($E$4:$E$1277,$BC162,$T$4:$T$1277)*(1+INDEX($Q$4:$Q$1277,MATCH($BC162,$E$4:$E1305,0)))^BH$132</f>
        <v>873050.737573598</v>
      </c>
      <c r="BI162" s="15">
        <f>SUMIF($E$4:$E$1277,$BC162,$T$4:$T$1277)*(1+INDEX($Q$4:$Q$1277,MATCH($BC162,$E$4:$E1305,0)))^BI$132</f>
        <v>1062199.71381138</v>
      </c>
      <c r="BJ162" s="62">
        <f t="shared" si="73"/>
        <v>1062199.71381138</v>
      </c>
      <c r="BK162" s="63" t="str">
        <f t="shared" si="74"/>
        <v>Y</v>
      </c>
      <c r="BL162" s="15"/>
      <c r="BM162" s="2" t="str">
        <v>Kuwait</v>
      </c>
      <c r="BN162" s="15">
        <f>SUMIF($F$4:$F$1277,$BM162,$T$4:$T$1277)*(1+INDEX($Q$4:$Q$1277,MATCH($BM162,$F$4:$F1305,0)))^BN$132</f>
        <v>994962.15</v>
      </c>
      <c r="BO162" s="15">
        <f>SUMIF($F$4:$F$1277,$BM162,$T$4:$T$1277)*(1+INDEX($Q$4:$Q$1277,MATCH($BM162,$F$4:$F1305,0)))^BO$132</f>
        <v>1239903.85997852</v>
      </c>
      <c r="BP162" s="15">
        <f>SUMIF($F$4:$F$1277,$BM162,$T$4:$T$1277)*(1+INDEX($Q$4:$Q$1277,MATCH($BM162,$F$4:$F1305,0)))^BP$132</f>
        <v>1545145.79473162</v>
      </c>
      <c r="BQ162" s="15">
        <f>SUMIF($F$4:$F$1277,$BM162,$T$4:$T$1277)*(1+INDEX($Q$4:$Q$1277,MATCH($BM162,$F$4:$F1305,0)))^BQ$132</f>
        <v>1925532.78043522</v>
      </c>
      <c r="BR162" s="15">
        <f>SUMIF($F$4:$F$1277,$BM162,$T$4:$T$1277)*(1+INDEX($Q$4:$Q$1277,MATCH($BM162,$F$4:$F1305,0)))^BR$132</f>
        <v>2399564.17133738</v>
      </c>
      <c r="BS162" s="15">
        <f>SUMIF($F$4:$F$1277,$BM162,$T$4:$T$1277)*(1+INDEX($Q$4:$Q$1277,MATCH($BM162,$F$4:$F1305,0)))^BS$132</f>
        <v>2990293.52856022</v>
      </c>
    </row>
    <row r="163" ht="15" customHeight="1" spans="1:71">
      <c r="A163" s="24" t="s">
        <v>1099</v>
      </c>
      <c r="B163" s="52" t="s">
        <v>579</v>
      </c>
      <c r="C163" s="52" t="s">
        <v>580</v>
      </c>
      <c r="D163" s="52" t="s">
        <v>929</v>
      </c>
      <c r="E163" s="10" t="s">
        <v>271</v>
      </c>
      <c r="F163" s="52" t="s">
        <v>581</v>
      </c>
      <c r="G163" s="52" t="s">
        <v>173</v>
      </c>
      <c r="H163" s="52" t="s">
        <v>252</v>
      </c>
      <c r="I163" s="52" t="s">
        <v>930</v>
      </c>
      <c r="J163" s="52" t="s">
        <v>169</v>
      </c>
      <c r="K163" s="52" t="s">
        <v>931</v>
      </c>
      <c r="L163" s="53" t="s">
        <v>291</v>
      </c>
      <c r="M163" s="13">
        <v>1231</v>
      </c>
      <c r="N163" s="14">
        <f t="shared" si="70"/>
        <v>3.37260273972603</v>
      </c>
      <c r="O163" s="15">
        <v>10600</v>
      </c>
      <c r="P163" s="15">
        <f t="shared" si="58"/>
        <v>13048600</v>
      </c>
      <c r="Q163" s="16">
        <f>IFERROR(VLOOKUP(G163,SCENARIOS!$A$13:$E$18,4,0),0.025)</f>
        <v>0.04</v>
      </c>
      <c r="R163" s="57">
        <f>IFERROR(VLOOKUP(L163,INPUTS!$A$107:$B$120,2,0),0.0082)</f>
        <v>0.0079</v>
      </c>
      <c r="S163" s="52">
        <f t="shared" si="59"/>
        <v>83.74</v>
      </c>
      <c r="T163" s="15">
        <f t="shared" si="60"/>
        <v>103083.94</v>
      </c>
      <c r="U163" s="15">
        <f>T163/INPUTS!$B$7*1000</f>
        <v>128854925</v>
      </c>
      <c r="V163" s="15">
        <f>T163*INPUTS!$B$6</f>
        <v>325745.2504</v>
      </c>
      <c r="W163" s="54" t="s">
        <v>396</v>
      </c>
      <c r="X163" s="54" t="s">
        <v>396</v>
      </c>
      <c r="Y163" s="58">
        <f>IFERROR(VLOOKUP(E163,INPUTS!$A$44:$B$103,2,0),0)</f>
        <v>0</v>
      </c>
      <c r="Z163" s="15">
        <f t="shared" si="64"/>
        <v>0</v>
      </c>
      <c r="AA163" s="20">
        <f>IFERROR(VLOOKUP(E163,INPUTS!$A$44:$C$103,3,0),SCENARIOS!$J$25)</f>
        <v>0.02</v>
      </c>
      <c r="AB163" s="15">
        <f t="shared" si="75"/>
        <v>2508.34749583655</v>
      </c>
      <c r="AC163" s="20">
        <f>IFERROR(VLOOKUP($E163,INPUTS!$A$44:$G$103,4,0),SCENARIOS!$K$25)</f>
        <v>0.05</v>
      </c>
      <c r="AD163" s="15">
        <f t="shared" si="75"/>
        <v>7629.47065259328</v>
      </c>
      <c r="AE163" s="20">
        <f>IFERROR(VLOOKUP($E163,INPUTS!$A$44:$G$103,5,0),SCENARIOS!$L$25)</f>
        <v>0.15</v>
      </c>
      <c r="AF163" s="15">
        <f t="shared" si="75"/>
        <v>27847.2528397597</v>
      </c>
      <c r="AG163" s="20">
        <f>IFERROR(VLOOKUP($E163,INPUTS!$A$44:$G$103,6,0),SCENARIOS!$M$25)</f>
        <v>0.2</v>
      </c>
      <c r="AH163" s="15">
        <f t="shared" si="66"/>
        <v>45173.9213218137</v>
      </c>
      <c r="AI163" s="20">
        <f>IFERROR(VLOOKUP($E163,INPUTS!$A$44:$G$103,7,0),SCENARIOS!$N$25)</f>
        <v>0.3</v>
      </c>
      <c r="AJ163" s="15">
        <f t="shared" si="67"/>
        <v>82441.4737334609</v>
      </c>
      <c r="AL163" t="str">
        <f t="shared" si="71"/>
        <v>N</v>
      </c>
      <c r="AM163" s="21">
        <f t="shared" si="72"/>
        <v>274804.91244487</v>
      </c>
      <c r="BB163" s="2"/>
      <c r="BC163" s="2" t="str">
        <v>CPH</v>
      </c>
      <c r="BD163" s="15">
        <f>SUMIF($E$4:$E$1277,$BC163,$T$4:$T$1277)*(1+INDEX($Q$4:$Q$1277,MATCH($BC163,$E$4:$E1306,0)))^BD$132</f>
        <v>818728.47</v>
      </c>
      <c r="BE163" s="15">
        <f>SUMIF($E$4:$E$1277,$BC163,$T$4:$T$1277)*(1+INDEX($Q$4:$Q$1277,MATCH($BC163,$E$4:$E1306,0)))^BE$132</f>
        <v>926316.115085375</v>
      </c>
      <c r="BF163" s="15">
        <f>SUMIF($E$4:$E$1277,$BC163,$T$4:$T$1277)*(1+INDEX($Q$4:$Q$1277,MATCH($BC163,$E$4:$E1306,0)))^BF$132</f>
        <v>1048041.66034053</v>
      </c>
      <c r="BG163" s="15">
        <f>SUMIF($E$4:$E$1277,$BC163,$T$4:$T$1277)*(1+INDEX($Q$4:$Q$1277,MATCH($BC163,$E$4:$E1306,0)))^BG$132</f>
        <v>1185762.9419608</v>
      </c>
      <c r="BH163" s="15">
        <f>SUMIF($E$4:$E$1277,$BC163,$T$4:$T$1277)*(1+INDEX($Q$4:$Q$1277,MATCH($BC163,$E$4:$E1306,0)))^BH$132</f>
        <v>1341581.9310758</v>
      </c>
      <c r="BI163" s="15">
        <f>SUMIF($E$4:$E$1277,$BC163,$T$4:$T$1277)*(1+INDEX($Q$4:$Q$1277,MATCH($BC163,$E$4:$E1306,0)))^BI$132</f>
        <v>1517876.81508483</v>
      </c>
      <c r="BJ163" s="62">
        <f t="shared" si="73"/>
        <v>1517876.81508483</v>
      </c>
      <c r="BK163" s="63" t="str">
        <f t="shared" si="74"/>
        <v>Y</v>
      </c>
      <c r="BL163" s="15"/>
      <c r="BM163" s="2" t="str">
        <v>Latvia</v>
      </c>
      <c r="BN163" s="15">
        <f>SUMIF($F$4:$F$1277,$BM163,$T$4:$T$1277)*(1+INDEX($Q$4:$Q$1277,MATCH($BM163,$F$4:$F1306,0)))^BN$132</f>
        <v>130626</v>
      </c>
      <c r="BO163" s="15">
        <f>SUMIF($F$4:$F$1277,$BM163,$T$4:$T$1277)*(1+INDEX($Q$4:$Q$1277,MATCH($BM163,$F$4:$F1306,0)))^BO$132</f>
        <v>147791.329217051</v>
      </c>
      <c r="BP163" s="15">
        <f>SUMIF($F$4:$F$1277,$BM163,$T$4:$T$1277)*(1+INDEX($Q$4:$Q$1277,MATCH($BM163,$F$4:$F1306,0)))^BP$132</f>
        <v>167212.323670193</v>
      </c>
      <c r="BQ163" s="15">
        <f>SUMIF($F$4:$F$1277,$BM163,$T$4:$T$1277)*(1+INDEX($Q$4:$Q$1277,MATCH($BM163,$F$4:$F1306,0)))^BQ$132</f>
        <v>189185.396296982</v>
      </c>
      <c r="BR163" s="15">
        <f>SUMIF($F$4:$F$1277,$BM163,$T$4:$T$1277)*(1+INDEX($Q$4:$Q$1277,MATCH($BM163,$F$4:$F1306,0)))^BR$132</f>
        <v>214045.911129373</v>
      </c>
      <c r="BS163" s="15">
        <f>SUMIF($F$4:$F$1277,$BM163,$T$4:$T$1277)*(1+INDEX($Q$4:$Q$1277,MATCH($BM163,$F$4:$F1306,0)))^BS$132</f>
        <v>242173.30178743</v>
      </c>
    </row>
    <row r="164" ht="15" customHeight="1" spans="1:71">
      <c r="A164" s="6" t="s">
        <v>1100</v>
      </c>
      <c r="B164" s="52" t="s">
        <v>579</v>
      </c>
      <c r="C164" s="52" t="s">
        <v>580</v>
      </c>
      <c r="D164" s="52" t="s">
        <v>929</v>
      </c>
      <c r="E164" s="10" t="s">
        <v>271</v>
      </c>
      <c r="F164" s="52" t="s">
        <v>581</v>
      </c>
      <c r="G164" s="52" t="s">
        <v>173</v>
      </c>
      <c r="H164" s="52" t="s">
        <v>242</v>
      </c>
      <c r="I164" s="52" t="s">
        <v>421</v>
      </c>
      <c r="J164" s="52" t="s">
        <v>173</v>
      </c>
      <c r="K164" s="52" t="s">
        <v>931</v>
      </c>
      <c r="L164" s="53" t="s">
        <v>291</v>
      </c>
      <c r="M164" s="13">
        <v>1847</v>
      </c>
      <c r="N164" s="14">
        <f t="shared" si="70"/>
        <v>5.06027397260274</v>
      </c>
      <c r="O164" s="15">
        <v>8800</v>
      </c>
      <c r="P164" s="15">
        <f t="shared" si="58"/>
        <v>16253600</v>
      </c>
      <c r="Q164" s="16">
        <f>IFERROR(VLOOKUP(G164,SCENARIOS!$A$13:$E$18,4,0),0.025)</f>
        <v>0.04</v>
      </c>
      <c r="R164" s="57">
        <f>IFERROR(VLOOKUP(L164,INPUTS!$A$107:$B$120,2,0),0.0082)</f>
        <v>0.0079</v>
      </c>
      <c r="S164" s="52">
        <f t="shared" si="59"/>
        <v>69.52</v>
      </c>
      <c r="T164" s="15">
        <f t="shared" si="60"/>
        <v>128403.44</v>
      </c>
      <c r="U164" s="15">
        <f>T164/INPUTS!$B$7*1000</f>
        <v>160504300</v>
      </c>
      <c r="V164" s="15">
        <f>T164*INPUTS!$B$6</f>
        <v>405754.8704</v>
      </c>
      <c r="W164" s="54" t="s">
        <v>396</v>
      </c>
      <c r="X164" s="54" t="s">
        <v>396</v>
      </c>
      <c r="Y164" s="58">
        <f>IFERROR(VLOOKUP(E164,INPUTS!$A$44:$B$103,2,0),0)</f>
        <v>0</v>
      </c>
      <c r="Z164" s="15">
        <f t="shared" si="64"/>
        <v>0</v>
      </c>
      <c r="AA164" s="20">
        <f>IFERROR(VLOOKUP(E164,INPUTS!$A$44:$C$103,3,0),SCENARIOS!$J$25)</f>
        <v>0.02</v>
      </c>
      <c r="AB164" s="15">
        <f t="shared" ref="AB164:AF179" si="76">$T164*AA164*(1+$Q164)^AB$2</f>
        <v>3124.44835908289</v>
      </c>
      <c r="AC164" s="20">
        <f>IFERROR(VLOOKUP($E164,INPUTS!$A$44:$G$103,4,0),SCENARIOS!$K$25)</f>
        <v>0.05</v>
      </c>
      <c r="AD164" s="15">
        <f t="shared" si="76"/>
        <v>9503.42291119278</v>
      </c>
      <c r="AE164" s="20">
        <f>IFERROR(VLOOKUP($E164,INPUTS!$A$44:$G$103,5,0),SCENARIOS!$L$25)</f>
        <v>0.15</v>
      </c>
      <c r="AF164" s="15">
        <f t="shared" si="76"/>
        <v>34687.1012029121</v>
      </c>
      <c r="AG164" s="20">
        <f>IFERROR(VLOOKUP($E164,INPUTS!$A$44:$G$103,6,0),SCENARIOS!$M$25)</f>
        <v>0.2</v>
      </c>
      <c r="AH164" s="15">
        <f t="shared" si="66"/>
        <v>56269.5498058207</v>
      </c>
      <c r="AI164" s="20">
        <f>IFERROR(VLOOKUP($E164,INPUTS!$A$44:$G$103,7,0),SCENARIOS!$N$25)</f>
        <v>0.3</v>
      </c>
      <c r="AJ164" s="15">
        <f t="shared" si="67"/>
        <v>102690.76663199</v>
      </c>
      <c r="AL164" t="str">
        <f t="shared" si="71"/>
        <v>Y</v>
      </c>
      <c r="AM164" s="21">
        <f t="shared" si="72"/>
        <v>342302.555439966</v>
      </c>
      <c r="BB164" s="2"/>
      <c r="BC164" s="2" t="str">
        <v>CTU</v>
      </c>
      <c r="BD164" s="15">
        <f>SUMIF($E$4:$E$1277,$BC164,$T$4:$T$1277)*(1+INDEX($Q$4:$Q$1277,MATCH($BC164,$E$4:$E1307,0)))^BD$132</f>
        <v>210087.54</v>
      </c>
      <c r="BE164" s="15">
        <f>SUMIF($E$4:$E$1277,$BC164,$T$4:$T$1277)*(1+INDEX($Q$4:$Q$1277,MATCH($BC164,$E$4:$E1307,0)))^BE$132</f>
        <v>255603.615299076</v>
      </c>
      <c r="BF164" s="15">
        <f>SUMIF($E$4:$E$1277,$BC164,$T$4:$T$1277)*(1+INDEX($Q$4:$Q$1277,MATCH($BC164,$E$4:$E1307,0)))^BF$132</f>
        <v>310980.880417554</v>
      </c>
      <c r="BG164" s="15">
        <f>SUMIF($E$4:$E$1277,$BC164,$T$4:$T$1277)*(1+INDEX($Q$4:$Q$1277,MATCH($BC164,$E$4:$E1307,0)))^BG$132</f>
        <v>378355.790750925</v>
      </c>
      <c r="BH164" s="15">
        <f>SUMIF($E$4:$E$1277,$BC164,$T$4:$T$1277)*(1+INDEX($Q$4:$Q$1277,MATCH($BC164,$E$4:$E1307,0)))^BH$132</f>
        <v>460327.67095696</v>
      </c>
      <c r="BI164" s="15">
        <f>SUMIF($E$4:$E$1277,$BC164,$T$4:$T$1277)*(1+INDEX($Q$4:$Q$1277,MATCH($BC164,$E$4:$E1307,0)))^BI$132</f>
        <v>560058.996924817</v>
      </c>
      <c r="BJ164" s="62">
        <f t="shared" si="73"/>
        <v>560058.996924817</v>
      </c>
      <c r="BK164" s="63" t="str">
        <f t="shared" si="74"/>
        <v>Y</v>
      </c>
      <c r="BL164" s="15"/>
      <c r="BM164" s="2" t="str">
        <v>Luxembourg</v>
      </c>
      <c r="BN164" s="15">
        <f>SUMIF($F$4:$F$1277,$BM164,$T$4:$T$1277)*(1+INDEX($Q$4:$Q$1277,MATCH($BM164,$F$4:$F1307,0)))^BN$132</f>
        <v>586801.92</v>
      </c>
      <c r="BO164" s="15">
        <f>SUMIF($F$4:$F$1277,$BM164,$T$4:$T$1277)*(1+INDEX($Q$4:$Q$1277,MATCH($BM164,$F$4:$F1307,0)))^BO$132</f>
        <v>663912.511627987</v>
      </c>
      <c r="BP164" s="15">
        <f>SUMIF($F$4:$F$1277,$BM164,$T$4:$T$1277)*(1+INDEX($Q$4:$Q$1277,MATCH($BM164,$F$4:$F1307,0)))^BP$132</f>
        <v>751156.068296747</v>
      </c>
      <c r="BQ164" s="15">
        <f>SUMIF($F$4:$F$1277,$BM164,$T$4:$T$1277)*(1+INDEX($Q$4:$Q$1277,MATCH($BM164,$F$4:$F1307,0)))^BQ$132</f>
        <v>849864.144833571</v>
      </c>
      <c r="BR164" s="15">
        <f>SUMIF($F$4:$F$1277,$BM164,$T$4:$T$1277)*(1+INDEX($Q$4:$Q$1277,MATCH($BM164,$F$4:$F1307,0)))^BR$132</f>
        <v>961543.273305969</v>
      </c>
      <c r="BS164" s="15">
        <f>SUMIF($F$4:$F$1277,$BM164,$T$4:$T$1277)*(1+INDEX($Q$4:$Q$1277,MATCH($BM164,$F$4:$F1307,0)))^BS$132</f>
        <v>1087897.95646811</v>
      </c>
    </row>
    <row r="165" ht="15" customHeight="1" spans="1:71">
      <c r="A165" s="24" t="s">
        <v>1101</v>
      </c>
      <c r="B165" s="52" t="s">
        <v>582</v>
      </c>
      <c r="C165" s="52" t="s">
        <v>583</v>
      </c>
      <c r="D165" s="52" t="s">
        <v>929</v>
      </c>
      <c r="E165" s="10" t="s">
        <v>215</v>
      </c>
      <c r="F165" s="52" t="s">
        <v>490</v>
      </c>
      <c r="G165" s="52" t="s">
        <v>165</v>
      </c>
      <c r="H165" s="52" t="s">
        <v>206</v>
      </c>
      <c r="I165" s="52" t="s">
        <v>408</v>
      </c>
      <c r="J165" s="52" t="s">
        <v>165</v>
      </c>
      <c r="K165" s="52" t="s">
        <v>931</v>
      </c>
      <c r="L165" s="53" t="s">
        <v>286</v>
      </c>
      <c r="M165" s="13">
        <v>1616</v>
      </c>
      <c r="N165" s="14">
        <f t="shared" si="70"/>
        <v>4.42739726027397</v>
      </c>
      <c r="O165" s="15">
        <v>1630</v>
      </c>
      <c r="P165" s="15">
        <f t="shared" si="58"/>
        <v>2634080</v>
      </c>
      <c r="Q165" s="16">
        <f>IFERROR(VLOOKUP(G165,SCENARIOS!$A$13:$E$18,4,0),0.025)</f>
        <v>0.025</v>
      </c>
      <c r="R165" s="57">
        <f>IFERROR(VLOOKUP(L165,INPUTS!$A$107:$B$120,2,0),0.0082)</f>
        <v>0.0039</v>
      </c>
      <c r="S165" s="52">
        <f t="shared" si="59"/>
        <v>6.357</v>
      </c>
      <c r="T165" s="15">
        <f t="shared" si="60"/>
        <v>10272.912</v>
      </c>
      <c r="U165" s="15">
        <f>T165/INPUTS!$B$7*1000</f>
        <v>12841140</v>
      </c>
      <c r="V165" s="15">
        <f>T165*INPUTS!$B$6</f>
        <v>32462.40192</v>
      </c>
      <c r="W165" s="54" t="s">
        <v>396</v>
      </c>
      <c r="X165" s="54" t="s">
        <v>396</v>
      </c>
      <c r="Y165" s="58">
        <f>IFERROR(VLOOKUP(E165,INPUTS!$A$44:$B$103,2,0),0)</f>
        <v>0.02</v>
      </c>
      <c r="Z165" s="15">
        <f t="shared" si="64"/>
        <v>205.45824</v>
      </c>
      <c r="AA165" s="20">
        <f>IFERROR(VLOOKUP(E165,INPUTS!$A$44:$C$103,3,0),SCENARIOS!$J$25)</f>
        <v>0.06</v>
      </c>
      <c r="AB165" s="15">
        <f t="shared" si="76"/>
        <v>697.371420426159</v>
      </c>
      <c r="AC165" s="20">
        <f>IFERROR(VLOOKUP($E165,INPUTS!$A$44:$G$103,4,0),SCENARIOS!$K$25)</f>
        <v>0.15</v>
      </c>
      <c r="AD165" s="15">
        <f t="shared" si="76"/>
        <v>1972.52938126339</v>
      </c>
      <c r="AE165" s="20">
        <f>IFERROR(VLOOKUP($E165,INPUTS!$A$44:$G$103,5,0),SCENARIOS!$L$25)</f>
        <v>0.3</v>
      </c>
      <c r="AF165" s="15">
        <f t="shared" si="76"/>
        <v>4463.47188425893</v>
      </c>
      <c r="AG165" s="20">
        <f>IFERROR(VLOOKUP($E165,INPUTS!$A$44:$G$103,6,0),SCENARIOS!$M$25)</f>
        <v>0.4</v>
      </c>
      <c r="AH165" s="15">
        <f t="shared" si="66"/>
        <v>6733.34499714259</v>
      </c>
      <c r="AI165" s="20">
        <f>IFERROR(VLOOKUP($E165,INPUTS!$A$44:$G$103,7,0),SCENARIOS!$N$25)</f>
        <v>0.5</v>
      </c>
      <c r="AJ165" s="15">
        <f t="shared" si="67"/>
        <v>9522.70228749141</v>
      </c>
      <c r="AL165" t="str">
        <f t="shared" si="71"/>
        <v>N</v>
      </c>
      <c r="AM165" s="21">
        <f t="shared" si="72"/>
        <v>19045.4045749828</v>
      </c>
      <c r="BB165" s="2"/>
      <c r="BC165" s="2" t="str">
        <v>CVG</v>
      </c>
      <c r="BD165" s="15">
        <f>SUMIF($E$4:$E$1277,$BC165,$T$4:$T$1277)*(1+INDEX($Q$4:$Q$1277,MATCH($BC165,$E$4:$E1308,0)))^BD$132</f>
        <v>78918.932</v>
      </c>
      <c r="BE165" s="15">
        <f>SUMIF($E$4:$E$1277,$BC165,$T$4:$T$1277)*(1+INDEX($Q$4:$Q$1277,MATCH($BC165,$E$4:$E1308,0)))^BE$132</f>
        <v>87132.8778302462</v>
      </c>
      <c r="BF165" s="15">
        <f>SUMIF($E$4:$E$1277,$BC165,$T$4:$T$1277)*(1+INDEX($Q$4:$Q$1277,MATCH($BC165,$E$4:$E1308,0)))^BF$132</f>
        <v>96201.7377399457</v>
      </c>
      <c r="BG165" s="15">
        <f>SUMIF($E$4:$E$1277,$BC165,$T$4:$T$1277)*(1+INDEX($Q$4:$Q$1277,MATCH($BC165,$E$4:$E1308,0)))^BG$132</f>
        <v>106214.491873155</v>
      </c>
      <c r="BH165" s="15">
        <f>SUMIF($E$4:$E$1277,$BC165,$T$4:$T$1277)*(1+INDEX($Q$4:$Q$1277,MATCH($BC165,$E$4:$E1308,0)))^BH$132</f>
        <v>117269.381498793</v>
      </c>
      <c r="BI165" s="15">
        <f>SUMIF($E$4:$E$1277,$BC165,$T$4:$T$1277)*(1+INDEX($Q$4:$Q$1277,MATCH($BC165,$E$4:$E1308,0)))^BI$132</f>
        <v>129474.872915954</v>
      </c>
      <c r="BJ165" s="62">
        <f t="shared" si="73"/>
        <v>129474.872915954</v>
      </c>
      <c r="BK165" s="63" t="str">
        <f t="shared" si="74"/>
        <v>Y</v>
      </c>
      <c r="BL165" s="15"/>
      <c r="BM165" s="2" t="str">
        <v>Malaysia</v>
      </c>
      <c r="BN165" s="15">
        <f>SUMIF($F$4:$F$1277,$BM165,$T$4:$T$1277)*(1+INDEX($Q$4:$Q$1277,MATCH($BM165,$F$4:$F1308,0)))^BN$132</f>
        <v>1758629.096</v>
      </c>
      <c r="BO165" s="15">
        <f>SUMIF($F$4:$F$1277,$BM165,$T$4:$T$1277)*(1+INDEX($Q$4:$Q$1277,MATCH($BM165,$F$4:$F1308,0)))^BO$132</f>
        <v>2139641.19389349</v>
      </c>
      <c r="BP165" s="15">
        <f>SUMIF($F$4:$F$1277,$BM165,$T$4:$T$1277)*(1+INDEX($Q$4:$Q$1277,MATCH($BM165,$F$4:$F1308,0)))^BP$132</f>
        <v>2603200.66864512</v>
      </c>
      <c r="BQ165" s="15">
        <f>SUMIF($F$4:$F$1277,$BM165,$T$4:$T$1277)*(1+INDEX($Q$4:$Q$1277,MATCH($BM165,$F$4:$F1308,0)))^BQ$132</f>
        <v>3167191.6490367</v>
      </c>
      <c r="BR165" s="15">
        <f>SUMIF($F$4:$F$1277,$BM165,$T$4:$T$1277)*(1+INDEX($Q$4:$Q$1277,MATCH($BM165,$F$4:$F1308,0)))^BR$132</f>
        <v>3853372.91225755</v>
      </c>
      <c r="BS165" s="15">
        <f>SUMIF($F$4:$F$1277,$BM165,$T$4:$T$1277)*(1+INDEX($Q$4:$Q$1277,MATCH($BM165,$F$4:$F1308,0)))^BS$132</f>
        <v>4688217.33772768</v>
      </c>
    </row>
    <row r="166" ht="15" customHeight="1" spans="1:71">
      <c r="A166" s="6" t="s">
        <v>1102</v>
      </c>
      <c r="B166" s="52" t="s">
        <v>582</v>
      </c>
      <c r="C166" s="52" t="s">
        <v>583</v>
      </c>
      <c r="D166" s="52" t="s">
        <v>929</v>
      </c>
      <c r="E166" s="10" t="s">
        <v>215</v>
      </c>
      <c r="F166" s="52" t="s">
        <v>490</v>
      </c>
      <c r="G166" s="52" t="s">
        <v>165</v>
      </c>
      <c r="H166" s="52" t="s">
        <v>205</v>
      </c>
      <c r="I166" s="52" t="s">
        <v>408</v>
      </c>
      <c r="J166" s="52" t="s">
        <v>165</v>
      </c>
      <c r="K166" s="52" t="s">
        <v>931</v>
      </c>
      <c r="L166" s="53" t="s">
        <v>286</v>
      </c>
      <c r="M166" s="13">
        <v>1077</v>
      </c>
      <c r="N166" s="14">
        <f t="shared" si="70"/>
        <v>2.95068493150685</v>
      </c>
      <c r="O166" s="15">
        <v>1740</v>
      </c>
      <c r="P166" s="15">
        <f t="shared" si="58"/>
        <v>1873980</v>
      </c>
      <c r="Q166" s="16">
        <f>IFERROR(VLOOKUP(G166,SCENARIOS!$A$13:$E$18,4,0),0.025)</f>
        <v>0.025</v>
      </c>
      <c r="R166" s="57">
        <f>IFERROR(VLOOKUP(L166,INPUTS!$A$107:$B$120,2,0),0.0082)</f>
        <v>0.0039</v>
      </c>
      <c r="S166" s="52">
        <f t="shared" si="59"/>
        <v>6.786</v>
      </c>
      <c r="T166" s="15">
        <f t="shared" si="60"/>
        <v>7308.522</v>
      </c>
      <c r="U166" s="15">
        <f>T166/INPUTS!$B$7*1000</f>
        <v>9135652.5</v>
      </c>
      <c r="V166" s="15">
        <f>T166*INPUTS!$B$6</f>
        <v>23094.92952</v>
      </c>
      <c r="W166" s="54" t="s">
        <v>396</v>
      </c>
      <c r="X166" s="54" t="s">
        <v>396</v>
      </c>
      <c r="Y166" s="58">
        <f>IFERROR(VLOOKUP(E166,INPUTS!$A$44:$B$103,2,0),0)</f>
        <v>0.02</v>
      </c>
      <c r="Z166" s="15">
        <f t="shared" si="64"/>
        <v>146.17044</v>
      </c>
      <c r="AA166" s="20">
        <f>IFERROR(VLOOKUP(E166,INPUTS!$A$44:$C$103,3,0),SCENARIOS!$J$25)</f>
        <v>0.06</v>
      </c>
      <c r="AB166" s="15">
        <f t="shared" si="76"/>
        <v>496.135308893509</v>
      </c>
      <c r="AC166" s="20">
        <f>IFERROR(VLOOKUP($E166,INPUTS!$A$44:$G$103,4,0),SCENARIOS!$K$25)</f>
        <v>0.15</v>
      </c>
      <c r="AD166" s="15">
        <f t="shared" si="76"/>
        <v>1403.32890796786</v>
      </c>
      <c r="AE166" s="20">
        <f>IFERROR(VLOOKUP($E166,INPUTS!$A$44:$G$103,5,0),SCENARIOS!$L$25)</f>
        <v>0.3</v>
      </c>
      <c r="AF166" s="15">
        <f t="shared" si="76"/>
        <v>3175.47570372333</v>
      </c>
      <c r="AG166" s="20">
        <f>IFERROR(VLOOKUP($E166,INPUTS!$A$44:$G$103,6,0),SCENARIOS!$M$25)</f>
        <v>0.4</v>
      </c>
      <c r="AH166" s="15">
        <f t="shared" si="66"/>
        <v>4790.34572136962</v>
      </c>
      <c r="AI166" s="20">
        <f>IFERROR(VLOOKUP($E166,INPUTS!$A$44:$G$103,7,0),SCENARIOS!$N$25)</f>
        <v>0.5</v>
      </c>
      <c r="AJ166" s="15">
        <f t="shared" si="67"/>
        <v>6774.79561467881</v>
      </c>
      <c r="AL166" t="str">
        <f t="shared" si="71"/>
        <v>N</v>
      </c>
      <c r="AM166" s="21">
        <f t="shared" si="72"/>
        <v>13549.5912293576</v>
      </c>
      <c r="BB166" s="2"/>
      <c r="BC166" s="2" t="str">
        <v>DAD</v>
      </c>
      <c r="BD166" s="15">
        <f>SUMIF($E$4:$E$1277,$BC166,$T$4:$T$1277)*(1+INDEX($Q$4:$Q$1277,MATCH($BC166,$E$4:$E1309,0)))^BD$132</f>
        <v>236482.74</v>
      </c>
      <c r="BE166" s="15">
        <f>SUMIF($E$4:$E$1277,$BC166,$T$4:$T$1277)*(1+INDEX($Q$4:$Q$1277,MATCH($BC166,$E$4:$E1309,0)))^BE$132</f>
        <v>287717.411988505</v>
      </c>
      <c r="BF166" s="15">
        <f>SUMIF($E$4:$E$1277,$BC166,$T$4:$T$1277)*(1+INDEX($Q$4:$Q$1277,MATCH($BC166,$E$4:$E1309,0)))^BF$132</f>
        <v>350052.224366831</v>
      </c>
      <c r="BG166" s="15">
        <f>SUMIF($E$4:$E$1277,$BC166,$T$4:$T$1277)*(1+INDEX($Q$4:$Q$1277,MATCH($BC166,$E$4:$E1309,0)))^BG$132</f>
        <v>425892.054767481</v>
      </c>
      <c r="BH166" s="15">
        <f>SUMIF($E$4:$E$1277,$BC166,$T$4:$T$1277)*(1+INDEX($Q$4:$Q$1277,MATCH($BC166,$E$4:$E1309,0)))^BH$132</f>
        <v>518162.804541955</v>
      </c>
      <c r="BI166" s="15">
        <f>SUMIF($E$4:$E$1277,$BC166,$T$4:$T$1277)*(1+INDEX($Q$4:$Q$1277,MATCH($BC166,$E$4:$E1309,0)))^BI$132</f>
        <v>630424.280061694</v>
      </c>
      <c r="BJ166" s="62">
        <f t="shared" si="73"/>
        <v>630424.280061694</v>
      </c>
      <c r="BK166" s="63" t="str">
        <f t="shared" si="74"/>
        <v>Y</v>
      </c>
      <c r="BL166" s="15"/>
      <c r="BM166" s="2" t="str">
        <v>Mexico</v>
      </c>
      <c r="BN166" s="15">
        <f>SUMIF($F$4:$F$1277,$BM166,$T$4:$T$1277)*(1+INDEX($Q$4:$Q$1277,MATCH($BM166,$F$4:$F1309,0)))^BN$132</f>
        <v>2333599.3</v>
      </c>
      <c r="BO166" s="15">
        <f>SUMIF($F$4:$F$1277,$BM166,$T$4:$T$1277)*(1+INDEX($Q$4:$Q$1277,MATCH($BM166,$F$4:$F1309,0)))^BO$132</f>
        <v>2771583.93147713</v>
      </c>
      <c r="BP166" s="15">
        <f>SUMIF($F$4:$F$1277,$BM166,$T$4:$T$1277)*(1+INDEX($Q$4:$Q$1277,MATCH($BM166,$F$4:$F1309,0)))^BP$132</f>
        <v>3291772.28036632</v>
      </c>
      <c r="BQ166" s="15">
        <f>SUMIF($F$4:$F$1277,$BM166,$T$4:$T$1277)*(1+INDEX($Q$4:$Q$1277,MATCH($BM166,$F$4:$F1309,0)))^BQ$132</f>
        <v>3909592.85869906</v>
      </c>
      <c r="BR166" s="15">
        <f>SUMIF($F$4:$F$1277,$BM166,$T$4:$T$1277)*(1+INDEX($Q$4:$Q$1277,MATCH($BM166,$F$4:$F1309,0)))^BR$132</f>
        <v>4643369.89893169</v>
      </c>
      <c r="BS166" s="15">
        <f>SUMIF($F$4:$F$1277,$BM166,$T$4:$T$1277)*(1+INDEX($Q$4:$Q$1277,MATCH($BM166,$F$4:$F1309,0)))^BS$132</f>
        <v>5514866.84101408</v>
      </c>
    </row>
    <row r="167" ht="15" customHeight="1" spans="1:71">
      <c r="A167" s="24" t="s">
        <v>1103</v>
      </c>
      <c r="B167" s="52" t="s">
        <v>582</v>
      </c>
      <c r="C167" s="52" t="s">
        <v>583</v>
      </c>
      <c r="D167" s="52" t="s">
        <v>929</v>
      </c>
      <c r="E167" s="10" t="s">
        <v>215</v>
      </c>
      <c r="F167" s="52" t="s">
        <v>490</v>
      </c>
      <c r="G167" s="52" t="s">
        <v>165</v>
      </c>
      <c r="H167" s="52" t="s">
        <v>207</v>
      </c>
      <c r="I167" s="52" t="s">
        <v>609</v>
      </c>
      <c r="J167" s="52" t="s">
        <v>165</v>
      </c>
      <c r="K167" s="52" t="s">
        <v>931</v>
      </c>
      <c r="L167" s="53" t="s">
        <v>286</v>
      </c>
      <c r="M167" s="13">
        <v>1077</v>
      </c>
      <c r="N167" s="14">
        <f t="shared" si="70"/>
        <v>2.95068493150685</v>
      </c>
      <c r="O167" s="15">
        <v>1890</v>
      </c>
      <c r="P167" s="15">
        <f t="shared" si="58"/>
        <v>2035530</v>
      </c>
      <c r="Q167" s="16">
        <f>IFERROR(VLOOKUP(G167,SCENARIOS!$A$13:$E$18,4,0),0.025)</f>
        <v>0.025</v>
      </c>
      <c r="R167" s="57">
        <f>IFERROR(VLOOKUP(L167,INPUTS!$A$107:$B$120,2,0),0.0082)</f>
        <v>0.0039</v>
      </c>
      <c r="S167" s="52">
        <f t="shared" si="59"/>
        <v>7.371</v>
      </c>
      <c r="T167" s="15">
        <f t="shared" si="60"/>
        <v>7938.567</v>
      </c>
      <c r="U167" s="15">
        <f>T167/INPUTS!$B$7*1000</f>
        <v>9923208.75</v>
      </c>
      <c r="V167" s="15">
        <f>T167*INPUTS!$B$6</f>
        <v>25085.87172</v>
      </c>
      <c r="W167" s="54" t="s">
        <v>396</v>
      </c>
      <c r="X167" s="54" t="s">
        <v>396</v>
      </c>
      <c r="Y167" s="58">
        <f>IFERROR(VLOOKUP(E167,INPUTS!$A$44:$B$103,2,0),0)</f>
        <v>0.02</v>
      </c>
      <c r="Z167" s="15">
        <f t="shared" si="64"/>
        <v>158.77134</v>
      </c>
      <c r="AA167" s="20">
        <f>IFERROR(VLOOKUP(E167,INPUTS!$A$44:$C$103,3,0),SCENARIOS!$J$25)</f>
        <v>0.06</v>
      </c>
      <c r="AB167" s="15">
        <f t="shared" si="76"/>
        <v>538.905594142949</v>
      </c>
      <c r="AC167" s="20">
        <f>IFERROR(VLOOKUP($E167,INPUTS!$A$44:$G$103,4,0),SCENARIOS!$K$25)</f>
        <v>0.15</v>
      </c>
      <c r="AD167" s="15">
        <f t="shared" si="76"/>
        <v>1524.30553796509</v>
      </c>
      <c r="AE167" s="20">
        <f>IFERROR(VLOOKUP($E167,INPUTS!$A$44:$G$103,5,0),SCENARIOS!$L$25)</f>
        <v>0.3</v>
      </c>
      <c r="AF167" s="15">
        <f t="shared" si="76"/>
        <v>3449.22360921672</v>
      </c>
      <c r="AG167" s="20">
        <f>IFERROR(VLOOKUP($E167,INPUTS!$A$44:$G$103,6,0),SCENARIOS!$M$25)</f>
        <v>0.4</v>
      </c>
      <c r="AH167" s="15">
        <f t="shared" si="66"/>
        <v>5203.30655941872</v>
      </c>
      <c r="AI167" s="20">
        <f>IFERROR(VLOOKUP($E167,INPUTS!$A$44:$G$103,7,0),SCENARIOS!$N$25)</f>
        <v>0.5</v>
      </c>
      <c r="AJ167" s="15">
        <f t="shared" si="67"/>
        <v>7358.8297193925</v>
      </c>
      <c r="AL167" t="str">
        <f t="shared" si="71"/>
        <v>N</v>
      </c>
      <c r="AM167" s="21">
        <f t="shared" si="72"/>
        <v>14717.659438785</v>
      </c>
      <c r="BB167" s="2"/>
      <c r="BC167" s="2" t="str">
        <v>DAL</v>
      </c>
      <c r="BD167" s="15">
        <f>SUMIF($E$4:$E$1277,$BC167,$T$4:$T$1277)*(1+INDEX($Q$4:$Q$1277,MATCH($BC167,$E$4:$E1310,0)))^BD$132</f>
        <v>4271397</v>
      </c>
      <c r="BE167" s="15">
        <f>SUMIF($E$4:$E$1277,$BC167,$T$4:$T$1277)*(1+INDEX($Q$4:$Q$1277,MATCH($BC167,$E$4:$E1310,0)))^BE$132</f>
        <v>4715967.43054607</v>
      </c>
      <c r="BF167" s="15">
        <f>SUMIF($E$4:$E$1277,$BC167,$T$4:$T$1277)*(1+INDEX($Q$4:$Q$1277,MATCH($BC167,$E$4:$E1310,0)))^BF$132</f>
        <v>5206809.10858235</v>
      </c>
      <c r="BG167" s="15">
        <f>SUMIF($E$4:$E$1277,$BC167,$T$4:$T$1277)*(1+INDEX($Q$4:$Q$1277,MATCH($BC167,$E$4:$E1310,0)))^BG$132</f>
        <v>5748737.98271267</v>
      </c>
      <c r="BH167" s="15">
        <f>SUMIF($E$4:$E$1277,$BC167,$T$4:$T$1277)*(1+INDEX($Q$4:$Q$1277,MATCH($BC167,$E$4:$E1310,0)))^BH$132</f>
        <v>6347071.24933975</v>
      </c>
      <c r="BI167" s="15">
        <f>SUMIF($E$4:$E$1277,$BC167,$T$4:$T$1277)*(1+INDEX($Q$4:$Q$1277,MATCH($BC167,$E$4:$E1310,0)))^BI$132</f>
        <v>7007679.52293866</v>
      </c>
      <c r="BJ167" s="62">
        <f t="shared" si="73"/>
        <v>7007679.52293866</v>
      </c>
      <c r="BK167" s="63" t="str">
        <f t="shared" si="74"/>
        <v>Y</v>
      </c>
      <c r="BL167" s="15"/>
      <c r="BM167" s="2" t="str">
        <v>Morocco</v>
      </c>
      <c r="BN167" s="15">
        <f>SUMIF($F$4:$F$1277,$BM167,$T$4:$T$1277)*(1+INDEX($Q$4:$Q$1277,MATCH($BM167,$F$4:$F1310,0)))^BN$132</f>
        <v>804192.878</v>
      </c>
      <c r="BO167" s="15">
        <f>SUMIF($F$4:$F$1277,$BM167,$T$4:$T$1277)*(1+INDEX($Q$4:$Q$1277,MATCH($BM167,$F$4:$F1310,0)))^BO$132</f>
        <v>1002170.63895288</v>
      </c>
      <c r="BP167" s="15">
        <f>SUMIF($F$4:$F$1277,$BM167,$T$4:$T$1277)*(1+INDEX($Q$4:$Q$1277,MATCH($BM167,$F$4:$F1310,0)))^BP$132</f>
        <v>1248886.94870937</v>
      </c>
      <c r="BQ167" s="15">
        <f>SUMIF($F$4:$F$1277,$BM167,$T$4:$T$1277)*(1+INDEX($Q$4:$Q$1277,MATCH($BM167,$F$4:$F1310,0)))^BQ$132</f>
        <v>1556340.35765234</v>
      </c>
      <c r="BR167" s="15">
        <f>SUMIF($F$4:$F$1277,$BM167,$T$4:$T$1277)*(1+INDEX($Q$4:$Q$1277,MATCH($BM167,$F$4:$F1310,0)))^BR$132</f>
        <v>1939483.24254696</v>
      </c>
      <c r="BS167" s="15">
        <f>SUMIF($F$4:$F$1277,$BM167,$T$4:$T$1277)*(1+INDEX($Q$4:$Q$1277,MATCH($BM167,$F$4:$F1310,0)))^BS$132</f>
        <v>2416948.98524293</v>
      </c>
    </row>
    <row r="168" ht="15" customHeight="1" spans="1:71">
      <c r="A168" s="6" t="s">
        <v>1104</v>
      </c>
      <c r="B168" s="52" t="s">
        <v>584</v>
      </c>
      <c r="C168" s="52" t="s">
        <v>585</v>
      </c>
      <c r="D168" s="52" t="s">
        <v>929</v>
      </c>
      <c r="E168" s="10" t="s">
        <v>227</v>
      </c>
      <c r="F168" s="52" t="s">
        <v>938</v>
      </c>
      <c r="G168" s="52" t="s">
        <v>165</v>
      </c>
      <c r="H168" s="52" t="s">
        <v>206</v>
      </c>
      <c r="I168" s="52" t="s">
        <v>408</v>
      </c>
      <c r="J168" s="52" t="s">
        <v>165</v>
      </c>
      <c r="K168" s="52" t="s">
        <v>931</v>
      </c>
      <c r="L168" s="53" t="s">
        <v>279</v>
      </c>
      <c r="M168" s="13">
        <v>2251</v>
      </c>
      <c r="N168" s="14">
        <f t="shared" si="70"/>
        <v>6.16712328767123</v>
      </c>
      <c r="O168" s="15">
        <v>1640</v>
      </c>
      <c r="P168" s="15">
        <f t="shared" si="58"/>
        <v>3691640</v>
      </c>
      <c r="Q168" s="16">
        <f>IFERROR(VLOOKUP(G168,SCENARIOS!$A$13:$E$18,4,0),0.025)</f>
        <v>0.025</v>
      </c>
      <c r="R168" s="57">
        <f>IFERROR(VLOOKUP(L168,INPUTS!$A$107:$B$120,2,0),0.0082)</f>
        <v>0.0039</v>
      </c>
      <c r="S168" s="52">
        <f t="shared" si="59"/>
        <v>6.396</v>
      </c>
      <c r="T168" s="15">
        <f t="shared" si="60"/>
        <v>14397.396</v>
      </c>
      <c r="U168" s="15">
        <f>T168/INPUTS!$B$7*1000</f>
        <v>17996745</v>
      </c>
      <c r="V168" s="15">
        <f>T168*INPUTS!$B$6</f>
        <v>45495.77136</v>
      </c>
      <c r="W168" s="54" t="s">
        <v>396</v>
      </c>
      <c r="X168" s="54" t="s">
        <v>396</v>
      </c>
      <c r="Y168" s="58">
        <f>IFERROR(VLOOKUP(E168,INPUTS!$A$44:$B$103,2,0),0)</f>
        <v>0.02</v>
      </c>
      <c r="Z168" s="15">
        <f t="shared" si="64"/>
        <v>287.94792</v>
      </c>
      <c r="AA168" s="20">
        <f>IFERROR(VLOOKUP(E168,INPUTS!$A$44:$C$103,3,0),SCENARIOS!$J$25)</f>
        <v>0.1</v>
      </c>
      <c r="AB168" s="15">
        <f t="shared" si="76"/>
        <v>1628.93320786386</v>
      </c>
      <c r="AC168" s="20">
        <f>IFERROR(VLOOKUP($E168,INPUTS!$A$44:$G$103,4,0),SCENARIOS!$K$25)</f>
        <v>0.15</v>
      </c>
      <c r="AD168" s="15">
        <f t="shared" si="76"/>
        <v>2764.48261444117</v>
      </c>
      <c r="AE168" s="20">
        <f>IFERROR(VLOOKUP($E168,INPUTS!$A$44:$G$103,5,0),SCENARIOS!$L$25)</f>
        <v>0.3</v>
      </c>
      <c r="AF168" s="15">
        <f t="shared" si="76"/>
        <v>6255.51666874417</v>
      </c>
      <c r="AG168" s="20">
        <f>IFERROR(VLOOKUP($E168,INPUTS!$A$44:$G$103,6,0),SCENARIOS!$M$25)</f>
        <v>0.4</v>
      </c>
      <c r="AH168" s="15">
        <f t="shared" si="66"/>
        <v>9436.72391318847</v>
      </c>
      <c r="AI168" s="20">
        <f>IFERROR(VLOOKUP($E168,INPUTS!$A$44:$G$103,7,0),SCENARIOS!$N$25)</f>
        <v>0.5</v>
      </c>
      <c r="AJ168" s="15">
        <f t="shared" si="67"/>
        <v>13345.9836727035</v>
      </c>
      <c r="AL168" t="str">
        <f t="shared" si="71"/>
        <v>N</v>
      </c>
      <c r="AM168" s="21">
        <f t="shared" si="72"/>
        <v>26691.967345407</v>
      </c>
      <c r="BB168" s="2"/>
      <c r="BC168" s="2" t="str">
        <v>DEL</v>
      </c>
      <c r="BD168" s="15">
        <f>SUMIF($E$4:$E$1277,$BC168,$T$4:$T$1277)*(1+INDEX($Q$4:$Q$1277,MATCH($BC168,$E$4:$E1311,0)))^BD$132</f>
        <v>2216338.14</v>
      </c>
      <c r="BE168" s="15">
        <f>SUMIF($E$4:$E$1277,$BC168,$T$4:$T$1277)*(1+INDEX($Q$4:$Q$1277,MATCH($BC168,$E$4:$E1311,0)))^BE$132</f>
        <v>2696514.23073082</v>
      </c>
      <c r="BF168" s="15">
        <f>SUMIF($E$4:$E$1277,$BC168,$T$4:$T$1277)*(1+INDEX($Q$4:$Q$1277,MATCH($BC168,$E$4:$E1311,0)))^BF$132</f>
        <v>3280721.86518155</v>
      </c>
      <c r="BG168" s="15">
        <f>SUMIF($E$4:$E$1277,$BC168,$T$4:$T$1277)*(1+INDEX($Q$4:$Q$1277,MATCH($BC168,$E$4:$E1311,0)))^BG$132</f>
        <v>3991499.77924028</v>
      </c>
      <c r="BH168" s="15">
        <f>SUMIF($E$4:$E$1277,$BC168,$T$4:$T$1277)*(1+INDEX($Q$4:$Q$1277,MATCH($BC168,$E$4:$E1311,0)))^BH$132</f>
        <v>4856269.79134165</v>
      </c>
      <c r="BI168" s="15">
        <f>SUMIF($E$4:$E$1277,$BC168,$T$4:$T$1277)*(1+INDEX($Q$4:$Q$1277,MATCH($BC168,$E$4:$E1311,0)))^BI$132</f>
        <v>5908394.73647326</v>
      </c>
      <c r="BJ168" s="62">
        <f t="shared" si="73"/>
        <v>5908394.73647326</v>
      </c>
      <c r="BK168" s="63" t="str">
        <f t="shared" si="74"/>
        <v>Y</v>
      </c>
      <c r="BL168" s="15"/>
      <c r="BM168" s="2" t="str">
        <v>Netherlands</v>
      </c>
      <c r="BN168" s="15">
        <f>SUMIF($F$4:$F$1277,$BM168,$T$4:$T$1277)*(1+INDEX($Q$4:$Q$1277,MATCH($BM168,$F$4:$F1311,0)))^BN$132</f>
        <v>3248218.8</v>
      </c>
      <c r="BO168" s="15">
        <f>SUMIF($F$4:$F$1277,$BM168,$T$4:$T$1277)*(1+INDEX($Q$4:$Q$1277,MATCH($BM168,$F$4:$F1311,0)))^BO$132</f>
        <v>3675061.42758573</v>
      </c>
      <c r="BP168" s="15">
        <f>SUMIF($F$4:$F$1277,$BM168,$T$4:$T$1277)*(1+INDEX($Q$4:$Q$1277,MATCH($BM168,$F$4:$F1311,0)))^BP$132</f>
        <v>4157994.68204804</v>
      </c>
      <c r="BQ168" s="15">
        <f>SUMIF($F$4:$F$1277,$BM168,$T$4:$T$1277)*(1+INDEX($Q$4:$Q$1277,MATCH($BM168,$F$4:$F1311,0)))^BQ$132</f>
        <v>4704389.33242469</v>
      </c>
      <c r="BR168" s="15">
        <f>SUMIF($F$4:$F$1277,$BM168,$T$4:$T$1277)*(1+INDEX($Q$4:$Q$1277,MATCH($BM168,$F$4:$F1311,0)))^BR$132</f>
        <v>5322584.72734034</v>
      </c>
      <c r="BS168" s="15">
        <f>SUMIF($F$4:$F$1277,$BM168,$T$4:$T$1277)*(1+INDEX($Q$4:$Q$1277,MATCH($BM168,$F$4:$F1311,0)))^BS$132</f>
        <v>6022016.07431907</v>
      </c>
    </row>
    <row r="169" ht="15" customHeight="1" spans="1:71">
      <c r="A169" s="24" t="s">
        <v>1105</v>
      </c>
      <c r="B169" s="52" t="s">
        <v>584</v>
      </c>
      <c r="C169" s="52" t="s">
        <v>585</v>
      </c>
      <c r="D169" s="52" t="s">
        <v>929</v>
      </c>
      <c r="E169" s="10" t="s">
        <v>227</v>
      </c>
      <c r="F169" s="52" t="s">
        <v>938</v>
      </c>
      <c r="G169" s="52" t="s">
        <v>165</v>
      </c>
      <c r="H169" s="52" t="s">
        <v>204</v>
      </c>
      <c r="I169" s="52" t="s">
        <v>405</v>
      </c>
      <c r="J169" s="52" t="s">
        <v>165</v>
      </c>
      <c r="K169" s="52" t="s">
        <v>931</v>
      </c>
      <c r="L169" s="53" t="s">
        <v>279</v>
      </c>
      <c r="M169" s="13">
        <v>2251</v>
      </c>
      <c r="N169" s="14">
        <f t="shared" si="70"/>
        <v>6.16712328767123</v>
      </c>
      <c r="O169" s="15">
        <v>370</v>
      </c>
      <c r="P169" s="15">
        <f t="shared" si="58"/>
        <v>832870</v>
      </c>
      <c r="Q169" s="16">
        <f>IFERROR(VLOOKUP(G169,SCENARIOS!$A$13:$E$18,4,0),0.025)</f>
        <v>0.025</v>
      </c>
      <c r="R169" s="57">
        <f>IFERROR(VLOOKUP(L169,INPUTS!$A$107:$B$120,2,0),0.0082)</f>
        <v>0.0039</v>
      </c>
      <c r="S169" s="52">
        <f t="shared" si="59"/>
        <v>1.443</v>
      </c>
      <c r="T169" s="15">
        <f t="shared" si="60"/>
        <v>3248.193</v>
      </c>
      <c r="U169" s="15">
        <f>T169/INPUTS!$B$7*1000</f>
        <v>4060241.25</v>
      </c>
      <c r="V169" s="15">
        <f>T169*INPUTS!$B$6</f>
        <v>10264.28988</v>
      </c>
      <c r="W169" s="54" t="s">
        <v>396</v>
      </c>
      <c r="X169" s="54" t="s">
        <v>396</v>
      </c>
      <c r="Y169" s="58">
        <f>IFERROR(VLOOKUP(E169,INPUTS!$A$44:$B$103,2,0),0)</f>
        <v>0.02</v>
      </c>
      <c r="Z169" s="15">
        <f t="shared" si="64"/>
        <v>64.96386</v>
      </c>
      <c r="AA169" s="20">
        <f>IFERROR(VLOOKUP(E169,INPUTS!$A$44:$C$103,3,0),SCENARIOS!$J$25)</f>
        <v>0.1</v>
      </c>
      <c r="AB169" s="15">
        <f t="shared" si="76"/>
        <v>367.503223725384</v>
      </c>
      <c r="AC169" s="20">
        <f>IFERROR(VLOOKUP($E169,INPUTS!$A$44:$G$103,4,0),SCENARIOS!$K$25)</f>
        <v>0.15</v>
      </c>
      <c r="AD169" s="15">
        <f t="shared" si="76"/>
        <v>623.69424838002</v>
      </c>
      <c r="AE169" s="20">
        <f>IFERROR(VLOOKUP($E169,INPUTS!$A$44:$G$103,5,0),SCENARIOS!$L$25)</f>
        <v>0.3</v>
      </c>
      <c r="AF169" s="15">
        <f t="shared" si="76"/>
        <v>1411.3055898996</v>
      </c>
      <c r="AG169" s="20">
        <f>IFERROR(VLOOKUP($E169,INPUTS!$A$44:$G$103,6,0),SCENARIOS!$M$25)</f>
        <v>0.4</v>
      </c>
      <c r="AH169" s="15">
        <f t="shared" si="66"/>
        <v>2129.01698041447</v>
      </c>
      <c r="AI169" s="20">
        <f>IFERROR(VLOOKUP($E169,INPUTS!$A$44:$G$103,7,0),SCENARIOS!$N$25)</f>
        <v>0.5</v>
      </c>
      <c r="AJ169" s="15">
        <f t="shared" si="67"/>
        <v>3010.98412128067</v>
      </c>
      <c r="AL169" t="str">
        <f t="shared" si="71"/>
        <v>N</v>
      </c>
      <c r="AM169" s="21">
        <f t="shared" si="72"/>
        <v>6021.96824256133</v>
      </c>
      <c r="BB169" s="2"/>
      <c r="BC169" s="2" t="str">
        <v>DEN</v>
      </c>
      <c r="BD169" s="15">
        <f>SUMIF($E$4:$E$1277,$BC169,$T$4:$T$1277)*(1+INDEX($Q$4:$Q$1277,MATCH($BC169,$E$4:$E1312,0)))^BD$132</f>
        <v>2505891.96</v>
      </c>
      <c r="BE169" s="15">
        <f>SUMIF($E$4:$E$1277,$BC169,$T$4:$T$1277)*(1+INDEX($Q$4:$Q$1277,MATCH($BC169,$E$4:$E1312,0)))^BE$132</f>
        <v>2766707.20792922</v>
      </c>
      <c r="BF169" s="15">
        <f>SUMIF($E$4:$E$1277,$BC169,$T$4:$T$1277)*(1+INDEX($Q$4:$Q$1277,MATCH($BC169,$E$4:$E1312,0)))^BF$132</f>
        <v>3054668.31634973</v>
      </c>
      <c r="BG169" s="15">
        <f>SUMIF($E$4:$E$1277,$BC169,$T$4:$T$1277)*(1+INDEX($Q$4:$Q$1277,MATCH($BC169,$E$4:$E1312,0)))^BG$132</f>
        <v>3372600.648225</v>
      </c>
      <c r="BH169" s="15">
        <f>SUMIF($E$4:$E$1277,$BC169,$T$4:$T$1277)*(1+INDEX($Q$4:$Q$1277,MATCH($BC169,$E$4:$E1312,0)))^BH$132</f>
        <v>3723623.63256509</v>
      </c>
      <c r="BI169" s="15">
        <f>SUMIF($E$4:$E$1277,$BC169,$T$4:$T$1277)*(1+INDEX($Q$4:$Q$1277,MATCH($BC169,$E$4:$E1312,0)))^BI$132</f>
        <v>4111181.37105697</v>
      </c>
      <c r="BJ169" s="62">
        <f t="shared" si="73"/>
        <v>4111181.37105697</v>
      </c>
      <c r="BK169" s="63" t="str">
        <f t="shared" si="74"/>
        <v>Y</v>
      </c>
      <c r="BL169" s="15"/>
      <c r="BM169" s="2" t="str">
        <v>New Zealand</v>
      </c>
      <c r="BN169" s="15">
        <f>SUMIF($F$4:$F$1277,$BM169,$T$4:$T$1277)*(1+INDEX($Q$4:$Q$1277,MATCH($BM169,$F$4:$F1312,0)))^BN$132</f>
        <v>918937.925</v>
      </c>
      <c r="BO169" s="15">
        <f>SUMIF($F$4:$F$1277,$BM169,$T$4:$T$1277)*(1+INDEX($Q$4:$Q$1277,MATCH($BM169,$F$4:$F1312,0)))^BO$132</f>
        <v>1118028.49357668</v>
      </c>
      <c r="BP169" s="15">
        <f>SUMIF($F$4:$F$1277,$BM169,$T$4:$T$1277)*(1+INDEX($Q$4:$Q$1277,MATCH($BM169,$F$4:$F1312,0)))^BP$132</f>
        <v>1360252.61167597</v>
      </c>
      <c r="BQ169" s="15">
        <f>SUMIF($F$4:$F$1277,$BM169,$T$4:$T$1277)*(1+INDEX($Q$4:$Q$1277,MATCH($BM169,$F$4:$F1312,0)))^BQ$132</f>
        <v>1654955.28799275</v>
      </c>
      <c r="BR169" s="15">
        <f>SUMIF($F$4:$F$1277,$BM169,$T$4:$T$1277)*(1+INDEX($Q$4:$Q$1277,MATCH($BM169,$F$4:$F1312,0)))^BR$132</f>
        <v>2013506.15447861</v>
      </c>
      <c r="BS169" s="15">
        <f>SUMIF($F$4:$F$1277,$BM169,$T$4:$T$1277)*(1+INDEX($Q$4:$Q$1277,MATCH($BM169,$F$4:$F1312,0)))^BS$132</f>
        <v>2449738.10684667</v>
      </c>
    </row>
    <row r="170" ht="15" customHeight="1" spans="1:71">
      <c r="A170" s="6" t="s">
        <v>1106</v>
      </c>
      <c r="B170" s="52" t="s">
        <v>584</v>
      </c>
      <c r="C170" s="52" t="s">
        <v>585</v>
      </c>
      <c r="D170" s="52" t="s">
        <v>929</v>
      </c>
      <c r="E170" s="10" t="s">
        <v>227</v>
      </c>
      <c r="F170" s="52" t="s">
        <v>938</v>
      </c>
      <c r="G170" s="52" t="s">
        <v>165</v>
      </c>
      <c r="H170" s="52" t="s">
        <v>203</v>
      </c>
      <c r="I170" s="52" t="s">
        <v>399</v>
      </c>
      <c r="J170" s="52" t="s">
        <v>165</v>
      </c>
      <c r="K170" s="52" t="s">
        <v>931</v>
      </c>
      <c r="L170" s="53" t="s">
        <v>279</v>
      </c>
      <c r="M170" s="13">
        <v>2251</v>
      </c>
      <c r="N170" s="14">
        <f t="shared" si="70"/>
        <v>6.16712328767123</v>
      </c>
      <c r="O170" s="15">
        <v>340</v>
      </c>
      <c r="P170" s="15">
        <f t="shared" si="58"/>
        <v>765340</v>
      </c>
      <c r="Q170" s="16">
        <f>IFERROR(VLOOKUP(G170,SCENARIOS!$A$13:$E$18,4,0),0.025)</f>
        <v>0.025</v>
      </c>
      <c r="R170" s="57">
        <f>IFERROR(VLOOKUP(L170,INPUTS!$A$107:$B$120,2,0),0.0082)</f>
        <v>0.0039</v>
      </c>
      <c r="S170" s="52">
        <f t="shared" si="59"/>
        <v>1.326</v>
      </c>
      <c r="T170" s="15">
        <f t="shared" si="60"/>
        <v>2984.826</v>
      </c>
      <c r="U170" s="15">
        <f>T170/INPUTS!$B$7*1000</f>
        <v>3731032.5</v>
      </c>
      <c r="V170" s="15">
        <f>T170*INPUTS!$B$6</f>
        <v>9432.05016</v>
      </c>
      <c r="W170" s="54" t="s">
        <v>396</v>
      </c>
      <c r="X170" s="54" t="s">
        <v>396</v>
      </c>
      <c r="Y170" s="58">
        <f>IFERROR(VLOOKUP(E170,INPUTS!$A$44:$B$103,2,0),0)</f>
        <v>0.02</v>
      </c>
      <c r="Z170" s="15">
        <f t="shared" si="64"/>
        <v>59.69652</v>
      </c>
      <c r="AA170" s="20">
        <f>IFERROR(VLOOKUP(E170,INPUTS!$A$44:$C$103,3,0),SCENARIOS!$J$25)</f>
        <v>0.1</v>
      </c>
      <c r="AB170" s="15">
        <f t="shared" si="76"/>
        <v>337.705665044947</v>
      </c>
      <c r="AC170" s="20">
        <f>IFERROR(VLOOKUP($E170,INPUTS!$A$44:$G$103,4,0),SCENARIOS!$K$25)</f>
        <v>0.15</v>
      </c>
      <c r="AD170" s="15">
        <f t="shared" si="76"/>
        <v>573.124444457315</v>
      </c>
      <c r="AE170" s="20">
        <f>IFERROR(VLOOKUP($E170,INPUTS!$A$44:$G$103,5,0),SCENARIOS!$L$25)</f>
        <v>0.3</v>
      </c>
      <c r="AF170" s="15">
        <f t="shared" si="76"/>
        <v>1296.87540693477</v>
      </c>
      <c r="AG170" s="20">
        <f>IFERROR(VLOOKUP($E170,INPUTS!$A$44:$G$103,6,0),SCENARIOS!$M$25)</f>
        <v>0.4</v>
      </c>
      <c r="AH170" s="15">
        <f t="shared" si="66"/>
        <v>1956.39398200249</v>
      </c>
      <c r="AI170" s="20">
        <f>IFERROR(VLOOKUP($E170,INPUTS!$A$44:$G$103,7,0),SCENARIOS!$N$25)</f>
        <v>0.5</v>
      </c>
      <c r="AJ170" s="15">
        <f t="shared" si="67"/>
        <v>2766.85027360926</v>
      </c>
      <c r="AL170" t="str">
        <f t="shared" si="71"/>
        <v>N</v>
      </c>
      <c r="AM170" s="21">
        <f t="shared" si="72"/>
        <v>5533.70054721852</v>
      </c>
      <c r="BB170" s="2"/>
      <c r="BC170" s="2" t="str">
        <v>DFW</v>
      </c>
      <c r="BD170" s="15">
        <f>SUMIF($E$4:$E$1277,$BC170,$T$4:$T$1277)*(1+INDEX($Q$4:$Q$1277,MATCH($BC170,$E$4:$E1313,0)))^BD$132</f>
        <v>730687.226</v>
      </c>
      <c r="BE170" s="15">
        <f>SUMIF($E$4:$E$1277,$BC170,$T$4:$T$1277)*(1+INDEX($Q$4:$Q$1277,MATCH($BC170,$E$4:$E1313,0)))^BE$132</f>
        <v>806737.73937006</v>
      </c>
      <c r="BF170" s="15">
        <f>SUMIF($E$4:$E$1277,$BC170,$T$4:$T$1277)*(1+INDEX($Q$4:$Q$1277,MATCH($BC170,$E$4:$E1313,0)))^BF$132</f>
        <v>890703.651255448</v>
      </c>
      <c r="BG170" s="15">
        <f>SUMIF($E$4:$E$1277,$BC170,$T$4:$T$1277)*(1+INDEX($Q$4:$Q$1277,MATCH($BC170,$E$4:$E1313,0)))^BG$132</f>
        <v>983408.802691287</v>
      </c>
      <c r="BH170" s="15">
        <f>SUMIF($E$4:$E$1277,$BC170,$T$4:$T$1277)*(1+INDEX($Q$4:$Q$1277,MATCH($BC170,$E$4:$E1313,0)))^BH$132</f>
        <v>1085762.78074935</v>
      </c>
      <c r="BI170" s="15">
        <f>SUMIF($E$4:$E$1277,$BC170,$T$4:$T$1277)*(1+INDEX($Q$4:$Q$1277,MATCH($BC170,$E$4:$E1313,0)))^BI$132</f>
        <v>1198769.8430544</v>
      </c>
      <c r="BJ170" s="62">
        <f t="shared" si="73"/>
        <v>1198769.8430544</v>
      </c>
      <c r="BK170" s="63" t="str">
        <f t="shared" si="74"/>
        <v>Y</v>
      </c>
      <c r="BL170" s="15"/>
      <c r="BM170" s="2" t="str">
        <v>Norway</v>
      </c>
      <c r="BN170" s="15">
        <f>SUMIF($F$4:$F$1277,$BM170,$T$4:$T$1277)*(1+INDEX($Q$4:$Q$1277,MATCH($BM170,$F$4:$F1313,0)))^BN$132</f>
        <v>511723.215</v>
      </c>
      <c r="BO170" s="15">
        <f>SUMIF($F$4:$F$1277,$BM170,$T$4:$T$1277)*(1+INDEX($Q$4:$Q$1277,MATCH($BM170,$F$4:$F1313,0)))^BO$132</f>
        <v>578967.848177795</v>
      </c>
      <c r="BP170" s="15">
        <f>SUMIF($F$4:$F$1277,$BM170,$T$4:$T$1277)*(1+INDEX($Q$4:$Q$1277,MATCH($BM170,$F$4:$F1313,0)))^BP$132</f>
        <v>655048.978427969</v>
      </c>
      <c r="BQ170" s="15">
        <f>SUMIF($F$4:$F$1277,$BM170,$T$4:$T$1277)*(1+INDEX($Q$4:$Q$1277,MATCH($BM170,$F$4:$F1313,0)))^BQ$132</f>
        <v>741127.794039018</v>
      </c>
      <c r="BR170" s="15">
        <f>SUMIF($F$4:$F$1277,$BM170,$T$4:$T$1277)*(1+INDEX($Q$4:$Q$1277,MATCH($BM170,$F$4:$F1313,0)))^BR$132</f>
        <v>838518.072977257</v>
      </c>
      <c r="BS170" s="15">
        <f>SUMIF($F$4:$F$1277,$BM170,$T$4:$T$1277)*(1+INDEX($Q$4:$Q$1277,MATCH($BM170,$F$4:$F1313,0)))^BS$132</f>
        <v>948706.234423688</v>
      </c>
    </row>
    <row r="171" ht="15" customHeight="1" spans="1:71">
      <c r="A171" s="24" t="s">
        <v>1107</v>
      </c>
      <c r="B171" s="52" t="s">
        <v>586</v>
      </c>
      <c r="C171" s="52" t="s">
        <v>587</v>
      </c>
      <c r="D171" s="52" t="s">
        <v>929</v>
      </c>
      <c r="E171" s="10" t="s">
        <v>216</v>
      </c>
      <c r="F171" s="52" t="s">
        <v>588</v>
      </c>
      <c r="G171" s="52" t="s">
        <v>165</v>
      </c>
      <c r="H171" s="52" t="s">
        <v>224</v>
      </c>
      <c r="I171" s="52" t="s">
        <v>938</v>
      </c>
      <c r="J171" s="52" t="s">
        <v>165</v>
      </c>
      <c r="K171" s="52" t="s">
        <v>931</v>
      </c>
      <c r="L171" s="53" t="s">
        <v>279</v>
      </c>
      <c r="M171" s="13">
        <v>209</v>
      </c>
      <c r="N171" s="14">
        <f t="shared" si="70"/>
        <v>0.572602739726027</v>
      </c>
      <c r="O171" s="15">
        <v>1460</v>
      </c>
      <c r="P171" s="15">
        <f t="shared" si="58"/>
        <v>305140</v>
      </c>
      <c r="Q171" s="16">
        <f>IFERROR(VLOOKUP(G171,SCENARIOS!$A$13:$E$18,4,0),0.025)</f>
        <v>0.025</v>
      </c>
      <c r="R171" s="57">
        <f>IFERROR(VLOOKUP(L171,INPUTS!$A$107:$B$120,2,0),0.0082)</f>
        <v>0.0039</v>
      </c>
      <c r="S171" s="52">
        <f t="shared" si="59"/>
        <v>5.694</v>
      </c>
      <c r="T171" s="15">
        <f t="shared" si="60"/>
        <v>1190.046</v>
      </c>
      <c r="U171" s="15">
        <f>T171/INPUTS!$B$7*1000</f>
        <v>1487557.5</v>
      </c>
      <c r="V171" s="15">
        <f>T171*INPUTS!$B$6</f>
        <v>3760.54536</v>
      </c>
      <c r="W171" s="54" t="s">
        <v>396</v>
      </c>
      <c r="X171" s="54" t="s">
        <v>396</v>
      </c>
      <c r="Y171" s="58">
        <f>IFERROR(VLOOKUP(E171,INPUTS!$A$44:$B$103,2,0),0)</f>
        <v>0.02</v>
      </c>
      <c r="Z171" s="15">
        <f t="shared" si="64"/>
        <v>23.80092</v>
      </c>
      <c r="AA171" s="20">
        <f>IFERROR(VLOOKUP(E171,INPUTS!$A$44:$C$103,3,0),SCENARIOS!$J$25)</f>
        <v>0.06</v>
      </c>
      <c r="AB171" s="15">
        <f t="shared" si="76"/>
        <v>80.7856690870582</v>
      </c>
      <c r="AC171" s="20">
        <f>IFERROR(VLOOKUP($E171,INPUTS!$A$44:$G$103,4,0),SCENARIOS!$K$25)</f>
        <v>0.15</v>
      </c>
      <c r="AD171" s="15">
        <f t="shared" si="76"/>
        <v>228.503923722405</v>
      </c>
      <c r="AE171" s="20">
        <f>IFERROR(VLOOKUP($E171,INPUTS!$A$44:$G$103,5,0),SCENARIOS!$L$25)</f>
        <v>0.3</v>
      </c>
      <c r="AF171" s="15">
        <f t="shared" si="76"/>
        <v>517.062431954523</v>
      </c>
      <c r="AG171" s="20">
        <f>IFERROR(VLOOKUP($E171,INPUTS!$A$44:$G$103,6,0),SCENARIOS!$M$25)</f>
        <v>0.4</v>
      </c>
      <c r="AH171" s="15">
        <f t="shared" si="66"/>
        <v>780.01157612073</v>
      </c>
      <c r="AI171" s="20">
        <f>IFERROR(VLOOKUP($E171,INPUTS!$A$44:$G$103,7,0),SCENARIOS!$N$25)</f>
        <v>0.5</v>
      </c>
      <c r="AJ171" s="15">
        <f t="shared" si="67"/>
        <v>1103.13937921594</v>
      </c>
      <c r="AL171" t="str">
        <f t="shared" si="71"/>
        <v>N</v>
      </c>
      <c r="AM171" s="21">
        <f t="shared" si="72"/>
        <v>2206.27875843189</v>
      </c>
      <c r="BB171" s="2"/>
      <c r="BC171" s="2" t="str">
        <v>DMK</v>
      </c>
      <c r="BD171" s="15">
        <f>SUMIF($E$4:$E$1277,$BC171,$T$4:$T$1277)*(1+INDEX($Q$4:$Q$1277,MATCH($BC171,$E$4:$E1314,0)))^BD$132</f>
        <v>1126329.75</v>
      </c>
      <c r="BE171" s="15">
        <f>SUMIF($E$4:$E$1277,$BC171,$T$4:$T$1277)*(1+INDEX($Q$4:$Q$1277,MATCH($BC171,$E$4:$E1314,0)))^BE$132</f>
        <v>1370352.35939697</v>
      </c>
      <c r="BF171" s="15">
        <f>SUMIF($E$4:$E$1277,$BC171,$T$4:$T$1277)*(1+INDEX($Q$4:$Q$1277,MATCH($BC171,$E$4:$E1314,0)))^BF$132</f>
        <v>1667243.17537101</v>
      </c>
      <c r="BG171" s="15">
        <f>SUMIF($E$4:$E$1277,$BC171,$T$4:$T$1277)*(1+INDEX($Q$4:$Q$1277,MATCH($BC171,$E$4:$E1314,0)))^BG$132</f>
        <v>2028456.24832173</v>
      </c>
      <c r="BH171" s="15">
        <f>SUMIF($E$4:$E$1277,$BC171,$T$4:$T$1277)*(1+INDEX($Q$4:$Q$1277,MATCH($BC171,$E$4:$E1314,0)))^BH$132</f>
        <v>2467927.18191205</v>
      </c>
      <c r="BI171" s="15">
        <f>SUMIF($E$4:$E$1277,$BC171,$T$4:$T$1277)*(1+INDEX($Q$4:$Q$1277,MATCH($BC171,$E$4:$E1314,0)))^BI$132</f>
        <v>3002610.76878515</v>
      </c>
      <c r="BJ171" s="62">
        <f t="shared" si="73"/>
        <v>3002610.76878515</v>
      </c>
      <c r="BK171" s="63" t="str">
        <f t="shared" si="74"/>
        <v>Y</v>
      </c>
      <c r="BL171" s="15"/>
      <c r="BM171" s="2" t="str">
        <v>Oman</v>
      </c>
      <c r="BN171" s="15">
        <f>SUMIF($F$4:$F$1277,$BM171,$T$4:$T$1277)*(1+INDEX($Q$4:$Q$1277,MATCH($BM171,$F$4:$F1314,0)))^BN$132</f>
        <v>407592.973</v>
      </c>
      <c r="BO171" s="15">
        <f>SUMIF($F$4:$F$1277,$BM171,$T$4:$T$1277)*(1+INDEX($Q$4:$Q$1277,MATCH($BM171,$F$4:$F1314,0)))^BO$132</f>
        <v>507935.000866938</v>
      </c>
      <c r="BP171" s="15">
        <f>SUMIF($F$4:$F$1277,$BM171,$T$4:$T$1277)*(1+INDEX($Q$4:$Q$1277,MATCH($BM171,$F$4:$F1314,0)))^BP$132</f>
        <v>632979.423582202</v>
      </c>
      <c r="BQ171" s="15">
        <f>SUMIF($F$4:$F$1277,$BM171,$T$4:$T$1277)*(1+INDEX($Q$4:$Q$1277,MATCH($BM171,$F$4:$F1314,0)))^BQ$132</f>
        <v>788807.524574226</v>
      </c>
      <c r="BR171" s="15">
        <f>SUMIF($F$4:$F$1277,$BM171,$T$4:$T$1277)*(1+INDEX($Q$4:$Q$1277,MATCH($BM171,$F$4:$F1314,0)))^BR$132</f>
        <v>982997.689409273</v>
      </c>
      <c r="BS171" s="15">
        <f>SUMIF($F$4:$F$1277,$BM171,$T$4:$T$1277)*(1+INDEX($Q$4:$Q$1277,MATCH($BM171,$F$4:$F1314,0)))^BS$132</f>
        <v>1224993.96529659</v>
      </c>
    </row>
    <row r="172" ht="15" customHeight="1" spans="1:71">
      <c r="A172" s="6" t="s">
        <v>1108</v>
      </c>
      <c r="B172" s="52" t="s">
        <v>586</v>
      </c>
      <c r="C172" s="52" t="s">
        <v>587</v>
      </c>
      <c r="D172" s="52" t="s">
        <v>929</v>
      </c>
      <c r="E172" s="10" t="s">
        <v>216</v>
      </c>
      <c r="F172" s="52" t="s">
        <v>588</v>
      </c>
      <c r="G172" s="52" t="s">
        <v>165</v>
      </c>
      <c r="H172" s="52" t="s">
        <v>203</v>
      </c>
      <c r="I172" s="52" t="s">
        <v>399</v>
      </c>
      <c r="J172" s="52" t="s">
        <v>165</v>
      </c>
      <c r="K172" s="52" t="s">
        <v>931</v>
      </c>
      <c r="L172" s="53" t="s">
        <v>279</v>
      </c>
      <c r="M172" s="13">
        <v>157</v>
      </c>
      <c r="N172" s="14">
        <f t="shared" si="70"/>
        <v>0.43013698630137</v>
      </c>
      <c r="O172" s="15">
        <v>1480</v>
      </c>
      <c r="P172" s="15">
        <f t="shared" ref="P172:P235" si="77">M172*O172</f>
        <v>232360</v>
      </c>
      <c r="Q172" s="16">
        <f>IFERROR(VLOOKUP(G172,SCENARIOS!$A$13:$E$18,4,0),0.025)</f>
        <v>0.025</v>
      </c>
      <c r="R172" s="57">
        <f>IFERROR(VLOOKUP(L172,INPUTS!$A$107:$B$120,2,0),0.0082)</f>
        <v>0.0039</v>
      </c>
      <c r="S172" s="52">
        <f t="shared" ref="S172:S235" si="78">O172*R172</f>
        <v>5.772</v>
      </c>
      <c r="T172" s="15">
        <f t="shared" ref="T172:T235" si="79">M172*S172</f>
        <v>906.204</v>
      </c>
      <c r="U172" s="15">
        <f>T172/INPUTS!$B$7*1000</f>
        <v>1132755</v>
      </c>
      <c r="V172" s="15">
        <f>T172*INPUTS!$B$6</f>
        <v>2863.60464</v>
      </c>
      <c r="W172" s="54" t="s">
        <v>396</v>
      </c>
      <c r="X172" s="54" t="s">
        <v>396</v>
      </c>
      <c r="Y172" s="58">
        <f>IFERROR(VLOOKUP(E172,INPUTS!$A$44:$B$103,2,0),0)</f>
        <v>0.02</v>
      </c>
      <c r="Z172" s="15">
        <f t="shared" si="64"/>
        <v>18.12408</v>
      </c>
      <c r="AA172" s="20">
        <f>IFERROR(VLOOKUP(E172,INPUTS!$A$44:$C$103,3,0),SCENARIOS!$J$25)</f>
        <v>0.06</v>
      </c>
      <c r="AB172" s="15">
        <f t="shared" si="76"/>
        <v>61.5171988892601</v>
      </c>
      <c r="AC172" s="20">
        <f>IFERROR(VLOOKUP($E172,INPUTS!$A$44:$G$103,4,0),SCENARIOS!$K$25)</f>
        <v>0.15</v>
      </c>
      <c r="AD172" s="15">
        <f t="shared" si="76"/>
        <v>174.002660143337</v>
      </c>
      <c r="AE172" s="20">
        <f>IFERROR(VLOOKUP($E172,INPUTS!$A$44:$G$103,5,0),SCENARIOS!$L$25)</f>
        <v>0.3</v>
      </c>
      <c r="AF172" s="15">
        <f t="shared" si="76"/>
        <v>393.736077501976</v>
      </c>
      <c r="AG172" s="20">
        <f>IFERROR(VLOOKUP($E172,INPUTS!$A$44:$G$103,6,0),SCENARIOS!$M$25)</f>
        <v>0.4</v>
      </c>
      <c r="AH172" s="15">
        <f t="shared" si="66"/>
        <v>593.968309062767</v>
      </c>
      <c r="AI172" s="20">
        <f>IFERROR(VLOOKUP($E172,INPUTS!$A$44:$G$103,7,0),SCENARIOS!$N$25)</f>
        <v>0.5</v>
      </c>
      <c r="AJ172" s="15">
        <f t="shared" si="67"/>
        <v>840.025778837964</v>
      </c>
      <c r="AL172" t="str">
        <f t="shared" si="71"/>
        <v>N</v>
      </c>
      <c r="AM172" s="21">
        <f t="shared" si="72"/>
        <v>1680.05155767593</v>
      </c>
      <c r="BB172" s="2"/>
      <c r="BC172" s="2" t="str">
        <v>DOH</v>
      </c>
      <c r="BD172" s="15">
        <f>SUMIF($E$4:$E$1277,$BC172,$T$4:$T$1277)*(1+INDEX($Q$4:$Q$1277,MATCH($BC172,$E$4:$E1315,0)))^BD$132</f>
        <v>2509443.398</v>
      </c>
      <c r="BE172" s="15">
        <f>SUMIF($E$4:$E$1277,$BC172,$T$4:$T$1277)*(1+INDEX($Q$4:$Q$1277,MATCH($BC172,$E$4:$E1315,0)))^BE$132</f>
        <v>3127223.03615048</v>
      </c>
      <c r="BF172" s="15">
        <f>SUMIF($E$4:$E$1277,$BC172,$T$4:$T$1277)*(1+INDEX($Q$4:$Q$1277,MATCH($BC172,$E$4:$E1315,0)))^BF$132</f>
        <v>3897088.86266349</v>
      </c>
      <c r="BG172" s="15">
        <f>SUMIF($E$4:$E$1277,$BC172,$T$4:$T$1277)*(1+INDEX($Q$4:$Q$1277,MATCH($BC172,$E$4:$E1315,0)))^BG$132</f>
        <v>4856481.7500804</v>
      </c>
      <c r="BH172" s="15">
        <f>SUMIF($E$4:$E$1277,$BC172,$T$4:$T$1277)*(1+INDEX($Q$4:$Q$1277,MATCH($BC172,$E$4:$E1315,0)))^BH$132</f>
        <v>6052059.83749223</v>
      </c>
      <c r="BI172" s="15">
        <f>SUMIF($E$4:$E$1277,$BC172,$T$4:$T$1277)*(1+INDEX($Q$4:$Q$1277,MATCH($BC172,$E$4:$E1315,0)))^BI$132</f>
        <v>7541967.65507872</v>
      </c>
      <c r="BJ172" s="62">
        <f t="shared" si="73"/>
        <v>7541967.65507872</v>
      </c>
      <c r="BK172" s="63" t="str">
        <f t="shared" si="74"/>
        <v>Y</v>
      </c>
      <c r="BL172" s="15"/>
      <c r="BM172" s="2" t="str">
        <v>Panama</v>
      </c>
      <c r="BN172" s="15">
        <f>SUMIF($F$4:$F$1277,$BM172,$T$4:$T$1277)*(1+INDEX($Q$4:$Q$1277,MATCH($BM172,$F$4:$F1315,0)))^BN$132</f>
        <v>786050.046</v>
      </c>
      <c r="BO172" s="15">
        <f>SUMIF($F$4:$F$1277,$BM172,$T$4:$T$1277)*(1+INDEX($Q$4:$Q$1277,MATCH($BM172,$F$4:$F1315,0)))^BO$132</f>
        <v>933580.875187296</v>
      </c>
      <c r="BP172" s="15">
        <f>SUMIF($F$4:$F$1277,$BM172,$T$4:$T$1277)*(1+INDEX($Q$4:$Q$1277,MATCH($BM172,$F$4:$F1315,0)))^BP$132</f>
        <v>1108801.22067378</v>
      </c>
      <c r="BQ172" s="15">
        <f>SUMIF($F$4:$F$1277,$BM172,$T$4:$T$1277)*(1+INDEX($Q$4:$Q$1277,MATCH($BM172,$F$4:$F1315,0)))^BQ$132</f>
        <v>1316908.02547878</v>
      </c>
      <c r="BR172" s="15">
        <f>SUMIF($F$4:$F$1277,$BM172,$T$4:$T$1277)*(1+INDEX($Q$4:$Q$1277,MATCH($BM172,$F$4:$F1315,0)))^BR$132</f>
        <v>1564073.62765761</v>
      </c>
      <c r="BS172" s="15">
        <f>SUMIF($F$4:$F$1277,$BM172,$T$4:$T$1277)*(1+INDEX($Q$4:$Q$1277,MATCH($BM172,$F$4:$F1315,0)))^BS$132</f>
        <v>1857628.82859238</v>
      </c>
    </row>
    <row r="173" ht="15" customHeight="1" spans="1:71">
      <c r="A173" s="24" t="s">
        <v>1109</v>
      </c>
      <c r="B173" s="52" t="s">
        <v>586</v>
      </c>
      <c r="C173" s="52" t="s">
        <v>587</v>
      </c>
      <c r="D173" s="52" t="s">
        <v>929</v>
      </c>
      <c r="E173" s="10" t="s">
        <v>216</v>
      </c>
      <c r="F173" s="52" t="s">
        <v>588</v>
      </c>
      <c r="G173" s="52" t="s">
        <v>165</v>
      </c>
      <c r="H173" s="52" t="s">
        <v>440</v>
      </c>
      <c r="I173" s="52" t="s">
        <v>439</v>
      </c>
      <c r="J173" s="52" t="s">
        <v>177</v>
      </c>
      <c r="K173" s="52" t="s">
        <v>931</v>
      </c>
      <c r="L173" s="53" t="s">
        <v>282</v>
      </c>
      <c r="M173" s="13">
        <v>104</v>
      </c>
      <c r="N173" s="14">
        <f t="shared" si="70"/>
        <v>0.284931506849315</v>
      </c>
      <c r="O173" s="15">
        <v>4500</v>
      </c>
      <c r="P173" s="15">
        <f t="shared" si="77"/>
        <v>468000</v>
      </c>
      <c r="Q173" s="16">
        <f>IFERROR(VLOOKUP(G173,SCENARIOS!$A$13:$E$18,4,0),0.025)</f>
        <v>0.025</v>
      </c>
      <c r="R173" s="57">
        <f>IFERROR(VLOOKUP(L173,INPUTS!$A$107:$B$120,2,0),0.0082)</f>
        <v>0.0042</v>
      </c>
      <c r="S173" s="52">
        <f t="shared" si="78"/>
        <v>18.9</v>
      </c>
      <c r="T173" s="15">
        <f t="shared" si="79"/>
        <v>1965.6</v>
      </c>
      <c r="U173" s="15">
        <f>T173/INPUTS!$B$7*1000</f>
        <v>2457000</v>
      </c>
      <c r="V173" s="15">
        <f>T173*INPUTS!$B$6</f>
        <v>6211.296</v>
      </c>
      <c r="W173" s="54" t="s">
        <v>396</v>
      </c>
      <c r="X173" s="54" t="s">
        <v>396</v>
      </c>
      <c r="Y173" s="58">
        <f>IFERROR(VLOOKUP(E173,INPUTS!$A$44:$B$103,2,0),0)</f>
        <v>0.02</v>
      </c>
      <c r="Z173" s="15">
        <f t="shared" si="64"/>
        <v>39.312</v>
      </c>
      <c r="AA173" s="20">
        <f>IFERROR(VLOOKUP(E173,INPUTS!$A$44:$C$103,3,0),SCENARIOS!$J$25)</f>
        <v>0.06</v>
      </c>
      <c r="AB173" s="15">
        <f t="shared" si="76"/>
        <v>133.433758995469</v>
      </c>
      <c r="AC173" s="20">
        <f>IFERROR(VLOOKUP($E173,INPUTS!$A$44:$G$103,4,0),SCENARIOS!$K$25)</f>
        <v>0.15</v>
      </c>
      <c r="AD173" s="15">
        <f t="shared" si="76"/>
        <v>377.420127010854</v>
      </c>
      <c r="AE173" s="20">
        <f>IFERROR(VLOOKUP($E173,INPUTS!$A$44:$G$103,5,0),SCENARIOS!$L$25)</f>
        <v>0.3</v>
      </c>
      <c r="AF173" s="15">
        <f t="shared" si="76"/>
        <v>854.032462820606</v>
      </c>
      <c r="AG173" s="20">
        <f>IFERROR(VLOOKUP($E173,INPUTS!$A$44:$G$103,6,0),SCENARIOS!$M$25)</f>
        <v>0.4</v>
      </c>
      <c r="AH173" s="15">
        <f t="shared" si="66"/>
        <v>1288.34579001392</v>
      </c>
      <c r="AI173" s="20">
        <f>IFERROR(VLOOKUP($E173,INPUTS!$A$44:$G$103,7,0),SCENARIOS!$N$25)</f>
        <v>0.5</v>
      </c>
      <c r="AJ173" s="15">
        <f t="shared" si="67"/>
        <v>1822.05625983101</v>
      </c>
      <c r="AL173" t="str">
        <f t="shared" si="71"/>
        <v>Y</v>
      </c>
      <c r="AM173" s="21">
        <f t="shared" si="72"/>
        <v>3644.11251966202</v>
      </c>
      <c r="BB173" s="2"/>
      <c r="BC173" s="2" t="str">
        <v>DUB</v>
      </c>
      <c r="BD173" s="15">
        <f>SUMIF($E$4:$E$1277,$BC173,$T$4:$T$1277)*(1+INDEX($Q$4:$Q$1277,MATCH($BC173,$E$4:$E1316,0)))^BD$132</f>
        <v>1096451.44</v>
      </c>
      <c r="BE173" s="15">
        <f>SUMIF($E$4:$E$1277,$BC173,$T$4:$T$1277)*(1+INDEX($Q$4:$Q$1277,MATCH($BC173,$E$4:$E1316,0)))^BE$132</f>
        <v>1240534.16425175</v>
      </c>
      <c r="BF173" s="15">
        <f>SUMIF($E$4:$E$1277,$BC173,$T$4:$T$1277)*(1+INDEX($Q$4:$Q$1277,MATCH($BC173,$E$4:$E1316,0)))^BF$132</f>
        <v>1403550.54180584</v>
      </c>
      <c r="BG173" s="15">
        <f>SUMIF($E$4:$E$1277,$BC173,$T$4:$T$1277)*(1+INDEX($Q$4:$Q$1277,MATCH($BC173,$E$4:$E1316,0)))^BG$132</f>
        <v>1587988.61020621</v>
      </c>
      <c r="BH173" s="15">
        <f>SUMIF($E$4:$E$1277,$BC173,$T$4:$T$1277)*(1+INDEX($Q$4:$Q$1277,MATCH($BC173,$E$4:$E1316,0)))^BH$132</f>
        <v>1796663.35556408</v>
      </c>
      <c r="BI173" s="15">
        <f>SUMIF($E$4:$E$1277,$BC173,$T$4:$T$1277)*(1+INDEX($Q$4:$Q$1277,MATCH($BC173,$E$4:$E1316,0)))^BI$132</f>
        <v>2032759.67628483</v>
      </c>
      <c r="BJ173" s="62">
        <f t="shared" si="73"/>
        <v>2032759.67628483</v>
      </c>
      <c r="BK173" s="63" t="str">
        <f t="shared" si="74"/>
        <v>Y</v>
      </c>
      <c r="BL173" s="15"/>
      <c r="BM173" s="2" t="str">
        <v>Peru</v>
      </c>
      <c r="BN173" s="15">
        <f>SUMIF($F$4:$F$1277,$BM173,$T$4:$T$1277)*(1+INDEX($Q$4:$Q$1277,MATCH($BM173,$F$4:$F1316,0)))^BN$132</f>
        <v>540620.678</v>
      </c>
      <c r="BO173" s="15">
        <f>SUMIF($F$4:$F$1277,$BM173,$T$4:$T$1277)*(1+INDEX($Q$4:$Q$1277,MATCH($BM173,$F$4:$F1316,0)))^BO$132</f>
        <v>642087.775810129</v>
      </c>
      <c r="BP173" s="15">
        <f>SUMIF($F$4:$F$1277,$BM173,$T$4:$T$1277)*(1+INDEX($Q$4:$Q$1277,MATCH($BM173,$F$4:$F1316,0)))^BP$132</f>
        <v>762598.85835295</v>
      </c>
      <c r="BQ173" s="15">
        <f>SUMIF($F$4:$F$1277,$BM173,$T$4:$T$1277)*(1+INDEX($Q$4:$Q$1277,MATCH($BM173,$F$4:$F1316,0)))^BQ$132</f>
        <v>905728.22076774</v>
      </c>
      <c r="BR173" s="15">
        <f>SUMIF($F$4:$F$1277,$BM173,$T$4:$T$1277)*(1+INDEX($Q$4:$Q$1277,MATCH($BM173,$F$4:$F1316,0)))^BR$132</f>
        <v>1075721.00444375</v>
      </c>
      <c r="BS173" s="15">
        <f>SUMIF($F$4:$F$1277,$BM173,$T$4:$T$1277)*(1+INDEX($Q$4:$Q$1277,MATCH($BM173,$F$4:$F1316,0)))^BS$132</f>
        <v>1277619.10567455</v>
      </c>
    </row>
    <row r="174" ht="15" customHeight="1" spans="1:71">
      <c r="A174" s="6" t="s">
        <v>1110</v>
      </c>
      <c r="B174" s="52" t="s">
        <v>589</v>
      </c>
      <c r="C174" s="52" t="s">
        <v>590</v>
      </c>
      <c r="D174" s="52" t="s">
        <v>929</v>
      </c>
      <c r="E174" s="10" t="s">
        <v>214</v>
      </c>
      <c r="F174" s="52" t="s">
        <v>591</v>
      </c>
      <c r="G174" s="52" t="s">
        <v>165</v>
      </c>
      <c r="H174" s="52" t="s">
        <v>224</v>
      </c>
      <c r="I174" s="52" t="s">
        <v>938</v>
      </c>
      <c r="J174" s="52" t="s">
        <v>165</v>
      </c>
      <c r="K174" s="52" t="s">
        <v>931</v>
      </c>
      <c r="L174" s="53" t="s">
        <v>286</v>
      </c>
      <c r="M174" s="13">
        <v>719</v>
      </c>
      <c r="N174" s="14">
        <f t="shared" si="70"/>
        <v>1.96986301369863</v>
      </c>
      <c r="O174" s="15">
        <v>1150</v>
      </c>
      <c r="P174" s="15">
        <f t="shared" si="77"/>
        <v>826850</v>
      </c>
      <c r="Q174" s="16">
        <f>IFERROR(VLOOKUP(G174,SCENARIOS!$A$13:$E$18,4,0),0.025)</f>
        <v>0.025</v>
      </c>
      <c r="R174" s="57">
        <f>IFERROR(VLOOKUP(L174,INPUTS!$A$107:$B$120,2,0),0.0082)</f>
        <v>0.0039</v>
      </c>
      <c r="S174" s="52">
        <f t="shared" si="78"/>
        <v>4.485</v>
      </c>
      <c r="T174" s="15">
        <f t="shared" si="79"/>
        <v>3224.715</v>
      </c>
      <c r="U174" s="15">
        <f>T174/INPUTS!$B$7*1000</f>
        <v>4030893.75</v>
      </c>
      <c r="V174" s="15">
        <f>T174*INPUTS!$B$6</f>
        <v>10190.0994</v>
      </c>
      <c r="W174" s="54" t="s">
        <v>396</v>
      </c>
      <c r="X174" s="54" t="s">
        <v>396</v>
      </c>
      <c r="Y174" s="58">
        <f>IFERROR(VLOOKUP(E174,INPUTS!$A$44:$B$103,2,0),0)</f>
        <v>0.02</v>
      </c>
      <c r="Z174" s="15">
        <f t="shared" si="64"/>
        <v>64.4943</v>
      </c>
      <c r="AA174" s="20">
        <f>IFERROR(VLOOKUP(E174,INPUTS!$A$44:$C$103,3,0),SCENARIOS!$J$25)</f>
        <v>0.06</v>
      </c>
      <c r="AB174" s="15">
        <f t="shared" si="76"/>
        <v>218.908142113895</v>
      </c>
      <c r="AC174" s="20">
        <f>IFERROR(VLOOKUP($E174,INPUTS!$A$44:$G$103,4,0),SCENARIOS!$K$25)</f>
        <v>0.15</v>
      </c>
      <c r="AD174" s="15">
        <f t="shared" si="76"/>
        <v>619.186174640723</v>
      </c>
      <c r="AE174" s="20">
        <f>IFERROR(VLOOKUP($E174,INPUTS!$A$44:$G$103,5,0),SCENARIOS!$L$25)</f>
        <v>0.3</v>
      </c>
      <c r="AF174" s="15">
        <f t="shared" si="76"/>
        <v>1401.10464659369</v>
      </c>
      <c r="AG174" s="20">
        <f>IFERROR(VLOOKUP($E174,INPUTS!$A$44:$G$103,6,0),SCENARIOS!$M$25)</f>
        <v>0.4</v>
      </c>
      <c r="AH174" s="15">
        <f t="shared" si="66"/>
        <v>2113.62840570042</v>
      </c>
      <c r="AI174" s="20">
        <f>IFERROR(VLOOKUP($E174,INPUTS!$A$44:$G$103,7,0),SCENARIOS!$N$25)</f>
        <v>0.5</v>
      </c>
      <c r="AJ174" s="15">
        <f t="shared" si="67"/>
        <v>2989.22067151046</v>
      </c>
      <c r="AL174" t="str">
        <f t="shared" si="71"/>
        <v>N</v>
      </c>
      <c r="AM174" s="21">
        <f t="shared" si="72"/>
        <v>5978.44134302092</v>
      </c>
      <c r="BB174" s="2"/>
      <c r="BC174" s="2" t="str">
        <v>DUS</v>
      </c>
      <c r="BD174" s="15">
        <f>SUMIF($E$4:$E$1277,$BC174,$T$4:$T$1277)*(1+INDEX($Q$4:$Q$1277,MATCH($BC174,$E$4:$E1317,0)))^BD$132</f>
        <v>2571833.16</v>
      </c>
      <c r="BE174" s="15">
        <f>SUMIF($E$4:$E$1277,$BC174,$T$4:$T$1277)*(1+INDEX($Q$4:$Q$1277,MATCH($BC174,$E$4:$E1317,0)))^BE$132</f>
        <v>2909793.15940845</v>
      </c>
      <c r="BF174" s="15">
        <f>SUMIF($E$4:$E$1277,$BC174,$T$4:$T$1277)*(1+INDEX($Q$4:$Q$1277,MATCH($BC174,$E$4:$E1317,0)))^BF$132</f>
        <v>3292163.87836768</v>
      </c>
      <c r="BG174" s="15">
        <f>SUMIF($E$4:$E$1277,$BC174,$T$4:$T$1277)*(1+INDEX($Q$4:$Q$1277,MATCH($BC174,$E$4:$E1317,0)))^BG$132</f>
        <v>3724781.25016704</v>
      </c>
      <c r="BH174" s="15">
        <f>SUMIF($E$4:$E$1277,$BC174,$T$4:$T$1277)*(1+INDEX($Q$4:$Q$1277,MATCH($BC174,$E$4:$E1317,0)))^BH$132</f>
        <v>4214248.09766</v>
      </c>
      <c r="BI174" s="15">
        <f>SUMIF($E$4:$E$1277,$BC174,$T$4:$T$1277)*(1+INDEX($Q$4:$Q$1277,MATCH($BC174,$E$4:$E1317,0)))^BI$132</f>
        <v>4768034.90885121</v>
      </c>
      <c r="BJ174" s="62">
        <f t="shared" si="73"/>
        <v>4768034.90885121</v>
      </c>
      <c r="BK174" s="63" t="str">
        <f t="shared" si="74"/>
        <v>Y</v>
      </c>
      <c r="BL174" s="15"/>
      <c r="BM174" s="2" t="str">
        <v>Philippines</v>
      </c>
      <c r="BN174" s="15">
        <f>SUMIF($F$4:$F$1277,$BM174,$T$4:$T$1277)*(1+INDEX($Q$4:$Q$1277,MATCH($BM174,$F$4:$F1317,0)))^BN$132</f>
        <v>1665842.492</v>
      </c>
      <c r="BO174" s="15">
        <f>SUMIF($F$4:$F$1277,$BM174,$T$4:$T$1277)*(1+INDEX($Q$4:$Q$1277,MATCH($BM174,$F$4:$F1317,0)))^BO$132</f>
        <v>2026752.10283305</v>
      </c>
      <c r="BP174" s="15">
        <f>SUMIF($F$4:$F$1277,$BM174,$T$4:$T$1277)*(1+INDEX($Q$4:$Q$1277,MATCH($BM174,$F$4:$F1317,0)))^BP$132</f>
        <v>2465853.82835713</v>
      </c>
      <c r="BQ174" s="15">
        <f>SUMIF($F$4:$F$1277,$BM174,$T$4:$T$1277)*(1+INDEX($Q$4:$Q$1277,MATCH($BM174,$F$4:$F1317,0)))^BQ$132</f>
        <v>3000088.21716486</v>
      </c>
      <c r="BR174" s="15">
        <f>SUMIF($F$4:$F$1277,$BM174,$T$4:$T$1277)*(1+INDEX($Q$4:$Q$1277,MATCH($BM174,$F$4:$F1317,0)))^BR$132</f>
        <v>3650066.03686967</v>
      </c>
      <c r="BS174" s="15">
        <f>SUMIF($F$4:$F$1277,$BM174,$T$4:$T$1277)*(1+INDEX($Q$4:$Q$1277,MATCH($BM174,$F$4:$F1317,0)))^BS$132</f>
        <v>4440863.43770915</v>
      </c>
    </row>
    <row r="175" ht="15" customHeight="1" spans="1:71">
      <c r="A175" s="24" t="s">
        <v>1111</v>
      </c>
      <c r="B175" s="52" t="s">
        <v>589</v>
      </c>
      <c r="C175" s="52" t="s">
        <v>590</v>
      </c>
      <c r="D175" s="52" t="s">
        <v>929</v>
      </c>
      <c r="E175" s="10" t="s">
        <v>214</v>
      </c>
      <c r="F175" s="52" t="s">
        <v>591</v>
      </c>
      <c r="G175" s="52" t="s">
        <v>165</v>
      </c>
      <c r="H175" s="52" t="s">
        <v>203</v>
      </c>
      <c r="I175" s="52" t="s">
        <v>399</v>
      </c>
      <c r="J175" s="52" t="s">
        <v>165</v>
      </c>
      <c r="K175" s="52" t="s">
        <v>931</v>
      </c>
      <c r="L175" s="53" t="s">
        <v>286</v>
      </c>
      <c r="M175" s="13">
        <v>719</v>
      </c>
      <c r="N175" s="14">
        <f t="shared" si="70"/>
        <v>1.96986301369863</v>
      </c>
      <c r="O175" s="15">
        <v>1300</v>
      </c>
      <c r="P175" s="15">
        <f t="shared" si="77"/>
        <v>934700</v>
      </c>
      <c r="Q175" s="16">
        <f>IFERROR(VLOOKUP(G175,SCENARIOS!$A$13:$E$18,4,0),0.025)</f>
        <v>0.025</v>
      </c>
      <c r="R175" s="57">
        <f>IFERROR(VLOOKUP(L175,INPUTS!$A$107:$B$120,2,0),0.0082)</f>
        <v>0.0039</v>
      </c>
      <c r="S175" s="52">
        <f t="shared" si="78"/>
        <v>5.07</v>
      </c>
      <c r="T175" s="15">
        <f t="shared" si="79"/>
        <v>3645.33</v>
      </c>
      <c r="U175" s="15">
        <f>T175/INPUTS!$B$7*1000</f>
        <v>4556662.5</v>
      </c>
      <c r="V175" s="15">
        <f>T175*INPUTS!$B$6</f>
        <v>11519.2428</v>
      </c>
      <c r="W175" s="54" t="s">
        <v>396</v>
      </c>
      <c r="X175" s="54" t="s">
        <v>396</v>
      </c>
      <c r="Y175" s="58">
        <f>IFERROR(VLOOKUP(E175,INPUTS!$A$44:$B$103,2,0),0)</f>
        <v>0.02</v>
      </c>
      <c r="Z175" s="15">
        <f t="shared" si="64"/>
        <v>72.9066</v>
      </c>
      <c r="AA175" s="20">
        <f>IFERROR(VLOOKUP(E175,INPUTS!$A$44:$C$103,3,0),SCENARIOS!$J$25)</f>
        <v>0.06</v>
      </c>
      <c r="AB175" s="15">
        <f t="shared" si="76"/>
        <v>247.461378041795</v>
      </c>
      <c r="AC175" s="20">
        <f>IFERROR(VLOOKUP($E175,INPUTS!$A$44:$G$103,4,0),SCENARIOS!$K$25)</f>
        <v>0.15</v>
      </c>
      <c r="AD175" s="15">
        <f t="shared" si="76"/>
        <v>699.949588724296</v>
      </c>
      <c r="AE175" s="20">
        <f>IFERROR(VLOOKUP($E175,INPUTS!$A$44:$G$103,5,0),SCENARIOS!$L$25)</f>
        <v>0.3</v>
      </c>
      <c r="AF175" s="15">
        <f t="shared" si="76"/>
        <v>1583.85742658417</v>
      </c>
      <c r="AG175" s="20">
        <f>IFERROR(VLOOKUP($E175,INPUTS!$A$44:$G$103,6,0),SCENARIOS!$M$25)</f>
        <v>0.4</v>
      </c>
      <c r="AH175" s="15">
        <f t="shared" si="66"/>
        <v>2389.31906731351</v>
      </c>
      <c r="AI175" s="20">
        <f>IFERROR(VLOOKUP($E175,INPUTS!$A$44:$G$103,7,0),SCENARIOS!$N$25)</f>
        <v>0.5</v>
      </c>
      <c r="AJ175" s="15">
        <f t="shared" si="67"/>
        <v>3379.11901996835</v>
      </c>
      <c r="AL175" t="str">
        <f t="shared" si="71"/>
        <v>N</v>
      </c>
      <c r="AM175" s="21">
        <f t="shared" si="72"/>
        <v>6758.23803993669</v>
      </c>
      <c r="BB175" s="2"/>
      <c r="BC175" s="2" t="str">
        <v>DXB</v>
      </c>
      <c r="BD175" s="15">
        <f>SUMIF($E$4:$E$1277,$BC175,$T$4:$T$1277)*(1+INDEX($Q$4:$Q$1277,MATCH($BC175,$E$4:$E1318,0)))^BD$132</f>
        <v>5397342.375</v>
      </c>
      <c r="BE175" s="15">
        <f>SUMIF($E$4:$E$1277,$BC175,$T$4:$T$1277)*(1+INDEX($Q$4:$Q$1277,MATCH($BC175,$E$4:$E1318,0)))^BE$132</f>
        <v>6726070.57905482</v>
      </c>
      <c r="BF175" s="15">
        <f>SUMIF($E$4:$E$1277,$BC175,$T$4:$T$1277)*(1+INDEX($Q$4:$Q$1277,MATCH($BC175,$E$4:$E1318,0)))^BF$132</f>
        <v>8381907.6669982</v>
      </c>
      <c r="BG175" s="15">
        <f>SUMIF($E$4:$E$1277,$BC175,$T$4:$T$1277)*(1+INDEX($Q$4:$Q$1277,MATCH($BC175,$E$4:$E1318,0)))^BG$132</f>
        <v>10445381.9376894</v>
      </c>
      <c r="BH175" s="15">
        <f>SUMIF($E$4:$E$1277,$BC175,$T$4:$T$1277)*(1+INDEX($Q$4:$Q$1277,MATCH($BC175,$E$4:$E1318,0)))^BH$132</f>
        <v>13016846.3026367</v>
      </c>
      <c r="BI175" s="15">
        <f>SUMIF($E$4:$E$1277,$BC175,$T$4:$T$1277)*(1+INDEX($Q$4:$Q$1277,MATCH($BC175,$E$4:$E1318,0)))^BI$132</f>
        <v>16221358.7475527</v>
      </c>
      <c r="BJ175" s="62">
        <f t="shared" si="73"/>
        <v>16221358.7475527</v>
      </c>
      <c r="BK175" s="63" t="str">
        <f t="shared" si="74"/>
        <v>Y</v>
      </c>
      <c r="BL175" s="15"/>
      <c r="BM175" s="2" t="str">
        <v>Poland</v>
      </c>
      <c r="BN175" s="15">
        <f>SUMIF($F$4:$F$1277,$BM175,$T$4:$T$1277)*(1+INDEX($Q$4:$Q$1277,MATCH($BM175,$F$4:$F1318,0)))^BN$132</f>
        <v>1168432.8</v>
      </c>
      <c r="BO175" s="15">
        <f>SUMIF($F$4:$F$1277,$BM175,$T$4:$T$1277)*(1+INDEX($Q$4:$Q$1277,MATCH($BM175,$F$4:$F1318,0)))^BO$132</f>
        <v>1321974.46613079</v>
      </c>
      <c r="BP175" s="15">
        <f>SUMIF($F$4:$F$1277,$BM175,$T$4:$T$1277)*(1+INDEX($Q$4:$Q$1277,MATCH($BM175,$F$4:$F1318,0)))^BP$132</f>
        <v>1495692.76821207</v>
      </c>
      <c r="BQ175" s="15">
        <f>SUMIF($F$4:$F$1277,$BM175,$T$4:$T$1277)*(1+INDEX($Q$4:$Q$1277,MATCH($BM175,$F$4:$F1318,0)))^BQ$132</f>
        <v>1692239.08191625</v>
      </c>
      <c r="BR175" s="15">
        <f>SUMIF($F$4:$F$1277,$BM175,$T$4:$T$1277)*(1+INDEX($Q$4:$Q$1277,MATCH($BM175,$F$4:$F1318,0)))^BR$132</f>
        <v>1914613.19545454</v>
      </c>
      <c r="BS175" s="15">
        <f>SUMIF($F$4:$F$1277,$BM175,$T$4:$T$1277)*(1+INDEX($Q$4:$Q$1277,MATCH($BM175,$F$4:$F1318,0)))^BS$132</f>
        <v>2166209.09384603</v>
      </c>
    </row>
    <row r="176" ht="15" customHeight="1" spans="1:71">
      <c r="A176" s="6" t="s">
        <v>1112</v>
      </c>
      <c r="B176" s="52" t="s">
        <v>589</v>
      </c>
      <c r="C176" s="52" t="s">
        <v>590</v>
      </c>
      <c r="D176" s="52" t="s">
        <v>929</v>
      </c>
      <c r="E176" s="10" t="s">
        <v>214</v>
      </c>
      <c r="F176" s="52" t="s">
        <v>591</v>
      </c>
      <c r="G176" s="52" t="s">
        <v>165</v>
      </c>
      <c r="H176" s="52" t="s">
        <v>206</v>
      </c>
      <c r="I176" s="52" t="s">
        <v>408</v>
      </c>
      <c r="J176" s="52" t="s">
        <v>165</v>
      </c>
      <c r="K176" s="52" t="s">
        <v>931</v>
      </c>
      <c r="L176" s="53" t="s">
        <v>286</v>
      </c>
      <c r="M176" s="13">
        <v>431</v>
      </c>
      <c r="N176" s="14">
        <f t="shared" si="70"/>
        <v>1.18082191780822</v>
      </c>
      <c r="O176" s="15">
        <v>2900</v>
      </c>
      <c r="P176" s="15">
        <f t="shared" si="77"/>
        <v>1249900</v>
      </c>
      <c r="Q176" s="16">
        <f>IFERROR(VLOOKUP(G176,SCENARIOS!$A$13:$E$18,4,0),0.025)</f>
        <v>0.025</v>
      </c>
      <c r="R176" s="57">
        <f>IFERROR(VLOOKUP(L176,INPUTS!$A$107:$B$120,2,0),0.0082)</f>
        <v>0.0039</v>
      </c>
      <c r="S176" s="52">
        <f t="shared" si="78"/>
        <v>11.31</v>
      </c>
      <c r="T176" s="15">
        <f t="shared" si="79"/>
        <v>4874.61</v>
      </c>
      <c r="U176" s="15">
        <f>T176/INPUTS!$B$7*1000</f>
        <v>6093262.5</v>
      </c>
      <c r="V176" s="15">
        <f>T176*INPUTS!$B$6</f>
        <v>15403.7676</v>
      </c>
      <c r="W176" s="54" t="s">
        <v>396</v>
      </c>
      <c r="X176" s="54" t="s">
        <v>396</v>
      </c>
      <c r="Y176" s="58">
        <f>IFERROR(VLOOKUP(E176,INPUTS!$A$44:$B$103,2,0),0)</f>
        <v>0.02</v>
      </c>
      <c r="Z176" s="15">
        <f t="shared" si="64"/>
        <v>97.4922</v>
      </c>
      <c r="AA176" s="20">
        <f>IFERROR(VLOOKUP(E176,INPUTS!$A$44:$C$103,3,0),SCENARIOS!$J$25)</f>
        <v>0.06</v>
      </c>
      <c r="AB176" s="15">
        <f t="shared" si="76"/>
        <v>330.910427318326</v>
      </c>
      <c r="AC176" s="20">
        <f>IFERROR(VLOOKUP($E176,INPUTS!$A$44:$G$103,4,0),SCENARIOS!$K$25)</f>
        <v>0.15</v>
      </c>
      <c r="AD176" s="15">
        <f t="shared" si="76"/>
        <v>935.98693799775</v>
      </c>
      <c r="AE176" s="20">
        <f>IFERROR(VLOOKUP($E176,INPUTS!$A$44:$G$103,5,0),SCENARIOS!$L$25)</f>
        <v>0.3</v>
      </c>
      <c r="AF176" s="15">
        <f t="shared" si="76"/>
        <v>2117.96661761801</v>
      </c>
      <c r="AG176" s="20">
        <f>IFERROR(VLOOKUP($E176,INPUTS!$A$44:$G$103,6,0),SCENARIOS!$M$25)</f>
        <v>0.4</v>
      </c>
      <c r="AH176" s="15">
        <f t="shared" si="66"/>
        <v>3195.04643440159</v>
      </c>
      <c r="AI176" s="20">
        <f>IFERROR(VLOOKUP($E176,INPUTS!$A$44:$G$103,7,0),SCENARIOS!$N$25)</f>
        <v>0.5</v>
      </c>
      <c r="AJ176" s="15">
        <f t="shared" si="67"/>
        <v>4518.62722056108</v>
      </c>
      <c r="AL176" t="str">
        <f t="shared" si="71"/>
        <v>N</v>
      </c>
      <c r="AM176" s="21">
        <f t="shared" si="72"/>
        <v>9037.25444112215</v>
      </c>
      <c r="BB176" s="2"/>
      <c r="BC176" s="2" t="str">
        <v>EWR</v>
      </c>
      <c r="BD176" s="15">
        <f>SUMIF($E$4:$E$1277,$BC176,$T$4:$T$1277)*(1+INDEX($Q$4:$Q$1277,MATCH($BC176,$E$4:$E1319,0)))^BD$132</f>
        <v>1193329.506</v>
      </c>
      <c r="BE176" s="15">
        <f>SUMIF($E$4:$E$1277,$BC176,$T$4:$T$1277)*(1+INDEX($Q$4:$Q$1277,MATCH($BC176,$E$4:$E1319,0)))^BE$132</f>
        <v>1317532.19946674</v>
      </c>
      <c r="BF176" s="15">
        <f>SUMIF($E$4:$E$1277,$BC176,$T$4:$T$1277)*(1+INDEX($Q$4:$Q$1277,MATCH($BC176,$E$4:$E1319,0)))^BF$132</f>
        <v>1454662.0090291</v>
      </c>
      <c r="BG176" s="15">
        <f>SUMIF($E$4:$E$1277,$BC176,$T$4:$T$1277)*(1+INDEX($Q$4:$Q$1277,MATCH($BC176,$E$4:$E1319,0)))^BG$132</f>
        <v>1606064.39931337</v>
      </c>
      <c r="BH176" s="15">
        <f>SUMIF($E$4:$E$1277,$BC176,$T$4:$T$1277)*(1+INDEX($Q$4:$Q$1277,MATCH($BC176,$E$4:$E1319,0)))^BH$132</f>
        <v>1773224.87198484</v>
      </c>
      <c r="BI176" s="15">
        <f>SUMIF($E$4:$E$1277,$BC176,$T$4:$T$1277)*(1+INDEX($Q$4:$Q$1277,MATCH($BC176,$E$4:$E1319,0)))^BI$132</f>
        <v>1957783.54091523</v>
      </c>
      <c r="BJ176" s="62">
        <f t="shared" si="73"/>
        <v>1957783.54091523</v>
      </c>
      <c r="BK176" s="63" t="str">
        <f t="shared" si="74"/>
        <v>Y</v>
      </c>
      <c r="BL176" s="15"/>
      <c r="BM176" s="2" t="str">
        <v>Portugal</v>
      </c>
      <c r="BN176" s="15">
        <f>SUMIF($F$4:$F$1277,$BM176,$T$4:$T$1277)*(1+INDEX($Q$4:$Q$1277,MATCH($BM176,$F$4:$F1319,0)))^BN$132</f>
        <v>1580032.675</v>
      </c>
      <c r="BO176" s="15">
        <f>SUMIF($F$4:$F$1277,$BM176,$T$4:$T$1277)*(1+INDEX($Q$4:$Q$1277,MATCH($BM176,$F$4:$F1319,0)))^BO$132</f>
        <v>1787661.94513054</v>
      </c>
      <c r="BP176" s="15">
        <f>SUMIF($F$4:$F$1277,$BM176,$T$4:$T$1277)*(1+INDEX($Q$4:$Q$1277,MATCH($BM176,$F$4:$F1319,0)))^BP$132</f>
        <v>2022575.40659273</v>
      </c>
      <c r="BQ176" s="15">
        <f>SUMIF($F$4:$F$1277,$BM176,$T$4:$T$1277)*(1+INDEX($Q$4:$Q$1277,MATCH($BM176,$F$4:$F1319,0)))^BQ$132</f>
        <v>2288358.4262096</v>
      </c>
      <c r="BR176" s="15">
        <f>SUMIF($F$4:$F$1277,$BM176,$T$4:$T$1277)*(1+INDEX($Q$4:$Q$1277,MATCH($BM176,$F$4:$F1319,0)))^BR$132</f>
        <v>2589067.51745101</v>
      </c>
      <c r="BS176" s="15">
        <f>SUMIF($F$4:$F$1277,$BM176,$T$4:$T$1277)*(1+INDEX($Q$4:$Q$1277,MATCH($BM176,$F$4:$F1319,0)))^BS$132</f>
        <v>2929292.25297241</v>
      </c>
    </row>
    <row r="177" ht="15" customHeight="1" spans="1:71">
      <c r="A177" s="24" t="s">
        <v>1113</v>
      </c>
      <c r="B177" s="52" t="s">
        <v>592</v>
      </c>
      <c r="C177" s="52" t="s">
        <v>593</v>
      </c>
      <c r="D177" s="52" t="s">
        <v>929</v>
      </c>
      <c r="E177" s="10" t="s">
        <v>211</v>
      </c>
      <c r="F177" s="52" t="s">
        <v>594</v>
      </c>
      <c r="G177" s="52" t="s">
        <v>165</v>
      </c>
      <c r="H177" s="52" t="s">
        <v>245</v>
      </c>
      <c r="I177" s="52" t="s">
        <v>930</v>
      </c>
      <c r="J177" s="52" t="s">
        <v>169</v>
      </c>
      <c r="K177" s="52" t="s">
        <v>931</v>
      </c>
      <c r="L177" s="53" t="s">
        <v>288</v>
      </c>
      <c r="M177" s="13">
        <v>293</v>
      </c>
      <c r="N177" s="14">
        <f t="shared" si="70"/>
        <v>0.802739726027397</v>
      </c>
      <c r="O177" s="15">
        <v>6600</v>
      </c>
      <c r="P177" s="15">
        <f t="shared" si="77"/>
        <v>1933800</v>
      </c>
      <c r="Q177" s="16">
        <f>IFERROR(VLOOKUP(G177,SCENARIOS!$A$13:$E$18,4,0),0.025)</f>
        <v>0.025</v>
      </c>
      <c r="R177" s="57">
        <f>IFERROR(VLOOKUP(L177,INPUTS!$A$107:$B$120,2,0),0.0082)</f>
        <v>0.0085</v>
      </c>
      <c r="S177" s="52">
        <f t="shared" si="78"/>
        <v>56.1</v>
      </c>
      <c r="T177" s="15">
        <f t="shared" si="79"/>
        <v>16437.3</v>
      </c>
      <c r="U177" s="15">
        <f>T177/INPUTS!$B$7*1000</f>
        <v>20546625</v>
      </c>
      <c r="V177" s="15">
        <f>T177*INPUTS!$B$6</f>
        <v>51941.868</v>
      </c>
      <c r="W177" s="54" t="s">
        <v>396</v>
      </c>
      <c r="X177" s="54" t="s">
        <v>396</v>
      </c>
      <c r="Y177" s="58">
        <f>IFERROR(VLOOKUP(E177,INPUTS!$A$44:$B$103,2,0),0)</f>
        <v>0.02</v>
      </c>
      <c r="Z177" s="15">
        <f t="shared" si="64"/>
        <v>328.746</v>
      </c>
      <c r="AA177" s="20">
        <f>IFERROR(VLOOKUP(E177,INPUTS!$A$44:$C$103,3,0),SCENARIOS!$J$25)</f>
        <v>0.06</v>
      </c>
      <c r="AB177" s="15">
        <f t="shared" si="76"/>
        <v>1115.83777306482</v>
      </c>
      <c r="AC177" s="20">
        <f>IFERROR(VLOOKUP($E177,INPUTS!$A$44:$G$103,4,0),SCENARIOS!$K$25)</f>
        <v>0.15</v>
      </c>
      <c r="AD177" s="15">
        <f t="shared" si="76"/>
        <v>3156.17005174782</v>
      </c>
      <c r="AE177" s="20">
        <f>IFERROR(VLOOKUP($E177,INPUTS!$A$44:$G$103,5,0),SCENARIOS!$L$25)</f>
        <v>0.3</v>
      </c>
      <c r="AF177" s="15">
        <f t="shared" si="76"/>
        <v>7141.83343565382</v>
      </c>
      <c r="AG177" s="20">
        <f>IFERROR(VLOOKUP($E177,INPUTS!$A$44:$G$103,6,0),SCENARIOS!$M$25)</f>
        <v>0.4</v>
      </c>
      <c r="AH177" s="15">
        <f t="shared" si="66"/>
        <v>10773.7720055941</v>
      </c>
      <c r="AI177" s="20">
        <f>IFERROR(VLOOKUP($E177,INPUTS!$A$44:$G$103,7,0),SCENARIOS!$N$25)</f>
        <v>0.5</v>
      </c>
      <c r="AJ177" s="15">
        <f t="shared" si="67"/>
        <v>15236.9176636754</v>
      </c>
      <c r="AL177" t="str">
        <f t="shared" si="71"/>
        <v>N</v>
      </c>
      <c r="AM177" s="21">
        <f t="shared" si="72"/>
        <v>30473.8353273507</v>
      </c>
      <c r="BB177" s="2"/>
      <c r="BC177" s="2" t="str">
        <v>EZE</v>
      </c>
      <c r="BD177" s="15">
        <f>SUMIF($E$4:$E$1277,$BC177,$T$4:$T$1277)*(1+INDEX($Q$4:$Q$1277,MATCH($BC177,$E$4:$E1320,0)))^BD$132</f>
        <v>960087.18</v>
      </c>
      <c r="BE177" s="15">
        <f>SUMIF($E$4:$E$1277,$BC177,$T$4:$T$1277)*(1+INDEX($Q$4:$Q$1277,MATCH($BC177,$E$4:$E1320,0)))^BE$132</f>
        <v>1140282.39591313</v>
      </c>
      <c r="BF177" s="15">
        <f>SUMIF($E$4:$E$1277,$BC177,$T$4:$T$1277)*(1+INDEX($Q$4:$Q$1277,MATCH($BC177,$E$4:$E1320,0)))^BF$132</f>
        <v>1354297.78619623</v>
      </c>
      <c r="BG177" s="15">
        <f>SUMIF($E$4:$E$1277,$BC177,$T$4:$T$1277)*(1+INDEX($Q$4:$Q$1277,MATCH($BC177,$E$4:$E1320,0)))^BG$132</f>
        <v>1608480.93443314</v>
      </c>
      <c r="BH177" s="15">
        <f>SUMIF($E$4:$E$1277,$BC177,$T$4:$T$1277)*(1+INDEX($Q$4:$Q$1277,MATCH($BC177,$E$4:$E1320,0)))^BH$132</f>
        <v>1910370.77872033</v>
      </c>
      <c r="BI177" s="15">
        <f>SUMIF($E$4:$E$1277,$BC177,$T$4:$T$1277)*(1+INDEX($Q$4:$Q$1277,MATCH($BC177,$E$4:$E1320,0)))^BI$132</f>
        <v>2268921.21259409</v>
      </c>
      <c r="BJ177" s="62">
        <f t="shared" si="73"/>
        <v>2268921.21259409</v>
      </c>
      <c r="BK177" s="63" t="str">
        <f t="shared" si="74"/>
        <v>Y</v>
      </c>
      <c r="BL177" s="15"/>
      <c r="BM177" s="2" t="str">
        <v>Qatar</v>
      </c>
      <c r="BN177" s="15">
        <f>SUMIF($F$4:$F$1277,$BM177,$T$4:$T$1277)*(1+INDEX($Q$4:$Q$1277,MATCH($BM177,$F$4:$F1320,0)))^BN$132</f>
        <v>2509443.398</v>
      </c>
      <c r="BO177" s="15">
        <f>SUMIF($F$4:$F$1277,$BM177,$T$4:$T$1277)*(1+INDEX($Q$4:$Q$1277,MATCH($BM177,$F$4:$F1320,0)))^BO$132</f>
        <v>3127223.03615048</v>
      </c>
      <c r="BP177" s="15">
        <f>SUMIF($F$4:$F$1277,$BM177,$T$4:$T$1277)*(1+INDEX($Q$4:$Q$1277,MATCH($BM177,$F$4:$F1320,0)))^BP$132</f>
        <v>3897088.86266349</v>
      </c>
      <c r="BQ177" s="15">
        <f>SUMIF($F$4:$F$1277,$BM177,$T$4:$T$1277)*(1+INDEX($Q$4:$Q$1277,MATCH($BM177,$F$4:$F1320,0)))^BQ$132</f>
        <v>4856481.7500804</v>
      </c>
      <c r="BR177" s="15">
        <f>SUMIF($F$4:$F$1277,$BM177,$T$4:$T$1277)*(1+INDEX($Q$4:$Q$1277,MATCH($BM177,$F$4:$F1320,0)))^BR$132</f>
        <v>6052059.83749223</v>
      </c>
      <c r="BS177" s="15">
        <f>SUMIF($F$4:$F$1277,$BM177,$T$4:$T$1277)*(1+INDEX($Q$4:$Q$1277,MATCH($BM177,$F$4:$F1320,0)))^BS$132</f>
        <v>7541967.65507872</v>
      </c>
    </row>
    <row r="178" ht="15" customHeight="1" spans="1:71">
      <c r="A178" s="6" t="s">
        <v>1114</v>
      </c>
      <c r="B178" s="52" t="s">
        <v>592</v>
      </c>
      <c r="C178" s="52" t="s">
        <v>593</v>
      </c>
      <c r="D178" s="52" t="s">
        <v>929</v>
      </c>
      <c r="E178" s="10" t="s">
        <v>211</v>
      </c>
      <c r="F178" s="52" t="s">
        <v>594</v>
      </c>
      <c r="G178" s="52" t="s">
        <v>165</v>
      </c>
      <c r="H178" s="52" t="s">
        <v>224</v>
      </c>
      <c r="I178" s="52" t="s">
        <v>938</v>
      </c>
      <c r="J178" s="52" t="s">
        <v>165</v>
      </c>
      <c r="K178" s="52" t="s">
        <v>931</v>
      </c>
      <c r="L178" s="53" t="s">
        <v>279</v>
      </c>
      <c r="M178" s="13">
        <v>1464</v>
      </c>
      <c r="N178" s="14">
        <f t="shared" si="70"/>
        <v>4.01095890410959</v>
      </c>
      <c r="O178" s="15">
        <v>1000</v>
      </c>
      <c r="P178" s="15">
        <f t="shared" si="77"/>
        <v>1464000</v>
      </c>
      <c r="Q178" s="16">
        <f>IFERROR(VLOOKUP(G178,SCENARIOS!$A$13:$E$18,4,0),0.025)</f>
        <v>0.025</v>
      </c>
      <c r="R178" s="57">
        <f>IFERROR(VLOOKUP(L178,INPUTS!$A$107:$B$120,2,0),0.0082)</f>
        <v>0.0039</v>
      </c>
      <c r="S178" s="52">
        <f t="shared" si="78"/>
        <v>3.9</v>
      </c>
      <c r="T178" s="15">
        <f t="shared" si="79"/>
        <v>5709.6</v>
      </c>
      <c r="U178" s="15">
        <f>T178/INPUTS!$B$7*1000</f>
        <v>7137000</v>
      </c>
      <c r="V178" s="15">
        <f>T178*INPUTS!$B$6</f>
        <v>18042.336</v>
      </c>
      <c r="W178" s="54" t="s">
        <v>396</v>
      </c>
      <c r="X178" s="54" t="s">
        <v>396</v>
      </c>
      <c r="Y178" s="58">
        <f>IFERROR(VLOOKUP(E178,INPUTS!$A$44:$B$103,2,0),0)</f>
        <v>0.02</v>
      </c>
      <c r="Z178" s="15">
        <f t="shared" si="64"/>
        <v>114.192</v>
      </c>
      <c r="AA178" s="20">
        <f>IFERROR(VLOOKUP(E178,INPUTS!$A$44:$C$103,3,0),SCENARIOS!$J$25)</f>
        <v>0.06</v>
      </c>
      <c r="AB178" s="15">
        <f t="shared" si="76"/>
        <v>387.593299939219</v>
      </c>
      <c r="AC178" s="20">
        <f>IFERROR(VLOOKUP($E178,INPUTS!$A$44:$G$103,4,0),SCENARIOS!$K$25)</f>
        <v>0.15</v>
      </c>
      <c r="AD178" s="15">
        <f t="shared" si="76"/>
        <v>1096.31560703153</v>
      </c>
      <c r="AE178" s="20">
        <f>IFERROR(VLOOKUP($E178,INPUTS!$A$44:$G$103,5,0),SCENARIOS!$L$25)</f>
        <v>0.3</v>
      </c>
      <c r="AF178" s="15">
        <f t="shared" si="76"/>
        <v>2480.76096343128</v>
      </c>
      <c r="AG178" s="20">
        <f>IFERROR(VLOOKUP($E178,INPUTS!$A$44:$G$103,6,0),SCENARIOS!$M$25)</f>
        <v>0.4</v>
      </c>
      <c r="AH178" s="15">
        <f t="shared" si="66"/>
        <v>3742.33777099282</v>
      </c>
      <c r="AI178" s="20">
        <f>IFERROR(VLOOKUP($E178,INPUTS!$A$44:$G$103,7,0),SCENARIOS!$N$25)</f>
        <v>0.5</v>
      </c>
      <c r="AJ178" s="15">
        <f t="shared" si="67"/>
        <v>5292.63961189008</v>
      </c>
      <c r="AL178" t="str">
        <f t="shared" si="71"/>
        <v>N</v>
      </c>
      <c r="AM178" s="21">
        <f t="shared" si="72"/>
        <v>10585.2792237802</v>
      </c>
      <c r="BB178" s="2"/>
      <c r="BC178" s="2" t="str">
        <v>FCO</v>
      </c>
      <c r="BD178" s="15">
        <f>SUMIF($E$4:$E$1277,$BC178,$T$4:$T$1277)*(1+INDEX($Q$4:$Q$1277,MATCH($BC178,$E$4:$E1321,0)))^BD$132</f>
        <v>645897.71</v>
      </c>
      <c r="BE178" s="15">
        <f>SUMIF($E$4:$E$1277,$BC178,$T$4:$T$1277)*(1+INDEX($Q$4:$Q$1277,MATCH($BC178,$E$4:$E1321,0)))^BE$132</f>
        <v>730773.973781247</v>
      </c>
      <c r="BF178" s="15">
        <f>SUMIF($E$4:$E$1277,$BC178,$T$4:$T$1277)*(1+INDEX($Q$4:$Q$1277,MATCH($BC178,$E$4:$E1321,0)))^BF$132</f>
        <v>826803.675702821</v>
      </c>
      <c r="BG178" s="15">
        <f>SUMIF($E$4:$E$1277,$BC178,$T$4:$T$1277)*(1+INDEX($Q$4:$Q$1277,MATCH($BC178,$E$4:$E1321,0)))^BG$132</f>
        <v>935452.469138328</v>
      </c>
      <c r="BH178" s="15">
        <f>SUMIF($E$4:$E$1277,$BC178,$T$4:$T$1277)*(1+INDEX($Q$4:$Q$1277,MATCH($BC178,$E$4:$E1321,0)))^BH$132</f>
        <v>1058378.60635192</v>
      </c>
      <c r="BI178" s="15">
        <f>SUMIF($E$4:$E$1277,$BC178,$T$4:$T$1277)*(1+INDEX($Q$4:$Q$1277,MATCH($BC178,$E$4:$E1321,0)))^BI$132</f>
        <v>1197458.24757429</v>
      </c>
      <c r="BJ178" s="62">
        <f t="shared" si="73"/>
        <v>1197458.24757429</v>
      </c>
      <c r="BK178" s="63" t="str">
        <f t="shared" si="74"/>
        <v>Y</v>
      </c>
      <c r="BL178" s="15"/>
      <c r="BM178" s="2" t="str">
        <v>Russia</v>
      </c>
      <c r="BN178" s="15">
        <f>SUMIF($F$4:$F$1277,$BM178,$T$4:$T$1277)*(1+INDEX($Q$4:$Q$1277,MATCH($BM178,$F$4:$F1321,0)))^BN$132</f>
        <v>1826000.22</v>
      </c>
      <c r="BO178" s="15">
        <f>SUMIF($F$4:$F$1277,$BM178,$T$4:$T$1277)*(1+INDEX($Q$4:$Q$1277,MATCH($BM178,$F$4:$F1321,0)))^BO$132</f>
        <v>2065951.64564809</v>
      </c>
      <c r="BP178" s="15">
        <f>SUMIF($F$4:$F$1277,$BM178,$T$4:$T$1277)*(1+INDEX($Q$4:$Q$1277,MATCH($BM178,$F$4:$F1321,0)))^BP$132</f>
        <v>2337434.65932115</v>
      </c>
      <c r="BQ178" s="15">
        <f>SUMIF($F$4:$F$1277,$BM178,$T$4:$T$1277)*(1+INDEX($Q$4:$Q$1277,MATCH($BM178,$F$4:$F1321,0)))^BQ$132</f>
        <v>2644592.77065115</v>
      </c>
      <c r="BR178" s="15">
        <f>SUMIF($F$4:$F$1277,$BM178,$T$4:$T$1277)*(1+INDEX($Q$4:$Q$1277,MATCH($BM178,$F$4:$F1321,0)))^BR$132</f>
        <v>2992113.98046588</v>
      </c>
      <c r="BS178" s="15">
        <f>SUMIF($F$4:$F$1277,$BM178,$T$4:$T$1277)*(1+INDEX($Q$4:$Q$1277,MATCH($BM178,$F$4:$F1321,0)))^BS$132</f>
        <v>3385302.33140395</v>
      </c>
    </row>
    <row r="179" ht="15" customHeight="1" spans="1:71">
      <c r="A179" s="24" t="s">
        <v>1115</v>
      </c>
      <c r="B179" s="52" t="s">
        <v>592</v>
      </c>
      <c r="C179" s="52" t="s">
        <v>593</v>
      </c>
      <c r="D179" s="52" t="s">
        <v>929</v>
      </c>
      <c r="E179" s="10" t="s">
        <v>211</v>
      </c>
      <c r="F179" s="52" t="s">
        <v>594</v>
      </c>
      <c r="G179" s="52" t="s">
        <v>165</v>
      </c>
      <c r="H179" s="52" t="s">
        <v>249</v>
      </c>
      <c r="I179" s="52" t="s">
        <v>930</v>
      </c>
      <c r="J179" s="52" t="s">
        <v>169</v>
      </c>
      <c r="K179" s="52" t="s">
        <v>931</v>
      </c>
      <c r="L179" s="53" t="s">
        <v>288</v>
      </c>
      <c r="M179" s="13">
        <v>146</v>
      </c>
      <c r="N179" s="14">
        <f t="shared" si="70"/>
        <v>0.4</v>
      </c>
      <c r="O179" s="15">
        <v>7200</v>
      </c>
      <c r="P179" s="15">
        <f t="shared" si="77"/>
        <v>1051200</v>
      </c>
      <c r="Q179" s="16">
        <f>IFERROR(VLOOKUP(G179,SCENARIOS!$A$13:$E$18,4,0),0.025)</f>
        <v>0.025</v>
      </c>
      <c r="R179" s="57">
        <f>IFERROR(VLOOKUP(L179,INPUTS!$A$107:$B$120,2,0),0.0082)</f>
        <v>0.0085</v>
      </c>
      <c r="S179" s="52">
        <f t="shared" si="78"/>
        <v>61.2</v>
      </c>
      <c r="T179" s="15">
        <f t="shared" si="79"/>
        <v>8935.2</v>
      </c>
      <c r="U179" s="15">
        <f>T179/INPUTS!$B$7*1000</f>
        <v>11169000</v>
      </c>
      <c r="V179" s="15">
        <f>T179*INPUTS!$B$6</f>
        <v>28235.232</v>
      </c>
      <c r="W179" s="54" t="s">
        <v>396</v>
      </c>
      <c r="X179" s="54" t="s">
        <v>396</v>
      </c>
      <c r="Y179" s="58">
        <f>IFERROR(VLOOKUP(E179,INPUTS!$A$44:$B$103,2,0),0)</f>
        <v>0.02</v>
      </c>
      <c r="Z179" s="15">
        <f t="shared" si="64"/>
        <v>178.704</v>
      </c>
      <c r="AA179" s="20">
        <f>IFERROR(VLOOKUP(E179,INPUTS!$A$44:$C$103,3,0),SCENARIOS!$J$25)</f>
        <v>0.06</v>
      </c>
      <c r="AB179" s="15">
        <f t="shared" si="76"/>
        <v>606.561519829219</v>
      </c>
      <c r="AC179" s="20">
        <f>IFERROR(VLOOKUP($E179,INPUTS!$A$44:$G$103,4,0),SCENARIOS!$K$25)</f>
        <v>0.15</v>
      </c>
      <c r="AD179" s="15">
        <f t="shared" si="76"/>
        <v>1715.67171289549</v>
      </c>
      <c r="AE179" s="20">
        <f>IFERROR(VLOOKUP($E179,INPUTS!$A$44:$G$103,5,0),SCENARIOS!$L$25)</f>
        <v>0.3</v>
      </c>
      <c r="AF179" s="15">
        <f t="shared" si="76"/>
        <v>3882.25013318817</v>
      </c>
      <c r="AG179" s="20">
        <f>IFERROR(VLOOKUP($E179,INPUTS!$A$44:$G$103,6,0),SCENARIOS!$M$25)</f>
        <v>0.4</v>
      </c>
      <c r="AH179" s="15">
        <f t="shared" si="66"/>
        <v>5856.5462469131</v>
      </c>
      <c r="AI179" s="20">
        <f>IFERROR(VLOOKUP($E179,INPUTS!$A$44:$G$103,7,0),SCENARIOS!$N$25)</f>
        <v>0.5</v>
      </c>
      <c r="AJ179" s="15">
        <f t="shared" si="67"/>
        <v>8282.68065366405</v>
      </c>
      <c r="AL179" t="str">
        <f t="shared" si="71"/>
        <v>N</v>
      </c>
      <c r="AM179" s="21">
        <f t="shared" si="72"/>
        <v>16565.3613073281</v>
      </c>
      <c r="BB179" s="2"/>
      <c r="BC179" s="2" t="str">
        <v>FLL</v>
      </c>
      <c r="BD179" s="15">
        <f>SUMIF($E$4:$E$1277,$BC179,$T$4:$T$1277)*(1+INDEX($Q$4:$Q$1277,MATCH($BC179,$E$4:$E1322,0)))^BD$132</f>
        <v>2447936.582</v>
      </c>
      <c r="BE179" s="15">
        <f>SUMIF($E$4:$E$1277,$BC179,$T$4:$T$1277)*(1+INDEX($Q$4:$Q$1277,MATCH($BC179,$E$4:$E1322,0)))^BE$132</f>
        <v>2702719.78763722</v>
      </c>
      <c r="BF179" s="15">
        <f>SUMIF($E$4:$E$1277,$BC179,$T$4:$T$1277)*(1+INDEX($Q$4:$Q$1277,MATCH($BC179,$E$4:$E1322,0)))^BF$132</f>
        <v>2984021.03395904</v>
      </c>
      <c r="BG179" s="15">
        <f>SUMIF($E$4:$E$1277,$BC179,$T$4:$T$1277)*(1+INDEX($Q$4:$Q$1277,MATCH($BC179,$E$4:$E1322,0)))^BG$132</f>
        <v>3294600.33993919</v>
      </c>
      <c r="BH179" s="15">
        <f>SUMIF($E$4:$E$1277,$BC179,$T$4:$T$1277)*(1+INDEX($Q$4:$Q$1277,MATCH($BC179,$E$4:$E1322,0)))^BH$132</f>
        <v>3637504.98954305</v>
      </c>
      <c r="BI179" s="15">
        <f>SUMIF($E$4:$E$1277,$BC179,$T$4:$T$1277)*(1+INDEX($Q$4:$Q$1277,MATCH($BC179,$E$4:$E1322,0)))^BI$132</f>
        <v>4016099.4304987</v>
      </c>
      <c r="BJ179" s="62">
        <f t="shared" si="73"/>
        <v>4016099.4304987</v>
      </c>
      <c r="BK179" s="63" t="str">
        <f t="shared" si="74"/>
        <v>Y</v>
      </c>
      <c r="BL179" s="15"/>
      <c r="BM179" s="2" t="str">
        <v>Saudi Arabia</v>
      </c>
      <c r="BN179" s="15">
        <f>SUMIF($F$4:$F$1277,$BM179,$T$4:$T$1277)*(1+INDEX($Q$4:$Q$1277,MATCH($BM179,$F$4:$F1322,0)))^BN$132</f>
        <v>3575355.002</v>
      </c>
      <c r="BO179" s="15">
        <f>SUMIF($F$4:$F$1277,$BM179,$T$4:$T$1277)*(1+INDEX($Q$4:$Q$1277,MATCH($BM179,$F$4:$F1322,0)))^BO$132</f>
        <v>4455542.82419015</v>
      </c>
      <c r="BP179" s="15">
        <f>SUMIF($F$4:$F$1277,$BM179,$T$4:$T$1277)*(1+INDEX($Q$4:$Q$1277,MATCH($BM179,$F$4:$F1322,0)))^BP$132</f>
        <v>5552416.98994575</v>
      </c>
      <c r="BQ179" s="15">
        <f>SUMIF($F$4:$F$1277,$BM179,$T$4:$T$1277)*(1+INDEX($Q$4:$Q$1277,MATCH($BM179,$F$4:$F1322,0)))^BQ$132</f>
        <v>6919321.76318873</v>
      </c>
      <c r="BR179" s="15">
        <f>SUMIF($F$4:$F$1277,$BM179,$T$4:$T$1277)*(1+INDEX($Q$4:$Q$1277,MATCH($BM179,$F$4:$F1322,0)))^BR$132</f>
        <v>8622733.80209596</v>
      </c>
      <c r="BS179" s="15">
        <f>SUMIF($F$4:$F$1277,$BM179,$T$4:$T$1277)*(1+INDEX($Q$4:$Q$1277,MATCH($BM179,$F$4:$F1322,0)))^BS$132</f>
        <v>10745495.117363</v>
      </c>
    </row>
    <row r="180" ht="15" customHeight="1" spans="1:71">
      <c r="A180" s="6" t="s">
        <v>1116</v>
      </c>
      <c r="B180" s="52" t="s">
        <v>595</v>
      </c>
      <c r="C180" s="52" t="s">
        <v>596</v>
      </c>
      <c r="D180" s="52" t="s">
        <v>929</v>
      </c>
      <c r="E180" s="10" t="s">
        <v>212</v>
      </c>
      <c r="F180" s="52" t="s">
        <v>597</v>
      </c>
      <c r="G180" s="52" t="s">
        <v>165</v>
      </c>
      <c r="H180" s="52" t="s">
        <v>545</v>
      </c>
      <c r="I180" s="52" t="s">
        <v>544</v>
      </c>
      <c r="J180" s="52" t="s">
        <v>173</v>
      </c>
      <c r="K180" s="52" t="s">
        <v>931</v>
      </c>
      <c r="L180" s="53" t="s">
        <v>293</v>
      </c>
      <c r="M180" s="13">
        <v>203</v>
      </c>
      <c r="N180" s="14">
        <f t="shared" si="70"/>
        <v>0.556164383561644</v>
      </c>
      <c r="O180" s="15">
        <v>7800</v>
      </c>
      <c r="P180" s="15">
        <f t="shared" si="77"/>
        <v>1583400</v>
      </c>
      <c r="Q180" s="16">
        <f>IFERROR(VLOOKUP(G180,SCENARIOS!$A$13:$E$18,4,0),0.025)</f>
        <v>0.025</v>
      </c>
      <c r="R180" s="57">
        <f>IFERROR(VLOOKUP(L180,INPUTS!$A$107:$B$120,2,0),0.0082)</f>
        <v>0.0079</v>
      </c>
      <c r="S180" s="52">
        <f t="shared" si="78"/>
        <v>61.62</v>
      </c>
      <c r="T180" s="15">
        <f t="shared" si="79"/>
        <v>12508.86</v>
      </c>
      <c r="U180" s="15">
        <f>T180/INPUTS!$B$7*1000</f>
        <v>15636075</v>
      </c>
      <c r="V180" s="15">
        <f>T180*INPUTS!$B$6</f>
        <v>39527.9976</v>
      </c>
      <c r="W180" s="54" t="s">
        <v>396</v>
      </c>
      <c r="X180" s="54" t="s">
        <v>396</v>
      </c>
      <c r="Y180" s="58">
        <f>IFERROR(VLOOKUP(E180,INPUTS!$A$44:$B$103,2,0),0)</f>
        <v>0.02</v>
      </c>
      <c r="Z180" s="15">
        <f t="shared" si="64"/>
        <v>250.1772</v>
      </c>
      <c r="AA180" s="20">
        <f>IFERROR(VLOOKUP(E180,INPUTS!$A$44:$C$103,3,0),SCENARIOS!$J$25)</f>
        <v>0.06</v>
      </c>
      <c r="AB180" s="15">
        <f t="shared" ref="AB180:AF195" si="80">$T180*AA180*(1+$Q180)^AB$2</f>
        <v>849.157616273941</v>
      </c>
      <c r="AC180" s="20">
        <f>IFERROR(VLOOKUP($E180,INPUTS!$A$44:$G$103,4,0),SCENARIOS!$K$25)</f>
        <v>0.15</v>
      </c>
      <c r="AD180" s="15">
        <f t="shared" si="80"/>
        <v>2401.85975272741</v>
      </c>
      <c r="AE180" s="20">
        <f>IFERROR(VLOOKUP($E180,INPUTS!$A$44:$G$103,5,0),SCENARIOS!$L$25)</f>
        <v>0.3</v>
      </c>
      <c r="AF180" s="15">
        <f t="shared" si="80"/>
        <v>5434.96770089447</v>
      </c>
      <c r="AG180" s="20">
        <f>IFERROR(VLOOKUP($E180,INPUTS!$A$44:$G$103,6,0),SCENARIOS!$M$25)</f>
        <v>0.4</v>
      </c>
      <c r="AH180" s="15">
        <f t="shared" si="66"/>
        <v>8198.88945811637</v>
      </c>
      <c r="AI180" s="20">
        <f>IFERROR(VLOOKUP($E180,INPUTS!$A$44:$G$103,7,0),SCENARIOS!$N$25)</f>
        <v>0.5</v>
      </c>
      <c r="AJ180" s="15">
        <f t="shared" si="67"/>
        <v>11595.363586869</v>
      </c>
      <c r="AL180" t="str">
        <f t="shared" si="71"/>
        <v>N</v>
      </c>
      <c r="AM180" s="21">
        <f t="shared" si="72"/>
        <v>23190.7271737381</v>
      </c>
      <c r="BB180" s="2"/>
      <c r="BC180" s="2" t="str">
        <v>FRA</v>
      </c>
      <c r="BD180" s="15">
        <f>SUMIF($E$4:$E$1277,$BC180,$T$4:$T$1277)*(1+INDEX($Q$4:$Q$1277,MATCH($BC180,$E$4:$E1323,0)))^BD$132</f>
        <v>4570417.135</v>
      </c>
      <c r="BE180" s="15">
        <f>SUMIF($E$4:$E$1277,$BC180,$T$4:$T$1277)*(1+INDEX($Q$4:$Q$1277,MATCH($BC180,$E$4:$E1323,0)))^BE$132</f>
        <v>5171007.48287504</v>
      </c>
      <c r="BF180" s="15">
        <f>SUMIF($E$4:$E$1277,$BC180,$T$4:$T$1277)*(1+INDEX($Q$4:$Q$1277,MATCH($BC180,$E$4:$E1323,0)))^BF$132</f>
        <v>5850520.3350437</v>
      </c>
      <c r="BG180" s="15">
        <f>SUMIF($E$4:$E$1277,$BC180,$T$4:$T$1277)*(1+INDEX($Q$4:$Q$1277,MATCH($BC180,$E$4:$E1323,0)))^BG$132</f>
        <v>6619326.75675205</v>
      </c>
      <c r="BH180" s="15">
        <f>SUMIF($E$4:$E$1277,$BC180,$T$4:$T$1277)*(1+INDEX($Q$4:$Q$1277,MATCH($BC180,$E$4:$E1323,0)))^BH$132</f>
        <v>7489160.65639593</v>
      </c>
      <c r="BI180" s="15">
        <f>SUMIF($E$4:$E$1277,$BC180,$T$4:$T$1277)*(1+INDEX($Q$4:$Q$1277,MATCH($BC180,$E$4:$E1323,0)))^BI$132</f>
        <v>8473297.87430369</v>
      </c>
      <c r="BJ180" s="62">
        <f t="shared" si="73"/>
        <v>8473297.87430369</v>
      </c>
      <c r="BK180" s="63" t="str">
        <f t="shared" si="74"/>
        <v>Y</v>
      </c>
      <c r="BL180" s="15"/>
      <c r="BM180" s="2" t="str">
        <v>Singapore</v>
      </c>
      <c r="BN180" s="15">
        <f>SUMIF($F$4:$F$1277,$BM180,$T$4:$T$1277)*(1+INDEX($Q$4:$Q$1277,MATCH($BM180,$F$4:$F1323,0)))^BN$132</f>
        <v>6983203.797</v>
      </c>
      <c r="BO180" s="15">
        <f>SUMIF($F$4:$F$1277,$BM180,$T$4:$T$1277)*(1+INDEX($Q$4:$Q$1277,MATCH($BM180,$F$4:$F1323,0)))^BO$132</f>
        <v>8496135.16767075</v>
      </c>
      <c r="BP180" s="15">
        <f>SUMIF($F$4:$F$1277,$BM180,$T$4:$T$1277)*(1+INDEX($Q$4:$Q$1277,MATCH($BM180,$F$4:$F1323,0)))^BP$132</f>
        <v>10336847.5109293</v>
      </c>
      <c r="BQ180" s="15">
        <f>SUMIF($F$4:$F$1277,$BM180,$T$4:$T$1277)*(1+INDEX($Q$4:$Q$1277,MATCH($BM180,$F$4:$F1323,0)))^BQ$132</f>
        <v>12576355.5258384</v>
      </c>
      <c r="BR180" s="15">
        <f>SUMIF($F$4:$F$1277,$BM180,$T$4:$T$1277)*(1+INDEX($Q$4:$Q$1277,MATCH($BM180,$F$4:$F1323,0)))^BR$132</f>
        <v>15301059.4521256</v>
      </c>
      <c r="BS180" s="15">
        <f>SUMIF($F$4:$F$1277,$BM180,$T$4:$T$1277)*(1+INDEX($Q$4:$Q$1277,MATCH($BM180,$F$4:$F1323,0)))^BS$132</f>
        <v>18616078.3922235</v>
      </c>
    </row>
    <row r="181" ht="15" customHeight="1" spans="1:71">
      <c r="A181" s="24" t="s">
        <v>1117</v>
      </c>
      <c r="B181" s="52" t="s">
        <v>595</v>
      </c>
      <c r="C181" s="52" t="s">
        <v>596</v>
      </c>
      <c r="D181" s="52" t="s">
        <v>929</v>
      </c>
      <c r="E181" s="10" t="s">
        <v>212</v>
      </c>
      <c r="F181" s="52" t="s">
        <v>597</v>
      </c>
      <c r="G181" s="52" t="s">
        <v>165</v>
      </c>
      <c r="H181" s="52" t="s">
        <v>245</v>
      </c>
      <c r="I181" s="52" t="s">
        <v>930</v>
      </c>
      <c r="J181" s="52" t="s">
        <v>169</v>
      </c>
      <c r="K181" s="52" t="s">
        <v>931</v>
      </c>
      <c r="L181" s="53" t="s">
        <v>293</v>
      </c>
      <c r="M181" s="13">
        <v>203</v>
      </c>
      <c r="N181" s="14">
        <f t="shared" si="70"/>
        <v>0.556164383561644</v>
      </c>
      <c r="O181" s="15">
        <v>6800</v>
      </c>
      <c r="P181" s="15">
        <f t="shared" si="77"/>
        <v>1380400</v>
      </c>
      <c r="Q181" s="16">
        <f>IFERROR(VLOOKUP(G181,SCENARIOS!$A$13:$E$18,4,0),0.025)</f>
        <v>0.025</v>
      </c>
      <c r="R181" s="57">
        <f>IFERROR(VLOOKUP(L181,INPUTS!$A$107:$B$120,2,0),0.0082)</f>
        <v>0.0079</v>
      </c>
      <c r="S181" s="52">
        <f t="shared" si="78"/>
        <v>53.72</v>
      </c>
      <c r="T181" s="15">
        <f t="shared" si="79"/>
        <v>10905.16</v>
      </c>
      <c r="U181" s="15">
        <f>T181/INPUTS!$B$7*1000</f>
        <v>13631450</v>
      </c>
      <c r="V181" s="15">
        <f>T181*INPUTS!$B$6</f>
        <v>34460.3056</v>
      </c>
      <c r="W181" s="54" t="s">
        <v>396</v>
      </c>
      <c r="X181" s="54" t="s">
        <v>396</v>
      </c>
      <c r="Y181" s="58">
        <f>IFERROR(VLOOKUP(E181,INPUTS!$A$44:$B$103,2,0),0)</f>
        <v>0.02</v>
      </c>
      <c r="Z181" s="15">
        <f t="shared" si="64"/>
        <v>218.1032</v>
      </c>
      <c r="AA181" s="20">
        <f>IFERROR(VLOOKUP(E181,INPUTS!$A$44:$C$103,3,0),SCENARIOS!$J$25)</f>
        <v>0.06</v>
      </c>
      <c r="AB181" s="15">
        <f t="shared" si="80"/>
        <v>740.29125521318</v>
      </c>
      <c r="AC181" s="20">
        <f>IFERROR(VLOOKUP($E181,INPUTS!$A$44:$G$103,4,0),SCENARIOS!$K$25)</f>
        <v>0.15</v>
      </c>
      <c r="AD181" s="15">
        <f t="shared" si="80"/>
        <v>2093.92901519825</v>
      </c>
      <c r="AE181" s="20">
        <f>IFERROR(VLOOKUP($E181,INPUTS!$A$44:$G$103,5,0),SCENARIOS!$L$25)</f>
        <v>0.3</v>
      </c>
      <c r="AF181" s="15">
        <f t="shared" si="80"/>
        <v>4738.17697001056</v>
      </c>
      <c r="AG181" s="20">
        <f>IFERROR(VLOOKUP($E181,INPUTS!$A$44:$G$103,6,0),SCENARIOS!$M$25)</f>
        <v>0.4</v>
      </c>
      <c r="AH181" s="15">
        <f t="shared" si="66"/>
        <v>7147.74978399889</v>
      </c>
      <c r="AI181" s="20">
        <f>IFERROR(VLOOKUP($E181,INPUTS!$A$44:$G$103,7,0),SCENARIOS!$N$25)</f>
        <v>0.5</v>
      </c>
      <c r="AJ181" s="15">
        <f t="shared" si="67"/>
        <v>10108.7785116294</v>
      </c>
      <c r="AL181" t="str">
        <f t="shared" si="71"/>
        <v>N</v>
      </c>
      <c r="AM181" s="21">
        <f t="shared" si="72"/>
        <v>20217.5570232588</v>
      </c>
      <c r="BB181" s="2"/>
      <c r="BC181" s="2" t="str">
        <v>GRU</v>
      </c>
      <c r="BD181" s="15">
        <f>SUMIF($E$4:$E$1277,$BC181,$T$4:$T$1277)*(1+INDEX($Q$4:$Q$1277,MATCH($BC181,$E$4:$E1324,0)))^BD$132</f>
        <v>1388509.986</v>
      </c>
      <c r="BE181" s="15">
        <f>SUMIF($E$4:$E$1277,$BC181,$T$4:$T$1277)*(1+INDEX($Q$4:$Q$1277,MATCH($BC181,$E$4:$E1324,0)))^BE$132</f>
        <v>1649114.29562613</v>
      </c>
      <c r="BF181" s="15">
        <f>SUMIF($E$4:$E$1277,$BC181,$T$4:$T$1277)*(1+INDEX($Q$4:$Q$1277,MATCH($BC181,$E$4:$E1324,0)))^BF$132</f>
        <v>1958630.46536165</v>
      </c>
      <c r="BG181" s="15">
        <f>SUMIF($E$4:$E$1277,$BC181,$T$4:$T$1277)*(1+INDEX($Q$4:$Q$1277,MATCH($BC181,$E$4:$E1324,0)))^BG$132</f>
        <v>2326238.5815328</v>
      </c>
      <c r="BH181" s="15">
        <f>SUMIF($E$4:$E$1277,$BC181,$T$4:$T$1277)*(1+INDEX($Q$4:$Q$1277,MATCH($BC181,$E$4:$E1324,0)))^BH$132</f>
        <v>2762841.70695391</v>
      </c>
      <c r="BI181" s="15">
        <f>SUMIF($E$4:$E$1277,$BC181,$T$4:$T$1277)*(1+INDEX($Q$4:$Q$1277,MATCH($BC181,$E$4:$E1324,0)))^BI$132</f>
        <v>3281389.2600192</v>
      </c>
      <c r="BJ181" s="62">
        <f t="shared" si="73"/>
        <v>3281389.2600192</v>
      </c>
      <c r="BK181" s="63" t="str">
        <f t="shared" si="74"/>
        <v>Y</v>
      </c>
      <c r="BL181" s="15"/>
      <c r="BM181" s="2" t="str">
        <v>South Africa</v>
      </c>
      <c r="BN181" s="15">
        <f>SUMIF($F$4:$F$1277,$BM181,$T$4:$T$1277)*(1+INDEX($Q$4:$Q$1277,MATCH($BM181,$F$4:$F1324,0)))^BN$132</f>
        <v>1048579.538</v>
      </c>
      <c r="BO181" s="15">
        <f>SUMIF($F$4:$F$1277,$BM181,$T$4:$T$1277)*(1+INDEX($Q$4:$Q$1277,MATCH($BM181,$F$4:$F1324,0)))^BO$132</f>
        <v>1215591.07324487</v>
      </c>
      <c r="BP181" s="15">
        <f>SUMIF($F$4:$F$1277,$BM181,$T$4:$T$1277)*(1+INDEX($Q$4:$Q$1277,MATCH($BM181,$F$4:$F1324,0)))^BP$132</f>
        <v>1409203.21616329</v>
      </c>
      <c r="BQ181" s="15">
        <f>SUMIF($F$4:$F$1277,$BM181,$T$4:$T$1277)*(1+INDEX($Q$4:$Q$1277,MATCH($BM181,$F$4:$F1324,0)))^BQ$132</f>
        <v>1633652.75391828</v>
      </c>
      <c r="BR181" s="15">
        <f>SUMIF($F$4:$F$1277,$BM181,$T$4:$T$1277)*(1+INDEX($Q$4:$Q$1277,MATCH($BM181,$F$4:$F1324,0)))^BR$132</f>
        <v>1893851.28402626</v>
      </c>
      <c r="BS181" s="15">
        <f>SUMIF($F$4:$F$1277,$BM181,$T$4:$T$1277)*(1+INDEX($Q$4:$Q$1277,MATCH($BM181,$F$4:$F1324,0)))^BS$132</f>
        <v>2195492.69415141</v>
      </c>
    </row>
    <row r="182" ht="15" customHeight="1" spans="1:71">
      <c r="A182" s="6" t="s">
        <v>1118</v>
      </c>
      <c r="B182" s="52" t="s">
        <v>595</v>
      </c>
      <c r="C182" s="52" t="s">
        <v>596</v>
      </c>
      <c r="D182" s="52" t="s">
        <v>929</v>
      </c>
      <c r="E182" s="10" t="s">
        <v>212</v>
      </c>
      <c r="F182" s="52" t="s">
        <v>597</v>
      </c>
      <c r="G182" s="52" t="s">
        <v>165</v>
      </c>
      <c r="H182" s="52" t="s">
        <v>234</v>
      </c>
      <c r="I182" s="52" t="s">
        <v>424</v>
      </c>
      <c r="J182" s="52" t="s">
        <v>173</v>
      </c>
      <c r="K182" s="52" t="s">
        <v>931</v>
      </c>
      <c r="L182" s="53" t="s">
        <v>293</v>
      </c>
      <c r="M182" s="13">
        <v>101</v>
      </c>
      <c r="N182" s="14">
        <f t="shared" si="70"/>
        <v>0.276712328767123</v>
      </c>
      <c r="O182" s="15">
        <v>8000</v>
      </c>
      <c r="P182" s="15">
        <f t="shared" si="77"/>
        <v>808000</v>
      </c>
      <c r="Q182" s="16">
        <f>IFERROR(VLOOKUP(G182,SCENARIOS!$A$13:$E$18,4,0),0.025)</f>
        <v>0.025</v>
      </c>
      <c r="R182" s="57">
        <f>IFERROR(VLOOKUP(L182,INPUTS!$A$107:$B$120,2,0),0.0082)</f>
        <v>0.0079</v>
      </c>
      <c r="S182" s="52">
        <f t="shared" si="78"/>
        <v>63.2</v>
      </c>
      <c r="T182" s="15">
        <f t="shared" si="79"/>
        <v>6383.2</v>
      </c>
      <c r="U182" s="15">
        <f>T182/INPUTS!$B$7*1000</f>
        <v>7979000</v>
      </c>
      <c r="V182" s="15">
        <f>T182*INPUTS!$B$6</f>
        <v>20170.912</v>
      </c>
      <c r="W182" s="54" t="s">
        <v>396</v>
      </c>
      <c r="X182" s="54" t="s">
        <v>396</v>
      </c>
      <c r="Y182" s="58">
        <f>IFERROR(VLOOKUP(E182,INPUTS!$A$44:$B$103,2,0),0)</f>
        <v>0.02</v>
      </c>
      <c r="Z182" s="15">
        <f t="shared" si="64"/>
        <v>127.664</v>
      </c>
      <c r="AA182" s="20">
        <f>IFERROR(VLOOKUP(E182,INPUTS!$A$44:$C$103,3,0),SCENARIOS!$J$25)</f>
        <v>0.06</v>
      </c>
      <c r="AB182" s="15">
        <f t="shared" si="80"/>
        <v>433.320294271406</v>
      </c>
      <c r="AC182" s="20">
        <f>IFERROR(VLOOKUP($E182,INPUTS!$A$44:$G$103,4,0),SCENARIOS!$K$25)</f>
        <v>0.15</v>
      </c>
      <c r="AD182" s="15">
        <f t="shared" si="80"/>
        <v>1225.65534937713</v>
      </c>
      <c r="AE182" s="20">
        <f>IFERROR(VLOOKUP($E182,INPUTS!$A$44:$G$103,5,0),SCENARIOS!$L$25)</f>
        <v>0.3</v>
      </c>
      <c r="AF182" s="15">
        <f t="shared" si="80"/>
        <v>2773.43305691722</v>
      </c>
      <c r="AG182" s="20">
        <f>IFERROR(VLOOKUP($E182,INPUTS!$A$44:$G$103,6,0),SCENARIOS!$M$25)</f>
        <v>0.4</v>
      </c>
      <c r="AH182" s="15">
        <f t="shared" si="66"/>
        <v>4183.84658466466</v>
      </c>
      <c r="AI182" s="20">
        <f>IFERROR(VLOOKUP($E182,INPUTS!$A$44:$G$103,7,0),SCENARIOS!$N$25)</f>
        <v>0.5</v>
      </c>
      <c r="AJ182" s="15">
        <f t="shared" si="67"/>
        <v>5917.04798420499</v>
      </c>
      <c r="AL182" t="str">
        <f t="shared" si="71"/>
        <v>N</v>
      </c>
      <c r="AM182" s="21">
        <f t="shared" si="72"/>
        <v>11834.09596841</v>
      </c>
      <c r="BB182" s="2"/>
      <c r="BC182" s="2" t="str">
        <v>HAN</v>
      </c>
      <c r="BD182" s="15">
        <f>SUMIF($E$4:$E$1277,$BC182,$T$4:$T$1277)*(1+INDEX($Q$4:$Q$1277,MATCH($BC182,$E$4:$E1325,0)))^BD$132</f>
        <v>793095.36</v>
      </c>
      <c r="BE182" s="15">
        <f>SUMIF($E$4:$E$1277,$BC182,$T$4:$T$1277)*(1+INDEX($Q$4:$Q$1277,MATCH($BC182,$E$4:$E1325,0)))^BE$132</f>
        <v>964921.771623973</v>
      </c>
      <c r="BF182" s="15">
        <f>SUMIF($E$4:$E$1277,$BC182,$T$4:$T$1277)*(1+INDEX($Q$4:$Q$1277,MATCH($BC182,$E$4:$E1325,0)))^BF$132</f>
        <v>1173974.87403526</v>
      </c>
      <c r="BG182" s="15">
        <f>SUMIF($E$4:$E$1277,$BC182,$T$4:$T$1277)*(1+INDEX($Q$4:$Q$1277,MATCH($BC182,$E$4:$E1325,0)))^BG$132</f>
        <v>1428319.93783967</v>
      </c>
      <c r="BH182" s="15">
        <f>SUMIF($E$4:$E$1277,$BC182,$T$4:$T$1277)*(1+INDEX($Q$4:$Q$1277,MATCH($BC182,$E$4:$E1325,0)))^BH$132</f>
        <v>1737769.59792842</v>
      </c>
      <c r="BI182" s="15">
        <f>SUMIF($E$4:$E$1277,$BC182,$T$4:$T$1277)*(1+INDEX($Q$4:$Q$1277,MATCH($BC182,$E$4:$E1325,0)))^BI$132</f>
        <v>2114262.4250221</v>
      </c>
      <c r="BJ182" s="62">
        <f t="shared" si="73"/>
        <v>2114262.4250221</v>
      </c>
      <c r="BK182" s="63" t="str">
        <f t="shared" si="74"/>
        <v>Y</v>
      </c>
      <c r="BL182" s="15"/>
      <c r="BM182" s="2" t="str">
        <v>South Korea</v>
      </c>
      <c r="BN182" s="15">
        <f>SUMIF($F$4:$F$1277,$BM182,$T$4:$T$1277)*(1+INDEX($Q$4:$Q$1277,MATCH($BM182,$F$4:$F1325,0)))^BN$132</f>
        <v>5137571.821</v>
      </c>
      <c r="BO182" s="15">
        <f>SUMIF($F$4:$F$1277,$BM182,$T$4:$T$1277)*(1+INDEX($Q$4:$Q$1277,MATCH($BM182,$F$4:$F1325,0)))^BO$132</f>
        <v>6250641.66730811</v>
      </c>
      <c r="BP182" s="15">
        <f>SUMIF($F$4:$F$1277,$BM182,$T$4:$T$1277)*(1+INDEX($Q$4:$Q$1277,MATCH($BM182,$F$4:$F1325,0)))^BP$132</f>
        <v>7604861.32639278</v>
      </c>
      <c r="BQ182" s="15">
        <f>SUMIF($F$4:$F$1277,$BM182,$T$4:$T$1277)*(1+INDEX($Q$4:$Q$1277,MATCH($BM182,$F$4:$F1325,0)))^BQ$132</f>
        <v>9252476.60510529</v>
      </c>
      <c r="BR182" s="15">
        <f>SUMIF($F$4:$F$1277,$BM182,$T$4:$T$1277)*(1+INDEX($Q$4:$Q$1277,MATCH($BM182,$F$4:$F1325,0)))^BR$132</f>
        <v>11257052.5159895</v>
      </c>
      <c r="BS182" s="15">
        <f>SUMIF($F$4:$F$1277,$BM182,$T$4:$T$1277)*(1+INDEX($Q$4:$Q$1277,MATCH($BM182,$F$4:$F1325,0)))^BS$132</f>
        <v>13695925.6160478</v>
      </c>
    </row>
    <row r="183" ht="15" customHeight="1" spans="1:71">
      <c r="A183" s="24" t="s">
        <v>1119</v>
      </c>
      <c r="B183" s="52" t="s">
        <v>598</v>
      </c>
      <c r="C183" s="52" t="s">
        <v>599</v>
      </c>
      <c r="D183" s="52" t="s">
        <v>929</v>
      </c>
      <c r="E183" s="10" t="s">
        <v>209</v>
      </c>
      <c r="F183" s="52" t="s">
        <v>600</v>
      </c>
      <c r="G183" s="52" t="s">
        <v>165</v>
      </c>
      <c r="H183" s="52" t="s">
        <v>245</v>
      </c>
      <c r="I183" s="52" t="s">
        <v>930</v>
      </c>
      <c r="J183" s="52" t="s">
        <v>169</v>
      </c>
      <c r="K183" s="52" t="s">
        <v>931</v>
      </c>
      <c r="L183" s="53" t="s">
        <v>295</v>
      </c>
      <c r="M183" s="13">
        <v>777</v>
      </c>
      <c r="N183" s="14">
        <f t="shared" si="70"/>
        <v>2.12876712328767</v>
      </c>
      <c r="O183" s="15">
        <v>6300</v>
      </c>
      <c r="P183" s="15">
        <f t="shared" si="77"/>
        <v>4895100</v>
      </c>
      <c r="Q183" s="16">
        <f>IFERROR(VLOOKUP(G183,SCENARIOS!$A$13:$E$18,4,0),0.025)</f>
        <v>0.025</v>
      </c>
      <c r="R183" s="57">
        <f>IFERROR(VLOOKUP(L183,INPUTS!$A$107:$B$120,2,0),0.0082)</f>
        <v>0.0089</v>
      </c>
      <c r="S183" s="52">
        <f t="shared" si="78"/>
        <v>56.07</v>
      </c>
      <c r="T183" s="15">
        <f t="shared" si="79"/>
        <v>43566.39</v>
      </c>
      <c r="U183" s="15">
        <f>T183/INPUTS!$B$7*1000</f>
        <v>54457987.5</v>
      </c>
      <c r="V183" s="15">
        <f>T183*INPUTS!$B$6</f>
        <v>137669.7924</v>
      </c>
      <c r="W183" s="54" t="s">
        <v>396</v>
      </c>
      <c r="X183" s="54" t="s">
        <v>396</v>
      </c>
      <c r="Y183" s="58">
        <f>IFERROR(VLOOKUP(E183,INPUTS!$A$44:$B$103,2,0),0)</f>
        <v>0.02</v>
      </c>
      <c r="Z183" s="15">
        <f t="shared" si="64"/>
        <v>871.3278</v>
      </c>
      <c r="AA183" s="20">
        <f>IFERROR(VLOOKUP(E183,INPUTS!$A$44:$C$103,3,0),SCENARIOS!$J$25)</f>
        <v>0.06</v>
      </c>
      <c r="AB183" s="15">
        <f t="shared" si="80"/>
        <v>2957.48228711976</v>
      </c>
      <c r="AC183" s="20">
        <f>IFERROR(VLOOKUP($E183,INPUTS!$A$44:$G$103,4,0),SCENARIOS!$K$25)</f>
        <v>0.15</v>
      </c>
      <c r="AD183" s="15">
        <f t="shared" si="80"/>
        <v>8365.29937281461</v>
      </c>
      <c r="AE183" s="20">
        <f>IFERROR(VLOOKUP($E183,INPUTS!$A$44:$G$103,5,0),SCENARIOS!$L$25)</f>
        <v>0.3</v>
      </c>
      <c r="AF183" s="15">
        <f t="shared" si="80"/>
        <v>18929.1368273825</v>
      </c>
      <c r="AG183" s="20">
        <f>IFERROR(VLOOKUP($E183,INPUTS!$A$44:$G$103,6,0),SCENARIOS!$M$25)</f>
        <v>0.4</v>
      </c>
      <c r="AH183" s="15">
        <f t="shared" si="66"/>
        <v>28555.4411592412</v>
      </c>
      <c r="AI183" s="20">
        <f>IFERROR(VLOOKUP($E183,INPUTS!$A$44:$G$103,7,0),SCENARIOS!$N$25)</f>
        <v>0.5</v>
      </c>
      <c r="AJ183" s="15">
        <f t="shared" si="67"/>
        <v>40384.8258128506</v>
      </c>
      <c r="AL183" t="str">
        <f t="shared" si="71"/>
        <v>N</v>
      </c>
      <c r="AM183" s="21">
        <f t="shared" si="72"/>
        <v>80769.6516257013</v>
      </c>
      <c r="BB183" s="2"/>
      <c r="BC183" s="2" t="str">
        <v>HEL</v>
      </c>
      <c r="BD183" s="15">
        <f>SUMIF($E$4:$E$1277,$BC183,$T$4:$T$1277)*(1+INDEX($Q$4:$Q$1277,MATCH($BC183,$E$4:$E1326,0)))^BD$132</f>
        <v>614079.62</v>
      </c>
      <c r="BE183" s="15">
        <f>SUMIF($E$4:$E$1277,$BC183,$T$4:$T$1277)*(1+INDEX($Q$4:$Q$1277,MATCH($BC183,$E$4:$E1326,0)))^BE$132</f>
        <v>694774.725436754</v>
      </c>
      <c r="BF183" s="15">
        <f>SUMIF($E$4:$E$1277,$BC183,$T$4:$T$1277)*(1+INDEX($Q$4:$Q$1277,MATCH($BC183,$E$4:$E1326,0)))^BF$132</f>
        <v>786073.830467972</v>
      </c>
      <c r="BG183" s="15">
        <f>SUMIF($E$4:$E$1277,$BC183,$T$4:$T$1277)*(1+INDEX($Q$4:$Q$1277,MATCH($BC183,$E$4:$E1326,0)))^BG$132</f>
        <v>889370.387729856</v>
      </c>
      <c r="BH183" s="15">
        <f>SUMIF($E$4:$E$1277,$BC183,$T$4:$T$1277)*(1+INDEX($Q$4:$Q$1277,MATCH($BC183,$E$4:$E1326,0)))^BH$132</f>
        <v>1006240.96097928</v>
      </c>
      <c r="BI183" s="15">
        <f>SUMIF($E$4:$E$1277,$BC183,$T$4:$T$1277)*(1+INDEX($Q$4:$Q$1277,MATCH($BC183,$E$4:$E1326,0)))^BI$132</f>
        <v>1138469.28739891</v>
      </c>
      <c r="BJ183" s="62">
        <f t="shared" si="73"/>
        <v>1138469.28739891</v>
      </c>
      <c r="BK183" s="63" t="str">
        <f t="shared" si="74"/>
        <v>Y</v>
      </c>
      <c r="BL183" s="15"/>
      <c r="BM183" s="2" t="str">
        <v>Spain</v>
      </c>
      <c r="BN183" s="15">
        <f>SUMIF($F$4:$F$1277,$BM183,$T$4:$T$1277)*(1+INDEX($Q$4:$Q$1277,MATCH($BM183,$F$4:$F1326,0)))^BN$132</f>
        <v>4108742.49</v>
      </c>
      <c r="BO183" s="15">
        <f>SUMIF($F$4:$F$1277,$BM183,$T$4:$T$1277)*(1+INDEX($Q$4:$Q$1277,MATCH($BM183,$F$4:$F1326,0)))^BO$132</f>
        <v>4648664.99783868</v>
      </c>
      <c r="BP183" s="15">
        <f>SUMIF($F$4:$F$1277,$BM183,$T$4:$T$1277)*(1+INDEX($Q$4:$Q$1277,MATCH($BM183,$F$4:$F1326,0)))^BP$132</f>
        <v>5259537.75753186</v>
      </c>
      <c r="BQ183" s="15">
        <f>SUMIF($F$4:$F$1277,$BM183,$T$4:$T$1277)*(1+INDEX($Q$4:$Q$1277,MATCH($BM183,$F$4:$F1326,0)))^BQ$132</f>
        <v>5950684.21487988</v>
      </c>
      <c r="BR183" s="15">
        <f>SUMIF($F$4:$F$1277,$BM183,$T$4:$T$1277)*(1+INDEX($Q$4:$Q$1277,MATCH($BM183,$F$4:$F1326,0)))^BR$132</f>
        <v>6732652.9930337</v>
      </c>
      <c r="BS183" s="15">
        <f>SUMIF($F$4:$F$1277,$BM183,$T$4:$T$1277)*(1+INDEX($Q$4:$Q$1277,MATCH($BM183,$F$4:$F1326,0)))^BS$132</f>
        <v>7617378.89086097</v>
      </c>
    </row>
    <row r="184" ht="15" customHeight="1" spans="1:71">
      <c r="A184" s="6" t="s">
        <v>1120</v>
      </c>
      <c r="B184" s="52" t="s">
        <v>598</v>
      </c>
      <c r="C184" s="52" t="s">
        <v>599</v>
      </c>
      <c r="D184" s="52" t="s">
        <v>929</v>
      </c>
      <c r="E184" s="10" t="s">
        <v>209</v>
      </c>
      <c r="F184" s="52" t="s">
        <v>600</v>
      </c>
      <c r="G184" s="52" t="s">
        <v>165</v>
      </c>
      <c r="H184" s="52" t="s">
        <v>242</v>
      </c>
      <c r="I184" s="52" t="s">
        <v>421</v>
      </c>
      <c r="J184" s="52" t="s">
        <v>173</v>
      </c>
      <c r="K184" s="52" t="s">
        <v>931</v>
      </c>
      <c r="L184" s="53" t="s">
        <v>295</v>
      </c>
      <c r="M184" s="13">
        <v>259</v>
      </c>
      <c r="N184" s="14">
        <f t="shared" si="70"/>
        <v>0.70958904109589</v>
      </c>
      <c r="O184" s="15">
        <v>10200</v>
      </c>
      <c r="P184" s="15">
        <f t="shared" si="77"/>
        <v>2641800</v>
      </c>
      <c r="Q184" s="16">
        <f>IFERROR(VLOOKUP(G184,SCENARIOS!$A$13:$E$18,4,0),0.025)</f>
        <v>0.025</v>
      </c>
      <c r="R184" s="57">
        <f>IFERROR(VLOOKUP(L184,INPUTS!$A$107:$B$120,2,0),0.0082)</f>
        <v>0.0089</v>
      </c>
      <c r="S184" s="52">
        <f t="shared" si="78"/>
        <v>90.78</v>
      </c>
      <c r="T184" s="15">
        <f t="shared" si="79"/>
        <v>23512.02</v>
      </c>
      <c r="U184" s="15">
        <f>T184/INPUTS!$B$7*1000</f>
        <v>29390025</v>
      </c>
      <c r="V184" s="15">
        <f>T184*INPUTS!$B$6</f>
        <v>74297.9832</v>
      </c>
      <c r="W184" s="54" t="s">
        <v>396</v>
      </c>
      <c r="X184" s="54" t="s">
        <v>396</v>
      </c>
      <c r="Y184" s="58">
        <f>IFERROR(VLOOKUP(E184,INPUTS!$A$44:$B$103,2,0),0)</f>
        <v>0.02</v>
      </c>
      <c r="Z184" s="15">
        <f t="shared" si="64"/>
        <v>470.2404</v>
      </c>
      <c r="AA184" s="20">
        <f>IFERROR(VLOOKUP(E184,INPUTS!$A$44:$C$103,3,0),SCENARIOS!$J$25)</f>
        <v>0.06</v>
      </c>
      <c r="AB184" s="15">
        <f t="shared" si="80"/>
        <v>1596.10155177892</v>
      </c>
      <c r="AC184" s="20">
        <f>IFERROR(VLOOKUP($E184,INPUTS!$A$44:$G$103,4,0),SCENARIOS!$K$25)</f>
        <v>0.15</v>
      </c>
      <c r="AD184" s="15">
        <f t="shared" si="80"/>
        <v>4514.60601072534</v>
      </c>
      <c r="AE184" s="20">
        <f>IFERROR(VLOOKUP($E184,INPUTS!$A$44:$G$103,5,0),SCENARIOS!$L$25)</f>
        <v>0.3</v>
      </c>
      <c r="AF184" s="15">
        <f t="shared" si="80"/>
        <v>10215.7246370001</v>
      </c>
      <c r="AG184" s="20">
        <f>IFERROR(VLOOKUP($E184,INPUTS!$A$44:$G$103,6,0),SCENARIOS!$M$25)</f>
        <v>0.4</v>
      </c>
      <c r="AH184" s="15">
        <f t="shared" si="66"/>
        <v>15410.8730065746</v>
      </c>
      <c r="AI184" s="20">
        <f>IFERROR(VLOOKUP($E184,INPUTS!$A$44:$G$103,7,0),SCENARIOS!$N$25)</f>
        <v>0.5</v>
      </c>
      <c r="AJ184" s="15">
        <f t="shared" si="67"/>
        <v>21794.9853593162</v>
      </c>
      <c r="AL184" t="str">
        <f t="shared" si="71"/>
        <v>N</v>
      </c>
      <c r="AM184" s="21">
        <f t="shared" si="72"/>
        <v>43589.9707186324</v>
      </c>
      <c r="BB184" s="2"/>
      <c r="BC184" s="2" t="str">
        <v>HKG</v>
      </c>
      <c r="BD184" s="15">
        <f>SUMIF($E$4:$E$1277,$BC184,$T$4:$T$1277)*(1+INDEX($Q$4:$Q$1277,MATCH($BC184,$E$4:$E1327,0)))^BD$132</f>
        <v>4554221.2125</v>
      </c>
      <c r="BE184" s="15">
        <f>SUMIF($E$4:$E$1277,$BC184,$T$4:$T$1277)*(1+INDEX($Q$4:$Q$1277,MATCH($BC184,$E$4:$E1327,0)))^BE$132</f>
        <v>5540906.45635977</v>
      </c>
      <c r="BF184" s="15">
        <f>SUMIF($E$4:$E$1277,$BC184,$T$4:$T$1277)*(1+INDEX($Q$4:$Q$1277,MATCH($BC184,$E$4:$E1327,0)))^BF$132</f>
        <v>6741359.92205702</v>
      </c>
      <c r="BG184" s="15">
        <f>SUMIF($E$4:$E$1277,$BC184,$T$4:$T$1277)*(1+INDEX($Q$4:$Q$1277,MATCH($BC184,$E$4:$E1327,0)))^BG$132</f>
        <v>8201895.11529371</v>
      </c>
      <c r="BH184" s="15">
        <f>SUMIF($E$4:$E$1277,$BC184,$T$4:$T$1277)*(1+INDEX($Q$4:$Q$1277,MATCH($BC184,$E$4:$E1327,0)))^BH$132</f>
        <v>9978859.49720248</v>
      </c>
      <c r="BI184" s="15">
        <f>SUMIF($E$4:$E$1277,$BC184,$T$4:$T$1277)*(1+INDEX($Q$4:$Q$1277,MATCH($BC184,$E$4:$E1327,0)))^BI$132</f>
        <v>12140808.3699132</v>
      </c>
      <c r="BJ184" s="62">
        <f t="shared" si="73"/>
        <v>12140808.3699132</v>
      </c>
      <c r="BK184" s="63" t="str">
        <f t="shared" si="74"/>
        <v>Y</v>
      </c>
      <c r="BL184" s="15"/>
      <c r="BM184" s="2" t="str">
        <v>Sweden</v>
      </c>
      <c r="BN184" s="15">
        <f>SUMIF($F$4:$F$1277,$BM184,$T$4:$T$1277)*(1+INDEX($Q$4:$Q$1277,MATCH($BM184,$F$4:$F1327,0)))^BN$132</f>
        <v>570619.875</v>
      </c>
      <c r="BO184" s="15">
        <f>SUMIF($F$4:$F$1277,$BM184,$T$4:$T$1277)*(1+INDEX($Q$4:$Q$1277,MATCH($BM184,$F$4:$F1327,0)))^BO$132</f>
        <v>645604.013013622</v>
      </c>
      <c r="BP184" s="15">
        <f>SUMIF($F$4:$F$1277,$BM184,$T$4:$T$1277)*(1+INDEX($Q$4:$Q$1277,MATCH($BM184,$F$4:$F1327,0)))^BP$132</f>
        <v>730441.682598757</v>
      </c>
      <c r="BQ184" s="15">
        <f>SUMIF($F$4:$F$1277,$BM184,$T$4:$T$1277)*(1+INDEX($Q$4:$Q$1277,MATCH($BM184,$F$4:$F1327,0)))^BQ$132</f>
        <v>826427.718729881</v>
      </c>
      <c r="BR184" s="15">
        <f>SUMIF($F$4:$F$1277,$BM184,$T$4:$T$1277)*(1+INDEX($Q$4:$Q$1277,MATCH($BM184,$F$4:$F1327,0)))^BR$132</f>
        <v>935027.10833145</v>
      </c>
      <c r="BS184" s="15">
        <f>SUMIF($F$4:$F$1277,$BM184,$T$4:$T$1277)*(1+INDEX($Q$4:$Q$1277,MATCH($BM184,$F$4:$F1327,0)))^BS$132</f>
        <v>1057897.34964157</v>
      </c>
    </row>
    <row r="185" ht="15" customHeight="1" spans="1:71">
      <c r="A185" s="24" t="s">
        <v>1121</v>
      </c>
      <c r="B185" s="52" t="s">
        <v>598</v>
      </c>
      <c r="C185" s="52" t="s">
        <v>599</v>
      </c>
      <c r="D185" s="52" t="s">
        <v>929</v>
      </c>
      <c r="E185" s="10" t="s">
        <v>209</v>
      </c>
      <c r="F185" s="52" t="s">
        <v>600</v>
      </c>
      <c r="G185" s="52" t="s">
        <v>165</v>
      </c>
      <c r="H185" s="52" t="s">
        <v>234</v>
      </c>
      <c r="I185" s="52" t="s">
        <v>424</v>
      </c>
      <c r="J185" s="52" t="s">
        <v>173</v>
      </c>
      <c r="K185" s="52" t="s">
        <v>931</v>
      </c>
      <c r="L185" s="53" t="s">
        <v>295</v>
      </c>
      <c r="M185" s="13">
        <v>259</v>
      </c>
      <c r="N185" s="14">
        <f t="shared" si="70"/>
        <v>0.70958904109589</v>
      </c>
      <c r="O185" s="15">
        <v>9700</v>
      </c>
      <c r="P185" s="15">
        <f t="shared" si="77"/>
        <v>2512300</v>
      </c>
      <c r="Q185" s="16">
        <f>IFERROR(VLOOKUP(G185,SCENARIOS!$A$13:$E$18,4,0),0.025)</f>
        <v>0.025</v>
      </c>
      <c r="R185" s="57">
        <f>IFERROR(VLOOKUP(L185,INPUTS!$A$107:$B$120,2,0),0.0082)</f>
        <v>0.0089</v>
      </c>
      <c r="S185" s="52">
        <f t="shared" si="78"/>
        <v>86.33</v>
      </c>
      <c r="T185" s="15">
        <f t="shared" si="79"/>
        <v>22359.47</v>
      </c>
      <c r="U185" s="15">
        <f>T185/INPUTS!$B$7*1000</f>
        <v>27949337.5</v>
      </c>
      <c r="V185" s="15">
        <f>T185*INPUTS!$B$6</f>
        <v>70655.9252</v>
      </c>
      <c r="W185" s="54" t="s">
        <v>396</v>
      </c>
      <c r="X185" s="54" t="s">
        <v>396</v>
      </c>
      <c r="Y185" s="58">
        <f>IFERROR(VLOOKUP(E185,INPUTS!$A$44:$B$103,2,0),0)</f>
        <v>0.02</v>
      </c>
      <c r="Z185" s="15">
        <f t="shared" si="64"/>
        <v>447.1894</v>
      </c>
      <c r="AA185" s="20">
        <f>IFERROR(VLOOKUP(E185,INPUTS!$A$44:$C$103,3,0),SCENARIOS!$J$25)</f>
        <v>0.06</v>
      </c>
      <c r="AB185" s="15">
        <f t="shared" si="80"/>
        <v>1517.86127963289</v>
      </c>
      <c r="AC185" s="20">
        <f>IFERROR(VLOOKUP($E185,INPUTS!$A$44:$G$103,4,0),SCENARIOS!$K$25)</f>
        <v>0.15</v>
      </c>
      <c r="AD185" s="15">
        <f t="shared" si="80"/>
        <v>4293.30179451332</v>
      </c>
      <c r="AE185" s="20">
        <f>IFERROR(VLOOKUP($E185,INPUTS!$A$44:$G$103,5,0),SCENARIOS!$L$25)</f>
        <v>0.3</v>
      </c>
      <c r="AF185" s="15">
        <f t="shared" si="80"/>
        <v>9714.95382146085</v>
      </c>
      <c r="AG185" s="20">
        <f>IFERROR(VLOOKUP($E185,INPUTS!$A$44:$G$103,6,0),SCENARIOS!$M$25)</f>
        <v>0.4</v>
      </c>
      <c r="AH185" s="15">
        <f t="shared" si="66"/>
        <v>14655.438055272</v>
      </c>
      <c r="AI185" s="20">
        <f>IFERROR(VLOOKUP($E185,INPUTS!$A$44:$G$103,7,0),SCENARIOS!$N$25)</f>
        <v>0.5</v>
      </c>
      <c r="AJ185" s="15">
        <f t="shared" si="67"/>
        <v>20726.6037240556</v>
      </c>
      <c r="AL185" t="str">
        <f t="shared" si="71"/>
        <v>N</v>
      </c>
      <c r="AM185" s="21">
        <f t="shared" si="72"/>
        <v>41453.2074481112</v>
      </c>
      <c r="BB185" s="2"/>
      <c r="BC185" s="2" t="str">
        <v>HND</v>
      </c>
      <c r="BD185" s="15">
        <f>SUMIF($E$4:$E$1277,$BC185,$T$4:$T$1277)*(1+INDEX($Q$4:$Q$1277,MATCH($BC185,$E$4:$E1328,0)))^BD$132</f>
        <v>418915.421</v>
      </c>
      <c r="BE185" s="15">
        <f>SUMIF($E$4:$E$1277,$BC185,$T$4:$T$1277)*(1+INDEX($Q$4:$Q$1277,MATCH($BC185,$E$4:$E1328,0)))^BE$132</f>
        <v>509674.662819768</v>
      </c>
      <c r="BF185" s="15">
        <f>SUMIF($E$4:$E$1277,$BC185,$T$4:$T$1277)*(1+INDEX($Q$4:$Q$1277,MATCH($BC185,$E$4:$E1328,0)))^BF$132</f>
        <v>620097.157799412</v>
      </c>
      <c r="BG185" s="15">
        <f>SUMIF($E$4:$E$1277,$BC185,$T$4:$T$1277)*(1+INDEX($Q$4:$Q$1277,MATCH($BC185,$E$4:$E1328,0)))^BG$132</f>
        <v>754443.006806646</v>
      </c>
      <c r="BH185" s="15">
        <f>SUMIF($E$4:$E$1277,$BC185,$T$4:$T$1277)*(1+INDEX($Q$4:$Q$1277,MATCH($BC185,$E$4:$E1328,0)))^BH$132</f>
        <v>917895.273926689</v>
      </c>
      <c r="BI185" s="15">
        <f>SUMIF($E$4:$E$1277,$BC185,$T$4:$T$1277)*(1+INDEX($Q$4:$Q$1277,MATCH($BC185,$E$4:$E1328,0)))^BI$132</f>
        <v>1116759.94912215</v>
      </c>
      <c r="BJ185" s="62">
        <f t="shared" si="73"/>
        <v>1116759.94912215</v>
      </c>
      <c r="BK185" s="63" t="str">
        <f t="shared" si="74"/>
        <v>Y</v>
      </c>
      <c r="BL185" s="15"/>
      <c r="BM185" s="2" t="str">
        <v>Switzerland</v>
      </c>
      <c r="BN185" s="15">
        <f>SUMIF($F$4:$F$1277,$BM185,$T$4:$T$1277)*(1+INDEX($Q$4:$Q$1277,MATCH($BM185,$F$4:$F1328,0)))^BN$132</f>
        <v>1628938.88</v>
      </c>
      <c r="BO185" s="15">
        <f>SUMIF($F$4:$F$1277,$BM185,$T$4:$T$1277)*(1+INDEX($Q$4:$Q$1277,MATCH($BM185,$F$4:$F1328,0)))^BO$132</f>
        <v>1842994.82712886</v>
      </c>
      <c r="BP185" s="15">
        <f>SUMIF($F$4:$F$1277,$BM185,$T$4:$T$1277)*(1+INDEX($Q$4:$Q$1277,MATCH($BM185,$F$4:$F1328,0)))^BP$132</f>
        <v>2085179.48372852</v>
      </c>
      <c r="BQ185" s="15">
        <f>SUMIF($F$4:$F$1277,$BM185,$T$4:$T$1277)*(1+INDEX($Q$4:$Q$1277,MATCH($BM185,$F$4:$F1328,0)))^BQ$132</f>
        <v>2359189.19324149</v>
      </c>
      <c r="BR185" s="15">
        <f>SUMIF($F$4:$F$1277,$BM185,$T$4:$T$1277)*(1+INDEX($Q$4:$Q$1277,MATCH($BM185,$F$4:$F1328,0)))^BR$132</f>
        <v>2669206.02899622</v>
      </c>
      <c r="BS185" s="15">
        <f>SUMIF($F$4:$F$1277,$BM185,$T$4:$T$1277)*(1+INDEX($Q$4:$Q$1277,MATCH($BM185,$F$4:$F1328,0)))^BS$132</f>
        <v>3019961.6231035</v>
      </c>
    </row>
    <row r="186" ht="15" customHeight="1" spans="1:71">
      <c r="A186" s="6" t="s">
        <v>1122</v>
      </c>
      <c r="B186" s="52" t="s">
        <v>601</v>
      </c>
      <c r="C186" s="52" t="s">
        <v>602</v>
      </c>
      <c r="D186" s="52" t="s">
        <v>929</v>
      </c>
      <c r="E186" s="10" t="s">
        <v>210</v>
      </c>
      <c r="F186" s="52" t="s">
        <v>603</v>
      </c>
      <c r="G186" s="52" t="s">
        <v>165</v>
      </c>
      <c r="H186" s="52" t="s">
        <v>245</v>
      </c>
      <c r="I186" s="52" t="s">
        <v>930</v>
      </c>
      <c r="J186" s="52" t="s">
        <v>169</v>
      </c>
      <c r="K186" s="52" t="s">
        <v>931</v>
      </c>
      <c r="L186" s="53" t="s">
        <v>295</v>
      </c>
      <c r="M186" s="13">
        <v>310</v>
      </c>
      <c r="N186" s="14">
        <f t="shared" si="70"/>
        <v>0.849315068493151</v>
      </c>
      <c r="O186" s="15">
        <v>6900</v>
      </c>
      <c r="P186" s="15">
        <f t="shared" si="77"/>
        <v>2139000</v>
      </c>
      <c r="Q186" s="16">
        <f>IFERROR(VLOOKUP(G186,SCENARIOS!$A$13:$E$18,4,0),0.025)</f>
        <v>0.025</v>
      </c>
      <c r="R186" s="57">
        <f>IFERROR(VLOOKUP(L186,INPUTS!$A$107:$B$120,2,0),0.0082)</f>
        <v>0.0089</v>
      </c>
      <c r="S186" s="52">
        <f t="shared" si="78"/>
        <v>61.41</v>
      </c>
      <c r="T186" s="15">
        <f t="shared" si="79"/>
        <v>19037.1</v>
      </c>
      <c r="U186" s="15">
        <f>T186/INPUTS!$B$7*1000</f>
        <v>23796375</v>
      </c>
      <c r="V186" s="15">
        <f>T186*INPUTS!$B$6</f>
        <v>60157.236</v>
      </c>
      <c r="W186" s="54" t="s">
        <v>396</v>
      </c>
      <c r="X186" s="54" t="s">
        <v>396</v>
      </c>
      <c r="Y186" s="58">
        <f>IFERROR(VLOOKUP(E186,INPUTS!$A$44:$B$103,2,0),0)</f>
        <v>0.02</v>
      </c>
      <c r="Z186" s="15">
        <f t="shared" si="64"/>
        <v>380.742</v>
      </c>
      <c r="AA186" s="20">
        <f>IFERROR(VLOOKUP(E186,INPUTS!$A$44:$C$103,3,0),SCENARIOS!$J$25)</f>
        <v>0.06</v>
      </c>
      <c r="AB186" s="15">
        <f t="shared" si="80"/>
        <v>1292.32387737721</v>
      </c>
      <c r="AC186" s="20">
        <f>IFERROR(VLOOKUP($E186,INPUTS!$A$44:$G$103,4,0),SCENARIOS!$K$25)</f>
        <v>0.15</v>
      </c>
      <c r="AD186" s="15">
        <f t="shared" si="80"/>
        <v>3655.36462144807</v>
      </c>
      <c r="AE186" s="20">
        <f>IFERROR(VLOOKUP($E186,INPUTS!$A$44:$G$103,5,0),SCENARIOS!$L$25)</f>
        <v>0.3</v>
      </c>
      <c r="AF186" s="15">
        <f t="shared" si="80"/>
        <v>8271.41910763235</v>
      </c>
      <c r="AG186" s="20">
        <f>IFERROR(VLOOKUP($E186,INPUTS!$A$44:$G$103,6,0),SCENARIOS!$M$25)</f>
        <v>0.4</v>
      </c>
      <c r="AH186" s="15">
        <f t="shared" si="66"/>
        <v>12477.8020141809</v>
      </c>
      <c r="AI186" s="20">
        <f>IFERROR(VLOOKUP($E186,INPUTS!$A$44:$G$103,7,0),SCENARIOS!$N$25)</f>
        <v>0.5</v>
      </c>
      <c r="AJ186" s="15">
        <f t="shared" si="67"/>
        <v>17646.8595970843</v>
      </c>
      <c r="AL186" t="str">
        <f t="shared" si="71"/>
        <v>N</v>
      </c>
      <c r="AM186" s="21">
        <f t="shared" si="72"/>
        <v>35293.7191941687</v>
      </c>
      <c r="BB186" s="2"/>
      <c r="BC186" s="2" t="str">
        <v>HNL</v>
      </c>
      <c r="BD186" s="15">
        <f>SUMIF($E$4:$E$1277,$BC186,$T$4:$T$1277)*(1+INDEX($Q$4:$Q$1277,MATCH($BC186,$E$4:$E1329,0)))^BD$132</f>
        <v>359205.264</v>
      </c>
      <c r="BE186" s="15">
        <f>SUMIF($E$4:$E$1277,$BC186,$T$4:$T$1277)*(1+INDEX($Q$4:$Q$1277,MATCH($BC186,$E$4:$E1329,0)))^BE$132</f>
        <v>396591.636390788</v>
      </c>
      <c r="BF186" s="15">
        <f>SUMIF($E$4:$E$1277,$BC186,$T$4:$T$1277)*(1+INDEX($Q$4:$Q$1277,MATCH($BC186,$E$4:$E1329,0)))^BF$132</f>
        <v>437869.212448744</v>
      </c>
      <c r="BG186" s="15">
        <f>SUMIF($E$4:$E$1277,$BC186,$T$4:$T$1277)*(1+INDEX($Q$4:$Q$1277,MATCH($BC186,$E$4:$E1329,0)))^BG$132</f>
        <v>483442.99177696</v>
      </c>
      <c r="BH186" s="15">
        <f>SUMIF($E$4:$E$1277,$BC186,$T$4:$T$1277)*(1+INDEX($Q$4:$Q$1277,MATCH($BC186,$E$4:$E1329,0)))^BH$132</f>
        <v>533760.126662517</v>
      </c>
      <c r="BI186" s="15">
        <f>SUMIF($E$4:$E$1277,$BC186,$T$4:$T$1277)*(1+INDEX($Q$4:$Q$1277,MATCH($BC186,$E$4:$E1329,0)))^BI$132</f>
        <v>589314.309361686</v>
      </c>
      <c r="BJ186" s="62">
        <f t="shared" si="73"/>
        <v>589314.309361686</v>
      </c>
      <c r="BK186" s="63" t="str">
        <f t="shared" si="74"/>
        <v>Y</v>
      </c>
      <c r="BL186" s="15"/>
      <c r="BM186" s="2" t="str">
        <v>Taiwan</v>
      </c>
      <c r="BN186" s="15">
        <f>SUMIF($F$4:$F$1277,$BM186,$T$4:$T$1277)*(1+INDEX($Q$4:$Q$1277,MATCH($BM186,$F$4:$F1329,0)))^BN$132</f>
        <v>2905017.115</v>
      </c>
      <c r="BO186" s="15">
        <f>SUMIF($F$4:$F$1277,$BM186,$T$4:$T$1277)*(1+INDEX($Q$4:$Q$1277,MATCH($BM186,$F$4:$F1329,0)))^BO$132</f>
        <v>3534397.50448643</v>
      </c>
      <c r="BP186" s="15">
        <f>SUMIF($F$4:$F$1277,$BM186,$T$4:$T$1277)*(1+INDEX($Q$4:$Q$1277,MATCH($BM186,$F$4:$F1329,0)))^BP$132</f>
        <v>4300134.98206873</v>
      </c>
      <c r="BQ186" s="15">
        <f>SUMIF($F$4:$F$1277,$BM186,$T$4:$T$1277)*(1+INDEX($Q$4:$Q$1277,MATCH($BM186,$F$4:$F1329,0)))^BQ$132</f>
        <v>5231771.70664569</v>
      </c>
      <c r="BR186" s="15">
        <f>SUMIF($F$4:$F$1277,$BM186,$T$4:$T$1277)*(1+INDEX($Q$4:$Q$1277,MATCH($BM186,$F$4:$F1329,0)))^BR$132</f>
        <v>6365250.23158468</v>
      </c>
      <c r="BS186" s="15">
        <f>SUMIF($F$4:$F$1277,$BM186,$T$4:$T$1277)*(1+INDEX($Q$4:$Q$1277,MATCH($BM186,$F$4:$F1329,0)))^BS$132</f>
        <v>7744300.16875978</v>
      </c>
    </row>
    <row r="187" ht="15" customHeight="1" spans="1:71">
      <c r="A187" s="24" t="s">
        <v>1123</v>
      </c>
      <c r="B187" s="52" t="s">
        <v>601</v>
      </c>
      <c r="C187" s="52" t="s">
        <v>602</v>
      </c>
      <c r="D187" s="52" t="s">
        <v>929</v>
      </c>
      <c r="E187" s="10" t="s">
        <v>210</v>
      </c>
      <c r="F187" s="52" t="s">
        <v>603</v>
      </c>
      <c r="G187" s="52" t="s">
        <v>165</v>
      </c>
      <c r="H187" s="52" t="s">
        <v>545</v>
      </c>
      <c r="I187" s="52" t="s">
        <v>544</v>
      </c>
      <c r="J187" s="52" t="s">
        <v>173</v>
      </c>
      <c r="K187" s="52" t="s">
        <v>931</v>
      </c>
      <c r="L187" s="53" t="s">
        <v>295</v>
      </c>
      <c r="M187" s="13">
        <v>310</v>
      </c>
      <c r="N187" s="14">
        <f t="shared" si="70"/>
        <v>0.849315068493151</v>
      </c>
      <c r="O187" s="15">
        <v>8600</v>
      </c>
      <c r="P187" s="15">
        <f t="shared" si="77"/>
        <v>2666000</v>
      </c>
      <c r="Q187" s="16">
        <f>IFERROR(VLOOKUP(G187,SCENARIOS!$A$13:$E$18,4,0),0.025)</f>
        <v>0.025</v>
      </c>
      <c r="R187" s="57">
        <f>IFERROR(VLOOKUP(L187,INPUTS!$A$107:$B$120,2,0),0.0082)</f>
        <v>0.0089</v>
      </c>
      <c r="S187" s="52">
        <f t="shared" si="78"/>
        <v>76.54</v>
      </c>
      <c r="T187" s="15">
        <f t="shared" si="79"/>
        <v>23727.4</v>
      </c>
      <c r="U187" s="15">
        <f>T187/INPUTS!$B$7*1000</f>
        <v>29659250</v>
      </c>
      <c r="V187" s="15">
        <f>T187*INPUTS!$B$6</f>
        <v>74978.584</v>
      </c>
      <c r="W187" s="54" t="s">
        <v>396</v>
      </c>
      <c r="X187" s="54" t="s">
        <v>396</v>
      </c>
      <c r="Y187" s="58">
        <f>IFERROR(VLOOKUP(E187,INPUTS!$A$44:$B$103,2,0),0)</f>
        <v>0.02</v>
      </c>
      <c r="Z187" s="15">
        <f t="shared" si="64"/>
        <v>474.548</v>
      </c>
      <c r="AA187" s="20">
        <f>IFERROR(VLOOKUP(E187,INPUTS!$A$44:$C$103,3,0),SCENARIOS!$J$25)</f>
        <v>0.06</v>
      </c>
      <c r="AB187" s="15">
        <f t="shared" si="80"/>
        <v>1610.72251383246</v>
      </c>
      <c r="AC187" s="20">
        <f>IFERROR(VLOOKUP($E187,INPUTS!$A$44:$G$103,4,0),SCENARIOS!$K$25)</f>
        <v>0.15</v>
      </c>
      <c r="AD187" s="15">
        <f t="shared" si="80"/>
        <v>4555.9617020947</v>
      </c>
      <c r="AE187" s="20">
        <f>IFERROR(VLOOKUP($E187,INPUTS!$A$44:$G$103,5,0),SCENARIOS!$L$25)</f>
        <v>0.3</v>
      </c>
      <c r="AF187" s="15">
        <f t="shared" si="80"/>
        <v>10309.3049747302</v>
      </c>
      <c r="AG187" s="20">
        <f>IFERROR(VLOOKUP($E187,INPUTS!$A$44:$G$103,6,0),SCENARIOS!$M$25)</f>
        <v>0.4</v>
      </c>
      <c r="AH187" s="15">
        <f t="shared" si="66"/>
        <v>15552.0430901385</v>
      </c>
      <c r="AI187" s="20">
        <f>IFERROR(VLOOKUP($E187,INPUTS!$A$44:$G$103,7,0),SCENARIOS!$N$25)</f>
        <v>0.5</v>
      </c>
      <c r="AJ187" s="15">
        <f t="shared" si="67"/>
        <v>21994.6365992645</v>
      </c>
      <c r="AL187" t="str">
        <f t="shared" si="71"/>
        <v>N</v>
      </c>
      <c r="AM187" s="21">
        <f t="shared" si="72"/>
        <v>43989.2731985291</v>
      </c>
      <c r="BB187" s="2"/>
      <c r="BC187" s="2" t="str">
        <v>IAH</v>
      </c>
      <c r="BD187" s="15">
        <f>SUMIF($E$4:$E$1277,$BC187,$T$4:$T$1277)*(1+INDEX($Q$4:$Q$1277,MATCH($BC187,$E$4:$E1330,0)))^BD$132</f>
        <v>619367.682</v>
      </c>
      <c r="BE187" s="15">
        <f>SUMIF($E$4:$E$1277,$BC187,$T$4:$T$1277)*(1+INDEX($Q$4:$Q$1277,MATCH($BC187,$E$4:$E1330,0)))^BE$132</f>
        <v>683831.967818682</v>
      </c>
      <c r="BF187" s="15">
        <f>SUMIF($E$4:$E$1277,$BC187,$T$4:$T$1277)*(1+INDEX($Q$4:$Q$1277,MATCH($BC187,$E$4:$E1330,0)))^BF$132</f>
        <v>755005.748283087</v>
      </c>
      <c r="BG187" s="15">
        <f>SUMIF($E$4:$E$1277,$BC187,$T$4:$T$1277)*(1+INDEX($Q$4:$Q$1277,MATCH($BC187,$E$4:$E1330,0)))^BG$132</f>
        <v>833587.352985008</v>
      </c>
      <c r="BH187" s="15">
        <f>SUMIF($E$4:$E$1277,$BC187,$T$4:$T$1277)*(1+INDEX($Q$4:$Q$1277,MATCH($BC187,$E$4:$E1330,0)))^BH$132</f>
        <v>920347.79422105</v>
      </c>
      <c r="BI187" s="15">
        <f>SUMIF($E$4:$E$1277,$BC187,$T$4:$T$1277)*(1+INDEX($Q$4:$Q$1277,MATCH($BC187,$E$4:$E1330,0)))^BI$132</f>
        <v>1016138.33186692</v>
      </c>
      <c r="BJ187" s="62">
        <f t="shared" si="73"/>
        <v>1016138.33186692</v>
      </c>
      <c r="BK187" s="63" t="str">
        <f t="shared" si="74"/>
        <v>Y</v>
      </c>
      <c r="BL187" s="15"/>
      <c r="BM187" s="2" t="str">
        <v>Thailand</v>
      </c>
      <c r="BN187" s="15">
        <f>SUMIF($F$4:$F$1277,$BM187,$T$4:$T$1277)*(1+INDEX($Q$4:$Q$1277,MATCH($BM187,$F$4:$F1330,0)))^BN$132</f>
        <v>3036648.7715</v>
      </c>
      <c r="BO187" s="15">
        <f>SUMIF($F$4:$F$1277,$BM187,$T$4:$T$1277)*(1+INDEX($Q$4:$Q$1277,MATCH($BM187,$F$4:$F1330,0)))^BO$132</f>
        <v>3694547.54141487</v>
      </c>
      <c r="BP187" s="15">
        <f>SUMIF($F$4:$F$1277,$BM187,$T$4:$T$1277)*(1+INDEX($Q$4:$Q$1277,MATCH($BM187,$F$4:$F1330,0)))^BP$132</f>
        <v>4494981.98931719</v>
      </c>
      <c r="BQ187" s="15">
        <f>SUMIF($F$4:$F$1277,$BM187,$T$4:$T$1277)*(1+INDEX($Q$4:$Q$1277,MATCH($BM187,$F$4:$F1330,0)))^BQ$132</f>
        <v>5468832.88353848</v>
      </c>
      <c r="BR187" s="15">
        <f>SUMIF($F$4:$F$1277,$BM187,$T$4:$T$1277)*(1+INDEX($Q$4:$Q$1277,MATCH($BM187,$F$4:$F1330,0)))^BR$132</f>
        <v>6653671.40049766</v>
      </c>
      <c r="BS187" s="15">
        <f>SUMIF($F$4:$F$1277,$BM187,$T$4:$T$1277)*(1+INDEX($Q$4:$Q$1277,MATCH($BM187,$F$4:$F1330,0)))^BS$132</f>
        <v>8095208.62103135</v>
      </c>
    </row>
    <row r="188" ht="15" customHeight="1" spans="1:71">
      <c r="A188" s="6" t="s">
        <v>1124</v>
      </c>
      <c r="B188" s="52" t="s">
        <v>601</v>
      </c>
      <c r="C188" s="52" t="s">
        <v>602</v>
      </c>
      <c r="D188" s="52" t="s">
        <v>929</v>
      </c>
      <c r="E188" s="10" t="s">
        <v>210</v>
      </c>
      <c r="F188" s="52" t="s">
        <v>603</v>
      </c>
      <c r="G188" s="52" t="s">
        <v>165</v>
      </c>
      <c r="H188" s="52" t="s">
        <v>234</v>
      </c>
      <c r="I188" s="52" t="s">
        <v>424</v>
      </c>
      <c r="J188" s="52" t="s">
        <v>173</v>
      </c>
      <c r="K188" s="52" t="s">
        <v>931</v>
      </c>
      <c r="L188" s="53" t="s">
        <v>295</v>
      </c>
      <c r="M188" s="13">
        <v>155</v>
      </c>
      <c r="N188" s="14">
        <f t="shared" si="70"/>
        <v>0.424657534246575</v>
      </c>
      <c r="O188" s="15">
        <v>9400</v>
      </c>
      <c r="P188" s="15">
        <f t="shared" si="77"/>
        <v>1457000</v>
      </c>
      <c r="Q188" s="16">
        <f>IFERROR(VLOOKUP(G188,SCENARIOS!$A$13:$E$18,4,0),0.025)</f>
        <v>0.025</v>
      </c>
      <c r="R188" s="57">
        <f>IFERROR(VLOOKUP(L188,INPUTS!$A$107:$B$120,2,0),0.0082)</f>
        <v>0.0089</v>
      </c>
      <c r="S188" s="52">
        <f t="shared" si="78"/>
        <v>83.66</v>
      </c>
      <c r="T188" s="15">
        <f t="shared" si="79"/>
        <v>12967.3</v>
      </c>
      <c r="U188" s="15">
        <f>T188/INPUTS!$B$7*1000</f>
        <v>16209125</v>
      </c>
      <c r="V188" s="15">
        <f>T188*INPUTS!$B$6</f>
        <v>40976.668</v>
      </c>
      <c r="W188" s="54" t="s">
        <v>396</v>
      </c>
      <c r="X188" s="54" t="s">
        <v>396</v>
      </c>
      <c r="Y188" s="58">
        <f>IFERROR(VLOOKUP(E188,INPUTS!$A$44:$B$103,2,0),0)</f>
        <v>0.02</v>
      </c>
      <c r="Z188" s="15">
        <f t="shared" si="64"/>
        <v>259.346</v>
      </c>
      <c r="AA188" s="20">
        <f>IFERROR(VLOOKUP(E188,INPUTS!$A$44:$C$103,3,0),SCENARIOS!$J$25)</f>
        <v>0.06</v>
      </c>
      <c r="AB188" s="15">
        <f t="shared" si="80"/>
        <v>880.278583140996</v>
      </c>
      <c r="AC188" s="20">
        <f>IFERROR(VLOOKUP($E188,INPUTS!$A$44:$G$103,4,0),SCENARIOS!$K$25)</f>
        <v>0.15</v>
      </c>
      <c r="AD188" s="15">
        <f t="shared" si="80"/>
        <v>2489.88604649361</v>
      </c>
      <c r="AE188" s="20">
        <f>IFERROR(VLOOKUP($E188,INPUTS!$A$44:$G$103,5,0),SCENARIOS!$L$25)</f>
        <v>0.3</v>
      </c>
      <c r="AF188" s="15">
        <f t="shared" si="80"/>
        <v>5634.15504432928</v>
      </c>
      <c r="AG188" s="20">
        <f>IFERROR(VLOOKUP($E188,INPUTS!$A$44:$G$103,6,0),SCENARIOS!$M$25)</f>
        <v>0.4</v>
      </c>
      <c r="AH188" s="15">
        <f t="shared" si="66"/>
        <v>8499.37238647106</v>
      </c>
      <c r="AI188" s="20">
        <f>IFERROR(VLOOKUP($E188,INPUTS!$A$44:$G$103,7,0),SCENARIOS!$N$25)</f>
        <v>0.5</v>
      </c>
      <c r="AJ188" s="15">
        <f t="shared" si="67"/>
        <v>12020.3246530864</v>
      </c>
      <c r="AL188" t="str">
        <f t="shared" si="71"/>
        <v>N</v>
      </c>
      <c r="AM188" s="21">
        <f t="shared" si="72"/>
        <v>24040.6493061729</v>
      </c>
      <c r="BB188" s="2"/>
      <c r="BC188" s="2" t="str">
        <v>ICN</v>
      </c>
      <c r="BD188" s="15">
        <f>SUMIF($E$4:$E$1277,$BC188,$T$4:$T$1277)*(1+INDEX($Q$4:$Q$1277,MATCH($BC188,$E$4:$E1331,0)))^BD$132</f>
        <v>5137571.821</v>
      </c>
      <c r="BE188" s="15">
        <f>SUMIF($E$4:$E$1277,$BC188,$T$4:$T$1277)*(1+INDEX($Q$4:$Q$1277,MATCH($BC188,$E$4:$E1331,0)))^BE$132</f>
        <v>6250641.66730811</v>
      </c>
      <c r="BF188" s="15">
        <f>SUMIF($E$4:$E$1277,$BC188,$T$4:$T$1277)*(1+INDEX($Q$4:$Q$1277,MATCH($BC188,$E$4:$E1331,0)))^BF$132</f>
        <v>7604861.32639278</v>
      </c>
      <c r="BG188" s="15">
        <f>SUMIF($E$4:$E$1277,$BC188,$T$4:$T$1277)*(1+INDEX($Q$4:$Q$1277,MATCH($BC188,$E$4:$E1331,0)))^BG$132</f>
        <v>9252476.60510529</v>
      </c>
      <c r="BH188" s="15">
        <f>SUMIF($E$4:$E$1277,$BC188,$T$4:$T$1277)*(1+INDEX($Q$4:$Q$1277,MATCH($BC188,$E$4:$E1331,0)))^BH$132</f>
        <v>11257052.5159895</v>
      </c>
      <c r="BI188" s="15">
        <f>SUMIF($E$4:$E$1277,$BC188,$T$4:$T$1277)*(1+INDEX($Q$4:$Q$1277,MATCH($BC188,$E$4:$E1331,0)))^BI$132</f>
        <v>13695925.6160478</v>
      </c>
      <c r="BJ188" s="62">
        <f t="shared" si="73"/>
        <v>13695925.6160478</v>
      </c>
      <c r="BK188" s="63" t="str">
        <f t="shared" si="74"/>
        <v>Y</v>
      </c>
      <c r="BL188" s="15"/>
      <c r="BM188" s="2" t="str">
        <v>Turkey</v>
      </c>
      <c r="BN188" s="15">
        <f>SUMIF($F$4:$F$1277,$BM188,$T$4:$T$1277)*(1+INDEX($Q$4:$Q$1277,MATCH($BM188,$F$4:$F1331,0)))^BN$132</f>
        <v>4402541.376</v>
      </c>
      <c r="BO188" s="15">
        <f>SUMIF($F$4:$F$1277,$BM188,$T$4:$T$1277)*(1+INDEX($Q$4:$Q$1277,MATCH($BM188,$F$4:$F1331,0)))^BO$132</f>
        <v>5103752.07822985</v>
      </c>
      <c r="BP188" s="15">
        <f>SUMIF($F$4:$F$1277,$BM188,$T$4:$T$1277)*(1+INDEX($Q$4:$Q$1277,MATCH($BM188,$F$4:$F1331,0)))^BP$132</f>
        <v>5916647.46594661</v>
      </c>
      <c r="BQ188" s="15">
        <f>SUMIF($F$4:$F$1277,$BM188,$T$4:$T$1277)*(1+INDEX($Q$4:$Q$1277,MATCH($BM188,$F$4:$F1331,0)))^BQ$132</f>
        <v>6859016.01404469</v>
      </c>
      <c r="BR188" s="15">
        <f>SUMIF($F$4:$F$1277,$BM188,$T$4:$T$1277)*(1+INDEX($Q$4:$Q$1277,MATCH($BM188,$F$4:$F1331,0)))^BR$132</f>
        <v>7951479.44029054</v>
      </c>
      <c r="BS188" s="15">
        <f>SUMIF($F$4:$F$1277,$BM188,$T$4:$T$1277)*(1+INDEX($Q$4:$Q$1277,MATCH($BM188,$F$4:$F1331,0)))^BS$132</f>
        <v>9217943.96745829</v>
      </c>
    </row>
    <row r="189" ht="15" customHeight="1" spans="1:71">
      <c r="A189" s="24" t="s">
        <v>1125</v>
      </c>
      <c r="B189" s="52" t="s">
        <v>604</v>
      </c>
      <c r="C189" s="52" t="s">
        <v>605</v>
      </c>
      <c r="D189" s="52" t="s">
        <v>929</v>
      </c>
      <c r="E189" s="10" t="s">
        <v>213</v>
      </c>
      <c r="F189" s="52" t="s">
        <v>606</v>
      </c>
      <c r="G189" s="52" t="s">
        <v>165</v>
      </c>
      <c r="H189" s="52" t="s">
        <v>245</v>
      </c>
      <c r="I189" s="52" t="s">
        <v>930</v>
      </c>
      <c r="J189" s="52" t="s">
        <v>169</v>
      </c>
      <c r="K189" s="52" t="s">
        <v>931</v>
      </c>
      <c r="L189" s="53" t="s">
        <v>288</v>
      </c>
      <c r="M189" s="13">
        <v>670</v>
      </c>
      <c r="N189" s="14">
        <f t="shared" si="70"/>
        <v>1.83561643835616</v>
      </c>
      <c r="O189" s="15">
        <v>5400</v>
      </c>
      <c r="P189" s="15">
        <f t="shared" si="77"/>
        <v>3618000</v>
      </c>
      <c r="Q189" s="16">
        <f>IFERROR(VLOOKUP(G189,SCENARIOS!$A$13:$E$18,4,0),0.025)</f>
        <v>0.025</v>
      </c>
      <c r="R189" s="57">
        <f>IFERROR(VLOOKUP(L189,INPUTS!$A$107:$B$120,2,0),0.0082)</f>
        <v>0.0085</v>
      </c>
      <c r="S189" s="52">
        <f t="shared" si="78"/>
        <v>45.9</v>
      </c>
      <c r="T189" s="15">
        <f t="shared" si="79"/>
        <v>30753</v>
      </c>
      <c r="U189" s="15">
        <f>T189/INPUTS!$B$7*1000</f>
        <v>38441250</v>
      </c>
      <c r="V189" s="15">
        <f>T189*INPUTS!$B$6</f>
        <v>97179.48</v>
      </c>
      <c r="W189" s="54" t="s">
        <v>396</v>
      </c>
      <c r="X189" s="54" t="s">
        <v>396</v>
      </c>
      <c r="Y189" s="58">
        <f>IFERROR(VLOOKUP(E189,INPUTS!$A$44:$B$103,2,0),0)</f>
        <v>0.02</v>
      </c>
      <c r="Z189" s="15">
        <f t="shared" si="64"/>
        <v>615.06</v>
      </c>
      <c r="AA189" s="20">
        <f>IFERROR(VLOOKUP(E189,INPUTS!$A$44:$C$103,3,0),SCENARIOS!$J$25)</f>
        <v>0.06</v>
      </c>
      <c r="AB189" s="15">
        <f t="shared" si="80"/>
        <v>2087.65180626152</v>
      </c>
      <c r="AC189" s="20">
        <f>IFERROR(VLOOKUP($E189,INPUTS!$A$44:$G$103,4,0),SCENARIOS!$K$25)</f>
        <v>0.15</v>
      </c>
      <c r="AD189" s="15">
        <f t="shared" si="80"/>
        <v>5904.96599815059</v>
      </c>
      <c r="AE189" s="20">
        <f>IFERROR(VLOOKUP($E189,INPUTS!$A$44:$G$103,5,0),SCENARIOS!$L$25)</f>
        <v>0.3</v>
      </c>
      <c r="AF189" s="15">
        <f t="shared" si="80"/>
        <v>13361.8540542949</v>
      </c>
      <c r="AG189" s="20">
        <f>IFERROR(VLOOKUP($E189,INPUTS!$A$44:$G$103,6,0),SCENARIOS!$M$25)</f>
        <v>0.4</v>
      </c>
      <c r="AH189" s="15">
        <f t="shared" si="66"/>
        <v>20156.9485553002</v>
      </c>
      <c r="AI189" s="20">
        <f>IFERROR(VLOOKUP($E189,INPUTS!$A$44:$G$103,7,0),SCENARIOS!$N$25)</f>
        <v>0.5</v>
      </c>
      <c r="AJ189" s="15">
        <f t="shared" si="67"/>
        <v>28507.1714278506</v>
      </c>
      <c r="AL189" t="str">
        <f t="shared" si="71"/>
        <v>N</v>
      </c>
      <c r="AM189" s="21">
        <f t="shared" si="72"/>
        <v>57014.3428557012</v>
      </c>
      <c r="BB189" s="2"/>
      <c r="BC189" s="2" t="str">
        <v>IND</v>
      </c>
      <c r="BD189" s="15">
        <f>SUMIF($E$4:$E$1277,$BC189,$T$4:$T$1277)*(1+INDEX($Q$4:$Q$1277,MATCH($BC189,$E$4:$E1332,0)))^BD$132</f>
        <v>82853.948</v>
      </c>
      <c r="BE189" s="15">
        <f>SUMIF($E$4:$E$1277,$BC189,$T$4:$T$1277)*(1+INDEX($Q$4:$Q$1277,MATCH($BC189,$E$4:$E1332,0)))^BE$132</f>
        <v>91477.453456131</v>
      </c>
      <c r="BF189" s="15">
        <f>SUMIF($E$4:$E$1277,$BC189,$T$4:$T$1277)*(1+INDEX($Q$4:$Q$1277,MATCH($BC189,$E$4:$E1332,0)))^BF$132</f>
        <v>100998.500286536</v>
      </c>
      <c r="BG189" s="15">
        <f>SUMIF($E$4:$E$1277,$BC189,$T$4:$T$1277)*(1+INDEX($Q$4:$Q$1277,MATCH($BC189,$E$4:$E1332,0)))^BG$132</f>
        <v>111510.505318354</v>
      </c>
      <c r="BH189" s="15">
        <f>SUMIF($E$4:$E$1277,$BC189,$T$4:$T$1277)*(1+INDEX($Q$4:$Q$1277,MATCH($BC189,$E$4:$E1332,0)))^BH$132</f>
        <v>123116.608277126</v>
      </c>
      <c r="BI189" s="15">
        <f>SUMIF($E$4:$E$1277,$BC189,$T$4:$T$1277)*(1+INDEX($Q$4:$Q$1277,MATCH($BC189,$E$4:$E1332,0)))^BI$132</f>
        <v>135930.683753869</v>
      </c>
      <c r="BJ189" s="62">
        <f t="shared" si="73"/>
        <v>135930.683753869</v>
      </c>
      <c r="BK189" s="63" t="str">
        <f t="shared" si="74"/>
        <v>Y</v>
      </c>
      <c r="BL189" s="15"/>
      <c r="BM189" s="2" t="str">
        <v>UAE</v>
      </c>
      <c r="BN189" s="15">
        <f>SUMIF($F$4:$F$1277,$BM189,$T$4:$T$1277)*(1+INDEX($Q$4:$Q$1277,MATCH($BM189,$F$4:$F1332,0)))^BN$132</f>
        <v>9343962.355</v>
      </c>
      <c r="BO189" s="15">
        <f>SUMIF($F$4:$F$1277,$BM189,$T$4:$T$1277)*(1+INDEX($Q$4:$Q$1277,MATCH($BM189,$F$4:$F1332,0)))^BO$132</f>
        <v>11644277.1129117</v>
      </c>
      <c r="BP189" s="15">
        <f>SUMIF($F$4:$F$1277,$BM189,$T$4:$T$1277)*(1+INDEX($Q$4:$Q$1277,MATCH($BM189,$F$4:$F1332,0)))^BP$132</f>
        <v>14510887.8151383</v>
      </c>
      <c r="BQ189" s="15">
        <f>SUMIF($F$4:$F$1277,$BM189,$T$4:$T$1277)*(1+INDEX($Q$4:$Q$1277,MATCH($BM189,$F$4:$F1332,0)))^BQ$132</f>
        <v>18083206.2945362</v>
      </c>
      <c r="BR189" s="15">
        <f>SUMIF($F$4:$F$1277,$BM189,$T$4:$T$1277)*(1+INDEX($Q$4:$Q$1277,MATCH($BM189,$F$4:$F1332,0)))^BR$132</f>
        <v>22534965.0591062</v>
      </c>
      <c r="BS189" s="15">
        <f>SUMIF($F$4:$F$1277,$BM189,$T$4:$T$1277)*(1+INDEX($Q$4:$Q$1277,MATCH($BM189,$F$4:$F1332,0)))^BS$132</f>
        <v>28082666.4223025</v>
      </c>
    </row>
    <row r="190" ht="15" customHeight="1" spans="1:71">
      <c r="A190" s="6" t="s">
        <v>1126</v>
      </c>
      <c r="B190" s="52" t="s">
        <v>604</v>
      </c>
      <c r="C190" s="52" t="s">
        <v>605</v>
      </c>
      <c r="D190" s="52" t="s">
        <v>929</v>
      </c>
      <c r="E190" s="10" t="s">
        <v>213</v>
      </c>
      <c r="F190" s="52" t="s">
        <v>606</v>
      </c>
      <c r="G190" s="52" t="s">
        <v>165</v>
      </c>
      <c r="H190" s="52" t="s">
        <v>452</v>
      </c>
      <c r="I190" s="52" t="s">
        <v>451</v>
      </c>
      <c r="J190" s="52" t="s">
        <v>181</v>
      </c>
      <c r="K190" s="52" t="s">
        <v>931</v>
      </c>
      <c r="L190" s="53" t="s">
        <v>288</v>
      </c>
      <c r="M190" s="13">
        <v>447</v>
      </c>
      <c r="N190" s="14">
        <f t="shared" si="70"/>
        <v>1.22465753424658</v>
      </c>
      <c r="O190" s="15">
        <v>7600</v>
      </c>
      <c r="P190" s="15">
        <f t="shared" si="77"/>
        <v>3397200</v>
      </c>
      <c r="Q190" s="16">
        <f>IFERROR(VLOOKUP(G190,SCENARIOS!$A$13:$E$18,4,0),0.025)</f>
        <v>0.025</v>
      </c>
      <c r="R190" s="57">
        <f>IFERROR(VLOOKUP(L190,INPUTS!$A$107:$B$120,2,0),0.0082)</f>
        <v>0.0085</v>
      </c>
      <c r="S190" s="52">
        <f t="shared" si="78"/>
        <v>64.6</v>
      </c>
      <c r="T190" s="15">
        <f t="shared" si="79"/>
        <v>28876.2</v>
      </c>
      <c r="U190" s="15">
        <f>T190/INPUTS!$B$7*1000</f>
        <v>36095250</v>
      </c>
      <c r="V190" s="15">
        <f>T190*INPUTS!$B$6</f>
        <v>91248.792</v>
      </c>
      <c r="W190" s="54" t="s">
        <v>396</v>
      </c>
      <c r="X190" s="54" t="s">
        <v>396</v>
      </c>
      <c r="Y190" s="58">
        <f>IFERROR(VLOOKUP(E190,INPUTS!$A$44:$B$103,2,0),0)</f>
        <v>0.02</v>
      </c>
      <c r="Z190" s="15">
        <f t="shared" si="64"/>
        <v>577.524</v>
      </c>
      <c r="AA190" s="20">
        <f>IFERROR(VLOOKUP(E190,INPUTS!$A$44:$C$103,3,0),SCENARIOS!$J$25)</f>
        <v>0.06</v>
      </c>
      <c r="AB190" s="15">
        <f t="shared" si="80"/>
        <v>1960.24619022434</v>
      </c>
      <c r="AC190" s="20">
        <f>IFERROR(VLOOKUP($E190,INPUTS!$A$44:$G$103,4,0),SCENARIOS!$K$25)</f>
        <v>0.15</v>
      </c>
      <c r="AD190" s="15">
        <f t="shared" si="80"/>
        <v>5544.59659726843</v>
      </c>
      <c r="AE190" s="20">
        <f>IFERROR(VLOOKUP($E190,INPUTS!$A$44:$G$103,5,0),SCENARIOS!$L$25)</f>
        <v>0.3</v>
      </c>
      <c r="AF190" s="15">
        <f t="shared" si="80"/>
        <v>12546.4042546298</v>
      </c>
      <c r="AG190" s="20">
        <f>IFERROR(VLOOKUP($E190,INPUTS!$A$44:$G$103,6,0),SCENARIOS!$M$25)</f>
        <v>0.4</v>
      </c>
      <c r="AH190" s="15">
        <f t="shared" si="66"/>
        <v>18926.8064212454</v>
      </c>
      <c r="AI190" s="20">
        <f>IFERROR(VLOOKUP($E190,INPUTS!$A$44:$G$103,7,0),SCENARIOS!$N$25)</f>
        <v>0.5</v>
      </c>
      <c r="AJ190" s="15">
        <f t="shared" si="67"/>
        <v>26767.4302859851</v>
      </c>
      <c r="AL190" t="str">
        <f t="shared" si="71"/>
        <v>N</v>
      </c>
      <c r="AM190" s="21">
        <f t="shared" si="72"/>
        <v>53534.8605719702</v>
      </c>
      <c r="BB190" s="2"/>
      <c r="BC190" s="2" t="str">
        <v>IST</v>
      </c>
      <c r="BD190" s="15">
        <f>SUMIF($E$4:$E$1277,$BC190,$T$4:$T$1277)*(1+INDEX($Q$4:$Q$1277,MATCH($BC190,$E$4:$E1333,0)))^BD$132</f>
        <v>1919052.576</v>
      </c>
      <c r="BE190" s="15">
        <f>SUMIF($E$4:$E$1277,$BC190,$T$4:$T$1277)*(1+INDEX($Q$4:$Q$1277,MATCH($BC190,$E$4:$E1333,0)))^BE$132</f>
        <v>2224707.89857543</v>
      </c>
      <c r="BF190" s="15">
        <f>SUMIF($E$4:$E$1277,$BC190,$T$4:$T$1277)*(1+INDEX($Q$4:$Q$1277,MATCH($BC190,$E$4:$E1333,0)))^BF$132</f>
        <v>2579046.18970893</v>
      </c>
      <c r="BG190" s="15">
        <f>SUMIF($E$4:$E$1277,$BC190,$T$4:$T$1277)*(1+INDEX($Q$4:$Q$1277,MATCH($BC190,$E$4:$E1333,0)))^BG$132</f>
        <v>2989821.38415176</v>
      </c>
      <c r="BH190" s="15">
        <f>SUMIF($E$4:$E$1277,$BC190,$T$4:$T$1277)*(1+INDEX($Q$4:$Q$1277,MATCH($BC190,$E$4:$E1333,0)))^BH$132</f>
        <v>3466022.41743488</v>
      </c>
      <c r="BI190" s="64">
        <f>SUMIF($E$4:$E$1277,$BC190,$T$4:$T$1277)*(1+INDEX($Q$4:$Q$1277,MATCH($BC190,$E$4:$E1333,0)))^BI$132</f>
        <v>4018069.92947487</v>
      </c>
      <c r="BJ190" s="65">
        <f t="shared" si="73"/>
        <v>4018069.92947487</v>
      </c>
      <c r="BK190" s="63" t="str">
        <f t="shared" si="74"/>
        <v>Y</v>
      </c>
      <c r="BL190" s="15"/>
      <c r="BM190" s="2" t="str">
        <v>United Kingdom</v>
      </c>
      <c r="BN190" s="15">
        <f>SUMIF($F$4:$F$1277,$BM190,$T$4:$T$1277)*(1+INDEX($Q$4:$Q$1277,MATCH($BM190,$F$4:$F1333,0)))^BN$132</f>
        <v>10421846.2495</v>
      </c>
      <c r="BO190" s="15">
        <f>SUMIF($F$4:$F$1277,$BM190,$T$4:$T$1277)*(1+INDEX($Q$4:$Q$1277,MATCH($BM190,$F$4:$F1333,0)))^BO$132</f>
        <v>11791362.4401677</v>
      </c>
      <c r="BP190" s="15">
        <f>SUMIF($F$4:$F$1277,$BM190,$T$4:$T$1277)*(1+INDEX($Q$4:$Q$1277,MATCH($BM190,$F$4:$F1333,0)))^BP$132</f>
        <v>13340844.3059757</v>
      </c>
      <c r="BQ190" s="15">
        <f>SUMIF($F$4:$F$1277,$BM190,$T$4:$T$1277)*(1+INDEX($Q$4:$Q$1277,MATCH($BM190,$F$4:$F1333,0)))^BQ$132</f>
        <v>15093940.8146761</v>
      </c>
      <c r="BR190" s="15">
        <f>SUMIF($F$4:$F$1277,$BM190,$T$4:$T$1277)*(1+INDEX($Q$4:$Q$1277,MATCH($BM190,$F$4:$F1333,0)))^BR$132</f>
        <v>17077408.6026095</v>
      </c>
      <c r="BS190" s="15">
        <f>SUMIF($F$4:$F$1277,$BM190,$T$4:$T$1277)*(1+INDEX($Q$4:$Q$1277,MATCH($BM190,$F$4:$F1333,0)))^BS$132</f>
        <v>19321520.3478814</v>
      </c>
    </row>
    <row r="191" ht="15" customHeight="1" spans="1:71">
      <c r="A191" s="24" t="s">
        <v>1127</v>
      </c>
      <c r="B191" s="52" t="s">
        <v>604</v>
      </c>
      <c r="C191" s="52" t="s">
        <v>605</v>
      </c>
      <c r="D191" s="52" t="s">
        <v>929</v>
      </c>
      <c r="E191" s="10" t="s">
        <v>213</v>
      </c>
      <c r="F191" s="52" t="s">
        <v>606</v>
      </c>
      <c r="G191" s="52" t="s">
        <v>165</v>
      </c>
      <c r="H191" s="52" t="s">
        <v>251</v>
      </c>
      <c r="I191" s="52" t="s">
        <v>930</v>
      </c>
      <c r="J191" s="52" t="s">
        <v>169</v>
      </c>
      <c r="K191" s="52" t="s">
        <v>931</v>
      </c>
      <c r="L191" s="53" t="s">
        <v>288</v>
      </c>
      <c r="M191" s="13">
        <v>447</v>
      </c>
      <c r="N191" s="14">
        <f t="shared" si="70"/>
        <v>1.22465753424658</v>
      </c>
      <c r="O191" s="15">
        <v>7200</v>
      </c>
      <c r="P191" s="15">
        <f t="shared" si="77"/>
        <v>3218400</v>
      </c>
      <c r="Q191" s="16">
        <f>IFERROR(VLOOKUP(G191,SCENARIOS!$A$13:$E$18,4,0),0.025)</f>
        <v>0.025</v>
      </c>
      <c r="R191" s="57">
        <f>IFERROR(VLOOKUP(L191,INPUTS!$A$107:$B$120,2,0),0.0082)</f>
        <v>0.0085</v>
      </c>
      <c r="S191" s="52">
        <f t="shared" si="78"/>
        <v>61.2</v>
      </c>
      <c r="T191" s="15">
        <f t="shared" si="79"/>
        <v>27356.4</v>
      </c>
      <c r="U191" s="15">
        <f>T191/INPUTS!$B$7*1000</f>
        <v>34195500</v>
      </c>
      <c r="V191" s="15">
        <f>T191*INPUTS!$B$6</f>
        <v>86446.224</v>
      </c>
      <c r="W191" s="54" t="s">
        <v>396</v>
      </c>
      <c r="X191" s="54" t="s">
        <v>396</v>
      </c>
      <c r="Y191" s="58">
        <f>IFERROR(VLOOKUP(E191,INPUTS!$A$44:$B$103,2,0),0)</f>
        <v>0.02</v>
      </c>
      <c r="Z191" s="15">
        <f t="shared" si="64"/>
        <v>547.128</v>
      </c>
      <c r="AA191" s="20">
        <f>IFERROR(VLOOKUP(E191,INPUTS!$A$44:$C$103,3,0),SCENARIOS!$J$25)</f>
        <v>0.06</v>
      </c>
      <c r="AB191" s="15">
        <f t="shared" si="80"/>
        <v>1857.07533810726</v>
      </c>
      <c r="AC191" s="20">
        <f>IFERROR(VLOOKUP($E191,INPUTS!$A$44:$G$103,4,0),SCENARIOS!$K$25)</f>
        <v>0.15</v>
      </c>
      <c r="AD191" s="15">
        <f t="shared" si="80"/>
        <v>5252.77572372798</v>
      </c>
      <c r="AE191" s="20">
        <f>IFERROR(VLOOKUP($E191,INPUTS!$A$44:$G$103,5,0),SCENARIOS!$L$25)</f>
        <v>0.3</v>
      </c>
      <c r="AF191" s="15">
        <f t="shared" si="80"/>
        <v>11886.0671885967</v>
      </c>
      <c r="AG191" s="20">
        <f>IFERROR(VLOOKUP($E191,INPUTS!$A$44:$G$103,6,0),SCENARIOS!$M$25)</f>
        <v>0.4</v>
      </c>
      <c r="AH191" s="15">
        <f t="shared" si="66"/>
        <v>17930.6587148641</v>
      </c>
      <c r="AI191" s="20">
        <f>IFERROR(VLOOKUP($E191,INPUTS!$A$44:$G$103,7,0),SCENARIOS!$N$25)</f>
        <v>0.5</v>
      </c>
      <c r="AJ191" s="15">
        <f t="shared" si="67"/>
        <v>25358.6181656701</v>
      </c>
      <c r="AL191" t="str">
        <f t="shared" si="71"/>
        <v>N</v>
      </c>
      <c r="AM191" s="21">
        <f t="shared" si="72"/>
        <v>50717.2363313402</v>
      </c>
      <c r="BB191" s="2"/>
      <c r="BC191" s="2" t="str">
        <v>JED</v>
      </c>
      <c r="BD191" s="15">
        <f>SUMIF($E$4:$E$1277,$BC191,$T$4:$T$1277)*(1+INDEX($Q$4:$Q$1277,MATCH($BC191,$E$4:$E1334,0)))^BD$132</f>
        <v>268993.326</v>
      </c>
      <c r="BE191" s="15">
        <f>SUMIF($E$4:$E$1277,$BC191,$T$4:$T$1277)*(1+INDEX($Q$4:$Q$1277,MATCH($BC191,$E$4:$E1334,0)))^BE$132</f>
        <v>335214.624210439</v>
      </c>
      <c r="BF191" s="15">
        <f>SUMIF($E$4:$E$1277,$BC191,$T$4:$T$1277)*(1+INDEX($Q$4:$Q$1277,MATCH($BC191,$E$4:$E1334,0)))^BF$132</f>
        <v>417738.409928228</v>
      </c>
      <c r="BG191" s="15">
        <f>SUMIF($E$4:$E$1277,$BC191,$T$4:$T$1277)*(1+INDEX($Q$4:$Q$1277,MATCH($BC191,$E$4:$E1334,0)))^BG$132</f>
        <v>520578.061116495</v>
      </c>
      <c r="BH191" s="15">
        <f>SUMIF($E$4:$E$1277,$BC191,$T$4:$T$1277)*(1+INDEX($Q$4:$Q$1277,MATCH($BC191,$E$4:$E1334,0)))^BH$132</f>
        <v>648734.97690186</v>
      </c>
      <c r="BI191" s="15">
        <f>SUMIF($E$4:$E$1277,$BC191,$T$4:$T$1277)*(1+INDEX($Q$4:$Q$1277,MATCH($BC191,$E$4:$E1334,0)))^BI$132</f>
        <v>808441.810538914</v>
      </c>
      <c r="BJ191" s="62">
        <f t="shared" si="73"/>
        <v>808441.810538914</v>
      </c>
      <c r="BK191" s="63" t="str">
        <f t="shared" si="74"/>
        <v>Y</v>
      </c>
      <c r="BL191" s="15"/>
      <c r="BM191" s="2" t="str">
        <v>United States</v>
      </c>
      <c r="BN191" s="15">
        <f>SUMIF($F$4:$F$1277,$BM191,$T$4:$T$1277)*(1+INDEX($Q$4:$Q$1277,MATCH($BM191,$F$4:$F1334,0)))^BN$132</f>
        <v>22604858.216</v>
      </c>
      <c r="BO191" s="15">
        <f>SUMIF($F$4:$F$1277,$BM191,$T$4:$T$1277)*(1+INDEX($Q$4:$Q$1277,MATCH($BM191,$F$4:$F1334,0)))^BO$132</f>
        <v>24957590.0153434</v>
      </c>
      <c r="BP191" s="15">
        <f>SUMIF($F$4:$F$1277,$BM191,$T$4:$T$1277)*(1+INDEX($Q$4:$Q$1277,MATCH($BM191,$F$4:$F1334,0)))^BP$132</f>
        <v>27555196.0300766</v>
      </c>
      <c r="BQ191" s="15">
        <f>SUMIF($F$4:$F$1277,$BM191,$T$4:$T$1277)*(1+INDEX($Q$4:$Q$1277,MATCH($BM191,$F$4:$F1334,0)))^BQ$132</f>
        <v>30423162.9652205</v>
      </c>
      <c r="BR191" s="15">
        <f>SUMIF($F$4:$F$1277,$BM191,$T$4:$T$1277)*(1+INDEX($Q$4:$Q$1277,MATCH($BM191,$F$4:$F1334,0)))^BR$132</f>
        <v>33589630.2025251</v>
      </c>
      <c r="BS191" s="15">
        <f>SUMIF($F$4:$F$1277,$BM191,$T$4:$T$1277)*(1+INDEX($Q$4:$Q$1277,MATCH($BM191,$F$4:$F1334,0)))^BS$132</f>
        <v>37085665.8931949</v>
      </c>
    </row>
    <row r="192" ht="15" customHeight="1" spans="1:71">
      <c r="A192" s="6" t="s">
        <v>1128</v>
      </c>
      <c r="B192" s="52" t="s">
        <v>607</v>
      </c>
      <c r="C192" s="52" t="s">
        <v>608</v>
      </c>
      <c r="D192" s="52" t="s">
        <v>929</v>
      </c>
      <c r="E192" s="10" t="s">
        <v>207</v>
      </c>
      <c r="F192" s="52" t="s">
        <v>609</v>
      </c>
      <c r="G192" s="52" t="s">
        <v>165</v>
      </c>
      <c r="H192" s="52" t="s">
        <v>245</v>
      </c>
      <c r="I192" s="52" t="s">
        <v>930</v>
      </c>
      <c r="J192" s="52" t="s">
        <v>169</v>
      </c>
      <c r="K192" s="52" t="s">
        <v>931</v>
      </c>
      <c r="L192" s="53" t="s">
        <v>288</v>
      </c>
      <c r="M192" s="13">
        <v>428</v>
      </c>
      <c r="N192" s="14">
        <f t="shared" si="70"/>
        <v>1.17260273972603</v>
      </c>
      <c r="O192" s="15">
        <v>6900</v>
      </c>
      <c r="P192" s="15">
        <f t="shared" si="77"/>
        <v>2953200</v>
      </c>
      <c r="Q192" s="16">
        <f>IFERROR(VLOOKUP(G192,SCENARIOS!$A$13:$E$18,4,0),0.025)</f>
        <v>0.025</v>
      </c>
      <c r="R192" s="57">
        <f>IFERROR(VLOOKUP(L192,INPUTS!$A$107:$B$120,2,0),0.0082)</f>
        <v>0.0085</v>
      </c>
      <c r="S192" s="52">
        <f t="shared" si="78"/>
        <v>58.65</v>
      </c>
      <c r="T192" s="15">
        <f t="shared" si="79"/>
        <v>25102.2</v>
      </c>
      <c r="U192" s="15">
        <f>T192/INPUTS!$B$7*1000</f>
        <v>31377750</v>
      </c>
      <c r="V192" s="15">
        <f>T192*INPUTS!$B$6</f>
        <v>79322.952</v>
      </c>
      <c r="W192" s="54" t="s">
        <v>396</v>
      </c>
      <c r="X192" s="54" t="s">
        <v>396</v>
      </c>
      <c r="Y192" s="58">
        <f>IFERROR(VLOOKUP(E192,INPUTS!$A$44:$B$103,2,0),0)</f>
        <v>0.02</v>
      </c>
      <c r="Z192" s="15">
        <f t="shared" si="64"/>
        <v>502.044</v>
      </c>
      <c r="AA192" s="20">
        <f>IFERROR(VLOOKUP(E192,INPUTS!$A$44:$C$103,3,0),SCENARIOS!$J$25)</f>
        <v>0.06</v>
      </c>
      <c r="AB192" s="15">
        <f t="shared" si="80"/>
        <v>1704.05011449738</v>
      </c>
      <c r="AC192" s="20">
        <f>IFERROR(VLOOKUP($E192,INPUTS!$A$44:$G$103,4,0),SCENARIOS!$K$25)</f>
        <v>0.15</v>
      </c>
      <c r="AD192" s="15">
        <f t="shared" si="80"/>
        <v>4819.94073679887</v>
      </c>
      <c r="AE192" s="20">
        <f>IFERROR(VLOOKUP($E192,INPUTS!$A$44:$G$103,5,0),SCENARIOS!$L$25)</f>
        <v>0.3</v>
      </c>
      <c r="AF192" s="15">
        <f t="shared" si="80"/>
        <v>10906.6410705207</v>
      </c>
      <c r="AG192" s="20">
        <f>IFERROR(VLOOKUP($E192,INPUTS!$A$44:$G$103,6,0),SCENARIOS!$M$25)</f>
        <v>0.4</v>
      </c>
      <c r="AH192" s="15">
        <f t="shared" si="66"/>
        <v>16453.151042983</v>
      </c>
      <c r="AI192" s="20">
        <f>IFERROR(VLOOKUP($E192,INPUTS!$A$44:$G$103,7,0),SCENARIOS!$N$25)</f>
        <v>0.5</v>
      </c>
      <c r="AJ192" s="15">
        <f t="shared" si="67"/>
        <v>23269.0377724512</v>
      </c>
      <c r="AL192" t="str">
        <f t="shared" si="71"/>
        <v>Y</v>
      </c>
      <c r="AM192" s="21">
        <f t="shared" si="72"/>
        <v>46538.0755449024</v>
      </c>
      <c r="BB192" s="2"/>
      <c r="BC192" s="2" t="str">
        <v>JFK</v>
      </c>
      <c r="BD192" s="15">
        <f>SUMIF($E$4:$E$1277,$BC192,$T$4:$T$1277)*(1+INDEX($Q$4:$Q$1277,MATCH($BC192,$E$4:$E1335,0)))^BD$132</f>
        <v>1986607.233</v>
      </c>
      <c r="BE192" s="15">
        <f>SUMIF($E$4:$E$1277,$BC192,$T$4:$T$1277)*(1+INDEX($Q$4:$Q$1277,MATCH($BC192,$E$4:$E1335,0)))^BE$132</f>
        <v>2193374.90945357</v>
      </c>
      <c r="BF192" s="15">
        <f>SUMIF($E$4:$E$1277,$BC192,$T$4:$T$1277)*(1+INDEX($Q$4:$Q$1277,MATCH($BC192,$E$4:$E1335,0)))^BF$132</f>
        <v>2421663.13174822</v>
      </c>
      <c r="BG192" s="15">
        <f>SUMIF($E$4:$E$1277,$BC192,$T$4:$T$1277)*(1+INDEX($Q$4:$Q$1277,MATCH($BC192,$E$4:$E1335,0)))^BG$132</f>
        <v>2673711.77558041</v>
      </c>
      <c r="BH192" s="15">
        <f>SUMIF($E$4:$E$1277,$BC192,$T$4:$T$1277)*(1+INDEX($Q$4:$Q$1277,MATCH($BC192,$E$4:$E1335,0)))^BH$132</f>
        <v>2951993.84470811</v>
      </c>
      <c r="BI192" s="15">
        <f>SUMIF($E$4:$E$1277,$BC192,$T$4:$T$1277)*(1+INDEX($Q$4:$Q$1277,MATCH($BC192,$E$4:$E1335,0)))^BI$132</f>
        <v>3259239.73510679</v>
      </c>
      <c r="BJ192" s="62">
        <f t="shared" si="73"/>
        <v>3259239.73510679</v>
      </c>
      <c r="BK192" s="63" t="str">
        <f t="shared" si="74"/>
        <v>Y</v>
      </c>
      <c r="BL192" s="15"/>
      <c r="BM192" s="2" t="str">
        <v>Vietnam</v>
      </c>
      <c r="BN192" s="15">
        <f>SUMIF($F$4:$F$1277,$BM192,$T$4:$T$1277)*(1+INDEX($Q$4:$Q$1277,MATCH($BM192,$F$4:$F1335,0)))^BN$132</f>
        <v>1481170.8965</v>
      </c>
      <c r="BO192" s="15">
        <f>SUMIF($F$4:$F$1277,$BM192,$T$4:$T$1277)*(1+INDEX($Q$4:$Q$1277,MATCH($BM192,$F$4:$F1335,0)))^BO$132</f>
        <v>1802070.87017714</v>
      </c>
      <c r="BP192" s="15">
        <f>SUMIF($F$4:$F$1277,$BM192,$T$4:$T$1277)*(1+INDEX($Q$4:$Q$1277,MATCH($BM192,$F$4:$F1335,0)))^BP$132</f>
        <v>2192494.75453151</v>
      </c>
      <c r="BQ192" s="15">
        <f>SUMIF($F$4:$F$1277,$BM192,$T$4:$T$1277)*(1+INDEX($Q$4:$Q$1277,MATCH($BM192,$F$4:$F1335,0)))^BQ$132</f>
        <v>2667505.10659753</v>
      </c>
      <c r="BR192" s="15">
        <f>SUMIF($F$4:$F$1277,$BM192,$T$4:$T$1277)*(1+INDEX($Q$4:$Q$1277,MATCH($BM192,$F$4:$F1335,0)))^BR$132</f>
        <v>3245427.83010871</v>
      </c>
      <c r="BS192" s="15">
        <f>SUMIF($F$4:$F$1277,$BM192,$T$4:$T$1277)*(1+INDEX($Q$4:$Q$1277,MATCH($BM192,$F$4:$F1335,0)))^BS$132</f>
        <v>3948559.1890315</v>
      </c>
    </row>
    <row r="193" ht="15" customHeight="1" spans="1:71">
      <c r="A193" s="24" t="s">
        <v>1129</v>
      </c>
      <c r="B193" s="52" t="s">
        <v>607</v>
      </c>
      <c r="C193" s="52" t="s">
        <v>608</v>
      </c>
      <c r="D193" s="52" t="s">
        <v>929</v>
      </c>
      <c r="E193" s="10" t="s">
        <v>207</v>
      </c>
      <c r="F193" s="52" t="s">
        <v>609</v>
      </c>
      <c r="G193" s="52" t="s">
        <v>165</v>
      </c>
      <c r="H193" s="52" t="s">
        <v>248</v>
      </c>
      <c r="I193" s="52" t="s">
        <v>930</v>
      </c>
      <c r="J193" s="52" t="s">
        <v>169</v>
      </c>
      <c r="K193" s="52" t="s">
        <v>931</v>
      </c>
      <c r="L193" s="53" t="s">
        <v>293</v>
      </c>
      <c r="M193" s="13">
        <v>214</v>
      </c>
      <c r="N193" s="14">
        <f t="shared" si="70"/>
        <v>0.586301369863014</v>
      </c>
      <c r="O193" s="15">
        <v>9800</v>
      </c>
      <c r="P193" s="15">
        <f t="shared" si="77"/>
        <v>2097200</v>
      </c>
      <c r="Q193" s="16">
        <f>IFERROR(VLOOKUP(G193,SCENARIOS!$A$13:$E$18,4,0),0.025)</f>
        <v>0.025</v>
      </c>
      <c r="R193" s="57">
        <f>IFERROR(VLOOKUP(L193,INPUTS!$A$107:$B$120,2,0),0.0082)</f>
        <v>0.0079</v>
      </c>
      <c r="S193" s="52">
        <f t="shared" si="78"/>
        <v>77.42</v>
      </c>
      <c r="T193" s="15">
        <f t="shared" si="79"/>
        <v>16567.88</v>
      </c>
      <c r="U193" s="15">
        <f>T193/INPUTS!$B$7*1000</f>
        <v>20709850</v>
      </c>
      <c r="V193" s="15">
        <f>T193*INPUTS!$B$6</f>
        <v>52354.5008</v>
      </c>
      <c r="W193" s="54" t="s">
        <v>396</v>
      </c>
      <c r="X193" s="54" t="s">
        <v>396</v>
      </c>
      <c r="Y193" s="58">
        <f>IFERROR(VLOOKUP(E193,INPUTS!$A$44:$B$103,2,0),0)</f>
        <v>0.02</v>
      </c>
      <c r="Z193" s="15">
        <f t="shared" si="64"/>
        <v>331.3576</v>
      </c>
      <c r="AA193" s="20">
        <f>IFERROR(VLOOKUP(E193,INPUTS!$A$44:$C$103,3,0),SCENARIOS!$J$25)</f>
        <v>0.06</v>
      </c>
      <c r="AB193" s="15">
        <f t="shared" si="80"/>
        <v>1124.70213013118</v>
      </c>
      <c r="AC193" s="20">
        <f>IFERROR(VLOOKUP($E193,INPUTS!$A$44:$G$103,4,0),SCENARIOS!$K$25)</f>
        <v>0.15</v>
      </c>
      <c r="AD193" s="15">
        <f t="shared" si="80"/>
        <v>3181.24306771499</v>
      </c>
      <c r="AE193" s="20">
        <f>IFERROR(VLOOKUP($E193,INPUTS!$A$44:$G$103,5,0),SCENARIOS!$L$25)</f>
        <v>0.3</v>
      </c>
      <c r="AF193" s="15">
        <f t="shared" si="80"/>
        <v>7198.56906802822</v>
      </c>
      <c r="AG193" s="20">
        <f>IFERROR(VLOOKUP($E193,INPUTS!$A$44:$G$103,6,0),SCENARIOS!$M$25)</f>
        <v>0.4</v>
      </c>
      <c r="AH193" s="15">
        <f t="shared" si="66"/>
        <v>10859.3602195034</v>
      </c>
      <c r="AI193" s="20">
        <f>IFERROR(VLOOKUP($E193,INPUTS!$A$44:$G$103,7,0),SCENARIOS!$N$25)</f>
        <v>0.5</v>
      </c>
      <c r="AJ193" s="15">
        <f t="shared" si="67"/>
        <v>15357.9616738548</v>
      </c>
      <c r="AL193" t="str">
        <f t="shared" si="71"/>
        <v>N</v>
      </c>
      <c r="AM193" s="21">
        <f t="shared" si="72"/>
        <v>30715.9233477096</v>
      </c>
      <c r="BB193" s="2"/>
      <c r="BC193" s="2" t="str">
        <v>JNB</v>
      </c>
      <c r="BD193" s="15">
        <f>SUMIF($E$4:$E$1277,$BC193,$T$4:$T$1277)*(1+INDEX($Q$4:$Q$1277,MATCH($BC193,$E$4:$E1336,0)))^BD$132</f>
        <v>1048579.538</v>
      </c>
      <c r="BE193" s="15">
        <f>SUMIF($E$4:$E$1277,$BC193,$T$4:$T$1277)*(1+INDEX($Q$4:$Q$1277,MATCH($BC193,$E$4:$E1336,0)))^BE$132</f>
        <v>1215591.07324487</v>
      </c>
      <c r="BF193" s="15">
        <f>SUMIF($E$4:$E$1277,$BC193,$T$4:$T$1277)*(1+INDEX($Q$4:$Q$1277,MATCH($BC193,$E$4:$E1336,0)))^BF$132</f>
        <v>1409203.21616329</v>
      </c>
      <c r="BG193" s="15">
        <f>SUMIF($E$4:$E$1277,$BC193,$T$4:$T$1277)*(1+INDEX($Q$4:$Q$1277,MATCH($BC193,$E$4:$E1336,0)))^BG$132</f>
        <v>1633652.75391828</v>
      </c>
      <c r="BH193" s="15">
        <f>SUMIF($E$4:$E$1277,$BC193,$T$4:$T$1277)*(1+INDEX($Q$4:$Q$1277,MATCH($BC193,$E$4:$E1336,0)))^BH$132</f>
        <v>1893851.28402626</v>
      </c>
      <c r="BI193" s="15">
        <f>SUMIF($E$4:$E$1277,$BC193,$T$4:$T$1277)*(1+INDEX($Q$4:$Q$1277,MATCH($BC193,$E$4:$E1336,0)))^BI$132</f>
        <v>2195492.69415141</v>
      </c>
      <c r="BJ193" s="62">
        <f t="shared" si="73"/>
        <v>2195492.69415141</v>
      </c>
      <c r="BK193" s="63" t="str">
        <f t="shared" si="74"/>
        <v>Y</v>
      </c>
      <c r="BL193" s="15"/>
      <c r="BM193" s="2">
        <v>0</v>
      </c>
      <c r="BN193" s="15" t="e">
        <f>SUMIF($F$4:$F$1277,$BM193,$T$4:$T$1277)*(1+INDEX($Q$4:$Q$1277,MATCH($BM193,$F$4:$F1336,0)))^BN$132</f>
        <v>#N/A</v>
      </c>
      <c r="BO193" s="15" t="e">
        <f>SUMIF($F$4:$F$1277,$BM193,$T$4:$T$1277)*(1+INDEX($Q$4:$Q$1277,MATCH($BM193,$F$4:$F1336,0)))^BO$132</f>
        <v>#N/A</v>
      </c>
      <c r="BP193" s="15" t="e">
        <f>SUMIF($F$4:$F$1277,$BM193,$T$4:$T$1277)*(1+INDEX($Q$4:$Q$1277,MATCH($BM193,$F$4:$F1336,0)))^BP$132</f>
        <v>#N/A</v>
      </c>
      <c r="BQ193" s="15" t="e">
        <f>SUMIF($F$4:$F$1277,$BM193,$T$4:$T$1277)*(1+INDEX($Q$4:$Q$1277,MATCH($BM193,$F$4:$F1336,0)))^BQ$132</f>
        <v>#N/A</v>
      </c>
      <c r="BR193" s="15" t="e">
        <f>SUMIF($F$4:$F$1277,$BM193,$T$4:$T$1277)*(1+INDEX($Q$4:$Q$1277,MATCH($BM193,$F$4:$F1336,0)))^BR$132</f>
        <v>#N/A</v>
      </c>
      <c r="BS193" s="15" t="e">
        <f>SUMIF($F$4:$F$1277,$BM193,$T$4:$T$1277)*(1+INDEX($Q$4:$Q$1277,MATCH($BM193,$F$4:$F1336,0)))^BS$132</f>
        <v>#N/A</v>
      </c>
    </row>
    <row r="194" ht="15" customHeight="1" spans="1:71">
      <c r="A194" s="6" t="s">
        <v>1130</v>
      </c>
      <c r="B194" s="52" t="s">
        <v>607</v>
      </c>
      <c r="C194" s="52" t="s">
        <v>608</v>
      </c>
      <c r="D194" s="52" t="s">
        <v>929</v>
      </c>
      <c r="E194" s="10" t="s">
        <v>207</v>
      </c>
      <c r="F194" s="52" t="s">
        <v>609</v>
      </c>
      <c r="G194" s="52" t="s">
        <v>165</v>
      </c>
      <c r="H194" s="52" t="s">
        <v>234</v>
      </c>
      <c r="I194" s="52" t="s">
        <v>424</v>
      </c>
      <c r="J194" s="52" t="s">
        <v>173</v>
      </c>
      <c r="K194" s="52" t="s">
        <v>931</v>
      </c>
      <c r="L194" s="53" t="s">
        <v>291</v>
      </c>
      <c r="M194" s="13">
        <v>214</v>
      </c>
      <c r="N194" s="14">
        <f t="shared" si="70"/>
        <v>0.586301369863014</v>
      </c>
      <c r="O194" s="15">
        <v>9900</v>
      </c>
      <c r="P194" s="15">
        <f t="shared" si="77"/>
        <v>2118600</v>
      </c>
      <c r="Q194" s="16">
        <f>IFERROR(VLOOKUP(G194,SCENARIOS!$A$13:$E$18,4,0),0.025)</f>
        <v>0.025</v>
      </c>
      <c r="R194" s="57">
        <f>IFERROR(VLOOKUP(L194,INPUTS!$A$107:$B$120,2,0),0.0082)</f>
        <v>0.0079</v>
      </c>
      <c r="S194" s="52">
        <f t="shared" si="78"/>
        <v>78.21</v>
      </c>
      <c r="T194" s="15">
        <f t="shared" si="79"/>
        <v>16736.94</v>
      </c>
      <c r="U194" s="15">
        <f>T194/INPUTS!$B$7*1000</f>
        <v>20921175</v>
      </c>
      <c r="V194" s="15">
        <f>T194*INPUTS!$B$6</f>
        <v>52888.7304</v>
      </c>
      <c r="W194" s="54" t="s">
        <v>396</v>
      </c>
      <c r="X194" s="54" t="s">
        <v>396</v>
      </c>
      <c r="Y194" s="58">
        <f>IFERROR(VLOOKUP(E194,INPUTS!$A$44:$B$103,2,0),0)</f>
        <v>0.02</v>
      </c>
      <c r="Z194" s="15">
        <f t="shared" si="64"/>
        <v>334.7388</v>
      </c>
      <c r="AA194" s="20">
        <f>IFERROR(VLOOKUP(E194,INPUTS!$A$44:$C$103,3,0),SCENARIOS!$J$25)</f>
        <v>0.06</v>
      </c>
      <c r="AB194" s="15">
        <f t="shared" si="80"/>
        <v>1136.17868247946</v>
      </c>
      <c r="AC194" s="20">
        <f>IFERROR(VLOOKUP($E194,INPUTS!$A$44:$G$103,4,0),SCENARIOS!$K$25)</f>
        <v>0.15</v>
      </c>
      <c r="AD194" s="15">
        <f t="shared" si="80"/>
        <v>3213.70473167127</v>
      </c>
      <c r="AE194" s="20">
        <f>IFERROR(VLOOKUP($E194,INPUTS!$A$44:$G$103,5,0),SCENARIOS!$L$25)</f>
        <v>0.3</v>
      </c>
      <c r="AF194" s="15">
        <f t="shared" si="80"/>
        <v>7272.02385443667</v>
      </c>
      <c r="AG194" s="20">
        <f>IFERROR(VLOOKUP($E194,INPUTS!$A$44:$G$103,6,0),SCENARIOS!$M$25)</f>
        <v>0.4</v>
      </c>
      <c r="AH194" s="15">
        <f t="shared" si="66"/>
        <v>10970.1700176616</v>
      </c>
      <c r="AI194" s="20">
        <f>IFERROR(VLOOKUP($E194,INPUTS!$A$44:$G$103,7,0),SCENARIOS!$N$25)</f>
        <v>0.5</v>
      </c>
      <c r="AJ194" s="15">
        <f t="shared" si="67"/>
        <v>15514.675568486</v>
      </c>
      <c r="AL194" t="str">
        <f t="shared" si="71"/>
        <v>N</v>
      </c>
      <c r="AM194" s="21">
        <f t="shared" si="72"/>
        <v>31029.351136972</v>
      </c>
      <c r="BB194" s="2"/>
      <c r="BC194" s="2" t="str">
        <v>KEF</v>
      </c>
      <c r="BD194" s="15">
        <f>SUMIF($E$4:$E$1277,$BC194,$T$4:$T$1277)*(1+INDEX($Q$4:$Q$1277,MATCH($BC194,$E$4:$E1337,0)))^BD$132</f>
        <v>303072</v>
      </c>
      <c r="BE194" s="15">
        <f>SUMIF($E$4:$E$1277,$BC194,$T$4:$T$1277)*(1+INDEX($Q$4:$Q$1277,MATCH($BC194,$E$4:$E1337,0)))^BE$132</f>
        <v>342898.149897187</v>
      </c>
      <c r="BF194" s="15">
        <f>SUMIF($E$4:$E$1277,$BC194,$T$4:$T$1277)*(1+INDEX($Q$4:$Q$1277,MATCH($BC194,$E$4:$E1337,0)))^BF$132</f>
        <v>387957.782978678</v>
      </c>
      <c r="BG194" s="15">
        <f>SUMIF($E$4:$E$1277,$BC194,$T$4:$T$1277)*(1+INDEX($Q$4:$Q$1277,MATCH($BC194,$E$4:$E1337,0)))^BG$132</f>
        <v>438938.621916915</v>
      </c>
      <c r="BH194" s="15">
        <f>SUMIF($E$4:$E$1277,$BC194,$T$4:$T$1277)*(1+INDEX($Q$4:$Q$1277,MATCH($BC194,$E$4:$E1337,0)))^BH$132</f>
        <v>496618.761791691</v>
      </c>
      <c r="BI194" s="15">
        <f>SUMIF($E$4:$E$1277,$BC194,$T$4:$T$1277)*(1+INDEX($Q$4:$Q$1277,MATCH($BC194,$E$4:$E1337,0)))^BI$132</f>
        <v>561878.545766692</v>
      </c>
      <c r="BJ194" s="62">
        <f t="shared" si="73"/>
        <v>561878.545766692</v>
      </c>
      <c r="BK194" s="63" t="str">
        <f t="shared" si="74"/>
        <v>Y</v>
      </c>
      <c r="BL194" s="15"/>
      <c r="BM194" s="2"/>
    </row>
    <row r="195" ht="15" customHeight="1" spans="1:71">
      <c r="A195" s="24" t="s">
        <v>1131</v>
      </c>
      <c r="B195" s="52" t="s">
        <v>610</v>
      </c>
      <c r="C195" s="52" t="s">
        <v>611</v>
      </c>
      <c r="D195" s="52" t="s">
        <v>929</v>
      </c>
      <c r="E195" s="10" t="s">
        <v>224</v>
      </c>
      <c r="F195" s="52" t="s">
        <v>938</v>
      </c>
      <c r="G195" s="52" t="s">
        <v>165</v>
      </c>
      <c r="H195" s="52" t="s">
        <v>245</v>
      </c>
      <c r="I195" s="52" t="s">
        <v>930</v>
      </c>
      <c r="J195" s="52" t="s">
        <v>169</v>
      </c>
      <c r="K195" s="52" t="s">
        <v>931</v>
      </c>
      <c r="L195" s="53" t="s">
        <v>293</v>
      </c>
      <c r="M195" s="13">
        <v>2251</v>
      </c>
      <c r="N195" s="14">
        <f t="shared" si="70"/>
        <v>6.16712328767123</v>
      </c>
      <c r="O195" s="15">
        <v>5600</v>
      </c>
      <c r="P195" s="15">
        <f t="shared" si="77"/>
        <v>12605600</v>
      </c>
      <c r="Q195" s="16">
        <f>IFERROR(VLOOKUP(G195,SCENARIOS!$A$13:$E$18,4,0),0.025)</f>
        <v>0.025</v>
      </c>
      <c r="R195" s="57">
        <f>IFERROR(VLOOKUP(L195,INPUTS!$A$107:$B$120,2,0),0.0082)</f>
        <v>0.0079</v>
      </c>
      <c r="S195" s="52">
        <f t="shared" si="78"/>
        <v>44.24</v>
      </c>
      <c r="T195" s="15">
        <f t="shared" si="79"/>
        <v>99584.24</v>
      </c>
      <c r="U195" s="15">
        <f>T195/INPUTS!$B$7*1000</f>
        <v>124480300</v>
      </c>
      <c r="V195" s="15">
        <f>T195*INPUTS!$B$6</f>
        <v>314686.1984</v>
      </c>
      <c r="W195" s="54" t="s">
        <v>396</v>
      </c>
      <c r="X195" s="54" t="s">
        <v>396</v>
      </c>
      <c r="Y195" s="58">
        <f>IFERROR(VLOOKUP(E195,INPUTS!$A$44:$B$103,2,0),0)</f>
        <v>0.02</v>
      </c>
      <c r="Z195" s="15">
        <f t="shared" si="64"/>
        <v>1991.6848</v>
      </c>
      <c r="AA195" s="20">
        <f>IFERROR(VLOOKUP(E195,INPUTS!$A$44:$C$103,3,0),SCENARIOS!$J$25)</f>
        <v>0.1</v>
      </c>
      <c r="AB195" s="15">
        <f t="shared" si="80"/>
        <v>11267.0427010471</v>
      </c>
      <c r="AC195" s="20">
        <f>IFERROR(VLOOKUP($E195,INPUTS!$A$44:$G$103,4,0),SCENARIOS!$K$25)</f>
        <v>0.15</v>
      </c>
      <c r="AD195" s="15">
        <f t="shared" si="80"/>
        <v>19121.4369704311</v>
      </c>
      <c r="AE195" s="20">
        <f>IFERROR(VLOOKUP($E195,INPUTS!$A$44:$G$103,5,0),SCENARIOS!$L$25)</f>
        <v>0.3</v>
      </c>
      <c r="AF195" s="15">
        <f t="shared" si="80"/>
        <v>43268.3016612323</v>
      </c>
      <c r="AG195" s="20">
        <f>IFERROR(VLOOKUP($E195,INPUTS!$A$44:$G$103,6,0),SCENARIOS!$M$25)</f>
        <v>0.4</v>
      </c>
      <c r="AH195" s="15">
        <f t="shared" si="66"/>
        <v>65272.1491431298</v>
      </c>
      <c r="AI195" s="20">
        <f>IFERROR(VLOOKUP($E195,INPUTS!$A$44:$G$103,7,0),SCENARIOS!$N$25)</f>
        <v>0.5</v>
      </c>
      <c r="AJ195" s="15">
        <f t="shared" si="67"/>
        <v>92311.8070169485</v>
      </c>
      <c r="AL195" t="str">
        <f t="shared" si="71"/>
        <v>Y</v>
      </c>
      <c r="AM195" s="21">
        <f t="shared" si="72"/>
        <v>184623.614033897</v>
      </c>
      <c r="BB195" s="2"/>
      <c r="BC195" s="2" t="str">
        <v>KUL</v>
      </c>
      <c r="BD195" s="15">
        <f>SUMIF($E$4:$E$1277,$BC195,$T$4:$T$1277)*(1+INDEX($Q$4:$Q$1277,MATCH($BC195,$E$4:$E1338,0)))^BD$132</f>
        <v>1758629.096</v>
      </c>
      <c r="BE195" s="15">
        <f>SUMIF($E$4:$E$1277,$BC195,$T$4:$T$1277)*(1+INDEX($Q$4:$Q$1277,MATCH($BC195,$E$4:$E1338,0)))^BE$132</f>
        <v>2139641.19389349</v>
      </c>
      <c r="BF195" s="15">
        <f>SUMIF($E$4:$E$1277,$BC195,$T$4:$T$1277)*(1+INDEX($Q$4:$Q$1277,MATCH($BC195,$E$4:$E1338,0)))^BF$132</f>
        <v>2603200.66864512</v>
      </c>
      <c r="BG195" s="15">
        <f>SUMIF($E$4:$E$1277,$BC195,$T$4:$T$1277)*(1+INDEX($Q$4:$Q$1277,MATCH($BC195,$E$4:$E1338,0)))^BG$132</f>
        <v>3167191.6490367</v>
      </c>
      <c r="BH195" s="15">
        <f>SUMIF($E$4:$E$1277,$BC195,$T$4:$T$1277)*(1+INDEX($Q$4:$Q$1277,MATCH($BC195,$E$4:$E1338,0)))^BH$132</f>
        <v>3853372.91225755</v>
      </c>
      <c r="BI195" s="15">
        <f>SUMIF($E$4:$E$1277,$BC195,$T$4:$T$1277)*(1+INDEX($Q$4:$Q$1277,MATCH($BC195,$E$4:$E1338,0)))^BI$132</f>
        <v>4688217.33772768</v>
      </c>
      <c r="BJ195" s="62">
        <f t="shared" si="73"/>
        <v>4688217.33772768</v>
      </c>
      <c r="BK195" s="63" t="str">
        <f t="shared" si="74"/>
        <v>Y</v>
      </c>
      <c r="BL195" s="15"/>
      <c r="BM195" s="2" t="s">
        <v>940</v>
      </c>
      <c r="BN195" s="15" t="e">
        <f>SUM(BN134:BN193)</f>
        <v>#N/A</v>
      </c>
      <c r="BO195" s="15" t="e">
        <f t="shared" ref="BO195:BS195" si="81">SUM(BO134:BO193)</f>
        <v>#N/A</v>
      </c>
      <c r="BP195" s="15" t="e">
        <f t="shared" si="81"/>
        <v>#N/A</v>
      </c>
      <c r="BQ195" s="15" t="e">
        <f t="shared" si="81"/>
        <v>#N/A</v>
      </c>
      <c r="BR195" s="15" t="e">
        <f t="shared" si="81"/>
        <v>#N/A</v>
      </c>
      <c r="BS195" s="15" t="e">
        <f t="shared" si="81"/>
        <v>#N/A</v>
      </c>
    </row>
    <row r="196" ht="15" customHeight="1" spans="1:71">
      <c r="A196" s="6" t="s">
        <v>1132</v>
      </c>
      <c r="B196" s="52" t="s">
        <v>610</v>
      </c>
      <c r="C196" s="52" t="s">
        <v>611</v>
      </c>
      <c r="D196" s="52" t="s">
        <v>929</v>
      </c>
      <c r="E196" s="10" t="s">
        <v>224</v>
      </c>
      <c r="F196" s="52" t="s">
        <v>938</v>
      </c>
      <c r="G196" s="52" t="s">
        <v>165</v>
      </c>
      <c r="H196" s="52" t="s">
        <v>248</v>
      </c>
      <c r="I196" s="52" t="s">
        <v>930</v>
      </c>
      <c r="J196" s="52" t="s">
        <v>169</v>
      </c>
      <c r="K196" s="52" t="s">
        <v>931</v>
      </c>
      <c r="L196" s="53" t="s">
        <v>288</v>
      </c>
      <c r="M196" s="13">
        <v>750</v>
      </c>
      <c r="N196" s="14">
        <f t="shared" si="70"/>
        <v>2.05479452054795</v>
      </c>
      <c r="O196" s="15">
        <v>8700</v>
      </c>
      <c r="P196" s="15">
        <f t="shared" si="77"/>
        <v>6525000</v>
      </c>
      <c r="Q196" s="16">
        <f>IFERROR(VLOOKUP(G196,SCENARIOS!$A$13:$E$18,4,0),0.025)</f>
        <v>0.025</v>
      </c>
      <c r="R196" s="57">
        <f>IFERROR(VLOOKUP(L196,INPUTS!$A$107:$B$120,2,0),0.0082)</f>
        <v>0.0085</v>
      </c>
      <c r="S196" s="52">
        <f t="shared" si="78"/>
        <v>73.95</v>
      </c>
      <c r="T196" s="15">
        <f t="shared" si="79"/>
        <v>55462.5</v>
      </c>
      <c r="U196" s="15">
        <f>T196/INPUTS!$B$7*1000</f>
        <v>69328125</v>
      </c>
      <c r="V196" s="15">
        <f>T196*INPUTS!$B$6</f>
        <v>175261.5</v>
      </c>
      <c r="W196" s="54" t="s">
        <v>396</v>
      </c>
      <c r="X196" s="54" t="s">
        <v>396</v>
      </c>
      <c r="Y196" s="58">
        <f>IFERROR(VLOOKUP(E196,INPUTS!$A$44:$B$103,2,0),0)</f>
        <v>0.02</v>
      </c>
      <c r="Z196" s="15">
        <f t="shared" ref="Z196:Z259" si="82">T196*Y196</f>
        <v>1109.25</v>
      </c>
      <c r="AA196" s="20">
        <f>IFERROR(VLOOKUP(E196,INPUTS!$A$44:$C$103,3,0),SCENARIOS!$J$25)</f>
        <v>0.1</v>
      </c>
      <c r="AB196" s="15">
        <f t="shared" ref="AB196:AF211" si="83">$T196*AA196*(1+$Q196)^AB$2</f>
        <v>6275.07280074463</v>
      </c>
      <c r="AC196" s="20">
        <f>IFERROR(VLOOKUP($E196,INPUTS!$A$44:$G$103,4,0),SCENARIOS!$K$25)</f>
        <v>0.15</v>
      </c>
      <c r="AD196" s="15">
        <f t="shared" si="83"/>
        <v>10649.5033548736</v>
      </c>
      <c r="AE196" s="20">
        <f>IFERROR(VLOOKUP($E196,INPUTS!$A$44:$G$103,5,0),SCENARIOS!$L$25)</f>
        <v>0.3</v>
      </c>
      <c r="AF196" s="15">
        <f t="shared" si="83"/>
        <v>24097.8711178204</v>
      </c>
      <c r="AG196" s="20">
        <f>IFERROR(VLOOKUP($E196,INPUTS!$A$44:$G$103,6,0),SCENARIOS!$M$25)</f>
        <v>0.4</v>
      </c>
      <c r="AH196" s="15">
        <f t="shared" ref="AH196:AH259" si="84">$T196*AG196*(1+$Q196)^AH$2</f>
        <v>36352.7057278424</v>
      </c>
      <c r="AI196" s="20">
        <f>IFERROR(VLOOKUP($E196,INPUTS!$A$44:$G$103,7,0),SCENARIOS!$N$25)</f>
        <v>0.5</v>
      </c>
      <c r="AJ196" s="15">
        <f t="shared" ref="AJ196:AJ259" si="85">$T196*AI196*(1+$Q196)^AJ$2</f>
        <v>51412.1872765962</v>
      </c>
      <c r="AL196" t="str">
        <f t="shared" si="71"/>
        <v>Y</v>
      </c>
      <c r="AM196" s="21">
        <f t="shared" si="72"/>
        <v>102824.374553192</v>
      </c>
      <c r="BB196" s="2"/>
      <c r="BC196" s="2" t="str">
        <v>KWI</v>
      </c>
      <c r="BD196" s="15">
        <f>SUMIF($E$4:$E$1277,$BC196,$T$4:$T$1277)*(1+INDEX($Q$4:$Q$1277,MATCH($BC196,$E$4:$E1339,0)))^BD$132</f>
        <v>994962.15</v>
      </c>
      <c r="BE196" s="15">
        <f>SUMIF($E$4:$E$1277,$BC196,$T$4:$T$1277)*(1+INDEX($Q$4:$Q$1277,MATCH($BC196,$E$4:$E1339,0)))^BE$132</f>
        <v>1239903.85997852</v>
      </c>
      <c r="BF196" s="15">
        <f>SUMIF($E$4:$E$1277,$BC196,$T$4:$T$1277)*(1+INDEX($Q$4:$Q$1277,MATCH($BC196,$E$4:$E1339,0)))^BF$132</f>
        <v>1545145.79473162</v>
      </c>
      <c r="BG196" s="15">
        <f>SUMIF($E$4:$E$1277,$BC196,$T$4:$T$1277)*(1+INDEX($Q$4:$Q$1277,MATCH($BC196,$E$4:$E1339,0)))^BG$132</f>
        <v>1925532.78043522</v>
      </c>
      <c r="BH196" s="15">
        <f>SUMIF($E$4:$E$1277,$BC196,$T$4:$T$1277)*(1+INDEX($Q$4:$Q$1277,MATCH($BC196,$E$4:$E1339,0)))^BH$132</f>
        <v>2399564.17133738</v>
      </c>
      <c r="BI196" s="15">
        <f>SUMIF($E$4:$E$1277,$BC196,$T$4:$T$1277)*(1+INDEX($Q$4:$Q$1277,MATCH($BC196,$E$4:$E1339,0)))^BI$132</f>
        <v>2990293.52856022</v>
      </c>
      <c r="BJ196" s="62">
        <f t="shared" si="73"/>
        <v>2990293.52856022</v>
      </c>
      <c r="BK196" s="63" t="str">
        <f t="shared" si="74"/>
        <v>Y</v>
      </c>
      <c r="BL196" s="15"/>
      <c r="BM196" s="2"/>
    </row>
    <row r="197" ht="15" customHeight="1" spans="1:71">
      <c r="A197" s="24" t="s">
        <v>1133</v>
      </c>
      <c r="B197" s="52" t="s">
        <v>610</v>
      </c>
      <c r="C197" s="52" t="s">
        <v>611</v>
      </c>
      <c r="D197" s="52" t="s">
        <v>929</v>
      </c>
      <c r="E197" s="10" t="s">
        <v>224</v>
      </c>
      <c r="F197" s="52" t="s">
        <v>938</v>
      </c>
      <c r="G197" s="52" t="s">
        <v>165</v>
      </c>
      <c r="H197" s="52" t="s">
        <v>250</v>
      </c>
      <c r="I197" s="52" t="s">
        <v>930</v>
      </c>
      <c r="J197" s="52" t="s">
        <v>169</v>
      </c>
      <c r="K197" s="52" t="s">
        <v>931</v>
      </c>
      <c r="L197" s="53" t="s">
        <v>288</v>
      </c>
      <c r="M197" s="13">
        <v>750</v>
      </c>
      <c r="N197" s="14">
        <f t="shared" ref="N197:N260" si="86">M197/365</f>
        <v>2.05479452054795</v>
      </c>
      <c r="O197" s="15">
        <v>7100</v>
      </c>
      <c r="P197" s="15">
        <f t="shared" si="77"/>
        <v>5325000</v>
      </c>
      <c r="Q197" s="16">
        <f>IFERROR(VLOOKUP(G197,SCENARIOS!$A$13:$E$18,4,0),0.025)</f>
        <v>0.025</v>
      </c>
      <c r="R197" s="57">
        <f>IFERROR(VLOOKUP(L197,INPUTS!$A$107:$B$120,2,0),0.0082)</f>
        <v>0.0085</v>
      </c>
      <c r="S197" s="52">
        <f t="shared" si="78"/>
        <v>60.35</v>
      </c>
      <c r="T197" s="15">
        <f t="shared" si="79"/>
        <v>45262.5</v>
      </c>
      <c r="U197" s="15">
        <f>T197/INPUTS!$B$7*1000</f>
        <v>56578125</v>
      </c>
      <c r="V197" s="15">
        <f>T197*INPUTS!$B$6</f>
        <v>143029.5</v>
      </c>
      <c r="W197" s="54" t="s">
        <v>396</v>
      </c>
      <c r="X197" s="54" t="s">
        <v>396</v>
      </c>
      <c r="Y197" s="58">
        <f>IFERROR(VLOOKUP(E197,INPUTS!$A$44:$B$103,2,0),0)</f>
        <v>0.02</v>
      </c>
      <c r="Z197" s="15">
        <f t="shared" si="82"/>
        <v>905.25</v>
      </c>
      <c r="AA197" s="20">
        <f>IFERROR(VLOOKUP(E197,INPUTS!$A$44:$C$103,3,0),SCENARIOS!$J$25)</f>
        <v>0.1</v>
      </c>
      <c r="AB197" s="15">
        <f t="shared" si="83"/>
        <v>5121.03642359619</v>
      </c>
      <c r="AC197" s="20">
        <f>IFERROR(VLOOKUP($E197,INPUTS!$A$44:$G$103,4,0),SCENARIOS!$K$25)</f>
        <v>0.15</v>
      </c>
      <c r="AD197" s="15">
        <f t="shared" si="83"/>
        <v>8690.97400225314</v>
      </c>
      <c r="AE197" s="20">
        <f>IFERROR(VLOOKUP($E197,INPUTS!$A$44:$G$103,5,0),SCENARIOS!$L$25)</f>
        <v>0.3</v>
      </c>
      <c r="AF197" s="15">
        <f t="shared" si="83"/>
        <v>19666.0787283362</v>
      </c>
      <c r="AG197" s="20">
        <f>IFERROR(VLOOKUP($E197,INPUTS!$A$44:$G$103,6,0),SCENARIOS!$M$25)</f>
        <v>0.4</v>
      </c>
      <c r="AH197" s="15">
        <f t="shared" si="84"/>
        <v>29667.1506514576</v>
      </c>
      <c r="AI197" s="20">
        <f>IFERROR(VLOOKUP($E197,INPUTS!$A$44:$G$103,7,0),SCENARIOS!$N$25)</f>
        <v>0.5</v>
      </c>
      <c r="AJ197" s="15">
        <f t="shared" si="85"/>
        <v>41957.0723751532</v>
      </c>
      <c r="AL197" t="str">
        <f t="shared" ref="AL197:AL260" si="87">IF(H197="MULTI","MULTI",IF(COUNTIFS($E$4:$E$1277,H197,$H$4:$H$1277,E197)&gt;0,"Y","N"))</f>
        <v>Y</v>
      </c>
      <c r="AM197" s="21">
        <f t="shared" ref="AM197:AM260" si="88">T197*((1+Q197)^25)</f>
        <v>83914.1447503065</v>
      </c>
      <c r="BB197" s="2"/>
      <c r="BC197" s="2" t="str">
        <v>LAX</v>
      </c>
      <c r="BD197" s="15">
        <f>SUMIF($E$4:$E$1277,$BC197,$T$4:$T$1277)*(1+INDEX($Q$4:$Q$1277,MATCH($BC197,$E$4:$E1340,0)))^BD$132</f>
        <v>2253614.686</v>
      </c>
      <c r="BE197" s="15">
        <f>SUMIF($E$4:$E$1277,$BC197,$T$4:$T$1277)*(1+INDEX($Q$4:$Q$1277,MATCH($BC197,$E$4:$E1340,0)))^BE$132</f>
        <v>2488172.7126222</v>
      </c>
      <c r="BF197" s="15">
        <f>SUMIF($E$4:$E$1277,$BC197,$T$4:$T$1277)*(1+INDEX($Q$4:$Q$1277,MATCH($BC197,$E$4:$E1340,0)))^BF$132</f>
        <v>2747143.72705224</v>
      </c>
      <c r="BG197" s="15">
        <f>SUMIF($E$4:$E$1277,$BC197,$T$4:$T$1277)*(1+INDEX($Q$4:$Q$1277,MATCH($BC197,$E$4:$E1340,0)))^BG$132</f>
        <v>3033068.65266967</v>
      </c>
      <c r="BH197" s="15">
        <f>SUMIF($E$4:$E$1277,$BC197,$T$4:$T$1277)*(1+INDEX($Q$4:$Q$1277,MATCH($BC197,$E$4:$E1340,0)))^BH$132</f>
        <v>3348752.87420028</v>
      </c>
      <c r="BI197" s="15">
        <f>SUMIF($E$4:$E$1277,$BC197,$T$4:$T$1277)*(1+INDEX($Q$4:$Q$1277,MATCH($BC197,$E$4:$E1340,0)))^BI$132</f>
        <v>3697293.76306535</v>
      </c>
      <c r="BJ197" s="62">
        <f t="shared" si="73"/>
        <v>3697293.76306535</v>
      </c>
      <c r="BK197" s="63" t="str">
        <f t="shared" si="74"/>
        <v>Y</v>
      </c>
      <c r="BL197" s="15"/>
      <c r="BM197" s="2"/>
      <c r="BN197" s="66" t="e">
        <f t="shared" ref="BN197:BS197" si="89">BN195-AU43</f>
        <v>#N/A</v>
      </c>
      <c r="BO197" s="66" t="e">
        <f t="shared" si="89"/>
        <v>#N/A</v>
      </c>
      <c r="BP197" s="66" t="e">
        <f t="shared" si="89"/>
        <v>#N/A</v>
      </c>
      <c r="BQ197" s="66" t="e">
        <f t="shared" si="89"/>
        <v>#N/A</v>
      </c>
      <c r="BR197" s="66" t="e">
        <f t="shared" si="89"/>
        <v>#N/A</v>
      </c>
      <c r="BS197" s="66" t="e">
        <f t="shared" si="89"/>
        <v>#N/A</v>
      </c>
    </row>
    <row r="198" ht="15" customHeight="1" spans="1:71">
      <c r="A198" s="6" t="s">
        <v>1134</v>
      </c>
      <c r="B198" s="52" t="s">
        <v>612</v>
      </c>
      <c r="C198" s="52" t="s">
        <v>613</v>
      </c>
      <c r="D198" s="52" t="s">
        <v>929</v>
      </c>
      <c r="E198" s="10" t="s">
        <v>615</v>
      </c>
      <c r="F198" s="52" t="s">
        <v>614</v>
      </c>
      <c r="G198" s="52" t="s">
        <v>169</v>
      </c>
      <c r="H198" s="52" t="s">
        <v>224</v>
      </c>
      <c r="I198" s="52" t="s">
        <v>938</v>
      </c>
      <c r="J198" s="52" t="s">
        <v>165</v>
      </c>
      <c r="K198" s="52" t="s">
        <v>931</v>
      </c>
      <c r="L198" s="53" t="s">
        <v>291</v>
      </c>
      <c r="M198" s="13">
        <v>737</v>
      </c>
      <c r="N198" s="14">
        <f t="shared" si="86"/>
        <v>2.01917808219178</v>
      </c>
      <c r="O198" s="15">
        <v>5700</v>
      </c>
      <c r="P198" s="15">
        <f t="shared" si="77"/>
        <v>4200900</v>
      </c>
      <c r="Q198" s="16">
        <f>IFERROR(VLOOKUP(G198,SCENARIOS!$A$13:$E$18,4,0),0.025)</f>
        <v>0.02</v>
      </c>
      <c r="R198" s="57">
        <f>IFERROR(VLOOKUP(L198,INPUTS!$A$107:$B$120,2,0),0.0082)</f>
        <v>0.0079</v>
      </c>
      <c r="S198" s="52">
        <f t="shared" si="78"/>
        <v>45.03</v>
      </c>
      <c r="T198" s="15">
        <f t="shared" si="79"/>
        <v>33187.11</v>
      </c>
      <c r="U198" s="15">
        <f>T198/INPUTS!$B$7*1000</f>
        <v>41483887.5</v>
      </c>
      <c r="V198" s="15">
        <f>T198*INPUTS!$B$6</f>
        <v>104871.2676</v>
      </c>
      <c r="W198" s="54" t="s">
        <v>396</v>
      </c>
      <c r="X198" s="54" t="s">
        <v>396</v>
      </c>
      <c r="Y198" s="58">
        <f>IFERROR(VLOOKUP(E198,INPUTS!$A$44:$B$103,2,0),0)</f>
        <v>0</v>
      </c>
      <c r="Z198" s="15">
        <f t="shared" si="82"/>
        <v>0</v>
      </c>
      <c r="AA198" s="20">
        <f>IFERROR(VLOOKUP(E198,INPUTS!$A$44:$C$103,3,0),SCENARIOS!$J$25)</f>
        <v>0.015</v>
      </c>
      <c r="AB198" s="15">
        <f t="shared" si="83"/>
        <v>549.618765970301</v>
      </c>
      <c r="AC198" s="20">
        <f>IFERROR(VLOOKUP($E198,INPUTS!$A$44:$G$103,4,0),SCENARIOS!$K$25)</f>
        <v>0.075</v>
      </c>
      <c r="AD198" s="15">
        <f t="shared" si="83"/>
        <v>3034.11764293142</v>
      </c>
      <c r="AE198" s="20">
        <f>IFERROR(VLOOKUP($E198,INPUTS!$A$44:$G$103,5,0),SCENARIOS!$L$25)</f>
        <v>0.15</v>
      </c>
      <c r="AF198" s="15">
        <f t="shared" si="83"/>
        <v>6699.82208842201</v>
      </c>
      <c r="AG198" s="20">
        <f>IFERROR(VLOOKUP($E198,INPUTS!$A$44:$G$103,6,0),SCENARIOS!$M$25)</f>
        <v>0.2</v>
      </c>
      <c r="AH198" s="15">
        <f t="shared" si="84"/>
        <v>9862.85993690944</v>
      </c>
      <c r="AI198" s="20">
        <f>IFERROR(VLOOKUP($E198,INPUTS!$A$44:$G$103,7,0),SCENARIOS!$N$25)</f>
        <v>0.3</v>
      </c>
      <c r="AJ198" s="15">
        <f t="shared" si="85"/>
        <v>16334.0914814881</v>
      </c>
      <c r="AL198" t="str">
        <f t="shared" si="87"/>
        <v>Y</v>
      </c>
      <c r="AM198" s="21">
        <f t="shared" si="88"/>
        <v>54446.9716049604</v>
      </c>
      <c r="BB198" s="2"/>
      <c r="BC198" s="2" t="str">
        <v>LED</v>
      </c>
      <c r="BD198" s="15">
        <f>SUMIF($E$4:$E$1277,$BC198,$T$4:$T$1277)*(1+INDEX($Q$4:$Q$1277,MATCH($BC198,$E$4:$E1341,0)))^BD$132</f>
        <v>152123.4</v>
      </c>
      <c r="BE198" s="15">
        <f>SUMIF($E$4:$E$1277,$BC198,$T$4:$T$1277)*(1+INDEX($Q$4:$Q$1277,MATCH($BC198,$E$4:$E1341,0)))^BE$132</f>
        <v>172113.664132846</v>
      </c>
      <c r="BF198" s="15">
        <f>SUMIF($E$4:$E$1277,$BC198,$T$4:$T$1277)*(1+INDEX($Q$4:$Q$1277,MATCH($BC198,$E$4:$E1341,0)))^BF$132</f>
        <v>194730.8131506</v>
      </c>
      <c r="BG198" s="15">
        <f>SUMIF($E$4:$E$1277,$BC198,$T$4:$T$1277)*(1+INDEX($Q$4:$Q$1277,MATCH($BC198,$E$4:$E1341,0)))^BG$132</f>
        <v>220320.041301459</v>
      </c>
      <c r="BH198" s="15">
        <f>SUMIF($E$4:$E$1277,$BC198,$T$4:$T$1277)*(1+INDEX($Q$4:$Q$1277,MATCH($BC198,$E$4:$E1341,0)))^BH$132</f>
        <v>249271.904192872</v>
      </c>
      <c r="BI198" s="15">
        <f>SUMIF($E$4:$E$1277,$BC198,$T$4:$T$1277)*(1+INDEX($Q$4:$Q$1277,MATCH($BC198,$E$4:$E1341,0)))^BI$132</f>
        <v>282028.2796467</v>
      </c>
      <c r="BJ198" s="62">
        <f t="shared" si="73"/>
        <v>282028.2796467</v>
      </c>
      <c r="BK198" s="63" t="str">
        <f t="shared" si="74"/>
        <v>Y</v>
      </c>
      <c r="BL198" s="15"/>
      <c r="BM198" s="2"/>
    </row>
    <row r="199" ht="15" customHeight="1" spans="1:71">
      <c r="A199" s="24" t="s">
        <v>1135</v>
      </c>
      <c r="B199" s="52" t="s">
        <v>612</v>
      </c>
      <c r="C199" s="52" t="s">
        <v>613</v>
      </c>
      <c r="D199" s="52" t="s">
        <v>929</v>
      </c>
      <c r="E199" s="10" t="s">
        <v>615</v>
      </c>
      <c r="F199" s="52" t="s">
        <v>614</v>
      </c>
      <c r="G199" s="52" t="s">
        <v>169</v>
      </c>
      <c r="H199" s="52" t="s">
        <v>203</v>
      </c>
      <c r="I199" s="52" t="s">
        <v>399</v>
      </c>
      <c r="J199" s="52" t="s">
        <v>165</v>
      </c>
      <c r="K199" s="52" t="s">
        <v>931</v>
      </c>
      <c r="L199" s="53" t="s">
        <v>291</v>
      </c>
      <c r="M199" s="13">
        <v>553</v>
      </c>
      <c r="N199" s="14">
        <f t="shared" si="86"/>
        <v>1.51506849315069</v>
      </c>
      <c r="O199" s="15">
        <v>6000</v>
      </c>
      <c r="P199" s="15">
        <f t="shared" si="77"/>
        <v>3318000</v>
      </c>
      <c r="Q199" s="16">
        <f>IFERROR(VLOOKUP(G199,SCENARIOS!$A$13:$E$18,4,0),0.025)</f>
        <v>0.02</v>
      </c>
      <c r="R199" s="57">
        <f>IFERROR(VLOOKUP(L199,INPUTS!$A$107:$B$120,2,0),0.0082)</f>
        <v>0.0079</v>
      </c>
      <c r="S199" s="52">
        <f t="shared" si="78"/>
        <v>47.4</v>
      </c>
      <c r="T199" s="15">
        <f t="shared" si="79"/>
        <v>26212.2</v>
      </c>
      <c r="U199" s="15">
        <f>T199/INPUTS!$B$7*1000</f>
        <v>32765250</v>
      </c>
      <c r="V199" s="15">
        <f>T199*INPUTS!$B$6</f>
        <v>82830.552</v>
      </c>
      <c r="W199" s="54" t="s">
        <v>396</v>
      </c>
      <c r="X199" s="54" t="s">
        <v>396</v>
      </c>
      <c r="Y199" s="58">
        <f>IFERROR(VLOOKUP(E199,INPUTS!$A$44:$B$103,2,0),0)</f>
        <v>0</v>
      </c>
      <c r="Z199" s="15">
        <f t="shared" si="82"/>
        <v>0</v>
      </c>
      <c r="AA199" s="20">
        <f>IFERROR(VLOOKUP(E199,INPUTS!$A$44:$C$103,3,0),SCENARIOS!$J$25)</f>
        <v>0.015</v>
      </c>
      <c r="AB199" s="15">
        <f t="shared" si="83"/>
        <v>434.105802444586</v>
      </c>
      <c r="AC199" s="20">
        <f>IFERROR(VLOOKUP($E199,INPUTS!$A$44:$G$103,4,0),SCENARIOS!$K$25)</f>
        <v>0.075</v>
      </c>
      <c r="AD199" s="15">
        <f t="shared" si="83"/>
        <v>2396.43941518399</v>
      </c>
      <c r="AE199" s="20">
        <f>IFERROR(VLOOKUP($E199,INPUTS!$A$44:$G$103,5,0),SCENARIOS!$L$25)</f>
        <v>0.15</v>
      </c>
      <c r="AF199" s="15">
        <f t="shared" si="83"/>
        <v>5291.72550867296</v>
      </c>
      <c r="AG199" s="20">
        <f>IFERROR(VLOOKUP($E199,INPUTS!$A$44:$G$103,6,0),SCENARIOS!$M$25)</f>
        <v>0.2</v>
      </c>
      <c r="AH199" s="15">
        <f t="shared" si="84"/>
        <v>7789.99006657277</v>
      </c>
      <c r="AI199" s="20">
        <f>IFERROR(VLOOKUP($E199,INPUTS!$A$44:$G$103,7,0),SCENARIOS!$N$25)</f>
        <v>0.3</v>
      </c>
      <c r="AJ199" s="15">
        <f t="shared" si="85"/>
        <v>12901.1677344325</v>
      </c>
      <c r="AL199" t="str">
        <f t="shared" si="87"/>
        <v>Y</v>
      </c>
      <c r="AM199" s="21">
        <f t="shared" si="88"/>
        <v>43003.8924481084</v>
      </c>
      <c r="BB199" s="2"/>
      <c r="BC199" s="2" t="str">
        <v>LGW</v>
      </c>
      <c r="BD199" s="15">
        <f>SUMIF($E$4:$E$1277,$BC199,$T$4:$T$1277)*(1+INDEX($Q$4:$Q$1277,MATCH($BC199,$E$4:$E1342,0)))^BD$132</f>
        <v>2209170.405</v>
      </c>
      <c r="BE199" s="15">
        <f>SUMIF($E$4:$E$1277,$BC199,$T$4:$T$1277)*(1+INDEX($Q$4:$Q$1277,MATCH($BC199,$E$4:$E1342,0)))^BE$132</f>
        <v>2499473.53989191</v>
      </c>
      <c r="BF199" s="15">
        <f>SUMIF($E$4:$E$1277,$BC199,$T$4:$T$1277)*(1+INDEX($Q$4:$Q$1277,MATCH($BC199,$E$4:$E1342,0)))^BF$132</f>
        <v>2827924.89093651</v>
      </c>
      <c r="BG199" s="15">
        <f>SUMIF($E$4:$E$1277,$BC199,$T$4:$T$1277)*(1+INDEX($Q$4:$Q$1277,MATCH($BC199,$E$4:$E1342,0)))^BG$132</f>
        <v>3199537.44704339</v>
      </c>
      <c r="BH199" s="15">
        <f>SUMIF($E$4:$E$1277,$BC199,$T$4:$T$1277)*(1+INDEX($Q$4:$Q$1277,MATCH($BC199,$E$4:$E1342,0)))^BH$132</f>
        <v>3619982.94503599</v>
      </c>
      <c r="BI199" s="15">
        <f>SUMIF($E$4:$E$1277,$BC199,$T$4:$T$1277)*(1+INDEX($Q$4:$Q$1277,MATCH($BC199,$E$4:$E1342,0)))^BI$132</f>
        <v>4095678.43453771</v>
      </c>
      <c r="BJ199" s="62">
        <f t="shared" ref="BJ199:BJ254" si="90">SUMIF($E$4:$E$1277,$BC199,$AM$4:$AM$1277)</f>
        <v>4095678.43453771</v>
      </c>
      <c r="BK199" s="63" t="str">
        <f t="shared" ref="BK199:BK254" si="91">IF(BJ199=BI199,"Y","N")</f>
        <v>Y</v>
      </c>
      <c r="BL199" s="15"/>
    </row>
    <row r="200" ht="15" customHeight="1" spans="1:71">
      <c r="A200" s="6" t="s">
        <v>1136</v>
      </c>
      <c r="B200" s="52" t="s">
        <v>612</v>
      </c>
      <c r="C200" s="52" t="s">
        <v>613</v>
      </c>
      <c r="D200" s="52" t="s">
        <v>929</v>
      </c>
      <c r="E200" s="10" t="s">
        <v>1153</v>
      </c>
      <c r="F200" s="52" t="s">
        <v>614</v>
      </c>
      <c r="G200" s="52" t="s">
        <v>169</v>
      </c>
      <c r="H200" s="52" t="s">
        <v>234</v>
      </c>
      <c r="I200" s="52" t="s">
        <v>424</v>
      </c>
      <c r="J200" s="52" t="s">
        <v>173</v>
      </c>
      <c r="K200" s="52" t="s">
        <v>931</v>
      </c>
      <c r="L200" s="53" t="s">
        <v>291</v>
      </c>
      <c r="M200" s="13">
        <v>369</v>
      </c>
      <c r="N200" s="14">
        <f t="shared" si="86"/>
        <v>1.01095890410959</v>
      </c>
      <c r="O200" s="15">
        <v>8200</v>
      </c>
      <c r="P200" s="15">
        <f t="shared" si="77"/>
        <v>3025800</v>
      </c>
      <c r="Q200" s="16">
        <f>IFERROR(VLOOKUP(G200,SCENARIOS!$A$13:$E$18,4,0),0.025)</f>
        <v>0.02</v>
      </c>
      <c r="R200" s="57">
        <f>IFERROR(VLOOKUP(L200,INPUTS!$A$107:$B$120,2,0),0.0082)</f>
        <v>0.0079</v>
      </c>
      <c r="S200" s="52">
        <f t="shared" si="78"/>
        <v>64.78</v>
      </c>
      <c r="T200" s="15">
        <f t="shared" si="79"/>
        <v>23903.82</v>
      </c>
      <c r="U200" s="15">
        <f>T200/INPUTS!$B$7*1000</f>
        <v>29879775</v>
      </c>
      <c r="V200" s="15">
        <f>T200*INPUTS!$B$6</f>
        <v>75536.0712</v>
      </c>
      <c r="W200" s="54" t="s">
        <v>396</v>
      </c>
      <c r="X200" s="54" t="s">
        <v>396</v>
      </c>
      <c r="Y200" s="58">
        <f>IFERROR(VLOOKUP(E200,INPUTS!$A$44:$B$103,2,0),0)</f>
        <v>0</v>
      </c>
      <c r="Z200" s="15">
        <f t="shared" si="82"/>
        <v>0</v>
      </c>
      <c r="AA200" s="20">
        <f>IFERROR(VLOOKUP(E200,INPUTS!$A$44:$C$103,3,0),SCENARIOS!$J$25)</f>
        <v>0.015</v>
      </c>
      <c r="AB200" s="15">
        <f t="shared" si="83"/>
        <v>395.876231777223</v>
      </c>
      <c r="AC200" s="20">
        <f>IFERROR(VLOOKUP($E200,INPUTS!$A$44:$G$103,4,0),SCENARIOS!$K$25)</f>
        <v>0.075</v>
      </c>
      <c r="AD200" s="15">
        <f t="shared" si="83"/>
        <v>2185.39673974193</v>
      </c>
      <c r="AE200" s="20">
        <f>IFERROR(VLOOKUP($E200,INPUTS!$A$44:$G$103,5,0),SCENARIOS!$L$25)</f>
        <v>0.15</v>
      </c>
      <c r="AF200" s="15">
        <f t="shared" si="83"/>
        <v>4825.70917544986</v>
      </c>
      <c r="AG200" s="20">
        <f>IFERROR(VLOOKUP($E200,INPUTS!$A$44:$G$103,6,0),SCENARIOS!$M$25)</f>
        <v>0.2</v>
      </c>
      <c r="AH200" s="15">
        <f t="shared" si="84"/>
        <v>7103.96381658706</v>
      </c>
      <c r="AI200" s="20">
        <f>IFERROR(VLOOKUP($E200,INPUTS!$A$44:$G$103,7,0),SCENARIOS!$N$25)</f>
        <v>0.3</v>
      </c>
      <c r="AJ200" s="15">
        <f t="shared" si="85"/>
        <v>11765.0251147818</v>
      </c>
      <c r="AL200" t="str">
        <f t="shared" si="87"/>
        <v>N</v>
      </c>
      <c r="AM200" s="21">
        <f t="shared" si="88"/>
        <v>39216.7503826059</v>
      </c>
      <c r="BB200" s="2"/>
      <c r="BC200" s="2" t="str">
        <v>LHR</v>
      </c>
      <c r="BD200" s="15">
        <f>SUMIF($E$4:$E$1277,$BC200,$T$4:$T$1277)*(1+INDEX($Q$4:$Q$1277,MATCH($BC200,$E$4:$E1343,0)))^BD$132</f>
        <v>1709354.0245</v>
      </c>
      <c r="BE200" s="15">
        <f>SUMIF($E$4:$E$1277,$BC200,$T$4:$T$1277)*(1+INDEX($Q$4:$Q$1277,MATCH($BC200,$E$4:$E1343,0)))^BE$132</f>
        <v>1933977.18205694</v>
      </c>
      <c r="BF200" s="15">
        <f>SUMIF($E$4:$E$1277,$BC200,$T$4:$T$1277)*(1+INDEX($Q$4:$Q$1277,MATCH($BC200,$E$4:$E1343,0)))^BF$132</f>
        <v>2188117.66732229</v>
      </c>
      <c r="BG200" s="15">
        <f>SUMIF($E$4:$E$1277,$BC200,$T$4:$T$1277)*(1+INDEX($Q$4:$Q$1277,MATCH($BC200,$E$4:$E1343,0)))^BG$132</f>
        <v>2475654.29957952</v>
      </c>
      <c r="BH200" s="15">
        <f>SUMIF($E$4:$E$1277,$BC200,$T$4:$T$1277)*(1+INDEX($Q$4:$Q$1277,MATCH($BC200,$E$4:$E1343,0)))^BH$132</f>
        <v>2800975.60682225</v>
      </c>
      <c r="BI200" s="15">
        <f>SUMIF($E$4:$E$1277,$BC200,$T$4:$T$1277)*(1+INDEX($Q$4:$Q$1277,MATCH($BC200,$E$4:$E1343,0)))^BI$132</f>
        <v>3169046.805665</v>
      </c>
      <c r="BJ200" s="62">
        <f t="shared" si="90"/>
        <v>3169046.805665</v>
      </c>
      <c r="BK200" s="63" t="str">
        <f t="shared" si="91"/>
        <v>Y</v>
      </c>
      <c r="BL200" s="15"/>
    </row>
    <row r="201" ht="15" customHeight="1" spans="1:71">
      <c r="A201" s="24" t="s">
        <v>1137</v>
      </c>
      <c r="B201" s="52" t="s">
        <v>616</v>
      </c>
      <c r="C201" s="52" t="s">
        <v>617</v>
      </c>
      <c r="D201" s="52" t="s">
        <v>929</v>
      </c>
      <c r="E201" s="10" t="s">
        <v>245</v>
      </c>
      <c r="F201" s="52" t="s">
        <v>930</v>
      </c>
      <c r="G201" s="52" t="s">
        <v>169</v>
      </c>
      <c r="H201" s="52" t="s">
        <v>227</v>
      </c>
      <c r="I201" s="52" t="s">
        <v>938</v>
      </c>
      <c r="J201" s="52" t="s">
        <v>165</v>
      </c>
      <c r="K201" s="52" t="s">
        <v>931</v>
      </c>
      <c r="L201" s="53" t="s">
        <v>282</v>
      </c>
      <c r="M201" s="13">
        <v>2665</v>
      </c>
      <c r="N201" s="14">
        <f t="shared" si="86"/>
        <v>7.3013698630137</v>
      </c>
      <c r="O201" s="15">
        <v>5600</v>
      </c>
      <c r="P201" s="15">
        <f t="shared" si="77"/>
        <v>14924000</v>
      </c>
      <c r="Q201" s="16">
        <f>IFERROR(VLOOKUP(G201,SCENARIOS!$A$13:$E$18,4,0),0.025)</f>
        <v>0.02</v>
      </c>
      <c r="R201" s="57">
        <f>IFERROR(VLOOKUP(L201,INPUTS!$A$107:$B$120,2,0),0.0082)</f>
        <v>0.0042</v>
      </c>
      <c r="S201" s="52">
        <f t="shared" si="78"/>
        <v>23.52</v>
      </c>
      <c r="T201" s="15">
        <f t="shared" si="79"/>
        <v>62680.8</v>
      </c>
      <c r="U201" s="15">
        <f>T201/INPUTS!$B$7*1000</f>
        <v>78351000</v>
      </c>
      <c r="V201" s="15">
        <f>T201*INPUTS!$B$6</f>
        <v>198071.328</v>
      </c>
      <c r="W201" s="54" t="s">
        <v>396</v>
      </c>
      <c r="X201" s="54" t="s">
        <v>396</v>
      </c>
      <c r="Y201" s="58">
        <f>IFERROR(VLOOKUP(E201,INPUTS!$A$44:$B$103,2,0),0)</f>
        <v>0.005</v>
      </c>
      <c r="Z201" s="15">
        <f t="shared" si="82"/>
        <v>313.404</v>
      </c>
      <c r="AA201" s="20">
        <f>IFERROR(VLOOKUP(E201,INPUTS!$A$44:$C$103,3,0),SCENARIOS!$J$25)</f>
        <v>0.03</v>
      </c>
      <c r="AB201" s="15">
        <f t="shared" si="83"/>
        <v>2076.14004027656</v>
      </c>
      <c r="AC201" s="20">
        <f>IFERROR(VLOOKUP($E201,INPUTS!$A$44:$G$103,4,0),SCENARIOS!$K$25)</f>
        <v>0.1</v>
      </c>
      <c r="AD201" s="15">
        <f t="shared" si="83"/>
        <v>7640.75454408074</v>
      </c>
      <c r="AE201" s="20">
        <f>IFERROR(VLOOKUP($E201,INPUTS!$A$44:$G$103,5,0),SCENARIOS!$L$25)</f>
        <v>0.2</v>
      </c>
      <c r="AF201" s="15">
        <f t="shared" si="83"/>
        <v>16872.0208281654</v>
      </c>
      <c r="AG201" s="20">
        <f>IFERROR(VLOOKUP($E201,INPUTS!$A$44:$G$103,6,0),SCENARIOS!$M$25)</f>
        <v>0.3</v>
      </c>
      <c r="AH201" s="15">
        <f t="shared" si="84"/>
        <v>27942.111461352</v>
      </c>
      <c r="AI201" s="20">
        <f>IFERROR(VLOOKUP($E201,INPUTS!$A$44:$G$103,7,0),SCENARIOS!$N$25)</f>
        <v>0.4</v>
      </c>
      <c r="AJ201" s="15">
        <f t="shared" si="85"/>
        <v>41133.7984871379</v>
      </c>
      <c r="AL201" t="str">
        <f t="shared" si="87"/>
        <v>N</v>
      </c>
      <c r="AM201" s="21">
        <f t="shared" si="88"/>
        <v>102834.496217845</v>
      </c>
      <c r="BB201" s="2"/>
      <c r="BC201" s="2" t="str">
        <v>LIM</v>
      </c>
      <c r="BD201" s="15">
        <f>SUMIF($E$4:$E$1277,$BC201,$T$4:$T$1277)*(1+INDEX($Q$4:$Q$1277,MATCH($BC201,$E$4:$E1344,0)))^BD$132</f>
        <v>540620.678</v>
      </c>
      <c r="BE201" s="15">
        <f>SUMIF($E$4:$E$1277,$BC201,$T$4:$T$1277)*(1+INDEX($Q$4:$Q$1277,MATCH($BC201,$E$4:$E1344,0)))^BE$132</f>
        <v>642087.775810129</v>
      </c>
      <c r="BF201" s="15">
        <f>SUMIF($E$4:$E$1277,$BC201,$T$4:$T$1277)*(1+INDEX($Q$4:$Q$1277,MATCH($BC201,$E$4:$E1344,0)))^BF$132</f>
        <v>762598.85835295</v>
      </c>
      <c r="BG201" s="15">
        <f>SUMIF($E$4:$E$1277,$BC201,$T$4:$T$1277)*(1+INDEX($Q$4:$Q$1277,MATCH($BC201,$E$4:$E1344,0)))^BG$132</f>
        <v>905728.22076774</v>
      </c>
      <c r="BH201" s="15">
        <f>SUMIF($E$4:$E$1277,$BC201,$T$4:$T$1277)*(1+INDEX($Q$4:$Q$1277,MATCH($BC201,$E$4:$E1344,0)))^BH$132</f>
        <v>1075721.00444375</v>
      </c>
      <c r="BI201" s="15">
        <f>SUMIF($E$4:$E$1277,$BC201,$T$4:$T$1277)*(1+INDEX($Q$4:$Q$1277,MATCH($BC201,$E$4:$E1344,0)))^BI$132</f>
        <v>1277619.10567455</v>
      </c>
      <c r="BJ201" s="62">
        <f t="shared" si="90"/>
        <v>1277619.10567455</v>
      </c>
      <c r="BK201" s="63" t="str">
        <f t="shared" si="91"/>
        <v>Y</v>
      </c>
      <c r="BL201" s="15"/>
    </row>
    <row r="202" ht="15" customHeight="1" spans="1:71">
      <c r="A202" s="6" t="s">
        <v>1138</v>
      </c>
      <c r="B202" s="52" t="s">
        <v>616</v>
      </c>
      <c r="C202" s="52" t="s">
        <v>617</v>
      </c>
      <c r="D202" s="52" t="s">
        <v>929</v>
      </c>
      <c r="E202" s="10" t="s">
        <v>245</v>
      </c>
      <c r="F202" s="52" t="s">
        <v>930</v>
      </c>
      <c r="G202" s="52" t="s">
        <v>169</v>
      </c>
      <c r="H202" s="52" t="s">
        <v>203</v>
      </c>
      <c r="I202" s="52" t="s">
        <v>399</v>
      </c>
      <c r="J202" s="52" t="s">
        <v>165</v>
      </c>
      <c r="K202" s="52" t="s">
        <v>931</v>
      </c>
      <c r="L202" s="53" t="s">
        <v>282</v>
      </c>
      <c r="M202" s="13">
        <v>1333</v>
      </c>
      <c r="N202" s="14">
        <f t="shared" si="86"/>
        <v>3.65205479452055</v>
      </c>
      <c r="O202" s="15">
        <v>5800</v>
      </c>
      <c r="P202" s="15">
        <f t="shared" si="77"/>
        <v>7731400</v>
      </c>
      <c r="Q202" s="16">
        <f>IFERROR(VLOOKUP(G202,SCENARIOS!$A$13:$E$18,4,0),0.025)</f>
        <v>0.02</v>
      </c>
      <c r="R202" s="57">
        <f>IFERROR(VLOOKUP(L202,INPUTS!$A$107:$B$120,2,0),0.0082)</f>
        <v>0.0042</v>
      </c>
      <c r="S202" s="52">
        <f t="shared" si="78"/>
        <v>24.36</v>
      </c>
      <c r="T202" s="15">
        <f t="shared" si="79"/>
        <v>32471.88</v>
      </c>
      <c r="U202" s="15">
        <f>T202/INPUTS!$B$7*1000</f>
        <v>40589850</v>
      </c>
      <c r="V202" s="15">
        <f>T202*INPUTS!$B$6</f>
        <v>102611.1408</v>
      </c>
      <c r="W202" s="54" t="s">
        <v>396</v>
      </c>
      <c r="X202" s="54" t="s">
        <v>396</v>
      </c>
      <c r="Y202" s="58">
        <f>IFERROR(VLOOKUP(E202,INPUTS!$A$44:$B$103,2,0),0)</f>
        <v>0.005</v>
      </c>
      <c r="Z202" s="15">
        <f t="shared" si="82"/>
        <v>162.3594</v>
      </c>
      <c r="AA202" s="20">
        <f>IFERROR(VLOOKUP(E202,INPUTS!$A$44:$C$103,3,0),SCENARIOS!$J$25)</f>
        <v>0.03</v>
      </c>
      <c r="AB202" s="15">
        <f t="shared" si="83"/>
        <v>1075.54738055442</v>
      </c>
      <c r="AC202" s="20">
        <f>IFERROR(VLOOKUP($E202,INPUTS!$A$44:$G$103,4,0),SCENARIOS!$K$25)</f>
        <v>0.1</v>
      </c>
      <c r="AD202" s="15">
        <f t="shared" si="83"/>
        <v>3958.30405267394</v>
      </c>
      <c r="AE202" s="20">
        <f>IFERROR(VLOOKUP($E202,INPUTS!$A$44:$G$103,5,0),SCENARIOS!$L$25)</f>
        <v>0.2</v>
      </c>
      <c r="AF202" s="15">
        <f t="shared" si="83"/>
        <v>8740.5750355721</v>
      </c>
      <c r="AG202" s="20">
        <f>IFERROR(VLOOKUP($E202,INPUTS!$A$44:$G$103,6,0),SCENARIOS!$M$25)</f>
        <v>0.3</v>
      </c>
      <c r="AH202" s="15">
        <f t="shared" si="84"/>
        <v>14475.4516585565</v>
      </c>
      <c r="AI202" s="20">
        <f>IFERROR(VLOOKUP($E202,INPUTS!$A$44:$G$103,7,0),SCENARIOS!$N$25)</f>
        <v>0.4</v>
      </c>
      <c r="AJ202" s="15">
        <f t="shared" si="85"/>
        <v>21309.4243918157</v>
      </c>
      <c r="AL202" t="str">
        <f t="shared" si="87"/>
        <v>Y</v>
      </c>
      <c r="AM202" s="21">
        <f t="shared" si="88"/>
        <v>53273.5609795394</v>
      </c>
      <c r="BB202" s="2"/>
      <c r="BC202" s="2" t="str">
        <v>LIS</v>
      </c>
      <c r="BD202" s="15">
        <f>SUMIF($E$4:$E$1277,$BC202,$T$4:$T$1277)*(1+INDEX($Q$4:$Q$1277,MATCH($BC202,$E$4:$E1345,0)))^BD$132</f>
        <v>1580032.675</v>
      </c>
      <c r="BE202" s="15">
        <f>SUMIF($E$4:$E$1277,$BC202,$T$4:$T$1277)*(1+INDEX($Q$4:$Q$1277,MATCH($BC202,$E$4:$E1345,0)))^BE$132</f>
        <v>1787661.94513054</v>
      </c>
      <c r="BF202" s="15">
        <f>SUMIF($E$4:$E$1277,$BC202,$T$4:$T$1277)*(1+INDEX($Q$4:$Q$1277,MATCH($BC202,$E$4:$E1345,0)))^BF$132</f>
        <v>2022575.40659273</v>
      </c>
      <c r="BG202" s="15">
        <f>SUMIF($E$4:$E$1277,$BC202,$T$4:$T$1277)*(1+INDEX($Q$4:$Q$1277,MATCH($BC202,$E$4:$E1345,0)))^BG$132</f>
        <v>2288358.4262096</v>
      </c>
      <c r="BH202" s="15">
        <f>SUMIF($E$4:$E$1277,$BC202,$T$4:$T$1277)*(1+INDEX($Q$4:$Q$1277,MATCH($BC202,$E$4:$E1345,0)))^BH$132</f>
        <v>2589067.51745101</v>
      </c>
      <c r="BI202" s="15">
        <f>SUMIF($E$4:$E$1277,$BC202,$T$4:$T$1277)*(1+INDEX($Q$4:$Q$1277,MATCH($BC202,$E$4:$E1345,0)))^BI$132</f>
        <v>2929292.25297241</v>
      </c>
      <c r="BJ202" s="62">
        <f t="shared" si="90"/>
        <v>2929292.25297241</v>
      </c>
      <c r="BK202" s="63" t="str">
        <f t="shared" si="91"/>
        <v>Y</v>
      </c>
      <c r="BL202" s="15"/>
    </row>
    <row r="203" ht="15" customHeight="1" spans="1:71">
      <c r="A203" s="24" t="s">
        <v>1139</v>
      </c>
      <c r="B203" s="52" t="s">
        <v>616</v>
      </c>
      <c r="C203" s="52" t="s">
        <v>617</v>
      </c>
      <c r="D203" s="52" t="s">
        <v>929</v>
      </c>
      <c r="E203" s="10" t="s">
        <v>245</v>
      </c>
      <c r="F203" s="52" t="s">
        <v>930</v>
      </c>
      <c r="G203" s="52" t="s">
        <v>169</v>
      </c>
      <c r="H203" s="52" t="s">
        <v>204</v>
      </c>
      <c r="I203" s="52" t="s">
        <v>405</v>
      </c>
      <c r="J203" s="52" t="s">
        <v>165</v>
      </c>
      <c r="K203" s="52" t="s">
        <v>931</v>
      </c>
      <c r="L203" s="53" t="s">
        <v>282</v>
      </c>
      <c r="M203" s="13">
        <v>1333</v>
      </c>
      <c r="N203" s="14">
        <f t="shared" si="86"/>
        <v>3.65205479452055</v>
      </c>
      <c r="O203" s="15">
        <v>5870</v>
      </c>
      <c r="P203" s="15">
        <f t="shared" si="77"/>
        <v>7824710</v>
      </c>
      <c r="Q203" s="16">
        <f>IFERROR(VLOOKUP(G203,SCENARIOS!$A$13:$E$18,4,0),0.025)</f>
        <v>0.02</v>
      </c>
      <c r="R203" s="57">
        <f>IFERROR(VLOOKUP(L203,INPUTS!$A$107:$B$120,2,0),0.0082)</f>
        <v>0.0042</v>
      </c>
      <c r="S203" s="52">
        <f t="shared" si="78"/>
        <v>24.654</v>
      </c>
      <c r="T203" s="15">
        <f t="shared" si="79"/>
        <v>32863.782</v>
      </c>
      <c r="U203" s="15">
        <f>T203/INPUTS!$B$7*1000</f>
        <v>41079727.5</v>
      </c>
      <c r="V203" s="15">
        <f>T203*INPUTS!$B$6</f>
        <v>103849.55112</v>
      </c>
      <c r="W203" s="54" t="s">
        <v>396</v>
      </c>
      <c r="X203" s="54" t="s">
        <v>396</v>
      </c>
      <c r="Y203" s="58">
        <f>IFERROR(VLOOKUP(E203,INPUTS!$A$44:$B$103,2,0),0)</f>
        <v>0.005</v>
      </c>
      <c r="Z203" s="15">
        <f t="shared" si="82"/>
        <v>164.31891</v>
      </c>
      <c r="AA203" s="20">
        <f>IFERROR(VLOOKUP(E203,INPUTS!$A$44:$C$103,3,0),SCENARIOS!$J$25)</f>
        <v>0.03</v>
      </c>
      <c r="AB203" s="15">
        <f t="shared" si="83"/>
        <v>1088.52812480249</v>
      </c>
      <c r="AC203" s="20">
        <f>IFERROR(VLOOKUP($E203,INPUTS!$A$44:$G$103,4,0),SCENARIOS!$K$25)</f>
        <v>0.1</v>
      </c>
      <c r="AD203" s="15">
        <f t="shared" si="83"/>
        <v>4006.07668779241</v>
      </c>
      <c r="AE203" s="20">
        <f>IFERROR(VLOOKUP($E203,INPUTS!$A$44:$G$103,5,0),SCENARIOS!$L$25)</f>
        <v>0.2</v>
      </c>
      <c r="AF203" s="15">
        <f t="shared" si="83"/>
        <v>8846.06473427729</v>
      </c>
      <c r="AG203" s="20">
        <f>IFERROR(VLOOKUP($E203,INPUTS!$A$44:$G$103,6,0),SCENARIOS!$M$25)</f>
        <v>0.3</v>
      </c>
      <c r="AH203" s="15">
        <f t="shared" si="84"/>
        <v>14650.1553854701</v>
      </c>
      <c r="AI203" s="20">
        <f>IFERROR(VLOOKUP($E203,INPUTS!$A$44:$G$103,7,0),SCENARIOS!$N$25)</f>
        <v>0.4</v>
      </c>
      <c r="AJ203" s="15">
        <f t="shared" si="85"/>
        <v>21566.6070999928</v>
      </c>
      <c r="AL203" t="str">
        <f t="shared" si="87"/>
        <v>Y</v>
      </c>
      <c r="AM203" s="21">
        <f t="shared" si="88"/>
        <v>53916.5177499821</v>
      </c>
      <c r="BB203" s="2"/>
      <c r="BC203" s="2" t="str">
        <v>LTN</v>
      </c>
      <c r="BD203" s="15">
        <f>SUMIF($E$4:$E$1277,$BC203,$T$4:$T$1277)*(1+INDEX($Q$4:$Q$1277,MATCH($BC203,$E$4:$E1346,0)))^BD$132</f>
        <v>2478984.36</v>
      </c>
      <c r="BE203" s="15">
        <f>SUMIF($E$4:$E$1277,$BC203,$T$4:$T$1277)*(1+INDEX($Q$4:$Q$1277,MATCH($BC203,$E$4:$E1346,0)))^BE$132</f>
        <v>2804743.26453141</v>
      </c>
      <c r="BF203" s="15">
        <f>SUMIF($E$4:$E$1277,$BC203,$T$4:$T$1277)*(1+INDEX($Q$4:$Q$1277,MATCH($BC203,$E$4:$E1346,0)))^BF$132</f>
        <v>3173309.5645405</v>
      </c>
      <c r="BG203" s="15">
        <f>SUMIF($E$4:$E$1277,$BC203,$T$4:$T$1277)*(1+INDEX($Q$4:$Q$1277,MATCH($BC203,$E$4:$E1346,0)))^BG$132</f>
        <v>3590308.50336549</v>
      </c>
      <c r="BH203" s="15">
        <f>SUMIF($E$4:$E$1277,$BC203,$T$4:$T$1277)*(1+INDEX($Q$4:$Q$1277,MATCH($BC203,$E$4:$E1346,0)))^BH$132</f>
        <v>4062104.52751876</v>
      </c>
      <c r="BI203" s="15">
        <f>SUMIF($E$4:$E$1277,$BC203,$T$4:$T$1277)*(1+INDEX($Q$4:$Q$1277,MATCH($BC203,$E$4:$E1346,0)))^BI$132</f>
        <v>4595898.42405492</v>
      </c>
      <c r="BJ203" s="62">
        <f t="shared" si="90"/>
        <v>4595898.42405492</v>
      </c>
      <c r="BK203" s="63" t="str">
        <f t="shared" si="91"/>
        <v>Y</v>
      </c>
      <c r="BL203" s="15"/>
    </row>
    <row r="204" ht="15" customHeight="1" spans="1:71">
      <c r="A204" s="6" t="s">
        <v>1140</v>
      </c>
      <c r="B204" s="52" t="s">
        <v>618</v>
      </c>
      <c r="C204" s="52" t="s">
        <v>619</v>
      </c>
      <c r="D204" s="52" t="s">
        <v>929</v>
      </c>
      <c r="E204" s="10" t="s">
        <v>253</v>
      </c>
      <c r="F204" s="52" t="s">
        <v>930</v>
      </c>
      <c r="G204" s="52" t="s">
        <v>169</v>
      </c>
      <c r="H204" s="52" t="s">
        <v>1158</v>
      </c>
      <c r="I204" s="52" t="s">
        <v>622</v>
      </c>
      <c r="J204" s="52" t="s">
        <v>181</v>
      </c>
      <c r="K204" s="52" t="s">
        <v>931</v>
      </c>
      <c r="L204" s="53" t="s">
        <v>286</v>
      </c>
      <c r="M204" s="13">
        <v>2665</v>
      </c>
      <c r="N204" s="14">
        <f t="shared" si="86"/>
        <v>7.3013698630137</v>
      </c>
      <c r="O204" s="15">
        <v>3900</v>
      </c>
      <c r="P204" s="15">
        <f t="shared" si="77"/>
        <v>10393500</v>
      </c>
      <c r="Q204" s="16">
        <f>IFERROR(VLOOKUP(G204,SCENARIOS!$A$13:$E$18,4,0),0.025)</f>
        <v>0.02</v>
      </c>
      <c r="R204" s="57">
        <f>IFERROR(VLOOKUP(L204,INPUTS!$A$107:$B$120,2,0),0.0082)</f>
        <v>0.0039</v>
      </c>
      <c r="S204" s="52">
        <f t="shared" si="78"/>
        <v>15.21</v>
      </c>
      <c r="T204" s="15">
        <f t="shared" si="79"/>
        <v>40534.65</v>
      </c>
      <c r="U204" s="15">
        <f>T204/INPUTS!$B$7*1000</f>
        <v>50668312.5</v>
      </c>
      <c r="V204" s="15">
        <f>T204*INPUTS!$B$6</f>
        <v>128089.494</v>
      </c>
      <c r="W204" s="54" t="s">
        <v>396</v>
      </c>
      <c r="X204" s="54" t="s">
        <v>396</v>
      </c>
      <c r="Y204" s="58">
        <f>IFERROR(VLOOKUP(E204,INPUTS!$A$44:$B$103,2,0),0)</f>
        <v>0.005</v>
      </c>
      <c r="Z204" s="15">
        <f t="shared" si="82"/>
        <v>202.67325</v>
      </c>
      <c r="AA204" s="20">
        <f>IFERROR(VLOOKUP(E204,INPUTS!$A$44:$C$103,3,0),SCENARIOS!$J$25)</f>
        <v>0.03</v>
      </c>
      <c r="AB204" s="15">
        <f t="shared" si="83"/>
        <v>1342.60586788293</v>
      </c>
      <c r="AC204" s="20">
        <f>IFERROR(VLOOKUP($E204,INPUTS!$A$44:$G$103,4,0),SCENARIOS!$K$25)</f>
        <v>0.1</v>
      </c>
      <c r="AD204" s="15">
        <f t="shared" si="83"/>
        <v>4941.15121664405</v>
      </c>
      <c r="AE204" s="20">
        <f>IFERROR(VLOOKUP($E204,INPUTS!$A$44:$G$103,5,0),SCENARIOS!$L$25)</f>
        <v>0.2</v>
      </c>
      <c r="AF204" s="15">
        <f t="shared" si="83"/>
        <v>10910.86040801</v>
      </c>
      <c r="AG204" s="20">
        <f>IFERROR(VLOOKUP($E204,INPUTS!$A$44:$G$103,6,0),SCENARIOS!$M$25)</f>
        <v>0.3</v>
      </c>
      <c r="AH204" s="15">
        <f t="shared" si="84"/>
        <v>18069.7072843182</v>
      </c>
      <c r="AI204" s="20">
        <f>IFERROR(VLOOKUP($E204,INPUTS!$A$44:$G$103,7,0),SCENARIOS!$N$25)</f>
        <v>0.4</v>
      </c>
      <c r="AJ204" s="15">
        <f t="shared" si="85"/>
        <v>26600.5559094119</v>
      </c>
      <c r="AL204" t="str">
        <f t="shared" si="87"/>
        <v>N</v>
      </c>
      <c r="AM204" s="21">
        <f t="shared" si="88"/>
        <v>66501.3897735297</v>
      </c>
      <c r="BB204" s="2"/>
      <c r="BC204" s="2" t="str">
        <v>LUX</v>
      </c>
      <c r="BD204" s="15">
        <f>SUMIF($E$4:$E$1277,$BC204,$T$4:$T$1277)*(1+INDEX($Q$4:$Q$1277,MATCH($BC204,$E$4:$E1347,0)))^BD$132</f>
        <v>586801.92</v>
      </c>
      <c r="BE204" s="15">
        <f>SUMIF($E$4:$E$1277,$BC204,$T$4:$T$1277)*(1+INDEX($Q$4:$Q$1277,MATCH($BC204,$E$4:$E1347,0)))^BE$132</f>
        <v>663912.511627987</v>
      </c>
      <c r="BF204" s="15">
        <f>SUMIF($E$4:$E$1277,$BC204,$T$4:$T$1277)*(1+INDEX($Q$4:$Q$1277,MATCH($BC204,$E$4:$E1347,0)))^BF$132</f>
        <v>751156.068296747</v>
      </c>
      <c r="BG204" s="15">
        <f>SUMIF($E$4:$E$1277,$BC204,$T$4:$T$1277)*(1+INDEX($Q$4:$Q$1277,MATCH($BC204,$E$4:$E1347,0)))^BG$132</f>
        <v>849864.144833571</v>
      </c>
      <c r="BH204" s="15">
        <f>SUMIF($E$4:$E$1277,$BC204,$T$4:$T$1277)*(1+INDEX($Q$4:$Q$1277,MATCH($BC204,$E$4:$E1347,0)))^BH$132</f>
        <v>961543.273305969</v>
      </c>
      <c r="BI204" s="15">
        <f>SUMIF($E$4:$E$1277,$BC204,$T$4:$T$1277)*(1+INDEX($Q$4:$Q$1277,MATCH($BC204,$E$4:$E1347,0)))^BI$132</f>
        <v>1087897.95646811</v>
      </c>
      <c r="BJ204" s="62">
        <f t="shared" si="90"/>
        <v>1087897.95646811</v>
      </c>
      <c r="BK204" s="63" t="str">
        <f t="shared" si="91"/>
        <v>Y</v>
      </c>
      <c r="BL204" s="15"/>
    </row>
    <row r="205" ht="15" customHeight="1" spans="1:71">
      <c r="A205" s="24" t="s">
        <v>1141</v>
      </c>
      <c r="B205" s="52" t="s">
        <v>618</v>
      </c>
      <c r="C205" s="52" t="s">
        <v>619</v>
      </c>
      <c r="D205" s="52" t="s">
        <v>929</v>
      </c>
      <c r="E205" s="10" t="s">
        <v>253</v>
      </c>
      <c r="F205" s="52" t="s">
        <v>930</v>
      </c>
      <c r="G205" s="52" t="s">
        <v>169</v>
      </c>
      <c r="H205" s="52" t="s">
        <v>623</v>
      </c>
      <c r="I205" s="52" t="s">
        <v>622</v>
      </c>
      <c r="J205" s="52" t="s">
        <v>181</v>
      </c>
      <c r="K205" s="52" t="s">
        <v>931</v>
      </c>
      <c r="L205" s="53" t="s">
        <v>286</v>
      </c>
      <c r="M205" s="13">
        <v>1333</v>
      </c>
      <c r="N205" s="14">
        <f t="shared" si="86"/>
        <v>3.65205479452055</v>
      </c>
      <c r="O205" s="15">
        <v>3700</v>
      </c>
      <c r="P205" s="15">
        <f t="shared" si="77"/>
        <v>4932100</v>
      </c>
      <c r="Q205" s="16">
        <f>IFERROR(VLOOKUP(G205,SCENARIOS!$A$13:$E$18,4,0),0.025)</f>
        <v>0.02</v>
      </c>
      <c r="R205" s="57">
        <f>IFERROR(VLOOKUP(L205,INPUTS!$A$107:$B$120,2,0),0.0082)</f>
        <v>0.0039</v>
      </c>
      <c r="S205" s="52">
        <f t="shared" si="78"/>
        <v>14.43</v>
      </c>
      <c r="T205" s="15">
        <f t="shared" si="79"/>
        <v>19235.19</v>
      </c>
      <c r="U205" s="15">
        <f>T205/INPUTS!$B$7*1000</f>
        <v>24043987.5</v>
      </c>
      <c r="V205" s="15">
        <f>T205*INPUTS!$B$6</f>
        <v>60783.2004</v>
      </c>
      <c r="W205" s="54" t="s">
        <v>396</v>
      </c>
      <c r="X205" s="54" t="s">
        <v>396</v>
      </c>
      <c r="Y205" s="58">
        <f>IFERROR(VLOOKUP(E205,INPUTS!$A$44:$B$103,2,0),0)</f>
        <v>0.005</v>
      </c>
      <c r="Z205" s="15">
        <f t="shared" si="82"/>
        <v>96.17595</v>
      </c>
      <c r="AA205" s="20">
        <f>IFERROR(VLOOKUP(E205,INPUTS!$A$44:$C$103,3,0),SCENARIOS!$J$25)</f>
        <v>0.03</v>
      </c>
      <c r="AB205" s="15">
        <f t="shared" si="83"/>
        <v>637.116120747138</v>
      </c>
      <c r="AC205" s="20">
        <f>IFERROR(VLOOKUP($E205,INPUTS!$A$44:$G$103,4,0),SCENARIOS!$K$25)</f>
        <v>0.1</v>
      </c>
      <c r="AD205" s="15">
        <f t="shared" si="83"/>
        <v>2344.7589277539</v>
      </c>
      <c r="AE205" s="20">
        <f>IFERROR(VLOOKUP($E205,INPUTS!$A$44:$G$103,5,0),SCENARIOS!$L$25)</f>
        <v>0.2</v>
      </c>
      <c r="AF205" s="15">
        <f t="shared" si="83"/>
        <v>5177.60664052978</v>
      </c>
      <c r="AG205" s="20">
        <f>IFERROR(VLOOKUP($E205,INPUTS!$A$44:$G$103,6,0),SCENARIOS!$M$25)</f>
        <v>0.3</v>
      </c>
      <c r="AH205" s="15">
        <f t="shared" si="84"/>
        <v>8574.74414749466</v>
      </c>
      <c r="AI205" s="20">
        <f>IFERROR(VLOOKUP($E205,INPUTS!$A$44:$G$103,7,0),SCENARIOS!$N$25)</f>
        <v>0.4</v>
      </c>
      <c r="AJ205" s="15">
        <f t="shared" si="85"/>
        <v>12622.9472074672</v>
      </c>
      <c r="AL205" t="str">
        <f t="shared" si="87"/>
        <v>N</v>
      </c>
      <c r="AM205" s="21">
        <f t="shared" si="88"/>
        <v>31557.368018668</v>
      </c>
      <c r="BB205" s="2"/>
      <c r="BC205" s="2" t="str">
        <v>MAD</v>
      </c>
      <c r="BD205" s="15">
        <f>SUMIF($E$4:$E$1277,$BC205,$T$4:$T$1277)*(1+INDEX($Q$4:$Q$1277,MATCH($BC205,$E$4:$E1348,0)))^BD$132</f>
        <v>2671173.54</v>
      </c>
      <c r="BE205" s="15">
        <f>SUMIF($E$4:$E$1277,$BC205,$T$4:$T$1277)*(1+INDEX($Q$4:$Q$1277,MATCH($BC205,$E$4:$E1348,0)))^BE$132</f>
        <v>3022187.68121212</v>
      </c>
      <c r="BF205" s="15">
        <f>SUMIF($E$4:$E$1277,$BC205,$T$4:$T$1277)*(1+INDEX($Q$4:$Q$1277,MATCH($BC205,$E$4:$E1348,0)))^BF$132</f>
        <v>3419327.96342027</v>
      </c>
      <c r="BG205" s="15">
        <f>SUMIF($E$4:$E$1277,$BC205,$T$4:$T$1277)*(1+INDEX($Q$4:$Q$1277,MATCH($BC205,$E$4:$E1348,0)))^BG$132</f>
        <v>3868655.74038027</v>
      </c>
      <c r="BH205" s="15">
        <f>SUMIF($E$4:$E$1277,$BC205,$T$4:$T$1277)*(1+INDEX($Q$4:$Q$1277,MATCH($BC205,$E$4:$E1348,0)))^BH$132</f>
        <v>4377028.87751269</v>
      </c>
      <c r="BI205" s="15">
        <f>SUMIF($E$4:$E$1277,$BC205,$T$4:$T$1277)*(1+INDEX($Q$4:$Q$1277,MATCH($BC205,$E$4:$E1348,0)))^BI$132</f>
        <v>4952206.42007729</v>
      </c>
      <c r="BJ205" s="62">
        <f t="shared" si="90"/>
        <v>4952206.42007729</v>
      </c>
      <c r="BK205" s="63" t="str">
        <f t="shared" si="91"/>
        <v>Y</v>
      </c>
      <c r="BL205" s="15"/>
    </row>
    <row r="206" ht="15" customHeight="1" spans="1:71">
      <c r="A206" s="6" t="s">
        <v>1142</v>
      </c>
      <c r="B206" s="52" t="s">
        <v>618</v>
      </c>
      <c r="C206" s="52" t="s">
        <v>619</v>
      </c>
      <c r="D206" s="52" t="s">
        <v>929</v>
      </c>
      <c r="E206" s="10" t="s">
        <v>253</v>
      </c>
      <c r="F206" s="52" t="s">
        <v>930</v>
      </c>
      <c r="G206" s="52" t="s">
        <v>169</v>
      </c>
      <c r="H206" s="52" t="s">
        <v>1161</v>
      </c>
      <c r="I206" s="52" t="s">
        <v>622</v>
      </c>
      <c r="J206" s="52" t="s">
        <v>181</v>
      </c>
      <c r="K206" s="52" t="s">
        <v>931</v>
      </c>
      <c r="L206" s="53" t="s">
        <v>286</v>
      </c>
      <c r="M206" s="13">
        <v>1333</v>
      </c>
      <c r="N206" s="14">
        <f t="shared" si="86"/>
        <v>3.65205479452055</v>
      </c>
      <c r="O206" s="15">
        <v>3200</v>
      </c>
      <c r="P206" s="15">
        <f t="shared" si="77"/>
        <v>4265600</v>
      </c>
      <c r="Q206" s="16">
        <f>IFERROR(VLOOKUP(G206,SCENARIOS!$A$13:$E$18,4,0),0.025)</f>
        <v>0.02</v>
      </c>
      <c r="R206" s="57">
        <f>IFERROR(VLOOKUP(L206,INPUTS!$A$107:$B$120,2,0),0.0082)</f>
        <v>0.0039</v>
      </c>
      <c r="S206" s="52">
        <f t="shared" si="78"/>
        <v>12.48</v>
      </c>
      <c r="T206" s="15">
        <f t="shared" si="79"/>
        <v>16635.84</v>
      </c>
      <c r="U206" s="15">
        <f>T206/INPUTS!$B$7*1000</f>
        <v>20794800</v>
      </c>
      <c r="V206" s="15">
        <f>T206*INPUTS!$B$6</f>
        <v>52569.2544</v>
      </c>
      <c r="W206" s="54" t="s">
        <v>396</v>
      </c>
      <c r="X206" s="54" t="s">
        <v>396</v>
      </c>
      <c r="Y206" s="58">
        <f>IFERROR(VLOOKUP(E206,INPUTS!$A$44:$B$103,2,0),0)</f>
        <v>0.005</v>
      </c>
      <c r="Z206" s="15">
        <f t="shared" si="82"/>
        <v>83.1792</v>
      </c>
      <c r="AA206" s="20">
        <f>IFERROR(VLOOKUP(E206,INPUTS!$A$44:$C$103,3,0),SCENARIOS!$J$25)</f>
        <v>0.03</v>
      </c>
      <c r="AB206" s="15">
        <f t="shared" si="83"/>
        <v>551.019347673201</v>
      </c>
      <c r="AC206" s="20">
        <f>IFERROR(VLOOKUP($E206,INPUTS!$A$44:$G$103,4,0),SCENARIOS!$K$25)</f>
        <v>0.1</v>
      </c>
      <c r="AD206" s="15">
        <f t="shared" si="83"/>
        <v>2027.89961319256</v>
      </c>
      <c r="AE206" s="20">
        <f>IFERROR(VLOOKUP($E206,INPUTS!$A$44:$G$103,5,0),SCENARIOS!$L$25)</f>
        <v>0.2</v>
      </c>
      <c r="AF206" s="15">
        <f t="shared" si="83"/>
        <v>4477.93006748522</v>
      </c>
      <c r="AG206" s="20">
        <f>IFERROR(VLOOKUP($E206,INPUTS!$A$44:$G$103,6,0),SCENARIOS!$M$25)</f>
        <v>0.3</v>
      </c>
      <c r="AH206" s="15">
        <f t="shared" si="84"/>
        <v>7415.99493837376</v>
      </c>
      <c r="AI206" s="20">
        <f>IFERROR(VLOOKUP($E206,INPUTS!$A$44:$G$103,7,0),SCENARIOS!$N$25)</f>
        <v>0.4</v>
      </c>
      <c r="AJ206" s="15">
        <f t="shared" si="85"/>
        <v>10917.1435307824</v>
      </c>
      <c r="AL206" t="str">
        <f t="shared" si="87"/>
        <v>N</v>
      </c>
      <c r="AM206" s="21">
        <f t="shared" si="88"/>
        <v>27292.8588269561</v>
      </c>
      <c r="BB206" s="2"/>
      <c r="BC206" s="2" t="str">
        <v>MCT</v>
      </c>
      <c r="BD206" s="15">
        <f>SUMIF($E$4:$E$1277,$BC206,$T$4:$T$1277)*(1+INDEX($Q$4:$Q$1277,MATCH($BC206,$E$4:$E1349,0)))^BD$132</f>
        <v>407592.973</v>
      </c>
      <c r="BE206" s="15">
        <f>SUMIF($E$4:$E$1277,$BC206,$T$4:$T$1277)*(1+INDEX($Q$4:$Q$1277,MATCH($BC206,$E$4:$E1349,0)))^BE$132</f>
        <v>507935.000866938</v>
      </c>
      <c r="BF206" s="15">
        <f>SUMIF($E$4:$E$1277,$BC206,$T$4:$T$1277)*(1+INDEX($Q$4:$Q$1277,MATCH($BC206,$E$4:$E1349,0)))^BF$132</f>
        <v>632979.423582202</v>
      </c>
      <c r="BG206" s="15">
        <f>SUMIF($E$4:$E$1277,$BC206,$T$4:$T$1277)*(1+INDEX($Q$4:$Q$1277,MATCH($BC206,$E$4:$E1349,0)))^BG$132</f>
        <v>788807.524574226</v>
      </c>
      <c r="BH206" s="15">
        <f>SUMIF($E$4:$E$1277,$BC206,$T$4:$T$1277)*(1+INDEX($Q$4:$Q$1277,MATCH($BC206,$E$4:$E1349,0)))^BH$132</f>
        <v>982997.689409273</v>
      </c>
      <c r="BI206" s="15">
        <f>SUMIF($E$4:$E$1277,$BC206,$T$4:$T$1277)*(1+INDEX($Q$4:$Q$1277,MATCH($BC206,$E$4:$E1349,0)))^BI$132</f>
        <v>1224993.96529659</v>
      </c>
      <c r="BJ206" s="62">
        <f t="shared" si="90"/>
        <v>1224993.96529659</v>
      </c>
      <c r="BK206" s="63" t="str">
        <f t="shared" si="91"/>
        <v>Y</v>
      </c>
      <c r="BL206" s="15"/>
    </row>
    <row r="207" ht="15" customHeight="1" spans="1:71">
      <c r="A207" s="24" t="s">
        <v>1143</v>
      </c>
      <c r="B207" s="52" t="s">
        <v>620</v>
      </c>
      <c r="C207" s="52" t="s">
        <v>621</v>
      </c>
      <c r="D207" s="52" t="s">
        <v>929</v>
      </c>
      <c r="E207" s="10" t="s">
        <v>623</v>
      </c>
      <c r="F207" s="52" t="s">
        <v>622</v>
      </c>
      <c r="G207" s="52" t="s">
        <v>181</v>
      </c>
      <c r="H207" s="52" t="s">
        <v>205</v>
      </c>
      <c r="I207" s="52" t="s">
        <v>408</v>
      </c>
      <c r="J207" s="52" t="s">
        <v>165</v>
      </c>
      <c r="K207" s="52" t="s">
        <v>931</v>
      </c>
      <c r="L207" s="53" t="s">
        <v>291</v>
      </c>
      <c r="M207" s="13">
        <v>276</v>
      </c>
      <c r="N207" s="14">
        <f t="shared" si="86"/>
        <v>0.756164383561644</v>
      </c>
      <c r="O207" s="15">
        <v>9000</v>
      </c>
      <c r="P207" s="15">
        <f t="shared" si="77"/>
        <v>2484000</v>
      </c>
      <c r="Q207" s="16">
        <f>IFERROR(VLOOKUP(G207,SCENARIOS!$A$13:$E$18,4,0),0.025)</f>
        <v>0.035</v>
      </c>
      <c r="R207" s="57">
        <f>IFERROR(VLOOKUP(L207,INPUTS!$A$107:$B$120,2,0),0.0082)</f>
        <v>0.0079</v>
      </c>
      <c r="S207" s="52">
        <f t="shared" si="78"/>
        <v>71.1</v>
      </c>
      <c r="T207" s="15">
        <f t="shared" si="79"/>
        <v>19623.6</v>
      </c>
      <c r="U207" s="15">
        <f>T207/INPUTS!$B$7*1000</f>
        <v>24529500</v>
      </c>
      <c r="V207" s="15">
        <f>T207*INPUTS!$B$6</f>
        <v>62010.576</v>
      </c>
      <c r="W207" s="54" t="s">
        <v>396</v>
      </c>
      <c r="X207" s="54" t="s">
        <v>396</v>
      </c>
      <c r="Y207" s="58">
        <f>IFERROR(VLOOKUP(E207,INPUTS!$A$44:$B$103,2,0),0)</f>
        <v>0</v>
      </c>
      <c r="Z207" s="15">
        <f t="shared" si="82"/>
        <v>0</v>
      </c>
      <c r="AA207" s="20">
        <f>IFERROR(VLOOKUP(E207,INPUTS!$A$44:$C$103,3,0),SCENARIOS!$J$25)</f>
        <v>0.015</v>
      </c>
      <c r="AB207" s="15">
        <f t="shared" si="83"/>
        <v>349.60021481238</v>
      </c>
      <c r="AC207" s="20">
        <f>IFERROR(VLOOKUP($E207,INPUTS!$A$44:$G$103,4,0),SCENARIOS!$K$25)</f>
        <v>0.075</v>
      </c>
      <c r="AD207" s="15">
        <f t="shared" si="83"/>
        <v>2076.07693791935</v>
      </c>
      <c r="AE207" s="20">
        <f>IFERROR(VLOOKUP($E207,INPUTS!$A$44:$G$103,5,0),SCENARIOS!$L$25)</f>
        <v>0.15</v>
      </c>
      <c r="AF207" s="15">
        <f t="shared" si="83"/>
        <v>4931.45629727221</v>
      </c>
      <c r="AG207" s="20">
        <f>IFERROR(VLOOKUP($E207,INPUTS!$A$44:$G$103,6,0),SCENARIOS!$M$25)</f>
        <v>0.2</v>
      </c>
      <c r="AH207" s="15">
        <f t="shared" si="84"/>
        <v>7809.36414822166</v>
      </c>
      <c r="AI207" s="20">
        <f>IFERROR(VLOOKUP($E207,INPUTS!$A$44:$G$103,7,0),SCENARIOS!$N$25)</f>
        <v>0.3</v>
      </c>
      <c r="AJ207" s="15">
        <f t="shared" si="85"/>
        <v>13912.6122819788</v>
      </c>
      <c r="AL207" t="str">
        <f t="shared" si="87"/>
        <v>Y</v>
      </c>
      <c r="AM207" s="21">
        <f t="shared" si="88"/>
        <v>46375.3742732627</v>
      </c>
      <c r="BB207" s="2"/>
      <c r="BC207" s="2" t="str">
        <v>MEL</v>
      </c>
      <c r="BD207" s="15">
        <f>SUMIF($E$4:$E$1277,$BC207,$T$4:$T$1277)*(1+INDEX($Q$4:$Q$1277,MATCH($BC207,$E$4:$E1350,0)))^BD$132</f>
        <v>1957544.663</v>
      </c>
      <c r="BE207" s="15">
        <f>SUMIF($E$4:$E$1277,$BC207,$T$4:$T$1277)*(1+INDEX($Q$4:$Q$1277,MATCH($BC207,$E$4:$E1350,0)))^BE$132</f>
        <v>2381652.39581658</v>
      </c>
      <c r="BF207" s="15">
        <f>SUMIF($E$4:$E$1277,$BC207,$T$4:$T$1277)*(1+INDEX($Q$4:$Q$1277,MATCH($BC207,$E$4:$E1350,0)))^BF$132</f>
        <v>2897644.29987816</v>
      </c>
      <c r="BG207" s="15">
        <f>SUMIF($E$4:$E$1277,$BC207,$T$4:$T$1277)*(1+INDEX($Q$4:$Q$1277,MATCH($BC207,$E$4:$E1350,0)))^BG$132</f>
        <v>3525427.34756958</v>
      </c>
      <c r="BH207" s="15">
        <f>SUMIF($E$4:$E$1277,$BC207,$T$4:$T$1277)*(1+INDEX($Q$4:$Q$1277,MATCH($BC207,$E$4:$E1350,0)))^BH$132</f>
        <v>4289221.41462086</v>
      </c>
      <c r="BI207" s="15">
        <f>SUMIF($E$4:$E$1277,$BC207,$T$4:$T$1277)*(1+INDEX($Q$4:$Q$1277,MATCH($BC207,$E$4:$E1350,0)))^BI$132</f>
        <v>5218493.6831347</v>
      </c>
      <c r="BJ207" s="62">
        <f t="shared" si="90"/>
        <v>5218493.6831347</v>
      </c>
      <c r="BK207" s="63" t="str">
        <f t="shared" si="91"/>
        <v>Y</v>
      </c>
      <c r="BL207" s="15"/>
    </row>
    <row r="208" ht="15" customHeight="1" spans="1:71">
      <c r="A208" s="6" t="s">
        <v>1144</v>
      </c>
      <c r="B208" s="52" t="s">
        <v>620</v>
      </c>
      <c r="C208" s="52" t="s">
        <v>621</v>
      </c>
      <c r="D208" s="52" t="s">
        <v>929</v>
      </c>
      <c r="E208" s="10" t="s">
        <v>623</v>
      </c>
      <c r="F208" s="52" t="s">
        <v>622</v>
      </c>
      <c r="G208" s="52" t="s">
        <v>181</v>
      </c>
      <c r="H208" s="52" t="s">
        <v>245</v>
      </c>
      <c r="I208" s="52" t="s">
        <v>930</v>
      </c>
      <c r="J208" s="52" t="s">
        <v>169</v>
      </c>
      <c r="K208" s="52" t="s">
        <v>931</v>
      </c>
      <c r="L208" s="53" t="s">
        <v>286</v>
      </c>
      <c r="M208" s="13">
        <v>551</v>
      </c>
      <c r="N208" s="14">
        <f t="shared" si="86"/>
        <v>1.50958904109589</v>
      </c>
      <c r="O208" s="15">
        <v>3400</v>
      </c>
      <c r="P208" s="15">
        <f t="shared" si="77"/>
        <v>1873400</v>
      </c>
      <c r="Q208" s="16">
        <f>IFERROR(VLOOKUP(G208,SCENARIOS!$A$13:$E$18,4,0),0.025)</f>
        <v>0.035</v>
      </c>
      <c r="R208" s="57">
        <f>IFERROR(VLOOKUP(L208,INPUTS!$A$107:$B$120,2,0),0.0082)</f>
        <v>0.0039</v>
      </c>
      <c r="S208" s="52">
        <f t="shared" si="78"/>
        <v>13.26</v>
      </c>
      <c r="T208" s="15">
        <f t="shared" si="79"/>
        <v>7306.26</v>
      </c>
      <c r="U208" s="15">
        <f>T208/INPUTS!$B$7*1000</f>
        <v>9132825</v>
      </c>
      <c r="V208" s="15">
        <f>T208*INPUTS!$B$6</f>
        <v>23087.7816</v>
      </c>
      <c r="W208" s="54" t="s">
        <v>396</v>
      </c>
      <c r="X208" s="54" t="s">
        <v>396</v>
      </c>
      <c r="Y208" s="58">
        <f>IFERROR(VLOOKUP(E208,INPUTS!$A$44:$B$103,2,0),0)</f>
        <v>0</v>
      </c>
      <c r="Z208" s="15">
        <f t="shared" si="82"/>
        <v>0</v>
      </c>
      <c r="AA208" s="20">
        <f>IFERROR(VLOOKUP(E208,INPUTS!$A$44:$C$103,3,0),SCENARIOS!$J$25)</f>
        <v>0.015</v>
      </c>
      <c r="AB208" s="15">
        <f t="shared" si="83"/>
        <v>130.163174212433</v>
      </c>
      <c r="AC208" s="20">
        <f>IFERROR(VLOOKUP($E208,INPUTS!$A$44:$G$103,4,0),SCENARIOS!$K$25)</f>
        <v>0.075</v>
      </c>
      <c r="AD208" s="15">
        <f t="shared" si="83"/>
        <v>772.965097558175</v>
      </c>
      <c r="AE208" s="20">
        <f>IFERROR(VLOOKUP($E208,INPUTS!$A$44:$G$103,5,0),SCENARIOS!$L$25)</f>
        <v>0.15</v>
      </c>
      <c r="AF208" s="15">
        <f t="shared" si="83"/>
        <v>1836.08012222569</v>
      </c>
      <c r="AG208" s="20">
        <f>IFERROR(VLOOKUP($E208,INPUTS!$A$44:$G$103,6,0),SCENARIOS!$M$25)</f>
        <v>0.2</v>
      </c>
      <c r="AH208" s="15">
        <f t="shared" si="84"/>
        <v>2907.58295631719</v>
      </c>
      <c r="AI208" s="20">
        <f>IFERROR(VLOOKUP($E208,INPUTS!$A$44:$G$103,7,0),SCENARIOS!$N$25)</f>
        <v>0.3</v>
      </c>
      <c r="AJ208" s="15">
        <f t="shared" si="85"/>
        <v>5179.94468962527</v>
      </c>
      <c r="AL208" t="str">
        <f t="shared" si="87"/>
        <v>N</v>
      </c>
      <c r="AM208" s="21">
        <f t="shared" si="88"/>
        <v>17266.4822987509</v>
      </c>
      <c r="BB208" s="2"/>
      <c r="BC208" s="2" t="str">
        <v>MEM</v>
      </c>
      <c r="BD208" s="15">
        <f>SUMIF($E$4:$E$1277,$BC208,$T$4:$T$1277)*(1+INDEX($Q$4:$Q$1277,MATCH($BC208,$E$4:$E1351,0)))^BD$132</f>
        <v>520219.562</v>
      </c>
      <c r="BE208" s="15">
        <f>SUMIF($E$4:$E$1277,$BC208,$T$4:$T$1277)*(1+INDEX($Q$4:$Q$1277,MATCH($BC208,$E$4:$E1351,0)))^BE$132</f>
        <v>574364.431853312</v>
      </c>
      <c r="BF208" s="15">
        <f>SUMIF($E$4:$E$1277,$BC208,$T$4:$T$1277)*(1+INDEX($Q$4:$Q$1277,MATCH($BC208,$E$4:$E1351,0)))^BF$132</f>
        <v>634144.743250117</v>
      </c>
      <c r="BG208" s="15">
        <f>SUMIF($E$4:$E$1277,$BC208,$T$4:$T$1277)*(1+INDEX($Q$4:$Q$1277,MATCH($BC208,$E$4:$E1351,0)))^BG$132</f>
        <v>700147.037472646</v>
      </c>
      <c r="BH208" s="15">
        <f>SUMIF($E$4:$E$1277,$BC208,$T$4:$T$1277)*(1+INDEX($Q$4:$Q$1277,MATCH($BC208,$E$4:$E1351,0)))^BH$132</f>
        <v>773018.9034909</v>
      </c>
      <c r="BI208" s="15">
        <f>SUMIF($E$4:$E$1277,$BC208,$T$4:$T$1277)*(1+INDEX($Q$4:$Q$1277,MATCH($BC208,$E$4:$E1351,0)))^BI$132</f>
        <v>853475.331855016</v>
      </c>
      <c r="BJ208" s="62">
        <f t="shared" si="90"/>
        <v>853475.331855016</v>
      </c>
      <c r="BK208" s="63" t="str">
        <f t="shared" si="91"/>
        <v>Y</v>
      </c>
      <c r="BL208" s="15"/>
    </row>
    <row r="209" ht="15" customHeight="1" spans="1:64">
      <c r="A209" s="24" t="s">
        <v>1145</v>
      </c>
      <c r="B209" s="52" t="s">
        <v>620</v>
      </c>
      <c r="C209" s="52" t="s">
        <v>621</v>
      </c>
      <c r="D209" s="52" t="s">
        <v>929</v>
      </c>
      <c r="E209" s="10" t="s">
        <v>623</v>
      </c>
      <c r="F209" s="52" t="s">
        <v>622</v>
      </c>
      <c r="G209" s="52" t="s">
        <v>181</v>
      </c>
      <c r="H209" s="52" t="s">
        <v>248</v>
      </c>
      <c r="I209" s="52" t="s">
        <v>930</v>
      </c>
      <c r="J209" s="52" t="s">
        <v>169</v>
      </c>
      <c r="K209" s="52" t="s">
        <v>931</v>
      </c>
      <c r="L209" s="53" t="s">
        <v>286</v>
      </c>
      <c r="M209" s="13">
        <v>827</v>
      </c>
      <c r="N209" s="14">
        <f t="shared" si="86"/>
        <v>2.26575342465753</v>
      </c>
      <c r="O209" s="15">
        <v>2600</v>
      </c>
      <c r="P209" s="15">
        <f t="shared" si="77"/>
        <v>2150200</v>
      </c>
      <c r="Q209" s="16">
        <f>IFERROR(VLOOKUP(G209,SCENARIOS!$A$13:$E$18,4,0),0.025)</f>
        <v>0.035</v>
      </c>
      <c r="R209" s="57">
        <f>IFERROR(VLOOKUP(L209,INPUTS!$A$107:$B$120,2,0),0.0082)</f>
        <v>0.0039</v>
      </c>
      <c r="S209" s="52">
        <f t="shared" si="78"/>
        <v>10.14</v>
      </c>
      <c r="T209" s="15">
        <f t="shared" si="79"/>
        <v>8385.78</v>
      </c>
      <c r="U209" s="15">
        <f>T209/INPUTS!$B$7*1000</f>
        <v>10482225</v>
      </c>
      <c r="V209" s="15">
        <f>T209*INPUTS!$B$6</f>
        <v>26499.0648</v>
      </c>
      <c r="W209" s="54" t="s">
        <v>396</v>
      </c>
      <c r="X209" s="54" t="s">
        <v>396</v>
      </c>
      <c r="Y209" s="58">
        <f>IFERROR(VLOOKUP(E209,INPUTS!$A$44:$B$103,2,0),0)</f>
        <v>0</v>
      </c>
      <c r="Z209" s="15">
        <f t="shared" si="82"/>
        <v>0</v>
      </c>
      <c r="AA209" s="20">
        <f>IFERROR(VLOOKUP(E209,INPUTS!$A$44:$C$103,3,0),SCENARIOS!$J$25)</f>
        <v>0.015</v>
      </c>
      <c r="AB209" s="15">
        <f t="shared" si="83"/>
        <v>149.395141022512</v>
      </c>
      <c r="AC209" s="20">
        <f>IFERROR(VLOOKUP($E209,INPUTS!$A$44:$G$103,4,0),SCENARIOS!$K$25)</f>
        <v>0.075</v>
      </c>
      <c r="AD209" s="15">
        <f t="shared" si="83"/>
        <v>887.172815613104</v>
      </c>
      <c r="AE209" s="20">
        <f>IFERROR(VLOOKUP($E209,INPUTS!$A$44:$G$103,5,0),SCENARIOS!$L$25)</f>
        <v>0.15</v>
      </c>
      <c r="AF209" s="15">
        <f t="shared" si="83"/>
        <v>2107.36600769173</v>
      </c>
      <c r="AG209" s="20">
        <f>IFERROR(VLOOKUP($E209,INPUTS!$A$44:$G$103,6,0),SCENARIOS!$M$25)</f>
        <v>0.2</v>
      </c>
      <c r="AH209" s="15">
        <f t="shared" si="84"/>
        <v>3337.18633109492</v>
      </c>
      <c r="AI209" s="20">
        <f>IFERROR(VLOOKUP($E209,INPUTS!$A$44:$G$103,7,0),SCENARIOS!$N$25)</f>
        <v>0.3</v>
      </c>
      <c r="AJ209" s="15">
        <f t="shared" si="85"/>
        <v>5945.29575725006</v>
      </c>
      <c r="AL209" t="str">
        <f t="shared" si="87"/>
        <v>Y</v>
      </c>
      <c r="AM209" s="21">
        <f t="shared" si="88"/>
        <v>19817.6525241669</v>
      </c>
      <c r="BB209" s="2"/>
      <c r="BC209" s="2" t="str">
        <v>MEX</v>
      </c>
      <c r="BD209" s="15">
        <f>SUMIF($E$4:$E$1277,$BC209,$T$4:$T$1277)*(1+INDEX($Q$4:$Q$1277,MATCH($BC209,$E$4:$E1352,0)))^BD$132</f>
        <v>2333599.3</v>
      </c>
      <c r="BE209" s="15">
        <f>SUMIF($E$4:$E$1277,$BC209,$T$4:$T$1277)*(1+INDEX($Q$4:$Q$1277,MATCH($BC209,$E$4:$E1352,0)))^BE$132</f>
        <v>2771583.93147713</v>
      </c>
      <c r="BF209" s="15">
        <f>SUMIF($E$4:$E$1277,$BC209,$T$4:$T$1277)*(1+INDEX($Q$4:$Q$1277,MATCH($BC209,$E$4:$E1352,0)))^BF$132</f>
        <v>3291772.28036632</v>
      </c>
      <c r="BG209" s="15">
        <f>SUMIF($E$4:$E$1277,$BC209,$T$4:$T$1277)*(1+INDEX($Q$4:$Q$1277,MATCH($BC209,$E$4:$E1352,0)))^BG$132</f>
        <v>3909592.85869906</v>
      </c>
      <c r="BH209" s="15">
        <f>SUMIF($E$4:$E$1277,$BC209,$T$4:$T$1277)*(1+INDEX($Q$4:$Q$1277,MATCH($BC209,$E$4:$E1352,0)))^BH$132</f>
        <v>4643369.89893169</v>
      </c>
      <c r="BI209" s="64">
        <f>SUMIF($E$4:$E$1277,$BC209,$T$4:$T$1277)*(1+INDEX($Q$4:$Q$1277,MATCH($BC209,$E$4:$E1352,0)))^BI$132</f>
        <v>5514866.84101408</v>
      </c>
      <c r="BJ209" s="65">
        <f t="shared" si="90"/>
        <v>5514866.84101408</v>
      </c>
      <c r="BK209" s="63" t="str">
        <f t="shared" si="91"/>
        <v>Y</v>
      </c>
      <c r="BL209" s="15"/>
    </row>
    <row r="210" ht="15" customHeight="1" spans="1:64">
      <c r="A210" s="6" t="s">
        <v>1146</v>
      </c>
      <c r="B210" s="52" t="s">
        <v>624</v>
      </c>
      <c r="C210" s="52" t="s">
        <v>625</v>
      </c>
      <c r="D210" s="52" t="s">
        <v>929</v>
      </c>
      <c r="E210" s="10" t="s">
        <v>627</v>
      </c>
      <c r="F210" s="52" t="s">
        <v>626</v>
      </c>
      <c r="G210" s="52" t="s">
        <v>181</v>
      </c>
      <c r="H210" s="52" t="s">
        <v>245</v>
      </c>
      <c r="I210" s="52" t="s">
        <v>930</v>
      </c>
      <c r="J210" s="52" t="s">
        <v>169</v>
      </c>
      <c r="K210" s="52" t="s">
        <v>931</v>
      </c>
      <c r="L210" s="53" t="s">
        <v>286</v>
      </c>
      <c r="M210" s="13">
        <v>4437</v>
      </c>
      <c r="N210" s="14">
        <f t="shared" si="86"/>
        <v>12.1561643835616</v>
      </c>
      <c r="O210" s="15">
        <v>3400</v>
      </c>
      <c r="P210" s="15">
        <f t="shared" si="77"/>
        <v>15085800</v>
      </c>
      <c r="Q210" s="16">
        <f>IFERROR(VLOOKUP(G210,SCENARIOS!$A$13:$E$18,4,0),0.025)</f>
        <v>0.035</v>
      </c>
      <c r="R210" s="57">
        <f>IFERROR(VLOOKUP(L210,INPUTS!$A$107:$B$120,2,0),0.0082)</f>
        <v>0.0039</v>
      </c>
      <c r="S210" s="52">
        <f t="shared" si="78"/>
        <v>13.26</v>
      </c>
      <c r="T210" s="15">
        <f t="shared" si="79"/>
        <v>58834.62</v>
      </c>
      <c r="U210" s="15">
        <f>T210/INPUTS!$B$7*1000</f>
        <v>73543275</v>
      </c>
      <c r="V210" s="15">
        <f>T210*INPUTS!$B$6</f>
        <v>185917.3992</v>
      </c>
      <c r="W210" s="54" t="s">
        <v>396</v>
      </c>
      <c r="X210" s="54" t="s">
        <v>396</v>
      </c>
      <c r="Y210" s="58">
        <f>IFERROR(VLOOKUP(E210,INPUTS!$A$44:$B$103,2,0),0)</f>
        <v>0</v>
      </c>
      <c r="Z210" s="15">
        <f t="shared" si="82"/>
        <v>0</v>
      </c>
      <c r="AA210" s="20">
        <f>IFERROR(VLOOKUP(E210,INPUTS!$A$44:$C$103,3,0),SCENARIOS!$J$25)</f>
        <v>0.015</v>
      </c>
      <c r="AB210" s="15">
        <f t="shared" si="83"/>
        <v>1048.15608707907</v>
      </c>
      <c r="AC210" s="20">
        <f>IFERROR(VLOOKUP($E210,INPUTS!$A$44:$G$103,4,0),SCENARIOS!$K$25)</f>
        <v>0.075</v>
      </c>
      <c r="AD210" s="15">
        <f t="shared" si="83"/>
        <v>6224.4031540211</v>
      </c>
      <c r="AE210" s="20">
        <f>IFERROR(VLOOKUP($E210,INPUTS!$A$44:$G$103,5,0),SCENARIOS!$L$25)</f>
        <v>0.15</v>
      </c>
      <c r="AF210" s="15">
        <f t="shared" si="83"/>
        <v>14785.2767737121</v>
      </c>
      <c r="AG210" s="20">
        <f>IFERROR(VLOOKUP($E210,INPUTS!$A$44:$G$103,6,0),SCENARIOS!$M$25)</f>
        <v>0.2</v>
      </c>
      <c r="AH210" s="15">
        <f t="shared" si="84"/>
        <v>23413.694332449</v>
      </c>
      <c r="AI210" s="20">
        <f>IFERROR(VLOOKUP($E210,INPUTS!$A$44:$G$103,7,0),SCENARIOS!$N$25)</f>
        <v>0.3</v>
      </c>
      <c r="AJ210" s="15">
        <f t="shared" si="85"/>
        <v>41712.1861848772</v>
      </c>
      <c r="AL210" t="str">
        <f t="shared" si="87"/>
        <v>N</v>
      </c>
      <c r="AM210" s="21">
        <f t="shared" si="88"/>
        <v>139040.620616257</v>
      </c>
      <c r="BB210" s="2"/>
      <c r="BC210" s="2" t="str">
        <v>MIA</v>
      </c>
      <c r="BD210" s="15">
        <f>SUMIF($E$4:$E$1277,$BC210,$T$4:$T$1277)*(1+INDEX($Q$4:$Q$1277,MATCH($BC210,$E$4:$E1353,0)))^BD$132</f>
        <v>943278.216</v>
      </c>
      <c r="BE210" s="15">
        <f>SUMIF($E$4:$E$1277,$BC210,$T$4:$T$1277)*(1+INDEX($Q$4:$Q$1277,MATCH($BC210,$E$4:$E1353,0)))^BE$132</f>
        <v>1041455.37036234</v>
      </c>
      <c r="BF210" s="15">
        <f>SUMIF($E$4:$E$1277,$BC210,$T$4:$T$1277)*(1+INDEX($Q$4:$Q$1277,MATCH($BC210,$E$4:$E1353,0)))^BF$132</f>
        <v>1149850.88180661</v>
      </c>
      <c r="BG210" s="15">
        <f>SUMIF($E$4:$E$1277,$BC210,$T$4:$T$1277)*(1+INDEX($Q$4:$Q$1277,MATCH($BC210,$E$4:$E1353,0)))^BG$132</f>
        <v>1269528.28514527</v>
      </c>
      <c r="BH210" s="15">
        <f>SUMIF($E$4:$E$1277,$BC210,$T$4:$T$1277)*(1+INDEX($Q$4:$Q$1277,MATCH($BC210,$E$4:$E1353,0)))^BH$132</f>
        <v>1401661.80874831</v>
      </c>
      <c r="BI210" s="15">
        <f>SUMIF($E$4:$E$1277,$BC210,$T$4:$T$1277)*(1+INDEX($Q$4:$Q$1277,MATCH($BC210,$E$4:$E1353,0)))^BI$132</f>
        <v>1547547.8956176</v>
      </c>
      <c r="BJ210" s="62">
        <f t="shared" si="90"/>
        <v>1547547.8956176</v>
      </c>
      <c r="BK210" s="63" t="str">
        <f t="shared" si="91"/>
        <v>Y</v>
      </c>
      <c r="BL210" s="15"/>
    </row>
    <row r="211" ht="15" customHeight="1" spans="1:64">
      <c r="A211" s="24" t="s">
        <v>1147</v>
      </c>
      <c r="B211" s="52" t="s">
        <v>624</v>
      </c>
      <c r="C211" s="52" t="s">
        <v>625</v>
      </c>
      <c r="D211" s="52" t="s">
        <v>929</v>
      </c>
      <c r="E211" s="10" t="s">
        <v>627</v>
      </c>
      <c r="F211" s="52" t="s">
        <v>626</v>
      </c>
      <c r="G211" s="52" t="s">
        <v>181</v>
      </c>
      <c r="H211" s="52" t="s">
        <v>205</v>
      </c>
      <c r="I211" s="52" t="s">
        <v>408</v>
      </c>
      <c r="J211" s="52" t="s">
        <v>165</v>
      </c>
      <c r="K211" s="52" t="s">
        <v>931</v>
      </c>
      <c r="L211" s="53" t="s">
        <v>291</v>
      </c>
      <c r="M211" s="13">
        <v>1479</v>
      </c>
      <c r="N211" s="14">
        <f t="shared" si="86"/>
        <v>4.05205479452055</v>
      </c>
      <c r="O211" s="15">
        <v>8500</v>
      </c>
      <c r="P211" s="15">
        <f t="shared" si="77"/>
        <v>12571500</v>
      </c>
      <c r="Q211" s="16">
        <f>IFERROR(VLOOKUP(G211,SCENARIOS!$A$13:$E$18,4,0),0.025)</f>
        <v>0.035</v>
      </c>
      <c r="R211" s="57">
        <f>IFERROR(VLOOKUP(L211,INPUTS!$A$107:$B$120,2,0),0.0082)</f>
        <v>0.0079</v>
      </c>
      <c r="S211" s="52">
        <f t="shared" si="78"/>
        <v>67.15</v>
      </c>
      <c r="T211" s="15">
        <f t="shared" si="79"/>
        <v>99314.85</v>
      </c>
      <c r="U211" s="15">
        <f>T211/INPUTS!$B$7*1000</f>
        <v>124143562.5</v>
      </c>
      <c r="V211" s="15">
        <f>T211*INPUTS!$B$6</f>
        <v>313834.926</v>
      </c>
      <c r="W211" s="54" t="s">
        <v>396</v>
      </c>
      <c r="X211" s="54" t="s">
        <v>396</v>
      </c>
      <c r="Y211" s="58">
        <f>IFERROR(VLOOKUP(E211,INPUTS!$A$44:$B$103,2,0),0)</f>
        <v>0</v>
      </c>
      <c r="Z211" s="15">
        <f t="shared" si="82"/>
        <v>0</v>
      </c>
      <c r="AA211" s="20">
        <f>IFERROR(VLOOKUP(E211,INPUTS!$A$44:$C$103,3,0),SCENARIOS!$J$25)</f>
        <v>0.015</v>
      </c>
      <c r="AB211" s="15">
        <f t="shared" si="83"/>
        <v>1769.3233093856</v>
      </c>
      <c r="AC211" s="20">
        <f>IFERROR(VLOOKUP($E211,INPUTS!$A$44:$G$103,4,0),SCENARIOS!$K$25)</f>
        <v>0.075</v>
      </c>
      <c r="AD211" s="15">
        <f t="shared" si="83"/>
        <v>10507.0053240954</v>
      </c>
      <c r="AE211" s="20">
        <f>IFERROR(VLOOKUP($E211,INPUTS!$A$44:$G$103,5,0),SCENARIOS!$L$25)</f>
        <v>0.15</v>
      </c>
      <c r="AF211" s="15">
        <f t="shared" si="83"/>
        <v>24958.0526735739</v>
      </c>
      <c r="AG211" s="20">
        <f>IFERROR(VLOOKUP($E211,INPUTS!$A$44:$G$103,6,0),SCENARIOS!$M$25)</f>
        <v>0.2</v>
      </c>
      <c r="AH211" s="15">
        <f t="shared" si="84"/>
        <v>39523.1165013561</v>
      </c>
      <c r="AI211" s="20">
        <f>IFERROR(VLOOKUP($E211,INPUTS!$A$44:$G$103,7,0),SCENARIOS!$N$25)</f>
        <v>0.3</v>
      </c>
      <c r="AJ211" s="15">
        <f t="shared" si="85"/>
        <v>70411.59633772</v>
      </c>
      <c r="AL211" t="str">
        <f t="shared" si="87"/>
        <v>N</v>
      </c>
      <c r="AM211" s="21">
        <f t="shared" si="88"/>
        <v>234705.321125733</v>
      </c>
      <c r="BB211" s="2"/>
      <c r="BC211" s="2" t="str">
        <v>MNL</v>
      </c>
      <c r="BD211" s="15">
        <f>SUMIF($E$4:$E$1277,$BC211,$T$4:$T$1277)*(1+INDEX($Q$4:$Q$1277,MATCH($BC211,$E$4:$E1354,0)))^BD$132</f>
        <v>1665842.492</v>
      </c>
      <c r="BE211" s="15">
        <f>SUMIF($E$4:$E$1277,$BC211,$T$4:$T$1277)*(1+INDEX($Q$4:$Q$1277,MATCH($BC211,$E$4:$E1354,0)))^BE$132</f>
        <v>2026752.10283305</v>
      </c>
      <c r="BF211" s="15">
        <f>SUMIF($E$4:$E$1277,$BC211,$T$4:$T$1277)*(1+INDEX($Q$4:$Q$1277,MATCH($BC211,$E$4:$E1354,0)))^BF$132</f>
        <v>2465853.82835713</v>
      </c>
      <c r="BG211" s="15">
        <f>SUMIF($E$4:$E$1277,$BC211,$T$4:$T$1277)*(1+INDEX($Q$4:$Q$1277,MATCH($BC211,$E$4:$E1354,0)))^BG$132</f>
        <v>3000088.21716486</v>
      </c>
      <c r="BH211" s="15">
        <f>SUMIF($E$4:$E$1277,$BC211,$T$4:$T$1277)*(1+INDEX($Q$4:$Q$1277,MATCH($BC211,$E$4:$E1354,0)))^BH$132</f>
        <v>3650066.03686967</v>
      </c>
      <c r="BI211" s="15">
        <f>SUMIF($E$4:$E$1277,$BC211,$T$4:$T$1277)*(1+INDEX($Q$4:$Q$1277,MATCH($BC211,$E$4:$E1354,0)))^BI$132</f>
        <v>4440863.43770915</v>
      </c>
      <c r="BJ211" s="62">
        <f t="shared" si="90"/>
        <v>4440863.43770915</v>
      </c>
      <c r="BK211" s="63" t="str">
        <f t="shared" si="91"/>
        <v>Y</v>
      </c>
      <c r="BL211" s="15"/>
    </row>
    <row r="212" ht="15" customHeight="1" spans="1:64">
      <c r="A212" s="6" t="s">
        <v>1148</v>
      </c>
      <c r="B212" s="52" t="s">
        <v>624</v>
      </c>
      <c r="C212" s="52" t="s">
        <v>625</v>
      </c>
      <c r="D212" s="52" t="s">
        <v>929</v>
      </c>
      <c r="E212" s="10" t="s">
        <v>627</v>
      </c>
      <c r="F212" s="52" t="s">
        <v>626</v>
      </c>
      <c r="G212" s="52" t="s">
        <v>181</v>
      </c>
      <c r="H212" s="52" t="s">
        <v>452</v>
      </c>
      <c r="I212" s="52" t="s">
        <v>451</v>
      </c>
      <c r="J212" s="52" t="s">
        <v>181</v>
      </c>
      <c r="K212" s="52" t="s">
        <v>931</v>
      </c>
      <c r="L212" s="53" t="s">
        <v>286</v>
      </c>
      <c r="M212" s="13">
        <v>2958</v>
      </c>
      <c r="N212" s="14">
        <f t="shared" si="86"/>
        <v>8.1041095890411</v>
      </c>
      <c r="O212" s="15">
        <v>5800</v>
      </c>
      <c r="P212" s="15">
        <f t="shared" si="77"/>
        <v>17156400</v>
      </c>
      <c r="Q212" s="16">
        <f>IFERROR(VLOOKUP(G212,SCENARIOS!$A$13:$E$18,4,0),0.025)</f>
        <v>0.035</v>
      </c>
      <c r="R212" s="57">
        <f>IFERROR(VLOOKUP(L212,INPUTS!$A$107:$B$120,2,0),0.0082)</f>
        <v>0.0039</v>
      </c>
      <c r="S212" s="52">
        <f t="shared" si="78"/>
        <v>22.62</v>
      </c>
      <c r="T212" s="15">
        <f t="shared" si="79"/>
        <v>66909.96</v>
      </c>
      <c r="U212" s="15">
        <f>T212/INPUTS!$B$7*1000</f>
        <v>83637450</v>
      </c>
      <c r="V212" s="15">
        <f>T212*INPUTS!$B$6</f>
        <v>211435.4736</v>
      </c>
      <c r="W212" s="54" t="s">
        <v>396</v>
      </c>
      <c r="X212" s="54" t="s">
        <v>396</v>
      </c>
      <c r="Y212" s="58">
        <f>IFERROR(VLOOKUP(E212,INPUTS!$A$44:$B$103,2,0),0)</f>
        <v>0</v>
      </c>
      <c r="Z212" s="15">
        <f t="shared" si="82"/>
        <v>0</v>
      </c>
      <c r="AA212" s="20">
        <f>IFERROR(VLOOKUP(E212,INPUTS!$A$44:$C$103,3,0),SCENARIOS!$J$25)</f>
        <v>0.015</v>
      </c>
      <c r="AB212" s="15">
        <f t="shared" ref="AB212:AF227" si="92">$T212*AA212*(1+$Q212)^AB$2</f>
        <v>1192.0206480507</v>
      </c>
      <c r="AC212" s="20">
        <f>IFERROR(VLOOKUP($E212,INPUTS!$A$44:$G$103,4,0),SCENARIOS!$K$25)</f>
        <v>0.075</v>
      </c>
      <c r="AD212" s="15">
        <f t="shared" si="92"/>
        <v>7078.73299869066</v>
      </c>
      <c r="AE212" s="20">
        <f>IFERROR(VLOOKUP($E212,INPUTS!$A$44:$G$103,5,0),SCENARIOS!$L$25)</f>
        <v>0.15</v>
      </c>
      <c r="AF212" s="15">
        <f t="shared" si="92"/>
        <v>16814.6284877511</v>
      </c>
      <c r="AG212" s="20">
        <f>IFERROR(VLOOKUP($E212,INPUTS!$A$44:$G$103,6,0),SCENARIOS!$M$25)</f>
        <v>0.2</v>
      </c>
      <c r="AH212" s="15">
        <f t="shared" si="84"/>
        <v>26627.338652589</v>
      </c>
      <c r="AI212" s="20">
        <f>IFERROR(VLOOKUP($E212,INPUTS!$A$44:$G$103,7,0),SCENARIOS!$N$25)</f>
        <v>0.3</v>
      </c>
      <c r="AJ212" s="15">
        <f t="shared" si="85"/>
        <v>47437.3882102525</v>
      </c>
      <c r="AL212" t="str">
        <f t="shared" si="87"/>
        <v>N</v>
      </c>
      <c r="AM212" s="21">
        <f t="shared" si="88"/>
        <v>158124.627367508</v>
      </c>
      <c r="BB212" s="2"/>
      <c r="BC212" s="2" t="str">
        <v>MUC</v>
      </c>
      <c r="BD212" s="15">
        <f>SUMIF($E$4:$E$1277,$BC212,$T$4:$T$1277)*(1+INDEX($Q$4:$Q$1277,MATCH($BC212,$E$4:$E1355,0)))^BD$132</f>
        <v>1591823.93</v>
      </c>
      <c r="BE212" s="15">
        <f>SUMIF($E$4:$E$1277,$BC212,$T$4:$T$1277)*(1+INDEX($Q$4:$Q$1277,MATCH($BC212,$E$4:$E1355,0)))^BE$132</f>
        <v>1801002.66787783</v>
      </c>
      <c r="BF212" s="15">
        <f>SUMIF($E$4:$E$1277,$BC212,$T$4:$T$1277)*(1+INDEX($Q$4:$Q$1277,MATCH($BC212,$E$4:$E1355,0)))^BF$132</f>
        <v>2037669.2098749</v>
      </c>
      <c r="BG212" s="15">
        <f>SUMIF($E$4:$E$1277,$BC212,$T$4:$T$1277)*(1+INDEX($Q$4:$Q$1277,MATCH($BC212,$E$4:$E1355,0)))^BG$132</f>
        <v>2305435.67920682</v>
      </c>
      <c r="BH212" s="15">
        <f>SUMIF($E$4:$E$1277,$BC212,$T$4:$T$1277)*(1+INDEX($Q$4:$Q$1277,MATCH($BC212,$E$4:$E1355,0)))^BH$132</f>
        <v>2608388.86174567</v>
      </c>
      <c r="BI212" s="15">
        <f>SUMIF($E$4:$E$1277,$BC212,$T$4:$T$1277)*(1+INDEX($Q$4:$Q$1277,MATCH($BC212,$E$4:$E1355,0)))^BI$132</f>
        <v>2951152.58059148</v>
      </c>
      <c r="BJ212" s="62">
        <f t="shared" si="90"/>
        <v>2951152.58059148</v>
      </c>
      <c r="BK212" s="63" t="str">
        <f t="shared" si="91"/>
        <v>Y</v>
      </c>
      <c r="BL212" s="15"/>
    </row>
    <row r="213" ht="15" customHeight="1" spans="1:64">
      <c r="A213" s="24" t="s">
        <v>1149</v>
      </c>
      <c r="B213" s="52" t="s">
        <v>628</v>
      </c>
      <c r="C213" s="52" t="s">
        <v>629</v>
      </c>
      <c r="D213" s="52" t="s">
        <v>929</v>
      </c>
      <c r="E213" s="10" t="s">
        <v>630</v>
      </c>
      <c r="F213" s="52" t="s">
        <v>451</v>
      </c>
      <c r="G213" s="52" t="s">
        <v>181</v>
      </c>
      <c r="H213" s="52" t="s">
        <v>213</v>
      </c>
      <c r="I213" s="52" t="s">
        <v>606</v>
      </c>
      <c r="J213" s="52" t="s">
        <v>165</v>
      </c>
      <c r="K213" s="52" t="s">
        <v>931</v>
      </c>
      <c r="L213" s="53" t="s">
        <v>288</v>
      </c>
      <c r="M213" s="13">
        <v>222</v>
      </c>
      <c r="N213" s="14">
        <f t="shared" si="86"/>
        <v>0.608219178082192</v>
      </c>
      <c r="O213" s="15">
        <v>8400</v>
      </c>
      <c r="P213" s="15">
        <f t="shared" si="77"/>
        <v>1864800</v>
      </c>
      <c r="Q213" s="16">
        <f>IFERROR(VLOOKUP(G213,SCENARIOS!$A$13:$E$18,4,0),0.025)</f>
        <v>0.035</v>
      </c>
      <c r="R213" s="57">
        <f>IFERROR(VLOOKUP(L213,INPUTS!$A$107:$B$120,2,0),0.0082)</f>
        <v>0.0085</v>
      </c>
      <c r="S213" s="52">
        <f t="shared" si="78"/>
        <v>71.4</v>
      </c>
      <c r="T213" s="15">
        <f t="shared" si="79"/>
        <v>15850.8</v>
      </c>
      <c r="U213" s="15">
        <f>T213/INPUTS!$B$7*1000</f>
        <v>19813500</v>
      </c>
      <c r="V213" s="15">
        <f>T213*INPUTS!$B$6</f>
        <v>50088.528</v>
      </c>
      <c r="W213" s="54" t="s">
        <v>396</v>
      </c>
      <c r="X213" s="54" t="s">
        <v>396</v>
      </c>
      <c r="Y213" s="58">
        <f>IFERROR(VLOOKUP(E213,INPUTS!$A$44:$B$103,2,0),0)</f>
        <v>0</v>
      </c>
      <c r="Z213" s="15">
        <f t="shared" si="82"/>
        <v>0</v>
      </c>
      <c r="AA213" s="20">
        <f>IFERROR(VLOOKUP(E213,INPUTS!$A$44:$C$103,3,0),SCENARIOS!$J$25)</f>
        <v>0.015</v>
      </c>
      <c r="AB213" s="15">
        <f t="shared" si="92"/>
        <v>282.386671403212</v>
      </c>
      <c r="AC213" s="20">
        <f>IFERROR(VLOOKUP($E213,INPUTS!$A$44:$G$103,4,0),SCENARIOS!$K$25)</f>
        <v>0.075</v>
      </c>
      <c r="AD213" s="15">
        <f t="shared" si="92"/>
        <v>1676.93391261399</v>
      </c>
      <c r="AE213" s="20">
        <f>IFERROR(VLOOKUP($E213,INPUTS!$A$44:$G$103,5,0),SCENARIOS!$L$25)</f>
        <v>0.15</v>
      </c>
      <c r="AF213" s="15">
        <f t="shared" si="92"/>
        <v>3983.34288697295</v>
      </c>
      <c r="AG213" s="20">
        <f>IFERROR(VLOOKUP($E213,INPUTS!$A$44:$G$103,6,0),SCENARIOS!$M$25)</f>
        <v>0.2</v>
      </c>
      <c r="AH213" s="15">
        <f t="shared" si="84"/>
        <v>6307.94906340488</v>
      </c>
      <c r="AI213" s="20">
        <f>IFERROR(VLOOKUP($E213,INPUTS!$A$44:$G$103,7,0),SCENARIOS!$N$25)</f>
        <v>0.3</v>
      </c>
      <c r="AJ213" s="15">
        <f t="shared" si="85"/>
        <v>11237.797078986</v>
      </c>
      <c r="AL213" t="str">
        <f t="shared" si="87"/>
        <v>N</v>
      </c>
      <c r="AM213" s="21">
        <f t="shared" si="88"/>
        <v>37459.32359662</v>
      </c>
      <c r="BB213" s="2"/>
      <c r="BC213" s="2" t="str">
        <v>MXP</v>
      </c>
      <c r="BD213" s="15">
        <f>SUMIF($E$4:$E$1277,$BC213,$T$4:$T$1277)*(1+INDEX($Q$4:$Q$1277,MATCH($BC213,$E$4:$E1356,0)))^BD$132</f>
        <v>457797.6</v>
      </c>
      <c r="BE213" s="15">
        <f>SUMIF($E$4:$E$1277,$BC213,$T$4:$T$1277)*(1+INDEX($Q$4:$Q$1277,MATCH($BC213,$E$4:$E1356,0)))^BE$132</f>
        <v>517955.964481617</v>
      </c>
      <c r="BF213" s="15">
        <f>SUMIF($E$4:$E$1277,$BC213,$T$4:$T$1277)*(1+INDEX($Q$4:$Q$1277,MATCH($BC213,$E$4:$E1356,0)))^BF$132</f>
        <v>586019.632130186</v>
      </c>
      <c r="BG213" s="15">
        <f>SUMIF($E$4:$E$1277,$BC213,$T$4:$T$1277)*(1+INDEX($Q$4:$Q$1277,MATCH($BC213,$E$4:$E1356,0)))^BG$132</f>
        <v>663027.424707235</v>
      </c>
      <c r="BH213" s="15">
        <f>SUMIF($E$4:$E$1277,$BC213,$T$4:$T$1277)*(1+INDEX($Q$4:$Q$1277,MATCH($BC213,$E$4:$E1356,0)))^BH$132</f>
        <v>750154.673685486</v>
      </c>
      <c r="BI213" s="15">
        <f>SUMIF($E$4:$E$1277,$BC213,$T$4:$T$1277)*(1+INDEX($Q$4:$Q$1277,MATCH($BC213,$E$4:$E1356,0)))^BI$132</f>
        <v>848731.158746046</v>
      </c>
      <c r="BJ213" s="62">
        <f t="shared" si="90"/>
        <v>848731.158746046</v>
      </c>
      <c r="BK213" s="63" t="str">
        <f t="shared" si="91"/>
        <v>Y</v>
      </c>
      <c r="BL213" s="15"/>
    </row>
    <row r="214" ht="15" customHeight="1" spans="1:64">
      <c r="A214" s="6" t="s">
        <v>1150</v>
      </c>
      <c r="B214" s="52" t="s">
        <v>628</v>
      </c>
      <c r="C214" s="52" t="s">
        <v>629</v>
      </c>
      <c r="D214" s="52" t="s">
        <v>929</v>
      </c>
      <c r="E214" s="10" t="s">
        <v>630</v>
      </c>
      <c r="F214" s="52" t="s">
        <v>451</v>
      </c>
      <c r="G214" s="52" t="s">
        <v>181</v>
      </c>
      <c r="H214" s="52" t="s">
        <v>257</v>
      </c>
      <c r="I214" s="52" t="s">
        <v>930</v>
      </c>
      <c r="J214" s="52" t="s">
        <v>169</v>
      </c>
      <c r="K214" s="52" t="s">
        <v>931</v>
      </c>
      <c r="L214" s="53" t="s">
        <v>282</v>
      </c>
      <c r="M214" s="13">
        <v>333</v>
      </c>
      <c r="N214" s="14">
        <f t="shared" si="86"/>
        <v>0.912328767123288</v>
      </c>
      <c r="O214" s="15">
        <v>6700</v>
      </c>
      <c r="P214" s="15">
        <f t="shared" si="77"/>
        <v>2231100</v>
      </c>
      <c r="Q214" s="16">
        <f>IFERROR(VLOOKUP(G214,SCENARIOS!$A$13:$E$18,4,0),0.025)</f>
        <v>0.035</v>
      </c>
      <c r="R214" s="57">
        <f>IFERROR(VLOOKUP(L214,INPUTS!$A$107:$B$120,2,0),0.0082)</f>
        <v>0.0042</v>
      </c>
      <c r="S214" s="52">
        <f t="shared" si="78"/>
        <v>28.14</v>
      </c>
      <c r="T214" s="15">
        <f t="shared" si="79"/>
        <v>9370.62</v>
      </c>
      <c r="U214" s="15">
        <f>T214/INPUTS!$B$7*1000</f>
        <v>11713275</v>
      </c>
      <c r="V214" s="15">
        <f>T214*INPUTS!$B$6</f>
        <v>29611.1592</v>
      </c>
      <c r="W214" s="54" t="s">
        <v>396</v>
      </c>
      <c r="X214" s="54" t="s">
        <v>396</v>
      </c>
      <c r="Y214" s="58">
        <f>IFERROR(VLOOKUP(E214,INPUTS!$A$44:$B$103,2,0),0)</f>
        <v>0</v>
      </c>
      <c r="Z214" s="15">
        <f t="shared" si="82"/>
        <v>0</v>
      </c>
      <c r="AA214" s="20">
        <f>IFERROR(VLOOKUP(E214,INPUTS!$A$44:$C$103,3,0),SCENARIOS!$J$25)</f>
        <v>0.015</v>
      </c>
      <c r="AB214" s="15">
        <f t="shared" si="92"/>
        <v>166.940355741311</v>
      </c>
      <c r="AC214" s="20">
        <f>IFERROR(VLOOKUP($E214,INPUTS!$A$44:$G$103,4,0),SCENARIOS!$K$25)</f>
        <v>0.075</v>
      </c>
      <c r="AD214" s="15">
        <f t="shared" si="92"/>
        <v>991.363871868862</v>
      </c>
      <c r="AE214" s="20">
        <f>IFERROR(VLOOKUP($E214,INPUTS!$A$44:$G$103,5,0),SCENARIOS!$L$25)</f>
        <v>0.15</v>
      </c>
      <c r="AF214" s="15">
        <f t="shared" si="92"/>
        <v>2354.85858906342</v>
      </c>
      <c r="AG214" s="20">
        <f>IFERROR(VLOOKUP($E214,INPUTS!$A$44:$G$103,6,0),SCENARIOS!$M$25)</f>
        <v>0.2</v>
      </c>
      <c r="AH214" s="15">
        <f t="shared" si="84"/>
        <v>3729.11106395406</v>
      </c>
      <c r="AI214" s="20">
        <f>IFERROR(VLOOKUP($E214,INPUTS!$A$44:$G$103,7,0),SCENARIOS!$N$25)</f>
        <v>0.3</v>
      </c>
      <c r="AJ214" s="15">
        <f t="shared" si="85"/>
        <v>6643.52121434172</v>
      </c>
      <c r="AL214" t="str">
        <f t="shared" si="87"/>
        <v>N</v>
      </c>
      <c r="AM214" s="21">
        <f t="shared" si="88"/>
        <v>22145.0707144724</v>
      </c>
      <c r="BB214" s="2"/>
      <c r="BC214" s="2" t="str">
        <v>NBO</v>
      </c>
      <c r="BD214" s="15">
        <f>SUMIF($E$4:$E$1277,$BC214,$T$4:$T$1277)*(1+INDEX($Q$4:$Q$1277,MATCH($BC214,$E$4:$E1357,0)))^BD$132</f>
        <v>600052.308</v>
      </c>
      <c r="BE214" s="15">
        <f>SUMIF($E$4:$E$1277,$BC214,$T$4:$T$1277)*(1+INDEX($Q$4:$Q$1277,MATCH($BC214,$E$4:$E1357,0)))^BE$132</f>
        <v>695625.083888278</v>
      </c>
      <c r="BF214" s="15">
        <f>SUMIF($E$4:$E$1277,$BC214,$T$4:$T$1277)*(1+INDEX($Q$4:$Q$1277,MATCH($BC214,$E$4:$E1357,0)))^BF$132</f>
        <v>806420.125184444</v>
      </c>
      <c r="BG214" s="15">
        <f>SUMIF($E$4:$E$1277,$BC214,$T$4:$T$1277)*(1+INDEX($Q$4:$Q$1277,MATCH($BC214,$E$4:$E1357,0)))^BG$132</f>
        <v>934861.944120086</v>
      </c>
      <c r="BH214" s="15">
        <f>SUMIF($E$4:$E$1277,$BC214,$T$4:$T$1277)*(1+INDEX($Q$4:$Q$1277,MATCH($BC214,$E$4:$E1357,0)))^BH$132</f>
        <v>1083761.21486811</v>
      </c>
      <c r="BI214" s="15">
        <f>SUMIF($E$4:$E$1277,$BC214,$T$4:$T$1277)*(1+INDEX($Q$4:$Q$1277,MATCH($BC214,$E$4:$E1357,0)))^BI$132</f>
        <v>1256376.27912847</v>
      </c>
      <c r="BJ214" s="62">
        <f t="shared" si="90"/>
        <v>1256376.27912847</v>
      </c>
      <c r="BK214" s="63" t="str">
        <f t="shared" si="91"/>
        <v>Y</v>
      </c>
      <c r="BL214" s="15"/>
    </row>
    <row r="215" ht="15" customHeight="1" spans="1:64">
      <c r="A215" s="24" t="s">
        <v>1151</v>
      </c>
      <c r="B215" s="52" t="s">
        <v>631</v>
      </c>
      <c r="C215" s="52" t="s">
        <v>632</v>
      </c>
      <c r="D215" s="52" t="s">
        <v>929</v>
      </c>
      <c r="E215" s="10" t="s">
        <v>452</v>
      </c>
      <c r="F215" s="52" t="s">
        <v>451</v>
      </c>
      <c r="G215" s="52" t="s">
        <v>181</v>
      </c>
      <c r="H215" s="52" t="s">
        <v>702</v>
      </c>
      <c r="I215" s="52" t="s">
        <v>701</v>
      </c>
      <c r="J215" s="52" t="s">
        <v>181</v>
      </c>
      <c r="K215" s="52" t="s">
        <v>931</v>
      </c>
      <c r="L215" s="53" t="s">
        <v>284</v>
      </c>
      <c r="M215" s="13">
        <v>444</v>
      </c>
      <c r="N215" s="14">
        <f t="shared" si="86"/>
        <v>1.21643835616438</v>
      </c>
      <c r="O215" s="15">
        <v>2200</v>
      </c>
      <c r="P215" s="15">
        <f t="shared" si="77"/>
        <v>976800</v>
      </c>
      <c r="Q215" s="16">
        <f>IFERROR(VLOOKUP(G215,SCENARIOS!$A$13:$E$18,4,0),0.025)</f>
        <v>0.035</v>
      </c>
      <c r="R215" s="57">
        <f>IFERROR(VLOOKUP(L215,INPUTS!$A$107:$B$120,2,0),0.0082)</f>
        <v>0.0041</v>
      </c>
      <c r="S215" s="52">
        <f t="shared" si="78"/>
        <v>9.02</v>
      </c>
      <c r="T215" s="15">
        <f t="shared" si="79"/>
        <v>4004.88</v>
      </c>
      <c r="U215" s="15">
        <f>T215/INPUTS!$B$7*1000</f>
        <v>5006100</v>
      </c>
      <c r="V215" s="15">
        <f>T215*INPUTS!$B$6</f>
        <v>12655.4208</v>
      </c>
      <c r="W215" s="54" t="s">
        <v>396</v>
      </c>
      <c r="X215" s="54" t="s">
        <v>396</v>
      </c>
      <c r="Y215" s="58">
        <f>IFERROR(VLOOKUP(E215,INPUTS!$A$44:$B$103,2,0),0)</f>
        <v>0</v>
      </c>
      <c r="Z215" s="15">
        <f t="shared" si="82"/>
        <v>0</v>
      </c>
      <c r="AA215" s="20">
        <f>IFERROR(VLOOKUP(E215,INPUTS!$A$44:$C$103,3,0),SCENARIOS!$J$25)</f>
        <v>0.015</v>
      </c>
      <c r="AB215" s="15">
        <f t="shared" si="92"/>
        <v>71.3481169763858</v>
      </c>
      <c r="AC215" s="20">
        <f>IFERROR(VLOOKUP($E215,INPUTS!$A$44:$G$103,4,0),SCENARIOS!$K$25)</f>
        <v>0.075</v>
      </c>
      <c r="AD215" s="15">
        <f t="shared" si="92"/>
        <v>423.695907332724</v>
      </c>
      <c r="AE215" s="20">
        <f>IFERROR(VLOOKUP($E215,INPUTS!$A$44:$G$103,5,0),SCENARIOS!$L$25)</f>
        <v>0.15</v>
      </c>
      <c r="AF215" s="15">
        <f t="shared" si="92"/>
        <v>1006.43565379541</v>
      </c>
      <c r="AG215" s="20">
        <f>IFERROR(VLOOKUP($E215,INPUTS!$A$44:$G$103,6,0),SCENARIOS!$M$25)</f>
        <v>0.2</v>
      </c>
      <c r="AH215" s="15">
        <f t="shared" si="84"/>
        <v>1593.77312470342</v>
      </c>
      <c r="AI215" s="20">
        <f>IFERROR(VLOOKUP($E215,INPUTS!$A$44:$G$103,7,0),SCENARIOS!$N$25)</f>
        <v>0.3</v>
      </c>
      <c r="AJ215" s="15">
        <f t="shared" si="85"/>
        <v>2839.35377177742</v>
      </c>
      <c r="AL215" t="str">
        <f t="shared" si="87"/>
        <v>N</v>
      </c>
      <c r="AM215" s="21">
        <f t="shared" si="88"/>
        <v>9464.51257259138</v>
      </c>
      <c r="BB215" s="2"/>
      <c r="BC215" s="2" t="str">
        <v>NRT</v>
      </c>
      <c r="BD215" s="15">
        <f>SUMIF($E$4:$E$1277,$BC215,$T$4:$T$1277)*(1+INDEX($Q$4:$Q$1277,MATCH($BC215,$E$4:$E1358,0)))^BD$132</f>
        <v>6537469.219</v>
      </c>
      <c r="BE215" s="15">
        <f>SUMIF($E$4:$E$1277,$BC215,$T$4:$T$1277)*(1+INDEX($Q$4:$Q$1277,MATCH($BC215,$E$4:$E1358,0)))^BE$132</f>
        <v>7953830.89964701</v>
      </c>
      <c r="BF215" s="15">
        <f>SUMIF($E$4:$E$1277,$BC215,$T$4:$T$1277)*(1+INDEX($Q$4:$Q$1277,MATCH($BC215,$E$4:$E1358,0)))^BF$132</f>
        <v>9677051.44925434</v>
      </c>
      <c r="BG215" s="15">
        <f>SUMIF($E$4:$E$1277,$BC215,$T$4:$T$1277)*(1+INDEX($Q$4:$Q$1277,MATCH($BC215,$E$4:$E1358,0)))^BG$132</f>
        <v>11773612.7324094</v>
      </c>
      <c r="BH215" s="15">
        <f>SUMIF($E$4:$E$1277,$BC215,$T$4:$T$1277)*(1+INDEX($Q$4:$Q$1277,MATCH($BC215,$E$4:$E1358,0)))^BH$132</f>
        <v>14324400.1026195</v>
      </c>
      <c r="BI215" s="15">
        <f>SUMIF($E$4:$E$1277,$BC215,$T$4:$T$1277)*(1+INDEX($Q$4:$Q$1277,MATCH($BC215,$E$4:$E1358,0)))^BI$132</f>
        <v>17427822.9599909</v>
      </c>
      <c r="BJ215" s="62">
        <f t="shared" si="90"/>
        <v>17427822.9599909</v>
      </c>
      <c r="BK215" s="63" t="str">
        <f t="shared" si="91"/>
        <v>Y</v>
      </c>
      <c r="BL215" s="15"/>
    </row>
    <row r="216" ht="15" customHeight="1" spans="1:64">
      <c r="A216" s="6" t="s">
        <v>1152</v>
      </c>
      <c r="B216" s="52" t="s">
        <v>631</v>
      </c>
      <c r="C216" s="52" t="s">
        <v>632</v>
      </c>
      <c r="D216" s="52" t="s">
        <v>929</v>
      </c>
      <c r="E216" s="10" t="s">
        <v>452</v>
      </c>
      <c r="F216" s="52" t="s">
        <v>451</v>
      </c>
      <c r="G216" s="52" t="s">
        <v>181</v>
      </c>
      <c r="H216" s="52" t="s">
        <v>751</v>
      </c>
      <c r="I216" s="52" t="s">
        <v>750</v>
      </c>
      <c r="J216" s="52" t="s">
        <v>181</v>
      </c>
      <c r="K216" s="52" t="s">
        <v>931</v>
      </c>
      <c r="L216" s="53" t="s">
        <v>284</v>
      </c>
      <c r="M216" s="13">
        <v>222</v>
      </c>
      <c r="N216" s="14">
        <f t="shared" si="86"/>
        <v>0.608219178082192</v>
      </c>
      <c r="O216" s="15">
        <v>2600</v>
      </c>
      <c r="P216" s="15">
        <f t="shared" si="77"/>
        <v>577200</v>
      </c>
      <c r="Q216" s="16">
        <f>IFERROR(VLOOKUP(G216,SCENARIOS!$A$13:$E$18,4,0),0.025)</f>
        <v>0.035</v>
      </c>
      <c r="R216" s="57">
        <f>IFERROR(VLOOKUP(L216,INPUTS!$A$107:$B$120,2,0),0.0082)</f>
        <v>0.0041</v>
      </c>
      <c r="S216" s="52">
        <f t="shared" si="78"/>
        <v>10.66</v>
      </c>
      <c r="T216" s="15">
        <f t="shared" si="79"/>
        <v>2366.52</v>
      </c>
      <c r="U216" s="15">
        <f>T216/INPUTS!$B$7*1000</f>
        <v>2958150</v>
      </c>
      <c r="V216" s="15">
        <f>T216*INPUTS!$B$6</f>
        <v>7478.2032</v>
      </c>
      <c r="W216" s="54" t="s">
        <v>396</v>
      </c>
      <c r="X216" s="54" t="s">
        <v>396</v>
      </c>
      <c r="Y216" s="58">
        <f>IFERROR(VLOOKUP(E216,INPUTS!$A$44:$B$103,2,0),0)</f>
        <v>0</v>
      </c>
      <c r="Z216" s="15">
        <f t="shared" si="82"/>
        <v>0</v>
      </c>
      <c r="AA216" s="20">
        <f>IFERROR(VLOOKUP(E216,INPUTS!$A$44:$C$103,3,0),SCENARIOS!$J$25)</f>
        <v>0.015</v>
      </c>
      <c r="AB216" s="15">
        <f t="shared" si="92"/>
        <v>42.1602509405916</v>
      </c>
      <c r="AC216" s="20">
        <f>IFERROR(VLOOKUP($E216,INPUTS!$A$44:$G$103,4,0),SCENARIOS!$K$25)</f>
        <v>0.075</v>
      </c>
      <c r="AD216" s="15">
        <f t="shared" si="92"/>
        <v>250.365763423882</v>
      </c>
      <c r="AE216" s="20">
        <f>IFERROR(VLOOKUP($E216,INPUTS!$A$44:$G$103,5,0),SCENARIOS!$L$25)</f>
        <v>0.15</v>
      </c>
      <c r="AF216" s="15">
        <f t="shared" si="92"/>
        <v>594.71197724274</v>
      </c>
      <c r="AG216" s="20">
        <f>IFERROR(VLOOKUP($E216,INPUTS!$A$44:$G$103,6,0),SCENARIOS!$M$25)</f>
        <v>0.2</v>
      </c>
      <c r="AH216" s="15">
        <f t="shared" si="84"/>
        <v>941.775028233837</v>
      </c>
      <c r="AI216" s="20">
        <f>IFERROR(VLOOKUP($E216,INPUTS!$A$44:$G$103,7,0),SCENARIOS!$N$25)</f>
        <v>0.3</v>
      </c>
      <c r="AJ216" s="15">
        <f t="shared" si="85"/>
        <v>1677.79995605029</v>
      </c>
      <c r="AL216" t="str">
        <f t="shared" si="87"/>
        <v>N</v>
      </c>
      <c r="AM216" s="21">
        <f t="shared" si="88"/>
        <v>5592.66652016764</v>
      </c>
      <c r="BB216" s="2"/>
      <c r="BC216" s="2" t="str">
        <v>ORD</v>
      </c>
      <c r="BD216" s="15">
        <f>SUMIF($E$4:$E$1277,$BC216,$T$4:$T$1277)*(1+INDEX($Q$4:$Q$1277,MATCH($BC216,$E$4:$E1359,0)))^BD$132</f>
        <v>782662.869</v>
      </c>
      <c r="BE216" s="15">
        <f>SUMIF($E$4:$E$1277,$BC216,$T$4:$T$1277)*(1+INDEX($Q$4:$Q$1277,MATCH($BC216,$E$4:$E1359,0)))^BE$132</f>
        <v>864123.049040337</v>
      </c>
      <c r="BF216" s="15">
        <f>SUMIF($E$4:$E$1277,$BC216,$T$4:$T$1277)*(1+INDEX($Q$4:$Q$1277,MATCH($BC216,$E$4:$E1359,0)))^BF$132</f>
        <v>954061.670048088</v>
      </c>
      <c r="BG216" s="15">
        <f>SUMIF($E$4:$E$1277,$BC216,$T$4:$T$1277)*(1+INDEX($Q$4:$Q$1277,MATCH($BC216,$E$4:$E1359,0)))^BG$132</f>
        <v>1053361.17496903</v>
      </c>
      <c r="BH216" s="15">
        <f>SUMIF($E$4:$E$1277,$BC216,$T$4:$T$1277)*(1+INDEX($Q$4:$Q$1277,MATCH($BC216,$E$4:$E1359,0)))^BH$132</f>
        <v>1162995.8521195</v>
      </c>
      <c r="BI216" s="15">
        <f>SUMIF($E$4:$E$1277,$BC216,$T$4:$T$1277)*(1+INDEX($Q$4:$Q$1277,MATCH($BC216,$E$4:$E1359,0)))^BI$132</f>
        <v>1284041.39452636</v>
      </c>
      <c r="BJ216" s="62">
        <f t="shared" si="90"/>
        <v>1284041.39452636</v>
      </c>
      <c r="BK216" s="63" t="str">
        <f t="shared" si="91"/>
        <v>Y</v>
      </c>
      <c r="BL216" s="15"/>
    </row>
    <row r="217" ht="15" customHeight="1" spans="1:64">
      <c r="A217" s="24" t="s">
        <v>1154</v>
      </c>
      <c r="B217" s="52" t="s">
        <v>631</v>
      </c>
      <c r="C217" s="52" t="s">
        <v>632</v>
      </c>
      <c r="D217" s="52" t="s">
        <v>929</v>
      </c>
      <c r="E217" s="10" t="s">
        <v>452</v>
      </c>
      <c r="F217" s="52" t="s">
        <v>451</v>
      </c>
      <c r="G217" s="52" t="s">
        <v>181</v>
      </c>
      <c r="H217" s="52" t="s">
        <v>1173</v>
      </c>
      <c r="I217" s="52" t="s">
        <v>1174</v>
      </c>
      <c r="J217" s="52" t="s">
        <v>181</v>
      </c>
      <c r="K217" s="52" t="s">
        <v>931</v>
      </c>
      <c r="L217" s="53" t="s">
        <v>284</v>
      </c>
      <c r="M217" s="13">
        <v>222</v>
      </c>
      <c r="N217" s="14">
        <f t="shared" si="86"/>
        <v>0.608219178082192</v>
      </c>
      <c r="O217" s="15">
        <v>2000</v>
      </c>
      <c r="P217" s="15">
        <f t="shared" si="77"/>
        <v>444000</v>
      </c>
      <c r="Q217" s="16">
        <f>IFERROR(VLOOKUP(G217,SCENARIOS!$A$13:$E$18,4,0),0.025)</f>
        <v>0.035</v>
      </c>
      <c r="R217" s="57">
        <f>IFERROR(VLOOKUP(L217,INPUTS!$A$107:$B$120,2,0),0.0082)</f>
        <v>0.0041</v>
      </c>
      <c r="S217" s="52">
        <f t="shared" si="78"/>
        <v>8.2</v>
      </c>
      <c r="T217" s="15">
        <f t="shared" si="79"/>
        <v>1820.4</v>
      </c>
      <c r="U217" s="15">
        <f>T217/INPUTS!$B$7*1000</f>
        <v>2275500</v>
      </c>
      <c r="V217" s="15">
        <f>T217*INPUTS!$B$6</f>
        <v>5752.464</v>
      </c>
      <c r="W217" s="54" t="s">
        <v>396</v>
      </c>
      <c r="X217" s="54" t="s">
        <v>396</v>
      </c>
      <c r="Y217" s="58">
        <f>IFERROR(VLOOKUP(E217,INPUTS!$A$44:$B$103,2,0),0)</f>
        <v>0</v>
      </c>
      <c r="Z217" s="15">
        <f t="shared" si="82"/>
        <v>0</v>
      </c>
      <c r="AA217" s="20">
        <f>IFERROR(VLOOKUP(E217,INPUTS!$A$44:$C$103,3,0),SCENARIOS!$J$25)</f>
        <v>0.015</v>
      </c>
      <c r="AB217" s="15">
        <f t="shared" si="92"/>
        <v>32.4309622619936</v>
      </c>
      <c r="AC217" s="20">
        <f>IFERROR(VLOOKUP($E217,INPUTS!$A$44:$G$103,4,0),SCENARIOS!$K$25)</f>
        <v>0.075</v>
      </c>
      <c r="AD217" s="15">
        <f t="shared" si="92"/>
        <v>192.589048787602</v>
      </c>
      <c r="AE217" s="20">
        <f>IFERROR(VLOOKUP($E217,INPUTS!$A$44:$G$103,5,0),SCENARIOS!$L$25)</f>
        <v>0.15</v>
      </c>
      <c r="AF217" s="15">
        <f t="shared" si="92"/>
        <v>457.470751725185</v>
      </c>
      <c r="AG217" s="20">
        <f>IFERROR(VLOOKUP($E217,INPUTS!$A$44:$G$103,6,0),SCENARIOS!$M$25)</f>
        <v>0.2</v>
      </c>
      <c r="AH217" s="15">
        <f t="shared" si="84"/>
        <v>724.442329410644</v>
      </c>
      <c r="AI217" s="20">
        <f>IFERROR(VLOOKUP($E217,INPUTS!$A$44:$G$103,7,0),SCENARIOS!$N$25)</f>
        <v>0.3</v>
      </c>
      <c r="AJ217" s="15">
        <f t="shared" si="85"/>
        <v>1290.61535080792</v>
      </c>
      <c r="AL217" t="str">
        <f t="shared" si="87"/>
        <v>N</v>
      </c>
      <c r="AM217" s="21">
        <f t="shared" si="88"/>
        <v>4302.05116935972</v>
      </c>
      <c r="BB217" s="2"/>
      <c r="BC217" s="2" t="str">
        <v>OSL</v>
      </c>
      <c r="BD217" s="15">
        <f>SUMIF($E$4:$E$1277,$BC217,$T$4:$T$1277)*(1+INDEX($Q$4:$Q$1277,MATCH($BC217,$E$4:$E1360,0)))^BD$132</f>
        <v>511723.215</v>
      </c>
      <c r="BE217" s="15">
        <f>SUMIF($E$4:$E$1277,$BC217,$T$4:$T$1277)*(1+INDEX($Q$4:$Q$1277,MATCH($BC217,$E$4:$E1360,0)))^BE$132</f>
        <v>578967.848177795</v>
      </c>
      <c r="BF217" s="15">
        <f>SUMIF($E$4:$E$1277,$BC217,$T$4:$T$1277)*(1+INDEX($Q$4:$Q$1277,MATCH($BC217,$E$4:$E1360,0)))^BF$132</f>
        <v>655048.978427969</v>
      </c>
      <c r="BG217" s="15">
        <f>SUMIF($E$4:$E$1277,$BC217,$T$4:$T$1277)*(1+INDEX($Q$4:$Q$1277,MATCH($BC217,$E$4:$E1360,0)))^BG$132</f>
        <v>741127.794039018</v>
      </c>
      <c r="BH217" s="15">
        <f>SUMIF($E$4:$E$1277,$BC217,$T$4:$T$1277)*(1+INDEX($Q$4:$Q$1277,MATCH($BC217,$E$4:$E1360,0)))^BH$132</f>
        <v>838518.072977257</v>
      </c>
      <c r="BI217" s="15">
        <f>SUMIF($E$4:$E$1277,$BC217,$T$4:$T$1277)*(1+INDEX($Q$4:$Q$1277,MATCH($BC217,$E$4:$E1360,0)))^BI$132</f>
        <v>948706.234423688</v>
      </c>
      <c r="BJ217" s="62">
        <f t="shared" si="90"/>
        <v>948706.234423688</v>
      </c>
      <c r="BK217" s="63" t="str">
        <f t="shared" si="91"/>
        <v>Y</v>
      </c>
      <c r="BL217" s="15"/>
    </row>
    <row r="218" ht="15" customHeight="1" spans="1:64">
      <c r="A218" s="6" t="s">
        <v>1155</v>
      </c>
      <c r="B218" s="52" t="s">
        <v>633</v>
      </c>
      <c r="C218" s="52" t="s">
        <v>634</v>
      </c>
      <c r="D218" s="52" t="s">
        <v>929</v>
      </c>
      <c r="E218" s="10" t="s">
        <v>636</v>
      </c>
      <c r="F218" s="52" t="s">
        <v>635</v>
      </c>
      <c r="G218" s="56" t="s">
        <v>177</v>
      </c>
      <c r="H218" s="52" t="s">
        <v>224</v>
      </c>
      <c r="I218" s="52" t="s">
        <v>938</v>
      </c>
      <c r="J218" s="52" t="s">
        <v>165</v>
      </c>
      <c r="K218" s="52" t="s">
        <v>931</v>
      </c>
      <c r="L218" s="53" t="s">
        <v>295</v>
      </c>
      <c r="M218" s="13">
        <v>3739</v>
      </c>
      <c r="N218" s="14">
        <f t="shared" si="86"/>
        <v>10.2438356164384</v>
      </c>
      <c r="O218" s="15">
        <v>3500</v>
      </c>
      <c r="P218" s="15">
        <f t="shared" si="77"/>
        <v>13086500</v>
      </c>
      <c r="Q218" s="16">
        <f>IFERROR(VLOOKUP(G218,SCENARIOS!$A$13:$E$18,4,0),0.025)</f>
        <v>0.045</v>
      </c>
      <c r="R218" s="57">
        <f>IFERROR(VLOOKUP(L218,INPUTS!$A$107:$B$120,2,0),0.0082)</f>
        <v>0.0089</v>
      </c>
      <c r="S218" s="52">
        <f t="shared" si="78"/>
        <v>31.15</v>
      </c>
      <c r="T218" s="15">
        <f t="shared" si="79"/>
        <v>116469.85</v>
      </c>
      <c r="U218" s="15">
        <f>T218/INPUTS!$B$7*1000</f>
        <v>145587312.5</v>
      </c>
      <c r="V218" s="15">
        <f>T218*INPUTS!$B$6</f>
        <v>368044.726</v>
      </c>
      <c r="W218" s="54" t="s">
        <v>396</v>
      </c>
      <c r="X218" s="54" t="s">
        <v>396</v>
      </c>
      <c r="Y218" s="58">
        <f>IFERROR(VLOOKUP(E218,INPUTS!$A$44:$B$103,2,0),0)</f>
        <v>0</v>
      </c>
      <c r="Z218" s="15">
        <f t="shared" si="82"/>
        <v>0</v>
      </c>
      <c r="AA218" s="20">
        <f>IFERROR(VLOOKUP(E218,INPUTS!$A$44:$C$103,3,0),SCENARIOS!$J$25)</f>
        <v>0.015</v>
      </c>
      <c r="AB218" s="15">
        <f t="shared" si="92"/>
        <v>2177.13935026753</v>
      </c>
      <c r="AC218" s="20">
        <f>IFERROR(VLOOKUP($E218,INPUTS!$A$44:$G$103,4,0),SCENARIOS!$K$25)</f>
        <v>0.075</v>
      </c>
      <c r="AD218" s="15">
        <f t="shared" si="92"/>
        <v>13565.5586702863</v>
      </c>
      <c r="AE218" s="20">
        <f>IFERROR(VLOOKUP($E218,INPUTS!$A$44:$G$103,5,0),SCENARIOS!$L$25)</f>
        <v>0.15</v>
      </c>
      <c r="AF218" s="15">
        <f t="shared" si="92"/>
        <v>33810.308378169</v>
      </c>
      <c r="AG218" s="20">
        <f>IFERROR(VLOOKUP($E218,INPUTS!$A$44:$G$103,6,0),SCENARIOS!$M$25)</f>
        <v>0.2</v>
      </c>
      <c r="AH218" s="15">
        <f t="shared" si="84"/>
        <v>56178.3941431417</v>
      </c>
      <c r="AI218" s="20">
        <f>IFERROR(VLOOKUP($E218,INPUTS!$A$44:$G$103,7,0),SCENARIOS!$N$25)</f>
        <v>0.3</v>
      </c>
      <c r="AJ218" s="15">
        <f t="shared" si="85"/>
        <v>105012.750101312</v>
      </c>
      <c r="AL218" t="str">
        <f t="shared" si="87"/>
        <v>Y</v>
      </c>
      <c r="AM218" s="21">
        <f t="shared" si="88"/>
        <v>350042.500337706</v>
      </c>
      <c r="BB218" s="2"/>
      <c r="BC218" s="2" t="str">
        <v>OVB</v>
      </c>
      <c r="BD218" s="15">
        <f>SUMIF($E$4:$E$1277,$BC218,$T$4:$T$1277)*(1+INDEX($Q$4:$Q$1277,MATCH($BC218,$E$4:$E1361,0)))^BD$132</f>
        <v>442528.32</v>
      </c>
      <c r="BE218" s="15">
        <f>SUMIF($E$4:$E$1277,$BC218,$T$4:$T$1277)*(1+INDEX($Q$4:$Q$1277,MATCH($BC218,$E$4:$E1361,0)))^BE$132</f>
        <v>500680.17568469</v>
      </c>
      <c r="BF218" s="15">
        <f>SUMIF($E$4:$E$1277,$BC218,$T$4:$T$1277)*(1+INDEX($Q$4:$Q$1277,MATCH($BC218,$E$4:$E1361,0)))^BF$132</f>
        <v>566473.66280118</v>
      </c>
      <c r="BG218" s="15">
        <f>SUMIF($E$4:$E$1277,$BC218,$T$4:$T$1277)*(1+INDEX($Q$4:$Q$1277,MATCH($BC218,$E$4:$E1361,0)))^BG$132</f>
        <v>640912.954479489</v>
      </c>
      <c r="BH218" s="15">
        <f>SUMIF($E$4:$E$1277,$BC218,$T$4:$T$1277)*(1+INDEX($Q$4:$Q$1277,MATCH($BC218,$E$4:$E1361,0)))^BH$132</f>
        <v>725134.180446089</v>
      </c>
      <c r="BI218" s="15">
        <f>SUMIF($E$4:$E$1277,$BC218,$T$4:$T$1277)*(1+INDEX($Q$4:$Q$1277,MATCH($BC218,$E$4:$E1361,0)))^BI$132</f>
        <v>820422.767204417</v>
      </c>
      <c r="BJ218" s="62">
        <f t="shared" si="90"/>
        <v>820422.767204417</v>
      </c>
      <c r="BK218" s="63" t="str">
        <f t="shared" si="91"/>
        <v>Y</v>
      </c>
      <c r="BL218" s="15"/>
    </row>
    <row r="219" ht="15" customHeight="1" spans="1:64">
      <c r="A219" s="24" t="s">
        <v>1156</v>
      </c>
      <c r="B219" s="52" t="s">
        <v>633</v>
      </c>
      <c r="C219" s="52" t="s">
        <v>634</v>
      </c>
      <c r="D219" s="52" t="s">
        <v>929</v>
      </c>
      <c r="E219" s="10" t="s">
        <v>636</v>
      </c>
      <c r="F219" s="52" t="s">
        <v>635</v>
      </c>
      <c r="G219" s="56" t="s">
        <v>177</v>
      </c>
      <c r="H219" s="52" t="s">
        <v>245</v>
      </c>
      <c r="I219" s="52" t="s">
        <v>930</v>
      </c>
      <c r="J219" s="52" t="s">
        <v>169</v>
      </c>
      <c r="K219" s="52" t="s">
        <v>931</v>
      </c>
      <c r="L219" s="53" t="s">
        <v>295</v>
      </c>
      <c r="M219" s="13">
        <v>1246</v>
      </c>
      <c r="N219" s="14">
        <f t="shared" si="86"/>
        <v>3.41369863013699</v>
      </c>
      <c r="O219" s="15">
        <v>9000</v>
      </c>
      <c r="P219" s="15">
        <f t="shared" si="77"/>
        <v>11214000</v>
      </c>
      <c r="Q219" s="16">
        <f>IFERROR(VLOOKUP(G219,SCENARIOS!$A$13:$E$18,4,0),0.025)</f>
        <v>0.045</v>
      </c>
      <c r="R219" s="57">
        <f>IFERROR(VLOOKUP(L219,INPUTS!$A$107:$B$120,2,0),0.0082)</f>
        <v>0.0089</v>
      </c>
      <c r="S219" s="52">
        <f t="shared" si="78"/>
        <v>80.1</v>
      </c>
      <c r="T219" s="15">
        <f t="shared" si="79"/>
        <v>99804.6</v>
      </c>
      <c r="U219" s="15">
        <f>T219/INPUTS!$B$7*1000</f>
        <v>124755750</v>
      </c>
      <c r="V219" s="15">
        <f>T219*INPUTS!$B$6</f>
        <v>315382.536</v>
      </c>
      <c r="W219" s="54" t="s">
        <v>396</v>
      </c>
      <c r="X219" s="54" t="s">
        <v>396</v>
      </c>
      <c r="Y219" s="58">
        <f>IFERROR(VLOOKUP(E219,INPUTS!$A$44:$B$103,2,0),0)</f>
        <v>0</v>
      </c>
      <c r="Z219" s="15">
        <f t="shared" si="82"/>
        <v>0</v>
      </c>
      <c r="AA219" s="20">
        <f>IFERROR(VLOOKUP(E219,INPUTS!$A$44:$C$103,3,0),SCENARIOS!$J$25)</f>
        <v>0.015</v>
      </c>
      <c r="AB219" s="15">
        <f t="shared" si="92"/>
        <v>1865.62034722042</v>
      </c>
      <c r="AC219" s="20">
        <f>IFERROR(VLOOKUP($E219,INPUTS!$A$44:$G$103,4,0),SCENARIOS!$K$25)</f>
        <v>0.075</v>
      </c>
      <c r="AD219" s="15">
        <f t="shared" si="92"/>
        <v>11624.5118961212</v>
      </c>
      <c r="AE219" s="20">
        <f>IFERROR(VLOOKUP($E219,INPUTS!$A$44:$G$103,5,0),SCENARIOS!$L$25)</f>
        <v>0.15</v>
      </c>
      <c r="AF219" s="15">
        <f t="shared" si="92"/>
        <v>28972.5135179603</v>
      </c>
      <c r="AG219" s="20">
        <f>IFERROR(VLOOKUP($E219,INPUTS!$A$44:$G$103,6,0),SCENARIOS!$M$25)</f>
        <v>0.2</v>
      </c>
      <c r="AH219" s="15">
        <f t="shared" si="84"/>
        <v>48140.0307126574</v>
      </c>
      <c r="AI219" s="20">
        <f>IFERROR(VLOOKUP($E219,INPUTS!$A$44:$G$103,7,0),SCENARIOS!$N$25)</f>
        <v>0.3</v>
      </c>
      <c r="AJ219" s="15">
        <f t="shared" si="85"/>
        <v>89986.8551282705</v>
      </c>
      <c r="AL219" t="str">
        <f t="shared" si="87"/>
        <v>N</v>
      </c>
      <c r="AM219" s="21">
        <f t="shared" si="88"/>
        <v>299956.183760902</v>
      </c>
      <c r="BB219" s="2"/>
      <c r="BC219" s="2" t="str">
        <v>PEK</v>
      </c>
      <c r="BD219" s="15">
        <f>SUMIF($E$4:$E$1277,$BC219,$T$4:$T$1277)*(1+INDEX($Q$4:$Q$1277,MATCH($BC219,$E$4:$E1362,0)))^BD$132</f>
        <v>2226560.86</v>
      </c>
      <c r="BE219" s="15">
        <f>SUMIF($E$4:$E$1277,$BC219,$T$4:$T$1277)*(1+INDEX($Q$4:$Q$1277,MATCH($BC219,$E$4:$E1362,0)))^BE$132</f>
        <v>2708951.73268924</v>
      </c>
      <c r="BF219" s="15">
        <f>SUMIF($E$4:$E$1277,$BC219,$T$4:$T$1277)*(1+INDEX($Q$4:$Q$1277,MATCH($BC219,$E$4:$E1362,0)))^BF$132</f>
        <v>3295853.98803787</v>
      </c>
      <c r="BG219" s="15">
        <f>SUMIF($E$4:$E$1277,$BC219,$T$4:$T$1277)*(1+INDEX($Q$4:$Q$1277,MATCH($BC219,$E$4:$E1362,0)))^BG$132</f>
        <v>4009910.3204329</v>
      </c>
      <c r="BH219" s="15">
        <f>SUMIF($E$4:$E$1277,$BC219,$T$4:$T$1277)*(1+INDEX($Q$4:$Q$1277,MATCH($BC219,$E$4:$E1362,0)))^BH$132</f>
        <v>4878669.0297184</v>
      </c>
      <c r="BI219" s="15">
        <f>SUMIF($E$4:$E$1277,$BC219,$T$4:$T$1277)*(1+INDEX($Q$4:$Q$1277,MATCH($BC219,$E$4:$E1362,0)))^BI$132</f>
        <v>5935646.83485588</v>
      </c>
      <c r="BJ219" s="62">
        <f t="shared" si="90"/>
        <v>5935646.83485588</v>
      </c>
      <c r="BK219" s="63" t="str">
        <f t="shared" si="91"/>
        <v>Y</v>
      </c>
      <c r="BL219" s="15"/>
    </row>
    <row r="220" ht="15" customHeight="1" spans="1:64">
      <c r="A220" s="6" t="s">
        <v>1157</v>
      </c>
      <c r="B220" s="52" t="s">
        <v>633</v>
      </c>
      <c r="C220" s="52" t="s">
        <v>634</v>
      </c>
      <c r="D220" s="52" t="s">
        <v>929</v>
      </c>
      <c r="E220" s="10" t="s">
        <v>636</v>
      </c>
      <c r="F220" s="52" t="s">
        <v>635</v>
      </c>
      <c r="G220" s="56" t="s">
        <v>177</v>
      </c>
      <c r="H220" s="52" t="s">
        <v>432</v>
      </c>
      <c r="I220" s="52" t="s">
        <v>431</v>
      </c>
      <c r="J220" s="52" t="s">
        <v>173</v>
      </c>
      <c r="K220" s="52" t="s">
        <v>931</v>
      </c>
      <c r="L220" s="53" t="s">
        <v>295</v>
      </c>
      <c r="M220" s="13">
        <v>1246</v>
      </c>
      <c r="N220" s="14">
        <f t="shared" si="86"/>
        <v>3.41369863013699</v>
      </c>
      <c r="O220" s="15">
        <v>7200</v>
      </c>
      <c r="P220" s="15">
        <f t="shared" si="77"/>
        <v>8971200</v>
      </c>
      <c r="Q220" s="16">
        <f>IFERROR(VLOOKUP(G220,SCENARIOS!$A$13:$E$18,4,0),0.025)</f>
        <v>0.045</v>
      </c>
      <c r="R220" s="57">
        <f>IFERROR(VLOOKUP(L220,INPUTS!$A$107:$B$120,2,0),0.0082)</f>
        <v>0.0089</v>
      </c>
      <c r="S220" s="52">
        <f t="shared" si="78"/>
        <v>64.08</v>
      </c>
      <c r="T220" s="15">
        <f t="shared" si="79"/>
        <v>79843.68</v>
      </c>
      <c r="U220" s="15">
        <f>T220/INPUTS!$B$7*1000</f>
        <v>99804600</v>
      </c>
      <c r="V220" s="15">
        <f>T220*INPUTS!$B$6</f>
        <v>252306.0288</v>
      </c>
      <c r="W220" s="54" t="s">
        <v>396</v>
      </c>
      <c r="X220" s="54" t="s">
        <v>396</v>
      </c>
      <c r="Y220" s="58">
        <f>IFERROR(VLOOKUP(E220,INPUTS!$A$44:$B$103,2,0),0)</f>
        <v>0</v>
      </c>
      <c r="Z220" s="15">
        <f t="shared" si="82"/>
        <v>0</v>
      </c>
      <c r="AA220" s="20">
        <f>IFERROR(VLOOKUP(E220,INPUTS!$A$44:$C$103,3,0),SCENARIOS!$J$25)</f>
        <v>0.015</v>
      </c>
      <c r="AB220" s="15">
        <f t="shared" si="92"/>
        <v>1492.49627777634</v>
      </c>
      <c r="AC220" s="20">
        <f>IFERROR(VLOOKUP($E220,INPUTS!$A$44:$G$103,4,0),SCENARIOS!$K$25)</f>
        <v>0.075</v>
      </c>
      <c r="AD220" s="15">
        <f t="shared" si="92"/>
        <v>9299.60951689697</v>
      </c>
      <c r="AE220" s="20">
        <f>IFERROR(VLOOKUP($E220,INPUTS!$A$44:$G$103,5,0),SCENARIOS!$L$25)</f>
        <v>0.15</v>
      </c>
      <c r="AF220" s="15">
        <f t="shared" si="92"/>
        <v>23178.0108143682</v>
      </c>
      <c r="AG220" s="20">
        <f>IFERROR(VLOOKUP($E220,INPUTS!$A$44:$G$103,6,0),SCENARIOS!$M$25)</f>
        <v>0.2</v>
      </c>
      <c r="AH220" s="15">
        <f t="shared" si="84"/>
        <v>38512.0245701259</v>
      </c>
      <c r="AI220" s="20">
        <f>IFERROR(VLOOKUP($E220,INPUTS!$A$44:$G$103,7,0),SCENARIOS!$N$25)</f>
        <v>0.3</v>
      </c>
      <c r="AJ220" s="15">
        <f t="shared" si="85"/>
        <v>71989.4841026164</v>
      </c>
      <c r="AL220" t="str">
        <f t="shared" si="87"/>
        <v>N</v>
      </c>
      <c r="AM220" s="21">
        <f t="shared" si="88"/>
        <v>239964.947008721</v>
      </c>
      <c r="BB220" s="2"/>
      <c r="BC220" s="2" t="str">
        <v>PER</v>
      </c>
      <c r="BD220" s="15">
        <f>SUMIF($E$4:$E$1277,$BC220,$T$4:$T$1277)*(1+INDEX($Q$4:$Q$1277,MATCH($BC220,$E$4:$E1363,0)))^BD$132</f>
        <v>42010.857</v>
      </c>
      <c r="BE220" s="15">
        <f>SUMIF($E$4:$E$1277,$BC220,$T$4:$T$1277)*(1+INDEX($Q$4:$Q$1277,MATCH($BC220,$E$4:$E1363,0)))^BE$132</f>
        <v>51112.6311013614</v>
      </c>
      <c r="BF220" s="15">
        <f>SUMIF($E$4:$E$1277,$BC220,$T$4:$T$1277)*(1+INDEX($Q$4:$Q$1277,MATCH($BC220,$E$4:$E1363,0)))^BF$132</f>
        <v>62186.3309787718</v>
      </c>
      <c r="BG220" s="15">
        <f>SUMIF($E$4:$E$1277,$BC220,$T$4:$T$1277)*(1+INDEX($Q$4:$Q$1277,MATCH($BC220,$E$4:$E1363,0)))^BG$132</f>
        <v>75659.1800749298</v>
      </c>
      <c r="BH220" s="15">
        <f>SUMIF($E$4:$E$1277,$BC220,$T$4:$T$1277)*(1+INDEX($Q$4:$Q$1277,MATCH($BC220,$E$4:$E1363,0)))^BH$132</f>
        <v>92050.9610313676</v>
      </c>
      <c r="BI220" s="15">
        <f>SUMIF($E$4:$E$1277,$BC220,$T$4:$T$1277)*(1+INDEX($Q$4:$Q$1277,MATCH($BC220,$E$4:$E1363,0)))^BI$132</f>
        <v>111994.068907523</v>
      </c>
      <c r="BJ220" s="62">
        <f t="shared" si="90"/>
        <v>111994.068907523</v>
      </c>
      <c r="BK220" s="63" t="str">
        <f t="shared" si="91"/>
        <v>Y</v>
      </c>
      <c r="BL220" s="15"/>
    </row>
    <row r="221" ht="15" customHeight="1" spans="1:64">
      <c r="A221" s="24" t="s">
        <v>1159</v>
      </c>
      <c r="B221" s="52" t="s">
        <v>637</v>
      </c>
      <c r="C221" s="52" t="s">
        <v>638</v>
      </c>
      <c r="D221" s="52" t="s">
        <v>929</v>
      </c>
      <c r="E221" s="10" t="s">
        <v>640</v>
      </c>
      <c r="F221" s="52" t="s">
        <v>639</v>
      </c>
      <c r="G221" s="52" t="s">
        <v>185</v>
      </c>
      <c r="H221" s="52" t="s">
        <v>224</v>
      </c>
      <c r="I221" s="52" t="s">
        <v>938</v>
      </c>
      <c r="J221" s="52" t="s">
        <v>165</v>
      </c>
      <c r="K221" s="52" t="s">
        <v>931</v>
      </c>
      <c r="L221" s="53" t="s">
        <v>291</v>
      </c>
      <c r="M221" s="13">
        <v>2524</v>
      </c>
      <c r="N221" s="14">
        <f t="shared" si="86"/>
        <v>6.91506849315068</v>
      </c>
      <c r="O221" s="15">
        <v>6800</v>
      </c>
      <c r="P221" s="15">
        <f t="shared" si="77"/>
        <v>17163200</v>
      </c>
      <c r="Q221" s="16">
        <f>IFERROR(VLOOKUP(G221,SCENARIOS!$A$13:$E$18,4,0),0.025)</f>
        <v>0.03</v>
      </c>
      <c r="R221" s="57">
        <f>IFERROR(VLOOKUP(L221,INPUTS!$A$107:$B$120,2,0),0.0082)</f>
        <v>0.0079</v>
      </c>
      <c r="S221" s="52">
        <f t="shared" si="78"/>
        <v>53.72</v>
      </c>
      <c r="T221" s="15">
        <f t="shared" si="79"/>
        <v>135589.28</v>
      </c>
      <c r="U221" s="15">
        <f>T221/INPUTS!$B$7*1000</f>
        <v>169486600</v>
      </c>
      <c r="V221" s="15">
        <f>T221*INPUTS!$B$6</f>
        <v>428462.1248</v>
      </c>
      <c r="W221" s="54" t="s">
        <v>396</v>
      </c>
      <c r="X221" s="54" t="s">
        <v>396</v>
      </c>
      <c r="Y221" s="58">
        <f>IFERROR(VLOOKUP(E221,INPUTS!$A$44:$B$103,2,0),0)</f>
        <v>0</v>
      </c>
      <c r="Z221" s="15">
        <f t="shared" si="82"/>
        <v>0</v>
      </c>
      <c r="AA221" s="20">
        <f>IFERROR(VLOOKUP(E221,INPUTS!$A$44:$C$103,3,0),SCENARIOS!$J$25)</f>
        <v>0.015</v>
      </c>
      <c r="AB221" s="15">
        <f t="shared" si="92"/>
        <v>2357.77705585505</v>
      </c>
      <c r="AC221" s="20">
        <f>IFERROR(VLOOKUP($E221,INPUTS!$A$44:$G$103,4,0),SCENARIOS!$K$25)</f>
        <v>0.075</v>
      </c>
      <c r="AD221" s="15">
        <f t="shared" si="92"/>
        <v>13666.5490691607</v>
      </c>
      <c r="AE221" s="20">
        <f>IFERROR(VLOOKUP($E221,INPUTS!$A$44:$G$103,5,0),SCENARIOS!$L$25)</f>
        <v>0.15</v>
      </c>
      <c r="AF221" s="15">
        <f t="shared" si="92"/>
        <v>31686.5520420537</v>
      </c>
      <c r="AG221" s="20">
        <f>IFERROR(VLOOKUP($E221,INPUTS!$A$44:$G$103,6,0),SCENARIOS!$M$25)</f>
        <v>0.2</v>
      </c>
      <c r="AH221" s="15">
        <f t="shared" si="84"/>
        <v>48977.8643817474</v>
      </c>
      <c r="AI221" s="20">
        <f>IFERROR(VLOOKUP($E221,INPUTS!$A$44:$G$103,7,0),SCENARIOS!$N$25)</f>
        <v>0.3</v>
      </c>
      <c r="AJ221" s="15">
        <f t="shared" si="85"/>
        <v>85168.1525885117</v>
      </c>
      <c r="AL221" t="str">
        <f t="shared" si="87"/>
        <v>Y</v>
      </c>
      <c r="AM221" s="21">
        <f t="shared" si="88"/>
        <v>283893.841961706</v>
      </c>
      <c r="BB221" s="2"/>
      <c r="BC221" s="2" t="str">
        <v>PHL</v>
      </c>
      <c r="BD221" s="15">
        <f>SUMIF($E$4:$E$1277,$BC221,$T$4:$T$1277)*(1+INDEX($Q$4:$Q$1277,MATCH($BC221,$E$4:$E1364,0)))^BD$132</f>
        <v>259664.234</v>
      </c>
      <c r="BE221" s="15">
        <f>SUMIF($E$4:$E$1277,$BC221,$T$4:$T$1277)*(1+INDEX($Q$4:$Q$1277,MATCH($BC221,$E$4:$E1364,0)))^BE$132</f>
        <v>286690.296037033</v>
      </c>
      <c r="BF221" s="15">
        <f>SUMIF($E$4:$E$1277,$BC221,$T$4:$T$1277)*(1+INDEX($Q$4:$Q$1277,MATCH($BC221,$E$4:$E1364,0)))^BF$132</f>
        <v>316529.252318213</v>
      </c>
      <c r="BG221" s="15">
        <f>SUMIF($E$4:$E$1277,$BC221,$T$4:$T$1277)*(1+INDEX($Q$4:$Q$1277,MATCH($BC221,$E$4:$E1364,0)))^BG$132</f>
        <v>349473.871135788</v>
      </c>
      <c r="BH221" s="15">
        <f>SUMIF($E$4:$E$1277,$BC221,$T$4:$T$1277)*(1+INDEX($Q$4:$Q$1277,MATCH($BC221,$E$4:$E1364,0)))^BH$132</f>
        <v>385847.392341014</v>
      </c>
      <c r="BI221" s="15">
        <f>SUMIF($E$4:$E$1277,$BC221,$T$4:$T$1277)*(1+INDEX($Q$4:$Q$1277,MATCH($BC221,$E$4:$E1364,0)))^BI$132</f>
        <v>426006.698848492</v>
      </c>
      <c r="BJ221" s="62">
        <f t="shared" si="90"/>
        <v>426006.698848492</v>
      </c>
      <c r="BK221" s="63" t="str">
        <f t="shared" si="91"/>
        <v>Y</v>
      </c>
      <c r="BL221" s="15"/>
    </row>
    <row r="222" ht="15" customHeight="1" spans="1:64">
      <c r="A222" s="6" t="s">
        <v>1160</v>
      </c>
      <c r="B222" s="52" t="s">
        <v>637</v>
      </c>
      <c r="C222" s="52" t="s">
        <v>638</v>
      </c>
      <c r="D222" s="52" t="s">
        <v>929</v>
      </c>
      <c r="E222" s="10" t="s">
        <v>640</v>
      </c>
      <c r="F222" s="52" t="s">
        <v>639</v>
      </c>
      <c r="G222" s="52" t="s">
        <v>185</v>
      </c>
      <c r="H222" s="52" t="s">
        <v>203</v>
      </c>
      <c r="I222" s="52" t="s">
        <v>399</v>
      </c>
      <c r="J222" s="52" t="s">
        <v>165</v>
      </c>
      <c r="K222" s="52" t="s">
        <v>931</v>
      </c>
      <c r="L222" s="53" t="s">
        <v>291</v>
      </c>
      <c r="M222" s="13">
        <v>1682</v>
      </c>
      <c r="N222" s="14">
        <f t="shared" si="86"/>
        <v>4.60821917808219</v>
      </c>
      <c r="O222" s="15">
        <v>6300</v>
      </c>
      <c r="P222" s="15">
        <f t="shared" si="77"/>
        <v>10596600</v>
      </c>
      <c r="Q222" s="16">
        <f>IFERROR(VLOOKUP(G222,SCENARIOS!$A$13:$E$18,4,0),0.025)</f>
        <v>0.03</v>
      </c>
      <c r="R222" s="57">
        <f>IFERROR(VLOOKUP(L222,INPUTS!$A$107:$B$120,2,0),0.0082)</f>
        <v>0.0079</v>
      </c>
      <c r="S222" s="52">
        <f t="shared" si="78"/>
        <v>49.77</v>
      </c>
      <c r="T222" s="15">
        <f t="shared" si="79"/>
        <v>83713.14</v>
      </c>
      <c r="U222" s="15">
        <f>T222/INPUTS!$B$7*1000</f>
        <v>104641425</v>
      </c>
      <c r="V222" s="15">
        <f>T222*INPUTS!$B$6</f>
        <v>264533.5224</v>
      </c>
      <c r="W222" s="54" t="s">
        <v>396</v>
      </c>
      <c r="X222" s="54" t="s">
        <v>396</v>
      </c>
      <c r="Y222" s="58">
        <f>IFERROR(VLOOKUP(E222,INPUTS!$A$44:$B$103,2,0),0)</f>
        <v>0</v>
      </c>
      <c r="Z222" s="15">
        <f t="shared" si="82"/>
        <v>0</v>
      </c>
      <c r="AA222" s="20">
        <f>IFERROR(VLOOKUP(E222,INPUTS!$A$44:$C$103,3,0),SCENARIOS!$J$25)</f>
        <v>0.015</v>
      </c>
      <c r="AB222" s="15">
        <f t="shared" si="92"/>
        <v>1455.69709320369</v>
      </c>
      <c r="AC222" s="20">
        <f>IFERROR(VLOOKUP($E222,INPUTS!$A$44:$G$103,4,0),SCENARIOS!$K$25)</f>
        <v>0.075</v>
      </c>
      <c r="AD222" s="15">
        <f t="shared" si="92"/>
        <v>8437.75950092457</v>
      </c>
      <c r="AE222" s="20">
        <f>IFERROR(VLOOKUP($E222,INPUTS!$A$44:$G$103,5,0),SCENARIOS!$L$25)</f>
        <v>0.15</v>
      </c>
      <c r="AF222" s="15">
        <f t="shared" si="92"/>
        <v>19563.3516692007</v>
      </c>
      <c r="AG222" s="20">
        <f>IFERROR(VLOOKUP($E222,INPUTS!$A$44:$G$103,6,0),SCENARIOS!$M$25)</f>
        <v>0.2</v>
      </c>
      <c r="AH222" s="15">
        <f t="shared" si="84"/>
        <v>30239.0485286907</v>
      </c>
      <c r="AI222" s="20">
        <f>IFERROR(VLOOKUP($E222,INPUTS!$A$44:$G$103,7,0),SCENARIOS!$N$25)</f>
        <v>0.3</v>
      </c>
      <c r="AJ222" s="15">
        <f t="shared" si="85"/>
        <v>52583.017486216</v>
      </c>
      <c r="AL222" t="str">
        <f t="shared" si="87"/>
        <v>Y</v>
      </c>
      <c r="AM222" s="21">
        <f t="shared" si="88"/>
        <v>175276.724954053</v>
      </c>
      <c r="BB222" s="2"/>
      <c r="BC222" s="2" t="str">
        <v>PRG</v>
      </c>
      <c r="BD222" s="15">
        <f>SUMIF($E$4:$E$1277,$BC222,$T$4:$T$1277)*(1+INDEX($Q$4:$Q$1277,MATCH($BC222,$E$4:$E1365,0)))^BD$132</f>
        <v>333859.5</v>
      </c>
      <c r="BE222" s="15">
        <f>SUMIF($E$4:$E$1277,$BC222,$T$4:$T$1277)*(1+INDEX($Q$4:$Q$1277,MATCH($BC222,$E$4:$E1365,0)))^BE$132</f>
        <v>377731.380251558</v>
      </c>
      <c r="BF222" s="15">
        <f>SUMIF($E$4:$E$1277,$BC222,$T$4:$T$1277)*(1+INDEX($Q$4:$Q$1277,MATCH($BC222,$E$4:$E1365,0)))^BF$132</f>
        <v>427368.385883124</v>
      </c>
      <c r="BG222" s="15">
        <f>SUMIF($E$4:$E$1277,$BC222,$T$4:$T$1277)*(1+INDEX($Q$4:$Q$1277,MATCH($BC222,$E$4:$E1365,0)))^BG$132</f>
        <v>483528.101717976</v>
      </c>
      <c r="BH222" s="15">
        <f>SUMIF($E$4:$E$1277,$BC222,$T$4:$T$1277)*(1+INDEX($Q$4:$Q$1277,MATCH($BC222,$E$4:$E1365,0)))^BH$132</f>
        <v>547067.665447131</v>
      </c>
      <c r="BI222" s="15">
        <f>SUMIF($E$4:$E$1277,$BC222,$T$4:$T$1277)*(1+INDEX($Q$4:$Q$1277,MATCH($BC222,$E$4:$E1365,0)))^BI$132</f>
        <v>618956.849693785</v>
      </c>
      <c r="BJ222" s="62">
        <f t="shared" si="90"/>
        <v>618956.849693785</v>
      </c>
      <c r="BK222" s="63" t="str">
        <f t="shared" si="91"/>
        <v>Y</v>
      </c>
      <c r="BL222" s="15"/>
    </row>
    <row r="223" ht="15" customHeight="1" spans="1:64">
      <c r="A223" s="24" t="s">
        <v>1162</v>
      </c>
      <c r="B223" s="52" t="s">
        <v>637</v>
      </c>
      <c r="C223" s="52" t="s">
        <v>638</v>
      </c>
      <c r="D223" s="52" t="s">
        <v>929</v>
      </c>
      <c r="E223" s="10" t="s">
        <v>640</v>
      </c>
      <c r="F223" s="52" t="s">
        <v>639</v>
      </c>
      <c r="G223" s="52" t="s">
        <v>185</v>
      </c>
      <c r="H223" s="52" t="s">
        <v>245</v>
      </c>
      <c r="I223" s="52" t="s">
        <v>930</v>
      </c>
      <c r="J223" s="52" t="s">
        <v>169</v>
      </c>
      <c r="K223" s="52" t="s">
        <v>931</v>
      </c>
      <c r="L223" s="53" t="s">
        <v>291</v>
      </c>
      <c r="M223" s="13">
        <v>841</v>
      </c>
      <c r="N223" s="14">
        <f t="shared" si="86"/>
        <v>2.3041095890411</v>
      </c>
      <c r="O223" s="15">
        <v>11500</v>
      </c>
      <c r="P223" s="15">
        <f t="shared" si="77"/>
        <v>9671500</v>
      </c>
      <c r="Q223" s="16">
        <f>IFERROR(VLOOKUP(G223,SCENARIOS!$A$13:$E$18,4,0),0.025)</f>
        <v>0.03</v>
      </c>
      <c r="R223" s="57">
        <f>IFERROR(VLOOKUP(L223,INPUTS!$A$107:$B$120,2,0),0.0082)</f>
        <v>0.0079</v>
      </c>
      <c r="S223" s="52">
        <f t="shared" si="78"/>
        <v>90.85</v>
      </c>
      <c r="T223" s="15">
        <f t="shared" si="79"/>
        <v>76404.85</v>
      </c>
      <c r="U223" s="15">
        <f>T223/INPUTS!$B$7*1000</f>
        <v>95506062.5</v>
      </c>
      <c r="V223" s="15">
        <f>T223*INPUTS!$B$6</f>
        <v>241439.326</v>
      </c>
      <c r="W223" s="54" t="s">
        <v>396</v>
      </c>
      <c r="X223" s="54" t="s">
        <v>396</v>
      </c>
      <c r="Y223" s="58">
        <f>IFERROR(VLOOKUP(E223,INPUTS!$A$44:$B$103,2,0),0)</f>
        <v>0</v>
      </c>
      <c r="Z223" s="15">
        <f t="shared" si="82"/>
        <v>0</v>
      </c>
      <c r="AA223" s="20">
        <f>IFERROR(VLOOKUP(E223,INPUTS!$A$44:$C$103,3,0),SCENARIOS!$J$25)</f>
        <v>0.015</v>
      </c>
      <c r="AB223" s="15">
        <f t="shared" si="92"/>
        <v>1328.61242633671</v>
      </c>
      <c r="AC223" s="20">
        <f>IFERROR(VLOOKUP($E223,INPUTS!$A$44:$G$103,4,0),SCENARIOS!$K$25)</f>
        <v>0.075</v>
      </c>
      <c r="AD223" s="15">
        <f t="shared" si="92"/>
        <v>7701.1297032248</v>
      </c>
      <c r="AE223" s="20">
        <f>IFERROR(VLOOKUP($E223,INPUTS!$A$44:$G$103,5,0),SCENARIOS!$L$25)</f>
        <v>0.15</v>
      </c>
      <c r="AF223" s="15">
        <f t="shared" si="92"/>
        <v>17855.4400155403</v>
      </c>
      <c r="AG223" s="20">
        <f>IFERROR(VLOOKUP($E223,INPUTS!$A$44:$G$103,6,0),SCENARIOS!$M$25)</f>
        <v>0.2</v>
      </c>
      <c r="AH223" s="15">
        <f t="shared" si="84"/>
        <v>27599.1315936463</v>
      </c>
      <c r="AI223" s="20">
        <f>IFERROR(VLOOKUP($E223,INPUTS!$A$44:$G$103,7,0),SCENARIOS!$N$25)</f>
        <v>0.3</v>
      </c>
      <c r="AJ223" s="15">
        <f t="shared" si="85"/>
        <v>47992.4365945622</v>
      </c>
      <c r="AL223" t="str">
        <f t="shared" si="87"/>
        <v>N</v>
      </c>
      <c r="AM223" s="21">
        <f t="shared" si="88"/>
        <v>159974.788648541</v>
      </c>
      <c r="BB223" s="2"/>
      <c r="BC223" s="2" t="str">
        <v>PTY</v>
      </c>
      <c r="BD223" s="15">
        <f>SUMIF($E$4:$E$1277,$BC223,$T$4:$T$1277)*(1+INDEX($Q$4:$Q$1277,MATCH($BC223,$E$4:$E1366,0)))^BD$132</f>
        <v>786050.046</v>
      </c>
      <c r="BE223" s="15">
        <f>SUMIF($E$4:$E$1277,$BC223,$T$4:$T$1277)*(1+INDEX($Q$4:$Q$1277,MATCH($BC223,$E$4:$E1366,0)))^BE$132</f>
        <v>933580.875187296</v>
      </c>
      <c r="BF223" s="15">
        <f>SUMIF($E$4:$E$1277,$BC223,$T$4:$T$1277)*(1+INDEX($Q$4:$Q$1277,MATCH($BC223,$E$4:$E1366,0)))^BF$132</f>
        <v>1108801.22067378</v>
      </c>
      <c r="BG223" s="15">
        <f>SUMIF($E$4:$E$1277,$BC223,$T$4:$T$1277)*(1+INDEX($Q$4:$Q$1277,MATCH($BC223,$E$4:$E1366,0)))^BG$132</f>
        <v>1316908.02547878</v>
      </c>
      <c r="BH223" s="15">
        <f>SUMIF($E$4:$E$1277,$BC223,$T$4:$T$1277)*(1+INDEX($Q$4:$Q$1277,MATCH($BC223,$E$4:$E1366,0)))^BH$132</f>
        <v>1564073.62765761</v>
      </c>
      <c r="BI223" s="64">
        <f>SUMIF($E$4:$E$1277,$BC223,$T$4:$T$1277)*(1+INDEX($Q$4:$Q$1277,MATCH($BC223,$E$4:$E1366,0)))^BI$132</f>
        <v>1857628.82859238</v>
      </c>
      <c r="BJ223" s="65">
        <f t="shared" si="90"/>
        <v>1857628.82859238</v>
      </c>
      <c r="BK223" s="63" t="str">
        <f t="shared" si="91"/>
        <v>Y</v>
      </c>
      <c r="BL223" s="15"/>
    </row>
    <row r="224" ht="15" customHeight="1" spans="1:64">
      <c r="A224" s="6" t="s">
        <v>1163</v>
      </c>
      <c r="B224" s="52" t="s">
        <v>641</v>
      </c>
      <c r="C224" s="52" t="s">
        <v>642</v>
      </c>
      <c r="D224" s="52" t="s">
        <v>929</v>
      </c>
      <c r="E224" s="10" t="s">
        <v>644</v>
      </c>
      <c r="F224" s="52" t="s">
        <v>643</v>
      </c>
      <c r="G224" s="52" t="s">
        <v>185</v>
      </c>
      <c r="H224" s="52" t="s">
        <v>224</v>
      </c>
      <c r="I224" s="52" t="s">
        <v>938</v>
      </c>
      <c r="J224" s="52" t="s">
        <v>165</v>
      </c>
      <c r="K224" s="52" t="s">
        <v>931</v>
      </c>
      <c r="L224" s="53" t="s">
        <v>288</v>
      </c>
      <c r="M224" s="13">
        <v>2129</v>
      </c>
      <c r="N224" s="14">
        <f t="shared" si="86"/>
        <v>5.83287671232877</v>
      </c>
      <c r="O224" s="15">
        <v>9000</v>
      </c>
      <c r="P224" s="15">
        <f t="shared" si="77"/>
        <v>19161000</v>
      </c>
      <c r="Q224" s="16">
        <f>IFERROR(VLOOKUP(G224,SCENARIOS!$A$13:$E$18,4,0),0.025)</f>
        <v>0.03</v>
      </c>
      <c r="R224" s="57">
        <f>IFERROR(VLOOKUP(L224,INPUTS!$A$107:$B$120,2,0),0.0082)</f>
        <v>0.0085</v>
      </c>
      <c r="S224" s="52">
        <f t="shared" si="78"/>
        <v>76.5</v>
      </c>
      <c r="T224" s="15">
        <f t="shared" si="79"/>
        <v>162868.5</v>
      </c>
      <c r="U224" s="15">
        <f>T224/INPUTS!$B$7*1000</f>
        <v>203585625</v>
      </c>
      <c r="V224" s="15">
        <f>T224*INPUTS!$B$6</f>
        <v>514664.46</v>
      </c>
      <c r="W224" s="54" t="s">
        <v>396</v>
      </c>
      <c r="X224" s="54" t="s">
        <v>396</v>
      </c>
      <c r="Y224" s="58">
        <f>IFERROR(VLOOKUP(E224,INPUTS!$A$44:$B$103,2,0),0)</f>
        <v>0</v>
      </c>
      <c r="Z224" s="15">
        <f t="shared" si="82"/>
        <v>0</v>
      </c>
      <c r="AA224" s="20">
        <f>IFERROR(VLOOKUP(E224,INPUTS!$A$44:$C$103,3,0),SCENARIOS!$J$25)</f>
        <v>0.015</v>
      </c>
      <c r="AB224" s="15">
        <f t="shared" si="92"/>
        <v>2832.13844355194</v>
      </c>
      <c r="AC224" s="20">
        <f>IFERROR(VLOOKUP($E224,INPUTS!$A$44:$G$103,4,0),SCENARIOS!$K$25)</f>
        <v>0.075</v>
      </c>
      <c r="AD224" s="15">
        <f t="shared" si="92"/>
        <v>16416.1233621906</v>
      </c>
      <c r="AE224" s="20">
        <f>IFERROR(VLOOKUP($E224,INPUTS!$A$44:$G$103,5,0),SCENARIOS!$L$25)</f>
        <v>0.15</v>
      </c>
      <c r="AF224" s="15">
        <f t="shared" si="92"/>
        <v>38061.5724285962</v>
      </c>
      <c r="AG224" s="20">
        <f>IFERROR(VLOOKUP($E224,INPUTS!$A$44:$G$103,6,0),SCENARIOS!$M$25)</f>
        <v>0.2</v>
      </c>
      <c r="AH224" s="15">
        <f t="shared" si="84"/>
        <v>58831.7255247511</v>
      </c>
      <c r="AI224" s="20">
        <f>IFERROR(VLOOKUP($E224,INPUTS!$A$44:$G$103,7,0),SCENARIOS!$N$25)</f>
        <v>0.3</v>
      </c>
      <c r="AJ224" s="15">
        <f t="shared" si="85"/>
        <v>102303.141220766</v>
      </c>
      <c r="AL224" t="str">
        <f t="shared" si="87"/>
        <v>Y</v>
      </c>
      <c r="AM224" s="21">
        <f t="shared" si="88"/>
        <v>341010.470735887</v>
      </c>
      <c r="BB224" s="2"/>
      <c r="BC224" s="2" t="str">
        <v>PVG</v>
      </c>
      <c r="BD224" s="15">
        <f>SUMIF($E$4:$E$1277,$BC224,$T$4:$T$1277)*(1+INDEX($Q$4:$Q$1277,MATCH($BC224,$E$4:$E1367,0)))^BD$132</f>
        <v>1797412.63</v>
      </c>
      <c r="BE224" s="15">
        <f>SUMIF($E$4:$E$1277,$BC224,$T$4:$T$1277)*(1+INDEX($Q$4:$Q$1277,MATCH($BC224,$E$4:$E1367,0)))^BE$132</f>
        <v>2186827.29309992</v>
      </c>
      <c r="BF224" s="15">
        <f>SUMIF($E$4:$E$1277,$BC224,$T$4:$T$1277)*(1+INDEX($Q$4:$Q$1277,MATCH($BC224,$E$4:$E1367,0)))^BF$132</f>
        <v>2660609.77319755</v>
      </c>
      <c r="BG224" s="15">
        <f>SUMIF($E$4:$E$1277,$BC224,$T$4:$T$1277)*(1+INDEX($Q$4:$Q$1277,MATCH($BC224,$E$4:$E1367,0)))^BG$132</f>
        <v>3237038.60271461</v>
      </c>
      <c r="BH224" s="15">
        <f>SUMIF($E$4:$E$1277,$BC224,$T$4:$T$1277)*(1+INDEX($Q$4:$Q$1277,MATCH($BC224,$E$4:$E1367,0)))^BH$132</f>
        <v>3938352.41117357</v>
      </c>
      <c r="BI224" s="15">
        <f>SUMIF($E$4:$E$1277,$BC224,$T$4:$T$1277)*(1+INDEX($Q$4:$Q$1277,MATCH($BC224,$E$4:$E1367,0)))^BI$132</f>
        <v>4791607.89172836</v>
      </c>
      <c r="BJ224" s="62">
        <f t="shared" si="90"/>
        <v>4791607.89172836</v>
      </c>
      <c r="BK224" s="63" t="str">
        <f t="shared" si="91"/>
        <v>Y</v>
      </c>
      <c r="BL224" s="15"/>
    </row>
    <row r="225" ht="15" customHeight="1" spans="1:64">
      <c r="A225" s="24" t="s">
        <v>1164</v>
      </c>
      <c r="B225" s="52" t="s">
        <v>641</v>
      </c>
      <c r="C225" s="52" t="s">
        <v>642</v>
      </c>
      <c r="D225" s="52" t="s">
        <v>929</v>
      </c>
      <c r="E225" s="10" t="s">
        <v>644</v>
      </c>
      <c r="F225" s="52" t="s">
        <v>643</v>
      </c>
      <c r="G225" s="52" t="s">
        <v>185</v>
      </c>
      <c r="H225" s="52" t="s">
        <v>256</v>
      </c>
      <c r="I225" s="52" t="s">
        <v>930</v>
      </c>
      <c r="J225" s="52" t="s">
        <v>169</v>
      </c>
      <c r="K225" s="52" t="s">
        <v>931</v>
      </c>
      <c r="L225" s="53" t="s">
        <v>288</v>
      </c>
      <c r="M225" s="13">
        <v>1065</v>
      </c>
      <c r="N225" s="14">
        <f t="shared" si="86"/>
        <v>2.91780821917808</v>
      </c>
      <c r="O225" s="15">
        <v>12600</v>
      </c>
      <c r="P225" s="15">
        <f t="shared" si="77"/>
        <v>13419000</v>
      </c>
      <c r="Q225" s="16">
        <f>IFERROR(VLOOKUP(G225,SCENARIOS!$A$13:$E$18,4,0),0.025)</f>
        <v>0.03</v>
      </c>
      <c r="R225" s="57">
        <f>IFERROR(VLOOKUP(L225,INPUTS!$A$107:$B$120,2,0),0.0082)</f>
        <v>0.0085</v>
      </c>
      <c r="S225" s="52">
        <f t="shared" si="78"/>
        <v>107.1</v>
      </c>
      <c r="T225" s="15">
        <f t="shared" si="79"/>
        <v>114061.5</v>
      </c>
      <c r="U225" s="15">
        <f>T225/INPUTS!$B$7*1000</f>
        <v>142576875</v>
      </c>
      <c r="V225" s="15">
        <f>T225*INPUTS!$B$6</f>
        <v>360434.34</v>
      </c>
      <c r="W225" s="54" t="s">
        <v>396</v>
      </c>
      <c r="X225" s="54" t="s">
        <v>396</v>
      </c>
      <c r="Y225" s="58">
        <f>IFERROR(VLOOKUP(E225,INPUTS!$A$44:$B$103,2,0),0)</f>
        <v>0</v>
      </c>
      <c r="Z225" s="15">
        <f t="shared" si="82"/>
        <v>0</v>
      </c>
      <c r="AA225" s="20">
        <f>IFERROR(VLOOKUP(E225,INPUTS!$A$44:$C$103,3,0),SCENARIOS!$J$25)</f>
        <v>0.015</v>
      </c>
      <c r="AB225" s="15">
        <f t="shared" si="92"/>
        <v>1983.42809738654</v>
      </c>
      <c r="AC225" s="20">
        <f>IFERROR(VLOOKUP($E225,INPUTS!$A$44:$G$103,4,0),SCENARIOS!$K$25)</f>
        <v>0.075</v>
      </c>
      <c r="AD225" s="15">
        <f t="shared" si="92"/>
        <v>11496.683857692</v>
      </c>
      <c r="AE225" s="20">
        <f>IFERROR(VLOOKUP($E225,INPUTS!$A$44:$G$103,5,0),SCENARIOS!$L$25)</f>
        <v>0.15</v>
      </c>
      <c r="AF225" s="15">
        <f t="shared" si="92"/>
        <v>26655.6150732912</v>
      </c>
      <c r="AG225" s="20">
        <f>IFERROR(VLOOKUP($E225,INPUTS!$A$44:$G$103,6,0),SCENARIOS!$M$25)</f>
        <v>0.2</v>
      </c>
      <c r="AH225" s="15">
        <f t="shared" si="84"/>
        <v>41201.5513186491</v>
      </c>
      <c r="AI225" s="20">
        <f>IFERROR(VLOOKUP($E225,INPUTS!$A$44:$G$103,7,0),SCENARIOS!$N$25)</f>
        <v>0.3</v>
      </c>
      <c r="AJ225" s="15">
        <f t="shared" si="85"/>
        <v>71645.8353969762</v>
      </c>
      <c r="AL225" t="str">
        <f t="shared" si="87"/>
        <v>N</v>
      </c>
      <c r="AM225" s="21">
        <f t="shared" si="88"/>
        <v>238819.451323254</v>
      </c>
      <c r="BB225" s="2"/>
      <c r="BC225" s="2" t="str">
        <v>RIX</v>
      </c>
      <c r="BD225" s="15">
        <f>SUMIF($E$4:$E$1277,$BC225,$T$4:$T$1277)*(1+INDEX($Q$4:$Q$1277,MATCH($BC225,$E$4:$E1368,0)))^BD$132</f>
        <v>130626</v>
      </c>
      <c r="BE225" s="15">
        <f>SUMIF($E$4:$E$1277,$BC225,$T$4:$T$1277)*(1+INDEX($Q$4:$Q$1277,MATCH($BC225,$E$4:$E1368,0)))^BE$132</f>
        <v>147791.329217051</v>
      </c>
      <c r="BF225" s="15">
        <f>SUMIF($E$4:$E$1277,$BC225,$T$4:$T$1277)*(1+INDEX($Q$4:$Q$1277,MATCH($BC225,$E$4:$E1368,0)))^BF$132</f>
        <v>167212.323670193</v>
      </c>
      <c r="BG225" s="15">
        <f>SUMIF($E$4:$E$1277,$BC225,$T$4:$T$1277)*(1+INDEX($Q$4:$Q$1277,MATCH($BC225,$E$4:$E1368,0)))^BG$132</f>
        <v>189185.396296982</v>
      </c>
      <c r="BH225" s="15">
        <f>SUMIF($E$4:$E$1277,$BC225,$T$4:$T$1277)*(1+INDEX($Q$4:$Q$1277,MATCH($BC225,$E$4:$E1368,0)))^BH$132</f>
        <v>214045.911129373</v>
      </c>
      <c r="BI225" s="15">
        <f>SUMIF($E$4:$E$1277,$BC225,$T$4:$T$1277)*(1+INDEX($Q$4:$Q$1277,MATCH($BC225,$E$4:$E1368,0)))^BI$132</f>
        <v>242173.30178743</v>
      </c>
      <c r="BJ225" s="62">
        <f t="shared" si="90"/>
        <v>242173.30178743</v>
      </c>
      <c r="BK225" s="63" t="str">
        <f t="shared" si="91"/>
        <v>Y</v>
      </c>
      <c r="BL225" s="15"/>
    </row>
    <row r="226" ht="15" customHeight="1" spans="1:64">
      <c r="A226" s="6" t="s">
        <v>1165</v>
      </c>
      <c r="B226" s="52" t="s">
        <v>641</v>
      </c>
      <c r="C226" s="52" t="s">
        <v>642</v>
      </c>
      <c r="D226" s="52" t="s">
        <v>929</v>
      </c>
      <c r="E226" s="10" t="s">
        <v>644</v>
      </c>
      <c r="F226" s="52" t="s">
        <v>643</v>
      </c>
      <c r="G226" s="52" t="s">
        <v>185</v>
      </c>
      <c r="H226" s="52" t="s">
        <v>242</v>
      </c>
      <c r="I226" s="52" t="s">
        <v>421</v>
      </c>
      <c r="J226" s="52" t="s">
        <v>173</v>
      </c>
      <c r="K226" s="52" t="s">
        <v>931</v>
      </c>
      <c r="L226" s="53" t="s">
        <v>288</v>
      </c>
      <c r="M226" s="13">
        <v>1065</v>
      </c>
      <c r="N226" s="14">
        <f t="shared" si="86"/>
        <v>2.91780821917808</v>
      </c>
      <c r="O226" s="15">
        <v>9700</v>
      </c>
      <c r="P226" s="15">
        <f t="shared" si="77"/>
        <v>10330500</v>
      </c>
      <c r="Q226" s="16">
        <f>IFERROR(VLOOKUP(G226,SCENARIOS!$A$13:$E$18,4,0),0.025)</f>
        <v>0.03</v>
      </c>
      <c r="R226" s="57">
        <f>IFERROR(VLOOKUP(L226,INPUTS!$A$107:$B$120,2,0),0.0082)</f>
        <v>0.0085</v>
      </c>
      <c r="S226" s="52">
        <f t="shared" si="78"/>
        <v>82.45</v>
      </c>
      <c r="T226" s="15">
        <f t="shared" si="79"/>
        <v>87809.25</v>
      </c>
      <c r="U226" s="15">
        <f>T226/INPUTS!$B$7*1000</f>
        <v>109761562.5</v>
      </c>
      <c r="V226" s="15">
        <f>T226*INPUTS!$B$6</f>
        <v>277477.23</v>
      </c>
      <c r="W226" s="54" t="s">
        <v>396</v>
      </c>
      <c r="X226" s="54" t="s">
        <v>396</v>
      </c>
      <c r="Y226" s="58">
        <f>IFERROR(VLOOKUP(E226,INPUTS!$A$44:$B$103,2,0),0)</f>
        <v>0</v>
      </c>
      <c r="Z226" s="15">
        <f t="shared" si="82"/>
        <v>0</v>
      </c>
      <c r="AA226" s="20">
        <f>IFERROR(VLOOKUP(E226,INPUTS!$A$44:$C$103,3,0),SCENARIOS!$J$25)</f>
        <v>0.015</v>
      </c>
      <c r="AB226" s="15">
        <f t="shared" si="92"/>
        <v>1526.92480513091</v>
      </c>
      <c r="AC226" s="20">
        <f>IFERROR(VLOOKUP($E226,INPUTS!$A$44:$G$103,4,0),SCENARIOS!$K$25)</f>
        <v>0.075</v>
      </c>
      <c r="AD226" s="15">
        <f t="shared" si="92"/>
        <v>8850.62169996921</v>
      </c>
      <c r="AE226" s="20">
        <f>IFERROR(VLOOKUP($E226,INPUTS!$A$44:$G$103,5,0),SCENARIOS!$L$25)</f>
        <v>0.15</v>
      </c>
      <c r="AF226" s="15">
        <f t="shared" si="92"/>
        <v>20520.5925564226</v>
      </c>
      <c r="AG226" s="20">
        <f>IFERROR(VLOOKUP($E226,INPUTS!$A$44:$G$103,6,0),SCENARIOS!$M$25)</f>
        <v>0.2</v>
      </c>
      <c r="AH226" s="15">
        <f t="shared" si="84"/>
        <v>31718.654586579</v>
      </c>
      <c r="AI226" s="20">
        <f>IFERROR(VLOOKUP($E226,INPUTS!$A$44:$G$103,7,0),SCENARIOS!$N$25)</f>
        <v>0.3</v>
      </c>
      <c r="AJ226" s="15">
        <f t="shared" si="85"/>
        <v>55155.9209008468</v>
      </c>
      <c r="AL226" t="str">
        <f t="shared" si="87"/>
        <v>Y</v>
      </c>
      <c r="AM226" s="21">
        <f t="shared" si="88"/>
        <v>183853.069669489</v>
      </c>
      <c r="BB226" s="2"/>
      <c r="BC226" s="2" t="str">
        <v>RUH</v>
      </c>
      <c r="BD226" s="15">
        <f>SUMIF($E$4:$E$1277,$BC226,$T$4:$T$1277)*(1+INDEX($Q$4:$Q$1277,MATCH($BC226,$E$4:$E1369,0)))^BD$132</f>
        <v>3306361.676</v>
      </c>
      <c r="BE226" s="15">
        <f>SUMIF($E$4:$E$1277,$BC226,$T$4:$T$1277)*(1+INDEX($Q$4:$Q$1277,MATCH($BC226,$E$4:$E1369,0)))^BE$132</f>
        <v>4120328.19997971</v>
      </c>
      <c r="BF226" s="15">
        <f>SUMIF($E$4:$E$1277,$BC226,$T$4:$T$1277)*(1+INDEX($Q$4:$Q$1277,MATCH($BC226,$E$4:$E1369,0)))^BF$132</f>
        <v>5134678.58001753</v>
      </c>
      <c r="BG226" s="15">
        <f>SUMIF($E$4:$E$1277,$BC226,$T$4:$T$1277)*(1+INDEX($Q$4:$Q$1277,MATCH($BC226,$E$4:$E1369,0)))^BG$132</f>
        <v>6398743.70207224</v>
      </c>
      <c r="BH226" s="15">
        <f>SUMIF($E$4:$E$1277,$BC226,$T$4:$T$1277)*(1+INDEX($Q$4:$Q$1277,MATCH($BC226,$E$4:$E1369,0)))^BH$132</f>
        <v>7973998.8251941</v>
      </c>
      <c r="BI226" s="15">
        <f>SUMIF($E$4:$E$1277,$BC226,$T$4:$T$1277)*(1+INDEX($Q$4:$Q$1277,MATCH($BC226,$E$4:$E1369,0)))^BI$132</f>
        <v>9937053.30682412</v>
      </c>
      <c r="BJ226" s="62">
        <f t="shared" si="90"/>
        <v>9937053.30682413</v>
      </c>
      <c r="BK226" s="63" t="str">
        <f t="shared" si="91"/>
        <v>N</v>
      </c>
      <c r="BL226" s="15"/>
    </row>
    <row r="227" ht="15" customHeight="1" spans="1:64">
      <c r="A227" s="24" t="s">
        <v>1166</v>
      </c>
      <c r="B227" s="52" t="s">
        <v>645</v>
      </c>
      <c r="C227" s="52" t="s">
        <v>646</v>
      </c>
      <c r="D227" s="52" t="s">
        <v>929</v>
      </c>
      <c r="E227" s="10" t="s">
        <v>648</v>
      </c>
      <c r="F227" s="52" t="s">
        <v>647</v>
      </c>
      <c r="G227" s="56" t="s">
        <v>177</v>
      </c>
      <c r="H227" s="52" t="s">
        <v>203</v>
      </c>
      <c r="I227" s="52" t="s">
        <v>399</v>
      </c>
      <c r="J227" s="52" t="s">
        <v>165</v>
      </c>
      <c r="K227" s="52" t="s">
        <v>931</v>
      </c>
      <c r="L227" s="53" t="s">
        <v>286</v>
      </c>
      <c r="M227" s="13">
        <v>8138</v>
      </c>
      <c r="N227" s="14">
        <f t="shared" si="86"/>
        <v>22.2958904109589</v>
      </c>
      <c r="O227" s="15">
        <v>2100</v>
      </c>
      <c r="P227" s="15">
        <f t="shared" si="77"/>
        <v>17089800</v>
      </c>
      <c r="Q227" s="16">
        <f>IFERROR(VLOOKUP(G227,SCENARIOS!$A$13:$E$18,4,0),0.025)</f>
        <v>0.045</v>
      </c>
      <c r="R227" s="57">
        <f>IFERROR(VLOOKUP(L227,INPUTS!$A$107:$B$120,2,0),0.0082)</f>
        <v>0.0039</v>
      </c>
      <c r="S227" s="52">
        <f t="shared" si="78"/>
        <v>8.19</v>
      </c>
      <c r="T227" s="15">
        <f t="shared" si="79"/>
        <v>66650.22</v>
      </c>
      <c r="U227" s="15">
        <f>T227/INPUTS!$B$7*1000</f>
        <v>83312775</v>
      </c>
      <c r="V227" s="15">
        <f>T227*INPUTS!$B$6</f>
        <v>210614.6952</v>
      </c>
      <c r="W227" s="54" t="s">
        <v>396</v>
      </c>
      <c r="X227" s="54" t="s">
        <v>396</v>
      </c>
      <c r="Y227" s="58">
        <f>IFERROR(VLOOKUP(E227,INPUTS!$A$44:$B$103,2,0),0)</f>
        <v>0</v>
      </c>
      <c r="Z227" s="15">
        <f t="shared" si="82"/>
        <v>0</v>
      </c>
      <c r="AA227" s="20">
        <f>IFERROR(VLOOKUP(E227,INPUTS!$A$44:$C$103,3,0),SCENARIOS!$J$25)</f>
        <v>0.015</v>
      </c>
      <c r="AB227" s="15">
        <f t="shared" si="92"/>
        <v>1245.87450456911</v>
      </c>
      <c r="AC227" s="20">
        <f>IFERROR(VLOOKUP($E227,INPUTS!$A$44:$G$103,4,0),SCENARIOS!$K$25)</f>
        <v>0.075</v>
      </c>
      <c r="AD227" s="15">
        <f t="shared" si="92"/>
        <v>7762.93152088277</v>
      </c>
      <c r="AE227" s="20">
        <f>IFERROR(VLOOKUP($E227,INPUTS!$A$44:$G$103,5,0),SCENARIOS!$L$25)</f>
        <v>0.15</v>
      </c>
      <c r="AF227" s="15">
        <f t="shared" si="92"/>
        <v>19348.0500891244</v>
      </c>
      <c r="AG227" s="20">
        <f>IFERROR(VLOOKUP($E227,INPUTS!$A$44:$G$103,6,0),SCENARIOS!$M$25)</f>
        <v>0.2</v>
      </c>
      <c r="AH227" s="15">
        <f t="shared" si="84"/>
        <v>32148.2540664997</v>
      </c>
      <c r="AI227" s="20">
        <f>IFERROR(VLOOKUP($E227,INPUTS!$A$44:$G$103,7,0),SCENARIOS!$N$25)</f>
        <v>0.3</v>
      </c>
      <c r="AJ227" s="15">
        <f t="shared" si="85"/>
        <v>60093.8603171333</v>
      </c>
      <c r="AL227" t="str">
        <f t="shared" si="87"/>
        <v>Y</v>
      </c>
      <c r="AM227" s="21">
        <f t="shared" si="88"/>
        <v>200312.867723778</v>
      </c>
      <c r="BB227" s="2"/>
      <c r="BC227" s="2" t="str">
        <v>SAW</v>
      </c>
      <c r="BD227" s="15">
        <f>SUMIF($E$4:$E$1277,$BC227,$T$4:$T$1277)*(1+INDEX($Q$4:$Q$1277,MATCH($BC227,$E$4:$E1370,0)))^BD$132</f>
        <v>2483488.8</v>
      </c>
      <c r="BE227" s="15">
        <f>SUMIF($E$4:$E$1277,$BC227,$T$4:$T$1277)*(1+INDEX($Q$4:$Q$1277,MATCH($BC227,$E$4:$E1370,0)))^BE$132</f>
        <v>2879044.17965442</v>
      </c>
      <c r="BF227" s="15">
        <f>SUMIF($E$4:$E$1277,$BC227,$T$4:$T$1277)*(1+INDEX($Q$4:$Q$1277,MATCH($BC227,$E$4:$E1370,0)))^BF$132</f>
        <v>3337601.27623768</v>
      </c>
      <c r="BG227" s="15">
        <f>SUMIF($E$4:$E$1277,$BC227,$T$4:$T$1277)*(1+INDEX($Q$4:$Q$1277,MATCH($BC227,$E$4:$E1370,0)))^BG$132</f>
        <v>3869194.62989293</v>
      </c>
      <c r="BH227" s="15">
        <f>SUMIF($E$4:$E$1277,$BC227,$T$4:$T$1277)*(1+INDEX($Q$4:$Q$1277,MATCH($BC227,$E$4:$E1370,0)))^BH$132</f>
        <v>4485457.02285566</v>
      </c>
      <c r="BI227" s="15">
        <f>SUMIF($E$4:$E$1277,$BC227,$T$4:$T$1277)*(1+INDEX($Q$4:$Q$1277,MATCH($BC227,$E$4:$E1370,0)))^BI$132</f>
        <v>5199874.03798343</v>
      </c>
      <c r="BJ227" s="62">
        <f t="shared" si="90"/>
        <v>5199874.03798343</v>
      </c>
      <c r="BK227" s="63" t="str">
        <f t="shared" si="91"/>
        <v>Y</v>
      </c>
      <c r="BL227" s="15"/>
    </row>
    <row r="228" ht="15" customHeight="1" spans="1:64">
      <c r="A228" s="6" t="s">
        <v>1167</v>
      </c>
      <c r="B228" s="52" t="s">
        <v>645</v>
      </c>
      <c r="C228" s="52" t="s">
        <v>646</v>
      </c>
      <c r="D228" s="52" t="s">
        <v>929</v>
      </c>
      <c r="E228" s="10" t="s">
        <v>648</v>
      </c>
      <c r="F228" s="52" t="s">
        <v>647</v>
      </c>
      <c r="G228" s="56" t="s">
        <v>177</v>
      </c>
      <c r="H228" s="52" t="s">
        <v>245</v>
      </c>
      <c r="I228" s="52" t="s">
        <v>930</v>
      </c>
      <c r="J228" s="52" t="s">
        <v>169</v>
      </c>
      <c r="K228" s="52" t="s">
        <v>931</v>
      </c>
      <c r="L228" s="53" t="s">
        <v>291</v>
      </c>
      <c r="M228" s="13">
        <v>2713</v>
      </c>
      <c r="N228" s="14">
        <f t="shared" si="86"/>
        <v>7.43287671232877</v>
      </c>
      <c r="O228" s="15">
        <v>5800</v>
      </c>
      <c r="P228" s="15">
        <f t="shared" si="77"/>
        <v>15735400</v>
      </c>
      <c r="Q228" s="16">
        <f>IFERROR(VLOOKUP(G228,SCENARIOS!$A$13:$E$18,4,0),0.025)</f>
        <v>0.045</v>
      </c>
      <c r="R228" s="57">
        <f>IFERROR(VLOOKUP(L228,INPUTS!$A$107:$B$120,2,0),0.0082)</f>
        <v>0.0079</v>
      </c>
      <c r="S228" s="52">
        <f t="shared" si="78"/>
        <v>45.82</v>
      </c>
      <c r="T228" s="15">
        <f t="shared" si="79"/>
        <v>124309.66</v>
      </c>
      <c r="U228" s="15">
        <f>T228/INPUTS!$B$7*1000</f>
        <v>155387075</v>
      </c>
      <c r="V228" s="15">
        <f>T228*INPUTS!$B$6</f>
        <v>392818.5256</v>
      </c>
      <c r="W228" s="54" t="s">
        <v>396</v>
      </c>
      <c r="X228" s="54" t="s">
        <v>396</v>
      </c>
      <c r="Y228" s="58">
        <f>IFERROR(VLOOKUP(E228,INPUTS!$A$44:$B$103,2,0),0)</f>
        <v>0</v>
      </c>
      <c r="Z228" s="15">
        <f t="shared" si="82"/>
        <v>0</v>
      </c>
      <c r="AA228" s="20">
        <f>IFERROR(VLOOKUP(E228,INPUTS!$A$44:$C$103,3,0),SCENARIOS!$J$25)</f>
        <v>0.015</v>
      </c>
      <c r="AB228" s="15">
        <f t="shared" ref="AB228:AF243" si="93">$T228*AA228*(1+$Q228)^AB$2</f>
        <v>2323.68679451702</v>
      </c>
      <c r="AC228" s="20">
        <f>IFERROR(VLOOKUP($E228,INPUTS!$A$44:$G$103,4,0),SCENARIOS!$K$25)</f>
        <v>0.075</v>
      </c>
      <c r="AD228" s="15">
        <f t="shared" si="93"/>
        <v>14478.682560451</v>
      </c>
      <c r="AE228" s="20">
        <f>IFERROR(VLOOKUP($E228,INPUTS!$A$44:$G$103,5,0),SCENARIOS!$L$25)</f>
        <v>0.15</v>
      </c>
      <c r="AF228" s="15">
        <f t="shared" si="93"/>
        <v>36086.1453756946</v>
      </c>
      <c r="AG228" s="20">
        <f>IFERROR(VLOOKUP($E228,INPUTS!$A$44:$G$103,6,0),SCENARIOS!$M$25)</f>
        <v>0.2</v>
      </c>
      <c r="AH228" s="15">
        <f t="shared" si="84"/>
        <v>59959.8700889538</v>
      </c>
      <c r="AI228" s="20">
        <f>IFERROR(VLOOKUP($E228,INPUTS!$A$44:$G$103,7,0),SCENARIOS!$N$25)</f>
        <v>0.3</v>
      </c>
      <c r="AJ228" s="15">
        <f t="shared" si="85"/>
        <v>112081.360633323</v>
      </c>
      <c r="AL228" t="str">
        <f t="shared" si="87"/>
        <v>N</v>
      </c>
      <c r="AM228" s="21">
        <f t="shared" si="88"/>
        <v>373604.535444411</v>
      </c>
      <c r="BB228" s="2"/>
      <c r="BC228" s="2" t="str">
        <v>SCL</v>
      </c>
      <c r="BD228" s="15">
        <f>SUMIF($E$4:$E$1277,$BC228,$T$4:$T$1277)*(1+INDEX($Q$4:$Q$1277,MATCH($BC228,$E$4:$E1371,0)))^BD$132</f>
        <v>665654.361</v>
      </c>
      <c r="BE228" s="15">
        <f>SUMIF($E$4:$E$1277,$BC228,$T$4:$T$1277)*(1+INDEX($Q$4:$Q$1277,MATCH($BC228,$E$4:$E1371,0)))^BE$132</f>
        <v>790588.568853821</v>
      </c>
      <c r="BF228" s="15">
        <f>SUMIF($E$4:$E$1277,$BC228,$T$4:$T$1277)*(1+INDEX($Q$4:$Q$1277,MATCH($BC228,$E$4:$E1371,0)))^BF$132</f>
        <v>938971.216628644</v>
      </c>
      <c r="BG228" s="15">
        <f>SUMIF($E$4:$E$1277,$BC228,$T$4:$T$1277)*(1+INDEX($Q$4:$Q$1277,MATCH($BC228,$E$4:$E1371,0)))^BG$132</f>
        <v>1115203.25538643</v>
      </c>
      <c r="BH228" s="15">
        <f>SUMIF($E$4:$E$1277,$BC228,$T$4:$T$1277)*(1+INDEX($Q$4:$Q$1277,MATCH($BC228,$E$4:$E1371,0)))^BH$132</f>
        <v>1324511.63443527</v>
      </c>
      <c r="BI228" s="15">
        <f>SUMIF($E$4:$E$1277,$BC228,$T$4:$T$1277)*(1+INDEX($Q$4:$Q$1277,MATCH($BC228,$E$4:$E1371,0)))^BI$132</f>
        <v>1573104.32988873</v>
      </c>
      <c r="BJ228" s="62">
        <f t="shared" si="90"/>
        <v>1573104.32988873</v>
      </c>
      <c r="BK228" s="63" t="str">
        <f t="shared" si="91"/>
        <v>Y</v>
      </c>
      <c r="BL228" s="15"/>
    </row>
    <row r="229" ht="15" customHeight="1" spans="1:64">
      <c r="A229" s="24" t="s">
        <v>1168</v>
      </c>
      <c r="B229" s="52" t="s">
        <v>645</v>
      </c>
      <c r="C229" s="52" t="s">
        <v>646</v>
      </c>
      <c r="D229" s="52" t="s">
        <v>929</v>
      </c>
      <c r="E229" s="10" t="s">
        <v>648</v>
      </c>
      <c r="F229" s="52" t="s">
        <v>647</v>
      </c>
      <c r="G229" s="56" t="s">
        <v>177</v>
      </c>
      <c r="H229" s="52" t="s">
        <v>636</v>
      </c>
      <c r="I229" s="52" t="s">
        <v>635</v>
      </c>
      <c r="J229" s="52" t="s">
        <v>185</v>
      </c>
      <c r="K229" s="52" t="s">
        <v>931</v>
      </c>
      <c r="L229" s="53" t="s">
        <v>286</v>
      </c>
      <c r="M229" s="13">
        <v>2713</v>
      </c>
      <c r="N229" s="14">
        <f t="shared" si="86"/>
        <v>7.43287671232877</v>
      </c>
      <c r="O229" s="15">
        <v>3700</v>
      </c>
      <c r="P229" s="15">
        <f t="shared" si="77"/>
        <v>10038100</v>
      </c>
      <c r="Q229" s="16">
        <f>IFERROR(VLOOKUP(G229,SCENARIOS!$A$13:$E$18,4,0),0.025)</f>
        <v>0.045</v>
      </c>
      <c r="R229" s="57">
        <f>IFERROR(VLOOKUP(L229,INPUTS!$A$107:$B$120,2,0),0.0082)</f>
        <v>0.0039</v>
      </c>
      <c r="S229" s="52">
        <f t="shared" si="78"/>
        <v>14.43</v>
      </c>
      <c r="T229" s="15">
        <f t="shared" si="79"/>
        <v>39148.59</v>
      </c>
      <c r="U229" s="15">
        <f>T229/INPUTS!$B$7*1000</f>
        <v>48935737.5</v>
      </c>
      <c r="V229" s="15">
        <f>T229*INPUTS!$B$6</f>
        <v>123709.5444</v>
      </c>
      <c r="W229" s="54" t="s">
        <v>396</v>
      </c>
      <c r="X229" s="54" t="s">
        <v>396</v>
      </c>
      <c r="Y229" s="58">
        <f>IFERROR(VLOOKUP(E229,INPUTS!$A$44:$B$103,2,0),0)</f>
        <v>0</v>
      </c>
      <c r="Z229" s="15">
        <f t="shared" si="82"/>
        <v>0</v>
      </c>
      <c r="AA229" s="20">
        <f>IFERROR(VLOOKUP(E229,INPUTS!$A$44:$C$103,3,0),SCENARIOS!$J$25)</f>
        <v>0.015</v>
      </c>
      <c r="AB229" s="15">
        <f t="shared" si="93"/>
        <v>731.793986138816</v>
      </c>
      <c r="AC229" s="20">
        <f>IFERROR(VLOOKUP($E229,INPUTS!$A$44:$G$103,4,0),SCENARIOS!$K$25)</f>
        <v>0.075</v>
      </c>
      <c r="AD229" s="15">
        <f t="shared" si="93"/>
        <v>4559.74223804687</v>
      </c>
      <c r="AE229" s="20">
        <f>IFERROR(VLOOKUP($E229,INPUTS!$A$44:$G$103,5,0),SCENARIOS!$L$25)</f>
        <v>0.15</v>
      </c>
      <c r="AF229" s="15">
        <f t="shared" si="93"/>
        <v>11364.5368348161</v>
      </c>
      <c r="AG229" s="20">
        <f>IFERROR(VLOOKUP($E229,INPUTS!$A$44:$G$103,6,0),SCENARIOS!$M$25)</f>
        <v>0.2</v>
      </c>
      <c r="AH229" s="15">
        <f t="shared" si="84"/>
        <v>18883.0407111219</v>
      </c>
      <c r="AI229" s="20">
        <f>IFERROR(VLOOKUP($E229,INPUTS!$A$44:$G$103,7,0),SCENARIOS!$N$25)</f>
        <v>0.3</v>
      </c>
      <c r="AJ229" s="15">
        <f t="shared" si="85"/>
        <v>35297.556393253</v>
      </c>
      <c r="AL229" t="str">
        <f t="shared" si="87"/>
        <v>N</v>
      </c>
      <c r="AM229" s="21">
        <f t="shared" si="88"/>
        <v>117658.521310843</v>
      </c>
      <c r="BB229" s="2"/>
      <c r="BC229" s="2" t="str">
        <v>SDF</v>
      </c>
      <c r="BD229" s="15">
        <f>SUMIF($E$4:$E$1277,$BC229,$T$4:$T$1277)*(1+INDEX($Q$4:$Q$1277,MATCH($BC229,$E$4:$E1372,0)))^BD$132</f>
        <v>521592.672</v>
      </c>
      <c r="BE229" s="15">
        <f>SUMIF($E$4:$E$1277,$BC229,$T$4:$T$1277)*(1+INDEX($Q$4:$Q$1277,MATCH($BC229,$E$4:$E1372,0)))^BE$132</f>
        <v>575880.456244994</v>
      </c>
      <c r="BF229" s="15">
        <f>SUMIF($E$4:$E$1277,$BC229,$T$4:$T$1277)*(1+INDEX($Q$4:$Q$1277,MATCH($BC229,$E$4:$E1372,0)))^BF$132</f>
        <v>635818.556678156</v>
      </c>
      <c r="BG229" s="15">
        <f>SUMIF($E$4:$E$1277,$BC229,$T$4:$T$1277)*(1+INDEX($Q$4:$Q$1277,MATCH($BC229,$E$4:$E1372,0)))^BG$132</f>
        <v>701995.062746683</v>
      </c>
      <c r="BH229" s="15">
        <f>SUMIF($E$4:$E$1277,$BC229,$T$4:$T$1277)*(1+INDEX($Q$4:$Q$1277,MATCH($BC229,$E$4:$E1372,0)))^BH$132</f>
        <v>775059.272719792</v>
      </c>
      <c r="BI229" s="15">
        <f>SUMIF($E$4:$E$1277,$BC229,$T$4:$T$1277)*(1+INDEX($Q$4:$Q$1277,MATCH($BC229,$E$4:$E1372,0)))^BI$132</f>
        <v>855728.064352075</v>
      </c>
      <c r="BJ229" s="62">
        <f t="shared" si="90"/>
        <v>855728.064352075</v>
      </c>
      <c r="BK229" s="63" t="str">
        <f t="shared" si="91"/>
        <v>Y</v>
      </c>
      <c r="BL229" s="15"/>
    </row>
    <row r="230" ht="15" customHeight="1" spans="1:64">
      <c r="A230" s="6" t="s">
        <v>1169</v>
      </c>
      <c r="B230" s="52" t="s">
        <v>389</v>
      </c>
      <c r="C230" s="52" t="s">
        <v>390</v>
      </c>
      <c r="D230" s="52" t="s">
        <v>929</v>
      </c>
      <c r="E230" s="10" t="s">
        <v>200</v>
      </c>
      <c r="F230" s="52" t="s">
        <v>391</v>
      </c>
      <c r="G230" s="52" t="s">
        <v>165</v>
      </c>
      <c r="H230" s="52" t="s">
        <v>249</v>
      </c>
      <c r="I230" s="52" t="s">
        <v>930</v>
      </c>
      <c r="J230" s="52" t="s">
        <v>169</v>
      </c>
      <c r="K230" s="52" t="s">
        <v>931</v>
      </c>
      <c r="L230" s="53" t="s">
        <v>291</v>
      </c>
      <c r="M230" s="13">
        <v>3167</v>
      </c>
      <c r="N230" s="14">
        <f t="shared" si="86"/>
        <v>8.67671232876712</v>
      </c>
      <c r="O230" s="15">
        <v>7400</v>
      </c>
      <c r="P230" s="15">
        <f t="shared" si="77"/>
        <v>23435800</v>
      </c>
      <c r="Q230" s="16">
        <f>IFERROR(VLOOKUP(G230,SCENARIOS!$A$13:$E$18,4,0),0.025)</f>
        <v>0.025</v>
      </c>
      <c r="R230" s="57">
        <f>IFERROR(VLOOKUP(L230,INPUTS!$A$107:$B$120,2,0),0.0082)</f>
        <v>0.0079</v>
      </c>
      <c r="S230" s="52">
        <f t="shared" si="78"/>
        <v>58.46</v>
      </c>
      <c r="T230" s="15">
        <f t="shared" si="79"/>
        <v>185142.82</v>
      </c>
      <c r="U230" s="15">
        <f>T230/INPUTS!$B$7*1000</f>
        <v>231428525</v>
      </c>
      <c r="V230" s="15">
        <f>T230*INPUTS!$B$6</f>
        <v>585051.3112</v>
      </c>
      <c r="W230" s="54" t="s">
        <v>396</v>
      </c>
      <c r="X230" s="54" t="s">
        <v>396</v>
      </c>
      <c r="Y230" s="58">
        <f>IFERROR(VLOOKUP(E230,INPUTS!$A$44:$B$103,2,0),0)</f>
        <v>0.02</v>
      </c>
      <c r="Z230" s="15">
        <f t="shared" si="82"/>
        <v>3702.8564</v>
      </c>
      <c r="AA230" s="20">
        <f>IFERROR(VLOOKUP(E230,INPUTS!$A$44:$C$103,3,0),SCENARIOS!$J$25)</f>
        <v>0.06</v>
      </c>
      <c r="AB230" s="15">
        <f t="shared" si="93"/>
        <v>12568.3264263438</v>
      </c>
      <c r="AC230" s="20">
        <f>IFERROR(VLOOKUP($E230,INPUTS!$A$44:$G$103,4,0),SCENARIOS!$K$25)</f>
        <v>0.15</v>
      </c>
      <c r="AD230" s="15">
        <f t="shared" si="93"/>
        <v>35549.7693526392</v>
      </c>
      <c r="AE230" s="20">
        <f>IFERROR(VLOOKUP($E230,INPUTS!$A$44:$G$103,5,0),SCENARIOS!$L$25)</f>
        <v>0.3</v>
      </c>
      <c r="AF230" s="15">
        <f t="shared" si="93"/>
        <v>80442.6020238869</v>
      </c>
      <c r="AG230" s="20">
        <f>IFERROR(VLOOKUP($E230,INPUTS!$A$44:$G$103,6,0),SCENARIOS!$M$25)</f>
        <v>0.4</v>
      </c>
      <c r="AH230" s="15">
        <f t="shared" si="84"/>
        <v>121351.22746149</v>
      </c>
      <c r="AI230" s="20">
        <f>IFERROR(VLOOKUP($E230,INPUTS!$A$44:$G$103,7,0),SCENARIOS!$N$25)</f>
        <v>0.5</v>
      </c>
      <c r="AJ230" s="15">
        <f t="shared" si="85"/>
        <v>171622.21924286</v>
      </c>
      <c r="AL230" t="str">
        <f t="shared" si="87"/>
        <v>Y</v>
      </c>
      <c r="AM230" s="21">
        <f t="shared" si="88"/>
        <v>343244.438485721</v>
      </c>
      <c r="BB230" s="2"/>
      <c r="BC230" s="2" t="str">
        <v>SEA</v>
      </c>
      <c r="BD230" s="15">
        <f>SUMIF($E$4:$E$1277,$BC230,$T$4:$T$1277)*(1+INDEX($Q$4:$Q$1277,MATCH($BC230,$E$4:$E1373,0)))^BD$132</f>
        <v>656415.187</v>
      </c>
      <c r="BE230" s="15">
        <f>SUMIF($E$4:$E$1277,$BC230,$T$4:$T$1277)*(1+INDEX($Q$4:$Q$1277,MATCH($BC230,$E$4:$E1373,0)))^BE$132</f>
        <v>724735.406895638</v>
      </c>
      <c r="BF230" s="15">
        <f>SUMIF($E$4:$E$1277,$BC230,$T$4:$T$1277)*(1+INDEX($Q$4:$Q$1277,MATCH($BC230,$E$4:$E1373,0)))^BF$132</f>
        <v>800166.450152815</v>
      </c>
      <c r="BG230" s="15">
        <f>SUMIF($E$4:$E$1277,$BC230,$T$4:$T$1277)*(1+INDEX($Q$4:$Q$1277,MATCH($BC230,$E$4:$E1373,0)))^BG$132</f>
        <v>883448.416978413</v>
      </c>
      <c r="BH230" s="15">
        <f>SUMIF($E$4:$E$1277,$BC230,$T$4:$T$1277)*(1+INDEX($Q$4:$Q$1277,MATCH($BC230,$E$4:$E1373,0)))^BH$132</f>
        <v>975398.437803295</v>
      </c>
      <c r="BI230" s="15">
        <f>SUMIF($E$4:$E$1277,$BC230,$T$4:$T$1277)*(1+INDEX($Q$4:$Q$1277,MATCH($BC230,$E$4:$E1373,0)))^BI$132</f>
        <v>1076918.69064989</v>
      </c>
      <c r="BJ230" s="62">
        <f t="shared" si="90"/>
        <v>1076918.69064989</v>
      </c>
      <c r="BK230" s="63" t="str">
        <f t="shared" si="91"/>
        <v>Y</v>
      </c>
      <c r="BL230" s="15"/>
    </row>
    <row r="231" ht="15" customHeight="1" spans="1:64">
      <c r="A231" s="24" t="s">
        <v>1170</v>
      </c>
      <c r="B231" s="52" t="s">
        <v>389</v>
      </c>
      <c r="C231" s="52" t="s">
        <v>390</v>
      </c>
      <c r="D231" s="52" t="s">
        <v>929</v>
      </c>
      <c r="E231" s="10" t="s">
        <v>200</v>
      </c>
      <c r="F231" s="52" t="s">
        <v>391</v>
      </c>
      <c r="G231" s="52" t="s">
        <v>165</v>
      </c>
      <c r="H231" s="52" t="s">
        <v>256</v>
      </c>
      <c r="I231" s="52" t="s">
        <v>930</v>
      </c>
      <c r="J231" s="52" t="s">
        <v>169</v>
      </c>
      <c r="K231" s="52" t="s">
        <v>931</v>
      </c>
      <c r="L231" s="53" t="s">
        <v>291</v>
      </c>
      <c r="M231" s="13">
        <v>2377</v>
      </c>
      <c r="N231" s="14">
        <f t="shared" si="86"/>
        <v>6.51232876712329</v>
      </c>
      <c r="O231" s="15">
        <v>6900</v>
      </c>
      <c r="P231" s="15">
        <f t="shared" si="77"/>
        <v>16401300</v>
      </c>
      <c r="Q231" s="16">
        <f>IFERROR(VLOOKUP(G231,SCENARIOS!$A$13:$E$18,4,0),0.025)</f>
        <v>0.025</v>
      </c>
      <c r="R231" s="57">
        <f>IFERROR(VLOOKUP(L231,INPUTS!$A$107:$B$120,2,0),0.0082)</f>
        <v>0.0079</v>
      </c>
      <c r="S231" s="52">
        <f t="shared" si="78"/>
        <v>54.51</v>
      </c>
      <c r="T231" s="15">
        <f t="shared" si="79"/>
        <v>129570.27</v>
      </c>
      <c r="U231" s="15">
        <f>T231/INPUTS!$B$7*1000</f>
        <v>161962837.5</v>
      </c>
      <c r="V231" s="15">
        <f>T231*INPUTS!$B$6</f>
        <v>409442.0532</v>
      </c>
      <c r="W231" s="54" t="s">
        <v>396</v>
      </c>
      <c r="X231" s="54" t="s">
        <v>396</v>
      </c>
      <c r="Y231" s="58">
        <f>IFERROR(VLOOKUP(E231,INPUTS!$A$44:$B$103,2,0),0)</f>
        <v>0.02</v>
      </c>
      <c r="Z231" s="15">
        <f t="shared" si="82"/>
        <v>2591.4054</v>
      </c>
      <c r="AA231" s="20">
        <f>IFERROR(VLOOKUP(E231,INPUTS!$A$44:$C$103,3,0),SCENARIOS!$J$25)</f>
        <v>0.06</v>
      </c>
      <c r="AB231" s="15">
        <f t="shared" si="93"/>
        <v>8795.81205746734</v>
      </c>
      <c r="AC231" s="20">
        <f>IFERROR(VLOOKUP($E231,INPUTS!$A$44:$G$103,4,0),SCENARIOS!$K$25)</f>
        <v>0.15</v>
      </c>
      <c r="AD231" s="15">
        <f t="shared" si="93"/>
        <v>24879.1350021523</v>
      </c>
      <c r="AE231" s="20">
        <f>IFERROR(VLOOKUP($E231,INPUTS!$A$44:$G$103,5,0),SCENARIOS!$L$25)</f>
        <v>0.3</v>
      </c>
      <c r="AF231" s="15">
        <f t="shared" si="93"/>
        <v>56296.9153420995</v>
      </c>
      <c r="AG231" s="20">
        <f>IFERROR(VLOOKUP($E231,INPUTS!$A$44:$G$103,6,0),SCENARIOS!$M$25)</f>
        <v>0.4</v>
      </c>
      <c r="AH231" s="15">
        <f t="shared" si="84"/>
        <v>84926.3898379462</v>
      </c>
      <c r="AI231" s="20">
        <f>IFERROR(VLOOKUP($E231,INPUTS!$A$44:$G$103,7,0),SCENARIOS!$N$25)</f>
        <v>0.5</v>
      </c>
      <c r="AJ231" s="15">
        <f t="shared" si="85"/>
        <v>120108.018692254</v>
      </c>
      <c r="AL231" t="str">
        <f t="shared" si="87"/>
        <v>N</v>
      </c>
      <c r="AM231" s="21">
        <f t="shared" si="88"/>
        <v>240216.037384508</v>
      </c>
      <c r="BB231" s="2"/>
      <c r="BC231" s="2" t="str">
        <v>SFO</v>
      </c>
      <c r="BD231" s="15">
        <f>SUMIF($E$4:$E$1277,$BC231,$T$4:$T$1277)*(1+INDEX($Q$4:$Q$1277,MATCH($BC231,$E$4:$E1374,0)))^BD$132</f>
        <v>921761.208</v>
      </c>
      <c r="BE231" s="15">
        <f>SUMIF($E$4:$E$1277,$BC231,$T$4:$T$1277)*(1+INDEX($Q$4:$Q$1277,MATCH($BC231,$E$4:$E1374,0)))^BE$132</f>
        <v>1017698.85488724</v>
      </c>
      <c r="BF231" s="15">
        <f>SUMIF($E$4:$E$1277,$BC231,$T$4:$T$1277)*(1+INDEX($Q$4:$Q$1277,MATCH($BC231,$E$4:$E1374,0)))^BF$132</f>
        <v>1123621.76911963</v>
      </c>
      <c r="BG231" s="15">
        <f>SUMIF($E$4:$E$1277,$BC231,$T$4:$T$1277)*(1+INDEX($Q$4:$Q$1277,MATCH($BC231,$E$4:$E1374,0)))^BG$132</f>
        <v>1240569.2253426</v>
      </c>
      <c r="BH231" s="15">
        <f>SUMIF($E$4:$E$1277,$BC231,$T$4:$T$1277)*(1+INDEX($Q$4:$Q$1277,MATCH($BC231,$E$4:$E1374,0)))^BH$132</f>
        <v>1369688.66674146</v>
      </c>
      <c r="BI231" s="15">
        <f>SUMIF($E$4:$E$1277,$BC231,$T$4:$T$1277)*(1+INDEX($Q$4:$Q$1277,MATCH($BC231,$E$4:$E1374,0)))^BI$132</f>
        <v>1512246.96330985</v>
      </c>
      <c r="BJ231" s="62">
        <f t="shared" si="90"/>
        <v>1512246.96330985</v>
      </c>
      <c r="BK231" s="63" t="str">
        <f t="shared" si="91"/>
        <v>Y</v>
      </c>
      <c r="BL231" s="15"/>
    </row>
    <row r="232" ht="15" customHeight="1" spans="1:64">
      <c r="A232" s="6" t="s">
        <v>1171</v>
      </c>
      <c r="B232" s="52" t="s">
        <v>389</v>
      </c>
      <c r="C232" s="52" t="s">
        <v>390</v>
      </c>
      <c r="D232" s="52" t="s">
        <v>929</v>
      </c>
      <c r="E232" s="10" t="s">
        <v>200</v>
      </c>
      <c r="F232" s="52" t="s">
        <v>391</v>
      </c>
      <c r="G232" s="52" t="s">
        <v>165</v>
      </c>
      <c r="H232" s="52" t="s">
        <v>255</v>
      </c>
      <c r="I232" s="52" t="s">
        <v>930</v>
      </c>
      <c r="J232" s="52" t="s">
        <v>169</v>
      </c>
      <c r="K232" s="52" t="s">
        <v>931</v>
      </c>
      <c r="L232" s="53" t="s">
        <v>291</v>
      </c>
      <c r="M232" s="13">
        <v>2377</v>
      </c>
      <c r="N232" s="14">
        <f t="shared" si="86"/>
        <v>6.51232876712329</v>
      </c>
      <c r="O232" s="15">
        <v>6350</v>
      </c>
      <c r="P232" s="15">
        <f t="shared" si="77"/>
        <v>15093950</v>
      </c>
      <c r="Q232" s="16">
        <f>IFERROR(VLOOKUP(G232,SCENARIOS!$A$13:$E$18,4,0),0.025)</f>
        <v>0.025</v>
      </c>
      <c r="R232" s="57">
        <f>IFERROR(VLOOKUP(L232,INPUTS!$A$107:$B$120,2,0),0.0082)</f>
        <v>0.0079</v>
      </c>
      <c r="S232" s="52">
        <f t="shared" si="78"/>
        <v>50.165</v>
      </c>
      <c r="T232" s="15">
        <f t="shared" si="79"/>
        <v>119242.205</v>
      </c>
      <c r="U232" s="15">
        <f>T232/INPUTS!$B$7*1000</f>
        <v>149052756.25</v>
      </c>
      <c r="V232" s="15">
        <f>T232*INPUTS!$B$6</f>
        <v>376805.3678</v>
      </c>
      <c r="W232" s="54" t="s">
        <v>396</v>
      </c>
      <c r="X232" s="54" t="s">
        <v>396</v>
      </c>
      <c r="Y232" s="58">
        <f>IFERROR(VLOOKUP(E232,INPUTS!$A$44:$B$103,2,0),0)</f>
        <v>0.02</v>
      </c>
      <c r="Z232" s="15">
        <f t="shared" si="82"/>
        <v>2384.8441</v>
      </c>
      <c r="AA232" s="20">
        <f>IFERROR(VLOOKUP(E232,INPUTS!$A$44:$C$103,3,0),SCENARIOS!$J$25)</f>
        <v>0.06</v>
      </c>
      <c r="AB232" s="15">
        <f t="shared" si="93"/>
        <v>8094.69660361125</v>
      </c>
      <c r="AC232" s="20">
        <f>IFERROR(VLOOKUP($E232,INPUTS!$A$44:$G$103,4,0),SCENARIOS!$K$25)</f>
        <v>0.15</v>
      </c>
      <c r="AD232" s="15">
        <f t="shared" si="93"/>
        <v>22896.015545459</v>
      </c>
      <c r="AE232" s="20">
        <f>IFERROR(VLOOKUP($E232,INPUTS!$A$44:$G$103,5,0),SCENARIOS!$L$25)</f>
        <v>0.3</v>
      </c>
      <c r="AF232" s="15">
        <f t="shared" si="93"/>
        <v>51809.4800612075</v>
      </c>
      <c r="AG232" s="20">
        <f>IFERROR(VLOOKUP($E232,INPUTS!$A$44:$G$103,6,0),SCENARIOS!$M$25)</f>
        <v>0.4</v>
      </c>
      <c r="AH232" s="15">
        <f t="shared" si="84"/>
        <v>78156.8949957911</v>
      </c>
      <c r="AI232" s="20">
        <f>IFERROR(VLOOKUP($E232,INPUTS!$A$44:$G$103,7,0),SCENARIOS!$N$25)</f>
        <v>0.5</v>
      </c>
      <c r="AJ232" s="15">
        <f t="shared" si="85"/>
        <v>110534.191115335</v>
      </c>
      <c r="AL232" t="str">
        <f t="shared" si="87"/>
        <v>Y</v>
      </c>
      <c r="AM232" s="21">
        <f t="shared" si="88"/>
        <v>221068.38223067</v>
      </c>
      <c r="BB232" s="2"/>
      <c r="BC232" s="2" t="str">
        <v>SGN</v>
      </c>
      <c r="BD232" s="15">
        <f>SUMIF($E$4:$E$1277,$BC232,$T$4:$T$1277)*(1+INDEX($Q$4:$Q$1277,MATCH($BC232,$E$4:$E1375,0)))^BD$132</f>
        <v>451592.7965</v>
      </c>
      <c r="BE232" s="15">
        <f>SUMIF($E$4:$E$1277,$BC232,$T$4:$T$1277)*(1+INDEX($Q$4:$Q$1277,MATCH($BC232,$E$4:$E1375,0)))^BE$132</f>
        <v>549431.686564658</v>
      </c>
      <c r="BF232" s="15">
        <f>SUMIF($E$4:$E$1277,$BC232,$T$4:$T$1277)*(1+INDEX($Q$4:$Q$1277,MATCH($BC232,$E$4:$E1375,0)))^BF$132</f>
        <v>668467.656129418</v>
      </c>
      <c r="BG232" s="15">
        <f>SUMIF($E$4:$E$1277,$BC232,$T$4:$T$1277)*(1+INDEX($Q$4:$Q$1277,MATCH($BC232,$E$4:$E1375,0)))^BG$132</f>
        <v>813293.113990382</v>
      </c>
      <c r="BH232" s="15">
        <f>SUMIF($E$4:$E$1277,$BC232,$T$4:$T$1277)*(1+INDEX($Q$4:$Q$1277,MATCH($BC232,$E$4:$E1375,0)))^BH$132</f>
        <v>989495.427638332</v>
      </c>
      <c r="BI232" s="15">
        <f>SUMIF($E$4:$E$1277,$BC232,$T$4:$T$1277)*(1+INDEX($Q$4:$Q$1277,MATCH($BC232,$E$4:$E1375,0)))^BI$132</f>
        <v>1203872.48394771</v>
      </c>
      <c r="BJ232" s="62">
        <f t="shared" si="90"/>
        <v>1203872.48394771</v>
      </c>
      <c r="BK232" s="63" t="str">
        <f t="shared" si="91"/>
        <v>Y</v>
      </c>
      <c r="BL232" s="15"/>
    </row>
    <row r="233" ht="15" customHeight="1" spans="1:64">
      <c r="A233" s="24" t="s">
        <v>1172</v>
      </c>
      <c r="B233" s="52" t="s">
        <v>389</v>
      </c>
      <c r="C233" s="52" t="s">
        <v>390</v>
      </c>
      <c r="D233" s="52" t="s">
        <v>929</v>
      </c>
      <c r="E233" s="10" t="s">
        <v>200</v>
      </c>
      <c r="F233" s="52" t="s">
        <v>391</v>
      </c>
      <c r="G233" s="52" t="s">
        <v>165</v>
      </c>
      <c r="H233" s="52" t="s">
        <v>251</v>
      </c>
      <c r="I233" s="52" t="s">
        <v>930</v>
      </c>
      <c r="J233" s="52" t="s">
        <v>169</v>
      </c>
      <c r="K233" s="52" t="s">
        <v>931</v>
      </c>
      <c r="L233" s="53" t="s">
        <v>291</v>
      </c>
      <c r="M233" s="13">
        <v>2377</v>
      </c>
      <c r="N233" s="14">
        <f t="shared" si="86"/>
        <v>6.51232876712329</v>
      </c>
      <c r="O233" s="15">
        <v>8750</v>
      </c>
      <c r="P233" s="15">
        <f t="shared" si="77"/>
        <v>20798750</v>
      </c>
      <c r="Q233" s="16">
        <f>IFERROR(VLOOKUP(G233,SCENARIOS!$A$13:$E$18,4,0),0.025)</f>
        <v>0.025</v>
      </c>
      <c r="R233" s="57">
        <f>IFERROR(VLOOKUP(L233,INPUTS!$A$107:$B$120,2,0),0.0082)</f>
        <v>0.0079</v>
      </c>
      <c r="S233" s="52">
        <f t="shared" si="78"/>
        <v>69.125</v>
      </c>
      <c r="T233" s="15">
        <f t="shared" si="79"/>
        <v>164310.125</v>
      </c>
      <c r="U233" s="15">
        <f>T233/INPUTS!$B$7*1000</f>
        <v>205387656.25</v>
      </c>
      <c r="V233" s="15">
        <f>T233*INPUTS!$B$6</f>
        <v>519219.995</v>
      </c>
      <c r="W233" s="54" t="s">
        <v>396</v>
      </c>
      <c r="X233" s="54" t="s">
        <v>396</v>
      </c>
      <c r="Y233" s="58">
        <f>IFERROR(VLOOKUP(E233,INPUTS!$A$44:$B$103,2,0),0)</f>
        <v>0.02</v>
      </c>
      <c r="Z233" s="15">
        <f t="shared" si="82"/>
        <v>3286.2025</v>
      </c>
      <c r="AA233" s="20">
        <f>IFERROR(VLOOKUP(E233,INPUTS!$A$44:$C$103,3,0),SCENARIOS!$J$25)</f>
        <v>0.06</v>
      </c>
      <c r="AB233" s="15">
        <f t="shared" si="93"/>
        <v>11154.1094931651</v>
      </c>
      <c r="AC233" s="20">
        <f>IFERROR(VLOOKUP($E233,INPUTS!$A$44:$G$103,4,0),SCENARIOS!$K$25)</f>
        <v>0.15</v>
      </c>
      <c r="AD233" s="15">
        <f t="shared" si="93"/>
        <v>31549.6277201207</v>
      </c>
      <c r="AE233" s="20">
        <f>IFERROR(VLOOKUP($E233,INPUTS!$A$44:$G$103,5,0),SCENARIOS!$L$25)</f>
        <v>0.3</v>
      </c>
      <c r="AF233" s="15">
        <f t="shared" si="93"/>
        <v>71391.0158323726</v>
      </c>
      <c r="AG233" s="20">
        <f>IFERROR(VLOOKUP($E233,INPUTS!$A$44:$G$103,6,0),SCENARIOS!$M$25)</f>
        <v>0.4</v>
      </c>
      <c r="AH233" s="15">
        <f t="shared" si="84"/>
        <v>107696.508852468</v>
      </c>
      <c r="AI233" s="20">
        <f>IFERROR(VLOOKUP($E233,INPUTS!$A$44:$G$103,7,0),SCENARIOS!$N$25)</f>
        <v>0.5</v>
      </c>
      <c r="AJ233" s="15">
        <f t="shared" si="85"/>
        <v>152310.893269163</v>
      </c>
      <c r="AL233" t="str">
        <f t="shared" si="87"/>
        <v>N</v>
      </c>
      <c r="AM233" s="21">
        <f t="shared" si="88"/>
        <v>304621.786538325</v>
      </c>
      <c r="BB233" s="2"/>
      <c r="BC233" s="2" t="str">
        <v>SHJ</v>
      </c>
      <c r="BD233" s="15">
        <f>SUMIF($E$4:$E$1277,$BC233,$T$4:$T$1277)*(1+INDEX($Q$4:$Q$1277,MATCH($BC233,$E$4:$E1376,0)))^BD$132</f>
        <v>59723.742</v>
      </c>
      <c r="BE233" s="15">
        <f>SUMIF($E$4:$E$1277,$BC233,$T$4:$T$1277)*(1+INDEX($Q$4:$Q$1277,MATCH($BC233,$E$4:$E1376,0)))^BE$132</f>
        <v>74426.6485294553</v>
      </c>
      <c r="BF233" s="15">
        <f>SUMIF($E$4:$E$1277,$BC233,$T$4:$T$1277)*(1+INDEX($Q$4:$Q$1277,MATCH($BC233,$E$4:$E1376,0)))^BF$132</f>
        <v>92749.1450774646</v>
      </c>
      <c r="BG233" s="15">
        <f>SUMIF($E$4:$E$1277,$BC233,$T$4:$T$1277)*(1+INDEX($Q$4:$Q$1277,MATCH($BC233,$E$4:$E1376,0)))^BG$132</f>
        <v>115582.309328306</v>
      </c>
      <c r="BH233" s="15">
        <f>SUMIF($E$4:$E$1277,$BC233,$T$4:$T$1277)*(1+INDEX($Q$4:$Q$1277,MATCH($BC233,$E$4:$E1376,0)))^BH$132</f>
        <v>144036.586197171</v>
      </c>
      <c r="BI233" s="15">
        <f>SUMIF($E$4:$E$1277,$BC233,$T$4:$T$1277)*(1+INDEX($Q$4:$Q$1277,MATCH($BC233,$E$4:$E1376,0)))^BI$132</f>
        <v>179495.792080131</v>
      </c>
      <c r="BJ233" s="62">
        <f t="shared" si="90"/>
        <v>179495.792080131</v>
      </c>
      <c r="BK233" s="63" t="str">
        <f t="shared" si="91"/>
        <v>Y</v>
      </c>
      <c r="BL233" s="15"/>
    </row>
    <row r="234" ht="15" customHeight="1" spans="1:64">
      <c r="A234" s="6" t="s">
        <v>1175</v>
      </c>
      <c r="B234" s="52" t="s">
        <v>389</v>
      </c>
      <c r="C234" s="52" t="s">
        <v>390</v>
      </c>
      <c r="D234" s="52" t="s">
        <v>929</v>
      </c>
      <c r="E234" s="10" t="s">
        <v>200</v>
      </c>
      <c r="F234" s="52" t="s">
        <v>391</v>
      </c>
      <c r="G234" s="52" t="s">
        <v>165</v>
      </c>
      <c r="H234" s="52" t="s">
        <v>248</v>
      </c>
      <c r="I234" s="52" t="s">
        <v>930</v>
      </c>
      <c r="J234" s="52" t="s">
        <v>169</v>
      </c>
      <c r="K234" s="52" t="s">
        <v>931</v>
      </c>
      <c r="L234" s="53" t="s">
        <v>293</v>
      </c>
      <c r="M234" s="13">
        <v>2377</v>
      </c>
      <c r="N234" s="14">
        <f t="shared" si="86"/>
        <v>6.51232876712329</v>
      </c>
      <c r="O234" s="15">
        <v>9350</v>
      </c>
      <c r="P234" s="15">
        <f t="shared" si="77"/>
        <v>22224950</v>
      </c>
      <c r="Q234" s="16">
        <f>IFERROR(VLOOKUP(G234,SCENARIOS!$A$13:$E$18,4,0),0.025)</f>
        <v>0.025</v>
      </c>
      <c r="R234" s="57">
        <f>IFERROR(VLOOKUP(L234,INPUTS!$A$107:$B$120,2,0),0.0082)</f>
        <v>0.0079</v>
      </c>
      <c r="S234" s="52">
        <f t="shared" si="78"/>
        <v>73.865</v>
      </c>
      <c r="T234" s="15">
        <f t="shared" si="79"/>
        <v>175577.105</v>
      </c>
      <c r="U234" s="15">
        <f>T234/INPUTS!$B$7*1000</f>
        <v>219471381.25</v>
      </c>
      <c r="V234" s="15">
        <f>T234*INPUTS!$B$6</f>
        <v>554823.6518</v>
      </c>
      <c r="W234" s="54" t="s">
        <v>396</v>
      </c>
      <c r="X234" s="54" t="s">
        <v>396</v>
      </c>
      <c r="Y234" s="58">
        <f>IFERROR(VLOOKUP(E234,INPUTS!$A$44:$B$103,2,0),0)</f>
        <v>0.02</v>
      </c>
      <c r="Z234" s="15">
        <f t="shared" si="82"/>
        <v>3511.5421</v>
      </c>
      <c r="AA234" s="20">
        <f>IFERROR(VLOOKUP(E234,INPUTS!$A$44:$C$103,3,0),SCENARIOS!$J$25)</f>
        <v>0.06</v>
      </c>
      <c r="AB234" s="15">
        <f t="shared" si="93"/>
        <v>11918.9627155536</v>
      </c>
      <c r="AC234" s="20">
        <f>IFERROR(VLOOKUP($E234,INPUTS!$A$44:$G$103,4,0),SCENARIOS!$K$25)</f>
        <v>0.15</v>
      </c>
      <c r="AD234" s="15">
        <f t="shared" si="93"/>
        <v>33713.0307637861</v>
      </c>
      <c r="AE234" s="20">
        <f>IFERROR(VLOOKUP($E234,INPUTS!$A$44:$G$103,5,0),SCENARIOS!$L$25)</f>
        <v>0.3</v>
      </c>
      <c r="AF234" s="15">
        <f t="shared" si="93"/>
        <v>76286.3997751639</v>
      </c>
      <c r="AG234" s="20">
        <f>IFERROR(VLOOKUP($E234,INPUTS!$A$44:$G$103,6,0),SCENARIOS!$M$25)</f>
        <v>0.4</v>
      </c>
      <c r="AH234" s="15">
        <f t="shared" si="84"/>
        <v>115081.412316637</v>
      </c>
      <c r="AI234" s="20">
        <f>IFERROR(VLOOKUP($E234,INPUTS!$A$44:$G$103,7,0),SCENARIOS!$N$25)</f>
        <v>0.5</v>
      </c>
      <c r="AJ234" s="15">
        <f t="shared" si="85"/>
        <v>162755.06880762</v>
      </c>
      <c r="AL234" t="str">
        <f t="shared" si="87"/>
        <v>N</v>
      </c>
      <c r="AM234" s="21">
        <f t="shared" si="88"/>
        <v>325510.137615239</v>
      </c>
      <c r="BB234" s="2"/>
      <c r="BC234" s="2" t="str">
        <v>SIN</v>
      </c>
      <c r="BD234" s="15">
        <f>SUMIF($E$4:$E$1277,$BC234,$T$4:$T$1277)*(1+INDEX($Q$4:$Q$1277,MATCH($BC234,$E$4:$E1377,0)))^BD$132</f>
        <v>6983203.797</v>
      </c>
      <c r="BE234" s="15">
        <f>SUMIF($E$4:$E$1277,$BC234,$T$4:$T$1277)*(1+INDEX($Q$4:$Q$1277,MATCH($BC234,$E$4:$E1377,0)))^BE$132</f>
        <v>8496135.16767075</v>
      </c>
      <c r="BF234" s="15">
        <f>SUMIF($E$4:$E$1277,$BC234,$T$4:$T$1277)*(1+INDEX($Q$4:$Q$1277,MATCH($BC234,$E$4:$E1377,0)))^BF$132</f>
        <v>10336847.5109293</v>
      </c>
      <c r="BG234" s="15">
        <f>SUMIF($E$4:$E$1277,$BC234,$T$4:$T$1277)*(1+INDEX($Q$4:$Q$1277,MATCH($BC234,$E$4:$E1377,0)))^BG$132</f>
        <v>12576355.5258384</v>
      </c>
      <c r="BH234" s="15">
        <f>SUMIF($E$4:$E$1277,$BC234,$T$4:$T$1277)*(1+INDEX($Q$4:$Q$1277,MATCH($BC234,$E$4:$E1377,0)))^BH$132</f>
        <v>15301059.4521256</v>
      </c>
      <c r="BI234" s="15">
        <f>SUMIF($E$4:$E$1277,$BC234,$T$4:$T$1277)*(1+INDEX($Q$4:$Q$1277,MATCH($BC234,$E$4:$E1377,0)))^BI$132</f>
        <v>18616078.3922235</v>
      </c>
      <c r="BJ234" s="62">
        <f t="shared" si="90"/>
        <v>18616078.3922235</v>
      </c>
      <c r="BK234" s="63" t="str">
        <f t="shared" si="91"/>
        <v>Y</v>
      </c>
      <c r="BL234" s="15"/>
    </row>
    <row r="235" ht="15" customHeight="1" spans="1:64">
      <c r="A235" s="24" t="s">
        <v>1176</v>
      </c>
      <c r="B235" s="52" t="s">
        <v>389</v>
      </c>
      <c r="C235" s="52" t="s">
        <v>390</v>
      </c>
      <c r="D235" s="52" t="s">
        <v>929</v>
      </c>
      <c r="E235" s="10" t="s">
        <v>200</v>
      </c>
      <c r="F235" s="52" t="s">
        <v>391</v>
      </c>
      <c r="G235" s="52" t="s">
        <v>165</v>
      </c>
      <c r="H235" s="52" t="s">
        <v>252</v>
      </c>
      <c r="I235" s="52" t="s">
        <v>930</v>
      </c>
      <c r="J235" s="52" t="s">
        <v>169</v>
      </c>
      <c r="K235" s="52" t="s">
        <v>931</v>
      </c>
      <c r="L235" s="53" t="s">
        <v>293</v>
      </c>
      <c r="M235" s="13">
        <v>1584</v>
      </c>
      <c r="N235" s="14">
        <f t="shared" si="86"/>
        <v>4.33972602739726</v>
      </c>
      <c r="O235" s="15">
        <v>9500</v>
      </c>
      <c r="P235" s="15">
        <f t="shared" si="77"/>
        <v>15048000</v>
      </c>
      <c r="Q235" s="16">
        <f>IFERROR(VLOOKUP(G235,SCENARIOS!$A$13:$E$18,4,0),0.025)</f>
        <v>0.025</v>
      </c>
      <c r="R235" s="57">
        <f>IFERROR(VLOOKUP(L235,INPUTS!$A$107:$B$120,2,0),0.0082)</f>
        <v>0.0079</v>
      </c>
      <c r="S235" s="52">
        <f t="shared" si="78"/>
        <v>75.05</v>
      </c>
      <c r="T235" s="15">
        <f t="shared" si="79"/>
        <v>118879.2</v>
      </c>
      <c r="U235" s="15">
        <f>T235/INPUTS!$B$7*1000</f>
        <v>148599000</v>
      </c>
      <c r="V235" s="15">
        <f>T235*INPUTS!$B$6</f>
        <v>375658.272</v>
      </c>
      <c r="W235" s="54" t="s">
        <v>396</v>
      </c>
      <c r="X235" s="54" t="s">
        <v>396</v>
      </c>
      <c r="Y235" s="58">
        <f>IFERROR(VLOOKUP(E235,INPUTS!$A$44:$B$103,2,0),0)</f>
        <v>0.02</v>
      </c>
      <c r="Z235" s="15">
        <f t="shared" si="82"/>
        <v>2377.584</v>
      </c>
      <c r="AA235" s="20">
        <f>IFERROR(VLOOKUP(E235,INPUTS!$A$44:$C$103,3,0),SCENARIOS!$J$25)</f>
        <v>0.06</v>
      </c>
      <c r="AB235" s="15">
        <f t="shared" si="93"/>
        <v>8070.05419331203</v>
      </c>
      <c r="AC235" s="20">
        <f>IFERROR(VLOOKUP($E235,INPUTS!$A$44:$G$103,4,0),SCENARIOS!$K$25)</f>
        <v>0.15</v>
      </c>
      <c r="AD235" s="15">
        <f t="shared" si="93"/>
        <v>22826.3139819641</v>
      </c>
      <c r="AE235" s="20">
        <f>IFERROR(VLOOKUP($E235,INPUTS!$A$44:$G$103,5,0),SCENARIOS!$L$25)</f>
        <v>0.3</v>
      </c>
      <c r="AF235" s="15">
        <f t="shared" si="93"/>
        <v>51651.7582184287</v>
      </c>
      <c r="AG235" s="20">
        <f>IFERROR(VLOOKUP($E235,INPUTS!$A$44:$G$103,6,0),SCENARIOS!$M$25)</f>
        <v>0.4</v>
      </c>
      <c r="AH235" s="15">
        <f t="shared" si="84"/>
        <v>77918.964611428</v>
      </c>
      <c r="AI235" s="20">
        <f>IFERROR(VLOOKUP($E235,INPUTS!$A$44:$G$103,7,0),SCENARIOS!$N$25)</f>
        <v>0.5</v>
      </c>
      <c r="AJ235" s="15">
        <f t="shared" si="85"/>
        <v>110197.695626629</v>
      </c>
      <c r="AL235" t="str">
        <f t="shared" si="87"/>
        <v>Y</v>
      </c>
      <c r="AM235" s="21">
        <f t="shared" si="88"/>
        <v>220395.391253259</v>
      </c>
      <c r="BB235" s="2"/>
      <c r="BC235" s="2" t="str">
        <v>STN</v>
      </c>
      <c r="BD235" s="15">
        <f>SUMIF($E$4:$E$1277,$BC235,$T$4:$T$1277)*(1+INDEX($Q$4:$Q$1277,MATCH($BC235,$E$4:$E1378,0)))^BD$132</f>
        <v>3350944.74</v>
      </c>
      <c r="BE235" s="15">
        <f>SUMIF($E$4:$E$1277,$BC235,$T$4:$T$1277)*(1+INDEX($Q$4:$Q$1277,MATCH($BC235,$E$4:$E1378,0)))^BE$132</f>
        <v>3791286.39977864</v>
      </c>
      <c r="BF235" s="15">
        <f>SUMIF($E$4:$E$1277,$BC235,$T$4:$T$1277)*(1+INDEX($Q$4:$Q$1277,MATCH($BC235,$E$4:$E1378,0)))^BF$132</f>
        <v>4289492.57013008</v>
      </c>
      <c r="BG235" s="15">
        <f>SUMIF($E$4:$E$1277,$BC235,$T$4:$T$1277)*(1+INDEX($Q$4:$Q$1277,MATCH($BC235,$E$4:$E1378,0)))^BG$132</f>
        <v>4853167.12297849</v>
      </c>
      <c r="BH235" s="15">
        <f>SUMIF($E$4:$E$1277,$BC235,$T$4:$T$1277)*(1+INDEX($Q$4:$Q$1277,MATCH($BC235,$E$4:$E1378,0)))^BH$132</f>
        <v>5490913.14146863</v>
      </c>
      <c r="BI235" s="15">
        <f>SUMIF($E$4:$E$1277,$BC235,$T$4:$T$1277)*(1+INDEX($Q$4:$Q$1277,MATCH($BC235,$E$4:$E1378,0)))^BI$132</f>
        <v>6212464.22452666</v>
      </c>
      <c r="BJ235" s="62">
        <f t="shared" si="90"/>
        <v>6212464.22452666</v>
      </c>
      <c r="BK235" s="63" t="str">
        <f t="shared" si="91"/>
        <v>Y</v>
      </c>
      <c r="BL235" s="15"/>
    </row>
    <row r="236" ht="15" customHeight="1" spans="1:64">
      <c r="A236" s="6" t="s">
        <v>1177</v>
      </c>
      <c r="B236" s="52" t="s">
        <v>389</v>
      </c>
      <c r="C236" s="52" t="s">
        <v>390</v>
      </c>
      <c r="D236" s="52" t="s">
        <v>929</v>
      </c>
      <c r="E236" s="10" t="s">
        <v>200</v>
      </c>
      <c r="F236" s="52" t="s">
        <v>391</v>
      </c>
      <c r="G236" s="52" t="s">
        <v>165</v>
      </c>
      <c r="H236" s="52" t="s">
        <v>615</v>
      </c>
      <c r="I236" s="52" t="s">
        <v>614</v>
      </c>
      <c r="J236" s="52" t="s">
        <v>169</v>
      </c>
      <c r="K236" s="52" t="s">
        <v>931</v>
      </c>
      <c r="L236" s="53" t="s">
        <v>291</v>
      </c>
      <c r="M236" s="13">
        <v>2377</v>
      </c>
      <c r="N236" s="14">
        <f t="shared" si="86"/>
        <v>6.51232876712329</v>
      </c>
      <c r="O236" s="15">
        <v>6400</v>
      </c>
      <c r="P236" s="15">
        <f t="shared" ref="P236:P299" si="94">M236*O236</f>
        <v>15212800</v>
      </c>
      <c r="Q236" s="16">
        <f>IFERROR(VLOOKUP(G236,SCENARIOS!$A$13:$E$18,4,0),0.025)</f>
        <v>0.025</v>
      </c>
      <c r="R236" s="57">
        <f>IFERROR(VLOOKUP(L236,INPUTS!$A$107:$B$120,2,0),0.0082)</f>
        <v>0.0079</v>
      </c>
      <c r="S236" s="52">
        <f t="shared" ref="S236:S299" si="95">O236*R236</f>
        <v>50.56</v>
      </c>
      <c r="T236" s="15">
        <f t="shared" ref="T236:T299" si="96">M236*S236</f>
        <v>120181.12</v>
      </c>
      <c r="U236" s="15">
        <f>T236/INPUTS!$B$7*1000</f>
        <v>150226400</v>
      </c>
      <c r="V236" s="15">
        <f>T236*INPUTS!$B$6</f>
        <v>379772.3392</v>
      </c>
      <c r="W236" s="54" t="s">
        <v>396</v>
      </c>
      <c r="X236" s="54" t="s">
        <v>396</v>
      </c>
      <c r="Y236" s="58">
        <f>IFERROR(VLOOKUP(E236,INPUTS!$A$44:$B$103,2,0),0)</f>
        <v>0.02</v>
      </c>
      <c r="Z236" s="15">
        <f t="shared" si="82"/>
        <v>2403.6224</v>
      </c>
      <c r="AA236" s="20">
        <f>IFERROR(VLOOKUP(E236,INPUTS!$A$44:$C$103,3,0),SCENARIOS!$J$25)</f>
        <v>0.06</v>
      </c>
      <c r="AB236" s="15">
        <f t="shared" si="93"/>
        <v>8158.43437214362</v>
      </c>
      <c r="AC236" s="20">
        <f>IFERROR(VLOOKUP($E236,INPUTS!$A$44:$G$103,4,0),SCENARIOS!$K$25)</f>
        <v>0.15</v>
      </c>
      <c r="AD236" s="15">
        <f t="shared" si="93"/>
        <v>23076.2991324312</v>
      </c>
      <c r="AE236" s="20">
        <f>IFERROR(VLOOKUP($E236,INPUTS!$A$44:$G$103,5,0),SCENARIOS!$L$25)</f>
        <v>0.3</v>
      </c>
      <c r="AF236" s="15">
        <f t="shared" si="93"/>
        <v>52217.4287231068</v>
      </c>
      <c r="AG236" s="20">
        <f>IFERROR(VLOOKUP($E236,INPUTS!$A$44:$G$103,6,0),SCENARIOS!$M$25)</f>
        <v>0.4</v>
      </c>
      <c r="AH236" s="15">
        <f t="shared" si="84"/>
        <v>78772.3036178052</v>
      </c>
      <c r="AI236" s="20">
        <f>IFERROR(VLOOKUP($E236,INPUTS!$A$44:$G$103,7,0),SCENARIOS!$N$25)</f>
        <v>0.5</v>
      </c>
      <c r="AJ236" s="15">
        <f t="shared" si="85"/>
        <v>111404.539076873</v>
      </c>
      <c r="AL236" t="str">
        <f t="shared" si="87"/>
        <v>Y</v>
      </c>
      <c r="AM236" s="21">
        <f t="shared" si="88"/>
        <v>222809.078153747</v>
      </c>
      <c r="BB236" s="2"/>
      <c r="BC236" s="2" t="str">
        <v>SVO</v>
      </c>
      <c r="BD236" s="15">
        <f>SUMIF($E$4:$E$1277,$BC236,$T$4:$T$1277)*(1+INDEX($Q$4:$Q$1277,MATCH($BC236,$E$4:$E1379,0)))^BD$132</f>
        <v>678172.5</v>
      </c>
      <c r="BE236" s="15">
        <f>SUMIF($E$4:$E$1277,$BC236,$T$4:$T$1277)*(1+INDEX($Q$4:$Q$1277,MATCH($BC236,$E$4:$E1379,0)))^BE$132</f>
        <v>767289.936256567</v>
      </c>
      <c r="BF236" s="15">
        <f>SUMIF($E$4:$E$1277,$BC236,$T$4:$T$1277)*(1+INDEX($Q$4:$Q$1277,MATCH($BC236,$E$4:$E1379,0)))^BF$132</f>
        <v>868118.135549004</v>
      </c>
      <c r="BG236" s="15">
        <f>SUMIF($E$4:$E$1277,$BC236,$T$4:$T$1277)*(1+INDEX($Q$4:$Q$1277,MATCH($BC236,$E$4:$E1379,0)))^BG$132</f>
        <v>982195.98831944</v>
      </c>
      <c r="BH236" s="15">
        <f>SUMIF($E$4:$E$1277,$BC236,$T$4:$T$1277)*(1+INDEX($Q$4:$Q$1277,MATCH($BC236,$E$4:$E1379,0)))^BH$132</f>
        <v>1111264.60785284</v>
      </c>
      <c r="BI236" s="15">
        <f>SUMIF($E$4:$E$1277,$BC236,$T$4:$T$1277)*(1+INDEX($Q$4:$Q$1277,MATCH($BC236,$E$4:$E1379,0)))^BI$132</f>
        <v>1257293.90401938</v>
      </c>
      <c r="BJ236" s="62">
        <f t="shared" si="90"/>
        <v>1257293.90401938</v>
      </c>
      <c r="BK236" s="63" t="str">
        <f t="shared" si="91"/>
        <v>Y</v>
      </c>
      <c r="BL236" s="15"/>
    </row>
    <row r="237" ht="15" customHeight="1" spans="1:64">
      <c r="A237" s="24" t="s">
        <v>1178</v>
      </c>
      <c r="B237" s="52" t="s">
        <v>389</v>
      </c>
      <c r="C237" s="52" t="s">
        <v>390</v>
      </c>
      <c r="D237" s="52" t="s">
        <v>929</v>
      </c>
      <c r="E237" s="10" t="s">
        <v>200</v>
      </c>
      <c r="F237" s="52" t="s">
        <v>391</v>
      </c>
      <c r="G237" s="52" t="s">
        <v>165</v>
      </c>
      <c r="H237" s="52" t="s">
        <v>452</v>
      </c>
      <c r="I237" s="52" t="s">
        <v>451</v>
      </c>
      <c r="J237" s="52" t="s">
        <v>181</v>
      </c>
      <c r="K237" s="52" t="s">
        <v>931</v>
      </c>
      <c r="L237" s="53" t="s">
        <v>291</v>
      </c>
      <c r="M237" s="13">
        <v>2377</v>
      </c>
      <c r="N237" s="14">
        <f t="shared" si="86"/>
        <v>6.51232876712329</v>
      </c>
      <c r="O237" s="15">
        <v>10000</v>
      </c>
      <c r="P237" s="15">
        <f t="shared" si="94"/>
        <v>23770000</v>
      </c>
      <c r="Q237" s="16">
        <f>IFERROR(VLOOKUP(G237,SCENARIOS!$A$13:$E$18,4,0),0.025)</f>
        <v>0.025</v>
      </c>
      <c r="R237" s="57">
        <f>IFERROR(VLOOKUP(L237,INPUTS!$A$107:$B$120,2,0),0.0082)</f>
        <v>0.0079</v>
      </c>
      <c r="S237" s="52">
        <f t="shared" si="95"/>
        <v>79</v>
      </c>
      <c r="T237" s="15">
        <f t="shared" si="96"/>
        <v>187783</v>
      </c>
      <c r="U237" s="15">
        <f>T237/INPUTS!$B$7*1000</f>
        <v>234728750</v>
      </c>
      <c r="V237" s="15">
        <f>T237*INPUTS!$B$6</f>
        <v>593394.28</v>
      </c>
      <c r="W237" s="54" t="s">
        <v>521</v>
      </c>
      <c r="X237" s="54" t="s">
        <v>396</v>
      </c>
      <c r="Y237" s="58">
        <f>IFERROR(VLOOKUP(E237,INPUTS!$A$44:$B$103,2,0),0)</f>
        <v>0.02</v>
      </c>
      <c r="Z237" s="15">
        <f t="shared" si="82"/>
        <v>3755.66</v>
      </c>
      <c r="AA237" s="20">
        <f>IFERROR(VLOOKUP(E237,INPUTS!$A$44:$C$103,3,0),SCENARIOS!$J$25)</f>
        <v>0.06</v>
      </c>
      <c r="AB237" s="15">
        <f t="shared" si="93"/>
        <v>12747.5537064744</v>
      </c>
      <c r="AC237" s="20">
        <f>IFERROR(VLOOKUP($E237,INPUTS!$A$44:$G$103,4,0),SCENARIOS!$K$25)</f>
        <v>0.15</v>
      </c>
      <c r="AD237" s="15">
        <f t="shared" si="93"/>
        <v>36056.7173944237</v>
      </c>
      <c r="AE237" s="20">
        <f>IFERROR(VLOOKUP($E237,INPUTS!$A$44:$G$103,5,0),SCENARIOS!$L$25)</f>
        <v>0.3</v>
      </c>
      <c r="AF237" s="15">
        <f t="shared" si="93"/>
        <v>81589.7323798544</v>
      </c>
      <c r="AG237" s="20">
        <f>IFERROR(VLOOKUP($E237,INPUTS!$A$44:$G$103,6,0),SCENARIOS!$M$25)</f>
        <v>0.4</v>
      </c>
      <c r="AH237" s="15">
        <f t="shared" si="84"/>
        <v>123081.724402821</v>
      </c>
      <c r="AI237" s="20">
        <f>IFERROR(VLOOKUP($E237,INPUTS!$A$44:$G$103,7,0),SCENARIOS!$N$25)</f>
        <v>0.5</v>
      </c>
      <c r="AJ237" s="15">
        <f t="shared" si="85"/>
        <v>174069.592307614</v>
      </c>
      <c r="AL237" t="str">
        <f t="shared" si="87"/>
        <v>Y</v>
      </c>
      <c r="AM237" s="21">
        <f t="shared" si="88"/>
        <v>348139.184615229</v>
      </c>
      <c r="BB237" s="2"/>
      <c r="BC237" s="2" t="str">
        <v>SVX</v>
      </c>
      <c r="BD237" s="15">
        <f>SUMIF($E$4:$E$1277,$BC237,$T$4:$T$1277)*(1+INDEX($Q$4:$Q$1277,MATCH($BC237,$E$4:$E1380,0)))^BD$132</f>
        <v>322686</v>
      </c>
      <c r="BE237" s="15">
        <f>SUMIF($E$4:$E$1277,$BC237,$T$4:$T$1277)*(1+INDEX($Q$4:$Q$1277,MATCH($BC237,$E$4:$E1380,0)))^BE$132</f>
        <v>365089.590584824</v>
      </c>
      <c r="BF237" s="15">
        <f>SUMIF($E$4:$E$1277,$BC237,$T$4:$T$1277)*(1+INDEX($Q$4:$Q$1277,MATCH($BC237,$E$4:$E1380,0)))^BF$132</f>
        <v>413065.361228546</v>
      </c>
      <c r="BG237" s="15">
        <f>SUMIF($E$4:$E$1277,$BC237,$T$4:$T$1277)*(1+INDEX($Q$4:$Q$1277,MATCH($BC237,$E$4:$E1380,0)))^BG$132</f>
        <v>467345.542154609</v>
      </c>
      <c r="BH237" s="15">
        <f>SUMIF($E$4:$E$1277,$BC237,$T$4:$T$1277)*(1+INDEX($Q$4:$Q$1277,MATCH($BC237,$E$4:$E1380,0)))^BH$132</f>
        <v>528758.584651547</v>
      </c>
      <c r="BI237" s="15">
        <f>SUMIF($E$4:$E$1277,$BC237,$T$4:$T$1277)*(1+INDEX($Q$4:$Q$1277,MATCH($BC237,$E$4:$E1380,0)))^BI$132</f>
        <v>598241.805311182</v>
      </c>
      <c r="BJ237" s="62">
        <f t="shared" si="90"/>
        <v>598241.805311182</v>
      </c>
      <c r="BK237" s="63" t="str">
        <f t="shared" si="91"/>
        <v>Y</v>
      </c>
      <c r="BL237" s="15"/>
    </row>
    <row r="238" ht="15" customHeight="1" spans="1:64">
      <c r="A238" s="6" t="s">
        <v>1179</v>
      </c>
      <c r="B238" s="52" t="s">
        <v>389</v>
      </c>
      <c r="C238" s="52" t="s">
        <v>390</v>
      </c>
      <c r="D238" s="52" t="s">
        <v>929</v>
      </c>
      <c r="E238" s="10" t="s">
        <v>200</v>
      </c>
      <c r="F238" s="52" t="s">
        <v>391</v>
      </c>
      <c r="G238" s="52" t="s">
        <v>165</v>
      </c>
      <c r="H238" s="52" t="s">
        <v>702</v>
      </c>
      <c r="I238" s="52" t="s">
        <v>701</v>
      </c>
      <c r="J238" s="52" t="s">
        <v>181</v>
      </c>
      <c r="K238" s="52" t="s">
        <v>931</v>
      </c>
      <c r="L238" s="53" t="s">
        <v>291</v>
      </c>
      <c r="M238" s="13">
        <v>1584</v>
      </c>
      <c r="N238" s="14">
        <f t="shared" si="86"/>
        <v>4.33972602739726</v>
      </c>
      <c r="O238" s="15">
        <v>11900</v>
      </c>
      <c r="P238" s="15">
        <f t="shared" si="94"/>
        <v>18849600</v>
      </c>
      <c r="Q238" s="16">
        <f>IFERROR(VLOOKUP(G238,SCENARIOS!$A$13:$E$18,4,0),0.025)</f>
        <v>0.025</v>
      </c>
      <c r="R238" s="57">
        <f>IFERROR(VLOOKUP(L238,INPUTS!$A$107:$B$120,2,0),0.0082)</f>
        <v>0.0079</v>
      </c>
      <c r="S238" s="52">
        <f t="shared" si="95"/>
        <v>94.01</v>
      </c>
      <c r="T238" s="15">
        <f t="shared" si="96"/>
        <v>148911.84</v>
      </c>
      <c r="U238" s="15">
        <f>T238/INPUTS!$B$7*1000</f>
        <v>186139800</v>
      </c>
      <c r="V238" s="15">
        <f>T238*INPUTS!$B$6</f>
        <v>470561.4144</v>
      </c>
      <c r="W238" s="54" t="s">
        <v>396</v>
      </c>
      <c r="X238" s="54" t="s">
        <v>396</v>
      </c>
      <c r="Y238" s="58">
        <f>IFERROR(VLOOKUP(E238,INPUTS!$A$44:$B$103,2,0),0)</f>
        <v>0.02</v>
      </c>
      <c r="Z238" s="15">
        <f t="shared" si="82"/>
        <v>2978.2368</v>
      </c>
      <c r="AA238" s="20">
        <f>IFERROR(VLOOKUP(E238,INPUTS!$A$44:$C$103,3,0),SCENARIOS!$J$25)</f>
        <v>0.06</v>
      </c>
      <c r="AB238" s="15">
        <f t="shared" si="93"/>
        <v>10108.8047263593</v>
      </c>
      <c r="AC238" s="20">
        <f>IFERROR(VLOOKUP($E238,INPUTS!$A$44:$G$103,4,0),SCENARIOS!$K$25)</f>
        <v>0.15</v>
      </c>
      <c r="AD238" s="15">
        <f t="shared" si="93"/>
        <v>28592.9617247761</v>
      </c>
      <c r="AE238" s="20">
        <f>IFERROR(VLOOKUP($E238,INPUTS!$A$44:$G$103,5,0),SCENARIOS!$L$25)</f>
        <v>0.3</v>
      </c>
      <c r="AF238" s="15">
        <f t="shared" si="93"/>
        <v>64700.623452558</v>
      </c>
      <c r="AG238" s="20">
        <f>IFERROR(VLOOKUP($E238,INPUTS!$A$44:$G$103,6,0),SCENARIOS!$M$25)</f>
        <v>0.4</v>
      </c>
      <c r="AH238" s="15">
        <f t="shared" si="84"/>
        <v>97603.7556711572</v>
      </c>
      <c r="AI238" s="20">
        <f>IFERROR(VLOOKUP($E238,INPUTS!$A$44:$G$103,7,0),SCENARIOS!$N$25)</f>
        <v>0.5</v>
      </c>
      <c r="AJ238" s="15">
        <f t="shared" si="85"/>
        <v>138037.113469146</v>
      </c>
      <c r="AL238" t="str">
        <f t="shared" si="87"/>
        <v>N</v>
      </c>
      <c r="AM238" s="21">
        <f t="shared" si="88"/>
        <v>276074.226938293</v>
      </c>
      <c r="BB238" s="2"/>
      <c r="BC238" s="2" t="str">
        <v>SYD</v>
      </c>
      <c r="BD238" s="15">
        <f>SUMIF($E$4:$E$1277,$BC238,$T$4:$T$1277)*(1+INDEX($Q$4:$Q$1277,MATCH($BC238,$E$4:$E1381,0)))^BD$132</f>
        <v>1023259.74</v>
      </c>
      <c r="BE238" s="15">
        <f>SUMIF($E$4:$E$1277,$BC238,$T$4:$T$1277)*(1+INDEX($Q$4:$Q$1277,MATCH($BC238,$E$4:$E1381,0)))^BE$132</f>
        <v>1244951.93258007</v>
      </c>
      <c r="BF238" s="15">
        <f>SUMIF($E$4:$E$1277,$BC238,$T$4:$T$1277)*(1+INDEX($Q$4:$Q$1277,MATCH($BC238,$E$4:$E1381,0)))^BF$132</f>
        <v>1514674.38212203</v>
      </c>
      <c r="BG238" s="15">
        <f>SUMIF($E$4:$E$1277,$BC238,$T$4:$T$1277)*(1+INDEX($Q$4:$Q$1277,MATCH($BC238,$E$4:$E1381,0)))^BG$132</f>
        <v>1842832.9831997</v>
      </c>
      <c r="BH238" s="15">
        <f>SUMIF($E$4:$E$1277,$BC238,$T$4:$T$1277)*(1+INDEX($Q$4:$Q$1277,MATCH($BC238,$E$4:$E1381,0)))^BH$132</f>
        <v>2242088.09764836</v>
      </c>
      <c r="BI238" s="15">
        <f>SUMIF($E$4:$E$1277,$BC238,$T$4:$T$1277)*(1+INDEX($Q$4:$Q$1277,MATCH($BC238,$E$4:$E1381,0)))^BI$132</f>
        <v>2727842.99144037</v>
      </c>
      <c r="BJ238" s="62">
        <f t="shared" si="90"/>
        <v>2727842.99144037</v>
      </c>
      <c r="BK238" s="63" t="str">
        <f t="shared" si="91"/>
        <v>Y</v>
      </c>
      <c r="BL238" s="15"/>
    </row>
    <row r="239" ht="15" customHeight="1" spans="1:64">
      <c r="A239" s="24" t="s">
        <v>1180</v>
      </c>
      <c r="B239" s="52" t="s">
        <v>389</v>
      </c>
      <c r="C239" s="52" t="s">
        <v>390</v>
      </c>
      <c r="D239" s="52" t="s">
        <v>929</v>
      </c>
      <c r="E239" s="10" t="s">
        <v>200</v>
      </c>
      <c r="F239" s="52" t="s">
        <v>391</v>
      </c>
      <c r="G239" s="52" t="s">
        <v>165</v>
      </c>
      <c r="H239" s="52" t="s">
        <v>515</v>
      </c>
      <c r="I239" s="52" t="s">
        <v>514</v>
      </c>
      <c r="J239" s="52" t="s">
        <v>181</v>
      </c>
      <c r="K239" s="52" t="s">
        <v>931</v>
      </c>
      <c r="L239" s="53" t="s">
        <v>291</v>
      </c>
      <c r="M239" s="13">
        <v>1584</v>
      </c>
      <c r="N239" s="14">
        <f t="shared" si="86"/>
        <v>4.33972602739726</v>
      </c>
      <c r="O239" s="15">
        <v>9600</v>
      </c>
      <c r="P239" s="15">
        <f t="shared" si="94"/>
        <v>15206400</v>
      </c>
      <c r="Q239" s="16">
        <f>IFERROR(VLOOKUP(G239,SCENARIOS!$A$13:$E$18,4,0),0.025)</f>
        <v>0.025</v>
      </c>
      <c r="R239" s="57">
        <f>IFERROR(VLOOKUP(L239,INPUTS!$A$107:$B$120,2,0),0.0082)</f>
        <v>0.0079</v>
      </c>
      <c r="S239" s="52">
        <f t="shared" si="95"/>
        <v>75.84</v>
      </c>
      <c r="T239" s="15">
        <f t="shared" si="96"/>
        <v>120130.56</v>
      </c>
      <c r="U239" s="15">
        <f>T239/INPUTS!$B$7*1000</f>
        <v>150163200</v>
      </c>
      <c r="V239" s="15">
        <f>T239*INPUTS!$B$6</f>
        <v>379612.5696</v>
      </c>
      <c r="W239" s="54" t="s">
        <v>396</v>
      </c>
      <c r="X239" s="54" t="s">
        <v>396</v>
      </c>
      <c r="Y239" s="58">
        <f>IFERROR(VLOOKUP(E239,INPUTS!$A$44:$B$103,2,0),0)</f>
        <v>0.02</v>
      </c>
      <c r="Z239" s="15">
        <f t="shared" si="82"/>
        <v>2402.6112</v>
      </c>
      <c r="AA239" s="20">
        <f>IFERROR(VLOOKUP(E239,INPUTS!$A$44:$C$103,3,0),SCENARIOS!$J$25)</f>
        <v>0.06</v>
      </c>
      <c r="AB239" s="15">
        <f t="shared" si="93"/>
        <v>8155.002132189</v>
      </c>
      <c r="AC239" s="20">
        <f>IFERROR(VLOOKUP($E239,INPUTS!$A$44:$G$103,4,0),SCENARIOS!$K$25)</f>
        <v>0.15</v>
      </c>
      <c r="AD239" s="15">
        <f t="shared" si="93"/>
        <v>23066.590971248</v>
      </c>
      <c r="AE239" s="20">
        <f>IFERROR(VLOOKUP($E239,INPUTS!$A$44:$G$103,5,0),SCENARIOS!$L$25)</f>
        <v>0.3</v>
      </c>
      <c r="AF239" s="15">
        <f t="shared" si="93"/>
        <v>52195.4609365174</v>
      </c>
      <c r="AG239" s="20">
        <f>IFERROR(VLOOKUP($E239,INPUTS!$A$44:$G$103,6,0),SCENARIOS!$M$25)</f>
        <v>0.4</v>
      </c>
      <c r="AH239" s="15">
        <f t="shared" si="84"/>
        <v>78739.1642389167</v>
      </c>
      <c r="AI239" s="20">
        <f>IFERROR(VLOOKUP($E239,INPUTS!$A$44:$G$103,7,0),SCENARIOS!$N$25)</f>
        <v>0.5</v>
      </c>
      <c r="AJ239" s="15">
        <f t="shared" si="85"/>
        <v>111357.671370068</v>
      </c>
      <c r="AL239" t="str">
        <f t="shared" si="87"/>
        <v>N</v>
      </c>
      <c r="AM239" s="21">
        <f t="shared" si="88"/>
        <v>222715.342740135</v>
      </c>
      <c r="BB239" s="2"/>
      <c r="BC239" s="2" t="str">
        <v>SZX</v>
      </c>
      <c r="BD239" s="15">
        <f>SUMIF($E$4:$E$1277,$BC239,$T$4:$T$1277)*(1+INDEX($Q$4:$Q$1277,MATCH($BC239,$E$4:$E1382,0)))^BD$132</f>
        <v>155619.36</v>
      </c>
      <c r="BE239" s="15">
        <f>SUMIF($E$4:$E$1277,$BC239,$T$4:$T$1277)*(1+INDEX($Q$4:$Q$1277,MATCH($BC239,$E$4:$E1382,0)))^BE$132</f>
        <v>189334.746013631</v>
      </c>
      <c r="BF239" s="15">
        <f>SUMIF($E$4:$E$1277,$BC239,$T$4:$T$1277)*(1+INDEX($Q$4:$Q$1277,MATCH($BC239,$E$4:$E1382,0)))^BF$132</f>
        <v>230354.66826265</v>
      </c>
      <c r="BG239" s="15">
        <f>SUMIF($E$4:$E$1277,$BC239,$T$4:$T$1277)*(1+INDEX($Q$4:$Q$1277,MATCH($BC239,$E$4:$E1382,0)))^BG$132</f>
        <v>280261.675723143</v>
      </c>
      <c r="BH239" s="15">
        <f>SUMIF($E$4:$E$1277,$BC239,$T$4:$T$1277)*(1+INDEX($Q$4:$Q$1277,MATCH($BC239,$E$4:$E1382,0)))^BH$132</f>
        <v>340981.181200049</v>
      </c>
      <c r="BI239" s="15">
        <f>SUMIF($E$4:$E$1277,$BC239,$T$4:$T$1277)*(1+INDEX($Q$4:$Q$1277,MATCH($BC239,$E$4:$E1382,0)))^BI$132</f>
        <v>414855.743770821</v>
      </c>
      <c r="BJ239" s="62">
        <f t="shared" si="90"/>
        <v>414855.743770821</v>
      </c>
      <c r="BK239" s="63" t="str">
        <f t="shared" si="91"/>
        <v>Y</v>
      </c>
      <c r="BL239" s="15"/>
    </row>
    <row r="240" ht="15" customHeight="1" spans="1:64">
      <c r="A240" s="6" t="s">
        <v>1181</v>
      </c>
      <c r="B240" s="52" t="s">
        <v>389</v>
      </c>
      <c r="C240" s="52" t="s">
        <v>390</v>
      </c>
      <c r="D240" s="52" t="s">
        <v>929</v>
      </c>
      <c r="E240" s="10" t="s">
        <v>200</v>
      </c>
      <c r="F240" s="52" t="s">
        <v>391</v>
      </c>
      <c r="G240" s="52" t="s">
        <v>165</v>
      </c>
      <c r="H240" s="52" t="s">
        <v>623</v>
      </c>
      <c r="I240" s="52" t="s">
        <v>622</v>
      </c>
      <c r="J240" s="52" t="s">
        <v>181</v>
      </c>
      <c r="K240" s="52" t="s">
        <v>931</v>
      </c>
      <c r="L240" s="53" t="s">
        <v>291</v>
      </c>
      <c r="M240" s="13">
        <v>1584</v>
      </c>
      <c r="N240" s="14">
        <f t="shared" si="86"/>
        <v>4.33972602739726</v>
      </c>
      <c r="O240" s="15">
        <v>9600</v>
      </c>
      <c r="P240" s="15">
        <f t="shared" si="94"/>
        <v>15206400</v>
      </c>
      <c r="Q240" s="16">
        <f>IFERROR(VLOOKUP(G240,SCENARIOS!$A$13:$E$18,4,0),0.025)</f>
        <v>0.025</v>
      </c>
      <c r="R240" s="57">
        <f>IFERROR(VLOOKUP(L240,INPUTS!$A$107:$B$120,2,0),0.0082)</f>
        <v>0.0079</v>
      </c>
      <c r="S240" s="52">
        <f t="shared" si="95"/>
        <v>75.84</v>
      </c>
      <c r="T240" s="15">
        <f t="shared" si="96"/>
        <v>120130.56</v>
      </c>
      <c r="U240" s="15">
        <f>T240/INPUTS!$B$7*1000</f>
        <v>150163200</v>
      </c>
      <c r="V240" s="15">
        <f>T240*INPUTS!$B$6</f>
        <v>379612.5696</v>
      </c>
      <c r="W240" s="54" t="s">
        <v>396</v>
      </c>
      <c r="X240" s="54" t="s">
        <v>396</v>
      </c>
      <c r="Y240" s="58">
        <f>IFERROR(VLOOKUP(E240,INPUTS!$A$44:$B$103,2,0),0)</f>
        <v>0.02</v>
      </c>
      <c r="Z240" s="15">
        <f t="shared" si="82"/>
        <v>2402.6112</v>
      </c>
      <c r="AA240" s="20">
        <f>IFERROR(VLOOKUP(E240,INPUTS!$A$44:$C$103,3,0),SCENARIOS!$J$25)</f>
        <v>0.06</v>
      </c>
      <c r="AB240" s="15">
        <f t="shared" si="93"/>
        <v>8155.002132189</v>
      </c>
      <c r="AC240" s="20">
        <f>IFERROR(VLOOKUP($E240,INPUTS!$A$44:$G$103,4,0),SCENARIOS!$K$25)</f>
        <v>0.15</v>
      </c>
      <c r="AD240" s="15">
        <f t="shared" si="93"/>
        <v>23066.590971248</v>
      </c>
      <c r="AE240" s="20">
        <f>IFERROR(VLOOKUP($E240,INPUTS!$A$44:$G$103,5,0),SCENARIOS!$L$25)</f>
        <v>0.3</v>
      </c>
      <c r="AF240" s="15">
        <f t="shared" si="93"/>
        <v>52195.4609365174</v>
      </c>
      <c r="AG240" s="20">
        <f>IFERROR(VLOOKUP($E240,INPUTS!$A$44:$G$103,6,0),SCENARIOS!$M$25)</f>
        <v>0.4</v>
      </c>
      <c r="AH240" s="15">
        <f t="shared" si="84"/>
        <v>78739.1642389167</v>
      </c>
      <c r="AI240" s="20">
        <f>IFERROR(VLOOKUP($E240,INPUTS!$A$44:$G$103,7,0),SCENARIOS!$N$25)</f>
        <v>0.5</v>
      </c>
      <c r="AJ240" s="15">
        <f t="shared" si="85"/>
        <v>111357.671370068</v>
      </c>
      <c r="AL240" t="str">
        <f t="shared" si="87"/>
        <v>N</v>
      </c>
      <c r="AM240" s="21">
        <f t="shared" si="88"/>
        <v>222715.342740135</v>
      </c>
      <c r="BB240" s="2"/>
      <c r="BC240" s="2" t="str">
        <v>TAO</v>
      </c>
      <c r="BD240" s="15">
        <f>SUMIF($E$4:$E$1277,$BC240,$T$4:$T$1277)*(1+INDEX($Q$4:$Q$1277,MATCH($BC240,$E$4:$E1383,0)))^BD$132</f>
        <v>129356.37</v>
      </c>
      <c r="BE240" s="15">
        <f>SUMIF($E$4:$E$1277,$BC240,$T$4:$T$1277)*(1+INDEX($Q$4:$Q$1277,MATCH($BC240,$E$4:$E1383,0)))^BE$132</f>
        <v>157381.803004428</v>
      </c>
      <c r="BF240" s="15">
        <f>SUMIF($E$4:$E$1277,$BC240,$T$4:$T$1277)*(1+INDEX($Q$4:$Q$1277,MATCH($BC240,$E$4:$E1383,0)))^BF$132</f>
        <v>191479.027410283</v>
      </c>
      <c r="BG240" s="15">
        <f>SUMIF($E$4:$E$1277,$BC240,$T$4:$T$1277)*(1+INDEX($Q$4:$Q$1277,MATCH($BC240,$E$4:$E1383,0)))^BG$132</f>
        <v>232963.51444745</v>
      </c>
      <c r="BH240" s="15">
        <f>SUMIF($E$4:$E$1277,$BC240,$T$4:$T$1277)*(1+INDEX($Q$4:$Q$1277,MATCH($BC240,$E$4:$E1383,0)))^BH$132</f>
        <v>283435.736005794</v>
      </c>
      <c r="BI240" s="15">
        <f>SUMIF($E$4:$E$1277,$BC240,$T$4:$T$1277)*(1+INDEX($Q$4:$Q$1277,MATCH($BC240,$E$4:$E1383,0)))^BI$132</f>
        <v>344842.91085533</v>
      </c>
      <c r="BJ240" s="62">
        <f t="shared" si="90"/>
        <v>344842.91085533</v>
      </c>
      <c r="BK240" s="63" t="str">
        <f t="shared" si="91"/>
        <v>Y</v>
      </c>
      <c r="BL240" s="15"/>
    </row>
    <row r="241" ht="15" customHeight="1" spans="1:64">
      <c r="A241" s="24" t="s">
        <v>1182</v>
      </c>
      <c r="B241" s="52" t="s">
        <v>389</v>
      </c>
      <c r="C241" s="52" t="s">
        <v>390</v>
      </c>
      <c r="D241" s="52" t="s">
        <v>929</v>
      </c>
      <c r="E241" s="10" t="s">
        <v>200</v>
      </c>
      <c r="F241" s="52" t="s">
        <v>391</v>
      </c>
      <c r="G241" s="52" t="s">
        <v>165</v>
      </c>
      <c r="H241" s="52" t="s">
        <v>234</v>
      </c>
      <c r="I241" s="52" t="s">
        <v>424</v>
      </c>
      <c r="J241" s="52" t="s">
        <v>173</v>
      </c>
      <c r="K241" s="52" t="s">
        <v>931</v>
      </c>
      <c r="L241" s="53" t="s">
        <v>291</v>
      </c>
      <c r="M241" s="13">
        <v>2377</v>
      </c>
      <c r="N241" s="14">
        <f t="shared" si="86"/>
        <v>6.51232876712329</v>
      </c>
      <c r="O241" s="15">
        <v>9400</v>
      </c>
      <c r="P241" s="15">
        <f t="shared" si="94"/>
        <v>22343800</v>
      </c>
      <c r="Q241" s="16">
        <f>IFERROR(VLOOKUP(G241,SCENARIOS!$A$13:$E$18,4,0),0.025)</f>
        <v>0.025</v>
      </c>
      <c r="R241" s="57">
        <f>IFERROR(VLOOKUP(L241,INPUTS!$A$107:$B$120,2,0),0.0082)</f>
        <v>0.0079</v>
      </c>
      <c r="S241" s="52">
        <f t="shared" si="95"/>
        <v>74.26</v>
      </c>
      <c r="T241" s="15">
        <f t="shared" si="96"/>
        <v>176516.02</v>
      </c>
      <c r="U241" s="15">
        <f>T241/INPUTS!$B$7*1000</f>
        <v>220645025</v>
      </c>
      <c r="V241" s="15">
        <f>T241*INPUTS!$B$6</f>
        <v>557790.6232</v>
      </c>
      <c r="W241" s="54" t="s">
        <v>396</v>
      </c>
      <c r="X241" s="54" t="s">
        <v>396</v>
      </c>
      <c r="Y241" s="58">
        <f>IFERROR(VLOOKUP(E241,INPUTS!$A$44:$B$103,2,0),0)</f>
        <v>0.02</v>
      </c>
      <c r="Z241" s="15">
        <f t="shared" si="82"/>
        <v>3530.3204</v>
      </c>
      <c r="AA241" s="20">
        <f>IFERROR(VLOOKUP(E241,INPUTS!$A$44:$C$103,3,0),SCENARIOS!$J$25)</f>
        <v>0.06</v>
      </c>
      <c r="AB241" s="15">
        <f t="shared" si="93"/>
        <v>11982.7004840859</v>
      </c>
      <c r="AC241" s="20">
        <f>IFERROR(VLOOKUP($E241,INPUTS!$A$44:$G$103,4,0),SCENARIOS!$K$25)</f>
        <v>0.15</v>
      </c>
      <c r="AD241" s="15">
        <f t="shared" si="93"/>
        <v>33893.3143507583</v>
      </c>
      <c r="AE241" s="20">
        <f>IFERROR(VLOOKUP($E241,INPUTS!$A$44:$G$103,5,0),SCENARIOS!$L$25)</f>
        <v>0.3</v>
      </c>
      <c r="AF241" s="15">
        <f t="shared" si="93"/>
        <v>76694.3484370631</v>
      </c>
      <c r="AG241" s="20">
        <f>IFERROR(VLOOKUP($E241,INPUTS!$A$44:$G$103,6,0),SCENARIOS!$M$25)</f>
        <v>0.4</v>
      </c>
      <c r="AH241" s="15">
        <f t="shared" si="84"/>
        <v>115696.820938651</v>
      </c>
      <c r="AI241" s="20">
        <f>IFERROR(VLOOKUP($E241,INPUTS!$A$44:$G$103,7,0),SCENARIOS!$N$25)</f>
        <v>0.5</v>
      </c>
      <c r="AJ241" s="15">
        <f t="shared" si="85"/>
        <v>163625.416769158</v>
      </c>
      <c r="AL241" t="str">
        <f t="shared" si="87"/>
        <v>Y</v>
      </c>
      <c r="AM241" s="21">
        <f t="shared" si="88"/>
        <v>327250.833538315</v>
      </c>
      <c r="BB241" s="2"/>
      <c r="BC241" s="2" t="str">
        <v>TNA</v>
      </c>
      <c r="BD241" s="15">
        <f>SUMIF($E$4:$E$1277,$BC241,$T$4:$T$1277)*(1+INDEX($Q$4:$Q$1277,MATCH($BC241,$E$4:$E1384,0)))^BD$132</f>
        <v>99211.32</v>
      </c>
      <c r="BE241" s="15">
        <f>SUMIF($E$4:$E$1277,$BC241,$T$4:$T$1277)*(1+INDEX($Q$4:$Q$1277,MATCH($BC241,$E$4:$E1384,0)))^BE$132</f>
        <v>120705.740428935</v>
      </c>
      <c r="BF241" s="15">
        <f>SUMIF($E$4:$E$1277,$BC241,$T$4:$T$1277)*(1+INDEX($Q$4:$Q$1277,MATCH($BC241,$E$4:$E1384,0)))^BF$132</f>
        <v>146856.989429205</v>
      </c>
      <c r="BG241" s="15">
        <f>SUMIF($E$4:$E$1277,$BC241,$T$4:$T$1277)*(1+INDEX($Q$4:$Q$1277,MATCH($BC241,$E$4:$E1384,0)))^BG$132</f>
        <v>178673.982426768</v>
      </c>
      <c r="BH241" s="15">
        <f>SUMIF($E$4:$E$1277,$BC241,$T$4:$T$1277)*(1+INDEX($Q$4:$Q$1277,MATCH($BC241,$E$4:$E1384,0)))^BH$132</f>
        <v>217384.219302895</v>
      </c>
      <c r="BI241" s="15">
        <f>SUMIF($E$4:$E$1277,$BC241,$T$4:$T$1277)*(1+INDEX($Q$4:$Q$1277,MATCH($BC241,$E$4:$E1384,0)))^BI$132</f>
        <v>264481.141350825</v>
      </c>
      <c r="BJ241" s="62">
        <f t="shared" si="90"/>
        <v>264481.141350825</v>
      </c>
      <c r="BK241" s="63" t="str">
        <f t="shared" si="91"/>
        <v>Y</v>
      </c>
      <c r="BL241" s="15"/>
    </row>
    <row r="242" ht="15" customHeight="1" spans="1:64">
      <c r="A242" s="6" t="s">
        <v>1183</v>
      </c>
      <c r="B242" s="52" t="s">
        <v>389</v>
      </c>
      <c r="C242" s="52" t="s">
        <v>390</v>
      </c>
      <c r="D242" s="52" t="s">
        <v>929</v>
      </c>
      <c r="E242" s="10" t="s">
        <v>200</v>
      </c>
      <c r="F242" s="52" t="s">
        <v>391</v>
      </c>
      <c r="G242" s="52" t="s">
        <v>165</v>
      </c>
      <c r="H242" s="52" t="s">
        <v>237</v>
      </c>
      <c r="I242" s="52" t="s">
        <v>424</v>
      </c>
      <c r="J242" s="52" t="s">
        <v>173</v>
      </c>
      <c r="K242" s="52" t="s">
        <v>931</v>
      </c>
      <c r="L242" s="53" t="s">
        <v>291</v>
      </c>
      <c r="M242" s="13">
        <v>1584</v>
      </c>
      <c r="N242" s="14">
        <f t="shared" si="86"/>
        <v>4.33972602739726</v>
      </c>
      <c r="O242" s="15">
        <v>9400</v>
      </c>
      <c r="P242" s="15">
        <f t="shared" si="94"/>
        <v>14889600</v>
      </c>
      <c r="Q242" s="16">
        <f>IFERROR(VLOOKUP(G242,SCENARIOS!$A$13:$E$18,4,0),0.025)</f>
        <v>0.025</v>
      </c>
      <c r="R242" s="57">
        <f>IFERROR(VLOOKUP(L242,INPUTS!$A$107:$B$120,2,0),0.0082)</f>
        <v>0.0079</v>
      </c>
      <c r="S242" s="52">
        <f t="shared" si="95"/>
        <v>74.26</v>
      </c>
      <c r="T242" s="15">
        <f t="shared" si="96"/>
        <v>117627.84</v>
      </c>
      <c r="U242" s="15">
        <f>T242/INPUTS!$B$7*1000</f>
        <v>147034800</v>
      </c>
      <c r="V242" s="15">
        <f>T242*INPUTS!$B$6</f>
        <v>371703.9744</v>
      </c>
      <c r="W242" s="54" t="s">
        <v>396</v>
      </c>
      <c r="X242" s="54" t="s">
        <v>396</v>
      </c>
      <c r="Y242" s="58">
        <f>IFERROR(VLOOKUP(E242,INPUTS!$A$44:$B$103,2,0),0)</f>
        <v>0.02</v>
      </c>
      <c r="Z242" s="15">
        <f t="shared" si="82"/>
        <v>2352.5568</v>
      </c>
      <c r="AA242" s="20">
        <f>IFERROR(VLOOKUP(E242,INPUTS!$A$44:$C$103,3,0),SCENARIOS!$J$25)</f>
        <v>0.06</v>
      </c>
      <c r="AB242" s="15">
        <f t="shared" si="93"/>
        <v>7985.10625443506</v>
      </c>
      <c r="AC242" s="20">
        <f>IFERROR(VLOOKUP($E242,INPUTS!$A$44:$G$103,4,0),SCENARIOS!$K$25)</f>
        <v>0.15</v>
      </c>
      <c r="AD242" s="15">
        <f t="shared" si="93"/>
        <v>22586.0369926803</v>
      </c>
      <c r="AE242" s="20">
        <f>IFERROR(VLOOKUP($E242,INPUTS!$A$44:$G$103,5,0),SCENARIOS!$L$25)</f>
        <v>0.3</v>
      </c>
      <c r="AF242" s="15">
        <f t="shared" si="93"/>
        <v>51108.0555003399</v>
      </c>
      <c r="AG242" s="20">
        <f>IFERROR(VLOOKUP($E242,INPUTS!$A$44:$G$103,6,0),SCENARIOS!$M$25)</f>
        <v>0.4</v>
      </c>
      <c r="AH242" s="15">
        <f t="shared" si="84"/>
        <v>77098.7649839393</v>
      </c>
      <c r="AI242" s="20">
        <f>IFERROR(VLOOKUP($E242,INPUTS!$A$44:$G$103,7,0),SCENARIOS!$N$25)</f>
        <v>0.5</v>
      </c>
      <c r="AJ242" s="15">
        <f t="shared" si="85"/>
        <v>109037.719883191</v>
      </c>
      <c r="AL242" t="str">
        <f t="shared" si="87"/>
        <v>N</v>
      </c>
      <c r="AM242" s="21">
        <f t="shared" si="88"/>
        <v>218075.439766383</v>
      </c>
      <c r="BB242" s="2"/>
      <c r="BC242" s="2" t="str">
        <v>TPE</v>
      </c>
      <c r="BD242" s="15">
        <f>SUMIF($E$4:$E$1277,$BC242,$T$4:$T$1277)*(1+INDEX($Q$4:$Q$1277,MATCH($BC242,$E$4:$E1385,0)))^BD$132</f>
        <v>2905017.115</v>
      </c>
      <c r="BE242" s="15">
        <f>SUMIF($E$4:$E$1277,$BC242,$T$4:$T$1277)*(1+INDEX($Q$4:$Q$1277,MATCH($BC242,$E$4:$E1385,0)))^BE$132</f>
        <v>3534397.50448643</v>
      </c>
      <c r="BF242" s="15">
        <f>SUMIF($E$4:$E$1277,$BC242,$T$4:$T$1277)*(1+INDEX($Q$4:$Q$1277,MATCH($BC242,$E$4:$E1385,0)))^BF$132</f>
        <v>4300134.98206873</v>
      </c>
      <c r="BG242" s="15">
        <f>SUMIF($E$4:$E$1277,$BC242,$T$4:$T$1277)*(1+INDEX($Q$4:$Q$1277,MATCH($BC242,$E$4:$E1385,0)))^BG$132</f>
        <v>5231771.70664569</v>
      </c>
      <c r="BH242" s="15">
        <f>SUMIF($E$4:$E$1277,$BC242,$T$4:$T$1277)*(1+INDEX($Q$4:$Q$1277,MATCH($BC242,$E$4:$E1385,0)))^BH$132</f>
        <v>6365250.23158468</v>
      </c>
      <c r="BI242" s="15">
        <f>SUMIF($E$4:$E$1277,$BC242,$T$4:$T$1277)*(1+INDEX($Q$4:$Q$1277,MATCH($BC242,$E$4:$E1385,0)))^BI$132</f>
        <v>7744300.16875978</v>
      </c>
      <c r="BJ242" s="62">
        <f t="shared" si="90"/>
        <v>7744300.16875978</v>
      </c>
      <c r="BK242" s="63" t="str">
        <f t="shared" si="91"/>
        <v>Y</v>
      </c>
      <c r="BL242" s="15"/>
    </row>
    <row r="243" ht="15" customHeight="1" spans="1:64">
      <c r="A243" s="24" t="s">
        <v>1184</v>
      </c>
      <c r="B243" s="52" t="s">
        <v>389</v>
      </c>
      <c r="C243" s="52" t="s">
        <v>390</v>
      </c>
      <c r="D243" s="52" t="s">
        <v>929</v>
      </c>
      <c r="E243" s="10" t="s">
        <v>200</v>
      </c>
      <c r="F243" s="52" t="s">
        <v>391</v>
      </c>
      <c r="G243" s="52" t="s">
        <v>165</v>
      </c>
      <c r="H243" s="52" t="s">
        <v>505</v>
      </c>
      <c r="I243" s="52" t="s">
        <v>504</v>
      </c>
      <c r="J243" s="52" t="s">
        <v>173</v>
      </c>
      <c r="K243" s="52" t="s">
        <v>931</v>
      </c>
      <c r="L243" s="53" t="s">
        <v>291</v>
      </c>
      <c r="M243" s="13">
        <v>2377</v>
      </c>
      <c r="N243" s="14">
        <f t="shared" si="86"/>
        <v>6.51232876712329</v>
      </c>
      <c r="O243" s="15">
        <v>8900</v>
      </c>
      <c r="P243" s="15">
        <f t="shared" si="94"/>
        <v>21155300</v>
      </c>
      <c r="Q243" s="16">
        <f>IFERROR(VLOOKUP(G243,SCENARIOS!$A$13:$E$18,4,0),0.025)</f>
        <v>0.025</v>
      </c>
      <c r="R243" s="57">
        <f>IFERROR(VLOOKUP(L243,INPUTS!$A$107:$B$120,2,0),0.0082)</f>
        <v>0.0079</v>
      </c>
      <c r="S243" s="52">
        <f t="shared" si="95"/>
        <v>70.31</v>
      </c>
      <c r="T243" s="15">
        <f t="shared" si="96"/>
        <v>167126.87</v>
      </c>
      <c r="U243" s="15">
        <f>T243/INPUTS!$B$7*1000</f>
        <v>208908587.5</v>
      </c>
      <c r="V243" s="15">
        <f>T243*INPUTS!$B$6</f>
        <v>528120.9092</v>
      </c>
      <c r="W243" s="54" t="s">
        <v>396</v>
      </c>
      <c r="X243" s="54" t="s">
        <v>396</v>
      </c>
      <c r="Y243" s="58">
        <f>IFERROR(VLOOKUP(E243,INPUTS!$A$44:$B$103,2,0),0)</f>
        <v>0.02</v>
      </c>
      <c r="Z243" s="15">
        <f t="shared" si="82"/>
        <v>3342.5374</v>
      </c>
      <c r="AA243" s="20">
        <f>IFERROR(VLOOKUP(E243,INPUTS!$A$44:$C$103,3,0),SCENARIOS!$J$25)</f>
        <v>0.06</v>
      </c>
      <c r="AB243" s="15">
        <f t="shared" si="93"/>
        <v>11345.3227987622</v>
      </c>
      <c r="AC243" s="20">
        <f>IFERROR(VLOOKUP($E243,INPUTS!$A$44:$G$103,4,0),SCENARIOS!$K$25)</f>
        <v>0.15</v>
      </c>
      <c r="AD243" s="15">
        <f t="shared" si="93"/>
        <v>32090.4784810371</v>
      </c>
      <c r="AE243" s="20">
        <f>IFERROR(VLOOKUP($E243,INPUTS!$A$44:$G$103,5,0),SCENARIOS!$L$25)</f>
        <v>0.3</v>
      </c>
      <c r="AF243" s="15">
        <f t="shared" si="93"/>
        <v>72614.8618180704</v>
      </c>
      <c r="AG243" s="20">
        <f>IFERROR(VLOOKUP($E243,INPUTS!$A$44:$G$103,6,0),SCENARIOS!$M$25)</f>
        <v>0.4</v>
      </c>
      <c r="AH243" s="15">
        <f t="shared" si="84"/>
        <v>109542.73471851</v>
      </c>
      <c r="AI243" s="20">
        <f>IFERROR(VLOOKUP($E243,INPUTS!$A$44:$G$103,7,0),SCENARIOS!$N$25)</f>
        <v>0.5</v>
      </c>
      <c r="AJ243" s="15">
        <f t="shared" si="85"/>
        <v>154921.937153777</v>
      </c>
      <c r="AL243" t="str">
        <f t="shared" si="87"/>
        <v>Y</v>
      </c>
      <c r="AM243" s="21">
        <f t="shared" si="88"/>
        <v>309843.874307554</v>
      </c>
      <c r="BB243" s="2"/>
      <c r="BC243" s="2" t="str">
        <v>VCP</v>
      </c>
      <c r="BD243" s="15">
        <f>SUMIF($E$4:$E$1277,$BC243,$T$4:$T$1277)*(1+INDEX($Q$4:$Q$1277,MATCH($BC243,$E$4:$E1386,0)))^BD$132</f>
        <v>613909.614</v>
      </c>
      <c r="BE243" s="15">
        <f>SUMIF($E$4:$E$1277,$BC243,$T$4:$T$1277)*(1+INDEX($Q$4:$Q$1277,MATCH($BC243,$E$4:$E1386,0)))^BE$132</f>
        <v>729132.041452759</v>
      </c>
      <c r="BF243" s="15">
        <f>SUMIF($E$4:$E$1277,$BC243,$T$4:$T$1277)*(1+INDEX($Q$4:$Q$1277,MATCH($BC243,$E$4:$E1386,0)))^BF$132</f>
        <v>865980.140641791</v>
      </c>
      <c r="BG243" s="15">
        <f>SUMIF($E$4:$E$1277,$BC243,$T$4:$T$1277)*(1+INDEX($Q$4:$Q$1277,MATCH($BC243,$E$4:$E1386,0)))^BG$132</f>
        <v>1028512.75400241</v>
      </c>
      <c r="BH243" s="15">
        <f>SUMIF($E$4:$E$1277,$BC243,$T$4:$T$1277)*(1+INDEX($Q$4:$Q$1277,MATCH($BC243,$E$4:$E1386,0)))^BH$132</f>
        <v>1221550.51311181</v>
      </c>
      <c r="BI243" s="15">
        <f>SUMIF($E$4:$E$1277,$BC243,$T$4:$T$1277)*(1+INDEX($Q$4:$Q$1277,MATCH($BC243,$E$4:$E1386,0)))^BI$132</f>
        <v>1450818.81607881</v>
      </c>
      <c r="BJ243" s="62">
        <f t="shared" si="90"/>
        <v>1450818.81607881</v>
      </c>
      <c r="BK243" s="63" t="str">
        <f t="shared" si="91"/>
        <v>Y</v>
      </c>
      <c r="BL243" s="15"/>
    </row>
    <row r="244" ht="15" customHeight="1" spans="1:64">
      <c r="A244" s="6" t="s">
        <v>1185</v>
      </c>
      <c r="B244" s="52" t="s">
        <v>389</v>
      </c>
      <c r="C244" s="52" t="s">
        <v>390</v>
      </c>
      <c r="D244" s="52" t="s">
        <v>929</v>
      </c>
      <c r="E244" s="10" t="s">
        <v>200</v>
      </c>
      <c r="F244" s="52" t="s">
        <v>391</v>
      </c>
      <c r="G244" s="52" t="s">
        <v>165</v>
      </c>
      <c r="H244" s="52" t="s">
        <v>264</v>
      </c>
      <c r="I244" s="52" t="s">
        <v>436</v>
      </c>
      <c r="J244" s="52" t="s">
        <v>173</v>
      </c>
      <c r="K244" s="52" t="s">
        <v>931</v>
      </c>
      <c r="L244" s="53" t="s">
        <v>293</v>
      </c>
      <c r="M244" s="13">
        <v>1584</v>
      </c>
      <c r="N244" s="14">
        <f t="shared" si="86"/>
        <v>4.33972602739726</v>
      </c>
      <c r="O244" s="15">
        <v>16500</v>
      </c>
      <c r="P244" s="15">
        <f t="shared" si="94"/>
        <v>26136000</v>
      </c>
      <c r="Q244" s="16">
        <f>IFERROR(VLOOKUP(G244,SCENARIOS!$A$13:$E$18,4,0),0.025)</f>
        <v>0.025</v>
      </c>
      <c r="R244" s="52">
        <f>IFERROR(VLOOKUP(L244,INPUTS!$A$107:$B$120,2,0),0.0082)</f>
        <v>0.0079</v>
      </c>
      <c r="S244" s="52">
        <f t="shared" si="95"/>
        <v>130.35</v>
      </c>
      <c r="T244" s="15">
        <f t="shared" si="96"/>
        <v>206474.4</v>
      </c>
      <c r="U244" s="15">
        <f>T244/INPUTS!$B$7*1000</f>
        <v>258093000</v>
      </c>
      <c r="V244" s="15">
        <f>T244*INPUTS!$B$6</f>
        <v>652459.104</v>
      </c>
      <c r="W244" s="54" t="s">
        <v>396</v>
      </c>
      <c r="X244" s="54" t="s">
        <v>396</v>
      </c>
      <c r="Y244" s="58">
        <f>IFERROR(VLOOKUP(E244,INPUTS!$A$44:$B$103,2,0),0)</f>
        <v>0.02</v>
      </c>
      <c r="Z244" s="15">
        <f t="shared" si="82"/>
        <v>4129.488</v>
      </c>
      <c r="AA244" s="20">
        <f>IFERROR(VLOOKUP(E244,INPUTS!$A$44:$C$103,3,0),SCENARIOS!$J$25)</f>
        <v>0.06</v>
      </c>
      <c r="AB244" s="15">
        <f t="shared" ref="AB244:AF259" si="97">$T244*AA244*(1+$Q244)^AB$2</f>
        <v>14016.4099146998</v>
      </c>
      <c r="AC244" s="20">
        <f>IFERROR(VLOOKUP($E244,INPUTS!$A$44:$G$103,4,0),SCENARIOS!$K$25)</f>
        <v>0.15</v>
      </c>
      <c r="AD244" s="15">
        <f t="shared" si="97"/>
        <v>39645.7032318324</v>
      </c>
      <c r="AE244" s="20">
        <f>IFERROR(VLOOKUP($E244,INPUTS!$A$44:$G$103,5,0),SCENARIOS!$L$25)</f>
        <v>0.3</v>
      </c>
      <c r="AF244" s="15">
        <f t="shared" si="97"/>
        <v>89710.9484846392</v>
      </c>
      <c r="AG244" s="20">
        <f>IFERROR(VLOOKUP($E244,INPUTS!$A$44:$G$103,6,0),SCENARIOS!$M$25)</f>
        <v>0.4</v>
      </c>
      <c r="AH244" s="15">
        <f t="shared" si="84"/>
        <v>135332.938535638</v>
      </c>
      <c r="AI244" s="20">
        <f>IFERROR(VLOOKUP($E244,INPUTS!$A$44:$G$103,7,0),SCENARIOS!$N$25)</f>
        <v>0.5</v>
      </c>
      <c r="AJ244" s="15">
        <f t="shared" si="85"/>
        <v>191395.997667304</v>
      </c>
      <c r="AL244" t="str">
        <f t="shared" si="87"/>
        <v>N</v>
      </c>
      <c r="AM244" s="21">
        <f t="shared" si="88"/>
        <v>382791.995334608</v>
      </c>
      <c r="BB244" s="2"/>
      <c r="BC244" s="2" t="str">
        <v>VIE</v>
      </c>
      <c r="BD244" s="15">
        <f>SUMIF($E$4:$E$1277,$BC244,$T$4:$T$1277)*(1+INDEX($Q$4:$Q$1277,MATCH($BC244,$E$4:$E1387,0)))^BD$132</f>
        <v>845786.42</v>
      </c>
      <c r="BE244" s="15">
        <f>SUMIF($E$4:$E$1277,$BC244,$T$4:$T$1277)*(1+INDEX($Q$4:$Q$1277,MATCH($BC244,$E$4:$E1387,0)))^BE$132</f>
        <v>956929.701939359</v>
      </c>
      <c r="BF244" s="15">
        <f>SUMIF($E$4:$E$1277,$BC244,$T$4:$T$1277)*(1+INDEX($Q$4:$Q$1277,MATCH($BC244,$E$4:$E1387,0)))^BF$132</f>
        <v>1082678.12393317</v>
      </c>
      <c r="BG244" s="15">
        <f>SUMIF($E$4:$E$1277,$BC244,$T$4:$T$1277)*(1+INDEX($Q$4:$Q$1277,MATCH($BC244,$E$4:$E1387,0)))^BG$132</f>
        <v>1224950.921335</v>
      </c>
      <c r="BH244" s="15">
        <f>SUMIF($E$4:$E$1277,$BC244,$T$4:$T$1277)*(1+INDEX($Q$4:$Q$1277,MATCH($BC244,$E$4:$E1387,0)))^BH$132</f>
        <v>1385919.53278636</v>
      </c>
      <c r="BI244" s="15">
        <f>SUMIF($E$4:$E$1277,$BC244,$T$4:$T$1277)*(1+INDEX($Q$4:$Q$1277,MATCH($BC244,$E$4:$E1387,0)))^BI$132</f>
        <v>1568040.74180002</v>
      </c>
      <c r="BJ244" s="62">
        <f t="shared" si="90"/>
        <v>1568040.74180002</v>
      </c>
      <c r="BK244" s="63" t="str">
        <f t="shared" si="91"/>
        <v>Y</v>
      </c>
      <c r="BL244" s="15"/>
    </row>
    <row r="245" ht="15" customHeight="1" spans="1:64">
      <c r="A245" s="24" t="s">
        <v>1186</v>
      </c>
      <c r="B245" s="52" t="s">
        <v>389</v>
      </c>
      <c r="C245" s="52" t="s">
        <v>390</v>
      </c>
      <c r="D245" s="52" t="s">
        <v>929</v>
      </c>
      <c r="E245" s="10" t="s">
        <v>200</v>
      </c>
      <c r="F245" s="52" t="s">
        <v>391</v>
      </c>
      <c r="G245" s="52" t="s">
        <v>165</v>
      </c>
      <c r="H245" s="52" t="s">
        <v>267</v>
      </c>
      <c r="I245" s="52" t="s">
        <v>436</v>
      </c>
      <c r="J245" s="52" t="s">
        <v>173</v>
      </c>
      <c r="K245" s="52" t="s">
        <v>931</v>
      </c>
      <c r="L245" s="53" t="s">
        <v>293</v>
      </c>
      <c r="M245" s="13">
        <v>1584</v>
      </c>
      <c r="N245" s="14">
        <f t="shared" si="86"/>
        <v>4.33972602739726</v>
      </c>
      <c r="O245" s="15">
        <v>16700</v>
      </c>
      <c r="P245" s="15">
        <f t="shared" si="94"/>
        <v>26452800</v>
      </c>
      <c r="Q245" s="16">
        <f>IFERROR(VLOOKUP(G245,SCENARIOS!$A$13:$E$18,4,0),0.025)</f>
        <v>0.025</v>
      </c>
      <c r="R245" s="52">
        <f>IFERROR(VLOOKUP(L245,INPUTS!$A$107:$B$120,2,0),0.0082)</f>
        <v>0.0079</v>
      </c>
      <c r="S245" s="52">
        <f t="shared" si="95"/>
        <v>131.93</v>
      </c>
      <c r="T245" s="15">
        <f t="shared" si="96"/>
        <v>208977.12</v>
      </c>
      <c r="U245" s="15">
        <f>T245/INPUTS!$B$7*1000</f>
        <v>261221400</v>
      </c>
      <c r="V245" s="15">
        <f>T245*INPUTS!$B$6</f>
        <v>660367.6992</v>
      </c>
      <c r="W245" s="54" t="s">
        <v>396</v>
      </c>
      <c r="X245" s="54" t="s">
        <v>396</v>
      </c>
      <c r="Y245" s="58">
        <f>IFERROR(VLOOKUP(E245,INPUTS!$A$44:$B$103,2,0),0)</f>
        <v>0.02</v>
      </c>
      <c r="Z245" s="15">
        <f t="shared" si="82"/>
        <v>4179.5424</v>
      </c>
      <c r="AA245" s="20">
        <f>IFERROR(VLOOKUP(E245,INPUTS!$A$44:$C$103,3,0),SCENARIOS!$J$25)</f>
        <v>0.06</v>
      </c>
      <c r="AB245" s="15">
        <f t="shared" si="97"/>
        <v>14186.3057924538</v>
      </c>
      <c r="AC245" s="20">
        <f>IFERROR(VLOOKUP($E245,INPUTS!$A$44:$G$103,4,0),SCENARIOS!$K$25)</f>
        <v>0.15</v>
      </c>
      <c r="AD245" s="15">
        <f t="shared" si="97"/>
        <v>40126.2572104001</v>
      </c>
      <c r="AE245" s="20">
        <f>IFERROR(VLOOKUP($E245,INPUTS!$A$44:$G$103,5,0),SCENARIOS!$L$25)</f>
        <v>0.3</v>
      </c>
      <c r="AF245" s="15">
        <f t="shared" si="97"/>
        <v>90798.3539208167</v>
      </c>
      <c r="AG245" s="20">
        <f>IFERROR(VLOOKUP($E245,INPUTS!$A$44:$G$103,6,0),SCENARIOS!$M$25)</f>
        <v>0.4</v>
      </c>
      <c r="AH245" s="15">
        <f t="shared" si="84"/>
        <v>136973.337790616</v>
      </c>
      <c r="AI245" s="20">
        <f>IFERROR(VLOOKUP($E245,INPUTS!$A$44:$G$103,7,0),SCENARIOS!$N$25)</f>
        <v>0.5</v>
      </c>
      <c r="AJ245" s="15">
        <f t="shared" si="85"/>
        <v>193715.94915418</v>
      </c>
      <c r="AL245" t="str">
        <f t="shared" si="87"/>
        <v>N</v>
      </c>
      <c r="AM245" s="21">
        <f t="shared" si="88"/>
        <v>387431.89830836</v>
      </c>
      <c r="BB245" s="2"/>
      <c r="BC245" s="2" t="str">
        <v>VKO</v>
      </c>
      <c r="BD245" s="15">
        <f>SUMIF($E$4:$E$1277,$BC245,$T$4:$T$1277)*(1+INDEX($Q$4:$Q$1277,MATCH($BC245,$E$4:$E1388,0)))^BD$132</f>
        <v>230490</v>
      </c>
      <c r="BE245" s="15">
        <f>SUMIF($E$4:$E$1277,$BC245,$T$4:$T$1277)*(1+INDEX($Q$4:$Q$1277,MATCH($BC245,$E$4:$E1388,0)))^BE$132</f>
        <v>260778.27898916</v>
      </c>
      <c r="BF245" s="15">
        <f>SUMIF($E$4:$E$1277,$BC245,$T$4:$T$1277)*(1+INDEX($Q$4:$Q$1277,MATCH($BC245,$E$4:$E1388,0)))^BF$132</f>
        <v>295046.686591818</v>
      </c>
      <c r="BG245" s="15">
        <f>SUMIF($E$4:$E$1277,$BC245,$T$4:$T$1277)*(1+INDEX($Q$4:$Q$1277,MATCH($BC245,$E$4:$E1388,0)))^BG$132</f>
        <v>333818.244396149</v>
      </c>
      <c r="BH245" s="15">
        <f>SUMIF($E$4:$E$1277,$BC245,$T$4:$T$1277)*(1+INDEX($Q$4:$Q$1277,MATCH($BC245,$E$4:$E1388,0)))^BH$132</f>
        <v>377684.703322533</v>
      </c>
      <c r="BI245" s="15">
        <f>SUMIF($E$4:$E$1277,$BC245,$T$4:$T$1277)*(1+INDEX($Q$4:$Q$1277,MATCH($BC245,$E$4:$E1388,0)))^BI$132</f>
        <v>427315.575222273</v>
      </c>
      <c r="BJ245" s="62">
        <f t="shared" si="90"/>
        <v>427315.575222273</v>
      </c>
      <c r="BK245" s="63" t="str">
        <f t="shared" si="91"/>
        <v>Y</v>
      </c>
      <c r="BL245" s="15"/>
    </row>
    <row r="246" ht="15" customHeight="1" spans="1:64">
      <c r="A246" s="6" t="s">
        <v>1187</v>
      </c>
      <c r="B246" s="52" t="s">
        <v>389</v>
      </c>
      <c r="C246" s="52" t="s">
        <v>390</v>
      </c>
      <c r="D246" s="52" t="s">
        <v>929</v>
      </c>
      <c r="E246" s="10" t="s">
        <v>200</v>
      </c>
      <c r="F246" s="52" t="s">
        <v>391</v>
      </c>
      <c r="G246" s="52" t="s">
        <v>165</v>
      </c>
      <c r="H246" s="52" t="s">
        <v>545</v>
      </c>
      <c r="I246" s="52" t="s">
        <v>544</v>
      </c>
      <c r="J246" s="52" t="s">
        <v>173</v>
      </c>
      <c r="K246" s="52" t="s">
        <v>931</v>
      </c>
      <c r="L246" s="53" t="s">
        <v>291</v>
      </c>
      <c r="M246" s="13">
        <v>2377</v>
      </c>
      <c r="N246" s="14">
        <f t="shared" si="86"/>
        <v>6.51232876712329</v>
      </c>
      <c r="O246" s="15">
        <v>9100</v>
      </c>
      <c r="P246" s="15">
        <f t="shared" si="94"/>
        <v>21630700</v>
      </c>
      <c r="Q246" s="16">
        <f>IFERROR(VLOOKUP(G246,SCENARIOS!$A$13:$E$18,4,0),0.025)</f>
        <v>0.025</v>
      </c>
      <c r="R246" s="52">
        <f>IFERROR(VLOOKUP(L246,INPUTS!$A$107:$B$120,2,0),0.0082)</f>
        <v>0.0079</v>
      </c>
      <c r="S246" s="52">
        <f t="shared" si="95"/>
        <v>71.89</v>
      </c>
      <c r="T246" s="15">
        <f t="shared" si="96"/>
        <v>170882.53</v>
      </c>
      <c r="U246" s="15">
        <f>T246/INPUTS!$B$7*1000</f>
        <v>213603162.5</v>
      </c>
      <c r="V246" s="15">
        <f>T246*INPUTS!$B$6</f>
        <v>539988.7948</v>
      </c>
      <c r="W246" s="54" t="s">
        <v>396</v>
      </c>
      <c r="X246" s="54" t="s">
        <v>396</v>
      </c>
      <c r="Y246" s="67">
        <f>IFERROR(VLOOKUP(E246,INPUTS!$A$44:$B$103,2,0),0)</f>
        <v>0.02</v>
      </c>
      <c r="Z246" s="15">
        <f t="shared" si="82"/>
        <v>3417.6506</v>
      </c>
      <c r="AA246" s="20">
        <f>IFERROR(VLOOKUP(E246,INPUTS!$A$44:$C$103,3,0),SCENARIOS!$J$25)</f>
        <v>0.06</v>
      </c>
      <c r="AB246" s="15">
        <f t="shared" si="97"/>
        <v>11600.2738728917</v>
      </c>
      <c r="AC246" s="20">
        <f>IFERROR(VLOOKUP($E246,INPUTS!$A$44:$G$103,4,0),SCENARIOS!$K$25)</f>
        <v>0.15</v>
      </c>
      <c r="AD246" s="15">
        <f t="shared" si="97"/>
        <v>32811.6128289255</v>
      </c>
      <c r="AE246" s="20">
        <f>IFERROR(VLOOKUP($E246,INPUTS!$A$44:$G$103,5,0),SCENARIOS!$L$25)</f>
        <v>0.3</v>
      </c>
      <c r="AF246" s="15">
        <f t="shared" si="97"/>
        <v>74246.6564656675</v>
      </c>
      <c r="AG246" s="20">
        <f>IFERROR(VLOOKUP($E246,INPUTS!$A$44:$G$103,6,0),SCENARIOS!$M$25)</f>
        <v>0.4</v>
      </c>
      <c r="AH246" s="15">
        <f t="shared" si="84"/>
        <v>112004.369206567</v>
      </c>
      <c r="AI246" s="20">
        <f>IFERROR(VLOOKUP($E246,INPUTS!$A$44:$G$103,7,0),SCENARIOS!$N$25)</f>
        <v>0.5</v>
      </c>
      <c r="AJ246" s="15">
        <f t="shared" si="85"/>
        <v>158403.328999929</v>
      </c>
      <c r="AL246" t="str">
        <f t="shared" si="87"/>
        <v>Y</v>
      </c>
      <c r="AM246" s="21">
        <f t="shared" si="88"/>
        <v>316806.657999858</v>
      </c>
      <c r="BB246" s="2"/>
      <c r="BC246" s="2" t="str">
        <v>WAW</v>
      </c>
      <c r="BD246" s="15">
        <f>SUMIF($E$4:$E$1277,$BC246,$T$4:$T$1277)*(1+INDEX($Q$4:$Q$1277,MATCH($BC246,$E$4:$E1389,0)))^BD$132</f>
        <v>803289.84</v>
      </c>
      <c r="BE246" s="15">
        <f>SUMIF($E$4:$E$1277,$BC246,$T$4:$T$1277)*(1+INDEX($Q$4:$Q$1277,MATCH($BC246,$E$4:$E1389,0)))^BE$132</f>
        <v>908848.722307596</v>
      </c>
      <c r="BF246" s="15">
        <f>SUMIF($E$4:$E$1277,$BC246,$T$4:$T$1277)*(1+INDEX($Q$4:$Q$1277,MATCH($BC246,$E$4:$E1389,0)))^BF$132</f>
        <v>1028278.90869396</v>
      </c>
      <c r="BG246" s="15">
        <f>SUMIF($E$4:$E$1277,$BC246,$T$4:$T$1277)*(1+INDEX($Q$4:$Q$1277,MATCH($BC246,$E$4:$E1389,0)))^BG$132</f>
        <v>1163403.20243856</v>
      </c>
      <c r="BH246" s="15">
        <f>SUMIF($E$4:$E$1277,$BC246,$T$4:$T$1277)*(1+INDEX($Q$4:$Q$1277,MATCH($BC246,$E$4:$E1389,0)))^BH$132</f>
        <v>1316283.93814224</v>
      </c>
      <c r="BI246" s="15">
        <f>SUMIF($E$4:$E$1277,$BC246,$T$4:$T$1277)*(1+INDEX($Q$4:$Q$1277,MATCH($BC246,$E$4:$E1389,0)))^BI$132</f>
        <v>1489254.45811015</v>
      </c>
      <c r="BJ246" s="62">
        <f t="shared" si="90"/>
        <v>1489254.45811015</v>
      </c>
      <c r="BK246" s="63" t="str">
        <f t="shared" si="91"/>
        <v>Y</v>
      </c>
      <c r="BL246" s="15"/>
    </row>
    <row r="247" ht="15" customHeight="1" spans="1:64">
      <c r="A247" s="24" t="s">
        <v>1188</v>
      </c>
      <c r="B247" s="52" t="s">
        <v>389</v>
      </c>
      <c r="C247" s="52" t="s">
        <v>390</v>
      </c>
      <c r="D247" s="52" t="s">
        <v>929</v>
      </c>
      <c r="E247" s="10" t="s">
        <v>200</v>
      </c>
      <c r="F247" s="52" t="s">
        <v>391</v>
      </c>
      <c r="G247" s="52" t="s">
        <v>165</v>
      </c>
      <c r="H247" s="52" t="s">
        <v>529</v>
      </c>
      <c r="I247" s="52" t="s">
        <v>528</v>
      </c>
      <c r="J247" s="52" t="s">
        <v>173</v>
      </c>
      <c r="K247" s="52" t="s">
        <v>931</v>
      </c>
      <c r="L247" s="53" t="s">
        <v>293</v>
      </c>
      <c r="M247" s="13">
        <v>1584</v>
      </c>
      <c r="N247" s="14">
        <f t="shared" si="86"/>
        <v>4.33972602739726</v>
      </c>
      <c r="O247" s="15">
        <v>10600</v>
      </c>
      <c r="P247" s="15">
        <f t="shared" si="94"/>
        <v>16790400</v>
      </c>
      <c r="Q247" s="16">
        <f>IFERROR(VLOOKUP(G247,SCENARIOS!$A$13:$E$18,4,0),0.025)</f>
        <v>0.025</v>
      </c>
      <c r="R247" s="52">
        <f>IFERROR(VLOOKUP(L247,INPUTS!$A$107:$B$120,2,0),0.0082)</f>
        <v>0.0079</v>
      </c>
      <c r="S247" s="52">
        <f t="shared" si="95"/>
        <v>83.74</v>
      </c>
      <c r="T247" s="15">
        <f t="shared" si="96"/>
        <v>132644.16</v>
      </c>
      <c r="U247" s="15">
        <f>T247/INPUTS!$B$7*1000</f>
        <v>165805200</v>
      </c>
      <c r="V247" s="15">
        <f>T247*INPUTS!$B$6</f>
        <v>419155.5456</v>
      </c>
      <c r="W247" s="54" t="s">
        <v>396</v>
      </c>
      <c r="X247" s="54" t="s">
        <v>396</v>
      </c>
      <c r="Y247" s="67">
        <f>IFERROR(VLOOKUP(E247,INPUTS!$A$44:$B$103,2,0),0)</f>
        <v>0.02</v>
      </c>
      <c r="Z247" s="15">
        <f t="shared" si="82"/>
        <v>2652.8832</v>
      </c>
      <c r="AA247" s="20">
        <f>IFERROR(VLOOKUP(E247,INPUTS!$A$44:$C$103,3,0),SCENARIOS!$J$25)</f>
        <v>0.06</v>
      </c>
      <c r="AB247" s="15">
        <f t="shared" si="97"/>
        <v>9004.48152095868</v>
      </c>
      <c r="AC247" s="20">
        <f>IFERROR(VLOOKUP($E247,INPUTS!$A$44:$G$103,4,0),SCENARIOS!$K$25)</f>
        <v>0.15</v>
      </c>
      <c r="AD247" s="15">
        <f t="shared" si="97"/>
        <v>25469.3608640863</v>
      </c>
      <c r="AE247" s="20">
        <f>IFERROR(VLOOKUP($E247,INPUTS!$A$44:$G$103,5,0),SCENARIOS!$L$25)</f>
        <v>0.3</v>
      </c>
      <c r="AF247" s="15">
        <f t="shared" si="97"/>
        <v>57632.4881174046</v>
      </c>
      <c r="AG247" s="20">
        <f>IFERROR(VLOOKUP($E247,INPUTS!$A$44:$G$103,6,0),SCENARIOS!$M$25)</f>
        <v>0.4</v>
      </c>
      <c r="AH247" s="15">
        <f t="shared" si="84"/>
        <v>86941.1605138039</v>
      </c>
      <c r="AI247" s="20">
        <f>IFERROR(VLOOKUP($E247,INPUTS!$A$44:$G$103,7,0),SCENARIOS!$N$25)</f>
        <v>0.5</v>
      </c>
      <c r="AJ247" s="15">
        <f t="shared" si="85"/>
        <v>122957.42880445</v>
      </c>
      <c r="AL247" t="str">
        <f t="shared" si="87"/>
        <v>N</v>
      </c>
      <c r="AM247" s="21">
        <f t="shared" si="88"/>
        <v>245914.857608899</v>
      </c>
      <c r="BB247" s="2"/>
      <c r="BC247" s="2" t="str">
        <v>WRO</v>
      </c>
      <c r="BD247" s="15">
        <f>SUMIF($E$4:$E$1277,$BC247,$T$4:$T$1277)*(1+INDEX($Q$4:$Q$1277,MATCH($BC247,$E$4:$E1390,0)))^BD$132</f>
        <v>365142.96</v>
      </c>
      <c r="BE247" s="15">
        <f>SUMIF($E$4:$E$1277,$BC247,$T$4:$T$1277)*(1+INDEX($Q$4:$Q$1277,MATCH($BC247,$E$4:$E1390,0)))^BE$132</f>
        <v>413125.743823193</v>
      </c>
      <c r="BF247" s="15">
        <f>SUMIF($E$4:$E$1277,$BC247,$T$4:$T$1277)*(1+INDEX($Q$4:$Q$1277,MATCH($BC247,$E$4:$E1390,0)))^BF$132</f>
        <v>467413.859518109</v>
      </c>
      <c r="BG247" s="15">
        <f>SUMIF($E$4:$E$1277,$BC247,$T$4:$T$1277)*(1+INDEX($Q$4:$Q$1277,MATCH($BC247,$E$4:$E1390,0)))^BG$132</f>
        <v>528835.879477693</v>
      </c>
      <c r="BH247" s="15">
        <f>SUMIF($E$4:$E$1277,$BC247,$T$4:$T$1277)*(1+INDEX($Q$4:$Q$1277,MATCH($BC247,$E$4:$E1390,0)))^BH$132</f>
        <v>598329.257312298</v>
      </c>
      <c r="BI247" s="15">
        <f>SUMIF($E$4:$E$1277,$BC247,$T$4:$T$1277)*(1+INDEX($Q$4:$Q$1277,MATCH($BC247,$E$4:$E1390,0)))^BI$132</f>
        <v>676954.635735882</v>
      </c>
      <c r="BJ247" s="62">
        <f t="shared" si="90"/>
        <v>676954.635735882</v>
      </c>
      <c r="BK247" s="63" t="str">
        <f t="shared" si="91"/>
        <v>Y</v>
      </c>
      <c r="BL247" s="15"/>
    </row>
    <row r="248" ht="15" customHeight="1" spans="1:64">
      <c r="A248" s="6" t="s">
        <v>1189</v>
      </c>
      <c r="B248" s="52" t="s">
        <v>389</v>
      </c>
      <c r="C248" s="52" t="s">
        <v>390</v>
      </c>
      <c r="D248" s="52" t="s">
        <v>929</v>
      </c>
      <c r="E248" s="10" t="s">
        <v>200</v>
      </c>
      <c r="F248" s="52" t="s">
        <v>391</v>
      </c>
      <c r="G248" s="52" t="s">
        <v>165</v>
      </c>
      <c r="H248" s="52" t="s">
        <v>673</v>
      </c>
      <c r="I248" s="52" t="s">
        <v>439</v>
      </c>
      <c r="J248" s="52" t="s">
        <v>177</v>
      </c>
      <c r="K248" s="52" t="s">
        <v>931</v>
      </c>
      <c r="L248" s="53" t="s">
        <v>291</v>
      </c>
      <c r="M248" s="13">
        <v>1584</v>
      </c>
      <c r="N248" s="14">
        <f t="shared" si="86"/>
        <v>4.33972602739726</v>
      </c>
      <c r="O248" s="15">
        <v>5000</v>
      </c>
      <c r="P248" s="15">
        <f t="shared" si="94"/>
        <v>7920000</v>
      </c>
      <c r="Q248" s="16">
        <f>IFERROR(VLOOKUP(G248,SCENARIOS!$A$13:$E$18,4,0),0.025)</f>
        <v>0.025</v>
      </c>
      <c r="R248" s="52">
        <f>IFERROR(VLOOKUP(L248,INPUTS!$A$107:$B$120,2,0),0.0082)</f>
        <v>0.0079</v>
      </c>
      <c r="S248" s="52">
        <f t="shared" si="95"/>
        <v>39.5</v>
      </c>
      <c r="T248" s="15">
        <f t="shared" si="96"/>
        <v>62568</v>
      </c>
      <c r="U248" s="15">
        <f>T248/INPUTS!$B$7*1000</f>
        <v>78210000</v>
      </c>
      <c r="V248" s="15">
        <f>T248*INPUTS!$B$6</f>
        <v>197714.88</v>
      </c>
      <c r="W248" s="54" t="s">
        <v>396</v>
      </c>
      <c r="X248" s="54" t="s">
        <v>396</v>
      </c>
      <c r="Y248" s="67">
        <f>IFERROR(VLOOKUP(E248,INPUTS!$A$44:$B$103,2,0),0)</f>
        <v>0.02</v>
      </c>
      <c r="Z248" s="15">
        <f t="shared" si="82"/>
        <v>1251.36</v>
      </c>
      <c r="AA248" s="20">
        <f>IFERROR(VLOOKUP(E248,INPUTS!$A$44:$C$103,3,0),SCENARIOS!$J$25)</f>
        <v>0.06</v>
      </c>
      <c r="AB248" s="15">
        <f t="shared" si="97"/>
        <v>4247.39694384844</v>
      </c>
      <c r="AC248" s="20">
        <f>IFERROR(VLOOKUP($E248,INPUTS!$A$44:$G$103,4,0),SCENARIOS!$K$25)</f>
        <v>0.15</v>
      </c>
      <c r="AD248" s="15">
        <f t="shared" si="97"/>
        <v>12013.8494641917</v>
      </c>
      <c r="AE248" s="20">
        <f>IFERROR(VLOOKUP($E248,INPUTS!$A$44:$G$103,5,0),SCENARIOS!$L$25)</f>
        <v>0.3</v>
      </c>
      <c r="AF248" s="15">
        <f t="shared" si="97"/>
        <v>27185.1359044361</v>
      </c>
      <c r="AG248" s="20">
        <f>IFERROR(VLOOKUP($E248,INPUTS!$A$44:$G$103,6,0),SCENARIOS!$M$25)</f>
        <v>0.4</v>
      </c>
      <c r="AH248" s="15">
        <f t="shared" si="84"/>
        <v>41009.9813744358</v>
      </c>
      <c r="AI248" s="20">
        <f>IFERROR(VLOOKUP($E248,INPUTS!$A$44:$G$103,7,0),SCENARIOS!$N$25)</f>
        <v>0.5</v>
      </c>
      <c r="AJ248" s="15">
        <f t="shared" si="85"/>
        <v>57998.7871719103</v>
      </c>
      <c r="AL248" t="str">
        <f t="shared" si="87"/>
        <v>Y</v>
      </c>
      <c r="AM248" s="21">
        <f t="shared" si="88"/>
        <v>115997.574343821</v>
      </c>
      <c r="BB248" s="2"/>
      <c r="BC248" s="2" t="str">
        <v>WUH</v>
      </c>
      <c r="BD248" s="15">
        <f>SUMIF($E$4:$E$1277,$BC248,$T$4:$T$1277)*(1+INDEX($Q$4:$Q$1277,MATCH($BC248,$E$4:$E1391,0)))^BD$132</f>
        <v>241207.59</v>
      </c>
      <c r="BE248" s="15">
        <f>SUMIF($E$4:$E$1277,$BC248,$T$4:$T$1277)*(1+INDEX($Q$4:$Q$1277,MATCH($BC248,$E$4:$E1391,0)))^BE$132</f>
        <v>293465.914454409</v>
      </c>
      <c r="BF248" s="15">
        <f>SUMIF($E$4:$E$1277,$BC248,$T$4:$T$1277)*(1+INDEX($Q$4:$Q$1277,MATCH($BC248,$E$4:$E1391,0)))^BF$132</f>
        <v>357046.156576427</v>
      </c>
      <c r="BG248" s="15">
        <f>SUMIF($E$4:$E$1277,$BC248,$T$4:$T$1277)*(1+INDEX($Q$4:$Q$1277,MATCH($BC248,$E$4:$E1391,0)))^BG$132</f>
        <v>434401.242689475</v>
      </c>
      <c r="BH248" s="15">
        <f>SUMIF($E$4:$E$1277,$BC248,$T$4:$T$1277)*(1+INDEX($Q$4:$Q$1277,MATCH($BC248,$E$4:$E1391,0)))^BH$132</f>
        <v>528515.532724317</v>
      </c>
      <c r="BI248" s="15">
        <f>SUMIF($E$4:$E$1277,$BC248,$T$4:$T$1277)*(1+INDEX($Q$4:$Q$1277,MATCH($BC248,$E$4:$E1391,0)))^BI$132</f>
        <v>643019.956852522</v>
      </c>
      <c r="BJ248" s="62">
        <f t="shared" si="90"/>
        <v>643019.956852522</v>
      </c>
      <c r="BK248" s="63" t="str">
        <f t="shared" si="91"/>
        <v>Y</v>
      </c>
      <c r="BL248" s="15"/>
    </row>
    <row r="249" ht="15" customHeight="1" spans="1:64">
      <c r="A249" s="24" t="s">
        <v>1190</v>
      </c>
      <c r="B249" s="52" t="s">
        <v>389</v>
      </c>
      <c r="C249" s="52" t="s">
        <v>390</v>
      </c>
      <c r="D249" s="52" t="s">
        <v>929</v>
      </c>
      <c r="E249" s="10" t="s">
        <v>200</v>
      </c>
      <c r="F249" s="52" t="s">
        <v>391</v>
      </c>
      <c r="G249" s="52" t="s">
        <v>165</v>
      </c>
      <c r="H249" s="52" t="s">
        <v>448</v>
      </c>
      <c r="I249" s="52" t="s">
        <v>447</v>
      </c>
      <c r="J249" s="52" t="s">
        <v>177</v>
      </c>
      <c r="K249" s="52" t="s">
        <v>931</v>
      </c>
      <c r="L249" s="53" t="s">
        <v>291</v>
      </c>
      <c r="M249" s="13">
        <v>2377</v>
      </c>
      <c r="N249" s="14">
        <f t="shared" si="86"/>
        <v>6.51232876712329</v>
      </c>
      <c r="O249" s="15">
        <v>4900</v>
      </c>
      <c r="P249" s="15">
        <f t="shared" si="94"/>
        <v>11647300</v>
      </c>
      <c r="Q249" s="16">
        <f>IFERROR(VLOOKUP(G249,SCENARIOS!$A$13:$E$18,4,0),0.025)</f>
        <v>0.025</v>
      </c>
      <c r="R249" s="52">
        <f>IFERROR(VLOOKUP(L249,INPUTS!$A$107:$B$120,2,0),0.0082)</f>
        <v>0.0079</v>
      </c>
      <c r="S249" s="52">
        <f t="shared" si="95"/>
        <v>38.71</v>
      </c>
      <c r="T249" s="15">
        <f t="shared" si="96"/>
        <v>92013.67</v>
      </c>
      <c r="U249" s="15">
        <f>T249/INPUTS!$B$7*1000</f>
        <v>115017087.5</v>
      </c>
      <c r="V249" s="15">
        <f>T249*INPUTS!$B$6</f>
        <v>290763.1972</v>
      </c>
      <c r="W249" s="54" t="s">
        <v>396</v>
      </c>
      <c r="X249" s="54" t="s">
        <v>396</v>
      </c>
      <c r="Y249" s="67">
        <f>IFERROR(VLOOKUP(E249,INPUTS!$A$44:$B$103,2,0),0)</f>
        <v>0.02</v>
      </c>
      <c r="Z249" s="15">
        <f t="shared" si="82"/>
        <v>1840.2734</v>
      </c>
      <c r="AA249" s="20">
        <f>IFERROR(VLOOKUP(E249,INPUTS!$A$44:$C$103,3,0),SCENARIOS!$J$25)</f>
        <v>0.06</v>
      </c>
      <c r="AB249" s="15">
        <f t="shared" si="97"/>
        <v>6246.30131617246</v>
      </c>
      <c r="AC249" s="20">
        <f>IFERROR(VLOOKUP($E249,INPUTS!$A$44:$G$103,4,0),SCENARIOS!$K$25)</f>
        <v>0.15</v>
      </c>
      <c r="AD249" s="15">
        <f t="shared" si="97"/>
        <v>17667.7915232676</v>
      </c>
      <c r="AE249" s="20">
        <f>IFERROR(VLOOKUP($E249,INPUTS!$A$44:$G$103,5,0),SCENARIOS!$L$25)</f>
        <v>0.3</v>
      </c>
      <c r="AF249" s="15">
        <f t="shared" si="97"/>
        <v>39978.9688661287</v>
      </c>
      <c r="AG249" s="20">
        <f>IFERROR(VLOOKUP($E249,INPUTS!$A$44:$G$103,6,0),SCENARIOS!$M$25)</f>
        <v>0.4</v>
      </c>
      <c r="AH249" s="15">
        <f t="shared" si="84"/>
        <v>60310.0449573821</v>
      </c>
      <c r="AI249" s="20">
        <f>IFERROR(VLOOKUP($E249,INPUTS!$A$44:$G$103,7,0),SCENARIOS!$N$25)</f>
        <v>0.5</v>
      </c>
      <c r="AJ249" s="15">
        <f t="shared" si="85"/>
        <v>85294.1002307311</v>
      </c>
      <c r="AL249" t="str">
        <f t="shared" si="87"/>
        <v>Y</v>
      </c>
      <c r="AM249" s="21">
        <f t="shared" si="88"/>
        <v>170588.200461462</v>
      </c>
      <c r="BB249" s="2"/>
      <c r="BC249" s="2" t="str">
        <v>YIP</v>
      </c>
      <c r="BD249" s="15">
        <f>SUMIF($E$4:$E$1277,$BC249,$T$4:$T$1277)*(1+INDEX($Q$4:$Q$1277,MATCH($BC249,$E$4:$E1392,0)))^BD$132</f>
        <v>271292.16</v>
      </c>
      <c r="BE249" s="15">
        <f>SUMIF($E$4:$E$1277,$BC249,$T$4:$T$1277)*(1+INDEX($Q$4:$Q$1277,MATCH($BC249,$E$4:$E1392,0)))^BE$132</f>
        <v>299528.465914663</v>
      </c>
      <c r="BF249" s="15">
        <f>SUMIF($E$4:$E$1277,$BC249,$T$4:$T$1277)*(1+INDEX($Q$4:$Q$1277,MATCH($BC249,$E$4:$E1392,0)))^BF$132</f>
        <v>330703.629228325</v>
      </c>
      <c r="BG249" s="15">
        <f>SUMIF($E$4:$E$1277,$BC249,$T$4:$T$1277)*(1+INDEX($Q$4:$Q$1277,MATCH($BC249,$E$4:$E1392,0)))^BG$132</f>
        <v>365123.528579564</v>
      </c>
      <c r="BH249" s="15">
        <f>SUMIF($E$4:$E$1277,$BC249,$T$4:$T$1277)*(1+INDEX($Q$4:$Q$1277,MATCH($BC249,$E$4:$E1392,0)))^BH$132</f>
        <v>403125.878701343</v>
      </c>
      <c r="BI249" s="15">
        <f>SUMIF($E$4:$E$1277,$BC249,$T$4:$T$1277)*(1+INDEX($Q$4:$Q$1277,MATCH($BC249,$E$4:$E1392,0)))^BI$132</f>
        <v>445083.543947284</v>
      </c>
      <c r="BJ249" s="62">
        <f t="shared" si="90"/>
        <v>445083.543947284</v>
      </c>
      <c r="BK249" s="63" t="str">
        <f t="shared" si="91"/>
        <v>Y</v>
      </c>
      <c r="BL249" s="15"/>
    </row>
    <row r="250" ht="15" customHeight="1" spans="1:64">
      <c r="A250" s="6" t="s">
        <v>1191</v>
      </c>
      <c r="B250" s="52" t="s">
        <v>389</v>
      </c>
      <c r="C250" s="52" t="s">
        <v>390</v>
      </c>
      <c r="D250" s="52" t="s">
        <v>929</v>
      </c>
      <c r="E250" s="10" t="s">
        <v>200</v>
      </c>
      <c r="F250" s="52" t="s">
        <v>391</v>
      </c>
      <c r="G250" s="52" t="s">
        <v>165</v>
      </c>
      <c r="H250" s="52" t="s">
        <v>444</v>
      </c>
      <c r="I250" s="52" t="s">
        <v>443</v>
      </c>
      <c r="J250" s="52" t="s">
        <v>177</v>
      </c>
      <c r="K250" s="52" t="s">
        <v>931</v>
      </c>
      <c r="L250" s="53" t="s">
        <v>291</v>
      </c>
      <c r="M250" s="13">
        <v>2377</v>
      </c>
      <c r="N250" s="14">
        <f t="shared" si="86"/>
        <v>6.51232876712329</v>
      </c>
      <c r="O250" s="15">
        <v>4800</v>
      </c>
      <c r="P250" s="15">
        <f t="shared" si="94"/>
        <v>11409600</v>
      </c>
      <c r="Q250" s="16">
        <f>IFERROR(VLOOKUP(G250,SCENARIOS!$A$13:$E$18,4,0),0.025)</f>
        <v>0.025</v>
      </c>
      <c r="R250" s="52">
        <f>IFERROR(VLOOKUP(L250,INPUTS!$A$107:$B$120,2,0),0.0082)</f>
        <v>0.0079</v>
      </c>
      <c r="S250" s="52">
        <f t="shared" si="95"/>
        <v>37.92</v>
      </c>
      <c r="T250" s="15">
        <f t="shared" si="96"/>
        <v>90135.84</v>
      </c>
      <c r="U250" s="15">
        <f>T250/INPUTS!$B$7*1000</f>
        <v>112669800</v>
      </c>
      <c r="V250" s="15">
        <f>T250*INPUTS!$B$6</f>
        <v>284829.2544</v>
      </c>
      <c r="W250" s="54" t="s">
        <v>396</v>
      </c>
      <c r="X250" s="54" t="s">
        <v>396</v>
      </c>
      <c r="Y250" s="67">
        <f>IFERROR(VLOOKUP(E250,INPUTS!$A$44:$B$103,2,0),0)</f>
        <v>0.02</v>
      </c>
      <c r="Z250" s="15">
        <f t="shared" si="82"/>
        <v>1802.7168</v>
      </c>
      <c r="AA250" s="20">
        <f>IFERROR(VLOOKUP(E250,INPUTS!$A$44:$C$103,3,0),SCENARIOS!$J$25)</f>
        <v>0.06</v>
      </c>
      <c r="AB250" s="15">
        <f t="shared" si="97"/>
        <v>6118.82577910772</v>
      </c>
      <c r="AC250" s="20">
        <f>IFERROR(VLOOKUP($E250,INPUTS!$A$44:$G$103,4,0),SCENARIOS!$K$25)</f>
        <v>0.15</v>
      </c>
      <c r="AD250" s="15">
        <f t="shared" si="97"/>
        <v>17307.2243493234</v>
      </c>
      <c r="AE250" s="20">
        <f>IFERROR(VLOOKUP($E250,INPUTS!$A$44:$G$103,5,0),SCENARIOS!$L$25)</f>
        <v>0.3</v>
      </c>
      <c r="AF250" s="15">
        <f t="shared" si="97"/>
        <v>39163.0715423301</v>
      </c>
      <c r="AG250" s="20">
        <f>IFERROR(VLOOKUP($E250,INPUTS!$A$44:$G$103,6,0),SCENARIOS!$M$25)</f>
        <v>0.4</v>
      </c>
      <c r="AH250" s="15">
        <f t="shared" si="84"/>
        <v>59079.2277133539</v>
      </c>
      <c r="AI250" s="20">
        <f>IFERROR(VLOOKUP($E250,INPUTS!$A$44:$G$103,7,0),SCENARIOS!$N$25)</f>
        <v>0.5</v>
      </c>
      <c r="AJ250" s="15">
        <f t="shared" si="85"/>
        <v>83553.404307655</v>
      </c>
      <c r="AL250" t="str">
        <f t="shared" si="87"/>
        <v>Y</v>
      </c>
      <c r="AM250" s="21">
        <f t="shared" si="88"/>
        <v>167106.80861531</v>
      </c>
      <c r="BB250" s="2"/>
      <c r="BC250" s="2" t="str">
        <v>YUL</v>
      </c>
      <c r="BD250" s="15">
        <f>SUMIF($E$4:$E$1277,$BC250,$T$4:$T$1277)*(1+INDEX($Q$4:$Q$1277,MATCH($BC250,$E$4:$E1393,0)))^BD$132</f>
        <v>38383.365</v>
      </c>
      <c r="BE250" s="15">
        <f>SUMIF($E$4:$E$1277,$BC250,$T$4:$T$1277)*(1+INDEX($Q$4:$Q$1277,MATCH($BC250,$E$4:$E1393,0)))^BE$132</f>
        <v>42378.3364587188</v>
      </c>
      <c r="BF250" s="15">
        <f>SUMIF($E$4:$E$1277,$BC250,$T$4:$T$1277)*(1+INDEX($Q$4:$Q$1277,MATCH($BC250,$E$4:$E1393,0)))^BF$132</f>
        <v>46789.1077556221</v>
      </c>
      <c r="BG250" s="15">
        <f>SUMIF($E$4:$E$1277,$BC250,$T$4:$T$1277)*(1+INDEX($Q$4:$Q$1277,MATCH($BC250,$E$4:$E1393,0)))^BG$132</f>
        <v>51658.9556718386</v>
      </c>
      <c r="BH250" s="15">
        <f>SUMIF($E$4:$E$1277,$BC250,$T$4:$T$1277)*(1+INDEX($Q$4:$Q$1277,MATCH($BC250,$E$4:$E1393,0)))^BH$132</f>
        <v>57035.6612706367</v>
      </c>
      <c r="BI250" s="15">
        <f>SUMIF($E$4:$E$1277,$BC250,$T$4:$T$1277)*(1+INDEX($Q$4:$Q$1277,MATCH($BC250,$E$4:$E1393,0)))^BI$132</f>
        <v>62971.9787067277</v>
      </c>
      <c r="BJ250" s="62">
        <f t="shared" si="90"/>
        <v>62971.9787067277</v>
      </c>
      <c r="BK250" s="63" t="str">
        <f t="shared" si="91"/>
        <v>Y</v>
      </c>
      <c r="BL250" s="15"/>
    </row>
    <row r="251" ht="15" customHeight="1" spans="1:64">
      <c r="A251" s="24" t="s">
        <v>1192</v>
      </c>
      <c r="B251" s="52" t="s">
        <v>389</v>
      </c>
      <c r="C251" s="52" t="s">
        <v>390</v>
      </c>
      <c r="D251" s="52" t="s">
        <v>929</v>
      </c>
      <c r="E251" s="10" t="s">
        <v>200</v>
      </c>
      <c r="F251" s="52" t="s">
        <v>391</v>
      </c>
      <c r="G251" s="52" t="s">
        <v>165</v>
      </c>
      <c r="H251" s="52" t="s">
        <v>783</v>
      </c>
      <c r="I251" s="52" t="s">
        <v>443</v>
      </c>
      <c r="J251" s="52" t="s">
        <v>177</v>
      </c>
      <c r="K251" s="52" t="s">
        <v>931</v>
      </c>
      <c r="L251" s="53" t="s">
        <v>291</v>
      </c>
      <c r="M251" s="13">
        <v>1584</v>
      </c>
      <c r="N251" s="14">
        <f t="shared" si="86"/>
        <v>4.33972602739726</v>
      </c>
      <c r="O251" s="15">
        <v>5200</v>
      </c>
      <c r="P251" s="15">
        <f t="shared" si="94"/>
        <v>8236800</v>
      </c>
      <c r="Q251" s="16">
        <f>IFERROR(VLOOKUP(G251,SCENARIOS!$A$13:$E$18,4,0),0.025)</f>
        <v>0.025</v>
      </c>
      <c r="R251" s="52">
        <f>IFERROR(VLOOKUP(L251,INPUTS!$A$107:$B$120,2,0),0.0082)</f>
        <v>0.0079</v>
      </c>
      <c r="S251" s="52">
        <f t="shared" si="95"/>
        <v>41.08</v>
      </c>
      <c r="T251" s="15">
        <f t="shared" si="96"/>
        <v>65070.72</v>
      </c>
      <c r="U251" s="15">
        <f>T251/INPUTS!$B$7*1000</f>
        <v>81338400</v>
      </c>
      <c r="V251" s="15">
        <f>T251*INPUTS!$B$6</f>
        <v>205623.4752</v>
      </c>
      <c r="W251" s="54" t="s">
        <v>396</v>
      </c>
      <c r="X251" s="54" t="s">
        <v>396</v>
      </c>
      <c r="Y251" s="67">
        <f>IFERROR(VLOOKUP(E251,INPUTS!$A$44:$B$103,2,0),0)</f>
        <v>0.02</v>
      </c>
      <c r="Z251" s="15">
        <f t="shared" si="82"/>
        <v>1301.4144</v>
      </c>
      <c r="AA251" s="20">
        <f>IFERROR(VLOOKUP(E251,INPUTS!$A$44:$C$103,3,0),SCENARIOS!$J$25)</f>
        <v>0.06</v>
      </c>
      <c r="AB251" s="15">
        <f t="shared" si="97"/>
        <v>4417.29282160237</v>
      </c>
      <c r="AC251" s="20">
        <f>IFERROR(VLOOKUP($E251,INPUTS!$A$44:$G$103,4,0),SCENARIOS!$K$25)</f>
        <v>0.15</v>
      </c>
      <c r="AD251" s="15">
        <f t="shared" si="97"/>
        <v>12494.4034427593</v>
      </c>
      <c r="AE251" s="20">
        <f>IFERROR(VLOOKUP($E251,INPUTS!$A$44:$G$103,5,0),SCENARIOS!$L$25)</f>
        <v>0.3</v>
      </c>
      <c r="AF251" s="15">
        <f t="shared" si="97"/>
        <v>28272.5413406136</v>
      </c>
      <c r="AG251" s="20">
        <f>IFERROR(VLOOKUP($E251,INPUTS!$A$44:$G$103,6,0),SCENARIOS!$M$25)</f>
        <v>0.4</v>
      </c>
      <c r="AH251" s="15">
        <f t="shared" si="84"/>
        <v>42650.3806294132</v>
      </c>
      <c r="AI251" s="20">
        <f>IFERROR(VLOOKUP($E251,INPUTS!$A$44:$G$103,7,0),SCENARIOS!$N$25)</f>
        <v>0.5</v>
      </c>
      <c r="AJ251" s="15">
        <f t="shared" si="85"/>
        <v>60318.7386587867</v>
      </c>
      <c r="AL251" t="str">
        <f t="shared" si="87"/>
        <v>Y</v>
      </c>
      <c r="AM251" s="21">
        <f t="shared" si="88"/>
        <v>120637.477317573</v>
      </c>
      <c r="BB251" s="2"/>
      <c r="BC251" s="2" t="str">
        <v>YVR</v>
      </c>
      <c r="BD251" s="15">
        <f>SUMIF($E$4:$E$1277,$BC251,$T$4:$T$1277)*(1+INDEX($Q$4:$Q$1277,MATCH($BC251,$E$4:$E1394,0)))^BD$132</f>
        <v>488087.143</v>
      </c>
      <c r="BE251" s="15">
        <f>SUMIF($E$4:$E$1277,$BC251,$T$4:$T$1277)*(1+INDEX($Q$4:$Q$1277,MATCH($BC251,$E$4:$E1394,0)))^BE$132</f>
        <v>538887.644875033</v>
      </c>
      <c r="BF251" s="15">
        <f>SUMIF($E$4:$E$1277,$BC251,$T$4:$T$1277)*(1+INDEX($Q$4:$Q$1277,MATCH($BC251,$E$4:$E1394,0)))^BF$132</f>
        <v>594975.503788183</v>
      </c>
      <c r="BG251" s="15">
        <f>SUMIF($E$4:$E$1277,$BC251,$T$4:$T$1277)*(1+INDEX($Q$4:$Q$1277,MATCH($BC251,$E$4:$E1394,0)))^BG$132</f>
        <v>656901.032106781</v>
      </c>
      <c r="BH251" s="15">
        <f>SUMIF($E$4:$E$1277,$BC251,$T$4:$T$1277)*(1+INDEX($Q$4:$Q$1277,MATCH($BC251,$E$4:$E1394,0)))^BH$132</f>
        <v>725271.819151364</v>
      </c>
      <c r="BI251" s="15">
        <f>SUMIF($E$4:$E$1277,$BC251,$T$4:$T$1277)*(1+INDEX($Q$4:$Q$1277,MATCH($BC251,$E$4:$E1394,0)))^BI$132</f>
        <v>800758.692626963</v>
      </c>
      <c r="BJ251" s="62">
        <f t="shared" si="90"/>
        <v>800758.692626964</v>
      </c>
      <c r="BK251" s="63" t="str">
        <f t="shared" si="91"/>
        <v>N</v>
      </c>
      <c r="BL251" s="15"/>
    </row>
    <row r="252" ht="15" customHeight="1" spans="1:64">
      <c r="A252" s="6" t="s">
        <v>1193</v>
      </c>
      <c r="B252" s="52" t="s">
        <v>389</v>
      </c>
      <c r="C252" s="52" t="s">
        <v>390</v>
      </c>
      <c r="D252" s="52" t="s">
        <v>929</v>
      </c>
      <c r="E252" s="10" t="s">
        <v>200</v>
      </c>
      <c r="F252" s="52" t="s">
        <v>391</v>
      </c>
      <c r="G252" s="52" t="s">
        <v>165</v>
      </c>
      <c r="H252" s="52" t="s">
        <v>636</v>
      </c>
      <c r="I252" s="52" t="s">
        <v>635</v>
      </c>
      <c r="J252" s="52" t="s">
        <v>177</v>
      </c>
      <c r="K252" s="52" t="s">
        <v>931</v>
      </c>
      <c r="L252" s="53" t="s">
        <v>282</v>
      </c>
      <c r="M252" s="13">
        <v>2377</v>
      </c>
      <c r="N252" s="14">
        <f t="shared" si="86"/>
        <v>6.51232876712329</v>
      </c>
      <c r="O252" s="15">
        <v>2900</v>
      </c>
      <c r="P252" s="15">
        <f t="shared" si="94"/>
        <v>6893300</v>
      </c>
      <c r="Q252" s="16">
        <f>IFERROR(VLOOKUP(G252,SCENARIOS!$A$13:$E$18,4,0),0.025)</f>
        <v>0.025</v>
      </c>
      <c r="R252" s="52">
        <f>IFERROR(VLOOKUP(L252,INPUTS!$A$107:$B$120,2,0),0.0082)</f>
        <v>0.0042</v>
      </c>
      <c r="S252" s="52">
        <f t="shared" si="95"/>
        <v>12.18</v>
      </c>
      <c r="T252" s="15">
        <f t="shared" si="96"/>
        <v>28951.86</v>
      </c>
      <c r="U252" s="15">
        <f>T252/INPUTS!$B$7*1000</f>
        <v>36189825</v>
      </c>
      <c r="V252" s="15">
        <f>T252*INPUTS!$B$6</f>
        <v>91487.8776</v>
      </c>
      <c r="W252" s="54" t="s">
        <v>396</v>
      </c>
      <c r="X252" s="54" t="s">
        <v>396</v>
      </c>
      <c r="Y252" s="67">
        <f>IFERROR(VLOOKUP(E252,INPUTS!$A$44:$B$103,2,0),0)</f>
        <v>0.02</v>
      </c>
      <c r="Z252" s="15">
        <f t="shared" si="82"/>
        <v>579.0372</v>
      </c>
      <c r="AA252" s="20">
        <f>IFERROR(VLOOKUP(E252,INPUTS!$A$44:$C$103,3,0),SCENARIOS!$J$25)</f>
        <v>0.06</v>
      </c>
      <c r="AB252" s="15">
        <f t="shared" si="97"/>
        <v>1965.38233094757</v>
      </c>
      <c r="AC252" s="20">
        <f>IFERROR(VLOOKUP($E252,INPUTS!$A$44:$G$103,4,0),SCENARIOS!$K$25)</f>
        <v>0.15</v>
      </c>
      <c r="AD252" s="15">
        <f t="shared" si="97"/>
        <v>5559.12427676051</v>
      </c>
      <c r="AE252" s="20">
        <f>IFERROR(VLOOKUP($E252,INPUTS!$A$44:$G$103,5,0),SCENARIOS!$L$25)</f>
        <v>0.3</v>
      </c>
      <c r="AF252" s="15">
        <f t="shared" si="97"/>
        <v>12579.277726413</v>
      </c>
      <c r="AG252" s="20">
        <f>IFERROR(VLOOKUP($E252,INPUTS!$A$44:$G$103,6,0),SCENARIOS!$M$25)</f>
        <v>0.4</v>
      </c>
      <c r="AH252" s="15">
        <f t="shared" si="84"/>
        <v>18976.3975091944</v>
      </c>
      <c r="AI252" s="20">
        <f>IFERROR(VLOOKUP($E252,INPUTS!$A$44:$G$103,7,0),SCENARIOS!$N$25)</f>
        <v>0.5</v>
      </c>
      <c r="AJ252" s="15">
        <f t="shared" si="85"/>
        <v>26837.5649912246</v>
      </c>
      <c r="AL252" t="str">
        <f t="shared" si="87"/>
        <v>Y</v>
      </c>
      <c r="AM252" s="21">
        <f t="shared" si="88"/>
        <v>53675.1299824492</v>
      </c>
      <c r="BB252" s="2"/>
      <c r="BC252" s="2" t="str">
        <v>YYC</v>
      </c>
      <c r="BD252" s="15">
        <f>SUMIF($E$4:$E$1277,$BC252,$T$4:$T$1277)*(1+INDEX($Q$4:$Q$1277,MATCH($BC252,$E$4:$E1395,0)))^BD$132</f>
        <v>1220530.212</v>
      </c>
      <c r="BE252" s="15">
        <f>SUMIF($E$4:$E$1277,$BC252,$T$4:$T$1277)*(1+INDEX($Q$4:$Q$1277,MATCH($BC252,$E$4:$E1395,0)))^BE$132</f>
        <v>1347563.97679483</v>
      </c>
      <c r="BF252" s="15">
        <f>SUMIF($E$4:$E$1277,$BC252,$T$4:$T$1277)*(1+INDEX($Q$4:$Q$1277,MATCH($BC252,$E$4:$E1395,0)))^BF$132</f>
        <v>1487819.51786302</v>
      </c>
      <c r="BG252" s="15">
        <f>SUMIF($E$4:$E$1277,$BC252,$T$4:$T$1277)*(1+INDEX($Q$4:$Q$1277,MATCH($BC252,$E$4:$E1395,0)))^BG$132</f>
        <v>1642672.96829884</v>
      </c>
      <c r="BH252" s="15">
        <f>SUMIF($E$4:$E$1277,$BC252,$T$4:$T$1277)*(1+INDEX($Q$4:$Q$1277,MATCH($BC252,$E$4:$E1395,0)))^BH$132</f>
        <v>1813643.69023431</v>
      </c>
      <c r="BI252" s="15">
        <f>SUMIF($E$4:$E$1277,$BC252,$T$4:$T$1277)*(1+INDEX($Q$4:$Q$1277,MATCH($BC252,$E$4:$E1395,0)))^BI$132</f>
        <v>2002409.18223251</v>
      </c>
      <c r="BJ252" s="62">
        <f t="shared" si="90"/>
        <v>2002409.18223251</v>
      </c>
      <c r="BK252" s="63" t="str">
        <f t="shared" si="91"/>
        <v>Y</v>
      </c>
      <c r="BL252" s="15"/>
    </row>
    <row r="253" ht="15" customHeight="1" spans="1:64">
      <c r="A253" s="24" t="s">
        <v>1194</v>
      </c>
      <c r="B253" s="52" t="s">
        <v>389</v>
      </c>
      <c r="C253" s="52" t="s">
        <v>390</v>
      </c>
      <c r="D253" s="52" t="s">
        <v>929</v>
      </c>
      <c r="E253" s="10" t="s">
        <v>200</v>
      </c>
      <c r="F253" s="52" t="s">
        <v>391</v>
      </c>
      <c r="G253" s="52" t="s">
        <v>165</v>
      </c>
      <c r="H253" s="52" t="s">
        <v>640</v>
      </c>
      <c r="I253" s="52" t="s">
        <v>639</v>
      </c>
      <c r="J253" s="52" t="s">
        <v>185</v>
      </c>
      <c r="K253" s="52" t="s">
        <v>931</v>
      </c>
      <c r="L253" s="53" t="s">
        <v>291</v>
      </c>
      <c r="M253" s="13">
        <v>1584</v>
      </c>
      <c r="N253" s="14">
        <f t="shared" si="86"/>
        <v>4.33972602739726</v>
      </c>
      <c r="O253" s="15">
        <v>6550</v>
      </c>
      <c r="P253" s="15">
        <f t="shared" si="94"/>
        <v>10375200</v>
      </c>
      <c r="Q253" s="16">
        <f>IFERROR(VLOOKUP(G253,SCENARIOS!$A$13:$E$18,4,0),0.025)</f>
        <v>0.025</v>
      </c>
      <c r="R253" s="52">
        <f>IFERROR(VLOOKUP(L253,INPUTS!$A$107:$B$120,2,0),0.0082)</f>
        <v>0.0079</v>
      </c>
      <c r="S253" s="52">
        <f t="shared" si="95"/>
        <v>51.745</v>
      </c>
      <c r="T253" s="15">
        <f t="shared" si="96"/>
        <v>81964.08</v>
      </c>
      <c r="U253" s="15">
        <f>T253/INPUTS!$B$7*1000</f>
        <v>102455100</v>
      </c>
      <c r="V253" s="15">
        <f>T253*INPUTS!$B$6</f>
        <v>259006.4928</v>
      </c>
      <c r="W253" s="54" t="s">
        <v>396</v>
      </c>
      <c r="X253" s="54" t="s">
        <v>396</v>
      </c>
      <c r="Y253" s="67">
        <f>IFERROR(VLOOKUP(E253,INPUTS!$A$44:$B$103,2,0),0)</f>
        <v>0.02</v>
      </c>
      <c r="Z253" s="15">
        <f t="shared" si="82"/>
        <v>1639.2816</v>
      </c>
      <c r="AA253" s="20">
        <f>IFERROR(VLOOKUP(E253,INPUTS!$A$44:$C$103,3,0),SCENARIOS!$J$25)</f>
        <v>0.06</v>
      </c>
      <c r="AB253" s="15">
        <f t="shared" si="97"/>
        <v>5564.08999644145</v>
      </c>
      <c r="AC253" s="20">
        <f>IFERROR(VLOOKUP($E253,INPUTS!$A$44:$G$103,4,0),SCENARIOS!$K$25)</f>
        <v>0.15</v>
      </c>
      <c r="AD253" s="15">
        <f t="shared" si="97"/>
        <v>15738.1427980911</v>
      </c>
      <c r="AE253" s="20">
        <f>IFERROR(VLOOKUP($E253,INPUTS!$A$44:$G$103,5,0),SCENARIOS!$L$25)</f>
        <v>0.3</v>
      </c>
      <c r="AF253" s="15">
        <f t="shared" si="97"/>
        <v>35612.5280348113</v>
      </c>
      <c r="AG253" s="20">
        <f>IFERROR(VLOOKUP($E253,INPUTS!$A$44:$G$103,6,0),SCENARIOS!$M$25)</f>
        <v>0.4</v>
      </c>
      <c r="AH253" s="15">
        <f t="shared" si="84"/>
        <v>53723.0756005109</v>
      </c>
      <c r="AI253" s="20">
        <f>IFERROR(VLOOKUP($E253,INPUTS!$A$44:$G$103,7,0),SCENARIOS!$N$25)</f>
        <v>0.5</v>
      </c>
      <c r="AJ253" s="15">
        <f t="shared" si="85"/>
        <v>75978.4111952024</v>
      </c>
      <c r="AL253" t="str">
        <f t="shared" si="87"/>
        <v>N</v>
      </c>
      <c r="AM253" s="21">
        <f t="shared" si="88"/>
        <v>151956.822390405</v>
      </c>
      <c r="BB253" s="2"/>
      <c r="BC253" s="2" t="str">
        <v>YYZ</v>
      </c>
      <c r="BD253" s="15">
        <f>SUMIF($E$4:$E$1277,$BC253,$T$4:$T$1277)*(1+INDEX($Q$4:$Q$1277,MATCH($BC253,$E$4:$E1396,0)))^BD$132</f>
        <v>2518263.325</v>
      </c>
      <c r="BE253" s="15">
        <f>SUMIF($E$4:$E$1277,$BC253,$T$4:$T$1277)*(1+INDEX($Q$4:$Q$1277,MATCH($BC253,$E$4:$E1396,0)))^BE$132</f>
        <v>2780366.1945351</v>
      </c>
      <c r="BF253" s="15">
        <f>SUMIF($E$4:$E$1277,$BC253,$T$4:$T$1277)*(1+INDEX($Q$4:$Q$1277,MATCH($BC253,$E$4:$E1396,0)))^BF$132</f>
        <v>3069748.94125244</v>
      </c>
      <c r="BG253" s="15">
        <f>SUMIF($E$4:$E$1277,$BC253,$T$4:$T$1277)*(1+INDEX($Q$4:$Q$1277,MATCH($BC253,$E$4:$E1396,0)))^BG$132</f>
        <v>3389250.87668035</v>
      </c>
      <c r="BH253" s="15">
        <f>SUMIF($E$4:$E$1277,$BC253,$T$4:$T$1277)*(1+INDEX($Q$4:$Q$1277,MATCH($BC253,$E$4:$E1396,0)))^BH$132</f>
        <v>3742006.83017154</v>
      </c>
      <c r="BI253" s="15">
        <f>SUMIF($E$4:$E$1277,$BC253,$T$4:$T$1277)*(1+INDEX($Q$4:$Q$1277,MATCH($BC253,$E$4:$E1396,0)))^BI$132</f>
        <v>4131477.90663568</v>
      </c>
      <c r="BJ253" s="62">
        <f t="shared" si="90"/>
        <v>4131477.90663568</v>
      </c>
      <c r="BK253" s="63" t="str">
        <f t="shared" si="91"/>
        <v>Y</v>
      </c>
      <c r="BL253" s="15"/>
    </row>
    <row r="254" ht="15" customHeight="1" spans="1:64">
      <c r="A254" s="6" t="s">
        <v>1195</v>
      </c>
      <c r="B254" s="52" t="s">
        <v>389</v>
      </c>
      <c r="C254" s="52" t="s">
        <v>390</v>
      </c>
      <c r="D254" s="52" t="s">
        <v>929</v>
      </c>
      <c r="E254" s="10" t="s">
        <v>200</v>
      </c>
      <c r="F254" s="52" t="s">
        <v>391</v>
      </c>
      <c r="G254" s="52" t="s">
        <v>165</v>
      </c>
      <c r="H254" s="52" t="s">
        <v>644</v>
      </c>
      <c r="I254" s="52" t="s">
        <v>643</v>
      </c>
      <c r="J254" s="52" t="s">
        <v>185</v>
      </c>
      <c r="K254" s="52" t="s">
        <v>931</v>
      </c>
      <c r="L254" s="53" t="s">
        <v>291</v>
      </c>
      <c r="M254" s="13">
        <v>2377</v>
      </c>
      <c r="N254" s="14">
        <f t="shared" si="86"/>
        <v>6.51232876712329</v>
      </c>
      <c r="O254" s="15">
        <v>9000</v>
      </c>
      <c r="P254" s="15">
        <f t="shared" si="94"/>
        <v>21393000</v>
      </c>
      <c r="Q254" s="16">
        <f>IFERROR(VLOOKUP(G254,SCENARIOS!$A$13:$E$18,4,0),0.025)</f>
        <v>0.025</v>
      </c>
      <c r="R254" s="52">
        <f>IFERROR(VLOOKUP(L254,INPUTS!$A$107:$B$120,2,0),0.0082)</f>
        <v>0.0079</v>
      </c>
      <c r="S254" s="52">
        <f t="shared" si="95"/>
        <v>71.1</v>
      </c>
      <c r="T254" s="15">
        <f t="shared" si="96"/>
        <v>169004.7</v>
      </c>
      <c r="U254" s="15">
        <f>T254/INPUTS!$B$7*1000</f>
        <v>211255875</v>
      </c>
      <c r="V254" s="15">
        <f>T254*INPUTS!$B$6</f>
        <v>534054.852</v>
      </c>
      <c r="W254" s="54" t="s">
        <v>396</v>
      </c>
      <c r="X254" s="54" t="s">
        <v>396</v>
      </c>
      <c r="Y254" s="67">
        <f>IFERROR(VLOOKUP(E254,INPUTS!$A$44:$B$103,2,0),0)</f>
        <v>0.02</v>
      </c>
      <c r="Z254" s="15">
        <f t="shared" si="82"/>
        <v>3380.094</v>
      </c>
      <c r="AA254" s="20">
        <f>IFERROR(VLOOKUP(E254,INPUTS!$A$44:$C$103,3,0),SCENARIOS!$J$25)</f>
        <v>0.06</v>
      </c>
      <c r="AB254" s="15">
        <f t="shared" si="97"/>
        <v>11472.798335827</v>
      </c>
      <c r="AC254" s="20">
        <f>IFERROR(VLOOKUP($E254,INPUTS!$A$44:$G$103,4,0),SCENARIOS!$K$25)</f>
        <v>0.15</v>
      </c>
      <c r="AD254" s="15">
        <f t="shared" si="97"/>
        <v>32451.0456549813</v>
      </c>
      <c r="AE254" s="20">
        <f>IFERROR(VLOOKUP($E254,INPUTS!$A$44:$G$103,5,0),SCENARIOS!$L$25)</f>
        <v>0.3</v>
      </c>
      <c r="AF254" s="15">
        <f t="shared" si="97"/>
        <v>73430.759141869</v>
      </c>
      <c r="AG254" s="20">
        <f>IFERROR(VLOOKUP($E254,INPUTS!$A$44:$G$103,6,0),SCENARIOS!$M$25)</f>
        <v>0.4</v>
      </c>
      <c r="AH254" s="15">
        <f t="shared" si="84"/>
        <v>110773.551962538</v>
      </c>
      <c r="AI254" s="20">
        <f>IFERROR(VLOOKUP($E254,INPUTS!$A$44:$G$103,7,0),SCENARIOS!$N$25)</f>
        <v>0.5</v>
      </c>
      <c r="AJ254" s="15">
        <f t="shared" si="85"/>
        <v>156662.633076853</v>
      </c>
      <c r="AL254" t="str">
        <f t="shared" si="87"/>
        <v>Y</v>
      </c>
      <c r="AM254" s="21">
        <f t="shared" si="88"/>
        <v>313325.266153706</v>
      </c>
      <c r="BB254" s="2"/>
      <c r="BC254" s="2" t="str">
        <v>ZRH</v>
      </c>
      <c r="BD254" s="15">
        <f>SUMIF($E$4:$E$1277,$BC254,$T$4:$T$1277)*(1+INDEX($Q$4:$Q$1277,MATCH($BC254,$E$4:$E1397,0)))^BD$132</f>
        <v>1628938.88</v>
      </c>
      <c r="BE254" s="15">
        <f>SUMIF($E$4:$E$1277,$BC254,$T$4:$T$1277)*(1+INDEX($Q$4:$Q$1277,MATCH($BC254,$E$4:$E1397,0)))^BE$132</f>
        <v>1842994.82712886</v>
      </c>
      <c r="BF254" s="15">
        <f>SUMIF($E$4:$E$1277,$BC254,$T$4:$T$1277)*(1+INDEX($Q$4:$Q$1277,MATCH($BC254,$E$4:$E1397,0)))^BF$132</f>
        <v>2085179.48372852</v>
      </c>
      <c r="BG254" s="15">
        <f>SUMIF($E$4:$E$1277,$BC254,$T$4:$T$1277)*(1+INDEX($Q$4:$Q$1277,MATCH($BC254,$E$4:$E1397,0)))^BG$132</f>
        <v>2359189.19324149</v>
      </c>
      <c r="BH254" s="15">
        <f>SUMIF($E$4:$E$1277,$BC254,$T$4:$T$1277)*(1+INDEX($Q$4:$Q$1277,MATCH($BC254,$E$4:$E1397,0)))^BH$132</f>
        <v>2669206.02899622</v>
      </c>
      <c r="BI254" s="15">
        <f>SUMIF($E$4:$E$1277,$BC254,$T$4:$T$1277)*(1+INDEX($Q$4:$Q$1277,MATCH($BC254,$E$4:$E1397,0)))^BI$132</f>
        <v>3019961.6231035</v>
      </c>
      <c r="BJ254" s="68">
        <f t="shared" si="90"/>
        <v>3019961.6231035</v>
      </c>
      <c r="BK254" s="69" t="str">
        <f t="shared" si="91"/>
        <v>Y</v>
      </c>
      <c r="BL254" s="15"/>
    </row>
    <row r="255" ht="15" customHeight="1" spans="1:64">
      <c r="A255" s="24" t="s">
        <v>1196</v>
      </c>
      <c r="B255" s="52" t="s">
        <v>389</v>
      </c>
      <c r="C255" s="52" t="s">
        <v>390</v>
      </c>
      <c r="D255" s="52" t="s">
        <v>929</v>
      </c>
      <c r="E255" s="10" t="s">
        <v>200</v>
      </c>
      <c r="F255" s="52" t="s">
        <v>391</v>
      </c>
      <c r="G255" s="52" t="s">
        <v>165</v>
      </c>
      <c r="H255" s="52" t="s">
        <v>1213</v>
      </c>
      <c r="I255" s="52" t="s">
        <v>1214</v>
      </c>
      <c r="J255" s="52" t="s">
        <v>185</v>
      </c>
      <c r="K255" s="52" t="s">
        <v>931</v>
      </c>
      <c r="L255" s="53" t="s">
        <v>288</v>
      </c>
      <c r="M255" s="13">
        <v>1584</v>
      </c>
      <c r="N255" s="14">
        <f t="shared" si="86"/>
        <v>4.33972602739726</v>
      </c>
      <c r="O255" s="15">
        <v>5600</v>
      </c>
      <c r="P255" s="15">
        <f t="shared" si="94"/>
        <v>8870400</v>
      </c>
      <c r="Q255" s="16">
        <f>IFERROR(VLOOKUP(G255,SCENARIOS!$A$13:$E$18,4,0),0.025)</f>
        <v>0.025</v>
      </c>
      <c r="R255" s="52">
        <f>IFERROR(VLOOKUP(L255,INPUTS!$A$107:$B$120,2,0),0.0082)</f>
        <v>0.0085</v>
      </c>
      <c r="S255" s="52">
        <f t="shared" si="95"/>
        <v>47.6</v>
      </c>
      <c r="T255" s="15">
        <f t="shared" si="96"/>
        <v>75398.4</v>
      </c>
      <c r="U255" s="15">
        <f>T255/INPUTS!$B$7*1000</f>
        <v>94248000</v>
      </c>
      <c r="V255" s="15">
        <f>T255*INPUTS!$B$6</f>
        <v>238258.944</v>
      </c>
      <c r="W255" s="54" t="s">
        <v>396</v>
      </c>
      <c r="X255" s="54" t="s">
        <v>396</v>
      </c>
      <c r="Y255" s="67">
        <f>IFERROR(VLOOKUP(E255,INPUTS!$A$44:$B$103,2,0),0)</f>
        <v>0.02</v>
      </c>
      <c r="Z255" s="15">
        <f t="shared" si="82"/>
        <v>1507.968</v>
      </c>
      <c r="AA255" s="20">
        <f>IFERROR(VLOOKUP(E255,INPUTS!$A$44:$C$103,3,0),SCENARIOS!$J$25)</f>
        <v>0.06</v>
      </c>
      <c r="AB255" s="15">
        <f t="shared" si="97"/>
        <v>5118.38213992875</v>
      </c>
      <c r="AC255" s="20">
        <f>IFERROR(VLOOKUP($E255,INPUTS!$A$44:$G$103,4,0),SCENARIOS!$K$25)</f>
        <v>0.15</v>
      </c>
      <c r="AD255" s="15">
        <f t="shared" si="97"/>
        <v>14477.4489745702</v>
      </c>
      <c r="AE255" s="20">
        <f>IFERROR(VLOOKUP($E255,INPUTS!$A$44:$G$103,5,0),SCENARIOS!$L$25)</f>
        <v>0.3</v>
      </c>
      <c r="AF255" s="15">
        <f t="shared" si="97"/>
        <v>32759.8093430673</v>
      </c>
      <c r="AG255" s="20">
        <f>IFERROR(VLOOKUP($E255,INPUTS!$A$44:$G$103,6,0),SCENARIOS!$M$25)</f>
        <v>0.4</v>
      </c>
      <c r="AH255" s="15">
        <f t="shared" si="84"/>
        <v>49419.6231246365</v>
      </c>
      <c r="AI255" s="20">
        <f>IFERROR(VLOOKUP($E255,INPUTS!$A$44:$G$103,7,0),SCENARIOS!$N$25)</f>
        <v>0.5</v>
      </c>
      <c r="AJ255" s="15">
        <f t="shared" si="85"/>
        <v>69892.2093514665</v>
      </c>
      <c r="AL255" t="str">
        <f t="shared" si="87"/>
        <v>N</v>
      </c>
      <c r="AM255" s="21">
        <f t="shared" si="88"/>
        <v>139784.418702933</v>
      </c>
      <c r="BC255" s="2">
        <v>0</v>
      </c>
    </row>
    <row r="256" ht="15" customHeight="1" spans="1:64">
      <c r="A256" s="6" t="s">
        <v>1197</v>
      </c>
      <c r="B256" s="52" t="s">
        <v>389</v>
      </c>
      <c r="C256" s="52" t="s">
        <v>390</v>
      </c>
      <c r="D256" s="52" t="s">
        <v>929</v>
      </c>
      <c r="E256" s="10" t="s">
        <v>200</v>
      </c>
      <c r="F256" s="52" t="s">
        <v>391</v>
      </c>
      <c r="G256" s="52" t="s">
        <v>165</v>
      </c>
      <c r="H256" s="52" t="s">
        <v>1216</v>
      </c>
      <c r="I256" s="52" t="s">
        <v>1217</v>
      </c>
      <c r="J256" s="52" t="s">
        <v>185</v>
      </c>
      <c r="K256" s="52" t="s">
        <v>931</v>
      </c>
      <c r="L256" s="53" t="s">
        <v>288</v>
      </c>
      <c r="M256" s="13">
        <v>2377</v>
      </c>
      <c r="N256" s="14">
        <f t="shared" si="86"/>
        <v>6.51232876712329</v>
      </c>
      <c r="O256" s="15">
        <v>5100</v>
      </c>
      <c r="P256" s="15">
        <f t="shared" si="94"/>
        <v>12122700</v>
      </c>
      <c r="Q256" s="16">
        <f>IFERROR(VLOOKUP(G256,SCENARIOS!$A$13:$E$18,4,0),0.025)</f>
        <v>0.025</v>
      </c>
      <c r="R256" s="52">
        <f>IFERROR(VLOOKUP(L256,INPUTS!$A$107:$B$120,2,0),0.0082)</f>
        <v>0.0085</v>
      </c>
      <c r="S256" s="52">
        <f t="shared" si="95"/>
        <v>43.35</v>
      </c>
      <c r="T256" s="15">
        <f t="shared" si="96"/>
        <v>103042.95</v>
      </c>
      <c r="U256" s="15">
        <f>T256/INPUTS!$B$7*1000</f>
        <v>128803687.5</v>
      </c>
      <c r="V256" s="15">
        <f>T256*INPUTS!$B$6</f>
        <v>325615.722</v>
      </c>
      <c r="W256" s="54" t="s">
        <v>396</v>
      </c>
      <c r="X256" s="54" t="s">
        <v>396</v>
      </c>
      <c r="Y256" s="67">
        <f>IFERROR(VLOOKUP(E256,INPUTS!$A$44:$B$103,2,0),0)</f>
        <v>0.02</v>
      </c>
      <c r="Z256" s="15">
        <f t="shared" si="82"/>
        <v>2060.859</v>
      </c>
      <c r="AA256" s="20">
        <f>IFERROR(VLOOKUP(E256,INPUTS!$A$44:$C$103,3,0),SCENARIOS!$J$25)</f>
        <v>0.06</v>
      </c>
      <c r="AB256" s="15">
        <f t="shared" si="97"/>
        <v>6995.01839462868</v>
      </c>
      <c r="AC256" s="20">
        <f>IFERROR(VLOOKUP($E256,INPUTS!$A$44:$G$103,4,0),SCENARIOS!$K$25)</f>
        <v>0.15</v>
      </c>
      <c r="AD256" s="15">
        <f t="shared" si="97"/>
        <v>19785.5531525097</v>
      </c>
      <c r="AE256" s="20">
        <f>IFERROR(VLOOKUP($E256,INPUTS!$A$44:$G$103,5,0),SCENARIOS!$L$25)</f>
        <v>0.3</v>
      </c>
      <c r="AF256" s="15">
        <f t="shared" si="97"/>
        <v>44771.0746666669</v>
      </c>
      <c r="AG256" s="20">
        <f>IFERROR(VLOOKUP($E256,INPUTS!$A$44:$G$103,6,0),SCENARIOS!$M$25)</f>
        <v>0.4</v>
      </c>
      <c r="AH256" s="15">
        <f t="shared" si="84"/>
        <v>67539.1487704085</v>
      </c>
      <c r="AI256" s="20">
        <f>IFERROR(VLOOKUP($E256,INPUTS!$A$44:$G$103,7,0),SCENARIOS!$N$25)</f>
        <v>0.5</v>
      </c>
      <c r="AJ256" s="15">
        <f t="shared" si="85"/>
        <v>95517.9345131024</v>
      </c>
      <c r="AL256" t="str">
        <f t="shared" si="87"/>
        <v>N</v>
      </c>
      <c r="AM256" s="21">
        <f t="shared" si="88"/>
        <v>191035.869026205</v>
      </c>
      <c r="BC256" s="2" t="s">
        <v>940</v>
      </c>
      <c r="BD256" s="15">
        <f>SUM(BD134:BD254)</f>
        <v>161440404.7865</v>
      </c>
      <c r="BE256" s="15">
        <f t="shared" ref="BE256:BI256" si="98">SUM(BE134:BE254)</f>
        <v>188974178.05788</v>
      </c>
      <c r="BF256" s="15">
        <f t="shared" si="98"/>
        <v>221618461.368087</v>
      </c>
      <c r="BG256" s="15">
        <f t="shared" si="98"/>
        <v>260388514.141515</v>
      </c>
      <c r="BH256" s="15">
        <f t="shared" si="98"/>
        <v>306511570.005948</v>
      </c>
      <c r="BI256" s="15">
        <f t="shared" si="98"/>
        <v>361472646.603925</v>
      </c>
    </row>
    <row r="257" ht="15" customHeight="1" spans="1:61">
      <c r="A257" s="24" t="s">
        <v>1198</v>
      </c>
      <c r="B257" s="52" t="s">
        <v>389</v>
      </c>
      <c r="C257" s="52" t="s">
        <v>390</v>
      </c>
      <c r="D257" s="52" t="s">
        <v>929</v>
      </c>
      <c r="E257" s="10" t="s">
        <v>200</v>
      </c>
      <c r="F257" s="52" t="s">
        <v>391</v>
      </c>
      <c r="G257" s="52" t="s">
        <v>165</v>
      </c>
      <c r="H257" s="52" t="s">
        <v>456</v>
      </c>
      <c r="I257" s="52" t="s">
        <v>455</v>
      </c>
      <c r="J257" s="52" t="s">
        <v>185</v>
      </c>
      <c r="K257" s="52" t="s">
        <v>931</v>
      </c>
      <c r="L257" s="53" t="s">
        <v>291</v>
      </c>
      <c r="M257" s="13">
        <v>1584</v>
      </c>
      <c r="N257" s="14">
        <f t="shared" si="86"/>
        <v>4.33972602739726</v>
      </c>
      <c r="O257" s="15">
        <v>5600</v>
      </c>
      <c r="P257" s="15">
        <f t="shared" si="94"/>
        <v>8870400</v>
      </c>
      <c r="Q257" s="16">
        <f>IFERROR(VLOOKUP(G257,SCENARIOS!$A$13:$E$18,4,0),0.025)</f>
        <v>0.025</v>
      </c>
      <c r="R257" s="52">
        <f>IFERROR(VLOOKUP(L257,INPUTS!$A$107:$B$120,2,0),0.0082)</f>
        <v>0.0079</v>
      </c>
      <c r="S257" s="52">
        <f t="shared" si="95"/>
        <v>44.24</v>
      </c>
      <c r="T257" s="15">
        <f t="shared" si="96"/>
        <v>70076.16</v>
      </c>
      <c r="U257" s="15">
        <f>T257/INPUTS!$B$7*1000</f>
        <v>87595200</v>
      </c>
      <c r="V257" s="15">
        <f>T257*INPUTS!$B$6</f>
        <v>221440.6656</v>
      </c>
      <c r="W257" s="54" t="s">
        <v>396</v>
      </c>
      <c r="X257" s="54" t="s">
        <v>396</v>
      </c>
      <c r="Y257" s="67">
        <f>IFERROR(VLOOKUP(E257,INPUTS!$A$44:$B$103,2,0),0)</f>
        <v>0.02</v>
      </c>
      <c r="Z257" s="15">
        <f t="shared" si="82"/>
        <v>1401.5232</v>
      </c>
      <c r="AA257" s="20">
        <f>IFERROR(VLOOKUP(E257,INPUTS!$A$44:$C$103,3,0),SCENARIOS!$J$25)</f>
        <v>0.06</v>
      </c>
      <c r="AB257" s="15">
        <f t="shared" si="97"/>
        <v>4757.08457711025</v>
      </c>
      <c r="AC257" s="20">
        <f>IFERROR(VLOOKUP($E257,INPUTS!$A$44:$G$103,4,0),SCENARIOS!$K$25)</f>
        <v>0.15</v>
      </c>
      <c r="AD257" s="15">
        <f t="shared" si="97"/>
        <v>13455.5113998946</v>
      </c>
      <c r="AE257" s="20">
        <f>IFERROR(VLOOKUP($E257,INPUTS!$A$44:$G$103,5,0),SCENARIOS!$L$25)</f>
        <v>0.3</v>
      </c>
      <c r="AF257" s="15">
        <f t="shared" si="97"/>
        <v>30447.3522129685</v>
      </c>
      <c r="AG257" s="20">
        <f>IFERROR(VLOOKUP($E257,INPUTS!$A$44:$G$103,6,0),SCENARIOS!$M$25)</f>
        <v>0.4</v>
      </c>
      <c r="AH257" s="15">
        <f t="shared" si="84"/>
        <v>45931.1791393681</v>
      </c>
      <c r="AI257" s="20">
        <f>IFERROR(VLOOKUP($E257,INPUTS!$A$44:$G$103,7,0),SCENARIOS!$N$25)</f>
        <v>0.5</v>
      </c>
      <c r="AJ257" s="15">
        <f t="shared" si="85"/>
        <v>64958.6416325395</v>
      </c>
      <c r="AL257" t="str">
        <f t="shared" si="87"/>
        <v>N</v>
      </c>
      <c r="AM257" s="21">
        <f t="shared" si="88"/>
        <v>129917.283265079</v>
      </c>
      <c r="BC257" s="2"/>
    </row>
    <row r="258" ht="15" customHeight="1" spans="1:61">
      <c r="A258" s="6" t="s">
        <v>1199</v>
      </c>
      <c r="B258" s="52" t="s">
        <v>389</v>
      </c>
      <c r="C258" s="52" t="s">
        <v>390</v>
      </c>
      <c r="D258" s="52" t="s">
        <v>929</v>
      </c>
      <c r="E258" s="10" t="s">
        <v>208</v>
      </c>
      <c r="F258" s="52" t="s">
        <v>391</v>
      </c>
      <c r="G258" s="52" t="s">
        <v>165</v>
      </c>
      <c r="H258" s="52" t="s">
        <v>245</v>
      </c>
      <c r="I258" s="52" t="s">
        <v>930</v>
      </c>
      <c r="J258" s="52" t="s">
        <v>169</v>
      </c>
      <c r="K258" s="52" t="s">
        <v>931</v>
      </c>
      <c r="L258" s="53" t="s">
        <v>291</v>
      </c>
      <c r="M258" s="13">
        <v>3167</v>
      </c>
      <c r="N258" s="14">
        <f t="shared" si="86"/>
        <v>8.67671232876712</v>
      </c>
      <c r="O258" s="15">
        <v>8200</v>
      </c>
      <c r="P258" s="15">
        <f t="shared" si="94"/>
        <v>25969400</v>
      </c>
      <c r="Q258" s="16">
        <f>IFERROR(VLOOKUP(G258,SCENARIOS!$A$13:$E$18,4,0),0.025)</f>
        <v>0.025</v>
      </c>
      <c r="R258" s="52">
        <f>IFERROR(VLOOKUP(L258,INPUTS!$A$107:$B$120,2,0),0.0082)</f>
        <v>0.0079</v>
      </c>
      <c r="S258" s="52">
        <f t="shared" si="95"/>
        <v>64.78</v>
      </c>
      <c r="T258" s="15">
        <f t="shared" si="96"/>
        <v>205158.26</v>
      </c>
      <c r="U258" s="15">
        <f>T258/INPUTS!$B$7*1000</f>
        <v>256447825</v>
      </c>
      <c r="V258" s="15">
        <f>T258*INPUTS!$B$6</f>
        <v>648300.1016</v>
      </c>
      <c r="W258" s="54" t="s">
        <v>396</v>
      </c>
      <c r="X258" s="54" t="s">
        <v>396</v>
      </c>
      <c r="Y258" s="67">
        <f>IFERROR(VLOOKUP(E258,INPUTS!$A$44:$B$103,2,0),0)</f>
        <v>0.02</v>
      </c>
      <c r="Z258" s="15">
        <f t="shared" si="82"/>
        <v>4103.1652</v>
      </c>
      <c r="AA258" s="20">
        <f>IFERROR(VLOOKUP(E258,INPUTS!$A$44:$C$103,3,0),SCENARIOS!$J$25)</f>
        <v>0.06</v>
      </c>
      <c r="AB258" s="15">
        <f t="shared" si="97"/>
        <v>13927.064418381</v>
      </c>
      <c r="AC258" s="20">
        <f>IFERROR(VLOOKUP($E258,INPUTS!$A$44:$G$103,4,0),SCENARIOS!$K$25)</f>
        <v>0.15</v>
      </c>
      <c r="AD258" s="15">
        <f t="shared" si="97"/>
        <v>39392.9876610327</v>
      </c>
      <c r="AE258" s="20">
        <f>IFERROR(VLOOKUP($E258,INPUTS!$A$44:$G$103,5,0),SCENARIOS!$L$25)</f>
        <v>0.3</v>
      </c>
      <c r="AF258" s="15">
        <f t="shared" si="97"/>
        <v>89139.0995399828</v>
      </c>
      <c r="AG258" s="20">
        <f>IFERROR(VLOOKUP($E258,INPUTS!$A$44:$G$103,6,0),SCENARIOS!$M$25)</f>
        <v>0.4</v>
      </c>
      <c r="AH258" s="15">
        <f t="shared" si="84"/>
        <v>134470.279078949</v>
      </c>
      <c r="AI258" s="20">
        <f>IFERROR(VLOOKUP($E258,INPUTS!$A$44:$G$103,7,0),SCENARIOS!$N$25)</f>
        <v>0.5</v>
      </c>
      <c r="AJ258" s="15">
        <f t="shared" si="85"/>
        <v>190175.972674521</v>
      </c>
      <c r="AL258" t="str">
        <f t="shared" si="87"/>
        <v>N</v>
      </c>
      <c r="AM258" s="21">
        <f t="shared" si="88"/>
        <v>380351.945349042</v>
      </c>
      <c r="BC258" s="2"/>
      <c r="BD258" s="59">
        <f>1-BD256/AU43</f>
        <v>0</v>
      </c>
      <c r="BE258" s="59">
        <f t="shared" ref="BE258:BI258" si="99">1-BE256/AV43</f>
        <v>0</v>
      </c>
      <c r="BF258" s="59">
        <f t="shared" si="99"/>
        <v>0</v>
      </c>
      <c r="BG258" s="59">
        <f t="shared" si="99"/>
        <v>0</v>
      </c>
      <c r="BH258" s="59">
        <f t="shared" si="99"/>
        <v>0</v>
      </c>
      <c r="BI258" s="59">
        <f t="shared" si="99"/>
        <v>0</v>
      </c>
    </row>
    <row r="259" ht="15" customHeight="1" spans="1:61">
      <c r="A259" s="24" t="s">
        <v>1200</v>
      </c>
      <c r="B259" s="52" t="s">
        <v>389</v>
      </c>
      <c r="C259" s="52" t="s">
        <v>390</v>
      </c>
      <c r="D259" s="52" t="s">
        <v>929</v>
      </c>
      <c r="E259" s="10" t="s">
        <v>208</v>
      </c>
      <c r="F259" s="52" t="s">
        <v>391</v>
      </c>
      <c r="G259" s="52" t="s">
        <v>165</v>
      </c>
      <c r="H259" s="52" t="s">
        <v>249</v>
      </c>
      <c r="I259" s="52" t="s">
        <v>930</v>
      </c>
      <c r="J259" s="52" t="s">
        <v>169</v>
      </c>
      <c r="K259" s="52" t="s">
        <v>931</v>
      </c>
      <c r="L259" s="53" t="s">
        <v>291</v>
      </c>
      <c r="M259" s="13">
        <v>2377</v>
      </c>
      <c r="N259" s="14">
        <f t="shared" si="86"/>
        <v>6.51232876712329</v>
      </c>
      <c r="O259" s="15">
        <v>8000</v>
      </c>
      <c r="P259" s="15">
        <f t="shared" si="94"/>
        <v>19016000</v>
      </c>
      <c r="Q259" s="16">
        <f>IFERROR(VLOOKUP(G259,SCENARIOS!$A$13:$E$18,4,0),0.025)</f>
        <v>0.025</v>
      </c>
      <c r="R259" s="52">
        <f>IFERROR(VLOOKUP(L259,INPUTS!$A$107:$B$120,2,0),0.0082)</f>
        <v>0.0079</v>
      </c>
      <c r="S259" s="52">
        <f t="shared" si="95"/>
        <v>63.2</v>
      </c>
      <c r="T259" s="15">
        <f t="shared" si="96"/>
        <v>150226.4</v>
      </c>
      <c r="U259" s="15">
        <f>T259/INPUTS!$B$7*1000</f>
        <v>187783000</v>
      </c>
      <c r="V259" s="15">
        <f>T259*INPUTS!$B$6</f>
        <v>474715.424</v>
      </c>
      <c r="W259" s="54" t="s">
        <v>396</v>
      </c>
      <c r="X259" s="54" t="s">
        <v>396</v>
      </c>
      <c r="Y259" s="67">
        <f>IFERROR(VLOOKUP(E259,INPUTS!$A$44:$B$103,2,0),0)</f>
        <v>0.02</v>
      </c>
      <c r="Z259" s="15">
        <f t="shared" si="82"/>
        <v>3004.528</v>
      </c>
      <c r="AA259" s="20">
        <f>IFERROR(VLOOKUP(E259,INPUTS!$A$44:$C$103,3,0),SCENARIOS!$J$25)</f>
        <v>0.06</v>
      </c>
      <c r="AB259" s="15">
        <f t="shared" si="97"/>
        <v>10198.0429651795</v>
      </c>
      <c r="AC259" s="20">
        <f>IFERROR(VLOOKUP($E259,INPUTS!$A$44:$G$103,4,0),SCENARIOS!$K$25)</f>
        <v>0.15</v>
      </c>
      <c r="AD259" s="15">
        <f t="shared" si="97"/>
        <v>28845.3739155389</v>
      </c>
      <c r="AE259" s="20">
        <f>IFERROR(VLOOKUP($E259,INPUTS!$A$44:$G$103,5,0),SCENARIOS!$L$25)</f>
        <v>0.3</v>
      </c>
      <c r="AF259" s="15">
        <f t="shared" si="97"/>
        <v>65271.7859038835</v>
      </c>
      <c r="AG259" s="20">
        <f>IFERROR(VLOOKUP($E259,INPUTS!$A$44:$G$103,6,0),SCENARIOS!$M$25)</f>
        <v>0.4</v>
      </c>
      <c r="AH259" s="15">
        <f t="shared" si="84"/>
        <v>98465.3795222564</v>
      </c>
      <c r="AI259" s="20">
        <f>IFERROR(VLOOKUP($E259,INPUTS!$A$44:$G$103,7,0),SCENARIOS!$N$25)</f>
        <v>0.5</v>
      </c>
      <c r="AJ259" s="15">
        <f t="shared" si="85"/>
        <v>139255.673846092</v>
      </c>
      <c r="AL259" t="str">
        <f t="shared" si="87"/>
        <v>N</v>
      </c>
      <c r="AM259" s="21">
        <f t="shared" si="88"/>
        <v>278511.347692183</v>
      </c>
      <c r="BC259" s="2"/>
    </row>
    <row r="260" ht="15" customHeight="1" spans="1:61">
      <c r="A260" s="6" t="s">
        <v>1201</v>
      </c>
      <c r="B260" s="52" t="s">
        <v>389</v>
      </c>
      <c r="C260" s="52" t="s">
        <v>390</v>
      </c>
      <c r="D260" s="52" t="s">
        <v>929</v>
      </c>
      <c r="E260" s="10" t="s">
        <v>208</v>
      </c>
      <c r="F260" s="52" t="s">
        <v>391</v>
      </c>
      <c r="G260" s="52" t="s">
        <v>165</v>
      </c>
      <c r="H260" s="52" t="s">
        <v>256</v>
      </c>
      <c r="I260" s="52" t="s">
        <v>930</v>
      </c>
      <c r="J260" s="52" t="s">
        <v>169</v>
      </c>
      <c r="K260" s="52" t="s">
        <v>931</v>
      </c>
      <c r="L260" s="53" t="s">
        <v>291</v>
      </c>
      <c r="M260" s="13">
        <v>2377</v>
      </c>
      <c r="N260" s="14">
        <f t="shared" si="86"/>
        <v>6.51232876712329</v>
      </c>
      <c r="O260" s="15">
        <v>7600</v>
      </c>
      <c r="P260" s="15">
        <f t="shared" si="94"/>
        <v>18065200</v>
      </c>
      <c r="Q260" s="16">
        <f>IFERROR(VLOOKUP(G260,SCENARIOS!$A$13:$E$18,4,0),0.025)</f>
        <v>0.025</v>
      </c>
      <c r="R260" s="52">
        <f>IFERROR(VLOOKUP(L260,INPUTS!$A$107:$B$120,2,0),0.0082)</f>
        <v>0.0079</v>
      </c>
      <c r="S260" s="52">
        <f t="shared" si="95"/>
        <v>60.04</v>
      </c>
      <c r="T260" s="15">
        <f t="shared" si="96"/>
        <v>142715.08</v>
      </c>
      <c r="U260" s="15">
        <f>T260/INPUTS!$B$7*1000</f>
        <v>178393850</v>
      </c>
      <c r="V260" s="15">
        <f>T260*INPUTS!$B$6</f>
        <v>450979.6528</v>
      </c>
      <c r="W260" s="54" t="s">
        <v>396</v>
      </c>
      <c r="X260" s="54" t="s">
        <v>396</v>
      </c>
      <c r="Y260" s="67">
        <f>IFERROR(VLOOKUP(E260,INPUTS!$A$44:$B$103,2,0),0)</f>
        <v>0.02</v>
      </c>
      <c r="Z260" s="15">
        <f t="shared" ref="Z260:Z323" si="100">T260*Y260</f>
        <v>2854.3016</v>
      </c>
      <c r="AA260" s="20">
        <f>IFERROR(VLOOKUP(E260,INPUTS!$A$44:$C$103,3,0),SCENARIOS!$J$25)</f>
        <v>0.06</v>
      </c>
      <c r="AB260" s="15">
        <f t="shared" ref="AB260:AF275" si="101">$T260*AA260*(1+$Q260)^AB$2</f>
        <v>9688.14081692055</v>
      </c>
      <c r="AC260" s="20">
        <f>IFERROR(VLOOKUP($E260,INPUTS!$A$44:$G$103,4,0),SCENARIOS!$K$25)</f>
        <v>0.15</v>
      </c>
      <c r="AD260" s="15">
        <f t="shared" si="101"/>
        <v>27403.105219762</v>
      </c>
      <c r="AE260" s="20">
        <f>IFERROR(VLOOKUP($E260,INPUTS!$A$44:$G$103,5,0),SCENARIOS!$L$25)</f>
        <v>0.3</v>
      </c>
      <c r="AF260" s="15">
        <f t="shared" si="101"/>
        <v>62008.1966086894</v>
      </c>
      <c r="AG260" s="20">
        <f>IFERROR(VLOOKUP($E260,INPUTS!$A$44:$G$103,6,0),SCENARIOS!$M$25)</f>
        <v>0.4</v>
      </c>
      <c r="AH260" s="15">
        <f t="shared" ref="AH260:AH323" si="102">$T260*AG260*(1+$Q260)^AH$2</f>
        <v>93542.1105461436</v>
      </c>
      <c r="AI260" s="20">
        <f>IFERROR(VLOOKUP($E260,INPUTS!$A$44:$G$103,7,0),SCENARIOS!$N$25)</f>
        <v>0.5</v>
      </c>
      <c r="AJ260" s="15">
        <f t="shared" ref="AJ260:AJ323" si="103">$T260*AI260*(1+$Q260)^AJ$2</f>
        <v>132292.890153787</v>
      </c>
      <c r="AL260" t="str">
        <f t="shared" si="87"/>
        <v>N</v>
      </c>
      <c r="AM260" s="21">
        <f t="shared" si="88"/>
        <v>264585.780307574</v>
      </c>
      <c r="BC260" s="2"/>
    </row>
    <row r="261" ht="15" customHeight="1" spans="1:61">
      <c r="A261" s="24" t="s">
        <v>1202</v>
      </c>
      <c r="B261" s="52" t="s">
        <v>389</v>
      </c>
      <c r="C261" s="52" t="s">
        <v>390</v>
      </c>
      <c r="D261" s="52" t="s">
        <v>929</v>
      </c>
      <c r="E261" s="10" t="s">
        <v>208</v>
      </c>
      <c r="F261" s="52" t="s">
        <v>391</v>
      </c>
      <c r="G261" s="52" t="s">
        <v>165</v>
      </c>
      <c r="H261" s="52" t="s">
        <v>248</v>
      </c>
      <c r="I261" s="52" t="s">
        <v>930</v>
      </c>
      <c r="J261" s="52" t="s">
        <v>169</v>
      </c>
      <c r="K261" s="52" t="s">
        <v>931</v>
      </c>
      <c r="L261" s="53" t="s">
        <v>293</v>
      </c>
      <c r="M261" s="13">
        <v>1584</v>
      </c>
      <c r="N261" s="14">
        <f t="shared" ref="N261:N324" si="104">M261/365</f>
        <v>4.33972602739726</v>
      </c>
      <c r="O261" s="15">
        <v>9800</v>
      </c>
      <c r="P261" s="15">
        <f t="shared" si="94"/>
        <v>15523200</v>
      </c>
      <c r="Q261" s="16">
        <f>IFERROR(VLOOKUP(G261,SCENARIOS!$A$13:$E$18,4,0),0.025)</f>
        <v>0.025</v>
      </c>
      <c r="R261" s="52">
        <f>IFERROR(VLOOKUP(L261,INPUTS!$A$107:$B$120,2,0),0.0082)</f>
        <v>0.0079</v>
      </c>
      <c r="S261" s="52">
        <f t="shared" si="95"/>
        <v>77.42</v>
      </c>
      <c r="T261" s="15">
        <f t="shared" si="96"/>
        <v>122633.28</v>
      </c>
      <c r="U261" s="15">
        <f>T261/INPUTS!$B$7*1000</f>
        <v>153291600</v>
      </c>
      <c r="V261" s="15">
        <f>T261*INPUTS!$B$6</f>
        <v>387521.1648</v>
      </c>
      <c r="W261" s="54" t="s">
        <v>396</v>
      </c>
      <c r="X261" s="54" t="s">
        <v>396</v>
      </c>
      <c r="Y261" s="67">
        <f>IFERROR(VLOOKUP(E261,INPUTS!$A$44:$B$103,2,0),0)</f>
        <v>0.02</v>
      </c>
      <c r="Z261" s="15">
        <f t="shared" si="100"/>
        <v>2452.6656</v>
      </c>
      <c r="AA261" s="20">
        <f>IFERROR(VLOOKUP(E261,INPUTS!$A$44:$C$103,3,0),SCENARIOS!$J$25)</f>
        <v>0.06</v>
      </c>
      <c r="AB261" s="15">
        <f t="shared" si="101"/>
        <v>8324.89800994294</v>
      </c>
      <c r="AC261" s="20">
        <f>IFERROR(VLOOKUP($E261,INPUTS!$A$44:$G$103,4,0),SCENARIOS!$K$25)</f>
        <v>0.15</v>
      </c>
      <c r="AD261" s="15">
        <f t="shared" si="101"/>
        <v>23547.1449498156</v>
      </c>
      <c r="AE261" s="20">
        <f>IFERROR(VLOOKUP($E261,INPUTS!$A$44:$G$103,5,0),SCENARIOS!$L$25)</f>
        <v>0.3</v>
      </c>
      <c r="AF261" s="15">
        <f t="shared" si="101"/>
        <v>53282.8663726948</v>
      </c>
      <c r="AG261" s="20">
        <f>IFERROR(VLOOKUP($E261,INPUTS!$A$44:$G$103,6,0),SCENARIOS!$M$25)</f>
        <v>0.4</v>
      </c>
      <c r="AH261" s="15">
        <f t="shared" si="102"/>
        <v>80379.5634938942</v>
      </c>
      <c r="AI261" s="20">
        <f>IFERROR(VLOOKUP($E261,INPUTS!$A$44:$G$103,7,0),SCENARIOS!$N$25)</f>
        <v>0.5</v>
      </c>
      <c r="AJ261" s="15">
        <f t="shared" si="103"/>
        <v>113677.622856944</v>
      </c>
      <c r="AL261" t="str">
        <f t="shared" ref="AL261:AL324" si="105">IF(H261="MULTI","MULTI",IF(COUNTIFS($E$4:$E$1277,H261,$H$4:$H$1277,E261)&gt;0,"Y","N"))</f>
        <v>N</v>
      </c>
      <c r="AM261" s="21">
        <f t="shared" ref="AM261:AM324" si="106">T261*((1+Q261)^25)</f>
        <v>227355.245713888</v>
      </c>
      <c r="BC261" s="2"/>
    </row>
    <row r="262" ht="15" customHeight="1" spans="1:61">
      <c r="A262" s="6" t="s">
        <v>1203</v>
      </c>
      <c r="B262" s="52" t="s">
        <v>389</v>
      </c>
      <c r="C262" s="52" t="s">
        <v>390</v>
      </c>
      <c r="D262" s="52" t="s">
        <v>929</v>
      </c>
      <c r="E262" s="10" t="s">
        <v>208</v>
      </c>
      <c r="F262" s="52" t="s">
        <v>391</v>
      </c>
      <c r="G262" s="52" t="s">
        <v>165</v>
      </c>
      <c r="H262" s="52" t="s">
        <v>252</v>
      </c>
      <c r="I262" s="52" t="s">
        <v>930</v>
      </c>
      <c r="J262" s="52" t="s">
        <v>169</v>
      </c>
      <c r="K262" s="52" t="s">
        <v>931</v>
      </c>
      <c r="L262" s="53" t="s">
        <v>293</v>
      </c>
      <c r="M262" s="13">
        <v>1584</v>
      </c>
      <c r="N262" s="14">
        <f t="shared" si="104"/>
        <v>4.33972602739726</v>
      </c>
      <c r="O262" s="15">
        <v>9900</v>
      </c>
      <c r="P262" s="15">
        <f t="shared" si="94"/>
        <v>15681600</v>
      </c>
      <c r="Q262" s="16">
        <f>IFERROR(VLOOKUP(G262,SCENARIOS!$A$13:$E$18,4,0),0.025)</f>
        <v>0.025</v>
      </c>
      <c r="R262" s="52">
        <f>IFERROR(VLOOKUP(L262,INPUTS!$A$107:$B$120,2,0),0.0082)</f>
        <v>0.0079</v>
      </c>
      <c r="S262" s="52">
        <f t="shared" si="95"/>
        <v>78.21</v>
      </c>
      <c r="T262" s="15">
        <f t="shared" si="96"/>
        <v>123884.64</v>
      </c>
      <c r="U262" s="15">
        <f>T262/INPUTS!$B$7*1000</f>
        <v>154855800</v>
      </c>
      <c r="V262" s="15">
        <f>T262*INPUTS!$B$6</f>
        <v>391475.4624</v>
      </c>
      <c r="W262" s="54" t="s">
        <v>396</v>
      </c>
      <c r="X262" s="54" t="s">
        <v>396</v>
      </c>
      <c r="Y262" s="67">
        <f>IFERROR(VLOOKUP(E262,INPUTS!$A$44:$B$103,2,0),0)</f>
        <v>0.02</v>
      </c>
      <c r="Z262" s="15">
        <f t="shared" si="100"/>
        <v>2477.6928</v>
      </c>
      <c r="AA262" s="20">
        <f>IFERROR(VLOOKUP(E262,INPUTS!$A$44:$C$103,3,0),SCENARIOS!$J$25)</f>
        <v>0.06</v>
      </c>
      <c r="AB262" s="15">
        <f t="shared" si="101"/>
        <v>8409.8459488199</v>
      </c>
      <c r="AC262" s="20">
        <f>IFERROR(VLOOKUP($E262,INPUTS!$A$44:$G$103,4,0),SCENARIOS!$K$25)</f>
        <v>0.15</v>
      </c>
      <c r="AD262" s="15">
        <f t="shared" si="101"/>
        <v>23787.4219390995</v>
      </c>
      <c r="AE262" s="20">
        <f>IFERROR(VLOOKUP($E262,INPUTS!$A$44:$G$103,5,0),SCENARIOS!$L$25)</f>
        <v>0.3</v>
      </c>
      <c r="AF262" s="15">
        <f t="shared" si="101"/>
        <v>53826.5690907835</v>
      </c>
      <c r="AG262" s="20">
        <f>IFERROR(VLOOKUP($E262,INPUTS!$A$44:$G$103,6,0),SCENARIOS!$M$25)</f>
        <v>0.4</v>
      </c>
      <c r="AH262" s="15">
        <f t="shared" si="102"/>
        <v>81199.7631213829</v>
      </c>
      <c r="AI262" s="20">
        <f>IFERROR(VLOOKUP($E262,INPUTS!$A$44:$G$103,7,0),SCENARIOS!$N$25)</f>
        <v>0.5</v>
      </c>
      <c r="AJ262" s="15">
        <f t="shared" si="103"/>
        <v>114837.598600382</v>
      </c>
      <c r="AL262" t="str">
        <f t="shared" si="105"/>
        <v>N</v>
      </c>
      <c r="AM262" s="21">
        <f t="shared" si="106"/>
        <v>229675.197200765</v>
      </c>
      <c r="BC262" s="2"/>
    </row>
    <row r="263" ht="15" customHeight="1" spans="1:61">
      <c r="A263" s="24" t="s">
        <v>1204</v>
      </c>
      <c r="B263" s="52" t="s">
        <v>389</v>
      </c>
      <c r="C263" s="52" t="s">
        <v>390</v>
      </c>
      <c r="D263" s="52" t="s">
        <v>929</v>
      </c>
      <c r="E263" s="10" t="s">
        <v>208</v>
      </c>
      <c r="F263" s="52" t="s">
        <v>391</v>
      </c>
      <c r="G263" s="52" t="s">
        <v>165</v>
      </c>
      <c r="H263" s="52" t="s">
        <v>615</v>
      </c>
      <c r="I263" s="52" t="s">
        <v>614</v>
      </c>
      <c r="J263" s="52" t="s">
        <v>169</v>
      </c>
      <c r="K263" s="52" t="s">
        <v>931</v>
      </c>
      <c r="L263" s="53" t="s">
        <v>291</v>
      </c>
      <c r="M263" s="13">
        <v>1584</v>
      </c>
      <c r="N263" s="14">
        <f t="shared" si="104"/>
        <v>4.33972602739726</v>
      </c>
      <c r="O263" s="15">
        <v>7100</v>
      </c>
      <c r="P263" s="15">
        <f t="shared" si="94"/>
        <v>11246400</v>
      </c>
      <c r="Q263" s="16">
        <f>IFERROR(VLOOKUP(G263,SCENARIOS!$A$13:$E$18,4,0),0.025)</f>
        <v>0.025</v>
      </c>
      <c r="R263" s="52">
        <f>IFERROR(VLOOKUP(L263,INPUTS!$A$107:$B$120,2,0),0.0082)</f>
        <v>0.0079</v>
      </c>
      <c r="S263" s="52">
        <f t="shared" si="95"/>
        <v>56.09</v>
      </c>
      <c r="T263" s="15">
        <f t="shared" si="96"/>
        <v>88846.56</v>
      </c>
      <c r="U263" s="15">
        <f>T263/INPUTS!$B$7*1000</f>
        <v>111058200</v>
      </c>
      <c r="V263" s="15">
        <f>T263*INPUTS!$B$6</f>
        <v>280755.1296</v>
      </c>
      <c r="W263" s="54" t="s">
        <v>396</v>
      </c>
      <c r="X263" s="54" t="s">
        <v>396</v>
      </c>
      <c r="Y263" s="67">
        <f>IFERROR(VLOOKUP(E263,INPUTS!$A$44:$B$103,2,0),0)</f>
        <v>0.02</v>
      </c>
      <c r="Z263" s="15">
        <f t="shared" si="100"/>
        <v>1776.9312</v>
      </c>
      <c r="AA263" s="20">
        <f>IFERROR(VLOOKUP(E263,INPUTS!$A$44:$C$103,3,0),SCENARIOS!$J$25)</f>
        <v>0.06</v>
      </c>
      <c r="AB263" s="15">
        <f t="shared" si="101"/>
        <v>6031.30366026478</v>
      </c>
      <c r="AC263" s="20">
        <f>IFERROR(VLOOKUP($E263,INPUTS!$A$44:$G$103,4,0),SCENARIOS!$K$25)</f>
        <v>0.15</v>
      </c>
      <c r="AD263" s="15">
        <f t="shared" si="101"/>
        <v>17059.6662391521</v>
      </c>
      <c r="AE263" s="20">
        <f>IFERROR(VLOOKUP($E263,INPUTS!$A$44:$G$103,5,0),SCENARIOS!$L$25)</f>
        <v>0.3</v>
      </c>
      <c r="AF263" s="15">
        <f t="shared" si="101"/>
        <v>38602.8929842993</v>
      </c>
      <c r="AG263" s="20">
        <f>IFERROR(VLOOKUP($E263,INPUTS!$A$44:$G$103,6,0),SCENARIOS!$M$25)</f>
        <v>0.4</v>
      </c>
      <c r="AH263" s="15">
        <f t="shared" si="102"/>
        <v>58234.1735516988</v>
      </c>
      <c r="AI263" s="20">
        <f>IFERROR(VLOOKUP($E263,INPUTS!$A$44:$G$103,7,0),SCENARIOS!$N$25)</f>
        <v>0.5</v>
      </c>
      <c r="AJ263" s="15">
        <f t="shared" si="103"/>
        <v>82358.2777841126</v>
      </c>
      <c r="AL263" t="str">
        <f t="shared" si="105"/>
        <v>N</v>
      </c>
      <c r="AM263" s="21">
        <f t="shared" si="106"/>
        <v>164716.555568225</v>
      </c>
      <c r="BC263" s="2"/>
    </row>
    <row r="264" ht="15" customHeight="1" spans="1:61">
      <c r="A264" s="6" t="s">
        <v>1205</v>
      </c>
      <c r="B264" s="52" t="s">
        <v>389</v>
      </c>
      <c r="C264" s="52" t="s">
        <v>390</v>
      </c>
      <c r="D264" s="52" t="s">
        <v>929</v>
      </c>
      <c r="E264" s="10" t="s">
        <v>208</v>
      </c>
      <c r="F264" s="52" t="s">
        <v>391</v>
      </c>
      <c r="G264" s="52" t="s">
        <v>165</v>
      </c>
      <c r="H264" s="52" t="s">
        <v>234</v>
      </c>
      <c r="I264" s="52" t="s">
        <v>424</v>
      </c>
      <c r="J264" s="52" t="s">
        <v>173</v>
      </c>
      <c r="K264" s="52" t="s">
        <v>931</v>
      </c>
      <c r="L264" s="53" t="s">
        <v>291</v>
      </c>
      <c r="M264" s="13">
        <v>2377</v>
      </c>
      <c r="N264" s="14">
        <f t="shared" si="104"/>
        <v>6.51232876712329</v>
      </c>
      <c r="O264" s="15">
        <v>9300</v>
      </c>
      <c r="P264" s="15">
        <f t="shared" si="94"/>
        <v>22106100</v>
      </c>
      <c r="Q264" s="16">
        <f>IFERROR(VLOOKUP(G264,SCENARIOS!$A$13:$E$18,4,0),0.025)</f>
        <v>0.025</v>
      </c>
      <c r="R264" s="52">
        <f>IFERROR(VLOOKUP(L264,INPUTS!$A$107:$B$120,2,0),0.0082)</f>
        <v>0.0079</v>
      </c>
      <c r="S264" s="52">
        <f t="shared" si="95"/>
        <v>73.47</v>
      </c>
      <c r="T264" s="15">
        <f t="shared" si="96"/>
        <v>174638.19</v>
      </c>
      <c r="U264" s="15">
        <f>T264/INPUTS!$B$7*1000</f>
        <v>218297737.5</v>
      </c>
      <c r="V264" s="15">
        <f>T264*INPUTS!$B$6</f>
        <v>551856.6804</v>
      </c>
      <c r="W264" s="54" t="s">
        <v>396</v>
      </c>
      <c r="X264" s="54" t="s">
        <v>396</v>
      </c>
      <c r="Y264" s="67">
        <f>IFERROR(VLOOKUP(E264,INPUTS!$A$44:$B$103,2,0),0)</f>
        <v>0.02</v>
      </c>
      <c r="Z264" s="15">
        <f t="shared" si="100"/>
        <v>3492.7638</v>
      </c>
      <c r="AA264" s="20">
        <f>IFERROR(VLOOKUP(E264,INPUTS!$A$44:$C$103,3,0),SCENARIOS!$J$25)</f>
        <v>0.06</v>
      </c>
      <c r="AB264" s="15">
        <f t="shared" si="101"/>
        <v>11855.2249470212</v>
      </c>
      <c r="AC264" s="20">
        <f>IFERROR(VLOOKUP($E264,INPUTS!$A$44:$G$103,4,0),SCENARIOS!$K$25)</f>
        <v>0.15</v>
      </c>
      <c r="AD264" s="15">
        <f t="shared" si="101"/>
        <v>33532.747176814</v>
      </c>
      <c r="AE264" s="20">
        <f>IFERROR(VLOOKUP($E264,INPUTS!$A$44:$G$103,5,0),SCENARIOS!$L$25)</f>
        <v>0.3</v>
      </c>
      <c r="AF264" s="15">
        <f t="shared" si="101"/>
        <v>75878.4511132646</v>
      </c>
      <c r="AG264" s="20">
        <f>IFERROR(VLOOKUP($E264,INPUTS!$A$44:$G$103,6,0),SCENARIOS!$M$25)</f>
        <v>0.4</v>
      </c>
      <c r="AH264" s="15">
        <f t="shared" si="102"/>
        <v>114466.003694623</v>
      </c>
      <c r="AI264" s="20">
        <f>IFERROR(VLOOKUP($E264,INPUTS!$A$44:$G$103,7,0),SCENARIOS!$N$25)</f>
        <v>0.5</v>
      </c>
      <c r="AJ264" s="15">
        <f t="shared" si="103"/>
        <v>161884.720846081</v>
      </c>
      <c r="AL264" t="str">
        <f t="shared" si="105"/>
        <v>Y</v>
      </c>
      <c r="AM264" s="21">
        <f t="shared" si="106"/>
        <v>323769.441692163</v>
      </c>
      <c r="BC264" s="2"/>
    </row>
    <row r="265" ht="15" customHeight="1" spans="1:61">
      <c r="A265" s="24" t="s">
        <v>1206</v>
      </c>
      <c r="B265" s="52" t="s">
        <v>389</v>
      </c>
      <c r="C265" s="52" t="s">
        <v>390</v>
      </c>
      <c r="D265" s="52" t="s">
        <v>929</v>
      </c>
      <c r="E265" s="10" t="s">
        <v>208</v>
      </c>
      <c r="F265" s="52" t="s">
        <v>391</v>
      </c>
      <c r="G265" s="52" t="s">
        <v>165</v>
      </c>
      <c r="H265" s="52" t="s">
        <v>505</v>
      </c>
      <c r="I265" s="52" t="s">
        <v>504</v>
      </c>
      <c r="J265" s="52" t="s">
        <v>173</v>
      </c>
      <c r="K265" s="52" t="s">
        <v>931</v>
      </c>
      <c r="L265" s="53" t="s">
        <v>291</v>
      </c>
      <c r="M265" s="13">
        <v>1584</v>
      </c>
      <c r="N265" s="14">
        <f t="shared" si="104"/>
        <v>4.33972602739726</v>
      </c>
      <c r="O265" s="15">
        <v>8750</v>
      </c>
      <c r="P265" s="15">
        <f t="shared" si="94"/>
        <v>13860000</v>
      </c>
      <c r="Q265" s="16">
        <f>IFERROR(VLOOKUP(G265,SCENARIOS!$A$13:$E$18,4,0),0.025)</f>
        <v>0.025</v>
      </c>
      <c r="R265" s="52">
        <f>IFERROR(VLOOKUP(L265,INPUTS!$A$107:$B$120,2,0),0.0082)</f>
        <v>0.0079</v>
      </c>
      <c r="S265" s="52">
        <f t="shared" si="95"/>
        <v>69.125</v>
      </c>
      <c r="T265" s="15">
        <f t="shared" si="96"/>
        <v>109494</v>
      </c>
      <c r="U265" s="15">
        <f>T265/INPUTS!$B$7*1000</f>
        <v>136867500</v>
      </c>
      <c r="V265" s="15">
        <f>T265*INPUTS!$B$6</f>
        <v>346001.04</v>
      </c>
      <c r="W265" s="54" t="s">
        <v>396</v>
      </c>
      <c r="X265" s="54" t="s">
        <v>396</v>
      </c>
      <c r="Y265" s="67">
        <f>IFERROR(VLOOKUP(E265,INPUTS!$A$44:$B$103,2,0),0)</f>
        <v>0.02</v>
      </c>
      <c r="Z265" s="15">
        <f t="shared" si="100"/>
        <v>2189.88</v>
      </c>
      <c r="AA265" s="20">
        <f>IFERROR(VLOOKUP(E265,INPUTS!$A$44:$C$103,3,0),SCENARIOS!$J$25)</f>
        <v>0.06</v>
      </c>
      <c r="AB265" s="15">
        <f t="shared" si="101"/>
        <v>7432.94465173476</v>
      </c>
      <c r="AC265" s="20">
        <f>IFERROR(VLOOKUP($E265,INPUTS!$A$44:$G$103,4,0),SCENARIOS!$K$25)</f>
        <v>0.15</v>
      </c>
      <c r="AD265" s="15">
        <f t="shared" si="101"/>
        <v>21024.2365623354</v>
      </c>
      <c r="AE265" s="20">
        <f>IFERROR(VLOOKUP($E265,INPUTS!$A$44:$G$103,5,0),SCENARIOS!$L$25)</f>
        <v>0.3</v>
      </c>
      <c r="AF265" s="15">
        <f t="shared" si="101"/>
        <v>47573.9878327632</v>
      </c>
      <c r="AG265" s="20">
        <f>IFERROR(VLOOKUP($E265,INPUTS!$A$44:$G$103,6,0),SCENARIOS!$M$25)</f>
        <v>0.4</v>
      </c>
      <c r="AH265" s="15">
        <f t="shared" si="102"/>
        <v>71767.4674052626</v>
      </c>
      <c r="AI265" s="20">
        <f>IFERROR(VLOOKUP($E265,INPUTS!$A$44:$G$103,7,0),SCENARIOS!$N$25)</f>
        <v>0.5</v>
      </c>
      <c r="AJ265" s="15">
        <f t="shared" si="103"/>
        <v>101497.877550843</v>
      </c>
      <c r="AL265" t="str">
        <f t="shared" si="105"/>
        <v>N</v>
      </c>
      <c r="AM265" s="21">
        <f t="shared" si="106"/>
        <v>202995.755101686</v>
      </c>
      <c r="BC265" s="2"/>
    </row>
    <row r="266" ht="15" customHeight="1" spans="1:61">
      <c r="A266" s="6" t="s">
        <v>1207</v>
      </c>
      <c r="B266" s="52" t="s">
        <v>389</v>
      </c>
      <c r="C266" s="52" t="s">
        <v>390</v>
      </c>
      <c r="D266" s="52" t="s">
        <v>929</v>
      </c>
      <c r="E266" s="10" t="s">
        <v>208</v>
      </c>
      <c r="F266" s="52" t="s">
        <v>391</v>
      </c>
      <c r="G266" s="52" t="s">
        <v>165</v>
      </c>
      <c r="H266" s="52" t="s">
        <v>242</v>
      </c>
      <c r="I266" s="52" t="s">
        <v>421</v>
      </c>
      <c r="J266" s="52" t="s">
        <v>173</v>
      </c>
      <c r="K266" s="52" t="s">
        <v>931</v>
      </c>
      <c r="L266" s="53" t="s">
        <v>293</v>
      </c>
      <c r="M266" s="13">
        <v>1584</v>
      </c>
      <c r="N266" s="14">
        <f t="shared" si="104"/>
        <v>4.33972602739726</v>
      </c>
      <c r="O266" s="15">
        <v>10100</v>
      </c>
      <c r="P266" s="15">
        <f t="shared" si="94"/>
        <v>15998400</v>
      </c>
      <c r="Q266" s="16">
        <f>IFERROR(VLOOKUP(G266,SCENARIOS!$A$13:$E$18,4,0),0.025)</f>
        <v>0.025</v>
      </c>
      <c r="R266" s="52">
        <f>IFERROR(VLOOKUP(L266,INPUTS!$A$107:$B$120,2,0),0.0082)</f>
        <v>0.0079</v>
      </c>
      <c r="S266" s="52">
        <f t="shared" si="95"/>
        <v>79.79</v>
      </c>
      <c r="T266" s="15">
        <f t="shared" si="96"/>
        <v>126387.36</v>
      </c>
      <c r="U266" s="15">
        <f>T266/INPUTS!$B$7*1000</f>
        <v>157984200</v>
      </c>
      <c r="V266" s="15">
        <f>T266*INPUTS!$B$6</f>
        <v>399384.0576</v>
      </c>
      <c r="W266" s="54" t="s">
        <v>396</v>
      </c>
      <c r="X266" s="54" t="s">
        <v>396</v>
      </c>
      <c r="Y266" s="67">
        <f>IFERROR(VLOOKUP(E266,INPUTS!$A$44:$B$103,2,0),0)</f>
        <v>0.02</v>
      </c>
      <c r="Z266" s="15">
        <f t="shared" si="100"/>
        <v>2527.7472</v>
      </c>
      <c r="AA266" s="20">
        <f>IFERROR(VLOOKUP(E266,INPUTS!$A$44:$C$103,3,0),SCENARIOS!$J$25)</f>
        <v>0.06</v>
      </c>
      <c r="AB266" s="15">
        <f t="shared" si="101"/>
        <v>8579.74182657384</v>
      </c>
      <c r="AC266" s="20">
        <f>IFERROR(VLOOKUP($E266,INPUTS!$A$44:$G$103,4,0),SCENARIOS!$K$25)</f>
        <v>0.15</v>
      </c>
      <c r="AD266" s="15">
        <f t="shared" si="101"/>
        <v>24267.9759176671</v>
      </c>
      <c r="AE266" s="20">
        <f>IFERROR(VLOOKUP($E266,INPUTS!$A$44:$G$103,5,0),SCENARIOS!$L$25)</f>
        <v>0.3</v>
      </c>
      <c r="AF266" s="15">
        <f t="shared" si="101"/>
        <v>54913.974526961</v>
      </c>
      <c r="AG266" s="20">
        <f>IFERROR(VLOOKUP($E266,INPUTS!$A$44:$G$103,6,0),SCENARIOS!$M$25)</f>
        <v>0.4</v>
      </c>
      <c r="AH266" s="15">
        <f t="shared" si="102"/>
        <v>82840.1623763603</v>
      </c>
      <c r="AI266" s="20">
        <f>IFERROR(VLOOKUP($E266,INPUTS!$A$44:$G$103,7,0),SCENARIOS!$N$25)</f>
        <v>0.5</v>
      </c>
      <c r="AJ266" s="15">
        <f t="shared" si="103"/>
        <v>117157.550087259</v>
      </c>
      <c r="AL266" t="str">
        <f t="shared" si="105"/>
        <v>N</v>
      </c>
      <c r="AM266" s="21">
        <f t="shared" si="106"/>
        <v>234315.100174517</v>
      </c>
      <c r="BC266" s="2"/>
    </row>
    <row r="267" ht="15" customHeight="1" spans="1:61">
      <c r="A267" s="24" t="s">
        <v>1208</v>
      </c>
      <c r="B267" s="52" t="s">
        <v>389</v>
      </c>
      <c r="C267" s="52" t="s">
        <v>390</v>
      </c>
      <c r="D267" s="52" t="s">
        <v>929</v>
      </c>
      <c r="E267" s="10" t="s">
        <v>208</v>
      </c>
      <c r="F267" s="52" t="s">
        <v>391</v>
      </c>
      <c r="G267" s="52" t="s">
        <v>165</v>
      </c>
      <c r="H267" s="52" t="s">
        <v>440</v>
      </c>
      <c r="I267" s="52" t="s">
        <v>439</v>
      </c>
      <c r="J267" s="52" t="s">
        <v>177</v>
      </c>
      <c r="K267" s="52" t="s">
        <v>931</v>
      </c>
      <c r="L267" s="53" t="s">
        <v>291</v>
      </c>
      <c r="M267" s="13">
        <v>3167</v>
      </c>
      <c r="N267" s="14">
        <f t="shared" si="104"/>
        <v>8.67671232876712</v>
      </c>
      <c r="O267" s="15">
        <v>4800</v>
      </c>
      <c r="P267" s="15">
        <f t="shared" si="94"/>
        <v>15201600</v>
      </c>
      <c r="Q267" s="16">
        <f>IFERROR(VLOOKUP(G267,SCENARIOS!$A$13:$E$18,4,0),0.025)</f>
        <v>0.025</v>
      </c>
      <c r="R267" s="52">
        <f>IFERROR(VLOOKUP(L267,INPUTS!$A$107:$B$120,2,0),0.0082)</f>
        <v>0.0079</v>
      </c>
      <c r="S267" s="52">
        <f t="shared" si="95"/>
        <v>37.92</v>
      </c>
      <c r="T267" s="15">
        <f t="shared" si="96"/>
        <v>120092.64</v>
      </c>
      <c r="U267" s="15">
        <f>T267/INPUTS!$B$7*1000</f>
        <v>150115800</v>
      </c>
      <c r="V267" s="15">
        <f>T267*INPUTS!$B$6</f>
        <v>379492.7424</v>
      </c>
      <c r="W267" s="54" t="s">
        <v>396</v>
      </c>
      <c r="X267" s="54" t="s">
        <v>396</v>
      </c>
      <c r="Y267" s="67">
        <f>IFERROR(VLOOKUP(E267,INPUTS!$A$44:$B$103,2,0),0)</f>
        <v>0.02</v>
      </c>
      <c r="Z267" s="15">
        <f t="shared" si="100"/>
        <v>2401.8528</v>
      </c>
      <c r="AA267" s="20">
        <f>IFERROR(VLOOKUP(E267,INPUTS!$A$44:$C$103,3,0),SCENARIOS!$J$25)</f>
        <v>0.06</v>
      </c>
      <c r="AB267" s="15">
        <f t="shared" si="101"/>
        <v>8152.42795222303</v>
      </c>
      <c r="AC267" s="20">
        <f>IFERROR(VLOOKUP($E267,INPUTS!$A$44:$G$103,4,0),SCENARIOS!$K$25)</f>
        <v>0.15</v>
      </c>
      <c r="AD267" s="15">
        <f t="shared" si="101"/>
        <v>23059.3098503606</v>
      </c>
      <c r="AE267" s="20">
        <f>IFERROR(VLOOKUP($E267,INPUTS!$A$44:$G$103,5,0),SCENARIOS!$L$25)</f>
        <v>0.3</v>
      </c>
      <c r="AF267" s="15">
        <f t="shared" si="101"/>
        <v>52178.9850965753</v>
      </c>
      <c r="AG267" s="20">
        <f>IFERROR(VLOOKUP($E267,INPUTS!$A$44:$G$103,6,0),SCENARIOS!$M$25)</f>
        <v>0.4</v>
      </c>
      <c r="AH267" s="15">
        <f t="shared" si="102"/>
        <v>78714.3097047504</v>
      </c>
      <c r="AI267" s="20">
        <f>IFERROR(VLOOKUP($E267,INPUTS!$A$44:$G$103,7,0),SCENARIOS!$N$25)</f>
        <v>0.5</v>
      </c>
      <c r="AJ267" s="15">
        <f t="shared" si="103"/>
        <v>111322.520589963</v>
      </c>
      <c r="AL267" t="str">
        <f t="shared" si="105"/>
        <v>Y</v>
      </c>
      <c r="AM267" s="21">
        <f t="shared" si="106"/>
        <v>222645.041179927</v>
      </c>
      <c r="BC267" s="2"/>
    </row>
    <row r="268" ht="15" customHeight="1" spans="1:61">
      <c r="A268" s="6" t="s">
        <v>1209</v>
      </c>
      <c r="B268" s="52" t="s">
        <v>389</v>
      </c>
      <c r="C268" s="52" t="s">
        <v>390</v>
      </c>
      <c r="D268" s="52" t="s">
        <v>929</v>
      </c>
      <c r="E268" s="10" t="s">
        <v>208</v>
      </c>
      <c r="F268" s="52" t="s">
        <v>391</v>
      </c>
      <c r="G268" s="52" t="s">
        <v>165</v>
      </c>
      <c r="H268" s="52" t="s">
        <v>448</v>
      </c>
      <c r="I268" s="52" t="s">
        <v>447</v>
      </c>
      <c r="J268" s="52" t="s">
        <v>177</v>
      </c>
      <c r="K268" s="52" t="s">
        <v>931</v>
      </c>
      <c r="L268" s="53" t="s">
        <v>291</v>
      </c>
      <c r="M268" s="13">
        <v>1584</v>
      </c>
      <c r="N268" s="14">
        <f t="shared" si="104"/>
        <v>4.33972602739726</v>
      </c>
      <c r="O268" s="15">
        <v>4700</v>
      </c>
      <c r="P268" s="15">
        <f t="shared" si="94"/>
        <v>7444800</v>
      </c>
      <c r="Q268" s="16">
        <f>IFERROR(VLOOKUP(G268,SCENARIOS!$A$13:$E$18,4,0),0.025)</f>
        <v>0.025</v>
      </c>
      <c r="R268" s="52">
        <f>IFERROR(VLOOKUP(L268,INPUTS!$A$107:$B$120,2,0),0.0082)</f>
        <v>0.0079</v>
      </c>
      <c r="S268" s="52">
        <f t="shared" si="95"/>
        <v>37.13</v>
      </c>
      <c r="T268" s="15">
        <f t="shared" si="96"/>
        <v>58813.92</v>
      </c>
      <c r="U268" s="15">
        <f>T268/INPUTS!$B$7*1000</f>
        <v>73517400</v>
      </c>
      <c r="V268" s="15">
        <f>T268*INPUTS!$B$6</f>
        <v>185851.9872</v>
      </c>
      <c r="W268" s="54" t="s">
        <v>396</v>
      </c>
      <c r="X268" s="54" t="s">
        <v>396</v>
      </c>
      <c r="Y268" s="67">
        <f>IFERROR(VLOOKUP(E268,INPUTS!$A$44:$B$103,2,0),0)</f>
        <v>0.02</v>
      </c>
      <c r="Z268" s="15">
        <f t="shared" si="100"/>
        <v>1176.2784</v>
      </c>
      <c r="AA268" s="20">
        <f>IFERROR(VLOOKUP(E268,INPUTS!$A$44:$C$103,3,0),SCENARIOS!$J$25)</f>
        <v>0.06</v>
      </c>
      <c r="AB268" s="15">
        <f t="shared" si="101"/>
        <v>3992.55312721753</v>
      </c>
      <c r="AC268" s="20">
        <f>IFERROR(VLOOKUP($E268,INPUTS!$A$44:$G$103,4,0),SCENARIOS!$K$25)</f>
        <v>0.15</v>
      </c>
      <c r="AD268" s="15">
        <f t="shared" si="101"/>
        <v>11293.0184963402</v>
      </c>
      <c r="AE268" s="20">
        <f>IFERROR(VLOOKUP($E268,INPUTS!$A$44:$G$103,5,0),SCENARIOS!$L$25)</f>
        <v>0.3</v>
      </c>
      <c r="AF268" s="15">
        <f t="shared" si="101"/>
        <v>25554.02775017</v>
      </c>
      <c r="AG268" s="20">
        <f>IFERROR(VLOOKUP($E268,INPUTS!$A$44:$G$103,6,0),SCENARIOS!$M$25)</f>
        <v>0.4</v>
      </c>
      <c r="AH268" s="15">
        <f t="shared" si="102"/>
        <v>38549.3824919696</v>
      </c>
      <c r="AI268" s="20">
        <f>IFERROR(VLOOKUP($E268,INPUTS!$A$44:$G$103,7,0),SCENARIOS!$N$25)</f>
        <v>0.5</v>
      </c>
      <c r="AJ268" s="15">
        <f t="shared" si="103"/>
        <v>54518.8599415956</v>
      </c>
      <c r="AL268" t="str">
        <f t="shared" si="105"/>
        <v>Y</v>
      </c>
      <c r="AM268" s="21">
        <f t="shared" si="106"/>
        <v>109037.719883191</v>
      </c>
      <c r="BC268" s="2"/>
    </row>
    <row r="269" ht="15" customHeight="1" spans="1:61">
      <c r="A269" s="24" t="s">
        <v>1210</v>
      </c>
      <c r="B269" s="52" t="s">
        <v>389</v>
      </c>
      <c r="C269" s="52" t="s">
        <v>390</v>
      </c>
      <c r="D269" s="52" t="s">
        <v>929</v>
      </c>
      <c r="E269" s="10" t="s">
        <v>208</v>
      </c>
      <c r="F269" s="52" t="s">
        <v>391</v>
      </c>
      <c r="G269" s="52" t="s">
        <v>165</v>
      </c>
      <c r="H269" s="52" t="s">
        <v>673</v>
      </c>
      <c r="I269" s="52" t="s">
        <v>439</v>
      </c>
      <c r="J269" s="52" t="s">
        <v>177</v>
      </c>
      <c r="K269" s="52" t="s">
        <v>931</v>
      </c>
      <c r="L269" s="53" t="s">
        <v>291</v>
      </c>
      <c r="M269" s="13">
        <v>1584</v>
      </c>
      <c r="N269" s="14">
        <f t="shared" si="104"/>
        <v>4.33972602739726</v>
      </c>
      <c r="O269" s="15">
        <v>4800</v>
      </c>
      <c r="P269" s="15">
        <f t="shared" si="94"/>
        <v>7603200</v>
      </c>
      <c r="Q269" s="16">
        <f>IFERROR(VLOOKUP(G269,SCENARIOS!$A$13:$E$18,4,0),0.025)</f>
        <v>0.025</v>
      </c>
      <c r="R269" s="52">
        <f>IFERROR(VLOOKUP(L269,INPUTS!$A$107:$B$120,2,0),0.0082)</f>
        <v>0.0079</v>
      </c>
      <c r="S269" s="52">
        <f t="shared" si="95"/>
        <v>37.92</v>
      </c>
      <c r="T269" s="15">
        <f t="shared" si="96"/>
        <v>60065.28</v>
      </c>
      <c r="U269" s="15">
        <f>T269/INPUTS!$B$7*1000</f>
        <v>75081600</v>
      </c>
      <c r="V269" s="15">
        <f>T269*INPUTS!$B$6</f>
        <v>189806.2848</v>
      </c>
      <c r="W269" s="54" t="s">
        <v>396</v>
      </c>
      <c r="X269" s="54" t="s">
        <v>396</v>
      </c>
      <c r="Y269" s="67">
        <f>IFERROR(VLOOKUP(E269,INPUTS!$A$44:$B$103,2,0),0)</f>
        <v>0.02</v>
      </c>
      <c r="Z269" s="15">
        <f t="shared" si="100"/>
        <v>1201.3056</v>
      </c>
      <c r="AA269" s="20">
        <f>IFERROR(VLOOKUP(E269,INPUTS!$A$44:$C$103,3,0),SCENARIOS!$J$25)</f>
        <v>0.06</v>
      </c>
      <c r="AB269" s="15">
        <f t="shared" si="101"/>
        <v>4077.5010660945</v>
      </c>
      <c r="AC269" s="20">
        <f>IFERROR(VLOOKUP($E269,INPUTS!$A$44:$G$103,4,0),SCENARIOS!$K$25)</f>
        <v>0.15</v>
      </c>
      <c r="AD269" s="15">
        <f t="shared" si="101"/>
        <v>11533.295485624</v>
      </c>
      <c r="AE269" s="20">
        <f>IFERROR(VLOOKUP($E269,INPUTS!$A$44:$G$103,5,0),SCENARIOS!$L$25)</f>
        <v>0.3</v>
      </c>
      <c r="AF269" s="15">
        <f t="shared" si="101"/>
        <v>26097.7304682587</v>
      </c>
      <c r="AG269" s="20">
        <f>IFERROR(VLOOKUP($E269,INPUTS!$A$44:$G$103,6,0),SCENARIOS!$M$25)</f>
        <v>0.4</v>
      </c>
      <c r="AH269" s="15">
        <f t="shared" si="102"/>
        <v>39369.5821194584</v>
      </c>
      <c r="AI269" s="20">
        <f>IFERROR(VLOOKUP($E269,INPUTS!$A$44:$G$103,7,0),SCENARIOS!$N$25)</f>
        <v>0.5</v>
      </c>
      <c r="AJ269" s="15">
        <f t="shared" si="103"/>
        <v>55678.8356850338</v>
      </c>
      <c r="AL269" t="str">
        <f t="shared" si="105"/>
        <v>Y</v>
      </c>
      <c r="AM269" s="21">
        <f t="shared" si="106"/>
        <v>111357.671370068</v>
      </c>
      <c r="BC269" s="2"/>
    </row>
    <row r="270" ht="15" customHeight="1" spans="1:61">
      <c r="A270" s="6" t="s">
        <v>1211</v>
      </c>
      <c r="B270" s="52" t="s">
        <v>389</v>
      </c>
      <c r="C270" s="52" t="s">
        <v>390</v>
      </c>
      <c r="D270" s="52" t="s">
        <v>929</v>
      </c>
      <c r="E270" s="10" t="s">
        <v>208</v>
      </c>
      <c r="F270" s="52" t="s">
        <v>391</v>
      </c>
      <c r="G270" s="52" t="s">
        <v>165</v>
      </c>
      <c r="H270" s="52" t="s">
        <v>644</v>
      </c>
      <c r="I270" s="52" t="s">
        <v>643</v>
      </c>
      <c r="J270" s="52" t="s">
        <v>185</v>
      </c>
      <c r="K270" s="52" t="s">
        <v>931</v>
      </c>
      <c r="L270" s="53" t="s">
        <v>291</v>
      </c>
      <c r="M270" s="13">
        <v>1584</v>
      </c>
      <c r="N270" s="14">
        <f t="shared" si="104"/>
        <v>4.33972602739726</v>
      </c>
      <c r="O270" s="15">
        <v>8700</v>
      </c>
      <c r="P270" s="15">
        <f t="shared" si="94"/>
        <v>13780800</v>
      </c>
      <c r="Q270" s="16">
        <f>IFERROR(VLOOKUP(G270,SCENARIOS!$A$13:$E$18,4,0),0.025)</f>
        <v>0.025</v>
      </c>
      <c r="R270" s="52">
        <f>IFERROR(VLOOKUP(L270,INPUTS!$A$107:$B$120,2,0),0.0082)</f>
        <v>0.0079</v>
      </c>
      <c r="S270" s="52">
        <f t="shared" si="95"/>
        <v>68.73</v>
      </c>
      <c r="T270" s="15">
        <f t="shared" si="96"/>
        <v>108868.32</v>
      </c>
      <c r="U270" s="15">
        <f>T270/INPUTS!$B$7*1000</f>
        <v>136085400</v>
      </c>
      <c r="V270" s="15">
        <f>T270*INPUTS!$B$6</f>
        <v>344023.8912</v>
      </c>
      <c r="W270" s="54" t="s">
        <v>396</v>
      </c>
      <c r="X270" s="54" t="s">
        <v>396</v>
      </c>
      <c r="Y270" s="67">
        <f>IFERROR(VLOOKUP(E270,INPUTS!$A$44:$B$103,2,0),0)</f>
        <v>0.02</v>
      </c>
      <c r="Z270" s="15">
        <f t="shared" si="100"/>
        <v>2177.3664</v>
      </c>
      <c r="AA270" s="20">
        <f>IFERROR(VLOOKUP(E270,INPUTS!$A$44:$C$103,3,0),SCENARIOS!$J$25)</f>
        <v>0.06</v>
      </c>
      <c r="AB270" s="15">
        <f t="shared" si="101"/>
        <v>7390.47068229628</v>
      </c>
      <c r="AC270" s="20">
        <f>IFERROR(VLOOKUP($E270,INPUTS!$A$44:$G$103,4,0),SCENARIOS!$K$25)</f>
        <v>0.15</v>
      </c>
      <c r="AD270" s="15">
        <f t="shared" si="101"/>
        <v>20904.0980676935</v>
      </c>
      <c r="AE270" s="20">
        <f>IFERROR(VLOOKUP($E270,INPUTS!$A$44:$G$103,5,0),SCENARIOS!$L$25)</f>
        <v>0.3</v>
      </c>
      <c r="AF270" s="15">
        <f t="shared" si="101"/>
        <v>47302.1364737189</v>
      </c>
      <c r="AG270" s="20">
        <f>IFERROR(VLOOKUP($E270,INPUTS!$A$44:$G$103,6,0),SCENARIOS!$M$25)</f>
        <v>0.4</v>
      </c>
      <c r="AH270" s="15">
        <f t="shared" si="102"/>
        <v>71357.3675915183</v>
      </c>
      <c r="AI270" s="20">
        <f>IFERROR(VLOOKUP($E270,INPUTS!$A$44:$G$103,7,0),SCENARIOS!$N$25)</f>
        <v>0.5</v>
      </c>
      <c r="AJ270" s="15">
        <f t="shared" si="103"/>
        <v>100917.889679124</v>
      </c>
      <c r="AL270" t="str">
        <f t="shared" si="105"/>
        <v>N</v>
      </c>
      <c r="AM270" s="21">
        <f t="shared" si="106"/>
        <v>201835.779358248</v>
      </c>
      <c r="BC270" s="2"/>
    </row>
    <row r="271" ht="15" customHeight="1" spans="1:61">
      <c r="A271" s="24" t="s">
        <v>1212</v>
      </c>
      <c r="B271" s="52" t="s">
        <v>397</v>
      </c>
      <c r="C271" s="52" t="s">
        <v>398</v>
      </c>
      <c r="D271" s="52" t="s">
        <v>929</v>
      </c>
      <c r="E271" s="10" t="s">
        <v>203</v>
      </c>
      <c r="F271" s="52" t="s">
        <v>399</v>
      </c>
      <c r="G271" s="52" t="s">
        <v>165</v>
      </c>
      <c r="H271" s="52" t="s">
        <v>249</v>
      </c>
      <c r="I271" s="52" t="s">
        <v>930</v>
      </c>
      <c r="J271" s="52" t="s">
        <v>169</v>
      </c>
      <c r="K271" s="52" t="s">
        <v>931</v>
      </c>
      <c r="L271" s="53" t="s">
        <v>291</v>
      </c>
      <c r="M271" s="13">
        <v>1709</v>
      </c>
      <c r="N271" s="14">
        <f t="shared" si="104"/>
        <v>4.68219178082192</v>
      </c>
      <c r="O271" s="15">
        <v>7340</v>
      </c>
      <c r="P271" s="15">
        <f t="shared" si="94"/>
        <v>12544060</v>
      </c>
      <c r="Q271" s="16">
        <f>IFERROR(VLOOKUP(G271,SCENARIOS!$A$13:$E$18,4,0),0.025)</f>
        <v>0.025</v>
      </c>
      <c r="R271" s="52">
        <f>IFERROR(VLOOKUP(L271,INPUTS!$A$107:$B$120,2,0),0.0082)</f>
        <v>0.0079</v>
      </c>
      <c r="S271" s="52">
        <f t="shared" si="95"/>
        <v>57.986</v>
      </c>
      <c r="T271" s="15">
        <f t="shared" si="96"/>
        <v>99098.074</v>
      </c>
      <c r="U271" s="15">
        <f>T271/INPUTS!$B$7*1000</f>
        <v>123872592.5</v>
      </c>
      <c r="V271" s="15">
        <f>T271*INPUTS!$B$6</f>
        <v>313149.91384</v>
      </c>
      <c r="W271" s="54" t="s">
        <v>396</v>
      </c>
      <c r="X271" s="54" t="s">
        <v>396</v>
      </c>
      <c r="Y271" s="67">
        <f>IFERROR(VLOOKUP(E271,INPUTS!$A$44:$B$103,2,0),0)</f>
        <v>0.02</v>
      </c>
      <c r="Z271" s="15">
        <f t="shared" si="100"/>
        <v>1981.96148</v>
      </c>
      <c r="AA271" s="20">
        <f>IFERROR(VLOOKUP(E271,INPUTS!$A$44:$C$103,3,0),SCENARIOS!$J$25)</f>
        <v>0.06</v>
      </c>
      <c r="AB271" s="15">
        <f t="shared" si="101"/>
        <v>6727.22248831457</v>
      </c>
      <c r="AC271" s="20">
        <f>IFERROR(VLOOKUP($E271,INPUTS!$A$44:$G$103,4,0),SCENARIOS!$K$25)</f>
        <v>0.15</v>
      </c>
      <c r="AD271" s="15">
        <f t="shared" si="101"/>
        <v>19028.086933054</v>
      </c>
      <c r="AE271" s="20">
        <f>IFERROR(VLOOKUP($E271,INPUTS!$A$44:$G$103,5,0),SCENARIOS!$L$25)</f>
        <v>0.3</v>
      </c>
      <c r="AF271" s="15">
        <f t="shared" si="101"/>
        <v>43057.0676633082</v>
      </c>
      <c r="AG271" s="20">
        <f>IFERROR(VLOOKUP($E271,INPUTS!$A$44:$G$103,6,0),SCENARIOS!$M$25)</f>
        <v>0.4</v>
      </c>
      <c r="AH271" s="15">
        <f t="shared" si="102"/>
        <v>64953.4933030057</v>
      </c>
      <c r="AI271" s="20">
        <f>IFERROR(VLOOKUP($E271,INPUTS!$A$44:$G$103,7,0),SCENARIOS!$N$25)</f>
        <v>0.5</v>
      </c>
      <c r="AJ271" s="15">
        <f t="shared" si="103"/>
        <v>91861.144723696</v>
      </c>
      <c r="AL271" t="str">
        <f t="shared" si="105"/>
        <v>Y</v>
      </c>
      <c r="AM271" s="21">
        <f t="shared" si="106"/>
        <v>183722.289447392</v>
      </c>
      <c r="BC271" s="2"/>
    </row>
    <row r="272" ht="15" customHeight="1" spans="1:61">
      <c r="A272" s="6" t="s">
        <v>1215</v>
      </c>
      <c r="B272" s="52" t="s">
        <v>397</v>
      </c>
      <c r="C272" s="52" t="s">
        <v>398</v>
      </c>
      <c r="D272" s="52" t="s">
        <v>929</v>
      </c>
      <c r="E272" s="10" t="s">
        <v>203</v>
      </c>
      <c r="F272" s="52" t="s">
        <v>399</v>
      </c>
      <c r="G272" s="52" t="s">
        <v>165</v>
      </c>
      <c r="H272" s="52" t="s">
        <v>256</v>
      </c>
      <c r="I272" s="52" t="s">
        <v>930</v>
      </c>
      <c r="J272" s="52" t="s">
        <v>169</v>
      </c>
      <c r="K272" s="52" t="s">
        <v>931</v>
      </c>
      <c r="L272" s="53" t="s">
        <v>291</v>
      </c>
      <c r="M272" s="13">
        <v>1283</v>
      </c>
      <c r="N272" s="14">
        <f t="shared" si="104"/>
        <v>3.51506849315068</v>
      </c>
      <c r="O272" s="15">
        <v>6850</v>
      </c>
      <c r="P272" s="15">
        <f t="shared" si="94"/>
        <v>8788550</v>
      </c>
      <c r="Q272" s="16">
        <f>IFERROR(VLOOKUP(G272,SCENARIOS!$A$13:$E$18,4,0),0.025)</f>
        <v>0.025</v>
      </c>
      <c r="R272" s="52">
        <f>IFERROR(VLOOKUP(L272,INPUTS!$A$107:$B$120,2,0),0.0082)</f>
        <v>0.0079</v>
      </c>
      <c r="S272" s="52">
        <f t="shared" si="95"/>
        <v>54.115</v>
      </c>
      <c r="T272" s="15">
        <f t="shared" si="96"/>
        <v>69429.545</v>
      </c>
      <c r="U272" s="15">
        <f>T272/INPUTS!$B$7*1000</f>
        <v>86786931.25</v>
      </c>
      <c r="V272" s="15">
        <f>T272*INPUTS!$B$6</f>
        <v>219397.3622</v>
      </c>
      <c r="W272" s="54" t="s">
        <v>396</v>
      </c>
      <c r="X272" s="54" t="s">
        <v>396</v>
      </c>
      <c r="Y272" s="67">
        <f>IFERROR(VLOOKUP(E272,INPUTS!$A$44:$B$103,2,0),0)</f>
        <v>0.02</v>
      </c>
      <c r="Z272" s="15">
        <f t="shared" si="100"/>
        <v>1388.5909</v>
      </c>
      <c r="AA272" s="20">
        <f>IFERROR(VLOOKUP(E272,INPUTS!$A$44:$C$103,3,0),SCENARIOS!$J$25)</f>
        <v>0.06</v>
      </c>
      <c r="AB272" s="15">
        <f t="shared" si="101"/>
        <v>4713.18944581555</v>
      </c>
      <c r="AC272" s="20">
        <f>IFERROR(VLOOKUP($E272,INPUTS!$A$44:$G$103,4,0),SCENARIOS!$K$25)</f>
        <v>0.15</v>
      </c>
      <c r="AD272" s="15">
        <f t="shared" si="101"/>
        <v>13331.3531197628</v>
      </c>
      <c r="AE272" s="20">
        <f>IFERROR(VLOOKUP($E272,INPUTS!$A$44:$G$103,5,0),SCENARIOS!$L$25)</f>
        <v>0.3</v>
      </c>
      <c r="AF272" s="15">
        <f t="shared" si="101"/>
        <v>30166.4048172894</v>
      </c>
      <c r="AG272" s="20">
        <f>IFERROR(VLOOKUP($E272,INPUTS!$A$44:$G$103,6,0),SCENARIOS!$M$25)</f>
        <v>0.4</v>
      </c>
      <c r="AH272" s="15">
        <f t="shared" si="102"/>
        <v>45507.3575515527</v>
      </c>
      <c r="AI272" s="20">
        <f>IFERROR(VLOOKUP($E272,INPUTS!$A$44:$G$103,7,0),SCENARIOS!$N$25)</f>
        <v>0.5</v>
      </c>
      <c r="AJ272" s="15">
        <f t="shared" si="103"/>
        <v>64359.2476009712</v>
      </c>
      <c r="AL272" t="str">
        <f t="shared" si="105"/>
        <v>N</v>
      </c>
      <c r="AM272" s="21">
        <f t="shared" si="106"/>
        <v>128718.495201942</v>
      </c>
      <c r="BC272" s="2"/>
    </row>
    <row r="273" ht="15" customHeight="1" spans="1:55">
      <c r="A273" s="24" t="s">
        <v>1218</v>
      </c>
      <c r="B273" s="52" t="s">
        <v>397</v>
      </c>
      <c r="C273" s="52" t="s">
        <v>398</v>
      </c>
      <c r="D273" s="52" t="s">
        <v>929</v>
      </c>
      <c r="E273" s="10" t="s">
        <v>203</v>
      </c>
      <c r="F273" s="52" t="s">
        <v>399</v>
      </c>
      <c r="G273" s="52" t="s">
        <v>165</v>
      </c>
      <c r="H273" s="52" t="s">
        <v>255</v>
      </c>
      <c r="I273" s="52" t="s">
        <v>930</v>
      </c>
      <c r="J273" s="52" t="s">
        <v>169</v>
      </c>
      <c r="K273" s="52" t="s">
        <v>931</v>
      </c>
      <c r="L273" s="53" t="s">
        <v>291</v>
      </c>
      <c r="M273" s="13">
        <v>1709</v>
      </c>
      <c r="N273" s="14">
        <f t="shared" si="104"/>
        <v>4.68219178082192</v>
      </c>
      <c r="O273" s="15">
        <v>5830</v>
      </c>
      <c r="P273" s="15">
        <f t="shared" si="94"/>
        <v>9963470</v>
      </c>
      <c r="Q273" s="16">
        <f>IFERROR(VLOOKUP(G273,SCENARIOS!$A$13:$E$18,4,0),0.025)</f>
        <v>0.025</v>
      </c>
      <c r="R273" s="52">
        <f>IFERROR(VLOOKUP(L273,INPUTS!$A$107:$B$120,2,0),0.0082)</f>
        <v>0.0079</v>
      </c>
      <c r="S273" s="52">
        <f t="shared" si="95"/>
        <v>46.057</v>
      </c>
      <c r="T273" s="15">
        <f t="shared" si="96"/>
        <v>78711.413</v>
      </c>
      <c r="U273" s="15">
        <f>T273/INPUTS!$B$7*1000</f>
        <v>98389266.25</v>
      </c>
      <c r="V273" s="15">
        <f>T273*INPUTS!$B$6</f>
        <v>248728.06508</v>
      </c>
      <c r="W273" s="54" t="s">
        <v>396</v>
      </c>
      <c r="X273" s="54" t="s">
        <v>396</v>
      </c>
      <c r="Y273" s="67">
        <f>IFERROR(VLOOKUP(E273,INPUTS!$A$44:$B$103,2,0),0)</f>
        <v>0.02</v>
      </c>
      <c r="Z273" s="15">
        <f t="shared" si="100"/>
        <v>1574.22826</v>
      </c>
      <c r="AA273" s="20">
        <f>IFERROR(VLOOKUP(E273,INPUTS!$A$44:$C$103,3,0),SCENARIOS!$J$25)</f>
        <v>0.06</v>
      </c>
      <c r="AB273" s="15">
        <f t="shared" si="101"/>
        <v>5343.28434698555</v>
      </c>
      <c r="AC273" s="20">
        <f>IFERROR(VLOOKUP($E273,INPUTS!$A$44:$G$103,4,0),SCENARIOS!$K$25)</f>
        <v>0.15</v>
      </c>
      <c r="AD273" s="15">
        <f t="shared" si="101"/>
        <v>15113.5894849734</v>
      </c>
      <c r="AE273" s="20">
        <f>IFERROR(VLOOKUP($E273,INPUTS!$A$44:$G$103,5,0),SCENARIOS!$L$25)</f>
        <v>0.3</v>
      </c>
      <c r="AF273" s="15">
        <f t="shared" si="101"/>
        <v>34199.2785391127</v>
      </c>
      <c r="AG273" s="20">
        <f>IFERROR(VLOOKUP($E273,INPUTS!$A$44:$G$103,6,0),SCENARIOS!$M$25)</f>
        <v>0.4</v>
      </c>
      <c r="AH273" s="15">
        <f t="shared" si="102"/>
        <v>51591.1261521149</v>
      </c>
      <c r="AI273" s="20">
        <f>IFERROR(VLOOKUP($E273,INPUTS!$A$44:$G$103,7,0),SCENARIOS!$N$25)</f>
        <v>0.5</v>
      </c>
      <c r="AJ273" s="15">
        <f t="shared" si="103"/>
        <v>72963.2798009738</v>
      </c>
      <c r="AL273" t="str">
        <f t="shared" si="105"/>
        <v>Y</v>
      </c>
      <c r="AM273" s="21">
        <f t="shared" si="106"/>
        <v>145926.559601948</v>
      </c>
      <c r="BC273" s="2"/>
    </row>
    <row r="274" ht="15" customHeight="1" spans="1:55">
      <c r="A274" s="6" t="s">
        <v>1219</v>
      </c>
      <c r="B274" s="52" t="s">
        <v>397</v>
      </c>
      <c r="C274" s="52" t="s">
        <v>398</v>
      </c>
      <c r="D274" s="52" t="s">
        <v>929</v>
      </c>
      <c r="E274" s="10" t="s">
        <v>203</v>
      </c>
      <c r="F274" s="52" t="s">
        <v>399</v>
      </c>
      <c r="G274" s="52" t="s">
        <v>165</v>
      </c>
      <c r="H274" s="52" t="s">
        <v>248</v>
      </c>
      <c r="I274" s="52" t="s">
        <v>930</v>
      </c>
      <c r="J274" s="52" t="s">
        <v>169</v>
      </c>
      <c r="K274" s="52" t="s">
        <v>931</v>
      </c>
      <c r="L274" s="53" t="s">
        <v>293</v>
      </c>
      <c r="M274" s="13">
        <v>1283</v>
      </c>
      <c r="N274" s="14">
        <f t="shared" si="104"/>
        <v>3.51506849315068</v>
      </c>
      <c r="O274" s="15">
        <v>9100</v>
      </c>
      <c r="P274" s="15">
        <f t="shared" si="94"/>
        <v>11675300</v>
      </c>
      <c r="Q274" s="16">
        <f>IFERROR(VLOOKUP(G274,SCENARIOS!$A$13:$E$18,4,0),0.025)</f>
        <v>0.025</v>
      </c>
      <c r="R274" s="52">
        <f>IFERROR(VLOOKUP(L274,INPUTS!$A$107:$B$120,2,0),0.0082)</f>
        <v>0.0079</v>
      </c>
      <c r="S274" s="52">
        <f t="shared" si="95"/>
        <v>71.89</v>
      </c>
      <c r="T274" s="15">
        <f t="shared" si="96"/>
        <v>92234.87</v>
      </c>
      <c r="U274" s="15">
        <f>T274/INPUTS!$B$7*1000</f>
        <v>115293587.5</v>
      </c>
      <c r="V274" s="15">
        <f>T274*INPUTS!$B$6</f>
        <v>291462.1892</v>
      </c>
      <c r="W274" s="54" t="s">
        <v>396</v>
      </c>
      <c r="X274" s="54" t="s">
        <v>396</v>
      </c>
      <c r="Y274" s="67">
        <f>IFERROR(VLOOKUP(E274,INPUTS!$A$44:$B$103,2,0),0)</f>
        <v>0.02</v>
      </c>
      <c r="Z274" s="15">
        <f t="shared" si="100"/>
        <v>1844.6974</v>
      </c>
      <c r="AA274" s="20">
        <f>IFERROR(VLOOKUP(E274,INPUTS!$A$44:$C$103,3,0),SCENARIOS!$J$25)</f>
        <v>0.06</v>
      </c>
      <c r="AB274" s="15">
        <f t="shared" si="101"/>
        <v>6261.31736597394</v>
      </c>
      <c r="AC274" s="20">
        <f>IFERROR(VLOOKUP($E274,INPUTS!$A$44:$G$103,4,0),SCENARIOS!$K$25)</f>
        <v>0.15</v>
      </c>
      <c r="AD274" s="15">
        <f t="shared" si="101"/>
        <v>17710.264728444</v>
      </c>
      <c r="AE274" s="20">
        <f>IFERROR(VLOOKUP($E274,INPUTS!$A$44:$G$103,5,0),SCENARIOS!$L$25)</f>
        <v>0.3</v>
      </c>
      <c r="AF274" s="15">
        <f t="shared" si="101"/>
        <v>40075.0779324575</v>
      </c>
      <c r="AG274" s="20">
        <f>IFERROR(VLOOKUP($E274,INPUTS!$A$44:$G$103,6,0),SCENARIOS!$M$25)</f>
        <v>0.4</v>
      </c>
      <c r="AH274" s="15">
        <f t="shared" si="102"/>
        <v>60455.029740019</v>
      </c>
      <c r="AI274" s="20">
        <f>IFERROR(VLOOKUP($E274,INPUTS!$A$44:$G$103,7,0),SCENARIOS!$N$25)</f>
        <v>0.5</v>
      </c>
      <c r="AJ274" s="15">
        <f t="shared" si="103"/>
        <v>85499.1464480055</v>
      </c>
      <c r="AL274" t="str">
        <f t="shared" si="105"/>
        <v>N</v>
      </c>
      <c r="AM274" s="21">
        <f t="shared" si="106"/>
        <v>170998.292896011</v>
      </c>
      <c r="BC274" s="2"/>
    </row>
    <row r="275" ht="15" customHeight="1" spans="1:55">
      <c r="A275" s="24" t="s">
        <v>1220</v>
      </c>
      <c r="B275" s="52" t="s">
        <v>397</v>
      </c>
      <c r="C275" s="52" t="s">
        <v>398</v>
      </c>
      <c r="D275" s="52" t="s">
        <v>929</v>
      </c>
      <c r="E275" s="10" t="s">
        <v>203</v>
      </c>
      <c r="F275" s="52" t="s">
        <v>399</v>
      </c>
      <c r="G275" s="52" t="s">
        <v>165</v>
      </c>
      <c r="H275" s="52" t="s">
        <v>252</v>
      </c>
      <c r="I275" s="52" t="s">
        <v>930</v>
      </c>
      <c r="J275" s="52" t="s">
        <v>169</v>
      </c>
      <c r="K275" s="52" t="s">
        <v>931</v>
      </c>
      <c r="L275" s="53" t="s">
        <v>293</v>
      </c>
      <c r="M275" s="13">
        <v>854</v>
      </c>
      <c r="N275" s="14">
        <f t="shared" si="104"/>
        <v>2.33972602739726</v>
      </c>
      <c r="O275" s="15">
        <v>9000</v>
      </c>
      <c r="P275" s="15">
        <f t="shared" si="94"/>
        <v>7686000</v>
      </c>
      <c r="Q275" s="16">
        <f>IFERROR(VLOOKUP(G275,SCENARIOS!$A$13:$E$18,4,0),0.025)</f>
        <v>0.025</v>
      </c>
      <c r="R275" s="52">
        <f>IFERROR(VLOOKUP(L275,INPUTS!$A$107:$B$120,2,0),0.0082)</f>
        <v>0.0079</v>
      </c>
      <c r="S275" s="52">
        <f t="shared" si="95"/>
        <v>71.1</v>
      </c>
      <c r="T275" s="15">
        <f t="shared" si="96"/>
        <v>60719.4</v>
      </c>
      <c r="U275" s="15">
        <f>T275/INPUTS!$B$7*1000</f>
        <v>75899250</v>
      </c>
      <c r="V275" s="15">
        <f>T275*INPUTS!$B$6</f>
        <v>191873.304</v>
      </c>
      <c r="W275" s="54" t="s">
        <v>396</v>
      </c>
      <c r="X275" s="54" t="s">
        <v>396</v>
      </c>
      <c r="Y275" s="67">
        <f>IFERROR(VLOOKUP(E275,INPUTS!$A$44:$B$103,2,0),0)</f>
        <v>0.02</v>
      </c>
      <c r="Z275" s="15">
        <f t="shared" si="100"/>
        <v>1214.388</v>
      </c>
      <c r="AA275" s="20">
        <f>IFERROR(VLOOKUP(E275,INPUTS!$A$44:$C$103,3,0),SCENARIOS!$J$25)</f>
        <v>0.06</v>
      </c>
      <c r="AB275" s="15">
        <f t="shared" si="101"/>
        <v>4121.90567050746</v>
      </c>
      <c r="AC275" s="20">
        <f>IFERROR(VLOOKUP($E275,INPUTS!$A$44:$G$103,4,0),SCENARIOS!$K$25)</f>
        <v>0.15</v>
      </c>
      <c r="AD275" s="15">
        <f t="shared" si="101"/>
        <v>11658.8948209314</v>
      </c>
      <c r="AE275" s="20">
        <f>IFERROR(VLOOKUP($E275,INPUTS!$A$44:$G$103,5,0),SCENARIOS!$L$25)</f>
        <v>0.3</v>
      </c>
      <c r="AF275" s="15">
        <f t="shared" si="101"/>
        <v>26381.9387072596</v>
      </c>
      <c r="AG275" s="20">
        <f>IFERROR(VLOOKUP($E275,INPUTS!$A$44:$G$103,6,0),SCENARIOS!$M$25)</f>
        <v>0.4</v>
      </c>
      <c r="AH275" s="15">
        <f t="shared" si="102"/>
        <v>39798.3228338275</v>
      </c>
      <c r="AI275" s="20">
        <f>IFERROR(VLOOKUP($E275,INPUTS!$A$44:$G$103,7,0),SCENARIOS!$N$25)</f>
        <v>0.5</v>
      </c>
      <c r="AJ275" s="15">
        <f t="shared" si="103"/>
        <v>56285.1866418311</v>
      </c>
      <c r="AL275" t="str">
        <f t="shared" si="105"/>
        <v>Y</v>
      </c>
      <c r="AM275" s="21">
        <f t="shared" si="106"/>
        <v>112570.373283662</v>
      </c>
      <c r="BC275" s="2"/>
    </row>
    <row r="276" ht="15" customHeight="1" spans="1:55">
      <c r="A276" s="6" t="s">
        <v>1221</v>
      </c>
      <c r="B276" s="52" t="s">
        <v>397</v>
      </c>
      <c r="C276" s="52" t="s">
        <v>398</v>
      </c>
      <c r="D276" s="52" t="s">
        <v>929</v>
      </c>
      <c r="E276" s="10" t="s">
        <v>203</v>
      </c>
      <c r="F276" s="52" t="s">
        <v>399</v>
      </c>
      <c r="G276" s="52" t="s">
        <v>165</v>
      </c>
      <c r="H276" s="52" t="s">
        <v>251</v>
      </c>
      <c r="I276" s="52" t="s">
        <v>930</v>
      </c>
      <c r="J276" s="52" t="s">
        <v>169</v>
      </c>
      <c r="K276" s="52" t="s">
        <v>931</v>
      </c>
      <c r="L276" s="53" t="s">
        <v>291</v>
      </c>
      <c r="M276" s="13">
        <v>1283</v>
      </c>
      <c r="N276" s="14">
        <f t="shared" si="104"/>
        <v>3.51506849315068</v>
      </c>
      <c r="O276" s="15">
        <v>8750</v>
      </c>
      <c r="P276" s="15">
        <f t="shared" si="94"/>
        <v>11226250</v>
      </c>
      <c r="Q276" s="16">
        <f>IFERROR(VLOOKUP(G276,SCENARIOS!$A$13:$E$18,4,0),0.025)</f>
        <v>0.025</v>
      </c>
      <c r="R276" s="52">
        <f>IFERROR(VLOOKUP(L276,INPUTS!$A$107:$B$120,2,0),0.0082)</f>
        <v>0.0079</v>
      </c>
      <c r="S276" s="52">
        <f t="shared" si="95"/>
        <v>69.125</v>
      </c>
      <c r="T276" s="15">
        <f t="shared" si="96"/>
        <v>88687.375</v>
      </c>
      <c r="U276" s="15">
        <f>T276/INPUTS!$B$7*1000</f>
        <v>110859218.75</v>
      </c>
      <c r="V276" s="15">
        <f>T276*INPUTS!$B$6</f>
        <v>280252.105</v>
      </c>
      <c r="W276" s="54" t="s">
        <v>396</v>
      </c>
      <c r="X276" s="54" t="s">
        <v>396</v>
      </c>
      <c r="Y276" s="67">
        <f>IFERROR(VLOOKUP(E276,INPUTS!$A$44:$B$103,2,0),0)</f>
        <v>0.02</v>
      </c>
      <c r="Z276" s="15">
        <f t="shared" si="100"/>
        <v>1773.7475</v>
      </c>
      <c r="AA276" s="20">
        <f>IFERROR(VLOOKUP(E276,INPUTS!$A$44:$C$103,3,0),SCENARIOS!$J$25)</f>
        <v>0.06</v>
      </c>
      <c r="AB276" s="15">
        <f t="shared" ref="AB276:AF291" si="107">$T276*AA276*(1+$Q276)^AB$2</f>
        <v>6020.49746728264</v>
      </c>
      <c r="AC276" s="20">
        <f>IFERROR(VLOOKUP($E276,INPUTS!$A$44:$G$103,4,0),SCENARIOS!$K$25)</f>
        <v>0.15</v>
      </c>
      <c r="AD276" s="15">
        <f t="shared" si="107"/>
        <v>17029.100700427</v>
      </c>
      <c r="AE276" s="20">
        <f>IFERROR(VLOOKUP($E276,INPUTS!$A$44:$G$103,5,0),SCENARIOS!$L$25)</f>
        <v>0.3</v>
      </c>
      <c r="AF276" s="15">
        <f t="shared" si="107"/>
        <v>38533.7287812091</v>
      </c>
      <c r="AG276" s="20">
        <f>IFERROR(VLOOKUP($E276,INPUTS!$A$44:$G$103,6,0),SCENARIOS!$M$25)</f>
        <v>0.4</v>
      </c>
      <c r="AH276" s="15">
        <f t="shared" si="102"/>
        <v>58129.8362884798</v>
      </c>
      <c r="AI276" s="20">
        <f>IFERROR(VLOOKUP($E276,INPUTS!$A$44:$G$103,7,0),SCENARIOS!$N$25)</f>
        <v>0.5</v>
      </c>
      <c r="AJ276" s="15">
        <f t="shared" si="103"/>
        <v>82210.7177384668</v>
      </c>
      <c r="AL276" t="str">
        <f t="shared" si="105"/>
        <v>N</v>
      </c>
      <c r="AM276" s="21">
        <f t="shared" si="106"/>
        <v>164421.435476934</v>
      </c>
      <c r="BC276" s="2"/>
    </row>
    <row r="277" ht="15" customHeight="1" spans="1:55">
      <c r="A277" s="24" t="s">
        <v>1222</v>
      </c>
      <c r="B277" s="52" t="s">
        <v>397</v>
      </c>
      <c r="C277" s="52" t="s">
        <v>398</v>
      </c>
      <c r="D277" s="52" t="s">
        <v>929</v>
      </c>
      <c r="E277" s="10" t="s">
        <v>203</v>
      </c>
      <c r="F277" s="52" t="s">
        <v>399</v>
      </c>
      <c r="G277" s="52" t="s">
        <v>165</v>
      </c>
      <c r="H277" s="52" t="s">
        <v>615</v>
      </c>
      <c r="I277" s="52" t="s">
        <v>614</v>
      </c>
      <c r="J277" s="52" t="s">
        <v>169</v>
      </c>
      <c r="K277" s="52" t="s">
        <v>931</v>
      </c>
      <c r="L277" s="53" t="s">
        <v>291</v>
      </c>
      <c r="M277" s="13">
        <v>1283</v>
      </c>
      <c r="N277" s="14">
        <f t="shared" si="104"/>
        <v>3.51506849315068</v>
      </c>
      <c r="O277" s="15">
        <v>6580</v>
      </c>
      <c r="P277" s="15">
        <f t="shared" si="94"/>
        <v>8442140</v>
      </c>
      <c r="Q277" s="16">
        <f>IFERROR(VLOOKUP(G277,SCENARIOS!$A$13:$E$18,4,0),0.025)</f>
        <v>0.025</v>
      </c>
      <c r="R277" s="52">
        <f>IFERROR(VLOOKUP(L277,INPUTS!$A$107:$B$120,2,0),0.0082)</f>
        <v>0.0079</v>
      </c>
      <c r="S277" s="52">
        <f t="shared" si="95"/>
        <v>51.982</v>
      </c>
      <c r="T277" s="15">
        <f t="shared" si="96"/>
        <v>66692.906</v>
      </c>
      <c r="U277" s="15">
        <f>T277/INPUTS!$B$7*1000</f>
        <v>83366132.5</v>
      </c>
      <c r="V277" s="15">
        <f>T277*INPUTS!$B$6</f>
        <v>210749.58296</v>
      </c>
      <c r="W277" s="54" t="s">
        <v>396</v>
      </c>
      <c r="X277" s="54" t="s">
        <v>396</v>
      </c>
      <c r="Y277" s="67">
        <f>IFERROR(VLOOKUP(E277,INPUTS!$A$44:$B$103,2,0),0)</f>
        <v>0.02</v>
      </c>
      <c r="Z277" s="15">
        <f t="shared" si="100"/>
        <v>1333.85812</v>
      </c>
      <c r="AA277" s="20">
        <f>IFERROR(VLOOKUP(E277,INPUTS!$A$44:$C$103,3,0),SCENARIOS!$J$25)</f>
        <v>0.06</v>
      </c>
      <c r="AB277" s="15">
        <f t="shared" si="107"/>
        <v>4527.41409539655</v>
      </c>
      <c r="AC277" s="20">
        <f>IFERROR(VLOOKUP($E277,INPUTS!$A$44:$G$103,4,0),SCENARIOS!$K$25)</f>
        <v>0.15</v>
      </c>
      <c r="AD277" s="15">
        <f t="shared" si="107"/>
        <v>12805.8837267211</v>
      </c>
      <c r="AE277" s="20">
        <f>IFERROR(VLOOKUP($E277,INPUTS!$A$44:$G$103,5,0),SCENARIOS!$L$25)</f>
        <v>0.3</v>
      </c>
      <c r="AF277" s="15">
        <f t="shared" si="107"/>
        <v>28977.3640434692</v>
      </c>
      <c r="AG277" s="20">
        <f>IFERROR(VLOOKUP($E277,INPUTS!$A$44:$G$103,6,0),SCENARIOS!$M$25)</f>
        <v>0.4</v>
      </c>
      <c r="AH277" s="15">
        <f t="shared" si="102"/>
        <v>43713.6368889368</v>
      </c>
      <c r="AI277" s="20">
        <f>IFERROR(VLOOKUP($E277,INPUTS!$A$44:$G$103,7,0),SCENARIOS!$N$25)</f>
        <v>0.5</v>
      </c>
      <c r="AJ277" s="15">
        <f t="shared" si="103"/>
        <v>61822.4597393271</v>
      </c>
      <c r="AL277" t="str">
        <f t="shared" si="105"/>
        <v>Y</v>
      </c>
      <c r="AM277" s="21">
        <f t="shared" si="106"/>
        <v>123644.919478654</v>
      </c>
      <c r="BC277" s="2"/>
    </row>
    <row r="278" ht="15" customHeight="1" spans="1:55">
      <c r="A278" s="6" t="s">
        <v>1223</v>
      </c>
      <c r="B278" s="52" t="s">
        <v>397</v>
      </c>
      <c r="C278" s="52" t="s">
        <v>398</v>
      </c>
      <c r="D278" s="52" t="s">
        <v>929</v>
      </c>
      <c r="E278" s="10" t="s">
        <v>203</v>
      </c>
      <c r="F278" s="52" t="s">
        <v>399</v>
      </c>
      <c r="G278" s="52" t="s">
        <v>165</v>
      </c>
      <c r="H278" s="52" t="s">
        <v>731</v>
      </c>
      <c r="I278" s="52" t="s">
        <v>614</v>
      </c>
      <c r="J278" s="52" t="s">
        <v>169</v>
      </c>
      <c r="K278" s="52" t="s">
        <v>931</v>
      </c>
      <c r="L278" s="53" t="s">
        <v>291</v>
      </c>
      <c r="M278" s="13">
        <v>1283</v>
      </c>
      <c r="N278" s="14">
        <f t="shared" si="104"/>
        <v>3.51506849315068</v>
      </c>
      <c r="O278" s="15">
        <v>5500</v>
      </c>
      <c r="P278" s="15">
        <f t="shared" si="94"/>
        <v>7056500</v>
      </c>
      <c r="Q278" s="16">
        <f>IFERROR(VLOOKUP(G278,SCENARIOS!$A$13:$E$18,4,0),0.025)</f>
        <v>0.025</v>
      </c>
      <c r="R278" s="52">
        <f>IFERROR(VLOOKUP(L278,INPUTS!$A$107:$B$120,2,0),0.0082)</f>
        <v>0.0079</v>
      </c>
      <c r="S278" s="52">
        <f t="shared" si="95"/>
        <v>43.45</v>
      </c>
      <c r="T278" s="15">
        <f t="shared" si="96"/>
        <v>55746.35</v>
      </c>
      <c r="U278" s="15">
        <f>T278/INPUTS!$B$7*1000</f>
        <v>69682937.5</v>
      </c>
      <c r="V278" s="15">
        <f>T278*INPUTS!$B$6</f>
        <v>176158.466</v>
      </c>
      <c r="W278" s="54" t="s">
        <v>396</v>
      </c>
      <c r="X278" s="54" t="s">
        <v>396</v>
      </c>
      <c r="Y278" s="67">
        <f>IFERROR(VLOOKUP(E278,INPUTS!$A$44:$B$103,2,0),0)</f>
        <v>0.02</v>
      </c>
      <c r="Z278" s="15">
        <f t="shared" si="100"/>
        <v>1114.927</v>
      </c>
      <c r="AA278" s="20">
        <f>IFERROR(VLOOKUP(E278,INPUTS!$A$44:$C$103,3,0),SCENARIOS!$J$25)</f>
        <v>0.06</v>
      </c>
      <c r="AB278" s="15">
        <f t="shared" si="107"/>
        <v>3784.31269372052</v>
      </c>
      <c r="AC278" s="20">
        <f>IFERROR(VLOOKUP($E278,INPUTS!$A$44:$G$103,4,0),SCENARIOS!$K$25)</f>
        <v>0.15</v>
      </c>
      <c r="AD278" s="15">
        <f t="shared" si="107"/>
        <v>10704.0061545541</v>
      </c>
      <c r="AE278" s="20">
        <f>IFERROR(VLOOKUP($E278,INPUTS!$A$44:$G$103,5,0),SCENARIOS!$L$25)</f>
        <v>0.3</v>
      </c>
      <c r="AF278" s="15">
        <f t="shared" si="107"/>
        <v>24221.2009481886</v>
      </c>
      <c r="AG278" s="20">
        <f>IFERROR(VLOOKUP($E278,INPUTS!$A$44:$G$103,6,0),SCENARIOS!$M$25)</f>
        <v>0.4</v>
      </c>
      <c r="AH278" s="15">
        <f t="shared" si="102"/>
        <v>36538.754238473</v>
      </c>
      <c r="AI278" s="20">
        <f>IFERROR(VLOOKUP($E278,INPUTS!$A$44:$G$103,7,0),SCENARIOS!$N$25)</f>
        <v>0.5</v>
      </c>
      <c r="AJ278" s="15">
        <f t="shared" si="103"/>
        <v>51675.3082927506</v>
      </c>
      <c r="AL278" t="str">
        <f t="shared" si="105"/>
        <v>Y</v>
      </c>
      <c r="AM278" s="21">
        <f t="shared" si="106"/>
        <v>103350.616585501</v>
      </c>
      <c r="BC278" s="2"/>
    </row>
    <row r="279" ht="15" customHeight="1" spans="1:55">
      <c r="A279" s="24" t="s">
        <v>1224</v>
      </c>
      <c r="B279" s="52" t="s">
        <v>397</v>
      </c>
      <c r="C279" s="52" t="s">
        <v>398</v>
      </c>
      <c r="D279" s="52" t="s">
        <v>929</v>
      </c>
      <c r="E279" s="10" t="s">
        <v>203</v>
      </c>
      <c r="F279" s="52" t="s">
        <v>399</v>
      </c>
      <c r="G279" s="52" t="s">
        <v>165</v>
      </c>
      <c r="H279" s="52" t="s">
        <v>250</v>
      </c>
      <c r="I279" s="52" t="s">
        <v>930</v>
      </c>
      <c r="J279" s="52" t="s">
        <v>169</v>
      </c>
      <c r="K279" s="52" t="s">
        <v>931</v>
      </c>
      <c r="L279" s="53" t="s">
        <v>291</v>
      </c>
      <c r="M279" s="13">
        <v>1283</v>
      </c>
      <c r="N279" s="14">
        <f t="shared" si="104"/>
        <v>3.51506849315068</v>
      </c>
      <c r="O279" s="15">
        <v>8060</v>
      </c>
      <c r="P279" s="15">
        <f t="shared" si="94"/>
        <v>10340980</v>
      </c>
      <c r="Q279" s="16">
        <f>IFERROR(VLOOKUP(G279,SCENARIOS!$A$13:$E$18,4,0),0.025)</f>
        <v>0.025</v>
      </c>
      <c r="R279" s="52">
        <f>IFERROR(VLOOKUP(L279,INPUTS!$A$107:$B$120,2,0),0.0082)</f>
        <v>0.0079</v>
      </c>
      <c r="S279" s="52">
        <f t="shared" si="95"/>
        <v>63.674</v>
      </c>
      <c r="T279" s="15">
        <f t="shared" si="96"/>
        <v>81693.742</v>
      </c>
      <c r="U279" s="15">
        <f>T279/INPUTS!$B$7*1000</f>
        <v>102117177.5</v>
      </c>
      <c r="V279" s="15">
        <f>T279*INPUTS!$B$6</f>
        <v>258152.22472</v>
      </c>
      <c r="W279" s="54" t="s">
        <v>396</v>
      </c>
      <c r="X279" s="54" t="s">
        <v>396</v>
      </c>
      <c r="Y279" s="67">
        <f>IFERROR(VLOOKUP(E279,INPUTS!$A$44:$B$103,2,0),0)</f>
        <v>0.02</v>
      </c>
      <c r="Z279" s="15">
        <f t="shared" si="100"/>
        <v>1633.87484</v>
      </c>
      <c r="AA279" s="20">
        <f>IFERROR(VLOOKUP(E279,INPUTS!$A$44:$C$103,3,0),SCENARIOS!$J$25)</f>
        <v>0.06</v>
      </c>
      <c r="AB279" s="15">
        <f t="shared" si="107"/>
        <v>5545.73823843407</v>
      </c>
      <c r="AC279" s="20">
        <f>IFERROR(VLOOKUP($E279,INPUTS!$A$44:$G$103,4,0),SCENARIOS!$K$25)</f>
        <v>0.15</v>
      </c>
      <c r="AD279" s="15">
        <f t="shared" si="107"/>
        <v>15686.2344737647</v>
      </c>
      <c r="AE279" s="20">
        <f>IFERROR(VLOOKUP($E279,INPUTS!$A$44:$G$103,5,0),SCENARIOS!$L$25)</f>
        <v>0.3</v>
      </c>
      <c r="AF279" s="15">
        <f t="shared" si="107"/>
        <v>35495.0690258909</v>
      </c>
      <c r="AG279" s="20">
        <f>IFERROR(VLOOKUP($E279,INPUTS!$A$44:$G$103,6,0),SCENARIOS!$M$25)</f>
        <v>0.4</v>
      </c>
      <c r="AH279" s="15">
        <f t="shared" si="102"/>
        <v>53545.8834840168</v>
      </c>
      <c r="AI279" s="20">
        <f>IFERROR(VLOOKUP($E279,INPUTS!$A$44:$G$103,7,0),SCENARIOS!$N$25)</f>
        <v>0.5</v>
      </c>
      <c r="AJ279" s="15">
        <f t="shared" si="103"/>
        <v>75727.8154253763</v>
      </c>
      <c r="AL279" t="str">
        <f t="shared" si="105"/>
        <v>Y</v>
      </c>
      <c r="AM279" s="21">
        <f t="shared" si="106"/>
        <v>151455.630850753</v>
      </c>
      <c r="BC279" s="2"/>
    </row>
    <row r="280" ht="15" customHeight="1" spans="1:55">
      <c r="A280" s="6" t="s">
        <v>1225</v>
      </c>
      <c r="B280" s="52" t="s">
        <v>397</v>
      </c>
      <c r="C280" s="52" t="s">
        <v>398</v>
      </c>
      <c r="D280" s="52" t="s">
        <v>929</v>
      </c>
      <c r="E280" s="10" t="s">
        <v>203</v>
      </c>
      <c r="F280" s="52" t="s">
        <v>399</v>
      </c>
      <c r="G280" s="52" t="s">
        <v>165</v>
      </c>
      <c r="H280" s="52" t="s">
        <v>254</v>
      </c>
      <c r="I280" s="52" t="s">
        <v>930</v>
      </c>
      <c r="J280" s="52" t="s">
        <v>169</v>
      </c>
      <c r="K280" s="52" t="s">
        <v>931</v>
      </c>
      <c r="L280" s="53" t="s">
        <v>291</v>
      </c>
      <c r="M280" s="13">
        <v>1283</v>
      </c>
      <c r="N280" s="14">
        <f t="shared" si="104"/>
        <v>3.51506849315068</v>
      </c>
      <c r="O280" s="15">
        <v>5500</v>
      </c>
      <c r="P280" s="15">
        <f t="shared" si="94"/>
        <v>7056500</v>
      </c>
      <c r="Q280" s="16">
        <f>IFERROR(VLOOKUP(G280,SCENARIOS!$A$13:$E$18,4,0),0.025)</f>
        <v>0.025</v>
      </c>
      <c r="R280" s="52">
        <f>IFERROR(VLOOKUP(L280,INPUTS!$A$107:$B$120,2,0),0.0082)</f>
        <v>0.0079</v>
      </c>
      <c r="S280" s="52">
        <f t="shared" si="95"/>
        <v>43.45</v>
      </c>
      <c r="T280" s="15">
        <f t="shared" si="96"/>
        <v>55746.35</v>
      </c>
      <c r="U280" s="15">
        <f>T280/INPUTS!$B$7*1000</f>
        <v>69682937.5</v>
      </c>
      <c r="V280" s="15">
        <f>T280*INPUTS!$B$6</f>
        <v>176158.466</v>
      </c>
      <c r="W280" s="54" t="s">
        <v>396</v>
      </c>
      <c r="X280" s="54" t="s">
        <v>396</v>
      </c>
      <c r="Y280" s="67">
        <f>IFERROR(VLOOKUP(E280,INPUTS!$A$44:$B$103,2,0),0)</f>
        <v>0.02</v>
      </c>
      <c r="Z280" s="15">
        <f t="shared" si="100"/>
        <v>1114.927</v>
      </c>
      <c r="AA280" s="20">
        <f>IFERROR(VLOOKUP(E280,INPUTS!$A$44:$C$103,3,0),SCENARIOS!$J$25)</f>
        <v>0.06</v>
      </c>
      <c r="AB280" s="15">
        <f t="shared" si="107"/>
        <v>3784.31269372052</v>
      </c>
      <c r="AC280" s="20">
        <f>IFERROR(VLOOKUP($E280,INPUTS!$A$44:$G$103,4,0),SCENARIOS!$K$25)</f>
        <v>0.15</v>
      </c>
      <c r="AD280" s="15">
        <f t="shared" si="107"/>
        <v>10704.0061545541</v>
      </c>
      <c r="AE280" s="20">
        <f>IFERROR(VLOOKUP($E280,INPUTS!$A$44:$G$103,5,0),SCENARIOS!$L$25)</f>
        <v>0.3</v>
      </c>
      <c r="AF280" s="15">
        <f t="shared" si="107"/>
        <v>24221.2009481886</v>
      </c>
      <c r="AG280" s="20">
        <f>IFERROR(VLOOKUP($E280,INPUTS!$A$44:$G$103,6,0),SCENARIOS!$M$25)</f>
        <v>0.4</v>
      </c>
      <c r="AH280" s="15">
        <f t="shared" si="102"/>
        <v>36538.754238473</v>
      </c>
      <c r="AI280" s="20">
        <f>IFERROR(VLOOKUP($E280,INPUTS!$A$44:$G$103,7,0),SCENARIOS!$N$25)</f>
        <v>0.5</v>
      </c>
      <c r="AJ280" s="15">
        <f t="shared" si="103"/>
        <v>51675.3082927506</v>
      </c>
      <c r="AL280" t="str">
        <f t="shared" si="105"/>
        <v>Y</v>
      </c>
      <c r="AM280" s="21">
        <f t="shared" si="106"/>
        <v>103350.616585501</v>
      </c>
      <c r="BC280" s="2"/>
    </row>
    <row r="281" ht="15" customHeight="1" spans="1:55">
      <c r="A281" s="24" t="s">
        <v>1226</v>
      </c>
      <c r="B281" s="52" t="s">
        <v>397</v>
      </c>
      <c r="C281" s="52" t="s">
        <v>398</v>
      </c>
      <c r="D281" s="52" t="s">
        <v>929</v>
      </c>
      <c r="E281" s="10" t="s">
        <v>203</v>
      </c>
      <c r="F281" s="52" t="s">
        <v>399</v>
      </c>
      <c r="G281" s="52" t="s">
        <v>165</v>
      </c>
      <c r="H281" s="52" t="s">
        <v>253</v>
      </c>
      <c r="I281" s="52" t="s">
        <v>930</v>
      </c>
      <c r="J281" s="52" t="s">
        <v>169</v>
      </c>
      <c r="K281" s="52" t="s">
        <v>931</v>
      </c>
      <c r="L281" s="53" t="s">
        <v>291</v>
      </c>
      <c r="M281" s="13">
        <v>854</v>
      </c>
      <c r="N281" s="14">
        <f t="shared" si="104"/>
        <v>2.33972602739726</v>
      </c>
      <c r="O281" s="15">
        <v>8450</v>
      </c>
      <c r="P281" s="15">
        <f t="shared" si="94"/>
        <v>7216300</v>
      </c>
      <c r="Q281" s="16">
        <f>IFERROR(VLOOKUP(G281,SCENARIOS!$A$13:$E$18,4,0),0.025)</f>
        <v>0.025</v>
      </c>
      <c r="R281" s="52">
        <f>IFERROR(VLOOKUP(L281,INPUTS!$A$107:$B$120,2,0),0.0082)</f>
        <v>0.0079</v>
      </c>
      <c r="S281" s="52">
        <f t="shared" si="95"/>
        <v>66.755</v>
      </c>
      <c r="T281" s="15">
        <f t="shared" si="96"/>
        <v>57008.77</v>
      </c>
      <c r="U281" s="15">
        <f>T281/INPUTS!$B$7*1000</f>
        <v>71260962.5</v>
      </c>
      <c r="V281" s="15">
        <f>T281*INPUTS!$B$6</f>
        <v>180147.7132</v>
      </c>
      <c r="W281" s="54" t="s">
        <v>396</v>
      </c>
      <c r="X281" s="54" t="s">
        <v>396</v>
      </c>
      <c r="Y281" s="67">
        <f>IFERROR(VLOOKUP(E281,INPUTS!$A$44:$B$103,2,0),0)</f>
        <v>0.02</v>
      </c>
      <c r="Z281" s="15">
        <f t="shared" si="100"/>
        <v>1140.1754</v>
      </c>
      <c r="AA281" s="20">
        <f>IFERROR(VLOOKUP(E281,INPUTS!$A$44:$C$103,3,0),SCENARIOS!$J$25)</f>
        <v>0.06</v>
      </c>
      <c r="AB281" s="15">
        <f t="shared" si="107"/>
        <v>3870.01143508756</v>
      </c>
      <c r="AC281" s="20">
        <f>IFERROR(VLOOKUP($E281,INPUTS!$A$44:$G$103,4,0),SCENARIOS!$K$25)</f>
        <v>0.15</v>
      </c>
      <c r="AD281" s="15">
        <f t="shared" si="107"/>
        <v>10946.4068040967</v>
      </c>
      <c r="AE281" s="20">
        <f>IFERROR(VLOOKUP($E281,INPUTS!$A$44:$G$103,5,0),SCENARIOS!$L$25)</f>
        <v>0.3</v>
      </c>
      <c r="AF281" s="15">
        <f t="shared" si="107"/>
        <v>24769.7091195937</v>
      </c>
      <c r="AG281" s="20">
        <f>IFERROR(VLOOKUP($E281,INPUTS!$A$44:$G$103,6,0),SCENARIOS!$M$25)</f>
        <v>0.4</v>
      </c>
      <c r="AH281" s="15">
        <f t="shared" si="102"/>
        <v>37366.2031050936</v>
      </c>
      <c r="AI281" s="20">
        <f>IFERROR(VLOOKUP($E281,INPUTS!$A$44:$G$103,7,0),SCENARIOS!$N$25)</f>
        <v>0.5</v>
      </c>
      <c r="AJ281" s="15">
        <f t="shared" si="103"/>
        <v>52845.5363470525</v>
      </c>
      <c r="AL281" t="str">
        <f t="shared" si="105"/>
        <v>Y</v>
      </c>
      <c r="AM281" s="21">
        <f t="shared" si="106"/>
        <v>105691.072694105</v>
      </c>
      <c r="BC281" s="2"/>
    </row>
    <row r="282" ht="15" customHeight="1" spans="1:55">
      <c r="A282" s="6" t="s">
        <v>1227</v>
      </c>
      <c r="B282" s="52" t="s">
        <v>397</v>
      </c>
      <c r="C282" s="52" t="s">
        <v>398</v>
      </c>
      <c r="D282" s="52" t="s">
        <v>929</v>
      </c>
      <c r="E282" s="10" t="s">
        <v>203</v>
      </c>
      <c r="F282" s="52" t="s">
        <v>399</v>
      </c>
      <c r="G282" s="52" t="s">
        <v>165</v>
      </c>
      <c r="H282" s="52" t="s">
        <v>452</v>
      </c>
      <c r="I282" s="52" t="s">
        <v>451</v>
      </c>
      <c r="J282" s="52" t="s">
        <v>181</v>
      </c>
      <c r="K282" s="52" t="s">
        <v>931</v>
      </c>
      <c r="L282" s="53" t="s">
        <v>291</v>
      </c>
      <c r="M282" s="13">
        <v>1709</v>
      </c>
      <c r="N282" s="14">
        <f t="shared" si="104"/>
        <v>4.68219178082192</v>
      </c>
      <c r="O282" s="15">
        <v>9400</v>
      </c>
      <c r="P282" s="15">
        <f t="shared" si="94"/>
        <v>16064600</v>
      </c>
      <c r="Q282" s="16">
        <f>IFERROR(VLOOKUP(G282,SCENARIOS!$A$13:$E$18,4,0),0.025)</f>
        <v>0.025</v>
      </c>
      <c r="R282" s="52">
        <f>IFERROR(VLOOKUP(L282,INPUTS!$A$107:$B$120,2,0),0.0082)</f>
        <v>0.0079</v>
      </c>
      <c r="S282" s="52">
        <f t="shared" si="95"/>
        <v>74.26</v>
      </c>
      <c r="T282" s="15">
        <f t="shared" si="96"/>
        <v>126910.34</v>
      </c>
      <c r="U282" s="15">
        <f>T282/INPUTS!$B$7*1000</f>
        <v>158637925</v>
      </c>
      <c r="V282" s="15">
        <f>T282*INPUTS!$B$6</f>
        <v>401036.6744</v>
      </c>
      <c r="W282" s="54" t="s">
        <v>521</v>
      </c>
      <c r="X282" s="54" t="s">
        <v>396</v>
      </c>
      <c r="Y282" s="67">
        <f>IFERROR(VLOOKUP(E282,INPUTS!$A$44:$B$103,2,0),0)</f>
        <v>0.02</v>
      </c>
      <c r="Z282" s="15">
        <f t="shared" si="100"/>
        <v>2538.2068</v>
      </c>
      <c r="AA282" s="20">
        <f>IFERROR(VLOOKUP(E282,INPUTS!$A$44:$C$103,3,0),SCENARIOS!$J$25)</f>
        <v>0.06</v>
      </c>
      <c r="AB282" s="15">
        <f t="shared" si="107"/>
        <v>8615.24405860449</v>
      </c>
      <c r="AC282" s="20">
        <f>IFERROR(VLOOKUP($E282,INPUTS!$A$44:$G$103,4,0),SCENARIOS!$K$25)</f>
        <v>0.15</v>
      </c>
      <c r="AD282" s="15">
        <f t="shared" si="107"/>
        <v>24368.3947099057</v>
      </c>
      <c r="AE282" s="20">
        <f>IFERROR(VLOOKUP($E282,INPUTS!$A$44:$G$103,5,0),SCENARIOS!$L$25)</f>
        <v>0.3</v>
      </c>
      <c r="AF282" s="15">
        <f t="shared" si="107"/>
        <v>55141.2038194955</v>
      </c>
      <c r="AG282" s="20">
        <f>IFERROR(VLOOKUP($E282,INPUTS!$A$44:$G$103,6,0),SCENARIOS!$M$25)</f>
        <v>0.4</v>
      </c>
      <c r="AH282" s="15">
        <f t="shared" si="102"/>
        <v>83182.9478267375</v>
      </c>
      <c r="AI282" s="20">
        <f>IFERROR(VLOOKUP($E282,INPUTS!$A$44:$G$103,7,0),SCENARIOS!$N$25)</f>
        <v>0.5</v>
      </c>
      <c r="AJ282" s="15">
        <f t="shared" si="103"/>
        <v>117642.337929529</v>
      </c>
      <c r="AL282" t="str">
        <f t="shared" si="105"/>
        <v>Y</v>
      </c>
      <c r="AM282" s="21">
        <f t="shared" si="106"/>
        <v>235284.675859058</v>
      </c>
      <c r="BC282" s="2"/>
    </row>
    <row r="283" ht="15" customHeight="1" spans="1:55">
      <c r="A283" s="24" t="s">
        <v>1228</v>
      </c>
      <c r="B283" s="52" t="s">
        <v>397</v>
      </c>
      <c r="C283" s="52" t="s">
        <v>398</v>
      </c>
      <c r="D283" s="52" t="s">
        <v>929</v>
      </c>
      <c r="E283" s="10" t="s">
        <v>203</v>
      </c>
      <c r="F283" s="52" t="s">
        <v>399</v>
      </c>
      <c r="G283" s="52" t="s">
        <v>165</v>
      </c>
      <c r="H283" s="52" t="s">
        <v>702</v>
      </c>
      <c r="I283" s="52" t="s">
        <v>701</v>
      </c>
      <c r="J283" s="52" t="s">
        <v>181</v>
      </c>
      <c r="K283" s="52" t="s">
        <v>931</v>
      </c>
      <c r="L283" s="53" t="s">
        <v>293</v>
      </c>
      <c r="M283" s="13">
        <v>854</v>
      </c>
      <c r="N283" s="14">
        <f t="shared" si="104"/>
        <v>2.33972602739726</v>
      </c>
      <c r="O283" s="15">
        <v>11200</v>
      </c>
      <c r="P283" s="15">
        <f t="shared" si="94"/>
        <v>9564800</v>
      </c>
      <c r="Q283" s="16">
        <f>IFERROR(VLOOKUP(G283,SCENARIOS!$A$13:$E$18,4,0),0.025)</f>
        <v>0.025</v>
      </c>
      <c r="R283" s="52">
        <f>IFERROR(VLOOKUP(L283,INPUTS!$A$107:$B$120,2,0),0.0082)</f>
        <v>0.0079</v>
      </c>
      <c r="S283" s="52">
        <f t="shared" si="95"/>
        <v>88.48</v>
      </c>
      <c r="T283" s="15">
        <f t="shared" si="96"/>
        <v>75561.92</v>
      </c>
      <c r="U283" s="15">
        <f>T283/INPUTS!$B$7*1000</f>
        <v>94452400</v>
      </c>
      <c r="V283" s="15">
        <f>T283*INPUTS!$B$6</f>
        <v>238775.6672</v>
      </c>
      <c r="W283" s="54" t="s">
        <v>396</v>
      </c>
      <c r="X283" s="54" t="s">
        <v>396</v>
      </c>
      <c r="Y283" s="67">
        <f>IFERROR(VLOOKUP(E283,INPUTS!$A$44:$B$103,2,0),0)</f>
        <v>0.02</v>
      </c>
      <c r="Z283" s="15">
        <f t="shared" si="100"/>
        <v>1511.2384</v>
      </c>
      <c r="AA283" s="20">
        <f>IFERROR(VLOOKUP(E283,INPUTS!$A$44:$C$103,3,0),SCENARIOS!$J$25)</f>
        <v>0.06</v>
      </c>
      <c r="AB283" s="15">
        <f t="shared" si="107"/>
        <v>5129.48261218706</v>
      </c>
      <c r="AC283" s="20">
        <f>IFERROR(VLOOKUP($E283,INPUTS!$A$44:$G$103,4,0),SCENARIOS!$K$25)</f>
        <v>0.15</v>
      </c>
      <c r="AD283" s="15">
        <f t="shared" si="107"/>
        <v>14508.8468882702</v>
      </c>
      <c r="AE283" s="20">
        <f>IFERROR(VLOOKUP($E283,INPUTS!$A$44:$G$103,5,0),SCENARIOS!$L$25)</f>
        <v>0.3</v>
      </c>
      <c r="AF283" s="15">
        <f t="shared" si="107"/>
        <v>32830.8570579231</v>
      </c>
      <c r="AG283" s="20">
        <f>IFERROR(VLOOKUP($E283,INPUTS!$A$44:$G$103,6,0),SCENARIOS!$M$25)</f>
        <v>0.4</v>
      </c>
      <c r="AH283" s="15">
        <f t="shared" si="102"/>
        <v>49526.8017487631</v>
      </c>
      <c r="AI283" s="20">
        <f>IFERROR(VLOOKUP($E283,INPUTS!$A$44:$G$103,7,0),SCENARIOS!$N$25)</f>
        <v>0.5</v>
      </c>
      <c r="AJ283" s="15">
        <f t="shared" si="103"/>
        <v>70043.7878209453</v>
      </c>
      <c r="AL283" t="str">
        <f t="shared" si="105"/>
        <v>N</v>
      </c>
      <c r="AM283" s="21">
        <f t="shared" si="106"/>
        <v>140087.575641891</v>
      </c>
      <c r="BC283" s="2"/>
    </row>
    <row r="284" ht="15" customHeight="1" spans="1:55">
      <c r="A284" s="6" t="s">
        <v>1229</v>
      </c>
      <c r="B284" s="52" t="s">
        <v>397</v>
      </c>
      <c r="C284" s="52" t="s">
        <v>398</v>
      </c>
      <c r="D284" s="52" t="s">
        <v>929</v>
      </c>
      <c r="E284" s="10" t="s">
        <v>203</v>
      </c>
      <c r="F284" s="52" t="s">
        <v>399</v>
      </c>
      <c r="G284" s="52" t="s">
        <v>165</v>
      </c>
      <c r="H284" s="52" t="s">
        <v>515</v>
      </c>
      <c r="I284" s="52" t="s">
        <v>514</v>
      </c>
      <c r="J284" s="52" t="s">
        <v>181</v>
      </c>
      <c r="K284" s="52" t="s">
        <v>931</v>
      </c>
      <c r="L284" s="53" t="s">
        <v>291</v>
      </c>
      <c r="M284" s="13">
        <v>1283</v>
      </c>
      <c r="N284" s="14">
        <f t="shared" si="104"/>
        <v>3.51506849315068</v>
      </c>
      <c r="O284" s="15">
        <v>9050</v>
      </c>
      <c r="P284" s="15">
        <f t="shared" si="94"/>
        <v>11611150</v>
      </c>
      <c r="Q284" s="16">
        <f>IFERROR(VLOOKUP(G284,SCENARIOS!$A$13:$E$18,4,0),0.025)</f>
        <v>0.025</v>
      </c>
      <c r="R284" s="52">
        <f>IFERROR(VLOOKUP(L284,INPUTS!$A$107:$B$120,2,0),0.0082)</f>
        <v>0.0079</v>
      </c>
      <c r="S284" s="52">
        <f t="shared" si="95"/>
        <v>71.495</v>
      </c>
      <c r="T284" s="15">
        <f t="shared" si="96"/>
        <v>91728.085</v>
      </c>
      <c r="U284" s="15">
        <f>T284/INPUTS!$B$7*1000</f>
        <v>114660106.25</v>
      </c>
      <c r="V284" s="15">
        <f>T284*INPUTS!$B$6</f>
        <v>289860.7486</v>
      </c>
      <c r="W284" s="54" t="s">
        <v>396</v>
      </c>
      <c r="X284" s="54" t="s">
        <v>396</v>
      </c>
      <c r="Y284" s="67">
        <f>IFERROR(VLOOKUP(E284,INPUTS!$A$44:$B$103,2,0),0)</f>
        <v>0.02</v>
      </c>
      <c r="Z284" s="15">
        <f t="shared" si="100"/>
        <v>1834.5617</v>
      </c>
      <c r="AA284" s="20">
        <f>IFERROR(VLOOKUP(E284,INPUTS!$A$44:$C$103,3,0),SCENARIOS!$J$25)</f>
        <v>0.06</v>
      </c>
      <c r="AB284" s="15">
        <f t="shared" si="107"/>
        <v>6226.91452330376</v>
      </c>
      <c r="AC284" s="20">
        <f>IFERROR(VLOOKUP($E284,INPUTS!$A$44:$G$103,4,0),SCENARIOS!$K$25)</f>
        <v>0.15</v>
      </c>
      <c r="AD284" s="15">
        <f t="shared" si="107"/>
        <v>17612.9555815845</v>
      </c>
      <c r="AE284" s="20">
        <f>IFERROR(VLOOKUP($E284,INPUTS!$A$44:$G$103,5,0),SCENARIOS!$L$25)</f>
        <v>0.3</v>
      </c>
      <c r="AF284" s="15">
        <f t="shared" si="107"/>
        <v>39854.8851965649</v>
      </c>
      <c r="AG284" s="20">
        <f>IFERROR(VLOOKUP($E284,INPUTS!$A$44:$G$103,6,0),SCENARIOS!$M$25)</f>
        <v>0.4</v>
      </c>
      <c r="AH284" s="15">
        <f t="shared" si="102"/>
        <v>60122.8592469419</v>
      </c>
      <c r="AI284" s="20">
        <f>IFERROR(VLOOKUP($E284,INPUTS!$A$44:$G$103,7,0),SCENARIOS!$N$25)</f>
        <v>0.5</v>
      </c>
      <c r="AJ284" s="15">
        <f t="shared" si="103"/>
        <v>85029.3709180714</v>
      </c>
      <c r="AL284" t="str">
        <f t="shared" si="105"/>
        <v>N</v>
      </c>
      <c r="AM284" s="21">
        <f t="shared" si="106"/>
        <v>170058.741836143</v>
      </c>
      <c r="BC284" s="2"/>
    </row>
    <row r="285" ht="15" customHeight="1" spans="1:55">
      <c r="A285" s="24" t="s">
        <v>1230</v>
      </c>
      <c r="B285" s="52" t="s">
        <v>397</v>
      </c>
      <c r="C285" s="52" t="s">
        <v>398</v>
      </c>
      <c r="D285" s="52" t="s">
        <v>929</v>
      </c>
      <c r="E285" s="10" t="s">
        <v>203</v>
      </c>
      <c r="F285" s="52" t="s">
        <v>399</v>
      </c>
      <c r="G285" s="52" t="s">
        <v>165</v>
      </c>
      <c r="H285" s="52" t="s">
        <v>623</v>
      </c>
      <c r="I285" s="52" t="s">
        <v>622</v>
      </c>
      <c r="J285" s="52" t="s">
        <v>181</v>
      </c>
      <c r="K285" s="52" t="s">
        <v>931</v>
      </c>
      <c r="L285" s="53" t="s">
        <v>291</v>
      </c>
      <c r="M285" s="13">
        <v>854</v>
      </c>
      <c r="N285" s="14">
        <f t="shared" si="104"/>
        <v>2.33972602739726</v>
      </c>
      <c r="O285" s="15">
        <v>9400</v>
      </c>
      <c r="P285" s="15">
        <f t="shared" si="94"/>
        <v>8027600</v>
      </c>
      <c r="Q285" s="16">
        <f>IFERROR(VLOOKUP(G285,SCENARIOS!$A$13:$E$18,4,0),0.025)</f>
        <v>0.025</v>
      </c>
      <c r="R285" s="52">
        <f>IFERROR(VLOOKUP(L285,INPUTS!$A$107:$B$120,2,0),0.0082)</f>
        <v>0.0079</v>
      </c>
      <c r="S285" s="52">
        <f t="shared" si="95"/>
        <v>74.26</v>
      </c>
      <c r="T285" s="15">
        <f t="shared" si="96"/>
        <v>63418.04</v>
      </c>
      <c r="U285" s="15">
        <f>T285/INPUTS!$B$7*1000</f>
        <v>79272550</v>
      </c>
      <c r="V285" s="15">
        <f>T285*INPUTS!$B$6</f>
        <v>200401.0064</v>
      </c>
      <c r="W285" s="54" t="s">
        <v>396</v>
      </c>
      <c r="X285" s="54" t="s">
        <v>396</v>
      </c>
      <c r="Y285" s="67">
        <f>IFERROR(VLOOKUP(E285,INPUTS!$A$44:$B$103,2,0),0)</f>
        <v>0.02</v>
      </c>
      <c r="Z285" s="15">
        <f t="shared" si="100"/>
        <v>1268.3608</v>
      </c>
      <c r="AA285" s="20">
        <f>IFERROR(VLOOKUP(E285,INPUTS!$A$44:$C$103,3,0),SCENARIOS!$J$25)</f>
        <v>0.06</v>
      </c>
      <c r="AB285" s="15">
        <f t="shared" si="107"/>
        <v>4305.10147808557</v>
      </c>
      <c r="AC285" s="20">
        <f>IFERROR(VLOOKUP($E285,INPUTS!$A$44:$G$103,4,0),SCENARIOS!$K$25)</f>
        <v>0.15</v>
      </c>
      <c r="AD285" s="15">
        <f t="shared" si="107"/>
        <v>12177.067924084</v>
      </c>
      <c r="AE285" s="20">
        <f>IFERROR(VLOOKUP($E285,INPUTS!$A$44:$G$103,5,0),SCENARIOS!$L$25)</f>
        <v>0.3</v>
      </c>
      <c r="AF285" s="15">
        <f t="shared" si="107"/>
        <v>27554.4693164711</v>
      </c>
      <c r="AG285" s="20">
        <f>IFERROR(VLOOKUP($E285,INPUTS!$A$44:$G$103,6,0),SCENARIOS!$M$25)</f>
        <v>0.4</v>
      </c>
      <c r="AH285" s="15">
        <f t="shared" si="102"/>
        <v>41567.1371819976</v>
      </c>
      <c r="AI285" s="20">
        <f>IFERROR(VLOOKUP($E285,INPUTS!$A$44:$G$103,7,0),SCENARIOS!$N$25)</f>
        <v>0.5</v>
      </c>
      <c r="AJ285" s="15">
        <f t="shared" si="103"/>
        <v>58786.7504925791</v>
      </c>
      <c r="AL285" t="str">
        <f t="shared" si="105"/>
        <v>N</v>
      </c>
      <c r="AM285" s="21">
        <f t="shared" si="106"/>
        <v>117573.500985158</v>
      </c>
      <c r="BC285" s="2"/>
    </row>
    <row r="286" ht="15" customHeight="1" spans="1:55">
      <c r="A286" s="6" t="s">
        <v>1231</v>
      </c>
      <c r="B286" s="52" t="s">
        <v>397</v>
      </c>
      <c r="C286" s="52" t="s">
        <v>398</v>
      </c>
      <c r="D286" s="52" t="s">
        <v>929</v>
      </c>
      <c r="E286" s="10" t="s">
        <v>203</v>
      </c>
      <c r="F286" s="52" t="s">
        <v>399</v>
      </c>
      <c r="G286" s="52" t="s">
        <v>165</v>
      </c>
      <c r="H286" s="52" t="s">
        <v>1248</v>
      </c>
      <c r="I286" s="52" t="s">
        <v>1249</v>
      </c>
      <c r="J286" s="52" t="s">
        <v>181</v>
      </c>
      <c r="K286" s="52" t="s">
        <v>931</v>
      </c>
      <c r="L286" s="53" t="s">
        <v>291</v>
      </c>
      <c r="M286" s="13">
        <v>854</v>
      </c>
      <c r="N286" s="14">
        <f t="shared" si="104"/>
        <v>2.33972602739726</v>
      </c>
      <c r="O286" s="15">
        <v>10500</v>
      </c>
      <c r="P286" s="15">
        <f t="shared" si="94"/>
        <v>8967000</v>
      </c>
      <c r="Q286" s="16">
        <f>IFERROR(VLOOKUP(G286,SCENARIOS!$A$13:$E$18,4,0),0.025)</f>
        <v>0.025</v>
      </c>
      <c r="R286" s="52">
        <f>IFERROR(VLOOKUP(L286,INPUTS!$A$107:$B$120,2,0),0.0082)</f>
        <v>0.0079</v>
      </c>
      <c r="S286" s="52">
        <f t="shared" si="95"/>
        <v>82.95</v>
      </c>
      <c r="T286" s="15">
        <f t="shared" si="96"/>
        <v>70839.3</v>
      </c>
      <c r="U286" s="15">
        <f>T286/INPUTS!$B$7*1000</f>
        <v>88549125</v>
      </c>
      <c r="V286" s="15">
        <f>T286*INPUTS!$B$6</f>
        <v>223852.188</v>
      </c>
      <c r="W286" s="54" t="s">
        <v>396</v>
      </c>
      <c r="X286" s="54" t="s">
        <v>396</v>
      </c>
      <c r="Y286" s="67">
        <f>IFERROR(VLOOKUP(E286,INPUTS!$A$44:$B$103,2,0),0)</f>
        <v>0.02</v>
      </c>
      <c r="Z286" s="15">
        <f t="shared" si="100"/>
        <v>1416.786</v>
      </c>
      <c r="AA286" s="20">
        <f>IFERROR(VLOOKUP(E286,INPUTS!$A$44:$C$103,3,0),SCENARIOS!$J$25)</f>
        <v>0.06</v>
      </c>
      <c r="AB286" s="15">
        <f t="shared" si="107"/>
        <v>4808.88994892537</v>
      </c>
      <c r="AC286" s="20">
        <f>IFERROR(VLOOKUP($E286,INPUTS!$A$44:$G$103,4,0),SCENARIOS!$K$25)</f>
        <v>0.15</v>
      </c>
      <c r="AD286" s="15">
        <f t="shared" si="107"/>
        <v>13602.0439577534</v>
      </c>
      <c r="AE286" s="20">
        <f>IFERROR(VLOOKUP($E286,INPUTS!$A$44:$G$103,5,0),SCENARIOS!$L$25)</f>
        <v>0.3</v>
      </c>
      <c r="AF286" s="15">
        <f t="shared" si="107"/>
        <v>30778.9284918029</v>
      </c>
      <c r="AG286" s="20">
        <f>IFERROR(VLOOKUP($E286,INPUTS!$A$44:$G$103,6,0),SCENARIOS!$M$25)</f>
        <v>0.4</v>
      </c>
      <c r="AH286" s="15">
        <f t="shared" si="102"/>
        <v>46431.3766394654</v>
      </c>
      <c r="AI286" s="20">
        <f>IFERROR(VLOOKUP($E286,INPUTS!$A$44:$G$103,7,0),SCENARIOS!$N$25)</f>
        <v>0.5</v>
      </c>
      <c r="AJ286" s="15">
        <f t="shared" si="103"/>
        <v>65666.0510821363</v>
      </c>
      <c r="AL286" t="str">
        <f t="shared" si="105"/>
        <v>N</v>
      </c>
      <c r="AM286" s="21">
        <f t="shared" si="106"/>
        <v>131332.102164273</v>
      </c>
      <c r="BC286" s="2"/>
    </row>
    <row r="287" ht="15" customHeight="1" spans="1:55">
      <c r="A287" s="24" t="s">
        <v>1232</v>
      </c>
      <c r="B287" s="52" t="s">
        <v>397</v>
      </c>
      <c r="C287" s="52" t="s">
        <v>398</v>
      </c>
      <c r="D287" s="52" t="s">
        <v>929</v>
      </c>
      <c r="E287" s="10" t="s">
        <v>203</v>
      </c>
      <c r="F287" s="52" t="s">
        <v>399</v>
      </c>
      <c r="G287" s="52" t="s">
        <v>165</v>
      </c>
      <c r="H287" s="52" t="s">
        <v>237</v>
      </c>
      <c r="I287" s="52" t="s">
        <v>424</v>
      </c>
      <c r="J287" s="52" t="s">
        <v>173</v>
      </c>
      <c r="K287" s="52" t="s">
        <v>931</v>
      </c>
      <c r="L287" s="53" t="s">
        <v>291</v>
      </c>
      <c r="M287" s="13">
        <v>1709</v>
      </c>
      <c r="N287" s="14">
        <f t="shared" si="104"/>
        <v>4.68219178082192</v>
      </c>
      <c r="O287" s="15">
        <v>9720</v>
      </c>
      <c r="P287" s="15">
        <f t="shared" si="94"/>
        <v>16611480</v>
      </c>
      <c r="Q287" s="16">
        <f>IFERROR(VLOOKUP(G287,SCENARIOS!$A$13:$E$18,4,0),0.025)</f>
        <v>0.025</v>
      </c>
      <c r="R287" s="52">
        <f>IFERROR(VLOOKUP(L287,INPUTS!$A$107:$B$120,2,0),0.0082)</f>
        <v>0.0079</v>
      </c>
      <c r="S287" s="52">
        <f t="shared" si="95"/>
        <v>76.788</v>
      </c>
      <c r="T287" s="15">
        <f t="shared" si="96"/>
        <v>131230.692</v>
      </c>
      <c r="U287" s="15">
        <f>T287/INPUTS!$B$7*1000</f>
        <v>164038365</v>
      </c>
      <c r="V287" s="15">
        <f>T287*INPUTS!$B$6</f>
        <v>414688.98672</v>
      </c>
      <c r="W287" s="54" t="s">
        <v>396</v>
      </c>
      <c r="X287" s="54" t="s">
        <v>396</v>
      </c>
      <c r="Y287" s="67">
        <f>IFERROR(VLOOKUP(E287,INPUTS!$A$44:$B$103,2,0),0)</f>
        <v>0.02</v>
      </c>
      <c r="Z287" s="15">
        <f t="shared" si="100"/>
        <v>2624.61384</v>
      </c>
      <c r="AA287" s="20">
        <f>IFERROR(VLOOKUP(E287,INPUTS!$A$44:$C$103,3,0),SCENARIOS!$J$25)</f>
        <v>0.06</v>
      </c>
      <c r="AB287" s="15">
        <f t="shared" si="107"/>
        <v>8908.5289627272</v>
      </c>
      <c r="AC287" s="20">
        <f>IFERROR(VLOOKUP($E287,INPUTS!$A$44:$G$103,4,0),SCENARIOS!$K$25)</f>
        <v>0.15</v>
      </c>
      <c r="AD287" s="15">
        <f t="shared" si="107"/>
        <v>25197.9570830089</v>
      </c>
      <c r="AE287" s="20">
        <f>IFERROR(VLOOKUP($E287,INPUTS!$A$44:$G$103,5,0),SCENARIOS!$L$25)</f>
        <v>0.3</v>
      </c>
      <c r="AF287" s="15">
        <f t="shared" si="107"/>
        <v>57018.3511835635</v>
      </c>
      <c r="AG287" s="20">
        <f>IFERROR(VLOOKUP($E287,INPUTS!$A$44:$G$103,6,0),SCENARIOS!$M$25)</f>
        <v>0.4</v>
      </c>
      <c r="AH287" s="15">
        <f t="shared" si="102"/>
        <v>86014.7077527541</v>
      </c>
      <c r="AI287" s="20">
        <f>IFERROR(VLOOKUP($E287,INPUTS!$A$44:$G$103,7,0),SCENARIOS!$N$25)</f>
        <v>0.5</v>
      </c>
      <c r="AJ287" s="15">
        <f t="shared" si="103"/>
        <v>121647.183476066</v>
      </c>
      <c r="AL287" t="str">
        <f t="shared" si="105"/>
        <v>Y</v>
      </c>
      <c r="AM287" s="21">
        <f t="shared" si="106"/>
        <v>243294.366952132</v>
      </c>
      <c r="BC287" s="2"/>
    </row>
    <row r="288" ht="15" customHeight="1" spans="1:55">
      <c r="A288" s="6" t="s">
        <v>1233</v>
      </c>
      <c r="B288" s="52" t="s">
        <v>397</v>
      </c>
      <c r="C288" s="52" t="s">
        <v>398</v>
      </c>
      <c r="D288" s="52" t="s">
        <v>929</v>
      </c>
      <c r="E288" s="10" t="s">
        <v>203</v>
      </c>
      <c r="F288" s="52" t="s">
        <v>399</v>
      </c>
      <c r="G288" s="52" t="s">
        <v>165</v>
      </c>
      <c r="H288" s="52" t="s">
        <v>505</v>
      </c>
      <c r="I288" s="52" t="s">
        <v>504</v>
      </c>
      <c r="J288" s="52" t="s">
        <v>173</v>
      </c>
      <c r="K288" s="52" t="s">
        <v>931</v>
      </c>
      <c r="L288" s="53" t="s">
        <v>291</v>
      </c>
      <c r="M288" s="13">
        <v>1283</v>
      </c>
      <c r="N288" s="14">
        <f t="shared" si="104"/>
        <v>3.51506849315068</v>
      </c>
      <c r="O288" s="15">
        <v>9200</v>
      </c>
      <c r="P288" s="15">
        <f t="shared" si="94"/>
        <v>11803600</v>
      </c>
      <c r="Q288" s="16">
        <f>IFERROR(VLOOKUP(G288,SCENARIOS!$A$13:$E$18,4,0),0.025)</f>
        <v>0.025</v>
      </c>
      <c r="R288" s="52">
        <f>IFERROR(VLOOKUP(L288,INPUTS!$A$107:$B$120,2,0),0.0082)</f>
        <v>0.0079</v>
      </c>
      <c r="S288" s="52">
        <f t="shared" si="95"/>
        <v>72.68</v>
      </c>
      <c r="T288" s="15">
        <f t="shared" si="96"/>
        <v>93248.44</v>
      </c>
      <c r="U288" s="15">
        <f>T288/INPUTS!$B$7*1000</f>
        <v>116560550</v>
      </c>
      <c r="V288" s="15">
        <f>T288*INPUTS!$B$6</f>
        <v>294665.0704</v>
      </c>
      <c r="W288" s="54" t="s">
        <v>396</v>
      </c>
      <c r="X288" s="54" t="s">
        <v>396</v>
      </c>
      <c r="Y288" s="67">
        <f>IFERROR(VLOOKUP(E288,INPUTS!$A$44:$B$103,2,0),0)</f>
        <v>0.02</v>
      </c>
      <c r="Z288" s="15">
        <f t="shared" si="100"/>
        <v>1864.9688</v>
      </c>
      <c r="AA288" s="20">
        <f>IFERROR(VLOOKUP(E288,INPUTS!$A$44:$C$103,3,0),SCENARIOS!$J$25)</f>
        <v>0.06</v>
      </c>
      <c r="AB288" s="15">
        <f t="shared" si="107"/>
        <v>6330.12305131432</v>
      </c>
      <c r="AC288" s="20">
        <f>IFERROR(VLOOKUP($E288,INPUTS!$A$44:$G$103,4,0),SCENARIOS!$K$25)</f>
        <v>0.15</v>
      </c>
      <c r="AD288" s="15">
        <f t="shared" si="107"/>
        <v>17904.8830221632</v>
      </c>
      <c r="AE288" s="20">
        <f>IFERROR(VLOOKUP($E288,INPUTS!$A$44:$G$103,5,0),SCENARIOS!$L$25)</f>
        <v>0.3</v>
      </c>
      <c r="AF288" s="15">
        <f t="shared" si="107"/>
        <v>40515.4634042427</v>
      </c>
      <c r="AG288" s="20">
        <f>IFERROR(VLOOKUP($E288,INPUTS!$A$44:$G$103,6,0),SCENARIOS!$M$25)</f>
        <v>0.4</v>
      </c>
      <c r="AH288" s="15">
        <f t="shared" si="102"/>
        <v>61119.370726173</v>
      </c>
      <c r="AI288" s="20">
        <f>IFERROR(VLOOKUP($E288,INPUTS!$A$44:$G$103,7,0),SCENARIOS!$N$25)</f>
        <v>0.5</v>
      </c>
      <c r="AJ288" s="15">
        <f t="shared" si="103"/>
        <v>86438.6975078737</v>
      </c>
      <c r="AL288" t="str">
        <f t="shared" si="105"/>
        <v>Y</v>
      </c>
      <c r="AM288" s="21">
        <f t="shared" si="106"/>
        <v>172877.395015747</v>
      </c>
      <c r="BC288" s="2"/>
    </row>
    <row r="289" ht="15" customHeight="1" spans="1:55">
      <c r="A289" s="24" t="s">
        <v>1234</v>
      </c>
      <c r="B289" s="52" t="s">
        <v>397</v>
      </c>
      <c r="C289" s="52" t="s">
        <v>398</v>
      </c>
      <c r="D289" s="52" t="s">
        <v>929</v>
      </c>
      <c r="E289" s="10" t="s">
        <v>203</v>
      </c>
      <c r="F289" s="52" t="s">
        <v>399</v>
      </c>
      <c r="G289" s="52" t="s">
        <v>165</v>
      </c>
      <c r="H289" s="52" t="s">
        <v>264</v>
      </c>
      <c r="I289" s="52" t="s">
        <v>436</v>
      </c>
      <c r="J289" s="52" t="s">
        <v>173</v>
      </c>
      <c r="K289" s="52" t="s">
        <v>931</v>
      </c>
      <c r="L289" s="53" t="s">
        <v>293</v>
      </c>
      <c r="M289" s="13">
        <v>854</v>
      </c>
      <c r="N289" s="14">
        <f t="shared" si="104"/>
        <v>2.33972602739726</v>
      </c>
      <c r="O289" s="15">
        <v>16900</v>
      </c>
      <c r="P289" s="15">
        <f t="shared" si="94"/>
        <v>14432600</v>
      </c>
      <c r="Q289" s="16">
        <f>IFERROR(VLOOKUP(G289,SCENARIOS!$A$13:$E$18,4,0),0.025)</f>
        <v>0.025</v>
      </c>
      <c r="R289" s="52">
        <f>IFERROR(VLOOKUP(L289,INPUTS!$A$107:$B$120,2,0),0.0082)</f>
        <v>0.0079</v>
      </c>
      <c r="S289" s="52">
        <f t="shared" si="95"/>
        <v>133.51</v>
      </c>
      <c r="T289" s="15">
        <f t="shared" si="96"/>
        <v>114017.54</v>
      </c>
      <c r="U289" s="15">
        <f>T289/INPUTS!$B$7*1000</f>
        <v>142521925</v>
      </c>
      <c r="V289" s="15">
        <f>T289*INPUTS!$B$6</f>
        <v>360295.4264</v>
      </c>
      <c r="W289" s="54" t="s">
        <v>396</v>
      </c>
      <c r="X289" s="54" t="s">
        <v>396</v>
      </c>
      <c r="Y289" s="67">
        <f>IFERROR(VLOOKUP(E289,INPUTS!$A$44:$B$103,2,0),0)</f>
        <v>0.02</v>
      </c>
      <c r="Z289" s="15">
        <f t="shared" si="100"/>
        <v>2280.3508</v>
      </c>
      <c r="AA289" s="20">
        <f>IFERROR(VLOOKUP(E289,INPUTS!$A$44:$C$103,3,0),SCENARIOS!$J$25)</f>
        <v>0.06</v>
      </c>
      <c r="AB289" s="15">
        <f t="shared" si="107"/>
        <v>7740.02287017512</v>
      </c>
      <c r="AC289" s="20">
        <f>IFERROR(VLOOKUP($E289,INPUTS!$A$44:$G$103,4,0),SCENARIOS!$K$25)</f>
        <v>0.15</v>
      </c>
      <c r="AD289" s="15">
        <f t="shared" si="107"/>
        <v>21892.8136081935</v>
      </c>
      <c r="AE289" s="20">
        <f>IFERROR(VLOOKUP($E289,INPUTS!$A$44:$G$103,5,0),SCENARIOS!$L$25)</f>
        <v>0.3</v>
      </c>
      <c r="AF289" s="15">
        <f t="shared" si="107"/>
        <v>49539.4182391875</v>
      </c>
      <c r="AG289" s="20">
        <f>IFERROR(VLOOKUP($E289,INPUTS!$A$44:$G$103,6,0),SCENARIOS!$M$25)</f>
        <v>0.4</v>
      </c>
      <c r="AH289" s="15">
        <f t="shared" si="102"/>
        <v>74732.4062101871</v>
      </c>
      <c r="AI289" s="20">
        <f>IFERROR(VLOOKUP($E289,INPUTS!$A$44:$G$103,7,0),SCENARIOS!$N$25)</f>
        <v>0.5</v>
      </c>
      <c r="AJ289" s="15">
        <f t="shared" si="103"/>
        <v>105691.072694105</v>
      </c>
      <c r="AL289" t="str">
        <f t="shared" si="105"/>
        <v>N</v>
      </c>
      <c r="AM289" s="21">
        <f t="shared" si="106"/>
        <v>211382.14538821</v>
      </c>
      <c r="BC289" s="2"/>
    </row>
    <row r="290" ht="15" customHeight="1" spans="1:55">
      <c r="A290" s="6" t="s">
        <v>1235</v>
      </c>
      <c r="B290" s="52" t="s">
        <v>397</v>
      </c>
      <c r="C290" s="52" t="s">
        <v>398</v>
      </c>
      <c r="D290" s="52" t="s">
        <v>929</v>
      </c>
      <c r="E290" s="10" t="s">
        <v>203</v>
      </c>
      <c r="F290" s="52" t="s">
        <v>399</v>
      </c>
      <c r="G290" s="52" t="s">
        <v>165</v>
      </c>
      <c r="H290" s="52" t="s">
        <v>545</v>
      </c>
      <c r="I290" s="52" t="s">
        <v>544</v>
      </c>
      <c r="J290" s="52" t="s">
        <v>173</v>
      </c>
      <c r="K290" s="52" t="s">
        <v>931</v>
      </c>
      <c r="L290" s="53" t="s">
        <v>291</v>
      </c>
      <c r="M290" s="13">
        <v>1283</v>
      </c>
      <c r="N290" s="14">
        <f t="shared" si="104"/>
        <v>3.51506849315068</v>
      </c>
      <c r="O290" s="15">
        <v>9600</v>
      </c>
      <c r="P290" s="15">
        <f t="shared" si="94"/>
        <v>12316800</v>
      </c>
      <c r="Q290" s="16">
        <f>IFERROR(VLOOKUP(G290,SCENARIOS!$A$13:$E$18,4,0),0.025)</f>
        <v>0.025</v>
      </c>
      <c r="R290" s="52">
        <f>IFERROR(VLOOKUP(L290,INPUTS!$A$107:$B$120,2,0),0.0082)</f>
        <v>0.0079</v>
      </c>
      <c r="S290" s="52">
        <f t="shared" si="95"/>
        <v>75.84</v>
      </c>
      <c r="T290" s="15">
        <f t="shared" si="96"/>
        <v>97302.72</v>
      </c>
      <c r="U290" s="15">
        <f>T290/INPUTS!$B$7*1000</f>
        <v>121628400</v>
      </c>
      <c r="V290" s="15">
        <f>T290*INPUTS!$B$6</f>
        <v>307476.5952</v>
      </c>
      <c r="W290" s="54" t="s">
        <v>396</v>
      </c>
      <c r="X290" s="54" t="s">
        <v>396</v>
      </c>
      <c r="Y290" s="67">
        <f>IFERROR(VLOOKUP(E290,INPUTS!$A$44:$B$103,2,0),0)</f>
        <v>0.02</v>
      </c>
      <c r="Z290" s="15">
        <f t="shared" si="100"/>
        <v>1946.0544</v>
      </c>
      <c r="AA290" s="20">
        <f>IFERROR(VLOOKUP(E290,INPUTS!$A$44:$C$103,3,0),SCENARIOS!$J$25)</f>
        <v>0.06</v>
      </c>
      <c r="AB290" s="15">
        <f t="shared" si="107"/>
        <v>6605.34579267581</v>
      </c>
      <c r="AC290" s="20">
        <f>IFERROR(VLOOKUP($E290,INPUTS!$A$44:$G$103,4,0),SCENARIOS!$K$25)</f>
        <v>0.15</v>
      </c>
      <c r="AD290" s="15">
        <f t="shared" si="107"/>
        <v>18683.3561970399</v>
      </c>
      <c r="AE290" s="20">
        <f>IFERROR(VLOOKUP($E290,INPUTS!$A$44:$G$103,5,0),SCENARIOS!$L$25)</f>
        <v>0.3</v>
      </c>
      <c r="AF290" s="15">
        <f t="shared" si="107"/>
        <v>42277.0052913837</v>
      </c>
      <c r="AG290" s="20">
        <f>IFERROR(VLOOKUP($E290,INPUTS!$A$44:$G$103,6,0),SCENARIOS!$M$25)</f>
        <v>0.4</v>
      </c>
      <c r="AH290" s="15">
        <f t="shared" si="102"/>
        <v>63776.7346707892</v>
      </c>
      <c r="AI290" s="20">
        <f>IFERROR(VLOOKUP($E290,INPUTS!$A$44:$G$103,7,0),SCENARIOS!$N$25)</f>
        <v>0.5</v>
      </c>
      <c r="AJ290" s="15">
        <f t="shared" si="103"/>
        <v>90196.9017473465</v>
      </c>
      <c r="AL290" t="str">
        <f t="shared" si="105"/>
        <v>Y</v>
      </c>
      <c r="AM290" s="21">
        <f t="shared" si="106"/>
        <v>180393.803494693</v>
      </c>
      <c r="BC290" s="2"/>
    </row>
    <row r="291" ht="15" customHeight="1" spans="1:55">
      <c r="A291" s="24" t="s">
        <v>1236</v>
      </c>
      <c r="B291" s="52" t="s">
        <v>397</v>
      </c>
      <c r="C291" s="52" t="s">
        <v>398</v>
      </c>
      <c r="D291" s="52" t="s">
        <v>929</v>
      </c>
      <c r="E291" s="10" t="s">
        <v>203</v>
      </c>
      <c r="F291" s="52" t="s">
        <v>399</v>
      </c>
      <c r="G291" s="52" t="s">
        <v>165</v>
      </c>
      <c r="H291" s="52" t="s">
        <v>440</v>
      </c>
      <c r="I291" s="52" t="s">
        <v>439</v>
      </c>
      <c r="J291" s="52" t="s">
        <v>177</v>
      </c>
      <c r="K291" s="52" t="s">
        <v>931</v>
      </c>
      <c r="L291" s="53" t="s">
        <v>291</v>
      </c>
      <c r="M291" s="13">
        <v>1709</v>
      </c>
      <c r="N291" s="14">
        <f t="shared" si="104"/>
        <v>4.68219178082192</v>
      </c>
      <c r="O291" s="15">
        <v>5200</v>
      </c>
      <c r="P291" s="15">
        <f t="shared" si="94"/>
        <v>8886800</v>
      </c>
      <c r="Q291" s="16">
        <f>IFERROR(VLOOKUP(G291,SCENARIOS!$A$13:$E$18,4,0),0.025)</f>
        <v>0.025</v>
      </c>
      <c r="R291" s="52">
        <f>IFERROR(VLOOKUP(L291,INPUTS!$A$107:$B$120,2,0),0.0082)</f>
        <v>0.0079</v>
      </c>
      <c r="S291" s="52">
        <f t="shared" si="95"/>
        <v>41.08</v>
      </c>
      <c r="T291" s="15">
        <f t="shared" si="96"/>
        <v>70205.72</v>
      </c>
      <c r="U291" s="15">
        <f>T291/INPUTS!$B$7*1000</f>
        <v>87757150</v>
      </c>
      <c r="V291" s="15">
        <f>T291*INPUTS!$B$6</f>
        <v>221850.0752</v>
      </c>
      <c r="W291" s="54" t="s">
        <v>396</v>
      </c>
      <c r="X291" s="54" t="s">
        <v>396</v>
      </c>
      <c r="Y291" s="67">
        <f>IFERROR(VLOOKUP(E291,INPUTS!$A$44:$B$103,2,0),0)</f>
        <v>0.02</v>
      </c>
      <c r="Z291" s="15">
        <f t="shared" si="100"/>
        <v>1404.1144</v>
      </c>
      <c r="AA291" s="20">
        <f>IFERROR(VLOOKUP(E291,INPUTS!$A$44:$C$103,3,0),SCENARIOS!$J$25)</f>
        <v>0.06</v>
      </c>
      <c r="AB291" s="15">
        <f t="shared" si="107"/>
        <v>4765.87969199398</v>
      </c>
      <c r="AC291" s="20">
        <f>IFERROR(VLOOKUP($E291,INPUTS!$A$44:$G$103,4,0),SCENARIOS!$K$25)</f>
        <v>0.15</v>
      </c>
      <c r="AD291" s="15">
        <f t="shared" si="107"/>
        <v>13480.3885629266</v>
      </c>
      <c r="AE291" s="20">
        <f>IFERROR(VLOOKUP($E291,INPUTS!$A$44:$G$103,5,0),SCENARIOS!$L$25)</f>
        <v>0.3</v>
      </c>
      <c r="AF291" s="15">
        <f t="shared" si="107"/>
        <v>30503.6446661039</v>
      </c>
      <c r="AG291" s="20">
        <f>IFERROR(VLOOKUP($E291,INPUTS!$A$44:$G$103,6,0),SCENARIOS!$M$25)</f>
        <v>0.4</v>
      </c>
      <c r="AH291" s="15">
        <f t="shared" si="102"/>
        <v>46016.0987977697</v>
      </c>
      <c r="AI291" s="20">
        <f>IFERROR(VLOOKUP($E291,INPUTS!$A$44:$G$103,7,0),SCENARIOS!$N$25)</f>
        <v>0.5</v>
      </c>
      <c r="AJ291" s="15">
        <f t="shared" si="103"/>
        <v>65078.7401312288</v>
      </c>
      <c r="AL291" t="str">
        <f t="shared" si="105"/>
        <v>Y</v>
      </c>
      <c r="AM291" s="21">
        <f t="shared" si="106"/>
        <v>130157.480262458</v>
      </c>
      <c r="BC291" s="2"/>
    </row>
    <row r="292" ht="15" customHeight="1" spans="1:55">
      <c r="A292" s="6" t="s">
        <v>1237</v>
      </c>
      <c r="B292" s="52" t="s">
        <v>397</v>
      </c>
      <c r="C292" s="52" t="s">
        <v>398</v>
      </c>
      <c r="D292" s="52" t="s">
        <v>929</v>
      </c>
      <c r="E292" s="10" t="s">
        <v>203</v>
      </c>
      <c r="F292" s="52" t="s">
        <v>399</v>
      </c>
      <c r="G292" s="52" t="s">
        <v>165</v>
      </c>
      <c r="H292" s="52" t="s">
        <v>448</v>
      </c>
      <c r="I292" s="52" t="s">
        <v>447</v>
      </c>
      <c r="J292" s="52" t="s">
        <v>177</v>
      </c>
      <c r="K292" s="52" t="s">
        <v>931</v>
      </c>
      <c r="L292" s="53" t="s">
        <v>291</v>
      </c>
      <c r="M292" s="13">
        <v>1283</v>
      </c>
      <c r="N292" s="14">
        <f t="shared" si="104"/>
        <v>3.51506849315068</v>
      </c>
      <c r="O292" s="15">
        <v>5100</v>
      </c>
      <c r="P292" s="15">
        <f t="shared" si="94"/>
        <v>6543300</v>
      </c>
      <c r="Q292" s="16">
        <f>IFERROR(VLOOKUP(G292,SCENARIOS!$A$13:$E$18,4,0),0.025)</f>
        <v>0.025</v>
      </c>
      <c r="R292" s="52">
        <f>IFERROR(VLOOKUP(L292,INPUTS!$A$107:$B$120,2,0),0.0082)</f>
        <v>0.0079</v>
      </c>
      <c r="S292" s="52">
        <f t="shared" si="95"/>
        <v>40.29</v>
      </c>
      <c r="T292" s="15">
        <f t="shared" si="96"/>
        <v>51692.07</v>
      </c>
      <c r="U292" s="15">
        <f>T292/INPUTS!$B$7*1000</f>
        <v>64615087.5</v>
      </c>
      <c r="V292" s="15">
        <f>T292*INPUTS!$B$6</f>
        <v>163346.9412</v>
      </c>
      <c r="W292" s="54" t="s">
        <v>396</v>
      </c>
      <c r="X292" s="54" t="s">
        <v>396</v>
      </c>
      <c r="Y292" s="67">
        <f>IFERROR(VLOOKUP(E292,INPUTS!$A$44:$B$103,2,0),0)</f>
        <v>0.02</v>
      </c>
      <c r="Z292" s="15">
        <f t="shared" si="100"/>
        <v>1033.8414</v>
      </c>
      <c r="AA292" s="20">
        <f>IFERROR(VLOOKUP(E292,INPUTS!$A$44:$C$103,3,0),SCENARIOS!$J$25)</f>
        <v>0.06</v>
      </c>
      <c r="AB292" s="15">
        <f t="shared" ref="AB292:AF307" si="108">$T292*AA292*(1+$Q292)^AB$2</f>
        <v>3509.08995235902</v>
      </c>
      <c r="AC292" s="20">
        <f>IFERROR(VLOOKUP($E292,INPUTS!$A$44:$G$103,4,0),SCENARIOS!$K$25)</f>
        <v>0.15</v>
      </c>
      <c r="AD292" s="15">
        <f t="shared" si="108"/>
        <v>9925.53297967743</v>
      </c>
      <c r="AE292" s="20">
        <f>IFERROR(VLOOKUP($E292,INPUTS!$A$44:$G$103,5,0),SCENARIOS!$L$25)</f>
        <v>0.3</v>
      </c>
      <c r="AF292" s="15">
        <f t="shared" si="108"/>
        <v>22459.6590610476</v>
      </c>
      <c r="AG292" s="20">
        <f>IFERROR(VLOOKUP($E292,INPUTS!$A$44:$G$103,6,0),SCENARIOS!$M$25)</f>
        <v>0.4</v>
      </c>
      <c r="AH292" s="15">
        <f t="shared" si="102"/>
        <v>33881.3902938568</v>
      </c>
      <c r="AI292" s="20">
        <f>IFERROR(VLOOKUP($E292,INPUTS!$A$44:$G$103,7,0),SCENARIOS!$N$25)</f>
        <v>0.5</v>
      </c>
      <c r="AJ292" s="15">
        <f t="shared" si="103"/>
        <v>47917.1040532778</v>
      </c>
      <c r="AL292" t="str">
        <f t="shared" si="105"/>
        <v>Y</v>
      </c>
      <c r="AM292" s="21">
        <f t="shared" si="106"/>
        <v>95834.2081065556</v>
      </c>
      <c r="BC292" s="2"/>
    </row>
    <row r="293" ht="15" customHeight="1" spans="1:55">
      <c r="A293" s="24" t="s">
        <v>1238</v>
      </c>
      <c r="B293" s="52" t="s">
        <v>397</v>
      </c>
      <c r="C293" s="52" t="s">
        <v>398</v>
      </c>
      <c r="D293" s="52" t="s">
        <v>929</v>
      </c>
      <c r="E293" s="10" t="s">
        <v>203</v>
      </c>
      <c r="F293" s="52" t="s">
        <v>399</v>
      </c>
      <c r="G293" s="52" t="s">
        <v>165</v>
      </c>
      <c r="H293" s="52" t="s">
        <v>673</v>
      </c>
      <c r="I293" s="52" t="s">
        <v>439</v>
      </c>
      <c r="J293" s="52" t="s">
        <v>177</v>
      </c>
      <c r="K293" s="52" t="s">
        <v>931</v>
      </c>
      <c r="L293" s="53" t="s">
        <v>291</v>
      </c>
      <c r="M293" s="13">
        <v>854</v>
      </c>
      <c r="N293" s="14">
        <f t="shared" si="104"/>
        <v>2.33972602739726</v>
      </c>
      <c r="O293" s="15">
        <v>5150</v>
      </c>
      <c r="P293" s="15">
        <f t="shared" si="94"/>
        <v>4398100</v>
      </c>
      <c r="Q293" s="16">
        <f>IFERROR(VLOOKUP(G293,SCENARIOS!$A$13:$E$18,4,0),0.025)</f>
        <v>0.025</v>
      </c>
      <c r="R293" s="52">
        <f>IFERROR(VLOOKUP(L293,INPUTS!$A$107:$B$120,2,0),0.0082)</f>
        <v>0.0079</v>
      </c>
      <c r="S293" s="52">
        <f t="shared" si="95"/>
        <v>40.685</v>
      </c>
      <c r="T293" s="15">
        <f t="shared" si="96"/>
        <v>34744.99</v>
      </c>
      <c r="U293" s="15">
        <f>T293/INPUTS!$B$7*1000</f>
        <v>43431237.5</v>
      </c>
      <c r="V293" s="15">
        <f>T293*INPUTS!$B$6</f>
        <v>109794.1684</v>
      </c>
      <c r="W293" s="54" t="s">
        <v>396</v>
      </c>
      <c r="X293" s="54" t="s">
        <v>396</v>
      </c>
      <c r="Y293" s="67">
        <f>IFERROR(VLOOKUP(E293,INPUTS!$A$44:$B$103,2,0),0)</f>
        <v>0.02</v>
      </c>
      <c r="Z293" s="15">
        <f t="shared" si="100"/>
        <v>694.8998</v>
      </c>
      <c r="AA293" s="20">
        <f>IFERROR(VLOOKUP(E293,INPUTS!$A$44:$C$103,3,0),SCENARIOS!$J$25)</f>
        <v>0.06</v>
      </c>
      <c r="AB293" s="15">
        <f t="shared" si="108"/>
        <v>2358.64602256816</v>
      </c>
      <c r="AC293" s="20">
        <f>IFERROR(VLOOKUP($E293,INPUTS!$A$44:$G$103,4,0),SCENARIOS!$K$25)</f>
        <v>0.15</v>
      </c>
      <c r="AD293" s="15">
        <f t="shared" si="108"/>
        <v>6671.47870308855</v>
      </c>
      <c r="AE293" s="20">
        <f>IFERROR(VLOOKUP($E293,INPUTS!$A$44:$G$103,5,0),SCENARIOS!$L$25)</f>
        <v>0.3</v>
      </c>
      <c r="AF293" s="15">
        <f t="shared" si="108"/>
        <v>15096.3315935986</v>
      </c>
      <c r="AG293" s="20">
        <f>IFERROR(VLOOKUP($E293,INPUTS!$A$44:$G$103,6,0),SCENARIOS!$M$25)</f>
        <v>0.4</v>
      </c>
      <c r="AH293" s="15">
        <f t="shared" si="102"/>
        <v>22773.4847326902</v>
      </c>
      <c r="AI293" s="20">
        <f>IFERROR(VLOOKUP($E293,INPUTS!$A$44:$G$103,7,0),SCENARIOS!$N$25)</f>
        <v>0.5</v>
      </c>
      <c r="AJ293" s="15">
        <f t="shared" si="103"/>
        <v>32207.6345783811</v>
      </c>
      <c r="AL293" t="str">
        <f t="shared" si="105"/>
        <v>Y</v>
      </c>
      <c r="AM293" s="21">
        <f t="shared" si="106"/>
        <v>64415.2691567622</v>
      </c>
      <c r="BC293" s="2"/>
    </row>
    <row r="294" ht="15" customHeight="1" spans="1:55">
      <c r="A294" s="6" t="s">
        <v>1239</v>
      </c>
      <c r="B294" s="52" t="s">
        <v>397</v>
      </c>
      <c r="C294" s="52" t="s">
        <v>398</v>
      </c>
      <c r="D294" s="52" t="s">
        <v>929</v>
      </c>
      <c r="E294" s="10" t="s">
        <v>203</v>
      </c>
      <c r="F294" s="52" t="s">
        <v>399</v>
      </c>
      <c r="G294" s="52" t="s">
        <v>165</v>
      </c>
      <c r="H294" s="52" t="s">
        <v>636</v>
      </c>
      <c r="I294" s="52" t="s">
        <v>635</v>
      </c>
      <c r="J294" s="52" t="s">
        <v>177</v>
      </c>
      <c r="K294" s="52" t="s">
        <v>931</v>
      </c>
      <c r="L294" s="53" t="s">
        <v>282</v>
      </c>
      <c r="M294" s="13">
        <v>1283</v>
      </c>
      <c r="N294" s="14">
        <f t="shared" si="104"/>
        <v>3.51506849315068</v>
      </c>
      <c r="O294" s="15">
        <v>3200</v>
      </c>
      <c r="P294" s="15">
        <f t="shared" si="94"/>
        <v>4105600</v>
      </c>
      <c r="Q294" s="16">
        <f>IFERROR(VLOOKUP(G294,SCENARIOS!$A$13:$E$18,4,0),0.025)</f>
        <v>0.025</v>
      </c>
      <c r="R294" s="52">
        <f>IFERROR(VLOOKUP(L294,INPUTS!$A$107:$B$120,2,0),0.0082)</f>
        <v>0.0042</v>
      </c>
      <c r="S294" s="52">
        <f t="shared" si="95"/>
        <v>13.44</v>
      </c>
      <c r="T294" s="15">
        <f t="shared" si="96"/>
        <v>17243.52</v>
      </c>
      <c r="U294" s="15">
        <f>T294/INPUTS!$B$7*1000</f>
        <v>21554400</v>
      </c>
      <c r="V294" s="15">
        <f>T294*INPUTS!$B$6</f>
        <v>54489.5232</v>
      </c>
      <c r="W294" s="54" t="s">
        <v>396</v>
      </c>
      <c r="X294" s="54" t="s">
        <v>396</v>
      </c>
      <c r="Y294" s="67">
        <f>IFERROR(VLOOKUP(E294,INPUTS!$A$44:$B$103,2,0),0)</f>
        <v>0.02</v>
      </c>
      <c r="Z294" s="15">
        <f t="shared" si="100"/>
        <v>344.8704</v>
      </c>
      <c r="AA294" s="20">
        <f>IFERROR(VLOOKUP(E294,INPUTS!$A$44:$C$103,3,0),SCENARIOS!$J$25)</f>
        <v>0.06</v>
      </c>
      <c r="AB294" s="15">
        <f t="shared" si="108"/>
        <v>1170.56760882862</v>
      </c>
      <c r="AC294" s="20">
        <f>IFERROR(VLOOKUP($E294,INPUTS!$A$44:$G$103,4,0),SCENARIOS!$K$25)</f>
        <v>0.15</v>
      </c>
      <c r="AD294" s="15">
        <f t="shared" si="108"/>
        <v>3310.97451593111</v>
      </c>
      <c r="AE294" s="20">
        <f>IFERROR(VLOOKUP($E294,INPUTS!$A$44:$G$103,5,0),SCENARIOS!$L$25)</f>
        <v>0.3</v>
      </c>
      <c r="AF294" s="15">
        <f t="shared" si="108"/>
        <v>7492.12751999205</v>
      </c>
      <c r="AG294" s="20">
        <f>IFERROR(VLOOKUP($E294,INPUTS!$A$44:$G$103,6,0),SCENARIOS!$M$25)</f>
        <v>0.4</v>
      </c>
      <c r="AH294" s="15">
        <f t="shared" si="102"/>
        <v>11302.2061441905</v>
      </c>
      <c r="AI294" s="20">
        <f>IFERROR(VLOOKUP($E294,INPUTS!$A$44:$G$103,7,0),SCENARIOS!$N$25)</f>
        <v>0.5</v>
      </c>
      <c r="AJ294" s="15">
        <f t="shared" si="103"/>
        <v>15984.26106915</v>
      </c>
      <c r="AL294" t="str">
        <f t="shared" si="105"/>
        <v>Y</v>
      </c>
      <c r="AM294" s="21">
        <f t="shared" si="106"/>
        <v>31968.5221383</v>
      </c>
      <c r="BC294" s="2"/>
    </row>
    <row r="295" ht="15" customHeight="1" spans="1:55">
      <c r="A295" s="24" t="s">
        <v>1240</v>
      </c>
      <c r="B295" s="52" t="s">
        <v>397</v>
      </c>
      <c r="C295" s="52" t="s">
        <v>398</v>
      </c>
      <c r="D295" s="52" t="s">
        <v>929</v>
      </c>
      <c r="E295" s="10" t="s">
        <v>203</v>
      </c>
      <c r="F295" s="52" t="s">
        <v>399</v>
      </c>
      <c r="G295" s="52" t="s">
        <v>165</v>
      </c>
      <c r="H295" s="52" t="s">
        <v>444</v>
      </c>
      <c r="I295" s="52" t="s">
        <v>443</v>
      </c>
      <c r="J295" s="52" t="s">
        <v>177</v>
      </c>
      <c r="K295" s="52" t="s">
        <v>931</v>
      </c>
      <c r="L295" s="53" t="s">
        <v>291</v>
      </c>
      <c r="M295" s="13">
        <v>1283</v>
      </c>
      <c r="N295" s="14">
        <f t="shared" si="104"/>
        <v>3.51506849315068</v>
      </c>
      <c r="O295" s="15">
        <v>5300</v>
      </c>
      <c r="P295" s="15">
        <f t="shared" si="94"/>
        <v>6799900</v>
      </c>
      <c r="Q295" s="16">
        <f>IFERROR(VLOOKUP(G295,SCENARIOS!$A$13:$E$18,4,0),0.025)</f>
        <v>0.025</v>
      </c>
      <c r="R295" s="52">
        <f>IFERROR(VLOOKUP(L295,INPUTS!$A$107:$B$120,2,0),0.0082)</f>
        <v>0.0079</v>
      </c>
      <c r="S295" s="52">
        <f t="shared" si="95"/>
        <v>41.87</v>
      </c>
      <c r="T295" s="15">
        <f t="shared" si="96"/>
        <v>53719.21</v>
      </c>
      <c r="U295" s="15">
        <f>T295/INPUTS!$B$7*1000</f>
        <v>67149012.5</v>
      </c>
      <c r="V295" s="15">
        <f>T295*INPUTS!$B$6</f>
        <v>169752.7036</v>
      </c>
      <c r="W295" s="54" t="s">
        <v>396</v>
      </c>
      <c r="X295" s="54" t="s">
        <v>396</v>
      </c>
      <c r="Y295" s="67">
        <f>IFERROR(VLOOKUP(E295,INPUTS!$A$44:$B$103,2,0),0)</f>
        <v>0.02</v>
      </c>
      <c r="Z295" s="15">
        <f t="shared" si="100"/>
        <v>1074.3842</v>
      </c>
      <c r="AA295" s="20">
        <f>IFERROR(VLOOKUP(E295,INPUTS!$A$44:$C$103,3,0),SCENARIOS!$J$25)</f>
        <v>0.06</v>
      </c>
      <c r="AB295" s="15">
        <f t="shared" si="108"/>
        <v>3646.70132303977</v>
      </c>
      <c r="AC295" s="20">
        <f>IFERROR(VLOOKUP($E295,INPUTS!$A$44:$G$103,4,0),SCENARIOS!$K$25)</f>
        <v>0.15</v>
      </c>
      <c r="AD295" s="15">
        <f t="shared" si="108"/>
        <v>10314.7695671158</v>
      </c>
      <c r="AE295" s="20">
        <f>IFERROR(VLOOKUP($E295,INPUTS!$A$44:$G$103,5,0),SCENARIOS!$L$25)</f>
        <v>0.3</v>
      </c>
      <c r="AF295" s="15">
        <f t="shared" si="108"/>
        <v>23340.4300046181</v>
      </c>
      <c r="AG295" s="20">
        <f>IFERROR(VLOOKUP($E295,INPUTS!$A$44:$G$103,6,0),SCENARIOS!$M$25)</f>
        <v>0.4</v>
      </c>
      <c r="AH295" s="15">
        <f t="shared" si="102"/>
        <v>35210.0722661649</v>
      </c>
      <c r="AI295" s="20">
        <f>IFERROR(VLOOKUP($E295,INPUTS!$A$44:$G$103,7,0),SCENARIOS!$N$25)</f>
        <v>0.5</v>
      </c>
      <c r="AJ295" s="15">
        <f t="shared" si="103"/>
        <v>49796.2061730142</v>
      </c>
      <c r="AL295" t="str">
        <f t="shared" si="105"/>
        <v>Y</v>
      </c>
      <c r="AM295" s="21">
        <f t="shared" si="106"/>
        <v>99592.4123460284</v>
      </c>
      <c r="BC295" s="2"/>
    </row>
    <row r="296" ht="15" customHeight="1" spans="1:55">
      <c r="A296" s="6" t="s">
        <v>1241</v>
      </c>
      <c r="B296" s="52" t="s">
        <v>397</v>
      </c>
      <c r="C296" s="52" t="s">
        <v>398</v>
      </c>
      <c r="D296" s="52" t="s">
        <v>929</v>
      </c>
      <c r="E296" s="10" t="s">
        <v>203</v>
      </c>
      <c r="F296" s="52" t="s">
        <v>399</v>
      </c>
      <c r="G296" s="52" t="s">
        <v>165</v>
      </c>
      <c r="H296" s="52" t="s">
        <v>640</v>
      </c>
      <c r="I296" s="52" t="s">
        <v>639</v>
      </c>
      <c r="J296" s="52" t="s">
        <v>185</v>
      </c>
      <c r="K296" s="52" t="s">
        <v>931</v>
      </c>
      <c r="L296" s="53" t="s">
        <v>291</v>
      </c>
      <c r="M296" s="13">
        <v>1283</v>
      </c>
      <c r="N296" s="14">
        <f t="shared" si="104"/>
        <v>3.51506849315068</v>
      </c>
      <c r="O296" s="15">
        <v>6450</v>
      </c>
      <c r="P296" s="15">
        <f t="shared" si="94"/>
        <v>8275350</v>
      </c>
      <c r="Q296" s="16">
        <f>IFERROR(VLOOKUP(G296,SCENARIOS!$A$13:$E$18,4,0),0.025)</f>
        <v>0.025</v>
      </c>
      <c r="R296" s="52">
        <f>IFERROR(VLOOKUP(L296,INPUTS!$A$107:$B$120,2,0),0.0082)</f>
        <v>0.0079</v>
      </c>
      <c r="S296" s="52">
        <f t="shared" si="95"/>
        <v>50.955</v>
      </c>
      <c r="T296" s="15">
        <f t="shared" si="96"/>
        <v>65375.265</v>
      </c>
      <c r="U296" s="15">
        <f>T296/INPUTS!$B$7*1000</f>
        <v>81719081.25</v>
      </c>
      <c r="V296" s="15">
        <f>T296*INPUTS!$B$6</f>
        <v>206585.8374</v>
      </c>
      <c r="W296" s="54" t="s">
        <v>396</v>
      </c>
      <c r="X296" s="54" t="s">
        <v>396</v>
      </c>
      <c r="Y296" s="67">
        <f>IFERROR(VLOOKUP(E296,INPUTS!$A$44:$B$103,2,0),0)</f>
        <v>0.02</v>
      </c>
      <c r="Z296" s="15">
        <f t="shared" si="100"/>
        <v>1307.5053</v>
      </c>
      <c r="AA296" s="20">
        <f>IFERROR(VLOOKUP(E296,INPUTS!$A$44:$C$103,3,0),SCENARIOS!$J$25)</f>
        <v>0.06</v>
      </c>
      <c r="AB296" s="15">
        <f t="shared" si="108"/>
        <v>4437.96670445406</v>
      </c>
      <c r="AC296" s="20">
        <f>IFERROR(VLOOKUP($E296,INPUTS!$A$44:$G$103,4,0),SCENARIOS!$K$25)</f>
        <v>0.15</v>
      </c>
      <c r="AD296" s="15">
        <f t="shared" si="108"/>
        <v>12552.8799448862</v>
      </c>
      <c r="AE296" s="20">
        <f>IFERROR(VLOOKUP($E296,INPUTS!$A$44:$G$103,5,0),SCENARIOS!$L$25)</f>
        <v>0.3</v>
      </c>
      <c r="AF296" s="15">
        <f t="shared" si="108"/>
        <v>28404.8629301484</v>
      </c>
      <c r="AG296" s="20">
        <f>IFERROR(VLOOKUP($E296,INPUTS!$A$44:$G$103,6,0),SCENARIOS!$M$25)</f>
        <v>0.4</v>
      </c>
      <c r="AH296" s="15">
        <f t="shared" si="102"/>
        <v>42849.9936069365</v>
      </c>
      <c r="AI296" s="20">
        <f>IFERROR(VLOOKUP($E296,INPUTS!$A$44:$G$103,7,0),SCENARIOS!$N$25)</f>
        <v>0.5</v>
      </c>
      <c r="AJ296" s="15">
        <f t="shared" si="103"/>
        <v>60601.0433614984</v>
      </c>
      <c r="AL296" t="str">
        <f t="shared" si="105"/>
        <v>Y</v>
      </c>
      <c r="AM296" s="21">
        <f t="shared" si="106"/>
        <v>121202.086722997</v>
      </c>
      <c r="BC296" s="2"/>
    </row>
    <row r="297" ht="15" customHeight="1" spans="1:55">
      <c r="A297" s="24" t="s">
        <v>1242</v>
      </c>
      <c r="B297" s="52" t="s">
        <v>397</v>
      </c>
      <c r="C297" s="52" t="s">
        <v>398</v>
      </c>
      <c r="D297" s="52" t="s">
        <v>929</v>
      </c>
      <c r="E297" s="10" t="s">
        <v>203</v>
      </c>
      <c r="F297" s="52" t="s">
        <v>399</v>
      </c>
      <c r="G297" s="52" t="s">
        <v>165</v>
      </c>
      <c r="H297" s="52" t="s">
        <v>644</v>
      </c>
      <c r="I297" s="52" t="s">
        <v>643</v>
      </c>
      <c r="J297" s="52" t="s">
        <v>185</v>
      </c>
      <c r="K297" s="52" t="s">
        <v>931</v>
      </c>
      <c r="L297" s="53" t="s">
        <v>291</v>
      </c>
      <c r="M297" s="13">
        <v>1283</v>
      </c>
      <c r="N297" s="14">
        <f t="shared" si="104"/>
        <v>3.51506849315068</v>
      </c>
      <c r="O297" s="15">
        <v>9000</v>
      </c>
      <c r="P297" s="15">
        <f t="shared" si="94"/>
        <v>11547000</v>
      </c>
      <c r="Q297" s="16">
        <f>IFERROR(VLOOKUP(G297,SCENARIOS!$A$13:$E$18,4,0),0.025)</f>
        <v>0.025</v>
      </c>
      <c r="R297" s="52">
        <f>IFERROR(VLOOKUP(L297,INPUTS!$A$107:$B$120,2,0),0.0082)</f>
        <v>0.0079</v>
      </c>
      <c r="S297" s="52">
        <f t="shared" si="95"/>
        <v>71.1</v>
      </c>
      <c r="T297" s="15">
        <f t="shared" si="96"/>
        <v>91221.3</v>
      </c>
      <c r="U297" s="15">
        <f>T297/INPUTS!$B$7*1000</f>
        <v>114026625</v>
      </c>
      <c r="V297" s="15">
        <f>T297*INPUTS!$B$6</f>
        <v>288259.308</v>
      </c>
      <c r="W297" s="54" t="s">
        <v>396</v>
      </c>
      <c r="X297" s="54" t="s">
        <v>396</v>
      </c>
      <c r="Y297" s="67">
        <f>IFERROR(VLOOKUP(E297,INPUTS!$A$44:$B$103,2,0),0)</f>
        <v>0.02</v>
      </c>
      <c r="Z297" s="15">
        <f t="shared" si="100"/>
        <v>1824.426</v>
      </c>
      <c r="AA297" s="20">
        <f>IFERROR(VLOOKUP(E297,INPUTS!$A$44:$C$103,3,0),SCENARIOS!$J$25)</f>
        <v>0.06</v>
      </c>
      <c r="AB297" s="15">
        <f t="shared" si="108"/>
        <v>6192.51168063357</v>
      </c>
      <c r="AC297" s="20">
        <f>IFERROR(VLOOKUP($E297,INPUTS!$A$44:$G$103,4,0),SCENARIOS!$K$25)</f>
        <v>0.15</v>
      </c>
      <c r="AD297" s="15">
        <f t="shared" si="108"/>
        <v>17515.6464347249</v>
      </c>
      <c r="AE297" s="20">
        <f>IFERROR(VLOOKUP($E297,INPUTS!$A$44:$G$103,5,0),SCENARIOS!$L$25)</f>
        <v>0.3</v>
      </c>
      <c r="AF297" s="15">
        <f t="shared" si="108"/>
        <v>39634.6924606722</v>
      </c>
      <c r="AG297" s="20">
        <f>IFERROR(VLOOKUP($E297,INPUTS!$A$44:$G$103,6,0),SCENARIOS!$M$25)</f>
        <v>0.4</v>
      </c>
      <c r="AH297" s="15">
        <f t="shared" si="102"/>
        <v>59790.6887538649</v>
      </c>
      <c r="AI297" s="20">
        <f>IFERROR(VLOOKUP($E297,INPUTS!$A$44:$G$103,7,0),SCENARIOS!$N$25)</f>
        <v>0.5</v>
      </c>
      <c r="AJ297" s="15">
        <f t="shared" si="103"/>
        <v>84559.5953881373</v>
      </c>
      <c r="AL297" t="str">
        <f t="shared" si="105"/>
        <v>N</v>
      </c>
      <c r="AM297" s="21">
        <f t="shared" si="106"/>
        <v>169119.190776275</v>
      </c>
      <c r="BC297" s="2"/>
    </row>
    <row r="298" ht="15" customHeight="1" spans="1:55">
      <c r="A298" s="6" t="s">
        <v>1243</v>
      </c>
      <c r="B298" s="52" t="s">
        <v>397</v>
      </c>
      <c r="C298" s="52" t="s">
        <v>398</v>
      </c>
      <c r="D298" s="52" t="s">
        <v>929</v>
      </c>
      <c r="E298" s="10" t="s">
        <v>203</v>
      </c>
      <c r="F298" s="52" t="s">
        <v>399</v>
      </c>
      <c r="G298" s="52" t="s">
        <v>165</v>
      </c>
      <c r="H298" s="52" t="s">
        <v>1262</v>
      </c>
      <c r="I298" s="52" t="s">
        <v>1263</v>
      </c>
      <c r="J298" s="52" t="s">
        <v>185</v>
      </c>
      <c r="K298" s="52" t="s">
        <v>931</v>
      </c>
      <c r="L298" s="53" t="s">
        <v>291</v>
      </c>
      <c r="M298" s="13">
        <v>1283</v>
      </c>
      <c r="N298" s="14">
        <f t="shared" si="104"/>
        <v>3.51506849315068</v>
      </c>
      <c r="O298" s="15">
        <v>5000</v>
      </c>
      <c r="P298" s="15">
        <f t="shared" si="94"/>
        <v>6415000</v>
      </c>
      <c r="Q298" s="16">
        <f>IFERROR(VLOOKUP(G298,SCENARIOS!$A$13:$E$18,4,0),0.025)</f>
        <v>0.025</v>
      </c>
      <c r="R298" s="52">
        <f>IFERROR(VLOOKUP(L298,INPUTS!$A$107:$B$120,2,0),0.0082)</f>
        <v>0.0079</v>
      </c>
      <c r="S298" s="52">
        <f t="shared" si="95"/>
        <v>39.5</v>
      </c>
      <c r="T298" s="15">
        <f t="shared" si="96"/>
        <v>50678.5</v>
      </c>
      <c r="U298" s="15">
        <f>T298/INPUTS!$B$7*1000</f>
        <v>63348125</v>
      </c>
      <c r="V298" s="15">
        <f>T298*INPUTS!$B$6</f>
        <v>160144.06</v>
      </c>
      <c r="W298" s="54" t="s">
        <v>396</v>
      </c>
      <c r="X298" s="54" t="s">
        <v>396</v>
      </c>
      <c r="Y298" s="67">
        <f>IFERROR(VLOOKUP(E298,INPUTS!$A$44:$B$103,2,0),0)</f>
        <v>0.02</v>
      </c>
      <c r="Z298" s="15">
        <f t="shared" si="100"/>
        <v>1013.57</v>
      </c>
      <c r="AA298" s="20">
        <f>IFERROR(VLOOKUP(E298,INPUTS!$A$44:$C$103,3,0),SCENARIOS!$J$25)</f>
        <v>0.06</v>
      </c>
      <c r="AB298" s="15">
        <f t="shared" si="108"/>
        <v>3440.28426701865</v>
      </c>
      <c r="AC298" s="20">
        <f>IFERROR(VLOOKUP($E298,INPUTS!$A$44:$G$103,4,0),SCENARIOS!$K$25)</f>
        <v>0.15</v>
      </c>
      <c r="AD298" s="15">
        <f t="shared" si="108"/>
        <v>9730.91468595826</v>
      </c>
      <c r="AE298" s="20">
        <f>IFERROR(VLOOKUP($E298,INPUTS!$A$44:$G$103,5,0),SCENARIOS!$L$25)</f>
        <v>0.3</v>
      </c>
      <c r="AF298" s="15">
        <f t="shared" si="108"/>
        <v>22019.2735892623</v>
      </c>
      <c r="AG298" s="20">
        <f>IFERROR(VLOOKUP($E298,INPUTS!$A$44:$G$103,6,0),SCENARIOS!$M$25)</f>
        <v>0.4</v>
      </c>
      <c r="AH298" s="15">
        <f t="shared" si="102"/>
        <v>33217.0493077027</v>
      </c>
      <c r="AI298" s="20">
        <f>IFERROR(VLOOKUP($E298,INPUTS!$A$44:$G$103,7,0),SCENARIOS!$N$25)</f>
        <v>0.5</v>
      </c>
      <c r="AJ298" s="15">
        <f t="shared" si="103"/>
        <v>46977.5529934096</v>
      </c>
      <c r="AL298" t="str">
        <f t="shared" si="105"/>
        <v>N</v>
      </c>
      <c r="AM298" s="21">
        <f t="shared" si="106"/>
        <v>93955.1059868193</v>
      </c>
      <c r="BC298" s="2"/>
    </row>
    <row r="299" ht="15" customHeight="1" spans="1:55">
      <c r="A299" s="24" t="s">
        <v>1244</v>
      </c>
      <c r="B299" s="52" t="s">
        <v>397</v>
      </c>
      <c r="C299" s="52" t="s">
        <v>398</v>
      </c>
      <c r="D299" s="52" t="s">
        <v>929</v>
      </c>
      <c r="E299" s="10" t="s">
        <v>203</v>
      </c>
      <c r="F299" s="52" t="s">
        <v>399</v>
      </c>
      <c r="G299" s="52" t="s">
        <v>165</v>
      </c>
      <c r="H299" s="52" t="s">
        <v>1265</v>
      </c>
      <c r="I299" s="52" t="s">
        <v>1266</v>
      </c>
      <c r="J299" s="52" t="s">
        <v>185</v>
      </c>
      <c r="K299" s="52" t="s">
        <v>931</v>
      </c>
      <c r="L299" s="53" t="s">
        <v>288</v>
      </c>
      <c r="M299" s="13">
        <v>1283</v>
      </c>
      <c r="N299" s="14">
        <f t="shared" si="104"/>
        <v>3.51506849315068</v>
      </c>
      <c r="O299" s="15">
        <v>4200</v>
      </c>
      <c r="P299" s="15">
        <f t="shared" si="94"/>
        <v>5388600</v>
      </c>
      <c r="Q299" s="16">
        <f>IFERROR(VLOOKUP(G299,SCENARIOS!$A$13:$E$18,4,0),0.025)</f>
        <v>0.025</v>
      </c>
      <c r="R299" s="52">
        <f>IFERROR(VLOOKUP(L299,INPUTS!$A$107:$B$120,2,0),0.0082)</f>
        <v>0.0085</v>
      </c>
      <c r="S299" s="52">
        <f t="shared" si="95"/>
        <v>35.7</v>
      </c>
      <c r="T299" s="15">
        <f t="shared" si="96"/>
        <v>45803.1</v>
      </c>
      <c r="U299" s="15">
        <f>T299/INPUTS!$B$7*1000</f>
        <v>57253875</v>
      </c>
      <c r="V299" s="15">
        <f>T299*INPUTS!$B$6</f>
        <v>144737.796</v>
      </c>
      <c r="W299" s="54" t="s">
        <v>396</v>
      </c>
      <c r="X299" s="54" t="s">
        <v>396</v>
      </c>
      <c r="Y299" s="67">
        <f>IFERROR(VLOOKUP(E299,INPUTS!$A$44:$B$103,2,0),0)</f>
        <v>0.02</v>
      </c>
      <c r="Z299" s="15">
        <f t="shared" si="100"/>
        <v>916.062</v>
      </c>
      <c r="AA299" s="20">
        <f>IFERROR(VLOOKUP(E299,INPUTS!$A$44:$C$103,3,0),SCENARIOS!$J$25)</f>
        <v>0.06</v>
      </c>
      <c r="AB299" s="15">
        <f t="shared" si="108"/>
        <v>3109.32021095103</v>
      </c>
      <c r="AC299" s="20">
        <f>IFERROR(VLOOKUP($E299,INPUTS!$A$44:$G$103,4,0),SCENARIOS!$K$25)</f>
        <v>0.15</v>
      </c>
      <c r="AD299" s="15">
        <f t="shared" si="108"/>
        <v>8794.77605794203</v>
      </c>
      <c r="AE299" s="20">
        <f>IFERROR(VLOOKUP($E299,INPUTS!$A$44:$G$103,5,0),SCENARIOS!$L$25)</f>
        <v>0.3</v>
      </c>
      <c r="AF299" s="15">
        <f t="shared" si="108"/>
        <v>19900.9637249789</v>
      </c>
      <c r="AG299" s="20">
        <f>IFERROR(VLOOKUP($E299,INPUTS!$A$44:$G$103,6,0),SCENARIOS!$M$25)</f>
        <v>0.4</v>
      </c>
      <c r="AH299" s="15">
        <f t="shared" si="102"/>
        <v>30021.485070506</v>
      </c>
      <c r="AI299" s="20">
        <f>IFERROR(VLOOKUP($E299,INPUTS!$A$44:$G$103,7,0),SCENARIOS!$N$25)</f>
        <v>0.5</v>
      </c>
      <c r="AJ299" s="15">
        <f t="shared" si="103"/>
        <v>42458.1934649297</v>
      </c>
      <c r="AL299" t="str">
        <f t="shared" si="105"/>
        <v>N</v>
      </c>
      <c r="AM299" s="21">
        <f t="shared" si="106"/>
        <v>84916.3869298594</v>
      </c>
      <c r="BC299" s="2"/>
    </row>
    <row r="300" ht="15" customHeight="1" spans="1:55">
      <c r="A300" s="6" t="s">
        <v>1245</v>
      </c>
      <c r="B300" s="52" t="s">
        <v>397</v>
      </c>
      <c r="C300" s="52" t="s">
        <v>398</v>
      </c>
      <c r="D300" s="52" t="s">
        <v>929</v>
      </c>
      <c r="E300" s="10" t="s">
        <v>203</v>
      </c>
      <c r="F300" s="52" t="s">
        <v>399</v>
      </c>
      <c r="G300" s="52" t="s">
        <v>165</v>
      </c>
      <c r="H300" s="52" t="s">
        <v>648</v>
      </c>
      <c r="I300" s="52" t="s">
        <v>647</v>
      </c>
      <c r="J300" s="52" t="s">
        <v>177</v>
      </c>
      <c r="K300" s="52" t="s">
        <v>931</v>
      </c>
      <c r="L300" s="53" t="s">
        <v>282</v>
      </c>
      <c r="M300" s="13">
        <v>1709</v>
      </c>
      <c r="N300" s="14">
        <f t="shared" si="104"/>
        <v>4.68219178082192</v>
      </c>
      <c r="O300" s="15">
        <v>2140</v>
      </c>
      <c r="P300" s="15">
        <f t="shared" ref="P300:P363" si="109">M300*O300</f>
        <v>3657260</v>
      </c>
      <c r="Q300" s="16">
        <f>IFERROR(VLOOKUP(G300,SCENARIOS!$A$13:$E$18,4,0),0.025)</f>
        <v>0.025</v>
      </c>
      <c r="R300" s="52">
        <f>IFERROR(VLOOKUP(L300,INPUTS!$A$107:$B$120,2,0),0.0082)</f>
        <v>0.0042</v>
      </c>
      <c r="S300" s="52">
        <f t="shared" ref="S300:S363" si="110">O300*R300</f>
        <v>8.988</v>
      </c>
      <c r="T300" s="15">
        <f t="shared" ref="T300:T363" si="111">M300*S300</f>
        <v>15360.492</v>
      </c>
      <c r="U300" s="15">
        <f>T300/INPUTS!$B$7*1000</f>
        <v>19200615</v>
      </c>
      <c r="V300" s="15">
        <f>T300*INPUTS!$B$6</f>
        <v>48539.15472</v>
      </c>
      <c r="W300" s="54" t="s">
        <v>396</v>
      </c>
      <c r="X300" s="54" t="s">
        <v>396</v>
      </c>
      <c r="Y300" s="67">
        <f>IFERROR(VLOOKUP(E300,INPUTS!$A$44:$B$103,2,0),0)</f>
        <v>0.02</v>
      </c>
      <c r="Z300" s="15">
        <f t="shared" si="100"/>
        <v>307.20984</v>
      </c>
      <c r="AA300" s="20">
        <f>IFERROR(VLOOKUP(E300,INPUTS!$A$44:$C$103,3,0),SCENARIOS!$J$25)</f>
        <v>0.06</v>
      </c>
      <c r="AB300" s="15">
        <f t="shared" si="108"/>
        <v>1042.73920817044</v>
      </c>
      <c r="AC300" s="20">
        <f>IFERROR(VLOOKUP($E300,INPUTS!$A$44:$G$103,4,0),SCENARIOS!$K$25)</f>
        <v>0.15</v>
      </c>
      <c r="AD300" s="15">
        <f t="shared" si="108"/>
        <v>2949.40926006777</v>
      </c>
      <c r="AE300" s="20">
        <f>IFERROR(VLOOKUP($E300,INPUTS!$A$44:$G$103,5,0),SCENARIOS!$L$25)</f>
        <v>0.3</v>
      </c>
      <c r="AF300" s="15">
        <f t="shared" si="108"/>
        <v>6673.97172003267</v>
      </c>
      <c r="AG300" s="20">
        <f>IFERROR(VLOOKUP($E300,INPUTS!$A$44:$G$103,6,0),SCENARIOS!$M$25)</f>
        <v>0.4</v>
      </c>
      <c r="AH300" s="15">
        <f t="shared" si="102"/>
        <v>10067.9818888596</v>
      </c>
      <c r="AI300" s="20">
        <f>IFERROR(VLOOKUP($E300,INPUTS!$A$44:$G$103,7,0),SCENARIOS!$N$25)</f>
        <v>0.5</v>
      </c>
      <c r="AJ300" s="15">
        <f t="shared" si="103"/>
        <v>14238.7467453623</v>
      </c>
      <c r="AL300" t="str">
        <f t="shared" si="105"/>
        <v>Y</v>
      </c>
      <c r="AM300" s="21">
        <f t="shared" si="106"/>
        <v>28477.4934907246</v>
      </c>
      <c r="BC300" s="2"/>
    </row>
    <row r="301" ht="15" customHeight="1" spans="1:55">
      <c r="A301" s="24" t="s">
        <v>1246</v>
      </c>
      <c r="B301" s="52" t="s">
        <v>397</v>
      </c>
      <c r="C301" s="52" t="s">
        <v>398</v>
      </c>
      <c r="D301" s="52" t="s">
        <v>929</v>
      </c>
      <c r="E301" s="10" t="s">
        <v>203</v>
      </c>
      <c r="F301" s="52" t="s">
        <v>399</v>
      </c>
      <c r="G301" s="52" t="s">
        <v>165</v>
      </c>
      <c r="H301" s="52" t="s">
        <v>1216</v>
      </c>
      <c r="I301" s="52" t="s">
        <v>1217</v>
      </c>
      <c r="J301" s="52" t="s">
        <v>185</v>
      </c>
      <c r="K301" s="52" t="s">
        <v>931</v>
      </c>
      <c r="L301" s="53" t="s">
        <v>288</v>
      </c>
      <c r="M301" s="13">
        <v>1283</v>
      </c>
      <c r="N301" s="14">
        <f t="shared" si="104"/>
        <v>3.51506849315068</v>
      </c>
      <c r="O301" s="15">
        <v>5250</v>
      </c>
      <c r="P301" s="15">
        <f t="shared" si="109"/>
        <v>6735750</v>
      </c>
      <c r="Q301" s="16">
        <f>IFERROR(VLOOKUP(G301,SCENARIOS!$A$13:$E$18,4,0),0.025)</f>
        <v>0.025</v>
      </c>
      <c r="R301" s="52">
        <f>IFERROR(VLOOKUP(L301,INPUTS!$A$107:$B$120,2,0),0.0082)</f>
        <v>0.0085</v>
      </c>
      <c r="S301" s="52">
        <f t="shared" si="110"/>
        <v>44.625</v>
      </c>
      <c r="T301" s="15">
        <f t="shared" si="111"/>
        <v>57253.875</v>
      </c>
      <c r="U301" s="15">
        <f>T301/INPUTS!$B$7*1000</f>
        <v>71567343.75</v>
      </c>
      <c r="V301" s="15">
        <f>T301*INPUTS!$B$6</f>
        <v>180922.245</v>
      </c>
      <c r="W301" s="54" t="s">
        <v>396</v>
      </c>
      <c r="X301" s="54" t="s">
        <v>396</v>
      </c>
      <c r="Y301" s="67">
        <f>IFERROR(VLOOKUP(E301,INPUTS!$A$44:$B$103,2,0),0)</f>
        <v>0.02</v>
      </c>
      <c r="Z301" s="15">
        <f t="shared" si="100"/>
        <v>1145.0775</v>
      </c>
      <c r="AA301" s="20">
        <f>IFERROR(VLOOKUP(E301,INPUTS!$A$44:$C$103,3,0),SCENARIOS!$J$25)</f>
        <v>0.06</v>
      </c>
      <c r="AB301" s="15">
        <f t="shared" si="108"/>
        <v>3886.65026368879</v>
      </c>
      <c r="AC301" s="20">
        <f>IFERROR(VLOOKUP($E301,INPUTS!$A$44:$G$103,4,0),SCENARIOS!$K$25)</f>
        <v>0.15</v>
      </c>
      <c r="AD301" s="15">
        <f t="shared" si="108"/>
        <v>10993.4700724275</v>
      </c>
      <c r="AE301" s="20">
        <f>IFERROR(VLOOKUP($E301,INPUTS!$A$44:$G$103,5,0),SCENARIOS!$L$25)</f>
        <v>0.3</v>
      </c>
      <c r="AF301" s="15">
        <f t="shared" si="108"/>
        <v>24876.2046562236</v>
      </c>
      <c r="AG301" s="20">
        <f>IFERROR(VLOOKUP($E301,INPUTS!$A$44:$G$103,6,0),SCENARIOS!$M$25)</f>
        <v>0.4</v>
      </c>
      <c r="AH301" s="15">
        <f t="shared" si="102"/>
        <v>37526.8563381325</v>
      </c>
      <c r="AI301" s="20">
        <f>IFERROR(VLOOKUP($E301,INPUTS!$A$44:$G$103,7,0),SCENARIOS!$N$25)</f>
        <v>0.5</v>
      </c>
      <c r="AJ301" s="15">
        <f t="shared" si="103"/>
        <v>53072.7418311621</v>
      </c>
      <c r="AL301" t="str">
        <f t="shared" si="105"/>
        <v>N</v>
      </c>
      <c r="AM301" s="21">
        <f t="shared" si="106"/>
        <v>106145.483662324</v>
      </c>
      <c r="BC301" s="2"/>
    </row>
    <row r="302" ht="15" customHeight="1" spans="1:55">
      <c r="A302" s="6" t="s">
        <v>1247</v>
      </c>
      <c r="B302" s="52" t="s">
        <v>397</v>
      </c>
      <c r="C302" s="52" t="s">
        <v>398</v>
      </c>
      <c r="D302" s="52" t="s">
        <v>929</v>
      </c>
      <c r="E302" s="10" t="s">
        <v>203</v>
      </c>
      <c r="F302" s="52" t="s">
        <v>399</v>
      </c>
      <c r="G302" s="52" t="s">
        <v>165</v>
      </c>
      <c r="H302" s="52" t="s">
        <v>456</v>
      </c>
      <c r="I302" s="52" t="s">
        <v>455</v>
      </c>
      <c r="J302" s="52" t="s">
        <v>185</v>
      </c>
      <c r="K302" s="52" t="s">
        <v>931</v>
      </c>
      <c r="L302" s="53" t="s">
        <v>291</v>
      </c>
      <c r="M302" s="13">
        <v>854</v>
      </c>
      <c r="N302" s="14">
        <f t="shared" si="104"/>
        <v>2.33972602739726</v>
      </c>
      <c r="O302" s="15">
        <v>6200</v>
      </c>
      <c r="P302" s="15">
        <f t="shared" si="109"/>
        <v>5294800</v>
      </c>
      <c r="Q302" s="16">
        <f>IFERROR(VLOOKUP(G302,SCENARIOS!$A$13:$E$18,4,0),0.025)</f>
        <v>0.025</v>
      </c>
      <c r="R302" s="52">
        <f>IFERROR(VLOOKUP(L302,INPUTS!$A$107:$B$120,2,0),0.0082)</f>
        <v>0.0079</v>
      </c>
      <c r="S302" s="52">
        <f t="shared" si="110"/>
        <v>48.98</v>
      </c>
      <c r="T302" s="15">
        <f t="shared" si="111"/>
        <v>41828.92</v>
      </c>
      <c r="U302" s="15">
        <f>T302/INPUTS!$B$7*1000</f>
        <v>52286150</v>
      </c>
      <c r="V302" s="15">
        <f>T302*INPUTS!$B$6</f>
        <v>132179.3872</v>
      </c>
      <c r="W302" s="54" t="s">
        <v>396</v>
      </c>
      <c r="X302" s="54" t="s">
        <v>396</v>
      </c>
      <c r="Y302" s="67">
        <f>IFERROR(VLOOKUP(E302,INPUTS!$A$44:$B$103,2,0),0)</f>
        <v>0.02</v>
      </c>
      <c r="Z302" s="15">
        <f t="shared" si="100"/>
        <v>836.5784</v>
      </c>
      <c r="AA302" s="20">
        <f>IFERROR(VLOOKUP(E302,INPUTS!$A$44:$C$103,3,0),SCENARIOS!$J$25)</f>
        <v>0.06</v>
      </c>
      <c r="AB302" s="15">
        <f t="shared" si="108"/>
        <v>2839.53501746069</v>
      </c>
      <c r="AC302" s="20">
        <f>IFERROR(VLOOKUP($E302,INPUTS!$A$44:$G$103,4,0),SCENARIOS!$K$25)</f>
        <v>0.15</v>
      </c>
      <c r="AD302" s="15">
        <f t="shared" si="108"/>
        <v>8031.68309886388</v>
      </c>
      <c r="AE302" s="20">
        <f>IFERROR(VLOOKUP($E302,INPUTS!$A$44:$G$103,5,0),SCENARIOS!$L$25)</f>
        <v>0.3</v>
      </c>
      <c r="AF302" s="15">
        <f t="shared" si="108"/>
        <v>18174.2244427788</v>
      </c>
      <c r="AG302" s="20">
        <f>IFERROR(VLOOKUP($E302,INPUTS!$A$44:$G$103,6,0),SCENARIOS!$M$25)</f>
        <v>0.4</v>
      </c>
      <c r="AH302" s="15">
        <f t="shared" si="102"/>
        <v>27416.6223966367</v>
      </c>
      <c r="AI302" s="20">
        <f>IFERROR(VLOOKUP($E302,INPUTS!$A$44:$G$103,7,0),SCENARIOS!$N$25)</f>
        <v>0.5</v>
      </c>
      <c r="AJ302" s="15">
        <f t="shared" si="103"/>
        <v>38774.2396865947</v>
      </c>
      <c r="AL302" t="str">
        <f t="shared" si="105"/>
        <v>Y</v>
      </c>
      <c r="AM302" s="21">
        <f t="shared" si="106"/>
        <v>77548.4793731895</v>
      </c>
      <c r="BC302" s="2"/>
    </row>
    <row r="303" ht="15" customHeight="1" spans="1:55">
      <c r="A303" s="24" t="s">
        <v>1250</v>
      </c>
      <c r="B303" s="52" t="s">
        <v>400</v>
      </c>
      <c r="C303" s="52" t="s">
        <v>401</v>
      </c>
      <c r="D303" s="52" t="s">
        <v>929</v>
      </c>
      <c r="E303" s="10" t="s">
        <v>224</v>
      </c>
      <c r="F303" s="52" t="s">
        <v>938</v>
      </c>
      <c r="G303" s="52" t="s">
        <v>165</v>
      </c>
      <c r="H303" s="52" t="s">
        <v>249</v>
      </c>
      <c r="I303" s="52" t="s">
        <v>930</v>
      </c>
      <c r="J303" s="52" t="s">
        <v>169</v>
      </c>
      <c r="K303" s="52" t="s">
        <v>931</v>
      </c>
      <c r="L303" s="53" t="s">
        <v>291</v>
      </c>
      <c r="M303" s="13">
        <v>1125</v>
      </c>
      <c r="N303" s="14">
        <f t="shared" si="104"/>
        <v>3.08219178082192</v>
      </c>
      <c r="O303" s="15">
        <v>6350</v>
      </c>
      <c r="P303" s="15">
        <f t="shared" si="109"/>
        <v>7143750</v>
      </c>
      <c r="Q303" s="16">
        <f>IFERROR(VLOOKUP(G303,SCENARIOS!$A$13:$E$18,4,0),0.025)</f>
        <v>0.025</v>
      </c>
      <c r="R303" s="52">
        <f>IFERROR(VLOOKUP(L303,INPUTS!$A$107:$B$120,2,0),0.0082)</f>
        <v>0.0079</v>
      </c>
      <c r="S303" s="52">
        <f t="shared" si="110"/>
        <v>50.165</v>
      </c>
      <c r="T303" s="15">
        <f t="shared" si="111"/>
        <v>56435.625</v>
      </c>
      <c r="U303" s="15">
        <f>T303/INPUTS!$B$7*1000</f>
        <v>70544531.25</v>
      </c>
      <c r="V303" s="15">
        <f>T303*INPUTS!$B$6</f>
        <v>178336.575</v>
      </c>
      <c r="W303" s="54" t="s">
        <v>396</v>
      </c>
      <c r="X303" s="54" t="s">
        <v>396</v>
      </c>
      <c r="Y303" s="67">
        <f>IFERROR(VLOOKUP(E303,INPUTS!$A$44:$B$103,2,0),0)</f>
        <v>0.02</v>
      </c>
      <c r="Z303" s="15">
        <f t="shared" si="100"/>
        <v>1128.7125</v>
      </c>
      <c r="AA303" s="20">
        <f>IFERROR(VLOOKUP(E303,INPUTS!$A$44:$C$103,3,0),SCENARIOS!$J$25)</f>
        <v>0.1</v>
      </c>
      <c r="AB303" s="15">
        <f t="shared" si="108"/>
        <v>6385.17296246155</v>
      </c>
      <c r="AC303" s="20">
        <f>IFERROR(VLOOKUP($E303,INPUTS!$A$44:$G$103,4,0),SCENARIOS!$K$25)</f>
        <v>0.15</v>
      </c>
      <c r="AD303" s="15">
        <f t="shared" si="108"/>
        <v>10836.3556956842</v>
      </c>
      <c r="AE303" s="20">
        <f>IFERROR(VLOOKUP($E303,INPUTS!$A$44:$G$103,5,0),SCENARIOS!$L$25)</f>
        <v>0.3</v>
      </c>
      <c r="AF303" s="15">
        <f t="shared" si="108"/>
        <v>24520.6836638025</v>
      </c>
      <c r="AG303" s="20">
        <f>IFERROR(VLOOKUP($E303,INPUTS!$A$44:$G$103,6,0),SCENARIOS!$M$25)</f>
        <v>0.4</v>
      </c>
      <c r="AH303" s="15">
        <f t="shared" si="102"/>
        <v>36990.5371772255</v>
      </c>
      <c r="AI303" s="20">
        <f>IFERROR(VLOOKUP($E303,INPUTS!$A$44:$G$103,7,0),SCENARIOS!$N$25)</f>
        <v>0.5</v>
      </c>
      <c r="AJ303" s="15">
        <f t="shared" si="103"/>
        <v>52314.2469519361</v>
      </c>
      <c r="AL303" t="str">
        <f t="shared" si="105"/>
        <v>Y</v>
      </c>
      <c r="AM303" s="21">
        <f t="shared" si="106"/>
        <v>104628.493903872</v>
      </c>
      <c r="BC303" s="2"/>
    </row>
    <row r="304" ht="15" customHeight="1" spans="1:55">
      <c r="A304" s="6" t="s">
        <v>1251</v>
      </c>
      <c r="B304" s="52" t="s">
        <v>400</v>
      </c>
      <c r="C304" s="52" t="s">
        <v>401</v>
      </c>
      <c r="D304" s="52" t="s">
        <v>929</v>
      </c>
      <c r="E304" s="10" t="s">
        <v>224</v>
      </c>
      <c r="F304" s="52" t="s">
        <v>938</v>
      </c>
      <c r="G304" s="52" t="s">
        <v>165</v>
      </c>
      <c r="H304" s="52" t="s">
        <v>248</v>
      </c>
      <c r="I304" s="52" t="s">
        <v>930</v>
      </c>
      <c r="J304" s="52" t="s">
        <v>169</v>
      </c>
      <c r="K304" s="52" t="s">
        <v>931</v>
      </c>
      <c r="L304" s="53" t="s">
        <v>293</v>
      </c>
      <c r="M304" s="13">
        <v>750</v>
      </c>
      <c r="N304" s="14">
        <f t="shared" si="104"/>
        <v>2.05479452054795</v>
      </c>
      <c r="O304" s="15">
        <v>8760</v>
      </c>
      <c r="P304" s="15">
        <f t="shared" si="109"/>
        <v>6570000</v>
      </c>
      <c r="Q304" s="16">
        <f>IFERROR(VLOOKUP(G304,SCENARIOS!$A$13:$E$18,4,0),0.025)</f>
        <v>0.025</v>
      </c>
      <c r="R304" s="52">
        <f>IFERROR(VLOOKUP(L304,INPUTS!$A$107:$B$120,2,0),0.0082)</f>
        <v>0.0079</v>
      </c>
      <c r="S304" s="52">
        <f t="shared" si="110"/>
        <v>69.204</v>
      </c>
      <c r="T304" s="15">
        <f t="shared" si="111"/>
        <v>51903</v>
      </c>
      <c r="U304" s="15">
        <f>T304/INPUTS!$B$7*1000</f>
        <v>64878750</v>
      </c>
      <c r="V304" s="15">
        <f>T304*INPUTS!$B$6</f>
        <v>164013.48</v>
      </c>
      <c r="W304" s="54" t="s">
        <v>396</v>
      </c>
      <c r="X304" s="54" t="s">
        <v>396</v>
      </c>
      <c r="Y304" s="67">
        <f>IFERROR(VLOOKUP(E304,INPUTS!$A$44:$B$103,2,0),0)</f>
        <v>0.02</v>
      </c>
      <c r="Z304" s="15">
        <f t="shared" si="100"/>
        <v>1038.06</v>
      </c>
      <c r="AA304" s="20">
        <f>IFERROR(VLOOKUP(E304,INPUTS!$A$44:$C$103,3,0),SCENARIOS!$J$25)</f>
        <v>0.1</v>
      </c>
      <c r="AB304" s="15">
        <f t="shared" si="108"/>
        <v>5872.34804736621</v>
      </c>
      <c r="AC304" s="20">
        <f>IFERROR(VLOOKUP($E304,INPUTS!$A$44:$G$103,4,0),SCENARIOS!$K$25)</f>
        <v>0.15</v>
      </c>
      <c r="AD304" s="15">
        <f t="shared" si="108"/>
        <v>9966.03421461353</v>
      </c>
      <c r="AE304" s="20">
        <f>IFERROR(VLOOKUP($E304,INPUTS!$A$44:$G$103,5,0),SCENARIOS!$L$25)</f>
        <v>0.3</v>
      </c>
      <c r="AF304" s="15">
        <f t="shared" si="108"/>
        <v>22551.3059207254</v>
      </c>
      <c r="AG304" s="20">
        <f>IFERROR(VLOOKUP($E304,INPUTS!$A$44:$G$103,6,0),SCENARIOS!$M$25)</f>
        <v>0.4</v>
      </c>
      <c r="AH304" s="15">
        <f t="shared" si="102"/>
        <v>34019.643640157</v>
      </c>
      <c r="AI304" s="20">
        <f>IFERROR(VLOOKUP($E304,INPUTS!$A$44:$G$103,7,0),SCENARIOS!$N$25)</f>
        <v>0.5</v>
      </c>
      <c r="AJ304" s="15">
        <f t="shared" si="103"/>
        <v>48112.6302676074</v>
      </c>
      <c r="AL304" t="str">
        <f t="shared" si="105"/>
        <v>Y</v>
      </c>
      <c r="AM304" s="21">
        <f t="shared" si="106"/>
        <v>96225.2605352147</v>
      </c>
      <c r="BC304" s="2"/>
    </row>
    <row r="305" ht="15" customHeight="1" spans="1:55">
      <c r="A305" s="24" t="s">
        <v>1252</v>
      </c>
      <c r="B305" s="52" t="s">
        <v>400</v>
      </c>
      <c r="C305" s="52" t="s">
        <v>401</v>
      </c>
      <c r="D305" s="52" t="s">
        <v>929</v>
      </c>
      <c r="E305" s="10" t="s">
        <v>224</v>
      </c>
      <c r="F305" s="52" t="s">
        <v>938</v>
      </c>
      <c r="G305" s="52" t="s">
        <v>165</v>
      </c>
      <c r="H305" s="52" t="s">
        <v>252</v>
      </c>
      <c r="I305" s="52" t="s">
        <v>930</v>
      </c>
      <c r="J305" s="52" t="s">
        <v>169</v>
      </c>
      <c r="K305" s="52" t="s">
        <v>931</v>
      </c>
      <c r="L305" s="53" t="s">
        <v>291</v>
      </c>
      <c r="M305" s="13">
        <v>563</v>
      </c>
      <c r="N305" s="14">
        <f t="shared" si="104"/>
        <v>1.54246575342466</v>
      </c>
      <c r="O305" s="15">
        <v>8630</v>
      </c>
      <c r="P305" s="15">
        <f t="shared" si="109"/>
        <v>4858690</v>
      </c>
      <c r="Q305" s="16">
        <f>IFERROR(VLOOKUP(G305,SCENARIOS!$A$13:$E$18,4,0),0.025)</f>
        <v>0.025</v>
      </c>
      <c r="R305" s="52">
        <f>IFERROR(VLOOKUP(L305,INPUTS!$A$107:$B$120,2,0),0.0082)</f>
        <v>0.0079</v>
      </c>
      <c r="S305" s="52">
        <f t="shared" si="110"/>
        <v>68.177</v>
      </c>
      <c r="T305" s="15">
        <f t="shared" si="111"/>
        <v>38383.651</v>
      </c>
      <c r="U305" s="15">
        <f>T305/INPUTS!$B$7*1000</f>
        <v>47979563.75</v>
      </c>
      <c r="V305" s="15">
        <f>T305*INPUTS!$B$6</f>
        <v>121292.33716</v>
      </c>
      <c r="W305" s="54" t="s">
        <v>396</v>
      </c>
      <c r="X305" s="54" t="s">
        <v>396</v>
      </c>
      <c r="Y305" s="67">
        <f>IFERROR(VLOOKUP(E305,INPUTS!$A$44:$B$103,2,0),0)</f>
        <v>0.02</v>
      </c>
      <c r="Z305" s="15">
        <f t="shared" si="100"/>
        <v>767.67302</v>
      </c>
      <c r="AA305" s="20">
        <f>IFERROR(VLOOKUP(E305,INPUTS!$A$44:$C$103,3,0),SCENARIOS!$J$25)</f>
        <v>0.1</v>
      </c>
      <c r="AB305" s="15">
        <f t="shared" si="108"/>
        <v>4342.75779821275</v>
      </c>
      <c r="AC305" s="20">
        <f>IFERROR(VLOOKUP($E305,INPUTS!$A$44:$G$103,4,0),SCENARIOS!$K$25)</f>
        <v>0.15</v>
      </c>
      <c r="AD305" s="15">
        <f t="shared" si="108"/>
        <v>7370.14775923906</v>
      </c>
      <c r="AE305" s="20">
        <f>IFERROR(VLOOKUP($E305,INPUTS!$A$44:$G$103,5,0),SCENARIOS!$L$25)</f>
        <v>0.3</v>
      </c>
      <c r="AF305" s="15">
        <f t="shared" si="108"/>
        <v>16677.291410041</v>
      </c>
      <c r="AG305" s="20">
        <f>IFERROR(VLOOKUP($E305,INPUTS!$A$44:$G$103,6,0),SCENARIOS!$M$25)</f>
        <v>0.4</v>
      </c>
      <c r="AH305" s="15">
        <f t="shared" si="102"/>
        <v>25158.4326267876</v>
      </c>
      <c r="AI305" s="20">
        <f>IFERROR(VLOOKUP($E305,INPUTS!$A$44:$G$103,7,0),SCENARIOS!$N$25)</f>
        <v>0.5</v>
      </c>
      <c r="AJ305" s="15">
        <f t="shared" si="103"/>
        <v>35580.5716217536</v>
      </c>
      <c r="AL305" t="str">
        <f t="shared" si="105"/>
        <v>Y</v>
      </c>
      <c r="AM305" s="21">
        <f t="shared" si="106"/>
        <v>71161.1432435072</v>
      </c>
      <c r="BC305" s="2"/>
    </row>
    <row r="306" ht="15" customHeight="1" spans="1:55">
      <c r="A306" s="6" t="s">
        <v>1253</v>
      </c>
      <c r="B306" s="52" t="s">
        <v>400</v>
      </c>
      <c r="C306" s="52" t="s">
        <v>401</v>
      </c>
      <c r="D306" s="52" t="s">
        <v>929</v>
      </c>
      <c r="E306" s="10" t="s">
        <v>224</v>
      </c>
      <c r="F306" s="52" t="s">
        <v>938</v>
      </c>
      <c r="G306" s="52" t="s">
        <v>165</v>
      </c>
      <c r="H306" s="52" t="s">
        <v>251</v>
      </c>
      <c r="I306" s="52" t="s">
        <v>930</v>
      </c>
      <c r="J306" s="52" t="s">
        <v>169</v>
      </c>
      <c r="K306" s="52" t="s">
        <v>931</v>
      </c>
      <c r="L306" s="53" t="s">
        <v>291</v>
      </c>
      <c r="M306" s="13">
        <v>563</v>
      </c>
      <c r="N306" s="14">
        <f t="shared" si="104"/>
        <v>1.54246575342466</v>
      </c>
      <c r="O306" s="15">
        <v>7120</v>
      </c>
      <c r="P306" s="15">
        <f t="shared" si="109"/>
        <v>4008560</v>
      </c>
      <c r="Q306" s="16">
        <f>IFERROR(VLOOKUP(G306,SCENARIOS!$A$13:$E$18,4,0),0.025)</f>
        <v>0.025</v>
      </c>
      <c r="R306" s="52">
        <f>IFERROR(VLOOKUP(L306,INPUTS!$A$107:$B$120,2,0),0.0082)</f>
        <v>0.0079</v>
      </c>
      <c r="S306" s="52">
        <f t="shared" si="110"/>
        <v>56.248</v>
      </c>
      <c r="T306" s="15">
        <f t="shared" si="111"/>
        <v>31667.624</v>
      </c>
      <c r="U306" s="15">
        <f>T306/INPUTS!$B$7*1000</f>
        <v>39584530</v>
      </c>
      <c r="V306" s="15">
        <f>T306*INPUTS!$B$6</f>
        <v>100069.69184</v>
      </c>
      <c r="W306" s="54" t="s">
        <v>396</v>
      </c>
      <c r="X306" s="54" t="s">
        <v>396</v>
      </c>
      <c r="Y306" s="67">
        <f>IFERROR(VLOOKUP(E306,INPUTS!$A$44:$B$103,2,0),0)</f>
        <v>0.02</v>
      </c>
      <c r="Z306" s="15">
        <f t="shared" si="100"/>
        <v>633.35248</v>
      </c>
      <c r="AA306" s="20">
        <f>IFERROR(VLOOKUP(E306,INPUTS!$A$44:$C$103,3,0),SCENARIOS!$J$25)</f>
        <v>0.1</v>
      </c>
      <c r="AB306" s="15">
        <f t="shared" si="108"/>
        <v>3582.90098763323</v>
      </c>
      <c r="AC306" s="20">
        <f>IFERROR(VLOOKUP($E306,INPUTS!$A$44:$G$103,4,0),SCENARIOS!$K$25)</f>
        <v>0.15</v>
      </c>
      <c r="AD306" s="15">
        <f t="shared" si="108"/>
        <v>6080.58540507324</v>
      </c>
      <c r="AE306" s="20">
        <f>IFERROR(VLOOKUP($E306,INPUTS!$A$44:$G$103,5,0),SCENARIOS!$L$25)</f>
        <v>0.3</v>
      </c>
      <c r="AF306" s="15">
        <f t="shared" si="108"/>
        <v>13759.2485329655</v>
      </c>
      <c r="AG306" s="20">
        <f>IFERROR(VLOOKUP($E306,INPUTS!$A$44:$G$103,6,0),SCENARIOS!$M$25)</f>
        <v>0.4</v>
      </c>
      <c r="AH306" s="15">
        <f t="shared" si="102"/>
        <v>20756.4357245339</v>
      </c>
      <c r="AI306" s="20">
        <f>IFERROR(VLOOKUP($E306,INPUTS!$A$44:$G$103,7,0),SCENARIOS!$N$25)</f>
        <v>0.5</v>
      </c>
      <c r="AJ306" s="15">
        <f t="shared" si="103"/>
        <v>29355.0023113425</v>
      </c>
      <c r="AL306" t="str">
        <f t="shared" si="105"/>
        <v>Y</v>
      </c>
      <c r="AM306" s="21">
        <f t="shared" si="106"/>
        <v>58710.004622685</v>
      </c>
      <c r="BC306" s="2"/>
    </row>
    <row r="307" ht="15" customHeight="1" spans="1:55">
      <c r="A307" s="24" t="s">
        <v>1254</v>
      </c>
      <c r="B307" s="52" t="s">
        <v>400</v>
      </c>
      <c r="C307" s="52" t="s">
        <v>401</v>
      </c>
      <c r="D307" s="52" t="s">
        <v>929</v>
      </c>
      <c r="E307" s="10" t="s">
        <v>224</v>
      </c>
      <c r="F307" s="52" t="s">
        <v>938</v>
      </c>
      <c r="G307" s="52" t="s">
        <v>165</v>
      </c>
      <c r="H307" s="52" t="s">
        <v>254</v>
      </c>
      <c r="I307" s="52" t="s">
        <v>930</v>
      </c>
      <c r="J307" s="52" t="s">
        <v>169</v>
      </c>
      <c r="K307" s="52" t="s">
        <v>931</v>
      </c>
      <c r="L307" s="53" t="s">
        <v>291</v>
      </c>
      <c r="M307" s="13">
        <v>750</v>
      </c>
      <c r="N307" s="14">
        <f t="shared" si="104"/>
        <v>2.05479452054795</v>
      </c>
      <c r="O307" s="15">
        <v>5240</v>
      </c>
      <c r="P307" s="15">
        <f t="shared" si="109"/>
        <v>3930000</v>
      </c>
      <c r="Q307" s="16">
        <f>IFERROR(VLOOKUP(G307,SCENARIOS!$A$13:$E$18,4,0),0.025)</f>
        <v>0.025</v>
      </c>
      <c r="R307" s="52">
        <f>IFERROR(VLOOKUP(L307,INPUTS!$A$107:$B$120,2,0),0.0082)</f>
        <v>0.0079</v>
      </c>
      <c r="S307" s="52">
        <f t="shared" si="110"/>
        <v>41.396</v>
      </c>
      <c r="T307" s="15">
        <f t="shared" si="111"/>
        <v>31047</v>
      </c>
      <c r="U307" s="15">
        <f>T307/INPUTS!$B$7*1000</f>
        <v>38808750</v>
      </c>
      <c r="V307" s="15">
        <f>T307*INPUTS!$B$6</f>
        <v>98108.52</v>
      </c>
      <c r="W307" s="54" t="s">
        <v>396</v>
      </c>
      <c r="X307" s="54" t="s">
        <v>396</v>
      </c>
      <c r="Y307" s="67">
        <f>IFERROR(VLOOKUP(E307,INPUTS!$A$44:$B$103,2,0),0)</f>
        <v>0.02</v>
      </c>
      <c r="Z307" s="15">
        <f t="shared" si="100"/>
        <v>620.94</v>
      </c>
      <c r="AA307" s="20">
        <f>IFERROR(VLOOKUP(E307,INPUTS!$A$44:$C$103,3,0),SCENARIOS!$J$25)</f>
        <v>0.1</v>
      </c>
      <c r="AB307" s="15">
        <f t="shared" si="108"/>
        <v>3512.68307856152</v>
      </c>
      <c r="AC307" s="20">
        <f>IFERROR(VLOOKUP($E307,INPUTS!$A$44:$G$103,4,0),SCENARIOS!$K$25)</f>
        <v>0.15</v>
      </c>
      <c r="AD307" s="15">
        <f t="shared" si="108"/>
        <v>5961.41772654964</v>
      </c>
      <c r="AE307" s="20">
        <f>IFERROR(VLOOKUP($E307,INPUTS!$A$44:$G$103,5,0),SCENARIOS!$L$25)</f>
        <v>0.3</v>
      </c>
      <c r="AF307" s="15">
        <f t="shared" si="108"/>
        <v>13489.5939525801</v>
      </c>
      <c r="AG307" s="20">
        <f>IFERROR(VLOOKUP($E307,INPUTS!$A$44:$G$103,6,0),SCENARIOS!$M$25)</f>
        <v>0.4</v>
      </c>
      <c r="AH307" s="15">
        <f t="shared" si="102"/>
        <v>20349.6498486784</v>
      </c>
      <c r="AI307" s="20">
        <f>IFERROR(VLOOKUP($E307,INPUTS!$A$44:$G$103,7,0),SCENARIOS!$N$25)</f>
        <v>0.5</v>
      </c>
      <c r="AJ307" s="15">
        <f t="shared" si="103"/>
        <v>28779.7012103039</v>
      </c>
      <c r="AL307" t="str">
        <f t="shared" si="105"/>
        <v>Y</v>
      </c>
      <c r="AM307" s="21">
        <f t="shared" si="106"/>
        <v>57559.4024206079</v>
      </c>
      <c r="BC307" s="2"/>
    </row>
    <row r="308" ht="15" customHeight="1" spans="1:55">
      <c r="A308" s="6" t="s">
        <v>1255</v>
      </c>
      <c r="B308" s="52" t="s">
        <v>400</v>
      </c>
      <c r="C308" s="52" t="s">
        <v>401</v>
      </c>
      <c r="D308" s="52" t="s">
        <v>929</v>
      </c>
      <c r="E308" s="10" t="s">
        <v>224</v>
      </c>
      <c r="F308" s="52" t="s">
        <v>938</v>
      </c>
      <c r="G308" s="52" t="s">
        <v>165</v>
      </c>
      <c r="H308" s="52" t="s">
        <v>250</v>
      </c>
      <c r="I308" s="52" t="s">
        <v>930</v>
      </c>
      <c r="J308" s="52" t="s">
        <v>169</v>
      </c>
      <c r="K308" s="52" t="s">
        <v>931</v>
      </c>
      <c r="L308" s="53" t="s">
        <v>291</v>
      </c>
      <c r="M308" s="13">
        <v>750</v>
      </c>
      <c r="N308" s="14">
        <f t="shared" si="104"/>
        <v>2.05479452054795</v>
      </c>
      <c r="O308" s="15">
        <v>7120</v>
      </c>
      <c r="P308" s="15">
        <f t="shared" si="109"/>
        <v>5340000</v>
      </c>
      <c r="Q308" s="16">
        <f>IFERROR(VLOOKUP(G308,SCENARIOS!$A$13:$E$18,4,0),0.025)</f>
        <v>0.025</v>
      </c>
      <c r="R308" s="52">
        <f>IFERROR(VLOOKUP(L308,INPUTS!$A$107:$B$120,2,0),0.0082)</f>
        <v>0.0079</v>
      </c>
      <c r="S308" s="52">
        <f t="shared" si="110"/>
        <v>56.248</v>
      </c>
      <c r="T308" s="15">
        <f t="shared" si="111"/>
        <v>42186</v>
      </c>
      <c r="U308" s="15">
        <f>T308/INPUTS!$B$7*1000</f>
        <v>52732500</v>
      </c>
      <c r="V308" s="15">
        <f>T308*INPUTS!$B$6</f>
        <v>133307.76</v>
      </c>
      <c r="W308" s="54" t="s">
        <v>396</v>
      </c>
      <c r="X308" s="54" t="s">
        <v>396</v>
      </c>
      <c r="Y308" s="67">
        <f>IFERROR(VLOOKUP(E308,INPUTS!$A$44:$B$103,2,0),0)</f>
        <v>0.02</v>
      </c>
      <c r="Z308" s="15">
        <f t="shared" si="100"/>
        <v>843.72</v>
      </c>
      <c r="AA308" s="20">
        <f>IFERROR(VLOOKUP(E308,INPUTS!$A$44:$C$103,3,0),SCENARIOS!$J$25)</f>
        <v>0.1</v>
      </c>
      <c r="AB308" s="15">
        <f t="shared" ref="AB308:AF323" si="112">$T308*AA308*(1+$Q308)^AB$2</f>
        <v>4772.95868690039</v>
      </c>
      <c r="AC308" s="20">
        <f>IFERROR(VLOOKUP($E308,INPUTS!$A$44:$G$103,4,0),SCENARIOS!$K$25)</f>
        <v>0.15</v>
      </c>
      <c r="AD308" s="15">
        <f t="shared" si="112"/>
        <v>8100.24698722013</v>
      </c>
      <c r="AE308" s="20">
        <f>IFERROR(VLOOKUP($E308,INPUTS!$A$44:$G$103,5,0),SCENARIOS!$L$25)</f>
        <v>0.3</v>
      </c>
      <c r="AF308" s="15">
        <f t="shared" si="112"/>
        <v>18329.3719355668</v>
      </c>
      <c r="AG308" s="20">
        <f>IFERROR(VLOOKUP($E308,INPUTS!$A$44:$G$103,6,0),SCENARIOS!$M$25)</f>
        <v>0.4</v>
      </c>
      <c r="AH308" s="15">
        <f t="shared" si="102"/>
        <v>27650.6692600363</v>
      </c>
      <c r="AI308" s="20">
        <f>IFERROR(VLOOKUP($E308,INPUTS!$A$44:$G$103,7,0),SCENARIOS!$N$25)</f>
        <v>0.5</v>
      </c>
      <c r="AJ308" s="15">
        <f t="shared" si="103"/>
        <v>39105.2428659092</v>
      </c>
      <c r="AL308" t="str">
        <f t="shared" si="105"/>
        <v>Y</v>
      </c>
      <c r="AM308" s="21">
        <f t="shared" si="106"/>
        <v>78210.4857318184</v>
      </c>
      <c r="BC308" s="2"/>
    </row>
    <row r="309" ht="15" customHeight="1" spans="1:55">
      <c r="A309" s="24" t="s">
        <v>1256</v>
      </c>
      <c r="B309" s="52" t="s">
        <v>400</v>
      </c>
      <c r="C309" s="52" t="s">
        <v>401</v>
      </c>
      <c r="D309" s="52" t="s">
        <v>929</v>
      </c>
      <c r="E309" s="10" t="s">
        <v>224</v>
      </c>
      <c r="F309" s="52" t="s">
        <v>938</v>
      </c>
      <c r="G309" s="52" t="s">
        <v>165</v>
      </c>
      <c r="H309" s="52" t="s">
        <v>256</v>
      </c>
      <c r="I309" s="52" t="s">
        <v>930</v>
      </c>
      <c r="J309" s="52" t="s">
        <v>169</v>
      </c>
      <c r="K309" s="52" t="s">
        <v>931</v>
      </c>
      <c r="L309" s="53" t="s">
        <v>291</v>
      </c>
      <c r="M309" s="13">
        <v>750</v>
      </c>
      <c r="N309" s="14">
        <f t="shared" si="104"/>
        <v>2.05479452054795</v>
      </c>
      <c r="O309" s="15">
        <v>5770</v>
      </c>
      <c r="P309" s="15">
        <f t="shared" si="109"/>
        <v>4327500</v>
      </c>
      <c r="Q309" s="16">
        <f>IFERROR(VLOOKUP(G309,SCENARIOS!$A$13:$E$18,4,0),0.025)</f>
        <v>0.025</v>
      </c>
      <c r="R309" s="52">
        <f>IFERROR(VLOOKUP(L309,INPUTS!$A$107:$B$120,2,0),0.0082)</f>
        <v>0.0079</v>
      </c>
      <c r="S309" s="52">
        <f t="shared" si="110"/>
        <v>45.583</v>
      </c>
      <c r="T309" s="15">
        <f t="shared" si="111"/>
        <v>34187.25</v>
      </c>
      <c r="U309" s="15">
        <f>T309/INPUTS!$B$7*1000</f>
        <v>42734062.5</v>
      </c>
      <c r="V309" s="15">
        <f>T309*INPUTS!$B$6</f>
        <v>108031.71</v>
      </c>
      <c r="W309" s="54" t="s">
        <v>396</v>
      </c>
      <c r="X309" s="54" t="s">
        <v>396</v>
      </c>
      <c r="Y309" s="67">
        <f>IFERROR(VLOOKUP(E309,INPUTS!$A$44:$B$103,2,0),0)</f>
        <v>0.02</v>
      </c>
      <c r="Z309" s="15">
        <f t="shared" si="100"/>
        <v>683.745</v>
      </c>
      <c r="AA309" s="20">
        <f>IFERROR(VLOOKUP(E309,INPUTS!$A$44:$C$103,3,0),SCENARIOS!$J$25)</f>
        <v>0.1</v>
      </c>
      <c r="AB309" s="15">
        <f t="shared" si="112"/>
        <v>3867.9735426145</v>
      </c>
      <c r="AC309" s="20">
        <f>IFERROR(VLOOKUP($E309,INPUTS!$A$44:$G$103,4,0),SCENARIOS!$K$25)</f>
        <v>0.15</v>
      </c>
      <c r="AD309" s="15">
        <f t="shared" si="112"/>
        <v>6564.38555003654</v>
      </c>
      <c r="AE309" s="20">
        <f>IFERROR(VLOOKUP($E309,INPUTS!$A$44:$G$103,5,0),SCENARIOS!$L$25)</f>
        <v>0.3</v>
      </c>
      <c r="AF309" s="15">
        <f t="shared" si="112"/>
        <v>14853.9994477838</v>
      </c>
      <c r="AG309" s="20">
        <f>IFERROR(VLOOKUP($E309,INPUTS!$A$44:$G$103,6,0),SCENARIOS!$M$25)</f>
        <v>0.4</v>
      </c>
      <c r="AH309" s="15">
        <f t="shared" si="102"/>
        <v>22407.9159593271</v>
      </c>
      <c r="AI309" s="20">
        <f>IFERROR(VLOOKUP($E309,INPUTS!$A$44:$G$103,7,0),SCENARIOS!$N$25)</f>
        <v>0.5</v>
      </c>
      <c r="AJ309" s="15">
        <f t="shared" si="103"/>
        <v>31690.625187682</v>
      </c>
      <c r="AL309" t="str">
        <f t="shared" si="105"/>
        <v>N</v>
      </c>
      <c r="AM309" s="21">
        <f t="shared" si="106"/>
        <v>63381.250375364</v>
      </c>
      <c r="BC309" s="2"/>
    </row>
    <row r="310" ht="15" customHeight="1" spans="1:55">
      <c r="A310" s="6" t="s">
        <v>1257</v>
      </c>
      <c r="B310" s="52" t="s">
        <v>400</v>
      </c>
      <c r="C310" s="52" t="s">
        <v>401</v>
      </c>
      <c r="D310" s="52" t="s">
        <v>929</v>
      </c>
      <c r="E310" s="10" t="s">
        <v>224</v>
      </c>
      <c r="F310" s="52" t="s">
        <v>938</v>
      </c>
      <c r="G310" s="52" t="s">
        <v>165</v>
      </c>
      <c r="H310" s="52" t="s">
        <v>253</v>
      </c>
      <c r="I310" s="52" t="s">
        <v>930</v>
      </c>
      <c r="J310" s="52" t="s">
        <v>169</v>
      </c>
      <c r="K310" s="52" t="s">
        <v>931</v>
      </c>
      <c r="L310" s="53" t="s">
        <v>291</v>
      </c>
      <c r="M310" s="13">
        <v>375</v>
      </c>
      <c r="N310" s="14">
        <f t="shared" si="104"/>
        <v>1.02739726027397</v>
      </c>
      <c r="O310" s="15">
        <v>7830</v>
      </c>
      <c r="P310" s="15">
        <f t="shared" si="109"/>
        <v>2936250</v>
      </c>
      <c r="Q310" s="16">
        <f>IFERROR(VLOOKUP(G310,SCENARIOS!$A$13:$E$18,4,0),0.025)</f>
        <v>0.025</v>
      </c>
      <c r="R310" s="52">
        <f>IFERROR(VLOOKUP(L310,INPUTS!$A$107:$B$120,2,0),0.0082)</f>
        <v>0.0079</v>
      </c>
      <c r="S310" s="52">
        <f t="shared" si="110"/>
        <v>61.857</v>
      </c>
      <c r="T310" s="15">
        <f t="shared" si="111"/>
        <v>23196.375</v>
      </c>
      <c r="U310" s="15">
        <f>T310/INPUTS!$B$7*1000</f>
        <v>28995468.75</v>
      </c>
      <c r="V310" s="15">
        <f>T310*INPUTS!$B$6</f>
        <v>73300.545</v>
      </c>
      <c r="W310" s="54" t="s">
        <v>396</v>
      </c>
      <c r="X310" s="54" t="s">
        <v>396</v>
      </c>
      <c r="Y310" s="67">
        <f>IFERROR(VLOOKUP(E310,INPUTS!$A$44:$B$103,2,0),0)</f>
        <v>0.02</v>
      </c>
      <c r="Z310" s="15">
        <f t="shared" si="100"/>
        <v>463.9275</v>
      </c>
      <c r="AA310" s="20">
        <f>IFERROR(VLOOKUP(E310,INPUTS!$A$44:$C$103,3,0),SCENARIOS!$J$25)</f>
        <v>0.1</v>
      </c>
      <c r="AB310" s="15">
        <f t="shared" si="112"/>
        <v>2624.45691842908</v>
      </c>
      <c r="AC310" s="20">
        <f>IFERROR(VLOOKUP($E310,INPUTS!$A$44:$G$103,4,0),SCENARIOS!$K$25)</f>
        <v>0.15</v>
      </c>
      <c r="AD310" s="15">
        <f t="shared" si="112"/>
        <v>4453.99816783242</v>
      </c>
      <c r="AE310" s="20">
        <f>IFERROR(VLOOKUP($E310,INPUTS!$A$44:$G$103,5,0),SCENARIOS!$L$25)</f>
        <v>0.3</v>
      </c>
      <c r="AF310" s="15">
        <f t="shared" si="112"/>
        <v>10078.5802145708</v>
      </c>
      <c r="AG310" s="20">
        <f>IFERROR(VLOOKUP($E310,INPUTS!$A$44:$G$103,6,0),SCENARIOS!$M$25)</f>
        <v>0.4</v>
      </c>
      <c r="AH310" s="15">
        <f t="shared" si="102"/>
        <v>15203.9845720565</v>
      </c>
      <c r="AI310" s="20">
        <f>IFERROR(VLOOKUP($E310,INPUTS!$A$44:$G$103,7,0),SCENARIOS!$N$25)</f>
        <v>0.5</v>
      </c>
      <c r="AJ310" s="15">
        <f t="shared" si="103"/>
        <v>21502.3912668588</v>
      </c>
      <c r="AL310" t="str">
        <f t="shared" si="105"/>
        <v>Y</v>
      </c>
      <c r="AM310" s="21">
        <f t="shared" si="106"/>
        <v>43004.7825337175</v>
      </c>
      <c r="BC310" s="2"/>
    </row>
    <row r="311" ht="15" customHeight="1" spans="1:55">
      <c r="A311" s="24" t="s">
        <v>1258</v>
      </c>
      <c r="B311" s="52" t="s">
        <v>400</v>
      </c>
      <c r="C311" s="52" t="s">
        <v>401</v>
      </c>
      <c r="D311" s="52" t="s">
        <v>929</v>
      </c>
      <c r="E311" s="10" t="s">
        <v>224</v>
      </c>
      <c r="F311" s="52" t="s">
        <v>938</v>
      </c>
      <c r="G311" s="52" t="s">
        <v>165</v>
      </c>
      <c r="H311" s="52" t="s">
        <v>615</v>
      </c>
      <c r="I311" s="52" t="s">
        <v>614</v>
      </c>
      <c r="J311" s="52" t="s">
        <v>169</v>
      </c>
      <c r="K311" s="52" t="s">
        <v>931</v>
      </c>
      <c r="L311" s="53" t="s">
        <v>291</v>
      </c>
      <c r="M311" s="13">
        <v>563</v>
      </c>
      <c r="N311" s="14">
        <f t="shared" si="104"/>
        <v>1.54246575342466</v>
      </c>
      <c r="O311" s="15">
        <v>5730</v>
      </c>
      <c r="P311" s="15">
        <f t="shared" si="109"/>
        <v>3225990</v>
      </c>
      <c r="Q311" s="16">
        <f>IFERROR(VLOOKUP(G311,SCENARIOS!$A$13:$E$18,4,0),0.025)</f>
        <v>0.025</v>
      </c>
      <c r="R311" s="52">
        <f>IFERROR(VLOOKUP(L311,INPUTS!$A$107:$B$120,2,0),0.0082)</f>
        <v>0.0079</v>
      </c>
      <c r="S311" s="52">
        <f t="shared" si="110"/>
        <v>45.267</v>
      </c>
      <c r="T311" s="15">
        <f t="shared" si="111"/>
        <v>25485.321</v>
      </c>
      <c r="U311" s="15">
        <f>T311/INPUTS!$B$7*1000</f>
        <v>31856651.25</v>
      </c>
      <c r="V311" s="15">
        <f>T311*INPUTS!$B$6</f>
        <v>80533.61436</v>
      </c>
      <c r="W311" s="54" t="s">
        <v>396</v>
      </c>
      <c r="X311" s="54" t="s">
        <v>396</v>
      </c>
      <c r="Y311" s="67">
        <f>IFERROR(VLOOKUP(E311,INPUTS!$A$44:$B$103,2,0),0)</f>
        <v>0.02</v>
      </c>
      <c r="Z311" s="15">
        <f t="shared" si="100"/>
        <v>509.70642</v>
      </c>
      <c r="AA311" s="20">
        <f>IFERROR(VLOOKUP(E311,INPUTS!$A$44:$C$103,3,0),SCENARIOS!$J$25)</f>
        <v>0.1</v>
      </c>
      <c r="AB311" s="15">
        <f t="shared" si="112"/>
        <v>2883.43014875539</v>
      </c>
      <c r="AC311" s="20">
        <f>IFERROR(VLOOKUP($E311,INPUTS!$A$44:$G$103,4,0),SCENARIOS!$K$25)</f>
        <v>0.15</v>
      </c>
      <c r="AD311" s="15">
        <f t="shared" si="112"/>
        <v>4893.50482739743</v>
      </c>
      <c r="AE311" s="20">
        <f>IFERROR(VLOOKUP($E311,INPUTS!$A$44:$G$103,5,0),SCENARIOS!$L$25)</f>
        <v>0.3</v>
      </c>
      <c r="AF311" s="15">
        <f t="shared" si="112"/>
        <v>11073.1031030747</v>
      </c>
      <c r="AG311" s="20">
        <f>IFERROR(VLOOKUP($E311,INPUTS!$A$44:$G$103,6,0),SCENARIOS!$M$25)</f>
        <v>0.4</v>
      </c>
      <c r="AH311" s="15">
        <f t="shared" si="102"/>
        <v>16704.2663906712</v>
      </c>
      <c r="AI311" s="20">
        <f>IFERROR(VLOOKUP($E311,INPUTS!$A$44:$G$103,7,0),SCENARIOS!$N$25)</f>
        <v>0.5</v>
      </c>
      <c r="AJ311" s="15">
        <f t="shared" si="103"/>
        <v>23624.1802308978</v>
      </c>
      <c r="AL311" t="str">
        <f t="shared" si="105"/>
        <v>Y</v>
      </c>
      <c r="AM311" s="21">
        <f t="shared" si="106"/>
        <v>47248.3604617956</v>
      </c>
      <c r="BC311" s="2"/>
    </row>
    <row r="312" ht="15" customHeight="1" spans="1:55">
      <c r="A312" s="6" t="s">
        <v>1259</v>
      </c>
      <c r="B312" s="52" t="s">
        <v>400</v>
      </c>
      <c r="C312" s="52" t="s">
        <v>401</v>
      </c>
      <c r="D312" s="52" t="s">
        <v>929</v>
      </c>
      <c r="E312" s="10" t="s">
        <v>224</v>
      </c>
      <c r="F312" s="52" t="s">
        <v>938</v>
      </c>
      <c r="G312" s="52" t="s">
        <v>165</v>
      </c>
      <c r="H312" s="52" t="s">
        <v>1153</v>
      </c>
      <c r="I312" s="52" t="s">
        <v>614</v>
      </c>
      <c r="J312" s="52" t="s">
        <v>169</v>
      </c>
      <c r="K312" s="52" t="s">
        <v>931</v>
      </c>
      <c r="L312" s="53" t="s">
        <v>291</v>
      </c>
      <c r="M312" s="13">
        <v>375</v>
      </c>
      <c r="N312" s="14">
        <f t="shared" si="104"/>
        <v>1.02739726027397</v>
      </c>
      <c r="O312" s="15">
        <v>7590</v>
      </c>
      <c r="P312" s="15">
        <f t="shared" si="109"/>
        <v>2846250</v>
      </c>
      <c r="Q312" s="16">
        <f>IFERROR(VLOOKUP(G312,SCENARIOS!$A$13:$E$18,4,0),0.025)</f>
        <v>0.025</v>
      </c>
      <c r="R312" s="52">
        <f>IFERROR(VLOOKUP(L312,INPUTS!$A$107:$B$120,2,0),0.0082)</f>
        <v>0.0079</v>
      </c>
      <c r="S312" s="52">
        <f t="shared" si="110"/>
        <v>59.961</v>
      </c>
      <c r="T312" s="15">
        <f t="shared" si="111"/>
        <v>22485.375</v>
      </c>
      <c r="U312" s="15">
        <f>T312/INPUTS!$B$7*1000</f>
        <v>28106718.75</v>
      </c>
      <c r="V312" s="15">
        <f>T312*INPUTS!$B$6</f>
        <v>71053.785</v>
      </c>
      <c r="W312" s="54" t="s">
        <v>396</v>
      </c>
      <c r="X312" s="54" t="s">
        <v>396</v>
      </c>
      <c r="Y312" s="67">
        <f>IFERROR(VLOOKUP(E312,INPUTS!$A$44:$B$103,2,0),0)</f>
        <v>0.02</v>
      </c>
      <c r="Z312" s="15">
        <f t="shared" si="100"/>
        <v>449.7075</v>
      </c>
      <c r="AA312" s="20">
        <f>IFERROR(VLOOKUP(E312,INPUTS!$A$44:$C$103,3,0),SCENARIOS!$J$25)</f>
        <v>0.1</v>
      </c>
      <c r="AB312" s="15">
        <f t="shared" si="112"/>
        <v>2544.01379449255</v>
      </c>
      <c r="AC312" s="20">
        <f>IFERROR(VLOOKUP($E312,INPUTS!$A$44:$G$103,4,0),SCENARIOS!$K$25)</f>
        <v>0.15</v>
      </c>
      <c r="AD312" s="15">
        <f t="shared" si="112"/>
        <v>4317.47715119388</v>
      </c>
      <c r="AE312" s="20">
        <f>IFERROR(VLOOKUP($E312,INPUTS!$A$44:$G$103,5,0),SCENARIOS!$L$25)</f>
        <v>0.3</v>
      </c>
      <c r="AF312" s="15">
        <f t="shared" si="112"/>
        <v>9769.65821565674</v>
      </c>
      <c r="AG312" s="20">
        <f>IFERROR(VLOOKUP($E312,INPUTS!$A$44:$G$103,6,0),SCENARIOS!$M$25)</f>
        <v>0.4</v>
      </c>
      <c r="AH312" s="15">
        <f t="shared" si="102"/>
        <v>14737.9620564379</v>
      </c>
      <c r="AI312" s="20">
        <f>IFERROR(VLOOKUP($E312,INPUTS!$A$44:$G$103,7,0),SCENARIOS!$N$25)</f>
        <v>0.5</v>
      </c>
      <c r="AJ312" s="15">
        <f t="shared" si="103"/>
        <v>20843.3141399052</v>
      </c>
      <c r="AL312" t="str">
        <f t="shared" si="105"/>
        <v>Y</v>
      </c>
      <c r="AM312" s="21">
        <f t="shared" si="106"/>
        <v>41686.6282798105</v>
      </c>
      <c r="BC312" s="2"/>
    </row>
    <row r="313" ht="15" customHeight="1" spans="1:55">
      <c r="A313" s="24" t="s">
        <v>1260</v>
      </c>
      <c r="B313" s="52" t="s">
        <v>400</v>
      </c>
      <c r="C313" s="52" t="s">
        <v>401</v>
      </c>
      <c r="D313" s="52" t="s">
        <v>929</v>
      </c>
      <c r="E313" s="10" t="s">
        <v>224</v>
      </c>
      <c r="F313" s="52" t="s">
        <v>938</v>
      </c>
      <c r="G313" s="52" t="s">
        <v>165</v>
      </c>
      <c r="H313" s="52" t="s">
        <v>731</v>
      </c>
      <c r="I313" s="52" t="s">
        <v>614</v>
      </c>
      <c r="J313" s="52" t="s">
        <v>169</v>
      </c>
      <c r="K313" s="52" t="s">
        <v>931</v>
      </c>
      <c r="L313" s="53" t="s">
        <v>291</v>
      </c>
      <c r="M313" s="13">
        <v>375</v>
      </c>
      <c r="N313" s="14">
        <f t="shared" si="104"/>
        <v>1.02739726027397</v>
      </c>
      <c r="O313" s="15">
        <v>5250</v>
      </c>
      <c r="P313" s="15">
        <f t="shared" si="109"/>
        <v>1968750</v>
      </c>
      <c r="Q313" s="16">
        <f>IFERROR(VLOOKUP(G313,SCENARIOS!$A$13:$E$18,4,0),0.025)</f>
        <v>0.025</v>
      </c>
      <c r="R313" s="52">
        <f>IFERROR(VLOOKUP(L313,INPUTS!$A$107:$B$120,2,0),0.0082)</f>
        <v>0.0079</v>
      </c>
      <c r="S313" s="52">
        <f t="shared" si="110"/>
        <v>41.475</v>
      </c>
      <c r="T313" s="15">
        <f t="shared" si="111"/>
        <v>15553.125</v>
      </c>
      <c r="U313" s="15">
        <f>T313/INPUTS!$B$7*1000</f>
        <v>19441406.25</v>
      </c>
      <c r="V313" s="15">
        <f>T313*INPUTS!$B$6</f>
        <v>49147.875</v>
      </c>
      <c r="W313" s="54" t="s">
        <v>396</v>
      </c>
      <c r="X313" s="54" t="s">
        <v>396</v>
      </c>
      <c r="Y313" s="67">
        <f>IFERROR(VLOOKUP(E313,INPUTS!$A$44:$B$103,2,0),0)</f>
        <v>0.02</v>
      </c>
      <c r="Z313" s="15">
        <f t="shared" si="100"/>
        <v>311.0625</v>
      </c>
      <c r="AA313" s="20">
        <f>IFERROR(VLOOKUP(E313,INPUTS!$A$44:$C$103,3,0),SCENARIOS!$J$25)</f>
        <v>0.1</v>
      </c>
      <c r="AB313" s="15">
        <f t="shared" si="112"/>
        <v>1759.69333611145</v>
      </c>
      <c r="AC313" s="20">
        <f>IFERROR(VLOOKUP($E313,INPUTS!$A$44:$G$103,4,0),SCENARIOS!$K$25)</f>
        <v>0.15</v>
      </c>
      <c r="AD313" s="15">
        <f t="shared" si="112"/>
        <v>2986.39723896809</v>
      </c>
      <c r="AE313" s="20">
        <f>IFERROR(VLOOKUP($E313,INPUTS!$A$44:$G$103,5,0),SCENARIOS!$L$25)</f>
        <v>0.3</v>
      </c>
      <c r="AF313" s="15">
        <f t="shared" si="112"/>
        <v>6757.66872624478</v>
      </c>
      <c r="AG313" s="20">
        <f>IFERROR(VLOOKUP($E313,INPUTS!$A$44:$G$103,6,0),SCENARIOS!$M$25)</f>
        <v>0.4</v>
      </c>
      <c r="AH313" s="15">
        <f t="shared" si="102"/>
        <v>10194.2425291566</v>
      </c>
      <c r="AI313" s="20">
        <f>IFERROR(VLOOKUP($E313,INPUTS!$A$44:$G$103,7,0),SCENARIOS!$N$25)</f>
        <v>0.5</v>
      </c>
      <c r="AJ313" s="15">
        <f t="shared" si="103"/>
        <v>14417.3121521084</v>
      </c>
      <c r="AL313" t="str">
        <f t="shared" si="105"/>
        <v>Y</v>
      </c>
      <c r="AM313" s="21">
        <f t="shared" si="106"/>
        <v>28834.6243042167</v>
      </c>
      <c r="BC313" s="2"/>
    </row>
    <row r="314" ht="15" customHeight="1" spans="1:55">
      <c r="A314" s="6" t="s">
        <v>1261</v>
      </c>
      <c r="B314" s="52" t="s">
        <v>400</v>
      </c>
      <c r="C314" s="52" t="s">
        <v>401</v>
      </c>
      <c r="D314" s="52" t="s">
        <v>929</v>
      </c>
      <c r="E314" s="10" t="s">
        <v>224</v>
      </c>
      <c r="F314" s="52" t="s">
        <v>938</v>
      </c>
      <c r="G314" s="52" t="s">
        <v>165</v>
      </c>
      <c r="H314" s="52" t="s">
        <v>452</v>
      </c>
      <c r="I314" s="52" t="s">
        <v>451</v>
      </c>
      <c r="J314" s="52" t="s">
        <v>181</v>
      </c>
      <c r="K314" s="52" t="s">
        <v>931</v>
      </c>
      <c r="L314" s="53" t="s">
        <v>291</v>
      </c>
      <c r="M314" s="13">
        <v>563</v>
      </c>
      <c r="N314" s="14">
        <f t="shared" si="104"/>
        <v>1.54246575342466</v>
      </c>
      <c r="O314" s="15">
        <v>9450</v>
      </c>
      <c r="P314" s="15">
        <f t="shared" si="109"/>
        <v>5320350</v>
      </c>
      <c r="Q314" s="16">
        <f>IFERROR(VLOOKUP(G314,SCENARIOS!$A$13:$E$18,4,0),0.025)</f>
        <v>0.025</v>
      </c>
      <c r="R314" s="52">
        <f>IFERROR(VLOOKUP(L314,INPUTS!$A$107:$B$120,2,0),0.0082)</f>
        <v>0.0079</v>
      </c>
      <c r="S314" s="52">
        <f t="shared" si="110"/>
        <v>74.655</v>
      </c>
      <c r="T314" s="15">
        <f t="shared" si="111"/>
        <v>42030.765</v>
      </c>
      <c r="U314" s="15">
        <f>T314/INPUTS!$B$7*1000</f>
        <v>52538456.25</v>
      </c>
      <c r="V314" s="15">
        <f>T314*INPUTS!$B$6</f>
        <v>132817.2174</v>
      </c>
      <c r="W314" s="54" t="s">
        <v>521</v>
      </c>
      <c r="X314" s="54" t="s">
        <v>396</v>
      </c>
      <c r="Y314" s="67">
        <f>IFERROR(VLOOKUP(E314,INPUTS!$A$44:$B$103,2,0),0)</f>
        <v>0.02</v>
      </c>
      <c r="Z314" s="15">
        <f t="shared" si="100"/>
        <v>840.6153</v>
      </c>
      <c r="AA314" s="20">
        <f>IFERROR(VLOOKUP(E314,INPUTS!$A$44:$C$103,3,0),SCENARIOS!$J$25)</f>
        <v>0.1</v>
      </c>
      <c r="AB314" s="15">
        <f t="shared" si="112"/>
        <v>4755.39527150758</v>
      </c>
      <c r="AC314" s="20">
        <f>IFERROR(VLOOKUP($E314,INPUTS!$A$44:$G$103,4,0),SCENARIOS!$K$25)</f>
        <v>0.15</v>
      </c>
      <c r="AD314" s="15">
        <f t="shared" si="112"/>
        <v>8070.43989858738</v>
      </c>
      <c r="AE314" s="20">
        <f>IFERROR(VLOOKUP($E314,INPUTS!$A$44:$G$103,5,0),SCENARIOS!$L$25)</f>
        <v>0.3</v>
      </c>
      <c r="AF314" s="15">
        <f t="shared" si="112"/>
        <v>18261.9239658039</v>
      </c>
      <c r="AG314" s="20">
        <f>IFERROR(VLOOKUP($E314,INPUTS!$A$44:$G$103,6,0),SCENARIOS!$M$25)</f>
        <v>0.4</v>
      </c>
      <c r="AH314" s="15">
        <f t="shared" si="102"/>
        <v>27548.9210107929</v>
      </c>
      <c r="AI314" s="20">
        <f>IFERROR(VLOOKUP($E314,INPUTS!$A$44:$G$103,7,0),SCENARIOS!$N$25)</f>
        <v>0.5</v>
      </c>
      <c r="AJ314" s="15">
        <f t="shared" si="103"/>
        <v>38961.3443598577</v>
      </c>
      <c r="AL314" t="str">
        <f t="shared" si="105"/>
        <v>Y</v>
      </c>
      <c r="AM314" s="21">
        <f t="shared" si="106"/>
        <v>77922.6887197153</v>
      </c>
      <c r="BC314" s="2"/>
    </row>
    <row r="315" ht="15" customHeight="1" spans="1:55">
      <c r="A315" s="24" t="s">
        <v>1264</v>
      </c>
      <c r="B315" s="52" t="s">
        <v>400</v>
      </c>
      <c r="C315" s="52" t="s">
        <v>401</v>
      </c>
      <c r="D315" s="52" t="s">
        <v>929</v>
      </c>
      <c r="E315" s="10" t="s">
        <v>224</v>
      </c>
      <c r="F315" s="52" t="s">
        <v>938</v>
      </c>
      <c r="G315" s="52" t="s">
        <v>165</v>
      </c>
      <c r="H315" s="52" t="s">
        <v>702</v>
      </c>
      <c r="I315" s="52" t="s">
        <v>701</v>
      </c>
      <c r="J315" s="52" t="s">
        <v>181</v>
      </c>
      <c r="K315" s="52" t="s">
        <v>931</v>
      </c>
      <c r="L315" s="53" t="s">
        <v>293</v>
      </c>
      <c r="M315" s="13">
        <v>563</v>
      </c>
      <c r="N315" s="14">
        <f t="shared" si="104"/>
        <v>1.54246575342466</v>
      </c>
      <c r="O315" s="15">
        <v>11650</v>
      </c>
      <c r="P315" s="15">
        <f t="shared" si="109"/>
        <v>6558950</v>
      </c>
      <c r="Q315" s="16">
        <f>IFERROR(VLOOKUP(G315,SCENARIOS!$A$13:$E$18,4,0),0.025)</f>
        <v>0.025</v>
      </c>
      <c r="R315" s="52">
        <f>IFERROR(VLOOKUP(L315,INPUTS!$A$107:$B$120,2,0),0.0082)</f>
        <v>0.0079</v>
      </c>
      <c r="S315" s="52">
        <f t="shared" si="110"/>
        <v>92.035</v>
      </c>
      <c r="T315" s="15">
        <f t="shared" si="111"/>
        <v>51815.705</v>
      </c>
      <c r="U315" s="15">
        <f>T315/INPUTS!$B$7*1000</f>
        <v>64769631.25</v>
      </c>
      <c r="V315" s="15">
        <f>T315*INPUTS!$B$6</f>
        <v>163737.6278</v>
      </c>
      <c r="W315" s="54" t="s">
        <v>396</v>
      </c>
      <c r="X315" s="54" t="s">
        <v>396</v>
      </c>
      <c r="Y315" s="67">
        <f>IFERROR(VLOOKUP(E315,INPUTS!$A$44:$B$103,2,0),0)</f>
        <v>0.02</v>
      </c>
      <c r="Z315" s="15">
        <f t="shared" si="100"/>
        <v>1036.3141</v>
      </c>
      <c r="AA315" s="20">
        <f>IFERROR(VLOOKUP(E315,INPUTS!$A$44:$C$103,3,0),SCENARIOS!$J$25)</f>
        <v>0.1</v>
      </c>
      <c r="AB315" s="15">
        <f t="shared" si="112"/>
        <v>5862.47141937178</v>
      </c>
      <c r="AC315" s="20">
        <f>IFERROR(VLOOKUP($E315,INPUTS!$A$44:$G$103,4,0),SCENARIOS!$K$25)</f>
        <v>0.15</v>
      </c>
      <c r="AD315" s="15">
        <f t="shared" si="112"/>
        <v>9949.27246757069</v>
      </c>
      <c r="AE315" s="20">
        <f>IFERROR(VLOOKUP($E315,INPUTS!$A$44:$G$103,5,0),SCENARIOS!$L$25)</f>
        <v>0.3</v>
      </c>
      <c r="AF315" s="15">
        <f t="shared" si="112"/>
        <v>22513.3771641921</v>
      </c>
      <c r="AG315" s="20">
        <f>IFERROR(VLOOKUP($E315,INPUTS!$A$44:$G$103,6,0),SCENARIOS!$M$25)</f>
        <v>0.4</v>
      </c>
      <c r="AH315" s="15">
        <f t="shared" si="102"/>
        <v>33962.4264312949</v>
      </c>
      <c r="AI315" s="20">
        <f>IFERROR(VLOOKUP($E315,INPUTS!$A$44:$G$103,7,0),SCENARIOS!$N$25)</f>
        <v>0.5</v>
      </c>
      <c r="AJ315" s="15">
        <f t="shared" si="103"/>
        <v>48031.7102425759</v>
      </c>
      <c r="AL315" t="str">
        <f t="shared" si="105"/>
        <v>N</v>
      </c>
      <c r="AM315" s="21">
        <f t="shared" si="106"/>
        <v>96063.4204851517</v>
      </c>
      <c r="BC315" s="2"/>
    </row>
    <row r="316" ht="15" customHeight="1" spans="1:55">
      <c r="A316" s="6" t="s">
        <v>1267</v>
      </c>
      <c r="B316" s="52" t="s">
        <v>400</v>
      </c>
      <c r="C316" s="52" t="s">
        <v>401</v>
      </c>
      <c r="D316" s="52" t="s">
        <v>929</v>
      </c>
      <c r="E316" s="10" t="s">
        <v>224</v>
      </c>
      <c r="F316" s="52" t="s">
        <v>938</v>
      </c>
      <c r="G316" s="52" t="s">
        <v>165</v>
      </c>
      <c r="H316" s="52" t="s">
        <v>515</v>
      </c>
      <c r="I316" s="52" t="s">
        <v>514</v>
      </c>
      <c r="J316" s="52" t="s">
        <v>181</v>
      </c>
      <c r="K316" s="52" t="s">
        <v>931</v>
      </c>
      <c r="L316" s="53" t="s">
        <v>291</v>
      </c>
      <c r="M316" s="13">
        <v>375</v>
      </c>
      <c r="N316" s="14">
        <f t="shared" si="104"/>
        <v>1.02739726027397</v>
      </c>
      <c r="O316" s="15">
        <v>9050</v>
      </c>
      <c r="P316" s="15">
        <f t="shared" si="109"/>
        <v>3393750</v>
      </c>
      <c r="Q316" s="16">
        <f>IFERROR(VLOOKUP(G316,SCENARIOS!$A$13:$E$18,4,0),0.025)</f>
        <v>0.025</v>
      </c>
      <c r="R316" s="52">
        <f>IFERROR(VLOOKUP(L316,INPUTS!$A$107:$B$120,2,0),0.0082)</f>
        <v>0.0079</v>
      </c>
      <c r="S316" s="52">
        <f t="shared" si="110"/>
        <v>71.495</v>
      </c>
      <c r="T316" s="15">
        <f t="shared" si="111"/>
        <v>26810.625</v>
      </c>
      <c r="U316" s="15">
        <f>T316/INPUTS!$B$7*1000</f>
        <v>33513281.25</v>
      </c>
      <c r="V316" s="15">
        <f>T316*INPUTS!$B$6</f>
        <v>84721.575</v>
      </c>
      <c r="W316" s="54" t="s">
        <v>396</v>
      </c>
      <c r="X316" s="54" t="s">
        <v>396</v>
      </c>
      <c r="Y316" s="67">
        <f>IFERROR(VLOOKUP(E316,INPUTS!$A$44:$B$103,2,0),0)</f>
        <v>0.02</v>
      </c>
      <c r="Z316" s="15">
        <f t="shared" si="100"/>
        <v>536.2125</v>
      </c>
      <c r="AA316" s="20">
        <f>IFERROR(VLOOKUP(E316,INPUTS!$A$44:$C$103,3,0),SCENARIOS!$J$25)</f>
        <v>0.1</v>
      </c>
      <c r="AB316" s="15">
        <f t="shared" si="112"/>
        <v>3033.37613177307</v>
      </c>
      <c r="AC316" s="20">
        <f>IFERROR(VLOOKUP($E316,INPUTS!$A$44:$G$103,4,0),SCENARIOS!$K$25)</f>
        <v>0.15</v>
      </c>
      <c r="AD316" s="15">
        <f t="shared" si="112"/>
        <v>5147.98000241167</v>
      </c>
      <c r="AE316" s="20">
        <f>IFERROR(VLOOKUP($E316,INPUTS!$A$44:$G$103,5,0),SCENARIOS!$L$25)</f>
        <v>0.3</v>
      </c>
      <c r="AF316" s="15">
        <f t="shared" si="112"/>
        <v>11648.9337090505</v>
      </c>
      <c r="AG316" s="20">
        <f>IFERROR(VLOOKUP($E316,INPUTS!$A$44:$G$103,6,0),SCENARIOS!$M$25)</f>
        <v>0.4</v>
      </c>
      <c r="AH316" s="15">
        <f t="shared" si="102"/>
        <v>17572.9323597843</v>
      </c>
      <c r="AI316" s="20">
        <f>IFERROR(VLOOKUP($E316,INPUTS!$A$44:$G$103,7,0),SCENARIOS!$N$25)</f>
        <v>0.5</v>
      </c>
      <c r="AJ316" s="15">
        <f t="shared" si="103"/>
        <v>24852.6999955392</v>
      </c>
      <c r="AL316" t="str">
        <f t="shared" si="105"/>
        <v>Y</v>
      </c>
      <c r="AM316" s="21">
        <f t="shared" si="106"/>
        <v>49705.3999910784</v>
      </c>
      <c r="BC316" s="2"/>
    </row>
    <row r="317" ht="15" customHeight="1" spans="1:55">
      <c r="A317" s="24" t="s">
        <v>1268</v>
      </c>
      <c r="B317" s="52" t="s">
        <v>400</v>
      </c>
      <c r="C317" s="52" t="s">
        <v>401</v>
      </c>
      <c r="D317" s="52" t="s">
        <v>929</v>
      </c>
      <c r="E317" s="10" t="s">
        <v>224</v>
      </c>
      <c r="F317" s="52" t="s">
        <v>938</v>
      </c>
      <c r="G317" s="52" t="s">
        <v>165</v>
      </c>
      <c r="H317" s="52" t="s">
        <v>623</v>
      </c>
      <c r="I317" s="52" t="s">
        <v>622</v>
      </c>
      <c r="J317" s="52" t="s">
        <v>181</v>
      </c>
      <c r="K317" s="52" t="s">
        <v>931</v>
      </c>
      <c r="L317" s="53" t="s">
        <v>291</v>
      </c>
      <c r="M317" s="13">
        <v>375</v>
      </c>
      <c r="N317" s="14">
        <f t="shared" si="104"/>
        <v>1.02739726027397</v>
      </c>
      <c r="O317" s="15">
        <v>9020</v>
      </c>
      <c r="P317" s="15">
        <f t="shared" si="109"/>
        <v>3382500</v>
      </c>
      <c r="Q317" s="16">
        <f>IFERROR(VLOOKUP(G317,SCENARIOS!$A$13:$E$18,4,0),0.025)</f>
        <v>0.025</v>
      </c>
      <c r="R317" s="52">
        <f>IFERROR(VLOOKUP(L317,INPUTS!$A$107:$B$120,2,0),0.0082)</f>
        <v>0.0079</v>
      </c>
      <c r="S317" s="52">
        <f t="shared" si="110"/>
        <v>71.258</v>
      </c>
      <c r="T317" s="15">
        <f t="shared" si="111"/>
        <v>26721.75</v>
      </c>
      <c r="U317" s="15">
        <f>T317/INPUTS!$B$7*1000</f>
        <v>33402187.5</v>
      </c>
      <c r="V317" s="15">
        <f>T317*INPUTS!$B$6</f>
        <v>84440.73</v>
      </c>
      <c r="W317" s="54" t="s">
        <v>396</v>
      </c>
      <c r="X317" s="54" t="s">
        <v>396</v>
      </c>
      <c r="Y317" s="67">
        <f>IFERROR(VLOOKUP(E317,INPUTS!$A$44:$B$103,2,0),0)</f>
        <v>0.02</v>
      </c>
      <c r="Z317" s="15">
        <f t="shared" si="100"/>
        <v>534.435</v>
      </c>
      <c r="AA317" s="20">
        <f>IFERROR(VLOOKUP(E317,INPUTS!$A$44:$C$103,3,0),SCENARIOS!$J$25)</f>
        <v>0.1</v>
      </c>
      <c r="AB317" s="15">
        <f t="shared" si="112"/>
        <v>3023.32074128101</v>
      </c>
      <c r="AC317" s="20">
        <f>IFERROR(VLOOKUP($E317,INPUTS!$A$44:$G$103,4,0),SCENARIOS!$K$25)</f>
        <v>0.15</v>
      </c>
      <c r="AD317" s="15">
        <f t="shared" si="112"/>
        <v>5130.91487533185</v>
      </c>
      <c r="AE317" s="20">
        <f>IFERROR(VLOOKUP($E317,INPUTS!$A$44:$G$103,5,0),SCENARIOS!$L$25)</f>
        <v>0.3</v>
      </c>
      <c r="AF317" s="15">
        <f t="shared" si="112"/>
        <v>11610.3184591863</v>
      </c>
      <c r="AG317" s="20">
        <f>IFERROR(VLOOKUP($E317,INPUTS!$A$44:$G$103,6,0),SCENARIOS!$M$25)</f>
        <v>0.4</v>
      </c>
      <c r="AH317" s="15">
        <f t="shared" si="102"/>
        <v>17514.679545332</v>
      </c>
      <c r="AI317" s="20">
        <f>IFERROR(VLOOKUP($E317,INPUTS!$A$44:$G$103,7,0),SCENARIOS!$N$25)</f>
        <v>0.5</v>
      </c>
      <c r="AJ317" s="15">
        <f t="shared" si="103"/>
        <v>24770.31535467</v>
      </c>
      <c r="AL317" t="str">
        <f t="shared" si="105"/>
        <v>N</v>
      </c>
      <c r="AM317" s="21">
        <f t="shared" si="106"/>
        <v>49540.63070934</v>
      </c>
      <c r="BC317" s="2"/>
    </row>
    <row r="318" ht="15" customHeight="1" spans="1:55">
      <c r="A318" s="6" t="s">
        <v>1269</v>
      </c>
      <c r="B318" s="52" t="s">
        <v>400</v>
      </c>
      <c r="C318" s="52" t="s">
        <v>401</v>
      </c>
      <c r="D318" s="52" t="s">
        <v>929</v>
      </c>
      <c r="E318" s="10" t="s">
        <v>224</v>
      </c>
      <c r="F318" s="52" t="s">
        <v>938</v>
      </c>
      <c r="G318" s="52" t="s">
        <v>165</v>
      </c>
      <c r="H318" s="52" t="s">
        <v>234</v>
      </c>
      <c r="I318" s="52" t="s">
        <v>424</v>
      </c>
      <c r="J318" s="52" t="s">
        <v>173</v>
      </c>
      <c r="K318" s="52" t="s">
        <v>931</v>
      </c>
      <c r="L318" s="53" t="s">
        <v>291</v>
      </c>
      <c r="M318" s="13">
        <v>750</v>
      </c>
      <c r="N318" s="14">
        <f t="shared" si="104"/>
        <v>2.05479452054795</v>
      </c>
      <c r="O318" s="15">
        <v>9600</v>
      </c>
      <c r="P318" s="15">
        <f t="shared" si="109"/>
        <v>7200000</v>
      </c>
      <c r="Q318" s="16">
        <f>IFERROR(VLOOKUP(G318,SCENARIOS!$A$13:$E$18,4,0),0.025)</f>
        <v>0.025</v>
      </c>
      <c r="R318" s="52">
        <f>IFERROR(VLOOKUP(L318,INPUTS!$A$107:$B$120,2,0),0.0082)</f>
        <v>0.0079</v>
      </c>
      <c r="S318" s="52">
        <f t="shared" si="110"/>
        <v>75.84</v>
      </c>
      <c r="T318" s="15">
        <f t="shared" si="111"/>
        <v>56880</v>
      </c>
      <c r="U318" s="15">
        <f>T318/INPUTS!$B$7*1000</f>
        <v>71100000</v>
      </c>
      <c r="V318" s="15">
        <f>T318*INPUTS!$B$6</f>
        <v>179740.8</v>
      </c>
      <c r="W318" s="54" t="s">
        <v>396</v>
      </c>
      <c r="X318" s="54" t="s">
        <v>396</v>
      </c>
      <c r="Y318" s="67">
        <f>IFERROR(VLOOKUP(E318,INPUTS!$A$44:$B$103,2,0),0)</f>
        <v>0.02</v>
      </c>
      <c r="Z318" s="15">
        <f t="shared" si="100"/>
        <v>1137.6</v>
      </c>
      <c r="AA318" s="20">
        <f>IFERROR(VLOOKUP(E318,INPUTS!$A$44:$C$103,3,0),SCENARIOS!$J$25)</f>
        <v>0.1</v>
      </c>
      <c r="AB318" s="15">
        <f t="shared" si="112"/>
        <v>6435.44991492187</v>
      </c>
      <c r="AC318" s="20">
        <f>IFERROR(VLOOKUP($E318,INPUTS!$A$44:$G$103,4,0),SCENARIOS!$K$25)</f>
        <v>0.15</v>
      </c>
      <c r="AD318" s="15">
        <f t="shared" si="112"/>
        <v>10921.6813310833</v>
      </c>
      <c r="AE318" s="20">
        <f>IFERROR(VLOOKUP($E318,INPUTS!$A$44:$G$103,5,0),SCENARIOS!$L$25)</f>
        <v>0.3</v>
      </c>
      <c r="AF318" s="15">
        <f t="shared" si="112"/>
        <v>24713.7599131238</v>
      </c>
      <c r="AG318" s="20">
        <f>IFERROR(VLOOKUP($E318,INPUTS!$A$44:$G$103,6,0),SCENARIOS!$M$25)</f>
        <v>0.4</v>
      </c>
      <c r="AH318" s="15">
        <f t="shared" si="102"/>
        <v>37281.8012494871</v>
      </c>
      <c r="AI318" s="20">
        <f>IFERROR(VLOOKUP($E318,INPUTS!$A$44:$G$103,7,0),SCENARIOS!$N$25)</f>
        <v>0.5</v>
      </c>
      <c r="AJ318" s="15">
        <f t="shared" si="103"/>
        <v>52726.170156282</v>
      </c>
      <c r="AL318" t="str">
        <f t="shared" si="105"/>
        <v>Y</v>
      </c>
      <c r="AM318" s="21">
        <f t="shared" si="106"/>
        <v>105452.340312564</v>
      </c>
      <c r="BC318" s="2"/>
    </row>
    <row r="319" ht="15" customHeight="1" spans="1:55">
      <c r="A319" s="24" t="s">
        <v>1270</v>
      </c>
      <c r="B319" s="52" t="s">
        <v>400</v>
      </c>
      <c r="C319" s="52" t="s">
        <v>401</v>
      </c>
      <c r="D319" s="52" t="s">
        <v>929</v>
      </c>
      <c r="E319" s="10" t="s">
        <v>224</v>
      </c>
      <c r="F319" s="52" t="s">
        <v>938</v>
      </c>
      <c r="G319" s="52" t="s">
        <v>165</v>
      </c>
      <c r="H319" s="52" t="s">
        <v>505</v>
      </c>
      <c r="I319" s="52" t="s">
        <v>504</v>
      </c>
      <c r="J319" s="52" t="s">
        <v>173</v>
      </c>
      <c r="K319" s="52" t="s">
        <v>931</v>
      </c>
      <c r="L319" s="53" t="s">
        <v>291</v>
      </c>
      <c r="M319" s="13">
        <v>563</v>
      </c>
      <c r="N319" s="14">
        <f t="shared" si="104"/>
        <v>1.54246575342466</v>
      </c>
      <c r="O319" s="15">
        <v>9100</v>
      </c>
      <c r="P319" s="15">
        <f t="shared" si="109"/>
        <v>5123300</v>
      </c>
      <c r="Q319" s="16">
        <f>IFERROR(VLOOKUP(G319,SCENARIOS!$A$13:$E$18,4,0),0.025)</f>
        <v>0.025</v>
      </c>
      <c r="R319" s="52">
        <f>IFERROR(VLOOKUP(L319,INPUTS!$A$107:$B$120,2,0),0.0082)</f>
        <v>0.0079</v>
      </c>
      <c r="S319" s="52">
        <f t="shared" si="110"/>
        <v>71.89</v>
      </c>
      <c r="T319" s="15">
        <f t="shared" si="111"/>
        <v>40474.07</v>
      </c>
      <c r="U319" s="15">
        <f>T319/INPUTS!$B$7*1000</f>
        <v>50592587.5</v>
      </c>
      <c r="V319" s="15">
        <f>T319*INPUTS!$B$6</f>
        <v>127898.0612</v>
      </c>
      <c r="W319" s="54" t="s">
        <v>396</v>
      </c>
      <c r="X319" s="54" t="s">
        <v>396</v>
      </c>
      <c r="Y319" s="67">
        <f>IFERROR(VLOOKUP(E319,INPUTS!$A$44:$B$103,2,0),0)</f>
        <v>0.02</v>
      </c>
      <c r="Z319" s="15">
        <f t="shared" si="100"/>
        <v>809.4814</v>
      </c>
      <c r="AA319" s="20">
        <f>IFERROR(VLOOKUP(E319,INPUTS!$A$44:$C$103,3,0),SCENARIOS!$J$25)</f>
        <v>0.1</v>
      </c>
      <c r="AB319" s="15">
        <f t="shared" si="112"/>
        <v>4579.269520711</v>
      </c>
      <c r="AC319" s="20">
        <f>IFERROR(VLOOKUP($E319,INPUTS!$A$44:$G$103,4,0),SCENARIOS!$K$25)</f>
        <v>0.15</v>
      </c>
      <c r="AD319" s="15">
        <f t="shared" si="112"/>
        <v>7771.53471715822</v>
      </c>
      <c r="AE319" s="20">
        <f>IFERROR(VLOOKUP($E319,INPUTS!$A$44:$G$103,5,0),SCENARIOS!$L$25)</f>
        <v>0.3</v>
      </c>
      <c r="AF319" s="15">
        <f t="shared" si="112"/>
        <v>17585.5564115149</v>
      </c>
      <c r="AG319" s="20">
        <f>IFERROR(VLOOKUP($E319,INPUTS!$A$44:$G$103,6,0),SCENARIOS!$M$25)</f>
        <v>0.4</v>
      </c>
      <c r="AH319" s="15">
        <f t="shared" si="102"/>
        <v>26528.5906029857</v>
      </c>
      <c r="AI319" s="20">
        <f>IFERROR(VLOOKUP($E319,INPUTS!$A$44:$G$103,7,0),SCENARIOS!$N$25)</f>
        <v>0.5</v>
      </c>
      <c r="AJ319" s="15">
        <f t="shared" si="103"/>
        <v>37518.3316057889</v>
      </c>
      <c r="AL319" t="str">
        <f t="shared" si="105"/>
        <v>Y</v>
      </c>
      <c r="AM319" s="21">
        <f t="shared" si="106"/>
        <v>75036.6632115777</v>
      </c>
      <c r="BC319" s="2"/>
    </row>
    <row r="320" ht="15" customHeight="1" spans="1:55">
      <c r="A320" s="6" t="s">
        <v>1271</v>
      </c>
      <c r="B320" s="52" t="s">
        <v>400</v>
      </c>
      <c r="C320" s="52" t="s">
        <v>401</v>
      </c>
      <c r="D320" s="52" t="s">
        <v>929</v>
      </c>
      <c r="E320" s="10" t="s">
        <v>224</v>
      </c>
      <c r="F320" s="52" t="s">
        <v>938</v>
      </c>
      <c r="G320" s="52" t="s">
        <v>165</v>
      </c>
      <c r="H320" s="52" t="s">
        <v>242</v>
      </c>
      <c r="I320" s="52" t="s">
        <v>421</v>
      </c>
      <c r="J320" s="52" t="s">
        <v>173</v>
      </c>
      <c r="K320" s="52" t="s">
        <v>931</v>
      </c>
      <c r="L320" s="53" t="s">
        <v>291</v>
      </c>
      <c r="M320" s="13">
        <v>750</v>
      </c>
      <c r="N320" s="14">
        <f t="shared" si="104"/>
        <v>2.05479452054795</v>
      </c>
      <c r="O320" s="15">
        <v>10850</v>
      </c>
      <c r="P320" s="15">
        <f t="shared" si="109"/>
        <v>8137500</v>
      </c>
      <c r="Q320" s="16">
        <f>IFERROR(VLOOKUP(G320,SCENARIOS!$A$13:$E$18,4,0),0.025)</f>
        <v>0.025</v>
      </c>
      <c r="R320" s="52">
        <f>IFERROR(VLOOKUP(L320,INPUTS!$A$107:$B$120,2,0),0.0082)</f>
        <v>0.0079</v>
      </c>
      <c r="S320" s="52">
        <f t="shared" si="110"/>
        <v>85.715</v>
      </c>
      <c r="T320" s="15">
        <f t="shared" si="111"/>
        <v>64286.25</v>
      </c>
      <c r="U320" s="15">
        <f>T320/INPUTS!$B$7*1000</f>
        <v>80357812.5</v>
      </c>
      <c r="V320" s="15">
        <f>T320*INPUTS!$B$6</f>
        <v>203144.55</v>
      </c>
      <c r="W320" s="54" t="s">
        <v>396</v>
      </c>
      <c r="X320" s="54" t="s">
        <v>396</v>
      </c>
      <c r="Y320" s="67">
        <f>IFERROR(VLOOKUP(E320,INPUTS!$A$44:$B$103,2,0),0)</f>
        <v>0.02</v>
      </c>
      <c r="Z320" s="15">
        <f t="shared" si="100"/>
        <v>1285.725</v>
      </c>
      <c r="AA320" s="20">
        <f>IFERROR(VLOOKUP(E320,INPUTS!$A$44:$C$103,3,0),SCENARIOS!$J$25)</f>
        <v>0.1</v>
      </c>
      <c r="AB320" s="15">
        <f t="shared" si="112"/>
        <v>7273.39912259399</v>
      </c>
      <c r="AC320" s="20">
        <f>IFERROR(VLOOKUP($E320,INPUTS!$A$44:$G$103,4,0),SCENARIOS!$K$25)</f>
        <v>0.15</v>
      </c>
      <c r="AD320" s="15">
        <f t="shared" si="112"/>
        <v>12343.7752544015</v>
      </c>
      <c r="AE320" s="20">
        <f>IFERROR(VLOOKUP($E320,INPUTS!$A$44:$G$103,5,0),SCENARIOS!$L$25)</f>
        <v>0.3</v>
      </c>
      <c r="AF320" s="15">
        <f t="shared" si="112"/>
        <v>27931.6974018117</v>
      </c>
      <c r="AG320" s="20">
        <f>IFERROR(VLOOKUP($E320,INPUTS!$A$44:$G$103,6,0),SCENARIOS!$M$25)</f>
        <v>0.4</v>
      </c>
      <c r="AH320" s="15">
        <f t="shared" si="102"/>
        <v>42136.2024538474</v>
      </c>
      <c r="AI320" s="20">
        <f>IFERROR(VLOOKUP($E320,INPUTS!$A$44:$G$103,7,0),SCENARIOS!$N$25)</f>
        <v>0.5</v>
      </c>
      <c r="AJ320" s="15">
        <f t="shared" si="103"/>
        <v>59591.5568953813</v>
      </c>
      <c r="AL320" t="str">
        <f t="shared" si="105"/>
        <v>Y</v>
      </c>
      <c r="AM320" s="21">
        <f t="shared" si="106"/>
        <v>119183.113790763</v>
      </c>
      <c r="BC320" s="2"/>
    </row>
    <row r="321" ht="15" customHeight="1" spans="1:55">
      <c r="A321" s="24" t="s">
        <v>1272</v>
      </c>
      <c r="B321" s="52" t="s">
        <v>400</v>
      </c>
      <c r="C321" s="52" t="s">
        <v>401</v>
      </c>
      <c r="D321" s="52" t="s">
        <v>929</v>
      </c>
      <c r="E321" s="10" t="s">
        <v>224</v>
      </c>
      <c r="F321" s="52" t="s">
        <v>938</v>
      </c>
      <c r="G321" s="52" t="s">
        <v>165</v>
      </c>
      <c r="H321" s="52" t="s">
        <v>545</v>
      </c>
      <c r="I321" s="52" t="s">
        <v>544</v>
      </c>
      <c r="J321" s="52" t="s">
        <v>173</v>
      </c>
      <c r="K321" s="52" t="s">
        <v>931</v>
      </c>
      <c r="L321" s="53" t="s">
        <v>291</v>
      </c>
      <c r="M321" s="13">
        <v>563</v>
      </c>
      <c r="N321" s="14">
        <f t="shared" si="104"/>
        <v>1.54246575342466</v>
      </c>
      <c r="O321" s="15">
        <v>9540</v>
      </c>
      <c r="P321" s="15">
        <f t="shared" si="109"/>
        <v>5371020</v>
      </c>
      <c r="Q321" s="16">
        <f>IFERROR(VLOOKUP(G321,SCENARIOS!$A$13:$E$18,4,0),0.025)</f>
        <v>0.025</v>
      </c>
      <c r="R321" s="52">
        <f>IFERROR(VLOOKUP(L321,INPUTS!$A$107:$B$120,2,0),0.0082)</f>
        <v>0.0079</v>
      </c>
      <c r="S321" s="52">
        <f t="shared" si="110"/>
        <v>75.366</v>
      </c>
      <c r="T321" s="15">
        <f t="shared" si="111"/>
        <v>42431.058</v>
      </c>
      <c r="U321" s="15">
        <f>T321/INPUTS!$B$7*1000</f>
        <v>53038822.5</v>
      </c>
      <c r="V321" s="15">
        <f>T321*INPUTS!$B$6</f>
        <v>134082.14328</v>
      </c>
      <c r="W321" s="54" t="s">
        <v>396</v>
      </c>
      <c r="X321" s="54" t="s">
        <v>396</v>
      </c>
      <c r="Y321" s="67">
        <f>IFERROR(VLOOKUP(E321,INPUTS!$A$44:$B$103,2,0),0)</f>
        <v>0.02</v>
      </c>
      <c r="Z321" s="15">
        <f t="shared" si="100"/>
        <v>848.62116</v>
      </c>
      <c r="AA321" s="20">
        <f>IFERROR(VLOOKUP(E321,INPUTS!$A$44:$C$103,3,0),SCENARIOS!$J$25)</f>
        <v>0.1</v>
      </c>
      <c r="AB321" s="15">
        <f t="shared" si="112"/>
        <v>4800.68475028384</v>
      </c>
      <c r="AC321" s="20">
        <f>IFERROR(VLOOKUP($E321,INPUTS!$A$44:$G$103,4,0),SCENARIOS!$K$25)</f>
        <v>0.15</v>
      </c>
      <c r="AD321" s="15">
        <f t="shared" si="112"/>
        <v>8147.30123095488</v>
      </c>
      <c r="AE321" s="20">
        <f>IFERROR(VLOOKUP($E321,INPUTS!$A$44:$G$103,5,0),SCENARIOS!$L$25)</f>
        <v>0.3</v>
      </c>
      <c r="AF321" s="15">
        <f t="shared" si="112"/>
        <v>18435.8470511925</v>
      </c>
      <c r="AG321" s="20">
        <f>IFERROR(VLOOKUP($E321,INPUTS!$A$44:$G$103,6,0),SCENARIOS!$M$25)</f>
        <v>0.4</v>
      </c>
      <c r="AH321" s="15">
        <f t="shared" si="102"/>
        <v>27811.2916870861</v>
      </c>
      <c r="AI321" s="20">
        <f>IFERROR(VLOOKUP($E321,INPUTS!$A$44:$G$103,7,0),SCENARIOS!$N$25)</f>
        <v>0.5</v>
      </c>
      <c r="AJ321" s="15">
        <f t="shared" si="103"/>
        <v>39332.4047823325</v>
      </c>
      <c r="AL321" t="str">
        <f t="shared" si="105"/>
        <v>Y</v>
      </c>
      <c r="AM321" s="21">
        <f t="shared" si="106"/>
        <v>78664.809564665</v>
      </c>
      <c r="BC321" s="2"/>
    </row>
    <row r="322" ht="15" customHeight="1" spans="1:55">
      <c r="A322" s="6" t="s">
        <v>1273</v>
      </c>
      <c r="B322" s="52" t="s">
        <v>400</v>
      </c>
      <c r="C322" s="52" t="s">
        <v>401</v>
      </c>
      <c r="D322" s="52" t="s">
        <v>929</v>
      </c>
      <c r="E322" s="10" t="s">
        <v>224</v>
      </c>
      <c r="F322" s="52" t="s">
        <v>938</v>
      </c>
      <c r="G322" s="52" t="s">
        <v>165</v>
      </c>
      <c r="H322" s="52" t="s">
        <v>529</v>
      </c>
      <c r="I322" s="52" t="s">
        <v>528</v>
      </c>
      <c r="J322" s="52" t="s">
        <v>173</v>
      </c>
      <c r="K322" s="52" t="s">
        <v>931</v>
      </c>
      <c r="L322" s="53" t="s">
        <v>291</v>
      </c>
      <c r="M322" s="13">
        <v>375</v>
      </c>
      <c r="N322" s="14">
        <f t="shared" si="104"/>
        <v>1.02739726027397</v>
      </c>
      <c r="O322" s="15">
        <v>10580</v>
      </c>
      <c r="P322" s="15">
        <f t="shared" si="109"/>
        <v>3967500</v>
      </c>
      <c r="Q322" s="16">
        <f>IFERROR(VLOOKUP(G322,SCENARIOS!$A$13:$E$18,4,0),0.025)</f>
        <v>0.025</v>
      </c>
      <c r="R322" s="52">
        <f>IFERROR(VLOOKUP(L322,INPUTS!$A$107:$B$120,2,0),0.0082)</f>
        <v>0.0079</v>
      </c>
      <c r="S322" s="52">
        <f t="shared" si="110"/>
        <v>83.582</v>
      </c>
      <c r="T322" s="15">
        <f t="shared" si="111"/>
        <v>31343.25</v>
      </c>
      <c r="U322" s="15">
        <f>T322/INPUTS!$B$7*1000</f>
        <v>39179062.5</v>
      </c>
      <c r="V322" s="15">
        <f>T322*INPUTS!$B$6</f>
        <v>99044.67</v>
      </c>
      <c r="W322" s="54" t="s">
        <v>396</v>
      </c>
      <c r="X322" s="54" t="s">
        <v>396</v>
      </c>
      <c r="Y322" s="67">
        <f>IFERROR(VLOOKUP(E322,INPUTS!$A$44:$B$103,2,0),0)</f>
        <v>0.02</v>
      </c>
      <c r="Z322" s="15">
        <f t="shared" si="100"/>
        <v>626.865</v>
      </c>
      <c r="AA322" s="20">
        <f>IFERROR(VLOOKUP(E322,INPUTS!$A$44:$C$103,3,0),SCENARIOS!$J$25)</f>
        <v>0.1</v>
      </c>
      <c r="AB322" s="15">
        <f t="shared" si="112"/>
        <v>3546.20104686841</v>
      </c>
      <c r="AC322" s="20">
        <f>IFERROR(VLOOKUP($E322,INPUTS!$A$44:$G$103,4,0),SCENARIOS!$K$25)</f>
        <v>0.15</v>
      </c>
      <c r="AD322" s="15">
        <f t="shared" si="112"/>
        <v>6018.30148348237</v>
      </c>
      <c r="AE322" s="20">
        <f>IFERROR(VLOOKUP($E322,INPUTS!$A$44:$G$103,5,0),SCENARIOS!$L$25)</f>
        <v>0.3</v>
      </c>
      <c r="AF322" s="15">
        <f t="shared" si="112"/>
        <v>13618.3114521276</v>
      </c>
      <c r="AG322" s="20">
        <f>IFERROR(VLOOKUP($E322,INPUTS!$A$44:$G$103,6,0),SCENARIOS!$M$25)</f>
        <v>0.4</v>
      </c>
      <c r="AH322" s="15">
        <f t="shared" si="102"/>
        <v>20543.8258968528</v>
      </c>
      <c r="AI322" s="20">
        <f>IFERROR(VLOOKUP($E322,INPUTS!$A$44:$G$103,7,0),SCENARIOS!$N$25)</f>
        <v>0.5</v>
      </c>
      <c r="AJ322" s="15">
        <f t="shared" si="103"/>
        <v>29054.3166798679</v>
      </c>
      <c r="AL322" t="str">
        <f t="shared" si="105"/>
        <v>Y</v>
      </c>
      <c r="AM322" s="21">
        <f t="shared" si="106"/>
        <v>58108.6333597358</v>
      </c>
      <c r="BC322" s="2"/>
    </row>
    <row r="323" ht="15" customHeight="1" spans="1:55">
      <c r="A323" s="24" t="s">
        <v>1274</v>
      </c>
      <c r="B323" s="52" t="s">
        <v>400</v>
      </c>
      <c r="C323" s="52" t="s">
        <v>401</v>
      </c>
      <c r="D323" s="52" t="s">
        <v>929</v>
      </c>
      <c r="E323" s="10" t="s">
        <v>224</v>
      </c>
      <c r="F323" s="52" t="s">
        <v>938</v>
      </c>
      <c r="G323" s="52" t="s">
        <v>165</v>
      </c>
      <c r="H323" s="52" t="s">
        <v>448</v>
      </c>
      <c r="I323" s="52" t="s">
        <v>447</v>
      </c>
      <c r="J323" s="52" t="s">
        <v>177</v>
      </c>
      <c r="K323" s="52" t="s">
        <v>931</v>
      </c>
      <c r="L323" s="53" t="s">
        <v>291</v>
      </c>
      <c r="M323" s="13">
        <v>750</v>
      </c>
      <c r="N323" s="14">
        <f t="shared" si="104"/>
        <v>2.05479452054795</v>
      </c>
      <c r="O323" s="15">
        <v>5200</v>
      </c>
      <c r="P323" s="15">
        <f t="shared" si="109"/>
        <v>3900000</v>
      </c>
      <c r="Q323" s="16">
        <f>IFERROR(VLOOKUP(G323,SCENARIOS!$A$13:$E$18,4,0),0.025)</f>
        <v>0.025</v>
      </c>
      <c r="R323" s="52">
        <f>IFERROR(VLOOKUP(L323,INPUTS!$A$107:$B$120,2,0),0.0082)</f>
        <v>0.0079</v>
      </c>
      <c r="S323" s="52">
        <f t="shared" si="110"/>
        <v>41.08</v>
      </c>
      <c r="T323" s="15">
        <f t="shared" si="111"/>
        <v>30810</v>
      </c>
      <c r="U323" s="15">
        <f>T323/INPUTS!$B$7*1000</f>
        <v>38512500</v>
      </c>
      <c r="V323" s="15">
        <f>T323*INPUTS!$B$6</f>
        <v>97359.6</v>
      </c>
      <c r="W323" s="54" t="s">
        <v>396</v>
      </c>
      <c r="X323" s="54" t="s">
        <v>396</v>
      </c>
      <c r="Y323" s="67">
        <f>IFERROR(VLOOKUP(E323,INPUTS!$A$44:$B$103,2,0),0)</f>
        <v>0.02</v>
      </c>
      <c r="Z323" s="15">
        <f t="shared" si="100"/>
        <v>616.2</v>
      </c>
      <c r="AA323" s="20">
        <f>IFERROR(VLOOKUP(E323,INPUTS!$A$44:$C$103,3,0),SCENARIOS!$J$25)</f>
        <v>0.1</v>
      </c>
      <c r="AB323" s="15">
        <f t="shared" si="112"/>
        <v>3485.86870391601</v>
      </c>
      <c r="AC323" s="20">
        <f>IFERROR(VLOOKUP($E323,INPUTS!$A$44:$G$103,4,0),SCENARIOS!$K$25)</f>
        <v>0.15</v>
      </c>
      <c r="AD323" s="15">
        <f t="shared" si="112"/>
        <v>5915.91072100346</v>
      </c>
      <c r="AE323" s="20">
        <f>IFERROR(VLOOKUP($E323,INPUTS!$A$44:$G$103,5,0),SCENARIOS!$L$25)</f>
        <v>0.3</v>
      </c>
      <c r="AF323" s="15">
        <f t="shared" si="112"/>
        <v>13386.619952942</v>
      </c>
      <c r="AG323" s="20">
        <f>IFERROR(VLOOKUP($E323,INPUTS!$A$44:$G$103,6,0),SCENARIOS!$M$25)</f>
        <v>0.4</v>
      </c>
      <c r="AH323" s="15">
        <f t="shared" si="102"/>
        <v>20194.3090101388</v>
      </c>
      <c r="AI323" s="20">
        <f>IFERROR(VLOOKUP($E323,INPUTS!$A$44:$G$103,7,0),SCENARIOS!$N$25)</f>
        <v>0.5</v>
      </c>
      <c r="AJ323" s="15">
        <f t="shared" si="103"/>
        <v>28560.0088346528</v>
      </c>
      <c r="AL323" t="str">
        <f t="shared" si="105"/>
        <v>Y</v>
      </c>
      <c r="AM323" s="21">
        <f t="shared" si="106"/>
        <v>57120.0176693056</v>
      </c>
      <c r="BC323" s="2"/>
    </row>
    <row r="324" ht="15" customHeight="1" spans="1:55">
      <c r="A324" s="6" t="s">
        <v>1275</v>
      </c>
      <c r="B324" s="52" t="s">
        <v>400</v>
      </c>
      <c r="C324" s="52" t="s">
        <v>401</v>
      </c>
      <c r="D324" s="52" t="s">
        <v>929</v>
      </c>
      <c r="E324" s="10" t="s">
        <v>224</v>
      </c>
      <c r="F324" s="52" t="s">
        <v>938</v>
      </c>
      <c r="G324" s="52" t="s">
        <v>165</v>
      </c>
      <c r="H324" s="52" t="s">
        <v>673</v>
      </c>
      <c r="I324" s="52" t="s">
        <v>439</v>
      </c>
      <c r="J324" s="52" t="s">
        <v>177</v>
      </c>
      <c r="K324" s="52" t="s">
        <v>931</v>
      </c>
      <c r="L324" s="53" t="s">
        <v>291</v>
      </c>
      <c r="M324" s="13">
        <v>750</v>
      </c>
      <c r="N324" s="14">
        <f t="shared" si="104"/>
        <v>2.05479452054795</v>
      </c>
      <c r="O324" s="15">
        <v>5500</v>
      </c>
      <c r="P324" s="15">
        <f t="shared" si="109"/>
        <v>4125000</v>
      </c>
      <c r="Q324" s="16">
        <f>IFERROR(VLOOKUP(G324,SCENARIOS!$A$13:$E$18,4,0),0.025)</f>
        <v>0.025</v>
      </c>
      <c r="R324" s="52">
        <f>IFERROR(VLOOKUP(L324,INPUTS!$A$107:$B$120,2,0),0.0082)</f>
        <v>0.0079</v>
      </c>
      <c r="S324" s="52">
        <f t="shared" si="110"/>
        <v>43.45</v>
      </c>
      <c r="T324" s="15">
        <f t="shared" si="111"/>
        <v>32587.5</v>
      </c>
      <c r="U324" s="15">
        <f>T324/INPUTS!$B$7*1000</f>
        <v>40734375</v>
      </c>
      <c r="V324" s="15">
        <f>T324*INPUTS!$B$6</f>
        <v>102976.5</v>
      </c>
      <c r="W324" s="54" t="s">
        <v>396</v>
      </c>
      <c r="X324" s="54" t="s">
        <v>396</v>
      </c>
      <c r="Y324" s="67">
        <f>IFERROR(VLOOKUP(E324,INPUTS!$A$44:$B$103,2,0),0)</f>
        <v>0.02</v>
      </c>
      <c r="Z324" s="15">
        <f t="shared" ref="Z324:Z387" si="113">T324*Y324</f>
        <v>651.75</v>
      </c>
      <c r="AA324" s="20">
        <f>IFERROR(VLOOKUP(E324,INPUTS!$A$44:$C$103,3,0),SCENARIOS!$J$25)</f>
        <v>0.1</v>
      </c>
      <c r="AB324" s="15">
        <f t="shared" ref="AB324:AF339" si="114">$T324*AA324*(1+$Q324)^AB$2</f>
        <v>3686.97651375732</v>
      </c>
      <c r="AC324" s="20">
        <f>IFERROR(VLOOKUP($E324,INPUTS!$A$44:$G$103,4,0),SCENARIOS!$K$25)</f>
        <v>0.15</v>
      </c>
      <c r="AD324" s="15">
        <f t="shared" si="114"/>
        <v>6257.21326259982</v>
      </c>
      <c r="AE324" s="20">
        <f>IFERROR(VLOOKUP($E324,INPUTS!$A$44:$G$103,5,0),SCENARIOS!$L$25)</f>
        <v>0.3</v>
      </c>
      <c r="AF324" s="15">
        <f t="shared" si="114"/>
        <v>14158.9249502272</v>
      </c>
      <c r="AG324" s="20">
        <f>IFERROR(VLOOKUP($E324,INPUTS!$A$44:$G$103,6,0),SCENARIOS!$M$25)</f>
        <v>0.4</v>
      </c>
      <c r="AH324" s="15">
        <f t="shared" ref="AH324:AH387" si="115">$T324*AG324*(1+$Q324)^AH$2</f>
        <v>21359.3652991853</v>
      </c>
      <c r="AI324" s="20">
        <f>IFERROR(VLOOKUP($E324,INPUTS!$A$44:$G$103,7,0),SCENARIOS!$N$25)</f>
        <v>0.5</v>
      </c>
      <c r="AJ324" s="15">
        <f t="shared" ref="AJ324:AJ387" si="116">$T324*AI324*(1+$Q324)^AJ$2</f>
        <v>30207.7016520366</v>
      </c>
      <c r="AL324" t="str">
        <f t="shared" si="105"/>
        <v>Y</v>
      </c>
      <c r="AM324" s="21">
        <f t="shared" si="106"/>
        <v>60415.4033040732</v>
      </c>
      <c r="BC324" s="2"/>
    </row>
    <row r="325" ht="15" customHeight="1" spans="1:55">
      <c r="A325" s="24" t="s">
        <v>1276</v>
      </c>
      <c r="B325" s="52" t="s">
        <v>400</v>
      </c>
      <c r="C325" s="52" t="s">
        <v>401</v>
      </c>
      <c r="D325" s="52" t="s">
        <v>929</v>
      </c>
      <c r="E325" s="10" t="s">
        <v>224</v>
      </c>
      <c r="F325" s="52" t="s">
        <v>938</v>
      </c>
      <c r="G325" s="52" t="s">
        <v>165</v>
      </c>
      <c r="H325" s="52" t="s">
        <v>444</v>
      </c>
      <c r="I325" s="52" t="s">
        <v>443</v>
      </c>
      <c r="J325" s="52" t="s">
        <v>177</v>
      </c>
      <c r="K325" s="52" t="s">
        <v>931</v>
      </c>
      <c r="L325" s="53" t="s">
        <v>291</v>
      </c>
      <c r="M325" s="13">
        <v>563</v>
      </c>
      <c r="N325" s="14">
        <f t="shared" ref="N325:N388" si="117">M325/365</f>
        <v>1.54246575342466</v>
      </c>
      <c r="O325" s="15">
        <v>5100</v>
      </c>
      <c r="P325" s="15">
        <f t="shared" si="109"/>
        <v>2871300</v>
      </c>
      <c r="Q325" s="16">
        <f>IFERROR(VLOOKUP(G325,SCENARIOS!$A$13:$E$18,4,0),0.025)</f>
        <v>0.025</v>
      </c>
      <c r="R325" s="52">
        <f>IFERROR(VLOOKUP(L325,INPUTS!$A$107:$B$120,2,0),0.0082)</f>
        <v>0.0079</v>
      </c>
      <c r="S325" s="52">
        <f t="shared" si="110"/>
        <v>40.29</v>
      </c>
      <c r="T325" s="15">
        <f t="shared" si="111"/>
        <v>22683.27</v>
      </c>
      <c r="U325" s="15">
        <f>T325/INPUTS!$B$7*1000</f>
        <v>28354087.5</v>
      </c>
      <c r="V325" s="15">
        <f>T325*INPUTS!$B$6</f>
        <v>71679.1332</v>
      </c>
      <c r="W325" s="54" t="s">
        <v>396</v>
      </c>
      <c r="X325" s="54" t="s">
        <v>396</v>
      </c>
      <c r="Y325" s="67">
        <f>IFERROR(VLOOKUP(E325,INPUTS!$A$44:$B$103,2,0),0)</f>
        <v>0.02</v>
      </c>
      <c r="Z325" s="15">
        <f t="shared" si="113"/>
        <v>453.6654</v>
      </c>
      <c r="AA325" s="20">
        <f>IFERROR(VLOOKUP(E325,INPUTS!$A$44:$C$103,3,0),SCENARIOS!$J$25)</f>
        <v>0.1</v>
      </c>
      <c r="AB325" s="15">
        <f t="shared" si="114"/>
        <v>2566.40379732155</v>
      </c>
      <c r="AC325" s="20">
        <f>IFERROR(VLOOKUP($E325,INPUTS!$A$44:$G$103,4,0),SCENARIOS!$K$25)</f>
        <v>0.15</v>
      </c>
      <c r="AD325" s="15">
        <f t="shared" si="114"/>
        <v>4355.47550082494</v>
      </c>
      <c r="AE325" s="20">
        <f>IFERROR(VLOOKUP($E325,INPUTS!$A$44:$G$103,5,0),SCENARIOS!$L$25)</f>
        <v>0.3</v>
      </c>
      <c r="AF325" s="15">
        <f t="shared" si="114"/>
        <v>9855.64150535448</v>
      </c>
      <c r="AG325" s="20">
        <f>IFERROR(VLOOKUP($E325,INPUTS!$A$44:$G$103,6,0),SCENARIOS!$M$25)</f>
        <v>0.4</v>
      </c>
      <c r="AH325" s="15">
        <f t="shared" si="115"/>
        <v>14867.6716566184</v>
      </c>
      <c r="AI325" s="20">
        <f>IFERROR(VLOOKUP($E325,INPUTS!$A$44:$G$103,7,0),SCENARIOS!$N$25)</f>
        <v>0.5</v>
      </c>
      <c r="AJ325" s="15">
        <f t="shared" si="116"/>
        <v>21026.757273574</v>
      </c>
      <c r="AL325" t="str">
        <f t="shared" ref="AL325:AL388" si="118">IF(H325="MULTI","MULTI",IF(COUNTIFS($E$4:$E$1277,H325,$H$4:$H$1277,E325)&gt;0,"Y","N"))</f>
        <v>Y</v>
      </c>
      <c r="AM325" s="21">
        <f t="shared" ref="AM325:AM388" si="119">T325*((1+Q325)^25)</f>
        <v>42053.514547148</v>
      </c>
      <c r="BC325" s="2"/>
    </row>
    <row r="326" ht="15" customHeight="1" spans="1:55">
      <c r="A326" s="6" t="s">
        <v>1277</v>
      </c>
      <c r="B326" s="52" t="s">
        <v>400</v>
      </c>
      <c r="C326" s="52" t="s">
        <v>401</v>
      </c>
      <c r="D326" s="52" t="s">
        <v>929</v>
      </c>
      <c r="E326" s="10" t="s">
        <v>224</v>
      </c>
      <c r="F326" s="52" t="s">
        <v>938</v>
      </c>
      <c r="G326" s="52" t="s">
        <v>165</v>
      </c>
      <c r="H326" s="52" t="s">
        <v>783</v>
      </c>
      <c r="I326" s="52" t="s">
        <v>443</v>
      </c>
      <c r="J326" s="52" t="s">
        <v>177</v>
      </c>
      <c r="K326" s="52" t="s">
        <v>931</v>
      </c>
      <c r="L326" s="53" t="s">
        <v>291</v>
      </c>
      <c r="M326" s="13">
        <v>375</v>
      </c>
      <c r="N326" s="14">
        <f t="shared" si="117"/>
        <v>1.02739726027397</v>
      </c>
      <c r="O326" s="15">
        <v>5330</v>
      </c>
      <c r="P326" s="15">
        <f t="shared" si="109"/>
        <v>1998750</v>
      </c>
      <c r="Q326" s="16">
        <f>IFERROR(VLOOKUP(G326,SCENARIOS!$A$13:$E$18,4,0),0.025)</f>
        <v>0.025</v>
      </c>
      <c r="R326" s="52">
        <f>IFERROR(VLOOKUP(L326,INPUTS!$A$107:$B$120,2,0),0.0082)</f>
        <v>0.0079</v>
      </c>
      <c r="S326" s="52">
        <f t="shared" si="110"/>
        <v>42.107</v>
      </c>
      <c r="T326" s="15">
        <f t="shared" si="111"/>
        <v>15790.125</v>
      </c>
      <c r="U326" s="15">
        <f>T326/INPUTS!$B$7*1000</f>
        <v>19737656.25</v>
      </c>
      <c r="V326" s="15">
        <f>T326*INPUTS!$B$6</f>
        <v>49896.795</v>
      </c>
      <c r="W326" s="54" t="s">
        <v>396</v>
      </c>
      <c r="X326" s="54" t="s">
        <v>396</v>
      </c>
      <c r="Y326" s="67">
        <f>IFERROR(VLOOKUP(E326,INPUTS!$A$44:$B$103,2,0),0)</f>
        <v>0.02</v>
      </c>
      <c r="Z326" s="15">
        <f t="shared" si="113"/>
        <v>315.8025</v>
      </c>
      <c r="AA326" s="20">
        <f>IFERROR(VLOOKUP(E326,INPUTS!$A$44:$C$103,3,0),SCENARIOS!$J$25)</f>
        <v>0.1</v>
      </c>
      <c r="AB326" s="15">
        <f t="shared" si="114"/>
        <v>1786.50771075696</v>
      </c>
      <c r="AC326" s="20">
        <f>IFERROR(VLOOKUP($E326,INPUTS!$A$44:$G$103,4,0),SCENARIOS!$K$25)</f>
        <v>0.15</v>
      </c>
      <c r="AD326" s="15">
        <f t="shared" si="114"/>
        <v>3031.90424451428</v>
      </c>
      <c r="AE326" s="20">
        <f>IFERROR(VLOOKUP($E326,INPUTS!$A$44:$G$103,5,0),SCENARIOS!$L$25)</f>
        <v>0.3</v>
      </c>
      <c r="AF326" s="15">
        <f t="shared" si="114"/>
        <v>6860.64272588279</v>
      </c>
      <c r="AG326" s="20">
        <f>IFERROR(VLOOKUP($E326,INPUTS!$A$44:$G$103,6,0),SCENARIOS!$M$25)</f>
        <v>0.4</v>
      </c>
      <c r="AH326" s="15">
        <f t="shared" si="115"/>
        <v>10349.5833676962</v>
      </c>
      <c r="AI326" s="20">
        <f>IFERROR(VLOOKUP($E326,INPUTS!$A$44:$G$103,7,0),SCENARIOS!$N$25)</f>
        <v>0.5</v>
      </c>
      <c r="AJ326" s="15">
        <f t="shared" si="116"/>
        <v>14637.0045277595</v>
      </c>
      <c r="AL326" t="str">
        <f t="shared" si="118"/>
        <v>Y</v>
      </c>
      <c r="AM326" s="21">
        <f t="shared" si="119"/>
        <v>29274.0090555191</v>
      </c>
      <c r="BC326" s="2"/>
    </row>
    <row r="327" ht="15" customHeight="1" spans="1:55">
      <c r="A327" s="24" t="s">
        <v>1278</v>
      </c>
      <c r="B327" s="52" t="s">
        <v>400</v>
      </c>
      <c r="C327" s="52" t="s">
        <v>401</v>
      </c>
      <c r="D327" s="52" t="s">
        <v>929</v>
      </c>
      <c r="E327" s="10" t="s">
        <v>224</v>
      </c>
      <c r="F327" s="52" t="s">
        <v>938</v>
      </c>
      <c r="G327" s="52" t="s">
        <v>165</v>
      </c>
      <c r="H327" s="52" t="s">
        <v>636</v>
      </c>
      <c r="I327" s="52" t="s">
        <v>635</v>
      </c>
      <c r="J327" s="52" t="s">
        <v>177</v>
      </c>
      <c r="K327" s="52" t="s">
        <v>931</v>
      </c>
      <c r="L327" s="53" t="s">
        <v>282</v>
      </c>
      <c r="M327" s="13">
        <v>563</v>
      </c>
      <c r="N327" s="14">
        <f t="shared" si="117"/>
        <v>1.54246575342466</v>
      </c>
      <c r="O327" s="15">
        <v>3500</v>
      </c>
      <c r="P327" s="15">
        <f t="shared" si="109"/>
        <v>1970500</v>
      </c>
      <c r="Q327" s="16">
        <f>IFERROR(VLOOKUP(G327,SCENARIOS!$A$13:$E$18,4,0),0.025)</f>
        <v>0.025</v>
      </c>
      <c r="R327" s="52">
        <f>IFERROR(VLOOKUP(L327,INPUTS!$A$107:$B$120,2,0),0.0082)</f>
        <v>0.0042</v>
      </c>
      <c r="S327" s="52">
        <f t="shared" si="110"/>
        <v>14.7</v>
      </c>
      <c r="T327" s="15">
        <f t="shared" si="111"/>
        <v>8276.1</v>
      </c>
      <c r="U327" s="15">
        <f>T327/INPUTS!$B$7*1000</f>
        <v>10345125</v>
      </c>
      <c r="V327" s="15">
        <f>T327*INPUTS!$B$6</f>
        <v>26152.476</v>
      </c>
      <c r="W327" s="54" t="s">
        <v>396</v>
      </c>
      <c r="X327" s="54" t="s">
        <v>396</v>
      </c>
      <c r="Y327" s="67">
        <f>IFERROR(VLOOKUP(E327,INPUTS!$A$44:$B$103,2,0),0)</f>
        <v>0.02</v>
      </c>
      <c r="Z327" s="15">
        <f t="shared" si="113"/>
        <v>165.522</v>
      </c>
      <c r="AA327" s="20">
        <f>IFERROR(VLOOKUP(E327,INPUTS!$A$44:$C$103,3,0),SCENARIOS!$J$25)</f>
        <v>0.1</v>
      </c>
      <c r="AB327" s="15">
        <f t="shared" si="114"/>
        <v>936.36475107041</v>
      </c>
      <c r="AC327" s="20">
        <f>IFERROR(VLOOKUP($E327,INPUTS!$A$44:$G$103,4,0),SCENARIOS!$K$25)</f>
        <v>0.15</v>
      </c>
      <c r="AD327" s="15">
        <f t="shared" si="114"/>
        <v>1589.11615443352</v>
      </c>
      <c r="AE327" s="20">
        <f>IFERROR(VLOOKUP($E327,INPUTS!$A$44:$G$103,5,0),SCENARIOS!$L$25)</f>
        <v>0.3</v>
      </c>
      <c r="AF327" s="15">
        <f t="shared" si="114"/>
        <v>3595.8781367265</v>
      </c>
      <c r="AG327" s="20">
        <f>IFERROR(VLOOKUP($E327,INPUTS!$A$44:$G$103,6,0),SCENARIOS!$M$25)</f>
        <v>0.4</v>
      </c>
      <c r="AH327" s="15">
        <f t="shared" si="115"/>
        <v>5424.54140859494</v>
      </c>
      <c r="AI327" s="20">
        <f>IFERROR(VLOOKUP($E327,INPUTS!$A$44:$G$103,7,0),SCENARIOS!$N$25)</f>
        <v>0.5</v>
      </c>
      <c r="AJ327" s="15">
        <f t="shared" si="116"/>
        <v>7671.71337606199</v>
      </c>
      <c r="AL327" t="str">
        <f t="shared" si="118"/>
        <v>Y</v>
      </c>
      <c r="AM327" s="21">
        <f t="shared" si="119"/>
        <v>15343.426752124</v>
      </c>
      <c r="BC327" s="2"/>
    </row>
    <row r="328" ht="15" customHeight="1" spans="1:55">
      <c r="A328" s="6" t="s">
        <v>1279</v>
      </c>
      <c r="B328" s="52" t="s">
        <v>400</v>
      </c>
      <c r="C328" s="52" t="s">
        <v>401</v>
      </c>
      <c r="D328" s="52" t="s">
        <v>929</v>
      </c>
      <c r="E328" s="10" t="s">
        <v>224</v>
      </c>
      <c r="F328" s="52" t="s">
        <v>938</v>
      </c>
      <c r="G328" s="52" t="s">
        <v>165</v>
      </c>
      <c r="H328" s="52" t="s">
        <v>648</v>
      </c>
      <c r="I328" s="52" t="s">
        <v>647</v>
      </c>
      <c r="J328" s="52" t="s">
        <v>177</v>
      </c>
      <c r="K328" s="52" t="s">
        <v>931</v>
      </c>
      <c r="L328" s="53" t="s">
        <v>279</v>
      </c>
      <c r="M328" s="13">
        <v>563</v>
      </c>
      <c r="N328" s="14">
        <f t="shared" si="117"/>
        <v>1.54246575342466</v>
      </c>
      <c r="O328" s="15">
        <v>2100</v>
      </c>
      <c r="P328" s="15">
        <f t="shared" si="109"/>
        <v>1182300</v>
      </c>
      <c r="Q328" s="16">
        <f>IFERROR(VLOOKUP(G328,SCENARIOS!$A$13:$E$18,4,0),0.025)</f>
        <v>0.025</v>
      </c>
      <c r="R328" s="52">
        <f>IFERROR(VLOOKUP(L328,INPUTS!$A$107:$B$120,2,0),0.0082)</f>
        <v>0.0039</v>
      </c>
      <c r="S328" s="52">
        <f t="shared" si="110"/>
        <v>8.19</v>
      </c>
      <c r="T328" s="15">
        <f t="shared" si="111"/>
        <v>4610.97</v>
      </c>
      <c r="U328" s="15">
        <f>T328/INPUTS!$B$7*1000</f>
        <v>5763712.5</v>
      </c>
      <c r="V328" s="15">
        <f>T328*INPUTS!$B$6</f>
        <v>14570.6652</v>
      </c>
      <c r="W328" s="54" t="s">
        <v>396</v>
      </c>
      <c r="X328" s="54" t="s">
        <v>396</v>
      </c>
      <c r="Y328" s="67">
        <f>IFERROR(VLOOKUP(E328,INPUTS!$A$44:$B$103,2,0),0)</f>
        <v>0.02</v>
      </c>
      <c r="Z328" s="15">
        <f t="shared" si="113"/>
        <v>92.2194</v>
      </c>
      <c r="AA328" s="20">
        <f>IFERROR(VLOOKUP(E328,INPUTS!$A$44:$C$103,3,0),SCENARIOS!$J$25)</f>
        <v>0.1</v>
      </c>
      <c r="AB328" s="15">
        <f t="shared" si="114"/>
        <v>521.688932739228</v>
      </c>
      <c r="AC328" s="20">
        <f>IFERROR(VLOOKUP($E328,INPUTS!$A$44:$G$103,4,0),SCENARIOS!$K$25)</f>
        <v>0.15</v>
      </c>
      <c r="AD328" s="15">
        <f t="shared" si="114"/>
        <v>885.364714612961</v>
      </c>
      <c r="AE328" s="20">
        <f>IFERROR(VLOOKUP($E328,INPUTS!$A$44:$G$103,5,0),SCENARIOS!$L$25)</f>
        <v>0.3</v>
      </c>
      <c r="AF328" s="15">
        <f t="shared" si="114"/>
        <v>2003.41781903334</v>
      </c>
      <c r="AG328" s="20">
        <f>IFERROR(VLOOKUP($E328,INPUTS!$A$44:$G$103,6,0),SCENARIOS!$M$25)</f>
        <v>0.4</v>
      </c>
      <c r="AH328" s="15">
        <f t="shared" si="115"/>
        <v>3022.24449907432</v>
      </c>
      <c r="AI328" s="20">
        <f>IFERROR(VLOOKUP($E328,INPUTS!$A$44:$G$103,7,0),SCENARIOS!$N$25)</f>
        <v>0.5</v>
      </c>
      <c r="AJ328" s="15">
        <f t="shared" si="116"/>
        <v>4274.24030952025</v>
      </c>
      <c r="AL328" t="str">
        <f t="shared" si="118"/>
        <v>Y</v>
      </c>
      <c r="AM328" s="21">
        <f t="shared" si="119"/>
        <v>8548.4806190405</v>
      </c>
      <c r="BC328" s="2"/>
    </row>
    <row r="329" ht="15" customHeight="1" spans="1:55">
      <c r="A329" s="24" t="s">
        <v>1280</v>
      </c>
      <c r="B329" s="52" t="s">
        <v>400</v>
      </c>
      <c r="C329" s="52" t="s">
        <v>401</v>
      </c>
      <c r="D329" s="52" t="s">
        <v>929</v>
      </c>
      <c r="E329" s="10" t="s">
        <v>224</v>
      </c>
      <c r="F329" s="52" t="s">
        <v>938</v>
      </c>
      <c r="G329" s="52" t="s">
        <v>165</v>
      </c>
      <c r="H329" s="52" t="s">
        <v>644</v>
      </c>
      <c r="I329" s="52" t="s">
        <v>643</v>
      </c>
      <c r="J329" s="52" t="s">
        <v>185</v>
      </c>
      <c r="K329" s="52" t="s">
        <v>931</v>
      </c>
      <c r="L329" s="53" t="s">
        <v>291</v>
      </c>
      <c r="M329" s="13">
        <v>563</v>
      </c>
      <c r="N329" s="14">
        <f t="shared" si="117"/>
        <v>1.54246575342466</v>
      </c>
      <c r="O329" s="15">
        <v>9060</v>
      </c>
      <c r="P329" s="15">
        <f t="shared" si="109"/>
        <v>5100780</v>
      </c>
      <c r="Q329" s="16">
        <f>IFERROR(VLOOKUP(G329,SCENARIOS!$A$13:$E$18,4,0),0.025)</f>
        <v>0.025</v>
      </c>
      <c r="R329" s="52">
        <f>IFERROR(VLOOKUP(L329,INPUTS!$A$107:$B$120,2,0),0.0082)</f>
        <v>0.0079</v>
      </c>
      <c r="S329" s="52">
        <f t="shared" si="110"/>
        <v>71.574</v>
      </c>
      <c r="T329" s="15">
        <f t="shared" si="111"/>
        <v>40296.162</v>
      </c>
      <c r="U329" s="15">
        <f>T329/INPUTS!$B$7*1000</f>
        <v>50370202.5</v>
      </c>
      <c r="V329" s="15">
        <f>T329*INPUTS!$B$6</f>
        <v>127335.87192</v>
      </c>
      <c r="W329" s="54" t="s">
        <v>396</v>
      </c>
      <c r="X329" s="54" t="s">
        <v>396</v>
      </c>
      <c r="Y329" s="67">
        <f>IFERROR(VLOOKUP(E329,INPUTS!$A$44:$B$103,2,0),0)</f>
        <v>0.02</v>
      </c>
      <c r="Z329" s="15">
        <f t="shared" si="113"/>
        <v>805.92324</v>
      </c>
      <c r="AA329" s="20">
        <f>IFERROR(VLOOKUP(E329,INPUTS!$A$44:$C$103,3,0),SCENARIOS!$J$25)</f>
        <v>0.1</v>
      </c>
      <c r="AB329" s="15">
        <f t="shared" si="114"/>
        <v>4559.14086347711</v>
      </c>
      <c r="AC329" s="20">
        <f>IFERROR(VLOOKUP($E329,INPUTS!$A$44:$G$103,4,0),SCENARIOS!$K$25)</f>
        <v>0.15</v>
      </c>
      <c r="AD329" s="15">
        <f t="shared" si="114"/>
        <v>7737.37412499489</v>
      </c>
      <c r="AE329" s="20">
        <f>IFERROR(VLOOKUP($E329,INPUTS!$A$44:$G$103,5,0),SCENARIOS!$L$25)</f>
        <v>0.3</v>
      </c>
      <c r="AF329" s="15">
        <f t="shared" si="114"/>
        <v>17508.2572624533</v>
      </c>
      <c r="AG329" s="20">
        <f>IFERROR(VLOOKUP($E329,INPUTS!$A$44:$G$103,6,0),SCENARIOS!$M$25)</f>
        <v>0.4</v>
      </c>
      <c r="AH329" s="15">
        <f t="shared" si="115"/>
        <v>26411.981413522</v>
      </c>
      <c r="AI329" s="20">
        <f>IFERROR(VLOOKUP($E329,INPUTS!$A$44:$G$103,7,0),SCENARIOS!$N$25)</f>
        <v>0.5</v>
      </c>
      <c r="AJ329" s="15">
        <f t="shared" si="116"/>
        <v>37353.4158624667</v>
      </c>
      <c r="AL329" t="str">
        <f t="shared" si="118"/>
        <v>Y</v>
      </c>
      <c r="AM329" s="21">
        <f t="shared" si="119"/>
        <v>74706.8317249334</v>
      </c>
      <c r="BC329" s="2"/>
    </row>
    <row r="330" ht="15" customHeight="1" spans="1:55">
      <c r="A330" s="6" t="s">
        <v>1281</v>
      </c>
      <c r="B330" s="52" t="s">
        <v>400</v>
      </c>
      <c r="C330" s="52" t="s">
        <v>401</v>
      </c>
      <c r="D330" s="52" t="s">
        <v>929</v>
      </c>
      <c r="E330" s="10" t="s">
        <v>224</v>
      </c>
      <c r="F330" s="52" t="s">
        <v>938</v>
      </c>
      <c r="G330" s="52" t="s">
        <v>165</v>
      </c>
      <c r="H330" s="52" t="s">
        <v>640</v>
      </c>
      <c r="I330" s="52" t="s">
        <v>639</v>
      </c>
      <c r="J330" s="52" t="s">
        <v>185</v>
      </c>
      <c r="K330" s="52" t="s">
        <v>931</v>
      </c>
      <c r="L330" s="53" t="s">
        <v>291</v>
      </c>
      <c r="M330" s="13">
        <v>563</v>
      </c>
      <c r="N330" s="14">
        <f t="shared" si="117"/>
        <v>1.54246575342466</v>
      </c>
      <c r="O330" s="15">
        <v>6820</v>
      </c>
      <c r="P330" s="15">
        <f t="shared" si="109"/>
        <v>3839660</v>
      </c>
      <c r="Q330" s="16">
        <f>IFERROR(VLOOKUP(G330,SCENARIOS!$A$13:$E$18,4,0),0.025)</f>
        <v>0.025</v>
      </c>
      <c r="R330" s="52">
        <f>IFERROR(VLOOKUP(L330,INPUTS!$A$107:$B$120,2,0),0.0082)</f>
        <v>0.0079</v>
      </c>
      <c r="S330" s="52">
        <f t="shared" si="110"/>
        <v>53.878</v>
      </c>
      <c r="T330" s="15">
        <f t="shared" si="111"/>
        <v>30333.314</v>
      </c>
      <c r="U330" s="15">
        <f>T330/INPUTS!$B$7*1000</f>
        <v>37916642.5</v>
      </c>
      <c r="V330" s="15">
        <f>T330*INPUTS!$B$6</f>
        <v>95853.27224</v>
      </c>
      <c r="W330" s="54" t="s">
        <v>396</v>
      </c>
      <c r="X330" s="54" t="s">
        <v>396</v>
      </c>
      <c r="Y330" s="67">
        <f>IFERROR(VLOOKUP(E330,INPUTS!$A$44:$B$103,2,0),0)</f>
        <v>0.02</v>
      </c>
      <c r="Z330" s="15">
        <f t="shared" si="113"/>
        <v>606.66628</v>
      </c>
      <c r="AA330" s="20">
        <f>IFERROR(VLOOKUP(E330,INPUTS!$A$44:$C$103,3,0),SCENARIOS!$J$25)</f>
        <v>0.1</v>
      </c>
      <c r="AB330" s="15">
        <f t="shared" si="114"/>
        <v>3431.93605837902</v>
      </c>
      <c r="AC330" s="20">
        <f>IFERROR(VLOOKUP($E330,INPUTS!$A$44:$G$103,4,0),SCENARIOS!$K$25)</f>
        <v>0.15</v>
      </c>
      <c r="AD330" s="15">
        <f t="shared" si="114"/>
        <v>5824.38096384825</v>
      </c>
      <c r="AE330" s="20">
        <f>IFERROR(VLOOKUP($E330,INPUTS!$A$44:$G$103,5,0),SCENARIOS!$L$25)</f>
        <v>0.3</v>
      </c>
      <c r="AF330" s="15">
        <f t="shared" si="114"/>
        <v>13179.5049150034</v>
      </c>
      <c r="AG330" s="20">
        <f>IFERROR(VLOOKUP($E330,INPUTS!$A$44:$G$103,6,0),SCENARIOS!$M$25)</f>
        <v>0.4</v>
      </c>
      <c r="AH330" s="15">
        <f t="shared" si="115"/>
        <v>19881.8668035563</v>
      </c>
      <c r="AI330" s="20">
        <f>IFERROR(VLOOKUP($E330,INPUTS!$A$44:$G$103,7,0),SCENARIOS!$N$25)</f>
        <v>0.5</v>
      </c>
      <c r="AJ330" s="15">
        <f t="shared" si="116"/>
        <v>28118.1342364264</v>
      </c>
      <c r="AL330" t="str">
        <f t="shared" si="118"/>
        <v>Y</v>
      </c>
      <c r="AM330" s="21">
        <f t="shared" si="119"/>
        <v>56236.2684728528</v>
      </c>
      <c r="BC330" s="2"/>
    </row>
    <row r="331" ht="15" customHeight="1" spans="1:55">
      <c r="A331" s="24" t="s">
        <v>1282</v>
      </c>
      <c r="B331" s="52" t="s">
        <v>400</v>
      </c>
      <c r="C331" s="52" t="s">
        <v>401</v>
      </c>
      <c r="D331" s="52" t="s">
        <v>929</v>
      </c>
      <c r="E331" s="10" t="s">
        <v>224</v>
      </c>
      <c r="F331" s="52" t="s">
        <v>938</v>
      </c>
      <c r="G331" s="52" t="s">
        <v>165</v>
      </c>
      <c r="H331" s="52" t="s">
        <v>1216</v>
      </c>
      <c r="I331" s="52" t="s">
        <v>1217</v>
      </c>
      <c r="J331" s="52" t="s">
        <v>185</v>
      </c>
      <c r="K331" s="52" t="s">
        <v>931</v>
      </c>
      <c r="L331" s="53" t="s">
        <v>291</v>
      </c>
      <c r="M331" s="13">
        <v>563</v>
      </c>
      <c r="N331" s="14">
        <f t="shared" si="117"/>
        <v>1.54246575342466</v>
      </c>
      <c r="O331" s="15">
        <v>5140</v>
      </c>
      <c r="P331" s="15">
        <f t="shared" si="109"/>
        <v>2893820</v>
      </c>
      <c r="Q331" s="16">
        <f>IFERROR(VLOOKUP(G331,SCENARIOS!$A$13:$E$18,4,0),0.025)</f>
        <v>0.025</v>
      </c>
      <c r="R331" s="52">
        <f>IFERROR(VLOOKUP(L331,INPUTS!$A$107:$B$120,2,0),0.0082)</f>
        <v>0.0079</v>
      </c>
      <c r="S331" s="52">
        <f t="shared" si="110"/>
        <v>40.606</v>
      </c>
      <c r="T331" s="15">
        <f t="shared" si="111"/>
        <v>22861.178</v>
      </c>
      <c r="U331" s="15">
        <f>T331/INPUTS!$B$7*1000</f>
        <v>28576472.5</v>
      </c>
      <c r="V331" s="15">
        <f>T331*INPUTS!$B$6</f>
        <v>72241.32248</v>
      </c>
      <c r="W331" s="54" t="s">
        <v>396</v>
      </c>
      <c r="X331" s="54" t="s">
        <v>396</v>
      </c>
      <c r="Y331" s="67">
        <f>IFERROR(VLOOKUP(E331,INPUTS!$A$44:$B$103,2,0),0)</f>
        <v>0.02</v>
      </c>
      <c r="Z331" s="15">
        <f t="shared" si="113"/>
        <v>457.22356</v>
      </c>
      <c r="AA331" s="20">
        <f>IFERROR(VLOOKUP(E331,INPUTS!$A$44:$C$103,3,0),SCENARIOS!$J$25)</f>
        <v>0.1</v>
      </c>
      <c r="AB331" s="15">
        <f t="shared" si="114"/>
        <v>2586.53245455545</v>
      </c>
      <c r="AC331" s="20">
        <f>IFERROR(VLOOKUP($E331,INPUTS!$A$44:$G$103,4,0),SCENARIOS!$K$25)</f>
        <v>0.15</v>
      </c>
      <c r="AD331" s="15">
        <f t="shared" si="114"/>
        <v>4389.63609298827</v>
      </c>
      <c r="AE331" s="20">
        <f>IFERROR(VLOOKUP($E331,INPUTS!$A$44:$G$103,5,0),SCENARIOS!$L$25)</f>
        <v>0.3</v>
      </c>
      <c r="AF331" s="15">
        <f t="shared" si="114"/>
        <v>9932.94065441608</v>
      </c>
      <c r="AG331" s="20">
        <f>IFERROR(VLOOKUP($E331,INPUTS!$A$44:$G$103,6,0),SCENARIOS!$M$25)</f>
        <v>0.4</v>
      </c>
      <c r="AH331" s="15">
        <f t="shared" si="115"/>
        <v>14984.280846082</v>
      </c>
      <c r="AI331" s="20">
        <f>IFERROR(VLOOKUP($E331,INPUTS!$A$44:$G$103,7,0),SCENARIOS!$N$25)</f>
        <v>0.5</v>
      </c>
      <c r="AJ331" s="15">
        <f t="shared" si="116"/>
        <v>21191.6730168961</v>
      </c>
      <c r="AL331" t="str">
        <f t="shared" si="118"/>
        <v>N</v>
      </c>
      <c r="AM331" s="21">
        <f t="shared" si="119"/>
        <v>42383.3460337923</v>
      </c>
      <c r="BC331" s="2"/>
    </row>
    <row r="332" ht="15" customHeight="1" spans="1:55">
      <c r="A332" s="6" t="s">
        <v>1283</v>
      </c>
      <c r="B332" s="52" t="s">
        <v>400</v>
      </c>
      <c r="C332" s="52" t="s">
        <v>401</v>
      </c>
      <c r="D332" s="52" t="s">
        <v>929</v>
      </c>
      <c r="E332" s="10" t="s">
        <v>224</v>
      </c>
      <c r="F332" s="52" t="s">
        <v>938</v>
      </c>
      <c r="G332" s="52" t="s">
        <v>165</v>
      </c>
      <c r="H332" s="52" t="s">
        <v>1213</v>
      </c>
      <c r="I332" s="52" t="s">
        <v>1214</v>
      </c>
      <c r="J332" s="52" t="s">
        <v>185</v>
      </c>
      <c r="K332" s="52" t="s">
        <v>931</v>
      </c>
      <c r="L332" s="53" t="s">
        <v>288</v>
      </c>
      <c r="M332" s="13">
        <v>375</v>
      </c>
      <c r="N332" s="14">
        <f t="shared" si="117"/>
        <v>1.02739726027397</v>
      </c>
      <c r="O332" s="15">
        <v>5280</v>
      </c>
      <c r="P332" s="15">
        <f t="shared" si="109"/>
        <v>1980000</v>
      </c>
      <c r="Q332" s="16">
        <f>IFERROR(VLOOKUP(G332,SCENARIOS!$A$13:$E$18,4,0),0.025)</f>
        <v>0.025</v>
      </c>
      <c r="R332" s="52">
        <f>IFERROR(VLOOKUP(L332,INPUTS!$A$107:$B$120,2,0),0.0082)</f>
        <v>0.0085</v>
      </c>
      <c r="S332" s="52">
        <f t="shared" si="110"/>
        <v>44.88</v>
      </c>
      <c r="T332" s="15">
        <f t="shared" si="111"/>
        <v>16830</v>
      </c>
      <c r="U332" s="15">
        <f>T332/INPUTS!$B$7*1000</f>
        <v>21037500</v>
      </c>
      <c r="V332" s="15">
        <f>T332*INPUTS!$B$6</f>
        <v>53182.8</v>
      </c>
      <c r="W332" s="54" t="s">
        <v>396</v>
      </c>
      <c r="X332" s="54" t="s">
        <v>396</v>
      </c>
      <c r="Y332" s="67">
        <f>IFERROR(VLOOKUP(E332,INPUTS!$A$44:$B$103,2,0),0)</f>
        <v>0.02</v>
      </c>
      <c r="Z332" s="15">
        <f t="shared" si="113"/>
        <v>336.6</v>
      </c>
      <c r="AA332" s="20">
        <f>IFERROR(VLOOKUP(E332,INPUTS!$A$44:$C$103,3,0),SCENARIOS!$J$25)</f>
        <v>0.1</v>
      </c>
      <c r="AB332" s="15">
        <f t="shared" si="114"/>
        <v>1904.16002229492</v>
      </c>
      <c r="AC332" s="20">
        <f>IFERROR(VLOOKUP($E332,INPUTS!$A$44:$G$103,4,0),SCENARIOS!$K$25)</f>
        <v>0.15</v>
      </c>
      <c r="AD332" s="15">
        <f t="shared" si="114"/>
        <v>3231.5734318237</v>
      </c>
      <c r="AE332" s="20">
        <f>IFERROR(VLOOKUP($E332,INPUTS!$A$44:$G$103,5,0),SCENARIOS!$L$25)</f>
        <v>0.3</v>
      </c>
      <c r="AF332" s="15">
        <f t="shared" si="114"/>
        <v>7312.45744264896</v>
      </c>
      <c r="AG332" s="20">
        <f>IFERROR(VLOOKUP($E332,INPUTS!$A$44:$G$103,6,0),SCENARIOS!$M$25)</f>
        <v>0.4</v>
      </c>
      <c r="AH332" s="15">
        <f t="shared" si="115"/>
        <v>11031.1658760349</v>
      </c>
      <c r="AI332" s="20">
        <f>IFERROR(VLOOKUP($E332,INPUTS!$A$44:$G$103,7,0),SCENARIOS!$N$25)</f>
        <v>0.5</v>
      </c>
      <c r="AJ332" s="15">
        <f t="shared" si="116"/>
        <v>15600.9395873809</v>
      </c>
      <c r="AL332" t="str">
        <f t="shared" si="118"/>
        <v>N</v>
      </c>
      <c r="AM332" s="21">
        <f t="shared" si="119"/>
        <v>31201.8791747618</v>
      </c>
      <c r="BC332" s="2"/>
    </row>
    <row r="333" ht="15" customHeight="1" spans="1:55">
      <c r="A333" s="24" t="s">
        <v>1284</v>
      </c>
      <c r="B333" s="52" t="s">
        <v>400</v>
      </c>
      <c r="C333" s="52" t="s">
        <v>401</v>
      </c>
      <c r="D333" s="52" t="s">
        <v>929</v>
      </c>
      <c r="E333" s="10" t="s">
        <v>224</v>
      </c>
      <c r="F333" s="52" t="s">
        <v>938</v>
      </c>
      <c r="G333" s="52" t="s">
        <v>165</v>
      </c>
      <c r="H333" s="52" t="s">
        <v>1301</v>
      </c>
      <c r="I333" s="52" t="s">
        <v>643</v>
      </c>
      <c r="J333" s="52" t="s">
        <v>185</v>
      </c>
      <c r="K333" s="52" t="s">
        <v>931</v>
      </c>
      <c r="L333" s="53" t="s">
        <v>291</v>
      </c>
      <c r="M333" s="13">
        <v>375</v>
      </c>
      <c r="N333" s="14">
        <f t="shared" si="117"/>
        <v>1.02739726027397</v>
      </c>
      <c r="O333" s="15">
        <v>9700</v>
      </c>
      <c r="P333" s="15">
        <f t="shared" si="109"/>
        <v>3637500</v>
      </c>
      <c r="Q333" s="16">
        <f>IFERROR(VLOOKUP(G333,SCENARIOS!$A$13:$E$18,4,0),0.025)</f>
        <v>0.025</v>
      </c>
      <c r="R333" s="52">
        <f>IFERROR(VLOOKUP(L333,INPUTS!$A$107:$B$120,2,0),0.0082)</f>
        <v>0.0079</v>
      </c>
      <c r="S333" s="52">
        <f t="shared" si="110"/>
        <v>76.63</v>
      </c>
      <c r="T333" s="15">
        <f t="shared" si="111"/>
        <v>28736.25</v>
      </c>
      <c r="U333" s="15">
        <f>T333/INPUTS!$B$7*1000</f>
        <v>35920312.5</v>
      </c>
      <c r="V333" s="15">
        <f>T333*INPUTS!$B$6</f>
        <v>90806.55</v>
      </c>
      <c r="W333" s="54" t="s">
        <v>396</v>
      </c>
      <c r="X333" s="54" t="s">
        <v>396</v>
      </c>
      <c r="Y333" s="67">
        <f>IFERROR(VLOOKUP(E333,INPUTS!$A$44:$B$103,2,0),0)</f>
        <v>0.02</v>
      </c>
      <c r="Z333" s="15">
        <f t="shared" si="113"/>
        <v>574.725</v>
      </c>
      <c r="AA333" s="20">
        <f>IFERROR(VLOOKUP(E333,INPUTS!$A$44:$C$103,3,0),SCENARIOS!$J$25)</f>
        <v>0.1</v>
      </c>
      <c r="AB333" s="15">
        <f t="shared" si="114"/>
        <v>3251.24292576782</v>
      </c>
      <c r="AC333" s="20">
        <f>IFERROR(VLOOKUP($E333,INPUTS!$A$44:$G$103,4,0),SCENARIOS!$K$25)</f>
        <v>0.15</v>
      </c>
      <c r="AD333" s="15">
        <f t="shared" si="114"/>
        <v>5517.72442247439</v>
      </c>
      <c r="AE333" s="20">
        <f>IFERROR(VLOOKUP($E333,INPUTS!$A$44:$G$103,5,0),SCENARIOS!$L$25)</f>
        <v>0.3</v>
      </c>
      <c r="AF333" s="15">
        <f t="shared" si="114"/>
        <v>12485.5974561094</v>
      </c>
      <c r="AG333" s="20">
        <f>IFERROR(VLOOKUP($E333,INPUTS!$A$44:$G$103,6,0),SCENARIOS!$M$25)</f>
        <v>0.4</v>
      </c>
      <c r="AH333" s="15">
        <f t="shared" si="115"/>
        <v>18835.076672918</v>
      </c>
      <c r="AI333" s="20">
        <f>IFERROR(VLOOKUP($E333,INPUTS!$A$44:$G$103,7,0),SCENARIOS!$N$25)</f>
        <v>0.5</v>
      </c>
      <c r="AJ333" s="15">
        <f t="shared" si="116"/>
        <v>26637.700547705</v>
      </c>
      <c r="AL333" t="str">
        <f t="shared" si="118"/>
        <v>N</v>
      </c>
      <c r="AM333" s="21">
        <f t="shared" si="119"/>
        <v>53275.40109541</v>
      </c>
      <c r="BC333" s="2"/>
    </row>
    <row r="334" ht="15" customHeight="1" spans="1:55">
      <c r="A334" s="6" t="s">
        <v>1285</v>
      </c>
      <c r="B334" s="52" t="s">
        <v>406</v>
      </c>
      <c r="C334" s="52" t="s">
        <v>407</v>
      </c>
      <c r="D334" s="52" t="s">
        <v>929</v>
      </c>
      <c r="E334" s="10" t="s">
        <v>205</v>
      </c>
      <c r="F334" s="52" t="s">
        <v>408</v>
      </c>
      <c r="G334" s="52" t="s">
        <v>165</v>
      </c>
      <c r="H334" s="52" t="s">
        <v>245</v>
      </c>
      <c r="I334" s="52" t="s">
        <v>930</v>
      </c>
      <c r="J334" s="52" t="s">
        <v>169</v>
      </c>
      <c r="K334" s="52" t="s">
        <v>931</v>
      </c>
      <c r="L334" s="53" t="s">
        <v>293</v>
      </c>
      <c r="M334" s="13">
        <v>750</v>
      </c>
      <c r="N334" s="14">
        <f t="shared" si="117"/>
        <v>2.05479452054795</v>
      </c>
      <c r="O334" s="15">
        <v>5760</v>
      </c>
      <c r="P334" s="15">
        <f t="shared" si="109"/>
        <v>4320000</v>
      </c>
      <c r="Q334" s="16">
        <f>IFERROR(VLOOKUP(G334,SCENARIOS!$A$13:$E$18,4,0),0.025)</f>
        <v>0.025</v>
      </c>
      <c r="R334" s="52">
        <f>IFERROR(VLOOKUP(L334,INPUTS!$A$107:$B$120,2,0),0.0082)</f>
        <v>0.0079</v>
      </c>
      <c r="S334" s="52">
        <f t="shared" si="110"/>
        <v>45.504</v>
      </c>
      <c r="T334" s="15">
        <f t="shared" si="111"/>
        <v>34128</v>
      </c>
      <c r="U334" s="15">
        <f>T334/INPUTS!$B$7*1000</f>
        <v>42660000</v>
      </c>
      <c r="V334" s="15">
        <f>T334*INPUTS!$B$6</f>
        <v>107844.48</v>
      </c>
      <c r="W334" s="54" t="s">
        <v>396</v>
      </c>
      <c r="X334" s="54" t="s">
        <v>396</v>
      </c>
      <c r="Y334" s="67">
        <f>IFERROR(VLOOKUP(E334,INPUTS!$A$44:$B$103,2,0),0)</f>
        <v>0.02</v>
      </c>
      <c r="Z334" s="15">
        <f t="shared" si="113"/>
        <v>682.56</v>
      </c>
      <c r="AA334" s="20">
        <f>IFERROR(VLOOKUP(E334,INPUTS!$A$44:$C$103,3,0),SCENARIOS!$J$25)</f>
        <v>0.06</v>
      </c>
      <c r="AB334" s="15">
        <f t="shared" si="114"/>
        <v>2316.76196937187</v>
      </c>
      <c r="AC334" s="20">
        <f>IFERROR(VLOOKUP($E334,INPUTS!$A$44:$G$103,4,0),SCENARIOS!$K$25)</f>
        <v>0.15</v>
      </c>
      <c r="AD334" s="15">
        <f t="shared" si="114"/>
        <v>6553.00879864999</v>
      </c>
      <c r="AE334" s="20">
        <f>IFERROR(VLOOKUP($E334,INPUTS!$A$44:$G$103,5,0),SCENARIOS!$L$25)</f>
        <v>0.3</v>
      </c>
      <c r="AF334" s="15">
        <f t="shared" si="114"/>
        <v>14828.2559478743</v>
      </c>
      <c r="AG334" s="20">
        <f>IFERROR(VLOOKUP($E334,INPUTS!$A$44:$G$103,6,0),SCENARIOS!$M$25)</f>
        <v>0.4</v>
      </c>
      <c r="AH334" s="15">
        <f t="shared" si="115"/>
        <v>22369.0807496923</v>
      </c>
      <c r="AI334" s="20">
        <f>IFERROR(VLOOKUP($E334,INPUTS!$A$44:$G$103,7,0),SCENARIOS!$N$25)</f>
        <v>0.5</v>
      </c>
      <c r="AJ334" s="15">
        <f t="shared" si="116"/>
        <v>31635.7020937692</v>
      </c>
      <c r="AL334" t="str">
        <f t="shared" si="118"/>
        <v>Y</v>
      </c>
      <c r="AM334" s="21">
        <f t="shared" si="119"/>
        <v>63271.4041875385</v>
      </c>
      <c r="BC334" s="2"/>
    </row>
    <row r="335" ht="15" customHeight="1" spans="1:55">
      <c r="A335" s="24" t="s">
        <v>1286</v>
      </c>
      <c r="B335" s="52" t="s">
        <v>406</v>
      </c>
      <c r="C335" s="52" t="s">
        <v>407</v>
      </c>
      <c r="D335" s="52" t="s">
        <v>929</v>
      </c>
      <c r="E335" s="10" t="s">
        <v>205</v>
      </c>
      <c r="F335" s="52" t="s">
        <v>408</v>
      </c>
      <c r="G335" s="52" t="s">
        <v>165</v>
      </c>
      <c r="H335" s="52" t="s">
        <v>251</v>
      </c>
      <c r="I335" s="52" t="s">
        <v>930</v>
      </c>
      <c r="J335" s="52" t="s">
        <v>169</v>
      </c>
      <c r="K335" s="52" t="s">
        <v>931</v>
      </c>
      <c r="L335" s="53" t="s">
        <v>293</v>
      </c>
      <c r="M335" s="13">
        <v>750</v>
      </c>
      <c r="N335" s="14">
        <f t="shared" si="117"/>
        <v>2.05479452054795</v>
      </c>
      <c r="O335" s="15">
        <v>7900</v>
      </c>
      <c r="P335" s="15">
        <f t="shared" si="109"/>
        <v>5925000</v>
      </c>
      <c r="Q335" s="16">
        <f>IFERROR(VLOOKUP(G335,SCENARIOS!$A$13:$E$18,4,0),0.025)</f>
        <v>0.025</v>
      </c>
      <c r="R335" s="52">
        <f>IFERROR(VLOOKUP(L335,INPUTS!$A$107:$B$120,2,0),0.0082)</f>
        <v>0.0079</v>
      </c>
      <c r="S335" s="52">
        <f t="shared" si="110"/>
        <v>62.41</v>
      </c>
      <c r="T335" s="15">
        <f t="shared" si="111"/>
        <v>46807.5</v>
      </c>
      <c r="U335" s="15">
        <f>T335/INPUTS!$B$7*1000</f>
        <v>58509375</v>
      </c>
      <c r="V335" s="15">
        <f>T335*INPUTS!$B$6</f>
        <v>147911.7</v>
      </c>
      <c r="W335" s="54" t="s">
        <v>396</v>
      </c>
      <c r="X335" s="54" t="s">
        <v>396</v>
      </c>
      <c r="Y335" s="67">
        <f>IFERROR(VLOOKUP(E335,INPUTS!$A$44:$B$103,2,0),0)</f>
        <v>0.02</v>
      </c>
      <c r="Z335" s="15">
        <f t="shared" si="113"/>
        <v>936.15</v>
      </c>
      <c r="AA335" s="20">
        <f>IFERROR(VLOOKUP(E335,INPUTS!$A$44:$C$103,3,0),SCENARIOS!$J$25)</f>
        <v>0.06</v>
      </c>
      <c r="AB335" s="15">
        <f t="shared" si="114"/>
        <v>3177.50339549267</v>
      </c>
      <c r="AC335" s="20">
        <f>IFERROR(VLOOKUP($E335,INPUTS!$A$44:$G$103,4,0),SCENARIOS!$K$25)</f>
        <v>0.15</v>
      </c>
      <c r="AD335" s="15">
        <f t="shared" si="114"/>
        <v>8987.63359537065</v>
      </c>
      <c r="AE335" s="20">
        <f>IFERROR(VLOOKUP($E335,INPUTS!$A$44:$G$103,5,0),SCENARIOS!$L$25)</f>
        <v>0.3</v>
      </c>
      <c r="AF335" s="15">
        <f t="shared" si="114"/>
        <v>20337.3649285081</v>
      </c>
      <c r="AG335" s="20">
        <f>IFERROR(VLOOKUP($E335,INPUTS!$A$44:$G$103,6,0),SCENARIOS!$M$25)</f>
        <v>0.4</v>
      </c>
      <c r="AH335" s="15">
        <f t="shared" si="115"/>
        <v>30679.8156115571</v>
      </c>
      <c r="AI335" s="20">
        <f>IFERROR(VLOOKUP($E335,INPUTS!$A$44:$G$103,7,0),SCENARIOS!$N$25)</f>
        <v>0.5</v>
      </c>
      <c r="AJ335" s="15">
        <f t="shared" si="116"/>
        <v>43389.2441911071</v>
      </c>
      <c r="AL335" t="str">
        <f t="shared" si="118"/>
        <v>Y</v>
      </c>
      <c r="AM335" s="21">
        <f t="shared" si="119"/>
        <v>86778.4883822142</v>
      </c>
      <c r="BC335" s="2"/>
    </row>
    <row r="336" ht="15" customHeight="1" spans="1:55">
      <c r="A336" s="6" t="s">
        <v>1287</v>
      </c>
      <c r="B336" s="52" t="s">
        <v>406</v>
      </c>
      <c r="C336" s="52" t="s">
        <v>407</v>
      </c>
      <c r="D336" s="52" t="s">
        <v>929</v>
      </c>
      <c r="E336" s="10" t="s">
        <v>205</v>
      </c>
      <c r="F336" s="52" t="s">
        <v>408</v>
      </c>
      <c r="G336" s="52" t="s">
        <v>165</v>
      </c>
      <c r="H336" s="52" t="s">
        <v>249</v>
      </c>
      <c r="I336" s="52" t="s">
        <v>930</v>
      </c>
      <c r="J336" s="52" t="s">
        <v>169</v>
      </c>
      <c r="K336" s="52" t="s">
        <v>931</v>
      </c>
      <c r="L336" s="53" t="s">
        <v>288</v>
      </c>
      <c r="M336" s="13">
        <v>563</v>
      </c>
      <c r="N336" s="14">
        <f t="shared" si="117"/>
        <v>1.54246575342466</v>
      </c>
      <c r="O336" s="15">
        <v>8100</v>
      </c>
      <c r="P336" s="15">
        <f t="shared" si="109"/>
        <v>4560300</v>
      </c>
      <c r="Q336" s="16">
        <f>IFERROR(VLOOKUP(G336,SCENARIOS!$A$13:$E$18,4,0),0.025)</f>
        <v>0.025</v>
      </c>
      <c r="R336" s="52">
        <f>IFERROR(VLOOKUP(L336,INPUTS!$A$107:$B$120,2,0),0.0082)</f>
        <v>0.0085</v>
      </c>
      <c r="S336" s="52">
        <f t="shared" si="110"/>
        <v>68.85</v>
      </c>
      <c r="T336" s="15">
        <f t="shared" si="111"/>
        <v>38762.55</v>
      </c>
      <c r="U336" s="15">
        <f>T336/INPUTS!$B$7*1000</f>
        <v>48453187.5</v>
      </c>
      <c r="V336" s="15">
        <f>T336*INPUTS!$B$6</f>
        <v>122489.658</v>
      </c>
      <c r="W336" s="54" t="s">
        <v>396</v>
      </c>
      <c r="X336" s="54" t="s">
        <v>396</v>
      </c>
      <c r="Y336" s="67">
        <f>IFERROR(VLOOKUP(E336,INPUTS!$A$44:$B$103,2,0),0)</f>
        <v>0.02</v>
      </c>
      <c r="Z336" s="15">
        <f t="shared" si="113"/>
        <v>775.251</v>
      </c>
      <c r="AA336" s="20">
        <f>IFERROR(VLOOKUP(E336,INPUTS!$A$44:$C$103,3,0),SCENARIOS!$J$25)</f>
        <v>0.06</v>
      </c>
      <c r="AB336" s="15">
        <f t="shared" si="114"/>
        <v>2631.37604535501</v>
      </c>
      <c r="AC336" s="20">
        <f>IFERROR(VLOOKUP($E336,INPUTS!$A$44:$G$103,4,0),SCENARIOS!$K$25)</f>
        <v>0.15</v>
      </c>
      <c r="AD336" s="15">
        <f t="shared" si="114"/>
        <v>7442.90117229578</v>
      </c>
      <c r="AE336" s="20">
        <f>IFERROR(VLOOKUP($E336,INPUTS!$A$44:$G$103,5,0),SCENARIOS!$L$25)</f>
        <v>0.3</v>
      </c>
      <c r="AF336" s="15">
        <f t="shared" si="114"/>
        <v>16841.9190281374</v>
      </c>
      <c r="AG336" s="20">
        <f>IFERROR(VLOOKUP($E336,INPUTS!$A$44:$G$103,6,0),SCENARIOS!$M$25)</f>
        <v>0.4</v>
      </c>
      <c r="AH336" s="15">
        <f t="shared" si="115"/>
        <v>25406.7806790314</v>
      </c>
      <c r="AI336" s="20">
        <f>IFERROR(VLOOKUP($E336,INPUTS!$A$44:$G$103,7,0),SCENARIOS!$N$25)</f>
        <v>0.5</v>
      </c>
      <c r="AJ336" s="15">
        <f t="shared" si="116"/>
        <v>35931.8004042087</v>
      </c>
      <c r="AL336" t="str">
        <f t="shared" si="118"/>
        <v>N</v>
      </c>
      <c r="AM336" s="21">
        <f t="shared" si="119"/>
        <v>71863.6008084174</v>
      </c>
      <c r="BC336" s="2"/>
    </row>
    <row r="337" ht="15" customHeight="1" spans="1:55">
      <c r="A337" s="24" t="s">
        <v>1288</v>
      </c>
      <c r="B337" s="52" t="s">
        <v>406</v>
      </c>
      <c r="C337" s="52" t="s">
        <v>407</v>
      </c>
      <c r="D337" s="52" t="s">
        <v>929</v>
      </c>
      <c r="E337" s="10" t="s">
        <v>205</v>
      </c>
      <c r="F337" s="52" t="s">
        <v>408</v>
      </c>
      <c r="G337" s="52" t="s">
        <v>165</v>
      </c>
      <c r="H337" s="52" t="s">
        <v>248</v>
      </c>
      <c r="I337" s="52" t="s">
        <v>930</v>
      </c>
      <c r="J337" s="52" t="s">
        <v>169</v>
      </c>
      <c r="K337" s="52" t="s">
        <v>931</v>
      </c>
      <c r="L337" s="53" t="s">
        <v>293</v>
      </c>
      <c r="M337" s="13">
        <v>375</v>
      </c>
      <c r="N337" s="14">
        <f t="shared" si="117"/>
        <v>1.02739726027397</v>
      </c>
      <c r="O337" s="15">
        <v>9300</v>
      </c>
      <c r="P337" s="15">
        <f t="shared" si="109"/>
        <v>3487500</v>
      </c>
      <c r="Q337" s="16">
        <f>IFERROR(VLOOKUP(G337,SCENARIOS!$A$13:$E$18,4,0),0.025)</f>
        <v>0.025</v>
      </c>
      <c r="R337" s="52">
        <f>IFERROR(VLOOKUP(L337,INPUTS!$A$107:$B$120,2,0),0.0082)</f>
        <v>0.0079</v>
      </c>
      <c r="S337" s="52">
        <f t="shared" si="110"/>
        <v>73.47</v>
      </c>
      <c r="T337" s="15">
        <f t="shared" si="111"/>
        <v>27551.25</v>
      </c>
      <c r="U337" s="15">
        <f>T337/INPUTS!$B$7*1000</f>
        <v>34439062.5</v>
      </c>
      <c r="V337" s="15">
        <f>T337*INPUTS!$B$6</f>
        <v>87061.95</v>
      </c>
      <c r="W337" s="54" t="s">
        <v>396</v>
      </c>
      <c r="X337" s="54" t="s">
        <v>396</v>
      </c>
      <c r="Y337" s="67">
        <f>IFERROR(VLOOKUP(E337,INPUTS!$A$44:$B$103,2,0),0)</f>
        <v>0.02</v>
      </c>
      <c r="Z337" s="15">
        <f t="shared" si="113"/>
        <v>551.025</v>
      </c>
      <c r="AA337" s="20">
        <f>IFERROR(VLOOKUP(E337,INPUTS!$A$44:$C$103,3,0),SCENARIOS!$J$25)</f>
        <v>0.06</v>
      </c>
      <c r="AB337" s="15">
        <f t="shared" si="114"/>
        <v>1870.30263152417</v>
      </c>
      <c r="AC337" s="20">
        <f>IFERROR(VLOOKUP($E337,INPUTS!$A$44:$G$103,4,0),SCENARIOS!$K$25)</f>
        <v>0.15</v>
      </c>
      <c r="AD337" s="15">
        <f t="shared" si="114"/>
        <v>5290.18939474348</v>
      </c>
      <c r="AE337" s="20">
        <f>IFERROR(VLOOKUP($E337,INPUTS!$A$44:$G$103,5,0),SCENARIOS!$L$25)</f>
        <v>0.3</v>
      </c>
      <c r="AF337" s="15">
        <f t="shared" si="114"/>
        <v>11970.7274579193</v>
      </c>
      <c r="AG337" s="20">
        <f>IFERROR(VLOOKUP($E337,INPUTS!$A$44:$G$103,6,0),SCENARIOS!$M$25)</f>
        <v>0.4</v>
      </c>
      <c r="AH337" s="15">
        <f t="shared" si="115"/>
        <v>18058.3724802203</v>
      </c>
      <c r="AI337" s="20">
        <f>IFERROR(VLOOKUP($E337,INPUTS!$A$44:$G$103,7,0),SCENARIOS!$N$25)</f>
        <v>0.5</v>
      </c>
      <c r="AJ337" s="15">
        <f t="shared" si="116"/>
        <v>25539.2386694491</v>
      </c>
      <c r="AL337" t="str">
        <f t="shared" si="118"/>
        <v>N</v>
      </c>
      <c r="AM337" s="21">
        <f t="shared" si="119"/>
        <v>51078.4773388982</v>
      </c>
      <c r="BC337" s="2"/>
    </row>
    <row r="338" ht="15" customHeight="1" spans="1:55">
      <c r="A338" s="6" t="s">
        <v>1289</v>
      </c>
      <c r="B338" s="52" t="s">
        <v>406</v>
      </c>
      <c r="C338" s="52" t="s">
        <v>407</v>
      </c>
      <c r="D338" s="52" t="s">
        <v>929</v>
      </c>
      <c r="E338" s="10" t="s">
        <v>205</v>
      </c>
      <c r="F338" s="52" t="s">
        <v>408</v>
      </c>
      <c r="G338" s="52" t="s">
        <v>165</v>
      </c>
      <c r="H338" s="52" t="s">
        <v>254</v>
      </c>
      <c r="I338" s="52" t="s">
        <v>930</v>
      </c>
      <c r="J338" s="52" t="s">
        <v>169</v>
      </c>
      <c r="K338" s="52" t="s">
        <v>931</v>
      </c>
      <c r="L338" s="53" t="s">
        <v>288</v>
      </c>
      <c r="M338" s="13">
        <v>375</v>
      </c>
      <c r="N338" s="14">
        <f t="shared" si="117"/>
        <v>1.02739726027397</v>
      </c>
      <c r="O338" s="15">
        <v>5800</v>
      </c>
      <c r="P338" s="15">
        <f t="shared" si="109"/>
        <v>2175000</v>
      </c>
      <c r="Q338" s="16">
        <f>IFERROR(VLOOKUP(G338,SCENARIOS!$A$13:$E$18,4,0),0.025)</f>
        <v>0.025</v>
      </c>
      <c r="R338" s="52">
        <f>IFERROR(VLOOKUP(L338,INPUTS!$A$107:$B$120,2,0),0.0082)</f>
        <v>0.0085</v>
      </c>
      <c r="S338" s="52">
        <f t="shared" si="110"/>
        <v>49.3</v>
      </c>
      <c r="T338" s="15">
        <f t="shared" si="111"/>
        <v>18487.5</v>
      </c>
      <c r="U338" s="15">
        <f>T338/INPUTS!$B$7*1000</f>
        <v>23109375</v>
      </c>
      <c r="V338" s="15">
        <f>T338*INPUTS!$B$6</f>
        <v>58420.5</v>
      </c>
      <c r="W338" s="54" t="s">
        <v>396</v>
      </c>
      <c r="X338" s="54" t="s">
        <v>396</v>
      </c>
      <c r="Y338" s="67">
        <f>IFERROR(VLOOKUP(E338,INPUTS!$A$44:$B$103,2,0),0)</f>
        <v>0.02</v>
      </c>
      <c r="Z338" s="15">
        <f t="shared" si="113"/>
        <v>369.75</v>
      </c>
      <c r="AA338" s="20">
        <f>IFERROR(VLOOKUP(E338,INPUTS!$A$44:$C$103,3,0),SCENARIOS!$J$25)</f>
        <v>0.06</v>
      </c>
      <c r="AB338" s="15">
        <f t="shared" si="114"/>
        <v>1255.01456014893</v>
      </c>
      <c r="AC338" s="20">
        <f>IFERROR(VLOOKUP($E338,INPUTS!$A$44:$G$103,4,0),SCENARIOS!$K$25)</f>
        <v>0.15</v>
      </c>
      <c r="AD338" s="15">
        <f t="shared" si="114"/>
        <v>3549.83445162452</v>
      </c>
      <c r="AE338" s="20">
        <f>IFERROR(VLOOKUP($E338,INPUTS!$A$44:$G$103,5,0),SCENARIOS!$L$25)</f>
        <v>0.3</v>
      </c>
      <c r="AF338" s="15">
        <f t="shared" si="114"/>
        <v>8032.62370594015</v>
      </c>
      <c r="AG338" s="20">
        <f>IFERROR(VLOOKUP($E338,INPUTS!$A$44:$G$103,6,0),SCENARIOS!$M$25)</f>
        <v>0.4</v>
      </c>
      <c r="AH338" s="15">
        <f t="shared" si="115"/>
        <v>12117.5685759475</v>
      </c>
      <c r="AI338" s="20">
        <f>IFERROR(VLOOKUP($E338,INPUTS!$A$44:$G$103,7,0),SCENARIOS!$N$25)</f>
        <v>0.5</v>
      </c>
      <c r="AJ338" s="15">
        <f t="shared" si="116"/>
        <v>17137.3957588654</v>
      </c>
      <c r="AL338" t="str">
        <f t="shared" si="118"/>
        <v>N</v>
      </c>
      <c r="AM338" s="21">
        <f t="shared" si="119"/>
        <v>34274.7915177308</v>
      </c>
      <c r="BC338" s="2"/>
    </row>
    <row r="339" ht="15" customHeight="1" spans="1:55">
      <c r="A339" s="24" t="s">
        <v>1290</v>
      </c>
      <c r="B339" s="52" t="s">
        <v>406</v>
      </c>
      <c r="C339" s="52" t="s">
        <v>407</v>
      </c>
      <c r="D339" s="52" t="s">
        <v>929</v>
      </c>
      <c r="E339" s="10" t="s">
        <v>205</v>
      </c>
      <c r="F339" s="52" t="s">
        <v>408</v>
      </c>
      <c r="G339" s="52" t="s">
        <v>165</v>
      </c>
      <c r="H339" s="52" t="s">
        <v>615</v>
      </c>
      <c r="I339" s="52" t="s">
        <v>614</v>
      </c>
      <c r="J339" s="52" t="s">
        <v>169</v>
      </c>
      <c r="K339" s="52" t="s">
        <v>931</v>
      </c>
      <c r="L339" s="53" t="s">
        <v>288</v>
      </c>
      <c r="M339" s="13">
        <v>375</v>
      </c>
      <c r="N339" s="14">
        <f t="shared" si="117"/>
        <v>1.02739726027397</v>
      </c>
      <c r="O339" s="15">
        <v>6500</v>
      </c>
      <c r="P339" s="15">
        <f t="shared" si="109"/>
        <v>2437500</v>
      </c>
      <c r="Q339" s="16">
        <f>IFERROR(VLOOKUP(G339,SCENARIOS!$A$13:$E$18,4,0),0.025)</f>
        <v>0.025</v>
      </c>
      <c r="R339" s="52">
        <f>IFERROR(VLOOKUP(L339,INPUTS!$A$107:$B$120,2,0),0.0082)</f>
        <v>0.0085</v>
      </c>
      <c r="S339" s="52">
        <f t="shared" si="110"/>
        <v>55.25</v>
      </c>
      <c r="T339" s="15">
        <f t="shared" si="111"/>
        <v>20718.75</v>
      </c>
      <c r="U339" s="15">
        <f>T339/INPUTS!$B$7*1000</f>
        <v>25898437.5</v>
      </c>
      <c r="V339" s="15">
        <f>T339*INPUTS!$B$6</f>
        <v>65471.25</v>
      </c>
      <c r="W339" s="54" t="s">
        <v>396</v>
      </c>
      <c r="X339" s="54" t="s">
        <v>396</v>
      </c>
      <c r="Y339" s="67">
        <f>IFERROR(VLOOKUP(E339,INPUTS!$A$44:$B$103,2,0),0)</f>
        <v>0.02</v>
      </c>
      <c r="Z339" s="15">
        <f t="shared" si="113"/>
        <v>414.375</v>
      </c>
      <c r="AA339" s="20">
        <f>IFERROR(VLOOKUP(E339,INPUTS!$A$44:$C$103,3,0),SCENARIOS!$J$25)</f>
        <v>0.06</v>
      </c>
      <c r="AB339" s="15">
        <f t="shared" si="114"/>
        <v>1406.48183464966</v>
      </c>
      <c r="AC339" s="20">
        <f>IFERROR(VLOOKUP($E339,INPUTS!$A$44:$G$103,4,0),SCENARIOS!$K$25)</f>
        <v>0.15</v>
      </c>
      <c r="AD339" s="15">
        <f t="shared" si="114"/>
        <v>3978.26274751024</v>
      </c>
      <c r="AE339" s="20">
        <f>IFERROR(VLOOKUP($E339,INPUTS!$A$44:$G$103,5,0),SCENARIOS!$L$25)</f>
        <v>0.3</v>
      </c>
      <c r="AF339" s="15">
        <f t="shared" si="114"/>
        <v>9002.07829113982</v>
      </c>
      <c r="AG339" s="20">
        <f>IFERROR(VLOOKUP($E339,INPUTS!$A$44:$G$103,6,0),SCENARIOS!$M$25)</f>
        <v>0.4</v>
      </c>
      <c r="AH339" s="15">
        <f t="shared" si="115"/>
        <v>13580.0337489067</v>
      </c>
      <c r="AI339" s="20">
        <f>IFERROR(VLOOKUP($E339,INPUTS!$A$44:$G$103,7,0),SCENARIOS!$N$25)</f>
        <v>0.5</v>
      </c>
      <c r="AJ339" s="15">
        <f t="shared" si="116"/>
        <v>19205.7021435561</v>
      </c>
      <c r="AL339" t="str">
        <f t="shared" si="118"/>
        <v>N</v>
      </c>
      <c r="AM339" s="21">
        <f t="shared" si="119"/>
        <v>38411.4042871121</v>
      </c>
      <c r="BC339" s="2"/>
    </row>
    <row r="340" ht="15" customHeight="1" spans="1:55">
      <c r="A340" s="6" t="s">
        <v>1291</v>
      </c>
      <c r="B340" s="52" t="s">
        <v>406</v>
      </c>
      <c r="C340" s="52" t="s">
        <v>407</v>
      </c>
      <c r="D340" s="52" t="s">
        <v>929</v>
      </c>
      <c r="E340" s="10" t="s">
        <v>205</v>
      </c>
      <c r="F340" s="52" t="s">
        <v>408</v>
      </c>
      <c r="G340" s="52" t="s">
        <v>165</v>
      </c>
      <c r="H340" s="52" t="s">
        <v>702</v>
      </c>
      <c r="I340" s="52" t="s">
        <v>701</v>
      </c>
      <c r="J340" s="52" t="s">
        <v>181</v>
      </c>
      <c r="K340" s="52" t="s">
        <v>931</v>
      </c>
      <c r="L340" s="53" t="s">
        <v>293</v>
      </c>
      <c r="M340" s="13">
        <v>750</v>
      </c>
      <c r="N340" s="14">
        <f t="shared" si="117"/>
        <v>2.05479452054795</v>
      </c>
      <c r="O340" s="15">
        <v>10400</v>
      </c>
      <c r="P340" s="15">
        <f t="shared" si="109"/>
        <v>7800000</v>
      </c>
      <c r="Q340" s="16">
        <f>IFERROR(VLOOKUP(G340,SCENARIOS!$A$13:$E$18,4,0),0.025)</f>
        <v>0.025</v>
      </c>
      <c r="R340" s="52">
        <f>IFERROR(VLOOKUP(L340,INPUTS!$A$107:$B$120,2,0),0.0082)</f>
        <v>0.0079</v>
      </c>
      <c r="S340" s="52">
        <f t="shared" si="110"/>
        <v>82.16</v>
      </c>
      <c r="T340" s="15">
        <f t="shared" si="111"/>
        <v>61620</v>
      </c>
      <c r="U340" s="15">
        <f>T340/INPUTS!$B$7*1000</f>
        <v>77025000</v>
      </c>
      <c r="V340" s="15">
        <f>T340*INPUTS!$B$6</f>
        <v>194719.2</v>
      </c>
      <c r="W340" s="54" t="s">
        <v>396</v>
      </c>
      <c r="X340" s="54" t="s">
        <v>396</v>
      </c>
      <c r="Y340" s="67">
        <f>IFERROR(VLOOKUP(E340,INPUTS!$A$44:$B$103,2,0),0)</f>
        <v>0.02</v>
      </c>
      <c r="Z340" s="15">
        <f t="shared" si="113"/>
        <v>1232.4</v>
      </c>
      <c r="AA340" s="20">
        <f>IFERROR(VLOOKUP(E340,INPUTS!$A$44:$C$103,3,0),SCENARIOS!$J$25)</f>
        <v>0.06</v>
      </c>
      <c r="AB340" s="15">
        <f t="shared" ref="AB340:AF355" si="120">$T340*AA340*(1+$Q340)^AB$2</f>
        <v>4183.04244469922</v>
      </c>
      <c r="AC340" s="20">
        <f>IFERROR(VLOOKUP($E340,INPUTS!$A$44:$G$103,4,0),SCENARIOS!$K$25)</f>
        <v>0.15</v>
      </c>
      <c r="AD340" s="15">
        <f t="shared" si="120"/>
        <v>11831.8214420069</v>
      </c>
      <c r="AE340" s="20">
        <f>IFERROR(VLOOKUP($E340,INPUTS!$A$44:$G$103,5,0),SCENARIOS!$L$25)</f>
        <v>0.3</v>
      </c>
      <c r="AF340" s="15">
        <f t="shared" si="120"/>
        <v>26773.2399058841</v>
      </c>
      <c r="AG340" s="20">
        <f>IFERROR(VLOOKUP($E340,INPUTS!$A$44:$G$103,6,0),SCENARIOS!$M$25)</f>
        <v>0.4</v>
      </c>
      <c r="AH340" s="15">
        <f t="shared" si="115"/>
        <v>40388.6180202777</v>
      </c>
      <c r="AI340" s="20">
        <f>IFERROR(VLOOKUP($E340,INPUTS!$A$44:$G$103,7,0),SCENARIOS!$N$25)</f>
        <v>0.5</v>
      </c>
      <c r="AJ340" s="15">
        <f t="shared" si="116"/>
        <v>57120.0176693056</v>
      </c>
      <c r="AL340" t="str">
        <f t="shared" si="118"/>
        <v>N</v>
      </c>
      <c r="AM340" s="21">
        <f t="shared" si="119"/>
        <v>114240.035338611</v>
      </c>
      <c r="BC340" s="2"/>
    </row>
    <row r="341" ht="15" customHeight="1" spans="1:55">
      <c r="A341" s="24" t="s">
        <v>1292</v>
      </c>
      <c r="B341" s="52" t="s">
        <v>406</v>
      </c>
      <c r="C341" s="52" t="s">
        <v>407</v>
      </c>
      <c r="D341" s="52" t="s">
        <v>929</v>
      </c>
      <c r="E341" s="10" t="s">
        <v>205</v>
      </c>
      <c r="F341" s="52" t="s">
        <v>408</v>
      </c>
      <c r="G341" s="52" t="s">
        <v>165</v>
      </c>
      <c r="H341" s="52" t="s">
        <v>515</v>
      </c>
      <c r="I341" s="52" t="s">
        <v>514</v>
      </c>
      <c r="J341" s="52" t="s">
        <v>181</v>
      </c>
      <c r="K341" s="52" t="s">
        <v>931</v>
      </c>
      <c r="L341" s="53" t="s">
        <v>293</v>
      </c>
      <c r="M341" s="13">
        <v>750</v>
      </c>
      <c r="N341" s="14">
        <f t="shared" si="117"/>
        <v>2.05479452054795</v>
      </c>
      <c r="O341" s="15">
        <v>8700</v>
      </c>
      <c r="P341" s="15">
        <f t="shared" si="109"/>
        <v>6525000</v>
      </c>
      <c r="Q341" s="16">
        <f>IFERROR(VLOOKUP(G341,SCENARIOS!$A$13:$E$18,4,0),0.025)</f>
        <v>0.025</v>
      </c>
      <c r="R341" s="52">
        <f>IFERROR(VLOOKUP(L341,INPUTS!$A$107:$B$120,2,0),0.0082)</f>
        <v>0.0079</v>
      </c>
      <c r="S341" s="52">
        <f t="shared" si="110"/>
        <v>68.73</v>
      </c>
      <c r="T341" s="15">
        <f t="shared" si="111"/>
        <v>51547.5</v>
      </c>
      <c r="U341" s="15">
        <f>T341/INPUTS!$B$7*1000</f>
        <v>64434375</v>
      </c>
      <c r="V341" s="15">
        <f>T341*INPUTS!$B$6</f>
        <v>162890.1</v>
      </c>
      <c r="W341" s="54" t="s">
        <v>396</v>
      </c>
      <c r="X341" s="54" t="s">
        <v>396</v>
      </c>
      <c r="Y341" s="67">
        <f>IFERROR(VLOOKUP(E341,INPUTS!$A$44:$B$103,2,0),0)</f>
        <v>0.02</v>
      </c>
      <c r="Z341" s="15">
        <f t="shared" si="113"/>
        <v>1030.95</v>
      </c>
      <c r="AA341" s="20">
        <f>IFERROR(VLOOKUP(E341,INPUTS!$A$44:$C$103,3,0),SCENARIOS!$J$25)</f>
        <v>0.06</v>
      </c>
      <c r="AB341" s="15">
        <f t="shared" si="120"/>
        <v>3499.27589123877</v>
      </c>
      <c r="AC341" s="20">
        <f>IFERROR(VLOOKUP($E341,INPUTS!$A$44:$G$103,4,0),SCENARIOS!$K$25)</f>
        <v>0.15</v>
      </c>
      <c r="AD341" s="15">
        <f t="shared" si="120"/>
        <v>9897.77370629426</v>
      </c>
      <c r="AE341" s="20">
        <f>IFERROR(VLOOKUP($E341,INPUTS!$A$44:$G$103,5,0),SCENARIOS!$L$25)</f>
        <v>0.3</v>
      </c>
      <c r="AF341" s="15">
        <f t="shared" si="120"/>
        <v>22396.8449212684</v>
      </c>
      <c r="AG341" s="20">
        <f>IFERROR(VLOOKUP($E341,INPUTS!$A$44:$G$103,6,0),SCENARIOS!$M$25)</f>
        <v>0.4</v>
      </c>
      <c r="AH341" s="15">
        <f t="shared" si="115"/>
        <v>33786.6323823477</v>
      </c>
      <c r="AI341" s="20">
        <f>IFERROR(VLOOKUP($E341,INPUTS!$A$44:$G$103,7,0),SCENARIOS!$N$25)</f>
        <v>0.5</v>
      </c>
      <c r="AJ341" s="15">
        <f t="shared" si="116"/>
        <v>47783.0917041306</v>
      </c>
      <c r="AL341" t="str">
        <f t="shared" si="118"/>
        <v>Y</v>
      </c>
      <c r="AM341" s="21">
        <f t="shared" si="119"/>
        <v>95566.1834082612</v>
      </c>
      <c r="BC341" s="2"/>
    </row>
    <row r="342" ht="15" customHeight="1" spans="1:55">
      <c r="A342" s="6" t="s">
        <v>1293</v>
      </c>
      <c r="B342" s="52" t="s">
        <v>406</v>
      </c>
      <c r="C342" s="52" t="s">
        <v>407</v>
      </c>
      <c r="D342" s="52" t="s">
        <v>929</v>
      </c>
      <c r="E342" s="10" t="s">
        <v>205</v>
      </c>
      <c r="F342" s="52" t="s">
        <v>408</v>
      </c>
      <c r="G342" s="52" t="s">
        <v>165</v>
      </c>
      <c r="H342" s="52" t="s">
        <v>623</v>
      </c>
      <c r="I342" s="52" t="s">
        <v>622</v>
      </c>
      <c r="J342" s="52" t="s">
        <v>181</v>
      </c>
      <c r="K342" s="52" t="s">
        <v>931</v>
      </c>
      <c r="L342" s="53" t="s">
        <v>293</v>
      </c>
      <c r="M342" s="13">
        <v>750</v>
      </c>
      <c r="N342" s="14">
        <f t="shared" si="117"/>
        <v>2.05479452054795</v>
      </c>
      <c r="O342" s="15">
        <v>9200</v>
      </c>
      <c r="P342" s="15">
        <f t="shared" si="109"/>
        <v>6900000</v>
      </c>
      <c r="Q342" s="16">
        <f>IFERROR(VLOOKUP(G342,SCENARIOS!$A$13:$E$18,4,0),0.025)</f>
        <v>0.025</v>
      </c>
      <c r="R342" s="52">
        <f>IFERROR(VLOOKUP(L342,INPUTS!$A$107:$B$120,2,0),0.0082)</f>
        <v>0.0079</v>
      </c>
      <c r="S342" s="52">
        <f t="shared" si="110"/>
        <v>72.68</v>
      </c>
      <c r="T342" s="15">
        <f t="shared" si="111"/>
        <v>54510</v>
      </c>
      <c r="U342" s="15">
        <f>T342/INPUTS!$B$7*1000</f>
        <v>68137500</v>
      </c>
      <c r="V342" s="15">
        <f>T342*INPUTS!$B$6</f>
        <v>172251.6</v>
      </c>
      <c r="W342" s="54" t="s">
        <v>396</v>
      </c>
      <c r="X342" s="54" t="s">
        <v>396</v>
      </c>
      <c r="Y342" s="67">
        <f>IFERROR(VLOOKUP(E342,INPUTS!$A$44:$B$103,2,0),0)</f>
        <v>0.02</v>
      </c>
      <c r="Z342" s="15">
        <f t="shared" si="113"/>
        <v>1090.2</v>
      </c>
      <c r="AA342" s="20">
        <f>IFERROR(VLOOKUP(E342,INPUTS!$A$44:$C$103,3,0),SCENARIOS!$J$25)</f>
        <v>0.06</v>
      </c>
      <c r="AB342" s="15">
        <f t="shared" si="120"/>
        <v>3700.38370108008</v>
      </c>
      <c r="AC342" s="20">
        <f>IFERROR(VLOOKUP($E342,INPUTS!$A$44:$G$103,4,0),SCENARIOS!$K$25)</f>
        <v>0.15</v>
      </c>
      <c r="AD342" s="15">
        <f t="shared" si="120"/>
        <v>10466.6112756215</v>
      </c>
      <c r="AE342" s="20">
        <f>IFERROR(VLOOKUP($E342,INPUTS!$A$44:$G$103,5,0),SCENARIOS!$L$25)</f>
        <v>0.3</v>
      </c>
      <c r="AF342" s="15">
        <f t="shared" si="120"/>
        <v>23684.0199167436</v>
      </c>
      <c r="AG342" s="20">
        <f>IFERROR(VLOOKUP($E342,INPUTS!$A$44:$G$103,6,0),SCENARIOS!$M$25)</f>
        <v>0.4</v>
      </c>
      <c r="AH342" s="15">
        <f t="shared" si="115"/>
        <v>35728.3928640918</v>
      </c>
      <c r="AI342" s="20">
        <f>IFERROR(VLOOKUP($E342,INPUTS!$A$44:$G$103,7,0),SCENARIOS!$N$25)</f>
        <v>0.5</v>
      </c>
      <c r="AJ342" s="15">
        <f t="shared" si="116"/>
        <v>50529.2463997703</v>
      </c>
      <c r="AL342" t="str">
        <f t="shared" si="118"/>
        <v>Y</v>
      </c>
      <c r="AM342" s="21">
        <f t="shared" si="119"/>
        <v>101058.492799541</v>
      </c>
      <c r="BC342" s="2"/>
    </row>
    <row r="343" ht="15" customHeight="1" spans="1:55">
      <c r="A343" s="24" t="s">
        <v>1294</v>
      </c>
      <c r="B343" s="52" t="s">
        <v>406</v>
      </c>
      <c r="C343" s="52" t="s">
        <v>407</v>
      </c>
      <c r="D343" s="52" t="s">
        <v>929</v>
      </c>
      <c r="E343" s="10" t="s">
        <v>205</v>
      </c>
      <c r="F343" s="52" t="s">
        <v>408</v>
      </c>
      <c r="G343" s="52" t="s">
        <v>165</v>
      </c>
      <c r="H343" s="52" t="s">
        <v>1248</v>
      </c>
      <c r="I343" s="52" t="s">
        <v>1249</v>
      </c>
      <c r="J343" s="52" t="s">
        <v>181</v>
      </c>
      <c r="K343" s="52" t="s">
        <v>931</v>
      </c>
      <c r="L343" s="53" t="s">
        <v>293</v>
      </c>
      <c r="M343" s="13">
        <v>563</v>
      </c>
      <c r="N343" s="14">
        <f t="shared" si="117"/>
        <v>1.54246575342466</v>
      </c>
      <c r="O343" s="15">
        <v>10300</v>
      </c>
      <c r="P343" s="15">
        <f t="shared" si="109"/>
        <v>5798900</v>
      </c>
      <c r="Q343" s="16">
        <f>IFERROR(VLOOKUP(G343,SCENARIOS!$A$13:$E$18,4,0),0.025)</f>
        <v>0.025</v>
      </c>
      <c r="R343" s="52">
        <f>IFERROR(VLOOKUP(L343,INPUTS!$A$107:$B$120,2,0),0.0082)</f>
        <v>0.0079</v>
      </c>
      <c r="S343" s="52">
        <f t="shared" si="110"/>
        <v>81.37</v>
      </c>
      <c r="T343" s="15">
        <f t="shared" si="111"/>
        <v>45811.31</v>
      </c>
      <c r="U343" s="15">
        <f>T343/INPUTS!$B$7*1000</f>
        <v>57264137.5</v>
      </c>
      <c r="V343" s="15">
        <f>T343*INPUTS!$B$6</f>
        <v>144763.7396</v>
      </c>
      <c r="W343" s="54" t="s">
        <v>396</v>
      </c>
      <c r="X343" s="54" t="s">
        <v>396</v>
      </c>
      <c r="Y343" s="67">
        <f>IFERROR(VLOOKUP(E343,INPUTS!$A$44:$B$103,2,0),0)</f>
        <v>0.02</v>
      </c>
      <c r="Z343" s="15">
        <f t="shared" si="113"/>
        <v>916.2262</v>
      </c>
      <c r="AA343" s="20">
        <f>IFERROR(VLOOKUP(E343,INPUTS!$A$44:$C$103,3,0),SCENARIOS!$J$25)</f>
        <v>0.06</v>
      </c>
      <c r="AB343" s="15">
        <f t="shared" si="120"/>
        <v>3109.8775426367</v>
      </c>
      <c r="AC343" s="20">
        <f>IFERROR(VLOOKUP($E343,INPUTS!$A$44:$G$103,4,0),SCENARIOS!$K$25)</f>
        <v>0.15</v>
      </c>
      <c r="AD343" s="15">
        <f t="shared" si="120"/>
        <v>8796.3524820582</v>
      </c>
      <c r="AE343" s="20">
        <f>IFERROR(VLOOKUP($E343,INPUTS!$A$44:$G$103,5,0),SCENARIOS!$L$25)</f>
        <v>0.3</v>
      </c>
      <c r="AF343" s="15">
        <f t="shared" si="120"/>
        <v>19904.530883363</v>
      </c>
      <c r="AG343" s="20">
        <f>IFERROR(VLOOKUP($E343,INPUTS!$A$44:$G$103,6,0),SCENARIOS!$M$25)</f>
        <v>0.4</v>
      </c>
      <c r="AH343" s="15">
        <f t="shared" si="115"/>
        <v>30026.8662868959</v>
      </c>
      <c r="AI343" s="20">
        <f>IFERROR(VLOOKUP($E343,INPUTS!$A$44:$G$103,7,0),SCENARIOS!$N$25)</f>
        <v>0.5</v>
      </c>
      <c r="AJ343" s="15">
        <f t="shared" si="116"/>
        <v>42465.8039054533</v>
      </c>
      <c r="AL343" t="str">
        <f t="shared" si="118"/>
        <v>N</v>
      </c>
      <c r="AM343" s="21">
        <f t="shared" si="119"/>
        <v>84931.6078109067</v>
      </c>
      <c r="BC343" s="2"/>
    </row>
    <row r="344" ht="15" customHeight="1" spans="1:55">
      <c r="A344" s="6" t="s">
        <v>1295</v>
      </c>
      <c r="B344" s="52" t="s">
        <v>406</v>
      </c>
      <c r="C344" s="52" t="s">
        <v>407</v>
      </c>
      <c r="D344" s="52" t="s">
        <v>929</v>
      </c>
      <c r="E344" s="10" t="s">
        <v>205</v>
      </c>
      <c r="F344" s="52" t="s">
        <v>408</v>
      </c>
      <c r="G344" s="52" t="s">
        <v>165</v>
      </c>
      <c r="H344" s="52" t="s">
        <v>751</v>
      </c>
      <c r="I344" s="52" t="s">
        <v>750</v>
      </c>
      <c r="J344" s="52" t="s">
        <v>181</v>
      </c>
      <c r="K344" s="52" t="s">
        <v>931</v>
      </c>
      <c r="L344" s="53" t="s">
        <v>293</v>
      </c>
      <c r="M344" s="13">
        <v>563</v>
      </c>
      <c r="N344" s="14">
        <f t="shared" si="117"/>
        <v>1.54246575342466</v>
      </c>
      <c r="O344" s="15">
        <v>11600</v>
      </c>
      <c r="P344" s="15">
        <f t="shared" si="109"/>
        <v>6530800</v>
      </c>
      <c r="Q344" s="16">
        <f>IFERROR(VLOOKUP(G344,SCENARIOS!$A$13:$E$18,4,0),0.025)</f>
        <v>0.025</v>
      </c>
      <c r="R344" s="52">
        <f>IFERROR(VLOOKUP(L344,INPUTS!$A$107:$B$120,2,0),0.0082)</f>
        <v>0.0079</v>
      </c>
      <c r="S344" s="52">
        <f t="shared" si="110"/>
        <v>91.64</v>
      </c>
      <c r="T344" s="15">
        <f t="shared" si="111"/>
        <v>51593.32</v>
      </c>
      <c r="U344" s="15">
        <f>T344/INPUTS!$B$7*1000</f>
        <v>64491650</v>
      </c>
      <c r="V344" s="15">
        <f>T344*INPUTS!$B$6</f>
        <v>163034.8912</v>
      </c>
      <c r="W344" s="54" t="s">
        <v>396</v>
      </c>
      <c r="X344" s="54" t="s">
        <v>396</v>
      </c>
      <c r="Y344" s="67">
        <f>IFERROR(VLOOKUP(E344,INPUTS!$A$44:$B$103,2,0),0)</f>
        <v>0.02</v>
      </c>
      <c r="Z344" s="15">
        <f t="shared" si="113"/>
        <v>1031.8664</v>
      </c>
      <c r="AA344" s="20">
        <f>IFERROR(VLOOKUP(E344,INPUTS!$A$44:$C$103,3,0),SCENARIOS!$J$25)</f>
        <v>0.06</v>
      </c>
      <c r="AB344" s="15">
        <f t="shared" si="120"/>
        <v>3502.38635869765</v>
      </c>
      <c r="AC344" s="20">
        <f>IFERROR(VLOOKUP($E344,INPUTS!$A$44:$G$103,4,0),SCENARIOS!$K$25)</f>
        <v>0.15</v>
      </c>
      <c r="AD344" s="15">
        <f t="shared" si="120"/>
        <v>9906.57172736652</v>
      </c>
      <c r="AE344" s="20">
        <f>IFERROR(VLOOKUP($E344,INPUTS!$A$44:$G$103,5,0),SCENARIOS!$L$25)</f>
        <v>0.3</v>
      </c>
      <c r="AF344" s="15">
        <f t="shared" si="120"/>
        <v>22416.7532278651</v>
      </c>
      <c r="AG344" s="20">
        <f>IFERROR(VLOOKUP($E344,INPUTS!$A$44:$G$103,6,0),SCENARIOS!$M$25)</f>
        <v>0.4</v>
      </c>
      <c r="AH344" s="15">
        <f t="shared" si="115"/>
        <v>33816.6649444653</v>
      </c>
      <c r="AI344" s="20">
        <f>IFERROR(VLOOKUP($E344,INPUTS!$A$44:$G$103,7,0),SCENARIOS!$N$25)</f>
        <v>0.5</v>
      </c>
      <c r="AJ344" s="15">
        <f t="shared" si="116"/>
        <v>47825.5655634232</v>
      </c>
      <c r="AL344" t="str">
        <f t="shared" si="118"/>
        <v>N</v>
      </c>
      <c r="AM344" s="21">
        <f t="shared" si="119"/>
        <v>95651.1311268463</v>
      </c>
      <c r="BC344" s="2"/>
    </row>
    <row r="345" ht="15" customHeight="1" spans="1:55">
      <c r="A345" s="24" t="s">
        <v>1296</v>
      </c>
      <c r="B345" s="52" t="s">
        <v>406</v>
      </c>
      <c r="C345" s="52" t="s">
        <v>407</v>
      </c>
      <c r="D345" s="52" t="s">
        <v>929</v>
      </c>
      <c r="E345" s="10" t="s">
        <v>205</v>
      </c>
      <c r="F345" s="52" t="s">
        <v>408</v>
      </c>
      <c r="G345" s="52" t="s">
        <v>165</v>
      </c>
      <c r="H345" s="52" t="s">
        <v>1314</v>
      </c>
      <c r="I345" s="52" t="s">
        <v>1315</v>
      </c>
      <c r="J345" s="52" t="s">
        <v>181</v>
      </c>
      <c r="K345" s="52" t="s">
        <v>931</v>
      </c>
      <c r="L345" s="53" t="s">
        <v>288</v>
      </c>
      <c r="M345" s="13">
        <v>375</v>
      </c>
      <c r="N345" s="14">
        <f t="shared" si="117"/>
        <v>1.02739726027397</v>
      </c>
      <c r="O345" s="15">
        <v>9300</v>
      </c>
      <c r="P345" s="15">
        <f t="shared" si="109"/>
        <v>3487500</v>
      </c>
      <c r="Q345" s="16">
        <f>IFERROR(VLOOKUP(G345,SCENARIOS!$A$13:$E$18,4,0),0.025)</f>
        <v>0.025</v>
      </c>
      <c r="R345" s="52">
        <f>IFERROR(VLOOKUP(L345,INPUTS!$A$107:$B$120,2,0),0.0082)</f>
        <v>0.0085</v>
      </c>
      <c r="S345" s="52">
        <f t="shared" si="110"/>
        <v>79.05</v>
      </c>
      <c r="T345" s="15">
        <f t="shared" si="111"/>
        <v>29643.75</v>
      </c>
      <c r="U345" s="15">
        <f>T345/INPUTS!$B$7*1000</f>
        <v>37054687.5</v>
      </c>
      <c r="V345" s="15">
        <f>T345*INPUTS!$B$6</f>
        <v>93674.25</v>
      </c>
      <c r="W345" s="54" t="s">
        <v>396</v>
      </c>
      <c r="X345" s="54" t="s">
        <v>396</v>
      </c>
      <c r="Y345" s="67">
        <f>IFERROR(VLOOKUP(E345,INPUTS!$A$44:$B$103,2,0),0)</f>
        <v>0.02</v>
      </c>
      <c r="Z345" s="15">
        <f t="shared" si="113"/>
        <v>592.875</v>
      </c>
      <c r="AA345" s="20">
        <f>IFERROR(VLOOKUP(E345,INPUTS!$A$44:$C$103,3,0),SCENARIOS!$J$25)</f>
        <v>0.06</v>
      </c>
      <c r="AB345" s="15">
        <f t="shared" si="120"/>
        <v>2012.35093265259</v>
      </c>
      <c r="AC345" s="20">
        <f>IFERROR(VLOOKUP($E345,INPUTS!$A$44:$G$103,4,0),SCENARIOS!$K$25)</f>
        <v>0.15</v>
      </c>
      <c r="AD345" s="15">
        <f t="shared" si="120"/>
        <v>5691.97593105311</v>
      </c>
      <c r="AE345" s="20">
        <f>IFERROR(VLOOKUP($E345,INPUTS!$A$44:$G$103,5,0),SCENARIOS!$L$25)</f>
        <v>0.3</v>
      </c>
      <c r="AF345" s="15">
        <f t="shared" si="120"/>
        <v>12879.8966319385</v>
      </c>
      <c r="AG345" s="20">
        <f>IFERROR(VLOOKUP($E345,INPUTS!$A$44:$G$103,6,0),SCENARIOS!$M$25)</f>
        <v>0.4</v>
      </c>
      <c r="AH345" s="15">
        <f t="shared" si="115"/>
        <v>19429.8944407434</v>
      </c>
      <c r="AI345" s="20">
        <f>IFERROR(VLOOKUP($E345,INPUTS!$A$44:$G$103,7,0),SCENARIOS!$N$25)</f>
        <v>0.5</v>
      </c>
      <c r="AJ345" s="15">
        <f t="shared" si="116"/>
        <v>27478.9276823187</v>
      </c>
      <c r="AL345" t="str">
        <f t="shared" si="118"/>
        <v>N</v>
      </c>
      <c r="AM345" s="21">
        <f t="shared" si="119"/>
        <v>54957.8553646373</v>
      </c>
      <c r="BC345" s="2"/>
    </row>
    <row r="346" ht="15" customHeight="1" spans="1:55">
      <c r="A346" s="6" t="s">
        <v>1297</v>
      </c>
      <c r="B346" s="52" t="s">
        <v>406</v>
      </c>
      <c r="C346" s="52" t="s">
        <v>407</v>
      </c>
      <c r="D346" s="52" t="s">
        <v>929</v>
      </c>
      <c r="E346" s="10" t="s">
        <v>205</v>
      </c>
      <c r="F346" s="52" t="s">
        <v>408</v>
      </c>
      <c r="G346" s="52" t="s">
        <v>165</v>
      </c>
      <c r="H346" s="52" t="s">
        <v>1317</v>
      </c>
      <c r="I346" s="52" t="s">
        <v>1318</v>
      </c>
      <c r="J346" s="52" t="s">
        <v>181</v>
      </c>
      <c r="K346" s="52" t="s">
        <v>931</v>
      </c>
      <c r="L346" s="53" t="s">
        <v>288</v>
      </c>
      <c r="M346" s="13">
        <v>375</v>
      </c>
      <c r="N346" s="14">
        <f t="shared" si="117"/>
        <v>1.02739726027397</v>
      </c>
      <c r="O346" s="15">
        <v>8600</v>
      </c>
      <c r="P346" s="15">
        <f t="shared" si="109"/>
        <v>3225000</v>
      </c>
      <c r="Q346" s="16">
        <f>IFERROR(VLOOKUP(G346,SCENARIOS!$A$13:$E$18,4,0),0.025)</f>
        <v>0.025</v>
      </c>
      <c r="R346" s="52">
        <f>IFERROR(VLOOKUP(L346,INPUTS!$A$107:$B$120,2,0),0.0082)</f>
        <v>0.0085</v>
      </c>
      <c r="S346" s="52">
        <f t="shared" si="110"/>
        <v>73.1</v>
      </c>
      <c r="T346" s="15">
        <f t="shared" si="111"/>
        <v>27412.5</v>
      </c>
      <c r="U346" s="15">
        <f>T346/INPUTS!$B$7*1000</f>
        <v>34265625</v>
      </c>
      <c r="V346" s="15">
        <f>T346*INPUTS!$B$6</f>
        <v>86623.5</v>
      </c>
      <c r="W346" s="54" t="s">
        <v>396</v>
      </c>
      <c r="X346" s="54" t="s">
        <v>396</v>
      </c>
      <c r="Y346" s="67">
        <f>IFERROR(VLOOKUP(E346,INPUTS!$A$44:$B$103,2,0),0)</f>
        <v>0.02</v>
      </c>
      <c r="Z346" s="15">
        <f t="shared" si="113"/>
        <v>548.25</v>
      </c>
      <c r="AA346" s="20">
        <f>IFERROR(VLOOKUP(E346,INPUTS!$A$44:$C$103,3,0),SCENARIOS!$J$25)</f>
        <v>0.06</v>
      </c>
      <c r="AB346" s="15">
        <f t="shared" si="120"/>
        <v>1860.88365815186</v>
      </c>
      <c r="AC346" s="20">
        <f>IFERROR(VLOOKUP($E346,INPUTS!$A$44:$G$103,4,0),SCENARIOS!$K$25)</f>
        <v>0.15</v>
      </c>
      <c r="AD346" s="15">
        <f t="shared" si="120"/>
        <v>5263.5476351674</v>
      </c>
      <c r="AE346" s="20">
        <f>IFERROR(VLOOKUP($E346,INPUTS!$A$44:$G$103,5,0),SCENARIOS!$L$25)</f>
        <v>0.3</v>
      </c>
      <c r="AF346" s="15">
        <f t="shared" si="120"/>
        <v>11910.4420467388</v>
      </c>
      <c r="AG346" s="20">
        <f>IFERROR(VLOOKUP($E346,INPUTS!$A$44:$G$103,6,0),SCENARIOS!$M$25)</f>
        <v>0.4</v>
      </c>
      <c r="AH346" s="15">
        <f t="shared" si="115"/>
        <v>17967.4292677842</v>
      </c>
      <c r="AI346" s="20">
        <f>IFERROR(VLOOKUP($E346,INPUTS!$A$44:$G$103,7,0),SCENARIOS!$N$25)</f>
        <v>0.5</v>
      </c>
      <c r="AJ346" s="15">
        <f t="shared" si="116"/>
        <v>25410.621297628</v>
      </c>
      <c r="AL346" t="str">
        <f t="shared" si="118"/>
        <v>N</v>
      </c>
      <c r="AM346" s="21">
        <f t="shared" si="119"/>
        <v>50821.242595256</v>
      </c>
      <c r="BC346" s="2"/>
    </row>
    <row r="347" ht="15" customHeight="1" spans="1:55">
      <c r="A347" s="24" t="s">
        <v>1298</v>
      </c>
      <c r="B347" s="52" t="s">
        <v>406</v>
      </c>
      <c r="C347" s="52" t="s">
        <v>407</v>
      </c>
      <c r="D347" s="52" t="s">
        <v>929</v>
      </c>
      <c r="E347" s="10" t="s">
        <v>205</v>
      </c>
      <c r="F347" s="52" t="s">
        <v>408</v>
      </c>
      <c r="G347" s="52" t="s">
        <v>165</v>
      </c>
      <c r="H347" s="52" t="s">
        <v>1320</v>
      </c>
      <c r="I347" s="52" t="s">
        <v>1321</v>
      </c>
      <c r="J347" s="52" t="s">
        <v>181</v>
      </c>
      <c r="K347" s="52" t="s">
        <v>931</v>
      </c>
      <c r="L347" s="53" t="s">
        <v>288</v>
      </c>
      <c r="M347" s="13">
        <v>375</v>
      </c>
      <c r="N347" s="14">
        <f t="shared" si="117"/>
        <v>1.02739726027397</v>
      </c>
      <c r="O347" s="15">
        <v>8700</v>
      </c>
      <c r="P347" s="15">
        <f t="shared" si="109"/>
        <v>3262500</v>
      </c>
      <c r="Q347" s="16">
        <f>IFERROR(VLOOKUP(G347,SCENARIOS!$A$13:$E$18,4,0),0.025)</f>
        <v>0.025</v>
      </c>
      <c r="R347" s="52">
        <f>IFERROR(VLOOKUP(L347,INPUTS!$A$107:$B$120,2,0),0.0082)</f>
        <v>0.0085</v>
      </c>
      <c r="S347" s="52">
        <f t="shared" si="110"/>
        <v>73.95</v>
      </c>
      <c r="T347" s="15">
        <f t="shared" si="111"/>
        <v>27731.25</v>
      </c>
      <c r="U347" s="15">
        <f>T347/INPUTS!$B$7*1000</f>
        <v>34664062.5</v>
      </c>
      <c r="V347" s="15">
        <f>T347*INPUTS!$B$6</f>
        <v>87630.75</v>
      </c>
      <c r="W347" s="54" t="s">
        <v>396</v>
      </c>
      <c r="X347" s="54" t="s">
        <v>396</v>
      </c>
      <c r="Y347" s="67">
        <f>IFERROR(VLOOKUP(E347,INPUTS!$A$44:$B$103,2,0),0)</f>
        <v>0.02</v>
      </c>
      <c r="Z347" s="15">
        <f t="shared" si="113"/>
        <v>554.625</v>
      </c>
      <c r="AA347" s="20">
        <f>IFERROR(VLOOKUP(E347,INPUTS!$A$44:$C$103,3,0),SCENARIOS!$J$25)</f>
        <v>0.06</v>
      </c>
      <c r="AB347" s="15">
        <f t="shared" si="120"/>
        <v>1882.52184022339</v>
      </c>
      <c r="AC347" s="20">
        <f>IFERROR(VLOOKUP($E347,INPUTS!$A$44:$G$103,4,0),SCENARIOS!$K$25)</f>
        <v>0.15</v>
      </c>
      <c r="AD347" s="15">
        <f t="shared" si="120"/>
        <v>5324.75167743678</v>
      </c>
      <c r="AE347" s="20">
        <f>IFERROR(VLOOKUP($E347,INPUTS!$A$44:$G$103,5,0),SCENARIOS!$L$25)</f>
        <v>0.3</v>
      </c>
      <c r="AF347" s="15">
        <f t="shared" si="120"/>
        <v>12048.9355589102</v>
      </c>
      <c r="AG347" s="20">
        <f>IFERROR(VLOOKUP($E347,INPUTS!$A$44:$G$103,6,0),SCENARIOS!$M$25)</f>
        <v>0.4</v>
      </c>
      <c r="AH347" s="15">
        <f t="shared" si="115"/>
        <v>18176.3528639212</v>
      </c>
      <c r="AI347" s="20">
        <f>IFERROR(VLOOKUP($E347,INPUTS!$A$44:$G$103,7,0),SCENARIOS!$N$25)</f>
        <v>0.5</v>
      </c>
      <c r="AJ347" s="15">
        <f t="shared" si="116"/>
        <v>25706.0936382981</v>
      </c>
      <c r="AL347" t="str">
        <f t="shared" si="118"/>
        <v>N</v>
      </c>
      <c r="AM347" s="21">
        <f t="shared" si="119"/>
        <v>51412.1872765962</v>
      </c>
      <c r="BC347" s="2"/>
    </row>
    <row r="348" ht="15" customHeight="1" spans="1:55">
      <c r="A348" s="6" t="s">
        <v>1299</v>
      </c>
      <c r="B348" s="52" t="s">
        <v>406</v>
      </c>
      <c r="C348" s="52" t="s">
        <v>407</v>
      </c>
      <c r="D348" s="52" t="s">
        <v>929</v>
      </c>
      <c r="E348" s="10" t="s">
        <v>205</v>
      </c>
      <c r="F348" s="52" t="s">
        <v>408</v>
      </c>
      <c r="G348" s="52" t="s">
        <v>165</v>
      </c>
      <c r="H348" s="52" t="s">
        <v>440</v>
      </c>
      <c r="I348" s="52" t="s">
        <v>439</v>
      </c>
      <c r="J348" s="52" t="s">
        <v>177</v>
      </c>
      <c r="K348" s="52" t="s">
        <v>931</v>
      </c>
      <c r="L348" s="53" t="s">
        <v>288</v>
      </c>
      <c r="M348" s="13">
        <v>563</v>
      </c>
      <c r="N348" s="14">
        <f t="shared" si="117"/>
        <v>1.54246575342466</v>
      </c>
      <c r="O348" s="15">
        <v>5700</v>
      </c>
      <c r="P348" s="15">
        <f t="shared" si="109"/>
        <v>3209100</v>
      </c>
      <c r="Q348" s="16">
        <f>IFERROR(VLOOKUP(G348,SCENARIOS!$A$13:$E$18,4,0),0.025)</f>
        <v>0.025</v>
      </c>
      <c r="R348" s="52">
        <f>IFERROR(VLOOKUP(L348,INPUTS!$A$107:$B$120,2,0),0.0082)</f>
        <v>0.0085</v>
      </c>
      <c r="S348" s="52">
        <f t="shared" si="110"/>
        <v>48.45</v>
      </c>
      <c r="T348" s="15">
        <f t="shared" si="111"/>
        <v>27277.35</v>
      </c>
      <c r="U348" s="15">
        <f>T348/INPUTS!$B$7*1000</f>
        <v>34096687.5</v>
      </c>
      <c r="V348" s="15">
        <f>T348*INPUTS!$B$6</f>
        <v>86196.426</v>
      </c>
      <c r="W348" s="54" t="s">
        <v>396</v>
      </c>
      <c r="X348" s="54" t="s">
        <v>396</v>
      </c>
      <c r="Y348" s="67">
        <f>IFERROR(VLOOKUP(E348,INPUTS!$A$44:$B$103,2,0),0)</f>
        <v>0.02</v>
      </c>
      <c r="Z348" s="15">
        <f t="shared" si="113"/>
        <v>545.547</v>
      </c>
      <c r="AA348" s="20">
        <f>IFERROR(VLOOKUP(E348,INPUTS!$A$44:$C$103,3,0),SCENARIOS!$J$25)</f>
        <v>0.06</v>
      </c>
      <c r="AB348" s="15">
        <f t="shared" si="120"/>
        <v>1851.70906895352</v>
      </c>
      <c r="AC348" s="20">
        <f>IFERROR(VLOOKUP($E348,INPUTS!$A$44:$G$103,4,0),SCENARIOS!$K$25)</f>
        <v>0.15</v>
      </c>
      <c r="AD348" s="15">
        <f t="shared" si="120"/>
        <v>5237.59712124518</v>
      </c>
      <c r="AE348" s="20">
        <f>IFERROR(VLOOKUP($E348,INPUTS!$A$44:$G$103,5,0),SCENARIOS!$L$25)</f>
        <v>0.3</v>
      </c>
      <c r="AF348" s="15">
        <f t="shared" si="120"/>
        <v>11851.7207975782</v>
      </c>
      <c r="AG348" s="20">
        <f>IFERROR(VLOOKUP($E348,INPUTS!$A$44:$G$103,6,0),SCENARIOS!$M$25)</f>
        <v>0.4</v>
      </c>
      <c r="AH348" s="15">
        <f t="shared" si="115"/>
        <v>17878.8456630221</v>
      </c>
      <c r="AI348" s="20">
        <f>IFERROR(VLOOKUP($E348,INPUTS!$A$44:$G$103,7,0),SCENARIOS!$N$25)</f>
        <v>0.5</v>
      </c>
      <c r="AJ348" s="15">
        <f t="shared" si="116"/>
        <v>25285.3410251839</v>
      </c>
      <c r="AL348" t="str">
        <f t="shared" si="118"/>
        <v>Y</v>
      </c>
      <c r="AM348" s="21">
        <f t="shared" si="119"/>
        <v>50570.6820503678</v>
      </c>
      <c r="BC348" s="2"/>
    </row>
    <row r="349" ht="15" customHeight="1" spans="1:55">
      <c r="A349" s="24" t="s">
        <v>1300</v>
      </c>
      <c r="B349" s="52" t="s">
        <v>406</v>
      </c>
      <c r="C349" s="52" t="s">
        <v>407</v>
      </c>
      <c r="D349" s="52" t="s">
        <v>929</v>
      </c>
      <c r="E349" s="10" t="s">
        <v>205</v>
      </c>
      <c r="F349" s="52" t="s">
        <v>408</v>
      </c>
      <c r="G349" s="52" t="s">
        <v>165</v>
      </c>
      <c r="H349" s="52" t="s">
        <v>448</v>
      </c>
      <c r="I349" s="52" t="s">
        <v>447</v>
      </c>
      <c r="J349" s="52" t="s">
        <v>177</v>
      </c>
      <c r="K349" s="52" t="s">
        <v>931</v>
      </c>
      <c r="L349" s="53" t="s">
        <v>288</v>
      </c>
      <c r="M349" s="13">
        <v>375</v>
      </c>
      <c r="N349" s="14">
        <f t="shared" si="117"/>
        <v>1.02739726027397</v>
      </c>
      <c r="O349" s="15">
        <v>5600</v>
      </c>
      <c r="P349" s="15">
        <f t="shared" si="109"/>
        <v>2100000</v>
      </c>
      <c r="Q349" s="16">
        <f>IFERROR(VLOOKUP(G349,SCENARIOS!$A$13:$E$18,4,0),0.025)</f>
        <v>0.025</v>
      </c>
      <c r="R349" s="52">
        <f>IFERROR(VLOOKUP(L349,INPUTS!$A$107:$B$120,2,0),0.0082)</f>
        <v>0.0085</v>
      </c>
      <c r="S349" s="52">
        <f t="shared" si="110"/>
        <v>47.6</v>
      </c>
      <c r="T349" s="15">
        <f t="shared" si="111"/>
        <v>17850</v>
      </c>
      <c r="U349" s="15">
        <f>T349/INPUTS!$B$7*1000</f>
        <v>22312500</v>
      </c>
      <c r="V349" s="15">
        <f>T349*INPUTS!$B$6</f>
        <v>56406</v>
      </c>
      <c r="W349" s="54" t="s">
        <v>396</v>
      </c>
      <c r="X349" s="54" t="s">
        <v>396</v>
      </c>
      <c r="Y349" s="67">
        <f>IFERROR(VLOOKUP(E349,INPUTS!$A$44:$B$103,2,0),0)</f>
        <v>0.02</v>
      </c>
      <c r="Z349" s="15">
        <f t="shared" si="113"/>
        <v>357</v>
      </c>
      <c r="AA349" s="20">
        <f>IFERROR(VLOOKUP(E349,INPUTS!$A$44:$C$103,3,0),SCENARIOS!$J$25)</f>
        <v>0.06</v>
      </c>
      <c r="AB349" s="15">
        <f t="shared" si="120"/>
        <v>1211.73819600586</v>
      </c>
      <c r="AC349" s="20">
        <f>IFERROR(VLOOKUP($E349,INPUTS!$A$44:$G$103,4,0),SCENARIOS!$K$25)</f>
        <v>0.15</v>
      </c>
      <c r="AD349" s="15">
        <f t="shared" si="120"/>
        <v>3427.42636708575</v>
      </c>
      <c r="AE349" s="20">
        <f>IFERROR(VLOOKUP($E349,INPUTS!$A$44:$G$103,5,0),SCENARIOS!$L$25)</f>
        <v>0.3</v>
      </c>
      <c r="AF349" s="15">
        <f t="shared" si="120"/>
        <v>7755.63668159738</v>
      </c>
      <c r="AG349" s="20">
        <f>IFERROR(VLOOKUP($E349,INPUTS!$A$44:$G$103,6,0),SCENARIOS!$M$25)</f>
        <v>0.4</v>
      </c>
      <c r="AH349" s="15">
        <f t="shared" si="115"/>
        <v>11699.7213836734</v>
      </c>
      <c r="AI349" s="20">
        <f>IFERROR(VLOOKUP($E349,INPUTS!$A$44:$G$103,7,0),SCENARIOS!$N$25)</f>
        <v>0.5</v>
      </c>
      <c r="AJ349" s="15">
        <f t="shared" si="116"/>
        <v>16546.4510775252</v>
      </c>
      <c r="AL349" t="str">
        <f t="shared" si="118"/>
        <v>Y</v>
      </c>
      <c r="AM349" s="21">
        <f t="shared" si="119"/>
        <v>33092.9021550504</v>
      </c>
      <c r="BC349" s="2"/>
    </row>
    <row r="350" ht="15" customHeight="1" spans="1:55">
      <c r="A350" s="6" t="s">
        <v>1302</v>
      </c>
      <c r="B350" s="52" t="s">
        <v>406</v>
      </c>
      <c r="C350" s="52" t="s">
        <v>407</v>
      </c>
      <c r="D350" s="52" t="s">
        <v>929</v>
      </c>
      <c r="E350" s="10" t="s">
        <v>205</v>
      </c>
      <c r="F350" s="52" t="s">
        <v>408</v>
      </c>
      <c r="G350" s="52" t="s">
        <v>165</v>
      </c>
      <c r="H350" s="52" t="s">
        <v>636</v>
      </c>
      <c r="I350" s="52" t="s">
        <v>635</v>
      </c>
      <c r="J350" s="52" t="s">
        <v>177</v>
      </c>
      <c r="K350" s="52" t="s">
        <v>931</v>
      </c>
      <c r="L350" s="53" t="s">
        <v>282</v>
      </c>
      <c r="M350" s="13">
        <v>563</v>
      </c>
      <c r="N350" s="14">
        <f t="shared" si="117"/>
        <v>1.54246575342466</v>
      </c>
      <c r="O350" s="15">
        <v>3600</v>
      </c>
      <c r="P350" s="15">
        <f t="shared" si="109"/>
        <v>2026800</v>
      </c>
      <c r="Q350" s="16">
        <f>IFERROR(VLOOKUP(G350,SCENARIOS!$A$13:$E$18,4,0),0.025)</f>
        <v>0.025</v>
      </c>
      <c r="R350" s="52">
        <f>IFERROR(VLOOKUP(L350,INPUTS!$A$107:$B$120,2,0),0.0082)</f>
        <v>0.0042</v>
      </c>
      <c r="S350" s="52">
        <f t="shared" si="110"/>
        <v>15.12</v>
      </c>
      <c r="T350" s="15">
        <f t="shared" si="111"/>
        <v>8512.56</v>
      </c>
      <c r="U350" s="15">
        <f>T350/INPUTS!$B$7*1000</f>
        <v>10640700</v>
      </c>
      <c r="V350" s="15">
        <f>T350*INPUTS!$B$6</f>
        <v>26899.6896</v>
      </c>
      <c r="W350" s="54" t="s">
        <v>396</v>
      </c>
      <c r="X350" s="54" t="s">
        <v>396</v>
      </c>
      <c r="Y350" s="67">
        <f>IFERROR(VLOOKUP(E350,INPUTS!$A$44:$B$103,2,0),0)</f>
        <v>0.02</v>
      </c>
      <c r="Z350" s="15">
        <f t="shared" si="113"/>
        <v>170.2512</v>
      </c>
      <c r="AA350" s="20">
        <f>IFERROR(VLOOKUP(E350,INPUTS!$A$44:$C$103,3,0),SCENARIOS!$J$25)</f>
        <v>0.06</v>
      </c>
      <c r="AB350" s="15">
        <f t="shared" si="120"/>
        <v>577.870817803453</v>
      </c>
      <c r="AC350" s="20">
        <f>IFERROR(VLOOKUP($E350,INPUTS!$A$44:$G$103,4,0),SCENARIOS!$K$25)</f>
        <v>0.15</v>
      </c>
      <c r="AD350" s="15">
        <f t="shared" si="120"/>
        <v>1634.51947313162</v>
      </c>
      <c r="AE350" s="20">
        <f>IFERROR(VLOOKUP($E350,INPUTS!$A$44:$G$103,5,0),SCENARIOS!$L$25)</f>
        <v>0.3</v>
      </c>
      <c r="AF350" s="15">
        <f t="shared" si="120"/>
        <v>3698.61751206155</v>
      </c>
      <c r="AG350" s="20">
        <f>IFERROR(VLOOKUP($E350,INPUTS!$A$44:$G$103,6,0),SCENARIOS!$M$25)</f>
        <v>0.4</v>
      </c>
      <c r="AH350" s="15">
        <f t="shared" si="115"/>
        <v>5579.52830598336</v>
      </c>
      <c r="AI350" s="20">
        <f>IFERROR(VLOOKUP($E350,INPUTS!$A$44:$G$103,7,0),SCENARIOS!$N$25)</f>
        <v>0.5</v>
      </c>
      <c r="AJ350" s="15">
        <f t="shared" si="116"/>
        <v>7890.90518680661</v>
      </c>
      <c r="AL350" t="str">
        <f t="shared" si="118"/>
        <v>N</v>
      </c>
      <c r="AM350" s="21">
        <f t="shared" si="119"/>
        <v>15781.8103736132</v>
      </c>
      <c r="BC350" s="2"/>
    </row>
    <row r="351" ht="15" customHeight="1" spans="1:55">
      <c r="A351" s="24" t="s">
        <v>1303</v>
      </c>
      <c r="B351" s="52" t="s">
        <v>406</v>
      </c>
      <c r="C351" s="52" t="s">
        <v>407</v>
      </c>
      <c r="D351" s="52" t="s">
        <v>929</v>
      </c>
      <c r="E351" s="10" t="s">
        <v>205</v>
      </c>
      <c r="F351" s="52" t="s">
        <v>408</v>
      </c>
      <c r="G351" s="52" t="s">
        <v>165</v>
      </c>
      <c r="H351" s="52" t="s">
        <v>648</v>
      </c>
      <c r="I351" s="52" t="s">
        <v>647</v>
      </c>
      <c r="J351" s="52" t="s">
        <v>177</v>
      </c>
      <c r="K351" s="52" t="s">
        <v>931</v>
      </c>
      <c r="L351" s="53" t="s">
        <v>279</v>
      </c>
      <c r="M351" s="13">
        <v>563</v>
      </c>
      <c r="N351" s="14">
        <f t="shared" si="117"/>
        <v>1.54246575342466</v>
      </c>
      <c r="O351" s="15">
        <v>1600</v>
      </c>
      <c r="P351" s="15">
        <f t="shared" si="109"/>
        <v>900800</v>
      </c>
      <c r="Q351" s="16">
        <f>IFERROR(VLOOKUP(G351,SCENARIOS!$A$13:$E$18,4,0),0.025)</f>
        <v>0.025</v>
      </c>
      <c r="R351" s="52">
        <f>IFERROR(VLOOKUP(L351,INPUTS!$A$107:$B$120,2,0),0.0082)</f>
        <v>0.0039</v>
      </c>
      <c r="S351" s="52">
        <f t="shared" si="110"/>
        <v>6.24</v>
      </c>
      <c r="T351" s="15">
        <f t="shared" si="111"/>
        <v>3513.12</v>
      </c>
      <c r="U351" s="15">
        <f>T351/INPUTS!$B$7*1000</f>
        <v>4391400</v>
      </c>
      <c r="V351" s="15">
        <f>T351*INPUTS!$B$6</f>
        <v>11101.4592</v>
      </c>
      <c r="W351" s="54" t="s">
        <v>396</v>
      </c>
      <c r="X351" s="54" t="s">
        <v>396</v>
      </c>
      <c r="Y351" s="67">
        <f>IFERROR(VLOOKUP(E351,INPUTS!$A$44:$B$103,2,0),0)</f>
        <v>0.02</v>
      </c>
      <c r="Z351" s="15">
        <f t="shared" si="113"/>
        <v>70.2624</v>
      </c>
      <c r="AA351" s="20">
        <f>IFERROR(VLOOKUP(E351,INPUTS!$A$44:$C$103,3,0),SCENARIOS!$J$25)</f>
        <v>0.06</v>
      </c>
      <c r="AB351" s="15">
        <f t="shared" si="120"/>
        <v>238.486369252219</v>
      </c>
      <c r="AC351" s="20">
        <f>IFERROR(VLOOKUP($E351,INPUTS!$A$44:$G$103,4,0),SCENARIOS!$K$25)</f>
        <v>0.15</v>
      </c>
      <c r="AD351" s="15">
        <f t="shared" si="120"/>
        <v>674.563592086066</v>
      </c>
      <c r="AE351" s="20">
        <f>IFERROR(VLOOKUP($E351,INPUTS!$A$44:$G$103,5,0),SCENARIOS!$L$25)</f>
        <v>0.3</v>
      </c>
      <c r="AF351" s="15">
        <f t="shared" si="120"/>
        <v>1526.41357640635</v>
      </c>
      <c r="AG351" s="20">
        <f>IFERROR(VLOOKUP($E351,INPUTS!$A$44:$G$103,6,0),SCENARIOS!$M$25)</f>
        <v>0.4</v>
      </c>
      <c r="AH351" s="15">
        <f t="shared" si="115"/>
        <v>2302.6624754852</v>
      </c>
      <c r="AI351" s="20">
        <f>IFERROR(VLOOKUP($E351,INPUTS!$A$44:$G$103,7,0),SCENARIOS!$N$25)</f>
        <v>0.5</v>
      </c>
      <c r="AJ351" s="15">
        <f t="shared" si="116"/>
        <v>3256.56404534876</v>
      </c>
      <c r="AL351" t="str">
        <f t="shared" si="118"/>
        <v>Y</v>
      </c>
      <c r="AM351" s="21">
        <f t="shared" si="119"/>
        <v>6513.12809069752</v>
      </c>
      <c r="BC351" s="2"/>
    </row>
    <row r="352" ht="15" customHeight="1" spans="1:55">
      <c r="A352" s="6" t="s">
        <v>1304</v>
      </c>
      <c r="B352" s="52" t="s">
        <v>406</v>
      </c>
      <c r="C352" s="52" t="s">
        <v>407</v>
      </c>
      <c r="D352" s="52" t="s">
        <v>929</v>
      </c>
      <c r="E352" s="10" t="s">
        <v>205</v>
      </c>
      <c r="F352" s="52" t="s">
        <v>408</v>
      </c>
      <c r="G352" s="52" t="s">
        <v>165</v>
      </c>
      <c r="H352" s="52" t="s">
        <v>234</v>
      </c>
      <c r="I352" s="52" t="s">
        <v>424</v>
      </c>
      <c r="J352" s="52" t="s">
        <v>173</v>
      </c>
      <c r="K352" s="52" t="s">
        <v>931</v>
      </c>
      <c r="L352" s="53" t="s">
        <v>293</v>
      </c>
      <c r="M352" s="13">
        <v>375</v>
      </c>
      <c r="N352" s="14">
        <f t="shared" si="117"/>
        <v>1.02739726027397</v>
      </c>
      <c r="O352" s="15">
        <v>12000</v>
      </c>
      <c r="P352" s="15">
        <f t="shared" si="109"/>
        <v>4500000</v>
      </c>
      <c r="Q352" s="16">
        <f>IFERROR(VLOOKUP(G352,SCENARIOS!$A$13:$E$18,4,0),0.025)</f>
        <v>0.025</v>
      </c>
      <c r="R352" s="52">
        <f>IFERROR(VLOOKUP(L352,INPUTS!$A$107:$B$120,2,0),0.0082)</f>
        <v>0.0079</v>
      </c>
      <c r="S352" s="52">
        <f t="shared" si="110"/>
        <v>94.8</v>
      </c>
      <c r="T352" s="15">
        <f t="shared" si="111"/>
        <v>35550</v>
      </c>
      <c r="U352" s="15">
        <f>T352/INPUTS!$B$7*1000</f>
        <v>44437500</v>
      </c>
      <c r="V352" s="15">
        <f>T352*INPUTS!$B$6</f>
        <v>112338</v>
      </c>
      <c r="W352" s="54" t="s">
        <v>396</v>
      </c>
      <c r="X352" s="54" t="s">
        <v>396</v>
      </c>
      <c r="Y352" s="67">
        <f>IFERROR(VLOOKUP(E352,INPUTS!$A$44:$B$103,2,0),0)</f>
        <v>0.02</v>
      </c>
      <c r="Z352" s="15">
        <f t="shared" si="113"/>
        <v>711</v>
      </c>
      <c r="AA352" s="20">
        <f>IFERROR(VLOOKUP(E352,INPUTS!$A$44:$C$103,3,0),SCENARIOS!$J$25)</f>
        <v>0.06</v>
      </c>
      <c r="AB352" s="15">
        <f t="shared" si="120"/>
        <v>2413.2937180957</v>
      </c>
      <c r="AC352" s="20">
        <f>IFERROR(VLOOKUP($E352,INPUTS!$A$44:$G$103,4,0),SCENARIOS!$K$25)</f>
        <v>0.15</v>
      </c>
      <c r="AD352" s="15">
        <f t="shared" si="120"/>
        <v>6826.05083192708</v>
      </c>
      <c r="AE352" s="20">
        <f>IFERROR(VLOOKUP($E352,INPUTS!$A$44:$G$103,5,0),SCENARIOS!$L$25)</f>
        <v>0.3</v>
      </c>
      <c r="AF352" s="15">
        <f t="shared" si="120"/>
        <v>15446.0999457024</v>
      </c>
      <c r="AG352" s="20">
        <f>IFERROR(VLOOKUP($E352,INPUTS!$A$44:$G$103,6,0),SCENARIOS!$M$25)</f>
        <v>0.4</v>
      </c>
      <c r="AH352" s="15">
        <f t="shared" si="115"/>
        <v>23301.1257809294</v>
      </c>
      <c r="AI352" s="20">
        <f>IFERROR(VLOOKUP($E352,INPUTS!$A$44:$G$103,7,0),SCENARIOS!$N$25)</f>
        <v>0.5</v>
      </c>
      <c r="AJ352" s="15">
        <f t="shared" si="116"/>
        <v>32953.8563476763</v>
      </c>
      <c r="AL352" t="str">
        <f t="shared" si="118"/>
        <v>N</v>
      </c>
      <c r="AM352" s="21">
        <f t="shared" si="119"/>
        <v>65907.7126953526</v>
      </c>
      <c r="BC352" s="2"/>
    </row>
    <row r="353" ht="15" customHeight="1" spans="1:55">
      <c r="A353" s="24" t="s">
        <v>1305</v>
      </c>
      <c r="B353" s="52" t="s">
        <v>406</v>
      </c>
      <c r="C353" s="52" t="s">
        <v>407</v>
      </c>
      <c r="D353" s="52" t="s">
        <v>929</v>
      </c>
      <c r="E353" s="10" t="s">
        <v>206</v>
      </c>
      <c r="F353" s="52" t="s">
        <v>408</v>
      </c>
      <c r="G353" s="52" t="s">
        <v>165</v>
      </c>
      <c r="H353" s="52" t="s">
        <v>245</v>
      </c>
      <c r="I353" s="52" t="s">
        <v>930</v>
      </c>
      <c r="J353" s="52" t="s">
        <v>169</v>
      </c>
      <c r="K353" s="52" t="s">
        <v>931</v>
      </c>
      <c r="L353" s="53" t="s">
        <v>288</v>
      </c>
      <c r="M353" s="13">
        <v>375</v>
      </c>
      <c r="N353" s="14">
        <f t="shared" si="117"/>
        <v>1.02739726027397</v>
      </c>
      <c r="O353" s="15">
        <v>6420</v>
      </c>
      <c r="P353" s="15">
        <f t="shared" si="109"/>
        <v>2407500</v>
      </c>
      <c r="Q353" s="16">
        <f>IFERROR(VLOOKUP(G353,SCENARIOS!$A$13:$E$18,4,0),0.025)</f>
        <v>0.025</v>
      </c>
      <c r="R353" s="52">
        <f>IFERROR(VLOOKUP(L353,INPUTS!$A$107:$B$120,2,0),0.0082)</f>
        <v>0.0085</v>
      </c>
      <c r="S353" s="52">
        <f t="shared" si="110"/>
        <v>54.57</v>
      </c>
      <c r="T353" s="15">
        <f t="shared" si="111"/>
        <v>20463.75</v>
      </c>
      <c r="U353" s="15">
        <f>T353/INPUTS!$B$7*1000</f>
        <v>25579687.5</v>
      </c>
      <c r="V353" s="15">
        <f>T353*INPUTS!$B$6</f>
        <v>64665.45</v>
      </c>
      <c r="W353" s="54" t="s">
        <v>396</v>
      </c>
      <c r="X353" s="54" t="s">
        <v>396</v>
      </c>
      <c r="Y353" s="67">
        <f>IFERROR(VLOOKUP(E353,INPUTS!$A$44:$B$103,2,0),0)</f>
        <v>0.02</v>
      </c>
      <c r="Z353" s="15">
        <f t="shared" si="113"/>
        <v>409.275</v>
      </c>
      <c r="AA353" s="20">
        <f>IFERROR(VLOOKUP(E353,INPUTS!$A$44:$C$103,3,0),SCENARIOS!$J$25)</f>
        <v>0.06</v>
      </c>
      <c r="AB353" s="15">
        <f t="shared" si="120"/>
        <v>1389.17128899243</v>
      </c>
      <c r="AC353" s="20">
        <f>IFERROR(VLOOKUP($E353,INPUTS!$A$44:$G$103,4,0),SCENARIOS!$K$25)</f>
        <v>0.15</v>
      </c>
      <c r="AD353" s="15">
        <f t="shared" si="120"/>
        <v>3929.29951369473</v>
      </c>
      <c r="AE353" s="20">
        <f>IFERROR(VLOOKUP($E353,INPUTS!$A$44:$G$103,5,0),SCENARIOS!$L$25)</f>
        <v>0.3</v>
      </c>
      <c r="AF353" s="15">
        <f t="shared" si="120"/>
        <v>8891.28348140271</v>
      </c>
      <c r="AG353" s="20">
        <f>IFERROR(VLOOKUP($E353,INPUTS!$A$44:$G$103,6,0),SCENARIOS!$M$25)</f>
        <v>0.4</v>
      </c>
      <c r="AH353" s="15">
        <f t="shared" si="115"/>
        <v>13412.894871997</v>
      </c>
      <c r="AI353" s="20">
        <f>IFERROR(VLOOKUP($E353,INPUTS!$A$44:$G$103,7,0),SCENARIOS!$N$25)</f>
        <v>0.5</v>
      </c>
      <c r="AJ353" s="15">
        <f t="shared" si="116"/>
        <v>18969.32427102</v>
      </c>
      <c r="AL353" t="str">
        <f t="shared" si="118"/>
        <v>Y</v>
      </c>
      <c r="AM353" s="21">
        <f t="shared" si="119"/>
        <v>37938.64854204</v>
      </c>
      <c r="BC353" s="2"/>
    </row>
    <row r="354" ht="15" customHeight="1" spans="1:55">
      <c r="A354" s="6" t="s">
        <v>1306</v>
      </c>
      <c r="B354" s="52" t="s">
        <v>406</v>
      </c>
      <c r="C354" s="52" t="s">
        <v>407</v>
      </c>
      <c r="D354" s="52" t="s">
        <v>929</v>
      </c>
      <c r="E354" s="10" t="s">
        <v>206</v>
      </c>
      <c r="F354" s="52" t="s">
        <v>408</v>
      </c>
      <c r="G354" s="52" t="s">
        <v>165</v>
      </c>
      <c r="H354" s="52" t="s">
        <v>251</v>
      </c>
      <c r="I354" s="52" t="s">
        <v>930</v>
      </c>
      <c r="J354" s="52" t="s">
        <v>169</v>
      </c>
      <c r="K354" s="52" t="s">
        <v>931</v>
      </c>
      <c r="L354" s="53" t="s">
        <v>288</v>
      </c>
      <c r="M354" s="13">
        <v>375</v>
      </c>
      <c r="N354" s="14">
        <f t="shared" si="117"/>
        <v>1.02739726027397</v>
      </c>
      <c r="O354" s="15">
        <v>8220</v>
      </c>
      <c r="P354" s="15">
        <f t="shared" si="109"/>
        <v>3082500</v>
      </c>
      <c r="Q354" s="16">
        <f>IFERROR(VLOOKUP(G354,SCENARIOS!$A$13:$E$18,4,0),0.025)</f>
        <v>0.025</v>
      </c>
      <c r="R354" s="52">
        <f>IFERROR(VLOOKUP(L354,INPUTS!$A$107:$B$120,2,0),0.0082)</f>
        <v>0.0085</v>
      </c>
      <c r="S354" s="52">
        <f t="shared" si="110"/>
        <v>69.87</v>
      </c>
      <c r="T354" s="15">
        <f t="shared" si="111"/>
        <v>26201.25</v>
      </c>
      <c r="U354" s="15">
        <f>T354/INPUTS!$B$7*1000</f>
        <v>32751562.5</v>
      </c>
      <c r="V354" s="15">
        <f>T354*INPUTS!$B$6</f>
        <v>82795.95</v>
      </c>
      <c r="W354" s="54" t="s">
        <v>396</v>
      </c>
      <c r="X354" s="54" t="s">
        <v>396</v>
      </c>
      <c r="Y354" s="67">
        <f>IFERROR(VLOOKUP(E354,INPUTS!$A$44:$B$103,2,0),0)</f>
        <v>0.02</v>
      </c>
      <c r="Z354" s="15">
        <f t="shared" si="113"/>
        <v>524.025</v>
      </c>
      <c r="AA354" s="20">
        <f>IFERROR(VLOOKUP(E354,INPUTS!$A$44:$C$103,3,0),SCENARIOS!$J$25)</f>
        <v>0.06</v>
      </c>
      <c r="AB354" s="15">
        <f t="shared" si="120"/>
        <v>1778.65856628003</v>
      </c>
      <c r="AC354" s="20">
        <f>IFERROR(VLOOKUP($E354,INPUTS!$A$44:$G$103,4,0),SCENARIOS!$K$25)</f>
        <v>0.15</v>
      </c>
      <c r="AD354" s="15">
        <f t="shared" si="120"/>
        <v>5030.97227454372</v>
      </c>
      <c r="AE354" s="20">
        <f>IFERROR(VLOOKUP($E354,INPUTS!$A$44:$G$103,5,0),SCENARIOS!$L$25)</f>
        <v>0.3</v>
      </c>
      <c r="AF354" s="15">
        <f t="shared" si="120"/>
        <v>11384.1667004876</v>
      </c>
      <c r="AG354" s="20">
        <f>IFERROR(VLOOKUP($E354,INPUTS!$A$44:$G$103,6,0),SCENARIOS!$M$25)</f>
        <v>0.4</v>
      </c>
      <c r="AH354" s="15">
        <f t="shared" si="115"/>
        <v>17173.5196024635</v>
      </c>
      <c r="AI354" s="20">
        <f>IFERROR(VLOOKUP($E354,INPUTS!$A$44:$G$103,7,0),SCENARIOS!$N$25)</f>
        <v>0.5</v>
      </c>
      <c r="AJ354" s="15">
        <f t="shared" si="116"/>
        <v>24287.8264030817</v>
      </c>
      <c r="AL354" t="str">
        <f t="shared" si="118"/>
        <v>N</v>
      </c>
      <c r="AM354" s="21">
        <f t="shared" si="119"/>
        <v>48575.6528061633</v>
      </c>
      <c r="BC354" s="2"/>
    </row>
    <row r="355" ht="15" customHeight="1" spans="1:55">
      <c r="A355" s="24" t="s">
        <v>1307</v>
      </c>
      <c r="B355" s="52" t="s">
        <v>406</v>
      </c>
      <c r="C355" s="52" t="s">
        <v>407</v>
      </c>
      <c r="D355" s="52" t="s">
        <v>929</v>
      </c>
      <c r="E355" s="10" t="s">
        <v>206</v>
      </c>
      <c r="F355" s="52" t="s">
        <v>408</v>
      </c>
      <c r="G355" s="52" t="s">
        <v>165</v>
      </c>
      <c r="H355" s="52" t="s">
        <v>702</v>
      </c>
      <c r="I355" s="52" t="s">
        <v>701</v>
      </c>
      <c r="J355" s="52" t="s">
        <v>181</v>
      </c>
      <c r="K355" s="52" t="s">
        <v>931</v>
      </c>
      <c r="L355" s="53" t="s">
        <v>288</v>
      </c>
      <c r="M355" s="13">
        <v>375</v>
      </c>
      <c r="N355" s="14">
        <f t="shared" si="117"/>
        <v>1.02739726027397</v>
      </c>
      <c r="O355" s="15">
        <v>10600</v>
      </c>
      <c r="P355" s="15">
        <f t="shared" si="109"/>
        <v>3975000</v>
      </c>
      <c r="Q355" s="16">
        <f>IFERROR(VLOOKUP(G355,SCENARIOS!$A$13:$E$18,4,0),0.025)</f>
        <v>0.025</v>
      </c>
      <c r="R355" s="52">
        <f>IFERROR(VLOOKUP(L355,INPUTS!$A$107:$B$120,2,0),0.0082)</f>
        <v>0.0085</v>
      </c>
      <c r="S355" s="52">
        <f t="shared" si="110"/>
        <v>90.1</v>
      </c>
      <c r="T355" s="15">
        <f t="shared" si="111"/>
        <v>33787.5</v>
      </c>
      <c r="U355" s="15">
        <f>T355/INPUTS!$B$7*1000</f>
        <v>42234375</v>
      </c>
      <c r="V355" s="15">
        <f>T355*INPUTS!$B$6</f>
        <v>106768.5</v>
      </c>
      <c r="W355" s="54" t="s">
        <v>396</v>
      </c>
      <c r="X355" s="54" t="s">
        <v>396</v>
      </c>
      <c r="Y355" s="67">
        <f>IFERROR(VLOOKUP(E355,INPUTS!$A$44:$B$103,2,0),0)</f>
        <v>0.02</v>
      </c>
      <c r="Z355" s="15">
        <f t="shared" si="113"/>
        <v>675.75</v>
      </c>
      <c r="AA355" s="20">
        <f>IFERROR(VLOOKUP(E355,INPUTS!$A$44:$C$103,3,0),SCENARIOS!$J$25)</f>
        <v>0.06</v>
      </c>
      <c r="AB355" s="15">
        <f t="shared" si="120"/>
        <v>2293.64729958252</v>
      </c>
      <c r="AC355" s="20">
        <f>IFERROR(VLOOKUP($E355,INPUTS!$A$44:$G$103,4,0),SCENARIOS!$K$25)</f>
        <v>0.15</v>
      </c>
      <c r="AD355" s="15">
        <f t="shared" si="120"/>
        <v>6487.62848055516</v>
      </c>
      <c r="AE355" s="20">
        <f>IFERROR(VLOOKUP($E355,INPUTS!$A$44:$G$103,5,0),SCENARIOS!$L$25)</f>
        <v>0.3</v>
      </c>
      <c r="AF355" s="15">
        <f t="shared" si="120"/>
        <v>14680.3122901665</v>
      </c>
      <c r="AG355" s="20">
        <f>IFERROR(VLOOKUP($E355,INPUTS!$A$44:$G$103,6,0),SCENARIOS!$M$25)</f>
        <v>0.4</v>
      </c>
      <c r="AH355" s="15">
        <f t="shared" si="115"/>
        <v>22145.9011905247</v>
      </c>
      <c r="AI355" s="20">
        <f>IFERROR(VLOOKUP($E355,INPUTS!$A$44:$G$103,7,0),SCENARIOS!$N$25)</f>
        <v>0.5</v>
      </c>
      <c r="AJ355" s="15">
        <f t="shared" si="116"/>
        <v>31320.0681110299</v>
      </c>
      <c r="AL355" t="str">
        <f t="shared" si="118"/>
        <v>N</v>
      </c>
      <c r="AM355" s="21">
        <f t="shared" si="119"/>
        <v>62640.1362220598</v>
      </c>
      <c r="BC355" s="2"/>
    </row>
    <row r="356" ht="15" customHeight="1" spans="1:55">
      <c r="A356" s="6" t="s">
        <v>1308</v>
      </c>
      <c r="B356" s="52" t="s">
        <v>406</v>
      </c>
      <c r="C356" s="52" t="s">
        <v>407</v>
      </c>
      <c r="D356" s="52" t="s">
        <v>929</v>
      </c>
      <c r="E356" s="10" t="s">
        <v>206</v>
      </c>
      <c r="F356" s="52" t="s">
        <v>408</v>
      </c>
      <c r="G356" s="52" t="s">
        <v>165</v>
      </c>
      <c r="H356" s="52" t="s">
        <v>515</v>
      </c>
      <c r="I356" s="52" t="s">
        <v>514</v>
      </c>
      <c r="J356" s="52" t="s">
        <v>181</v>
      </c>
      <c r="K356" s="52" t="s">
        <v>931</v>
      </c>
      <c r="L356" s="53" t="s">
        <v>288</v>
      </c>
      <c r="M356" s="13">
        <v>375</v>
      </c>
      <c r="N356" s="14">
        <f t="shared" si="117"/>
        <v>1.02739726027397</v>
      </c>
      <c r="O356" s="15">
        <v>8980</v>
      </c>
      <c r="P356" s="15">
        <f t="shared" si="109"/>
        <v>3367500</v>
      </c>
      <c r="Q356" s="16">
        <f>IFERROR(VLOOKUP(G356,SCENARIOS!$A$13:$E$18,4,0),0.025)</f>
        <v>0.025</v>
      </c>
      <c r="R356" s="52">
        <f>IFERROR(VLOOKUP(L356,INPUTS!$A$107:$B$120,2,0),0.0082)</f>
        <v>0.0085</v>
      </c>
      <c r="S356" s="52">
        <f t="shared" si="110"/>
        <v>76.33</v>
      </c>
      <c r="T356" s="15">
        <f t="shared" si="111"/>
        <v>28623.75</v>
      </c>
      <c r="U356" s="15">
        <f>T356/INPUTS!$B$7*1000</f>
        <v>35779687.5</v>
      </c>
      <c r="V356" s="15">
        <f>T356*INPUTS!$B$6</f>
        <v>90451.05</v>
      </c>
      <c r="W356" s="54" t="s">
        <v>396</v>
      </c>
      <c r="X356" s="54" t="s">
        <v>396</v>
      </c>
      <c r="Y356" s="67">
        <f>IFERROR(VLOOKUP(E356,INPUTS!$A$44:$B$103,2,0),0)</f>
        <v>0.02</v>
      </c>
      <c r="Z356" s="15">
        <f t="shared" si="113"/>
        <v>572.475</v>
      </c>
      <c r="AA356" s="20">
        <f>IFERROR(VLOOKUP(E356,INPUTS!$A$44:$C$103,3,0),SCENARIOS!$J$25)</f>
        <v>0.06</v>
      </c>
      <c r="AB356" s="15">
        <f t="shared" ref="AB356:AF371" si="121">$T356*AA356*(1+$Q356)^AB$2</f>
        <v>1943.10875002368</v>
      </c>
      <c r="AC356" s="20">
        <f>IFERROR(VLOOKUP($E356,INPUTS!$A$44:$G$103,4,0),SCENARIOS!$K$25)</f>
        <v>0.15</v>
      </c>
      <c r="AD356" s="15">
        <f t="shared" si="121"/>
        <v>5496.12299579107</v>
      </c>
      <c r="AE356" s="20">
        <f>IFERROR(VLOOKUP($E356,INPUTS!$A$44:$G$103,5,0),SCENARIOS!$L$25)</f>
        <v>0.3</v>
      </c>
      <c r="AF356" s="15">
        <f t="shared" si="121"/>
        <v>12436.7173929901</v>
      </c>
      <c r="AG356" s="20">
        <f>IFERROR(VLOOKUP($E356,INPUTS!$A$44:$G$103,6,0),SCENARIOS!$M$25)</f>
        <v>0.4</v>
      </c>
      <c r="AH356" s="15">
        <f t="shared" si="115"/>
        <v>18761.3389331049</v>
      </c>
      <c r="AI356" s="20">
        <f>IFERROR(VLOOKUP($E356,INPUTS!$A$44:$G$103,7,0),SCENARIOS!$N$25)</f>
        <v>0.5</v>
      </c>
      <c r="AJ356" s="15">
        <f t="shared" si="116"/>
        <v>26533.4161921744</v>
      </c>
      <c r="AL356" t="str">
        <f t="shared" si="118"/>
        <v>N</v>
      </c>
      <c r="AM356" s="21">
        <f t="shared" si="119"/>
        <v>53066.8323843487</v>
      </c>
      <c r="BC356" s="2"/>
    </row>
    <row r="357" ht="15" customHeight="1" spans="1:55">
      <c r="A357" s="24" t="s">
        <v>1309</v>
      </c>
      <c r="B357" s="52" t="s">
        <v>406</v>
      </c>
      <c r="C357" s="52" t="s">
        <v>407</v>
      </c>
      <c r="D357" s="52" t="s">
        <v>929</v>
      </c>
      <c r="E357" s="10" t="s">
        <v>206</v>
      </c>
      <c r="F357" s="52" t="s">
        <v>408</v>
      </c>
      <c r="G357" s="52" t="s">
        <v>165</v>
      </c>
      <c r="H357" s="52" t="s">
        <v>452</v>
      </c>
      <c r="I357" s="52" t="s">
        <v>451</v>
      </c>
      <c r="J357" s="52" t="s">
        <v>181</v>
      </c>
      <c r="K357" s="52" t="s">
        <v>931</v>
      </c>
      <c r="L357" s="53" t="s">
        <v>288</v>
      </c>
      <c r="M357" s="13">
        <v>375</v>
      </c>
      <c r="N357" s="14">
        <f t="shared" si="117"/>
        <v>1.02739726027397</v>
      </c>
      <c r="O357" s="15">
        <v>9600</v>
      </c>
      <c r="P357" s="15">
        <f t="shared" si="109"/>
        <v>3600000</v>
      </c>
      <c r="Q357" s="16">
        <f>IFERROR(VLOOKUP(G357,SCENARIOS!$A$13:$E$18,4,0),0.025)</f>
        <v>0.025</v>
      </c>
      <c r="R357" s="52">
        <f>IFERROR(VLOOKUP(L357,INPUTS!$A$107:$B$120,2,0),0.0082)</f>
        <v>0.0085</v>
      </c>
      <c r="S357" s="52">
        <f t="shared" si="110"/>
        <v>81.6</v>
      </c>
      <c r="T357" s="15">
        <f t="shared" si="111"/>
        <v>30600</v>
      </c>
      <c r="U357" s="15">
        <f>T357/INPUTS!$B$7*1000</f>
        <v>38250000</v>
      </c>
      <c r="V357" s="15">
        <f>T357*INPUTS!$B$6</f>
        <v>96696</v>
      </c>
      <c r="W357" s="54" t="s">
        <v>521</v>
      </c>
      <c r="X357" s="54" t="s">
        <v>396</v>
      </c>
      <c r="Y357" s="67">
        <f>IFERROR(VLOOKUP(E357,INPUTS!$A$44:$B$103,2,0),0)</f>
        <v>0.02</v>
      </c>
      <c r="Z357" s="15">
        <f t="shared" si="113"/>
        <v>612</v>
      </c>
      <c r="AA357" s="20">
        <f>IFERROR(VLOOKUP(E357,INPUTS!$A$44:$C$103,3,0),SCENARIOS!$J$25)</f>
        <v>0.06</v>
      </c>
      <c r="AB357" s="15">
        <f t="shared" si="121"/>
        <v>2077.26547886719</v>
      </c>
      <c r="AC357" s="20">
        <f>IFERROR(VLOOKUP($E357,INPUTS!$A$44:$G$103,4,0),SCENARIOS!$K$25)</f>
        <v>0.15</v>
      </c>
      <c r="AD357" s="15">
        <f t="shared" si="121"/>
        <v>5875.58805786128</v>
      </c>
      <c r="AE357" s="20">
        <f>IFERROR(VLOOKUP($E357,INPUTS!$A$44:$G$103,5,0),SCENARIOS!$L$25)</f>
        <v>0.3</v>
      </c>
      <c r="AF357" s="15">
        <f t="shared" si="121"/>
        <v>13295.3771684527</v>
      </c>
      <c r="AG357" s="20">
        <f>IFERROR(VLOOKUP($E357,INPUTS!$A$44:$G$103,6,0),SCENARIOS!$M$25)</f>
        <v>0.4</v>
      </c>
      <c r="AH357" s="15">
        <f t="shared" si="115"/>
        <v>20056.6652291544</v>
      </c>
      <c r="AI357" s="20">
        <f>IFERROR(VLOOKUP($E357,INPUTS!$A$44:$G$103,7,0),SCENARIOS!$N$25)</f>
        <v>0.5</v>
      </c>
      <c r="AJ357" s="15">
        <f t="shared" si="116"/>
        <v>28365.3447043289</v>
      </c>
      <c r="AL357" t="str">
        <f t="shared" si="118"/>
        <v>N</v>
      </c>
      <c r="AM357" s="21">
        <f t="shared" si="119"/>
        <v>56730.6894086579</v>
      </c>
      <c r="BC357" s="2"/>
    </row>
    <row r="358" ht="15" customHeight="1" spans="1:55">
      <c r="A358" s="6" t="s">
        <v>1310</v>
      </c>
      <c r="B358" s="52" t="s">
        <v>604</v>
      </c>
      <c r="C358" s="52" t="s">
        <v>605</v>
      </c>
      <c r="D358" s="52" t="s">
        <v>929</v>
      </c>
      <c r="E358" s="10" t="s">
        <v>213</v>
      </c>
      <c r="F358" s="52" t="s">
        <v>606</v>
      </c>
      <c r="G358" s="52" t="s">
        <v>165</v>
      </c>
      <c r="H358" s="52" t="s">
        <v>249</v>
      </c>
      <c r="I358" s="52" t="s">
        <v>930</v>
      </c>
      <c r="J358" s="52" t="s">
        <v>169</v>
      </c>
      <c r="K358" s="52" t="s">
        <v>931</v>
      </c>
      <c r="L358" s="53" t="s">
        <v>288</v>
      </c>
      <c r="M358" s="13">
        <v>336</v>
      </c>
      <c r="N358" s="14">
        <f t="shared" si="117"/>
        <v>0.920547945205479</v>
      </c>
      <c r="O358" s="15">
        <v>7130</v>
      </c>
      <c r="P358" s="15">
        <f t="shared" si="109"/>
        <v>2395680</v>
      </c>
      <c r="Q358" s="16">
        <f>IFERROR(VLOOKUP(G358,SCENARIOS!$A$13:$E$18,4,0),0.025)</f>
        <v>0.025</v>
      </c>
      <c r="R358" s="52">
        <f>IFERROR(VLOOKUP(L358,INPUTS!$A$107:$B$120,2,0),0.0082)</f>
        <v>0.0085</v>
      </c>
      <c r="S358" s="52">
        <f t="shared" si="110"/>
        <v>60.605</v>
      </c>
      <c r="T358" s="15">
        <f t="shared" si="111"/>
        <v>20363.28</v>
      </c>
      <c r="U358" s="15">
        <f>T358/INPUTS!$B$7*1000</f>
        <v>25454100</v>
      </c>
      <c r="V358" s="15">
        <f>T358*INPUTS!$B$6</f>
        <v>64347.9648</v>
      </c>
      <c r="W358" s="54" t="s">
        <v>396</v>
      </c>
      <c r="X358" s="54" t="s">
        <v>396</v>
      </c>
      <c r="Y358" s="67">
        <f>IFERROR(VLOOKUP(E358,INPUTS!$A$44:$B$103,2,0),0)</f>
        <v>0.02</v>
      </c>
      <c r="Z358" s="15">
        <f t="shared" si="113"/>
        <v>407.2656</v>
      </c>
      <c r="AA358" s="20">
        <f>IFERROR(VLOOKUP(E358,INPUTS!$A$44:$C$103,3,0),SCENARIOS!$J$25)</f>
        <v>0.06</v>
      </c>
      <c r="AB358" s="15">
        <f t="shared" si="121"/>
        <v>1382.35093400348</v>
      </c>
      <c r="AC358" s="20">
        <f>IFERROR(VLOOKUP($E358,INPUTS!$A$44:$G$103,4,0),SCENARIOS!$K$25)</f>
        <v>0.15</v>
      </c>
      <c r="AD358" s="15">
        <f t="shared" si="121"/>
        <v>3910.00799957142</v>
      </c>
      <c r="AE358" s="20">
        <f>IFERROR(VLOOKUP($E358,INPUTS!$A$44:$G$103,5,0),SCENARIOS!$L$25)</f>
        <v>0.3</v>
      </c>
      <c r="AF358" s="15">
        <f t="shared" si="121"/>
        <v>8847.63032636629</v>
      </c>
      <c r="AG358" s="20">
        <f>IFERROR(VLOOKUP($E358,INPUTS!$A$44:$G$103,6,0),SCENARIOS!$M$25)</f>
        <v>0.4</v>
      </c>
      <c r="AH358" s="15">
        <f t="shared" si="115"/>
        <v>13347.0421544946</v>
      </c>
      <c r="AI358" s="20">
        <f>IFERROR(VLOOKUP($E358,INPUTS!$A$44:$G$103,7,0),SCENARIOS!$N$25)</f>
        <v>0.5</v>
      </c>
      <c r="AJ358" s="15">
        <f t="shared" si="116"/>
        <v>18876.1913892408</v>
      </c>
      <c r="AL358" t="str">
        <f t="shared" si="118"/>
        <v>N</v>
      </c>
      <c r="AM358" s="21">
        <f t="shared" si="119"/>
        <v>37752.3827784815</v>
      </c>
      <c r="BC358" s="2"/>
    </row>
    <row r="359" ht="15" customHeight="1" spans="1:55">
      <c r="A359" s="24" t="s">
        <v>1311</v>
      </c>
      <c r="B359" s="52" t="s">
        <v>604</v>
      </c>
      <c r="C359" s="52" t="s">
        <v>605</v>
      </c>
      <c r="D359" s="52" t="s">
        <v>929</v>
      </c>
      <c r="E359" s="10" t="s">
        <v>213</v>
      </c>
      <c r="F359" s="52" t="s">
        <v>606</v>
      </c>
      <c r="G359" s="52" t="s">
        <v>165</v>
      </c>
      <c r="H359" s="52" t="s">
        <v>254</v>
      </c>
      <c r="I359" s="52" t="s">
        <v>930</v>
      </c>
      <c r="J359" s="52" t="s">
        <v>169</v>
      </c>
      <c r="K359" s="52" t="s">
        <v>931</v>
      </c>
      <c r="L359" s="53" t="s">
        <v>288</v>
      </c>
      <c r="M359" s="13">
        <v>336</v>
      </c>
      <c r="N359" s="14">
        <f t="shared" si="117"/>
        <v>0.920547945205479</v>
      </c>
      <c r="O359" s="15">
        <v>5400</v>
      </c>
      <c r="P359" s="15">
        <f t="shared" si="109"/>
        <v>1814400</v>
      </c>
      <c r="Q359" s="16">
        <f>IFERROR(VLOOKUP(G359,SCENARIOS!$A$13:$E$18,4,0),0.025)</f>
        <v>0.025</v>
      </c>
      <c r="R359" s="52">
        <f>IFERROR(VLOOKUP(L359,INPUTS!$A$107:$B$120,2,0),0.0082)</f>
        <v>0.0085</v>
      </c>
      <c r="S359" s="52">
        <f t="shared" si="110"/>
        <v>45.9</v>
      </c>
      <c r="T359" s="15">
        <f t="shared" si="111"/>
        <v>15422.4</v>
      </c>
      <c r="U359" s="15">
        <f>T359/INPUTS!$B$7*1000</f>
        <v>19278000</v>
      </c>
      <c r="V359" s="15">
        <f>T359*INPUTS!$B$6</f>
        <v>48734.784</v>
      </c>
      <c r="W359" s="54" t="s">
        <v>396</v>
      </c>
      <c r="X359" s="54" t="s">
        <v>396</v>
      </c>
      <c r="Y359" s="67">
        <f>IFERROR(VLOOKUP(E359,INPUTS!$A$44:$B$103,2,0),0)</f>
        <v>0.02</v>
      </c>
      <c r="Z359" s="15">
        <f t="shared" si="113"/>
        <v>308.448</v>
      </c>
      <c r="AA359" s="20">
        <f>IFERROR(VLOOKUP(E359,INPUTS!$A$44:$C$103,3,0),SCENARIOS!$J$25)</f>
        <v>0.06</v>
      </c>
      <c r="AB359" s="15">
        <f t="shared" si="121"/>
        <v>1046.94180134906</v>
      </c>
      <c r="AC359" s="20">
        <f>IFERROR(VLOOKUP($E359,INPUTS!$A$44:$G$103,4,0),SCENARIOS!$K$25)</f>
        <v>0.15</v>
      </c>
      <c r="AD359" s="15">
        <f t="shared" si="121"/>
        <v>2961.29638116208</v>
      </c>
      <c r="AE359" s="20">
        <f>IFERROR(VLOOKUP($E359,INPUTS!$A$44:$G$103,5,0),SCENARIOS!$L$25)</f>
        <v>0.3</v>
      </c>
      <c r="AF359" s="15">
        <f t="shared" si="121"/>
        <v>6700.87009290014</v>
      </c>
      <c r="AG359" s="20">
        <f>IFERROR(VLOOKUP($E359,INPUTS!$A$44:$G$103,6,0),SCENARIOS!$M$25)</f>
        <v>0.4</v>
      </c>
      <c r="AH359" s="15">
        <f t="shared" si="115"/>
        <v>10108.5592754938</v>
      </c>
      <c r="AI359" s="20">
        <f>IFERROR(VLOOKUP($E359,INPUTS!$A$44:$G$103,7,0),SCENARIOS!$N$25)</f>
        <v>0.5</v>
      </c>
      <c r="AJ359" s="15">
        <f t="shared" si="116"/>
        <v>14296.1337309818</v>
      </c>
      <c r="AL359" t="str">
        <f t="shared" si="118"/>
        <v>Y</v>
      </c>
      <c r="AM359" s="21">
        <f t="shared" si="119"/>
        <v>28592.2674619636</v>
      </c>
      <c r="BC359" s="2"/>
    </row>
    <row r="360" ht="15" customHeight="1" spans="1:55">
      <c r="A360" s="6" t="s">
        <v>1312</v>
      </c>
      <c r="B360" s="52" t="s">
        <v>604</v>
      </c>
      <c r="C360" s="52" t="s">
        <v>605</v>
      </c>
      <c r="D360" s="52" t="s">
        <v>929</v>
      </c>
      <c r="E360" s="10" t="s">
        <v>213</v>
      </c>
      <c r="F360" s="52" t="s">
        <v>606</v>
      </c>
      <c r="G360" s="52" t="s">
        <v>165</v>
      </c>
      <c r="H360" s="52" t="s">
        <v>255</v>
      </c>
      <c r="I360" s="52" t="s">
        <v>930</v>
      </c>
      <c r="J360" s="52" t="s">
        <v>169</v>
      </c>
      <c r="K360" s="52" t="s">
        <v>931</v>
      </c>
      <c r="L360" s="53" t="s">
        <v>288</v>
      </c>
      <c r="M360" s="13">
        <v>336</v>
      </c>
      <c r="N360" s="14">
        <f t="shared" si="117"/>
        <v>0.920547945205479</v>
      </c>
      <c r="O360" s="15">
        <v>5710</v>
      </c>
      <c r="P360" s="15">
        <f t="shared" si="109"/>
        <v>1918560</v>
      </c>
      <c r="Q360" s="16">
        <f>IFERROR(VLOOKUP(G360,SCENARIOS!$A$13:$E$18,4,0),0.025)</f>
        <v>0.025</v>
      </c>
      <c r="R360" s="52">
        <f>IFERROR(VLOOKUP(L360,INPUTS!$A$107:$B$120,2,0),0.0082)</f>
        <v>0.0085</v>
      </c>
      <c r="S360" s="52">
        <f t="shared" si="110"/>
        <v>48.535</v>
      </c>
      <c r="T360" s="15">
        <f t="shared" si="111"/>
        <v>16307.76</v>
      </c>
      <c r="U360" s="15">
        <f>T360/INPUTS!$B$7*1000</f>
        <v>20384700</v>
      </c>
      <c r="V360" s="15">
        <f>T360*INPUTS!$B$6</f>
        <v>51532.5216</v>
      </c>
      <c r="W360" s="54" t="s">
        <v>396</v>
      </c>
      <c r="X360" s="54" t="s">
        <v>396</v>
      </c>
      <c r="Y360" s="67">
        <f>IFERROR(VLOOKUP(E360,INPUTS!$A$44:$B$103,2,0),0)</f>
        <v>0.02</v>
      </c>
      <c r="Z360" s="15">
        <f t="shared" si="113"/>
        <v>326.1552</v>
      </c>
      <c r="AA360" s="20">
        <f>IFERROR(VLOOKUP(E360,INPUTS!$A$44:$C$103,3,0),SCENARIOS!$J$25)</f>
        <v>0.06</v>
      </c>
      <c r="AB360" s="15">
        <f t="shared" si="121"/>
        <v>1107.04401587095</v>
      </c>
      <c r="AC360" s="20">
        <f>IFERROR(VLOOKUP($E360,INPUTS!$A$44:$G$103,4,0),SCENARIOS!$K$25)</f>
        <v>0.15</v>
      </c>
      <c r="AD360" s="15">
        <f t="shared" si="121"/>
        <v>3131.29672896954</v>
      </c>
      <c r="AE360" s="20">
        <f>IFERROR(VLOOKUP($E360,INPUTS!$A$44:$G$103,5,0),SCENARIOS!$L$25)</f>
        <v>0.3</v>
      </c>
      <c r="AF360" s="15">
        <f t="shared" si="121"/>
        <v>7085.54967230737</v>
      </c>
      <c r="AG360" s="20">
        <f>IFERROR(VLOOKUP($E360,INPUTS!$A$44:$G$103,6,0),SCENARIOS!$M$25)</f>
        <v>0.4</v>
      </c>
      <c r="AH360" s="15">
        <f t="shared" si="115"/>
        <v>10688.865456124</v>
      </c>
      <c r="AI360" s="20">
        <f>IFERROR(VLOOKUP($E360,INPUTS!$A$44:$G$103,7,0),SCENARIOS!$N$25)</f>
        <v>0.5</v>
      </c>
      <c r="AJ360" s="15">
        <f t="shared" si="116"/>
        <v>15116.837704427</v>
      </c>
      <c r="AL360" t="str">
        <f t="shared" si="118"/>
        <v>Y</v>
      </c>
      <c r="AM360" s="21">
        <f t="shared" si="119"/>
        <v>30233.6754088541</v>
      </c>
      <c r="BC360" s="2"/>
    </row>
    <row r="361" ht="15" customHeight="1" spans="1:55">
      <c r="A361" s="24" t="s">
        <v>1313</v>
      </c>
      <c r="B361" s="52" t="s">
        <v>604</v>
      </c>
      <c r="C361" s="52" t="s">
        <v>605</v>
      </c>
      <c r="D361" s="52" t="s">
        <v>929</v>
      </c>
      <c r="E361" s="10" t="s">
        <v>213</v>
      </c>
      <c r="F361" s="52" t="s">
        <v>606</v>
      </c>
      <c r="G361" s="52" t="s">
        <v>165</v>
      </c>
      <c r="H361" s="52" t="s">
        <v>615</v>
      </c>
      <c r="I361" s="52" t="s">
        <v>614</v>
      </c>
      <c r="J361" s="52" t="s">
        <v>169</v>
      </c>
      <c r="K361" s="52" t="s">
        <v>931</v>
      </c>
      <c r="L361" s="53" t="s">
        <v>288</v>
      </c>
      <c r="M361" s="13">
        <v>223</v>
      </c>
      <c r="N361" s="14">
        <f t="shared" si="117"/>
        <v>0.610958904109589</v>
      </c>
      <c r="O361" s="15">
        <v>5800</v>
      </c>
      <c r="P361" s="15">
        <f t="shared" si="109"/>
        <v>1293400</v>
      </c>
      <c r="Q361" s="16">
        <f>IFERROR(VLOOKUP(G361,SCENARIOS!$A$13:$E$18,4,0),0.025)</f>
        <v>0.025</v>
      </c>
      <c r="R361" s="52">
        <f>IFERROR(VLOOKUP(L361,INPUTS!$A$107:$B$120,2,0),0.0082)</f>
        <v>0.0085</v>
      </c>
      <c r="S361" s="52">
        <f t="shared" si="110"/>
        <v>49.3</v>
      </c>
      <c r="T361" s="15">
        <f t="shared" si="111"/>
        <v>10993.9</v>
      </c>
      <c r="U361" s="15">
        <f>T361/INPUTS!$B$7*1000</f>
        <v>13742375</v>
      </c>
      <c r="V361" s="15">
        <f>T361*INPUTS!$B$6</f>
        <v>34740.724</v>
      </c>
      <c r="W361" s="54" t="s">
        <v>396</v>
      </c>
      <c r="X361" s="54" t="s">
        <v>396</v>
      </c>
      <c r="Y361" s="67">
        <f>IFERROR(VLOOKUP(E361,INPUTS!$A$44:$B$103,2,0),0)</f>
        <v>0.02</v>
      </c>
      <c r="Z361" s="15">
        <f t="shared" si="113"/>
        <v>219.878</v>
      </c>
      <c r="AA361" s="20">
        <f>IFERROR(VLOOKUP(E361,INPUTS!$A$44:$C$103,3,0),SCENARIOS!$J$25)</f>
        <v>0.06</v>
      </c>
      <c r="AB361" s="15">
        <f t="shared" si="121"/>
        <v>746.315325101894</v>
      </c>
      <c r="AC361" s="20">
        <f>IFERROR(VLOOKUP($E361,INPUTS!$A$44:$G$103,4,0),SCENARIOS!$K$25)</f>
        <v>0.15</v>
      </c>
      <c r="AD361" s="15">
        <f t="shared" si="121"/>
        <v>2110.96822056605</v>
      </c>
      <c r="AE361" s="20">
        <f>IFERROR(VLOOKUP($E361,INPUTS!$A$44:$G$103,5,0),SCENARIOS!$L$25)</f>
        <v>0.3</v>
      </c>
      <c r="AF361" s="15">
        <f t="shared" si="121"/>
        <v>4776.73356379907</v>
      </c>
      <c r="AG361" s="20">
        <f>IFERROR(VLOOKUP($E361,INPUTS!$A$44:$G$103,6,0),SCENARIOS!$M$25)</f>
        <v>0.4</v>
      </c>
      <c r="AH361" s="15">
        <f t="shared" si="115"/>
        <v>7205.91411316343</v>
      </c>
      <c r="AI361" s="20">
        <f>IFERROR(VLOOKUP($E361,INPUTS!$A$44:$G$103,7,0),SCENARIOS!$N$25)</f>
        <v>0.5</v>
      </c>
      <c r="AJ361" s="15">
        <f t="shared" si="116"/>
        <v>10191.038011272</v>
      </c>
      <c r="AL361" t="str">
        <f t="shared" si="118"/>
        <v>N</v>
      </c>
      <c r="AM361" s="21">
        <f t="shared" si="119"/>
        <v>20382.0760225439</v>
      </c>
      <c r="BC361" s="2"/>
    </row>
    <row r="362" ht="15" customHeight="1" spans="1:55">
      <c r="A362" s="6" t="s">
        <v>1316</v>
      </c>
      <c r="B362" s="52" t="s">
        <v>604</v>
      </c>
      <c r="C362" s="52" t="s">
        <v>605</v>
      </c>
      <c r="D362" s="52" t="s">
        <v>929</v>
      </c>
      <c r="E362" s="10" t="s">
        <v>213</v>
      </c>
      <c r="F362" s="52" t="s">
        <v>606</v>
      </c>
      <c r="G362" s="52" t="s">
        <v>165</v>
      </c>
      <c r="H362" s="52" t="s">
        <v>731</v>
      </c>
      <c r="I362" s="52" t="s">
        <v>614</v>
      </c>
      <c r="J362" s="52" t="s">
        <v>169</v>
      </c>
      <c r="K362" s="52" t="s">
        <v>931</v>
      </c>
      <c r="L362" s="53" t="s">
        <v>288</v>
      </c>
      <c r="M362" s="13">
        <v>223</v>
      </c>
      <c r="N362" s="14">
        <f t="shared" si="117"/>
        <v>0.610958904109589</v>
      </c>
      <c r="O362" s="15">
        <v>5400</v>
      </c>
      <c r="P362" s="15">
        <f t="shared" si="109"/>
        <v>1204200</v>
      </c>
      <c r="Q362" s="16">
        <f>IFERROR(VLOOKUP(G362,SCENARIOS!$A$13:$E$18,4,0),0.025)</f>
        <v>0.025</v>
      </c>
      <c r="R362" s="52">
        <f>IFERROR(VLOOKUP(L362,INPUTS!$A$107:$B$120,2,0),0.0082)</f>
        <v>0.0085</v>
      </c>
      <c r="S362" s="52">
        <f t="shared" si="110"/>
        <v>45.9</v>
      </c>
      <c r="T362" s="15">
        <f t="shared" si="111"/>
        <v>10235.7</v>
      </c>
      <c r="U362" s="15">
        <f>T362/INPUTS!$B$7*1000</f>
        <v>12794625</v>
      </c>
      <c r="V362" s="15">
        <f>T362*INPUTS!$B$6</f>
        <v>32344.812</v>
      </c>
      <c r="W362" s="54" t="s">
        <v>396</v>
      </c>
      <c r="X362" s="54" t="s">
        <v>396</v>
      </c>
      <c r="Y362" s="67">
        <f>IFERROR(VLOOKUP(E362,INPUTS!$A$44:$B$103,2,0),0)</f>
        <v>0.02</v>
      </c>
      <c r="Z362" s="15">
        <f t="shared" si="113"/>
        <v>204.714</v>
      </c>
      <c r="AA362" s="20">
        <f>IFERROR(VLOOKUP(E362,INPUTS!$A$44:$C$103,3,0),SCENARIOS!$J$25)</f>
        <v>0.06</v>
      </c>
      <c r="AB362" s="15">
        <f t="shared" si="121"/>
        <v>694.845302681074</v>
      </c>
      <c r="AC362" s="20">
        <f>IFERROR(VLOOKUP($E362,INPUTS!$A$44:$G$103,4,0),SCENARIOS!$K$25)</f>
        <v>0.15</v>
      </c>
      <c r="AD362" s="15">
        <f t="shared" si="121"/>
        <v>1965.3842053546</v>
      </c>
      <c r="AE362" s="20">
        <f>IFERROR(VLOOKUP($E362,INPUTS!$A$44:$G$103,5,0),SCENARIOS!$L$25)</f>
        <v>0.3</v>
      </c>
      <c r="AF362" s="15">
        <f t="shared" si="121"/>
        <v>4447.30366284741</v>
      </c>
      <c r="AG362" s="20">
        <f>IFERROR(VLOOKUP($E362,INPUTS!$A$44:$G$103,6,0),SCENARIOS!$M$25)</f>
        <v>0.4</v>
      </c>
      <c r="AH362" s="15">
        <f t="shared" si="115"/>
        <v>6708.95451915216</v>
      </c>
      <c r="AI362" s="20">
        <f>IFERROR(VLOOKUP($E362,INPUTS!$A$44:$G$103,7,0),SCENARIOS!$N$25)</f>
        <v>0.5</v>
      </c>
      <c r="AJ362" s="15">
        <f t="shared" si="116"/>
        <v>9488.20780359803</v>
      </c>
      <c r="AL362" t="str">
        <f t="shared" si="118"/>
        <v>Y</v>
      </c>
      <c r="AM362" s="21">
        <f t="shared" si="119"/>
        <v>18976.4156071961</v>
      </c>
      <c r="BC362" s="2"/>
    </row>
    <row r="363" ht="15" customHeight="1" spans="1:55">
      <c r="A363" s="24" t="s">
        <v>1319</v>
      </c>
      <c r="B363" s="52" t="s">
        <v>604</v>
      </c>
      <c r="C363" s="52" t="s">
        <v>605</v>
      </c>
      <c r="D363" s="52" t="s">
        <v>929</v>
      </c>
      <c r="E363" s="10" t="s">
        <v>213</v>
      </c>
      <c r="F363" s="52" t="s">
        <v>606</v>
      </c>
      <c r="G363" s="52" t="s">
        <v>165</v>
      </c>
      <c r="H363" s="52" t="s">
        <v>702</v>
      </c>
      <c r="I363" s="52" t="s">
        <v>701</v>
      </c>
      <c r="J363" s="52" t="s">
        <v>181</v>
      </c>
      <c r="K363" s="52" t="s">
        <v>931</v>
      </c>
      <c r="L363" s="53" t="s">
        <v>288</v>
      </c>
      <c r="M363" s="13">
        <v>336</v>
      </c>
      <c r="N363" s="14">
        <f t="shared" si="117"/>
        <v>0.920547945205479</v>
      </c>
      <c r="O363" s="15">
        <v>10200</v>
      </c>
      <c r="P363" s="15">
        <f t="shared" si="109"/>
        <v>3427200</v>
      </c>
      <c r="Q363" s="16">
        <f>IFERROR(VLOOKUP(G363,SCENARIOS!$A$13:$E$18,4,0),0.025)</f>
        <v>0.025</v>
      </c>
      <c r="R363" s="52">
        <f>IFERROR(VLOOKUP(L363,INPUTS!$A$107:$B$120,2,0),0.0082)</f>
        <v>0.0085</v>
      </c>
      <c r="S363" s="52">
        <f t="shared" si="110"/>
        <v>86.7</v>
      </c>
      <c r="T363" s="15">
        <f t="shared" si="111"/>
        <v>29131.2</v>
      </c>
      <c r="U363" s="15">
        <f>T363/INPUTS!$B$7*1000</f>
        <v>36414000</v>
      </c>
      <c r="V363" s="15">
        <f>T363*INPUTS!$B$6</f>
        <v>92054.592</v>
      </c>
      <c r="W363" s="54" t="s">
        <v>396</v>
      </c>
      <c r="X363" s="54" t="s">
        <v>396</v>
      </c>
      <c r="Y363" s="67">
        <f>IFERROR(VLOOKUP(E363,INPUTS!$A$44:$B$103,2,0),0)</f>
        <v>0.02</v>
      </c>
      <c r="Z363" s="15">
        <f t="shared" si="113"/>
        <v>582.624</v>
      </c>
      <c r="AA363" s="20">
        <f>IFERROR(VLOOKUP(E363,INPUTS!$A$44:$C$103,3,0),SCENARIOS!$J$25)</f>
        <v>0.06</v>
      </c>
      <c r="AB363" s="15">
        <f t="shared" si="121"/>
        <v>1977.55673588156</v>
      </c>
      <c r="AC363" s="20">
        <f>IFERROR(VLOOKUP($E363,INPUTS!$A$44:$G$103,4,0),SCENARIOS!$K$25)</f>
        <v>0.15</v>
      </c>
      <c r="AD363" s="15">
        <f t="shared" si="121"/>
        <v>5593.55983108394</v>
      </c>
      <c r="AE363" s="20">
        <f>IFERROR(VLOOKUP($E363,INPUTS!$A$44:$G$103,5,0),SCENARIOS!$L$25)</f>
        <v>0.3</v>
      </c>
      <c r="AF363" s="15">
        <f t="shared" si="121"/>
        <v>12657.1990643669</v>
      </c>
      <c r="AG363" s="20">
        <f>IFERROR(VLOOKUP($E363,INPUTS!$A$44:$G$103,6,0),SCENARIOS!$M$25)</f>
        <v>0.4</v>
      </c>
      <c r="AH363" s="15">
        <f t="shared" si="115"/>
        <v>19093.945298155</v>
      </c>
      <c r="AI363" s="20">
        <f>IFERROR(VLOOKUP($E363,INPUTS!$A$44:$G$103,7,0),SCENARIOS!$N$25)</f>
        <v>0.5</v>
      </c>
      <c r="AJ363" s="15">
        <f t="shared" si="116"/>
        <v>27003.8081585212</v>
      </c>
      <c r="AL363" t="str">
        <f t="shared" si="118"/>
        <v>N</v>
      </c>
      <c r="AM363" s="21">
        <f t="shared" si="119"/>
        <v>54007.6163170423</v>
      </c>
      <c r="BC363" s="2"/>
    </row>
    <row r="364" ht="15" customHeight="1" spans="1:55">
      <c r="A364" s="6" t="s">
        <v>1322</v>
      </c>
      <c r="B364" s="52" t="s">
        <v>604</v>
      </c>
      <c r="C364" s="52" t="s">
        <v>605</v>
      </c>
      <c r="D364" s="52" t="s">
        <v>929</v>
      </c>
      <c r="E364" s="10" t="s">
        <v>213</v>
      </c>
      <c r="F364" s="52" t="s">
        <v>606</v>
      </c>
      <c r="G364" s="52" t="s">
        <v>165</v>
      </c>
      <c r="H364" s="52" t="s">
        <v>751</v>
      </c>
      <c r="I364" s="52" t="s">
        <v>750</v>
      </c>
      <c r="J364" s="52" t="s">
        <v>181</v>
      </c>
      <c r="K364" s="52" t="s">
        <v>931</v>
      </c>
      <c r="L364" s="53" t="s">
        <v>288</v>
      </c>
      <c r="M364" s="13">
        <v>223</v>
      </c>
      <c r="N364" s="14">
        <f t="shared" si="117"/>
        <v>0.610958904109589</v>
      </c>
      <c r="O364" s="15">
        <v>10650</v>
      </c>
      <c r="P364" s="15">
        <f t="shared" ref="P364:P427" si="122">M364*O364</f>
        <v>2374950</v>
      </c>
      <c r="Q364" s="16">
        <f>IFERROR(VLOOKUP(G364,SCENARIOS!$A$13:$E$18,4,0),0.025)</f>
        <v>0.025</v>
      </c>
      <c r="R364" s="52">
        <f>IFERROR(VLOOKUP(L364,INPUTS!$A$107:$B$120,2,0),0.0082)</f>
        <v>0.0085</v>
      </c>
      <c r="S364" s="52">
        <f t="shared" ref="S364:S427" si="123">O364*R364</f>
        <v>90.525</v>
      </c>
      <c r="T364" s="15">
        <f t="shared" ref="T364:T427" si="124">M364*S364</f>
        <v>20187.075</v>
      </c>
      <c r="U364" s="15">
        <f>T364/INPUTS!$B$7*1000</f>
        <v>25233843.75</v>
      </c>
      <c r="V364" s="15">
        <f>T364*INPUTS!$B$6</f>
        <v>63791.157</v>
      </c>
      <c r="W364" s="54" t="s">
        <v>396</v>
      </c>
      <c r="X364" s="54" t="s">
        <v>396</v>
      </c>
      <c r="Y364" s="67">
        <f>IFERROR(VLOOKUP(E364,INPUTS!$A$44:$B$103,2,0),0)</f>
        <v>0.02</v>
      </c>
      <c r="Z364" s="15">
        <f t="shared" si="113"/>
        <v>403.7415</v>
      </c>
      <c r="AA364" s="20">
        <f>IFERROR(VLOOKUP(E364,INPUTS!$A$44:$C$103,3,0),SCENARIOS!$J$25)</f>
        <v>0.06</v>
      </c>
      <c r="AB364" s="15">
        <f t="shared" si="121"/>
        <v>1370.38934695434</v>
      </c>
      <c r="AC364" s="20">
        <f>IFERROR(VLOOKUP($E364,INPUTS!$A$44:$G$103,4,0),SCENARIOS!$K$25)</f>
        <v>0.15</v>
      </c>
      <c r="AD364" s="15">
        <f t="shared" si="121"/>
        <v>3876.1744050049</v>
      </c>
      <c r="AE364" s="20">
        <f>IFERROR(VLOOKUP($E364,INPUTS!$A$44:$G$103,5,0),SCENARIOS!$L$25)</f>
        <v>0.3</v>
      </c>
      <c r="AF364" s="15">
        <f t="shared" si="121"/>
        <v>8771.07111283795</v>
      </c>
      <c r="AG364" s="20">
        <f>IFERROR(VLOOKUP($E364,INPUTS!$A$44:$G$103,6,0),SCENARIOS!$M$25)</f>
        <v>0.4</v>
      </c>
      <c r="AH364" s="15">
        <f t="shared" si="115"/>
        <v>13231.5491905501</v>
      </c>
      <c r="AI364" s="20">
        <f>IFERROR(VLOOKUP($E364,INPUTS!$A$44:$G$103,7,0),SCENARIOS!$N$25)</f>
        <v>0.5</v>
      </c>
      <c r="AJ364" s="15">
        <f t="shared" si="116"/>
        <v>18712.8542793183</v>
      </c>
      <c r="AL364" t="str">
        <f t="shared" si="118"/>
        <v>N</v>
      </c>
      <c r="AM364" s="21">
        <f t="shared" si="119"/>
        <v>37425.7085586367</v>
      </c>
      <c r="BC364" s="2"/>
    </row>
    <row r="365" ht="15" customHeight="1" spans="1:55">
      <c r="A365" s="24" t="s">
        <v>1323</v>
      </c>
      <c r="B365" s="52" t="s">
        <v>604</v>
      </c>
      <c r="C365" s="52" t="s">
        <v>605</v>
      </c>
      <c r="D365" s="52" t="s">
        <v>929</v>
      </c>
      <c r="E365" s="10" t="s">
        <v>213</v>
      </c>
      <c r="F365" s="52" t="s">
        <v>606</v>
      </c>
      <c r="G365" s="52" t="s">
        <v>165</v>
      </c>
      <c r="H365" s="52" t="s">
        <v>515</v>
      </c>
      <c r="I365" s="52" t="s">
        <v>514</v>
      </c>
      <c r="J365" s="52" t="s">
        <v>181</v>
      </c>
      <c r="K365" s="52" t="s">
        <v>931</v>
      </c>
      <c r="L365" s="53" t="s">
        <v>288</v>
      </c>
      <c r="M365" s="13">
        <v>336</v>
      </c>
      <c r="N365" s="14">
        <f t="shared" si="117"/>
        <v>0.920547945205479</v>
      </c>
      <c r="O365" s="15">
        <v>8300</v>
      </c>
      <c r="P365" s="15">
        <f t="shared" si="122"/>
        <v>2788800</v>
      </c>
      <c r="Q365" s="16">
        <f>IFERROR(VLOOKUP(G365,SCENARIOS!$A$13:$E$18,4,0),0.025)</f>
        <v>0.025</v>
      </c>
      <c r="R365" s="52">
        <f>IFERROR(VLOOKUP(L365,INPUTS!$A$107:$B$120,2,0),0.0082)</f>
        <v>0.0085</v>
      </c>
      <c r="S365" s="52">
        <f t="shared" si="123"/>
        <v>70.55</v>
      </c>
      <c r="T365" s="15">
        <f t="shared" si="124"/>
        <v>23704.8</v>
      </c>
      <c r="U365" s="15">
        <f>T365/INPUTS!$B$7*1000</f>
        <v>29631000</v>
      </c>
      <c r="V365" s="15">
        <f>T365*INPUTS!$B$6</f>
        <v>74907.168</v>
      </c>
      <c r="W365" s="54" t="s">
        <v>396</v>
      </c>
      <c r="X365" s="54" t="s">
        <v>396</v>
      </c>
      <c r="Y365" s="67">
        <f>IFERROR(VLOOKUP(E365,INPUTS!$A$44:$B$103,2,0),0)</f>
        <v>0.02</v>
      </c>
      <c r="Z365" s="15">
        <f t="shared" si="113"/>
        <v>474.096</v>
      </c>
      <c r="AA365" s="20">
        <f>IFERROR(VLOOKUP(E365,INPUTS!$A$44:$C$103,3,0),SCENARIOS!$J$25)</f>
        <v>0.06</v>
      </c>
      <c r="AB365" s="15">
        <f t="shared" si="121"/>
        <v>1609.18832429578</v>
      </c>
      <c r="AC365" s="20">
        <f>IFERROR(VLOOKUP($E365,INPUTS!$A$44:$G$103,4,0),SCENARIOS!$K$25)</f>
        <v>0.15</v>
      </c>
      <c r="AD365" s="15">
        <f t="shared" si="121"/>
        <v>4551.62221548987</v>
      </c>
      <c r="AE365" s="20">
        <f>IFERROR(VLOOKUP($E365,INPUTS!$A$44:$G$103,5,0),SCENARIOS!$L$25)</f>
        <v>0.3</v>
      </c>
      <c r="AF365" s="15">
        <f t="shared" si="121"/>
        <v>10299.4855131613</v>
      </c>
      <c r="AG365" s="20">
        <f>IFERROR(VLOOKUP($E365,INPUTS!$A$44:$G$103,6,0),SCENARIOS!$M$25)</f>
        <v>0.4</v>
      </c>
      <c r="AH365" s="15">
        <f t="shared" si="115"/>
        <v>15537.2299975183</v>
      </c>
      <c r="AI365" s="20">
        <f>IFERROR(VLOOKUP($E365,INPUTS!$A$44:$G$103,7,0),SCENARIOS!$N$25)</f>
        <v>0.5</v>
      </c>
      <c r="AJ365" s="15">
        <f t="shared" si="116"/>
        <v>21973.6870309535</v>
      </c>
      <c r="AL365" t="str">
        <f t="shared" si="118"/>
        <v>N</v>
      </c>
      <c r="AM365" s="21">
        <f t="shared" si="119"/>
        <v>43947.374061907</v>
      </c>
      <c r="BC365" s="2"/>
    </row>
    <row r="366" ht="15" customHeight="1" spans="1:55">
      <c r="A366" s="6" t="s">
        <v>1324</v>
      </c>
      <c r="B366" s="52" t="s">
        <v>604</v>
      </c>
      <c r="C366" s="52" t="s">
        <v>605</v>
      </c>
      <c r="D366" s="52" t="s">
        <v>929</v>
      </c>
      <c r="E366" s="10" t="s">
        <v>213</v>
      </c>
      <c r="F366" s="52" t="s">
        <v>606</v>
      </c>
      <c r="G366" s="52" t="s">
        <v>165</v>
      </c>
      <c r="H366" s="52" t="s">
        <v>623</v>
      </c>
      <c r="I366" s="52" t="s">
        <v>622</v>
      </c>
      <c r="J366" s="52" t="s">
        <v>181</v>
      </c>
      <c r="K366" s="52" t="s">
        <v>931</v>
      </c>
      <c r="L366" s="53" t="s">
        <v>288</v>
      </c>
      <c r="M366" s="13">
        <v>223</v>
      </c>
      <c r="N366" s="14">
        <f t="shared" si="117"/>
        <v>0.610958904109589</v>
      </c>
      <c r="O366" s="15">
        <v>9100</v>
      </c>
      <c r="P366" s="15">
        <f t="shared" si="122"/>
        <v>2029300</v>
      </c>
      <c r="Q366" s="16">
        <f>IFERROR(VLOOKUP(G366,SCENARIOS!$A$13:$E$18,4,0),0.025)</f>
        <v>0.025</v>
      </c>
      <c r="R366" s="52">
        <f>IFERROR(VLOOKUP(L366,INPUTS!$A$107:$B$120,2,0),0.0082)</f>
        <v>0.0085</v>
      </c>
      <c r="S366" s="52">
        <f t="shared" si="123"/>
        <v>77.35</v>
      </c>
      <c r="T366" s="15">
        <f t="shared" si="124"/>
        <v>17249.05</v>
      </c>
      <c r="U366" s="15">
        <f>T366/INPUTS!$B$7*1000</f>
        <v>21561312.5</v>
      </c>
      <c r="V366" s="15">
        <f>T366*INPUTS!$B$6</f>
        <v>54506.998</v>
      </c>
      <c r="W366" s="54" t="s">
        <v>396</v>
      </c>
      <c r="X366" s="54" t="s">
        <v>396</v>
      </c>
      <c r="Y366" s="67">
        <f>IFERROR(VLOOKUP(E366,INPUTS!$A$44:$B$103,2,0),0)</f>
        <v>0.02</v>
      </c>
      <c r="Z366" s="15">
        <f t="shared" si="113"/>
        <v>344.981</v>
      </c>
      <c r="AA366" s="20">
        <f>IFERROR(VLOOKUP(E366,INPUTS!$A$44:$C$103,3,0),SCENARIOS!$J$25)</f>
        <v>0.06</v>
      </c>
      <c r="AB366" s="15">
        <f t="shared" si="121"/>
        <v>1170.94301007366</v>
      </c>
      <c r="AC366" s="20">
        <f>IFERROR(VLOOKUP($E366,INPUTS!$A$44:$G$103,4,0),SCENARIOS!$K$25)</f>
        <v>0.15</v>
      </c>
      <c r="AD366" s="15">
        <f t="shared" si="121"/>
        <v>3312.03634606053</v>
      </c>
      <c r="AE366" s="20">
        <f>IFERROR(VLOOKUP($E366,INPUTS!$A$44:$G$103,5,0),SCENARIOS!$L$25)</f>
        <v>0.3</v>
      </c>
      <c r="AF366" s="15">
        <f t="shared" si="121"/>
        <v>7494.53024665027</v>
      </c>
      <c r="AG366" s="20">
        <f>IFERROR(VLOOKUP($E366,INPUTS!$A$44:$G$103,6,0),SCENARIOS!$M$25)</f>
        <v>0.4</v>
      </c>
      <c r="AH366" s="15">
        <f t="shared" si="115"/>
        <v>11305.8307637564</v>
      </c>
      <c r="AI366" s="20">
        <f>IFERROR(VLOOKUP($E366,INPUTS!$A$44:$G$103,7,0),SCENARIOS!$N$25)</f>
        <v>0.5</v>
      </c>
      <c r="AJ366" s="15">
        <f t="shared" si="116"/>
        <v>15989.3872245819</v>
      </c>
      <c r="AL366" t="str">
        <f t="shared" si="118"/>
        <v>N</v>
      </c>
      <c r="AM366" s="21">
        <f t="shared" si="119"/>
        <v>31978.7744491637</v>
      </c>
      <c r="BC366" s="2"/>
    </row>
    <row r="367" ht="15" customHeight="1" spans="1:55">
      <c r="A367" s="24" t="s">
        <v>1325</v>
      </c>
      <c r="B367" s="52" t="s">
        <v>604</v>
      </c>
      <c r="C367" s="52" t="s">
        <v>605</v>
      </c>
      <c r="D367" s="52" t="s">
        <v>929</v>
      </c>
      <c r="E367" s="10" t="s">
        <v>213</v>
      </c>
      <c r="F367" s="52" t="s">
        <v>606</v>
      </c>
      <c r="G367" s="52" t="s">
        <v>165</v>
      </c>
      <c r="H367" s="52" t="s">
        <v>1248</v>
      </c>
      <c r="I367" s="52" t="s">
        <v>1249</v>
      </c>
      <c r="J367" s="52" t="s">
        <v>181</v>
      </c>
      <c r="K367" s="52" t="s">
        <v>931</v>
      </c>
      <c r="L367" s="53" t="s">
        <v>288</v>
      </c>
      <c r="M367" s="13">
        <v>223</v>
      </c>
      <c r="N367" s="14">
        <f t="shared" si="117"/>
        <v>0.610958904109589</v>
      </c>
      <c r="O367" s="15">
        <v>9500</v>
      </c>
      <c r="P367" s="15">
        <f t="shared" si="122"/>
        <v>2118500</v>
      </c>
      <c r="Q367" s="16">
        <f>IFERROR(VLOOKUP(G367,SCENARIOS!$A$13:$E$18,4,0),0.025)</f>
        <v>0.025</v>
      </c>
      <c r="R367" s="52">
        <f>IFERROR(VLOOKUP(L367,INPUTS!$A$107:$B$120,2,0),0.0082)</f>
        <v>0.0085</v>
      </c>
      <c r="S367" s="52">
        <f t="shared" si="123"/>
        <v>80.75</v>
      </c>
      <c r="T367" s="15">
        <f t="shared" si="124"/>
        <v>18007.25</v>
      </c>
      <c r="U367" s="15">
        <f>T367/INPUTS!$B$7*1000</f>
        <v>22509062.5</v>
      </c>
      <c r="V367" s="15">
        <f>T367*INPUTS!$B$6</f>
        <v>56902.91</v>
      </c>
      <c r="W367" s="54" t="s">
        <v>396</v>
      </c>
      <c r="X367" s="54" t="s">
        <v>396</v>
      </c>
      <c r="Y367" s="67">
        <f>IFERROR(VLOOKUP(E367,INPUTS!$A$44:$B$103,2,0),0)</f>
        <v>0.02</v>
      </c>
      <c r="Z367" s="15">
        <f t="shared" si="113"/>
        <v>360.145</v>
      </c>
      <c r="AA367" s="20">
        <f>IFERROR(VLOOKUP(E367,INPUTS!$A$44:$C$103,3,0),SCENARIOS!$J$25)</f>
        <v>0.06</v>
      </c>
      <c r="AB367" s="15">
        <f t="shared" si="121"/>
        <v>1222.41303249448</v>
      </c>
      <c r="AC367" s="20">
        <f>IFERROR(VLOOKUP($E367,INPUTS!$A$44:$G$103,4,0),SCENARIOS!$K$25)</f>
        <v>0.15</v>
      </c>
      <c r="AD367" s="15">
        <f t="shared" si="121"/>
        <v>3457.62036127198</v>
      </c>
      <c r="AE367" s="20">
        <f>IFERROR(VLOOKUP($E367,INPUTS!$A$44:$G$103,5,0),SCENARIOS!$L$25)</f>
        <v>0.3</v>
      </c>
      <c r="AF367" s="15">
        <f t="shared" si="121"/>
        <v>7823.96014760193</v>
      </c>
      <c r="AG367" s="20">
        <f>IFERROR(VLOOKUP($E367,INPUTS!$A$44:$G$103,6,0),SCENARIOS!$M$25)</f>
        <v>0.4</v>
      </c>
      <c r="AH367" s="15">
        <f t="shared" si="115"/>
        <v>11802.7903577677</v>
      </c>
      <c r="AI367" s="20">
        <f>IFERROR(VLOOKUP($E367,INPUTS!$A$44:$G$103,7,0),SCENARIOS!$N$25)</f>
        <v>0.5</v>
      </c>
      <c r="AJ367" s="15">
        <f t="shared" si="116"/>
        <v>16692.2174322558</v>
      </c>
      <c r="AL367" t="str">
        <f t="shared" si="118"/>
        <v>N</v>
      </c>
      <c r="AM367" s="21">
        <f t="shared" si="119"/>
        <v>33384.4348645116</v>
      </c>
      <c r="BC367" s="2"/>
    </row>
    <row r="368" ht="15" customHeight="1" spans="1:55">
      <c r="A368" s="6" t="s">
        <v>1326</v>
      </c>
      <c r="B368" s="52" t="s">
        <v>604</v>
      </c>
      <c r="C368" s="52" t="s">
        <v>605</v>
      </c>
      <c r="D368" s="52" t="s">
        <v>929</v>
      </c>
      <c r="E368" s="10" t="s">
        <v>213</v>
      </c>
      <c r="F368" s="52" t="s">
        <v>606</v>
      </c>
      <c r="G368" s="52" t="s">
        <v>165</v>
      </c>
      <c r="H368" s="52" t="s">
        <v>1343</v>
      </c>
      <c r="I368" s="52" t="s">
        <v>451</v>
      </c>
      <c r="J368" s="52" t="s">
        <v>181</v>
      </c>
      <c r="K368" s="52" t="s">
        <v>931</v>
      </c>
      <c r="L368" s="53" t="s">
        <v>288</v>
      </c>
      <c r="M368" s="13">
        <v>223</v>
      </c>
      <c r="N368" s="14">
        <f t="shared" si="117"/>
        <v>0.610958904109589</v>
      </c>
      <c r="O368" s="15">
        <v>6000</v>
      </c>
      <c r="P368" s="15">
        <f t="shared" si="122"/>
        <v>1338000</v>
      </c>
      <c r="Q368" s="16">
        <f>IFERROR(VLOOKUP(G368,SCENARIOS!$A$13:$E$18,4,0),0.025)</f>
        <v>0.025</v>
      </c>
      <c r="R368" s="52">
        <f>IFERROR(VLOOKUP(L368,INPUTS!$A$107:$B$120,2,0),0.0082)</f>
        <v>0.0085</v>
      </c>
      <c r="S368" s="52">
        <f t="shared" si="123"/>
        <v>51</v>
      </c>
      <c r="T368" s="15">
        <f t="shared" si="124"/>
        <v>11373</v>
      </c>
      <c r="U368" s="15">
        <f>T368/INPUTS!$B$7*1000</f>
        <v>14216250</v>
      </c>
      <c r="V368" s="15">
        <f>T368*INPUTS!$B$6</f>
        <v>35938.68</v>
      </c>
      <c r="W368" s="54" t="s">
        <v>521</v>
      </c>
      <c r="X368" s="54" t="s">
        <v>396</v>
      </c>
      <c r="Y368" s="67">
        <f>IFERROR(VLOOKUP(E368,INPUTS!$A$44:$B$103,2,0),0)</f>
        <v>0.02</v>
      </c>
      <c r="Z368" s="15">
        <f t="shared" si="113"/>
        <v>227.46</v>
      </c>
      <c r="AA368" s="20">
        <f>IFERROR(VLOOKUP(E368,INPUTS!$A$44:$C$103,3,0),SCENARIOS!$J$25)</f>
        <v>0.06</v>
      </c>
      <c r="AB368" s="15">
        <f t="shared" si="121"/>
        <v>772.050336312305</v>
      </c>
      <c r="AC368" s="20">
        <f>IFERROR(VLOOKUP($E368,INPUTS!$A$44:$G$103,4,0),SCENARIOS!$K$25)</f>
        <v>0.15</v>
      </c>
      <c r="AD368" s="15">
        <f t="shared" si="121"/>
        <v>2183.76022817178</v>
      </c>
      <c r="AE368" s="20">
        <f>IFERROR(VLOOKUP($E368,INPUTS!$A$44:$G$103,5,0),SCENARIOS!$L$25)</f>
        <v>0.3</v>
      </c>
      <c r="AF368" s="15">
        <f t="shared" si="121"/>
        <v>4941.4485142749</v>
      </c>
      <c r="AG368" s="20">
        <f>IFERROR(VLOOKUP($E368,INPUTS!$A$44:$G$103,6,0),SCENARIOS!$M$25)</f>
        <v>0.4</v>
      </c>
      <c r="AH368" s="15">
        <f t="shared" si="115"/>
        <v>7454.39391016907</v>
      </c>
      <c r="AI368" s="20">
        <f>IFERROR(VLOOKUP($E368,INPUTS!$A$44:$G$103,7,0),SCENARIOS!$N$25)</f>
        <v>0.5</v>
      </c>
      <c r="AJ368" s="15">
        <f t="shared" si="116"/>
        <v>10542.4531151089</v>
      </c>
      <c r="AL368" t="str">
        <f t="shared" si="118"/>
        <v>N</v>
      </c>
      <c r="AM368" s="21">
        <f t="shared" si="119"/>
        <v>21084.9062302179</v>
      </c>
      <c r="BC368" s="2"/>
    </row>
    <row r="369" ht="15" customHeight="1" spans="1:55">
      <c r="A369" s="24" t="s">
        <v>1327</v>
      </c>
      <c r="B369" s="52" t="s">
        <v>604</v>
      </c>
      <c r="C369" s="52" t="s">
        <v>605</v>
      </c>
      <c r="D369" s="52" t="s">
        <v>929</v>
      </c>
      <c r="E369" s="10" t="s">
        <v>213</v>
      </c>
      <c r="F369" s="52" t="s">
        <v>606</v>
      </c>
      <c r="G369" s="52" t="s">
        <v>165</v>
      </c>
      <c r="H369" s="52" t="s">
        <v>1345</v>
      </c>
      <c r="I369" s="52" t="s">
        <v>451</v>
      </c>
      <c r="J369" s="52" t="s">
        <v>181</v>
      </c>
      <c r="K369" s="52" t="s">
        <v>931</v>
      </c>
      <c r="L369" s="53" t="s">
        <v>288</v>
      </c>
      <c r="M369" s="13">
        <v>336</v>
      </c>
      <c r="N369" s="14">
        <f t="shared" si="117"/>
        <v>0.920547945205479</v>
      </c>
      <c r="O369" s="15">
        <v>6300</v>
      </c>
      <c r="P369" s="15">
        <f t="shared" si="122"/>
        <v>2116800</v>
      </c>
      <c r="Q369" s="16">
        <f>IFERROR(VLOOKUP(G369,SCENARIOS!$A$13:$E$18,4,0),0.025)</f>
        <v>0.025</v>
      </c>
      <c r="R369" s="52">
        <f>IFERROR(VLOOKUP(L369,INPUTS!$A$107:$B$120,2,0),0.0082)</f>
        <v>0.0085</v>
      </c>
      <c r="S369" s="52">
        <f t="shared" si="123"/>
        <v>53.55</v>
      </c>
      <c r="T369" s="15">
        <f t="shared" si="124"/>
        <v>17992.8</v>
      </c>
      <c r="U369" s="15">
        <f>T369/INPUTS!$B$7*1000</f>
        <v>22491000</v>
      </c>
      <c r="V369" s="15">
        <f>T369*INPUTS!$B$6</f>
        <v>56857.248</v>
      </c>
      <c r="W369" s="54" t="s">
        <v>521</v>
      </c>
      <c r="X369" s="54" t="s">
        <v>396</v>
      </c>
      <c r="Y369" s="67">
        <f>IFERROR(VLOOKUP(E369,INPUTS!$A$44:$B$103,2,0),0)</f>
        <v>0.02</v>
      </c>
      <c r="Z369" s="15">
        <f t="shared" si="113"/>
        <v>359.856</v>
      </c>
      <c r="AA369" s="20">
        <f>IFERROR(VLOOKUP(E369,INPUTS!$A$44:$C$103,3,0),SCENARIOS!$J$25)</f>
        <v>0.06</v>
      </c>
      <c r="AB369" s="15">
        <f t="shared" si="121"/>
        <v>1221.43210157391</v>
      </c>
      <c r="AC369" s="20">
        <f>IFERROR(VLOOKUP($E369,INPUTS!$A$44:$G$103,4,0),SCENARIOS!$K$25)</f>
        <v>0.15</v>
      </c>
      <c r="AD369" s="15">
        <f t="shared" si="121"/>
        <v>3454.84577802243</v>
      </c>
      <c r="AE369" s="20">
        <f>IFERROR(VLOOKUP($E369,INPUTS!$A$44:$G$103,5,0),SCENARIOS!$L$25)</f>
        <v>0.3</v>
      </c>
      <c r="AF369" s="15">
        <f t="shared" si="121"/>
        <v>7817.68177505016</v>
      </c>
      <c r="AG369" s="20">
        <f>IFERROR(VLOOKUP($E369,INPUTS!$A$44:$G$103,6,0),SCENARIOS!$M$25)</f>
        <v>0.4</v>
      </c>
      <c r="AH369" s="15">
        <f t="shared" si="115"/>
        <v>11793.3191547428</v>
      </c>
      <c r="AI369" s="20">
        <f>IFERROR(VLOOKUP($E369,INPUTS!$A$44:$G$103,7,0),SCENARIOS!$N$25)</f>
        <v>0.5</v>
      </c>
      <c r="AJ369" s="15">
        <f t="shared" si="116"/>
        <v>16678.8226861454</v>
      </c>
      <c r="AL369" t="str">
        <f t="shared" si="118"/>
        <v>N</v>
      </c>
      <c r="AM369" s="21">
        <f t="shared" si="119"/>
        <v>33357.6453722908</v>
      </c>
      <c r="BC369" s="2"/>
    </row>
    <row r="370" ht="15" customHeight="1" spans="1:55">
      <c r="A370" s="6" t="s">
        <v>1328</v>
      </c>
      <c r="B370" s="52" t="s">
        <v>604</v>
      </c>
      <c r="C370" s="52" t="s">
        <v>605</v>
      </c>
      <c r="D370" s="52" t="s">
        <v>929</v>
      </c>
      <c r="E370" s="10" t="s">
        <v>213</v>
      </c>
      <c r="F370" s="52" t="s">
        <v>606</v>
      </c>
      <c r="G370" s="52" t="s">
        <v>165</v>
      </c>
      <c r="H370" s="52" t="s">
        <v>1347</v>
      </c>
      <c r="I370" s="52" t="s">
        <v>451</v>
      </c>
      <c r="J370" s="52" t="s">
        <v>181</v>
      </c>
      <c r="K370" s="52" t="s">
        <v>931</v>
      </c>
      <c r="L370" s="53" t="s">
        <v>288</v>
      </c>
      <c r="M370" s="13">
        <v>223</v>
      </c>
      <c r="N370" s="14">
        <f t="shared" si="117"/>
        <v>0.610958904109589</v>
      </c>
      <c r="O370" s="15">
        <v>7100</v>
      </c>
      <c r="P370" s="15">
        <f t="shared" si="122"/>
        <v>1583300</v>
      </c>
      <c r="Q370" s="16">
        <f>IFERROR(VLOOKUP(G370,SCENARIOS!$A$13:$E$18,4,0),0.025)</f>
        <v>0.025</v>
      </c>
      <c r="R370" s="52">
        <f>IFERROR(VLOOKUP(L370,INPUTS!$A$107:$B$120,2,0),0.0082)</f>
        <v>0.0085</v>
      </c>
      <c r="S370" s="52">
        <f t="shared" si="123"/>
        <v>60.35</v>
      </c>
      <c r="T370" s="15">
        <f t="shared" si="124"/>
        <v>13458.05</v>
      </c>
      <c r="U370" s="15">
        <f>T370/INPUTS!$B$7*1000</f>
        <v>16822562.5</v>
      </c>
      <c r="V370" s="15">
        <f>T370*INPUTS!$B$6</f>
        <v>42527.438</v>
      </c>
      <c r="W370" s="54" t="s">
        <v>521</v>
      </c>
      <c r="X370" s="54" t="s">
        <v>396</v>
      </c>
      <c r="Y370" s="67">
        <f>IFERROR(VLOOKUP(E370,INPUTS!$A$44:$B$103,2,0),0)</f>
        <v>0.02</v>
      </c>
      <c r="Z370" s="15">
        <f t="shared" si="113"/>
        <v>269.161</v>
      </c>
      <c r="AA370" s="20">
        <f>IFERROR(VLOOKUP(E370,INPUTS!$A$44:$C$103,3,0),SCENARIOS!$J$25)</f>
        <v>0.06</v>
      </c>
      <c r="AB370" s="15">
        <f t="shared" si="121"/>
        <v>913.59289796956</v>
      </c>
      <c r="AC370" s="20">
        <f>IFERROR(VLOOKUP($E370,INPUTS!$A$44:$G$103,4,0),SCENARIOS!$K$25)</f>
        <v>0.15</v>
      </c>
      <c r="AD370" s="15">
        <f t="shared" si="121"/>
        <v>2584.11627000327</v>
      </c>
      <c r="AE370" s="20">
        <f>IFERROR(VLOOKUP($E370,INPUTS!$A$44:$G$103,5,0),SCENARIOS!$L$25)</f>
        <v>0.3</v>
      </c>
      <c r="AF370" s="15">
        <f t="shared" si="121"/>
        <v>5847.38074189197</v>
      </c>
      <c r="AG370" s="20">
        <f>IFERROR(VLOOKUP($E370,INPUTS!$A$44:$G$103,6,0),SCENARIOS!$M$25)</f>
        <v>0.4</v>
      </c>
      <c r="AH370" s="15">
        <f t="shared" si="115"/>
        <v>8821.03279370007</v>
      </c>
      <c r="AI370" s="20">
        <f>IFERROR(VLOOKUP($E370,INPUTS!$A$44:$G$103,7,0),SCENARIOS!$N$25)</f>
        <v>0.5</v>
      </c>
      <c r="AJ370" s="15">
        <f t="shared" si="116"/>
        <v>12475.2361862122</v>
      </c>
      <c r="AL370" t="str">
        <f t="shared" si="118"/>
        <v>N</v>
      </c>
      <c r="AM370" s="21">
        <f t="shared" si="119"/>
        <v>24950.4723724245</v>
      </c>
      <c r="BC370" s="2"/>
    </row>
    <row r="371" ht="15" customHeight="1" spans="1:55">
      <c r="A371" s="24" t="s">
        <v>1329</v>
      </c>
      <c r="B371" s="52" t="s">
        <v>604</v>
      </c>
      <c r="C371" s="52" t="s">
        <v>605</v>
      </c>
      <c r="D371" s="52" t="s">
        <v>929</v>
      </c>
      <c r="E371" s="10" t="s">
        <v>213</v>
      </c>
      <c r="F371" s="52" t="s">
        <v>606</v>
      </c>
      <c r="G371" s="52" t="s">
        <v>165</v>
      </c>
      <c r="H371" s="52" t="s">
        <v>1349</v>
      </c>
      <c r="I371" s="52" t="s">
        <v>451</v>
      </c>
      <c r="J371" s="52" t="s">
        <v>181</v>
      </c>
      <c r="K371" s="52" t="s">
        <v>931</v>
      </c>
      <c r="L371" s="53" t="s">
        <v>288</v>
      </c>
      <c r="M371" s="13">
        <v>336</v>
      </c>
      <c r="N371" s="14">
        <f t="shared" si="117"/>
        <v>0.920547945205479</v>
      </c>
      <c r="O371" s="15">
        <v>9100</v>
      </c>
      <c r="P371" s="15">
        <f t="shared" si="122"/>
        <v>3057600</v>
      </c>
      <c r="Q371" s="16">
        <f>IFERROR(VLOOKUP(G371,SCENARIOS!$A$13:$E$18,4,0),0.025)</f>
        <v>0.025</v>
      </c>
      <c r="R371" s="52">
        <f>IFERROR(VLOOKUP(L371,INPUTS!$A$107:$B$120,2,0),0.0082)</f>
        <v>0.0085</v>
      </c>
      <c r="S371" s="52">
        <f t="shared" si="123"/>
        <v>77.35</v>
      </c>
      <c r="T371" s="15">
        <f t="shared" si="124"/>
        <v>25989.6</v>
      </c>
      <c r="U371" s="15">
        <f>T371/INPUTS!$B$7*1000</f>
        <v>32487000</v>
      </c>
      <c r="V371" s="15">
        <f>T371*INPUTS!$B$6</f>
        <v>82127.136</v>
      </c>
      <c r="W371" s="54" t="s">
        <v>521</v>
      </c>
      <c r="X371" s="54" t="s">
        <v>396</v>
      </c>
      <c r="Y371" s="67">
        <f>IFERROR(VLOOKUP(E371,INPUTS!$A$44:$B$103,2,0),0)</f>
        <v>0.02</v>
      </c>
      <c r="Z371" s="15">
        <f t="shared" si="113"/>
        <v>519.792</v>
      </c>
      <c r="AA371" s="20">
        <f>IFERROR(VLOOKUP(E371,INPUTS!$A$44:$C$103,3,0),SCENARIOS!$J$25)</f>
        <v>0.06</v>
      </c>
      <c r="AB371" s="15">
        <f t="shared" si="121"/>
        <v>1764.29081338453</v>
      </c>
      <c r="AC371" s="20">
        <f>IFERROR(VLOOKUP($E371,INPUTS!$A$44:$G$103,4,0),SCENARIOS!$K$25)</f>
        <v>0.15</v>
      </c>
      <c r="AD371" s="15">
        <f t="shared" si="121"/>
        <v>4990.33279047685</v>
      </c>
      <c r="AE371" s="20">
        <f>IFERROR(VLOOKUP($E371,INPUTS!$A$44:$G$103,5,0),SCENARIOS!$L$25)</f>
        <v>0.3</v>
      </c>
      <c r="AF371" s="15">
        <f t="shared" si="121"/>
        <v>11292.2070084058</v>
      </c>
      <c r="AG371" s="20">
        <f>IFERROR(VLOOKUP($E371,INPUTS!$A$44:$G$103,6,0),SCENARIOS!$M$25)</f>
        <v>0.4</v>
      </c>
      <c r="AH371" s="15">
        <f t="shared" si="115"/>
        <v>17034.7943346285</v>
      </c>
      <c r="AI371" s="20">
        <f>IFERROR(VLOOKUP($E371,INPUTS!$A$44:$G$103,7,0),SCENARIOS!$N$25)</f>
        <v>0.5</v>
      </c>
      <c r="AJ371" s="15">
        <f t="shared" si="116"/>
        <v>24091.6327688767</v>
      </c>
      <c r="AL371" t="str">
        <f t="shared" si="118"/>
        <v>N</v>
      </c>
      <c r="AM371" s="21">
        <f t="shared" si="119"/>
        <v>48183.2655377534</v>
      </c>
      <c r="BC371" s="2"/>
    </row>
    <row r="372" ht="15" customHeight="1" spans="1:55">
      <c r="A372" s="6" t="s">
        <v>1330</v>
      </c>
      <c r="B372" s="52" t="s">
        <v>604</v>
      </c>
      <c r="C372" s="52" t="s">
        <v>605</v>
      </c>
      <c r="D372" s="52" t="s">
        <v>929</v>
      </c>
      <c r="E372" s="10" t="s">
        <v>213</v>
      </c>
      <c r="F372" s="52" t="s">
        <v>606</v>
      </c>
      <c r="G372" s="52" t="s">
        <v>165</v>
      </c>
      <c r="H372" s="52" t="s">
        <v>636</v>
      </c>
      <c r="I372" s="52" t="s">
        <v>635</v>
      </c>
      <c r="J372" s="52" t="s">
        <v>177</v>
      </c>
      <c r="K372" s="52" t="s">
        <v>931</v>
      </c>
      <c r="L372" s="53" t="s">
        <v>282</v>
      </c>
      <c r="M372" s="13">
        <v>223</v>
      </c>
      <c r="N372" s="14">
        <f t="shared" si="117"/>
        <v>0.610958904109589</v>
      </c>
      <c r="O372" s="15">
        <v>3900</v>
      </c>
      <c r="P372" s="15">
        <f t="shared" si="122"/>
        <v>869700</v>
      </c>
      <c r="Q372" s="16">
        <f>IFERROR(VLOOKUP(G372,SCENARIOS!$A$13:$E$18,4,0),0.025)</f>
        <v>0.025</v>
      </c>
      <c r="R372" s="52">
        <f>IFERROR(VLOOKUP(L372,INPUTS!$A$107:$B$120,2,0),0.0082)</f>
        <v>0.0042</v>
      </c>
      <c r="S372" s="52">
        <f t="shared" si="123"/>
        <v>16.38</v>
      </c>
      <c r="T372" s="15">
        <f t="shared" si="124"/>
        <v>3652.74</v>
      </c>
      <c r="U372" s="15">
        <f>T372/INPUTS!$B$7*1000</f>
        <v>4565925</v>
      </c>
      <c r="V372" s="15">
        <f>T372*INPUTS!$B$6</f>
        <v>11542.6584</v>
      </c>
      <c r="W372" s="54" t="s">
        <v>396</v>
      </c>
      <c r="X372" s="54" t="s">
        <v>396</v>
      </c>
      <c r="Y372" s="67">
        <f>IFERROR(VLOOKUP(E372,INPUTS!$A$44:$B$103,2,0),0)</f>
        <v>0.02</v>
      </c>
      <c r="Z372" s="15">
        <f t="shared" si="113"/>
        <v>73.0548</v>
      </c>
      <c r="AA372" s="20">
        <f>IFERROR(VLOOKUP(E372,INPUTS!$A$44:$C$103,3,0),SCENARIOS!$J$25)</f>
        <v>0.06</v>
      </c>
      <c r="AB372" s="15">
        <f t="shared" ref="AB372:AF387" si="125">$T372*AA372*(1+$Q372)^AB$2</f>
        <v>247.964402133246</v>
      </c>
      <c r="AC372" s="20">
        <f>IFERROR(VLOOKUP($E372,INPUTS!$A$44:$G$103,4,0),SCENARIOS!$K$25)</f>
        <v>0.15</v>
      </c>
      <c r="AD372" s="15">
        <f t="shared" si="125"/>
        <v>701.37240269517</v>
      </c>
      <c r="AE372" s="20">
        <f>IFERROR(VLOOKUP($E372,INPUTS!$A$44:$G$103,5,0),SCENARIOS!$L$25)</f>
        <v>0.3</v>
      </c>
      <c r="AF372" s="15">
        <f t="shared" si="125"/>
        <v>1587.07699340829</v>
      </c>
      <c r="AG372" s="20">
        <f>IFERROR(VLOOKUP($E372,INPUTS!$A$44:$G$103,6,0),SCENARIOS!$M$25)</f>
        <v>0.4</v>
      </c>
      <c r="AH372" s="15">
        <f t="shared" si="115"/>
        <v>2394.17592644254</v>
      </c>
      <c r="AI372" s="20">
        <f>IFERROR(VLOOKUP($E372,INPUTS!$A$44:$G$103,7,0),SCENARIOS!$N$25)</f>
        <v>0.5</v>
      </c>
      <c r="AJ372" s="15">
        <f t="shared" si="116"/>
        <v>3385.98788285263</v>
      </c>
      <c r="AL372" t="str">
        <f t="shared" si="118"/>
        <v>N</v>
      </c>
      <c r="AM372" s="21">
        <f t="shared" si="119"/>
        <v>6771.97576570526</v>
      </c>
      <c r="BC372" s="2"/>
    </row>
    <row r="373" ht="15" customHeight="1" spans="1:55">
      <c r="A373" s="24" t="s">
        <v>1331</v>
      </c>
      <c r="B373" s="52" t="s">
        <v>604</v>
      </c>
      <c r="C373" s="52" t="s">
        <v>605</v>
      </c>
      <c r="D373" s="52" t="s">
        <v>929</v>
      </c>
      <c r="E373" s="10" t="s">
        <v>213</v>
      </c>
      <c r="F373" s="52" t="s">
        <v>606</v>
      </c>
      <c r="G373" s="52" t="s">
        <v>165</v>
      </c>
      <c r="H373" s="52" t="s">
        <v>648</v>
      </c>
      <c r="I373" s="52" t="s">
        <v>647</v>
      </c>
      <c r="J373" s="52" t="s">
        <v>177</v>
      </c>
      <c r="K373" s="52" t="s">
        <v>931</v>
      </c>
      <c r="L373" s="53" t="s">
        <v>279</v>
      </c>
      <c r="M373" s="13">
        <v>336</v>
      </c>
      <c r="N373" s="14">
        <f t="shared" si="117"/>
        <v>0.920547945205479</v>
      </c>
      <c r="O373" s="15">
        <v>1600</v>
      </c>
      <c r="P373" s="15">
        <f t="shared" si="122"/>
        <v>537600</v>
      </c>
      <c r="Q373" s="16">
        <f>IFERROR(VLOOKUP(G373,SCENARIOS!$A$13:$E$18,4,0),0.025)</f>
        <v>0.025</v>
      </c>
      <c r="R373" s="52">
        <f>IFERROR(VLOOKUP(L373,INPUTS!$A$107:$B$120,2,0),0.0082)</f>
        <v>0.0039</v>
      </c>
      <c r="S373" s="52">
        <f t="shared" si="123"/>
        <v>6.24</v>
      </c>
      <c r="T373" s="15">
        <f t="shared" si="124"/>
        <v>2096.64</v>
      </c>
      <c r="U373" s="15">
        <f>T373/INPUTS!$B$7*1000</f>
        <v>2620800</v>
      </c>
      <c r="V373" s="15">
        <f>T373*INPUTS!$B$6</f>
        <v>6625.3824</v>
      </c>
      <c r="W373" s="54" t="s">
        <v>396</v>
      </c>
      <c r="X373" s="54" t="s">
        <v>396</v>
      </c>
      <c r="Y373" s="67">
        <f>IFERROR(VLOOKUP(E373,INPUTS!$A$44:$B$103,2,0),0)</f>
        <v>0.02</v>
      </c>
      <c r="Z373" s="15">
        <f t="shared" si="113"/>
        <v>41.9328</v>
      </c>
      <c r="AA373" s="20">
        <f>IFERROR(VLOOKUP(E373,INPUTS!$A$44:$C$103,3,0),SCENARIOS!$J$25)</f>
        <v>0.06</v>
      </c>
      <c r="AB373" s="15">
        <f t="shared" si="125"/>
        <v>142.3293429285</v>
      </c>
      <c r="AC373" s="20">
        <f>IFERROR(VLOOKUP($E373,INPUTS!$A$44:$G$103,4,0),SCENARIOS!$K$25)</f>
        <v>0.15</v>
      </c>
      <c r="AD373" s="15">
        <f t="shared" si="125"/>
        <v>402.581468811578</v>
      </c>
      <c r="AE373" s="20">
        <f>IFERROR(VLOOKUP($E373,INPUTS!$A$44:$G$103,5,0),SCENARIOS!$L$25)</f>
        <v>0.3</v>
      </c>
      <c r="AF373" s="15">
        <f t="shared" si="125"/>
        <v>910.96796034198</v>
      </c>
      <c r="AG373" s="20">
        <f>IFERROR(VLOOKUP($E373,INPUTS!$A$44:$G$103,6,0),SCENARIOS!$M$25)</f>
        <v>0.4</v>
      </c>
      <c r="AH373" s="15">
        <f t="shared" si="115"/>
        <v>1374.23550934818</v>
      </c>
      <c r="AI373" s="20">
        <f>IFERROR(VLOOKUP($E373,INPUTS!$A$44:$G$103,7,0),SCENARIOS!$N$25)</f>
        <v>0.5</v>
      </c>
      <c r="AJ373" s="15">
        <f t="shared" si="116"/>
        <v>1943.52667715308</v>
      </c>
      <c r="AL373" t="str">
        <f t="shared" si="118"/>
        <v>N</v>
      </c>
      <c r="AM373" s="21">
        <f t="shared" si="119"/>
        <v>3887.05335430616</v>
      </c>
      <c r="BC373" s="2"/>
    </row>
    <row r="374" ht="15" customHeight="1" spans="1:55">
      <c r="A374" s="6" t="s">
        <v>1332</v>
      </c>
      <c r="B374" s="52" t="s">
        <v>604</v>
      </c>
      <c r="C374" s="52" t="s">
        <v>605</v>
      </c>
      <c r="D374" s="52" t="s">
        <v>929</v>
      </c>
      <c r="E374" s="10" t="s">
        <v>213</v>
      </c>
      <c r="F374" s="52" t="s">
        <v>606</v>
      </c>
      <c r="G374" s="52" t="s">
        <v>165</v>
      </c>
      <c r="H374" s="52" t="s">
        <v>1216</v>
      </c>
      <c r="I374" s="52" t="s">
        <v>1217</v>
      </c>
      <c r="J374" s="52" t="s">
        <v>185</v>
      </c>
      <c r="K374" s="52" t="s">
        <v>931</v>
      </c>
      <c r="L374" s="53" t="s">
        <v>288</v>
      </c>
      <c r="M374" s="13">
        <v>223</v>
      </c>
      <c r="N374" s="14">
        <f t="shared" si="117"/>
        <v>0.610958904109589</v>
      </c>
      <c r="O374" s="15">
        <v>5700</v>
      </c>
      <c r="P374" s="15">
        <f t="shared" si="122"/>
        <v>1271100</v>
      </c>
      <c r="Q374" s="16">
        <f>IFERROR(VLOOKUP(G374,SCENARIOS!$A$13:$E$18,4,0),0.025)</f>
        <v>0.025</v>
      </c>
      <c r="R374" s="52">
        <f>IFERROR(VLOOKUP(L374,INPUTS!$A$107:$B$120,2,0),0.0082)</f>
        <v>0.0085</v>
      </c>
      <c r="S374" s="52">
        <f t="shared" si="123"/>
        <v>48.45</v>
      </c>
      <c r="T374" s="15">
        <f t="shared" si="124"/>
        <v>10804.35</v>
      </c>
      <c r="U374" s="15">
        <f>T374/INPUTS!$B$7*1000</f>
        <v>13505437.5</v>
      </c>
      <c r="V374" s="15">
        <f>T374*INPUTS!$B$6</f>
        <v>34141.746</v>
      </c>
      <c r="W374" s="54" t="s">
        <v>396</v>
      </c>
      <c r="X374" s="54" t="s">
        <v>396</v>
      </c>
      <c r="Y374" s="67">
        <f>IFERROR(VLOOKUP(E374,INPUTS!$A$44:$B$103,2,0),0)</f>
        <v>0.02</v>
      </c>
      <c r="Z374" s="15">
        <f t="shared" si="113"/>
        <v>216.087</v>
      </c>
      <c r="AA374" s="20">
        <f>IFERROR(VLOOKUP(E374,INPUTS!$A$44:$C$103,3,0),SCENARIOS!$J$25)</f>
        <v>0.06</v>
      </c>
      <c r="AB374" s="15">
        <f t="shared" si="125"/>
        <v>733.447819496689</v>
      </c>
      <c r="AC374" s="20">
        <f>IFERROR(VLOOKUP($E374,INPUTS!$A$44:$G$103,4,0),SCENARIOS!$K$25)</f>
        <v>0.15</v>
      </c>
      <c r="AD374" s="15">
        <f t="shared" si="125"/>
        <v>2074.57221676319</v>
      </c>
      <c r="AE374" s="20">
        <f>IFERROR(VLOOKUP($E374,INPUTS!$A$44:$G$103,5,0),SCENARIOS!$L$25)</f>
        <v>0.3</v>
      </c>
      <c r="AF374" s="15">
        <f t="shared" si="125"/>
        <v>4694.37608856116</v>
      </c>
      <c r="AG374" s="20">
        <f>IFERROR(VLOOKUP($E374,INPUTS!$A$44:$G$103,6,0),SCENARIOS!$M$25)</f>
        <v>0.4</v>
      </c>
      <c r="AH374" s="15">
        <f t="shared" si="115"/>
        <v>7081.67421466061</v>
      </c>
      <c r="AI374" s="20">
        <f>IFERROR(VLOOKUP($E374,INPUTS!$A$44:$G$103,7,0),SCENARIOS!$N$25)</f>
        <v>0.5</v>
      </c>
      <c r="AJ374" s="15">
        <f t="shared" si="116"/>
        <v>10015.3304593535</v>
      </c>
      <c r="AL374" t="str">
        <f t="shared" si="118"/>
        <v>N</v>
      </c>
      <c r="AM374" s="21">
        <f t="shared" si="119"/>
        <v>20030.660918707</v>
      </c>
      <c r="BC374" s="2"/>
    </row>
    <row r="375" ht="15" customHeight="1" spans="1:55">
      <c r="A375" s="24" t="s">
        <v>1333</v>
      </c>
      <c r="B375" s="52" t="s">
        <v>604</v>
      </c>
      <c r="C375" s="52" t="s">
        <v>605</v>
      </c>
      <c r="D375" s="52" t="s">
        <v>929</v>
      </c>
      <c r="E375" s="10" t="s">
        <v>213</v>
      </c>
      <c r="F375" s="52" t="s">
        <v>606</v>
      </c>
      <c r="G375" s="52" t="s">
        <v>165</v>
      </c>
      <c r="H375" s="52" t="s">
        <v>1265</v>
      </c>
      <c r="I375" s="52" t="s">
        <v>1266</v>
      </c>
      <c r="J375" s="52" t="s">
        <v>185</v>
      </c>
      <c r="K375" s="52" t="s">
        <v>931</v>
      </c>
      <c r="L375" s="53" t="s">
        <v>282</v>
      </c>
      <c r="M375" s="13">
        <v>336</v>
      </c>
      <c r="N375" s="14">
        <f t="shared" si="117"/>
        <v>0.920547945205479</v>
      </c>
      <c r="O375" s="15">
        <v>3100</v>
      </c>
      <c r="P375" s="15">
        <f t="shared" si="122"/>
        <v>1041600</v>
      </c>
      <c r="Q375" s="16">
        <f>IFERROR(VLOOKUP(G375,SCENARIOS!$A$13:$E$18,4,0),0.025)</f>
        <v>0.025</v>
      </c>
      <c r="R375" s="52">
        <f>IFERROR(VLOOKUP(L375,INPUTS!$A$107:$B$120,2,0),0.0082)</f>
        <v>0.0042</v>
      </c>
      <c r="S375" s="52">
        <f t="shared" si="123"/>
        <v>13.02</v>
      </c>
      <c r="T375" s="15">
        <f t="shared" si="124"/>
        <v>4374.72</v>
      </c>
      <c r="U375" s="15">
        <f>T375/INPUTS!$B$7*1000</f>
        <v>5468400</v>
      </c>
      <c r="V375" s="15">
        <f>T375*INPUTS!$B$6</f>
        <v>13824.1152</v>
      </c>
      <c r="W375" s="54" t="s">
        <v>396</v>
      </c>
      <c r="X375" s="54" t="s">
        <v>396</v>
      </c>
      <c r="Y375" s="67">
        <f>IFERROR(VLOOKUP(E375,INPUTS!$A$44:$B$103,2,0),0)</f>
        <v>0.02</v>
      </c>
      <c r="Z375" s="15">
        <f t="shared" si="113"/>
        <v>87.4944</v>
      </c>
      <c r="AA375" s="20">
        <f>IFERROR(VLOOKUP(E375,INPUTS!$A$44:$C$103,3,0),SCENARIOS!$J$25)</f>
        <v>0.06</v>
      </c>
      <c r="AB375" s="15">
        <f t="shared" si="125"/>
        <v>296.975648225812</v>
      </c>
      <c r="AC375" s="20">
        <f>IFERROR(VLOOKUP($E375,INPUTS!$A$44:$G$103,4,0),SCENARIOS!$K$25)</f>
        <v>0.15</v>
      </c>
      <c r="AD375" s="15">
        <f t="shared" si="125"/>
        <v>840.001718578003</v>
      </c>
      <c r="AE375" s="20">
        <f>IFERROR(VLOOKUP($E375,INPUTS!$A$44:$G$103,5,0),SCENARIOS!$L$25)</f>
        <v>0.3</v>
      </c>
      <c r="AF375" s="15">
        <f t="shared" si="125"/>
        <v>1900.76968648278</v>
      </c>
      <c r="AG375" s="20">
        <f>IFERROR(VLOOKUP($E375,INPUTS!$A$44:$G$103,6,0),SCENARIOS!$M$25)</f>
        <v>0.4</v>
      </c>
      <c r="AH375" s="15">
        <f t="shared" si="115"/>
        <v>2867.39524546688</v>
      </c>
      <c r="AI375" s="20">
        <f>IFERROR(VLOOKUP($E375,INPUTS!$A$44:$G$103,7,0),SCENARIOS!$N$25)</f>
        <v>0.5</v>
      </c>
      <c r="AJ375" s="15">
        <f t="shared" si="116"/>
        <v>4055.24316290595</v>
      </c>
      <c r="AL375" t="str">
        <f t="shared" si="118"/>
        <v>N</v>
      </c>
      <c r="AM375" s="21">
        <f t="shared" si="119"/>
        <v>8110.48632581189</v>
      </c>
      <c r="BC375" s="2"/>
    </row>
    <row r="376" ht="15" customHeight="1" spans="1:55">
      <c r="A376" s="6" t="s">
        <v>1334</v>
      </c>
      <c r="B376" s="52" t="s">
        <v>604</v>
      </c>
      <c r="C376" s="52" t="s">
        <v>605</v>
      </c>
      <c r="D376" s="52" t="s">
        <v>929</v>
      </c>
      <c r="E376" s="10" t="s">
        <v>213</v>
      </c>
      <c r="F376" s="52" t="s">
        <v>606</v>
      </c>
      <c r="G376" s="52" t="s">
        <v>165</v>
      </c>
      <c r="H376" s="52" t="s">
        <v>1355</v>
      </c>
      <c r="I376" s="52" t="s">
        <v>1356</v>
      </c>
      <c r="J376" s="52" t="s">
        <v>185</v>
      </c>
      <c r="K376" s="52" t="s">
        <v>931</v>
      </c>
      <c r="L376" s="53" t="s">
        <v>288</v>
      </c>
      <c r="M376" s="13">
        <v>336</v>
      </c>
      <c r="N376" s="14">
        <f t="shared" si="117"/>
        <v>0.920547945205479</v>
      </c>
      <c r="O376" s="15">
        <v>7100</v>
      </c>
      <c r="P376" s="15">
        <f t="shared" si="122"/>
        <v>2385600</v>
      </c>
      <c r="Q376" s="16">
        <f>IFERROR(VLOOKUP(G376,SCENARIOS!$A$13:$E$18,4,0),0.025)</f>
        <v>0.025</v>
      </c>
      <c r="R376" s="52">
        <f>IFERROR(VLOOKUP(L376,INPUTS!$A$107:$B$120,2,0),0.0082)</f>
        <v>0.0085</v>
      </c>
      <c r="S376" s="52">
        <f t="shared" si="123"/>
        <v>60.35</v>
      </c>
      <c r="T376" s="15">
        <f t="shared" si="124"/>
        <v>20277.6</v>
      </c>
      <c r="U376" s="15">
        <f>T376/INPUTS!$B$7*1000</f>
        <v>25347000</v>
      </c>
      <c r="V376" s="15">
        <f>T376*INPUTS!$B$6</f>
        <v>64077.216</v>
      </c>
      <c r="W376" s="54" t="s">
        <v>396</v>
      </c>
      <c r="X376" s="54" t="s">
        <v>396</v>
      </c>
      <c r="Y376" s="67">
        <f>IFERROR(VLOOKUP(E376,INPUTS!$A$44:$B$103,2,0),0)</f>
        <v>0.02</v>
      </c>
      <c r="Z376" s="15">
        <f t="shared" si="113"/>
        <v>405.552</v>
      </c>
      <c r="AA376" s="20">
        <f>IFERROR(VLOOKUP(E376,INPUTS!$A$44:$C$103,3,0),SCENARIOS!$J$25)</f>
        <v>0.06</v>
      </c>
      <c r="AB376" s="15">
        <f t="shared" si="125"/>
        <v>1376.53459066266</v>
      </c>
      <c r="AC376" s="20">
        <f>IFERROR(VLOOKUP($E376,INPUTS!$A$44:$G$103,4,0),SCENARIOS!$K$25)</f>
        <v>0.15</v>
      </c>
      <c r="AD376" s="15">
        <f t="shared" si="125"/>
        <v>3893.55635300941</v>
      </c>
      <c r="AE376" s="20">
        <f>IFERROR(VLOOKUP($E376,INPUTS!$A$44:$G$103,5,0),SCENARIOS!$L$25)</f>
        <v>0.3</v>
      </c>
      <c r="AF376" s="15">
        <f t="shared" si="125"/>
        <v>8810.40327029463</v>
      </c>
      <c r="AG376" s="20">
        <f>IFERROR(VLOOKUP($E376,INPUTS!$A$44:$G$103,6,0),SCENARIOS!$M$25)</f>
        <v>0.4</v>
      </c>
      <c r="AH376" s="15">
        <f t="shared" si="115"/>
        <v>13290.883491853</v>
      </c>
      <c r="AI376" s="20">
        <f>IFERROR(VLOOKUP($E376,INPUTS!$A$44:$G$103,7,0),SCENARIOS!$N$25)</f>
        <v>0.5</v>
      </c>
      <c r="AJ376" s="15">
        <f t="shared" si="116"/>
        <v>18796.7684240687</v>
      </c>
      <c r="AL376" t="str">
        <f t="shared" si="118"/>
        <v>N</v>
      </c>
      <c r="AM376" s="21">
        <f t="shared" si="119"/>
        <v>37593.5368481373</v>
      </c>
      <c r="BC376" s="2"/>
    </row>
    <row r="377" ht="15" customHeight="1" spans="1:55">
      <c r="A377" s="24" t="s">
        <v>1335</v>
      </c>
      <c r="B377" s="52" t="s">
        <v>604</v>
      </c>
      <c r="C377" s="52" t="s">
        <v>605</v>
      </c>
      <c r="D377" s="52" t="s">
        <v>929</v>
      </c>
      <c r="E377" s="10" t="s">
        <v>213</v>
      </c>
      <c r="F377" s="52" t="s">
        <v>606</v>
      </c>
      <c r="G377" s="52" t="s">
        <v>165</v>
      </c>
      <c r="H377" s="52" t="s">
        <v>1358</v>
      </c>
      <c r="I377" s="52" t="s">
        <v>1359</v>
      </c>
      <c r="J377" s="52" t="s">
        <v>185</v>
      </c>
      <c r="K377" s="52" t="s">
        <v>931</v>
      </c>
      <c r="L377" s="53" t="s">
        <v>282</v>
      </c>
      <c r="M377" s="13">
        <v>223</v>
      </c>
      <c r="N377" s="14">
        <f t="shared" si="117"/>
        <v>0.610958904109589</v>
      </c>
      <c r="O377" s="15">
        <v>2600</v>
      </c>
      <c r="P377" s="15">
        <f t="shared" si="122"/>
        <v>579800</v>
      </c>
      <c r="Q377" s="16">
        <f>IFERROR(VLOOKUP(G377,SCENARIOS!$A$13:$E$18,4,0),0.025)</f>
        <v>0.025</v>
      </c>
      <c r="R377" s="52">
        <f>IFERROR(VLOOKUP(L377,INPUTS!$A$107:$B$120,2,0),0.0082)</f>
        <v>0.0042</v>
      </c>
      <c r="S377" s="52">
        <f t="shared" si="123"/>
        <v>10.92</v>
      </c>
      <c r="T377" s="15">
        <f t="shared" si="124"/>
        <v>2435.16</v>
      </c>
      <c r="U377" s="15">
        <f>T377/INPUTS!$B$7*1000</f>
        <v>3043950</v>
      </c>
      <c r="V377" s="15">
        <f>T377*INPUTS!$B$6</f>
        <v>7695.1056</v>
      </c>
      <c r="W377" s="54" t="s">
        <v>396</v>
      </c>
      <c r="X377" s="54" t="s">
        <v>396</v>
      </c>
      <c r="Y377" s="67">
        <f>IFERROR(VLOOKUP(E377,INPUTS!$A$44:$B$103,2,0),0)</f>
        <v>0.02</v>
      </c>
      <c r="Z377" s="15">
        <f t="shared" si="113"/>
        <v>48.7032</v>
      </c>
      <c r="AA377" s="20">
        <f>IFERROR(VLOOKUP(E377,INPUTS!$A$44:$C$103,3,0),SCENARIOS!$J$25)</f>
        <v>0.06</v>
      </c>
      <c r="AB377" s="15">
        <f t="shared" si="125"/>
        <v>165.309601422164</v>
      </c>
      <c r="AC377" s="20">
        <f>IFERROR(VLOOKUP($E377,INPUTS!$A$44:$G$103,4,0),SCENARIOS!$K$25)</f>
        <v>0.15</v>
      </c>
      <c r="AD377" s="15">
        <f t="shared" si="125"/>
        <v>467.58160179678</v>
      </c>
      <c r="AE377" s="20">
        <f>IFERROR(VLOOKUP($E377,INPUTS!$A$44:$G$103,5,0),SCENARIOS!$L$25)</f>
        <v>0.3</v>
      </c>
      <c r="AF377" s="15">
        <f t="shared" si="125"/>
        <v>1058.05132893886</v>
      </c>
      <c r="AG377" s="20">
        <f>IFERROR(VLOOKUP($E377,INPUTS!$A$44:$G$103,6,0),SCENARIOS!$M$25)</f>
        <v>0.4</v>
      </c>
      <c r="AH377" s="15">
        <f t="shared" si="115"/>
        <v>1596.11728429502</v>
      </c>
      <c r="AI377" s="20">
        <f>IFERROR(VLOOKUP($E377,INPUTS!$A$44:$G$103,7,0),SCENARIOS!$N$25)</f>
        <v>0.5</v>
      </c>
      <c r="AJ377" s="15">
        <f t="shared" si="116"/>
        <v>2257.32525523509</v>
      </c>
      <c r="AL377" t="str">
        <f t="shared" si="118"/>
        <v>N</v>
      </c>
      <c r="AM377" s="21">
        <f t="shared" si="119"/>
        <v>4514.65051047017</v>
      </c>
      <c r="BC377" s="2"/>
    </row>
    <row r="378" ht="15" customHeight="1" spans="1:55">
      <c r="A378" s="6" t="s">
        <v>1336</v>
      </c>
      <c r="B378" s="52" t="s">
        <v>604</v>
      </c>
      <c r="C378" s="52" t="s">
        <v>605</v>
      </c>
      <c r="D378" s="52" t="s">
        <v>929</v>
      </c>
      <c r="E378" s="10" t="s">
        <v>213</v>
      </c>
      <c r="F378" s="52" t="s">
        <v>606</v>
      </c>
      <c r="G378" s="52" t="s">
        <v>165</v>
      </c>
      <c r="H378" s="52" t="s">
        <v>1361</v>
      </c>
      <c r="I378" s="52" t="s">
        <v>1362</v>
      </c>
      <c r="J378" s="52" t="s">
        <v>185</v>
      </c>
      <c r="K378" s="52" t="s">
        <v>931</v>
      </c>
      <c r="L378" s="53" t="s">
        <v>288</v>
      </c>
      <c r="M378" s="13">
        <v>223</v>
      </c>
      <c r="N378" s="14">
        <f t="shared" si="117"/>
        <v>0.610958904109589</v>
      </c>
      <c r="O378" s="15">
        <v>9700</v>
      </c>
      <c r="P378" s="15">
        <f t="shared" si="122"/>
        <v>2163100</v>
      </c>
      <c r="Q378" s="16">
        <f>IFERROR(VLOOKUP(G378,SCENARIOS!$A$13:$E$18,4,0),0.025)</f>
        <v>0.025</v>
      </c>
      <c r="R378" s="52">
        <f>IFERROR(VLOOKUP(L378,INPUTS!$A$107:$B$120,2,0),0.0082)</f>
        <v>0.0085</v>
      </c>
      <c r="S378" s="52">
        <f t="shared" si="123"/>
        <v>82.45</v>
      </c>
      <c r="T378" s="15">
        <f t="shared" si="124"/>
        <v>18386.35</v>
      </c>
      <c r="U378" s="15">
        <f>T378/INPUTS!$B$7*1000</f>
        <v>22982937.5</v>
      </c>
      <c r="V378" s="15">
        <f>T378*INPUTS!$B$6</f>
        <v>58100.866</v>
      </c>
      <c r="W378" s="54" t="s">
        <v>396</v>
      </c>
      <c r="X378" s="54" t="s">
        <v>396</v>
      </c>
      <c r="Y378" s="67">
        <f>IFERROR(VLOOKUP(E378,INPUTS!$A$44:$B$103,2,0),0)</f>
        <v>0.02</v>
      </c>
      <c r="Z378" s="15">
        <f t="shared" si="113"/>
        <v>367.727</v>
      </c>
      <c r="AA378" s="20">
        <f>IFERROR(VLOOKUP(E378,INPUTS!$A$44:$C$103,3,0),SCENARIOS!$J$25)</f>
        <v>0.06</v>
      </c>
      <c r="AB378" s="15">
        <f t="shared" si="125"/>
        <v>1248.14804370489</v>
      </c>
      <c r="AC378" s="20">
        <f>IFERROR(VLOOKUP($E378,INPUTS!$A$44:$G$103,4,0),SCENARIOS!$K$25)</f>
        <v>0.15</v>
      </c>
      <c r="AD378" s="15">
        <f t="shared" si="125"/>
        <v>3530.4123688777</v>
      </c>
      <c r="AE378" s="20">
        <f>IFERROR(VLOOKUP($E378,INPUTS!$A$44:$G$103,5,0),SCENARIOS!$L$25)</f>
        <v>0.3</v>
      </c>
      <c r="AF378" s="15">
        <f t="shared" si="125"/>
        <v>7988.67509807776</v>
      </c>
      <c r="AG378" s="20">
        <f>IFERROR(VLOOKUP($E378,INPUTS!$A$44:$G$103,6,0),SCENARIOS!$M$25)</f>
        <v>0.4</v>
      </c>
      <c r="AH378" s="15">
        <f t="shared" si="115"/>
        <v>12051.2701547733</v>
      </c>
      <c r="AI378" s="20">
        <f>IFERROR(VLOOKUP($E378,INPUTS!$A$44:$G$103,7,0),SCENARIOS!$N$25)</f>
        <v>0.5</v>
      </c>
      <c r="AJ378" s="15">
        <f t="shared" si="116"/>
        <v>17043.6325360928</v>
      </c>
      <c r="AL378" t="str">
        <f t="shared" si="118"/>
        <v>N</v>
      </c>
      <c r="AM378" s="21">
        <f t="shared" si="119"/>
        <v>34087.2650721855</v>
      </c>
      <c r="BC378" s="2"/>
    </row>
    <row r="379" ht="15" customHeight="1" spans="1:55">
      <c r="A379" s="24" t="s">
        <v>1337</v>
      </c>
      <c r="B379" s="52" t="s">
        <v>604</v>
      </c>
      <c r="C379" s="52" t="s">
        <v>605</v>
      </c>
      <c r="D379" s="52" t="s">
        <v>929</v>
      </c>
      <c r="E379" s="10" t="s">
        <v>213</v>
      </c>
      <c r="F379" s="52" t="s">
        <v>606</v>
      </c>
      <c r="G379" s="52" t="s">
        <v>165</v>
      </c>
      <c r="H379" s="52" t="s">
        <v>234</v>
      </c>
      <c r="I379" s="52" t="s">
        <v>424</v>
      </c>
      <c r="J379" s="52" t="s">
        <v>173</v>
      </c>
      <c r="K379" s="52" t="s">
        <v>931</v>
      </c>
      <c r="L379" s="53" t="s">
        <v>288</v>
      </c>
      <c r="M379" s="13">
        <v>223</v>
      </c>
      <c r="N379" s="14">
        <f t="shared" si="117"/>
        <v>0.610958904109589</v>
      </c>
      <c r="O379" s="15">
        <v>12300</v>
      </c>
      <c r="P379" s="15">
        <f t="shared" si="122"/>
        <v>2742900</v>
      </c>
      <c r="Q379" s="16">
        <f>IFERROR(VLOOKUP(G379,SCENARIOS!$A$13:$E$18,4,0),0.025)</f>
        <v>0.025</v>
      </c>
      <c r="R379" s="52">
        <f>IFERROR(VLOOKUP(L379,INPUTS!$A$107:$B$120,2,0),0.0082)</f>
        <v>0.0085</v>
      </c>
      <c r="S379" s="52">
        <f t="shared" si="123"/>
        <v>104.55</v>
      </c>
      <c r="T379" s="15">
        <f t="shared" si="124"/>
        <v>23314.65</v>
      </c>
      <c r="U379" s="15">
        <f>T379/INPUTS!$B$7*1000</f>
        <v>29143312.5</v>
      </c>
      <c r="V379" s="15">
        <f>T379*INPUTS!$B$6</f>
        <v>73674.294</v>
      </c>
      <c r="W379" s="54" t="s">
        <v>396</v>
      </c>
      <c r="X379" s="54" t="s">
        <v>396</v>
      </c>
      <c r="Y379" s="67">
        <f>IFERROR(VLOOKUP(E379,INPUTS!$A$44:$B$103,2,0),0)</f>
        <v>0.02</v>
      </c>
      <c r="Z379" s="15">
        <f t="shared" si="113"/>
        <v>466.293</v>
      </c>
      <c r="AA379" s="20">
        <f>IFERROR(VLOOKUP(E379,INPUTS!$A$44:$C$103,3,0),SCENARIOS!$J$25)</f>
        <v>0.06</v>
      </c>
      <c r="AB379" s="15">
        <f t="shared" si="125"/>
        <v>1582.70318944022</v>
      </c>
      <c r="AC379" s="20">
        <f>IFERROR(VLOOKUP($E379,INPUTS!$A$44:$G$103,4,0),SCENARIOS!$K$25)</f>
        <v>0.15</v>
      </c>
      <c r="AD379" s="15">
        <f t="shared" si="125"/>
        <v>4476.70846775214</v>
      </c>
      <c r="AE379" s="20">
        <f>IFERROR(VLOOKUP($E379,INPUTS!$A$44:$G$103,5,0),SCENARIOS!$L$25)</f>
        <v>0.3</v>
      </c>
      <c r="AF379" s="15">
        <f t="shared" si="125"/>
        <v>10129.9694542636</v>
      </c>
      <c r="AG379" s="20">
        <f>IFERROR(VLOOKUP($E379,INPUTS!$A$44:$G$103,6,0),SCENARIOS!$M$25)</f>
        <v>0.4</v>
      </c>
      <c r="AH379" s="15">
        <f t="shared" si="115"/>
        <v>15281.5075158466</v>
      </c>
      <c r="AI379" s="20">
        <f>IFERROR(VLOOKUP($E379,INPUTS!$A$44:$G$103,7,0),SCENARIOS!$N$25)</f>
        <v>0.5</v>
      </c>
      <c r="AJ379" s="15">
        <f t="shared" si="116"/>
        <v>21612.0288859733</v>
      </c>
      <c r="AL379" t="str">
        <f t="shared" si="118"/>
        <v>N</v>
      </c>
      <c r="AM379" s="21">
        <f t="shared" si="119"/>
        <v>43224.0577719466</v>
      </c>
      <c r="BC379" s="2"/>
    </row>
    <row r="380" ht="15" customHeight="1" spans="1:55">
      <c r="A380" s="6" t="s">
        <v>1338</v>
      </c>
      <c r="B380" s="52" t="s">
        <v>403</v>
      </c>
      <c r="C380" s="52" t="s">
        <v>404</v>
      </c>
      <c r="D380" s="52" t="s">
        <v>929</v>
      </c>
      <c r="E380" s="10" t="s">
        <v>204</v>
      </c>
      <c r="F380" s="52" t="s">
        <v>405</v>
      </c>
      <c r="G380" s="52" t="s">
        <v>165</v>
      </c>
      <c r="H380" s="52" t="s">
        <v>245</v>
      </c>
      <c r="I380" s="52" t="s">
        <v>930</v>
      </c>
      <c r="J380" s="52" t="s">
        <v>169</v>
      </c>
      <c r="K380" s="52" t="s">
        <v>931</v>
      </c>
      <c r="L380" s="53" t="s">
        <v>291</v>
      </c>
      <c r="M380" s="13">
        <v>953</v>
      </c>
      <c r="N380" s="14">
        <f t="shared" si="117"/>
        <v>2.61095890410959</v>
      </c>
      <c r="O380" s="15">
        <v>5850</v>
      </c>
      <c r="P380" s="15">
        <f t="shared" si="122"/>
        <v>5575050</v>
      </c>
      <c r="Q380" s="16">
        <f>IFERROR(VLOOKUP(G380,SCENARIOS!$A$13:$E$18,4,0),0.025)</f>
        <v>0.025</v>
      </c>
      <c r="R380" s="52">
        <f>IFERROR(VLOOKUP(L380,INPUTS!$A$107:$B$120,2,0),0.0082)</f>
        <v>0.0079</v>
      </c>
      <c r="S380" s="52">
        <f t="shared" si="123"/>
        <v>46.215</v>
      </c>
      <c r="T380" s="15">
        <f t="shared" si="124"/>
        <v>44042.895</v>
      </c>
      <c r="U380" s="15">
        <f>T380/INPUTS!$B$7*1000</f>
        <v>55053618.75</v>
      </c>
      <c r="V380" s="15">
        <f>T380*INPUTS!$B$6</f>
        <v>139175.5482</v>
      </c>
      <c r="W380" s="54" t="s">
        <v>396</v>
      </c>
      <c r="X380" s="54" t="s">
        <v>396</v>
      </c>
      <c r="Y380" s="67">
        <f>IFERROR(VLOOKUP(E380,INPUTS!$A$44:$B$103,2,0),0)</f>
        <v>0.02</v>
      </c>
      <c r="Z380" s="15">
        <f t="shared" si="113"/>
        <v>880.8579</v>
      </c>
      <c r="AA380" s="20">
        <f>IFERROR(VLOOKUP(E380,INPUTS!$A$44:$C$103,3,0),SCENARIOS!$J$25)</f>
        <v>0.06</v>
      </c>
      <c r="AB380" s="15">
        <f t="shared" si="125"/>
        <v>2989.82958734877</v>
      </c>
      <c r="AC380" s="20">
        <f>IFERROR(VLOOKUP($E380,INPUTS!$A$44:$G$103,4,0),SCENARIOS!$K$25)</f>
        <v>0.15</v>
      </c>
      <c r="AD380" s="15">
        <f t="shared" si="125"/>
        <v>8456.79437567445</v>
      </c>
      <c r="AE380" s="20">
        <f>IFERROR(VLOOKUP($E380,INPUTS!$A$44:$G$103,5,0),SCENARIOS!$L$25)</f>
        <v>0.3</v>
      </c>
      <c r="AF380" s="15">
        <f t="shared" si="125"/>
        <v>19136.1732227306</v>
      </c>
      <c r="AG380" s="20">
        <f>IFERROR(VLOOKUP($E380,INPUTS!$A$44:$G$103,6,0),SCENARIOS!$M$25)</f>
        <v>0.4</v>
      </c>
      <c r="AH380" s="15">
        <f t="shared" si="115"/>
        <v>28867.7647299935</v>
      </c>
      <c r="AI380" s="20">
        <f>IFERROR(VLOOKUP($E380,INPUTS!$A$44:$G$103,7,0),SCENARIOS!$N$25)</f>
        <v>0.5</v>
      </c>
      <c r="AJ380" s="15">
        <f t="shared" si="116"/>
        <v>40826.5326291361</v>
      </c>
      <c r="AL380" t="str">
        <f t="shared" si="118"/>
        <v>Y</v>
      </c>
      <c r="AM380" s="21">
        <f t="shared" si="119"/>
        <v>81653.0652582723</v>
      </c>
      <c r="BC380" s="2"/>
    </row>
    <row r="381" ht="15" customHeight="1" spans="1:55">
      <c r="A381" s="24" t="s">
        <v>1339</v>
      </c>
      <c r="B381" s="52" t="s">
        <v>403</v>
      </c>
      <c r="C381" s="52" t="s">
        <v>404</v>
      </c>
      <c r="D381" s="52" t="s">
        <v>929</v>
      </c>
      <c r="E381" s="10" t="s">
        <v>204</v>
      </c>
      <c r="F381" s="52" t="s">
        <v>405</v>
      </c>
      <c r="G381" s="52" t="s">
        <v>165</v>
      </c>
      <c r="H381" s="52" t="s">
        <v>255</v>
      </c>
      <c r="I381" s="52" t="s">
        <v>930</v>
      </c>
      <c r="J381" s="52" t="s">
        <v>169</v>
      </c>
      <c r="K381" s="52" t="s">
        <v>931</v>
      </c>
      <c r="L381" s="53" t="s">
        <v>291</v>
      </c>
      <c r="M381" s="13">
        <v>953</v>
      </c>
      <c r="N381" s="14">
        <f t="shared" si="117"/>
        <v>2.61095890410959</v>
      </c>
      <c r="O381" s="15">
        <v>5880</v>
      </c>
      <c r="P381" s="15">
        <f t="shared" si="122"/>
        <v>5603640</v>
      </c>
      <c r="Q381" s="16">
        <f>IFERROR(VLOOKUP(G381,SCENARIOS!$A$13:$E$18,4,0),0.025)</f>
        <v>0.025</v>
      </c>
      <c r="R381" s="52">
        <f>IFERROR(VLOOKUP(L381,INPUTS!$A$107:$B$120,2,0),0.0082)</f>
        <v>0.0079</v>
      </c>
      <c r="S381" s="52">
        <f t="shared" si="123"/>
        <v>46.452</v>
      </c>
      <c r="T381" s="15">
        <f t="shared" si="124"/>
        <v>44268.756</v>
      </c>
      <c r="U381" s="15">
        <f>T381/INPUTS!$B$7*1000</f>
        <v>55335945</v>
      </c>
      <c r="V381" s="15">
        <f>T381*INPUTS!$B$6</f>
        <v>139889.26896</v>
      </c>
      <c r="W381" s="54" t="s">
        <v>396</v>
      </c>
      <c r="X381" s="54" t="s">
        <v>396</v>
      </c>
      <c r="Y381" s="67">
        <f>IFERROR(VLOOKUP(E381,INPUTS!$A$44:$B$103,2,0),0)</f>
        <v>0.02</v>
      </c>
      <c r="Z381" s="15">
        <f t="shared" si="113"/>
        <v>885.37512</v>
      </c>
      <c r="AA381" s="20">
        <f>IFERROR(VLOOKUP(E381,INPUTS!$A$44:$C$103,3,0),SCENARIOS!$J$25)</f>
        <v>0.06</v>
      </c>
      <c r="AB381" s="15">
        <f t="shared" si="125"/>
        <v>3005.16204677107</v>
      </c>
      <c r="AC381" s="20">
        <f>IFERROR(VLOOKUP($E381,INPUTS!$A$44:$G$103,4,0),SCENARIOS!$K$25)</f>
        <v>0.15</v>
      </c>
      <c r="AD381" s="15">
        <f t="shared" si="125"/>
        <v>8500.16255195996</v>
      </c>
      <c r="AE381" s="20">
        <f>IFERROR(VLOOKUP($E381,INPUTS!$A$44:$G$103,5,0),SCENARIOS!$L$25)</f>
        <v>0.3</v>
      </c>
      <c r="AF381" s="15">
        <f t="shared" si="125"/>
        <v>19234.3074443857</v>
      </c>
      <c r="AG381" s="20">
        <f>IFERROR(VLOOKUP($E381,INPUTS!$A$44:$G$103,6,0),SCENARIOS!$M$25)</f>
        <v>0.4</v>
      </c>
      <c r="AH381" s="15">
        <f t="shared" si="115"/>
        <v>29015.8045491216</v>
      </c>
      <c r="AI381" s="20">
        <f>IFERROR(VLOOKUP($E381,INPUTS!$A$44:$G$103,7,0),SCENARIOS!$N$25)</f>
        <v>0.5</v>
      </c>
      <c r="AJ381" s="15">
        <f t="shared" si="116"/>
        <v>41035.8994631317</v>
      </c>
      <c r="AL381" t="str">
        <f t="shared" si="118"/>
        <v>Y</v>
      </c>
      <c r="AM381" s="21">
        <f t="shared" si="119"/>
        <v>82071.7989262634</v>
      </c>
      <c r="BC381" s="2"/>
    </row>
    <row r="382" ht="15" customHeight="1" spans="1:55">
      <c r="A382" s="6" t="s">
        <v>1340</v>
      </c>
      <c r="B382" s="52" t="s">
        <v>403</v>
      </c>
      <c r="C382" s="52" t="s">
        <v>404</v>
      </c>
      <c r="D382" s="52" t="s">
        <v>929</v>
      </c>
      <c r="E382" s="10" t="s">
        <v>204</v>
      </c>
      <c r="F382" s="52" t="s">
        <v>405</v>
      </c>
      <c r="G382" s="52" t="s">
        <v>165</v>
      </c>
      <c r="H382" s="52" t="s">
        <v>256</v>
      </c>
      <c r="I382" s="52" t="s">
        <v>930</v>
      </c>
      <c r="J382" s="52" t="s">
        <v>169</v>
      </c>
      <c r="K382" s="52" t="s">
        <v>931</v>
      </c>
      <c r="L382" s="53" t="s">
        <v>291</v>
      </c>
      <c r="M382" s="13">
        <v>715</v>
      </c>
      <c r="N382" s="14">
        <f t="shared" si="117"/>
        <v>1.95890410958904</v>
      </c>
      <c r="O382" s="15">
        <v>6000</v>
      </c>
      <c r="P382" s="15">
        <f t="shared" si="122"/>
        <v>4290000</v>
      </c>
      <c r="Q382" s="16">
        <f>IFERROR(VLOOKUP(G382,SCENARIOS!$A$13:$E$18,4,0),0.025)</f>
        <v>0.025</v>
      </c>
      <c r="R382" s="52">
        <f>IFERROR(VLOOKUP(L382,INPUTS!$A$107:$B$120,2,0),0.0082)</f>
        <v>0.0079</v>
      </c>
      <c r="S382" s="52">
        <f t="shared" si="123"/>
        <v>47.4</v>
      </c>
      <c r="T382" s="15">
        <f t="shared" si="124"/>
        <v>33891</v>
      </c>
      <c r="U382" s="15">
        <f>T382/INPUTS!$B$7*1000</f>
        <v>42363750</v>
      </c>
      <c r="V382" s="15">
        <f>T382*INPUTS!$B$6</f>
        <v>107095.56</v>
      </c>
      <c r="W382" s="54" t="s">
        <v>396</v>
      </c>
      <c r="X382" s="54" t="s">
        <v>396</v>
      </c>
      <c r="Y382" s="67">
        <f>IFERROR(VLOOKUP(E382,INPUTS!$A$44:$B$103,2,0),0)</f>
        <v>0.02</v>
      </c>
      <c r="Z382" s="15">
        <f t="shared" si="113"/>
        <v>677.82</v>
      </c>
      <c r="AA382" s="20">
        <f>IFERROR(VLOOKUP(E382,INPUTS!$A$44:$C$103,3,0),SCENARIOS!$J$25)</f>
        <v>0.06</v>
      </c>
      <c r="AB382" s="15">
        <f t="shared" si="125"/>
        <v>2300.67334458457</v>
      </c>
      <c r="AC382" s="20">
        <f>IFERROR(VLOOKUP($E382,INPUTS!$A$44:$G$103,4,0),SCENARIOS!$K$25)</f>
        <v>0.15</v>
      </c>
      <c r="AD382" s="15">
        <f t="shared" si="125"/>
        <v>6507.50179310381</v>
      </c>
      <c r="AE382" s="20">
        <f>IFERROR(VLOOKUP($E382,INPUTS!$A$44:$G$103,5,0),SCENARIOS!$L$25)</f>
        <v>0.3</v>
      </c>
      <c r="AF382" s="15">
        <f t="shared" si="125"/>
        <v>14725.2819482362</v>
      </c>
      <c r="AG382" s="20">
        <f>IFERROR(VLOOKUP($E382,INPUTS!$A$44:$G$103,6,0),SCENARIOS!$M$25)</f>
        <v>0.4</v>
      </c>
      <c r="AH382" s="15">
        <f t="shared" si="115"/>
        <v>22213.7399111527</v>
      </c>
      <c r="AI382" s="20">
        <f>IFERROR(VLOOKUP($E382,INPUTS!$A$44:$G$103,7,0),SCENARIOS!$N$25)</f>
        <v>0.5</v>
      </c>
      <c r="AJ382" s="15">
        <f t="shared" si="116"/>
        <v>31416.0097181181</v>
      </c>
      <c r="AL382" t="str">
        <f t="shared" si="118"/>
        <v>N</v>
      </c>
      <c r="AM382" s="21">
        <f t="shared" si="119"/>
        <v>62832.0194362361</v>
      </c>
      <c r="BC382" s="2"/>
    </row>
    <row r="383" ht="15" customHeight="1" spans="1:55">
      <c r="A383" s="24" t="s">
        <v>1341</v>
      </c>
      <c r="B383" s="52" t="s">
        <v>403</v>
      </c>
      <c r="C383" s="52" t="s">
        <v>404</v>
      </c>
      <c r="D383" s="52" t="s">
        <v>929</v>
      </c>
      <c r="E383" s="10" t="s">
        <v>204</v>
      </c>
      <c r="F383" s="52" t="s">
        <v>405</v>
      </c>
      <c r="G383" s="52" t="s">
        <v>165</v>
      </c>
      <c r="H383" s="52" t="s">
        <v>249</v>
      </c>
      <c r="I383" s="52" t="s">
        <v>930</v>
      </c>
      <c r="J383" s="52" t="s">
        <v>169</v>
      </c>
      <c r="K383" s="52" t="s">
        <v>931</v>
      </c>
      <c r="L383" s="53" t="s">
        <v>291</v>
      </c>
      <c r="M383" s="13">
        <v>715</v>
      </c>
      <c r="N383" s="14">
        <f t="shared" si="117"/>
        <v>1.95890410958904</v>
      </c>
      <c r="O383" s="15">
        <v>7400</v>
      </c>
      <c r="P383" s="15">
        <f t="shared" si="122"/>
        <v>5291000</v>
      </c>
      <c r="Q383" s="16">
        <f>IFERROR(VLOOKUP(G383,SCENARIOS!$A$13:$E$18,4,0),0.025)</f>
        <v>0.025</v>
      </c>
      <c r="R383" s="52">
        <f>IFERROR(VLOOKUP(L383,INPUTS!$A$107:$B$120,2,0),0.0082)</f>
        <v>0.0079</v>
      </c>
      <c r="S383" s="52">
        <f t="shared" si="123"/>
        <v>58.46</v>
      </c>
      <c r="T383" s="15">
        <f t="shared" si="124"/>
        <v>41798.9</v>
      </c>
      <c r="U383" s="15">
        <f>T383/INPUTS!$B$7*1000</f>
        <v>52248625</v>
      </c>
      <c r="V383" s="15">
        <f>T383*INPUTS!$B$6</f>
        <v>132084.524</v>
      </c>
      <c r="W383" s="54" t="s">
        <v>396</v>
      </c>
      <c r="X383" s="54" t="s">
        <v>396</v>
      </c>
      <c r="Y383" s="67">
        <f>IFERROR(VLOOKUP(E383,INPUTS!$A$44:$B$103,2,0),0)</f>
        <v>0.02</v>
      </c>
      <c r="Z383" s="15">
        <f t="shared" si="113"/>
        <v>835.978</v>
      </c>
      <c r="AA383" s="20">
        <f>IFERROR(VLOOKUP(E383,INPUTS!$A$44:$C$103,3,0),SCENARIOS!$J$25)</f>
        <v>0.06</v>
      </c>
      <c r="AB383" s="15">
        <f t="shared" si="125"/>
        <v>2837.49712498764</v>
      </c>
      <c r="AC383" s="20">
        <f>IFERROR(VLOOKUP($E383,INPUTS!$A$44:$G$103,4,0),SCENARIOS!$K$25)</f>
        <v>0.15</v>
      </c>
      <c r="AD383" s="15">
        <f t="shared" si="125"/>
        <v>8025.91887816137</v>
      </c>
      <c r="AE383" s="20">
        <f>IFERROR(VLOOKUP($E383,INPUTS!$A$44:$G$103,5,0),SCENARIOS!$L$25)</f>
        <v>0.3</v>
      </c>
      <c r="AF383" s="15">
        <f t="shared" si="125"/>
        <v>18161.1810694914</v>
      </c>
      <c r="AG383" s="20">
        <f>IFERROR(VLOOKUP($E383,INPUTS!$A$44:$G$103,6,0),SCENARIOS!$M$25)</f>
        <v>0.4</v>
      </c>
      <c r="AH383" s="15">
        <f t="shared" si="115"/>
        <v>27396.9458904217</v>
      </c>
      <c r="AI383" s="20">
        <f>IFERROR(VLOOKUP($E383,INPUTS!$A$44:$G$103,7,0),SCENARIOS!$N$25)</f>
        <v>0.5</v>
      </c>
      <c r="AJ383" s="15">
        <f t="shared" si="116"/>
        <v>38746.4119856789</v>
      </c>
      <c r="AL383" t="str">
        <f t="shared" si="118"/>
        <v>N</v>
      </c>
      <c r="AM383" s="21">
        <f t="shared" si="119"/>
        <v>77492.8239713579</v>
      </c>
      <c r="BC383" s="2"/>
    </row>
    <row r="384" ht="15" customHeight="1" spans="1:55">
      <c r="A384" s="6" t="s">
        <v>1342</v>
      </c>
      <c r="B384" s="52" t="s">
        <v>403</v>
      </c>
      <c r="C384" s="52" t="s">
        <v>404</v>
      </c>
      <c r="D384" s="52" t="s">
        <v>929</v>
      </c>
      <c r="E384" s="10" t="s">
        <v>204</v>
      </c>
      <c r="F384" s="52" t="s">
        <v>405</v>
      </c>
      <c r="G384" s="52" t="s">
        <v>165</v>
      </c>
      <c r="H384" s="52" t="s">
        <v>248</v>
      </c>
      <c r="I384" s="52" t="s">
        <v>930</v>
      </c>
      <c r="J384" s="52" t="s">
        <v>169</v>
      </c>
      <c r="K384" s="52" t="s">
        <v>931</v>
      </c>
      <c r="L384" s="53" t="s">
        <v>291</v>
      </c>
      <c r="M384" s="13">
        <v>476</v>
      </c>
      <c r="N384" s="14">
        <f t="shared" si="117"/>
        <v>1.3041095890411</v>
      </c>
      <c r="O384" s="15">
        <v>8870</v>
      </c>
      <c r="P384" s="15">
        <f t="shared" si="122"/>
        <v>4222120</v>
      </c>
      <c r="Q384" s="16">
        <f>IFERROR(VLOOKUP(G384,SCENARIOS!$A$13:$E$18,4,0),0.025)</f>
        <v>0.025</v>
      </c>
      <c r="R384" s="52">
        <f>IFERROR(VLOOKUP(L384,INPUTS!$A$107:$B$120,2,0),0.0082)</f>
        <v>0.0079</v>
      </c>
      <c r="S384" s="52">
        <f t="shared" si="123"/>
        <v>70.073</v>
      </c>
      <c r="T384" s="15">
        <f t="shared" si="124"/>
        <v>33354.748</v>
      </c>
      <c r="U384" s="15">
        <f>T384/INPUTS!$B$7*1000</f>
        <v>41693435</v>
      </c>
      <c r="V384" s="15">
        <f>T384*INPUTS!$B$6</f>
        <v>105401.00368</v>
      </c>
      <c r="W384" s="54" t="s">
        <v>396</v>
      </c>
      <c r="X384" s="54" t="s">
        <v>396</v>
      </c>
      <c r="Y384" s="67">
        <f>IFERROR(VLOOKUP(E384,INPUTS!$A$44:$B$103,2,0),0)</f>
        <v>0.02</v>
      </c>
      <c r="Z384" s="15">
        <f t="shared" si="113"/>
        <v>667.09496</v>
      </c>
      <c r="AA384" s="20">
        <f>IFERROR(VLOOKUP(E384,INPUTS!$A$44:$C$103,3,0),SCENARIOS!$J$25)</f>
        <v>0.06</v>
      </c>
      <c r="AB384" s="15">
        <f t="shared" si="125"/>
        <v>2264.27014956583</v>
      </c>
      <c r="AC384" s="20">
        <f>IFERROR(VLOOKUP($E384,INPUTS!$A$44:$G$103,4,0),SCENARIOS!$K$25)</f>
        <v>0.15</v>
      </c>
      <c r="AD384" s="15">
        <f t="shared" si="125"/>
        <v>6404.53460855465</v>
      </c>
      <c r="AE384" s="20">
        <f>IFERROR(VLOOKUP($E384,INPUTS!$A$44:$G$103,5,0),SCENARIOS!$L$25)</f>
        <v>0.3</v>
      </c>
      <c r="AF384" s="15">
        <f t="shared" si="125"/>
        <v>14492.286111722</v>
      </c>
      <c r="AG384" s="20">
        <f>IFERROR(VLOOKUP($E384,INPUTS!$A$44:$G$103,6,0),SCENARIOS!$M$25)</f>
        <v>0.4</v>
      </c>
      <c r="AH384" s="15">
        <f t="shared" si="115"/>
        <v>21862.2553738173</v>
      </c>
      <c r="AI384" s="20">
        <f>IFERROR(VLOOKUP($E384,INPUTS!$A$44:$G$103,7,0),SCENARIOS!$N$25)</f>
        <v>0.5</v>
      </c>
      <c r="AJ384" s="15">
        <f t="shared" si="116"/>
        <v>30918.9191028113</v>
      </c>
      <c r="AL384" t="str">
        <f t="shared" si="118"/>
        <v>N</v>
      </c>
      <c r="AM384" s="21">
        <f t="shared" si="119"/>
        <v>61837.8382056227</v>
      </c>
      <c r="BC384" s="2"/>
    </row>
    <row r="385" ht="15" customHeight="1" spans="1:39">
      <c r="A385" s="24" t="s">
        <v>1344</v>
      </c>
      <c r="B385" s="52" t="s">
        <v>403</v>
      </c>
      <c r="C385" s="52" t="s">
        <v>404</v>
      </c>
      <c r="D385" s="52" t="s">
        <v>929</v>
      </c>
      <c r="E385" s="10" t="s">
        <v>204</v>
      </c>
      <c r="F385" s="52" t="s">
        <v>405</v>
      </c>
      <c r="G385" s="52" t="s">
        <v>165</v>
      </c>
      <c r="H385" s="52" t="s">
        <v>252</v>
      </c>
      <c r="I385" s="52" t="s">
        <v>930</v>
      </c>
      <c r="J385" s="52" t="s">
        <v>169</v>
      </c>
      <c r="K385" s="52" t="s">
        <v>931</v>
      </c>
      <c r="L385" s="53" t="s">
        <v>291</v>
      </c>
      <c r="M385" s="13">
        <v>476</v>
      </c>
      <c r="N385" s="14">
        <f t="shared" si="117"/>
        <v>1.3041095890411</v>
      </c>
      <c r="O385" s="15">
        <v>8950</v>
      </c>
      <c r="P385" s="15">
        <f t="shared" si="122"/>
        <v>4260200</v>
      </c>
      <c r="Q385" s="16">
        <f>IFERROR(VLOOKUP(G385,SCENARIOS!$A$13:$E$18,4,0),0.025)</f>
        <v>0.025</v>
      </c>
      <c r="R385" s="52">
        <f>IFERROR(VLOOKUP(L385,INPUTS!$A$107:$B$120,2,0),0.0082)</f>
        <v>0.0079</v>
      </c>
      <c r="S385" s="52">
        <f t="shared" si="123"/>
        <v>70.705</v>
      </c>
      <c r="T385" s="15">
        <f t="shared" si="124"/>
        <v>33655.58</v>
      </c>
      <c r="U385" s="15">
        <f>T385/INPUTS!$B$7*1000</f>
        <v>42069475</v>
      </c>
      <c r="V385" s="15">
        <f>T385*INPUTS!$B$6</f>
        <v>106351.6328</v>
      </c>
      <c r="W385" s="54" t="s">
        <v>396</v>
      </c>
      <c r="X385" s="54" t="s">
        <v>396</v>
      </c>
      <c r="Y385" s="67">
        <f>IFERROR(VLOOKUP(E385,INPUTS!$A$44:$B$103,2,0),0)</f>
        <v>0.02</v>
      </c>
      <c r="Z385" s="15">
        <f t="shared" si="113"/>
        <v>673.1116</v>
      </c>
      <c r="AA385" s="20">
        <f>IFERROR(VLOOKUP(E385,INPUTS!$A$44:$C$103,3,0),SCENARIOS!$J$25)</f>
        <v>0.06</v>
      </c>
      <c r="AB385" s="15">
        <f t="shared" si="125"/>
        <v>2284.69197729585</v>
      </c>
      <c r="AC385" s="20">
        <f>IFERROR(VLOOKUP($E385,INPUTS!$A$44:$G$103,4,0),SCENARIOS!$K$25)</f>
        <v>0.15</v>
      </c>
      <c r="AD385" s="15">
        <f t="shared" si="125"/>
        <v>6462.29816759461</v>
      </c>
      <c r="AE385" s="20">
        <f>IFERROR(VLOOKUP($E385,INPUTS!$A$44:$G$103,5,0),SCENARIOS!$L$25)</f>
        <v>0.3</v>
      </c>
      <c r="AF385" s="15">
        <f t="shared" si="125"/>
        <v>14622.9944419291</v>
      </c>
      <c r="AG385" s="20">
        <f>IFERROR(VLOOKUP($E385,INPUTS!$A$44:$G$103,6,0),SCENARIOS!$M$25)</f>
        <v>0.4</v>
      </c>
      <c r="AH385" s="15">
        <f t="shared" si="115"/>
        <v>22059.4346782035</v>
      </c>
      <c r="AI385" s="20">
        <f>IFERROR(VLOOKUP($E385,INPUTS!$A$44:$G$103,7,0),SCENARIOS!$N$25)</f>
        <v>0.5</v>
      </c>
      <c r="AJ385" s="15">
        <f t="shared" si="116"/>
        <v>31197.7819583046</v>
      </c>
      <c r="AL385" t="str">
        <f t="shared" si="118"/>
        <v>N</v>
      </c>
      <c r="AM385" s="21">
        <f t="shared" si="119"/>
        <v>62395.5639166091</v>
      </c>
    </row>
    <row r="386" ht="15" customHeight="1" spans="1:39">
      <c r="A386" s="6" t="s">
        <v>1346</v>
      </c>
      <c r="B386" s="52" t="s">
        <v>403</v>
      </c>
      <c r="C386" s="52" t="s">
        <v>404</v>
      </c>
      <c r="D386" s="52" t="s">
        <v>929</v>
      </c>
      <c r="E386" s="10" t="s">
        <v>204</v>
      </c>
      <c r="F386" s="52" t="s">
        <v>405</v>
      </c>
      <c r="G386" s="52" t="s">
        <v>165</v>
      </c>
      <c r="H386" s="52" t="s">
        <v>250</v>
      </c>
      <c r="I386" s="52" t="s">
        <v>930</v>
      </c>
      <c r="J386" s="52" t="s">
        <v>169</v>
      </c>
      <c r="K386" s="52" t="s">
        <v>931</v>
      </c>
      <c r="L386" s="53" t="s">
        <v>291</v>
      </c>
      <c r="M386" s="13">
        <v>476</v>
      </c>
      <c r="N386" s="14">
        <f t="shared" si="117"/>
        <v>1.3041095890411</v>
      </c>
      <c r="O386" s="15">
        <v>7610</v>
      </c>
      <c r="P386" s="15">
        <f t="shared" si="122"/>
        <v>3622360</v>
      </c>
      <c r="Q386" s="16">
        <f>IFERROR(VLOOKUP(G386,SCENARIOS!$A$13:$E$18,4,0),0.025)</f>
        <v>0.025</v>
      </c>
      <c r="R386" s="52">
        <f>IFERROR(VLOOKUP(L386,INPUTS!$A$107:$B$120,2,0),0.0082)</f>
        <v>0.0079</v>
      </c>
      <c r="S386" s="52">
        <f t="shared" si="123"/>
        <v>60.119</v>
      </c>
      <c r="T386" s="15">
        <f t="shared" si="124"/>
        <v>28616.644</v>
      </c>
      <c r="U386" s="15">
        <f>T386/INPUTS!$B$7*1000</f>
        <v>35770805</v>
      </c>
      <c r="V386" s="15">
        <f>T386*INPUTS!$B$6</f>
        <v>90428.59504</v>
      </c>
      <c r="W386" s="54" t="s">
        <v>396</v>
      </c>
      <c r="X386" s="54" t="s">
        <v>396</v>
      </c>
      <c r="Y386" s="67">
        <f>IFERROR(VLOOKUP(E386,INPUTS!$A$44:$B$103,2,0),0)</f>
        <v>0.02</v>
      </c>
      <c r="Z386" s="15">
        <f t="shared" si="113"/>
        <v>572.33288</v>
      </c>
      <c r="AA386" s="20">
        <f>IFERROR(VLOOKUP(E386,INPUTS!$A$44:$C$103,3,0),SCENARIOS!$J$25)</f>
        <v>0.06</v>
      </c>
      <c r="AB386" s="15">
        <f t="shared" si="125"/>
        <v>1942.62636281803</v>
      </c>
      <c r="AC386" s="20">
        <f>IFERROR(VLOOKUP($E386,INPUTS!$A$44:$G$103,4,0),SCENARIOS!$K$25)</f>
        <v>0.15</v>
      </c>
      <c r="AD386" s="15">
        <f t="shared" si="125"/>
        <v>5494.75855367541</v>
      </c>
      <c r="AE386" s="20">
        <f>IFERROR(VLOOKUP($E386,INPUTS!$A$44:$G$103,5,0),SCENARIOS!$L$25)</f>
        <v>0.3</v>
      </c>
      <c r="AF386" s="15">
        <f t="shared" si="125"/>
        <v>12433.6299109587</v>
      </c>
      <c r="AG386" s="20">
        <f>IFERROR(VLOOKUP($E386,INPUTS!$A$44:$G$103,6,0),SCENARIOS!$M$25)</f>
        <v>0.4</v>
      </c>
      <c r="AH386" s="15">
        <f t="shared" si="115"/>
        <v>18756.681329735</v>
      </c>
      <c r="AI386" s="20">
        <f>IFERROR(VLOOKUP($E386,INPUTS!$A$44:$G$103,7,0),SCENARIOS!$N$25)</f>
        <v>0.5</v>
      </c>
      <c r="AJ386" s="15">
        <f t="shared" si="116"/>
        <v>26526.829128793</v>
      </c>
      <c r="AL386" t="str">
        <f t="shared" si="118"/>
        <v>Y</v>
      </c>
      <c r="AM386" s="21">
        <f t="shared" si="119"/>
        <v>53053.6582575861</v>
      </c>
    </row>
    <row r="387" ht="15" customHeight="1" spans="1:39">
      <c r="A387" s="24" t="s">
        <v>1348</v>
      </c>
      <c r="B387" s="52" t="s">
        <v>403</v>
      </c>
      <c r="C387" s="52" t="s">
        <v>404</v>
      </c>
      <c r="D387" s="52" t="s">
        <v>929</v>
      </c>
      <c r="E387" s="10" t="s">
        <v>204</v>
      </c>
      <c r="F387" s="52" t="s">
        <v>405</v>
      </c>
      <c r="G387" s="52" t="s">
        <v>165</v>
      </c>
      <c r="H387" s="52" t="s">
        <v>251</v>
      </c>
      <c r="I387" s="52" t="s">
        <v>930</v>
      </c>
      <c r="J387" s="52" t="s">
        <v>169</v>
      </c>
      <c r="K387" s="52" t="s">
        <v>931</v>
      </c>
      <c r="L387" s="53" t="s">
        <v>291</v>
      </c>
      <c r="M387" s="13">
        <v>715</v>
      </c>
      <c r="N387" s="14">
        <f t="shared" si="117"/>
        <v>1.95890410958904</v>
      </c>
      <c r="O387" s="15">
        <v>8100</v>
      </c>
      <c r="P387" s="15">
        <f t="shared" si="122"/>
        <v>5791500</v>
      </c>
      <c r="Q387" s="16">
        <f>IFERROR(VLOOKUP(G387,SCENARIOS!$A$13:$E$18,4,0),0.025)</f>
        <v>0.025</v>
      </c>
      <c r="R387" s="52">
        <f>IFERROR(VLOOKUP(L387,INPUTS!$A$107:$B$120,2,0),0.0082)</f>
        <v>0.0079</v>
      </c>
      <c r="S387" s="52">
        <f t="shared" si="123"/>
        <v>63.99</v>
      </c>
      <c r="T387" s="15">
        <f t="shared" si="124"/>
        <v>45752.85</v>
      </c>
      <c r="U387" s="15">
        <f>T387/INPUTS!$B$7*1000</f>
        <v>57191062.5</v>
      </c>
      <c r="V387" s="15">
        <f>T387*INPUTS!$B$6</f>
        <v>144579.006</v>
      </c>
      <c r="W387" s="54" t="s">
        <v>396</v>
      </c>
      <c r="X387" s="54" t="s">
        <v>396</v>
      </c>
      <c r="Y387" s="67">
        <f>IFERROR(VLOOKUP(E387,INPUTS!$A$44:$B$103,2,0),0)</f>
        <v>0.02</v>
      </c>
      <c r="Z387" s="15">
        <f t="shared" si="113"/>
        <v>915.057</v>
      </c>
      <c r="AA387" s="20">
        <f>IFERROR(VLOOKUP(E387,INPUTS!$A$44:$C$103,3,0),SCENARIOS!$J$25)</f>
        <v>0.06</v>
      </c>
      <c r="AB387" s="15">
        <f t="shared" si="125"/>
        <v>3105.90901518917</v>
      </c>
      <c r="AC387" s="20">
        <f>IFERROR(VLOOKUP($E387,INPUTS!$A$44:$G$103,4,0),SCENARIOS!$K$25)</f>
        <v>0.15</v>
      </c>
      <c r="AD387" s="15">
        <f t="shared" si="125"/>
        <v>8785.12742069015</v>
      </c>
      <c r="AE387" s="20">
        <f>IFERROR(VLOOKUP($E387,INPUTS!$A$44:$G$103,5,0),SCENARIOS!$L$25)</f>
        <v>0.3</v>
      </c>
      <c r="AF387" s="15">
        <f t="shared" si="125"/>
        <v>19879.1306301189</v>
      </c>
      <c r="AG387" s="20">
        <f>IFERROR(VLOOKUP($E387,INPUTS!$A$44:$G$103,6,0),SCENARIOS!$M$25)</f>
        <v>0.4</v>
      </c>
      <c r="AH387" s="15">
        <f t="shared" si="115"/>
        <v>29988.5488800562</v>
      </c>
      <c r="AI387" s="20">
        <f>IFERROR(VLOOKUP($E387,INPUTS!$A$44:$G$103,7,0),SCENARIOS!$N$25)</f>
        <v>0.5</v>
      </c>
      <c r="AJ387" s="15">
        <f t="shared" si="116"/>
        <v>42411.6131194594</v>
      </c>
      <c r="AL387" t="str">
        <f t="shared" si="118"/>
        <v>N</v>
      </c>
      <c r="AM387" s="21">
        <f t="shared" si="119"/>
        <v>84823.2262389187</v>
      </c>
    </row>
    <row r="388" ht="15" customHeight="1" spans="1:39">
      <c r="A388" s="6" t="s">
        <v>1350</v>
      </c>
      <c r="B388" s="52" t="s">
        <v>403</v>
      </c>
      <c r="C388" s="52" t="s">
        <v>404</v>
      </c>
      <c r="D388" s="52" t="s">
        <v>929</v>
      </c>
      <c r="E388" s="10" t="s">
        <v>204</v>
      </c>
      <c r="F388" s="52" t="s">
        <v>405</v>
      </c>
      <c r="G388" s="52" t="s">
        <v>165</v>
      </c>
      <c r="H388" s="52" t="s">
        <v>254</v>
      </c>
      <c r="I388" s="52" t="s">
        <v>930</v>
      </c>
      <c r="J388" s="52" t="s">
        <v>169</v>
      </c>
      <c r="K388" s="52" t="s">
        <v>931</v>
      </c>
      <c r="L388" s="53" t="s">
        <v>291</v>
      </c>
      <c r="M388" s="13">
        <v>715</v>
      </c>
      <c r="N388" s="14">
        <f t="shared" si="117"/>
        <v>1.95890410958904</v>
      </c>
      <c r="O388" s="15">
        <v>5400</v>
      </c>
      <c r="P388" s="15">
        <f t="shared" si="122"/>
        <v>3861000</v>
      </c>
      <c r="Q388" s="16">
        <f>IFERROR(VLOOKUP(G388,SCENARIOS!$A$13:$E$18,4,0),0.025)</f>
        <v>0.025</v>
      </c>
      <c r="R388" s="52">
        <f>IFERROR(VLOOKUP(L388,INPUTS!$A$107:$B$120,2,0),0.0082)</f>
        <v>0.0079</v>
      </c>
      <c r="S388" s="52">
        <f t="shared" si="123"/>
        <v>42.66</v>
      </c>
      <c r="T388" s="15">
        <f t="shared" si="124"/>
        <v>30501.9</v>
      </c>
      <c r="U388" s="15">
        <f>T388/INPUTS!$B$7*1000</f>
        <v>38127375</v>
      </c>
      <c r="V388" s="15">
        <f>T388*INPUTS!$B$6</f>
        <v>96386.004</v>
      </c>
      <c r="W388" s="54" t="s">
        <v>396</v>
      </c>
      <c r="X388" s="54" t="s">
        <v>396</v>
      </c>
      <c r="Y388" s="67">
        <f>IFERROR(VLOOKUP(E388,INPUTS!$A$44:$B$103,2,0),0)</f>
        <v>0.02</v>
      </c>
      <c r="Z388" s="15">
        <f t="shared" ref="Z388:Z451" si="126">T388*Y388</f>
        <v>610.038</v>
      </c>
      <c r="AA388" s="20">
        <f>IFERROR(VLOOKUP(E388,INPUTS!$A$44:$C$103,3,0),SCENARIOS!$J$25)</f>
        <v>0.06</v>
      </c>
      <c r="AB388" s="15">
        <f t="shared" ref="AB388:AF403" si="127">$T388*AA388*(1+$Q388)^AB$2</f>
        <v>2070.60601012611</v>
      </c>
      <c r="AC388" s="20">
        <f>IFERROR(VLOOKUP($E388,INPUTS!$A$44:$G$103,4,0),SCENARIOS!$K$25)</f>
        <v>0.15</v>
      </c>
      <c r="AD388" s="15">
        <f t="shared" si="127"/>
        <v>5856.75161379343</v>
      </c>
      <c r="AE388" s="20">
        <f>IFERROR(VLOOKUP($E388,INPUTS!$A$44:$G$103,5,0),SCENARIOS!$L$25)</f>
        <v>0.3</v>
      </c>
      <c r="AF388" s="15">
        <f t="shared" si="127"/>
        <v>13252.7537534126</v>
      </c>
      <c r="AG388" s="20">
        <f>IFERROR(VLOOKUP($E388,INPUTS!$A$44:$G$103,6,0),SCENARIOS!$M$25)</f>
        <v>0.4</v>
      </c>
      <c r="AH388" s="15">
        <f t="shared" ref="AH388:AH451" si="128">$T388*AG388*(1+$Q388)^AH$2</f>
        <v>19992.3659200374</v>
      </c>
      <c r="AI388" s="20">
        <f>IFERROR(VLOOKUP($E388,INPUTS!$A$44:$G$103,7,0),SCENARIOS!$N$25)</f>
        <v>0.5</v>
      </c>
      <c r="AJ388" s="15">
        <f t="shared" ref="AJ388:AJ451" si="129">$T388*AI388*(1+$Q388)^AJ$2</f>
        <v>28274.4087463062</v>
      </c>
      <c r="AL388" t="str">
        <f t="shared" si="118"/>
        <v>Y</v>
      </c>
      <c r="AM388" s="21">
        <f t="shared" si="119"/>
        <v>56548.8174926125</v>
      </c>
    </row>
    <row r="389" ht="15" customHeight="1" spans="1:39">
      <c r="A389" s="24" t="s">
        <v>1351</v>
      </c>
      <c r="B389" s="52" t="s">
        <v>403</v>
      </c>
      <c r="C389" s="52" t="s">
        <v>404</v>
      </c>
      <c r="D389" s="52" t="s">
        <v>929</v>
      </c>
      <c r="E389" s="10" t="s">
        <v>204</v>
      </c>
      <c r="F389" s="52" t="s">
        <v>405</v>
      </c>
      <c r="G389" s="52" t="s">
        <v>165</v>
      </c>
      <c r="H389" s="52" t="s">
        <v>615</v>
      </c>
      <c r="I389" s="52" t="s">
        <v>614</v>
      </c>
      <c r="J389" s="52" t="s">
        <v>169</v>
      </c>
      <c r="K389" s="52" t="s">
        <v>931</v>
      </c>
      <c r="L389" s="53" t="s">
        <v>291</v>
      </c>
      <c r="M389" s="13">
        <v>715</v>
      </c>
      <c r="N389" s="14">
        <f t="shared" ref="N389:N452" si="130">M389/365</f>
        <v>1.95890410958904</v>
      </c>
      <c r="O389" s="15">
        <v>5880</v>
      </c>
      <c r="P389" s="15">
        <f t="shared" si="122"/>
        <v>4204200</v>
      </c>
      <c r="Q389" s="16">
        <f>IFERROR(VLOOKUP(G389,SCENARIOS!$A$13:$E$18,4,0),0.025)</f>
        <v>0.025</v>
      </c>
      <c r="R389" s="52">
        <f>IFERROR(VLOOKUP(L389,INPUTS!$A$107:$B$120,2,0),0.0082)</f>
        <v>0.0079</v>
      </c>
      <c r="S389" s="52">
        <f t="shared" si="123"/>
        <v>46.452</v>
      </c>
      <c r="T389" s="15">
        <f t="shared" si="124"/>
        <v>33213.18</v>
      </c>
      <c r="U389" s="15">
        <f>T389/INPUTS!$B$7*1000</f>
        <v>41516475</v>
      </c>
      <c r="V389" s="15">
        <f>T389*INPUTS!$B$6</f>
        <v>104953.6488</v>
      </c>
      <c r="W389" s="54" t="s">
        <v>396</v>
      </c>
      <c r="X389" s="54" t="s">
        <v>396</v>
      </c>
      <c r="Y389" s="67">
        <f>IFERROR(VLOOKUP(E389,INPUTS!$A$44:$B$103,2,0),0)</f>
        <v>0.02</v>
      </c>
      <c r="Z389" s="15">
        <f t="shared" si="126"/>
        <v>664.2636</v>
      </c>
      <c r="AA389" s="20">
        <f>IFERROR(VLOOKUP(E389,INPUTS!$A$44:$C$103,3,0),SCENARIOS!$J$25)</f>
        <v>0.06</v>
      </c>
      <c r="AB389" s="15">
        <f t="shared" si="127"/>
        <v>2254.65987769288</v>
      </c>
      <c r="AC389" s="20">
        <f>IFERROR(VLOOKUP($E389,INPUTS!$A$44:$G$103,4,0),SCENARIOS!$K$25)</f>
        <v>0.15</v>
      </c>
      <c r="AD389" s="15">
        <f t="shared" si="127"/>
        <v>6377.35175724173</v>
      </c>
      <c r="AE389" s="20">
        <f>IFERROR(VLOOKUP($E389,INPUTS!$A$44:$G$103,5,0),SCENARIOS!$L$25)</f>
        <v>0.3</v>
      </c>
      <c r="AF389" s="15">
        <f t="shared" si="127"/>
        <v>14430.7763092715</v>
      </c>
      <c r="AG389" s="20">
        <f>IFERROR(VLOOKUP($E389,INPUTS!$A$44:$G$103,6,0),SCENARIOS!$M$25)</f>
        <v>0.4</v>
      </c>
      <c r="AH389" s="15">
        <f t="shared" si="128"/>
        <v>21769.4651129297</v>
      </c>
      <c r="AI389" s="20">
        <f>IFERROR(VLOOKUP($E389,INPUTS!$A$44:$G$103,7,0),SCENARIOS!$N$25)</f>
        <v>0.5</v>
      </c>
      <c r="AJ389" s="15">
        <f t="shared" si="129"/>
        <v>30787.6895237557</v>
      </c>
      <c r="AL389" t="str">
        <f t="shared" ref="AL389:AL452" si="131">IF(H389="MULTI","MULTI",IF(COUNTIFS($E$4:$E$1277,H389,$H$4:$H$1277,E389)&gt;0,"Y","N"))</f>
        <v>Y</v>
      </c>
      <c r="AM389" s="21">
        <f t="shared" ref="AM389:AM452" si="132">T389*((1+Q389)^25)</f>
        <v>61575.3790475114</v>
      </c>
    </row>
    <row r="390" ht="15" customHeight="1" spans="1:39">
      <c r="A390" s="6" t="s">
        <v>1352</v>
      </c>
      <c r="B390" s="52" t="s">
        <v>403</v>
      </c>
      <c r="C390" s="52" t="s">
        <v>404</v>
      </c>
      <c r="D390" s="52" t="s">
        <v>929</v>
      </c>
      <c r="E390" s="10" t="s">
        <v>204</v>
      </c>
      <c r="F390" s="52" t="s">
        <v>405</v>
      </c>
      <c r="G390" s="52" t="s">
        <v>165</v>
      </c>
      <c r="H390" s="52" t="s">
        <v>1153</v>
      </c>
      <c r="I390" s="52" t="s">
        <v>614</v>
      </c>
      <c r="J390" s="52" t="s">
        <v>169</v>
      </c>
      <c r="K390" s="52" t="s">
        <v>931</v>
      </c>
      <c r="L390" s="53" t="s">
        <v>291</v>
      </c>
      <c r="M390" s="13">
        <v>476</v>
      </c>
      <c r="N390" s="14">
        <f t="shared" si="130"/>
        <v>1.3041095890411</v>
      </c>
      <c r="O390" s="15">
        <v>8000</v>
      </c>
      <c r="P390" s="15">
        <f t="shared" si="122"/>
        <v>3808000</v>
      </c>
      <c r="Q390" s="16">
        <f>IFERROR(VLOOKUP(G390,SCENARIOS!$A$13:$E$18,4,0),0.025)</f>
        <v>0.025</v>
      </c>
      <c r="R390" s="52">
        <f>IFERROR(VLOOKUP(L390,INPUTS!$A$107:$B$120,2,0),0.0082)</f>
        <v>0.0079</v>
      </c>
      <c r="S390" s="52">
        <f t="shared" si="123"/>
        <v>63.2</v>
      </c>
      <c r="T390" s="15">
        <f t="shared" si="124"/>
        <v>30083.2</v>
      </c>
      <c r="U390" s="15">
        <f>T390/INPUTS!$B$7*1000</f>
        <v>37604000</v>
      </c>
      <c r="V390" s="15">
        <f>T390*INPUTS!$B$6</f>
        <v>95062.912</v>
      </c>
      <c r="W390" s="54" t="s">
        <v>396</v>
      </c>
      <c r="X390" s="54" t="s">
        <v>396</v>
      </c>
      <c r="Y390" s="67">
        <f>IFERROR(VLOOKUP(E390,INPUTS!$A$44:$B$103,2,0),0)</f>
        <v>0.02</v>
      </c>
      <c r="Z390" s="15">
        <f t="shared" si="126"/>
        <v>601.664</v>
      </c>
      <c r="AA390" s="20">
        <f>IFERROR(VLOOKUP(E390,INPUTS!$A$44:$C$103,3,0),SCENARIOS!$J$25)</f>
        <v>0.06</v>
      </c>
      <c r="AB390" s="15">
        <f t="shared" si="127"/>
        <v>2042.18277300187</v>
      </c>
      <c r="AC390" s="20">
        <f>IFERROR(VLOOKUP($E390,INPUTS!$A$44:$G$103,4,0),SCENARIOS!$K$25)</f>
        <v>0.15</v>
      </c>
      <c r="AD390" s="15">
        <f t="shared" si="127"/>
        <v>5776.35590399518</v>
      </c>
      <c r="AE390" s="20">
        <f>IFERROR(VLOOKUP($E390,INPUTS!$A$44:$G$103,5,0),SCENARIOS!$L$25)</f>
        <v>0.3</v>
      </c>
      <c r="AF390" s="15">
        <f t="shared" si="127"/>
        <v>13070.8330207188</v>
      </c>
      <c r="AG390" s="20">
        <f>IFERROR(VLOOKUP($E390,INPUTS!$A$44:$G$103,6,0),SCENARIOS!$M$25)</f>
        <v>0.4</v>
      </c>
      <c r="AH390" s="15">
        <f t="shared" si="128"/>
        <v>19717.9304386176</v>
      </c>
      <c r="AI390" s="20">
        <f>IFERROR(VLOOKUP($E390,INPUTS!$A$44:$G$103,7,0),SCENARIOS!$N$25)</f>
        <v>0.5</v>
      </c>
      <c r="AJ390" s="15">
        <f t="shared" si="129"/>
        <v>27886.2855493225</v>
      </c>
      <c r="AL390" t="str">
        <f t="shared" si="131"/>
        <v>N</v>
      </c>
      <c r="AM390" s="21">
        <f t="shared" si="132"/>
        <v>55772.571098645</v>
      </c>
    </row>
    <row r="391" ht="15" customHeight="1" spans="1:39">
      <c r="A391" s="24" t="s">
        <v>1353</v>
      </c>
      <c r="B391" s="52" t="s">
        <v>403</v>
      </c>
      <c r="C391" s="52" t="s">
        <v>404</v>
      </c>
      <c r="D391" s="52" t="s">
        <v>929</v>
      </c>
      <c r="E391" s="10" t="s">
        <v>204</v>
      </c>
      <c r="F391" s="52" t="s">
        <v>405</v>
      </c>
      <c r="G391" s="52" t="s">
        <v>165</v>
      </c>
      <c r="H391" s="52" t="s">
        <v>234</v>
      </c>
      <c r="I391" s="52" t="s">
        <v>424</v>
      </c>
      <c r="J391" s="52" t="s">
        <v>173</v>
      </c>
      <c r="K391" s="52" t="s">
        <v>931</v>
      </c>
      <c r="L391" s="53" t="s">
        <v>291</v>
      </c>
      <c r="M391" s="13">
        <v>715</v>
      </c>
      <c r="N391" s="14">
        <f t="shared" si="130"/>
        <v>1.95890410958904</v>
      </c>
      <c r="O391" s="15">
        <v>9200</v>
      </c>
      <c r="P391" s="15">
        <f t="shared" si="122"/>
        <v>6578000</v>
      </c>
      <c r="Q391" s="16">
        <f>IFERROR(VLOOKUP(G391,SCENARIOS!$A$13:$E$18,4,0),0.025)</f>
        <v>0.025</v>
      </c>
      <c r="R391" s="52">
        <f>IFERROR(VLOOKUP(L391,INPUTS!$A$107:$B$120,2,0),0.0082)</f>
        <v>0.0079</v>
      </c>
      <c r="S391" s="52">
        <f t="shared" si="123"/>
        <v>72.68</v>
      </c>
      <c r="T391" s="15">
        <f t="shared" si="124"/>
        <v>51966.2</v>
      </c>
      <c r="U391" s="15">
        <f>T391/INPUTS!$B$7*1000</f>
        <v>64957750</v>
      </c>
      <c r="V391" s="15">
        <f>T391*INPUTS!$B$6</f>
        <v>164213.192</v>
      </c>
      <c r="W391" s="54" t="s">
        <v>396</v>
      </c>
      <c r="X391" s="54" t="s">
        <v>396</v>
      </c>
      <c r="Y391" s="67">
        <f>IFERROR(VLOOKUP(E391,INPUTS!$A$44:$B$103,2,0),0)</f>
        <v>0.02</v>
      </c>
      <c r="Z391" s="15">
        <f t="shared" si="126"/>
        <v>1039.324</v>
      </c>
      <c r="AA391" s="20">
        <f>IFERROR(VLOOKUP(E391,INPUTS!$A$44:$C$103,3,0),SCENARIOS!$J$25)</f>
        <v>0.06</v>
      </c>
      <c r="AB391" s="15">
        <f t="shared" si="127"/>
        <v>3527.69912836301</v>
      </c>
      <c r="AC391" s="20">
        <f>IFERROR(VLOOKUP($E391,INPUTS!$A$44:$G$103,4,0),SCENARIOS!$K$25)</f>
        <v>0.15</v>
      </c>
      <c r="AD391" s="15">
        <f t="shared" si="127"/>
        <v>9978.16941609251</v>
      </c>
      <c r="AE391" s="20">
        <f>IFERROR(VLOOKUP($E391,INPUTS!$A$44:$G$103,5,0),SCENARIOS!$L$25)</f>
        <v>0.3</v>
      </c>
      <c r="AF391" s="15">
        <f t="shared" si="127"/>
        <v>22578.7656539622</v>
      </c>
      <c r="AG391" s="20">
        <f>IFERROR(VLOOKUP($E391,INPUTS!$A$44:$G$103,6,0),SCENARIOS!$M$25)</f>
        <v>0.4</v>
      </c>
      <c r="AH391" s="15">
        <f t="shared" si="128"/>
        <v>34061.0678637675</v>
      </c>
      <c r="AI391" s="20">
        <f>IFERROR(VLOOKUP($E391,INPUTS!$A$44:$G$103,7,0),SCENARIOS!$N$25)</f>
        <v>0.5</v>
      </c>
      <c r="AJ391" s="15">
        <f t="shared" si="129"/>
        <v>48171.2149011143</v>
      </c>
      <c r="AL391" t="str">
        <f t="shared" si="131"/>
        <v>N</v>
      </c>
      <c r="AM391" s="21">
        <f t="shared" si="132"/>
        <v>96342.4298022287</v>
      </c>
    </row>
    <row r="392" ht="15" customHeight="1" spans="1:39">
      <c r="A392" s="6" t="s">
        <v>1354</v>
      </c>
      <c r="B392" s="52" t="s">
        <v>403</v>
      </c>
      <c r="C392" s="52" t="s">
        <v>404</v>
      </c>
      <c r="D392" s="52" t="s">
        <v>929</v>
      </c>
      <c r="E392" s="10" t="s">
        <v>204</v>
      </c>
      <c r="F392" s="52" t="s">
        <v>405</v>
      </c>
      <c r="G392" s="52" t="s">
        <v>165</v>
      </c>
      <c r="H392" s="52" t="s">
        <v>505</v>
      </c>
      <c r="I392" s="52" t="s">
        <v>504</v>
      </c>
      <c r="J392" s="52" t="s">
        <v>173</v>
      </c>
      <c r="K392" s="52" t="s">
        <v>931</v>
      </c>
      <c r="L392" s="53" t="s">
        <v>291</v>
      </c>
      <c r="M392" s="13">
        <v>715</v>
      </c>
      <c r="N392" s="14">
        <f t="shared" si="130"/>
        <v>1.95890410958904</v>
      </c>
      <c r="O392" s="15">
        <v>8850</v>
      </c>
      <c r="P392" s="15">
        <f t="shared" si="122"/>
        <v>6327750</v>
      </c>
      <c r="Q392" s="16">
        <f>IFERROR(VLOOKUP(G392,SCENARIOS!$A$13:$E$18,4,0),0.025)</f>
        <v>0.025</v>
      </c>
      <c r="R392" s="52">
        <f>IFERROR(VLOOKUP(L392,INPUTS!$A$107:$B$120,2,0),0.0082)</f>
        <v>0.0079</v>
      </c>
      <c r="S392" s="52">
        <f t="shared" si="123"/>
        <v>69.915</v>
      </c>
      <c r="T392" s="15">
        <f t="shared" si="124"/>
        <v>49989.225</v>
      </c>
      <c r="U392" s="15">
        <f>T392/INPUTS!$B$7*1000</f>
        <v>62486531.25</v>
      </c>
      <c r="V392" s="15">
        <f>T392*INPUTS!$B$6</f>
        <v>157965.951</v>
      </c>
      <c r="W392" s="54" t="s">
        <v>396</v>
      </c>
      <c r="X392" s="54" t="s">
        <v>396</v>
      </c>
      <c r="Y392" s="67">
        <f>IFERROR(VLOOKUP(E392,INPUTS!$A$44:$B$103,2,0),0)</f>
        <v>0.02</v>
      </c>
      <c r="Z392" s="15">
        <f t="shared" si="126"/>
        <v>999.7845</v>
      </c>
      <c r="AA392" s="20">
        <f>IFERROR(VLOOKUP(E392,INPUTS!$A$44:$C$103,3,0),SCENARIOS!$J$25)</f>
        <v>0.06</v>
      </c>
      <c r="AB392" s="15">
        <f t="shared" si="127"/>
        <v>3393.49318326224</v>
      </c>
      <c r="AC392" s="20">
        <f>IFERROR(VLOOKUP($E392,INPUTS!$A$44:$G$103,4,0),SCENARIOS!$K$25)</f>
        <v>0.15</v>
      </c>
      <c r="AD392" s="15">
        <f t="shared" si="127"/>
        <v>9598.56514482812</v>
      </c>
      <c r="AE392" s="20">
        <f>IFERROR(VLOOKUP($E392,INPUTS!$A$44:$G$103,5,0),SCENARIOS!$L$25)</f>
        <v>0.3</v>
      </c>
      <c r="AF392" s="15">
        <f t="shared" si="127"/>
        <v>21719.7908736485</v>
      </c>
      <c r="AG392" s="20">
        <f>IFERROR(VLOOKUP($E392,INPUTS!$A$44:$G$103,6,0),SCENARIOS!$M$25)</f>
        <v>0.4</v>
      </c>
      <c r="AH392" s="15">
        <f t="shared" si="128"/>
        <v>32765.2663689503</v>
      </c>
      <c r="AI392" s="20">
        <f>IFERROR(VLOOKUP($E392,INPUTS!$A$44:$G$103,7,0),SCENARIOS!$N$25)</f>
        <v>0.5</v>
      </c>
      <c r="AJ392" s="15">
        <f t="shared" si="129"/>
        <v>46338.6143342241</v>
      </c>
      <c r="AL392" t="str">
        <f t="shared" si="131"/>
        <v>Y</v>
      </c>
      <c r="AM392" s="21">
        <f t="shared" si="132"/>
        <v>92677.2286684483</v>
      </c>
    </row>
    <row r="393" ht="15" customHeight="1" spans="1:39">
      <c r="A393" s="24" t="s">
        <v>1357</v>
      </c>
      <c r="B393" s="52" t="s">
        <v>403</v>
      </c>
      <c r="C393" s="52" t="s">
        <v>404</v>
      </c>
      <c r="D393" s="52" t="s">
        <v>929</v>
      </c>
      <c r="E393" s="10" t="s">
        <v>204</v>
      </c>
      <c r="F393" s="52" t="s">
        <v>405</v>
      </c>
      <c r="G393" s="52" t="s">
        <v>165</v>
      </c>
      <c r="H393" s="52" t="s">
        <v>242</v>
      </c>
      <c r="I393" s="52" t="s">
        <v>421</v>
      </c>
      <c r="J393" s="52" t="s">
        <v>173</v>
      </c>
      <c r="K393" s="52" t="s">
        <v>931</v>
      </c>
      <c r="L393" s="53" t="s">
        <v>291</v>
      </c>
      <c r="M393" s="13">
        <v>715</v>
      </c>
      <c r="N393" s="14">
        <f t="shared" si="130"/>
        <v>1.95890410958904</v>
      </c>
      <c r="O393" s="15">
        <v>10700</v>
      </c>
      <c r="P393" s="15">
        <f t="shared" si="122"/>
        <v>7650500</v>
      </c>
      <c r="Q393" s="16">
        <f>IFERROR(VLOOKUP(G393,SCENARIOS!$A$13:$E$18,4,0),0.025)</f>
        <v>0.025</v>
      </c>
      <c r="R393" s="52">
        <f>IFERROR(VLOOKUP(L393,INPUTS!$A$107:$B$120,2,0),0.0082)</f>
        <v>0.0079</v>
      </c>
      <c r="S393" s="52">
        <f t="shared" si="123"/>
        <v>84.53</v>
      </c>
      <c r="T393" s="15">
        <f t="shared" si="124"/>
        <v>60438.95</v>
      </c>
      <c r="U393" s="15">
        <f>T393/INPUTS!$B$7*1000</f>
        <v>75548687.5</v>
      </c>
      <c r="V393" s="15">
        <f>T393*INPUTS!$B$6</f>
        <v>190987.082</v>
      </c>
      <c r="W393" s="54" t="s">
        <v>396</v>
      </c>
      <c r="X393" s="54" t="s">
        <v>396</v>
      </c>
      <c r="Y393" s="67">
        <f>IFERROR(VLOOKUP(E393,INPUTS!$A$44:$B$103,2,0),0)</f>
        <v>0.02</v>
      </c>
      <c r="Z393" s="15">
        <f t="shared" si="126"/>
        <v>1208.779</v>
      </c>
      <c r="AA393" s="20">
        <f>IFERROR(VLOOKUP(E393,INPUTS!$A$44:$C$103,3,0),SCENARIOS!$J$25)</f>
        <v>0.06</v>
      </c>
      <c r="AB393" s="15">
        <f t="shared" si="127"/>
        <v>4102.86746450915</v>
      </c>
      <c r="AC393" s="20">
        <f>IFERROR(VLOOKUP($E393,INPUTS!$A$44:$G$103,4,0),SCENARIOS!$K$25)</f>
        <v>0.15</v>
      </c>
      <c r="AD393" s="15">
        <f t="shared" si="127"/>
        <v>11605.0448643685</v>
      </c>
      <c r="AE393" s="20">
        <f>IFERROR(VLOOKUP($E393,INPUTS!$A$44:$G$103,5,0),SCENARIOS!$L$25)</f>
        <v>0.3</v>
      </c>
      <c r="AF393" s="15">
        <f t="shared" si="127"/>
        <v>26260.0861410213</v>
      </c>
      <c r="AG393" s="20">
        <f>IFERROR(VLOOKUP($E393,INPUTS!$A$44:$G$103,6,0),SCENARIOS!$M$25)</f>
        <v>0.4</v>
      </c>
      <c r="AH393" s="15">
        <f t="shared" si="128"/>
        <v>39614.5028415557</v>
      </c>
      <c r="AI393" s="20">
        <f>IFERROR(VLOOKUP($E393,INPUTS!$A$44:$G$103,7,0),SCENARIOS!$N$25)</f>
        <v>0.5</v>
      </c>
      <c r="AJ393" s="15">
        <f t="shared" si="129"/>
        <v>56025.2173306439</v>
      </c>
      <c r="AL393" t="str">
        <f t="shared" si="131"/>
        <v>Y</v>
      </c>
      <c r="AM393" s="21">
        <f t="shared" si="132"/>
        <v>112050.434661288</v>
      </c>
    </row>
    <row r="394" ht="15" customHeight="1" spans="1:39">
      <c r="A394" s="6" t="s">
        <v>1360</v>
      </c>
      <c r="B394" s="52" t="s">
        <v>403</v>
      </c>
      <c r="C394" s="52" t="s">
        <v>404</v>
      </c>
      <c r="D394" s="52" t="s">
        <v>929</v>
      </c>
      <c r="E394" s="10" t="s">
        <v>204</v>
      </c>
      <c r="F394" s="52" t="s">
        <v>405</v>
      </c>
      <c r="G394" s="52" t="s">
        <v>165</v>
      </c>
      <c r="H394" s="52" t="s">
        <v>529</v>
      </c>
      <c r="I394" s="52" t="s">
        <v>528</v>
      </c>
      <c r="J394" s="52" t="s">
        <v>173</v>
      </c>
      <c r="K394" s="52" t="s">
        <v>931</v>
      </c>
      <c r="L394" s="53" t="s">
        <v>291</v>
      </c>
      <c r="M394" s="13">
        <v>476</v>
      </c>
      <c r="N394" s="14">
        <f t="shared" si="130"/>
        <v>1.3041095890411</v>
      </c>
      <c r="O394" s="15">
        <v>10900</v>
      </c>
      <c r="P394" s="15">
        <f t="shared" si="122"/>
        <v>5188400</v>
      </c>
      <c r="Q394" s="16">
        <f>IFERROR(VLOOKUP(G394,SCENARIOS!$A$13:$E$18,4,0),0.025)</f>
        <v>0.025</v>
      </c>
      <c r="R394" s="52">
        <f>IFERROR(VLOOKUP(L394,INPUTS!$A$107:$B$120,2,0),0.0082)</f>
        <v>0.0079</v>
      </c>
      <c r="S394" s="52">
        <f t="shared" si="123"/>
        <v>86.11</v>
      </c>
      <c r="T394" s="15">
        <f t="shared" si="124"/>
        <v>40988.36</v>
      </c>
      <c r="U394" s="15">
        <f>T394/INPUTS!$B$7*1000</f>
        <v>51235450</v>
      </c>
      <c r="V394" s="15">
        <f>T394*INPUTS!$B$6</f>
        <v>129523.2176</v>
      </c>
      <c r="W394" s="54" t="s">
        <v>396</v>
      </c>
      <c r="X394" s="54" t="s">
        <v>396</v>
      </c>
      <c r="Y394" s="67">
        <f>IFERROR(VLOOKUP(E394,INPUTS!$A$44:$B$103,2,0),0)</f>
        <v>0.02</v>
      </c>
      <c r="Z394" s="15">
        <f t="shared" si="126"/>
        <v>819.7672</v>
      </c>
      <c r="AA394" s="20">
        <f>IFERROR(VLOOKUP(E394,INPUTS!$A$44:$C$103,3,0),SCENARIOS!$J$25)</f>
        <v>0.06</v>
      </c>
      <c r="AB394" s="15">
        <f t="shared" si="127"/>
        <v>2782.47402821505</v>
      </c>
      <c r="AC394" s="20">
        <f>IFERROR(VLOOKUP($E394,INPUTS!$A$44:$G$103,4,0),SCENARIOS!$K$25)</f>
        <v>0.15</v>
      </c>
      <c r="AD394" s="15">
        <f t="shared" si="127"/>
        <v>7870.28491919343</v>
      </c>
      <c r="AE394" s="20">
        <f>IFERROR(VLOOKUP($E394,INPUTS!$A$44:$G$103,5,0),SCENARIOS!$L$25)</f>
        <v>0.3</v>
      </c>
      <c r="AF394" s="15">
        <f t="shared" si="127"/>
        <v>17809.0099907294</v>
      </c>
      <c r="AG394" s="20">
        <f>IFERROR(VLOOKUP($E394,INPUTS!$A$44:$G$103,6,0),SCENARIOS!$M$25)</f>
        <v>0.4</v>
      </c>
      <c r="AH394" s="15">
        <f t="shared" si="128"/>
        <v>26865.6802226165</v>
      </c>
      <c r="AI394" s="20">
        <f>IFERROR(VLOOKUP($E394,INPUTS!$A$44:$G$103,7,0),SCENARIOS!$N$25)</f>
        <v>0.5</v>
      </c>
      <c r="AJ394" s="15">
        <f t="shared" si="129"/>
        <v>37995.0640609519</v>
      </c>
      <c r="AL394" t="str">
        <f t="shared" si="131"/>
        <v>Y</v>
      </c>
      <c r="AM394" s="21">
        <f t="shared" si="132"/>
        <v>75990.1281219038</v>
      </c>
    </row>
    <row r="395" ht="15" customHeight="1" spans="1:39">
      <c r="A395" s="24" t="s">
        <v>1363</v>
      </c>
      <c r="B395" s="52" t="s">
        <v>403</v>
      </c>
      <c r="C395" s="52" t="s">
        <v>404</v>
      </c>
      <c r="D395" s="52" t="s">
        <v>929</v>
      </c>
      <c r="E395" s="10" t="s">
        <v>204</v>
      </c>
      <c r="F395" s="52" t="s">
        <v>405</v>
      </c>
      <c r="G395" s="52" t="s">
        <v>165</v>
      </c>
      <c r="H395" s="52" t="s">
        <v>264</v>
      </c>
      <c r="I395" s="52" t="s">
        <v>436</v>
      </c>
      <c r="J395" s="52" t="s">
        <v>173</v>
      </c>
      <c r="K395" s="52" t="s">
        <v>931</v>
      </c>
      <c r="L395" s="53" t="s">
        <v>291</v>
      </c>
      <c r="M395" s="13">
        <v>476</v>
      </c>
      <c r="N395" s="14">
        <f t="shared" si="130"/>
        <v>1.3041095890411</v>
      </c>
      <c r="O395" s="15">
        <v>16700</v>
      </c>
      <c r="P395" s="15">
        <f t="shared" si="122"/>
        <v>7949200</v>
      </c>
      <c r="Q395" s="16">
        <f>IFERROR(VLOOKUP(G395,SCENARIOS!$A$13:$E$18,4,0),0.025)</f>
        <v>0.025</v>
      </c>
      <c r="R395" s="52">
        <f>IFERROR(VLOOKUP(L395,INPUTS!$A$107:$B$120,2,0),0.0082)</f>
        <v>0.0079</v>
      </c>
      <c r="S395" s="52">
        <f t="shared" si="123"/>
        <v>131.93</v>
      </c>
      <c r="T395" s="15">
        <f t="shared" si="124"/>
        <v>62798.68</v>
      </c>
      <c r="U395" s="15">
        <f>T395/INPUTS!$B$7*1000</f>
        <v>78498350</v>
      </c>
      <c r="V395" s="15">
        <f>T395*INPUTS!$B$6</f>
        <v>198443.8288</v>
      </c>
      <c r="W395" s="54" t="s">
        <v>396</v>
      </c>
      <c r="X395" s="54" t="s">
        <v>396</v>
      </c>
      <c r="Y395" s="67">
        <f>IFERROR(VLOOKUP(E395,INPUTS!$A$44:$B$103,2,0),0)</f>
        <v>0.02</v>
      </c>
      <c r="Z395" s="15">
        <f t="shared" si="126"/>
        <v>1255.9736</v>
      </c>
      <c r="AA395" s="20">
        <f>IFERROR(VLOOKUP(E395,INPUTS!$A$44:$C$103,3,0),SCENARIOS!$J$25)</f>
        <v>0.06</v>
      </c>
      <c r="AB395" s="15">
        <f t="shared" si="127"/>
        <v>4263.05653864141</v>
      </c>
      <c r="AC395" s="20">
        <f>IFERROR(VLOOKUP($E395,INPUTS!$A$44:$G$103,4,0),SCENARIOS!$K$25)</f>
        <v>0.15</v>
      </c>
      <c r="AD395" s="15">
        <f t="shared" si="127"/>
        <v>12058.1429495899</v>
      </c>
      <c r="AE395" s="20">
        <f>IFERROR(VLOOKUP($E395,INPUTS!$A$44:$G$103,5,0),SCENARIOS!$L$25)</f>
        <v>0.3</v>
      </c>
      <c r="AF395" s="15">
        <f t="shared" si="127"/>
        <v>27285.3639307505</v>
      </c>
      <c r="AG395" s="20">
        <f>IFERROR(VLOOKUP($E395,INPUTS!$A$44:$G$103,6,0),SCENARIOS!$M$25)</f>
        <v>0.4</v>
      </c>
      <c r="AH395" s="15">
        <f t="shared" si="128"/>
        <v>41161.1797906143</v>
      </c>
      <c r="AI395" s="20">
        <f>IFERROR(VLOOKUP($E395,INPUTS!$A$44:$G$103,7,0),SCENARIOS!$N$25)</f>
        <v>0.5</v>
      </c>
      <c r="AJ395" s="15">
        <f t="shared" si="129"/>
        <v>58212.6210842107</v>
      </c>
      <c r="AL395" t="str">
        <f t="shared" si="131"/>
        <v>N</v>
      </c>
      <c r="AM395" s="21">
        <f t="shared" si="132"/>
        <v>116425.242168421</v>
      </c>
    </row>
    <row r="396" ht="15" customHeight="1" spans="1:39">
      <c r="A396" s="6" t="s">
        <v>1364</v>
      </c>
      <c r="B396" s="52" t="s">
        <v>403</v>
      </c>
      <c r="C396" s="52" t="s">
        <v>404</v>
      </c>
      <c r="D396" s="52" t="s">
        <v>929</v>
      </c>
      <c r="E396" s="10" t="s">
        <v>204</v>
      </c>
      <c r="F396" s="52" t="s">
        <v>405</v>
      </c>
      <c r="G396" s="52" t="s">
        <v>165</v>
      </c>
      <c r="H396" s="52" t="s">
        <v>545</v>
      </c>
      <c r="I396" s="52" t="s">
        <v>544</v>
      </c>
      <c r="J396" s="52" t="s">
        <v>173</v>
      </c>
      <c r="K396" s="52" t="s">
        <v>931</v>
      </c>
      <c r="L396" s="53" t="s">
        <v>291</v>
      </c>
      <c r="M396" s="13">
        <v>715</v>
      </c>
      <c r="N396" s="14">
        <f t="shared" si="130"/>
        <v>1.95890410958904</v>
      </c>
      <c r="O396" s="15">
        <v>9350</v>
      </c>
      <c r="P396" s="15">
        <f t="shared" si="122"/>
        <v>6685250</v>
      </c>
      <c r="Q396" s="16">
        <f>IFERROR(VLOOKUP(G396,SCENARIOS!$A$13:$E$18,4,0),0.025)</f>
        <v>0.025</v>
      </c>
      <c r="R396" s="52">
        <f>IFERROR(VLOOKUP(L396,INPUTS!$A$107:$B$120,2,0),0.0082)</f>
        <v>0.0079</v>
      </c>
      <c r="S396" s="52">
        <f t="shared" si="123"/>
        <v>73.865</v>
      </c>
      <c r="T396" s="15">
        <f t="shared" si="124"/>
        <v>52813.475</v>
      </c>
      <c r="U396" s="15">
        <f>T396/INPUTS!$B$7*1000</f>
        <v>66016843.75</v>
      </c>
      <c r="V396" s="15">
        <f>T396*INPUTS!$B$6</f>
        <v>166890.581</v>
      </c>
      <c r="W396" s="54" t="s">
        <v>396</v>
      </c>
      <c r="X396" s="54" t="s">
        <v>396</v>
      </c>
      <c r="Y396" s="67">
        <f>IFERROR(VLOOKUP(E396,INPUTS!$A$44:$B$103,2,0),0)</f>
        <v>0.02</v>
      </c>
      <c r="Z396" s="15">
        <f t="shared" si="126"/>
        <v>1056.2695</v>
      </c>
      <c r="AA396" s="20">
        <f>IFERROR(VLOOKUP(E396,INPUTS!$A$44:$C$103,3,0),SCENARIOS!$J$25)</f>
        <v>0.06</v>
      </c>
      <c r="AB396" s="15">
        <f t="shared" si="127"/>
        <v>3585.21596197762</v>
      </c>
      <c r="AC396" s="20">
        <f>IFERROR(VLOOKUP($E396,INPUTS!$A$44:$G$103,4,0),SCENARIOS!$K$25)</f>
        <v>0.15</v>
      </c>
      <c r="AD396" s="15">
        <f t="shared" si="127"/>
        <v>10140.8569609201</v>
      </c>
      <c r="AE396" s="20">
        <f>IFERROR(VLOOKUP($E396,INPUTS!$A$44:$G$103,5,0),SCENARIOS!$L$25)</f>
        <v>0.3</v>
      </c>
      <c r="AF396" s="15">
        <f t="shared" si="127"/>
        <v>22946.8977026681</v>
      </c>
      <c r="AG396" s="20">
        <f>IFERROR(VLOOKUP($E396,INPUTS!$A$44:$G$103,6,0),SCENARIOS!$M$25)</f>
        <v>0.4</v>
      </c>
      <c r="AH396" s="15">
        <f t="shared" si="128"/>
        <v>34616.4113615463</v>
      </c>
      <c r="AI396" s="20">
        <f>IFERROR(VLOOKUP($E396,INPUTS!$A$44:$G$103,7,0),SCENARIOS!$N$25)</f>
        <v>0.5</v>
      </c>
      <c r="AJ396" s="15">
        <f t="shared" si="129"/>
        <v>48956.6151440673</v>
      </c>
      <c r="AL396" t="str">
        <f t="shared" si="131"/>
        <v>N</v>
      </c>
      <c r="AM396" s="21">
        <f t="shared" si="132"/>
        <v>97913.2302881346</v>
      </c>
    </row>
    <row r="397" ht="15" customHeight="1" spans="1:39">
      <c r="A397" s="24" t="s">
        <v>1365</v>
      </c>
      <c r="B397" s="52" t="s">
        <v>403</v>
      </c>
      <c r="C397" s="52" t="s">
        <v>404</v>
      </c>
      <c r="D397" s="52" t="s">
        <v>929</v>
      </c>
      <c r="E397" s="10" t="s">
        <v>204</v>
      </c>
      <c r="F397" s="52" t="s">
        <v>405</v>
      </c>
      <c r="G397" s="52" t="s">
        <v>165</v>
      </c>
      <c r="H397" s="52" t="s">
        <v>440</v>
      </c>
      <c r="I397" s="52" t="s">
        <v>439</v>
      </c>
      <c r="J397" s="52" t="s">
        <v>177</v>
      </c>
      <c r="K397" s="52" t="s">
        <v>931</v>
      </c>
      <c r="L397" s="53" t="s">
        <v>291</v>
      </c>
      <c r="M397" s="13">
        <v>953</v>
      </c>
      <c r="N397" s="14">
        <f t="shared" si="130"/>
        <v>2.61095890410959</v>
      </c>
      <c r="O397" s="15">
        <v>5100</v>
      </c>
      <c r="P397" s="15">
        <f t="shared" si="122"/>
        <v>4860300</v>
      </c>
      <c r="Q397" s="16">
        <f>IFERROR(VLOOKUP(G397,SCENARIOS!$A$13:$E$18,4,0),0.025)</f>
        <v>0.025</v>
      </c>
      <c r="R397" s="52">
        <f>IFERROR(VLOOKUP(L397,INPUTS!$A$107:$B$120,2,0),0.0082)</f>
        <v>0.0079</v>
      </c>
      <c r="S397" s="52">
        <f t="shared" si="123"/>
        <v>40.29</v>
      </c>
      <c r="T397" s="15">
        <f t="shared" si="124"/>
        <v>38396.37</v>
      </c>
      <c r="U397" s="15">
        <f>T397/INPUTS!$B$7*1000</f>
        <v>47995462.5</v>
      </c>
      <c r="V397" s="15">
        <f>T397*INPUTS!$B$6</f>
        <v>121332.5292</v>
      </c>
      <c r="W397" s="54" t="s">
        <v>396</v>
      </c>
      <c r="X397" s="54" t="s">
        <v>396</v>
      </c>
      <c r="Y397" s="67">
        <f>IFERROR(VLOOKUP(E397,INPUTS!$A$44:$B$103,2,0),0)</f>
        <v>0.02</v>
      </c>
      <c r="Z397" s="15">
        <f t="shared" si="126"/>
        <v>767.9274</v>
      </c>
      <c r="AA397" s="20">
        <f>IFERROR(VLOOKUP(E397,INPUTS!$A$44:$C$103,3,0),SCENARIOS!$J$25)</f>
        <v>0.06</v>
      </c>
      <c r="AB397" s="15">
        <f t="shared" si="127"/>
        <v>2606.51810179123</v>
      </c>
      <c r="AC397" s="20">
        <f>IFERROR(VLOOKUP($E397,INPUTS!$A$44:$G$103,4,0),SCENARIOS!$K$25)</f>
        <v>0.15</v>
      </c>
      <c r="AD397" s="15">
        <f t="shared" si="127"/>
        <v>7372.5899685367</v>
      </c>
      <c r="AE397" s="20">
        <f>IFERROR(VLOOKUP($E397,INPUTS!$A$44:$G$103,5,0),SCENARIOS!$L$25)</f>
        <v>0.3</v>
      </c>
      <c r="AF397" s="15">
        <f t="shared" si="127"/>
        <v>16682.8176813549</v>
      </c>
      <c r="AG397" s="20">
        <f>IFERROR(VLOOKUP($E397,INPUTS!$A$44:$G$103,6,0),SCENARIOS!$M$25)</f>
        <v>0.4</v>
      </c>
      <c r="AH397" s="15">
        <f t="shared" si="128"/>
        <v>25166.7692517892</v>
      </c>
      <c r="AI397" s="20">
        <f>IFERROR(VLOOKUP($E397,INPUTS!$A$44:$G$103,7,0),SCENARIOS!$N$25)</f>
        <v>0.5</v>
      </c>
      <c r="AJ397" s="15">
        <f t="shared" si="129"/>
        <v>35592.3617792469</v>
      </c>
      <c r="AL397" t="str">
        <f t="shared" si="131"/>
        <v>Y</v>
      </c>
      <c r="AM397" s="21">
        <f t="shared" si="132"/>
        <v>71184.7235584938</v>
      </c>
    </row>
    <row r="398" ht="15" customHeight="1" spans="1:39">
      <c r="A398" s="6" t="s">
        <v>1366</v>
      </c>
      <c r="B398" s="52" t="s">
        <v>403</v>
      </c>
      <c r="C398" s="52" t="s">
        <v>404</v>
      </c>
      <c r="D398" s="52" t="s">
        <v>929</v>
      </c>
      <c r="E398" s="10" t="s">
        <v>204</v>
      </c>
      <c r="F398" s="52" t="s">
        <v>405</v>
      </c>
      <c r="G398" s="52" t="s">
        <v>165</v>
      </c>
      <c r="H398" s="52" t="s">
        <v>448</v>
      </c>
      <c r="I398" s="52" t="s">
        <v>447</v>
      </c>
      <c r="J398" s="52" t="s">
        <v>177</v>
      </c>
      <c r="K398" s="52" t="s">
        <v>931</v>
      </c>
      <c r="L398" s="53" t="s">
        <v>291</v>
      </c>
      <c r="M398" s="13">
        <v>715</v>
      </c>
      <c r="N398" s="14">
        <f t="shared" si="130"/>
        <v>1.95890410958904</v>
      </c>
      <c r="O398" s="15">
        <v>5000</v>
      </c>
      <c r="P398" s="15">
        <f t="shared" si="122"/>
        <v>3575000</v>
      </c>
      <c r="Q398" s="16">
        <f>IFERROR(VLOOKUP(G398,SCENARIOS!$A$13:$E$18,4,0),0.025)</f>
        <v>0.025</v>
      </c>
      <c r="R398" s="52">
        <f>IFERROR(VLOOKUP(L398,INPUTS!$A$107:$B$120,2,0),0.0082)</f>
        <v>0.0079</v>
      </c>
      <c r="S398" s="52">
        <f t="shared" si="123"/>
        <v>39.5</v>
      </c>
      <c r="T398" s="15">
        <f t="shared" si="124"/>
        <v>28242.5</v>
      </c>
      <c r="U398" s="15">
        <f>T398/INPUTS!$B$7*1000</f>
        <v>35303125</v>
      </c>
      <c r="V398" s="15">
        <f>T398*INPUTS!$B$6</f>
        <v>89246.3</v>
      </c>
      <c r="W398" s="54" t="s">
        <v>396</v>
      </c>
      <c r="X398" s="54" t="s">
        <v>396</v>
      </c>
      <c r="Y398" s="67">
        <f>IFERROR(VLOOKUP(E398,INPUTS!$A$44:$B$103,2,0),0)</f>
        <v>0.02</v>
      </c>
      <c r="Z398" s="15">
        <f t="shared" si="126"/>
        <v>564.85</v>
      </c>
      <c r="AA398" s="20">
        <f>IFERROR(VLOOKUP(E398,INPUTS!$A$44:$C$103,3,0),SCENARIOS!$J$25)</f>
        <v>0.06</v>
      </c>
      <c r="AB398" s="15">
        <f t="shared" si="127"/>
        <v>1917.22778715381</v>
      </c>
      <c r="AC398" s="20">
        <f>IFERROR(VLOOKUP($E398,INPUTS!$A$44:$G$103,4,0),SCENARIOS!$K$25)</f>
        <v>0.15</v>
      </c>
      <c r="AD398" s="15">
        <f t="shared" si="127"/>
        <v>5422.91816091984</v>
      </c>
      <c r="AE398" s="20">
        <f>IFERROR(VLOOKUP($E398,INPUTS!$A$44:$G$103,5,0),SCENARIOS!$L$25)</f>
        <v>0.3</v>
      </c>
      <c r="AF398" s="15">
        <f t="shared" si="127"/>
        <v>12271.0682901969</v>
      </c>
      <c r="AG398" s="20">
        <f>IFERROR(VLOOKUP($E398,INPUTS!$A$44:$G$103,6,0),SCENARIOS!$M$25)</f>
        <v>0.4</v>
      </c>
      <c r="AH398" s="15">
        <f t="shared" si="128"/>
        <v>18511.4499259606</v>
      </c>
      <c r="AI398" s="20">
        <f>IFERROR(VLOOKUP($E398,INPUTS!$A$44:$G$103,7,0),SCENARIOS!$N$25)</f>
        <v>0.5</v>
      </c>
      <c r="AJ398" s="15">
        <f t="shared" si="129"/>
        <v>26180.0080984317</v>
      </c>
      <c r="AL398" t="str">
        <f t="shared" si="131"/>
        <v>Y</v>
      </c>
      <c r="AM398" s="21">
        <f t="shared" si="132"/>
        <v>52360.0161968634</v>
      </c>
    </row>
    <row r="399" ht="15" customHeight="1" spans="1:39">
      <c r="A399" s="24" t="s">
        <v>1367</v>
      </c>
      <c r="B399" s="52" t="s">
        <v>403</v>
      </c>
      <c r="C399" s="52" t="s">
        <v>404</v>
      </c>
      <c r="D399" s="52" t="s">
        <v>929</v>
      </c>
      <c r="E399" s="10" t="s">
        <v>204</v>
      </c>
      <c r="F399" s="52" t="s">
        <v>405</v>
      </c>
      <c r="G399" s="52" t="s">
        <v>165</v>
      </c>
      <c r="H399" s="52" t="s">
        <v>640</v>
      </c>
      <c r="I399" s="52" t="s">
        <v>639</v>
      </c>
      <c r="J399" s="52" t="s">
        <v>185</v>
      </c>
      <c r="K399" s="52" t="s">
        <v>931</v>
      </c>
      <c r="L399" s="53" t="s">
        <v>291</v>
      </c>
      <c r="M399" s="13">
        <v>715</v>
      </c>
      <c r="N399" s="14">
        <f t="shared" si="130"/>
        <v>1.95890410958904</v>
      </c>
      <c r="O399" s="15">
        <v>6530</v>
      </c>
      <c r="P399" s="15">
        <f t="shared" si="122"/>
        <v>4668950</v>
      </c>
      <c r="Q399" s="16">
        <f>IFERROR(VLOOKUP(G399,SCENARIOS!$A$13:$E$18,4,0),0.025)</f>
        <v>0.025</v>
      </c>
      <c r="R399" s="52">
        <f>IFERROR(VLOOKUP(L399,INPUTS!$A$107:$B$120,2,0),0.0082)</f>
        <v>0.0079</v>
      </c>
      <c r="S399" s="52">
        <f t="shared" si="123"/>
        <v>51.587</v>
      </c>
      <c r="T399" s="15">
        <f t="shared" si="124"/>
        <v>36884.705</v>
      </c>
      <c r="U399" s="15">
        <f>T399/INPUTS!$B$7*1000</f>
        <v>46105881.25</v>
      </c>
      <c r="V399" s="15">
        <f>T399*INPUTS!$B$6</f>
        <v>116555.6678</v>
      </c>
      <c r="W399" s="54" t="s">
        <v>396</v>
      </c>
      <c r="X399" s="54" t="s">
        <v>396</v>
      </c>
      <c r="Y399" s="67">
        <f>IFERROR(VLOOKUP(E399,INPUTS!$A$44:$B$103,2,0),0)</f>
        <v>0.02</v>
      </c>
      <c r="Z399" s="15">
        <f t="shared" si="126"/>
        <v>737.6941</v>
      </c>
      <c r="AA399" s="20">
        <f>IFERROR(VLOOKUP(E399,INPUTS!$A$44:$C$103,3,0),SCENARIOS!$J$25)</f>
        <v>0.06</v>
      </c>
      <c r="AB399" s="15">
        <f t="shared" si="127"/>
        <v>2503.89949002287</v>
      </c>
      <c r="AC399" s="20">
        <f>IFERROR(VLOOKUP($E399,INPUTS!$A$44:$G$103,4,0),SCENARIOS!$K$25)</f>
        <v>0.15</v>
      </c>
      <c r="AD399" s="15">
        <f t="shared" si="127"/>
        <v>7082.33111816131</v>
      </c>
      <c r="AE399" s="20">
        <f>IFERROR(VLOOKUP($E399,INPUTS!$A$44:$G$103,5,0),SCENARIOS!$L$25)</f>
        <v>0.3</v>
      </c>
      <c r="AF399" s="15">
        <f t="shared" si="127"/>
        <v>16026.0151869971</v>
      </c>
      <c r="AG399" s="20">
        <f>IFERROR(VLOOKUP($E399,INPUTS!$A$44:$G$103,6,0),SCENARIOS!$M$25)</f>
        <v>0.4</v>
      </c>
      <c r="AH399" s="15">
        <f t="shared" si="128"/>
        <v>24175.9536033045</v>
      </c>
      <c r="AI399" s="20">
        <f>IFERROR(VLOOKUP($E399,INPUTS!$A$44:$G$103,7,0),SCENARIOS!$N$25)</f>
        <v>0.5</v>
      </c>
      <c r="AJ399" s="15">
        <f t="shared" si="129"/>
        <v>34191.0905765518</v>
      </c>
      <c r="AL399" t="str">
        <f t="shared" si="131"/>
        <v>N</v>
      </c>
      <c r="AM399" s="21">
        <f t="shared" si="132"/>
        <v>68382.1811531036</v>
      </c>
    </row>
    <row r="400" ht="15" customHeight="1" spans="1:39">
      <c r="A400" s="6" t="s">
        <v>1368</v>
      </c>
      <c r="B400" s="52" t="s">
        <v>403</v>
      </c>
      <c r="C400" s="52" t="s">
        <v>404</v>
      </c>
      <c r="D400" s="52" t="s">
        <v>929</v>
      </c>
      <c r="E400" s="10" t="s">
        <v>204</v>
      </c>
      <c r="F400" s="52" t="s">
        <v>405</v>
      </c>
      <c r="G400" s="52" t="s">
        <v>165</v>
      </c>
      <c r="H400" s="52" t="s">
        <v>644</v>
      </c>
      <c r="I400" s="52" t="s">
        <v>643</v>
      </c>
      <c r="J400" s="52" t="s">
        <v>185</v>
      </c>
      <c r="K400" s="52" t="s">
        <v>931</v>
      </c>
      <c r="L400" s="53" t="s">
        <v>291</v>
      </c>
      <c r="M400" s="13">
        <v>715</v>
      </c>
      <c r="N400" s="14">
        <f t="shared" si="130"/>
        <v>1.95890410958904</v>
      </c>
      <c r="O400" s="15">
        <v>9100</v>
      </c>
      <c r="P400" s="15">
        <f t="shared" si="122"/>
        <v>6506500</v>
      </c>
      <c r="Q400" s="16">
        <f>IFERROR(VLOOKUP(G400,SCENARIOS!$A$13:$E$18,4,0),0.025)</f>
        <v>0.025</v>
      </c>
      <c r="R400" s="52">
        <f>IFERROR(VLOOKUP(L400,INPUTS!$A$107:$B$120,2,0),0.0082)</f>
        <v>0.0079</v>
      </c>
      <c r="S400" s="52">
        <f t="shared" si="123"/>
        <v>71.89</v>
      </c>
      <c r="T400" s="15">
        <f t="shared" si="124"/>
        <v>51401.35</v>
      </c>
      <c r="U400" s="15">
        <f>T400/INPUTS!$B$7*1000</f>
        <v>64251687.5</v>
      </c>
      <c r="V400" s="15">
        <f>T400*INPUTS!$B$6</f>
        <v>162428.266</v>
      </c>
      <c r="W400" s="54" t="s">
        <v>396</v>
      </c>
      <c r="X400" s="54" t="s">
        <v>396</v>
      </c>
      <c r="Y400" s="67">
        <f>IFERROR(VLOOKUP(E400,INPUTS!$A$44:$B$103,2,0),0)</f>
        <v>0.02</v>
      </c>
      <c r="Z400" s="15">
        <f t="shared" si="126"/>
        <v>1028.027</v>
      </c>
      <c r="AA400" s="20">
        <f>IFERROR(VLOOKUP(E400,INPUTS!$A$44:$C$103,3,0),SCENARIOS!$J$25)</f>
        <v>0.06</v>
      </c>
      <c r="AB400" s="15">
        <f t="shared" si="127"/>
        <v>3489.35457261993</v>
      </c>
      <c r="AC400" s="20">
        <f>IFERROR(VLOOKUP($E400,INPUTS!$A$44:$G$103,4,0),SCENARIOS!$K$25)</f>
        <v>0.15</v>
      </c>
      <c r="AD400" s="15">
        <f t="shared" si="127"/>
        <v>9869.71105287411</v>
      </c>
      <c r="AE400" s="20">
        <f>IFERROR(VLOOKUP($E400,INPUTS!$A$44:$G$103,5,0),SCENARIOS!$L$25)</f>
        <v>0.3</v>
      </c>
      <c r="AF400" s="15">
        <f t="shared" si="127"/>
        <v>22333.3442881583</v>
      </c>
      <c r="AG400" s="20">
        <f>IFERROR(VLOOKUP($E400,INPUTS!$A$44:$G$103,6,0),SCENARIOS!$M$25)</f>
        <v>0.4</v>
      </c>
      <c r="AH400" s="15">
        <f t="shared" si="128"/>
        <v>33690.8388652483</v>
      </c>
      <c r="AI400" s="20">
        <f>IFERROR(VLOOKUP($E400,INPUTS!$A$44:$G$103,7,0),SCENARIOS!$N$25)</f>
        <v>0.5</v>
      </c>
      <c r="AJ400" s="15">
        <f t="shared" si="129"/>
        <v>47647.6147391457</v>
      </c>
      <c r="AL400" t="str">
        <f t="shared" si="131"/>
        <v>Y</v>
      </c>
      <c r="AM400" s="21">
        <f t="shared" si="132"/>
        <v>95295.2294782914</v>
      </c>
    </row>
    <row r="401" ht="15" customHeight="1" spans="1:39">
      <c r="A401" s="24" t="s">
        <v>1369</v>
      </c>
      <c r="B401" s="52" t="s">
        <v>403</v>
      </c>
      <c r="C401" s="52" t="s">
        <v>404</v>
      </c>
      <c r="D401" s="52" t="s">
        <v>929</v>
      </c>
      <c r="E401" s="10" t="s">
        <v>204</v>
      </c>
      <c r="F401" s="52" t="s">
        <v>405</v>
      </c>
      <c r="G401" s="52" t="s">
        <v>165</v>
      </c>
      <c r="H401" s="52" t="s">
        <v>1216</v>
      </c>
      <c r="I401" s="52" t="s">
        <v>1217</v>
      </c>
      <c r="J401" s="52" t="s">
        <v>185</v>
      </c>
      <c r="K401" s="52" t="s">
        <v>931</v>
      </c>
      <c r="L401" s="53" t="s">
        <v>291</v>
      </c>
      <c r="M401" s="13">
        <v>476</v>
      </c>
      <c r="N401" s="14">
        <f t="shared" si="130"/>
        <v>1.3041095890411</v>
      </c>
      <c r="O401" s="15">
        <v>5200</v>
      </c>
      <c r="P401" s="15">
        <f t="shared" si="122"/>
        <v>2475200</v>
      </c>
      <c r="Q401" s="16">
        <f>IFERROR(VLOOKUP(G401,SCENARIOS!$A$13:$E$18,4,0),0.025)</f>
        <v>0.025</v>
      </c>
      <c r="R401" s="52">
        <f>IFERROR(VLOOKUP(L401,INPUTS!$A$107:$B$120,2,0),0.0082)</f>
        <v>0.0079</v>
      </c>
      <c r="S401" s="52">
        <f t="shared" si="123"/>
        <v>41.08</v>
      </c>
      <c r="T401" s="15">
        <f t="shared" si="124"/>
        <v>19554.08</v>
      </c>
      <c r="U401" s="15">
        <f>T401/INPUTS!$B$7*1000</f>
        <v>24442600</v>
      </c>
      <c r="V401" s="15">
        <f>T401*INPUTS!$B$6</f>
        <v>61790.8928</v>
      </c>
      <c r="W401" s="54" t="s">
        <v>396</v>
      </c>
      <c r="X401" s="54" t="s">
        <v>396</v>
      </c>
      <c r="Y401" s="67">
        <f>IFERROR(VLOOKUP(E401,INPUTS!$A$44:$B$103,2,0),0)</f>
        <v>0.02</v>
      </c>
      <c r="Z401" s="15">
        <f t="shared" si="126"/>
        <v>391.0816</v>
      </c>
      <c r="AA401" s="20">
        <f>IFERROR(VLOOKUP(E401,INPUTS!$A$44:$C$103,3,0),SCENARIOS!$J$25)</f>
        <v>0.06</v>
      </c>
      <c r="AB401" s="15">
        <f t="shared" si="127"/>
        <v>1327.41880245122</v>
      </c>
      <c r="AC401" s="20">
        <f>IFERROR(VLOOKUP($E401,INPUTS!$A$44:$G$103,4,0),SCENARIOS!$K$25)</f>
        <v>0.15</v>
      </c>
      <c r="AD401" s="15">
        <f t="shared" si="127"/>
        <v>3754.63133759687</v>
      </c>
      <c r="AE401" s="20">
        <f>IFERROR(VLOOKUP($E401,INPUTS!$A$44:$G$103,5,0),SCENARIOS!$L$25)</f>
        <v>0.3</v>
      </c>
      <c r="AF401" s="15">
        <f t="shared" si="127"/>
        <v>8496.04146346721</v>
      </c>
      <c r="AG401" s="20">
        <f>IFERROR(VLOOKUP($E401,INPUTS!$A$44:$G$103,6,0),SCENARIOS!$M$25)</f>
        <v>0.4</v>
      </c>
      <c r="AH401" s="15">
        <f t="shared" si="128"/>
        <v>12816.6547851014</v>
      </c>
      <c r="AI401" s="20">
        <f>IFERROR(VLOOKUP($E401,INPUTS!$A$44:$G$103,7,0),SCENARIOS!$N$25)</f>
        <v>0.5</v>
      </c>
      <c r="AJ401" s="15">
        <f t="shared" si="129"/>
        <v>18126.0856070596</v>
      </c>
      <c r="AL401" t="str">
        <f t="shared" si="131"/>
        <v>N</v>
      </c>
      <c r="AM401" s="21">
        <f t="shared" si="132"/>
        <v>36252.1712141193</v>
      </c>
    </row>
    <row r="402" ht="15" customHeight="1" spans="1:39">
      <c r="A402" s="6" t="s">
        <v>1370</v>
      </c>
      <c r="B402" s="52" t="s">
        <v>403</v>
      </c>
      <c r="C402" s="52" t="s">
        <v>404</v>
      </c>
      <c r="D402" s="52" t="s">
        <v>929</v>
      </c>
      <c r="E402" s="10" t="s">
        <v>204</v>
      </c>
      <c r="F402" s="52" t="s">
        <v>405</v>
      </c>
      <c r="G402" s="52" t="s">
        <v>165</v>
      </c>
      <c r="H402" s="52" t="s">
        <v>1213</v>
      </c>
      <c r="I402" s="52" t="s">
        <v>1214</v>
      </c>
      <c r="J402" s="52" t="s">
        <v>185</v>
      </c>
      <c r="K402" s="52" t="s">
        <v>931</v>
      </c>
      <c r="L402" s="53" t="s">
        <v>288</v>
      </c>
      <c r="M402" s="13">
        <v>476</v>
      </c>
      <c r="N402" s="14">
        <f t="shared" si="130"/>
        <v>1.3041095890411</v>
      </c>
      <c r="O402" s="15">
        <v>5400</v>
      </c>
      <c r="P402" s="15">
        <f t="shared" si="122"/>
        <v>2570400</v>
      </c>
      <c r="Q402" s="16">
        <f>IFERROR(VLOOKUP(G402,SCENARIOS!$A$13:$E$18,4,0),0.025)</f>
        <v>0.025</v>
      </c>
      <c r="R402" s="52">
        <f>IFERROR(VLOOKUP(L402,INPUTS!$A$107:$B$120,2,0),0.0082)</f>
        <v>0.0085</v>
      </c>
      <c r="S402" s="52">
        <f t="shared" si="123"/>
        <v>45.9</v>
      </c>
      <c r="T402" s="15">
        <f t="shared" si="124"/>
        <v>21848.4</v>
      </c>
      <c r="U402" s="15">
        <f>T402/INPUTS!$B$7*1000</f>
        <v>27310500</v>
      </c>
      <c r="V402" s="15">
        <f>T402*INPUTS!$B$6</f>
        <v>69040.944</v>
      </c>
      <c r="W402" s="54" t="s">
        <v>396</v>
      </c>
      <c r="X402" s="54" t="s">
        <v>396</v>
      </c>
      <c r="Y402" s="67">
        <f>IFERROR(VLOOKUP(E402,INPUTS!$A$44:$B$103,2,0),0)</f>
        <v>0.02</v>
      </c>
      <c r="Z402" s="15">
        <f t="shared" si="126"/>
        <v>436.968</v>
      </c>
      <c r="AA402" s="20">
        <f>IFERROR(VLOOKUP(E402,INPUTS!$A$44:$C$103,3,0),SCENARIOS!$J$25)</f>
        <v>0.06</v>
      </c>
      <c r="AB402" s="15">
        <f t="shared" si="127"/>
        <v>1483.16755191117</v>
      </c>
      <c r="AC402" s="20">
        <f>IFERROR(VLOOKUP($E402,INPUTS!$A$44:$G$103,4,0),SCENARIOS!$K$25)</f>
        <v>0.15</v>
      </c>
      <c r="AD402" s="15">
        <f t="shared" si="127"/>
        <v>4195.16987331295</v>
      </c>
      <c r="AE402" s="20">
        <f>IFERROR(VLOOKUP($E402,INPUTS!$A$44:$G$103,5,0),SCENARIOS!$L$25)</f>
        <v>0.3</v>
      </c>
      <c r="AF402" s="15">
        <f t="shared" si="127"/>
        <v>9492.8992982752</v>
      </c>
      <c r="AG402" s="20">
        <f>IFERROR(VLOOKUP($E402,INPUTS!$A$44:$G$103,6,0),SCENARIOS!$M$25)</f>
        <v>0.4</v>
      </c>
      <c r="AH402" s="15">
        <f t="shared" si="128"/>
        <v>14320.4589736163</v>
      </c>
      <c r="AI402" s="20">
        <f>IFERROR(VLOOKUP($E402,INPUTS!$A$44:$G$103,7,0),SCENARIOS!$N$25)</f>
        <v>0.5</v>
      </c>
      <c r="AJ402" s="15">
        <f t="shared" si="129"/>
        <v>20252.8561188909</v>
      </c>
      <c r="AL402" t="str">
        <f t="shared" si="131"/>
        <v>N</v>
      </c>
      <c r="AM402" s="21">
        <f t="shared" si="132"/>
        <v>40505.7122377817</v>
      </c>
    </row>
    <row r="403" ht="15" customHeight="1" spans="1:39">
      <c r="A403" s="24" t="s">
        <v>1371</v>
      </c>
      <c r="B403" s="52" t="s">
        <v>403</v>
      </c>
      <c r="C403" s="52" t="s">
        <v>404</v>
      </c>
      <c r="D403" s="52" t="s">
        <v>929</v>
      </c>
      <c r="E403" s="10" t="s">
        <v>204</v>
      </c>
      <c r="F403" s="52" t="s">
        <v>405</v>
      </c>
      <c r="G403" s="52" t="s">
        <v>165</v>
      </c>
      <c r="H403" s="52" t="s">
        <v>702</v>
      </c>
      <c r="I403" s="52" t="s">
        <v>701</v>
      </c>
      <c r="J403" s="52" t="s">
        <v>181</v>
      </c>
      <c r="K403" s="52" t="s">
        <v>931</v>
      </c>
      <c r="L403" s="53" t="s">
        <v>291</v>
      </c>
      <c r="M403" s="13">
        <v>476</v>
      </c>
      <c r="N403" s="14">
        <f t="shared" si="130"/>
        <v>1.3041095890411</v>
      </c>
      <c r="O403" s="15">
        <v>12000</v>
      </c>
      <c r="P403" s="15">
        <f t="shared" si="122"/>
        <v>5712000</v>
      </c>
      <c r="Q403" s="16">
        <f>IFERROR(VLOOKUP(G403,SCENARIOS!$A$13:$E$18,4,0),0.025)</f>
        <v>0.025</v>
      </c>
      <c r="R403" s="52">
        <f>IFERROR(VLOOKUP(L403,INPUTS!$A$107:$B$120,2,0),0.0082)</f>
        <v>0.0079</v>
      </c>
      <c r="S403" s="52">
        <f t="shared" si="123"/>
        <v>94.8</v>
      </c>
      <c r="T403" s="15">
        <f t="shared" si="124"/>
        <v>45124.8</v>
      </c>
      <c r="U403" s="15">
        <f>T403/INPUTS!$B$7*1000</f>
        <v>56406000</v>
      </c>
      <c r="V403" s="15">
        <f>T403*INPUTS!$B$6</f>
        <v>142594.368</v>
      </c>
      <c r="W403" s="54" t="s">
        <v>396</v>
      </c>
      <c r="X403" s="54" t="s">
        <v>396</v>
      </c>
      <c r="Y403" s="67">
        <f>IFERROR(VLOOKUP(E403,INPUTS!$A$44:$B$103,2,0),0)</f>
        <v>0.02</v>
      </c>
      <c r="Z403" s="15">
        <f t="shared" si="126"/>
        <v>902.496</v>
      </c>
      <c r="AA403" s="20">
        <f>IFERROR(VLOOKUP(E403,INPUTS!$A$44:$C$103,3,0),SCENARIOS!$J$25)</f>
        <v>0.06</v>
      </c>
      <c r="AB403" s="15">
        <f t="shared" si="127"/>
        <v>3063.27415950281</v>
      </c>
      <c r="AC403" s="20">
        <f>IFERROR(VLOOKUP($E403,INPUTS!$A$44:$G$103,4,0),SCENARIOS!$K$25)</f>
        <v>0.15</v>
      </c>
      <c r="AD403" s="15">
        <f t="shared" si="127"/>
        <v>8664.53385599277</v>
      </c>
      <c r="AE403" s="20">
        <f>IFERROR(VLOOKUP($E403,INPUTS!$A$44:$G$103,5,0),SCENARIOS!$L$25)</f>
        <v>0.3</v>
      </c>
      <c r="AF403" s="15">
        <f t="shared" si="127"/>
        <v>19606.2495310782</v>
      </c>
      <c r="AG403" s="20">
        <f>IFERROR(VLOOKUP($E403,INPUTS!$A$44:$G$103,6,0),SCENARIOS!$M$25)</f>
        <v>0.4</v>
      </c>
      <c r="AH403" s="15">
        <f t="shared" si="128"/>
        <v>29576.8956579264</v>
      </c>
      <c r="AI403" s="20">
        <f>IFERROR(VLOOKUP($E403,INPUTS!$A$44:$G$103,7,0),SCENARIOS!$N$25)</f>
        <v>0.5</v>
      </c>
      <c r="AJ403" s="15">
        <f t="shared" si="129"/>
        <v>41829.4283239838</v>
      </c>
      <c r="AL403" t="str">
        <f t="shared" si="131"/>
        <v>N</v>
      </c>
      <c r="AM403" s="21">
        <f t="shared" si="132"/>
        <v>83658.8566479675</v>
      </c>
    </row>
    <row r="404" ht="15" customHeight="1" spans="1:39">
      <c r="A404" s="6" t="s">
        <v>1372</v>
      </c>
      <c r="B404" s="52" t="s">
        <v>403</v>
      </c>
      <c r="C404" s="52" t="s">
        <v>404</v>
      </c>
      <c r="D404" s="52" t="s">
        <v>929</v>
      </c>
      <c r="E404" s="10" t="s">
        <v>204</v>
      </c>
      <c r="F404" s="52" t="s">
        <v>405</v>
      </c>
      <c r="G404" s="52" t="s">
        <v>165</v>
      </c>
      <c r="H404" s="52" t="s">
        <v>515</v>
      </c>
      <c r="I404" s="52" t="s">
        <v>514</v>
      </c>
      <c r="J404" s="52" t="s">
        <v>181</v>
      </c>
      <c r="K404" s="52" t="s">
        <v>931</v>
      </c>
      <c r="L404" s="53" t="s">
        <v>291</v>
      </c>
      <c r="M404" s="13">
        <v>476</v>
      </c>
      <c r="N404" s="14">
        <f t="shared" si="130"/>
        <v>1.3041095890411</v>
      </c>
      <c r="O404" s="15">
        <v>9300</v>
      </c>
      <c r="P404" s="15">
        <f t="shared" si="122"/>
        <v>4426800</v>
      </c>
      <c r="Q404" s="16">
        <f>IFERROR(VLOOKUP(G404,SCENARIOS!$A$13:$E$18,4,0),0.025)</f>
        <v>0.025</v>
      </c>
      <c r="R404" s="52">
        <f>IFERROR(VLOOKUP(L404,INPUTS!$A$107:$B$120,2,0),0.0082)</f>
        <v>0.0079</v>
      </c>
      <c r="S404" s="52">
        <f t="shared" si="123"/>
        <v>73.47</v>
      </c>
      <c r="T404" s="15">
        <f t="shared" si="124"/>
        <v>34971.72</v>
      </c>
      <c r="U404" s="15">
        <f>T404/INPUTS!$B$7*1000</f>
        <v>43714650</v>
      </c>
      <c r="V404" s="15">
        <f>T404*INPUTS!$B$6</f>
        <v>110510.6352</v>
      </c>
      <c r="W404" s="54" t="s">
        <v>396</v>
      </c>
      <c r="X404" s="54" t="s">
        <v>396</v>
      </c>
      <c r="Y404" s="67">
        <f>IFERROR(VLOOKUP(E404,INPUTS!$A$44:$B$103,2,0),0)</f>
        <v>0.02</v>
      </c>
      <c r="Z404" s="15">
        <f t="shared" si="126"/>
        <v>699.4344</v>
      </c>
      <c r="AA404" s="20">
        <f>IFERROR(VLOOKUP(E404,INPUTS!$A$44:$C$103,3,0),SCENARIOS!$J$25)</f>
        <v>0.06</v>
      </c>
      <c r="AB404" s="15">
        <f t="shared" ref="AB404:AF419" si="133">$T404*AA404*(1+$Q404)^AB$2</f>
        <v>2374.03747361468</v>
      </c>
      <c r="AC404" s="20">
        <f>IFERROR(VLOOKUP($E404,INPUTS!$A$44:$G$103,4,0),SCENARIOS!$K$25)</f>
        <v>0.15</v>
      </c>
      <c r="AD404" s="15">
        <f t="shared" si="133"/>
        <v>6715.01373839439</v>
      </c>
      <c r="AE404" s="20">
        <f>IFERROR(VLOOKUP($E404,INPUTS!$A$44:$G$103,5,0),SCENARIOS!$L$25)</f>
        <v>0.3</v>
      </c>
      <c r="AF404" s="15">
        <f t="shared" si="133"/>
        <v>15194.8433865856</v>
      </c>
      <c r="AG404" s="20">
        <f>IFERROR(VLOOKUP($E404,INPUTS!$A$44:$G$103,6,0),SCENARIOS!$M$25)</f>
        <v>0.4</v>
      </c>
      <c r="AH404" s="15">
        <f t="shared" si="128"/>
        <v>22922.094134893</v>
      </c>
      <c r="AI404" s="20">
        <f>IFERROR(VLOOKUP($E404,INPUTS!$A$44:$G$103,7,0),SCENARIOS!$N$25)</f>
        <v>0.5</v>
      </c>
      <c r="AJ404" s="15">
        <f t="shared" si="129"/>
        <v>32417.8069510874</v>
      </c>
      <c r="AL404" t="str">
        <f t="shared" si="131"/>
        <v>N</v>
      </c>
      <c r="AM404" s="21">
        <f t="shared" si="132"/>
        <v>64835.6139021748</v>
      </c>
    </row>
    <row r="405" ht="15" customHeight="1" spans="1:39">
      <c r="A405" s="24" t="s">
        <v>1373</v>
      </c>
      <c r="B405" s="52" t="s">
        <v>403</v>
      </c>
      <c r="C405" s="52" t="s">
        <v>404</v>
      </c>
      <c r="D405" s="52" t="s">
        <v>929</v>
      </c>
      <c r="E405" s="10" t="s">
        <v>204</v>
      </c>
      <c r="F405" s="52" t="s">
        <v>405</v>
      </c>
      <c r="G405" s="52" t="s">
        <v>165</v>
      </c>
      <c r="H405" s="52" t="s">
        <v>636</v>
      </c>
      <c r="I405" s="52" t="s">
        <v>635</v>
      </c>
      <c r="J405" s="52" t="s">
        <v>177</v>
      </c>
      <c r="K405" s="52" t="s">
        <v>931</v>
      </c>
      <c r="L405" s="53" t="s">
        <v>282</v>
      </c>
      <c r="M405" s="13">
        <v>715</v>
      </c>
      <c r="N405" s="14">
        <f t="shared" si="130"/>
        <v>1.95890410958904</v>
      </c>
      <c r="O405" s="15">
        <v>3200</v>
      </c>
      <c r="P405" s="15">
        <f t="shared" si="122"/>
        <v>2288000</v>
      </c>
      <c r="Q405" s="16">
        <f>IFERROR(VLOOKUP(G405,SCENARIOS!$A$13:$E$18,4,0),0.025)</f>
        <v>0.025</v>
      </c>
      <c r="R405" s="52">
        <f>IFERROR(VLOOKUP(L405,INPUTS!$A$107:$B$120,2,0),0.0082)</f>
        <v>0.0042</v>
      </c>
      <c r="S405" s="52">
        <f t="shared" si="123"/>
        <v>13.44</v>
      </c>
      <c r="T405" s="15">
        <f t="shared" si="124"/>
        <v>9609.6</v>
      </c>
      <c r="U405" s="15">
        <f>T405/INPUTS!$B$7*1000</f>
        <v>12012000</v>
      </c>
      <c r="V405" s="15">
        <f>T405*INPUTS!$B$6</f>
        <v>30366.336</v>
      </c>
      <c r="W405" s="54" t="s">
        <v>396</v>
      </c>
      <c r="X405" s="54" t="s">
        <v>396</v>
      </c>
      <c r="Y405" s="67">
        <f>IFERROR(VLOOKUP(E405,INPUTS!$A$44:$B$103,2,0),0)</f>
        <v>0.02</v>
      </c>
      <c r="Z405" s="15">
        <f t="shared" si="126"/>
        <v>192.192</v>
      </c>
      <c r="AA405" s="20">
        <f>IFERROR(VLOOKUP(E405,INPUTS!$A$44:$C$103,3,0),SCENARIOS!$J$25)</f>
        <v>0.06</v>
      </c>
      <c r="AB405" s="15">
        <f t="shared" si="133"/>
        <v>652.342821755625</v>
      </c>
      <c r="AC405" s="20">
        <f>IFERROR(VLOOKUP($E405,INPUTS!$A$44:$G$103,4,0),SCENARIOS!$K$25)</f>
        <v>0.15</v>
      </c>
      <c r="AD405" s="15">
        <f t="shared" si="133"/>
        <v>1845.1650653864</v>
      </c>
      <c r="AE405" s="20">
        <f>IFERROR(VLOOKUP($E405,INPUTS!$A$44:$G$103,5,0),SCENARIOS!$L$25)</f>
        <v>0.3</v>
      </c>
      <c r="AF405" s="15">
        <f t="shared" si="133"/>
        <v>4175.26981823407</v>
      </c>
      <c r="AG405" s="20">
        <f>IFERROR(VLOOKUP($E405,INPUTS!$A$44:$G$103,6,0),SCENARIOS!$M$25)</f>
        <v>0.4</v>
      </c>
      <c r="AH405" s="15">
        <f t="shared" si="128"/>
        <v>6298.57941784583</v>
      </c>
      <c r="AI405" s="20">
        <f>IFERROR(VLOOKUP($E405,INPUTS!$A$44:$G$103,7,0),SCENARIOS!$N$25)</f>
        <v>0.5</v>
      </c>
      <c r="AJ405" s="15">
        <f t="shared" si="129"/>
        <v>8907.83060361828</v>
      </c>
      <c r="AL405" t="str">
        <f t="shared" si="131"/>
        <v>N</v>
      </c>
      <c r="AM405" s="21">
        <f t="shared" si="132"/>
        <v>17815.6612072366</v>
      </c>
    </row>
    <row r="406" ht="15" customHeight="1" spans="1:39">
      <c r="A406" s="6" t="s">
        <v>1374</v>
      </c>
      <c r="B406" s="52" t="s">
        <v>457</v>
      </c>
      <c r="C406" s="52" t="s">
        <v>458</v>
      </c>
      <c r="D406" s="52" t="s">
        <v>929</v>
      </c>
      <c r="E406" s="10" t="s">
        <v>460</v>
      </c>
      <c r="F406" s="52" t="s">
        <v>459</v>
      </c>
      <c r="G406" s="56" t="s">
        <v>185</v>
      </c>
      <c r="H406" s="52" t="s">
        <v>249</v>
      </c>
      <c r="I406" s="52" t="s">
        <v>930</v>
      </c>
      <c r="J406" s="52" t="s">
        <v>169</v>
      </c>
      <c r="K406" s="52" t="s">
        <v>931</v>
      </c>
      <c r="L406" s="53" t="s">
        <v>291</v>
      </c>
      <c r="M406" s="13">
        <v>1118</v>
      </c>
      <c r="N406" s="14">
        <f t="shared" si="130"/>
        <v>3.06301369863014</v>
      </c>
      <c r="O406" s="15">
        <v>10130</v>
      </c>
      <c r="P406" s="15">
        <f t="shared" si="122"/>
        <v>11325340</v>
      </c>
      <c r="Q406" s="16">
        <f>IFERROR(VLOOKUP(G406,SCENARIOS!$A$13:$E$18,4,0),0.025)</f>
        <v>0.03</v>
      </c>
      <c r="R406" s="52">
        <f>IFERROR(VLOOKUP(L406,INPUTS!$A$107:$B$120,2,0),0.0082)</f>
        <v>0.0079</v>
      </c>
      <c r="S406" s="52">
        <f t="shared" si="123"/>
        <v>80.027</v>
      </c>
      <c r="T406" s="15">
        <f t="shared" si="124"/>
        <v>89470.186</v>
      </c>
      <c r="U406" s="15">
        <f>T406/INPUTS!$B$7*1000</f>
        <v>111837732.5</v>
      </c>
      <c r="V406" s="15">
        <f>T406*INPUTS!$B$6</f>
        <v>282725.78776</v>
      </c>
      <c r="W406" s="54" t="s">
        <v>396</v>
      </c>
      <c r="X406" s="54" t="s">
        <v>396</v>
      </c>
      <c r="Y406" s="67">
        <f>IFERROR(VLOOKUP(E406,INPUTS!$A$44:$B$103,2,0),0)</f>
        <v>0</v>
      </c>
      <c r="Z406" s="15">
        <f t="shared" si="126"/>
        <v>0</v>
      </c>
      <c r="AA406" s="20">
        <f>IFERROR(VLOOKUP(E406,INPUTS!$A$44:$C$103,3,0),SCENARIOS!$J$25)</f>
        <v>0.015</v>
      </c>
      <c r="AB406" s="15">
        <f t="shared" si="133"/>
        <v>1555.80700578898</v>
      </c>
      <c r="AC406" s="20">
        <f>IFERROR(VLOOKUP($E406,INPUTS!$A$44:$G$103,4,0),SCENARIOS!$K$25)</f>
        <v>0.075</v>
      </c>
      <c r="AD406" s="15">
        <f t="shared" si="133"/>
        <v>9018.03363212738</v>
      </c>
      <c r="AE406" s="20">
        <f>IFERROR(VLOOKUP($E406,INPUTS!$A$44:$G$103,5,0),SCENARIOS!$L$25)</f>
        <v>0.15</v>
      </c>
      <c r="AF406" s="15">
        <f t="shared" si="133"/>
        <v>20908.7451817815</v>
      </c>
      <c r="AG406" s="20">
        <f>IFERROR(VLOOKUP($E406,INPUTS!$A$44:$G$103,6,0),SCENARIOS!$M$25)</f>
        <v>0.2</v>
      </c>
      <c r="AH406" s="15">
        <f t="shared" si="128"/>
        <v>32318.6216205124</v>
      </c>
      <c r="AI406" s="20">
        <f>IFERROR(VLOOKUP($E406,INPUTS!$A$44:$G$103,7,0),SCENARIOS!$N$25)</f>
        <v>0.3</v>
      </c>
      <c r="AJ406" s="15">
        <f t="shared" si="129"/>
        <v>56199.2102426572</v>
      </c>
      <c r="AL406" t="str">
        <f t="shared" si="131"/>
        <v>N</v>
      </c>
      <c r="AM406" s="21">
        <f t="shared" si="132"/>
        <v>187330.700808857</v>
      </c>
    </row>
    <row r="407" ht="15" customHeight="1" spans="1:39">
      <c r="A407" s="24" t="s">
        <v>1375</v>
      </c>
      <c r="B407" s="52" t="s">
        <v>457</v>
      </c>
      <c r="C407" s="52" t="s">
        <v>458</v>
      </c>
      <c r="D407" s="52" t="s">
        <v>929</v>
      </c>
      <c r="E407" s="10" t="s">
        <v>460</v>
      </c>
      <c r="F407" s="52" t="s">
        <v>459</v>
      </c>
      <c r="G407" s="56" t="s">
        <v>185</v>
      </c>
      <c r="H407" s="52" t="s">
        <v>256</v>
      </c>
      <c r="I407" s="52" t="s">
        <v>930</v>
      </c>
      <c r="J407" s="52" t="s">
        <v>169</v>
      </c>
      <c r="K407" s="52" t="s">
        <v>931</v>
      </c>
      <c r="L407" s="53" t="s">
        <v>291</v>
      </c>
      <c r="M407" s="13">
        <v>1118</v>
      </c>
      <c r="N407" s="14">
        <f t="shared" si="130"/>
        <v>3.06301369863014</v>
      </c>
      <c r="O407" s="15">
        <v>9750</v>
      </c>
      <c r="P407" s="15">
        <f t="shared" si="122"/>
        <v>10900500</v>
      </c>
      <c r="Q407" s="16">
        <f>IFERROR(VLOOKUP(G407,SCENARIOS!$A$13:$E$18,4,0),0.025)</f>
        <v>0.03</v>
      </c>
      <c r="R407" s="52">
        <f>IFERROR(VLOOKUP(L407,INPUTS!$A$107:$B$120,2,0),0.0082)</f>
        <v>0.0079</v>
      </c>
      <c r="S407" s="52">
        <f t="shared" si="123"/>
        <v>77.025</v>
      </c>
      <c r="T407" s="15">
        <f t="shared" si="124"/>
        <v>86113.95</v>
      </c>
      <c r="U407" s="15">
        <f>T407/INPUTS!$B$7*1000</f>
        <v>107642437.5</v>
      </c>
      <c r="V407" s="15">
        <f>T407*INPUTS!$B$6</f>
        <v>272120.082</v>
      </c>
      <c r="W407" s="54" t="s">
        <v>396</v>
      </c>
      <c r="X407" s="54" t="s">
        <v>396</v>
      </c>
      <c r="Y407" s="67">
        <f>IFERROR(VLOOKUP(E407,INPUTS!$A$44:$B$103,2,0),0)</f>
        <v>0</v>
      </c>
      <c r="Z407" s="15">
        <f t="shared" si="126"/>
        <v>0</v>
      </c>
      <c r="AA407" s="20">
        <f>IFERROR(VLOOKUP(E407,INPUTS!$A$44:$C$103,3,0),SCENARIOS!$J$25)</f>
        <v>0.015</v>
      </c>
      <c r="AB407" s="15">
        <f t="shared" si="133"/>
        <v>1497.4450450585</v>
      </c>
      <c r="AC407" s="20">
        <f>IFERROR(VLOOKUP($E407,INPUTS!$A$44:$G$103,4,0),SCENARIOS!$K$25)</f>
        <v>0.075</v>
      </c>
      <c r="AD407" s="15">
        <f t="shared" si="133"/>
        <v>8679.74609212656</v>
      </c>
      <c r="AE407" s="20">
        <f>IFERROR(VLOOKUP($E407,INPUTS!$A$44:$G$103,5,0),SCENARIOS!$L$25)</f>
        <v>0.15</v>
      </c>
      <c r="AF407" s="15">
        <f t="shared" si="133"/>
        <v>20124.4092322181</v>
      </c>
      <c r="AG407" s="20">
        <f>IFERROR(VLOOKUP($E407,INPUTS!$A$44:$G$103,6,0),SCENARIOS!$M$25)</f>
        <v>0.2</v>
      </c>
      <c r="AH407" s="15">
        <f t="shared" si="128"/>
        <v>31106.274511352</v>
      </c>
      <c r="AI407" s="20">
        <f>IFERROR(VLOOKUP($E407,INPUTS!$A$44:$G$103,7,0),SCENARIOS!$N$25)</f>
        <v>0.3</v>
      </c>
      <c r="AJ407" s="15">
        <f t="shared" si="129"/>
        <v>54091.0463836039</v>
      </c>
      <c r="AL407" t="str">
        <f t="shared" si="131"/>
        <v>N</v>
      </c>
      <c r="AM407" s="21">
        <f t="shared" si="132"/>
        <v>180303.487945347</v>
      </c>
    </row>
    <row r="408" ht="15" customHeight="1" spans="1:39">
      <c r="A408" s="6" t="s">
        <v>1376</v>
      </c>
      <c r="B408" s="52" t="s">
        <v>457</v>
      </c>
      <c r="C408" s="52" t="s">
        <v>458</v>
      </c>
      <c r="D408" s="52" t="s">
        <v>929</v>
      </c>
      <c r="E408" s="10" t="s">
        <v>460</v>
      </c>
      <c r="F408" s="52" t="s">
        <v>459</v>
      </c>
      <c r="G408" s="56" t="s">
        <v>185</v>
      </c>
      <c r="H408" s="52" t="s">
        <v>255</v>
      </c>
      <c r="I408" s="52" t="s">
        <v>930</v>
      </c>
      <c r="J408" s="52" t="s">
        <v>169</v>
      </c>
      <c r="K408" s="52" t="s">
        <v>931</v>
      </c>
      <c r="L408" s="53" t="s">
        <v>291</v>
      </c>
      <c r="M408" s="13">
        <v>1490</v>
      </c>
      <c r="N408" s="14">
        <f t="shared" si="130"/>
        <v>4.08219178082192</v>
      </c>
      <c r="O408" s="15">
        <v>9380</v>
      </c>
      <c r="P408" s="15">
        <f t="shared" si="122"/>
        <v>13976200</v>
      </c>
      <c r="Q408" s="16">
        <f>IFERROR(VLOOKUP(G408,SCENARIOS!$A$13:$E$18,4,0),0.025)</f>
        <v>0.03</v>
      </c>
      <c r="R408" s="52">
        <f>IFERROR(VLOOKUP(L408,INPUTS!$A$107:$B$120,2,0),0.0082)</f>
        <v>0.0079</v>
      </c>
      <c r="S408" s="52">
        <f t="shared" si="123"/>
        <v>74.102</v>
      </c>
      <c r="T408" s="15">
        <f t="shared" si="124"/>
        <v>110411.98</v>
      </c>
      <c r="U408" s="15">
        <f>T408/INPUTS!$B$7*1000</f>
        <v>138014975</v>
      </c>
      <c r="V408" s="15">
        <f>T408*INPUTS!$B$6</f>
        <v>348901.8568</v>
      </c>
      <c r="W408" s="54" t="s">
        <v>396</v>
      </c>
      <c r="X408" s="54" t="s">
        <v>396</v>
      </c>
      <c r="Y408" s="67">
        <f>IFERROR(VLOOKUP(E408,INPUTS!$A$44:$B$103,2,0),0)</f>
        <v>0</v>
      </c>
      <c r="Z408" s="15">
        <f t="shared" si="126"/>
        <v>0</v>
      </c>
      <c r="AA408" s="20">
        <f>IFERROR(VLOOKUP(E408,INPUTS!$A$44:$C$103,3,0),SCENARIOS!$J$25)</f>
        <v>0.015</v>
      </c>
      <c r="AB408" s="15">
        <f t="shared" si="133"/>
        <v>1919.96618859195</v>
      </c>
      <c r="AC408" s="20">
        <f>IFERROR(VLOOKUP($E408,INPUTS!$A$44:$G$103,4,0),SCENARIOS!$K$25)</f>
        <v>0.075</v>
      </c>
      <c r="AD408" s="15">
        <f t="shared" si="133"/>
        <v>11128.8351298362</v>
      </c>
      <c r="AE408" s="20">
        <f>IFERROR(VLOOKUP($E408,INPUTS!$A$44:$G$103,5,0),SCENARIOS!$L$25)</f>
        <v>0.15</v>
      </c>
      <c r="AF408" s="15">
        <f t="shared" si="133"/>
        <v>25802.7400863563</v>
      </c>
      <c r="AG408" s="20">
        <f>IFERROR(VLOOKUP($E408,INPUTS!$A$44:$G$103,6,0),SCENARIOS!$M$25)</f>
        <v>0.2</v>
      </c>
      <c r="AH408" s="15">
        <f t="shared" si="128"/>
        <v>39883.2635040189</v>
      </c>
      <c r="AI408" s="20">
        <f>IFERROR(VLOOKUP($E408,INPUTS!$A$44:$G$103,7,0),SCENARIOS!$N$25)</f>
        <v>0.3</v>
      </c>
      <c r="AJ408" s="15">
        <f t="shared" si="129"/>
        <v>69353.4500680268</v>
      </c>
      <c r="AL408" t="str">
        <f t="shared" si="131"/>
        <v>N</v>
      </c>
      <c r="AM408" s="21">
        <f t="shared" si="132"/>
        <v>231178.166893422</v>
      </c>
    </row>
    <row r="409" ht="15" customHeight="1" spans="1:39">
      <c r="A409" s="24" t="s">
        <v>1377</v>
      </c>
      <c r="B409" s="52" t="s">
        <v>457</v>
      </c>
      <c r="C409" s="52" t="s">
        <v>458</v>
      </c>
      <c r="D409" s="52" t="s">
        <v>929</v>
      </c>
      <c r="E409" s="10" t="s">
        <v>460</v>
      </c>
      <c r="F409" s="52" t="s">
        <v>459</v>
      </c>
      <c r="G409" s="56" t="s">
        <v>185</v>
      </c>
      <c r="H409" s="52" t="s">
        <v>248</v>
      </c>
      <c r="I409" s="52" t="s">
        <v>930</v>
      </c>
      <c r="J409" s="52" t="s">
        <v>169</v>
      </c>
      <c r="K409" s="52" t="s">
        <v>931</v>
      </c>
      <c r="L409" s="53" t="s">
        <v>291</v>
      </c>
      <c r="M409" s="13">
        <v>745</v>
      </c>
      <c r="N409" s="14">
        <f t="shared" si="130"/>
        <v>2.04109589041096</v>
      </c>
      <c r="O409" s="15">
        <v>11300</v>
      </c>
      <c r="P409" s="15">
        <f t="shared" si="122"/>
        <v>8418500</v>
      </c>
      <c r="Q409" s="16">
        <f>IFERROR(VLOOKUP(G409,SCENARIOS!$A$13:$E$18,4,0),0.025)</f>
        <v>0.03</v>
      </c>
      <c r="R409" s="52">
        <f>IFERROR(VLOOKUP(L409,INPUTS!$A$107:$B$120,2,0),0.0082)</f>
        <v>0.0079</v>
      </c>
      <c r="S409" s="52">
        <f t="shared" si="123"/>
        <v>89.27</v>
      </c>
      <c r="T409" s="15">
        <f t="shared" si="124"/>
        <v>66506.15</v>
      </c>
      <c r="U409" s="15">
        <f>T409/INPUTS!$B$7*1000</f>
        <v>83132687.5</v>
      </c>
      <c r="V409" s="15">
        <f>T409*INPUTS!$B$6</f>
        <v>210159.434</v>
      </c>
      <c r="W409" s="54" t="s">
        <v>396</v>
      </c>
      <c r="X409" s="54" t="s">
        <v>396</v>
      </c>
      <c r="Y409" s="67">
        <f>IFERROR(VLOOKUP(E409,INPUTS!$A$44:$B$103,2,0),0)</f>
        <v>0</v>
      </c>
      <c r="Z409" s="15">
        <f t="shared" si="126"/>
        <v>0</v>
      </c>
      <c r="AA409" s="20">
        <f>IFERROR(VLOOKUP(E409,INPUTS!$A$44:$C$103,3,0),SCENARIOS!$J$25)</f>
        <v>0.015</v>
      </c>
      <c r="AB409" s="15">
        <f t="shared" si="133"/>
        <v>1156.4828321476</v>
      </c>
      <c r="AC409" s="20">
        <f>IFERROR(VLOOKUP($E409,INPUTS!$A$44:$G$103,4,0),SCENARIOS!$K$25)</f>
        <v>0.075</v>
      </c>
      <c r="AD409" s="15">
        <f t="shared" si="133"/>
        <v>6703.40282340878</v>
      </c>
      <c r="AE409" s="20">
        <f>IFERROR(VLOOKUP($E409,INPUTS!$A$44:$G$103,5,0),SCENARIOS!$L$25)</f>
        <v>0.15</v>
      </c>
      <c r="AF409" s="15">
        <f t="shared" si="133"/>
        <v>15542.1622055344</v>
      </c>
      <c r="AG409" s="20">
        <f>IFERROR(VLOOKUP($E409,INPUTS!$A$44:$G$103,6,0),SCENARIOS!$M$25)</f>
        <v>0.2</v>
      </c>
      <c r="AH409" s="15">
        <f t="shared" si="128"/>
        <v>24023.5009379218</v>
      </c>
      <c r="AI409" s="20">
        <f>IFERROR(VLOOKUP($E409,INPUTS!$A$44:$G$103,7,0),SCENARIOS!$N$25)</f>
        <v>0.3</v>
      </c>
      <c r="AJ409" s="15">
        <f t="shared" si="129"/>
        <v>41774.7327168818</v>
      </c>
      <c r="AL409" t="str">
        <f t="shared" si="131"/>
        <v>N</v>
      </c>
      <c r="AM409" s="21">
        <f t="shared" si="132"/>
        <v>139249.109056273</v>
      </c>
    </row>
    <row r="410" ht="15" customHeight="1" spans="1:39">
      <c r="A410" s="6" t="s">
        <v>1378</v>
      </c>
      <c r="B410" s="52" t="s">
        <v>457</v>
      </c>
      <c r="C410" s="52" t="s">
        <v>458</v>
      </c>
      <c r="D410" s="52" t="s">
        <v>929</v>
      </c>
      <c r="E410" s="10" t="s">
        <v>460</v>
      </c>
      <c r="F410" s="52" t="s">
        <v>459</v>
      </c>
      <c r="G410" s="56" t="s">
        <v>185</v>
      </c>
      <c r="H410" s="52" t="s">
        <v>251</v>
      </c>
      <c r="I410" s="52" t="s">
        <v>930</v>
      </c>
      <c r="J410" s="52" t="s">
        <v>169</v>
      </c>
      <c r="K410" s="52" t="s">
        <v>931</v>
      </c>
      <c r="L410" s="53" t="s">
        <v>291</v>
      </c>
      <c r="M410" s="13">
        <v>745</v>
      </c>
      <c r="N410" s="14">
        <f t="shared" si="130"/>
        <v>2.04109589041096</v>
      </c>
      <c r="O410" s="15">
        <v>11250</v>
      </c>
      <c r="P410" s="15">
        <f t="shared" si="122"/>
        <v>8381250</v>
      </c>
      <c r="Q410" s="16">
        <f>IFERROR(VLOOKUP(G410,SCENARIOS!$A$13:$E$18,4,0),0.025)</f>
        <v>0.03</v>
      </c>
      <c r="R410" s="52">
        <f>IFERROR(VLOOKUP(L410,INPUTS!$A$107:$B$120,2,0),0.0082)</f>
        <v>0.0079</v>
      </c>
      <c r="S410" s="52">
        <f t="shared" si="123"/>
        <v>88.875</v>
      </c>
      <c r="T410" s="15">
        <f t="shared" si="124"/>
        <v>66211.875</v>
      </c>
      <c r="U410" s="15">
        <f>T410/INPUTS!$B$7*1000</f>
        <v>82764843.75</v>
      </c>
      <c r="V410" s="15">
        <f>T410*INPUTS!$B$6</f>
        <v>209229.525</v>
      </c>
      <c r="W410" s="54" t="s">
        <v>396</v>
      </c>
      <c r="X410" s="54" t="s">
        <v>396</v>
      </c>
      <c r="Y410" s="67">
        <f>IFERROR(VLOOKUP(E410,INPUTS!$A$44:$B$103,2,0),0)</f>
        <v>0</v>
      </c>
      <c r="Z410" s="15">
        <f t="shared" si="126"/>
        <v>0</v>
      </c>
      <c r="AA410" s="20">
        <f>IFERROR(VLOOKUP(E410,INPUTS!$A$44:$C$103,3,0),SCENARIOS!$J$25)</f>
        <v>0.015</v>
      </c>
      <c r="AB410" s="15">
        <f t="shared" si="133"/>
        <v>1151.36565147438</v>
      </c>
      <c r="AC410" s="20">
        <f>IFERROR(VLOOKUP($E410,INPUTS!$A$44:$G$103,4,0),SCENARIOS!$K$25)</f>
        <v>0.075</v>
      </c>
      <c r="AD410" s="15">
        <f t="shared" si="133"/>
        <v>6673.74174896892</v>
      </c>
      <c r="AE410" s="20">
        <f>IFERROR(VLOOKUP($E410,INPUTS!$A$44:$G$103,5,0),SCENARIOS!$L$25)</f>
        <v>0.15</v>
      </c>
      <c r="AF410" s="15">
        <f t="shared" si="133"/>
        <v>15473.3915763064</v>
      </c>
      <c r="AG410" s="20">
        <f>IFERROR(VLOOKUP($E410,INPUTS!$A$44:$G$103,6,0),SCENARIOS!$M$25)</f>
        <v>0.2</v>
      </c>
      <c r="AH410" s="15">
        <f t="shared" si="128"/>
        <v>23917.2022612054</v>
      </c>
      <c r="AI410" s="20">
        <f>IFERROR(VLOOKUP($E410,INPUTS!$A$44:$G$103,7,0),SCENARIOS!$N$25)</f>
        <v>0.3</v>
      </c>
      <c r="AJ410" s="15">
        <f t="shared" si="129"/>
        <v>41589.8887668071</v>
      </c>
      <c r="AL410" t="str">
        <f t="shared" si="131"/>
        <v>N</v>
      </c>
      <c r="AM410" s="21">
        <f t="shared" si="132"/>
        <v>138632.962556024</v>
      </c>
    </row>
    <row r="411" ht="15" customHeight="1" spans="1:39">
      <c r="A411" s="24" t="s">
        <v>1379</v>
      </c>
      <c r="B411" s="52" t="s">
        <v>457</v>
      </c>
      <c r="C411" s="52" t="s">
        <v>458</v>
      </c>
      <c r="D411" s="52" t="s">
        <v>929</v>
      </c>
      <c r="E411" s="10" t="s">
        <v>460</v>
      </c>
      <c r="F411" s="52" t="s">
        <v>459</v>
      </c>
      <c r="G411" s="56" t="s">
        <v>185</v>
      </c>
      <c r="H411" s="52" t="s">
        <v>254</v>
      </c>
      <c r="I411" s="52" t="s">
        <v>930</v>
      </c>
      <c r="J411" s="52" t="s">
        <v>169</v>
      </c>
      <c r="K411" s="52" t="s">
        <v>931</v>
      </c>
      <c r="L411" s="53" t="s">
        <v>291</v>
      </c>
      <c r="M411" s="13">
        <v>745</v>
      </c>
      <c r="N411" s="14">
        <f t="shared" si="130"/>
        <v>2.04109589041096</v>
      </c>
      <c r="O411" s="15">
        <v>9000</v>
      </c>
      <c r="P411" s="15">
        <f t="shared" si="122"/>
        <v>6705000</v>
      </c>
      <c r="Q411" s="16">
        <f>IFERROR(VLOOKUP(G411,SCENARIOS!$A$13:$E$18,4,0),0.025)</f>
        <v>0.03</v>
      </c>
      <c r="R411" s="52">
        <f>IFERROR(VLOOKUP(L411,INPUTS!$A$107:$B$120,2,0),0.0082)</f>
        <v>0.0079</v>
      </c>
      <c r="S411" s="52">
        <f t="shared" si="123"/>
        <v>71.1</v>
      </c>
      <c r="T411" s="15">
        <f t="shared" si="124"/>
        <v>52969.5</v>
      </c>
      <c r="U411" s="15">
        <f>T411/INPUTS!$B$7*1000</f>
        <v>66211875</v>
      </c>
      <c r="V411" s="15">
        <f>T411*INPUTS!$B$6</f>
        <v>167383.62</v>
      </c>
      <c r="W411" s="54" t="s">
        <v>396</v>
      </c>
      <c r="X411" s="54" t="s">
        <v>396</v>
      </c>
      <c r="Y411" s="67">
        <f>IFERROR(VLOOKUP(E411,INPUTS!$A$44:$B$103,2,0),0)</f>
        <v>0</v>
      </c>
      <c r="Z411" s="15">
        <f t="shared" si="126"/>
        <v>0</v>
      </c>
      <c r="AA411" s="20">
        <f>IFERROR(VLOOKUP(E411,INPUTS!$A$44:$C$103,3,0),SCENARIOS!$J$25)</f>
        <v>0.015</v>
      </c>
      <c r="AB411" s="15">
        <f t="shared" si="133"/>
        <v>921.092521179508</v>
      </c>
      <c r="AC411" s="20">
        <f>IFERROR(VLOOKUP($E411,INPUTS!$A$44:$G$103,4,0),SCENARIOS!$K$25)</f>
        <v>0.075</v>
      </c>
      <c r="AD411" s="15">
        <f t="shared" si="133"/>
        <v>5338.99339917513</v>
      </c>
      <c r="AE411" s="20">
        <f>IFERROR(VLOOKUP($E411,INPUTS!$A$44:$G$103,5,0),SCENARIOS!$L$25)</f>
        <v>0.15</v>
      </c>
      <c r="AF411" s="15">
        <f t="shared" si="133"/>
        <v>12378.7132610451</v>
      </c>
      <c r="AG411" s="20">
        <f>IFERROR(VLOOKUP($E411,INPUTS!$A$44:$G$103,6,0),SCENARIOS!$M$25)</f>
        <v>0.2</v>
      </c>
      <c r="AH411" s="15">
        <f t="shared" si="128"/>
        <v>19133.7618089643</v>
      </c>
      <c r="AI411" s="20">
        <f>IFERROR(VLOOKUP($E411,INPUTS!$A$44:$G$103,7,0),SCENARIOS!$N$25)</f>
        <v>0.3</v>
      </c>
      <c r="AJ411" s="15">
        <f t="shared" si="129"/>
        <v>33271.9110134457</v>
      </c>
      <c r="AL411" t="str">
        <f t="shared" si="131"/>
        <v>N</v>
      </c>
      <c r="AM411" s="21">
        <f t="shared" si="132"/>
        <v>110906.370044819</v>
      </c>
    </row>
    <row r="412" ht="15" customHeight="1" spans="1:39">
      <c r="A412" s="6" t="s">
        <v>1380</v>
      </c>
      <c r="B412" s="52" t="s">
        <v>457</v>
      </c>
      <c r="C412" s="52" t="s">
        <v>458</v>
      </c>
      <c r="D412" s="52" t="s">
        <v>929</v>
      </c>
      <c r="E412" s="10" t="s">
        <v>460</v>
      </c>
      <c r="F412" s="52" t="s">
        <v>459</v>
      </c>
      <c r="G412" s="56" t="s">
        <v>185</v>
      </c>
      <c r="H412" s="52" t="s">
        <v>615</v>
      </c>
      <c r="I412" s="52" t="s">
        <v>614</v>
      </c>
      <c r="J412" s="52" t="s">
        <v>169</v>
      </c>
      <c r="K412" s="52" t="s">
        <v>931</v>
      </c>
      <c r="L412" s="53" t="s">
        <v>291</v>
      </c>
      <c r="M412" s="13">
        <v>745</v>
      </c>
      <c r="N412" s="14">
        <f t="shared" si="130"/>
        <v>2.04109589041096</v>
      </c>
      <c r="O412" s="15">
        <v>9660</v>
      </c>
      <c r="P412" s="15">
        <f t="shared" si="122"/>
        <v>7196700</v>
      </c>
      <c r="Q412" s="16">
        <f>IFERROR(VLOOKUP(G412,SCENARIOS!$A$13:$E$18,4,0),0.025)</f>
        <v>0.03</v>
      </c>
      <c r="R412" s="52">
        <f>IFERROR(VLOOKUP(L412,INPUTS!$A$107:$B$120,2,0),0.0082)</f>
        <v>0.0079</v>
      </c>
      <c r="S412" s="52">
        <f t="shared" si="123"/>
        <v>76.314</v>
      </c>
      <c r="T412" s="15">
        <f t="shared" si="124"/>
        <v>56853.93</v>
      </c>
      <c r="U412" s="15">
        <f>T412/INPUTS!$B$7*1000</f>
        <v>71067412.5</v>
      </c>
      <c r="V412" s="15">
        <f>T412*INPUTS!$B$6</f>
        <v>179658.4188</v>
      </c>
      <c r="W412" s="54" t="s">
        <v>396</v>
      </c>
      <c r="X412" s="54" t="s">
        <v>396</v>
      </c>
      <c r="Y412" s="67">
        <f>IFERROR(VLOOKUP(E412,INPUTS!$A$44:$B$103,2,0),0)</f>
        <v>0</v>
      </c>
      <c r="Z412" s="15">
        <f t="shared" si="126"/>
        <v>0</v>
      </c>
      <c r="AA412" s="20">
        <f>IFERROR(VLOOKUP(E412,INPUTS!$A$44:$C$103,3,0),SCENARIOS!$J$25)</f>
        <v>0.015</v>
      </c>
      <c r="AB412" s="15">
        <f t="shared" si="133"/>
        <v>988.639306066005</v>
      </c>
      <c r="AC412" s="20">
        <f>IFERROR(VLOOKUP($E412,INPUTS!$A$44:$G$103,4,0),SCENARIOS!$K$25)</f>
        <v>0.075</v>
      </c>
      <c r="AD412" s="15">
        <f t="shared" si="133"/>
        <v>5730.51958178131</v>
      </c>
      <c r="AE412" s="20">
        <f>IFERROR(VLOOKUP($E412,INPUTS!$A$44:$G$103,5,0),SCENARIOS!$L$25)</f>
        <v>0.15</v>
      </c>
      <c r="AF412" s="15">
        <f t="shared" si="133"/>
        <v>13286.4855668551</v>
      </c>
      <c r="AG412" s="20">
        <f>IFERROR(VLOOKUP($E412,INPUTS!$A$44:$G$103,6,0),SCENARIOS!$M$25)</f>
        <v>0.2</v>
      </c>
      <c r="AH412" s="15">
        <f t="shared" si="128"/>
        <v>20536.9043416217</v>
      </c>
      <c r="AI412" s="20">
        <f>IFERROR(VLOOKUP($E412,INPUTS!$A$44:$G$103,7,0),SCENARIOS!$N$25)</f>
        <v>0.3</v>
      </c>
      <c r="AJ412" s="15">
        <f t="shared" si="129"/>
        <v>35711.8511544317</v>
      </c>
      <c r="AL412" t="str">
        <f t="shared" si="131"/>
        <v>N</v>
      </c>
      <c r="AM412" s="21">
        <f t="shared" si="132"/>
        <v>119039.503848106</v>
      </c>
    </row>
    <row r="413" ht="15" customHeight="1" spans="1:39">
      <c r="A413" s="24" t="s">
        <v>1381</v>
      </c>
      <c r="B413" s="52" t="s">
        <v>457</v>
      </c>
      <c r="C413" s="52" t="s">
        <v>458</v>
      </c>
      <c r="D413" s="52" t="s">
        <v>929</v>
      </c>
      <c r="E413" s="10" t="s">
        <v>460</v>
      </c>
      <c r="F413" s="52" t="s">
        <v>459</v>
      </c>
      <c r="G413" s="56" t="s">
        <v>185</v>
      </c>
      <c r="H413" s="52" t="s">
        <v>452</v>
      </c>
      <c r="I413" s="52" t="s">
        <v>451</v>
      </c>
      <c r="J413" s="52" t="s">
        <v>181</v>
      </c>
      <c r="K413" s="52" t="s">
        <v>931</v>
      </c>
      <c r="L413" s="53" t="s">
        <v>291</v>
      </c>
      <c r="M413" s="13">
        <v>745</v>
      </c>
      <c r="N413" s="14">
        <f t="shared" si="130"/>
        <v>2.04109589041096</v>
      </c>
      <c r="O413" s="15">
        <v>11000</v>
      </c>
      <c r="P413" s="15">
        <f t="shared" si="122"/>
        <v>8195000</v>
      </c>
      <c r="Q413" s="16">
        <f>IFERROR(VLOOKUP(G413,SCENARIOS!$A$13:$E$18,4,0),0.025)</f>
        <v>0.03</v>
      </c>
      <c r="R413" s="52">
        <f>IFERROR(VLOOKUP(L413,INPUTS!$A$107:$B$120,2,0),0.0082)</f>
        <v>0.0079</v>
      </c>
      <c r="S413" s="52">
        <f t="shared" si="123"/>
        <v>86.9</v>
      </c>
      <c r="T413" s="15">
        <f t="shared" si="124"/>
        <v>64740.5</v>
      </c>
      <c r="U413" s="15">
        <f>T413/INPUTS!$B$7*1000</f>
        <v>80925625</v>
      </c>
      <c r="V413" s="15">
        <f>T413*INPUTS!$B$6</f>
        <v>204579.98</v>
      </c>
      <c r="W413" s="54" t="s">
        <v>521</v>
      </c>
      <c r="X413" s="54" t="s">
        <v>396</v>
      </c>
      <c r="Y413" s="67">
        <f>IFERROR(VLOOKUP(E413,INPUTS!$A$44:$B$103,2,0),0)</f>
        <v>0</v>
      </c>
      <c r="Z413" s="15">
        <f t="shared" si="126"/>
        <v>0</v>
      </c>
      <c r="AA413" s="20">
        <f>IFERROR(VLOOKUP(E413,INPUTS!$A$44:$C$103,3,0),SCENARIOS!$J$25)</f>
        <v>0.015</v>
      </c>
      <c r="AB413" s="15">
        <f t="shared" si="133"/>
        <v>1125.77974810829</v>
      </c>
      <c r="AC413" s="20">
        <f>IFERROR(VLOOKUP($E413,INPUTS!$A$44:$G$103,4,0),SCENARIOS!$K$25)</f>
        <v>0.075</v>
      </c>
      <c r="AD413" s="15">
        <f t="shared" si="133"/>
        <v>6525.43637676961</v>
      </c>
      <c r="AE413" s="20">
        <f>IFERROR(VLOOKUP($E413,INPUTS!$A$44:$G$103,5,0),SCENARIOS!$L$25)</f>
        <v>0.15</v>
      </c>
      <c r="AF413" s="15">
        <f t="shared" si="133"/>
        <v>15129.5384301663</v>
      </c>
      <c r="AG413" s="20">
        <f>IFERROR(VLOOKUP($E413,INPUTS!$A$44:$G$103,6,0),SCENARIOS!$M$25)</f>
        <v>0.2</v>
      </c>
      <c r="AH413" s="15">
        <f t="shared" si="128"/>
        <v>23385.708877623</v>
      </c>
      <c r="AI413" s="20">
        <f>IFERROR(VLOOKUP($E413,INPUTS!$A$44:$G$103,7,0),SCENARIOS!$N$25)</f>
        <v>0.3</v>
      </c>
      <c r="AJ413" s="15">
        <f t="shared" si="129"/>
        <v>40665.6690164336</v>
      </c>
      <c r="AL413" t="str">
        <f t="shared" si="131"/>
        <v>N</v>
      </c>
      <c r="AM413" s="21">
        <f t="shared" si="132"/>
        <v>135552.230054779</v>
      </c>
    </row>
    <row r="414" ht="15" customHeight="1" spans="1:39">
      <c r="A414" s="6" t="s">
        <v>1382</v>
      </c>
      <c r="B414" s="52" t="s">
        <v>457</v>
      </c>
      <c r="C414" s="52" t="s">
        <v>458</v>
      </c>
      <c r="D414" s="52" t="s">
        <v>929</v>
      </c>
      <c r="E414" s="10" t="s">
        <v>460</v>
      </c>
      <c r="F414" s="52" t="s">
        <v>459</v>
      </c>
      <c r="G414" s="56" t="s">
        <v>185</v>
      </c>
      <c r="H414" s="52" t="s">
        <v>702</v>
      </c>
      <c r="I414" s="52" t="s">
        <v>701</v>
      </c>
      <c r="J414" s="52" t="s">
        <v>181</v>
      </c>
      <c r="K414" s="52" t="s">
        <v>931</v>
      </c>
      <c r="L414" s="53" t="s">
        <v>291</v>
      </c>
      <c r="M414" s="13">
        <v>745</v>
      </c>
      <c r="N414" s="14">
        <f t="shared" si="130"/>
        <v>2.04109589041096</v>
      </c>
      <c r="O414" s="15">
        <v>13200</v>
      </c>
      <c r="P414" s="15">
        <f t="shared" si="122"/>
        <v>9834000</v>
      </c>
      <c r="Q414" s="16">
        <f>IFERROR(VLOOKUP(G414,SCENARIOS!$A$13:$E$18,4,0),0.025)</f>
        <v>0.03</v>
      </c>
      <c r="R414" s="52">
        <f>IFERROR(VLOOKUP(L414,INPUTS!$A$107:$B$120,2,0),0.0082)</f>
        <v>0.0079</v>
      </c>
      <c r="S414" s="52">
        <f t="shared" si="123"/>
        <v>104.28</v>
      </c>
      <c r="T414" s="15">
        <f t="shared" si="124"/>
        <v>77688.6</v>
      </c>
      <c r="U414" s="15">
        <f>T414/INPUTS!$B$7*1000</f>
        <v>97110750</v>
      </c>
      <c r="V414" s="15">
        <f>T414*INPUTS!$B$6</f>
        <v>245495.976</v>
      </c>
      <c r="W414" s="54" t="s">
        <v>396</v>
      </c>
      <c r="X414" s="54" t="s">
        <v>396</v>
      </c>
      <c r="Y414" s="67">
        <f>IFERROR(VLOOKUP(E414,INPUTS!$A$44:$B$103,2,0),0)</f>
        <v>0</v>
      </c>
      <c r="Z414" s="15">
        <f t="shared" si="126"/>
        <v>0</v>
      </c>
      <c r="AA414" s="20">
        <f>IFERROR(VLOOKUP(E414,INPUTS!$A$44:$C$103,3,0),SCENARIOS!$J$25)</f>
        <v>0.015</v>
      </c>
      <c r="AB414" s="15">
        <f t="shared" si="133"/>
        <v>1350.93569772994</v>
      </c>
      <c r="AC414" s="20">
        <f>IFERROR(VLOOKUP($E414,INPUTS!$A$44:$G$103,4,0),SCENARIOS!$K$25)</f>
        <v>0.075</v>
      </c>
      <c r="AD414" s="15">
        <f t="shared" si="133"/>
        <v>7830.52365212353</v>
      </c>
      <c r="AE414" s="20">
        <f>IFERROR(VLOOKUP($E414,INPUTS!$A$44:$G$103,5,0),SCENARIOS!$L$25)</f>
        <v>0.15</v>
      </c>
      <c r="AF414" s="15">
        <f t="shared" si="133"/>
        <v>18155.4461161995</v>
      </c>
      <c r="AG414" s="20">
        <f>IFERROR(VLOOKUP($E414,INPUTS!$A$44:$G$103,6,0),SCENARIOS!$M$25)</f>
        <v>0.2</v>
      </c>
      <c r="AH414" s="15">
        <f t="shared" si="128"/>
        <v>28062.8506531476</v>
      </c>
      <c r="AI414" s="20">
        <f>IFERROR(VLOOKUP($E414,INPUTS!$A$44:$G$103,7,0),SCENARIOS!$N$25)</f>
        <v>0.3</v>
      </c>
      <c r="AJ414" s="15">
        <f t="shared" si="129"/>
        <v>48798.8028197203</v>
      </c>
      <c r="AL414" t="str">
        <f t="shared" si="131"/>
        <v>N</v>
      </c>
      <c r="AM414" s="21">
        <f t="shared" si="132"/>
        <v>162662.676065734</v>
      </c>
    </row>
    <row r="415" ht="15" customHeight="1" spans="1:39">
      <c r="A415" s="24" t="s">
        <v>1383</v>
      </c>
      <c r="B415" s="52" t="s">
        <v>457</v>
      </c>
      <c r="C415" s="52" t="s">
        <v>458</v>
      </c>
      <c r="D415" s="52" t="s">
        <v>929</v>
      </c>
      <c r="E415" s="10" t="s">
        <v>460</v>
      </c>
      <c r="F415" s="52" t="s">
        <v>459</v>
      </c>
      <c r="G415" s="56" t="s">
        <v>185</v>
      </c>
      <c r="H415" s="52" t="s">
        <v>515</v>
      </c>
      <c r="I415" s="52" t="s">
        <v>514</v>
      </c>
      <c r="J415" s="52" t="s">
        <v>181</v>
      </c>
      <c r="K415" s="52" t="s">
        <v>931</v>
      </c>
      <c r="L415" s="53" t="s">
        <v>291</v>
      </c>
      <c r="M415" s="13">
        <v>745</v>
      </c>
      <c r="N415" s="14">
        <f t="shared" si="130"/>
        <v>2.04109589041096</v>
      </c>
      <c r="O415" s="15">
        <v>11200</v>
      </c>
      <c r="P415" s="15">
        <f t="shared" si="122"/>
        <v>8344000</v>
      </c>
      <c r="Q415" s="16">
        <f>IFERROR(VLOOKUP(G415,SCENARIOS!$A$13:$E$18,4,0),0.025)</f>
        <v>0.03</v>
      </c>
      <c r="R415" s="52">
        <f>IFERROR(VLOOKUP(L415,INPUTS!$A$107:$B$120,2,0),0.0082)</f>
        <v>0.0079</v>
      </c>
      <c r="S415" s="52">
        <f t="shared" si="123"/>
        <v>88.48</v>
      </c>
      <c r="T415" s="15">
        <f t="shared" si="124"/>
        <v>65917.6</v>
      </c>
      <c r="U415" s="15">
        <f>T415/INPUTS!$B$7*1000</f>
        <v>82397000</v>
      </c>
      <c r="V415" s="15">
        <f>T415*INPUTS!$B$6</f>
        <v>208299.616</v>
      </c>
      <c r="W415" s="54" t="s">
        <v>396</v>
      </c>
      <c r="X415" s="54" t="s">
        <v>396</v>
      </c>
      <c r="Y415" s="67">
        <f>IFERROR(VLOOKUP(E415,INPUTS!$A$44:$B$103,2,0),0)</f>
        <v>0</v>
      </c>
      <c r="Z415" s="15">
        <f t="shared" si="126"/>
        <v>0</v>
      </c>
      <c r="AA415" s="20">
        <f>IFERROR(VLOOKUP(E415,INPUTS!$A$44:$C$103,3,0),SCENARIOS!$J$25)</f>
        <v>0.015</v>
      </c>
      <c r="AB415" s="15">
        <f t="shared" si="133"/>
        <v>1146.24847080117</v>
      </c>
      <c r="AC415" s="20">
        <f>IFERROR(VLOOKUP($E415,INPUTS!$A$44:$G$103,4,0),SCENARIOS!$K$25)</f>
        <v>0.075</v>
      </c>
      <c r="AD415" s="15">
        <f t="shared" si="133"/>
        <v>6644.08067452906</v>
      </c>
      <c r="AE415" s="20">
        <f>IFERROR(VLOOKUP($E415,INPUTS!$A$44:$G$103,5,0),SCENARIOS!$L$25)</f>
        <v>0.15</v>
      </c>
      <c r="AF415" s="15">
        <f t="shared" si="133"/>
        <v>15404.6209470784</v>
      </c>
      <c r="AG415" s="20">
        <f>IFERROR(VLOOKUP($E415,INPUTS!$A$44:$G$103,6,0),SCENARIOS!$M$25)</f>
        <v>0.2</v>
      </c>
      <c r="AH415" s="15">
        <f t="shared" si="128"/>
        <v>23810.9035844889</v>
      </c>
      <c r="AI415" s="20">
        <f>IFERROR(VLOOKUP($E415,INPUTS!$A$44:$G$103,7,0),SCENARIOS!$N$25)</f>
        <v>0.3</v>
      </c>
      <c r="AJ415" s="15">
        <f t="shared" si="129"/>
        <v>41405.0448167324</v>
      </c>
      <c r="AL415" t="str">
        <f t="shared" si="131"/>
        <v>N</v>
      </c>
      <c r="AM415" s="21">
        <f t="shared" si="132"/>
        <v>138016.816055775</v>
      </c>
    </row>
    <row r="416" ht="15" customHeight="1" spans="1:39">
      <c r="A416" s="6" t="s">
        <v>1384</v>
      </c>
      <c r="B416" s="52" t="s">
        <v>457</v>
      </c>
      <c r="C416" s="52" t="s">
        <v>458</v>
      </c>
      <c r="D416" s="52" t="s">
        <v>929</v>
      </c>
      <c r="E416" s="10" t="s">
        <v>460</v>
      </c>
      <c r="F416" s="52" t="s">
        <v>459</v>
      </c>
      <c r="G416" s="56" t="s">
        <v>185</v>
      </c>
      <c r="H416" s="52" t="s">
        <v>623</v>
      </c>
      <c r="I416" s="52" t="s">
        <v>622</v>
      </c>
      <c r="J416" s="52" t="s">
        <v>181</v>
      </c>
      <c r="K416" s="52" t="s">
        <v>931</v>
      </c>
      <c r="L416" s="53" t="s">
        <v>291</v>
      </c>
      <c r="M416" s="13">
        <v>745</v>
      </c>
      <c r="N416" s="14">
        <f t="shared" si="130"/>
        <v>2.04109589041096</v>
      </c>
      <c r="O416" s="15">
        <v>11500</v>
      </c>
      <c r="P416" s="15">
        <f t="shared" si="122"/>
        <v>8567500</v>
      </c>
      <c r="Q416" s="16">
        <f>IFERROR(VLOOKUP(G416,SCENARIOS!$A$13:$E$18,4,0),0.025)</f>
        <v>0.03</v>
      </c>
      <c r="R416" s="52">
        <f>IFERROR(VLOOKUP(L416,INPUTS!$A$107:$B$120,2,0),0.0082)</f>
        <v>0.0079</v>
      </c>
      <c r="S416" s="52">
        <f t="shared" si="123"/>
        <v>90.85</v>
      </c>
      <c r="T416" s="15">
        <f t="shared" si="124"/>
        <v>67683.25</v>
      </c>
      <c r="U416" s="15">
        <f>T416/INPUTS!$B$7*1000</f>
        <v>84604062.5</v>
      </c>
      <c r="V416" s="15">
        <f>T416*INPUTS!$B$6</f>
        <v>213879.07</v>
      </c>
      <c r="W416" s="54" t="s">
        <v>396</v>
      </c>
      <c r="X416" s="54" t="s">
        <v>396</v>
      </c>
      <c r="Y416" s="67">
        <f>IFERROR(VLOOKUP(E416,INPUTS!$A$44:$B$103,2,0),0)</f>
        <v>0</v>
      </c>
      <c r="Z416" s="15">
        <f t="shared" si="126"/>
        <v>0</v>
      </c>
      <c r="AA416" s="20">
        <f>IFERROR(VLOOKUP(E416,INPUTS!$A$44:$C$103,3,0),SCENARIOS!$J$25)</f>
        <v>0.015</v>
      </c>
      <c r="AB416" s="15">
        <f t="shared" si="133"/>
        <v>1176.95155484048</v>
      </c>
      <c r="AC416" s="20">
        <f>IFERROR(VLOOKUP($E416,INPUTS!$A$44:$G$103,4,0),SCENARIOS!$K$25)</f>
        <v>0.075</v>
      </c>
      <c r="AD416" s="15">
        <f t="shared" si="133"/>
        <v>6822.04712116823</v>
      </c>
      <c r="AE416" s="20">
        <f>IFERROR(VLOOKUP($E416,INPUTS!$A$44:$G$103,5,0),SCENARIOS!$L$25)</f>
        <v>0.15</v>
      </c>
      <c r="AF416" s="15">
        <f t="shared" si="133"/>
        <v>15817.2447224466</v>
      </c>
      <c r="AG416" s="20">
        <f>IFERROR(VLOOKUP($E416,INPUTS!$A$44:$G$103,6,0),SCENARIOS!$M$25)</f>
        <v>0.2</v>
      </c>
      <c r="AH416" s="15">
        <f t="shared" si="128"/>
        <v>24448.6956447877</v>
      </c>
      <c r="AI416" s="20">
        <f>IFERROR(VLOOKUP($E416,INPUTS!$A$44:$G$103,7,0),SCENARIOS!$N$25)</f>
        <v>0.3</v>
      </c>
      <c r="AJ416" s="15">
        <f t="shared" si="129"/>
        <v>42514.1085171806</v>
      </c>
      <c r="AL416" t="str">
        <f t="shared" si="131"/>
        <v>N</v>
      </c>
      <c r="AM416" s="21">
        <f t="shared" si="132"/>
        <v>141713.695057269</v>
      </c>
    </row>
    <row r="417" ht="15" customHeight="1" spans="1:39">
      <c r="A417" s="24" t="s">
        <v>1385</v>
      </c>
      <c r="B417" s="52" t="s">
        <v>457</v>
      </c>
      <c r="C417" s="52" t="s">
        <v>458</v>
      </c>
      <c r="D417" s="52" t="s">
        <v>929</v>
      </c>
      <c r="E417" s="10" t="s">
        <v>460</v>
      </c>
      <c r="F417" s="52" t="s">
        <v>459</v>
      </c>
      <c r="G417" s="56" t="s">
        <v>185</v>
      </c>
      <c r="H417" s="52" t="s">
        <v>234</v>
      </c>
      <c r="I417" s="52" t="s">
        <v>424</v>
      </c>
      <c r="J417" s="52" t="s">
        <v>173</v>
      </c>
      <c r="K417" s="52" t="s">
        <v>931</v>
      </c>
      <c r="L417" s="53" t="s">
        <v>291</v>
      </c>
      <c r="M417" s="13">
        <v>1118</v>
      </c>
      <c r="N417" s="14">
        <f t="shared" si="130"/>
        <v>3.06301369863014</v>
      </c>
      <c r="O417" s="15">
        <v>9500</v>
      </c>
      <c r="P417" s="15">
        <f t="shared" si="122"/>
        <v>10621000</v>
      </c>
      <c r="Q417" s="16">
        <f>IFERROR(VLOOKUP(G417,SCENARIOS!$A$13:$E$18,4,0),0.025)</f>
        <v>0.03</v>
      </c>
      <c r="R417" s="52">
        <f>IFERROR(VLOOKUP(L417,INPUTS!$A$107:$B$120,2,0),0.0082)</f>
        <v>0.0079</v>
      </c>
      <c r="S417" s="52">
        <f t="shared" si="123"/>
        <v>75.05</v>
      </c>
      <c r="T417" s="15">
        <f t="shared" si="124"/>
        <v>83905.9</v>
      </c>
      <c r="U417" s="15">
        <f>T417/INPUTS!$B$7*1000</f>
        <v>104882375</v>
      </c>
      <c r="V417" s="15">
        <f>T417*INPUTS!$B$6</f>
        <v>265142.644</v>
      </c>
      <c r="W417" s="54" t="s">
        <v>396</v>
      </c>
      <c r="X417" s="54" t="s">
        <v>396</v>
      </c>
      <c r="Y417" s="67">
        <f>IFERROR(VLOOKUP(E417,INPUTS!$A$44:$B$103,2,0),0)</f>
        <v>0</v>
      </c>
      <c r="Z417" s="15">
        <f t="shared" si="126"/>
        <v>0</v>
      </c>
      <c r="AA417" s="20">
        <f>IFERROR(VLOOKUP(E417,INPUTS!$A$44:$C$103,3,0),SCENARIOS!$J$25)</f>
        <v>0.015</v>
      </c>
      <c r="AB417" s="15">
        <f t="shared" si="133"/>
        <v>1459.04901826213</v>
      </c>
      <c r="AC417" s="20">
        <f>IFERROR(VLOOKUP($E417,INPUTS!$A$44:$G$103,4,0),SCENARIOS!$K$25)</f>
        <v>0.075</v>
      </c>
      <c r="AD417" s="15">
        <f t="shared" si="133"/>
        <v>8457.18850002075</v>
      </c>
      <c r="AE417" s="20">
        <f>IFERROR(VLOOKUP($E417,INPUTS!$A$44:$G$103,5,0),SCENARIOS!$L$25)</f>
        <v>0.15</v>
      </c>
      <c r="AF417" s="15">
        <f t="shared" si="133"/>
        <v>19608.3987390843</v>
      </c>
      <c r="AG417" s="20">
        <f>IFERROR(VLOOKUP($E417,INPUTS!$A$44:$G$103,6,0),SCENARIOS!$M$25)</f>
        <v>0.2</v>
      </c>
      <c r="AH417" s="15">
        <f t="shared" si="128"/>
        <v>30308.6777290097</v>
      </c>
      <c r="AI417" s="20">
        <f>IFERROR(VLOOKUP($E417,INPUTS!$A$44:$G$103,7,0),SCENARIOS!$N$25)</f>
        <v>0.3</v>
      </c>
      <c r="AJ417" s="15">
        <f t="shared" si="129"/>
        <v>52704.0964763321</v>
      </c>
      <c r="AL417" t="str">
        <f t="shared" si="131"/>
        <v>N</v>
      </c>
      <c r="AM417" s="21">
        <f t="shared" si="132"/>
        <v>175680.321587774</v>
      </c>
    </row>
    <row r="418" ht="15" customHeight="1" spans="1:39">
      <c r="A418" s="6" t="s">
        <v>1386</v>
      </c>
      <c r="B418" s="52" t="s">
        <v>457</v>
      </c>
      <c r="C418" s="52" t="s">
        <v>458</v>
      </c>
      <c r="D418" s="52" t="s">
        <v>929</v>
      </c>
      <c r="E418" s="10" t="s">
        <v>460</v>
      </c>
      <c r="F418" s="52" t="s">
        <v>459</v>
      </c>
      <c r="G418" s="56" t="s">
        <v>185</v>
      </c>
      <c r="H418" s="52" t="s">
        <v>237</v>
      </c>
      <c r="I418" s="52" t="s">
        <v>424</v>
      </c>
      <c r="J418" s="52" t="s">
        <v>173</v>
      </c>
      <c r="K418" s="52" t="s">
        <v>931</v>
      </c>
      <c r="L418" s="53" t="s">
        <v>291</v>
      </c>
      <c r="M418" s="13">
        <v>745</v>
      </c>
      <c r="N418" s="14">
        <f t="shared" si="130"/>
        <v>2.04109589041096</v>
      </c>
      <c r="O418" s="15">
        <v>9500</v>
      </c>
      <c r="P418" s="15">
        <f t="shared" si="122"/>
        <v>7077500</v>
      </c>
      <c r="Q418" s="16">
        <f>IFERROR(VLOOKUP(G418,SCENARIOS!$A$13:$E$18,4,0),0.025)</f>
        <v>0.03</v>
      </c>
      <c r="R418" s="52">
        <f>IFERROR(VLOOKUP(L418,INPUTS!$A$107:$B$120,2,0),0.0082)</f>
        <v>0.0079</v>
      </c>
      <c r="S418" s="52">
        <f t="shared" si="123"/>
        <v>75.05</v>
      </c>
      <c r="T418" s="15">
        <f t="shared" si="124"/>
        <v>55912.25</v>
      </c>
      <c r="U418" s="15">
        <f>T418/INPUTS!$B$7*1000</f>
        <v>69890312.5</v>
      </c>
      <c r="V418" s="15">
        <f>T418*INPUTS!$B$6</f>
        <v>176682.71</v>
      </c>
      <c r="W418" s="54" t="s">
        <v>396</v>
      </c>
      <c r="X418" s="54" t="s">
        <v>396</v>
      </c>
      <c r="Y418" s="67">
        <f>IFERROR(VLOOKUP(E418,INPUTS!$A$44:$B$103,2,0),0)</f>
        <v>0</v>
      </c>
      <c r="Z418" s="15">
        <f t="shared" si="126"/>
        <v>0</v>
      </c>
      <c r="AA418" s="20">
        <f>IFERROR(VLOOKUP(E418,INPUTS!$A$44:$C$103,3,0),SCENARIOS!$J$25)</f>
        <v>0.015</v>
      </c>
      <c r="AB418" s="15">
        <f t="shared" si="133"/>
        <v>972.264327911702</v>
      </c>
      <c r="AC418" s="20">
        <f>IFERROR(VLOOKUP($E418,INPUTS!$A$44:$G$103,4,0),SCENARIOS!$K$25)</f>
        <v>0.075</v>
      </c>
      <c r="AD418" s="15">
        <f t="shared" si="133"/>
        <v>5635.60414357375</v>
      </c>
      <c r="AE418" s="20">
        <f>IFERROR(VLOOKUP($E418,INPUTS!$A$44:$G$103,5,0),SCENARIOS!$L$25)</f>
        <v>0.15</v>
      </c>
      <c r="AF418" s="15">
        <f t="shared" si="133"/>
        <v>13066.4195533254</v>
      </c>
      <c r="AG418" s="20">
        <f>IFERROR(VLOOKUP($E418,INPUTS!$A$44:$G$103,6,0),SCENARIOS!$M$25)</f>
        <v>0.2</v>
      </c>
      <c r="AH418" s="15">
        <f t="shared" si="128"/>
        <v>20196.748576129</v>
      </c>
      <c r="AI418" s="20">
        <f>IFERROR(VLOOKUP($E418,INPUTS!$A$44:$G$103,7,0),SCENARIOS!$N$25)</f>
        <v>0.3</v>
      </c>
      <c r="AJ418" s="15">
        <f t="shared" si="129"/>
        <v>35120.3505141927</v>
      </c>
      <c r="AL418" t="str">
        <f t="shared" si="131"/>
        <v>N</v>
      </c>
      <c r="AM418" s="21">
        <f t="shared" si="132"/>
        <v>117067.835047309</v>
      </c>
    </row>
    <row r="419" ht="15" customHeight="1" spans="1:39">
      <c r="A419" s="24" t="s">
        <v>1387</v>
      </c>
      <c r="B419" s="52" t="s">
        <v>457</v>
      </c>
      <c r="C419" s="52" t="s">
        <v>458</v>
      </c>
      <c r="D419" s="52" t="s">
        <v>929</v>
      </c>
      <c r="E419" s="10" t="s">
        <v>460</v>
      </c>
      <c r="F419" s="52" t="s">
        <v>459</v>
      </c>
      <c r="G419" s="56" t="s">
        <v>185</v>
      </c>
      <c r="H419" s="52" t="s">
        <v>505</v>
      </c>
      <c r="I419" s="52" t="s">
        <v>504</v>
      </c>
      <c r="J419" s="52" t="s">
        <v>173</v>
      </c>
      <c r="K419" s="52" t="s">
        <v>931</v>
      </c>
      <c r="L419" s="53" t="s">
        <v>291</v>
      </c>
      <c r="M419" s="13">
        <v>1118</v>
      </c>
      <c r="N419" s="14">
        <f t="shared" si="130"/>
        <v>3.06301369863014</v>
      </c>
      <c r="O419" s="15">
        <v>8800</v>
      </c>
      <c r="P419" s="15">
        <f t="shared" si="122"/>
        <v>9838400</v>
      </c>
      <c r="Q419" s="16">
        <f>IFERROR(VLOOKUP(G419,SCENARIOS!$A$13:$E$18,4,0),0.025)</f>
        <v>0.03</v>
      </c>
      <c r="R419" s="52">
        <f>IFERROR(VLOOKUP(L419,INPUTS!$A$107:$B$120,2,0),0.0082)</f>
        <v>0.0079</v>
      </c>
      <c r="S419" s="52">
        <f t="shared" si="123"/>
        <v>69.52</v>
      </c>
      <c r="T419" s="15">
        <f t="shared" si="124"/>
        <v>77723.36</v>
      </c>
      <c r="U419" s="15">
        <f>T419/INPUTS!$B$7*1000</f>
        <v>97154200</v>
      </c>
      <c r="V419" s="15">
        <f>T419*INPUTS!$B$6</f>
        <v>245605.8176</v>
      </c>
      <c r="W419" s="54" t="s">
        <v>396</v>
      </c>
      <c r="X419" s="54" t="s">
        <v>396</v>
      </c>
      <c r="Y419" s="67">
        <f>IFERROR(VLOOKUP(E419,INPUTS!$A$44:$B$103,2,0),0)</f>
        <v>0</v>
      </c>
      <c r="Z419" s="15">
        <f t="shared" si="126"/>
        <v>0</v>
      </c>
      <c r="AA419" s="20">
        <f>IFERROR(VLOOKUP(E419,INPUTS!$A$44:$C$103,3,0),SCENARIOS!$J$25)</f>
        <v>0.015</v>
      </c>
      <c r="AB419" s="15">
        <f t="shared" si="133"/>
        <v>1351.54014323228</v>
      </c>
      <c r="AC419" s="20">
        <f>IFERROR(VLOOKUP($E419,INPUTS!$A$44:$G$103,4,0),SCENARIOS!$K$25)</f>
        <v>0.075</v>
      </c>
      <c r="AD419" s="15">
        <f t="shared" si="133"/>
        <v>7834.02724212448</v>
      </c>
      <c r="AE419" s="20">
        <f>IFERROR(VLOOKUP($E419,INPUTS!$A$44:$G$103,5,0),SCENARIOS!$L$25)</f>
        <v>0.15</v>
      </c>
      <c r="AF419" s="15">
        <f t="shared" si="133"/>
        <v>18163.5693583097</v>
      </c>
      <c r="AG419" s="20">
        <f>IFERROR(VLOOKUP($E419,INPUTS!$A$44:$G$103,6,0),SCENARIOS!$M$25)</f>
        <v>0.2</v>
      </c>
      <c r="AH419" s="15">
        <f t="shared" si="128"/>
        <v>28075.4067384511</v>
      </c>
      <c r="AI419" s="20">
        <f>IFERROR(VLOOKUP($E419,INPUTS!$A$44:$G$103,7,0),SCENARIOS!$N$25)</f>
        <v>0.3</v>
      </c>
      <c r="AJ419" s="15">
        <f t="shared" si="129"/>
        <v>48820.6367359708</v>
      </c>
      <c r="AL419" t="str">
        <f t="shared" si="131"/>
        <v>N</v>
      </c>
      <c r="AM419" s="21">
        <f t="shared" si="132"/>
        <v>162735.455786569</v>
      </c>
    </row>
    <row r="420" ht="15" customHeight="1" spans="1:39">
      <c r="A420" s="6" t="s">
        <v>1388</v>
      </c>
      <c r="B420" s="52" t="s">
        <v>457</v>
      </c>
      <c r="C420" s="52" t="s">
        <v>458</v>
      </c>
      <c r="D420" s="52" t="s">
        <v>929</v>
      </c>
      <c r="E420" s="10" t="s">
        <v>460</v>
      </c>
      <c r="F420" s="52" t="s">
        <v>459</v>
      </c>
      <c r="G420" s="56" t="s">
        <v>185</v>
      </c>
      <c r="H420" s="52" t="s">
        <v>242</v>
      </c>
      <c r="I420" s="52" t="s">
        <v>421</v>
      </c>
      <c r="J420" s="52" t="s">
        <v>173</v>
      </c>
      <c r="K420" s="52" t="s">
        <v>931</v>
      </c>
      <c r="L420" s="53" t="s">
        <v>291</v>
      </c>
      <c r="M420" s="13">
        <v>1118</v>
      </c>
      <c r="N420" s="14">
        <f t="shared" si="130"/>
        <v>3.06301369863014</v>
      </c>
      <c r="O420" s="15">
        <v>8300</v>
      </c>
      <c r="P420" s="15">
        <f t="shared" si="122"/>
        <v>9279400</v>
      </c>
      <c r="Q420" s="16">
        <f>IFERROR(VLOOKUP(G420,SCENARIOS!$A$13:$E$18,4,0),0.025)</f>
        <v>0.03</v>
      </c>
      <c r="R420" s="52">
        <f>IFERROR(VLOOKUP(L420,INPUTS!$A$107:$B$120,2,0),0.0082)</f>
        <v>0.0079</v>
      </c>
      <c r="S420" s="52">
        <f t="shared" si="123"/>
        <v>65.57</v>
      </c>
      <c r="T420" s="15">
        <f t="shared" si="124"/>
        <v>73307.26</v>
      </c>
      <c r="U420" s="15">
        <f>T420/INPUTS!$B$7*1000</f>
        <v>91634075</v>
      </c>
      <c r="V420" s="15">
        <f>T420*INPUTS!$B$6</f>
        <v>231650.9416</v>
      </c>
      <c r="W420" s="54" t="s">
        <v>396</v>
      </c>
      <c r="X420" s="54" t="s">
        <v>396</v>
      </c>
      <c r="Y420" s="67">
        <f>IFERROR(VLOOKUP(E420,INPUTS!$A$44:$B$103,2,0),0)</f>
        <v>0</v>
      </c>
      <c r="Z420" s="15">
        <f t="shared" si="126"/>
        <v>0</v>
      </c>
      <c r="AA420" s="20">
        <f>IFERROR(VLOOKUP(E420,INPUTS!$A$44:$C$103,3,0),SCENARIOS!$J$25)</f>
        <v>0.015</v>
      </c>
      <c r="AB420" s="15">
        <f t="shared" ref="AB420:AF435" si="134">$T420*AA420*(1+$Q420)^AB$2</f>
        <v>1274.74808963954</v>
      </c>
      <c r="AC420" s="20">
        <f>IFERROR(VLOOKUP($E420,INPUTS!$A$44:$G$103,4,0),SCENARIOS!$K$25)</f>
        <v>0.075</v>
      </c>
      <c r="AD420" s="15">
        <f t="shared" si="134"/>
        <v>7388.91205791286</v>
      </c>
      <c r="AE420" s="20">
        <f>IFERROR(VLOOKUP($E420,INPUTS!$A$44:$G$103,5,0),SCENARIOS!$L$25)</f>
        <v>0.15</v>
      </c>
      <c r="AF420" s="15">
        <f t="shared" si="134"/>
        <v>17131.5483720421</v>
      </c>
      <c r="AG420" s="20">
        <f>IFERROR(VLOOKUP($E420,INPUTS!$A$44:$G$103,6,0),SCENARIOS!$M$25)</f>
        <v>0.2</v>
      </c>
      <c r="AH420" s="15">
        <f t="shared" si="128"/>
        <v>26480.2131737663</v>
      </c>
      <c r="AI420" s="20">
        <f>IFERROR(VLOOKUP($E420,INPUTS!$A$44:$G$103,7,0),SCENARIOS!$N$25)</f>
        <v>0.3</v>
      </c>
      <c r="AJ420" s="15">
        <f t="shared" si="129"/>
        <v>46046.736921427</v>
      </c>
      <c r="AL420" t="str">
        <f t="shared" si="131"/>
        <v>N</v>
      </c>
      <c r="AM420" s="21">
        <f t="shared" si="132"/>
        <v>153489.123071423</v>
      </c>
    </row>
    <row r="421" ht="15" customHeight="1" spans="1:39">
      <c r="A421" s="24" t="s">
        <v>1389</v>
      </c>
      <c r="B421" s="52" t="s">
        <v>457</v>
      </c>
      <c r="C421" s="52" t="s">
        <v>458</v>
      </c>
      <c r="D421" s="52" t="s">
        <v>929</v>
      </c>
      <c r="E421" s="10" t="s">
        <v>460</v>
      </c>
      <c r="F421" s="52" t="s">
        <v>459</v>
      </c>
      <c r="G421" s="56" t="s">
        <v>185</v>
      </c>
      <c r="H421" s="52" t="s">
        <v>545</v>
      </c>
      <c r="I421" s="52" t="s">
        <v>544</v>
      </c>
      <c r="J421" s="52" t="s">
        <v>173</v>
      </c>
      <c r="K421" s="52" t="s">
        <v>931</v>
      </c>
      <c r="L421" s="53" t="s">
        <v>291</v>
      </c>
      <c r="M421" s="13">
        <v>1118</v>
      </c>
      <c r="N421" s="14">
        <f t="shared" si="130"/>
        <v>3.06301369863014</v>
      </c>
      <c r="O421" s="15">
        <v>7100</v>
      </c>
      <c r="P421" s="15">
        <f t="shared" si="122"/>
        <v>7937800</v>
      </c>
      <c r="Q421" s="16">
        <f>IFERROR(VLOOKUP(G421,SCENARIOS!$A$13:$E$18,4,0),0.025)</f>
        <v>0.03</v>
      </c>
      <c r="R421" s="52">
        <f>IFERROR(VLOOKUP(L421,INPUTS!$A$107:$B$120,2,0),0.0082)</f>
        <v>0.0079</v>
      </c>
      <c r="S421" s="52">
        <f t="shared" si="123"/>
        <v>56.09</v>
      </c>
      <c r="T421" s="15">
        <f t="shared" si="124"/>
        <v>62708.62</v>
      </c>
      <c r="U421" s="15">
        <f>T421/INPUTS!$B$7*1000</f>
        <v>78385775</v>
      </c>
      <c r="V421" s="15">
        <f>T421*INPUTS!$B$6</f>
        <v>198159.2392</v>
      </c>
      <c r="W421" s="54" t="s">
        <v>396</v>
      </c>
      <c r="X421" s="54" t="s">
        <v>396</v>
      </c>
      <c r="Y421" s="67">
        <f>IFERROR(VLOOKUP(E421,INPUTS!$A$44:$B$103,2,0),0)</f>
        <v>0</v>
      </c>
      <c r="Z421" s="15">
        <f t="shared" si="126"/>
        <v>0</v>
      </c>
      <c r="AA421" s="20">
        <f>IFERROR(VLOOKUP(E421,INPUTS!$A$44:$C$103,3,0),SCENARIOS!$J$25)</f>
        <v>0.015</v>
      </c>
      <c r="AB421" s="15">
        <f t="shared" si="134"/>
        <v>1090.44716101696</v>
      </c>
      <c r="AC421" s="20">
        <f>IFERROR(VLOOKUP($E421,INPUTS!$A$44:$G$103,4,0),SCENARIOS!$K$25)</f>
        <v>0.075</v>
      </c>
      <c r="AD421" s="15">
        <f t="shared" si="134"/>
        <v>6320.63561580498</v>
      </c>
      <c r="AE421" s="20">
        <f>IFERROR(VLOOKUP($E421,INPUTS!$A$44:$G$103,5,0),SCENARIOS!$L$25)</f>
        <v>0.15</v>
      </c>
      <c r="AF421" s="15">
        <f t="shared" si="134"/>
        <v>14654.6980049999</v>
      </c>
      <c r="AG421" s="20">
        <f>IFERROR(VLOOKUP($E421,INPUTS!$A$44:$G$103,6,0),SCENARIOS!$M$25)</f>
        <v>0.2</v>
      </c>
      <c r="AH421" s="15">
        <f t="shared" si="128"/>
        <v>22651.748618523</v>
      </c>
      <c r="AI421" s="20">
        <f>IFERROR(VLOOKUP($E421,INPUTS!$A$44:$G$103,7,0),SCENARIOS!$N$25)</f>
        <v>0.3</v>
      </c>
      <c r="AJ421" s="15">
        <f t="shared" si="129"/>
        <v>39389.3773665218</v>
      </c>
      <c r="AL421" t="str">
        <f t="shared" si="131"/>
        <v>N</v>
      </c>
      <c r="AM421" s="21">
        <f t="shared" si="132"/>
        <v>131297.924555073</v>
      </c>
    </row>
    <row r="422" ht="15" customHeight="1" spans="1:39">
      <c r="A422" s="6" t="s">
        <v>1390</v>
      </c>
      <c r="B422" s="52" t="s">
        <v>457</v>
      </c>
      <c r="C422" s="52" t="s">
        <v>458</v>
      </c>
      <c r="D422" s="52" t="s">
        <v>929</v>
      </c>
      <c r="E422" s="10" t="s">
        <v>460</v>
      </c>
      <c r="F422" s="52" t="s">
        <v>459</v>
      </c>
      <c r="G422" s="56" t="s">
        <v>185</v>
      </c>
      <c r="H422" s="52" t="s">
        <v>529</v>
      </c>
      <c r="I422" s="52" t="s">
        <v>528</v>
      </c>
      <c r="J422" s="52" t="s">
        <v>173</v>
      </c>
      <c r="K422" s="52" t="s">
        <v>931</v>
      </c>
      <c r="L422" s="53" t="s">
        <v>291</v>
      </c>
      <c r="M422" s="13">
        <v>1118</v>
      </c>
      <c r="N422" s="14">
        <f t="shared" si="130"/>
        <v>3.06301369863014</v>
      </c>
      <c r="O422" s="15">
        <v>8200</v>
      </c>
      <c r="P422" s="15">
        <f t="shared" si="122"/>
        <v>9167600</v>
      </c>
      <c r="Q422" s="16">
        <f>IFERROR(VLOOKUP(G422,SCENARIOS!$A$13:$E$18,4,0),0.025)</f>
        <v>0.03</v>
      </c>
      <c r="R422" s="52">
        <f>IFERROR(VLOOKUP(L422,INPUTS!$A$107:$B$120,2,0),0.0082)</f>
        <v>0.0079</v>
      </c>
      <c r="S422" s="52">
        <f t="shared" si="123"/>
        <v>64.78</v>
      </c>
      <c r="T422" s="15">
        <f t="shared" si="124"/>
        <v>72424.04</v>
      </c>
      <c r="U422" s="15">
        <f>T422/INPUTS!$B$7*1000</f>
        <v>90530050</v>
      </c>
      <c r="V422" s="15">
        <f>T422*INPUTS!$B$6</f>
        <v>228859.9664</v>
      </c>
      <c r="W422" s="54" t="s">
        <v>396</v>
      </c>
      <c r="X422" s="54" t="s">
        <v>396</v>
      </c>
      <c r="Y422" s="67">
        <f>IFERROR(VLOOKUP(E422,INPUTS!$A$44:$B$103,2,0),0)</f>
        <v>0</v>
      </c>
      <c r="Z422" s="15">
        <f t="shared" si="126"/>
        <v>0</v>
      </c>
      <c r="AA422" s="20">
        <f>IFERROR(VLOOKUP(E422,INPUTS!$A$44:$C$103,3,0),SCENARIOS!$J$25)</f>
        <v>0.015</v>
      </c>
      <c r="AB422" s="15">
        <f t="shared" si="134"/>
        <v>1259.38967892099</v>
      </c>
      <c r="AC422" s="20">
        <f>IFERROR(VLOOKUP($E422,INPUTS!$A$44:$G$103,4,0),SCENARIOS!$K$25)</f>
        <v>0.075</v>
      </c>
      <c r="AD422" s="15">
        <f t="shared" si="134"/>
        <v>7299.88902107054</v>
      </c>
      <c r="AE422" s="20">
        <f>IFERROR(VLOOKUP($E422,INPUTS!$A$44:$G$103,5,0),SCENARIOS!$L$25)</f>
        <v>0.15</v>
      </c>
      <c r="AF422" s="15">
        <f t="shared" si="134"/>
        <v>16925.1441747886</v>
      </c>
      <c r="AG422" s="20">
        <f>IFERROR(VLOOKUP($E422,INPUTS!$A$44:$G$103,6,0),SCENARIOS!$M$25)</f>
        <v>0.2</v>
      </c>
      <c r="AH422" s="15">
        <f t="shared" si="128"/>
        <v>26161.1744608294</v>
      </c>
      <c r="AI422" s="20">
        <f>IFERROR(VLOOKUP($E422,INPUTS!$A$44:$G$103,7,0),SCENARIOS!$N$25)</f>
        <v>0.3</v>
      </c>
      <c r="AJ422" s="15">
        <f t="shared" si="129"/>
        <v>45491.9569585182</v>
      </c>
      <c r="AL422" t="str">
        <f t="shared" si="131"/>
        <v>N</v>
      </c>
      <c r="AM422" s="21">
        <f t="shared" si="132"/>
        <v>151639.856528394</v>
      </c>
    </row>
    <row r="423" ht="15" customHeight="1" spans="1:39">
      <c r="A423" s="24" t="s">
        <v>1391</v>
      </c>
      <c r="B423" s="52" t="s">
        <v>457</v>
      </c>
      <c r="C423" s="52" t="s">
        <v>458</v>
      </c>
      <c r="D423" s="52" t="s">
        <v>929</v>
      </c>
      <c r="E423" s="10" t="s">
        <v>460</v>
      </c>
      <c r="F423" s="52" t="s">
        <v>459</v>
      </c>
      <c r="G423" s="56" t="s">
        <v>185</v>
      </c>
      <c r="H423" s="52" t="s">
        <v>264</v>
      </c>
      <c r="I423" s="52" t="s">
        <v>436</v>
      </c>
      <c r="J423" s="52" t="s">
        <v>173</v>
      </c>
      <c r="K423" s="52" t="s">
        <v>931</v>
      </c>
      <c r="L423" s="53" t="s">
        <v>293</v>
      </c>
      <c r="M423" s="13">
        <v>745</v>
      </c>
      <c r="N423" s="14">
        <f t="shared" si="130"/>
        <v>2.04109589041096</v>
      </c>
      <c r="O423" s="15">
        <v>15200</v>
      </c>
      <c r="P423" s="15">
        <f t="shared" si="122"/>
        <v>11324000</v>
      </c>
      <c r="Q423" s="16">
        <f>IFERROR(VLOOKUP(G423,SCENARIOS!$A$13:$E$18,4,0),0.025)</f>
        <v>0.03</v>
      </c>
      <c r="R423" s="52">
        <f>IFERROR(VLOOKUP(L423,INPUTS!$A$107:$B$120,2,0),0.0082)</f>
        <v>0.0079</v>
      </c>
      <c r="S423" s="52">
        <f t="shared" si="123"/>
        <v>120.08</v>
      </c>
      <c r="T423" s="15">
        <f t="shared" si="124"/>
        <v>89459.6</v>
      </c>
      <c r="U423" s="15">
        <f>T423/INPUTS!$B$7*1000</f>
        <v>111824500</v>
      </c>
      <c r="V423" s="15">
        <f>T423*INPUTS!$B$6</f>
        <v>282692.336</v>
      </c>
      <c r="W423" s="54" t="s">
        <v>396</v>
      </c>
      <c r="X423" s="54" t="s">
        <v>396</v>
      </c>
      <c r="Y423" s="67">
        <f>IFERROR(VLOOKUP(E423,INPUTS!$A$44:$B$103,2,0),0)</f>
        <v>0</v>
      </c>
      <c r="Z423" s="15">
        <f t="shared" si="126"/>
        <v>0</v>
      </c>
      <c r="AA423" s="20">
        <f>IFERROR(VLOOKUP(E423,INPUTS!$A$44:$C$103,3,0),SCENARIOS!$J$25)</f>
        <v>0.015</v>
      </c>
      <c r="AB423" s="15">
        <f t="shared" si="134"/>
        <v>1555.62292465872</v>
      </c>
      <c r="AC423" s="20">
        <f>IFERROR(VLOOKUP($E423,INPUTS!$A$44:$G$103,4,0),SCENARIOS!$K$25)</f>
        <v>0.075</v>
      </c>
      <c r="AD423" s="15">
        <f t="shared" si="134"/>
        <v>9016.966629718</v>
      </c>
      <c r="AE423" s="20">
        <f>IFERROR(VLOOKUP($E423,INPUTS!$A$44:$G$103,5,0),SCENARIOS!$L$25)</f>
        <v>0.15</v>
      </c>
      <c r="AF423" s="15">
        <f t="shared" si="134"/>
        <v>20906.2712853207</v>
      </c>
      <c r="AG423" s="20">
        <f>IFERROR(VLOOKUP($E423,INPUTS!$A$44:$G$103,6,0),SCENARIOS!$M$25)</f>
        <v>0.2</v>
      </c>
      <c r="AH423" s="15">
        <f t="shared" si="128"/>
        <v>32314.7977218064</v>
      </c>
      <c r="AI423" s="20">
        <f>IFERROR(VLOOKUP($E423,INPUTS!$A$44:$G$103,7,0),SCENARIOS!$N$25)</f>
        <v>0.3</v>
      </c>
      <c r="AJ423" s="15">
        <f t="shared" si="129"/>
        <v>56192.5608227082</v>
      </c>
      <c r="AL423" t="str">
        <f t="shared" si="131"/>
        <v>N</v>
      </c>
      <c r="AM423" s="21">
        <f t="shared" si="132"/>
        <v>187308.536075694</v>
      </c>
    </row>
    <row r="424" ht="15" customHeight="1" spans="1:39">
      <c r="A424" s="6" t="s">
        <v>1392</v>
      </c>
      <c r="B424" s="52" t="s">
        <v>457</v>
      </c>
      <c r="C424" s="52" t="s">
        <v>458</v>
      </c>
      <c r="D424" s="52" t="s">
        <v>929</v>
      </c>
      <c r="E424" s="10" t="s">
        <v>460</v>
      </c>
      <c r="F424" s="52" t="s">
        <v>459</v>
      </c>
      <c r="G424" s="56" t="s">
        <v>185</v>
      </c>
      <c r="H424" s="52" t="s">
        <v>640</v>
      </c>
      <c r="I424" s="52" t="s">
        <v>639</v>
      </c>
      <c r="J424" s="52" t="s">
        <v>185</v>
      </c>
      <c r="K424" s="52" t="s">
        <v>931</v>
      </c>
      <c r="L424" s="53" t="s">
        <v>291</v>
      </c>
      <c r="M424" s="13">
        <v>745</v>
      </c>
      <c r="N424" s="14">
        <f t="shared" si="130"/>
        <v>2.04109589041096</v>
      </c>
      <c r="O424" s="15">
        <v>4850</v>
      </c>
      <c r="P424" s="15">
        <f t="shared" si="122"/>
        <v>3613250</v>
      </c>
      <c r="Q424" s="16">
        <f>IFERROR(VLOOKUP(G424,SCENARIOS!$A$13:$E$18,4,0),0.025)</f>
        <v>0.03</v>
      </c>
      <c r="R424" s="52">
        <f>IFERROR(VLOOKUP(L424,INPUTS!$A$107:$B$120,2,0),0.0082)</f>
        <v>0.0079</v>
      </c>
      <c r="S424" s="52">
        <f t="shared" si="123"/>
        <v>38.315</v>
      </c>
      <c r="T424" s="15">
        <f t="shared" si="124"/>
        <v>28544.675</v>
      </c>
      <c r="U424" s="15">
        <f>T424/INPUTS!$B$7*1000</f>
        <v>35680843.75</v>
      </c>
      <c r="V424" s="15">
        <f>T424*INPUTS!$B$6</f>
        <v>90201.173</v>
      </c>
      <c r="W424" s="54" t="s">
        <v>396</v>
      </c>
      <c r="X424" s="54" t="s">
        <v>396</v>
      </c>
      <c r="Y424" s="67">
        <f>IFERROR(VLOOKUP(E424,INPUTS!$A$44:$B$103,2,0),0)</f>
        <v>0</v>
      </c>
      <c r="Z424" s="15">
        <f t="shared" si="126"/>
        <v>0</v>
      </c>
      <c r="AA424" s="20">
        <f>IFERROR(VLOOKUP(E424,INPUTS!$A$44:$C$103,3,0),SCENARIOS!$J$25)</f>
        <v>0.015</v>
      </c>
      <c r="AB424" s="15">
        <f t="shared" si="134"/>
        <v>496.36652530229</v>
      </c>
      <c r="AC424" s="20">
        <f>IFERROR(VLOOKUP($E424,INPUTS!$A$44:$G$103,4,0),SCENARIOS!$K$25)</f>
        <v>0.075</v>
      </c>
      <c r="AD424" s="15">
        <f t="shared" si="134"/>
        <v>2877.1242206666</v>
      </c>
      <c r="AE424" s="20">
        <f>IFERROR(VLOOKUP($E424,INPUTS!$A$44:$G$103,5,0),SCENARIOS!$L$25)</f>
        <v>0.15</v>
      </c>
      <c r="AF424" s="15">
        <f t="shared" si="134"/>
        <v>6670.75103511876</v>
      </c>
      <c r="AG424" s="20">
        <f>IFERROR(VLOOKUP($E424,INPUTS!$A$44:$G$103,6,0),SCENARIOS!$M$25)</f>
        <v>0.2</v>
      </c>
      <c r="AH424" s="15">
        <f t="shared" si="128"/>
        <v>10310.9716414974</v>
      </c>
      <c r="AI424" s="20">
        <f>IFERROR(VLOOKUP($E424,INPUTS!$A$44:$G$103,7,0),SCENARIOS!$N$25)</f>
        <v>0.3</v>
      </c>
      <c r="AJ424" s="15">
        <f t="shared" si="129"/>
        <v>17929.8631572457</v>
      </c>
      <c r="AL424" t="str">
        <f t="shared" si="131"/>
        <v>N</v>
      </c>
      <c r="AM424" s="21">
        <f t="shared" si="132"/>
        <v>59766.2105241524</v>
      </c>
    </row>
    <row r="425" ht="15" customHeight="1" spans="1:39">
      <c r="A425" s="24" t="s">
        <v>1393</v>
      </c>
      <c r="B425" s="52" t="s">
        <v>457</v>
      </c>
      <c r="C425" s="52" t="s">
        <v>458</v>
      </c>
      <c r="D425" s="52" t="s">
        <v>929</v>
      </c>
      <c r="E425" s="10" t="s">
        <v>460</v>
      </c>
      <c r="F425" s="52" t="s">
        <v>459</v>
      </c>
      <c r="G425" s="56" t="s">
        <v>185</v>
      </c>
      <c r="H425" s="52" t="s">
        <v>644</v>
      </c>
      <c r="I425" s="52" t="s">
        <v>643</v>
      </c>
      <c r="J425" s="52" t="s">
        <v>185</v>
      </c>
      <c r="K425" s="52" t="s">
        <v>931</v>
      </c>
      <c r="L425" s="53" t="s">
        <v>291</v>
      </c>
      <c r="M425" s="13">
        <v>1118</v>
      </c>
      <c r="N425" s="14">
        <f t="shared" si="130"/>
        <v>3.06301369863014</v>
      </c>
      <c r="O425" s="15">
        <v>7100</v>
      </c>
      <c r="P425" s="15">
        <f t="shared" si="122"/>
        <v>7937800</v>
      </c>
      <c r="Q425" s="16">
        <f>IFERROR(VLOOKUP(G425,SCENARIOS!$A$13:$E$18,4,0),0.025)</f>
        <v>0.03</v>
      </c>
      <c r="R425" s="52">
        <f>IFERROR(VLOOKUP(L425,INPUTS!$A$107:$B$120,2,0),0.0082)</f>
        <v>0.0079</v>
      </c>
      <c r="S425" s="52">
        <f t="shared" si="123"/>
        <v>56.09</v>
      </c>
      <c r="T425" s="15">
        <f t="shared" si="124"/>
        <v>62708.62</v>
      </c>
      <c r="U425" s="15">
        <f>T425/INPUTS!$B$7*1000</f>
        <v>78385775</v>
      </c>
      <c r="V425" s="15">
        <f>T425*INPUTS!$B$6</f>
        <v>198159.2392</v>
      </c>
      <c r="W425" s="54" t="s">
        <v>396</v>
      </c>
      <c r="X425" s="54" t="s">
        <v>396</v>
      </c>
      <c r="Y425" s="67">
        <f>IFERROR(VLOOKUP(E425,INPUTS!$A$44:$B$103,2,0),0)</f>
        <v>0</v>
      </c>
      <c r="Z425" s="15">
        <f t="shared" si="126"/>
        <v>0</v>
      </c>
      <c r="AA425" s="20">
        <f>IFERROR(VLOOKUP(E425,INPUTS!$A$44:$C$103,3,0),SCENARIOS!$J$25)</f>
        <v>0.015</v>
      </c>
      <c r="AB425" s="15">
        <f t="shared" si="134"/>
        <v>1090.44716101696</v>
      </c>
      <c r="AC425" s="20">
        <f>IFERROR(VLOOKUP($E425,INPUTS!$A$44:$G$103,4,0),SCENARIOS!$K$25)</f>
        <v>0.075</v>
      </c>
      <c r="AD425" s="15">
        <f t="shared" si="134"/>
        <v>6320.63561580498</v>
      </c>
      <c r="AE425" s="20">
        <f>IFERROR(VLOOKUP($E425,INPUTS!$A$44:$G$103,5,0),SCENARIOS!$L$25)</f>
        <v>0.15</v>
      </c>
      <c r="AF425" s="15">
        <f t="shared" si="134"/>
        <v>14654.6980049999</v>
      </c>
      <c r="AG425" s="20">
        <f>IFERROR(VLOOKUP($E425,INPUTS!$A$44:$G$103,6,0),SCENARIOS!$M$25)</f>
        <v>0.2</v>
      </c>
      <c r="AH425" s="15">
        <f t="shared" si="128"/>
        <v>22651.748618523</v>
      </c>
      <c r="AI425" s="20">
        <f>IFERROR(VLOOKUP($E425,INPUTS!$A$44:$G$103,7,0),SCENARIOS!$N$25)</f>
        <v>0.3</v>
      </c>
      <c r="AJ425" s="15">
        <f t="shared" si="129"/>
        <v>39389.3773665218</v>
      </c>
      <c r="AL425" t="str">
        <f t="shared" si="131"/>
        <v>N</v>
      </c>
      <c r="AM425" s="21">
        <f t="shared" si="132"/>
        <v>131297.924555073</v>
      </c>
    </row>
    <row r="426" ht="15" customHeight="1" spans="1:39">
      <c r="A426" s="6" t="s">
        <v>1394</v>
      </c>
      <c r="B426" s="52" t="s">
        <v>457</v>
      </c>
      <c r="C426" s="52" t="s">
        <v>458</v>
      </c>
      <c r="D426" s="52" t="s">
        <v>929</v>
      </c>
      <c r="E426" s="10" t="s">
        <v>460</v>
      </c>
      <c r="F426" s="52" t="s">
        <v>459</v>
      </c>
      <c r="G426" s="56" t="s">
        <v>185</v>
      </c>
      <c r="H426" s="52" t="s">
        <v>1216</v>
      </c>
      <c r="I426" s="52" t="s">
        <v>1217</v>
      </c>
      <c r="J426" s="52" t="s">
        <v>185</v>
      </c>
      <c r="K426" s="52" t="s">
        <v>931</v>
      </c>
      <c r="L426" s="53" t="s">
        <v>288</v>
      </c>
      <c r="M426" s="13">
        <v>1118</v>
      </c>
      <c r="N426" s="14">
        <f t="shared" si="130"/>
        <v>3.06301369863014</v>
      </c>
      <c r="O426" s="15">
        <v>4900</v>
      </c>
      <c r="P426" s="15">
        <f t="shared" si="122"/>
        <v>5478200</v>
      </c>
      <c r="Q426" s="16">
        <f>IFERROR(VLOOKUP(G426,SCENARIOS!$A$13:$E$18,4,0),0.025)</f>
        <v>0.03</v>
      </c>
      <c r="R426" s="52">
        <f>IFERROR(VLOOKUP(L426,INPUTS!$A$107:$B$120,2,0),0.0082)</f>
        <v>0.0085</v>
      </c>
      <c r="S426" s="52">
        <f t="shared" si="123"/>
        <v>41.65</v>
      </c>
      <c r="T426" s="15">
        <f t="shared" si="124"/>
        <v>46564.7</v>
      </c>
      <c r="U426" s="15">
        <f>T426/INPUTS!$B$7*1000</f>
        <v>58205875</v>
      </c>
      <c r="V426" s="15">
        <f>T426*INPUTS!$B$6</f>
        <v>147144.452</v>
      </c>
      <c r="W426" s="54" t="s">
        <v>396</v>
      </c>
      <c r="X426" s="54" t="s">
        <v>396</v>
      </c>
      <c r="Y426" s="67">
        <f>IFERROR(VLOOKUP(E426,INPUTS!$A$44:$B$103,2,0),0)</f>
        <v>0</v>
      </c>
      <c r="Z426" s="15">
        <f t="shared" si="126"/>
        <v>0</v>
      </c>
      <c r="AA426" s="20">
        <f>IFERROR(VLOOKUP(E426,INPUTS!$A$44:$C$103,3,0),SCENARIOS!$J$25)</f>
        <v>0.015</v>
      </c>
      <c r="AB426" s="15">
        <f t="shared" si="134"/>
        <v>809.718742313358</v>
      </c>
      <c r="AC426" s="20">
        <f>IFERROR(VLOOKUP($E426,INPUTS!$A$44:$G$103,4,0),SCENARIOS!$K$25)</f>
        <v>0.075</v>
      </c>
      <c r="AD426" s="15">
        <f t="shared" si="134"/>
        <v>4693.42972719339</v>
      </c>
      <c r="AE426" s="20">
        <f>IFERROR(VLOOKUP($E426,INPUTS!$A$44:$G$103,5,0),SCENARIOS!$L$25)</f>
        <v>0.15</v>
      </c>
      <c r="AF426" s="15">
        <f t="shared" si="134"/>
        <v>10881.9428045684</v>
      </c>
      <c r="AG426" s="20">
        <f>IFERROR(VLOOKUP($E426,INPUTS!$A$44:$G$103,6,0),SCENARIOS!$M$25)</f>
        <v>0.2</v>
      </c>
      <c r="AH426" s="15">
        <f t="shared" si="128"/>
        <v>16820.2055618022</v>
      </c>
      <c r="AI426" s="20">
        <f>IFERROR(VLOOKUP($E426,INPUTS!$A$44:$G$103,7,0),SCENARIOS!$N$25)</f>
        <v>0.3</v>
      </c>
      <c r="AJ426" s="15">
        <f t="shared" si="129"/>
        <v>29248.8423482909</v>
      </c>
      <c r="AL426" t="str">
        <f t="shared" si="131"/>
        <v>N</v>
      </c>
      <c r="AM426" s="21">
        <f t="shared" si="132"/>
        <v>97496.1411609696</v>
      </c>
    </row>
    <row r="427" ht="15" customHeight="1" spans="1:39">
      <c r="A427" s="24" t="s">
        <v>1395</v>
      </c>
      <c r="B427" s="52" t="s">
        <v>457</v>
      </c>
      <c r="C427" s="52" t="s">
        <v>458</v>
      </c>
      <c r="D427" s="52" t="s">
        <v>929</v>
      </c>
      <c r="E427" s="10" t="s">
        <v>460</v>
      </c>
      <c r="F427" s="52" t="s">
        <v>459</v>
      </c>
      <c r="G427" s="56" t="s">
        <v>185</v>
      </c>
      <c r="H427" s="52" t="s">
        <v>1213</v>
      </c>
      <c r="I427" s="52" t="s">
        <v>1214</v>
      </c>
      <c r="J427" s="52" t="s">
        <v>185</v>
      </c>
      <c r="K427" s="52" t="s">
        <v>931</v>
      </c>
      <c r="L427" s="53" t="s">
        <v>288</v>
      </c>
      <c r="M427" s="13">
        <v>745</v>
      </c>
      <c r="N427" s="14">
        <f t="shared" si="130"/>
        <v>2.04109589041096</v>
      </c>
      <c r="O427" s="15">
        <v>5200</v>
      </c>
      <c r="P427" s="15">
        <f t="shared" si="122"/>
        <v>3874000</v>
      </c>
      <c r="Q427" s="16">
        <f>IFERROR(VLOOKUP(G427,SCENARIOS!$A$13:$E$18,4,0),0.025)</f>
        <v>0.03</v>
      </c>
      <c r="R427" s="52">
        <f>IFERROR(VLOOKUP(L427,INPUTS!$A$107:$B$120,2,0),0.0082)</f>
        <v>0.0085</v>
      </c>
      <c r="S427" s="52">
        <f t="shared" si="123"/>
        <v>44.2</v>
      </c>
      <c r="T427" s="15">
        <f t="shared" si="124"/>
        <v>32929</v>
      </c>
      <c r="U427" s="15">
        <f>T427/INPUTS!$B$7*1000</f>
        <v>41161250</v>
      </c>
      <c r="V427" s="15">
        <f>T427*INPUTS!$B$6</f>
        <v>104055.64</v>
      </c>
      <c r="W427" s="54" t="s">
        <v>396</v>
      </c>
      <c r="X427" s="54" t="s">
        <v>396</v>
      </c>
      <c r="Y427" s="67">
        <f>IFERROR(VLOOKUP(E427,INPUTS!$A$44:$B$103,2,0),0)</f>
        <v>0</v>
      </c>
      <c r="Z427" s="15">
        <f t="shared" si="126"/>
        <v>0</v>
      </c>
      <c r="AA427" s="20">
        <f>IFERROR(VLOOKUP(E427,INPUTS!$A$44:$C$103,3,0),SCENARIOS!$J$25)</f>
        <v>0.015</v>
      </c>
      <c r="AB427" s="15">
        <f t="shared" si="134"/>
        <v>572.60603988937</v>
      </c>
      <c r="AC427" s="20">
        <f>IFERROR(VLOOKUP($E427,INPUTS!$A$44:$G$103,4,0),SCENARIOS!$K$25)</f>
        <v>0.075</v>
      </c>
      <c r="AD427" s="15">
        <f t="shared" si="134"/>
        <v>3319.03668415669</v>
      </c>
      <c r="AE427" s="20">
        <f>IFERROR(VLOOKUP($E427,INPUTS!$A$44:$G$103,5,0),SCENARIOS!$L$25)</f>
        <v>0.15</v>
      </c>
      <c r="AF427" s="15">
        <f t="shared" si="134"/>
        <v>7695.34635918698</v>
      </c>
      <c r="AG427" s="20">
        <f>IFERROR(VLOOKUP($E427,INPUTS!$A$44:$G$103,6,0),SCENARIOS!$M$25)</f>
        <v>0.2</v>
      </c>
      <c r="AH427" s="15">
        <f t="shared" si="128"/>
        <v>11894.6873692858</v>
      </c>
      <c r="AI427" s="20">
        <f>IFERROR(VLOOKUP($E427,INPUTS!$A$44:$G$103,7,0),SCENARIOS!$N$25)</f>
        <v>0.3</v>
      </c>
      <c r="AJ427" s="15">
        <f t="shared" si="129"/>
        <v>20683.8040336751</v>
      </c>
      <c r="AL427" t="str">
        <f t="shared" si="131"/>
        <v>N</v>
      </c>
      <c r="AM427" s="21">
        <f t="shared" si="132"/>
        <v>68946.0134455836</v>
      </c>
    </row>
    <row r="428" ht="15" customHeight="1" spans="1:39">
      <c r="A428" s="6" t="s">
        <v>1396</v>
      </c>
      <c r="B428" s="52" t="s">
        <v>457</v>
      </c>
      <c r="C428" s="52" t="s">
        <v>458</v>
      </c>
      <c r="D428" s="52" t="s">
        <v>929</v>
      </c>
      <c r="E428" s="10" t="s">
        <v>460</v>
      </c>
      <c r="F428" s="52" t="s">
        <v>459</v>
      </c>
      <c r="G428" s="56" t="s">
        <v>185</v>
      </c>
      <c r="H428" s="52" t="s">
        <v>456</v>
      </c>
      <c r="I428" s="52" t="s">
        <v>455</v>
      </c>
      <c r="J428" s="52" t="s">
        <v>185</v>
      </c>
      <c r="K428" s="52" t="s">
        <v>931</v>
      </c>
      <c r="L428" s="53" t="s">
        <v>291</v>
      </c>
      <c r="M428" s="13">
        <v>1118</v>
      </c>
      <c r="N428" s="14">
        <f t="shared" si="130"/>
        <v>3.06301369863014</v>
      </c>
      <c r="O428" s="15">
        <v>3400</v>
      </c>
      <c r="P428" s="15">
        <f t="shared" ref="P428:P491" si="135">M428*O428</f>
        <v>3801200</v>
      </c>
      <c r="Q428" s="16">
        <f>IFERROR(VLOOKUP(G428,SCENARIOS!$A$13:$E$18,4,0),0.025)</f>
        <v>0.03</v>
      </c>
      <c r="R428" s="52">
        <f>IFERROR(VLOOKUP(L428,INPUTS!$A$107:$B$120,2,0),0.0082)</f>
        <v>0.0079</v>
      </c>
      <c r="S428" s="52">
        <f t="shared" ref="S428:S491" si="136">O428*R428</f>
        <v>26.86</v>
      </c>
      <c r="T428" s="15">
        <f t="shared" ref="T428:T491" si="137">M428*S428</f>
        <v>30029.48</v>
      </c>
      <c r="U428" s="15">
        <f>T428/INPUTS!$B$7*1000</f>
        <v>37536850</v>
      </c>
      <c r="V428" s="15">
        <f>T428*INPUTS!$B$6</f>
        <v>94893.1568</v>
      </c>
      <c r="W428" s="54" t="s">
        <v>396</v>
      </c>
      <c r="X428" s="54" t="s">
        <v>396</v>
      </c>
      <c r="Y428" s="67">
        <f>IFERROR(VLOOKUP(E428,INPUTS!$A$44:$B$103,2,0),0)</f>
        <v>0</v>
      </c>
      <c r="Z428" s="15">
        <f t="shared" si="126"/>
        <v>0</v>
      </c>
      <c r="AA428" s="20">
        <f>IFERROR(VLOOKUP(E428,INPUTS!$A$44:$C$103,3,0),SCENARIOS!$J$25)</f>
        <v>0.015</v>
      </c>
      <c r="AB428" s="15">
        <f t="shared" si="134"/>
        <v>522.185964430655</v>
      </c>
      <c r="AC428" s="20">
        <f>IFERROR(VLOOKUP($E428,INPUTS!$A$44:$G$103,4,0),SCENARIOS!$K$25)</f>
        <v>0.075</v>
      </c>
      <c r="AD428" s="15">
        <f t="shared" si="134"/>
        <v>3026.783252639</v>
      </c>
      <c r="AE428" s="20">
        <f>IFERROR(VLOOKUP($E428,INPUTS!$A$44:$G$103,5,0),SCENARIOS!$L$25)</f>
        <v>0.15</v>
      </c>
      <c r="AF428" s="15">
        <f t="shared" si="134"/>
        <v>7017.74270661965</v>
      </c>
      <c r="AG428" s="20">
        <f>IFERROR(VLOOKUP($E428,INPUTS!$A$44:$G$103,6,0),SCENARIOS!$M$25)</f>
        <v>0.2</v>
      </c>
      <c r="AH428" s="15">
        <f t="shared" si="128"/>
        <v>10847.3162398561</v>
      </c>
      <c r="AI428" s="20">
        <f>IFERROR(VLOOKUP($E428,INPUTS!$A$44:$G$103,7,0),SCENARIOS!$N$25)</f>
        <v>0.3</v>
      </c>
      <c r="AJ428" s="15">
        <f t="shared" si="129"/>
        <v>18862.5187388978</v>
      </c>
      <c r="AL428" t="str">
        <f t="shared" si="131"/>
        <v>N</v>
      </c>
      <c r="AM428" s="21">
        <f t="shared" si="132"/>
        <v>62875.0624629926</v>
      </c>
    </row>
    <row r="429" ht="15" customHeight="1" spans="1:39">
      <c r="A429" s="24" t="s">
        <v>1397</v>
      </c>
      <c r="B429" s="52" t="s">
        <v>457</v>
      </c>
      <c r="C429" s="52" t="s">
        <v>458</v>
      </c>
      <c r="D429" s="52" t="s">
        <v>929</v>
      </c>
      <c r="E429" s="10" t="s">
        <v>460</v>
      </c>
      <c r="F429" s="52" t="s">
        <v>459</v>
      </c>
      <c r="G429" s="56" t="s">
        <v>185</v>
      </c>
      <c r="H429" s="52" t="s">
        <v>648</v>
      </c>
      <c r="I429" s="52" t="s">
        <v>647</v>
      </c>
      <c r="J429" s="52" t="s">
        <v>177</v>
      </c>
      <c r="K429" s="52" t="s">
        <v>931</v>
      </c>
      <c r="L429" s="53" t="s">
        <v>282</v>
      </c>
      <c r="M429" s="13">
        <v>1118</v>
      </c>
      <c r="N429" s="14">
        <f t="shared" si="130"/>
        <v>3.06301369863014</v>
      </c>
      <c r="O429" s="15">
        <v>2900</v>
      </c>
      <c r="P429" s="15">
        <f t="shared" si="135"/>
        <v>3242200</v>
      </c>
      <c r="Q429" s="16">
        <f>IFERROR(VLOOKUP(G429,SCENARIOS!$A$13:$E$18,4,0),0.025)</f>
        <v>0.03</v>
      </c>
      <c r="R429" s="52">
        <f>IFERROR(VLOOKUP(L429,INPUTS!$A$107:$B$120,2,0),0.0082)</f>
        <v>0.0042</v>
      </c>
      <c r="S429" s="52">
        <f t="shared" si="136"/>
        <v>12.18</v>
      </c>
      <c r="T429" s="15">
        <f t="shared" si="137"/>
        <v>13617.24</v>
      </c>
      <c r="U429" s="15">
        <f>T429/INPUTS!$B$7*1000</f>
        <v>17021550</v>
      </c>
      <c r="V429" s="15">
        <f>T429*INPUTS!$B$6</f>
        <v>43030.4784</v>
      </c>
      <c r="W429" s="54" t="s">
        <v>396</v>
      </c>
      <c r="X429" s="54" t="s">
        <v>396</v>
      </c>
      <c r="Y429" s="67">
        <f>IFERROR(VLOOKUP(E429,INPUTS!$A$44:$B$103,2,0),0)</f>
        <v>0</v>
      </c>
      <c r="Z429" s="15">
        <f t="shared" si="126"/>
        <v>0</v>
      </c>
      <c r="AA429" s="20">
        <f>IFERROR(VLOOKUP(E429,INPUTS!$A$44:$C$103,3,0),SCENARIOS!$J$25)</f>
        <v>0.015</v>
      </c>
      <c r="AB429" s="15">
        <f t="shared" si="134"/>
        <v>236.791699432814</v>
      </c>
      <c r="AC429" s="20">
        <f>IFERROR(VLOOKUP($E429,INPUTS!$A$44:$G$103,4,0),SCENARIOS!$K$25)</f>
        <v>0.075</v>
      </c>
      <c r="AD429" s="15">
        <f t="shared" si="134"/>
        <v>1372.5323908095</v>
      </c>
      <c r="AE429" s="20">
        <f>IFERROR(VLOOKUP($E429,INPUTS!$A$44:$G$103,5,0),SCENARIOS!$L$25)</f>
        <v>0.15</v>
      </c>
      <c r="AF429" s="15">
        <f t="shared" si="134"/>
        <v>3182.28243360489</v>
      </c>
      <c r="AG429" s="20">
        <f>IFERROR(VLOOKUP($E429,INPUTS!$A$44:$G$103,6,0),SCENARIOS!$M$25)</f>
        <v>0.2</v>
      </c>
      <c r="AH429" s="15">
        <f t="shared" si="128"/>
        <v>4918.85002983794</v>
      </c>
      <c r="AI429" s="20">
        <f>IFERROR(VLOOKUP($E429,INPUTS!$A$44:$G$103,7,0),SCENARIOS!$N$25)</f>
        <v>0.3</v>
      </c>
      <c r="AJ429" s="15">
        <f t="shared" si="129"/>
        <v>8553.44297244136</v>
      </c>
      <c r="AL429" t="str">
        <f t="shared" si="131"/>
        <v>N</v>
      </c>
      <c r="AM429" s="21">
        <f t="shared" si="132"/>
        <v>28511.4765748045</v>
      </c>
    </row>
    <row r="430" ht="15" customHeight="1" spans="1:39">
      <c r="A430" s="6" t="s">
        <v>1398</v>
      </c>
      <c r="B430" s="52" t="s">
        <v>457</v>
      </c>
      <c r="C430" s="52" t="s">
        <v>458</v>
      </c>
      <c r="D430" s="52" t="s">
        <v>929</v>
      </c>
      <c r="E430" s="10" t="s">
        <v>460</v>
      </c>
      <c r="F430" s="52" t="s">
        <v>459</v>
      </c>
      <c r="G430" s="56" t="s">
        <v>185</v>
      </c>
      <c r="H430" s="52" t="s">
        <v>636</v>
      </c>
      <c r="I430" s="52" t="s">
        <v>635</v>
      </c>
      <c r="J430" s="52" t="s">
        <v>177</v>
      </c>
      <c r="K430" s="52" t="s">
        <v>931</v>
      </c>
      <c r="L430" s="53" t="s">
        <v>282</v>
      </c>
      <c r="M430" s="13">
        <v>1490</v>
      </c>
      <c r="N430" s="14">
        <f t="shared" si="130"/>
        <v>4.08219178082192</v>
      </c>
      <c r="O430" s="15">
        <v>1600</v>
      </c>
      <c r="P430" s="15">
        <f t="shared" si="135"/>
        <v>2384000</v>
      </c>
      <c r="Q430" s="16">
        <f>IFERROR(VLOOKUP(G430,SCENARIOS!$A$13:$E$18,4,0),0.025)</f>
        <v>0.03</v>
      </c>
      <c r="R430" s="52">
        <f>IFERROR(VLOOKUP(L430,INPUTS!$A$107:$B$120,2,0),0.0082)</f>
        <v>0.0042</v>
      </c>
      <c r="S430" s="52">
        <f t="shared" si="136"/>
        <v>6.72</v>
      </c>
      <c r="T430" s="15">
        <f t="shared" si="137"/>
        <v>10012.8</v>
      </c>
      <c r="U430" s="15">
        <f>T430/INPUTS!$B$7*1000</f>
        <v>12516000</v>
      </c>
      <c r="V430" s="15">
        <f>T430*INPUTS!$B$6</f>
        <v>31640.448</v>
      </c>
      <c r="W430" s="54" t="s">
        <v>396</v>
      </c>
      <c r="X430" s="54" t="s">
        <v>396</v>
      </c>
      <c r="Y430" s="67">
        <f>IFERROR(VLOOKUP(E430,INPUTS!$A$44:$B$103,2,0),0)</f>
        <v>0</v>
      </c>
      <c r="Z430" s="15">
        <f t="shared" si="126"/>
        <v>0</v>
      </c>
      <c r="AA430" s="20">
        <f>IFERROR(VLOOKUP(E430,INPUTS!$A$44:$C$103,3,0),SCENARIOS!$J$25)</f>
        <v>0.015</v>
      </c>
      <c r="AB430" s="15">
        <f t="shared" si="134"/>
        <v>174.113691767266</v>
      </c>
      <c r="AC430" s="20">
        <f>IFERROR(VLOOKUP($E430,INPUTS!$A$44:$G$103,4,0),SCENARIOS!$K$25)</f>
        <v>0.075</v>
      </c>
      <c r="AD430" s="15">
        <f t="shared" si="134"/>
        <v>1009.22744423226</v>
      </c>
      <c r="AE430" s="20">
        <f>IFERROR(VLOOKUP($E430,INPUTS!$A$44:$G$103,5,0),SCENARIOS!$L$25)</f>
        <v>0.15</v>
      </c>
      <c r="AF430" s="15">
        <f t="shared" si="134"/>
        <v>2339.94242234102</v>
      </c>
      <c r="AG430" s="20">
        <f>IFERROR(VLOOKUP($E430,INPUTS!$A$44:$G$103,6,0),SCENARIOS!$M$25)</f>
        <v>0.2</v>
      </c>
      <c r="AH430" s="15">
        <f t="shared" si="128"/>
        <v>3616.84611409958</v>
      </c>
      <c r="AI430" s="20">
        <f>IFERROR(VLOOKUP($E430,INPUTS!$A$44:$G$103,7,0),SCENARIOS!$N$25)</f>
        <v>0.3</v>
      </c>
      <c r="AJ430" s="15">
        <f t="shared" si="129"/>
        <v>6289.37389621251</v>
      </c>
      <c r="AL430" t="str">
        <f t="shared" si="131"/>
        <v>N</v>
      </c>
      <c r="AM430" s="21">
        <f t="shared" si="132"/>
        <v>20964.5796540417</v>
      </c>
    </row>
    <row r="431" ht="15" customHeight="1" spans="1:39">
      <c r="A431" s="24" t="s">
        <v>1399</v>
      </c>
      <c r="B431" s="52" t="s">
        <v>457</v>
      </c>
      <c r="C431" s="52" t="s">
        <v>458</v>
      </c>
      <c r="D431" s="52" t="s">
        <v>929</v>
      </c>
      <c r="E431" s="10" t="s">
        <v>460</v>
      </c>
      <c r="F431" s="52" t="s">
        <v>459</v>
      </c>
      <c r="G431" s="56" t="s">
        <v>185</v>
      </c>
      <c r="H431" s="52" t="s">
        <v>448</v>
      </c>
      <c r="I431" s="52" t="s">
        <v>447</v>
      </c>
      <c r="J431" s="52" t="s">
        <v>177</v>
      </c>
      <c r="K431" s="52" t="s">
        <v>931</v>
      </c>
      <c r="L431" s="53" t="s">
        <v>291</v>
      </c>
      <c r="M431" s="13">
        <v>1118</v>
      </c>
      <c r="N431" s="14">
        <f t="shared" si="130"/>
        <v>3.06301369863014</v>
      </c>
      <c r="O431" s="15">
        <v>2950</v>
      </c>
      <c r="P431" s="15">
        <f t="shared" si="135"/>
        <v>3298100</v>
      </c>
      <c r="Q431" s="16">
        <f>IFERROR(VLOOKUP(G431,SCENARIOS!$A$13:$E$18,4,0),0.025)</f>
        <v>0.03</v>
      </c>
      <c r="R431" s="52">
        <f>IFERROR(VLOOKUP(L431,INPUTS!$A$107:$B$120,2,0),0.0082)</f>
        <v>0.0079</v>
      </c>
      <c r="S431" s="52">
        <f t="shared" si="136"/>
        <v>23.305</v>
      </c>
      <c r="T431" s="15">
        <f t="shared" si="137"/>
        <v>26054.99</v>
      </c>
      <c r="U431" s="15">
        <f>T431/INPUTS!$B$7*1000</f>
        <v>32568737.5</v>
      </c>
      <c r="V431" s="15">
        <f>T431*INPUTS!$B$6</f>
        <v>82333.7684</v>
      </c>
      <c r="W431" s="54" t="s">
        <v>396</v>
      </c>
      <c r="X431" s="54" t="s">
        <v>396</v>
      </c>
      <c r="Y431" s="67">
        <f>IFERROR(VLOOKUP(E431,INPUTS!$A$44:$B$103,2,0),0)</f>
        <v>0</v>
      </c>
      <c r="Z431" s="15">
        <f t="shared" si="126"/>
        <v>0</v>
      </c>
      <c r="AA431" s="20">
        <f>IFERROR(VLOOKUP(E431,INPUTS!$A$44:$C$103,3,0),SCENARIOS!$J$25)</f>
        <v>0.015</v>
      </c>
      <c r="AB431" s="15">
        <f t="shared" si="134"/>
        <v>453.073116197186</v>
      </c>
      <c r="AC431" s="20">
        <f>IFERROR(VLOOKUP($E431,INPUTS!$A$44:$G$103,4,0),SCENARIOS!$K$25)</f>
        <v>0.075</v>
      </c>
      <c r="AD431" s="15">
        <f t="shared" si="134"/>
        <v>2626.17958684855</v>
      </c>
      <c r="AE431" s="20">
        <f>IFERROR(VLOOKUP($E431,INPUTS!$A$44:$G$103,5,0),SCENARIOS!$L$25)</f>
        <v>0.15</v>
      </c>
      <c r="AF431" s="15">
        <f t="shared" si="134"/>
        <v>6088.92381897881</v>
      </c>
      <c r="AG431" s="20">
        <f>IFERROR(VLOOKUP($E431,INPUTS!$A$44:$G$103,6,0),SCENARIOS!$M$25)</f>
        <v>0.2</v>
      </c>
      <c r="AH431" s="15">
        <f t="shared" si="128"/>
        <v>9411.64203163985</v>
      </c>
      <c r="AI431" s="20">
        <f>IFERROR(VLOOKUP($E431,INPUTS!$A$44:$G$103,7,0),SCENARIOS!$N$25)</f>
        <v>0.3</v>
      </c>
      <c r="AJ431" s="15">
        <f t="shared" si="129"/>
        <v>16366.0089058084</v>
      </c>
      <c r="AL431" t="str">
        <f t="shared" si="131"/>
        <v>Y</v>
      </c>
      <c r="AM431" s="21">
        <f t="shared" si="132"/>
        <v>54553.3630193613</v>
      </c>
    </row>
    <row r="432" ht="15" customHeight="1" spans="1:39">
      <c r="A432" s="6" t="s">
        <v>1400</v>
      </c>
      <c r="B432" s="52" t="s">
        <v>457</v>
      </c>
      <c r="C432" s="52" t="s">
        <v>458</v>
      </c>
      <c r="D432" s="52" t="s">
        <v>929</v>
      </c>
      <c r="E432" s="10" t="s">
        <v>460</v>
      </c>
      <c r="F432" s="52" t="s">
        <v>459</v>
      </c>
      <c r="G432" s="56" t="s">
        <v>185</v>
      </c>
      <c r="H432" s="52" t="s">
        <v>444</v>
      </c>
      <c r="I432" s="52" t="s">
        <v>443</v>
      </c>
      <c r="J432" s="52" t="s">
        <v>177</v>
      </c>
      <c r="K432" s="52" t="s">
        <v>931</v>
      </c>
      <c r="L432" s="53" t="s">
        <v>291</v>
      </c>
      <c r="M432" s="13">
        <v>1490</v>
      </c>
      <c r="N432" s="14">
        <f t="shared" si="130"/>
        <v>4.08219178082192</v>
      </c>
      <c r="O432" s="15">
        <v>2400</v>
      </c>
      <c r="P432" s="15">
        <f t="shared" si="135"/>
        <v>3576000</v>
      </c>
      <c r="Q432" s="16">
        <f>IFERROR(VLOOKUP(G432,SCENARIOS!$A$13:$E$18,4,0),0.025)</f>
        <v>0.03</v>
      </c>
      <c r="R432" s="52">
        <f>IFERROR(VLOOKUP(L432,INPUTS!$A$107:$B$120,2,0),0.0082)</f>
        <v>0.0079</v>
      </c>
      <c r="S432" s="52">
        <f t="shared" si="136"/>
        <v>18.96</v>
      </c>
      <c r="T432" s="15">
        <f t="shared" si="137"/>
        <v>28250.4</v>
      </c>
      <c r="U432" s="15">
        <f>T432/INPUTS!$B$7*1000</f>
        <v>35313000</v>
      </c>
      <c r="V432" s="15">
        <f>T432*INPUTS!$B$6</f>
        <v>89271.264</v>
      </c>
      <c r="W432" s="54" t="s">
        <v>396</v>
      </c>
      <c r="X432" s="54" t="s">
        <v>396</v>
      </c>
      <c r="Y432" s="67">
        <f>IFERROR(VLOOKUP(E432,INPUTS!$A$44:$B$103,2,0),0)</f>
        <v>0</v>
      </c>
      <c r="Z432" s="15">
        <f t="shared" si="126"/>
        <v>0</v>
      </c>
      <c r="AA432" s="20">
        <f>IFERROR(VLOOKUP(E432,INPUTS!$A$44:$C$103,3,0),SCENARIOS!$J$25)</f>
        <v>0.015</v>
      </c>
      <c r="AB432" s="15">
        <f t="shared" si="134"/>
        <v>491.249344629071</v>
      </c>
      <c r="AC432" s="20">
        <f>IFERROR(VLOOKUP($E432,INPUTS!$A$44:$G$103,4,0),SCENARIOS!$K$25)</f>
        <v>0.075</v>
      </c>
      <c r="AD432" s="15">
        <f t="shared" si="134"/>
        <v>2847.46314622674</v>
      </c>
      <c r="AE432" s="20">
        <f>IFERROR(VLOOKUP($E432,INPUTS!$A$44:$G$103,5,0),SCENARIOS!$L$25)</f>
        <v>0.15</v>
      </c>
      <c r="AF432" s="15">
        <f t="shared" si="134"/>
        <v>6601.98040589074</v>
      </c>
      <c r="AG432" s="20">
        <f>IFERROR(VLOOKUP($E432,INPUTS!$A$44:$G$103,6,0),SCENARIOS!$M$25)</f>
        <v>0.2</v>
      </c>
      <c r="AH432" s="15">
        <f t="shared" si="128"/>
        <v>10204.672964781</v>
      </c>
      <c r="AI432" s="20">
        <f>IFERROR(VLOOKUP($E432,INPUTS!$A$44:$G$103,7,0),SCENARIOS!$N$25)</f>
        <v>0.3</v>
      </c>
      <c r="AJ432" s="15">
        <f t="shared" si="129"/>
        <v>17745.019207171</v>
      </c>
      <c r="AL432" t="str">
        <f t="shared" si="131"/>
        <v>N</v>
      </c>
      <c r="AM432" s="21">
        <f t="shared" si="132"/>
        <v>59150.0640239034</v>
      </c>
    </row>
    <row r="433" ht="15" customHeight="1" spans="1:39">
      <c r="A433" s="24" t="s">
        <v>1401</v>
      </c>
      <c r="B433" s="52" t="s">
        <v>457</v>
      </c>
      <c r="C433" s="52" t="s">
        <v>458</v>
      </c>
      <c r="D433" s="52" t="s">
        <v>929</v>
      </c>
      <c r="E433" s="10" t="s">
        <v>460</v>
      </c>
      <c r="F433" s="52" t="s">
        <v>459</v>
      </c>
      <c r="G433" s="56" t="s">
        <v>185</v>
      </c>
      <c r="H433" s="52" t="s">
        <v>783</v>
      </c>
      <c r="I433" s="52" t="s">
        <v>443</v>
      </c>
      <c r="J433" s="52" t="s">
        <v>177</v>
      </c>
      <c r="K433" s="52" t="s">
        <v>931</v>
      </c>
      <c r="L433" s="53" t="s">
        <v>291</v>
      </c>
      <c r="M433" s="13">
        <v>1490</v>
      </c>
      <c r="N433" s="14">
        <f t="shared" si="130"/>
        <v>4.08219178082192</v>
      </c>
      <c r="O433" s="15">
        <v>2600</v>
      </c>
      <c r="P433" s="15">
        <f t="shared" si="135"/>
        <v>3874000</v>
      </c>
      <c r="Q433" s="16">
        <f>IFERROR(VLOOKUP(G433,SCENARIOS!$A$13:$E$18,4,0),0.025)</f>
        <v>0.03</v>
      </c>
      <c r="R433" s="52">
        <f>IFERROR(VLOOKUP(L433,INPUTS!$A$107:$B$120,2,0),0.0082)</f>
        <v>0.0079</v>
      </c>
      <c r="S433" s="52">
        <f t="shared" si="136"/>
        <v>20.54</v>
      </c>
      <c r="T433" s="15">
        <f t="shared" si="137"/>
        <v>30604.6</v>
      </c>
      <c r="U433" s="15">
        <f>T433/INPUTS!$B$7*1000</f>
        <v>38255750</v>
      </c>
      <c r="V433" s="15">
        <f>T433*INPUTS!$B$6</f>
        <v>96710.536</v>
      </c>
      <c r="W433" s="54" t="s">
        <v>396</v>
      </c>
      <c r="X433" s="54" t="s">
        <v>396</v>
      </c>
      <c r="Y433" s="67">
        <f>IFERROR(VLOOKUP(E433,INPUTS!$A$44:$B$103,2,0),0)</f>
        <v>0</v>
      </c>
      <c r="Z433" s="15">
        <f t="shared" si="126"/>
        <v>0</v>
      </c>
      <c r="AA433" s="20">
        <f>IFERROR(VLOOKUP(E433,INPUTS!$A$44:$C$103,3,0),SCENARIOS!$J$25)</f>
        <v>0.015</v>
      </c>
      <c r="AB433" s="15">
        <f t="shared" si="134"/>
        <v>532.186790014827</v>
      </c>
      <c r="AC433" s="20">
        <f>IFERROR(VLOOKUP($E433,INPUTS!$A$44:$G$103,4,0),SCENARIOS!$K$25)</f>
        <v>0.075</v>
      </c>
      <c r="AD433" s="15">
        <f t="shared" si="134"/>
        <v>3084.75174174563</v>
      </c>
      <c r="AE433" s="20">
        <f>IFERROR(VLOOKUP($E433,INPUTS!$A$44:$G$103,5,0),SCENARIOS!$L$25)</f>
        <v>0.15</v>
      </c>
      <c r="AF433" s="15">
        <f t="shared" si="134"/>
        <v>7152.14543971496</v>
      </c>
      <c r="AG433" s="20">
        <f>IFERROR(VLOOKUP($E433,INPUTS!$A$44:$G$103,6,0),SCENARIOS!$M$25)</f>
        <v>0.2</v>
      </c>
      <c r="AH433" s="15">
        <f t="shared" si="128"/>
        <v>11055.0623785127</v>
      </c>
      <c r="AI433" s="20">
        <f>IFERROR(VLOOKUP($E433,INPUTS!$A$44:$G$103,7,0),SCENARIOS!$N$25)</f>
        <v>0.3</v>
      </c>
      <c r="AJ433" s="15">
        <f t="shared" si="129"/>
        <v>19223.7708077686</v>
      </c>
      <c r="AL433" t="str">
        <f t="shared" si="131"/>
        <v>Y</v>
      </c>
      <c r="AM433" s="21">
        <f t="shared" si="132"/>
        <v>64079.2360258954</v>
      </c>
    </row>
    <row r="434" ht="15" customHeight="1" spans="1:39">
      <c r="A434" s="6" t="s">
        <v>1402</v>
      </c>
      <c r="B434" s="52" t="s">
        <v>595</v>
      </c>
      <c r="C434" s="52" t="s">
        <v>596</v>
      </c>
      <c r="D434" s="52" t="s">
        <v>929</v>
      </c>
      <c r="E434" s="10" t="s">
        <v>212</v>
      </c>
      <c r="F434" s="52" t="s">
        <v>597</v>
      </c>
      <c r="G434" s="52" t="s">
        <v>165</v>
      </c>
      <c r="H434" s="52" t="s">
        <v>249</v>
      </c>
      <c r="I434" s="52" t="s">
        <v>930</v>
      </c>
      <c r="J434" s="52" t="s">
        <v>169</v>
      </c>
      <c r="K434" s="52" t="s">
        <v>931</v>
      </c>
      <c r="L434" s="53" t="s">
        <v>293</v>
      </c>
      <c r="M434" s="13">
        <v>101</v>
      </c>
      <c r="N434" s="14">
        <f t="shared" si="130"/>
        <v>0.276712328767123</v>
      </c>
      <c r="O434" s="15">
        <v>8100</v>
      </c>
      <c r="P434" s="15">
        <f t="shared" si="135"/>
        <v>818100</v>
      </c>
      <c r="Q434" s="16">
        <f>IFERROR(VLOOKUP(G434,SCENARIOS!$A$13:$E$18,4,0),0.025)</f>
        <v>0.025</v>
      </c>
      <c r="R434" s="52">
        <f>IFERROR(VLOOKUP(L434,INPUTS!$A$107:$B$120,2,0),0.0082)</f>
        <v>0.0079</v>
      </c>
      <c r="S434" s="52">
        <f t="shared" si="136"/>
        <v>63.99</v>
      </c>
      <c r="T434" s="15">
        <f t="shared" si="137"/>
        <v>6462.99</v>
      </c>
      <c r="U434" s="15">
        <f>T434/INPUTS!$B$7*1000</f>
        <v>8078737.5</v>
      </c>
      <c r="V434" s="15">
        <f>T434*INPUTS!$B$6</f>
        <v>20423.0484</v>
      </c>
      <c r="W434" s="54" t="s">
        <v>396</v>
      </c>
      <c r="X434" s="54" t="s">
        <v>396</v>
      </c>
      <c r="Y434" s="67">
        <f>IFERROR(VLOOKUP(E434,INPUTS!$A$44:$B$103,2,0),0)</f>
        <v>0.02</v>
      </c>
      <c r="Z434" s="15">
        <f t="shared" si="126"/>
        <v>129.2598</v>
      </c>
      <c r="AA434" s="20">
        <f>IFERROR(VLOOKUP(E434,INPUTS!$A$44:$C$103,3,0),SCENARIOS!$J$25)</f>
        <v>0.06</v>
      </c>
      <c r="AB434" s="15">
        <f t="shared" si="134"/>
        <v>438.736797949799</v>
      </c>
      <c r="AC434" s="20">
        <f>IFERROR(VLOOKUP($E434,INPUTS!$A$44:$G$103,4,0),SCENARIOS!$K$25)</f>
        <v>0.15</v>
      </c>
      <c r="AD434" s="15">
        <f t="shared" si="134"/>
        <v>1240.97604124434</v>
      </c>
      <c r="AE434" s="20">
        <f>IFERROR(VLOOKUP($E434,INPUTS!$A$44:$G$103,5,0),SCENARIOS!$L$25)</f>
        <v>0.3</v>
      </c>
      <c r="AF434" s="15">
        <f t="shared" si="134"/>
        <v>2808.10097012869</v>
      </c>
      <c r="AG434" s="20">
        <f>IFERROR(VLOOKUP($E434,INPUTS!$A$44:$G$103,6,0),SCENARIOS!$M$25)</f>
        <v>0.4</v>
      </c>
      <c r="AH434" s="15">
        <f t="shared" si="128"/>
        <v>4236.14466697297</v>
      </c>
      <c r="AI434" s="20">
        <f>IFERROR(VLOOKUP($E434,INPUTS!$A$44:$G$103,7,0),SCENARIOS!$N$25)</f>
        <v>0.5</v>
      </c>
      <c r="AJ434" s="15">
        <f t="shared" si="129"/>
        <v>5991.01108400755</v>
      </c>
      <c r="AL434" t="str">
        <f t="shared" si="131"/>
        <v>N</v>
      </c>
      <c r="AM434" s="21">
        <f t="shared" si="132"/>
        <v>11982.0221680151</v>
      </c>
    </row>
    <row r="435" ht="15" customHeight="1" spans="1:39">
      <c r="A435" s="24" t="s">
        <v>1403</v>
      </c>
      <c r="B435" s="52" t="s">
        <v>595</v>
      </c>
      <c r="C435" s="52" t="s">
        <v>596</v>
      </c>
      <c r="D435" s="52" t="s">
        <v>929</v>
      </c>
      <c r="E435" s="10" t="s">
        <v>212</v>
      </c>
      <c r="F435" s="52" t="s">
        <v>597</v>
      </c>
      <c r="G435" s="52" t="s">
        <v>165</v>
      </c>
      <c r="H435" s="52" t="s">
        <v>248</v>
      </c>
      <c r="I435" s="52" t="s">
        <v>930</v>
      </c>
      <c r="J435" s="52" t="s">
        <v>169</v>
      </c>
      <c r="K435" s="52" t="s">
        <v>931</v>
      </c>
      <c r="L435" s="53" t="s">
        <v>293</v>
      </c>
      <c r="M435" s="13">
        <v>101</v>
      </c>
      <c r="N435" s="14">
        <f t="shared" si="130"/>
        <v>0.276712328767123</v>
      </c>
      <c r="O435" s="15">
        <v>9500</v>
      </c>
      <c r="P435" s="15">
        <f t="shared" si="135"/>
        <v>959500</v>
      </c>
      <c r="Q435" s="16">
        <f>IFERROR(VLOOKUP(G435,SCENARIOS!$A$13:$E$18,4,0),0.025)</f>
        <v>0.025</v>
      </c>
      <c r="R435" s="52">
        <f>IFERROR(VLOOKUP(L435,INPUTS!$A$107:$B$120,2,0),0.0082)</f>
        <v>0.0079</v>
      </c>
      <c r="S435" s="52">
        <f t="shared" si="136"/>
        <v>75.05</v>
      </c>
      <c r="T435" s="15">
        <f t="shared" si="137"/>
        <v>7580.05</v>
      </c>
      <c r="U435" s="15">
        <f>T435/INPUTS!$B$7*1000</f>
        <v>9475062.5</v>
      </c>
      <c r="V435" s="15">
        <f>T435*INPUTS!$B$6</f>
        <v>23952.958</v>
      </c>
      <c r="W435" s="54" t="s">
        <v>396</v>
      </c>
      <c r="X435" s="54" t="s">
        <v>396</v>
      </c>
      <c r="Y435" s="67">
        <f>IFERROR(VLOOKUP(E435,INPUTS!$A$44:$B$103,2,0),0)</f>
        <v>0.02</v>
      </c>
      <c r="Z435" s="15">
        <f t="shared" si="126"/>
        <v>151.601</v>
      </c>
      <c r="AA435" s="20">
        <f>IFERROR(VLOOKUP(E435,INPUTS!$A$44:$C$103,3,0),SCENARIOS!$J$25)</f>
        <v>0.06</v>
      </c>
      <c r="AB435" s="15">
        <f t="shared" si="134"/>
        <v>514.567849447295</v>
      </c>
      <c r="AC435" s="20">
        <f>IFERROR(VLOOKUP($E435,INPUTS!$A$44:$G$103,4,0),SCENARIOS!$K$25)</f>
        <v>0.15</v>
      </c>
      <c r="AD435" s="15">
        <f t="shared" si="134"/>
        <v>1455.46572738534</v>
      </c>
      <c r="AE435" s="20">
        <f>IFERROR(VLOOKUP($E435,INPUTS!$A$44:$G$103,5,0),SCENARIOS!$L$25)</f>
        <v>0.3</v>
      </c>
      <c r="AF435" s="15">
        <f t="shared" si="134"/>
        <v>3293.4517550892</v>
      </c>
      <c r="AG435" s="20">
        <f>IFERROR(VLOOKUP($E435,INPUTS!$A$44:$G$103,6,0),SCENARIOS!$M$25)</f>
        <v>0.4</v>
      </c>
      <c r="AH435" s="15">
        <f t="shared" si="128"/>
        <v>4968.31781928929</v>
      </c>
      <c r="AI435" s="20">
        <f>IFERROR(VLOOKUP($E435,INPUTS!$A$44:$G$103,7,0),SCENARIOS!$N$25)</f>
        <v>0.5</v>
      </c>
      <c r="AJ435" s="15">
        <f t="shared" si="129"/>
        <v>7026.49448124342</v>
      </c>
      <c r="AL435" t="str">
        <f t="shared" si="131"/>
        <v>N</v>
      </c>
      <c r="AM435" s="21">
        <f t="shared" si="132"/>
        <v>14052.9889624868</v>
      </c>
    </row>
    <row r="436" ht="15" customHeight="1" spans="1:39">
      <c r="A436" s="6" t="s">
        <v>1404</v>
      </c>
      <c r="B436" s="52" t="s">
        <v>595</v>
      </c>
      <c r="C436" s="52" t="s">
        <v>596</v>
      </c>
      <c r="D436" s="52" t="s">
        <v>929</v>
      </c>
      <c r="E436" s="10" t="s">
        <v>212</v>
      </c>
      <c r="F436" s="52" t="s">
        <v>597</v>
      </c>
      <c r="G436" s="52" t="s">
        <v>165</v>
      </c>
      <c r="H436" s="52" t="s">
        <v>237</v>
      </c>
      <c r="I436" s="52" t="s">
        <v>424</v>
      </c>
      <c r="J436" s="52" t="s">
        <v>173</v>
      </c>
      <c r="K436" s="52" t="s">
        <v>931</v>
      </c>
      <c r="L436" s="53" t="s">
        <v>293</v>
      </c>
      <c r="M436" s="13">
        <v>152</v>
      </c>
      <c r="N436" s="14">
        <f t="shared" si="130"/>
        <v>0.416438356164384</v>
      </c>
      <c r="O436" s="15">
        <v>9100</v>
      </c>
      <c r="P436" s="15">
        <f t="shared" si="135"/>
        <v>1383200</v>
      </c>
      <c r="Q436" s="16">
        <f>IFERROR(VLOOKUP(G436,SCENARIOS!$A$13:$E$18,4,0),0.025)</f>
        <v>0.025</v>
      </c>
      <c r="R436" s="52">
        <f>IFERROR(VLOOKUP(L436,INPUTS!$A$107:$B$120,2,0),0.0082)</f>
        <v>0.0079</v>
      </c>
      <c r="S436" s="52">
        <f t="shared" si="136"/>
        <v>71.89</v>
      </c>
      <c r="T436" s="15">
        <f t="shared" si="137"/>
        <v>10927.28</v>
      </c>
      <c r="U436" s="15">
        <f>T436/INPUTS!$B$7*1000</f>
        <v>13659100</v>
      </c>
      <c r="V436" s="15">
        <f>T436*INPUTS!$B$6</f>
        <v>34530.2048</v>
      </c>
      <c r="W436" s="54" t="s">
        <v>396</v>
      </c>
      <c r="X436" s="54" t="s">
        <v>396</v>
      </c>
      <c r="Y436" s="67">
        <f>IFERROR(VLOOKUP(E436,INPUTS!$A$44:$B$103,2,0),0)</f>
        <v>0.02</v>
      </c>
      <c r="Z436" s="15">
        <f t="shared" si="126"/>
        <v>218.5456</v>
      </c>
      <c r="AA436" s="20">
        <f>IFERROR(VLOOKUP(E436,INPUTS!$A$44:$C$103,3,0),SCENARIOS!$J$25)</f>
        <v>0.06</v>
      </c>
      <c r="AB436" s="15">
        <f t="shared" ref="AB436:AF451" si="138">$T436*AA436*(1+$Q436)^AB$2</f>
        <v>741.792860193328</v>
      </c>
      <c r="AC436" s="20">
        <f>IFERROR(VLOOKUP($E436,INPUTS!$A$44:$G$103,4,0),SCENARIOS!$K$25)</f>
        <v>0.15</v>
      </c>
      <c r="AD436" s="15">
        <f t="shared" si="138"/>
        <v>2098.1763357159</v>
      </c>
      <c r="AE436" s="20">
        <f>IFERROR(VLOOKUP($E436,INPUTS!$A$44:$G$103,5,0),SCENARIOS!$L$25)</f>
        <v>0.3</v>
      </c>
      <c r="AF436" s="15">
        <f t="shared" si="138"/>
        <v>4747.78787664344</v>
      </c>
      <c r="AG436" s="20">
        <f>IFERROR(VLOOKUP($E436,INPUTS!$A$44:$G$103,6,0),SCENARIOS!$M$25)</f>
        <v>0.4</v>
      </c>
      <c r="AH436" s="15">
        <f t="shared" si="128"/>
        <v>7162.24826226257</v>
      </c>
      <c r="AI436" s="20">
        <f>IFERROR(VLOOKUP($E436,INPUTS!$A$44:$G$103,7,0),SCENARIOS!$N$25)</f>
        <v>0.5</v>
      </c>
      <c r="AJ436" s="15">
        <f t="shared" si="129"/>
        <v>10129.2831333569</v>
      </c>
      <c r="AL436" t="str">
        <f t="shared" si="131"/>
        <v>N</v>
      </c>
      <c r="AM436" s="21">
        <f t="shared" si="132"/>
        <v>20258.5662667137</v>
      </c>
    </row>
    <row r="437" ht="15" customHeight="1" spans="1:39">
      <c r="A437" s="24" t="s">
        <v>1405</v>
      </c>
      <c r="B437" s="52" t="s">
        <v>595</v>
      </c>
      <c r="C437" s="52" t="s">
        <v>596</v>
      </c>
      <c r="D437" s="52" t="s">
        <v>929</v>
      </c>
      <c r="E437" s="10" t="s">
        <v>212</v>
      </c>
      <c r="F437" s="52" t="s">
        <v>597</v>
      </c>
      <c r="G437" s="52" t="s">
        <v>165</v>
      </c>
      <c r="H437" s="52" t="s">
        <v>505</v>
      </c>
      <c r="I437" s="52" t="s">
        <v>504</v>
      </c>
      <c r="J437" s="52" t="s">
        <v>173</v>
      </c>
      <c r="K437" s="52" t="s">
        <v>931</v>
      </c>
      <c r="L437" s="53" t="s">
        <v>293</v>
      </c>
      <c r="M437" s="13">
        <v>152</v>
      </c>
      <c r="N437" s="14">
        <f t="shared" si="130"/>
        <v>0.416438356164384</v>
      </c>
      <c r="O437" s="15">
        <v>8500</v>
      </c>
      <c r="P437" s="15">
        <f t="shared" si="135"/>
        <v>1292000</v>
      </c>
      <c r="Q437" s="16">
        <f>IFERROR(VLOOKUP(G437,SCENARIOS!$A$13:$E$18,4,0),0.025)</f>
        <v>0.025</v>
      </c>
      <c r="R437" s="52">
        <f>IFERROR(VLOOKUP(L437,INPUTS!$A$107:$B$120,2,0),0.0082)</f>
        <v>0.0079</v>
      </c>
      <c r="S437" s="52">
        <f t="shared" si="136"/>
        <v>67.15</v>
      </c>
      <c r="T437" s="15">
        <f t="shared" si="137"/>
        <v>10206.8</v>
      </c>
      <c r="U437" s="15">
        <f>T437/INPUTS!$B$7*1000</f>
        <v>12758500</v>
      </c>
      <c r="V437" s="15">
        <f>T437*INPUTS!$B$6</f>
        <v>32253.488</v>
      </c>
      <c r="W437" s="54" t="s">
        <v>396</v>
      </c>
      <c r="X437" s="54" t="s">
        <v>396</v>
      </c>
      <c r="Y437" s="67">
        <f>IFERROR(VLOOKUP(E437,INPUTS!$A$44:$B$103,2,0),0)</f>
        <v>0.02</v>
      </c>
      <c r="Z437" s="15">
        <f t="shared" si="126"/>
        <v>204.136</v>
      </c>
      <c r="AA437" s="20">
        <f>IFERROR(VLOOKUP(E437,INPUTS!$A$44:$C$103,3,0),SCENARIOS!$J$25)</f>
        <v>0.06</v>
      </c>
      <c r="AB437" s="15">
        <f t="shared" si="138"/>
        <v>692.883440839922</v>
      </c>
      <c r="AC437" s="20">
        <f>IFERROR(VLOOKUP($E437,INPUTS!$A$44:$G$103,4,0),SCENARIOS!$K$25)</f>
        <v>0.15</v>
      </c>
      <c r="AD437" s="15">
        <f t="shared" si="138"/>
        <v>1959.83503885551</v>
      </c>
      <c r="AE437" s="20">
        <f>IFERROR(VLOOKUP($E437,INPUTS!$A$44:$G$103,5,0),SCENARIOS!$L$25)</f>
        <v>0.3</v>
      </c>
      <c r="AF437" s="15">
        <f t="shared" si="138"/>
        <v>4434.74691774388</v>
      </c>
      <c r="AG437" s="20">
        <f>IFERROR(VLOOKUP($E437,INPUTS!$A$44:$G$103,6,0),SCENARIOS!$M$25)</f>
        <v>0.4</v>
      </c>
      <c r="AH437" s="15">
        <f t="shared" si="128"/>
        <v>6690.01211310241</v>
      </c>
      <c r="AI437" s="20">
        <f>IFERROR(VLOOKUP($E437,INPUTS!$A$44:$G$103,7,0),SCENARIOS!$N$25)</f>
        <v>0.5</v>
      </c>
      <c r="AJ437" s="15">
        <f t="shared" si="129"/>
        <v>9461.41831137728</v>
      </c>
      <c r="AL437" t="str">
        <f t="shared" si="131"/>
        <v>N</v>
      </c>
      <c r="AM437" s="21">
        <f t="shared" si="132"/>
        <v>18922.8366227546</v>
      </c>
    </row>
    <row r="438" ht="15" customHeight="1" spans="1:39">
      <c r="A438" s="6" t="s">
        <v>1406</v>
      </c>
      <c r="B438" s="52" t="s">
        <v>595</v>
      </c>
      <c r="C438" s="52" t="s">
        <v>596</v>
      </c>
      <c r="D438" s="52" t="s">
        <v>929</v>
      </c>
      <c r="E438" s="10" t="s">
        <v>212</v>
      </c>
      <c r="F438" s="52" t="s">
        <v>597</v>
      </c>
      <c r="G438" s="52" t="s">
        <v>165</v>
      </c>
      <c r="H438" s="52" t="s">
        <v>242</v>
      </c>
      <c r="I438" s="52" t="s">
        <v>421</v>
      </c>
      <c r="J438" s="52" t="s">
        <v>173</v>
      </c>
      <c r="K438" s="52" t="s">
        <v>931</v>
      </c>
      <c r="L438" s="53" t="s">
        <v>293</v>
      </c>
      <c r="M438" s="13">
        <v>152</v>
      </c>
      <c r="N438" s="14">
        <f t="shared" si="130"/>
        <v>0.416438356164384</v>
      </c>
      <c r="O438" s="15">
        <v>9300</v>
      </c>
      <c r="P438" s="15">
        <f t="shared" si="135"/>
        <v>1413600</v>
      </c>
      <c r="Q438" s="16">
        <f>IFERROR(VLOOKUP(G438,SCENARIOS!$A$13:$E$18,4,0),0.025)</f>
        <v>0.025</v>
      </c>
      <c r="R438" s="52">
        <f>IFERROR(VLOOKUP(L438,INPUTS!$A$107:$B$120,2,0),0.0082)</f>
        <v>0.0079</v>
      </c>
      <c r="S438" s="52">
        <f t="shared" si="136"/>
        <v>73.47</v>
      </c>
      <c r="T438" s="15">
        <f t="shared" si="137"/>
        <v>11167.44</v>
      </c>
      <c r="U438" s="15">
        <f>T438/INPUTS!$B$7*1000</f>
        <v>13959300</v>
      </c>
      <c r="V438" s="15">
        <f>T438*INPUTS!$B$6</f>
        <v>35289.1104</v>
      </c>
      <c r="W438" s="54" t="s">
        <v>396</v>
      </c>
      <c r="X438" s="54" t="s">
        <v>396</v>
      </c>
      <c r="Y438" s="67">
        <f>IFERROR(VLOOKUP(E438,INPUTS!$A$44:$B$103,2,0),0)</f>
        <v>0.02</v>
      </c>
      <c r="Z438" s="15">
        <f t="shared" si="126"/>
        <v>223.3488</v>
      </c>
      <c r="AA438" s="20">
        <f>IFERROR(VLOOKUP(E438,INPUTS!$A$44:$C$103,3,0),SCENARIOS!$J$25)</f>
        <v>0.06</v>
      </c>
      <c r="AB438" s="15">
        <f t="shared" si="138"/>
        <v>758.095999977797</v>
      </c>
      <c r="AC438" s="20">
        <f>IFERROR(VLOOKUP($E438,INPUTS!$A$44:$G$103,4,0),SCENARIOS!$K$25)</f>
        <v>0.15</v>
      </c>
      <c r="AD438" s="15">
        <f t="shared" si="138"/>
        <v>2144.29010133603</v>
      </c>
      <c r="AE438" s="20">
        <f>IFERROR(VLOOKUP($E438,INPUTS!$A$44:$G$103,5,0),SCENARIOS!$L$25)</f>
        <v>0.3</v>
      </c>
      <c r="AF438" s="15">
        <f t="shared" si="138"/>
        <v>4852.1348629433</v>
      </c>
      <c r="AG438" s="20">
        <f>IFERROR(VLOOKUP($E438,INPUTS!$A$44:$G$103,6,0),SCENARIOS!$M$25)</f>
        <v>0.4</v>
      </c>
      <c r="AH438" s="15">
        <f t="shared" si="128"/>
        <v>7319.66031198263</v>
      </c>
      <c r="AI438" s="20">
        <f>IFERROR(VLOOKUP($E438,INPUTS!$A$44:$G$103,7,0),SCENARIOS!$N$25)</f>
        <v>0.5</v>
      </c>
      <c r="AJ438" s="15">
        <f t="shared" si="129"/>
        <v>10351.9047406834</v>
      </c>
      <c r="AL438" t="str">
        <f t="shared" si="131"/>
        <v>N</v>
      </c>
      <c r="AM438" s="21">
        <f t="shared" si="132"/>
        <v>20703.8094813668</v>
      </c>
    </row>
    <row r="439" ht="15" customHeight="1" spans="1:39">
      <c r="A439" s="24" t="s">
        <v>1407</v>
      </c>
      <c r="B439" s="52" t="s">
        <v>595</v>
      </c>
      <c r="C439" s="52" t="s">
        <v>596</v>
      </c>
      <c r="D439" s="52" t="s">
        <v>929</v>
      </c>
      <c r="E439" s="10" t="s">
        <v>212</v>
      </c>
      <c r="F439" s="52" t="s">
        <v>597</v>
      </c>
      <c r="G439" s="52" t="s">
        <v>165</v>
      </c>
      <c r="H439" s="52" t="s">
        <v>440</v>
      </c>
      <c r="I439" s="52" t="s">
        <v>439</v>
      </c>
      <c r="J439" s="52" t="s">
        <v>177</v>
      </c>
      <c r="K439" s="52" t="s">
        <v>931</v>
      </c>
      <c r="L439" s="53" t="s">
        <v>293</v>
      </c>
      <c r="M439" s="13">
        <v>152</v>
      </c>
      <c r="N439" s="14">
        <f t="shared" si="130"/>
        <v>0.416438356164384</v>
      </c>
      <c r="O439" s="15">
        <v>4900</v>
      </c>
      <c r="P439" s="15">
        <f t="shared" si="135"/>
        <v>744800</v>
      </c>
      <c r="Q439" s="16">
        <f>IFERROR(VLOOKUP(G439,SCENARIOS!$A$13:$E$18,4,0),0.025)</f>
        <v>0.025</v>
      </c>
      <c r="R439" s="52">
        <f>IFERROR(VLOOKUP(L439,INPUTS!$A$107:$B$120,2,0),0.0082)</f>
        <v>0.0079</v>
      </c>
      <c r="S439" s="52">
        <f t="shared" si="136"/>
        <v>38.71</v>
      </c>
      <c r="T439" s="15">
        <f t="shared" si="137"/>
        <v>5883.92</v>
      </c>
      <c r="U439" s="15">
        <f>T439/INPUTS!$B$7*1000</f>
        <v>7354900</v>
      </c>
      <c r="V439" s="15">
        <f>T439*INPUTS!$B$6</f>
        <v>18593.1872</v>
      </c>
      <c r="W439" s="54" t="s">
        <v>396</v>
      </c>
      <c r="X439" s="54" t="s">
        <v>396</v>
      </c>
      <c r="Y439" s="67">
        <f>IFERROR(VLOOKUP(E439,INPUTS!$A$44:$B$103,2,0),0)</f>
        <v>0.02</v>
      </c>
      <c r="Z439" s="15">
        <f t="shared" si="126"/>
        <v>117.6784</v>
      </c>
      <c r="AA439" s="20">
        <f>IFERROR(VLOOKUP(E439,INPUTS!$A$44:$C$103,3,0),SCENARIOS!$J$25)</f>
        <v>0.06</v>
      </c>
      <c r="AB439" s="15">
        <f t="shared" si="138"/>
        <v>399.426924719484</v>
      </c>
      <c r="AC439" s="20">
        <f>IFERROR(VLOOKUP($E439,INPUTS!$A$44:$G$103,4,0),SCENARIOS!$K$25)</f>
        <v>0.15</v>
      </c>
      <c r="AD439" s="15">
        <f t="shared" si="138"/>
        <v>1129.78725769317</v>
      </c>
      <c r="AE439" s="20">
        <f>IFERROR(VLOOKUP($E439,INPUTS!$A$44:$G$103,5,0),SCENARIOS!$L$25)</f>
        <v>0.3</v>
      </c>
      <c r="AF439" s="15">
        <f t="shared" si="138"/>
        <v>2556.50116434647</v>
      </c>
      <c r="AG439" s="20">
        <f>IFERROR(VLOOKUP($E439,INPUTS!$A$44:$G$103,6,0),SCENARIOS!$M$25)</f>
        <v>0.4</v>
      </c>
      <c r="AH439" s="15">
        <f t="shared" si="128"/>
        <v>3856.59521814139</v>
      </c>
      <c r="AI439" s="20">
        <f>IFERROR(VLOOKUP($E439,INPUTS!$A$44:$G$103,7,0),SCENARIOS!$N$25)</f>
        <v>0.5</v>
      </c>
      <c r="AJ439" s="15">
        <f t="shared" si="129"/>
        <v>5454.22937949984</v>
      </c>
      <c r="AL439" t="str">
        <f t="shared" si="131"/>
        <v>Y</v>
      </c>
      <c r="AM439" s="21">
        <f t="shared" si="132"/>
        <v>10908.4587589997</v>
      </c>
    </row>
    <row r="440" ht="15" customHeight="1" spans="1:39">
      <c r="A440" s="6" t="s">
        <v>1408</v>
      </c>
      <c r="B440" s="52" t="s">
        <v>595</v>
      </c>
      <c r="C440" s="52" t="s">
        <v>596</v>
      </c>
      <c r="D440" s="52" t="s">
        <v>929</v>
      </c>
      <c r="E440" s="10" t="s">
        <v>212</v>
      </c>
      <c r="F440" s="52" t="s">
        <v>597</v>
      </c>
      <c r="G440" s="52" t="s">
        <v>165</v>
      </c>
      <c r="H440" s="52" t="s">
        <v>448</v>
      </c>
      <c r="I440" s="52" t="s">
        <v>447</v>
      </c>
      <c r="J440" s="52" t="s">
        <v>177</v>
      </c>
      <c r="K440" s="52" t="s">
        <v>931</v>
      </c>
      <c r="L440" s="53" t="s">
        <v>293</v>
      </c>
      <c r="M440" s="13">
        <v>101</v>
      </c>
      <c r="N440" s="14">
        <f t="shared" si="130"/>
        <v>0.276712328767123</v>
      </c>
      <c r="O440" s="15">
        <v>4800</v>
      </c>
      <c r="P440" s="15">
        <f t="shared" si="135"/>
        <v>484800</v>
      </c>
      <c r="Q440" s="16">
        <f>IFERROR(VLOOKUP(G440,SCENARIOS!$A$13:$E$18,4,0),0.025)</f>
        <v>0.025</v>
      </c>
      <c r="R440" s="52">
        <f>IFERROR(VLOOKUP(L440,INPUTS!$A$107:$B$120,2,0),0.0082)</f>
        <v>0.0079</v>
      </c>
      <c r="S440" s="52">
        <f t="shared" si="136"/>
        <v>37.92</v>
      </c>
      <c r="T440" s="15">
        <f t="shared" si="137"/>
        <v>3829.92</v>
      </c>
      <c r="U440" s="15">
        <f>T440/INPUTS!$B$7*1000</f>
        <v>4787400</v>
      </c>
      <c r="V440" s="15">
        <f>T440*INPUTS!$B$6</f>
        <v>12102.5472</v>
      </c>
      <c r="W440" s="54" t="s">
        <v>396</v>
      </c>
      <c r="X440" s="54" t="s">
        <v>396</v>
      </c>
      <c r="Y440" s="67">
        <f>IFERROR(VLOOKUP(E440,INPUTS!$A$44:$B$103,2,0),0)</f>
        <v>0.02</v>
      </c>
      <c r="Z440" s="15">
        <f t="shared" si="126"/>
        <v>76.5984</v>
      </c>
      <c r="AA440" s="20">
        <f>IFERROR(VLOOKUP(E440,INPUTS!$A$44:$C$103,3,0),SCENARIOS!$J$25)</f>
        <v>0.06</v>
      </c>
      <c r="AB440" s="15">
        <f t="shared" si="138"/>
        <v>259.992176562844</v>
      </c>
      <c r="AC440" s="20">
        <f>IFERROR(VLOOKUP($E440,INPUTS!$A$44:$G$103,4,0),SCENARIOS!$K$25)</f>
        <v>0.15</v>
      </c>
      <c r="AD440" s="15">
        <f t="shared" si="138"/>
        <v>735.393209626277</v>
      </c>
      <c r="AE440" s="20">
        <f>IFERROR(VLOOKUP($E440,INPUTS!$A$44:$G$103,5,0),SCENARIOS!$L$25)</f>
        <v>0.3</v>
      </c>
      <c r="AF440" s="15">
        <f t="shared" si="138"/>
        <v>1664.05983415033</v>
      </c>
      <c r="AG440" s="20">
        <f>IFERROR(VLOOKUP($E440,INPUTS!$A$44:$G$103,6,0),SCENARIOS!$M$25)</f>
        <v>0.4</v>
      </c>
      <c r="AH440" s="15">
        <f t="shared" si="128"/>
        <v>2510.3079507988</v>
      </c>
      <c r="AI440" s="20">
        <f>IFERROR(VLOOKUP($E440,INPUTS!$A$44:$G$103,7,0),SCENARIOS!$N$25)</f>
        <v>0.5</v>
      </c>
      <c r="AJ440" s="15">
        <f t="shared" si="129"/>
        <v>3550.22879052299</v>
      </c>
      <c r="AL440" t="str">
        <f t="shared" si="131"/>
        <v>Y</v>
      </c>
      <c r="AM440" s="21">
        <f t="shared" si="132"/>
        <v>7100.45758104598</v>
      </c>
    </row>
    <row r="441" ht="15" customHeight="1" spans="1:39">
      <c r="A441" s="24" t="s">
        <v>1409</v>
      </c>
      <c r="B441" s="52" t="s">
        <v>598</v>
      </c>
      <c r="C441" s="52" t="s">
        <v>599</v>
      </c>
      <c r="D441" s="52" t="s">
        <v>929</v>
      </c>
      <c r="E441" s="10" t="s">
        <v>209</v>
      </c>
      <c r="F441" s="52" t="s">
        <v>600</v>
      </c>
      <c r="G441" s="52" t="s">
        <v>165</v>
      </c>
      <c r="H441" s="52" t="s">
        <v>256</v>
      </c>
      <c r="I441" s="52" t="s">
        <v>930</v>
      </c>
      <c r="J441" s="52" t="s">
        <v>169</v>
      </c>
      <c r="K441" s="52" t="s">
        <v>931</v>
      </c>
      <c r="L441" s="53" t="s">
        <v>293</v>
      </c>
      <c r="M441" s="13">
        <v>389</v>
      </c>
      <c r="N441" s="14">
        <f t="shared" si="130"/>
        <v>1.06575342465753</v>
      </c>
      <c r="O441" s="15">
        <v>7700</v>
      </c>
      <c r="P441" s="15">
        <f t="shared" si="135"/>
        <v>2995300</v>
      </c>
      <c r="Q441" s="16">
        <f>IFERROR(VLOOKUP(G441,SCENARIOS!$A$13:$E$18,4,0),0.025)</f>
        <v>0.025</v>
      </c>
      <c r="R441" s="52">
        <f>IFERROR(VLOOKUP(L441,INPUTS!$A$107:$B$120,2,0),0.0082)</f>
        <v>0.0079</v>
      </c>
      <c r="S441" s="52">
        <f t="shared" si="136"/>
        <v>60.83</v>
      </c>
      <c r="T441" s="15">
        <f t="shared" si="137"/>
        <v>23662.87</v>
      </c>
      <c r="U441" s="15">
        <f>T441/INPUTS!$B$7*1000</f>
        <v>29578587.5</v>
      </c>
      <c r="V441" s="15">
        <f>T441*INPUTS!$B$6</f>
        <v>74774.6692</v>
      </c>
      <c r="W441" s="54" t="s">
        <v>396</v>
      </c>
      <c r="X441" s="54" t="s">
        <v>396</v>
      </c>
      <c r="Y441" s="67">
        <f>IFERROR(VLOOKUP(E441,INPUTS!$A$44:$B$103,2,0),0)</f>
        <v>0.02</v>
      </c>
      <c r="Z441" s="15">
        <f t="shared" si="126"/>
        <v>473.2574</v>
      </c>
      <c r="AA441" s="20">
        <f>IFERROR(VLOOKUP(E441,INPUTS!$A$44:$C$103,3,0),SCENARIOS!$J$25)</f>
        <v>0.06</v>
      </c>
      <c r="AB441" s="15">
        <f t="shared" si="138"/>
        <v>1606.34192751379</v>
      </c>
      <c r="AC441" s="20">
        <f>IFERROR(VLOOKUP($E441,INPUTS!$A$44:$G$103,4,0),SCENARIOS!$K$25)</f>
        <v>0.15</v>
      </c>
      <c r="AD441" s="15">
        <f t="shared" si="138"/>
        <v>4543.57112374915</v>
      </c>
      <c r="AE441" s="20">
        <f>IFERROR(VLOOKUP($E441,INPUTS!$A$44:$G$103,5,0),SCENARIOS!$L$25)</f>
        <v>0.3</v>
      </c>
      <c r="AF441" s="15">
        <f t="shared" si="138"/>
        <v>10281.2673705249</v>
      </c>
      <c r="AG441" s="20">
        <f>IFERROR(VLOOKUP($E441,INPUTS!$A$44:$G$103,6,0),SCENARIOS!$M$25)</f>
        <v>0.4</v>
      </c>
      <c r="AH441" s="15">
        <f t="shared" si="128"/>
        <v>15509.7471225818</v>
      </c>
      <c r="AI441" s="20">
        <f>IFERROR(VLOOKUP($E441,INPUTS!$A$44:$G$103,7,0),SCENARIOS!$N$25)</f>
        <v>0.5</v>
      </c>
      <c r="AJ441" s="15">
        <f t="shared" si="129"/>
        <v>21934.8190929322</v>
      </c>
      <c r="AL441" t="str">
        <f t="shared" si="131"/>
        <v>N</v>
      </c>
      <c r="AM441" s="21">
        <f t="shared" si="132"/>
        <v>43869.6381858643</v>
      </c>
    </row>
    <row r="442" ht="15" customHeight="1" spans="1:39">
      <c r="A442" s="6" t="s">
        <v>1410</v>
      </c>
      <c r="B442" s="52" t="s">
        <v>598</v>
      </c>
      <c r="C442" s="52" t="s">
        <v>599</v>
      </c>
      <c r="D442" s="52" t="s">
        <v>929</v>
      </c>
      <c r="E442" s="10" t="s">
        <v>209</v>
      </c>
      <c r="F442" s="52" t="s">
        <v>600</v>
      </c>
      <c r="G442" s="52" t="s">
        <v>165</v>
      </c>
      <c r="H442" s="52" t="s">
        <v>249</v>
      </c>
      <c r="I442" s="52" t="s">
        <v>930</v>
      </c>
      <c r="J442" s="52" t="s">
        <v>169</v>
      </c>
      <c r="K442" s="52" t="s">
        <v>931</v>
      </c>
      <c r="L442" s="53" t="s">
        <v>293</v>
      </c>
      <c r="M442" s="13">
        <v>389</v>
      </c>
      <c r="N442" s="14">
        <f t="shared" si="130"/>
        <v>1.06575342465753</v>
      </c>
      <c r="O442" s="15">
        <v>7900</v>
      </c>
      <c r="P442" s="15">
        <f t="shared" si="135"/>
        <v>3073100</v>
      </c>
      <c r="Q442" s="16">
        <f>IFERROR(VLOOKUP(G442,SCENARIOS!$A$13:$E$18,4,0),0.025)</f>
        <v>0.025</v>
      </c>
      <c r="R442" s="52">
        <f>IFERROR(VLOOKUP(L442,INPUTS!$A$107:$B$120,2,0),0.0082)</f>
        <v>0.0079</v>
      </c>
      <c r="S442" s="52">
        <f t="shared" si="136"/>
        <v>62.41</v>
      </c>
      <c r="T442" s="15">
        <f t="shared" si="137"/>
        <v>24277.49</v>
      </c>
      <c r="U442" s="15">
        <f>T442/INPUTS!$B$7*1000</f>
        <v>30346862.5</v>
      </c>
      <c r="V442" s="15">
        <f>T442*INPUTS!$B$6</f>
        <v>76716.8684</v>
      </c>
      <c r="W442" s="54" t="s">
        <v>396</v>
      </c>
      <c r="X442" s="54" t="s">
        <v>396</v>
      </c>
      <c r="Y442" s="67">
        <f>IFERROR(VLOOKUP(E442,INPUTS!$A$44:$B$103,2,0),0)</f>
        <v>0.02</v>
      </c>
      <c r="Z442" s="15">
        <f t="shared" si="126"/>
        <v>485.5498</v>
      </c>
      <c r="AA442" s="20">
        <f>IFERROR(VLOOKUP(E442,INPUTS!$A$44:$C$103,3,0),SCENARIOS!$J$25)</f>
        <v>0.06</v>
      </c>
      <c r="AB442" s="15">
        <f t="shared" si="138"/>
        <v>1648.0650944622</v>
      </c>
      <c r="AC442" s="20">
        <f>IFERROR(VLOOKUP($E442,INPUTS!$A$44:$G$103,4,0),SCENARIOS!$K$25)</f>
        <v>0.15</v>
      </c>
      <c r="AD442" s="15">
        <f t="shared" si="138"/>
        <v>4661.58595813224</v>
      </c>
      <c r="AE442" s="20">
        <f>IFERROR(VLOOKUP($E442,INPUTS!$A$44:$G$103,5,0),SCENARIOS!$L$25)</f>
        <v>0.3</v>
      </c>
      <c r="AF442" s="15">
        <f t="shared" si="138"/>
        <v>10548.3132762529</v>
      </c>
      <c r="AG442" s="20">
        <f>IFERROR(VLOOKUP($E442,INPUTS!$A$44:$G$103,6,0),SCENARIOS!$M$25)</f>
        <v>0.4</v>
      </c>
      <c r="AH442" s="15">
        <f t="shared" si="128"/>
        <v>15912.5976971943</v>
      </c>
      <c r="AI442" s="20">
        <f>IFERROR(VLOOKUP($E442,INPUTS!$A$44:$G$103,7,0),SCENARIOS!$N$25)</f>
        <v>0.5</v>
      </c>
      <c r="AJ442" s="15">
        <f t="shared" si="129"/>
        <v>22504.5546537875</v>
      </c>
      <c r="AL442" t="str">
        <f t="shared" si="131"/>
        <v>N</v>
      </c>
      <c r="AM442" s="21">
        <f t="shared" si="132"/>
        <v>45009.1093075751</v>
      </c>
    </row>
    <row r="443" ht="15" customHeight="1" spans="1:39">
      <c r="A443" s="24" t="s">
        <v>1411</v>
      </c>
      <c r="B443" s="52" t="s">
        <v>598</v>
      </c>
      <c r="C443" s="52" t="s">
        <v>599</v>
      </c>
      <c r="D443" s="52" t="s">
        <v>929</v>
      </c>
      <c r="E443" s="10" t="s">
        <v>209</v>
      </c>
      <c r="F443" s="52" t="s">
        <v>600</v>
      </c>
      <c r="G443" s="52" t="s">
        <v>165</v>
      </c>
      <c r="H443" s="52" t="s">
        <v>248</v>
      </c>
      <c r="I443" s="52" t="s">
        <v>930</v>
      </c>
      <c r="J443" s="52" t="s">
        <v>169</v>
      </c>
      <c r="K443" s="52" t="s">
        <v>931</v>
      </c>
      <c r="L443" s="53" t="s">
        <v>293</v>
      </c>
      <c r="M443" s="13">
        <v>259</v>
      </c>
      <c r="N443" s="14">
        <f t="shared" si="130"/>
        <v>0.70958904109589</v>
      </c>
      <c r="O443" s="15">
        <v>9650</v>
      </c>
      <c r="P443" s="15">
        <f t="shared" si="135"/>
        <v>2499350</v>
      </c>
      <c r="Q443" s="16">
        <f>IFERROR(VLOOKUP(G443,SCENARIOS!$A$13:$E$18,4,0),0.025)</f>
        <v>0.025</v>
      </c>
      <c r="R443" s="52">
        <f>IFERROR(VLOOKUP(L443,INPUTS!$A$107:$B$120,2,0),0.0082)</f>
        <v>0.0079</v>
      </c>
      <c r="S443" s="52">
        <f t="shared" si="136"/>
        <v>76.235</v>
      </c>
      <c r="T443" s="15">
        <f t="shared" si="137"/>
        <v>19744.865</v>
      </c>
      <c r="U443" s="15">
        <f>T443/INPUTS!$B$7*1000</f>
        <v>24681081.25</v>
      </c>
      <c r="V443" s="15">
        <f>T443*INPUTS!$B$6</f>
        <v>62393.7734</v>
      </c>
      <c r="W443" s="54" t="s">
        <v>396</v>
      </c>
      <c r="X443" s="54" t="s">
        <v>396</v>
      </c>
      <c r="Y443" s="67">
        <f>IFERROR(VLOOKUP(E443,INPUTS!$A$44:$B$103,2,0),0)</f>
        <v>0.02</v>
      </c>
      <c r="Z443" s="15">
        <f t="shared" si="126"/>
        <v>394.8973</v>
      </c>
      <c r="AA443" s="20">
        <f>IFERROR(VLOOKUP(E443,INPUTS!$A$44:$C$103,3,0),SCENARIOS!$J$25)</f>
        <v>0.06</v>
      </c>
      <c r="AB443" s="15">
        <f t="shared" si="138"/>
        <v>1340.370145405</v>
      </c>
      <c r="AC443" s="20">
        <f>IFERROR(VLOOKUP($E443,INPUTS!$A$44:$G$103,4,0),SCENARIOS!$K$25)</f>
        <v>0.15</v>
      </c>
      <c r="AD443" s="15">
        <f t="shared" si="138"/>
        <v>3791.26447706154</v>
      </c>
      <c r="AE443" s="20">
        <f>IFERROR(VLOOKUP($E443,INPUTS!$A$44:$G$103,5,0),SCENARIOS!$L$25)</f>
        <v>0.3</v>
      </c>
      <c r="AF443" s="15">
        <f t="shared" si="138"/>
        <v>8578.93553317582</v>
      </c>
      <c r="AG443" s="20">
        <f>IFERROR(VLOOKUP($E443,INPUTS!$A$44:$G$103,6,0),SCENARIOS!$M$25)</f>
        <v>0.4</v>
      </c>
      <c r="AH443" s="15">
        <f t="shared" si="128"/>
        <v>12941.7041601258</v>
      </c>
      <c r="AI443" s="20">
        <f>IFERROR(VLOOKUP($E443,INPUTS!$A$44:$G$103,7,0),SCENARIOS!$N$25)</f>
        <v>0.5</v>
      </c>
      <c r="AJ443" s="15">
        <f t="shared" si="129"/>
        <v>18302.9379694588</v>
      </c>
      <c r="AL443" t="str">
        <f t="shared" si="131"/>
        <v>N</v>
      </c>
      <c r="AM443" s="21">
        <f t="shared" si="132"/>
        <v>36605.8759389177</v>
      </c>
    </row>
    <row r="444" ht="15" customHeight="1" spans="1:39">
      <c r="A444" s="6" t="s">
        <v>1412</v>
      </c>
      <c r="B444" s="52" t="s">
        <v>598</v>
      </c>
      <c r="C444" s="52" t="s">
        <v>599</v>
      </c>
      <c r="D444" s="52" t="s">
        <v>929</v>
      </c>
      <c r="E444" s="10" t="s">
        <v>209</v>
      </c>
      <c r="F444" s="52" t="s">
        <v>600</v>
      </c>
      <c r="G444" s="52" t="s">
        <v>165</v>
      </c>
      <c r="H444" s="52" t="s">
        <v>252</v>
      </c>
      <c r="I444" s="52" t="s">
        <v>930</v>
      </c>
      <c r="J444" s="52" t="s">
        <v>169</v>
      </c>
      <c r="K444" s="52" t="s">
        <v>931</v>
      </c>
      <c r="L444" s="53" t="s">
        <v>293</v>
      </c>
      <c r="M444" s="13">
        <v>259</v>
      </c>
      <c r="N444" s="14">
        <f t="shared" si="130"/>
        <v>0.70958904109589</v>
      </c>
      <c r="O444" s="15">
        <v>9600</v>
      </c>
      <c r="P444" s="15">
        <f t="shared" si="135"/>
        <v>2486400</v>
      </c>
      <c r="Q444" s="16">
        <f>IFERROR(VLOOKUP(G444,SCENARIOS!$A$13:$E$18,4,0),0.025)</f>
        <v>0.025</v>
      </c>
      <c r="R444" s="52">
        <f>IFERROR(VLOOKUP(L444,INPUTS!$A$107:$B$120,2,0),0.0082)</f>
        <v>0.0079</v>
      </c>
      <c r="S444" s="52">
        <f t="shared" si="136"/>
        <v>75.84</v>
      </c>
      <c r="T444" s="15">
        <f t="shared" si="137"/>
        <v>19642.56</v>
      </c>
      <c r="U444" s="15">
        <f>T444/INPUTS!$B$7*1000</f>
        <v>24553200</v>
      </c>
      <c r="V444" s="15">
        <f>T444*INPUTS!$B$6</f>
        <v>62070.4896</v>
      </c>
      <c r="W444" s="54" t="s">
        <v>396</v>
      </c>
      <c r="X444" s="54" t="s">
        <v>396</v>
      </c>
      <c r="Y444" s="67">
        <f>IFERROR(VLOOKUP(E444,INPUTS!$A$44:$B$103,2,0),0)</f>
        <v>0.02</v>
      </c>
      <c r="Z444" s="15">
        <f t="shared" si="126"/>
        <v>392.8512</v>
      </c>
      <c r="AA444" s="20">
        <f>IFERROR(VLOOKUP(E444,INPUTS!$A$44:$C$103,3,0),SCENARIOS!$J$25)</f>
        <v>0.06</v>
      </c>
      <c r="AB444" s="15">
        <f t="shared" si="138"/>
        <v>1333.42522237181</v>
      </c>
      <c r="AC444" s="20">
        <f>IFERROR(VLOOKUP($E444,INPUTS!$A$44:$G$103,4,0),SCENARIOS!$K$25)</f>
        <v>0.15</v>
      </c>
      <c r="AD444" s="15">
        <f t="shared" si="138"/>
        <v>3771.62061966744</v>
      </c>
      <c r="AE444" s="20">
        <f>IFERROR(VLOOKUP($E444,INPUTS!$A$44:$G$103,5,0),SCENARIOS!$L$25)</f>
        <v>0.3</v>
      </c>
      <c r="AF444" s="15">
        <f t="shared" si="138"/>
        <v>8534.48508999874</v>
      </c>
      <c r="AG444" s="20">
        <f>IFERROR(VLOOKUP($E444,INPUTS!$A$44:$G$103,6,0),SCENARIOS!$M$25)</f>
        <v>0.4</v>
      </c>
      <c r="AH444" s="15">
        <f t="shared" si="128"/>
        <v>12874.6486981562</v>
      </c>
      <c r="AI444" s="20">
        <f>IFERROR(VLOOKUP($E444,INPUTS!$A$44:$G$103,7,0),SCENARIOS!$N$25)</f>
        <v>0.5</v>
      </c>
      <c r="AJ444" s="15">
        <f t="shared" si="129"/>
        <v>18208.1040939694</v>
      </c>
      <c r="AL444" t="str">
        <f t="shared" si="131"/>
        <v>N</v>
      </c>
      <c r="AM444" s="21">
        <f t="shared" si="132"/>
        <v>36416.2081879388</v>
      </c>
    </row>
    <row r="445" ht="15" customHeight="1" spans="1:39">
      <c r="A445" s="24" t="s">
        <v>1413</v>
      </c>
      <c r="B445" s="52" t="s">
        <v>598</v>
      </c>
      <c r="C445" s="52" t="s">
        <v>599</v>
      </c>
      <c r="D445" s="52" t="s">
        <v>929</v>
      </c>
      <c r="E445" s="10" t="s">
        <v>209</v>
      </c>
      <c r="F445" s="52" t="s">
        <v>600</v>
      </c>
      <c r="G445" s="52" t="s">
        <v>165</v>
      </c>
      <c r="H445" s="52" t="s">
        <v>615</v>
      </c>
      <c r="I445" s="52" t="s">
        <v>614</v>
      </c>
      <c r="J445" s="52" t="s">
        <v>169</v>
      </c>
      <c r="K445" s="52" t="s">
        <v>931</v>
      </c>
      <c r="L445" s="53" t="s">
        <v>288</v>
      </c>
      <c r="M445" s="13">
        <v>259</v>
      </c>
      <c r="N445" s="14">
        <f t="shared" si="130"/>
        <v>0.70958904109589</v>
      </c>
      <c r="O445" s="15">
        <v>6700</v>
      </c>
      <c r="P445" s="15">
        <f t="shared" si="135"/>
        <v>1735300</v>
      </c>
      <c r="Q445" s="16">
        <f>IFERROR(VLOOKUP(G445,SCENARIOS!$A$13:$E$18,4,0),0.025)</f>
        <v>0.025</v>
      </c>
      <c r="R445" s="52">
        <f>IFERROR(VLOOKUP(L445,INPUTS!$A$107:$B$120,2,0),0.0082)</f>
        <v>0.0085</v>
      </c>
      <c r="S445" s="52">
        <f t="shared" si="136"/>
        <v>56.95</v>
      </c>
      <c r="T445" s="15">
        <f t="shared" si="137"/>
        <v>14750.05</v>
      </c>
      <c r="U445" s="15">
        <f>T445/INPUTS!$B$7*1000</f>
        <v>18437562.5</v>
      </c>
      <c r="V445" s="15">
        <f>T445*INPUTS!$B$6</f>
        <v>46610.158</v>
      </c>
      <c r="W445" s="54" t="s">
        <v>396</v>
      </c>
      <c r="X445" s="54" t="s">
        <v>396</v>
      </c>
      <c r="Y445" s="67">
        <f>IFERROR(VLOOKUP(E445,INPUTS!$A$44:$B$103,2,0),0)</f>
        <v>0.02</v>
      </c>
      <c r="Z445" s="15">
        <f t="shared" si="126"/>
        <v>295.001</v>
      </c>
      <c r="AA445" s="20">
        <f>IFERROR(VLOOKUP(E445,INPUTS!$A$44:$C$103,3,0),SCENARIOS!$J$25)</f>
        <v>0.06</v>
      </c>
      <c r="AB445" s="15">
        <f t="shared" si="138"/>
        <v>1001.29966263284</v>
      </c>
      <c r="AC445" s="20">
        <f>IFERROR(VLOOKUP($E445,INPUTS!$A$44:$G$103,4,0),SCENARIOS!$K$25)</f>
        <v>0.15</v>
      </c>
      <c r="AD445" s="15">
        <f t="shared" si="138"/>
        <v>2832.19665466852</v>
      </c>
      <c r="AE445" s="20">
        <f>IFERROR(VLOOKUP($E445,INPUTS!$A$44:$G$103,5,0),SCENARIOS!$L$25)</f>
        <v>0.3</v>
      </c>
      <c r="AF445" s="15">
        <f t="shared" si="138"/>
        <v>6408.74111122664</v>
      </c>
      <c r="AG445" s="20">
        <f>IFERROR(VLOOKUP($E445,INPUTS!$A$44:$G$103,6,0),SCENARIOS!$M$25)</f>
        <v>0.4</v>
      </c>
      <c r="AH445" s="15">
        <f t="shared" si="128"/>
        <v>9667.86977004214</v>
      </c>
      <c r="AI445" s="20">
        <f>IFERROR(VLOOKUP($E445,INPUTS!$A$44:$G$103,7,0),SCENARIOS!$N$25)</f>
        <v>0.5</v>
      </c>
      <c r="AJ445" s="15">
        <f t="shared" si="129"/>
        <v>13672.8840737283</v>
      </c>
      <c r="AL445" t="str">
        <f t="shared" si="131"/>
        <v>Y</v>
      </c>
      <c r="AM445" s="21">
        <f t="shared" si="132"/>
        <v>27345.7681474567</v>
      </c>
    </row>
    <row r="446" ht="15" customHeight="1" spans="1:39">
      <c r="A446" s="6" t="s">
        <v>1414</v>
      </c>
      <c r="B446" s="52" t="s">
        <v>598</v>
      </c>
      <c r="C446" s="52" t="s">
        <v>599</v>
      </c>
      <c r="D446" s="52" t="s">
        <v>929</v>
      </c>
      <c r="E446" s="10" t="s">
        <v>209</v>
      </c>
      <c r="F446" s="52" t="s">
        <v>600</v>
      </c>
      <c r="G446" s="52" t="s">
        <v>165</v>
      </c>
      <c r="H446" s="52" t="s">
        <v>452</v>
      </c>
      <c r="I446" s="52" t="s">
        <v>451</v>
      </c>
      <c r="J446" s="52" t="s">
        <v>181</v>
      </c>
      <c r="K446" s="52" t="s">
        <v>931</v>
      </c>
      <c r="L446" s="53" t="s">
        <v>293</v>
      </c>
      <c r="M446" s="13">
        <v>389</v>
      </c>
      <c r="N446" s="14">
        <f t="shared" si="130"/>
        <v>1.06575342465753</v>
      </c>
      <c r="O446" s="15">
        <v>9750</v>
      </c>
      <c r="P446" s="15">
        <f t="shared" si="135"/>
        <v>3792750</v>
      </c>
      <c r="Q446" s="16">
        <f>IFERROR(VLOOKUP(G446,SCENARIOS!$A$13:$E$18,4,0),0.025)</f>
        <v>0.025</v>
      </c>
      <c r="R446" s="52">
        <f>IFERROR(VLOOKUP(L446,INPUTS!$A$107:$B$120,2,0),0.0082)</f>
        <v>0.0079</v>
      </c>
      <c r="S446" s="52">
        <f t="shared" si="136"/>
        <v>77.025</v>
      </c>
      <c r="T446" s="15">
        <f t="shared" si="137"/>
        <v>29962.725</v>
      </c>
      <c r="U446" s="15">
        <f>T446/INPUTS!$B$7*1000</f>
        <v>37453406.25</v>
      </c>
      <c r="V446" s="15">
        <f>T446*INPUTS!$B$6</f>
        <v>94682.211</v>
      </c>
      <c r="W446" s="54" t="s">
        <v>521</v>
      </c>
      <c r="X446" s="54" t="s">
        <v>396</v>
      </c>
      <c r="Y446" s="67">
        <f>IFERROR(VLOOKUP(E446,INPUTS!$A$44:$B$103,2,0),0)</f>
        <v>0.02</v>
      </c>
      <c r="Z446" s="15">
        <f t="shared" si="126"/>
        <v>599.2545</v>
      </c>
      <c r="AA446" s="20">
        <f>IFERROR(VLOOKUP(E446,INPUTS!$A$44:$C$103,3,0),SCENARIOS!$J$25)</f>
        <v>0.06</v>
      </c>
      <c r="AB446" s="15">
        <f t="shared" si="138"/>
        <v>2034.00438873499</v>
      </c>
      <c r="AC446" s="20">
        <f>IFERROR(VLOOKUP($E446,INPUTS!$A$44:$G$103,4,0),SCENARIOS!$K$25)</f>
        <v>0.15</v>
      </c>
      <c r="AD446" s="15">
        <f t="shared" si="138"/>
        <v>5753.22317617587</v>
      </c>
      <c r="AE446" s="20">
        <f>IFERROR(VLOOKUP($E446,INPUTS!$A$44:$G$103,5,0),SCENARIOS!$L$25)</f>
        <v>0.3</v>
      </c>
      <c r="AF446" s="15">
        <f t="shared" si="138"/>
        <v>13018.4879042361</v>
      </c>
      <c r="AG446" s="20">
        <f>IFERROR(VLOOKUP($E446,INPUTS!$A$44:$G$103,6,0),SCENARIOS!$M$25)</f>
        <v>0.4</v>
      </c>
      <c r="AH446" s="15">
        <f t="shared" si="128"/>
        <v>19638.96551236</v>
      </c>
      <c r="AI446" s="20">
        <f>IFERROR(VLOOKUP($E446,INPUTS!$A$44:$G$103,7,0),SCENARIOS!$N$25)</f>
        <v>0.5</v>
      </c>
      <c r="AJ446" s="15">
        <f t="shared" si="129"/>
        <v>27774.6085916998</v>
      </c>
      <c r="AL446" t="str">
        <f t="shared" si="131"/>
        <v>N</v>
      </c>
      <c r="AM446" s="21">
        <f t="shared" si="132"/>
        <v>55549.2171833996</v>
      </c>
    </row>
    <row r="447" ht="15" customHeight="1" spans="1:39">
      <c r="A447" s="24" t="s">
        <v>1415</v>
      </c>
      <c r="B447" s="52" t="s">
        <v>598</v>
      </c>
      <c r="C447" s="52" t="s">
        <v>599</v>
      </c>
      <c r="D447" s="52" t="s">
        <v>929</v>
      </c>
      <c r="E447" s="10" t="s">
        <v>209</v>
      </c>
      <c r="F447" s="52" t="s">
        <v>600</v>
      </c>
      <c r="G447" s="52" t="s">
        <v>165</v>
      </c>
      <c r="H447" s="52" t="s">
        <v>702</v>
      </c>
      <c r="I447" s="52" t="s">
        <v>701</v>
      </c>
      <c r="J447" s="52" t="s">
        <v>181</v>
      </c>
      <c r="K447" s="52" t="s">
        <v>931</v>
      </c>
      <c r="L447" s="53" t="s">
        <v>293</v>
      </c>
      <c r="M447" s="13">
        <v>259</v>
      </c>
      <c r="N447" s="14">
        <f t="shared" si="130"/>
        <v>0.70958904109589</v>
      </c>
      <c r="O447" s="15">
        <v>11500</v>
      </c>
      <c r="P447" s="15">
        <f t="shared" si="135"/>
        <v>2978500</v>
      </c>
      <c r="Q447" s="16">
        <f>IFERROR(VLOOKUP(G447,SCENARIOS!$A$13:$E$18,4,0),0.025)</f>
        <v>0.025</v>
      </c>
      <c r="R447" s="52">
        <f>IFERROR(VLOOKUP(L447,INPUTS!$A$107:$B$120,2,0),0.0082)</f>
        <v>0.0079</v>
      </c>
      <c r="S447" s="52">
        <f t="shared" si="136"/>
        <v>90.85</v>
      </c>
      <c r="T447" s="15">
        <f t="shared" si="137"/>
        <v>23530.15</v>
      </c>
      <c r="U447" s="15">
        <f>T447/INPUTS!$B$7*1000</f>
        <v>29412687.5</v>
      </c>
      <c r="V447" s="15">
        <f>T447*INPUTS!$B$6</f>
        <v>74355.274</v>
      </c>
      <c r="W447" s="54" t="s">
        <v>396</v>
      </c>
      <c r="X447" s="54" t="s">
        <v>396</v>
      </c>
      <c r="Y447" s="67">
        <f>IFERROR(VLOOKUP(E447,INPUTS!$A$44:$B$103,2,0),0)</f>
        <v>0.02</v>
      </c>
      <c r="Z447" s="15">
        <f t="shared" si="126"/>
        <v>470.603</v>
      </c>
      <c r="AA447" s="20">
        <f>IFERROR(VLOOKUP(E447,INPUTS!$A$44:$C$103,3,0),SCENARIOS!$J$25)</f>
        <v>0.06</v>
      </c>
      <c r="AB447" s="15">
        <f t="shared" si="138"/>
        <v>1597.3322976329</v>
      </c>
      <c r="AC447" s="20">
        <f>IFERROR(VLOOKUP($E447,INPUTS!$A$44:$G$103,4,0),SCENARIOS!$K$25)</f>
        <v>0.15</v>
      </c>
      <c r="AD447" s="15">
        <f t="shared" si="138"/>
        <v>4518.08720064329</v>
      </c>
      <c r="AE447" s="20">
        <f>IFERROR(VLOOKUP($E447,INPUTS!$A$44:$G$103,5,0),SCENARIOS!$L$25)</f>
        <v>0.3</v>
      </c>
      <c r="AF447" s="15">
        <f t="shared" si="138"/>
        <v>10223.6019307277</v>
      </c>
      <c r="AG447" s="20">
        <f>IFERROR(VLOOKUP($E447,INPUTS!$A$44:$G$103,6,0),SCENARIOS!$M$25)</f>
        <v>0.4</v>
      </c>
      <c r="AH447" s="15">
        <f t="shared" si="128"/>
        <v>15422.7562529996</v>
      </c>
      <c r="AI447" s="20">
        <f>IFERROR(VLOOKUP($E447,INPUTS!$A$44:$G$103,7,0),SCENARIOS!$N$25)</f>
        <v>0.5</v>
      </c>
      <c r="AJ447" s="15">
        <f t="shared" si="129"/>
        <v>21811.7913625675</v>
      </c>
      <c r="AL447" t="str">
        <f t="shared" si="131"/>
        <v>N</v>
      </c>
      <c r="AM447" s="21">
        <f t="shared" si="132"/>
        <v>43623.582725135</v>
      </c>
    </row>
    <row r="448" ht="15" customHeight="1" spans="1:39">
      <c r="A448" s="6" t="s">
        <v>1416</v>
      </c>
      <c r="B448" s="52" t="s">
        <v>598</v>
      </c>
      <c r="C448" s="52" t="s">
        <v>599</v>
      </c>
      <c r="D448" s="52" t="s">
        <v>929</v>
      </c>
      <c r="E448" s="10" t="s">
        <v>209</v>
      </c>
      <c r="F448" s="52" t="s">
        <v>600</v>
      </c>
      <c r="G448" s="52" t="s">
        <v>165</v>
      </c>
      <c r="H448" s="52" t="s">
        <v>515</v>
      </c>
      <c r="I448" s="52" t="s">
        <v>514</v>
      </c>
      <c r="J448" s="52" t="s">
        <v>181</v>
      </c>
      <c r="K448" s="52" t="s">
        <v>931</v>
      </c>
      <c r="L448" s="53" t="s">
        <v>288</v>
      </c>
      <c r="M448" s="13">
        <v>259</v>
      </c>
      <c r="N448" s="14">
        <f t="shared" si="130"/>
        <v>0.70958904109589</v>
      </c>
      <c r="O448" s="15">
        <v>9400</v>
      </c>
      <c r="P448" s="15">
        <f t="shared" si="135"/>
        <v>2434600</v>
      </c>
      <c r="Q448" s="16">
        <f>IFERROR(VLOOKUP(G448,SCENARIOS!$A$13:$E$18,4,0),0.025)</f>
        <v>0.025</v>
      </c>
      <c r="R448" s="52">
        <f>IFERROR(VLOOKUP(L448,INPUTS!$A$107:$B$120,2,0),0.0082)</f>
        <v>0.0085</v>
      </c>
      <c r="S448" s="52">
        <f t="shared" si="136"/>
        <v>79.9</v>
      </c>
      <c r="T448" s="15">
        <f t="shared" si="137"/>
        <v>20694.1</v>
      </c>
      <c r="U448" s="15">
        <f>T448/INPUTS!$B$7*1000</f>
        <v>25867625</v>
      </c>
      <c r="V448" s="15">
        <f>T448*INPUTS!$B$6</f>
        <v>65393.356</v>
      </c>
      <c r="W448" s="54" t="s">
        <v>396</v>
      </c>
      <c r="X448" s="54" t="s">
        <v>396</v>
      </c>
      <c r="Y448" s="67">
        <f>IFERROR(VLOOKUP(E448,INPUTS!$A$44:$B$103,2,0),0)</f>
        <v>0.02</v>
      </c>
      <c r="Z448" s="15">
        <f t="shared" si="126"/>
        <v>413.882</v>
      </c>
      <c r="AA448" s="20">
        <f>IFERROR(VLOOKUP(E448,INPUTS!$A$44:$C$103,3,0),SCENARIOS!$J$25)</f>
        <v>0.06</v>
      </c>
      <c r="AB448" s="15">
        <f t="shared" si="138"/>
        <v>1404.80848190279</v>
      </c>
      <c r="AC448" s="20">
        <f>IFERROR(VLOOKUP($E448,INPUTS!$A$44:$G$103,4,0),SCENARIOS!$K$25)</f>
        <v>0.15</v>
      </c>
      <c r="AD448" s="15">
        <f t="shared" si="138"/>
        <v>3973.52963490808</v>
      </c>
      <c r="AE448" s="20">
        <f>IFERROR(VLOOKUP($E448,INPUTS!$A$44:$G$103,5,0),SCENARIOS!$L$25)</f>
        <v>0.3</v>
      </c>
      <c r="AF448" s="15">
        <f t="shared" si="138"/>
        <v>8991.36812619857</v>
      </c>
      <c r="AG448" s="20">
        <f>IFERROR(VLOOKUP($E448,INPUTS!$A$44:$G$103,6,0),SCENARIOS!$M$25)</f>
        <v>0.4</v>
      </c>
      <c r="AH448" s="15">
        <f t="shared" si="128"/>
        <v>13563.8769908054</v>
      </c>
      <c r="AI448" s="20">
        <f>IFERROR(VLOOKUP($E448,INPUTS!$A$44:$G$103,7,0),SCENARIOS!$N$25)</f>
        <v>0.5</v>
      </c>
      <c r="AJ448" s="15">
        <f t="shared" si="129"/>
        <v>19182.8522825442</v>
      </c>
      <c r="AL448" t="str">
        <f t="shared" si="131"/>
        <v>N</v>
      </c>
      <c r="AM448" s="21">
        <f t="shared" si="132"/>
        <v>38365.7045650885</v>
      </c>
    </row>
    <row r="449" ht="15" customHeight="1" spans="1:39">
      <c r="A449" s="24" t="s">
        <v>1417</v>
      </c>
      <c r="B449" s="52" t="s">
        <v>598</v>
      </c>
      <c r="C449" s="52" t="s">
        <v>599</v>
      </c>
      <c r="D449" s="52" t="s">
        <v>929</v>
      </c>
      <c r="E449" s="10" t="s">
        <v>209</v>
      </c>
      <c r="F449" s="52" t="s">
        <v>600</v>
      </c>
      <c r="G449" s="52" t="s">
        <v>165</v>
      </c>
      <c r="H449" s="52" t="s">
        <v>440</v>
      </c>
      <c r="I449" s="52" t="s">
        <v>439</v>
      </c>
      <c r="J449" s="52" t="s">
        <v>177</v>
      </c>
      <c r="K449" s="52" t="s">
        <v>931</v>
      </c>
      <c r="L449" s="53" t="s">
        <v>291</v>
      </c>
      <c r="M449" s="13">
        <v>518</v>
      </c>
      <c r="N449" s="14">
        <f t="shared" si="130"/>
        <v>1.41917808219178</v>
      </c>
      <c r="O449" s="15">
        <v>5000</v>
      </c>
      <c r="P449" s="15">
        <f t="shared" si="135"/>
        <v>2590000</v>
      </c>
      <c r="Q449" s="16">
        <f>IFERROR(VLOOKUP(G449,SCENARIOS!$A$13:$E$18,4,0),0.025)</f>
        <v>0.025</v>
      </c>
      <c r="R449" s="52">
        <f>IFERROR(VLOOKUP(L449,INPUTS!$A$107:$B$120,2,0),0.0082)</f>
        <v>0.0079</v>
      </c>
      <c r="S449" s="52">
        <f t="shared" si="136"/>
        <v>39.5</v>
      </c>
      <c r="T449" s="15">
        <f t="shared" si="137"/>
        <v>20461</v>
      </c>
      <c r="U449" s="15">
        <f>T449/INPUTS!$B$7*1000</f>
        <v>25576250</v>
      </c>
      <c r="V449" s="15">
        <f>T449*INPUTS!$B$6</f>
        <v>64656.76</v>
      </c>
      <c r="W449" s="54" t="s">
        <v>396</v>
      </c>
      <c r="X449" s="54" t="s">
        <v>396</v>
      </c>
      <c r="Y449" s="67">
        <f>IFERROR(VLOOKUP(E449,INPUTS!$A$44:$B$103,2,0),0)</f>
        <v>0.02</v>
      </c>
      <c r="Z449" s="15">
        <f t="shared" si="126"/>
        <v>409.22</v>
      </c>
      <c r="AA449" s="20">
        <f>IFERROR(VLOOKUP(E449,INPUTS!$A$44:$C$103,3,0),SCENARIOS!$J$25)</f>
        <v>0.06</v>
      </c>
      <c r="AB449" s="15">
        <f t="shared" si="138"/>
        <v>1388.9846066373</v>
      </c>
      <c r="AC449" s="20">
        <f>IFERROR(VLOOKUP($E449,INPUTS!$A$44:$G$103,4,0),SCENARIOS!$K$25)</f>
        <v>0.15</v>
      </c>
      <c r="AD449" s="15">
        <f t="shared" si="138"/>
        <v>3928.77147882025</v>
      </c>
      <c r="AE449" s="20">
        <f>IFERROR(VLOOKUP($E449,INPUTS!$A$44:$G$103,5,0),SCENARIOS!$L$25)</f>
        <v>0.3</v>
      </c>
      <c r="AF449" s="15">
        <f t="shared" si="138"/>
        <v>8890.08863541535</v>
      </c>
      <c r="AG449" s="20">
        <f>IFERROR(VLOOKUP($E449,INPUTS!$A$44:$G$103,6,0),SCENARIOS!$M$25)</f>
        <v>0.4</v>
      </c>
      <c r="AH449" s="15">
        <f t="shared" si="128"/>
        <v>13411.0923939127</v>
      </c>
      <c r="AI449" s="20">
        <f>IFERROR(VLOOKUP($E449,INPUTS!$A$44:$G$103,7,0),SCENARIOS!$N$25)</f>
        <v>0.5</v>
      </c>
      <c r="AJ449" s="15">
        <f t="shared" si="129"/>
        <v>18966.7750978848</v>
      </c>
      <c r="AL449" t="str">
        <f t="shared" si="131"/>
        <v>Y</v>
      </c>
      <c r="AM449" s="21">
        <f t="shared" si="132"/>
        <v>37933.5501957696</v>
      </c>
    </row>
    <row r="450" ht="15" customHeight="1" spans="1:39">
      <c r="A450" s="6" t="s">
        <v>1418</v>
      </c>
      <c r="B450" s="52" t="s">
        <v>598</v>
      </c>
      <c r="C450" s="52" t="s">
        <v>599</v>
      </c>
      <c r="D450" s="52" t="s">
        <v>929</v>
      </c>
      <c r="E450" s="10" t="s">
        <v>209</v>
      </c>
      <c r="F450" s="52" t="s">
        <v>600</v>
      </c>
      <c r="G450" s="52" t="s">
        <v>165</v>
      </c>
      <c r="H450" s="52" t="s">
        <v>448</v>
      </c>
      <c r="I450" s="52" t="s">
        <v>447</v>
      </c>
      <c r="J450" s="52" t="s">
        <v>177</v>
      </c>
      <c r="K450" s="52" t="s">
        <v>931</v>
      </c>
      <c r="L450" s="53" t="s">
        <v>291</v>
      </c>
      <c r="M450" s="13">
        <v>389</v>
      </c>
      <c r="N450" s="14">
        <f t="shared" si="130"/>
        <v>1.06575342465753</v>
      </c>
      <c r="O450" s="15">
        <v>4900</v>
      </c>
      <c r="P450" s="15">
        <f t="shared" si="135"/>
        <v>1906100</v>
      </c>
      <c r="Q450" s="16">
        <f>IFERROR(VLOOKUP(G450,SCENARIOS!$A$13:$E$18,4,0),0.025)</f>
        <v>0.025</v>
      </c>
      <c r="R450" s="52">
        <f>IFERROR(VLOOKUP(L450,INPUTS!$A$107:$B$120,2,0),0.0082)</f>
        <v>0.0079</v>
      </c>
      <c r="S450" s="52">
        <f t="shared" si="136"/>
        <v>38.71</v>
      </c>
      <c r="T450" s="15">
        <f t="shared" si="137"/>
        <v>15058.19</v>
      </c>
      <c r="U450" s="15">
        <f>T450/INPUTS!$B$7*1000</f>
        <v>18822737.5</v>
      </c>
      <c r="V450" s="15">
        <f>T450*INPUTS!$B$6</f>
        <v>47583.8804</v>
      </c>
      <c r="W450" s="54" t="s">
        <v>396</v>
      </c>
      <c r="X450" s="54" t="s">
        <v>396</v>
      </c>
      <c r="Y450" s="67">
        <f>IFERROR(VLOOKUP(E450,INPUTS!$A$44:$B$103,2,0),0)</f>
        <v>0.02</v>
      </c>
      <c r="Z450" s="15">
        <f t="shared" si="126"/>
        <v>301.1638</v>
      </c>
      <c r="AA450" s="20">
        <f>IFERROR(VLOOKUP(E450,INPUTS!$A$44:$C$103,3,0),SCENARIOS!$J$25)</f>
        <v>0.06</v>
      </c>
      <c r="AB450" s="15">
        <f t="shared" si="138"/>
        <v>1022.21759023605</v>
      </c>
      <c r="AC450" s="20">
        <f>IFERROR(VLOOKUP($E450,INPUTS!$A$44:$G$103,4,0),SCENARIOS!$K$25)</f>
        <v>0.15</v>
      </c>
      <c r="AD450" s="15">
        <f t="shared" si="138"/>
        <v>2891.36344238582</v>
      </c>
      <c r="AE450" s="20">
        <f>IFERROR(VLOOKUP($E450,INPUTS!$A$44:$G$103,5,0),SCENARIOS!$L$25)</f>
        <v>0.3</v>
      </c>
      <c r="AF450" s="15">
        <f t="shared" si="138"/>
        <v>6542.62469033406</v>
      </c>
      <c r="AG450" s="20">
        <f>IFERROR(VLOOKUP($E450,INPUTS!$A$44:$G$103,6,0),SCENARIOS!$M$25)</f>
        <v>0.4</v>
      </c>
      <c r="AH450" s="15">
        <f t="shared" si="128"/>
        <v>9869.83907800657</v>
      </c>
      <c r="AI450" s="20">
        <f>IFERROR(VLOOKUP($E450,INPUTS!$A$44:$G$103,7,0),SCENARIOS!$N$25)</f>
        <v>0.5</v>
      </c>
      <c r="AJ450" s="15">
        <f t="shared" si="129"/>
        <v>13958.5212409568</v>
      </c>
      <c r="AL450" t="str">
        <f t="shared" si="131"/>
        <v>Y</v>
      </c>
      <c r="AM450" s="21">
        <f t="shared" si="132"/>
        <v>27917.0424819137</v>
      </c>
    </row>
    <row r="451" ht="15" customHeight="1" spans="1:39">
      <c r="A451" s="24" t="s">
        <v>1419</v>
      </c>
      <c r="B451" s="52" t="s">
        <v>598</v>
      </c>
      <c r="C451" s="52" t="s">
        <v>599</v>
      </c>
      <c r="D451" s="52" t="s">
        <v>929</v>
      </c>
      <c r="E451" s="10" t="s">
        <v>209</v>
      </c>
      <c r="F451" s="52" t="s">
        <v>600</v>
      </c>
      <c r="G451" s="52" t="s">
        <v>165</v>
      </c>
      <c r="H451" s="52" t="s">
        <v>644</v>
      </c>
      <c r="I451" s="52" t="s">
        <v>643</v>
      </c>
      <c r="J451" s="52" t="s">
        <v>185</v>
      </c>
      <c r="K451" s="52" t="s">
        <v>931</v>
      </c>
      <c r="L451" s="53" t="s">
        <v>291</v>
      </c>
      <c r="M451" s="13">
        <v>259</v>
      </c>
      <c r="N451" s="14">
        <f t="shared" si="130"/>
        <v>0.70958904109589</v>
      </c>
      <c r="O451" s="15">
        <v>9400</v>
      </c>
      <c r="P451" s="15">
        <f t="shared" si="135"/>
        <v>2434600</v>
      </c>
      <c r="Q451" s="16">
        <f>IFERROR(VLOOKUP(G451,SCENARIOS!$A$13:$E$18,4,0),0.025)</f>
        <v>0.025</v>
      </c>
      <c r="R451" s="52">
        <f>IFERROR(VLOOKUP(L451,INPUTS!$A$107:$B$120,2,0),0.0082)</f>
        <v>0.0079</v>
      </c>
      <c r="S451" s="52">
        <f t="shared" si="136"/>
        <v>74.26</v>
      </c>
      <c r="T451" s="15">
        <f t="shared" si="137"/>
        <v>19233.34</v>
      </c>
      <c r="U451" s="15">
        <f>T451/INPUTS!$B$7*1000</f>
        <v>24041675</v>
      </c>
      <c r="V451" s="15">
        <f>T451*INPUTS!$B$6</f>
        <v>60777.3544</v>
      </c>
      <c r="W451" s="54" t="s">
        <v>396</v>
      </c>
      <c r="X451" s="54" t="s">
        <v>396</v>
      </c>
      <c r="Y451" s="67">
        <f>IFERROR(VLOOKUP(E451,INPUTS!$A$44:$B$103,2,0),0)</f>
        <v>0.02</v>
      </c>
      <c r="Z451" s="15">
        <f t="shared" si="126"/>
        <v>384.6668</v>
      </c>
      <c r="AA451" s="20">
        <f>IFERROR(VLOOKUP(E451,INPUTS!$A$44:$C$103,3,0),SCENARIOS!$J$25)</f>
        <v>0.06</v>
      </c>
      <c r="AB451" s="15">
        <f t="shared" si="138"/>
        <v>1305.64553023907</v>
      </c>
      <c r="AC451" s="20">
        <f>IFERROR(VLOOKUP($E451,INPUTS!$A$44:$G$103,4,0),SCENARIOS!$K$25)</f>
        <v>0.15</v>
      </c>
      <c r="AD451" s="15">
        <f t="shared" si="138"/>
        <v>3693.04519009103</v>
      </c>
      <c r="AE451" s="20">
        <f>IFERROR(VLOOKUP($E451,INPUTS!$A$44:$G$103,5,0),SCENARIOS!$L$25)</f>
        <v>0.3</v>
      </c>
      <c r="AF451" s="15">
        <f t="shared" si="138"/>
        <v>8356.68331729043</v>
      </c>
      <c r="AG451" s="20">
        <f>IFERROR(VLOOKUP($E451,INPUTS!$A$44:$G$103,6,0),SCENARIOS!$M$25)</f>
        <v>0.4</v>
      </c>
      <c r="AH451" s="15">
        <f t="shared" si="128"/>
        <v>12606.426850278</v>
      </c>
      <c r="AI451" s="20">
        <f>IFERROR(VLOOKUP($E451,INPUTS!$A$44:$G$103,7,0),SCENARIOS!$N$25)</f>
        <v>0.5</v>
      </c>
      <c r="AJ451" s="15">
        <f t="shared" si="129"/>
        <v>17828.7685920117</v>
      </c>
      <c r="AL451" t="str">
        <f t="shared" si="131"/>
        <v>N</v>
      </c>
      <c r="AM451" s="21">
        <f t="shared" si="132"/>
        <v>35657.5371840234</v>
      </c>
    </row>
    <row r="452" ht="15" customHeight="1" spans="1:39">
      <c r="A452" s="6" t="s">
        <v>1420</v>
      </c>
      <c r="B452" s="52" t="s">
        <v>598</v>
      </c>
      <c r="C452" s="52" t="s">
        <v>599</v>
      </c>
      <c r="D452" s="52" t="s">
        <v>929</v>
      </c>
      <c r="E452" s="10" t="s">
        <v>209</v>
      </c>
      <c r="F452" s="52" t="s">
        <v>600</v>
      </c>
      <c r="G452" s="52" t="s">
        <v>165</v>
      </c>
      <c r="H452" s="52" t="s">
        <v>640</v>
      </c>
      <c r="I452" s="52" t="s">
        <v>639</v>
      </c>
      <c r="J452" s="52" t="s">
        <v>185</v>
      </c>
      <c r="K452" s="52" t="s">
        <v>931</v>
      </c>
      <c r="L452" s="53" t="s">
        <v>291</v>
      </c>
      <c r="M452" s="13">
        <v>259</v>
      </c>
      <c r="N452" s="14">
        <f t="shared" si="130"/>
        <v>0.70958904109589</v>
      </c>
      <c r="O452" s="15">
        <v>6600</v>
      </c>
      <c r="P452" s="15">
        <f t="shared" si="135"/>
        <v>1709400</v>
      </c>
      <c r="Q452" s="16">
        <f>IFERROR(VLOOKUP(G452,SCENARIOS!$A$13:$E$18,4,0),0.025)</f>
        <v>0.025</v>
      </c>
      <c r="R452" s="52">
        <f>IFERROR(VLOOKUP(L452,INPUTS!$A$107:$B$120,2,0),0.0082)</f>
        <v>0.0079</v>
      </c>
      <c r="S452" s="52">
        <f t="shared" si="136"/>
        <v>52.14</v>
      </c>
      <c r="T452" s="15">
        <f t="shared" si="137"/>
        <v>13504.26</v>
      </c>
      <c r="U452" s="15">
        <f>T452/INPUTS!$B$7*1000</f>
        <v>16880325</v>
      </c>
      <c r="V452" s="15">
        <f>T452*INPUTS!$B$6</f>
        <v>42673.4616</v>
      </c>
      <c r="W452" s="54" t="s">
        <v>396</v>
      </c>
      <c r="X452" s="54" t="s">
        <v>396</v>
      </c>
      <c r="Y452" s="67">
        <f>IFERROR(VLOOKUP(E452,INPUTS!$A$44:$B$103,2,0),0)</f>
        <v>0.02</v>
      </c>
      <c r="Z452" s="15">
        <f t="shared" ref="Z452:Z515" si="139">T452*Y452</f>
        <v>270.0852</v>
      </c>
      <c r="AA452" s="20">
        <f>IFERROR(VLOOKUP(E452,INPUTS!$A$44:$C$103,3,0),SCENARIOS!$J$25)</f>
        <v>0.06</v>
      </c>
      <c r="AB452" s="15">
        <f t="shared" ref="AB452:AF467" si="140">$T452*AA452*(1+$Q452)^AB$2</f>
        <v>916.729840380621</v>
      </c>
      <c r="AC452" s="20">
        <f>IFERROR(VLOOKUP($E452,INPUTS!$A$44:$G$103,4,0),SCENARIOS!$K$25)</f>
        <v>0.15</v>
      </c>
      <c r="AD452" s="15">
        <f t="shared" si="140"/>
        <v>2592.98917602136</v>
      </c>
      <c r="AE452" s="20">
        <f>IFERROR(VLOOKUP($E452,INPUTS!$A$44:$G$103,5,0),SCENARIOS!$L$25)</f>
        <v>0.3</v>
      </c>
      <c r="AF452" s="15">
        <f t="shared" si="140"/>
        <v>5867.45849937413</v>
      </c>
      <c r="AG452" s="20">
        <f>IFERROR(VLOOKUP($E452,INPUTS!$A$44:$G$103,6,0),SCENARIOS!$M$25)</f>
        <v>0.4</v>
      </c>
      <c r="AH452" s="15">
        <f t="shared" ref="AH452:AH515" si="141">$T452*AG452*(1+$Q452)^AH$2</f>
        <v>8851.32097998239</v>
      </c>
      <c r="AI452" s="20">
        <f>IFERROR(VLOOKUP($E452,INPUTS!$A$44:$G$103,7,0),SCENARIOS!$N$25)</f>
        <v>0.5</v>
      </c>
      <c r="AJ452" s="15">
        <f t="shared" ref="AJ452:AJ515" si="142">$T452*AI452*(1+$Q452)^AJ$2</f>
        <v>12518.071564604</v>
      </c>
      <c r="AL452" t="str">
        <f t="shared" si="131"/>
        <v>N</v>
      </c>
      <c r="AM452" s="21">
        <f t="shared" si="132"/>
        <v>25036.1431292079</v>
      </c>
    </row>
    <row r="453" ht="15" customHeight="1" spans="1:39">
      <c r="A453" s="24" t="s">
        <v>1421</v>
      </c>
      <c r="B453" s="52" t="s">
        <v>601</v>
      </c>
      <c r="C453" s="52" t="s">
        <v>602</v>
      </c>
      <c r="D453" s="52" t="s">
        <v>929</v>
      </c>
      <c r="E453" s="10" t="s">
        <v>210</v>
      </c>
      <c r="F453" s="52" t="s">
        <v>603</v>
      </c>
      <c r="G453" s="52" t="s">
        <v>165</v>
      </c>
      <c r="H453" s="52" t="s">
        <v>256</v>
      </c>
      <c r="I453" s="52" t="s">
        <v>930</v>
      </c>
      <c r="J453" s="52" t="s">
        <v>169</v>
      </c>
      <c r="K453" s="52" t="s">
        <v>931</v>
      </c>
      <c r="L453" s="53" t="s">
        <v>293</v>
      </c>
      <c r="M453" s="13">
        <v>155</v>
      </c>
      <c r="N453" s="14">
        <f t="shared" ref="N453:N516" si="143">M453/365</f>
        <v>0.424657534246575</v>
      </c>
      <c r="O453" s="15">
        <v>7400</v>
      </c>
      <c r="P453" s="15">
        <f t="shared" si="135"/>
        <v>1147000</v>
      </c>
      <c r="Q453" s="16">
        <f>IFERROR(VLOOKUP(G453,SCENARIOS!$A$13:$E$18,4,0),0.025)</f>
        <v>0.025</v>
      </c>
      <c r="R453" s="52">
        <f>IFERROR(VLOOKUP(L453,INPUTS!$A$107:$B$120,2,0),0.0082)</f>
        <v>0.0079</v>
      </c>
      <c r="S453" s="52">
        <f t="shared" si="136"/>
        <v>58.46</v>
      </c>
      <c r="T453" s="15">
        <f t="shared" si="137"/>
        <v>9061.3</v>
      </c>
      <c r="U453" s="15">
        <f>T453/INPUTS!$B$7*1000</f>
        <v>11326625</v>
      </c>
      <c r="V453" s="15">
        <f>T453*INPUTS!$B$6</f>
        <v>28633.708</v>
      </c>
      <c r="W453" s="54" t="s">
        <v>396</v>
      </c>
      <c r="X453" s="54" t="s">
        <v>396</v>
      </c>
      <c r="Y453" s="67">
        <f>IFERROR(VLOOKUP(E453,INPUTS!$A$44:$B$103,2,0),0)</f>
        <v>0.02</v>
      </c>
      <c r="Z453" s="15">
        <f t="shared" si="139"/>
        <v>181.226</v>
      </c>
      <c r="AA453" s="20">
        <f>IFERROR(VLOOKUP(E453,INPUTS!$A$44:$C$103,3,0),SCENARIOS!$J$25)</f>
        <v>0.06</v>
      </c>
      <c r="AB453" s="15">
        <f t="shared" si="140"/>
        <v>615.121754367949</v>
      </c>
      <c r="AC453" s="20">
        <f>IFERROR(VLOOKUP($E453,INPUTS!$A$44:$G$103,4,0),SCENARIOS!$K$25)</f>
        <v>0.15</v>
      </c>
      <c r="AD453" s="15">
        <f t="shared" si="140"/>
        <v>1739.88451204897</v>
      </c>
      <c r="AE453" s="20">
        <f>IFERROR(VLOOKUP($E453,INPUTS!$A$44:$G$103,5,0),SCENARIOS!$L$25)</f>
        <v>0.3</v>
      </c>
      <c r="AF453" s="15">
        <f t="shared" si="140"/>
        <v>3937.0392528268</v>
      </c>
      <c r="AG453" s="20">
        <f>IFERROR(VLOOKUP($E453,INPUTS!$A$44:$G$103,6,0),SCENARIOS!$M$25)</f>
        <v>0.4</v>
      </c>
      <c r="AH453" s="15">
        <f t="shared" si="141"/>
        <v>5939.19806016134</v>
      </c>
      <c r="AI453" s="20">
        <f>IFERROR(VLOOKUP($E453,INPUTS!$A$44:$G$103,7,0),SCENARIOS!$N$25)</f>
        <v>0.5</v>
      </c>
      <c r="AJ453" s="15">
        <f t="shared" si="142"/>
        <v>8399.57182906326</v>
      </c>
      <c r="AL453" t="str">
        <f t="shared" ref="AL453:AL516" si="144">IF(H453="MULTI","MULTI",IF(COUNTIFS($E$4:$E$1277,H453,$H$4:$H$1277,E453)&gt;0,"Y","N"))</f>
        <v>N</v>
      </c>
      <c r="AM453" s="21">
        <f t="shared" ref="AM453:AM516" si="145">T453*((1+Q453)^25)</f>
        <v>16799.1436581265</v>
      </c>
    </row>
    <row r="454" ht="15" customHeight="1" spans="1:39">
      <c r="A454" s="6" t="s">
        <v>1422</v>
      </c>
      <c r="B454" s="52" t="s">
        <v>601</v>
      </c>
      <c r="C454" s="52" t="s">
        <v>602</v>
      </c>
      <c r="D454" s="52" t="s">
        <v>929</v>
      </c>
      <c r="E454" s="10" t="s">
        <v>210</v>
      </c>
      <c r="F454" s="52" t="s">
        <v>603</v>
      </c>
      <c r="G454" s="52" t="s">
        <v>165</v>
      </c>
      <c r="H454" s="52" t="s">
        <v>249</v>
      </c>
      <c r="I454" s="52" t="s">
        <v>930</v>
      </c>
      <c r="J454" s="52" t="s">
        <v>169</v>
      </c>
      <c r="K454" s="52" t="s">
        <v>931</v>
      </c>
      <c r="L454" s="53" t="s">
        <v>293</v>
      </c>
      <c r="M454" s="13">
        <v>155</v>
      </c>
      <c r="N454" s="14">
        <f t="shared" si="143"/>
        <v>0.424657534246575</v>
      </c>
      <c r="O454" s="15">
        <v>8100</v>
      </c>
      <c r="P454" s="15">
        <f t="shared" si="135"/>
        <v>1255500</v>
      </c>
      <c r="Q454" s="16">
        <f>IFERROR(VLOOKUP(G454,SCENARIOS!$A$13:$E$18,4,0),0.025)</f>
        <v>0.025</v>
      </c>
      <c r="R454" s="52">
        <f>IFERROR(VLOOKUP(L454,INPUTS!$A$107:$B$120,2,0),0.0082)</f>
        <v>0.0079</v>
      </c>
      <c r="S454" s="52">
        <f t="shared" si="136"/>
        <v>63.99</v>
      </c>
      <c r="T454" s="15">
        <f t="shared" si="137"/>
        <v>9918.45</v>
      </c>
      <c r="U454" s="15">
        <f>T454/INPUTS!$B$7*1000</f>
        <v>12398062.5</v>
      </c>
      <c r="V454" s="15">
        <f>T454*INPUTS!$B$6</f>
        <v>31342.302</v>
      </c>
      <c r="W454" s="54" t="s">
        <v>396</v>
      </c>
      <c r="X454" s="54" t="s">
        <v>396</v>
      </c>
      <c r="Y454" s="67">
        <f>IFERROR(VLOOKUP(E454,INPUTS!$A$44:$B$103,2,0),0)</f>
        <v>0.02</v>
      </c>
      <c r="Z454" s="15">
        <f t="shared" si="139"/>
        <v>198.369</v>
      </c>
      <c r="AA454" s="20">
        <f>IFERROR(VLOOKUP(E454,INPUTS!$A$44:$C$103,3,0),SCENARIOS!$J$25)</f>
        <v>0.06</v>
      </c>
      <c r="AB454" s="15">
        <f t="shared" si="140"/>
        <v>673.308947348701</v>
      </c>
      <c r="AC454" s="20">
        <f>IFERROR(VLOOKUP($E454,INPUTS!$A$44:$G$103,4,0),SCENARIOS!$K$25)</f>
        <v>0.15</v>
      </c>
      <c r="AD454" s="15">
        <f t="shared" si="140"/>
        <v>1904.46818210765</v>
      </c>
      <c r="AE454" s="20">
        <f>IFERROR(VLOOKUP($E454,INPUTS!$A$44:$G$103,5,0),SCENARIOS!$L$25)</f>
        <v>0.3</v>
      </c>
      <c r="AF454" s="15">
        <f t="shared" si="140"/>
        <v>4309.46188485096</v>
      </c>
      <c r="AG454" s="20">
        <f>IFERROR(VLOOKUP($E454,INPUTS!$A$44:$G$103,6,0),SCENARIOS!$M$25)</f>
        <v>0.4</v>
      </c>
      <c r="AH454" s="15">
        <f t="shared" si="141"/>
        <v>6501.01409287931</v>
      </c>
      <c r="AI454" s="20">
        <f>IFERROR(VLOOKUP($E454,INPUTS!$A$44:$G$103,7,0),SCENARIOS!$N$25)</f>
        <v>0.5</v>
      </c>
      <c r="AJ454" s="15">
        <f t="shared" si="142"/>
        <v>9194.12592100168</v>
      </c>
      <c r="AL454" t="str">
        <f t="shared" si="144"/>
        <v>N</v>
      </c>
      <c r="AM454" s="21">
        <f t="shared" si="145"/>
        <v>18388.2518420034</v>
      </c>
    </row>
    <row r="455" ht="15" customHeight="1" spans="1:39">
      <c r="A455" s="24" t="s">
        <v>1423</v>
      </c>
      <c r="B455" s="52" t="s">
        <v>601</v>
      </c>
      <c r="C455" s="52" t="s">
        <v>602</v>
      </c>
      <c r="D455" s="52" t="s">
        <v>929</v>
      </c>
      <c r="E455" s="10" t="s">
        <v>210</v>
      </c>
      <c r="F455" s="52" t="s">
        <v>603</v>
      </c>
      <c r="G455" s="52" t="s">
        <v>165</v>
      </c>
      <c r="H455" s="52" t="s">
        <v>452</v>
      </c>
      <c r="I455" s="52" t="s">
        <v>451</v>
      </c>
      <c r="J455" s="52" t="s">
        <v>181</v>
      </c>
      <c r="K455" s="52" t="s">
        <v>931</v>
      </c>
      <c r="L455" s="53" t="s">
        <v>293</v>
      </c>
      <c r="M455" s="13">
        <v>155</v>
      </c>
      <c r="N455" s="14">
        <f t="shared" si="143"/>
        <v>0.424657534246575</v>
      </c>
      <c r="O455" s="15">
        <v>10200</v>
      </c>
      <c r="P455" s="15">
        <f t="shared" si="135"/>
        <v>1581000</v>
      </c>
      <c r="Q455" s="16">
        <f>IFERROR(VLOOKUP(G455,SCENARIOS!$A$13:$E$18,4,0),0.025)</f>
        <v>0.025</v>
      </c>
      <c r="R455" s="52">
        <f>IFERROR(VLOOKUP(L455,INPUTS!$A$107:$B$120,2,0),0.0082)</f>
        <v>0.0079</v>
      </c>
      <c r="S455" s="52">
        <f t="shared" si="136"/>
        <v>80.58</v>
      </c>
      <c r="T455" s="15">
        <f t="shared" si="137"/>
        <v>12489.9</v>
      </c>
      <c r="U455" s="15">
        <f>T455/INPUTS!$B$7*1000</f>
        <v>15612375</v>
      </c>
      <c r="V455" s="15">
        <f>T455*INPUTS!$B$6</f>
        <v>39468.084</v>
      </c>
      <c r="W455" s="54" t="s">
        <v>521</v>
      </c>
      <c r="X455" s="54" t="s">
        <v>396</v>
      </c>
      <c r="Y455" s="67">
        <f>IFERROR(VLOOKUP(E455,INPUTS!$A$44:$B$103,2,0),0)</f>
        <v>0.02</v>
      </c>
      <c r="Z455" s="15">
        <f t="shared" si="139"/>
        <v>249.798</v>
      </c>
      <c r="AA455" s="20">
        <f>IFERROR(VLOOKUP(E455,INPUTS!$A$44:$C$103,3,0),SCENARIOS!$J$25)</f>
        <v>0.06</v>
      </c>
      <c r="AB455" s="15">
        <f t="shared" si="140"/>
        <v>847.870526290957</v>
      </c>
      <c r="AC455" s="20">
        <f>IFERROR(VLOOKUP($E455,INPUTS!$A$44:$G$103,4,0),SCENARIOS!$K$25)</f>
        <v>0.15</v>
      </c>
      <c r="AD455" s="15">
        <f t="shared" si="140"/>
        <v>2398.21919228371</v>
      </c>
      <c r="AE455" s="20">
        <f>IFERROR(VLOOKUP($E455,INPUTS!$A$44:$G$103,5,0),SCENARIOS!$L$25)</f>
        <v>0.3</v>
      </c>
      <c r="AF455" s="15">
        <f t="shared" si="140"/>
        <v>5426.72978092343</v>
      </c>
      <c r="AG455" s="20">
        <f>IFERROR(VLOOKUP($E455,INPUTS!$A$44:$G$103,6,0),SCENARIOS!$M$25)</f>
        <v>0.4</v>
      </c>
      <c r="AH455" s="15">
        <f t="shared" si="141"/>
        <v>8186.46219103321</v>
      </c>
      <c r="AI455" s="20">
        <f>IFERROR(VLOOKUP($E455,INPUTS!$A$44:$G$103,7,0),SCENARIOS!$N$25)</f>
        <v>0.5</v>
      </c>
      <c r="AJ455" s="15">
        <f t="shared" si="142"/>
        <v>11577.7881968169</v>
      </c>
      <c r="AL455" t="str">
        <f t="shared" si="144"/>
        <v>N</v>
      </c>
      <c r="AM455" s="21">
        <f t="shared" si="145"/>
        <v>23155.5763936339</v>
      </c>
    </row>
    <row r="456" ht="15" customHeight="1" spans="1:39">
      <c r="A456" s="6" t="s">
        <v>1424</v>
      </c>
      <c r="B456" s="52" t="s">
        <v>601</v>
      </c>
      <c r="C456" s="52" t="s">
        <v>602</v>
      </c>
      <c r="D456" s="52" t="s">
        <v>929</v>
      </c>
      <c r="E456" s="10" t="s">
        <v>210</v>
      </c>
      <c r="F456" s="52" t="s">
        <v>603</v>
      </c>
      <c r="G456" s="52" t="s">
        <v>165</v>
      </c>
      <c r="H456" s="52" t="s">
        <v>440</v>
      </c>
      <c r="I456" s="52" t="s">
        <v>439</v>
      </c>
      <c r="J456" s="52" t="s">
        <v>177</v>
      </c>
      <c r="K456" s="52" t="s">
        <v>931</v>
      </c>
      <c r="L456" s="53" t="s">
        <v>291</v>
      </c>
      <c r="M456" s="13">
        <v>233</v>
      </c>
      <c r="N456" s="14">
        <f t="shared" si="143"/>
        <v>0.638356164383562</v>
      </c>
      <c r="O456" s="15">
        <v>4600</v>
      </c>
      <c r="P456" s="15">
        <f t="shared" si="135"/>
        <v>1071800</v>
      </c>
      <c r="Q456" s="16">
        <f>IFERROR(VLOOKUP(G456,SCENARIOS!$A$13:$E$18,4,0),0.025)</f>
        <v>0.025</v>
      </c>
      <c r="R456" s="52">
        <f>IFERROR(VLOOKUP(L456,INPUTS!$A$107:$B$120,2,0),0.0082)</f>
        <v>0.0079</v>
      </c>
      <c r="S456" s="52">
        <f t="shared" si="136"/>
        <v>36.34</v>
      </c>
      <c r="T456" s="15">
        <f t="shared" si="137"/>
        <v>8467.22</v>
      </c>
      <c r="U456" s="15">
        <f>T456/INPUTS!$B$7*1000</f>
        <v>10584025</v>
      </c>
      <c r="V456" s="15">
        <f>T456*INPUTS!$B$6</f>
        <v>26756.4152</v>
      </c>
      <c r="W456" s="54" t="s">
        <v>396</v>
      </c>
      <c r="X456" s="54" t="s">
        <v>396</v>
      </c>
      <c r="Y456" s="67">
        <f>IFERROR(VLOOKUP(E456,INPUTS!$A$44:$B$103,2,0),0)</f>
        <v>0.02</v>
      </c>
      <c r="Z456" s="15">
        <f t="shared" si="139"/>
        <v>169.3444</v>
      </c>
      <c r="AA456" s="20">
        <f>IFERROR(VLOOKUP(E456,INPUTS!$A$44:$C$103,3,0),SCENARIOS!$J$25)</f>
        <v>0.06</v>
      </c>
      <c r="AB456" s="15">
        <f t="shared" si="140"/>
        <v>574.792934901105</v>
      </c>
      <c r="AC456" s="20">
        <f>IFERROR(VLOOKUP($E456,INPUTS!$A$44:$G$103,4,0),SCENARIOS!$K$25)</f>
        <v>0.15</v>
      </c>
      <c r="AD456" s="15">
        <f t="shared" si="140"/>
        <v>1625.81361814654</v>
      </c>
      <c r="AE456" s="20">
        <f>IFERROR(VLOOKUP($E456,INPUTS!$A$44:$G$103,5,0),SCENARIOS!$L$25)</f>
        <v>0.3</v>
      </c>
      <c r="AF456" s="15">
        <f t="shared" si="140"/>
        <v>3678.91776040084</v>
      </c>
      <c r="AG456" s="20">
        <f>IFERROR(VLOOKUP($E456,INPUTS!$A$44:$G$103,6,0),SCENARIOS!$M$25)</f>
        <v>0.4</v>
      </c>
      <c r="AH456" s="15">
        <f t="shared" si="141"/>
        <v>5549.81035822226</v>
      </c>
      <c r="AI456" s="20">
        <f>IFERROR(VLOOKUP($E456,INPUTS!$A$44:$G$103,7,0),SCENARIOS!$N$25)</f>
        <v>0.5</v>
      </c>
      <c r="AJ456" s="15">
        <f t="shared" si="142"/>
        <v>7848.87627409765</v>
      </c>
      <c r="AL456" t="str">
        <f t="shared" si="144"/>
        <v>Y</v>
      </c>
      <c r="AM456" s="21">
        <f t="shared" si="145"/>
        <v>15697.7525481953</v>
      </c>
    </row>
    <row r="457" ht="15" customHeight="1" spans="1:39">
      <c r="A457" s="24" t="s">
        <v>1425</v>
      </c>
      <c r="B457" s="52" t="s">
        <v>601</v>
      </c>
      <c r="C457" s="52" t="s">
        <v>602</v>
      </c>
      <c r="D457" s="52" t="s">
        <v>929</v>
      </c>
      <c r="E457" s="10" t="s">
        <v>210</v>
      </c>
      <c r="F457" s="52" t="s">
        <v>603</v>
      </c>
      <c r="G457" s="52" t="s">
        <v>165</v>
      </c>
      <c r="H457" s="52" t="s">
        <v>448</v>
      </c>
      <c r="I457" s="52" t="s">
        <v>447</v>
      </c>
      <c r="J457" s="52" t="s">
        <v>177</v>
      </c>
      <c r="K457" s="52" t="s">
        <v>931</v>
      </c>
      <c r="L457" s="53" t="s">
        <v>291</v>
      </c>
      <c r="M457" s="13">
        <v>155</v>
      </c>
      <c r="N457" s="14">
        <f t="shared" si="143"/>
        <v>0.424657534246575</v>
      </c>
      <c r="O457" s="15">
        <v>4500</v>
      </c>
      <c r="P457" s="15">
        <f t="shared" si="135"/>
        <v>697500</v>
      </c>
      <c r="Q457" s="16">
        <f>IFERROR(VLOOKUP(G457,SCENARIOS!$A$13:$E$18,4,0),0.025)</f>
        <v>0.025</v>
      </c>
      <c r="R457" s="52">
        <f>IFERROR(VLOOKUP(L457,INPUTS!$A$107:$B$120,2,0),0.0082)</f>
        <v>0.0079</v>
      </c>
      <c r="S457" s="52">
        <f t="shared" si="136"/>
        <v>35.55</v>
      </c>
      <c r="T457" s="15">
        <f t="shared" si="137"/>
        <v>5510.25</v>
      </c>
      <c r="U457" s="15">
        <f>T457/INPUTS!$B$7*1000</f>
        <v>6887812.5</v>
      </c>
      <c r="V457" s="15">
        <f>T457*INPUTS!$B$6</f>
        <v>17412.39</v>
      </c>
      <c r="W457" s="54" t="s">
        <v>396</v>
      </c>
      <c r="X457" s="54" t="s">
        <v>396</v>
      </c>
      <c r="Y457" s="67">
        <f>IFERROR(VLOOKUP(E457,INPUTS!$A$44:$B$103,2,0),0)</f>
        <v>0.02</v>
      </c>
      <c r="Z457" s="15">
        <f t="shared" si="139"/>
        <v>110.205</v>
      </c>
      <c r="AA457" s="20">
        <f>IFERROR(VLOOKUP(E457,INPUTS!$A$44:$C$103,3,0),SCENARIOS!$J$25)</f>
        <v>0.06</v>
      </c>
      <c r="AB457" s="15">
        <f t="shared" si="140"/>
        <v>374.060526304834</v>
      </c>
      <c r="AC457" s="20">
        <f>IFERROR(VLOOKUP($E457,INPUTS!$A$44:$G$103,4,0),SCENARIOS!$K$25)</f>
        <v>0.15</v>
      </c>
      <c r="AD457" s="15">
        <f t="shared" si="140"/>
        <v>1058.0378789487</v>
      </c>
      <c r="AE457" s="20">
        <f>IFERROR(VLOOKUP($E457,INPUTS!$A$44:$G$103,5,0),SCENARIOS!$L$25)</f>
        <v>0.3</v>
      </c>
      <c r="AF457" s="15">
        <f t="shared" si="140"/>
        <v>2394.14549158386</v>
      </c>
      <c r="AG457" s="20">
        <f>IFERROR(VLOOKUP($E457,INPUTS!$A$44:$G$103,6,0),SCENARIOS!$M$25)</f>
        <v>0.4</v>
      </c>
      <c r="AH457" s="15">
        <f t="shared" si="141"/>
        <v>3611.67449604406</v>
      </c>
      <c r="AI457" s="20">
        <f>IFERROR(VLOOKUP($E457,INPUTS!$A$44:$G$103,7,0),SCENARIOS!$N$25)</f>
        <v>0.5</v>
      </c>
      <c r="AJ457" s="15">
        <f t="shared" si="142"/>
        <v>5107.84773388982</v>
      </c>
      <c r="AL457" t="str">
        <f t="shared" si="144"/>
        <v>Y</v>
      </c>
      <c r="AM457" s="21">
        <f t="shared" si="145"/>
        <v>10215.6954677796</v>
      </c>
    </row>
    <row r="458" ht="15" customHeight="1" spans="1:39">
      <c r="A458" s="6" t="s">
        <v>1426</v>
      </c>
      <c r="B458" s="52" t="s">
        <v>601</v>
      </c>
      <c r="C458" s="52" t="s">
        <v>602</v>
      </c>
      <c r="D458" s="52" t="s">
        <v>929</v>
      </c>
      <c r="E458" s="10" t="s">
        <v>210</v>
      </c>
      <c r="F458" s="52" t="s">
        <v>603</v>
      </c>
      <c r="G458" s="52" t="s">
        <v>165</v>
      </c>
      <c r="H458" s="52" t="s">
        <v>644</v>
      </c>
      <c r="I458" s="52" t="s">
        <v>643</v>
      </c>
      <c r="J458" s="52" t="s">
        <v>185</v>
      </c>
      <c r="K458" s="52" t="s">
        <v>931</v>
      </c>
      <c r="L458" s="53" t="s">
        <v>291</v>
      </c>
      <c r="M458" s="13">
        <v>155</v>
      </c>
      <c r="N458" s="14">
        <f t="shared" si="143"/>
        <v>0.424657534246575</v>
      </c>
      <c r="O458" s="15">
        <v>8800</v>
      </c>
      <c r="P458" s="15">
        <f t="shared" si="135"/>
        <v>1364000</v>
      </c>
      <c r="Q458" s="16">
        <f>IFERROR(VLOOKUP(G458,SCENARIOS!$A$13:$E$18,4,0),0.025)</f>
        <v>0.025</v>
      </c>
      <c r="R458" s="52">
        <f>IFERROR(VLOOKUP(L458,INPUTS!$A$107:$B$120,2,0),0.0082)</f>
        <v>0.0079</v>
      </c>
      <c r="S458" s="52">
        <f t="shared" si="136"/>
        <v>69.52</v>
      </c>
      <c r="T458" s="15">
        <f t="shared" si="137"/>
        <v>10775.6</v>
      </c>
      <c r="U458" s="15">
        <f>T458/INPUTS!$B$7*1000</f>
        <v>13469500</v>
      </c>
      <c r="V458" s="15">
        <f>T458*INPUTS!$B$6</f>
        <v>34050.896</v>
      </c>
      <c r="W458" s="54" t="s">
        <v>396</v>
      </c>
      <c r="X458" s="54" t="s">
        <v>396</v>
      </c>
      <c r="Y458" s="67">
        <f>IFERROR(VLOOKUP(E458,INPUTS!$A$44:$B$103,2,0),0)</f>
        <v>0.02</v>
      </c>
      <c r="Z458" s="15">
        <f t="shared" si="139"/>
        <v>215.512</v>
      </c>
      <c r="AA458" s="20">
        <f>IFERROR(VLOOKUP(E458,INPUTS!$A$44:$C$103,3,0),SCENARIOS!$J$25)</f>
        <v>0.06</v>
      </c>
      <c r="AB458" s="15">
        <f t="shared" si="140"/>
        <v>731.496140329453</v>
      </c>
      <c r="AC458" s="20">
        <f>IFERROR(VLOOKUP($E458,INPUTS!$A$44:$G$103,4,0),SCENARIOS!$K$25)</f>
        <v>0.15</v>
      </c>
      <c r="AD458" s="15">
        <f t="shared" si="140"/>
        <v>2069.05185216634</v>
      </c>
      <c r="AE458" s="20">
        <f>IFERROR(VLOOKUP($E458,INPUTS!$A$44:$G$103,5,0),SCENARIOS!$L$25)</f>
        <v>0.3</v>
      </c>
      <c r="AF458" s="15">
        <f t="shared" si="140"/>
        <v>4681.88451687511</v>
      </c>
      <c r="AG458" s="20">
        <f>IFERROR(VLOOKUP($E458,INPUTS!$A$44:$G$103,6,0),SCENARIOS!$M$25)</f>
        <v>0.4</v>
      </c>
      <c r="AH458" s="15">
        <f t="shared" si="141"/>
        <v>7062.83012559728</v>
      </c>
      <c r="AI458" s="20">
        <f>IFERROR(VLOOKUP($E458,INPUTS!$A$44:$G$103,7,0),SCENARIOS!$N$25)</f>
        <v>0.5</v>
      </c>
      <c r="AJ458" s="15">
        <f t="shared" si="142"/>
        <v>9988.6800129401</v>
      </c>
      <c r="AL458" t="str">
        <f t="shared" si="144"/>
        <v>N</v>
      </c>
      <c r="AM458" s="21">
        <f t="shared" si="145"/>
        <v>19977.3600258802</v>
      </c>
    </row>
    <row r="459" ht="15" customHeight="1" spans="1:39">
      <c r="A459" s="24" t="s">
        <v>1427</v>
      </c>
      <c r="B459" s="52" t="s">
        <v>601</v>
      </c>
      <c r="C459" s="52" t="s">
        <v>602</v>
      </c>
      <c r="D459" s="52" t="s">
        <v>929</v>
      </c>
      <c r="E459" s="10" t="s">
        <v>210</v>
      </c>
      <c r="F459" s="52" t="s">
        <v>603</v>
      </c>
      <c r="G459" s="52" t="s">
        <v>165</v>
      </c>
      <c r="H459" s="52" t="s">
        <v>640</v>
      </c>
      <c r="I459" s="52" t="s">
        <v>639</v>
      </c>
      <c r="J459" s="52" t="s">
        <v>185</v>
      </c>
      <c r="K459" s="52" t="s">
        <v>931</v>
      </c>
      <c r="L459" s="53" t="s">
        <v>291</v>
      </c>
      <c r="M459" s="13">
        <v>155</v>
      </c>
      <c r="N459" s="14">
        <f t="shared" si="143"/>
        <v>0.424657534246575</v>
      </c>
      <c r="O459" s="15">
        <v>6200</v>
      </c>
      <c r="P459" s="15">
        <f t="shared" si="135"/>
        <v>961000</v>
      </c>
      <c r="Q459" s="16">
        <f>IFERROR(VLOOKUP(G459,SCENARIOS!$A$13:$E$18,4,0),0.025)</f>
        <v>0.025</v>
      </c>
      <c r="R459" s="52">
        <f>IFERROR(VLOOKUP(L459,INPUTS!$A$107:$B$120,2,0),0.0082)</f>
        <v>0.0079</v>
      </c>
      <c r="S459" s="52">
        <f t="shared" si="136"/>
        <v>48.98</v>
      </c>
      <c r="T459" s="15">
        <f t="shared" si="137"/>
        <v>7591.9</v>
      </c>
      <c r="U459" s="15">
        <f>T459/INPUTS!$B$7*1000</f>
        <v>9489875</v>
      </c>
      <c r="V459" s="15">
        <f>T459*INPUTS!$B$6</f>
        <v>23990.404</v>
      </c>
      <c r="W459" s="54" t="s">
        <v>396</v>
      </c>
      <c r="X459" s="54" t="s">
        <v>396</v>
      </c>
      <c r="Y459" s="67">
        <f>IFERROR(VLOOKUP(E459,INPUTS!$A$44:$B$103,2,0),0)</f>
        <v>0.02</v>
      </c>
      <c r="Z459" s="15">
        <f t="shared" si="139"/>
        <v>151.838</v>
      </c>
      <c r="AA459" s="20">
        <f>IFERROR(VLOOKUP(E459,INPUTS!$A$44:$C$103,3,0),SCENARIOS!$J$25)</f>
        <v>0.06</v>
      </c>
      <c r="AB459" s="15">
        <f t="shared" si="140"/>
        <v>515.37228068666</v>
      </c>
      <c r="AC459" s="20">
        <f>IFERROR(VLOOKUP($E459,INPUTS!$A$44:$G$103,4,0),SCENARIOS!$K$25)</f>
        <v>0.15</v>
      </c>
      <c r="AD459" s="15">
        <f t="shared" si="140"/>
        <v>1457.74107766265</v>
      </c>
      <c r="AE459" s="20">
        <f>IFERROR(VLOOKUP($E459,INPUTS!$A$44:$G$103,5,0),SCENARIOS!$L$25)</f>
        <v>0.3</v>
      </c>
      <c r="AF459" s="15">
        <f t="shared" si="140"/>
        <v>3298.6004550711</v>
      </c>
      <c r="AG459" s="20">
        <f>IFERROR(VLOOKUP($E459,INPUTS!$A$44:$G$103,6,0),SCENARIOS!$M$25)</f>
        <v>0.4</v>
      </c>
      <c r="AH459" s="15">
        <f t="shared" si="141"/>
        <v>4976.08486121626</v>
      </c>
      <c r="AI459" s="20">
        <f>IFERROR(VLOOKUP($E459,INPUTS!$A$44:$G$103,7,0),SCENARIOS!$N$25)</f>
        <v>0.5</v>
      </c>
      <c r="AJ459" s="15">
        <f t="shared" si="142"/>
        <v>7037.47910002598</v>
      </c>
      <c r="AL459" t="str">
        <f t="shared" si="144"/>
        <v>N</v>
      </c>
      <c r="AM459" s="21">
        <f t="shared" si="145"/>
        <v>14074.958200052</v>
      </c>
    </row>
    <row r="460" ht="15" customHeight="1" spans="1:39">
      <c r="A460" s="6" t="s">
        <v>1428</v>
      </c>
      <c r="B460" s="52" t="s">
        <v>592</v>
      </c>
      <c r="C460" s="52" t="s">
        <v>593</v>
      </c>
      <c r="D460" s="52" t="s">
        <v>929</v>
      </c>
      <c r="E460" s="10" t="s">
        <v>211</v>
      </c>
      <c r="F460" s="52" t="s">
        <v>594</v>
      </c>
      <c r="G460" s="52" t="s">
        <v>165</v>
      </c>
      <c r="H460" s="52" t="s">
        <v>255</v>
      </c>
      <c r="I460" s="52" t="s">
        <v>930</v>
      </c>
      <c r="J460" s="52" t="s">
        <v>169</v>
      </c>
      <c r="K460" s="52" t="s">
        <v>931</v>
      </c>
      <c r="L460" s="53" t="s">
        <v>288</v>
      </c>
      <c r="M460" s="13">
        <v>220</v>
      </c>
      <c r="N460" s="14">
        <f t="shared" si="143"/>
        <v>0.602739726027397</v>
      </c>
      <c r="O460" s="15">
        <v>6720</v>
      </c>
      <c r="P460" s="15">
        <f t="shared" si="135"/>
        <v>1478400</v>
      </c>
      <c r="Q460" s="16">
        <f>IFERROR(VLOOKUP(G460,SCENARIOS!$A$13:$E$18,4,0),0.025)</f>
        <v>0.025</v>
      </c>
      <c r="R460" s="52">
        <f>IFERROR(VLOOKUP(L460,INPUTS!$A$107:$B$120,2,0),0.0082)</f>
        <v>0.0085</v>
      </c>
      <c r="S460" s="52">
        <f t="shared" si="136"/>
        <v>57.12</v>
      </c>
      <c r="T460" s="15">
        <f t="shared" si="137"/>
        <v>12566.4</v>
      </c>
      <c r="U460" s="15">
        <f>T460/INPUTS!$B$7*1000</f>
        <v>15708000</v>
      </c>
      <c r="V460" s="15">
        <f>T460*INPUTS!$B$6</f>
        <v>39709.824</v>
      </c>
      <c r="W460" s="54" t="s">
        <v>396</v>
      </c>
      <c r="X460" s="54" t="s">
        <v>396</v>
      </c>
      <c r="Y460" s="67">
        <f>IFERROR(VLOOKUP(E460,INPUTS!$A$44:$B$103,2,0),0)</f>
        <v>0.02</v>
      </c>
      <c r="Z460" s="15">
        <f t="shared" si="139"/>
        <v>251.328</v>
      </c>
      <c r="AA460" s="20">
        <f>IFERROR(VLOOKUP(E460,INPUTS!$A$44:$C$103,3,0),SCENARIOS!$J$25)</f>
        <v>0.06</v>
      </c>
      <c r="AB460" s="15">
        <f t="shared" si="140"/>
        <v>853.063689988125</v>
      </c>
      <c r="AC460" s="20">
        <f>IFERROR(VLOOKUP($E460,INPUTS!$A$44:$G$103,4,0),SCENARIOS!$K$25)</f>
        <v>0.15</v>
      </c>
      <c r="AD460" s="15">
        <f t="shared" si="140"/>
        <v>2412.90816242837</v>
      </c>
      <c r="AE460" s="20">
        <f>IFERROR(VLOOKUP($E460,INPUTS!$A$44:$G$103,5,0),SCENARIOS!$L$25)</f>
        <v>0.3</v>
      </c>
      <c r="AF460" s="15">
        <f t="shared" si="140"/>
        <v>5459.96822384456</v>
      </c>
      <c r="AG460" s="20">
        <f>IFERROR(VLOOKUP($E460,INPUTS!$A$44:$G$103,6,0),SCENARIOS!$M$25)</f>
        <v>0.4</v>
      </c>
      <c r="AH460" s="15">
        <f t="shared" si="141"/>
        <v>8236.60385410609</v>
      </c>
      <c r="AI460" s="20">
        <f>IFERROR(VLOOKUP($E460,INPUTS!$A$44:$G$103,7,0),SCENARIOS!$N$25)</f>
        <v>0.5</v>
      </c>
      <c r="AJ460" s="15">
        <f t="shared" si="142"/>
        <v>11648.7015585778</v>
      </c>
      <c r="AL460" t="str">
        <f t="shared" si="144"/>
        <v>N</v>
      </c>
      <c r="AM460" s="21">
        <f t="shared" si="145"/>
        <v>23297.4031171555</v>
      </c>
    </row>
    <row r="461" ht="15" customHeight="1" spans="1:39">
      <c r="A461" s="24" t="s">
        <v>1429</v>
      </c>
      <c r="B461" s="52" t="s">
        <v>592</v>
      </c>
      <c r="C461" s="52" t="s">
        <v>593</v>
      </c>
      <c r="D461" s="52" t="s">
        <v>929</v>
      </c>
      <c r="E461" s="10" t="s">
        <v>211</v>
      </c>
      <c r="F461" s="52" t="s">
        <v>594</v>
      </c>
      <c r="G461" s="52" t="s">
        <v>165</v>
      </c>
      <c r="H461" s="52" t="s">
        <v>248</v>
      </c>
      <c r="I461" s="52" t="s">
        <v>930</v>
      </c>
      <c r="J461" s="52" t="s">
        <v>169</v>
      </c>
      <c r="K461" s="52" t="s">
        <v>931</v>
      </c>
      <c r="L461" s="53" t="s">
        <v>288</v>
      </c>
      <c r="M461" s="13">
        <v>146</v>
      </c>
      <c r="N461" s="14">
        <f t="shared" si="143"/>
        <v>0.4</v>
      </c>
      <c r="O461" s="15">
        <v>9110</v>
      </c>
      <c r="P461" s="15">
        <f t="shared" si="135"/>
        <v>1330060</v>
      </c>
      <c r="Q461" s="16">
        <f>IFERROR(VLOOKUP(G461,SCENARIOS!$A$13:$E$18,4,0),0.025)</f>
        <v>0.025</v>
      </c>
      <c r="R461" s="52">
        <f>IFERROR(VLOOKUP(L461,INPUTS!$A$107:$B$120,2,0),0.0082)</f>
        <v>0.0085</v>
      </c>
      <c r="S461" s="52">
        <f t="shared" si="136"/>
        <v>77.435</v>
      </c>
      <c r="T461" s="15">
        <f t="shared" si="137"/>
        <v>11305.51</v>
      </c>
      <c r="U461" s="15">
        <f>T461/INPUTS!$B$7*1000</f>
        <v>14131887.5</v>
      </c>
      <c r="V461" s="15">
        <f>T461*INPUTS!$B$6</f>
        <v>35725.4116</v>
      </c>
      <c r="W461" s="54" t="s">
        <v>396</v>
      </c>
      <c r="X461" s="54" t="s">
        <v>396</v>
      </c>
      <c r="Y461" s="67">
        <f>IFERROR(VLOOKUP(E461,INPUTS!$A$44:$B$103,2,0),0)</f>
        <v>0.02</v>
      </c>
      <c r="Z461" s="15">
        <f t="shared" si="139"/>
        <v>226.1102</v>
      </c>
      <c r="AA461" s="20">
        <f>IFERROR(VLOOKUP(E461,INPUTS!$A$44:$C$103,3,0),SCENARIOS!$J$25)</f>
        <v>0.06</v>
      </c>
      <c r="AB461" s="15">
        <f t="shared" si="140"/>
        <v>767.468811895025</v>
      </c>
      <c r="AC461" s="20">
        <f>IFERROR(VLOOKUP($E461,INPUTS!$A$44:$G$103,4,0),SCENARIOS!$K$25)</f>
        <v>0.15</v>
      </c>
      <c r="AD461" s="15">
        <f t="shared" si="140"/>
        <v>2170.8012922886</v>
      </c>
      <c r="AE461" s="20">
        <f>IFERROR(VLOOKUP($E461,INPUTS!$A$44:$G$103,5,0),SCENARIOS!$L$25)</f>
        <v>0.3</v>
      </c>
      <c r="AF461" s="15">
        <f t="shared" si="140"/>
        <v>4912.12482129782</v>
      </c>
      <c r="AG461" s="20">
        <f>IFERROR(VLOOKUP($E461,INPUTS!$A$44:$G$103,6,0),SCENARIOS!$M$25)</f>
        <v>0.4</v>
      </c>
      <c r="AH461" s="15">
        <f t="shared" si="141"/>
        <v>7410.15782074699</v>
      </c>
      <c r="AI461" s="20">
        <f>IFERROR(VLOOKUP($E461,INPUTS!$A$44:$G$103,7,0),SCENARIOS!$N$25)</f>
        <v>0.5</v>
      </c>
      <c r="AJ461" s="15">
        <f t="shared" si="142"/>
        <v>10479.891771511</v>
      </c>
      <c r="AL461" t="str">
        <f t="shared" si="144"/>
        <v>N</v>
      </c>
      <c r="AM461" s="21">
        <f t="shared" si="145"/>
        <v>20959.7835430221</v>
      </c>
    </row>
    <row r="462" ht="15" customHeight="1" spans="1:39">
      <c r="A462" s="6" t="s">
        <v>1430</v>
      </c>
      <c r="B462" s="52" t="s">
        <v>592</v>
      </c>
      <c r="C462" s="52" t="s">
        <v>593</v>
      </c>
      <c r="D462" s="52" t="s">
        <v>929</v>
      </c>
      <c r="E462" s="10" t="s">
        <v>211</v>
      </c>
      <c r="F462" s="52" t="s">
        <v>594</v>
      </c>
      <c r="G462" s="52" t="s">
        <v>165</v>
      </c>
      <c r="H462" s="52" t="s">
        <v>256</v>
      </c>
      <c r="I462" s="52" t="s">
        <v>930</v>
      </c>
      <c r="J462" s="52" t="s">
        <v>169</v>
      </c>
      <c r="K462" s="52" t="s">
        <v>931</v>
      </c>
      <c r="L462" s="53" t="s">
        <v>288</v>
      </c>
      <c r="M462" s="13">
        <v>146</v>
      </c>
      <c r="N462" s="14">
        <f t="shared" si="143"/>
        <v>0.4</v>
      </c>
      <c r="O462" s="15">
        <v>6580</v>
      </c>
      <c r="P462" s="15">
        <f t="shared" si="135"/>
        <v>960680</v>
      </c>
      <c r="Q462" s="16">
        <f>IFERROR(VLOOKUP(G462,SCENARIOS!$A$13:$E$18,4,0),0.025)</f>
        <v>0.025</v>
      </c>
      <c r="R462" s="52">
        <f>IFERROR(VLOOKUP(L462,INPUTS!$A$107:$B$120,2,0),0.0082)</f>
        <v>0.0085</v>
      </c>
      <c r="S462" s="52">
        <f t="shared" si="136"/>
        <v>55.93</v>
      </c>
      <c r="T462" s="15">
        <f t="shared" si="137"/>
        <v>8165.78</v>
      </c>
      <c r="U462" s="15">
        <f>T462/INPUTS!$B$7*1000</f>
        <v>10207225</v>
      </c>
      <c r="V462" s="15">
        <f>T462*INPUTS!$B$6</f>
        <v>25803.8648</v>
      </c>
      <c r="W462" s="54" t="s">
        <v>396</v>
      </c>
      <c r="X462" s="54" t="s">
        <v>396</v>
      </c>
      <c r="Y462" s="67">
        <f>IFERROR(VLOOKUP(E462,INPUTS!$A$44:$B$103,2,0),0)</f>
        <v>0.02</v>
      </c>
      <c r="Z462" s="15">
        <f t="shared" si="139"/>
        <v>163.3156</v>
      </c>
      <c r="AA462" s="20">
        <f>IFERROR(VLOOKUP(E462,INPUTS!$A$44:$C$103,3,0),SCENARIOS!$J$25)</f>
        <v>0.06</v>
      </c>
      <c r="AB462" s="15">
        <f t="shared" si="140"/>
        <v>554.32983339948</v>
      </c>
      <c r="AC462" s="20">
        <f>IFERROR(VLOOKUP($E462,INPUTS!$A$44:$G$103,4,0),SCENARIOS!$K$25)</f>
        <v>0.15</v>
      </c>
      <c r="AD462" s="15">
        <f t="shared" si="140"/>
        <v>1567.93331539616</v>
      </c>
      <c r="AE462" s="20">
        <f>IFERROR(VLOOKUP($E462,INPUTS!$A$44:$G$103,5,0),SCENARIOS!$L$25)</f>
        <v>0.3</v>
      </c>
      <c r="AF462" s="15">
        <f t="shared" si="140"/>
        <v>3547.94526060808</v>
      </c>
      <c r="AG462" s="20">
        <f>IFERROR(VLOOKUP($E462,INPUTS!$A$44:$G$103,6,0),SCENARIOS!$M$25)</f>
        <v>0.4</v>
      </c>
      <c r="AH462" s="15">
        <f t="shared" si="141"/>
        <v>5352.2325423178</v>
      </c>
      <c r="AI462" s="20">
        <f>IFERROR(VLOOKUP($E462,INPUTS!$A$44:$G$103,7,0),SCENARIOS!$N$25)</f>
        <v>0.5</v>
      </c>
      <c r="AJ462" s="15">
        <f t="shared" si="142"/>
        <v>7569.44981959854</v>
      </c>
      <c r="AL462" t="str">
        <f t="shared" si="144"/>
        <v>N</v>
      </c>
      <c r="AM462" s="21">
        <f t="shared" si="145"/>
        <v>15138.8996391971</v>
      </c>
    </row>
    <row r="463" ht="15" customHeight="1" spans="1:39">
      <c r="A463" s="24" t="s">
        <v>1431</v>
      </c>
      <c r="B463" s="52" t="s">
        <v>592</v>
      </c>
      <c r="C463" s="52" t="s">
        <v>593</v>
      </c>
      <c r="D463" s="52" t="s">
        <v>929</v>
      </c>
      <c r="E463" s="10" t="s">
        <v>1448</v>
      </c>
      <c r="F463" s="52" t="s">
        <v>1449</v>
      </c>
      <c r="G463" s="52" t="s">
        <v>165</v>
      </c>
      <c r="H463" s="52" t="s">
        <v>245</v>
      </c>
      <c r="I463" s="52" t="s">
        <v>930</v>
      </c>
      <c r="J463" s="52" t="s">
        <v>169</v>
      </c>
      <c r="K463" s="52" t="s">
        <v>931</v>
      </c>
      <c r="L463" s="53" t="s">
        <v>288</v>
      </c>
      <c r="M463" s="13">
        <v>1995</v>
      </c>
      <c r="N463" s="14">
        <f t="shared" si="143"/>
        <v>5.46575342465753</v>
      </c>
      <c r="O463" s="15">
        <v>6780</v>
      </c>
      <c r="P463" s="15">
        <f t="shared" si="135"/>
        <v>13526100</v>
      </c>
      <c r="Q463" s="16">
        <f>IFERROR(VLOOKUP(G463,SCENARIOS!$A$13:$E$18,4,0),0.025)</f>
        <v>0.025</v>
      </c>
      <c r="R463" s="52">
        <f>IFERROR(VLOOKUP(L463,INPUTS!$A$107:$B$120,2,0),0.0082)</f>
        <v>0.0085</v>
      </c>
      <c r="S463" s="52">
        <f t="shared" si="136"/>
        <v>57.63</v>
      </c>
      <c r="T463" s="15">
        <f t="shared" si="137"/>
        <v>114971.85</v>
      </c>
      <c r="U463" s="15">
        <f>T463/INPUTS!$B$7*1000</f>
        <v>143714812.5</v>
      </c>
      <c r="V463" s="15">
        <f>T463*INPUTS!$B$6</f>
        <v>363311.046</v>
      </c>
      <c r="W463" s="54" t="s">
        <v>396</v>
      </c>
      <c r="X463" s="54" t="s">
        <v>396</v>
      </c>
      <c r="Y463" s="67">
        <f>IFERROR(VLOOKUP(E463,INPUTS!$A$44:$B$103,2,0),0)</f>
        <v>0</v>
      </c>
      <c r="Z463" s="15">
        <f t="shared" si="139"/>
        <v>0</v>
      </c>
      <c r="AA463" s="20">
        <f>IFERROR(VLOOKUP(E463,INPUTS!$A$44:$C$103,3,0),SCENARIOS!$J$25)</f>
        <v>0.015</v>
      </c>
      <c r="AB463" s="15">
        <f t="shared" si="140"/>
        <v>1951.20143011843</v>
      </c>
      <c r="AC463" s="20">
        <f>IFERROR(VLOOKUP($E463,INPUTS!$A$44:$G$103,4,0),SCENARIOS!$K$25)</f>
        <v>0.075</v>
      </c>
      <c r="AD463" s="15">
        <f t="shared" si="140"/>
        <v>11038.0266151996</v>
      </c>
      <c r="AE463" s="20">
        <f>IFERROR(VLOOKUP($E463,INPUTS!$A$44:$G$103,5,0),SCENARIOS!$L$25)</f>
        <v>0.15</v>
      </c>
      <c r="AF463" s="15">
        <f t="shared" si="140"/>
        <v>24977.0279330844</v>
      </c>
      <c r="AG463" s="20">
        <f>IFERROR(VLOOKUP($E463,INPUTS!$A$44:$G$103,6,0),SCENARIOS!$M$25)</f>
        <v>0.2</v>
      </c>
      <c r="AH463" s="15">
        <f t="shared" si="141"/>
        <v>37678.9527161203</v>
      </c>
      <c r="AI463" s="20">
        <f>IFERROR(VLOOKUP($E463,INPUTS!$A$44:$G$103,7,0),SCENARIOS!$N$25)</f>
        <v>0.3</v>
      </c>
      <c r="AJ463" s="15">
        <f t="shared" si="142"/>
        <v>63945.414834204</v>
      </c>
      <c r="AL463" t="str">
        <f t="shared" si="144"/>
        <v>N</v>
      </c>
      <c r="AM463" s="21">
        <f t="shared" si="145"/>
        <v>213151.38278068</v>
      </c>
    </row>
    <row r="464" ht="15" customHeight="1" spans="1:39">
      <c r="A464" s="6" t="s">
        <v>1432</v>
      </c>
      <c r="B464" s="52" t="s">
        <v>592</v>
      </c>
      <c r="C464" s="52" t="s">
        <v>593</v>
      </c>
      <c r="D464" s="52" t="s">
        <v>929</v>
      </c>
      <c r="E464" s="10" t="s">
        <v>1448</v>
      </c>
      <c r="F464" s="52" t="s">
        <v>1449</v>
      </c>
      <c r="G464" s="52" t="s">
        <v>165</v>
      </c>
      <c r="H464" s="52" t="s">
        <v>249</v>
      </c>
      <c r="I464" s="52" t="s">
        <v>930</v>
      </c>
      <c r="J464" s="52" t="s">
        <v>169</v>
      </c>
      <c r="K464" s="52" t="s">
        <v>931</v>
      </c>
      <c r="L464" s="53" t="s">
        <v>288</v>
      </c>
      <c r="M464" s="13">
        <v>1995</v>
      </c>
      <c r="N464" s="14">
        <f t="shared" si="143"/>
        <v>5.46575342465753</v>
      </c>
      <c r="O464" s="15">
        <v>7870</v>
      </c>
      <c r="P464" s="15">
        <f t="shared" si="135"/>
        <v>15700650</v>
      </c>
      <c r="Q464" s="16">
        <f>IFERROR(VLOOKUP(G464,SCENARIOS!$A$13:$E$18,4,0),0.025)</f>
        <v>0.025</v>
      </c>
      <c r="R464" s="52">
        <f>IFERROR(VLOOKUP(L464,INPUTS!$A$107:$B$120,2,0),0.0082)</f>
        <v>0.0085</v>
      </c>
      <c r="S464" s="52">
        <f t="shared" si="136"/>
        <v>66.895</v>
      </c>
      <c r="T464" s="15">
        <f t="shared" si="137"/>
        <v>133455.525</v>
      </c>
      <c r="U464" s="15">
        <f>T464/INPUTS!$B$7*1000</f>
        <v>166819406.25</v>
      </c>
      <c r="V464" s="15">
        <f>T464*INPUTS!$B$6</f>
        <v>421719.459</v>
      </c>
      <c r="W464" s="54" t="s">
        <v>396</v>
      </c>
      <c r="X464" s="54" t="s">
        <v>396</v>
      </c>
      <c r="Y464" s="67">
        <f>IFERROR(VLOOKUP(E464,INPUTS!$A$44:$B$103,2,0),0)</f>
        <v>0</v>
      </c>
      <c r="Z464" s="15">
        <f t="shared" si="139"/>
        <v>0</v>
      </c>
      <c r="AA464" s="20">
        <f>IFERROR(VLOOKUP(E464,INPUTS!$A$44:$C$103,3,0),SCENARIOS!$J$25)</f>
        <v>0.015</v>
      </c>
      <c r="AB464" s="15">
        <f t="shared" si="140"/>
        <v>2264.89015560945</v>
      </c>
      <c r="AC464" s="20">
        <f>IFERROR(VLOOKUP($E464,INPUTS!$A$44:$G$103,4,0),SCENARIOS!$K$25)</f>
        <v>0.075</v>
      </c>
      <c r="AD464" s="15">
        <f t="shared" si="140"/>
        <v>12812.5766167583</v>
      </c>
      <c r="AE464" s="20">
        <f>IFERROR(VLOOKUP($E464,INPUTS!$A$44:$G$103,5,0),SCENARIOS!$L$25)</f>
        <v>0.15</v>
      </c>
      <c r="AF464" s="15">
        <f t="shared" si="140"/>
        <v>28992.5088249814</v>
      </c>
      <c r="AG464" s="20">
        <f>IFERROR(VLOOKUP($E464,INPUTS!$A$44:$G$103,6,0),SCENARIOS!$M$25)</f>
        <v>0.2</v>
      </c>
      <c r="AH464" s="15">
        <f t="shared" si="141"/>
        <v>43736.4834625172</v>
      </c>
      <c r="AI464" s="20">
        <f>IFERROR(VLOOKUP($E464,INPUTS!$A$44:$G$103,7,0),SCENARIOS!$N$25)</f>
        <v>0.3</v>
      </c>
      <c r="AJ464" s="15">
        <f t="shared" si="142"/>
        <v>74225.7248886704</v>
      </c>
      <c r="AL464" t="str">
        <f t="shared" si="144"/>
        <v>N</v>
      </c>
      <c r="AM464" s="21">
        <f t="shared" si="145"/>
        <v>247419.082962235</v>
      </c>
    </row>
    <row r="465" ht="15" customHeight="1" spans="1:39">
      <c r="A465" s="24" t="s">
        <v>1433</v>
      </c>
      <c r="B465" s="52" t="s">
        <v>592</v>
      </c>
      <c r="C465" s="52" t="s">
        <v>593</v>
      </c>
      <c r="D465" s="52" t="s">
        <v>929</v>
      </c>
      <c r="E465" s="10" t="s">
        <v>1448</v>
      </c>
      <c r="F465" s="52" t="s">
        <v>1449</v>
      </c>
      <c r="G465" s="52" t="s">
        <v>165</v>
      </c>
      <c r="H465" s="52" t="s">
        <v>234</v>
      </c>
      <c r="I465" s="52" t="s">
        <v>424</v>
      </c>
      <c r="J465" s="52" t="s">
        <v>173</v>
      </c>
      <c r="K465" s="52" t="s">
        <v>931</v>
      </c>
      <c r="L465" s="53" t="s">
        <v>288</v>
      </c>
      <c r="M465" s="13">
        <v>1995</v>
      </c>
      <c r="N465" s="14">
        <f t="shared" si="143"/>
        <v>5.46575342465753</v>
      </c>
      <c r="O465" s="15">
        <v>8800</v>
      </c>
      <c r="P465" s="15">
        <f t="shared" si="135"/>
        <v>17556000</v>
      </c>
      <c r="Q465" s="16">
        <f>IFERROR(VLOOKUP(G465,SCENARIOS!$A$13:$E$18,4,0),0.025)</f>
        <v>0.025</v>
      </c>
      <c r="R465" s="52">
        <f>IFERROR(VLOOKUP(L465,INPUTS!$A$107:$B$120,2,0),0.0082)</f>
        <v>0.0085</v>
      </c>
      <c r="S465" s="52">
        <f t="shared" si="136"/>
        <v>74.8</v>
      </c>
      <c r="T465" s="15">
        <f t="shared" si="137"/>
        <v>149226</v>
      </c>
      <c r="U465" s="15">
        <f>T465/INPUTS!$B$7*1000</f>
        <v>186532500</v>
      </c>
      <c r="V465" s="15">
        <f>T465*INPUTS!$B$6</f>
        <v>471554.16</v>
      </c>
      <c r="W465" s="54" t="s">
        <v>396</v>
      </c>
      <c r="X465" s="54" t="s">
        <v>396</v>
      </c>
      <c r="Y465" s="67">
        <f>IFERROR(VLOOKUP(E465,INPUTS!$A$44:$B$103,2,0),0)</f>
        <v>0</v>
      </c>
      <c r="Z465" s="15">
        <f t="shared" si="139"/>
        <v>0</v>
      </c>
      <c r="AA465" s="20">
        <f>IFERROR(VLOOKUP(E465,INPUTS!$A$44:$C$103,3,0),SCENARIOS!$J$25)</f>
        <v>0.015</v>
      </c>
      <c r="AB465" s="15">
        <f t="shared" si="140"/>
        <v>2532.53282965225</v>
      </c>
      <c r="AC465" s="20">
        <f>IFERROR(VLOOKUP($E465,INPUTS!$A$44:$G$103,4,0),SCENARIOS!$K$25)</f>
        <v>0.075</v>
      </c>
      <c r="AD465" s="15">
        <f t="shared" si="140"/>
        <v>14326.6422144184</v>
      </c>
      <c r="AE465" s="20">
        <f>IFERROR(VLOOKUP($E465,INPUTS!$A$44:$G$103,5,0),SCENARIOS!$L$25)</f>
        <v>0.15</v>
      </c>
      <c r="AF465" s="15">
        <f t="shared" si="140"/>
        <v>32418.5613290771</v>
      </c>
      <c r="AG465" s="20">
        <f>IFERROR(VLOOKUP($E465,INPUTS!$A$44:$G$103,6,0),SCENARIOS!$M$25)</f>
        <v>0.2</v>
      </c>
      <c r="AH465" s="15">
        <f t="shared" si="141"/>
        <v>48904.8353837549</v>
      </c>
      <c r="AI465" s="20">
        <f>IFERROR(VLOOKUP($E465,INPUTS!$A$44:$G$103,7,0),SCENARIOS!$N$25)</f>
        <v>0.3</v>
      </c>
      <c r="AJ465" s="15">
        <f t="shared" si="142"/>
        <v>82996.9986048665</v>
      </c>
      <c r="AL465" t="str">
        <f t="shared" si="144"/>
        <v>N</v>
      </c>
      <c r="AM465" s="21">
        <f t="shared" si="145"/>
        <v>276656.662016222</v>
      </c>
    </row>
    <row r="466" ht="15" customHeight="1" spans="1:39">
      <c r="A466" s="6" t="s">
        <v>1434</v>
      </c>
      <c r="B466" s="52" t="s">
        <v>592</v>
      </c>
      <c r="C466" s="52" t="s">
        <v>593</v>
      </c>
      <c r="D466" s="52" t="s">
        <v>929</v>
      </c>
      <c r="E466" s="10" t="s">
        <v>1448</v>
      </c>
      <c r="F466" s="52" t="s">
        <v>1449</v>
      </c>
      <c r="G466" s="52" t="s">
        <v>165</v>
      </c>
      <c r="H466" s="52" t="s">
        <v>242</v>
      </c>
      <c r="I466" s="52" t="s">
        <v>421</v>
      </c>
      <c r="J466" s="52" t="s">
        <v>173</v>
      </c>
      <c r="K466" s="52" t="s">
        <v>931</v>
      </c>
      <c r="L466" s="53" t="s">
        <v>288</v>
      </c>
      <c r="M466" s="13">
        <v>1995</v>
      </c>
      <c r="N466" s="14">
        <f t="shared" si="143"/>
        <v>5.46575342465753</v>
      </c>
      <c r="O466" s="15">
        <v>10200</v>
      </c>
      <c r="P466" s="15">
        <f t="shared" si="135"/>
        <v>20349000</v>
      </c>
      <c r="Q466" s="16">
        <f>IFERROR(VLOOKUP(G466,SCENARIOS!$A$13:$E$18,4,0),0.025)</f>
        <v>0.025</v>
      </c>
      <c r="R466" s="52">
        <f>IFERROR(VLOOKUP(L466,INPUTS!$A$107:$B$120,2,0),0.0082)</f>
        <v>0.0085</v>
      </c>
      <c r="S466" s="52">
        <f t="shared" si="136"/>
        <v>86.7</v>
      </c>
      <c r="T466" s="15">
        <f t="shared" si="137"/>
        <v>172966.5</v>
      </c>
      <c r="U466" s="15">
        <f>T466/INPUTS!$B$7*1000</f>
        <v>216208125</v>
      </c>
      <c r="V466" s="15">
        <f>T466*INPUTS!$B$6</f>
        <v>546574.14</v>
      </c>
      <c r="W466" s="54" t="s">
        <v>396</v>
      </c>
      <c r="X466" s="54" t="s">
        <v>396</v>
      </c>
      <c r="Y466" s="67">
        <f>IFERROR(VLOOKUP(E466,INPUTS!$A$44:$B$103,2,0),0)</f>
        <v>0</v>
      </c>
      <c r="Z466" s="15">
        <f t="shared" si="139"/>
        <v>0</v>
      </c>
      <c r="AA466" s="20">
        <f>IFERROR(VLOOKUP(E466,INPUTS!$A$44:$C$103,3,0),SCENARIOS!$J$25)</f>
        <v>0.015</v>
      </c>
      <c r="AB466" s="15">
        <f t="shared" si="140"/>
        <v>2935.43577982419</v>
      </c>
      <c r="AC466" s="20">
        <f>IFERROR(VLOOKUP($E466,INPUTS!$A$44:$G$103,4,0),SCENARIOS!$K$25)</f>
        <v>0.075</v>
      </c>
      <c r="AD466" s="15">
        <f t="shared" si="140"/>
        <v>16605.8807485304</v>
      </c>
      <c r="AE466" s="20">
        <f>IFERROR(VLOOKUP($E466,INPUTS!$A$44:$G$103,5,0),SCENARIOS!$L$25)</f>
        <v>0.15</v>
      </c>
      <c r="AF466" s="15">
        <f t="shared" si="140"/>
        <v>37576.0597223393</v>
      </c>
      <c r="AG466" s="20">
        <f>IFERROR(VLOOKUP($E466,INPUTS!$A$44:$G$103,6,0),SCENARIOS!$M$25)</f>
        <v>0.2</v>
      </c>
      <c r="AH466" s="15">
        <f t="shared" si="141"/>
        <v>56685.1501038977</v>
      </c>
      <c r="AI466" s="20">
        <f>IFERROR(VLOOKUP($E466,INPUTS!$A$44:$G$103,7,0),SCENARIOS!$N$25)</f>
        <v>0.3</v>
      </c>
      <c r="AJ466" s="15">
        <f t="shared" si="142"/>
        <v>96201.0665647316</v>
      </c>
      <c r="AL466" t="str">
        <f t="shared" si="144"/>
        <v>N</v>
      </c>
      <c r="AM466" s="21">
        <f t="shared" si="145"/>
        <v>320670.221882439</v>
      </c>
    </row>
    <row r="467" ht="15" customHeight="1" spans="1:39">
      <c r="A467" s="24" t="s">
        <v>1435</v>
      </c>
      <c r="B467" s="52" t="s">
        <v>592</v>
      </c>
      <c r="C467" s="52" t="s">
        <v>593</v>
      </c>
      <c r="D467" s="52" t="s">
        <v>929</v>
      </c>
      <c r="E467" s="10" t="s">
        <v>211</v>
      </c>
      <c r="F467" s="52" t="s">
        <v>594</v>
      </c>
      <c r="G467" s="52" t="s">
        <v>165</v>
      </c>
      <c r="H467" s="52" t="s">
        <v>234</v>
      </c>
      <c r="I467" s="52" t="s">
        <v>424</v>
      </c>
      <c r="J467" s="52" t="s">
        <v>173</v>
      </c>
      <c r="K467" s="52" t="s">
        <v>931</v>
      </c>
      <c r="L467" s="53" t="s">
        <v>288</v>
      </c>
      <c r="M467" s="13">
        <v>220</v>
      </c>
      <c r="N467" s="14">
        <f t="shared" si="143"/>
        <v>0.602739726027397</v>
      </c>
      <c r="O467" s="15">
        <v>8900</v>
      </c>
      <c r="P467" s="15">
        <f t="shared" si="135"/>
        <v>1958000</v>
      </c>
      <c r="Q467" s="16">
        <f>IFERROR(VLOOKUP(G467,SCENARIOS!$A$13:$E$18,4,0),0.025)</f>
        <v>0.025</v>
      </c>
      <c r="R467" s="52">
        <f>IFERROR(VLOOKUP(L467,INPUTS!$A$107:$B$120,2,0),0.0082)</f>
        <v>0.0085</v>
      </c>
      <c r="S467" s="52">
        <f t="shared" si="136"/>
        <v>75.65</v>
      </c>
      <c r="T467" s="15">
        <f t="shared" si="137"/>
        <v>16643</v>
      </c>
      <c r="U467" s="15">
        <f>T467/INPUTS!$B$7*1000</f>
        <v>20803750</v>
      </c>
      <c r="V467" s="15">
        <f>T467*INPUTS!$B$6</f>
        <v>52591.88</v>
      </c>
      <c r="W467" s="54" t="s">
        <v>396</v>
      </c>
      <c r="X467" s="54" t="s">
        <v>396</v>
      </c>
      <c r="Y467" s="67">
        <f>IFERROR(VLOOKUP(E467,INPUTS!$A$44:$B$103,2,0),0)</f>
        <v>0.02</v>
      </c>
      <c r="Z467" s="15">
        <f t="shared" si="139"/>
        <v>332.86</v>
      </c>
      <c r="AA467" s="20">
        <f>IFERROR(VLOOKUP(E467,INPUTS!$A$44:$C$103,3,0),SCENARIOS!$J$25)</f>
        <v>0.06</v>
      </c>
      <c r="AB467" s="15">
        <f t="shared" si="140"/>
        <v>1129.80161322832</v>
      </c>
      <c r="AC467" s="20">
        <f>IFERROR(VLOOKUP($E467,INPUTS!$A$44:$G$103,4,0),SCENARIOS!$K$25)</f>
        <v>0.15</v>
      </c>
      <c r="AD467" s="15">
        <f t="shared" si="140"/>
        <v>3195.667060359</v>
      </c>
      <c r="AE467" s="20">
        <f>IFERROR(VLOOKUP($E467,INPUTS!$A$44:$G$103,5,0),SCENARIOS!$L$25)</f>
        <v>0.3</v>
      </c>
      <c r="AF467" s="15">
        <f t="shared" si="140"/>
        <v>7231.20791550842</v>
      </c>
      <c r="AG467" s="20">
        <f>IFERROR(VLOOKUP($E467,INPUTS!$A$44:$G$103,6,0),SCENARIOS!$M$25)</f>
        <v>0.4</v>
      </c>
      <c r="AH467" s="15">
        <f t="shared" si="141"/>
        <v>10908.5973663012</v>
      </c>
      <c r="AI467" s="20">
        <f>IFERROR(VLOOKUP($E467,INPUTS!$A$44:$G$103,7,0),SCENARIOS!$N$25)</f>
        <v>0.5</v>
      </c>
      <c r="AJ467" s="15">
        <f t="shared" si="142"/>
        <v>15427.5958141878</v>
      </c>
      <c r="AL467" t="str">
        <f t="shared" si="144"/>
        <v>N</v>
      </c>
      <c r="AM467" s="21">
        <f t="shared" si="145"/>
        <v>30855.1916283756</v>
      </c>
    </row>
    <row r="468" ht="15" customHeight="1" spans="1:39">
      <c r="A468" s="6" t="s">
        <v>1436</v>
      </c>
      <c r="B468" s="52" t="s">
        <v>592</v>
      </c>
      <c r="C468" s="52" t="s">
        <v>593</v>
      </c>
      <c r="D468" s="52" t="s">
        <v>929</v>
      </c>
      <c r="E468" s="10" t="s">
        <v>211</v>
      </c>
      <c r="F468" s="52" t="s">
        <v>594</v>
      </c>
      <c r="G468" s="52" t="s">
        <v>165</v>
      </c>
      <c r="H468" s="52" t="s">
        <v>440</v>
      </c>
      <c r="I468" s="52" t="s">
        <v>439</v>
      </c>
      <c r="J468" s="52" t="s">
        <v>177</v>
      </c>
      <c r="K468" s="52" t="s">
        <v>931</v>
      </c>
      <c r="L468" s="53" t="s">
        <v>288</v>
      </c>
      <c r="M468" s="13">
        <v>220</v>
      </c>
      <c r="N468" s="14">
        <f t="shared" si="143"/>
        <v>0.602739726027397</v>
      </c>
      <c r="O468" s="15">
        <v>5200</v>
      </c>
      <c r="P468" s="15">
        <f t="shared" si="135"/>
        <v>1144000</v>
      </c>
      <c r="Q468" s="16">
        <f>IFERROR(VLOOKUP(G468,SCENARIOS!$A$13:$E$18,4,0),0.025)</f>
        <v>0.025</v>
      </c>
      <c r="R468" s="52">
        <f>IFERROR(VLOOKUP(L468,INPUTS!$A$107:$B$120,2,0),0.0082)</f>
        <v>0.0085</v>
      </c>
      <c r="S468" s="52">
        <f t="shared" si="136"/>
        <v>44.2</v>
      </c>
      <c r="T468" s="15">
        <f t="shared" si="137"/>
        <v>9724</v>
      </c>
      <c r="U468" s="15">
        <f>T468/INPUTS!$B$7*1000</f>
        <v>12155000</v>
      </c>
      <c r="V468" s="15">
        <f>T468*INPUTS!$B$6</f>
        <v>30727.84</v>
      </c>
      <c r="W468" s="54" t="s">
        <v>396</v>
      </c>
      <c r="X468" s="54" t="s">
        <v>396</v>
      </c>
      <c r="Y468" s="67">
        <f>IFERROR(VLOOKUP(E468,INPUTS!$A$44:$B$103,2,0),0)</f>
        <v>0.02</v>
      </c>
      <c r="Z468" s="15">
        <f t="shared" si="139"/>
        <v>194.48</v>
      </c>
      <c r="AA468" s="20">
        <f>IFERROR(VLOOKUP(E468,INPUTS!$A$44:$C$103,3,0),SCENARIOS!$J$25)</f>
        <v>0.06</v>
      </c>
      <c r="AB468" s="15">
        <f t="shared" ref="AB468:AF483" si="146">$T468*AA468*(1+$Q468)^AB$2</f>
        <v>660.108807728906</v>
      </c>
      <c r="AC468" s="20">
        <f>IFERROR(VLOOKUP($E468,INPUTS!$A$44:$G$103,4,0),SCENARIOS!$K$25)</f>
        <v>0.15</v>
      </c>
      <c r="AD468" s="15">
        <f t="shared" si="146"/>
        <v>1867.13131616481</v>
      </c>
      <c r="AE468" s="20">
        <f>IFERROR(VLOOKUP($E468,INPUTS!$A$44:$G$103,5,0),SCENARIOS!$L$25)</f>
        <v>0.3</v>
      </c>
      <c r="AF468" s="15">
        <f t="shared" si="146"/>
        <v>4224.97541130829</v>
      </c>
      <c r="AG468" s="20">
        <f>IFERROR(VLOOKUP($E468,INPUTS!$A$44:$G$103,6,0),SCENARIOS!$M$25)</f>
        <v>0.4</v>
      </c>
      <c r="AH468" s="15">
        <f t="shared" si="141"/>
        <v>6373.56250615352</v>
      </c>
      <c r="AI468" s="20">
        <f>IFERROR(VLOOKUP($E468,INPUTS!$A$44:$G$103,7,0),SCENARIOS!$N$25)</f>
        <v>0.5</v>
      </c>
      <c r="AJ468" s="15">
        <f t="shared" si="142"/>
        <v>9013.87620604231</v>
      </c>
      <c r="AL468" t="str">
        <f t="shared" si="144"/>
        <v>Y</v>
      </c>
      <c r="AM468" s="21">
        <f t="shared" si="145"/>
        <v>18027.7524120846</v>
      </c>
    </row>
    <row r="469" ht="15" customHeight="1" spans="1:39">
      <c r="A469" s="24" t="s">
        <v>1437</v>
      </c>
      <c r="B469" s="52" t="s">
        <v>592</v>
      </c>
      <c r="C469" s="52" t="s">
        <v>593</v>
      </c>
      <c r="D469" s="52" t="s">
        <v>929</v>
      </c>
      <c r="E469" s="10" t="s">
        <v>211</v>
      </c>
      <c r="F469" s="52" t="s">
        <v>594</v>
      </c>
      <c r="G469" s="52" t="s">
        <v>165</v>
      </c>
      <c r="H469" s="52" t="s">
        <v>448</v>
      </c>
      <c r="I469" s="52" t="s">
        <v>447</v>
      </c>
      <c r="J469" s="52" t="s">
        <v>177</v>
      </c>
      <c r="K469" s="52" t="s">
        <v>931</v>
      </c>
      <c r="L469" s="53" t="s">
        <v>288</v>
      </c>
      <c r="M469" s="13">
        <v>146</v>
      </c>
      <c r="N469" s="14">
        <f t="shared" si="143"/>
        <v>0.4</v>
      </c>
      <c r="O469" s="15">
        <v>5100</v>
      </c>
      <c r="P469" s="15">
        <f t="shared" si="135"/>
        <v>744600</v>
      </c>
      <c r="Q469" s="16">
        <f>IFERROR(VLOOKUP(G469,SCENARIOS!$A$13:$E$18,4,0),0.025)</f>
        <v>0.025</v>
      </c>
      <c r="R469" s="52">
        <f>IFERROR(VLOOKUP(L469,INPUTS!$A$107:$B$120,2,0),0.0082)</f>
        <v>0.0085</v>
      </c>
      <c r="S469" s="52">
        <f t="shared" si="136"/>
        <v>43.35</v>
      </c>
      <c r="T469" s="15">
        <f t="shared" si="137"/>
        <v>6329.1</v>
      </c>
      <c r="U469" s="15">
        <f>T469/INPUTS!$B$7*1000</f>
        <v>7911375</v>
      </c>
      <c r="V469" s="15">
        <f>T469*INPUTS!$B$6</f>
        <v>19999.956</v>
      </c>
      <c r="W469" s="54" t="s">
        <v>396</v>
      </c>
      <c r="X469" s="54" t="s">
        <v>396</v>
      </c>
      <c r="Y469" s="67">
        <f>IFERROR(VLOOKUP(E469,INPUTS!$A$44:$B$103,2,0),0)</f>
        <v>0.02</v>
      </c>
      <c r="Z469" s="15">
        <f t="shared" si="139"/>
        <v>126.582</v>
      </c>
      <c r="AA469" s="20">
        <f>IFERROR(VLOOKUP(E469,INPUTS!$A$44:$C$103,3,0),SCENARIOS!$J$25)</f>
        <v>0.06</v>
      </c>
      <c r="AB469" s="15">
        <f t="shared" si="146"/>
        <v>429.647743212363</v>
      </c>
      <c r="AC469" s="20">
        <f>IFERROR(VLOOKUP($E469,INPUTS!$A$44:$G$103,4,0),SCENARIOS!$K$25)</f>
        <v>0.15</v>
      </c>
      <c r="AD469" s="15">
        <f t="shared" si="146"/>
        <v>1215.26746330097</v>
      </c>
      <c r="AE469" s="20">
        <f>IFERROR(VLOOKUP($E469,INPUTS!$A$44:$G$103,5,0),SCENARIOS!$L$25)</f>
        <v>0.3</v>
      </c>
      <c r="AF469" s="15">
        <f t="shared" si="146"/>
        <v>2749.92717767496</v>
      </c>
      <c r="AG469" s="20">
        <f>IFERROR(VLOOKUP($E469,INPUTS!$A$44:$G$103,6,0),SCENARIOS!$M$25)</f>
        <v>0.4</v>
      </c>
      <c r="AH469" s="15">
        <f t="shared" si="141"/>
        <v>4148.38692489678</v>
      </c>
      <c r="AI469" s="20">
        <f>IFERROR(VLOOKUP($E469,INPUTS!$A$44:$G$103,7,0),SCENARIOS!$N$25)</f>
        <v>0.5</v>
      </c>
      <c r="AJ469" s="15">
        <f t="shared" si="142"/>
        <v>5866.89879634537</v>
      </c>
      <c r="AL469" t="str">
        <f t="shared" si="144"/>
        <v>Y</v>
      </c>
      <c r="AM469" s="21">
        <f t="shared" si="145"/>
        <v>11733.7975926907</v>
      </c>
    </row>
    <row r="470" ht="15" customHeight="1" spans="1:39">
      <c r="A470" s="6" t="s">
        <v>1438</v>
      </c>
      <c r="B470" s="52" t="s">
        <v>589</v>
      </c>
      <c r="C470" s="52" t="s">
        <v>590</v>
      </c>
      <c r="D470" s="52" t="s">
        <v>929</v>
      </c>
      <c r="E470" s="10" t="s">
        <v>214</v>
      </c>
      <c r="F470" s="52" t="s">
        <v>591</v>
      </c>
      <c r="G470" s="52" t="s">
        <v>165</v>
      </c>
      <c r="H470" s="52" t="s">
        <v>245</v>
      </c>
      <c r="I470" s="52" t="s">
        <v>930</v>
      </c>
      <c r="J470" s="52" t="s">
        <v>169</v>
      </c>
      <c r="K470" s="52" t="s">
        <v>931</v>
      </c>
      <c r="L470" s="53" t="s">
        <v>291</v>
      </c>
      <c r="M470" s="13">
        <v>288</v>
      </c>
      <c r="N470" s="14">
        <f t="shared" si="143"/>
        <v>0.789041095890411</v>
      </c>
      <c r="O470" s="15">
        <v>5900</v>
      </c>
      <c r="P470" s="15">
        <f t="shared" si="135"/>
        <v>1699200</v>
      </c>
      <c r="Q470" s="16">
        <f>IFERROR(VLOOKUP(G470,SCENARIOS!$A$13:$E$18,4,0),0.025)</f>
        <v>0.025</v>
      </c>
      <c r="R470" s="52">
        <f>IFERROR(VLOOKUP(L470,INPUTS!$A$107:$B$120,2,0),0.0082)</f>
        <v>0.0079</v>
      </c>
      <c r="S470" s="52">
        <f t="shared" si="136"/>
        <v>46.61</v>
      </c>
      <c r="T470" s="15">
        <f t="shared" si="137"/>
        <v>13423.68</v>
      </c>
      <c r="U470" s="15">
        <f>T470/INPUTS!$B$7*1000</f>
        <v>16779600</v>
      </c>
      <c r="V470" s="15">
        <f>T470*INPUTS!$B$6</f>
        <v>42418.8288</v>
      </c>
      <c r="W470" s="54" t="s">
        <v>396</v>
      </c>
      <c r="X470" s="54" t="s">
        <v>396</v>
      </c>
      <c r="Y470" s="67">
        <f>IFERROR(VLOOKUP(E470,INPUTS!$A$44:$B$103,2,0),0)</f>
        <v>0.02</v>
      </c>
      <c r="Z470" s="15">
        <f t="shared" si="139"/>
        <v>268.4736</v>
      </c>
      <c r="AA470" s="20">
        <f>IFERROR(VLOOKUP(E470,INPUTS!$A$44:$C$103,3,0),SCENARIOS!$J$25)</f>
        <v>0.06</v>
      </c>
      <c r="AB470" s="15">
        <f t="shared" si="146"/>
        <v>911.259707952937</v>
      </c>
      <c r="AC470" s="20">
        <f>IFERROR(VLOOKUP($E470,INPUTS!$A$44:$G$103,4,0),SCENARIOS!$K$25)</f>
        <v>0.15</v>
      </c>
      <c r="AD470" s="15">
        <f t="shared" si="146"/>
        <v>2577.51679413566</v>
      </c>
      <c r="AE470" s="20">
        <f>IFERROR(VLOOKUP($E470,INPUTS!$A$44:$G$103,5,0),SCENARIOS!$L$25)</f>
        <v>0.3</v>
      </c>
      <c r="AF470" s="15">
        <f t="shared" si="146"/>
        <v>5832.44733949721</v>
      </c>
      <c r="AG470" s="20">
        <f>IFERROR(VLOOKUP($E470,INPUTS!$A$44:$G$103,6,0),SCENARIOS!$M$25)</f>
        <v>0.4</v>
      </c>
      <c r="AH470" s="15">
        <f t="shared" si="141"/>
        <v>8798.50509487895</v>
      </c>
      <c r="AI470" s="20">
        <f>IFERROR(VLOOKUP($E470,INPUTS!$A$44:$G$103,7,0),SCENARIOS!$N$25)</f>
        <v>0.5</v>
      </c>
      <c r="AJ470" s="15">
        <f t="shared" si="142"/>
        <v>12443.3761568826</v>
      </c>
      <c r="AL470" t="str">
        <f t="shared" si="144"/>
        <v>N</v>
      </c>
      <c r="AM470" s="21">
        <f t="shared" si="145"/>
        <v>24886.7523137651</v>
      </c>
    </row>
    <row r="471" ht="15" customHeight="1" spans="1:39">
      <c r="A471" s="24" t="s">
        <v>1439</v>
      </c>
      <c r="B471" s="52" t="s">
        <v>589</v>
      </c>
      <c r="C471" s="52" t="s">
        <v>590</v>
      </c>
      <c r="D471" s="52" t="s">
        <v>929</v>
      </c>
      <c r="E471" s="10" t="s">
        <v>214</v>
      </c>
      <c r="F471" s="52" t="s">
        <v>591</v>
      </c>
      <c r="G471" s="52" t="s">
        <v>165</v>
      </c>
      <c r="H471" s="52" t="s">
        <v>248</v>
      </c>
      <c r="I471" s="52" t="s">
        <v>930</v>
      </c>
      <c r="J471" s="52" t="s">
        <v>169</v>
      </c>
      <c r="K471" s="52" t="s">
        <v>931</v>
      </c>
      <c r="L471" s="53" t="s">
        <v>291</v>
      </c>
      <c r="M471" s="13">
        <v>144</v>
      </c>
      <c r="N471" s="14">
        <f t="shared" si="143"/>
        <v>0.394520547945205</v>
      </c>
      <c r="O471" s="15">
        <v>8700</v>
      </c>
      <c r="P471" s="15">
        <f t="shared" si="135"/>
        <v>1252800</v>
      </c>
      <c r="Q471" s="16">
        <f>IFERROR(VLOOKUP(G471,SCENARIOS!$A$13:$E$18,4,0),0.025)</f>
        <v>0.025</v>
      </c>
      <c r="R471" s="52">
        <f>IFERROR(VLOOKUP(L471,INPUTS!$A$107:$B$120,2,0),0.0082)</f>
        <v>0.0079</v>
      </c>
      <c r="S471" s="52">
        <f t="shared" si="136"/>
        <v>68.73</v>
      </c>
      <c r="T471" s="15">
        <f t="shared" si="137"/>
        <v>9897.12</v>
      </c>
      <c r="U471" s="15">
        <f>T471/INPUTS!$B$7*1000</f>
        <v>12371400</v>
      </c>
      <c r="V471" s="15">
        <f>T471*INPUTS!$B$6</f>
        <v>31274.8992</v>
      </c>
      <c r="W471" s="54" t="s">
        <v>396</v>
      </c>
      <c r="X471" s="54" t="s">
        <v>396</v>
      </c>
      <c r="Y471" s="67">
        <f>IFERROR(VLOOKUP(E471,INPUTS!$A$44:$B$103,2,0),0)</f>
        <v>0.02</v>
      </c>
      <c r="Z471" s="15">
        <f t="shared" si="139"/>
        <v>197.9424</v>
      </c>
      <c r="AA471" s="20">
        <f>IFERROR(VLOOKUP(E471,INPUTS!$A$44:$C$103,3,0),SCENARIOS!$J$25)</f>
        <v>0.06</v>
      </c>
      <c r="AB471" s="15">
        <f t="shared" si="146"/>
        <v>671.860971117844</v>
      </c>
      <c r="AC471" s="20">
        <f>IFERROR(VLOOKUP($E471,INPUTS!$A$44:$G$103,4,0),SCENARIOS!$K$25)</f>
        <v>0.15</v>
      </c>
      <c r="AD471" s="15">
        <f t="shared" si="146"/>
        <v>1900.3725516085</v>
      </c>
      <c r="AE471" s="20">
        <f>IFERROR(VLOOKUP($E471,INPUTS!$A$44:$G$103,5,0),SCENARIOS!$L$25)</f>
        <v>0.3</v>
      </c>
      <c r="AF471" s="15">
        <f t="shared" si="146"/>
        <v>4300.19422488353</v>
      </c>
      <c r="AG471" s="20">
        <f>IFERROR(VLOOKUP($E471,INPUTS!$A$44:$G$103,6,0),SCENARIOS!$M$25)</f>
        <v>0.4</v>
      </c>
      <c r="AH471" s="15">
        <f t="shared" si="141"/>
        <v>6487.03341741075</v>
      </c>
      <c r="AI471" s="20">
        <f>IFERROR(VLOOKUP($E471,INPUTS!$A$44:$G$103,7,0),SCENARIOS!$N$25)</f>
        <v>0.5</v>
      </c>
      <c r="AJ471" s="15">
        <f t="shared" si="142"/>
        <v>9174.35360719308</v>
      </c>
      <c r="AL471" t="str">
        <f t="shared" si="144"/>
        <v>N</v>
      </c>
      <c r="AM471" s="21">
        <f t="shared" si="145"/>
        <v>18348.7072143862</v>
      </c>
    </row>
    <row r="472" ht="15" customHeight="1" spans="1:39">
      <c r="A472" s="6" t="s">
        <v>1440</v>
      </c>
      <c r="B472" s="52" t="s">
        <v>589</v>
      </c>
      <c r="C472" s="52" t="s">
        <v>590</v>
      </c>
      <c r="D472" s="52" t="s">
        <v>929</v>
      </c>
      <c r="E472" s="10" t="s">
        <v>214</v>
      </c>
      <c r="F472" s="52" t="s">
        <v>591</v>
      </c>
      <c r="G472" s="52" t="s">
        <v>165</v>
      </c>
      <c r="H472" s="52" t="s">
        <v>252</v>
      </c>
      <c r="I472" s="52" t="s">
        <v>930</v>
      </c>
      <c r="J472" s="52" t="s">
        <v>169</v>
      </c>
      <c r="K472" s="52" t="s">
        <v>931</v>
      </c>
      <c r="L472" s="53" t="s">
        <v>291</v>
      </c>
      <c r="M472" s="13">
        <v>144</v>
      </c>
      <c r="N472" s="14">
        <f t="shared" si="143"/>
        <v>0.394520547945205</v>
      </c>
      <c r="O472" s="15">
        <v>8700</v>
      </c>
      <c r="P472" s="15">
        <f t="shared" si="135"/>
        <v>1252800</v>
      </c>
      <c r="Q472" s="16">
        <f>IFERROR(VLOOKUP(G472,SCENARIOS!$A$13:$E$18,4,0),0.025)</f>
        <v>0.025</v>
      </c>
      <c r="R472" s="52">
        <f>IFERROR(VLOOKUP(L472,INPUTS!$A$107:$B$120,2,0),0.0082)</f>
        <v>0.0079</v>
      </c>
      <c r="S472" s="52">
        <f t="shared" si="136"/>
        <v>68.73</v>
      </c>
      <c r="T472" s="15">
        <f t="shared" si="137"/>
        <v>9897.12</v>
      </c>
      <c r="U472" s="15">
        <f>T472/INPUTS!$B$7*1000</f>
        <v>12371400</v>
      </c>
      <c r="V472" s="15">
        <f>T472*INPUTS!$B$6</f>
        <v>31274.8992</v>
      </c>
      <c r="W472" s="54" t="s">
        <v>396</v>
      </c>
      <c r="X472" s="54" t="s">
        <v>396</v>
      </c>
      <c r="Y472" s="67">
        <f>IFERROR(VLOOKUP(E472,INPUTS!$A$44:$B$103,2,0),0)</f>
        <v>0.02</v>
      </c>
      <c r="Z472" s="15">
        <f t="shared" si="139"/>
        <v>197.9424</v>
      </c>
      <c r="AA472" s="20">
        <f>IFERROR(VLOOKUP(E472,INPUTS!$A$44:$C$103,3,0),SCENARIOS!$J$25)</f>
        <v>0.06</v>
      </c>
      <c r="AB472" s="15">
        <f t="shared" si="146"/>
        <v>671.860971117844</v>
      </c>
      <c r="AC472" s="20">
        <f>IFERROR(VLOOKUP($E472,INPUTS!$A$44:$G$103,4,0),SCENARIOS!$K$25)</f>
        <v>0.15</v>
      </c>
      <c r="AD472" s="15">
        <f t="shared" si="146"/>
        <v>1900.3725516085</v>
      </c>
      <c r="AE472" s="20">
        <f>IFERROR(VLOOKUP($E472,INPUTS!$A$44:$G$103,5,0),SCENARIOS!$L$25)</f>
        <v>0.3</v>
      </c>
      <c r="AF472" s="15">
        <f t="shared" si="146"/>
        <v>4300.19422488353</v>
      </c>
      <c r="AG472" s="20">
        <f>IFERROR(VLOOKUP($E472,INPUTS!$A$44:$G$103,6,0),SCENARIOS!$M$25)</f>
        <v>0.4</v>
      </c>
      <c r="AH472" s="15">
        <f t="shared" si="141"/>
        <v>6487.03341741075</v>
      </c>
      <c r="AI472" s="20">
        <f>IFERROR(VLOOKUP($E472,INPUTS!$A$44:$G$103,7,0),SCENARIOS!$N$25)</f>
        <v>0.5</v>
      </c>
      <c r="AJ472" s="15">
        <f t="shared" si="142"/>
        <v>9174.35360719308</v>
      </c>
      <c r="AL472" t="str">
        <f t="shared" si="144"/>
        <v>N</v>
      </c>
      <c r="AM472" s="21">
        <f t="shared" si="145"/>
        <v>18348.7072143862</v>
      </c>
    </row>
    <row r="473" ht="15" customHeight="1" spans="1:39">
      <c r="A473" s="24" t="s">
        <v>1441</v>
      </c>
      <c r="B473" s="52" t="s">
        <v>589</v>
      </c>
      <c r="C473" s="52" t="s">
        <v>590</v>
      </c>
      <c r="D473" s="52" t="s">
        <v>929</v>
      </c>
      <c r="E473" s="10" t="s">
        <v>214</v>
      </c>
      <c r="F473" s="52" t="s">
        <v>591</v>
      </c>
      <c r="G473" s="52" t="s">
        <v>165</v>
      </c>
      <c r="H473" s="52" t="s">
        <v>249</v>
      </c>
      <c r="I473" s="52" t="s">
        <v>930</v>
      </c>
      <c r="J473" s="52" t="s">
        <v>169</v>
      </c>
      <c r="K473" s="52" t="s">
        <v>931</v>
      </c>
      <c r="L473" s="53" t="s">
        <v>291</v>
      </c>
      <c r="M473" s="13">
        <v>144</v>
      </c>
      <c r="N473" s="14">
        <f t="shared" si="143"/>
        <v>0.394520547945205</v>
      </c>
      <c r="O473" s="15">
        <v>7700</v>
      </c>
      <c r="P473" s="15">
        <f t="shared" si="135"/>
        <v>1108800</v>
      </c>
      <c r="Q473" s="16">
        <f>IFERROR(VLOOKUP(G473,SCENARIOS!$A$13:$E$18,4,0),0.025)</f>
        <v>0.025</v>
      </c>
      <c r="R473" s="52">
        <f>IFERROR(VLOOKUP(L473,INPUTS!$A$107:$B$120,2,0),0.0082)</f>
        <v>0.0079</v>
      </c>
      <c r="S473" s="52">
        <f t="shared" si="136"/>
        <v>60.83</v>
      </c>
      <c r="T473" s="15">
        <f t="shared" si="137"/>
        <v>8759.52</v>
      </c>
      <c r="U473" s="15">
        <f>T473/INPUTS!$B$7*1000</f>
        <v>10949400</v>
      </c>
      <c r="V473" s="15">
        <f>T473*INPUTS!$B$6</f>
        <v>27680.0832</v>
      </c>
      <c r="W473" s="54" t="s">
        <v>396</v>
      </c>
      <c r="X473" s="54" t="s">
        <v>396</v>
      </c>
      <c r="Y473" s="67">
        <f>IFERROR(VLOOKUP(E473,INPUTS!$A$44:$B$103,2,0),0)</f>
        <v>0.02</v>
      </c>
      <c r="Z473" s="15">
        <f t="shared" si="139"/>
        <v>175.1904</v>
      </c>
      <c r="AA473" s="20">
        <f>IFERROR(VLOOKUP(E473,INPUTS!$A$44:$C$103,3,0),SCENARIOS!$J$25)</f>
        <v>0.06</v>
      </c>
      <c r="AB473" s="15">
        <f t="shared" si="146"/>
        <v>594.635572138781</v>
      </c>
      <c r="AC473" s="20">
        <f>IFERROR(VLOOKUP($E473,INPUTS!$A$44:$G$103,4,0),SCENARIOS!$K$25)</f>
        <v>0.15</v>
      </c>
      <c r="AD473" s="15">
        <f t="shared" si="146"/>
        <v>1681.93892498683</v>
      </c>
      <c r="AE473" s="20">
        <f>IFERROR(VLOOKUP($E473,INPUTS!$A$44:$G$103,5,0),SCENARIOS!$L$25)</f>
        <v>0.3</v>
      </c>
      <c r="AF473" s="15">
        <f t="shared" si="146"/>
        <v>3805.91902662106</v>
      </c>
      <c r="AG473" s="20">
        <f>IFERROR(VLOOKUP($E473,INPUTS!$A$44:$G$103,6,0),SCENARIOS!$M$25)</f>
        <v>0.4</v>
      </c>
      <c r="AH473" s="15">
        <f t="shared" si="141"/>
        <v>5741.39739242101</v>
      </c>
      <c r="AI473" s="20">
        <f>IFERROR(VLOOKUP($E473,INPUTS!$A$44:$G$103,7,0),SCENARIOS!$N$25)</f>
        <v>0.5</v>
      </c>
      <c r="AJ473" s="15">
        <f t="shared" si="142"/>
        <v>8119.83020406743</v>
      </c>
      <c r="AL473" t="str">
        <f t="shared" si="144"/>
        <v>N</v>
      </c>
      <c r="AM473" s="21">
        <f t="shared" si="145"/>
        <v>16239.6604081349</v>
      </c>
    </row>
    <row r="474" ht="15" customHeight="1" spans="1:39">
      <c r="A474" s="6" t="s">
        <v>1442</v>
      </c>
      <c r="B474" s="52" t="s">
        <v>589</v>
      </c>
      <c r="C474" s="52" t="s">
        <v>590</v>
      </c>
      <c r="D474" s="52" t="s">
        <v>929</v>
      </c>
      <c r="E474" s="10" t="s">
        <v>214</v>
      </c>
      <c r="F474" s="52" t="s">
        <v>591</v>
      </c>
      <c r="G474" s="52" t="s">
        <v>165</v>
      </c>
      <c r="H474" s="52" t="s">
        <v>254</v>
      </c>
      <c r="I474" s="52" t="s">
        <v>930</v>
      </c>
      <c r="J474" s="52" t="s">
        <v>169</v>
      </c>
      <c r="K474" s="52" t="s">
        <v>931</v>
      </c>
      <c r="L474" s="53" t="s">
        <v>291</v>
      </c>
      <c r="M474" s="13">
        <v>144</v>
      </c>
      <c r="N474" s="14">
        <f t="shared" si="143"/>
        <v>0.394520547945205</v>
      </c>
      <c r="O474" s="15">
        <v>5500</v>
      </c>
      <c r="P474" s="15">
        <f t="shared" si="135"/>
        <v>792000</v>
      </c>
      <c r="Q474" s="16">
        <f>IFERROR(VLOOKUP(G474,SCENARIOS!$A$13:$E$18,4,0),0.025)</f>
        <v>0.025</v>
      </c>
      <c r="R474" s="52">
        <f>IFERROR(VLOOKUP(L474,INPUTS!$A$107:$B$120,2,0),0.0082)</f>
        <v>0.0079</v>
      </c>
      <c r="S474" s="52">
        <f t="shared" si="136"/>
        <v>43.45</v>
      </c>
      <c r="T474" s="15">
        <f t="shared" si="137"/>
        <v>6256.8</v>
      </c>
      <c r="U474" s="15">
        <f>T474/INPUTS!$B$7*1000</f>
        <v>7821000</v>
      </c>
      <c r="V474" s="15">
        <f>T474*INPUTS!$B$6</f>
        <v>19771.488</v>
      </c>
      <c r="W474" s="54" t="s">
        <v>396</v>
      </c>
      <c r="X474" s="54" t="s">
        <v>396</v>
      </c>
      <c r="Y474" s="67">
        <f>IFERROR(VLOOKUP(E474,INPUTS!$A$44:$B$103,2,0),0)</f>
        <v>0.02</v>
      </c>
      <c r="Z474" s="15">
        <f t="shared" si="139"/>
        <v>125.136</v>
      </c>
      <c r="AA474" s="20">
        <f>IFERROR(VLOOKUP(E474,INPUTS!$A$44:$C$103,3,0),SCENARIOS!$J$25)</f>
        <v>0.06</v>
      </c>
      <c r="AB474" s="15">
        <f t="shared" si="146"/>
        <v>424.739694384844</v>
      </c>
      <c r="AC474" s="20">
        <f>IFERROR(VLOOKUP($E474,INPUTS!$A$44:$G$103,4,0),SCENARIOS!$K$25)</f>
        <v>0.15</v>
      </c>
      <c r="AD474" s="15">
        <f t="shared" si="146"/>
        <v>1201.38494641917</v>
      </c>
      <c r="AE474" s="20">
        <f>IFERROR(VLOOKUP($E474,INPUTS!$A$44:$G$103,5,0),SCENARIOS!$L$25)</f>
        <v>0.3</v>
      </c>
      <c r="AF474" s="15">
        <f t="shared" si="146"/>
        <v>2718.51359044361</v>
      </c>
      <c r="AG474" s="20">
        <f>IFERROR(VLOOKUP($E474,INPUTS!$A$44:$G$103,6,0),SCENARIOS!$M$25)</f>
        <v>0.4</v>
      </c>
      <c r="AH474" s="15">
        <f t="shared" si="141"/>
        <v>4100.99813744358</v>
      </c>
      <c r="AI474" s="20">
        <f>IFERROR(VLOOKUP($E474,INPUTS!$A$44:$G$103,7,0),SCENARIOS!$N$25)</f>
        <v>0.5</v>
      </c>
      <c r="AJ474" s="15">
        <f t="shared" si="142"/>
        <v>5799.87871719102</v>
      </c>
      <c r="AL474" t="str">
        <f t="shared" si="144"/>
        <v>N</v>
      </c>
      <c r="AM474" s="21">
        <f t="shared" si="145"/>
        <v>11599.757434382</v>
      </c>
    </row>
    <row r="475" ht="15" customHeight="1" spans="1:39">
      <c r="A475" s="24" t="s">
        <v>1443</v>
      </c>
      <c r="B475" s="52" t="s">
        <v>589</v>
      </c>
      <c r="C475" s="52" t="s">
        <v>590</v>
      </c>
      <c r="D475" s="52" t="s">
        <v>929</v>
      </c>
      <c r="E475" s="10" t="s">
        <v>214</v>
      </c>
      <c r="F475" s="52" t="s">
        <v>591</v>
      </c>
      <c r="G475" s="52" t="s">
        <v>165</v>
      </c>
      <c r="H475" s="52" t="s">
        <v>251</v>
      </c>
      <c r="I475" s="52" t="s">
        <v>930</v>
      </c>
      <c r="J475" s="52" t="s">
        <v>169</v>
      </c>
      <c r="K475" s="52" t="s">
        <v>931</v>
      </c>
      <c r="L475" s="53" t="s">
        <v>291</v>
      </c>
      <c r="M475" s="13">
        <v>144</v>
      </c>
      <c r="N475" s="14">
        <f t="shared" si="143"/>
        <v>0.394520547945205</v>
      </c>
      <c r="O475" s="15">
        <v>8200</v>
      </c>
      <c r="P475" s="15">
        <f t="shared" si="135"/>
        <v>1180800</v>
      </c>
      <c r="Q475" s="16">
        <f>IFERROR(VLOOKUP(G475,SCENARIOS!$A$13:$E$18,4,0),0.025)</f>
        <v>0.025</v>
      </c>
      <c r="R475" s="52">
        <f>IFERROR(VLOOKUP(L475,INPUTS!$A$107:$B$120,2,0),0.0082)</f>
        <v>0.0079</v>
      </c>
      <c r="S475" s="52">
        <f t="shared" si="136"/>
        <v>64.78</v>
      </c>
      <c r="T475" s="15">
        <f t="shared" si="137"/>
        <v>9328.32</v>
      </c>
      <c r="U475" s="15">
        <f>T475/INPUTS!$B$7*1000</f>
        <v>11660400</v>
      </c>
      <c r="V475" s="15">
        <f>T475*INPUTS!$B$6</f>
        <v>29477.4912</v>
      </c>
      <c r="W475" s="54" t="s">
        <v>396</v>
      </c>
      <c r="X475" s="54" t="s">
        <v>396</v>
      </c>
      <c r="Y475" s="67">
        <f>IFERROR(VLOOKUP(E475,INPUTS!$A$44:$B$103,2,0),0)</f>
        <v>0.02</v>
      </c>
      <c r="Z475" s="15">
        <f t="shared" si="139"/>
        <v>186.5664</v>
      </c>
      <c r="AA475" s="20">
        <f>IFERROR(VLOOKUP(E475,INPUTS!$A$44:$C$103,3,0),SCENARIOS!$J$25)</f>
        <v>0.06</v>
      </c>
      <c r="AB475" s="15">
        <f t="shared" si="146"/>
        <v>633.248271628312</v>
      </c>
      <c r="AC475" s="20">
        <f>IFERROR(VLOOKUP($E475,INPUTS!$A$44:$G$103,4,0),SCENARIOS!$K$25)</f>
        <v>0.15</v>
      </c>
      <c r="AD475" s="15">
        <f t="shared" si="146"/>
        <v>1791.15573829766</v>
      </c>
      <c r="AE475" s="20">
        <f>IFERROR(VLOOKUP($E475,INPUTS!$A$44:$G$103,5,0),SCENARIOS!$L$25)</f>
        <v>0.3</v>
      </c>
      <c r="AF475" s="15">
        <f t="shared" si="146"/>
        <v>4053.0566257523</v>
      </c>
      <c r="AG475" s="20">
        <f>IFERROR(VLOOKUP($E475,INPUTS!$A$44:$G$103,6,0),SCENARIOS!$M$25)</f>
        <v>0.4</v>
      </c>
      <c r="AH475" s="15">
        <f t="shared" si="141"/>
        <v>6114.21540491588</v>
      </c>
      <c r="AI475" s="20">
        <f>IFERROR(VLOOKUP($E475,INPUTS!$A$44:$G$103,7,0),SCENARIOS!$N$25)</f>
        <v>0.5</v>
      </c>
      <c r="AJ475" s="15">
        <f t="shared" si="142"/>
        <v>8647.09190563025</v>
      </c>
      <c r="AL475" t="str">
        <f t="shared" si="144"/>
        <v>N</v>
      </c>
      <c r="AM475" s="21">
        <f t="shared" si="145"/>
        <v>17294.1838112605</v>
      </c>
    </row>
    <row r="476" ht="15" customHeight="1" spans="1:39">
      <c r="A476" s="6" t="s">
        <v>1444</v>
      </c>
      <c r="B476" s="52" t="s">
        <v>607</v>
      </c>
      <c r="C476" s="52" t="s">
        <v>608</v>
      </c>
      <c r="D476" s="52" t="s">
        <v>929</v>
      </c>
      <c r="E476" s="10" t="s">
        <v>207</v>
      </c>
      <c r="F476" s="52" t="s">
        <v>609</v>
      </c>
      <c r="G476" s="52" t="s">
        <v>165</v>
      </c>
      <c r="H476" s="52" t="s">
        <v>251</v>
      </c>
      <c r="I476" s="52" t="s">
        <v>930</v>
      </c>
      <c r="J476" s="52" t="s">
        <v>169</v>
      </c>
      <c r="K476" s="52" t="s">
        <v>931</v>
      </c>
      <c r="L476" s="53" t="s">
        <v>288</v>
      </c>
      <c r="M476" s="13">
        <v>322</v>
      </c>
      <c r="N476" s="14">
        <f t="shared" si="143"/>
        <v>0.882191780821918</v>
      </c>
      <c r="O476" s="15">
        <v>8700</v>
      </c>
      <c r="P476" s="15">
        <f t="shared" si="135"/>
        <v>2801400</v>
      </c>
      <c r="Q476" s="16">
        <f>IFERROR(VLOOKUP(G476,SCENARIOS!$A$13:$E$18,4,0),0.025)</f>
        <v>0.025</v>
      </c>
      <c r="R476" s="52">
        <f>IFERROR(VLOOKUP(L476,INPUTS!$A$107:$B$120,2,0),0.0082)</f>
        <v>0.0085</v>
      </c>
      <c r="S476" s="52">
        <f t="shared" si="136"/>
        <v>73.95</v>
      </c>
      <c r="T476" s="15">
        <f t="shared" si="137"/>
        <v>23811.9</v>
      </c>
      <c r="U476" s="15">
        <f>T476/INPUTS!$B$7*1000</f>
        <v>29764875</v>
      </c>
      <c r="V476" s="15">
        <f>T476*INPUTS!$B$6</f>
        <v>75245.604</v>
      </c>
      <c r="W476" s="54" t="s">
        <v>396</v>
      </c>
      <c r="X476" s="54" t="s">
        <v>396</v>
      </c>
      <c r="Y476" s="67">
        <f>IFERROR(VLOOKUP(E476,INPUTS!$A$44:$B$103,2,0),0)</f>
        <v>0.02</v>
      </c>
      <c r="Z476" s="15">
        <f t="shared" si="139"/>
        <v>476.238</v>
      </c>
      <c r="AA476" s="20">
        <f>IFERROR(VLOOKUP(E476,INPUTS!$A$44:$C$103,3,0),SCENARIOS!$J$25)</f>
        <v>0.06</v>
      </c>
      <c r="AB476" s="15">
        <f t="shared" si="146"/>
        <v>1616.45875347182</v>
      </c>
      <c r="AC476" s="20">
        <f>IFERROR(VLOOKUP($E476,INPUTS!$A$44:$G$103,4,0),SCENARIOS!$K$25)</f>
        <v>0.15</v>
      </c>
      <c r="AD476" s="15">
        <f t="shared" si="146"/>
        <v>4572.18677369239</v>
      </c>
      <c r="AE476" s="20">
        <f>IFERROR(VLOOKUP($E476,INPUTS!$A$44:$G$103,5,0),SCENARIOS!$L$25)</f>
        <v>0.3</v>
      </c>
      <c r="AF476" s="15">
        <f t="shared" si="146"/>
        <v>10346.0193332509</v>
      </c>
      <c r="AG476" s="20">
        <f>IFERROR(VLOOKUP($E476,INPUTS!$A$44:$G$103,6,0),SCENARIOS!$M$25)</f>
        <v>0.4</v>
      </c>
      <c r="AH476" s="15">
        <f t="shared" si="141"/>
        <v>15607.4283258203</v>
      </c>
      <c r="AI476" s="20">
        <f>IFERROR(VLOOKUP($E476,INPUTS!$A$44:$G$103,7,0),SCENARIOS!$N$25)</f>
        <v>0.5</v>
      </c>
      <c r="AJ476" s="15">
        <f t="shared" si="142"/>
        <v>22072.9657374186</v>
      </c>
      <c r="AL476" t="str">
        <f t="shared" si="144"/>
        <v>N</v>
      </c>
      <c r="AM476" s="21">
        <f t="shared" si="145"/>
        <v>44145.9314748373</v>
      </c>
    </row>
    <row r="477" ht="15" customHeight="1" spans="1:39">
      <c r="A477" s="24" t="s">
        <v>1445</v>
      </c>
      <c r="B477" s="52" t="s">
        <v>607</v>
      </c>
      <c r="C477" s="52" t="s">
        <v>608</v>
      </c>
      <c r="D477" s="52" t="s">
        <v>929</v>
      </c>
      <c r="E477" s="10" t="s">
        <v>207</v>
      </c>
      <c r="F477" s="52" t="s">
        <v>609</v>
      </c>
      <c r="G477" s="52" t="s">
        <v>165</v>
      </c>
      <c r="H477" s="52" t="s">
        <v>249</v>
      </c>
      <c r="I477" s="52" t="s">
        <v>930</v>
      </c>
      <c r="J477" s="52" t="s">
        <v>169</v>
      </c>
      <c r="K477" s="52" t="s">
        <v>931</v>
      </c>
      <c r="L477" s="53" t="s">
        <v>288</v>
      </c>
      <c r="M477" s="13">
        <v>214</v>
      </c>
      <c r="N477" s="14">
        <f t="shared" si="143"/>
        <v>0.586301369863014</v>
      </c>
      <c r="O477" s="15">
        <v>8300</v>
      </c>
      <c r="P477" s="15">
        <f t="shared" si="135"/>
        <v>1776200</v>
      </c>
      <c r="Q477" s="16">
        <f>IFERROR(VLOOKUP(G477,SCENARIOS!$A$13:$E$18,4,0),0.025)</f>
        <v>0.025</v>
      </c>
      <c r="R477" s="52">
        <f>IFERROR(VLOOKUP(L477,INPUTS!$A$107:$B$120,2,0),0.0082)</f>
        <v>0.0085</v>
      </c>
      <c r="S477" s="52">
        <f t="shared" si="136"/>
        <v>70.55</v>
      </c>
      <c r="T477" s="15">
        <f t="shared" si="137"/>
        <v>15097.7</v>
      </c>
      <c r="U477" s="15">
        <f>T477/INPUTS!$B$7*1000</f>
        <v>18872125</v>
      </c>
      <c r="V477" s="15">
        <f>T477*INPUTS!$B$6</f>
        <v>47708.732</v>
      </c>
      <c r="W477" s="54" t="s">
        <v>396</v>
      </c>
      <c r="X477" s="54" t="s">
        <v>396</v>
      </c>
      <c r="Y477" s="67">
        <f>IFERROR(VLOOKUP(E477,INPUTS!$A$44:$B$103,2,0),0)</f>
        <v>0.02</v>
      </c>
      <c r="Z477" s="15">
        <f t="shared" si="139"/>
        <v>301.954</v>
      </c>
      <c r="AA477" s="20">
        <f>IFERROR(VLOOKUP(E477,INPUTS!$A$44:$C$103,3,0),SCENARIOS!$J$25)</f>
        <v>0.06</v>
      </c>
      <c r="AB477" s="15">
        <f t="shared" si="146"/>
        <v>1024.89970654553</v>
      </c>
      <c r="AC477" s="20">
        <f>IFERROR(VLOOKUP($E477,INPUTS!$A$44:$G$103,4,0),SCENARIOS!$K$25)</f>
        <v>0.15</v>
      </c>
      <c r="AD477" s="15">
        <f t="shared" si="146"/>
        <v>2898.949863437</v>
      </c>
      <c r="AE477" s="20">
        <f>IFERROR(VLOOKUP($E477,INPUTS!$A$44:$G$103,5,0),SCENARIOS!$L$25)</f>
        <v>0.3</v>
      </c>
      <c r="AF477" s="15">
        <f t="shared" si="146"/>
        <v>6559.79136850156</v>
      </c>
      <c r="AG477" s="20">
        <f>IFERROR(VLOOKUP($E477,INPUTS!$A$44:$G$103,6,0),SCENARIOS!$M$25)</f>
        <v>0.4</v>
      </c>
      <c r="AH477" s="15">
        <f t="shared" si="141"/>
        <v>9895.73577222893</v>
      </c>
      <c r="AI477" s="20">
        <f>IFERROR(VLOOKUP($E477,INPUTS!$A$44:$G$103,7,0),SCENARIOS!$N$25)</f>
        <v>0.5</v>
      </c>
      <c r="AJ477" s="15">
        <f t="shared" si="142"/>
        <v>13995.1459066192</v>
      </c>
      <c r="AL477" t="str">
        <f t="shared" si="144"/>
        <v>N</v>
      </c>
      <c r="AM477" s="21">
        <f t="shared" si="145"/>
        <v>27990.2918132384</v>
      </c>
    </row>
    <row r="478" ht="15" customHeight="1" spans="1:39">
      <c r="A478" s="6" t="s">
        <v>1446</v>
      </c>
      <c r="B478" s="52" t="s">
        <v>607</v>
      </c>
      <c r="C478" s="52" t="s">
        <v>608</v>
      </c>
      <c r="D478" s="52" t="s">
        <v>929</v>
      </c>
      <c r="E478" s="10" t="s">
        <v>207</v>
      </c>
      <c r="F478" s="52" t="s">
        <v>609</v>
      </c>
      <c r="G478" s="52" t="s">
        <v>165</v>
      </c>
      <c r="H478" s="52" t="s">
        <v>254</v>
      </c>
      <c r="I478" s="52" t="s">
        <v>930</v>
      </c>
      <c r="J478" s="52" t="s">
        <v>169</v>
      </c>
      <c r="K478" s="52" t="s">
        <v>931</v>
      </c>
      <c r="L478" s="53" t="s">
        <v>288</v>
      </c>
      <c r="M478" s="13">
        <v>214</v>
      </c>
      <c r="N478" s="14">
        <f t="shared" si="143"/>
        <v>0.586301369863014</v>
      </c>
      <c r="O478" s="15">
        <v>6700</v>
      </c>
      <c r="P478" s="15">
        <f t="shared" si="135"/>
        <v>1433800</v>
      </c>
      <c r="Q478" s="16">
        <f>IFERROR(VLOOKUP(G478,SCENARIOS!$A$13:$E$18,4,0),0.025)</f>
        <v>0.025</v>
      </c>
      <c r="R478" s="52">
        <f>IFERROR(VLOOKUP(L478,INPUTS!$A$107:$B$120,2,0),0.0082)</f>
        <v>0.0085</v>
      </c>
      <c r="S478" s="52">
        <f t="shared" si="136"/>
        <v>56.95</v>
      </c>
      <c r="T478" s="15">
        <f t="shared" si="137"/>
        <v>12187.3</v>
      </c>
      <c r="U478" s="15">
        <f>T478/INPUTS!$B$7*1000</f>
        <v>15234125</v>
      </c>
      <c r="V478" s="15">
        <f>T478*INPUTS!$B$6</f>
        <v>38511.868</v>
      </c>
      <c r="W478" s="54" t="s">
        <v>396</v>
      </c>
      <c r="X478" s="54" t="s">
        <v>396</v>
      </c>
      <c r="Y478" s="67">
        <f>IFERROR(VLOOKUP(E478,INPUTS!$A$44:$B$103,2,0),0)</f>
        <v>0.02</v>
      </c>
      <c r="Z478" s="15">
        <f t="shared" si="139"/>
        <v>243.746</v>
      </c>
      <c r="AA478" s="20">
        <f>IFERROR(VLOOKUP(E478,INPUTS!$A$44:$C$103,3,0),SCENARIOS!$J$25)</f>
        <v>0.06</v>
      </c>
      <c r="AB478" s="15">
        <f t="shared" si="146"/>
        <v>827.328678777715</v>
      </c>
      <c r="AC478" s="20">
        <f>IFERROR(VLOOKUP($E478,INPUTS!$A$44:$G$103,4,0),SCENARIOS!$K$25)</f>
        <v>0.15</v>
      </c>
      <c r="AD478" s="15">
        <f t="shared" si="146"/>
        <v>2340.11615482264</v>
      </c>
      <c r="AE478" s="20">
        <f>IFERROR(VLOOKUP($E478,INPUTS!$A$44:$G$103,5,0),SCENARIOS!$L$25)</f>
        <v>0.3</v>
      </c>
      <c r="AF478" s="15">
        <f t="shared" si="146"/>
        <v>5295.25327336873</v>
      </c>
      <c r="AG478" s="20">
        <f>IFERROR(VLOOKUP($E478,INPUTS!$A$44:$G$103,6,0),SCENARIOS!$M$25)</f>
        <v>0.4</v>
      </c>
      <c r="AH478" s="15">
        <f t="shared" si="141"/>
        <v>7988.12405710046</v>
      </c>
      <c r="AI478" s="20">
        <f>IFERROR(VLOOKUP($E478,INPUTS!$A$44:$G$103,7,0),SCENARIOS!$N$25)</f>
        <v>0.5</v>
      </c>
      <c r="AJ478" s="15">
        <f t="shared" si="142"/>
        <v>11297.2864547408</v>
      </c>
      <c r="AL478" t="str">
        <f t="shared" si="144"/>
        <v>N</v>
      </c>
      <c r="AM478" s="21">
        <f t="shared" si="145"/>
        <v>22594.5729094816</v>
      </c>
    </row>
    <row r="479" ht="15" customHeight="1" spans="1:39">
      <c r="A479" s="24" t="s">
        <v>1447</v>
      </c>
      <c r="B479" s="52" t="s">
        <v>607</v>
      </c>
      <c r="C479" s="52" t="s">
        <v>608</v>
      </c>
      <c r="D479" s="52" t="s">
        <v>929</v>
      </c>
      <c r="E479" s="10" t="s">
        <v>207</v>
      </c>
      <c r="F479" s="52" t="s">
        <v>609</v>
      </c>
      <c r="G479" s="52" t="s">
        <v>165</v>
      </c>
      <c r="H479" s="52" t="s">
        <v>615</v>
      </c>
      <c r="I479" s="52" t="s">
        <v>614</v>
      </c>
      <c r="J479" s="52" t="s">
        <v>169</v>
      </c>
      <c r="K479" s="52" t="s">
        <v>931</v>
      </c>
      <c r="L479" s="53" t="s">
        <v>288</v>
      </c>
      <c r="M479" s="13">
        <v>214</v>
      </c>
      <c r="N479" s="14">
        <f t="shared" si="143"/>
        <v>0.586301369863014</v>
      </c>
      <c r="O479" s="15">
        <v>7100</v>
      </c>
      <c r="P479" s="15">
        <f t="shared" si="135"/>
        <v>1519400</v>
      </c>
      <c r="Q479" s="16">
        <f>IFERROR(VLOOKUP(G479,SCENARIOS!$A$13:$E$18,4,0),0.025)</f>
        <v>0.025</v>
      </c>
      <c r="R479" s="52">
        <f>IFERROR(VLOOKUP(L479,INPUTS!$A$107:$B$120,2,0),0.0082)</f>
        <v>0.0085</v>
      </c>
      <c r="S479" s="52">
        <f t="shared" si="136"/>
        <v>60.35</v>
      </c>
      <c r="T479" s="15">
        <f t="shared" si="137"/>
        <v>12914.9</v>
      </c>
      <c r="U479" s="15">
        <f>T479/INPUTS!$B$7*1000</f>
        <v>16143625</v>
      </c>
      <c r="V479" s="15">
        <f>T479*INPUTS!$B$6</f>
        <v>40811.084</v>
      </c>
      <c r="W479" s="54" t="s">
        <v>396</v>
      </c>
      <c r="X479" s="54" t="s">
        <v>396</v>
      </c>
      <c r="Y479" s="67">
        <f>IFERROR(VLOOKUP(E479,INPUTS!$A$44:$B$103,2,0),0)</f>
        <v>0.02</v>
      </c>
      <c r="Z479" s="15">
        <f t="shared" si="139"/>
        <v>258.298</v>
      </c>
      <c r="AA479" s="20">
        <f>IFERROR(VLOOKUP(E479,INPUTS!$A$44:$C$103,3,0),SCENARIOS!$J$25)</f>
        <v>0.06</v>
      </c>
      <c r="AB479" s="15">
        <f t="shared" si="146"/>
        <v>876.721435719668</v>
      </c>
      <c r="AC479" s="20">
        <f>IFERROR(VLOOKUP($E479,INPUTS!$A$44:$G$103,4,0),SCENARIOS!$K$25)</f>
        <v>0.15</v>
      </c>
      <c r="AD479" s="15">
        <f t="shared" si="146"/>
        <v>2479.82458197623</v>
      </c>
      <c r="AE479" s="20">
        <f>IFERROR(VLOOKUP($E479,INPUTS!$A$44:$G$103,5,0),SCENARIOS!$L$25)</f>
        <v>0.3</v>
      </c>
      <c r="AF479" s="15">
        <f t="shared" si="146"/>
        <v>5611.38779715193</v>
      </c>
      <c r="AG479" s="20">
        <f>IFERROR(VLOOKUP($E479,INPUTS!$A$44:$G$103,6,0),SCENARIOS!$M$25)</f>
        <v>0.4</v>
      </c>
      <c r="AH479" s="15">
        <f t="shared" si="141"/>
        <v>8465.02698588257</v>
      </c>
      <c r="AI479" s="20">
        <f>IFERROR(VLOOKUP($E479,INPUTS!$A$44:$G$103,7,0),SCENARIOS!$N$25)</f>
        <v>0.5</v>
      </c>
      <c r="AJ479" s="15">
        <f t="shared" si="142"/>
        <v>11971.7513177104</v>
      </c>
      <c r="AL479" t="str">
        <f t="shared" si="144"/>
        <v>Y</v>
      </c>
      <c r="AM479" s="21">
        <f t="shared" si="145"/>
        <v>23943.5026354208</v>
      </c>
    </row>
    <row r="480" ht="15" customHeight="1" spans="1:39">
      <c r="A480" s="6" t="s">
        <v>1450</v>
      </c>
      <c r="B480" s="52" t="s">
        <v>607</v>
      </c>
      <c r="C480" s="52" t="s">
        <v>608</v>
      </c>
      <c r="D480" s="52" t="s">
        <v>929</v>
      </c>
      <c r="E480" s="10" t="s">
        <v>207</v>
      </c>
      <c r="F480" s="52" t="s">
        <v>609</v>
      </c>
      <c r="G480" s="52" t="s">
        <v>165</v>
      </c>
      <c r="H480" s="52" t="s">
        <v>702</v>
      </c>
      <c r="I480" s="52" t="s">
        <v>701</v>
      </c>
      <c r="J480" s="52" t="s">
        <v>181</v>
      </c>
      <c r="K480" s="52" t="s">
        <v>931</v>
      </c>
      <c r="L480" s="53" t="s">
        <v>291</v>
      </c>
      <c r="M480" s="13">
        <v>322</v>
      </c>
      <c r="N480" s="14">
        <f t="shared" si="143"/>
        <v>0.882191780821918</v>
      </c>
      <c r="O480" s="15">
        <v>11200</v>
      </c>
      <c r="P480" s="15">
        <f t="shared" si="135"/>
        <v>3606400</v>
      </c>
      <c r="Q480" s="16">
        <f>IFERROR(VLOOKUP(G480,SCENARIOS!$A$13:$E$18,4,0),0.025)</f>
        <v>0.025</v>
      </c>
      <c r="R480" s="52">
        <f>IFERROR(VLOOKUP(L480,INPUTS!$A$107:$B$120,2,0),0.0082)</f>
        <v>0.0079</v>
      </c>
      <c r="S480" s="52">
        <f t="shared" si="136"/>
        <v>88.48</v>
      </c>
      <c r="T480" s="15">
        <f t="shared" si="137"/>
        <v>28490.56</v>
      </c>
      <c r="U480" s="15">
        <f>T480/INPUTS!$B$7*1000</f>
        <v>35613200</v>
      </c>
      <c r="V480" s="15">
        <f>T480*INPUTS!$B$6</f>
        <v>90030.1696</v>
      </c>
      <c r="W480" s="54" t="s">
        <v>396</v>
      </c>
      <c r="X480" s="54" t="s">
        <v>396</v>
      </c>
      <c r="Y480" s="67">
        <f>IFERROR(VLOOKUP(E480,INPUTS!$A$44:$B$103,2,0),0)</f>
        <v>0.02</v>
      </c>
      <c r="Z480" s="15">
        <f t="shared" si="139"/>
        <v>569.8112</v>
      </c>
      <c r="AA480" s="20">
        <f>IFERROR(VLOOKUP(E480,INPUTS!$A$44:$C$103,3,0),SCENARIOS!$J$25)</f>
        <v>0.06</v>
      </c>
      <c r="AB480" s="15">
        <f t="shared" si="146"/>
        <v>1934.06721443119</v>
      </c>
      <c r="AC480" s="20">
        <f>IFERROR(VLOOKUP($E480,INPUTS!$A$44:$G$103,4,0),SCENARIOS!$K$25)</f>
        <v>0.15</v>
      </c>
      <c r="AD480" s="15">
        <f t="shared" si="146"/>
        <v>5470.54882672484</v>
      </c>
      <c r="AE480" s="20">
        <f>IFERROR(VLOOKUP($E480,INPUTS!$A$44:$G$103,5,0),SCENARIOS!$L$25)</f>
        <v>0.3</v>
      </c>
      <c r="AF480" s="15">
        <f t="shared" si="146"/>
        <v>12378.8477431513</v>
      </c>
      <c r="AG480" s="20">
        <f>IFERROR(VLOOKUP($E480,INPUTS!$A$44:$G$103,6,0),SCENARIOS!$M$25)</f>
        <v>0.4</v>
      </c>
      <c r="AH480" s="15">
        <f t="shared" si="141"/>
        <v>18674.040003632</v>
      </c>
      <c r="AI480" s="20">
        <f>IFERROR(VLOOKUP($E480,INPUTS!$A$44:$G$103,7,0),SCENARIOS!$N$25)</f>
        <v>0.5</v>
      </c>
      <c r="AJ480" s="15">
        <f t="shared" si="142"/>
        <v>26409.9527849466</v>
      </c>
      <c r="AL480" t="str">
        <f t="shared" si="144"/>
        <v>N</v>
      </c>
      <c r="AM480" s="21">
        <f t="shared" si="145"/>
        <v>52819.9055698932</v>
      </c>
    </row>
    <row r="481" ht="15" customHeight="1" spans="1:39">
      <c r="A481" s="24" t="s">
        <v>1451</v>
      </c>
      <c r="B481" s="52" t="s">
        <v>607</v>
      </c>
      <c r="C481" s="52" t="s">
        <v>608</v>
      </c>
      <c r="D481" s="52" t="s">
        <v>929</v>
      </c>
      <c r="E481" s="10" t="s">
        <v>207</v>
      </c>
      <c r="F481" s="52" t="s">
        <v>609</v>
      </c>
      <c r="G481" s="52" t="s">
        <v>165</v>
      </c>
      <c r="H481" s="52" t="s">
        <v>452</v>
      </c>
      <c r="I481" s="52" t="s">
        <v>451</v>
      </c>
      <c r="J481" s="52" t="s">
        <v>181</v>
      </c>
      <c r="K481" s="52" t="s">
        <v>931</v>
      </c>
      <c r="L481" s="53" t="s">
        <v>291</v>
      </c>
      <c r="M481" s="13">
        <v>214</v>
      </c>
      <c r="N481" s="14">
        <f t="shared" si="143"/>
        <v>0.586301369863014</v>
      </c>
      <c r="O481" s="15">
        <v>9800</v>
      </c>
      <c r="P481" s="15">
        <f t="shared" si="135"/>
        <v>2097200</v>
      </c>
      <c r="Q481" s="16">
        <f>IFERROR(VLOOKUP(G481,SCENARIOS!$A$13:$E$18,4,0),0.025)</f>
        <v>0.025</v>
      </c>
      <c r="R481" s="52">
        <f>IFERROR(VLOOKUP(L481,INPUTS!$A$107:$B$120,2,0),0.0082)</f>
        <v>0.0079</v>
      </c>
      <c r="S481" s="52">
        <f t="shared" si="136"/>
        <v>77.42</v>
      </c>
      <c r="T481" s="15">
        <f t="shared" si="137"/>
        <v>16567.88</v>
      </c>
      <c r="U481" s="15">
        <f>T481/INPUTS!$B$7*1000</f>
        <v>20709850</v>
      </c>
      <c r="V481" s="15">
        <f>T481*INPUTS!$B$6</f>
        <v>52354.5008</v>
      </c>
      <c r="W481" s="54" t="s">
        <v>521</v>
      </c>
      <c r="X481" s="54" t="s">
        <v>396</v>
      </c>
      <c r="Y481" s="67">
        <f>IFERROR(VLOOKUP(E481,INPUTS!$A$44:$B$103,2,0),0)</f>
        <v>0.02</v>
      </c>
      <c r="Z481" s="15">
        <f t="shared" si="139"/>
        <v>331.3576</v>
      </c>
      <c r="AA481" s="20">
        <f>IFERROR(VLOOKUP(E481,INPUTS!$A$44:$C$103,3,0),SCENARIOS!$J$25)</f>
        <v>0.06</v>
      </c>
      <c r="AB481" s="15">
        <f t="shared" si="146"/>
        <v>1124.70213013118</v>
      </c>
      <c r="AC481" s="20">
        <f>IFERROR(VLOOKUP($E481,INPUTS!$A$44:$G$103,4,0),SCENARIOS!$K$25)</f>
        <v>0.15</v>
      </c>
      <c r="AD481" s="15">
        <f t="shared" si="146"/>
        <v>3181.24306771499</v>
      </c>
      <c r="AE481" s="20">
        <f>IFERROR(VLOOKUP($E481,INPUTS!$A$44:$G$103,5,0),SCENARIOS!$L$25)</f>
        <v>0.3</v>
      </c>
      <c r="AF481" s="15">
        <f t="shared" si="146"/>
        <v>7198.56906802822</v>
      </c>
      <c r="AG481" s="20">
        <f>IFERROR(VLOOKUP($E481,INPUTS!$A$44:$G$103,6,0),SCENARIOS!$M$25)</f>
        <v>0.4</v>
      </c>
      <c r="AH481" s="15">
        <f t="shared" si="141"/>
        <v>10859.3602195034</v>
      </c>
      <c r="AI481" s="20">
        <f>IFERROR(VLOOKUP($E481,INPUTS!$A$44:$G$103,7,0),SCENARIOS!$N$25)</f>
        <v>0.5</v>
      </c>
      <c r="AJ481" s="15">
        <f t="shared" si="142"/>
        <v>15357.9616738548</v>
      </c>
      <c r="AL481" t="str">
        <f t="shared" si="144"/>
        <v>N</v>
      </c>
      <c r="AM481" s="21">
        <f t="shared" si="145"/>
        <v>30715.9233477096</v>
      </c>
    </row>
    <row r="482" ht="15" customHeight="1" spans="1:39">
      <c r="A482" s="6" t="s">
        <v>1452</v>
      </c>
      <c r="B482" s="52" t="s">
        <v>607</v>
      </c>
      <c r="C482" s="52" t="s">
        <v>608</v>
      </c>
      <c r="D482" s="52" t="s">
        <v>929</v>
      </c>
      <c r="E482" s="10" t="s">
        <v>207</v>
      </c>
      <c r="F482" s="52" t="s">
        <v>609</v>
      </c>
      <c r="G482" s="52" t="s">
        <v>165</v>
      </c>
      <c r="H482" s="52" t="s">
        <v>242</v>
      </c>
      <c r="I482" s="52" t="s">
        <v>421</v>
      </c>
      <c r="J482" s="52" t="s">
        <v>173</v>
      </c>
      <c r="K482" s="52" t="s">
        <v>931</v>
      </c>
      <c r="L482" s="53" t="s">
        <v>291</v>
      </c>
      <c r="M482" s="13">
        <v>214</v>
      </c>
      <c r="N482" s="14">
        <f t="shared" si="143"/>
        <v>0.586301369863014</v>
      </c>
      <c r="O482" s="15">
        <v>10100</v>
      </c>
      <c r="P482" s="15">
        <f t="shared" si="135"/>
        <v>2161400</v>
      </c>
      <c r="Q482" s="16">
        <f>IFERROR(VLOOKUP(G482,SCENARIOS!$A$13:$E$18,4,0),0.025)</f>
        <v>0.025</v>
      </c>
      <c r="R482" s="52">
        <f>IFERROR(VLOOKUP(L482,INPUTS!$A$107:$B$120,2,0),0.0082)</f>
        <v>0.0079</v>
      </c>
      <c r="S482" s="52">
        <f t="shared" si="136"/>
        <v>79.79</v>
      </c>
      <c r="T482" s="15">
        <f t="shared" si="137"/>
        <v>17075.06</v>
      </c>
      <c r="U482" s="15">
        <f>T482/INPUTS!$B$7*1000</f>
        <v>21343825</v>
      </c>
      <c r="V482" s="15">
        <f>T482*INPUTS!$B$6</f>
        <v>53957.1896</v>
      </c>
      <c r="W482" s="54" t="s">
        <v>396</v>
      </c>
      <c r="X482" s="54" t="s">
        <v>396</v>
      </c>
      <c r="Y482" s="67">
        <f>IFERROR(VLOOKUP(E482,INPUTS!$A$44:$B$103,2,0),0)</f>
        <v>0.02</v>
      </c>
      <c r="Z482" s="15">
        <f t="shared" si="139"/>
        <v>341.5012</v>
      </c>
      <c r="AA482" s="20">
        <f>IFERROR(VLOOKUP(E482,INPUTS!$A$44:$C$103,3,0),SCENARIOS!$J$25)</f>
        <v>0.06</v>
      </c>
      <c r="AB482" s="15">
        <f t="shared" si="146"/>
        <v>1159.13178717601</v>
      </c>
      <c r="AC482" s="20">
        <f>IFERROR(VLOOKUP($E482,INPUTS!$A$44:$G$103,4,0),SCENARIOS!$K$25)</f>
        <v>0.15</v>
      </c>
      <c r="AD482" s="15">
        <f t="shared" si="146"/>
        <v>3278.62805958382</v>
      </c>
      <c r="AE482" s="20">
        <f>IFERROR(VLOOKUP($E482,INPUTS!$A$44:$G$103,5,0),SCENARIOS!$L$25)</f>
        <v>0.3</v>
      </c>
      <c r="AF482" s="15">
        <f t="shared" si="146"/>
        <v>7418.93342725357</v>
      </c>
      <c r="AG482" s="20">
        <f>IFERROR(VLOOKUP($E482,INPUTS!$A$44:$G$103,6,0),SCENARIOS!$M$25)</f>
        <v>0.4</v>
      </c>
      <c r="AH482" s="15">
        <f t="shared" si="141"/>
        <v>11191.789613978</v>
      </c>
      <c r="AI482" s="20">
        <f>IFERROR(VLOOKUP($E482,INPUTS!$A$44:$G$103,7,0),SCENARIOS!$N$25)</f>
        <v>0.5</v>
      </c>
      <c r="AJ482" s="15">
        <f t="shared" si="142"/>
        <v>15828.1033577483</v>
      </c>
      <c r="AL482" t="str">
        <f t="shared" si="144"/>
        <v>N</v>
      </c>
      <c r="AM482" s="21">
        <f t="shared" si="145"/>
        <v>31656.2067154967</v>
      </c>
    </row>
    <row r="483" ht="15" customHeight="1" spans="1:39">
      <c r="A483" s="24" t="s">
        <v>1453</v>
      </c>
      <c r="B483" s="52" t="s">
        <v>607</v>
      </c>
      <c r="C483" s="52" t="s">
        <v>608</v>
      </c>
      <c r="D483" s="52" t="s">
        <v>929</v>
      </c>
      <c r="E483" s="10" t="s">
        <v>207</v>
      </c>
      <c r="F483" s="52" t="s">
        <v>609</v>
      </c>
      <c r="G483" s="52" t="s">
        <v>165</v>
      </c>
      <c r="H483" s="52" t="s">
        <v>440</v>
      </c>
      <c r="I483" s="52" t="s">
        <v>439</v>
      </c>
      <c r="J483" s="52" t="s">
        <v>177</v>
      </c>
      <c r="K483" s="52" t="s">
        <v>931</v>
      </c>
      <c r="L483" s="53" t="s">
        <v>291</v>
      </c>
      <c r="M483" s="13">
        <v>322</v>
      </c>
      <c r="N483" s="14">
        <f t="shared" si="143"/>
        <v>0.882191780821918</v>
      </c>
      <c r="O483" s="15">
        <v>4500</v>
      </c>
      <c r="P483" s="15">
        <f t="shared" si="135"/>
        <v>1449000</v>
      </c>
      <c r="Q483" s="16">
        <f>IFERROR(VLOOKUP(G483,SCENARIOS!$A$13:$E$18,4,0),0.025)</f>
        <v>0.025</v>
      </c>
      <c r="R483" s="52">
        <f>IFERROR(VLOOKUP(L483,INPUTS!$A$107:$B$120,2,0),0.0082)</f>
        <v>0.0079</v>
      </c>
      <c r="S483" s="52">
        <f t="shared" si="136"/>
        <v>35.55</v>
      </c>
      <c r="T483" s="15">
        <f t="shared" si="137"/>
        <v>11447.1</v>
      </c>
      <c r="U483" s="15">
        <f>T483/INPUTS!$B$7*1000</f>
        <v>14308875</v>
      </c>
      <c r="V483" s="15">
        <f>T483*INPUTS!$B$6</f>
        <v>36172.836</v>
      </c>
      <c r="W483" s="54" t="s">
        <v>396</v>
      </c>
      <c r="X483" s="54" t="s">
        <v>396</v>
      </c>
      <c r="Y483" s="67">
        <f>IFERROR(VLOOKUP(E483,INPUTS!$A$44:$B$103,2,0),0)</f>
        <v>0.02</v>
      </c>
      <c r="Z483" s="15">
        <f t="shared" si="139"/>
        <v>228.942</v>
      </c>
      <c r="AA483" s="20">
        <f>IFERROR(VLOOKUP(E483,INPUTS!$A$44:$C$103,3,0),SCENARIOS!$J$25)</f>
        <v>0.06</v>
      </c>
      <c r="AB483" s="15">
        <f t="shared" si="146"/>
        <v>777.080577226816</v>
      </c>
      <c r="AC483" s="20">
        <f>IFERROR(VLOOKUP($E483,INPUTS!$A$44:$G$103,4,0),SCENARIOS!$K$25)</f>
        <v>0.15</v>
      </c>
      <c r="AD483" s="15">
        <f t="shared" si="146"/>
        <v>2197.98836788052</v>
      </c>
      <c r="AE483" s="20">
        <f>IFERROR(VLOOKUP($E483,INPUTS!$A$44:$G$103,5,0),SCENARIOS!$L$25)</f>
        <v>0.3</v>
      </c>
      <c r="AF483" s="15">
        <f t="shared" si="146"/>
        <v>4973.64418251616</v>
      </c>
      <c r="AG483" s="20">
        <f>IFERROR(VLOOKUP($E483,INPUTS!$A$44:$G$103,6,0),SCENARIOS!$M$25)</f>
        <v>0.4</v>
      </c>
      <c r="AH483" s="15">
        <f t="shared" si="141"/>
        <v>7502.96250145928</v>
      </c>
      <c r="AI483" s="20">
        <f>IFERROR(VLOOKUP($E483,INPUTS!$A$44:$G$103,7,0),SCENARIOS!$N$25)</f>
        <v>0.5</v>
      </c>
      <c r="AJ483" s="15">
        <f t="shared" si="142"/>
        <v>10611.1417439518</v>
      </c>
      <c r="AL483" t="str">
        <f t="shared" si="144"/>
        <v>Y</v>
      </c>
      <c r="AM483" s="21">
        <f t="shared" si="145"/>
        <v>21222.2834879035</v>
      </c>
    </row>
    <row r="484" ht="15" customHeight="1" spans="1:39">
      <c r="A484" s="6" t="s">
        <v>1454</v>
      </c>
      <c r="B484" s="52" t="s">
        <v>607</v>
      </c>
      <c r="C484" s="52" t="s">
        <v>608</v>
      </c>
      <c r="D484" s="52" t="s">
        <v>929</v>
      </c>
      <c r="E484" s="10" t="s">
        <v>207</v>
      </c>
      <c r="F484" s="52" t="s">
        <v>609</v>
      </c>
      <c r="G484" s="52" t="s">
        <v>165</v>
      </c>
      <c r="H484" s="52" t="s">
        <v>448</v>
      </c>
      <c r="I484" s="52" t="s">
        <v>447</v>
      </c>
      <c r="J484" s="52" t="s">
        <v>177</v>
      </c>
      <c r="K484" s="52" t="s">
        <v>931</v>
      </c>
      <c r="L484" s="53" t="s">
        <v>291</v>
      </c>
      <c r="M484" s="13">
        <v>214</v>
      </c>
      <c r="N484" s="14">
        <f t="shared" si="143"/>
        <v>0.586301369863014</v>
      </c>
      <c r="O484" s="15">
        <v>4400</v>
      </c>
      <c r="P484" s="15">
        <f t="shared" si="135"/>
        <v>941600</v>
      </c>
      <c r="Q484" s="16">
        <f>IFERROR(VLOOKUP(G484,SCENARIOS!$A$13:$E$18,4,0),0.025)</f>
        <v>0.025</v>
      </c>
      <c r="R484" s="52">
        <f>IFERROR(VLOOKUP(L484,INPUTS!$A$107:$B$120,2,0),0.0082)</f>
        <v>0.0079</v>
      </c>
      <c r="S484" s="52">
        <f t="shared" si="136"/>
        <v>34.76</v>
      </c>
      <c r="T484" s="15">
        <f t="shared" si="137"/>
        <v>7438.64</v>
      </c>
      <c r="U484" s="15">
        <f>T484/INPUTS!$B$7*1000</f>
        <v>9298300</v>
      </c>
      <c r="V484" s="15">
        <f>T484*INPUTS!$B$6</f>
        <v>23506.1024</v>
      </c>
      <c r="W484" s="54" t="s">
        <v>396</v>
      </c>
      <c r="X484" s="54" t="s">
        <v>396</v>
      </c>
      <c r="Y484" s="67">
        <f>IFERROR(VLOOKUP(E484,INPUTS!$A$44:$B$103,2,0),0)</f>
        <v>0.02</v>
      </c>
      <c r="Z484" s="15">
        <f t="shared" si="139"/>
        <v>148.7728</v>
      </c>
      <c r="AA484" s="20">
        <f>IFERROR(VLOOKUP(E484,INPUTS!$A$44:$C$103,3,0),SCENARIOS!$J$25)</f>
        <v>0.06</v>
      </c>
      <c r="AB484" s="15">
        <f t="shared" ref="AB484:AF499" si="147">$T484*AA484*(1+$Q484)^AB$2</f>
        <v>504.968303324203</v>
      </c>
      <c r="AC484" s="20">
        <f>IFERROR(VLOOKUP($E484,INPUTS!$A$44:$G$103,4,0),SCENARIOS!$K$25)</f>
        <v>0.15</v>
      </c>
      <c r="AD484" s="15">
        <f t="shared" si="147"/>
        <v>1428.31321407612</v>
      </c>
      <c r="AE484" s="20">
        <f>IFERROR(VLOOKUP($E484,INPUTS!$A$44:$G$103,5,0),SCENARIOS!$L$25)</f>
        <v>0.3</v>
      </c>
      <c r="AF484" s="15">
        <f t="shared" si="147"/>
        <v>3232.01060197185</v>
      </c>
      <c r="AG484" s="20">
        <f>IFERROR(VLOOKUP($E484,INPUTS!$A$44:$G$103,6,0),SCENARIOS!$M$25)</f>
        <v>0.4</v>
      </c>
      <c r="AH484" s="15">
        <f t="shared" si="141"/>
        <v>4875.6311189607</v>
      </c>
      <c r="AI484" s="20">
        <f>IFERROR(VLOOKUP($E484,INPUTS!$A$44:$G$103,7,0),SCENARIOS!$N$25)</f>
        <v>0.5</v>
      </c>
      <c r="AJ484" s="15">
        <f t="shared" si="142"/>
        <v>6895.41136377155</v>
      </c>
      <c r="AL484" t="str">
        <f t="shared" si="144"/>
        <v>Y</v>
      </c>
      <c r="AM484" s="21">
        <f t="shared" si="145"/>
        <v>13790.8227275431</v>
      </c>
    </row>
    <row r="485" ht="15" customHeight="1" spans="1:39">
      <c r="A485" s="24" t="s">
        <v>1455</v>
      </c>
      <c r="B485" s="52" t="s">
        <v>607</v>
      </c>
      <c r="C485" s="52" t="s">
        <v>608</v>
      </c>
      <c r="D485" s="52" t="s">
        <v>929</v>
      </c>
      <c r="E485" s="10" t="s">
        <v>207</v>
      </c>
      <c r="F485" s="52" t="s">
        <v>609</v>
      </c>
      <c r="G485" s="52" t="s">
        <v>165</v>
      </c>
      <c r="H485" s="52" t="s">
        <v>636</v>
      </c>
      <c r="I485" s="52" t="s">
        <v>635</v>
      </c>
      <c r="J485" s="52" t="s">
        <v>177</v>
      </c>
      <c r="K485" s="52" t="s">
        <v>931</v>
      </c>
      <c r="L485" s="53" t="s">
        <v>282</v>
      </c>
      <c r="M485" s="13">
        <v>322</v>
      </c>
      <c r="N485" s="14">
        <f t="shared" si="143"/>
        <v>0.882191780821918</v>
      </c>
      <c r="O485" s="15">
        <v>2200</v>
      </c>
      <c r="P485" s="15">
        <f t="shared" si="135"/>
        <v>708400</v>
      </c>
      <c r="Q485" s="16">
        <f>IFERROR(VLOOKUP(G485,SCENARIOS!$A$13:$E$18,4,0),0.025)</f>
        <v>0.025</v>
      </c>
      <c r="R485" s="52">
        <f>IFERROR(VLOOKUP(L485,INPUTS!$A$107:$B$120,2,0),0.0082)</f>
        <v>0.0042</v>
      </c>
      <c r="S485" s="52">
        <f t="shared" si="136"/>
        <v>9.24</v>
      </c>
      <c r="T485" s="15">
        <f t="shared" si="137"/>
        <v>2975.28</v>
      </c>
      <c r="U485" s="15">
        <f>T485/INPUTS!$B$7*1000</f>
        <v>3719100</v>
      </c>
      <c r="V485" s="15">
        <f>T485*INPUTS!$B$6</f>
        <v>9401.8848</v>
      </c>
      <c r="W485" s="54" t="s">
        <v>396</v>
      </c>
      <c r="X485" s="54" t="s">
        <v>396</v>
      </c>
      <c r="Y485" s="67">
        <f>IFERROR(VLOOKUP(E485,INPUTS!$A$44:$B$103,2,0),0)</f>
        <v>0.02</v>
      </c>
      <c r="Z485" s="15">
        <f t="shared" si="139"/>
        <v>59.5056</v>
      </c>
      <c r="AA485" s="20">
        <f>IFERROR(VLOOKUP(E485,INPUTS!$A$44:$C$103,3,0),SCENARIOS!$J$25)</f>
        <v>0.06</v>
      </c>
      <c r="AB485" s="15">
        <f t="shared" si="147"/>
        <v>201.975373658953</v>
      </c>
      <c r="AC485" s="20">
        <f>IFERROR(VLOOKUP($E485,INPUTS!$A$44:$G$103,4,0),SCENARIOS!$K$25)</f>
        <v>0.15</v>
      </c>
      <c r="AD485" s="15">
        <f t="shared" si="147"/>
        <v>571.291491398481</v>
      </c>
      <c r="AE485" s="20">
        <f>IFERROR(VLOOKUP($E485,INPUTS!$A$44:$G$103,5,0),SCENARIOS!$L$25)</f>
        <v>0.3</v>
      </c>
      <c r="AF485" s="15">
        <f t="shared" si="147"/>
        <v>1292.72777064555</v>
      </c>
      <c r="AG485" s="20">
        <f>IFERROR(VLOOKUP($E485,INPUTS!$A$44:$G$103,6,0),SCENARIOS!$M$25)</f>
        <v>0.4</v>
      </c>
      <c r="AH485" s="15">
        <f t="shared" si="141"/>
        <v>1950.13708898688</v>
      </c>
      <c r="AI485" s="20">
        <f>IFERROR(VLOOKUP($E485,INPUTS!$A$44:$G$103,7,0),SCENARIOS!$N$25)</f>
        <v>0.5</v>
      </c>
      <c r="AJ485" s="15">
        <f t="shared" si="142"/>
        <v>2758.00139842797</v>
      </c>
      <c r="AL485" t="str">
        <f t="shared" si="144"/>
        <v>Y</v>
      </c>
      <c r="AM485" s="21">
        <f t="shared" si="145"/>
        <v>5516.00279685594</v>
      </c>
    </row>
    <row r="486" ht="15" customHeight="1" spans="1:39">
      <c r="A486" s="6" t="s">
        <v>1456</v>
      </c>
      <c r="B486" s="52" t="s">
        <v>649</v>
      </c>
      <c r="C486" s="52" t="s">
        <v>650</v>
      </c>
      <c r="D486" s="52" t="s">
        <v>929</v>
      </c>
      <c r="E486" s="10" t="s">
        <v>215</v>
      </c>
      <c r="F486" s="52" t="s">
        <v>490</v>
      </c>
      <c r="G486" s="52" t="s">
        <v>165</v>
      </c>
      <c r="H486" s="52" t="s">
        <v>245</v>
      </c>
      <c r="I486" s="52" t="s">
        <v>930</v>
      </c>
      <c r="J486" s="52" t="s">
        <v>169</v>
      </c>
      <c r="K486" s="52" t="s">
        <v>931</v>
      </c>
      <c r="L486" s="53" t="s">
        <v>288</v>
      </c>
      <c r="M486" s="13">
        <v>539</v>
      </c>
      <c r="N486" s="14">
        <f t="shared" si="143"/>
        <v>1.47671232876712</v>
      </c>
      <c r="O486" s="15">
        <v>5100</v>
      </c>
      <c r="P486" s="15">
        <f t="shared" si="135"/>
        <v>2748900</v>
      </c>
      <c r="Q486" s="16">
        <f>IFERROR(VLOOKUP(G486,SCENARIOS!$A$13:$E$18,4,0),0.025)</f>
        <v>0.025</v>
      </c>
      <c r="R486" s="52">
        <f>IFERROR(VLOOKUP(L486,INPUTS!$A$107:$B$120,2,0),0.0082)</f>
        <v>0.0085</v>
      </c>
      <c r="S486" s="52">
        <f t="shared" si="136"/>
        <v>43.35</v>
      </c>
      <c r="T486" s="15">
        <f t="shared" si="137"/>
        <v>23365.65</v>
      </c>
      <c r="U486" s="15">
        <f>T486/INPUTS!$B$7*1000</f>
        <v>29207062.5</v>
      </c>
      <c r="V486" s="15">
        <f>T486*INPUTS!$B$6</f>
        <v>73835.454</v>
      </c>
      <c r="W486" s="54" t="s">
        <v>396</v>
      </c>
      <c r="X486" s="54" t="s">
        <v>396</v>
      </c>
      <c r="Y486" s="67">
        <f>IFERROR(VLOOKUP(E486,INPUTS!$A$44:$B$103,2,0),0)</f>
        <v>0.02</v>
      </c>
      <c r="Z486" s="15">
        <f t="shared" si="139"/>
        <v>467.313</v>
      </c>
      <c r="AA486" s="20">
        <f>IFERROR(VLOOKUP(E486,INPUTS!$A$44:$C$103,3,0),SCENARIOS!$J$25)</f>
        <v>0.06</v>
      </c>
      <c r="AB486" s="15">
        <f t="shared" si="147"/>
        <v>1586.16529857167</v>
      </c>
      <c r="AC486" s="20">
        <f>IFERROR(VLOOKUP($E486,INPUTS!$A$44:$G$103,4,0),SCENARIOS!$K$25)</f>
        <v>0.15</v>
      </c>
      <c r="AD486" s="15">
        <f t="shared" si="147"/>
        <v>4486.50111451524</v>
      </c>
      <c r="AE486" s="20">
        <f>IFERROR(VLOOKUP($E486,INPUTS!$A$44:$G$103,5,0),SCENARIOS!$L$25)</f>
        <v>0.3</v>
      </c>
      <c r="AF486" s="15">
        <f t="shared" si="147"/>
        <v>10152.128416211</v>
      </c>
      <c r="AG486" s="20">
        <f>IFERROR(VLOOKUP($E486,INPUTS!$A$44:$G$103,6,0),SCENARIOS!$M$25)</f>
        <v>0.4</v>
      </c>
      <c r="AH486" s="15">
        <f t="shared" si="141"/>
        <v>15314.9352912285</v>
      </c>
      <c r="AI486" s="20">
        <f>IFERROR(VLOOKUP($E486,INPUTS!$A$44:$G$103,7,0),SCENARIOS!$N$25)</f>
        <v>0.5</v>
      </c>
      <c r="AJ486" s="15">
        <f t="shared" si="142"/>
        <v>21659.3044604805</v>
      </c>
      <c r="AL486" t="str">
        <f t="shared" si="144"/>
        <v>N</v>
      </c>
      <c r="AM486" s="21">
        <f t="shared" si="145"/>
        <v>43318.608920961</v>
      </c>
    </row>
    <row r="487" ht="15" customHeight="1" spans="1:39">
      <c r="A487" s="24" t="s">
        <v>1457</v>
      </c>
      <c r="B487" s="52" t="s">
        <v>649</v>
      </c>
      <c r="C487" s="52" t="s">
        <v>650</v>
      </c>
      <c r="D487" s="52" t="s">
        <v>929</v>
      </c>
      <c r="E487" s="10" t="s">
        <v>215</v>
      </c>
      <c r="F487" s="52" t="s">
        <v>490</v>
      </c>
      <c r="G487" s="52" t="s">
        <v>165</v>
      </c>
      <c r="H487" s="52" t="s">
        <v>254</v>
      </c>
      <c r="I487" s="52" t="s">
        <v>930</v>
      </c>
      <c r="J487" s="52" t="s">
        <v>169</v>
      </c>
      <c r="K487" s="52" t="s">
        <v>931</v>
      </c>
      <c r="L487" s="53" t="s">
        <v>282</v>
      </c>
      <c r="M487" s="13">
        <v>539</v>
      </c>
      <c r="N487" s="14">
        <f t="shared" si="143"/>
        <v>1.47671232876712</v>
      </c>
      <c r="O487" s="15">
        <v>5200</v>
      </c>
      <c r="P487" s="15">
        <f t="shared" si="135"/>
        <v>2802800</v>
      </c>
      <c r="Q487" s="16">
        <f>IFERROR(VLOOKUP(G487,SCENARIOS!$A$13:$E$18,4,0),0.025)</f>
        <v>0.025</v>
      </c>
      <c r="R487" s="52">
        <f>IFERROR(VLOOKUP(L487,INPUTS!$A$107:$B$120,2,0),0.0082)</f>
        <v>0.0042</v>
      </c>
      <c r="S487" s="52">
        <f t="shared" si="136"/>
        <v>21.84</v>
      </c>
      <c r="T487" s="15">
        <f t="shared" si="137"/>
        <v>11771.76</v>
      </c>
      <c r="U487" s="15">
        <f>T487/INPUTS!$B$7*1000</f>
        <v>14714700</v>
      </c>
      <c r="V487" s="15">
        <f>T487*INPUTS!$B$6</f>
        <v>37198.7616</v>
      </c>
      <c r="W487" s="54" t="s">
        <v>396</v>
      </c>
      <c r="X487" s="54" t="s">
        <v>396</v>
      </c>
      <c r="Y487" s="67">
        <f>IFERROR(VLOOKUP(E487,INPUTS!$A$44:$B$103,2,0),0)</f>
        <v>0.02</v>
      </c>
      <c r="Z487" s="15">
        <f t="shared" si="139"/>
        <v>235.4352</v>
      </c>
      <c r="AA487" s="20">
        <f>IFERROR(VLOOKUP(E487,INPUTS!$A$44:$C$103,3,0),SCENARIOS!$J$25)</f>
        <v>0.06</v>
      </c>
      <c r="AB487" s="15">
        <f t="shared" si="147"/>
        <v>799.11995665064</v>
      </c>
      <c r="AC487" s="20">
        <f>IFERROR(VLOOKUP($E487,INPUTS!$A$44:$G$103,4,0),SCENARIOS!$K$25)</f>
        <v>0.15</v>
      </c>
      <c r="AD487" s="15">
        <f t="shared" si="147"/>
        <v>2260.32720509834</v>
      </c>
      <c r="AE487" s="20">
        <f>IFERROR(VLOOKUP($E487,INPUTS!$A$44:$G$103,5,0),SCENARIOS!$L$25)</f>
        <v>0.3</v>
      </c>
      <c r="AF487" s="15">
        <f t="shared" si="147"/>
        <v>5114.70552733674</v>
      </c>
      <c r="AG487" s="20">
        <f>IFERROR(VLOOKUP($E487,INPUTS!$A$44:$G$103,6,0),SCENARIOS!$M$25)</f>
        <v>0.4</v>
      </c>
      <c r="AH487" s="15">
        <f t="shared" si="141"/>
        <v>7715.75978686115</v>
      </c>
      <c r="AI487" s="20">
        <f>IFERROR(VLOOKUP($E487,INPUTS!$A$44:$G$103,7,0),SCENARIOS!$N$25)</f>
        <v>0.5</v>
      </c>
      <c r="AJ487" s="15">
        <f t="shared" si="142"/>
        <v>10912.0924894324</v>
      </c>
      <c r="AL487" t="str">
        <f t="shared" si="144"/>
        <v>Y</v>
      </c>
      <c r="AM487" s="21">
        <f t="shared" si="145"/>
        <v>21824.1849788648</v>
      </c>
    </row>
    <row r="488" ht="15" customHeight="1" spans="1:39">
      <c r="A488" s="6" t="s">
        <v>1458</v>
      </c>
      <c r="B488" s="52" t="s">
        <v>649</v>
      </c>
      <c r="C488" s="52" t="s">
        <v>650</v>
      </c>
      <c r="D488" s="52" t="s">
        <v>929</v>
      </c>
      <c r="E488" s="10" t="s">
        <v>215</v>
      </c>
      <c r="F488" s="52" t="s">
        <v>490</v>
      </c>
      <c r="G488" s="52" t="s">
        <v>165</v>
      </c>
      <c r="H488" s="52" t="s">
        <v>249</v>
      </c>
      <c r="I488" s="52" t="s">
        <v>930</v>
      </c>
      <c r="J488" s="52" t="s">
        <v>169</v>
      </c>
      <c r="K488" s="52" t="s">
        <v>931</v>
      </c>
      <c r="L488" s="53" t="s">
        <v>288</v>
      </c>
      <c r="M488" s="13">
        <v>404</v>
      </c>
      <c r="N488" s="14">
        <f t="shared" si="143"/>
        <v>1.10684931506849</v>
      </c>
      <c r="O488" s="15">
        <v>6350</v>
      </c>
      <c r="P488" s="15">
        <f t="shared" si="135"/>
        <v>2565400</v>
      </c>
      <c r="Q488" s="16">
        <f>IFERROR(VLOOKUP(G488,SCENARIOS!$A$13:$E$18,4,0),0.025)</f>
        <v>0.025</v>
      </c>
      <c r="R488" s="52">
        <f>IFERROR(VLOOKUP(L488,INPUTS!$A$107:$B$120,2,0),0.0082)</f>
        <v>0.0085</v>
      </c>
      <c r="S488" s="52">
        <f t="shared" si="136"/>
        <v>53.975</v>
      </c>
      <c r="T488" s="15">
        <f t="shared" si="137"/>
        <v>21805.9</v>
      </c>
      <c r="U488" s="15">
        <f>T488/INPUTS!$B$7*1000</f>
        <v>27257375</v>
      </c>
      <c r="V488" s="15">
        <f>T488*INPUTS!$B$6</f>
        <v>68906.644</v>
      </c>
      <c r="W488" s="54" t="s">
        <v>396</v>
      </c>
      <c r="X488" s="54" t="s">
        <v>396</v>
      </c>
      <c r="Y488" s="67">
        <f>IFERROR(VLOOKUP(E488,INPUTS!$A$44:$B$103,2,0),0)</f>
        <v>0.02</v>
      </c>
      <c r="Z488" s="15">
        <f t="shared" si="139"/>
        <v>436.118</v>
      </c>
      <c r="AA488" s="20">
        <f>IFERROR(VLOOKUP(E488,INPUTS!$A$44:$C$103,3,0),SCENARIOS!$J$25)</f>
        <v>0.06</v>
      </c>
      <c r="AB488" s="15">
        <f t="shared" si="147"/>
        <v>1480.2824609683</v>
      </c>
      <c r="AC488" s="20">
        <f>IFERROR(VLOOKUP($E488,INPUTS!$A$44:$G$103,4,0),SCENARIOS!$K$25)</f>
        <v>0.15</v>
      </c>
      <c r="AD488" s="15">
        <f t="shared" si="147"/>
        <v>4187.0093343437</v>
      </c>
      <c r="AE488" s="20">
        <f>IFERROR(VLOOKUP($E488,INPUTS!$A$44:$G$103,5,0),SCENARIOS!$L$25)</f>
        <v>0.3</v>
      </c>
      <c r="AF488" s="15">
        <f t="shared" si="147"/>
        <v>9474.43349665235</v>
      </c>
      <c r="AG488" s="20">
        <f>IFERROR(VLOOKUP($E488,INPUTS!$A$44:$G$103,6,0),SCENARIOS!$M$25)</f>
        <v>0.4</v>
      </c>
      <c r="AH488" s="15">
        <f t="shared" si="141"/>
        <v>14292.6024941313</v>
      </c>
      <c r="AI488" s="20">
        <f>IFERROR(VLOOKUP($E488,INPUTS!$A$44:$G$103,7,0),SCENARIOS!$N$25)</f>
        <v>0.5</v>
      </c>
      <c r="AJ488" s="15">
        <f t="shared" si="142"/>
        <v>20213.4598068015</v>
      </c>
      <c r="AL488" t="str">
        <f t="shared" si="144"/>
        <v>N</v>
      </c>
      <c r="AM488" s="21">
        <f t="shared" si="145"/>
        <v>40426.919613603</v>
      </c>
    </row>
    <row r="489" ht="15" customHeight="1" spans="1:39">
      <c r="A489" s="24" t="s">
        <v>1459</v>
      </c>
      <c r="B489" s="52" t="s">
        <v>649</v>
      </c>
      <c r="C489" s="52" t="s">
        <v>650</v>
      </c>
      <c r="D489" s="52" t="s">
        <v>929</v>
      </c>
      <c r="E489" s="10" t="s">
        <v>215</v>
      </c>
      <c r="F489" s="52" t="s">
        <v>490</v>
      </c>
      <c r="G489" s="52" t="s">
        <v>165</v>
      </c>
      <c r="H489" s="52" t="s">
        <v>248</v>
      </c>
      <c r="I489" s="52" t="s">
        <v>930</v>
      </c>
      <c r="J489" s="52" t="s">
        <v>169</v>
      </c>
      <c r="K489" s="52" t="s">
        <v>931</v>
      </c>
      <c r="L489" s="53" t="s">
        <v>288</v>
      </c>
      <c r="M489" s="13">
        <v>269</v>
      </c>
      <c r="N489" s="14">
        <f t="shared" si="143"/>
        <v>0.736986301369863</v>
      </c>
      <c r="O489" s="15">
        <v>8400</v>
      </c>
      <c r="P489" s="15">
        <f t="shared" si="135"/>
        <v>2259600</v>
      </c>
      <c r="Q489" s="16">
        <f>IFERROR(VLOOKUP(G489,SCENARIOS!$A$13:$E$18,4,0),0.025)</f>
        <v>0.025</v>
      </c>
      <c r="R489" s="52">
        <f>IFERROR(VLOOKUP(L489,INPUTS!$A$107:$B$120,2,0),0.0082)</f>
        <v>0.0085</v>
      </c>
      <c r="S489" s="52">
        <f t="shared" si="136"/>
        <v>71.4</v>
      </c>
      <c r="T489" s="15">
        <f t="shared" si="137"/>
        <v>19206.6</v>
      </c>
      <c r="U489" s="15">
        <f>T489/INPUTS!$B$7*1000</f>
        <v>24008250</v>
      </c>
      <c r="V489" s="15">
        <f>T489*INPUTS!$B$6</f>
        <v>60692.856</v>
      </c>
      <c r="W489" s="54" t="s">
        <v>396</v>
      </c>
      <c r="X489" s="54" t="s">
        <v>396</v>
      </c>
      <c r="Y489" s="67">
        <f>IFERROR(VLOOKUP(E489,INPUTS!$A$44:$B$103,2,0),0)</f>
        <v>0.02</v>
      </c>
      <c r="Z489" s="15">
        <f t="shared" si="139"/>
        <v>384.132</v>
      </c>
      <c r="AA489" s="20">
        <f>IFERROR(VLOOKUP(E489,INPUTS!$A$44:$C$103,3,0),SCENARIOS!$J$25)</f>
        <v>0.06</v>
      </c>
      <c r="AB489" s="15">
        <f t="shared" si="147"/>
        <v>1303.8302989023</v>
      </c>
      <c r="AC489" s="20">
        <f>IFERROR(VLOOKUP($E489,INPUTS!$A$44:$G$103,4,0),SCENARIOS!$K$25)</f>
        <v>0.15</v>
      </c>
      <c r="AD489" s="15">
        <f t="shared" si="147"/>
        <v>3687.91077098426</v>
      </c>
      <c r="AE489" s="20">
        <f>IFERROR(VLOOKUP($E489,INPUTS!$A$44:$G$103,5,0),SCENARIOS!$L$25)</f>
        <v>0.3</v>
      </c>
      <c r="AF489" s="15">
        <f t="shared" si="147"/>
        <v>8345.06506939878</v>
      </c>
      <c r="AG489" s="20">
        <f>IFERROR(VLOOKUP($E489,INPUTS!$A$44:$G$103,6,0),SCENARIOS!$M$25)</f>
        <v>0.4</v>
      </c>
      <c r="AH489" s="15">
        <f t="shared" si="141"/>
        <v>12588.9002088326</v>
      </c>
      <c r="AI489" s="20">
        <f>IFERROR(VLOOKUP($E489,INPUTS!$A$44:$G$103,7,0),SCENARIOS!$N$25)</f>
        <v>0.5</v>
      </c>
      <c r="AJ489" s="15">
        <f t="shared" si="142"/>
        <v>17803.9813594171</v>
      </c>
      <c r="AL489" t="str">
        <f t="shared" si="144"/>
        <v>N</v>
      </c>
      <c r="AM489" s="21">
        <f t="shared" si="145"/>
        <v>35607.9627188343</v>
      </c>
    </row>
    <row r="490" ht="15" customHeight="1" spans="1:39">
      <c r="A490" s="6" t="s">
        <v>1460</v>
      </c>
      <c r="B490" s="52" t="s">
        <v>649</v>
      </c>
      <c r="C490" s="52" t="s">
        <v>650</v>
      </c>
      <c r="D490" s="52" t="s">
        <v>929</v>
      </c>
      <c r="E490" s="10" t="s">
        <v>215</v>
      </c>
      <c r="F490" s="52" t="s">
        <v>490</v>
      </c>
      <c r="G490" s="52" t="s">
        <v>165</v>
      </c>
      <c r="H490" s="52" t="s">
        <v>252</v>
      </c>
      <c r="I490" s="52" t="s">
        <v>930</v>
      </c>
      <c r="J490" s="52" t="s">
        <v>169</v>
      </c>
      <c r="K490" s="52" t="s">
        <v>931</v>
      </c>
      <c r="L490" s="53" t="s">
        <v>282</v>
      </c>
      <c r="M490" s="13">
        <v>404</v>
      </c>
      <c r="N490" s="14">
        <f t="shared" si="143"/>
        <v>1.10684931506849</v>
      </c>
      <c r="O490" s="15">
        <v>8350</v>
      </c>
      <c r="P490" s="15">
        <f t="shared" si="135"/>
        <v>3373400</v>
      </c>
      <c r="Q490" s="16">
        <f>IFERROR(VLOOKUP(G490,SCENARIOS!$A$13:$E$18,4,0),0.025)</f>
        <v>0.025</v>
      </c>
      <c r="R490" s="52">
        <f>IFERROR(VLOOKUP(L490,INPUTS!$A$107:$B$120,2,0),0.0082)</f>
        <v>0.0042</v>
      </c>
      <c r="S490" s="52">
        <f t="shared" si="136"/>
        <v>35.07</v>
      </c>
      <c r="T490" s="15">
        <f t="shared" si="137"/>
        <v>14168.28</v>
      </c>
      <c r="U490" s="15">
        <f>T490/INPUTS!$B$7*1000</f>
        <v>17710350</v>
      </c>
      <c r="V490" s="15">
        <f>T490*INPUTS!$B$6</f>
        <v>44771.7648</v>
      </c>
      <c r="W490" s="54" t="s">
        <v>396</v>
      </c>
      <c r="X490" s="54" t="s">
        <v>396</v>
      </c>
      <c r="Y490" s="67">
        <f>IFERROR(VLOOKUP(E490,INPUTS!$A$44:$B$103,2,0),0)</f>
        <v>0.02</v>
      </c>
      <c r="Z490" s="15">
        <f t="shared" si="139"/>
        <v>283.3656</v>
      </c>
      <c r="AA490" s="20">
        <f>IFERROR(VLOOKUP(E490,INPUTS!$A$44:$C$103,3,0),SCENARIOS!$J$25)</f>
        <v>0.06</v>
      </c>
      <c r="AB490" s="15">
        <f t="shared" si="147"/>
        <v>961.806501272039</v>
      </c>
      <c r="AC490" s="20">
        <f>IFERROR(VLOOKUP($E490,INPUTS!$A$44:$G$103,4,0),SCENARIOS!$K$25)</f>
        <v>0.15</v>
      </c>
      <c r="AD490" s="15">
        <f t="shared" si="147"/>
        <v>2720.48943687695</v>
      </c>
      <c r="AE490" s="20">
        <f>IFERROR(VLOOKUP($E490,INPUTS!$A$44:$G$103,5,0),SCENARIOS!$L$25)</f>
        <v>0.3</v>
      </c>
      <c r="AF490" s="15">
        <f t="shared" si="147"/>
        <v>6155.96818392956</v>
      </c>
      <c r="AG490" s="20">
        <f>IFERROR(VLOOKUP($E490,INPUTS!$A$44:$G$103,6,0),SCENARIOS!$M$25)</f>
        <v>0.4</v>
      </c>
      <c r="AH490" s="15">
        <f t="shared" si="141"/>
        <v>9286.55061545504</v>
      </c>
      <c r="AI490" s="20">
        <f>IFERROR(VLOOKUP($E490,INPUTS!$A$44:$G$103,7,0),SCENARIOS!$N$25)</f>
        <v>0.5</v>
      </c>
      <c r="AJ490" s="15">
        <f t="shared" si="142"/>
        <v>13133.5995446879</v>
      </c>
      <c r="AL490" t="str">
        <f t="shared" si="144"/>
        <v>N</v>
      </c>
      <c r="AM490" s="21">
        <f t="shared" si="145"/>
        <v>26267.1990893758</v>
      </c>
    </row>
    <row r="491" ht="15" customHeight="1" spans="1:39">
      <c r="A491" s="24" t="s">
        <v>1461</v>
      </c>
      <c r="B491" s="52" t="s">
        <v>649</v>
      </c>
      <c r="C491" s="52" t="s">
        <v>650</v>
      </c>
      <c r="D491" s="52" t="s">
        <v>929</v>
      </c>
      <c r="E491" s="10" t="s">
        <v>215</v>
      </c>
      <c r="F491" s="52" t="s">
        <v>490</v>
      </c>
      <c r="G491" s="52" t="s">
        <v>165</v>
      </c>
      <c r="H491" s="52" t="s">
        <v>251</v>
      </c>
      <c r="I491" s="52" t="s">
        <v>930</v>
      </c>
      <c r="J491" s="52" t="s">
        <v>169</v>
      </c>
      <c r="K491" s="52" t="s">
        <v>931</v>
      </c>
      <c r="L491" s="53" t="s">
        <v>282</v>
      </c>
      <c r="M491" s="13">
        <v>404</v>
      </c>
      <c r="N491" s="14">
        <f t="shared" si="143"/>
        <v>1.10684931506849</v>
      </c>
      <c r="O491" s="15">
        <v>7300</v>
      </c>
      <c r="P491" s="15">
        <f t="shared" si="135"/>
        <v>2949200</v>
      </c>
      <c r="Q491" s="16">
        <f>IFERROR(VLOOKUP(G491,SCENARIOS!$A$13:$E$18,4,0),0.025)</f>
        <v>0.025</v>
      </c>
      <c r="R491" s="52">
        <f>IFERROR(VLOOKUP(L491,INPUTS!$A$107:$B$120,2,0),0.0082)</f>
        <v>0.0042</v>
      </c>
      <c r="S491" s="52">
        <f t="shared" si="136"/>
        <v>30.66</v>
      </c>
      <c r="T491" s="15">
        <f t="shared" si="137"/>
        <v>12386.64</v>
      </c>
      <c r="U491" s="15">
        <f>T491/INPUTS!$B$7*1000</f>
        <v>15483300</v>
      </c>
      <c r="V491" s="15">
        <f>T491*INPUTS!$B$6</f>
        <v>39141.7824</v>
      </c>
      <c r="W491" s="54" t="s">
        <v>396</v>
      </c>
      <c r="X491" s="54" t="s">
        <v>396</v>
      </c>
      <c r="Y491" s="67">
        <f>IFERROR(VLOOKUP(E491,INPUTS!$A$44:$B$103,2,0),0)</f>
        <v>0.02</v>
      </c>
      <c r="Z491" s="15">
        <f t="shared" si="139"/>
        <v>247.7328</v>
      </c>
      <c r="AA491" s="20">
        <f>IFERROR(VLOOKUP(E491,INPUTS!$A$44:$C$103,3,0),SCENARIOS!$J$25)</f>
        <v>0.06</v>
      </c>
      <c r="AB491" s="15">
        <f t="shared" si="147"/>
        <v>840.860773567172</v>
      </c>
      <c r="AC491" s="20">
        <f>IFERROR(VLOOKUP($E491,INPUTS!$A$44:$G$103,4,0),SCENARIOS!$K$25)</f>
        <v>0.15</v>
      </c>
      <c r="AD491" s="15">
        <f t="shared" si="147"/>
        <v>2378.39196277865</v>
      </c>
      <c r="AE491" s="20">
        <f>IFERROR(VLOOKUP($E491,INPUTS!$A$44:$G$103,5,0),SCENARIOS!$L$25)</f>
        <v>0.3</v>
      </c>
      <c r="AF491" s="15">
        <f t="shared" si="147"/>
        <v>5381.86440032165</v>
      </c>
      <c r="AG491" s="20">
        <f>IFERROR(VLOOKUP($E491,INPUTS!$A$44:$G$103,6,0),SCENARIOS!$M$25)</f>
        <v>0.4</v>
      </c>
      <c r="AH491" s="15">
        <f t="shared" si="141"/>
        <v>8118.78077758345</v>
      </c>
      <c r="AI491" s="20">
        <f>IFERROR(VLOOKUP($E491,INPUTS!$A$44:$G$103,7,0),SCENARIOS!$N$25)</f>
        <v>0.5</v>
      </c>
      <c r="AJ491" s="15">
        <f t="shared" si="142"/>
        <v>11482.0690630206</v>
      </c>
      <c r="AL491" t="str">
        <f t="shared" si="144"/>
        <v>N</v>
      </c>
      <c r="AM491" s="21">
        <f t="shared" si="145"/>
        <v>22964.1381260411</v>
      </c>
    </row>
    <row r="492" ht="15" customHeight="1" spans="1:39">
      <c r="A492" s="6" t="s">
        <v>1462</v>
      </c>
      <c r="B492" s="52" t="s">
        <v>649</v>
      </c>
      <c r="C492" s="52" t="s">
        <v>650</v>
      </c>
      <c r="D492" s="52" t="s">
        <v>929</v>
      </c>
      <c r="E492" s="10" t="s">
        <v>215</v>
      </c>
      <c r="F492" s="52" t="s">
        <v>490</v>
      </c>
      <c r="G492" s="52" t="s">
        <v>165</v>
      </c>
      <c r="H492" s="52" t="s">
        <v>253</v>
      </c>
      <c r="I492" s="52" t="s">
        <v>930</v>
      </c>
      <c r="J492" s="52" t="s">
        <v>169</v>
      </c>
      <c r="K492" s="52" t="s">
        <v>931</v>
      </c>
      <c r="L492" s="53" t="s">
        <v>282</v>
      </c>
      <c r="M492" s="13">
        <v>269</v>
      </c>
      <c r="N492" s="14">
        <f t="shared" si="143"/>
        <v>0.736986301369863</v>
      </c>
      <c r="O492" s="15">
        <v>7700</v>
      </c>
      <c r="P492" s="15">
        <f t="shared" ref="P492:P555" si="148">M492*O492</f>
        <v>2071300</v>
      </c>
      <c r="Q492" s="16">
        <f>IFERROR(VLOOKUP(G492,SCENARIOS!$A$13:$E$18,4,0),0.025)</f>
        <v>0.025</v>
      </c>
      <c r="R492" s="52">
        <f>IFERROR(VLOOKUP(L492,INPUTS!$A$107:$B$120,2,0),0.0082)</f>
        <v>0.0042</v>
      </c>
      <c r="S492" s="52">
        <f t="shared" ref="S492:S555" si="149">O492*R492</f>
        <v>32.34</v>
      </c>
      <c r="T492" s="15">
        <f t="shared" ref="T492:T555" si="150">M492*S492</f>
        <v>8699.46</v>
      </c>
      <c r="U492" s="15">
        <f>T492/INPUTS!$B$7*1000</f>
        <v>10874325</v>
      </c>
      <c r="V492" s="15">
        <f>T492*INPUTS!$B$6</f>
        <v>27490.2936</v>
      </c>
      <c r="W492" s="54" t="s">
        <v>396</v>
      </c>
      <c r="X492" s="54" t="s">
        <v>396</v>
      </c>
      <c r="Y492" s="67">
        <f>IFERROR(VLOOKUP(E492,INPUTS!$A$44:$B$103,2,0),0)</f>
        <v>0.02</v>
      </c>
      <c r="Z492" s="15">
        <f t="shared" si="139"/>
        <v>173.9892</v>
      </c>
      <c r="AA492" s="20">
        <f>IFERROR(VLOOKUP(E492,INPUTS!$A$44:$C$103,3,0),SCENARIOS!$J$25)</f>
        <v>0.06</v>
      </c>
      <c r="AB492" s="15">
        <f t="shared" si="147"/>
        <v>590.558429502808</v>
      </c>
      <c r="AC492" s="20">
        <f>IFERROR(VLOOKUP($E492,INPUTS!$A$44:$G$103,4,0),SCENARIOS!$K$25)</f>
        <v>0.15</v>
      </c>
      <c r="AD492" s="15">
        <f t="shared" si="147"/>
        <v>1670.40664332817</v>
      </c>
      <c r="AE492" s="20">
        <f>IFERROR(VLOOKUP($E492,INPUTS!$A$44:$G$103,5,0),SCENARIOS!$L$25)</f>
        <v>0.3</v>
      </c>
      <c r="AF492" s="15">
        <f t="shared" si="147"/>
        <v>3779.8235902571</v>
      </c>
      <c r="AG492" s="20">
        <f>IFERROR(VLOOKUP($E492,INPUTS!$A$44:$G$103,6,0),SCENARIOS!$M$25)</f>
        <v>0.4</v>
      </c>
      <c r="AH492" s="15">
        <f t="shared" si="141"/>
        <v>5702.03127105947</v>
      </c>
      <c r="AI492" s="20">
        <f>IFERROR(VLOOKUP($E492,INPUTS!$A$44:$G$103,7,0),SCENARIOS!$N$25)</f>
        <v>0.5</v>
      </c>
      <c r="AJ492" s="15">
        <f t="shared" si="142"/>
        <v>8064.15626279482</v>
      </c>
      <c r="AL492" t="str">
        <f t="shared" si="144"/>
        <v>N</v>
      </c>
      <c r="AM492" s="21">
        <f t="shared" si="145"/>
        <v>16128.3125255896</v>
      </c>
    </row>
    <row r="493" ht="15" customHeight="1" spans="1:39">
      <c r="A493" s="24" t="s">
        <v>1463</v>
      </c>
      <c r="B493" s="52" t="s">
        <v>649</v>
      </c>
      <c r="C493" s="52" t="s">
        <v>650</v>
      </c>
      <c r="D493" s="52" t="s">
        <v>929</v>
      </c>
      <c r="E493" s="10" t="s">
        <v>215</v>
      </c>
      <c r="F493" s="52" t="s">
        <v>490</v>
      </c>
      <c r="G493" s="52" t="s">
        <v>165</v>
      </c>
      <c r="H493" s="52" t="s">
        <v>250</v>
      </c>
      <c r="I493" s="52" t="s">
        <v>930</v>
      </c>
      <c r="J493" s="52" t="s">
        <v>169</v>
      </c>
      <c r="K493" s="52" t="s">
        <v>931</v>
      </c>
      <c r="L493" s="53" t="s">
        <v>282</v>
      </c>
      <c r="M493" s="13">
        <v>269</v>
      </c>
      <c r="N493" s="14">
        <f t="shared" si="143"/>
        <v>0.736986301369863</v>
      </c>
      <c r="O493" s="15">
        <v>6900</v>
      </c>
      <c r="P493" s="15">
        <f t="shared" si="148"/>
        <v>1856100</v>
      </c>
      <c r="Q493" s="16">
        <f>IFERROR(VLOOKUP(G493,SCENARIOS!$A$13:$E$18,4,0),0.025)</f>
        <v>0.025</v>
      </c>
      <c r="R493" s="52">
        <f>IFERROR(VLOOKUP(L493,INPUTS!$A$107:$B$120,2,0),0.0082)</f>
        <v>0.0042</v>
      </c>
      <c r="S493" s="52">
        <f t="shared" si="149"/>
        <v>28.98</v>
      </c>
      <c r="T493" s="15">
        <f t="shared" si="150"/>
        <v>7795.62</v>
      </c>
      <c r="U493" s="15">
        <f>T493/INPUTS!$B$7*1000</f>
        <v>9744525</v>
      </c>
      <c r="V493" s="15">
        <f>T493*INPUTS!$B$6</f>
        <v>24634.1592</v>
      </c>
      <c r="W493" s="54" t="s">
        <v>396</v>
      </c>
      <c r="X493" s="54" t="s">
        <v>396</v>
      </c>
      <c r="Y493" s="67">
        <f>IFERROR(VLOOKUP(E493,INPUTS!$A$44:$B$103,2,0),0)</f>
        <v>0.02</v>
      </c>
      <c r="Z493" s="15">
        <f t="shared" si="139"/>
        <v>155.9124</v>
      </c>
      <c r="AA493" s="20">
        <f>IFERROR(VLOOKUP(E493,INPUTS!$A$44:$C$103,3,0),SCENARIOS!$J$25)</f>
        <v>0.06</v>
      </c>
      <c r="AB493" s="15">
        <f t="shared" si="147"/>
        <v>529.201709554465</v>
      </c>
      <c r="AC493" s="20">
        <f>IFERROR(VLOOKUP($E493,INPUTS!$A$44:$G$103,4,0),SCENARIOS!$K$25)</f>
        <v>0.15</v>
      </c>
      <c r="AD493" s="15">
        <f t="shared" si="147"/>
        <v>1496.8579011642</v>
      </c>
      <c r="AE493" s="20">
        <f>IFERROR(VLOOKUP($E493,INPUTS!$A$44:$G$103,5,0),SCENARIOS!$L$25)</f>
        <v>0.3</v>
      </c>
      <c r="AF493" s="15">
        <f t="shared" si="147"/>
        <v>3387.1146458148</v>
      </c>
      <c r="AG493" s="20">
        <f>IFERROR(VLOOKUP($E493,INPUTS!$A$44:$G$103,6,0),SCENARIOS!$M$25)</f>
        <v>0.4</v>
      </c>
      <c r="AH493" s="15">
        <f t="shared" si="141"/>
        <v>5109.61243770264</v>
      </c>
      <c r="AI493" s="20">
        <f>IFERROR(VLOOKUP($E493,INPUTS!$A$44:$G$103,7,0),SCENARIOS!$N$25)</f>
        <v>0.5</v>
      </c>
      <c r="AJ493" s="15">
        <f t="shared" si="142"/>
        <v>7226.32184588107</v>
      </c>
      <c r="AL493" t="str">
        <f t="shared" si="144"/>
        <v>N</v>
      </c>
      <c r="AM493" s="21">
        <f t="shared" si="145"/>
        <v>14452.6436917621</v>
      </c>
    </row>
    <row r="494" ht="15" customHeight="1" spans="1:39">
      <c r="A494" s="6" t="s">
        <v>1464</v>
      </c>
      <c r="B494" s="52" t="s">
        <v>649</v>
      </c>
      <c r="C494" s="52" t="s">
        <v>650</v>
      </c>
      <c r="D494" s="52" t="s">
        <v>929</v>
      </c>
      <c r="E494" s="10" t="s">
        <v>215</v>
      </c>
      <c r="F494" s="52" t="s">
        <v>490</v>
      </c>
      <c r="G494" s="52" t="s">
        <v>165</v>
      </c>
      <c r="H494" s="52" t="s">
        <v>615</v>
      </c>
      <c r="I494" s="52" t="s">
        <v>614</v>
      </c>
      <c r="J494" s="52" t="s">
        <v>169</v>
      </c>
      <c r="K494" s="52" t="s">
        <v>931</v>
      </c>
      <c r="L494" s="53" t="s">
        <v>288</v>
      </c>
      <c r="M494" s="13">
        <v>269</v>
      </c>
      <c r="N494" s="14">
        <f t="shared" si="143"/>
        <v>0.736986301369863</v>
      </c>
      <c r="O494" s="15">
        <v>5400</v>
      </c>
      <c r="P494" s="15">
        <f t="shared" si="148"/>
        <v>1452600</v>
      </c>
      <c r="Q494" s="16">
        <f>IFERROR(VLOOKUP(G494,SCENARIOS!$A$13:$E$18,4,0),0.025)</f>
        <v>0.025</v>
      </c>
      <c r="R494" s="52">
        <f>IFERROR(VLOOKUP(L494,INPUTS!$A$107:$B$120,2,0),0.0082)</f>
        <v>0.0085</v>
      </c>
      <c r="S494" s="52">
        <f t="shared" si="149"/>
        <v>45.9</v>
      </c>
      <c r="T494" s="15">
        <f t="shared" si="150"/>
        <v>12347.1</v>
      </c>
      <c r="U494" s="15">
        <f>T494/INPUTS!$B$7*1000</f>
        <v>15433875</v>
      </c>
      <c r="V494" s="15">
        <f>T494*INPUTS!$B$6</f>
        <v>39016.836</v>
      </c>
      <c r="W494" s="54" t="s">
        <v>396</v>
      </c>
      <c r="X494" s="54" t="s">
        <v>396</v>
      </c>
      <c r="Y494" s="67">
        <f>IFERROR(VLOOKUP(E494,INPUTS!$A$44:$B$103,2,0),0)</f>
        <v>0.02</v>
      </c>
      <c r="Z494" s="15">
        <f t="shared" si="139"/>
        <v>246.942</v>
      </c>
      <c r="AA494" s="20">
        <f>IFERROR(VLOOKUP(E494,INPUTS!$A$44:$C$103,3,0),SCENARIOS!$J$25)</f>
        <v>0.06</v>
      </c>
      <c r="AB494" s="15">
        <f t="shared" si="147"/>
        <v>838.17662072291</v>
      </c>
      <c r="AC494" s="20">
        <f>IFERROR(VLOOKUP($E494,INPUTS!$A$44:$G$103,4,0),SCENARIOS!$K$25)</f>
        <v>0.15</v>
      </c>
      <c r="AD494" s="15">
        <f t="shared" si="147"/>
        <v>2370.79978134703</v>
      </c>
      <c r="AE494" s="20">
        <f>IFERROR(VLOOKUP($E494,INPUTS!$A$44:$G$103,5,0),SCENARIOS!$L$25)</f>
        <v>0.3</v>
      </c>
      <c r="AF494" s="15">
        <f t="shared" si="147"/>
        <v>5364.68468747065</v>
      </c>
      <c r="AG494" s="20">
        <f>IFERROR(VLOOKUP($E494,INPUTS!$A$44:$G$103,6,0),SCENARIOS!$M$25)</f>
        <v>0.4</v>
      </c>
      <c r="AH494" s="15">
        <f t="shared" si="141"/>
        <v>8092.86441996382</v>
      </c>
      <c r="AI494" s="20">
        <f>IFERROR(VLOOKUP($E494,INPUTS!$A$44:$G$103,7,0),SCENARIOS!$N$25)</f>
        <v>0.5</v>
      </c>
      <c r="AJ494" s="15">
        <f t="shared" si="142"/>
        <v>11445.4165881967</v>
      </c>
      <c r="AL494" t="str">
        <f t="shared" si="144"/>
        <v>Y</v>
      </c>
      <c r="AM494" s="21">
        <f t="shared" si="145"/>
        <v>22890.8331763935</v>
      </c>
    </row>
    <row r="495" ht="15" customHeight="1" spans="1:39">
      <c r="A495" s="24" t="s">
        <v>1465</v>
      </c>
      <c r="B495" s="52" t="s">
        <v>610</v>
      </c>
      <c r="C495" s="52" t="s">
        <v>611</v>
      </c>
      <c r="D495" s="52" t="s">
        <v>929</v>
      </c>
      <c r="E495" s="10" t="s">
        <v>224</v>
      </c>
      <c r="F495" s="52" t="s">
        <v>938</v>
      </c>
      <c r="G495" s="52" t="s">
        <v>165</v>
      </c>
      <c r="H495" s="52" t="s">
        <v>254</v>
      </c>
      <c r="I495" s="52" t="s">
        <v>930</v>
      </c>
      <c r="J495" s="52" t="s">
        <v>169</v>
      </c>
      <c r="K495" s="52" t="s">
        <v>931</v>
      </c>
      <c r="L495" s="53" t="s">
        <v>291</v>
      </c>
      <c r="M495" s="13">
        <v>563</v>
      </c>
      <c r="N495" s="14">
        <f t="shared" si="143"/>
        <v>1.54246575342466</v>
      </c>
      <c r="O495" s="15">
        <v>5240</v>
      </c>
      <c r="P495" s="15">
        <f t="shared" si="148"/>
        <v>2950120</v>
      </c>
      <c r="Q495" s="16">
        <f>IFERROR(VLOOKUP(G495,SCENARIOS!$A$13:$E$18,4,0),0.025)</f>
        <v>0.025</v>
      </c>
      <c r="R495" s="52">
        <f>IFERROR(VLOOKUP(L495,INPUTS!$A$107:$B$120,2,0),0.0082)</f>
        <v>0.0079</v>
      </c>
      <c r="S495" s="52">
        <f t="shared" si="149"/>
        <v>41.396</v>
      </c>
      <c r="T495" s="15">
        <f t="shared" si="150"/>
        <v>23305.948</v>
      </c>
      <c r="U495" s="15">
        <f>T495/INPUTS!$B$7*1000</f>
        <v>29132435</v>
      </c>
      <c r="V495" s="15">
        <f>T495*INPUTS!$B$6</f>
        <v>73646.79568</v>
      </c>
      <c r="W495" s="54" t="s">
        <v>396</v>
      </c>
      <c r="X495" s="54" t="s">
        <v>396</v>
      </c>
      <c r="Y495" s="67">
        <f>IFERROR(VLOOKUP(E495,INPUTS!$A$44:$B$103,2,0),0)</f>
        <v>0.02</v>
      </c>
      <c r="Z495" s="15">
        <f t="shared" si="139"/>
        <v>466.11896</v>
      </c>
      <c r="AA495" s="20">
        <f>IFERROR(VLOOKUP(E495,INPUTS!$A$44:$C$103,3,0),SCENARIOS!$J$25)</f>
        <v>0.1</v>
      </c>
      <c r="AB495" s="15">
        <f t="shared" si="147"/>
        <v>2636.85409764018</v>
      </c>
      <c r="AC495" s="20">
        <f>IFERROR(VLOOKUP($E495,INPUTS!$A$44:$G$103,4,0),SCENARIOS!$K$25)</f>
        <v>0.15</v>
      </c>
      <c r="AD495" s="15">
        <f t="shared" si="147"/>
        <v>4475.0375733966</v>
      </c>
      <c r="AE495" s="20">
        <f>IFERROR(VLOOKUP($E495,INPUTS!$A$44:$G$103,5,0),SCENARIOS!$L$25)</f>
        <v>0.3</v>
      </c>
      <c r="AF495" s="15">
        <f t="shared" si="147"/>
        <v>10126.1885270701</v>
      </c>
      <c r="AG495" s="20">
        <f>IFERROR(VLOOKUP($E495,INPUTS!$A$44:$G$103,6,0),SCENARIOS!$M$25)</f>
        <v>0.4</v>
      </c>
      <c r="AH495" s="15">
        <f t="shared" si="141"/>
        <v>15275.8038197412</v>
      </c>
      <c r="AI495" s="20">
        <f>IFERROR(VLOOKUP($E495,INPUTS!$A$44:$G$103,7,0),SCENARIOS!$N$25)</f>
        <v>0.5</v>
      </c>
      <c r="AJ495" s="15">
        <f t="shared" si="142"/>
        <v>21603.9623752015</v>
      </c>
      <c r="AL495" t="str">
        <f t="shared" si="144"/>
        <v>Y</v>
      </c>
      <c r="AM495" s="21">
        <f t="shared" si="145"/>
        <v>43207.924750403</v>
      </c>
    </row>
    <row r="496" ht="15" customHeight="1" spans="1:39">
      <c r="A496" s="6" t="s">
        <v>1466</v>
      </c>
      <c r="B496" s="52" t="s">
        <v>610</v>
      </c>
      <c r="C496" s="52" t="s">
        <v>611</v>
      </c>
      <c r="D496" s="52" t="s">
        <v>929</v>
      </c>
      <c r="E496" s="10" t="s">
        <v>224</v>
      </c>
      <c r="F496" s="52" t="s">
        <v>938</v>
      </c>
      <c r="G496" s="52" t="s">
        <v>165</v>
      </c>
      <c r="H496" s="52" t="s">
        <v>252</v>
      </c>
      <c r="I496" s="52" t="s">
        <v>930</v>
      </c>
      <c r="J496" s="52" t="s">
        <v>169</v>
      </c>
      <c r="K496" s="52" t="s">
        <v>931</v>
      </c>
      <c r="L496" s="53" t="s">
        <v>291</v>
      </c>
      <c r="M496" s="13">
        <v>375</v>
      </c>
      <c r="N496" s="14">
        <f t="shared" si="143"/>
        <v>1.02739726027397</v>
      </c>
      <c r="O496" s="15">
        <v>8700</v>
      </c>
      <c r="P496" s="15">
        <f t="shared" si="148"/>
        <v>3262500</v>
      </c>
      <c r="Q496" s="16">
        <f>IFERROR(VLOOKUP(G496,SCENARIOS!$A$13:$E$18,4,0),0.025)</f>
        <v>0.025</v>
      </c>
      <c r="R496" s="52">
        <f>IFERROR(VLOOKUP(L496,INPUTS!$A$107:$B$120,2,0),0.0082)</f>
        <v>0.0079</v>
      </c>
      <c r="S496" s="52">
        <f t="shared" si="149"/>
        <v>68.73</v>
      </c>
      <c r="T496" s="15">
        <f t="shared" si="150"/>
        <v>25773.75</v>
      </c>
      <c r="U496" s="15">
        <f>T496/INPUTS!$B$7*1000</f>
        <v>32217187.5</v>
      </c>
      <c r="V496" s="15">
        <f>T496*INPUTS!$B$6</f>
        <v>81445.05</v>
      </c>
      <c r="W496" s="54" t="s">
        <v>396</v>
      </c>
      <c r="X496" s="54" t="s">
        <v>396</v>
      </c>
      <c r="Y496" s="67">
        <f>IFERROR(VLOOKUP(E496,INPUTS!$A$44:$B$103,2,0),0)</f>
        <v>0.02</v>
      </c>
      <c r="Z496" s="15">
        <f t="shared" si="139"/>
        <v>515.475</v>
      </c>
      <c r="AA496" s="20">
        <f>IFERROR(VLOOKUP(E496,INPUTS!$A$44:$C$103,3,0),SCENARIOS!$J$25)</f>
        <v>0.1</v>
      </c>
      <c r="AB496" s="15">
        <f t="shared" si="147"/>
        <v>2916.06324269897</v>
      </c>
      <c r="AC496" s="20">
        <f>IFERROR(VLOOKUP($E496,INPUTS!$A$44:$G$103,4,0),SCENARIOS!$K$25)</f>
        <v>0.15</v>
      </c>
      <c r="AD496" s="15">
        <f t="shared" si="147"/>
        <v>4948.88685314713</v>
      </c>
      <c r="AE496" s="20">
        <f>IFERROR(VLOOKUP($E496,INPUTS!$A$44:$G$103,5,0),SCENARIOS!$L$25)</f>
        <v>0.3</v>
      </c>
      <c r="AF496" s="15">
        <f t="shared" si="147"/>
        <v>11198.4224606342</v>
      </c>
      <c r="AG496" s="20">
        <f>IFERROR(VLOOKUP($E496,INPUTS!$A$44:$G$103,6,0),SCENARIOS!$M$25)</f>
        <v>0.4</v>
      </c>
      <c r="AH496" s="15">
        <f t="shared" si="141"/>
        <v>16893.3161911738</v>
      </c>
      <c r="AI496" s="20">
        <f>IFERROR(VLOOKUP($E496,INPUTS!$A$44:$G$103,7,0),SCENARIOS!$N$25)</f>
        <v>0.5</v>
      </c>
      <c r="AJ496" s="15">
        <f t="shared" si="142"/>
        <v>23891.5458520653</v>
      </c>
      <c r="AL496" t="str">
        <f t="shared" si="144"/>
        <v>Y</v>
      </c>
      <c r="AM496" s="21">
        <f t="shared" si="145"/>
        <v>47783.0917041306</v>
      </c>
    </row>
    <row r="497" ht="15" customHeight="1" spans="1:39">
      <c r="A497" s="24" t="s">
        <v>1467</v>
      </c>
      <c r="B497" s="52" t="s">
        <v>610</v>
      </c>
      <c r="C497" s="52" t="s">
        <v>611</v>
      </c>
      <c r="D497" s="52" t="s">
        <v>929</v>
      </c>
      <c r="E497" s="10" t="s">
        <v>224</v>
      </c>
      <c r="F497" s="52" t="s">
        <v>938</v>
      </c>
      <c r="G497" s="52" t="s">
        <v>165</v>
      </c>
      <c r="H497" s="52" t="s">
        <v>249</v>
      </c>
      <c r="I497" s="52" t="s">
        <v>930</v>
      </c>
      <c r="J497" s="52" t="s">
        <v>169</v>
      </c>
      <c r="K497" s="52" t="s">
        <v>931</v>
      </c>
      <c r="L497" s="53" t="s">
        <v>291</v>
      </c>
      <c r="M497" s="13">
        <v>375</v>
      </c>
      <c r="N497" s="14">
        <f t="shared" si="143"/>
        <v>1.02739726027397</v>
      </c>
      <c r="O497" s="15">
        <v>6350</v>
      </c>
      <c r="P497" s="15">
        <f t="shared" si="148"/>
        <v>2381250</v>
      </c>
      <c r="Q497" s="16">
        <f>IFERROR(VLOOKUP(G497,SCENARIOS!$A$13:$E$18,4,0),0.025)</f>
        <v>0.025</v>
      </c>
      <c r="R497" s="52">
        <f>IFERROR(VLOOKUP(L497,INPUTS!$A$107:$B$120,2,0),0.0082)</f>
        <v>0.0079</v>
      </c>
      <c r="S497" s="52">
        <f t="shared" si="149"/>
        <v>50.165</v>
      </c>
      <c r="T497" s="15">
        <f t="shared" si="150"/>
        <v>18811.875</v>
      </c>
      <c r="U497" s="15">
        <f>T497/INPUTS!$B$7*1000</f>
        <v>23514843.75</v>
      </c>
      <c r="V497" s="15">
        <f>T497*INPUTS!$B$6</f>
        <v>59445.525</v>
      </c>
      <c r="W497" s="54" t="s">
        <v>396</v>
      </c>
      <c r="X497" s="54" t="s">
        <v>396</v>
      </c>
      <c r="Y497" s="67">
        <f>IFERROR(VLOOKUP(E497,INPUTS!$A$44:$B$103,2,0),0)</f>
        <v>0.02</v>
      </c>
      <c r="Z497" s="15">
        <f t="shared" si="139"/>
        <v>376.2375</v>
      </c>
      <c r="AA497" s="20">
        <f>IFERROR(VLOOKUP(E497,INPUTS!$A$44:$C$103,3,0),SCENARIOS!$J$25)</f>
        <v>0.1</v>
      </c>
      <c r="AB497" s="15">
        <f t="shared" si="147"/>
        <v>2128.39098748718</v>
      </c>
      <c r="AC497" s="20">
        <f>IFERROR(VLOOKUP($E497,INPUTS!$A$44:$G$103,4,0),SCENARIOS!$K$25)</f>
        <v>0.15</v>
      </c>
      <c r="AD497" s="15">
        <f t="shared" si="147"/>
        <v>3612.11856522808</v>
      </c>
      <c r="AE497" s="20">
        <f>IFERROR(VLOOKUP($E497,INPUTS!$A$44:$G$103,5,0),SCENARIOS!$L$25)</f>
        <v>0.3</v>
      </c>
      <c r="AF497" s="15">
        <f t="shared" si="147"/>
        <v>8173.56122126749</v>
      </c>
      <c r="AG497" s="20">
        <f>IFERROR(VLOOKUP($E497,INPUTS!$A$44:$G$103,6,0),SCENARIOS!$M$25)</f>
        <v>0.4</v>
      </c>
      <c r="AH497" s="15">
        <f t="shared" si="141"/>
        <v>12330.1790590752</v>
      </c>
      <c r="AI497" s="20">
        <f>IFERROR(VLOOKUP($E497,INPUTS!$A$44:$G$103,7,0),SCENARIOS!$N$25)</f>
        <v>0.5</v>
      </c>
      <c r="AJ497" s="15">
        <f t="shared" si="142"/>
        <v>17438.082317312</v>
      </c>
      <c r="AL497" t="str">
        <f t="shared" si="144"/>
        <v>Y</v>
      </c>
      <c r="AM497" s="21">
        <f t="shared" si="145"/>
        <v>34876.1646346241</v>
      </c>
    </row>
    <row r="498" ht="15" customHeight="1" spans="1:39">
      <c r="A498" s="6" t="s">
        <v>1468</v>
      </c>
      <c r="B498" s="52" t="s">
        <v>610</v>
      </c>
      <c r="C498" s="52" t="s">
        <v>611</v>
      </c>
      <c r="D498" s="52" t="s">
        <v>929</v>
      </c>
      <c r="E498" s="10" t="s">
        <v>224</v>
      </c>
      <c r="F498" s="52" t="s">
        <v>938</v>
      </c>
      <c r="G498" s="52" t="s">
        <v>165</v>
      </c>
      <c r="H498" s="52" t="s">
        <v>251</v>
      </c>
      <c r="I498" s="52" t="s">
        <v>930</v>
      </c>
      <c r="J498" s="52" t="s">
        <v>169</v>
      </c>
      <c r="K498" s="52" t="s">
        <v>931</v>
      </c>
      <c r="L498" s="53" t="s">
        <v>291</v>
      </c>
      <c r="M498" s="13">
        <v>563</v>
      </c>
      <c r="N498" s="14">
        <f t="shared" si="143"/>
        <v>1.54246575342466</v>
      </c>
      <c r="O498" s="15">
        <v>7200</v>
      </c>
      <c r="P498" s="15">
        <f t="shared" si="148"/>
        <v>4053600</v>
      </c>
      <c r="Q498" s="16">
        <f>IFERROR(VLOOKUP(G498,SCENARIOS!$A$13:$E$18,4,0),0.025)</f>
        <v>0.025</v>
      </c>
      <c r="R498" s="52">
        <f>IFERROR(VLOOKUP(L498,INPUTS!$A$107:$B$120,2,0),0.0082)</f>
        <v>0.0079</v>
      </c>
      <c r="S498" s="52">
        <f t="shared" si="149"/>
        <v>56.88</v>
      </c>
      <c r="T498" s="15">
        <f t="shared" si="150"/>
        <v>32023.44</v>
      </c>
      <c r="U498" s="15">
        <f>T498/INPUTS!$B$7*1000</f>
        <v>40029300</v>
      </c>
      <c r="V498" s="15">
        <f>T498*INPUTS!$B$6</f>
        <v>101194.0704</v>
      </c>
      <c r="W498" s="54" t="s">
        <v>396</v>
      </c>
      <c r="X498" s="54" t="s">
        <v>396</v>
      </c>
      <c r="Y498" s="67">
        <f>IFERROR(VLOOKUP(E498,INPUTS!$A$44:$B$103,2,0),0)</f>
        <v>0.02</v>
      </c>
      <c r="Z498" s="15">
        <f t="shared" si="139"/>
        <v>640.4688</v>
      </c>
      <c r="AA498" s="20">
        <f>IFERROR(VLOOKUP(E498,INPUTS!$A$44:$C$103,3,0),SCENARIOS!$J$25)</f>
        <v>0.1</v>
      </c>
      <c r="AB498" s="15">
        <f t="shared" si="147"/>
        <v>3623.15830210102</v>
      </c>
      <c r="AC498" s="20">
        <f>IFERROR(VLOOKUP($E498,INPUTS!$A$44:$G$103,4,0),SCENARIOS!$K$25)</f>
        <v>0.15</v>
      </c>
      <c r="AD498" s="15">
        <f t="shared" si="147"/>
        <v>6148.90658939991</v>
      </c>
      <c r="AE498" s="20">
        <f>IFERROR(VLOOKUP($E498,INPUTS!$A$44:$G$103,5,0),SCENARIOS!$L$25)</f>
        <v>0.3</v>
      </c>
      <c r="AF498" s="15">
        <f t="shared" si="147"/>
        <v>13913.8468310887</v>
      </c>
      <c r="AG498" s="20">
        <f>IFERROR(VLOOKUP($E498,INPUTS!$A$44:$G$103,6,0),SCENARIOS!$M$25)</f>
        <v>0.4</v>
      </c>
      <c r="AH498" s="15">
        <f t="shared" si="141"/>
        <v>20989.6541034612</v>
      </c>
      <c r="AI498" s="20">
        <f>IFERROR(VLOOKUP($E498,INPUTS!$A$44:$G$103,7,0),SCENARIOS!$N$25)</f>
        <v>0.5</v>
      </c>
      <c r="AJ498" s="15">
        <f t="shared" si="142"/>
        <v>29684.8337979868</v>
      </c>
      <c r="AL498" t="str">
        <f t="shared" si="144"/>
        <v>Y</v>
      </c>
      <c r="AM498" s="21">
        <f t="shared" si="145"/>
        <v>59369.6675959736</v>
      </c>
    </row>
    <row r="499" ht="15" customHeight="1" spans="1:39">
      <c r="A499" s="24" t="s">
        <v>1469</v>
      </c>
      <c r="B499" s="52" t="s">
        <v>610</v>
      </c>
      <c r="C499" s="52" t="s">
        <v>611</v>
      </c>
      <c r="D499" s="52" t="s">
        <v>929</v>
      </c>
      <c r="E499" s="10" t="s">
        <v>224</v>
      </c>
      <c r="F499" s="52" t="s">
        <v>938</v>
      </c>
      <c r="G499" s="52" t="s">
        <v>165</v>
      </c>
      <c r="H499" s="52" t="s">
        <v>253</v>
      </c>
      <c r="I499" s="52" t="s">
        <v>930</v>
      </c>
      <c r="J499" s="52" t="s">
        <v>169</v>
      </c>
      <c r="K499" s="52" t="s">
        <v>931</v>
      </c>
      <c r="L499" s="53" t="s">
        <v>291</v>
      </c>
      <c r="M499" s="13">
        <v>375</v>
      </c>
      <c r="N499" s="14">
        <f t="shared" si="143"/>
        <v>1.02739726027397</v>
      </c>
      <c r="O499" s="15">
        <v>7830</v>
      </c>
      <c r="P499" s="15">
        <f t="shared" si="148"/>
        <v>2936250</v>
      </c>
      <c r="Q499" s="16">
        <f>IFERROR(VLOOKUP(G499,SCENARIOS!$A$13:$E$18,4,0),0.025)</f>
        <v>0.025</v>
      </c>
      <c r="R499" s="52">
        <f>IFERROR(VLOOKUP(L499,INPUTS!$A$107:$B$120,2,0),0.0082)</f>
        <v>0.0079</v>
      </c>
      <c r="S499" s="52">
        <f t="shared" si="149"/>
        <v>61.857</v>
      </c>
      <c r="T499" s="15">
        <f t="shared" si="150"/>
        <v>23196.375</v>
      </c>
      <c r="U499" s="15">
        <f>T499/INPUTS!$B$7*1000</f>
        <v>28995468.75</v>
      </c>
      <c r="V499" s="15">
        <f>T499*INPUTS!$B$6</f>
        <v>73300.545</v>
      </c>
      <c r="W499" s="54" t="s">
        <v>396</v>
      </c>
      <c r="X499" s="54" t="s">
        <v>396</v>
      </c>
      <c r="Y499" s="67">
        <f>IFERROR(VLOOKUP(E499,INPUTS!$A$44:$B$103,2,0),0)</f>
        <v>0.02</v>
      </c>
      <c r="Z499" s="15">
        <f t="shared" si="139"/>
        <v>463.9275</v>
      </c>
      <c r="AA499" s="20">
        <f>IFERROR(VLOOKUP(E499,INPUTS!$A$44:$C$103,3,0),SCENARIOS!$J$25)</f>
        <v>0.1</v>
      </c>
      <c r="AB499" s="15">
        <f t="shared" si="147"/>
        <v>2624.45691842908</v>
      </c>
      <c r="AC499" s="20">
        <f>IFERROR(VLOOKUP($E499,INPUTS!$A$44:$G$103,4,0),SCENARIOS!$K$25)</f>
        <v>0.15</v>
      </c>
      <c r="AD499" s="15">
        <f t="shared" si="147"/>
        <v>4453.99816783242</v>
      </c>
      <c r="AE499" s="20">
        <f>IFERROR(VLOOKUP($E499,INPUTS!$A$44:$G$103,5,0),SCENARIOS!$L$25)</f>
        <v>0.3</v>
      </c>
      <c r="AF499" s="15">
        <f t="shared" si="147"/>
        <v>10078.5802145708</v>
      </c>
      <c r="AG499" s="20">
        <f>IFERROR(VLOOKUP($E499,INPUTS!$A$44:$G$103,6,0),SCENARIOS!$M$25)</f>
        <v>0.4</v>
      </c>
      <c r="AH499" s="15">
        <f t="shared" si="141"/>
        <v>15203.9845720565</v>
      </c>
      <c r="AI499" s="20">
        <f>IFERROR(VLOOKUP($E499,INPUTS!$A$44:$G$103,7,0),SCENARIOS!$N$25)</f>
        <v>0.5</v>
      </c>
      <c r="AJ499" s="15">
        <f t="shared" si="142"/>
        <v>21502.3912668588</v>
      </c>
      <c r="AL499" t="str">
        <f t="shared" si="144"/>
        <v>Y</v>
      </c>
      <c r="AM499" s="21">
        <f t="shared" si="145"/>
        <v>43004.7825337175</v>
      </c>
    </row>
    <row r="500" ht="15" customHeight="1" spans="1:39">
      <c r="A500" s="6" t="s">
        <v>1470</v>
      </c>
      <c r="B500" s="52" t="s">
        <v>610</v>
      </c>
      <c r="C500" s="52" t="s">
        <v>611</v>
      </c>
      <c r="D500" s="52" t="s">
        <v>929</v>
      </c>
      <c r="E500" s="10" t="s">
        <v>224</v>
      </c>
      <c r="F500" s="52" t="s">
        <v>938</v>
      </c>
      <c r="G500" s="52" t="s">
        <v>165</v>
      </c>
      <c r="H500" s="52" t="s">
        <v>615</v>
      </c>
      <c r="I500" s="52" t="s">
        <v>614</v>
      </c>
      <c r="J500" s="52" t="s">
        <v>169</v>
      </c>
      <c r="K500" s="52" t="s">
        <v>931</v>
      </c>
      <c r="L500" s="53" t="s">
        <v>288</v>
      </c>
      <c r="M500" s="13">
        <v>375</v>
      </c>
      <c r="N500" s="14">
        <f t="shared" si="143"/>
        <v>1.02739726027397</v>
      </c>
      <c r="O500" s="15">
        <v>5730</v>
      </c>
      <c r="P500" s="15">
        <f t="shared" si="148"/>
        <v>2148750</v>
      </c>
      <c r="Q500" s="16">
        <f>IFERROR(VLOOKUP(G500,SCENARIOS!$A$13:$E$18,4,0),0.025)</f>
        <v>0.025</v>
      </c>
      <c r="R500" s="52">
        <f>IFERROR(VLOOKUP(L500,INPUTS!$A$107:$B$120,2,0),0.0082)</f>
        <v>0.0085</v>
      </c>
      <c r="S500" s="52">
        <f t="shared" si="149"/>
        <v>48.705</v>
      </c>
      <c r="T500" s="15">
        <f t="shared" si="150"/>
        <v>18264.375</v>
      </c>
      <c r="U500" s="15">
        <f>T500/INPUTS!$B$7*1000</f>
        <v>22830468.75</v>
      </c>
      <c r="V500" s="15">
        <f>T500*INPUTS!$B$6</f>
        <v>57715.425</v>
      </c>
      <c r="W500" s="54" t="s">
        <v>396</v>
      </c>
      <c r="X500" s="54" t="s">
        <v>396</v>
      </c>
      <c r="Y500" s="67">
        <f>IFERROR(VLOOKUP(E500,INPUTS!$A$44:$B$103,2,0),0)</f>
        <v>0.02</v>
      </c>
      <c r="Z500" s="15">
        <f t="shared" si="139"/>
        <v>365.2875</v>
      </c>
      <c r="AA500" s="20">
        <f>IFERROR(VLOOKUP(E500,INPUTS!$A$44:$C$103,3,0),SCENARIOS!$J$25)</f>
        <v>0.1</v>
      </c>
      <c r="AB500" s="15">
        <f t="shared" ref="AB500:AF515" si="151">$T500*AA500*(1+$Q500)^AB$2</f>
        <v>2066.44638783142</v>
      </c>
      <c r="AC500" s="20">
        <f>IFERROR(VLOOKUP($E500,INPUTS!$A$44:$G$103,4,0),SCENARIOS!$K$25)</f>
        <v>0.15</v>
      </c>
      <c r="AD500" s="15">
        <f t="shared" si="151"/>
        <v>3506.99162203595</v>
      </c>
      <c r="AE500" s="20">
        <f>IFERROR(VLOOKUP($E500,INPUTS!$A$44:$G$103,5,0),SCENARIOS!$L$25)</f>
        <v>0.3</v>
      </c>
      <c r="AF500" s="15">
        <f t="shared" si="151"/>
        <v>7935.67824742018</v>
      </c>
      <c r="AG500" s="20">
        <f>IFERROR(VLOOKUP($E500,INPUTS!$A$44:$G$103,6,0),SCENARIOS!$M$25)</f>
        <v>0.4</v>
      </c>
      <c r="AH500" s="15">
        <f t="shared" si="141"/>
        <v>11971.3220586516</v>
      </c>
      <c r="AI500" s="20">
        <f>IFERROR(VLOOKUP($E500,INPUTS!$A$44:$G$103,7,0),SCENARIOS!$N$25)</f>
        <v>0.5</v>
      </c>
      <c r="AJ500" s="15">
        <f t="shared" si="142"/>
        <v>16930.5651203963</v>
      </c>
      <c r="AL500" t="str">
        <f t="shared" si="144"/>
        <v>Y</v>
      </c>
      <c r="AM500" s="21">
        <f t="shared" si="145"/>
        <v>33861.1302407927</v>
      </c>
    </row>
    <row r="501" ht="15" customHeight="1" spans="1:39">
      <c r="A501" s="24" t="s">
        <v>1471</v>
      </c>
      <c r="B501" s="52" t="s">
        <v>610</v>
      </c>
      <c r="C501" s="52" t="s">
        <v>611</v>
      </c>
      <c r="D501" s="52" t="s">
        <v>929</v>
      </c>
      <c r="E501" s="10" t="s">
        <v>224</v>
      </c>
      <c r="F501" s="52" t="s">
        <v>938</v>
      </c>
      <c r="G501" s="52" t="s">
        <v>165</v>
      </c>
      <c r="H501" s="52" t="s">
        <v>234</v>
      </c>
      <c r="I501" s="52" t="s">
        <v>424</v>
      </c>
      <c r="J501" s="52" t="s">
        <v>173</v>
      </c>
      <c r="K501" s="52" t="s">
        <v>931</v>
      </c>
      <c r="L501" s="53" t="s">
        <v>293</v>
      </c>
      <c r="M501" s="13">
        <v>563</v>
      </c>
      <c r="N501" s="14">
        <f t="shared" si="143"/>
        <v>1.54246575342466</v>
      </c>
      <c r="O501" s="15">
        <v>9600</v>
      </c>
      <c r="P501" s="15">
        <f t="shared" si="148"/>
        <v>5404800</v>
      </c>
      <c r="Q501" s="16">
        <f>IFERROR(VLOOKUP(G501,SCENARIOS!$A$13:$E$18,4,0),0.025)</f>
        <v>0.025</v>
      </c>
      <c r="R501" s="52">
        <f>IFERROR(VLOOKUP(L501,INPUTS!$A$107:$B$120,2,0),0.0082)</f>
        <v>0.0079</v>
      </c>
      <c r="S501" s="52">
        <f t="shared" si="149"/>
        <v>75.84</v>
      </c>
      <c r="T501" s="15">
        <f t="shared" si="150"/>
        <v>42697.92</v>
      </c>
      <c r="U501" s="15">
        <f>T501/INPUTS!$B$7*1000</f>
        <v>53372400</v>
      </c>
      <c r="V501" s="15">
        <f>T501*INPUTS!$B$6</f>
        <v>134925.4272</v>
      </c>
      <c r="W501" s="54" t="s">
        <v>396</v>
      </c>
      <c r="X501" s="54" t="s">
        <v>396</v>
      </c>
      <c r="Y501" s="67">
        <f>IFERROR(VLOOKUP(E501,INPUTS!$A$44:$B$103,2,0),0)</f>
        <v>0.02</v>
      </c>
      <c r="Z501" s="15">
        <f t="shared" si="139"/>
        <v>853.9584</v>
      </c>
      <c r="AA501" s="20">
        <f>IFERROR(VLOOKUP(E501,INPUTS!$A$44:$C$103,3,0),SCENARIOS!$J$25)</f>
        <v>0.1</v>
      </c>
      <c r="AB501" s="15">
        <f t="shared" si="151"/>
        <v>4830.87773613469</v>
      </c>
      <c r="AC501" s="20">
        <f>IFERROR(VLOOKUP($E501,INPUTS!$A$44:$G$103,4,0),SCENARIOS!$K$25)</f>
        <v>0.15</v>
      </c>
      <c r="AD501" s="15">
        <f t="shared" si="151"/>
        <v>8198.54211919988</v>
      </c>
      <c r="AE501" s="20">
        <f>IFERROR(VLOOKUP($E501,INPUTS!$A$44:$G$103,5,0),SCENARIOS!$L$25)</f>
        <v>0.3</v>
      </c>
      <c r="AF501" s="15">
        <f t="shared" si="151"/>
        <v>18551.7957747849</v>
      </c>
      <c r="AG501" s="20">
        <f>IFERROR(VLOOKUP($E501,INPUTS!$A$44:$G$103,6,0),SCENARIOS!$M$25)</f>
        <v>0.4</v>
      </c>
      <c r="AH501" s="15">
        <f t="shared" si="141"/>
        <v>27986.2054712816</v>
      </c>
      <c r="AI501" s="20">
        <f>IFERROR(VLOOKUP($E501,INPUTS!$A$44:$G$103,7,0),SCENARIOS!$N$25)</f>
        <v>0.5</v>
      </c>
      <c r="AJ501" s="15">
        <f t="shared" si="142"/>
        <v>39579.7783973157</v>
      </c>
      <c r="AL501" t="str">
        <f t="shared" si="144"/>
        <v>Y</v>
      </c>
      <c r="AM501" s="21">
        <f t="shared" si="145"/>
        <v>79159.5567946315</v>
      </c>
    </row>
    <row r="502" ht="15" customHeight="1" spans="1:39">
      <c r="A502" s="6" t="s">
        <v>1472</v>
      </c>
      <c r="B502" s="52" t="s">
        <v>610</v>
      </c>
      <c r="C502" s="52" t="s">
        <v>611</v>
      </c>
      <c r="D502" s="52" t="s">
        <v>929</v>
      </c>
      <c r="E502" s="10" t="s">
        <v>224</v>
      </c>
      <c r="F502" s="52" t="s">
        <v>938</v>
      </c>
      <c r="G502" s="52" t="s">
        <v>165</v>
      </c>
      <c r="H502" s="52" t="s">
        <v>242</v>
      </c>
      <c r="I502" s="52" t="s">
        <v>421</v>
      </c>
      <c r="J502" s="52" t="s">
        <v>173</v>
      </c>
      <c r="K502" s="52" t="s">
        <v>931</v>
      </c>
      <c r="L502" s="53" t="s">
        <v>293</v>
      </c>
      <c r="M502" s="13">
        <v>563</v>
      </c>
      <c r="N502" s="14">
        <f t="shared" si="143"/>
        <v>1.54246575342466</v>
      </c>
      <c r="O502" s="15">
        <v>10850</v>
      </c>
      <c r="P502" s="15">
        <f t="shared" si="148"/>
        <v>6108550</v>
      </c>
      <c r="Q502" s="16">
        <f>IFERROR(VLOOKUP(G502,SCENARIOS!$A$13:$E$18,4,0),0.025)</f>
        <v>0.025</v>
      </c>
      <c r="R502" s="52">
        <f>IFERROR(VLOOKUP(L502,INPUTS!$A$107:$B$120,2,0),0.0082)</f>
        <v>0.0079</v>
      </c>
      <c r="S502" s="52">
        <f t="shared" si="149"/>
        <v>85.715</v>
      </c>
      <c r="T502" s="15">
        <f t="shared" si="150"/>
        <v>48257.545</v>
      </c>
      <c r="U502" s="15">
        <f>T502/INPUTS!$B$7*1000</f>
        <v>60321931.25</v>
      </c>
      <c r="V502" s="15">
        <f>T502*INPUTS!$B$6</f>
        <v>152493.8422</v>
      </c>
      <c r="W502" s="54" t="s">
        <v>396</v>
      </c>
      <c r="X502" s="54" t="s">
        <v>396</v>
      </c>
      <c r="Y502" s="67">
        <f>IFERROR(VLOOKUP(E502,INPUTS!$A$44:$B$103,2,0),0)</f>
        <v>0.02</v>
      </c>
      <c r="Z502" s="15">
        <f t="shared" si="139"/>
        <v>965.1509</v>
      </c>
      <c r="AA502" s="20">
        <f>IFERROR(VLOOKUP(E502,INPUTS!$A$44:$C$103,3,0),SCENARIOS!$J$25)</f>
        <v>0.1</v>
      </c>
      <c r="AB502" s="15">
        <f t="shared" si="151"/>
        <v>5459.89827469389</v>
      </c>
      <c r="AC502" s="20">
        <f>IFERROR(VLOOKUP($E502,INPUTS!$A$44:$G$103,4,0),SCENARIOS!$K$25)</f>
        <v>0.15</v>
      </c>
      <c r="AD502" s="15">
        <f t="shared" si="151"/>
        <v>9266.06062430403</v>
      </c>
      <c r="AE502" s="20">
        <f>IFERROR(VLOOKUP($E502,INPUTS!$A$44:$G$103,5,0),SCENARIOS!$L$25)</f>
        <v>0.3</v>
      </c>
      <c r="AF502" s="15">
        <f t="shared" si="151"/>
        <v>20967.39418296</v>
      </c>
      <c r="AG502" s="20">
        <f>IFERROR(VLOOKUP($E502,INPUTS!$A$44:$G$103,6,0),SCENARIOS!$M$25)</f>
        <v>0.4</v>
      </c>
      <c r="AH502" s="15">
        <f t="shared" si="141"/>
        <v>31630.2426420214</v>
      </c>
      <c r="AI502" s="20">
        <f>IFERROR(VLOOKUP($E502,INPUTS!$A$44:$G$103,7,0),SCENARIOS!$N$25)</f>
        <v>0.5</v>
      </c>
      <c r="AJ502" s="15">
        <f t="shared" si="142"/>
        <v>44733.3953761329</v>
      </c>
      <c r="AL502" t="str">
        <f t="shared" si="144"/>
        <v>Y</v>
      </c>
      <c r="AM502" s="21">
        <f t="shared" si="145"/>
        <v>89466.7907522657</v>
      </c>
    </row>
    <row r="503" ht="15" customHeight="1" spans="1:39">
      <c r="A503" s="24" t="s">
        <v>1473</v>
      </c>
      <c r="B503" s="52" t="s">
        <v>653</v>
      </c>
      <c r="C503" s="52" t="s">
        <v>654</v>
      </c>
      <c r="D503" s="52" t="s">
        <v>929</v>
      </c>
      <c r="E503" s="10" t="s">
        <v>222</v>
      </c>
      <c r="F503" s="52" t="s">
        <v>655</v>
      </c>
      <c r="G503" s="52" t="s">
        <v>165</v>
      </c>
      <c r="H503" s="52" t="s">
        <v>245</v>
      </c>
      <c r="I503" s="52" t="s">
        <v>930</v>
      </c>
      <c r="J503" s="52" t="s">
        <v>169</v>
      </c>
      <c r="K503" s="52" t="s">
        <v>931</v>
      </c>
      <c r="L503" s="53" t="s">
        <v>288</v>
      </c>
      <c r="M503" s="13">
        <v>4665</v>
      </c>
      <c r="N503" s="14">
        <f t="shared" si="143"/>
        <v>12.7808219178082</v>
      </c>
      <c r="O503" s="15">
        <v>5900</v>
      </c>
      <c r="P503" s="15">
        <f t="shared" si="148"/>
        <v>27523500</v>
      </c>
      <c r="Q503" s="16">
        <f>IFERROR(VLOOKUP(G503,SCENARIOS!$A$13:$E$18,4,0),0.025)</f>
        <v>0.025</v>
      </c>
      <c r="R503" s="52">
        <f>IFERROR(VLOOKUP(L503,INPUTS!$A$107:$B$120,2,0),0.0082)</f>
        <v>0.0085</v>
      </c>
      <c r="S503" s="52">
        <f t="shared" si="149"/>
        <v>50.15</v>
      </c>
      <c r="T503" s="15">
        <f t="shared" si="150"/>
        <v>233949.75</v>
      </c>
      <c r="U503" s="15">
        <f>T503/INPUTS!$B$7*1000</f>
        <v>292437187.5</v>
      </c>
      <c r="V503" s="15">
        <f>T503*INPUTS!$B$6</f>
        <v>739281.21</v>
      </c>
      <c r="W503" s="54" t="s">
        <v>396</v>
      </c>
      <c r="X503" s="54" t="s">
        <v>396</v>
      </c>
      <c r="Y503" s="67">
        <f>IFERROR(VLOOKUP(E503,INPUTS!$A$44:$B$103,2,0),0)</f>
        <v>0.02</v>
      </c>
      <c r="Z503" s="15">
        <f t="shared" si="139"/>
        <v>4678.995</v>
      </c>
      <c r="AA503" s="20">
        <f>IFERROR(VLOOKUP(E503,INPUTS!$A$44:$C$103,3,0),SCENARIOS!$J$25)</f>
        <v>0.06</v>
      </c>
      <c r="AB503" s="15">
        <f t="shared" si="151"/>
        <v>15881.5601132225</v>
      </c>
      <c r="AC503" s="20">
        <f>IFERROR(VLOOKUP($E503,INPUTS!$A$44:$G$103,4,0),SCENARIOS!$K$25)</f>
        <v>0.15</v>
      </c>
      <c r="AD503" s="15">
        <f t="shared" si="151"/>
        <v>44921.3188640403</v>
      </c>
      <c r="AE503" s="20">
        <f>IFERROR(VLOOKUP($E503,INPUTS!$A$44:$G$103,5,0),SCENARIOS!$L$25)</f>
        <v>0.3</v>
      </c>
      <c r="AF503" s="15">
        <f t="shared" si="151"/>
        <v>101648.698193307</v>
      </c>
      <c r="AG503" s="20">
        <f>IFERROR(VLOOKUP($E503,INPUTS!$A$44:$G$103,6,0),SCENARIOS!$M$25)</f>
        <v>0.4</v>
      </c>
      <c r="AH503" s="15">
        <f t="shared" si="141"/>
        <v>153341.562620731</v>
      </c>
      <c r="AI503" s="20">
        <f>IFERROR(VLOOKUP($E503,INPUTS!$A$44:$G$103,7,0),SCENARIOS!$N$25)</f>
        <v>0.5</v>
      </c>
      <c r="AJ503" s="15">
        <f t="shared" si="142"/>
        <v>216864.879158222</v>
      </c>
      <c r="AL503" t="str">
        <f t="shared" si="144"/>
        <v>N</v>
      </c>
      <c r="AM503" s="21">
        <f t="shared" si="145"/>
        <v>433729.758316443</v>
      </c>
    </row>
    <row r="504" ht="15" customHeight="1" spans="1:39">
      <c r="A504" s="6" t="s">
        <v>1474</v>
      </c>
      <c r="B504" s="52" t="s">
        <v>653</v>
      </c>
      <c r="C504" s="52" t="s">
        <v>654</v>
      </c>
      <c r="D504" s="52" t="s">
        <v>929</v>
      </c>
      <c r="E504" s="10" t="s">
        <v>222</v>
      </c>
      <c r="F504" s="52" t="s">
        <v>655</v>
      </c>
      <c r="G504" s="52" t="s">
        <v>165</v>
      </c>
      <c r="H504" s="52" t="s">
        <v>256</v>
      </c>
      <c r="I504" s="52" t="s">
        <v>930</v>
      </c>
      <c r="J504" s="52" t="s">
        <v>169</v>
      </c>
      <c r="K504" s="52" t="s">
        <v>931</v>
      </c>
      <c r="L504" s="53" t="s">
        <v>288</v>
      </c>
      <c r="M504" s="13">
        <v>3107</v>
      </c>
      <c r="N504" s="14">
        <f t="shared" si="143"/>
        <v>8.51232876712329</v>
      </c>
      <c r="O504" s="15">
        <v>6100</v>
      </c>
      <c r="P504" s="15">
        <f t="shared" si="148"/>
        <v>18952700</v>
      </c>
      <c r="Q504" s="16">
        <f>IFERROR(VLOOKUP(G504,SCENARIOS!$A$13:$E$18,4,0),0.025)</f>
        <v>0.025</v>
      </c>
      <c r="R504" s="52">
        <f>IFERROR(VLOOKUP(L504,INPUTS!$A$107:$B$120,2,0),0.0082)</f>
        <v>0.0085</v>
      </c>
      <c r="S504" s="52">
        <f t="shared" si="149"/>
        <v>51.85</v>
      </c>
      <c r="T504" s="15">
        <f t="shared" si="150"/>
        <v>161097.95</v>
      </c>
      <c r="U504" s="15">
        <f>T504/INPUTS!$B$7*1000</f>
        <v>201372437.5</v>
      </c>
      <c r="V504" s="15">
        <f>T504*INPUTS!$B$6</f>
        <v>509069.522</v>
      </c>
      <c r="W504" s="54" t="s">
        <v>396</v>
      </c>
      <c r="X504" s="54" t="s">
        <v>396</v>
      </c>
      <c r="Y504" s="67">
        <f>IFERROR(VLOOKUP(E504,INPUTS!$A$44:$B$103,2,0),0)</f>
        <v>0.02</v>
      </c>
      <c r="Z504" s="15">
        <f t="shared" si="139"/>
        <v>3221.959</v>
      </c>
      <c r="AA504" s="20">
        <f>IFERROR(VLOOKUP(E504,INPUTS!$A$44:$C$103,3,0),SCENARIOS!$J$25)</f>
        <v>0.06</v>
      </c>
      <c r="AB504" s="15">
        <f t="shared" si="151"/>
        <v>10936.0526225906</v>
      </c>
      <c r="AC504" s="20">
        <f>IFERROR(VLOOKUP($E504,INPUTS!$A$44:$G$103,4,0),SCENARIOS!$K$25)</f>
        <v>0.15</v>
      </c>
      <c r="AD504" s="15">
        <f t="shared" si="151"/>
        <v>30932.8493845076</v>
      </c>
      <c r="AE504" s="20">
        <f>IFERROR(VLOOKUP($E504,INPUTS!$A$44:$G$103,5,0),SCENARIOS!$L$25)</f>
        <v>0.3</v>
      </c>
      <c r="AF504" s="15">
        <f t="shared" si="151"/>
        <v>69995.3596834813</v>
      </c>
      <c r="AG504" s="20">
        <f>IFERROR(VLOOKUP($E504,INPUTS!$A$44:$G$103,6,0),SCENARIOS!$M$25)</f>
        <v>0.4</v>
      </c>
      <c r="AH504" s="15">
        <f t="shared" si="141"/>
        <v>105591.099746832</v>
      </c>
      <c r="AI504" s="20">
        <f>IFERROR(VLOOKUP($E504,INPUTS!$A$44:$G$103,7,0),SCENARIOS!$N$25)</f>
        <v>0.5</v>
      </c>
      <c r="AJ504" s="15">
        <f t="shared" si="142"/>
        <v>149333.296827149</v>
      </c>
      <c r="AL504" t="str">
        <f t="shared" si="144"/>
        <v>N</v>
      </c>
      <c r="AM504" s="21">
        <f t="shared" si="145"/>
        <v>298666.593654297</v>
      </c>
    </row>
    <row r="505" ht="15" customHeight="1" spans="1:39">
      <c r="A505" s="24" t="s">
        <v>1475</v>
      </c>
      <c r="B505" s="52" t="s">
        <v>653</v>
      </c>
      <c r="C505" s="52" t="s">
        <v>654</v>
      </c>
      <c r="D505" s="52" t="s">
        <v>929</v>
      </c>
      <c r="E505" s="10" t="s">
        <v>222</v>
      </c>
      <c r="F505" s="52" t="s">
        <v>655</v>
      </c>
      <c r="G505" s="52" t="s">
        <v>165</v>
      </c>
      <c r="H505" s="52" t="s">
        <v>640</v>
      </c>
      <c r="I505" s="52" t="s">
        <v>639</v>
      </c>
      <c r="J505" s="52" t="s">
        <v>185</v>
      </c>
      <c r="K505" s="52" t="s">
        <v>931</v>
      </c>
      <c r="L505" s="53" t="s">
        <v>288</v>
      </c>
      <c r="M505" s="13">
        <v>4665</v>
      </c>
      <c r="N505" s="14">
        <f t="shared" si="143"/>
        <v>12.7808219178082</v>
      </c>
      <c r="O505" s="15">
        <v>6250</v>
      </c>
      <c r="P505" s="15">
        <f t="shared" si="148"/>
        <v>29156250</v>
      </c>
      <c r="Q505" s="16">
        <f>IFERROR(VLOOKUP(G505,SCENARIOS!$A$13:$E$18,4,0),0.025)</f>
        <v>0.025</v>
      </c>
      <c r="R505" s="52">
        <f>IFERROR(VLOOKUP(L505,INPUTS!$A$107:$B$120,2,0),0.0082)</f>
        <v>0.0085</v>
      </c>
      <c r="S505" s="52">
        <f t="shared" si="149"/>
        <v>53.125</v>
      </c>
      <c r="T505" s="15">
        <f t="shared" si="150"/>
        <v>247828.125</v>
      </c>
      <c r="U505" s="15">
        <f>T505/INPUTS!$B$7*1000</f>
        <v>309785156.25</v>
      </c>
      <c r="V505" s="15">
        <f>T505*INPUTS!$B$6</f>
        <v>783136.875</v>
      </c>
      <c r="W505" s="54" t="s">
        <v>396</v>
      </c>
      <c r="X505" s="54" t="s">
        <v>396</v>
      </c>
      <c r="Y505" s="67">
        <f>IFERROR(VLOOKUP(E505,INPUTS!$A$44:$B$103,2,0),0)</f>
        <v>0.02</v>
      </c>
      <c r="Z505" s="15">
        <f t="shared" si="139"/>
        <v>4956.5625</v>
      </c>
      <c r="AA505" s="20">
        <f>IFERROR(VLOOKUP(E505,INPUTS!$A$44:$C$103,3,0),SCENARIOS!$J$25)</f>
        <v>0.06</v>
      </c>
      <c r="AB505" s="15">
        <f t="shared" si="151"/>
        <v>16823.6865606171</v>
      </c>
      <c r="AC505" s="20">
        <f>IFERROR(VLOOKUP($E505,INPUTS!$A$44:$G$103,4,0),SCENARIOS!$K$25)</f>
        <v>0.15</v>
      </c>
      <c r="AD505" s="15">
        <f t="shared" si="151"/>
        <v>47586.1428644494</v>
      </c>
      <c r="AE505" s="20">
        <f>IFERROR(VLOOKUP($E505,INPUTS!$A$44:$G$103,5,0),SCENARIOS!$L$25)</f>
        <v>0.3</v>
      </c>
      <c r="AF505" s="15">
        <f t="shared" si="151"/>
        <v>107678.705713249</v>
      </c>
      <c r="AG505" s="20">
        <f>IFERROR(VLOOKUP($E505,INPUTS!$A$44:$G$103,6,0),SCENARIOS!$M$25)</f>
        <v>0.4</v>
      </c>
      <c r="AH505" s="15">
        <f t="shared" si="141"/>
        <v>162438.095996537</v>
      </c>
      <c r="AI505" s="20">
        <f>IFERROR(VLOOKUP($E505,INPUTS!$A$44:$G$103,7,0),SCENARIOS!$N$25)</f>
        <v>0.5</v>
      </c>
      <c r="AJ505" s="15">
        <f t="shared" si="142"/>
        <v>229729.744870997</v>
      </c>
      <c r="AL505" t="str">
        <f t="shared" si="144"/>
        <v>N</v>
      </c>
      <c r="AM505" s="21">
        <f t="shared" si="145"/>
        <v>459459.489741995</v>
      </c>
    </row>
    <row r="506" ht="15" customHeight="1" spans="1:39">
      <c r="A506" s="6" t="s">
        <v>1476</v>
      </c>
      <c r="B506" s="52" t="s">
        <v>653</v>
      </c>
      <c r="C506" s="52" t="s">
        <v>654</v>
      </c>
      <c r="D506" s="52" t="s">
        <v>929</v>
      </c>
      <c r="E506" s="10" t="s">
        <v>222</v>
      </c>
      <c r="F506" s="52" t="s">
        <v>655</v>
      </c>
      <c r="G506" s="52" t="s">
        <v>165</v>
      </c>
      <c r="H506" s="52" t="s">
        <v>644</v>
      </c>
      <c r="I506" s="52" t="s">
        <v>643</v>
      </c>
      <c r="J506" s="52" t="s">
        <v>185</v>
      </c>
      <c r="K506" s="52" t="s">
        <v>931</v>
      </c>
      <c r="L506" s="53" t="s">
        <v>288</v>
      </c>
      <c r="M506" s="13">
        <v>3107</v>
      </c>
      <c r="N506" s="14">
        <f t="shared" si="143"/>
        <v>8.51232876712329</v>
      </c>
      <c r="O506" s="15">
        <v>8900</v>
      </c>
      <c r="P506" s="15">
        <f t="shared" si="148"/>
        <v>27652300</v>
      </c>
      <c r="Q506" s="16">
        <f>IFERROR(VLOOKUP(G506,SCENARIOS!$A$13:$E$18,4,0),0.025)</f>
        <v>0.025</v>
      </c>
      <c r="R506" s="52">
        <f>IFERROR(VLOOKUP(L506,INPUTS!$A$107:$B$120,2,0),0.0082)</f>
        <v>0.0085</v>
      </c>
      <c r="S506" s="52">
        <f t="shared" si="149"/>
        <v>75.65</v>
      </c>
      <c r="T506" s="15">
        <f t="shared" si="150"/>
        <v>235044.55</v>
      </c>
      <c r="U506" s="15">
        <f>T506/INPUTS!$B$7*1000</f>
        <v>293805687.5</v>
      </c>
      <c r="V506" s="15">
        <f>T506*INPUTS!$B$6</f>
        <v>742740.778</v>
      </c>
      <c r="W506" s="54" t="s">
        <v>396</v>
      </c>
      <c r="X506" s="54" t="s">
        <v>396</v>
      </c>
      <c r="Y506" s="67">
        <f>IFERROR(VLOOKUP(E506,INPUTS!$A$44:$B$103,2,0),0)</f>
        <v>0.02</v>
      </c>
      <c r="Z506" s="15">
        <f t="shared" si="139"/>
        <v>4700.891</v>
      </c>
      <c r="AA506" s="20">
        <f>IFERROR(VLOOKUP(E506,INPUTS!$A$44:$C$103,3,0),SCENARIOS!$J$25)</f>
        <v>0.06</v>
      </c>
      <c r="AB506" s="15">
        <f t="shared" si="151"/>
        <v>15955.8800559109</v>
      </c>
      <c r="AC506" s="20">
        <f>IFERROR(VLOOKUP($E506,INPUTS!$A$44:$G$103,4,0),SCENARIOS!$K$25)</f>
        <v>0.15</v>
      </c>
      <c r="AD506" s="15">
        <f t="shared" si="151"/>
        <v>45131.5343478882</v>
      </c>
      <c r="AE506" s="20">
        <f>IFERROR(VLOOKUP($E506,INPUTS!$A$44:$G$103,5,0),SCENARIOS!$L$25)</f>
        <v>0.3</v>
      </c>
      <c r="AF506" s="15">
        <f t="shared" si="151"/>
        <v>102124.377243112</v>
      </c>
      <c r="AG506" s="20">
        <f>IFERROR(VLOOKUP($E506,INPUTS!$A$44:$G$103,6,0),SCENARIOS!$M$25)</f>
        <v>0.4</v>
      </c>
      <c r="AH506" s="15">
        <f t="shared" si="141"/>
        <v>154059.145532263</v>
      </c>
      <c r="AI506" s="20">
        <f>IFERROR(VLOOKUP($E506,INPUTS!$A$44:$G$103,7,0),SCENARIOS!$N$25)</f>
        <v>0.5</v>
      </c>
      <c r="AJ506" s="15">
        <f t="shared" si="142"/>
        <v>217879.728157643</v>
      </c>
      <c r="AL506" t="str">
        <f t="shared" si="144"/>
        <v>N</v>
      </c>
      <c r="AM506" s="21">
        <f t="shared" si="145"/>
        <v>435759.456315286</v>
      </c>
    </row>
    <row r="507" ht="15" customHeight="1" spans="1:39">
      <c r="A507" s="24" t="s">
        <v>1477</v>
      </c>
      <c r="B507" s="52" t="s">
        <v>653</v>
      </c>
      <c r="C507" s="52" t="s">
        <v>654</v>
      </c>
      <c r="D507" s="52" t="s">
        <v>929</v>
      </c>
      <c r="E507" s="10" t="s">
        <v>222</v>
      </c>
      <c r="F507" s="52" t="s">
        <v>655</v>
      </c>
      <c r="G507" s="52" t="s">
        <v>165</v>
      </c>
      <c r="H507" s="52" t="s">
        <v>1216</v>
      </c>
      <c r="I507" s="52" t="s">
        <v>1217</v>
      </c>
      <c r="J507" s="52" t="s">
        <v>185</v>
      </c>
      <c r="K507" s="52" t="s">
        <v>931</v>
      </c>
      <c r="L507" s="53" t="s">
        <v>288</v>
      </c>
      <c r="M507" s="13">
        <v>3107</v>
      </c>
      <c r="N507" s="14">
        <f t="shared" si="143"/>
        <v>8.51232876712329</v>
      </c>
      <c r="O507" s="15">
        <v>5100</v>
      </c>
      <c r="P507" s="15">
        <f t="shared" si="148"/>
        <v>15845700</v>
      </c>
      <c r="Q507" s="16">
        <f>IFERROR(VLOOKUP(G507,SCENARIOS!$A$13:$E$18,4,0),0.025)</f>
        <v>0.025</v>
      </c>
      <c r="R507" s="52">
        <f>IFERROR(VLOOKUP(L507,INPUTS!$A$107:$B$120,2,0),0.0082)</f>
        <v>0.0085</v>
      </c>
      <c r="S507" s="52">
        <f t="shared" si="149"/>
        <v>43.35</v>
      </c>
      <c r="T507" s="15">
        <f t="shared" si="150"/>
        <v>134688.45</v>
      </c>
      <c r="U507" s="15">
        <f>T507/INPUTS!$B$7*1000</f>
        <v>168360562.5</v>
      </c>
      <c r="V507" s="15">
        <f>T507*INPUTS!$B$6</f>
        <v>425615.502</v>
      </c>
      <c r="W507" s="54" t="s">
        <v>396</v>
      </c>
      <c r="X507" s="54" t="s">
        <v>396</v>
      </c>
      <c r="Y507" s="67">
        <f>IFERROR(VLOOKUP(E507,INPUTS!$A$44:$B$103,2,0),0)</f>
        <v>0.02</v>
      </c>
      <c r="Z507" s="15">
        <f t="shared" si="139"/>
        <v>2693.769</v>
      </c>
      <c r="AA507" s="20">
        <f>IFERROR(VLOOKUP(E507,INPUTS!$A$44:$C$103,3,0),SCENARIOS!$J$25)</f>
        <v>0.06</v>
      </c>
      <c r="AB507" s="15">
        <f t="shared" si="151"/>
        <v>9143.2571106905</v>
      </c>
      <c r="AC507" s="20">
        <f>IFERROR(VLOOKUP($E507,INPUTS!$A$44:$G$103,4,0),SCENARIOS!$K$25)</f>
        <v>0.15</v>
      </c>
      <c r="AD507" s="15">
        <f t="shared" si="151"/>
        <v>25861.8904690146</v>
      </c>
      <c r="AE507" s="20">
        <f>IFERROR(VLOOKUP($E507,INPUTS!$A$44:$G$103,5,0),SCENARIOS!$L$25)</f>
        <v>0.3</v>
      </c>
      <c r="AF507" s="15">
        <f t="shared" si="151"/>
        <v>58520.7105550417</v>
      </c>
      <c r="AG507" s="20">
        <f>IFERROR(VLOOKUP($E507,INPUTS!$A$44:$G$103,6,0),SCENARIOS!$M$25)</f>
        <v>0.4</v>
      </c>
      <c r="AH507" s="15">
        <f t="shared" si="141"/>
        <v>88281.0833948924</v>
      </c>
      <c r="AI507" s="20">
        <f>IFERROR(VLOOKUP($E507,INPUTS!$A$44:$G$103,7,0),SCENARIOS!$N$25)</f>
        <v>0.5</v>
      </c>
      <c r="AJ507" s="15">
        <f t="shared" si="142"/>
        <v>124852.428494829</v>
      </c>
      <c r="AL507" t="str">
        <f t="shared" si="144"/>
        <v>N</v>
      </c>
      <c r="AM507" s="21">
        <f t="shared" si="145"/>
        <v>249704.856989658</v>
      </c>
    </row>
    <row r="508" ht="15" customHeight="1" spans="1:39">
      <c r="A508" s="6" t="s">
        <v>1478</v>
      </c>
      <c r="B508" s="52" t="s">
        <v>653</v>
      </c>
      <c r="C508" s="52" t="s">
        <v>654</v>
      </c>
      <c r="D508" s="52" t="s">
        <v>929</v>
      </c>
      <c r="E508" s="10" t="s">
        <v>222</v>
      </c>
      <c r="F508" s="52" t="s">
        <v>655</v>
      </c>
      <c r="G508" s="52" t="s">
        <v>165</v>
      </c>
      <c r="H508" s="52" t="s">
        <v>1213</v>
      </c>
      <c r="I508" s="52" t="s">
        <v>1214</v>
      </c>
      <c r="J508" s="52" t="s">
        <v>185</v>
      </c>
      <c r="K508" s="52" t="s">
        <v>931</v>
      </c>
      <c r="L508" s="53" t="s">
        <v>288</v>
      </c>
      <c r="M508" s="13">
        <v>3107</v>
      </c>
      <c r="N508" s="14">
        <f t="shared" si="143"/>
        <v>8.51232876712329</v>
      </c>
      <c r="O508" s="15">
        <v>5300</v>
      </c>
      <c r="P508" s="15">
        <f t="shared" si="148"/>
        <v>16467100</v>
      </c>
      <c r="Q508" s="16">
        <f>IFERROR(VLOOKUP(G508,SCENARIOS!$A$13:$E$18,4,0),0.025)</f>
        <v>0.025</v>
      </c>
      <c r="R508" s="52">
        <f>IFERROR(VLOOKUP(L508,INPUTS!$A$107:$B$120,2,0),0.0082)</f>
        <v>0.0085</v>
      </c>
      <c r="S508" s="52">
        <f t="shared" si="149"/>
        <v>45.05</v>
      </c>
      <c r="T508" s="15">
        <f t="shared" si="150"/>
        <v>139970.35</v>
      </c>
      <c r="U508" s="15">
        <f>T508/INPUTS!$B$7*1000</f>
        <v>174962937.5</v>
      </c>
      <c r="V508" s="15">
        <f>T508*INPUTS!$B$6</f>
        <v>442306.306</v>
      </c>
      <c r="W508" s="54" t="s">
        <v>396</v>
      </c>
      <c r="X508" s="54" t="s">
        <v>396</v>
      </c>
      <c r="Y508" s="67">
        <f>IFERROR(VLOOKUP(E508,INPUTS!$A$44:$B$103,2,0),0)</f>
        <v>0.02</v>
      </c>
      <c r="Z508" s="15">
        <f t="shared" si="139"/>
        <v>2799.407</v>
      </c>
      <c r="AA508" s="20">
        <f>IFERROR(VLOOKUP(E508,INPUTS!$A$44:$C$103,3,0),SCENARIOS!$J$25)</f>
        <v>0.06</v>
      </c>
      <c r="AB508" s="15">
        <f t="shared" si="151"/>
        <v>9501.81621307051</v>
      </c>
      <c r="AC508" s="20">
        <f>IFERROR(VLOOKUP($E508,INPUTS!$A$44:$G$103,4,0),SCENARIOS!$K$25)</f>
        <v>0.15</v>
      </c>
      <c r="AD508" s="15">
        <f t="shared" si="151"/>
        <v>26876.0822521132</v>
      </c>
      <c r="AE508" s="20">
        <f>IFERROR(VLOOKUP($E508,INPUTS!$A$44:$G$103,5,0),SCENARIOS!$L$25)</f>
        <v>0.3</v>
      </c>
      <c r="AF508" s="15">
        <f t="shared" si="151"/>
        <v>60815.6403807296</v>
      </c>
      <c r="AG508" s="20">
        <f>IFERROR(VLOOKUP($E508,INPUTS!$A$44:$G$103,6,0),SCENARIOS!$M$25)</f>
        <v>0.4</v>
      </c>
      <c r="AH508" s="15">
        <f t="shared" si="141"/>
        <v>91743.0866652803</v>
      </c>
      <c r="AI508" s="20">
        <f>IFERROR(VLOOKUP($E508,INPUTS!$A$44:$G$103,7,0),SCENARIOS!$N$25)</f>
        <v>0.5</v>
      </c>
      <c r="AJ508" s="15">
        <f t="shared" si="142"/>
        <v>129748.602161293</v>
      </c>
      <c r="AL508" t="str">
        <f t="shared" si="144"/>
        <v>N</v>
      </c>
      <c r="AM508" s="21">
        <f t="shared" si="145"/>
        <v>259497.204322586</v>
      </c>
    </row>
    <row r="509" ht="15" customHeight="1" spans="1:39">
      <c r="A509" s="24" t="s">
        <v>1479</v>
      </c>
      <c r="B509" s="52" t="s">
        <v>653</v>
      </c>
      <c r="C509" s="52" t="s">
        <v>654</v>
      </c>
      <c r="D509" s="52" t="s">
        <v>929</v>
      </c>
      <c r="E509" s="10" t="s">
        <v>222</v>
      </c>
      <c r="F509" s="52" t="s">
        <v>655</v>
      </c>
      <c r="G509" s="52" t="s">
        <v>165</v>
      </c>
      <c r="H509" s="52" t="s">
        <v>1262</v>
      </c>
      <c r="I509" s="52" t="s">
        <v>1263</v>
      </c>
      <c r="J509" s="52" t="s">
        <v>185</v>
      </c>
      <c r="K509" s="52" t="s">
        <v>931</v>
      </c>
      <c r="L509" s="53" t="s">
        <v>288</v>
      </c>
      <c r="M509" s="13">
        <v>3107</v>
      </c>
      <c r="N509" s="14">
        <f t="shared" si="143"/>
        <v>8.51232876712329</v>
      </c>
      <c r="O509" s="15">
        <v>5100</v>
      </c>
      <c r="P509" s="15">
        <f t="shared" si="148"/>
        <v>15845700</v>
      </c>
      <c r="Q509" s="16">
        <f>IFERROR(VLOOKUP(G509,SCENARIOS!$A$13:$E$18,4,0),0.025)</f>
        <v>0.025</v>
      </c>
      <c r="R509" s="52">
        <f>IFERROR(VLOOKUP(L509,INPUTS!$A$107:$B$120,2,0),0.0082)</f>
        <v>0.0085</v>
      </c>
      <c r="S509" s="52">
        <f t="shared" si="149"/>
        <v>43.35</v>
      </c>
      <c r="T509" s="15">
        <f t="shared" si="150"/>
        <v>134688.45</v>
      </c>
      <c r="U509" s="15">
        <f>T509/INPUTS!$B$7*1000</f>
        <v>168360562.5</v>
      </c>
      <c r="V509" s="15">
        <f>T509*INPUTS!$B$6</f>
        <v>425615.502</v>
      </c>
      <c r="W509" s="54" t="s">
        <v>396</v>
      </c>
      <c r="X509" s="54" t="s">
        <v>396</v>
      </c>
      <c r="Y509" s="67">
        <f>IFERROR(VLOOKUP(E509,INPUTS!$A$44:$B$103,2,0),0)</f>
        <v>0.02</v>
      </c>
      <c r="Z509" s="15">
        <f t="shared" si="139"/>
        <v>2693.769</v>
      </c>
      <c r="AA509" s="20">
        <f>IFERROR(VLOOKUP(E509,INPUTS!$A$44:$C$103,3,0),SCENARIOS!$J$25)</f>
        <v>0.06</v>
      </c>
      <c r="AB509" s="15">
        <f t="shared" si="151"/>
        <v>9143.2571106905</v>
      </c>
      <c r="AC509" s="20">
        <f>IFERROR(VLOOKUP($E509,INPUTS!$A$44:$G$103,4,0),SCENARIOS!$K$25)</f>
        <v>0.15</v>
      </c>
      <c r="AD509" s="15">
        <f t="shared" si="151"/>
        <v>25861.8904690146</v>
      </c>
      <c r="AE509" s="20">
        <f>IFERROR(VLOOKUP($E509,INPUTS!$A$44:$G$103,5,0),SCENARIOS!$L$25)</f>
        <v>0.3</v>
      </c>
      <c r="AF509" s="15">
        <f t="shared" si="151"/>
        <v>58520.7105550417</v>
      </c>
      <c r="AG509" s="20">
        <f>IFERROR(VLOOKUP($E509,INPUTS!$A$44:$G$103,6,0),SCENARIOS!$M$25)</f>
        <v>0.4</v>
      </c>
      <c r="AH509" s="15">
        <f t="shared" si="141"/>
        <v>88281.0833948924</v>
      </c>
      <c r="AI509" s="20">
        <f>IFERROR(VLOOKUP($E509,INPUTS!$A$44:$G$103,7,0),SCENARIOS!$N$25)</f>
        <v>0.5</v>
      </c>
      <c r="AJ509" s="15">
        <f t="shared" si="142"/>
        <v>124852.428494829</v>
      </c>
      <c r="AL509" t="str">
        <f t="shared" si="144"/>
        <v>N</v>
      </c>
      <c r="AM509" s="21">
        <f t="shared" si="145"/>
        <v>249704.856989658</v>
      </c>
    </row>
    <row r="510" ht="15" customHeight="1" spans="1:39">
      <c r="A510" s="6" t="s">
        <v>1480</v>
      </c>
      <c r="B510" s="52" t="s">
        <v>653</v>
      </c>
      <c r="C510" s="52" t="s">
        <v>654</v>
      </c>
      <c r="D510" s="52" t="s">
        <v>929</v>
      </c>
      <c r="E510" s="10" t="s">
        <v>222</v>
      </c>
      <c r="F510" s="52" t="s">
        <v>655</v>
      </c>
      <c r="G510" s="52" t="s">
        <v>165</v>
      </c>
      <c r="H510" s="52" t="s">
        <v>1265</v>
      </c>
      <c r="I510" s="52" t="s">
        <v>1266</v>
      </c>
      <c r="J510" s="52" t="s">
        <v>185</v>
      </c>
      <c r="K510" s="52" t="s">
        <v>931</v>
      </c>
      <c r="L510" s="53" t="s">
        <v>288</v>
      </c>
      <c r="M510" s="13">
        <v>4665</v>
      </c>
      <c r="N510" s="14">
        <f t="shared" si="143"/>
        <v>12.7808219178082</v>
      </c>
      <c r="O510" s="15">
        <v>4000</v>
      </c>
      <c r="P510" s="15">
        <f t="shared" si="148"/>
        <v>18660000</v>
      </c>
      <c r="Q510" s="16">
        <f>IFERROR(VLOOKUP(G510,SCENARIOS!$A$13:$E$18,4,0),0.025)</f>
        <v>0.025</v>
      </c>
      <c r="R510" s="52">
        <f>IFERROR(VLOOKUP(L510,INPUTS!$A$107:$B$120,2,0),0.0082)</f>
        <v>0.0085</v>
      </c>
      <c r="S510" s="52">
        <f t="shared" si="149"/>
        <v>34</v>
      </c>
      <c r="T510" s="15">
        <f t="shared" si="150"/>
        <v>158610</v>
      </c>
      <c r="U510" s="15">
        <f>T510/INPUTS!$B$7*1000</f>
        <v>198262500</v>
      </c>
      <c r="V510" s="15">
        <f>T510*INPUTS!$B$6</f>
        <v>501207.6</v>
      </c>
      <c r="W510" s="54" t="s">
        <v>396</v>
      </c>
      <c r="X510" s="54" t="s">
        <v>396</v>
      </c>
      <c r="Y510" s="67">
        <f>IFERROR(VLOOKUP(E510,INPUTS!$A$44:$B$103,2,0),0)</f>
        <v>0.02</v>
      </c>
      <c r="Z510" s="15">
        <f t="shared" si="139"/>
        <v>3172.2</v>
      </c>
      <c r="AA510" s="20">
        <f>IFERROR(VLOOKUP(E510,INPUTS!$A$44:$C$103,3,0),SCENARIOS!$J$25)</f>
        <v>0.06</v>
      </c>
      <c r="AB510" s="15">
        <f t="shared" si="151"/>
        <v>10767.1593987949</v>
      </c>
      <c r="AC510" s="20">
        <f>IFERROR(VLOOKUP($E510,INPUTS!$A$44:$G$103,4,0),SCENARIOS!$K$25)</f>
        <v>0.15</v>
      </c>
      <c r="AD510" s="15">
        <f t="shared" si="151"/>
        <v>30455.1314332476</v>
      </c>
      <c r="AE510" s="20">
        <f>IFERROR(VLOOKUP($E510,INPUTS!$A$44:$G$103,5,0),SCENARIOS!$L$25)</f>
        <v>0.3</v>
      </c>
      <c r="AF510" s="15">
        <f t="shared" si="151"/>
        <v>68914.3716564796</v>
      </c>
      <c r="AG510" s="20">
        <f>IFERROR(VLOOKUP($E510,INPUTS!$A$44:$G$103,6,0),SCENARIOS!$M$25)</f>
        <v>0.4</v>
      </c>
      <c r="AH510" s="15">
        <f t="shared" si="141"/>
        <v>103960.381437784</v>
      </c>
      <c r="AI510" s="20">
        <f>IFERROR(VLOOKUP($E510,INPUTS!$A$44:$G$103,7,0),SCENARIOS!$N$25)</f>
        <v>0.5</v>
      </c>
      <c r="AJ510" s="15">
        <f t="shared" si="142"/>
        <v>147027.036717438</v>
      </c>
      <c r="AL510" t="str">
        <f t="shared" si="144"/>
        <v>N</v>
      </c>
      <c r="AM510" s="21">
        <f t="shared" si="145"/>
        <v>294054.073434877</v>
      </c>
    </row>
    <row r="511" ht="15" customHeight="1" spans="1:39">
      <c r="A511" s="24" t="s">
        <v>1481</v>
      </c>
      <c r="B511" s="52" t="s">
        <v>653</v>
      </c>
      <c r="C511" s="52" t="s">
        <v>654</v>
      </c>
      <c r="D511" s="52" t="s">
        <v>929</v>
      </c>
      <c r="E511" s="10" t="s">
        <v>222</v>
      </c>
      <c r="F511" s="52" t="s">
        <v>655</v>
      </c>
      <c r="G511" s="52" t="s">
        <v>165</v>
      </c>
      <c r="H511" s="52" t="s">
        <v>648</v>
      </c>
      <c r="I511" s="52" t="s">
        <v>647</v>
      </c>
      <c r="J511" s="52" t="s">
        <v>177</v>
      </c>
      <c r="K511" s="52" t="s">
        <v>931</v>
      </c>
      <c r="L511" s="53" t="s">
        <v>282</v>
      </c>
      <c r="M511" s="13">
        <v>4665</v>
      </c>
      <c r="N511" s="14">
        <f t="shared" si="143"/>
        <v>12.7808219178082</v>
      </c>
      <c r="O511" s="15">
        <v>1900</v>
      </c>
      <c r="P511" s="15">
        <f t="shared" si="148"/>
        <v>8863500</v>
      </c>
      <c r="Q511" s="16">
        <f>IFERROR(VLOOKUP(G511,SCENARIOS!$A$13:$E$18,4,0),0.025)</f>
        <v>0.025</v>
      </c>
      <c r="R511" s="52">
        <f>IFERROR(VLOOKUP(L511,INPUTS!$A$107:$B$120,2,0),0.0082)</f>
        <v>0.0042</v>
      </c>
      <c r="S511" s="52">
        <f t="shared" si="149"/>
        <v>7.98</v>
      </c>
      <c r="T511" s="15">
        <f t="shared" si="150"/>
        <v>37226.7</v>
      </c>
      <c r="U511" s="15">
        <f>T511/INPUTS!$B$7*1000</f>
        <v>46533375</v>
      </c>
      <c r="V511" s="15">
        <f>T511*INPUTS!$B$6</f>
        <v>117636.372</v>
      </c>
      <c r="W511" s="54" t="s">
        <v>396</v>
      </c>
      <c r="X511" s="54" t="s">
        <v>396</v>
      </c>
      <c r="Y511" s="67">
        <f>IFERROR(VLOOKUP(E511,INPUTS!$A$44:$B$103,2,0),0)</f>
        <v>0.02</v>
      </c>
      <c r="Z511" s="15">
        <f t="shared" si="139"/>
        <v>744.534</v>
      </c>
      <c r="AA511" s="20">
        <f>IFERROR(VLOOKUP(E511,INPUTS!$A$44:$C$103,3,0),SCENARIOS!$J$25)</f>
        <v>0.06</v>
      </c>
      <c r="AB511" s="15">
        <f t="shared" si="151"/>
        <v>2527.11564712893</v>
      </c>
      <c r="AC511" s="20">
        <f>IFERROR(VLOOKUP($E511,INPUTS!$A$44:$G$103,4,0),SCENARIOS!$K$25)</f>
        <v>0.15</v>
      </c>
      <c r="AD511" s="15">
        <f t="shared" si="151"/>
        <v>7147.99849521518</v>
      </c>
      <c r="AE511" s="20">
        <f>IFERROR(VLOOKUP($E511,INPUTS!$A$44:$G$103,5,0),SCENARIOS!$L$25)</f>
        <v>0.3</v>
      </c>
      <c r="AF511" s="15">
        <f t="shared" si="151"/>
        <v>16174.6084064326</v>
      </c>
      <c r="AG511" s="20">
        <f>IFERROR(VLOOKUP($E511,INPUTS!$A$44:$G$103,6,0),SCENARIOS!$M$25)</f>
        <v>0.4</v>
      </c>
      <c r="AH511" s="15">
        <f t="shared" si="141"/>
        <v>24400.1130551034</v>
      </c>
      <c r="AI511" s="20">
        <f>IFERROR(VLOOKUP($E511,INPUTS!$A$44:$G$103,7,0),SCENARIOS!$N$25)</f>
        <v>0.5</v>
      </c>
      <c r="AJ511" s="15">
        <f t="shared" si="142"/>
        <v>34508.1103825047</v>
      </c>
      <c r="AL511" t="str">
        <f t="shared" si="144"/>
        <v>N</v>
      </c>
      <c r="AM511" s="21">
        <f t="shared" si="145"/>
        <v>69016.2207650093</v>
      </c>
    </row>
    <row r="512" ht="15" customHeight="1" spans="1:39">
      <c r="A512" s="6" t="s">
        <v>1482</v>
      </c>
      <c r="B512" s="52" t="s">
        <v>653</v>
      </c>
      <c r="C512" s="52" t="s">
        <v>654</v>
      </c>
      <c r="D512" s="52" t="s">
        <v>929</v>
      </c>
      <c r="E512" s="10" t="s">
        <v>222</v>
      </c>
      <c r="F512" s="52" t="s">
        <v>655</v>
      </c>
      <c r="G512" s="52" t="s">
        <v>165</v>
      </c>
      <c r="H512" s="52" t="s">
        <v>440</v>
      </c>
      <c r="I512" s="52" t="s">
        <v>439</v>
      </c>
      <c r="J512" s="52" t="s">
        <v>177</v>
      </c>
      <c r="K512" s="52" t="s">
        <v>931</v>
      </c>
      <c r="L512" s="53" t="s">
        <v>288</v>
      </c>
      <c r="M512" s="13">
        <v>4665</v>
      </c>
      <c r="N512" s="14">
        <f t="shared" si="143"/>
        <v>12.7808219178082</v>
      </c>
      <c r="O512" s="15">
        <v>5100</v>
      </c>
      <c r="P512" s="15">
        <f t="shared" si="148"/>
        <v>23791500</v>
      </c>
      <c r="Q512" s="16">
        <f>IFERROR(VLOOKUP(G512,SCENARIOS!$A$13:$E$18,4,0),0.025)</f>
        <v>0.025</v>
      </c>
      <c r="R512" s="52">
        <f>IFERROR(VLOOKUP(L512,INPUTS!$A$107:$B$120,2,0),0.0082)</f>
        <v>0.0085</v>
      </c>
      <c r="S512" s="52">
        <f t="shared" si="149"/>
        <v>43.35</v>
      </c>
      <c r="T512" s="15">
        <f t="shared" si="150"/>
        <v>202227.75</v>
      </c>
      <c r="U512" s="15">
        <f>T512/INPUTS!$B$7*1000</f>
        <v>252784687.5</v>
      </c>
      <c r="V512" s="15">
        <f>T512*INPUTS!$B$6</f>
        <v>639039.69</v>
      </c>
      <c r="W512" s="54" t="s">
        <v>396</v>
      </c>
      <c r="X512" s="54" t="s">
        <v>396</v>
      </c>
      <c r="Y512" s="67">
        <f>IFERROR(VLOOKUP(E512,INPUTS!$A$44:$B$103,2,0),0)</f>
        <v>0.02</v>
      </c>
      <c r="Z512" s="15">
        <f t="shared" si="139"/>
        <v>4044.555</v>
      </c>
      <c r="AA512" s="20">
        <f>IFERROR(VLOOKUP(E512,INPUTS!$A$44:$C$103,3,0),SCENARIOS!$J$25)</f>
        <v>0.06</v>
      </c>
      <c r="AB512" s="15">
        <f t="shared" si="151"/>
        <v>13728.1282334635</v>
      </c>
      <c r="AC512" s="20">
        <f>IFERROR(VLOOKUP($E512,INPUTS!$A$44:$G$103,4,0),SCENARIOS!$K$25)</f>
        <v>0.15</v>
      </c>
      <c r="AD512" s="15">
        <f t="shared" si="151"/>
        <v>38830.2925773907</v>
      </c>
      <c r="AE512" s="20">
        <f>IFERROR(VLOOKUP($E512,INPUTS!$A$44:$G$103,5,0),SCENARIOS!$L$25)</f>
        <v>0.3</v>
      </c>
      <c r="AF512" s="15">
        <f t="shared" si="151"/>
        <v>87865.8238620115</v>
      </c>
      <c r="AG512" s="20">
        <f>IFERROR(VLOOKUP($E512,INPUTS!$A$44:$G$103,6,0),SCENARIOS!$M$25)</f>
        <v>0.4</v>
      </c>
      <c r="AH512" s="15">
        <f t="shared" si="141"/>
        <v>132549.486333174</v>
      </c>
      <c r="AI512" s="20">
        <f>IFERROR(VLOOKUP($E512,INPUTS!$A$44:$G$103,7,0),SCENARIOS!$N$25)</f>
        <v>0.5</v>
      </c>
      <c r="AJ512" s="15">
        <f t="shared" si="142"/>
        <v>187459.471814734</v>
      </c>
      <c r="AL512" t="str">
        <f t="shared" si="144"/>
        <v>Y</v>
      </c>
      <c r="AM512" s="21">
        <f t="shared" si="145"/>
        <v>374918.943629468</v>
      </c>
    </row>
    <row r="513" ht="15" customHeight="1" spans="1:39">
      <c r="A513" s="24" t="s">
        <v>1483</v>
      </c>
      <c r="B513" s="52" t="s">
        <v>660</v>
      </c>
      <c r="C513" s="52" t="s">
        <v>661</v>
      </c>
      <c r="D513" s="52" t="s">
        <v>929</v>
      </c>
      <c r="E513" s="10" t="s">
        <v>221</v>
      </c>
      <c r="F513" s="52" t="s">
        <v>662</v>
      </c>
      <c r="G513" s="52" t="s">
        <v>165</v>
      </c>
      <c r="H513" s="52" t="s">
        <v>245</v>
      </c>
      <c r="I513" s="52" t="s">
        <v>930</v>
      </c>
      <c r="J513" s="52" t="s">
        <v>169</v>
      </c>
      <c r="K513" s="52" t="s">
        <v>931</v>
      </c>
      <c r="L513" s="53" t="s">
        <v>291</v>
      </c>
      <c r="M513" s="13">
        <v>542</v>
      </c>
      <c r="N513" s="14">
        <f t="shared" si="143"/>
        <v>1.48493150684931</v>
      </c>
      <c r="O513" s="15">
        <v>7700</v>
      </c>
      <c r="P513" s="15">
        <f t="shared" si="148"/>
        <v>4173400</v>
      </c>
      <c r="Q513" s="16">
        <f>IFERROR(VLOOKUP(G513,SCENARIOS!$A$13:$E$18,4,0),0.025)</f>
        <v>0.025</v>
      </c>
      <c r="R513" s="52">
        <f>IFERROR(VLOOKUP(L513,INPUTS!$A$107:$B$120,2,0),0.0082)</f>
        <v>0.0079</v>
      </c>
      <c r="S513" s="52">
        <f t="shared" si="149"/>
        <v>60.83</v>
      </c>
      <c r="T513" s="15">
        <f t="shared" si="150"/>
        <v>32969.86</v>
      </c>
      <c r="U513" s="15">
        <f>T513/INPUTS!$B$7*1000</f>
        <v>41212325</v>
      </c>
      <c r="V513" s="15">
        <f>T513*INPUTS!$B$6</f>
        <v>104184.7576</v>
      </c>
      <c r="W513" s="54" t="s">
        <v>396</v>
      </c>
      <c r="X513" s="54" t="s">
        <v>396</v>
      </c>
      <c r="Y513" s="67">
        <f>IFERROR(VLOOKUP(E513,INPUTS!$A$44:$B$103,2,0),0)</f>
        <v>0.02</v>
      </c>
      <c r="Z513" s="15">
        <f t="shared" si="139"/>
        <v>659.3972</v>
      </c>
      <c r="AA513" s="20">
        <f>IFERROR(VLOOKUP(E513,INPUTS!$A$44:$C$103,3,0),SCENARIOS!$J$25)</f>
        <v>0.06</v>
      </c>
      <c r="AB513" s="15">
        <f t="shared" si="151"/>
        <v>2238.14222291125</v>
      </c>
      <c r="AC513" s="20">
        <f>IFERROR(VLOOKUP($E513,INPUTS!$A$44:$G$103,4,0),SCENARIOS!$K$25)</f>
        <v>0.15</v>
      </c>
      <c r="AD513" s="15">
        <f t="shared" si="151"/>
        <v>6330.63123154766</v>
      </c>
      <c r="AE513" s="20">
        <f>IFERROR(VLOOKUP($E513,INPUTS!$A$44:$G$103,5,0),SCENARIOS!$L$25)</f>
        <v>0.3</v>
      </c>
      <c r="AF513" s="15">
        <f t="shared" si="151"/>
        <v>14325.0563363098</v>
      </c>
      <c r="AG513" s="20">
        <f>IFERROR(VLOOKUP($E513,INPUTS!$A$44:$G$103,6,0),SCENARIOS!$M$25)</f>
        <v>0.4</v>
      </c>
      <c r="AH513" s="15">
        <f t="shared" si="141"/>
        <v>21609.9818520291</v>
      </c>
      <c r="AI513" s="20">
        <f>IFERROR(VLOOKUP($E513,INPUTS!$A$44:$G$103,7,0),SCENARIOS!$N$25)</f>
        <v>0.5</v>
      </c>
      <c r="AJ513" s="15">
        <f t="shared" si="142"/>
        <v>30562.1386847538</v>
      </c>
      <c r="AL513" t="str">
        <f t="shared" si="144"/>
        <v>N</v>
      </c>
      <c r="AM513" s="21">
        <f t="shared" si="145"/>
        <v>61124.2773695076</v>
      </c>
    </row>
    <row r="514" ht="15" customHeight="1" spans="1:39">
      <c r="A514" s="6" t="s">
        <v>1484</v>
      </c>
      <c r="B514" s="52" t="s">
        <v>660</v>
      </c>
      <c r="C514" s="52" t="s">
        <v>661</v>
      </c>
      <c r="D514" s="52" t="s">
        <v>929</v>
      </c>
      <c r="E514" s="10" t="s">
        <v>221</v>
      </c>
      <c r="F514" s="52" t="s">
        <v>662</v>
      </c>
      <c r="G514" s="52" t="s">
        <v>165</v>
      </c>
      <c r="H514" s="52" t="s">
        <v>249</v>
      </c>
      <c r="I514" s="52" t="s">
        <v>930</v>
      </c>
      <c r="J514" s="52" t="s">
        <v>169</v>
      </c>
      <c r="K514" s="52" t="s">
        <v>931</v>
      </c>
      <c r="L514" s="53" t="s">
        <v>291</v>
      </c>
      <c r="M514" s="13">
        <v>407</v>
      </c>
      <c r="N514" s="14">
        <f t="shared" si="143"/>
        <v>1.11506849315068</v>
      </c>
      <c r="O514" s="15">
        <v>8500</v>
      </c>
      <c r="P514" s="15">
        <f t="shared" si="148"/>
        <v>3459500</v>
      </c>
      <c r="Q514" s="16">
        <f>IFERROR(VLOOKUP(G514,SCENARIOS!$A$13:$E$18,4,0),0.025)</f>
        <v>0.025</v>
      </c>
      <c r="R514" s="52">
        <f>IFERROR(VLOOKUP(L514,INPUTS!$A$107:$B$120,2,0),0.0082)</f>
        <v>0.0079</v>
      </c>
      <c r="S514" s="52">
        <f t="shared" si="149"/>
        <v>67.15</v>
      </c>
      <c r="T514" s="15">
        <f t="shared" si="150"/>
        <v>27330.05</v>
      </c>
      <c r="U514" s="15">
        <f>T514/INPUTS!$B$7*1000</f>
        <v>34162562.5</v>
      </c>
      <c r="V514" s="15">
        <f>T514*INPUTS!$B$6</f>
        <v>86362.958</v>
      </c>
      <c r="W514" s="54" t="s">
        <v>396</v>
      </c>
      <c r="X514" s="54" t="s">
        <v>396</v>
      </c>
      <c r="Y514" s="67">
        <f>IFERROR(VLOOKUP(E514,INPUTS!$A$44:$B$103,2,0),0)</f>
        <v>0.02</v>
      </c>
      <c r="Z514" s="15">
        <f t="shared" si="139"/>
        <v>546.601</v>
      </c>
      <c r="AA514" s="20">
        <f>IFERROR(VLOOKUP(E514,INPUTS!$A$44:$C$103,3,0),SCENARIOS!$J$25)</f>
        <v>0.06</v>
      </c>
      <c r="AB514" s="15">
        <f t="shared" si="151"/>
        <v>1855.28658172269</v>
      </c>
      <c r="AC514" s="20">
        <f>IFERROR(VLOOKUP($E514,INPUTS!$A$44:$G$103,4,0),SCENARIOS!$K$25)</f>
        <v>0.15</v>
      </c>
      <c r="AD514" s="15">
        <f t="shared" si="151"/>
        <v>5247.71618956705</v>
      </c>
      <c r="AE514" s="20">
        <f>IFERROR(VLOOKUP($E514,INPUTS!$A$44:$G$103,5,0),SCENARIOS!$L$25)</f>
        <v>0.3</v>
      </c>
      <c r="AF514" s="15">
        <f t="shared" si="151"/>
        <v>11874.6183915905</v>
      </c>
      <c r="AG514" s="20">
        <f>IFERROR(VLOOKUP($E514,INPUTS!$A$44:$G$103,6,0),SCENARIOS!$M$25)</f>
        <v>0.4</v>
      </c>
      <c r="AH514" s="15">
        <f t="shared" si="141"/>
        <v>17913.3876975834</v>
      </c>
      <c r="AI514" s="20">
        <f>IFERROR(VLOOKUP($E514,INPUTS!$A$44:$G$103,7,0),SCENARIOS!$N$25)</f>
        <v>0.5</v>
      </c>
      <c r="AJ514" s="15">
        <f t="shared" si="142"/>
        <v>25334.1924521747</v>
      </c>
      <c r="AL514" t="str">
        <f t="shared" si="144"/>
        <v>N</v>
      </c>
      <c r="AM514" s="21">
        <f t="shared" si="145"/>
        <v>50668.3849043494</v>
      </c>
    </row>
    <row r="515" ht="15" customHeight="1" spans="1:39">
      <c r="A515" s="24" t="s">
        <v>1485</v>
      </c>
      <c r="B515" s="52" t="s">
        <v>660</v>
      </c>
      <c r="C515" s="52" t="s">
        <v>661</v>
      </c>
      <c r="D515" s="52" t="s">
        <v>929</v>
      </c>
      <c r="E515" s="10" t="s">
        <v>221</v>
      </c>
      <c r="F515" s="52" t="s">
        <v>662</v>
      </c>
      <c r="G515" s="52" t="s">
        <v>165</v>
      </c>
      <c r="H515" s="52" t="s">
        <v>248</v>
      </c>
      <c r="I515" s="52" t="s">
        <v>930</v>
      </c>
      <c r="J515" s="52" t="s">
        <v>169</v>
      </c>
      <c r="K515" s="52" t="s">
        <v>931</v>
      </c>
      <c r="L515" s="53" t="s">
        <v>291</v>
      </c>
      <c r="M515" s="13">
        <v>271</v>
      </c>
      <c r="N515" s="14">
        <f t="shared" si="143"/>
        <v>0.742465753424657</v>
      </c>
      <c r="O515" s="15">
        <v>9800</v>
      </c>
      <c r="P515" s="15">
        <f t="shared" si="148"/>
        <v>2655800</v>
      </c>
      <c r="Q515" s="16">
        <f>IFERROR(VLOOKUP(G515,SCENARIOS!$A$13:$E$18,4,0),0.025)</f>
        <v>0.025</v>
      </c>
      <c r="R515" s="52">
        <f>IFERROR(VLOOKUP(L515,INPUTS!$A$107:$B$120,2,0),0.0082)</f>
        <v>0.0079</v>
      </c>
      <c r="S515" s="52">
        <f t="shared" si="149"/>
        <v>77.42</v>
      </c>
      <c r="T515" s="15">
        <f t="shared" si="150"/>
        <v>20980.82</v>
      </c>
      <c r="U515" s="15">
        <f>T515/INPUTS!$B$7*1000</f>
        <v>26226025</v>
      </c>
      <c r="V515" s="15">
        <f>T515*INPUTS!$B$6</f>
        <v>66299.3912</v>
      </c>
      <c r="W515" s="54" t="s">
        <v>396</v>
      </c>
      <c r="X515" s="54" t="s">
        <v>396</v>
      </c>
      <c r="Y515" s="67">
        <f>IFERROR(VLOOKUP(E515,INPUTS!$A$44:$B$103,2,0),0)</f>
        <v>0.02</v>
      </c>
      <c r="Z515" s="15">
        <f t="shared" si="139"/>
        <v>419.6164</v>
      </c>
      <c r="AA515" s="20">
        <f>IFERROR(VLOOKUP(E515,INPUTS!$A$44:$C$103,3,0),SCENARIOS!$J$25)</f>
        <v>0.06</v>
      </c>
      <c r="AB515" s="15">
        <f t="shared" si="151"/>
        <v>1424.27232367079</v>
      </c>
      <c r="AC515" s="20">
        <f>IFERROR(VLOOKUP($E515,INPUTS!$A$44:$G$103,4,0),SCENARIOS!$K$25)</f>
        <v>0.15</v>
      </c>
      <c r="AD515" s="15">
        <f t="shared" si="151"/>
        <v>4028.58351098487</v>
      </c>
      <c r="AE515" s="20">
        <f>IFERROR(VLOOKUP($E515,INPUTS!$A$44:$G$103,5,0),SCENARIOS!$L$25)</f>
        <v>0.3</v>
      </c>
      <c r="AF515" s="15">
        <f t="shared" si="151"/>
        <v>9115.94494128807</v>
      </c>
      <c r="AG515" s="20">
        <f>IFERROR(VLOOKUP($E515,INPUTS!$A$44:$G$103,6,0),SCENARIOS!$M$25)</f>
        <v>0.4</v>
      </c>
      <c r="AH515" s="15">
        <f t="shared" si="141"/>
        <v>13751.8066331094</v>
      </c>
      <c r="AI515" s="20">
        <f>IFERROR(VLOOKUP($E515,INPUTS!$A$44:$G$103,7,0),SCENARIOS!$N$25)</f>
        <v>0.5</v>
      </c>
      <c r="AJ515" s="15">
        <f t="shared" si="142"/>
        <v>19448.6337084797</v>
      </c>
      <c r="AL515" t="str">
        <f t="shared" si="144"/>
        <v>N</v>
      </c>
      <c r="AM515" s="21">
        <f t="shared" si="145"/>
        <v>38897.2674169594</v>
      </c>
    </row>
    <row r="516" ht="15" customHeight="1" spans="1:39">
      <c r="A516" s="6" t="s">
        <v>1486</v>
      </c>
      <c r="B516" s="52" t="s">
        <v>660</v>
      </c>
      <c r="C516" s="52" t="s">
        <v>661</v>
      </c>
      <c r="D516" s="52" t="s">
        <v>929</v>
      </c>
      <c r="E516" s="10" t="s">
        <v>221</v>
      </c>
      <c r="F516" s="52" t="s">
        <v>662</v>
      </c>
      <c r="G516" s="52" t="s">
        <v>165</v>
      </c>
      <c r="H516" s="52" t="s">
        <v>615</v>
      </c>
      <c r="I516" s="52" t="s">
        <v>614</v>
      </c>
      <c r="J516" s="52" t="s">
        <v>169</v>
      </c>
      <c r="K516" s="52" t="s">
        <v>931</v>
      </c>
      <c r="L516" s="53" t="s">
        <v>291</v>
      </c>
      <c r="M516" s="13">
        <v>271</v>
      </c>
      <c r="N516" s="14">
        <f t="shared" si="143"/>
        <v>0.742465753424657</v>
      </c>
      <c r="O516" s="15">
        <v>8100</v>
      </c>
      <c r="P516" s="15">
        <f t="shared" si="148"/>
        <v>2195100</v>
      </c>
      <c r="Q516" s="16">
        <f>IFERROR(VLOOKUP(G516,SCENARIOS!$A$13:$E$18,4,0),0.025)</f>
        <v>0.025</v>
      </c>
      <c r="R516" s="52">
        <f>IFERROR(VLOOKUP(L516,INPUTS!$A$107:$B$120,2,0),0.0082)</f>
        <v>0.0079</v>
      </c>
      <c r="S516" s="52">
        <f t="shared" si="149"/>
        <v>63.99</v>
      </c>
      <c r="T516" s="15">
        <f t="shared" si="150"/>
        <v>17341.29</v>
      </c>
      <c r="U516" s="15">
        <f>T516/INPUTS!$B$7*1000</f>
        <v>21676612.5</v>
      </c>
      <c r="V516" s="15">
        <f>T516*INPUTS!$B$6</f>
        <v>54798.4764</v>
      </c>
      <c r="W516" s="54" t="s">
        <v>396</v>
      </c>
      <c r="X516" s="54" t="s">
        <v>396</v>
      </c>
      <c r="Y516" s="67">
        <f>IFERROR(VLOOKUP(E516,INPUTS!$A$44:$B$103,2,0),0)</f>
        <v>0.02</v>
      </c>
      <c r="Z516" s="15">
        <f t="shared" ref="Z516:Z579" si="152">T516*Y516</f>
        <v>346.8258</v>
      </c>
      <c r="AA516" s="20">
        <f>IFERROR(VLOOKUP(E516,INPUTS!$A$44:$C$103,3,0),SCENARIOS!$J$25)</f>
        <v>0.06</v>
      </c>
      <c r="AB516" s="15">
        <f t="shared" ref="AB516:AF531" si="153">$T516*AA516*(1+$Q516)^AB$2</f>
        <v>1177.20467568708</v>
      </c>
      <c r="AC516" s="20">
        <f>IFERROR(VLOOKUP($E516,INPUTS!$A$44:$G$103,4,0),SCENARIOS!$K$25)</f>
        <v>0.15</v>
      </c>
      <c r="AD516" s="15">
        <f t="shared" si="153"/>
        <v>3329.74759581403</v>
      </c>
      <c r="AE516" s="20">
        <f>IFERROR(VLOOKUP($E516,INPUTS!$A$44:$G$103,5,0),SCENARIOS!$L$25)</f>
        <v>0.3</v>
      </c>
      <c r="AF516" s="15">
        <f t="shared" si="153"/>
        <v>7534.60755351361</v>
      </c>
      <c r="AG516" s="20">
        <f>IFERROR(VLOOKUP($E516,INPUTS!$A$44:$G$103,6,0),SCENARIOS!$M$25)</f>
        <v>0.4</v>
      </c>
      <c r="AH516" s="15">
        <f t="shared" ref="AH516:AH579" si="154">$T516*AG516*(1+$Q516)^AH$2</f>
        <v>11366.2891559374</v>
      </c>
      <c r="AI516" s="20">
        <f>IFERROR(VLOOKUP($E516,INPUTS!$A$44:$G$103,7,0),SCENARIOS!$N$25)</f>
        <v>0.5</v>
      </c>
      <c r="AJ516" s="15">
        <f t="shared" ref="AJ516:AJ579" si="155">$T516*AI516*(1+$Q516)^AJ$2</f>
        <v>16074.8911263965</v>
      </c>
      <c r="AL516" t="str">
        <f t="shared" si="144"/>
        <v>N</v>
      </c>
      <c r="AM516" s="21">
        <f t="shared" si="145"/>
        <v>32149.782252793</v>
      </c>
    </row>
    <row r="517" ht="15" customHeight="1" spans="1:39">
      <c r="A517" s="24" t="s">
        <v>1487</v>
      </c>
      <c r="B517" s="52" t="s">
        <v>660</v>
      </c>
      <c r="C517" s="52" t="s">
        <v>661</v>
      </c>
      <c r="D517" s="52" t="s">
        <v>929</v>
      </c>
      <c r="E517" s="10" t="s">
        <v>221</v>
      </c>
      <c r="F517" s="52" t="s">
        <v>662</v>
      </c>
      <c r="G517" s="52" t="s">
        <v>165</v>
      </c>
      <c r="H517" s="52" t="s">
        <v>234</v>
      </c>
      <c r="I517" s="52" t="s">
        <v>424</v>
      </c>
      <c r="J517" s="52" t="s">
        <v>173</v>
      </c>
      <c r="K517" s="52" t="s">
        <v>931</v>
      </c>
      <c r="L517" s="53" t="s">
        <v>291</v>
      </c>
      <c r="M517" s="13">
        <v>271</v>
      </c>
      <c r="N517" s="14">
        <f t="shared" ref="N517:N580" si="156">M517/365</f>
        <v>0.742465753424657</v>
      </c>
      <c r="O517" s="15">
        <v>8800</v>
      </c>
      <c r="P517" s="15">
        <f t="shared" si="148"/>
        <v>2384800</v>
      </c>
      <c r="Q517" s="16">
        <f>IFERROR(VLOOKUP(G517,SCENARIOS!$A$13:$E$18,4,0),0.025)</f>
        <v>0.025</v>
      </c>
      <c r="R517" s="52">
        <f>IFERROR(VLOOKUP(L517,INPUTS!$A$107:$B$120,2,0),0.0082)</f>
        <v>0.0079</v>
      </c>
      <c r="S517" s="52">
        <f t="shared" si="149"/>
        <v>69.52</v>
      </c>
      <c r="T517" s="15">
        <f t="shared" si="150"/>
        <v>18839.92</v>
      </c>
      <c r="U517" s="15">
        <f>T517/INPUTS!$B$7*1000</f>
        <v>23549900</v>
      </c>
      <c r="V517" s="15">
        <f>T517*INPUTS!$B$6</f>
        <v>59534.1472</v>
      </c>
      <c r="W517" s="54" t="s">
        <v>396</v>
      </c>
      <c r="X517" s="54" t="s">
        <v>396</v>
      </c>
      <c r="Y517" s="67">
        <f>IFERROR(VLOOKUP(E517,INPUTS!$A$44:$B$103,2,0),0)</f>
        <v>0.02</v>
      </c>
      <c r="Z517" s="15">
        <f t="shared" si="152"/>
        <v>376.7984</v>
      </c>
      <c r="AA517" s="20">
        <f>IFERROR(VLOOKUP(E517,INPUTS!$A$44:$C$103,3,0),SCENARIOS!$J$25)</f>
        <v>0.06</v>
      </c>
      <c r="AB517" s="15">
        <f t="shared" si="153"/>
        <v>1278.93841309214</v>
      </c>
      <c r="AC517" s="20">
        <f>IFERROR(VLOOKUP($E517,INPUTS!$A$44:$G$103,4,0),SCENARIOS!$K$25)</f>
        <v>0.15</v>
      </c>
      <c r="AD517" s="15">
        <f t="shared" si="153"/>
        <v>3617.50356088438</v>
      </c>
      <c r="AE517" s="20">
        <f>IFERROR(VLOOKUP($E517,INPUTS!$A$44:$G$103,5,0),SCENARIOS!$L$25)</f>
        <v>0.3</v>
      </c>
      <c r="AF517" s="15">
        <f t="shared" si="153"/>
        <v>8185.74647789133</v>
      </c>
      <c r="AG517" s="20">
        <f>IFERROR(VLOOKUP($E517,INPUTS!$A$44:$G$103,6,0),SCENARIOS!$M$25)</f>
        <v>0.4</v>
      </c>
      <c r="AH517" s="15">
        <f t="shared" si="154"/>
        <v>12348.5610583023</v>
      </c>
      <c r="AI517" s="20">
        <f>IFERROR(VLOOKUP($E517,INPUTS!$A$44:$G$103,7,0),SCENARIOS!$N$25)</f>
        <v>0.5</v>
      </c>
      <c r="AJ517" s="15">
        <f t="shared" si="155"/>
        <v>17464.0792484308</v>
      </c>
      <c r="AL517" t="str">
        <f t="shared" ref="AL517:AL580" si="157">IF(H517="MULTI","MULTI",IF(COUNTIFS($E$4:$E$1277,H517,$H$4:$H$1277,E517)&gt;0,"Y","N"))</f>
        <v>N</v>
      </c>
      <c r="AM517" s="21">
        <f t="shared" ref="AM517:AM580" si="158">T517*((1+Q517)^25)</f>
        <v>34928.1584968615</v>
      </c>
    </row>
    <row r="518" ht="15" customHeight="1" spans="1:39">
      <c r="A518" s="6" t="s">
        <v>1488</v>
      </c>
      <c r="B518" s="52" t="s">
        <v>660</v>
      </c>
      <c r="C518" s="52" t="s">
        <v>661</v>
      </c>
      <c r="D518" s="52" t="s">
        <v>929</v>
      </c>
      <c r="E518" s="10" t="s">
        <v>221</v>
      </c>
      <c r="F518" s="52" t="s">
        <v>662</v>
      </c>
      <c r="G518" s="52" t="s">
        <v>165</v>
      </c>
      <c r="H518" s="52" t="s">
        <v>440</v>
      </c>
      <c r="I518" s="52" t="s">
        <v>439</v>
      </c>
      <c r="J518" s="52" t="s">
        <v>177</v>
      </c>
      <c r="K518" s="52" t="s">
        <v>931</v>
      </c>
      <c r="L518" s="53" t="s">
        <v>291</v>
      </c>
      <c r="M518" s="13">
        <v>407</v>
      </c>
      <c r="N518" s="14">
        <f t="shared" si="156"/>
        <v>1.11506849315068</v>
      </c>
      <c r="O518" s="15">
        <v>4200</v>
      </c>
      <c r="P518" s="15">
        <f t="shared" si="148"/>
        <v>1709400</v>
      </c>
      <c r="Q518" s="16">
        <f>IFERROR(VLOOKUP(G518,SCENARIOS!$A$13:$E$18,4,0),0.025)</f>
        <v>0.025</v>
      </c>
      <c r="R518" s="52">
        <f>IFERROR(VLOOKUP(L518,INPUTS!$A$107:$B$120,2,0),0.0082)</f>
        <v>0.0079</v>
      </c>
      <c r="S518" s="52">
        <f t="shared" si="149"/>
        <v>33.18</v>
      </c>
      <c r="T518" s="15">
        <f t="shared" si="150"/>
        <v>13504.26</v>
      </c>
      <c r="U518" s="15">
        <f>T518/INPUTS!$B$7*1000</f>
        <v>16880325</v>
      </c>
      <c r="V518" s="15">
        <f>T518*INPUTS!$B$6</f>
        <v>42673.4616</v>
      </c>
      <c r="W518" s="54" t="s">
        <v>396</v>
      </c>
      <c r="X518" s="54" t="s">
        <v>396</v>
      </c>
      <c r="Y518" s="67">
        <f>IFERROR(VLOOKUP(E518,INPUTS!$A$44:$B$103,2,0),0)</f>
        <v>0.02</v>
      </c>
      <c r="Z518" s="15">
        <f t="shared" si="152"/>
        <v>270.0852</v>
      </c>
      <c r="AA518" s="20">
        <f>IFERROR(VLOOKUP(E518,INPUTS!$A$44:$C$103,3,0),SCENARIOS!$J$25)</f>
        <v>0.06</v>
      </c>
      <c r="AB518" s="15">
        <f t="shared" si="153"/>
        <v>916.729840380621</v>
      </c>
      <c r="AC518" s="20">
        <f>IFERROR(VLOOKUP($E518,INPUTS!$A$44:$G$103,4,0),SCENARIOS!$K$25)</f>
        <v>0.15</v>
      </c>
      <c r="AD518" s="15">
        <f t="shared" si="153"/>
        <v>2592.98917602136</v>
      </c>
      <c r="AE518" s="20">
        <f>IFERROR(VLOOKUP($E518,INPUTS!$A$44:$G$103,5,0),SCENARIOS!$L$25)</f>
        <v>0.3</v>
      </c>
      <c r="AF518" s="15">
        <f t="shared" si="153"/>
        <v>5867.45849937413</v>
      </c>
      <c r="AG518" s="20">
        <f>IFERROR(VLOOKUP($E518,INPUTS!$A$44:$G$103,6,0),SCENARIOS!$M$25)</f>
        <v>0.4</v>
      </c>
      <c r="AH518" s="15">
        <f t="shared" si="154"/>
        <v>8851.32097998239</v>
      </c>
      <c r="AI518" s="20">
        <f>IFERROR(VLOOKUP($E518,INPUTS!$A$44:$G$103,7,0),SCENARIOS!$N$25)</f>
        <v>0.5</v>
      </c>
      <c r="AJ518" s="15">
        <f t="shared" si="155"/>
        <v>12518.071564604</v>
      </c>
      <c r="AL518" t="str">
        <f t="shared" si="157"/>
        <v>Y</v>
      </c>
      <c r="AM518" s="21">
        <f t="shared" si="158"/>
        <v>25036.1431292079</v>
      </c>
    </row>
    <row r="519" ht="15" customHeight="1" spans="1:39">
      <c r="A519" s="24" t="s">
        <v>1489</v>
      </c>
      <c r="B519" s="52" t="s">
        <v>663</v>
      </c>
      <c r="C519" s="52" t="s">
        <v>664</v>
      </c>
      <c r="D519" s="52" t="s">
        <v>929</v>
      </c>
      <c r="E519" s="10" t="s">
        <v>223</v>
      </c>
      <c r="F519" s="52" t="s">
        <v>665</v>
      </c>
      <c r="G519" s="52" t="s">
        <v>165</v>
      </c>
      <c r="H519" s="52" t="s">
        <v>245</v>
      </c>
      <c r="I519" s="52" t="s">
        <v>930</v>
      </c>
      <c r="J519" s="52" t="s">
        <v>169</v>
      </c>
      <c r="K519" s="52" t="s">
        <v>931</v>
      </c>
      <c r="L519" s="53" t="s">
        <v>288</v>
      </c>
      <c r="M519" s="13">
        <v>3298</v>
      </c>
      <c r="N519" s="14">
        <f t="shared" si="156"/>
        <v>9.03561643835616</v>
      </c>
      <c r="O519" s="15">
        <v>8950</v>
      </c>
      <c r="P519" s="15">
        <f t="shared" si="148"/>
        <v>29517100</v>
      </c>
      <c r="Q519" s="16">
        <f>IFERROR(VLOOKUP(G519,SCENARIOS!$A$13:$E$18,4,0),0.025)</f>
        <v>0.025</v>
      </c>
      <c r="R519" s="52">
        <f>IFERROR(VLOOKUP(L519,INPUTS!$A$107:$B$120,2,0),0.0082)</f>
        <v>0.0085</v>
      </c>
      <c r="S519" s="52">
        <f t="shared" si="149"/>
        <v>76.075</v>
      </c>
      <c r="T519" s="15">
        <f t="shared" si="150"/>
        <v>250895.35</v>
      </c>
      <c r="U519" s="15">
        <f>T519/INPUTS!$B$7*1000</f>
        <v>313619187.5</v>
      </c>
      <c r="V519" s="15">
        <f>T519*INPUTS!$B$6</f>
        <v>792829.306</v>
      </c>
      <c r="W519" s="54" t="s">
        <v>396</v>
      </c>
      <c r="X519" s="54" t="s">
        <v>396</v>
      </c>
      <c r="Y519" s="67">
        <f>IFERROR(VLOOKUP(E519,INPUTS!$A$44:$B$103,2,0),0)</f>
        <v>0.02</v>
      </c>
      <c r="Z519" s="15">
        <f t="shared" si="152"/>
        <v>5017.907</v>
      </c>
      <c r="AA519" s="20">
        <f>IFERROR(VLOOKUP(E519,INPUTS!$A$44:$C$103,3,0),SCENARIOS!$J$25)</f>
        <v>0.06</v>
      </c>
      <c r="AB519" s="15">
        <f t="shared" si="153"/>
        <v>17031.9035739641</v>
      </c>
      <c r="AC519" s="20">
        <f>IFERROR(VLOOKUP($E519,INPUTS!$A$44:$G$103,4,0),SCENARIOS!$K$25)</f>
        <v>0.15</v>
      </c>
      <c r="AD519" s="15">
        <f t="shared" si="153"/>
        <v>48175.0889618603</v>
      </c>
      <c r="AE519" s="20">
        <f>IFERROR(VLOOKUP($E519,INPUTS!$A$44:$G$103,5,0),SCENARIOS!$L$25)</f>
        <v>0.3</v>
      </c>
      <c r="AF519" s="15">
        <f t="shared" si="153"/>
        <v>109011.382616371</v>
      </c>
      <c r="AG519" s="20">
        <f>IFERROR(VLOOKUP($E519,INPUTS!$A$44:$G$103,6,0),SCENARIOS!$M$25)</f>
        <v>0.4</v>
      </c>
      <c r="AH519" s="15">
        <f t="shared" si="154"/>
        <v>164448.498120965</v>
      </c>
      <c r="AI519" s="20">
        <f>IFERROR(VLOOKUP($E519,INPUTS!$A$44:$G$103,7,0),SCENARIOS!$N$25)</f>
        <v>0.5</v>
      </c>
      <c r="AJ519" s="15">
        <f t="shared" si="155"/>
        <v>232572.976714486</v>
      </c>
      <c r="AL519" t="str">
        <f t="shared" si="157"/>
        <v>Y</v>
      </c>
      <c r="AM519" s="21">
        <f t="shared" si="158"/>
        <v>465145.953428971</v>
      </c>
    </row>
    <row r="520" ht="15" customHeight="1" spans="1:39">
      <c r="A520" s="6" t="s">
        <v>1490</v>
      </c>
      <c r="B520" s="52" t="s">
        <v>663</v>
      </c>
      <c r="C520" s="52" t="s">
        <v>664</v>
      </c>
      <c r="D520" s="52" t="s">
        <v>929</v>
      </c>
      <c r="E520" s="10" t="s">
        <v>223</v>
      </c>
      <c r="F520" s="52" t="s">
        <v>665</v>
      </c>
      <c r="G520" s="52" t="s">
        <v>165</v>
      </c>
      <c r="H520" s="52" t="s">
        <v>249</v>
      </c>
      <c r="I520" s="52" t="s">
        <v>930</v>
      </c>
      <c r="J520" s="52" t="s">
        <v>169</v>
      </c>
      <c r="K520" s="52" t="s">
        <v>931</v>
      </c>
      <c r="L520" s="53" t="s">
        <v>288</v>
      </c>
      <c r="M520" s="13">
        <v>3298</v>
      </c>
      <c r="N520" s="14">
        <f t="shared" si="156"/>
        <v>9.03561643835616</v>
      </c>
      <c r="O520" s="15">
        <v>9400</v>
      </c>
      <c r="P520" s="15">
        <f t="shared" si="148"/>
        <v>31001200</v>
      </c>
      <c r="Q520" s="16">
        <f>IFERROR(VLOOKUP(G520,SCENARIOS!$A$13:$E$18,4,0),0.025)</f>
        <v>0.025</v>
      </c>
      <c r="R520" s="52">
        <f>IFERROR(VLOOKUP(L520,INPUTS!$A$107:$B$120,2,0),0.0082)</f>
        <v>0.0085</v>
      </c>
      <c r="S520" s="52">
        <f t="shared" si="149"/>
        <v>79.9</v>
      </c>
      <c r="T520" s="15">
        <f t="shared" si="150"/>
        <v>263510.2</v>
      </c>
      <c r="U520" s="15">
        <f>T520/INPUTS!$B$7*1000</f>
        <v>329387750</v>
      </c>
      <c r="V520" s="15">
        <f>T520*INPUTS!$B$6</f>
        <v>832692.232</v>
      </c>
      <c r="W520" s="54" t="s">
        <v>396</v>
      </c>
      <c r="X520" s="54" t="s">
        <v>396</v>
      </c>
      <c r="Y520" s="67">
        <f>IFERROR(VLOOKUP(E520,INPUTS!$A$44:$B$103,2,0),0)</f>
        <v>0.02</v>
      </c>
      <c r="Z520" s="15">
        <f t="shared" si="152"/>
        <v>5270.204</v>
      </c>
      <c r="AA520" s="20">
        <f>IFERROR(VLOOKUP(E520,INPUTS!$A$44:$C$103,3,0),SCENARIOS!$J$25)</f>
        <v>0.06</v>
      </c>
      <c r="AB520" s="15">
        <f t="shared" si="153"/>
        <v>17888.2562676271</v>
      </c>
      <c r="AC520" s="20">
        <f>IFERROR(VLOOKUP($E520,INPUTS!$A$44:$G$103,4,0),SCENARIOS!$K$25)</f>
        <v>0.15</v>
      </c>
      <c r="AD520" s="15">
        <f t="shared" si="153"/>
        <v>50597.3001387136</v>
      </c>
      <c r="AE520" s="20">
        <f>IFERROR(VLOOKUP($E520,INPUTS!$A$44:$G$103,5,0),SCENARIOS!$L$25)</f>
        <v>0.3</v>
      </c>
      <c r="AF520" s="15">
        <f t="shared" si="153"/>
        <v>114492.401854065</v>
      </c>
      <c r="AG520" s="20">
        <f>IFERROR(VLOOKUP($E520,INPUTS!$A$44:$G$103,6,0),SCENARIOS!$M$25)</f>
        <v>0.4</v>
      </c>
      <c r="AH520" s="15">
        <f t="shared" si="154"/>
        <v>172716.858361684</v>
      </c>
      <c r="AI520" s="20">
        <f>IFERROR(VLOOKUP($E520,INPUTS!$A$44:$G$103,7,0),SCENARIOS!$N$25)</f>
        <v>0.5</v>
      </c>
      <c r="AJ520" s="15">
        <f t="shared" si="155"/>
        <v>244266.590068845</v>
      </c>
      <c r="AL520" t="str">
        <f t="shared" si="157"/>
        <v>N</v>
      </c>
      <c r="AM520" s="21">
        <f t="shared" si="158"/>
        <v>488533.18013769</v>
      </c>
    </row>
    <row r="521" ht="15" customHeight="1" spans="1:39">
      <c r="A521" s="24" t="s">
        <v>1491</v>
      </c>
      <c r="B521" s="52" t="s">
        <v>663</v>
      </c>
      <c r="C521" s="52" t="s">
        <v>664</v>
      </c>
      <c r="D521" s="52" t="s">
        <v>929</v>
      </c>
      <c r="E521" s="10" t="s">
        <v>223</v>
      </c>
      <c r="F521" s="52" t="s">
        <v>665</v>
      </c>
      <c r="G521" s="52" t="s">
        <v>165</v>
      </c>
      <c r="H521" s="52" t="s">
        <v>254</v>
      </c>
      <c r="I521" s="52" t="s">
        <v>930</v>
      </c>
      <c r="J521" s="52" t="s">
        <v>169</v>
      </c>
      <c r="K521" s="52" t="s">
        <v>931</v>
      </c>
      <c r="L521" s="53" t="s">
        <v>288</v>
      </c>
      <c r="M521" s="13">
        <v>3298</v>
      </c>
      <c r="N521" s="14">
        <f t="shared" si="156"/>
        <v>9.03561643835616</v>
      </c>
      <c r="O521" s="15">
        <v>8550</v>
      </c>
      <c r="P521" s="15">
        <f t="shared" si="148"/>
        <v>28197900</v>
      </c>
      <c r="Q521" s="16">
        <f>IFERROR(VLOOKUP(G521,SCENARIOS!$A$13:$E$18,4,0),0.025)</f>
        <v>0.025</v>
      </c>
      <c r="R521" s="52">
        <f>IFERROR(VLOOKUP(L521,INPUTS!$A$107:$B$120,2,0),0.0082)</f>
        <v>0.0085</v>
      </c>
      <c r="S521" s="52">
        <f t="shared" si="149"/>
        <v>72.675</v>
      </c>
      <c r="T521" s="15">
        <f t="shared" si="150"/>
        <v>239682.15</v>
      </c>
      <c r="U521" s="15">
        <f>T521/INPUTS!$B$7*1000</f>
        <v>299602687.5</v>
      </c>
      <c r="V521" s="15">
        <f>T521*INPUTS!$B$6</f>
        <v>757395.594</v>
      </c>
      <c r="W521" s="54" t="s">
        <v>396</v>
      </c>
      <c r="X521" s="54" t="s">
        <v>396</v>
      </c>
      <c r="Y521" s="67">
        <f>IFERROR(VLOOKUP(E521,INPUTS!$A$44:$B$103,2,0),0)</f>
        <v>0.02</v>
      </c>
      <c r="Z521" s="15">
        <f t="shared" si="152"/>
        <v>4793.643</v>
      </c>
      <c r="AA521" s="20">
        <f>IFERROR(VLOOKUP(E521,INPUTS!$A$44:$C$103,3,0),SCENARIOS!$J$25)</f>
        <v>0.06</v>
      </c>
      <c r="AB521" s="15">
        <f t="shared" si="153"/>
        <v>16270.701179597</v>
      </c>
      <c r="AC521" s="20">
        <f>IFERROR(VLOOKUP($E521,INPUTS!$A$44:$G$103,4,0),SCENARIOS!$K$25)</f>
        <v>0.15</v>
      </c>
      <c r="AD521" s="15">
        <f t="shared" si="153"/>
        <v>46022.0123602129</v>
      </c>
      <c r="AE521" s="20">
        <f>IFERROR(VLOOKUP($E521,INPUTS!$A$44:$G$103,5,0),SCENARIOS!$L$25)</f>
        <v>0.3</v>
      </c>
      <c r="AF521" s="15">
        <f t="shared" si="153"/>
        <v>104139.365516198</v>
      </c>
      <c r="AG521" s="20">
        <f>IFERROR(VLOOKUP($E521,INPUTS!$A$44:$G$103,6,0),SCENARIOS!$M$25)</f>
        <v>0.4</v>
      </c>
      <c r="AH521" s="15">
        <f t="shared" si="154"/>
        <v>157098.844573659</v>
      </c>
      <c r="AI521" s="20">
        <f>IFERROR(VLOOKUP($E521,INPUTS!$A$44:$G$103,7,0),SCENARIOS!$N$25)</f>
        <v>0.5</v>
      </c>
      <c r="AJ521" s="15">
        <f t="shared" si="155"/>
        <v>222178.653732833</v>
      </c>
      <c r="AL521" t="str">
        <f t="shared" si="157"/>
        <v>N</v>
      </c>
      <c r="AM521" s="21">
        <f t="shared" si="158"/>
        <v>444357.307465665</v>
      </c>
    </row>
    <row r="522" ht="15" customHeight="1" spans="1:39">
      <c r="A522" s="6" t="s">
        <v>1492</v>
      </c>
      <c r="B522" s="52" t="s">
        <v>663</v>
      </c>
      <c r="C522" s="52" t="s">
        <v>664</v>
      </c>
      <c r="D522" s="52" t="s">
        <v>929</v>
      </c>
      <c r="E522" s="10" t="s">
        <v>223</v>
      </c>
      <c r="F522" s="52" t="s">
        <v>665</v>
      </c>
      <c r="G522" s="52" t="s">
        <v>165</v>
      </c>
      <c r="H522" s="52" t="s">
        <v>440</v>
      </c>
      <c r="I522" s="52" t="s">
        <v>439</v>
      </c>
      <c r="J522" s="52" t="s">
        <v>177</v>
      </c>
      <c r="K522" s="52" t="s">
        <v>931</v>
      </c>
      <c r="L522" s="53" t="s">
        <v>282</v>
      </c>
      <c r="M522" s="13">
        <v>4952</v>
      </c>
      <c r="N522" s="14">
        <f t="shared" si="156"/>
        <v>13.5671232876712</v>
      </c>
      <c r="O522" s="15">
        <v>2800</v>
      </c>
      <c r="P522" s="15">
        <f t="shared" si="148"/>
        <v>13865600</v>
      </c>
      <c r="Q522" s="16">
        <f>IFERROR(VLOOKUP(G522,SCENARIOS!$A$13:$E$18,4,0),0.025)</f>
        <v>0.025</v>
      </c>
      <c r="R522" s="52">
        <f>IFERROR(VLOOKUP(L522,INPUTS!$A$107:$B$120,2,0),0.0082)</f>
        <v>0.0042</v>
      </c>
      <c r="S522" s="52">
        <f t="shared" si="149"/>
        <v>11.76</v>
      </c>
      <c r="T522" s="15">
        <f t="shared" si="150"/>
        <v>58235.52</v>
      </c>
      <c r="U522" s="15">
        <f>T522/INPUTS!$B$7*1000</f>
        <v>72794400</v>
      </c>
      <c r="V522" s="15">
        <f>T522*INPUTS!$B$6</f>
        <v>184024.2432</v>
      </c>
      <c r="W522" s="54" t="s">
        <v>396</v>
      </c>
      <c r="X522" s="54" t="s">
        <v>396</v>
      </c>
      <c r="Y522" s="67">
        <f>IFERROR(VLOOKUP(E522,INPUTS!$A$44:$B$103,2,0),0)</f>
        <v>0.02</v>
      </c>
      <c r="Z522" s="15">
        <f t="shared" si="152"/>
        <v>1164.7104</v>
      </c>
      <c r="AA522" s="20">
        <f>IFERROR(VLOOKUP(E522,INPUTS!$A$44:$C$103,3,0),SCENARIOS!$J$25)</f>
        <v>0.06</v>
      </c>
      <c r="AB522" s="15">
        <f t="shared" si="153"/>
        <v>3953.28873659737</v>
      </c>
      <c r="AC522" s="20">
        <f>IFERROR(VLOOKUP($E522,INPUTS!$A$44:$G$103,4,0),SCENARIOS!$K$25)</f>
        <v>0.15</v>
      </c>
      <c r="AD522" s="15">
        <f t="shared" si="153"/>
        <v>11181.9583612857</v>
      </c>
      <c r="AE522" s="20">
        <f>IFERROR(VLOOKUP($E522,INPUTS!$A$44:$G$103,5,0),SCENARIOS!$L$25)</f>
        <v>0.3</v>
      </c>
      <c r="AF522" s="15">
        <f t="shared" si="153"/>
        <v>25302.7190523192</v>
      </c>
      <c r="AG522" s="20">
        <f>IFERROR(VLOOKUP($E522,INPUTS!$A$44:$G$103,6,0),SCENARIOS!$M$25)</f>
        <v>0.4</v>
      </c>
      <c r="AH522" s="15">
        <f t="shared" si="154"/>
        <v>38170.2721923441</v>
      </c>
      <c r="AI522" s="20">
        <f>IFERROR(VLOOKUP($E522,INPUTS!$A$44:$G$103,7,0),SCENARIOS!$N$25)</f>
        <v>0.5</v>
      </c>
      <c r="AJ522" s="15">
        <f t="shared" si="155"/>
        <v>53982.6993083609</v>
      </c>
      <c r="AL522" t="str">
        <f t="shared" si="157"/>
        <v>Y</v>
      </c>
      <c r="AM522" s="21">
        <f t="shared" si="158"/>
        <v>107965.398616722</v>
      </c>
    </row>
    <row r="523" ht="15" customHeight="1" spans="1:39">
      <c r="A523" s="24" t="s">
        <v>1493</v>
      </c>
      <c r="B523" s="52" t="s">
        <v>663</v>
      </c>
      <c r="C523" s="52" t="s">
        <v>664</v>
      </c>
      <c r="D523" s="52" t="s">
        <v>929</v>
      </c>
      <c r="E523" s="10" t="s">
        <v>223</v>
      </c>
      <c r="F523" s="52" t="s">
        <v>665</v>
      </c>
      <c r="G523" s="52" t="s">
        <v>165</v>
      </c>
      <c r="H523" s="52" t="s">
        <v>448</v>
      </c>
      <c r="I523" s="52" t="s">
        <v>447</v>
      </c>
      <c r="J523" s="52" t="s">
        <v>177</v>
      </c>
      <c r="K523" s="52" t="s">
        <v>931</v>
      </c>
      <c r="L523" s="53" t="s">
        <v>282</v>
      </c>
      <c r="M523" s="13">
        <v>3298</v>
      </c>
      <c r="N523" s="14">
        <f t="shared" si="156"/>
        <v>9.03561643835616</v>
      </c>
      <c r="O523" s="15">
        <v>2700</v>
      </c>
      <c r="P523" s="15">
        <f t="shared" si="148"/>
        <v>8904600</v>
      </c>
      <c r="Q523" s="16">
        <f>IFERROR(VLOOKUP(G523,SCENARIOS!$A$13:$E$18,4,0),0.025)</f>
        <v>0.025</v>
      </c>
      <c r="R523" s="52">
        <f>IFERROR(VLOOKUP(L523,INPUTS!$A$107:$B$120,2,0),0.0082)</f>
        <v>0.0042</v>
      </c>
      <c r="S523" s="52">
        <f t="shared" si="149"/>
        <v>11.34</v>
      </c>
      <c r="T523" s="15">
        <f t="shared" si="150"/>
        <v>37399.32</v>
      </c>
      <c r="U523" s="15">
        <f>T523/INPUTS!$B$7*1000</f>
        <v>46749150</v>
      </c>
      <c r="V523" s="15">
        <f>T523*INPUTS!$B$6</f>
        <v>118181.8512</v>
      </c>
      <c r="W523" s="54" t="s">
        <v>396</v>
      </c>
      <c r="X523" s="54" t="s">
        <v>396</v>
      </c>
      <c r="Y523" s="67">
        <f>IFERROR(VLOOKUP(E523,INPUTS!$A$44:$B$103,2,0),0)</f>
        <v>0.02</v>
      </c>
      <c r="Z523" s="15">
        <f t="shared" si="152"/>
        <v>747.9864</v>
      </c>
      <c r="AA523" s="20">
        <f>IFERROR(VLOOKUP(E523,INPUTS!$A$44:$C$103,3,0),SCENARIOS!$J$25)</f>
        <v>0.06</v>
      </c>
      <c r="AB523" s="15">
        <f t="shared" si="153"/>
        <v>2538.83386827148</v>
      </c>
      <c r="AC523" s="20">
        <f>IFERROR(VLOOKUP($E523,INPUTS!$A$44:$G$103,4,0),SCENARIOS!$K$25)</f>
        <v>0.15</v>
      </c>
      <c r="AD523" s="15">
        <f t="shared" si="153"/>
        <v>7181.14372431806</v>
      </c>
      <c r="AE523" s="20">
        <f>IFERROR(VLOOKUP($E523,INPUTS!$A$44:$G$103,5,0),SCENARIOS!$L$25)</f>
        <v>0.3</v>
      </c>
      <c r="AF523" s="15">
        <f t="shared" si="153"/>
        <v>16249.6099752828</v>
      </c>
      <c r="AG523" s="20">
        <f>IFERROR(VLOOKUP($E523,INPUTS!$A$44:$G$103,6,0),SCENARIOS!$M$25)</f>
        <v>0.4</v>
      </c>
      <c r="AH523" s="15">
        <f t="shared" si="154"/>
        <v>24513.2562430726</v>
      </c>
      <c r="AI523" s="20">
        <f>IFERROR(VLOOKUP($E523,INPUTS!$A$44:$G$103,7,0),SCENARIOS!$N$25)</f>
        <v>0.5</v>
      </c>
      <c r="AJ523" s="15">
        <f t="shared" si="155"/>
        <v>34668.1242976308</v>
      </c>
      <c r="AL523" t="str">
        <f t="shared" si="157"/>
        <v>Y</v>
      </c>
      <c r="AM523" s="21">
        <f t="shared" si="158"/>
        <v>69336.2485952617</v>
      </c>
    </row>
    <row r="524" ht="15" customHeight="1" spans="1:39">
      <c r="A524" s="6" t="s">
        <v>1494</v>
      </c>
      <c r="B524" s="52" t="s">
        <v>663</v>
      </c>
      <c r="C524" s="52" t="s">
        <v>664</v>
      </c>
      <c r="D524" s="52" t="s">
        <v>929</v>
      </c>
      <c r="E524" s="10" t="s">
        <v>223</v>
      </c>
      <c r="F524" s="52" t="s">
        <v>665</v>
      </c>
      <c r="G524" s="52" t="s">
        <v>165</v>
      </c>
      <c r="H524" s="52" t="s">
        <v>783</v>
      </c>
      <c r="I524" s="52" t="s">
        <v>443</v>
      </c>
      <c r="J524" s="52" t="s">
        <v>177</v>
      </c>
      <c r="K524" s="52" t="s">
        <v>931</v>
      </c>
      <c r="L524" s="53" t="s">
        <v>282</v>
      </c>
      <c r="M524" s="13">
        <v>3298</v>
      </c>
      <c r="N524" s="14">
        <f t="shared" si="156"/>
        <v>9.03561643835616</v>
      </c>
      <c r="O524" s="15">
        <v>2500</v>
      </c>
      <c r="P524" s="15">
        <f t="shared" si="148"/>
        <v>8245000</v>
      </c>
      <c r="Q524" s="16">
        <f>IFERROR(VLOOKUP(G524,SCENARIOS!$A$13:$E$18,4,0),0.025)</f>
        <v>0.025</v>
      </c>
      <c r="R524" s="52">
        <f>IFERROR(VLOOKUP(L524,INPUTS!$A$107:$B$120,2,0),0.0082)</f>
        <v>0.0042</v>
      </c>
      <c r="S524" s="52">
        <f t="shared" si="149"/>
        <v>10.5</v>
      </c>
      <c r="T524" s="15">
        <f t="shared" si="150"/>
        <v>34629</v>
      </c>
      <c r="U524" s="15">
        <f>T524/INPUTS!$B$7*1000</f>
        <v>43286250</v>
      </c>
      <c r="V524" s="15">
        <f>T524*INPUTS!$B$6</f>
        <v>109427.64</v>
      </c>
      <c r="W524" s="54" t="s">
        <v>396</v>
      </c>
      <c r="X524" s="54" t="s">
        <v>396</v>
      </c>
      <c r="Y524" s="67">
        <f>IFERROR(VLOOKUP(E524,INPUTS!$A$44:$B$103,2,0),0)</f>
        <v>0.02</v>
      </c>
      <c r="Z524" s="15">
        <f t="shared" si="152"/>
        <v>692.58</v>
      </c>
      <c r="AA524" s="20">
        <f>IFERROR(VLOOKUP(E524,INPUTS!$A$44:$C$103,3,0),SCENARIOS!$J$25)</f>
        <v>0.06</v>
      </c>
      <c r="AB524" s="15">
        <f t="shared" si="153"/>
        <v>2350.77210025137</v>
      </c>
      <c r="AC524" s="20">
        <f>IFERROR(VLOOKUP($E524,INPUTS!$A$44:$G$103,4,0),SCENARIOS!$K$25)</f>
        <v>0.15</v>
      </c>
      <c r="AD524" s="15">
        <f t="shared" si="153"/>
        <v>6649.20715214635</v>
      </c>
      <c r="AE524" s="20">
        <f>IFERROR(VLOOKUP($E524,INPUTS!$A$44:$G$103,5,0),SCENARIOS!$L$25)</f>
        <v>0.3</v>
      </c>
      <c r="AF524" s="15">
        <f t="shared" si="153"/>
        <v>15045.9351622989</v>
      </c>
      <c r="AG524" s="20">
        <f>IFERROR(VLOOKUP($E524,INPUTS!$A$44:$G$103,6,0),SCENARIOS!$M$25)</f>
        <v>0.4</v>
      </c>
      <c r="AH524" s="15">
        <f t="shared" si="154"/>
        <v>22697.4594843264</v>
      </c>
      <c r="AI524" s="20">
        <f>IFERROR(VLOOKUP($E524,INPUTS!$A$44:$G$103,7,0),SCENARIOS!$N$25)</f>
        <v>0.5</v>
      </c>
      <c r="AJ524" s="15">
        <f t="shared" si="155"/>
        <v>32100.1150903989</v>
      </c>
      <c r="AL524" t="str">
        <f t="shared" si="157"/>
        <v>Y</v>
      </c>
      <c r="AM524" s="21">
        <f t="shared" si="158"/>
        <v>64200.2301807979</v>
      </c>
    </row>
    <row r="525" ht="15" customHeight="1" spans="1:39">
      <c r="A525" s="24" t="s">
        <v>1495</v>
      </c>
      <c r="B525" s="52" t="s">
        <v>663</v>
      </c>
      <c r="C525" s="52" t="s">
        <v>664</v>
      </c>
      <c r="D525" s="52" t="s">
        <v>929</v>
      </c>
      <c r="E525" s="10" t="s">
        <v>223</v>
      </c>
      <c r="F525" s="52" t="s">
        <v>665</v>
      </c>
      <c r="G525" s="52" t="s">
        <v>165</v>
      </c>
      <c r="H525" s="52" t="s">
        <v>636</v>
      </c>
      <c r="I525" s="52" t="s">
        <v>635</v>
      </c>
      <c r="J525" s="52" t="s">
        <v>177</v>
      </c>
      <c r="K525" s="52" t="s">
        <v>931</v>
      </c>
      <c r="L525" s="53" t="s">
        <v>282</v>
      </c>
      <c r="M525" s="13">
        <v>6597</v>
      </c>
      <c r="N525" s="14">
        <f t="shared" si="156"/>
        <v>18.0739726027397</v>
      </c>
      <c r="O525" s="15">
        <v>1350</v>
      </c>
      <c r="P525" s="15">
        <f t="shared" si="148"/>
        <v>8905950</v>
      </c>
      <c r="Q525" s="16">
        <f>IFERROR(VLOOKUP(G525,SCENARIOS!$A$13:$E$18,4,0),0.025)</f>
        <v>0.025</v>
      </c>
      <c r="R525" s="52">
        <f>IFERROR(VLOOKUP(L525,INPUTS!$A$107:$B$120,2,0),0.0082)</f>
        <v>0.0042</v>
      </c>
      <c r="S525" s="52">
        <f t="shared" si="149"/>
        <v>5.67</v>
      </c>
      <c r="T525" s="15">
        <f t="shared" si="150"/>
        <v>37404.99</v>
      </c>
      <c r="U525" s="15">
        <f>T525/INPUTS!$B$7*1000</f>
        <v>46756237.5</v>
      </c>
      <c r="V525" s="15">
        <f>T525*INPUTS!$B$6</f>
        <v>118199.7684</v>
      </c>
      <c r="W525" s="54" t="s">
        <v>396</v>
      </c>
      <c r="X525" s="54" t="s">
        <v>396</v>
      </c>
      <c r="Y525" s="67">
        <f>IFERROR(VLOOKUP(E525,INPUTS!$A$44:$B$103,2,0),0)</f>
        <v>0.02</v>
      </c>
      <c r="Z525" s="15">
        <f t="shared" si="152"/>
        <v>748.0998</v>
      </c>
      <c r="AA525" s="20">
        <f>IFERROR(VLOOKUP(E525,INPUTS!$A$44:$C$103,3,0),SCENARIOS!$J$25)</f>
        <v>0.06</v>
      </c>
      <c r="AB525" s="15">
        <f t="shared" si="153"/>
        <v>2539.2187733455</v>
      </c>
      <c r="AC525" s="20">
        <f>IFERROR(VLOOKUP($E525,INPUTS!$A$44:$G$103,4,0),SCENARIOS!$K$25)</f>
        <v>0.15</v>
      </c>
      <c r="AD525" s="15">
        <f t="shared" si="153"/>
        <v>7182.23243622289</v>
      </c>
      <c r="AE525" s="20">
        <f>IFERROR(VLOOKUP($E525,INPUTS!$A$44:$G$103,5,0),SCENARIOS!$L$25)</f>
        <v>0.3</v>
      </c>
      <c r="AF525" s="15">
        <f t="shared" si="153"/>
        <v>16252.073530464</v>
      </c>
      <c r="AG525" s="20">
        <f>IFERROR(VLOOKUP($E525,INPUTS!$A$44:$G$103,6,0),SCENARIOS!$M$25)</f>
        <v>0.4</v>
      </c>
      <c r="AH525" s="15">
        <f t="shared" si="154"/>
        <v>24516.9726251591</v>
      </c>
      <c r="AI525" s="20">
        <f>IFERROR(VLOOKUP($E525,INPUTS!$A$44:$G$103,7,0),SCENARIOS!$N$25)</f>
        <v>0.5</v>
      </c>
      <c r="AJ525" s="15">
        <f t="shared" si="155"/>
        <v>34673.3802291496</v>
      </c>
      <c r="AL525" t="str">
        <f t="shared" si="157"/>
        <v>N</v>
      </c>
      <c r="AM525" s="21">
        <f t="shared" si="158"/>
        <v>69346.7604582992</v>
      </c>
    </row>
    <row r="526" ht="15" customHeight="1" spans="1:39">
      <c r="A526" s="6" t="s">
        <v>1496</v>
      </c>
      <c r="B526" s="52" t="s">
        <v>663</v>
      </c>
      <c r="C526" s="52" t="s">
        <v>664</v>
      </c>
      <c r="D526" s="52" t="s">
        <v>929</v>
      </c>
      <c r="E526" s="10" t="s">
        <v>223</v>
      </c>
      <c r="F526" s="52" t="s">
        <v>665</v>
      </c>
      <c r="G526" s="52" t="s">
        <v>165</v>
      </c>
      <c r="H526" s="52" t="s">
        <v>234</v>
      </c>
      <c r="I526" s="52" t="s">
        <v>424</v>
      </c>
      <c r="J526" s="52" t="s">
        <v>173</v>
      </c>
      <c r="K526" s="52" t="s">
        <v>931</v>
      </c>
      <c r="L526" s="53" t="s">
        <v>288</v>
      </c>
      <c r="M526" s="13">
        <v>3298</v>
      </c>
      <c r="N526" s="14">
        <f t="shared" si="156"/>
        <v>9.03561643835616</v>
      </c>
      <c r="O526" s="15">
        <v>9400</v>
      </c>
      <c r="P526" s="15">
        <f t="shared" si="148"/>
        <v>31001200</v>
      </c>
      <c r="Q526" s="16">
        <f>IFERROR(VLOOKUP(G526,SCENARIOS!$A$13:$E$18,4,0),0.025)</f>
        <v>0.025</v>
      </c>
      <c r="R526" s="52">
        <f>IFERROR(VLOOKUP(L526,INPUTS!$A$107:$B$120,2,0),0.0082)</f>
        <v>0.0085</v>
      </c>
      <c r="S526" s="52">
        <f t="shared" si="149"/>
        <v>79.9</v>
      </c>
      <c r="T526" s="15">
        <f t="shared" si="150"/>
        <v>263510.2</v>
      </c>
      <c r="U526" s="15">
        <f>T526/INPUTS!$B$7*1000</f>
        <v>329387750</v>
      </c>
      <c r="V526" s="15">
        <f>T526*INPUTS!$B$6</f>
        <v>832692.232</v>
      </c>
      <c r="W526" s="54" t="s">
        <v>396</v>
      </c>
      <c r="X526" s="54" t="s">
        <v>396</v>
      </c>
      <c r="Y526" s="67">
        <f>IFERROR(VLOOKUP(E526,INPUTS!$A$44:$B$103,2,0),0)</f>
        <v>0.02</v>
      </c>
      <c r="Z526" s="15">
        <f t="shared" si="152"/>
        <v>5270.204</v>
      </c>
      <c r="AA526" s="20">
        <f>IFERROR(VLOOKUP(E526,INPUTS!$A$44:$C$103,3,0),SCENARIOS!$J$25)</f>
        <v>0.06</v>
      </c>
      <c r="AB526" s="15">
        <f t="shared" si="153"/>
        <v>17888.2562676271</v>
      </c>
      <c r="AC526" s="20">
        <f>IFERROR(VLOOKUP($E526,INPUTS!$A$44:$G$103,4,0),SCENARIOS!$K$25)</f>
        <v>0.15</v>
      </c>
      <c r="AD526" s="15">
        <f t="shared" si="153"/>
        <v>50597.3001387136</v>
      </c>
      <c r="AE526" s="20">
        <f>IFERROR(VLOOKUP($E526,INPUTS!$A$44:$G$103,5,0),SCENARIOS!$L$25)</f>
        <v>0.3</v>
      </c>
      <c r="AF526" s="15">
        <f t="shared" si="153"/>
        <v>114492.401854065</v>
      </c>
      <c r="AG526" s="20">
        <f>IFERROR(VLOOKUP($E526,INPUTS!$A$44:$G$103,6,0),SCENARIOS!$M$25)</f>
        <v>0.4</v>
      </c>
      <c r="AH526" s="15">
        <f t="shared" si="154"/>
        <v>172716.858361684</v>
      </c>
      <c r="AI526" s="20">
        <f>IFERROR(VLOOKUP($E526,INPUTS!$A$44:$G$103,7,0),SCENARIOS!$N$25)</f>
        <v>0.5</v>
      </c>
      <c r="AJ526" s="15">
        <f t="shared" si="155"/>
        <v>244266.590068845</v>
      </c>
      <c r="AL526" t="str">
        <f t="shared" si="157"/>
        <v>N</v>
      </c>
      <c r="AM526" s="21">
        <f t="shared" si="158"/>
        <v>488533.18013769</v>
      </c>
    </row>
    <row r="527" ht="15" customHeight="1" spans="1:39">
      <c r="A527" s="24" t="s">
        <v>1497</v>
      </c>
      <c r="B527" s="52" t="s">
        <v>656</v>
      </c>
      <c r="C527" s="52" t="s">
        <v>657</v>
      </c>
      <c r="D527" s="52" t="s">
        <v>929</v>
      </c>
      <c r="E527" s="10" t="s">
        <v>659</v>
      </c>
      <c r="F527" s="52" t="s">
        <v>658</v>
      </c>
      <c r="G527" s="52" t="s">
        <v>165</v>
      </c>
      <c r="H527" s="52" t="s">
        <v>440</v>
      </c>
      <c r="I527" s="52" t="s">
        <v>439</v>
      </c>
      <c r="J527" s="52" t="s">
        <v>177</v>
      </c>
      <c r="K527" s="52" t="s">
        <v>931</v>
      </c>
      <c r="L527" s="53" t="s">
        <v>1514</v>
      </c>
      <c r="M527" s="13">
        <v>120</v>
      </c>
      <c r="N527" s="14">
        <f t="shared" si="156"/>
        <v>0.328767123287671</v>
      </c>
      <c r="O527" s="15">
        <v>4400</v>
      </c>
      <c r="P527" s="15">
        <f t="shared" si="148"/>
        <v>528000</v>
      </c>
      <c r="Q527" s="16">
        <f>IFERROR(VLOOKUP(G527,SCENARIOS!$A$13:$E$18,4,0),0.025)</f>
        <v>0.025</v>
      </c>
      <c r="R527" s="52">
        <f>IFERROR(VLOOKUP(L527,INPUTS!$A$107:$B$120,2,0),0.0082)</f>
        <v>0.0082</v>
      </c>
      <c r="S527" s="52">
        <f t="shared" si="149"/>
        <v>36.08</v>
      </c>
      <c r="T527" s="15">
        <f t="shared" si="150"/>
        <v>4329.6</v>
      </c>
      <c r="U527" s="15">
        <f>T527/INPUTS!$B$7*1000</f>
        <v>5412000</v>
      </c>
      <c r="V527" s="15">
        <f>T527*INPUTS!$B$6</f>
        <v>13681.536</v>
      </c>
      <c r="W527" s="54" t="s">
        <v>396</v>
      </c>
      <c r="X527" s="54" t="s">
        <v>396</v>
      </c>
      <c r="Y527" s="67">
        <f>IFERROR(VLOOKUP(E527,INPUTS!$A$44:$B$103,2,0),0)</f>
        <v>0</v>
      </c>
      <c r="Z527" s="15">
        <f t="shared" si="152"/>
        <v>0</v>
      </c>
      <c r="AA527" s="20">
        <f>IFERROR(VLOOKUP(E527,INPUTS!$A$44:$C$103,3,0),SCENARIOS!$J$25)</f>
        <v>0.015</v>
      </c>
      <c r="AB527" s="15">
        <f t="shared" si="153"/>
        <v>73.4781749779687</v>
      </c>
      <c r="AC527" s="20">
        <f>IFERROR(VLOOKUP($E527,INPUTS!$A$44:$G$103,4,0),SCENARIOS!$K$25)</f>
        <v>0.075</v>
      </c>
      <c r="AD527" s="15">
        <f t="shared" si="153"/>
        <v>415.669053191441</v>
      </c>
      <c r="AE527" s="20">
        <f>IFERROR(VLOOKUP($E527,INPUTS!$A$44:$G$103,5,0),SCENARIOS!$L$25)</f>
        <v>0.15</v>
      </c>
      <c r="AF527" s="15">
        <f t="shared" si="153"/>
        <v>940.582761250533</v>
      </c>
      <c r="AG527" s="20">
        <f>IFERROR(VLOOKUP($E527,INPUTS!$A$44:$G$103,6,0),SCENARIOS!$M$25)</f>
        <v>0.2</v>
      </c>
      <c r="AH527" s="15">
        <f t="shared" si="154"/>
        <v>1418.91074797626</v>
      </c>
      <c r="AI527" s="20">
        <f>IFERROR(VLOOKUP($E527,INPUTS!$A$44:$G$103,7,0),SCENARIOS!$N$25)</f>
        <v>0.3</v>
      </c>
      <c r="AJ527" s="15">
        <f t="shared" si="155"/>
        <v>2408.05091042868</v>
      </c>
      <c r="AL527" t="str">
        <f t="shared" si="157"/>
        <v>N</v>
      </c>
      <c r="AM527" s="21">
        <f t="shared" si="158"/>
        <v>8026.8363680956</v>
      </c>
    </row>
    <row r="528" ht="15" customHeight="1" spans="1:39">
      <c r="A528" s="6" t="s">
        <v>1498</v>
      </c>
      <c r="B528" s="52" t="s">
        <v>656</v>
      </c>
      <c r="C528" s="52" t="s">
        <v>657</v>
      </c>
      <c r="D528" s="52" t="s">
        <v>929</v>
      </c>
      <c r="E528" s="10" t="s">
        <v>659</v>
      </c>
      <c r="F528" s="52" t="s">
        <v>658</v>
      </c>
      <c r="G528" s="52" t="s">
        <v>165</v>
      </c>
      <c r="H528" s="52" t="s">
        <v>448</v>
      </c>
      <c r="I528" s="52" t="s">
        <v>447</v>
      </c>
      <c r="J528" s="52" t="s">
        <v>177</v>
      </c>
      <c r="K528" s="52" t="s">
        <v>931</v>
      </c>
      <c r="L528" s="53" t="s">
        <v>1514</v>
      </c>
      <c r="M528" s="13">
        <v>80</v>
      </c>
      <c r="N528" s="14">
        <f t="shared" si="156"/>
        <v>0.219178082191781</v>
      </c>
      <c r="O528" s="15">
        <v>4300</v>
      </c>
      <c r="P528" s="15">
        <f t="shared" si="148"/>
        <v>344000</v>
      </c>
      <c r="Q528" s="16">
        <f>IFERROR(VLOOKUP(G528,SCENARIOS!$A$13:$E$18,4,0),0.025)</f>
        <v>0.025</v>
      </c>
      <c r="R528" s="52">
        <f>IFERROR(VLOOKUP(L528,INPUTS!$A$107:$B$120,2,0),0.0082)</f>
        <v>0.0082</v>
      </c>
      <c r="S528" s="52">
        <f t="shared" si="149"/>
        <v>35.26</v>
      </c>
      <c r="T528" s="15">
        <f t="shared" si="150"/>
        <v>2820.8</v>
      </c>
      <c r="U528" s="15">
        <f>T528/INPUTS!$B$7*1000</f>
        <v>3526000</v>
      </c>
      <c r="V528" s="15">
        <f>T528*INPUTS!$B$6</f>
        <v>8913.728</v>
      </c>
      <c r="W528" s="54" t="s">
        <v>396</v>
      </c>
      <c r="X528" s="54" t="s">
        <v>396</v>
      </c>
      <c r="Y528" s="67">
        <f>IFERROR(VLOOKUP(E528,INPUTS!$A$44:$B$103,2,0),0)</f>
        <v>0</v>
      </c>
      <c r="Z528" s="15">
        <f t="shared" si="152"/>
        <v>0</v>
      </c>
      <c r="AA528" s="20">
        <f>IFERROR(VLOOKUP(E528,INPUTS!$A$44:$C$103,3,0),SCENARIOS!$J$25)</f>
        <v>0.015</v>
      </c>
      <c r="AB528" s="15">
        <f t="shared" si="153"/>
        <v>47.8721443038281</v>
      </c>
      <c r="AC528" s="20">
        <f>IFERROR(VLOOKUP($E528,INPUTS!$A$44:$G$103,4,0),SCENARIOS!$K$25)</f>
        <v>0.075</v>
      </c>
      <c r="AD528" s="15">
        <f t="shared" si="153"/>
        <v>270.814686170181</v>
      </c>
      <c r="AE528" s="20">
        <f>IFERROR(VLOOKUP($E528,INPUTS!$A$44:$G$103,5,0),SCENARIOS!$L$25)</f>
        <v>0.15</v>
      </c>
      <c r="AF528" s="15">
        <f t="shared" si="153"/>
        <v>612.803920208681</v>
      </c>
      <c r="AG528" s="20">
        <f>IFERROR(VLOOKUP($E528,INPUTS!$A$44:$G$103,6,0),SCENARIOS!$M$25)</f>
        <v>0.2</v>
      </c>
      <c r="AH528" s="15">
        <f t="shared" si="154"/>
        <v>924.44185095423</v>
      </c>
      <c r="AI528" s="20">
        <f>IFERROR(VLOOKUP($E528,INPUTS!$A$44:$G$103,7,0),SCENARIOS!$N$25)</f>
        <v>0.3</v>
      </c>
      <c r="AJ528" s="15">
        <f t="shared" si="155"/>
        <v>1568.88165376414</v>
      </c>
      <c r="AL528" t="str">
        <f t="shared" si="157"/>
        <v>N</v>
      </c>
      <c r="AM528" s="21">
        <f t="shared" si="158"/>
        <v>5229.60551254713</v>
      </c>
    </row>
    <row r="529" ht="15" customHeight="1" spans="1:39">
      <c r="A529" s="24" t="s">
        <v>1499</v>
      </c>
      <c r="B529" s="52" t="s">
        <v>656</v>
      </c>
      <c r="C529" s="52" t="s">
        <v>657</v>
      </c>
      <c r="D529" s="52" t="s">
        <v>929</v>
      </c>
      <c r="E529" s="10" t="s">
        <v>659</v>
      </c>
      <c r="F529" s="52" t="s">
        <v>658</v>
      </c>
      <c r="G529" s="52" t="s">
        <v>165</v>
      </c>
      <c r="H529" s="52" t="s">
        <v>673</v>
      </c>
      <c r="I529" s="52" t="s">
        <v>439</v>
      </c>
      <c r="J529" s="52" t="s">
        <v>177</v>
      </c>
      <c r="K529" s="52" t="s">
        <v>931</v>
      </c>
      <c r="L529" s="53" t="s">
        <v>1514</v>
      </c>
      <c r="M529" s="13">
        <v>80</v>
      </c>
      <c r="N529" s="14">
        <f t="shared" si="156"/>
        <v>0.219178082191781</v>
      </c>
      <c r="O529" s="15">
        <v>4400</v>
      </c>
      <c r="P529" s="15">
        <f t="shared" si="148"/>
        <v>352000</v>
      </c>
      <c r="Q529" s="16">
        <f>IFERROR(VLOOKUP(G529,SCENARIOS!$A$13:$E$18,4,0),0.025)</f>
        <v>0.025</v>
      </c>
      <c r="R529" s="52">
        <f>IFERROR(VLOOKUP(L529,INPUTS!$A$107:$B$120,2,0),0.0082)</f>
        <v>0.0082</v>
      </c>
      <c r="S529" s="52">
        <f t="shared" si="149"/>
        <v>36.08</v>
      </c>
      <c r="T529" s="15">
        <f t="shared" si="150"/>
        <v>2886.4</v>
      </c>
      <c r="U529" s="15">
        <f>T529/INPUTS!$B$7*1000</f>
        <v>3608000</v>
      </c>
      <c r="V529" s="15">
        <f>T529*INPUTS!$B$6</f>
        <v>9121.024</v>
      </c>
      <c r="W529" s="54" t="s">
        <v>396</v>
      </c>
      <c r="X529" s="54" t="s">
        <v>396</v>
      </c>
      <c r="Y529" s="67">
        <f>IFERROR(VLOOKUP(E529,INPUTS!$A$44:$B$103,2,0),0)</f>
        <v>0</v>
      </c>
      <c r="Z529" s="15">
        <f t="shared" si="152"/>
        <v>0</v>
      </c>
      <c r="AA529" s="20">
        <f>IFERROR(VLOOKUP(E529,INPUTS!$A$44:$C$103,3,0),SCENARIOS!$J$25)</f>
        <v>0.015</v>
      </c>
      <c r="AB529" s="15">
        <f t="shared" si="153"/>
        <v>48.9854499853125</v>
      </c>
      <c r="AC529" s="20">
        <f>IFERROR(VLOOKUP($E529,INPUTS!$A$44:$G$103,4,0),SCENARIOS!$K$25)</f>
        <v>0.075</v>
      </c>
      <c r="AD529" s="15">
        <f t="shared" si="153"/>
        <v>277.112702127627</v>
      </c>
      <c r="AE529" s="20">
        <f>IFERROR(VLOOKUP($E529,INPUTS!$A$44:$G$103,5,0),SCENARIOS!$L$25)</f>
        <v>0.15</v>
      </c>
      <c r="AF529" s="15">
        <f t="shared" si="153"/>
        <v>627.055174167022</v>
      </c>
      <c r="AG529" s="20">
        <f>IFERROR(VLOOKUP($E529,INPUTS!$A$44:$G$103,6,0),SCENARIOS!$M$25)</f>
        <v>0.2</v>
      </c>
      <c r="AH529" s="15">
        <f t="shared" si="154"/>
        <v>945.94049865084</v>
      </c>
      <c r="AI529" s="20">
        <f>IFERROR(VLOOKUP($E529,INPUTS!$A$44:$G$103,7,0),SCENARIOS!$N$25)</f>
        <v>0.3</v>
      </c>
      <c r="AJ529" s="15">
        <f t="shared" si="155"/>
        <v>1605.36727361912</v>
      </c>
      <c r="AL529" t="str">
        <f t="shared" si="157"/>
        <v>N</v>
      </c>
      <c r="AM529" s="21">
        <f t="shared" si="158"/>
        <v>5351.22424539706</v>
      </c>
    </row>
    <row r="530" ht="15" customHeight="1" spans="1:39">
      <c r="A530" s="6" t="s">
        <v>1500</v>
      </c>
      <c r="B530" s="52" t="s">
        <v>656</v>
      </c>
      <c r="C530" s="52" t="s">
        <v>657</v>
      </c>
      <c r="D530" s="52" t="s">
        <v>929</v>
      </c>
      <c r="E530" s="10" t="s">
        <v>659</v>
      </c>
      <c r="F530" s="52" t="s">
        <v>658</v>
      </c>
      <c r="G530" s="52" t="s">
        <v>165</v>
      </c>
      <c r="H530" s="52" t="s">
        <v>648</v>
      </c>
      <c r="I530" s="52" t="s">
        <v>647</v>
      </c>
      <c r="J530" s="52" t="s">
        <v>177</v>
      </c>
      <c r="K530" s="52" t="s">
        <v>931</v>
      </c>
      <c r="L530" s="53" t="s">
        <v>1514</v>
      </c>
      <c r="M530" s="13">
        <v>80</v>
      </c>
      <c r="N530" s="14">
        <f t="shared" si="156"/>
        <v>0.219178082191781</v>
      </c>
      <c r="O530" s="15">
        <v>3700</v>
      </c>
      <c r="P530" s="15">
        <f t="shared" si="148"/>
        <v>296000</v>
      </c>
      <c r="Q530" s="16">
        <f>IFERROR(VLOOKUP(G530,SCENARIOS!$A$13:$E$18,4,0),0.025)</f>
        <v>0.025</v>
      </c>
      <c r="R530" s="52">
        <f>IFERROR(VLOOKUP(L530,INPUTS!$A$107:$B$120,2,0),0.0082)</f>
        <v>0.0082</v>
      </c>
      <c r="S530" s="52">
        <f t="shared" si="149"/>
        <v>30.34</v>
      </c>
      <c r="T530" s="15">
        <f t="shared" si="150"/>
        <v>2427.2</v>
      </c>
      <c r="U530" s="15">
        <f>T530/INPUTS!$B$7*1000</f>
        <v>3034000</v>
      </c>
      <c r="V530" s="15">
        <f>T530*INPUTS!$B$6</f>
        <v>7669.952</v>
      </c>
      <c r="W530" s="54" t="s">
        <v>396</v>
      </c>
      <c r="X530" s="54" t="s">
        <v>396</v>
      </c>
      <c r="Y530" s="67">
        <f>IFERROR(VLOOKUP(E530,INPUTS!$A$44:$B$103,2,0),0)</f>
        <v>0</v>
      </c>
      <c r="Z530" s="15">
        <f t="shared" si="152"/>
        <v>0</v>
      </c>
      <c r="AA530" s="20">
        <f>IFERROR(VLOOKUP(E530,INPUTS!$A$44:$C$103,3,0),SCENARIOS!$J$25)</f>
        <v>0.015</v>
      </c>
      <c r="AB530" s="15">
        <f t="shared" si="153"/>
        <v>41.1923102149219</v>
      </c>
      <c r="AC530" s="20">
        <f>IFERROR(VLOOKUP($E530,INPUTS!$A$44:$G$103,4,0),SCENARIOS!$K$25)</f>
        <v>0.075</v>
      </c>
      <c r="AD530" s="15">
        <f t="shared" si="153"/>
        <v>233.026590425505</v>
      </c>
      <c r="AE530" s="20">
        <f>IFERROR(VLOOKUP($E530,INPUTS!$A$44:$G$103,5,0),SCENARIOS!$L$25)</f>
        <v>0.15</v>
      </c>
      <c r="AF530" s="15">
        <f t="shared" si="153"/>
        <v>527.296396458632</v>
      </c>
      <c r="AG530" s="20">
        <f>IFERROR(VLOOKUP($E530,INPUTS!$A$44:$G$103,6,0),SCENARIOS!$M$25)</f>
        <v>0.2</v>
      </c>
      <c r="AH530" s="15">
        <f t="shared" si="154"/>
        <v>795.44996477457</v>
      </c>
      <c r="AI530" s="20">
        <f>IFERROR(VLOOKUP($E530,INPUTS!$A$44:$G$103,7,0),SCENARIOS!$N$25)</f>
        <v>0.3</v>
      </c>
      <c r="AJ530" s="15">
        <f t="shared" si="155"/>
        <v>1349.96793463426</v>
      </c>
      <c r="AL530" t="str">
        <f t="shared" si="157"/>
        <v>N</v>
      </c>
      <c r="AM530" s="21">
        <f t="shared" si="158"/>
        <v>4499.89311544753</v>
      </c>
    </row>
    <row r="531" ht="15" customHeight="1" spans="1:39">
      <c r="A531" s="24" t="s">
        <v>1501</v>
      </c>
      <c r="B531" s="70" t="s">
        <v>582</v>
      </c>
      <c r="C531" s="70" t="s">
        <v>583</v>
      </c>
      <c r="D531" s="70" t="s">
        <v>929</v>
      </c>
      <c r="E531" s="10" t="s">
        <v>229</v>
      </c>
      <c r="F531" s="70" t="s">
        <v>938</v>
      </c>
      <c r="G531" s="70" t="s">
        <v>165</v>
      </c>
      <c r="H531" s="70" t="s">
        <v>1519</v>
      </c>
      <c r="I531" s="70" t="s">
        <v>1519</v>
      </c>
      <c r="J531" s="70" t="s">
        <v>1519</v>
      </c>
      <c r="K531" s="70" t="s">
        <v>1520</v>
      </c>
      <c r="L531" s="71" t="s">
        <v>279</v>
      </c>
      <c r="M531" s="72">
        <v>390553</v>
      </c>
      <c r="N531" s="14">
        <f t="shared" si="156"/>
        <v>1070.00821917808</v>
      </c>
      <c r="O531" s="15">
        <v>2200</v>
      </c>
      <c r="P531" s="15">
        <f t="shared" si="148"/>
        <v>859216600</v>
      </c>
      <c r="Q531" s="16">
        <f>IFERROR(VLOOKUP(G531,SCENARIOS!$A$13:$E$18,4,0),0.025)</f>
        <v>0.025</v>
      </c>
      <c r="R531" s="52">
        <f>IFERROR(VLOOKUP(L531,INPUTS!$A$107:$B$120,2,0),0.0082)</f>
        <v>0.0039</v>
      </c>
      <c r="S531" s="52">
        <f t="shared" si="149"/>
        <v>8.58</v>
      </c>
      <c r="T531" s="15">
        <f t="shared" si="150"/>
        <v>3350944.74</v>
      </c>
      <c r="U531" s="15">
        <f>T531/INPUTS!$B$7*1000</f>
        <v>4188680925</v>
      </c>
      <c r="V531" s="15">
        <f>T531*INPUTS!$B$6</f>
        <v>10588985.3784</v>
      </c>
      <c r="W531" s="73" t="s">
        <v>396</v>
      </c>
      <c r="X531" s="73" t="s">
        <v>396</v>
      </c>
      <c r="Y531" s="67">
        <f>IFERROR(VLOOKUP(E531,INPUTS!$A$44:$B$103,2,0),0)</f>
        <v>0.02</v>
      </c>
      <c r="Z531" s="15">
        <f t="shared" si="152"/>
        <v>67018.8948</v>
      </c>
      <c r="AA531" s="20">
        <f>IFERROR(VLOOKUP(E531,INPUTS!$A$44:$C$103,3,0),SCENARIOS!$J$25)</f>
        <v>0.1</v>
      </c>
      <c r="AB531" s="15">
        <f t="shared" si="153"/>
        <v>379128.639977864</v>
      </c>
      <c r="AC531" s="20">
        <f>IFERROR(VLOOKUP($E531,INPUTS!$A$44:$G$103,4,0),SCENARIOS!$K$25)</f>
        <v>0.15</v>
      </c>
      <c r="AD531" s="15">
        <f t="shared" si="153"/>
        <v>643423.885519512</v>
      </c>
      <c r="AE531" s="20">
        <f>IFERROR(VLOOKUP($E531,INPUTS!$A$44:$G$103,5,0),SCENARIOS!$L$25)</f>
        <v>0.3</v>
      </c>
      <c r="AF531" s="15">
        <f t="shared" si="153"/>
        <v>1455950.13689355</v>
      </c>
      <c r="AG531" s="20">
        <f>IFERROR(VLOOKUP($E531,INPUTS!$A$44:$G$103,6,0),SCENARIOS!$M$25)</f>
        <v>0.4</v>
      </c>
      <c r="AH531" s="15">
        <f t="shared" si="154"/>
        <v>2196365.25658745</v>
      </c>
      <c r="AI531" s="20">
        <f>IFERROR(VLOOKUP($E531,INPUTS!$A$44:$G$103,7,0),SCENARIOS!$N$25)</f>
        <v>0.5</v>
      </c>
      <c r="AJ531" s="15">
        <f t="shared" si="155"/>
        <v>3106232.11226333</v>
      </c>
      <c r="AL531" t="str">
        <f t="shared" si="157"/>
        <v>MULTI</v>
      </c>
      <c r="AM531" s="21">
        <f t="shared" si="158"/>
        <v>6212464.22452666</v>
      </c>
    </row>
    <row r="532" ht="15" customHeight="1" spans="1:39">
      <c r="A532" s="6" t="s">
        <v>1502</v>
      </c>
      <c r="B532" s="70" t="s">
        <v>582</v>
      </c>
      <c r="C532" s="70" t="s">
        <v>583</v>
      </c>
      <c r="D532" s="70" t="s">
        <v>929</v>
      </c>
      <c r="E532" s="10" t="s">
        <v>1522</v>
      </c>
      <c r="F532" s="70" t="s">
        <v>609</v>
      </c>
      <c r="G532" s="70" t="s">
        <v>165</v>
      </c>
      <c r="H532" s="70" t="s">
        <v>1519</v>
      </c>
      <c r="I532" s="70" t="s">
        <v>1519</v>
      </c>
      <c r="J532" s="70" t="s">
        <v>1519</v>
      </c>
      <c r="K532" s="70" t="s">
        <v>1520</v>
      </c>
      <c r="L532" s="71" t="s">
        <v>279</v>
      </c>
      <c r="M532" s="72">
        <v>164336</v>
      </c>
      <c r="N532" s="14">
        <f t="shared" si="156"/>
        <v>450.235616438356</v>
      </c>
      <c r="O532" s="15">
        <v>2000</v>
      </c>
      <c r="P532" s="15">
        <f t="shared" si="148"/>
        <v>328672000</v>
      </c>
      <c r="Q532" s="16">
        <f>IFERROR(VLOOKUP(G532,SCENARIOS!$A$13:$E$18,4,0),0.025)</f>
        <v>0.025</v>
      </c>
      <c r="R532" s="52">
        <f>IFERROR(VLOOKUP(L532,INPUTS!$A$107:$B$120,2,0),0.0082)</f>
        <v>0.0039</v>
      </c>
      <c r="S532" s="52">
        <f t="shared" si="149"/>
        <v>7.8</v>
      </c>
      <c r="T532" s="15">
        <f t="shared" si="150"/>
        <v>1281820.8</v>
      </c>
      <c r="U532" s="15">
        <f>T532/INPUTS!$B$7*1000</f>
        <v>1602276000</v>
      </c>
      <c r="V532" s="15">
        <f>T532*INPUTS!$B$6</f>
        <v>4050553.728</v>
      </c>
      <c r="W532" s="73" t="s">
        <v>396</v>
      </c>
      <c r="X532" s="73" t="s">
        <v>396</v>
      </c>
      <c r="Y532" s="67">
        <f>IFERROR(VLOOKUP(E532,INPUTS!$A$44:$B$103,2,0),0)</f>
        <v>0</v>
      </c>
      <c r="Z532" s="15">
        <f t="shared" si="152"/>
        <v>0</v>
      </c>
      <c r="AA532" s="20">
        <f>IFERROR(VLOOKUP(E532,INPUTS!$A$44:$C$103,3,0),SCENARIOS!$J$25)</f>
        <v>0.015</v>
      </c>
      <c r="AB532" s="15">
        <f t="shared" ref="AB532:AF547" si="159">$T532*AA532*(1+$Q532)^AB$2</f>
        <v>21753.9387086105</v>
      </c>
      <c r="AC532" s="20">
        <f>IFERROR(VLOOKUP($E532,INPUTS!$A$44:$G$103,4,0),SCENARIOS!$K$25)</f>
        <v>0.075</v>
      </c>
      <c r="AD532" s="15">
        <f t="shared" si="159"/>
        <v>123062.924588206</v>
      </c>
      <c r="AE532" s="20">
        <f>IFERROR(VLOOKUP($E532,INPUTS!$A$44:$G$103,5,0),SCENARIOS!$L$25)</f>
        <v>0.15</v>
      </c>
      <c r="AF532" s="15">
        <f t="shared" si="159"/>
        <v>278468.807162871</v>
      </c>
      <c r="AG532" s="20">
        <f>IFERROR(VLOOKUP($E532,INPUTS!$A$44:$G$103,6,0),SCENARIOS!$M$25)</f>
        <v>0.2</v>
      </c>
      <c r="AH532" s="15">
        <f t="shared" si="154"/>
        <v>420082.527277237</v>
      </c>
      <c r="AI532" s="20">
        <f>IFERROR(VLOOKUP($E532,INPUTS!$A$44:$G$103,7,0),SCENARIOS!$N$25)</f>
        <v>0.3</v>
      </c>
      <c r="AJ532" s="15">
        <f t="shared" si="155"/>
        <v>712927.232179974</v>
      </c>
      <c r="AL532" t="str">
        <f t="shared" si="157"/>
        <v>MULTI</v>
      </c>
      <c r="AM532" s="21">
        <f t="shared" si="158"/>
        <v>2376424.10726658</v>
      </c>
    </row>
    <row r="533" ht="15" customHeight="1" spans="1:39">
      <c r="A533" s="24" t="s">
        <v>1503</v>
      </c>
      <c r="B533" s="70" t="s">
        <v>582</v>
      </c>
      <c r="C533" s="70" t="s">
        <v>583</v>
      </c>
      <c r="D533" s="70" t="s">
        <v>929</v>
      </c>
      <c r="E533" s="10" t="s">
        <v>1524</v>
      </c>
      <c r="F533" s="70" t="s">
        <v>609</v>
      </c>
      <c r="G533" s="70" t="s">
        <v>165</v>
      </c>
      <c r="H533" s="70" t="s">
        <v>1519</v>
      </c>
      <c r="I533" s="70" t="s">
        <v>1519</v>
      </c>
      <c r="J533" s="70" t="s">
        <v>1519</v>
      </c>
      <c r="K533" s="70" t="s">
        <v>1520</v>
      </c>
      <c r="L533" s="71" t="s">
        <v>279</v>
      </c>
      <c r="M533" s="72">
        <v>152598</v>
      </c>
      <c r="N533" s="14">
        <f t="shared" si="156"/>
        <v>418.076712328767</v>
      </c>
      <c r="O533" s="15">
        <v>1950</v>
      </c>
      <c r="P533" s="15">
        <f t="shared" si="148"/>
        <v>297566100</v>
      </c>
      <c r="Q533" s="16">
        <f>IFERROR(VLOOKUP(G533,SCENARIOS!$A$13:$E$18,4,0),0.025)</f>
        <v>0.025</v>
      </c>
      <c r="R533" s="52">
        <f>IFERROR(VLOOKUP(L533,INPUTS!$A$107:$B$120,2,0),0.0082)</f>
        <v>0.0039</v>
      </c>
      <c r="S533" s="52">
        <f t="shared" si="149"/>
        <v>7.605</v>
      </c>
      <c r="T533" s="15">
        <f t="shared" si="150"/>
        <v>1160507.79</v>
      </c>
      <c r="U533" s="15">
        <f>T533/INPUTS!$B$7*1000</f>
        <v>1450634737.5</v>
      </c>
      <c r="V533" s="15">
        <f>T533*INPUTS!$B$6</f>
        <v>3667204.6164</v>
      </c>
      <c r="W533" s="73" t="s">
        <v>396</v>
      </c>
      <c r="X533" s="73" t="s">
        <v>396</v>
      </c>
      <c r="Y533" s="67">
        <f>IFERROR(VLOOKUP(E533,INPUTS!$A$44:$B$103,2,0),0)</f>
        <v>0</v>
      </c>
      <c r="Z533" s="15">
        <f t="shared" si="152"/>
        <v>0</v>
      </c>
      <c r="AA533" s="20">
        <f>IFERROR(VLOOKUP(E533,INPUTS!$A$44:$C$103,3,0),SCENARIOS!$J$25)</f>
        <v>0.015</v>
      </c>
      <c r="AB533" s="15">
        <f t="shared" si="159"/>
        <v>19695.1206709432</v>
      </c>
      <c r="AC533" s="20">
        <f>IFERROR(VLOOKUP($E533,INPUTS!$A$44:$G$103,4,0),SCENARIOS!$K$25)</f>
        <v>0.075</v>
      </c>
      <c r="AD533" s="15">
        <f t="shared" si="159"/>
        <v>111416.106404885</v>
      </c>
      <c r="AE533" s="20">
        <f>IFERROR(VLOOKUP($E533,INPUTS!$A$44:$G$103,5,0),SCENARIOS!$L$25)</f>
        <v>0.15</v>
      </c>
      <c r="AF533" s="15">
        <f t="shared" si="159"/>
        <v>252114.195669566</v>
      </c>
      <c r="AG533" s="20">
        <f>IFERROR(VLOOKUP($E533,INPUTS!$A$44:$G$103,6,0),SCENARIOS!$M$25)</f>
        <v>0.2</v>
      </c>
      <c r="AH533" s="15">
        <f t="shared" si="154"/>
        <v>380325.428755815</v>
      </c>
      <c r="AI533" s="20">
        <f>IFERROR(VLOOKUP($E533,INPUTS!$A$44:$G$103,7,0),SCENARIOS!$N$25)</f>
        <v>0.3</v>
      </c>
      <c r="AJ533" s="15">
        <f t="shared" si="155"/>
        <v>645454.970498215</v>
      </c>
      <c r="AL533" t="str">
        <f t="shared" si="157"/>
        <v>MULTI</v>
      </c>
      <c r="AM533" s="21">
        <f t="shared" si="158"/>
        <v>2151516.56832739</v>
      </c>
    </row>
    <row r="534" ht="15" customHeight="1" spans="1:39">
      <c r="A534" s="6" t="s">
        <v>1504</v>
      </c>
      <c r="B534" s="70" t="s">
        <v>582</v>
      </c>
      <c r="C534" s="70" t="s">
        <v>583</v>
      </c>
      <c r="D534" s="70" t="s">
        <v>929</v>
      </c>
      <c r="E534" s="10" t="s">
        <v>205</v>
      </c>
      <c r="F534" s="70" t="s">
        <v>408</v>
      </c>
      <c r="G534" s="70" t="s">
        <v>165</v>
      </c>
      <c r="H534" s="70" t="s">
        <v>1519</v>
      </c>
      <c r="I534" s="70" t="s">
        <v>1519</v>
      </c>
      <c r="J534" s="70" t="s">
        <v>1519</v>
      </c>
      <c r="K534" s="70" t="s">
        <v>1520</v>
      </c>
      <c r="L534" s="71" t="s">
        <v>279</v>
      </c>
      <c r="M534" s="72">
        <v>184885</v>
      </c>
      <c r="N534" s="14">
        <f t="shared" si="156"/>
        <v>506.534246575342</v>
      </c>
      <c r="O534" s="15">
        <v>1800</v>
      </c>
      <c r="P534" s="15">
        <f t="shared" si="148"/>
        <v>332793000</v>
      </c>
      <c r="Q534" s="16">
        <f>IFERROR(VLOOKUP(G534,SCENARIOS!$A$13:$E$18,4,0),0.025)</f>
        <v>0.025</v>
      </c>
      <c r="R534" s="52">
        <f>IFERROR(VLOOKUP(L534,INPUTS!$A$107:$B$120,2,0),0.0082)</f>
        <v>0.0039</v>
      </c>
      <c r="S534" s="52">
        <f t="shared" si="149"/>
        <v>7.02</v>
      </c>
      <c r="T534" s="15">
        <f t="shared" si="150"/>
        <v>1297892.7</v>
      </c>
      <c r="U534" s="15">
        <f>T534/INPUTS!$B$7*1000</f>
        <v>1622365875</v>
      </c>
      <c r="V534" s="15">
        <f>T534*INPUTS!$B$6</f>
        <v>4101340.932</v>
      </c>
      <c r="W534" s="73" t="s">
        <v>396</v>
      </c>
      <c r="X534" s="73" t="s">
        <v>396</v>
      </c>
      <c r="Y534" s="67">
        <f>IFERROR(VLOOKUP(E534,INPUTS!$A$44:$B$103,2,0),0)</f>
        <v>0.02</v>
      </c>
      <c r="Z534" s="15">
        <f t="shared" si="152"/>
        <v>25957.854</v>
      </c>
      <c r="AA534" s="20">
        <f>IFERROR(VLOOKUP(E534,INPUTS!$A$44:$C$103,3,0),SCENARIOS!$J$25)</f>
        <v>0.06</v>
      </c>
      <c r="AB534" s="15">
        <f t="shared" si="159"/>
        <v>88106.7876138472</v>
      </c>
      <c r="AC534" s="20">
        <f>IFERROR(VLOOKUP($E534,INPUTS!$A$44:$G$103,4,0),SCENARIOS!$K$25)</f>
        <v>0.15</v>
      </c>
      <c r="AD534" s="15">
        <f t="shared" si="159"/>
        <v>249211.857794292</v>
      </c>
      <c r="AE534" s="20">
        <f>IFERROR(VLOOKUP($E534,INPUTS!$A$44:$G$103,5,0),SCENARIOS!$L$25)</f>
        <v>0.3</v>
      </c>
      <c r="AF534" s="15">
        <f t="shared" si="159"/>
        <v>563920.685316385</v>
      </c>
      <c r="AG534" s="20">
        <f>IFERROR(VLOOKUP($E534,INPUTS!$A$44:$G$103,6,0),SCENARIOS!$M$25)</f>
        <v>0.4</v>
      </c>
      <c r="AH534" s="15">
        <f t="shared" si="154"/>
        <v>850699.326381156</v>
      </c>
      <c r="AI534" s="20">
        <f>IFERROR(VLOOKUP($E534,INPUTS!$A$44:$G$103,7,0),SCENARIOS!$N$25)</f>
        <v>0.5</v>
      </c>
      <c r="AJ534" s="15">
        <f t="shared" si="155"/>
        <v>1203110.2557102</v>
      </c>
      <c r="AL534" t="str">
        <f t="shared" si="157"/>
        <v>MULTI</v>
      </c>
      <c r="AM534" s="21">
        <f t="shared" si="158"/>
        <v>2406220.51142041</v>
      </c>
    </row>
    <row r="535" ht="15" customHeight="1" spans="1:39">
      <c r="A535" s="24" t="s">
        <v>1505</v>
      </c>
      <c r="B535" s="70" t="s">
        <v>582</v>
      </c>
      <c r="C535" s="70" t="s">
        <v>583</v>
      </c>
      <c r="D535" s="70" t="s">
        <v>929</v>
      </c>
      <c r="E535" s="10" t="s">
        <v>215</v>
      </c>
      <c r="F535" s="70" t="s">
        <v>490</v>
      </c>
      <c r="G535" s="70" t="s">
        <v>165</v>
      </c>
      <c r="H535" s="70" t="s">
        <v>1519</v>
      </c>
      <c r="I535" s="70" t="s">
        <v>1519</v>
      </c>
      <c r="J535" s="70" t="s">
        <v>1519</v>
      </c>
      <c r="K535" s="70" t="s">
        <v>1520</v>
      </c>
      <c r="L535" s="71" t="s">
        <v>279</v>
      </c>
      <c r="M535" s="72">
        <v>88555</v>
      </c>
      <c r="N535" s="14">
        <f t="shared" si="156"/>
        <v>242.616438356164</v>
      </c>
      <c r="O535" s="15">
        <v>1950</v>
      </c>
      <c r="P535" s="15">
        <f t="shared" si="148"/>
        <v>172682250</v>
      </c>
      <c r="Q535" s="16">
        <f>IFERROR(VLOOKUP(G535,SCENARIOS!$A$13:$E$18,4,0),0.025)</f>
        <v>0.025</v>
      </c>
      <c r="R535" s="52">
        <f>IFERROR(VLOOKUP(L535,INPUTS!$A$107:$B$120,2,0),0.0082)</f>
        <v>0.0039</v>
      </c>
      <c r="S535" s="52">
        <f t="shared" si="149"/>
        <v>7.605</v>
      </c>
      <c r="T535" s="15">
        <f t="shared" si="150"/>
        <v>673460.775</v>
      </c>
      <c r="U535" s="15">
        <f>T535/INPUTS!$B$7*1000</f>
        <v>841825968.75</v>
      </c>
      <c r="V535" s="15">
        <f>T535*INPUTS!$B$6</f>
        <v>2128136.049</v>
      </c>
      <c r="W535" s="73" t="s">
        <v>396</v>
      </c>
      <c r="X535" s="73" t="s">
        <v>396</v>
      </c>
      <c r="Y535" s="67">
        <f>IFERROR(VLOOKUP(E535,INPUTS!$A$44:$B$103,2,0),0)</f>
        <v>0.02</v>
      </c>
      <c r="Z535" s="15">
        <f t="shared" si="152"/>
        <v>13469.2155</v>
      </c>
      <c r="AA535" s="20">
        <f>IFERROR(VLOOKUP(E535,INPUTS!$A$44:$C$103,3,0),SCENARIOS!$J$25)</f>
        <v>0.06</v>
      </c>
      <c r="AB535" s="15">
        <f t="shared" si="159"/>
        <v>45717.5431136811</v>
      </c>
      <c r="AC535" s="20">
        <f>IFERROR(VLOOKUP($E535,INPUTS!$A$44:$G$103,4,0),SCENARIOS!$K$25)</f>
        <v>0.15</v>
      </c>
      <c r="AD535" s="15">
        <f t="shared" si="159"/>
        <v>129313.00938</v>
      </c>
      <c r="AE535" s="20">
        <f>IFERROR(VLOOKUP($E535,INPUTS!$A$44:$G$103,5,0),SCENARIOS!$L$25)</f>
        <v>0.3</v>
      </c>
      <c r="AF535" s="15">
        <f t="shared" si="159"/>
        <v>292611.601692269</v>
      </c>
      <c r="AG535" s="20">
        <f>IFERROR(VLOOKUP($E535,INPUTS!$A$44:$G$103,6,0),SCENARIOS!$M$25)</f>
        <v>0.4</v>
      </c>
      <c r="AH535" s="15">
        <f t="shared" si="154"/>
        <v>441417.559122284</v>
      </c>
      <c r="AI535" s="20">
        <f>IFERROR(VLOOKUP($E535,INPUTS!$A$44:$G$103,7,0),SCENARIOS!$N$25)</f>
        <v>0.5</v>
      </c>
      <c r="AJ535" s="15">
        <f t="shared" si="155"/>
        <v>624279.314631357</v>
      </c>
      <c r="AL535" t="str">
        <f t="shared" si="157"/>
        <v>MULTI</v>
      </c>
      <c r="AM535" s="21">
        <f t="shared" si="158"/>
        <v>1248558.62926271</v>
      </c>
    </row>
    <row r="536" ht="15" customHeight="1" spans="1:39">
      <c r="A536" s="6" t="s">
        <v>1506</v>
      </c>
      <c r="B536" s="70" t="s">
        <v>582</v>
      </c>
      <c r="C536" s="70" t="s">
        <v>583</v>
      </c>
      <c r="D536" s="70" t="s">
        <v>929</v>
      </c>
      <c r="E536" s="10" t="s">
        <v>1528</v>
      </c>
      <c r="F536" s="70" t="s">
        <v>662</v>
      </c>
      <c r="G536" s="70" t="s">
        <v>165</v>
      </c>
      <c r="H536" s="70" t="s">
        <v>1519</v>
      </c>
      <c r="I536" s="70" t="s">
        <v>1519</v>
      </c>
      <c r="J536" s="70" t="s">
        <v>1519</v>
      </c>
      <c r="K536" s="70" t="s">
        <v>1520</v>
      </c>
      <c r="L536" s="71" t="s">
        <v>279</v>
      </c>
      <c r="M536" s="72">
        <v>44584</v>
      </c>
      <c r="N536" s="14">
        <f t="shared" si="156"/>
        <v>122.147945205479</v>
      </c>
      <c r="O536" s="15">
        <v>2100</v>
      </c>
      <c r="P536" s="15">
        <f t="shared" si="148"/>
        <v>93626400</v>
      </c>
      <c r="Q536" s="16">
        <f>IFERROR(VLOOKUP(G536,SCENARIOS!$A$13:$E$18,4,0),0.025)</f>
        <v>0.025</v>
      </c>
      <c r="R536" s="52">
        <f>IFERROR(VLOOKUP(L536,INPUTS!$A$107:$B$120,2,0),0.0082)</f>
        <v>0.0039</v>
      </c>
      <c r="S536" s="52">
        <f t="shared" si="149"/>
        <v>8.19</v>
      </c>
      <c r="T536" s="15">
        <f t="shared" si="150"/>
        <v>365142.96</v>
      </c>
      <c r="U536" s="15">
        <f>T536/INPUTS!$B$7*1000</f>
        <v>456428700</v>
      </c>
      <c r="V536" s="15">
        <f>T536*INPUTS!$B$6</f>
        <v>1153851.7536</v>
      </c>
      <c r="W536" s="73" t="s">
        <v>396</v>
      </c>
      <c r="X536" s="73" t="s">
        <v>396</v>
      </c>
      <c r="Y536" s="67">
        <f>IFERROR(VLOOKUP(E536,INPUTS!$A$44:$B$103,2,0),0)</f>
        <v>0</v>
      </c>
      <c r="Z536" s="15">
        <f t="shared" si="152"/>
        <v>0</v>
      </c>
      <c r="AA536" s="20">
        <f>IFERROR(VLOOKUP(E536,INPUTS!$A$44:$C$103,3,0),SCENARIOS!$J$25)</f>
        <v>0.015</v>
      </c>
      <c r="AB536" s="15">
        <f t="shared" si="159"/>
        <v>6196.88615734789</v>
      </c>
      <c r="AC536" s="20">
        <f>IFERROR(VLOOKUP($E536,INPUTS!$A$44:$G$103,4,0),SCENARIOS!$K$25)</f>
        <v>0.075</v>
      </c>
      <c r="AD536" s="15">
        <f t="shared" si="159"/>
        <v>35056.0394638581</v>
      </c>
      <c r="AE536" s="20">
        <f>IFERROR(VLOOKUP($E536,INPUTS!$A$44:$G$103,5,0),SCENARIOS!$L$25)</f>
        <v>0.15</v>
      </c>
      <c r="AF536" s="15">
        <f t="shared" si="159"/>
        <v>79325.3819216539</v>
      </c>
      <c r="AG536" s="20">
        <f>IFERROR(VLOOKUP($E536,INPUTS!$A$44:$G$103,6,0),SCENARIOS!$M$25)</f>
        <v>0.2</v>
      </c>
      <c r="AH536" s="15">
        <f t="shared" si="154"/>
        <v>119665.85146246</v>
      </c>
      <c r="AI536" s="20">
        <f>IFERROR(VLOOKUP($E536,INPUTS!$A$44:$G$103,7,0),SCENARIOS!$N$25)</f>
        <v>0.3</v>
      </c>
      <c r="AJ536" s="15">
        <f t="shared" si="155"/>
        <v>203086.390720765</v>
      </c>
      <c r="AL536" t="str">
        <f t="shared" si="157"/>
        <v>MULTI</v>
      </c>
      <c r="AM536" s="21">
        <f t="shared" si="158"/>
        <v>676954.635735882</v>
      </c>
    </row>
    <row r="537" ht="15" customHeight="1" spans="1:39">
      <c r="A537" s="24" t="s">
        <v>1507</v>
      </c>
      <c r="B537" s="70" t="s">
        <v>584</v>
      </c>
      <c r="C537" s="70" t="s">
        <v>585</v>
      </c>
      <c r="D537" s="70" t="s">
        <v>929</v>
      </c>
      <c r="E537" s="10" t="s">
        <v>227</v>
      </c>
      <c r="F537" s="70" t="s">
        <v>938</v>
      </c>
      <c r="G537" s="70" t="s">
        <v>165</v>
      </c>
      <c r="H537" s="70" t="s">
        <v>1519</v>
      </c>
      <c r="I537" s="70" t="s">
        <v>1519</v>
      </c>
      <c r="J537" s="70" t="s">
        <v>1519</v>
      </c>
      <c r="K537" s="70" t="s">
        <v>1520</v>
      </c>
      <c r="L537" s="71" t="s">
        <v>279</v>
      </c>
      <c r="M537" s="72">
        <v>267221</v>
      </c>
      <c r="N537" s="14">
        <f t="shared" si="156"/>
        <v>732.112328767123</v>
      </c>
      <c r="O537" s="15">
        <v>2100</v>
      </c>
      <c r="P537" s="15">
        <f t="shared" si="148"/>
        <v>561164100</v>
      </c>
      <c r="Q537" s="16">
        <f>IFERROR(VLOOKUP(G537,SCENARIOS!$A$13:$E$18,4,0),0.025)</f>
        <v>0.025</v>
      </c>
      <c r="R537" s="52">
        <f>IFERROR(VLOOKUP(L537,INPUTS!$A$107:$B$120,2,0),0.0082)</f>
        <v>0.0039</v>
      </c>
      <c r="S537" s="52">
        <f t="shared" si="149"/>
        <v>8.19</v>
      </c>
      <c r="T537" s="15">
        <f t="shared" si="150"/>
        <v>2188539.99</v>
      </c>
      <c r="U537" s="15">
        <f>T537/INPUTS!$B$7*1000</f>
        <v>2735674987.5</v>
      </c>
      <c r="V537" s="15">
        <f>T537*INPUTS!$B$6</f>
        <v>6915786.3684</v>
      </c>
      <c r="W537" s="73" t="s">
        <v>396</v>
      </c>
      <c r="X537" s="73" t="s">
        <v>396</v>
      </c>
      <c r="Y537" s="67">
        <f>IFERROR(VLOOKUP(E537,INPUTS!$A$44:$B$103,2,0),0)</f>
        <v>0.02</v>
      </c>
      <c r="Z537" s="15">
        <f t="shared" si="152"/>
        <v>43770.7998</v>
      </c>
      <c r="AA537" s="20">
        <f>IFERROR(VLOOKUP(E537,INPUTS!$A$44:$C$103,3,0),SCENARIOS!$J$25)</f>
        <v>0.1</v>
      </c>
      <c r="AB537" s="15">
        <f t="shared" si="159"/>
        <v>247613.211892557</v>
      </c>
      <c r="AC537" s="20">
        <f>IFERROR(VLOOKUP($E537,INPUTS!$A$44:$G$103,4,0),SCENARIOS!$K$25)</f>
        <v>0.15</v>
      </c>
      <c r="AD537" s="15">
        <f t="shared" si="159"/>
        <v>420227.432333197</v>
      </c>
      <c r="AE537" s="20">
        <f>IFERROR(VLOOKUP($E537,INPUTS!$A$44:$G$103,5,0),SCENARIOS!$L$25)</f>
        <v>0.3</v>
      </c>
      <c r="AF537" s="15">
        <f t="shared" si="159"/>
        <v>950897.536447438</v>
      </c>
      <c r="AG537" s="20">
        <f>IFERROR(VLOOKUP($E537,INPUTS!$A$44:$G$103,6,0),SCENARIOS!$M$25)</f>
        <v>0.4</v>
      </c>
      <c r="AH537" s="15">
        <f t="shared" si="154"/>
        <v>1434471.04313879</v>
      </c>
      <c r="AI537" s="20">
        <f>IFERROR(VLOOKUP($E537,INPUTS!$A$44:$G$103,7,0),SCENARIOS!$N$25)</f>
        <v>0.5</v>
      </c>
      <c r="AJ537" s="15">
        <f t="shared" si="155"/>
        <v>2028715.39920126</v>
      </c>
      <c r="AL537" t="str">
        <f t="shared" si="157"/>
        <v>MULTI</v>
      </c>
      <c r="AM537" s="21">
        <f t="shared" si="158"/>
        <v>4057430.79840252</v>
      </c>
    </row>
    <row r="538" ht="15" customHeight="1" spans="1:39">
      <c r="A538" s="6" t="s">
        <v>1508</v>
      </c>
      <c r="B538" s="70" t="s">
        <v>584</v>
      </c>
      <c r="C538" s="70" t="s">
        <v>585</v>
      </c>
      <c r="D538" s="70" t="s">
        <v>929</v>
      </c>
      <c r="E538" s="10" t="s">
        <v>230</v>
      </c>
      <c r="F538" s="70" t="s">
        <v>938</v>
      </c>
      <c r="G538" s="70" t="s">
        <v>165</v>
      </c>
      <c r="H538" s="70" t="s">
        <v>1519</v>
      </c>
      <c r="I538" s="70" t="s">
        <v>1519</v>
      </c>
      <c r="J538" s="70" t="s">
        <v>1519</v>
      </c>
      <c r="K538" s="70" t="s">
        <v>1520</v>
      </c>
      <c r="L538" s="71" t="s">
        <v>279</v>
      </c>
      <c r="M538" s="72">
        <v>184999</v>
      </c>
      <c r="N538" s="14">
        <f t="shared" si="156"/>
        <v>506.846575342466</v>
      </c>
      <c r="O538" s="15">
        <v>2000</v>
      </c>
      <c r="P538" s="15">
        <f t="shared" si="148"/>
        <v>369998000</v>
      </c>
      <c r="Q538" s="16">
        <f>IFERROR(VLOOKUP(G538,SCENARIOS!$A$13:$E$18,4,0),0.025)</f>
        <v>0.025</v>
      </c>
      <c r="R538" s="52">
        <f>IFERROR(VLOOKUP(L538,INPUTS!$A$107:$B$120,2,0),0.0082)</f>
        <v>0.0039</v>
      </c>
      <c r="S538" s="52">
        <f t="shared" si="149"/>
        <v>7.8</v>
      </c>
      <c r="T538" s="15">
        <f t="shared" si="150"/>
        <v>1442992.2</v>
      </c>
      <c r="U538" s="15">
        <f>T538/INPUTS!$B$7*1000</f>
        <v>1803740250</v>
      </c>
      <c r="V538" s="15">
        <f>T538*INPUTS!$B$6</f>
        <v>4559855.352</v>
      </c>
      <c r="W538" s="73" t="s">
        <v>396</v>
      </c>
      <c r="X538" s="73" t="s">
        <v>396</v>
      </c>
      <c r="Y538" s="67">
        <f>IFERROR(VLOOKUP(E538,INPUTS!$A$44:$B$103,2,0),0)</f>
        <v>0.02</v>
      </c>
      <c r="Z538" s="15">
        <f t="shared" si="152"/>
        <v>28859.844</v>
      </c>
      <c r="AA538" s="20">
        <f>IFERROR(VLOOKUP(E538,INPUTS!$A$44:$C$103,3,0),SCENARIOS!$J$25)</f>
        <v>0.1</v>
      </c>
      <c r="AB538" s="15">
        <f t="shared" si="159"/>
        <v>163261.322621711</v>
      </c>
      <c r="AC538" s="20">
        <f>IFERROR(VLOOKUP($E538,INPUTS!$A$44:$G$103,4,0),SCENARIOS!$K$25)</f>
        <v>0.15</v>
      </c>
      <c r="AD538" s="15">
        <f t="shared" si="159"/>
        <v>277072.801892385</v>
      </c>
      <c r="AE538" s="20">
        <f>IFERROR(VLOOKUP($E538,INPUTS!$A$44:$G$103,5,0),SCENARIOS!$L$25)</f>
        <v>0.3</v>
      </c>
      <c r="AF538" s="15">
        <f t="shared" si="159"/>
        <v>626964.887259322</v>
      </c>
      <c r="AG538" s="20">
        <f>IFERROR(VLOOKUP($E538,INPUTS!$A$44:$G$103,6,0),SCENARIOS!$M$25)</f>
        <v>0.4</v>
      </c>
      <c r="AH538" s="15">
        <f t="shared" si="154"/>
        <v>945804.296852323</v>
      </c>
      <c r="AI538" s="20">
        <f>IFERROR(VLOOKUP($E538,INPUTS!$A$44:$G$103,7,0),SCENARIOS!$N$25)</f>
        <v>0.5</v>
      </c>
      <c r="AJ538" s="15">
        <f t="shared" si="155"/>
        <v>1337613.43655745</v>
      </c>
      <c r="AL538" t="str">
        <f t="shared" si="157"/>
        <v>MULTI</v>
      </c>
      <c r="AM538" s="21">
        <f t="shared" si="158"/>
        <v>2675226.8731149</v>
      </c>
    </row>
    <row r="539" ht="15" customHeight="1" spans="1:39">
      <c r="A539" s="24" t="s">
        <v>1509</v>
      </c>
      <c r="B539" s="70" t="s">
        <v>584</v>
      </c>
      <c r="C539" s="70" t="s">
        <v>585</v>
      </c>
      <c r="D539" s="70" t="s">
        <v>929</v>
      </c>
      <c r="E539" s="10" t="s">
        <v>203</v>
      </c>
      <c r="F539" s="70" t="s">
        <v>399</v>
      </c>
      <c r="G539" s="70" t="s">
        <v>165</v>
      </c>
      <c r="H539" s="70" t="s">
        <v>1519</v>
      </c>
      <c r="I539" s="70" t="s">
        <v>1519</v>
      </c>
      <c r="J539" s="70" t="s">
        <v>1519</v>
      </c>
      <c r="K539" s="70" t="s">
        <v>1520</v>
      </c>
      <c r="L539" s="71" t="s">
        <v>279</v>
      </c>
      <c r="M539" s="72">
        <v>351163</v>
      </c>
      <c r="N539" s="14">
        <f t="shared" si="156"/>
        <v>962.090410958904</v>
      </c>
      <c r="O539" s="15">
        <v>2000</v>
      </c>
      <c r="P539" s="15">
        <f t="shared" si="148"/>
        <v>702326000</v>
      </c>
      <c r="Q539" s="16">
        <f>IFERROR(VLOOKUP(G539,SCENARIOS!$A$13:$E$18,4,0),0.025)</f>
        <v>0.025</v>
      </c>
      <c r="R539" s="52">
        <f>IFERROR(VLOOKUP(L539,INPUTS!$A$107:$B$120,2,0),0.0082)</f>
        <v>0.0039</v>
      </c>
      <c r="S539" s="52">
        <f t="shared" si="149"/>
        <v>7.8</v>
      </c>
      <c r="T539" s="15">
        <f t="shared" si="150"/>
        <v>2739071.4</v>
      </c>
      <c r="U539" s="15">
        <f>T539/INPUTS!$B$7*1000</f>
        <v>3423839250</v>
      </c>
      <c r="V539" s="15">
        <f>T539*INPUTS!$B$6</f>
        <v>8655465.624</v>
      </c>
      <c r="W539" s="73" t="s">
        <v>396</v>
      </c>
      <c r="X539" s="73" t="s">
        <v>396</v>
      </c>
      <c r="Y539" s="67">
        <f>IFERROR(VLOOKUP(E539,INPUTS!$A$44:$B$103,2,0),0)</f>
        <v>0.02</v>
      </c>
      <c r="Z539" s="15">
        <f t="shared" si="152"/>
        <v>54781.428</v>
      </c>
      <c r="AA539" s="20">
        <f>IFERROR(VLOOKUP(E539,INPUTS!$A$44:$C$103,3,0),SCENARIOS!$J$25)</f>
        <v>0.06</v>
      </c>
      <c r="AB539" s="15">
        <f t="shared" si="159"/>
        <v>185940.472659229</v>
      </c>
      <c r="AC539" s="20">
        <f>IFERROR(VLOOKUP($E539,INPUTS!$A$44:$G$103,4,0),SCENARIOS!$K$25)</f>
        <v>0.15</v>
      </c>
      <c r="AD539" s="15">
        <f t="shared" si="159"/>
        <v>525936.444688542</v>
      </c>
      <c r="AE539" s="20">
        <f>IFERROR(VLOOKUP($E539,INPUTS!$A$44:$G$103,5,0),SCENARIOS!$L$25)</f>
        <v>0.3</v>
      </c>
      <c r="AF539" s="15">
        <f t="shared" si="159"/>
        <v>1190097.62595822</v>
      </c>
      <c r="AG539" s="20">
        <f>IFERROR(VLOOKUP($E539,INPUTS!$A$44:$G$103,6,0),SCENARIOS!$M$25)</f>
        <v>0.4</v>
      </c>
      <c r="AH539" s="15">
        <f t="shared" si="154"/>
        <v>1795314.97086769</v>
      </c>
      <c r="AI539" s="20">
        <f>IFERROR(VLOOKUP($E539,INPUTS!$A$44:$G$103,7,0),SCENARIOS!$N$25)</f>
        <v>0.5</v>
      </c>
      <c r="AJ539" s="15">
        <f t="shared" si="155"/>
        <v>2539042.6284565</v>
      </c>
      <c r="AL539" t="str">
        <f t="shared" si="157"/>
        <v>MULTI</v>
      </c>
      <c r="AM539" s="21">
        <f t="shared" si="158"/>
        <v>5078085.256913</v>
      </c>
    </row>
    <row r="540" ht="15" customHeight="1" spans="1:39">
      <c r="A540" s="6" t="s">
        <v>1510</v>
      </c>
      <c r="B540" s="70" t="s">
        <v>584</v>
      </c>
      <c r="C540" s="70" t="s">
        <v>585</v>
      </c>
      <c r="D540" s="70" t="s">
        <v>929</v>
      </c>
      <c r="E540" s="10" t="s">
        <v>204</v>
      </c>
      <c r="F540" s="70" t="s">
        <v>405</v>
      </c>
      <c r="G540" s="70" t="s">
        <v>165</v>
      </c>
      <c r="H540" s="70" t="s">
        <v>1519</v>
      </c>
      <c r="I540" s="70" t="s">
        <v>1519</v>
      </c>
      <c r="J540" s="70" t="s">
        <v>1519</v>
      </c>
      <c r="K540" s="70" t="s">
        <v>1520</v>
      </c>
      <c r="L540" s="71" t="s">
        <v>279</v>
      </c>
      <c r="M540" s="72">
        <v>156613</v>
      </c>
      <c r="N540" s="14">
        <f t="shared" si="156"/>
        <v>429.076712328767</v>
      </c>
      <c r="O540" s="15">
        <v>2100</v>
      </c>
      <c r="P540" s="15">
        <f t="shared" si="148"/>
        <v>328887300</v>
      </c>
      <c r="Q540" s="16">
        <f>IFERROR(VLOOKUP(G540,SCENARIOS!$A$13:$E$18,4,0),0.025)</f>
        <v>0.025</v>
      </c>
      <c r="R540" s="52">
        <f>IFERROR(VLOOKUP(L540,INPUTS!$A$107:$B$120,2,0),0.0082)</f>
        <v>0.0039</v>
      </c>
      <c r="S540" s="52">
        <f t="shared" si="149"/>
        <v>8.19</v>
      </c>
      <c r="T540" s="15">
        <f t="shared" si="150"/>
        <v>1282660.47</v>
      </c>
      <c r="U540" s="15">
        <f>T540/INPUTS!$B$7*1000</f>
        <v>1603325587.5</v>
      </c>
      <c r="V540" s="15">
        <f>T540*INPUTS!$B$6</f>
        <v>4053207.0852</v>
      </c>
      <c r="W540" s="73" t="s">
        <v>396</v>
      </c>
      <c r="X540" s="73" t="s">
        <v>396</v>
      </c>
      <c r="Y540" s="67">
        <f>IFERROR(VLOOKUP(E540,INPUTS!$A$44:$B$103,2,0),0)</f>
        <v>0.02</v>
      </c>
      <c r="Z540" s="15">
        <f t="shared" si="152"/>
        <v>25653.2094</v>
      </c>
      <c r="AA540" s="20">
        <f>IFERROR(VLOOKUP(E540,INPUTS!$A$44:$C$103,3,0),SCENARIOS!$J$25)</f>
        <v>0.06</v>
      </c>
      <c r="AB540" s="15">
        <f t="shared" si="159"/>
        <v>87072.7554064889</v>
      </c>
      <c r="AC540" s="20">
        <f>IFERROR(VLOOKUP($E540,INPUTS!$A$44:$G$103,4,0),SCENARIOS!$K$25)</f>
        <v>0.15</v>
      </c>
      <c r="AD540" s="15">
        <f t="shared" si="159"/>
        <v>246287.076464795</v>
      </c>
      <c r="AE540" s="20">
        <f>IFERROR(VLOOKUP($E540,INPUTS!$A$44:$G$103,5,0),SCENARIOS!$L$25)</f>
        <v>0.3</v>
      </c>
      <c r="AF540" s="15">
        <f t="shared" si="159"/>
        <v>557302.442082181</v>
      </c>
      <c r="AG540" s="20">
        <f>IFERROR(VLOOKUP($E540,INPUTS!$A$44:$G$103,6,0),SCENARIOS!$M$25)</f>
        <v>0.4</v>
      </c>
      <c r="AH540" s="15">
        <f t="shared" si="154"/>
        <v>840715.413381042</v>
      </c>
      <c r="AI540" s="20">
        <f>IFERROR(VLOOKUP($E540,INPUTS!$A$44:$G$103,7,0),SCENARIOS!$N$25)</f>
        <v>0.5</v>
      </c>
      <c r="AJ540" s="15">
        <f t="shared" si="155"/>
        <v>1188990.40425381</v>
      </c>
      <c r="AL540" t="str">
        <f t="shared" si="157"/>
        <v>MULTI</v>
      </c>
      <c r="AM540" s="21">
        <f t="shared" si="158"/>
        <v>2377980.80850762</v>
      </c>
    </row>
    <row r="541" ht="15" customHeight="1" spans="1:39">
      <c r="A541" s="24" t="s">
        <v>1511</v>
      </c>
      <c r="B541" s="70" t="s">
        <v>584</v>
      </c>
      <c r="C541" s="70" t="s">
        <v>585</v>
      </c>
      <c r="D541" s="70" t="s">
        <v>929</v>
      </c>
      <c r="E541" s="10" t="s">
        <v>1534</v>
      </c>
      <c r="F541" s="70" t="s">
        <v>609</v>
      </c>
      <c r="G541" s="70" t="s">
        <v>165</v>
      </c>
      <c r="H541" s="70" t="s">
        <v>1519</v>
      </c>
      <c r="I541" s="70" t="s">
        <v>1519</v>
      </c>
      <c r="J541" s="70" t="s">
        <v>1519</v>
      </c>
      <c r="K541" s="70" t="s">
        <v>1520</v>
      </c>
      <c r="L541" s="71" t="s">
        <v>279</v>
      </c>
      <c r="M541" s="72">
        <v>58692</v>
      </c>
      <c r="N541" s="14">
        <f t="shared" si="156"/>
        <v>160.8</v>
      </c>
      <c r="O541" s="15">
        <v>2000</v>
      </c>
      <c r="P541" s="15">
        <f t="shared" si="148"/>
        <v>117384000</v>
      </c>
      <c r="Q541" s="16">
        <f>IFERROR(VLOOKUP(G541,SCENARIOS!$A$13:$E$18,4,0),0.025)</f>
        <v>0.025</v>
      </c>
      <c r="R541" s="52">
        <f>IFERROR(VLOOKUP(L541,INPUTS!$A$107:$B$120,2,0),0.0082)</f>
        <v>0.0039</v>
      </c>
      <c r="S541" s="52">
        <f t="shared" si="149"/>
        <v>7.8</v>
      </c>
      <c r="T541" s="15">
        <f t="shared" si="150"/>
        <v>457797.6</v>
      </c>
      <c r="U541" s="15">
        <f>T541/INPUTS!$B$7*1000</f>
        <v>572247000</v>
      </c>
      <c r="V541" s="15">
        <f>T541*INPUTS!$B$6</f>
        <v>1446640.416</v>
      </c>
      <c r="W541" s="73" t="s">
        <v>396</v>
      </c>
      <c r="X541" s="73" t="s">
        <v>396</v>
      </c>
      <c r="Y541" s="67">
        <f>IFERROR(VLOOKUP(E541,INPUTS!$A$44:$B$103,2,0),0)</f>
        <v>0</v>
      </c>
      <c r="Z541" s="15">
        <f t="shared" si="152"/>
        <v>0</v>
      </c>
      <c r="AA541" s="20">
        <f>IFERROR(VLOOKUP(E541,INPUTS!$A$44:$C$103,3,0),SCENARIOS!$J$25)</f>
        <v>0.015</v>
      </c>
      <c r="AB541" s="15">
        <f t="shared" si="159"/>
        <v>7769.33946722425</v>
      </c>
      <c r="AC541" s="20">
        <f>IFERROR(VLOOKUP($E541,INPUTS!$A$44:$G$103,4,0),SCENARIOS!$K$25)</f>
        <v>0.075</v>
      </c>
      <c r="AD541" s="15">
        <f t="shared" si="159"/>
        <v>43951.472409764</v>
      </c>
      <c r="AE541" s="20">
        <f>IFERROR(VLOOKUP($E541,INPUTS!$A$44:$G$103,5,0),SCENARIOS!$L$25)</f>
        <v>0.15</v>
      </c>
      <c r="AF541" s="15">
        <f t="shared" si="159"/>
        <v>99454.1137060853</v>
      </c>
      <c r="AG541" s="20">
        <f>IFERROR(VLOOKUP($E541,INPUTS!$A$44:$G$103,6,0),SCENARIOS!$M$25)</f>
        <v>0.2</v>
      </c>
      <c r="AH541" s="15">
        <f t="shared" si="154"/>
        <v>150030.934737097</v>
      </c>
      <c r="AI541" s="20">
        <f>IFERROR(VLOOKUP($E541,INPUTS!$A$44:$G$103,7,0),SCENARIOS!$N$25)</f>
        <v>0.3</v>
      </c>
      <c r="AJ541" s="15">
        <f t="shared" si="155"/>
        <v>254619.347623814</v>
      </c>
      <c r="AL541" t="str">
        <f t="shared" si="157"/>
        <v>MULTI</v>
      </c>
      <c r="AM541" s="21">
        <f t="shared" si="158"/>
        <v>848731.158746046</v>
      </c>
    </row>
    <row r="542" ht="15" customHeight="1" spans="1:39">
      <c r="A542" s="6" t="s">
        <v>1512</v>
      </c>
      <c r="B542" s="70" t="s">
        <v>586</v>
      </c>
      <c r="C542" s="70" t="s">
        <v>587</v>
      </c>
      <c r="D542" s="70" t="s">
        <v>929</v>
      </c>
      <c r="E542" s="10" t="s">
        <v>216</v>
      </c>
      <c r="F542" s="70" t="s">
        <v>588</v>
      </c>
      <c r="G542" s="70" t="s">
        <v>165</v>
      </c>
      <c r="H542" s="70" t="s">
        <v>1519</v>
      </c>
      <c r="I542" s="70" t="s">
        <v>1519</v>
      </c>
      <c r="J542" s="70" t="s">
        <v>1519</v>
      </c>
      <c r="K542" s="70" t="s">
        <v>1520</v>
      </c>
      <c r="L542" s="71" t="s">
        <v>282</v>
      </c>
      <c r="M542" s="72">
        <v>28602</v>
      </c>
      <c r="N542" s="14">
        <f t="shared" si="156"/>
        <v>78.3616438356164</v>
      </c>
      <c r="O542" s="15">
        <v>2400</v>
      </c>
      <c r="P542" s="15">
        <f t="shared" si="148"/>
        <v>68644800</v>
      </c>
      <c r="Q542" s="16">
        <f>IFERROR(VLOOKUP(G542,SCENARIOS!$A$13:$E$18,4,0),0.025)</f>
        <v>0.025</v>
      </c>
      <c r="R542" s="52">
        <f>IFERROR(VLOOKUP(L542,INPUTS!$A$107:$B$120,2,0),0.0082)</f>
        <v>0.0042</v>
      </c>
      <c r="S542" s="52">
        <f t="shared" si="149"/>
        <v>10.08</v>
      </c>
      <c r="T542" s="15">
        <f t="shared" si="150"/>
        <v>288308.16</v>
      </c>
      <c r="U542" s="15">
        <f>T542/INPUTS!$B$7*1000</f>
        <v>360385200</v>
      </c>
      <c r="V542" s="15">
        <f>T542*INPUTS!$B$6</f>
        <v>911053.7856</v>
      </c>
      <c r="W542" s="73" t="s">
        <v>396</v>
      </c>
      <c r="X542" s="73" t="s">
        <v>396</v>
      </c>
      <c r="Y542" s="67">
        <f>IFERROR(VLOOKUP(E542,INPUTS!$A$44:$B$103,2,0),0)</f>
        <v>0.02</v>
      </c>
      <c r="Z542" s="15">
        <f t="shared" si="152"/>
        <v>5766.1632</v>
      </c>
      <c r="AA542" s="20">
        <f>IFERROR(VLOOKUP(E542,INPUTS!$A$44:$C$103,3,0),SCENARIOS!$J$25)</f>
        <v>0.06</v>
      </c>
      <c r="AB542" s="15">
        <f t="shared" si="159"/>
        <v>19571.6532040431</v>
      </c>
      <c r="AC542" s="20">
        <f>IFERROR(VLOOKUP($E542,INPUTS!$A$44:$G$103,4,0),SCENARIOS!$K$25)</f>
        <v>0.15</v>
      </c>
      <c r="AD542" s="15">
        <f t="shared" si="159"/>
        <v>55358.8229372535</v>
      </c>
      <c r="AE542" s="20">
        <f>IFERROR(VLOOKUP($E542,INPUTS!$A$44:$G$103,5,0),SCENARIOS!$L$25)</f>
        <v>0.3</v>
      </c>
      <c r="AF542" s="15">
        <f t="shared" si="159"/>
        <v>125266.853854333</v>
      </c>
      <c r="AG542" s="20">
        <f>IFERROR(VLOOKUP($E542,INPUTS!$A$44:$G$103,6,0),SCENARIOS!$M$25)</f>
        <v>0.4</v>
      </c>
      <c r="AH542" s="15">
        <f t="shared" si="154"/>
        <v>188970.59633835</v>
      </c>
      <c r="AI542" s="20">
        <f>IFERROR(VLOOKUP($E542,INPUTS!$A$44:$G$103,7,0),SCENARIOS!$N$25)</f>
        <v>0.5</v>
      </c>
      <c r="AJ542" s="15">
        <f t="shared" si="155"/>
        <v>267253.60586506</v>
      </c>
      <c r="AL542" t="str">
        <f t="shared" si="157"/>
        <v>MULTI</v>
      </c>
      <c r="AM542" s="21">
        <f t="shared" si="158"/>
        <v>534507.211730119</v>
      </c>
    </row>
    <row r="543" ht="15" customHeight="1" spans="1:39">
      <c r="A543" s="24" t="s">
        <v>1513</v>
      </c>
      <c r="B543" s="70" t="s">
        <v>586</v>
      </c>
      <c r="C543" s="70" t="s">
        <v>587</v>
      </c>
      <c r="D543" s="70" t="s">
        <v>929</v>
      </c>
      <c r="E543" s="10" t="s">
        <v>221</v>
      </c>
      <c r="F543" s="70" t="s">
        <v>662</v>
      </c>
      <c r="G543" s="70" t="s">
        <v>165</v>
      </c>
      <c r="H543" s="70" t="s">
        <v>1519</v>
      </c>
      <c r="I543" s="70" t="s">
        <v>1519</v>
      </c>
      <c r="J543" s="70" t="s">
        <v>1519</v>
      </c>
      <c r="K543" s="70" t="s">
        <v>1520</v>
      </c>
      <c r="L543" s="71" t="s">
        <v>282</v>
      </c>
      <c r="M543" s="72">
        <v>37153</v>
      </c>
      <c r="N543" s="14">
        <f t="shared" si="156"/>
        <v>101.78904109589</v>
      </c>
      <c r="O543" s="15">
        <v>2200</v>
      </c>
      <c r="P543" s="15">
        <f t="shared" si="148"/>
        <v>81736600</v>
      </c>
      <c r="Q543" s="16">
        <f>IFERROR(VLOOKUP(G543,SCENARIOS!$A$13:$E$18,4,0),0.025)</f>
        <v>0.025</v>
      </c>
      <c r="R543" s="52">
        <f>IFERROR(VLOOKUP(L543,INPUTS!$A$107:$B$120,2,0),0.0082)</f>
        <v>0.0042</v>
      </c>
      <c r="S543" s="52">
        <f t="shared" si="149"/>
        <v>9.24</v>
      </c>
      <c r="T543" s="15">
        <f t="shared" si="150"/>
        <v>343293.72</v>
      </c>
      <c r="U543" s="15">
        <f>T543/INPUTS!$B$7*1000</f>
        <v>429117150</v>
      </c>
      <c r="V543" s="15">
        <f>T543*INPUTS!$B$6</f>
        <v>1084808.1552</v>
      </c>
      <c r="W543" s="73" t="s">
        <v>396</v>
      </c>
      <c r="X543" s="73" t="s">
        <v>396</v>
      </c>
      <c r="Y543" s="67">
        <f>IFERROR(VLOOKUP(E543,INPUTS!$A$44:$B$103,2,0),0)</f>
        <v>0.02</v>
      </c>
      <c r="Z543" s="15">
        <f t="shared" si="152"/>
        <v>6865.8744</v>
      </c>
      <c r="AA543" s="20">
        <f>IFERROR(VLOOKUP(E543,INPUTS!$A$44:$C$103,3,0),SCENARIOS!$J$25)</f>
        <v>0.06</v>
      </c>
      <c r="AB543" s="15">
        <f t="shared" si="159"/>
        <v>23304.3200545065</v>
      </c>
      <c r="AC543" s="20">
        <f>IFERROR(VLOOKUP($E543,INPUTS!$A$44:$G$103,4,0),SCENARIOS!$K$25)</f>
        <v>0.15</v>
      </c>
      <c r="AD543" s="15">
        <f t="shared" si="159"/>
        <v>65916.7477637508</v>
      </c>
      <c r="AE543" s="20">
        <f>IFERROR(VLOOKUP($E543,INPUTS!$A$44:$G$103,5,0),SCENARIOS!$L$25)</f>
        <v>0.3</v>
      </c>
      <c r="AF543" s="15">
        <f t="shared" si="159"/>
        <v>149157.499573895</v>
      </c>
      <c r="AG543" s="20">
        <f>IFERROR(VLOOKUP($E543,INPUTS!$A$44:$G$103,6,0),SCENARIOS!$M$25)</f>
        <v>0.4</v>
      </c>
      <c r="AH543" s="15">
        <f t="shared" si="154"/>
        <v>225010.693376179</v>
      </c>
      <c r="AI543" s="20">
        <f>IFERROR(VLOOKUP($E543,INPUTS!$A$44:$G$103,7,0),SCENARIOS!$N$25)</f>
        <v>0.5</v>
      </c>
      <c r="AJ543" s="15">
        <f t="shared" si="155"/>
        <v>318223.683092529</v>
      </c>
      <c r="AL543" t="str">
        <f t="shared" si="157"/>
        <v>MULTI</v>
      </c>
      <c r="AM543" s="21">
        <f t="shared" si="158"/>
        <v>636447.366185058</v>
      </c>
    </row>
    <row r="544" ht="15" customHeight="1" spans="1:39">
      <c r="A544" s="6" t="s">
        <v>1515</v>
      </c>
      <c r="B544" s="70" t="s">
        <v>586</v>
      </c>
      <c r="C544" s="70" t="s">
        <v>587</v>
      </c>
      <c r="D544" s="70" t="s">
        <v>929</v>
      </c>
      <c r="E544" s="10" t="s">
        <v>230</v>
      </c>
      <c r="F544" s="70" t="s">
        <v>938</v>
      </c>
      <c r="G544" s="70" t="s">
        <v>165</v>
      </c>
      <c r="H544" s="70" t="s">
        <v>1519</v>
      </c>
      <c r="I544" s="70" t="s">
        <v>1519</v>
      </c>
      <c r="J544" s="70" t="s">
        <v>1519</v>
      </c>
      <c r="K544" s="70" t="s">
        <v>1520</v>
      </c>
      <c r="L544" s="71" t="s">
        <v>282</v>
      </c>
      <c r="M544" s="72">
        <v>102777</v>
      </c>
      <c r="N544" s="14">
        <f t="shared" si="156"/>
        <v>281.580821917808</v>
      </c>
      <c r="O544" s="15">
        <v>2400</v>
      </c>
      <c r="P544" s="15">
        <f t="shared" si="148"/>
        <v>246664800</v>
      </c>
      <c r="Q544" s="16">
        <f>IFERROR(VLOOKUP(G544,SCENARIOS!$A$13:$E$18,4,0),0.025)</f>
        <v>0.025</v>
      </c>
      <c r="R544" s="52">
        <f>IFERROR(VLOOKUP(L544,INPUTS!$A$107:$B$120,2,0),0.0082)</f>
        <v>0.0042</v>
      </c>
      <c r="S544" s="52">
        <f t="shared" si="149"/>
        <v>10.08</v>
      </c>
      <c r="T544" s="15">
        <f t="shared" si="150"/>
        <v>1035992.16</v>
      </c>
      <c r="U544" s="15">
        <f>T544/INPUTS!$B$7*1000</f>
        <v>1294990200</v>
      </c>
      <c r="V544" s="15">
        <f>T544*INPUTS!$B$6</f>
        <v>3273735.2256</v>
      </c>
      <c r="W544" s="73" t="s">
        <v>396</v>
      </c>
      <c r="X544" s="73" t="s">
        <v>396</v>
      </c>
      <c r="Y544" s="67">
        <f>IFERROR(VLOOKUP(E544,INPUTS!$A$44:$B$103,2,0),0)</f>
        <v>0.02</v>
      </c>
      <c r="Z544" s="15">
        <f t="shared" si="152"/>
        <v>20719.8432</v>
      </c>
      <c r="AA544" s="20">
        <f>IFERROR(VLOOKUP(E544,INPUTS!$A$44:$C$103,3,0),SCENARIOS!$J$25)</f>
        <v>0.1</v>
      </c>
      <c r="AB544" s="15">
        <f t="shared" si="159"/>
        <v>117213.00383143</v>
      </c>
      <c r="AC544" s="20">
        <f>IFERROR(VLOOKUP($E544,INPUTS!$A$44:$G$103,4,0),SCENARIOS!$K$25)</f>
        <v>0.15</v>
      </c>
      <c r="AD544" s="15">
        <f t="shared" si="159"/>
        <v>198923.63278869</v>
      </c>
      <c r="AE544" s="20">
        <f>IFERROR(VLOOKUP($E544,INPUTS!$A$44:$G$103,5,0),SCENARIOS!$L$25)</f>
        <v>0.3</v>
      </c>
      <c r="AF544" s="15">
        <f t="shared" si="159"/>
        <v>450127.663750325</v>
      </c>
      <c r="AG544" s="20">
        <f>IFERROR(VLOOKUP($E544,INPUTS!$A$44:$G$103,6,0),SCENARIOS!$M$25)</f>
        <v>0.4</v>
      </c>
      <c r="AH544" s="15">
        <f t="shared" si="154"/>
        <v>679037.514155183</v>
      </c>
      <c r="AI544" s="20">
        <f>IFERROR(VLOOKUP($E544,INPUTS!$A$44:$G$103,7,0),SCENARIOS!$N$25)</f>
        <v>0.5</v>
      </c>
      <c r="AJ544" s="15">
        <f t="shared" si="155"/>
        <v>960335.77547001</v>
      </c>
      <c r="AL544" t="str">
        <f t="shared" si="157"/>
        <v>MULTI</v>
      </c>
      <c r="AM544" s="21">
        <f t="shared" si="158"/>
        <v>1920671.55094002</v>
      </c>
    </row>
    <row r="545" ht="15" customHeight="1" spans="1:64">
      <c r="A545" s="24" t="s">
        <v>1516</v>
      </c>
      <c r="B545" s="70" t="s">
        <v>586</v>
      </c>
      <c r="C545" s="70" t="s">
        <v>587</v>
      </c>
      <c r="D545" s="70" t="s">
        <v>929</v>
      </c>
      <c r="E545" s="10" t="s">
        <v>210</v>
      </c>
      <c r="F545" s="70" t="s">
        <v>603</v>
      </c>
      <c r="G545" s="70" t="s">
        <v>165</v>
      </c>
      <c r="H545" s="70" t="s">
        <v>1519</v>
      </c>
      <c r="I545" s="70" t="s">
        <v>1519</v>
      </c>
      <c r="J545" s="70" t="s">
        <v>1519</v>
      </c>
      <c r="K545" s="70" t="s">
        <v>1520</v>
      </c>
      <c r="L545" s="71" t="s">
        <v>282</v>
      </c>
      <c r="M545" s="72">
        <v>34000</v>
      </c>
      <c r="N545" s="14">
        <f t="shared" si="156"/>
        <v>93.1506849315068</v>
      </c>
      <c r="O545" s="15">
        <v>2300</v>
      </c>
      <c r="P545" s="15">
        <f t="shared" si="148"/>
        <v>78200000</v>
      </c>
      <c r="Q545" s="16">
        <f>IFERROR(VLOOKUP(G545,SCENARIOS!$A$13:$E$18,4,0),0.025)</f>
        <v>0.025</v>
      </c>
      <c r="R545" s="70">
        <f>IFERROR(VLOOKUP(L545,INPUTS!$A$107:$B$120,2,0),0.0082)</f>
        <v>0.0042</v>
      </c>
      <c r="S545" s="70">
        <f t="shared" si="149"/>
        <v>9.66</v>
      </c>
      <c r="T545" s="15">
        <f t="shared" si="150"/>
        <v>328440</v>
      </c>
      <c r="U545" s="15">
        <f>T545/INPUTS!$B$7*1000</f>
        <v>410550000</v>
      </c>
      <c r="V545" s="15">
        <f>T545*INPUTS!$B$6</f>
        <v>1037870.4</v>
      </c>
      <c r="W545" s="73" t="s">
        <v>396</v>
      </c>
      <c r="X545" s="73" t="s">
        <v>396</v>
      </c>
      <c r="Y545" s="67">
        <f>IFERROR(VLOOKUP(E545,INPUTS!$A$44:$B$103,2,0),0)</f>
        <v>0.02</v>
      </c>
      <c r="Z545" s="15">
        <f t="shared" si="152"/>
        <v>6568.8</v>
      </c>
      <c r="AA545" s="20">
        <f>IFERROR(VLOOKUP(E545,INPUTS!$A$44:$C$103,3,0),SCENARIOS!$J$25)</f>
        <v>0.06</v>
      </c>
      <c r="AB545" s="15">
        <f t="shared" si="159"/>
        <v>22295.9828065078</v>
      </c>
      <c r="AC545" s="20">
        <f>IFERROR(VLOOKUP($E545,INPUTS!$A$44:$G$103,4,0),SCENARIOS!$K$25)</f>
        <v>0.15</v>
      </c>
      <c r="AD545" s="15">
        <f t="shared" si="159"/>
        <v>63064.6451543777</v>
      </c>
      <c r="AE545" s="20">
        <f>IFERROR(VLOOKUP($E545,INPUTS!$A$44:$G$103,5,0),SCENARIOS!$L$25)</f>
        <v>0.3</v>
      </c>
      <c r="AF545" s="15">
        <f t="shared" si="159"/>
        <v>142703.714941392</v>
      </c>
      <c r="AG545" s="20">
        <f>IFERROR(VLOOKUP($E545,INPUTS!$A$44:$G$103,6,0),SCENARIOS!$M$25)</f>
        <v>0.4</v>
      </c>
      <c r="AH545" s="15">
        <f t="shared" si="154"/>
        <v>215274.873459591</v>
      </c>
      <c r="AI545" s="20">
        <f>IFERROR(VLOOKUP($E545,INPUTS!$A$44:$G$103,7,0),SCENARIOS!$N$25)</f>
        <v>0.5</v>
      </c>
      <c r="AJ545" s="15">
        <f t="shared" si="155"/>
        <v>304454.699826464</v>
      </c>
      <c r="AL545" t="str">
        <f t="shared" si="157"/>
        <v>MULTI</v>
      </c>
      <c r="AM545" s="21">
        <f t="shared" si="158"/>
        <v>608909.399652928</v>
      </c>
    </row>
    <row r="546" ht="15" customHeight="1" spans="1:64">
      <c r="A546" s="6" t="s">
        <v>1517</v>
      </c>
      <c r="B546" s="70" t="s">
        <v>586</v>
      </c>
      <c r="C546" s="70" t="s">
        <v>587</v>
      </c>
      <c r="D546" s="70" t="s">
        <v>929</v>
      </c>
      <c r="E546" s="10" t="s">
        <v>1540</v>
      </c>
      <c r="F546" s="70" t="s">
        <v>439</v>
      </c>
      <c r="G546" s="70" t="s">
        <v>177</v>
      </c>
      <c r="H546" s="70" t="s">
        <v>1519</v>
      </c>
      <c r="I546" s="70" t="s">
        <v>1519</v>
      </c>
      <c r="J546" s="70" t="s">
        <v>1519</v>
      </c>
      <c r="K546" s="70" t="s">
        <v>1520</v>
      </c>
      <c r="L546" s="71" t="s">
        <v>282</v>
      </c>
      <c r="M546" s="72">
        <v>162729</v>
      </c>
      <c r="N546" s="14">
        <f t="shared" si="156"/>
        <v>445.832876712329</v>
      </c>
      <c r="O546" s="15">
        <v>3800</v>
      </c>
      <c r="P546" s="15">
        <f t="shared" si="148"/>
        <v>618370200</v>
      </c>
      <c r="Q546" s="16">
        <f>IFERROR(VLOOKUP(G546,SCENARIOS!$A$13:$E$18,4,0),0.025)</f>
        <v>0.045</v>
      </c>
      <c r="R546" s="70">
        <f>IFERROR(VLOOKUP(L546,INPUTS!$A$107:$B$120,2,0),0.0082)</f>
        <v>0.0042</v>
      </c>
      <c r="S546" s="70">
        <f t="shared" si="149"/>
        <v>15.96</v>
      </c>
      <c r="T546" s="15">
        <f t="shared" si="150"/>
        <v>2597154.84</v>
      </c>
      <c r="U546" s="15">
        <f>T546/INPUTS!$B$7*1000</f>
        <v>3246443550</v>
      </c>
      <c r="V546" s="15">
        <f>T546*INPUTS!$B$6</f>
        <v>8207009.2944</v>
      </c>
      <c r="W546" s="73" t="s">
        <v>396</v>
      </c>
      <c r="X546" s="73" t="s">
        <v>396</v>
      </c>
      <c r="Y546" s="67">
        <f>IFERROR(VLOOKUP(E546,INPUTS!$A$44:$B$103,2,0),0)</f>
        <v>0</v>
      </c>
      <c r="Z546" s="15">
        <f t="shared" si="152"/>
        <v>0</v>
      </c>
      <c r="AA546" s="20">
        <f>IFERROR(VLOOKUP(E546,INPUTS!$A$44:$C$103,3,0),SCENARIOS!$J$25)</f>
        <v>0.015</v>
      </c>
      <c r="AB546" s="15">
        <f t="shared" si="159"/>
        <v>48547.9117634459</v>
      </c>
      <c r="AC546" s="20">
        <f>IFERROR(VLOOKUP($E546,INPUTS!$A$44:$G$103,4,0),SCENARIOS!$K$25)</f>
        <v>0.075</v>
      </c>
      <c r="AD546" s="15">
        <f t="shared" si="159"/>
        <v>302497.653751919</v>
      </c>
      <c r="AE546" s="20">
        <f>IFERROR(VLOOKUP($E546,INPUTS!$A$44:$G$103,5,0),SCENARIOS!$L$25)</f>
        <v>0.15</v>
      </c>
      <c r="AF546" s="15">
        <f t="shared" si="159"/>
        <v>753934.224576181</v>
      </c>
      <c r="AG546" s="20">
        <f>IFERROR(VLOOKUP($E546,INPUTS!$A$44:$G$103,6,0),SCENARIOS!$M$25)</f>
        <v>0.2</v>
      </c>
      <c r="AH546" s="15">
        <f t="shared" si="154"/>
        <v>1252718.95046047</v>
      </c>
      <c r="AI546" s="20">
        <f>IFERROR(VLOOKUP($E546,INPUTS!$A$44:$G$103,7,0),SCENARIOS!$N$25)</f>
        <v>0.3</v>
      </c>
      <c r="AJ546" s="15">
        <f t="shared" si="155"/>
        <v>2341673.59352942</v>
      </c>
      <c r="AL546" t="str">
        <f t="shared" si="157"/>
        <v>MULTI</v>
      </c>
      <c r="AM546" s="21">
        <f t="shared" si="158"/>
        <v>7805578.64509807</v>
      </c>
    </row>
    <row r="547" s="1" customFormat="1" ht="15" customHeight="1" spans="1:64">
      <c r="A547" s="24" t="s">
        <v>1518</v>
      </c>
      <c r="B547" s="70" t="s">
        <v>651</v>
      </c>
      <c r="C547" s="70" t="s">
        <v>652</v>
      </c>
      <c r="D547" s="70" t="s">
        <v>929</v>
      </c>
      <c r="E547" s="10" t="s">
        <v>206</v>
      </c>
      <c r="F547" s="70" t="s">
        <v>408</v>
      </c>
      <c r="G547" s="70" t="s">
        <v>165</v>
      </c>
      <c r="H547" s="70" t="s">
        <v>1519</v>
      </c>
      <c r="I547" s="70" t="s">
        <v>1519</v>
      </c>
      <c r="J547" s="70" t="s">
        <v>1519</v>
      </c>
      <c r="K547" s="70" t="s">
        <v>1520</v>
      </c>
      <c r="L547" s="71" t="s">
        <v>279</v>
      </c>
      <c r="M547" s="72">
        <v>184885</v>
      </c>
      <c r="N547" s="14">
        <f t="shared" si="156"/>
        <v>506.534246575342</v>
      </c>
      <c r="O547" s="15">
        <v>1800</v>
      </c>
      <c r="P547" s="15">
        <f t="shared" si="148"/>
        <v>332793000</v>
      </c>
      <c r="Q547" s="16">
        <f>IFERROR(VLOOKUP(G547,SCENARIOS!$A$13:$E$18,4,0),0.025)</f>
        <v>0.025</v>
      </c>
      <c r="R547" s="70">
        <f>IFERROR(VLOOKUP(L547,INPUTS!$A$107:$B$120,2,0),0.0082)</f>
        <v>0.0039</v>
      </c>
      <c r="S547" s="70">
        <f t="shared" si="149"/>
        <v>7.02</v>
      </c>
      <c r="T547" s="15">
        <f t="shared" si="150"/>
        <v>1297892.7</v>
      </c>
      <c r="U547" s="15">
        <f>T547/INPUTS!$B$7*1000</f>
        <v>1622365875</v>
      </c>
      <c r="V547" s="15">
        <f>T547*INPUTS!$B$6</f>
        <v>4101340.932</v>
      </c>
      <c r="W547" s="73" t="s">
        <v>396</v>
      </c>
      <c r="X547" s="73" t="s">
        <v>396</v>
      </c>
      <c r="Y547" s="74">
        <f>IFERROR(VLOOKUP(E547,INPUTS!$A$44:$B$103,2,0),0)</f>
        <v>0.02</v>
      </c>
      <c r="Z547" s="15">
        <f t="shared" si="152"/>
        <v>25957.854</v>
      </c>
      <c r="AA547" s="20">
        <f>IFERROR(VLOOKUP(E547,INPUTS!$A$44:$C$103,3,0),SCENARIOS!$J$25)</f>
        <v>0.06</v>
      </c>
      <c r="AB547" s="15">
        <f t="shared" si="159"/>
        <v>88106.7876138472</v>
      </c>
      <c r="AC547" s="20">
        <f>IFERROR(VLOOKUP($E547,INPUTS!$A$44:$G$103,4,0),SCENARIOS!$K$25)</f>
        <v>0.15</v>
      </c>
      <c r="AD547" s="15">
        <f t="shared" si="159"/>
        <v>249211.857794292</v>
      </c>
      <c r="AE547" s="20">
        <f>IFERROR(VLOOKUP($E547,INPUTS!$A$44:$G$103,5,0),SCENARIOS!$L$25)</f>
        <v>0.3</v>
      </c>
      <c r="AF547" s="15">
        <f t="shared" si="159"/>
        <v>563920.685316385</v>
      </c>
      <c r="AG547" s="20">
        <f>IFERROR(VLOOKUP($E547,INPUTS!$A$44:$G$103,6,0),SCENARIOS!$M$25)</f>
        <v>0.4</v>
      </c>
      <c r="AH547" s="15">
        <f t="shared" si="154"/>
        <v>850699.326381156</v>
      </c>
      <c r="AI547" s="20">
        <f>IFERROR(VLOOKUP($E547,INPUTS!$A$44:$G$103,7,0),SCENARIOS!$N$25)</f>
        <v>0.5</v>
      </c>
      <c r="AJ547" s="15">
        <f t="shared" si="155"/>
        <v>1203110.2557102</v>
      </c>
      <c r="AL547" t="str">
        <f t="shared" si="157"/>
        <v>MULTI</v>
      </c>
      <c r="AM547" s="21">
        <f t="shared" si="158"/>
        <v>2406220.51142041</v>
      </c>
      <c r="BL547"/>
    </row>
    <row r="548" s="1" customFormat="1" ht="15" customHeight="1" spans="1:64">
      <c r="A548" s="6" t="s">
        <v>1521</v>
      </c>
      <c r="B548" s="70" t="s">
        <v>651</v>
      </c>
      <c r="C548" s="70" t="s">
        <v>652</v>
      </c>
      <c r="D548" s="70" t="s">
        <v>929</v>
      </c>
      <c r="E548" s="10" t="s">
        <v>205</v>
      </c>
      <c r="F548" s="70" t="s">
        <v>408</v>
      </c>
      <c r="G548" s="70" t="s">
        <v>165</v>
      </c>
      <c r="H548" s="70" t="s">
        <v>1519</v>
      </c>
      <c r="I548" s="70" t="s">
        <v>1519</v>
      </c>
      <c r="J548" s="70" t="s">
        <v>1519</v>
      </c>
      <c r="K548" s="70" t="s">
        <v>1520</v>
      </c>
      <c r="L548" s="71" t="s">
        <v>279</v>
      </c>
      <c r="M548" s="72">
        <v>92443</v>
      </c>
      <c r="N548" s="14">
        <f t="shared" si="156"/>
        <v>253.268493150685</v>
      </c>
      <c r="O548" s="15">
        <v>1900</v>
      </c>
      <c r="P548" s="15">
        <f t="shared" si="148"/>
        <v>175641700</v>
      </c>
      <c r="Q548" s="16">
        <f>IFERROR(VLOOKUP(G548,SCENARIOS!$A$13:$E$18,4,0),0.025)</f>
        <v>0.025</v>
      </c>
      <c r="R548" s="70">
        <f>IFERROR(VLOOKUP(L548,INPUTS!$A$107:$B$120,2,0),0.0082)</f>
        <v>0.0039</v>
      </c>
      <c r="S548" s="70">
        <f t="shared" si="149"/>
        <v>7.41</v>
      </c>
      <c r="T548" s="15">
        <f t="shared" si="150"/>
        <v>685002.63</v>
      </c>
      <c r="U548" s="15">
        <f>T548/INPUTS!$B$7*1000</f>
        <v>856253287.5</v>
      </c>
      <c r="V548" s="15">
        <f>T548*INPUTS!$B$6</f>
        <v>2164608.3108</v>
      </c>
      <c r="W548" s="73" t="s">
        <v>396</v>
      </c>
      <c r="X548" s="73" t="s">
        <v>396</v>
      </c>
      <c r="Y548" s="74">
        <f>IFERROR(VLOOKUP(E548,INPUTS!$A$44:$B$103,2,0),0)</f>
        <v>0.02</v>
      </c>
      <c r="Z548" s="15">
        <f t="shared" si="152"/>
        <v>13700.0526</v>
      </c>
      <c r="AA548" s="20">
        <f>IFERROR(VLOOKUP(E548,INPUTS!$A$44:$C$103,3,0),SCENARIOS!$J$25)</f>
        <v>0.06</v>
      </c>
      <c r="AB548" s="15">
        <f t="shared" ref="AB548:AF563" si="160">$T548*AA548*(1+$Q548)^AB$2</f>
        <v>46501.0560860207</v>
      </c>
      <c r="AC548" s="20">
        <f>IFERROR(VLOOKUP($E548,INPUTS!$A$44:$G$103,4,0),SCENARIOS!$K$25)</f>
        <v>0.15</v>
      </c>
      <c r="AD548" s="15">
        <f t="shared" si="160"/>
        <v>131529.191909528</v>
      </c>
      <c r="AE548" s="20">
        <f>IFERROR(VLOOKUP($E548,INPUTS!$A$44:$G$103,5,0),SCENARIOS!$L$25)</f>
        <v>0.3</v>
      </c>
      <c r="AF548" s="15">
        <f t="shared" si="160"/>
        <v>297626.415922615</v>
      </c>
      <c r="AG548" s="20">
        <f>IFERROR(VLOOKUP($E548,INPUTS!$A$44:$G$103,6,0),SCENARIOS!$M$25)</f>
        <v>0.4</v>
      </c>
      <c r="AH548" s="15">
        <f t="shared" si="154"/>
        <v>448982.628464064</v>
      </c>
      <c r="AI548" s="20">
        <f>IFERROR(VLOOKUP($E548,INPUTS!$A$44:$G$103,7,0),SCENARIOS!$N$25)</f>
        <v>0.5</v>
      </c>
      <c r="AJ548" s="15">
        <f t="shared" si="155"/>
        <v>634978.291611827</v>
      </c>
      <c r="AL548" t="str">
        <f t="shared" si="157"/>
        <v>MULTI</v>
      </c>
      <c r="AM548" s="21">
        <f t="shared" si="158"/>
        <v>1269956.58322365</v>
      </c>
      <c r="BL548"/>
    </row>
    <row r="549" s="1" customFormat="1" ht="15" customHeight="1" spans="1:64">
      <c r="A549" s="24" t="s">
        <v>1523</v>
      </c>
      <c r="B549" s="70" t="s">
        <v>651</v>
      </c>
      <c r="C549" s="70" t="s">
        <v>652</v>
      </c>
      <c r="D549" s="70" t="s">
        <v>929</v>
      </c>
      <c r="E549" s="10" t="s">
        <v>207</v>
      </c>
      <c r="F549" s="70" t="s">
        <v>609</v>
      </c>
      <c r="G549" s="70" t="s">
        <v>165</v>
      </c>
      <c r="H549" s="70" t="s">
        <v>1519</v>
      </c>
      <c r="I549" s="70" t="s">
        <v>1519</v>
      </c>
      <c r="J549" s="70" t="s">
        <v>1519</v>
      </c>
      <c r="K549" s="70" t="s">
        <v>1520</v>
      </c>
      <c r="L549" s="71" t="s">
        <v>279</v>
      </c>
      <c r="M549" s="72">
        <v>35215</v>
      </c>
      <c r="N549" s="14">
        <f t="shared" si="156"/>
        <v>96.4794520547945</v>
      </c>
      <c r="O549" s="15">
        <v>1700</v>
      </c>
      <c r="P549" s="15">
        <f t="shared" si="148"/>
        <v>59865500</v>
      </c>
      <c r="Q549" s="16">
        <f>IFERROR(VLOOKUP(G549,SCENARIOS!$A$13:$E$18,4,0),0.025)</f>
        <v>0.025</v>
      </c>
      <c r="R549" s="70">
        <f>IFERROR(VLOOKUP(L549,INPUTS!$A$107:$B$120,2,0),0.0082)</f>
        <v>0.0039</v>
      </c>
      <c r="S549" s="70">
        <f t="shared" si="149"/>
        <v>6.63</v>
      </c>
      <c r="T549" s="15">
        <f t="shared" si="150"/>
        <v>233475.45</v>
      </c>
      <c r="U549" s="15">
        <f>T549/INPUTS!$B$7*1000</f>
        <v>291844312.5</v>
      </c>
      <c r="V549" s="15">
        <f>T549*INPUTS!$B$6</f>
        <v>737782.422</v>
      </c>
      <c r="W549" s="73" t="s">
        <v>396</v>
      </c>
      <c r="X549" s="73" t="s">
        <v>396</v>
      </c>
      <c r="Y549" s="74">
        <f>IFERROR(VLOOKUP(E549,INPUTS!$A$44:$B$103,2,0),0)</f>
        <v>0.02</v>
      </c>
      <c r="Z549" s="15">
        <f t="shared" si="152"/>
        <v>4669.509</v>
      </c>
      <c r="AA549" s="20">
        <f>IFERROR(VLOOKUP(E549,INPUTS!$A$44:$C$103,3,0),SCENARIOS!$J$25)</f>
        <v>0.06</v>
      </c>
      <c r="AB549" s="15">
        <f t="shared" si="160"/>
        <v>15849.3624983001</v>
      </c>
      <c r="AC549" s="20">
        <f>IFERROR(VLOOKUP($E549,INPUTS!$A$44:$G$103,4,0),SCENARIOS!$K$25)</f>
        <v>0.15</v>
      </c>
      <c r="AD549" s="15">
        <f t="shared" si="160"/>
        <v>44830.2472491434</v>
      </c>
      <c r="AE549" s="20">
        <f>IFERROR(VLOOKUP($E549,INPUTS!$A$44:$G$103,5,0),SCENARIOS!$L$25)</f>
        <v>0.3</v>
      </c>
      <c r="AF549" s="15">
        <f t="shared" si="160"/>
        <v>101442.619847196</v>
      </c>
      <c r="AG549" s="20">
        <f>IFERROR(VLOOKUP($E549,INPUTS!$A$44:$G$103,6,0),SCENARIOS!$M$25)</f>
        <v>0.4</v>
      </c>
      <c r="AH549" s="15">
        <f t="shared" si="154"/>
        <v>153030.684309679</v>
      </c>
      <c r="AI549" s="20">
        <f>IFERROR(VLOOKUP($E549,INPUTS!$A$44:$G$103,7,0),SCENARIOS!$N$25)</f>
        <v>0.5</v>
      </c>
      <c r="AJ549" s="15">
        <f t="shared" si="155"/>
        <v>216425.216315304</v>
      </c>
      <c r="AL549" t="str">
        <f t="shared" si="157"/>
        <v>MULTI</v>
      </c>
      <c r="AM549" s="21">
        <f t="shared" si="158"/>
        <v>432850.432630609</v>
      </c>
      <c r="BL549"/>
    </row>
    <row r="550" s="1" customFormat="1" ht="15" customHeight="1" spans="1:64">
      <c r="A550" s="6" t="s">
        <v>1525</v>
      </c>
      <c r="B550" s="52" t="s">
        <v>409</v>
      </c>
      <c r="C550" s="52" t="s">
        <v>410</v>
      </c>
      <c r="D550" s="52" t="s">
        <v>929</v>
      </c>
      <c r="E550" s="10" t="s">
        <v>255</v>
      </c>
      <c r="F550" s="52" t="s">
        <v>930</v>
      </c>
      <c r="G550" s="52" t="s">
        <v>169</v>
      </c>
      <c r="H550" s="52" t="s">
        <v>203</v>
      </c>
      <c r="I550" s="52" t="s">
        <v>399</v>
      </c>
      <c r="J550" s="52" t="s">
        <v>165</v>
      </c>
      <c r="K550" s="52" t="s">
        <v>931</v>
      </c>
      <c r="L550" s="53" t="s">
        <v>1545</v>
      </c>
      <c r="M550" s="13">
        <v>2001</v>
      </c>
      <c r="N550" s="14">
        <f t="shared" si="156"/>
        <v>5.48219178082192</v>
      </c>
      <c r="O550" s="15">
        <v>5840</v>
      </c>
      <c r="P550" s="15">
        <f t="shared" si="148"/>
        <v>11685840</v>
      </c>
      <c r="Q550" s="16">
        <f>IFERROR(VLOOKUP(G550,SCENARIOS!$A$13:$E$18,4,0),0.025)</f>
        <v>0.02</v>
      </c>
      <c r="R550" s="70">
        <f>IFERROR(VLOOKUP(L550,INPUTS!$A$107:$B$120,2,0),0.0082)</f>
        <v>0.0082</v>
      </c>
      <c r="S550" s="70">
        <f t="shared" si="149"/>
        <v>47.888</v>
      </c>
      <c r="T550" s="15">
        <f t="shared" si="150"/>
        <v>95823.888</v>
      </c>
      <c r="U550" s="15">
        <f>T550/INPUTS!$B$7*1000</f>
        <v>119779860</v>
      </c>
      <c r="V550" s="15">
        <f>T550*INPUTS!$B$6</f>
        <v>302803.48608</v>
      </c>
      <c r="W550" s="54" t="s">
        <v>396</v>
      </c>
      <c r="X550" s="54" t="s">
        <v>396</v>
      </c>
      <c r="Y550" s="74">
        <f>IFERROR(VLOOKUP(E550,INPUTS!$A$44:$B$103,2,0),0)</f>
        <v>0.005</v>
      </c>
      <c r="Z550" s="15">
        <f t="shared" si="152"/>
        <v>479.11944</v>
      </c>
      <c r="AA550" s="20">
        <f>IFERROR(VLOOKUP(E550,INPUTS!$A$44:$C$103,3,0),SCENARIOS!$J$25)</f>
        <v>0.03</v>
      </c>
      <c r="AB550" s="15">
        <f t="shared" si="160"/>
        <v>3173.91945686361</v>
      </c>
      <c r="AC550" s="20">
        <f>IFERROR(VLOOKUP($E550,INPUTS!$A$44:$G$103,4,0),SCENARIOS!$K$25)</f>
        <v>0.1</v>
      </c>
      <c r="AD550" s="15">
        <f t="shared" si="160"/>
        <v>11680.8784774203</v>
      </c>
      <c r="AE550" s="20">
        <f>IFERROR(VLOOKUP($E550,INPUTS!$A$44:$G$103,5,0),SCENARIOS!$L$25)</f>
        <v>0.2</v>
      </c>
      <c r="AF550" s="15">
        <f t="shared" si="160"/>
        <v>25793.2673828635</v>
      </c>
      <c r="AG550" s="20">
        <f>IFERROR(VLOOKUP($E550,INPUTS!$A$44:$G$103,6,0),SCENARIOS!$M$25)</f>
        <v>0.3</v>
      </c>
      <c r="AH550" s="15">
        <f t="shared" si="154"/>
        <v>42716.7770538364</v>
      </c>
      <c r="AI550" s="20">
        <f>IFERROR(VLOOKUP($E550,INPUTS!$A$44:$G$103,7,0),SCENARIOS!$N$25)</f>
        <v>0.4</v>
      </c>
      <c r="AJ550" s="15">
        <f t="shared" si="155"/>
        <v>62883.6980262868</v>
      </c>
      <c r="AL550" t="str">
        <f t="shared" si="157"/>
        <v>Y</v>
      </c>
      <c r="AM550" s="21">
        <f t="shared" si="158"/>
        <v>157209.245065717</v>
      </c>
      <c r="BL550"/>
    </row>
    <row r="551" s="1" customFormat="1" ht="15" customHeight="1" spans="1:64">
      <c r="A551" s="24" t="s">
        <v>1526</v>
      </c>
      <c r="B551" s="52" t="s">
        <v>409</v>
      </c>
      <c r="C551" s="52" t="s">
        <v>410</v>
      </c>
      <c r="D551" s="52" t="s">
        <v>929</v>
      </c>
      <c r="E551" s="10" t="s">
        <v>255</v>
      </c>
      <c r="F551" s="52" t="s">
        <v>930</v>
      </c>
      <c r="G551" s="52" t="s">
        <v>169</v>
      </c>
      <c r="H551" s="52" t="s">
        <v>200</v>
      </c>
      <c r="I551" s="52" t="s">
        <v>391</v>
      </c>
      <c r="J551" s="52" t="s">
        <v>165</v>
      </c>
      <c r="K551" s="52" t="s">
        <v>931</v>
      </c>
      <c r="L551" s="53" t="s">
        <v>1545</v>
      </c>
      <c r="M551" s="13">
        <v>2001</v>
      </c>
      <c r="N551" s="14">
        <f t="shared" si="156"/>
        <v>5.48219178082192</v>
      </c>
      <c r="O551" s="15">
        <v>6370</v>
      </c>
      <c r="P551" s="15">
        <f t="shared" si="148"/>
        <v>12746370</v>
      </c>
      <c r="Q551" s="16">
        <f>IFERROR(VLOOKUP(G551,SCENARIOS!$A$13:$E$18,4,0),0.025)</f>
        <v>0.02</v>
      </c>
      <c r="R551" s="70">
        <f>IFERROR(VLOOKUP(L551,INPUTS!$A$107:$B$120,2,0),0.0082)</f>
        <v>0.0082</v>
      </c>
      <c r="S551" s="70">
        <f t="shared" si="149"/>
        <v>52.234</v>
      </c>
      <c r="T551" s="15">
        <f t="shared" si="150"/>
        <v>104520.234</v>
      </c>
      <c r="U551" s="15">
        <f>T551/INPUTS!$B$7*1000</f>
        <v>130650292.5</v>
      </c>
      <c r="V551" s="15">
        <f>T551*INPUTS!$B$6</f>
        <v>330283.93944</v>
      </c>
      <c r="W551" s="54" t="s">
        <v>396</v>
      </c>
      <c r="X551" s="54" t="s">
        <v>396</v>
      </c>
      <c r="Y551" s="74">
        <f>IFERROR(VLOOKUP(E551,INPUTS!$A$44:$B$103,2,0),0)</f>
        <v>0.005</v>
      </c>
      <c r="Z551" s="15">
        <f t="shared" si="152"/>
        <v>522.60117</v>
      </c>
      <c r="AA551" s="20">
        <f>IFERROR(VLOOKUP(E551,INPUTS!$A$44:$C$103,3,0),SCENARIOS!$J$25)</f>
        <v>0.03</v>
      </c>
      <c r="AB551" s="15">
        <f t="shared" si="160"/>
        <v>3461.96351716116</v>
      </c>
      <c r="AC551" s="20">
        <f>IFERROR(VLOOKUP($E551,INPUTS!$A$44:$G$103,4,0),SCENARIOS!$K$25)</f>
        <v>0.1</v>
      </c>
      <c r="AD551" s="15">
        <f t="shared" si="160"/>
        <v>12740.9582022546</v>
      </c>
      <c r="AE551" s="20">
        <f>IFERROR(VLOOKUP($E551,INPUTS!$A$44:$G$103,5,0),SCENARIOS!$L$25)</f>
        <v>0.2</v>
      </c>
      <c r="AF551" s="15">
        <f t="shared" si="160"/>
        <v>28134.0947309658</v>
      </c>
      <c r="AG551" s="20">
        <f>IFERROR(VLOOKUP($E551,INPUTS!$A$44:$G$103,6,0),SCENARIOS!$M$25)</f>
        <v>0.3</v>
      </c>
      <c r="AH551" s="15">
        <f t="shared" si="154"/>
        <v>46593.4708618045</v>
      </c>
      <c r="AI551" s="20">
        <f>IFERROR(VLOOKUP($E551,INPUTS!$A$44:$G$103,7,0),SCENARIOS!$N$25)</f>
        <v>0.4</v>
      </c>
      <c r="AJ551" s="15">
        <f t="shared" si="155"/>
        <v>68590.6089773025</v>
      </c>
      <c r="AL551" t="str">
        <f t="shared" si="157"/>
        <v>Y</v>
      </c>
      <c r="AM551" s="21">
        <f t="shared" si="158"/>
        <v>171476.522443256</v>
      </c>
      <c r="BL551"/>
    </row>
    <row r="552" s="1" customFormat="1" ht="15" customHeight="1" spans="1:64">
      <c r="A552" s="6" t="s">
        <v>1527</v>
      </c>
      <c r="B552" s="52" t="s">
        <v>409</v>
      </c>
      <c r="C552" s="52" t="s">
        <v>410</v>
      </c>
      <c r="D552" s="52" t="s">
        <v>929</v>
      </c>
      <c r="E552" s="10" t="s">
        <v>255</v>
      </c>
      <c r="F552" s="52" t="s">
        <v>930</v>
      </c>
      <c r="G552" s="52" t="s">
        <v>169</v>
      </c>
      <c r="H552" s="52" t="s">
        <v>204</v>
      </c>
      <c r="I552" s="52" t="s">
        <v>405</v>
      </c>
      <c r="J552" s="52" t="s">
        <v>165</v>
      </c>
      <c r="K552" s="52" t="s">
        <v>931</v>
      </c>
      <c r="L552" s="53" t="s">
        <v>1545</v>
      </c>
      <c r="M552" s="13">
        <v>1333</v>
      </c>
      <c r="N552" s="14">
        <f t="shared" si="156"/>
        <v>3.65205479452055</v>
      </c>
      <c r="O552" s="15">
        <v>5870</v>
      </c>
      <c r="P552" s="15">
        <f t="shared" si="148"/>
        <v>7824710</v>
      </c>
      <c r="Q552" s="16">
        <f>IFERROR(VLOOKUP(G552,SCENARIOS!$A$13:$E$18,4,0),0.025)</f>
        <v>0.02</v>
      </c>
      <c r="R552" s="70">
        <f>IFERROR(VLOOKUP(L552,INPUTS!$A$107:$B$120,2,0),0.0082)</f>
        <v>0.0082</v>
      </c>
      <c r="S552" s="70">
        <f t="shared" si="149"/>
        <v>48.134</v>
      </c>
      <c r="T552" s="15">
        <f t="shared" si="150"/>
        <v>64162.622</v>
      </c>
      <c r="U552" s="15">
        <f>T552/INPUTS!$B$7*1000</f>
        <v>80203277.5</v>
      </c>
      <c r="V552" s="15">
        <f>T552*INPUTS!$B$6</f>
        <v>202753.88552</v>
      </c>
      <c r="W552" s="54" t="s">
        <v>396</v>
      </c>
      <c r="X552" s="54" t="s">
        <v>396</v>
      </c>
      <c r="Y552" s="74">
        <f>IFERROR(VLOOKUP(E552,INPUTS!$A$44:$B$103,2,0),0)</f>
        <v>0.005</v>
      </c>
      <c r="Z552" s="15">
        <f t="shared" si="152"/>
        <v>320.81311</v>
      </c>
      <c r="AA552" s="20">
        <f>IFERROR(VLOOKUP(E552,INPUTS!$A$44:$C$103,3,0),SCENARIOS!$J$25)</f>
        <v>0.03</v>
      </c>
      <c r="AB552" s="15">
        <f t="shared" si="160"/>
        <v>2125.22157699534</v>
      </c>
      <c r="AC552" s="20">
        <f>IFERROR(VLOOKUP($E552,INPUTS!$A$44:$G$103,4,0),SCENARIOS!$K$25)</f>
        <v>0.1</v>
      </c>
      <c r="AD552" s="15">
        <f t="shared" si="160"/>
        <v>7821.38781902329</v>
      </c>
      <c r="AE552" s="20">
        <f>IFERROR(VLOOKUP($E552,INPUTS!$A$44:$G$103,5,0),SCENARIOS!$L$25)</f>
        <v>0.2</v>
      </c>
      <c r="AF552" s="15">
        <f t="shared" si="160"/>
        <v>17270.8882907318</v>
      </c>
      <c r="AG552" s="20">
        <f>IFERROR(VLOOKUP($E552,INPUTS!$A$44:$G$103,6,0),SCENARIOS!$M$25)</f>
        <v>0.3</v>
      </c>
      <c r="AH552" s="15">
        <f t="shared" si="154"/>
        <v>28602.684324013</v>
      </c>
      <c r="AI552" s="20">
        <f>IFERROR(VLOOKUP($E552,INPUTS!$A$44:$G$103,7,0),SCENARIOS!$N$25)</f>
        <v>0.4</v>
      </c>
      <c r="AJ552" s="15">
        <f t="shared" si="155"/>
        <v>42106.2329095098</v>
      </c>
      <c r="AL552" t="str">
        <f t="shared" si="157"/>
        <v>Y</v>
      </c>
      <c r="AM552" s="21">
        <f t="shared" si="158"/>
        <v>105265.582273775</v>
      </c>
      <c r="BL552"/>
    </row>
    <row r="553" s="1" customFormat="1" ht="15" customHeight="1" spans="1:64">
      <c r="A553" s="24" t="s">
        <v>1529</v>
      </c>
      <c r="B553" s="52" t="s">
        <v>409</v>
      </c>
      <c r="C553" s="52" t="s">
        <v>410</v>
      </c>
      <c r="D553" s="52" t="s">
        <v>929</v>
      </c>
      <c r="E553" s="10" t="s">
        <v>255</v>
      </c>
      <c r="F553" s="52" t="s">
        <v>930</v>
      </c>
      <c r="G553" s="52" t="s">
        <v>169</v>
      </c>
      <c r="H553" s="52" t="s">
        <v>205</v>
      </c>
      <c r="I553" s="52" t="s">
        <v>408</v>
      </c>
      <c r="J553" s="52" t="s">
        <v>165</v>
      </c>
      <c r="K553" s="52" t="s">
        <v>931</v>
      </c>
      <c r="L553" s="53" t="s">
        <v>1545</v>
      </c>
      <c r="M553" s="13">
        <v>1333</v>
      </c>
      <c r="N553" s="14">
        <f t="shared" si="156"/>
        <v>3.65205479452055</v>
      </c>
      <c r="O553" s="15">
        <v>5770</v>
      </c>
      <c r="P553" s="15">
        <f t="shared" si="148"/>
        <v>7691410</v>
      </c>
      <c r="Q553" s="16">
        <f>IFERROR(VLOOKUP(G553,SCENARIOS!$A$13:$E$18,4,0),0.025)</f>
        <v>0.02</v>
      </c>
      <c r="R553" s="70">
        <f>IFERROR(VLOOKUP(L553,INPUTS!$A$107:$B$120,2,0),0.0082)</f>
        <v>0.0082</v>
      </c>
      <c r="S553" s="70">
        <f t="shared" si="149"/>
        <v>47.314</v>
      </c>
      <c r="T553" s="15">
        <f t="shared" si="150"/>
        <v>63069.562</v>
      </c>
      <c r="U553" s="15">
        <f>T553/INPUTS!$B$7*1000</f>
        <v>78836952.5</v>
      </c>
      <c r="V553" s="15">
        <f>T553*INPUTS!$B$6</f>
        <v>199299.81592</v>
      </c>
      <c r="W553" s="54" t="s">
        <v>396</v>
      </c>
      <c r="X553" s="54" t="s">
        <v>396</v>
      </c>
      <c r="Y553" s="74">
        <f>IFERROR(VLOOKUP(E553,INPUTS!$A$44:$B$103,2,0),0)</f>
        <v>0.005</v>
      </c>
      <c r="Z553" s="15">
        <f t="shared" si="152"/>
        <v>315.34781</v>
      </c>
      <c r="AA553" s="20">
        <f>IFERROR(VLOOKUP(E553,INPUTS!$A$44:$C$103,3,0),SCENARIOS!$J$25)</f>
        <v>0.03</v>
      </c>
      <c r="AB553" s="15">
        <f t="shared" si="160"/>
        <v>2089.01678011297</v>
      </c>
      <c r="AC553" s="20">
        <f>IFERROR(VLOOKUP($E553,INPUTS!$A$44:$G$103,4,0),SCENARIOS!$K$25)</f>
        <v>0.1</v>
      </c>
      <c r="AD553" s="15">
        <f t="shared" si="160"/>
        <v>7688.14441495134</v>
      </c>
      <c r="AE553" s="20">
        <f>IFERROR(VLOOKUP($E553,INPUTS!$A$44:$G$103,5,0),SCENARIOS!$L$25)</f>
        <v>0.2</v>
      </c>
      <c r="AF553" s="15">
        <f t="shared" si="160"/>
        <v>16976.6653215541</v>
      </c>
      <c r="AG553" s="20">
        <f>IFERROR(VLOOKUP($E553,INPUTS!$A$44:$G$103,6,0),SCENARIOS!$M$25)</f>
        <v>0.3</v>
      </c>
      <c r="AH553" s="15">
        <f t="shared" si="154"/>
        <v>28115.4154258186</v>
      </c>
      <c r="AI553" s="20">
        <f>IFERROR(VLOOKUP($E553,INPUTS!$A$44:$G$103,7,0),SCENARIOS!$N$25)</f>
        <v>0.4</v>
      </c>
      <c r="AJ553" s="15">
        <f t="shared" si="155"/>
        <v>41388.920594186</v>
      </c>
      <c r="AL553" t="str">
        <f t="shared" si="157"/>
        <v>N</v>
      </c>
      <c r="AM553" s="21">
        <f t="shared" si="158"/>
        <v>103472.301485465</v>
      </c>
      <c r="BL553"/>
    </row>
    <row r="554" s="1" customFormat="1" ht="15" customHeight="1" spans="1:64">
      <c r="A554" s="6" t="s">
        <v>1530</v>
      </c>
      <c r="B554" s="52" t="s">
        <v>409</v>
      </c>
      <c r="C554" s="52" t="s">
        <v>410</v>
      </c>
      <c r="D554" s="52" t="s">
        <v>929</v>
      </c>
      <c r="E554" s="10" t="s">
        <v>255</v>
      </c>
      <c r="F554" s="52" t="s">
        <v>930</v>
      </c>
      <c r="G554" s="52" t="s">
        <v>169</v>
      </c>
      <c r="H554" s="52" t="s">
        <v>215</v>
      </c>
      <c r="I554" s="52" t="s">
        <v>490</v>
      </c>
      <c r="J554" s="52" t="s">
        <v>165</v>
      </c>
      <c r="K554" s="52" t="s">
        <v>931</v>
      </c>
      <c r="L554" s="53" t="s">
        <v>1545</v>
      </c>
      <c r="M554" s="13">
        <v>1333</v>
      </c>
      <c r="N554" s="14">
        <f t="shared" si="156"/>
        <v>3.65205479452055</v>
      </c>
      <c r="O554" s="15">
        <v>5120</v>
      </c>
      <c r="P554" s="15">
        <f t="shared" si="148"/>
        <v>6824960</v>
      </c>
      <c r="Q554" s="16">
        <f>IFERROR(VLOOKUP(G554,SCENARIOS!$A$13:$E$18,4,0),0.025)</f>
        <v>0.02</v>
      </c>
      <c r="R554" s="70">
        <f>IFERROR(VLOOKUP(L554,INPUTS!$A$107:$B$120,2,0),0.0082)</f>
        <v>0.0082</v>
      </c>
      <c r="S554" s="70">
        <f t="shared" si="149"/>
        <v>41.984</v>
      </c>
      <c r="T554" s="15">
        <f t="shared" si="150"/>
        <v>55964.672</v>
      </c>
      <c r="U554" s="15">
        <f>T554/INPUTS!$B$7*1000</f>
        <v>69955840</v>
      </c>
      <c r="V554" s="15">
        <f>T554*INPUTS!$B$6</f>
        <v>176848.36352</v>
      </c>
      <c r="W554" s="54" t="s">
        <v>396</v>
      </c>
      <c r="X554" s="54" t="s">
        <v>396</v>
      </c>
      <c r="Y554" s="74">
        <f>IFERROR(VLOOKUP(E554,INPUTS!$A$44:$B$103,2,0),0)</f>
        <v>0.005</v>
      </c>
      <c r="Z554" s="15">
        <f t="shared" si="152"/>
        <v>279.82336</v>
      </c>
      <c r="AA554" s="20">
        <f>IFERROR(VLOOKUP(E554,INPUTS!$A$44:$C$103,3,0),SCENARIOS!$J$25)</f>
        <v>0.03</v>
      </c>
      <c r="AB554" s="15">
        <f t="shared" si="160"/>
        <v>1853.68560037754</v>
      </c>
      <c r="AC554" s="20">
        <f>IFERROR(VLOOKUP($E554,INPUTS!$A$44:$G$103,4,0),SCENARIOS!$K$25)</f>
        <v>0.1</v>
      </c>
      <c r="AD554" s="15">
        <f t="shared" si="160"/>
        <v>6822.06228848368</v>
      </c>
      <c r="AE554" s="20">
        <f>IFERROR(VLOOKUP($E554,INPUTS!$A$44:$G$103,5,0),SCENARIOS!$L$25)</f>
        <v>0.2</v>
      </c>
      <c r="AF554" s="15">
        <f t="shared" si="160"/>
        <v>15064.216021899</v>
      </c>
      <c r="AG554" s="20">
        <f>IFERROR(VLOOKUP($E554,INPUTS!$A$44:$G$103,6,0),SCENARIOS!$M$25)</f>
        <v>0.3</v>
      </c>
      <c r="AH554" s="15">
        <f t="shared" si="154"/>
        <v>24948.1675875548</v>
      </c>
      <c r="AI554" s="20">
        <f>IFERROR(VLOOKUP($E554,INPUTS!$A$44:$G$103,7,0),SCENARIOS!$N$25)</f>
        <v>0.4</v>
      </c>
      <c r="AJ554" s="15">
        <f t="shared" si="155"/>
        <v>36726.390544581</v>
      </c>
      <c r="AL554" t="str">
        <f t="shared" si="157"/>
        <v>N</v>
      </c>
      <c r="AM554" s="21">
        <f t="shared" si="158"/>
        <v>91815.9763614524</v>
      </c>
      <c r="BL554"/>
    </row>
    <row r="555" s="1" customFormat="1" ht="15" customHeight="1" spans="1:64">
      <c r="A555" s="24" t="s">
        <v>1531</v>
      </c>
      <c r="B555" s="52" t="s">
        <v>409</v>
      </c>
      <c r="C555" s="52" t="s">
        <v>410</v>
      </c>
      <c r="D555" s="52" t="s">
        <v>929</v>
      </c>
      <c r="E555" s="10" t="s">
        <v>255</v>
      </c>
      <c r="F555" s="52" t="s">
        <v>930</v>
      </c>
      <c r="G555" s="52" t="s">
        <v>169</v>
      </c>
      <c r="H555" s="52" t="s">
        <v>213</v>
      </c>
      <c r="I555" s="52" t="s">
        <v>606</v>
      </c>
      <c r="J555" s="52" t="s">
        <v>165</v>
      </c>
      <c r="K555" s="52" t="s">
        <v>931</v>
      </c>
      <c r="L555" s="53" t="s">
        <v>1545</v>
      </c>
      <c r="M555" s="13">
        <v>949</v>
      </c>
      <c r="N555" s="14">
        <f t="shared" si="156"/>
        <v>2.6</v>
      </c>
      <c r="O555" s="15">
        <v>5440</v>
      </c>
      <c r="P555" s="15">
        <f t="shared" si="148"/>
        <v>5162560</v>
      </c>
      <c r="Q555" s="16">
        <f>IFERROR(VLOOKUP(G555,SCENARIOS!$A$13:$E$18,4,0),0.025)</f>
        <v>0.02</v>
      </c>
      <c r="R555" s="70">
        <f>IFERROR(VLOOKUP(L555,INPUTS!$A$107:$B$120,2,0),0.0082)</f>
        <v>0.0082</v>
      </c>
      <c r="S555" s="70">
        <f t="shared" si="149"/>
        <v>44.608</v>
      </c>
      <c r="T555" s="15">
        <f t="shared" si="150"/>
        <v>42332.992</v>
      </c>
      <c r="U555" s="15">
        <f>T555/INPUTS!$B$7*1000</f>
        <v>52916240</v>
      </c>
      <c r="V555" s="15">
        <f>T555*INPUTS!$B$6</f>
        <v>133772.25472</v>
      </c>
      <c r="W555" s="54" t="s">
        <v>396</v>
      </c>
      <c r="X555" s="54" t="s">
        <v>396</v>
      </c>
      <c r="Y555" s="74">
        <f>IFERROR(VLOOKUP(E555,INPUTS!$A$44:$B$103,2,0),0)</f>
        <v>0.005</v>
      </c>
      <c r="Z555" s="15">
        <f t="shared" si="152"/>
        <v>211.66496</v>
      </c>
      <c r="AA555" s="20">
        <f>IFERROR(VLOOKUP(E555,INPUTS!$A$44:$C$103,3,0),SCENARIOS!$J$25)</f>
        <v>0.03</v>
      </c>
      <c r="AB555" s="15">
        <f t="shared" si="160"/>
        <v>1402.17131427658</v>
      </c>
      <c r="AC555" s="20">
        <f>IFERROR(VLOOKUP($E555,INPUTS!$A$44:$G$103,4,0),SCENARIOS!$K$25)</f>
        <v>0.1</v>
      </c>
      <c r="AD555" s="15">
        <f t="shared" si="160"/>
        <v>5160.36810296827</v>
      </c>
      <c r="AE555" s="20">
        <f>IFERROR(VLOOKUP($E555,INPUTS!$A$44:$G$103,5,0),SCENARIOS!$L$25)</f>
        <v>0.2</v>
      </c>
      <c r="AF555" s="15">
        <f t="shared" si="160"/>
        <v>11394.9267198657</v>
      </c>
      <c r="AG555" s="20">
        <f>IFERROR(VLOOKUP($E555,INPUTS!$A$44:$G$103,6,0),SCENARIOS!$M$25)</f>
        <v>0.3</v>
      </c>
      <c r="AH555" s="15">
        <f t="shared" si="154"/>
        <v>18871.3797679118</v>
      </c>
      <c r="AI555" s="20">
        <f>IFERROR(VLOOKUP($E555,INPUTS!$A$44:$G$103,7,0),SCENARIOS!$N$25)</f>
        <v>0.4</v>
      </c>
      <c r="AJ555" s="15">
        <f t="shared" si="155"/>
        <v>27780.704175531</v>
      </c>
      <c r="AL555" t="str">
        <f t="shared" si="157"/>
        <v>Y</v>
      </c>
      <c r="AM555" s="21">
        <f t="shared" si="158"/>
        <v>69451.7604388274</v>
      </c>
      <c r="BL555"/>
    </row>
    <row r="556" s="1" customFormat="1" ht="15" customHeight="1" spans="1:64">
      <c r="A556" s="6" t="s">
        <v>1532</v>
      </c>
      <c r="B556" s="52" t="s">
        <v>409</v>
      </c>
      <c r="C556" s="52" t="s">
        <v>410</v>
      </c>
      <c r="D556" s="52" t="s">
        <v>929</v>
      </c>
      <c r="E556" s="10" t="s">
        <v>255</v>
      </c>
      <c r="F556" s="52" t="s">
        <v>930</v>
      </c>
      <c r="G556" s="52" t="s">
        <v>169</v>
      </c>
      <c r="H556" s="52" t="s">
        <v>452</v>
      </c>
      <c r="I556" s="52" t="s">
        <v>451</v>
      </c>
      <c r="J556" s="52" t="s">
        <v>181</v>
      </c>
      <c r="K556" s="52" t="s">
        <v>931</v>
      </c>
      <c r="L556" s="53" t="s">
        <v>1545</v>
      </c>
      <c r="M556" s="13">
        <v>1333</v>
      </c>
      <c r="N556" s="14">
        <f t="shared" si="156"/>
        <v>3.65205479452055</v>
      </c>
      <c r="O556" s="15">
        <v>7700</v>
      </c>
      <c r="P556" s="15">
        <f t="shared" ref="P556:P619" si="161">M556*O556</f>
        <v>10264100</v>
      </c>
      <c r="Q556" s="16">
        <f>IFERROR(VLOOKUP(G556,SCENARIOS!$A$13:$E$18,4,0),0.025)</f>
        <v>0.02</v>
      </c>
      <c r="R556" s="70">
        <f>IFERROR(VLOOKUP(L556,INPUTS!$A$107:$B$120,2,0),0.0082)</f>
        <v>0.0082</v>
      </c>
      <c r="S556" s="70">
        <f t="shared" ref="S556:S619" si="162">O556*R556</f>
        <v>63.14</v>
      </c>
      <c r="T556" s="15">
        <f t="shared" ref="T556:T619" si="163">M556*S556</f>
        <v>84165.62</v>
      </c>
      <c r="U556" s="15">
        <f>T556/INPUTS!$B$7*1000</f>
        <v>105207025</v>
      </c>
      <c r="V556" s="15">
        <f>T556*INPUTS!$B$6</f>
        <v>265963.3592</v>
      </c>
      <c r="W556" s="54" t="s">
        <v>521</v>
      </c>
      <c r="X556" s="54" t="s">
        <v>396</v>
      </c>
      <c r="Y556" s="74">
        <f>IFERROR(VLOOKUP(E556,INPUTS!$A$44:$B$103,2,0),0)</f>
        <v>0.005</v>
      </c>
      <c r="Z556" s="15">
        <f t="shared" si="152"/>
        <v>420.8281</v>
      </c>
      <c r="AA556" s="20">
        <f>IFERROR(VLOOKUP(E556,INPUTS!$A$44:$C$103,3,0),SCENARIOS!$J$25)</f>
        <v>0.03</v>
      </c>
      <c r="AB556" s="15">
        <f t="shared" si="160"/>
        <v>2787.76935994278</v>
      </c>
      <c r="AC556" s="20">
        <f>IFERROR(VLOOKUP($E556,INPUTS!$A$44:$G$103,4,0),SCENARIOS!$K$25)</f>
        <v>0.1</v>
      </c>
      <c r="AD556" s="15">
        <f t="shared" si="160"/>
        <v>10259.7421135399</v>
      </c>
      <c r="AE556" s="20">
        <f>IFERROR(VLOOKUP($E556,INPUTS!$A$44:$G$103,5,0),SCENARIOS!$L$25)</f>
        <v>0.2</v>
      </c>
      <c r="AF556" s="15">
        <f t="shared" si="160"/>
        <v>22655.168626684</v>
      </c>
      <c r="AG556" s="20">
        <f>IFERROR(VLOOKUP($E556,INPUTS!$A$44:$G$103,6,0),SCENARIOS!$M$25)</f>
        <v>0.3</v>
      </c>
      <c r="AH556" s="15">
        <f t="shared" si="154"/>
        <v>37519.7051609711</v>
      </c>
      <c r="AI556" s="20">
        <f>IFERROR(VLOOKUP($E556,INPUTS!$A$44:$G$103,7,0),SCENARIOS!$N$25)</f>
        <v>0.4</v>
      </c>
      <c r="AJ556" s="15">
        <f t="shared" si="155"/>
        <v>55233.0482799362</v>
      </c>
      <c r="AL556" t="str">
        <f t="shared" si="157"/>
        <v>N</v>
      </c>
      <c r="AM556" s="21">
        <f t="shared" si="158"/>
        <v>138082.620699841</v>
      </c>
      <c r="BL556"/>
    </row>
    <row r="557" s="1" customFormat="1" ht="15" customHeight="1" spans="1:64">
      <c r="A557" s="24" t="s">
        <v>1533</v>
      </c>
      <c r="B557" s="52" t="s">
        <v>409</v>
      </c>
      <c r="C557" s="52" t="s">
        <v>410</v>
      </c>
      <c r="D557" s="52" t="s">
        <v>929</v>
      </c>
      <c r="E557" s="10" t="s">
        <v>255</v>
      </c>
      <c r="F557" s="52" t="s">
        <v>930</v>
      </c>
      <c r="G557" s="52" t="s">
        <v>169</v>
      </c>
      <c r="H557" s="52" t="s">
        <v>702</v>
      </c>
      <c r="I557" s="52" t="s">
        <v>701</v>
      </c>
      <c r="J557" s="52" t="s">
        <v>181</v>
      </c>
      <c r="K557" s="52" t="s">
        <v>931</v>
      </c>
      <c r="L557" s="53" t="s">
        <v>291</v>
      </c>
      <c r="M557" s="13">
        <v>949</v>
      </c>
      <c r="N557" s="14">
        <f t="shared" si="156"/>
        <v>2.6</v>
      </c>
      <c r="O557" s="15">
        <v>8500</v>
      </c>
      <c r="P557" s="15">
        <f t="shared" si="161"/>
        <v>8066500</v>
      </c>
      <c r="Q557" s="16">
        <f>IFERROR(VLOOKUP(G557,SCENARIOS!$A$13:$E$18,4,0),0.025)</f>
        <v>0.02</v>
      </c>
      <c r="R557" s="70">
        <f>IFERROR(VLOOKUP(L557,INPUTS!$A$107:$B$120,2,0),0.0082)</f>
        <v>0.0079</v>
      </c>
      <c r="S557" s="70">
        <f t="shared" si="162"/>
        <v>67.15</v>
      </c>
      <c r="T557" s="15">
        <f t="shared" si="163"/>
        <v>63725.35</v>
      </c>
      <c r="U557" s="15">
        <f>T557/INPUTS!$B$7*1000</f>
        <v>79656687.5</v>
      </c>
      <c r="V557" s="15">
        <f>T557*INPUTS!$B$6</f>
        <v>201372.106</v>
      </c>
      <c r="W557" s="54" t="s">
        <v>396</v>
      </c>
      <c r="X557" s="54" t="s">
        <v>396</v>
      </c>
      <c r="Y557" s="74">
        <f>IFERROR(VLOOKUP(E557,INPUTS!$A$44:$B$103,2,0),0)</f>
        <v>0.005</v>
      </c>
      <c r="Z557" s="15">
        <f t="shared" si="152"/>
        <v>318.62675</v>
      </c>
      <c r="AA557" s="20">
        <f>IFERROR(VLOOKUP(E557,INPUTS!$A$44:$C$103,3,0),SCENARIOS!$J$25)</f>
        <v>0.03</v>
      </c>
      <c r="AB557" s="15">
        <f t="shared" si="160"/>
        <v>2110.73806836603</v>
      </c>
      <c r="AC557" s="20">
        <f>IFERROR(VLOOKUP($E557,INPUTS!$A$44:$G$103,4,0),SCENARIOS!$K$25)</f>
        <v>0.1</v>
      </c>
      <c r="AD557" s="15">
        <f t="shared" si="160"/>
        <v>7768.08460622129</v>
      </c>
      <c r="AE557" s="20">
        <f>IFERROR(VLOOKUP($E557,INPUTS!$A$44:$G$103,5,0),SCENARIOS!$L$25)</f>
        <v>0.2</v>
      </c>
      <c r="AF557" s="15">
        <f t="shared" si="160"/>
        <v>17153.1861827247</v>
      </c>
      <c r="AG557" s="20">
        <f>IFERROR(VLOOKUP($E557,INPUTS!$A$44:$G$103,6,0),SCENARIOS!$M$25)</f>
        <v>0.3</v>
      </c>
      <c r="AH557" s="15">
        <f t="shared" si="154"/>
        <v>28407.7553670928</v>
      </c>
      <c r="AI557" s="20">
        <f>IFERROR(VLOOKUP($E557,INPUTS!$A$44:$G$103,7,0),SCENARIOS!$N$25)</f>
        <v>0.4</v>
      </c>
      <c r="AJ557" s="15">
        <f t="shared" si="155"/>
        <v>41819.2764837452</v>
      </c>
      <c r="AL557" t="str">
        <f t="shared" si="157"/>
        <v>N</v>
      </c>
      <c r="AM557" s="21">
        <f t="shared" si="158"/>
        <v>104548.191209363</v>
      </c>
      <c r="BL557"/>
    </row>
    <row r="558" s="1" customFormat="1" ht="15" customHeight="1" spans="1:64">
      <c r="A558" s="6" t="s">
        <v>1535</v>
      </c>
      <c r="B558" s="52" t="s">
        <v>409</v>
      </c>
      <c r="C558" s="52" t="s">
        <v>410</v>
      </c>
      <c r="D558" s="52" t="s">
        <v>929</v>
      </c>
      <c r="E558" s="10" t="s">
        <v>255</v>
      </c>
      <c r="F558" s="52" t="s">
        <v>930</v>
      </c>
      <c r="G558" s="52" t="s">
        <v>169</v>
      </c>
      <c r="H558" s="52" t="s">
        <v>1554</v>
      </c>
      <c r="I558" s="52" t="s">
        <v>1555</v>
      </c>
      <c r="J558" s="52" t="s">
        <v>177</v>
      </c>
      <c r="K558" s="52" t="s">
        <v>931</v>
      </c>
      <c r="L558" s="53" t="s">
        <v>291</v>
      </c>
      <c r="M558" s="13">
        <v>1333</v>
      </c>
      <c r="N558" s="14">
        <f t="shared" si="156"/>
        <v>3.65205479452055</v>
      </c>
      <c r="O558" s="15">
        <v>9230</v>
      </c>
      <c r="P558" s="15">
        <f t="shared" si="161"/>
        <v>12303590</v>
      </c>
      <c r="Q558" s="16">
        <f>IFERROR(VLOOKUP(G558,SCENARIOS!$A$13:$E$18,4,0),0.025)</f>
        <v>0.02</v>
      </c>
      <c r="R558" s="70">
        <f>IFERROR(VLOOKUP(L558,INPUTS!$A$107:$B$120,2,0),0.0082)</f>
        <v>0.0079</v>
      </c>
      <c r="S558" s="70">
        <f t="shared" si="162"/>
        <v>72.917</v>
      </c>
      <c r="T558" s="15">
        <f t="shared" si="163"/>
        <v>97198.361</v>
      </c>
      <c r="U558" s="15">
        <f>T558/INPUTS!$B$7*1000</f>
        <v>121497951.25</v>
      </c>
      <c r="V558" s="15">
        <f>T558*INPUTS!$B$6</f>
        <v>307146.82076</v>
      </c>
      <c r="W558" s="54" t="s">
        <v>396</v>
      </c>
      <c r="X558" s="54" t="s">
        <v>396</v>
      </c>
      <c r="Y558" s="74">
        <f>IFERROR(VLOOKUP(E558,INPUTS!$A$44:$B$103,2,0),0)</f>
        <v>0.005</v>
      </c>
      <c r="Z558" s="15">
        <f t="shared" si="152"/>
        <v>485.991805</v>
      </c>
      <c r="AA558" s="20">
        <f>IFERROR(VLOOKUP(E558,INPUTS!$A$44:$C$103,3,0),SCENARIOS!$J$25)</f>
        <v>0.03</v>
      </c>
      <c r="AB558" s="15">
        <f t="shared" si="160"/>
        <v>3219.44533447811</v>
      </c>
      <c r="AC558" s="20">
        <f>IFERROR(VLOOKUP($E558,INPUTS!$A$44:$G$103,4,0),SCENARIOS!$K$25)</f>
        <v>0.1</v>
      </c>
      <c r="AD558" s="15">
        <f t="shared" si="160"/>
        <v>11848.4259691636</v>
      </c>
      <c r="AE558" s="20">
        <f>IFERROR(VLOOKUP($E558,INPUTS!$A$44:$G$103,5,0),SCENARIOS!$L$25)</f>
        <v>0.2</v>
      </c>
      <c r="AF558" s="15">
        <f t="shared" si="160"/>
        <v>26163.2393213798</v>
      </c>
      <c r="AG558" s="20">
        <f>IFERROR(VLOOKUP($E558,INPUTS!$A$44:$G$103,6,0),SCENARIOS!$M$25)</f>
        <v>0.3</v>
      </c>
      <c r="AH558" s="15">
        <f t="shared" si="154"/>
        <v>43329.4954263942</v>
      </c>
      <c r="AI558" s="20">
        <f>IFERROR(VLOOKUP($E558,INPUTS!$A$44:$G$103,7,0),SCENARIOS!$N$25)</f>
        <v>0.4</v>
      </c>
      <c r="AJ558" s="15">
        <f t="shared" si="155"/>
        <v>63785.6854834987</v>
      </c>
      <c r="AL558" t="str">
        <f t="shared" si="157"/>
        <v>N</v>
      </c>
      <c r="AM558" s="21">
        <f t="shared" si="158"/>
        <v>159464.213708747</v>
      </c>
      <c r="BL558"/>
    </row>
    <row r="559" s="1" customFormat="1" ht="15" customHeight="1" spans="1:64">
      <c r="A559" s="24" t="s">
        <v>1536</v>
      </c>
      <c r="B559" s="52" t="s">
        <v>409</v>
      </c>
      <c r="C559" s="52" t="s">
        <v>410</v>
      </c>
      <c r="D559" s="52" t="s">
        <v>929</v>
      </c>
      <c r="E559" s="10" t="s">
        <v>249</v>
      </c>
      <c r="F559" s="52" t="s">
        <v>930</v>
      </c>
      <c r="G559" s="52" t="s">
        <v>169</v>
      </c>
      <c r="H559" s="52" t="s">
        <v>224</v>
      </c>
      <c r="I559" s="52" t="s">
        <v>938</v>
      </c>
      <c r="J559" s="52" t="s">
        <v>165</v>
      </c>
      <c r="K559" s="52" t="s">
        <v>931</v>
      </c>
      <c r="L559" s="53" t="s">
        <v>1545</v>
      </c>
      <c r="M559" s="13">
        <v>2001</v>
      </c>
      <c r="N559" s="14">
        <f t="shared" si="156"/>
        <v>5.48219178082192</v>
      </c>
      <c r="O559" s="15">
        <v>6360</v>
      </c>
      <c r="P559" s="15">
        <f t="shared" si="161"/>
        <v>12726360</v>
      </c>
      <c r="Q559" s="16">
        <f>IFERROR(VLOOKUP(G559,SCENARIOS!$A$13:$E$18,4,0),0.025)</f>
        <v>0.02</v>
      </c>
      <c r="R559" s="70">
        <f>IFERROR(VLOOKUP(L559,INPUTS!$A$107:$B$120,2,0),0.0082)</f>
        <v>0.0082</v>
      </c>
      <c r="S559" s="70">
        <f t="shared" si="162"/>
        <v>52.152</v>
      </c>
      <c r="T559" s="15">
        <f t="shared" si="163"/>
        <v>104356.152</v>
      </c>
      <c r="U559" s="15">
        <f>T559/INPUTS!$B$7*1000</f>
        <v>130445190</v>
      </c>
      <c r="V559" s="15">
        <f>T559*INPUTS!$B$6</f>
        <v>329765.44032</v>
      </c>
      <c r="W559" s="54" t="s">
        <v>396</v>
      </c>
      <c r="X559" s="54" t="s">
        <v>396</v>
      </c>
      <c r="Y559" s="74">
        <f>IFERROR(VLOOKUP(E559,INPUTS!$A$44:$B$103,2,0),0)</f>
        <v>0.005</v>
      </c>
      <c r="Z559" s="15">
        <f t="shared" si="152"/>
        <v>521.78076</v>
      </c>
      <c r="AA559" s="20">
        <f>IFERROR(VLOOKUP(E559,INPUTS!$A$44:$C$103,3,0),SCENARIOS!$J$25)</f>
        <v>0.03</v>
      </c>
      <c r="AB559" s="15">
        <f t="shared" si="160"/>
        <v>3456.52872357064</v>
      </c>
      <c r="AC559" s="20">
        <f>IFERROR(VLOOKUP($E559,INPUTS!$A$44:$G$103,4,0),SCENARIOS!$K$25)</f>
        <v>0.1</v>
      </c>
      <c r="AD559" s="15">
        <f t="shared" si="160"/>
        <v>12720.9566980125</v>
      </c>
      <c r="AE559" s="20">
        <f>IFERROR(VLOOKUP($E559,INPUTS!$A$44:$G$103,5,0),SCENARIOS!$L$25)</f>
        <v>0.2</v>
      </c>
      <c r="AF559" s="15">
        <f t="shared" si="160"/>
        <v>28089.9281772281</v>
      </c>
      <c r="AG559" s="20">
        <f>IFERROR(VLOOKUP($E559,INPUTS!$A$44:$G$103,6,0),SCENARIOS!$M$25)</f>
        <v>0.3</v>
      </c>
      <c r="AH559" s="15">
        <f t="shared" si="154"/>
        <v>46520.3256956164</v>
      </c>
      <c r="AI559" s="20">
        <f>IFERROR(VLOOKUP($E559,INPUTS!$A$44:$G$103,7,0),SCENARIOS!$N$25)</f>
        <v>0.4</v>
      </c>
      <c r="AJ559" s="15">
        <f t="shared" si="155"/>
        <v>68482.931412189</v>
      </c>
      <c r="AL559" t="str">
        <f t="shared" si="157"/>
        <v>Y</v>
      </c>
      <c r="AM559" s="21">
        <f t="shared" si="158"/>
        <v>171207.328530472</v>
      </c>
      <c r="BL559"/>
    </row>
    <row r="560" s="1" customFormat="1" ht="15" customHeight="1" spans="1:64">
      <c r="A560" s="6" t="s">
        <v>1537</v>
      </c>
      <c r="B560" s="52" t="s">
        <v>409</v>
      </c>
      <c r="C560" s="52" t="s">
        <v>410</v>
      </c>
      <c r="D560" s="52" t="s">
        <v>929</v>
      </c>
      <c r="E560" s="10" t="s">
        <v>249</v>
      </c>
      <c r="F560" s="52" t="s">
        <v>930</v>
      </c>
      <c r="G560" s="52" t="s">
        <v>169</v>
      </c>
      <c r="H560" s="52" t="s">
        <v>200</v>
      </c>
      <c r="I560" s="52" t="s">
        <v>391</v>
      </c>
      <c r="J560" s="52" t="s">
        <v>165</v>
      </c>
      <c r="K560" s="52" t="s">
        <v>931</v>
      </c>
      <c r="L560" s="53" t="s">
        <v>1545</v>
      </c>
      <c r="M560" s="13">
        <v>1333</v>
      </c>
      <c r="N560" s="14">
        <f t="shared" si="156"/>
        <v>3.65205479452055</v>
      </c>
      <c r="O560" s="15">
        <v>7080</v>
      </c>
      <c r="P560" s="15">
        <f t="shared" si="161"/>
        <v>9437640</v>
      </c>
      <c r="Q560" s="16">
        <f>IFERROR(VLOOKUP(G560,SCENARIOS!$A$13:$E$18,4,0),0.025)</f>
        <v>0.02</v>
      </c>
      <c r="R560" s="70">
        <f>IFERROR(VLOOKUP(L560,INPUTS!$A$107:$B$120,2,0),0.0082)</f>
        <v>0.0082</v>
      </c>
      <c r="S560" s="70">
        <f t="shared" si="162"/>
        <v>58.056</v>
      </c>
      <c r="T560" s="15">
        <f t="shared" si="163"/>
        <v>77388.648</v>
      </c>
      <c r="U560" s="15">
        <f>T560/INPUTS!$B$7*1000</f>
        <v>96735810</v>
      </c>
      <c r="V560" s="15">
        <f>T560*INPUTS!$B$6</f>
        <v>244548.12768</v>
      </c>
      <c r="W560" s="54" t="s">
        <v>396</v>
      </c>
      <c r="X560" s="54" t="s">
        <v>396</v>
      </c>
      <c r="Y560" s="74">
        <f>IFERROR(VLOOKUP(E560,INPUTS!$A$44:$B$103,2,0),0)</f>
        <v>0.005</v>
      </c>
      <c r="Z560" s="15">
        <f t="shared" si="152"/>
        <v>386.94324</v>
      </c>
      <c r="AA560" s="20">
        <f>IFERROR(VLOOKUP(E560,INPUTS!$A$44:$C$103,3,0),SCENARIOS!$J$25)</f>
        <v>0.03</v>
      </c>
      <c r="AB560" s="15">
        <f t="shared" si="160"/>
        <v>2563.29961927206</v>
      </c>
      <c r="AC560" s="20">
        <f>IFERROR(VLOOKUP($E560,INPUTS!$A$44:$G$103,4,0),SCENARIOS!$K$25)</f>
        <v>0.1</v>
      </c>
      <c r="AD560" s="15">
        <f t="shared" si="160"/>
        <v>9433.63300829384</v>
      </c>
      <c r="AE560" s="20">
        <f>IFERROR(VLOOKUP($E560,INPUTS!$A$44:$G$103,5,0),SCENARIOS!$L$25)</f>
        <v>0.2</v>
      </c>
      <c r="AF560" s="15">
        <f t="shared" si="160"/>
        <v>20830.9862177822</v>
      </c>
      <c r="AG560" s="20">
        <f>IFERROR(VLOOKUP($E560,INPUTS!$A$44:$G$103,6,0),SCENARIOS!$M$25)</f>
        <v>0.3</v>
      </c>
      <c r="AH560" s="15">
        <f t="shared" si="154"/>
        <v>34498.6379921656</v>
      </c>
      <c r="AI560" s="20">
        <f>IFERROR(VLOOKUP($E560,INPUTS!$A$44:$G$103,7,0),SCENARIOS!$N$25)</f>
        <v>0.4</v>
      </c>
      <c r="AJ560" s="15">
        <f t="shared" si="155"/>
        <v>50785.7119249284</v>
      </c>
      <c r="AL560" t="str">
        <f t="shared" si="157"/>
        <v>Y</v>
      </c>
      <c r="AM560" s="21">
        <f t="shared" si="158"/>
        <v>126964.279812321</v>
      </c>
      <c r="BL560"/>
    </row>
    <row r="561" s="1" customFormat="1" ht="15" customHeight="1" spans="1:64">
      <c r="A561" s="24" t="s">
        <v>1538</v>
      </c>
      <c r="B561" s="52" t="s">
        <v>409</v>
      </c>
      <c r="C561" s="52" t="s">
        <v>410</v>
      </c>
      <c r="D561" s="52" t="s">
        <v>929</v>
      </c>
      <c r="E561" s="10" t="s">
        <v>249</v>
      </c>
      <c r="F561" s="52" t="s">
        <v>930</v>
      </c>
      <c r="G561" s="52" t="s">
        <v>169</v>
      </c>
      <c r="H561" s="52" t="s">
        <v>203</v>
      </c>
      <c r="I561" s="52" t="s">
        <v>399</v>
      </c>
      <c r="J561" s="52" t="s">
        <v>165</v>
      </c>
      <c r="K561" s="52" t="s">
        <v>931</v>
      </c>
      <c r="L561" s="53" t="s">
        <v>1545</v>
      </c>
      <c r="M561" s="13">
        <v>1333</v>
      </c>
      <c r="N561" s="14">
        <f t="shared" si="156"/>
        <v>3.65205479452055</v>
      </c>
      <c r="O561" s="15">
        <v>6640</v>
      </c>
      <c r="P561" s="15">
        <f t="shared" si="161"/>
        <v>8851120</v>
      </c>
      <c r="Q561" s="16">
        <f>IFERROR(VLOOKUP(G561,SCENARIOS!$A$13:$E$18,4,0),0.025)</f>
        <v>0.02</v>
      </c>
      <c r="R561" s="70">
        <f>IFERROR(VLOOKUP(L561,INPUTS!$A$107:$B$120,2,0),0.0082)</f>
        <v>0.0082</v>
      </c>
      <c r="S561" s="70">
        <f t="shared" si="162"/>
        <v>54.448</v>
      </c>
      <c r="T561" s="15">
        <f t="shared" si="163"/>
        <v>72579.184</v>
      </c>
      <c r="U561" s="15">
        <f>T561/INPUTS!$B$7*1000</f>
        <v>90723980</v>
      </c>
      <c r="V561" s="15">
        <f>T561*INPUTS!$B$6</f>
        <v>229350.22144</v>
      </c>
      <c r="W561" s="54" t="s">
        <v>396</v>
      </c>
      <c r="X561" s="54" t="s">
        <v>396</v>
      </c>
      <c r="Y561" s="74">
        <f>IFERROR(VLOOKUP(E561,INPUTS!$A$44:$B$103,2,0),0)</f>
        <v>0.005</v>
      </c>
      <c r="Z561" s="15">
        <f t="shared" si="152"/>
        <v>362.89592</v>
      </c>
      <c r="AA561" s="20">
        <f>IFERROR(VLOOKUP(E561,INPUTS!$A$44:$C$103,3,0),SCENARIOS!$J$25)</f>
        <v>0.03</v>
      </c>
      <c r="AB561" s="15">
        <f t="shared" si="160"/>
        <v>2403.99851298962</v>
      </c>
      <c r="AC561" s="20">
        <f>IFERROR(VLOOKUP($E561,INPUTS!$A$44:$G$103,4,0),SCENARIOS!$K$25)</f>
        <v>0.1</v>
      </c>
      <c r="AD561" s="15">
        <f t="shared" si="160"/>
        <v>8847.36203037728</v>
      </c>
      <c r="AE561" s="20">
        <f>IFERROR(VLOOKUP($E561,INPUTS!$A$44:$G$103,5,0),SCENARIOS!$L$25)</f>
        <v>0.2</v>
      </c>
      <c r="AF561" s="15">
        <f t="shared" si="160"/>
        <v>19536.4051534003</v>
      </c>
      <c r="AG561" s="20">
        <f>IFERROR(VLOOKUP($E561,INPUTS!$A$44:$G$103,6,0),SCENARIOS!$M$25)</f>
        <v>0.3</v>
      </c>
      <c r="AH561" s="15">
        <f t="shared" si="154"/>
        <v>32354.6548401102</v>
      </c>
      <c r="AI561" s="20">
        <f>IFERROR(VLOOKUP($E561,INPUTS!$A$44:$G$103,7,0),SCENARIOS!$N$25)</f>
        <v>0.4</v>
      </c>
      <c r="AJ561" s="15">
        <f t="shared" si="155"/>
        <v>47629.5377375034</v>
      </c>
      <c r="AL561" t="str">
        <f t="shared" si="157"/>
        <v>Y</v>
      </c>
      <c r="AM561" s="21">
        <f t="shared" si="158"/>
        <v>119073.844343759</v>
      </c>
      <c r="BL561"/>
    </row>
    <row r="562" s="1" customFormat="1" ht="15" customHeight="1" spans="1:64">
      <c r="A562" s="6" t="s">
        <v>1539</v>
      </c>
      <c r="B562" s="52" t="s">
        <v>409</v>
      </c>
      <c r="C562" s="52" t="s">
        <v>410</v>
      </c>
      <c r="D562" s="52" t="s">
        <v>929</v>
      </c>
      <c r="E562" s="10" t="s">
        <v>249</v>
      </c>
      <c r="F562" s="52" t="s">
        <v>930</v>
      </c>
      <c r="G562" s="52" t="s">
        <v>169</v>
      </c>
      <c r="H562" s="52" t="s">
        <v>432</v>
      </c>
      <c r="I562" s="52" t="s">
        <v>431</v>
      </c>
      <c r="J562" s="52" t="s">
        <v>173</v>
      </c>
      <c r="K562" s="52" t="s">
        <v>931</v>
      </c>
      <c r="L562" s="53" t="s">
        <v>291</v>
      </c>
      <c r="M562" s="13">
        <v>1333</v>
      </c>
      <c r="N562" s="14">
        <f t="shared" si="156"/>
        <v>3.65205479452055</v>
      </c>
      <c r="O562" s="15">
        <v>10360</v>
      </c>
      <c r="P562" s="15">
        <f t="shared" si="161"/>
        <v>13809880</v>
      </c>
      <c r="Q562" s="16">
        <f>IFERROR(VLOOKUP(G562,SCENARIOS!$A$13:$E$18,4,0),0.025)</f>
        <v>0.02</v>
      </c>
      <c r="R562" s="70">
        <f>IFERROR(VLOOKUP(L562,INPUTS!$A$107:$B$120,2,0),0.0082)</f>
        <v>0.0079</v>
      </c>
      <c r="S562" s="70">
        <f t="shared" si="162"/>
        <v>81.844</v>
      </c>
      <c r="T562" s="15">
        <f t="shared" si="163"/>
        <v>109098.052</v>
      </c>
      <c r="U562" s="15">
        <f>T562/INPUTS!$B$7*1000</f>
        <v>136372565</v>
      </c>
      <c r="V562" s="15">
        <f>T562*INPUTS!$B$6</f>
        <v>344749.84432</v>
      </c>
      <c r="W562" s="54" t="s">
        <v>521</v>
      </c>
      <c r="X562" s="54" t="s">
        <v>396</v>
      </c>
      <c r="Y562" s="74">
        <f>IFERROR(VLOOKUP(E562,INPUTS!$A$44:$B$103,2,0),0)</f>
        <v>0.005</v>
      </c>
      <c r="Z562" s="15">
        <f t="shared" si="152"/>
        <v>545.49026</v>
      </c>
      <c r="AA562" s="20">
        <f>IFERROR(VLOOKUP(E562,INPUTS!$A$44:$C$103,3,0),SCENARIOS!$J$25)</f>
        <v>0.03</v>
      </c>
      <c r="AB562" s="15">
        <f t="shared" si="160"/>
        <v>3613.59194639146</v>
      </c>
      <c r="AC562" s="20">
        <f>IFERROR(VLOOKUP($E562,INPUTS!$A$44:$G$103,4,0),SCENARIOS!$K$25)</f>
        <v>0.1</v>
      </c>
      <c r="AD562" s="15">
        <f t="shared" si="160"/>
        <v>13298.9916620298</v>
      </c>
      <c r="AE562" s="20">
        <f>IFERROR(VLOOKUP($E562,INPUTS!$A$44:$G$103,5,0),SCENARIOS!$L$25)</f>
        <v>0.2</v>
      </c>
      <c r="AF562" s="15">
        <f t="shared" si="160"/>
        <v>29366.3227919279</v>
      </c>
      <c r="AG562" s="20">
        <f>IFERROR(VLOOKUP($E562,INPUTS!$A$44:$G$103,6,0),SCENARIOS!$M$25)</f>
        <v>0.3</v>
      </c>
      <c r="AH562" s="15">
        <f t="shared" si="154"/>
        <v>48634.1898827133</v>
      </c>
      <c r="AI562" s="20">
        <f>IFERROR(VLOOKUP($E562,INPUTS!$A$44:$G$103,7,0),SCENARIOS!$N$25)</f>
        <v>0.4</v>
      </c>
      <c r="AJ562" s="15">
        <f t="shared" si="155"/>
        <v>71594.7672382499</v>
      </c>
      <c r="AL562" t="str">
        <f t="shared" si="157"/>
        <v>N</v>
      </c>
      <c r="AM562" s="21">
        <f t="shared" si="158"/>
        <v>178986.918095625</v>
      </c>
      <c r="BL562"/>
    </row>
    <row r="563" s="1" customFormat="1" ht="15" customHeight="1" spans="1:64">
      <c r="A563" s="24" t="s">
        <v>1541</v>
      </c>
      <c r="B563" s="52" t="s">
        <v>409</v>
      </c>
      <c r="C563" s="52" t="s">
        <v>410</v>
      </c>
      <c r="D563" s="52" t="s">
        <v>929</v>
      </c>
      <c r="E563" s="10" t="s">
        <v>249</v>
      </c>
      <c r="F563" s="52" t="s">
        <v>930</v>
      </c>
      <c r="G563" s="52" t="s">
        <v>169</v>
      </c>
      <c r="H563" s="52" t="s">
        <v>452</v>
      </c>
      <c r="I563" s="52" t="s">
        <v>451</v>
      </c>
      <c r="J563" s="52" t="s">
        <v>181</v>
      </c>
      <c r="K563" s="52" t="s">
        <v>931</v>
      </c>
      <c r="L563" s="53" t="s">
        <v>291</v>
      </c>
      <c r="M563" s="13">
        <v>949</v>
      </c>
      <c r="N563" s="14">
        <f t="shared" si="156"/>
        <v>2.6</v>
      </c>
      <c r="O563" s="15">
        <v>9380</v>
      </c>
      <c r="P563" s="15">
        <f t="shared" si="161"/>
        <v>8901620</v>
      </c>
      <c r="Q563" s="16">
        <f>IFERROR(VLOOKUP(G563,SCENARIOS!$A$13:$E$18,4,0),0.025)</f>
        <v>0.02</v>
      </c>
      <c r="R563" s="70">
        <f>IFERROR(VLOOKUP(L563,INPUTS!$A$107:$B$120,2,0),0.0082)</f>
        <v>0.0079</v>
      </c>
      <c r="S563" s="70">
        <f t="shared" si="162"/>
        <v>74.102</v>
      </c>
      <c r="T563" s="15">
        <f t="shared" si="163"/>
        <v>70322.798</v>
      </c>
      <c r="U563" s="15">
        <f>T563/INPUTS!$B$7*1000</f>
        <v>87903497.5</v>
      </c>
      <c r="V563" s="15">
        <f>T563*INPUTS!$B$6</f>
        <v>222220.04168</v>
      </c>
      <c r="W563" s="54" t="s">
        <v>521</v>
      </c>
      <c r="X563" s="54" t="s">
        <v>396</v>
      </c>
      <c r="Y563" s="74">
        <f>IFERROR(VLOOKUP(E563,INPUTS!$A$44:$B$103,2,0),0)</f>
        <v>0.005</v>
      </c>
      <c r="Z563" s="15">
        <f t="shared" si="152"/>
        <v>351.61399</v>
      </c>
      <c r="AA563" s="20">
        <f>IFERROR(VLOOKUP(E563,INPUTS!$A$44:$C$103,3,0),SCENARIOS!$J$25)</f>
        <v>0.03</v>
      </c>
      <c r="AB563" s="15">
        <f t="shared" si="160"/>
        <v>2329.26153897334</v>
      </c>
      <c r="AC563" s="20">
        <f>IFERROR(VLOOKUP($E563,INPUTS!$A$44:$G$103,4,0),SCENARIOS!$K$25)</f>
        <v>0.1</v>
      </c>
      <c r="AD563" s="15">
        <f t="shared" si="160"/>
        <v>8572.30983604185</v>
      </c>
      <c r="AE563" s="20">
        <f>IFERROR(VLOOKUP($E563,INPUTS!$A$44:$G$103,5,0),SCENARIOS!$L$25)</f>
        <v>0.2</v>
      </c>
      <c r="AF563" s="15">
        <f t="shared" si="160"/>
        <v>18929.0454581127</v>
      </c>
      <c r="AG563" s="20">
        <f>IFERROR(VLOOKUP($E563,INPUTS!$A$44:$G$103,6,0),SCENARIOS!$M$25)</f>
        <v>0.3</v>
      </c>
      <c r="AH563" s="15">
        <f t="shared" si="154"/>
        <v>31348.7935698035</v>
      </c>
      <c r="AI563" s="20">
        <f>IFERROR(VLOOKUP($E563,INPUTS!$A$44:$G$103,7,0),SCENARIOS!$N$25)</f>
        <v>0.4</v>
      </c>
      <c r="AJ563" s="15">
        <f t="shared" si="155"/>
        <v>46148.8015785329</v>
      </c>
      <c r="AL563" t="str">
        <f t="shared" si="157"/>
        <v>N</v>
      </c>
      <c r="AM563" s="21">
        <f t="shared" si="158"/>
        <v>115372.003946332</v>
      </c>
      <c r="BL563"/>
    </row>
    <row r="564" s="1" customFormat="1" ht="15" customHeight="1" spans="1:64">
      <c r="A564" s="6" t="s">
        <v>1542</v>
      </c>
      <c r="B564" s="52" t="s">
        <v>409</v>
      </c>
      <c r="C564" s="52" t="s">
        <v>410</v>
      </c>
      <c r="D564" s="52" t="s">
        <v>929</v>
      </c>
      <c r="E564" s="10" t="s">
        <v>1562</v>
      </c>
      <c r="F564" s="52" t="s">
        <v>930</v>
      </c>
      <c r="G564" s="52" t="s">
        <v>169</v>
      </c>
      <c r="H564" s="52" t="s">
        <v>224</v>
      </c>
      <c r="I564" s="52" t="s">
        <v>938</v>
      </c>
      <c r="J564" s="52" t="s">
        <v>165</v>
      </c>
      <c r="K564" s="52" t="s">
        <v>931</v>
      </c>
      <c r="L564" s="53" t="s">
        <v>291</v>
      </c>
      <c r="M564" s="13">
        <v>1333</v>
      </c>
      <c r="N564" s="14">
        <f t="shared" si="156"/>
        <v>3.65205479452055</v>
      </c>
      <c r="O564" s="15">
        <v>7820</v>
      </c>
      <c r="P564" s="15">
        <f t="shared" si="161"/>
        <v>10424060</v>
      </c>
      <c r="Q564" s="16">
        <f>IFERROR(VLOOKUP(G564,SCENARIOS!$A$13:$E$18,4,0),0.025)</f>
        <v>0.02</v>
      </c>
      <c r="R564" s="52">
        <f>IFERROR(VLOOKUP(L564,INPUTS!$A$107:$B$120,2,0),0.0082)</f>
        <v>0.0079</v>
      </c>
      <c r="S564" s="52">
        <f t="shared" si="162"/>
        <v>61.778</v>
      </c>
      <c r="T564" s="15">
        <f t="shared" si="163"/>
        <v>82350.074</v>
      </c>
      <c r="U564" s="15">
        <f>T564/INPUTS!$B$7*1000</f>
        <v>102937592.5</v>
      </c>
      <c r="V564" s="15">
        <f>T564*INPUTS!$B$6</f>
        <v>260226.23384</v>
      </c>
      <c r="W564" s="54" t="s">
        <v>396</v>
      </c>
      <c r="X564" s="54" t="s">
        <v>396</v>
      </c>
      <c r="Y564" s="74">
        <f>IFERROR(VLOOKUP(E564,INPUTS!$A$44:$B$103,2,0),0)</f>
        <v>0</v>
      </c>
      <c r="Z564" s="15">
        <f t="shared" si="152"/>
        <v>0</v>
      </c>
      <c r="AA564" s="20">
        <f>IFERROR(VLOOKUP(E564,INPUTS!$A$44:$C$103,3,0),SCENARIOS!$J$25)</f>
        <v>0.015</v>
      </c>
      <c r="AB564" s="15">
        <f t="shared" ref="AB564:AF579" si="164">$T564*AA564*(1+$Q564)^AB$2</f>
        <v>1363.81703768249</v>
      </c>
      <c r="AC564" s="20">
        <f>IFERROR(VLOOKUP($E564,INPUTS!$A$44:$G$103,4,0),SCENARIOS!$K$25)</f>
        <v>0.075</v>
      </c>
      <c r="AD564" s="15">
        <f t="shared" si="164"/>
        <v>7528.82105191165</v>
      </c>
      <c r="AE564" s="20">
        <f>IFERROR(VLOOKUP($E564,INPUTS!$A$44:$G$103,5,0),SCENARIOS!$L$25)</f>
        <v>0.15</v>
      </c>
      <c r="AF564" s="15">
        <f t="shared" si="164"/>
        <v>16624.8535882874</v>
      </c>
      <c r="AG564" s="20">
        <f>IFERROR(VLOOKUP($E564,INPUTS!$A$44:$G$103,6,0),SCENARIOS!$M$25)</f>
        <v>0.2</v>
      </c>
      <c r="AH564" s="15">
        <f t="shared" si="154"/>
        <v>24473.575603785</v>
      </c>
      <c r="AI564" s="20">
        <f>IFERROR(VLOOKUP($E564,INPUTS!$A$44:$G$103,7,0),SCENARIOS!$N$25)</f>
        <v>0.3</v>
      </c>
      <c r="AJ564" s="15">
        <f t="shared" si="155"/>
        <v>40531.2075147042</v>
      </c>
      <c r="AL564" t="str">
        <f t="shared" si="157"/>
        <v>N</v>
      </c>
      <c r="AM564" s="21">
        <f t="shared" si="158"/>
        <v>135104.025049014</v>
      </c>
      <c r="BL564"/>
    </row>
    <row r="565" s="1" customFormat="1" ht="15" customHeight="1" spans="1:64">
      <c r="A565" s="24" t="s">
        <v>1543</v>
      </c>
      <c r="B565" s="52" t="s">
        <v>409</v>
      </c>
      <c r="C565" s="52" t="s">
        <v>410</v>
      </c>
      <c r="D565" s="52" t="s">
        <v>929</v>
      </c>
      <c r="E565" s="10" t="s">
        <v>1562</v>
      </c>
      <c r="F565" s="52" t="s">
        <v>930</v>
      </c>
      <c r="G565" s="52" t="s">
        <v>169</v>
      </c>
      <c r="H565" s="52" t="s">
        <v>200</v>
      </c>
      <c r="I565" s="52" t="s">
        <v>391</v>
      </c>
      <c r="J565" s="52" t="s">
        <v>165</v>
      </c>
      <c r="K565" s="52" t="s">
        <v>931</v>
      </c>
      <c r="L565" s="53" t="s">
        <v>291</v>
      </c>
      <c r="M565" s="13">
        <v>949</v>
      </c>
      <c r="N565" s="14">
        <f t="shared" si="156"/>
        <v>2.6</v>
      </c>
      <c r="O565" s="15">
        <v>8600</v>
      </c>
      <c r="P565" s="15">
        <f t="shared" si="161"/>
        <v>8161400</v>
      </c>
      <c r="Q565" s="16">
        <f>IFERROR(VLOOKUP(G565,SCENARIOS!$A$13:$E$18,4,0),0.025)</f>
        <v>0.02</v>
      </c>
      <c r="R565" s="52">
        <f>IFERROR(VLOOKUP(L565,INPUTS!$A$107:$B$120,2,0),0.0082)</f>
        <v>0.0079</v>
      </c>
      <c r="S565" s="52">
        <f t="shared" si="162"/>
        <v>67.94</v>
      </c>
      <c r="T565" s="15">
        <f t="shared" si="163"/>
        <v>64475.06</v>
      </c>
      <c r="U565" s="15">
        <f>T565/INPUTS!$B$7*1000</f>
        <v>80593825</v>
      </c>
      <c r="V565" s="15">
        <f>T565*INPUTS!$B$6</f>
        <v>203741.1896</v>
      </c>
      <c r="W565" s="54" t="s">
        <v>396</v>
      </c>
      <c r="X565" s="54" t="s">
        <v>396</v>
      </c>
      <c r="Y565" s="74">
        <f>IFERROR(VLOOKUP(E565,INPUTS!$A$44:$B$103,2,0),0)</f>
        <v>0</v>
      </c>
      <c r="Z565" s="15">
        <f t="shared" si="152"/>
        <v>0</v>
      </c>
      <c r="AA565" s="20">
        <f>IFERROR(VLOOKUP(E565,INPUTS!$A$44:$C$103,3,0),SCENARIOS!$J$25)</f>
        <v>0.015</v>
      </c>
      <c r="AB565" s="15">
        <f t="shared" si="164"/>
        <v>1067.78514046752</v>
      </c>
      <c r="AC565" s="20">
        <f>IFERROR(VLOOKUP($E565,INPUTS!$A$44:$G$103,4,0),SCENARIOS!$K$25)</f>
        <v>0.075</v>
      </c>
      <c r="AD565" s="15">
        <f t="shared" si="164"/>
        <v>5894.60537766204</v>
      </c>
      <c r="AE565" s="20">
        <f>IFERROR(VLOOKUP($E565,INPUTS!$A$44:$G$103,5,0),SCENARIOS!$L$25)</f>
        <v>0.15</v>
      </c>
      <c r="AF565" s="15">
        <f t="shared" si="164"/>
        <v>13016.2412798323</v>
      </c>
      <c r="AG565" s="20">
        <f>IFERROR(VLOOKUP($E565,INPUTS!$A$44:$G$103,6,0),SCENARIOS!$M$25)</f>
        <v>0.2</v>
      </c>
      <c r="AH565" s="15">
        <f t="shared" si="154"/>
        <v>19161.3095025096</v>
      </c>
      <c r="AI565" s="20">
        <f>IFERROR(VLOOKUP($E565,INPUTS!$A$44:$G$103,7,0),SCENARIOS!$N$25)</f>
        <v>0.3</v>
      </c>
      <c r="AJ565" s="15">
        <f t="shared" si="155"/>
        <v>31733.4509788419</v>
      </c>
      <c r="AL565" t="str">
        <f t="shared" si="157"/>
        <v>N</v>
      </c>
      <c r="AM565" s="21">
        <f t="shared" si="158"/>
        <v>105778.169929473</v>
      </c>
      <c r="BL565"/>
    </row>
    <row r="566" ht="15" customHeight="1" spans="1:64">
      <c r="A566" s="6" t="s">
        <v>2316</v>
      </c>
      <c r="B566" s="52" t="s">
        <v>409</v>
      </c>
      <c r="C566" s="52" t="s">
        <v>410</v>
      </c>
      <c r="D566" s="52" t="s">
        <v>929</v>
      </c>
      <c r="E566" s="10" t="s">
        <v>1562</v>
      </c>
      <c r="F566" s="52" t="s">
        <v>930</v>
      </c>
      <c r="G566" s="52" t="s">
        <v>169</v>
      </c>
      <c r="H566" s="52" t="s">
        <v>452</v>
      </c>
      <c r="I566" s="52" t="s">
        <v>451</v>
      </c>
      <c r="J566" s="52" t="s">
        <v>181</v>
      </c>
      <c r="K566" s="52" t="s">
        <v>931</v>
      </c>
      <c r="L566" s="53" t="s">
        <v>1545</v>
      </c>
      <c r="M566" s="13">
        <v>2001</v>
      </c>
      <c r="N566" s="14">
        <f t="shared" si="156"/>
        <v>5.48219178082192</v>
      </c>
      <c r="O566" s="15">
        <v>8060</v>
      </c>
      <c r="P566" s="15">
        <f t="shared" si="161"/>
        <v>16128060</v>
      </c>
      <c r="Q566" s="16">
        <f>IFERROR(VLOOKUP(G566,SCENARIOS!$A$13:$E$18,4,0),0.025)</f>
        <v>0.02</v>
      </c>
      <c r="R566" s="52">
        <f>IFERROR(VLOOKUP(L566,INPUTS!$A$107:$B$120,2,0),0.0082)</f>
        <v>0.0082</v>
      </c>
      <c r="S566" s="52">
        <f t="shared" si="162"/>
        <v>66.092</v>
      </c>
      <c r="T566" s="15">
        <f t="shared" si="163"/>
        <v>132250.092</v>
      </c>
      <c r="U566" s="15">
        <f>T566/INPUTS!$B$7*1000</f>
        <v>165312615</v>
      </c>
      <c r="V566" s="15">
        <f>T566*INPUTS!$B$6</f>
        <v>417910.29072</v>
      </c>
      <c r="W566" s="54" t="s">
        <v>521</v>
      </c>
      <c r="X566" s="54" t="s">
        <v>396</v>
      </c>
      <c r="Y566" s="67">
        <f>IFERROR(VLOOKUP(E566,INPUTS!$A$44:$B$103,2,0),0)</f>
        <v>0</v>
      </c>
      <c r="Z566" s="15">
        <f t="shared" si="152"/>
        <v>0</v>
      </c>
      <c r="AA566" s="20">
        <f>IFERROR(VLOOKUP(E566,INPUTS!$A$44:$C$103,3,0),SCENARIOS!$J$25)</f>
        <v>0.015</v>
      </c>
      <c r="AB566" s="15">
        <f t="shared" si="164"/>
        <v>2190.22181697951</v>
      </c>
      <c r="AC566" s="20">
        <f>IFERROR(VLOOKUP($E566,INPUTS!$A$44:$G$103,4,0),SCENARIOS!$K$25)</f>
        <v>0.075</v>
      </c>
      <c r="AD566" s="15">
        <f t="shared" si="164"/>
        <v>12090.9093143845</v>
      </c>
      <c r="AE566" s="20">
        <f>IFERROR(VLOOKUP($E566,INPUTS!$A$44:$G$103,5,0),SCENARIOS!$L$25)</f>
        <v>0.15</v>
      </c>
      <c r="AF566" s="15">
        <f t="shared" si="164"/>
        <v>26698.681734488</v>
      </c>
      <c r="AG566" s="20">
        <f>IFERROR(VLOOKUP($E566,INPUTS!$A$44:$G$103,6,0),SCENARIOS!$M$25)</f>
        <v>0.2</v>
      </c>
      <c r="AH566" s="15">
        <f t="shared" si="154"/>
        <v>39303.3359650596</v>
      </c>
      <c r="AI566" s="20">
        <f>IFERROR(VLOOKUP($E566,INPUTS!$A$44:$G$103,7,0),SCENARIOS!$N$25)</f>
        <v>0.3</v>
      </c>
      <c r="AJ566" s="15">
        <f t="shared" si="155"/>
        <v>65091.0881111136</v>
      </c>
      <c r="AL566" t="str">
        <f t="shared" si="157"/>
        <v>N</v>
      </c>
      <c r="AM566" s="21">
        <f t="shared" si="158"/>
        <v>216970.293703712</v>
      </c>
    </row>
    <row r="567" ht="15" customHeight="1" spans="1:64">
      <c r="A567" s="24" t="s">
        <v>2317</v>
      </c>
      <c r="B567" s="52" t="s">
        <v>409</v>
      </c>
      <c r="C567" s="52" t="s">
        <v>410</v>
      </c>
      <c r="D567" s="52" t="s">
        <v>929</v>
      </c>
      <c r="E567" s="10" t="s">
        <v>1562</v>
      </c>
      <c r="F567" s="52" t="s">
        <v>930</v>
      </c>
      <c r="G567" s="52" t="s">
        <v>169</v>
      </c>
      <c r="H567" s="52" t="s">
        <v>702</v>
      </c>
      <c r="I567" s="52" t="s">
        <v>701</v>
      </c>
      <c r="J567" s="52" t="s">
        <v>181</v>
      </c>
      <c r="K567" s="52" t="s">
        <v>931</v>
      </c>
      <c r="L567" s="53" t="s">
        <v>1545</v>
      </c>
      <c r="M567" s="13">
        <v>1333</v>
      </c>
      <c r="N567" s="14">
        <f t="shared" si="156"/>
        <v>3.65205479452055</v>
      </c>
      <c r="O567" s="15">
        <v>8870</v>
      </c>
      <c r="P567" s="15">
        <f t="shared" si="161"/>
        <v>11823710</v>
      </c>
      <c r="Q567" s="16">
        <f>IFERROR(VLOOKUP(G567,SCENARIOS!$A$13:$E$18,4,0),0.025)</f>
        <v>0.02</v>
      </c>
      <c r="R567" s="52">
        <f>IFERROR(VLOOKUP(L567,INPUTS!$A$107:$B$120,2,0),0.0082)</f>
        <v>0.0082</v>
      </c>
      <c r="S567" s="52">
        <f t="shared" si="162"/>
        <v>72.734</v>
      </c>
      <c r="T567" s="15">
        <f t="shared" si="163"/>
        <v>96954.422</v>
      </c>
      <c r="U567" s="15">
        <f>T567/INPUTS!$B$7*1000</f>
        <v>121193027.5</v>
      </c>
      <c r="V567" s="15">
        <f>T567*INPUTS!$B$6</f>
        <v>306375.97352</v>
      </c>
      <c r="W567" s="54" t="s">
        <v>396</v>
      </c>
      <c r="X567" s="54" t="s">
        <v>396</v>
      </c>
      <c r="Y567" s="67">
        <f>IFERROR(VLOOKUP(E567,INPUTS!$A$44:$B$103,2,0),0)</f>
        <v>0</v>
      </c>
      <c r="Z567" s="15">
        <f t="shared" si="152"/>
        <v>0</v>
      </c>
      <c r="AA567" s="20">
        <f>IFERROR(VLOOKUP(E567,INPUTS!$A$44:$C$103,3,0),SCENARIOS!$J$25)</f>
        <v>0.015</v>
      </c>
      <c r="AB567" s="15">
        <f t="shared" si="164"/>
        <v>1605.68274173328</v>
      </c>
      <c r="AC567" s="20">
        <f>IFERROR(VLOOKUP($E567,INPUTS!$A$44:$G$103,4,0),SCENARIOS!$K$25)</f>
        <v>0.075</v>
      </c>
      <c r="AD567" s="15">
        <f t="shared" si="164"/>
        <v>8864.01745588627</v>
      </c>
      <c r="AE567" s="20">
        <f>IFERROR(VLOOKUP($E567,INPUTS!$A$44:$G$103,5,0),SCENARIOS!$L$25)</f>
        <v>0.15</v>
      </c>
      <c r="AF567" s="15">
        <f t="shared" si="164"/>
        <v>19573.1830245475</v>
      </c>
      <c r="AG567" s="20">
        <f>IFERROR(VLOOKUP($E567,INPUTS!$A$44:$G$103,6,0),SCENARIOS!$M$25)</f>
        <v>0.2</v>
      </c>
      <c r="AH567" s="15">
        <f t="shared" si="154"/>
        <v>28813.8341798973</v>
      </c>
      <c r="AI567" s="20">
        <f>IFERROR(VLOOKUP($E567,INPUTS!$A$44:$G$103,7,0),SCENARIOS!$N$25)</f>
        <v>0.3</v>
      </c>
      <c r="AJ567" s="15">
        <f t="shared" si="155"/>
        <v>47719.2017769189</v>
      </c>
      <c r="AL567" t="str">
        <f t="shared" si="157"/>
        <v>N</v>
      </c>
      <c r="AM567" s="21">
        <f t="shared" si="158"/>
        <v>159064.005923063</v>
      </c>
    </row>
    <row r="568" ht="15" customHeight="1" spans="1:64">
      <c r="A568" s="6" t="s">
        <v>2318</v>
      </c>
      <c r="B568" s="52" t="s">
        <v>409</v>
      </c>
      <c r="C568" s="52" t="s">
        <v>410</v>
      </c>
      <c r="D568" s="52" t="s">
        <v>929</v>
      </c>
      <c r="E568" s="10" t="s">
        <v>1562</v>
      </c>
      <c r="F568" s="52" t="s">
        <v>930</v>
      </c>
      <c r="G568" s="52" t="s">
        <v>169</v>
      </c>
      <c r="H568" s="52" t="s">
        <v>515</v>
      </c>
      <c r="I568" s="52" t="s">
        <v>514</v>
      </c>
      <c r="J568" s="52" t="s">
        <v>181</v>
      </c>
      <c r="K568" s="52" t="s">
        <v>931</v>
      </c>
      <c r="L568" s="53" t="s">
        <v>1567</v>
      </c>
      <c r="M568" s="13">
        <v>2001</v>
      </c>
      <c r="N568" s="14">
        <f t="shared" si="156"/>
        <v>5.48219178082192</v>
      </c>
      <c r="O568" s="15">
        <v>2860</v>
      </c>
      <c r="P568" s="15">
        <f t="shared" si="161"/>
        <v>5722860</v>
      </c>
      <c r="Q568" s="16">
        <f>IFERROR(VLOOKUP(G568,SCENARIOS!$A$13:$E$18,4,0),0.025)</f>
        <v>0.02</v>
      </c>
      <c r="R568" s="52">
        <f>IFERROR(VLOOKUP(L568,INPUTS!$A$107:$B$120,2,0),0.0082)</f>
        <v>0.0082</v>
      </c>
      <c r="S568" s="52">
        <f t="shared" si="162"/>
        <v>23.452</v>
      </c>
      <c r="T568" s="15">
        <f t="shared" si="163"/>
        <v>46927.452</v>
      </c>
      <c r="U568" s="15">
        <f>T568/INPUTS!$B$7*1000</f>
        <v>58659315</v>
      </c>
      <c r="V568" s="15">
        <f>T568*INPUTS!$B$6</f>
        <v>148290.74832</v>
      </c>
      <c r="W568" s="54" t="s">
        <v>396</v>
      </c>
      <c r="X568" s="54" t="s">
        <v>396</v>
      </c>
      <c r="Y568" s="67">
        <f>IFERROR(VLOOKUP(E568,INPUTS!$A$44:$B$103,2,0),0)</f>
        <v>0</v>
      </c>
      <c r="Z568" s="15">
        <f t="shared" si="152"/>
        <v>0</v>
      </c>
      <c r="AA568" s="20">
        <f>IFERROR(VLOOKUP(E568,INPUTS!$A$44:$C$103,3,0),SCENARIOS!$J$25)</f>
        <v>0.015</v>
      </c>
      <c r="AB568" s="15">
        <f t="shared" si="164"/>
        <v>777.175483444342</v>
      </c>
      <c r="AC568" s="20">
        <f>IFERROR(VLOOKUP($E568,INPUTS!$A$44:$G$103,4,0),SCENARIOS!$K$25)</f>
        <v>0.075</v>
      </c>
      <c r="AD568" s="15">
        <f t="shared" si="164"/>
        <v>4290.32265994289</v>
      </c>
      <c r="AE568" s="20">
        <f>IFERROR(VLOOKUP($E568,INPUTS!$A$44:$G$103,5,0),SCENARIOS!$L$25)</f>
        <v>0.15</v>
      </c>
      <c r="AF568" s="15">
        <f t="shared" si="164"/>
        <v>9473.7257767538</v>
      </c>
      <c r="AG568" s="20">
        <f>IFERROR(VLOOKUP($E568,INPUTS!$A$44:$G$103,6,0),SCENARIOS!$M$25)</f>
        <v>0.2</v>
      </c>
      <c r="AH568" s="15">
        <f t="shared" si="154"/>
        <v>13946.3450198598</v>
      </c>
      <c r="AI568" s="20">
        <f>IFERROR(VLOOKUP($E568,INPUTS!$A$44:$G$103,7,0),SCENARIOS!$N$25)</f>
        <v>0.3</v>
      </c>
      <c r="AJ568" s="15">
        <f t="shared" si="155"/>
        <v>23096.8377168468</v>
      </c>
      <c r="AL568" t="str">
        <f t="shared" si="157"/>
        <v>N</v>
      </c>
      <c r="AM568" s="21">
        <f t="shared" si="158"/>
        <v>76989.4590561559</v>
      </c>
    </row>
    <row r="569" ht="15" customHeight="1" spans="1:64">
      <c r="A569" s="24" t="s">
        <v>2319</v>
      </c>
      <c r="B569" s="52" t="s">
        <v>409</v>
      </c>
      <c r="C569" s="52" t="s">
        <v>410</v>
      </c>
      <c r="D569" s="52" t="s">
        <v>929</v>
      </c>
      <c r="E569" s="10" t="s">
        <v>1562</v>
      </c>
      <c r="F569" s="52" t="s">
        <v>930</v>
      </c>
      <c r="G569" s="52" t="s">
        <v>169</v>
      </c>
      <c r="H569" s="52" t="s">
        <v>623</v>
      </c>
      <c r="I569" s="52" t="s">
        <v>622</v>
      </c>
      <c r="J569" s="52" t="s">
        <v>181</v>
      </c>
      <c r="K569" s="52" t="s">
        <v>931</v>
      </c>
      <c r="L569" s="53" t="s">
        <v>1567</v>
      </c>
      <c r="M569" s="13">
        <v>2665</v>
      </c>
      <c r="N569" s="14">
        <f t="shared" si="156"/>
        <v>7.3013698630137</v>
      </c>
      <c r="O569" s="15">
        <v>1500</v>
      </c>
      <c r="P569" s="15">
        <f t="shared" si="161"/>
        <v>3997500</v>
      </c>
      <c r="Q569" s="16">
        <f>IFERROR(VLOOKUP(G569,SCENARIOS!$A$13:$E$18,4,0),0.025)</f>
        <v>0.02</v>
      </c>
      <c r="R569" s="52">
        <f>IFERROR(VLOOKUP(L569,INPUTS!$A$107:$B$120,2,0),0.0082)</f>
        <v>0.0082</v>
      </c>
      <c r="S569" s="52">
        <f t="shared" si="162"/>
        <v>12.3</v>
      </c>
      <c r="T569" s="15">
        <f t="shared" si="163"/>
        <v>32779.5</v>
      </c>
      <c r="U569" s="15">
        <f>T569/INPUTS!$B$7*1000</f>
        <v>40974375</v>
      </c>
      <c r="V569" s="15">
        <f>T569*INPUTS!$B$6</f>
        <v>103583.22</v>
      </c>
      <c r="W569" s="54" t="s">
        <v>396</v>
      </c>
      <c r="X569" s="54" t="s">
        <v>396</v>
      </c>
      <c r="Y569" s="67">
        <f>IFERROR(VLOOKUP(E569,INPUTS!$A$44:$B$103,2,0),0)</f>
        <v>0</v>
      </c>
      <c r="Z569" s="15">
        <f t="shared" si="152"/>
        <v>0</v>
      </c>
      <c r="AA569" s="20">
        <f>IFERROR(VLOOKUP(E569,INPUTS!$A$44:$C$103,3,0),SCENARIOS!$J$25)</f>
        <v>0.015</v>
      </c>
      <c r="AB569" s="15">
        <f t="shared" si="164"/>
        <v>542.868250327416</v>
      </c>
      <c r="AC569" s="20">
        <f>IFERROR(VLOOKUP($E569,INPUTS!$A$44:$G$103,4,0),SCENARIOS!$K$25)</f>
        <v>0.075</v>
      </c>
      <c r="AD569" s="15">
        <f t="shared" si="164"/>
        <v>2996.85206926636</v>
      </c>
      <c r="AE569" s="20">
        <f>IFERROR(VLOOKUP($E569,INPUTS!$A$44:$G$103,5,0),SCENARIOS!$L$25)</f>
        <v>0.15</v>
      </c>
      <c r="AF569" s="15">
        <f t="shared" si="164"/>
        <v>6617.53367941437</v>
      </c>
      <c r="AG569" s="20">
        <f>IFERROR(VLOOKUP($E569,INPUTS!$A$44:$G$103,6,0),SCENARIOS!$M$25)</f>
        <v>0.2</v>
      </c>
      <c r="AH569" s="15">
        <f t="shared" si="154"/>
        <v>9741.72253329449</v>
      </c>
      <c r="AI569" s="20">
        <f>IFERROR(VLOOKUP($E569,INPUTS!$A$44:$G$103,7,0),SCENARIOS!$N$25)</f>
        <v>0.3</v>
      </c>
      <c r="AJ569" s="15">
        <f t="shared" si="155"/>
        <v>16133.473258667</v>
      </c>
      <c r="AL569" t="str">
        <f t="shared" si="157"/>
        <v>N</v>
      </c>
      <c r="AM569" s="21">
        <f t="shared" si="158"/>
        <v>53778.2441955566</v>
      </c>
    </row>
    <row r="570" ht="15" customHeight="1" spans="1:64">
      <c r="A570" s="6" t="s">
        <v>2320</v>
      </c>
      <c r="B570" s="52" t="s">
        <v>409</v>
      </c>
      <c r="C570" s="52" t="s">
        <v>410</v>
      </c>
      <c r="D570" s="52" t="s">
        <v>929</v>
      </c>
      <c r="E570" s="10" t="s">
        <v>1562</v>
      </c>
      <c r="F570" s="52" t="s">
        <v>930</v>
      </c>
      <c r="G570" s="52" t="s">
        <v>169</v>
      </c>
      <c r="H570" s="52" t="s">
        <v>627</v>
      </c>
      <c r="I570" s="52" t="s">
        <v>626</v>
      </c>
      <c r="J570" s="52" t="s">
        <v>181</v>
      </c>
      <c r="K570" s="52" t="s">
        <v>931</v>
      </c>
      <c r="L570" s="53" t="s">
        <v>1567</v>
      </c>
      <c r="M570" s="13">
        <v>1333</v>
      </c>
      <c r="N570" s="14">
        <f t="shared" si="156"/>
        <v>3.65205479452055</v>
      </c>
      <c r="O570" s="15">
        <v>2260</v>
      </c>
      <c r="P570" s="15">
        <f t="shared" si="161"/>
        <v>3012580</v>
      </c>
      <c r="Q570" s="16">
        <f>IFERROR(VLOOKUP(G570,SCENARIOS!$A$13:$E$18,4,0),0.025)</f>
        <v>0.02</v>
      </c>
      <c r="R570" s="52">
        <f>IFERROR(VLOOKUP(L570,INPUTS!$A$107:$B$120,2,0),0.0082)</f>
        <v>0.0082</v>
      </c>
      <c r="S570" s="52">
        <f t="shared" si="162"/>
        <v>18.532</v>
      </c>
      <c r="T570" s="15">
        <f t="shared" si="163"/>
        <v>24703.156</v>
      </c>
      <c r="U570" s="15">
        <f>T570/INPUTS!$B$7*1000</f>
        <v>30878945</v>
      </c>
      <c r="V570" s="15">
        <f>T570*INPUTS!$B$6</f>
        <v>78061.97296</v>
      </c>
      <c r="W570" s="54" t="s">
        <v>396</v>
      </c>
      <c r="X570" s="54" t="s">
        <v>396</v>
      </c>
      <c r="Y570" s="67">
        <f>IFERROR(VLOOKUP(E570,INPUTS!$A$44:$B$103,2,0),0)</f>
        <v>0</v>
      </c>
      <c r="Z570" s="15">
        <f t="shared" si="152"/>
        <v>0</v>
      </c>
      <c r="AA570" s="20">
        <f>IFERROR(VLOOKUP(E570,INPUTS!$A$44:$C$103,3,0),SCENARIOS!$J$25)</f>
        <v>0.015</v>
      </c>
      <c r="AB570" s="15">
        <f t="shared" si="164"/>
        <v>409.114204770823</v>
      </c>
      <c r="AC570" s="20">
        <f>IFERROR(VLOOKUP($E570,INPUTS!$A$44:$G$103,4,0),SCENARIOS!$K$25)</f>
        <v>0.075</v>
      </c>
      <c r="AD570" s="15">
        <f t="shared" si="164"/>
        <v>2258.4756990195</v>
      </c>
      <c r="AE570" s="20">
        <f>IFERROR(VLOOKUP($E570,INPUTS!$A$44:$G$103,5,0),SCENARIOS!$L$25)</f>
        <v>0.15</v>
      </c>
      <c r="AF570" s="15">
        <f t="shared" si="164"/>
        <v>4987.07932756226</v>
      </c>
      <c r="AG570" s="20">
        <f>IFERROR(VLOOKUP($E570,INPUTS!$A$44:$G$103,6,0),SCENARIOS!$M$25)</f>
        <v>0.2</v>
      </c>
      <c r="AH570" s="15">
        <f t="shared" si="154"/>
        <v>7341.51806612941</v>
      </c>
      <c r="AI570" s="20">
        <f>IFERROR(VLOOKUP($E570,INPUTS!$A$44:$G$103,7,0),SCENARIOS!$N$25)</f>
        <v>0.3</v>
      </c>
      <c r="AJ570" s="15">
        <f t="shared" si="155"/>
        <v>12158.4437447392</v>
      </c>
      <c r="AL570" t="str">
        <f t="shared" si="157"/>
        <v>N</v>
      </c>
      <c r="AM570" s="21">
        <f t="shared" si="158"/>
        <v>40528.1458157973</v>
      </c>
    </row>
    <row r="571" ht="15" customHeight="1" spans="1:64">
      <c r="A571" s="24" t="s">
        <v>2321</v>
      </c>
      <c r="B571" s="52" t="s">
        <v>409</v>
      </c>
      <c r="C571" s="52" t="s">
        <v>410</v>
      </c>
      <c r="D571" s="52" t="s">
        <v>929</v>
      </c>
      <c r="E571" s="10" t="s">
        <v>1562</v>
      </c>
      <c r="F571" s="52" t="s">
        <v>930</v>
      </c>
      <c r="G571" s="52" t="s">
        <v>169</v>
      </c>
      <c r="H571" s="52" t="s">
        <v>751</v>
      </c>
      <c r="I571" s="52" t="s">
        <v>750</v>
      </c>
      <c r="J571" s="52" t="s">
        <v>181</v>
      </c>
      <c r="K571" s="52" t="s">
        <v>931</v>
      </c>
      <c r="L571" s="53" t="s">
        <v>1545</v>
      </c>
      <c r="M571" s="13">
        <v>1333</v>
      </c>
      <c r="N571" s="14">
        <f t="shared" si="156"/>
        <v>3.65205479452055</v>
      </c>
      <c r="O571" s="15">
        <v>7150</v>
      </c>
      <c r="P571" s="15">
        <f t="shared" si="161"/>
        <v>9530950</v>
      </c>
      <c r="Q571" s="16">
        <f>IFERROR(VLOOKUP(G571,SCENARIOS!$A$13:$E$18,4,0),0.025)</f>
        <v>0.02</v>
      </c>
      <c r="R571" s="52">
        <f>IFERROR(VLOOKUP(L571,INPUTS!$A$107:$B$120,2,0),0.0082)</f>
        <v>0.0082</v>
      </c>
      <c r="S571" s="52">
        <f t="shared" si="162"/>
        <v>58.63</v>
      </c>
      <c r="T571" s="15">
        <f t="shared" si="163"/>
        <v>78153.79</v>
      </c>
      <c r="U571" s="15">
        <f>T571/INPUTS!$B$7*1000</f>
        <v>97692237.5</v>
      </c>
      <c r="V571" s="15">
        <f>T571*INPUTS!$B$6</f>
        <v>246965.9764</v>
      </c>
      <c r="W571" s="54" t="s">
        <v>396</v>
      </c>
      <c r="X571" s="54" t="s">
        <v>396</v>
      </c>
      <c r="Y571" s="67">
        <f>IFERROR(VLOOKUP(E571,INPUTS!$A$44:$B$103,2,0),0)</f>
        <v>0</v>
      </c>
      <c r="Z571" s="15">
        <f t="shared" si="152"/>
        <v>0</v>
      </c>
      <c r="AA571" s="20">
        <f>IFERROR(VLOOKUP(E571,INPUTS!$A$44:$C$103,3,0),SCENARIOS!$J$25)</f>
        <v>0.015</v>
      </c>
      <c r="AB571" s="15">
        <f t="shared" si="164"/>
        <v>1294.32148854486</v>
      </c>
      <c r="AC571" s="20">
        <f>IFERROR(VLOOKUP($E571,INPUTS!$A$44:$G$103,4,0),SCENARIOS!$K$25)</f>
        <v>0.075</v>
      </c>
      <c r="AD571" s="15">
        <f t="shared" si="164"/>
        <v>7145.17754335815</v>
      </c>
      <c r="AE571" s="20">
        <f>IFERROR(VLOOKUP($E571,INPUTS!$A$44:$G$103,5,0),SCENARIOS!$L$25)</f>
        <v>0.15</v>
      </c>
      <c r="AF571" s="15">
        <f t="shared" si="164"/>
        <v>15777.7067221549</v>
      </c>
      <c r="AG571" s="20">
        <f>IFERROR(VLOOKUP($E571,INPUTS!$A$44:$G$103,6,0),SCENARIOS!$M$25)</f>
        <v>0.2</v>
      </c>
      <c r="AH571" s="15">
        <f t="shared" si="154"/>
        <v>23226.4841472678</v>
      </c>
      <c r="AI571" s="20">
        <f>IFERROR(VLOOKUP($E571,INPUTS!$A$44:$G$103,7,0),SCENARIOS!$N$25)</f>
        <v>0.3</v>
      </c>
      <c r="AJ571" s="15">
        <f t="shared" si="155"/>
        <v>38465.8729092413</v>
      </c>
      <c r="AL571" t="str">
        <f t="shared" si="157"/>
        <v>N</v>
      </c>
      <c r="AM571" s="21">
        <f t="shared" si="158"/>
        <v>128219.576364138</v>
      </c>
    </row>
    <row r="572" ht="15" customHeight="1" spans="1:64">
      <c r="A572" s="6" t="s">
        <v>2322</v>
      </c>
      <c r="B572" s="52" t="s">
        <v>409</v>
      </c>
      <c r="C572" s="52" t="s">
        <v>410</v>
      </c>
      <c r="D572" s="52" t="s">
        <v>929</v>
      </c>
      <c r="E572" s="10" t="s">
        <v>1562</v>
      </c>
      <c r="F572" s="52" t="s">
        <v>930</v>
      </c>
      <c r="G572" s="52" t="s">
        <v>169</v>
      </c>
      <c r="H572" s="52" t="s">
        <v>1248</v>
      </c>
      <c r="I572" s="52" t="s">
        <v>1249</v>
      </c>
      <c r="J572" s="52" t="s">
        <v>181</v>
      </c>
      <c r="K572" s="52" t="s">
        <v>931</v>
      </c>
      <c r="L572" s="53" t="s">
        <v>1545</v>
      </c>
      <c r="M572" s="13">
        <v>1333</v>
      </c>
      <c r="N572" s="14">
        <f t="shared" si="156"/>
        <v>3.65205479452055</v>
      </c>
      <c r="O572" s="15">
        <v>5560</v>
      </c>
      <c r="P572" s="15">
        <f t="shared" si="161"/>
        <v>7411480</v>
      </c>
      <c r="Q572" s="16">
        <f>IFERROR(VLOOKUP(G572,SCENARIOS!$A$13:$E$18,4,0),0.025)</f>
        <v>0.02</v>
      </c>
      <c r="R572" s="52">
        <f>IFERROR(VLOOKUP(L572,INPUTS!$A$107:$B$120,2,0),0.0082)</f>
        <v>0.0082</v>
      </c>
      <c r="S572" s="52">
        <f t="shared" si="162"/>
        <v>45.592</v>
      </c>
      <c r="T572" s="15">
        <f t="shared" si="163"/>
        <v>60774.136</v>
      </c>
      <c r="U572" s="15">
        <f>T572/INPUTS!$B$7*1000</f>
        <v>75967670</v>
      </c>
      <c r="V572" s="15">
        <f>T572*INPUTS!$B$6</f>
        <v>192046.26976</v>
      </c>
      <c r="W572" s="54" t="s">
        <v>396</v>
      </c>
      <c r="X572" s="54" t="s">
        <v>396</v>
      </c>
      <c r="Y572" s="67">
        <f>IFERROR(VLOOKUP(E572,INPUTS!$A$44:$B$103,2,0),0)</f>
        <v>0</v>
      </c>
      <c r="Z572" s="15">
        <f t="shared" si="152"/>
        <v>0</v>
      </c>
      <c r="AA572" s="20">
        <f>IFERROR(VLOOKUP(E572,INPUTS!$A$44:$C$103,3,0),SCENARIOS!$J$25)</f>
        <v>0.015</v>
      </c>
      <c r="AB572" s="15">
        <f t="shared" si="164"/>
        <v>1006.49335332999</v>
      </c>
      <c r="AC572" s="20">
        <f>IFERROR(VLOOKUP($E572,INPUTS!$A$44:$G$103,4,0),SCENARIOS!$K$25)</f>
        <v>0.075</v>
      </c>
      <c r="AD572" s="15">
        <f t="shared" si="164"/>
        <v>5556.24994980019</v>
      </c>
      <c r="AE572" s="20">
        <f>IFERROR(VLOOKUP($E572,INPUTS!$A$44:$G$103,5,0),SCENARIOS!$L$25)</f>
        <v>0.15</v>
      </c>
      <c r="AF572" s="15">
        <f t="shared" si="164"/>
        <v>12269.0978147107</v>
      </c>
      <c r="AG572" s="20">
        <f>IFERROR(VLOOKUP($E572,INPUTS!$A$44:$G$103,6,0),SCENARIOS!$M$25)</f>
        <v>0.2</v>
      </c>
      <c r="AH572" s="15">
        <f t="shared" si="154"/>
        <v>18061.4338264069</v>
      </c>
      <c r="AI572" s="20">
        <f>IFERROR(VLOOKUP($E572,INPUTS!$A$44:$G$103,7,0),SCENARIOS!$N$25)</f>
        <v>0.3</v>
      </c>
      <c r="AJ572" s="15">
        <f t="shared" si="155"/>
        <v>29911.9235490044</v>
      </c>
      <c r="AL572" t="str">
        <f t="shared" si="157"/>
        <v>N</v>
      </c>
      <c r="AM572" s="21">
        <f t="shared" si="158"/>
        <v>99706.4118300147</v>
      </c>
    </row>
    <row r="573" ht="15" customHeight="1" spans="1:64">
      <c r="A573" s="24" t="s">
        <v>2323</v>
      </c>
      <c r="B573" s="52" t="s">
        <v>409</v>
      </c>
      <c r="C573" s="52" t="s">
        <v>410</v>
      </c>
      <c r="D573" s="52" t="s">
        <v>929</v>
      </c>
      <c r="E573" s="10" t="s">
        <v>252</v>
      </c>
      <c r="F573" s="52" t="s">
        <v>930</v>
      </c>
      <c r="G573" s="52" t="s">
        <v>169</v>
      </c>
      <c r="H573" s="52" t="s">
        <v>234</v>
      </c>
      <c r="I573" s="52" t="s">
        <v>424</v>
      </c>
      <c r="J573" s="52" t="s">
        <v>173</v>
      </c>
      <c r="K573" s="52" t="s">
        <v>931</v>
      </c>
      <c r="L573" s="53" t="s">
        <v>291</v>
      </c>
      <c r="M573" s="13">
        <v>2665</v>
      </c>
      <c r="N573" s="14">
        <f t="shared" si="156"/>
        <v>7.3013698630137</v>
      </c>
      <c r="O573" s="15">
        <v>8270</v>
      </c>
      <c r="P573" s="15">
        <f t="shared" si="161"/>
        <v>22039550</v>
      </c>
      <c r="Q573" s="16">
        <f>IFERROR(VLOOKUP(G573,SCENARIOS!$A$13:$E$18,4,0),0.025)</f>
        <v>0.02</v>
      </c>
      <c r="R573" s="52">
        <f>IFERROR(VLOOKUP(L573,INPUTS!$A$107:$B$120,2,0),0.0082)</f>
        <v>0.0079</v>
      </c>
      <c r="S573" s="52">
        <f t="shared" si="162"/>
        <v>65.333</v>
      </c>
      <c r="T573" s="15">
        <f t="shared" si="163"/>
        <v>174112.445</v>
      </c>
      <c r="U573" s="15">
        <f>T573/INPUTS!$B$7*1000</f>
        <v>217640556.25</v>
      </c>
      <c r="V573" s="15">
        <f>T573*INPUTS!$B$6</f>
        <v>550195.3262</v>
      </c>
      <c r="W573" s="54" t="s">
        <v>396</v>
      </c>
      <c r="X573" s="54" t="s">
        <v>396</v>
      </c>
      <c r="Y573" s="67">
        <f>IFERROR(VLOOKUP(E573,INPUTS!$A$44:$B$103,2,0),0)</f>
        <v>0.005</v>
      </c>
      <c r="Z573" s="15">
        <f t="shared" si="152"/>
        <v>870.562225</v>
      </c>
      <c r="AA573" s="20">
        <f>IFERROR(VLOOKUP(E573,INPUTS!$A$44:$C$103,3,0),SCENARIOS!$J$25)</f>
        <v>0.03</v>
      </c>
      <c r="AB573" s="15">
        <f t="shared" si="164"/>
        <v>5767.02624368148</v>
      </c>
      <c r="AC573" s="20">
        <f>IFERROR(VLOOKUP($E573,INPUTS!$A$44:$G$103,4,0),SCENARIOS!$K$25)</f>
        <v>0.1</v>
      </c>
      <c r="AD573" s="15">
        <f t="shared" si="164"/>
        <v>21224.2098906644</v>
      </c>
      <c r="AE573" s="20">
        <f>IFERROR(VLOOKUP($E573,INPUTS!$A$44:$G$103,5,0),SCENARIOS!$L$25)</f>
        <v>0.2</v>
      </c>
      <c r="AF573" s="15">
        <f t="shared" si="164"/>
        <v>46866.4854067403</v>
      </c>
      <c r="AG573" s="20">
        <f>IFERROR(VLOOKUP($E573,INPUTS!$A$44:$G$103,6,0),SCENARIOS!$M$25)</f>
        <v>0.3</v>
      </c>
      <c r="AH573" s="15">
        <f t="shared" si="154"/>
        <v>77616.5802765523</v>
      </c>
      <c r="AI573" s="20">
        <f>IFERROR(VLOOKUP($E573,INPUTS!$A$44:$G$103,7,0),SCENARIOS!$N$25)</f>
        <v>0.4</v>
      </c>
      <c r="AJ573" s="15">
        <f t="shared" si="155"/>
        <v>114259.968391164</v>
      </c>
      <c r="AL573" t="str">
        <f t="shared" si="157"/>
        <v>Y</v>
      </c>
      <c r="AM573" s="21">
        <f t="shared" si="158"/>
        <v>285649.920977911</v>
      </c>
    </row>
    <row r="574" ht="15" customHeight="1" spans="1:64">
      <c r="A574" s="6" t="s">
        <v>2324</v>
      </c>
      <c r="B574" s="52" t="s">
        <v>409</v>
      </c>
      <c r="C574" s="52" t="s">
        <v>410</v>
      </c>
      <c r="D574" s="52" t="s">
        <v>929</v>
      </c>
      <c r="E574" s="10" t="s">
        <v>252</v>
      </c>
      <c r="F574" s="52" t="s">
        <v>930</v>
      </c>
      <c r="G574" s="52" t="s">
        <v>169</v>
      </c>
      <c r="H574" s="52" t="s">
        <v>505</v>
      </c>
      <c r="I574" s="52" t="s">
        <v>504</v>
      </c>
      <c r="J574" s="52" t="s">
        <v>173</v>
      </c>
      <c r="K574" s="52" t="s">
        <v>931</v>
      </c>
      <c r="L574" s="53" t="s">
        <v>291</v>
      </c>
      <c r="M574" s="13">
        <v>2001</v>
      </c>
      <c r="N574" s="14">
        <f t="shared" si="156"/>
        <v>5.48219178082192</v>
      </c>
      <c r="O574" s="15">
        <v>9200</v>
      </c>
      <c r="P574" s="15">
        <f t="shared" si="161"/>
        <v>18409200</v>
      </c>
      <c r="Q574" s="16">
        <f>IFERROR(VLOOKUP(G574,SCENARIOS!$A$13:$E$18,4,0),0.025)</f>
        <v>0.02</v>
      </c>
      <c r="R574" s="52">
        <f>IFERROR(VLOOKUP(L574,INPUTS!$A$107:$B$120,2,0),0.0082)</f>
        <v>0.0079</v>
      </c>
      <c r="S574" s="52">
        <f t="shared" si="162"/>
        <v>72.68</v>
      </c>
      <c r="T574" s="15">
        <f t="shared" si="163"/>
        <v>145432.68</v>
      </c>
      <c r="U574" s="15">
        <f>T574/INPUTS!$B$7*1000</f>
        <v>181790850</v>
      </c>
      <c r="V574" s="15">
        <f>T574*INPUTS!$B$6</f>
        <v>459567.2688</v>
      </c>
      <c r="W574" s="54" t="s">
        <v>396</v>
      </c>
      <c r="X574" s="54" t="s">
        <v>396</v>
      </c>
      <c r="Y574" s="67">
        <f>IFERROR(VLOOKUP(E574,INPUTS!$A$44:$B$103,2,0),0)</f>
        <v>0.005</v>
      </c>
      <c r="Z574" s="15">
        <f t="shared" si="152"/>
        <v>727.1634</v>
      </c>
      <c r="AA574" s="20">
        <f>IFERROR(VLOOKUP(E574,INPUTS!$A$44:$C$103,3,0),SCENARIOS!$J$25)</f>
        <v>0.03</v>
      </c>
      <c r="AB574" s="15">
        <f t="shared" si="164"/>
        <v>4817.08290437786</v>
      </c>
      <c r="AC574" s="20">
        <f>IFERROR(VLOOKUP($E574,INPUTS!$A$44:$G$103,4,0),SCENARIOS!$K$25)</f>
        <v>0.1</v>
      </c>
      <c r="AD574" s="15">
        <f t="shared" si="164"/>
        <v>17728.1625404883</v>
      </c>
      <c r="AE574" s="20">
        <f>IFERROR(VLOOKUP($E574,INPUTS!$A$44:$G$103,5,0),SCENARIOS!$L$25)</f>
        <v>0.2</v>
      </c>
      <c r="AF574" s="15">
        <f t="shared" si="164"/>
        <v>39146.647873925</v>
      </c>
      <c r="AG574" s="20">
        <f>IFERROR(VLOOKUP($E574,INPUTS!$A$44:$G$103,6,0),SCENARIOS!$M$25)</f>
        <v>0.3</v>
      </c>
      <c r="AH574" s="15">
        <f t="shared" si="154"/>
        <v>64831.593640846</v>
      </c>
      <c r="AI574" s="20">
        <f>IFERROR(VLOOKUP($E574,INPUTS!$A$44:$G$103,7,0),SCENARIOS!$N$25)</f>
        <v>0.4</v>
      </c>
      <c r="AJ574" s="15">
        <f t="shared" si="155"/>
        <v>95439.0906396283</v>
      </c>
      <c r="AL574" t="str">
        <f t="shared" si="157"/>
        <v>Y</v>
      </c>
      <c r="AM574" s="21">
        <f t="shared" si="158"/>
        <v>238597.726599071</v>
      </c>
    </row>
    <row r="575" ht="15" customHeight="1" spans="1:64">
      <c r="A575" s="24" t="s">
        <v>2325</v>
      </c>
      <c r="B575" s="52" t="s">
        <v>409</v>
      </c>
      <c r="C575" s="52" t="s">
        <v>410</v>
      </c>
      <c r="D575" s="52" t="s">
        <v>929</v>
      </c>
      <c r="E575" s="10" t="s">
        <v>252</v>
      </c>
      <c r="F575" s="52" t="s">
        <v>930</v>
      </c>
      <c r="G575" s="52" t="s">
        <v>169</v>
      </c>
      <c r="H575" s="52" t="s">
        <v>264</v>
      </c>
      <c r="I575" s="52" t="s">
        <v>436</v>
      </c>
      <c r="J575" s="52" t="s">
        <v>173</v>
      </c>
      <c r="K575" s="52" t="s">
        <v>931</v>
      </c>
      <c r="L575" s="53" t="s">
        <v>291</v>
      </c>
      <c r="M575" s="13">
        <v>1333</v>
      </c>
      <c r="N575" s="14">
        <f t="shared" si="156"/>
        <v>3.65205479452055</v>
      </c>
      <c r="O575" s="15">
        <v>12070</v>
      </c>
      <c r="P575" s="15">
        <f t="shared" si="161"/>
        <v>16089310</v>
      </c>
      <c r="Q575" s="16">
        <f>IFERROR(VLOOKUP(G575,SCENARIOS!$A$13:$E$18,4,0),0.025)</f>
        <v>0.02</v>
      </c>
      <c r="R575" s="52">
        <f>IFERROR(VLOOKUP(L575,INPUTS!$A$107:$B$120,2,0),0.0082)</f>
        <v>0.0079</v>
      </c>
      <c r="S575" s="52">
        <f t="shared" si="162"/>
        <v>95.353</v>
      </c>
      <c r="T575" s="15">
        <f t="shared" si="163"/>
        <v>127105.549</v>
      </c>
      <c r="U575" s="15">
        <f>T575/INPUTS!$B$7*1000</f>
        <v>158881936.25</v>
      </c>
      <c r="V575" s="15">
        <f>T575*INPUTS!$B$6</f>
        <v>401653.53484</v>
      </c>
      <c r="W575" s="54" t="s">
        <v>396</v>
      </c>
      <c r="X575" s="54" t="s">
        <v>396</v>
      </c>
      <c r="Y575" s="67">
        <f>IFERROR(VLOOKUP(E575,INPUTS!$A$44:$B$103,2,0),0)</f>
        <v>0.005</v>
      </c>
      <c r="Z575" s="15">
        <f t="shared" si="152"/>
        <v>635.527745</v>
      </c>
      <c r="AA575" s="20">
        <f>IFERROR(VLOOKUP(E575,INPUTS!$A$44:$C$103,3,0),SCENARIOS!$J$25)</f>
        <v>0.03</v>
      </c>
      <c r="AB575" s="15">
        <f t="shared" si="164"/>
        <v>4210.04389893291</v>
      </c>
      <c r="AC575" s="20">
        <f>IFERROR(VLOOKUP($E575,INPUTS!$A$44:$G$103,4,0),SCENARIOS!$K$25)</f>
        <v>0.1</v>
      </c>
      <c r="AD575" s="15">
        <f t="shared" si="164"/>
        <v>15494.095498137</v>
      </c>
      <c r="AE575" s="20">
        <f>IFERROR(VLOOKUP($E575,INPUTS!$A$44:$G$103,5,0),SCENARIOS!$L$25)</f>
        <v>0.2</v>
      </c>
      <c r="AF575" s="15">
        <f t="shared" si="164"/>
        <v>34213.4668048812</v>
      </c>
      <c r="AG575" s="20">
        <f>IFERROR(VLOOKUP($E575,INPUTS!$A$44:$G$103,6,0),SCENARIOS!$M$25)</f>
        <v>0.3</v>
      </c>
      <c r="AH575" s="15">
        <f t="shared" si="154"/>
        <v>56661.6478652847</v>
      </c>
      <c r="AI575" s="20">
        <f>IFERROR(VLOOKUP($E575,INPUTS!$A$44:$G$103,7,0),SCENARIOS!$N$25)</f>
        <v>0.4</v>
      </c>
      <c r="AJ575" s="15">
        <f t="shared" si="155"/>
        <v>83412.0502476522</v>
      </c>
      <c r="AL575" t="str">
        <f t="shared" si="157"/>
        <v>Y</v>
      </c>
      <c r="AM575" s="21">
        <f t="shared" si="158"/>
        <v>208530.12561913</v>
      </c>
    </row>
    <row r="576" ht="15" customHeight="1" spans="1:64">
      <c r="A576" s="6" t="s">
        <v>2326</v>
      </c>
      <c r="B576" s="52" t="s">
        <v>409</v>
      </c>
      <c r="C576" s="52" t="s">
        <v>410</v>
      </c>
      <c r="D576" s="52" t="s">
        <v>929</v>
      </c>
      <c r="E576" s="10" t="s">
        <v>252</v>
      </c>
      <c r="F576" s="52" t="s">
        <v>930</v>
      </c>
      <c r="G576" s="52" t="s">
        <v>169</v>
      </c>
      <c r="H576" s="52" t="s">
        <v>242</v>
      </c>
      <c r="I576" s="52" t="s">
        <v>421</v>
      </c>
      <c r="J576" s="52" t="s">
        <v>173</v>
      </c>
      <c r="K576" s="52" t="s">
        <v>931</v>
      </c>
      <c r="L576" s="53" t="s">
        <v>291</v>
      </c>
      <c r="M576" s="13">
        <v>1333</v>
      </c>
      <c r="N576" s="14">
        <f t="shared" si="156"/>
        <v>3.65205479452055</v>
      </c>
      <c r="O576" s="15">
        <v>14130</v>
      </c>
      <c r="P576" s="15">
        <f t="shared" si="161"/>
        <v>18835290</v>
      </c>
      <c r="Q576" s="16">
        <f>IFERROR(VLOOKUP(G576,SCENARIOS!$A$13:$E$18,4,0),0.025)</f>
        <v>0.02</v>
      </c>
      <c r="R576" s="52">
        <f>IFERROR(VLOOKUP(L576,INPUTS!$A$107:$B$120,2,0),0.0082)</f>
        <v>0.0079</v>
      </c>
      <c r="S576" s="52">
        <f t="shared" si="162"/>
        <v>111.627</v>
      </c>
      <c r="T576" s="15">
        <f t="shared" si="163"/>
        <v>148798.791</v>
      </c>
      <c r="U576" s="15">
        <f>T576/INPUTS!$B$7*1000</f>
        <v>185998488.75</v>
      </c>
      <c r="V576" s="15">
        <f>T576*INPUTS!$B$6</f>
        <v>470204.17956</v>
      </c>
      <c r="W576" s="54" t="s">
        <v>396</v>
      </c>
      <c r="X576" s="54" t="s">
        <v>396</v>
      </c>
      <c r="Y576" s="67">
        <f>IFERROR(VLOOKUP(E576,INPUTS!$A$44:$B$103,2,0),0)</f>
        <v>0.005</v>
      </c>
      <c r="Z576" s="15">
        <f t="shared" si="152"/>
        <v>743.993955</v>
      </c>
      <c r="AA576" s="20">
        <f>IFERROR(VLOOKUP(E576,INPUTS!$A$44:$C$103,3,0),SCENARIOS!$J$25)</f>
        <v>0.03</v>
      </c>
      <c r="AB576" s="15">
        <f t="shared" si="164"/>
        <v>4928.57666047407</v>
      </c>
      <c r="AC576" s="20">
        <f>IFERROR(VLOOKUP($E576,INPUTS!$A$44:$G$103,4,0),SCENARIOS!$K$25)</f>
        <v>0.1</v>
      </c>
      <c r="AD576" s="15">
        <f t="shared" si="164"/>
        <v>18138.4895930966</v>
      </c>
      <c r="AE576" s="20">
        <f>IFERROR(VLOOKUP($E576,INPUTS!$A$44:$G$103,5,0),SCENARIOS!$L$25)</f>
        <v>0.2</v>
      </c>
      <c r="AF576" s="15">
        <f t="shared" si="164"/>
        <v>40052.7163175619</v>
      </c>
      <c r="AG576" s="20">
        <f>IFERROR(VLOOKUP($E576,INPUTS!$A$44:$G$103,6,0),SCENARIOS!$M$25)</f>
        <v>0.3</v>
      </c>
      <c r="AH576" s="15">
        <f t="shared" si="154"/>
        <v>66332.1528033532</v>
      </c>
      <c r="AI576" s="20">
        <f>IFERROR(VLOOKUP($E576,INPUTS!$A$44:$G$103,7,0),SCENARIOS!$N$25)</f>
        <v>0.4</v>
      </c>
      <c r="AJ576" s="15">
        <f t="shared" si="155"/>
        <v>97648.0753934818</v>
      </c>
      <c r="AL576" t="str">
        <f t="shared" si="157"/>
        <v>Y</v>
      </c>
      <c r="AM576" s="21">
        <f t="shared" si="158"/>
        <v>244120.188483704</v>
      </c>
    </row>
    <row r="577" ht="15" customHeight="1" spans="1:39">
      <c r="A577" s="24" t="s">
        <v>2327</v>
      </c>
      <c r="B577" s="52" t="s">
        <v>409</v>
      </c>
      <c r="C577" s="52" t="s">
        <v>410</v>
      </c>
      <c r="D577" s="52" t="s">
        <v>929</v>
      </c>
      <c r="E577" s="10" t="s">
        <v>252</v>
      </c>
      <c r="F577" s="52" t="s">
        <v>930</v>
      </c>
      <c r="G577" s="52" t="s">
        <v>169</v>
      </c>
      <c r="H577" s="52" t="s">
        <v>224</v>
      </c>
      <c r="I577" s="52" t="s">
        <v>938</v>
      </c>
      <c r="J577" s="52" t="s">
        <v>165</v>
      </c>
      <c r="K577" s="52" t="s">
        <v>931</v>
      </c>
      <c r="L577" s="53" t="s">
        <v>291</v>
      </c>
      <c r="M577" s="13">
        <v>1333</v>
      </c>
      <c r="N577" s="14">
        <f t="shared" si="156"/>
        <v>3.65205479452055</v>
      </c>
      <c r="O577" s="15">
        <v>8630</v>
      </c>
      <c r="P577" s="15">
        <f t="shared" si="161"/>
        <v>11503790</v>
      </c>
      <c r="Q577" s="16">
        <f>IFERROR(VLOOKUP(G577,SCENARIOS!$A$13:$E$18,4,0),0.025)</f>
        <v>0.02</v>
      </c>
      <c r="R577" s="52">
        <f>IFERROR(VLOOKUP(L577,INPUTS!$A$107:$B$120,2,0),0.0082)</f>
        <v>0.0079</v>
      </c>
      <c r="S577" s="52">
        <f t="shared" si="162"/>
        <v>68.177</v>
      </c>
      <c r="T577" s="15">
        <f t="shared" si="163"/>
        <v>90879.941</v>
      </c>
      <c r="U577" s="15">
        <f>T577/INPUTS!$B$7*1000</f>
        <v>113599926.25</v>
      </c>
      <c r="V577" s="15">
        <f>T577*INPUTS!$B$6</f>
        <v>287180.61356</v>
      </c>
      <c r="W577" s="54" t="s">
        <v>396</v>
      </c>
      <c r="X577" s="54" t="s">
        <v>396</v>
      </c>
      <c r="Y577" s="67">
        <f>IFERROR(VLOOKUP(E577,INPUTS!$A$44:$B$103,2,0),0)</f>
        <v>0.005</v>
      </c>
      <c r="Z577" s="15">
        <f t="shared" si="152"/>
        <v>454.399705</v>
      </c>
      <c r="AA577" s="20">
        <f>IFERROR(VLOOKUP(E577,INPUTS!$A$44:$C$103,3,0),SCENARIOS!$J$25)</f>
        <v>0.03</v>
      </c>
      <c r="AB577" s="15">
        <f t="shared" si="164"/>
        <v>3010.16394762146</v>
      </c>
      <c r="AC577" s="20">
        <f>IFERROR(VLOOKUP($E577,INPUTS!$A$44:$G$103,4,0),SCENARIOS!$K$25)</f>
        <v>0.1</v>
      </c>
      <c r="AD577" s="15">
        <f t="shared" si="164"/>
        <v>11078.2140968453</v>
      </c>
      <c r="AE577" s="20">
        <f>IFERROR(VLOOKUP($E577,INPUTS!$A$44:$G$103,5,0),SCENARIOS!$L$25)</f>
        <v>0.2</v>
      </c>
      <c r="AF577" s="15">
        <f t="shared" si="164"/>
        <v>24462.487036133</v>
      </c>
      <c r="AG577" s="20">
        <f>IFERROR(VLOOKUP($E577,INPUTS!$A$44:$G$103,6,0),SCENARIOS!$M$25)</f>
        <v>0.3</v>
      </c>
      <c r="AH577" s="15">
        <f t="shared" si="154"/>
        <v>40512.8435026849</v>
      </c>
      <c r="AI577" s="20">
        <f>IFERROR(VLOOKUP($E577,INPUTS!$A$44:$G$103,7,0),SCENARIOS!$N$25)</f>
        <v>0.4</v>
      </c>
      <c r="AJ577" s="15">
        <f t="shared" si="155"/>
        <v>59639.2703924804</v>
      </c>
      <c r="AL577" t="str">
        <f t="shared" si="157"/>
        <v>Y</v>
      </c>
      <c r="AM577" s="21">
        <f t="shared" si="158"/>
        <v>149098.175981201</v>
      </c>
    </row>
    <row r="578" ht="15" customHeight="1" spans="1:39">
      <c r="A578" s="6" t="s">
        <v>2328</v>
      </c>
      <c r="B578" s="52" t="s">
        <v>409</v>
      </c>
      <c r="C578" s="52" t="s">
        <v>410</v>
      </c>
      <c r="D578" s="52" t="s">
        <v>929</v>
      </c>
      <c r="E578" s="10" t="s">
        <v>252</v>
      </c>
      <c r="F578" s="52" t="s">
        <v>930</v>
      </c>
      <c r="G578" s="52" t="s">
        <v>169</v>
      </c>
      <c r="H578" s="52" t="s">
        <v>200</v>
      </c>
      <c r="I578" s="52" t="s">
        <v>391</v>
      </c>
      <c r="J578" s="52" t="s">
        <v>165</v>
      </c>
      <c r="K578" s="52" t="s">
        <v>931</v>
      </c>
      <c r="L578" s="53" t="s">
        <v>291</v>
      </c>
      <c r="M578" s="13">
        <v>1333</v>
      </c>
      <c r="N578" s="14">
        <f t="shared" si="156"/>
        <v>3.65205479452055</v>
      </c>
      <c r="O578" s="15">
        <v>9390</v>
      </c>
      <c r="P578" s="15">
        <f t="shared" si="161"/>
        <v>12516870</v>
      </c>
      <c r="Q578" s="16">
        <f>IFERROR(VLOOKUP(G578,SCENARIOS!$A$13:$E$18,4,0),0.025)</f>
        <v>0.02</v>
      </c>
      <c r="R578" s="52">
        <f>IFERROR(VLOOKUP(L578,INPUTS!$A$107:$B$120,2,0),0.0082)</f>
        <v>0.0079</v>
      </c>
      <c r="S578" s="52">
        <f t="shared" si="162"/>
        <v>74.181</v>
      </c>
      <c r="T578" s="15">
        <f t="shared" si="163"/>
        <v>98883.273</v>
      </c>
      <c r="U578" s="15">
        <f>T578/INPUTS!$B$7*1000</f>
        <v>123604091.25</v>
      </c>
      <c r="V578" s="15">
        <f>T578*INPUTS!$B$6</f>
        <v>312471.14268</v>
      </c>
      <c r="W578" s="54" t="s">
        <v>396</v>
      </c>
      <c r="X578" s="54" t="s">
        <v>396</v>
      </c>
      <c r="Y578" s="67">
        <f>IFERROR(VLOOKUP(E578,INPUTS!$A$44:$B$103,2,0),0)</f>
        <v>0.005</v>
      </c>
      <c r="Z578" s="15">
        <f t="shared" si="152"/>
        <v>494.416365</v>
      </c>
      <c r="AA578" s="20">
        <f>IFERROR(VLOOKUP(E578,INPUTS!$A$44:$C$103,3,0),SCENARIOS!$J$25)</f>
        <v>0.03</v>
      </c>
      <c r="AB578" s="15">
        <f t="shared" si="164"/>
        <v>3275.25370430655</v>
      </c>
      <c r="AC578" s="20">
        <f>IFERROR(VLOOKUP($E578,INPUTS!$A$44:$G$103,4,0),SCENARIOS!$K$25)</f>
        <v>0.1</v>
      </c>
      <c r="AD578" s="15">
        <f t="shared" si="164"/>
        <v>12053.8158017818</v>
      </c>
      <c r="AE578" s="20">
        <f>IFERROR(VLOOKUP($E578,INPUTS!$A$44:$G$103,5,0),SCENARIOS!$L$25)</f>
        <v>0.2</v>
      </c>
      <c r="AF578" s="15">
        <f t="shared" si="164"/>
        <v>26616.7732641123</v>
      </c>
      <c r="AG578" s="20">
        <f>IFERROR(VLOOKUP($E578,INPUTS!$A$44:$G$103,6,0),SCENARIOS!$M$25)</f>
        <v>0.3</v>
      </c>
      <c r="AH578" s="15">
        <f t="shared" si="154"/>
        <v>44080.60260605</v>
      </c>
      <c r="AI578" s="20">
        <f>IFERROR(VLOOKUP($E578,INPUTS!$A$44:$G$103,7,0),SCENARIOS!$N$25)</f>
        <v>0.4</v>
      </c>
      <c r="AJ578" s="15">
        <f t="shared" si="155"/>
        <v>64891.396174437</v>
      </c>
      <c r="AL578" t="str">
        <f t="shared" si="157"/>
        <v>Y</v>
      </c>
      <c r="AM578" s="21">
        <f t="shared" si="158"/>
        <v>162228.490436092</v>
      </c>
    </row>
    <row r="579" ht="15" customHeight="1" spans="1:39">
      <c r="A579" s="24" t="s">
        <v>2329</v>
      </c>
      <c r="B579" s="52" t="s">
        <v>409</v>
      </c>
      <c r="C579" s="52" t="s">
        <v>410</v>
      </c>
      <c r="D579" s="52" t="s">
        <v>929</v>
      </c>
      <c r="E579" s="10" t="s">
        <v>252</v>
      </c>
      <c r="F579" s="52" t="s">
        <v>930</v>
      </c>
      <c r="G579" s="52" t="s">
        <v>169</v>
      </c>
      <c r="H579" s="52" t="s">
        <v>203</v>
      </c>
      <c r="I579" s="52" t="s">
        <v>399</v>
      </c>
      <c r="J579" s="52" t="s">
        <v>165</v>
      </c>
      <c r="K579" s="52" t="s">
        <v>931</v>
      </c>
      <c r="L579" s="53" t="s">
        <v>291</v>
      </c>
      <c r="M579" s="13">
        <v>949</v>
      </c>
      <c r="N579" s="14">
        <f t="shared" si="156"/>
        <v>2.6</v>
      </c>
      <c r="O579" s="15">
        <v>9090</v>
      </c>
      <c r="P579" s="15">
        <f t="shared" si="161"/>
        <v>8626410</v>
      </c>
      <c r="Q579" s="16">
        <f>IFERROR(VLOOKUP(G579,SCENARIOS!$A$13:$E$18,4,0),0.025)</f>
        <v>0.02</v>
      </c>
      <c r="R579" s="52">
        <f>IFERROR(VLOOKUP(L579,INPUTS!$A$107:$B$120,2,0),0.0082)</f>
        <v>0.0079</v>
      </c>
      <c r="S579" s="52">
        <f t="shared" si="162"/>
        <v>71.811</v>
      </c>
      <c r="T579" s="15">
        <f t="shared" si="163"/>
        <v>68148.639</v>
      </c>
      <c r="U579" s="15">
        <f>T579/INPUTS!$B$7*1000</f>
        <v>85185798.75</v>
      </c>
      <c r="V579" s="15">
        <f>T579*INPUTS!$B$6</f>
        <v>215349.69924</v>
      </c>
      <c r="W579" s="54" t="s">
        <v>396</v>
      </c>
      <c r="X579" s="54" t="s">
        <v>396</v>
      </c>
      <c r="Y579" s="67">
        <f>IFERROR(VLOOKUP(E579,INPUTS!$A$44:$B$103,2,0),0)</f>
        <v>0.005</v>
      </c>
      <c r="Z579" s="15">
        <f t="shared" si="152"/>
        <v>340.743195</v>
      </c>
      <c r="AA579" s="20">
        <f>IFERROR(VLOOKUP(E579,INPUTS!$A$44:$C$103,3,0),SCENARIOS!$J$25)</f>
        <v>0.03</v>
      </c>
      <c r="AB579" s="15">
        <f t="shared" si="164"/>
        <v>2257.24812252321</v>
      </c>
      <c r="AC579" s="20">
        <f>IFERROR(VLOOKUP($E579,INPUTS!$A$44:$G$103,4,0),SCENARIOS!$K$25)</f>
        <v>0.1</v>
      </c>
      <c r="AD579" s="15">
        <f t="shared" si="164"/>
        <v>8307.28106712371</v>
      </c>
      <c r="AE579" s="20">
        <f>IFERROR(VLOOKUP($E579,INPUTS!$A$44:$G$103,5,0),SCENARIOS!$L$25)</f>
        <v>0.2</v>
      </c>
      <c r="AF579" s="15">
        <f t="shared" si="164"/>
        <v>18343.8191059962</v>
      </c>
      <c r="AG579" s="20">
        <f>IFERROR(VLOOKUP($E579,INPUTS!$A$44:$G$103,6,0),SCENARIOS!$M$25)</f>
        <v>0.3</v>
      </c>
      <c r="AH579" s="15">
        <f t="shared" si="154"/>
        <v>30379.5877984557</v>
      </c>
      <c r="AI579" s="20">
        <f>IFERROR(VLOOKUP($E579,INPUTS!$A$44:$G$103,7,0),SCENARIOS!$N$25)</f>
        <v>0.4</v>
      </c>
      <c r="AJ579" s="15">
        <f t="shared" si="155"/>
        <v>44722.0262632051</v>
      </c>
      <c r="AL579" t="str">
        <f t="shared" si="157"/>
        <v>Y</v>
      </c>
      <c r="AM579" s="21">
        <f t="shared" si="158"/>
        <v>111805.065658013</v>
      </c>
    </row>
    <row r="580" ht="15" customHeight="1" spans="1:39">
      <c r="A580" s="6" t="s">
        <v>2330</v>
      </c>
      <c r="B580" s="52" t="s">
        <v>409</v>
      </c>
      <c r="C580" s="52" t="s">
        <v>410</v>
      </c>
      <c r="D580" s="52" t="s">
        <v>929</v>
      </c>
      <c r="E580" s="10" t="s">
        <v>252</v>
      </c>
      <c r="F580" s="52" t="s">
        <v>930</v>
      </c>
      <c r="G580" s="52" t="s">
        <v>169</v>
      </c>
      <c r="H580" s="52" t="s">
        <v>623</v>
      </c>
      <c r="I580" s="52" t="s">
        <v>622</v>
      </c>
      <c r="J580" s="52" t="s">
        <v>181</v>
      </c>
      <c r="K580" s="52" t="s">
        <v>931</v>
      </c>
      <c r="L580" s="53" t="s">
        <v>1567</v>
      </c>
      <c r="M580" s="13">
        <v>2665</v>
      </c>
      <c r="N580" s="14">
        <f t="shared" si="156"/>
        <v>7.3013698630137</v>
      </c>
      <c r="O580" s="15">
        <v>3130</v>
      </c>
      <c r="P580" s="15">
        <f t="shared" si="161"/>
        <v>8341450</v>
      </c>
      <c r="Q580" s="16">
        <f>IFERROR(VLOOKUP(G580,SCENARIOS!$A$13:$E$18,4,0),0.025)</f>
        <v>0.02</v>
      </c>
      <c r="R580" s="52">
        <f>IFERROR(VLOOKUP(L580,INPUTS!$A$107:$B$120,2,0),0.0082)</f>
        <v>0.0082</v>
      </c>
      <c r="S580" s="52">
        <f t="shared" si="162"/>
        <v>25.666</v>
      </c>
      <c r="T580" s="15">
        <f t="shared" si="163"/>
        <v>68399.89</v>
      </c>
      <c r="U580" s="15">
        <f>T580/INPUTS!$B$7*1000</f>
        <v>85499862.5</v>
      </c>
      <c r="V580" s="15">
        <f>T580*INPUTS!$B$6</f>
        <v>216143.6524</v>
      </c>
      <c r="W580" s="54" t="s">
        <v>396</v>
      </c>
      <c r="X580" s="54" t="s">
        <v>396</v>
      </c>
      <c r="Y580" s="67">
        <f>IFERROR(VLOOKUP(E580,INPUTS!$A$44:$B$103,2,0),0)</f>
        <v>0.005</v>
      </c>
      <c r="Z580" s="15">
        <f t="shared" ref="Z580:Z643" si="165">T580*Y580</f>
        <v>341.99945</v>
      </c>
      <c r="AA580" s="20">
        <f>IFERROR(VLOOKUP(E580,INPUTS!$A$44:$C$103,3,0),SCENARIOS!$J$25)</f>
        <v>0.03</v>
      </c>
      <c r="AB580" s="15">
        <f t="shared" ref="AB580:AF595" si="166">$T580*AA580*(1+$Q580)^AB$2</f>
        <v>2265.57016469975</v>
      </c>
      <c r="AC580" s="20">
        <f>IFERROR(VLOOKUP($E580,INPUTS!$A$44:$G$103,4,0),SCENARIOS!$K$25)</f>
        <v>0.1</v>
      </c>
      <c r="AD580" s="15">
        <f t="shared" si="166"/>
        <v>8337.90842382552</v>
      </c>
      <c r="AE580" s="20">
        <f>IFERROR(VLOOKUP($E580,INPUTS!$A$44:$G$103,5,0),SCENARIOS!$L$25)</f>
        <v>0.2</v>
      </c>
      <c r="AF580" s="15">
        <f t="shared" si="166"/>
        <v>18411.4492591706</v>
      </c>
      <c r="AG580" s="20">
        <f>IFERROR(VLOOKUP($E580,INPUTS!$A$44:$G$103,6,0),SCENARIOS!$M$25)</f>
        <v>0.3</v>
      </c>
      <c r="AH580" s="15">
        <f t="shared" ref="AH580:AH643" si="167">$T580*AG580*(1+$Q580)^AH$2</f>
        <v>30491.5915292118</v>
      </c>
      <c r="AI580" s="20">
        <f>IFERROR(VLOOKUP($E580,INPUTS!$A$44:$G$103,7,0),SCENARIOS!$N$25)</f>
        <v>0.4</v>
      </c>
      <c r="AJ580" s="15">
        <f t="shared" ref="AJ580:AJ643" si="168">$T580*AI580*(1+$Q580)^AJ$2</f>
        <v>44886.9078218913</v>
      </c>
      <c r="AL580" t="str">
        <f t="shared" si="157"/>
        <v>N</v>
      </c>
      <c r="AM580" s="21">
        <f t="shared" si="158"/>
        <v>112217.269554728</v>
      </c>
    </row>
    <row r="581" ht="15" customHeight="1" spans="1:39">
      <c r="A581" s="24" t="s">
        <v>2331</v>
      </c>
      <c r="B581" s="52" t="s">
        <v>409</v>
      </c>
      <c r="C581" s="52" t="s">
        <v>410</v>
      </c>
      <c r="D581" s="52" t="s">
        <v>929</v>
      </c>
      <c r="E581" s="10" t="s">
        <v>248</v>
      </c>
      <c r="F581" s="52" t="s">
        <v>930</v>
      </c>
      <c r="G581" s="52" t="s">
        <v>169</v>
      </c>
      <c r="H581" s="52" t="s">
        <v>234</v>
      </c>
      <c r="I581" s="52" t="s">
        <v>424</v>
      </c>
      <c r="J581" s="52" t="s">
        <v>173</v>
      </c>
      <c r="K581" s="52" t="s">
        <v>931</v>
      </c>
      <c r="L581" s="53" t="s">
        <v>1581</v>
      </c>
      <c r="M581" s="13">
        <v>2665</v>
      </c>
      <c r="N581" s="14">
        <f t="shared" ref="N581:N644" si="169">M581/365</f>
        <v>7.3013698630137</v>
      </c>
      <c r="O581" s="15">
        <v>8740</v>
      </c>
      <c r="P581" s="15">
        <f t="shared" si="161"/>
        <v>23292100</v>
      </c>
      <c r="Q581" s="16">
        <f>IFERROR(VLOOKUP(G581,SCENARIOS!$A$13:$E$18,4,0),0.025)</f>
        <v>0.02</v>
      </c>
      <c r="R581" s="52">
        <f>IFERROR(VLOOKUP(L581,INPUTS!$A$107:$B$120,2,0),0.0082)</f>
        <v>0.0082</v>
      </c>
      <c r="S581" s="52">
        <f t="shared" si="162"/>
        <v>71.668</v>
      </c>
      <c r="T581" s="15">
        <f t="shared" si="163"/>
        <v>190995.22</v>
      </c>
      <c r="U581" s="15">
        <f>T581/INPUTS!$B$7*1000</f>
        <v>238744025</v>
      </c>
      <c r="V581" s="15">
        <f>T581*INPUTS!$B$6</f>
        <v>603544.8952</v>
      </c>
      <c r="W581" s="54" t="s">
        <v>396</v>
      </c>
      <c r="X581" s="54" t="s">
        <v>396</v>
      </c>
      <c r="Y581" s="67">
        <f>IFERROR(VLOOKUP(E581,INPUTS!$A$44:$B$103,2,0),0)</f>
        <v>0.005</v>
      </c>
      <c r="Z581" s="15">
        <f t="shared" si="165"/>
        <v>954.9761</v>
      </c>
      <c r="AA581" s="20">
        <f>IFERROR(VLOOKUP(E581,INPUTS!$A$44:$C$103,3,0),SCENARIOS!$J$25)</f>
        <v>0.03</v>
      </c>
      <c r="AB581" s="15">
        <f t="shared" si="166"/>
        <v>6326.22467714882</v>
      </c>
      <c r="AC581" s="20">
        <f>IFERROR(VLOOKUP($E581,INPUTS!$A$44:$G$103,4,0),SCENARIOS!$K$25)</f>
        <v>0.1</v>
      </c>
      <c r="AD581" s="15">
        <f t="shared" si="166"/>
        <v>23282.2107425671</v>
      </c>
      <c r="AE581" s="20">
        <f>IFERROR(VLOOKUP($E581,INPUTS!$A$44:$G$103,5,0),SCENARIOS!$L$25)</f>
        <v>0.2</v>
      </c>
      <c r="AF581" s="15">
        <f t="shared" si="166"/>
        <v>51410.8838738503</v>
      </c>
      <c r="AG581" s="20">
        <f>IFERROR(VLOOKUP($E581,INPUTS!$A$44:$G$103,6,0),SCENARIOS!$M$25)</f>
        <v>0.3</v>
      </c>
      <c r="AH581" s="15">
        <f t="shared" si="167"/>
        <v>85142.6549409939</v>
      </c>
      <c r="AI581" s="20">
        <f>IFERROR(VLOOKUP($E581,INPUTS!$A$44:$G$103,7,0),SCENARIOS!$N$25)</f>
        <v>0.4</v>
      </c>
      <c r="AJ581" s="15">
        <f t="shared" si="168"/>
        <v>125339.161138444</v>
      </c>
      <c r="AL581" t="str">
        <f t="shared" ref="AL581:AL644" si="170">IF(H581="MULTI","MULTI",IF(COUNTIFS($E$4:$E$1277,H581,$H$4:$H$1277,E581)&gt;0,"Y","N"))</f>
        <v>Y</v>
      </c>
      <c r="AM581" s="21">
        <f t="shared" ref="AM581:AM644" si="171">T581*((1+Q581)^25)</f>
        <v>313347.90284611</v>
      </c>
    </row>
    <row r="582" ht="15" customHeight="1" spans="1:39">
      <c r="A582" s="6" t="s">
        <v>2332</v>
      </c>
      <c r="B582" s="52" t="s">
        <v>409</v>
      </c>
      <c r="C582" s="52" t="s">
        <v>410</v>
      </c>
      <c r="D582" s="52" t="s">
        <v>929</v>
      </c>
      <c r="E582" s="10" t="s">
        <v>248</v>
      </c>
      <c r="F582" s="52" t="s">
        <v>930</v>
      </c>
      <c r="G582" s="52" t="s">
        <v>169</v>
      </c>
      <c r="H582" s="52" t="s">
        <v>264</v>
      </c>
      <c r="I582" s="52" t="s">
        <v>436</v>
      </c>
      <c r="J582" s="52" t="s">
        <v>173</v>
      </c>
      <c r="K582" s="52" t="s">
        <v>931</v>
      </c>
      <c r="L582" s="53" t="s">
        <v>291</v>
      </c>
      <c r="M582" s="13">
        <v>1333</v>
      </c>
      <c r="N582" s="14">
        <f t="shared" si="169"/>
        <v>3.65205479452055</v>
      </c>
      <c r="O582" s="15">
        <v>12080</v>
      </c>
      <c r="P582" s="15">
        <f t="shared" si="161"/>
        <v>16102640</v>
      </c>
      <c r="Q582" s="16">
        <f>IFERROR(VLOOKUP(G582,SCENARIOS!$A$13:$E$18,4,0),0.025)</f>
        <v>0.02</v>
      </c>
      <c r="R582" s="52">
        <f>IFERROR(VLOOKUP(L582,INPUTS!$A$107:$B$120,2,0),0.0082)</f>
        <v>0.0079</v>
      </c>
      <c r="S582" s="52">
        <f t="shared" si="162"/>
        <v>95.432</v>
      </c>
      <c r="T582" s="15">
        <f t="shared" si="163"/>
        <v>127210.856</v>
      </c>
      <c r="U582" s="15">
        <f>T582/INPUTS!$B$7*1000</f>
        <v>159013570</v>
      </c>
      <c r="V582" s="15">
        <f>T582*INPUTS!$B$6</f>
        <v>401986.30496</v>
      </c>
      <c r="W582" s="54" t="s">
        <v>396</v>
      </c>
      <c r="X582" s="54" t="s">
        <v>396</v>
      </c>
      <c r="Y582" s="67">
        <f>IFERROR(VLOOKUP(E582,INPUTS!$A$44:$B$103,2,0),0)</f>
        <v>0.005</v>
      </c>
      <c r="Z582" s="15">
        <f t="shared" si="165"/>
        <v>636.05428</v>
      </c>
      <c r="AA582" s="20">
        <f>IFERROR(VLOOKUP(E582,INPUTS!$A$44:$C$103,3,0),SCENARIOS!$J$25)</f>
        <v>0.03</v>
      </c>
      <c r="AB582" s="15">
        <f t="shared" si="166"/>
        <v>4213.53192204719</v>
      </c>
      <c r="AC582" s="20">
        <f>IFERROR(VLOOKUP($E582,INPUTS!$A$44:$G$103,4,0),SCENARIOS!$K$25)</f>
        <v>0.1</v>
      </c>
      <c r="AD582" s="15">
        <f t="shared" si="166"/>
        <v>15506.9323626757</v>
      </c>
      <c r="AE582" s="20">
        <f>IFERROR(VLOOKUP($E582,INPUTS!$A$44:$G$103,5,0),SCENARIOS!$L$25)</f>
        <v>0.2</v>
      </c>
      <c r="AF582" s="15">
        <f t="shared" si="166"/>
        <v>34241.812676302</v>
      </c>
      <c r="AG582" s="20">
        <f>IFERROR(VLOOKUP($E582,INPUTS!$A$44:$G$103,6,0),SCENARIOS!$M$25)</f>
        <v>0.3</v>
      </c>
      <c r="AH582" s="15">
        <f t="shared" si="167"/>
        <v>56708.5920640132</v>
      </c>
      <c r="AI582" s="20">
        <f>IFERROR(VLOOKUP($E582,INPUTS!$A$44:$G$103,7,0),SCENARIOS!$N$25)</f>
        <v>0.4</v>
      </c>
      <c r="AJ582" s="15">
        <f t="shared" si="168"/>
        <v>83481.1571658358</v>
      </c>
      <c r="AL582" t="str">
        <f t="shared" si="170"/>
        <v>Y</v>
      </c>
      <c r="AM582" s="21">
        <f t="shared" si="171"/>
        <v>208702.89291459</v>
      </c>
    </row>
    <row r="583" ht="15" customHeight="1" spans="1:39">
      <c r="A583" s="24" t="s">
        <v>2333</v>
      </c>
      <c r="B583" s="52" t="s">
        <v>409</v>
      </c>
      <c r="C583" s="52" t="s">
        <v>410</v>
      </c>
      <c r="D583" s="52" t="s">
        <v>929</v>
      </c>
      <c r="E583" s="10" t="s">
        <v>248</v>
      </c>
      <c r="F583" s="52" t="s">
        <v>930</v>
      </c>
      <c r="G583" s="52" t="s">
        <v>169</v>
      </c>
      <c r="H583" s="52" t="s">
        <v>505</v>
      </c>
      <c r="I583" s="52" t="s">
        <v>504</v>
      </c>
      <c r="J583" s="52" t="s">
        <v>173</v>
      </c>
      <c r="K583" s="52" t="s">
        <v>931</v>
      </c>
      <c r="L583" s="53" t="s">
        <v>291</v>
      </c>
      <c r="M583" s="13">
        <v>1333</v>
      </c>
      <c r="N583" s="14">
        <f t="shared" si="169"/>
        <v>3.65205479452055</v>
      </c>
      <c r="O583" s="15">
        <v>9620</v>
      </c>
      <c r="P583" s="15">
        <f t="shared" si="161"/>
        <v>12823460</v>
      </c>
      <c r="Q583" s="16">
        <f>IFERROR(VLOOKUP(G583,SCENARIOS!$A$13:$E$18,4,0),0.025)</f>
        <v>0.02</v>
      </c>
      <c r="R583" s="52">
        <f>IFERROR(VLOOKUP(L583,INPUTS!$A$107:$B$120,2,0),0.0082)</f>
        <v>0.0079</v>
      </c>
      <c r="S583" s="52">
        <f t="shared" si="162"/>
        <v>75.998</v>
      </c>
      <c r="T583" s="15">
        <f t="shared" si="163"/>
        <v>101305.334</v>
      </c>
      <c r="U583" s="15">
        <f>T583/INPUTS!$B$7*1000</f>
        <v>126631667.5</v>
      </c>
      <c r="V583" s="15">
        <f>T583*INPUTS!$B$6</f>
        <v>320124.85544</v>
      </c>
      <c r="W583" s="54" t="s">
        <v>396</v>
      </c>
      <c r="X583" s="54" t="s">
        <v>396</v>
      </c>
      <c r="Y583" s="67">
        <f>IFERROR(VLOOKUP(E583,INPUTS!$A$44:$B$103,2,0),0)</f>
        <v>0.005</v>
      </c>
      <c r="Z583" s="15">
        <f t="shared" si="165"/>
        <v>506.52667</v>
      </c>
      <c r="AA583" s="20">
        <f>IFERROR(VLOOKUP(E583,INPUTS!$A$44:$C$103,3,0),SCENARIOS!$J$25)</f>
        <v>0.03</v>
      </c>
      <c r="AB583" s="15">
        <f t="shared" si="166"/>
        <v>3355.47823593493</v>
      </c>
      <c r="AC583" s="20">
        <f>IFERROR(VLOOKUP($E583,INPUTS!$A$44:$G$103,4,0),SCENARIOS!$K$25)</f>
        <v>0.1</v>
      </c>
      <c r="AD583" s="15">
        <f t="shared" si="166"/>
        <v>12349.0636861705</v>
      </c>
      <c r="AE583" s="20">
        <f>IFERROR(VLOOKUP($E583,INPUTS!$A$44:$G$103,5,0),SCENARIOS!$L$25)</f>
        <v>0.2</v>
      </c>
      <c r="AF583" s="15">
        <f t="shared" si="166"/>
        <v>27268.7283067902</v>
      </c>
      <c r="AG583" s="20">
        <f>IFERROR(VLOOKUP($E583,INPUTS!$A$44:$G$103,6,0),SCENARIOS!$M$25)</f>
        <v>0.3</v>
      </c>
      <c r="AH583" s="15">
        <f t="shared" si="167"/>
        <v>45160.3191768052</v>
      </c>
      <c r="AI583" s="20">
        <f>IFERROR(VLOOKUP($E583,INPUTS!$A$44:$G$103,7,0),SCENARIOS!$N$25)</f>
        <v>0.4</v>
      </c>
      <c r="AJ583" s="15">
        <f t="shared" si="168"/>
        <v>66480.8552926606</v>
      </c>
      <c r="AL583" t="str">
        <f t="shared" si="170"/>
        <v>Y</v>
      </c>
      <c r="AM583" s="21">
        <f t="shared" si="171"/>
        <v>166202.138231652</v>
      </c>
    </row>
    <row r="584" ht="15" customHeight="1" spans="1:39">
      <c r="A584" s="6" t="s">
        <v>2334</v>
      </c>
      <c r="B584" s="52" t="s">
        <v>409</v>
      </c>
      <c r="C584" s="52" t="s">
        <v>410</v>
      </c>
      <c r="D584" s="52" t="s">
        <v>929</v>
      </c>
      <c r="E584" s="10" t="s">
        <v>248</v>
      </c>
      <c r="F584" s="52" t="s">
        <v>930</v>
      </c>
      <c r="G584" s="52" t="s">
        <v>169</v>
      </c>
      <c r="H584" s="52" t="s">
        <v>224</v>
      </c>
      <c r="I584" s="52" t="s">
        <v>938</v>
      </c>
      <c r="J584" s="52" t="s">
        <v>165</v>
      </c>
      <c r="K584" s="52" t="s">
        <v>931</v>
      </c>
      <c r="L584" s="53" t="s">
        <v>291</v>
      </c>
      <c r="M584" s="13">
        <v>1333</v>
      </c>
      <c r="N584" s="14">
        <f t="shared" si="169"/>
        <v>3.65205479452055</v>
      </c>
      <c r="O584" s="15">
        <v>8770</v>
      </c>
      <c r="P584" s="15">
        <f t="shared" si="161"/>
        <v>11690410</v>
      </c>
      <c r="Q584" s="16">
        <f>IFERROR(VLOOKUP(G584,SCENARIOS!$A$13:$E$18,4,0),0.025)</f>
        <v>0.02</v>
      </c>
      <c r="R584" s="52">
        <f>IFERROR(VLOOKUP(L584,INPUTS!$A$107:$B$120,2,0),0.0082)</f>
        <v>0.0079</v>
      </c>
      <c r="S584" s="52">
        <f t="shared" si="162"/>
        <v>69.283</v>
      </c>
      <c r="T584" s="15">
        <f t="shared" si="163"/>
        <v>92354.239</v>
      </c>
      <c r="U584" s="15">
        <f>T584/INPUTS!$B$7*1000</f>
        <v>115442798.75</v>
      </c>
      <c r="V584" s="15">
        <f>T584*INPUTS!$B$6</f>
        <v>291839.39524</v>
      </c>
      <c r="W584" s="54" t="s">
        <v>396</v>
      </c>
      <c r="X584" s="54" t="s">
        <v>396</v>
      </c>
      <c r="Y584" s="67">
        <f>IFERROR(VLOOKUP(E584,INPUTS!$A$44:$B$103,2,0),0)</f>
        <v>0.005</v>
      </c>
      <c r="Z584" s="15">
        <f t="shared" si="165"/>
        <v>461.771195</v>
      </c>
      <c r="AA584" s="20">
        <f>IFERROR(VLOOKUP(E584,INPUTS!$A$44:$C$103,3,0),SCENARIOS!$J$25)</f>
        <v>0.03</v>
      </c>
      <c r="AB584" s="15">
        <f t="shared" si="166"/>
        <v>3058.99627122134</v>
      </c>
      <c r="AC584" s="20">
        <f>IFERROR(VLOOKUP($E584,INPUTS!$A$44:$G$103,4,0),SCENARIOS!$K$25)</f>
        <v>0.1</v>
      </c>
      <c r="AD584" s="15">
        <f t="shared" si="166"/>
        <v>11257.9302003862</v>
      </c>
      <c r="AE584" s="20">
        <f>IFERROR(VLOOKUP($E584,INPUTS!$A$44:$G$103,5,0),SCENARIOS!$L$25)</f>
        <v>0.2</v>
      </c>
      <c r="AF584" s="15">
        <f t="shared" si="166"/>
        <v>24859.3292360239</v>
      </c>
      <c r="AG584" s="20">
        <f>IFERROR(VLOOKUP($E584,INPUTS!$A$44:$G$103,6,0),SCENARIOS!$M$25)</f>
        <v>0.3</v>
      </c>
      <c r="AH584" s="15">
        <f t="shared" si="167"/>
        <v>41170.0622848838</v>
      </c>
      <c r="AI584" s="20">
        <f>IFERROR(VLOOKUP($E584,INPUTS!$A$44:$G$103,7,0),SCENARIOS!$N$25)</f>
        <v>0.4</v>
      </c>
      <c r="AJ584" s="15">
        <f t="shared" si="168"/>
        <v>60606.7672470513</v>
      </c>
      <c r="AL584" t="str">
        <f t="shared" si="170"/>
        <v>Y</v>
      </c>
      <c r="AM584" s="21">
        <f t="shared" si="171"/>
        <v>151516.918117628</v>
      </c>
    </row>
    <row r="585" ht="15" customHeight="1" spans="1:39">
      <c r="A585" s="24" t="s">
        <v>2335</v>
      </c>
      <c r="B585" s="52" t="s">
        <v>409</v>
      </c>
      <c r="C585" s="52" t="s">
        <v>410</v>
      </c>
      <c r="D585" s="52" t="s">
        <v>929</v>
      </c>
      <c r="E585" s="10" t="s">
        <v>248</v>
      </c>
      <c r="F585" s="52" t="s">
        <v>930</v>
      </c>
      <c r="G585" s="52" t="s">
        <v>169</v>
      </c>
      <c r="H585" s="52" t="s">
        <v>623</v>
      </c>
      <c r="I585" s="52" t="s">
        <v>622</v>
      </c>
      <c r="J585" s="52" t="s">
        <v>181</v>
      </c>
      <c r="K585" s="52" t="s">
        <v>931</v>
      </c>
      <c r="L585" s="53" t="s">
        <v>1567</v>
      </c>
      <c r="M585" s="13">
        <v>2665</v>
      </c>
      <c r="N585" s="14">
        <f t="shared" si="169"/>
        <v>7.3013698630137</v>
      </c>
      <c r="O585" s="15">
        <v>2560</v>
      </c>
      <c r="P585" s="15">
        <f t="shared" si="161"/>
        <v>6822400</v>
      </c>
      <c r="Q585" s="16">
        <f>IFERROR(VLOOKUP(G585,SCENARIOS!$A$13:$E$18,4,0),0.025)</f>
        <v>0.02</v>
      </c>
      <c r="R585" s="52">
        <f>IFERROR(VLOOKUP(L585,INPUTS!$A$107:$B$120,2,0),0.0082)</f>
        <v>0.0082</v>
      </c>
      <c r="S585" s="52">
        <f t="shared" si="162"/>
        <v>20.992</v>
      </c>
      <c r="T585" s="15">
        <f t="shared" si="163"/>
        <v>55943.68</v>
      </c>
      <c r="U585" s="15">
        <f>T585/INPUTS!$B$7*1000</f>
        <v>69929600</v>
      </c>
      <c r="V585" s="15">
        <f>T585*INPUTS!$B$6</f>
        <v>176782.0288</v>
      </c>
      <c r="W585" s="54" t="s">
        <v>396</v>
      </c>
      <c r="X585" s="54" t="s">
        <v>396</v>
      </c>
      <c r="Y585" s="67">
        <f>IFERROR(VLOOKUP(E585,INPUTS!$A$44:$B$103,2,0),0)</f>
        <v>0.005</v>
      </c>
      <c r="Z585" s="15">
        <f t="shared" si="165"/>
        <v>279.7184</v>
      </c>
      <c r="AA585" s="20">
        <f>IFERROR(VLOOKUP(E585,INPUTS!$A$44:$C$103,3,0),SCENARIOS!$J$25)</f>
        <v>0.03</v>
      </c>
      <c r="AB585" s="15">
        <f t="shared" si="166"/>
        <v>1852.99029445091</v>
      </c>
      <c r="AC585" s="20">
        <f>IFERROR(VLOOKUP($E585,INPUTS!$A$44:$G$103,4,0),SCENARIOS!$K$25)</f>
        <v>0.1</v>
      </c>
      <c r="AD585" s="15">
        <f t="shared" si="166"/>
        <v>6819.50337539723</v>
      </c>
      <c r="AE585" s="20">
        <f>IFERROR(VLOOKUP($E585,INPUTS!$A$44:$G$103,5,0),SCENARIOS!$L$25)</f>
        <v>0.2</v>
      </c>
      <c r="AF585" s="15">
        <f t="shared" si="166"/>
        <v>15058.5655282674</v>
      </c>
      <c r="AG585" s="20">
        <f>IFERROR(VLOOKUP($E585,INPUTS!$A$44:$G$103,6,0),SCENARIOS!$M$25)</f>
        <v>0.3</v>
      </c>
      <c r="AH585" s="15">
        <f t="shared" si="167"/>
        <v>24938.8096852339</v>
      </c>
      <c r="AI585" s="20">
        <f>IFERROR(VLOOKUP($E585,INPUTS!$A$44:$G$103,7,0),SCENARIOS!$N$25)</f>
        <v>0.4</v>
      </c>
      <c r="AJ585" s="15">
        <f t="shared" si="168"/>
        <v>36712.6147041666</v>
      </c>
      <c r="AL585" t="str">
        <f t="shared" si="170"/>
        <v>Y</v>
      </c>
      <c r="AM585" s="21">
        <f t="shared" si="171"/>
        <v>91781.5367604166</v>
      </c>
    </row>
    <row r="586" ht="15" customHeight="1" spans="1:39">
      <c r="A586" s="6" t="s">
        <v>2336</v>
      </c>
      <c r="B586" s="52" t="s">
        <v>409</v>
      </c>
      <c r="C586" s="52" t="s">
        <v>410</v>
      </c>
      <c r="D586" s="52" t="s">
        <v>929</v>
      </c>
      <c r="E586" s="10" t="s">
        <v>248</v>
      </c>
      <c r="F586" s="52" t="s">
        <v>930</v>
      </c>
      <c r="G586" s="52" t="s">
        <v>169</v>
      </c>
      <c r="H586" s="52" t="s">
        <v>452</v>
      </c>
      <c r="I586" s="52" t="s">
        <v>451</v>
      </c>
      <c r="J586" s="52" t="s">
        <v>181</v>
      </c>
      <c r="K586" s="52" t="s">
        <v>931</v>
      </c>
      <c r="L586" s="53" t="s">
        <v>291</v>
      </c>
      <c r="M586" s="13">
        <v>949</v>
      </c>
      <c r="N586" s="14">
        <f t="shared" si="169"/>
        <v>2.6</v>
      </c>
      <c r="O586" s="15">
        <v>10090</v>
      </c>
      <c r="P586" s="15">
        <f t="shared" si="161"/>
        <v>9575410</v>
      </c>
      <c r="Q586" s="16">
        <f>IFERROR(VLOOKUP(G586,SCENARIOS!$A$13:$E$18,4,0),0.025)</f>
        <v>0.02</v>
      </c>
      <c r="R586" s="52">
        <f>IFERROR(VLOOKUP(L586,INPUTS!$A$107:$B$120,2,0),0.0082)</f>
        <v>0.0079</v>
      </c>
      <c r="S586" s="52">
        <f t="shared" si="162"/>
        <v>79.711</v>
      </c>
      <c r="T586" s="15">
        <f t="shared" si="163"/>
        <v>75645.739</v>
      </c>
      <c r="U586" s="15">
        <f>T586/INPUTS!$B$7*1000</f>
        <v>94557173.75</v>
      </c>
      <c r="V586" s="15">
        <f>T586*INPUTS!$B$6</f>
        <v>239040.53524</v>
      </c>
      <c r="W586" s="54" t="s">
        <v>521</v>
      </c>
      <c r="X586" s="54" t="s">
        <v>396</v>
      </c>
      <c r="Y586" s="67">
        <f>IFERROR(VLOOKUP(E586,INPUTS!$A$44:$B$103,2,0),0)</f>
        <v>0.005</v>
      </c>
      <c r="Z586" s="15">
        <f t="shared" si="165"/>
        <v>378.228695</v>
      </c>
      <c r="AA586" s="20">
        <f>IFERROR(VLOOKUP(E586,INPUTS!$A$44:$C$103,3,0),SCENARIOS!$J$25)</f>
        <v>0.03</v>
      </c>
      <c r="AB586" s="15">
        <f t="shared" si="166"/>
        <v>2505.57024821333</v>
      </c>
      <c r="AC586" s="20">
        <f>IFERROR(VLOOKUP($E586,INPUTS!$A$44:$G$103,4,0),SCENARIOS!$K$25)</f>
        <v>0.1</v>
      </c>
      <c r="AD586" s="15">
        <f t="shared" si="166"/>
        <v>9221.17337373798</v>
      </c>
      <c r="AE586" s="20">
        <f>IFERROR(VLOOKUP($E586,INPUTS!$A$44:$G$103,5,0),SCENARIOS!$L$25)</f>
        <v>0.2</v>
      </c>
      <c r="AF586" s="15">
        <f t="shared" si="166"/>
        <v>20361.8410098462</v>
      </c>
      <c r="AG586" s="20">
        <f>IFERROR(VLOOKUP($E586,INPUTS!$A$44:$G$103,6,0),SCENARIOS!$M$25)</f>
        <v>0.3</v>
      </c>
      <c r="AH586" s="15">
        <f t="shared" si="167"/>
        <v>33721.6766651725</v>
      </c>
      <c r="AI586" s="20">
        <f>IFERROR(VLOOKUP($E586,INPUTS!$A$44:$G$103,7,0),SCENARIOS!$N$25)</f>
        <v>0.4</v>
      </c>
      <c r="AJ586" s="15">
        <f t="shared" si="168"/>
        <v>49641.9411436458</v>
      </c>
      <c r="AL586" t="str">
        <f t="shared" si="170"/>
        <v>N</v>
      </c>
      <c r="AM586" s="21">
        <f t="shared" si="171"/>
        <v>124104.852859114</v>
      </c>
    </row>
    <row r="587" ht="15" customHeight="1" spans="1:39">
      <c r="A587" s="24" t="s">
        <v>2337</v>
      </c>
      <c r="B587" s="52" t="s">
        <v>412</v>
      </c>
      <c r="C587" s="52" t="s">
        <v>413</v>
      </c>
      <c r="D587" s="52" t="s">
        <v>929</v>
      </c>
      <c r="E587" s="10" t="s">
        <v>245</v>
      </c>
      <c r="F587" s="52" t="s">
        <v>930</v>
      </c>
      <c r="G587" s="52" t="s">
        <v>169</v>
      </c>
      <c r="H587" s="52" t="s">
        <v>224</v>
      </c>
      <c r="I587" s="52" t="s">
        <v>938</v>
      </c>
      <c r="J587" s="52" t="s">
        <v>165</v>
      </c>
      <c r="K587" s="52" t="s">
        <v>931</v>
      </c>
      <c r="L587" s="53" t="s">
        <v>295</v>
      </c>
      <c r="M587" s="13">
        <v>2665</v>
      </c>
      <c r="N587" s="14">
        <f t="shared" si="169"/>
        <v>7.3013698630137</v>
      </c>
      <c r="O587" s="15">
        <v>5570</v>
      </c>
      <c r="P587" s="15">
        <f t="shared" si="161"/>
        <v>14844050</v>
      </c>
      <c r="Q587" s="16">
        <f>IFERROR(VLOOKUP(G587,SCENARIOS!$A$13:$E$18,4,0),0.025)</f>
        <v>0.02</v>
      </c>
      <c r="R587" s="52">
        <f>IFERROR(VLOOKUP(L587,INPUTS!$A$107:$B$120,2,0),0.0082)</f>
        <v>0.0089</v>
      </c>
      <c r="S587" s="52">
        <f t="shared" si="162"/>
        <v>49.573</v>
      </c>
      <c r="T587" s="15">
        <f t="shared" si="163"/>
        <v>132112.045</v>
      </c>
      <c r="U587" s="15">
        <f>T587/INPUTS!$B$7*1000</f>
        <v>165140056.25</v>
      </c>
      <c r="V587" s="15">
        <f>T587*INPUTS!$B$6</f>
        <v>417474.0622</v>
      </c>
      <c r="W587" s="54" t="s">
        <v>396</v>
      </c>
      <c r="X587" s="54" t="s">
        <v>396</v>
      </c>
      <c r="Y587" s="67">
        <f>IFERROR(VLOOKUP(E587,INPUTS!$A$44:$B$103,2,0),0)</f>
        <v>0.005</v>
      </c>
      <c r="Z587" s="15">
        <f t="shared" si="165"/>
        <v>660.560225</v>
      </c>
      <c r="AA587" s="20">
        <f>IFERROR(VLOOKUP(E587,INPUTS!$A$44:$C$103,3,0),SCENARIOS!$J$25)</f>
        <v>0.03</v>
      </c>
      <c r="AB587" s="15">
        <f t="shared" si="166"/>
        <v>4375.87118267984</v>
      </c>
      <c r="AC587" s="20">
        <f>IFERROR(VLOOKUP($E587,INPUTS!$A$44:$G$103,4,0),SCENARIOS!$K$25)</f>
        <v>0.1</v>
      </c>
      <c r="AD587" s="15">
        <f t="shared" si="166"/>
        <v>16104.3845669096</v>
      </c>
      <c r="AE587" s="20">
        <f>IFERROR(VLOOKUP($E587,INPUTS!$A$44:$G$103,5,0),SCENARIOS!$L$25)</f>
        <v>0.2</v>
      </c>
      <c r="AF587" s="15">
        <f t="shared" si="166"/>
        <v>35561.0836953505</v>
      </c>
      <c r="AG587" s="20">
        <f>IFERROR(VLOOKUP($E587,INPUTS!$A$44:$G$103,6,0),SCENARIOS!$M$25)</f>
        <v>0.3</v>
      </c>
      <c r="AH587" s="15">
        <f t="shared" si="167"/>
        <v>58893.4647735375</v>
      </c>
      <c r="AI587" s="20">
        <f>IFERROR(VLOOKUP($E587,INPUTS!$A$44:$G$103,7,0),SCENARIOS!$N$25)</f>
        <v>0.4</v>
      </c>
      <c r="AJ587" s="15">
        <f t="shared" si="168"/>
        <v>86697.5251871977</v>
      </c>
      <c r="AL587" t="str">
        <f t="shared" si="170"/>
        <v>Y</v>
      </c>
      <c r="AM587" s="21">
        <f t="shared" si="171"/>
        <v>216743.812967994</v>
      </c>
    </row>
    <row r="588" ht="15" customHeight="1" spans="1:39">
      <c r="A588" s="6" t="s">
        <v>2338</v>
      </c>
      <c r="B588" s="52" t="s">
        <v>412</v>
      </c>
      <c r="C588" s="52" t="s">
        <v>413</v>
      </c>
      <c r="D588" s="52" t="s">
        <v>929</v>
      </c>
      <c r="E588" s="10" t="s">
        <v>245</v>
      </c>
      <c r="F588" s="52" t="s">
        <v>930</v>
      </c>
      <c r="G588" s="52" t="s">
        <v>169</v>
      </c>
      <c r="H588" s="52" t="s">
        <v>205</v>
      </c>
      <c r="I588" s="52" t="s">
        <v>408</v>
      </c>
      <c r="J588" s="52" t="s">
        <v>165</v>
      </c>
      <c r="K588" s="52" t="s">
        <v>931</v>
      </c>
      <c r="L588" s="53" t="s">
        <v>295</v>
      </c>
      <c r="M588" s="13">
        <v>2001</v>
      </c>
      <c r="N588" s="14">
        <f t="shared" si="169"/>
        <v>5.48219178082192</v>
      </c>
      <c r="O588" s="15">
        <v>5770</v>
      </c>
      <c r="P588" s="15">
        <f t="shared" si="161"/>
        <v>11545770</v>
      </c>
      <c r="Q588" s="16">
        <f>IFERROR(VLOOKUP(G588,SCENARIOS!$A$13:$E$18,4,0),0.025)</f>
        <v>0.02</v>
      </c>
      <c r="R588" s="52">
        <f>IFERROR(VLOOKUP(L588,INPUTS!$A$107:$B$120,2,0),0.0082)</f>
        <v>0.0089</v>
      </c>
      <c r="S588" s="52">
        <f t="shared" si="162"/>
        <v>51.353</v>
      </c>
      <c r="T588" s="15">
        <f t="shared" si="163"/>
        <v>102757.353</v>
      </c>
      <c r="U588" s="15">
        <f>T588/INPUTS!$B$7*1000</f>
        <v>128446691.25</v>
      </c>
      <c r="V588" s="15">
        <f>T588*INPUTS!$B$6</f>
        <v>324713.23548</v>
      </c>
      <c r="W588" s="54" t="s">
        <v>396</v>
      </c>
      <c r="X588" s="54" t="s">
        <v>396</v>
      </c>
      <c r="Y588" s="67">
        <f>IFERROR(VLOOKUP(E588,INPUTS!$A$44:$B$103,2,0),0)</f>
        <v>0.005</v>
      </c>
      <c r="Z588" s="15">
        <f t="shared" si="165"/>
        <v>513.786765</v>
      </c>
      <c r="AA588" s="20">
        <f>IFERROR(VLOOKUP(E588,INPUTS!$A$44:$C$103,3,0),SCENARIOS!$J$25)</f>
        <v>0.03</v>
      </c>
      <c r="AB588" s="15">
        <f t="shared" si="166"/>
        <v>3403.57262504838</v>
      </c>
      <c r="AC588" s="20">
        <f>IFERROR(VLOOKUP($E588,INPUTS!$A$44:$G$103,4,0),SCENARIOS!$K$25)</f>
        <v>0.1</v>
      </c>
      <c r="AD588" s="15">
        <f t="shared" si="166"/>
        <v>12526.0639920432</v>
      </c>
      <c r="AE588" s="20">
        <f>IFERROR(VLOOKUP($E588,INPUTS!$A$44:$G$103,5,0),SCENARIOS!$L$25)</f>
        <v>0.2</v>
      </c>
      <c r="AF588" s="15">
        <f t="shared" si="166"/>
        <v>27659.5735865392</v>
      </c>
      <c r="AG588" s="20">
        <f>IFERROR(VLOOKUP($E588,INPUTS!$A$44:$G$103,6,0),SCENARIOS!$M$25)</f>
        <v>0.3</v>
      </c>
      <c r="AH588" s="15">
        <f t="shared" si="167"/>
        <v>45807.6063323936</v>
      </c>
      <c r="AI588" s="20">
        <f>IFERROR(VLOOKUP($E588,INPUTS!$A$44:$G$103,7,0),SCENARIOS!$N$25)</f>
        <v>0.4</v>
      </c>
      <c r="AJ588" s="15">
        <f t="shared" si="168"/>
        <v>67433.7317228513</v>
      </c>
      <c r="AL588" t="str">
        <f t="shared" si="170"/>
        <v>Y</v>
      </c>
      <c r="AM588" s="21">
        <f t="shared" si="171"/>
        <v>168584.329307128</v>
      </c>
    </row>
    <row r="589" ht="15" customHeight="1" spans="1:39">
      <c r="A589" s="24" t="s">
        <v>2339</v>
      </c>
      <c r="B589" s="52" t="s">
        <v>412</v>
      </c>
      <c r="C589" s="52" t="s">
        <v>413</v>
      </c>
      <c r="D589" s="52" t="s">
        <v>929</v>
      </c>
      <c r="E589" s="10" t="s">
        <v>245</v>
      </c>
      <c r="F589" s="52" t="s">
        <v>930</v>
      </c>
      <c r="G589" s="52" t="s">
        <v>169</v>
      </c>
      <c r="H589" s="52" t="s">
        <v>206</v>
      </c>
      <c r="I589" s="52" t="s">
        <v>408</v>
      </c>
      <c r="J589" s="52" t="s">
        <v>165</v>
      </c>
      <c r="K589" s="52" t="s">
        <v>931</v>
      </c>
      <c r="L589" s="53" t="s">
        <v>1545</v>
      </c>
      <c r="M589" s="13">
        <v>1333</v>
      </c>
      <c r="N589" s="14">
        <f t="shared" si="169"/>
        <v>3.65205479452055</v>
      </c>
      <c r="O589" s="15">
        <v>6170</v>
      </c>
      <c r="P589" s="15">
        <f t="shared" si="161"/>
        <v>8224610</v>
      </c>
      <c r="Q589" s="16">
        <f>IFERROR(VLOOKUP(G589,SCENARIOS!$A$13:$E$18,4,0),0.025)</f>
        <v>0.02</v>
      </c>
      <c r="R589" s="52">
        <f>IFERROR(VLOOKUP(L589,INPUTS!$A$107:$B$120,2,0),0.0082)</f>
        <v>0.0082</v>
      </c>
      <c r="S589" s="52">
        <f t="shared" si="162"/>
        <v>50.594</v>
      </c>
      <c r="T589" s="15">
        <f t="shared" si="163"/>
        <v>67441.802</v>
      </c>
      <c r="U589" s="15">
        <f>T589/INPUTS!$B$7*1000</f>
        <v>84302252.5</v>
      </c>
      <c r="V589" s="15">
        <f>T589*INPUTS!$B$6</f>
        <v>213116.09432</v>
      </c>
      <c r="W589" s="54" t="s">
        <v>396</v>
      </c>
      <c r="X589" s="54" t="s">
        <v>396</v>
      </c>
      <c r="Y589" s="67">
        <f>IFERROR(VLOOKUP(E589,INPUTS!$A$44:$B$103,2,0),0)</f>
        <v>0.005</v>
      </c>
      <c r="Z589" s="15">
        <f t="shared" si="165"/>
        <v>337.20901</v>
      </c>
      <c r="AA589" s="20">
        <f>IFERROR(VLOOKUP(E589,INPUTS!$A$44:$C$103,3,0),SCENARIOS!$J$25)</f>
        <v>0.03</v>
      </c>
      <c r="AB589" s="15">
        <f t="shared" si="166"/>
        <v>2233.83596764246</v>
      </c>
      <c r="AC589" s="20">
        <f>IFERROR(VLOOKUP($E589,INPUTS!$A$44:$G$103,4,0),SCENARIOS!$K$25)</f>
        <v>0.1</v>
      </c>
      <c r="AD589" s="15">
        <f t="shared" si="166"/>
        <v>8221.11803123912</v>
      </c>
      <c r="AE589" s="20">
        <f>IFERROR(VLOOKUP($E589,INPUTS!$A$44:$G$103,5,0),SCENARIOS!$L$25)</f>
        <v>0.2</v>
      </c>
      <c r="AF589" s="15">
        <f t="shared" si="166"/>
        <v>18153.557198265</v>
      </c>
      <c r="AG589" s="20">
        <f>IFERROR(VLOOKUP($E589,INPUTS!$A$44:$G$103,6,0),SCENARIOS!$M$25)</f>
        <v>0.3</v>
      </c>
      <c r="AH589" s="15">
        <f t="shared" si="167"/>
        <v>30064.4910185963</v>
      </c>
      <c r="AI589" s="20">
        <f>IFERROR(VLOOKUP($E589,INPUTS!$A$44:$G$103,7,0),SCENARIOS!$N$25)</f>
        <v>0.4</v>
      </c>
      <c r="AJ589" s="15">
        <f t="shared" si="168"/>
        <v>44258.1698554814</v>
      </c>
      <c r="AL589" t="str">
        <f t="shared" si="170"/>
        <v>Y</v>
      </c>
      <c r="AM589" s="21">
        <f t="shared" si="171"/>
        <v>110645.424638703</v>
      </c>
    </row>
    <row r="590" ht="15" customHeight="1" spans="1:39">
      <c r="A590" s="6" t="s">
        <v>2340</v>
      </c>
      <c r="B590" s="52" t="s">
        <v>412</v>
      </c>
      <c r="C590" s="52" t="s">
        <v>413</v>
      </c>
      <c r="D590" s="52" t="s">
        <v>929</v>
      </c>
      <c r="E590" s="10" t="s">
        <v>245</v>
      </c>
      <c r="F590" s="52" t="s">
        <v>930</v>
      </c>
      <c r="G590" s="52" t="s">
        <v>169</v>
      </c>
      <c r="H590" s="52" t="s">
        <v>207</v>
      </c>
      <c r="I590" s="52" t="s">
        <v>609</v>
      </c>
      <c r="J590" s="52" t="s">
        <v>165</v>
      </c>
      <c r="K590" s="52" t="s">
        <v>931</v>
      </c>
      <c r="L590" s="53" t="s">
        <v>1545</v>
      </c>
      <c r="M590" s="13">
        <v>1333</v>
      </c>
      <c r="N590" s="14">
        <f t="shared" si="169"/>
        <v>3.65205479452055</v>
      </c>
      <c r="O590" s="15">
        <v>6890</v>
      </c>
      <c r="P590" s="15">
        <f t="shared" si="161"/>
        <v>9184370</v>
      </c>
      <c r="Q590" s="16">
        <f>IFERROR(VLOOKUP(G590,SCENARIOS!$A$13:$E$18,4,0),0.025)</f>
        <v>0.02</v>
      </c>
      <c r="R590" s="52">
        <f>IFERROR(VLOOKUP(L590,INPUTS!$A$107:$B$120,2,0),0.0082)</f>
        <v>0.0082</v>
      </c>
      <c r="S590" s="52">
        <f t="shared" si="162"/>
        <v>56.498</v>
      </c>
      <c r="T590" s="15">
        <f t="shared" si="163"/>
        <v>75311.834</v>
      </c>
      <c r="U590" s="15">
        <f>T590/INPUTS!$B$7*1000</f>
        <v>94139792.5</v>
      </c>
      <c r="V590" s="15">
        <f>T590*INPUTS!$B$6</f>
        <v>237985.39544</v>
      </c>
      <c r="W590" s="54" t="s">
        <v>396</v>
      </c>
      <c r="X590" s="54" t="s">
        <v>396</v>
      </c>
      <c r="Y590" s="67">
        <f>IFERROR(VLOOKUP(E590,INPUTS!$A$44:$B$103,2,0),0)</f>
        <v>0.005</v>
      </c>
      <c r="Z590" s="15">
        <f t="shared" si="165"/>
        <v>376.55917</v>
      </c>
      <c r="AA590" s="20">
        <f>IFERROR(VLOOKUP(E590,INPUTS!$A$44:$C$103,3,0),SCENARIOS!$J$25)</f>
        <v>0.03</v>
      </c>
      <c r="AB590" s="15">
        <f t="shared" si="166"/>
        <v>2494.51050519555</v>
      </c>
      <c r="AC590" s="20">
        <f>IFERROR(VLOOKUP($E590,INPUTS!$A$44:$G$103,4,0),SCENARIOS!$K$25)</f>
        <v>0.1</v>
      </c>
      <c r="AD590" s="15">
        <f t="shared" si="166"/>
        <v>9180.47054055714</v>
      </c>
      <c r="AE590" s="20">
        <f>IFERROR(VLOOKUP($E590,INPUTS!$A$44:$G$103,5,0),SCENARIOS!$L$25)</f>
        <v>0.2</v>
      </c>
      <c r="AF590" s="15">
        <f t="shared" si="166"/>
        <v>20271.9625763445</v>
      </c>
      <c r="AG590" s="20">
        <f>IFERROR(VLOOKUP($E590,INPUTS!$A$44:$G$103,6,0),SCENARIOS!$M$25)</f>
        <v>0.3</v>
      </c>
      <c r="AH590" s="15">
        <f t="shared" si="167"/>
        <v>33572.8270855962</v>
      </c>
      <c r="AI590" s="20">
        <f>IFERROR(VLOOKUP($E590,INPUTS!$A$44:$G$103,7,0),SCENARIOS!$N$25)</f>
        <v>0.4</v>
      </c>
      <c r="AJ590" s="15">
        <f t="shared" si="168"/>
        <v>49422.8185258131</v>
      </c>
      <c r="AL590" t="str">
        <f t="shared" si="170"/>
        <v>Y</v>
      </c>
      <c r="AM590" s="21">
        <f t="shared" si="171"/>
        <v>123557.046314533</v>
      </c>
    </row>
    <row r="591" ht="15" customHeight="1" spans="1:39">
      <c r="A591" s="24" t="s">
        <v>2341</v>
      </c>
      <c r="B591" s="52" t="s">
        <v>412</v>
      </c>
      <c r="C591" s="52" t="s">
        <v>413</v>
      </c>
      <c r="D591" s="52" t="s">
        <v>929</v>
      </c>
      <c r="E591" s="10" t="s">
        <v>245</v>
      </c>
      <c r="F591" s="52" t="s">
        <v>930</v>
      </c>
      <c r="G591" s="52" t="s">
        <v>169</v>
      </c>
      <c r="H591" s="52" t="s">
        <v>1534</v>
      </c>
      <c r="I591" s="52" t="s">
        <v>609</v>
      </c>
      <c r="J591" s="52" t="s">
        <v>165</v>
      </c>
      <c r="K591" s="52" t="s">
        <v>931</v>
      </c>
      <c r="L591" s="53" t="s">
        <v>1545</v>
      </c>
      <c r="M591" s="13">
        <v>949</v>
      </c>
      <c r="N591" s="14">
        <f t="shared" si="169"/>
        <v>2.6</v>
      </c>
      <c r="O591" s="15">
        <v>6740</v>
      </c>
      <c r="P591" s="15">
        <f t="shared" si="161"/>
        <v>6396260</v>
      </c>
      <c r="Q591" s="16">
        <f>IFERROR(VLOOKUP(G591,SCENARIOS!$A$13:$E$18,4,0),0.025)</f>
        <v>0.02</v>
      </c>
      <c r="R591" s="52">
        <f>IFERROR(VLOOKUP(L591,INPUTS!$A$107:$B$120,2,0),0.0082)</f>
        <v>0.0082</v>
      </c>
      <c r="S591" s="52">
        <f t="shared" si="162"/>
        <v>55.268</v>
      </c>
      <c r="T591" s="15">
        <f t="shared" si="163"/>
        <v>52449.332</v>
      </c>
      <c r="U591" s="15">
        <f>T591/INPUTS!$B$7*1000</f>
        <v>65561665</v>
      </c>
      <c r="V591" s="15">
        <f>T591*INPUTS!$B$6</f>
        <v>165739.88912</v>
      </c>
      <c r="W591" s="54" t="s">
        <v>396</v>
      </c>
      <c r="X591" s="54" t="s">
        <v>396</v>
      </c>
      <c r="Y591" s="67">
        <f>IFERROR(VLOOKUP(E591,INPUTS!$A$44:$B$103,2,0),0)</f>
        <v>0.005</v>
      </c>
      <c r="Z591" s="15">
        <f t="shared" si="165"/>
        <v>262.24666</v>
      </c>
      <c r="AA591" s="20">
        <f>IFERROR(VLOOKUP(E591,INPUTS!$A$44:$C$103,3,0),SCENARIOS!$J$25)</f>
        <v>0.03</v>
      </c>
      <c r="AB591" s="15">
        <f t="shared" si="166"/>
        <v>1737.2490180559</v>
      </c>
      <c r="AC591" s="20">
        <f>IFERROR(VLOOKUP($E591,INPUTS!$A$44:$G$103,4,0),SCENARIOS!$K$25)</f>
        <v>0.1</v>
      </c>
      <c r="AD591" s="15">
        <f t="shared" si="166"/>
        <v>6393.54430404525</v>
      </c>
      <c r="AE591" s="20">
        <f>IFERROR(VLOOKUP($E591,INPUTS!$A$44:$G$103,5,0),SCENARIOS!$L$25)</f>
        <v>0.2</v>
      </c>
      <c r="AF591" s="15">
        <f t="shared" si="166"/>
        <v>14117.9790610101</v>
      </c>
      <c r="AG591" s="20">
        <f>IFERROR(VLOOKUP($E591,INPUTS!$A$44:$G$103,6,0),SCENARIOS!$M$25)</f>
        <v>0.3</v>
      </c>
      <c r="AH591" s="15">
        <f t="shared" si="167"/>
        <v>23381.0844918613</v>
      </c>
      <c r="AI591" s="20">
        <f>IFERROR(VLOOKUP($E591,INPUTS!$A$44:$G$103,7,0),SCENARIOS!$N$25)</f>
        <v>0.4</v>
      </c>
      <c r="AJ591" s="15">
        <f t="shared" si="168"/>
        <v>34419.4753939483</v>
      </c>
      <c r="AL591" t="str">
        <f t="shared" si="170"/>
        <v>N</v>
      </c>
      <c r="AM591" s="21">
        <f t="shared" si="171"/>
        <v>86048.6884848708</v>
      </c>
    </row>
    <row r="592" ht="15" customHeight="1" spans="1:39">
      <c r="A592" s="6" t="s">
        <v>2342</v>
      </c>
      <c r="B592" s="52" t="s">
        <v>412</v>
      </c>
      <c r="C592" s="52" t="s">
        <v>413</v>
      </c>
      <c r="D592" s="52" t="s">
        <v>929</v>
      </c>
      <c r="E592" s="10" t="s">
        <v>245</v>
      </c>
      <c r="F592" s="52" t="s">
        <v>930</v>
      </c>
      <c r="G592" s="52" t="s">
        <v>169</v>
      </c>
      <c r="H592" s="52" t="s">
        <v>452</v>
      </c>
      <c r="I592" s="52" t="s">
        <v>451</v>
      </c>
      <c r="J592" s="52" t="s">
        <v>181</v>
      </c>
      <c r="K592" s="52" t="s">
        <v>931</v>
      </c>
      <c r="L592" s="53" t="s">
        <v>295</v>
      </c>
      <c r="M592" s="13">
        <v>1333</v>
      </c>
      <c r="N592" s="14">
        <f t="shared" si="169"/>
        <v>3.65205479452055</v>
      </c>
      <c r="O592" s="15">
        <v>7700</v>
      </c>
      <c r="P592" s="15">
        <f t="shared" si="161"/>
        <v>10264100</v>
      </c>
      <c r="Q592" s="16">
        <f>IFERROR(VLOOKUP(G592,SCENARIOS!$A$13:$E$18,4,0),0.025)</f>
        <v>0.02</v>
      </c>
      <c r="R592" s="52">
        <f>IFERROR(VLOOKUP(L592,INPUTS!$A$107:$B$120,2,0),0.0082)</f>
        <v>0.0089</v>
      </c>
      <c r="S592" s="52">
        <f t="shared" si="162"/>
        <v>68.53</v>
      </c>
      <c r="T592" s="15">
        <f t="shared" si="163"/>
        <v>91350.49</v>
      </c>
      <c r="U592" s="15">
        <f>T592/INPUTS!$B$7*1000</f>
        <v>114188112.5</v>
      </c>
      <c r="V592" s="15">
        <f>T592*INPUTS!$B$6</f>
        <v>288667.5484</v>
      </c>
      <c r="W592" s="54" t="s">
        <v>521</v>
      </c>
      <c r="X592" s="54" t="s">
        <v>396</v>
      </c>
      <c r="Y592" s="67">
        <f>IFERROR(VLOOKUP(E592,INPUTS!$A$44:$B$103,2,0),0)</f>
        <v>0.005</v>
      </c>
      <c r="Z592" s="15">
        <f t="shared" si="165"/>
        <v>456.75245</v>
      </c>
      <c r="AA592" s="20">
        <f>IFERROR(VLOOKUP(E592,INPUTS!$A$44:$C$103,3,0),SCENARIOS!$J$25)</f>
        <v>0.03</v>
      </c>
      <c r="AB592" s="15">
        <f t="shared" si="166"/>
        <v>3025.74967115741</v>
      </c>
      <c r="AC592" s="20">
        <f>IFERROR(VLOOKUP($E592,INPUTS!$A$44:$G$103,4,0),SCENARIOS!$K$25)</f>
        <v>0.1</v>
      </c>
      <c r="AD592" s="15">
        <f t="shared" si="166"/>
        <v>11135.5737573787</v>
      </c>
      <c r="AE592" s="20">
        <f>IFERROR(VLOOKUP($E592,INPUTS!$A$44:$G$103,5,0),SCENARIOS!$L$25)</f>
        <v>0.2</v>
      </c>
      <c r="AF592" s="15">
        <f t="shared" si="166"/>
        <v>24589.146436279</v>
      </c>
      <c r="AG592" s="20">
        <f>IFERROR(VLOOKUP($E592,INPUTS!$A$44:$G$103,6,0),SCENARIOS!$M$25)</f>
        <v>0.3</v>
      </c>
      <c r="AH592" s="15">
        <f t="shared" si="167"/>
        <v>40722.606821054</v>
      </c>
      <c r="AI592" s="20">
        <f>IFERROR(VLOOKUP($E592,INPUTS!$A$44:$G$103,7,0),SCENARIOS!$N$25)</f>
        <v>0.4</v>
      </c>
      <c r="AJ592" s="15">
        <f t="shared" si="168"/>
        <v>59948.0645965161</v>
      </c>
      <c r="AL592" t="str">
        <f t="shared" si="170"/>
        <v>Y</v>
      </c>
      <c r="AM592" s="21">
        <f t="shared" si="171"/>
        <v>149870.16149129</v>
      </c>
    </row>
    <row r="593" ht="15" customHeight="1" spans="1:39">
      <c r="A593" s="24" t="s">
        <v>2343</v>
      </c>
      <c r="B593" s="52" t="s">
        <v>412</v>
      </c>
      <c r="C593" s="52" t="s">
        <v>413</v>
      </c>
      <c r="D593" s="52" t="s">
        <v>929</v>
      </c>
      <c r="E593" s="10" t="s">
        <v>245</v>
      </c>
      <c r="F593" s="52" t="s">
        <v>930</v>
      </c>
      <c r="G593" s="52" t="s">
        <v>169</v>
      </c>
      <c r="H593" s="52" t="s">
        <v>702</v>
      </c>
      <c r="I593" s="52" t="s">
        <v>701</v>
      </c>
      <c r="J593" s="52" t="s">
        <v>181</v>
      </c>
      <c r="K593" s="52" t="s">
        <v>931</v>
      </c>
      <c r="L593" s="53" t="s">
        <v>1545</v>
      </c>
      <c r="M593" s="13">
        <v>949</v>
      </c>
      <c r="N593" s="14">
        <f t="shared" si="169"/>
        <v>2.6</v>
      </c>
      <c r="O593" s="15">
        <v>8500</v>
      </c>
      <c r="P593" s="15">
        <f t="shared" si="161"/>
        <v>8066500</v>
      </c>
      <c r="Q593" s="16">
        <f>IFERROR(VLOOKUP(G593,SCENARIOS!$A$13:$E$18,4,0),0.025)</f>
        <v>0.02</v>
      </c>
      <c r="R593" s="52">
        <f>IFERROR(VLOOKUP(L593,INPUTS!$A$107:$B$120,2,0),0.0082)</f>
        <v>0.0082</v>
      </c>
      <c r="S593" s="52">
        <f t="shared" si="162"/>
        <v>69.7</v>
      </c>
      <c r="T593" s="15">
        <f t="shared" si="163"/>
        <v>66145.3</v>
      </c>
      <c r="U593" s="15">
        <f>T593/INPUTS!$B$7*1000</f>
        <v>82681625</v>
      </c>
      <c r="V593" s="15">
        <f>T593*INPUTS!$B$6</f>
        <v>209019.148</v>
      </c>
      <c r="W593" s="54" t="s">
        <v>396</v>
      </c>
      <c r="X593" s="54" t="s">
        <v>396</v>
      </c>
      <c r="Y593" s="67">
        <f>IFERROR(VLOOKUP(E593,INPUTS!$A$44:$B$103,2,0),0)</f>
        <v>0.005</v>
      </c>
      <c r="Z593" s="15">
        <f t="shared" si="165"/>
        <v>330.7265</v>
      </c>
      <c r="AA593" s="20">
        <f>IFERROR(VLOOKUP(E593,INPUTS!$A$44:$C$103,3,0),SCENARIOS!$J$25)</f>
        <v>0.03</v>
      </c>
      <c r="AB593" s="15">
        <f t="shared" si="166"/>
        <v>2190.89267855715</v>
      </c>
      <c r="AC593" s="20">
        <f>IFERROR(VLOOKUP($E593,INPUTS!$A$44:$G$103,4,0),SCENARIOS!$K$25)</f>
        <v>0.1</v>
      </c>
      <c r="AD593" s="15">
        <f t="shared" si="166"/>
        <v>8063.07516088792</v>
      </c>
      <c r="AE593" s="20">
        <f>IFERROR(VLOOKUP($E593,INPUTS!$A$44:$G$103,5,0),SCENARIOS!$L$25)</f>
        <v>0.2</v>
      </c>
      <c r="AF593" s="15">
        <f t="shared" si="166"/>
        <v>17804.5729997902</v>
      </c>
      <c r="AG593" s="20">
        <f>IFERROR(VLOOKUP($E593,INPUTS!$A$44:$G$103,6,0),SCENARIOS!$M$25)</f>
        <v>0.3</v>
      </c>
      <c r="AH593" s="15">
        <f t="shared" si="167"/>
        <v>29486.5308873621</v>
      </c>
      <c r="AI593" s="20">
        <f>IFERROR(VLOOKUP($E593,INPUTS!$A$44:$G$103,7,0),SCENARIOS!$N$25)</f>
        <v>0.4</v>
      </c>
      <c r="AJ593" s="15">
        <f t="shared" si="168"/>
        <v>43407.3502742672</v>
      </c>
      <c r="AL593" t="str">
        <f t="shared" si="170"/>
        <v>N</v>
      </c>
      <c r="AM593" s="21">
        <f t="shared" si="171"/>
        <v>108518.375685668</v>
      </c>
    </row>
    <row r="594" ht="15" customHeight="1" spans="1:39">
      <c r="A594" s="6" t="s">
        <v>2344</v>
      </c>
      <c r="B594" s="52" t="s">
        <v>412</v>
      </c>
      <c r="C594" s="52" t="s">
        <v>413</v>
      </c>
      <c r="D594" s="52" t="s">
        <v>929</v>
      </c>
      <c r="E594" s="10" t="s">
        <v>245</v>
      </c>
      <c r="F594" s="52" t="s">
        <v>930</v>
      </c>
      <c r="G594" s="52" t="s">
        <v>169</v>
      </c>
      <c r="H594" s="52" t="s">
        <v>1248</v>
      </c>
      <c r="I594" s="52" t="s">
        <v>1249</v>
      </c>
      <c r="J594" s="52" t="s">
        <v>181</v>
      </c>
      <c r="K594" s="52" t="s">
        <v>931</v>
      </c>
      <c r="L594" s="53" t="s">
        <v>1545</v>
      </c>
      <c r="M594" s="13">
        <v>949</v>
      </c>
      <c r="N594" s="14">
        <f t="shared" si="169"/>
        <v>2.6</v>
      </c>
      <c r="O594" s="15">
        <v>5770</v>
      </c>
      <c r="P594" s="15">
        <f t="shared" si="161"/>
        <v>5475730</v>
      </c>
      <c r="Q594" s="16">
        <f>IFERROR(VLOOKUP(G594,SCENARIOS!$A$13:$E$18,4,0),0.025)</f>
        <v>0.02</v>
      </c>
      <c r="R594" s="52">
        <f>IFERROR(VLOOKUP(L594,INPUTS!$A$107:$B$120,2,0),0.0082)</f>
        <v>0.0082</v>
      </c>
      <c r="S594" s="52">
        <f t="shared" si="162"/>
        <v>47.314</v>
      </c>
      <c r="T594" s="15">
        <f t="shared" si="163"/>
        <v>44900.986</v>
      </c>
      <c r="U594" s="15">
        <f>T594/INPUTS!$B$7*1000</f>
        <v>56126232.5</v>
      </c>
      <c r="V594" s="15">
        <f>T594*INPUTS!$B$6</f>
        <v>141887.11576</v>
      </c>
      <c r="W594" s="54" t="s">
        <v>396</v>
      </c>
      <c r="X594" s="54" t="s">
        <v>396</v>
      </c>
      <c r="Y594" s="67">
        <f>IFERROR(VLOOKUP(E594,INPUTS!$A$44:$B$103,2,0),0)</f>
        <v>0.005</v>
      </c>
      <c r="Z594" s="15">
        <f t="shared" si="165"/>
        <v>224.50493</v>
      </c>
      <c r="AA594" s="20">
        <f>IFERROR(VLOOKUP(E594,INPUTS!$A$44:$C$103,3,0),SCENARIOS!$J$25)</f>
        <v>0.03</v>
      </c>
      <c r="AB594" s="15">
        <f t="shared" si="166"/>
        <v>1487.22950062056</v>
      </c>
      <c r="AC594" s="20">
        <f>IFERROR(VLOOKUP($E594,INPUTS!$A$44:$G$103,4,0),SCENARIOS!$K$25)</f>
        <v>0.1</v>
      </c>
      <c r="AD594" s="15">
        <f t="shared" si="166"/>
        <v>5473.40513862627</v>
      </c>
      <c r="AE594" s="20">
        <f>IFERROR(VLOOKUP($E594,INPUTS!$A$44:$G$103,5,0),SCENARIOS!$L$25)</f>
        <v>0.2</v>
      </c>
      <c r="AF594" s="15">
        <f t="shared" si="166"/>
        <v>12086.163083387</v>
      </c>
      <c r="AG594" s="20">
        <f>IFERROR(VLOOKUP($E594,INPUTS!$A$44:$G$103,6,0),SCENARIOS!$M$25)</f>
        <v>0.3</v>
      </c>
      <c r="AH594" s="15">
        <f t="shared" si="167"/>
        <v>20016.1509670682</v>
      </c>
      <c r="AI594" s="20">
        <f>IFERROR(VLOOKUP($E594,INPUTS!$A$44:$G$103,7,0),SCENARIOS!$N$25)</f>
        <v>0.4</v>
      </c>
      <c r="AJ594" s="15">
        <f t="shared" si="168"/>
        <v>29465.9307155908</v>
      </c>
      <c r="AL594" t="str">
        <f t="shared" si="170"/>
        <v>Y</v>
      </c>
      <c r="AM594" s="21">
        <f t="shared" si="171"/>
        <v>73664.8267889769</v>
      </c>
    </row>
    <row r="595" ht="15" customHeight="1" spans="1:39">
      <c r="A595" s="24" t="s">
        <v>2345</v>
      </c>
      <c r="B595" s="52" t="s">
        <v>412</v>
      </c>
      <c r="C595" s="52" t="s">
        <v>413</v>
      </c>
      <c r="D595" s="52" t="s">
        <v>929</v>
      </c>
      <c r="E595" s="10" t="s">
        <v>251</v>
      </c>
      <c r="F595" s="52" t="s">
        <v>930</v>
      </c>
      <c r="G595" s="52" t="s">
        <v>169</v>
      </c>
      <c r="H595" s="52" t="s">
        <v>224</v>
      </c>
      <c r="I595" s="52" t="s">
        <v>938</v>
      </c>
      <c r="J595" s="52" t="s">
        <v>165</v>
      </c>
      <c r="K595" s="52" t="s">
        <v>931</v>
      </c>
      <c r="L595" s="53" t="s">
        <v>295</v>
      </c>
      <c r="M595" s="13">
        <v>2665</v>
      </c>
      <c r="N595" s="14">
        <f t="shared" si="169"/>
        <v>7.3013698630137</v>
      </c>
      <c r="O595" s="15">
        <v>7130</v>
      </c>
      <c r="P595" s="15">
        <f t="shared" si="161"/>
        <v>19001450</v>
      </c>
      <c r="Q595" s="16">
        <f>IFERROR(VLOOKUP(G595,SCENARIOS!$A$13:$E$18,4,0),0.025)</f>
        <v>0.02</v>
      </c>
      <c r="R595" s="52">
        <f>IFERROR(VLOOKUP(L595,INPUTS!$A$107:$B$120,2,0),0.0082)</f>
        <v>0.0089</v>
      </c>
      <c r="S595" s="52">
        <f t="shared" si="162"/>
        <v>63.457</v>
      </c>
      <c r="T595" s="15">
        <f t="shared" si="163"/>
        <v>169112.905</v>
      </c>
      <c r="U595" s="15">
        <f>T595/INPUTS!$B$7*1000</f>
        <v>211391131.25</v>
      </c>
      <c r="V595" s="15">
        <f>T595*INPUTS!$B$6</f>
        <v>534396.7798</v>
      </c>
      <c r="W595" s="54" t="s">
        <v>396</v>
      </c>
      <c r="X595" s="54" t="s">
        <v>396</v>
      </c>
      <c r="Y595" s="67">
        <f>IFERROR(VLOOKUP(E595,INPUTS!$A$44:$B$103,2,0),0)</f>
        <v>0.005</v>
      </c>
      <c r="Z595" s="15">
        <f t="shared" si="165"/>
        <v>845.564525</v>
      </c>
      <c r="AA595" s="20">
        <f>IFERROR(VLOOKUP(E595,INPUTS!$A$44:$C$103,3,0),SCENARIOS!$J$25)</f>
        <v>0.03</v>
      </c>
      <c r="AB595" s="15">
        <f t="shared" si="166"/>
        <v>5601.42935951656</v>
      </c>
      <c r="AC595" s="20">
        <f>IFERROR(VLOOKUP($E595,INPUTS!$A$44:$G$103,4,0),SCENARIOS!$K$25)</f>
        <v>0.1</v>
      </c>
      <c r="AD595" s="15">
        <f t="shared" si="166"/>
        <v>20614.7687544103</v>
      </c>
      <c r="AE595" s="20">
        <f>IFERROR(VLOOKUP($E595,INPUTS!$A$44:$G$103,5,0),SCENARIOS!$L$25)</f>
        <v>0.2</v>
      </c>
      <c r="AF595" s="15">
        <f t="shared" si="166"/>
        <v>45520.7408883033</v>
      </c>
      <c r="AG595" s="20">
        <f>IFERROR(VLOOKUP($E595,INPUTS!$A$44:$G$103,6,0),SCENARIOS!$M$25)</f>
        <v>0.3</v>
      </c>
      <c r="AH595" s="15">
        <f t="shared" si="167"/>
        <v>75387.8642433254</v>
      </c>
      <c r="AI595" s="20">
        <f>IFERROR(VLOOKUP($E595,INPUTS!$A$44:$G$103,7,0),SCENARIOS!$N$25)</f>
        <v>0.4</v>
      </c>
      <c r="AJ595" s="15">
        <f t="shared" si="168"/>
        <v>110979.058273738</v>
      </c>
      <c r="AL595" t="str">
        <f t="shared" si="170"/>
        <v>Y</v>
      </c>
      <c r="AM595" s="21">
        <f t="shared" si="171"/>
        <v>277447.645684344</v>
      </c>
    </row>
    <row r="596" ht="15" customHeight="1" spans="1:39">
      <c r="A596" s="6" t="s">
        <v>2346</v>
      </c>
      <c r="B596" s="52" t="s">
        <v>412</v>
      </c>
      <c r="C596" s="52" t="s">
        <v>413</v>
      </c>
      <c r="D596" s="52" t="s">
        <v>929</v>
      </c>
      <c r="E596" s="10" t="s">
        <v>251</v>
      </c>
      <c r="F596" s="52" t="s">
        <v>930</v>
      </c>
      <c r="G596" s="52" t="s">
        <v>169</v>
      </c>
      <c r="H596" s="52" t="s">
        <v>205</v>
      </c>
      <c r="I596" s="52" t="s">
        <v>408</v>
      </c>
      <c r="J596" s="52" t="s">
        <v>165</v>
      </c>
      <c r="K596" s="52" t="s">
        <v>931</v>
      </c>
      <c r="L596" s="53" t="s">
        <v>295</v>
      </c>
      <c r="M596" s="13">
        <v>2001</v>
      </c>
      <c r="N596" s="14">
        <f t="shared" si="169"/>
        <v>5.48219178082192</v>
      </c>
      <c r="O596" s="15">
        <v>7660</v>
      </c>
      <c r="P596" s="15">
        <f t="shared" si="161"/>
        <v>15327660</v>
      </c>
      <c r="Q596" s="16">
        <f>IFERROR(VLOOKUP(G596,SCENARIOS!$A$13:$E$18,4,0),0.025)</f>
        <v>0.02</v>
      </c>
      <c r="R596" s="52">
        <f>IFERROR(VLOOKUP(L596,INPUTS!$A$107:$B$120,2,0),0.0082)</f>
        <v>0.0089</v>
      </c>
      <c r="S596" s="52">
        <f t="shared" si="162"/>
        <v>68.174</v>
      </c>
      <c r="T596" s="15">
        <f t="shared" si="163"/>
        <v>136416.174</v>
      </c>
      <c r="U596" s="15">
        <f>T596/INPUTS!$B$7*1000</f>
        <v>170520217.5</v>
      </c>
      <c r="V596" s="15">
        <f>T596*INPUTS!$B$6</f>
        <v>431075.10984</v>
      </c>
      <c r="W596" s="54" t="s">
        <v>396</v>
      </c>
      <c r="X596" s="54" t="s">
        <v>396</v>
      </c>
      <c r="Y596" s="67">
        <f>IFERROR(VLOOKUP(E596,INPUTS!$A$44:$B$103,2,0),0)</f>
        <v>0.005</v>
      </c>
      <c r="Z596" s="15">
        <f t="shared" si="165"/>
        <v>682.08087</v>
      </c>
      <c r="AA596" s="20">
        <f>IFERROR(VLOOKUP(E596,INPUTS!$A$44:$C$103,3,0),SCENARIOS!$J$25)</f>
        <v>0.03</v>
      </c>
      <c r="AB596" s="15">
        <f t="shared" ref="AB596:AF611" si="172">$T596*AA596*(1+$Q596)^AB$2</f>
        <v>4518.43436878173</v>
      </c>
      <c r="AC596" s="20">
        <f>IFERROR(VLOOKUP($E596,INPUTS!$A$44:$G$103,4,0),SCENARIOS!$K$25)</f>
        <v>0.1</v>
      </c>
      <c r="AD596" s="15">
        <f t="shared" si="172"/>
        <v>16629.0554903034</v>
      </c>
      <c r="AE596" s="20">
        <f>IFERROR(VLOOKUP($E596,INPUTS!$A$44:$G$103,5,0),SCENARIOS!$L$25)</f>
        <v>0.2</v>
      </c>
      <c r="AF596" s="15">
        <f t="shared" si="172"/>
        <v>36719.6418843831</v>
      </c>
      <c r="AG596" s="20">
        <f>IFERROR(VLOOKUP($E596,INPUTS!$A$44:$G$103,6,0),SCENARIOS!$M$25)</f>
        <v>0.3</v>
      </c>
      <c r="AH596" s="15">
        <f t="shared" si="167"/>
        <v>60812.177557389</v>
      </c>
      <c r="AI596" s="20">
        <f>IFERROR(VLOOKUP($E596,INPUTS!$A$44:$G$103,7,0),SCENARIOS!$N$25)</f>
        <v>0.4</v>
      </c>
      <c r="AJ596" s="15">
        <f t="shared" si="168"/>
        <v>89522.0771225374</v>
      </c>
      <c r="AL596" t="str">
        <f t="shared" si="170"/>
        <v>Y</v>
      </c>
      <c r="AM596" s="21">
        <f t="shared" si="171"/>
        <v>223805.192806344</v>
      </c>
    </row>
    <row r="597" ht="15" customHeight="1" spans="1:39">
      <c r="A597" s="24" t="s">
        <v>2347</v>
      </c>
      <c r="B597" s="52" t="s">
        <v>412</v>
      </c>
      <c r="C597" s="52" t="s">
        <v>413</v>
      </c>
      <c r="D597" s="52" t="s">
        <v>929</v>
      </c>
      <c r="E597" s="10" t="s">
        <v>251</v>
      </c>
      <c r="F597" s="52" t="s">
        <v>930</v>
      </c>
      <c r="G597" s="52" t="s">
        <v>169</v>
      </c>
      <c r="H597" s="52" t="s">
        <v>452</v>
      </c>
      <c r="I597" s="52" t="s">
        <v>451</v>
      </c>
      <c r="J597" s="52" t="s">
        <v>181</v>
      </c>
      <c r="K597" s="52" t="s">
        <v>931</v>
      </c>
      <c r="L597" s="53" t="s">
        <v>295</v>
      </c>
      <c r="M597" s="13">
        <v>2665</v>
      </c>
      <c r="N597" s="14">
        <f t="shared" si="169"/>
        <v>7.3013698630137</v>
      </c>
      <c r="O597" s="15">
        <v>6950</v>
      </c>
      <c r="P597" s="15">
        <f t="shared" si="161"/>
        <v>18521750</v>
      </c>
      <c r="Q597" s="16">
        <f>IFERROR(VLOOKUP(G597,SCENARIOS!$A$13:$E$18,4,0),0.025)</f>
        <v>0.02</v>
      </c>
      <c r="R597" s="52">
        <f>IFERROR(VLOOKUP(L597,INPUTS!$A$107:$B$120,2,0),0.0082)</f>
        <v>0.0089</v>
      </c>
      <c r="S597" s="52">
        <f t="shared" si="162"/>
        <v>61.855</v>
      </c>
      <c r="T597" s="15">
        <f t="shared" si="163"/>
        <v>164843.575</v>
      </c>
      <c r="U597" s="15">
        <f>T597/INPUTS!$B$7*1000</f>
        <v>206054468.75</v>
      </c>
      <c r="V597" s="15">
        <f>T597*INPUTS!$B$6</f>
        <v>520905.697</v>
      </c>
      <c r="W597" s="54" t="s">
        <v>521</v>
      </c>
      <c r="X597" s="54" t="s">
        <v>396</v>
      </c>
      <c r="Y597" s="67">
        <f>IFERROR(VLOOKUP(E597,INPUTS!$A$44:$B$103,2,0),0)</f>
        <v>0.005</v>
      </c>
      <c r="Z597" s="15">
        <f t="shared" si="165"/>
        <v>824.217875</v>
      </c>
      <c r="AA597" s="20">
        <f>IFERROR(VLOOKUP(E597,INPUTS!$A$44:$C$103,3,0),SCENARIOS!$J$25)</f>
        <v>0.03</v>
      </c>
      <c r="AB597" s="15">
        <f t="shared" si="172"/>
        <v>5460.01880065078</v>
      </c>
      <c r="AC597" s="20">
        <f>IFERROR(VLOOKUP($E597,INPUTS!$A$44:$G$103,4,0),SCENARIOS!$K$25)</f>
        <v>0.1</v>
      </c>
      <c r="AD597" s="15">
        <f t="shared" si="172"/>
        <v>20094.3398096987</v>
      </c>
      <c r="AE597" s="20">
        <f>IFERROR(VLOOKUP($E597,INPUTS!$A$44:$G$103,5,0),SCENARIOS!$L$25)</f>
        <v>0.2</v>
      </c>
      <c r="AF597" s="15">
        <f t="shared" si="172"/>
        <v>44371.5496737318</v>
      </c>
      <c r="AG597" s="20">
        <f>IFERROR(VLOOKUP($E597,INPUTS!$A$44:$G$103,6,0),SCENARIOS!$M$25)</f>
        <v>0.3</v>
      </c>
      <c r="AH597" s="15">
        <f t="shared" si="167"/>
        <v>73484.6643045037</v>
      </c>
      <c r="AI597" s="20">
        <f>IFERROR(VLOOKUP($E597,INPUTS!$A$44:$G$103,7,0),SCENARIOS!$N$25)</f>
        <v>0.4</v>
      </c>
      <c r="AJ597" s="15">
        <f t="shared" si="168"/>
        <v>108177.342917598</v>
      </c>
      <c r="AL597" t="str">
        <f t="shared" si="170"/>
        <v>Y</v>
      </c>
      <c r="AM597" s="21">
        <f t="shared" si="171"/>
        <v>270443.357293996</v>
      </c>
    </row>
    <row r="598" ht="15" customHeight="1" spans="1:39">
      <c r="A598" s="6" t="s">
        <v>2348</v>
      </c>
      <c r="B598" s="52" t="s">
        <v>412</v>
      </c>
      <c r="C598" s="52" t="s">
        <v>413</v>
      </c>
      <c r="D598" s="52" t="s">
        <v>929</v>
      </c>
      <c r="E598" s="10" t="s">
        <v>251</v>
      </c>
      <c r="F598" s="52" t="s">
        <v>930</v>
      </c>
      <c r="G598" s="52" t="s">
        <v>169</v>
      </c>
      <c r="H598" s="52" t="s">
        <v>515</v>
      </c>
      <c r="I598" s="52" t="s">
        <v>514</v>
      </c>
      <c r="J598" s="52" t="s">
        <v>181</v>
      </c>
      <c r="K598" s="52" t="s">
        <v>931</v>
      </c>
      <c r="L598" s="53" t="s">
        <v>1599</v>
      </c>
      <c r="M598" s="13">
        <v>2665</v>
      </c>
      <c r="N598" s="14">
        <f t="shared" si="169"/>
        <v>7.3013698630137</v>
      </c>
      <c r="O598" s="15">
        <v>2690</v>
      </c>
      <c r="P598" s="15">
        <f t="shared" si="161"/>
        <v>7168850</v>
      </c>
      <c r="Q598" s="16">
        <f>IFERROR(VLOOKUP(G598,SCENARIOS!$A$13:$E$18,4,0),0.025)</f>
        <v>0.02</v>
      </c>
      <c r="R598" s="52">
        <f>IFERROR(VLOOKUP(L598,INPUTS!$A$107:$B$120,2,0),0.0082)</f>
        <v>0.0082</v>
      </c>
      <c r="S598" s="52">
        <f t="shared" si="162"/>
        <v>22.058</v>
      </c>
      <c r="T598" s="15">
        <f t="shared" si="163"/>
        <v>58784.57</v>
      </c>
      <c r="U598" s="15">
        <f>T598/INPUTS!$B$7*1000</f>
        <v>73480712.5</v>
      </c>
      <c r="V598" s="15">
        <f>T598*INPUTS!$B$6</f>
        <v>185759.2412</v>
      </c>
      <c r="W598" s="54" t="s">
        <v>396</v>
      </c>
      <c r="X598" s="54" t="s">
        <v>396</v>
      </c>
      <c r="Y598" s="67">
        <f>IFERROR(VLOOKUP(E598,INPUTS!$A$44:$B$103,2,0),0)</f>
        <v>0.005</v>
      </c>
      <c r="Z598" s="15">
        <f t="shared" si="165"/>
        <v>293.92285</v>
      </c>
      <c r="AA598" s="20">
        <f>IFERROR(VLOOKUP(E598,INPUTS!$A$44:$C$103,3,0),SCENARIOS!$J$25)</f>
        <v>0.03</v>
      </c>
      <c r="AB598" s="15">
        <f t="shared" si="172"/>
        <v>1947.087457841</v>
      </c>
      <c r="AC598" s="20">
        <f>IFERROR(VLOOKUP($E598,INPUTS!$A$44:$G$103,4,0),SCENARIOS!$K$25)</f>
        <v>0.1</v>
      </c>
      <c r="AD598" s="15">
        <f t="shared" si="172"/>
        <v>7165.80628117912</v>
      </c>
      <c r="AE598" s="20">
        <f>IFERROR(VLOOKUP($E598,INPUTS!$A$44:$G$103,5,0),SCENARIOS!$L$25)</f>
        <v>0.2</v>
      </c>
      <c r="AF598" s="15">
        <f t="shared" si="172"/>
        <v>15823.2583089997</v>
      </c>
      <c r="AG598" s="20">
        <f>IFERROR(VLOOKUP($E598,INPUTS!$A$44:$G$103,6,0),SCENARIOS!$M$25)</f>
        <v>0.3</v>
      </c>
      <c r="AH598" s="15">
        <f t="shared" si="167"/>
        <v>26205.2336145622</v>
      </c>
      <c r="AI598" s="20">
        <f>IFERROR(VLOOKUP($E598,INPUTS!$A$44:$G$103,7,0),SCENARIOS!$N$25)</f>
        <v>0.4</v>
      </c>
      <c r="AJ598" s="15">
        <f t="shared" si="168"/>
        <v>38576.9271696126</v>
      </c>
      <c r="AL598" t="str">
        <f t="shared" si="170"/>
        <v>Y</v>
      </c>
      <c r="AM598" s="21">
        <f t="shared" si="171"/>
        <v>96442.3179240315</v>
      </c>
    </row>
    <row r="599" ht="15" customHeight="1" spans="1:39">
      <c r="A599" s="24" t="s">
        <v>2349</v>
      </c>
      <c r="B599" s="52" t="s">
        <v>412</v>
      </c>
      <c r="C599" s="52" t="s">
        <v>413</v>
      </c>
      <c r="D599" s="52" t="s">
        <v>929</v>
      </c>
      <c r="E599" s="10" t="s">
        <v>251</v>
      </c>
      <c r="F599" s="52" t="s">
        <v>930</v>
      </c>
      <c r="G599" s="52" t="s">
        <v>169</v>
      </c>
      <c r="H599" s="52" t="s">
        <v>702</v>
      </c>
      <c r="I599" s="52" t="s">
        <v>701</v>
      </c>
      <c r="J599" s="52" t="s">
        <v>181</v>
      </c>
      <c r="K599" s="52" t="s">
        <v>931</v>
      </c>
      <c r="L599" s="53" t="s">
        <v>1545</v>
      </c>
      <c r="M599" s="13">
        <v>2001</v>
      </c>
      <c r="N599" s="14">
        <f t="shared" si="169"/>
        <v>5.48219178082192</v>
      </c>
      <c r="O599" s="15">
        <v>8540</v>
      </c>
      <c r="P599" s="15">
        <f t="shared" si="161"/>
        <v>17088540</v>
      </c>
      <c r="Q599" s="16">
        <f>IFERROR(VLOOKUP(G599,SCENARIOS!$A$13:$E$18,4,0),0.025)</f>
        <v>0.02</v>
      </c>
      <c r="R599" s="52">
        <f>IFERROR(VLOOKUP(L599,INPUTS!$A$107:$B$120,2,0),0.0082)</f>
        <v>0.0082</v>
      </c>
      <c r="S599" s="52">
        <f t="shared" si="162"/>
        <v>70.028</v>
      </c>
      <c r="T599" s="15">
        <f t="shared" si="163"/>
        <v>140126.028</v>
      </c>
      <c r="U599" s="15">
        <f>T599/INPUTS!$B$7*1000</f>
        <v>175157535</v>
      </c>
      <c r="V599" s="15">
        <f>T599*INPUTS!$B$6</f>
        <v>442798.24848</v>
      </c>
      <c r="W599" s="54" t="s">
        <v>396</v>
      </c>
      <c r="X599" s="54" t="s">
        <v>396</v>
      </c>
      <c r="Y599" s="67">
        <f>IFERROR(VLOOKUP(E599,INPUTS!$A$44:$B$103,2,0),0)</f>
        <v>0.005</v>
      </c>
      <c r="Z599" s="15">
        <f t="shared" si="165"/>
        <v>700.63014</v>
      </c>
      <c r="AA599" s="20">
        <f>IFERROR(VLOOKUP(E599,INPUTS!$A$44:$C$103,3,0),SCENARIOS!$J$25)</f>
        <v>0.03</v>
      </c>
      <c r="AB599" s="15">
        <f t="shared" si="172"/>
        <v>4641.31372630397</v>
      </c>
      <c r="AC599" s="20">
        <f>IFERROR(VLOOKUP($E599,INPUTS!$A$44:$G$103,4,0),SCENARIOS!$K$25)</f>
        <v>0.1</v>
      </c>
      <c r="AD599" s="15">
        <f t="shared" si="172"/>
        <v>17081.2846228029</v>
      </c>
      <c r="AE599" s="20">
        <f>IFERROR(VLOOKUP($E599,INPUTS!$A$44:$G$103,5,0),SCENARIOS!$L$25)</f>
        <v>0.2</v>
      </c>
      <c r="AF599" s="15">
        <f t="shared" si="172"/>
        <v>37718.2368920641</v>
      </c>
      <c r="AG599" s="20">
        <f>IFERROR(VLOOKUP($E599,INPUTS!$A$44:$G$103,6,0),SCENARIOS!$M$25)</f>
        <v>0.3</v>
      </c>
      <c r="AH599" s="15">
        <f t="shared" si="167"/>
        <v>62465.971924617</v>
      </c>
      <c r="AI599" s="20">
        <f>IFERROR(VLOOKUP($E599,INPUTS!$A$44:$G$103,7,0),SCENARIOS!$N$25)</f>
        <v>0.4</v>
      </c>
      <c r="AJ599" s="15">
        <f t="shared" si="168"/>
        <v>91956.640606933</v>
      </c>
      <c r="AL599" t="str">
        <f t="shared" si="170"/>
        <v>N</v>
      </c>
      <c r="AM599" s="21">
        <f t="shared" si="171"/>
        <v>229891.601517333</v>
      </c>
    </row>
    <row r="600" ht="15" customHeight="1" spans="1:39">
      <c r="A600" s="6" t="s">
        <v>2350</v>
      </c>
      <c r="B600" s="52" t="s">
        <v>412</v>
      </c>
      <c r="C600" s="52" t="s">
        <v>413</v>
      </c>
      <c r="D600" s="52" t="s">
        <v>929</v>
      </c>
      <c r="E600" s="10" t="s">
        <v>251</v>
      </c>
      <c r="F600" s="52" t="s">
        <v>930</v>
      </c>
      <c r="G600" s="52" t="s">
        <v>169</v>
      </c>
      <c r="H600" s="52" t="s">
        <v>1248</v>
      </c>
      <c r="I600" s="52" t="s">
        <v>1249</v>
      </c>
      <c r="J600" s="52" t="s">
        <v>181</v>
      </c>
      <c r="K600" s="52" t="s">
        <v>931</v>
      </c>
      <c r="L600" s="53" t="s">
        <v>1545</v>
      </c>
      <c r="M600" s="13">
        <v>2001</v>
      </c>
      <c r="N600" s="14">
        <f t="shared" si="169"/>
        <v>5.48219178082192</v>
      </c>
      <c r="O600" s="15">
        <v>5260</v>
      </c>
      <c r="P600" s="15">
        <f t="shared" si="161"/>
        <v>10525260</v>
      </c>
      <c r="Q600" s="16">
        <f>IFERROR(VLOOKUP(G600,SCENARIOS!$A$13:$E$18,4,0),0.025)</f>
        <v>0.02</v>
      </c>
      <c r="R600" s="52">
        <f>IFERROR(VLOOKUP(L600,INPUTS!$A$107:$B$120,2,0),0.0082)</f>
        <v>0.0082</v>
      </c>
      <c r="S600" s="52">
        <f t="shared" si="162"/>
        <v>43.132</v>
      </c>
      <c r="T600" s="15">
        <f t="shared" si="163"/>
        <v>86307.132</v>
      </c>
      <c r="U600" s="15">
        <f>T600/INPUTS!$B$7*1000</f>
        <v>107883915</v>
      </c>
      <c r="V600" s="15">
        <f>T600*INPUTS!$B$6</f>
        <v>272730.53712</v>
      </c>
      <c r="W600" s="54" t="s">
        <v>396</v>
      </c>
      <c r="X600" s="54" t="s">
        <v>396</v>
      </c>
      <c r="Y600" s="67">
        <f>IFERROR(VLOOKUP(E600,INPUTS!$A$44:$B$103,2,0),0)</f>
        <v>0.005</v>
      </c>
      <c r="Z600" s="15">
        <f t="shared" si="165"/>
        <v>431.53566</v>
      </c>
      <c r="AA600" s="20">
        <f>IFERROR(VLOOKUP(E600,INPUTS!$A$44:$C$103,3,0),SCENARIOS!$J$25)</f>
        <v>0.03</v>
      </c>
      <c r="AB600" s="15">
        <f t="shared" si="172"/>
        <v>2858.70142861345</v>
      </c>
      <c r="AC600" s="20">
        <f>IFERROR(VLOOKUP($E600,INPUTS!$A$44:$G$103,4,0),SCENARIOS!$K$25)</f>
        <v>0.1</v>
      </c>
      <c r="AD600" s="15">
        <f t="shared" si="172"/>
        <v>10520.7912313751</v>
      </c>
      <c r="AE600" s="20">
        <f>IFERROR(VLOOKUP($E600,INPUTS!$A$44:$G$103,5,0),SCENARIOS!$L$25)</f>
        <v>0.2</v>
      </c>
      <c r="AF600" s="15">
        <f t="shared" si="172"/>
        <v>23231.6072660723</v>
      </c>
      <c r="AG600" s="20">
        <f>IFERROR(VLOOKUP($E600,INPUTS!$A$44:$G$103,6,0),SCENARIOS!$M$25)</f>
        <v>0.3</v>
      </c>
      <c r="AH600" s="15">
        <f t="shared" si="167"/>
        <v>38474.357414928</v>
      </c>
      <c r="AI600" s="20">
        <f>IFERROR(VLOOKUP($E600,INPUTS!$A$44:$G$103,7,0),SCENARIOS!$N$25)</f>
        <v>0.4</v>
      </c>
      <c r="AJ600" s="15">
        <f t="shared" si="168"/>
        <v>56638.3992497035</v>
      </c>
      <c r="AL600" t="str">
        <f t="shared" si="170"/>
        <v>Y</v>
      </c>
      <c r="AM600" s="21">
        <f t="shared" si="171"/>
        <v>141595.998124259</v>
      </c>
    </row>
    <row r="601" ht="15" customHeight="1" spans="1:39">
      <c r="A601" s="24" t="s">
        <v>2351</v>
      </c>
      <c r="B601" s="52" t="s">
        <v>412</v>
      </c>
      <c r="C601" s="52" t="s">
        <v>413</v>
      </c>
      <c r="D601" s="52" t="s">
        <v>929</v>
      </c>
      <c r="E601" s="10" t="s">
        <v>251</v>
      </c>
      <c r="F601" s="52" t="s">
        <v>930</v>
      </c>
      <c r="G601" s="52" t="s">
        <v>169</v>
      </c>
      <c r="H601" s="52" t="s">
        <v>623</v>
      </c>
      <c r="I601" s="52" t="s">
        <v>622</v>
      </c>
      <c r="J601" s="52" t="s">
        <v>181</v>
      </c>
      <c r="K601" s="52" t="s">
        <v>931</v>
      </c>
      <c r="L601" s="53" t="s">
        <v>1599</v>
      </c>
      <c r="M601" s="13">
        <v>2665</v>
      </c>
      <c r="N601" s="14">
        <f t="shared" si="169"/>
        <v>7.3013698630137</v>
      </c>
      <c r="O601" s="15">
        <v>2090</v>
      </c>
      <c r="P601" s="15">
        <f t="shared" si="161"/>
        <v>5569850</v>
      </c>
      <c r="Q601" s="16">
        <f>IFERROR(VLOOKUP(G601,SCENARIOS!$A$13:$E$18,4,0),0.025)</f>
        <v>0.02</v>
      </c>
      <c r="R601" s="52">
        <f>IFERROR(VLOOKUP(L601,INPUTS!$A$107:$B$120,2,0),0.0082)</f>
        <v>0.0082</v>
      </c>
      <c r="S601" s="52">
        <f t="shared" si="162"/>
        <v>17.138</v>
      </c>
      <c r="T601" s="15">
        <f t="shared" si="163"/>
        <v>45672.77</v>
      </c>
      <c r="U601" s="15">
        <f>T601/INPUTS!$B$7*1000</f>
        <v>57090962.5</v>
      </c>
      <c r="V601" s="15">
        <f>T601*INPUTS!$B$6</f>
        <v>144325.9532</v>
      </c>
      <c r="W601" s="54" t="s">
        <v>396</v>
      </c>
      <c r="X601" s="54" t="s">
        <v>396</v>
      </c>
      <c r="Y601" s="67">
        <f>IFERROR(VLOOKUP(E601,INPUTS!$A$44:$B$103,2,0),0)</f>
        <v>0.005</v>
      </c>
      <c r="Z601" s="15">
        <f t="shared" si="165"/>
        <v>228.36385</v>
      </c>
      <c r="AA601" s="20">
        <f>IFERROR(VLOOKUP(E601,INPUTS!$A$44:$C$103,3,0),SCENARIOS!$J$25)</f>
        <v>0.03</v>
      </c>
      <c r="AB601" s="15">
        <f t="shared" si="172"/>
        <v>1512.79285757907</v>
      </c>
      <c r="AC601" s="20">
        <f>IFERROR(VLOOKUP($E601,INPUTS!$A$44:$G$103,4,0),SCENARIOS!$K$25)</f>
        <v>0.1</v>
      </c>
      <c r="AD601" s="15">
        <f t="shared" si="172"/>
        <v>5567.4851775704</v>
      </c>
      <c r="AE601" s="20">
        <f>IFERROR(VLOOKUP($E601,INPUTS!$A$44:$G$103,5,0),SCENARIOS!$L$25)</f>
        <v>0.2</v>
      </c>
      <c r="AF601" s="15">
        <f t="shared" si="172"/>
        <v>12293.907013312</v>
      </c>
      <c r="AG601" s="20">
        <f>IFERROR(VLOOKUP($E601,INPUTS!$A$44:$G$103,6,0),SCENARIOS!$M$25)</f>
        <v>0.3</v>
      </c>
      <c r="AH601" s="15">
        <f t="shared" si="167"/>
        <v>20360.2000945855</v>
      </c>
      <c r="AI601" s="20">
        <f>IFERROR(VLOOKUP($E601,INPUTS!$A$44:$G$103,7,0),SCENARIOS!$N$25)</f>
        <v>0.4</v>
      </c>
      <c r="AJ601" s="15">
        <f t="shared" si="168"/>
        <v>29972.4080983236</v>
      </c>
      <c r="AL601" t="str">
        <f t="shared" si="170"/>
        <v>N</v>
      </c>
      <c r="AM601" s="21">
        <f t="shared" si="171"/>
        <v>74931.0202458089</v>
      </c>
    </row>
    <row r="602" ht="15" customHeight="1" spans="1:39">
      <c r="A602" s="6" t="s">
        <v>2352</v>
      </c>
      <c r="B602" s="52" t="s">
        <v>412</v>
      </c>
      <c r="C602" s="52" t="s">
        <v>413</v>
      </c>
      <c r="D602" s="52" t="s">
        <v>929</v>
      </c>
      <c r="E602" s="10" t="s">
        <v>251</v>
      </c>
      <c r="F602" s="52" t="s">
        <v>930</v>
      </c>
      <c r="G602" s="52" t="s">
        <v>169</v>
      </c>
      <c r="H602" s="52" t="s">
        <v>751</v>
      </c>
      <c r="I602" s="52" t="s">
        <v>750</v>
      </c>
      <c r="J602" s="52" t="s">
        <v>181</v>
      </c>
      <c r="K602" s="52" t="s">
        <v>931</v>
      </c>
      <c r="L602" s="53" t="s">
        <v>1545</v>
      </c>
      <c r="M602" s="13">
        <v>1333</v>
      </c>
      <c r="N602" s="14">
        <f t="shared" si="169"/>
        <v>3.65205479452055</v>
      </c>
      <c r="O602" s="15">
        <v>7260</v>
      </c>
      <c r="P602" s="15">
        <f t="shared" si="161"/>
        <v>9677580</v>
      </c>
      <c r="Q602" s="16">
        <f>IFERROR(VLOOKUP(G602,SCENARIOS!$A$13:$E$18,4,0),0.025)</f>
        <v>0.02</v>
      </c>
      <c r="R602" s="52">
        <f>IFERROR(VLOOKUP(L602,INPUTS!$A$107:$B$120,2,0),0.0082)</f>
        <v>0.0082</v>
      </c>
      <c r="S602" s="52">
        <f t="shared" si="162"/>
        <v>59.532</v>
      </c>
      <c r="T602" s="15">
        <f t="shared" si="163"/>
        <v>79356.156</v>
      </c>
      <c r="U602" s="15">
        <f>T602/INPUTS!$B$7*1000</f>
        <v>99195195</v>
      </c>
      <c r="V602" s="15">
        <f>T602*INPUTS!$B$6</f>
        <v>250765.45296</v>
      </c>
      <c r="W602" s="54" t="s">
        <v>396</v>
      </c>
      <c r="X602" s="54" t="s">
        <v>396</v>
      </c>
      <c r="Y602" s="67">
        <f>IFERROR(VLOOKUP(E602,INPUTS!$A$44:$B$103,2,0),0)</f>
        <v>0.005</v>
      </c>
      <c r="Z602" s="15">
        <f t="shared" si="165"/>
        <v>396.78078</v>
      </c>
      <c r="AA602" s="20">
        <f>IFERROR(VLOOKUP(E602,INPUTS!$A$44:$C$103,3,0),SCENARIOS!$J$25)</f>
        <v>0.03</v>
      </c>
      <c r="AB602" s="15">
        <f t="shared" si="172"/>
        <v>2628.46825366033</v>
      </c>
      <c r="AC602" s="20">
        <f>IFERROR(VLOOKUP($E602,INPUTS!$A$44:$G$103,4,0),SCENARIOS!$K$25)</f>
        <v>0.1</v>
      </c>
      <c r="AD602" s="15">
        <f t="shared" si="172"/>
        <v>9673.47113562335</v>
      </c>
      <c r="AE602" s="20">
        <f>IFERROR(VLOOKUP($E602,INPUTS!$A$44:$G$103,5,0),SCENARIOS!$L$25)</f>
        <v>0.2</v>
      </c>
      <c r="AF602" s="15">
        <f t="shared" si="172"/>
        <v>21360.5875623021</v>
      </c>
      <c r="AG602" s="20">
        <f>IFERROR(VLOOKUP($E602,INPUTS!$A$44:$G$103,6,0),SCENARIOS!$M$25)</f>
        <v>0.3</v>
      </c>
      <c r="AH602" s="15">
        <f t="shared" si="167"/>
        <v>35375.7220089156</v>
      </c>
      <c r="AI602" s="20">
        <f>IFERROR(VLOOKUP($E602,INPUTS!$A$44:$G$103,7,0),SCENARIOS!$N$25)</f>
        <v>0.4</v>
      </c>
      <c r="AJ602" s="15">
        <f t="shared" si="168"/>
        <v>52076.8740925113</v>
      </c>
      <c r="AL602" t="str">
        <f t="shared" si="170"/>
        <v>Y</v>
      </c>
      <c r="AM602" s="21">
        <f t="shared" si="171"/>
        <v>130192.185231278</v>
      </c>
    </row>
    <row r="603" ht="15" customHeight="1" spans="1:39">
      <c r="A603" s="24" t="s">
        <v>2353</v>
      </c>
      <c r="B603" s="52" t="s">
        <v>412</v>
      </c>
      <c r="C603" s="52" t="s">
        <v>413</v>
      </c>
      <c r="D603" s="52" t="s">
        <v>929</v>
      </c>
      <c r="E603" s="10" t="s">
        <v>251</v>
      </c>
      <c r="F603" s="52" t="s">
        <v>930</v>
      </c>
      <c r="G603" s="52" t="s">
        <v>169</v>
      </c>
      <c r="H603" s="52" t="s">
        <v>627</v>
      </c>
      <c r="I603" s="52" t="s">
        <v>626</v>
      </c>
      <c r="J603" s="52" t="s">
        <v>181</v>
      </c>
      <c r="K603" s="52" t="s">
        <v>931</v>
      </c>
      <c r="L603" s="53" t="s">
        <v>1599</v>
      </c>
      <c r="M603" s="13">
        <v>2001</v>
      </c>
      <c r="N603" s="14">
        <f t="shared" si="169"/>
        <v>5.48219178082192</v>
      </c>
      <c r="O603" s="15">
        <v>2160</v>
      </c>
      <c r="P603" s="15">
        <f t="shared" si="161"/>
        <v>4322160</v>
      </c>
      <c r="Q603" s="16">
        <f>IFERROR(VLOOKUP(G603,SCENARIOS!$A$13:$E$18,4,0),0.025)</f>
        <v>0.02</v>
      </c>
      <c r="R603" s="52">
        <f>IFERROR(VLOOKUP(L603,INPUTS!$A$107:$B$120,2,0),0.0082)</f>
        <v>0.0082</v>
      </c>
      <c r="S603" s="52">
        <f t="shared" si="162"/>
        <v>17.712</v>
      </c>
      <c r="T603" s="15">
        <f t="shared" si="163"/>
        <v>35441.712</v>
      </c>
      <c r="U603" s="15">
        <f>T603/INPUTS!$B$7*1000</f>
        <v>44302140</v>
      </c>
      <c r="V603" s="15">
        <f>T603*INPUTS!$B$6</f>
        <v>111995.80992</v>
      </c>
      <c r="W603" s="54" t="s">
        <v>396</v>
      </c>
      <c r="X603" s="54" t="s">
        <v>396</v>
      </c>
      <c r="Y603" s="67">
        <f>IFERROR(VLOOKUP(E603,INPUTS!$A$44:$B$103,2,0),0)</f>
        <v>0.005</v>
      </c>
      <c r="Z603" s="15">
        <f t="shared" si="165"/>
        <v>177.20856</v>
      </c>
      <c r="AA603" s="20">
        <f>IFERROR(VLOOKUP(E603,INPUTS!$A$44:$C$103,3,0),SCENARIOS!$J$25)</f>
        <v>0.03</v>
      </c>
      <c r="AB603" s="15">
        <f t="shared" si="172"/>
        <v>1173.91541555229</v>
      </c>
      <c r="AC603" s="20">
        <f>IFERROR(VLOOKUP($E603,INPUTS!$A$44:$G$103,4,0),SCENARIOS!$K$25)</f>
        <v>0.1</v>
      </c>
      <c r="AD603" s="15">
        <f t="shared" si="172"/>
        <v>4320.32491630612</v>
      </c>
      <c r="AE603" s="20">
        <f>IFERROR(VLOOKUP($E603,INPUTS!$A$44:$G$103,5,0),SCENARIOS!$L$25)</f>
        <v>0.2</v>
      </c>
      <c r="AF603" s="15">
        <f t="shared" si="172"/>
        <v>9539.97560736047</v>
      </c>
      <c r="AG603" s="20">
        <f>IFERROR(VLOOKUP($E603,INPUTS!$A$44:$G$103,6,0),SCENARIOS!$M$25)</f>
        <v>0.3</v>
      </c>
      <c r="AH603" s="15">
        <f t="shared" si="167"/>
        <v>15799.3558966244</v>
      </c>
      <c r="AI603" s="20">
        <f>IFERROR(VLOOKUP($E603,INPUTS!$A$44:$G$103,7,0),SCENARIOS!$N$25)</f>
        <v>0.4</v>
      </c>
      <c r="AJ603" s="15">
        <f t="shared" si="168"/>
        <v>23258.354064517</v>
      </c>
      <c r="AL603" t="str">
        <f t="shared" si="170"/>
        <v>Y</v>
      </c>
      <c r="AM603" s="21">
        <f t="shared" si="171"/>
        <v>58145.8851612925</v>
      </c>
    </row>
    <row r="604" ht="15" customHeight="1" spans="1:39">
      <c r="A604" s="6" t="s">
        <v>2354</v>
      </c>
      <c r="B604" s="52" t="s">
        <v>412</v>
      </c>
      <c r="C604" s="52" t="s">
        <v>413</v>
      </c>
      <c r="D604" s="52" t="s">
        <v>929</v>
      </c>
      <c r="E604" s="10" t="s">
        <v>251</v>
      </c>
      <c r="F604" s="52" t="s">
        <v>930</v>
      </c>
      <c r="G604" s="52" t="s">
        <v>169</v>
      </c>
      <c r="H604" s="52" t="s">
        <v>1606</v>
      </c>
      <c r="I604" s="52" t="s">
        <v>1607</v>
      </c>
      <c r="J604" s="52" t="s">
        <v>181</v>
      </c>
      <c r="K604" s="52" t="s">
        <v>931</v>
      </c>
      <c r="L604" s="53" t="s">
        <v>1599</v>
      </c>
      <c r="M604" s="13">
        <v>1333</v>
      </c>
      <c r="N604" s="14">
        <f t="shared" si="169"/>
        <v>3.65205479452055</v>
      </c>
      <c r="O604" s="15">
        <v>2490</v>
      </c>
      <c r="P604" s="15">
        <f t="shared" si="161"/>
        <v>3319170</v>
      </c>
      <c r="Q604" s="16">
        <f>IFERROR(VLOOKUP(G604,SCENARIOS!$A$13:$E$18,4,0),0.025)</f>
        <v>0.02</v>
      </c>
      <c r="R604" s="52">
        <f>IFERROR(VLOOKUP(L604,INPUTS!$A$107:$B$120,2,0),0.0082)</f>
        <v>0.0082</v>
      </c>
      <c r="S604" s="52">
        <f t="shared" si="162"/>
        <v>20.418</v>
      </c>
      <c r="T604" s="15">
        <f t="shared" si="163"/>
        <v>27217.194</v>
      </c>
      <c r="U604" s="15">
        <f>T604/INPUTS!$B$7*1000</f>
        <v>34021492.5</v>
      </c>
      <c r="V604" s="15">
        <f>T604*INPUTS!$B$6</f>
        <v>86006.33304</v>
      </c>
      <c r="W604" s="54" t="s">
        <v>396</v>
      </c>
      <c r="X604" s="54" t="s">
        <v>396</v>
      </c>
      <c r="Y604" s="67">
        <f>IFERROR(VLOOKUP(E604,INPUTS!$A$44:$B$103,2,0),0)</f>
        <v>0.005</v>
      </c>
      <c r="Z604" s="15">
        <f t="shared" si="165"/>
        <v>136.08597</v>
      </c>
      <c r="AA604" s="20">
        <f>IFERROR(VLOOKUP(E604,INPUTS!$A$44:$C$103,3,0),SCENARIOS!$J$25)</f>
        <v>0.03</v>
      </c>
      <c r="AB604" s="15">
        <f t="shared" si="172"/>
        <v>901.499442371107</v>
      </c>
      <c r="AC604" s="20">
        <f>IFERROR(VLOOKUP($E604,INPUTS!$A$44:$G$103,4,0),SCENARIOS!$K$25)</f>
        <v>0.1</v>
      </c>
      <c r="AD604" s="15">
        <f t="shared" si="172"/>
        <v>3317.76076139148</v>
      </c>
      <c r="AE604" s="20">
        <f>IFERROR(VLOOKUP($E604,INPUTS!$A$44:$G$103,5,0),SCENARIOS!$L$25)</f>
        <v>0.2</v>
      </c>
      <c r="AF604" s="15">
        <f t="shared" si="172"/>
        <v>7326.15193252509</v>
      </c>
      <c r="AG604" s="20">
        <f>IFERROR(VLOOKUP($E604,INPUTS!$A$44:$G$103,6,0),SCENARIOS!$M$25)</f>
        <v>0.3</v>
      </c>
      <c r="AH604" s="15">
        <f t="shared" si="167"/>
        <v>12132.9955650413</v>
      </c>
      <c r="AI604" s="20">
        <f>IFERROR(VLOOKUP($E604,INPUTS!$A$44:$G$103,7,0),SCENARIOS!$N$25)</f>
        <v>0.4</v>
      </c>
      <c r="AJ604" s="15">
        <f t="shared" si="168"/>
        <v>17861.0766515638</v>
      </c>
      <c r="AL604" t="str">
        <f t="shared" si="170"/>
        <v>N</v>
      </c>
      <c r="AM604" s="21">
        <f t="shared" si="171"/>
        <v>44652.6916289095</v>
      </c>
    </row>
    <row r="605" ht="15" customHeight="1" spans="1:39">
      <c r="A605" s="24" t="s">
        <v>2355</v>
      </c>
      <c r="B605" s="52" t="s">
        <v>412</v>
      </c>
      <c r="C605" s="52" t="s">
        <v>413</v>
      </c>
      <c r="D605" s="52" t="s">
        <v>929</v>
      </c>
      <c r="E605" s="10" t="s">
        <v>258</v>
      </c>
      <c r="F605" s="52" t="s">
        <v>930</v>
      </c>
      <c r="G605" s="52" t="s">
        <v>169</v>
      </c>
      <c r="H605" s="52" t="s">
        <v>203</v>
      </c>
      <c r="I605" s="52" t="s">
        <v>399</v>
      </c>
      <c r="J605" s="52" t="s">
        <v>165</v>
      </c>
      <c r="K605" s="52" t="s">
        <v>931</v>
      </c>
      <c r="L605" s="53" t="s">
        <v>1581</v>
      </c>
      <c r="M605" s="13">
        <v>1333</v>
      </c>
      <c r="N605" s="14">
        <f t="shared" si="169"/>
        <v>3.65205479452055</v>
      </c>
      <c r="O605" s="15">
        <v>9220</v>
      </c>
      <c r="P605" s="15">
        <f t="shared" si="161"/>
        <v>12290260</v>
      </c>
      <c r="Q605" s="16">
        <f>IFERROR(VLOOKUP(G605,SCENARIOS!$A$13:$E$18,4,0),0.025)</f>
        <v>0.02</v>
      </c>
      <c r="R605" s="52">
        <f>IFERROR(VLOOKUP(L605,INPUTS!$A$107:$B$120,2,0),0.0082)</f>
        <v>0.0082</v>
      </c>
      <c r="S605" s="52">
        <f t="shared" si="162"/>
        <v>75.604</v>
      </c>
      <c r="T605" s="15">
        <f t="shared" si="163"/>
        <v>100780.132</v>
      </c>
      <c r="U605" s="15">
        <f>T605/INPUTS!$B$7*1000</f>
        <v>125975165</v>
      </c>
      <c r="V605" s="15">
        <f>T605*INPUTS!$B$6</f>
        <v>318465.21712</v>
      </c>
      <c r="W605" s="54" t="s">
        <v>396</v>
      </c>
      <c r="X605" s="54" t="s">
        <v>396</v>
      </c>
      <c r="Y605" s="67">
        <f>IFERROR(VLOOKUP(E605,INPUTS!$A$44:$B$103,2,0),0)</f>
        <v>0.005</v>
      </c>
      <c r="Z605" s="15">
        <f t="shared" si="165"/>
        <v>503.90066</v>
      </c>
      <c r="AA605" s="20">
        <f>IFERROR(VLOOKUP(E605,INPUTS!$A$44:$C$103,3,0),SCENARIOS!$J$25)</f>
        <v>0.03</v>
      </c>
      <c r="AB605" s="15">
        <f t="shared" si="172"/>
        <v>3338.08227255486</v>
      </c>
      <c r="AC605" s="20">
        <f>IFERROR(VLOOKUP($E605,INPUTS!$A$44:$G$103,4,0),SCENARIOS!$K$25)</f>
        <v>0.1</v>
      </c>
      <c r="AD605" s="15">
        <f t="shared" si="172"/>
        <v>12285.0418554335</v>
      </c>
      <c r="AE605" s="20">
        <f>IFERROR(VLOOKUP($E605,INPUTS!$A$44:$G$103,5,0),SCENARIOS!$L$25)</f>
        <v>0.2</v>
      </c>
      <c r="AF605" s="15">
        <f t="shared" si="172"/>
        <v>27127.3577581853</v>
      </c>
      <c r="AG605" s="20">
        <f>IFERROR(VLOOKUP($E605,INPUTS!$A$44:$G$103,6,0),SCENARIOS!$M$25)</f>
        <v>0.3</v>
      </c>
      <c r="AH605" s="15">
        <f t="shared" si="167"/>
        <v>44926.1924135264</v>
      </c>
      <c r="AI605" s="20">
        <f>IFERROR(VLOOKUP($E605,INPUTS!$A$44:$G$103,7,0),SCENARIOS!$N$25)</f>
        <v>0.4</v>
      </c>
      <c r="AJ605" s="15">
        <f t="shared" si="168"/>
        <v>66136.1954728587</v>
      </c>
      <c r="AL605" t="str">
        <f t="shared" si="170"/>
        <v>N</v>
      </c>
      <c r="AM605" s="21">
        <f t="shared" si="171"/>
        <v>165340.488682147</v>
      </c>
    </row>
    <row r="606" ht="15" customHeight="1" spans="1:39">
      <c r="A606" s="6" t="s">
        <v>2356</v>
      </c>
      <c r="B606" s="52" t="s">
        <v>412</v>
      </c>
      <c r="C606" s="52" t="s">
        <v>413</v>
      </c>
      <c r="D606" s="52" t="s">
        <v>929</v>
      </c>
      <c r="E606" s="10" t="s">
        <v>258</v>
      </c>
      <c r="F606" s="52" t="s">
        <v>930</v>
      </c>
      <c r="G606" s="52" t="s">
        <v>169</v>
      </c>
      <c r="H606" s="52" t="s">
        <v>200</v>
      </c>
      <c r="I606" s="52" t="s">
        <v>391</v>
      </c>
      <c r="J606" s="52" t="s">
        <v>165</v>
      </c>
      <c r="K606" s="52" t="s">
        <v>931</v>
      </c>
      <c r="L606" s="53" t="s">
        <v>295</v>
      </c>
      <c r="M606" s="13">
        <v>1333</v>
      </c>
      <c r="N606" s="14">
        <f t="shared" si="169"/>
        <v>3.65205479452055</v>
      </c>
      <c r="O606" s="15">
        <v>9550</v>
      </c>
      <c r="P606" s="15">
        <f t="shared" si="161"/>
        <v>12730150</v>
      </c>
      <c r="Q606" s="16">
        <f>IFERROR(VLOOKUP(G606,SCENARIOS!$A$13:$E$18,4,0),0.025)</f>
        <v>0.02</v>
      </c>
      <c r="R606" s="52">
        <f>IFERROR(VLOOKUP(L606,INPUTS!$A$107:$B$120,2,0),0.0082)</f>
        <v>0.0089</v>
      </c>
      <c r="S606" s="52">
        <f t="shared" si="162"/>
        <v>84.995</v>
      </c>
      <c r="T606" s="15">
        <f t="shared" si="163"/>
        <v>113298.335</v>
      </c>
      <c r="U606" s="15">
        <f>T606/INPUTS!$B$7*1000</f>
        <v>141622918.75</v>
      </c>
      <c r="V606" s="15">
        <f>T606*INPUTS!$B$6</f>
        <v>358022.7386</v>
      </c>
      <c r="W606" s="54" t="s">
        <v>396</v>
      </c>
      <c r="X606" s="54" t="s">
        <v>396</v>
      </c>
      <c r="Y606" s="67">
        <f>IFERROR(VLOOKUP(E606,INPUTS!$A$44:$B$103,2,0),0)</f>
        <v>0.005</v>
      </c>
      <c r="Z606" s="15">
        <f t="shared" si="165"/>
        <v>566.491675</v>
      </c>
      <c r="AA606" s="20">
        <f>IFERROR(VLOOKUP(E606,INPUTS!$A$44:$C$103,3,0),SCENARIOS!$J$25)</f>
        <v>0.03</v>
      </c>
      <c r="AB606" s="15">
        <f t="shared" si="172"/>
        <v>3752.71550124068</v>
      </c>
      <c r="AC606" s="20">
        <f>IFERROR(VLOOKUP($E606,INPUTS!$A$44:$G$103,4,0),SCENARIOS!$K$25)</f>
        <v>0.1</v>
      </c>
      <c r="AD606" s="15">
        <f t="shared" si="172"/>
        <v>13811.0038159697</v>
      </c>
      <c r="AE606" s="20">
        <f>IFERROR(VLOOKUP($E606,INPUTS!$A$44:$G$103,5,0),SCENARIOS!$L$25)</f>
        <v>0.2</v>
      </c>
      <c r="AF606" s="15">
        <f t="shared" si="172"/>
        <v>30496.9283722681</v>
      </c>
      <c r="AG606" s="20">
        <f>IFERROR(VLOOKUP($E606,INPUTS!$A$44:$G$103,6,0),SCENARIOS!$M$25)</f>
        <v>0.3</v>
      </c>
      <c r="AH606" s="15">
        <f t="shared" si="167"/>
        <v>50506.60975858</v>
      </c>
      <c r="AI606" s="20">
        <f>IFERROR(VLOOKUP($E606,INPUTS!$A$44:$G$103,7,0),SCENARIOS!$N$25)</f>
        <v>0.4</v>
      </c>
      <c r="AJ606" s="15">
        <f t="shared" si="168"/>
        <v>74351.1710255492</v>
      </c>
      <c r="AL606" t="str">
        <f t="shared" si="170"/>
        <v>N</v>
      </c>
      <c r="AM606" s="21">
        <f t="shared" si="171"/>
        <v>185877.927563873</v>
      </c>
    </row>
    <row r="607" ht="15" customHeight="1" spans="1:39">
      <c r="A607" s="24" t="s">
        <v>2357</v>
      </c>
      <c r="B607" s="52" t="s">
        <v>412</v>
      </c>
      <c r="C607" s="52" t="s">
        <v>413</v>
      </c>
      <c r="D607" s="52" t="s">
        <v>929</v>
      </c>
      <c r="E607" s="10" t="s">
        <v>258</v>
      </c>
      <c r="F607" s="52" t="s">
        <v>930</v>
      </c>
      <c r="G607" s="52" t="s">
        <v>169</v>
      </c>
      <c r="H607" s="52" t="s">
        <v>205</v>
      </c>
      <c r="I607" s="52" t="s">
        <v>408</v>
      </c>
      <c r="J607" s="52" t="s">
        <v>165</v>
      </c>
      <c r="K607" s="52" t="s">
        <v>931</v>
      </c>
      <c r="L607" s="53" t="s">
        <v>295</v>
      </c>
      <c r="M607" s="13">
        <v>1333</v>
      </c>
      <c r="N607" s="14">
        <f t="shared" si="169"/>
        <v>3.65205479452055</v>
      </c>
      <c r="O607" s="15">
        <v>9270</v>
      </c>
      <c r="P607" s="15">
        <f t="shared" si="161"/>
        <v>12356910</v>
      </c>
      <c r="Q607" s="16">
        <f>IFERROR(VLOOKUP(G607,SCENARIOS!$A$13:$E$18,4,0),0.025)</f>
        <v>0.02</v>
      </c>
      <c r="R607" s="52">
        <f>IFERROR(VLOOKUP(L607,INPUTS!$A$107:$B$120,2,0),0.0082)</f>
        <v>0.0089</v>
      </c>
      <c r="S607" s="52">
        <f t="shared" si="162"/>
        <v>82.503</v>
      </c>
      <c r="T607" s="15">
        <f t="shared" si="163"/>
        <v>109976.499</v>
      </c>
      <c r="U607" s="15">
        <f>T607/INPUTS!$B$7*1000</f>
        <v>137470623.75</v>
      </c>
      <c r="V607" s="15">
        <f>T607*INPUTS!$B$6</f>
        <v>347525.73684</v>
      </c>
      <c r="W607" s="54" t="s">
        <v>396</v>
      </c>
      <c r="X607" s="54" t="s">
        <v>396</v>
      </c>
      <c r="Y607" s="67">
        <f>IFERROR(VLOOKUP(E607,INPUTS!$A$44:$B$103,2,0),0)</f>
        <v>0.005</v>
      </c>
      <c r="Z607" s="15">
        <f t="shared" si="165"/>
        <v>549.882495</v>
      </c>
      <c r="AA607" s="20">
        <f>IFERROR(VLOOKUP(E607,INPUTS!$A$44:$C$103,3,0),SCENARIOS!$J$25)</f>
        <v>0.03</v>
      </c>
      <c r="AB607" s="15">
        <f t="shared" si="172"/>
        <v>3642.68824047132</v>
      </c>
      <c r="AC607" s="20">
        <f>IFERROR(VLOOKUP($E607,INPUTS!$A$44:$G$103,4,0),SCENARIOS!$K$25)</f>
        <v>0.1</v>
      </c>
      <c r="AD607" s="15">
        <f t="shared" si="172"/>
        <v>13406.0738611559</v>
      </c>
      <c r="AE607" s="20">
        <f>IFERROR(VLOOKUP($E607,INPUTS!$A$44:$G$103,5,0),SCENARIOS!$L$25)</f>
        <v>0.2</v>
      </c>
      <c r="AF607" s="15">
        <f t="shared" si="172"/>
        <v>29602.7775927671</v>
      </c>
      <c r="AG607" s="20">
        <f>IFERROR(VLOOKUP($E607,INPUTS!$A$44:$G$103,6,0),SCENARIOS!$M$25)</f>
        <v>0.3</v>
      </c>
      <c r="AH607" s="15">
        <f t="shared" si="167"/>
        <v>49025.7876923598</v>
      </c>
      <c r="AI607" s="20">
        <f>IFERROR(VLOOKUP($E607,INPUTS!$A$44:$G$103,7,0),SCENARIOS!$N$25)</f>
        <v>0.4</v>
      </c>
      <c r="AJ607" s="15">
        <f t="shared" si="168"/>
        <v>72171.2414038577</v>
      </c>
      <c r="AL607" t="str">
        <f t="shared" si="170"/>
        <v>N</v>
      </c>
      <c r="AM607" s="21">
        <f t="shared" si="171"/>
        <v>180428.103509644</v>
      </c>
    </row>
    <row r="608" ht="15" customHeight="1" spans="1:39">
      <c r="A608" s="6" t="s">
        <v>2358</v>
      </c>
      <c r="B608" s="52" t="s">
        <v>412</v>
      </c>
      <c r="C608" s="52" t="s">
        <v>413</v>
      </c>
      <c r="D608" s="52" t="s">
        <v>929</v>
      </c>
      <c r="E608" s="10" t="s">
        <v>258</v>
      </c>
      <c r="F608" s="52" t="s">
        <v>930</v>
      </c>
      <c r="G608" s="52" t="s">
        <v>169</v>
      </c>
      <c r="H608" s="52" t="s">
        <v>623</v>
      </c>
      <c r="I608" s="52" t="s">
        <v>622</v>
      </c>
      <c r="J608" s="52" t="s">
        <v>181</v>
      </c>
      <c r="K608" s="52" t="s">
        <v>931</v>
      </c>
      <c r="L608" s="53" t="s">
        <v>1599</v>
      </c>
      <c r="M608" s="13">
        <v>2665</v>
      </c>
      <c r="N608" s="14">
        <f t="shared" si="169"/>
        <v>7.3013698630137</v>
      </c>
      <c r="O608" s="15">
        <v>1630</v>
      </c>
      <c r="P608" s="15">
        <f t="shared" si="161"/>
        <v>4343950</v>
      </c>
      <c r="Q608" s="16">
        <f>IFERROR(VLOOKUP(G608,SCENARIOS!$A$13:$E$18,4,0),0.025)</f>
        <v>0.02</v>
      </c>
      <c r="R608" s="52">
        <f>IFERROR(VLOOKUP(L608,INPUTS!$A$107:$B$120,2,0),0.0082)</f>
        <v>0.0082</v>
      </c>
      <c r="S608" s="52">
        <f t="shared" si="162"/>
        <v>13.366</v>
      </c>
      <c r="T608" s="15">
        <f t="shared" si="163"/>
        <v>35620.39</v>
      </c>
      <c r="U608" s="15">
        <f>T608/INPUTS!$B$7*1000</f>
        <v>44525487.5</v>
      </c>
      <c r="V608" s="15">
        <f>T608*INPUTS!$B$6</f>
        <v>112560.4324</v>
      </c>
      <c r="W608" s="54" t="s">
        <v>396</v>
      </c>
      <c r="X608" s="54" t="s">
        <v>396</v>
      </c>
      <c r="Y608" s="67">
        <f>IFERROR(VLOOKUP(E608,INPUTS!$A$44:$B$103,2,0),0)</f>
        <v>0.005</v>
      </c>
      <c r="Z608" s="15">
        <f t="shared" si="165"/>
        <v>178.10195</v>
      </c>
      <c r="AA608" s="20">
        <f>IFERROR(VLOOKUP(E608,INPUTS!$A$44:$C$103,3,0),SCENARIOS!$J$25)</f>
        <v>0.03</v>
      </c>
      <c r="AB608" s="15">
        <f t="shared" si="172"/>
        <v>1179.83366404492</v>
      </c>
      <c r="AC608" s="20">
        <f>IFERROR(VLOOKUP($E608,INPUTS!$A$44:$G$103,4,0),SCENARIOS!$K$25)</f>
        <v>0.1</v>
      </c>
      <c r="AD608" s="15">
        <f t="shared" si="172"/>
        <v>4342.10566480371</v>
      </c>
      <c r="AE608" s="20">
        <f>IFERROR(VLOOKUP($E608,INPUTS!$A$44:$G$103,5,0),SCENARIOS!$L$25)</f>
        <v>0.2</v>
      </c>
      <c r="AF608" s="15">
        <f t="shared" si="172"/>
        <v>9588.07101995149</v>
      </c>
      <c r="AG608" s="20">
        <f>IFERROR(VLOOKUP($E608,INPUTS!$A$44:$G$103,6,0),SCENARIOS!$M$25)</f>
        <v>0.3</v>
      </c>
      <c r="AH608" s="15">
        <f t="shared" si="167"/>
        <v>15879.00772927</v>
      </c>
      <c r="AI608" s="20">
        <f>IFERROR(VLOOKUP($E608,INPUTS!$A$44:$G$103,7,0),SCENARIOS!$N$25)</f>
        <v>0.4</v>
      </c>
      <c r="AJ608" s="15">
        <f t="shared" si="168"/>
        <v>23375.6101436686</v>
      </c>
      <c r="AL608" t="str">
        <f t="shared" si="170"/>
        <v>N</v>
      </c>
      <c r="AM608" s="21">
        <f t="shared" si="171"/>
        <v>58439.0253591715</v>
      </c>
    </row>
    <row r="609" ht="15" customHeight="1" spans="1:39">
      <c r="A609" s="24" t="s">
        <v>2359</v>
      </c>
      <c r="B609" s="52" t="s">
        <v>412</v>
      </c>
      <c r="C609" s="52" t="s">
        <v>413</v>
      </c>
      <c r="D609" s="52" t="s">
        <v>929</v>
      </c>
      <c r="E609" s="10" t="s">
        <v>258</v>
      </c>
      <c r="F609" s="52" t="s">
        <v>930</v>
      </c>
      <c r="G609" s="52" t="s">
        <v>169</v>
      </c>
      <c r="H609" s="52" t="s">
        <v>515</v>
      </c>
      <c r="I609" s="52" t="s">
        <v>514</v>
      </c>
      <c r="J609" s="52" t="s">
        <v>181</v>
      </c>
      <c r="K609" s="52" t="s">
        <v>931</v>
      </c>
      <c r="L609" s="53" t="s">
        <v>1599</v>
      </c>
      <c r="M609" s="13">
        <v>2001</v>
      </c>
      <c r="N609" s="14">
        <f t="shared" si="169"/>
        <v>5.48219178082192</v>
      </c>
      <c r="O609" s="15">
        <v>3230</v>
      </c>
      <c r="P609" s="15">
        <f t="shared" si="161"/>
        <v>6463230</v>
      </c>
      <c r="Q609" s="16">
        <f>IFERROR(VLOOKUP(G609,SCENARIOS!$A$13:$E$18,4,0),0.025)</f>
        <v>0.02</v>
      </c>
      <c r="R609" s="52">
        <f>IFERROR(VLOOKUP(L609,INPUTS!$A$107:$B$120,2,0),0.0082)</f>
        <v>0.0082</v>
      </c>
      <c r="S609" s="52">
        <f t="shared" si="162"/>
        <v>26.486</v>
      </c>
      <c r="T609" s="15">
        <f t="shared" si="163"/>
        <v>52998.486</v>
      </c>
      <c r="U609" s="15">
        <f>T609/INPUTS!$B$7*1000</f>
        <v>66248107.5</v>
      </c>
      <c r="V609" s="15">
        <f>T609*INPUTS!$B$6</f>
        <v>167475.21576</v>
      </c>
      <c r="W609" s="54" t="s">
        <v>396</v>
      </c>
      <c r="X609" s="54" t="s">
        <v>396</v>
      </c>
      <c r="Y609" s="67">
        <f>IFERROR(VLOOKUP(E609,INPUTS!$A$44:$B$103,2,0),0)</f>
        <v>0.005</v>
      </c>
      <c r="Z609" s="15">
        <f t="shared" si="165"/>
        <v>264.99243</v>
      </c>
      <c r="AA609" s="20">
        <f>IFERROR(VLOOKUP(E609,INPUTS!$A$44:$C$103,3,0),SCENARIOS!$J$25)</f>
        <v>0.03</v>
      </c>
      <c r="AB609" s="15">
        <f t="shared" si="172"/>
        <v>1755.43832973792</v>
      </c>
      <c r="AC609" s="20">
        <f>IFERROR(VLOOKUP($E609,INPUTS!$A$44:$G$103,4,0),SCENARIOS!$K$25)</f>
        <v>0.1</v>
      </c>
      <c r="AD609" s="15">
        <f t="shared" si="172"/>
        <v>6460.48587021703</v>
      </c>
      <c r="AE609" s="20">
        <f>IFERROR(VLOOKUP($E609,INPUTS!$A$44:$G$103,5,0),SCENARIOS!$L$25)</f>
        <v>0.2</v>
      </c>
      <c r="AF609" s="15">
        <f t="shared" si="172"/>
        <v>14265.7968573029</v>
      </c>
      <c r="AG609" s="20">
        <f>IFERROR(VLOOKUP($E609,INPUTS!$A$44:$G$103,6,0),SCENARIOS!$M$25)</f>
        <v>0.3</v>
      </c>
      <c r="AH609" s="15">
        <f t="shared" si="167"/>
        <v>23625.8886787486</v>
      </c>
      <c r="AI609" s="20">
        <f>IFERROR(VLOOKUP($E609,INPUTS!$A$44:$G$103,7,0),SCENARIOS!$N$25)</f>
        <v>0.4</v>
      </c>
      <c r="AJ609" s="15">
        <f t="shared" si="168"/>
        <v>34779.853531662</v>
      </c>
      <c r="AL609" t="str">
        <f t="shared" si="170"/>
        <v>N</v>
      </c>
      <c r="AM609" s="21">
        <f t="shared" si="171"/>
        <v>86949.633829155</v>
      </c>
    </row>
    <row r="610" ht="15" customHeight="1" spans="1:39">
      <c r="A610" s="6" t="s">
        <v>2360</v>
      </c>
      <c r="B610" s="52" t="s">
        <v>412</v>
      </c>
      <c r="C610" s="52" t="s">
        <v>413</v>
      </c>
      <c r="D610" s="52" t="s">
        <v>929</v>
      </c>
      <c r="E610" s="10" t="s">
        <v>258</v>
      </c>
      <c r="F610" s="52" t="s">
        <v>930</v>
      </c>
      <c r="G610" s="52" t="s">
        <v>169</v>
      </c>
      <c r="H610" s="52" t="s">
        <v>751</v>
      </c>
      <c r="I610" s="52" t="s">
        <v>750</v>
      </c>
      <c r="J610" s="52" t="s">
        <v>181</v>
      </c>
      <c r="K610" s="52" t="s">
        <v>931</v>
      </c>
      <c r="L610" s="53" t="s">
        <v>1545</v>
      </c>
      <c r="M610" s="13">
        <v>949</v>
      </c>
      <c r="N610" s="14">
        <f t="shared" si="169"/>
        <v>2.6</v>
      </c>
      <c r="O610" s="15">
        <v>8220</v>
      </c>
      <c r="P610" s="15">
        <f t="shared" si="161"/>
        <v>7800780</v>
      </c>
      <c r="Q610" s="16">
        <f>IFERROR(VLOOKUP(G610,SCENARIOS!$A$13:$E$18,4,0),0.025)</f>
        <v>0.02</v>
      </c>
      <c r="R610" s="52">
        <f>IFERROR(VLOOKUP(L610,INPUTS!$A$107:$B$120,2,0),0.0082)</f>
        <v>0.0082</v>
      </c>
      <c r="S610" s="52">
        <f t="shared" si="162"/>
        <v>67.404</v>
      </c>
      <c r="T610" s="15">
        <f t="shared" si="163"/>
        <v>63966.396</v>
      </c>
      <c r="U610" s="15">
        <f>T610/INPUTS!$B$7*1000</f>
        <v>79957995</v>
      </c>
      <c r="V610" s="15">
        <f>T610*INPUTS!$B$6</f>
        <v>202133.81136</v>
      </c>
      <c r="W610" s="54" t="s">
        <v>396</v>
      </c>
      <c r="X610" s="54" t="s">
        <v>396</v>
      </c>
      <c r="Y610" s="67">
        <f>IFERROR(VLOOKUP(E610,INPUTS!$A$44:$B$103,2,0),0)</f>
        <v>0.005</v>
      </c>
      <c r="Z610" s="15">
        <f t="shared" si="165"/>
        <v>319.83198</v>
      </c>
      <c r="AA610" s="20">
        <f>IFERROR(VLOOKUP(E610,INPUTS!$A$44:$C$103,3,0),SCENARIOS!$J$25)</f>
        <v>0.03</v>
      </c>
      <c r="AB610" s="15">
        <f t="shared" si="172"/>
        <v>2118.72209620468</v>
      </c>
      <c r="AC610" s="20">
        <f>IFERROR(VLOOKUP($E610,INPUTS!$A$44:$G$103,4,0),SCENARIOS!$K$25)</f>
        <v>0.1</v>
      </c>
      <c r="AD610" s="15">
        <f t="shared" si="172"/>
        <v>7797.4679791175</v>
      </c>
      <c r="AE610" s="20">
        <f>IFERROR(VLOOKUP($E610,INPUTS!$A$44:$G$103,5,0),SCENARIOS!$L$25)</f>
        <v>0.2</v>
      </c>
      <c r="AF610" s="15">
        <f t="shared" si="172"/>
        <v>17218.0694186206</v>
      </c>
      <c r="AG610" s="20">
        <f>IFERROR(VLOOKUP($E610,INPUTS!$A$44:$G$103,6,0),SCENARIOS!$M$25)</f>
        <v>0.3</v>
      </c>
      <c r="AH610" s="15">
        <f t="shared" si="167"/>
        <v>28515.2098698961</v>
      </c>
      <c r="AI610" s="20">
        <f>IFERROR(VLOOKUP($E610,INPUTS!$A$44:$G$103,7,0),SCENARIOS!$N$25)</f>
        <v>0.4</v>
      </c>
      <c r="AJ610" s="15">
        <f t="shared" si="168"/>
        <v>41977.4610887619</v>
      </c>
      <c r="AL610" t="str">
        <f t="shared" si="170"/>
        <v>N</v>
      </c>
      <c r="AM610" s="21">
        <f t="shared" si="171"/>
        <v>104943.652721905</v>
      </c>
    </row>
    <row r="611" ht="15" customHeight="1" spans="1:39">
      <c r="A611" s="24" t="s">
        <v>2361</v>
      </c>
      <c r="B611" s="52" t="s">
        <v>412</v>
      </c>
      <c r="C611" s="52" t="s">
        <v>413</v>
      </c>
      <c r="D611" s="52" t="s">
        <v>929</v>
      </c>
      <c r="E611" s="10" t="s">
        <v>258</v>
      </c>
      <c r="F611" s="52" t="s">
        <v>930</v>
      </c>
      <c r="G611" s="52" t="s">
        <v>169</v>
      </c>
      <c r="H611" s="52" t="s">
        <v>452</v>
      </c>
      <c r="I611" s="52" t="s">
        <v>451</v>
      </c>
      <c r="J611" s="52" t="s">
        <v>181</v>
      </c>
      <c r="K611" s="52" t="s">
        <v>931</v>
      </c>
      <c r="L611" s="53" t="s">
        <v>1581</v>
      </c>
      <c r="M611" s="13">
        <v>949</v>
      </c>
      <c r="N611" s="14">
        <f t="shared" si="169"/>
        <v>2.6</v>
      </c>
      <c r="O611" s="15">
        <v>9360</v>
      </c>
      <c r="P611" s="15">
        <f t="shared" si="161"/>
        <v>8882640</v>
      </c>
      <c r="Q611" s="16">
        <f>IFERROR(VLOOKUP(G611,SCENARIOS!$A$13:$E$18,4,0),0.025)</f>
        <v>0.02</v>
      </c>
      <c r="R611" s="52">
        <f>IFERROR(VLOOKUP(L611,INPUTS!$A$107:$B$120,2,0),0.0082)</f>
        <v>0.0082</v>
      </c>
      <c r="S611" s="52">
        <f t="shared" si="162"/>
        <v>76.752</v>
      </c>
      <c r="T611" s="15">
        <f t="shared" si="163"/>
        <v>72837.648</v>
      </c>
      <c r="U611" s="15">
        <f>T611/INPUTS!$B$7*1000</f>
        <v>91047060</v>
      </c>
      <c r="V611" s="15">
        <f>T611*INPUTS!$B$6</f>
        <v>230166.96768</v>
      </c>
      <c r="W611" s="54" t="s">
        <v>521</v>
      </c>
      <c r="X611" s="54" t="s">
        <v>396</v>
      </c>
      <c r="Y611" s="67">
        <f>IFERROR(VLOOKUP(E611,INPUTS!$A$44:$B$103,2,0),0)</f>
        <v>0.005</v>
      </c>
      <c r="Z611" s="15">
        <f t="shared" si="165"/>
        <v>364.18824</v>
      </c>
      <c r="AA611" s="20">
        <f>IFERROR(VLOOKUP(E611,INPUTS!$A$44:$C$103,3,0),SCENARIOS!$J$25)</f>
        <v>0.03</v>
      </c>
      <c r="AB611" s="15">
        <f t="shared" si="172"/>
        <v>2412.55946721117</v>
      </c>
      <c r="AC611" s="20">
        <f>IFERROR(VLOOKUP($E611,INPUTS!$A$44:$G$103,4,0),SCENARIOS!$K$25)</f>
        <v>0.1</v>
      </c>
      <c r="AD611" s="15">
        <f t="shared" si="172"/>
        <v>8878.86864775423</v>
      </c>
      <c r="AE611" s="20">
        <f>IFERROR(VLOOKUP($E611,INPUTS!$A$44:$G$103,5,0),SCENARIOS!$L$25)</f>
        <v>0.2</v>
      </c>
      <c r="AF611" s="15">
        <f t="shared" si="172"/>
        <v>19605.9768562396</v>
      </c>
      <c r="AG611" s="20">
        <f>IFERROR(VLOOKUP($E611,INPUTS!$A$44:$G$103,6,0),SCENARIOS!$M$25)</f>
        <v>0.3</v>
      </c>
      <c r="AH611" s="15">
        <f t="shared" si="167"/>
        <v>32469.8740124364</v>
      </c>
      <c r="AI611" s="20">
        <f>IFERROR(VLOOKUP($E611,INPUTS!$A$44:$G$103,7,0),SCENARIOS!$N$25)</f>
        <v>0.4</v>
      </c>
      <c r="AJ611" s="15">
        <f t="shared" si="168"/>
        <v>47799.1527726048</v>
      </c>
      <c r="AL611" t="str">
        <f t="shared" si="170"/>
        <v>N</v>
      </c>
      <c r="AM611" s="21">
        <f t="shared" si="171"/>
        <v>119497.881931512</v>
      </c>
    </row>
    <row r="612" ht="15" customHeight="1" spans="1:39">
      <c r="A612" s="6" t="s">
        <v>2362</v>
      </c>
      <c r="B612" s="52" t="s">
        <v>412</v>
      </c>
      <c r="C612" s="52" t="s">
        <v>413</v>
      </c>
      <c r="D612" s="52" t="s">
        <v>929</v>
      </c>
      <c r="E612" s="10" t="s">
        <v>248</v>
      </c>
      <c r="F612" s="52" t="s">
        <v>930</v>
      </c>
      <c r="G612" s="52" t="s">
        <v>169</v>
      </c>
      <c r="H612" s="52" t="s">
        <v>234</v>
      </c>
      <c r="I612" s="52" t="s">
        <v>424</v>
      </c>
      <c r="J612" s="52" t="s">
        <v>173</v>
      </c>
      <c r="K612" s="52" t="s">
        <v>931</v>
      </c>
      <c r="L612" s="53" t="s">
        <v>295</v>
      </c>
      <c r="M612" s="13">
        <v>2665</v>
      </c>
      <c r="N612" s="14">
        <f t="shared" si="169"/>
        <v>7.3013698630137</v>
      </c>
      <c r="O612" s="15">
        <v>8740</v>
      </c>
      <c r="P612" s="15">
        <f t="shared" si="161"/>
        <v>23292100</v>
      </c>
      <c r="Q612" s="16">
        <f>IFERROR(VLOOKUP(G612,SCENARIOS!$A$13:$E$18,4,0),0.025)</f>
        <v>0.02</v>
      </c>
      <c r="R612" s="52">
        <f>IFERROR(VLOOKUP(L612,INPUTS!$A$107:$B$120,2,0),0.0082)</f>
        <v>0.0089</v>
      </c>
      <c r="S612" s="52">
        <f t="shared" si="162"/>
        <v>77.786</v>
      </c>
      <c r="T612" s="15">
        <f t="shared" si="163"/>
        <v>207299.69</v>
      </c>
      <c r="U612" s="15">
        <f>T612/INPUTS!$B$7*1000</f>
        <v>259124612.5</v>
      </c>
      <c r="V612" s="15">
        <f>T612*INPUTS!$B$6</f>
        <v>655067.0204</v>
      </c>
      <c r="W612" s="54" t="s">
        <v>396</v>
      </c>
      <c r="X612" s="54" t="s">
        <v>396</v>
      </c>
      <c r="Y612" s="67">
        <f>IFERROR(VLOOKUP(E612,INPUTS!$A$44:$B$103,2,0),0)</f>
        <v>0.005</v>
      </c>
      <c r="Z612" s="15">
        <f t="shared" si="165"/>
        <v>1036.49845</v>
      </c>
      <c r="AA612" s="20">
        <f>IFERROR(VLOOKUP(E612,INPUTS!$A$44:$C$103,3,0),SCENARIOS!$J$25)</f>
        <v>0.03</v>
      </c>
      <c r="AB612" s="15">
        <f t="shared" ref="AB612:AF627" si="173">$T612*AA612*(1+$Q612)^AB$2</f>
        <v>6866.26824714933</v>
      </c>
      <c r="AC612" s="20">
        <f>IFERROR(VLOOKUP($E612,INPUTS!$A$44:$G$103,4,0),SCENARIOS!$K$25)</f>
        <v>0.1</v>
      </c>
      <c r="AD612" s="15">
        <f t="shared" si="173"/>
        <v>25269.7165376643</v>
      </c>
      <c r="AE612" s="20">
        <f>IFERROR(VLOOKUP($E612,INPUTS!$A$44:$G$103,5,0),SCENARIOS!$L$25)</f>
        <v>0.2</v>
      </c>
      <c r="AF612" s="15">
        <f t="shared" si="173"/>
        <v>55799.6178630814</v>
      </c>
      <c r="AG612" s="20">
        <f>IFERROR(VLOOKUP($E612,INPUTS!$A$44:$G$103,6,0),SCENARIOS!$M$25)</f>
        <v>0.3</v>
      </c>
      <c r="AH612" s="15">
        <f t="shared" si="167"/>
        <v>92410.930362786</v>
      </c>
      <c r="AI612" s="20">
        <f>IFERROR(VLOOKUP($E612,INPUTS!$A$44:$G$103,7,0),SCENARIOS!$N$25)</f>
        <v>0.4</v>
      </c>
      <c r="AJ612" s="15">
        <f t="shared" si="168"/>
        <v>136038.845625872</v>
      </c>
      <c r="AL612" t="str">
        <f t="shared" si="170"/>
        <v>Y</v>
      </c>
      <c r="AM612" s="21">
        <f t="shared" si="171"/>
        <v>340097.11406468</v>
      </c>
    </row>
    <row r="613" ht="15" customHeight="1" spans="1:39">
      <c r="A613" s="24" t="s">
        <v>2363</v>
      </c>
      <c r="B613" s="52" t="s">
        <v>412</v>
      </c>
      <c r="C613" s="52" t="s">
        <v>413</v>
      </c>
      <c r="D613" s="52" t="s">
        <v>929</v>
      </c>
      <c r="E613" s="10" t="s">
        <v>248</v>
      </c>
      <c r="F613" s="52" t="s">
        <v>930</v>
      </c>
      <c r="G613" s="52" t="s">
        <v>169</v>
      </c>
      <c r="H613" s="52" t="s">
        <v>224</v>
      </c>
      <c r="I613" s="52" t="s">
        <v>938</v>
      </c>
      <c r="J613" s="52" t="s">
        <v>165</v>
      </c>
      <c r="K613" s="52" t="s">
        <v>931</v>
      </c>
      <c r="L613" s="53" t="s">
        <v>295</v>
      </c>
      <c r="M613" s="13">
        <v>2001</v>
      </c>
      <c r="N613" s="14">
        <f t="shared" si="169"/>
        <v>5.48219178082192</v>
      </c>
      <c r="O613" s="15">
        <v>8770</v>
      </c>
      <c r="P613" s="15">
        <f t="shared" si="161"/>
        <v>17548770</v>
      </c>
      <c r="Q613" s="16">
        <f>IFERROR(VLOOKUP(G613,SCENARIOS!$A$13:$E$18,4,0),0.025)</f>
        <v>0.02</v>
      </c>
      <c r="R613" s="52">
        <f>IFERROR(VLOOKUP(L613,INPUTS!$A$107:$B$120,2,0),0.0082)</f>
        <v>0.0089</v>
      </c>
      <c r="S613" s="52">
        <f t="shared" si="162"/>
        <v>78.053</v>
      </c>
      <c r="T613" s="15">
        <f t="shared" si="163"/>
        <v>156184.053</v>
      </c>
      <c r="U613" s="15">
        <f>T613/INPUTS!$B$7*1000</f>
        <v>195230066.25</v>
      </c>
      <c r="V613" s="15">
        <f>T613*INPUTS!$B$6</f>
        <v>493541.60748</v>
      </c>
      <c r="W613" s="54" t="s">
        <v>396</v>
      </c>
      <c r="X613" s="54" t="s">
        <v>396</v>
      </c>
      <c r="Y613" s="67">
        <f>IFERROR(VLOOKUP(E613,INPUTS!$A$44:$B$103,2,0),0)</f>
        <v>0.005</v>
      </c>
      <c r="Z613" s="15">
        <f t="shared" si="165"/>
        <v>780.920265</v>
      </c>
      <c r="AA613" s="20">
        <f>IFERROR(VLOOKUP(E613,INPUTS!$A$44:$C$103,3,0),SCENARIOS!$J$25)</f>
        <v>0.03</v>
      </c>
      <c r="AB613" s="15">
        <f t="shared" si="173"/>
        <v>5173.19444049814</v>
      </c>
      <c r="AC613" s="20">
        <f>IFERROR(VLOOKUP($E613,INPUTS!$A$44:$G$103,4,0),SCENARIOS!$K$25)</f>
        <v>0.1</v>
      </c>
      <c r="AD613" s="15">
        <f t="shared" si="173"/>
        <v>19038.7489099165</v>
      </c>
      <c r="AE613" s="20">
        <f>IFERROR(VLOOKUP($E613,INPUTS!$A$44:$G$103,5,0),SCENARIOS!$L$25)</f>
        <v>0.2</v>
      </c>
      <c r="AF613" s="15">
        <f t="shared" si="173"/>
        <v>42040.6343767675</v>
      </c>
      <c r="AG613" s="20">
        <f>IFERROR(VLOOKUP($E613,INPUTS!$A$44:$G$103,6,0),SCENARIOS!$M$25)</f>
        <v>0.3</v>
      </c>
      <c r="AH613" s="15">
        <f t="shared" si="167"/>
        <v>69624.3860546086</v>
      </c>
      <c r="AI613" s="20">
        <f>IFERROR(VLOOKUP($E613,INPUTS!$A$44:$G$103,7,0),SCENARIOS!$N$25)</f>
        <v>0.4</v>
      </c>
      <c r="AJ613" s="15">
        <f t="shared" si="168"/>
        <v>102494.597436639</v>
      </c>
      <c r="AL613" t="str">
        <f t="shared" si="170"/>
        <v>Y</v>
      </c>
      <c r="AM613" s="21">
        <f t="shared" si="171"/>
        <v>256236.493591597</v>
      </c>
    </row>
    <row r="614" ht="15" customHeight="1" spans="1:39">
      <c r="A614" s="6" t="s">
        <v>2364</v>
      </c>
      <c r="B614" s="52" t="s">
        <v>412</v>
      </c>
      <c r="C614" s="52" t="s">
        <v>413</v>
      </c>
      <c r="D614" s="52" t="s">
        <v>929</v>
      </c>
      <c r="E614" s="10" t="s">
        <v>248</v>
      </c>
      <c r="F614" s="52" t="s">
        <v>930</v>
      </c>
      <c r="G614" s="52" t="s">
        <v>169</v>
      </c>
      <c r="H614" s="52" t="s">
        <v>264</v>
      </c>
      <c r="I614" s="52" t="s">
        <v>436</v>
      </c>
      <c r="J614" s="52" t="s">
        <v>173</v>
      </c>
      <c r="K614" s="52" t="s">
        <v>931</v>
      </c>
      <c r="L614" s="53" t="s">
        <v>291</v>
      </c>
      <c r="M614" s="13">
        <v>1333</v>
      </c>
      <c r="N614" s="14">
        <f t="shared" si="169"/>
        <v>3.65205479452055</v>
      </c>
      <c r="O614" s="15">
        <v>12080</v>
      </c>
      <c r="P614" s="15">
        <f t="shared" si="161"/>
        <v>16102640</v>
      </c>
      <c r="Q614" s="16">
        <f>IFERROR(VLOOKUP(G614,SCENARIOS!$A$13:$E$18,4,0),0.025)</f>
        <v>0.02</v>
      </c>
      <c r="R614" s="52">
        <f>IFERROR(VLOOKUP(L614,INPUTS!$A$107:$B$120,2,0),0.0082)</f>
        <v>0.0079</v>
      </c>
      <c r="S614" s="52">
        <f t="shared" si="162"/>
        <v>95.432</v>
      </c>
      <c r="T614" s="15">
        <f t="shared" si="163"/>
        <v>127210.856</v>
      </c>
      <c r="U614" s="15">
        <f>T614/INPUTS!$B$7*1000</f>
        <v>159013570</v>
      </c>
      <c r="V614" s="15">
        <f>T614*INPUTS!$B$6</f>
        <v>401986.30496</v>
      </c>
      <c r="W614" s="54" t="s">
        <v>396</v>
      </c>
      <c r="X614" s="54" t="s">
        <v>396</v>
      </c>
      <c r="Y614" s="67">
        <f>IFERROR(VLOOKUP(E614,INPUTS!$A$44:$B$103,2,0),0)</f>
        <v>0.005</v>
      </c>
      <c r="Z614" s="15">
        <f t="shared" si="165"/>
        <v>636.05428</v>
      </c>
      <c r="AA614" s="20">
        <f>IFERROR(VLOOKUP(E614,INPUTS!$A$44:$C$103,3,0),SCENARIOS!$J$25)</f>
        <v>0.03</v>
      </c>
      <c r="AB614" s="15">
        <f t="shared" si="173"/>
        <v>4213.53192204719</v>
      </c>
      <c r="AC614" s="20">
        <f>IFERROR(VLOOKUP($E614,INPUTS!$A$44:$G$103,4,0),SCENARIOS!$K$25)</f>
        <v>0.1</v>
      </c>
      <c r="AD614" s="15">
        <f t="shared" si="173"/>
        <v>15506.9323626757</v>
      </c>
      <c r="AE614" s="20">
        <f>IFERROR(VLOOKUP($E614,INPUTS!$A$44:$G$103,5,0),SCENARIOS!$L$25)</f>
        <v>0.2</v>
      </c>
      <c r="AF614" s="15">
        <f t="shared" si="173"/>
        <v>34241.812676302</v>
      </c>
      <c r="AG614" s="20">
        <f>IFERROR(VLOOKUP($E614,INPUTS!$A$44:$G$103,6,0),SCENARIOS!$M$25)</f>
        <v>0.3</v>
      </c>
      <c r="AH614" s="15">
        <f t="shared" si="167"/>
        <v>56708.5920640132</v>
      </c>
      <c r="AI614" s="20">
        <f>IFERROR(VLOOKUP($E614,INPUTS!$A$44:$G$103,7,0),SCENARIOS!$N$25)</f>
        <v>0.4</v>
      </c>
      <c r="AJ614" s="15">
        <f t="shared" si="168"/>
        <v>83481.1571658358</v>
      </c>
      <c r="AL614" t="str">
        <f t="shared" si="170"/>
        <v>Y</v>
      </c>
      <c r="AM614" s="21">
        <f t="shared" si="171"/>
        <v>208702.89291459</v>
      </c>
    </row>
    <row r="615" ht="15" customHeight="1" spans="1:39">
      <c r="A615" s="24" t="s">
        <v>2365</v>
      </c>
      <c r="B615" s="52" t="s">
        <v>412</v>
      </c>
      <c r="C615" s="52" t="s">
        <v>413</v>
      </c>
      <c r="D615" s="52" t="s">
        <v>929</v>
      </c>
      <c r="E615" s="10" t="s">
        <v>248</v>
      </c>
      <c r="F615" s="52" t="s">
        <v>930</v>
      </c>
      <c r="G615" s="52" t="s">
        <v>169</v>
      </c>
      <c r="H615" s="52" t="s">
        <v>505</v>
      </c>
      <c r="I615" s="52" t="s">
        <v>504</v>
      </c>
      <c r="J615" s="52" t="s">
        <v>173</v>
      </c>
      <c r="K615" s="52" t="s">
        <v>931</v>
      </c>
      <c r="L615" s="53" t="s">
        <v>291</v>
      </c>
      <c r="M615" s="13">
        <v>1333</v>
      </c>
      <c r="N615" s="14">
        <f t="shared" si="169"/>
        <v>3.65205479452055</v>
      </c>
      <c r="O615" s="15">
        <v>9620</v>
      </c>
      <c r="P615" s="15">
        <f t="shared" si="161"/>
        <v>12823460</v>
      </c>
      <c r="Q615" s="16">
        <f>IFERROR(VLOOKUP(G615,SCENARIOS!$A$13:$E$18,4,0),0.025)</f>
        <v>0.02</v>
      </c>
      <c r="R615" s="52">
        <f>IFERROR(VLOOKUP(L615,INPUTS!$A$107:$B$120,2,0),0.0082)</f>
        <v>0.0079</v>
      </c>
      <c r="S615" s="52">
        <f t="shared" si="162"/>
        <v>75.998</v>
      </c>
      <c r="T615" s="15">
        <f t="shared" si="163"/>
        <v>101305.334</v>
      </c>
      <c r="U615" s="15">
        <f>T615/INPUTS!$B$7*1000</f>
        <v>126631667.5</v>
      </c>
      <c r="V615" s="15">
        <f>T615*INPUTS!$B$6</f>
        <v>320124.85544</v>
      </c>
      <c r="W615" s="54" t="s">
        <v>396</v>
      </c>
      <c r="X615" s="54" t="s">
        <v>396</v>
      </c>
      <c r="Y615" s="67">
        <f>IFERROR(VLOOKUP(E615,INPUTS!$A$44:$B$103,2,0),0)</f>
        <v>0.005</v>
      </c>
      <c r="Z615" s="15">
        <f t="shared" si="165"/>
        <v>506.52667</v>
      </c>
      <c r="AA615" s="20">
        <f>IFERROR(VLOOKUP(E615,INPUTS!$A$44:$C$103,3,0),SCENARIOS!$J$25)</f>
        <v>0.03</v>
      </c>
      <c r="AB615" s="15">
        <f t="shared" si="173"/>
        <v>3355.47823593493</v>
      </c>
      <c r="AC615" s="20">
        <f>IFERROR(VLOOKUP($E615,INPUTS!$A$44:$G$103,4,0),SCENARIOS!$K$25)</f>
        <v>0.1</v>
      </c>
      <c r="AD615" s="15">
        <f t="shared" si="173"/>
        <v>12349.0636861705</v>
      </c>
      <c r="AE615" s="20">
        <f>IFERROR(VLOOKUP($E615,INPUTS!$A$44:$G$103,5,0),SCENARIOS!$L$25)</f>
        <v>0.2</v>
      </c>
      <c r="AF615" s="15">
        <f t="shared" si="173"/>
        <v>27268.7283067902</v>
      </c>
      <c r="AG615" s="20">
        <f>IFERROR(VLOOKUP($E615,INPUTS!$A$44:$G$103,6,0),SCENARIOS!$M$25)</f>
        <v>0.3</v>
      </c>
      <c r="AH615" s="15">
        <f t="shared" si="167"/>
        <v>45160.3191768052</v>
      </c>
      <c r="AI615" s="20">
        <f>IFERROR(VLOOKUP($E615,INPUTS!$A$44:$G$103,7,0),SCENARIOS!$N$25)</f>
        <v>0.4</v>
      </c>
      <c r="AJ615" s="15">
        <f t="shared" si="168"/>
        <v>66480.8552926606</v>
      </c>
      <c r="AL615" t="str">
        <f t="shared" si="170"/>
        <v>Y</v>
      </c>
      <c r="AM615" s="21">
        <f t="shared" si="171"/>
        <v>166202.138231652</v>
      </c>
    </row>
    <row r="616" ht="15" customHeight="1" spans="1:39">
      <c r="A616" s="6" t="s">
        <v>2366</v>
      </c>
      <c r="B616" s="52" t="s">
        <v>412</v>
      </c>
      <c r="C616" s="52" t="s">
        <v>413</v>
      </c>
      <c r="D616" s="52" t="s">
        <v>929</v>
      </c>
      <c r="E616" s="10" t="s">
        <v>248</v>
      </c>
      <c r="F616" s="52" t="s">
        <v>930</v>
      </c>
      <c r="G616" s="52" t="s">
        <v>169</v>
      </c>
      <c r="H616" s="52" t="s">
        <v>428</v>
      </c>
      <c r="I616" s="52" t="s">
        <v>427</v>
      </c>
      <c r="J616" s="52" t="s">
        <v>173</v>
      </c>
      <c r="K616" s="52" t="s">
        <v>931</v>
      </c>
      <c r="L616" s="53" t="s">
        <v>295</v>
      </c>
      <c r="M616" s="13">
        <v>1333</v>
      </c>
      <c r="N616" s="14">
        <f t="shared" si="169"/>
        <v>3.65205479452055</v>
      </c>
      <c r="O616" s="15">
        <v>11640</v>
      </c>
      <c r="P616" s="15">
        <f t="shared" si="161"/>
        <v>15516120</v>
      </c>
      <c r="Q616" s="16">
        <f>IFERROR(VLOOKUP(G616,SCENARIOS!$A$13:$E$18,4,0),0.025)</f>
        <v>0.02</v>
      </c>
      <c r="R616" s="52">
        <f>IFERROR(VLOOKUP(L616,INPUTS!$A$107:$B$120,2,0),0.0082)</f>
        <v>0.0089</v>
      </c>
      <c r="S616" s="52">
        <f t="shared" si="162"/>
        <v>103.596</v>
      </c>
      <c r="T616" s="15">
        <f t="shared" si="163"/>
        <v>138093.468</v>
      </c>
      <c r="U616" s="15">
        <f>T616/INPUTS!$B$7*1000</f>
        <v>172616835</v>
      </c>
      <c r="V616" s="15">
        <f>T616*INPUTS!$B$6</f>
        <v>436375.35888</v>
      </c>
      <c r="W616" s="54" t="s">
        <v>521</v>
      </c>
      <c r="X616" s="54" t="s">
        <v>396</v>
      </c>
      <c r="Y616" s="67">
        <f>IFERROR(VLOOKUP(E616,INPUTS!$A$44:$B$103,2,0),0)</f>
        <v>0.005</v>
      </c>
      <c r="Z616" s="15">
        <f t="shared" si="165"/>
        <v>690.46734</v>
      </c>
      <c r="AA616" s="20">
        <f>IFERROR(VLOOKUP(E616,INPUTS!$A$44:$C$103,3,0),SCENARIOS!$J$25)</f>
        <v>0.03</v>
      </c>
      <c r="AB616" s="15">
        <f t="shared" si="173"/>
        <v>4573.9904119834</v>
      </c>
      <c r="AC616" s="20">
        <f>IFERROR(VLOOKUP($E616,INPUTS!$A$44:$G$103,4,0),SCENARIOS!$K$25)</f>
        <v>0.1</v>
      </c>
      <c r="AD616" s="15">
        <f t="shared" si="173"/>
        <v>16833.5166929725</v>
      </c>
      <c r="AE616" s="20">
        <f>IFERROR(VLOOKUP($E616,INPUTS!$A$44:$G$103,5,0),SCENARIOS!$L$25)</f>
        <v>0.2</v>
      </c>
      <c r="AF616" s="15">
        <f t="shared" si="173"/>
        <v>37171.1252621153</v>
      </c>
      <c r="AG616" s="20">
        <f>IFERROR(VLOOKUP($E616,INPUTS!$A$44:$G$103,6,0),SCENARIOS!$M$25)</f>
        <v>0.3</v>
      </c>
      <c r="AH616" s="15">
        <f t="shared" si="167"/>
        <v>61559.8887528661</v>
      </c>
      <c r="AI616" s="20">
        <f>IFERROR(VLOOKUP($E616,INPUTS!$A$44:$G$103,7,0),SCENARIOS!$N$25)</f>
        <v>0.4</v>
      </c>
      <c r="AJ616" s="15">
        <f t="shared" si="168"/>
        <v>90622.7885588893</v>
      </c>
      <c r="AL616" t="str">
        <f t="shared" si="170"/>
        <v>Y</v>
      </c>
      <c r="AM616" s="21">
        <f t="shared" si="171"/>
        <v>226556.971397223</v>
      </c>
    </row>
    <row r="617" ht="15" customHeight="1" spans="1:39">
      <c r="A617" s="24" t="s">
        <v>2367</v>
      </c>
      <c r="B617" s="52" t="s">
        <v>412</v>
      </c>
      <c r="C617" s="52" t="s">
        <v>413</v>
      </c>
      <c r="D617" s="52" t="s">
        <v>929</v>
      </c>
      <c r="E617" s="10" t="s">
        <v>248</v>
      </c>
      <c r="F617" s="52" t="s">
        <v>930</v>
      </c>
      <c r="G617" s="52" t="s">
        <v>169</v>
      </c>
      <c r="H617" s="52" t="s">
        <v>623</v>
      </c>
      <c r="I617" s="52" t="s">
        <v>622</v>
      </c>
      <c r="J617" s="52" t="s">
        <v>181</v>
      </c>
      <c r="K617" s="52" t="s">
        <v>931</v>
      </c>
      <c r="L617" s="53" t="s">
        <v>1599</v>
      </c>
      <c r="M617" s="13">
        <v>2665</v>
      </c>
      <c r="N617" s="14">
        <f t="shared" si="169"/>
        <v>7.3013698630137</v>
      </c>
      <c r="O617" s="15">
        <v>2560</v>
      </c>
      <c r="P617" s="15">
        <f t="shared" si="161"/>
        <v>6822400</v>
      </c>
      <c r="Q617" s="16">
        <f>IFERROR(VLOOKUP(G617,SCENARIOS!$A$13:$E$18,4,0),0.025)</f>
        <v>0.02</v>
      </c>
      <c r="R617" s="52">
        <f>IFERROR(VLOOKUP(L617,INPUTS!$A$107:$B$120,2,0),0.0082)</f>
        <v>0.0082</v>
      </c>
      <c r="S617" s="52">
        <f t="shared" si="162"/>
        <v>20.992</v>
      </c>
      <c r="T617" s="15">
        <f t="shared" si="163"/>
        <v>55943.68</v>
      </c>
      <c r="U617" s="15">
        <f>T617/INPUTS!$B$7*1000</f>
        <v>69929600</v>
      </c>
      <c r="V617" s="15">
        <f>T617*INPUTS!$B$6</f>
        <v>176782.0288</v>
      </c>
      <c r="W617" s="54" t="s">
        <v>396</v>
      </c>
      <c r="X617" s="54" t="s">
        <v>396</v>
      </c>
      <c r="Y617" s="67">
        <f>IFERROR(VLOOKUP(E617,INPUTS!$A$44:$B$103,2,0),0)</f>
        <v>0.005</v>
      </c>
      <c r="Z617" s="15">
        <f t="shared" si="165"/>
        <v>279.7184</v>
      </c>
      <c r="AA617" s="20">
        <f>IFERROR(VLOOKUP(E617,INPUTS!$A$44:$C$103,3,0),SCENARIOS!$J$25)</f>
        <v>0.03</v>
      </c>
      <c r="AB617" s="15">
        <f t="shared" si="173"/>
        <v>1852.99029445091</v>
      </c>
      <c r="AC617" s="20">
        <f>IFERROR(VLOOKUP($E617,INPUTS!$A$44:$G$103,4,0),SCENARIOS!$K$25)</f>
        <v>0.1</v>
      </c>
      <c r="AD617" s="15">
        <f t="shared" si="173"/>
        <v>6819.50337539723</v>
      </c>
      <c r="AE617" s="20">
        <f>IFERROR(VLOOKUP($E617,INPUTS!$A$44:$G$103,5,0),SCENARIOS!$L$25)</f>
        <v>0.2</v>
      </c>
      <c r="AF617" s="15">
        <f t="shared" si="173"/>
        <v>15058.5655282674</v>
      </c>
      <c r="AG617" s="20">
        <f>IFERROR(VLOOKUP($E617,INPUTS!$A$44:$G$103,6,0),SCENARIOS!$M$25)</f>
        <v>0.3</v>
      </c>
      <c r="AH617" s="15">
        <f t="shared" si="167"/>
        <v>24938.8096852339</v>
      </c>
      <c r="AI617" s="20">
        <f>IFERROR(VLOOKUP($E617,INPUTS!$A$44:$G$103,7,0),SCENARIOS!$N$25)</f>
        <v>0.4</v>
      </c>
      <c r="AJ617" s="15">
        <f t="shared" si="168"/>
        <v>36712.6147041666</v>
      </c>
      <c r="AL617" t="str">
        <f t="shared" si="170"/>
        <v>Y</v>
      </c>
      <c r="AM617" s="21">
        <f t="shared" si="171"/>
        <v>91781.5367604166</v>
      </c>
    </row>
    <row r="618" ht="15" customHeight="1" spans="1:39">
      <c r="A618" s="6" t="s">
        <v>2368</v>
      </c>
      <c r="B618" s="52" t="s">
        <v>412</v>
      </c>
      <c r="C618" s="52" t="s">
        <v>413</v>
      </c>
      <c r="D618" s="52" t="s">
        <v>929</v>
      </c>
      <c r="E618" s="10" t="s">
        <v>1623</v>
      </c>
      <c r="F618" s="52" t="s">
        <v>930</v>
      </c>
      <c r="G618" s="52" t="s">
        <v>169</v>
      </c>
      <c r="H618" s="52" t="s">
        <v>224</v>
      </c>
      <c r="I618" s="52" t="s">
        <v>938</v>
      </c>
      <c r="J618" s="52" t="s">
        <v>165</v>
      </c>
      <c r="K618" s="52" t="s">
        <v>931</v>
      </c>
      <c r="L618" s="53" t="s">
        <v>1581</v>
      </c>
      <c r="M618" s="13">
        <v>2001</v>
      </c>
      <c r="N618" s="14">
        <f t="shared" si="169"/>
        <v>5.48219178082192</v>
      </c>
      <c r="O618" s="15">
        <v>5700</v>
      </c>
      <c r="P618" s="15">
        <f t="shared" si="161"/>
        <v>11405700</v>
      </c>
      <c r="Q618" s="16">
        <f>IFERROR(VLOOKUP(G618,SCENARIOS!$A$13:$E$18,4,0),0.025)</f>
        <v>0.02</v>
      </c>
      <c r="R618" s="52">
        <f>IFERROR(VLOOKUP(L618,INPUTS!$A$107:$B$120,2,0),0.0082)</f>
        <v>0.0082</v>
      </c>
      <c r="S618" s="52">
        <f t="shared" si="162"/>
        <v>46.74</v>
      </c>
      <c r="T618" s="15">
        <f t="shared" si="163"/>
        <v>93526.74</v>
      </c>
      <c r="U618" s="15">
        <f>T618/INPUTS!$B$7*1000</f>
        <v>116908425</v>
      </c>
      <c r="V618" s="15">
        <f>T618*INPUTS!$B$6</f>
        <v>295544.4984</v>
      </c>
      <c r="W618" s="54" t="s">
        <v>396</v>
      </c>
      <c r="X618" s="54" t="s">
        <v>396</v>
      </c>
      <c r="Y618" s="67">
        <f>IFERROR(VLOOKUP(E618,INPUTS!$A$44:$B$103,2,0),0)</f>
        <v>0</v>
      </c>
      <c r="Z618" s="15">
        <f t="shared" si="165"/>
        <v>0</v>
      </c>
      <c r="AA618" s="20">
        <f>IFERROR(VLOOKUP(E618,INPUTS!$A$44:$C$103,3,0),SCENARIOS!$J$25)</f>
        <v>0.015</v>
      </c>
      <c r="AB618" s="15">
        <f t="shared" si="173"/>
        <v>1548.91617329816</v>
      </c>
      <c r="AC618" s="20">
        <f>IFERROR(VLOOKUP($E618,INPUTS!$A$44:$G$103,4,0),SCENARIOS!$K$25)</f>
        <v>0.075</v>
      </c>
      <c r="AD618" s="15">
        <f t="shared" si="173"/>
        <v>8550.64306352253</v>
      </c>
      <c r="AE618" s="20">
        <f>IFERROR(VLOOKUP($E618,INPUTS!$A$44:$G$103,5,0),SCENARIOS!$L$25)</f>
        <v>0.15</v>
      </c>
      <c r="AF618" s="15">
        <f t="shared" si="173"/>
        <v>18881.2017229009</v>
      </c>
      <c r="AG618" s="20">
        <f>IFERROR(VLOOKUP($E618,INPUTS!$A$44:$G$103,6,0),SCENARIOS!$M$25)</f>
        <v>0.2</v>
      </c>
      <c r="AH618" s="15">
        <f t="shared" si="167"/>
        <v>27795.1631514689</v>
      </c>
      <c r="AI618" s="20">
        <f>IFERROR(VLOOKUP($E618,INPUTS!$A$44:$G$103,7,0),SCENARIOS!$N$25)</f>
        <v>0.3</v>
      </c>
      <c r="AJ618" s="15">
        <f t="shared" si="168"/>
        <v>46032.1590860233</v>
      </c>
      <c r="AL618" t="str">
        <f t="shared" si="170"/>
        <v>N</v>
      </c>
      <c r="AM618" s="21">
        <f t="shared" si="171"/>
        <v>153440.530286744</v>
      </c>
    </row>
    <row r="619" ht="15" customHeight="1" spans="1:39">
      <c r="A619" s="24" t="s">
        <v>2369</v>
      </c>
      <c r="B619" s="52" t="s">
        <v>412</v>
      </c>
      <c r="C619" s="52" t="s">
        <v>413</v>
      </c>
      <c r="D619" s="52" t="s">
        <v>929</v>
      </c>
      <c r="E619" s="10" t="s">
        <v>1623</v>
      </c>
      <c r="F619" s="52" t="s">
        <v>930</v>
      </c>
      <c r="G619" s="52" t="s">
        <v>169</v>
      </c>
      <c r="H619" s="52" t="s">
        <v>203</v>
      </c>
      <c r="I619" s="52" t="s">
        <v>399</v>
      </c>
      <c r="J619" s="52" t="s">
        <v>165</v>
      </c>
      <c r="K619" s="52" t="s">
        <v>931</v>
      </c>
      <c r="L619" s="53" t="s">
        <v>1545</v>
      </c>
      <c r="M619" s="13">
        <v>1333</v>
      </c>
      <c r="N619" s="14">
        <f t="shared" si="169"/>
        <v>3.65205479452055</v>
      </c>
      <c r="O619" s="15">
        <v>5930</v>
      </c>
      <c r="P619" s="15">
        <f t="shared" si="161"/>
        <v>7904690</v>
      </c>
      <c r="Q619" s="16">
        <f>IFERROR(VLOOKUP(G619,SCENARIOS!$A$13:$E$18,4,0),0.025)</f>
        <v>0.02</v>
      </c>
      <c r="R619" s="52">
        <f>IFERROR(VLOOKUP(L619,INPUTS!$A$107:$B$120,2,0),0.0082)</f>
        <v>0.0082</v>
      </c>
      <c r="S619" s="52">
        <f t="shared" si="162"/>
        <v>48.626</v>
      </c>
      <c r="T619" s="15">
        <f t="shared" si="163"/>
        <v>64818.458</v>
      </c>
      <c r="U619" s="15">
        <f>T619/INPUTS!$B$7*1000</f>
        <v>81023072.5</v>
      </c>
      <c r="V619" s="15">
        <f>T619*INPUTS!$B$6</f>
        <v>204826.32728</v>
      </c>
      <c r="W619" s="54" t="s">
        <v>396</v>
      </c>
      <c r="X619" s="54" t="s">
        <v>396</v>
      </c>
      <c r="Y619" s="67">
        <f>IFERROR(VLOOKUP(E619,INPUTS!$A$44:$B$103,2,0),0)</f>
        <v>0</v>
      </c>
      <c r="Z619" s="15">
        <f t="shared" si="165"/>
        <v>0</v>
      </c>
      <c r="AA619" s="20">
        <f>IFERROR(VLOOKUP(E619,INPUTS!$A$44:$C$103,3,0),SCENARIOS!$J$25)</f>
        <v>0.015</v>
      </c>
      <c r="AB619" s="15">
        <f t="shared" si="173"/>
        <v>1073.47222756238</v>
      </c>
      <c r="AC619" s="20">
        <f>IFERROR(VLOOKUP($E619,INPUTS!$A$44:$G$103,4,0),SCENARIOS!$K$25)</f>
        <v>0.075</v>
      </c>
      <c r="AD619" s="15">
        <f t="shared" si="173"/>
        <v>5926.00039609984</v>
      </c>
      <c r="AE619" s="20">
        <f>IFERROR(VLOOKUP($E619,INPUTS!$A$44:$G$103,5,0),SCENARIOS!$L$25)</f>
        <v>0.15</v>
      </c>
      <c r="AF619" s="15">
        <f t="shared" si="173"/>
        <v>13085.5665541789</v>
      </c>
      <c r="AG619" s="20">
        <f>IFERROR(VLOOKUP($E619,INPUTS!$A$44:$G$103,6,0),SCENARIOS!$M$25)</f>
        <v>0.2</v>
      </c>
      <c r="AH619" s="15">
        <f t="shared" si="167"/>
        <v>19263.3637752865</v>
      </c>
      <c r="AI619" s="20">
        <f>IFERROR(VLOOKUP($E619,INPUTS!$A$44:$G$103,7,0),SCENARIOS!$N$25)</f>
        <v>0.3</v>
      </c>
      <c r="AJ619" s="15">
        <f t="shared" si="168"/>
        <v>31902.4652240281</v>
      </c>
      <c r="AL619" t="str">
        <f t="shared" si="170"/>
        <v>N</v>
      </c>
      <c r="AM619" s="21">
        <f t="shared" si="171"/>
        <v>106341.55074676</v>
      </c>
    </row>
    <row r="620" ht="15" customHeight="1" spans="1:39">
      <c r="A620" s="6" t="s">
        <v>2370</v>
      </c>
      <c r="B620" s="52" t="s">
        <v>412</v>
      </c>
      <c r="C620" s="52" t="s">
        <v>413</v>
      </c>
      <c r="D620" s="52" t="s">
        <v>929</v>
      </c>
      <c r="E620" s="10" t="s">
        <v>1623</v>
      </c>
      <c r="F620" s="52" t="s">
        <v>930</v>
      </c>
      <c r="G620" s="52" t="s">
        <v>169</v>
      </c>
      <c r="H620" s="52" t="s">
        <v>207</v>
      </c>
      <c r="I620" s="52" t="s">
        <v>609</v>
      </c>
      <c r="J620" s="52" t="s">
        <v>165</v>
      </c>
      <c r="K620" s="52" t="s">
        <v>931</v>
      </c>
      <c r="L620" s="53" t="s">
        <v>1545</v>
      </c>
      <c r="M620" s="13">
        <v>949</v>
      </c>
      <c r="N620" s="14">
        <f t="shared" si="169"/>
        <v>2.6</v>
      </c>
      <c r="O620" s="15">
        <v>7080</v>
      </c>
      <c r="P620" s="15">
        <f t="shared" ref="P620:P683" si="174">M620*O620</f>
        <v>6718920</v>
      </c>
      <c r="Q620" s="16">
        <f>IFERROR(VLOOKUP(G620,SCENARIOS!$A$13:$E$18,4,0),0.025)</f>
        <v>0.02</v>
      </c>
      <c r="R620" s="52">
        <f>IFERROR(VLOOKUP(L620,INPUTS!$A$107:$B$120,2,0),0.0082)</f>
        <v>0.0082</v>
      </c>
      <c r="S620" s="52">
        <f t="shared" ref="S620:S683" si="175">O620*R620</f>
        <v>58.056</v>
      </c>
      <c r="T620" s="15">
        <f t="shared" ref="T620:T683" si="176">M620*S620</f>
        <v>55095.144</v>
      </c>
      <c r="U620" s="15">
        <f>T620/INPUTS!$B$7*1000</f>
        <v>68868930</v>
      </c>
      <c r="V620" s="15">
        <f>T620*INPUTS!$B$6</f>
        <v>174100.65504</v>
      </c>
      <c r="W620" s="54" t="s">
        <v>396</v>
      </c>
      <c r="X620" s="54" t="s">
        <v>396</v>
      </c>
      <c r="Y620" s="67">
        <f>IFERROR(VLOOKUP(E620,INPUTS!$A$44:$B$103,2,0),0)</f>
        <v>0</v>
      </c>
      <c r="Z620" s="15">
        <f t="shared" si="165"/>
        <v>0</v>
      </c>
      <c r="AA620" s="20">
        <f>IFERROR(VLOOKUP(E620,INPUTS!$A$44:$C$103,3,0),SCENARIOS!$J$25)</f>
        <v>0.015</v>
      </c>
      <c r="AB620" s="15">
        <f t="shared" si="173"/>
        <v>912.442362599095</v>
      </c>
      <c r="AC620" s="20">
        <f>IFERROR(VLOOKUP($E620,INPUTS!$A$44:$G$103,4,0),SCENARIOS!$K$25)</f>
        <v>0.075</v>
      </c>
      <c r="AD620" s="15">
        <f t="shared" si="173"/>
        <v>5037.05048286057</v>
      </c>
      <c r="AE620" s="20">
        <f>IFERROR(VLOOKUP($E620,INPUTS!$A$44:$G$103,5,0),SCENARIOS!$L$25)</f>
        <v>0.15</v>
      </c>
      <c r="AF620" s="15">
        <f t="shared" si="173"/>
        <v>11122.6214857513</v>
      </c>
      <c r="AG620" s="20">
        <f>IFERROR(VLOOKUP($E620,INPUTS!$A$44:$G$103,6,0),SCENARIOS!$M$25)</f>
        <v>0.2</v>
      </c>
      <c r="AH620" s="15">
        <f t="shared" si="167"/>
        <v>16373.6971515705</v>
      </c>
      <c r="AI620" s="20">
        <f>IFERROR(VLOOKUP($E620,INPUTS!$A$44:$G$103,7,0),SCENARIOS!$N$25)</f>
        <v>0.3</v>
      </c>
      <c r="AJ620" s="15">
        <f t="shared" si="168"/>
        <v>27116.8270536892</v>
      </c>
      <c r="AL620" t="str">
        <f t="shared" si="170"/>
        <v>N</v>
      </c>
      <c r="AM620" s="21">
        <f t="shared" si="171"/>
        <v>90389.4235122975</v>
      </c>
    </row>
    <row r="621" ht="15" customHeight="1" spans="1:39">
      <c r="A621" s="24" t="s">
        <v>2371</v>
      </c>
      <c r="B621" s="52" t="s">
        <v>412</v>
      </c>
      <c r="C621" s="52" t="s">
        <v>413</v>
      </c>
      <c r="D621" s="52" t="s">
        <v>929</v>
      </c>
      <c r="E621" s="10" t="s">
        <v>1623</v>
      </c>
      <c r="F621" s="52" t="s">
        <v>930</v>
      </c>
      <c r="G621" s="52" t="s">
        <v>169</v>
      </c>
      <c r="H621" s="52" t="s">
        <v>205</v>
      </c>
      <c r="I621" s="52" t="s">
        <v>408</v>
      </c>
      <c r="J621" s="52" t="s">
        <v>165</v>
      </c>
      <c r="K621" s="52" t="s">
        <v>931</v>
      </c>
      <c r="L621" s="53" t="s">
        <v>1545</v>
      </c>
      <c r="M621" s="13">
        <v>949</v>
      </c>
      <c r="N621" s="14">
        <f t="shared" si="169"/>
        <v>2.6</v>
      </c>
      <c r="O621" s="15">
        <v>5940</v>
      </c>
      <c r="P621" s="15">
        <f t="shared" si="174"/>
        <v>5637060</v>
      </c>
      <c r="Q621" s="16">
        <f>IFERROR(VLOOKUP(G621,SCENARIOS!$A$13:$E$18,4,0),0.025)</f>
        <v>0.02</v>
      </c>
      <c r="R621" s="52">
        <f>IFERROR(VLOOKUP(L621,INPUTS!$A$107:$B$120,2,0),0.0082)</f>
        <v>0.0082</v>
      </c>
      <c r="S621" s="52">
        <f t="shared" si="175"/>
        <v>48.708</v>
      </c>
      <c r="T621" s="15">
        <f t="shared" si="176"/>
        <v>46223.892</v>
      </c>
      <c r="U621" s="15">
        <f>T621/INPUTS!$B$7*1000</f>
        <v>57779865</v>
      </c>
      <c r="V621" s="15">
        <f>T621*INPUTS!$B$6</f>
        <v>146067.49872</v>
      </c>
      <c r="W621" s="54" t="s">
        <v>396</v>
      </c>
      <c r="X621" s="54" t="s">
        <v>396</v>
      </c>
      <c r="Y621" s="67">
        <f>IFERROR(VLOOKUP(E621,INPUTS!$A$44:$B$103,2,0),0)</f>
        <v>0</v>
      </c>
      <c r="Z621" s="15">
        <f t="shared" si="165"/>
        <v>0</v>
      </c>
      <c r="AA621" s="20">
        <f>IFERROR(VLOOKUP(E621,INPUTS!$A$44:$C$103,3,0),SCENARIOS!$J$25)</f>
        <v>0.015</v>
      </c>
      <c r="AB621" s="15">
        <f t="shared" si="173"/>
        <v>765.523677095851</v>
      </c>
      <c r="AC621" s="20">
        <f>IFERROR(VLOOKUP($E621,INPUTS!$A$44:$G$103,4,0),SCENARIOS!$K$25)</f>
        <v>0.075</v>
      </c>
      <c r="AD621" s="15">
        <f t="shared" si="173"/>
        <v>4225.99998138302</v>
      </c>
      <c r="AE621" s="20">
        <f>IFERROR(VLOOKUP($E621,INPUTS!$A$44:$G$103,5,0),SCENARIOS!$L$25)</f>
        <v>0.15</v>
      </c>
      <c r="AF621" s="15">
        <f t="shared" si="173"/>
        <v>9331.6909075371</v>
      </c>
      <c r="AG621" s="20">
        <f>IFERROR(VLOOKUP($E621,INPUTS!$A$44:$G$103,6,0),SCENARIOS!$M$25)</f>
        <v>0.2</v>
      </c>
      <c r="AH621" s="15">
        <f t="shared" si="167"/>
        <v>13737.2543898769</v>
      </c>
      <c r="AI621" s="20">
        <f>IFERROR(VLOOKUP($E621,INPUTS!$A$44:$G$103,7,0),SCENARIOS!$N$25)</f>
        <v>0.3</v>
      </c>
      <c r="AJ621" s="15">
        <f t="shared" si="168"/>
        <v>22750.5582908071</v>
      </c>
      <c r="AL621" t="str">
        <f t="shared" si="170"/>
        <v>N</v>
      </c>
      <c r="AM621" s="21">
        <f t="shared" si="171"/>
        <v>75835.1943026903</v>
      </c>
    </row>
    <row r="622" ht="15" customHeight="1" spans="1:39">
      <c r="A622" s="6" t="s">
        <v>2372</v>
      </c>
      <c r="B622" s="52" t="s">
        <v>414</v>
      </c>
      <c r="C622" s="52" t="s">
        <v>415</v>
      </c>
      <c r="D622" s="52" t="s">
        <v>929</v>
      </c>
      <c r="E622" s="10" t="s">
        <v>245</v>
      </c>
      <c r="F622" s="52" t="s">
        <v>930</v>
      </c>
      <c r="G622" s="52" t="s">
        <v>169</v>
      </c>
      <c r="H622" s="52" t="s">
        <v>224</v>
      </c>
      <c r="I622" s="52" t="s">
        <v>938</v>
      </c>
      <c r="J622" s="52" t="s">
        <v>165</v>
      </c>
      <c r="K622" s="52" t="s">
        <v>931</v>
      </c>
      <c r="L622" s="53" t="s">
        <v>1628</v>
      </c>
      <c r="M622" s="13">
        <v>2665</v>
      </c>
      <c r="N622" s="14">
        <f t="shared" si="169"/>
        <v>7.3013698630137</v>
      </c>
      <c r="O622" s="15">
        <v>5570</v>
      </c>
      <c r="P622" s="15">
        <f t="shared" si="174"/>
        <v>14844050</v>
      </c>
      <c r="Q622" s="16">
        <f>IFERROR(VLOOKUP(G622,SCENARIOS!$A$13:$E$18,4,0),0.025)</f>
        <v>0.02</v>
      </c>
      <c r="R622" s="52">
        <f>IFERROR(VLOOKUP(L622,INPUTS!$A$107:$B$120,2,0),0.0082)</f>
        <v>0.0082</v>
      </c>
      <c r="S622" s="52">
        <f t="shared" si="175"/>
        <v>45.674</v>
      </c>
      <c r="T622" s="15">
        <f t="shared" si="176"/>
        <v>121721.21</v>
      </c>
      <c r="U622" s="15">
        <f>T622/INPUTS!$B$7*1000</f>
        <v>152151512.5</v>
      </c>
      <c r="V622" s="15">
        <f>T622*INPUTS!$B$6</f>
        <v>384639.0236</v>
      </c>
      <c r="W622" s="54" t="s">
        <v>396</v>
      </c>
      <c r="X622" s="54" t="s">
        <v>396</v>
      </c>
      <c r="Y622" s="67">
        <f>IFERROR(VLOOKUP(E622,INPUTS!$A$44:$B$103,2,0),0)</f>
        <v>0.005</v>
      </c>
      <c r="Z622" s="15">
        <f t="shared" si="165"/>
        <v>608.60605</v>
      </c>
      <c r="AA622" s="20">
        <f>IFERROR(VLOOKUP(E622,INPUTS!$A$44:$C$103,3,0),SCENARIOS!$J$25)</f>
        <v>0.03</v>
      </c>
      <c r="AB622" s="15">
        <f t="shared" si="173"/>
        <v>4031.70153909828</v>
      </c>
      <c r="AC622" s="20">
        <f>IFERROR(VLOOKUP($E622,INPUTS!$A$44:$G$103,4,0),SCENARIOS!$K$25)</f>
        <v>0.1</v>
      </c>
      <c r="AD622" s="15">
        <f t="shared" si="173"/>
        <v>14837.747578501</v>
      </c>
      <c r="AE622" s="20">
        <f>IFERROR(VLOOKUP($E622,INPUTS!$A$44:$G$103,5,0),SCENARIOS!$L$25)</f>
        <v>0.2</v>
      </c>
      <c r="AF622" s="15">
        <f t="shared" si="173"/>
        <v>32764.1445283005</v>
      </c>
      <c r="AG622" s="20">
        <f>IFERROR(VLOOKUP($E622,INPUTS!$A$44:$G$103,6,0),SCENARIOS!$M$25)</f>
        <v>0.3</v>
      </c>
      <c r="AH622" s="15">
        <f t="shared" si="167"/>
        <v>54261.3945104503</v>
      </c>
      <c r="AI622" s="20">
        <f>IFERROR(VLOOKUP($E622,INPUTS!$A$44:$G$103,7,0),SCENARIOS!$N$25)</f>
        <v>0.4</v>
      </c>
      <c r="AJ622" s="15">
        <f t="shared" si="168"/>
        <v>79878.6187118001</v>
      </c>
      <c r="AL622" t="str">
        <f t="shared" si="170"/>
        <v>Y</v>
      </c>
      <c r="AM622" s="21">
        <f t="shared" si="171"/>
        <v>199696.5467795</v>
      </c>
    </row>
    <row r="623" ht="15" customHeight="1" spans="1:39">
      <c r="A623" s="24" t="s">
        <v>2373</v>
      </c>
      <c r="B623" s="52" t="s">
        <v>414</v>
      </c>
      <c r="C623" s="52" t="s">
        <v>415</v>
      </c>
      <c r="D623" s="52" t="s">
        <v>929</v>
      </c>
      <c r="E623" s="10" t="s">
        <v>245</v>
      </c>
      <c r="F623" s="52" t="s">
        <v>930</v>
      </c>
      <c r="G623" s="52" t="s">
        <v>169</v>
      </c>
      <c r="H623" s="52" t="s">
        <v>203</v>
      </c>
      <c r="I623" s="52" t="s">
        <v>399</v>
      </c>
      <c r="J623" s="52" t="s">
        <v>165</v>
      </c>
      <c r="K623" s="52" t="s">
        <v>931</v>
      </c>
      <c r="L623" s="53" t="s">
        <v>1628</v>
      </c>
      <c r="M623" s="13">
        <v>2665</v>
      </c>
      <c r="N623" s="14">
        <f t="shared" si="169"/>
        <v>7.3013698630137</v>
      </c>
      <c r="O623" s="15">
        <v>5840</v>
      </c>
      <c r="P623" s="15">
        <f t="shared" si="174"/>
        <v>15563600</v>
      </c>
      <c r="Q623" s="16">
        <f>IFERROR(VLOOKUP(G623,SCENARIOS!$A$13:$E$18,4,0),0.025)</f>
        <v>0.02</v>
      </c>
      <c r="R623" s="52">
        <f>IFERROR(VLOOKUP(L623,INPUTS!$A$107:$B$120,2,0),0.0082)</f>
        <v>0.0082</v>
      </c>
      <c r="S623" s="52">
        <f t="shared" si="175"/>
        <v>47.888</v>
      </c>
      <c r="T623" s="15">
        <f t="shared" si="176"/>
        <v>127621.52</v>
      </c>
      <c r="U623" s="15">
        <f>T623/INPUTS!$B$7*1000</f>
        <v>159526900</v>
      </c>
      <c r="V623" s="15">
        <f>T623*INPUTS!$B$6</f>
        <v>403284.0032</v>
      </c>
      <c r="W623" s="54" t="s">
        <v>396</v>
      </c>
      <c r="X623" s="54" t="s">
        <v>396</v>
      </c>
      <c r="Y623" s="67">
        <f>IFERROR(VLOOKUP(E623,INPUTS!$A$44:$B$103,2,0),0)</f>
        <v>0.005</v>
      </c>
      <c r="Z623" s="15">
        <f t="shared" si="165"/>
        <v>638.1076</v>
      </c>
      <c r="AA623" s="20">
        <f>IFERROR(VLOOKUP(E623,INPUTS!$A$44:$C$103,3,0),SCENARIOS!$J$25)</f>
        <v>0.03</v>
      </c>
      <c r="AB623" s="15">
        <f t="shared" si="173"/>
        <v>4227.13410921615</v>
      </c>
      <c r="AC623" s="20">
        <f>IFERROR(VLOOKUP($E623,INPUTS!$A$44:$G$103,4,0),SCENARIOS!$K$25)</f>
        <v>0.1</v>
      </c>
      <c r="AD623" s="15">
        <f t="shared" si="173"/>
        <v>15556.9920751249</v>
      </c>
      <c r="AE623" s="20">
        <f>IFERROR(VLOOKUP($E623,INPUTS!$A$44:$G$103,5,0),SCENARIOS!$L$25)</f>
        <v>0.2</v>
      </c>
      <c r="AF623" s="15">
        <f t="shared" si="173"/>
        <v>34352.3526113599</v>
      </c>
      <c r="AG623" s="20">
        <f>IFERROR(VLOOKUP($E623,INPUTS!$A$44:$G$103,6,0),SCENARIOS!$M$25)</f>
        <v>0.3</v>
      </c>
      <c r="AH623" s="15">
        <f t="shared" si="167"/>
        <v>56891.6595944398</v>
      </c>
      <c r="AI623" s="20">
        <f>IFERROR(VLOOKUP($E623,INPUTS!$A$44:$G$103,7,0),SCENARIOS!$N$25)</f>
        <v>0.4</v>
      </c>
      <c r="AJ623" s="15">
        <f t="shared" si="168"/>
        <v>83750.6522938802</v>
      </c>
      <c r="AL623" t="str">
        <f t="shared" si="170"/>
        <v>Y</v>
      </c>
      <c r="AM623" s="21">
        <f t="shared" si="171"/>
        <v>209376.6307347</v>
      </c>
    </row>
    <row r="624" ht="15" customHeight="1" spans="1:39">
      <c r="A624" s="6" t="s">
        <v>2374</v>
      </c>
      <c r="B624" s="52" t="s">
        <v>414</v>
      </c>
      <c r="C624" s="52" t="s">
        <v>415</v>
      </c>
      <c r="D624" s="52" t="s">
        <v>929</v>
      </c>
      <c r="E624" s="10" t="s">
        <v>245</v>
      </c>
      <c r="F624" s="52" t="s">
        <v>930</v>
      </c>
      <c r="G624" s="52" t="s">
        <v>169</v>
      </c>
      <c r="H624" s="52" t="s">
        <v>204</v>
      </c>
      <c r="I624" s="52" t="s">
        <v>405</v>
      </c>
      <c r="J624" s="52" t="s">
        <v>165</v>
      </c>
      <c r="K624" s="52" t="s">
        <v>931</v>
      </c>
      <c r="L624" s="53" t="s">
        <v>288</v>
      </c>
      <c r="M624" s="13">
        <v>2001</v>
      </c>
      <c r="N624" s="14">
        <f t="shared" si="169"/>
        <v>5.48219178082192</v>
      </c>
      <c r="O624" s="15">
        <v>5870</v>
      </c>
      <c r="P624" s="15">
        <f t="shared" si="174"/>
        <v>11745870</v>
      </c>
      <c r="Q624" s="16">
        <f>IFERROR(VLOOKUP(G624,SCENARIOS!$A$13:$E$18,4,0),0.025)</f>
        <v>0.02</v>
      </c>
      <c r="R624" s="52">
        <f>IFERROR(VLOOKUP(L624,INPUTS!$A$107:$B$120,2,0),0.0082)</f>
        <v>0.0085</v>
      </c>
      <c r="S624" s="52">
        <f t="shared" si="175"/>
        <v>49.895</v>
      </c>
      <c r="T624" s="15">
        <f t="shared" si="176"/>
        <v>99839.895</v>
      </c>
      <c r="U624" s="15">
        <f>T624/INPUTS!$B$7*1000</f>
        <v>124799868.75</v>
      </c>
      <c r="V624" s="15">
        <f>T624*INPUTS!$B$6</f>
        <v>315494.0682</v>
      </c>
      <c r="W624" s="54" t="s">
        <v>396</v>
      </c>
      <c r="X624" s="54" t="s">
        <v>396</v>
      </c>
      <c r="Y624" s="67">
        <f>IFERROR(VLOOKUP(E624,INPUTS!$A$44:$B$103,2,0),0)</f>
        <v>0.005</v>
      </c>
      <c r="Z624" s="15">
        <f t="shared" si="165"/>
        <v>499.199475</v>
      </c>
      <c r="AA624" s="20">
        <f>IFERROR(VLOOKUP(E624,INPUTS!$A$44:$C$103,3,0),SCENARIOS!$J$25)</f>
        <v>0.03</v>
      </c>
      <c r="AB624" s="15">
        <f t="shared" si="173"/>
        <v>3306.93934389011</v>
      </c>
      <c r="AC624" s="20">
        <f>IFERROR(VLOOKUP($E624,INPUTS!$A$44:$G$103,4,0),SCENARIOS!$K$25)</f>
        <v>0.1</v>
      </c>
      <c r="AD624" s="15">
        <f t="shared" si="173"/>
        <v>12170.4274897862</v>
      </c>
      <c r="AE624" s="20">
        <f>IFERROR(VLOOKUP($E624,INPUTS!$A$44:$G$103,5,0),SCENARIOS!$L$25)</f>
        <v>0.2</v>
      </c>
      <c r="AF624" s="15">
        <f t="shared" si="173"/>
        <v>26874.2707164211</v>
      </c>
      <c r="AG624" s="20">
        <f>IFERROR(VLOOKUP($E624,INPUTS!$A$44:$G$103,6,0),SCENARIOS!$M$25)</f>
        <v>0.3</v>
      </c>
      <c r="AH624" s="15">
        <f t="shared" si="167"/>
        <v>44507.0495970007</v>
      </c>
      <c r="AI624" s="20">
        <f>IFERROR(VLOOKUP($E624,INPUTS!$A$44:$G$103,7,0),SCENARIOS!$N$25)</f>
        <v>0.4</v>
      </c>
      <c r="AJ624" s="15">
        <f t="shared" si="168"/>
        <v>65519.1720894917</v>
      </c>
      <c r="AL624" t="str">
        <f t="shared" si="170"/>
        <v>Y</v>
      </c>
      <c r="AM624" s="21">
        <f t="shared" si="171"/>
        <v>163797.930223729</v>
      </c>
    </row>
    <row r="625" ht="15" customHeight="1" spans="1:39">
      <c r="A625" s="24" t="s">
        <v>2375</v>
      </c>
      <c r="B625" s="52" t="s">
        <v>414</v>
      </c>
      <c r="C625" s="52" t="s">
        <v>415</v>
      </c>
      <c r="D625" s="52" t="s">
        <v>929</v>
      </c>
      <c r="E625" s="10" t="s">
        <v>245</v>
      </c>
      <c r="F625" s="52" t="s">
        <v>930</v>
      </c>
      <c r="G625" s="52" t="s">
        <v>169</v>
      </c>
      <c r="H625" s="52" t="s">
        <v>207</v>
      </c>
      <c r="I625" s="52" t="s">
        <v>609</v>
      </c>
      <c r="J625" s="52" t="s">
        <v>165</v>
      </c>
      <c r="K625" s="52" t="s">
        <v>931</v>
      </c>
      <c r="L625" s="53" t="s">
        <v>288</v>
      </c>
      <c r="M625" s="13">
        <v>1333</v>
      </c>
      <c r="N625" s="14">
        <f t="shared" si="169"/>
        <v>3.65205479452055</v>
      </c>
      <c r="O625" s="15">
        <v>6890</v>
      </c>
      <c r="P625" s="15">
        <f t="shared" si="174"/>
        <v>9184370</v>
      </c>
      <c r="Q625" s="16">
        <f>IFERROR(VLOOKUP(G625,SCENARIOS!$A$13:$E$18,4,0),0.025)</f>
        <v>0.02</v>
      </c>
      <c r="R625" s="52">
        <f>IFERROR(VLOOKUP(L625,INPUTS!$A$107:$B$120,2,0),0.0082)</f>
        <v>0.0085</v>
      </c>
      <c r="S625" s="52">
        <f t="shared" si="175"/>
        <v>58.565</v>
      </c>
      <c r="T625" s="15">
        <f t="shared" si="176"/>
        <v>78067.145</v>
      </c>
      <c r="U625" s="15">
        <f>T625/INPUTS!$B$7*1000</f>
        <v>97583931.25</v>
      </c>
      <c r="V625" s="15">
        <f>T625*INPUTS!$B$6</f>
        <v>246692.1782</v>
      </c>
      <c r="W625" s="54" t="s">
        <v>396</v>
      </c>
      <c r="X625" s="54" t="s">
        <v>396</v>
      </c>
      <c r="Y625" s="67">
        <f>IFERROR(VLOOKUP(E625,INPUTS!$A$44:$B$103,2,0),0)</f>
        <v>0.005</v>
      </c>
      <c r="Z625" s="15">
        <f t="shared" si="165"/>
        <v>390.335725</v>
      </c>
      <c r="AA625" s="20">
        <f>IFERROR(VLOOKUP(E625,INPUTS!$A$44:$C$103,3,0),SCENARIOS!$J$25)</f>
        <v>0.03</v>
      </c>
      <c r="AB625" s="15">
        <f t="shared" si="173"/>
        <v>2585.77308465393</v>
      </c>
      <c r="AC625" s="20">
        <f>IFERROR(VLOOKUP($E625,INPUTS!$A$44:$G$103,4,0),SCENARIOS!$K$25)</f>
        <v>0.1</v>
      </c>
      <c r="AD625" s="15">
        <f t="shared" si="173"/>
        <v>9516.34141399216</v>
      </c>
      <c r="AE625" s="20">
        <f>IFERROR(VLOOKUP($E625,INPUTS!$A$44:$G$103,5,0),SCENARIOS!$L$25)</f>
        <v>0.2</v>
      </c>
      <c r="AF625" s="15">
        <f t="shared" si="173"/>
        <v>21013.6197437718</v>
      </c>
      <c r="AG625" s="20">
        <f>IFERROR(VLOOKUP($E625,INPUTS!$A$44:$G$103,6,0),SCENARIOS!$M$25)</f>
        <v>0.3</v>
      </c>
      <c r="AH625" s="15">
        <f t="shared" si="167"/>
        <v>34801.1012472644</v>
      </c>
      <c r="AI625" s="20">
        <f>IFERROR(VLOOKUP($E625,INPUTS!$A$44:$G$103,7,0),SCENARIOS!$N$25)</f>
        <v>0.4</v>
      </c>
      <c r="AJ625" s="15">
        <f t="shared" si="168"/>
        <v>51230.9704230989</v>
      </c>
      <c r="AL625" t="str">
        <f t="shared" si="170"/>
        <v>Y</v>
      </c>
      <c r="AM625" s="21">
        <f t="shared" si="171"/>
        <v>128077.426057747</v>
      </c>
    </row>
    <row r="626" ht="15" customHeight="1" spans="1:39">
      <c r="A626" s="6" t="s">
        <v>2376</v>
      </c>
      <c r="B626" s="52" t="s">
        <v>414</v>
      </c>
      <c r="C626" s="52" t="s">
        <v>415</v>
      </c>
      <c r="D626" s="52" t="s">
        <v>929</v>
      </c>
      <c r="E626" s="10" t="s">
        <v>245</v>
      </c>
      <c r="F626" s="52" t="s">
        <v>930</v>
      </c>
      <c r="G626" s="52" t="s">
        <v>169</v>
      </c>
      <c r="H626" s="52" t="s">
        <v>223</v>
      </c>
      <c r="I626" s="52" t="s">
        <v>665</v>
      </c>
      <c r="J626" s="52" t="s">
        <v>165</v>
      </c>
      <c r="K626" s="52" t="s">
        <v>931</v>
      </c>
      <c r="L626" s="53" t="s">
        <v>288</v>
      </c>
      <c r="M626" s="13">
        <v>1333</v>
      </c>
      <c r="N626" s="14">
        <f t="shared" si="169"/>
        <v>3.65205479452055</v>
      </c>
      <c r="O626" s="15">
        <v>9120</v>
      </c>
      <c r="P626" s="15">
        <f t="shared" si="174"/>
        <v>12156960</v>
      </c>
      <c r="Q626" s="16">
        <f>IFERROR(VLOOKUP(G626,SCENARIOS!$A$13:$E$18,4,0),0.025)</f>
        <v>0.02</v>
      </c>
      <c r="R626" s="52">
        <f>IFERROR(VLOOKUP(L626,INPUTS!$A$107:$B$120,2,0),0.0082)</f>
        <v>0.0085</v>
      </c>
      <c r="S626" s="52">
        <f t="shared" si="175"/>
        <v>77.52</v>
      </c>
      <c r="T626" s="15">
        <f t="shared" si="176"/>
        <v>103334.16</v>
      </c>
      <c r="U626" s="15">
        <f>T626/INPUTS!$B$7*1000</f>
        <v>129167700</v>
      </c>
      <c r="V626" s="15">
        <f>T626*INPUTS!$B$6</f>
        <v>326535.9456</v>
      </c>
      <c r="W626" s="54" t="s">
        <v>396</v>
      </c>
      <c r="X626" s="54" t="s">
        <v>396</v>
      </c>
      <c r="Y626" s="67">
        <f>IFERROR(VLOOKUP(E626,INPUTS!$A$44:$B$103,2,0),0)</f>
        <v>0.005</v>
      </c>
      <c r="Z626" s="15">
        <f t="shared" si="165"/>
        <v>516.6708</v>
      </c>
      <c r="AA626" s="20">
        <f>IFERROR(VLOOKUP(E626,INPUTS!$A$44:$C$103,3,0),SCENARIOS!$J$25)</f>
        <v>0.03</v>
      </c>
      <c r="AB626" s="15">
        <f t="shared" si="173"/>
        <v>3422.67787112392</v>
      </c>
      <c r="AC626" s="20">
        <f>IFERROR(VLOOKUP($E626,INPUTS!$A$44:$G$103,4,0),SCENARIOS!$K$25)</f>
        <v>0.1</v>
      </c>
      <c r="AD626" s="15">
        <f t="shared" si="173"/>
        <v>12596.3764434845</v>
      </c>
      <c r="AE626" s="20">
        <f>IFERROR(VLOOKUP($E626,INPUTS!$A$44:$G$103,5,0),SCENARIOS!$L$25)</f>
        <v>0.2</v>
      </c>
      <c r="AF626" s="15">
        <f t="shared" si="173"/>
        <v>27814.8348422639</v>
      </c>
      <c r="AG626" s="20">
        <f>IFERROR(VLOOKUP($E626,INPUTS!$A$44:$G$103,6,0),SCENARIOS!$M$25)</f>
        <v>0.3</v>
      </c>
      <c r="AH626" s="15">
        <f t="shared" si="167"/>
        <v>46064.7377902832</v>
      </c>
      <c r="AI626" s="20">
        <f>IFERROR(VLOOKUP($E626,INPUTS!$A$44:$G$103,7,0),SCENARIOS!$N$25)</f>
        <v>0.4</v>
      </c>
      <c r="AJ626" s="15">
        <f t="shared" si="168"/>
        <v>67812.256931591</v>
      </c>
      <c r="AL626" t="str">
        <f t="shared" si="170"/>
        <v>Y</v>
      </c>
      <c r="AM626" s="21">
        <f t="shared" si="171"/>
        <v>169530.642328977</v>
      </c>
    </row>
    <row r="627" ht="15" customHeight="1" spans="1:39">
      <c r="A627" s="24" t="s">
        <v>2377</v>
      </c>
      <c r="B627" s="52" t="s">
        <v>414</v>
      </c>
      <c r="C627" s="52" t="s">
        <v>415</v>
      </c>
      <c r="D627" s="52" t="s">
        <v>929</v>
      </c>
      <c r="E627" s="10" t="s">
        <v>245</v>
      </c>
      <c r="F627" s="52" t="s">
        <v>930</v>
      </c>
      <c r="G627" s="52" t="s">
        <v>169</v>
      </c>
      <c r="H627" s="52" t="s">
        <v>452</v>
      </c>
      <c r="I627" s="52" t="s">
        <v>451</v>
      </c>
      <c r="J627" s="52" t="s">
        <v>181</v>
      </c>
      <c r="K627" s="52" t="s">
        <v>931</v>
      </c>
      <c r="L627" s="53" t="s">
        <v>288</v>
      </c>
      <c r="M627" s="13">
        <v>1333</v>
      </c>
      <c r="N627" s="14">
        <f t="shared" si="169"/>
        <v>3.65205479452055</v>
      </c>
      <c r="O627" s="15">
        <v>7700</v>
      </c>
      <c r="P627" s="15">
        <f t="shared" si="174"/>
        <v>10264100</v>
      </c>
      <c r="Q627" s="16">
        <f>IFERROR(VLOOKUP(G627,SCENARIOS!$A$13:$E$18,4,0),0.025)</f>
        <v>0.02</v>
      </c>
      <c r="R627" s="52">
        <f>IFERROR(VLOOKUP(L627,INPUTS!$A$107:$B$120,2,0),0.0082)</f>
        <v>0.0085</v>
      </c>
      <c r="S627" s="52">
        <f t="shared" si="175"/>
        <v>65.45</v>
      </c>
      <c r="T627" s="15">
        <f t="shared" si="176"/>
        <v>87244.85</v>
      </c>
      <c r="U627" s="15">
        <f>T627/INPUTS!$B$7*1000</f>
        <v>109056062.5</v>
      </c>
      <c r="V627" s="15">
        <f>T627*INPUTS!$B$6</f>
        <v>275693.726</v>
      </c>
      <c r="W627" s="54" t="s">
        <v>521</v>
      </c>
      <c r="X627" s="54" t="s">
        <v>396</v>
      </c>
      <c r="Y627" s="67">
        <f>IFERROR(VLOOKUP(E627,INPUTS!$A$44:$B$103,2,0),0)</f>
        <v>0.005</v>
      </c>
      <c r="Z627" s="15">
        <f t="shared" si="165"/>
        <v>436.22425</v>
      </c>
      <c r="AA627" s="20">
        <f>IFERROR(VLOOKUP(E627,INPUTS!$A$44:$C$103,3,0),SCENARIOS!$J$25)</f>
        <v>0.03</v>
      </c>
      <c r="AB627" s="15">
        <f t="shared" si="173"/>
        <v>2889.76092189191</v>
      </c>
      <c r="AC627" s="20">
        <f>IFERROR(VLOOKUP($E627,INPUTS!$A$44:$G$103,4,0),SCENARIOS!$K$25)</f>
        <v>0.1</v>
      </c>
      <c r="AD627" s="15">
        <f t="shared" si="173"/>
        <v>10635.098532328</v>
      </c>
      <c r="AE627" s="20">
        <f>IFERROR(VLOOKUP($E627,INPUTS!$A$44:$G$103,5,0),SCENARIOS!$L$25)</f>
        <v>0.2</v>
      </c>
      <c r="AF627" s="15">
        <f t="shared" si="173"/>
        <v>23484.0162593676</v>
      </c>
      <c r="AG627" s="20">
        <f>IFERROR(VLOOKUP($E627,INPUTS!$A$44:$G$103,6,0),SCENARIOS!$M$25)</f>
        <v>0.3</v>
      </c>
      <c r="AH627" s="15">
        <f t="shared" si="167"/>
        <v>38892.3773010066</v>
      </c>
      <c r="AI627" s="20">
        <f>IFERROR(VLOOKUP($E627,INPUTS!$A$44:$G$103,7,0),SCENARIOS!$N$25)</f>
        <v>0.4</v>
      </c>
      <c r="AJ627" s="15">
        <f t="shared" si="168"/>
        <v>57253.7695584705</v>
      </c>
      <c r="AL627" t="str">
        <f t="shared" si="170"/>
        <v>Y</v>
      </c>
      <c r="AM627" s="21">
        <f t="shared" si="171"/>
        <v>143134.423896176</v>
      </c>
    </row>
    <row r="628" ht="15" customHeight="1" spans="1:39">
      <c r="A628" s="6" t="s">
        <v>2378</v>
      </c>
      <c r="B628" s="52" t="s">
        <v>414</v>
      </c>
      <c r="C628" s="52" t="s">
        <v>415</v>
      </c>
      <c r="D628" s="52" t="s">
        <v>929</v>
      </c>
      <c r="E628" s="10" t="s">
        <v>250</v>
      </c>
      <c r="F628" s="52" t="s">
        <v>930</v>
      </c>
      <c r="G628" s="52" t="s">
        <v>169</v>
      </c>
      <c r="H628" s="52" t="s">
        <v>224</v>
      </c>
      <c r="I628" s="52" t="s">
        <v>938</v>
      </c>
      <c r="J628" s="52" t="s">
        <v>165</v>
      </c>
      <c r="K628" s="52" t="s">
        <v>931</v>
      </c>
      <c r="L628" s="53" t="s">
        <v>293</v>
      </c>
      <c r="M628" s="13">
        <v>2665</v>
      </c>
      <c r="N628" s="14">
        <f t="shared" si="169"/>
        <v>7.3013698630137</v>
      </c>
      <c r="O628" s="15">
        <v>7130</v>
      </c>
      <c r="P628" s="15">
        <f t="shared" si="174"/>
        <v>19001450</v>
      </c>
      <c r="Q628" s="16">
        <f>IFERROR(VLOOKUP(G628,SCENARIOS!$A$13:$E$18,4,0),0.025)</f>
        <v>0.02</v>
      </c>
      <c r="R628" s="52">
        <f>IFERROR(VLOOKUP(L628,INPUTS!$A$107:$B$120,2,0),0.0082)</f>
        <v>0.0079</v>
      </c>
      <c r="S628" s="52">
        <f t="shared" si="175"/>
        <v>56.327</v>
      </c>
      <c r="T628" s="15">
        <f t="shared" si="176"/>
        <v>150111.455</v>
      </c>
      <c r="U628" s="15">
        <f>T628/INPUTS!$B$7*1000</f>
        <v>187639318.75</v>
      </c>
      <c r="V628" s="15">
        <f>T628*INPUTS!$B$6</f>
        <v>474352.1978</v>
      </c>
      <c r="W628" s="54" t="s">
        <v>396</v>
      </c>
      <c r="X628" s="54" t="s">
        <v>396</v>
      </c>
      <c r="Y628" s="67">
        <f>IFERROR(VLOOKUP(E628,INPUTS!$A$44:$B$103,2,0),0)</f>
        <v>0.005</v>
      </c>
      <c r="Z628" s="15">
        <f t="shared" si="165"/>
        <v>750.557275</v>
      </c>
      <c r="AA628" s="20">
        <f>IFERROR(VLOOKUP(E628,INPUTS!$A$44:$C$103,3,0),SCENARIOS!$J$25)</f>
        <v>0.03</v>
      </c>
      <c r="AB628" s="15">
        <f t="shared" ref="AB628:AF643" si="177">$T628*AA628*(1+$Q628)^AB$2</f>
        <v>4972.05527417762</v>
      </c>
      <c r="AC628" s="20">
        <f>IFERROR(VLOOKUP($E628,INPUTS!$A$44:$G$103,4,0),SCENARIOS!$K$25)</f>
        <v>0.1</v>
      </c>
      <c r="AD628" s="15">
        <f t="shared" si="177"/>
        <v>18298.5026022294</v>
      </c>
      <c r="AE628" s="20">
        <f>IFERROR(VLOOKUP($E628,INPUTS!$A$44:$G$103,5,0),SCENARIOS!$L$25)</f>
        <v>0.2</v>
      </c>
      <c r="AF628" s="15">
        <f t="shared" si="177"/>
        <v>40406.0509008535</v>
      </c>
      <c r="AG628" s="20">
        <f>IFERROR(VLOOKUP($E628,INPUTS!$A$44:$G$103,6,0),SCENARIOS!$M$25)</f>
        <v>0.3</v>
      </c>
      <c r="AH628" s="15">
        <f t="shared" si="167"/>
        <v>66917.3176991316</v>
      </c>
      <c r="AI628" s="20">
        <f>IFERROR(VLOOKUP($E628,INPUTS!$A$44:$G$103,7,0),SCENARIOS!$N$25)</f>
        <v>0.4</v>
      </c>
      <c r="AJ628" s="15">
        <f t="shared" si="168"/>
        <v>98509.501164329</v>
      </c>
      <c r="AL628" t="str">
        <f t="shared" si="170"/>
        <v>Y</v>
      </c>
      <c r="AM628" s="21">
        <f t="shared" si="171"/>
        <v>246273.752910823</v>
      </c>
    </row>
    <row r="629" ht="15" customHeight="1" spans="1:39">
      <c r="A629" s="24" t="s">
        <v>2379</v>
      </c>
      <c r="B629" s="52" t="s">
        <v>414</v>
      </c>
      <c r="C629" s="52" t="s">
        <v>415</v>
      </c>
      <c r="D629" s="52" t="s">
        <v>929</v>
      </c>
      <c r="E629" s="10" t="s">
        <v>250</v>
      </c>
      <c r="F629" s="52" t="s">
        <v>930</v>
      </c>
      <c r="G629" s="52" t="s">
        <v>169</v>
      </c>
      <c r="H629" s="52" t="s">
        <v>204</v>
      </c>
      <c r="I629" s="52" t="s">
        <v>405</v>
      </c>
      <c r="J629" s="52" t="s">
        <v>165</v>
      </c>
      <c r="K629" s="52" t="s">
        <v>931</v>
      </c>
      <c r="L629" s="53" t="s">
        <v>288</v>
      </c>
      <c r="M629" s="13">
        <v>1333</v>
      </c>
      <c r="N629" s="14">
        <f t="shared" si="169"/>
        <v>3.65205479452055</v>
      </c>
      <c r="O629" s="15">
        <v>7780</v>
      </c>
      <c r="P629" s="15">
        <f t="shared" si="174"/>
        <v>10370740</v>
      </c>
      <c r="Q629" s="16">
        <f>IFERROR(VLOOKUP(G629,SCENARIOS!$A$13:$E$18,4,0),0.025)</f>
        <v>0.02</v>
      </c>
      <c r="R629" s="52">
        <f>IFERROR(VLOOKUP(L629,INPUTS!$A$107:$B$120,2,0),0.0082)</f>
        <v>0.0085</v>
      </c>
      <c r="S629" s="52">
        <f t="shared" si="175"/>
        <v>66.13</v>
      </c>
      <c r="T629" s="15">
        <f t="shared" si="176"/>
        <v>88151.29</v>
      </c>
      <c r="U629" s="15">
        <f>T629/INPUTS!$B$7*1000</f>
        <v>110189112.5</v>
      </c>
      <c r="V629" s="15">
        <f>T629*INPUTS!$B$6</f>
        <v>278558.0764</v>
      </c>
      <c r="W629" s="54" t="s">
        <v>396</v>
      </c>
      <c r="X629" s="54" t="s">
        <v>396</v>
      </c>
      <c r="Y629" s="67">
        <f>IFERROR(VLOOKUP(E629,INPUTS!$A$44:$B$103,2,0),0)</f>
        <v>0.005</v>
      </c>
      <c r="Z629" s="15">
        <f t="shared" si="165"/>
        <v>440.75645</v>
      </c>
      <c r="AA629" s="20">
        <f>IFERROR(VLOOKUP(E629,INPUTS!$A$44:$C$103,3,0),SCENARIOS!$J$25)</f>
        <v>0.03</v>
      </c>
      <c r="AB629" s="15">
        <f t="shared" si="177"/>
        <v>2919.78441198948</v>
      </c>
      <c r="AC629" s="20">
        <f>IFERROR(VLOOKUP($E629,INPUTS!$A$44:$G$103,4,0),SCENARIOS!$K$25)</f>
        <v>0.1</v>
      </c>
      <c r="AD629" s="15">
        <f t="shared" si="177"/>
        <v>10745.593062534</v>
      </c>
      <c r="AE629" s="20">
        <f>IFERROR(VLOOKUP($E629,INPUTS!$A$44:$G$103,5,0),SCENARIOS!$L$25)</f>
        <v>0.2</v>
      </c>
      <c r="AF629" s="15">
        <f t="shared" si="177"/>
        <v>23728.0060386857</v>
      </c>
      <c r="AG629" s="20">
        <f>IFERROR(VLOOKUP($E629,INPUTS!$A$44:$G$103,6,0),SCENARIOS!$M$25)</f>
        <v>0.3</v>
      </c>
      <c r="AH629" s="15">
        <f t="shared" si="167"/>
        <v>39296.4539482898</v>
      </c>
      <c r="AI629" s="20">
        <f>IFERROR(VLOOKUP($E629,INPUTS!$A$44:$G$103,7,0),SCENARIOS!$N$25)</f>
        <v>0.4</v>
      </c>
      <c r="AJ629" s="15">
        <f t="shared" si="168"/>
        <v>57848.6139175195</v>
      </c>
      <c r="AL629" t="str">
        <f t="shared" si="170"/>
        <v>Y</v>
      </c>
      <c r="AM629" s="21">
        <f t="shared" si="171"/>
        <v>144621.534793799</v>
      </c>
    </row>
    <row r="630" ht="15" customHeight="1" spans="1:39">
      <c r="A630" s="6" t="s">
        <v>2380</v>
      </c>
      <c r="B630" s="52" t="s">
        <v>414</v>
      </c>
      <c r="C630" s="52" t="s">
        <v>415</v>
      </c>
      <c r="D630" s="52" t="s">
        <v>929</v>
      </c>
      <c r="E630" s="10" t="s">
        <v>250</v>
      </c>
      <c r="F630" s="52" t="s">
        <v>930</v>
      </c>
      <c r="G630" s="52" t="s">
        <v>169</v>
      </c>
      <c r="H630" s="52" t="s">
        <v>200</v>
      </c>
      <c r="I630" s="52" t="s">
        <v>391</v>
      </c>
      <c r="J630" s="52" t="s">
        <v>165</v>
      </c>
      <c r="K630" s="52" t="s">
        <v>931</v>
      </c>
      <c r="L630" s="53" t="s">
        <v>288</v>
      </c>
      <c r="M630" s="13">
        <v>1333</v>
      </c>
      <c r="N630" s="14">
        <f t="shared" si="169"/>
        <v>3.65205479452055</v>
      </c>
      <c r="O630" s="15">
        <v>8590</v>
      </c>
      <c r="P630" s="15">
        <f t="shared" si="174"/>
        <v>11450470</v>
      </c>
      <c r="Q630" s="16">
        <f>IFERROR(VLOOKUP(G630,SCENARIOS!$A$13:$E$18,4,0),0.025)</f>
        <v>0.02</v>
      </c>
      <c r="R630" s="52">
        <f>IFERROR(VLOOKUP(L630,INPUTS!$A$107:$B$120,2,0),0.0082)</f>
        <v>0.0085</v>
      </c>
      <c r="S630" s="52">
        <f t="shared" si="175"/>
        <v>73.015</v>
      </c>
      <c r="T630" s="15">
        <f t="shared" si="176"/>
        <v>97328.995</v>
      </c>
      <c r="U630" s="15">
        <f>T630/INPUTS!$B$7*1000</f>
        <v>121661243.75</v>
      </c>
      <c r="V630" s="15">
        <f>T630*INPUTS!$B$6</f>
        <v>307559.6242</v>
      </c>
      <c r="W630" s="54" t="s">
        <v>396</v>
      </c>
      <c r="X630" s="54" t="s">
        <v>396</v>
      </c>
      <c r="Y630" s="67">
        <f>IFERROR(VLOOKUP(E630,INPUTS!$A$44:$B$103,2,0),0)</f>
        <v>0.005</v>
      </c>
      <c r="Z630" s="15">
        <f t="shared" si="165"/>
        <v>486.644975</v>
      </c>
      <c r="AA630" s="20">
        <f>IFERROR(VLOOKUP(E630,INPUTS!$A$44:$C$103,3,0),SCENARIOS!$J$25)</f>
        <v>0.03</v>
      </c>
      <c r="AB630" s="15">
        <f t="shared" si="177"/>
        <v>3223.77224922746</v>
      </c>
      <c r="AC630" s="20">
        <f>IFERROR(VLOOKUP($E630,INPUTS!$A$44:$G$103,4,0),SCENARIOS!$K$25)</f>
        <v>0.1</v>
      </c>
      <c r="AD630" s="15">
        <f t="shared" si="177"/>
        <v>11864.3501808698</v>
      </c>
      <c r="AE630" s="20">
        <f>IFERROR(VLOOKUP($E630,INPUTS!$A$44:$G$103,5,0),SCENARIOS!$L$25)</f>
        <v>0.2</v>
      </c>
      <c r="AF630" s="15">
        <f t="shared" si="177"/>
        <v>26198.4025542815</v>
      </c>
      <c r="AG630" s="20">
        <f>IFERROR(VLOOKUP($E630,INPUTS!$A$44:$G$103,6,0),SCENARIOS!$M$25)</f>
        <v>0.3</v>
      </c>
      <c r="AH630" s="15">
        <f t="shared" si="167"/>
        <v>43387.7300020321</v>
      </c>
      <c r="AI630" s="20">
        <f>IFERROR(VLOOKUP($E630,INPUTS!$A$44:$G$103,7,0),SCENARIOS!$N$25)</f>
        <v>0.4</v>
      </c>
      <c r="AJ630" s="15">
        <f t="shared" si="168"/>
        <v>63871.4130528911</v>
      </c>
      <c r="AL630" t="str">
        <f t="shared" si="170"/>
        <v>N</v>
      </c>
      <c r="AM630" s="21">
        <f t="shared" si="171"/>
        <v>159678.532632228</v>
      </c>
    </row>
    <row r="631" ht="15" customHeight="1" spans="1:39">
      <c r="A631" s="24" t="s">
        <v>2381</v>
      </c>
      <c r="B631" s="52" t="s">
        <v>414</v>
      </c>
      <c r="C631" s="52" t="s">
        <v>415</v>
      </c>
      <c r="D631" s="52" t="s">
        <v>929</v>
      </c>
      <c r="E631" s="10" t="s">
        <v>250</v>
      </c>
      <c r="F631" s="52" t="s">
        <v>930</v>
      </c>
      <c r="G631" s="52" t="s">
        <v>169</v>
      </c>
      <c r="H631" s="52" t="s">
        <v>623</v>
      </c>
      <c r="I631" s="52" t="s">
        <v>622</v>
      </c>
      <c r="J631" s="52" t="s">
        <v>181</v>
      </c>
      <c r="K631" s="52" t="s">
        <v>931</v>
      </c>
      <c r="L631" s="53" t="s">
        <v>1567</v>
      </c>
      <c r="M631" s="13">
        <v>2665</v>
      </c>
      <c r="N631" s="14">
        <f t="shared" si="169"/>
        <v>7.3013698630137</v>
      </c>
      <c r="O631" s="15">
        <v>2150</v>
      </c>
      <c r="P631" s="15">
        <f t="shared" si="174"/>
        <v>5729750</v>
      </c>
      <c r="Q631" s="16">
        <f>IFERROR(VLOOKUP(G631,SCENARIOS!$A$13:$E$18,4,0),0.025)</f>
        <v>0.02</v>
      </c>
      <c r="R631" s="52">
        <f>IFERROR(VLOOKUP(L631,INPUTS!$A$107:$B$120,2,0),0.0082)</f>
        <v>0.0082</v>
      </c>
      <c r="S631" s="52">
        <f t="shared" si="175"/>
        <v>17.63</v>
      </c>
      <c r="T631" s="15">
        <f t="shared" si="176"/>
        <v>46983.95</v>
      </c>
      <c r="U631" s="15">
        <f>T631/INPUTS!$B$7*1000</f>
        <v>58729937.5</v>
      </c>
      <c r="V631" s="15">
        <f>T631*INPUTS!$B$6</f>
        <v>148469.282</v>
      </c>
      <c r="W631" s="54" t="s">
        <v>396</v>
      </c>
      <c r="X631" s="54" t="s">
        <v>396</v>
      </c>
      <c r="Y631" s="67">
        <f>IFERROR(VLOOKUP(E631,INPUTS!$A$44:$B$103,2,0),0)</f>
        <v>0.005</v>
      </c>
      <c r="Z631" s="15">
        <f t="shared" si="165"/>
        <v>234.91975</v>
      </c>
      <c r="AA631" s="20">
        <f>IFERROR(VLOOKUP(E631,INPUTS!$A$44:$C$103,3,0),SCENARIOS!$J$25)</f>
        <v>0.03</v>
      </c>
      <c r="AB631" s="15">
        <f t="shared" si="177"/>
        <v>1556.22231760526</v>
      </c>
      <c r="AC631" s="20">
        <f>IFERROR(VLOOKUP($E631,INPUTS!$A$44:$G$103,4,0),SCENARIOS!$K$25)</f>
        <v>0.1</v>
      </c>
      <c r="AD631" s="15">
        <f t="shared" si="177"/>
        <v>5727.31728793127</v>
      </c>
      <c r="AE631" s="20">
        <f>IFERROR(VLOOKUP($E631,INPUTS!$A$44:$G$103,5,0),SCENARIOS!$L$25)</f>
        <v>0.2</v>
      </c>
      <c r="AF631" s="15">
        <f t="shared" si="177"/>
        <v>12646.8421428808</v>
      </c>
      <c r="AG631" s="20">
        <f>IFERROR(VLOOKUP($E631,INPUTS!$A$44:$G$103,6,0),SCENARIOS!$M$25)</f>
        <v>0.3</v>
      </c>
      <c r="AH631" s="15">
        <f t="shared" si="167"/>
        <v>20944.7034465832</v>
      </c>
      <c r="AI631" s="20">
        <f>IFERROR(VLOOKUP($E631,INPUTS!$A$44:$G$103,7,0),SCENARIOS!$N$25)</f>
        <v>0.4</v>
      </c>
      <c r="AJ631" s="15">
        <f t="shared" si="168"/>
        <v>30832.8600054525</v>
      </c>
      <c r="AL631" t="str">
        <f t="shared" si="170"/>
        <v>N</v>
      </c>
      <c r="AM631" s="21">
        <f t="shared" si="171"/>
        <v>77082.1500136311</v>
      </c>
    </row>
    <row r="632" ht="15" customHeight="1" spans="1:39">
      <c r="A632" s="6" t="s">
        <v>2382</v>
      </c>
      <c r="B632" s="52" t="s">
        <v>414</v>
      </c>
      <c r="C632" s="52" t="s">
        <v>415</v>
      </c>
      <c r="D632" s="52" t="s">
        <v>929</v>
      </c>
      <c r="E632" s="10" t="s">
        <v>250</v>
      </c>
      <c r="F632" s="52" t="s">
        <v>930</v>
      </c>
      <c r="G632" s="52" t="s">
        <v>169</v>
      </c>
      <c r="H632" s="52" t="s">
        <v>515</v>
      </c>
      <c r="I632" s="52" t="s">
        <v>514</v>
      </c>
      <c r="J632" s="52" t="s">
        <v>181</v>
      </c>
      <c r="K632" s="52" t="s">
        <v>931</v>
      </c>
      <c r="L632" s="53" t="s">
        <v>1567</v>
      </c>
      <c r="M632" s="13">
        <v>2001</v>
      </c>
      <c r="N632" s="14">
        <f t="shared" si="169"/>
        <v>5.48219178082192</v>
      </c>
      <c r="O632" s="15">
        <v>2850</v>
      </c>
      <c r="P632" s="15">
        <f t="shared" si="174"/>
        <v>5702850</v>
      </c>
      <c r="Q632" s="16">
        <f>IFERROR(VLOOKUP(G632,SCENARIOS!$A$13:$E$18,4,0),0.025)</f>
        <v>0.02</v>
      </c>
      <c r="R632" s="52">
        <f>IFERROR(VLOOKUP(L632,INPUTS!$A$107:$B$120,2,0),0.0082)</f>
        <v>0.0082</v>
      </c>
      <c r="S632" s="52">
        <f t="shared" si="175"/>
        <v>23.37</v>
      </c>
      <c r="T632" s="15">
        <f t="shared" si="176"/>
        <v>46763.37</v>
      </c>
      <c r="U632" s="15">
        <f>T632/INPUTS!$B$7*1000</f>
        <v>58454212.5</v>
      </c>
      <c r="V632" s="15">
        <f>T632*INPUTS!$B$6</f>
        <v>147772.2492</v>
      </c>
      <c r="W632" s="54" t="s">
        <v>396</v>
      </c>
      <c r="X632" s="54" t="s">
        <v>396</v>
      </c>
      <c r="Y632" s="67">
        <f>IFERROR(VLOOKUP(E632,INPUTS!$A$44:$B$103,2,0),0)</f>
        <v>0.005</v>
      </c>
      <c r="Z632" s="15">
        <f t="shared" si="165"/>
        <v>233.81685</v>
      </c>
      <c r="AA632" s="20">
        <f>IFERROR(VLOOKUP(E632,INPUTS!$A$44:$C$103,3,0),SCENARIOS!$J$25)</f>
        <v>0.03</v>
      </c>
      <c r="AB632" s="15">
        <f t="shared" si="177"/>
        <v>1548.91617329816</v>
      </c>
      <c r="AC632" s="20">
        <f>IFERROR(VLOOKUP($E632,INPUTS!$A$44:$G$103,4,0),SCENARIOS!$K$25)</f>
        <v>0.1</v>
      </c>
      <c r="AD632" s="15">
        <f t="shared" si="177"/>
        <v>5700.42870901502</v>
      </c>
      <c r="AE632" s="20">
        <f>IFERROR(VLOOKUP($E632,INPUTS!$A$44:$G$103,5,0),SCENARIOS!$L$25)</f>
        <v>0.2</v>
      </c>
      <c r="AF632" s="15">
        <f t="shared" si="177"/>
        <v>12587.4678152673</v>
      </c>
      <c r="AG632" s="20">
        <f>IFERROR(VLOOKUP($E632,INPUTS!$A$44:$G$103,6,0),SCENARIOS!$M$25)</f>
        <v>0.3</v>
      </c>
      <c r="AH632" s="15">
        <f t="shared" si="167"/>
        <v>20846.3723636017</v>
      </c>
      <c r="AI632" s="20">
        <f>IFERROR(VLOOKUP($E632,INPUTS!$A$44:$G$103,7,0),SCENARIOS!$N$25)</f>
        <v>0.4</v>
      </c>
      <c r="AJ632" s="15">
        <f t="shared" si="168"/>
        <v>30688.1060573488</v>
      </c>
      <c r="AL632" t="str">
        <f t="shared" si="170"/>
        <v>N</v>
      </c>
      <c r="AM632" s="21">
        <f t="shared" si="171"/>
        <v>76720.2651433721</v>
      </c>
    </row>
    <row r="633" ht="15" customHeight="1" spans="1:39">
      <c r="A633" s="24" t="s">
        <v>2383</v>
      </c>
      <c r="B633" s="52" t="s">
        <v>414</v>
      </c>
      <c r="C633" s="52" t="s">
        <v>415</v>
      </c>
      <c r="D633" s="52" t="s">
        <v>929</v>
      </c>
      <c r="E633" s="10" t="s">
        <v>250</v>
      </c>
      <c r="F633" s="52" t="s">
        <v>930</v>
      </c>
      <c r="G633" s="52" t="s">
        <v>169</v>
      </c>
      <c r="H633" s="52" t="s">
        <v>751</v>
      </c>
      <c r="I633" s="52" t="s">
        <v>750</v>
      </c>
      <c r="J633" s="52" t="s">
        <v>181</v>
      </c>
      <c r="K633" s="52" t="s">
        <v>931</v>
      </c>
      <c r="L633" s="53" t="s">
        <v>288</v>
      </c>
      <c r="M633" s="13">
        <v>949</v>
      </c>
      <c r="N633" s="14">
        <f t="shared" si="169"/>
        <v>2.6</v>
      </c>
      <c r="O633" s="15">
        <v>7560</v>
      </c>
      <c r="P633" s="15">
        <f t="shared" si="174"/>
        <v>7174440</v>
      </c>
      <c r="Q633" s="16">
        <f>IFERROR(VLOOKUP(G633,SCENARIOS!$A$13:$E$18,4,0),0.025)</f>
        <v>0.02</v>
      </c>
      <c r="R633" s="52">
        <f>IFERROR(VLOOKUP(L633,INPUTS!$A$107:$B$120,2,0),0.0082)</f>
        <v>0.0085</v>
      </c>
      <c r="S633" s="52">
        <f t="shared" si="175"/>
        <v>64.26</v>
      </c>
      <c r="T633" s="15">
        <f t="shared" si="176"/>
        <v>60982.74</v>
      </c>
      <c r="U633" s="15">
        <f>T633/INPUTS!$B$7*1000</f>
        <v>76228425</v>
      </c>
      <c r="V633" s="15">
        <f>T633*INPUTS!$B$6</f>
        <v>192705.4584</v>
      </c>
      <c r="W633" s="54" t="s">
        <v>396</v>
      </c>
      <c r="X633" s="54" t="s">
        <v>396</v>
      </c>
      <c r="Y633" s="67">
        <f>IFERROR(VLOOKUP(E633,INPUTS!$A$44:$B$103,2,0),0)</f>
        <v>0.005</v>
      </c>
      <c r="Z633" s="15">
        <f t="shared" si="165"/>
        <v>304.9137</v>
      </c>
      <c r="AA633" s="20">
        <f>IFERROR(VLOOKUP(E633,INPUTS!$A$44:$C$103,3,0),SCENARIOS!$J$25)</f>
        <v>0.03</v>
      </c>
      <c r="AB633" s="15">
        <f t="shared" si="177"/>
        <v>2019.8961768161</v>
      </c>
      <c r="AC633" s="20">
        <f>IFERROR(VLOOKUP($E633,INPUTS!$A$44:$G$103,4,0),SCENARIOS!$K$25)</f>
        <v>0.1</v>
      </c>
      <c r="AD633" s="15">
        <f t="shared" si="177"/>
        <v>7433.76197759911</v>
      </c>
      <c r="AE633" s="20">
        <f>IFERROR(VLOOKUP($E633,INPUTS!$A$44:$G$103,5,0),SCENARIOS!$L$25)</f>
        <v>0.2</v>
      </c>
      <c r="AF633" s="15">
        <f t="shared" si="177"/>
        <v>16414.9477900505</v>
      </c>
      <c r="AG633" s="20">
        <f>IFERROR(VLOOKUP($E633,INPUTS!$A$44:$G$103,6,0),SCENARIOS!$M$25)</f>
        <v>0.3</v>
      </c>
      <c r="AH633" s="15">
        <f t="shared" si="167"/>
        <v>27185.1431107875</v>
      </c>
      <c r="AI633" s="20">
        <f>IFERROR(VLOOKUP($E633,INPUTS!$A$44:$G$103,7,0),SCENARIOS!$N$25)</f>
        <v>0.4</v>
      </c>
      <c r="AJ633" s="15">
        <f t="shared" si="168"/>
        <v>40019.4595211536</v>
      </c>
      <c r="AL633" t="str">
        <f t="shared" si="170"/>
        <v>N</v>
      </c>
      <c r="AM633" s="21">
        <f t="shared" si="171"/>
        <v>100048.648802884</v>
      </c>
    </row>
    <row r="634" ht="15" customHeight="1" spans="1:39">
      <c r="A634" s="6" t="s">
        <v>2384</v>
      </c>
      <c r="B634" s="52" t="s">
        <v>414</v>
      </c>
      <c r="C634" s="52" t="s">
        <v>415</v>
      </c>
      <c r="D634" s="52" t="s">
        <v>929</v>
      </c>
      <c r="E634" s="10" t="s">
        <v>248</v>
      </c>
      <c r="F634" s="52" t="s">
        <v>930</v>
      </c>
      <c r="G634" s="52" t="s">
        <v>169</v>
      </c>
      <c r="H634" s="52" t="s">
        <v>234</v>
      </c>
      <c r="I634" s="52" t="s">
        <v>424</v>
      </c>
      <c r="J634" s="52" t="s">
        <v>173</v>
      </c>
      <c r="K634" s="52" t="s">
        <v>931</v>
      </c>
      <c r="L634" s="53" t="s">
        <v>293</v>
      </c>
      <c r="M634" s="13">
        <v>2665</v>
      </c>
      <c r="N634" s="14">
        <f t="shared" si="169"/>
        <v>7.3013698630137</v>
      </c>
      <c r="O634" s="15">
        <v>8740</v>
      </c>
      <c r="P634" s="15">
        <f t="shared" si="174"/>
        <v>23292100</v>
      </c>
      <c r="Q634" s="16">
        <f>IFERROR(VLOOKUP(G634,SCENARIOS!$A$13:$E$18,4,0),0.025)</f>
        <v>0.02</v>
      </c>
      <c r="R634" s="52">
        <f>IFERROR(VLOOKUP(L634,INPUTS!$A$107:$B$120,2,0),0.0082)</f>
        <v>0.0079</v>
      </c>
      <c r="S634" s="52">
        <f t="shared" si="175"/>
        <v>69.046</v>
      </c>
      <c r="T634" s="15">
        <f t="shared" si="176"/>
        <v>184007.59</v>
      </c>
      <c r="U634" s="15">
        <f>T634/INPUTS!$B$7*1000</f>
        <v>230009487.5</v>
      </c>
      <c r="V634" s="15">
        <f>T634*INPUTS!$B$6</f>
        <v>581463.9844</v>
      </c>
      <c r="W634" s="54" t="s">
        <v>396</v>
      </c>
      <c r="X634" s="54" t="s">
        <v>396</v>
      </c>
      <c r="Y634" s="67">
        <f>IFERROR(VLOOKUP(E634,INPUTS!$A$44:$B$103,2,0),0)</f>
        <v>0.005</v>
      </c>
      <c r="Z634" s="15">
        <f t="shared" si="165"/>
        <v>920.03795</v>
      </c>
      <c r="AA634" s="20">
        <f>IFERROR(VLOOKUP(E634,INPUTS!$A$44:$C$103,3,0),SCENARIOS!$J$25)</f>
        <v>0.03</v>
      </c>
      <c r="AB634" s="15">
        <f t="shared" si="177"/>
        <v>6094.77743286289</v>
      </c>
      <c r="AC634" s="20">
        <f>IFERROR(VLOOKUP($E634,INPUTS!$A$44:$G$103,4,0),SCENARIOS!$K$25)</f>
        <v>0.1</v>
      </c>
      <c r="AD634" s="15">
        <f t="shared" si="177"/>
        <v>22430.4225446683</v>
      </c>
      <c r="AE634" s="20">
        <f>IFERROR(VLOOKUP($E634,INPUTS!$A$44:$G$103,5,0),SCENARIOS!$L$25)</f>
        <v>0.2</v>
      </c>
      <c r="AF634" s="15">
        <f t="shared" si="177"/>
        <v>49529.9978784655</v>
      </c>
      <c r="AG634" s="20">
        <f>IFERROR(VLOOKUP($E634,INPUTS!$A$44:$G$103,6,0),SCENARIOS!$M$25)</f>
        <v>0.3</v>
      </c>
      <c r="AH634" s="15">
        <f t="shared" si="167"/>
        <v>82027.6797602258</v>
      </c>
      <c r="AI634" s="20">
        <f>IFERROR(VLOOKUP($E634,INPUTS!$A$44:$G$103,7,0),SCENARIOS!$N$25)</f>
        <v>0.4</v>
      </c>
      <c r="AJ634" s="15">
        <f t="shared" si="168"/>
        <v>120753.582072403</v>
      </c>
      <c r="AL634" t="str">
        <f t="shared" si="170"/>
        <v>Y</v>
      </c>
      <c r="AM634" s="21">
        <f t="shared" si="171"/>
        <v>301883.955181008</v>
      </c>
    </row>
    <row r="635" ht="15" customHeight="1" spans="1:39">
      <c r="A635" s="24" t="s">
        <v>2385</v>
      </c>
      <c r="B635" s="52" t="s">
        <v>414</v>
      </c>
      <c r="C635" s="52" t="s">
        <v>415</v>
      </c>
      <c r="D635" s="52" t="s">
        <v>929</v>
      </c>
      <c r="E635" s="10" t="s">
        <v>248</v>
      </c>
      <c r="F635" s="52" t="s">
        <v>930</v>
      </c>
      <c r="G635" s="52" t="s">
        <v>169</v>
      </c>
      <c r="H635" s="52" t="s">
        <v>505</v>
      </c>
      <c r="I635" s="52" t="s">
        <v>504</v>
      </c>
      <c r="J635" s="52" t="s">
        <v>173</v>
      </c>
      <c r="K635" s="52" t="s">
        <v>931</v>
      </c>
      <c r="L635" s="53" t="s">
        <v>293</v>
      </c>
      <c r="M635" s="13">
        <v>2001</v>
      </c>
      <c r="N635" s="14">
        <f t="shared" si="169"/>
        <v>5.48219178082192</v>
      </c>
      <c r="O635" s="15">
        <v>9620</v>
      </c>
      <c r="P635" s="15">
        <f t="shared" si="174"/>
        <v>19249620</v>
      </c>
      <c r="Q635" s="16">
        <f>IFERROR(VLOOKUP(G635,SCENARIOS!$A$13:$E$18,4,0),0.025)</f>
        <v>0.02</v>
      </c>
      <c r="R635" s="52">
        <f>IFERROR(VLOOKUP(L635,INPUTS!$A$107:$B$120,2,0),0.0082)</f>
        <v>0.0079</v>
      </c>
      <c r="S635" s="52">
        <f t="shared" si="175"/>
        <v>75.998</v>
      </c>
      <c r="T635" s="15">
        <f t="shared" si="176"/>
        <v>152071.998</v>
      </c>
      <c r="U635" s="15">
        <f>T635/INPUTS!$B$7*1000</f>
        <v>190089997.5</v>
      </c>
      <c r="V635" s="15">
        <f>T635*INPUTS!$B$6</f>
        <v>480547.51368</v>
      </c>
      <c r="W635" s="54" t="s">
        <v>396</v>
      </c>
      <c r="X635" s="54" t="s">
        <v>396</v>
      </c>
      <c r="Y635" s="67">
        <f>IFERROR(VLOOKUP(E635,INPUTS!$A$44:$B$103,2,0),0)</f>
        <v>0.005</v>
      </c>
      <c r="Z635" s="15">
        <f t="shared" si="165"/>
        <v>760.35999</v>
      </c>
      <c r="AA635" s="20">
        <f>IFERROR(VLOOKUP(E635,INPUTS!$A$44:$C$103,3,0),SCENARIOS!$J$25)</f>
        <v>0.03</v>
      </c>
      <c r="AB635" s="15">
        <f t="shared" si="177"/>
        <v>5036.99321088206</v>
      </c>
      <c r="AC635" s="20">
        <f>IFERROR(VLOOKUP($E635,INPUTS!$A$44:$G$103,4,0),SCENARIOS!$K$25)</f>
        <v>0.1</v>
      </c>
      <c r="AD635" s="15">
        <f t="shared" si="177"/>
        <v>18537.4916999454</v>
      </c>
      <c r="AE635" s="20">
        <f>IFERROR(VLOOKUP($E635,INPUTS!$A$44:$G$103,5,0),SCENARIOS!$L$25)</f>
        <v>0.2</v>
      </c>
      <c r="AF635" s="15">
        <f t="shared" si="177"/>
        <v>40933.7774507781</v>
      </c>
      <c r="AG635" s="20">
        <f>IFERROR(VLOOKUP($E635,INPUTS!$A$44:$G$103,6,0),SCENARIOS!$M$25)</f>
        <v>0.3</v>
      </c>
      <c r="AH635" s="15">
        <f t="shared" si="167"/>
        <v>67791.2968287977</v>
      </c>
      <c r="AI635" s="20">
        <f>IFERROR(VLOOKUP($E635,INPUTS!$A$44:$G$103,7,0),SCENARIOS!$N$25)</f>
        <v>0.4</v>
      </c>
      <c r="AJ635" s="15">
        <f t="shared" si="168"/>
        <v>99796.0926036114</v>
      </c>
      <c r="AL635" t="str">
        <f t="shared" si="170"/>
        <v>Y</v>
      </c>
      <c r="AM635" s="21">
        <f t="shared" si="171"/>
        <v>249490.231509028</v>
      </c>
    </row>
    <row r="636" ht="15" customHeight="1" spans="1:39">
      <c r="A636" s="6" t="s">
        <v>2386</v>
      </c>
      <c r="B636" s="52" t="s">
        <v>414</v>
      </c>
      <c r="C636" s="52" t="s">
        <v>415</v>
      </c>
      <c r="D636" s="52" t="s">
        <v>929</v>
      </c>
      <c r="E636" s="10" t="s">
        <v>248</v>
      </c>
      <c r="F636" s="52" t="s">
        <v>930</v>
      </c>
      <c r="G636" s="52" t="s">
        <v>169</v>
      </c>
      <c r="H636" s="52" t="s">
        <v>264</v>
      </c>
      <c r="I636" s="52" t="s">
        <v>436</v>
      </c>
      <c r="J636" s="52" t="s">
        <v>173</v>
      </c>
      <c r="K636" s="52" t="s">
        <v>931</v>
      </c>
      <c r="L636" s="53" t="s">
        <v>293</v>
      </c>
      <c r="M636" s="13">
        <v>1333</v>
      </c>
      <c r="N636" s="14">
        <f t="shared" si="169"/>
        <v>3.65205479452055</v>
      </c>
      <c r="O636" s="15">
        <v>12080</v>
      </c>
      <c r="P636" s="15">
        <f t="shared" si="174"/>
        <v>16102640</v>
      </c>
      <c r="Q636" s="16">
        <f>IFERROR(VLOOKUP(G636,SCENARIOS!$A$13:$E$18,4,0),0.025)</f>
        <v>0.02</v>
      </c>
      <c r="R636" s="52">
        <f>IFERROR(VLOOKUP(L636,INPUTS!$A$107:$B$120,2,0),0.0082)</f>
        <v>0.0079</v>
      </c>
      <c r="S636" s="52">
        <f t="shared" si="175"/>
        <v>95.432</v>
      </c>
      <c r="T636" s="15">
        <f t="shared" si="176"/>
        <v>127210.856</v>
      </c>
      <c r="U636" s="15">
        <f>T636/INPUTS!$B$7*1000</f>
        <v>159013570</v>
      </c>
      <c r="V636" s="15">
        <f>T636*INPUTS!$B$6</f>
        <v>401986.30496</v>
      </c>
      <c r="W636" s="54" t="s">
        <v>396</v>
      </c>
      <c r="X636" s="54" t="s">
        <v>396</v>
      </c>
      <c r="Y636" s="67">
        <f>IFERROR(VLOOKUP(E636,INPUTS!$A$44:$B$103,2,0),0)</f>
        <v>0.005</v>
      </c>
      <c r="Z636" s="15">
        <f t="shared" si="165"/>
        <v>636.05428</v>
      </c>
      <c r="AA636" s="20">
        <f>IFERROR(VLOOKUP(E636,INPUTS!$A$44:$C$103,3,0),SCENARIOS!$J$25)</f>
        <v>0.03</v>
      </c>
      <c r="AB636" s="15">
        <f t="shared" si="177"/>
        <v>4213.53192204719</v>
      </c>
      <c r="AC636" s="20">
        <f>IFERROR(VLOOKUP($E636,INPUTS!$A$44:$G$103,4,0),SCENARIOS!$K$25)</f>
        <v>0.1</v>
      </c>
      <c r="AD636" s="15">
        <f t="shared" si="177"/>
        <v>15506.9323626757</v>
      </c>
      <c r="AE636" s="20">
        <f>IFERROR(VLOOKUP($E636,INPUTS!$A$44:$G$103,5,0),SCENARIOS!$L$25)</f>
        <v>0.2</v>
      </c>
      <c r="AF636" s="15">
        <f t="shared" si="177"/>
        <v>34241.812676302</v>
      </c>
      <c r="AG636" s="20">
        <f>IFERROR(VLOOKUP($E636,INPUTS!$A$44:$G$103,6,0),SCENARIOS!$M$25)</f>
        <v>0.3</v>
      </c>
      <c r="AH636" s="15">
        <f t="shared" si="167"/>
        <v>56708.5920640132</v>
      </c>
      <c r="AI636" s="20">
        <f>IFERROR(VLOOKUP($E636,INPUTS!$A$44:$G$103,7,0),SCENARIOS!$N$25)</f>
        <v>0.4</v>
      </c>
      <c r="AJ636" s="15">
        <f t="shared" si="168"/>
        <v>83481.1571658358</v>
      </c>
      <c r="AL636" t="str">
        <f t="shared" si="170"/>
        <v>Y</v>
      </c>
      <c r="AM636" s="21">
        <f t="shared" si="171"/>
        <v>208702.89291459</v>
      </c>
    </row>
    <row r="637" ht="15" customHeight="1" spans="1:39">
      <c r="A637" s="24" t="s">
        <v>2387</v>
      </c>
      <c r="B637" s="52" t="s">
        <v>414</v>
      </c>
      <c r="C637" s="52" t="s">
        <v>415</v>
      </c>
      <c r="D637" s="52" t="s">
        <v>929</v>
      </c>
      <c r="E637" s="10" t="s">
        <v>248</v>
      </c>
      <c r="F637" s="52" t="s">
        <v>930</v>
      </c>
      <c r="G637" s="52" t="s">
        <v>169</v>
      </c>
      <c r="H637" s="52" t="s">
        <v>242</v>
      </c>
      <c r="I637" s="52" t="s">
        <v>421</v>
      </c>
      <c r="J637" s="52" t="s">
        <v>173</v>
      </c>
      <c r="K637" s="52" t="s">
        <v>931</v>
      </c>
      <c r="L637" s="53" t="s">
        <v>293</v>
      </c>
      <c r="M637" s="13">
        <v>1333</v>
      </c>
      <c r="N637" s="14">
        <f t="shared" si="169"/>
        <v>3.65205479452055</v>
      </c>
      <c r="O637" s="15">
        <v>14130</v>
      </c>
      <c r="P637" s="15">
        <f t="shared" si="174"/>
        <v>18835290</v>
      </c>
      <c r="Q637" s="16">
        <f>IFERROR(VLOOKUP(G637,SCENARIOS!$A$13:$E$18,4,0),0.025)</f>
        <v>0.02</v>
      </c>
      <c r="R637" s="52">
        <f>IFERROR(VLOOKUP(L637,INPUTS!$A$107:$B$120,2,0),0.0082)</f>
        <v>0.0079</v>
      </c>
      <c r="S637" s="52">
        <f t="shared" si="175"/>
        <v>111.627</v>
      </c>
      <c r="T637" s="15">
        <f t="shared" si="176"/>
        <v>148798.791</v>
      </c>
      <c r="U637" s="15">
        <f>T637/INPUTS!$B$7*1000</f>
        <v>185998488.75</v>
      </c>
      <c r="V637" s="15">
        <f>T637*INPUTS!$B$6</f>
        <v>470204.17956</v>
      </c>
      <c r="W637" s="54" t="s">
        <v>396</v>
      </c>
      <c r="X637" s="54" t="s">
        <v>396</v>
      </c>
      <c r="Y637" s="67">
        <f>IFERROR(VLOOKUP(E637,INPUTS!$A$44:$B$103,2,0),0)</f>
        <v>0.005</v>
      </c>
      <c r="Z637" s="15">
        <f t="shared" si="165"/>
        <v>743.993955</v>
      </c>
      <c r="AA637" s="20">
        <f>IFERROR(VLOOKUP(E637,INPUTS!$A$44:$C$103,3,0),SCENARIOS!$J$25)</f>
        <v>0.03</v>
      </c>
      <c r="AB637" s="15">
        <f t="shared" si="177"/>
        <v>4928.57666047407</v>
      </c>
      <c r="AC637" s="20">
        <f>IFERROR(VLOOKUP($E637,INPUTS!$A$44:$G$103,4,0),SCENARIOS!$K$25)</f>
        <v>0.1</v>
      </c>
      <c r="AD637" s="15">
        <f t="shared" si="177"/>
        <v>18138.4895930966</v>
      </c>
      <c r="AE637" s="20">
        <f>IFERROR(VLOOKUP($E637,INPUTS!$A$44:$G$103,5,0),SCENARIOS!$L$25)</f>
        <v>0.2</v>
      </c>
      <c r="AF637" s="15">
        <f t="shared" si="177"/>
        <v>40052.7163175619</v>
      </c>
      <c r="AG637" s="20">
        <f>IFERROR(VLOOKUP($E637,INPUTS!$A$44:$G$103,6,0),SCENARIOS!$M$25)</f>
        <v>0.3</v>
      </c>
      <c r="AH637" s="15">
        <f t="shared" si="167"/>
        <v>66332.1528033532</v>
      </c>
      <c r="AI637" s="20">
        <f>IFERROR(VLOOKUP($E637,INPUTS!$A$44:$G$103,7,0),SCENARIOS!$N$25)</f>
        <v>0.4</v>
      </c>
      <c r="AJ637" s="15">
        <f t="shared" si="168"/>
        <v>97648.0753934818</v>
      </c>
      <c r="AL637" t="str">
        <f t="shared" si="170"/>
        <v>Y</v>
      </c>
      <c r="AM637" s="21">
        <f t="shared" si="171"/>
        <v>244120.188483704</v>
      </c>
    </row>
    <row r="638" ht="15" customHeight="1" spans="1:39">
      <c r="A638" s="6" t="s">
        <v>2388</v>
      </c>
      <c r="B638" s="52" t="s">
        <v>414</v>
      </c>
      <c r="C638" s="52" t="s">
        <v>415</v>
      </c>
      <c r="D638" s="52" t="s">
        <v>929</v>
      </c>
      <c r="E638" s="10" t="s">
        <v>248</v>
      </c>
      <c r="F638" s="52" t="s">
        <v>930</v>
      </c>
      <c r="G638" s="52" t="s">
        <v>169</v>
      </c>
      <c r="H638" s="52" t="s">
        <v>623</v>
      </c>
      <c r="I638" s="52" t="s">
        <v>622</v>
      </c>
      <c r="J638" s="52" t="s">
        <v>181</v>
      </c>
      <c r="K638" s="52" t="s">
        <v>931</v>
      </c>
      <c r="L638" s="53" t="s">
        <v>1567</v>
      </c>
      <c r="M638" s="13">
        <v>2665</v>
      </c>
      <c r="N638" s="14">
        <f t="shared" si="169"/>
        <v>7.3013698630137</v>
      </c>
      <c r="O638" s="15">
        <v>2560</v>
      </c>
      <c r="P638" s="15">
        <f t="shared" si="174"/>
        <v>6822400</v>
      </c>
      <c r="Q638" s="16">
        <f>IFERROR(VLOOKUP(G638,SCENARIOS!$A$13:$E$18,4,0),0.025)</f>
        <v>0.02</v>
      </c>
      <c r="R638" s="52">
        <f>IFERROR(VLOOKUP(L638,INPUTS!$A$107:$B$120,2,0),0.0082)</f>
        <v>0.0082</v>
      </c>
      <c r="S638" s="52">
        <f t="shared" si="175"/>
        <v>20.992</v>
      </c>
      <c r="T638" s="15">
        <f t="shared" si="176"/>
        <v>55943.68</v>
      </c>
      <c r="U638" s="15">
        <f>T638/INPUTS!$B$7*1000</f>
        <v>69929600</v>
      </c>
      <c r="V638" s="15">
        <f>T638*INPUTS!$B$6</f>
        <v>176782.0288</v>
      </c>
      <c r="W638" s="54" t="s">
        <v>396</v>
      </c>
      <c r="X638" s="54" t="s">
        <v>396</v>
      </c>
      <c r="Y638" s="67">
        <f>IFERROR(VLOOKUP(E638,INPUTS!$A$44:$B$103,2,0),0)</f>
        <v>0.005</v>
      </c>
      <c r="Z638" s="15">
        <f t="shared" si="165"/>
        <v>279.7184</v>
      </c>
      <c r="AA638" s="20">
        <f>IFERROR(VLOOKUP(E638,INPUTS!$A$44:$C$103,3,0),SCENARIOS!$J$25)</f>
        <v>0.03</v>
      </c>
      <c r="AB638" s="15">
        <f t="shared" si="177"/>
        <v>1852.99029445091</v>
      </c>
      <c r="AC638" s="20">
        <f>IFERROR(VLOOKUP($E638,INPUTS!$A$44:$G$103,4,0),SCENARIOS!$K$25)</f>
        <v>0.1</v>
      </c>
      <c r="AD638" s="15">
        <f t="shared" si="177"/>
        <v>6819.50337539723</v>
      </c>
      <c r="AE638" s="20">
        <f>IFERROR(VLOOKUP($E638,INPUTS!$A$44:$G$103,5,0),SCENARIOS!$L$25)</f>
        <v>0.2</v>
      </c>
      <c r="AF638" s="15">
        <f t="shared" si="177"/>
        <v>15058.5655282674</v>
      </c>
      <c r="AG638" s="20">
        <f>IFERROR(VLOOKUP($E638,INPUTS!$A$44:$G$103,6,0),SCENARIOS!$M$25)</f>
        <v>0.3</v>
      </c>
      <c r="AH638" s="15">
        <f t="shared" si="167"/>
        <v>24938.8096852339</v>
      </c>
      <c r="AI638" s="20">
        <f>IFERROR(VLOOKUP($E638,INPUTS!$A$44:$G$103,7,0),SCENARIOS!$N$25)</f>
        <v>0.4</v>
      </c>
      <c r="AJ638" s="15">
        <f t="shared" si="168"/>
        <v>36712.6147041666</v>
      </c>
      <c r="AL638" t="str">
        <f t="shared" si="170"/>
        <v>Y</v>
      </c>
      <c r="AM638" s="21">
        <f t="shared" si="171"/>
        <v>91781.5367604166</v>
      </c>
    </row>
    <row r="639" ht="15" customHeight="1" spans="1:39">
      <c r="A639" s="24" t="s">
        <v>2389</v>
      </c>
      <c r="B639" s="52" t="s">
        <v>414</v>
      </c>
      <c r="C639" s="52" t="s">
        <v>415</v>
      </c>
      <c r="D639" s="52" t="s">
        <v>929</v>
      </c>
      <c r="E639" s="10" t="s">
        <v>253</v>
      </c>
      <c r="F639" s="52" t="s">
        <v>930</v>
      </c>
      <c r="G639" s="52" t="s">
        <v>169</v>
      </c>
      <c r="H639" s="52" t="s">
        <v>234</v>
      </c>
      <c r="I639" s="52" t="s">
        <v>424</v>
      </c>
      <c r="J639" s="52" t="s">
        <v>173</v>
      </c>
      <c r="K639" s="52" t="s">
        <v>931</v>
      </c>
      <c r="L639" s="53" t="s">
        <v>293</v>
      </c>
      <c r="M639" s="13">
        <v>2001</v>
      </c>
      <c r="N639" s="14">
        <f t="shared" si="169"/>
        <v>5.48219178082192</v>
      </c>
      <c r="O639" s="15">
        <v>8280</v>
      </c>
      <c r="P639" s="15">
        <f t="shared" si="174"/>
        <v>16568280</v>
      </c>
      <c r="Q639" s="16">
        <f>IFERROR(VLOOKUP(G639,SCENARIOS!$A$13:$E$18,4,0),0.025)</f>
        <v>0.02</v>
      </c>
      <c r="R639" s="52">
        <f>IFERROR(VLOOKUP(L639,INPUTS!$A$107:$B$120,2,0),0.0082)</f>
        <v>0.0079</v>
      </c>
      <c r="S639" s="52">
        <f t="shared" si="175"/>
        <v>65.412</v>
      </c>
      <c r="T639" s="15">
        <f t="shared" si="176"/>
        <v>130889.412</v>
      </c>
      <c r="U639" s="15">
        <f>T639/INPUTS!$B$7*1000</f>
        <v>163611765</v>
      </c>
      <c r="V639" s="15">
        <f>T639*INPUTS!$B$6</f>
        <v>413610.54192</v>
      </c>
      <c r="W639" s="54" t="s">
        <v>396</v>
      </c>
      <c r="X639" s="54" t="s">
        <v>396</v>
      </c>
      <c r="Y639" s="67">
        <f>IFERROR(VLOOKUP(E639,INPUTS!$A$44:$B$103,2,0),0)</f>
        <v>0.005</v>
      </c>
      <c r="Z639" s="15">
        <f t="shared" si="165"/>
        <v>654.44706</v>
      </c>
      <c r="AA639" s="20">
        <f>IFERROR(VLOOKUP(E639,INPUTS!$A$44:$C$103,3,0),SCENARIOS!$J$25)</f>
        <v>0.03</v>
      </c>
      <c r="AB639" s="15">
        <f t="shared" si="177"/>
        <v>4335.37461394007</v>
      </c>
      <c r="AC639" s="20">
        <f>IFERROR(VLOOKUP($E639,INPUTS!$A$44:$G$103,4,0),SCENARIOS!$K$25)</f>
        <v>0.1</v>
      </c>
      <c r="AD639" s="15">
        <f t="shared" si="177"/>
        <v>15955.3462864395</v>
      </c>
      <c r="AE639" s="20">
        <f>IFERROR(VLOOKUP($E639,INPUTS!$A$44:$G$103,5,0),SCENARIOS!$L$25)</f>
        <v>0.2</v>
      </c>
      <c r="AF639" s="15">
        <f t="shared" si="177"/>
        <v>35231.9830865325</v>
      </c>
      <c r="AG639" s="20">
        <f>IFERROR(VLOOKUP($E639,INPUTS!$A$44:$G$103,6,0),SCENARIOS!$M$25)</f>
        <v>0.3</v>
      </c>
      <c r="AH639" s="15">
        <f t="shared" si="167"/>
        <v>58348.4342767614</v>
      </c>
      <c r="AI639" s="20">
        <f>IFERROR(VLOOKUP($E639,INPUTS!$A$44:$G$103,7,0),SCENARIOS!$N$25)</f>
        <v>0.4</v>
      </c>
      <c r="AJ639" s="15">
        <f t="shared" si="168"/>
        <v>85895.1815756655</v>
      </c>
      <c r="AL639" t="str">
        <f t="shared" si="170"/>
        <v>N</v>
      </c>
      <c r="AM639" s="21">
        <f t="shared" si="171"/>
        <v>214737.953939164</v>
      </c>
    </row>
    <row r="640" ht="15" customHeight="1" spans="1:39">
      <c r="A640" s="6" t="s">
        <v>2390</v>
      </c>
      <c r="B640" s="52" t="s">
        <v>414</v>
      </c>
      <c r="C640" s="52" t="s">
        <v>415</v>
      </c>
      <c r="D640" s="52" t="s">
        <v>929</v>
      </c>
      <c r="E640" s="10" t="s">
        <v>253</v>
      </c>
      <c r="F640" s="52" t="s">
        <v>930</v>
      </c>
      <c r="G640" s="52" t="s">
        <v>169</v>
      </c>
      <c r="H640" s="52" t="s">
        <v>505</v>
      </c>
      <c r="I640" s="52" t="s">
        <v>504</v>
      </c>
      <c r="J640" s="52" t="s">
        <v>173</v>
      </c>
      <c r="K640" s="52" t="s">
        <v>931</v>
      </c>
      <c r="L640" s="53" t="s">
        <v>293</v>
      </c>
      <c r="M640" s="13">
        <v>1333</v>
      </c>
      <c r="N640" s="14">
        <f t="shared" si="169"/>
        <v>3.65205479452055</v>
      </c>
      <c r="O640" s="15">
        <v>9170</v>
      </c>
      <c r="P640" s="15">
        <f t="shared" si="174"/>
        <v>12223610</v>
      </c>
      <c r="Q640" s="16">
        <f>IFERROR(VLOOKUP(G640,SCENARIOS!$A$13:$E$18,4,0),0.025)</f>
        <v>0.02</v>
      </c>
      <c r="R640" s="52">
        <f>IFERROR(VLOOKUP(L640,INPUTS!$A$107:$B$120,2,0),0.0082)</f>
        <v>0.0079</v>
      </c>
      <c r="S640" s="52">
        <f t="shared" si="175"/>
        <v>72.443</v>
      </c>
      <c r="T640" s="15">
        <f t="shared" si="176"/>
        <v>96566.519</v>
      </c>
      <c r="U640" s="15">
        <f>T640/INPUTS!$B$7*1000</f>
        <v>120708148.75</v>
      </c>
      <c r="V640" s="15">
        <f>T640*INPUTS!$B$6</f>
        <v>305150.20004</v>
      </c>
      <c r="W640" s="54" t="s">
        <v>396</v>
      </c>
      <c r="X640" s="54" t="s">
        <v>396</v>
      </c>
      <c r="Y640" s="67">
        <f>IFERROR(VLOOKUP(E640,INPUTS!$A$44:$B$103,2,0),0)</f>
        <v>0.005</v>
      </c>
      <c r="Z640" s="15">
        <f t="shared" si="165"/>
        <v>482.832595</v>
      </c>
      <c r="AA640" s="20">
        <f>IFERROR(VLOOKUP(E640,INPUTS!$A$44:$C$103,3,0),SCENARIOS!$J$25)</f>
        <v>0.03</v>
      </c>
      <c r="AB640" s="15">
        <f t="shared" si="177"/>
        <v>3198.51719579244</v>
      </c>
      <c r="AC640" s="20">
        <f>IFERROR(VLOOKUP($E640,INPUTS!$A$44:$G$103,4,0),SCENARIOS!$K$25)</f>
        <v>0.1</v>
      </c>
      <c r="AD640" s="15">
        <f t="shared" si="177"/>
        <v>11771.4047819318</v>
      </c>
      <c r="AE640" s="20">
        <f>IFERROR(VLOOKUP($E640,INPUTS!$A$44:$G$103,5,0),SCENARIOS!$L$25)</f>
        <v>0.2</v>
      </c>
      <c r="AF640" s="15">
        <f t="shared" si="177"/>
        <v>25993.1640928551</v>
      </c>
      <c r="AG640" s="20">
        <f>IFERROR(VLOOKUP($E640,INPUTS!$A$44:$G$103,6,0),SCENARIOS!$M$25)</f>
        <v>0.3</v>
      </c>
      <c r="AH640" s="15">
        <f t="shared" si="167"/>
        <v>43047.8302340233</v>
      </c>
      <c r="AI640" s="20">
        <f>IFERROR(VLOOKUP($E640,INPUTS!$A$44:$G$103,7,0),SCENARIOS!$N$25)</f>
        <v>0.4</v>
      </c>
      <c r="AJ640" s="15">
        <f t="shared" si="168"/>
        <v>63371.0439743969</v>
      </c>
      <c r="AL640" t="str">
        <f t="shared" si="170"/>
        <v>Y</v>
      </c>
      <c r="AM640" s="21">
        <f t="shared" si="171"/>
        <v>158427.609935992</v>
      </c>
    </row>
    <row r="641" ht="15" customHeight="1" spans="1:39">
      <c r="A641" s="24" t="s">
        <v>2391</v>
      </c>
      <c r="B641" s="52" t="s">
        <v>414</v>
      </c>
      <c r="C641" s="52" t="s">
        <v>415</v>
      </c>
      <c r="D641" s="52" t="s">
        <v>929</v>
      </c>
      <c r="E641" s="10" t="s">
        <v>253</v>
      </c>
      <c r="F641" s="52" t="s">
        <v>930</v>
      </c>
      <c r="G641" s="52" t="s">
        <v>169</v>
      </c>
      <c r="H641" s="52" t="s">
        <v>224</v>
      </c>
      <c r="I641" s="52" t="s">
        <v>938</v>
      </c>
      <c r="J641" s="52" t="s">
        <v>165</v>
      </c>
      <c r="K641" s="52" t="s">
        <v>931</v>
      </c>
      <c r="L641" s="53" t="s">
        <v>288</v>
      </c>
      <c r="M641" s="13">
        <v>949</v>
      </c>
      <c r="N641" s="14">
        <f t="shared" si="169"/>
        <v>2.6</v>
      </c>
      <c r="O641" s="15">
        <v>8130</v>
      </c>
      <c r="P641" s="15">
        <f t="shared" si="174"/>
        <v>7715370</v>
      </c>
      <c r="Q641" s="16">
        <f>IFERROR(VLOOKUP(G641,SCENARIOS!$A$13:$E$18,4,0),0.025)</f>
        <v>0.02</v>
      </c>
      <c r="R641" s="52">
        <f>IFERROR(VLOOKUP(L641,INPUTS!$A$107:$B$120,2,0),0.0082)</f>
        <v>0.0085</v>
      </c>
      <c r="S641" s="52">
        <f t="shared" si="175"/>
        <v>69.105</v>
      </c>
      <c r="T641" s="15">
        <f t="shared" si="176"/>
        <v>65580.645</v>
      </c>
      <c r="U641" s="15">
        <f>T641/INPUTS!$B$7*1000</f>
        <v>81975806.25</v>
      </c>
      <c r="V641" s="15">
        <f>T641*INPUTS!$B$6</f>
        <v>207234.8382</v>
      </c>
      <c r="W641" s="54" t="s">
        <v>396</v>
      </c>
      <c r="X641" s="54" t="s">
        <v>396</v>
      </c>
      <c r="Y641" s="67">
        <f>IFERROR(VLOOKUP(E641,INPUTS!$A$44:$B$103,2,0),0)</f>
        <v>0.005</v>
      </c>
      <c r="Z641" s="15">
        <f t="shared" si="165"/>
        <v>327.903225</v>
      </c>
      <c r="AA641" s="20">
        <f>IFERROR(VLOOKUP(E641,INPUTS!$A$44:$C$103,3,0),SCENARIOS!$J$25)</f>
        <v>0.03</v>
      </c>
      <c r="AB641" s="15">
        <f t="shared" si="177"/>
        <v>2172.18993617922</v>
      </c>
      <c r="AC641" s="20">
        <f>IFERROR(VLOOKUP($E641,INPUTS!$A$44:$G$103,4,0),SCENARIOS!$K$25)</f>
        <v>0.1</v>
      </c>
      <c r="AD641" s="15">
        <f t="shared" si="177"/>
        <v>7994.24403146571</v>
      </c>
      <c r="AE641" s="20">
        <f>IFERROR(VLOOKUP($E641,INPUTS!$A$44:$G$103,5,0),SCENARIOS!$L$25)</f>
        <v>0.2</v>
      </c>
      <c r="AF641" s="15">
        <f t="shared" si="177"/>
        <v>17652.5827424749</v>
      </c>
      <c r="AG641" s="20">
        <f>IFERROR(VLOOKUP($E641,INPUTS!$A$44:$G$103,6,0),SCENARIOS!$M$25)</f>
        <v>0.3</v>
      </c>
      <c r="AH641" s="15">
        <f t="shared" si="167"/>
        <v>29234.8165992993</v>
      </c>
      <c r="AI641" s="20">
        <f>IFERROR(VLOOKUP($E641,INPUTS!$A$44:$G$103,7,0),SCENARIOS!$N$25)</f>
        <v>0.4</v>
      </c>
      <c r="AJ641" s="15">
        <f t="shared" si="168"/>
        <v>43036.7997231454</v>
      </c>
      <c r="AL641" t="str">
        <f t="shared" si="170"/>
        <v>Y</v>
      </c>
      <c r="AM641" s="21">
        <f t="shared" si="171"/>
        <v>107591.999307863</v>
      </c>
    </row>
    <row r="642" ht="15" customHeight="1" spans="1:39">
      <c r="A642" s="6" t="s">
        <v>2392</v>
      </c>
      <c r="B642" s="52" t="s">
        <v>414</v>
      </c>
      <c r="C642" s="52" t="s">
        <v>415</v>
      </c>
      <c r="D642" s="52" t="s">
        <v>929</v>
      </c>
      <c r="E642" s="10" t="s">
        <v>253</v>
      </c>
      <c r="F642" s="52" t="s">
        <v>930</v>
      </c>
      <c r="G642" s="52" t="s">
        <v>169</v>
      </c>
      <c r="H642" s="52" t="s">
        <v>203</v>
      </c>
      <c r="I642" s="52" t="s">
        <v>399</v>
      </c>
      <c r="J642" s="52" t="s">
        <v>165</v>
      </c>
      <c r="K642" s="52" t="s">
        <v>931</v>
      </c>
      <c r="L642" s="53" t="s">
        <v>288</v>
      </c>
      <c r="M642" s="13">
        <v>949</v>
      </c>
      <c r="N642" s="14">
        <f t="shared" si="169"/>
        <v>2.6</v>
      </c>
      <c r="O642" s="15">
        <v>8920</v>
      </c>
      <c r="P642" s="15">
        <f t="shared" si="174"/>
        <v>8465080</v>
      </c>
      <c r="Q642" s="16">
        <f>IFERROR(VLOOKUP(G642,SCENARIOS!$A$13:$E$18,4,0),0.025)</f>
        <v>0.02</v>
      </c>
      <c r="R642" s="52">
        <f>IFERROR(VLOOKUP(L642,INPUTS!$A$107:$B$120,2,0),0.0082)</f>
        <v>0.0085</v>
      </c>
      <c r="S642" s="52">
        <f t="shared" si="175"/>
        <v>75.82</v>
      </c>
      <c r="T642" s="15">
        <f t="shared" si="176"/>
        <v>71953.18</v>
      </c>
      <c r="U642" s="15">
        <f>T642/INPUTS!$B$7*1000</f>
        <v>89941475</v>
      </c>
      <c r="V642" s="15">
        <f>T642*INPUTS!$B$6</f>
        <v>227372.0488</v>
      </c>
      <c r="W642" s="54" t="s">
        <v>396</v>
      </c>
      <c r="X642" s="54" t="s">
        <v>396</v>
      </c>
      <c r="Y642" s="67">
        <f>IFERROR(VLOOKUP(E642,INPUTS!$A$44:$B$103,2,0),0)</f>
        <v>0.005</v>
      </c>
      <c r="Z642" s="15">
        <f t="shared" si="165"/>
        <v>359.7659</v>
      </c>
      <c r="AA642" s="20">
        <f>IFERROR(VLOOKUP(E642,INPUTS!$A$44:$C$103,3,0),SCENARIOS!$J$25)</f>
        <v>0.03</v>
      </c>
      <c r="AB642" s="15">
        <f t="shared" si="177"/>
        <v>2383.26374301583</v>
      </c>
      <c r="AC642" s="20">
        <f>IFERROR(VLOOKUP($E642,INPUTS!$A$44:$G$103,4,0),SCENARIOS!$K$25)</f>
        <v>0.1</v>
      </c>
      <c r="AD642" s="15">
        <f t="shared" si="177"/>
        <v>8771.05249208784</v>
      </c>
      <c r="AE642" s="20">
        <f>IFERROR(VLOOKUP($E642,INPUTS!$A$44:$G$103,5,0),SCENARIOS!$L$25)</f>
        <v>0.2</v>
      </c>
      <c r="AF642" s="15">
        <f t="shared" si="177"/>
        <v>19367.9013607474</v>
      </c>
      <c r="AG642" s="20">
        <f>IFERROR(VLOOKUP($E642,INPUTS!$A$44:$G$103,6,0),SCENARIOS!$M$25)</f>
        <v>0.3</v>
      </c>
      <c r="AH642" s="15">
        <f t="shared" si="167"/>
        <v>32075.5921360085</v>
      </c>
      <c r="AI642" s="20">
        <f>IFERROR(VLOOKUP($E642,INPUTS!$A$44:$G$103,7,0),SCENARIOS!$N$25)</f>
        <v>0.4</v>
      </c>
      <c r="AJ642" s="15">
        <f t="shared" si="168"/>
        <v>47218.7273715199</v>
      </c>
      <c r="AL642" t="str">
        <f t="shared" si="170"/>
        <v>Y</v>
      </c>
      <c r="AM642" s="21">
        <f t="shared" si="171"/>
        <v>118046.8184288</v>
      </c>
    </row>
    <row r="643" ht="15" customHeight="1" spans="1:39">
      <c r="A643" s="24" t="s">
        <v>2393</v>
      </c>
      <c r="B643" s="52" t="s">
        <v>414</v>
      </c>
      <c r="C643" s="52" t="s">
        <v>415</v>
      </c>
      <c r="D643" s="52" t="s">
        <v>929</v>
      </c>
      <c r="E643" s="10" t="s">
        <v>254</v>
      </c>
      <c r="F643" s="52" t="s">
        <v>930</v>
      </c>
      <c r="G643" s="52" t="s">
        <v>169</v>
      </c>
      <c r="H643" s="52" t="s">
        <v>224</v>
      </c>
      <c r="I643" s="52" t="s">
        <v>938</v>
      </c>
      <c r="J643" s="52" t="s">
        <v>165</v>
      </c>
      <c r="K643" s="52" t="s">
        <v>931</v>
      </c>
      <c r="L643" s="53" t="s">
        <v>288</v>
      </c>
      <c r="M643" s="13">
        <v>2001</v>
      </c>
      <c r="N643" s="14">
        <f t="shared" si="169"/>
        <v>5.48219178082192</v>
      </c>
      <c r="O643" s="15">
        <v>5270</v>
      </c>
      <c r="P643" s="15">
        <f t="shared" si="174"/>
        <v>10545270</v>
      </c>
      <c r="Q643" s="16">
        <f>IFERROR(VLOOKUP(G643,SCENARIOS!$A$13:$E$18,4,0),0.025)</f>
        <v>0.02</v>
      </c>
      <c r="R643" s="52">
        <f>IFERROR(VLOOKUP(L643,INPUTS!$A$107:$B$120,2,0),0.0082)</f>
        <v>0.0085</v>
      </c>
      <c r="S643" s="52">
        <f t="shared" si="175"/>
        <v>44.795</v>
      </c>
      <c r="T643" s="15">
        <f t="shared" si="176"/>
        <v>89634.795</v>
      </c>
      <c r="U643" s="15">
        <f>T643/INPUTS!$B$7*1000</f>
        <v>112043493.75</v>
      </c>
      <c r="V643" s="15">
        <f>T643*INPUTS!$B$6</f>
        <v>283245.9522</v>
      </c>
      <c r="W643" s="54" t="s">
        <v>396</v>
      </c>
      <c r="X643" s="54" t="s">
        <v>396</v>
      </c>
      <c r="Y643" s="67">
        <f>IFERROR(VLOOKUP(E643,INPUTS!$A$44:$B$103,2,0),0)</f>
        <v>0.005</v>
      </c>
      <c r="Z643" s="15">
        <f t="shared" si="165"/>
        <v>448.173975</v>
      </c>
      <c r="AA643" s="20">
        <f>IFERROR(VLOOKUP(E643,INPUTS!$A$44:$C$103,3,0),SCENARIOS!$J$25)</f>
        <v>0.03</v>
      </c>
      <c r="AB643" s="15">
        <f t="shared" si="177"/>
        <v>2968.92169374802</v>
      </c>
      <c r="AC643" s="20">
        <f>IFERROR(VLOOKUP($E643,INPUTS!$A$44:$G$103,4,0),SCENARIOS!$K$25)</f>
        <v>0.1</v>
      </c>
      <c r="AD643" s="15">
        <f t="shared" si="177"/>
        <v>10926.4314942374</v>
      </c>
      <c r="AE643" s="20">
        <f>IFERROR(VLOOKUP($E643,INPUTS!$A$44:$G$103,5,0),SCENARIOS!$L$25)</f>
        <v>0.2</v>
      </c>
      <c r="AF643" s="15">
        <f t="shared" si="177"/>
        <v>24127.3265205348</v>
      </c>
      <c r="AG643" s="20">
        <f>IFERROR(VLOOKUP($E643,INPUTS!$A$44:$G$103,6,0),SCENARIOS!$M$25)</f>
        <v>0.3</v>
      </c>
      <c r="AH643" s="15">
        <f t="shared" si="167"/>
        <v>39957.7770657911</v>
      </c>
      <c r="AI643" s="20">
        <f>IFERROR(VLOOKUP($E643,INPUTS!$A$44:$G$103,7,0),SCENARIOS!$N$25)</f>
        <v>0.4</v>
      </c>
      <c r="AJ643" s="15">
        <f t="shared" si="168"/>
        <v>58822.1527958469</v>
      </c>
      <c r="AL643" t="str">
        <f t="shared" si="170"/>
        <v>Y</v>
      </c>
      <c r="AM643" s="21">
        <f t="shared" si="171"/>
        <v>147055.381989617</v>
      </c>
    </row>
    <row r="644" ht="15" customHeight="1" spans="1:39">
      <c r="A644" s="6" t="s">
        <v>2394</v>
      </c>
      <c r="B644" s="52" t="s">
        <v>414</v>
      </c>
      <c r="C644" s="52" t="s">
        <v>415</v>
      </c>
      <c r="D644" s="52" t="s">
        <v>929</v>
      </c>
      <c r="E644" s="10" t="s">
        <v>254</v>
      </c>
      <c r="F644" s="52" t="s">
        <v>930</v>
      </c>
      <c r="G644" s="52" t="s">
        <v>169</v>
      </c>
      <c r="H644" s="52" t="s">
        <v>203</v>
      </c>
      <c r="I644" s="52" t="s">
        <v>399</v>
      </c>
      <c r="J644" s="52" t="s">
        <v>165</v>
      </c>
      <c r="K644" s="52" t="s">
        <v>931</v>
      </c>
      <c r="L644" s="53" t="s">
        <v>288</v>
      </c>
      <c r="M644" s="13">
        <v>1333</v>
      </c>
      <c r="N644" s="14">
        <f t="shared" si="169"/>
        <v>3.65205479452055</v>
      </c>
      <c r="O644" s="15">
        <v>5570</v>
      </c>
      <c r="P644" s="15">
        <f t="shared" si="174"/>
        <v>7424810</v>
      </c>
      <c r="Q644" s="16">
        <f>IFERROR(VLOOKUP(G644,SCENARIOS!$A$13:$E$18,4,0),0.025)</f>
        <v>0.02</v>
      </c>
      <c r="R644" s="52">
        <f>IFERROR(VLOOKUP(L644,INPUTS!$A$107:$B$120,2,0),0.0082)</f>
        <v>0.0085</v>
      </c>
      <c r="S644" s="52">
        <f t="shared" si="175"/>
        <v>47.345</v>
      </c>
      <c r="T644" s="15">
        <f t="shared" si="176"/>
        <v>63110.885</v>
      </c>
      <c r="U644" s="15">
        <f>T644/INPUTS!$B$7*1000</f>
        <v>78888606.25</v>
      </c>
      <c r="V644" s="15">
        <f>T644*INPUTS!$B$6</f>
        <v>199430.3966</v>
      </c>
      <c r="W644" s="54" t="s">
        <v>396</v>
      </c>
      <c r="X644" s="54" t="s">
        <v>396</v>
      </c>
      <c r="Y644" s="67">
        <f>IFERROR(VLOOKUP(E644,INPUTS!$A$44:$B$103,2,0),0)</f>
        <v>0.005</v>
      </c>
      <c r="Z644" s="15">
        <f t="shared" ref="Z644:Z707" si="178">T644*Y644</f>
        <v>315.554425</v>
      </c>
      <c r="AA644" s="20">
        <f>IFERROR(VLOOKUP(E644,INPUTS!$A$44:$C$103,3,0),SCENARIOS!$J$25)</f>
        <v>0.03</v>
      </c>
      <c r="AB644" s="15">
        <f t="shared" ref="AB644:AF659" si="179">$T644*AA644*(1+$Q644)^AB$2</f>
        <v>2090.38549804389</v>
      </c>
      <c r="AC644" s="20">
        <f>IFERROR(VLOOKUP($E644,INPUTS!$A$44:$G$103,4,0),SCENARIOS!$K$25)</f>
        <v>0.1</v>
      </c>
      <c r="AD644" s="15">
        <f t="shared" si="179"/>
        <v>7693.18166559308</v>
      </c>
      <c r="AE644" s="20">
        <f>IFERROR(VLOOKUP($E644,INPUTS!$A$44:$G$103,5,0),SCENARIOS!$L$25)</f>
        <v>0.2</v>
      </c>
      <c r="AF644" s="15">
        <f t="shared" si="179"/>
        <v>16987.788385023</v>
      </c>
      <c r="AG644" s="20">
        <f>IFERROR(VLOOKUP($E644,INPUTS!$A$44:$G$103,6,0),SCENARIOS!$M$25)</f>
        <v>0.3</v>
      </c>
      <c r="AH644" s="15">
        <f t="shared" ref="AH644:AH707" si="180">$T644*AG644*(1+$Q644)^AH$2</f>
        <v>28133.8365670918</v>
      </c>
      <c r="AI644" s="20">
        <f>IFERROR(VLOOKUP($E644,INPUTS!$A$44:$G$103,7,0),SCENARIOS!$N$25)</f>
        <v>0.4</v>
      </c>
      <c r="AJ644" s="15">
        <f t="shared" ref="AJ644:AJ707" si="181">$T644*AI644*(1+$Q644)^AJ$2</f>
        <v>41416.0384987897</v>
      </c>
      <c r="AL644" t="str">
        <f t="shared" si="170"/>
        <v>Y</v>
      </c>
      <c r="AM644" s="21">
        <f t="shared" si="171"/>
        <v>103540.096246974</v>
      </c>
    </row>
    <row r="645" ht="15" customHeight="1" spans="1:39">
      <c r="A645" s="24" t="s">
        <v>2395</v>
      </c>
      <c r="B645" s="52" t="s">
        <v>414</v>
      </c>
      <c r="C645" s="52" t="s">
        <v>415</v>
      </c>
      <c r="D645" s="52" t="s">
        <v>929</v>
      </c>
      <c r="E645" s="10" t="s">
        <v>254</v>
      </c>
      <c r="F645" s="52" t="s">
        <v>930</v>
      </c>
      <c r="G645" s="52" t="s">
        <v>169</v>
      </c>
      <c r="H645" s="52" t="s">
        <v>204</v>
      </c>
      <c r="I645" s="52" t="s">
        <v>405</v>
      </c>
      <c r="J645" s="52" t="s">
        <v>165</v>
      </c>
      <c r="K645" s="52" t="s">
        <v>931</v>
      </c>
      <c r="L645" s="53" t="s">
        <v>288</v>
      </c>
      <c r="M645" s="13">
        <v>949</v>
      </c>
      <c r="N645" s="14">
        <f t="shared" ref="N645:N708" si="182">M645/365</f>
        <v>2.6</v>
      </c>
      <c r="O645" s="15">
        <v>5580</v>
      </c>
      <c r="P645" s="15">
        <f t="shared" si="174"/>
        <v>5295420</v>
      </c>
      <c r="Q645" s="16">
        <f>IFERROR(VLOOKUP(G645,SCENARIOS!$A$13:$E$18,4,0),0.025)</f>
        <v>0.02</v>
      </c>
      <c r="R645" s="52">
        <f>IFERROR(VLOOKUP(L645,INPUTS!$A$107:$B$120,2,0),0.0082)</f>
        <v>0.0085</v>
      </c>
      <c r="S645" s="52">
        <f t="shared" si="175"/>
        <v>47.43</v>
      </c>
      <c r="T645" s="15">
        <f t="shared" si="176"/>
        <v>45011.07</v>
      </c>
      <c r="U645" s="15">
        <f>T645/INPUTS!$B$7*1000</f>
        <v>56263837.5</v>
      </c>
      <c r="V645" s="15">
        <f>T645*INPUTS!$B$6</f>
        <v>142234.9812</v>
      </c>
      <c r="W645" s="54" t="s">
        <v>396</v>
      </c>
      <c r="X645" s="54" t="s">
        <v>396</v>
      </c>
      <c r="Y645" s="67">
        <f>IFERROR(VLOOKUP(E645,INPUTS!$A$44:$B$103,2,0),0)</f>
        <v>0.005</v>
      </c>
      <c r="Z645" s="15">
        <f t="shared" si="178"/>
        <v>225.05535</v>
      </c>
      <c r="AA645" s="20">
        <f>IFERROR(VLOOKUP(E645,INPUTS!$A$44:$C$103,3,0),SCENARIOS!$J$25)</f>
        <v>0.03</v>
      </c>
      <c r="AB645" s="15">
        <f t="shared" si="179"/>
        <v>1490.87574955474</v>
      </c>
      <c r="AC645" s="20">
        <f>IFERROR(VLOOKUP($E645,INPUTS!$A$44:$G$103,4,0),SCENARIOS!$K$25)</f>
        <v>0.1</v>
      </c>
      <c r="AD645" s="15">
        <f t="shared" si="179"/>
        <v>5486.82431679934</v>
      </c>
      <c r="AE645" s="20">
        <f>IFERROR(VLOOKUP($E645,INPUTS!$A$44:$G$103,5,0),SCENARIOS!$L$25)</f>
        <v>0.2</v>
      </c>
      <c r="AF645" s="15">
        <f t="shared" si="179"/>
        <v>12115.7947974182</v>
      </c>
      <c r="AG645" s="20">
        <f>IFERROR(VLOOKUP($E645,INPUTS!$A$44:$G$103,6,0),SCENARIOS!$M$25)</f>
        <v>0.3</v>
      </c>
      <c r="AH645" s="15">
        <f t="shared" si="180"/>
        <v>20065.2246770098</v>
      </c>
      <c r="AI645" s="20">
        <f>IFERROR(VLOOKUP($E645,INPUTS!$A$44:$G$103,7,0),SCENARIOS!$N$25)</f>
        <v>0.4</v>
      </c>
      <c r="AJ645" s="15">
        <f t="shared" si="181"/>
        <v>29538.1725037086</v>
      </c>
      <c r="AL645" t="str">
        <f t="shared" ref="AL645:AL708" si="183">IF(H645="MULTI","MULTI",IF(COUNTIFS($E$4:$E$1277,H645,$H$4:$H$1277,E645)&gt;0,"Y","N"))</f>
        <v>Y</v>
      </c>
      <c r="AM645" s="21">
        <f t="shared" ref="AM645:AM708" si="184">T645*((1+Q645)^25)</f>
        <v>73845.4312592716</v>
      </c>
    </row>
    <row r="646" ht="15" customHeight="1" spans="1:39">
      <c r="A646" s="6" t="s">
        <v>2396</v>
      </c>
      <c r="B646" s="52" t="s">
        <v>414</v>
      </c>
      <c r="C646" s="52" t="s">
        <v>415</v>
      </c>
      <c r="D646" s="52" t="s">
        <v>929</v>
      </c>
      <c r="E646" s="10" t="s">
        <v>254</v>
      </c>
      <c r="F646" s="52" t="s">
        <v>930</v>
      </c>
      <c r="G646" s="52" t="s">
        <v>169</v>
      </c>
      <c r="H646" s="52" t="s">
        <v>213</v>
      </c>
      <c r="I646" s="52" t="s">
        <v>606</v>
      </c>
      <c r="J646" s="52" t="s">
        <v>165</v>
      </c>
      <c r="K646" s="52" t="s">
        <v>931</v>
      </c>
      <c r="L646" s="53" t="s">
        <v>288</v>
      </c>
      <c r="M646" s="13">
        <v>949</v>
      </c>
      <c r="N646" s="14">
        <f t="shared" si="182"/>
        <v>2.6</v>
      </c>
      <c r="O646" s="15">
        <v>5420</v>
      </c>
      <c r="P646" s="15">
        <f t="shared" si="174"/>
        <v>5143580</v>
      </c>
      <c r="Q646" s="16">
        <f>IFERROR(VLOOKUP(G646,SCENARIOS!$A$13:$E$18,4,0),0.025)</f>
        <v>0.02</v>
      </c>
      <c r="R646" s="52">
        <f>IFERROR(VLOOKUP(L646,INPUTS!$A$107:$B$120,2,0),0.0082)</f>
        <v>0.0085</v>
      </c>
      <c r="S646" s="52">
        <f t="shared" si="175"/>
        <v>46.07</v>
      </c>
      <c r="T646" s="15">
        <f t="shared" si="176"/>
        <v>43720.43</v>
      </c>
      <c r="U646" s="15">
        <f>T646/INPUTS!$B$7*1000</f>
        <v>54650537.5</v>
      </c>
      <c r="V646" s="15">
        <f>T646*INPUTS!$B$6</f>
        <v>138156.5588</v>
      </c>
      <c r="W646" s="54" t="s">
        <v>396</v>
      </c>
      <c r="X646" s="54" t="s">
        <v>396</v>
      </c>
      <c r="Y646" s="67">
        <f>IFERROR(VLOOKUP(E646,INPUTS!$A$44:$B$103,2,0),0)</f>
        <v>0.005</v>
      </c>
      <c r="Z646" s="15">
        <f t="shared" si="178"/>
        <v>218.60215</v>
      </c>
      <c r="AA646" s="20">
        <f>IFERROR(VLOOKUP(E646,INPUTS!$A$44:$C$103,3,0),SCENARIOS!$J$25)</f>
        <v>0.03</v>
      </c>
      <c r="AB646" s="15">
        <f t="shared" si="179"/>
        <v>1448.12662411948</v>
      </c>
      <c r="AC646" s="20">
        <f>IFERROR(VLOOKUP($E646,INPUTS!$A$44:$G$103,4,0),SCENARIOS!$K$25)</f>
        <v>0.1</v>
      </c>
      <c r="AD646" s="15">
        <f t="shared" si="179"/>
        <v>5329.49602097714</v>
      </c>
      <c r="AE646" s="20">
        <f>IFERROR(VLOOKUP($E646,INPUTS!$A$44:$G$103,5,0),SCENARIOS!$L$25)</f>
        <v>0.2</v>
      </c>
      <c r="AF646" s="15">
        <f t="shared" si="179"/>
        <v>11768.3884949833</v>
      </c>
      <c r="AG646" s="20">
        <f>IFERROR(VLOOKUP($E646,INPUTS!$A$44:$G$103,6,0),SCENARIOS!$M$25)</f>
        <v>0.3</v>
      </c>
      <c r="AH646" s="15">
        <f t="shared" si="180"/>
        <v>19489.8777328662</v>
      </c>
      <c r="AI646" s="20">
        <f>IFERROR(VLOOKUP($E646,INPUTS!$A$44:$G$103,7,0),SCENARIOS!$N$25)</f>
        <v>0.4</v>
      </c>
      <c r="AJ646" s="15">
        <f t="shared" si="181"/>
        <v>28691.1998154302</v>
      </c>
      <c r="AL646" t="str">
        <f t="shared" si="183"/>
        <v>Y</v>
      </c>
      <c r="AM646" s="21">
        <f t="shared" si="184"/>
        <v>71727.9995385756</v>
      </c>
    </row>
    <row r="647" ht="15" customHeight="1" spans="1:39">
      <c r="A647" s="24" t="s">
        <v>2397</v>
      </c>
      <c r="B647" s="52" t="s">
        <v>414</v>
      </c>
      <c r="C647" s="52" t="s">
        <v>415</v>
      </c>
      <c r="D647" s="52" t="s">
        <v>929</v>
      </c>
      <c r="E647" s="10" t="s">
        <v>254</v>
      </c>
      <c r="F647" s="52" t="s">
        <v>930</v>
      </c>
      <c r="G647" s="52" t="s">
        <v>169</v>
      </c>
      <c r="H647" s="52" t="s">
        <v>215</v>
      </c>
      <c r="I647" s="52" t="s">
        <v>490</v>
      </c>
      <c r="J647" s="52" t="s">
        <v>165</v>
      </c>
      <c r="K647" s="52" t="s">
        <v>931</v>
      </c>
      <c r="L647" s="53" t="s">
        <v>288</v>
      </c>
      <c r="M647" s="13">
        <v>949</v>
      </c>
      <c r="N647" s="14">
        <f t="shared" si="182"/>
        <v>2.6</v>
      </c>
      <c r="O647" s="15">
        <v>4850</v>
      </c>
      <c r="P647" s="15">
        <f t="shared" si="174"/>
        <v>4602650</v>
      </c>
      <c r="Q647" s="16">
        <f>IFERROR(VLOOKUP(G647,SCENARIOS!$A$13:$E$18,4,0),0.025)</f>
        <v>0.02</v>
      </c>
      <c r="R647" s="52">
        <f>IFERROR(VLOOKUP(L647,INPUTS!$A$107:$B$120,2,0),0.0082)</f>
        <v>0.0085</v>
      </c>
      <c r="S647" s="52">
        <f t="shared" si="175"/>
        <v>41.225</v>
      </c>
      <c r="T647" s="15">
        <f t="shared" si="176"/>
        <v>39122.525</v>
      </c>
      <c r="U647" s="15">
        <f>T647/INPUTS!$B$7*1000</f>
        <v>48903156.25</v>
      </c>
      <c r="V647" s="15">
        <f>T647*INPUTS!$B$6</f>
        <v>123627.179</v>
      </c>
      <c r="W647" s="54" t="s">
        <v>396</v>
      </c>
      <c r="X647" s="54" t="s">
        <v>396</v>
      </c>
      <c r="Y647" s="67">
        <f>IFERROR(VLOOKUP(E647,INPUTS!$A$44:$B$103,2,0),0)</f>
        <v>0.005</v>
      </c>
      <c r="Z647" s="15">
        <f t="shared" si="178"/>
        <v>195.612625</v>
      </c>
      <c r="AA647" s="20">
        <f>IFERROR(VLOOKUP(E647,INPUTS!$A$44:$C$103,3,0),SCENARIOS!$J$25)</f>
        <v>0.03</v>
      </c>
      <c r="AB647" s="15">
        <f t="shared" si="179"/>
        <v>1295.83286475636</v>
      </c>
      <c r="AC647" s="20">
        <f>IFERROR(VLOOKUP($E647,INPUTS!$A$44:$G$103,4,0),SCENARIOS!$K$25)</f>
        <v>0.1</v>
      </c>
      <c r="AD647" s="15">
        <f t="shared" si="179"/>
        <v>4769.01396711054</v>
      </c>
      <c r="AE647" s="20">
        <f>IFERROR(VLOOKUP($E647,INPUTS!$A$44:$G$103,5,0),SCENARIOS!$L$25)</f>
        <v>0.2</v>
      </c>
      <c r="AF647" s="15">
        <f t="shared" si="179"/>
        <v>10530.7535425588</v>
      </c>
      <c r="AG647" s="20">
        <f>IFERROR(VLOOKUP($E647,INPUTS!$A$44:$G$103,6,0),SCENARIOS!$M$25)</f>
        <v>0.3</v>
      </c>
      <c r="AH647" s="15">
        <f t="shared" si="180"/>
        <v>17440.2042443544</v>
      </c>
      <c r="AI647" s="20">
        <f>IFERROR(VLOOKUP($E647,INPUTS!$A$44:$G$103,7,0),SCENARIOS!$N$25)</f>
        <v>0.4</v>
      </c>
      <c r="AJ647" s="15">
        <f t="shared" si="181"/>
        <v>25673.8596134385</v>
      </c>
      <c r="AL647" t="str">
        <f t="shared" si="183"/>
        <v>Y</v>
      </c>
      <c r="AM647" s="21">
        <f t="shared" si="184"/>
        <v>64184.6490335962</v>
      </c>
    </row>
    <row r="648" ht="15" customHeight="1" spans="1:39">
      <c r="A648" s="6" t="s">
        <v>2398</v>
      </c>
      <c r="B648" s="52" t="s">
        <v>612</v>
      </c>
      <c r="C648" s="52" t="s">
        <v>613</v>
      </c>
      <c r="D648" s="52" t="s">
        <v>929</v>
      </c>
      <c r="E648" s="10" t="s">
        <v>615</v>
      </c>
      <c r="F648" s="52" t="s">
        <v>614</v>
      </c>
      <c r="G648" s="52" t="s">
        <v>169</v>
      </c>
      <c r="H648" s="52" t="s">
        <v>200</v>
      </c>
      <c r="I648" s="52" t="s">
        <v>391</v>
      </c>
      <c r="J648" s="52" t="s">
        <v>165</v>
      </c>
      <c r="K648" s="52" t="s">
        <v>931</v>
      </c>
      <c r="L648" s="53" t="s">
        <v>291</v>
      </c>
      <c r="M648" s="13">
        <v>277</v>
      </c>
      <c r="N648" s="14">
        <f t="shared" si="182"/>
        <v>0.758904109589041</v>
      </c>
      <c r="O648" s="15">
        <v>6540</v>
      </c>
      <c r="P648" s="15">
        <f t="shared" si="174"/>
        <v>1811580</v>
      </c>
      <c r="Q648" s="16">
        <f>IFERROR(VLOOKUP(G648,SCENARIOS!$A$13:$E$18,4,0),0.025)</f>
        <v>0.02</v>
      </c>
      <c r="R648" s="52">
        <f>IFERROR(VLOOKUP(L648,INPUTS!$A$107:$B$120,2,0),0.0082)</f>
        <v>0.0079</v>
      </c>
      <c r="S648" s="52">
        <f t="shared" si="175"/>
        <v>51.666</v>
      </c>
      <c r="T648" s="15">
        <f t="shared" si="176"/>
        <v>14311.482</v>
      </c>
      <c r="U648" s="15">
        <f>T648/INPUTS!$B$7*1000</f>
        <v>17889352.5</v>
      </c>
      <c r="V648" s="15">
        <f>T648*INPUTS!$B$6</f>
        <v>45224.28312</v>
      </c>
      <c r="W648" s="54" t="s">
        <v>396</v>
      </c>
      <c r="X648" s="54" t="s">
        <v>396</v>
      </c>
      <c r="Y648" s="67">
        <f>IFERROR(VLOOKUP(E648,INPUTS!$A$44:$B$103,2,0),0)</f>
        <v>0</v>
      </c>
      <c r="Z648" s="15">
        <f t="shared" si="178"/>
        <v>0</v>
      </c>
      <c r="AA648" s="20">
        <f>IFERROR(VLOOKUP(E648,INPUTS!$A$44:$C$103,3,0),SCENARIOS!$J$25)</f>
        <v>0.015</v>
      </c>
      <c r="AB648" s="15">
        <f t="shared" si="179"/>
        <v>237.015488123135</v>
      </c>
      <c r="AC648" s="20">
        <f>IFERROR(VLOOKUP($E648,INPUTS!$A$44:$G$103,4,0),SCENARIOS!$K$25)</f>
        <v>0.075</v>
      </c>
      <c r="AD648" s="15">
        <f t="shared" si="179"/>
        <v>1308.42125248916</v>
      </c>
      <c r="AE648" s="20">
        <f>IFERROR(VLOOKUP($E648,INPUTS!$A$44:$G$103,5,0),SCENARIOS!$L$25)</f>
        <v>0.15</v>
      </c>
      <c r="AF648" s="15">
        <f t="shared" si="179"/>
        <v>2889.20557474435</v>
      </c>
      <c r="AG648" s="20">
        <f>IFERROR(VLOOKUP($E648,INPUTS!$A$44:$G$103,6,0),SCENARIOS!$M$25)</f>
        <v>0.2</v>
      </c>
      <c r="AH648" s="15">
        <f t="shared" si="180"/>
        <v>4253.22188209822</v>
      </c>
      <c r="AI648" s="20">
        <f>IFERROR(VLOOKUP($E648,INPUTS!$A$44:$G$103,7,0),SCENARIOS!$N$25)</f>
        <v>0.3</v>
      </c>
      <c r="AJ648" s="15">
        <f t="shared" si="181"/>
        <v>7043.85094766222</v>
      </c>
      <c r="AL648" t="str">
        <f t="shared" si="183"/>
        <v>Y</v>
      </c>
      <c r="AM648" s="21">
        <f t="shared" si="184"/>
        <v>23479.5031588741</v>
      </c>
    </row>
    <row r="649" ht="15" customHeight="1" spans="1:39">
      <c r="A649" s="24" t="s">
        <v>2399</v>
      </c>
      <c r="B649" s="52" t="s">
        <v>612</v>
      </c>
      <c r="C649" s="52" t="s">
        <v>613</v>
      </c>
      <c r="D649" s="52" t="s">
        <v>929</v>
      </c>
      <c r="E649" s="10" t="s">
        <v>615</v>
      </c>
      <c r="F649" s="52" t="s">
        <v>614</v>
      </c>
      <c r="G649" s="52" t="s">
        <v>169</v>
      </c>
      <c r="H649" s="52" t="s">
        <v>204</v>
      </c>
      <c r="I649" s="52" t="s">
        <v>405</v>
      </c>
      <c r="J649" s="52" t="s">
        <v>165</v>
      </c>
      <c r="K649" s="52" t="s">
        <v>931</v>
      </c>
      <c r="L649" s="53" t="s">
        <v>291</v>
      </c>
      <c r="M649" s="13">
        <v>184</v>
      </c>
      <c r="N649" s="14">
        <f t="shared" si="182"/>
        <v>0.504109589041096</v>
      </c>
      <c r="O649" s="15">
        <v>6000</v>
      </c>
      <c r="P649" s="15">
        <f t="shared" si="174"/>
        <v>1104000</v>
      </c>
      <c r="Q649" s="16">
        <f>IFERROR(VLOOKUP(G649,SCENARIOS!$A$13:$E$18,4,0),0.025)</f>
        <v>0.02</v>
      </c>
      <c r="R649" s="52">
        <f>IFERROR(VLOOKUP(L649,INPUTS!$A$107:$B$120,2,0),0.0082)</f>
        <v>0.0079</v>
      </c>
      <c r="S649" s="52">
        <f t="shared" si="175"/>
        <v>47.4</v>
      </c>
      <c r="T649" s="15">
        <f t="shared" si="176"/>
        <v>8721.6</v>
      </c>
      <c r="U649" s="15">
        <f>T649/INPUTS!$B$7*1000</f>
        <v>10902000</v>
      </c>
      <c r="V649" s="15">
        <f>T649*INPUTS!$B$6</f>
        <v>27560.256</v>
      </c>
      <c r="W649" s="54" t="s">
        <v>396</v>
      </c>
      <c r="X649" s="54" t="s">
        <v>396</v>
      </c>
      <c r="Y649" s="67">
        <f>IFERROR(VLOOKUP(E649,INPUTS!$A$44:$B$103,2,0),0)</f>
        <v>0</v>
      </c>
      <c r="Z649" s="15">
        <f t="shared" si="178"/>
        <v>0</v>
      </c>
      <c r="AA649" s="20">
        <f>IFERROR(VLOOKUP(E649,INPUTS!$A$44:$C$103,3,0),SCENARIOS!$J$25)</f>
        <v>0.015</v>
      </c>
      <c r="AB649" s="15">
        <f t="shared" si="179"/>
        <v>144.440266997837</v>
      </c>
      <c r="AC649" s="20">
        <f>IFERROR(VLOOKUP($E649,INPUTS!$A$44:$G$103,4,0),SCENARIOS!$K$25)</f>
        <v>0.075</v>
      </c>
      <c r="AD649" s="15">
        <f t="shared" si="179"/>
        <v>797.368630006971</v>
      </c>
      <c r="AE649" s="20">
        <f>IFERROR(VLOOKUP($E649,INPUTS!$A$44:$G$103,5,0),SCENARIOS!$L$25)</f>
        <v>0.15</v>
      </c>
      <c r="AF649" s="15">
        <f t="shared" si="179"/>
        <v>1760.71879492916</v>
      </c>
      <c r="AG649" s="20">
        <f>IFERROR(VLOOKUP($E649,INPUTS!$A$44:$G$103,6,0),SCENARIOS!$M$25)</f>
        <v>0.2</v>
      </c>
      <c r="AH649" s="15">
        <f t="shared" si="180"/>
        <v>2591.96776175296</v>
      </c>
      <c r="AI649" s="20">
        <f>IFERROR(VLOOKUP($E649,INPUTS!$A$44:$G$103,7,0),SCENARIOS!$N$25)</f>
        <v>0.3</v>
      </c>
      <c r="AJ649" s="15">
        <f t="shared" si="181"/>
        <v>4292.61277239708</v>
      </c>
      <c r="AL649" t="str">
        <f t="shared" si="183"/>
        <v>Y</v>
      </c>
      <c r="AM649" s="21">
        <f t="shared" si="184"/>
        <v>14308.7092413236</v>
      </c>
    </row>
    <row r="650" ht="15" customHeight="1" spans="1:39">
      <c r="A650" s="6" t="s">
        <v>2400</v>
      </c>
      <c r="B650" s="52" t="s">
        <v>612</v>
      </c>
      <c r="C650" s="52" t="s">
        <v>613</v>
      </c>
      <c r="D650" s="52" t="s">
        <v>929</v>
      </c>
      <c r="E650" s="10" t="s">
        <v>615</v>
      </c>
      <c r="F650" s="52" t="s">
        <v>614</v>
      </c>
      <c r="G650" s="52" t="s">
        <v>169</v>
      </c>
      <c r="H650" s="52" t="s">
        <v>215</v>
      </c>
      <c r="I650" s="52" t="s">
        <v>490</v>
      </c>
      <c r="J650" s="52" t="s">
        <v>165</v>
      </c>
      <c r="K650" s="52" t="s">
        <v>931</v>
      </c>
      <c r="L650" s="53" t="s">
        <v>291</v>
      </c>
      <c r="M650" s="13">
        <v>184</v>
      </c>
      <c r="N650" s="14">
        <f t="shared" si="182"/>
        <v>0.504109589041096</v>
      </c>
      <c r="O650" s="15">
        <v>5290</v>
      </c>
      <c r="P650" s="15">
        <f t="shared" si="174"/>
        <v>973360</v>
      </c>
      <c r="Q650" s="16">
        <f>IFERROR(VLOOKUP(G650,SCENARIOS!$A$13:$E$18,4,0),0.025)</f>
        <v>0.02</v>
      </c>
      <c r="R650" s="52">
        <f>IFERROR(VLOOKUP(L650,INPUTS!$A$107:$B$120,2,0),0.0082)</f>
        <v>0.0079</v>
      </c>
      <c r="S650" s="52">
        <f t="shared" si="175"/>
        <v>41.791</v>
      </c>
      <c r="T650" s="15">
        <f t="shared" si="176"/>
        <v>7689.544</v>
      </c>
      <c r="U650" s="15">
        <f>T650/INPUTS!$B$7*1000</f>
        <v>9611930</v>
      </c>
      <c r="V650" s="15">
        <f>T650*INPUTS!$B$6</f>
        <v>24298.95904</v>
      </c>
      <c r="W650" s="54" t="s">
        <v>396</v>
      </c>
      <c r="X650" s="54" t="s">
        <v>396</v>
      </c>
      <c r="Y650" s="67">
        <f>IFERROR(VLOOKUP(E650,INPUTS!$A$44:$B$103,2,0),0)</f>
        <v>0</v>
      </c>
      <c r="Z650" s="15">
        <f t="shared" si="178"/>
        <v>0</v>
      </c>
      <c r="AA650" s="20">
        <f>IFERROR(VLOOKUP(E650,INPUTS!$A$44:$C$103,3,0),SCENARIOS!$J$25)</f>
        <v>0.015</v>
      </c>
      <c r="AB650" s="15">
        <f t="shared" si="179"/>
        <v>127.348168736426</v>
      </c>
      <c r="AC650" s="20">
        <f>IFERROR(VLOOKUP($E650,INPUTS!$A$44:$G$103,4,0),SCENARIOS!$K$25)</f>
        <v>0.075</v>
      </c>
      <c r="AD650" s="15">
        <f t="shared" si="179"/>
        <v>703.013342122812</v>
      </c>
      <c r="AE650" s="20">
        <f>IFERROR(VLOOKUP($E650,INPUTS!$A$44:$G$103,5,0),SCENARIOS!$L$25)</f>
        <v>0.15</v>
      </c>
      <c r="AF650" s="15">
        <f t="shared" si="179"/>
        <v>1552.36707086254</v>
      </c>
      <c r="AG650" s="20">
        <f>IFERROR(VLOOKUP($E650,INPUTS!$A$44:$G$103,6,0),SCENARIOS!$M$25)</f>
        <v>0.2</v>
      </c>
      <c r="AH650" s="15">
        <f t="shared" si="180"/>
        <v>2285.2515766122</v>
      </c>
      <c r="AI650" s="20">
        <f>IFERROR(VLOOKUP($E650,INPUTS!$A$44:$G$103,7,0),SCENARIOS!$N$25)</f>
        <v>0.3</v>
      </c>
      <c r="AJ650" s="15">
        <f t="shared" si="181"/>
        <v>3784.65359433009</v>
      </c>
      <c r="AL650" t="str">
        <f t="shared" si="183"/>
        <v>Y</v>
      </c>
      <c r="AM650" s="21">
        <f t="shared" si="184"/>
        <v>12615.5119811003</v>
      </c>
    </row>
    <row r="651" ht="15" customHeight="1" spans="1:39">
      <c r="A651" s="24" t="s">
        <v>2401</v>
      </c>
      <c r="B651" s="52" t="s">
        <v>612</v>
      </c>
      <c r="C651" s="52" t="s">
        <v>613</v>
      </c>
      <c r="D651" s="52" t="s">
        <v>929</v>
      </c>
      <c r="E651" s="10" t="s">
        <v>615</v>
      </c>
      <c r="F651" s="52" t="s">
        <v>614</v>
      </c>
      <c r="G651" s="52" t="s">
        <v>169</v>
      </c>
      <c r="H651" s="52" t="s">
        <v>209</v>
      </c>
      <c r="I651" s="52" t="s">
        <v>600</v>
      </c>
      <c r="J651" s="52" t="s">
        <v>165</v>
      </c>
      <c r="K651" s="52" t="s">
        <v>931</v>
      </c>
      <c r="L651" s="53" t="s">
        <v>291</v>
      </c>
      <c r="M651" s="13">
        <v>131</v>
      </c>
      <c r="N651" s="14">
        <f t="shared" si="182"/>
        <v>0.358904109589041</v>
      </c>
      <c r="O651" s="15">
        <v>6330</v>
      </c>
      <c r="P651" s="15">
        <f t="shared" si="174"/>
        <v>829230</v>
      </c>
      <c r="Q651" s="16">
        <f>IFERROR(VLOOKUP(G651,SCENARIOS!$A$13:$E$18,4,0),0.025)</f>
        <v>0.02</v>
      </c>
      <c r="R651" s="52">
        <f>IFERROR(VLOOKUP(L651,INPUTS!$A$107:$B$120,2,0),0.0082)</f>
        <v>0.0079</v>
      </c>
      <c r="S651" s="52">
        <f t="shared" si="175"/>
        <v>50.007</v>
      </c>
      <c r="T651" s="15">
        <f t="shared" si="176"/>
        <v>6550.917</v>
      </c>
      <c r="U651" s="15">
        <f>T651/INPUTS!$B$7*1000</f>
        <v>8188646.25</v>
      </c>
      <c r="V651" s="15">
        <f>T651*INPUTS!$B$6</f>
        <v>20700.89772</v>
      </c>
      <c r="W651" s="54" t="s">
        <v>396</v>
      </c>
      <c r="X651" s="54" t="s">
        <v>396</v>
      </c>
      <c r="Y651" s="67">
        <f>IFERROR(VLOOKUP(E651,INPUTS!$A$44:$B$103,2,0),0)</f>
        <v>0</v>
      </c>
      <c r="Z651" s="15">
        <f t="shared" si="178"/>
        <v>0</v>
      </c>
      <c r="AA651" s="20">
        <f>IFERROR(VLOOKUP(E651,INPUTS!$A$44:$C$103,3,0),SCENARIOS!$J$25)</f>
        <v>0.015</v>
      </c>
      <c r="AB651" s="15">
        <f t="shared" si="179"/>
        <v>108.491125545848</v>
      </c>
      <c r="AC651" s="20">
        <f>IFERROR(VLOOKUP($E651,INPUTS!$A$44:$G$103,4,0),SCENARIOS!$K$25)</f>
        <v>0.075</v>
      </c>
      <c r="AD651" s="15">
        <f t="shared" si="179"/>
        <v>598.91484516366</v>
      </c>
      <c r="AE651" s="20">
        <f>IFERROR(VLOOKUP($E651,INPUTS!$A$44:$G$103,5,0),SCENARIOS!$L$25)</f>
        <v>0.15</v>
      </c>
      <c r="AF651" s="15">
        <f t="shared" si="179"/>
        <v>1322.50076659339</v>
      </c>
      <c r="AG651" s="20">
        <f>IFERROR(VLOOKUP($E651,INPUTS!$A$44:$G$103,6,0),SCENARIOS!$M$25)</f>
        <v>0.2</v>
      </c>
      <c r="AH651" s="15">
        <f t="shared" si="180"/>
        <v>1946.86361148407</v>
      </c>
      <c r="AI651" s="20">
        <f>IFERROR(VLOOKUP($E651,INPUTS!$A$44:$G$103,7,0),SCENARIOS!$N$25)</f>
        <v>0.3</v>
      </c>
      <c r="AJ651" s="15">
        <f t="shared" si="181"/>
        <v>3224.24210983227</v>
      </c>
      <c r="AL651" t="str">
        <f t="shared" si="183"/>
        <v>Y</v>
      </c>
      <c r="AM651" s="21">
        <f t="shared" si="184"/>
        <v>10747.4736994409</v>
      </c>
    </row>
    <row r="652" ht="15" customHeight="1" spans="1:39">
      <c r="A652" s="6" t="s">
        <v>2402</v>
      </c>
      <c r="B652" s="52" t="s">
        <v>612</v>
      </c>
      <c r="C652" s="52" t="s">
        <v>613</v>
      </c>
      <c r="D652" s="52" t="s">
        <v>929</v>
      </c>
      <c r="E652" s="10" t="s">
        <v>615</v>
      </c>
      <c r="F652" s="52" t="s">
        <v>614</v>
      </c>
      <c r="G652" s="52" t="s">
        <v>169</v>
      </c>
      <c r="H652" s="52" t="s">
        <v>207</v>
      </c>
      <c r="I652" s="52" t="s">
        <v>609</v>
      </c>
      <c r="J652" s="52" t="s">
        <v>165</v>
      </c>
      <c r="K652" s="52" t="s">
        <v>931</v>
      </c>
      <c r="L652" s="53" t="s">
        <v>291</v>
      </c>
      <c r="M652" s="13">
        <v>131</v>
      </c>
      <c r="N652" s="14">
        <f t="shared" si="182"/>
        <v>0.358904109589041</v>
      </c>
      <c r="O652" s="15">
        <v>7060</v>
      </c>
      <c r="P652" s="15">
        <f t="shared" si="174"/>
        <v>924860</v>
      </c>
      <c r="Q652" s="16">
        <f>IFERROR(VLOOKUP(G652,SCENARIOS!$A$13:$E$18,4,0),0.025)</f>
        <v>0.02</v>
      </c>
      <c r="R652" s="52">
        <f>IFERROR(VLOOKUP(L652,INPUTS!$A$107:$B$120,2,0),0.0082)</f>
        <v>0.0079</v>
      </c>
      <c r="S652" s="52">
        <f t="shared" si="175"/>
        <v>55.774</v>
      </c>
      <c r="T652" s="15">
        <f t="shared" si="176"/>
        <v>7306.394</v>
      </c>
      <c r="U652" s="15">
        <f>T652/INPUTS!$B$7*1000</f>
        <v>9132992.5</v>
      </c>
      <c r="V652" s="15">
        <f>T652*INPUTS!$B$6</f>
        <v>23088.20504</v>
      </c>
      <c r="W652" s="54" t="s">
        <v>396</v>
      </c>
      <c r="X652" s="54" t="s">
        <v>396</v>
      </c>
      <c r="Y652" s="67">
        <f>IFERROR(VLOOKUP(E652,INPUTS!$A$44:$B$103,2,0),0)</f>
        <v>0</v>
      </c>
      <c r="Z652" s="15">
        <f t="shared" si="178"/>
        <v>0</v>
      </c>
      <c r="AA652" s="20">
        <f>IFERROR(VLOOKUP(E652,INPUTS!$A$44:$C$103,3,0),SCENARIOS!$J$25)</f>
        <v>0.015</v>
      </c>
      <c r="AB652" s="15">
        <f t="shared" si="179"/>
        <v>121.002740340235</v>
      </c>
      <c r="AC652" s="20">
        <f>IFERROR(VLOOKUP($E652,INPUTS!$A$44:$G$103,4,0),SCENARIOS!$K$25)</f>
        <v>0.075</v>
      </c>
      <c r="AD652" s="15">
        <f t="shared" si="179"/>
        <v>667.984013721238</v>
      </c>
      <c r="AE652" s="20">
        <f>IFERROR(VLOOKUP($E652,INPUTS!$A$44:$G$103,5,0),SCENARIOS!$L$25)</f>
        <v>0.15</v>
      </c>
      <c r="AF652" s="15">
        <f t="shared" si="179"/>
        <v>1475.01665278821</v>
      </c>
      <c r="AG652" s="20">
        <f>IFERROR(VLOOKUP($E652,INPUTS!$A$44:$G$103,6,0),SCENARIOS!$M$25)</f>
        <v>0.2</v>
      </c>
      <c r="AH652" s="15">
        <f t="shared" si="180"/>
        <v>2171.38342765837</v>
      </c>
      <c r="AI652" s="20">
        <f>IFERROR(VLOOKUP($E652,INPUTS!$A$44:$G$103,7,0),SCENARIOS!$N$25)</f>
        <v>0.3</v>
      </c>
      <c r="AJ652" s="15">
        <f t="shared" si="181"/>
        <v>3596.07413829634</v>
      </c>
      <c r="AL652" t="str">
        <f t="shared" si="183"/>
        <v>Y</v>
      </c>
      <c r="AM652" s="21">
        <f t="shared" si="184"/>
        <v>11986.9137943211</v>
      </c>
    </row>
    <row r="653" ht="15" customHeight="1" spans="1:39">
      <c r="A653" s="24" t="s">
        <v>2403</v>
      </c>
      <c r="B653" s="52" t="s">
        <v>612</v>
      </c>
      <c r="C653" s="52" t="s">
        <v>613</v>
      </c>
      <c r="D653" s="52" t="s">
        <v>929</v>
      </c>
      <c r="E653" s="10" t="s">
        <v>615</v>
      </c>
      <c r="F653" s="52" t="s">
        <v>614</v>
      </c>
      <c r="G653" s="52" t="s">
        <v>169</v>
      </c>
      <c r="H653" s="52" t="s">
        <v>234</v>
      </c>
      <c r="I653" s="52" t="s">
        <v>424</v>
      </c>
      <c r="J653" s="52" t="s">
        <v>173</v>
      </c>
      <c r="K653" s="52" t="s">
        <v>931</v>
      </c>
      <c r="L653" s="53" t="s">
        <v>291</v>
      </c>
      <c r="M653" s="13">
        <v>277</v>
      </c>
      <c r="N653" s="14">
        <f t="shared" si="182"/>
        <v>0.758904109589041</v>
      </c>
      <c r="O653" s="15">
        <v>10390</v>
      </c>
      <c r="P653" s="15">
        <f t="shared" si="174"/>
        <v>2878030</v>
      </c>
      <c r="Q653" s="16">
        <f>IFERROR(VLOOKUP(G653,SCENARIOS!$A$13:$E$18,4,0),0.025)</f>
        <v>0.02</v>
      </c>
      <c r="R653" s="52">
        <f>IFERROR(VLOOKUP(L653,INPUTS!$A$107:$B$120,2,0),0.0082)</f>
        <v>0.0079</v>
      </c>
      <c r="S653" s="52">
        <f t="shared" si="175"/>
        <v>82.081</v>
      </c>
      <c r="T653" s="15">
        <f t="shared" si="176"/>
        <v>22736.437</v>
      </c>
      <c r="U653" s="15">
        <f>T653/INPUTS!$B$7*1000</f>
        <v>28420546.25</v>
      </c>
      <c r="V653" s="15">
        <f>T653*INPUTS!$B$6</f>
        <v>71847.14092</v>
      </c>
      <c r="W653" s="54" t="s">
        <v>396</v>
      </c>
      <c r="X653" s="54" t="s">
        <v>396</v>
      </c>
      <c r="Y653" s="67">
        <f>IFERROR(VLOOKUP(E653,INPUTS!$A$44:$B$103,2,0),0)</f>
        <v>0</v>
      </c>
      <c r="Z653" s="15">
        <f t="shared" si="178"/>
        <v>0</v>
      </c>
      <c r="AA653" s="20">
        <f>IFERROR(VLOOKUP(E653,INPUTS!$A$44:$C$103,3,0),SCENARIOS!$J$25)</f>
        <v>0.015</v>
      </c>
      <c r="AB653" s="15">
        <f t="shared" si="179"/>
        <v>376.542954372993</v>
      </c>
      <c r="AC653" s="20">
        <f>IFERROR(VLOOKUP($E653,INPUTS!$A$44:$G$103,4,0),SCENARIOS!$K$25)</f>
        <v>0.075</v>
      </c>
      <c r="AD653" s="15">
        <f t="shared" si="179"/>
        <v>2078.66923751718</v>
      </c>
      <c r="AE653" s="20">
        <f>IFERROR(VLOOKUP($E653,INPUTS!$A$44:$G$103,5,0),SCENARIOS!$L$25)</f>
        <v>0.15</v>
      </c>
      <c r="AF653" s="15">
        <f t="shared" si="179"/>
        <v>4590.03760269019</v>
      </c>
      <c r="AG653" s="20">
        <f>IFERROR(VLOOKUP($E653,INPUTS!$A$44:$G$103,6,0),SCENARIOS!$M$25)</f>
        <v>0.2</v>
      </c>
      <c r="AH653" s="15">
        <f t="shared" si="180"/>
        <v>6757.02987079518</v>
      </c>
      <c r="AI653" s="20">
        <f>IFERROR(VLOOKUP($E653,INPUTS!$A$44:$G$103,7,0),SCENARIOS!$N$25)</f>
        <v>0.3</v>
      </c>
      <c r="AJ653" s="15">
        <f t="shared" si="181"/>
        <v>11190.4604504909</v>
      </c>
      <c r="AL653" t="str">
        <f t="shared" si="183"/>
        <v>N</v>
      </c>
      <c r="AM653" s="21">
        <f t="shared" si="184"/>
        <v>37301.5348349697</v>
      </c>
    </row>
    <row r="654" ht="15" customHeight="1" spans="1:39">
      <c r="A654" s="6" t="s">
        <v>2404</v>
      </c>
      <c r="B654" s="52" t="s">
        <v>612</v>
      </c>
      <c r="C654" s="52" t="s">
        <v>613</v>
      </c>
      <c r="D654" s="52" t="s">
        <v>929</v>
      </c>
      <c r="E654" s="10" t="s">
        <v>615</v>
      </c>
      <c r="F654" s="52" t="s">
        <v>614</v>
      </c>
      <c r="G654" s="52" t="s">
        <v>169</v>
      </c>
      <c r="H654" s="52" t="s">
        <v>432</v>
      </c>
      <c r="I654" s="52" t="s">
        <v>431</v>
      </c>
      <c r="J654" s="52" t="s">
        <v>173</v>
      </c>
      <c r="K654" s="52" t="s">
        <v>931</v>
      </c>
      <c r="L654" s="53" t="s">
        <v>291</v>
      </c>
      <c r="M654" s="13">
        <v>184</v>
      </c>
      <c r="N654" s="14">
        <f t="shared" si="182"/>
        <v>0.504109589041096</v>
      </c>
      <c r="O654" s="15">
        <v>10590</v>
      </c>
      <c r="P654" s="15">
        <f t="shared" si="174"/>
        <v>1948560</v>
      </c>
      <c r="Q654" s="16">
        <f>IFERROR(VLOOKUP(G654,SCENARIOS!$A$13:$E$18,4,0),0.025)</f>
        <v>0.02</v>
      </c>
      <c r="R654" s="52">
        <f>IFERROR(VLOOKUP(L654,INPUTS!$A$107:$B$120,2,0),0.0082)</f>
        <v>0.0079</v>
      </c>
      <c r="S654" s="52">
        <f t="shared" si="175"/>
        <v>83.661</v>
      </c>
      <c r="T654" s="15">
        <f t="shared" si="176"/>
        <v>15393.624</v>
      </c>
      <c r="U654" s="15">
        <f>T654/INPUTS!$B$7*1000</f>
        <v>19242030</v>
      </c>
      <c r="V654" s="15">
        <f>T654*INPUTS!$B$6</f>
        <v>48643.85184</v>
      </c>
      <c r="W654" s="54" t="s">
        <v>521</v>
      </c>
      <c r="X654" s="54" t="s">
        <v>396</v>
      </c>
      <c r="Y654" s="67">
        <f>IFERROR(VLOOKUP(E654,INPUTS!$A$44:$B$103,2,0),0)</f>
        <v>0</v>
      </c>
      <c r="Z654" s="15">
        <f t="shared" si="178"/>
        <v>0</v>
      </c>
      <c r="AA654" s="20">
        <f>IFERROR(VLOOKUP(E654,INPUTS!$A$44:$C$103,3,0),SCENARIOS!$J$25)</f>
        <v>0.015</v>
      </c>
      <c r="AB654" s="15">
        <f t="shared" si="179"/>
        <v>254.937071251182</v>
      </c>
      <c r="AC654" s="20">
        <f>IFERROR(VLOOKUP($E654,INPUTS!$A$44:$G$103,4,0),SCENARIOS!$K$25)</f>
        <v>0.075</v>
      </c>
      <c r="AD654" s="15">
        <f t="shared" si="179"/>
        <v>1407.3556319623</v>
      </c>
      <c r="AE654" s="20">
        <f>IFERROR(VLOOKUP($E654,INPUTS!$A$44:$G$103,5,0),SCENARIOS!$L$25)</f>
        <v>0.15</v>
      </c>
      <c r="AF654" s="15">
        <f t="shared" si="179"/>
        <v>3107.66867304997</v>
      </c>
      <c r="AG654" s="20">
        <f>IFERROR(VLOOKUP($E654,INPUTS!$A$44:$G$103,6,0),SCENARIOS!$M$25)</f>
        <v>0.2</v>
      </c>
      <c r="AH654" s="15">
        <f t="shared" si="180"/>
        <v>4574.82309949398</v>
      </c>
      <c r="AI654" s="20">
        <f>IFERROR(VLOOKUP($E654,INPUTS!$A$44:$G$103,7,0),SCENARIOS!$N$25)</f>
        <v>0.3</v>
      </c>
      <c r="AJ654" s="15">
        <f t="shared" si="181"/>
        <v>7576.46154328084</v>
      </c>
      <c r="AL654" t="str">
        <f t="shared" si="183"/>
        <v>N</v>
      </c>
      <c r="AM654" s="21">
        <f t="shared" si="184"/>
        <v>25254.8718109361</v>
      </c>
    </row>
    <row r="655" ht="15" customHeight="1" spans="1:39">
      <c r="A655" s="24" t="s">
        <v>2405</v>
      </c>
      <c r="B655" s="52" t="s">
        <v>612</v>
      </c>
      <c r="C655" s="52" t="s">
        <v>613</v>
      </c>
      <c r="D655" s="52" t="s">
        <v>929</v>
      </c>
      <c r="E655" s="10" t="s">
        <v>615</v>
      </c>
      <c r="F655" s="52" t="s">
        <v>614</v>
      </c>
      <c r="G655" s="52" t="s">
        <v>169</v>
      </c>
      <c r="H655" s="52" t="s">
        <v>428</v>
      </c>
      <c r="I655" s="52" t="s">
        <v>427</v>
      </c>
      <c r="J655" s="52" t="s">
        <v>173</v>
      </c>
      <c r="K655" s="52" t="s">
        <v>931</v>
      </c>
      <c r="L655" s="53" t="s">
        <v>291</v>
      </c>
      <c r="M655" s="13">
        <v>131</v>
      </c>
      <c r="N655" s="14">
        <f t="shared" si="182"/>
        <v>0.358904109589041</v>
      </c>
      <c r="O655" s="15">
        <v>12910</v>
      </c>
      <c r="P655" s="15">
        <f t="shared" si="174"/>
        <v>1691210</v>
      </c>
      <c r="Q655" s="16">
        <f>IFERROR(VLOOKUP(G655,SCENARIOS!$A$13:$E$18,4,0),0.025)</f>
        <v>0.02</v>
      </c>
      <c r="R655" s="52">
        <f>IFERROR(VLOOKUP(L655,INPUTS!$A$107:$B$120,2,0),0.0082)</f>
        <v>0.0079</v>
      </c>
      <c r="S655" s="52">
        <f t="shared" si="175"/>
        <v>101.989</v>
      </c>
      <c r="T655" s="15">
        <f t="shared" si="176"/>
        <v>13360.559</v>
      </c>
      <c r="U655" s="15">
        <f>T655/INPUTS!$B$7*1000</f>
        <v>16700698.75</v>
      </c>
      <c r="V655" s="15">
        <f>T655*INPUTS!$B$6</f>
        <v>42219.36644</v>
      </c>
      <c r="W655" s="54" t="s">
        <v>521</v>
      </c>
      <c r="X655" s="54" t="s">
        <v>396</v>
      </c>
      <c r="Y655" s="67">
        <f>IFERROR(VLOOKUP(E655,INPUTS!$A$44:$B$103,2,0),0)</f>
        <v>0</v>
      </c>
      <c r="Z655" s="15">
        <f t="shared" si="178"/>
        <v>0</v>
      </c>
      <c r="AA655" s="20">
        <f>IFERROR(VLOOKUP(E655,INPUTS!$A$44:$C$103,3,0),SCENARIOS!$J$25)</f>
        <v>0.015</v>
      </c>
      <c r="AB655" s="15">
        <f t="shared" si="179"/>
        <v>221.267050678815</v>
      </c>
      <c r="AC655" s="20">
        <f>IFERROR(VLOOKUP($E655,INPUTS!$A$44:$G$103,4,0),SCENARIOS!$K$25)</f>
        <v>0.075</v>
      </c>
      <c r="AD655" s="15">
        <f t="shared" si="179"/>
        <v>1221.4835151758</v>
      </c>
      <c r="AE655" s="20">
        <f>IFERROR(VLOOKUP($E655,INPUTS!$A$44:$G$103,5,0),SCENARIOS!$L$25)</f>
        <v>0.15</v>
      </c>
      <c r="AF655" s="15">
        <f t="shared" si="179"/>
        <v>2697.23300106172</v>
      </c>
      <c r="AG655" s="20">
        <f>IFERROR(VLOOKUP($E655,INPUTS!$A$44:$G$103,6,0),SCENARIOS!$M$25)</f>
        <v>0.2</v>
      </c>
      <c r="AH655" s="15">
        <f t="shared" si="180"/>
        <v>3970.61757097303</v>
      </c>
      <c r="AI655" s="20">
        <f>IFERROR(VLOOKUP($E655,INPUTS!$A$44:$G$103,7,0),SCENARIOS!$N$25)</f>
        <v>0.3</v>
      </c>
      <c r="AJ655" s="15">
        <f t="shared" si="181"/>
        <v>6575.82395543991</v>
      </c>
      <c r="AL655" t="str">
        <f t="shared" si="183"/>
        <v>N</v>
      </c>
      <c r="AM655" s="21">
        <f t="shared" si="184"/>
        <v>21919.4131847997</v>
      </c>
    </row>
    <row r="656" ht="15" customHeight="1" spans="1:39">
      <c r="A656" s="6" t="s">
        <v>2406</v>
      </c>
      <c r="B656" s="52" t="s">
        <v>612</v>
      </c>
      <c r="C656" s="52" t="s">
        <v>613</v>
      </c>
      <c r="D656" s="52" t="s">
        <v>929</v>
      </c>
      <c r="E656" s="10" t="s">
        <v>615</v>
      </c>
      <c r="F656" s="52" t="s">
        <v>614</v>
      </c>
      <c r="G656" s="52" t="s">
        <v>169</v>
      </c>
      <c r="H656" s="52" t="s">
        <v>452</v>
      </c>
      <c r="I656" s="52" t="s">
        <v>451</v>
      </c>
      <c r="J656" s="52" t="s">
        <v>181</v>
      </c>
      <c r="K656" s="52" t="s">
        <v>931</v>
      </c>
      <c r="L656" s="53" t="s">
        <v>291</v>
      </c>
      <c r="M656" s="13">
        <v>131</v>
      </c>
      <c r="N656" s="14">
        <f t="shared" si="182"/>
        <v>0.358904109589041</v>
      </c>
      <c r="O656" s="15">
        <v>9080</v>
      </c>
      <c r="P656" s="15">
        <f t="shared" si="174"/>
        <v>1189480</v>
      </c>
      <c r="Q656" s="16">
        <f>IFERROR(VLOOKUP(G656,SCENARIOS!$A$13:$E$18,4,0),0.025)</f>
        <v>0.02</v>
      </c>
      <c r="R656" s="52">
        <f>IFERROR(VLOOKUP(L656,INPUTS!$A$107:$B$120,2,0),0.0082)</f>
        <v>0.0079</v>
      </c>
      <c r="S656" s="52">
        <f t="shared" si="175"/>
        <v>71.732</v>
      </c>
      <c r="T656" s="15">
        <f t="shared" si="176"/>
        <v>9396.892</v>
      </c>
      <c r="U656" s="15">
        <f>T656/INPUTS!$B$7*1000</f>
        <v>11746115</v>
      </c>
      <c r="V656" s="15">
        <f>T656*INPUTS!$B$6</f>
        <v>29694.17872</v>
      </c>
      <c r="W656" s="54" t="s">
        <v>521</v>
      </c>
      <c r="X656" s="54" t="s">
        <v>396</v>
      </c>
      <c r="Y656" s="67">
        <f>IFERROR(VLOOKUP(E656,INPUTS!$A$44:$B$103,2,0),0)</f>
        <v>0</v>
      </c>
      <c r="Z656" s="15">
        <f t="shared" si="178"/>
        <v>0</v>
      </c>
      <c r="AA656" s="20">
        <f>IFERROR(VLOOKUP(E656,INPUTS!$A$44:$C$103,3,0),SCENARIOS!$J$25)</f>
        <v>0.015</v>
      </c>
      <c r="AB656" s="15">
        <f t="shared" si="179"/>
        <v>155.623921004155</v>
      </c>
      <c r="AC656" s="20">
        <f>IFERROR(VLOOKUP($E656,INPUTS!$A$44:$G$103,4,0),SCENARIOS!$K$25)</f>
        <v>0.075</v>
      </c>
      <c r="AD656" s="15">
        <f t="shared" si="179"/>
        <v>859.106918497003</v>
      </c>
      <c r="AE656" s="20">
        <f>IFERROR(VLOOKUP($E656,INPUTS!$A$44:$G$103,5,0),SCENARIOS!$L$25)</f>
        <v>0.15</v>
      </c>
      <c r="AF656" s="15">
        <f t="shared" si="179"/>
        <v>1897.0469132177</v>
      </c>
      <c r="AG656" s="20">
        <f>IFERROR(VLOOKUP($E656,INPUTS!$A$44:$G$103,6,0),SCENARIOS!$M$25)</f>
        <v>0.2</v>
      </c>
      <c r="AH656" s="15">
        <f t="shared" si="180"/>
        <v>2792.65743953797</v>
      </c>
      <c r="AI656" s="20">
        <f>IFERROR(VLOOKUP($E656,INPUTS!$A$44:$G$103,7,0),SCENARIOS!$N$25)</f>
        <v>0.3</v>
      </c>
      <c r="AJ656" s="15">
        <f t="shared" si="181"/>
        <v>4624.9792033613</v>
      </c>
      <c r="AL656" t="str">
        <f t="shared" si="183"/>
        <v>N</v>
      </c>
      <c r="AM656" s="21">
        <f t="shared" si="184"/>
        <v>15416.5973445377</v>
      </c>
    </row>
    <row r="657" ht="15" customHeight="1" spans="1:39">
      <c r="A657" s="24" t="s">
        <v>2407</v>
      </c>
      <c r="B657" s="52" t="s">
        <v>612</v>
      </c>
      <c r="C657" s="52" t="s">
        <v>613</v>
      </c>
      <c r="D657" s="52" t="s">
        <v>929</v>
      </c>
      <c r="E657" s="10" t="s">
        <v>615</v>
      </c>
      <c r="F657" s="52" t="s">
        <v>614</v>
      </c>
      <c r="G657" s="52" t="s">
        <v>169</v>
      </c>
      <c r="H657" s="52" t="s">
        <v>623</v>
      </c>
      <c r="I657" s="52" t="s">
        <v>622</v>
      </c>
      <c r="J657" s="52" t="s">
        <v>181</v>
      </c>
      <c r="K657" s="52" t="s">
        <v>931</v>
      </c>
      <c r="L657" s="53" t="s">
        <v>1599</v>
      </c>
      <c r="M657" s="13">
        <v>184</v>
      </c>
      <c r="N657" s="14">
        <f t="shared" si="182"/>
        <v>0.504109589041096</v>
      </c>
      <c r="O657" s="15">
        <v>3240</v>
      </c>
      <c r="P657" s="15">
        <f t="shared" si="174"/>
        <v>596160</v>
      </c>
      <c r="Q657" s="16">
        <f>IFERROR(VLOOKUP(G657,SCENARIOS!$A$13:$E$18,4,0),0.025)</f>
        <v>0.02</v>
      </c>
      <c r="R657" s="52">
        <f>IFERROR(VLOOKUP(L657,INPUTS!$A$107:$B$120,2,0),0.0082)</f>
        <v>0.0082</v>
      </c>
      <c r="S657" s="52">
        <f t="shared" si="175"/>
        <v>26.568</v>
      </c>
      <c r="T657" s="15">
        <f t="shared" si="176"/>
        <v>4888.512</v>
      </c>
      <c r="U657" s="15">
        <f>T657/INPUTS!$B$7*1000</f>
        <v>6110640</v>
      </c>
      <c r="V657" s="15">
        <f>T657*INPUTS!$B$6</f>
        <v>15447.69792</v>
      </c>
      <c r="W657" s="54" t="s">
        <v>396</v>
      </c>
      <c r="X657" s="54" t="s">
        <v>396</v>
      </c>
      <c r="Y657" s="67">
        <f>IFERROR(VLOOKUP(E657,INPUTS!$A$44:$B$103,2,0),0)</f>
        <v>0</v>
      </c>
      <c r="Z657" s="15">
        <f t="shared" si="178"/>
        <v>0</v>
      </c>
      <c r="AA657" s="20">
        <f>IFERROR(VLOOKUP(E657,INPUTS!$A$44:$C$103,3,0),SCENARIOS!$J$25)</f>
        <v>0.015</v>
      </c>
      <c r="AB657" s="15">
        <f t="shared" si="179"/>
        <v>80.9596838311926</v>
      </c>
      <c r="AC657" s="20">
        <f>IFERROR(VLOOKUP($E657,INPUTS!$A$44:$G$103,4,0),SCENARIOS!$K$25)</f>
        <v>0.075</v>
      </c>
      <c r="AD657" s="15">
        <f t="shared" si="179"/>
        <v>446.930163755806</v>
      </c>
      <c r="AE657" s="20">
        <f>IFERROR(VLOOKUP($E657,INPUTS!$A$44:$G$103,5,0),SCENARIOS!$L$25)</f>
        <v>0.15</v>
      </c>
      <c r="AF657" s="15">
        <f t="shared" si="179"/>
        <v>986.894028347635</v>
      </c>
      <c r="AG657" s="20">
        <f>IFERROR(VLOOKUP($E657,INPUTS!$A$44:$G$103,6,0),SCENARIOS!$M$25)</f>
        <v>0.2</v>
      </c>
      <c r="AH657" s="15">
        <f t="shared" si="180"/>
        <v>1452.81433532179</v>
      </c>
      <c r="AI657" s="20">
        <f>IFERROR(VLOOKUP($E657,INPUTS!$A$44:$G$103,7,0),SCENARIOS!$N$25)</f>
        <v>0.3</v>
      </c>
      <c r="AJ657" s="15">
        <f t="shared" si="181"/>
        <v>2406.03662736383</v>
      </c>
      <c r="AL657" t="str">
        <f t="shared" si="183"/>
        <v>N</v>
      </c>
      <c r="AM657" s="21">
        <f t="shared" si="184"/>
        <v>8020.12209121276</v>
      </c>
    </row>
    <row r="658" ht="15" customHeight="1" spans="1:39">
      <c r="A658" s="6" t="s">
        <v>2408</v>
      </c>
      <c r="B658" s="52" t="s">
        <v>612</v>
      </c>
      <c r="C658" s="52" t="s">
        <v>613</v>
      </c>
      <c r="D658" s="52" t="s">
        <v>929</v>
      </c>
      <c r="E658" s="10" t="s">
        <v>1153</v>
      </c>
      <c r="F658" s="52" t="s">
        <v>614</v>
      </c>
      <c r="G658" s="52" t="s">
        <v>169</v>
      </c>
      <c r="H658" s="52" t="s">
        <v>264</v>
      </c>
      <c r="I658" s="52" t="s">
        <v>436</v>
      </c>
      <c r="J658" s="52" t="s">
        <v>173</v>
      </c>
      <c r="K658" s="52" t="s">
        <v>931</v>
      </c>
      <c r="L658" s="53" t="s">
        <v>291</v>
      </c>
      <c r="M658" s="13">
        <v>131</v>
      </c>
      <c r="N658" s="14">
        <f t="shared" si="182"/>
        <v>0.358904109589041</v>
      </c>
      <c r="O658" s="15">
        <v>12560</v>
      </c>
      <c r="P658" s="15">
        <f t="shared" si="174"/>
        <v>1645360</v>
      </c>
      <c r="Q658" s="16">
        <f>IFERROR(VLOOKUP(G658,SCENARIOS!$A$13:$E$18,4,0),0.025)</f>
        <v>0.02</v>
      </c>
      <c r="R658" s="52">
        <f>IFERROR(VLOOKUP(L658,INPUTS!$A$107:$B$120,2,0),0.0082)</f>
        <v>0.0079</v>
      </c>
      <c r="S658" s="52">
        <f t="shared" si="175"/>
        <v>99.224</v>
      </c>
      <c r="T658" s="15">
        <f t="shared" si="176"/>
        <v>12998.344</v>
      </c>
      <c r="U658" s="15">
        <f>T658/INPUTS!$B$7*1000</f>
        <v>16247930</v>
      </c>
      <c r="V658" s="15">
        <f>T658*INPUTS!$B$6</f>
        <v>41074.76704</v>
      </c>
      <c r="W658" s="54" t="s">
        <v>396</v>
      </c>
      <c r="X658" s="54" t="s">
        <v>396</v>
      </c>
      <c r="Y658" s="67">
        <f>IFERROR(VLOOKUP(E658,INPUTS!$A$44:$B$103,2,0),0)</f>
        <v>0</v>
      </c>
      <c r="Z658" s="15">
        <f t="shared" si="178"/>
        <v>0</v>
      </c>
      <c r="AA658" s="20">
        <f>IFERROR(VLOOKUP(E658,INPUTS!$A$44:$C$103,3,0),SCENARIOS!$J$25)</f>
        <v>0.015</v>
      </c>
      <c r="AB658" s="15">
        <f t="shared" si="179"/>
        <v>215.268331256849</v>
      </c>
      <c r="AC658" s="20">
        <f>IFERROR(VLOOKUP($E658,INPUTS!$A$44:$G$103,4,0),SCENARIOS!$K$25)</f>
        <v>0.075</v>
      </c>
      <c r="AD658" s="15">
        <f t="shared" si="179"/>
        <v>1188.36816038792</v>
      </c>
      <c r="AE658" s="20">
        <f>IFERROR(VLOOKUP($E658,INPUTS!$A$44:$G$103,5,0),SCENARIOS!$L$25)</f>
        <v>0.15</v>
      </c>
      <c r="AF658" s="15">
        <f t="shared" si="179"/>
        <v>2624.10894603681</v>
      </c>
      <c r="AG658" s="20">
        <f>IFERROR(VLOOKUP($E658,INPUTS!$A$44:$G$103,6,0),SCENARIOS!$M$25)</f>
        <v>0.2</v>
      </c>
      <c r="AH658" s="15">
        <f t="shared" si="180"/>
        <v>3862.97108376617</v>
      </c>
      <c r="AI658" s="20">
        <f>IFERROR(VLOOKUP($E658,INPUTS!$A$44:$G$103,7,0),SCENARIOS!$N$25)</f>
        <v>0.3</v>
      </c>
      <c r="AJ658" s="15">
        <f t="shared" si="181"/>
        <v>6397.5483253544</v>
      </c>
      <c r="AL658" t="str">
        <f t="shared" si="183"/>
        <v>N</v>
      </c>
      <c r="AM658" s="21">
        <f t="shared" si="184"/>
        <v>21325.1610845147</v>
      </c>
    </row>
    <row r="659" ht="15" customHeight="1" spans="1:39">
      <c r="A659" s="24" t="s">
        <v>2409</v>
      </c>
      <c r="B659" s="52" t="s">
        <v>612</v>
      </c>
      <c r="C659" s="52" t="s">
        <v>613</v>
      </c>
      <c r="D659" s="52" t="s">
        <v>929</v>
      </c>
      <c r="E659" s="10" t="s">
        <v>1153</v>
      </c>
      <c r="F659" s="52" t="s">
        <v>614</v>
      </c>
      <c r="G659" s="52" t="s">
        <v>169</v>
      </c>
      <c r="H659" s="52" t="s">
        <v>505</v>
      </c>
      <c r="I659" s="52" t="s">
        <v>504</v>
      </c>
      <c r="J659" s="52" t="s">
        <v>173</v>
      </c>
      <c r="K659" s="52" t="s">
        <v>931</v>
      </c>
      <c r="L659" s="53" t="s">
        <v>291</v>
      </c>
      <c r="M659" s="13">
        <v>184</v>
      </c>
      <c r="N659" s="14">
        <f t="shared" si="182"/>
        <v>0.504109589041096</v>
      </c>
      <c r="O659" s="15">
        <v>8440</v>
      </c>
      <c r="P659" s="15">
        <f t="shared" si="174"/>
        <v>1552960</v>
      </c>
      <c r="Q659" s="16">
        <f>IFERROR(VLOOKUP(G659,SCENARIOS!$A$13:$E$18,4,0),0.025)</f>
        <v>0.02</v>
      </c>
      <c r="R659" s="52">
        <f>IFERROR(VLOOKUP(L659,INPUTS!$A$107:$B$120,2,0),0.0082)</f>
        <v>0.0079</v>
      </c>
      <c r="S659" s="52">
        <f t="shared" si="175"/>
        <v>66.676</v>
      </c>
      <c r="T659" s="15">
        <f t="shared" si="176"/>
        <v>12268.384</v>
      </c>
      <c r="U659" s="15">
        <f>T659/INPUTS!$B$7*1000</f>
        <v>15335480</v>
      </c>
      <c r="V659" s="15">
        <f>T659*INPUTS!$B$6</f>
        <v>38768.09344</v>
      </c>
      <c r="W659" s="54" t="s">
        <v>396</v>
      </c>
      <c r="X659" s="54" t="s">
        <v>396</v>
      </c>
      <c r="Y659" s="67">
        <f>IFERROR(VLOOKUP(E659,INPUTS!$A$44:$B$103,2,0),0)</f>
        <v>0</v>
      </c>
      <c r="Z659" s="15">
        <f t="shared" si="178"/>
        <v>0</v>
      </c>
      <c r="AA659" s="20">
        <f>IFERROR(VLOOKUP(E659,INPUTS!$A$44:$C$103,3,0),SCENARIOS!$J$25)</f>
        <v>0.015</v>
      </c>
      <c r="AB659" s="15">
        <f t="shared" si="179"/>
        <v>203.17930891029</v>
      </c>
      <c r="AC659" s="20">
        <f>IFERROR(VLOOKUP($E659,INPUTS!$A$44:$G$103,4,0),SCENARIOS!$K$25)</f>
        <v>0.075</v>
      </c>
      <c r="AD659" s="15">
        <f t="shared" si="179"/>
        <v>1121.63187287647</v>
      </c>
      <c r="AE659" s="20">
        <f>IFERROR(VLOOKUP($E659,INPUTS!$A$44:$G$103,5,0),SCENARIOS!$L$25)</f>
        <v>0.15</v>
      </c>
      <c r="AF659" s="15">
        <f t="shared" si="179"/>
        <v>2476.74443820035</v>
      </c>
      <c r="AG659" s="20">
        <f>IFERROR(VLOOKUP($E659,INPUTS!$A$44:$G$103,6,0),SCENARIOS!$M$25)</f>
        <v>0.2</v>
      </c>
      <c r="AH659" s="15">
        <f t="shared" si="180"/>
        <v>3646.0346515325</v>
      </c>
      <c r="AI659" s="20">
        <f>IFERROR(VLOOKUP($E659,INPUTS!$A$44:$G$103,7,0),SCENARIOS!$N$25)</f>
        <v>0.3</v>
      </c>
      <c r="AJ659" s="15">
        <f t="shared" si="181"/>
        <v>6038.27529983855</v>
      </c>
      <c r="AL659" t="str">
        <f t="shared" si="183"/>
        <v>Y</v>
      </c>
      <c r="AM659" s="21">
        <f t="shared" si="184"/>
        <v>20127.5843327952</v>
      </c>
    </row>
    <row r="660" ht="15" customHeight="1" spans="1:39">
      <c r="A660" s="6" t="s">
        <v>2410</v>
      </c>
      <c r="B660" s="52" t="s">
        <v>612</v>
      </c>
      <c r="C660" s="52" t="s">
        <v>613</v>
      </c>
      <c r="D660" s="52" t="s">
        <v>929</v>
      </c>
      <c r="E660" s="10" t="s">
        <v>1153</v>
      </c>
      <c r="F660" s="52" t="s">
        <v>614</v>
      </c>
      <c r="G660" s="52" t="s">
        <v>169</v>
      </c>
      <c r="H660" s="52" t="s">
        <v>567</v>
      </c>
      <c r="I660" s="52" t="s">
        <v>431</v>
      </c>
      <c r="J660" s="52" t="s">
        <v>173</v>
      </c>
      <c r="K660" s="52" t="s">
        <v>931</v>
      </c>
      <c r="L660" s="53" t="s">
        <v>291</v>
      </c>
      <c r="M660" s="13">
        <v>131</v>
      </c>
      <c r="N660" s="14">
        <f t="shared" si="182"/>
        <v>0.358904109589041</v>
      </c>
      <c r="O660" s="15">
        <v>9280</v>
      </c>
      <c r="P660" s="15">
        <f t="shared" si="174"/>
        <v>1215680</v>
      </c>
      <c r="Q660" s="16">
        <f>IFERROR(VLOOKUP(G660,SCENARIOS!$A$13:$E$18,4,0),0.025)</f>
        <v>0.02</v>
      </c>
      <c r="R660" s="52">
        <f>IFERROR(VLOOKUP(L660,INPUTS!$A$107:$B$120,2,0),0.0082)</f>
        <v>0.0079</v>
      </c>
      <c r="S660" s="52">
        <f t="shared" si="175"/>
        <v>73.312</v>
      </c>
      <c r="T660" s="15">
        <f t="shared" si="176"/>
        <v>9603.872</v>
      </c>
      <c r="U660" s="15">
        <f>T660/INPUTS!$B$7*1000</f>
        <v>12004840</v>
      </c>
      <c r="V660" s="15">
        <f>T660*INPUTS!$B$6</f>
        <v>30348.23552</v>
      </c>
      <c r="W660" s="54" t="s">
        <v>521</v>
      </c>
      <c r="X660" s="54" t="s">
        <v>396</v>
      </c>
      <c r="Y660" s="67">
        <f>IFERROR(VLOOKUP(E660,INPUTS!$A$44:$B$103,2,0),0)</f>
        <v>0</v>
      </c>
      <c r="Z660" s="15">
        <f t="shared" si="178"/>
        <v>0</v>
      </c>
      <c r="AA660" s="20">
        <f>IFERROR(VLOOKUP(E660,INPUTS!$A$44:$C$103,3,0),SCENARIOS!$J$25)</f>
        <v>0.015</v>
      </c>
      <c r="AB660" s="15">
        <f t="shared" ref="AB660:AF675" si="185">$T660*AA660*(1+$Q660)^AB$2</f>
        <v>159.05176067385</v>
      </c>
      <c r="AC660" s="20">
        <f>IFERROR(VLOOKUP($E660,INPUTS!$A$44:$G$103,4,0),SCENARIOS!$K$25)</f>
        <v>0.075</v>
      </c>
      <c r="AD660" s="15">
        <f t="shared" si="185"/>
        <v>878.029978375792</v>
      </c>
      <c r="AE660" s="20">
        <f>IFERROR(VLOOKUP($E660,INPUTS!$A$44:$G$103,5,0),SCENARIOS!$L$25)</f>
        <v>0.15</v>
      </c>
      <c r="AF660" s="15">
        <f t="shared" si="185"/>
        <v>1938.83208751765</v>
      </c>
      <c r="AG660" s="20">
        <f>IFERROR(VLOOKUP($E660,INPUTS!$A$44:$G$103,6,0),SCENARIOS!$M$25)</f>
        <v>0.2</v>
      </c>
      <c r="AH660" s="15">
        <f t="shared" si="180"/>
        <v>2854.16971794189</v>
      </c>
      <c r="AI660" s="20">
        <f>IFERROR(VLOOKUP($E660,INPUTS!$A$44:$G$103,7,0),SCENARIOS!$N$25)</f>
        <v>0.3</v>
      </c>
      <c r="AJ660" s="15">
        <f t="shared" si="181"/>
        <v>4726.85099198159</v>
      </c>
      <c r="AL660" t="str">
        <f t="shared" si="183"/>
        <v>N</v>
      </c>
      <c r="AM660" s="21">
        <f t="shared" si="184"/>
        <v>15756.169973272</v>
      </c>
    </row>
    <row r="661" ht="15" customHeight="1" spans="1:39">
      <c r="A661" s="24" t="s">
        <v>2411</v>
      </c>
      <c r="B661" s="52" t="s">
        <v>612</v>
      </c>
      <c r="C661" s="52" t="s">
        <v>613</v>
      </c>
      <c r="D661" s="52" t="s">
        <v>929</v>
      </c>
      <c r="E661" s="10" t="s">
        <v>1153</v>
      </c>
      <c r="F661" s="52" t="s">
        <v>614</v>
      </c>
      <c r="G661" s="52" t="s">
        <v>169</v>
      </c>
      <c r="H661" s="52" t="s">
        <v>224</v>
      </c>
      <c r="I661" s="52" t="s">
        <v>938</v>
      </c>
      <c r="J661" s="52" t="s">
        <v>165</v>
      </c>
      <c r="K661" s="52" t="s">
        <v>931</v>
      </c>
      <c r="L661" s="53" t="s">
        <v>291</v>
      </c>
      <c r="M661" s="13">
        <v>131</v>
      </c>
      <c r="N661" s="14">
        <f t="shared" si="182"/>
        <v>0.358904109589041</v>
      </c>
      <c r="O661" s="15">
        <v>7530</v>
      </c>
      <c r="P661" s="15">
        <f t="shared" si="174"/>
        <v>986430</v>
      </c>
      <c r="Q661" s="16">
        <f>IFERROR(VLOOKUP(G661,SCENARIOS!$A$13:$E$18,4,0),0.025)</f>
        <v>0.02</v>
      </c>
      <c r="R661" s="52">
        <f>IFERROR(VLOOKUP(L661,INPUTS!$A$107:$B$120,2,0),0.0082)</f>
        <v>0.0079</v>
      </c>
      <c r="S661" s="52">
        <f t="shared" si="175"/>
        <v>59.487</v>
      </c>
      <c r="T661" s="15">
        <f t="shared" si="176"/>
        <v>7792.797</v>
      </c>
      <c r="U661" s="15">
        <f>T661/INPUTS!$B$7*1000</f>
        <v>9740996.25</v>
      </c>
      <c r="V661" s="15">
        <f>T661*INPUTS!$B$6</f>
        <v>24625.23852</v>
      </c>
      <c r="W661" s="54" t="s">
        <v>396</v>
      </c>
      <c r="X661" s="54" t="s">
        <v>396</v>
      </c>
      <c r="Y661" s="67">
        <f>IFERROR(VLOOKUP(E661,INPUTS!$A$44:$B$103,2,0),0)</f>
        <v>0</v>
      </c>
      <c r="Z661" s="15">
        <f t="shared" si="178"/>
        <v>0</v>
      </c>
      <c r="AA661" s="20">
        <f>IFERROR(VLOOKUP(E661,INPUTS!$A$44:$C$103,3,0),SCENARIOS!$J$25)</f>
        <v>0.015</v>
      </c>
      <c r="AB661" s="15">
        <f t="shared" si="185"/>
        <v>129.058163564018</v>
      </c>
      <c r="AC661" s="20">
        <f>IFERROR(VLOOKUP($E661,INPUTS!$A$44:$G$103,4,0),SCENARIOS!$K$25)</f>
        <v>0.075</v>
      </c>
      <c r="AD661" s="15">
        <f t="shared" si="185"/>
        <v>712.453204436391</v>
      </c>
      <c r="AE661" s="20">
        <f>IFERROR(VLOOKUP($E661,INPUTS!$A$44:$G$103,5,0),SCENARIOS!$L$25)</f>
        <v>0.15</v>
      </c>
      <c r="AF661" s="15">
        <f t="shared" si="185"/>
        <v>1573.21181239309</v>
      </c>
      <c r="AG661" s="20">
        <f>IFERROR(VLOOKUP($E661,INPUTS!$A$44:$G$103,6,0),SCENARIOS!$M$25)</f>
        <v>0.2</v>
      </c>
      <c r="AH661" s="15">
        <f t="shared" si="180"/>
        <v>2315.93728190759</v>
      </c>
      <c r="AI661" s="20">
        <f>IFERROR(VLOOKUP($E661,INPUTS!$A$44:$G$103,7,0),SCENARIOS!$N$25)</f>
        <v>0.3</v>
      </c>
      <c r="AJ661" s="15">
        <f t="shared" si="181"/>
        <v>3835.47284155403</v>
      </c>
      <c r="AL661" t="str">
        <f t="shared" si="183"/>
        <v>Y</v>
      </c>
      <c r="AM661" s="21">
        <f t="shared" si="184"/>
        <v>12784.9094718468</v>
      </c>
    </row>
    <row r="662" ht="15" customHeight="1" spans="1:39">
      <c r="A662" s="6" t="s">
        <v>2412</v>
      </c>
      <c r="B662" s="52" t="s">
        <v>612</v>
      </c>
      <c r="C662" s="52" t="s">
        <v>613</v>
      </c>
      <c r="D662" s="52" t="s">
        <v>929</v>
      </c>
      <c r="E662" s="10" t="s">
        <v>731</v>
      </c>
      <c r="F662" s="52" t="s">
        <v>614</v>
      </c>
      <c r="G662" s="52" t="s">
        <v>169</v>
      </c>
      <c r="H662" s="52" t="s">
        <v>224</v>
      </c>
      <c r="I662" s="52" t="s">
        <v>938</v>
      </c>
      <c r="J662" s="52" t="s">
        <v>165</v>
      </c>
      <c r="K662" s="52" t="s">
        <v>931</v>
      </c>
      <c r="L662" s="53" t="s">
        <v>288</v>
      </c>
      <c r="M662" s="13">
        <v>277</v>
      </c>
      <c r="N662" s="14">
        <f t="shared" si="182"/>
        <v>0.758904109589041</v>
      </c>
      <c r="O662" s="15">
        <v>5220</v>
      </c>
      <c r="P662" s="15">
        <f t="shared" si="174"/>
        <v>1445940</v>
      </c>
      <c r="Q662" s="16">
        <f>IFERROR(VLOOKUP(G662,SCENARIOS!$A$13:$E$18,4,0),0.025)</f>
        <v>0.02</v>
      </c>
      <c r="R662" s="52">
        <f>IFERROR(VLOOKUP(L662,INPUTS!$A$107:$B$120,2,0),0.0082)</f>
        <v>0.0085</v>
      </c>
      <c r="S662" s="52">
        <f t="shared" si="175"/>
        <v>44.37</v>
      </c>
      <c r="T662" s="15">
        <f t="shared" si="176"/>
        <v>12290.49</v>
      </c>
      <c r="U662" s="15">
        <f>T662/INPUTS!$B$7*1000</f>
        <v>15363112.5</v>
      </c>
      <c r="V662" s="15">
        <f>T662*INPUTS!$B$6</f>
        <v>38837.9484</v>
      </c>
      <c r="W662" s="54" t="s">
        <v>396</v>
      </c>
      <c r="X662" s="54" t="s">
        <v>396</v>
      </c>
      <c r="Y662" s="67">
        <f>IFERROR(VLOOKUP(E662,INPUTS!$A$44:$B$103,2,0),0)</f>
        <v>0</v>
      </c>
      <c r="Z662" s="15">
        <f t="shared" si="178"/>
        <v>0</v>
      </c>
      <c r="AA662" s="20">
        <f>IFERROR(VLOOKUP(E662,INPUTS!$A$44:$C$103,3,0),SCENARIOS!$J$25)</f>
        <v>0.015</v>
      </c>
      <c r="AB662" s="15">
        <f t="shared" si="185"/>
        <v>203.545411063824</v>
      </c>
      <c r="AC662" s="20">
        <f>IFERROR(VLOOKUP($E662,INPUTS!$A$44:$G$103,4,0),SCENARIOS!$K$25)</f>
        <v>0.075</v>
      </c>
      <c r="AD662" s="15">
        <f t="shared" si="185"/>
        <v>1123.6529046751</v>
      </c>
      <c r="AE662" s="20">
        <f>IFERROR(VLOOKUP($E662,INPUTS!$A$44:$G$103,5,0),SCENARIOS!$L$25)</f>
        <v>0.15</v>
      </c>
      <c r="AF662" s="15">
        <f t="shared" si="185"/>
        <v>2481.2072030234</v>
      </c>
      <c r="AG662" s="20">
        <f>IFERROR(VLOOKUP($E662,INPUTS!$A$44:$G$103,6,0),SCENARIOS!$M$25)</f>
        <v>0.2</v>
      </c>
      <c r="AH662" s="15">
        <f t="shared" si="180"/>
        <v>3652.6043221596</v>
      </c>
      <c r="AI662" s="20">
        <f>IFERROR(VLOOKUP($E662,INPUTS!$A$44:$G$103,7,0),SCENARIOS!$N$25)</f>
        <v>0.3</v>
      </c>
      <c r="AJ662" s="15">
        <f t="shared" si="181"/>
        <v>6049.15547067264</v>
      </c>
      <c r="AL662" t="str">
        <f t="shared" si="183"/>
        <v>Y</v>
      </c>
      <c r="AM662" s="21">
        <f t="shared" si="184"/>
        <v>20163.8515689088</v>
      </c>
    </row>
    <row r="663" ht="15" customHeight="1" spans="1:39">
      <c r="A663" s="24" t="s">
        <v>2413</v>
      </c>
      <c r="B663" s="52" t="s">
        <v>612</v>
      </c>
      <c r="C663" s="52" t="s">
        <v>613</v>
      </c>
      <c r="D663" s="52" t="s">
        <v>929</v>
      </c>
      <c r="E663" s="10" t="s">
        <v>731</v>
      </c>
      <c r="F663" s="52" t="s">
        <v>614</v>
      </c>
      <c r="G663" s="52" t="s">
        <v>169</v>
      </c>
      <c r="H663" s="52" t="s">
        <v>203</v>
      </c>
      <c r="I663" s="52" t="s">
        <v>399</v>
      </c>
      <c r="J663" s="52" t="s">
        <v>165</v>
      </c>
      <c r="K663" s="52" t="s">
        <v>931</v>
      </c>
      <c r="L663" s="53" t="s">
        <v>288</v>
      </c>
      <c r="M663" s="13">
        <v>277</v>
      </c>
      <c r="N663" s="14">
        <f t="shared" si="182"/>
        <v>0.758904109589041</v>
      </c>
      <c r="O663" s="15">
        <v>5530</v>
      </c>
      <c r="P663" s="15">
        <f t="shared" si="174"/>
        <v>1531810</v>
      </c>
      <c r="Q663" s="16">
        <f>IFERROR(VLOOKUP(G663,SCENARIOS!$A$13:$E$18,4,0),0.025)</f>
        <v>0.02</v>
      </c>
      <c r="R663" s="52">
        <f>IFERROR(VLOOKUP(L663,INPUTS!$A$107:$B$120,2,0),0.0082)</f>
        <v>0.0085</v>
      </c>
      <c r="S663" s="52">
        <f t="shared" si="175"/>
        <v>47.005</v>
      </c>
      <c r="T663" s="15">
        <f t="shared" si="176"/>
        <v>13020.385</v>
      </c>
      <c r="U663" s="15">
        <f>T663/INPUTS!$B$7*1000</f>
        <v>16275481.25</v>
      </c>
      <c r="V663" s="15">
        <f>T663*INPUTS!$B$6</f>
        <v>41144.4166</v>
      </c>
      <c r="W663" s="54" t="s">
        <v>396</v>
      </c>
      <c r="X663" s="54" t="s">
        <v>396</v>
      </c>
      <c r="Y663" s="67">
        <f>IFERROR(VLOOKUP(E663,INPUTS!$A$44:$B$103,2,0),0)</f>
        <v>0</v>
      </c>
      <c r="Z663" s="15">
        <f t="shared" si="178"/>
        <v>0</v>
      </c>
      <c r="AA663" s="20">
        <f>IFERROR(VLOOKUP(E663,INPUTS!$A$44:$C$103,3,0),SCENARIOS!$J$25)</f>
        <v>0.015</v>
      </c>
      <c r="AB663" s="15">
        <f t="shared" si="185"/>
        <v>215.633356931598</v>
      </c>
      <c r="AC663" s="20">
        <f>IFERROR(VLOOKUP($E663,INPUTS!$A$44:$G$103,4,0),SCENARIOS!$K$25)</f>
        <v>0.075</v>
      </c>
      <c r="AD663" s="15">
        <f t="shared" si="185"/>
        <v>1190.38324958876</v>
      </c>
      <c r="AE663" s="20">
        <f>IFERROR(VLOOKUP($E663,INPUTS!$A$44:$G$103,5,0),SCENARIOS!$L$25)</f>
        <v>0.15</v>
      </c>
      <c r="AF663" s="15">
        <f t="shared" si="185"/>
        <v>2628.55858864356</v>
      </c>
      <c r="AG663" s="20">
        <f>IFERROR(VLOOKUP($E663,INPUTS!$A$44:$G$103,6,0),SCENARIOS!$M$25)</f>
        <v>0.2</v>
      </c>
      <c r="AH663" s="15">
        <f t="shared" si="180"/>
        <v>3869.52143707713</v>
      </c>
      <c r="AI663" s="20">
        <f>IFERROR(VLOOKUP($E663,INPUTS!$A$44:$G$103,7,0),SCENARIOS!$N$25)</f>
        <v>0.3</v>
      </c>
      <c r="AJ663" s="15">
        <f t="shared" si="181"/>
        <v>6408.39650437159</v>
      </c>
      <c r="AL663" t="str">
        <f t="shared" si="183"/>
        <v>Y</v>
      </c>
      <c r="AM663" s="21">
        <f t="shared" si="184"/>
        <v>21361.3216812386</v>
      </c>
    </row>
    <row r="664" ht="15" customHeight="1" spans="1:39">
      <c r="A664" s="6" t="s">
        <v>2414</v>
      </c>
      <c r="B664" s="52" t="s">
        <v>612</v>
      </c>
      <c r="C664" s="52" t="s">
        <v>613</v>
      </c>
      <c r="D664" s="52" t="s">
        <v>929</v>
      </c>
      <c r="E664" s="10" t="s">
        <v>731</v>
      </c>
      <c r="F664" s="52" t="s">
        <v>614</v>
      </c>
      <c r="G664" s="52" t="s">
        <v>169</v>
      </c>
      <c r="H664" s="52" t="s">
        <v>200</v>
      </c>
      <c r="I664" s="52" t="s">
        <v>391</v>
      </c>
      <c r="J664" s="52" t="s">
        <v>165</v>
      </c>
      <c r="K664" s="52" t="s">
        <v>931</v>
      </c>
      <c r="L664" s="53" t="s">
        <v>288</v>
      </c>
      <c r="M664" s="13">
        <v>131</v>
      </c>
      <c r="N664" s="14">
        <f t="shared" si="182"/>
        <v>0.358904109589041</v>
      </c>
      <c r="O664" s="15">
        <v>6080</v>
      </c>
      <c r="P664" s="15">
        <f t="shared" si="174"/>
        <v>796480</v>
      </c>
      <c r="Q664" s="16">
        <f>IFERROR(VLOOKUP(G664,SCENARIOS!$A$13:$E$18,4,0),0.025)</f>
        <v>0.02</v>
      </c>
      <c r="R664" s="52">
        <f>IFERROR(VLOOKUP(L664,INPUTS!$A$107:$B$120,2,0),0.0082)</f>
        <v>0.0085</v>
      </c>
      <c r="S664" s="52">
        <f t="shared" si="175"/>
        <v>51.68</v>
      </c>
      <c r="T664" s="15">
        <f t="shared" si="176"/>
        <v>6770.08</v>
      </c>
      <c r="U664" s="15">
        <f>T664/INPUTS!$B$7*1000</f>
        <v>8462600</v>
      </c>
      <c r="V664" s="15">
        <f>T664*INPUTS!$B$6</f>
        <v>21393.4528</v>
      </c>
      <c r="W664" s="54" t="s">
        <v>396</v>
      </c>
      <c r="X664" s="54" t="s">
        <v>396</v>
      </c>
      <c r="Y664" s="67">
        <f>IFERROR(VLOOKUP(E664,INPUTS!$A$44:$B$103,2,0),0)</f>
        <v>0</v>
      </c>
      <c r="Z664" s="15">
        <f t="shared" si="178"/>
        <v>0</v>
      </c>
      <c r="AA664" s="20">
        <f>IFERROR(VLOOKUP(E664,INPUTS!$A$44:$C$103,3,0),SCENARIOS!$J$25)</f>
        <v>0.015</v>
      </c>
      <c r="AB664" s="15">
        <f t="shared" si="185"/>
        <v>112.120730461924</v>
      </c>
      <c r="AC664" s="20">
        <f>IFERROR(VLOOKUP($E664,INPUTS!$A$44:$G$103,4,0),SCENARIOS!$K$25)</f>
        <v>0.075</v>
      </c>
      <c r="AD664" s="15">
        <f t="shared" si="185"/>
        <v>618.951730718858</v>
      </c>
      <c r="AE664" s="20">
        <f>IFERROR(VLOOKUP($E664,INPUTS!$A$44:$G$103,5,0),SCENARIOS!$L$25)</f>
        <v>0.15</v>
      </c>
      <c r="AF664" s="15">
        <f t="shared" si="185"/>
        <v>1366.74544798821</v>
      </c>
      <c r="AG664" s="20">
        <f>IFERROR(VLOOKUP($E664,INPUTS!$A$44:$G$103,6,0),SCENARIOS!$M$25)</f>
        <v>0.2</v>
      </c>
      <c r="AH664" s="15">
        <f t="shared" si="180"/>
        <v>2011.99654931303</v>
      </c>
      <c r="AI664" s="20">
        <f>IFERROR(VLOOKUP($E664,INPUTS!$A$44:$G$103,7,0),SCENARIOS!$N$25)</f>
        <v>0.3</v>
      </c>
      <c r="AJ664" s="15">
        <f t="shared" si="181"/>
        <v>3332.11014930173</v>
      </c>
      <c r="AL664" t="str">
        <f t="shared" si="183"/>
        <v>N</v>
      </c>
      <c r="AM664" s="21">
        <f t="shared" si="184"/>
        <v>11107.0338310058</v>
      </c>
    </row>
    <row r="665" ht="15" customHeight="1" spans="1:39">
      <c r="A665" s="24" t="s">
        <v>2415</v>
      </c>
      <c r="B665" s="52" t="s">
        <v>612</v>
      </c>
      <c r="C665" s="52" t="s">
        <v>613</v>
      </c>
      <c r="D665" s="52" t="s">
        <v>929</v>
      </c>
      <c r="E665" s="10" t="s">
        <v>731</v>
      </c>
      <c r="F665" s="52" t="s">
        <v>614</v>
      </c>
      <c r="G665" s="52" t="s">
        <v>169</v>
      </c>
      <c r="H665" s="52" t="s">
        <v>213</v>
      </c>
      <c r="I665" s="52" t="s">
        <v>606</v>
      </c>
      <c r="J665" s="52" t="s">
        <v>165</v>
      </c>
      <c r="K665" s="52" t="s">
        <v>931</v>
      </c>
      <c r="L665" s="53" t="s">
        <v>288</v>
      </c>
      <c r="M665" s="13">
        <v>131</v>
      </c>
      <c r="N665" s="14">
        <f t="shared" si="182"/>
        <v>0.358904109589041</v>
      </c>
      <c r="O665" s="15">
        <v>5660</v>
      </c>
      <c r="P665" s="15">
        <f t="shared" si="174"/>
        <v>741460</v>
      </c>
      <c r="Q665" s="16">
        <f>IFERROR(VLOOKUP(G665,SCENARIOS!$A$13:$E$18,4,0),0.025)</f>
        <v>0.02</v>
      </c>
      <c r="R665" s="52">
        <f>IFERROR(VLOOKUP(L665,INPUTS!$A$107:$B$120,2,0),0.0082)</f>
        <v>0.0085</v>
      </c>
      <c r="S665" s="52">
        <f t="shared" si="175"/>
        <v>48.11</v>
      </c>
      <c r="T665" s="15">
        <f t="shared" si="176"/>
        <v>6302.41</v>
      </c>
      <c r="U665" s="15">
        <f>T665/INPUTS!$B$7*1000</f>
        <v>7878012.5</v>
      </c>
      <c r="V665" s="15">
        <f>T665*INPUTS!$B$6</f>
        <v>19915.6156</v>
      </c>
      <c r="W665" s="54" t="s">
        <v>396</v>
      </c>
      <c r="X665" s="54" t="s">
        <v>396</v>
      </c>
      <c r="Y665" s="67">
        <f>IFERROR(VLOOKUP(E665,INPUTS!$A$44:$B$103,2,0),0)</f>
        <v>0</v>
      </c>
      <c r="Z665" s="15">
        <f t="shared" si="178"/>
        <v>0</v>
      </c>
      <c r="AA665" s="20">
        <f>IFERROR(VLOOKUP(E665,INPUTS!$A$44:$C$103,3,0),SCENARIOS!$J$25)</f>
        <v>0.015</v>
      </c>
      <c r="AB665" s="15">
        <f t="shared" si="185"/>
        <v>104.375548423436</v>
      </c>
      <c r="AC665" s="20">
        <f>IFERROR(VLOOKUP($E665,INPUTS!$A$44:$G$103,4,0),SCENARIOS!$K$25)</f>
        <v>0.075</v>
      </c>
      <c r="AD665" s="15">
        <f t="shared" si="185"/>
        <v>576.195196688937</v>
      </c>
      <c r="AE665" s="20">
        <f>IFERROR(VLOOKUP($E665,INPUTS!$A$44:$G$103,5,0),SCENARIOS!$L$25)</f>
        <v>0.15</v>
      </c>
      <c r="AF665" s="15">
        <f t="shared" si="185"/>
        <v>1272.33211112061</v>
      </c>
      <c r="AG665" s="20">
        <f>IFERROR(VLOOKUP($E665,INPUTS!$A$44:$G$103,6,0),SCENARIOS!$M$25)</f>
        <v>0.2</v>
      </c>
      <c r="AH665" s="15">
        <f t="shared" si="180"/>
        <v>1873.00994557759</v>
      </c>
      <c r="AI665" s="20">
        <f>IFERROR(VLOOKUP($E665,INPUTS!$A$44:$G$103,7,0),SCENARIOS!$N$25)</f>
        <v>0.3</v>
      </c>
      <c r="AJ665" s="15">
        <f t="shared" si="181"/>
        <v>3101.93148767234</v>
      </c>
      <c r="AL665" t="str">
        <f t="shared" si="183"/>
        <v>Y</v>
      </c>
      <c r="AM665" s="21">
        <f t="shared" si="184"/>
        <v>10339.7716255745</v>
      </c>
    </row>
    <row r="666" ht="15" customHeight="1" spans="1:39">
      <c r="A666" s="6" t="s">
        <v>2416</v>
      </c>
      <c r="B666" s="52" t="s">
        <v>666</v>
      </c>
      <c r="C666" s="52" t="s">
        <v>667</v>
      </c>
      <c r="D666" s="52" t="s">
        <v>929</v>
      </c>
      <c r="E666" s="10" t="s">
        <v>615</v>
      </c>
      <c r="F666" s="52" t="s">
        <v>614</v>
      </c>
      <c r="G666" s="52" t="s">
        <v>169</v>
      </c>
      <c r="H666" s="52" t="s">
        <v>227</v>
      </c>
      <c r="I666" s="52" t="s">
        <v>938</v>
      </c>
      <c r="J666" s="52" t="s">
        <v>165</v>
      </c>
      <c r="K666" s="52" t="s">
        <v>931</v>
      </c>
      <c r="L666" s="53" t="s">
        <v>1545</v>
      </c>
      <c r="M666" s="13">
        <v>184</v>
      </c>
      <c r="N666" s="14">
        <f t="shared" si="182"/>
        <v>0.504109589041096</v>
      </c>
      <c r="O666" s="15">
        <v>5720</v>
      </c>
      <c r="P666" s="15">
        <f t="shared" si="174"/>
        <v>1052480</v>
      </c>
      <c r="Q666" s="16">
        <f>IFERROR(VLOOKUP(G666,SCENARIOS!$A$13:$E$18,4,0),0.025)</f>
        <v>0.02</v>
      </c>
      <c r="R666" s="52">
        <f>IFERROR(VLOOKUP(L666,INPUTS!$A$107:$B$120,2,0),0.0082)</f>
        <v>0.0082</v>
      </c>
      <c r="S666" s="52">
        <f t="shared" si="175"/>
        <v>46.904</v>
      </c>
      <c r="T666" s="15">
        <f t="shared" si="176"/>
        <v>8630.336</v>
      </c>
      <c r="U666" s="15">
        <f>T666/INPUTS!$B$7*1000</f>
        <v>10787920</v>
      </c>
      <c r="V666" s="15">
        <f>T666*INPUTS!$B$6</f>
        <v>27271.86176</v>
      </c>
      <c r="W666" s="54" t="s">
        <v>396</v>
      </c>
      <c r="X666" s="54" t="s">
        <v>396</v>
      </c>
      <c r="Y666" s="67">
        <f>IFERROR(VLOOKUP(E666,INPUTS!$A$44:$B$103,2,0),0)</f>
        <v>0</v>
      </c>
      <c r="Z666" s="15">
        <f t="shared" si="178"/>
        <v>0</v>
      </c>
      <c r="AA666" s="20">
        <f>IFERROR(VLOOKUP(E666,INPUTS!$A$44:$C$103,3,0),SCENARIOS!$J$25)</f>
        <v>0.015</v>
      </c>
      <c r="AB666" s="15">
        <f t="shared" si="185"/>
        <v>142.928824541488</v>
      </c>
      <c r="AC666" s="20">
        <f>IFERROR(VLOOKUP($E666,INPUTS!$A$44:$G$103,4,0),SCENARIOS!$K$25)</f>
        <v>0.075</v>
      </c>
      <c r="AD666" s="15">
        <f t="shared" si="185"/>
        <v>789.02485700099</v>
      </c>
      <c r="AE666" s="20">
        <f>IFERROR(VLOOKUP($E666,INPUTS!$A$44:$G$103,5,0),SCENARIOS!$L$25)</f>
        <v>0.15</v>
      </c>
      <c r="AF666" s="15">
        <f t="shared" si="185"/>
        <v>1742.29439572484</v>
      </c>
      <c r="AG666" s="20">
        <f>IFERROR(VLOOKUP($E666,INPUTS!$A$44:$G$103,6,0),SCENARIOS!$M$25)</f>
        <v>0.2</v>
      </c>
      <c r="AH666" s="15">
        <f t="shared" si="180"/>
        <v>2564.84506112365</v>
      </c>
      <c r="AI666" s="20">
        <f>IFERROR(VLOOKUP($E666,INPUTS!$A$44:$G$103,7,0),SCENARIOS!$N$25)</f>
        <v>0.3</v>
      </c>
      <c r="AJ666" s="15">
        <f t="shared" si="181"/>
        <v>4247.69429275343</v>
      </c>
      <c r="AL666" t="str">
        <f t="shared" si="183"/>
        <v>N</v>
      </c>
      <c r="AM666" s="21">
        <f t="shared" si="184"/>
        <v>14158.9809758448</v>
      </c>
    </row>
    <row r="667" ht="15" customHeight="1" spans="1:39">
      <c r="A667" s="24" t="s">
        <v>2417</v>
      </c>
      <c r="B667" s="52" t="s">
        <v>666</v>
      </c>
      <c r="C667" s="52" t="s">
        <v>667</v>
      </c>
      <c r="D667" s="52" t="s">
        <v>929</v>
      </c>
      <c r="E667" s="10" t="s">
        <v>615</v>
      </c>
      <c r="F667" s="52" t="s">
        <v>614</v>
      </c>
      <c r="G667" s="52" t="s">
        <v>169</v>
      </c>
      <c r="H667" s="52" t="s">
        <v>215</v>
      </c>
      <c r="I667" s="52" t="s">
        <v>490</v>
      </c>
      <c r="J667" s="52" t="s">
        <v>165</v>
      </c>
      <c r="K667" s="52" t="s">
        <v>931</v>
      </c>
      <c r="L667" s="53" t="s">
        <v>1545</v>
      </c>
      <c r="M667" s="13">
        <v>131</v>
      </c>
      <c r="N667" s="14">
        <f t="shared" si="182"/>
        <v>0.358904109589041</v>
      </c>
      <c r="O667" s="15">
        <v>5290</v>
      </c>
      <c r="P667" s="15">
        <f t="shared" si="174"/>
        <v>692990</v>
      </c>
      <c r="Q667" s="16">
        <f>IFERROR(VLOOKUP(G667,SCENARIOS!$A$13:$E$18,4,0),0.025)</f>
        <v>0.02</v>
      </c>
      <c r="R667" s="52">
        <f>IFERROR(VLOOKUP(L667,INPUTS!$A$107:$B$120,2,0),0.0082)</f>
        <v>0.0082</v>
      </c>
      <c r="S667" s="52">
        <f t="shared" si="175"/>
        <v>43.378</v>
      </c>
      <c r="T667" s="15">
        <f t="shared" si="176"/>
        <v>5682.518</v>
      </c>
      <c r="U667" s="15">
        <f>T667/INPUTS!$B$7*1000</f>
        <v>7103147.5</v>
      </c>
      <c r="V667" s="15">
        <f>T667*INPUTS!$B$6</f>
        <v>17956.75688</v>
      </c>
      <c r="W667" s="54" t="s">
        <v>396</v>
      </c>
      <c r="X667" s="54" t="s">
        <v>396</v>
      </c>
      <c r="Y667" s="67">
        <f>IFERROR(VLOOKUP(E667,INPUTS!$A$44:$B$103,2,0),0)</f>
        <v>0</v>
      </c>
      <c r="Z667" s="15">
        <f t="shared" si="178"/>
        <v>0</v>
      </c>
      <c r="AA667" s="20">
        <f>IFERROR(VLOOKUP(E667,INPUTS!$A$44:$C$103,3,0),SCENARIOS!$J$25)</f>
        <v>0.015</v>
      </c>
      <c r="AB667" s="15">
        <f t="shared" si="185"/>
        <v>94.1093855645769</v>
      </c>
      <c r="AC667" s="20">
        <f>IFERROR(VLOOKUP($E667,INPUTS!$A$44:$G$103,4,0),SCENARIOS!$K$25)</f>
        <v>0.075</v>
      </c>
      <c r="AD667" s="15">
        <f t="shared" si="185"/>
        <v>519.521830013983</v>
      </c>
      <c r="AE667" s="20">
        <f>IFERROR(VLOOKUP($E667,INPUTS!$A$44:$G$103,5,0),SCENARIOS!$L$25)</f>
        <v>0.15</v>
      </c>
      <c r="AF667" s="15">
        <f t="shared" si="185"/>
        <v>1147.18815872354</v>
      </c>
      <c r="AG667" s="20">
        <f>IFERROR(VLOOKUP($E667,INPUTS!$A$44:$G$103,6,0),SCENARIOS!$M$25)</f>
        <v>0.2</v>
      </c>
      <c r="AH667" s="15">
        <f t="shared" si="180"/>
        <v>1688.78456494003</v>
      </c>
      <c r="AI667" s="20">
        <f>IFERROR(VLOOKUP($E667,INPUTS!$A$44:$G$103,7,0),SCENARIOS!$N$25)</f>
        <v>0.3</v>
      </c>
      <c r="AJ667" s="15">
        <f t="shared" si="181"/>
        <v>2796.83192833612</v>
      </c>
      <c r="AL667" t="str">
        <f t="shared" si="183"/>
        <v>Y</v>
      </c>
      <c r="AM667" s="21">
        <f t="shared" si="184"/>
        <v>9322.77309445373</v>
      </c>
    </row>
    <row r="668" ht="15" customHeight="1" spans="1:39">
      <c r="A668" s="6" t="s">
        <v>2418</v>
      </c>
      <c r="B668" s="52" t="s">
        <v>666</v>
      </c>
      <c r="C668" s="52" t="s">
        <v>667</v>
      </c>
      <c r="D668" s="52" t="s">
        <v>929</v>
      </c>
      <c r="E668" s="10" t="s">
        <v>1153</v>
      </c>
      <c r="F668" s="52" t="s">
        <v>614</v>
      </c>
      <c r="G668" s="52" t="s">
        <v>169</v>
      </c>
      <c r="H668" s="52" t="s">
        <v>224</v>
      </c>
      <c r="I668" s="52" t="s">
        <v>938</v>
      </c>
      <c r="J668" s="52" t="s">
        <v>165</v>
      </c>
      <c r="K668" s="52" t="s">
        <v>931</v>
      </c>
      <c r="L668" s="53" t="s">
        <v>1545</v>
      </c>
      <c r="M668" s="13">
        <v>131</v>
      </c>
      <c r="N668" s="14">
        <f t="shared" si="182"/>
        <v>0.358904109589041</v>
      </c>
      <c r="O668" s="15">
        <v>7530</v>
      </c>
      <c r="P668" s="15">
        <f t="shared" si="174"/>
        <v>986430</v>
      </c>
      <c r="Q668" s="16">
        <f>IFERROR(VLOOKUP(G668,SCENARIOS!$A$13:$E$18,4,0),0.025)</f>
        <v>0.02</v>
      </c>
      <c r="R668" s="52">
        <f>IFERROR(VLOOKUP(L668,INPUTS!$A$107:$B$120,2,0),0.0082)</f>
        <v>0.0082</v>
      </c>
      <c r="S668" s="52">
        <f t="shared" si="175"/>
        <v>61.746</v>
      </c>
      <c r="T668" s="15">
        <f t="shared" si="176"/>
        <v>8088.726</v>
      </c>
      <c r="U668" s="15">
        <f>T668/INPUTS!$B$7*1000</f>
        <v>10110907.5</v>
      </c>
      <c r="V668" s="15">
        <f>T668*INPUTS!$B$6</f>
        <v>25560.37416</v>
      </c>
      <c r="W668" s="54" t="s">
        <v>396</v>
      </c>
      <c r="X668" s="54" t="s">
        <v>396</v>
      </c>
      <c r="Y668" s="67">
        <f>IFERROR(VLOOKUP(E668,INPUTS!$A$44:$B$103,2,0),0)</f>
        <v>0</v>
      </c>
      <c r="Z668" s="15">
        <f t="shared" si="178"/>
        <v>0</v>
      </c>
      <c r="AA668" s="20">
        <f>IFERROR(VLOOKUP(E668,INPUTS!$A$44:$C$103,3,0),SCENARIOS!$J$25)</f>
        <v>0.015</v>
      </c>
      <c r="AB668" s="15">
        <f t="shared" si="185"/>
        <v>133.959106484171</v>
      </c>
      <c r="AC668" s="20">
        <f>IFERROR(VLOOKUP($E668,INPUTS!$A$44:$G$103,4,0),SCENARIOS!$K$25)</f>
        <v>0.075</v>
      </c>
      <c r="AD668" s="15">
        <f t="shared" si="185"/>
        <v>739.508389414988</v>
      </c>
      <c r="AE668" s="20">
        <f>IFERROR(VLOOKUP($E668,INPUTS!$A$44:$G$103,5,0),SCENARIOS!$L$25)</f>
        <v>0.15</v>
      </c>
      <c r="AF668" s="15">
        <f t="shared" si="185"/>
        <v>1632.95403311688</v>
      </c>
      <c r="AG668" s="20">
        <f>IFERROR(VLOOKUP($E668,INPUTS!$A$44:$G$103,6,0),SCENARIOS!$M$25)</f>
        <v>0.2</v>
      </c>
      <c r="AH668" s="15">
        <f t="shared" si="180"/>
        <v>2403.88426729648</v>
      </c>
      <c r="AI668" s="20">
        <f>IFERROR(VLOOKUP($E668,INPUTS!$A$44:$G$103,7,0),SCENARIOS!$N$25)</f>
        <v>0.3</v>
      </c>
      <c r="AJ668" s="15">
        <f t="shared" si="181"/>
        <v>3981.12370895481</v>
      </c>
      <c r="AL668" t="str">
        <f t="shared" si="183"/>
        <v>Y</v>
      </c>
      <c r="AM668" s="21">
        <f t="shared" si="184"/>
        <v>13270.4123631827</v>
      </c>
    </row>
    <row r="669" ht="15" customHeight="1" spans="1:39">
      <c r="A669" s="24" t="s">
        <v>2419</v>
      </c>
      <c r="B669" s="52" t="s">
        <v>666</v>
      </c>
      <c r="C669" s="52" t="s">
        <v>667</v>
      </c>
      <c r="D669" s="52" t="s">
        <v>929</v>
      </c>
      <c r="E669" s="10" t="s">
        <v>668</v>
      </c>
      <c r="F669" s="52" t="s">
        <v>614</v>
      </c>
      <c r="G669" s="52" t="s">
        <v>169</v>
      </c>
      <c r="H669" s="52" t="s">
        <v>227</v>
      </c>
      <c r="I669" s="52" t="s">
        <v>938</v>
      </c>
      <c r="J669" s="52" t="s">
        <v>165</v>
      </c>
      <c r="K669" s="52" t="s">
        <v>931</v>
      </c>
      <c r="L669" s="53" t="s">
        <v>1545</v>
      </c>
      <c r="M669" s="13">
        <v>131</v>
      </c>
      <c r="N669" s="14">
        <f t="shared" si="182"/>
        <v>0.358904109589041</v>
      </c>
      <c r="O669" s="15">
        <v>7260</v>
      </c>
      <c r="P669" s="15">
        <f t="shared" si="174"/>
        <v>951060</v>
      </c>
      <c r="Q669" s="16">
        <f>IFERROR(VLOOKUP(G669,SCENARIOS!$A$13:$E$18,4,0),0.025)</f>
        <v>0.02</v>
      </c>
      <c r="R669" s="52">
        <f>IFERROR(VLOOKUP(L669,INPUTS!$A$107:$B$120,2,0),0.0082)</f>
        <v>0.0082</v>
      </c>
      <c r="S669" s="52">
        <f t="shared" si="175"/>
        <v>59.532</v>
      </c>
      <c r="T669" s="15">
        <f t="shared" si="176"/>
        <v>7798.692</v>
      </c>
      <c r="U669" s="15">
        <f>T669/INPUTS!$B$7*1000</f>
        <v>9748365</v>
      </c>
      <c r="V669" s="15">
        <f>T669*INPUTS!$B$6</f>
        <v>24643.86672</v>
      </c>
      <c r="W669" s="54" t="s">
        <v>396</v>
      </c>
      <c r="X669" s="54" t="s">
        <v>396</v>
      </c>
      <c r="Y669" s="67">
        <f>IFERROR(VLOOKUP(E669,INPUTS!$A$44:$B$103,2,0),0)</f>
        <v>0</v>
      </c>
      <c r="Z669" s="15">
        <f t="shared" si="178"/>
        <v>0</v>
      </c>
      <c r="AA669" s="20">
        <f>IFERROR(VLOOKUP(E669,INPUTS!$A$44:$C$103,3,0),SCENARIOS!$J$25)</f>
        <v>0.015</v>
      </c>
      <c r="AB669" s="15">
        <f t="shared" si="185"/>
        <v>129.155791909041</v>
      </c>
      <c r="AC669" s="20">
        <f>IFERROR(VLOOKUP($E669,INPUTS!$A$44:$G$103,4,0),SCENARIOS!$K$25)</f>
        <v>0.075</v>
      </c>
      <c r="AD669" s="15">
        <f t="shared" si="185"/>
        <v>712.992152344332</v>
      </c>
      <c r="AE669" s="20">
        <f>IFERROR(VLOOKUP($E669,INPUTS!$A$44:$G$103,5,0),SCENARIOS!$L$25)</f>
        <v>0.15</v>
      </c>
      <c r="AF669" s="15">
        <f t="shared" si="185"/>
        <v>1574.40189647125</v>
      </c>
      <c r="AG669" s="20">
        <f>IFERROR(VLOOKUP($E669,INPUTS!$A$44:$G$103,6,0),SCENARIOS!$M$25)</f>
        <v>0.2</v>
      </c>
      <c r="AH669" s="15">
        <f t="shared" si="180"/>
        <v>2317.68921388745</v>
      </c>
      <c r="AI669" s="20">
        <f>IFERROR(VLOOKUP($E669,INPUTS!$A$44:$G$103,7,0),SCENARIOS!$N$25)</f>
        <v>0.3</v>
      </c>
      <c r="AJ669" s="15">
        <f t="shared" si="181"/>
        <v>3838.37425325524</v>
      </c>
      <c r="AL669" t="str">
        <f t="shared" si="183"/>
        <v>N</v>
      </c>
      <c r="AM669" s="21">
        <f t="shared" si="184"/>
        <v>12794.5808441841</v>
      </c>
    </row>
    <row r="670" ht="15" customHeight="1" spans="1:39">
      <c r="A670" s="6" t="s">
        <v>2420</v>
      </c>
      <c r="B670" s="52" t="s">
        <v>616</v>
      </c>
      <c r="C670" s="52" t="s">
        <v>617</v>
      </c>
      <c r="D670" s="52" t="s">
        <v>929</v>
      </c>
      <c r="E670" s="10" t="s">
        <v>245</v>
      </c>
      <c r="F670" s="52" t="s">
        <v>930</v>
      </c>
      <c r="G670" s="52" t="s">
        <v>169</v>
      </c>
      <c r="H670" s="52" t="s">
        <v>224</v>
      </c>
      <c r="I670" s="52" t="s">
        <v>938</v>
      </c>
      <c r="J670" s="52" t="s">
        <v>165</v>
      </c>
      <c r="K670" s="52" t="s">
        <v>931</v>
      </c>
      <c r="L670" s="53" t="s">
        <v>1677</v>
      </c>
      <c r="M670" s="13">
        <v>2001</v>
      </c>
      <c r="N670" s="14">
        <f t="shared" si="182"/>
        <v>5.48219178082192</v>
      </c>
      <c r="O670" s="15">
        <v>5570</v>
      </c>
      <c r="P670" s="15">
        <f t="shared" si="174"/>
        <v>11145570</v>
      </c>
      <c r="Q670" s="16">
        <f>IFERROR(VLOOKUP(G670,SCENARIOS!$A$13:$E$18,4,0),0.025)</f>
        <v>0.02</v>
      </c>
      <c r="R670" s="52">
        <f>IFERROR(VLOOKUP(L670,INPUTS!$A$107:$B$120,2,0),0.0082)</f>
        <v>0.0082</v>
      </c>
      <c r="S670" s="52">
        <f t="shared" si="175"/>
        <v>45.674</v>
      </c>
      <c r="T670" s="15">
        <f t="shared" si="176"/>
        <v>91393.674</v>
      </c>
      <c r="U670" s="15">
        <f>T670/INPUTS!$B$7*1000</f>
        <v>114242092.5</v>
      </c>
      <c r="V670" s="15">
        <f>T670*INPUTS!$B$6</f>
        <v>288804.00984</v>
      </c>
      <c r="W670" s="54" t="s">
        <v>396</v>
      </c>
      <c r="X670" s="54" t="s">
        <v>396</v>
      </c>
      <c r="Y670" s="67">
        <f>IFERROR(VLOOKUP(E670,INPUTS!$A$44:$B$103,2,0),0)</f>
        <v>0.005</v>
      </c>
      <c r="Z670" s="15">
        <f t="shared" si="178"/>
        <v>456.96837</v>
      </c>
      <c r="AA670" s="20">
        <f>IFERROR(VLOOKUP(E670,INPUTS!$A$44:$C$103,3,0),SCENARIOS!$J$25)</f>
        <v>0.03</v>
      </c>
      <c r="AB670" s="15">
        <f t="shared" si="185"/>
        <v>3027.18002991957</v>
      </c>
      <c r="AC670" s="20">
        <f>IFERROR(VLOOKUP($E670,INPUTS!$A$44:$G$103,4,0),SCENARIOS!$K$25)</f>
        <v>0.1</v>
      </c>
      <c r="AD670" s="15">
        <f t="shared" si="185"/>
        <v>11140.837862882</v>
      </c>
      <c r="AE670" s="20">
        <f>IFERROR(VLOOKUP($E670,INPUTS!$A$44:$G$103,5,0),SCENARIOS!$L$25)</f>
        <v>0.2</v>
      </c>
      <c r="AF670" s="15">
        <f t="shared" si="185"/>
        <v>24600.7704319434</v>
      </c>
      <c r="AG670" s="20">
        <f>IFERROR(VLOOKUP($E670,INPUTS!$A$44:$G$103,6,0),SCENARIOS!$M$25)</f>
        <v>0.3</v>
      </c>
      <c r="AH670" s="15">
        <f t="shared" si="180"/>
        <v>40741.8575667584</v>
      </c>
      <c r="AI670" s="20">
        <f>IFERROR(VLOOKUP($E670,INPUTS!$A$44:$G$103,7,0),SCENARIOS!$N$25)</f>
        <v>0.4</v>
      </c>
      <c r="AJ670" s="15">
        <f t="shared" si="181"/>
        <v>59976.4037682221</v>
      </c>
      <c r="AL670" t="str">
        <f t="shared" si="183"/>
        <v>Y</v>
      </c>
      <c r="AM670" s="21">
        <f t="shared" si="184"/>
        <v>149941.009420555</v>
      </c>
    </row>
    <row r="671" ht="15" customHeight="1" spans="1:39">
      <c r="A671" s="24" t="s">
        <v>2421</v>
      </c>
      <c r="B671" s="52" t="s">
        <v>616</v>
      </c>
      <c r="C671" s="52" t="s">
        <v>617</v>
      </c>
      <c r="D671" s="52" t="s">
        <v>929</v>
      </c>
      <c r="E671" s="10" t="s">
        <v>254</v>
      </c>
      <c r="F671" s="52" t="s">
        <v>930</v>
      </c>
      <c r="G671" s="52" t="s">
        <v>169</v>
      </c>
      <c r="H671" s="52" t="s">
        <v>224</v>
      </c>
      <c r="I671" s="52" t="s">
        <v>938</v>
      </c>
      <c r="J671" s="52" t="s">
        <v>165</v>
      </c>
      <c r="K671" s="52" t="s">
        <v>931</v>
      </c>
      <c r="L671" s="53" t="s">
        <v>1677</v>
      </c>
      <c r="M671" s="13">
        <v>1333</v>
      </c>
      <c r="N671" s="14">
        <f t="shared" si="182"/>
        <v>3.65205479452055</v>
      </c>
      <c r="O671" s="15">
        <v>5270</v>
      </c>
      <c r="P671" s="15">
        <f t="shared" si="174"/>
        <v>7024910</v>
      </c>
      <c r="Q671" s="16">
        <f>IFERROR(VLOOKUP(G671,SCENARIOS!$A$13:$E$18,4,0),0.025)</f>
        <v>0.02</v>
      </c>
      <c r="R671" s="52">
        <f>IFERROR(VLOOKUP(L671,INPUTS!$A$107:$B$120,2,0),0.0082)</f>
        <v>0.0082</v>
      </c>
      <c r="S671" s="52">
        <f t="shared" si="175"/>
        <v>43.214</v>
      </c>
      <c r="T671" s="15">
        <f t="shared" si="176"/>
        <v>57604.262</v>
      </c>
      <c r="U671" s="15">
        <f>T671/INPUTS!$B$7*1000</f>
        <v>72005327.5</v>
      </c>
      <c r="V671" s="15">
        <f>T671*INPUTS!$B$6</f>
        <v>182029.46792</v>
      </c>
      <c r="W671" s="54" t="s">
        <v>396</v>
      </c>
      <c r="X671" s="54" t="s">
        <v>396</v>
      </c>
      <c r="Y671" s="67">
        <f>IFERROR(VLOOKUP(E671,INPUTS!$A$44:$B$103,2,0),0)</f>
        <v>0.005</v>
      </c>
      <c r="Z671" s="15">
        <f t="shared" si="178"/>
        <v>288.02131</v>
      </c>
      <c r="AA671" s="20">
        <f>IFERROR(VLOOKUP(E671,INPUTS!$A$44:$C$103,3,0),SCENARIOS!$J$25)</f>
        <v>0.03</v>
      </c>
      <c r="AB671" s="15">
        <f t="shared" si="185"/>
        <v>1907.9927957011</v>
      </c>
      <c r="AC671" s="20">
        <f>IFERROR(VLOOKUP($E671,INPUTS!$A$44:$G$103,4,0),SCENARIOS!$K$25)</f>
        <v>0.1</v>
      </c>
      <c r="AD671" s="15">
        <f t="shared" si="185"/>
        <v>7021.9273945916</v>
      </c>
      <c r="AE671" s="20">
        <f>IFERROR(VLOOKUP($E671,INPUTS!$A$44:$G$103,5,0),SCENARIOS!$L$25)</f>
        <v>0.2</v>
      </c>
      <c r="AF671" s="15">
        <f t="shared" si="185"/>
        <v>15505.5504756656</v>
      </c>
      <c r="AG671" s="20">
        <f>IFERROR(VLOOKUP($E671,INPUTS!$A$44:$G$103,6,0),SCENARIOS!$M$25)</f>
        <v>0.3</v>
      </c>
      <c r="AH671" s="15">
        <f t="shared" si="180"/>
        <v>25679.0709348465</v>
      </c>
      <c r="AI671" s="20">
        <f>IFERROR(VLOOKUP($E671,INPUTS!$A$44:$G$103,7,0),SCENARIOS!$N$25)</f>
        <v>0.4</v>
      </c>
      <c r="AJ671" s="15">
        <f t="shared" si="181"/>
        <v>37802.3590175667</v>
      </c>
      <c r="AL671" t="str">
        <f t="shared" si="183"/>
        <v>Y</v>
      </c>
      <c r="AM671" s="21">
        <f t="shared" si="184"/>
        <v>94505.8975439168</v>
      </c>
    </row>
    <row r="672" ht="15" customHeight="1" spans="1:39">
      <c r="A672" s="6" t="s">
        <v>2422</v>
      </c>
      <c r="B672" s="52" t="s">
        <v>616</v>
      </c>
      <c r="C672" s="52" t="s">
        <v>617</v>
      </c>
      <c r="D672" s="52" t="s">
        <v>929</v>
      </c>
      <c r="E672" s="10" t="s">
        <v>254</v>
      </c>
      <c r="F672" s="52" t="s">
        <v>930</v>
      </c>
      <c r="G672" s="52" t="s">
        <v>169</v>
      </c>
      <c r="H672" s="52" t="s">
        <v>227</v>
      </c>
      <c r="I672" s="52" t="s">
        <v>938</v>
      </c>
      <c r="J672" s="52" t="s">
        <v>165</v>
      </c>
      <c r="K672" s="52" t="s">
        <v>931</v>
      </c>
      <c r="L672" s="53" t="s">
        <v>1677</v>
      </c>
      <c r="M672" s="13">
        <v>949</v>
      </c>
      <c r="N672" s="14">
        <f t="shared" si="182"/>
        <v>2.6</v>
      </c>
      <c r="O672" s="15">
        <v>5270</v>
      </c>
      <c r="P672" s="15">
        <f t="shared" si="174"/>
        <v>5001230</v>
      </c>
      <c r="Q672" s="16">
        <f>IFERROR(VLOOKUP(G672,SCENARIOS!$A$13:$E$18,4,0),0.025)</f>
        <v>0.02</v>
      </c>
      <c r="R672" s="52">
        <f>IFERROR(VLOOKUP(L672,INPUTS!$A$107:$B$120,2,0),0.0082)</f>
        <v>0.0082</v>
      </c>
      <c r="S672" s="52">
        <f t="shared" si="175"/>
        <v>43.214</v>
      </c>
      <c r="T672" s="15">
        <f t="shared" si="176"/>
        <v>41010.086</v>
      </c>
      <c r="U672" s="15">
        <f>T672/INPUTS!$B$7*1000</f>
        <v>51262607.5</v>
      </c>
      <c r="V672" s="15">
        <f>T672*INPUTS!$B$6</f>
        <v>129591.87176</v>
      </c>
      <c r="W672" s="54" t="s">
        <v>396</v>
      </c>
      <c r="X672" s="54" t="s">
        <v>396</v>
      </c>
      <c r="Y672" s="67">
        <f>IFERROR(VLOOKUP(E672,INPUTS!$A$44:$B$103,2,0),0)</f>
        <v>0.005</v>
      </c>
      <c r="Z672" s="15">
        <f t="shared" si="178"/>
        <v>205.05043</v>
      </c>
      <c r="AA672" s="20">
        <f>IFERROR(VLOOKUP(E672,INPUTS!$A$44:$C$103,3,0),SCENARIOS!$J$25)</f>
        <v>0.03</v>
      </c>
      <c r="AB672" s="15">
        <f t="shared" si="185"/>
        <v>1358.35346070543</v>
      </c>
      <c r="AC672" s="20">
        <f>IFERROR(VLOOKUP($E672,INPUTS!$A$44:$G$103,4,0),SCENARIOS!$K$25)</f>
        <v>0.1</v>
      </c>
      <c r="AD672" s="15">
        <f t="shared" si="185"/>
        <v>4999.10659975051</v>
      </c>
      <c r="AE672" s="20">
        <f>IFERROR(VLOOKUP($E672,INPUTS!$A$44:$G$103,5,0),SCENARIOS!$L$25)</f>
        <v>0.2</v>
      </c>
      <c r="AF672" s="15">
        <f t="shared" si="185"/>
        <v>11038.8352598699</v>
      </c>
      <c r="AG672" s="20">
        <f>IFERROR(VLOOKUP($E672,INPUTS!$A$44:$G$103,6,0),SCENARIOS!$M$25)</f>
        <v>0.3</v>
      </c>
      <c r="AH672" s="15">
        <f t="shared" si="180"/>
        <v>18281.6491501645</v>
      </c>
      <c r="AI672" s="20">
        <f>IFERROR(VLOOKUP($E672,INPUTS!$A$44:$G$103,7,0),SCENARIOS!$N$25)</f>
        <v>0.4</v>
      </c>
      <c r="AJ672" s="15">
        <f t="shared" si="181"/>
        <v>26912.5571700456</v>
      </c>
      <c r="AL672" t="str">
        <f t="shared" si="183"/>
        <v>N</v>
      </c>
      <c r="AM672" s="21">
        <f t="shared" si="184"/>
        <v>67281.3929251141</v>
      </c>
    </row>
    <row r="673" ht="15" customHeight="1" spans="1:39">
      <c r="A673" s="24" t="s">
        <v>2423</v>
      </c>
      <c r="B673" s="52" t="s">
        <v>616</v>
      </c>
      <c r="C673" s="52" t="s">
        <v>617</v>
      </c>
      <c r="D673" s="52" t="s">
        <v>929</v>
      </c>
      <c r="E673" s="10" t="s">
        <v>257</v>
      </c>
      <c r="F673" s="52" t="s">
        <v>930</v>
      </c>
      <c r="G673" s="52" t="s">
        <v>169</v>
      </c>
      <c r="H673" s="52" t="s">
        <v>227</v>
      </c>
      <c r="I673" s="52" t="s">
        <v>938</v>
      </c>
      <c r="J673" s="52" t="s">
        <v>165</v>
      </c>
      <c r="K673" s="52" t="s">
        <v>931</v>
      </c>
      <c r="L673" s="53" t="s">
        <v>1677</v>
      </c>
      <c r="M673" s="13">
        <v>949</v>
      </c>
      <c r="N673" s="14">
        <f t="shared" si="182"/>
        <v>2.6</v>
      </c>
      <c r="O673" s="15">
        <v>7190</v>
      </c>
      <c r="P673" s="15">
        <f t="shared" si="174"/>
        <v>6823310</v>
      </c>
      <c r="Q673" s="16">
        <f>IFERROR(VLOOKUP(G673,SCENARIOS!$A$13:$E$18,4,0),0.025)</f>
        <v>0.02</v>
      </c>
      <c r="R673" s="52">
        <f>IFERROR(VLOOKUP(L673,INPUTS!$A$107:$B$120,2,0),0.0082)</f>
        <v>0.0082</v>
      </c>
      <c r="S673" s="52">
        <f t="shared" si="175"/>
        <v>58.958</v>
      </c>
      <c r="T673" s="15">
        <f t="shared" si="176"/>
        <v>55951.142</v>
      </c>
      <c r="U673" s="15">
        <f>T673/INPUTS!$B$7*1000</f>
        <v>69938927.5</v>
      </c>
      <c r="V673" s="15">
        <f>T673*INPUTS!$B$6</f>
        <v>176805.60872</v>
      </c>
      <c r="W673" s="54" t="s">
        <v>396</v>
      </c>
      <c r="X673" s="54" t="s">
        <v>396</v>
      </c>
      <c r="Y673" s="67">
        <f>IFERROR(VLOOKUP(E673,INPUTS!$A$44:$B$103,2,0),0)</f>
        <v>0.005</v>
      </c>
      <c r="Z673" s="15">
        <f t="shared" si="178"/>
        <v>279.75571</v>
      </c>
      <c r="AA673" s="20">
        <f>IFERROR(VLOOKUP(E673,INPUTS!$A$44:$C$103,3,0),SCENARIOS!$J$25)</f>
        <v>0.03</v>
      </c>
      <c r="AB673" s="15">
        <f t="shared" si="185"/>
        <v>1853.23745397952</v>
      </c>
      <c r="AC673" s="20">
        <f>IFERROR(VLOOKUP($E673,INPUTS!$A$44:$G$103,4,0),SCENARIOS!$K$25)</f>
        <v>0.1</v>
      </c>
      <c r="AD673" s="15">
        <f t="shared" si="185"/>
        <v>6820.41298903343</v>
      </c>
      <c r="AE673" s="20">
        <f>IFERROR(VLOOKUP($E673,INPUTS!$A$44:$G$103,5,0),SCENARIOS!$L$25)</f>
        <v>0.2</v>
      </c>
      <c r="AF673" s="15">
        <f t="shared" si="185"/>
        <v>15060.5741021755</v>
      </c>
      <c r="AG673" s="20">
        <f>IFERROR(VLOOKUP($E673,INPUTS!$A$44:$G$103,6,0),SCENARIOS!$M$25)</f>
        <v>0.3</v>
      </c>
      <c r="AH673" s="15">
        <f t="shared" si="180"/>
        <v>24942.1361270745</v>
      </c>
      <c r="AI673" s="20">
        <f>IFERROR(VLOOKUP($E673,INPUTS!$A$44:$G$103,7,0),SCENARIOS!$N$25)</f>
        <v>0.4</v>
      </c>
      <c r="AJ673" s="15">
        <f t="shared" si="181"/>
        <v>36717.5115849389</v>
      </c>
      <c r="AL673" t="str">
        <f t="shared" si="183"/>
        <v>N</v>
      </c>
      <c r="AM673" s="21">
        <f t="shared" si="184"/>
        <v>91793.7789623473</v>
      </c>
    </row>
    <row r="674" ht="15" customHeight="1" spans="1:39">
      <c r="A674" s="6" t="s">
        <v>2424</v>
      </c>
      <c r="B674" s="52" t="s">
        <v>618</v>
      </c>
      <c r="C674" s="52" t="s">
        <v>619</v>
      </c>
      <c r="D674" s="52" t="s">
        <v>929</v>
      </c>
      <c r="E674" s="10" t="s">
        <v>253</v>
      </c>
      <c r="F674" s="52" t="s">
        <v>930</v>
      </c>
      <c r="G674" s="52" t="s">
        <v>169</v>
      </c>
      <c r="H674" s="52" t="s">
        <v>224</v>
      </c>
      <c r="I674" s="52" t="s">
        <v>938</v>
      </c>
      <c r="J674" s="52" t="s">
        <v>165</v>
      </c>
      <c r="K674" s="52" t="s">
        <v>931</v>
      </c>
      <c r="L674" s="53" t="s">
        <v>291</v>
      </c>
      <c r="M674" s="13">
        <v>949</v>
      </c>
      <c r="N674" s="14">
        <f t="shared" si="182"/>
        <v>2.6</v>
      </c>
      <c r="O674" s="15">
        <v>8130</v>
      </c>
      <c r="P674" s="15">
        <f t="shared" si="174"/>
        <v>7715370</v>
      </c>
      <c r="Q674" s="16">
        <f>IFERROR(VLOOKUP(G674,SCENARIOS!$A$13:$E$18,4,0),0.025)</f>
        <v>0.02</v>
      </c>
      <c r="R674" s="52">
        <f>IFERROR(VLOOKUP(L674,INPUTS!$A$107:$B$120,2,0),0.0082)</f>
        <v>0.0079</v>
      </c>
      <c r="S674" s="52">
        <f t="shared" si="175"/>
        <v>64.227</v>
      </c>
      <c r="T674" s="15">
        <f t="shared" si="176"/>
        <v>60951.423</v>
      </c>
      <c r="U674" s="15">
        <f>T674/INPUTS!$B$7*1000</f>
        <v>76189278.75</v>
      </c>
      <c r="V674" s="15">
        <f>T674*INPUTS!$B$6</f>
        <v>192606.49668</v>
      </c>
      <c r="W674" s="54" t="s">
        <v>396</v>
      </c>
      <c r="X674" s="54" t="s">
        <v>396</v>
      </c>
      <c r="Y674" s="67">
        <f>IFERROR(VLOOKUP(E674,INPUTS!$A$44:$B$103,2,0),0)</f>
        <v>0.005</v>
      </c>
      <c r="Z674" s="15">
        <f t="shared" si="178"/>
        <v>304.757115</v>
      </c>
      <c r="AA674" s="20">
        <f>IFERROR(VLOOKUP(E674,INPUTS!$A$44:$C$103,3,0),SCENARIOS!$J$25)</f>
        <v>0.03</v>
      </c>
      <c r="AB674" s="15">
        <f t="shared" si="185"/>
        <v>2018.85888186069</v>
      </c>
      <c r="AC674" s="20">
        <f>IFERROR(VLOOKUP($E674,INPUTS!$A$44:$G$103,4,0),SCENARIOS!$K$25)</f>
        <v>0.1</v>
      </c>
      <c r="AD674" s="15">
        <f t="shared" si="185"/>
        <v>7429.94445277401</v>
      </c>
      <c r="AE674" s="20">
        <f>IFERROR(VLOOKUP($E674,INPUTS!$A$44:$G$103,5,0),SCENARIOS!$L$25)</f>
        <v>0.2</v>
      </c>
      <c r="AF674" s="15">
        <f t="shared" si="185"/>
        <v>16406.5180783002</v>
      </c>
      <c r="AG674" s="20">
        <f>IFERROR(VLOOKUP($E674,INPUTS!$A$44:$G$103,6,0),SCENARIOS!$M$25)</f>
        <v>0.3</v>
      </c>
      <c r="AH674" s="15">
        <f t="shared" si="180"/>
        <v>27171.1824864075</v>
      </c>
      <c r="AI674" s="20">
        <f>IFERROR(VLOOKUP($E674,INPUTS!$A$44:$G$103,7,0),SCENARIOS!$N$25)</f>
        <v>0.4</v>
      </c>
      <c r="AJ674" s="15">
        <f t="shared" si="181"/>
        <v>39998.9079779822</v>
      </c>
      <c r="AL674" t="str">
        <f t="shared" si="183"/>
        <v>Y</v>
      </c>
      <c r="AM674" s="21">
        <f t="shared" si="184"/>
        <v>99997.2699449554</v>
      </c>
    </row>
    <row r="675" ht="15" customHeight="1" spans="1:39">
      <c r="A675" s="24" t="s">
        <v>2425</v>
      </c>
      <c r="B675" s="52" t="s">
        <v>618</v>
      </c>
      <c r="C675" s="52" t="s">
        <v>619</v>
      </c>
      <c r="D675" s="52" t="s">
        <v>929</v>
      </c>
      <c r="E675" s="10" t="s">
        <v>253</v>
      </c>
      <c r="F675" s="52" t="s">
        <v>930</v>
      </c>
      <c r="G675" s="52" t="s">
        <v>169</v>
      </c>
      <c r="H675" s="52" t="s">
        <v>234</v>
      </c>
      <c r="I675" s="52" t="s">
        <v>424</v>
      </c>
      <c r="J675" s="52" t="s">
        <v>173</v>
      </c>
      <c r="K675" s="52" t="s">
        <v>931</v>
      </c>
      <c r="L675" s="53" t="s">
        <v>291</v>
      </c>
      <c r="M675" s="13">
        <v>1333</v>
      </c>
      <c r="N675" s="14">
        <f t="shared" si="182"/>
        <v>3.65205479452055</v>
      </c>
      <c r="O675" s="15">
        <v>8280</v>
      </c>
      <c r="P675" s="15">
        <f t="shared" si="174"/>
        <v>11037240</v>
      </c>
      <c r="Q675" s="16">
        <f>IFERROR(VLOOKUP(G675,SCENARIOS!$A$13:$E$18,4,0),0.025)</f>
        <v>0.02</v>
      </c>
      <c r="R675" s="52">
        <f>IFERROR(VLOOKUP(L675,INPUTS!$A$107:$B$120,2,0),0.0082)</f>
        <v>0.0079</v>
      </c>
      <c r="S675" s="52">
        <f t="shared" si="175"/>
        <v>65.412</v>
      </c>
      <c r="T675" s="15">
        <f t="shared" si="176"/>
        <v>87194.196</v>
      </c>
      <c r="U675" s="15">
        <f>T675/INPUTS!$B$7*1000</f>
        <v>108992745</v>
      </c>
      <c r="V675" s="15">
        <f>T675*INPUTS!$B$6</f>
        <v>275533.65936</v>
      </c>
      <c r="W675" s="54" t="s">
        <v>396</v>
      </c>
      <c r="X675" s="54" t="s">
        <v>396</v>
      </c>
      <c r="Y675" s="67">
        <f>IFERROR(VLOOKUP(E675,INPUTS!$A$44:$B$103,2,0),0)</f>
        <v>0.005</v>
      </c>
      <c r="Z675" s="15">
        <f t="shared" si="178"/>
        <v>435.97098</v>
      </c>
      <c r="AA675" s="20">
        <f>IFERROR(VLOOKUP(E675,INPUTS!$A$44:$C$103,3,0),SCENARIOS!$J$25)</f>
        <v>0.03</v>
      </c>
      <c r="AB675" s="15">
        <f t="shared" si="185"/>
        <v>2888.08313862175</v>
      </c>
      <c r="AC675" s="20">
        <f>IFERROR(VLOOKUP($E675,INPUTS!$A$44:$G$103,4,0),SCENARIOS!$K$25)</f>
        <v>0.1</v>
      </c>
      <c r="AD675" s="15">
        <f t="shared" si="185"/>
        <v>10628.9238379929</v>
      </c>
      <c r="AE675" s="20">
        <f>IFERROR(VLOOKUP($E675,INPUTS!$A$44:$G$103,5,0),SCENARIOS!$L$25)</f>
        <v>0.2</v>
      </c>
      <c r="AF675" s="15">
        <f t="shared" si="185"/>
        <v>23470.3815364057</v>
      </c>
      <c r="AG675" s="20">
        <f>IFERROR(VLOOKUP($E675,INPUTS!$A$44:$G$103,6,0),SCENARIOS!$M$25)</f>
        <v>0.3</v>
      </c>
      <c r="AH675" s="15">
        <f t="shared" si="180"/>
        <v>38869.7965471879</v>
      </c>
      <c r="AI675" s="20">
        <f>IFERROR(VLOOKUP($E675,INPUTS!$A$44:$G$103,7,0),SCENARIOS!$N$25)</f>
        <v>0.4</v>
      </c>
      <c r="AJ675" s="15">
        <f t="shared" si="181"/>
        <v>57220.528256053</v>
      </c>
      <c r="AL675" t="str">
        <f t="shared" si="183"/>
        <v>N</v>
      </c>
      <c r="AM675" s="21">
        <f t="shared" si="184"/>
        <v>143051.320640133</v>
      </c>
    </row>
    <row r="676" ht="15" customHeight="1" spans="1:39">
      <c r="A676" s="6" t="s">
        <v>2426</v>
      </c>
      <c r="B676" s="52" t="s">
        <v>618</v>
      </c>
      <c r="C676" s="52" t="s">
        <v>619</v>
      </c>
      <c r="D676" s="52" t="s">
        <v>929</v>
      </c>
      <c r="E676" s="10" t="s">
        <v>253</v>
      </c>
      <c r="F676" s="52" t="s">
        <v>930</v>
      </c>
      <c r="G676" s="52" t="s">
        <v>169</v>
      </c>
      <c r="H676" s="52" t="s">
        <v>203</v>
      </c>
      <c r="I676" s="52" t="s">
        <v>399</v>
      </c>
      <c r="J676" s="52" t="s">
        <v>165</v>
      </c>
      <c r="K676" s="52" t="s">
        <v>931</v>
      </c>
      <c r="L676" s="53" t="s">
        <v>291</v>
      </c>
      <c r="M676" s="13">
        <v>949</v>
      </c>
      <c r="N676" s="14">
        <f t="shared" si="182"/>
        <v>2.6</v>
      </c>
      <c r="O676" s="15">
        <v>8920</v>
      </c>
      <c r="P676" s="15">
        <f t="shared" si="174"/>
        <v>8465080</v>
      </c>
      <c r="Q676" s="16">
        <f>IFERROR(VLOOKUP(G676,SCENARIOS!$A$13:$E$18,4,0),0.025)</f>
        <v>0.02</v>
      </c>
      <c r="R676" s="52">
        <f>IFERROR(VLOOKUP(L676,INPUTS!$A$107:$B$120,2,0),0.0082)</f>
        <v>0.0079</v>
      </c>
      <c r="S676" s="52">
        <f t="shared" si="175"/>
        <v>70.468</v>
      </c>
      <c r="T676" s="15">
        <f t="shared" si="176"/>
        <v>66874.132</v>
      </c>
      <c r="U676" s="15">
        <f>T676/INPUTS!$B$7*1000</f>
        <v>83592665</v>
      </c>
      <c r="V676" s="15">
        <f>T676*INPUTS!$B$6</f>
        <v>211322.25712</v>
      </c>
      <c r="W676" s="54" t="s">
        <v>396</v>
      </c>
      <c r="X676" s="54" t="s">
        <v>396</v>
      </c>
      <c r="Y676" s="67">
        <f>IFERROR(VLOOKUP(E676,INPUTS!$A$44:$B$103,2,0),0)</f>
        <v>0.005</v>
      </c>
      <c r="Z676" s="15">
        <f t="shared" si="178"/>
        <v>334.37066</v>
      </c>
      <c r="AA676" s="20">
        <f>IFERROR(VLOOKUP(E676,INPUTS!$A$44:$C$103,3,0),SCENARIOS!$J$25)</f>
        <v>0.03</v>
      </c>
      <c r="AB676" s="15">
        <f t="shared" ref="AB676:AF691" si="186">$T676*AA676*(1+$Q676)^AB$2</f>
        <v>2215.03336115588</v>
      </c>
      <c r="AC676" s="20">
        <f>IFERROR(VLOOKUP($E676,INPUTS!$A$44:$G$103,4,0),SCENARIOS!$K$25)</f>
        <v>0.1</v>
      </c>
      <c r="AD676" s="15">
        <f t="shared" si="186"/>
        <v>8151.91937499928</v>
      </c>
      <c r="AE676" s="20">
        <f>IFERROR(VLOOKUP($E676,INPUTS!$A$44:$G$103,5,0),SCENARIOS!$L$25)</f>
        <v>0.2</v>
      </c>
      <c r="AF676" s="15">
        <f t="shared" si="186"/>
        <v>18000.7553823417</v>
      </c>
      <c r="AG676" s="20">
        <f>IFERROR(VLOOKUP($E676,INPUTS!$A$44:$G$103,6,0),SCENARIOS!$M$25)</f>
        <v>0.3</v>
      </c>
      <c r="AH676" s="15">
        <f t="shared" si="180"/>
        <v>29811.4326911138</v>
      </c>
      <c r="AI676" s="20">
        <f>IFERROR(VLOOKUP($E676,INPUTS!$A$44:$G$103,7,0),SCENARIOS!$N$25)</f>
        <v>0.4</v>
      </c>
      <c r="AJ676" s="15">
        <f t="shared" si="181"/>
        <v>43885.6407335302</v>
      </c>
      <c r="AL676" t="str">
        <f t="shared" si="183"/>
        <v>Y</v>
      </c>
      <c r="AM676" s="21">
        <f t="shared" si="184"/>
        <v>109714.101833826</v>
      </c>
    </row>
    <row r="677" ht="15" customHeight="1" spans="1:39">
      <c r="A677" s="24" t="s">
        <v>2427</v>
      </c>
      <c r="B677" s="52" t="s">
        <v>618</v>
      </c>
      <c r="C677" s="52" t="s">
        <v>619</v>
      </c>
      <c r="D677" s="52" t="s">
        <v>929</v>
      </c>
      <c r="E677" s="10" t="s">
        <v>248</v>
      </c>
      <c r="F677" s="52" t="s">
        <v>930</v>
      </c>
      <c r="G677" s="52" t="s">
        <v>169</v>
      </c>
      <c r="H677" s="52" t="s">
        <v>234</v>
      </c>
      <c r="I677" s="52" t="s">
        <v>424</v>
      </c>
      <c r="J677" s="52" t="s">
        <v>173</v>
      </c>
      <c r="K677" s="52" t="s">
        <v>931</v>
      </c>
      <c r="L677" s="53" t="s">
        <v>291</v>
      </c>
      <c r="M677" s="13">
        <v>949</v>
      </c>
      <c r="N677" s="14">
        <f t="shared" si="182"/>
        <v>2.6</v>
      </c>
      <c r="O677" s="15">
        <v>8740</v>
      </c>
      <c r="P677" s="15">
        <f t="shared" si="174"/>
        <v>8294260</v>
      </c>
      <c r="Q677" s="16">
        <f>IFERROR(VLOOKUP(G677,SCENARIOS!$A$13:$E$18,4,0),0.025)</f>
        <v>0.02</v>
      </c>
      <c r="R677" s="52">
        <f>IFERROR(VLOOKUP(L677,INPUTS!$A$107:$B$120,2,0),0.0082)</f>
        <v>0.0079</v>
      </c>
      <c r="S677" s="52">
        <f t="shared" si="175"/>
        <v>69.046</v>
      </c>
      <c r="T677" s="15">
        <f t="shared" si="176"/>
        <v>65524.654</v>
      </c>
      <c r="U677" s="15">
        <f>T677/INPUTS!$B$7*1000</f>
        <v>81905817.5</v>
      </c>
      <c r="V677" s="15">
        <f>T677*INPUTS!$B$6</f>
        <v>207057.90664</v>
      </c>
      <c r="W677" s="54" t="s">
        <v>396</v>
      </c>
      <c r="X677" s="54" t="s">
        <v>396</v>
      </c>
      <c r="Y677" s="67">
        <f>IFERROR(VLOOKUP(E677,INPUTS!$A$44:$B$103,2,0),0)</f>
        <v>0.005</v>
      </c>
      <c r="Z677" s="15">
        <f t="shared" si="178"/>
        <v>327.62327</v>
      </c>
      <c r="AA677" s="20">
        <f>IFERROR(VLOOKUP(E677,INPUTS!$A$44:$C$103,3,0),SCENARIOS!$J$25)</f>
        <v>0.03</v>
      </c>
      <c r="AB677" s="15">
        <f t="shared" si="186"/>
        <v>2170.33537853166</v>
      </c>
      <c r="AC677" s="20">
        <f>IFERROR(VLOOKUP($E677,INPUTS!$A$44:$G$103,4,0),SCENARIOS!$K$25)</f>
        <v>0.1</v>
      </c>
      <c r="AD677" s="15">
        <f t="shared" si="186"/>
        <v>7987.41875980872</v>
      </c>
      <c r="AE677" s="20">
        <f>IFERROR(VLOOKUP($E677,INPUTS!$A$44:$G$103,5,0),SCENARIOS!$L$25)</f>
        <v>0.2</v>
      </c>
      <c r="AF677" s="15">
        <f t="shared" si="186"/>
        <v>17637.5114396487</v>
      </c>
      <c r="AG677" s="20">
        <f>IFERROR(VLOOKUP($E677,INPUTS!$A$44:$G$103,6,0),SCENARIOS!$M$25)</f>
        <v>0.3</v>
      </c>
      <c r="AH677" s="15">
        <f t="shared" si="180"/>
        <v>29209.8566951048</v>
      </c>
      <c r="AI677" s="20">
        <f>IFERROR(VLOOKUP($E677,INPUTS!$A$44:$G$103,7,0),SCENARIOS!$N$25)</f>
        <v>0.4</v>
      </c>
      <c r="AJ677" s="15">
        <f t="shared" si="181"/>
        <v>43000.0560550509</v>
      </c>
      <c r="AL677" t="str">
        <f t="shared" si="183"/>
        <v>Y</v>
      </c>
      <c r="AM677" s="21">
        <f t="shared" si="184"/>
        <v>107500.140137627</v>
      </c>
    </row>
    <row r="678" ht="15" customHeight="1" spans="1:39">
      <c r="A678" s="6" t="s">
        <v>2428</v>
      </c>
      <c r="B678" s="52" t="s">
        <v>618</v>
      </c>
      <c r="C678" s="52" t="s">
        <v>619</v>
      </c>
      <c r="D678" s="52" t="s">
        <v>929</v>
      </c>
      <c r="E678" s="10" t="s">
        <v>248</v>
      </c>
      <c r="F678" s="52" t="s">
        <v>930</v>
      </c>
      <c r="G678" s="52" t="s">
        <v>169</v>
      </c>
      <c r="H678" s="52" t="s">
        <v>264</v>
      </c>
      <c r="I678" s="52" t="s">
        <v>436</v>
      </c>
      <c r="J678" s="52" t="s">
        <v>173</v>
      </c>
      <c r="K678" s="52" t="s">
        <v>931</v>
      </c>
      <c r="L678" s="53" t="s">
        <v>291</v>
      </c>
      <c r="M678" s="13">
        <v>949</v>
      </c>
      <c r="N678" s="14">
        <f t="shared" si="182"/>
        <v>2.6</v>
      </c>
      <c r="O678" s="15">
        <v>12080</v>
      </c>
      <c r="P678" s="15">
        <f t="shared" si="174"/>
        <v>11463920</v>
      </c>
      <c r="Q678" s="16">
        <f>IFERROR(VLOOKUP(G678,SCENARIOS!$A$13:$E$18,4,0),0.025)</f>
        <v>0.02</v>
      </c>
      <c r="R678" s="52">
        <f>IFERROR(VLOOKUP(L678,INPUTS!$A$107:$B$120,2,0),0.0082)</f>
        <v>0.0079</v>
      </c>
      <c r="S678" s="52">
        <f t="shared" si="175"/>
        <v>95.432</v>
      </c>
      <c r="T678" s="15">
        <f t="shared" si="176"/>
        <v>90564.968</v>
      </c>
      <c r="U678" s="15">
        <f>T678/INPUTS!$B$7*1000</f>
        <v>113206210</v>
      </c>
      <c r="V678" s="15">
        <f>T678*INPUTS!$B$6</f>
        <v>286185.29888</v>
      </c>
      <c r="W678" s="54" t="s">
        <v>396</v>
      </c>
      <c r="X678" s="54" t="s">
        <v>396</v>
      </c>
      <c r="Y678" s="67">
        <f>IFERROR(VLOOKUP(E678,INPUTS!$A$44:$B$103,2,0),0)</f>
        <v>0.005</v>
      </c>
      <c r="Z678" s="15">
        <f t="shared" si="178"/>
        <v>452.82484</v>
      </c>
      <c r="AA678" s="20">
        <f>IFERROR(VLOOKUP(E678,INPUTS!$A$44:$C$103,3,0),SCENARIOS!$J$25)</f>
        <v>0.03</v>
      </c>
      <c r="AB678" s="15">
        <f t="shared" si="186"/>
        <v>2999.73127833667</v>
      </c>
      <c r="AC678" s="20">
        <f>IFERROR(VLOOKUP($E678,INPUTS!$A$44:$G$103,4,0),SCENARIOS!$K$25)</f>
        <v>0.1</v>
      </c>
      <c r="AD678" s="15">
        <f t="shared" si="186"/>
        <v>11039.8190639004</v>
      </c>
      <c r="AE678" s="20">
        <f>IFERROR(VLOOKUP($E678,INPUTS!$A$44:$G$103,5,0),SCENARIOS!$L$25)</f>
        <v>0.2</v>
      </c>
      <c r="AF678" s="15">
        <f t="shared" si="186"/>
        <v>24377.7045985076</v>
      </c>
      <c r="AG678" s="20">
        <f>IFERROR(VLOOKUP($E678,INPUTS!$A$44:$G$103,6,0),SCENARIOS!$M$25)</f>
        <v>0.3</v>
      </c>
      <c r="AH678" s="15">
        <f t="shared" si="180"/>
        <v>40372.4335099389</v>
      </c>
      <c r="AI678" s="20">
        <f>IFERROR(VLOOKUP($E678,INPUTS!$A$44:$G$103,7,0),SCENARIOS!$N$25)</f>
        <v>0.4</v>
      </c>
      <c r="AJ678" s="15">
        <f t="shared" si="181"/>
        <v>59432.5717557226</v>
      </c>
      <c r="AL678" t="str">
        <f t="shared" si="183"/>
        <v>Y</v>
      </c>
      <c r="AM678" s="21">
        <f t="shared" si="184"/>
        <v>148581.429389306</v>
      </c>
    </row>
    <row r="679" ht="15" customHeight="1" spans="1:39">
      <c r="A679" s="24" t="s">
        <v>2429</v>
      </c>
      <c r="B679" s="52" t="s">
        <v>17</v>
      </c>
      <c r="C679" s="52" t="s">
        <v>669</v>
      </c>
      <c r="D679" s="52" t="s">
        <v>929</v>
      </c>
      <c r="E679" s="10" t="s">
        <v>670</v>
      </c>
      <c r="F679" s="52" t="s">
        <v>930</v>
      </c>
      <c r="G679" s="52" t="s">
        <v>169</v>
      </c>
      <c r="H679" s="52" t="s">
        <v>234</v>
      </c>
      <c r="I679" s="52" t="s">
        <v>424</v>
      </c>
      <c r="J679" s="52" t="s">
        <v>173</v>
      </c>
      <c r="K679" s="52" t="s">
        <v>931</v>
      </c>
      <c r="L679" s="53" t="s">
        <v>1687</v>
      </c>
      <c r="M679" s="13">
        <v>2001</v>
      </c>
      <c r="N679" s="14">
        <f t="shared" si="182"/>
        <v>5.48219178082192</v>
      </c>
      <c r="O679" s="15">
        <v>6190</v>
      </c>
      <c r="P679" s="15">
        <f t="shared" si="174"/>
        <v>12386190</v>
      </c>
      <c r="Q679" s="16">
        <f>IFERROR(VLOOKUP(G679,SCENARIOS!$A$13:$E$18,4,0),0.025)</f>
        <v>0.02</v>
      </c>
      <c r="R679" s="52">
        <f>IFERROR(VLOOKUP(L679,INPUTS!$A$107:$B$120,2,0),0.0082)</f>
        <v>0.0082</v>
      </c>
      <c r="S679" s="52">
        <f t="shared" si="175"/>
        <v>50.758</v>
      </c>
      <c r="T679" s="15">
        <f t="shared" si="176"/>
        <v>101566.758</v>
      </c>
      <c r="U679" s="15">
        <f>T679/INPUTS!$B$7*1000</f>
        <v>126958447.5</v>
      </c>
      <c r="V679" s="15">
        <f>T679*INPUTS!$B$6</f>
        <v>320950.95528</v>
      </c>
      <c r="W679" s="54" t="s">
        <v>396</v>
      </c>
      <c r="X679" s="54" t="s">
        <v>396</v>
      </c>
      <c r="Y679" s="67">
        <f>IFERROR(VLOOKUP(E679,INPUTS!$A$44:$B$103,2,0),0)</f>
        <v>0</v>
      </c>
      <c r="Z679" s="15">
        <f t="shared" si="178"/>
        <v>0</v>
      </c>
      <c r="AA679" s="20">
        <f>IFERROR(VLOOKUP(E679,INPUTS!$A$44:$C$103,3,0),SCENARIOS!$J$25)</f>
        <v>0.015</v>
      </c>
      <c r="AB679" s="15">
        <f t="shared" si="186"/>
        <v>1682.0686162659</v>
      </c>
      <c r="AC679" s="20">
        <f>IFERROR(VLOOKUP($E679,INPUTS!$A$44:$G$103,4,0),SCENARIOS!$K$25)</f>
        <v>0.075</v>
      </c>
      <c r="AD679" s="15">
        <f t="shared" si="186"/>
        <v>9285.69834442184</v>
      </c>
      <c r="AE679" s="20">
        <f>IFERROR(VLOOKUP($E679,INPUTS!$A$44:$G$103,5,0),SCENARIOS!$L$25)</f>
        <v>0.15</v>
      </c>
      <c r="AF679" s="15">
        <f t="shared" si="186"/>
        <v>20504.3225727643</v>
      </c>
      <c r="AG679" s="20">
        <f>IFERROR(VLOOKUP($E679,INPUTS!$A$44:$G$103,6,0),SCENARIOS!$M$25)</f>
        <v>0.2</v>
      </c>
      <c r="AH679" s="15">
        <f t="shared" si="180"/>
        <v>30184.5719136127</v>
      </c>
      <c r="AI679" s="20">
        <f>IFERROR(VLOOKUP($E679,INPUTS!$A$44:$G$103,7,0),SCENARIOS!$N$25)</f>
        <v>0.3</v>
      </c>
      <c r="AJ679" s="15">
        <f t="shared" si="181"/>
        <v>49989.3096039446</v>
      </c>
      <c r="AL679" t="str">
        <f t="shared" si="183"/>
        <v>Y</v>
      </c>
      <c r="AM679" s="21">
        <f t="shared" si="184"/>
        <v>166631.032013149</v>
      </c>
    </row>
    <row r="680" ht="15" customHeight="1" spans="1:39">
      <c r="A680" s="6" t="s">
        <v>2430</v>
      </c>
      <c r="B680" s="52" t="s">
        <v>17</v>
      </c>
      <c r="C680" s="52" t="s">
        <v>669</v>
      </c>
      <c r="D680" s="52" t="s">
        <v>929</v>
      </c>
      <c r="E680" s="10" t="s">
        <v>670</v>
      </c>
      <c r="F680" s="52" t="s">
        <v>930</v>
      </c>
      <c r="G680" s="52" t="s">
        <v>169</v>
      </c>
      <c r="H680" s="52" t="s">
        <v>505</v>
      </c>
      <c r="I680" s="52" t="s">
        <v>504</v>
      </c>
      <c r="J680" s="52" t="s">
        <v>173</v>
      </c>
      <c r="K680" s="52" t="s">
        <v>931</v>
      </c>
      <c r="L680" s="53" t="s">
        <v>1687</v>
      </c>
      <c r="M680" s="13">
        <v>1333</v>
      </c>
      <c r="N680" s="14">
        <f t="shared" si="182"/>
        <v>3.65205479452055</v>
      </c>
      <c r="O680" s="15">
        <v>7210</v>
      </c>
      <c r="P680" s="15">
        <f t="shared" si="174"/>
        <v>9610930</v>
      </c>
      <c r="Q680" s="16">
        <f>IFERROR(VLOOKUP(G680,SCENARIOS!$A$13:$E$18,4,0),0.025)</f>
        <v>0.02</v>
      </c>
      <c r="R680" s="52">
        <f>IFERROR(VLOOKUP(L680,INPUTS!$A$107:$B$120,2,0),0.0082)</f>
        <v>0.0082</v>
      </c>
      <c r="S680" s="52">
        <f t="shared" si="175"/>
        <v>59.122</v>
      </c>
      <c r="T680" s="15">
        <f t="shared" si="176"/>
        <v>78809.626</v>
      </c>
      <c r="U680" s="15">
        <f>T680/INPUTS!$B$7*1000</f>
        <v>98512032.5</v>
      </c>
      <c r="V680" s="15">
        <f>T680*INPUTS!$B$6</f>
        <v>249038.41816</v>
      </c>
      <c r="W680" s="54" t="s">
        <v>396</v>
      </c>
      <c r="X680" s="54" t="s">
        <v>396</v>
      </c>
      <c r="Y680" s="67">
        <f>IFERROR(VLOOKUP(E680,INPUTS!$A$44:$B$103,2,0),0)</f>
        <v>0</v>
      </c>
      <c r="Z680" s="15">
        <f t="shared" si="178"/>
        <v>0</v>
      </c>
      <c r="AA680" s="20">
        <f>IFERROR(VLOOKUP(E680,INPUTS!$A$44:$C$103,3,0),SCENARIOS!$J$25)</f>
        <v>0.015</v>
      </c>
      <c r="AB680" s="15">
        <f t="shared" si="186"/>
        <v>1305.18292760957</v>
      </c>
      <c r="AC680" s="20">
        <f>IFERROR(VLOOKUP($E680,INPUTS!$A$44:$G$103,4,0),SCENARIOS!$K$25)</f>
        <v>0.075</v>
      </c>
      <c r="AD680" s="15">
        <f t="shared" si="186"/>
        <v>7205.13707519053</v>
      </c>
      <c r="AE680" s="20">
        <f>IFERROR(VLOOKUP($E680,INPUTS!$A$44:$G$103,5,0),SCENARIOS!$L$25)</f>
        <v>0.15</v>
      </c>
      <c r="AF680" s="15">
        <f t="shared" si="186"/>
        <v>15910.1070582849</v>
      </c>
      <c r="AG680" s="20">
        <f>IFERROR(VLOOKUP($E680,INPUTS!$A$44:$G$103,6,0),SCENARIOS!$M$25)</f>
        <v>0.2</v>
      </c>
      <c r="AH680" s="15">
        <f t="shared" si="180"/>
        <v>23421.3917065456</v>
      </c>
      <c r="AI680" s="20">
        <f>IFERROR(VLOOKUP($E680,INPUTS!$A$44:$G$103,7,0),SCENARIOS!$N$25)</f>
        <v>0.3</v>
      </c>
      <c r="AJ680" s="15">
        <f t="shared" si="181"/>
        <v>38788.663451137</v>
      </c>
      <c r="AL680" t="str">
        <f t="shared" si="183"/>
        <v>N</v>
      </c>
      <c r="AM680" s="21">
        <f t="shared" si="184"/>
        <v>129295.544837123</v>
      </c>
    </row>
    <row r="681" ht="15" customHeight="1" spans="1:39">
      <c r="A681" s="24" t="s">
        <v>2431</v>
      </c>
      <c r="B681" s="52" t="s">
        <v>17</v>
      </c>
      <c r="C681" s="52" t="s">
        <v>669</v>
      </c>
      <c r="D681" s="52" t="s">
        <v>929</v>
      </c>
      <c r="E681" s="10" t="s">
        <v>670</v>
      </c>
      <c r="F681" s="52" t="s">
        <v>930</v>
      </c>
      <c r="G681" s="52" t="s">
        <v>169</v>
      </c>
      <c r="H681" s="52" t="s">
        <v>264</v>
      </c>
      <c r="I681" s="52" t="s">
        <v>436</v>
      </c>
      <c r="J681" s="52" t="s">
        <v>173</v>
      </c>
      <c r="K681" s="52" t="s">
        <v>931</v>
      </c>
      <c r="L681" s="53" t="s">
        <v>1687</v>
      </c>
      <c r="M681" s="13">
        <v>949</v>
      </c>
      <c r="N681" s="14">
        <f t="shared" si="182"/>
        <v>2.6</v>
      </c>
      <c r="O681" s="15">
        <v>8160</v>
      </c>
      <c r="P681" s="15">
        <f t="shared" si="174"/>
        <v>7743840</v>
      </c>
      <c r="Q681" s="16">
        <f>IFERROR(VLOOKUP(G681,SCENARIOS!$A$13:$E$18,4,0),0.025)</f>
        <v>0.02</v>
      </c>
      <c r="R681" s="52">
        <f>IFERROR(VLOOKUP(L681,INPUTS!$A$107:$B$120,2,0),0.0082)</f>
        <v>0.0082</v>
      </c>
      <c r="S681" s="52">
        <f t="shared" si="175"/>
        <v>66.912</v>
      </c>
      <c r="T681" s="15">
        <f t="shared" si="176"/>
        <v>63499.488</v>
      </c>
      <c r="U681" s="15">
        <f>T681/INPUTS!$B$7*1000</f>
        <v>79374360</v>
      </c>
      <c r="V681" s="15">
        <f>T681*INPUTS!$B$6</f>
        <v>200658.38208</v>
      </c>
      <c r="W681" s="54" t="s">
        <v>396</v>
      </c>
      <c r="X681" s="54" t="s">
        <v>396</v>
      </c>
      <c r="Y681" s="67">
        <f>IFERROR(VLOOKUP(E681,INPUTS!$A$44:$B$103,2,0),0)</f>
        <v>0</v>
      </c>
      <c r="Z681" s="15">
        <f t="shared" si="178"/>
        <v>0</v>
      </c>
      <c r="AA681" s="20">
        <f>IFERROR(VLOOKUP(E681,INPUTS!$A$44:$C$103,3,0),SCENARIOS!$J$25)</f>
        <v>0.015</v>
      </c>
      <c r="AB681" s="15">
        <f t="shared" si="186"/>
        <v>1051.62848570743</v>
      </c>
      <c r="AC681" s="20">
        <f>IFERROR(VLOOKUP($E681,INPUTS!$A$44:$G$103,4,0),SCENARIOS!$K$25)</f>
        <v>0.075</v>
      </c>
      <c r="AD681" s="15">
        <f t="shared" si="186"/>
        <v>5805.4141158393</v>
      </c>
      <c r="AE681" s="20">
        <f>IFERROR(VLOOKUP($E681,INPUTS!$A$44:$G$103,5,0),SCENARIOS!$L$25)</f>
        <v>0.15</v>
      </c>
      <c r="AF681" s="15">
        <f t="shared" si="186"/>
        <v>12819.2925598489</v>
      </c>
      <c r="AG681" s="20">
        <f>IFERROR(VLOOKUP($E681,INPUTS!$A$44:$G$103,6,0),SCENARIOS!$M$25)</f>
        <v>0.2</v>
      </c>
      <c r="AH681" s="15">
        <f t="shared" si="180"/>
        <v>18871.3797679118</v>
      </c>
      <c r="AI681" s="20">
        <f>IFERROR(VLOOKUP($E681,INPUTS!$A$44:$G$103,7,0),SCENARIOS!$N$25)</f>
        <v>0.3</v>
      </c>
      <c r="AJ681" s="15">
        <f t="shared" si="181"/>
        <v>31253.2921974724</v>
      </c>
      <c r="AL681" t="str">
        <f t="shared" si="183"/>
        <v>N</v>
      </c>
      <c r="AM681" s="21">
        <f t="shared" si="184"/>
        <v>104177.640658241</v>
      </c>
    </row>
    <row r="682" ht="15" customHeight="1" spans="1:39">
      <c r="A682" s="6" t="s">
        <v>2432</v>
      </c>
      <c r="B682" s="52" t="s">
        <v>17</v>
      </c>
      <c r="C682" s="52" t="s">
        <v>669</v>
      </c>
      <c r="D682" s="52" t="s">
        <v>929</v>
      </c>
      <c r="E682" s="10" t="s">
        <v>670</v>
      </c>
      <c r="F682" s="52" t="s">
        <v>930</v>
      </c>
      <c r="G682" s="52" t="s">
        <v>169</v>
      </c>
      <c r="H682" s="52" t="s">
        <v>1691</v>
      </c>
      <c r="I682" s="52" t="s">
        <v>1692</v>
      </c>
      <c r="J682" s="52" t="s">
        <v>173</v>
      </c>
      <c r="K682" s="52" t="s">
        <v>931</v>
      </c>
      <c r="L682" s="53" t="s">
        <v>1687</v>
      </c>
      <c r="M682" s="13">
        <v>1333</v>
      </c>
      <c r="N682" s="14">
        <f t="shared" si="182"/>
        <v>3.65205479452055</v>
      </c>
      <c r="O682" s="15">
        <v>4400</v>
      </c>
      <c r="P682" s="15">
        <f t="shared" si="174"/>
        <v>5865200</v>
      </c>
      <c r="Q682" s="16">
        <f>IFERROR(VLOOKUP(G682,SCENARIOS!$A$13:$E$18,4,0),0.025)</f>
        <v>0.02</v>
      </c>
      <c r="R682" s="52">
        <f>IFERROR(VLOOKUP(L682,INPUTS!$A$107:$B$120,2,0),0.0082)</f>
        <v>0.0082</v>
      </c>
      <c r="S682" s="52">
        <f t="shared" si="175"/>
        <v>36.08</v>
      </c>
      <c r="T682" s="15">
        <f t="shared" si="176"/>
        <v>48094.64</v>
      </c>
      <c r="U682" s="15">
        <f>T682/INPUTS!$B$7*1000</f>
        <v>60118300</v>
      </c>
      <c r="V682" s="15">
        <f>T682*INPUTS!$B$6</f>
        <v>151979.0624</v>
      </c>
      <c r="W682" s="54" t="s">
        <v>396</v>
      </c>
      <c r="X682" s="54" t="s">
        <v>396</v>
      </c>
      <c r="Y682" s="67">
        <f>IFERROR(VLOOKUP(E682,INPUTS!$A$44:$B$103,2,0),0)</f>
        <v>0</v>
      </c>
      <c r="Z682" s="15">
        <f t="shared" si="178"/>
        <v>0</v>
      </c>
      <c r="AA682" s="20">
        <f>IFERROR(VLOOKUP(E682,INPUTS!$A$44:$C$103,3,0),SCENARIOS!$J$25)</f>
        <v>0.015</v>
      </c>
      <c r="AB682" s="15">
        <f t="shared" si="186"/>
        <v>796.505531412223</v>
      </c>
      <c r="AC682" s="20">
        <f>IFERROR(VLOOKUP($E682,INPUTS!$A$44:$G$103,4,0),SCENARIOS!$K$25)</f>
        <v>0.075</v>
      </c>
      <c r="AD682" s="15">
        <f t="shared" si="186"/>
        <v>4397.03233437425</v>
      </c>
      <c r="AE682" s="20">
        <f>IFERROR(VLOOKUP($E682,INPUTS!$A$44:$G$103,5,0),SCENARIOS!$L$25)</f>
        <v>0.15</v>
      </c>
      <c r="AF682" s="15">
        <f t="shared" si="186"/>
        <v>9709.35798286458</v>
      </c>
      <c r="AG682" s="20">
        <f>IFERROR(VLOOKUP($E682,INPUTS!$A$44:$G$103,6,0),SCENARIOS!$M$25)</f>
        <v>0.2</v>
      </c>
      <c r="AH682" s="15">
        <f t="shared" si="180"/>
        <v>14293.2210137033</v>
      </c>
      <c r="AI682" s="20">
        <f>IFERROR(VLOOKUP($E682,INPUTS!$A$44:$G$103,7,0),SCENARIOS!$N$25)</f>
        <v>0.3</v>
      </c>
      <c r="AJ682" s="15">
        <f t="shared" si="181"/>
        <v>23671.306405687</v>
      </c>
      <c r="AL682" t="str">
        <f t="shared" si="183"/>
        <v>N</v>
      </c>
      <c r="AM682" s="21">
        <f t="shared" si="184"/>
        <v>78904.3546856232</v>
      </c>
    </row>
    <row r="683" ht="15" customHeight="1" spans="1:39">
      <c r="A683" s="24" t="s">
        <v>2433</v>
      </c>
      <c r="B683" s="52" t="s">
        <v>17</v>
      </c>
      <c r="C683" s="52" t="s">
        <v>669</v>
      </c>
      <c r="D683" s="52" t="s">
        <v>929</v>
      </c>
      <c r="E683" s="10" t="s">
        <v>670</v>
      </c>
      <c r="F683" s="52" t="s">
        <v>930</v>
      </c>
      <c r="G683" s="52" t="s">
        <v>169</v>
      </c>
      <c r="H683" s="52" t="s">
        <v>267</v>
      </c>
      <c r="I683" s="52" t="s">
        <v>436</v>
      </c>
      <c r="J683" s="52" t="s">
        <v>173</v>
      </c>
      <c r="K683" s="52" t="s">
        <v>931</v>
      </c>
      <c r="L683" s="53" t="s">
        <v>1687</v>
      </c>
      <c r="M683" s="13">
        <v>949</v>
      </c>
      <c r="N683" s="14">
        <f t="shared" si="182"/>
        <v>2.6</v>
      </c>
      <c r="O683" s="15">
        <v>8640</v>
      </c>
      <c r="P683" s="15">
        <f t="shared" si="174"/>
        <v>8199360</v>
      </c>
      <c r="Q683" s="16">
        <f>IFERROR(VLOOKUP(G683,SCENARIOS!$A$13:$E$18,4,0),0.025)</f>
        <v>0.02</v>
      </c>
      <c r="R683" s="52">
        <f>IFERROR(VLOOKUP(L683,INPUTS!$A$107:$B$120,2,0),0.0082)</f>
        <v>0.0082</v>
      </c>
      <c r="S683" s="52">
        <f t="shared" si="175"/>
        <v>70.848</v>
      </c>
      <c r="T683" s="15">
        <f t="shared" si="176"/>
        <v>67234.752</v>
      </c>
      <c r="U683" s="15">
        <f>T683/INPUTS!$B$7*1000</f>
        <v>84043440</v>
      </c>
      <c r="V683" s="15">
        <f>T683*INPUTS!$B$6</f>
        <v>212461.81632</v>
      </c>
      <c r="W683" s="54" t="s">
        <v>396</v>
      </c>
      <c r="X683" s="54" t="s">
        <v>396</v>
      </c>
      <c r="Y683" s="67">
        <f>IFERROR(VLOOKUP(E683,INPUTS!$A$44:$B$103,2,0),0)</f>
        <v>0</v>
      </c>
      <c r="Z683" s="15">
        <f t="shared" si="178"/>
        <v>0</v>
      </c>
      <c r="AA683" s="20">
        <f>IFERROR(VLOOKUP(E683,INPUTS!$A$44:$C$103,3,0),SCENARIOS!$J$25)</f>
        <v>0.015</v>
      </c>
      <c r="AB683" s="15">
        <f t="shared" si="186"/>
        <v>1113.48898486669</v>
      </c>
      <c r="AC683" s="20">
        <f>IFERROR(VLOOKUP($E683,INPUTS!$A$44:$G$103,4,0),SCENARIOS!$K$25)</f>
        <v>0.075</v>
      </c>
      <c r="AD683" s="15">
        <f t="shared" si="186"/>
        <v>6146.90906382985</v>
      </c>
      <c r="AE683" s="20">
        <f>IFERROR(VLOOKUP($E683,INPUTS!$A$44:$G$103,5,0),SCENARIOS!$L$25)</f>
        <v>0.15</v>
      </c>
      <c r="AF683" s="15">
        <f t="shared" si="186"/>
        <v>13573.3685927812</v>
      </c>
      <c r="AG683" s="20">
        <f>IFERROR(VLOOKUP($E683,INPUTS!$A$44:$G$103,6,0),SCENARIOS!$M$25)</f>
        <v>0.2</v>
      </c>
      <c r="AH683" s="15">
        <f t="shared" si="180"/>
        <v>19981.4609307301</v>
      </c>
      <c r="AI683" s="20">
        <f>IFERROR(VLOOKUP($E683,INPUTS!$A$44:$G$103,7,0),SCENARIOS!$N$25)</f>
        <v>0.3</v>
      </c>
      <c r="AJ683" s="15">
        <f t="shared" si="181"/>
        <v>33091.7211502648</v>
      </c>
      <c r="AL683" t="str">
        <f t="shared" si="183"/>
        <v>N</v>
      </c>
      <c r="AM683" s="21">
        <f t="shared" si="184"/>
        <v>110305.737167549</v>
      </c>
    </row>
    <row r="684" ht="15" customHeight="1" spans="1:39">
      <c r="A684" s="6" t="s">
        <v>2434</v>
      </c>
      <c r="B684" s="52" t="s">
        <v>437</v>
      </c>
      <c r="C684" s="52" t="s">
        <v>438</v>
      </c>
      <c r="D684" s="52" t="s">
        <v>929</v>
      </c>
      <c r="E684" s="10" t="s">
        <v>440</v>
      </c>
      <c r="F684" s="52" t="s">
        <v>439</v>
      </c>
      <c r="G684" s="52" t="s">
        <v>177</v>
      </c>
      <c r="H684" s="52" t="s">
        <v>227</v>
      </c>
      <c r="I684" s="52" t="s">
        <v>938</v>
      </c>
      <c r="J684" s="52" t="s">
        <v>165</v>
      </c>
      <c r="K684" s="52" t="s">
        <v>931</v>
      </c>
      <c r="L684" s="53" t="s">
        <v>295</v>
      </c>
      <c r="M684" s="13">
        <v>1320</v>
      </c>
      <c r="N684" s="14">
        <f t="shared" si="182"/>
        <v>3.61643835616438</v>
      </c>
      <c r="O684" s="15">
        <v>5500</v>
      </c>
      <c r="P684" s="15">
        <f t="shared" ref="P684:P747" si="187">M684*O684</f>
        <v>7260000</v>
      </c>
      <c r="Q684" s="16">
        <f>IFERROR(VLOOKUP(G684,SCENARIOS!$A$13:$E$18,4,0),0.025)</f>
        <v>0.045</v>
      </c>
      <c r="R684" s="52">
        <f>IFERROR(VLOOKUP(L684,INPUTS!$A$107:$B$120,2,0),0.0082)</f>
        <v>0.0089</v>
      </c>
      <c r="S684" s="52">
        <f t="shared" ref="S684:S747" si="188">O684*R684</f>
        <v>48.95</v>
      </c>
      <c r="T684" s="15">
        <f t="shared" ref="T684:T747" si="189">M684*S684</f>
        <v>64614</v>
      </c>
      <c r="U684" s="15">
        <f>T684/INPUTS!$B$7*1000</f>
        <v>80767500</v>
      </c>
      <c r="V684" s="15">
        <f>T684*INPUTS!$B$6</f>
        <v>204180.24</v>
      </c>
      <c r="W684" s="54" t="s">
        <v>396</v>
      </c>
      <c r="X684" s="54" t="s">
        <v>396</v>
      </c>
      <c r="Y684" s="67">
        <f>IFERROR(VLOOKUP(E684,INPUTS!$A$44:$B$103,2,0),0)</f>
        <v>0</v>
      </c>
      <c r="Z684" s="15">
        <f t="shared" si="178"/>
        <v>0</v>
      </c>
      <c r="AA684" s="20">
        <f>IFERROR(VLOOKUP(E684,INPUTS!$A$44:$C$103,3,0),SCENARIOS!$J$25)</f>
        <v>0.015</v>
      </c>
      <c r="AB684" s="15">
        <f t="shared" si="186"/>
        <v>1207.81199579278</v>
      </c>
      <c r="AC684" s="20">
        <f>IFERROR(VLOOKUP($E684,INPUTS!$A$44:$G$103,4,0),SCENARIOS!$K$25)</f>
        <v>0.075</v>
      </c>
      <c r="AD684" s="15">
        <f t="shared" si="186"/>
        <v>7525.7674661887</v>
      </c>
      <c r="AE684" s="20">
        <f>IFERROR(VLOOKUP($E684,INPUTS!$A$44:$G$103,5,0),SCENARIOS!$L$25)</f>
        <v>0.15</v>
      </c>
      <c r="AF684" s="15">
        <f t="shared" si="186"/>
        <v>18756.9509666838</v>
      </c>
      <c r="AG684" s="20">
        <f>IFERROR(VLOOKUP($E684,INPUTS!$A$44:$G$103,6,0),SCENARIOS!$M$25)</f>
        <v>0.2</v>
      </c>
      <c r="AH684" s="15">
        <f t="shared" si="180"/>
        <v>31166.0980001688</v>
      </c>
      <c r="AI684" s="20">
        <f>IFERROR(VLOOKUP($E684,INPUTS!$A$44:$G$103,7,0),SCENARIOS!$N$25)</f>
        <v>0.3</v>
      </c>
      <c r="AJ684" s="15">
        <f t="shared" si="181"/>
        <v>58257.9425924063</v>
      </c>
      <c r="AL684" t="str">
        <f t="shared" si="183"/>
        <v>N</v>
      </c>
      <c r="AM684" s="21">
        <f t="shared" si="184"/>
        <v>194193.141974688</v>
      </c>
    </row>
    <row r="685" ht="15" customHeight="1" spans="1:39">
      <c r="A685" s="24" t="s">
        <v>2435</v>
      </c>
      <c r="B685" s="52" t="s">
        <v>437</v>
      </c>
      <c r="C685" s="52" t="s">
        <v>438</v>
      </c>
      <c r="D685" s="52" t="s">
        <v>929</v>
      </c>
      <c r="E685" s="10" t="s">
        <v>440</v>
      </c>
      <c r="F685" s="52" t="s">
        <v>439</v>
      </c>
      <c r="G685" s="52" t="s">
        <v>177</v>
      </c>
      <c r="H685" s="52" t="s">
        <v>228</v>
      </c>
      <c r="I685" s="52" t="s">
        <v>938</v>
      </c>
      <c r="J685" s="52" t="s">
        <v>165</v>
      </c>
      <c r="K685" s="52" t="s">
        <v>931</v>
      </c>
      <c r="L685" s="53" t="s">
        <v>1696</v>
      </c>
      <c r="M685" s="13">
        <v>1320</v>
      </c>
      <c r="N685" s="14">
        <f t="shared" si="182"/>
        <v>3.61643835616438</v>
      </c>
      <c r="O685" s="15">
        <v>5740</v>
      </c>
      <c r="P685" s="15">
        <f t="shared" si="187"/>
        <v>7576800</v>
      </c>
      <c r="Q685" s="16">
        <f>IFERROR(VLOOKUP(G685,SCENARIOS!$A$13:$E$18,4,0),0.025)</f>
        <v>0.045</v>
      </c>
      <c r="R685" s="52">
        <f>IFERROR(VLOOKUP(L685,INPUTS!$A$107:$B$120,2,0),0.0082)</f>
        <v>0.0082</v>
      </c>
      <c r="S685" s="52">
        <f t="shared" si="188"/>
        <v>47.068</v>
      </c>
      <c r="T685" s="15">
        <f t="shared" si="189"/>
        <v>62129.76</v>
      </c>
      <c r="U685" s="15">
        <f>T685/INPUTS!$B$7*1000</f>
        <v>77662200</v>
      </c>
      <c r="V685" s="15">
        <f>T685*INPUTS!$B$6</f>
        <v>196330.0416</v>
      </c>
      <c r="W685" s="54" t="s">
        <v>396</v>
      </c>
      <c r="X685" s="54" t="s">
        <v>396</v>
      </c>
      <c r="Y685" s="67">
        <f>IFERROR(VLOOKUP(E685,INPUTS!$A$44:$B$103,2,0),0)</f>
        <v>0</v>
      </c>
      <c r="Z685" s="15">
        <f t="shared" si="178"/>
        <v>0</v>
      </c>
      <c r="AA685" s="20">
        <f>IFERROR(VLOOKUP(E685,INPUTS!$A$44:$C$103,3,0),SCENARIOS!$J$25)</f>
        <v>0.015</v>
      </c>
      <c r="AB685" s="15">
        <f t="shared" si="186"/>
        <v>1161.37477054085</v>
      </c>
      <c r="AC685" s="20">
        <f>IFERROR(VLOOKUP($E685,INPUTS!$A$44:$G$103,4,0),SCENARIOS!$K$25)</f>
        <v>0.075</v>
      </c>
      <c r="AD685" s="15">
        <f t="shared" si="186"/>
        <v>7236.42130947027</v>
      </c>
      <c r="AE685" s="20">
        <f>IFERROR(VLOOKUP($E685,INPUTS!$A$44:$G$103,5,0),SCENARIOS!$L$25)</f>
        <v>0.15</v>
      </c>
      <c r="AF685" s="15">
        <f t="shared" si="186"/>
        <v>18035.79505822</v>
      </c>
      <c r="AG685" s="20">
        <f>IFERROR(VLOOKUP($E685,INPUTS!$A$44:$G$103,6,0),SCENARIOS!$M$25)</f>
        <v>0.2</v>
      </c>
      <c r="AH685" s="15">
        <f t="shared" si="180"/>
        <v>29967.8427103564</v>
      </c>
      <c r="AI685" s="20">
        <f>IFERROR(VLOOKUP($E685,INPUTS!$A$44:$G$103,7,0),SCENARIOS!$N$25)</f>
        <v>0.3</v>
      </c>
      <c r="AJ685" s="15">
        <f t="shared" si="181"/>
        <v>56018.076444114</v>
      </c>
      <c r="AL685" t="str">
        <f t="shared" si="183"/>
        <v>N</v>
      </c>
      <c r="AM685" s="21">
        <f t="shared" si="184"/>
        <v>186726.92148038</v>
      </c>
    </row>
    <row r="686" ht="15" customHeight="1" spans="1:39">
      <c r="A686" s="6" t="s">
        <v>2436</v>
      </c>
      <c r="B686" s="52" t="s">
        <v>437</v>
      </c>
      <c r="C686" s="52" t="s">
        <v>438</v>
      </c>
      <c r="D686" s="52" t="s">
        <v>929</v>
      </c>
      <c r="E686" s="10" t="s">
        <v>440</v>
      </c>
      <c r="F686" s="52" t="s">
        <v>439</v>
      </c>
      <c r="G686" s="52" t="s">
        <v>177</v>
      </c>
      <c r="H686" s="52" t="s">
        <v>231</v>
      </c>
      <c r="I686" s="52" t="s">
        <v>938</v>
      </c>
      <c r="J686" s="52" t="s">
        <v>165</v>
      </c>
      <c r="K686" s="52" t="s">
        <v>931</v>
      </c>
      <c r="L686" s="53" t="s">
        <v>1696</v>
      </c>
      <c r="M686" s="13">
        <v>660</v>
      </c>
      <c r="N686" s="14">
        <f t="shared" si="182"/>
        <v>1.80821917808219</v>
      </c>
      <c r="O686" s="15">
        <v>5730</v>
      </c>
      <c r="P686" s="15">
        <f t="shared" si="187"/>
        <v>3781800</v>
      </c>
      <c r="Q686" s="16">
        <f>IFERROR(VLOOKUP(G686,SCENARIOS!$A$13:$E$18,4,0),0.025)</f>
        <v>0.045</v>
      </c>
      <c r="R686" s="52">
        <f>IFERROR(VLOOKUP(L686,INPUTS!$A$107:$B$120,2,0),0.0082)</f>
        <v>0.0082</v>
      </c>
      <c r="S686" s="52">
        <f t="shared" si="188"/>
        <v>46.986</v>
      </c>
      <c r="T686" s="15">
        <f t="shared" si="189"/>
        <v>31010.76</v>
      </c>
      <c r="U686" s="15">
        <f>T686/INPUTS!$B$7*1000</f>
        <v>38763450</v>
      </c>
      <c r="V686" s="15">
        <f>T686*INPUTS!$B$6</f>
        <v>97994.0016</v>
      </c>
      <c r="W686" s="54" t="s">
        <v>396</v>
      </c>
      <c r="X686" s="54" t="s">
        <v>396</v>
      </c>
      <c r="Y686" s="67">
        <f>IFERROR(VLOOKUP(E686,INPUTS!$A$44:$B$103,2,0),0)</f>
        <v>0</v>
      </c>
      <c r="Z686" s="15">
        <f t="shared" si="178"/>
        <v>0</v>
      </c>
      <c r="AA686" s="20">
        <f>IFERROR(VLOOKUP(E686,INPUTS!$A$44:$C$103,3,0),SCENARIOS!$J$25)</f>
        <v>0.015</v>
      </c>
      <c r="AB686" s="15">
        <f t="shared" si="186"/>
        <v>579.67573477344</v>
      </c>
      <c r="AC686" s="20">
        <f>IFERROR(VLOOKUP($E686,INPUTS!$A$44:$G$103,4,0),SCENARIOS!$K$25)</f>
        <v>0.075</v>
      </c>
      <c r="AD686" s="15">
        <f t="shared" si="186"/>
        <v>3611.90715185232</v>
      </c>
      <c r="AE686" s="20">
        <f>IFERROR(VLOOKUP($E686,INPUTS!$A$44:$G$103,5,0),SCENARIOS!$L$25)</f>
        <v>0.15</v>
      </c>
      <c r="AF686" s="15">
        <f t="shared" si="186"/>
        <v>9002.18690623701</v>
      </c>
      <c r="AG686" s="20">
        <f>IFERROR(VLOOKUP($E686,INPUTS!$A$44:$G$103,6,0),SCENARIOS!$M$25)</f>
        <v>0.2</v>
      </c>
      <c r="AH686" s="15">
        <f t="shared" si="180"/>
        <v>14957.8169625734</v>
      </c>
      <c r="AI686" s="20">
        <f>IFERROR(VLOOKUP($E686,INPUTS!$A$44:$G$103,7,0),SCENARIOS!$N$25)</f>
        <v>0.3</v>
      </c>
      <c r="AJ686" s="15">
        <f t="shared" si="181"/>
        <v>27960.2419882206</v>
      </c>
      <c r="AL686" t="str">
        <f t="shared" si="183"/>
        <v>N</v>
      </c>
      <c r="AM686" s="21">
        <f t="shared" si="184"/>
        <v>93200.8066274022</v>
      </c>
    </row>
    <row r="687" ht="15" customHeight="1" spans="1:39">
      <c r="A687" s="24" t="s">
        <v>2437</v>
      </c>
      <c r="B687" s="52" t="s">
        <v>437</v>
      </c>
      <c r="C687" s="52" t="s">
        <v>438</v>
      </c>
      <c r="D687" s="52" t="s">
        <v>929</v>
      </c>
      <c r="E687" s="10" t="s">
        <v>440</v>
      </c>
      <c r="F687" s="52" t="s">
        <v>439</v>
      </c>
      <c r="G687" s="52" t="s">
        <v>177</v>
      </c>
      <c r="H687" s="52" t="s">
        <v>203</v>
      </c>
      <c r="I687" s="52" t="s">
        <v>399</v>
      </c>
      <c r="J687" s="52" t="s">
        <v>165</v>
      </c>
      <c r="K687" s="52" t="s">
        <v>931</v>
      </c>
      <c r="L687" s="53" t="s">
        <v>1696</v>
      </c>
      <c r="M687" s="13">
        <v>2640</v>
      </c>
      <c r="N687" s="14">
        <f t="shared" si="182"/>
        <v>7.23287671232877</v>
      </c>
      <c r="O687" s="15">
        <v>5250</v>
      </c>
      <c r="P687" s="15">
        <f t="shared" si="187"/>
        <v>13860000</v>
      </c>
      <c r="Q687" s="16">
        <f>IFERROR(VLOOKUP(G687,SCENARIOS!$A$13:$E$18,4,0),0.025)</f>
        <v>0.045</v>
      </c>
      <c r="R687" s="52">
        <f>IFERROR(VLOOKUP(L687,INPUTS!$A$107:$B$120,2,0),0.0082)</f>
        <v>0.0082</v>
      </c>
      <c r="S687" s="52">
        <f t="shared" si="188"/>
        <v>43.05</v>
      </c>
      <c r="T687" s="15">
        <f t="shared" si="189"/>
        <v>113652</v>
      </c>
      <c r="U687" s="15">
        <f>T687/INPUTS!$B$7*1000</f>
        <v>142065000</v>
      </c>
      <c r="V687" s="15">
        <f>T687*INPUTS!$B$6</f>
        <v>359140.32</v>
      </c>
      <c r="W687" s="54" t="s">
        <v>396</v>
      </c>
      <c r="X687" s="54" t="s">
        <v>396</v>
      </c>
      <c r="Y687" s="67">
        <f>IFERROR(VLOOKUP(E687,INPUTS!$A$44:$B$103,2,0),0)</f>
        <v>0</v>
      </c>
      <c r="Z687" s="15">
        <f t="shared" si="178"/>
        <v>0</v>
      </c>
      <c r="AA687" s="20">
        <f>IFERROR(VLOOKUP(E687,INPUTS!$A$44:$C$103,3,0),SCENARIOS!$J$25)</f>
        <v>0.015</v>
      </c>
      <c r="AB687" s="15">
        <f t="shared" si="186"/>
        <v>2124.46604367229</v>
      </c>
      <c r="AC687" s="20">
        <f>IFERROR(VLOOKUP($E687,INPUTS!$A$44:$G$103,4,0),SCENARIOS!$K$25)</f>
        <v>0.075</v>
      </c>
      <c r="AD687" s="15">
        <f t="shared" si="186"/>
        <v>13237.356053909</v>
      </c>
      <c r="AE687" s="20">
        <f>IFERROR(VLOOKUP($E687,INPUTS!$A$44:$G$103,5,0),SCENARIOS!$L$25)</f>
        <v>0.15</v>
      </c>
      <c r="AF687" s="15">
        <f t="shared" si="186"/>
        <v>32992.3080333293</v>
      </c>
      <c r="AG687" s="20">
        <f>IFERROR(VLOOKUP($E687,INPUTS!$A$44:$G$103,6,0),SCENARIOS!$M$25)</f>
        <v>0.2</v>
      </c>
      <c r="AH687" s="15">
        <f t="shared" si="180"/>
        <v>54819.2244701641</v>
      </c>
      <c r="AI687" s="20">
        <f>IFERROR(VLOOKUP($E687,INPUTS!$A$44:$G$103,7,0),SCENARIOS!$N$25)</f>
        <v>0.3</v>
      </c>
      <c r="AJ687" s="15">
        <f t="shared" si="181"/>
        <v>102472.091056306</v>
      </c>
      <c r="AL687" t="str">
        <f t="shared" si="183"/>
        <v>Y</v>
      </c>
      <c r="AM687" s="21">
        <f t="shared" si="184"/>
        <v>341573.636854353</v>
      </c>
    </row>
    <row r="688" ht="15" customHeight="1" spans="1:39">
      <c r="A688" s="6" t="s">
        <v>2438</v>
      </c>
      <c r="B688" s="52" t="s">
        <v>437</v>
      </c>
      <c r="C688" s="52" t="s">
        <v>438</v>
      </c>
      <c r="D688" s="52" t="s">
        <v>929</v>
      </c>
      <c r="E688" s="10" t="s">
        <v>440</v>
      </c>
      <c r="F688" s="52" t="s">
        <v>439</v>
      </c>
      <c r="G688" s="52" t="s">
        <v>177</v>
      </c>
      <c r="H688" s="52" t="s">
        <v>1700</v>
      </c>
      <c r="I688" s="52" t="s">
        <v>399</v>
      </c>
      <c r="J688" s="52" t="s">
        <v>165</v>
      </c>
      <c r="K688" s="52" t="s">
        <v>931</v>
      </c>
      <c r="L688" s="53" t="s">
        <v>295</v>
      </c>
      <c r="M688" s="13">
        <v>1320</v>
      </c>
      <c r="N688" s="14">
        <f t="shared" si="182"/>
        <v>3.61643835616438</v>
      </c>
      <c r="O688" s="15">
        <v>5140</v>
      </c>
      <c r="P688" s="15">
        <f t="shared" si="187"/>
        <v>6784800</v>
      </c>
      <c r="Q688" s="16">
        <f>IFERROR(VLOOKUP(G688,SCENARIOS!$A$13:$E$18,4,0),0.025)</f>
        <v>0.045</v>
      </c>
      <c r="R688" s="52">
        <f>IFERROR(VLOOKUP(L688,INPUTS!$A$107:$B$120,2,0),0.0082)</f>
        <v>0.0089</v>
      </c>
      <c r="S688" s="52">
        <f t="shared" si="188"/>
        <v>45.746</v>
      </c>
      <c r="T688" s="15">
        <f t="shared" si="189"/>
        <v>60384.72</v>
      </c>
      <c r="U688" s="15">
        <f>T688/INPUTS!$B$7*1000</f>
        <v>75480900</v>
      </c>
      <c r="V688" s="15">
        <f>T688*INPUTS!$B$6</f>
        <v>190815.7152</v>
      </c>
      <c r="W688" s="54" t="s">
        <v>396</v>
      </c>
      <c r="X688" s="54" t="s">
        <v>396</v>
      </c>
      <c r="Y688" s="67">
        <f>IFERROR(VLOOKUP(E688,INPUTS!$A$44:$B$103,2,0),0)</f>
        <v>0</v>
      </c>
      <c r="Z688" s="15">
        <f t="shared" si="178"/>
        <v>0</v>
      </c>
      <c r="AA688" s="20">
        <f>IFERROR(VLOOKUP(E688,INPUTS!$A$44:$C$103,3,0),SCENARIOS!$J$25)</f>
        <v>0.015</v>
      </c>
      <c r="AB688" s="15">
        <f t="shared" si="186"/>
        <v>1128.75521061362</v>
      </c>
      <c r="AC688" s="20">
        <f>IFERROR(VLOOKUP($E688,INPUTS!$A$44:$G$103,4,0),SCENARIOS!$K$25)</f>
        <v>0.075</v>
      </c>
      <c r="AD688" s="15">
        <f t="shared" si="186"/>
        <v>7033.17177749271</v>
      </c>
      <c r="AE688" s="20">
        <f>IFERROR(VLOOKUP($E688,INPUTS!$A$44:$G$103,5,0),SCENARIOS!$L$25)</f>
        <v>0.15</v>
      </c>
      <c r="AF688" s="15">
        <f t="shared" si="186"/>
        <v>17529.2232670463</v>
      </c>
      <c r="AG688" s="20">
        <f>IFERROR(VLOOKUP($E688,INPUTS!$A$44:$G$103,6,0),SCENARIOS!$M$25)</f>
        <v>0.2</v>
      </c>
      <c r="AH688" s="15">
        <f t="shared" si="180"/>
        <v>29126.1352219759</v>
      </c>
      <c r="AI688" s="20">
        <f>IFERROR(VLOOKUP($E688,INPUTS!$A$44:$G$103,7,0),SCENARIOS!$N$25)</f>
        <v>0.3</v>
      </c>
      <c r="AJ688" s="15">
        <f t="shared" si="181"/>
        <v>54444.6954409033</v>
      </c>
      <c r="AL688" t="str">
        <f t="shared" si="183"/>
        <v>N</v>
      </c>
      <c r="AM688" s="21">
        <f t="shared" si="184"/>
        <v>181482.318136344</v>
      </c>
    </row>
    <row r="689" ht="15" customHeight="1" spans="1:39">
      <c r="A689" s="24" t="s">
        <v>2439</v>
      </c>
      <c r="B689" s="52" t="s">
        <v>437</v>
      </c>
      <c r="C689" s="52" t="s">
        <v>438</v>
      </c>
      <c r="D689" s="52" t="s">
        <v>929</v>
      </c>
      <c r="E689" s="10" t="s">
        <v>440</v>
      </c>
      <c r="F689" s="52" t="s">
        <v>439</v>
      </c>
      <c r="G689" s="52" t="s">
        <v>177</v>
      </c>
      <c r="H689" s="52" t="s">
        <v>200</v>
      </c>
      <c r="I689" s="52" t="s">
        <v>391</v>
      </c>
      <c r="J689" s="52" t="s">
        <v>165</v>
      </c>
      <c r="K689" s="52" t="s">
        <v>931</v>
      </c>
      <c r="L689" s="53" t="s">
        <v>1696</v>
      </c>
      <c r="M689" s="13">
        <v>2640</v>
      </c>
      <c r="N689" s="14">
        <f t="shared" si="182"/>
        <v>7.23287671232877</v>
      </c>
      <c r="O689" s="15">
        <v>5130</v>
      </c>
      <c r="P689" s="15">
        <f t="shared" si="187"/>
        <v>13543200</v>
      </c>
      <c r="Q689" s="16">
        <f>IFERROR(VLOOKUP(G689,SCENARIOS!$A$13:$E$18,4,0),0.025)</f>
        <v>0.045</v>
      </c>
      <c r="R689" s="52">
        <f>IFERROR(VLOOKUP(L689,INPUTS!$A$107:$B$120,2,0),0.0082)</f>
        <v>0.0082</v>
      </c>
      <c r="S689" s="52">
        <f t="shared" si="188"/>
        <v>42.066</v>
      </c>
      <c r="T689" s="15">
        <f t="shared" si="189"/>
        <v>111054.24</v>
      </c>
      <c r="U689" s="15">
        <f>T689/INPUTS!$B$7*1000</f>
        <v>138817800</v>
      </c>
      <c r="V689" s="15">
        <f>T689*INPUTS!$B$6</f>
        <v>350931.3984</v>
      </c>
      <c r="W689" s="54" t="s">
        <v>396</v>
      </c>
      <c r="X689" s="54" t="s">
        <v>396</v>
      </c>
      <c r="Y689" s="67">
        <f>IFERROR(VLOOKUP(E689,INPUTS!$A$44:$B$103,2,0),0)</f>
        <v>0</v>
      </c>
      <c r="Z689" s="15">
        <f t="shared" si="178"/>
        <v>0</v>
      </c>
      <c r="AA689" s="20">
        <f>IFERROR(VLOOKUP(E689,INPUTS!$A$44:$C$103,3,0),SCENARIOS!$J$25)</f>
        <v>0.015</v>
      </c>
      <c r="AB689" s="15">
        <f t="shared" si="186"/>
        <v>2075.90681981693</v>
      </c>
      <c r="AC689" s="20">
        <f>IFERROR(VLOOKUP($E689,INPUTS!$A$44:$G$103,4,0),SCENARIOS!$K$25)</f>
        <v>0.075</v>
      </c>
      <c r="AD689" s="15">
        <f t="shared" si="186"/>
        <v>12934.787915534</v>
      </c>
      <c r="AE689" s="20">
        <f>IFERROR(VLOOKUP($E689,INPUTS!$A$44:$G$103,5,0),SCENARIOS!$L$25)</f>
        <v>0.15</v>
      </c>
      <c r="AF689" s="15">
        <f t="shared" si="186"/>
        <v>32238.1981354247</v>
      </c>
      <c r="AG689" s="20">
        <f>IFERROR(VLOOKUP($E689,INPUTS!$A$44:$G$103,6,0),SCENARIOS!$M$25)</f>
        <v>0.2</v>
      </c>
      <c r="AH689" s="15">
        <f t="shared" si="180"/>
        <v>53566.2136251318</v>
      </c>
      <c r="AI689" s="20">
        <f>IFERROR(VLOOKUP($E689,INPUTS!$A$44:$G$103,7,0),SCENARIOS!$N$25)</f>
        <v>0.3</v>
      </c>
      <c r="AJ689" s="15">
        <f t="shared" si="181"/>
        <v>100129.871832162</v>
      </c>
      <c r="AL689" t="str">
        <f t="shared" si="183"/>
        <v>Y</v>
      </c>
      <c r="AM689" s="21">
        <f t="shared" si="184"/>
        <v>333766.23944054</v>
      </c>
    </row>
    <row r="690" ht="15" customHeight="1" spans="1:39">
      <c r="A690" s="6" t="s">
        <v>2440</v>
      </c>
      <c r="B690" s="52" t="s">
        <v>437</v>
      </c>
      <c r="C690" s="52" t="s">
        <v>438</v>
      </c>
      <c r="D690" s="52" t="s">
        <v>929</v>
      </c>
      <c r="E690" s="10" t="s">
        <v>440</v>
      </c>
      <c r="F690" s="52" t="s">
        <v>439</v>
      </c>
      <c r="G690" s="52" t="s">
        <v>177</v>
      </c>
      <c r="H690" s="52" t="s">
        <v>208</v>
      </c>
      <c r="I690" s="52" t="s">
        <v>391</v>
      </c>
      <c r="J690" s="52" t="s">
        <v>165</v>
      </c>
      <c r="K690" s="52" t="s">
        <v>931</v>
      </c>
      <c r="L690" s="53" t="s">
        <v>1696</v>
      </c>
      <c r="M690" s="13">
        <v>2640</v>
      </c>
      <c r="N690" s="14">
        <f t="shared" si="182"/>
        <v>7.23287671232877</v>
      </c>
      <c r="O690" s="15">
        <v>4940</v>
      </c>
      <c r="P690" s="15">
        <f t="shared" si="187"/>
        <v>13041600</v>
      </c>
      <c r="Q690" s="16">
        <f>IFERROR(VLOOKUP(G690,SCENARIOS!$A$13:$E$18,4,0),0.025)</f>
        <v>0.045</v>
      </c>
      <c r="R690" s="52">
        <f>IFERROR(VLOOKUP(L690,INPUTS!$A$107:$B$120,2,0),0.0082)</f>
        <v>0.0082</v>
      </c>
      <c r="S690" s="52">
        <f t="shared" si="188"/>
        <v>40.508</v>
      </c>
      <c r="T690" s="15">
        <f t="shared" si="189"/>
        <v>106941.12</v>
      </c>
      <c r="U690" s="15">
        <f>T690/INPUTS!$B$7*1000</f>
        <v>133676400</v>
      </c>
      <c r="V690" s="15">
        <f>T690*INPUTS!$B$6</f>
        <v>337933.9392</v>
      </c>
      <c r="W690" s="54" t="s">
        <v>396</v>
      </c>
      <c r="X690" s="54" t="s">
        <v>396</v>
      </c>
      <c r="Y690" s="67">
        <f>IFERROR(VLOOKUP(E690,INPUTS!$A$44:$B$103,2,0),0)</f>
        <v>0</v>
      </c>
      <c r="Z690" s="15">
        <f t="shared" si="178"/>
        <v>0</v>
      </c>
      <c r="AA690" s="20">
        <f>IFERROR(VLOOKUP(E690,INPUTS!$A$44:$C$103,3,0),SCENARIOS!$J$25)</f>
        <v>0.015</v>
      </c>
      <c r="AB690" s="15">
        <f t="shared" si="186"/>
        <v>1999.02138204593</v>
      </c>
      <c r="AC690" s="20">
        <f>IFERROR(VLOOKUP($E690,INPUTS!$A$44:$G$103,4,0),SCENARIOS!$K$25)</f>
        <v>0.075</v>
      </c>
      <c r="AD690" s="15">
        <f t="shared" si="186"/>
        <v>12455.7216964401</v>
      </c>
      <c r="AE690" s="20">
        <f>IFERROR(VLOOKUP($E690,INPUTS!$A$44:$G$103,5,0),SCENARIOS!$L$25)</f>
        <v>0.15</v>
      </c>
      <c r="AF690" s="15">
        <f t="shared" si="186"/>
        <v>31044.1907970756</v>
      </c>
      <c r="AG690" s="20">
        <f>IFERROR(VLOOKUP($E690,INPUTS!$A$44:$G$103,6,0),SCENARIOS!$M$25)</f>
        <v>0.2</v>
      </c>
      <c r="AH690" s="15">
        <f t="shared" si="180"/>
        <v>51582.2797871639</v>
      </c>
      <c r="AI690" s="20">
        <f>IFERROR(VLOOKUP($E690,INPUTS!$A$44:$G$103,7,0),SCENARIOS!$N$25)</f>
        <v>0.3</v>
      </c>
      <c r="AJ690" s="15">
        <f t="shared" si="181"/>
        <v>96421.3580606003</v>
      </c>
      <c r="AL690" t="str">
        <f t="shared" si="183"/>
        <v>Y</v>
      </c>
      <c r="AM690" s="21">
        <f t="shared" si="184"/>
        <v>321404.526868668</v>
      </c>
    </row>
    <row r="691" ht="15" customHeight="1" spans="1:39">
      <c r="A691" s="24" t="s">
        <v>2441</v>
      </c>
      <c r="B691" s="52" t="s">
        <v>437</v>
      </c>
      <c r="C691" s="52" t="s">
        <v>438</v>
      </c>
      <c r="D691" s="52" t="s">
        <v>929</v>
      </c>
      <c r="E691" s="10" t="s">
        <v>440</v>
      </c>
      <c r="F691" s="52" t="s">
        <v>439</v>
      </c>
      <c r="G691" s="52" t="s">
        <v>177</v>
      </c>
      <c r="H691" s="52" t="s">
        <v>728</v>
      </c>
      <c r="I691" s="52" t="s">
        <v>391</v>
      </c>
      <c r="J691" s="52" t="s">
        <v>165</v>
      </c>
      <c r="K691" s="52" t="s">
        <v>931</v>
      </c>
      <c r="L691" s="53" t="s">
        <v>295</v>
      </c>
      <c r="M691" s="13">
        <v>1320</v>
      </c>
      <c r="N691" s="14">
        <f t="shared" si="182"/>
        <v>3.61643835616438</v>
      </c>
      <c r="O691" s="15">
        <v>5070</v>
      </c>
      <c r="P691" s="15">
        <f t="shared" si="187"/>
        <v>6692400</v>
      </c>
      <c r="Q691" s="16">
        <f>IFERROR(VLOOKUP(G691,SCENARIOS!$A$13:$E$18,4,0),0.025)</f>
        <v>0.045</v>
      </c>
      <c r="R691" s="52">
        <f>IFERROR(VLOOKUP(L691,INPUTS!$A$107:$B$120,2,0),0.0082)</f>
        <v>0.0089</v>
      </c>
      <c r="S691" s="52">
        <f t="shared" si="188"/>
        <v>45.123</v>
      </c>
      <c r="T691" s="15">
        <f t="shared" si="189"/>
        <v>59562.36</v>
      </c>
      <c r="U691" s="15">
        <f>T691/INPUTS!$B$7*1000</f>
        <v>74452950</v>
      </c>
      <c r="V691" s="15">
        <f>T691*INPUTS!$B$6</f>
        <v>188217.0576</v>
      </c>
      <c r="W691" s="54" t="s">
        <v>396</v>
      </c>
      <c r="X691" s="54" t="s">
        <v>396</v>
      </c>
      <c r="Y691" s="67">
        <f>IFERROR(VLOOKUP(E691,INPUTS!$A$44:$B$103,2,0),0)</f>
        <v>0</v>
      </c>
      <c r="Z691" s="15">
        <f t="shared" si="178"/>
        <v>0</v>
      </c>
      <c r="AA691" s="20">
        <f>IFERROR(VLOOKUP(E691,INPUTS!$A$44:$C$103,3,0),SCENARIOS!$J$25)</f>
        <v>0.015</v>
      </c>
      <c r="AB691" s="15">
        <f t="shared" si="186"/>
        <v>1113.38305793989</v>
      </c>
      <c r="AC691" s="20">
        <f>IFERROR(VLOOKUP($E691,INPUTS!$A$44:$G$103,4,0),SCENARIOS!$K$25)</f>
        <v>0.075</v>
      </c>
      <c r="AD691" s="15">
        <f t="shared" si="186"/>
        <v>6937.38928246849</v>
      </c>
      <c r="AE691" s="20">
        <f>IFERROR(VLOOKUP($E691,INPUTS!$A$44:$G$103,5,0),SCENARIOS!$L$25)</f>
        <v>0.15</v>
      </c>
      <c r="AF691" s="15">
        <f t="shared" si="186"/>
        <v>17290.4984365612</v>
      </c>
      <c r="AG691" s="20">
        <f>IFERROR(VLOOKUP($E691,INPUTS!$A$44:$G$103,6,0),SCENARIOS!$M$25)</f>
        <v>0.2</v>
      </c>
      <c r="AH691" s="15">
        <f t="shared" si="180"/>
        <v>28729.4757928829</v>
      </c>
      <c r="AI691" s="20">
        <f>IFERROR(VLOOKUP($E691,INPUTS!$A$44:$G$103,7,0),SCENARIOS!$N$25)</f>
        <v>0.3</v>
      </c>
      <c r="AJ691" s="15">
        <f t="shared" si="181"/>
        <v>53703.230717</v>
      </c>
      <c r="AL691" t="str">
        <f t="shared" si="183"/>
        <v>N</v>
      </c>
      <c r="AM691" s="21">
        <f t="shared" si="184"/>
        <v>179010.769056667</v>
      </c>
    </row>
    <row r="692" ht="15" customHeight="1" spans="1:39">
      <c r="A692" s="6" t="s">
        <v>2442</v>
      </c>
      <c r="B692" s="52" t="s">
        <v>437</v>
      </c>
      <c r="C692" s="52" t="s">
        <v>438</v>
      </c>
      <c r="D692" s="52" t="s">
        <v>929</v>
      </c>
      <c r="E692" s="10" t="s">
        <v>440</v>
      </c>
      <c r="F692" s="52" t="s">
        <v>439</v>
      </c>
      <c r="G692" s="52" t="s">
        <v>177</v>
      </c>
      <c r="H692" s="52" t="s">
        <v>219</v>
      </c>
      <c r="I692" s="52" t="s">
        <v>391</v>
      </c>
      <c r="J692" s="52" t="s">
        <v>165</v>
      </c>
      <c r="K692" s="52" t="s">
        <v>931</v>
      </c>
      <c r="L692" s="53" t="s">
        <v>295</v>
      </c>
      <c r="M692" s="13">
        <v>991</v>
      </c>
      <c r="N692" s="14">
        <f t="shared" si="182"/>
        <v>2.71506849315068</v>
      </c>
      <c r="O692" s="15">
        <v>5150</v>
      </c>
      <c r="P692" s="15">
        <f t="shared" si="187"/>
        <v>5103650</v>
      </c>
      <c r="Q692" s="16">
        <f>IFERROR(VLOOKUP(G692,SCENARIOS!$A$13:$E$18,4,0),0.025)</f>
        <v>0.045</v>
      </c>
      <c r="R692" s="52">
        <f>IFERROR(VLOOKUP(L692,INPUTS!$A$107:$B$120,2,0),0.0082)</f>
        <v>0.0089</v>
      </c>
      <c r="S692" s="52">
        <f t="shared" si="188"/>
        <v>45.835</v>
      </c>
      <c r="T692" s="15">
        <f t="shared" si="189"/>
        <v>45422.485</v>
      </c>
      <c r="U692" s="15">
        <f>T692/INPUTS!$B$7*1000</f>
        <v>56778106.25</v>
      </c>
      <c r="V692" s="15">
        <f>T692*INPUTS!$B$6</f>
        <v>143535.0526</v>
      </c>
      <c r="W692" s="54" t="s">
        <v>396</v>
      </c>
      <c r="X692" s="54" t="s">
        <v>396</v>
      </c>
      <c r="Y692" s="67">
        <f>IFERROR(VLOOKUP(E692,INPUTS!$A$44:$B$103,2,0),0)</f>
        <v>0</v>
      </c>
      <c r="Z692" s="15">
        <f t="shared" si="178"/>
        <v>0</v>
      </c>
      <c r="AA692" s="20">
        <f>IFERROR(VLOOKUP(E692,INPUTS!$A$44:$C$103,3,0),SCENARIOS!$J$25)</f>
        <v>0.015</v>
      </c>
      <c r="AB692" s="15">
        <f t="shared" ref="AB692:AF707" si="190">$T692*AA692*(1+$Q692)^AB$2</f>
        <v>849.0702055548</v>
      </c>
      <c r="AC692" s="20">
        <f>IFERROR(VLOOKUP($E692,INPUTS!$A$44:$G$103,4,0),SCENARIOS!$K$25)</f>
        <v>0.075</v>
      </c>
      <c r="AD692" s="15">
        <f t="shared" si="190"/>
        <v>5290.47976980908</v>
      </c>
      <c r="AE692" s="20">
        <f>IFERROR(VLOOKUP($E692,INPUTS!$A$44:$G$103,5,0),SCENARIOS!$L$25)</f>
        <v>0.15</v>
      </c>
      <c r="AF692" s="15">
        <f t="shared" si="190"/>
        <v>13185.8006613107</v>
      </c>
      <c r="AG692" s="20">
        <f>IFERROR(VLOOKUP($E692,INPUTS!$A$44:$G$103,6,0),SCENARIOS!$M$25)</f>
        <v>0.2</v>
      </c>
      <c r="AH692" s="15">
        <f t="shared" si="180"/>
        <v>21909.2088234933</v>
      </c>
      <c r="AI692" s="20">
        <f>IFERROR(VLOOKUP($E692,INPUTS!$A$44:$G$103,7,0),SCENARIOS!$N$25)</f>
        <v>0.3</v>
      </c>
      <c r="AJ692" s="15">
        <f t="shared" si="181"/>
        <v>40954.2904561617</v>
      </c>
      <c r="AL692" t="str">
        <f t="shared" si="183"/>
        <v>N</v>
      </c>
      <c r="AM692" s="21">
        <f t="shared" si="184"/>
        <v>136514.301520539</v>
      </c>
    </row>
    <row r="693" ht="15" customHeight="1" spans="1:39">
      <c r="A693" s="24" t="s">
        <v>2443</v>
      </c>
      <c r="B693" s="52" t="s">
        <v>437</v>
      </c>
      <c r="C693" s="52" t="s">
        <v>438</v>
      </c>
      <c r="D693" s="52" t="s">
        <v>929</v>
      </c>
      <c r="E693" s="10" t="s">
        <v>440</v>
      </c>
      <c r="F693" s="52" t="s">
        <v>439</v>
      </c>
      <c r="G693" s="52" t="s">
        <v>177</v>
      </c>
      <c r="H693" s="52" t="s">
        <v>204</v>
      </c>
      <c r="I693" s="52" t="s">
        <v>405</v>
      </c>
      <c r="J693" s="52" t="s">
        <v>165</v>
      </c>
      <c r="K693" s="52" t="s">
        <v>931</v>
      </c>
      <c r="L693" s="53" t="s">
        <v>1696</v>
      </c>
      <c r="M693" s="13">
        <v>2640</v>
      </c>
      <c r="N693" s="14">
        <f t="shared" si="182"/>
        <v>7.23287671232877</v>
      </c>
      <c r="O693" s="15">
        <v>5470</v>
      </c>
      <c r="P693" s="15">
        <f t="shared" si="187"/>
        <v>14440800</v>
      </c>
      <c r="Q693" s="16">
        <f>IFERROR(VLOOKUP(G693,SCENARIOS!$A$13:$E$18,4,0),0.025)</f>
        <v>0.045</v>
      </c>
      <c r="R693" s="52">
        <f>IFERROR(VLOOKUP(L693,INPUTS!$A$107:$B$120,2,0),0.0082)</f>
        <v>0.0082</v>
      </c>
      <c r="S693" s="52">
        <f t="shared" si="188"/>
        <v>44.854</v>
      </c>
      <c r="T693" s="15">
        <f t="shared" si="189"/>
        <v>118414.56</v>
      </c>
      <c r="U693" s="15">
        <f>T693/INPUTS!$B$7*1000</f>
        <v>148018200</v>
      </c>
      <c r="V693" s="15">
        <f>T693*INPUTS!$B$6</f>
        <v>374190.0096</v>
      </c>
      <c r="W693" s="54" t="s">
        <v>396</v>
      </c>
      <c r="X693" s="54" t="s">
        <v>396</v>
      </c>
      <c r="Y693" s="67">
        <f>IFERROR(VLOOKUP(E693,INPUTS!$A$44:$B$103,2,0),0)</f>
        <v>0</v>
      </c>
      <c r="Z693" s="15">
        <f t="shared" si="178"/>
        <v>0</v>
      </c>
      <c r="AA693" s="20">
        <f>IFERROR(VLOOKUP(E693,INPUTS!$A$44:$C$103,3,0),SCENARIOS!$J$25)</f>
        <v>0.015</v>
      </c>
      <c r="AB693" s="15">
        <f t="shared" si="190"/>
        <v>2213.49128740713</v>
      </c>
      <c r="AC693" s="20">
        <f>IFERROR(VLOOKUP($E693,INPUTS!$A$44:$G$103,4,0),SCENARIOS!$K$25)</f>
        <v>0.075</v>
      </c>
      <c r="AD693" s="15">
        <f t="shared" si="190"/>
        <v>13792.0643075966</v>
      </c>
      <c r="AE693" s="20">
        <f>IFERROR(VLOOKUP($E693,INPUTS!$A$44:$G$103,5,0),SCENARIOS!$L$25)</f>
        <v>0.15</v>
      </c>
      <c r="AF693" s="15">
        <f t="shared" si="190"/>
        <v>34374.8428461546</v>
      </c>
      <c r="AG693" s="20">
        <f>IFERROR(VLOOKUP($E693,INPUTS!$A$44:$G$103,6,0),SCENARIOS!$M$25)</f>
        <v>0.2</v>
      </c>
      <c r="AH693" s="15">
        <f t="shared" si="180"/>
        <v>57116.41101939</v>
      </c>
      <c r="AI693" s="20">
        <f>IFERROR(VLOOKUP($E693,INPUTS!$A$44:$G$103,7,0),SCENARIOS!$N$25)</f>
        <v>0.3</v>
      </c>
      <c r="AJ693" s="15">
        <f t="shared" si="181"/>
        <v>106766.159633904</v>
      </c>
      <c r="AL693" t="str">
        <f t="shared" si="183"/>
        <v>Y</v>
      </c>
      <c r="AM693" s="21">
        <f t="shared" si="184"/>
        <v>355887.198779679</v>
      </c>
    </row>
    <row r="694" ht="15" customHeight="1" spans="1:39">
      <c r="A694" s="6" t="s">
        <v>2444</v>
      </c>
      <c r="B694" s="52" t="s">
        <v>437</v>
      </c>
      <c r="C694" s="52" t="s">
        <v>438</v>
      </c>
      <c r="D694" s="52" t="s">
        <v>929</v>
      </c>
      <c r="E694" s="10" t="s">
        <v>440</v>
      </c>
      <c r="F694" s="52" t="s">
        <v>439</v>
      </c>
      <c r="G694" s="52" t="s">
        <v>177</v>
      </c>
      <c r="H694" s="52" t="s">
        <v>205</v>
      </c>
      <c r="I694" s="52" t="s">
        <v>408</v>
      </c>
      <c r="J694" s="52" t="s">
        <v>165</v>
      </c>
      <c r="K694" s="52" t="s">
        <v>931</v>
      </c>
      <c r="L694" s="53" t="s">
        <v>1696</v>
      </c>
      <c r="M694" s="13">
        <v>1980</v>
      </c>
      <c r="N694" s="14">
        <f t="shared" si="182"/>
        <v>5.42465753424658</v>
      </c>
      <c r="O694" s="15">
        <v>5840</v>
      </c>
      <c r="P694" s="15">
        <f t="shared" si="187"/>
        <v>11563200</v>
      </c>
      <c r="Q694" s="16">
        <f>IFERROR(VLOOKUP(G694,SCENARIOS!$A$13:$E$18,4,0),0.025)</f>
        <v>0.045</v>
      </c>
      <c r="R694" s="52">
        <f>IFERROR(VLOOKUP(L694,INPUTS!$A$107:$B$120,2,0),0.0082)</f>
        <v>0.0082</v>
      </c>
      <c r="S694" s="52">
        <f t="shared" si="188"/>
        <v>47.888</v>
      </c>
      <c r="T694" s="15">
        <f t="shared" si="189"/>
        <v>94818.24</v>
      </c>
      <c r="U694" s="15">
        <f>T694/INPUTS!$B$7*1000</f>
        <v>118522800</v>
      </c>
      <c r="V694" s="15">
        <f>T694*INPUTS!$B$6</f>
        <v>299625.6384</v>
      </c>
      <c r="W694" s="54" t="s">
        <v>396</v>
      </c>
      <c r="X694" s="54" t="s">
        <v>396</v>
      </c>
      <c r="Y694" s="67">
        <f>IFERROR(VLOOKUP(E694,INPUTS!$A$44:$B$103,2,0),0)</f>
        <v>0</v>
      </c>
      <c r="Z694" s="15">
        <f t="shared" si="178"/>
        <v>0</v>
      </c>
      <c r="AA694" s="20">
        <f>IFERROR(VLOOKUP(E694,INPUTS!$A$44:$C$103,3,0),SCENARIOS!$J$25)</f>
        <v>0.015</v>
      </c>
      <c r="AB694" s="15">
        <f t="shared" si="190"/>
        <v>1772.41167072088</v>
      </c>
      <c r="AC694" s="20">
        <f>IFERROR(VLOOKUP($E694,INPUTS!$A$44:$G$103,4,0),SCENARIOS!$K$25)</f>
        <v>0.075</v>
      </c>
      <c r="AD694" s="15">
        <f t="shared" si="190"/>
        <v>11043.7370506898</v>
      </c>
      <c r="AE694" s="20">
        <f>IFERROR(VLOOKUP($E694,INPUTS!$A$44:$G$103,5,0),SCENARIOS!$L$25)</f>
        <v>0.15</v>
      </c>
      <c r="AF694" s="15">
        <f t="shared" si="190"/>
        <v>27525.0112735205</v>
      </c>
      <c r="AG694" s="20">
        <f>IFERROR(VLOOKUP($E694,INPUTS!$A$44:$G$103,6,0),SCENARIOS!$M$25)</f>
        <v>0.2</v>
      </c>
      <c r="AH694" s="15">
        <f t="shared" si="180"/>
        <v>45734.8958436798</v>
      </c>
      <c r="AI694" s="20">
        <f>IFERROR(VLOOKUP($E694,INPUTS!$A$44:$G$103,7,0),SCENARIOS!$N$25)</f>
        <v>0.3</v>
      </c>
      <c r="AJ694" s="15">
        <f t="shared" si="181"/>
        <v>85491.001681261</v>
      </c>
      <c r="AL694" t="str">
        <f t="shared" si="183"/>
        <v>Y</v>
      </c>
      <c r="AM694" s="21">
        <f t="shared" si="184"/>
        <v>284970.005604203</v>
      </c>
    </row>
    <row r="695" ht="15" customHeight="1" spans="1:39">
      <c r="A695" s="24" t="s">
        <v>2445</v>
      </c>
      <c r="B695" s="52" t="s">
        <v>437</v>
      </c>
      <c r="C695" s="52" t="s">
        <v>438</v>
      </c>
      <c r="D695" s="52" t="s">
        <v>929</v>
      </c>
      <c r="E695" s="10" t="s">
        <v>440</v>
      </c>
      <c r="F695" s="52" t="s">
        <v>439</v>
      </c>
      <c r="G695" s="52" t="s">
        <v>177</v>
      </c>
      <c r="H695" s="52" t="s">
        <v>206</v>
      </c>
      <c r="I695" s="52" t="s">
        <v>408</v>
      </c>
      <c r="J695" s="52" t="s">
        <v>165</v>
      </c>
      <c r="K695" s="52" t="s">
        <v>931</v>
      </c>
      <c r="L695" s="53" t="s">
        <v>295</v>
      </c>
      <c r="M695" s="13">
        <v>1320</v>
      </c>
      <c r="N695" s="14">
        <f t="shared" si="182"/>
        <v>3.61643835616438</v>
      </c>
      <c r="O695" s="15">
        <v>5530</v>
      </c>
      <c r="P695" s="15">
        <f t="shared" si="187"/>
        <v>7299600</v>
      </c>
      <c r="Q695" s="16">
        <f>IFERROR(VLOOKUP(G695,SCENARIOS!$A$13:$E$18,4,0),0.025)</f>
        <v>0.045</v>
      </c>
      <c r="R695" s="52">
        <f>IFERROR(VLOOKUP(L695,INPUTS!$A$107:$B$120,2,0),0.0082)</f>
        <v>0.0089</v>
      </c>
      <c r="S695" s="52">
        <f t="shared" si="188"/>
        <v>49.217</v>
      </c>
      <c r="T695" s="15">
        <f t="shared" si="189"/>
        <v>64966.44</v>
      </c>
      <c r="U695" s="15">
        <f>T695/INPUTS!$B$7*1000</f>
        <v>81208050</v>
      </c>
      <c r="V695" s="15">
        <f>T695*INPUTS!$B$6</f>
        <v>205293.9504</v>
      </c>
      <c r="W695" s="54" t="s">
        <v>396</v>
      </c>
      <c r="X695" s="54" t="s">
        <v>396</v>
      </c>
      <c r="Y695" s="67">
        <f>IFERROR(VLOOKUP(E695,INPUTS!$A$44:$B$103,2,0),0)</f>
        <v>0</v>
      </c>
      <c r="Z695" s="15">
        <f t="shared" si="178"/>
        <v>0</v>
      </c>
      <c r="AA695" s="20">
        <f>IFERROR(VLOOKUP(E695,INPUTS!$A$44:$C$103,3,0),SCENARIOS!$J$25)</f>
        <v>0.015</v>
      </c>
      <c r="AB695" s="15">
        <f t="shared" si="190"/>
        <v>1214.40006122438</v>
      </c>
      <c r="AC695" s="20">
        <f>IFERROR(VLOOKUP($E695,INPUTS!$A$44:$G$103,4,0),SCENARIOS!$K$25)</f>
        <v>0.075</v>
      </c>
      <c r="AD695" s="15">
        <f t="shared" si="190"/>
        <v>7566.81710691336</v>
      </c>
      <c r="AE695" s="20">
        <f>IFERROR(VLOOKUP($E695,INPUTS!$A$44:$G$103,5,0),SCENARIOS!$L$25)</f>
        <v>0.15</v>
      </c>
      <c r="AF695" s="15">
        <f t="shared" si="190"/>
        <v>18859.2616083202</v>
      </c>
      <c r="AG695" s="20">
        <f>IFERROR(VLOOKUP($E695,INPUTS!$A$44:$G$103,6,0),SCENARIOS!$M$25)</f>
        <v>0.2</v>
      </c>
      <c r="AH695" s="15">
        <f t="shared" si="180"/>
        <v>31336.0948983515</v>
      </c>
      <c r="AI695" s="20">
        <f>IFERROR(VLOOKUP($E695,INPUTS!$A$44:$G$103,7,0),SCENARIOS!$N$25)</f>
        <v>0.3</v>
      </c>
      <c r="AJ695" s="15">
        <f t="shared" si="181"/>
        <v>58575.7131883648</v>
      </c>
      <c r="AL695" t="str">
        <f t="shared" si="183"/>
        <v>N</v>
      </c>
      <c r="AM695" s="21">
        <f t="shared" si="184"/>
        <v>195252.377294549</v>
      </c>
    </row>
    <row r="696" ht="15" customHeight="1" spans="1:39">
      <c r="A696" s="6" t="s">
        <v>2446</v>
      </c>
      <c r="B696" s="52" t="s">
        <v>437</v>
      </c>
      <c r="C696" s="52" t="s">
        <v>438</v>
      </c>
      <c r="D696" s="52" t="s">
        <v>929</v>
      </c>
      <c r="E696" s="10" t="s">
        <v>440</v>
      </c>
      <c r="F696" s="52" t="s">
        <v>439</v>
      </c>
      <c r="G696" s="52" t="s">
        <v>177</v>
      </c>
      <c r="H696" s="52" t="s">
        <v>207</v>
      </c>
      <c r="I696" s="52" t="s">
        <v>609</v>
      </c>
      <c r="J696" s="52" t="s">
        <v>165</v>
      </c>
      <c r="K696" s="52" t="s">
        <v>931</v>
      </c>
      <c r="L696" s="53" t="s">
        <v>1696</v>
      </c>
      <c r="M696" s="13">
        <v>1980</v>
      </c>
      <c r="N696" s="14">
        <f t="shared" si="182"/>
        <v>5.42465753424658</v>
      </c>
      <c r="O696" s="15">
        <v>4640</v>
      </c>
      <c r="P696" s="15">
        <f t="shared" si="187"/>
        <v>9187200</v>
      </c>
      <c r="Q696" s="16">
        <f>IFERROR(VLOOKUP(G696,SCENARIOS!$A$13:$E$18,4,0),0.025)</f>
        <v>0.045</v>
      </c>
      <c r="R696" s="52">
        <f>IFERROR(VLOOKUP(L696,INPUTS!$A$107:$B$120,2,0),0.0082)</f>
        <v>0.0082</v>
      </c>
      <c r="S696" s="52">
        <f t="shared" si="188"/>
        <v>38.048</v>
      </c>
      <c r="T696" s="15">
        <f t="shared" si="189"/>
        <v>75335.04</v>
      </c>
      <c r="U696" s="15">
        <f>T696/INPUTS!$B$7*1000</f>
        <v>94168800</v>
      </c>
      <c r="V696" s="15">
        <f>T696*INPUTS!$B$6</f>
        <v>238058.7264</v>
      </c>
      <c r="W696" s="54" t="s">
        <v>396</v>
      </c>
      <c r="X696" s="54" t="s">
        <v>396</v>
      </c>
      <c r="Y696" s="67">
        <f>IFERROR(VLOOKUP(E696,INPUTS!$A$44:$B$103,2,0),0)</f>
        <v>0</v>
      </c>
      <c r="Z696" s="15">
        <f t="shared" si="178"/>
        <v>0</v>
      </c>
      <c r="AA696" s="20">
        <f>IFERROR(VLOOKUP(E696,INPUTS!$A$44:$C$103,3,0),SCENARIOS!$J$25)</f>
        <v>0.015</v>
      </c>
      <c r="AB696" s="15">
        <f t="shared" si="190"/>
        <v>1408.21749180563</v>
      </c>
      <c r="AC696" s="20">
        <f>IFERROR(VLOOKUP($E696,INPUTS!$A$44:$G$103,4,0),SCENARIOS!$K$25)</f>
        <v>0.075</v>
      </c>
      <c r="AD696" s="15">
        <f t="shared" si="190"/>
        <v>8774.47601287684</v>
      </c>
      <c r="AE696" s="20">
        <f>IFERROR(VLOOKUP($E696,INPUTS!$A$44:$G$103,5,0),SCENARIOS!$L$25)</f>
        <v>0.15</v>
      </c>
      <c r="AF696" s="15">
        <f t="shared" si="190"/>
        <v>21869.1870392355</v>
      </c>
      <c r="AG696" s="20">
        <f>IFERROR(VLOOKUP($E696,INPUTS!$A$44:$G$103,6,0),SCENARIOS!$M$25)</f>
        <v>0.2</v>
      </c>
      <c r="AH696" s="15">
        <f t="shared" si="180"/>
        <v>36337.3145059374</v>
      </c>
      <c r="AI696" s="20">
        <f>IFERROR(VLOOKUP($E696,INPUTS!$A$44:$G$103,7,0),SCENARIOS!$N$25)</f>
        <v>0.3</v>
      </c>
      <c r="AJ696" s="15">
        <f t="shared" si="181"/>
        <v>67924.35750018</v>
      </c>
      <c r="AL696" t="str">
        <f t="shared" si="183"/>
        <v>Y</v>
      </c>
      <c r="AM696" s="21">
        <f t="shared" si="184"/>
        <v>226414.5250006</v>
      </c>
    </row>
    <row r="697" ht="15" customHeight="1" spans="1:39">
      <c r="A697" s="24" t="s">
        <v>2447</v>
      </c>
      <c r="B697" s="52" t="s">
        <v>437</v>
      </c>
      <c r="C697" s="52" t="s">
        <v>438</v>
      </c>
      <c r="D697" s="52" t="s">
        <v>929</v>
      </c>
      <c r="E697" s="10" t="s">
        <v>440</v>
      </c>
      <c r="F697" s="52" t="s">
        <v>439</v>
      </c>
      <c r="G697" s="52" t="s">
        <v>177</v>
      </c>
      <c r="H697" s="52" t="s">
        <v>1534</v>
      </c>
      <c r="I697" s="52" t="s">
        <v>609</v>
      </c>
      <c r="J697" s="52" t="s">
        <v>165</v>
      </c>
      <c r="K697" s="52" t="s">
        <v>931</v>
      </c>
      <c r="L697" s="53" t="s">
        <v>295</v>
      </c>
      <c r="M697" s="13">
        <v>1320</v>
      </c>
      <c r="N697" s="14">
        <f t="shared" si="182"/>
        <v>3.61643835616438</v>
      </c>
      <c r="O697" s="15">
        <v>4770</v>
      </c>
      <c r="P697" s="15">
        <f t="shared" si="187"/>
        <v>6296400</v>
      </c>
      <c r="Q697" s="16">
        <f>IFERROR(VLOOKUP(G697,SCENARIOS!$A$13:$E$18,4,0),0.025)</f>
        <v>0.045</v>
      </c>
      <c r="R697" s="52">
        <f>IFERROR(VLOOKUP(L697,INPUTS!$A$107:$B$120,2,0),0.0082)</f>
        <v>0.0089</v>
      </c>
      <c r="S697" s="52">
        <f t="shared" si="188"/>
        <v>42.453</v>
      </c>
      <c r="T697" s="15">
        <f t="shared" si="189"/>
        <v>56037.96</v>
      </c>
      <c r="U697" s="15">
        <f>T697/INPUTS!$B$7*1000</f>
        <v>70047450</v>
      </c>
      <c r="V697" s="15">
        <f>T697*INPUTS!$B$6</f>
        <v>177079.9536</v>
      </c>
      <c r="W697" s="54" t="s">
        <v>396</v>
      </c>
      <c r="X697" s="54" t="s">
        <v>396</v>
      </c>
      <c r="Y697" s="67">
        <f>IFERROR(VLOOKUP(E697,INPUTS!$A$44:$B$103,2,0),0)</f>
        <v>0</v>
      </c>
      <c r="Z697" s="15">
        <f t="shared" si="178"/>
        <v>0</v>
      </c>
      <c r="AA697" s="20">
        <f>IFERROR(VLOOKUP(E697,INPUTS!$A$44:$C$103,3,0),SCENARIOS!$J$25)</f>
        <v>0.015</v>
      </c>
      <c r="AB697" s="15">
        <f t="shared" si="190"/>
        <v>1047.50240362392</v>
      </c>
      <c r="AC697" s="20">
        <f>IFERROR(VLOOKUP($E697,INPUTS!$A$44:$G$103,4,0),SCENARIOS!$K$25)</f>
        <v>0.075</v>
      </c>
      <c r="AD697" s="15">
        <f t="shared" si="190"/>
        <v>6526.89287522184</v>
      </c>
      <c r="AE697" s="20">
        <f>IFERROR(VLOOKUP($E697,INPUTS!$A$44:$G$103,5,0),SCENARIOS!$L$25)</f>
        <v>0.15</v>
      </c>
      <c r="AF697" s="15">
        <f t="shared" si="190"/>
        <v>16267.3920201966</v>
      </c>
      <c r="AG697" s="20">
        <f>IFERROR(VLOOKUP($E697,INPUTS!$A$44:$G$103,6,0),SCENARIOS!$M$25)</f>
        <v>0.2</v>
      </c>
      <c r="AH697" s="15">
        <f t="shared" si="180"/>
        <v>27029.5068110555</v>
      </c>
      <c r="AI697" s="20">
        <f>IFERROR(VLOOKUP($E697,INPUTS!$A$44:$G$103,7,0),SCENARIOS!$N$25)</f>
        <v>0.3</v>
      </c>
      <c r="AJ697" s="15">
        <f t="shared" si="181"/>
        <v>50525.5247574142</v>
      </c>
      <c r="AL697" t="str">
        <f t="shared" si="183"/>
        <v>N</v>
      </c>
      <c r="AM697" s="21">
        <f t="shared" si="184"/>
        <v>168418.415858047</v>
      </c>
    </row>
    <row r="698" ht="15" customHeight="1" spans="1:39">
      <c r="A698" s="6" t="s">
        <v>2448</v>
      </c>
      <c r="B698" s="52" t="s">
        <v>437</v>
      </c>
      <c r="C698" s="52" t="s">
        <v>438</v>
      </c>
      <c r="D698" s="52" t="s">
        <v>929</v>
      </c>
      <c r="E698" s="10" t="s">
        <v>440</v>
      </c>
      <c r="F698" s="52" t="s">
        <v>439</v>
      </c>
      <c r="G698" s="52" t="s">
        <v>177</v>
      </c>
      <c r="H698" s="52" t="s">
        <v>209</v>
      </c>
      <c r="I698" s="52" t="s">
        <v>600</v>
      </c>
      <c r="J698" s="52" t="s">
        <v>165</v>
      </c>
      <c r="K698" s="52" t="s">
        <v>931</v>
      </c>
      <c r="L698" s="53" t="s">
        <v>1696</v>
      </c>
      <c r="M698" s="13">
        <v>1320</v>
      </c>
      <c r="N698" s="14">
        <f t="shared" si="182"/>
        <v>3.61643835616438</v>
      </c>
      <c r="O698" s="15">
        <v>4880</v>
      </c>
      <c r="P698" s="15">
        <f t="shared" si="187"/>
        <v>6441600</v>
      </c>
      <c r="Q698" s="16">
        <f>IFERROR(VLOOKUP(G698,SCENARIOS!$A$13:$E$18,4,0),0.025)</f>
        <v>0.045</v>
      </c>
      <c r="R698" s="52">
        <f>IFERROR(VLOOKUP(L698,INPUTS!$A$107:$B$120,2,0),0.0082)</f>
        <v>0.0082</v>
      </c>
      <c r="S698" s="52">
        <f t="shared" si="188"/>
        <v>40.016</v>
      </c>
      <c r="T698" s="15">
        <f t="shared" si="189"/>
        <v>52821.12</v>
      </c>
      <c r="U698" s="15">
        <f>T698/INPUTS!$B$7*1000</f>
        <v>66026400</v>
      </c>
      <c r="V698" s="15">
        <f>T698*INPUTS!$B$6</f>
        <v>166914.7392</v>
      </c>
      <c r="W698" s="54" t="s">
        <v>396</v>
      </c>
      <c r="X698" s="54" t="s">
        <v>396</v>
      </c>
      <c r="Y698" s="67">
        <f>IFERROR(VLOOKUP(E698,INPUTS!$A$44:$B$103,2,0),0)</f>
        <v>0</v>
      </c>
      <c r="Z698" s="15">
        <f t="shared" si="178"/>
        <v>0</v>
      </c>
      <c r="AA698" s="20">
        <f>IFERROR(VLOOKUP(E698,INPUTS!$A$44:$C$103,3,0),SCENARIOS!$J$25)</f>
        <v>0.015</v>
      </c>
      <c r="AB698" s="15">
        <f t="shared" si="190"/>
        <v>987.370885059123</v>
      </c>
      <c r="AC698" s="20">
        <f>IFERROR(VLOOKUP($E698,INPUTS!$A$44:$G$103,4,0),SCENARIOS!$K$25)</f>
        <v>0.075</v>
      </c>
      <c r="AD698" s="15">
        <f t="shared" si="190"/>
        <v>6152.21881362629</v>
      </c>
      <c r="AE698" s="20">
        <f>IFERROR(VLOOKUP($E698,INPUTS!$A$44:$G$103,5,0),SCENARIOS!$L$25)</f>
        <v>0.15</v>
      </c>
      <c r="AF698" s="15">
        <f t="shared" si="190"/>
        <v>15333.5679240616</v>
      </c>
      <c r="AG698" s="20">
        <f>IFERROR(VLOOKUP($E698,INPUTS!$A$44:$G$103,6,0),SCENARIOS!$M$25)</f>
        <v>0.2</v>
      </c>
      <c r="AH698" s="15">
        <f t="shared" si="180"/>
        <v>25477.8871823239</v>
      </c>
      <c r="AI698" s="20">
        <f>IFERROR(VLOOKUP($E698,INPUTS!$A$44:$G$103,7,0),SCENARIOS!$N$25)</f>
        <v>0.3</v>
      </c>
      <c r="AJ698" s="15">
        <f t="shared" si="181"/>
        <v>47625.1242242641</v>
      </c>
      <c r="AL698" t="str">
        <f t="shared" si="183"/>
        <v>Y</v>
      </c>
      <c r="AM698" s="21">
        <f t="shared" si="184"/>
        <v>158750.41408088</v>
      </c>
    </row>
    <row r="699" ht="15" customHeight="1" spans="1:39">
      <c r="A699" s="24" t="s">
        <v>2449</v>
      </c>
      <c r="B699" s="52" t="s">
        <v>437</v>
      </c>
      <c r="C699" s="52" t="s">
        <v>438</v>
      </c>
      <c r="D699" s="52" t="s">
        <v>929</v>
      </c>
      <c r="E699" s="10" t="s">
        <v>440</v>
      </c>
      <c r="F699" s="52" t="s">
        <v>439</v>
      </c>
      <c r="G699" s="52" t="s">
        <v>177</v>
      </c>
      <c r="H699" s="52" t="s">
        <v>210</v>
      </c>
      <c r="I699" s="52" t="s">
        <v>603</v>
      </c>
      <c r="J699" s="52" t="s">
        <v>165</v>
      </c>
      <c r="K699" s="52" t="s">
        <v>931</v>
      </c>
      <c r="L699" s="53" t="s">
        <v>295</v>
      </c>
      <c r="M699" s="13">
        <v>1320</v>
      </c>
      <c r="N699" s="14">
        <f t="shared" si="182"/>
        <v>3.61643835616438</v>
      </c>
      <c r="O699" s="15">
        <v>4680</v>
      </c>
      <c r="P699" s="15">
        <f t="shared" si="187"/>
        <v>6177600</v>
      </c>
      <c r="Q699" s="16">
        <f>IFERROR(VLOOKUP(G699,SCENARIOS!$A$13:$E$18,4,0),0.025)</f>
        <v>0.045</v>
      </c>
      <c r="R699" s="52">
        <f>IFERROR(VLOOKUP(L699,INPUTS!$A$107:$B$120,2,0),0.0082)</f>
        <v>0.0089</v>
      </c>
      <c r="S699" s="52">
        <f t="shared" si="188"/>
        <v>41.652</v>
      </c>
      <c r="T699" s="15">
        <f t="shared" si="189"/>
        <v>54980.64</v>
      </c>
      <c r="U699" s="15">
        <f>T699/INPUTS!$B$7*1000</f>
        <v>68725800</v>
      </c>
      <c r="V699" s="15">
        <f>T699*INPUTS!$B$6</f>
        <v>173738.8224</v>
      </c>
      <c r="W699" s="54" t="s">
        <v>396</v>
      </c>
      <c r="X699" s="54" t="s">
        <v>396</v>
      </c>
      <c r="Y699" s="67">
        <f>IFERROR(VLOOKUP(E699,INPUTS!$A$44:$B$103,2,0),0)</f>
        <v>0</v>
      </c>
      <c r="Z699" s="15">
        <f t="shared" si="178"/>
        <v>0</v>
      </c>
      <c r="AA699" s="20">
        <f>IFERROR(VLOOKUP(E699,INPUTS!$A$44:$C$103,3,0),SCENARIOS!$J$25)</f>
        <v>0.015</v>
      </c>
      <c r="AB699" s="15">
        <f t="shared" si="190"/>
        <v>1027.73820732913</v>
      </c>
      <c r="AC699" s="20">
        <f>IFERROR(VLOOKUP($E699,INPUTS!$A$44:$G$103,4,0),SCENARIOS!$K$25)</f>
        <v>0.075</v>
      </c>
      <c r="AD699" s="15">
        <f t="shared" si="190"/>
        <v>6403.74395304784</v>
      </c>
      <c r="AE699" s="20">
        <f>IFERROR(VLOOKUP($E699,INPUTS!$A$44:$G$103,5,0),SCENARIOS!$L$25)</f>
        <v>0.15</v>
      </c>
      <c r="AF699" s="15">
        <f t="shared" si="190"/>
        <v>15960.4600952873</v>
      </c>
      <c r="AG699" s="20">
        <f>IFERROR(VLOOKUP($E699,INPUTS!$A$44:$G$103,6,0),SCENARIOS!$M$25)</f>
        <v>0.2</v>
      </c>
      <c r="AH699" s="15">
        <f t="shared" si="180"/>
        <v>26519.5161165073</v>
      </c>
      <c r="AI699" s="20">
        <f>IFERROR(VLOOKUP($E699,INPUTS!$A$44:$G$103,7,0),SCENARIOS!$N$25)</f>
        <v>0.3</v>
      </c>
      <c r="AJ699" s="15">
        <f t="shared" si="181"/>
        <v>49572.2129695384</v>
      </c>
      <c r="AL699" t="str">
        <f t="shared" si="183"/>
        <v>Y</v>
      </c>
      <c r="AM699" s="21">
        <f t="shared" si="184"/>
        <v>165240.709898461</v>
      </c>
    </row>
    <row r="700" ht="15" customHeight="1" spans="1:39">
      <c r="A700" s="6" t="s">
        <v>2450</v>
      </c>
      <c r="B700" s="52" t="s">
        <v>437</v>
      </c>
      <c r="C700" s="52" t="s">
        <v>438</v>
      </c>
      <c r="D700" s="52" t="s">
        <v>929</v>
      </c>
      <c r="E700" s="10" t="s">
        <v>440</v>
      </c>
      <c r="F700" s="52" t="s">
        <v>439</v>
      </c>
      <c r="G700" s="52" t="s">
        <v>177</v>
      </c>
      <c r="H700" s="52" t="s">
        <v>222</v>
      </c>
      <c r="I700" s="52" t="s">
        <v>655</v>
      </c>
      <c r="J700" s="52" t="s">
        <v>165</v>
      </c>
      <c r="K700" s="52" t="s">
        <v>931</v>
      </c>
      <c r="L700" s="53" t="s">
        <v>295</v>
      </c>
      <c r="M700" s="13">
        <v>991</v>
      </c>
      <c r="N700" s="14">
        <f t="shared" si="182"/>
        <v>2.71506849315068</v>
      </c>
      <c r="O700" s="15">
        <v>5250</v>
      </c>
      <c r="P700" s="15">
        <f t="shared" si="187"/>
        <v>5202750</v>
      </c>
      <c r="Q700" s="16">
        <f>IFERROR(VLOOKUP(G700,SCENARIOS!$A$13:$E$18,4,0),0.025)</f>
        <v>0.045</v>
      </c>
      <c r="R700" s="52">
        <f>IFERROR(VLOOKUP(L700,INPUTS!$A$107:$B$120,2,0),0.0082)</f>
        <v>0.0089</v>
      </c>
      <c r="S700" s="52">
        <f t="shared" si="188"/>
        <v>46.725</v>
      </c>
      <c r="T700" s="15">
        <f t="shared" si="189"/>
        <v>46304.475</v>
      </c>
      <c r="U700" s="15">
        <f>T700/INPUTS!$B$7*1000</f>
        <v>57880593.75</v>
      </c>
      <c r="V700" s="15">
        <f>T700*INPUTS!$B$6</f>
        <v>146322.141</v>
      </c>
      <c r="W700" s="54" t="s">
        <v>396</v>
      </c>
      <c r="X700" s="54" t="s">
        <v>396</v>
      </c>
      <c r="Y700" s="67">
        <f>IFERROR(VLOOKUP(E700,INPUTS!$A$44:$B$103,2,0),0)</f>
        <v>0</v>
      </c>
      <c r="Z700" s="15">
        <f t="shared" si="178"/>
        <v>0</v>
      </c>
      <c r="AA700" s="20">
        <f>IFERROR(VLOOKUP(E700,INPUTS!$A$44:$C$103,3,0),SCENARIOS!$J$25)</f>
        <v>0.015</v>
      </c>
      <c r="AB700" s="15">
        <f t="shared" si="190"/>
        <v>865.55700566266</v>
      </c>
      <c r="AC700" s="20">
        <f>IFERROR(VLOOKUP($E700,INPUTS!$A$44:$G$103,4,0),SCENARIOS!$K$25)</f>
        <v>0.075</v>
      </c>
      <c r="AD700" s="15">
        <f t="shared" si="190"/>
        <v>5393.20753232965</v>
      </c>
      <c r="AE700" s="20">
        <f>IFERROR(VLOOKUP($E700,INPUTS!$A$44:$G$103,5,0),SCENARIOS!$L$25)</f>
        <v>0.15</v>
      </c>
      <c r="AF700" s="15">
        <f t="shared" si="190"/>
        <v>13441.835625608</v>
      </c>
      <c r="AG700" s="20">
        <f>IFERROR(VLOOKUP($E700,INPUTS!$A$44:$G$103,6,0),SCENARIOS!$M$25)</f>
        <v>0.2</v>
      </c>
      <c r="AH700" s="15">
        <f t="shared" si="180"/>
        <v>22334.6303540466</v>
      </c>
      <c r="AI700" s="20">
        <f>IFERROR(VLOOKUP($E700,INPUTS!$A$44:$G$103,7,0),SCENARIOS!$N$25)</f>
        <v>0.3</v>
      </c>
      <c r="AJ700" s="15">
        <f t="shared" si="181"/>
        <v>41749.5193970581</v>
      </c>
      <c r="AL700" t="str">
        <f t="shared" si="183"/>
        <v>Y</v>
      </c>
      <c r="AM700" s="21">
        <f t="shared" si="184"/>
        <v>139165.06465686</v>
      </c>
    </row>
    <row r="701" ht="15" customHeight="1" spans="1:39">
      <c r="A701" s="24" t="s">
        <v>2451</v>
      </c>
      <c r="B701" s="52" t="s">
        <v>437</v>
      </c>
      <c r="C701" s="52" t="s">
        <v>438</v>
      </c>
      <c r="D701" s="52" t="s">
        <v>929</v>
      </c>
      <c r="E701" s="10" t="s">
        <v>440</v>
      </c>
      <c r="F701" s="52" t="s">
        <v>439</v>
      </c>
      <c r="G701" s="52" t="s">
        <v>177</v>
      </c>
      <c r="H701" s="52" t="s">
        <v>211</v>
      </c>
      <c r="I701" s="52" t="s">
        <v>594</v>
      </c>
      <c r="J701" s="52" t="s">
        <v>165</v>
      </c>
      <c r="K701" s="52" t="s">
        <v>931</v>
      </c>
      <c r="L701" s="53" t="s">
        <v>295</v>
      </c>
      <c r="M701" s="13">
        <v>991</v>
      </c>
      <c r="N701" s="14">
        <f t="shared" si="182"/>
        <v>2.71506849315068</v>
      </c>
      <c r="O701" s="15">
        <v>5330</v>
      </c>
      <c r="P701" s="15">
        <f t="shared" si="187"/>
        <v>5282030</v>
      </c>
      <c r="Q701" s="16">
        <f>IFERROR(VLOOKUP(G701,SCENARIOS!$A$13:$E$18,4,0),0.025)</f>
        <v>0.045</v>
      </c>
      <c r="R701" s="52">
        <f>IFERROR(VLOOKUP(L701,INPUTS!$A$107:$B$120,2,0),0.0082)</f>
        <v>0.0089</v>
      </c>
      <c r="S701" s="52">
        <f t="shared" si="188"/>
        <v>47.437</v>
      </c>
      <c r="T701" s="15">
        <f t="shared" si="189"/>
        <v>47010.067</v>
      </c>
      <c r="U701" s="15">
        <f>T701/INPUTS!$B$7*1000</f>
        <v>58762583.75</v>
      </c>
      <c r="V701" s="15">
        <f>T701*INPUTS!$B$6</f>
        <v>148551.81172</v>
      </c>
      <c r="W701" s="54" t="s">
        <v>396</v>
      </c>
      <c r="X701" s="54" t="s">
        <v>396</v>
      </c>
      <c r="Y701" s="67">
        <f>IFERROR(VLOOKUP(E701,INPUTS!$A$44:$B$103,2,0),0)</f>
        <v>0</v>
      </c>
      <c r="Z701" s="15">
        <f t="shared" si="178"/>
        <v>0</v>
      </c>
      <c r="AA701" s="20">
        <f>IFERROR(VLOOKUP(E701,INPUTS!$A$44:$C$103,3,0),SCENARIOS!$J$25)</f>
        <v>0.015</v>
      </c>
      <c r="AB701" s="15">
        <f t="shared" si="190"/>
        <v>878.746445748948</v>
      </c>
      <c r="AC701" s="20">
        <f>IFERROR(VLOOKUP($E701,INPUTS!$A$44:$G$103,4,0),SCENARIOS!$K$25)</f>
        <v>0.075</v>
      </c>
      <c r="AD701" s="15">
        <f t="shared" si="190"/>
        <v>5475.3897423461</v>
      </c>
      <c r="AE701" s="20">
        <f>IFERROR(VLOOKUP($E701,INPUTS!$A$44:$G$103,5,0),SCENARIOS!$L$25)</f>
        <v>0.15</v>
      </c>
      <c r="AF701" s="15">
        <f t="shared" si="190"/>
        <v>13646.6635970458</v>
      </c>
      <c r="AG701" s="20">
        <f>IFERROR(VLOOKUP($E701,INPUTS!$A$44:$G$103,6,0),SCENARIOS!$M$25)</f>
        <v>0.2</v>
      </c>
      <c r="AH701" s="15">
        <f t="shared" si="180"/>
        <v>22674.9675784892</v>
      </c>
      <c r="AI701" s="20">
        <f>IFERROR(VLOOKUP($E701,INPUTS!$A$44:$G$103,7,0),SCENARIOS!$N$25)</f>
        <v>0.3</v>
      </c>
      <c r="AJ701" s="15">
        <f t="shared" si="181"/>
        <v>42385.7025497752</v>
      </c>
      <c r="AL701" t="str">
        <f t="shared" si="183"/>
        <v>Y</v>
      </c>
      <c r="AM701" s="21">
        <f t="shared" si="184"/>
        <v>141285.675165917</v>
      </c>
    </row>
    <row r="702" ht="15" customHeight="1" spans="1:39">
      <c r="A702" s="6" t="s">
        <v>2452</v>
      </c>
      <c r="B702" s="52" t="s">
        <v>437</v>
      </c>
      <c r="C702" s="52" t="s">
        <v>438</v>
      </c>
      <c r="D702" s="52" t="s">
        <v>929</v>
      </c>
      <c r="E702" s="10" t="s">
        <v>440</v>
      </c>
      <c r="F702" s="52" t="s">
        <v>439</v>
      </c>
      <c r="G702" s="52" t="s">
        <v>177</v>
      </c>
      <c r="H702" s="52" t="s">
        <v>1448</v>
      </c>
      <c r="I702" s="52" t="s">
        <v>1449</v>
      </c>
      <c r="J702" s="52" t="s">
        <v>165</v>
      </c>
      <c r="K702" s="52" t="s">
        <v>931</v>
      </c>
      <c r="L702" s="53" t="s">
        <v>295</v>
      </c>
      <c r="M702" s="13">
        <v>991</v>
      </c>
      <c r="N702" s="14">
        <f t="shared" si="182"/>
        <v>2.71506849315068</v>
      </c>
      <c r="O702" s="15">
        <v>5380</v>
      </c>
      <c r="P702" s="15">
        <f t="shared" si="187"/>
        <v>5331580</v>
      </c>
      <c r="Q702" s="16">
        <f>IFERROR(VLOOKUP(G702,SCENARIOS!$A$13:$E$18,4,0),0.025)</f>
        <v>0.045</v>
      </c>
      <c r="R702" s="52">
        <f>IFERROR(VLOOKUP(L702,INPUTS!$A$107:$B$120,2,0),0.0082)</f>
        <v>0.0089</v>
      </c>
      <c r="S702" s="52">
        <f t="shared" si="188"/>
        <v>47.882</v>
      </c>
      <c r="T702" s="15">
        <f t="shared" si="189"/>
        <v>47451.062</v>
      </c>
      <c r="U702" s="15">
        <f>T702/INPUTS!$B$7*1000</f>
        <v>59313827.5</v>
      </c>
      <c r="V702" s="15">
        <f>T702*INPUTS!$B$6</f>
        <v>149945.35592</v>
      </c>
      <c r="W702" s="54" t="s">
        <v>396</v>
      </c>
      <c r="X702" s="54" t="s">
        <v>396</v>
      </c>
      <c r="Y702" s="67">
        <f>IFERROR(VLOOKUP(E702,INPUTS!$A$44:$B$103,2,0),0)</f>
        <v>0</v>
      </c>
      <c r="Z702" s="15">
        <f t="shared" si="178"/>
        <v>0</v>
      </c>
      <c r="AA702" s="20">
        <f>IFERROR(VLOOKUP(E702,INPUTS!$A$44:$C$103,3,0),SCENARIOS!$J$25)</f>
        <v>0.015</v>
      </c>
      <c r="AB702" s="15">
        <f t="shared" si="190"/>
        <v>886.989845802878</v>
      </c>
      <c r="AC702" s="20">
        <f>IFERROR(VLOOKUP($E702,INPUTS!$A$44:$G$103,4,0),SCENARIOS!$K$25)</f>
        <v>0.075</v>
      </c>
      <c r="AD702" s="15">
        <f t="shared" si="190"/>
        <v>5526.75362360638</v>
      </c>
      <c r="AE702" s="20">
        <f>IFERROR(VLOOKUP($E702,INPUTS!$A$44:$G$103,5,0),SCENARIOS!$L$25)</f>
        <v>0.15</v>
      </c>
      <c r="AF702" s="15">
        <f t="shared" si="190"/>
        <v>13774.6810791945</v>
      </c>
      <c r="AG702" s="20">
        <f>IFERROR(VLOOKUP($E702,INPUTS!$A$44:$G$103,6,0),SCENARIOS!$M$25)</f>
        <v>0.2</v>
      </c>
      <c r="AH702" s="15">
        <f t="shared" si="180"/>
        <v>22887.6783437658</v>
      </c>
      <c r="AI702" s="20">
        <f>IFERROR(VLOOKUP($E702,INPUTS!$A$44:$G$103,7,0),SCENARIOS!$N$25)</f>
        <v>0.3</v>
      </c>
      <c r="AJ702" s="15">
        <f t="shared" si="181"/>
        <v>42783.3170202233</v>
      </c>
      <c r="AL702" t="str">
        <f t="shared" si="183"/>
        <v>N</v>
      </c>
      <c r="AM702" s="21">
        <f t="shared" si="184"/>
        <v>142611.056734078</v>
      </c>
    </row>
    <row r="703" ht="15" customHeight="1" spans="1:39">
      <c r="A703" s="24" t="s">
        <v>2453</v>
      </c>
      <c r="B703" s="52" t="s">
        <v>437</v>
      </c>
      <c r="C703" s="52" t="s">
        <v>438</v>
      </c>
      <c r="D703" s="52" t="s">
        <v>929</v>
      </c>
      <c r="E703" s="10" t="s">
        <v>440</v>
      </c>
      <c r="F703" s="52" t="s">
        <v>439</v>
      </c>
      <c r="G703" s="52" t="s">
        <v>177</v>
      </c>
      <c r="H703" s="52" t="s">
        <v>214</v>
      </c>
      <c r="I703" s="52" t="s">
        <v>591</v>
      </c>
      <c r="J703" s="52" t="s">
        <v>165</v>
      </c>
      <c r="K703" s="52" t="s">
        <v>931</v>
      </c>
      <c r="L703" s="53" t="s">
        <v>295</v>
      </c>
      <c r="M703" s="13">
        <v>660</v>
      </c>
      <c r="N703" s="14">
        <f t="shared" si="182"/>
        <v>1.80821917808219</v>
      </c>
      <c r="O703" s="15">
        <v>5430</v>
      </c>
      <c r="P703" s="15">
        <f t="shared" si="187"/>
        <v>3583800</v>
      </c>
      <c r="Q703" s="16">
        <f>IFERROR(VLOOKUP(G703,SCENARIOS!$A$13:$E$18,4,0),0.025)</f>
        <v>0.045</v>
      </c>
      <c r="R703" s="52">
        <f>IFERROR(VLOOKUP(L703,INPUTS!$A$107:$B$120,2,0),0.0082)</f>
        <v>0.0089</v>
      </c>
      <c r="S703" s="52">
        <f t="shared" si="188"/>
        <v>48.327</v>
      </c>
      <c r="T703" s="15">
        <f t="shared" si="189"/>
        <v>31895.82</v>
      </c>
      <c r="U703" s="15">
        <f>T703/INPUTS!$B$7*1000</f>
        <v>39869775</v>
      </c>
      <c r="V703" s="15">
        <f>T703*INPUTS!$B$6</f>
        <v>100790.7912</v>
      </c>
      <c r="W703" s="54" t="s">
        <v>396</v>
      </c>
      <c r="X703" s="54" t="s">
        <v>396</v>
      </c>
      <c r="Y703" s="67">
        <f>IFERROR(VLOOKUP(E703,INPUTS!$A$44:$B$103,2,0),0)</f>
        <v>0</v>
      </c>
      <c r="Z703" s="15">
        <f t="shared" si="178"/>
        <v>0</v>
      </c>
      <c r="AA703" s="20">
        <f>IFERROR(VLOOKUP(E703,INPUTS!$A$44:$C$103,3,0),SCENARIOS!$J$25)</f>
        <v>0.015</v>
      </c>
      <c r="AB703" s="15">
        <f t="shared" si="190"/>
        <v>596.219921559529</v>
      </c>
      <c r="AC703" s="20">
        <f>IFERROR(VLOOKUP($E703,INPUTS!$A$44:$G$103,4,0),SCENARIOS!$K$25)</f>
        <v>0.075</v>
      </c>
      <c r="AD703" s="15">
        <f t="shared" si="190"/>
        <v>3714.99248558224</v>
      </c>
      <c r="AE703" s="20">
        <f>IFERROR(VLOOKUP($E703,INPUTS!$A$44:$G$103,5,0),SCENARIOS!$L$25)</f>
        <v>0.15</v>
      </c>
      <c r="AF703" s="15">
        <f t="shared" si="190"/>
        <v>9259.11306809934</v>
      </c>
      <c r="AG703" s="20">
        <f>IFERROR(VLOOKUP($E703,INPUTS!$A$44:$G$103,6,0),SCENARIOS!$M$25)</f>
        <v>0.2</v>
      </c>
      <c r="AH703" s="15">
        <f t="shared" si="180"/>
        <v>15384.7192855379</v>
      </c>
      <c r="AI703" s="20">
        <f>IFERROR(VLOOKUP($E703,INPUTS!$A$44:$G$103,7,0),SCENARIOS!$N$25)</f>
        <v>0.3</v>
      </c>
      <c r="AJ703" s="15">
        <f t="shared" si="181"/>
        <v>28758.2389342515</v>
      </c>
      <c r="AL703" t="str">
        <f t="shared" si="183"/>
        <v>N</v>
      </c>
      <c r="AM703" s="21">
        <f t="shared" si="184"/>
        <v>95860.7964475049</v>
      </c>
    </row>
    <row r="704" ht="15" customHeight="1" spans="1:39">
      <c r="A704" s="6" t="s">
        <v>2454</v>
      </c>
      <c r="B704" s="52" t="s">
        <v>437</v>
      </c>
      <c r="C704" s="52" t="s">
        <v>438</v>
      </c>
      <c r="D704" s="52" t="s">
        <v>929</v>
      </c>
      <c r="E704" s="10" t="s">
        <v>440</v>
      </c>
      <c r="F704" s="52" t="s">
        <v>439</v>
      </c>
      <c r="G704" s="52" t="s">
        <v>177</v>
      </c>
      <c r="H704" s="52" t="s">
        <v>212</v>
      </c>
      <c r="I704" s="52" t="s">
        <v>597</v>
      </c>
      <c r="J704" s="52" t="s">
        <v>165</v>
      </c>
      <c r="K704" s="52" t="s">
        <v>931</v>
      </c>
      <c r="L704" s="53" t="s">
        <v>295</v>
      </c>
      <c r="M704" s="13">
        <v>660</v>
      </c>
      <c r="N704" s="14">
        <f t="shared" si="182"/>
        <v>1.80821917808219</v>
      </c>
      <c r="O704" s="15">
        <v>5020</v>
      </c>
      <c r="P704" s="15">
        <f t="shared" si="187"/>
        <v>3313200</v>
      </c>
      <c r="Q704" s="16">
        <f>IFERROR(VLOOKUP(G704,SCENARIOS!$A$13:$E$18,4,0),0.025)</f>
        <v>0.045</v>
      </c>
      <c r="R704" s="52">
        <f>IFERROR(VLOOKUP(L704,INPUTS!$A$107:$B$120,2,0),0.0082)</f>
        <v>0.0089</v>
      </c>
      <c r="S704" s="52">
        <f t="shared" si="188"/>
        <v>44.678</v>
      </c>
      <c r="T704" s="15">
        <f t="shared" si="189"/>
        <v>29487.48</v>
      </c>
      <c r="U704" s="15">
        <f>T704/INPUTS!$B$7*1000</f>
        <v>36859350</v>
      </c>
      <c r="V704" s="15">
        <f>T704*INPUTS!$B$6</f>
        <v>93180.4368</v>
      </c>
      <c r="W704" s="54" t="s">
        <v>396</v>
      </c>
      <c r="X704" s="54" t="s">
        <v>396</v>
      </c>
      <c r="Y704" s="67">
        <f>IFERROR(VLOOKUP(E704,INPUTS!$A$44:$B$103,2,0),0)</f>
        <v>0</v>
      </c>
      <c r="Z704" s="15">
        <f t="shared" si="178"/>
        <v>0</v>
      </c>
      <c r="AA704" s="20">
        <f>IFERROR(VLOOKUP(E704,INPUTS!$A$44:$C$103,3,0),SCENARIOS!$J$25)</f>
        <v>0.015</v>
      </c>
      <c r="AB704" s="15">
        <f t="shared" si="190"/>
        <v>551.201474443616</v>
      </c>
      <c r="AC704" s="20">
        <f>IFERROR(VLOOKUP($E704,INPUTS!$A$44:$G$103,4,0),SCENARIOS!$K$25)</f>
        <v>0.075</v>
      </c>
      <c r="AD704" s="15">
        <f t="shared" si="190"/>
        <v>3434.48660729702</v>
      </c>
      <c r="AE704" s="20">
        <f>IFERROR(VLOOKUP($E704,INPUTS!$A$44:$G$103,5,0),SCENARIOS!$L$25)</f>
        <v>0.15</v>
      </c>
      <c r="AF704" s="15">
        <f t="shared" si="190"/>
        <v>8559.99035025022</v>
      </c>
      <c r="AG704" s="20">
        <f>IFERROR(VLOOKUP($E704,INPUTS!$A$44:$G$103,6,0),SCENARIOS!$M$25)</f>
        <v>0.2</v>
      </c>
      <c r="AH704" s="15">
        <f t="shared" si="180"/>
        <v>14223.0738146225</v>
      </c>
      <c r="AI704" s="20">
        <f>IFERROR(VLOOKUP($E704,INPUTS!$A$44:$G$103,7,0),SCENARIOS!$N$25)</f>
        <v>0.3</v>
      </c>
      <c r="AJ704" s="15">
        <f t="shared" si="181"/>
        <v>26586.8065285345</v>
      </c>
      <c r="AL704" t="str">
        <f t="shared" si="183"/>
        <v>Y</v>
      </c>
      <c r="AM704" s="21">
        <f t="shared" si="184"/>
        <v>88622.6884284483</v>
      </c>
    </row>
    <row r="705" ht="15" customHeight="1" spans="1:39">
      <c r="A705" s="24" t="s">
        <v>2455</v>
      </c>
      <c r="B705" s="52" t="s">
        <v>437</v>
      </c>
      <c r="C705" s="52" t="s">
        <v>438</v>
      </c>
      <c r="D705" s="52" t="s">
        <v>929</v>
      </c>
      <c r="E705" s="10" t="s">
        <v>440</v>
      </c>
      <c r="F705" s="52" t="s">
        <v>439</v>
      </c>
      <c r="G705" s="52" t="s">
        <v>177</v>
      </c>
      <c r="H705" s="52" t="s">
        <v>223</v>
      </c>
      <c r="I705" s="52" t="s">
        <v>665</v>
      </c>
      <c r="J705" s="52" t="s">
        <v>165</v>
      </c>
      <c r="K705" s="52" t="s">
        <v>931</v>
      </c>
      <c r="L705" s="53" t="s">
        <v>295</v>
      </c>
      <c r="M705" s="13">
        <v>1320</v>
      </c>
      <c r="N705" s="14">
        <f t="shared" si="182"/>
        <v>3.61643835616438</v>
      </c>
      <c r="O705" s="15">
        <v>3620</v>
      </c>
      <c r="P705" s="15">
        <f t="shared" si="187"/>
        <v>4778400</v>
      </c>
      <c r="Q705" s="16">
        <f>IFERROR(VLOOKUP(G705,SCENARIOS!$A$13:$E$18,4,0),0.025)</f>
        <v>0.045</v>
      </c>
      <c r="R705" s="52">
        <f>IFERROR(VLOOKUP(L705,INPUTS!$A$107:$B$120,2,0),0.0082)</f>
        <v>0.0089</v>
      </c>
      <c r="S705" s="52">
        <f t="shared" si="188"/>
        <v>32.218</v>
      </c>
      <c r="T705" s="15">
        <f t="shared" si="189"/>
        <v>42527.76</v>
      </c>
      <c r="U705" s="15">
        <f>T705/INPUTS!$B$7*1000</f>
        <v>53159700</v>
      </c>
      <c r="V705" s="15">
        <f>T705*INPUTS!$B$6</f>
        <v>134387.7216</v>
      </c>
      <c r="W705" s="54" t="s">
        <v>396</v>
      </c>
      <c r="X705" s="54" t="s">
        <v>396</v>
      </c>
      <c r="Y705" s="67">
        <f>IFERROR(VLOOKUP(E705,INPUTS!$A$44:$B$103,2,0),0)</f>
        <v>0</v>
      </c>
      <c r="Z705" s="15">
        <f t="shared" si="178"/>
        <v>0</v>
      </c>
      <c r="AA705" s="20">
        <f>IFERROR(VLOOKUP(E705,INPUTS!$A$44:$C$103,3,0),SCENARIOS!$J$25)</f>
        <v>0.015</v>
      </c>
      <c r="AB705" s="15">
        <f t="shared" si="190"/>
        <v>794.959895412706</v>
      </c>
      <c r="AC705" s="20">
        <f>IFERROR(VLOOKUP($E705,INPUTS!$A$44:$G$103,4,0),SCENARIOS!$K$25)</f>
        <v>0.075</v>
      </c>
      <c r="AD705" s="15">
        <f t="shared" si="190"/>
        <v>4953.32331410965</v>
      </c>
      <c r="AE705" s="20">
        <f>IFERROR(VLOOKUP($E705,INPUTS!$A$44:$G$103,5,0),SCENARIOS!$L$25)</f>
        <v>0.15</v>
      </c>
      <c r="AF705" s="15">
        <f t="shared" si="190"/>
        <v>12345.4840907991</v>
      </c>
      <c r="AG705" s="20">
        <f>IFERROR(VLOOKUP($E705,INPUTS!$A$44:$G$103,6,0),SCENARIOS!$M$25)</f>
        <v>0.2</v>
      </c>
      <c r="AH705" s="15">
        <f t="shared" si="180"/>
        <v>20512.9590473838</v>
      </c>
      <c r="AI705" s="20">
        <f>IFERROR(VLOOKUP($E705,INPUTS!$A$44:$G$103,7,0),SCENARIOS!$N$25)</f>
        <v>0.3</v>
      </c>
      <c r="AJ705" s="15">
        <f t="shared" si="181"/>
        <v>38344.3185790019</v>
      </c>
      <c r="AL705" t="str">
        <f t="shared" si="183"/>
        <v>Y</v>
      </c>
      <c r="AM705" s="21">
        <f t="shared" si="184"/>
        <v>127814.39526334</v>
      </c>
    </row>
    <row r="706" ht="15" customHeight="1" spans="1:39">
      <c r="A706" s="6" t="s">
        <v>2456</v>
      </c>
      <c r="B706" s="52" t="s">
        <v>437</v>
      </c>
      <c r="C706" s="52" t="s">
        <v>438</v>
      </c>
      <c r="D706" s="52" t="s">
        <v>929</v>
      </c>
      <c r="E706" s="10" t="s">
        <v>440</v>
      </c>
      <c r="F706" s="52" t="s">
        <v>439</v>
      </c>
      <c r="G706" s="52" t="s">
        <v>177</v>
      </c>
      <c r="H706" s="52" t="s">
        <v>460</v>
      </c>
      <c r="I706" s="52" t="s">
        <v>459</v>
      </c>
      <c r="J706" s="56" t="s">
        <v>185</v>
      </c>
      <c r="K706" s="52" t="s">
        <v>931</v>
      </c>
      <c r="L706" s="53" t="s">
        <v>295</v>
      </c>
      <c r="M706" s="13">
        <v>1320</v>
      </c>
      <c r="N706" s="14">
        <f t="shared" si="182"/>
        <v>3.61643835616438</v>
      </c>
      <c r="O706" s="15">
        <v>2960</v>
      </c>
      <c r="P706" s="15">
        <f t="shared" si="187"/>
        <v>3907200</v>
      </c>
      <c r="Q706" s="16">
        <f>IFERROR(VLOOKUP(G706,SCENARIOS!$A$13:$E$18,4,0),0.025)</f>
        <v>0.045</v>
      </c>
      <c r="R706" s="52">
        <f>IFERROR(VLOOKUP(L706,INPUTS!$A$107:$B$120,2,0),0.0082)</f>
        <v>0.0089</v>
      </c>
      <c r="S706" s="52">
        <f t="shared" si="188"/>
        <v>26.344</v>
      </c>
      <c r="T706" s="15">
        <f t="shared" si="189"/>
        <v>34774.08</v>
      </c>
      <c r="U706" s="15">
        <f>T706/INPUTS!$B$7*1000</f>
        <v>43467600</v>
      </c>
      <c r="V706" s="15">
        <f>T706*INPUTS!$B$6</f>
        <v>109886.0928</v>
      </c>
      <c r="W706" s="54" t="s">
        <v>396</v>
      </c>
      <c r="X706" s="54" t="s">
        <v>396</v>
      </c>
      <c r="Y706" s="67">
        <f>IFERROR(VLOOKUP(E706,INPUTS!$A$44:$B$103,2,0),0)</f>
        <v>0</v>
      </c>
      <c r="Z706" s="15">
        <f t="shared" si="178"/>
        <v>0</v>
      </c>
      <c r="AA706" s="20">
        <f>IFERROR(VLOOKUP(E706,INPUTS!$A$44:$C$103,3,0),SCENARIOS!$J$25)</f>
        <v>0.015</v>
      </c>
      <c r="AB706" s="15">
        <f t="shared" si="190"/>
        <v>650.022455917572</v>
      </c>
      <c r="AC706" s="20">
        <f>IFERROR(VLOOKUP($E706,INPUTS!$A$44:$G$103,4,0),SCENARIOS!$K$25)</f>
        <v>0.075</v>
      </c>
      <c r="AD706" s="15">
        <f t="shared" si="190"/>
        <v>4050.23121816701</v>
      </c>
      <c r="AE706" s="20">
        <f>IFERROR(VLOOKUP($E706,INPUTS!$A$44:$G$103,5,0),SCENARIOS!$L$25)</f>
        <v>0.15</v>
      </c>
      <c r="AF706" s="15">
        <f t="shared" si="190"/>
        <v>10094.6499747971</v>
      </c>
      <c r="AG706" s="20">
        <f>IFERROR(VLOOKUP($E706,INPUTS!$A$44:$G$103,6,0),SCENARIOS!$M$25)</f>
        <v>0.2</v>
      </c>
      <c r="AH706" s="15">
        <f t="shared" si="180"/>
        <v>16773.0272873636</v>
      </c>
      <c r="AI706" s="20">
        <f>IFERROR(VLOOKUP($E706,INPUTS!$A$44:$G$103,7,0),SCENARIOS!$N$25)</f>
        <v>0.3</v>
      </c>
      <c r="AJ706" s="15">
        <f t="shared" si="181"/>
        <v>31353.3654679132</v>
      </c>
      <c r="AL706" t="str">
        <f t="shared" si="183"/>
        <v>Y</v>
      </c>
      <c r="AM706" s="21">
        <f t="shared" si="184"/>
        <v>104511.218226377</v>
      </c>
    </row>
    <row r="707" ht="15" customHeight="1" spans="1:39">
      <c r="A707" s="24" t="s">
        <v>2457</v>
      </c>
      <c r="B707" s="52" t="s">
        <v>437</v>
      </c>
      <c r="C707" s="52" t="s">
        <v>438</v>
      </c>
      <c r="D707" s="52" t="s">
        <v>929</v>
      </c>
      <c r="E707" s="10" t="s">
        <v>440</v>
      </c>
      <c r="F707" s="52" t="s">
        <v>439</v>
      </c>
      <c r="G707" s="52" t="s">
        <v>177</v>
      </c>
      <c r="H707" s="52" t="s">
        <v>221</v>
      </c>
      <c r="I707" s="52" t="s">
        <v>662</v>
      </c>
      <c r="J707" s="52" t="s">
        <v>165</v>
      </c>
      <c r="K707" s="52" t="s">
        <v>931</v>
      </c>
      <c r="L707" s="53" t="s">
        <v>295</v>
      </c>
      <c r="M707" s="13">
        <v>660</v>
      </c>
      <c r="N707" s="14">
        <f t="shared" si="182"/>
        <v>1.80821917808219</v>
      </c>
      <c r="O707" s="15">
        <v>4790</v>
      </c>
      <c r="P707" s="15">
        <f t="shared" si="187"/>
        <v>3161400</v>
      </c>
      <c r="Q707" s="16">
        <f>IFERROR(VLOOKUP(G707,SCENARIOS!$A$13:$E$18,4,0),0.025)</f>
        <v>0.045</v>
      </c>
      <c r="R707" s="52">
        <f>IFERROR(VLOOKUP(L707,INPUTS!$A$107:$B$120,2,0),0.0082)</f>
        <v>0.0089</v>
      </c>
      <c r="S707" s="52">
        <f t="shared" si="188"/>
        <v>42.631</v>
      </c>
      <c r="T707" s="15">
        <f t="shared" si="189"/>
        <v>28136.46</v>
      </c>
      <c r="U707" s="15">
        <f>T707/INPUTS!$B$7*1000</f>
        <v>35170575</v>
      </c>
      <c r="V707" s="15">
        <f>T707*INPUTS!$B$6</f>
        <v>88911.2136</v>
      </c>
      <c r="W707" s="54" t="s">
        <v>396</v>
      </c>
      <c r="X707" s="54" t="s">
        <v>396</v>
      </c>
      <c r="Y707" s="67">
        <f>IFERROR(VLOOKUP(E707,INPUTS!$A$44:$B$103,2,0),0)</f>
        <v>0</v>
      </c>
      <c r="Z707" s="15">
        <f t="shared" si="178"/>
        <v>0</v>
      </c>
      <c r="AA707" s="20">
        <f>IFERROR(VLOOKUP(E707,INPUTS!$A$44:$C$103,3,0),SCENARIOS!$J$25)</f>
        <v>0.015</v>
      </c>
      <c r="AB707" s="15">
        <f t="shared" si="190"/>
        <v>525.947223622494</v>
      </c>
      <c r="AC707" s="20">
        <f>IFERROR(VLOOKUP($E707,INPUTS!$A$44:$G$103,4,0),SCENARIOS!$K$25)</f>
        <v>0.075</v>
      </c>
      <c r="AD707" s="15">
        <f t="shared" si="190"/>
        <v>3277.12965118581</v>
      </c>
      <c r="AE707" s="20">
        <f>IFERROR(VLOOKUP($E707,INPUTS!$A$44:$G$103,5,0),SCENARIOS!$L$25)</f>
        <v>0.15</v>
      </c>
      <c r="AF707" s="15">
        <f t="shared" si="190"/>
        <v>8167.79955731047</v>
      </c>
      <c r="AG707" s="20">
        <f>IFERROR(VLOOKUP($E707,INPUTS!$A$44:$G$103,6,0),SCENARIOS!$M$25)</f>
        <v>0.2</v>
      </c>
      <c r="AH707" s="15">
        <f t="shared" si="180"/>
        <v>13571.4190382553</v>
      </c>
      <c r="AI707" s="20">
        <f>IFERROR(VLOOKUP($E707,INPUTS!$A$44:$G$103,7,0),SCENARIOS!$N$25)</f>
        <v>0.3</v>
      </c>
      <c r="AJ707" s="15">
        <f t="shared" si="181"/>
        <v>25368.6859106933</v>
      </c>
      <c r="AL707" t="str">
        <f t="shared" si="183"/>
        <v>Y</v>
      </c>
      <c r="AM707" s="21">
        <f t="shared" si="184"/>
        <v>84562.2863689776</v>
      </c>
    </row>
    <row r="708" ht="15" customHeight="1" spans="1:39">
      <c r="A708" s="6" t="s">
        <v>2458</v>
      </c>
      <c r="B708" s="52" t="s">
        <v>437</v>
      </c>
      <c r="C708" s="52" t="s">
        <v>438</v>
      </c>
      <c r="D708" s="52" t="s">
        <v>929</v>
      </c>
      <c r="E708" s="10" t="s">
        <v>440</v>
      </c>
      <c r="F708" s="52" t="s">
        <v>439</v>
      </c>
      <c r="G708" s="52" t="s">
        <v>177</v>
      </c>
      <c r="H708" s="52" t="s">
        <v>725</v>
      </c>
      <c r="I708" s="52" t="s">
        <v>1721</v>
      </c>
      <c r="J708" s="52" t="s">
        <v>165</v>
      </c>
      <c r="K708" s="52" t="s">
        <v>931</v>
      </c>
      <c r="L708" s="53" t="s">
        <v>295</v>
      </c>
      <c r="M708" s="13">
        <v>660</v>
      </c>
      <c r="N708" s="14">
        <f t="shared" si="182"/>
        <v>1.80821917808219</v>
      </c>
      <c r="O708" s="15">
        <v>4760</v>
      </c>
      <c r="P708" s="15">
        <f t="shared" si="187"/>
        <v>3141600</v>
      </c>
      <c r="Q708" s="16">
        <f>IFERROR(VLOOKUP(G708,SCENARIOS!$A$13:$E$18,4,0),0.025)</f>
        <v>0.045</v>
      </c>
      <c r="R708" s="52">
        <f>IFERROR(VLOOKUP(L708,INPUTS!$A$107:$B$120,2,0),0.0082)</f>
        <v>0.0089</v>
      </c>
      <c r="S708" s="52">
        <f t="shared" si="188"/>
        <v>42.364</v>
      </c>
      <c r="T708" s="15">
        <f t="shared" si="189"/>
        <v>27960.24</v>
      </c>
      <c r="U708" s="15">
        <f>T708/INPUTS!$B$7*1000</f>
        <v>34950300</v>
      </c>
      <c r="V708" s="15">
        <f>T708*INPUTS!$B$6</f>
        <v>88354.3584</v>
      </c>
      <c r="W708" s="54" t="s">
        <v>396</v>
      </c>
      <c r="X708" s="54" t="s">
        <v>396</v>
      </c>
      <c r="Y708" s="67">
        <f>IFERROR(VLOOKUP(E708,INPUTS!$A$44:$B$103,2,0),0)</f>
        <v>0</v>
      </c>
      <c r="Z708" s="15">
        <f t="shared" ref="Z708:Z771" si="191">T708*Y708</f>
        <v>0</v>
      </c>
      <c r="AA708" s="20">
        <f>IFERROR(VLOOKUP(E708,INPUTS!$A$44:$C$103,3,0),SCENARIOS!$J$25)</f>
        <v>0.015</v>
      </c>
      <c r="AB708" s="15">
        <f t="shared" ref="AB708:AF723" si="192">$T708*AA708*(1+$Q708)^AB$2</f>
        <v>522.653190906696</v>
      </c>
      <c r="AC708" s="20">
        <f>IFERROR(VLOOKUP($E708,INPUTS!$A$44:$G$103,4,0),SCENARIOS!$K$25)</f>
        <v>0.075</v>
      </c>
      <c r="AD708" s="15">
        <f t="shared" si="192"/>
        <v>3256.60483082347</v>
      </c>
      <c r="AE708" s="20">
        <f>IFERROR(VLOOKUP($E708,INPUTS!$A$44:$G$103,5,0),SCENARIOS!$L$25)</f>
        <v>0.15</v>
      </c>
      <c r="AF708" s="15">
        <f t="shared" si="192"/>
        <v>8116.64423649224</v>
      </c>
      <c r="AG708" s="20">
        <f>IFERROR(VLOOKUP($E708,INPUTS!$A$44:$G$103,6,0),SCENARIOS!$M$25)</f>
        <v>0.2</v>
      </c>
      <c r="AH708" s="15">
        <f t="shared" ref="AH708:AH771" si="193">$T708*AG708*(1+$Q708)^AH$2</f>
        <v>13486.420589164</v>
      </c>
      <c r="AI708" s="20">
        <f>IFERROR(VLOOKUP($E708,INPUTS!$A$44:$G$103,7,0),SCENARIOS!$N$25)</f>
        <v>0.3</v>
      </c>
      <c r="AJ708" s="15">
        <f t="shared" ref="AJ708:AJ771" si="194">$T708*AI708*(1+$Q708)^AJ$2</f>
        <v>25209.800612714</v>
      </c>
      <c r="AL708" t="str">
        <f t="shared" si="183"/>
        <v>N</v>
      </c>
      <c r="AM708" s="21">
        <f t="shared" si="184"/>
        <v>84032.6687090466</v>
      </c>
    </row>
    <row r="709" ht="15" customHeight="1" spans="1:39">
      <c r="A709" s="24" t="s">
        <v>2459</v>
      </c>
      <c r="B709" s="52" t="s">
        <v>437</v>
      </c>
      <c r="C709" s="52" t="s">
        <v>438</v>
      </c>
      <c r="D709" s="52" t="s">
        <v>929</v>
      </c>
      <c r="E709" s="10" t="s">
        <v>440</v>
      </c>
      <c r="F709" s="52" t="s">
        <v>439</v>
      </c>
      <c r="G709" s="52" t="s">
        <v>177</v>
      </c>
      <c r="H709" s="52" t="s">
        <v>216</v>
      </c>
      <c r="I709" s="52" t="s">
        <v>588</v>
      </c>
      <c r="J709" s="52" t="s">
        <v>165</v>
      </c>
      <c r="K709" s="52" t="s">
        <v>931</v>
      </c>
      <c r="L709" s="53" t="s">
        <v>295</v>
      </c>
      <c r="M709" s="13">
        <v>660</v>
      </c>
      <c r="N709" s="14">
        <f t="shared" ref="N709:N772" si="195">M709/365</f>
        <v>1.80821917808219</v>
      </c>
      <c r="O709" s="15">
        <v>4450</v>
      </c>
      <c r="P709" s="15">
        <f t="shared" si="187"/>
        <v>2937000</v>
      </c>
      <c r="Q709" s="16">
        <f>IFERROR(VLOOKUP(G709,SCENARIOS!$A$13:$E$18,4,0),0.025)</f>
        <v>0.045</v>
      </c>
      <c r="R709" s="52">
        <f>IFERROR(VLOOKUP(L709,INPUTS!$A$107:$B$120,2,0),0.0082)</f>
        <v>0.0089</v>
      </c>
      <c r="S709" s="52">
        <f t="shared" si="188"/>
        <v>39.605</v>
      </c>
      <c r="T709" s="15">
        <f t="shared" si="189"/>
        <v>26139.3</v>
      </c>
      <c r="U709" s="15">
        <f>T709/INPUTS!$B$7*1000</f>
        <v>32674125</v>
      </c>
      <c r="V709" s="15">
        <f>T709*INPUTS!$B$6</f>
        <v>82600.188</v>
      </c>
      <c r="W709" s="54" t="s">
        <v>396</v>
      </c>
      <c r="X709" s="54" t="s">
        <v>396</v>
      </c>
      <c r="Y709" s="67">
        <f>IFERROR(VLOOKUP(E709,INPUTS!$A$44:$B$103,2,0),0)</f>
        <v>0</v>
      </c>
      <c r="Z709" s="15">
        <f t="shared" si="191"/>
        <v>0</v>
      </c>
      <c r="AA709" s="20">
        <f>IFERROR(VLOOKUP(E709,INPUTS!$A$44:$C$103,3,0),SCENARIOS!$J$25)</f>
        <v>0.015</v>
      </c>
      <c r="AB709" s="15">
        <f t="shared" si="192"/>
        <v>488.614852843445</v>
      </c>
      <c r="AC709" s="20">
        <f>IFERROR(VLOOKUP($E709,INPUTS!$A$44:$G$103,4,0),SCENARIOS!$K$25)</f>
        <v>0.075</v>
      </c>
      <c r="AD709" s="15">
        <f t="shared" si="192"/>
        <v>3044.5150204127</v>
      </c>
      <c r="AE709" s="20">
        <f>IFERROR(VLOOKUP($E709,INPUTS!$A$44:$G$103,5,0),SCENARIOS!$L$25)</f>
        <v>0.15</v>
      </c>
      <c r="AF709" s="15">
        <f t="shared" si="192"/>
        <v>7588.03925470388</v>
      </c>
      <c r="AG709" s="20">
        <f>IFERROR(VLOOKUP($E709,INPUTS!$A$44:$G$103,6,0),SCENARIOS!$M$25)</f>
        <v>0.2</v>
      </c>
      <c r="AH709" s="15">
        <f t="shared" si="193"/>
        <v>12608.1032818865</v>
      </c>
      <c r="AI709" s="20">
        <f>IFERROR(VLOOKUP($E709,INPUTS!$A$44:$G$103,7,0),SCENARIOS!$N$25)</f>
        <v>0.3</v>
      </c>
      <c r="AJ709" s="15">
        <f t="shared" si="194"/>
        <v>23567.985866928</v>
      </c>
      <c r="AL709" t="str">
        <f t="shared" ref="AL709:AL772" si="196">IF(H709="MULTI","MULTI",IF(COUNTIFS($E$4:$E$1277,H709,$H$4:$H$1277,E709)&gt;0,"Y","N"))</f>
        <v>Y</v>
      </c>
      <c r="AM709" s="21">
        <f t="shared" ref="AM709:AM772" si="197">T709*((1+Q709)^25)</f>
        <v>78559.95288976</v>
      </c>
    </row>
    <row r="710" ht="15" customHeight="1" spans="1:39">
      <c r="A710" s="6" t="s">
        <v>2460</v>
      </c>
      <c r="B710" s="52" t="s">
        <v>437</v>
      </c>
      <c r="C710" s="52" t="s">
        <v>438</v>
      </c>
      <c r="D710" s="52" t="s">
        <v>929</v>
      </c>
      <c r="E710" s="10" t="s">
        <v>440</v>
      </c>
      <c r="F710" s="52" t="s">
        <v>439</v>
      </c>
      <c r="G710" s="52" t="s">
        <v>177</v>
      </c>
      <c r="H710" s="52" t="s">
        <v>213</v>
      </c>
      <c r="I710" s="52" t="s">
        <v>606</v>
      </c>
      <c r="J710" s="52" t="s">
        <v>165</v>
      </c>
      <c r="K710" s="52" t="s">
        <v>931</v>
      </c>
      <c r="L710" s="53" t="s">
        <v>295</v>
      </c>
      <c r="M710" s="13">
        <v>660</v>
      </c>
      <c r="N710" s="14">
        <f t="shared" si="195"/>
        <v>1.80821917808219</v>
      </c>
      <c r="O710" s="15">
        <v>6070</v>
      </c>
      <c r="P710" s="15">
        <f t="shared" si="187"/>
        <v>4006200</v>
      </c>
      <c r="Q710" s="16">
        <f>IFERROR(VLOOKUP(G710,SCENARIOS!$A$13:$E$18,4,0),0.025)</f>
        <v>0.045</v>
      </c>
      <c r="R710" s="52">
        <f>IFERROR(VLOOKUP(L710,INPUTS!$A$107:$B$120,2,0),0.0082)</f>
        <v>0.0089</v>
      </c>
      <c r="S710" s="52">
        <f t="shared" si="188"/>
        <v>54.023</v>
      </c>
      <c r="T710" s="15">
        <f t="shared" si="189"/>
        <v>35655.18</v>
      </c>
      <c r="U710" s="15">
        <f>T710/INPUTS!$B$7*1000</f>
        <v>44568975</v>
      </c>
      <c r="V710" s="15">
        <f>T710*INPUTS!$B$6</f>
        <v>112670.3688</v>
      </c>
      <c r="W710" s="54" t="s">
        <v>396</v>
      </c>
      <c r="X710" s="54" t="s">
        <v>396</v>
      </c>
      <c r="Y710" s="67">
        <f>IFERROR(VLOOKUP(E710,INPUTS!$A$44:$B$103,2,0),0)</f>
        <v>0</v>
      </c>
      <c r="Z710" s="15">
        <f t="shared" si="191"/>
        <v>0</v>
      </c>
      <c r="AA710" s="20">
        <f>IFERROR(VLOOKUP(E710,INPUTS!$A$44:$C$103,3,0),SCENARIOS!$J$25)</f>
        <v>0.015</v>
      </c>
      <c r="AB710" s="15">
        <f t="shared" si="192"/>
        <v>666.492619496564</v>
      </c>
      <c r="AC710" s="20">
        <f>IFERROR(VLOOKUP($E710,INPUTS!$A$44:$G$103,4,0),SCENARIOS!$K$25)</f>
        <v>0.075</v>
      </c>
      <c r="AD710" s="15">
        <f t="shared" si="192"/>
        <v>4152.85531997867</v>
      </c>
      <c r="AE710" s="20">
        <f>IFERROR(VLOOKUP($E710,INPUTS!$A$44:$G$103,5,0),SCENARIOS!$L$25)</f>
        <v>0.15</v>
      </c>
      <c r="AF710" s="15">
        <f t="shared" si="192"/>
        <v>10350.4265788882</v>
      </c>
      <c r="AG710" s="20">
        <f>IFERROR(VLOOKUP($E710,INPUTS!$A$44:$G$103,6,0),SCENARIOS!$M$25)</f>
        <v>0.2</v>
      </c>
      <c r="AH710" s="15">
        <f t="shared" si="193"/>
        <v>17198.0195328204</v>
      </c>
      <c r="AI710" s="20">
        <f>IFERROR(VLOOKUP($E710,INPUTS!$A$44:$G$103,7,0),SCENARIOS!$N$25)</f>
        <v>0.3</v>
      </c>
      <c r="AJ710" s="15">
        <f t="shared" si="194"/>
        <v>32147.7919578096</v>
      </c>
      <c r="AL710" t="str">
        <f t="shared" si="196"/>
        <v>N</v>
      </c>
      <c r="AM710" s="21">
        <f t="shared" si="197"/>
        <v>107159.306526032</v>
      </c>
    </row>
    <row r="711" ht="15" customHeight="1" spans="1:39">
      <c r="A711" s="24" t="s">
        <v>2461</v>
      </c>
      <c r="B711" s="52" t="s">
        <v>437</v>
      </c>
      <c r="C711" s="52" t="s">
        <v>438</v>
      </c>
      <c r="D711" s="52" t="s">
        <v>929</v>
      </c>
      <c r="E711" s="10" t="s">
        <v>440</v>
      </c>
      <c r="F711" s="52" t="s">
        <v>439</v>
      </c>
      <c r="G711" s="52" t="s">
        <v>177</v>
      </c>
      <c r="H711" s="52" t="s">
        <v>640</v>
      </c>
      <c r="I711" s="52" t="s">
        <v>639</v>
      </c>
      <c r="J711" s="56" t="s">
        <v>185</v>
      </c>
      <c r="K711" s="52" t="s">
        <v>931</v>
      </c>
      <c r="L711" s="53" t="s">
        <v>295</v>
      </c>
      <c r="M711" s="13">
        <v>1320</v>
      </c>
      <c r="N711" s="14">
        <f t="shared" si="195"/>
        <v>3.61643835616438</v>
      </c>
      <c r="O711" s="15">
        <v>3720</v>
      </c>
      <c r="P711" s="15">
        <f t="shared" si="187"/>
        <v>4910400</v>
      </c>
      <c r="Q711" s="16">
        <f>IFERROR(VLOOKUP(G711,SCENARIOS!$A$13:$E$18,4,0),0.025)</f>
        <v>0.045</v>
      </c>
      <c r="R711" s="52">
        <f>IFERROR(VLOOKUP(L711,INPUTS!$A$107:$B$120,2,0),0.0082)</f>
        <v>0.0089</v>
      </c>
      <c r="S711" s="52">
        <f t="shared" si="188"/>
        <v>33.108</v>
      </c>
      <c r="T711" s="15">
        <f t="shared" si="189"/>
        <v>43702.56</v>
      </c>
      <c r="U711" s="15">
        <f>T711/INPUTS!$B$7*1000</f>
        <v>54628200</v>
      </c>
      <c r="V711" s="15">
        <f>T711*INPUTS!$B$6</f>
        <v>138100.0896</v>
      </c>
      <c r="W711" s="54" t="s">
        <v>396</v>
      </c>
      <c r="X711" s="54" t="s">
        <v>396</v>
      </c>
      <c r="Y711" s="67">
        <f>IFERROR(VLOOKUP(E711,INPUTS!$A$44:$B$103,2,0),0)</f>
        <v>0</v>
      </c>
      <c r="Z711" s="15">
        <f t="shared" si="191"/>
        <v>0</v>
      </c>
      <c r="AA711" s="20">
        <f>IFERROR(VLOOKUP(E711,INPUTS!$A$44:$C$103,3,0),SCENARIOS!$J$25)</f>
        <v>0.015</v>
      </c>
      <c r="AB711" s="15">
        <f t="shared" si="192"/>
        <v>816.920113518029</v>
      </c>
      <c r="AC711" s="20">
        <f>IFERROR(VLOOKUP($E711,INPUTS!$A$44:$G$103,4,0),SCENARIOS!$K$25)</f>
        <v>0.075</v>
      </c>
      <c r="AD711" s="15">
        <f t="shared" si="192"/>
        <v>5090.15544985854</v>
      </c>
      <c r="AE711" s="20">
        <f>IFERROR(VLOOKUP($E711,INPUTS!$A$44:$G$103,5,0),SCENARIOS!$L$25)</f>
        <v>0.15</v>
      </c>
      <c r="AF711" s="15">
        <f t="shared" si="192"/>
        <v>12686.5195629206</v>
      </c>
      <c r="AG711" s="20">
        <f>IFERROR(VLOOKUP($E711,INPUTS!$A$44:$G$103,6,0),SCENARIOS!$M$25)</f>
        <v>0.2</v>
      </c>
      <c r="AH711" s="15">
        <f t="shared" si="193"/>
        <v>21079.6153746596</v>
      </c>
      <c r="AI711" s="20">
        <f>IFERROR(VLOOKUP($E711,INPUTS!$A$44:$G$103,7,0),SCENARIOS!$N$25)</f>
        <v>0.3</v>
      </c>
      <c r="AJ711" s="15">
        <f t="shared" si="194"/>
        <v>39403.5538988639</v>
      </c>
      <c r="AL711" t="str">
        <f t="shared" si="196"/>
        <v>Y</v>
      </c>
      <c r="AM711" s="21">
        <f t="shared" si="197"/>
        <v>131345.17966288</v>
      </c>
    </row>
    <row r="712" ht="15" customHeight="1" spans="1:39">
      <c r="A712" s="6" t="s">
        <v>2462</v>
      </c>
      <c r="B712" s="52" t="s">
        <v>437</v>
      </c>
      <c r="C712" s="52" t="s">
        <v>438</v>
      </c>
      <c r="D712" s="52" t="s">
        <v>929</v>
      </c>
      <c r="E712" s="10" t="s">
        <v>440</v>
      </c>
      <c r="F712" s="52" t="s">
        <v>439</v>
      </c>
      <c r="G712" s="52" t="s">
        <v>177</v>
      </c>
      <c r="H712" s="52" t="s">
        <v>644</v>
      </c>
      <c r="I712" s="52" t="s">
        <v>643</v>
      </c>
      <c r="J712" s="56" t="s">
        <v>185</v>
      </c>
      <c r="K712" s="52" t="s">
        <v>931</v>
      </c>
      <c r="L712" s="53" t="s">
        <v>1696</v>
      </c>
      <c r="M712" s="13">
        <v>1320</v>
      </c>
      <c r="N712" s="14">
        <f t="shared" si="195"/>
        <v>3.61643835616438</v>
      </c>
      <c r="O712" s="15">
        <v>6390</v>
      </c>
      <c r="P712" s="15">
        <f t="shared" si="187"/>
        <v>8434800</v>
      </c>
      <c r="Q712" s="16">
        <f>IFERROR(VLOOKUP(G712,SCENARIOS!$A$13:$E$18,4,0),0.025)</f>
        <v>0.045</v>
      </c>
      <c r="R712" s="52">
        <f>IFERROR(VLOOKUP(L712,INPUTS!$A$107:$B$120,2,0),0.0082)</f>
        <v>0.0082</v>
      </c>
      <c r="S712" s="52">
        <f t="shared" si="188"/>
        <v>52.398</v>
      </c>
      <c r="T712" s="15">
        <f t="shared" si="189"/>
        <v>69165.36</v>
      </c>
      <c r="U712" s="15">
        <f>T712/INPUTS!$B$7*1000</f>
        <v>86456700</v>
      </c>
      <c r="V712" s="15">
        <f>T712*INPUTS!$B$6</f>
        <v>218562.5376</v>
      </c>
      <c r="W712" s="54" t="s">
        <v>396</v>
      </c>
      <c r="X712" s="54" t="s">
        <v>396</v>
      </c>
      <c r="Y712" s="67">
        <f>IFERROR(VLOOKUP(E712,INPUTS!$A$44:$B$103,2,0),0)</f>
        <v>0</v>
      </c>
      <c r="Z712" s="15">
        <f t="shared" si="191"/>
        <v>0</v>
      </c>
      <c r="AA712" s="20">
        <f>IFERROR(VLOOKUP(E712,INPUTS!$A$44:$C$103,3,0),SCENARIOS!$J$25)</f>
        <v>0.015</v>
      </c>
      <c r="AB712" s="15">
        <f t="shared" si="192"/>
        <v>1292.88933514914</v>
      </c>
      <c r="AC712" s="20">
        <f>IFERROR(VLOOKUP($E712,INPUTS!$A$44:$G$103,4,0),SCENARIOS!$K$25)</f>
        <v>0.075</v>
      </c>
      <c r="AD712" s="15">
        <f t="shared" si="192"/>
        <v>8055.87668423606</v>
      </c>
      <c r="AE712" s="20">
        <f>IFERROR(VLOOKUP($E712,INPUTS!$A$44:$G$103,5,0),SCENARIOS!$L$25)</f>
        <v>0.15</v>
      </c>
      <c r="AF712" s="15">
        <f t="shared" si="192"/>
        <v>20078.1760317119</v>
      </c>
      <c r="AG712" s="20">
        <f>IFERROR(VLOOKUP($E712,INPUTS!$A$44:$G$103,6,0),SCENARIOS!$M$25)</f>
        <v>0.2</v>
      </c>
      <c r="AH712" s="15">
        <f t="shared" si="193"/>
        <v>33361.4137489856</v>
      </c>
      <c r="AI712" s="20">
        <f>IFERROR(VLOOKUP($E712,INPUTS!$A$44:$G$103,7,0),SCENARIOS!$N$25)</f>
        <v>0.3</v>
      </c>
      <c r="AJ712" s="15">
        <f t="shared" si="194"/>
        <v>62361.5868428377</v>
      </c>
      <c r="AL712" t="str">
        <f t="shared" si="196"/>
        <v>N</v>
      </c>
      <c r="AM712" s="21">
        <f t="shared" si="197"/>
        <v>207871.956142792</v>
      </c>
    </row>
    <row r="713" ht="15" customHeight="1" spans="1:39">
      <c r="A713" s="24" t="s">
        <v>2463</v>
      </c>
      <c r="B713" s="52" t="s">
        <v>437</v>
      </c>
      <c r="C713" s="52" t="s">
        <v>438</v>
      </c>
      <c r="D713" s="52" t="s">
        <v>929</v>
      </c>
      <c r="E713" s="10" t="s">
        <v>440</v>
      </c>
      <c r="F713" s="52" t="s">
        <v>439</v>
      </c>
      <c r="G713" s="52" t="s">
        <v>177</v>
      </c>
      <c r="H713" s="52" t="s">
        <v>1301</v>
      </c>
      <c r="I713" s="52" t="s">
        <v>643</v>
      </c>
      <c r="J713" s="56" t="s">
        <v>185</v>
      </c>
      <c r="K713" s="52" t="s">
        <v>931</v>
      </c>
      <c r="L713" s="53" t="s">
        <v>1696</v>
      </c>
      <c r="M713" s="13">
        <v>660</v>
      </c>
      <c r="N713" s="14">
        <f t="shared" si="195"/>
        <v>1.80821917808219</v>
      </c>
      <c r="O713" s="15">
        <v>6650</v>
      </c>
      <c r="P713" s="15">
        <f t="shared" si="187"/>
        <v>4389000</v>
      </c>
      <c r="Q713" s="16">
        <f>IFERROR(VLOOKUP(G713,SCENARIOS!$A$13:$E$18,4,0),0.025)</f>
        <v>0.045</v>
      </c>
      <c r="R713" s="52">
        <f>IFERROR(VLOOKUP(L713,INPUTS!$A$107:$B$120,2,0),0.0082)</f>
        <v>0.0082</v>
      </c>
      <c r="S713" s="52">
        <f t="shared" si="188"/>
        <v>54.53</v>
      </c>
      <c r="T713" s="15">
        <f t="shared" si="189"/>
        <v>35989.8</v>
      </c>
      <c r="U713" s="15">
        <f>T713/INPUTS!$B$7*1000</f>
        <v>44987250</v>
      </c>
      <c r="V713" s="15">
        <f>T713*INPUTS!$B$6</f>
        <v>113727.768</v>
      </c>
      <c r="W713" s="54" t="s">
        <v>396</v>
      </c>
      <c r="X713" s="54" t="s">
        <v>396</v>
      </c>
      <c r="Y713" s="67">
        <f>IFERROR(VLOOKUP(E713,INPUTS!$A$44:$B$103,2,0),0)</f>
        <v>0</v>
      </c>
      <c r="Z713" s="15">
        <f t="shared" si="191"/>
        <v>0</v>
      </c>
      <c r="AA713" s="20">
        <f>IFERROR(VLOOKUP(E713,INPUTS!$A$44:$C$103,3,0),SCENARIOS!$J$25)</f>
        <v>0.015</v>
      </c>
      <c r="AB713" s="15">
        <f t="shared" si="192"/>
        <v>672.747580496226</v>
      </c>
      <c r="AC713" s="20">
        <f>IFERROR(VLOOKUP($E713,INPUTS!$A$44:$G$103,4,0),SCENARIOS!$K$25)</f>
        <v>0.075</v>
      </c>
      <c r="AD713" s="15">
        <f t="shared" si="192"/>
        <v>4191.82941707119</v>
      </c>
      <c r="AE713" s="20">
        <f>IFERROR(VLOOKUP($E713,INPUTS!$A$44:$G$103,5,0),SCENARIOS!$L$25)</f>
        <v>0.15</v>
      </c>
      <c r="AF713" s="15">
        <f t="shared" si="192"/>
        <v>10447.5642105543</v>
      </c>
      <c r="AG713" s="20">
        <f>IFERROR(VLOOKUP($E713,INPUTS!$A$44:$G$103,6,0),SCENARIOS!$M$25)</f>
        <v>0.2</v>
      </c>
      <c r="AH713" s="15">
        <f t="shared" si="193"/>
        <v>17359.4210822186</v>
      </c>
      <c r="AI713" s="20">
        <f>IFERROR(VLOOKUP($E713,INPUTS!$A$44:$G$103,7,0),SCENARIOS!$N$25)</f>
        <v>0.3</v>
      </c>
      <c r="AJ713" s="15">
        <f t="shared" si="194"/>
        <v>32449.4955011636</v>
      </c>
      <c r="AL713" t="str">
        <f t="shared" si="196"/>
        <v>N</v>
      </c>
      <c r="AM713" s="21">
        <f t="shared" si="197"/>
        <v>108164.985003879</v>
      </c>
    </row>
    <row r="714" ht="15" customHeight="1" spans="1:39">
      <c r="A714" s="6" t="s">
        <v>2464</v>
      </c>
      <c r="B714" s="52" t="s">
        <v>437</v>
      </c>
      <c r="C714" s="52" t="s">
        <v>438</v>
      </c>
      <c r="D714" s="52" t="s">
        <v>929</v>
      </c>
      <c r="E714" s="10" t="s">
        <v>440</v>
      </c>
      <c r="F714" s="52" t="s">
        <v>439</v>
      </c>
      <c r="G714" s="52" t="s">
        <v>177</v>
      </c>
      <c r="H714" s="52" t="s">
        <v>1216</v>
      </c>
      <c r="I714" s="52" t="s">
        <v>1217</v>
      </c>
      <c r="J714" s="56" t="s">
        <v>185</v>
      </c>
      <c r="K714" s="52" t="s">
        <v>931</v>
      </c>
      <c r="L714" s="53" t="s">
        <v>295</v>
      </c>
      <c r="M714" s="13">
        <v>991</v>
      </c>
      <c r="N714" s="14">
        <f t="shared" si="195"/>
        <v>2.71506849315068</v>
      </c>
      <c r="O714" s="15">
        <v>5810</v>
      </c>
      <c r="P714" s="15">
        <f t="shared" si="187"/>
        <v>5757710</v>
      </c>
      <c r="Q714" s="16">
        <f>IFERROR(VLOOKUP(G714,SCENARIOS!$A$13:$E$18,4,0),0.025)</f>
        <v>0.045</v>
      </c>
      <c r="R714" s="52">
        <f>IFERROR(VLOOKUP(L714,INPUTS!$A$107:$B$120,2,0),0.0082)</f>
        <v>0.0089</v>
      </c>
      <c r="S714" s="52">
        <f t="shared" si="188"/>
        <v>51.709</v>
      </c>
      <c r="T714" s="15">
        <f t="shared" si="189"/>
        <v>51243.619</v>
      </c>
      <c r="U714" s="15">
        <f>T714/INPUTS!$B$7*1000</f>
        <v>64054523.75</v>
      </c>
      <c r="V714" s="15">
        <f>T714*INPUTS!$B$6</f>
        <v>161929.83604</v>
      </c>
      <c r="W714" s="54" t="s">
        <v>396</v>
      </c>
      <c r="X714" s="54" t="s">
        <v>396</v>
      </c>
      <c r="Y714" s="67">
        <f>IFERROR(VLOOKUP(E714,INPUTS!$A$44:$B$103,2,0),0)</f>
        <v>0</v>
      </c>
      <c r="Z714" s="15">
        <f t="shared" si="191"/>
        <v>0</v>
      </c>
      <c r="AA714" s="20">
        <f>IFERROR(VLOOKUP(E714,INPUTS!$A$44:$C$103,3,0),SCENARIOS!$J$25)</f>
        <v>0.015</v>
      </c>
      <c r="AB714" s="15">
        <f t="shared" si="192"/>
        <v>957.883086266677</v>
      </c>
      <c r="AC714" s="20">
        <f>IFERROR(VLOOKUP($E714,INPUTS!$A$44:$G$103,4,0),SCENARIOS!$K$25)</f>
        <v>0.075</v>
      </c>
      <c r="AD714" s="15">
        <f t="shared" si="192"/>
        <v>5968.48300244481</v>
      </c>
      <c r="AE714" s="20">
        <f>IFERROR(VLOOKUP($E714,INPUTS!$A$44:$G$103,5,0),SCENARIOS!$L$25)</f>
        <v>0.15</v>
      </c>
      <c r="AF714" s="15">
        <f t="shared" si="192"/>
        <v>14875.6314256728</v>
      </c>
      <c r="AG714" s="20">
        <f>IFERROR(VLOOKUP($E714,INPUTS!$A$44:$G$103,6,0),SCENARIOS!$M$25)</f>
        <v>0.2</v>
      </c>
      <c r="AH714" s="15">
        <f t="shared" si="193"/>
        <v>24716.9909251449</v>
      </c>
      <c r="AI714" s="20">
        <f>IFERROR(VLOOKUP($E714,INPUTS!$A$44:$G$103,7,0),SCENARIOS!$N$25)</f>
        <v>0.3</v>
      </c>
      <c r="AJ714" s="15">
        <f t="shared" si="194"/>
        <v>46202.8014660776</v>
      </c>
      <c r="AL714" t="str">
        <f t="shared" si="196"/>
        <v>N</v>
      </c>
      <c r="AM714" s="21">
        <f t="shared" si="197"/>
        <v>154009.338220259</v>
      </c>
    </row>
    <row r="715" ht="15" customHeight="1" spans="1:39">
      <c r="A715" s="24" t="s">
        <v>2465</v>
      </c>
      <c r="B715" s="52" t="s">
        <v>437</v>
      </c>
      <c r="C715" s="52" t="s">
        <v>438</v>
      </c>
      <c r="D715" s="52" t="s">
        <v>929</v>
      </c>
      <c r="E715" s="10" t="s">
        <v>440</v>
      </c>
      <c r="F715" s="52" t="s">
        <v>439</v>
      </c>
      <c r="G715" s="52" t="s">
        <v>177</v>
      </c>
      <c r="H715" s="52" t="s">
        <v>1213</v>
      </c>
      <c r="I715" s="52" t="s">
        <v>1214</v>
      </c>
      <c r="J715" s="56" t="s">
        <v>185</v>
      </c>
      <c r="K715" s="52" t="s">
        <v>931</v>
      </c>
      <c r="L715" s="53" t="s">
        <v>295</v>
      </c>
      <c r="M715" s="13">
        <v>660</v>
      </c>
      <c r="N715" s="14">
        <f t="shared" si="195"/>
        <v>1.80821917808219</v>
      </c>
      <c r="O715" s="15">
        <v>6490</v>
      </c>
      <c r="P715" s="15">
        <f t="shared" si="187"/>
        <v>4283400</v>
      </c>
      <c r="Q715" s="16">
        <f>IFERROR(VLOOKUP(G715,SCENARIOS!$A$13:$E$18,4,0),0.025)</f>
        <v>0.045</v>
      </c>
      <c r="R715" s="52">
        <f>IFERROR(VLOOKUP(L715,INPUTS!$A$107:$B$120,2,0),0.0082)</f>
        <v>0.0089</v>
      </c>
      <c r="S715" s="52">
        <f t="shared" si="188"/>
        <v>57.761</v>
      </c>
      <c r="T715" s="15">
        <f t="shared" si="189"/>
        <v>38122.26</v>
      </c>
      <c r="U715" s="15">
        <f>T715/INPUTS!$B$7*1000</f>
        <v>47652825</v>
      </c>
      <c r="V715" s="15">
        <f>T715*INPUTS!$B$6</f>
        <v>120466.3416</v>
      </c>
      <c r="W715" s="54" t="s">
        <v>396</v>
      </c>
      <c r="X715" s="54" t="s">
        <v>396</v>
      </c>
      <c r="Y715" s="67">
        <f>IFERROR(VLOOKUP(E715,INPUTS!$A$44:$B$103,2,0),0)</f>
        <v>0</v>
      </c>
      <c r="Z715" s="15">
        <f t="shared" si="191"/>
        <v>0</v>
      </c>
      <c r="AA715" s="20">
        <f>IFERROR(VLOOKUP(E715,INPUTS!$A$44:$C$103,3,0),SCENARIOS!$J$25)</f>
        <v>0.015</v>
      </c>
      <c r="AB715" s="15">
        <f t="shared" si="192"/>
        <v>712.609077517743</v>
      </c>
      <c r="AC715" s="20">
        <f>IFERROR(VLOOKUP($E715,INPUTS!$A$44:$G$103,4,0),SCENARIOS!$K$25)</f>
        <v>0.075</v>
      </c>
      <c r="AD715" s="15">
        <f t="shared" si="192"/>
        <v>4440.20280505133</v>
      </c>
      <c r="AE715" s="20">
        <f>IFERROR(VLOOKUP($E715,INPUTS!$A$44:$G$103,5,0),SCENARIOS!$L$25)</f>
        <v>0.15</v>
      </c>
      <c r="AF715" s="15">
        <f t="shared" si="192"/>
        <v>11066.6010703434</v>
      </c>
      <c r="AG715" s="20">
        <f>IFERROR(VLOOKUP($E715,INPUTS!$A$44:$G$103,6,0),SCENARIOS!$M$25)</f>
        <v>0.2</v>
      </c>
      <c r="AH715" s="15">
        <f t="shared" si="193"/>
        <v>18387.9978200996</v>
      </c>
      <c r="AI715" s="20">
        <f>IFERROR(VLOOKUP($E715,INPUTS!$A$44:$G$103,7,0),SCENARIOS!$N$25)</f>
        <v>0.3</v>
      </c>
      <c r="AJ715" s="15">
        <f t="shared" si="194"/>
        <v>34372.1861295197</v>
      </c>
      <c r="AL715" t="str">
        <f t="shared" si="196"/>
        <v>N</v>
      </c>
      <c r="AM715" s="21">
        <f t="shared" si="197"/>
        <v>114573.953765066</v>
      </c>
    </row>
    <row r="716" ht="15" customHeight="1" spans="1:39">
      <c r="A716" s="6" t="s">
        <v>2466</v>
      </c>
      <c r="B716" s="52" t="s">
        <v>437</v>
      </c>
      <c r="C716" s="52" t="s">
        <v>438</v>
      </c>
      <c r="D716" s="52" t="s">
        <v>929</v>
      </c>
      <c r="E716" s="10" t="s">
        <v>440</v>
      </c>
      <c r="F716" s="52" t="s">
        <v>439</v>
      </c>
      <c r="G716" s="52" t="s">
        <v>177</v>
      </c>
      <c r="H716" s="52" t="s">
        <v>456</v>
      </c>
      <c r="I716" s="52" t="s">
        <v>455</v>
      </c>
      <c r="J716" s="56" t="s">
        <v>185</v>
      </c>
      <c r="K716" s="52" t="s">
        <v>931</v>
      </c>
      <c r="L716" s="53" t="s">
        <v>295</v>
      </c>
      <c r="M716" s="13">
        <v>991</v>
      </c>
      <c r="N716" s="14">
        <f t="shared" si="195"/>
        <v>2.71506849315068</v>
      </c>
      <c r="O716" s="15">
        <v>3020</v>
      </c>
      <c r="P716" s="15">
        <f t="shared" si="187"/>
        <v>2992820</v>
      </c>
      <c r="Q716" s="16">
        <f>IFERROR(VLOOKUP(G716,SCENARIOS!$A$13:$E$18,4,0),0.025)</f>
        <v>0.045</v>
      </c>
      <c r="R716" s="52">
        <f>IFERROR(VLOOKUP(L716,INPUTS!$A$107:$B$120,2,0),0.0082)</f>
        <v>0.0089</v>
      </c>
      <c r="S716" s="52">
        <f t="shared" si="188"/>
        <v>26.878</v>
      </c>
      <c r="T716" s="15">
        <f t="shared" si="189"/>
        <v>26636.098</v>
      </c>
      <c r="U716" s="15">
        <f>T716/INPUTS!$B$7*1000</f>
        <v>33295122.5</v>
      </c>
      <c r="V716" s="15">
        <f>T716*INPUTS!$B$6</f>
        <v>84170.06968</v>
      </c>
      <c r="W716" s="54" t="s">
        <v>396</v>
      </c>
      <c r="X716" s="54" t="s">
        <v>396</v>
      </c>
      <c r="Y716" s="67">
        <f>IFERROR(VLOOKUP(E716,INPUTS!$A$44:$B$103,2,0),0)</f>
        <v>0</v>
      </c>
      <c r="Z716" s="15">
        <f t="shared" si="191"/>
        <v>0</v>
      </c>
      <c r="AA716" s="20">
        <f>IFERROR(VLOOKUP(E716,INPUTS!$A$44:$C$103,3,0),SCENARIOS!$J$25)</f>
        <v>0.015</v>
      </c>
      <c r="AB716" s="15">
        <f t="shared" si="192"/>
        <v>497.901363257378</v>
      </c>
      <c r="AC716" s="20">
        <f>IFERROR(VLOOKUP($E716,INPUTS!$A$44:$G$103,4,0),SCENARIOS!$K$25)</f>
        <v>0.075</v>
      </c>
      <c r="AD716" s="15">
        <f t="shared" si="192"/>
        <v>3102.37842812106</v>
      </c>
      <c r="AE716" s="20">
        <f>IFERROR(VLOOKUP($E716,INPUTS!$A$44:$G$103,5,0),SCENARIOS!$L$25)</f>
        <v>0.15</v>
      </c>
      <c r="AF716" s="15">
        <f t="shared" si="192"/>
        <v>7732.2559217783</v>
      </c>
      <c r="AG716" s="20">
        <f>IFERROR(VLOOKUP($E716,INPUTS!$A$44:$G$103,6,0),SCENARIOS!$M$25)</f>
        <v>0.2</v>
      </c>
      <c r="AH716" s="15">
        <f t="shared" si="193"/>
        <v>12847.7302227087</v>
      </c>
      <c r="AI716" s="20">
        <f>IFERROR(VLOOKUP($E716,INPUTS!$A$44:$G$103,7,0),SCENARIOS!$N$25)</f>
        <v>0.3</v>
      </c>
      <c r="AJ716" s="15">
        <f t="shared" si="194"/>
        <v>24015.9140150696</v>
      </c>
      <c r="AL716" t="str">
        <f t="shared" si="196"/>
        <v>Y</v>
      </c>
      <c r="AM716" s="21">
        <f t="shared" si="197"/>
        <v>80053.0467168987</v>
      </c>
    </row>
    <row r="717" ht="15" customHeight="1" spans="1:39">
      <c r="A717" s="24" t="s">
        <v>2467</v>
      </c>
      <c r="B717" s="52" t="s">
        <v>437</v>
      </c>
      <c r="C717" s="52" t="s">
        <v>438</v>
      </c>
      <c r="D717" s="52" t="s">
        <v>929</v>
      </c>
      <c r="E717" s="10" t="s">
        <v>440</v>
      </c>
      <c r="F717" s="52" t="s">
        <v>439</v>
      </c>
      <c r="G717" s="52" t="s">
        <v>177</v>
      </c>
      <c r="H717" s="52" t="s">
        <v>1731</v>
      </c>
      <c r="I717" s="52" t="s">
        <v>1732</v>
      </c>
      <c r="J717" s="56" t="s">
        <v>185</v>
      </c>
      <c r="K717" s="52" t="s">
        <v>931</v>
      </c>
      <c r="L717" s="53" t="s">
        <v>295</v>
      </c>
      <c r="M717" s="13">
        <v>991</v>
      </c>
      <c r="N717" s="14">
        <f t="shared" si="195"/>
        <v>2.71506849315068</v>
      </c>
      <c r="O717" s="15">
        <v>3810</v>
      </c>
      <c r="P717" s="15">
        <f t="shared" si="187"/>
        <v>3775710</v>
      </c>
      <c r="Q717" s="16">
        <f>IFERROR(VLOOKUP(G717,SCENARIOS!$A$13:$E$18,4,0),0.025)</f>
        <v>0.045</v>
      </c>
      <c r="R717" s="52">
        <f>IFERROR(VLOOKUP(L717,INPUTS!$A$107:$B$120,2,0),0.0082)</f>
        <v>0.0089</v>
      </c>
      <c r="S717" s="52">
        <f t="shared" si="188"/>
        <v>33.909</v>
      </c>
      <c r="T717" s="15">
        <f t="shared" si="189"/>
        <v>33603.819</v>
      </c>
      <c r="U717" s="15">
        <f>T717/INPUTS!$B$7*1000</f>
        <v>42004773.75</v>
      </c>
      <c r="V717" s="15">
        <f>T717*INPUTS!$B$6</f>
        <v>106188.06804</v>
      </c>
      <c r="W717" s="54" t="s">
        <v>396</v>
      </c>
      <c r="X717" s="54" t="s">
        <v>396</v>
      </c>
      <c r="Y717" s="67">
        <f>IFERROR(VLOOKUP(E717,INPUTS!$A$44:$B$103,2,0),0)</f>
        <v>0</v>
      </c>
      <c r="Z717" s="15">
        <f t="shared" si="191"/>
        <v>0</v>
      </c>
      <c r="AA717" s="20">
        <f>IFERROR(VLOOKUP(E717,INPUTS!$A$44:$C$103,3,0),SCENARIOS!$J$25)</f>
        <v>0.015</v>
      </c>
      <c r="AB717" s="15">
        <f t="shared" si="192"/>
        <v>628.147084109473</v>
      </c>
      <c r="AC717" s="20">
        <f>IFERROR(VLOOKUP($E717,INPUTS!$A$44:$G$103,4,0),SCENARIOS!$K$25)</f>
        <v>0.075</v>
      </c>
      <c r="AD717" s="15">
        <f t="shared" si="192"/>
        <v>3913.92775203352</v>
      </c>
      <c r="AE717" s="20">
        <f>IFERROR(VLOOKUP($E717,INPUTS!$A$44:$G$103,5,0),SCENARIOS!$L$25)</f>
        <v>0.15</v>
      </c>
      <c r="AF717" s="15">
        <f t="shared" si="192"/>
        <v>9754.93213972693</v>
      </c>
      <c r="AG717" s="20">
        <f>IFERROR(VLOOKUP($E717,INPUTS!$A$44:$G$103,6,0),SCENARIOS!$M$25)</f>
        <v>0.2</v>
      </c>
      <c r="AH717" s="15">
        <f t="shared" si="193"/>
        <v>16208.5603140795</v>
      </c>
      <c r="AI717" s="20">
        <f>IFERROR(VLOOKUP($E717,INPUTS!$A$44:$G$103,7,0),SCENARIOS!$N$25)</f>
        <v>0.3</v>
      </c>
      <c r="AJ717" s="15">
        <f t="shared" si="194"/>
        <v>30298.2226481507</v>
      </c>
      <c r="AL717" t="str">
        <f t="shared" si="196"/>
        <v>N</v>
      </c>
      <c r="AM717" s="21">
        <f t="shared" si="197"/>
        <v>100994.075493836</v>
      </c>
    </row>
    <row r="718" ht="15" customHeight="1" spans="1:39">
      <c r="A718" s="6" t="s">
        <v>2468</v>
      </c>
      <c r="B718" s="52" t="s">
        <v>437</v>
      </c>
      <c r="C718" s="52" t="s">
        <v>438</v>
      </c>
      <c r="D718" s="52" t="s">
        <v>929</v>
      </c>
      <c r="E718" s="10" t="s">
        <v>440</v>
      </c>
      <c r="F718" s="52" t="s">
        <v>439</v>
      </c>
      <c r="G718" s="52" t="s">
        <v>177</v>
      </c>
      <c r="H718" s="52" t="s">
        <v>1734</v>
      </c>
      <c r="I718" s="52" t="s">
        <v>1735</v>
      </c>
      <c r="J718" s="56" t="s">
        <v>185</v>
      </c>
      <c r="K718" s="52" t="s">
        <v>931</v>
      </c>
      <c r="L718" s="53" t="s">
        <v>295</v>
      </c>
      <c r="M718" s="13">
        <v>660</v>
      </c>
      <c r="N718" s="14">
        <f t="shared" si="195"/>
        <v>1.80821917808219</v>
      </c>
      <c r="O718" s="15">
        <v>3610</v>
      </c>
      <c r="P718" s="15">
        <f t="shared" si="187"/>
        <v>2382600</v>
      </c>
      <c r="Q718" s="16">
        <f>IFERROR(VLOOKUP(G718,SCENARIOS!$A$13:$E$18,4,0),0.025)</f>
        <v>0.045</v>
      </c>
      <c r="R718" s="52">
        <f>IFERROR(VLOOKUP(L718,INPUTS!$A$107:$B$120,2,0),0.0082)</f>
        <v>0.0089</v>
      </c>
      <c r="S718" s="52">
        <f t="shared" si="188"/>
        <v>32.129</v>
      </c>
      <c r="T718" s="15">
        <f t="shared" si="189"/>
        <v>21205.14</v>
      </c>
      <c r="U718" s="15">
        <f>T718/INPUTS!$B$7*1000</f>
        <v>26506425</v>
      </c>
      <c r="V718" s="15">
        <f>T718*INPUTS!$B$6</f>
        <v>67008.2424</v>
      </c>
      <c r="W718" s="54" t="s">
        <v>396</v>
      </c>
      <c r="X718" s="54" t="s">
        <v>396</v>
      </c>
      <c r="Y718" s="67">
        <f>IFERROR(VLOOKUP(E718,INPUTS!$A$44:$B$103,2,0),0)</f>
        <v>0</v>
      </c>
      <c r="Z718" s="15">
        <f t="shared" si="191"/>
        <v>0</v>
      </c>
      <c r="AA718" s="20">
        <f>IFERROR(VLOOKUP(E718,INPUTS!$A$44:$C$103,3,0),SCENARIOS!$J$25)</f>
        <v>0.015</v>
      </c>
      <c r="AB718" s="15">
        <f t="shared" si="192"/>
        <v>396.381936801087</v>
      </c>
      <c r="AC718" s="20">
        <f>IFERROR(VLOOKUP($E718,INPUTS!$A$44:$G$103,4,0),SCENARIOS!$K$25)</f>
        <v>0.075</v>
      </c>
      <c r="AD718" s="15">
        <f t="shared" si="192"/>
        <v>2469.82005026738</v>
      </c>
      <c r="AE718" s="20">
        <f>IFERROR(VLOOKUP($E718,INPUTS!$A$44:$G$103,5,0),SCENARIOS!$L$25)</f>
        <v>0.15</v>
      </c>
      <c r="AF718" s="15">
        <f t="shared" si="192"/>
        <v>6155.69027179349</v>
      </c>
      <c r="AG718" s="20">
        <f>IFERROR(VLOOKUP($E718,INPUTS!$A$44:$G$103,6,0),SCENARIOS!$M$25)</f>
        <v>0.2</v>
      </c>
      <c r="AH718" s="15">
        <f t="shared" si="193"/>
        <v>10228.1467073281</v>
      </c>
      <c r="AI718" s="20">
        <f>IFERROR(VLOOKUP($E718,INPUTS!$A$44:$G$103,7,0),SCENARIOS!$N$25)</f>
        <v>0.3</v>
      </c>
      <c r="AJ718" s="15">
        <f t="shared" si="194"/>
        <v>19119.1975235079</v>
      </c>
      <c r="AL718" t="str">
        <f t="shared" si="196"/>
        <v>N</v>
      </c>
      <c r="AM718" s="21">
        <f t="shared" si="197"/>
        <v>63730.6584116929</v>
      </c>
    </row>
    <row r="719" ht="15" customHeight="1" spans="1:39">
      <c r="A719" s="24" t="s">
        <v>2469</v>
      </c>
      <c r="B719" s="52" t="s">
        <v>437</v>
      </c>
      <c r="C719" s="52" t="s">
        <v>438</v>
      </c>
      <c r="D719" s="52" t="s">
        <v>929</v>
      </c>
      <c r="E719" s="10" t="s">
        <v>440</v>
      </c>
      <c r="F719" s="52" t="s">
        <v>439</v>
      </c>
      <c r="G719" s="52" t="s">
        <v>177</v>
      </c>
      <c r="H719" s="52" t="s">
        <v>648</v>
      </c>
      <c r="I719" s="52" t="s">
        <v>647</v>
      </c>
      <c r="J719" s="56" t="s">
        <v>177</v>
      </c>
      <c r="K719" s="52" t="s">
        <v>931</v>
      </c>
      <c r="L719" s="53" t="s">
        <v>295</v>
      </c>
      <c r="M719" s="13">
        <v>991</v>
      </c>
      <c r="N719" s="14">
        <f t="shared" si="195"/>
        <v>2.71506849315068</v>
      </c>
      <c r="O719" s="15">
        <v>5610</v>
      </c>
      <c r="P719" s="15">
        <f t="shared" si="187"/>
        <v>5559510</v>
      </c>
      <c r="Q719" s="16">
        <f>IFERROR(VLOOKUP(G719,SCENARIOS!$A$13:$E$18,4,0),0.025)</f>
        <v>0.045</v>
      </c>
      <c r="R719" s="52">
        <f>IFERROR(VLOOKUP(L719,INPUTS!$A$107:$B$120,2,0),0.0082)</f>
        <v>0.0089</v>
      </c>
      <c r="S719" s="52">
        <f t="shared" si="188"/>
        <v>49.929</v>
      </c>
      <c r="T719" s="15">
        <f t="shared" si="189"/>
        <v>49479.639</v>
      </c>
      <c r="U719" s="15">
        <f>T719/INPUTS!$B$7*1000</f>
        <v>61849548.75</v>
      </c>
      <c r="V719" s="15">
        <f>T719*INPUTS!$B$6</f>
        <v>156355.65924</v>
      </c>
      <c r="W719" s="54" t="s">
        <v>396</v>
      </c>
      <c r="X719" s="54" t="s">
        <v>396</v>
      </c>
      <c r="Y719" s="67">
        <f>IFERROR(VLOOKUP(E719,INPUTS!$A$44:$B$103,2,0),0)</f>
        <v>0</v>
      </c>
      <c r="Z719" s="15">
        <f t="shared" si="191"/>
        <v>0</v>
      </c>
      <c r="AA719" s="20">
        <f>IFERROR(VLOOKUP(E719,INPUTS!$A$44:$C$103,3,0),SCENARIOS!$J$25)</f>
        <v>0.015</v>
      </c>
      <c r="AB719" s="15">
        <f t="shared" si="192"/>
        <v>924.909486050957</v>
      </c>
      <c r="AC719" s="20">
        <f>IFERROR(VLOOKUP($E719,INPUTS!$A$44:$G$103,4,0),SCENARIOS!$K$25)</f>
        <v>0.075</v>
      </c>
      <c r="AD719" s="15">
        <f t="shared" si="192"/>
        <v>5763.02747740368</v>
      </c>
      <c r="AE719" s="20">
        <f>IFERROR(VLOOKUP($E719,INPUTS!$A$44:$G$103,5,0),SCENARIOS!$L$25)</f>
        <v>0.15</v>
      </c>
      <c r="AF719" s="15">
        <f t="shared" si="192"/>
        <v>14363.5614970782</v>
      </c>
      <c r="AG719" s="20">
        <f>IFERROR(VLOOKUP($E719,INPUTS!$A$44:$G$103,6,0),SCENARIOS!$M$25)</f>
        <v>0.2</v>
      </c>
      <c r="AH719" s="15">
        <f t="shared" si="193"/>
        <v>23866.1478640384</v>
      </c>
      <c r="AI719" s="20">
        <f>IFERROR(VLOOKUP($E719,INPUTS!$A$44:$G$103,7,0),SCENARIOS!$N$25)</f>
        <v>0.3</v>
      </c>
      <c r="AJ719" s="15">
        <f t="shared" si="194"/>
        <v>44612.3435842849</v>
      </c>
      <c r="AL719" t="str">
        <f t="shared" si="196"/>
        <v>N</v>
      </c>
      <c r="AM719" s="21">
        <f t="shared" si="197"/>
        <v>148707.811947616</v>
      </c>
    </row>
    <row r="720" ht="15" customHeight="1" spans="1:39">
      <c r="A720" s="6" t="s">
        <v>2470</v>
      </c>
      <c r="B720" s="52" t="s">
        <v>437</v>
      </c>
      <c r="C720" s="52" t="s">
        <v>438</v>
      </c>
      <c r="D720" s="52" t="s">
        <v>929</v>
      </c>
      <c r="E720" s="10" t="s">
        <v>440</v>
      </c>
      <c r="F720" s="52" t="s">
        <v>439</v>
      </c>
      <c r="G720" s="52" t="s">
        <v>177</v>
      </c>
      <c r="H720" s="52" t="s">
        <v>819</v>
      </c>
      <c r="I720" s="52" t="s">
        <v>575</v>
      </c>
      <c r="J720" s="52" t="s">
        <v>173</v>
      </c>
      <c r="K720" s="52" t="s">
        <v>931</v>
      </c>
      <c r="L720" s="53" t="s">
        <v>1696</v>
      </c>
      <c r="M720" s="13">
        <v>5280</v>
      </c>
      <c r="N720" s="14">
        <f t="shared" si="195"/>
        <v>14.4657534246575</v>
      </c>
      <c r="O720" s="15">
        <v>1930</v>
      </c>
      <c r="P720" s="15">
        <f t="shared" si="187"/>
        <v>10190400</v>
      </c>
      <c r="Q720" s="16">
        <f>IFERROR(VLOOKUP(G720,SCENARIOS!$A$13:$E$18,4,0),0.025)</f>
        <v>0.045</v>
      </c>
      <c r="R720" s="52">
        <f>IFERROR(VLOOKUP(L720,INPUTS!$A$107:$B$120,2,0),0.0082)</f>
        <v>0.0082</v>
      </c>
      <c r="S720" s="52">
        <f t="shared" si="188"/>
        <v>15.826</v>
      </c>
      <c r="T720" s="15">
        <f t="shared" si="189"/>
        <v>83561.28</v>
      </c>
      <c r="U720" s="15">
        <f>T720/INPUTS!$B$7*1000</f>
        <v>104451600</v>
      </c>
      <c r="V720" s="15">
        <f>T720*INPUTS!$B$6</f>
        <v>264053.6448</v>
      </c>
      <c r="W720" s="54" t="s">
        <v>521</v>
      </c>
      <c r="X720" s="54" t="s">
        <v>396</v>
      </c>
      <c r="Y720" s="67">
        <f>IFERROR(VLOOKUP(E720,INPUTS!$A$44:$B$103,2,0),0)</f>
        <v>0</v>
      </c>
      <c r="Z720" s="15">
        <f t="shared" si="191"/>
        <v>0</v>
      </c>
      <c r="AA720" s="20">
        <f>IFERROR(VLOOKUP(E720,INPUTS!$A$44:$C$103,3,0),SCENARIOS!$J$25)</f>
        <v>0.015</v>
      </c>
      <c r="AB720" s="15">
        <f t="shared" si="192"/>
        <v>1561.98836734763</v>
      </c>
      <c r="AC720" s="20">
        <f>IFERROR(VLOOKUP($E720,INPUTS!$A$44:$G$103,4,0),SCENARIOS!$K$25)</f>
        <v>0.075</v>
      </c>
      <c r="AD720" s="15">
        <f t="shared" si="192"/>
        <v>9732.60845106454</v>
      </c>
      <c r="AE720" s="20">
        <f>IFERROR(VLOOKUP($E720,INPUTS!$A$44:$G$103,5,0),SCENARIOS!$L$25)</f>
        <v>0.15</v>
      </c>
      <c r="AF720" s="15">
        <f t="shared" si="192"/>
        <v>24257.2017159336</v>
      </c>
      <c r="AG720" s="20">
        <f>IFERROR(VLOOKUP($E720,INPUTS!$A$44:$G$103,6,0),SCENARIOS!$M$25)</f>
        <v>0.2</v>
      </c>
      <c r="AH720" s="15">
        <f t="shared" si="193"/>
        <v>40305.182181873</v>
      </c>
      <c r="AI720" s="20">
        <f>IFERROR(VLOOKUP($E720,INPUTS!$A$44:$G$103,7,0),SCENARIOS!$N$25)</f>
        <v>0.3</v>
      </c>
      <c r="AJ720" s="15">
        <f t="shared" si="194"/>
        <v>75341.3850433031</v>
      </c>
      <c r="AL720" t="str">
        <f t="shared" si="196"/>
        <v>N</v>
      </c>
      <c r="AM720" s="21">
        <f t="shared" si="197"/>
        <v>251137.950144344</v>
      </c>
    </row>
    <row r="721" ht="15" customHeight="1" spans="1:39">
      <c r="A721" s="24" t="s">
        <v>2471</v>
      </c>
      <c r="B721" s="52" t="s">
        <v>437</v>
      </c>
      <c r="C721" s="52" t="s">
        <v>438</v>
      </c>
      <c r="D721" s="52" t="s">
        <v>929</v>
      </c>
      <c r="E721" s="10" t="s">
        <v>440</v>
      </c>
      <c r="F721" s="52" t="s">
        <v>439</v>
      </c>
      <c r="G721" s="52" t="s">
        <v>177</v>
      </c>
      <c r="H721" s="52" t="s">
        <v>576</v>
      </c>
      <c r="I721" s="52" t="s">
        <v>575</v>
      </c>
      <c r="J721" s="52" t="s">
        <v>173</v>
      </c>
      <c r="K721" s="52" t="s">
        <v>931</v>
      </c>
      <c r="L721" s="53" t="s">
        <v>1696</v>
      </c>
      <c r="M721" s="13">
        <v>5280</v>
      </c>
      <c r="N721" s="14">
        <f t="shared" si="195"/>
        <v>14.4657534246575</v>
      </c>
      <c r="O721" s="15">
        <v>2190</v>
      </c>
      <c r="P721" s="15">
        <f t="shared" si="187"/>
        <v>11563200</v>
      </c>
      <c r="Q721" s="16">
        <f>IFERROR(VLOOKUP(G721,SCENARIOS!$A$13:$E$18,4,0),0.025)</f>
        <v>0.045</v>
      </c>
      <c r="R721" s="52">
        <f>IFERROR(VLOOKUP(L721,INPUTS!$A$107:$B$120,2,0),0.0082)</f>
        <v>0.0082</v>
      </c>
      <c r="S721" s="52">
        <f t="shared" si="188"/>
        <v>17.958</v>
      </c>
      <c r="T721" s="15">
        <f t="shared" si="189"/>
        <v>94818.24</v>
      </c>
      <c r="U721" s="15">
        <f>T721/INPUTS!$B$7*1000</f>
        <v>118522800</v>
      </c>
      <c r="V721" s="15">
        <f>T721*INPUTS!$B$6</f>
        <v>299625.6384</v>
      </c>
      <c r="W721" s="54" t="s">
        <v>521</v>
      </c>
      <c r="X721" s="54" t="s">
        <v>396</v>
      </c>
      <c r="Y721" s="67">
        <f>IFERROR(VLOOKUP(E721,INPUTS!$A$44:$B$103,2,0),0)</f>
        <v>0</v>
      </c>
      <c r="Z721" s="15">
        <f t="shared" si="191"/>
        <v>0</v>
      </c>
      <c r="AA721" s="20">
        <f>IFERROR(VLOOKUP(E721,INPUTS!$A$44:$C$103,3,0),SCENARIOS!$J$25)</f>
        <v>0.015</v>
      </c>
      <c r="AB721" s="15">
        <f t="shared" si="192"/>
        <v>1772.41167072088</v>
      </c>
      <c r="AC721" s="20">
        <f>IFERROR(VLOOKUP($E721,INPUTS!$A$44:$G$103,4,0),SCENARIOS!$K$25)</f>
        <v>0.075</v>
      </c>
      <c r="AD721" s="15">
        <f t="shared" si="192"/>
        <v>11043.7370506898</v>
      </c>
      <c r="AE721" s="20">
        <f>IFERROR(VLOOKUP($E721,INPUTS!$A$44:$G$103,5,0),SCENARIOS!$L$25)</f>
        <v>0.15</v>
      </c>
      <c r="AF721" s="15">
        <f t="shared" si="192"/>
        <v>27525.0112735205</v>
      </c>
      <c r="AG721" s="20">
        <f>IFERROR(VLOOKUP($E721,INPUTS!$A$44:$G$103,6,0),SCENARIOS!$M$25)</f>
        <v>0.2</v>
      </c>
      <c r="AH721" s="15">
        <f t="shared" si="193"/>
        <v>45734.8958436798</v>
      </c>
      <c r="AI721" s="20">
        <f>IFERROR(VLOOKUP($E721,INPUTS!$A$44:$G$103,7,0),SCENARIOS!$N$25)</f>
        <v>0.3</v>
      </c>
      <c r="AJ721" s="15">
        <f t="shared" si="194"/>
        <v>85491.001681261</v>
      </c>
      <c r="AL721" t="str">
        <f t="shared" si="196"/>
        <v>Y</v>
      </c>
      <c r="AM721" s="21">
        <f t="shared" si="197"/>
        <v>284970.005604203</v>
      </c>
    </row>
    <row r="722" ht="15" customHeight="1" spans="1:39">
      <c r="A722" s="6" t="s">
        <v>2472</v>
      </c>
      <c r="B722" s="52" t="s">
        <v>437</v>
      </c>
      <c r="C722" s="52" t="s">
        <v>438</v>
      </c>
      <c r="D722" s="52" t="s">
        <v>929</v>
      </c>
      <c r="E722" s="10" t="s">
        <v>440</v>
      </c>
      <c r="F722" s="52" t="s">
        <v>439</v>
      </c>
      <c r="G722" s="52" t="s">
        <v>177</v>
      </c>
      <c r="H722" s="52" t="s">
        <v>1740</v>
      </c>
      <c r="I722" s="52" t="s">
        <v>575</v>
      </c>
      <c r="J722" s="52" t="s">
        <v>173</v>
      </c>
      <c r="K722" s="52" t="s">
        <v>931</v>
      </c>
      <c r="L722" s="53" t="s">
        <v>295</v>
      </c>
      <c r="M722" s="13">
        <v>2640</v>
      </c>
      <c r="N722" s="14">
        <f t="shared" si="195"/>
        <v>7.23287671232877</v>
      </c>
      <c r="O722" s="15">
        <v>2030</v>
      </c>
      <c r="P722" s="15">
        <f t="shared" si="187"/>
        <v>5359200</v>
      </c>
      <c r="Q722" s="16">
        <f>IFERROR(VLOOKUP(G722,SCENARIOS!$A$13:$E$18,4,0),0.025)</f>
        <v>0.045</v>
      </c>
      <c r="R722" s="52">
        <f>IFERROR(VLOOKUP(L722,INPUTS!$A$107:$B$120,2,0),0.0082)</f>
        <v>0.0089</v>
      </c>
      <c r="S722" s="52">
        <f t="shared" si="188"/>
        <v>18.067</v>
      </c>
      <c r="T722" s="15">
        <f t="shared" si="189"/>
        <v>47696.88</v>
      </c>
      <c r="U722" s="15">
        <f>T722/INPUTS!$B$7*1000</f>
        <v>59621100</v>
      </c>
      <c r="V722" s="15">
        <f>T722*INPUTS!$B$6</f>
        <v>150722.1408</v>
      </c>
      <c r="W722" s="54" t="s">
        <v>521</v>
      </c>
      <c r="X722" s="54" t="s">
        <v>396</v>
      </c>
      <c r="Y722" s="67">
        <f>IFERROR(VLOOKUP(E722,INPUTS!$A$44:$B$103,2,0),0)</f>
        <v>0</v>
      </c>
      <c r="Z722" s="15">
        <f t="shared" si="191"/>
        <v>0</v>
      </c>
      <c r="AA722" s="20">
        <f>IFERROR(VLOOKUP(E722,INPUTS!$A$44:$C$103,3,0),SCENARIOS!$J$25)</f>
        <v>0.015</v>
      </c>
      <c r="AB722" s="15">
        <f t="shared" si="192"/>
        <v>891.584855076128</v>
      </c>
      <c r="AC722" s="20">
        <f>IFERROR(VLOOKUP($E722,INPUTS!$A$44:$G$103,4,0),SCENARIOS!$K$25)</f>
        <v>0.075</v>
      </c>
      <c r="AD722" s="15">
        <f t="shared" si="192"/>
        <v>5555.38471140475</v>
      </c>
      <c r="AE722" s="20">
        <f>IFERROR(VLOOKUP($E722,INPUTS!$A$44:$G$103,5,0),SCENARIOS!$L$25)</f>
        <v>0.15</v>
      </c>
      <c r="AF722" s="15">
        <f t="shared" si="192"/>
        <v>13846.0401681338</v>
      </c>
      <c r="AG722" s="20">
        <f>IFERROR(VLOOKUP($E722,INPUTS!$A$44:$G$103,6,0),SCENARIOS!$M$25)</f>
        <v>0.2</v>
      </c>
      <c r="AH722" s="15">
        <f t="shared" si="193"/>
        <v>23006.2468873973</v>
      </c>
      <c r="AI722" s="20">
        <f>IFERROR(VLOOKUP($E722,INPUTS!$A$44:$G$103,7,0),SCENARIOS!$N$25)</f>
        <v>0.3</v>
      </c>
      <c r="AJ722" s="15">
        <f t="shared" si="194"/>
        <v>43004.9539863944</v>
      </c>
      <c r="AL722" t="str">
        <f t="shared" si="196"/>
        <v>N</v>
      </c>
      <c r="AM722" s="21">
        <f t="shared" si="197"/>
        <v>143349.846621315</v>
      </c>
    </row>
    <row r="723" ht="15" customHeight="1" spans="1:39">
      <c r="A723" s="24" t="s">
        <v>2473</v>
      </c>
      <c r="B723" s="52" t="s">
        <v>437</v>
      </c>
      <c r="C723" s="52" t="s">
        <v>438</v>
      </c>
      <c r="D723" s="52" t="s">
        <v>929</v>
      </c>
      <c r="E723" s="10" t="s">
        <v>440</v>
      </c>
      <c r="F723" s="52" t="s">
        <v>439</v>
      </c>
      <c r="G723" s="52" t="s">
        <v>177</v>
      </c>
      <c r="H723" s="52" t="s">
        <v>1742</v>
      </c>
      <c r="I723" s="52" t="s">
        <v>575</v>
      </c>
      <c r="J723" s="52" t="s">
        <v>173</v>
      </c>
      <c r="K723" s="52" t="s">
        <v>931</v>
      </c>
      <c r="L723" s="53" t="s">
        <v>295</v>
      </c>
      <c r="M723" s="13">
        <v>1980</v>
      </c>
      <c r="N723" s="14">
        <f t="shared" si="195"/>
        <v>5.42465753424658</v>
      </c>
      <c r="O723" s="15">
        <v>2190</v>
      </c>
      <c r="P723" s="15">
        <f t="shared" si="187"/>
        <v>4336200</v>
      </c>
      <c r="Q723" s="16">
        <f>IFERROR(VLOOKUP(G723,SCENARIOS!$A$13:$E$18,4,0),0.025)</f>
        <v>0.045</v>
      </c>
      <c r="R723" s="52">
        <f>IFERROR(VLOOKUP(L723,INPUTS!$A$107:$B$120,2,0),0.0082)</f>
        <v>0.0089</v>
      </c>
      <c r="S723" s="52">
        <f t="shared" si="188"/>
        <v>19.491</v>
      </c>
      <c r="T723" s="15">
        <f t="shared" si="189"/>
        <v>38592.18</v>
      </c>
      <c r="U723" s="15">
        <f>T723/INPUTS!$B$7*1000</f>
        <v>48240225</v>
      </c>
      <c r="V723" s="15">
        <f>T723*INPUTS!$B$6</f>
        <v>121951.2888</v>
      </c>
      <c r="W723" s="54" t="s">
        <v>521</v>
      </c>
      <c r="X723" s="54" t="s">
        <v>396</v>
      </c>
      <c r="Y723" s="67">
        <f>IFERROR(VLOOKUP(E723,INPUTS!$A$44:$B$103,2,0),0)</f>
        <v>0</v>
      </c>
      <c r="Z723" s="15">
        <f t="shared" si="191"/>
        <v>0</v>
      </c>
      <c r="AA723" s="20">
        <f>IFERROR(VLOOKUP(E723,INPUTS!$A$44:$C$103,3,0),SCENARIOS!$J$25)</f>
        <v>0.015</v>
      </c>
      <c r="AB723" s="15">
        <f t="shared" si="192"/>
        <v>721.393164759872</v>
      </c>
      <c r="AC723" s="20">
        <f>IFERROR(VLOOKUP($E723,INPUTS!$A$44:$G$103,4,0),SCENARIOS!$K$25)</f>
        <v>0.075</v>
      </c>
      <c r="AD723" s="15">
        <f t="shared" si="192"/>
        <v>4494.93565935089</v>
      </c>
      <c r="AE723" s="20">
        <f>IFERROR(VLOOKUP($E723,INPUTS!$A$44:$G$103,5,0),SCENARIOS!$L$25)</f>
        <v>0.15</v>
      </c>
      <c r="AF723" s="15">
        <f t="shared" si="192"/>
        <v>11203.015259192</v>
      </c>
      <c r="AG723" s="20">
        <f>IFERROR(VLOOKUP($E723,INPUTS!$A$44:$G$103,6,0),SCENARIOS!$M$25)</f>
        <v>0.2</v>
      </c>
      <c r="AH723" s="15">
        <f t="shared" si="193"/>
        <v>18614.6603510099</v>
      </c>
      <c r="AI723" s="20">
        <f>IFERROR(VLOOKUP($E723,INPUTS!$A$44:$G$103,7,0),SCENARIOS!$N$25)</f>
        <v>0.3</v>
      </c>
      <c r="AJ723" s="15">
        <f t="shared" si="194"/>
        <v>34795.8802574645</v>
      </c>
      <c r="AL723" t="str">
        <f t="shared" si="196"/>
        <v>N</v>
      </c>
      <c r="AM723" s="21">
        <f t="shared" si="197"/>
        <v>115986.267524882</v>
      </c>
    </row>
    <row r="724" ht="15" customHeight="1" spans="1:39">
      <c r="A724" s="6" t="s">
        <v>2474</v>
      </c>
      <c r="B724" s="52" t="s">
        <v>437</v>
      </c>
      <c r="C724" s="52" t="s">
        <v>438</v>
      </c>
      <c r="D724" s="52" t="s">
        <v>929</v>
      </c>
      <c r="E724" s="10" t="s">
        <v>440</v>
      </c>
      <c r="F724" s="52" t="s">
        <v>439</v>
      </c>
      <c r="G724" s="52" t="s">
        <v>177</v>
      </c>
      <c r="H724" s="52" t="s">
        <v>1744</v>
      </c>
      <c r="I724" s="52" t="s">
        <v>575</v>
      </c>
      <c r="J724" s="52" t="s">
        <v>173</v>
      </c>
      <c r="K724" s="52" t="s">
        <v>931</v>
      </c>
      <c r="L724" s="53" t="s">
        <v>295</v>
      </c>
      <c r="M724" s="13">
        <v>1320</v>
      </c>
      <c r="N724" s="14">
        <f t="shared" si="195"/>
        <v>3.61643835616438</v>
      </c>
      <c r="O724" s="15">
        <v>2090</v>
      </c>
      <c r="P724" s="15">
        <f t="shared" si="187"/>
        <v>2758800</v>
      </c>
      <c r="Q724" s="16">
        <f>IFERROR(VLOOKUP(G724,SCENARIOS!$A$13:$E$18,4,0),0.025)</f>
        <v>0.045</v>
      </c>
      <c r="R724" s="52">
        <f>IFERROR(VLOOKUP(L724,INPUTS!$A$107:$B$120,2,0),0.0082)</f>
        <v>0.0089</v>
      </c>
      <c r="S724" s="52">
        <f t="shared" si="188"/>
        <v>18.601</v>
      </c>
      <c r="T724" s="15">
        <f t="shared" si="189"/>
        <v>24553.32</v>
      </c>
      <c r="U724" s="15">
        <f>T724/INPUTS!$B$7*1000</f>
        <v>30691650</v>
      </c>
      <c r="V724" s="15">
        <f>T724*INPUTS!$B$6</f>
        <v>77588.4912</v>
      </c>
      <c r="W724" s="54" t="s">
        <v>521</v>
      </c>
      <c r="X724" s="54" t="s">
        <v>396</v>
      </c>
      <c r="Y724" s="67">
        <f>IFERROR(VLOOKUP(E724,INPUTS!$A$44:$B$103,2,0),0)</f>
        <v>0</v>
      </c>
      <c r="Z724" s="15">
        <f t="shared" si="191"/>
        <v>0</v>
      </c>
      <c r="AA724" s="20">
        <f>IFERROR(VLOOKUP(E724,INPUTS!$A$44:$C$103,3,0),SCENARIOS!$J$25)</f>
        <v>0.015</v>
      </c>
      <c r="AB724" s="15">
        <f t="shared" ref="AB724:AF739" si="198">$T724*AA724*(1+$Q724)^AB$2</f>
        <v>458.968558401258</v>
      </c>
      <c r="AC724" s="20">
        <f>IFERROR(VLOOKUP($E724,INPUTS!$A$44:$G$103,4,0),SCENARIOS!$K$25)</f>
        <v>0.075</v>
      </c>
      <c r="AD724" s="15">
        <f t="shared" si="198"/>
        <v>2859.7916371517</v>
      </c>
      <c r="AE724" s="20">
        <f>IFERROR(VLOOKUP($E724,INPUTS!$A$44:$G$103,5,0),SCENARIOS!$L$25)</f>
        <v>0.15</v>
      </c>
      <c r="AF724" s="15">
        <f t="shared" si="198"/>
        <v>7127.64136733983</v>
      </c>
      <c r="AG724" s="20">
        <f>IFERROR(VLOOKUP($E724,INPUTS!$A$44:$G$103,6,0),SCENARIOS!$M$25)</f>
        <v>0.2</v>
      </c>
      <c r="AH724" s="15">
        <f t="shared" si="193"/>
        <v>11843.1172400641</v>
      </c>
      <c r="AI724" s="20">
        <f>IFERROR(VLOOKUP($E724,INPUTS!$A$44:$G$103,7,0),SCENARIOS!$N$25)</f>
        <v>0.3</v>
      </c>
      <c r="AJ724" s="15">
        <f t="shared" si="194"/>
        <v>22138.0181851144</v>
      </c>
      <c r="AL724" t="str">
        <f t="shared" si="196"/>
        <v>N</v>
      </c>
      <c r="AM724" s="21">
        <f t="shared" si="197"/>
        <v>73793.3939503813</v>
      </c>
    </row>
    <row r="725" ht="15" customHeight="1" spans="1:39">
      <c r="A725" s="24" t="s">
        <v>2475</v>
      </c>
      <c r="B725" s="52" t="s">
        <v>437</v>
      </c>
      <c r="C725" s="52" t="s">
        <v>438</v>
      </c>
      <c r="D725" s="52" t="s">
        <v>929</v>
      </c>
      <c r="E725" s="10" t="s">
        <v>440</v>
      </c>
      <c r="F725" s="52" t="s">
        <v>439</v>
      </c>
      <c r="G725" s="52" t="s">
        <v>177</v>
      </c>
      <c r="H725" s="52" t="s">
        <v>1746</v>
      </c>
      <c r="I725" s="52" t="s">
        <v>575</v>
      </c>
      <c r="J725" s="52" t="s">
        <v>173</v>
      </c>
      <c r="K725" s="52" t="s">
        <v>931</v>
      </c>
      <c r="L725" s="53" t="s">
        <v>295</v>
      </c>
      <c r="M725" s="13">
        <v>1320</v>
      </c>
      <c r="N725" s="14">
        <f t="shared" si="195"/>
        <v>3.61643835616438</v>
      </c>
      <c r="O725" s="15">
        <v>2750</v>
      </c>
      <c r="P725" s="15">
        <f t="shared" si="187"/>
        <v>3630000</v>
      </c>
      <c r="Q725" s="16">
        <f>IFERROR(VLOOKUP(G725,SCENARIOS!$A$13:$E$18,4,0),0.025)</f>
        <v>0.045</v>
      </c>
      <c r="R725" s="52">
        <f>IFERROR(VLOOKUP(L725,INPUTS!$A$107:$B$120,2,0),0.0082)</f>
        <v>0.0089</v>
      </c>
      <c r="S725" s="52">
        <f t="shared" si="188"/>
        <v>24.475</v>
      </c>
      <c r="T725" s="15">
        <f t="shared" si="189"/>
        <v>32307</v>
      </c>
      <c r="U725" s="15">
        <f>T725/INPUTS!$B$7*1000</f>
        <v>40383750</v>
      </c>
      <c r="V725" s="15">
        <f>T725*INPUTS!$B$6</f>
        <v>102090.12</v>
      </c>
      <c r="W725" s="54" t="s">
        <v>521</v>
      </c>
      <c r="X725" s="54" t="s">
        <v>396</v>
      </c>
      <c r="Y725" s="67">
        <f>IFERROR(VLOOKUP(E725,INPUTS!$A$44:$B$103,2,0),0)</f>
        <v>0</v>
      </c>
      <c r="Z725" s="15">
        <f t="shared" si="191"/>
        <v>0</v>
      </c>
      <c r="AA725" s="20">
        <f>IFERROR(VLOOKUP(E725,INPUTS!$A$44:$C$103,3,0),SCENARIOS!$J$25)</f>
        <v>0.015</v>
      </c>
      <c r="AB725" s="15">
        <f t="shared" si="198"/>
        <v>603.905997896392</v>
      </c>
      <c r="AC725" s="20">
        <f>IFERROR(VLOOKUP($E725,INPUTS!$A$44:$G$103,4,0),SCENARIOS!$K$25)</f>
        <v>0.075</v>
      </c>
      <c r="AD725" s="15">
        <f t="shared" si="198"/>
        <v>3762.88373309435</v>
      </c>
      <c r="AE725" s="20">
        <f>IFERROR(VLOOKUP($E725,INPUTS!$A$44:$G$103,5,0),SCENARIOS!$L$25)</f>
        <v>0.15</v>
      </c>
      <c r="AF725" s="15">
        <f t="shared" si="198"/>
        <v>9378.47548334188</v>
      </c>
      <c r="AG725" s="20">
        <f>IFERROR(VLOOKUP($E725,INPUTS!$A$44:$G$103,6,0),SCENARIOS!$M$25)</f>
        <v>0.2</v>
      </c>
      <c r="AH725" s="15">
        <f t="shared" si="193"/>
        <v>15583.0490000844</v>
      </c>
      <c r="AI725" s="20">
        <f>IFERROR(VLOOKUP($E725,INPUTS!$A$44:$G$103,7,0),SCENARIOS!$N$25)</f>
        <v>0.3</v>
      </c>
      <c r="AJ725" s="15">
        <f t="shared" si="194"/>
        <v>29128.9712962031</v>
      </c>
      <c r="AL725" t="str">
        <f t="shared" si="196"/>
        <v>N</v>
      </c>
      <c r="AM725" s="21">
        <f t="shared" si="197"/>
        <v>97096.5709873438</v>
      </c>
    </row>
    <row r="726" ht="15" customHeight="1" spans="1:39">
      <c r="A726" s="6" t="s">
        <v>2476</v>
      </c>
      <c r="B726" s="52" t="s">
        <v>437</v>
      </c>
      <c r="C726" s="52" t="s">
        <v>438</v>
      </c>
      <c r="D726" s="52" t="s">
        <v>929</v>
      </c>
      <c r="E726" s="10" t="s">
        <v>440</v>
      </c>
      <c r="F726" s="52" t="s">
        <v>439</v>
      </c>
      <c r="G726" s="52" t="s">
        <v>177</v>
      </c>
      <c r="H726" s="52" t="s">
        <v>814</v>
      </c>
      <c r="I726" s="52" t="s">
        <v>575</v>
      </c>
      <c r="J726" s="52" t="s">
        <v>173</v>
      </c>
      <c r="K726" s="52" t="s">
        <v>931</v>
      </c>
      <c r="L726" s="53" t="s">
        <v>295</v>
      </c>
      <c r="M726" s="13">
        <v>1320</v>
      </c>
      <c r="N726" s="14">
        <f t="shared" si="195"/>
        <v>3.61643835616438</v>
      </c>
      <c r="O726" s="15">
        <v>1870</v>
      </c>
      <c r="P726" s="15">
        <f t="shared" si="187"/>
        <v>2468400</v>
      </c>
      <c r="Q726" s="16">
        <f>IFERROR(VLOOKUP(G726,SCENARIOS!$A$13:$E$18,4,0),0.025)</f>
        <v>0.045</v>
      </c>
      <c r="R726" s="52">
        <f>IFERROR(VLOOKUP(L726,INPUTS!$A$107:$B$120,2,0),0.0082)</f>
        <v>0.0089</v>
      </c>
      <c r="S726" s="52">
        <f t="shared" si="188"/>
        <v>16.643</v>
      </c>
      <c r="T726" s="15">
        <f t="shared" si="189"/>
        <v>21968.76</v>
      </c>
      <c r="U726" s="15">
        <f>T726/INPUTS!$B$7*1000</f>
        <v>27460950</v>
      </c>
      <c r="V726" s="15">
        <f>T726*INPUTS!$B$6</f>
        <v>69421.2816</v>
      </c>
      <c r="W726" s="54" t="s">
        <v>521</v>
      </c>
      <c r="X726" s="54" t="s">
        <v>396</v>
      </c>
      <c r="Y726" s="67">
        <f>IFERROR(VLOOKUP(E726,INPUTS!$A$44:$B$103,2,0),0)</f>
        <v>0</v>
      </c>
      <c r="Z726" s="15">
        <f t="shared" si="191"/>
        <v>0</v>
      </c>
      <c r="AA726" s="20">
        <f>IFERROR(VLOOKUP(E726,INPUTS!$A$44:$C$103,3,0),SCENARIOS!$J$25)</f>
        <v>0.015</v>
      </c>
      <c r="AB726" s="15">
        <f t="shared" si="198"/>
        <v>410.656078569547</v>
      </c>
      <c r="AC726" s="20">
        <f>IFERROR(VLOOKUP($E726,INPUTS!$A$44:$G$103,4,0),SCENARIOS!$K$25)</f>
        <v>0.075</v>
      </c>
      <c r="AD726" s="15">
        <f t="shared" si="198"/>
        <v>2558.76093850416</v>
      </c>
      <c r="AE726" s="20">
        <f>IFERROR(VLOOKUP($E726,INPUTS!$A$44:$G$103,5,0),SCENARIOS!$L$25)</f>
        <v>0.15</v>
      </c>
      <c r="AF726" s="15">
        <f t="shared" si="198"/>
        <v>6377.36332867248</v>
      </c>
      <c r="AG726" s="20">
        <f>IFERROR(VLOOKUP($E726,INPUTS!$A$44:$G$103,6,0),SCENARIOS!$M$25)</f>
        <v>0.2</v>
      </c>
      <c r="AH726" s="15">
        <f t="shared" si="193"/>
        <v>10596.4733200574</v>
      </c>
      <c r="AI726" s="20">
        <f>IFERROR(VLOOKUP($E726,INPUTS!$A$44:$G$103,7,0),SCENARIOS!$N$25)</f>
        <v>0.3</v>
      </c>
      <c r="AJ726" s="15">
        <f t="shared" si="194"/>
        <v>19807.7004814181</v>
      </c>
      <c r="AL726" t="str">
        <f t="shared" si="196"/>
        <v>N</v>
      </c>
      <c r="AM726" s="21">
        <f t="shared" si="197"/>
        <v>66025.6682713938</v>
      </c>
    </row>
    <row r="727" ht="15" customHeight="1" spans="1:39">
      <c r="A727" s="24" t="s">
        <v>2477</v>
      </c>
      <c r="B727" s="52" t="s">
        <v>437</v>
      </c>
      <c r="C727" s="52" t="s">
        <v>438</v>
      </c>
      <c r="D727" s="52" t="s">
        <v>929</v>
      </c>
      <c r="E727" s="10" t="s">
        <v>440</v>
      </c>
      <c r="F727" s="52" t="s">
        <v>439</v>
      </c>
      <c r="G727" s="52" t="s">
        <v>177</v>
      </c>
      <c r="H727" s="52" t="s">
        <v>1749</v>
      </c>
      <c r="I727" s="52" t="s">
        <v>575</v>
      </c>
      <c r="J727" s="52" t="s">
        <v>173</v>
      </c>
      <c r="K727" s="52" t="s">
        <v>931</v>
      </c>
      <c r="L727" s="53" t="s">
        <v>295</v>
      </c>
      <c r="M727" s="13">
        <v>991</v>
      </c>
      <c r="N727" s="14">
        <f t="shared" si="195"/>
        <v>2.71506849315068</v>
      </c>
      <c r="O727" s="15">
        <v>1980</v>
      </c>
      <c r="P727" s="15">
        <f t="shared" si="187"/>
        <v>1962180</v>
      </c>
      <c r="Q727" s="16">
        <f>IFERROR(VLOOKUP(G727,SCENARIOS!$A$13:$E$18,4,0),0.025)</f>
        <v>0.045</v>
      </c>
      <c r="R727" s="52">
        <f>IFERROR(VLOOKUP(L727,INPUTS!$A$107:$B$120,2,0),0.0082)</f>
        <v>0.0089</v>
      </c>
      <c r="S727" s="52">
        <f t="shared" si="188"/>
        <v>17.622</v>
      </c>
      <c r="T727" s="15">
        <f t="shared" si="189"/>
        <v>17463.402</v>
      </c>
      <c r="U727" s="15">
        <f>T727/INPUTS!$B$7*1000</f>
        <v>21829252.5</v>
      </c>
      <c r="V727" s="15">
        <f>T727*INPUTS!$B$6</f>
        <v>55184.35032</v>
      </c>
      <c r="W727" s="54" t="s">
        <v>521</v>
      </c>
      <c r="X727" s="54" t="s">
        <v>396</v>
      </c>
      <c r="Y727" s="67">
        <f>IFERROR(VLOOKUP(E727,INPUTS!$A$44:$B$103,2,0),0)</f>
        <v>0</v>
      </c>
      <c r="Z727" s="15">
        <f t="shared" si="191"/>
        <v>0</v>
      </c>
      <c r="AA727" s="20">
        <f>IFERROR(VLOOKUP(E727,INPUTS!$A$44:$C$103,3,0),SCENARIOS!$J$25)</f>
        <v>0.015</v>
      </c>
      <c r="AB727" s="15">
        <f t="shared" si="198"/>
        <v>326.438642135632</v>
      </c>
      <c r="AC727" s="20">
        <f>IFERROR(VLOOKUP($E727,INPUTS!$A$44:$G$103,4,0),SCENARIOS!$K$25)</f>
        <v>0.075</v>
      </c>
      <c r="AD727" s="15">
        <f t="shared" si="198"/>
        <v>2034.00969790718</v>
      </c>
      <c r="AE727" s="20">
        <f>IFERROR(VLOOKUP($E727,INPUTS!$A$44:$G$103,5,0),SCENARIOS!$L$25)</f>
        <v>0.15</v>
      </c>
      <c r="AF727" s="15">
        <f t="shared" si="198"/>
        <v>5069.49229308643</v>
      </c>
      <c r="AG727" s="20">
        <f>IFERROR(VLOOKUP($E727,INPUTS!$A$44:$G$103,6,0),SCENARIOS!$M$25)</f>
        <v>0.2</v>
      </c>
      <c r="AH727" s="15">
        <f t="shared" si="193"/>
        <v>8423.34630495471</v>
      </c>
      <c r="AI727" s="20">
        <f>IFERROR(VLOOKUP($E727,INPUTS!$A$44:$G$103,7,0),SCENARIOS!$N$25)</f>
        <v>0.3</v>
      </c>
      <c r="AJ727" s="15">
        <f t="shared" si="194"/>
        <v>15745.5330297476</v>
      </c>
      <c r="AL727" t="str">
        <f t="shared" si="196"/>
        <v>N</v>
      </c>
      <c r="AM727" s="21">
        <f t="shared" si="197"/>
        <v>52485.1100991587</v>
      </c>
    </row>
    <row r="728" ht="15" customHeight="1" spans="1:39">
      <c r="A728" s="6" t="s">
        <v>2478</v>
      </c>
      <c r="B728" s="52" t="s">
        <v>437</v>
      </c>
      <c r="C728" s="52" t="s">
        <v>438</v>
      </c>
      <c r="D728" s="52" t="s">
        <v>929</v>
      </c>
      <c r="E728" s="10" t="s">
        <v>440</v>
      </c>
      <c r="F728" s="52" t="s">
        <v>439</v>
      </c>
      <c r="G728" s="52" t="s">
        <v>177</v>
      </c>
      <c r="H728" s="52" t="s">
        <v>242</v>
      </c>
      <c r="I728" s="52" t="s">
        <v>421</v>
      </c>
      <c r="J728" s="52" t="s">
        <v>173</v>
      </c>
      <c r="K728" s="52" t="s">
        <v>931</v>
      </c>
      <c r="L728" s="53" t="s">
        <v>1696</v>
      </c>
      <c r="M728" s="13">
        <v>2640</v>
      </c>
      <c r="N728" s="14">
        <f t="shared" si="195"/>
        <v>7.23287671232877</v>
      </c>
      <c r="O728" s="15">
        <v>5840</v>
      </c>
      <c r="P728" s="15">
        <f t="shared" si="187"/>
        <v>15417600</v>
      </c>
      <c r="Q728" s="16">
        <f>IFERROR(VLOOKUP(G728,SCENARIOS!$A$13:$E$18,4,0),0.025)</f>
        <v>0.045</v>
      </c>
      <c r="R728" s="52">
        <f>IFERROR(VLOOKUP(L728,INPUTS!$A$107:$B$120,2,0),0.0082)</f>
        <v>0.0082</v>
      </c>
      <c r="S728" s="52">
        <f t="shared" si="188"/>
        <v>47.888</v>
      </c>
      <c r="T728" s="15">
        <f t="shared" si="189"/>
        <v>126424.32</v>
      </c>
      <c r="U728" s="15">
        <f>T728/INPUTS!$B$7*1000</f>
        <v>158030400</v>
      </c>
      <c r="V728" s="15">
        <f>T728*INPUTS!$B$6</f>
        <v>399500.8512</v>
      </c>
      <c r="W728" s="54" t="s">
        <v>396</v>
      </c>
      <c r="X728" s="54" t="s">
        <v>396</v>
      </c>
      <c r="Y728" s="67">
        <f>IFERROR(VLOOKUP(E728,INPUTS!$A$44:$B$103,2,0),0)</f>
        <v>0</v>
      </c>
      <c r="Z728" s="15">
        <f t="shared" si="191"/>
        <v>0</v>
      </c>
      <c r="AA728" s="20">
        <f>IFERROR(VLOOKUP(E728,INPUTS!$A$44:$C$103,3,0),SCENARIOS!$J$25)</f>
        <v>0.015</v>
      </c>
      <c r="AB728" s="15">
        <f t="shared" si="198"/>
        <v>2363.21556096118</v>
      </c>
      <c r="AC728" s="20">
        <f>IFERROR(VLOOKUP($E728,INPUTS!$A$44:$G$103,4,0),SCENARIOS!$K$25)</f>
        <v>0.075</v>
      </c>
      <c r="AD728" s="15">
        <f t="shared" si="198"/>
        <v>14724.9827342531</v>
      </c>
      <c r="AE728" s="20">
        <f>IFERROR(VLOOKUP($E728,INPUTS!$A$44:$G$103,5,0),SCENARIOS!$L$25)</f>
        <v>0.15</v>
      </c>
      <c r="AF728" s="15">
        <f t="shared" si="198"/>
        <v>36700.0150313606</v>
      </c>
      <c r="AG728" s="20">
        <f>IFERROR(VLOOKUP($E728,INPUTS!$A$44:$G$103,6,0),SCENARIOS!$M$25)</f>
        <v>0.2</v>
      </c>
      <c r="AH728" s="15">
        <f t="shared" si="193"/>
        <v>60979.8611249064</v>
      </c>
      <c r="AI728" s="20">
        <f>IFERROR(VLOOKUP($E728,INPUTS!$A$44:$G$103,7,0),SCENARIOS!$N$25)</f>
        <v>0.3</v>
      </c>
      <c r="AJ728" s="15">
        <f t="shared" si="194"/>
        <v>113988.002241681</v>
      </c>
      <c r="AL728" t="str">
        <f t="shared" si="196"/>
        <v>Y</v>
      </c>
      <c r="AM728" s="21">
        <f t="shared" si="197"/>
        <v>379960.007472271</v>
      </c>
    </row>
    <row r="729" ht="15" customHeight="1" spans="1:39">
      <c r="A729" s="24" t="s">
        <v>2479</v>
      </c>
      <c r="B729" s="52" t="s">
        <v>437</v>
      </c>
      <c r="C729" s="52" t="s">
        <v>438</v>
      </c>
      <c r="D729" s="52" t="s">
        <v>929</v>
      </c>
      <c r="E729" s="10" t="s">
        <v>440</v>
      </c>
      <c r="F729" s="52" t="s">
        <v>439</v>
      </c>
      <c r="G729" s="52" t="s">
        <v>177</v>
      </c>
      <c r="H729" s="52" t="s">
        <v>529</v>
      </c>
      <c r="I729" s="52" t="s">
        <v>528</v>
      </c>
      <c r="J729" s="52" t="s">
        <v>173</v>
      </c>
      <c r="K729" s="52" t="s">
        <v>931</v>
      </c>
      <c r="L729" s="53" t="s">
        <v>1696</v>
      </c>
      <c r="M729" s="13">
        <v>1980</v>
      </c>
      <c r="N729" s="14">
        <f t="shared" si="195"/>
        <v>5.42465753424658</v>
      </c>
      <c r="O729" s="15">
        <v>5790</v>
      </c>
      <c r="P729" s="15">
        <f t="shared" si="187"/>
        <v>11464200</v>
      </c>
      <c r="Q729" s="16">
        <f>IFERROR(VLOOKUP(G729,SCENARIOS!$A$13:$E$18,4,0),0.025)</f>
        <v>0.045</v>
      </c>
      <c r="R729" s="52">
        <f>IFERROR(VLOOKUP(L729,INPUTS!$A$107:$B$120,2,0),0.0082)</f>
        <v>0.0082</v>
      </c>
      <c r="S729" s="52">
        <f t="shared" si="188"/>
        <v>47.478</v>
      </c>
      <c r="T729" s="15">
        <f t="shared" si="189"/>
        <v>94006.44</v>
      </c>
      <c r="U729" s="15">
        <f>T729/INPUTS!$B$7*1000</f>
        <v>117508050</v>
      </c>
      <c r="V729" s="15">
        <f>T729*INPUTS!$B$6</f>
        <v>297060.3504</v>
      </c>
      <c r="W729" s="54" t="s">
        <v>396</v>
      </c>
      <c r="X729" s="54" t="s">
        <v>396</v>
      </c>
      <c r="Y729" s="67">
        <f>IFERROR(VLOOKUP(E729,INPUTS!$A$44:$B$103,2,0),0)</f>
        <v>0</v>
      </c>
      <c r="Z729" s="15">
        <f t="shared" si="191"/>
        <v>0</v>
      </c>
      <c r="AA729" s="20">
        <f>IFERROR(VLOOKUP(E729,INPUTS!$A$44:$C$103,3,0),SCENARIOS!$J$25)</f>
        <v>0.015</v>
      </c>
      <c r="AB729" s="15">
        <f t="shared" si="198"/>
        <v>1757.23691326608</v>
      </c>
      <c r="AC729" s="20">
        <f>IFERROR(VLOOKUP($E729,INPUTS!$A$44:$G$103,4,0),SCENARIOS!$K$25)</f>
        <v>0.075</v>
      </c>
      <c r="AD729" s="15">
        <f t="shared" si="198"/>
        <v>10949.1845074476</v>
      </c>
      <c r="AE729" s="20">
        <f>IFERROR(VLOOKUP($E729,INPUTS!$A$44:$G$103,5,0),SCENARIOS!$L$25)</f>
        <v>0.15</v>
      </c>
      <c r="AF729" s="15">
        <f t="shared" si="198"/>
        <v>27289.3519304253</v>
      </c>
      <c r="AG729" s="20">
        <f>IFERROR(VLOOKUP($E729,INPUTS!$A$44:$G$103,6,0),SCENARIOS!$M$25)</f>
        <v>0.2</v>
      </c>
      <c r="AH729" s="15">
        <f t="shared" si="193"/>
        <v>45343.3299546072</v>
      </c>
      <c r="AI729" s="20">
        <f>IFERROR(VLOOKUP($E729,INPUTS!$A$44:$G$103,7,0),SCENARIOS!$N$25)</f>
        <v>0.3</v>
      </c>
      <c r="AJ729" s="15">
        <f t="shared" si="194"/>
        <v>84759.058173716</v>
      </c>
      <c r="AL729" t="str">
        <f t="shared" si="196"/>
        <v>Y</v>
      </c>
      <c r="AM729" s="21">
        <f t="shared" si="197"/>
        <v>282530.193912387</v>
      </c>
    </row>
    <row r="730" ht="15" customHeight="1" spans="1:39">
      <c r="A730" s="6" t="s">
        <v>2480</v>
      </c>
      <c r="B730" s="52" t="s">
        <v>437</v>
      </c>
      <c r="C730" s="52" t="s">
        <v>438</v>
      </c>
      <c r="D730" s="52" t="s">
        <v>929</v>
      </c>
      <c r="E730" s="10" t="s">
        <v>440</v>
      </c>
      <c r="F730" s="52" t="s">
        <v>439</v>
      </c>
      <c r="G730" s="52" t="s">
        <v>177</v>
      </c>
      <c r="H730" s="52" t="s">
        <v>545</v>
      </c>
      <c r="I730" s="52" t="s">
        <v>544</v>
      </c>
      <c r="J730" s="52" t="s">
        <v>173</v>
      </c>
      <c r="K730" s="52" t="s">
        <v>931</v>
      </c>
      <c r="L730" s="53" t="s">
        <v>1696</v>
      </c>
      <c r="M730" s="13">
        <v>1980</v>
      </c>
      <c r="N730" s="14">
        <f t="shared" si="195"/>
        <v>5.42465753424658</v>
      </c>
      <c r="O730" s="15">
        <v>4910</v>
      </c>
      <c r="P730" s="15">
        <f t="shared" si="187"/>
        <v>9721800</v>
      </c>
      <c r="Q730" s="16">
        <f>IFERROR(VLOOKUP(G730,SCENARIOS!$A$13:$E$18,4,0),0.025)</f>
        <v>0.045</v>
      </c>
      <c r="R730" s="52">
        <f>IFERROR(VLOOKUP(L730,INPUTS!$A$107:$B$120,2,0),0.0082)</f>
        <v>0.0082</v>
      </c>
      <c r="S730" s="52">
        <f t="shared" si="188"/>
        <v>40.262</v>
      </c>
      <c r="T730" s="15">
        <f t="shared" si="189"/>
        <v>79718.76</v>
      </c>
      <c r="U730" s="15">
        <f>T730/INPUTS!$B$7*1000</f>
        <v>99648450</v>
      </c>
      <c r="V730" s="15">
        <f>T730*INPUTS!$B$6</f>
        <v>251911.2816</v>
      </c>
      <c r="W730" s="54" t="s">
        <v>396</v>
      </c>
      <c r="X730" s="54" t="s">
        <v>396</v>
      </c>
      <c r="Y730" s="67">
        <f>IFERROR(VLOOKUP(E730,INPUTS!$A$44:$B$103,2,0),0)</f>
        <v>0</v>
      </c>
      <c r="Z730" s="15">
        <f t="shared" si="191"/>
        <v>0</v>
      </c>
      <c r="AA730" s="20">
        <f>IFERROR(VLOOKUP(E730,INPUTS!$A$44:$C$103,3,0),SCENARIOS!$J$25)</f>
        <v>0.015</v>
      </c>
      <c r="AB730" s="15">
        <f t="shared" si="198"/>
        <v>1490.16118206157</v>
      </c>
      <c r="AC730" s="20">
        <f>IFERROR(VLOOKUP($E730,INPUTS!$A$44:$G$103,4,0),SCENARIOS!$K$25)</f>
        <v>0.075</v>
      </c>
      <c r="AD730" s="15">
        <f t="shared" si="198"/>
        <v>9285.05974638476</v>
      </c>
      <c r="AE730" s="20">
        <f>IFERROR(VLOOKUP($E730,INPUTS!$A$44:$G$103,5,0),SCENARIOS!$L$25)</f>
        <v>0.15</v>
      </c>
      <c r="AF730" s="15">
        <f t="shared" si="198"/>
        <v>23141.7474919496</v>
      </c>
      <c r="AG730" s="20">
        <f>IFERROR(VLOOKUP($E730,INPUTS!$A$44:$G$103,6,0),SCENARIOS!$M$25)</f>
        <v>0.2</v>
      </c>
      <c r="AH730" s="15">
        <f t="shared" si="193"/>
        <v>38451.7703069294</v>
      </c>
      <c r="AI730" s="20">
        <f>IFERROR(VLOOKUP($E730,INPUTS!$A$44:$G$103,7,0),SCENARIOS!$N$25)</f>
        <v>0.3</v>
      </c>
      <c r="AJ730" s="15">
        <f t="shared" si="194"/>
        <v>71876.8524409232</v>
      </c>
      <c r="AL730" t="str">
        <f t="shared" si="196"/>
        <v>Y</v>
      </c>
      <c r="AM730" s="21">
        <f t="shared" si="197"/>
        <v>239589.508136411</v>
      </c>
    </row>
    <row r="731" ht="15" customHeight="1" spans="1:39">
      <c r="A731" s="24" t="s">
        <v>2481</v>
      </c>
      <c r="B731" s="52" t="s">
        <v>437</v>
      </c>
      <c r="C731" s="52" t="s">
        <v>438</v>
      </c>
      <c r="D731" s="52" t="s">
        <v>929</v>
      </c>
      <c r="E731" s="10" t="s">
        <v>440</v>
      </c>
      <c r="F731" s="52" t="s">
        <v>439</v>
      </c>
      <c r="G731" s="52" t="s">
        <v>177</v>
      </c>
      <c r="H731" s="52" t="s">
        <v>537</v>
      </c>
      <c r="I731" s="52" t="s">
        <v>536</v>
      </c>
      <c r="J731" s="52" t="s">
        <v>173</v>
      </c>
      <c r="K731" s="52" t="s">
        <v>931</v>
      </c>
      <c r="L731" s="53" t="s">
        <v>295</v>
      </c>
      <c r="M731" s="13">
        <v>991</v>
      </c>
      <c r="N731" s="14">
        <f t="shared" si="195"/>
        <v>2.71506849315068</v>
      </c>
      <c r="O731" s="15">
        <v>6280</v>
      </c>
      <c r="P731" s="15">
        <f t="shared" si="187"/>
        <v>6223480</v>
      </c>
      <c r="Q731" s="16">
        <f>IFERROR(VLOOKUP(G731,SCENARIOS!$A$13:$E$18,4,0),0.025)</f>
        <v>0.045</v>
      </c>
      <c r="R731" s="52">
        <f>IFERROR(VLOOKUP(L731,INPUTS!$A$107:$B$120,2,0),0.0082)</f>
        <v>0.0089</v>
      </c>
      <c r="S731" s="52">
        <f t="shared" si="188"/>
        <v>55.892</v>
      </c>
      <c r="T731" s="15">
        <f t="shared" si="189"/>
        <v>55388.972</v>
      </c>
      <c r="U731" s="15">
        <f>T731/INPUTS!$B$7*1000</f>
        <v>69236215</v>
      </c>
      <c r="V731" s="15">
        <f>T731*INPUTS!$B$6</f>
        <v>175029.15152</v>
      </c>
      <c r="W731" s="54" t="s">
        <v>396</v>
      </c>
      <c r="X731" s="54" t="s">
        <v>396</v>
      </c>
      <c r="Y731" s="67">
        <f>IFERROR(VLOOKUP(E731,INPUTS!$A$44:$B$103,2,0),0)</f>
        <v>0</v>
      </c>
      <c r="Z731" s="15">
        <f t="shared" si="191"/>
        <v>0</v>
      </c>
      <c r="AA731" s="20">
        <f>IFERROR(VLOOKUP(E731,INPUTS!$A$44:$C$103,3,0),SCENARIOS!$J$25)</f>
        <v>0.015</v>
      </c>
      <c r="AB731" s="15">
        <f t="shared" si="198"/>
        <v>1035.37104677362</v>
      </c>
      <c r="AC731" s="20">
        <f>IFERROR(VLOOKUP($E731,INPUTS!$A$44:$G$103,4,0),SCENARIOS!$K$25)</f>
        <v>0.075</v>
      </c>
      <c r="AD731" s="15">
        <f t="shared" si="198"/>
        <v>6451.30348629146</v>
      </c>
      <c r="AE731" s="20">
        <f>IFERROR(VLOOKUP($E731,INPUTS!$A$44:$G$103,5,0),SCENARIOS!$L$25)</f>
        <v>0.15</v>
      </c>
      <c r="AF731" s="15">
        <f t="shared" si="198"/>
        <v>16078.9957578701</v>
      </c>
      <c r="AG731" s="20">
        <f>IFERROR(VLOOKUP($E731,INPUTS!$A$44:$G$103,6,0),SCENARIOS!$M$25)</f>
        <v>0.2</v>
      </c>
      <c r="AH731" s="15">
        <f t="shared" si="193"/>
        <v>26716.4721187452</v>
      </c>
      <c r="AI731" s="20">
        <f>IFERROR(VLOOKUP($E731,INPUTS!$A$44:$G$103,7,0),SCENARIOS!$N$25)</f>
        <v>0.3</v>
      </c>
      <c r="AJ731" s="15">
        <f t="shared" si="194"/>
        <v>49940.3774882904</v>
      </c>
      <c r="AL731" t="str">
        <f t="shared" si="196"/>
        <v>Y</v>
      </c>
      <c r="AM731" s="21">
        <f t="shared" si="197"/>
        <v>166467.924960968</v>
      </c>
    </row>
    <row r="732" ht="15" customHeight="1" spans="1:39">
      <c r="A732" s="6" t="s">
        <v>2482</v>
      </c>
      <c r="B732" s="52" t="s">
        <v>437</v>
      </c>
      <c r="C732" s="52" t="s">
        <v>438</v>
      </c>
      <c r="D732" s="52" t="s">
        <v>929</v>
      </c>
      <c r="E732" s="10" t="s">
        <v>440</v>
      </c>
      <c r="F732" s="52" t="s">
        <v>439</v>
      </c>
      <c r="G732" s="52" t="s">
        <v>177</v>
      </c>
      <c r="H732" s="52" t="s">
        <v>556</v>
      </c>
      <c r="I732" s="52" t="s">
        <v>555</v>
      </c>
      <c r="J732" s="52" t="s">
        <v>173</v>
      </c>
      <c r="K732" s="52" t="s">
        <v>931</v>
      </c>
      <c r="L732" s="53" t="s">
        <v>295</v>
      </c>
      <c r="M732" s="13">
        <v>1320</v>
      </c>
      <c r="N732" s="14">
        <f t="shared" si="195"/>
        <v>3.61643835616438</v>
      </c>
      <c r="O732" s="15">
        <v>6900</v>
      </c>
      <c r="P732" s="15">
        <f t="shared" si="187"/>
        <v>9108000</v>
      </c>
      <c r="Q732" s="16">
        <f>IFERROR(VLOOKUP(G732,SCENARIOS!$A$13:$E$18,4,0),0.025)</f>
        <v>0.045</v>
      </c>
      <c r="R732" s="52">
        <f>IFERROR(VLOOKUP(L732,INPUTS!$A$107:$B$120,2,0),0.0082)</f>
        <v>0.0089</v>
      </c>
      <c r="S732" s="52">
        <f t="shared" si="188"/>
        <v>61.41</v>
      </c>
      <c r="T732" s="15">
        <f t="shared" si="189"/>
        <v>81061.2</v>
      </c>
      <c r="U732" s="15">
        <f>T732/INPUTS!$B$7*1000</f>
        <v>101326500</v>
      </c>
      <c r="V732" s="15">
        <f>T732*INPUTS!$B$6</f>
        <v>256153.392</v>
      </c>
      <c r="W732" s="54" t="s">
        <v>396</v>
      </c>
      <c r="X732" s="54" t="s">
        <v>396</v>
      </c>
      <c r="Y732" s="67">
        <f>IFERROR(VLOOKUP(E732,INPUTS!$A$44:$B$103,2,0),0)</f>
        <v>0</v>
      </c>
      <c r="Z732" s="15">
        <f t="shared" si="191"/>
        <v>0</v>
      </c>
      <c r="AA732" s="20">
        <f>IFERROR(VLOOKUP(E732,INPUTS!$A$44:$C$103,3,0),SCENARIOS!$J$25)</f>
        <v>0.015</v>
      </c>
      <c r="AB732" s="15">
        <f t="shared" si="198"/>
        <v>1515.25504926731</v>
      </c>
      <c r="AC732" s="20">
        <f>IFERROR(VLOOKUP($E732,INPUTS!$A$44:$G$103,4,0),SCENARIOS!$K$25)</f>
        <v>0.075</v>
      </c>
      <c r="AD732" s="15">
        <f t="shared" si="198"/>
        <v>9441.41736667309</v>
      </c>
      <c r="AE732" s="20">
        <f>IFERROR(VLOOKUP($E732,INPUTS!$A$44:$G$103,5,0),SCENARIOS!$L$25)</f>
        <v>0.15</v>
      </c>
      <c r="AF732" s="15">
        <f t="shared" si="198"/>
        <v>23531.4475763851</v>
      </c>
      <c r="AG732" s="20">
        <f>IFERROR(VLOOKUP($E732,INPUTS!$A$44:$G$103,6,0),SCENARIOS!$M$25)</f>
        <v>0.2</v>
      </c>
      <c r="AH732" s="15">
        <f t="shared" si="193"/>
        <v>39099.2865820299</v>
      </c>
      <c r="AI732" s="20">
        <f>IFERROR(VLOOKUP($E732,INPUTS!$A$44:$G$103,7,0),SCENARIOS!$N$25)</f>
        <v>0.3</v>
      </c>
      <c r="AJ732" s="15">
        <f t="shared" si="194"/>
        <v>73087.2370704733</v>
      </c>
      <c r="AL732" t="str">
        <f t="shared" si="196"/>
        <v>Y</v>
      </c>
      <c r="AM732" s="21">
        <f t="shared" si="197"/>
        <v>243624.123568244</v>
      </c>
    </row>
    <row r="733" ht="15" customHeight="1" spans="1:39">
      <c r="A733" s="24" t="s">
        <v>2483</v>
      </c>
      <c r="B733" s="52" t="s">
        <v>437</v>
      </c>
      <c r="C733" s="52" t="s">
        <v>438</v>
      </c>
      <c r="D733" s="52" t="s">
        <v>929</v>
      </c>
      <c r="E733" s="10" t="s">
        <v>440</v>
      </c>
      <c r="F733" s="52" t="s">
        <v>439</v>
      </c>
      <c r="G733" s="52" t="s">
        <v>177</v>
      </c>
      <c r="H733" s="52" t="s">
        <v>267</v>
      </c>
      <c r="I733" s="52" t="s">
        <v>436</v>
      </c>
      <c r="J733" s="52" t="s">
        <v>173</v>
      </c>
      <c r="K733" s="52" t="s">
        <v>931</v>
      </c>
      <c r="L733" s="53" t="s">
        <v>1696</v>
      </c>
      <c r="M733" s="13">
        <v>1320</v>
      </c>
      <c r="N733" s="14">
        <f t="shared" si="195"/>
        <v>3.61643835616438</v>
      </c>
      <c r="O733" s="15">
        <v>12380</v>
      </c>
      <c r="P733" s="15">
        <f t="shared" si="187"/>
        <v>16341600</v>
      </c>
      <c r="Q733" s="16">
        <f>IFERROR(VLOOKUP(G733,SCENARIOS!$A$13:$E$18,4,0),0.025)</f>
        <v>0.045</v>
      </c>
      <c r="R733" s="52">
        <f>IFERROR(VLOOKUP(L733,INPUTS!$A$107:$B$120,2,0),0.0082)</f>
        <v>0.0082</v>
      </c>
      <c r="S733" s="52">
        <f t="shared" si="188"/>
        <v>101.516</v>
      </c>
      <c r="T733" s="15">
        <f t="shared" si="189"/>
        <v>134001.12</v>
      </c>
      <c r="U733" s="15">
        <f>T733/INPUTS!$B$7*1000</f>
        <v>167501400</v>
      </c>
      <c r="V733" s="15">
        <f>T733*INPUTS!$B$6</f>
        <v>423443.5392</v>
      </c>
      <c r="W733" s="54" t="s">
        <v>396</v>
      </c>
      <c r="X733" s="54" t="s">
        <v>396</v>
      </c>
      <c r="Y733" s="67">
        <f>IFERROR(VLOOKUP(E733,INPUTS!$A$44:$B$103,2,0),0)</f>
        <v>0</v>
      </c>
      <c r="Z733" s="15">
        <f t="shared" si="191"/>
        <v>0</v>
      </c>
      <c r="AA733" s="20">
        <f>IFERROR(VLOOKUP(E733,INPUTS!$A$44:$C$103,3,0),SCENARIOS!$J$25)</f>
        <v>0.015</v>
      </c>
      <c r="AB733" s="15">
        <f t="shared" si="198"/>
        <v>2504.84663053933</v>
      </c>
      <c r="AC733" s="20">
        <f>IFERROR(VLOOKUP($E733,INPUTS!$A$44:$G$103,4,0),SCENARIOS!$K$25)</f>
        <v>0.075</v>
      </c>
      <c r="AD733" s="15">
        <f t="shared" si="198"/>
        <v>15607.473137847</v>
      </c>
      <c r="AE733" s="20">
        <f>IFERROR(VLOOKUP($E733,INPUTS!$A$44:$G$103,5,0),SCENARIOS!$L$25)</f>
        <v>0.15</v>
      </c>
      <c r="AF733" s="15">
        <f t="shared" si="198"/>
        <v>38899.5022335826</v>
      </c>
      <c r="AG733" s="20">
        <f>IFERROR(VLOOKUP($E733,INPUTS!$A$44:$G$103,6,0),SCENARIOS!$M$25)</f>
        <v>0.2</v>
      </c>
      <c r="AH733" s="15">
        <f t="shared" si="193"/>
        <v>64634.476089584</v>
      </c>
      <c r="AI733" s="20">
        <f>IFERROR(VLOOKUP($E733,INPUTS!$A$44:$G$103,7,0),SCENARIOS!$N$25)</f>
        <v>0.3</v>
      </c>
      <c r="AJ733" s="15">
        <f t="shared" si="194"/>
        <v>120819.474978768</v>
      </c>
      <c r="AL733" t="str">
        <f t="shared" si="196"/>
        <v>Y</v>
      </c>
      <c r="AM733" s="21">
        <f t="shared" si="197"/>
        <v>402731.583262561</v>
      </c>
    </row>
    <row r="734" ht="15" customHeight="1" spans="1:39">
      <c r="A734" s="6" t="s">
        <v>2484</v>
      </c>
      <c r="B734" s="52" t="s">
        <v>437</v>
      </c>
      <c r="C734" s="52" t="s">
        <v>438</v>
      </c>
      <c r="D734" s="52" t="s">
        <v>929</v>
      </c>
      <c r="E734" s="10" t="s">
        <v>440</v>
      </c>
      <c r="F734" s="52" t="s">
        <v>439</v>
      </c>
      <c r="G734" s="52" t="s">
        <v>177</v>
      </c>
      <c r="H734" s="52" t="s">
        <v>269</v>
      </c>
      <c r="I734" s="52" t="s">
        <v>436</v>
      </c>
      <c r="J734" s="52" t="s">
        <v>173</v>
      </c>
      <c r="K734" s="52" t="s">
        <v>931</v>
      </c>
      <c r="L734" s="53" t="s">
        <v>1696</v>
      </c>
      <c r="M734" s="13">
        <v>1320</v>
      </c>
      <c r="N734" s="14">
        <f t="shared" si="195"/>
        <v>3.61643835616438</v>
      </c>
      <c r="O734" s="15">
        <v>8630</v>
      </c>
      <c r="P734" s="15">
        <f t="shared" si="187"/>
        <v>11391600</v>
      </c>
      <c r="Q734" s="16">
        <f>IFERROR(VLOOKUP(G734,SCENARIOS!$A$13:$E$18,4,0),0.025)</f>
        <v>0.045</v>
      </c>
      <c r="R734" s="52">
        <f>IFERROR(VLOOKUP(L734,INPUTS!$A$107:$B$120,2,0),0.0082)</f>
        <v>0.0082</v>
      </c>
      <c r="S734" s="52">
        <f t="shared" si="188"/>
        <v>70.766</v>
      </c>
      <c r="T734" s="15">
        <f t="shared" si="189"/>
        <v>93411.12</v>
      </c>
      <c r="U734" s="15">
        <f>T734/INPUTS!$B$7*1000</f>
        <v>116763900</v>
      </c>
      <c r="V734" s="15">
        <f>T734*INPUTS!$B$6</f>
        <v>295179.1392</v>
      </c>
      <c r="W734" s="54" t="s">
        <v>396</v>
      </c>
      <c r="X734" s="54" t="s">
        <v>396</v>
      </c>
      <c r="Y734" s="67">
        <f>IFERROR(VLOOKUP(E734,INPUTS!$A$44:$B$103,2,0),0)</f>
        <v>0</v>
      </c>
      <c r="Z734" s="15">
        <f t="shared" si="191"/>
        <v>0</v>
      </c>
      <c r="AA734" s="20">
        <f>IFERROR(VLOOKUP(E734,INPUTS!$A$44:$C$103,3,0),SCENARIOS!$J$25)</f>
        <v>0.015</v>
      </c>
      <c r="AB734" s="15">
        <f t="shared" si="198"/>
        <v>1746.10875779923</v>
      </c>
      <c r="AC734" s="20">
        <f>IFERROR(VLOOKUP($E734,INPUTS!$A$44:$G$103,4,0),SCENARIOS!$K$25)</f>
        <v>0.075</v>
      </c>
      <c r="AD734" s="15">
        <f t="shared" si="198"/>
        <v>10879.8459757367</v>
      </c>
      <c r="AE734" s="20">
        <f>IFERROR(VLOOKUP($E734,INPUTS!$A$44:$G$103,5,0),SCENARIOS!$L$25)</f>
        <v>0.15</v>
      </c>
      <c r="AF734" s="15">
        <f t="shared" si="198"/>
        <v>27116.5350788221</v>
      </c>
      <c r="AG734" s="20">
        <f>IFERROR(VLOOKUP($E734,INPUTS!$A$44:$G$103,6,0),SCENARIOS!$M$25)</f>
        <v>0.2</v>
      </c>
      <c r="AH734" s="15">
        <f t="shared" si="193"/>
        <v>45056.1816359539</v>
      </c>
      <c r="AI734" s="20">
        <f>IFERROR(VLOOKUP($E734,INPUTS!$A$44:$G$103,7,0),SCENARIOS!$N$25)</f>
        <v>0.3</v>
      </c>
      <c r="AJ734" s="15">
        <f t="shared" si="194"/>
        <v>84222.2996015163</v>
      </c>
      <c r="AL734" t="str">
        <f t="shared" si="196"/>
        <v>N</v>
      </c>
      <c r="AM734" s="21">
        <f t="shared" si="197"/>
        <v>280740.998671721</v>
      </c>
    </row>
    <row r="735" ht="15" customHeight="1" spans="1:39">
      <c r="A735" s="24" t="s">
        <v>2485</v>
      </c>
      <c r="B735" s="52" t="s">
        <v>437</v>
      </c>
      <c r="C735" s="52" t="s">
        <v>438</v>
      </c>
      <c r="D735" s="52" t="s">
        <v>929</v>
      </c>
      <c r="E735" s="10" t="s">
        <v>440</v>
      </c>
      <c r="F735" s="52" t="s">
        <v>439</v>
      </c>
      <c r="G735" s="52" t="s">
        <v>177</v>
      </c>
      <c r="H735" s="52" t="s">
        <v>268</v>
      </c>
      <c r="I735" s="52" t="s">
        <v>436</v>
      </c>
      <c r="J735" s="52" t="s">
        <v>173</v>
      </c>
      <c r="K735" s="52" t="s">
        <v>931</v>
      </c>
      <c r="L735" s="53" t="s">
        <v>295</v>
      </c>
      <c r="M735" s="13">
        <v>660</v>
      </c>
      <c r="N735" s="14">
        <f t="shared" si="195"/>
        <v>1.80821917808219</v>
      </c>
      <c r="O735" s="15">
        <v>13040</v>
      </c>
      <c r="P735" s="15">
        <f t="shared" si="187"/>
        <v>8606400</v>
      </c>
      <c r="Q735" s="16">
        <f>IFERROR(VLOOKUP(G735,SCENARIOS!$A$13:$E$18,4,0),0.025)</f>
        <v>0.045</v>
      </c>
      <c r="R735" s="52">
        <f>IFERROR(VLOOKUP(L735,INPUTS!$A$107:$B$120,2,0),0.0082)</f>
        <v>0.0089</v>
      </c>
      <c r="S735" s="52">
        <f t="shared" si="188"/>
        <v>116.056</v>
      </c>
      <c r="T735" s="15">
        <f t="shared" si="189"/>
        <v>76596.96</v>
      </c>
      <c r="U735" s="15">
        <f>T735/INPUTS!$B$7*1000</f>
        <v>95746200</v>
      </c>
      <c r="V735" s="15">
        <f>T735*INPUTS!$B$6</f>
        <v>242046.3936</v>
      </c>
      <c r="W735" s="54" t="s">
        <v>396</v>
      </c>
      <c r="X735" s="54" t="s">
        <v>396</v>
      </c>
      <c r="Y735" s="67">
        <f>IFERROR(VLOOKUP(E735,INPUTS!$A$44:$B$103,2,0),0)</f>
        <v>0</v>
      </c>
      <c r="Z735" s="15">
        <f t="shared" si="191"/>
        <v>0</v>
      </c>
      <c r="AA735" s="20">
        <f>IFERROR(VLOOKUP(E735,INPUTS!$A$44:$C$103,3,0),SCENARIOS!$J$25)</f>
        <v>0.015</v>
      </c>
      <c r="AB735" s="15">
        <f t="shared" si="198"/>
        <v>1431.80622046708</v>
      </c>
      <c r="AC735" s="20">
        <f>IFERROR(VLOOKUP($E735,INPUTS!$A$44:$G$103,4,0),SCENARIOS!$K$25)</f>
        <v>0.075</v>
      </c>
      <c r="AD735" s="15">
        <f t="shared" si="198"/>
        <v>8921.45525082733</v>
      </c>
      <c r="AE735" s="20">
        <f>IFERROR(VLOOKUP($E735,INPUTS!$A$44:$G$103,5,0),SCENARIOS!$L$25)</f>
        <v>0.15</v>
      </c>
      <c r="AF735" s="15">
        <f t="shared" si="198"/>
        <v>22235.5127823233</v>
      </c>
      <c r="AG735" s="20">
        <f>IFERROR(VLOOKUP($E735,INPUTS!$A$44:$G$103,6,0),SCENARIOS!$M$25)</f>
        <v>0.2</v>
      </c>
      <c r="AH735" s="15">
        <f t="shared" si="193"/>
        <v>36945.9925383819</v>
      </c>
      <c r="AI735" s="20">
        <f>IFERROR(VLOOKUP($E735,INPUTS!$A$44:$G$103,7,0),SCENARIOS!$N$25)</f>
        <v>0.3</v>
      </c>
      <c r="AJ735" s="15">
        <f t="shared" si="194"/>
        <v>69062.142854998</v>
      </c>
      <c r="AL735" t="str">
        <f t="shared" si="196"/>
        <v>N</v>
      </c>
      <c r="AM735" s="21">
        <f t="shared" si="197"/>
        <v>230207.142849993</v>
      </c>
    </row>
    <row r="736" ht="15" customHeight="1" spans="1:39">
      <c r="A736" s="6" t="s">
        <v>2486</v>
      </c>
      <c r="B736" s="52" t="s">
        <v>437</v>
      </c>
      <c r="C736" s="52" t="s">
        <v>438</v>
      </c>
      <c r="D736" s="52" t="s">
        <v>929</v>
      </c>
      <c r="E736" s="10" t="s">
        <v>440</v>
      </c>
      <c r="F736" s="52" t="s">
        <v>439</v>
      </c>
      <c r="G736" s="52" t="s">
        <v>177</v>
      </c>
      <c r="H736" s="52" t="s">
        <v>271</v>
      </c>
      <c r="I736" s="52" t="s">
        <v>581</v>
      </c>
      <c r="J736" s="52" t="s">
        <v>173</v>
      </c>
      <c r="K736" s="52" t="s">
        <v>931</v>
      </c>
      <c r="L736" s="53" t="s">
        <v>1759</v>
      </c>
      <c r="M736" s="13">
        <v>660</v>
      </c>
      <c r="N736" s="14">
        <f t="shared" si="195"/>
        <v>1.80821917808219</v>
      </c>
      <c r="O736" s="15">
        <v>14200</v>
      </c>
      <c r="P736" s="15">
        <f t="shared" si="187"/>
        <v>9372000</v>
      </c>
      <c r="Q736" s="16">
        <f>IFERROR(VLOOKUP(G736,SCENARIOS!$A$13:$E$18,4,0),0.025)</f>
        <v>0.045</v>
      </c>
      <c r="R736" s="52">
        <f>IFERROR(VLOOKUP(L736,INPUTS!$A$107:$B$120,2,0),0.0082)</f>
        <v>0.0082</v>
      </c>
      <c r="S736" s="52">
        <f t="shared" si="188"/>
        <v>116.44</v>
      </c>
      <c r="T736" s="15">
        <f t="shared" si="189"/>
        <v>76850.4</v>
      </c>
      <c r="U736" s="15">
        <f>T736/INPUTS!$B$7*1000</f>
        <v>96063000</v>
      </c>
      <c r="V736" s="15">
        <f>T736*INPUTS!$B$6</f>
        <v>242847.264</v>
      </c>
      <c r="W736" s="54" t="s">
        <v>396</v>
      </c>
      <c r="X736" s="54" t="s">
        <v>396</v>
      </c>
      <c r="Y736" s="67">
        <f>IFERROR(VLOOKUP(E736,INPUTS!$A$44:$B$103,2,0),0)</f>
        <v>0</v>
      </c>
      <c r="Z736" s="15">
        <f t="shared" si="191"/>
        <v>0</v>
      </c>
      <c r="AA736" s="20">
        <f>IFERROR(VLOOKUP(E736,INPUTS!$A$44:$C$103,3,0),SCENARIOS!$J$25)</f>
        <v>0.015</v>
      </c>
      <c r="AB736" s="15">
        <f t="shared" si="198"/>
        <v>1436.54370572127</v>
      </c>
      <c r="AC736" s="20">
        <f>IFERROR(VLOOKUP($E736,INPUTS!$A$44:$G$103,4,0),SCENARIOS!$K$25)</f>
        <v>0.075</v>
      </c>
      <c r="AD736" s="15">
        <f t="shared" si="198"/>
        <v>8950.97409359563</v>
      </c>
      <c r="AE736" s="20">
        <f>IFERROR(VLOOKUP($E736,INPUTS!$A$44:$G$103,5,0),SCENARIOS!$L$25)</f>
        <v>0.15</v>
      </c>
      <c r="AF736" s="15">
        <f t="shared" si="198"/>
        <v>22309.0844796798</v>
      </c>
      <c r="AG736" s="20">
        <f>IFERROR(VLOOKUP($E736,INPUTS!$A$44:$G$103,6,0),SCENARIOS!$M$25)</f>
        <v>0.2</v>
      </c>
      <c r="AH736" s="15">
        <f t="shared" si="193"/>
        <v>37068.2374988729</v>
      </c>
      <c r="AI736" s="20">
        <f>IFERROR(VLOOKUP($E736,INPUTS!$A$44:$G$103,7,0),SCENARIOS!$N$25)</f>
        <v>0.3</v>
      </c>
      <c r="AJ736" s="15">
        <f t="shared" si="194"/>
        <v>69290.6520475974</v>
      </c>
      <c r="AL736" t="str">
        <f t="shared" si="196"/>
        <v>N</v>
      </c>
      <c r="AM736" s="21">
        <f t="shared" si="197"/>
        <v>230968.840158658</v>
      </c>
    </row>
    <row r="737" ht="15" customHeight="1" spans="1:39">
      <c r="A737" s="24" t="s">
        <v>2487</v>
      </c>
      <c r="B737" s="52" t="s">
        <v>437</v>
      </c>
      <c r="C737" s="52" t="s">
        <v>438</v>
      </c>
      <c r="D737" s="52" t="s">
        <v>929</v>
      </c>
      <c r="E737" s="10" t="s">
        <v>440</v>
      </c>
      <c r="F737" s="52" t="s">
        <v>439</v>
      </c>
      <c r="G737" s="52" t="s">
        <v>177</v>
      </c>
      <c r="H737" s="52" t="s">
        <v>238</v>
      </c>
      <c r="I737" s="52" t="s">
        <v>424</v>
      </c>
      <c r="J737" s="52" t="s">
        <v>173</v>
      </c>
      <c r="K737" s="52" t="s">
        <v>931</v>
      </c>
      <c r="L737" s="53" t="s">
        <v>295</v>
      </c>
      <c r="M737" s="13">
        <v>991</v>
      </c>
      <c r="N737" s="14">
        <f t="shared" si="195"/>
        <v>2.71506849315068</v>
      </c>
      <c r="O737" s="15">
        <v>7890</v>
      </c>
      <c r="P737" s="15">
        <f t="shared" si="187"/>
        <v>7818990</v>
      </c>
      <c r="Q737" s="16">
        <f>IFERROR(VLOOKUP(G737,SCENARIOS!$A$13:$E$18,4,0),0.025)</f>
        <v>0.045</v>
      </c>
      <c r="R737" s="52">
        <f>IFERROR(VLOOKUP(L737,INPUTS!$A$107:$B$120,2,0),0.0082)</f>
        <v>0.0089</v>
      </c>
      <c r="S737" s="52">
        <f t="shared" si="188"/>
        <v>70.221</v>
      </c>
      <c r="T737" s="15">
        <f t="shared" si="189"/>
        <v>69589.011</v>
      </c>
      <c r="U737" s="15">
        <f>T737/INPUTS!$B$7*1000</f>
        <v>86986263.75</v>
      </c>
      <c r="V737" s="15">
        <f>T737*INPUTS!$B$6</f>
        <v>219901.27476</v>
      </c>
      <c r="W737" s="54" t="s">
        <v>396</v>
      </c>
      <c r="X737" s="54" t="s">
        <v>396</v>
      </c>
      <c r="Y737" s="67">
        <f>IFERROR(VLOOKUP(E737,INPUTS!$A$44:$B$103,2,0),0)</f>
        <v>0</v>
      </c>
      <c r="Z737" s="15">
        <f t="shared" si="191"/>
        <v>0</v>
      </c>
      <c r="AA737" s="20">
        <f>IFERROR(VLOOKUP(E737,INPUTS!$A$44:$C$103,3,0),SCENARIOS!$J$25)</f>
        <v>0.015</v>
      </c>
      <c r="AB737" s="15">
        <f t="shared" si="198"/>
        <v>1300.80852851017</v>
      </c>
      <c r="AC737" s="20">
        <f>IFERROR(VLOOKUP($E737,INPUTS!$A$44:$G$103,4,0),SCENARIOS!$K$25)</f>
        <v>0.075</v>
      </c>
      <c r="AD737" s="15">
        <f t="shared" si="198"/>
        <v>8105.22046287256</v>
      </c>
      <c r="AE737" s="20">
        <f>IFERROR(VLOOKUP($E737,INPUTS!$A$44:$G$103,5,0),SCENARIOS!$L$25)</f>
        <v>0.15</v>
      </c>
      <c r="AF737" s="15">
        <f t="shared" si="198"/>
        <v>20201.1586830566</v>
      </c>
      <c r="AG737" s="20">
        <f>IFERROR(VLOOKUP($E737,INPUTS!$A$44:$G$103,6,0),SCENARIOS!$M$25)</f>
        <v>0.2</v>
      </c>
      <c r="AH737" s="15">
        <f t="shared" si="193"/>
        <v>33565.7587606529</v>
      </c>
      <c r="AI737" s="20">
        <f>IFERROR(VLOOKUP($E737,INPUTS!$A$44:$G$103,7,0),SCENARIOS!$N$25)</f>
        <v>0.3</v>
      </c>
      <c r="AJ737" s="15">
        <f t="shared" si="194"/>
        <v>62743.5634367216</v>
      </c>
      <c r="AL737" t="str">
        <f t="shared" si="196"/>
        <v>N</v>
      </c>
      <c r="AM737" s="21">
        <f t="shared" si="197"/>
        <v>209145.211455739</v>
      </c>
    </row>
    <row r="738" ht="15" customHeight="1" spans="1:39">
      <c r="A738" s="6" t="s">
        <v>2488</v>
      </c>
      <c r="B738" s="52" t="s">
        <v>437</v>
      </c>
      <c r="C738" s="52" t="s">
        <v>438</v>
      </c>
      <c r="D738" s="52" t="s">
        <v>929</v>
      </c>
      <c r="E738" s="10" t="s">
        <v>440</v>
      </c>
      <c r="F738" s="52" t="s">
        <v>439</v>
      </c>
      <c r="G738" s="52" t="s">
        <v>177</v>
      </c>
      <c r="H738" s="52" t="s">
        <v>239</v>
      </c>
      <c r="I738" s="52" t="s">
        <v>424</v>
      </c>
      <c r="J738" s="52" t="s">
        <v>173</v>
      </c>
      <c r="K738" s="52" t="s">
        <v>931</v>
      </c>
      <c r="L738" s="53" t="s">
        <v>295</v>
      </c>
      <c r="M738" s="13">
        <v>660</v>
      </c>
      <c r="N738" s="14">
        <f t="shared" si="195"/>
        <v>1.80821917808219</v>
      </c>
      <c r="O738" s="15">
        <v>7870</v>
      </c>
      <c r="P738" s="15">
        <f t="shared" si="187"/>
        <v>5194200</v>
      </c>
      <c r="Q738" s="16">
        <f>IFERROR(VLOOKUP(G738,SCENARIOS!$A$13:$E$18,4,0),0.025)</f>
        <v>0.045</v>
      </c>
      <c r="R738" s="52">
        <f>IFERROR(VLOOKUP(L738,INPUTS!$A$107:$B$120,2,0),0.0082)</f>
        <v>0.0089</v>
      </c>
      <c r="S738" s="52">
        <f t="shared" si="188"/>
        <v>70.043</v>
      </c>
      <c r="T738" s="15">
        <f t="shared" si="189"/>
        <v>46228.38</v>
      </c>
      <c r="U738" s="15">
        <f>T738/INPUTS!$B$7*1000</f>
        <v>57785475</v>
      </c>
      <c r="V738" s="15">
        <f>T738*INPUTS!$B$6</f>
        <v>146081.6808</v>
      </c>
      <c r="W738" s="54" t="s">
        <v>396</v>
      </c>
      <c r="X738" s="54" t="s">
        <v>396</v>
      </c>
      <c r="Y738" s="67">
        <f>IFERROR(VLOOKUP(E738,INPUTS!$A$44:$B$103,2,0),0)</f>
        <v>0</v>
      </c>
      <c r="Z738" s="15">
        <f t="shared" si="191"/>
        <v>0</v>
      </c>
      <c r="AA738" s="20">
        <f>IFERROR(VLOOKUP(E738,INPUTS!$A$44:$C$103,3,0),SCENARIOS!$J$25)</f>
        <v>0.015</v>
      </c>
      <c r="AB738" s="15">
        <f t="shared" si="198"/>
        <v>864.134582444474</v>
      </c>
      <c r="AC738" s="20">
        <f>IFERROR(VLOOKUP($E738,INPUTS!$A$44:$G$103,4,0),SCENARIOS!$K$25)</f>
        <v>0.075</v>
      </c>
      <c r="AD738" s="15">
        <f t="shared" si="198"/>
        <v>5384.34454171864</v>
      </c>
      <c r="AE738" s="20">
        <f>IFERROR(VLOOKUP($E738,INPUTS!$A$44:$G$103,5,0),SCENARIOS!$L$25)</f>
        <v>0.15</v>
      </c>
      <c r="AF738" s="15">
        <f t="shared" si="198"/>
        <v>13419.7458279819</v>
      </c>
      <c r="AG738" s="20">
        <f>IFERROR(VLOOKUP($E738,INPUTS!$A$44:$G$103,6,0),SCENARIOS!$M$25)</f>
        <v>0.2</v>
      </c>
      <c r="AH738" s="15">
        <f t="shared" si="193"/>
        <v>22297.9264783026</v>
      </c>
      <c r="AI738" s="20">
        <f>IFERROR(VLOOKUP($E738,INPUTS!$A$44:$G$103,7,0),SCENARIOS!$N$25)</f>
        <v>0.3</v>
      </c>
      <c r="AJ738" s="15">
        <f t="shared" si="194"/>
        <v>41680.909836567</v>
      </c>
      <c r="AL738" t="str">
        <f t="shared" si="196"/>
        <v>N</v>
      </c>
      <c r="AM738" s="21">
        <f t="shared" si="197"/>
        <v>138936.36612189</v>
      </c>
    </row>
    <row r="739" ht="15" customHeight="1" spans="1:39">
      <c r="A739" s="24" t="s">
        <v>2489</v>
      </c>
      <c r="B739" s="52" t="s">
        <v>437</v>
      </c>
      <c r="C739" s="52" t="s">
        <v>438</v>
      </c>
      <c r="D739" s="52" t="s">
        <v>929</v>
      </c>
      <c r="E739" s="10" t="s">
        <v>440</v>
      </c>
      <c r="F739" s="52" t="s">
        <v>439</v>
      </c>
      <c r="G739" s="52" t="s">
        <v>177</v>
      </c>
      <c r="H739" s="52" t="s">
        <v>432</v>
      </c>
      <c r="I739" s="52" t="s">
        <v>431</v>
      </c>
      <c r="J739" s="52" t="s">
        <v>173</v>
      </c>
      <c r="K739" s="52" t="s">
        <v>931</v>
      </c>
      <c r="L739" s="53" t="s">
        <v>1696</v>
      </c>
      <c r="M739" s="13">
        <v>1320</v>
      </c>
      <c r="N739" s="14">
        <f t="shared" si="195"/>
        <v>3.61643835616438</v>
      </c>
      <c r="O739" s="15">
        <v>5790</v>
      </c>
      <c r="P739" s="15">
        <f t="shared" si="187"/>
        <v>7642800</v>
      </c>
      <c r="Q739" s="16">
        <f>IFERROR(VLOOKUP(G739,SCENARIOS!$A$13:$E$18,4,0),0.025)</f>
        <v>0.045</v>
      </c>
      <c r="R739" s="52">
        <f>IFERROR(VLOOKUP(L739,INPUTS!$A$107:$B$120,2,0),0.0082)</f>
        <v>0.0082</v>
      </c>
      <c r="S739" s="52">
        <f t="shared" si="188"/>
        <v>47.478</v>
      </c>
      <c r="T739" s="15">
        <f t="shared" si="189"/>
        <v>62670.96</v>
      </c>
      <c r="U739" s="15">
        <f>T739/INPUTS!$B$7*1000</f>
        <v>78338700</v>
      </c>
      <c r="V739" s="15">
        <f>T739*INPUTS!$B$6</f>
        <v>198040.2336</v>
      </c>
      <c r="W739" s="54" t="s">
        <v>521</v>
      </c>
      <c r="X739" s="54" t="s">
        <v>396</v>
      </c>
      <c r="Y739" s="67">
        <f>IFERROR(VLOOKUP(E739,INPUTS!$A$44:$B$103,2,0),0)</f>
        <v>0</v>
      </c>
      <c r="Z739" s="15">
        <f t="shared" si="191"/>
        <v>0</v>
      </c>
      <c r="AA739" s="20">
        <f>IFERROR(VLOOKUP(E739,INPUTS!$A$44:$C$103,3,0),SCENARIOS!$J$25)</f>
        <v>0.015</v>
      </c>
      <c r="AB739" s="15">
        <f t="shared" si="198"/>
        <v>1171.49127551072</v>
      </c>
      <c r="AC739" s="20">
        <f>IFERROR(VLOOKUP($E739,INPUTS!$A$44:$G$103,4,0),SCENARIOS!$K$25)</f>
        <v>0.075</v>
      </c>
      <c r="AD739" s="15">
        <f t="shared" si="198"/>
        <v>7299.45633829841</v>
      </c>
      <c r="AE739" s="20">
        <f>IFERROR(VLOOKUP($E739,INPUTS!$A$44:$G$103,5,0),SCENARIOS!$L$25)</f>
        <v>0.15</v>
      </c>
      <c r="AF739" s="15">
        <f t="shared" si="198"/>
        <v>18192.9012869502</v>
      </c>
      <c r="AG739" s="20">
        <f>IFERROR(VLOOKUP($E739,INPUTS!$A$44:$G$103,6,0),SCENARIOS!$M$25)</f>
        <v>0.2</v>
      </c>
      <c r="AH739" s="15">
        <f t="shared" si="193"/>
        <v>30228.8866364048</v>
      </c>
      <c r="AI739" s="20">
        <f>IFERROR(VLOOKUP($E739,INPUTS!$A$44:$G$103,7,0),SCENARIOS!$N$25)</f>
        <v>0.3</v>
      </c>
      <c r="AJ739" s="15">
        <f t="shared" si="194"/>
        <v>56506.0387824773</v>
      </c>
      <c r="AL739" t="str">
        <f t="shared" si="196"/>
        <v>N</v>
      </c>
      <c r="AM739" s="21">
        <f t="shared" si="197"/>
        <v>188353.462608258</v>
      </c>
    </row>
    <row r="740" ht="15" customHeight="1" spans="1:39">
      <c r="A740" s="6" t="s">
        <v>2490</v>
      </c>
      <c r="B740" s="52" t="s">
        <v>437</v>
      </c>
      <c r="C740" s="52" t="s">
        <v>438</v>
      </c>
      <c r="D740" s="52" t="s">
        <v>929</v>
      </c>
      <c r="E740" s="10" t="s">
        <v>440</v>
      </c>
      <c r="F740" s="52" t="s">
        <v>439</v>
      </c>
      <c r="G740" s="52" t="s">
        <v>177</v>
      </c>
      <c r="H740" s="52" t="s">
        <v>567</v>
      </c>
      <c r="I740" s="52" t="s">
        <v>431</v>
      </c>
      <c r="J740" s="52" t="s">
        <v>173</v>
      </c>
      <c r="K740" s="52" t="s">
        <v>931</v>
      </c>
      <c r="L740" s="53" t="s">
        <v>1696</v>
      </c>
      <c r="M740" s="13">
        <v>1320</v>
      </c>
      <c r="N740" s="14">
        <f t="shared" si="195"/>
        <v>3.61643835616438</v>
      </c>
      <c r="O740" s="15">
        <v>6740</v>
      </c>
      <c r="P740" s="15">
        <f t="shared" si="187"/>
        <v>8896800</v>
      </c>
      <c r="Q740" s="16">
        <f>IFERROR(VLOOKUP(G740,SCENARIOS!$A$13:$E$18,4,0),0.025)</f>
        <v>0.045</v>
      </c>
      <c r="R740" s="52">
        <f>IFERROR(VLOOKUP(L740,INPUTS!$A$107:$B$120,2,0),0.0082)</f>
        <v>0.0082</v>
      </c>
      <c r="S740" s="52">
        <f t="shared" si="188"/>
        <v>55.268</v>
      </c>
      <c r="T740" s="15">
        <f t="shared" si="189"/>
        <v>72953.76</v>
      </c>
      <c r="U740" s="15">
        <f>T740/INPUTS!$B$7*1000</f>
        <v>91192200</v>
      </c>
      <c r="V740" s="15">
        <f>T740*INPUTS!$B$6</f>
        <v>230533.8816</v>
      </c>
      <c r="W740" s="54" t="s">
        <v>521</v>
      </c>
      <c r="X740" s="54" t="s">
        <v>396</v>
      </c>
      <c r="Y740" s="67">
        <f>IFERROR(VLOOKUP(E740,INPUTS!$A$44:$B$103,2,0),0)</f>
        <v>0</v>
      </c>
      <c r="Z740" s="15">
        <f t="shared" si="191"/>
        <v>0</v>
      </c>
      <c r="AA740" s="20">
        <f>IFERROR(VLOOKUP(E740,INPUTS!$A$44:$C$103,3,0),SCENARIOS!$J$25)</f>
        <v>0.015</v>
      </c>
      <c r="AB740" s="15">
        <f t="shared" ref="AB740:AF755" si="199">$T740*AA740*(1+$Q740)^AB$2</f>
        <v>1363.70486993822</v>
      </c>
      <c r="AC740" s="20">
        <f>IFERROR(VLOOKUP($E740,INPUTS!$A$44:$G$103,4,0),SCENARIOS!$K$25)</f>
        <v>0.075</v>
      </c>
      <c r="AD740" s="15">
        <f t="shared" si="199"/>
        <v>8497.12188603303</v>
      </c>
      <c r="AE740" s="20">
        <f>IFERROR(VLOOKUP($E740,INPUTS!$A$44:$G$103,5,0),SCENARIOS!$L$25)</f>
        <v>0.15</v>
      </c>
      <c r="AF740" s="15">
        <f t="shared" si="199"/>
        <v>21177.9196328228</v>
      </c>
      <c r="AG740" s="20">
        <f>IFERROR(VLOOKUP($E740,INPUTS!$A$44:$G$103,6,0),SCENARIOS!$M$25)</f>
        <v>0.2</v>
      </c>
      <c r="AH740" s="15">
        <f t="shared" si="193"/>
        <v>35188.7212313244</v>
      </c>
      <c r="AI740" s="20">
        <f>IFERROR(VLOOKUP($E740,INPUTS!$A$44:$G$103,7,0),SCENARIOS!$N$25)</f>
        <v>0.3</v>
      </c>
      <c r="AJ740" s="15">
        <f t="shared" si="194"/>
        <v>65777.3232113812</v>
      </c>
      <c r="AL740" t="str">
        <f t="shared" si="196"/>
        <v>N</v>
      </c>
      <c r="AM740" s="21">
        <f t="shared" si="197"/>
        <v>219257.744037937</v>
      </c>
    </row>
    <row r="741" ht="15" customHeight="1" spans="1:39">
      <c r="A741" s="24" t="s">
        <v>2491</v>
      </c>
      <c r="B741" s="52" t="s">
        <v>437</v>
      </c>
      <c r="C741" s="52" t="s">
        <v>438</v>
      </c>
      <c r="D741" s="52" t="s">
        <v>929</v>
      </c>
      <c r="E741" s="10" t="s">
        <v>440</v>
      </c>
      <c r="F741" s="52" t="s">
        <v>439</v>
      </c>
      <c r="G741" s="52" t="s">
        <v>177</v>
      </c>
      <c r="H741" s="52" t="s">
        <v>570</v>
      </c>
      <c r="I741" s="52" t="s">
        <v>431</v>
      </c>
      <c r="J741" s="52" t="s">
        <v>173</v>
      </c>
      <c r="K741" s="52" t="s">
        <v>931</v>
      </c>
      <c r="L741" s="53" t="s">
        <v>295</v>
      </c>
      <c r="M741" s="13">
        <v>991</v>
      </c>
      <c r="N741" s="14">
        <f t="shared" si="195"/>
        <v>2.71506849315068</v>
      </c>
      <c r="O741" s="15">
        <v>6580</v>
      </c>
      <c r="P741" s="15">
        <f t="shared" si="187"/>
        <v>6520780</v>
      </c>
      <c r="Q741" s="16">
        <f>IFERROR(VLOOKUP(G741,SCENARIOS!$A$13:$E$18,4,0),0.025)</f>
        <v>0.045</v>
      </c>
      <c r="R741" s="52">
        <f>IFERROR(VLOOKUP(L741,INPUTS!$A$107:$B$120,2,0),0.0082)</f>
        <v>0.0089</v>
      </c>
      <c r="S741" s="52">
        <f t="shared" si="188"/>
        <v>58.562</v>
      </c>
      <c r="T741" s="15">
        <f t="shared" si="189"/>
        <v>58034.942</v>
      </c>
      <c r="U741" s="15">
        <f>T741/INPUTS!$B$7*1000</f>
        <v>72543677.5</v>
      </c>
      <c r="V741" s="15">
        <f>T741*INPUTS!$B$6</f>
        <v>183390.41672</v>
      </c>
      <c r="W741" s="54" t="s">
        <v>521</v>
      </c>
      <c r="X741" s="54" t="s">
        <v>396</v>
      </c>
      <c r="Y741" s="67">
        <f>IFERROR(VLOOKUP(E741,INPUTS!$A$44:$B$103,2,0),0)</f>
        <v>0</v>
      </c>
      <c r="Z741" s="15">
        <f t="shared" si="191"/>
        <v>0</v>
      </c>
      <c r="AA741" s="20">
        <f>IFERROR(VLOOKUP(E741,INPUTS!$A$44:$C$103,3,0),SCENARIOS!$J$25)</f>
        <v>0.015</v>
      </c>
      <c r="AB741" s="15">
        <f t="shared" si="199"/>
        <v>1084.8314470972</v>
      </c>
      <c r="AC741" s="20">
        <f>IFERROR(VLOOKUP($E741,INPUTS!$A$44:$G$103,4,0),SCENARIOS!$K$25)</f>
        <v>0.075</v>
      </c>
      <c r="AD741" s="15">
        <f t="shared" si="199"/>
        <v>6759.48677385316</v>
      </c>
      <c r="AE741" s="20">
        <f>IFERROR(VLOOKUP($E741,INPUTS!$A$44:$G$103,5,0),SCENARIOS!$L$25)</f>
        <v>0.15</v>
      </c>
      <c r="AF741" s="15">
        <f t="shared" si="199"/>
        <v>16847.100650762</v>
      </c>
      <c r="AG741" s="20">
        <f>IFERROR(VLOOKUP($E741,INPUTS!$A$44:$G$103,6,0),SCENARIOS!$M$25)</f>
        <v>0.2</v>
      </c>
      <c r="AH741" s="15">
        <f t="shared" si="193"/>
        <v>27992.736710405</v>
      </c>
      <c r="AI741" s="20">
        <f>IFERROR(VLOOKUP($E741,INPUTS!$A$44:$G$103,7,0),SCENARIOS!$N$25)</f>
        <v>0.3</v>
      </c>
      <c r="AJ741" s="15">
        <f t="shared" si="194"/>
        <v>52326.0643109795</v>
      </c>
      <c r="AL741" t="str">
        <f t="shared" si="196"/>
        <v>N</v>
      </c>
      <c r="AM741" s="21">
        <f t="shared" si="197"/>
        <v>174420.214369932</v>
      </c>
    </row>
    <row r="742" ht="15" customHeight="1" spans="1:39">
      <c r="A742" s="6" t="s">
        <v>2492</v>
      </c>
      <c r="B742" s="52" t="s">
        <v>437</v>
      </c>
      <c r="C742" s="52" t="s">
        <v>438</v>
      </c>
      <c r="D742" s="52" t="s">
        <v>929</v>
      </c>
      <c r="E742" s="10" t="s">
        <v>440</v>
      </c>
      <c r="F742" s="52" t="s">
        <v>439</v>
      </c>
      <c r="G742" s="52" t="s">
        <v>177</v>
      </c>
      <c r="H742" s="52" t="s">
        <v>505</v>
      </c>
      <c r="I742" s="52" t="s">
        <v>504</v>
      </c>
      <c r="J742" s="52" t="s">
        <v>173</v>
      </c>
      <c r="K742" s="52" t="s">
        <v>931</v>
      </c>
      <c r="L742" s="53" t="s">
        <v>295</v>
      </c>
      <c r="M742" s="13">
        <v>1320</v>
      </c>
      <c r="N742" s="14">
        <f t="shared" si="195"/>
        <v>3.61643835616438</v>
      </c>
      <c r="O742" s="15">
        <v>6780</v>
      </c>
      <c r="P742" s="15">
        <f t="shared" si="187"/>
        <v>8949600</v>
      </c>
      <c r="Q742" s="16">
        <f>IFERROR(VLOOKUP(G742,SCENARIOS!$A$13:$E$18,4,0),0.025)</f>
        <v>0.045</v>
      </c>
      <c r="R742" s="52">
        <f>IFERROR(VLOOKUP(L742,INPUTS!$A$107:$B$120,2,0),0.0082)</f>
        <v>0.0089</v>
      </c>
      <c r="S742" s="52">
        <f t="shared" si="188"/>
        <v>60.342</v>
      </c>
      <c r="T742" s="15">
        <f t="shared" si="189"/>
        <v>79651.44</v>
      </c>
      <c r="U742" s="15">
        <f>T742/INPUTS!$B$7*1000</f>
        <v>99564300</v>
      </c>
      <c r="V742" s="15">
        <f>T742*INPUTS!$B$6</f>
        <v>251698.5504</v>
      </c>
      <c r="W742" s="54" t="s">
        <v>396</v>
      </c>
      <c r="X742" s="54" t="s">
        <v>396</v>
      </c>
      <c r="Y742" s="67">
        <f>IFERROR(VLOOKUP(E742,INPUTS!$A$44:$B$103,2,0),0)</f>
        <v>0</v>
      </c>
      <c r="Z742" s="15">
        <f t="shared" si="191"/>
        <v>0</v>
      </c>
      <c r="AA742" s="20">
        <f>IFERROR(VLOOKUP(E742,INPUTS!$A$44:$C$103,3,0),SCENARIOS!$J$25)</f>
        <v>0.015</v>
      </c>
      <c r="AB742" s="15">
        <f t="shared" si="199"/>
        <v>1488.90278754092</v>
      </c>
      <c r="AC742" s="20">
        <f>IFERROR(VLOOKUP($E742,INPUTS!$A$44:$G$103,4,0),SCENARIOS!$K$25)</f>
        <v>0.075</v>
      </c>
      <c r="AD742" s="15">
        <f t="shared" si="199"/>
        <v>9277.21880377443</v>
      </c>
      <c r="AE742" s="20">
        <f>IFERROR(VLOOKUP($E742,INPUTS!$A$44:$G$103,5,0),SCENARIOS!$L$25)</f>
        <v>0.15</v>
      </c>
      <c r="AF742" s="15">
        <f t="shared" si="199"/>
        <v>23122.2050098392</v>
      </c>
      <c r="AG742" s="20">
        <f>IFERROR(VLOOKUP($E742,INPUTS!$A$44:$G$103,6,0),SCENARIOS!$M$25)</f>
        <v>0.2</v>
      </c>
      <c r="AH742" s="15">
        <f t="shared" si="193"/>
        <v>38419.298989299</v>
      </c>
      <c r="AI742" s="20">
        <f>IFERROR(VLOOKUP($E742,INPUTS!$A$44:$G$103,7,0),SCENARIOS!$N$25)</f>
        <v>0.3</v>
      </c>
      <c r="AJ742" s="15">
        <f t="shared" si="194"/>
        <v>71816.154686639</v>
      </c>
      <c r="AL742" t="str">
        <f t="shared" si="196"/>
        <v>N</v>
      </c>
      <c r="AM742" s="21">
        <f t="shared" si="197"/>
        <v>239387.182288797</v>
      </c>
    </row>
    <row r="743" ht="15" customHeight="1" spans="1:39">
      <c r="A743" s="24" t="s">
        <v>2493</v>
      </c>
      <c r="B743" s="52" t="s">
        <v>437</v>
      </c>
      <c r="C743" s="52" t="s">
        <v>438</v>
      </c>
      <c r="D743" s="52" t="s">
        <v>929</v>
      </c>
      <c r="E743" s="10" t="s">
        <v>440</v>
      </c>
      <c r="F743" s="52" t="s">
        <v>439</v>
      </c>
      <c r="G743" s="52" t="s">
        <v>177</v>
      </c>
      <c r="H743" s="52" t="s">
        <v>428</v>
      </c>
      <c r="I743" s="52" t="s">
        <v>427</v>
      </c>
      <c r="J743" s="52" t="s">
        <v>173</v>
      </c>
      <c r="K743" s="52" t="s">
        <v>931</v>
      </c>
      <c r="L743" s="53" t="s">
        <v>1696</v>
      </c>
      <c r="M743" s="13">
        <v>1320</v>
      </c>
      <c r="N743" s="14">
        <f t="shared" si="195"/>
        <v>3.61643835616438</v>
      </c>
      <c r="O743" s="15">
        <v>6230</v>
      </c>
      <c r="P743" s="15">
        <f t="shared" si="187"/>
        <v>8223600</v>
      </c>
      <c r="Q743" s="16">
        <f>IFERROR(VLOOKUP(G743,SCENARIOS!$A$13:$E$18,4,0),0.025)</f>
        <v>0.045</v>
      </c>
      <c r="R743" s="52">
        <f>IFERROR(VLOOKUP(L743,INPUTS!$A$107:$B$120,2,0),0.0082)</f>
        <v>0.0082</v>
      </c>
      <c r="S743" s="52">
        <f t="shared" si="188"/>
        <v>51.086</v>
      </c>
      <c r="T743" s="15">
        <f t="shared" si="189"/>
        <v>67433.52</v>
      </c>
      <c r="U743" s="15">
        <f>T743/INPUTS!$B$7*1000</f>
        <v>84291900</v>
      </c>
      <c r="V743" s="15">
        <f>T743*INPUTS!$B$6</f>
        <v>213089.9232</v>
      </c>
      <c r="W743" s="54" t="s">
        <v>521</v>
      </c>
      <c r="X743" s="54" t="s">
        <v>396</v>
      </c>
      <c r="Y743" s="67">
        <f>IFERROR(VLOOKUP(E743,INPUTS!$A$44:$B$103,2,0),0)</f>
        <v>0</v>
      </c>
      <c r="Z743" s="15">
        <f t="shared" si="191"/>
        <v>0</v>
      </c>
      <c r="AA743" s="20">
        <f>IFERROR(VLOOKUP(E743,INPUTS!$A$44:$C$103,3,0),SCENARIOS!$J$25)</f>
        <v>0.015</v>
      </c>
      <c r="AB743" s="15">
        <f t="shared" si="199"/>
        <v>1260.51651924556</v>
      </c>
      <c r="AC743" s="20">
        <f>IFERROR(VLOOKUP($E743,INPUTS!$A$44:$G$103,4,0),SCENARIOS!$K$25)</f>
        <v>0.075</v>
      </c>
      <c r="AD743" s="15">
        <f t="shared" si="199"/>
        <v>7854.16459198602</v>
      </c>
      <c r="AE743" s="20">
        <f>IFERROR(VLOOKUP($E743,INPUTS!$A$44:$G$103,5,0),SCENARIOS!$L$25)</f>
        <v>0.15</v>
      </c>
      <c r="AF743" s="15">
        <f t="shared" si="199"/>
        <v>19575.4360997754</v>
      </c>
      <c r="AG743" s="20">
        <f>IFERROR(VLOOKUP($E743,INPUTS!$A$44:$G$103,6,0),SCENARIOS!$M$25)</f>
        <v>0.2</v>
      </c>
      <c r="AH743" s="15">
        <f t="shared" si="193"/>
        <v>32526.0731856307</v>
      </c>
      <c r="AI743" s="20">
        <f>IFERROR(VLOOKUP($E743,INPUTS!$A$44:$G$103,7,0),SCENARIOS!$N$25)</f>
        <v>0.3</v>
      </c>
      <c r="AJ743" s="15">
        <f t="shared" si="194"/>
        <v>60800.1073600749</v>
      </c>
      <c r="AL743" t="str">
        <f t="shared" si="196"/>
        <v>Y</v>
      </c>
      <c r="AM743" s="21">
        <f t="shared" si="197"/>
        <v>202667.024533583</v>
      </c>
    </row>
    <row r="744" ht="15" customHeight="1" spans="1:39">
      <c r="A744" s="6" t="s">
        <v>2494</v>
      </c>
      <c r="B744" s="52" t="s">
        <v>437</v>
      </c>
      <c r="C744" s="52" t="s">
        <v>438</v>
      </c>
      <c r="D744" s="52" t="s">
        <v>929</v>
      </c>
      <c r="E744" s="10" t="s">
        <v>440</v>
      </c>
      <c r="F744" s="52" t="s">
        <v>439</v>
      </c>
      <c r="G744" s="52" t="s">
        <v>177</v>
      </c>
      <c r="H744" s="52" t="s">
        <v>256</v>
      </c>
      <c r="I744" s="52" t="s">
        <v>930</v>
      </c>
      <c r="J744" s="52" t="s">
        <v>169</v>
      </c>
      <c r="K744" s="52" t="s">
        <v>931</v>
      </c>
      <c r="L744" s="53" t="s">
        <v>1759</v>
      </c>
      <c r="M744" s="13">
        <v>991</v>
      </c>
      <c r="N744" s="14">
        <f t="shared" si="195"/>
        <v>2.71506849315068</v>
      </c>
      <c r="O744" s="15">
        <v>11100</v>
      </c>
      <c r="P744" s="15">
        <f t="shared" si="187"/>
        <v>11000100</v>
      </c>
      <c r="Q744" s="16">
        <f>IFERROR(VLOOKUP(G744,SCENARIOS!$A$13:$E$18,4,0),0.025)</f>
        <v>0.045</v>
      </c>
      <c r="R744" s="52">
        <f>IFERROR(VLOOKUP(L744,INPUTS!$A$107:$B$120,2,0),0.0082)</f>
        <v>0.0082</v>
      </c>
      <c r="S744" s="52">
        <f t="shared" si="188"/>
        <v>91.02</v>
      </c>
      <c r="T744" s="15">
        <f t="shared" si="189"/>
        <v>90200.82</v>
      </c>
      <c r="U744" s="15">
        <f>T744/INPUTS!$B$7*1000</f>
        <v>112751025</v>
      </c>
      <c r="V744" s="15">
        <f>T744*INPUTS!$B$6</f>
        <v>285034.5912</v>
      </c>
      <c r="W744" s="54" t="s">
        <v>396</v>
      </c>
      <c r="X744" s="54" t="s">
        <v>396</v>
      </c>
      <c r="Y744" s="67">
        <f>IFERROR(VLOOKUP(E744,INPUTS!$A$44:$B$103,2,0),0)</f>
        <v>0</v>
      </c>
      <c r="Z744" s="15">
        <f t="shared" si="191"/>
        <v>0</v>
      </c>
      <c r="AA744" s="20">
        <f>IFERROR(VLOOKUP(E744,INPUTS!$A$44:$C$103,3,0),SCENARIOS!$J$25)</f>
        <v>0.015</v>
      </c>
      <c r="AB744" s="15">
        <f t="shared" si="199"/>
        <v>1686.09948968251</v>
      </c>
      <c r="AC744" s="20">
        <f>IFERROR(VLOOKUP($E744,INPUTS!$A$44:$G$103,4,0),SCENARIOS!$K$25)</f>
        <v>0.075</v>
      </c>
      <c r="AD744" s="15">
        <f t="shared" si="199"/>
        <v>10505.9336456425</v>
      </c>
      <c r="AE744" s="20">
        <f>IFERROR(VLOOKUP($E744,INPUTS!$A$44:$G$103,5,0),SCENARIOS!$L$25)</f>
        <v>0.15</v>
      </c>
      <c r="AF744" s="15">
        <f t="shared" si="199"/>
        <v>26184.6094947638</v>
      </c>
      <c r="AG744" s="20">
        <f>IFERROR(VLOOKUP($E744,INPUTS!$A$44:$G$103,6,0),SCENARIOS!$M$25)</f>
        <v>0.2</v>
      </c>
      <c r="AH744" s="15">
        <f t="shared" si="193"/>
        <v>43507.7165291668</v>
      </c>
      <c r="AI744" s="20">
        <f>IFERROR(VLOOKUP($E744,INPUTS!$A$44:$G$103,7,0),SCENARIOS!$N$25)</f>
        <v>0.3</v>
      </c>
      <c r="AJ744" s="15">
        <f t="shared" si="194"/>
        <v>81327.79573077</v>
      </c>
      <c r="AL744" t="str">
        <f t="shared" si="196"/>
        <v>N</v>
      </c>
      <c r="AM744" s="21">
        <f t="shared" si="197"/>
        <v>271092.6524359</v>
      </c>
    </row>
    <row r="745" ht="15" customHeight="1" spans="1:39">
      <c r="A745" s="24" t="s">
        <v>2495</v>
      </c>
      <c r="B745" s="52" t="s">
        <v>437</v>
      </c>
      <c r="C745" s="52" t="s">
        <v>438</v>
      </c>
      <c r="D745" s="52" t="s">
        <v>929</v>
      </c>
      <c r="E745" s="10" t="s">
        <v>440</v>
      </c>
      <c r="F745" s="52" t="s">
        <v>439</v>
      </c>
      <c r="G745" s="52" t="s">
        <v>177</v>
      </c>
      <c r="H745" s="52" t="s">
        <v>249</v>
      </c>
      <c r="I745" s="52" t="s">
        <v>930</v>
      </c>
      <c r="J745" s="52" t="s">
        <v>169</v>
      </c>
      <c r="K745" s="52" t="s">
        <v>931</v>
      </c>
      <c r="L745" s="53" t="s">
        <v>1759</v>
      </c>
      <c r="M745" s="13">
        <v>991</v>
      </c>
      <c r="N745" s="14">
        <f t="shared" si="195"/>
        <v>2.71506849315068</v>
      </c>
      <c r="O745" s="15">
        <v>11980</v>
      </c>
      <c r="P745" s="15">
        <f t="shared" si="187"/>
        <v>11872180</v>
      </c>
      <c r="Q745" s="16">
        <f>IFERROR(VLOOKUP(G745,SCENARIOS!$A$13:$E$18,4,0),0.025)</f>
        <v>0.045</v>
      </c>
      <c r="R745" s="52">
        <f>IFERROR(VLOOKUP(L745,INPUTS!$A$107:$B$120,2,0),0.0082)</f>
        <v>0.0082</v>
      </c>
      <c r="S745" s="52">
        <f t="shared" si="188"/>
        <v>98.236</v>
      </c>
      <c r="T745" s="15">
        <f t="shared" si="189"/>
        <v>97351.876</v>
      </c>
      <c r="U745" s="15">
        <f>T745/INPUTS!$B$7*1000</f>
        <v>121689845</v>
      </c>
      <c r="V745" s="15">
        <f>T745*INPUTS!$B$6</f>
        <v>307631.92816</v>
      </c>
      <c r="W745" s="54" t="s">
        <v>396</v>
      </c>
      <c r="X745" s="54" t="s">
        <v>396</v>
      </c>
      <c r="Y745" s="67">
        <f>IFERROR(VLOOKUP(E745,INPUTS!$A$44:$B$103,2,0),0)</f>
        <v>0</v>
      </c>
      <c r="Z745" s="15">
        <f t="shared" si="191"/>
        <v>0</v>
      </c>
      <c r="AA745" s="20">
        <f>IFERROR(VLOOKUP(E745,INPUTS!$A$44:$C$103,3,0),SCENARIOS!$J$25)</f>
        <v>0.015</v>
      </c>
      <c r="AB745" s="15">
        <f t="shared" si="199"/>
        <v>1819.7722420177</v>
      </c>
      <c r="AC745" s="20">
        <f>IFERROR(VLOOKUP($E745,INPUTS!$A$44:$G$103,4,0),SCENARIOS!$K$25)</f>
        <v>0.075</v>
      </c>
      <c r="AD745" s="15">
        <f t="shared" si="199"/>
        <v>11338.8364932249</v>
      </c>
      <c r="AE745" s="20">
        <f>IFERROR(VLOOKUP($E745,INPUTS!$A$44:$G$103,5,0),SCENARIOS!$L$25)</f>
        <v>0.15</v>
      </c>
      <c r="AF745" s="15">
        <f t="shared" si="199"/>
        <v>28260.506463718</v>
      </c>
      <c r="AG745" s="20">
        <f>IFERROR(VLOOKUP($E745,INPUTS!$A$44:$G$103,6,0),SCENARIOS!$M$25)</f>
        <v>0.2</v>
      </c>
      <c r="AH745" s="15">
        <f t="shared" si="193"/>
        <v>46956.9769386864</v>
      </c>
      <c r="AI745" s="20">
        <f>IFERROR(VLOOKUP($E745,INPUTS!$A$44:$G$103,7,0),SCENARIOS!$N$25)</f>
        <v>0.3</v>
      </c>
      <c r="AJ745" s="15">
        <f t="shared" si="194"/>
        <v>87775.4047616779</v>
      </c>
      <c r="AL745" t="str">
        <f t="shared" si="196"/>
        <v>N</v>
      </c>
      <c r="AM745" s="21">
        <f t="shared" si="197"/>
        <v>292584.682538926</v>
      </c>
    </row>
    <row r="746" ht="15" customHeight="1" spans="1:39">
      <c r="A746" s="6" t="s">
        <v>2496</v>
      </c>
      <c r="B746" s="52" t="s">
        <v>437</v>
      </c>
      <c r="C746" s="52" t="s">
        <v>438</v>
      </c>
      <c r="D746" s="52" t="s">
        <v>929</v>
      </c>
      <c r="E746" s="10" t="s">
        <v>440</v>
      </c>
      <c r="F746" s="52" t="s">
        <v>439</v>
      </c>
      <c r="G746" s="52" t="s">
        <v>177</v>
      </c>
      <c r="H746" s="52" t="s">
        <v>248</v>
      </c>
      <c r="I746" s="52" t="s">
        <v>930</v>
      </c>
      <c r="J746" s="52" t="s">
        <v>169</v>
      </c>
      <c r="K746" s="52" t="s">
        <v>931</v>
      </c>
      <c r="L746" s="53" t="s">
        <v>1696</v>
      </c>
      <c r="M746" s="13">
        <v>991</v>
      </c>
      <c r="N746" s="14">
        <f t="shared" si="195"/>
        <v>2.71506849315068</v>
      </c>
      <c r="O746" s="15">
        <v>13420</v>
      </c>
      <c r="P746" s="15">
        <f t="shared" si="187"/>
        <v>13299220</v>
      </c>
      <c r="Q746" s="16">
        <f>IFERROR(VLOOKUP(G746,SCENARIOS!$A$13:$E$18,4,0),0.025)</f>
        <v>0.045</v>
      </c>
      <c r="R746" s="52">
        <f>IFERROR(VLOOKUP(L746,INPUTS!$A$107:$B$120,2,0),0.0082)</f>
        <v>0.0082</v>
      </c>
      <c r="S746" s="52">
        <f t="shared" si="188"/>
        <v>110.044</v>
      </c>
      <c r="T746" s="15">
        <f t="shared" si="189"/>
        <v>109053.604</v>
      </c>
      <c r="U746" s="15">
        <f>T746/INPUTS!$B$7*1000</f>
        <v>136317005</v>
      </c>
      <c r="V746" s="15">
        <f>T746*INPUTS!$B$6</f>
        <v>344609.38864</v>
      </c>
      <c r="W746" s="54" t="s">
        <v>396</v>
      </c>
      <c r="X746" s="54" t="s">
        <v>396</v>
      </c>
      <c r="Y746" s="67">
        <f>IFERROR(VLOOKUP(E746,INPUTS!$A$44:$B$103,2,0),0)</f>
        <v>0</v>
      </c>
      <c r="Z746" s="15">
        <f t="shared" si="191"/>
        <v>0</v>
      </c>
      <c r="AA746" s="20">
        <f>IFERROR(VLOOKUP(E746,INPUTS!$A$44:$C$103,3,0),SCENARIOS!$J$25)</f>
        <v>0.015</v>
      </c>
      <c r="AB746" s="15">
        <f t="shared" si="199"/>
        <v>2038.50947311165</v>
      </c>
      <c r="AC746" s="20">
        <f>IFERROR(VLOOKUP($E746,INPUTS!$A$44:$G$103,4,0),SCENARIOS!$K$25)</f>
        <v>0.075</v>
      </c>
      <c r="AD746" s="15">
        <f t="shared" si="199"/>
        <v>12701.7684256326</v>
      </c>
      <c r="AE746" s="20">
        <f>IFERROR(VLOOKUP($E746,INPUTS!$A$44:$G$103,5,0),SCENARIOS!$L$25)</f>
        <v>0.15</v>
      </c>
      <c r="AF746" s="15">
        <f t="shared" si="199"/>
        <v>31657.4287765523</v>
      </c>
      <c r="AG746" s="20">
        <f>IFERROR(VLOOKUP($E746,INPUTS!$A$44:$G$103,6,0),SCENARIOS!$M$25)</f>
        <v>0.2</v>
      </c>
      <c r="AH746" s="15">
        <f t="shared" si="193"/>
        <v>52601.2212451729</v>
      </c>
      <c r="AI746" s="20">
        <f>IFERROR(VLOOKUP($E746,INPUTS!$A$44:$G$103,7,0),SCENARIOS!$N$25)</f>
        <v>0.3</v>
      </c>
      <c r="AJ746" s="15">
        <f t="shared" si="194"/>
        <v>98326.0377213453</v>
      </c>
      <c r="AL746" t="str">
        <f t="shared" si="196"/>
        <v>N</v>
      </c>
      <c r="AM746" s="21">
        <f t="shared" si="197"/>
        <v>327753.459071151</v>
      </c>
    </row>
    <row r="747" ht="15" customHeight="1" spans="1:39">
      <c r="A747" s="24" t="s">
        <v>2497</v>
      </c>
      <c r="B747" s="52" t="s">
        <v>437</v>
      </c>
      <c r="C747" s="52" t="s">
        <v>438</v>
      </c>
      <c r="D747" s="52" t="s">
        <v>929</v>
      </c>
      <c r="E747" s="10" t="s">
        <v>440</v>
      </c>
      <c r="F747" s="52" t="s">
        <v>439</v>
      </c>
      <c r="G747" s="52" t="s">
        <v>177</v>
      </c>
      <c r="H747" s="52" t="s">
        <v>252</v>
      </c>
      <c r="I747" s="52" t="s">
        <v>930</v>
      </c>
      <c r="J747" s="52" t="s">
        <v>169</v>
      </c>
      <c r="K747" s="52" t="s">
        <v>931</v>
      </c>
      <c r="L747" s="53" t="s">
        <v>1759</v>
      </c>
      <c r="M747" s="13">
        <v>660</v>
      </c>
      <c r="N747" s="14">
        <f t="shared" si="195"/>
        <v>1.80821917808219</v>
      </c>
      <c r="O747" s="15">
        <v>13040</v>
      </c>
      <c r="P747" s="15">
        <f t="shared" si="187"/>
        <v>8606400</v>
      </c>
      <c r="Q747" s="16">
        <f>IFERROR(VLOOKUP(G747,SCENARIOS!$A$13:$E$18,4,0),0.025)</f>
        <v>0.045</v>
      </c>
      <c r="R747" s="52">
        <f>IFERROR(VLOOKUP(L747,INPUTS!$A$107:$B$120,2,0),0.0082)</f>
        <v>0.0082</v>
      </c>
      <c r="S747" s="52">
        <f t="shared" si="188"/>
        <v>106.928</v>
      </c>
      <c r="T747" s="15">
        <f t="shared" si="189"/>
        <v>70572.48</v>
      </c>
      <c r="U747" s="15">
        <f>T747/INPUTS!$B$7*1000</f>
        <v>88215600</v>
      </c>
      <c r="V747" s="15">
        <f>T747*INPUTS!$B$6</f>
        <v>223009.0368</v>
      </c>
      <c r="W747" s="54" t="s">
        <v>396</v>
      </c>
      <c r="X747" s="54" t="s">
        <v>396</v>
      </c>
      <c r="Y747" s="67">
        <f>IFERROR(VLOOKUP(E747,INPUTS!$A$44:$B$103,2,0),0)</f>
        <v>0</v>
      </c>
      <c r="Z747" s="15">
        <f t="shared" si="191"/>
        <v>0</v>
      </c>
      <c r="AA747" s="20">
        <f>IFERROR(VLOOKUP(E747,INPUTS!$A$44:$C$103,3,0),SCENARIOS!$J$25)</f>
        <v>0.015</v>
      </c>
      <c r="AB747" s="15">
        <f t="shared" si="199"/>
        <v>1319.1922480708</v>
      </c>
      <c r="AC747" s="20">
        <f>IFERROR(VLOOKUP($E747,INPUTS!$A$44:$G$103,4,0),SCENARIOS!$K$25)</f>
        <v>0.075</v>
      </c>
      <c r="AD747" s="15">
        <f t="shared" si="199"/>
        <v>8219.76775918922</v>
      </c>
      <c r="AE747" s="20">
        <f>IFERROR(VLOOKUP($E747,INPUTS!$A$44:$G$103,5,0),SCENARIOS!$L$25)</f>
        <v>0.15</v>
      </c>
      <c r="AF747" s="15">
        <f t="shared" si="199"/>
        <v>20486.6522264102</v>
      </c>
      <c r="AG747" s="20">
        <f>IFERROR(VLOOKUP($E747,INPUTS!$A$44:$G$103,6,0),SCENARIOS!$M$25)</f>
        <v>0.2</v>
      </c>
      <c r="AH747" s="15">
        <f t="shared" si="193"/>
        <v>34040.1279567114</v>
      </c>
      <c r="AI747" s="20">
        <f>IFERROR(VLOOKUP($E747,INPUTS!$A$44:$G$103,7,0),SCENARIOS!$N$25)</f>
        <v>0.3</v>
      </c>
      <c r="AJ747" s="15">
        <f t="shared" si="194"/>
        <v>63630.2889225824</v>
      </c>
      <c r="AL747" t="str">
        <f t="shared" si="196"/>
        <v>N</v>
      </c>
      <c r="AM747" s="21">
        <f t="shared" si="197"/>
        <v>212100.963075275</v>
      </c>
    </row>
    <row r="748" ht="15" customHeight="1" spans="1:39">
      <c r="A748" s="6" t="s">
        <v>2498</v>
      </c>
      <c r="B748" s="52" t="s">
        <v>437</v>
      </c>
      <c r="C748" s="52" t="s">
        <v>438</v>
      </c>
      <c r="D748" s="52" t="s">
        <v>929</v>
      </c>
      <c r="E748" s="10" t="s">
        <v>440</v>
      </c>
      <c r="F748" s="52" t="s">
        <v>439</v>
      </c>
      <c r="G748" s="52" t="s">
        <v>177</v>
      </c>
      <c r="H748" s="52" t="s">
        <v>254</v>
      </c>
      <c r="I748" s="52" t="s">
        <v>930</v>
      </c>
      <c r="J748" s="52" t="s">
        <v>169</v>
      </c>
      <c r="K748" s="52" t="s">
        <v>931</v>
      </c>
      <c r="L748" s="53" t="s">
        <v>1759</v>
      </c>
      <c r="M748" s="13">
        <v>660</v>
      </c>
      <c r="N748" s="14">
        <f t="shared" si="195"/>
        <v>1.80821917808219</v>
      </c>
      <c r="O748" s="15">
        <v>11270</v>
      </c>
      <c r="P748" s="15">
        <f t="shared" ref="P748:P811" si="200">M748*O748</f>
        <v>7438200</v>
      </c>
      <c r="Q748" s="16">
        <f>IFERROR(VLOOKUP(G748,SCENARIOS!$A$13:$E$18,4,0),0.025)</f>
        <v>0.045</v>
      </c>
      <c r="R748" s="52">
        <f>IFERROR(VLOOKUP(L748,INPUTS!$A$107:$B$120,2,0),0.0082)</f>
        <v>0.0082</v>
      </c>
      <c r="S748" s="52">
        <f t="shared" ref="S748:S811" si="201">O748*R748</f>
        <v>92.414</v>
      </c>
      <c r="T748" s="15">
        <f t="shared" ref="T748:T811" si="202">M748*S748</f>
        <v>60993.24</v>
      </c>
      <c r="U748" s="15">
        <f>T748/INPUTS!$B$7*1000</f>
        <v>76241550</v>
      </c>
      <c r="V748" s="15">
        <f>T748*INPUTS!$B$6</f>
        <v>192738.6384</v>
      </c>
      <c r="W748" s="54" t="s">
        <v>396</v>
      </c>
      <c r="X748" s="54" t="s">
        <v>396</v>
      </c>
      <c r="Y748" s="67">
        <f>IFERROR(VLOOKUP(E748,INPUTS!$A$44:$B$103,2,0),0)</f>
        <v>0</v>
      </c>
      <c r="Z748" s="15">
        <f t="shared" si="191"/>
        <v>0</v>
      </c>
      <c r="AA748" s="20">
        <f>IFERROR(VLOOKUP(E748,INPUTS!$A$44:$C$103,3,0),SCENARIOS!$J$25)</f>
        <v>0.015</v>
      </c>
      <c r="AB748" s="15">
        <f t="shared" si="199"/>
        <v>1140.13011010413</v>
      </c>
      <c r="AC748" s="20">
        <f>IFERROR(VLOOKUP($E748,INPUTS!$A$44:$G$103,4,0),SCENARIOS!$K$25)</f>
        <v>0.075</v>
      </c>
      <c r="AD748" s="15">
        <f t="shared" si="199"/>
        <v>7104.04774893118</v>
      </c>
      <c r="AE748" s="20">
        <f>IFERROR(VLOOKUP($E748,INPUTS!$A$44:$G$103,5,0),SCENARIOS!$L$25)</f>
        <v>0.15</v>
      </c>
      <c r="AF748" s="15">
        <f t="shared" si="199"/>
        <v>17705.8719778867</v>
      </c>
      <c r="AG748" s="20">
        <f>IFERROR(VLOOKUP($E748,INPUTS!$A$44:$G$103,6,0),SCENARIOS!$M$25)</f>
        <v>0.2</v>
      </c>
      <c r="AH748" s="15">
        <f t="shared" si="193"/>
        <v>29419.6504656547</v>
      </c>
      <c r="AI748" s="20">
        <f>IFERROR(VLOOKUP($E748,INPUTS!$A$44:$G$103,7,0),SCENARIOS!$N$25)</f>
        <v>0.3</v>
      </c>
      <c r="AJ748" s="15">
        <f t="shared" si="194"/>
        <v>54993.3555335509</v>
      </c>
      <c r="AL748" t="str">
        <f t="shared" si="196"/>
        <v>N</v>
      </c>
      <c r="AM748" s="21">
        <f t="shared" si="197"/>
        <v>183311.185111836</v>
      </c>
    </row>
    <row r="749" ht="15" customHeight="1" spans="1:39">
      <c r="A749" s="24" t="s">
        <v>2499</v>
      </c>
      <c r="B749" s="52" t="s">
        <v>437</v>
      </c>
      <c r="C749" s="52" t="s">
        <v>438</v>
      </c>
      <c r="D749" s="52" t="s">
        <v>929</v>
      </c>
      <c r="E749" s="10" t="s">
        <v>440</v>
      </c>
      <c r="F749" s="52" t="s">
        <v>439</v>
      </c>
      <c r="G749" s="52" t="s">
        <v>177</v>
      </c>
      <c r="H749" s="52" t="s">
        <v>452</v>
      </c>
      <c r="I749" s="52" t="s">
        <v>451</v>
      </c>
      <c r="J749" s="52" t="s">
        <v>181</v>
      </c>
      <c r="K749" s="52" t="s">
        <v>931</v>
      </c>
      <c r="L749" s="53" t="s">
        <v>1759</v>
      </c>
      <c r="M749" s="13">
        <v>660</v>
      </c>
      <c r="N749" s="14">
        <f t="shared" si="195"/>
        <v>1.80821917808219</v>
      </c>
      <c r="O749" s="15">
        <v>11090</v>
      </c>
      <c r="P749" s="15">
        <f t="shared" si="200"/>
        <v>7319400</v>
      </c>
      <c r="Q749" s="16">
        <f>IFERROR(VLOOKUP(G749,SCENARIOS!$A$13:$E$18,4,0),0.025)</f>
        <v>0.045</v>
      </c>
      <c r="R749" s="52">
        <f>IFERROR(VLOOKUP(L749,INPUTS!$A$107:$B$120,2,0),0.0082)</f>
        <v>0.0082</v>
      </c>
      <c r="S749" s="52">
        <f t="shared" si="201"/>
        <v>90.938</v>
      </c>
      <c r="T749" s="15">
        <f t="shared" si="202"/>
        <v>60019.08</v>
      </c>
      <c r="U749" s="15">
        <f>T749/INPUTS!$B$7*1000</f>
        <v>75023850</v>
      </c>
      <c r="V749" s="15">
        <f>T749*INPUTS!$B$6</f>
        <v>189660.2928</v>
      </c>
      <c r="W749" s="54" t="s">
        <v>521</v>
      </c>
      <c r="X749" s="54" t="s">
        <v>396</v>
      </c>
      <c r="Y749" s="67">
        <f>IFERROR(VLOOKUP(E749,INPUTS!$A$44:$B$103,2,0),0)</f>
        <v>0</v>
      </c>
      <c r="Z749" s="15">
        <f t="shared" si="191"/>
        <v>0</v>
      </c>
      <c r="AA749" s="20">
        <f>IFERROR(VLOOKUP(E749,INPUTS!$A$44:$C$103,3,0),SCENARIOS!$J$25)</f>
        <v>0.015</v>
      </c>
      <c r="AB749" s="15">
        <f t="shared" si="199"/>
        <v>1121.92040115837</v>
      </c>
      <c r="AC749" s="20">
        <f>IFERROR(VLOOKUP($E749,INPUTS!$A$44:$G$103,4,0),SCENARIOS!$K$25)</f>
        <v>0.075</v>
      </c>
      <c r="AD749" s="15">
        <f t="shared" si="199"/>
        <v>6990.58469704053</v>
      </c>
      <c r="AE749" s="20">
        <f>IFERROR(VLOOKUP($E749,INPUTS!$A$44:$G$103,5,0),SCENARIOS!$L$25)</f>
        <v>0.15</v>
      </c>
      <c r="AF749" s="15">
        <f t="shared" si="199"/>
        <v>17423.0807661725</v>
      </c>
      <c r="AG749" s="20">
        <f>IFERROR(VLOOKUP($E749,INPUTS!$A$44:$G$103,6,0),SCENARIOS!$M$25)</f>
        <v>0.2</v>
      </c>
      <c r="AH749" s="15">
        <f t="shared" si="193"/>
        <v>28949.7713987676</v>
      </c>
      <c r="AI749" s="20">
        <f>IFERROR(VLOOKUP($E749,INPUTS!$A$44:$G$103,7,0),SCENARIOS!$N$25)</f>
        <v>0.3</v>
      </c>
      <c r="AJ749" s="15">
        <f t="shared" si="194"/>
        <v>54115.0233244968</v>
      </c>
      <c r="AL749" t="str">
        <f t="shared" si="196"/>
        <v>N</v>
      </c>
      <c r="AM749" s="21">
        <f t="shared" si="197"/>
        <v>180383.411081656</v>
      </c>
    </row>
    <row r="750" ht="15" customHeight="1" spans="1:39">
      <c r="A750" s="6" t="s">
        <v>2500</v>
      </c>
      <c r="B750" s="52" t="s">
        <v>445</v>
      </c>
      <c r="C750" s="52" t="s">
        <v>446</v>
      </c>
      <c r="D750" s="52" t="s">
        <v>929</v>
      </c>
      <c r="E750" s="10" t="s">
        <v>448</v>
      </c>
      <c r="F750" s="52" t="s">
        <v>447</v>
      </c>
      <c r="G750" s="52" t="s">
        <v>177</v>
      </c>
      <c r="H750" s="52" t="s">
        <v>203</v>
      </c>
      <c r="I750" s="52" t="s">
        <v>399</v>
      </c>
      <c r="J750" s="52" t="s">
        <v>165</v>
      </c>
      <c r="K750" s="52" t="s">
        <v>931</v>
      </c>
      <c r="L750" s="53" t="s">
        <v>295</v>
      </c>
      <c r="M750" s="13">
        <v>1716</v>
      </c>
      <c r="N750" s="14">
        <f t="shared" si="195"/>
        <v>4.7013698630137</v>
      </c>
      <c r="O750" s="15">
        <v>5030</v>
      </c>
      <c r="P750" s="15">
        <f t="shared" si="200"/>
        <v>8631480</v>
      </c>
      <c r="Q750" s="16">
        <f>IFERROR(VLOOKUP(G750,SCENARIOS!$A$13:$E$18,4,0),0.025)</f>
        <v>0.045</v>
      </c>
      <c r="R750" s="52">
        <f>IFERROR(VLOOKUP(L750,INPUTS!$A$107:$B$120,2,0),0.0082)</f>
        <v>0.0089</v>
      </c>
      <c r="S750" s="52">
        <f t="shared" si="201"/>
        <v>44.767</v>
      </c>
      <c r="T750" s="15">
        <f t="shared" si="202"/>
        <v>76820.172</v>
      </c>
      <c r="U750" s="15">
        <f>T750/INPUTS!$B$7*1000</f>
        <v>96025215</v>
      </c>
      <c r="V750" s="15">
        <f>T750*INPUTS!$B$6</f>
        <v>242751.74352</v>
      </c>
      <c r="W750" s="54" t="s">
        <v>396</v>
      </c>
      <c r="X750" s="54" t="s">
        <v>396</v>
      </c>
      <c r="Y750" s="67">
        <f>IFERROR(VLOOKUP(E750,INPUTS!$A$44:$B$103,2,0),0)</f>
        <v>0</v>
      </c>
      <c r="Z750" s="15">
        <f t="shared" si="191"/>
        <v>0</v>
      </c>
      <c r="AA750" s="20">
        <f>IFERROR(VLOOKUP(E750,INPUTS!$A$44:$C$103,3,0),SCENARIOS!$J$25)</f>
        <v>0.015</v>
      </c>
      <c r="AB750" s="15">
        <f t="shared" si="199"/>
        <v>1435.97866190709</v>
      </c>
      <c r="AC750" s="20">
        <f>IFERROR(VLOOKUP($E750,INPUTS!$A$44:$G$103,4,0),SCENARIOS!$K$25)</f>
        <v>0.075</v>
      </c>
      <c r="AD750" s="15">
        <f t="shared" si="199"/>
        <v>8947.45335661962</v>
      </c>
      <c r="AE750" s="20">
        <f>IFERROR(VLOOKUP($E750,INPUTS!$A$44:$G$103,5,0),SCENARIOS!$L$25)</f>
        <v>0.15</v>
      </c>
      <c r="AF750" s="15">
        <f t="shared" si="199"/>
        <v>22300.3095220264</v>
      </c>
      <c r="AG750" s="20">
        <f>IFERROR(VLOOKUP($E750,INPUTS!$A$44:$G$103,6,0),SCENARIOS!$M$25)</f>
        <v>0.2</v>
      </c>
      <c r="AH750" s="15">
        <f t="shared" si="193"/>
        <v>37053.6572405643</v>
      </c>
      <c r="AI750" s="20">
        <f>IFERROR(VLOOKUP($E750,INPUTS!$A$44:$G$103,7,0),SCENARIOS!$N$25)</f>
        <v>0.3</v>
      </c>
      <c r="AJ750" s="15">
        <f t="shared" si="194"/>
        <v>69263.3975657718</v>
      </c>
      <c r="AL750" t="str">
        <f t="shared" si="196"/>
        <v>Y</v>
      </c>
      <c r="AM750" s="21">
        <f t="shared" si="197"/>
        <v>230877.991885906</v>
      </c>
    </row>
    <row r="751" ht="15" customHeight="1" spans="1:39">
      <c r="A751" s="24" t="s">
        <v>2501</v>
      </c>
      <c r="B751" s="52" t="s">
        <v>445</v>
      </c>
      <c r="C751" s="52" t="s">
        <v>446</v>
      </c>
      <c r="D751" s="52" t="s">
        <v>929</v>
      </c>
      <c r="E751" s="10" t="s">
        <v>448</v>
      </c>
      <c r="F751" s="52" t="s">
        <v>447</v>
      </c>
      <c r="G751" s="52" t="s">
        <v>177</v>
      </c>
      <c r="H751" s="52" t="s">
        <v>200</v>
      </c>
      <c r="I751" s="52" t="s">
        <v>391</v>
      </c>
      <c r="J751" s="52" t="s">
        <v>165</v>
      </c>
      <c r="K751" s="52" t="s">
        <v>931</v>
      </c>
      <c r="L751" s="53" t="s">
        <v>295</v>
      </c>
      <c r="M751" s="13">
        <v>1716</v>
      </c>
      <c r="N751" s="14">
        <f t="shared" si="195"/>
        <v>4.7013698630137</v>
      </c>
      <c r="O751" s="15">
        <v>4870</v>
      </c>
      <c r="P751" s="15">
        <f t="shared" si="200"/>
        <v>8356920</v>
      </c>
      <c r="Q751" s="16">
        <f>IFERROR(VLOOKUP(G751,SCENARIOS!$A$13:$E$18,4,0),0.025)</f>
        <v>0.045</v>
      </c>
      <c r="R751" s="52">
        <f>IFERROR(VLOOKUP(L751,INPUTS!$A$107:$B$120,2,0),0.0082)</f>
        <v>0.0089</v>
      </c>
      <c r="S751" s="52">
        <f t="shared" si="201"/>
        <v>43.343</v>
      </c>
      <c r="T751" s="15">
        <f t="shared" si="202"/>
        <v>74376.588</v>
      </c>
      <c r="U751" s="15">
        <f>T751/INPUTS!$B$7*1000</f>
        <v>92970735</v>
      </c>
      <c r="V751" s="15">
        <f>T751*INPUTS!$B$6</f>
        <v>235030.01808</v>
      </c>
      <c r="W751" s="54" t="s">
        <v>396</v>
      </c>
      <c r="X751" s="54" t="s">
        <v>396</v>
      </c>
      <c r="Y751" s="67">
        <f>IFERROR(VLOOKUP(E751,INPUTS!$A$44:$B$103,2,0),0)</f>
        <v>0</v>
      </c>
      <c r="Z751" s="15">
        <f t="shared" si="191"/>
        <v>0</v>
      </c>
      <c r="AA751" s="20">
        <f>IFERROR(VLOOKUP(E751,INPUTS!$A$44:$C$103,3,0),SCENARIOS!$J$25)</f>
        <v>0.015</v>
      </c>
      <c r="AB751" s="15">
        <f t="shared" si="199"/>
        <v>1390.30140824802</v>
      </c>
      <c r="AC751" s="20">
        <f>IFERROR(VLOOKUP($E751,INPUTS!$A$44:$G$103,4,0),SCENARIOS!$K$25)</f>
        <v>0.075</v>
      </c>
      <c r="AD751" s="15">
        <f t="shared" si="199"/>
        <v>8662.84251426193</v>
      </c>
      <c r="AE751" s="20">
        <f>IFERROR(VLOOKUP($E751,INPUTS!$A$44:$G$103,5,0),SCENARIOS!$L$25)</f>
        <v>0.15</v>
      </c>
      <c r="AF751" s="15">
        <f t="shared" si="199"/>
        <v>21590.9557400136</v>
      </c>
      <c r="AG751" s="20">
        <f>IFERROR(VLOOKUP($E751,INPUTS!$A$44:$G$103,6,0),SCENARIOS!$M$25)</f>
        <v>0.2</v>
      </c>
      <c r="AH751" s="15">
        <f t="shared" si="193"/>
        <v>35875.0120798307</v>
      </c>
      <c r="AI751" s="20">
        <f>IFERROR(VLOOKUP($E751,INPUTS!$A$44:$G$103,7,0),SCENARIOS!$N$25)</f>
        <v>0.3</v>
      </c>
      <c r="AJ751" s="15">
        <f t="shared" si="194"/>
        <v>67060.1881004589</v>
      </c>
      <c r="AL751" t="str">
        <f t="shared" si="196"/>
        <v>Y</v>
      </c>
      <c r="AM751" s="21">
        <f t="shared" si="197"/>
        <v>223533.960334863</v>
      </c>
    </row>
    <row r="752" ht="15" customHeight="1" spans="1:39">
      <c r="A752" s="6" t="s">
        <v>2502</v>
      </c>
      <c r="B752" s="52" t="s">
        <v>445</v>
      </c>
      <c r="C752" s="52" t="s">
        <v>446</v>
      </c>
      <c r="D752" s="52" t="s">
        <v>929</v>
      </c>
      <c r="E752" s="10" t="s">
        <v>448</v>
      </c>
      <c r="F752" s="52" t="s">
        <v>447</v>
      </c>
      <c r="G752" s="52" t="s">
        <v>177</v>
      </c>
      <c r="H752" s="52" t="s">
        <v>208</v>
      </c>
      <c r="I752" s="52" t="s">
        <v>391</v>
      </c>
      <c r="J752" s="52" t="s">
        <v>165</v>
      </c>
      <c r="K752" s="52" t="s">
        <v>931</v>
      </c>
      <c r="L752" s="53" t="s">
        <v>293</v>
      </c>
      <c r="M752" s="13">
        <v>1144</v>
      </c>
      <c r="N752" s="14">
        <f t="shared" si="195"/>
        <v>3.13424657534247</v>
      </c>
      <c r="O752" s="15">
        <v>4680</v>
      </c>
      <c r="P752" s="15">
        <f t="shared" si="200"/>
        <v>5353920</v>
      </c>
      <c r="Q752" s="16">
        <f>IFERROR(VLOOKUP(G752,SCENARIOS!$A$13:$E$18,4,0),0.025)</f>
        <v>0.045</v>
      </c>
      <c r="R752" s="52">
        <f>IFERROR(VLOOKUP(L752,INPUTS!$A$107:$B$120,2,0),0.0082)</f>
        <v>0.0079</v>
      </c>
      <c r="S752" s="52">
        <f t="shared" si="201"/>
        <v>36.972</v>
      </c>
      <c r="T752" s="15">
        <f t="shared" si="202"/>
        <v>42295.968</v>
      </c>
      <c r="U752" s="15">
        <f>T752/INPUTS!$B$7*1000</f>
        <v>52869960</v>
      </c>
      <c r="V752" s="15">
        <f>T752*INPUTS!$B$6</f>
        <v>133655.25888</v>
      </c>
      <c r="W752" s="54" t="s">
        <v>396</v>
      </c>
      <c r="X752" s="54" t="s">
        <v>396</v>
      </c>
      <c r="Y752" s="67">
        <f>IFERROR(VLOOKUP(E752,INPUTS!$A$44:$B$103,2,0),0)</f>
        <v>0</v>
      </c>
      <c r="Z752" s="15">
        <f t="shared" si="191"/>
        <v>0</v>
      </c>
      <c r="AA752" s="20">
        <f>IFERROR(VLOOKUP(E752,INPUTS!$A$44:$C$103,3,0),SCENARIOS!$J$25)</f>
        <v>0.015</v>
      </c>
      <c r="AB752" s="15">
        <f t="shared" si="199"/>
        <v>790.627070357318</v>
      </c>
      <c r="AC752" s="20">
        <f>IFERROR(VLOOKUP($E752,INPUTS!$A$44:$G$103,4,0),SCENARIOS!$K$25)</f>
        <v>0.075</v>
      </c>
      <c r="AD752" s="15">
        <f t="shared" si="199"/>
        <v>4926.32587249448</v>
      </c>
      <c r="AE752" s="20">
        <f>IFERROR(VLOOKUP($E752,INPUTS!$A$44:$G$103,5,0),SCENARIOS!$L$25)</f>
        <v>0.15</v>
      </c>
      <c r="AF752" s="15">
        <f t="shared" si="199"/>
        <v>12278.1966425918</v>
      </c>
      <c r="AG752" s="20">
        <f>IFERROR(VLOOKUP($E752,INPUTS!$A$44:$G$103,6,0),SCENARIOS!$M$25)</f>
        <v>0.2</v>
      </c>
      <c r="AH752" s="15">
        <f t="shared" si="193"/>
        <v>20401.1558439348</v>
      </c>
      <c r="AI752" s="20">
        <f>IFERROR(VLOOKUP($E752,INPUTS!$A$44:$G$103,7,0),SCENARIOS!$N$25)</f>
        <v>0.3</v>
      </c>
      <c r="AJ752" s="15">
        <f t="shared" si="194"/>
        <v>38135.3278799371</v>
      </c>
      <c r="AL752" t="str">
        <f t="shared" si="196"/>
        <v>Y</v>
      </c>
      <c r="AM752" s="21">
        <f t="shared" si="197"/>
        <v>127117.75959979</v>
      </c>
    </row>
    <row r="753" ht="15" customHeight="1" spans="1:39">
      <c r="A753" s="24" t="s">
        <v>2503</v>
      </c>
      <c r="B753" s="52" t="s">
        <v>445</v>
      </c>
      <c r="C753" s="52" t="s">
        <v>446</v>
      </c>
      <c r="D753" s="52" t="s">
        <v>929</v>
      </c>
      <c r="E753" s="10" t="s">
        <v>448</v>
      </c>
      <c r="F753" s="52" t="s">
        <v>447</v>
      </c>
      <c r="G753" s="52" t="s">
        <v>177</v>
      </c>
      <c r="H753" s="52" t="s">
        <v>204</v>
      </c>
      <c r="I753" s="52" t="s">
        <v>405</v>
      </c>
      <c r="J753" s="52" t="s">
        <v>165</v>
      </c>
      <c r="K753" s="52" t="s">
        <v>931</v>
      </c>
      <c r="L753" s="53" t="s">
        <v>295</v>
      </c>
      <c r="M753" s="13">
        <v>1144</v>
      </c>
      <c r="N753" s="14">
        <f t="shared" si="195"/>
        <v>3.13424657534247</v>
      </c>
      <c r="O753" s="15">
        <v>5220</v>
      </c>
      <c r="P753" s="15">
        <f t="shared" si="200"/>
        <v>5971680</v>
      </c>
      <c r="Q753" s="16">
        <f>IFERROR(VLOOKUP(G753,SCENARIOS!$A$13:$E$18,4,0),0.025)</f>
        <v>0.045</v>
      </c>
      <c r="R753" s="52">
        <f>IFERROR(VLOOKUP(L753,INPUTS!$A$107:$B$120,2,0),0.0082)</f>
        <v>0.0089</v>
      </c>
      <c r="S753" s="52">
        <f t="shared" si="201"/>
        <v>46.458</v>
      </c>
      <c r="T753" s="15">
        <f t="shared" si="202"/>
        <v>53147.952</v>
      </c>
      <c r="U753" s="15">
        <f>T753/INPUTS!$B$7*1000</f>
        <v>66434940</v>
      </c>
      <c r="V753" s="15">
        <f>T753*INPUTS!$B$6</f>
        <v>167947.52832</v>
      </c>
      <c r="W753" s="54" t="s">
        <v>396</v>
      </c>
      <c r="X753" s="54" t="s">
        <v>396</v>
      </c>
      <c r="Y753" s="67">
        <f>IFERROR(VLOOKUP(E753,INPUTS!$A$44:$B$103,2,0),0)</f>
        <v>0</v>
      </c>
      <c r="Z753" s="15">
        <f t="shared" si="191"/>
        <v>0</v>
      </c>
      <c r="AA753" s="20">
        <f>IFERROR(VLOOKUP(E753,INPUTS!$A$44:$C$103,3,0),SCENARIOS!$J$25)</f>
        <v>0.015</v>
      </c>
      <c r="AB753" s="15">
        <f t="shared" si="199"/>
        <v>993.480267084829</v>
      </c>
      <c r="AC753" s="20">
        <f>IFERROR(VLOOKUP($E753,INPUTS!$A$44:$G$103,4,0),SCENARIOS!$K$25)</f>
        <v>0.075</v>
      </c>
      <c r="AD753" s="15">
        <f t="shared" si="199"/>
        <v>6190.28582127957</v>
      </c>
      <c r="AE753" s="20">
        <f>IFERROR(VLOOKUP($E753,INPUTS!$A$44:$G$103,5,0),SCENARIOS!$L$25)</f>
        <v>0.15</v>
      </c>
      <c r="AF753" s="15">
        <f t="shared" si="199"/>
        <v>15428.4447587777</v>
      </c>
      <c r="AG753" s="20">
        <f>IFERROR(VLOOKUP($E753,INPUTS!$A$44:$G$103,6,0),SCENARIOS!$M$25)</f>
        <v>0.2</v>
      </c>
      <c r="AH753" s="15">
        <f t="shared" si="193"/>
        <v>25635.532245957</v>
      </c>
      <c r="AI753" s="20">
        <f>IFERROR(VLOOKUP($E753,INPUTS!$A$44:$G$103,7,0),SCENARIOS!$N$25)</f>
        <v>0.3</v>
      </c>
      <c r="AJ753" s="15">
        <f t="shared" si="194"/>
        <v>47919.8058705538</v>
      </c>
      <c r="AL753" t="str">
        <f t="shared" si="196"/>
        <v>Y</v>
      </c>
      <c r="AM753" s="21">
        <f t="shared" si="197"/>
        <v>159732.686235179</v>
      </c>
    </row>
    <row r="754" ht="15" customHeight="1" spans="1:39">
      <c r="A754" s="6" t="s">
        <v>2504</v>
      </c>
      <c r="B754" s="52" t="s">
        <v>445</v>
      </c>
      <c r="C754" s="52" t="s">
        <v>446</v>
      </c>
      <c r="D754" s="52" t="s">
        <v>929</v>
      </c>
      <c r="E754" s="10" t="s">
        <v>448</v>
      </c>
      <c r="F754" s="52" t="s">
        <v>447</v>
      </c>
      <c r="G754" s="52" t="s">
        <v>177</v>
      </c>
      <c r="H754" s="52" t="s">
        <v>205</v>
      </c>
      <c r="I754" s="52" t="s">
        <v>408</v>
      </c>
      <c r="J754" s="52" t="s">
        <v>165</v>
      </c>
      <c r="K754" s="52" t="s">
        <v>931</v>
      </c>
      <c r="L754" s="53" t="s">
        <v>295</v>
      </c>
      <c r="M754" s="13">
        <v>1144</v>
      </c>
      <c r="N754" s="14">
        <f t="shared" si="195"/>
        <v>3.13424657534247</v>
      </c>
      <c r="O754" s="15">
        <v>5600</v>
      </c>
      <c r="P754" s="15">
        <f t="shared" si="200"/>
        <v>6406400</v>
      </c>
      <c r="Q754" s="16">
        <f>IFERROR(VLOOKUP(G754,SCENARIOS!$A$13:$E$18,4,0),0.025)</f>
        <v>0.045</v>
      </c>
      <c r="R754" s="52">
        <f>IFERROR(VLOOKUP(L754,INPUTS!$A$107:$B$120,2,0),0.0082)</f>
        <v>0.0089</v>
      </c>
      <c r="S754" s="52">
        <f t="shared" si="201"/>
        <v>49.84</v>
      </c>
      <c r="T754" s="15">
        <f t="shared" si="202"/>
        <v>57016.96</v>
      </c>
      <c r="U754" s="15">
        <f>T754/INPUTS!$B$7*1000</f>
        <v>71271200</v>
      </c>
      <c r="V754" s="15">
        <f>T754*INPUTS!$B$6</f>
        <v>180173.5936</v>
      </c>
      <c r="W754" s="54" t="s">
        <v>396</v>
      </c>
      <c r="X754" s="54" t="s">
        <v>396</v>
      </c>
      <c r="Y754" s="67">
        <f>IFERROR(VLOOKUP(E754,INPUTS!$A$44:$B$103,2,0),0)</f>
        <v>0</v>
      </c>
      <c r="Z754" s="15">
        <f t="shared" si="191"/>
        <v>0</v>
      </c>
      <c r="AA754" s="20">
        <f>IFERROR(VLOOKUP(E754,INPUTS!$A$44:$C$103,3,0),SCENARIOS!$J$25)</f>
        <v>0.015</v>
      </c>
      <c r="AB754" s="15">
        <f t="shared" si="199"/>
        <v>1065.80258537836</v>
      </c>
      <c r="AC754" s="20">
        <f>IFERROR(VLOOKUP($E754,INPUTS!$A$44:$G$103,4,0),SCENARIOS!$K$25)</f>
        <v>0.075</v>
      </c>
      <c r="AD754" s="15">
        <f t="shared" si="199"/>
        <v>6640.91965501257</v>
      </c>
      <c r="AE754" s="20">
        <f>IFERROR(VLOOKUP($E754,INPUTS!$A$44:$G$103,5,0),SCENARIOS!$L$25)</f>
        <v>0.15</v>
      </c>
      <c r="AF754" s="15">
        <f t="shared" si="199"/>
        <v>16551.5882469646</v>
      </c>
      <c r="AG754" s="20">
        <f>IFERROR(VLOOKUP($E754,INPUTS!$A$44:$G$103,6,0),SCENARIOS!$M$25)</f>
        <v>0.2</v>
      </c>
      <c r="AH754" s="15">
        <f t="shared" si="193"/>
        <v>27501.7204171186</v>
      </c>
      <c r="AI754" s="20">
        <f>IFERROR(VLOOKUP($E754,INPUTS!$A$44:$G$103,7,0),SCENARIOS!$N$25)</f>
        <v>0.3</v>
      </c>
      <c r="AJ754" s="15">
        <f t="shared" si="194"/>
        <v>51408.2208572991</v>
      </c>
      <c r="AL754" t="str">
        <f t="shared" si="196"/>
        <v>Y</v>
      </c>
      <c r="AM754" s="21">
        <f t="shared" si="197"/>
        <v>171360.736190997</v>
      </c>
    </row>
    <row r="755" ht="15" customHeight="1" spans="1:39">
      <c r="A755" s="24" t="s">
        <v>2505</v>
      </c>
      <c r="B755" s="52" t="s">
        <v>445</v>
      </c>
      <c r="C755" s="52" t="s">
        <v>446</v>
      </c>
      <c r="D755" s="52" t="s">
        <v>929</v>
      </c>
      <c r="E755" s="10" t="s">
        <v>448</v>
      </c>
      <c r="F755" s="52" t="s">
        <v>447</v>
      </c>
      <c r="G755" s="52" t="s">
        <v>177</v>
      </c>
      <c r="H755" s="52" t="s">
        <v>206</v>
      </c>
      <c r="I755" s="52" t="s">
        <v>408</v>
      </c>
      <c r="J755" s="52" t="s">
        <v>165</v>
      </c>
      <c r="K755" s="52" t="s">
        <v>931</v>
      </c>
      <c r="L755" s="53" t="s">
        <v>293</v>
      </c>
      <c r="M755" s="13">
        <v>859</v>
      </c>
      <c r="N755" s="14">
        <f t="shared" si="195"/>
        <v>2.35342465753425</v>
      </c>
      <c r="O755" s="15">
        <v>5300</v>
      </c>
      <c r="P755" s="15">
        <f t="shared" si="200"/>
        <v>4552700</v>
      </c>
      <c r="Q755" s="16">
        <f>IFERROR(VLOOKUP(G755,SCENARIOS!$A$13:$E$18,4,0),0.025)</f>
        <v>0.045</v>
      </c>
      <c r="R755" s="52">
        <f>IFERROR(VLOOKUP(L755,INPUTS!$A$107:$B$120,2,0),0.0082)</f>
        <v>0.0079</v>
      </c>
      <c r="S755" s="52">
        <f t="shared" si="201"/>
        <v>41.87</v>
      </c>
      <c r="T755" s="15">
        <f t="shared" si="202"/>
        <v>35966.33</v>
      </c>
      <c r="U755" s="15">
        <f>T755/INPUTS!$B$7*1000</f>
        <v>44957912.5</v>
      </c>
      <c r="V755" s="15">
        <f>T755*INPUTS!$B$6</f>
        <v>113653.6028</v>
      </c>
      <c r="W755" s="54" t="s">
        <v>396</v>
      </c>
      <c r="X755" s="54" t="s">
        <v>396</v>
      </c>
      <c r="Y755" s="67">
        <f>IFERROR(VLOOKUP(E755,INPUTS!$A$44:$B$103,2,0),0)</f>
        <v>0</v>
      </c>
      <c r="Z755" s="15">
        <f t="shared" si="191"/>
        <v>0</v>
      </c>
      <c r="AA755" s="20">
        <f>IFERROR(VLOOKUP(E755,INPUTS!$A$44:$C$103,3,0),SCENARIOS!$J$25)</f>
        <v>0.015</v>
      </c>
      <c r="AB755" s="15">
        <f t="shared" si="199"/>
        <v>672.308862145076</v>
      </c>
      <c r="AC755" s="20">
        <f>IFERROR(VLOOKUP($E755,INPUTS!$A$44:$G$103,4,0),SCENARIOS!$K$25)</f>
        <v>0.075</v>
      </c>
      <c r="AD755" s="15">
        <f t="shared" si="199"/>
        <v>4189.09580264659</v>
      </c>
      <c r="AE755" s="20">
        <f>IFERROR(VLOOKUP($E755,INPUTS!$A$44:$G$103,5,0),SCENARIOS!$L$25)</f>
        <v>0.15</v>
      </c>
      <c r="AF755" s="15">
        <f t="shared" si="199"/>
        <v>10440.7510487134</v>
      </c>
      <c r="AG755" s="20">
        <f>IFERROR(VLOOKUP($E755,INPUTS!$A$44:$G$103,6,0),SCENARIOS!$M$25)</f>
        <v>0.2</v>
      </c>
      <c r="AH755" s="15">
        <f t="shared" si="193"/>
        <v>17348.100496586</v>
      </c>
      <c r="AI755" s="20">
        <f>IFERROR(VLOOKUP($E755,INPUTS!$A$44:$G$103,7,0),SCENARIOS!$N$25)</f>
        <v>0.3</v>
      </c>
      <c r="AJ755" s="15">
        <f t="shared" si="194"/>
        <v>32428.3342371551</v>
      </c>
      <c r="AL755" t="str">
        <f t="shared" si="196"/>
        <v>N</v>
      </c>
      <c r="AM755" s="21">
        <f t="shared" si="197"/>
        <v>108094.447457184</v>
      </c>
    </row>
    <row r="756" ht="15" customHeight="1" spans="1:39">
      <c r="A756" s="6" t="s">
        <v>2506</v>
      </c>
      <c r="B756" s="52" t="s">
        <v>445</v>
      </c>
      <c r="C756" s="52" t="s">
        <v>446</v>
      </c>
      <c r="D756" s="52" t="s">
        <v>929</v>
      </c>
      <c r="E756" s="10" t="s">
        <v>448</v>
      </c>
      <c r="F756" s="52" t="s">
        <v>447</v>
      </c>
      <c r="G756" s="52" t="s">
        <v>177</v>
      </c>
      <c r="H756" s="52" t="s">
        <v>207</v>
      </c>
      <c r="I756" s="52" t="s">
        <v>609</v>
      </c>
      <c r="J756" s="52" t="s">
        <v>165</v>
      </c>
      <c r="K756" s="52" t="s">
        <v>931</v>
      </c>
      <c r="L756" s="53" t="s">
        <v>295</v>
      </c>
      <c r="M756" s="13">
        <v>1144</v>
      </c>
      <c r="N756" s="14">
        <f t="shared" si="195"/>
        <v>3.13424657534247</v>
      </c>
      <c r="O756" s="15">
        <v>4410</v>
      </c>
      <c r="P756" s="15">
        <f t="shared" si="200"/>
        <v>5045040</v>
      </c>
      <c r="Q756" s="16">
        <f>IFERROR(VLOOKUP(G756,SCENARIOS!$A$13:$E$18,4,0),0.025)</f>
        <v>0.045</v>
      </c>
      <c r="R756" s="52">
        <f>IFERROR(VLOOKUP(L756,INPUTS!$A$107:$B$120,2,0),0.0082)</f>
        <v>0.0089</v>
      </c>
      <c r="S756" s="52">
        <f t="shared" si="201"/>
        <v>39.249</v>
      </c>
      <c r="T756" s="15">
        <f t="shared" si="202"/>
        <v>44900.856</v>
      </c>
      <c r="U756" s="15">
        <f>T756/INPUTS!$B$7*1000</f>
        <v>56126070</v>
      </c>
      <c r="V756" s="15">
        <f>T756*INPUTS!$B$6</f>
        <v>141886.70496</v>
      </c>
      <c r="W756" s="54" t="s">
        <v>396</v>
      </c>
      <c r="X756" s="54" t="s">
        <v>396</v>
      </c>
      <c r="Y756" s="67">
        <f>IFERROR(VLOOKUP(E756,INPUTS!$A$44:$B$103,2,0),0)</f>
        <v>0</v>
      </c>
      <c r="Z756" s="15">
        <f t="shared" si="191"/>
        <v>0</v>
      </c>
      <c r="AA756" s="20">
        <f>IFERROR(VLOOKUP(E756,INPUTS!$A$44:$C$103,3,0),SCENARIOS!$J$25)</f>
        <v>0.015</v>
      </c>
      <c r="AB756" s="15">
        <f t="shared" ref="AB756:AF771" si="203">$T756*AA756*(1+$Q756)^AB$2</f>
        <v>839.319535985459</v>
      </c>
      <c r="AC756" s="20">
        <f>IFERROR(VLOOKUP($E756,INPUTS!$A$44:$G$103,4,0),SCENARIOS!$K$25)</f>
        <v>0.075</v>
      </c>
      <c r="AD756" s="15">
        <f t="shared" si="203"/>
        <v>5229.7242283224</v>
      </c>
      <c r="AE756" s="20">
        <f>IFERROR(VLOOKUP($E756,INPUTS!$A$44:$G$103,5,0),SCENARIOS!$L$25)</f>
        <v>0.15</v>
      </c>
      <c r="AF756" s="15">
        <f t="shared" si="203"/>
        <v>13034.3757444846</v>
      </c>
      <c r="AG756" s="20">
        <f>IFERROR(VLOOKUP($E756,INPUTS!$A$44:$G$103,6,0),SCENARIOS!$M$25)</f>
        <v>0.2</v>
      </c>
      <c r="AH756" s="15">
        <f t="shared" si="193"/>
        <v>21657.6048284809</v>
      </c>
      <c r="AI756" s="20">
        <f>IFERROR(VLOOKUP($E756,INPUTS!$A$44:$G$103,7,0),SCENARIOS!$N$25)</f>
        <v>0.3</v>
      </c>
      <c r="AJ756" s="15">
        <f t="shared" si="194"/>
        <v>40483.973925123</v>
      </c>
      <c r="AL756" t="str">
        <f t="shared" si="196"/>
        <v>Y</v>
      </c>
      <c r="AM756" s="21">
        <f t="shared" si="197"/>
        <v>134946.57975041</v>
      </c>
    </row>
    <row r="757" ht="15" customHeight="1" spans="1:39">
      <c r="A757" s="24" t="s">
        <v>2507</v>
      </c>
      <c r="B757" s="52" t="s">
        <v>445</v>
      </c>
      <c r="C757" s="52" t="s">
        <v>446</v>
      </c>
      <c r="D757" s="52" t="s">
        <v>929</v>
      </c>
      <c r="E757" s="10" t="s">
        <v>448</v>
      </c>
      <c r="F757" s="52" t="s">
        <v>447</v>
      </c>
      <c r="G757" s="52" t="s">
        <v>177</v>
      </c>
      <c r="H757" s="52" t="s">
        <v>1534</v>
      </c>
      <c r="I757" s="52" t="s">
        <v>609</v>
      </c>
      <c r="J757" s="52" t="s">
        <v>165</v>
      </c>
      <c r="K757" s="52" t="s">
        <v>931</v>
      </c>
      <c r="L757" s="53" t="s">
        <v>293</v>
      </c>
      <c r="M757" s="13">
        <v>859</v>
      </c>
      <c r="N757" s="14">
        <f t="shared" si="195"/>
        <v>2.35342465753425</v>
      </c>
      <c r="O757" s="15">
        <v>4530</v>
      </c>
      <c r="P757" s="15">
        <f t="shared" si="200"/>
        <v>3891270</v>
      </c>
      <c r="Q757" s="16">
        <f>IFERROR(VLOOKUP(G757,SCENARIOS!$A$13:$E$18,4,0),0.025)</f>
        <v>0.045</v>
      </c>
      <c r="R757" s="52">
        <f>IFERROR(VLOOKUP(L757,INPUTS!$A$107:$B$120,2,0),0.0082)</f>
        <v>0.0079</v>
      </c>
      <c r="S757" s="52">
        <f t="shared" si="201"/>
        <v>35.787</v>
      </c>
      <c r="T757" s="15">
        <f t="shared" si="202"/>
        <v>30741.033</v>
      </c>
      <c r="U757" s="15">
        <f>T757/INPUTS!$B$7*1000</f>
        <v>38426291.25</v>
      </c>
      <c r="V757" s="15">
        <f>T757*INPUTS!$B$6</f>
        <v>97141.66428</v>
      </c>
      <c r="W757" s="54" t="s">
        <v>396</v>
      </c>
      <c r="X757" s="54" t="s">
        <v>396</v>
      </c>
      <c r="Y757" s="67">
        <f>IFERROR(VLOOKUP(E757,INPUTS!$A$44:$B$103,2,0),0)</f>
        <v>0</v>
      </c>
      <c r="Z757" s="15">
        <f t="shared" si="191"/>
        <v>0</v>
      </c>
      <c r="AA757" s="20">
        <f>IFERROR(VLOOKUP(E757,INPUTS!$A$44:$C$103,3,0),SCENARIOS!$J$25)</f>
        <v>0.015</v>
      </c>
      <c r="AB757" s="15">
        <f t="shared" si="203"/>
        <v>574.63380104098</v>
      </c>
      <c r="AC757" s="20">
        <f>IFERROR(VLOOKUP($E757,INPUTS!$A$44:$G$103,4,0),SCENARIOS!$K$25)</f>
        <v>0.075</v>
      </c>
      <c r="AD757" s="15">
        <f t="shared" si="203"/>
        <v>3580.49131811114</v>
      </c>
      <c r="AE757" s="20">
        <f>IFERROR(VLOOKUP($E757,INPUTS!$A$44:$G$103,5,0),SCENARIOS!$L$25)</f>
        <v>0.15</v>
      </c>
      <c r="AF757" s="15">
        <f t="shared" si="203"/>
        <v>8923.88721710786</v>
      </c>
      <c r="AG757" s="20">
        <f>IFERROR(VLOOKUP($E757,INPUTS!$A$44:$G$103,6,0),SCENARIOS!$M$25)</f>
        <v>0.2</v>
      </c>
      <c r="AH757" s="15">
        <f t="shared" si="193"/>
        <v>14827.7160848179</v>
      </c>
      <c r="AI757" s="20">
        <f>IFERROR(VLOOKUP($E757,INPUTS!$A$44:$G$103,7,0),SCENARIOS!$N$25)</f>
        <v>0.3</v>
      </c>
      <c r="AJ757" s="15">
        <f t="shared" si="194"/>
        <v>27717.0479423231</v>
      </c>
      <c r="AL757" t="str">
        <f t="shared" si="196"/>
        <v>N</v>
      </c>
      <c r="AM757" s="21">
        <f t="shared" si="197"/>
        <v>92390.1598077438</v>
      </c>
    </row>
    <row r="758" ht="15" customHeight="1" spans="1:39">
      <c r="A758" s="6" t="s">
        <v>2508</v>
      </c>
      <c r="B758" s="52" t="s">
        <v>445</v>
      </c>
      <c r="C758" s="52" t="s">
        <v>446</v>
      </c>
      <c r="D758" s="52" t="s">
        <v>929</v>
      </c>
      <c r="E758" s="10" t="s">
        <v>448</v>
      </c>
      <c r="F758" s="52" t="s">
        <v>447</v>
      </c>
      <c r="G758" s="52" t="s">
        <v>177</v>
      </c>
      <c r="H758" s="52" t="s">
        <v>209</v>
      </c>
      <c r="I758" s="52" t="s">
        <v>600</v>
      </c>
      <c r="J758" s="52" t="s">
        <v>165</v>
      </c>
      <c r="K758" s="52" t="s">
        <v>931</v>
      </c>
      <c r="L758" s="53" t="s">
        <v>293</v>
      </c>
      <c r="M758" s="13">
        <v>859</v>
      </c>
      <c r="N758" s="14">
        <f t="shared" si="195"/>
        <v>2.35342465753425</v>
      </c>
      <c r="O758" s="15">
        <v>4620</v>
      </c>
      <c r="P758" s="15">
        <f t="shared" si="200"/>
        <v>3968580</v>
      </c>
      <c r="Q758" s="16">
        <f>IFERROR(VLOOKUP(G758,SCENARIOS!$A$13:$E$18,4,0),0.025)</f>
        <v>0.045</v>
      </c>
      <c r="R758" s="52">
        <f>IFERROR(VLOOKUP(L758,INPUTS!$A$107:$B$120,2,0),0.0082)</f>
        <v>0.0079</v>
      </c>
      <c r="S758" s="52">
        <f t="shared" si="201"/>
        <v>36.498</v>
      </c>
      <c r="T758" s="15">
        <f t="shared" si="202"/>
        <v>31351.782</v>
      </c>
      <c r="U758" s="15">
        <f>T758/INPUTS!$B$7*1000</f>
        <v>39189727.5</v>
      </c>
      <c r="V758" s="15">
        <f>T758*INPUTS!$B$6</f>
        <v>99071.63112</v>
      </c>
      <c r="W758" s="54" t="s">
        <v>396</v>
      </c>
      <c r="X758" s="54" t="s">
        <v>396</v>
      </c>
      <c r="Y758" s="67">
        <f>IFERROR(VLOOKUP(E758,INPUTS!$A$44:$B$103,2,0),0)</f>
        <v>0</v>
      </c>
      <c r="Z758" s="15">
        <f t="shared" si="191"/>
        <v>0</v>
      </c>
      <c r="AA758" s="20">
        <f>IFERROR(VLOOKUP(E758,INPUTS!$A$44:$C$103,3,0),SCENARIOS!$J$25)</f>
        <v>0.015</v>
      </c>
      <c r="AB758" s="15">
        <f t="shared" si="203"/>
        <v>586.050366624575</v>
      </c>
      <c r="AC758" s="20">
        <f>IFERROR(VLOOKUP($E758,INPUTS!$A$44:$G$103,4,0),SCENARIOS!$K$25)</f>
        <v>0.075</v>
      </c>
      <c r="AD758" s="15">
        <f t="shared" si="203"/>
        <v>3651.62690721269</v>
      </c>
      <c r="AE758" s="20">
        <f>IFERROR(VLOOKUP($E758,INPUTS!$A$44:$G$103,5,0),SCENARIOS!$L$25)</f>
        <v>0.15</v>
      </c>
      <c r="AF758" s="15">
        <f t="shared" si="203"/>
        <v>9101.18298963318</v>
      </c>
      <c r="AG758" s="20">
        <f>IFERROR(VLOOKUP($E758,INPUTS!$A$44:$G$103,6,0),SCENARIOS!$M$25)</f>
        <v>0.2</v>
      </c>
      <c r="AH758" s="15">
        <f t="shared" si="193"/>
        <v>15122.306470609</v>
      </c>
      <c r="AI758" s="20">
        <f>IFERROR(VLOOKUP($E758,INPUTS!$A$44:$G$103,7,0),SCENARIOS!$N$25)</f>
        <v>0.3</v>
      </c>
      <c r="AJ758" s="15">
        <f t="shared" si="194"/>
        <v>28267.7177689918</v>
      </c>
      <c r="AL758" t="str">
        <f t="shared" si="196"/>
        <v>Y</v>
      </c>
      <c r="AM758" s="21">
        <f t="shared" si="197"/>
        <v>94225.7258966393</v>
      </c>
    </row>
    <row r="759" ht="15" customHeight="1" spans="1:39">
      <c r="A759" s="24" t="s">
        <v>2509</v>
      </c>
      <c r="B759" s="52" t="s">
        <v>445</v>
      </c>
      <c r="C759" s="52" t="s">
        <v>446</v>
      </c>
      <c r="D759" s="52" t="s">
        <v>929</v>
      </c>
      <c r="E759" s="10" t="s">
        <v>448</v>
      </c>
      <c r="F759" s="52" t="s">
        <v>447</v>
      </c>
      <c r="G759" s="52" t="s">
        <v>177</v>
      </c>
      <c r="H759" s="52" t="s">
        <v>210</v>
      </c>
      <c r="I759" s="52" t="s">
        <v>603</v>
      </c>
      <c r="J759" s="52" t="s">
        <v>165</v>
      </c>
      <c r="K759" s="52" t="s">
        <v>931</v>
      </c>
      <c r="L759" s="53" t="s">
        <v>293</v>
      </c>
      <c r="M759" s="13">
        <v>859</v>
      </c>
      <c r="N759" s="14">
        <f t="shared" si="195"/>
        <v>2.35342465753425</v>
      </c>
      <c r="O759" s="15">
        <v>4440</v>
      </c>
      <c r="P759" s="15">
        <f t="shared" si="200"/>
        <v>3813960</v>
      </c>
      <c r="Q759" s="16">
        <f>IFERROR(VLOOKUP(G759,SCENARIOS!$A$13:$E$18,4,0),0.025)</f>
        <v>0.045</v>
      </c>
      <c r="R759" s="52">
        <f>IFERROR(VLOOKUP(L759,INPUTS!$A$107:$B$120,2,0),0.0082)</f>
        <v>0.0079</v>
      </c>
      <c r="S759" s="52">
        <f t="shared" si="201"/>
        <v>35.076</v>
      </c>
      <c r="T759" s="15">
        <f t="shared" si="202"/>
        <v>30130.284</v>
      </c>
      <c r="U759" s="15">
        <f>T759/INPUTS!$B$7*1000</f>
        <v>37662855</v>
      </c>
      <c r="V759" s="15">
        <f>T759*INPUTS!$B$6</f>
        <v>95211.69744</v>
      </c>
      <c r="W759" s="54" t="s">
        <v>396</v>
      </c>
      <c r="X759" s="54" t="s">
        <v>396</v>
      </c>
      <c r="Y759" s="67">
        <f>IFERROR(VLOOKUP(E759,INPUTS!$A$44:$B$103,2,0),0)</f>
        <v>0</v>
      </c>
      <c r="Z759" s="15">
        <f t="shared" si="191"/>
        <v>0</v>
      </c>
      <c r="AA759" s="20">
        <f>IFERROR(VLOOKUP(E759,INPUTS!$A$44:$C$103,3,0),SCENARIOS!$J$25)</f>
        <v>0.015</v>
      </c>
      <c r="AB759" s="15">
        <f t="shared" si="203"/>
        <v>563.217235457384</v>
      </c>
      <c r="AC759" s="20">
        <f>IFERROR(VLOOKUP($E759,INPUTS!$A$44:$G$103,4,0),SCENARIOS!$K$25)</f>
        <v>0.075</v>
      </c>
      <c r="AD759" s="15">
        <f t="shared" si="203"/>
        <v>3509.35572900959</v>
      </c>
      <c r="AE759" s="20">
        <f>IFERROR(VLOOKUP($E759,INPUTS!$A$44:$G$103,5,0),SCENARIOS!$L$25)</f>
        <v>0.15</v>
      </c>
      <c r="AF759" s="15">
        <f t="shared" si="203"/>
        <v>8746.59144458254</v>
      </c>
      <c r="AG759" s="20">
        <f>IFERROR(VLOOKUP($E759,INPUTS!$A$44:$G$103,6,0),SCENARIOS!$M$25)</f>
        <v>0.2</v>
      </c>
      <c r="AH759" s="15">
        <f t="shared" si="193"/>
        <v>14533.1256990268</v>
      </c>
      <c r="AI759" s="20">
        <f>IFERROR(VLOOKUP($E759,INPUTS!$A$44:$G$103,7,0),SCENARIOS!$N$25)</f>
        <v>0.3</v>
      </c>
      <c r="AJ759" s="15">
        <f t="shared" si="194"/>
        <v>27166.3781156545</v>
      </c>
      <c r="AL759" t="str">
        <f t="shared" si="196"/>
        <v>Y</v>
      </c>
      <c r="AM759" s="21">
        <f t="shared" si="197"/>
        <v>90554.5937188482</v>
      </c>
    </row>
    <row r="760" ht="15" customHeight="1" spans="1:39">
      <c r="A760" s="6" t="s">
        <v>2510</v>
      </c>
      <c r="B760" s="52" t="s">
        <v>445</v>
      </c>
      <c r="C760" s="52" t="s">
        <v>446</v>
      </c>
      <c r="D760" s="52" t="s">
        <v>929</v>
      </c>
      <c r="E760" s="10" t="s">
        <v>448</v>
      </c>
      <c r="F760" s="52" t="s">
        <v>447</v>
      </c>
      <c r="G760" s="52" t="s">
        <v>177</v>
      </c>
      <c r="H760" s="52" t="s">
        <v>223</v>
      </c>
      <c r="I760" s="52" t="s">
        <v>665</v>
      </c>
      <c r="J760" s="52" t="s">
        <v>165</v>
      </c>
      <c r="K760" s="52" t="s">
        <v>931</v>
      </c>
      <c r="L760" s="53" t="s">
        <v>295</v>
      </c>
      <c r="M760" s="13">
        <v>1144</v>
      </c>
      <c r="N760" s="14">
        <f t="shared" si="195"/>
        <v>3.13424657534247</v>
      </c>
      <c r="O760" s="15">
        <v>3380</v>
      </c>
      <c r="P760" s="15">
        <f t="shared" si="200"/>
        <v>3866720</v>
      </c>
      <c r="Q760" s="16">
        <f>IFERROR(VLOOKUP(G760,SCENARIOS!$A$13:$E$18,4,0),0.025)</f>
        <v>0.045</v>
      </c>
      <c r="R760" s="52">
        <f>IFERROR(VLOOKUP(L760,INPUTS!$A$107:$B$120,2,0),0.0082)</f>
        <v>0.0089</v>
      </c>
      <c r="S760" s="52">
        <f t="shared" si="201"/>
        <v>30.082</v>
      </c>
      <c r="T760" s="15">
        <f t="shared" si="202"/>
        <v>34413.808</v>
      </c>
      <c r="U760" s="15">
        <f>T760/INPUTS!$B$7*1000</f>
        <v>43017260</v>
      </c>
      <c r="V760" s="15">
        <f>T760*INPUTS!$B$6</f>
        <v>108747.63328</v>
      </c>
      <c r="W760" s="54" t="s">
        <v>396</v>
      </c>
      <c r="X760" s="54" t="s">
        <v>396</v>
      </c>
      <c r="Y760" s="67">
        <f>IFERROR(VLOOKUP(E760,INPUTS!$A$44:$B$103,2,0),0)</f>
        <v>0</v>
      </c>
      <c r="Z760" s="15">
        <f t="shared" si="191"/>
        <v>0</v>
      </c>
      <c r="AA760" s="20">
        <f>IFERROR(VLOOKUP(E760,INPUTS!$A$44:$C$103,3,0),SCENARIOS!$J$25)</f>
        <v>0.015</v>
      </c>
      <c r="AB760" s="15">
        <f t="shared" si="203"/>
        <v>643.287989031939</v>
      </c>
      <c r="AC760" s="20">
        <f>IFERROR(VLOOKUP($E760,INPUTS!$A$44:$G$103,4,0),SCENARIOS!$K$25)</f>
        <v>0.075</v>
      </c>
      <c r="AD760" s="15">
        <f t="shared" si="203"/>
        <v>4008.26936320402</v>
      </c>
      <c r="AE760" s="20">
        <f>IFERROR(VLOOKUP($E760,INPUTS!$A$44:$G$103,5,0),SCENARIOS!$L$25)</f>
        <v>0.15</v>
      </c>
      <c r="AF760" s="15">
        <f t="shared" si="203"/>
        <v>9990.06576334647</v>
      </c>
      <c r="AG760" s="20">
        <f>IFERROR(VLOOKUP($E760,INPUTS!$A$44:$G$103,6,0),SCENARIOS!$M$25)</f>
        <v>0.2</v>
      </c>
      <c r="AH760" s="15">
        <f t="shared" si="193"/>
        <v>16599.2526803323</v>
      </c>
      <c r="AI760" s="20">
        <f>IFERROR(VLOOKUP($E760,INPUTS!$A$44:$G$103,7,0),SCENARIOS!$N$25)</f>
        <v>0.3</v>
      </c>
      <c r="AJ760" s="15">
        <f t="shared" si="194"/>
        <v>31028.5333031555</v>
      </c>
      <c r="AL760" t="str">
        <f t="shared" si="196"/>
        <v>Y</v>
      </c>
      <c r="AM760" s="21">
        <f t="shared" si="197"/>
        <v>103428.444343852</v>
      </c>
    </row>
    <row r="761" ht="15" customHeight="1" spans="1:39">
      <c r="A761" s="24" t="s">
        <v>2511</v>
      </c>
      <c r="B761" s="52" t="s">
        <v>445</v>
      </c>
      <c r="C761" s="52" t="s">
        <v>446</v>
      </c>
      <c r="D761" s="52" t="s">
        <v>929</v>
      </c>
      <c r="E761" s="10" t="s">
        <v>448</v>
      </c>
      <c r="F761" s="52" t="s">
        <v>447</v>
      </c>
      <c r="G761" s="52" t="s">
        <v>177</v>
      </c>
      <c r="H761" s="52" t="s">
        <v>460</v>
      </c>
      <c r="I761" s="52" t="s">
        <v>459</v>
      </c>
      <c r="J761" s="56" t="s">
        <v>185</v>
      </c>
      <c r="K761" s="52" t="s">
        <v>931</v>
      </c>
      <c r="L761" s="53" t="s">
        <v>293</v>
      </c>
      <c r="M761" s="13">
        <v>859</v>
      </c>
      <c r="N761" s="14">
        <f t="shared" si="195"/>
        <v>2.35342465753425</v>
      </c>
      <c r="O761" s="15">
        <v>2720</v>
      </c>
      <c r="P761" s="15">
        <f t="shared" si="200"/>
        <v>2336480</v>
      </c>
      <c r="Q761" s="16">
        <f>IFERROR(VLOOKUP(G761,SCENARIOS!$A$13:$E$18,4,0),0.025)</f>
        <v>0.045</v>
      </c>
      <c r="R761" s="52">
        <f>IFERROR(VLOOKUP(L761,INPUTS!$A$107:$B$120,2,0),0.0082)</f>
        <v>0.0079</v>
      </c>
      <c r="S761" s="52">
        <f t="shared" si="201"/>
        <v>21.488</v>
      </c>
      <c r="T761" s="15">
        <f t="shared" si="202"/>
        <v>18458.192</v>
      </c>
      <c r="U761" s="15">
        <f>T761/INPUTS!$B$7*1000</f>
        <v>23072740</v>
      </c>
      <c r="V761" s="15">
        <f>T761*INPUTS!$B$6</f>
        <v>58327.88672</v>
      </c>
      <c r="W761" s="54" t="s">
        <v>396</v>
      </c>
      <c r="X761" s="54" t="s">
        <v>396</v>
      </c>
      <c r="Y761" s="67">
        <f>IFERROR(VLOOKUP(E761,INPUTS!$A$44:$B$103,2,0),0)</f>
        <v>0</v>
      </c>
      <c r="Z761" s="15">
        <f t="shared" si="191"/>
        <v>0</v>
      </c>
      <c r="AA761" s="20">
        <f>IFERROR(VLOOKUP(E761,INPUTS!$A$44:$C$103,3,0),SCENARIOS!$J$25)</f>
        <v>0.015</v>
      </c>
      <c r="AB761" s="15">
        <f t="shared" si="203"/>
        <v>345.033982082001</v>
      </c>
      <c r="AC761" s="20">
        <f>IFERROR(VLOOKUP($E761,INPUTS!$A$44:$G$103,4,0),SCENARIOS!$K$25)</f>
        <v>0.075</v>
      </c>
      <c r="AD761" s="15">
        <f t="shared" si="203"/>
        <v>2149.87558173561</v>
      </c>
      <c r="AE761" s="20">
        <f>IFERROR(VLOOKUP($E761,INPUTS!$A$44:$G$103,5,0),SCENARIOS!$L$25)</f>
        <v>0.15</v>
      </c>
      <c r="AF761" s="15">
        <f t="shared" si="203"/>
        <v>5358.27223632083</v>
      </c>
      <c r="AG761" s="20">
        <f>IFERROR(VLOOKUP($E761,INPUTS!$A$44:$G$103,6,0),SCENARIOS!$M$25)</f>
        <v>0.2</v>
      </c>
      <c r="AH761" s="15">
        <f t="shared" si="193"/>
        <v>8903.17610390831</v>
      </c>
      <c r="AI761" s="20">
        <f>IFERROR(VLOOKUP($E761,INPUTS!$A$44:$G$103,7,0),SCENARIOS!$N$25)</f>
        <v>0.3</v>
      </c>
      <c r="AJ761" s="15">
        <f t="shared" si="194"/>
        <v>16642.4658726532</v>
      </c>
      <c r="AL761" t="str">
        <f t="shared" si="196"/>
        <v>Y</v>
      </c>
      <c r="AM761" s="21">
        <f t="shared" si="197"/>
        <v>55474.8862421773</v>
      </c>
    </row>
    <row r="762" ht="15" customHeight="1" spans="1:39">
      <c r="A762" s="6" t="s">
        <v>2512</v>
      </c>
      <c r="B762" s="52" t="s">
        <v>445</v>
      </c>
      <c r="C762" s="52" t="s">
        <v>446</v>
      </c>
      <c r="D762" s="52" t="s">
        <v>929</v>
      </c>
      <c r="E762" s="10" t="s">
        <v>448</v>
      </c>
      <c r="F762" s="52" t="s">
        <v>447</v>
      </c>
      <c r="G762" s="52" t="s">
        <v>177</v>
      </c>
      <c r="H762" s="52" t="s">
        <v>211</v>
      </c>
      <c r="I762" s="52" t="s">
        <v>594</v>
      </c>
      <c r="J762" s="52" t="s">
        <v>165</v>
      </c>
      <c r="K762" s="52" t="s">
        <v>931</v>
      </c>
      <c r="L762" s="53" t="s">
        <v>293</v>
      </c>
      <c r="M762" s="13">
        <v>572</v>
      </c>
      <c r="N762" s="14">
        <f t="shared" si="195"/>
        <v>1.56712328767123</v>
      </c>
      <c r="O762" s="15">
        <v>5110</v>
      </c>
      <c r="P762" s="15">
        <f t="shared" si="200"/>
        <v>2922920</v>
      </c>
      <c r="Q762" s="16">
        <f>IFERROR(VLOOKUP(G762,SCENARIOS!$A$13:$E$18,4,0),0.025)</f>
        <v>0.045</v>
      </c>
      <c r="R762" s="52">
        <f>IFERROR(VLOOKUP(L762,INPUTS!$A$107:$B$120,2,0),0.0082)</f>
        <v>0.0079</v>
      </c>
      <c r="S762" s="52">
        <f t="shared" si="201"/>
        <v>40.369</v>
      </c>
      <c r="T762" s="15">
        <f t="shared" si="202"/>
        <v>23091.068</v>
      </c>
      <c r="U762" s="15">
        <f>T762/INPUTS!$B$7*1000</f>
        <v>28863835</v>
      </c>
      <c r="V762" s="15">
        <f>T762*INPUTS!$B$6</f>
        <v>72967.77488</v>
      </c>
      <c r="W762" s="54" t="s">
        <v>396</v>
      </c>
      <c r="X762" s="54" t="s">
        <v>396</v>
      </c>
      <c r="Y762" s="67">
        <f>IFERROR(VLOOKUP(E762,INPUTS!$A$44:$B$103,2,0),0)</f>
        <v>0</v>
      </c>
      <c r="Z762" s="15">
        <f t="shared" si="191"/>
        <v>0</v>
      </c>
      <c r="AA762" s="20">
        <f>IFERROR(VLOOKUP(E762,INPUTS!$A$44:$C$103,3,0),SCENARIOS!$J$25)</f>
        <v>0.015</v>
      </c>
      <c r="AB762" s="15">
        <f t="shared" si="203"/>
        <v>431.635077940801</v>
      </c>
      <c r="AC762" s="20">
        <f>IFERROR(VLOOKUP($E762,INPUTS!$A$44:$G$103,4,0),SCENARIOS!$K$25)</f>
        <v>0.075</v>
      </c>
      <c r="AD762" s="15">
        <f t="shared" si="203"/>
        <v>2689.47918893662</v>
      </c>
      <c r="AE762" s="20">
        <f>IFERROR(VLOOKUP($E762,INPUTS!$A$44:$G$103,5,0),SCENARIOS!$L$25)</f>
        <v>0.15</v>
      </c>
      <c r="AF762" s="15">
        <f t="shared" si="203"/>
        <v>6703.16077389359</v>
      </c>
      <c r="AG762" s="20">
        <f>IFERROR(VLOOKUP($E762,INPUTS!$A$44:$G$103,6,0),SCENARIOS!$M$25)</f>
        <v>0.2</v>
      </c>
      <c r="AH762" s="15">
        <f t="shared" si="193"/>
        <v>11137.8105088148</v>
      </c>
      <c r="AI762" s="20">
        <f>IFERROR(VLOOKUP($E762,INPUTS!$A$44:$G$103,7,0),SCENARIOS!$N$25)</f>
        <v>0.3</v>
      </c>
      <c r="AJ762" s="15">
        <f t="shared" si="194"/>
        <v>20819.6074216323</v>
      </c>
      <c r="AL762" t="str">
        <f t="shared" si="196"/>
        <v>Y</v>
      </c>
      <c r="AM762" s="21">
        <f t="shared" si="197"/>
        <v>69398.691405441</v>
      </c>
    </row>
    <row r="763" ht="15" customHeight="1" spans="1:39">
      <c r="A763" s="24" t="s">
        <v>2513</v>
      </c>
      <c r="B763" s="52" t="s">
        <v>445</v>
      </c>
      <c r="C763" s="52" t="s">
        <v>446</v>
      </c>
      <c r="D763" s="52" t="s">
        <v>929</v>
      </c>
      <c r="E763" s="10" t="s">
        <v>448</v>
      </c>
      <c r="F763" s="52" t="s">
        <v>447</v>
      </c>
      <c r="G763" s="52" t="s">
        <v>177</v>
      </c>
      <c r="H763" s="52" t="s">
        <v>222</v>
      </c>
      <c r="I763" s="52" t="s">
        <v>655</v>
      </c>
      <c r="J763" s="52" t="s">
        <v>165</v>
      </c>
      <c r="K763" s="52" t="s">
        <v>931</v>
      </c>
      <c r="L763" s="53" t="s">
        <v>293</v>
      </c>
      <c r="M763" s="13">
        <v>572</v>
      </c>
      <c r="N763" s="14">
        <f t="shared" si="195"/>
        <v>1.56712328767123</v>
      </c>
      <c r="O763" s="15">
        <v>5010</v>
      </c>
      <c r="P763" s="15">
        <f t="shared" si="200"/>
        <v>2865720</v>
      </c>
      <c r="Q763" s="16">
        <f>IFERROR(VLOOKUP(G763,SCENARIOS!$A$13:$E$18,4,0),0.025)</f>
        <v>0.045</v>
      </c>
      <c r="R763" s="52">
        <f>IFERROR(VLOOKUP(L763,INPUTS!$A$107:$B$120,2,0),0.0082)</f>
        <v>0.0079</v>
      </c>
      <c r="S763" s="52">
        <f t="shared" si="201"/>
        <v>39.579</v>
      </c>
      <c r="T763" s="15">
        <f t="shared" si="202"/>
        <v>22639.188</v>
      </c>
      <c r="U763" s="15">
        <f>T763/INPUTS!$B$7*1000</f>
        <v>28298985</v>
      </c>
      <c r="V763" s="15">
        <f>T763*INPUTS!$B$6</f>
        <v>71539.83408</v>
      </c>
      <c r="W763" s="54" t="s">
        <v>396</v>
      </c>
      <c r="X763" s="54" t="s">
        <v>396</v>
      </c>
      <c r="Y763" s="67">
        <f>IFERROR(VLOOKUP(E763,INPUTS!$A$44:$B$103,2,0),0)</f>
        <v>0</v>
      </c>
      <c r="Z763" s="15">
        <f t="shared" si="191"/>
        <v>0</v>
      </c>
      <c r="AA763" s="20">
        <f>IFERROR(VLOOKUP(E763,INPUTS!$A$44:$C$103,3,0),SCENARIOS!$J$25)</f>
        <v>0.015</v>
      </c>
      <c r="AB763" s="15">
        <f t="shared" si="203"/>
        <v>423.188207531001</v>
      </c>
      <c r="AC763" s="20">
        <f>IFERROR(VLOOKUP($E763,INPUTS!$A$44:$G$103,4,0),SCENARIOS!$K$25)</f>
        <v>0.075</v>
      </c>
      <c r="AD763" s="15">
        <f t="shared" si="203"/>
        <v>2636.84750226467</v>
      </c>
      <c r="AE763" s="20">
        <f>IFERROR(VLOOKUP($E763,INPUTS!$A$44:$G$103,5,0),SCENARIOS!$L$25)</f>
        <v>0.15</v>
      </c>
      <c r="AF763" s="15">
        <f t="shared" si="203"/>
        <v>6571.98345933598</v>
      </c>
      <c r="AG763" s="20">
        <f>IFERROR(VLOOKUP($E763,INPUTS!$A$44:$G$103,6,0),SCENARIOS!$M$25)</f>
        <v>0.2</v>
      </c>
      <c r="AH763" s="15">
        <f t="shared" si="193"/>
        <v>10919.8494421061</v>
      </c>
      <c r="AI763" s="20">
        <f>IFERROR(VLOOKUP($E763,INPUTS!$A$44:$G$103,7,0),SCENARIOS!$N$25)</f>
        <v>0.3</v>
      </c>
      <c r="AJ763" s="15">
        <f t="shared" si="194"/>
        <v>20412.1787049663</v>
      </c>
      <c r="AL763" t="str">
        <f t="shared" si="196"/>
        <v>N</v>
      </c>
      <c r="AM763" s="21">
        <f t="shared" si="197"/>
        <v>68040.595683221</v>
      </c>
    </row>
    <row r="764" ht="15" customHeight="1" spans="1:39">
      <c r="A764" s="6" t="s">
        <v>2514</v>
      </c>
      <c r="B764" s="52" t="s">
        <v>445</v>
      </c>
      <c r="C764" s="52" t="s">
        <v>446</v>
      </c>
      <c r="D764" s="52" t="s">
        <v>929</v>
      </c>
      <c r="E764" s="10" t="s">
        <v>448</v>
      </c>
      <c r="F764" s="52" t="s">
        <v>447</v>
      </c>
      <c r="G764" s="52" t="s">
        <v>177</v>
      </c>
      <c r="H764" s="52" t="s">
        <v>221</v>
      </c>
      <c r="I764" s="52" t="s">
        <v>662</v>
      </c>
      <c r="J764" s="52" t="s">
        <v>165</v>
      </c>
      <c r="K764" s="52" t="s">
        <v>931</v>
      </c>
      <c r="L764" s="53" t="s">
        <v>293</v>
      </c>
      <c r="M764" s="13">
        <v>572</v>
      </c>
      <c r="N764" s="14">
        <f t="shared" si="195"/>
        <v>1.56712328767123</v>
      </c>
      <c r="O764" s="15">
        <v>4560</v>
      </c>
      <c r="P764" s="15">
        <f t="shared" si="200"/>
        <v>2608320</v>
      </c>
      <c r="Q764" s="16">
        <f>IFERROR(VLOOKUP(G764,SCENARIOS!$A$13:$E$18,4,0),0.025)</f>
        <v>0.045</v>
      </c>
      <c r="R764" s="52">
        <f>IFERROR(VLOOKUP(L764,INPUTS!$A$107:$B$120,2,0),0.0082)</f>
        <v>0.0079</v>
      </c>
      <c r="S764" s="52">
        <f t="shared" si="201"/>
        <v>36.024</v>
      </c>
      <c r="T764" s="15">
        <f t="shared" si="202"/>
        <v>20605.728</v>
      </c>
      <c r="U764" s="15">
        <f>T764/INPUTS!$B$7*1000</f>
        <v>25757160</v>
      </c>
      <c r="V764" s="15">
        <f>T764*INPUTS!$B$6</f>
        <v>65114.10048</v>
      </c>
      <c r="W764" s="54" t="s">
        <v>396</v>
      </c>
      <c r="X764" s="54" t="s">
        <v>396</v>
      </c>
      <c r="Y764" s="67">
        <f>IFERROR(VLOOKUP(E764,INPUTS!$A$44:$B$103,2,0),0)</f>
        <v>0</v>
      </c>
      <c r="Z764" s="15">
        <f t="shared" si="191"/>
        <v>0</v>
      </c>
      <c r="AA764" s="20">
        <f>IFERROR(VLOOKUP(E764,INPUTS!$A$44:$C$103,3,0),SCENARIOS!$J$25)</f>
        <v>0.015</v>
      </c>
      <c r="AB764" s="15">
        <f t="shared" si="203"/>
        <v>385.177290686899</v>
      </c>
      <c r="AC764" s="20">
        <f>IFERROR(VLOOKUP($E764,INPUTS!$A$44:$G$103,4,0),SCENARIOS!$K$25)</f>
        <v>0.075</v>
      </c>
      <c r="AD764" s="15">
        <f t="shared" si="203"/>
        <v>2400.0049122409</v>
      </c>
      <c r="AE764" s="20">
        <f>IFERROR(VLOOKUP($E764,INPUTS!$A$44:$G$103,5,0),SCENARIOS!$L$25)</f>
        <v>0.15</v>
      </c>
      <c r="AF764" s="15">
        <f t="shared" si="203"/>
        <v>5981.68554382676</v>
      </c>
      <c r="AG764" s="20">
        <f>IFERROR(VLOOKUP($E764,INPUTS!$A$44:$G$103,6,0),SCENARIOS!$M$25)</f>
        <v>0.2</v>
      </c>
      <c r="AH764" s="15">
        <f t="shared" si="193"/>
        <v>9939.02464191695</v>
      </c>
      <c r="AI764" s="20">
        <f>IFERROR(VLOOKUP($E764,INPUTS!$A$44:$G$103,7,0),SCENARIOS!$N$25)</f>
        <v>0.3</v>
      </c>
      <c r="AJ764" s="15">
        <f t="shared" si="194"/>
        <v>18578.7494799693</v>
      </c>
      <c r="AL764" t="str">
        <f t="shared" si="196"/>
        <v>N</v>
      </c>
      <c r="AM764" s="21">
        <f t="shared" si="197"/>
        <v>61929.1649332311</v>
      </c>
    </row>
    <row r="765" ht="15" customHeight="1" spans="1:39">
      <c r="A765" s="24" t="s">
        <v>2515</v>
      </c>
      <c r="B765" s="52" t="s">
        <v>445</v>
      </c>
      <c r="C765" s="52" t="s">
        <v>446</v>
      </c>
      <c r="D765" s="52" t="s">
        <v>929</v>
      </c>
      <c r="E765" s="10" t="s">
        <v>448</v>
      </c>
      <c r="F765" s="52" t="s">
        <v>447</v>
      </c>
      <c r="G765" s="52" t="s">
        <v>177</v>
      </c>
      <c r="H765" s="52" t="s">
        <v>1448</v>
      </c>
      <c r="I765" s="52" t="s">
        <v>1449</v>
      </c>
      <c r="J765" s="52" t="s">
        <v>165</v>
      </c>
      <c r="K765" s="52" t="s">
        <v>931</v>
      </c>
      <c r="L765" s="53" t="s">
        <v>293</v>
      </c>
      <c r="M765" s="13">
        <v>572</v>
      </c>
      <c r="N765" s="14">
        <f t="shared" si="195"/>
        <v>1.56712328767123</v>
      </c>
      <c r="O765" s="15">
        <v>5140</v>
      </c>
      <c r="P765" s="15">
        <f t="shared" si="200"/>
        <v>2940080</v>
      </c>
      <c r="Q765" s="16">
        <f>IFERROR(VLOOKUP(G765,SCENARIOS!$A$13:$E$18,4,0),0.025)</f>
        <v>0.045</v>
      </c>
      <c r="R765" s="52">
        <f>IFERROR(VLOOKUP(L765,INPUTS!$A$107:$B$120,2,0),0.0082)</f>
        <v>0.0079</v>
      </c>
      <c r="S765" s="52">
        <f t="shared" si="201"/>
        <v>40.606</v>
      </c>
      <c r="T765" s="15">
        <f t="shared" si="202"/>
        <v>23226.632</v>
      </c>
      <c r="U765" s="15">
        <f>T765/INPUTS!$B$7*1000</f>
        <v>29033290</v>
      </c>
      <c r="V765" s="15">
        <f>T765*INPUTS!$B$6</f>
        <v>73396.15712</v>
      </c>
      <c r="W765" s="54" t="s">
        <v>396</v>
      </c>
      <c r="X765" s="54" t="s">
        <v>396</v>
      </c>
      <c r="Y765" s="67">
        <f>IFERROR(VLOOKUP(E765,INPUTS!$A$44:$B$103,2,0),0)</f>
        <v>0</v>
      </c>
      <c r="Z765" s="15">
        <f t="shared" si="191"/>
        <v>0</v>
      </c>
      <c r="AA765" s="20">
        <f>IFERROR(VLOOKUP(E765,INPUTS!$A$44:$C$103,3,0),SCENARIOS!$J$25)</f>
        <v>0.015</v>
      </c>
      <c r="AB765" s="15">
        <f t="shared" si="203"/>
        <v>434.169139063741</v>
      </c>
      <c r="AC765" s="20">
        <f>IFERROR(VLOOKUP($E765,INPUTS!$A$44:$G$103,4,0),SCENARIOS!$K$25)</f>
        <v>0.075</v>
      </c>
      <c r="AD765" s="15">
        <f t="shared" si="203"/>
        <v>2705.26869493821</v>
      </c>
      <c r="AE765" s="20">
        <f>IFERROR(VLOOKUP($E765,INPUTS!$A$44:$G$103,5,0),SCENARIOS!$L$25)</f>
        <v>0.15</v>
      </c>
      <c r="AF765" s="15">
        <f t="shared" si="203"/>
        <v>6742.51396826087</v>
      </c>
      <c r="AG765" s="20">
        <f>IFERROR(VLOOKUP($E765,INPUTS!$A$44:$G$103,6,0),SCENARIOS!$M$25)</f>
        <v>0.2</v>
      </c>
      <c r="AH765" s="15">
        <f t="shared" si="193"/>
        <v>11203.1988288274</v>
      </c>
      <c r="AI765" s="20">
        <f>IFERROR(VLOOKUP($E765,INPUTS!$A$44:$G$103,7,0),SCENARIOS!$N$25)</f>
        <v>0.3</v>
      </c>
      <c r="AJ765" s="15">
        <f t="shared" si="194"/>
        <v>20941.8360366321</v>
      </c>
      <c r="AL765" t="str">
        <f t="shared" si="196"/>
        <v>N</v>
      </c>
      <c r="AM765" s="21">
        <f t="shared" si="197"/>
        <v>69806.120122107</v>
      </c>
    </row>
    <row r="766" ht="15" customHeight="1" spans="1:39">
      <c r="A766" s="6" t="s">
        <v>2516</v>
      </c>
      <c r="B766" s="52" t="s">
        <v>445</v>
      </c>
      <c r="C766" s="52" t="s">
        <v>446</v>
      </c>
      <c r="D766" s="52" t="s">
        <v>929</v>
      </c>
      <c r="E766" s="10" t="s">
        <v>448</v>
      </c>
      <c r="F766" s="52" t="s">
        <v>447</v>
      </c>
      <c r="G766" s="52" t="s">
        <v>177</v>
      </c>
      <c r="H766" s="52" t="s">
        <v>214</v>
      </c>
      <c r="I766" s="52" t="s">
        <v>591</v>
      </c>
      <c r="J766" s="52" t="s">
        <v>165</v>
      </c>
      <c r="K766" s="52" t="s">
        <v>931</v>
      </c>
      <c r="L766" s="53" t="s">
        <v>293</v>
      </c>
      <c r="M766" s="13">
        <v>408</v>
      </c>
      <c r="N766" s="14">
        <f t="shared" si="195"/>
        <v>1.11780821917808</v>
      </c>
      <c r="O766" s="15">
        <v>5200</v>
      </c>
      <c r="P766" s="15">
        <f t="shared" si="200"/>
        <v>2121600</v>
      </c>
      <c r="Q766" s="16">
        <f>IFERROR(VLOOKUP(G766,SCENARIOS!$A$13:$E$18,4,0),0.025)</f>
        <v>0.045</v>
      </c>
      <c r="R766" s="52">
        <f>IFERROR(VLOOKUP(L766,INPUTS!$A$107:$B$120,2,0),0.0082)</f>
        <v>0.0079</v>
      </c>
      <c r="S766" s="52">
        <f t="shared" si="201"/>
        <v>41.08</v>
      </c>
      <c r="T766" s="15">
        <f t="shared" si="202"/>
        <v>16760.64</v>
      </c>
      <c r="U766" s="15">
        <f>T766/INPUTS!$B$7*1000</f>
        <v>20950800</v>
      </c>
      <c r="V766" s="15">
        <f>T766*INPUTS!$B$6</f>
        <v>52963.6224</v>
      </c>
      <c r="W766" s="54" t="s">
        <v>396</v>
      </c>
      <c r="X766" s="54" t="s">
        <v>396</v>
      </c>
      <c r="Y766" s="67">
        <f>IFERROR(VLOOKUP(E766,INPUTS!$A$44:$B$103,2,0),0)</f>
        <v>0</v>
      </c>
      <c r="Z766" s="15">
        <f t="shared" si="191"/>
        <v>0</v>
      </c>
      <c r="AA766" s="20">
        <f>IFERROR(VLOOKUP(E766,INPUTS!$A$44:$C$103,3,0),SCENARIOS!$J$25)</f>
        <v>0.015</v>
      </c>
      <c r="AB766" s="15">
        <f t="shared" si="203"/>
        <v>313.302102472597</v>
      </c>
      <c r="AC766" s="20">
        <f>IFERROR(VLOOKUP($E766,INPUTS!$A$44:$G$103,4,0),SCENARIOS!$K$25)</f>
        <v>0.075</v>
      </c>
      <c r="AD766" s="15">
        <f t="shared" si="203"/>
        <v>1952.15710565049</v>
      </c>
      <c r="AE766" s="20">
        <f>IFERROR(VLOOKUP($E766,INPUTS!$A$44:$G$103,5,0),SCENARIOS!$L$25)</f>
        <v>0.15</v>
      </c>
      <c r="AF766" s="15">
        <f t="shared" si="203"/>
        <v>4865.48584904569</v>
      </c>
      <c r="AG766" s="20">
        <f>IFERROR(VLOOKUP($E766,INPUTS!$A$44:$G$103,6,0),SCENARIOS!$M$25)</f>
        <v>0.2</v>
      </c>
      <c r="AH766" s="15">
        <f t="shared" si="193"/>
        <v>8084.37411065016</v>
      </c>
      <c r="AI766" s="20">
        <f>IFERROR(VLOOKUP($E766,INPUTS!$A$44:$G$103,7,0),SCENARIOS!$N$25)</f>
        <v>0.3</v>
      </c>
      <c r="AJ766" s="15">
        <f t="shared" si="194"/>
        <v>15111.9014908841</v>
      </c>
      <c r="AL766" t="str">
        <f t="shared" si="196"/>
        <v>N</v>
      </c>
      <c r="AM766" s="21">
        <f t="shared" si="197"/>
        <v>50373.0049696138</v>
      </c>
    </row>
    <row r="767" ht="15" customHeight="1" spans="1:39">
      <c r="A767" s="24" t="s">
        <v>2517</v>
      </c>
      <c r="B767" s="52" t="s">
        <v>445</v>
      </c>
      <c r="C767" s="52" t="s">
        <v>446</v>
      </c>
      <c r="D767" s="52" t="s">
        <v>929</v>
      </c>
      <c r="E767" s="10" t="s">
        <v>448</v>
      </c>
      <c r="F767" s="52" t="s">
        <v>447</v>
      </c>
      <c r="G767" s="52" t="s">
        <v>177</v>
      </c>
      <c r="H767" s="52" t="s">
        <v>212</v>
      </c>
      <c r="I767" s="52" t="s">
        <v>597</v>
      </c>
      <c r="J767" s="52" t="s">
        <v>165</v>
      </c>
      <c r="K767" s="52" t="s">
        <v>931</v>
      </c>
      <c r="L767" s="53" t="s">
        <v>293</v>
      </c>
      <c r="M767" s="13">
        <v>408</v>
      </c>
      <c r="N767" s="14">
        <f t="shared" si="195"/>
        <v>1.11780821917808</v>
      </c>
      <c r="O767" s="15">
        <v>4800</v>
      </c>
      <c r="P767" s="15">
        <f t="shared" si="200"/>
        <v>1958400</v>
      </c>
      <c r="Q767" s="16">
        <f>IFERROR(VLOOKUP(G767,SCENARIOS!$A$13:$E$18,4,0),0.025)</f>
        <v>0.045</v>
      </c>
      <c r="R767" s="52">
        <f>IFERROR(VLOOKUP(L767,INPUTS!$A$107:$B$120,2,0),0.0082)</f>
        <v>0.0079</v>
      </c>
      <c r="S767" s="52">
        <f t="shared" si="201"/>
        <v>37.92</v>
      </c>
      <c r="T767" s="15">
        <f t="shared" si="202"/>
        <v>15471.36</v>
      </c>
      <c r="U767" s="15">
        <f>T767/INPUTS!$B$7*1000</f>
        <v>19339200</v>
      </c>
      <c r="V767" s="15">
        <f>T767*INPUTS!$B$6</f>
        <v>48889.4976</v>
      </c>
      <c r="W767" s="54" t="s">
        <v>396</v>
      </c>
      <c r="X767" s="54" t="s">
        <v>396</v>
      </c>
      <c r="Y767" s="67">
        <f>IFERROR(VLOOKUP(E767,INPUTS!$A$44:$B$103,2,0),0)</f>
        <v>0</v>
      </c>
      <c r="Z767" s="15">
        <f t="shared" si="191"/>
        <v>0</v>
      </c>
      <c r="AA767" s="20">
        <f>IFERROR(VLOOKUP(E767,INPUTS!$A$44:$C$103,3,0),SCENARIOS!$J$25)</f>
        <v>0.015</v>
      </c>
      <c r="AB767" s="15">
        <f t="shared" si="203"/>
        <v>289.201940743936</v>
      </c>
      <c r="AC767" s="20">
        <f>IFERROR(VLOOKUP($E767,INPUTS!$A$44:$G$103,4,0),SCENARIOS!$K$25)</f>
        <v>0.075</v>
      </c>
      <c r="AD767" s="15">
        <f t="shared" si="203"/>
        <v>1801.99117444661</v>
      </c>
      <c r="AE767" s="20">
        <f>IFERROR(VLOOKUP($E767,INPUTS!$A$44:$G$103,5,0),SCENARIOS!$L$25)</f>
        <v>0.15</v>
      </c>
      <c r="AF767" s="15">
        <f t="shared" si="203"/>
        <v>4491.21770681141</v>
      </c>
      <c r="AG767" s="20">
        <f>IFERROR(VLOOKUP($E767,INPUTS!$A$44:$G$103,6,0),SCENARIOS!$M$25)</f>
        <v>0.2</v>
      </c>
      <c r="AH767" s="15">
        <f t="shared" si="193"/>
        <v>7462.49917906168</v>
      </c>
      <c r="AI767" s="20">
        <f>IFERROR(VLOOKUP($E767,INPUTS!$A$44:$G$103,7,0),SCENARIOS!$N$25)</f>
        <v>0.3</v>
      </c>
      <c r="AJ767" s="15">
        <f t="shared" si="194"/>
        <v>13949.4475300469</v>
      </c>
      <c r="AL767" t="str">
        <f t="shared" si="196"/>
        <v>Y</v>
      </c>
      <c r="AM767" s="21">
        <f t="shared" si="197"/>
        <v>46498.1584334897</v>
      </c>
    </row>
    <row r="768" ht="15" customHeight="1" spans="1:39">
      <c r="A768" s="6" t="s">
        <v>2518</v>
      </c>
      <c r="B768" s="52" t="s">
        <v>445</v>
      </c>
      <c r="C768" s="52" t="s">
        <v>446</v>
      </c>
      <c r="D768" s="52" t="s">
        <v>929</v>
      </c>
      <c r="E768" s="10" t="s">
        <v>448</v>
      </c>
      <c r="F768" s="52" t="s">
        <v>447</v>
      </c>
      <c r="G768" s="52" t="s">
        <v>177</v>
      </c>
      <c r="H768" s="52" t="s">
        <v>215</v>
      </c>
      <c r="I768" s="52" t="s">
        <v>490</v>
      </c>
      <c r="J768" s="52" t="s">
        <v>165</v>
      </c>
      <c r="K768" s="52" t="s">
        <v>931</v>
      </c>
      <c r="L768" s="53" t="s">
        <v>293</v>
      </c>
      <c r="M768" s="13">
        <v>572</v>
      </c>
      <c r="N768" s="14">
        <f t="shared" si="195"/>
        <v>1.56712328767123</v>
      </c>
      <c r="O768" s="15">
        <v>5900</v>
      </c>
      <c r="P768" s="15">
        <f t="shared" si="200"/>
        <v>3374800</v>
      </c>
      <c r="Q768" s="16">
        <f>IFERROR(VLOOKUP(G768,SCENARIOS!$A$13:$E$18,4,0),0.025)</f>
        <v>0.045</v>
      </c>
      <c r="R768" s="52">
        <f>IFERROR(VLOOKUP(L768,INPUTS!$A$107:$B$120,2,0),0.0082)</f>
        <v>0.0079</v>
      </c>
      <c r="S768" s="52">
        <f t="shared" si="201"/>
        <v>46.61</v>
      </c>
      <c r="T768" s="15">
        <f t="shared" si="202"/>
        <v>26660.92</v>
      </c>
      <c r="U768" s="15">
        <f>T768/INPUTS!$B$7*1000</f>
        <v>33326150</v>
      </c>
      <c r="V768" s="15">
        <f>T768*INPUTS!$B$6</f>
        <v>84248.5072</v>
      </c>
      <c r="W768" s="54" t="s">
        <v>396</v>
      </c>
      <c r="X768" s="54" t="s">
        <v>396</v>
      </c>
      <c r="Y768" s="67">
        <f>IFERROR(VLOOKUP(E768,INPUTS!$A$44:$B$103,2,0),0)</f>
        <v>0</v>
      </c>
      <c r="Z768" s="15">
        <f t="shared" si="191"/>
        <v>0</v>
      </c>
      <c r="AA768" s="20">
        <f>IFERROR(VLOOKUP(E768,INPUTS!$A$44:$C$103,3,0),SCENARIOS!$J$25)</f>
        <v>0.015</v>
      </c>
      <c r="AB768" s="15">
        <f t="shared" si="203"/>
        <v>498.365354178224</v>
      </c>
      <c r="AC768" s="20">
        <f>IFERROR(VLOOKUP($E768,INPUTS!$A$44:$G$103,4,0),SCENARIOS!$K$25)</f>
        <v>0.075</v>
      </c>
      <c r="AD768" s="15">
        <f t="shared" si="203"/>
        <v>3105.26951364502</v>
      </c>
      <c r="AE768" s="20">
        <f>IFERROR(VLOOKUP($E768,INPUTS!$A$44:$G$103,5,0),SCENARIOS!$L$25)</f>
        <v>0.15</v>
      </c>
      <c r="AF768" s="15">
        <f t="shared" si="203"/>
        <v>7739.46155889866</v>
      </c>
      <c r="AG768" s="20">
        <f>IFERROR(VLOOKUP($E768,INPUTS!$A$44:$G$103,6,0),SCENARIOS!$M$25)</f>
        <v>0.2</v>
      </c>
      <c r="AH768" s="15">
        <f t="shared" si="193"/>
        <v>12859.7029358136</v>
      </c>
      <c r="AI768" s="20">
        <f>IFERROR(VLOOKUP($E768,INPUTS!$A$44:$G$103,7,0),SCENARIOS!$N$25)</f>
        <v>0.3</v>
      </c>
      <c r="AJ768" s="15">
        <f t="shared" si="194"/>
        <v>24038.2942832937</v>
      </c>
      <c r="AL768" t="str">
        <f t="shared" si="196"/>
        <v>N</v>
      </c>
      <c r="AM768" s="21">
        <f t="shared" si="197"/>
        <v>80127.6476109789</v>
      </c>
    </row>
    <row r="769" ht="15" customHeight="1" spans="1:39">
      <c r="A769" s="24" t="s">
        <v>2519</v>
      </c>
      <c r="B769" s="52" t="s">
        <v>445</v>
      </c>
      <c r="C769" s="52" t="s">
        <v>446</v>
      </c>
      <c r="D769" s="52" t="s">
        <v>929</v>
      </c>
      <c r="E769" s="10" t="s">
        <v>448</v>
      </c>
      <c r="F769" s="52" t="s">
        <v>447</v>
      </c>
      <c r="G769" s="52" t="s">
        <v>177</v>
      </c>
      <c r="H769" s="52" t="s">
        <v>213</v>
      </c>
      <c r="I769" s="52" t="s">
        <v>606</v>
      </c>
      <c r="J769" s="52" t="s">
        <v>165</v>
      </c>
      <c r="K769" s="52" t="s">
        <v>931</v>
      </c>
      <c r="L769" s="53" t="s">
        <v>293</v>
      </c>
      <c r="M769" s="13">
        <v>572</v>
      </c>
      <c r="N769" s="14">
        <f t="shared" si="195"/>
        <v>1.56712328767123</v>
      </c>
      <c r="O769" s="15">
        <v>5830</v>
      </c>
      <c r="P769" s="15">
        <f t="shared" si="200"/>
        <v>3334760</v>
      </c>
      <c r="Q769" s="16">
        <f>IFERROR(VLOOKUP(G769,SCENARIOS!$A$13:$E$18,4,0),0.025)</f>
        <v>0.045</v>
      </c>
      <c r="R769" s="52">
        <f>IFERROR(VLOOKUP(L769,INPUTS!$A$107:$B$120,2,0),0.0082)</f>
        <v>0.0079</v>
      </c>
      <c r="S769" s="52">
        <f t="shared" si="201"/>
        <v>46.057</v>
      </c>
      <c r="T769" s="15">
        <f t="shared" si="202"/>
        <v>26344.604</v>
      </c>
      <c r="U769" s="15">
        <f>T769/INPUTS!$B$7*1000</f>
        <v>32930755</v>
      </c>
      <c r="V769" s="15">
        <f>T769*INPUTS!$B$6</f>
        <v>83248.94864</v>
      </c>
      <c r="W769" s="54" t="s">
        <v>396</v>
      </c>
      <c r="X769" s="54" t="s">
        <v>396</v>
      </c>
      <c r="Y769" s="67">
        <f>IFERROR(VLOOKUP(E769,INPUTS!$A$44:$B$103,2,0),0)</f>
        <v>0</v>
      </c>
      <c r="Z769" s="15">
        <f t="shared" si="191"/>
        <v>0</v>
      </c>
      <c r="AA769" s="20">
        <f>IFERROR(VLOOKUP(E769,INPUTS!$A$44:$C$103,3,0),SCENARIOS!$J$25)</f>
        <v>0.015</v>
      </c>
      <c r="AB769" s="15">
        <f t="shared" si="203"/>
        <v>492.452544891364</v>
      </c>
      <c r="AC769" s="20">
        <f>IFERROR(VLOOKUP($E769,INPUTS!$A$44:$G$103,4,0),SCENARIOS!$K$25)</f>
        <v>0.075</v>
      </c>
      <c r="AD769" s="15">
        <f t="shared" si="203"/>
        <v>3068.42733297466</v>
      </c>
      <c r="AE769" s="20">
        <f>IFERROR(VLOOKUP($E769,INPUTS!$A$44:$G$103,5,0),SCENARIOS!$L$25)</f>
        <v>0.15</v>
      </c>
      <c r="AF769" s="15">
        <f t="shared" si="203"/>
        <v>7647.63743870834</v>
      </c>
      <c r="AG769" s="20">
        <f>IFERROR(VLOOKUP($E769,INPUTS!$A$44:$G$103,6,0),SCENARIOS!$M$25)</f>
        <v>0.2</v>
      </c>
      <c r="AH769" s="15">
        <f t="shared" si="193"/>
        <v>12707.1301891175</v>
      </c>
      <c r="AI769" s="20">
        <f>IFERROR(VLOOKUP($E769,INPUTS!$A$44:$G$103,7,0),SCENARIOS!$N$25)</f>
        <v>0.3</v>
      </c>
      <c r="AJ769" s="15">
        <f t="shared" si="194"/>
        <v>23753.0941816275</v>
      </c>
      <c r="AL769" t="str">
        <f t="shared" si="196"/>
        <v>N</v>
      </c>
      <c r="AM769" s="21">
        <f t="shared" si="197"/>
        <v>79176.9806054249</v>
      </c>
    </row>
    <row r="770" ht="15" customHeight="1" spans="1:39">
      <c r="A770" s="6" t="s">
        <v>2520</v>
      </c>
      <c r="B770" s="52" t="s">
        <v>445</v>
      </c>
      <c r="C770" s="52" t="s">
        <v>446</v>
      </c>
      <c r="D770" s="52" t="s">
        <v>929</v>
      </c>
      <c r="E770" s="10" t="s">
        <v>448</v>
      </c>
      <c r="F770" s="52" t="s">
        <v>447</v>
      </c>
      <c r="G770" s="52" t="s">
        <v>177</v>
      </c>
      <c r="H770" s="52" t="s">
        <v>640</v>
      </c>
      <c r="I770" s="52" t="s">
        <v>639</v>
      </c>
      <c r="J770" s="56" t="s">
        <v>185</v>
      </c>
      <c r="K770" s="52" t="s">
        <v>931</v>
      </c>
      <c r="L770" s="53" t="s">
        <v>291</v>
      </c>
      <c r="M770" s="13">
        <v>859</v>
      </c>
      <c r="N770" s="14">
        <f t="shared" si="195"/>
        <v>2.35342465753425</v>
      </c>
      <c r="O770" s="15">
        <v>3480</v>
      </c>
      <c r="P770" s="15">
        <f t="shared" si="200"/>
        <v>2989320</v>
      </c>
      <c r="Q770" s="16">
        <f>IFERROR(VLOOKUP(G770,SCENARIOS!$A$13:$E$18,4,0),0.025)</f>
        <v>0.045</v>
      </c>
      <c r="R770" s="52">
        <f>IFERROR(VLOOKUP(L770,INPUTS!$A$107:$B$120,2,0),0.0082)</f>
        <v>0.0079</v>
      </c>
      <c r="S770" s="52">
        <f t="shared" si="201"/>
        <v>27.492</v>
      </c>
      <c r="T770" s="15">
        <f t="shared" si="202"/>
        <v>23615.628</v>
      </c>
      <c r="U770" s="15">
        <f>T770/INPUTS!$B$7*1000</f>
        <v>29519535</v>
      </c>
      <c r="V770" s="15">
        <f>T770*INPUTS!$B$6</f>
        <v>74625.38448</v>
      </c>
      <c r="W770" s="54" t="s">
        <v>396</v>
      </c>
      <c r="X770" s="54" t="s">
        <v>396</v>
      </c>
      <c r="Y770" s="67">
        <f>IFERROR(VLOOKUP(E770,INPUTS!$A$44:$B$103,2,0),0)</f>
        <v>0</v>
      </c>
      <c r="Z770" s="15">
        <f t="shared" si="191"/>
        <v>0</v>
      </c>
      <c r="AA770" s="20">
        <f>IFERROR(VLOOKUP(E770,INPUTS!$A$44:$C$103,3,0),SCENARIOS!$J$25)</f>
        <v>0.015</v>
      </c>
      <c r="AB770" s="15">
        <f t="shared" si="203"/>
        <v>441.440535899031</v>
      </c>
      <c r="AC770" s="20">
        <f>IFERROR(VLOOKUP($E770,INPUTS!$A$44:$G$103,4,0),SCENARIOS!$K$25)</f>
        <v>0.075</v>
      </c>
      <c r="AD770" s="15">
        <f t="shared" si="203"/>
        <v>2750.57611192644</v>
      </c>
      <c r="AE770" s="20">
        <f>IFERROR(VLOOKUP($E770,INPUTS!$A$44:$G$103,5,0),SCENARIOS!$L$25)</f>
        <v>0.15</v>
      </c>
      <c r="AF770" s="15">
        <f t="shared" si="203"/>
        <v>6855.43653764577</v>
      </c>
      <c r="AG770" s="20">
        <f>IFERROR(VLOOKUP($E770,INPUTS!$A$44:$G$103,6,0),SCENARIOS!$M$25)</f>
        <v>0.2</v>
      </c>
      <c r="AH770" s="15">
        <f t="shared" si="193"/>
        <v>11390.8282505886</v>
      </c>
      <c r="AI770" s="20">
        <f>IFERROR(VLOOKUP($E770,INPUTS!$A$44:$G$103,7,0),SCENARIOS!$N$25)</f>
        <v>0.3</v>
      </c>
      <c r="AJ770" s="15">
        <f t="shared" si="194"/>
        <v>21292.5666311886</v>
      </c>
      <c r="AL770" t="str">
        <f t="shared" si="196"/>
        <v>N</v>
      </c>
      <c r="AM770" s="21">
        <f t="shared" si="197"/>
        <v>70975.2221039621</v>
      </c>
    </row>
    <row r="771" ht="15" customHeight="1" spans="1:39">
      <c r="A771" s="24" t="s">
        <v>2521</v>
      </c>
      <c r="B771" s="52" t="s">
        <v>445</v>
      </c>
      <c r="C771" s="52" t="s">
        <v>446</v>
      </c>
      <c r="D771" s="52" t="s">
        <v>929</v>
      </c>
      <c r="E771" s="10" t="s">
        <v>448</v>
      </c>
      <c r="F771" s="52" t="s">
        <v>447</v>
      </c>
      <c r="G771" s="52" t="s">
        <v>177</v>
      </c>
      <c r="H771" s="52" t="s">
        <v>644</v>
      </c>
      <c r="I771" s="52" t="s">
        <v>643</v>
      </c>
      <c r="J771" s="56" t="s">
        <v>185</v>
      </c>
      <c r="K771" s="52" t="s">
        <v>931</v>
      </c>
      <c r="L771" s="53" t="s">
        <v>295</v>
      </c>
      <c r="M771" s="13">
        <v>859</v>
      </c>
      <c r="N771" s="14">
        <f t="shared" si="195"/>
        <v>2.35342465753425</v>
      </c>
      <c r="O771" s="15">
        <v>6140</v>
      </c>
      <c r="P771" s="15">
        <f t="shared" si="200"/>
        <v>5274260</v>
      </c>
      <c r="Q771" s="16">
        <f>IFERROR(VLOOKUP(G771,SCENARIOS!$A$13:$E$18,4,0),0.025)</f>
        <v>0.045</v>
      </c>
      <c r="R771" s="52">
        <f>IFERROR(VLOOKUP(L771,INPUTS!$A$107:$B$120,2,0),0.0082)</f>
        <v>0.0089</v>
      </c>
      <c r="S771" s="52">
        <f t="shared" si="201"/>
        <v>54.646</v>
      </c>
      <c r="T771" s="15">
        <f t="shared" si="202"/>
        <v>46940.914</v>
      </c>
      <c r="U771" s="15">
        <f>T771/INPUTS!$B$7*1000</f>
        <v>58676142.5</v>
      </c>
      <c r="V771" s="15">
        <f>T771*INPUTS!$B$6</f>
        <v>148333.28824</v>
      </c>
      <c r="W771" s="54" t="s">
        <v>396</v>
      </c>
      <c r="X771" s="54" t="s">
        <v>396</v>
      </c>
      <c r="Y771" s="67">
        <f>IFERROR(VLOOKUP(E771,INPUTS!$A$44:$B$103,2,0),0)</f>
        <v>0</v>
      </c>
      <c r="Z771" s="15">
        <f t="shared" si="191"/>
        <v>0</v>
      </c>
      <c r="AA771" s="20">
        <f>IFERROR(VLOOKUP(E771,INPUTS!$A$44:$C$103,3,0),SCENARIOS!$J$25)</f>
        <v>0.015</v>
      </c>
      <c r="AB771" s="15">
        <f t="shared" si="203"/>
        <v>877.45378745593</v>
      </c>
      <c r="AC771" s="20">
        <f>IFERROR(VLOOKUP($E771,INPUTS!$A$44:$G$103,4,0),SCENARIOS!$K$25)</f>
        <v>0.075</v>
      </c>
      <c r="AD771" s="15">
        <f t="shared" si="203"/>
        <v>5467.33530526452</v>
      </c>
      <c r="AE771" s="20">
        <f>IFERROR(VLOOKUP($E771,INPUTS!$A$44:$G$103,5,0),SCENARIOS!$L$25)</f>
        <v>0.15</v>
      </c>
      <c r="AF771" s="15">
        <f t="shared" si="203"/>
        <v>13626.5890090277</v>
      </c>
      <c r="AG771" s="20">
        <f>IFERROR(VLOOKUP($E771,INPUTS!$A$44:$G$103,6,0),SCENARIOS!$M$25)</f>
        <v>0.2</v>
      </c>
      <c r="AH771" s="15">
        <f t="shared" si="193"/>
        <v>22641.6121264973</v>
      </c>
      <c r="AI771" s="20">
        <f>IFERROR(VLOOKUP($E771,INPUTS!$A$44:$G$103,7,0),SCENARIOS!$N$25)</f>
        <v>0.3</v>
      </c>
      <c r="AJ771" s="15">
        <f t="shared" si="194"/>
        <v>42323.3521070833</v>
      </c>
      <c r="AL771" t="str">
        <f t="shared" si="196"/>
        <v>N</v>
      </c>
      <c r="AM771" s="21">
        <f t="shared" si="197"/>
        <v>141077.840356944</v>
      </c>
    </row>
    <row r="772" ht="15" customHeight="1" spans="1:39">
      <c r="A772" s="6" t="s">
        <v>2522</v>
      </c>
      <c r="B772" s="52" t="s">
        <v>445</v>
      </c>
      <c r="C772" s="52" t="s">
        <v>446</v>
      </c>
      <c r="D772" s="52" t="s">
        <v>929</v>
      </c>
      <c r="E772" s="10" t="s">
        <v>448</v>
      </c>
      <c r="F772" s="52" t="s">
        <v>447</v>
      </c>
      <c r="G772" s="52" t="s">
        <v>177</v>
      </c>
      <c r="H772" s="52" t="s">
        <v>456</v>
      </c>
      <c r="I772" s="52" t="s">
        <v>455</v>
      </c>
      <c r="J772" s="56" t="s">
        <v>185</v>
      </c>
      <c r="K772" s="52" t="s">
        <v>931</v>
      </c>
      <c r="L772" s="53" t="s">
        <v>291</v>
      </c>
      <c r="M772" s="13">
        <v>859</v>
      </c>
      <c r="N772" s="14">
        <f t="shared" si="195"/>
        <v>2.35342465753425</v>
      </c>
      <c r="O772" s="15">
        <v>2820</v>
      </c>
      <c r="P772" s="15">
        <f t="shared" si="200"/>
        <v>2422380</v>
      </c>
      <c r="Q772" s="16">
        <f>IFERROR(VLOOKUP(G772,SCENARIOS!$A$13:$E$18,4,0),0.025)</f>
        <v>0.045</v>
      </c>
      <c r="R772" s="52">
        <f>IFERROR(VLOOKUP(L772,INPUTS!$A$107:$B$120,2,0),0.0082)</f>
        <v>0.0079</v>
      </c>
      <c r="S772" s="52">
        <f t="shared" si="201"/>
        <v>22.278</v>
      </c>
      <c r="T772" s="15">
        <f t="shared" si="202"/>
        <v>19136.802</v>
      </c>
      <c r="U772" s="15">
        <f>T772/INPUTS!$B$7*1000</f>
        <v>23921002.5</v>
      </c>
      <c r="V772" s="15">
        <f>T772*INPUTS!$B$6</f>
        <v>60472.29432</v>
      </c>
      <c r="W772" s="54" t="s">
        <v>396</v>
      </c>
      <c r="X772" s="54" t="s">
        <v>396</v>
      </c>
      <c r="Y772" s="67">
        <f>IFERROR(VLOOKUP(E772,INPUTS!$A$44:$B$103,2,0),0)</f>
        <v>0</v>
      </c>
      <c r="Z772" s="15">
        <f t="shared" ref="Z772:Z835" si="204">T772*Y772</f>
        <v>0</v>
      </c>
      <c r="AA772" s="20">
        <f>IFERROR(VLOOKUP(E772,INPUTS!$A$44:$C$103,3,0),SCENARIOS!$J$25)</f>
        <v>0.015</v>
      </c>
      <c r="AB772" s="15">
        <f t="shared" ref="AB772:AF787" si="205">$T772*AA772*(1+$Q772)^AB$2</f>
        <v>357.719054952663</v>
      </c>
      <c r="AC772" s="20">
        <f>IFERROR(VLOOKUP($E772,INPUTS!$A$44:$G$103,4,0),SCENARIOS!$K$25)</f>
        <v>0.075</v>
      </c>
      <c r="AD772" s="15">
        <f t="shared" si="205"/>
        <v>2228.91512518177</v>
      </c>
      <c r="AE772" s="20">
        <f>IFERROR(VLOOKUP($E772,INPUTS!$A$44:$G$103,5,0),SCENARIOS!$L$25)</f>
        <v>0.15</v>
      </c>
      <c r="AF772" s="15">
        <f t="shared" si="205"/>
        <v>5555.26753912675</v>
      </c>
      <c r="AG772" s="20">
        <f>IFERROR(VLOOKUP($E772,INPUTS!$A$44:$G$103,6,0),SCENARIOS!$M$25)</f>
        <v>0.2</v>
      </c>
      <c r="AH772" s="15">
        <f t="shared" ref="AH772:AH835" si="206">$T772*AG772*(1+$Q772)^AH$2</f>
        <v>9230.4987547873</v>
      </c>
      <c r="AI772" s="20">
        <f>IFERROR(VLOOKUP($E772,INPUTS!$A$44:$G$103,7,0),SCENARIOS!$N$25)</f>
        <v>0.3</v>
      </c>
      <c r="AJ772" s="15">
        <f t="shared" ref="AJ772:AJ835" si="207">$T772*AI772*(1+$Q772)^AJ$2</f>
        <v>17254.3212356184</v>
      </c>
      <c r="AL772" t="str">
        <f t="shared" si="196"/>
        <v>N</v>
      </c>
      <c r="AM772" s="21">
        <f t="shared" si="197"/>
        <v>57514.4041187279</v>
      </c>
    </row>
    <row r="773" ht="15" customHeight="1" spans="1:39">
      <c r="A773" s="24" t="s">
        <v>2523</v>
      </c>
      <c r="B773" s="52" t="s">
        <v>445</v>
      </c>
      <c r="C773" s="52" t="s">
        <v>446</v>
      </c>
      <c r="D773" s="52" t="s">
        <v>929</v>
      </c>
      <c r="E773" s="10" t="s">
        <v>448</v>
      </c>
      <c r="F773" s="52" t="s">
        <v>447</v>
      </c>
      <c r="G773" s="52" t="s">
        <v>177</v>
      </c>
      <c r="H773" s="52" t="s">
        <v>1731</v>
      </c>
      <c r="I773" s="52" t="s">
        <v>1732</v>
      </c>
      <c r="J773" s="56" t="s">
        <v>185</v>
      </c>
      <c r="K773" s="52" t="s">
        <v>931</v>
      </c>
      <c r="L773" s="53" t="s">
        <v>291</v>
      </c>
      <c r="M773" s="13">
        <v>572</v>
      </c>
      <c r="N773" s="14">
        <f t="shared" ref="N773:N836" si="208">M773/365</f>
        <v>1.56712328767123</v>
      </c>
      <c r="O773" s="15">
        <v>3620</v>
      </c>
      <c r="P773" s="15">
        <f t="shared" si="200"/>
        <v>2070640</v>
      </c>
      <c r="Q773" s="16">
        <f>IFERROR(VLOOKUP(G773,SCENARIOS!$A$13:$E$18,4,0),0.025)</f>
        <v>0.045</v>
      </c>
      <c r="R773" s="52">
        <f>IFERROR(VLOOKUP(L773,INPUTS!$A$107:$B$120,2,0),0.0082)</f>
        <v>0.0079</v>
      </c>
      <c r="S773" s="52">
        <f t="shared" si="201"/>
        <v>28.598</v>
      </c>
      <c r="T773" s="15">
        <f t="shared" si="202"/>
        <v>16358.056</v>
      </c>
      <c r="U773" s="15">
        <f>T773/INPUTS!$B$7*1000</f>
        <v>20447570</v>
      </c>
      <c r="V773" s="15">
        <f>T773*INPUTS!$B$6</f>
        <v>51691.45696</v>
      </c>
      <c r="W773" s="54" t="s">
        <v>396</v>
      </c>
      <c r="X773" s="54" t="s">
        <v>396</v>
      </c>
      <c r="Y773" s="67">
        <f>IFERROR(VLOOKUP(E773,INPUTS!$A$44:$B$103,2,0),0)</f>
        <v>0</v>
      </c>
      <c r="Z773" s="15">
        <f t="shared" si="204"/>
        <v>0</v>
      </c>
      <c r="AA773" s="20">
        <f>IFERROR(VLOOKUP(E773,INPUTS!$A$44:$C$103,3,0),SCENARIOS!$J$25)</f>
        <v>0.015</v>
      </c>
      <c r="AB773" s="15">
        <f t="shared" si="205"/>
        <v>305.776708834775</v>
      </c>
      <c r="AC773" s="20">
        <f>IFERROR(VLOOKUP($E773,INPUTS!$A$44:$G$103,4,0),SCENARIOS!$K$25)</f>
        <v>0.075</v>
      </c>
      <c r="AD773" s="15">
        <f t="shared" si="205"/>
        <v>1905.26705752457</v>
      </c>
      <c r="AE773" s="20">
        <f>IFERROR(VLOOKUP($E773,INPUTS!$A$44:$G$103,5,0),SCENARIOS!$L$25)</f>
        <v>0.15</v>
      </c>
      <c r="AF773" s="15">
        <f t="shared" si="205"/>
        <v>4748.61878698528</v>
      </c>
      <c r="AG773" s="20">
        <f>IFERROR(VLOOKUP($E773,INPUTS!$A$44:$G$103,6,0),SCENARIOS!$M$25)</f>
        <v>0.2</v>
      </c>
      <c r="AH773" s="15">
        <f t="shared" si="206"/>
        <v>7890.19061485513</v>
      </c>
      <c r="AI773" s="20">
        <f>IFERROR(VLOOKUP($E773,INPUTS!$A$44:$G$103,7,0),SCENARIOS!$N$25)</f>
        <v>0.3</v>
      </c>
      <c r="AJ773" s="15">
        <f t="shared" si="207"/>
        <v>14748.919543309</v>
      </c>
      <c r="AL773" t="str">
        <f t="shared" ref="AL773:AL836" si="209">IF(H773="MULTI","MULTI",IF(COUNTIFS($E$4:$E$1277,H773,$H$4:$H$1277,E773)&gt;0,"Y","N"))</f>
        <v>N</v>
      </c>
      <c r="AM773" s="21">
        <f t="shared" ref="AM773:AM836" si="210">T773*((1+Q773)^25)</f>
        <v>49163.0651443633</v>
      </c>
    </row>
    <row r="774" ht="15" customHeight="1" spans="1:39">
      <c r="A774" s="6" t="s">
        <v>2524</v>
      </c>
      <c r="B774" s="52" t="s">
        <v>445</v>
      </c>
      <c r="C774" s="52" t="s">
        <v>446</v>
      </c>
      <c r="D774" s="52" t="s">
        <v>929</v>
      </c>
      <c r="E774" s="10" t="s">
        <v>448</v>
      </c>
      <c r="F774" s="52" t="s">
        <v>447</v>
      </c>
      <c r="G774" s="52" t="s">
        <v>177</v>
      </c>
      <c r="H774" s="52" t="s">
        <v>1216</v>
      </c>
      <c r="I774" s="52" t="s">
        <v>1217</v>
      </c>
      <c r="J774" s="56" t="s">
        <v>185</v>
      </c>
      <c r="K774" s="52" t="s">
        <v>931</v>
      </c>
      <c r="L774" s="53" t="s">
        <v>295</v>
      </c>
      <c r="M774" s="13">
        <v>572</v>
      </c>
      <c r="N774" s="14">
        <f t="shared" si="208"/>
        <v>1.56712328767123</v>
      </c>
      <c r="O774" s="15">
        <v>5600</v>
      </c>
      <c r="P774" s="15">
        <f t="shared" si="200"/>
        <v>3203200</v>
      </c>
      <c r="Q774" s="16">
        <f>IFERROR(VLOOKUP(G774,SCENARIOS!$A$13:$E$18,4,0),0.025)</f>
        <v>0.045</v>
      </c>
      <c r="R774" s="52">
        <f>IFERROR(VLOOKUP(L774,INPUTS!$A$107:$B$120,2,0),0.0082)</f>
        <v>0.0089</v>
      </c>
      <c r="S774" s="52">
        <f t="shared" si="201"/>
        <v>49.84</v>
      </c>
      <c r="T774" s="15">
        <f t="shared" si="202"/>
        <v>28508.48</v>
      </c>
      <c r="U774" s="15">
        <f>T774/INPUTS!$B$7*1000</f>
        <v>35635600</v>
      </c>
      <c r="V774" s="15">
        <f>T774*INPUTS!$B$6</f>
        <v>90086.7968</v>
      </c>
      <c r="W774" s="54" t="s">
        <v>396</v>
      </c>
      <c r="X774" s="54" t="s">
        <v>396</v>
      </c>
      <c r="Y774" s="67">
        <f>IFERROR(VLOOKUP(E774,INPUTS!$A$44:$B$103,2,0),0)</f>
        <v>0</v>
      </c>
      <c r="Z774" s="15">
        <f t="shared" si="204"/>
        <v>0</v>
      </c>
      <c r="AA774" s="20">
        <f>IFERROR(VLOOKUP(E774,INPUTS!$A$44:$C$103,3,0),SCENARIOS!$J$25)</f>
        <v>0.015</v>
      </c>
      <c r="AB774" s="15">
        <f t="shared" si="205"/>
        <v>532.90129268918</v>
      </c>
      <c r="AC774" s="20">
        <f>IFERROR(VLOOKUP($E774,INPUTS!$A$44:$G$103,4,0),SCENARIOS!$K$25)</f>
        <v>0.075</v>
      </c>
      <c r="AD774" s="15">
        <f t="shared" si="205"/>
        <v>3320.45982750629</v>
      </c>
      <c r="AE774" s="20">
        <f>IFERROR(VLOOKUP($E774,INPUTS!$A$44:$G$103,5,0),SCENARIOS!$L$25)</f>
        <v>0.15</v>
      </c>
      <c r="AF774" s="15">
        <f t="shared" si="205"/>
        <v>8275.79412348229</v>
      </c>
      <c r="AG774" s="20">
        <f>IFERROR(VLOOKUP($E774,INPUTS!$A$44:$G$103,6,0),SCENARIOS!$M$25)</f>
        <v>0.2</v>
      </c>
      <c r="AH774" s="15">
        <f t="shared" si="206"/>
        <v>13750.8602085593</v>
      </c>
      <c r="AI774" s="20">
        <f>IFERROR(VLOOKUP($E774,INPUTS!$A$44:$G$103,7,0),SCENARIOS!$N$25)</f>
        <v>0.3</v>
      </c>
      <c r="AJ774" s="15">
        <f t="shared" si="207"/>
        <v>25704.1104286496</v>
      </c>
      <c r="AL774" t="str">
        <f t="shared" si="209"/>
        <v>N</v>
      </c>
      <c r="AM774" s="21">
        <f t="shared" si="210"/>
        <v>85680.3680954985</v>
      </c>
    </row>
    <row r="775" ht="15" customHeight="1" spans="1:39">
      <c r="A775" s="24" t="s">
        <v>2525</v>
      </c>
      <c r="B775" s="52" t="s">
        <v>445</v>
      </c>
      <c r="C775" s="52" t="s">
        <v>446</v>
      </c>
      <c r="D775" s="52" t="s">
        <v>929</v>
      </c>
      <c r="E775" s="10" t="s">
        <v>448</v>
      </c>
      <c r="F775" s="52" t="s">
        <v>447</v>
      </c>
      <c r="G775" s="52" t="s">
        <v>177</v>
      </c>
      <c r="H775" s="52" t="s">
        <v>819</v>
      </c>
      <c r="I775" s="52" t="s">
        <v>575</v>
      </c>
      <c r="J775" s="52" t="s">
        <v>173</v>
      </c>
      <c r="K775" s="52" t="s">
        <v>931</v>
      </c>
      <c r="L775" s="53" t="s">
        <v>295</v>
      </c>
      <c r="M775" s="13">
        <v>3433</v>
      </c>
      <c r="N775" s="14">
        <f t="shared" si="208"/>
        <v>9.4054794520548</v>
      </c>
      <c r="O775" s="15">
        <v>1890</v>
      </c>
      <c r="P775" s="15">
        <f t="shared" si="200"/>
        <v>6488370</v>
      </c>
      <c r="Q775" s="16">
        <f>IFERROR(VLOOKUP(G775,SCENARIOS!$A$13:$E$18,4,0),0.025)</f>
        <v>0.045</v>
      </c>
      <c r="R775" s="52">
        <f>IFERROR(VLOOKUP(L775,INPUTS!$A$107:$B$120,2,0),0.0082)</f>
        <v>0.0089</v>
      </c>
      <c r="S775" s="52">
        <f t="shared" si="201"/>
        <v>16.821</v>
      </c>
      <c r="T775" s="15">
        <f t="shared" si="202"/>
        <v>57746.493</v>
      </c>
      <c r="U775" s="15">
        <f>T775/INPUTS!$B$7*1000</f>
        <v>72183116.25</v>
      </c>
      <c r="V775" s="15">
        <f>T775*INPUTS!$B$6</f>
        <v>182478.91788</v>
      </c>
      <c r="W775" s="54" t="s">
        <v>521</v>
      </c>
      <c r="X775" s="54" t="s">
        <v>396</v>
      </c>
      <c r="Y775" s="67">
        <f>IFERROR(VLOOKUP(E775,INPUTS!$A$44:$B$103,2,0),0)</f>
        <v>0</v>
      </c>
      <c r="Z775" s="15">
        <f t="shared" si="204"/>
        <v>0</v>
      </c>
      <c r="AA775" s="20">
        <f>IFERROR(VLOOKUP(E775,INPUTS!$A$44:$C$103,3,0),SCENARIOS!$J$25)</f>
        <v>0.015</v>
      </c>
      <c r="AB775" s="15">
        <f t="shared" si="205"/>
        <v>1079.43954809119</v>
      </c>
      <c r="AC775" s="20">
        <f>IFERROR(VLOOKUP($E775,INPUTS!$A$44:$G$103,4,0),SCENARIOS!$K$25)</f>
        <v>0.075</v>
      </c>
      <c r="AD775" s="15">
        <f t="shared" si="205"/>
        <v>6725.89033809845</v>
      </c>
      <c r="AE775" s="20">
        <f>IFERROR(VLOOKUP($E775,INPUTS!$A$44:$G$103,5,0),SCENARIOS!$L$25)</f>
        <v>0.15</v>
      </c>
      <c r="AF775" s="15">
        <f t="shared" si="205"/>
        <v>16763.3661079479</v>
      </c>
      <c r="AG775" s="20">
        <f>IFERROR(VLOOKUP($E775,INPUTS!$A$44:$G$103,6,0),SCENARIOS!$M$25)</f>
        <v>0.2</v>
      </c>
      <c r="AH775" s="15">
        <f t="shared" si="206"/>
        <v>27853.605410655</v>
      </c>
      <c r="AI775" s="20">
        <f>IFERROR(VLOOKUP($E775,INPUTS!$A$44:$G$103,7,0),SCENARIOS!$N$25)</f>
        <v>0.3</v>
      </c>
      <c r="AJ775" s="15">
        <f t="shared" si="207"/>
        <v>52065.9899419134</v>
      </c>
      <c r="AL775" t="str">
        <f t="shared" si="209"/>
        <v>N</v>
      </c>
      <c r="AM775" s="21">
        <f t="shared" si="210"/>
        <v>173553.299806378</v>
      </c>
    </row>
    <row r="776" ht="15" customHeight="1" spans="1:39">
      <c r="A776" s="6" t="s">
        <v>2526</v>
      </c>
      <c r="B776" s="52" t="s">
        <v>445</v>
      </c>
      <c r="C776" s="52" t="s">
        <v>446</v>
      </c>
      <c r="D776" s="52" t="s">
        <v>929</v>
      </c>
      <c r="E776" s="10" t="s">
        <v>448</v>
      </c>
      <c r="F776" s="52" t="s">
        <v>447</v>
      </c>
      <c r="G776" s="52" t="s">
        <v>177</v>
      </c>
      <c r="H776" s="52" t="s">
        <v>576</v>
      </c>
      <c r="I776" s="52" t="s">
        <v>575</v>
      </c>
      <c r="J776" s="52" t="s">
        <v>173</v>
      </c>
      <c r="K776" s="52" t="s">
        <v>931</v>
      </c>
      <c r="L776" s="53" t="s">
        <v>295</v>
      </c>
      <c r="M776" s="13">
        <v>2861</v>
      </c>
      <c r="N776" s="14">
        <f t="shared" si="208"/>
        <v>7.83835616438356</v>
      </c>
      <c r="O776" s="15">
        <v>2100</v>
      </c>
      <c r="P776" s="15">
        <f t="shared" si="200"/>
        <v>6008100</v>
      </c>
      <c r="Q776" s="16">
        <f>IFERROR(VLOOKUP(G776,SCENARIOS!$A$13:$E$18,4,0),0.025)</f>
        <v>0.045</v>
      </c>
      <c r="R776" s="52">
        <f>IFERROR(VLOOKUP(L776,INPUTS!$A$107:$B$120,2,0),0.0082)</f>
        <v>0.0089</v>
      </c>
      <c r="S776" s="52">
        <f t="shared" si="201"/>
        <v>18.69</v>
      </c>
      <c r="T776" s="15">
        <f t="shared" si="202"/>
        <v>53472.09</v>
      </c>
      <c r="U776" s="15">
        <f>T776/INPUTS!$B$7*1000</f>
        <v>66840112.5</v>
      </c>
      <c r="V776" s="15">
        <f>T776*INPUTS!$B$6</f>
        <v>168971.8044</v>
      </c>
      <c r="W776" s="54" t="s">
        <v>521</v>
      </c>
      <c r="X776" s="54" t="s">
        <v>396</v>
      </c>
      <c r="Y776" s="67">
        <f>IFERROR(VLOOKUP(E776,INPUTS!$A$44:$B$103,2,0),0)</f>
        <v>0</v>
      </c>
      <c r="Z776" s="15">
        <f t="shared" si="204"/>
        <v>0</v>
      </c>
      <c r="AA776" s="20">
        <f>IFERROR(VLOOKUP(E776,INPUTS!$A$44:$C$103,3,0),SCENARIOS!$J$25)</f>
        <v>0.015</v>
      </c>
      <c r="AB776" s="15">
        <f t="shared" si="205"/>
        <v>999.539290898434</v>
      </c>
      <c r="AC776" s="20">
        <f>IFERROR(VLOOKUP($E776,INPUTS!$A$44:$G$103,4,0),SCENARIOS!$K$25)</f>
        <v>0.075</v>
      </c>
      <c r="AD776" s="15">
        <f t="shared" si="205"/>
        <v>6228.0390514612</v>
      </c>
      <c r="AE776" s="20">
        <f>IFERROR(VLOOKUP($E776,INPUTS!$A$44:$G$103,5,0),SCENARIOS!$L$25)</f>
        <v>0.15</v>
      </c>
      <c r="AF776" s="15">
        <f t="shared" si="205"/>
        <v>15522.5395458585</v>
      </c>
      <c r="AG776" s="20">
        <f>IFERROR(VLOOKUP($E776,INPUTS!$A$44:$G$103,6,0),SCENARIOS!$M$25)</f>
        <v>0.2</v>
      </c>
      <c r="AH776" s="15">
        <f t="shared" si="206"/>
        <v>25791.8778780736</v>
      </c>
      <c r="AI776" s="20">
        <f>IFERROR(VLOOKUP($E776,INPUTS!$A$44:$G$103,7,0),SCENARIOS!$N$25)</f>
        <v>0.3</v>
      </c>
      <c r="AJ776" s="15">
        <f t="shared" si="207"/>
        <v>48212.0585247157</v>
      </c>
      <c r="AL776" t="str">
        <f t="shared" si="209"/>
        <v>N</v>
      </c>
      <c r="AM776" s="21">
        <f t="shared" si="210"/>
        <v>160706.861749052</v>
      </c>
    </row>
    <row r="777" ht="15" customHeight="1" spans="1:39">
      <c r="A777" s="24" t="s">
        <v>2527</v>
      </c>
      <c r="B777" s="52" t="s">
        <v>445</v>
      </c>
      <c r="C777" s="52" t="s">
        <v>446</v>
      </c>
      <c r="D777" s="52" t="s">
        <v>929</v>
      </c>
      <c r="E777" s="10" t="s">
        <v>448</v>
      </c>
      <c r="F777" s="52" t="s">
        <v>447</v>
      </c>
      <c r="G777" s="52" t="s">
        <v>177</v>
      </c>
      <c r="H777" s="52" t="s">
        <v>1740</v>
      </c>
      <c r="I777" s="52" t="s">
        <v>575</v>
      </c>
      <c r="J777" s="52" t="s">
        <v>173</v>
      </c>
      <c r="K777" s="52" t="s">
        <v>931</v>
      </c>
      <c r="L777" s="53" t="s">
        <v>295</v>
      </c>
      <c r="M777" s="13">
        <v>1716</v>
      </c>
      <c r="N777" s="14">
        <f t="shared" si="208"/>
        <v>4.7013698630137</v>
      </c>
      <c r="O777" s="15">
        <v>1990</v>
      </c>
      <c r="P777" s="15">
        <f t="shared" si="200"/>
        <v>3414840</v>
      </c>
      <c r="Q777" s="16">
        <f>IFERROR(VLOOKUP(G777,SCENARIOS!$A$13:$E$18,4,0),0.025)</f>
        <v>0.045</v>
      </c>
      <c r="R777" s="52">
        <f>IFERROR(VLOOKUP(L777,INPUTS!$A$107:$B$120,2,0),0.0082)</f>
        <v>0.0089</v>
      </c>
      <c r="S777" s="52">
        <f t="shared" si="201"/>
        <v>17.711</v>
      </c>
      <c r="T777" s="15">
        <f t="shared" si="202"/>
        <v>30392.076</v>
      </c>
      <c r="U777" s="15">
        <f>T777/INPUTS!$B$7*1000</f>
        <v>37990095</v>
      </c>
      <c r="V777" s="15">
        <f>T777*INPUTS!$B$6</f>
        <v>96038.96016</v>
      </c>
      <c r="W777" s="54" t="s">
        <v>521</v>
      </c>
      <c r="X777" s="54" t="s">
        <v>396</v>
      </c>
      <c r="Y777" s="67">
        <f>IFERROR(VLOOKUP(E777,INPUTS!$A$44:$B$103,2,0),0)</f>
        <v>0</v>
      </c>
      <c r="Z777" s="15">
        <f t="shared" si="204"/>
        <v>0</v>
      </c>
      <c r="AA777" s="20">
        <f>IFERROR(VLOOKUP(E777,INPUTS!$A$44:$C$103,3,0),SCENARIOS!$J$25)</f>
        <v>0.015</v>
      </c>
      <c r="AB777" s="15">
        <f t="shared" si="205"/>
        <v>568.110842384715</v>
      </c>
      <c r="AC777" s="20">
        <f>IFERROR(VLOOKUP($E777,INPUTS!$A$44:$G$103,4,0),SCENARIOS!$K$25)</f>
        <v>0.075</v>
      </c>
      <c r="AD777" s="15">
        <f t="shared" si="205"/>
        <v>3539.84735182367</v>
      </c>
      <c r="AE777" s="20">
        <f>IFERROR(VLOOKUP($E777,INPUTS!$A$44:$G$103,5,0),SCENARIOS!$L$25)</f>
        <v>0.15</v>
      </c>
      <c r="AF777" s="15">
        <f t="shared" si="205"/>
        <v>8822.58766378379</v>
      </c>
      <c r="AG777" s="20">
        <f>IFERROR(VLOOKUP($E777,INPUTS!$A$44:$G$103,6,0),SCENARIOS!$M$25)</f>
        <v>0.2</v>
      </c>
      <c r="AH777" s="15">
        <f t="shared" si="206"/>
        <v>14659.3991866248</v>
      </c>
      <c r="AI777" s="20">
        <f>IFERROR(VLOOKUP($E777,INPUTS!$A$44:$G$103,7,0),SCENARIOS!$N$25)</f>
        <v>0.3</v>
      </c>
      <c r="AJ777" s="15">
        <f t="shared" si="207"/>
        <v>27402.4177248282</v>
      </c>
      <c r="AL777" t="str">
        <f t="shared" si="209"/>
        <v>N</v>
      </c>
      <c r="AM777" s="21">
        <f t="shared" si="210"/>
        <v>91341.3924160939</v>
      </c>
    </row>
    <row r="778" ht="15" customHeight="1" spans="1:39">
      <c r="A778" s="6" t="s">
        <v>2528</v>
      </c>
      <c r="B778" s="52" t="s">
        <v>445</v>
      </c>
      <c r="C778" s="52" t="s">
        <v>446</v>
      </c>
      <c r="D778" s="52" t="s">
        <v>929</v>
      </c>
      <c r="E778" s="10" t="s">
        <v>448</v>
      </c>
      <c r="F778" s="52" t="s">
        <v>447</v>
      </c>
      <c r="G778" s="52" t="s">
        <v>177</v>
      </c>
      <c r="H778" s="52" t="s">
        <v>1742</v>
      </c>
      <c r="I778" s="52" t="s">
        <v>575</v>
      </c>
      <c r="J778" s="52" t="s">
        <v>173</v>
      </c>
      <c r="K778" s="52" t="s">
        <v>931</v>
      </c>
      <c r="L778" s="53" t="s">
        <v>295</v>
      </c>
      <c r="M778" s="13">
        <v>1144</v>
      </c>
      <c r="N778" s="14">
        <f t="shared" si="208"/>
        <v>3.13424657534247</v>
      </c>
      <c r="O778" s="15">
        <v>2100</v>
      </c>
      <c r="P778" s="15">
        <f t="shared" si="200"/>
        <v>2402400</v>
      </c>
      <c r="Q778" s="16">
        <f>IFERROR(VLOOKUP(G778,SCENARIOS!$A$13:$E$18,4,0),0.025)</f>
        <v>0.045</v>
      </c>
      <c r="R778" s="52">
        <f>IFERROR(VLOOKUP(L778,INPUTS!$A$107:$B$120,2,0),0.0082)</f>
        <v>0.0089</v>
      </c>
      <c r="S778" s="52">
        <f t="shared" si="201"/>
        <v>18.69</v>
      </c>
      <c r="T778" s="15">
        <f t="shared" si="202"/>
        <v>21381.36</v>
      </c>
      <c r="U778" s="15">
        <f>T778/INPUTS!$B$7*1000</f>
        <v>26726700</v>
      </c>
      <c r="V778" s="15">
        <f>T778*INPUTS!$B$6</f>
        <v>67565.0976</v>
      </c>
      <c r="W778" s="54" t="s">
        <v>521</v>
      </c>
      <c r="X778" s="54" t="s">
        <v>396</v>
      </c>
      <c r="Y778" s="67">
        <f>IFERROR(VLOOKUP(E778,INPUTS!$A$44:$B$103,2,0),0)</f>
        <v>0</v>
      </c>
      <c r="Z778" s="15">
        <f t="shared" si="204"/>
        <v>0</v>
      </c>
      <c r="AA778" s="20">
        <f>IFERROR(VLOOKUP(E778,INPUTS!$A$44:$C$103,3,0),SCENARIOS!$J$25)</f>
        <v>0.015</v>
      </c>
      <c r="AB778" s="15">
        <f t="shared" si="205"/>
        <v>399.675969516885</v>
      </c>
      <c r="AC778" s="20">
        <f>IFERROR(VLOOKUP($E778,INPUTS!$A$44:$G$103,4,0),SCENARIOS!$K$25)</f>
        <v>0.075</v>
      </c>
      <c r="AD778" s="15">
        <f t="shared" si="205"/>
        <v>2490.34487062971</v>
      </c>
      <c r="AE778" s="20">
        <f>IFERROR(VLOOKUP($E778,INPUTS!$A$44:$G$103,5,0),SCENARIOS!$L$25)</f>
        <v>0.15</v>
      </c>
      <c r="AF778" s="15">
        <f t="shared" si="205"/>
        <v>6206.84559261171</v>
      </c>
      <c r="AG778" s="20">
        <f>IFERROR(VLOOKUP($E778,INPUTS!$A$44:$G$103,6,0),SCENARIOS!$M$25)</f>
        <v>0.2</v>
      </c>
      <c r="AH778" s="15">
        <f t="shared" si="206"/>
        <v>10313.1451564195</v>
      </c>
      <c r="AI778" s="20">
        <f>IFERROR(VLOOKUP($E778,INPUTS!$A$44:$G$103,7,0),SCENARIOS!$N$25)</f>
        <v>0.3</v>
      </c>
      <c r="AJ778" s="15">
        <f t="shared" si="207"/>
        <v>19278.0828214872</v>
      </c>
      <c r="AL778" t="str">
        <f t="shared" si="209"/>
        <v>N</v>
      </c>
      <c r="AM778" s="21">
        <f t="shared" si="210"/>
        <v>64260.2760716239</v>
      </c>
    </row>
    <row r="779" ht="15" customHeight="1" spans="1:39">
      <c r="A779" s="24" t="s">
        <v>2529</v>
      </c>
      <c r="B779" s="52" t="s">
        <v>445</v>
      </c>
      <c r="C779" s="52" t="s">
        <v>446</v>
      </c>
      <c r="D779" s="52" t="s">
        <v>929</v>
      </c>
      <c r="E779" s="10" t="s">
        <v>448</v>
      </c>
      <c r="F779" s="52" t="s">
        <v>447</v>
      </c>
      <c r="G779" s="52" t="s">
        <v>177</v>
      </c>
      <c r="H779" s="52" t="s">
        <v>1744</v>
      </c>
      <c r="I779" s="52" t="s">
        <v>575</v>
      </c>
      <c r="J779" s="52" t="s">
        <v>173</v>
      </c>
      <c r="K779" s="52" t="s">
        <v>931</v>
      </c>
      <c r="L779" s="53" t="s">
        <v>293</v>
      </c>
      <c r="M779" s="13">
        <v>1144</v>
      </c>
      <c r="N779" s="14">
        <f t="shared" si="208"/>
        <v>3.13424657534247</v>
      </c>
      <c r="O779" s="15">
        <v>2000</v>
      </c>
      <c r="P779" s="15">
        <f t="shared" si="200"/>
        <v>2288000</v>
      </c>
      <c r="Q779" s="16">
        <f>IFERROR(VLOOKUP(G779,SCENARIOS!$A$13:$E$18,4,0),0.025)</f>
        <v>0.045</v>
      </c>
      <c r="R779" s="52">
        <f>IFERROR(VLOOKUP(L779,INPUTS!$A$107:$B$120,2,0),0.0082)</f>
        <v>0.0079</v>
      </c>
      <c r="S779" s="52">
        <f t="shared" si="201"/>
        <v>15.8</v>
      </c>
      <c r="T779" s="15">
        <f t="shared" si="202"/>
        <v>18075.2</v>
      </c>
      <c r="U779" s="15">
        <f>T779/INPUTS!$B$7*1000</f>
        <v>22594000</v>
      </c>
      <c r="V779" s="15">
        <f>T779*INPUTS!$B$6</f>
        <v>57117.632</v>
      </c>
      <c r="W779" s="54" t="s">
        <v>521</v>
      </c>
      <c r="X779" s="54" t="s">
        <v>396</v>
      </c>
      <c r="Y779" s="67">
        <f>IFERROR(VLOOKUP(E779,INPUTS!$A$44:$B$103,2,0),0)</f>
        <v>0</v>
      </c>
      <c r="Z779" s="15">
        <f t="shared" si="204"/>
        <v>0</v>
      </c>
      <c r="AA779" s="20">
        <f>IFERROR(VLOOKUP(E779,INPUTS!$A$44:$C$103,3,0),SCENARIOS!$J$25)</f>
        <v>0.015</v>
      </c>
      <c r="AB779" s="15">
        <f t="shared" si="205"/>
        <v>337.874816392016</v>
      </c>
      <c r="AC779" s="20">
        <f>IFERROR(VLOOKUP($E779,INPUTS!$A$44:$G$103,4,0),SCENARIOS!$K$25)</f>
        <v>0.075</v>
      </c>
      <c r="AD779" s="15">
        <f t="shared" si="205"/>
        <v>2105.26746687798</v>
      </c>
      <c r="AE779" s="20">
        <f>IFERROR(VLOOKUP($E779,INPUTS!$A$44:$G$103,5,0),SCENARIOS!$L$25)</f>
        <v>0.15</v>
      </c>
      <c r="AF779" s="15">
        <f t="shared" si="205"/>
        <v>5247.09258230418</v>
      </c>
      <c r="AG779" s="20">
        <f>IFERROR(VLOOKUP($E779,INPUTS!$A$44:$G$103,6,0),SCENARIOS!$M$25)</f>
        <v>0.2</v>
      </c>
      <c r="AH779" s="15">
        <f t="shared" si="206"/>
        <v>8718.44266834821</v>
      </c>
      <c r="AI779" s="20">
        <f>IFERROR(VLOOKUP($E779,INPUTS!$A$44:$G$103,7,0),SCENARIOS!$N$25)</f>
        <v>0.3</v>
      </c>
      <c r="AJ779" s="15">
        <f t="shared" si="207"/>
        <v>16297.1486666398</v>
      </c>
      <c r="AL779" t="str">
        <f t="shared" si="209"/>
        <v>N</v>
      </c>
      <c r="AM779" s="21">
        <f t="shared" si="210"/>
        <v>54323.8288887992</v>
      </c>
    </row>
    <row r="780" ht="15" customHeight="1" spans="1:39">
      <c r="A780" s="6" t="s">
        <v>2530</v>
      </c>
      <c r="B780" s="52" t="s">
        <v>445</v>
      </c>
      <c r="C780" s="52" t="s">
        <v>446</v>
      </c>
      <c r="D780" s="52" t="s">
        <v>929</v>
      </c>
      <c r="E780" s="10" t="s">
        <v>448</v>
      </c>
      <c r="F780" s="52" t="s">
        <v>447</v>
      </c>
      <c r="G780" s="52" t="s">
        <v>177</v>
      </c>
      <c r="H780" s="52" t="s">
        <v>814</v>
      </c>
      <c r="I780" s="52" t="s">
        <v>575</v>
      </c>
      <c r="J780" s="52" t="s">
        <v>173</v>
      </c>
      <c r="K780" s="52" t="s">
        <v>931</v>
      </c>
      <c r="L780" s="53" t="s">
        <v>293</v>
      </c>
      <c r="M780" s="13">
        <v>1144</v>
      </c>
      <c r="N780" s="14">
        <f t="shared" si="208"/>
        <v>3.13424657534247</v>
      </c>
      <c r="O780" s="15">
        <v>1790</v>
      </c>
      <c r="P780" s="15">
        <f t="shared" si="200"/>
        <v>2047760</v>
      </c>
      <c r="Q780" s="16">
        <f>IFERROR(VLOOKUP(G780,SCENARIOS!$A$13:$E$18,4,0),0.025)</f>
        <v>0.045</v>
      </c>
      <c r="R780" s="52">
        <f>IFERROR(VLOOKUP(L780,INPUTS!$A$107:$B$120,2,0),0.0082)</f>
        <v>0.0079</v>
      </c>
      <c r="S780" s="52">
        <f t="shared" si="201"/>
        <v>14.141</v>
      </c>
      <c r="T780" s="15">
        <f t="shared" si="202"/>
        <v>16177.304</v>
      </c>
      <c r="U780" s="15">
        <f>T780/INPUTS!$B$7*1000</f>
        <v>20221630</v>
      </c>
      <c r="V780" s="15">
        <f>T780*INPUTS!$B$6</f>
        <v>51120.28064</v>
      </c>
      <c r="W780" s="54" t="s">
        <v>521</v>
      </c>
      <c r="X780" s="54" t="s">
        <v>396</v>
      </c>
      <c r="Y780" s="67">
        <f>IFERROR(VLOOKUP(E780,INPUTS!$A$44:$B$103,2,0),0)</f>
        <v>0</v>
      </c>
      <c r="Z780" s="15">
        <f t="shared" si="204"/>
        <v>0</v>
      </c>
      <c r="AA780" s="20">
        <f>IFERROR(VLOOKUP(E780,INPUTS!$A$44:$C$103,3,0),SCENARIOS!$J$25)</f>
        <v>0.015</v>
      </c>
      <c r="AB780" s="15">
        <f t="shared" si="205"/>
        <v>302.397960670855</v>
      </c>
      <c r="AC780" s="20">
        <f>IFERROR(VLOOKUP($E780,INPUTS!$A$44:$G$103,4,0),SCENARIOS!$K$25)</f>
        <v>0.075</v>
      </c>
      <c r="AD780" s="15">
        <f t="shared" si="205"/>
        <v>1884.21438285579</v>
      </c>
      <c r="AE780" s="20">
        <f>IFERROR(VLOOKUP($E780,INPUTS!$A$44:$G$103,5,0),SCENARIOS!$L$25)</f>
        <v>0.15</v>
      </c>
      <c r="AF780" s="15">
        <f t="shared" si="205"/>
        <v>4696.14786116224</v>
      </c>
      <c r="AG780" s="20">
        <f>IFERROR(VLOOKUP($E780,INPUTS!$A$44:$G$103,6,0),SCENARIOS!$M$25)</f>
        <v>0.2</v>
      </c>
      <c r="AH780" s="15">
        <f t="shared" si="206"/>
        <v>7803.00618817165</v>
      </c>
      <c r="AI780" s="20">
        <f>IFERROR(VLOOKUP($E780,INPUTS!$A$44:$G$103,7,0),SCENARIOS!$N$25)</f>
        <v>0.3</v>
      </c>
      <c r="AJ780" s="15">
        <f t="shared" si="207"/>
        <v>14585.9480566426</v>
      </c>
      <c r="AL780" t="str">
        <f t="shared" si="209"/>
        <v>N</v>
      </c>
      <c r="AM780" s="21">
        <f t="shared" si="210"/>
        <v>48619.8268554753</v>
      </c>
    </row>
    <row r="781" ht="15" customHeight="1" spans="1:39">
      <c r="A781" s="24" t="s">
        <v>2531</v>
      </c>
      <c r="B781" s="52" t="s">
        <v>445</v>
      </c>
      <c r="C781" s="52" t="s">
        <v>446</v>
      </c>
      <c r="D781" s="52" t="s">
        <v>929</v>
      </c>
      <c r="E781" s="10" t="s">
        <v>448</v>
      </c>
      <c r="F781" s="52" t="s">
        <v>447</v>
      </c>
      <c r="G781" s="52" t="s">
        <v>177</v>
      </c>
      <c r="H781" s="52" t="s">
        <v>242</v>
      </c>
      <c r="I781" s="52" t="s">
        <v>421</v>
      </c>
      <c r="J781" s="52" t="s">
        <v>173</v>
      </c>
      <c r="K781" s="52" t="s">
        <v>931</v>
      </c>
      <c r="L781" s="53" t="s">
        <v>293</v>
      </c>
      <c r="M781" s="13">
        <v>1716</v>
      </c>
      <c r="N781" s="14">
        <f t="shared" si="208"/>
        <v>4.7013698630137</v>
      </c>
      <c r="O781" s="15">
        <v>5580</v>
      </c>
      <c r="P781" s="15">
        <f t="shared" si="200"/>
        <v>9575280</v>
      </c>
      <c r="Q781" s="16">
        <f>IFERROR(VLOOKUP(G781,SCENARIOS!$A$13:$E$18,4,0),0.025)</f>
        <v>0.045</v>
      </c>
      <c r="R781" s="52">
        <f>IFERROR(VLOOKUP(L781,INPUTS!$A$107:$B$120,2,0),0.0082)</f>
        <v>0.0079</v>
      </c>
      <c r="S781" s="52">
        <f t="shared" si="201"/>
        <v>44.082</v>
      </c>
      <c r="T781" s="15">
        <f t="shared" si="202"/>
        <v>75644.712</v>
      </c>
      <c r="U781" s="15">
        <f>T781/INPUTS!$B$7*1000</f>
        <v>94555890</v>
      </c>
      <c r="V781" s="15">
        <f>T781*INPUTS!$B$6</f>
        <v>239037.28992</v>
      </c>
      <c r="W781" s="54" t="s">
        <v>396</v>
      </c>
      <c r="X781" s="54" t="s">
        <v>396</v>
      </c>
      <c r="Y781" s="67">
        <f>IFERROR(VLOOKUP(E781,INPUTS!$A$44:$B$103,2,0),0)</f>
        <v>0</v>
      </c>
      <c r="Z781" s="15">
        <f t="shared" si="204"/>
        <v>0</v>
      </c>
      <c r="AA781" s="20">
        <f>IFERROR(VLOOKUP(E781,INPUTS!$A$44:$C$103,3,0),SCENARIOS!$J$25)</f>
        <v>0.015</v>
      </c>
      <c r="AB781" s="15">
        <f t="shared" si="205"/>
        <v>1414.00610660059</v>
      </c>
      <c r="AC781" s="20">
        <f>IFERROR(VLOOKUP($E781,INPUTS!$A$44:$G$103,4,0),SCENARIOS!$K$25)</f>
        <v>0.075</v>
      </c>
      <c r="AD781" s="15">
        <f t="shared" si="205"/>
        <v>8810.54434888436</v>
      </c>
      <c r="AE781" s="20">
        <f>IFERROR(VLOOKUP($E781,INPUTS!$A$44:$G$103,5,0),SCENARIOS!$L$25)</f>
        <v>0.15</v>
      </c>
      <c r="AF781" s="15">
        <f t="shared" si="205"/>
        <v>21959.082456943</v>
      </c>
      <c r="AG781" s="20">
        <f>IFERROR(VLOOKUP($E781,INPUTS!$A$44:$G$103,6,0),SCENARIOS!$M$25)</f>
        <v>0.2</v>
      </c>
      <c r="AH781" s="15">
        <f t="shared" si="206"/>
        <v>36486.6825670372</v>
      </c>
      <c r="AI781" s="20">
        <f>IFERROR(VLOOKUP($E781,INPUTS!$A$44:$G$103,7,0),SCENARIOS!$N$25)</f>
        <v>0.3</v>
      </c>
      <c r="AJ781" s="15">
        <f t="shared" si="207"/>
        <v>68203.5671698874</v>
      </c>
      <c r="AL781" t="str">
        <f t="shared" si="209"/>
        <v>Y</v>
      </c>
      <c r="AM781" s="21">
        <f t="shared" si="210"/>
        <v>227345.223899625</v>
      </c>
    </row>
    <row r="782" ht="15" customHeight="1" spans="1:39">
      <c r="A782" s="6" t="s">
        <v>2532</v>
      </c>
      <c r="B782" s="52" t="s">
        <v>445</v>
      </c>
      <c r="C782" s="52" t="s">
        <v>446</v>
      </c>
      <c r="D782" s="52" t="s">
        <v>929</v>
      </c>
      <c r="E782" s="10" t="s">
        <v>448</v>
      </c>
      <c r="F782" s="52" t="s">
        <v>447</v>
      </c>
      <c r="G782" s="52" t="s">
        <v>177</v>
      </c>
      <c r="H782" s="52" t="s">
        <v>529</v>
      </c>
      <c r="I782" s="52" t="s">
        <v>528</v>
      </c>
      <c r="J782" s="52" t="s">
        <v>173</v>
      </c>
      <c r="K782" s="52" t="s">
        <v>931</v>
      </c>
      <c r="L782" s="53" t="s">
        <v>293</v>
      </c>
      <c r="M782" s="13">
        <v>1144</v>
      </c>
      <c r="N782" s="14">
        <f t="shared" si="208"/>
        <v>3.13424657534247</v>
      </c>
      <c r="O782" s="15">
        <v>5530</v>
      </c>
      <c r="P782" s="15">
        <f t="shared" si="200"/>
        <v>6326320</v>
      </c>
      <c r="Q782" s="16">
        <f>IFERROR(VLOOKUP(G782,SCENARIOS!$A$13:$E$18,4,0),0.025)</f>
        <v>0.045</v>
      </c>
      <c r="R782" s="52">
        <f>IFERROR(VLOOKUP(L782,INPUTS!$A$107:$B$120,2,0),0.0082)</f>
        <v>0.0079</v>
      </c>
      <c r="S782" s="52">
        <f t="shared" si="201"/>
        <v>43.687</v>
      </c>
      <c r="T782" s="15">
        <f t="shared" si="202"/>
        <v>49977.928</v>
      </c>
      <c r="U782" s="15">
        <f>T782/INPUTS!$B$7*1000</f>
        <v>62472410</v>
      </c>
      <c r="V782" s="15">
        <f>T782*INPUTS!$B$6</f>
        <v>157930.25248</v>
      </c>
      <c r="W782" s="54" t="s">
        <v>396</v>
      </c>
      <c r="X782" s="54" t="s">
        <v>396</v>
      </c>
      <c r="Y782" s="67">
        <f>IFERROR(VLOOKUP(E782,INPUTS!$A$44:$B$103,2,0),0)</f>
        <v>0</v>
      </c>
      <c r="Z782" s="15">
        <f t="shared" si="204"/>
        <v>0</v>
      </c>
      <c r="AA782" s="20">
        <f>IFERROR(VLOOKUP(E782,INPUTS!$A$44:$C$103,3,0),SCENARIOS!$J$25)</f>
        <v>0.015</v>
      </c>
      <c r="AB782" s="15">
        <f t="shared" si="205"/>
        <v>934.223867323925</v>
      </c>
      <c r="AC782" s="20">
        <f>IFERROR(VLOOKUP($E782,INPUTS!$A$44:$G$103,4,0),SCENARIOS!$K$25)</f>
        <v>0.075</v>
      </c>
      <c r="AD782" s="15">
        <f t="shared" si="205"/>
        <v>5821.06454591762</v>
      </c>
      <c r="AE782" s="20">
        <f>IFERROR(VLOOKUP($E782,INPUTS!$A$44:$G$103,5,0),SCENARIOS!$L$25)</f>
        <v>0.15</v>
      </c>
      <c r="AF782" s="15">
        <f t="shared" si="205"/>
        <v>14508.2109900711</v>
      </c>
      <c r="AG782" s="20">
        <f>IFERROR(VLOOKUP($E782,INPUTS!$A$44:$G$103,6,0),SCENARIOS!$M$25)</f>
        <v>0.2</v>
      </c>
      <c r="AH782" s="15">
        <f t="shared" si="206"/>
        <v>24106.4939779828</v>
      </c>
      <c r="AI782" s="20">
        <f>IFERROR(VLOOKUP($E782,INPUTS!$A$44:$G$103,7,0),SCENARIOS!$N$25)</f>
        <v>0.3</v>
      </c>
      <c r="AJ782" s="15">
        <f t="shared" si="207"/>
        <v>45061.616063259</v>
      </c>
      <c r="AL782" t="str">
        <f t="shared" si="209"/>
        <v>N</v>
      </c>
      <c r="AM782" s="21">
        <f t="shared" si="210"/>
        <v>150205.38687753</v>
      </c>
    </row>
    <row r="783" ht="15" customHeight="1" spans="1:39">
      <c r="A783" s="24" t="s">
        <v>2533</v>
      </c>
      <c r="B783" s="52" t="s">
        <v>445</v>
      </c>
      <c r="C783" s="52" t="s">
        <v>446</v>
      </c>
      <c r="D783" s="52" t="s">
        <v>929</v>
      </c>
      <c r="E783" s="10" t="s">
        <v>448</v>
      </c>
      <c r="F783" s="52" t="s">
        <v>447</v>
      </c>
      <c r="G783" s="52" t="s">
        <v>177</v>
      </c>
      <c r="H783" s="52" t="s">
        <v>545</v>
      </c>
      <c r="I783" s="52" t="s">
        <v>544</v>
      </c>
      <c r="J783" s="52" t="s">
        <v>173</v>
      </c>
      <c r="K783" s="52" t="s">
        <v>931</v>
      </c>
      <c r="L783" s="53" t="s">
        <v>295</v>
      </c>
      <c r="M783" s="13">
        <v>1144</v>
      </c>
      <c r="N783" s="14">
        <f t="shared" si="208"/>
        <v>3.13424657534247</v>
      </c>
      <c r="O783" s="15">
        <v>4680</v>
      </c>
      <c r="P783" s="15">
        <f t="shared" si="200"/>
        <v>5353920</v>
      </c>
      <c r="Q783" s="16">
        <f>IFERROR(VLOOKUP(G783,SCENARIOS!$A$13:$E$18,4,0),0.025)</f>
        <v>0.045</v>
      </c>
      <c r="R783" s="52">
        <f>IFERROR(VLOOKUP(L783,INPUTS!$A$107:$B$120,2,0),0.0082)</f>
        <v>0.0089</v>
      </c>
      <c r="S783" s="52">
        <f t="shared" si="201"/>
        <v>41.652</v>
      </c>
      <c r="T783" s="15">
        <f t="shared" si="202"/>
        <v>47649.888</v>
      </c>
      <c r="U783" s="15">
        <f>T783/INPUTS!$B$7*1000</f>
        <v>59562360</v>
      </c>
      <c r="V783" s="15">
        <f>T783*INPUTS!$B$6</f>
        <v>150573.64608</v>
      </c>
      <c r="W783" s="54" t="s">
        <v>396</v>
      </c>
      <c r="X783" s="54" t="s">
        <v>396</v>
      </c>
      <c r="Y783" s="67">
        <f>IFERROR(VLOOKUP(E783,INPUTS!$A$44:$B$103,2,0),0)</f>
        <v>0</v>
      </c>
      <c r="Z783" s="15">
        <f t="shared" si="204"/>
        <v>0</v>
      </c>
      <c r="AA783" s="20">
        <f>IFERROR(VLOOKUP(E783,INPUTS!$A$44:$C$103,3,0),SCENARIOS!$J$25)</f>
        <v>0.015</v>
      </c>
      <c r="AB783" s="15">
        <f t="shared" si="205"/>
        <v>890.706446351915</v>
      </c>
      <c r="AC783" s="20">
        <f>IFERROR(VLOOKUP($E783,INPUTS!$A$44:$G$103,4,0),SCENARIOS!$K$25)</f>
        <v>0.075</v>
      </c>
      <c r="AD783" s="15">
        <f t="shared" si="205"/>
        <v>5549.91142597479</v>
      </c>
      <c r="AE783" s="20">
        <f>IFERROR(VLOOKUP($E783,INPUTS!$A$44:$G$103,5,0),SCENARIOS!$L$25)</f>
        <v>0.15</v>
      </c>
      <c r="AF783" s="15">
        <f t="shared" si="205"/>
        <v>13832.398749249</v>
      </c>
      <c r="AG783" s="20">
        <f>IFERROR(VLOOKUP($E783,INPUTS!$A$44:$G$103,6,0),SCENARIOS!$M$25)</f>
        <v>0.2</v>
      </c>
      <c r="AH783" s="15">
        <f t="shared" si="206"/>
        <v>22983.5806343063</v>
      </c>
      <c r="AI783" s="20">
        <f>IFERROR(VLOOKUP($E783,INPUTS!$A$44:$G$103,7,0),SCENARIOS!$N$25)</f>
        <v>0.3</v>
      </c>
      <c r="AJ783" s="15">
        <f t="shared" si="207"/>
        <v>42962.5845736</v>
      </c>
      <c r="AL783" t="str">
        <f t="shared" si="209"/>
        <v>N</v>
      </c>
      <c r="AM783" s="21">
        <f t="shared" si="210"/>
        <v>143208.615245333</v>
      </c>
    </row>
    <row r="784" ht="15" customHeight="1" spans="1:39">
      <c r="A784" s="6" t="s">
        <v>2534</v>
      </c>
      <c r="B784" s="52" t="s">
        <v>445</v>
      </c>
      <c r="C784" s="52" t="s">
        <v>446</v>
      </c>
      <c r="D784" s="52" t="s">
        <v>929</v>
      </c>
      <c r="E784" s="10" t="s">
        <v>448</v>
      </c>
      <c r="F784" s="52" t="s">
        <v>447</v>
      </c>
      <c r="G784" s="52" t="s">
        <v>177</v>
      </c>
      <c r="H784" s="52" t="s">
        <v>537</v>
      </c>
      <c r="I784" s="52" t="s">
        <v>536</v>
      </c>
      <c r="J784" s="52" t="s">
        <v>173</v>
      </c>
      <c r="K784" s="52" t="s">
        <v>931</v>
      </c>
      <c r="L784" s="53" t="s">
        <v>293</v>
      </c>
      <c r="M784" s="13">
        <v>859</v>
      </c>
      <c r="N784" s="14">
        <f t="shared" si="208"/>
        <v>2.35342465753425</v>
      </c>
      <c r="O784" s="15">
        <v>6030</v>
      </c>
      <c r="P784" s="15">
        <f t="shared" si="200"/>
        <v>5179770</v>
      </c>
      <c r="Q784" s="16">
        <f>IFERROR(VLOOKUP(G784,SCENARIOS!$A$13:$E$18,4,0),0.025)</f>
        <v>0.045</v>
      </c>
      <c r="R784" s="52">
        <f>IFERROR(VLOOKUP(L784,INPUTS!$A$107:$B$120,2,0),0.0082)</f>
        <v>0.0079</v>
      </c>
      <c r="S784" s="52">
        <f t="shared" si="201"/>
        <v>47.637</v>
      </c>
      <c r="T784" s="15">
        <f t="shared" si="202"/>
        <v>40920.183</v>
      </c>
      <c r="U784" s="15">
        <f>T784/INPUTS!$B$7*1000</f>
        <v>51150228.75</v>
      </c>
      <c r="V784" s="15">
        <f>T784*INPUTS!$B$6</f>
        <v>129307.77828</v>
      </c>
      <c r="W784" s="54" t="s">
        <v>396</v>
      </c>
      <c r="X784" s="54" t="s">
        <v>396</v>
      </c>
      <c r="Y784" s="67">
        <f>IFERROR(VLOOKUP(E784,INPUTS!$A$44:$B$103,2,0),0)</f>
        <v>0</v>
      </c>
      <c r="Z784" s="15">
        <f t="shared" si="204"/>
        <v>0</v>
      </c>
      <c r="AA784" s="20">
        <f>IFERROR(VLOOKUP(E784,INPUTS!$A$44:$C$103,3,0),SCENARIOS!$J$25)</f>
        <v>0.015</v>
      </c>
      <c r="AB784" s="15">
        <f t="shared" si="205"/>
        <v>764.909894100907</v>
      </c>
      <c r="AC784" s="20">
        <f>IFERROR(VLOOKUP($E784,INPUTS!$A$44:$G$103,4,0),SCENARIOS!$K$25)</f>
        <v>0.075</v>
      </c>
      <c r="AD784" s="15">
        <f t="shared" si="205"/>
        <v>4766.08446980357</v>
      </c>
      <c r="AE784" s="20">
        <f>IFERROR(VLOOKUP($E784,INPUTS!$A$44:$G$103,5,0),SCENARIOS!$L$25)</f>
        <v>0.15</v>
      </c>
      <c r="AF784" s="15">
        <f t="shared" si="205"/>
        <v>11878.8167591966</v>
      </c>
      <c r="AG784" s="20">
        <f>IFERROR(VLOOKUP($E784,INPUTS!$A$44:$G$103,6,0),SCENARIOS!$M$25)</f>
        <v>0.2</v>
      </c>
      <c r="AH784" s="15">
        <f t="shared" si="206"/>
        <v>19737.5558480026</v>
      </c>
      <c r="AI784" s="20">
        <f>IFERROR(VLOOKUP($E784,INPUTS!$A$44:$G$103,7,0),SCENARIOS!$N$25)</f>
        <v>0.3</v>
      </c>
      <c r="AJ784" s="15">
        <f t="shared" si="207"/>
        <v>36894.878386801</v>
      </c>
      <c r="AL784" t="str">
        <f t="shared" si="209"/>
        <v>N</v>
      </c>
      <c r="AM784" s="21">
        <f t="shared" si="210"/>
        <v>122982.927956003</v>
      </c>
    </row>
    <row r="785" ht="15" customHeight="1" spans="1:39">
      <c r="A785" s="24" t="s">
        <v>2535</v>
      </c>
      <c r="B785" s="52" t="s">
        <v>445</v>
      </c>
      <c r="C785" s="52" t="s">
        <v>446</v>
      </c>
      <c r="D785" s="52" t="s">
        <v>929</v>
      </c>
      <c r="E785" s="10" t="s">
        <v>448</v>
      </c>
      <c r="F785" s="52" t="s">
        <v>447</v>
      </c>
      <c r="G785" s="52" t="s">
        <v>177</v>
      </c>
      <c r="H785" s="52" t="s">
        <v>556</v>
      </c>
      <c r="I785" s="52" t="s">
        <v>555</v>
      </c>
      <c r="J785" s="52" t="s">
        <v>173</v>
      </c>
      <c r="K785" s="52" t="s">
        <v>931</v>
      </c>
      <c r="L785" s="53" t="s">
        <v>293</v>
      </c>
      <c r="M785" s="13">
        <v>859</v>
      </c>
      <c r="N785" s="14">
        <f t="shared" si="208"/>
        <v>2.35342465753425</v>
      </c>
      <c r="O785" s="15">
        <v>6680</v>
      </c>
      <c r="P785" s="15">
        <f t="shared" si="200"/>
        <v>5738120</v>
      </c>
      <c r="Q785" s="16">
        <f>IFERROR(VLOOKUP(G785,SCENARIOS!$A$13:$E$18,4,0),0.025)</f>
        <v>0.045</v>
      </c>
      <c r="R785" s="52">
        <f>IFERROR(VLOOKUP(L785,INPUTS!$A$107:$B$120,2,0),0.0082)</f>
        <v>0.0079</v>
      </c>
      <c r="S785" s="52">
        <f t="shared" si="201"/>
        <v>52.772</v>
      </c>
      <c r="T785" s="15">
        <f t="shared" si="202"/>
        <v>45331.148</v>
      </c>
      <c r="U785" s="15">
        <f>T785/INPUTS!$B$7*1000</f>
        <v>56663935</v>
      </c>
      <c r="V785" s="15">
        <f>T785*INPUTS!$B$6</f>
        <v>143246.42768</v>
      </c>
      <c r="W785" s="54" t="s">
        <v>396</v>
      </c>
      <c r="X785" s="54" t="s">
        <v>396</v>
      </c>
      <c r="Y785" s="67">
        <f>IFERROR(VLOOKUP(E785,INPUTS!$A$44:$B$103,2,0),0)</f>
        <v>0</v>
      </c>
      <c r="Z785" s="15">
        <f t="shared" si="204"/>
        <v>0</v>
      </c>
      <c r="AA785" s="20">
        <f>IFERROR(VLOOKUP(E785,INPUTS!$A$44:$C$103,3,0),SCENARIOS!$J$25)</f>
        <v>0.015</v>
      </c>
      <c r="AB785" s="15">
        <f t="shared" si="205"/>
        <v>847.362867760208</v>
      </c>
      <c r="AC785" s="20">
        <f>IFERROR(VLOOKUP($E785,INPUTS!$A$44:$G$103,4,0),SCENARIOS!$K$25)</f>
        <v>0.075</v>
      </c>
      <c r="AD785" s="15">
        <f t="shared" si="205"/>
        <v>5279.84150220362</v>
      </c>
      <c r="AE785" s="20">
        <f>IFERROR(VLOOKUP($E785,INPUTS!$A$44:$G$103,5,0),SCENARIOS!$L$25)</f>
        <v>0.15</v>
      </c>
      <c r="AF785" s="15">
        <f t="shared" si="205"/>
        <v>13159.286227435</v>
      </c>
      <c r="AG785" s="20">
        <f>IFERROR(VLOOKUP($E785,INPUTS!$A$44:$G$103,6,0),SCENARIOS!$M$25)</f>
        <v>0.2</v>
      </c>
      <c r="AH785" s="15">
        <f t="shared" si="206"/>
        <v>21865.153078716</v>
      </c>
      <c r="AI785" s="20">
        <f>IFERROR(VLOOKUP($E785,INPUTS!$A$44:$G$103,7,0),SCENARIOS!$N$25)</f>
        <v>0.3</v>
      </c>
      <c r="AJ785" s="15">
        <f t="shared" si="207"/>
        <v>40871.9382460747</v>
      </c>
      <c r="AL785" t="str">
        <f t="shared" si="209"/>
        <v>N</v>
      </c>
      <c r="AM785" s="21">
        <f t="shared" si="210"/>
        <v>136239.794153582</v>
      </c>
    </row>
    <row r="786" ht="15" customHeight="1" spans="1:39">
      <c r="A786" s="6" t="s">
        <v>2536</v>
      </c>
      <c r="B786" s="52" t="s">
        <v>445</v>
      </c>
      <c r="C786" s="52" t="s">
        <v>446</v>
      </c>
      <c r="D786" s="52" t="s">
        <v>929</v>
      </c>
      <c r="E786" s="10" t="s">
        <v>448</v>
      </c>
      <c r="F786" s="52" t="s">
        <v>447</v>
      </c>
      <c r="G786" s="52" t="s">
        <v>177</v>
      </c>
      <c r="H786" s="52" t="s">
        <v>264</v>
      </c>
      <c r="I786" s="52" t="s">
        <v>436</v>
      </c>
      <c r="J786" s="52" t="s">
        <v>173</v>
      </c>
      <c r="K786" s="52" t="s">
        <v>931</v>
      </c>
      <c r="L786" s="53" t="s">
        <v>293</v>
      </c>
      <c r="M786" s="13">
        <v>859</v>
      </c>
      <c r="N786" s="14">
        <f t="shared" si="208"/>
        <v>2.35342465753425</v>
      </c>
      <c r="O786" s="15">
        <v>11770</v>
      </c>
      <c r="P786" s="15">
        <f t="shared" si="200"/>
        <v>10110430</v>
      </c>
      <c r="Q786" s="16">
        <f>IFERROR(VLOOKUP(G786,SCENARIOS!$A$13:$E$18,4,0),0.025)</f>
        <v>0.045</v>
      </c>
      <c r="R786" s="52">
        <f>IFERROR(VLOOKUP(L786,INPUTS!$A$107:$B$120,2,0),0.0082)</f>
        <v>0.0079</v>
      </c>
      <c r="S786" s="52">
        <f t="shared" si="201"/>
        <v>92.983</v>
      </c>
      <c r="T786" s="15">
        <f t="shared" si="202"/>
        <v>79872.397</v>
      </c>
      <c r="U786" s="15">
        <f>T786/INPUTS!$B$7*1000</f>
        <v>99840496.25</v>
      </c>
      <c r="V786" s="15">
        <f>T786*INPUTS!$B$6</f>
        <v>252396.77452</v>
      </c>
      <c r="W786" s="54" t="s">
        <v>396</v>
      </c>
      <c r="X786" s="54" t="s">
        <v>396</v>
      </c>
      <c r="Y786" s="67">
        <f>IFERROR(VLOOKUP(E786,INPUTS!$A$44:$B$103,2,0),0)</f>
        <v>0</v>
      </c>
      <c r="Z786" s="15">
        <f t="shared" si="204"/>
        <v>0</v>
      </c>
      <c r="AA786" s="20">
        <f>IFERROR(VLOOKUP(E786,INPUTS!$A$44:$C$103,3,0),SCENARIOS!$J$25)</f>
        <v>0.015</v>
      </c>
      <c r="AB786" s="15">
        <f t="shared" si="205"/>
        <v>1493.03307687689</v>
      </c>
      <c r="AC786" s="20">
        <f>IFERROR(VLOOKUP($E786,INPUTS!$A$44:$G$103,4,0),SCENARIOS!$K$25)</f>
        <v>0.075</v>
      </c>
      <c r="AD786" s="15">
        <f t="shared" si="205"/>
        <v>9302.95426361327</v>
      </c>
      <c r="AE786" s="20">
        <f>IFERROR(VLOOKUP($E786,INPUTS!$A$44:$G$103,5,0),SCENARIOS!$L$25)</f>
        <v>0.15</v>
      </c>
      <c r="AF786" s="15">
        <f t="shared" si="205"/>
        <v>23186.347140256</v>
      </c>
      <c r="AG786" s="20">
        <f>IFERROR(VLOOKUP($E786,INPUTS!$A$44:$G$103,6,0),SCENARIOS!$M$25)</f>
        <v>0.2</v>
      </c>
      <c r="AH786" s="15">
        <f t="shared" si="206"/>
        <v>38525.8760084562</v>
      </c>
      <c r="AI786" s="20">
        <f>IFERROR(VLOOKUP($E786,INPUTS!$A$44:$G$103,7,0),SCENARIOS!$N$25)</f>
        <v>0.3</v>
      </c>
      <c r="AJ786" s="15">
        <f t="shared" si="207"/>
        <v>72015.3762210029</v>
      </c>
      <c r="AL786" t="str">
        <f t="shared" si="209"/>
        <v>Y</v>
      </c>
      <c r="AM786" s="21">
        <f t="shared" si="210"/>
        <v>240051.25407001</v>
      </c>
    </row>
    <row r="787" ht="15" customHeight="1" spans="1:39">
      <c r="A787" s="24" t="s">
        <v>2537</v>
      </c>
      <c r="B787" s="52" t="s">
        <v>445</v>
      </c>
      <c r="C787" s="52" t="s">
        <v>446</v>
      </c>
      <c r="D787" s="52" t="s">
        <v>929</v>
      </c>
      <c r="E787" s="10" t="s">
        <v>448</v>
      </c>
      <c r="F787" s="52" t="s">
        <v>447</v>
      </c>
      <c r="G787" s="52" t="s">
        <v>177</v>
      </c>
      <c r="H787" s="52" t="s">
        <v>267</v>
      </c>
      <c r="I787" s="52" t="s">
        <v>436</v>
      </c>
      <c r="J787" s="52" t="s">
        <v>173</v>
      </c>
      <c r="K787" s="52" t="s">
        <v>931</v>
      </c>
      <c r="L787" s="53" t="s">
        <v>293</v>
      </c>
      <c r="M787" s="13">
        <v>572</v>
      </c>
      <c r="N787" s="14">
        <f t="shared" si="208"/>
        <v>1.56712328767123</v>
      </c>
      <c r="O787" s="15">
        <v>12060</v>
      </c>
      <c r="P787" s="15">
        <f t="shared" si="200"/>
        <v>6898320</v>
      </c>
      <c r="Q787" s="16">
        <f>IFERROR(VLOOKUP(G787,SCENARIOS!$A$13:$E$18,4,0),0.025)</f>
        <v>0.045</v>
      </c>
      <c r="R787" s="52">
        <f>IFERROR(VLOOKUP(L787,INPUTS!$A$107:$B$120,2,0),0.0082)</f>
        <v>0.0079</v>
      </c>
      <c r="S787" s="52">
        <f t="shared" si="201"/>
        <v>95.274</v>
      </c>
      <c r="T787" s="15">
        <f t="shared" si="202"/>
        <v>54496.728</v>
      </c>
      <c r="U787" s="15">
        <f>T787/INPUTS!$B$7*1000</f>
        <v>68120910</v>
      </c>
      <c r="V787" s="15">
        <f>T787*INPUTS!$B$6</f>
        <v>172209.66048</v>
      </c>
      <c r="W787" s="54" t="s">
        <v>396</v>
      </c>
      <c r="X787" s="54" t="s">
        <v>396</v>
      </c>
      <c r="Y787" s="67">
        <f>IFERROR(VLOOKUP(E787,INPUTS!$A$44:$B$103,2,0),0)</f>
        <v>0</v>
      </c>
      <c r="Z787" s="15">
        <f t="shared" si="204"/>
        <v>0</v>
      </c>
      <c r="AA787" s="20">
        <f>IFERROR(VLOOKUP(E787,INPUTS!$A$44:$C$103,3,0),SCENARIOS!$J$25)</f>
        <v>0.015</v>
      </c>
      <c r="AB787" s="15">
        <f t="shared" si="205"/>
        <v>1018.69257142193</v>
      </c>
      <c r="AC787" s="20">
        <f>IFERROR(VLOOKUP($E787,INPUTS!$A$44:$G$103,4,0),SCENARIOS!$K$25)</f>
        <v>0.075</v>
      </c>
      <c r="AD787" s="15">
        <f t="shared" si="205"/>
        <v>6347.38141263712</v>
      </c>
      <c r="AE787" s="20">
        <f>IFERROR(VLOOKUP($E787,INPUTS!$A$44:$G$103,5,0),SCENARIOS!$L$25)</f>
        <v>0.15</v>
      </c>
      <c r="AF787" s="15">
        <f t="shared" si="205"/>
        <v>15819.9841356471</v>
      </c>
      <c r="AG787" s="20">
        <f>IFERROR(VLOOKUP($E787,INPUTS!$A$44:$G$103,6,0),SCENARIOS!$M$25)</f>
        <v>0.2</v>
      </c>
      <c r="AH787" s="15">
        <f t="shared" si="206"/>
        <v>26286.1046450698</v>
      </c>
      <c r="AI787" s="20">
        <f>IFERROR(VLOOKUP($E787,INPUTS!$A$44:$G$103,7,0),SCENARIOS!$N$25)</f>
        <v>0.3</v>
      </c>
      <c r="AJ787" s="15">
        <f t="shared" si="207"/>
        <v>49135.9032299189</v>
      </c>
      <c r="AL787" t="str">
        <f t="shared" si="209"/>
        <v>N</v>
      </c>
      <c r="AM787" s="21">
        <f t="shared" si="210"/>
        <v>163786.34409973</v>
      </c>
    </row>
    <row r="788" ht="15" customHeight="1" spans="1:39">
      <c r="A788" s="6" t="s">
        <v>2538</v>
      </c>
      <c r="B788" s="52" t="s">
        <v>445</v>
      </c>
      <c r="C788" s="52" t="s">
        <v>446</v>
      </c>
      <c r="D788" s="52" t="s">
        <v>929</v>
      </c>
      <c r="E788" s="10" t="s">
        <v>448</v>
      </c>
      <c r="F788" s="52" t="s">
        <v>447</v>
      </c>
      <c r="G788" s="52" t="s">
        <v>177</v>
      </c>
      <c r="H788" s="52" t="s">
        <v>269</v>
      </c>
      <c r="I788" s="52" t="s">
        <v>436</v>
      </c>
      <c r="J788" s="52" t="s">
        <v>173</v>
      </c>
      <c r="K788" s="52" t="s">
        <v>931</v>
      </c>
      <c r="L788" s="53" t="s">
        <v>293</v>
      </c>
      <c r="M788" s="13">
        <v>572</v>
      </c>
      <c r="N788" s="14">
        <f t="shared" si="208"/>
        <v>1.56712328767123</v>
      </c>
      <c r="O788" s="15">
        <v>8310</v>
      </c>
      <c r="P788" s="15">
        <f t="shared" si="200"/>
        <v>4753320</v>
      </c>
      <c r="Q788" s="16">
        <f>IFERROR(VLOOKUP(G788,SCENARIOS!$A$13:$E$18,4,0),0.025)</f>
        <v>0.045</v>
      </c>
      <c r="R788" s="52">
        <f>IFERROR(VLOOKUP(L788,INPUTS!$A$107:$B$120,2,0),0.0082)</f>
        <v>0.0079</v>
      </c>
      <c r="S788" s="52">
        <f t="shared" si="201"/>
        <v>65.649</v>
      </c>
      <c r="T788" s="15">
        <f t="shared" si="202"/>
        <v>37551.228</v>
      </c>
      <c r="U788" s="15">
        <f>T788/INPUTS!$B$7*1000</f>
        <v>46939035</v>
      </c>
      <c r="V788" s="15">
        <f>T788*INPUTS!$B$6</f>
        <v>118661.88048</v>
      </c>
      <c r="W788" s="54" t="s">
        <v>396</v>
      </c>
      <c r="X788" s="54" t="s">
        <v>396</v>
      </c>
      <c r="Y788" s="67">
        <f>IFERROR(VLOOKUP(E788,INPUTS!$A$44:$B$103,2,0),0)</f>
        <v>0</v>
      </c>
      <c r="Z788" s="15">
        <f t="shared" si="204"/>
        <v>0</v>
      </c>
      <c r="AA788" s="20">
        <f>IFERROR(VLOOKUP(E788,INPUTS!$A$44:$C$103,3,0),SCENARIOS!$J$25)</f>
        <v>0.015</v>
      </c>
      <c r="AB788" s="15">
        <f t="shared" ref="AB788:AF803" si="211">$T788*AA788*(1+$Q788)^AB$2</f>
        <v>701.934931054414</v>
      </c>
      <c r="AC788" s="20">
        <f>IFERROR(VLOOKUP($E788,INPUTS!$A$44:$G$103,4,0),SCENARIOS!$K$25)</f>
        <v>0.075</v>
      </c>
      <c r="AD788" s="15">
        <f t="shared" si="211"/>
        <v>4373.69316243901</v>
      </c>
      <c r="AE788" s="20">
        <f>IFERROR(VLOOKUP($E788,INPUTS!$A$44:$G$103,5,0),SCENARIOS!$L$25)</f>
        <v>0.15</v>
      </c>
      <c r="AF788" s="15">
        <f t="shared" si="211"/>
        <v>10900.8348397369</v>
      </c>
      <c r="AG788" s="20">
        <f>IFERROR(VLOOKUP($E788,INPUTS!$A$44:$G$103,6,0),SCENARIOS!$M$25)</f>
        <v>0.2</v>
      </c>
      <c r="AH788" s="15">
        <f t="shared" si="206"/>
        <v>18112.5646434934</v>
      </c>
      <c r="AI788" s="20">
        <f>IFERROR(VLOOKUP($E788,INPUTS!$A$44:$G$103,7,0),SCENARIOS!$N$25)</f>
        <v>0.3</v>
      </c>
      <c r="AJ788" s="15">
        <f t="shared" si="207"/>
        <v>33857.3263549441</v>
      </c>
      <c r="AL788" t="str">
        <f t="shared" si="209"/>
        <v>N</v>
      </c>
      <c r="AM788" s="21">
        <f t="shared" si="210"/>
        <v>112857.75451648</v>
      </c>
    </row>
    <row r="789" ht="15" customHeight="1" spans="1:39">
      <c r="A789" s="24" t="s">
        <v>2539</v>
      </c>
      <c r="B789" s="52" t="s">
        <v>445</v>
      </c>
      <c r="C789" s="52" t="s">
        <v>446</v>
      </c>
      <c r="D789" s="52" t="s">
        <v>929</v>
      </c>
      <c r="E789" s="10" t="s">
        <v>448</v>
      </c>
      <c r="F789" s="52" t="s">
        <v>447</v>
      </c>
      <c r="G789" s="52" t="s">
        <v>177</v>
      </c>
      <c r="H789" s="52" t="s">
        <v>234</v>
      </c>
      <c r="I789" s="52" t="s">
        <v>424</v>
      </c>
      <c r="J789" s="52" t="s">
        <v>173</v>
      </c>
      <c r="K789" s="52" t="s">
        <v>931</v>
      </c>
      <c r="L789" s="53" t="s">
        <v>295</v>
      </c>
      <c r="M789" s="13">
        <v>1144</v>
      </c>
      <c r="N789" s="14">
        <f t="shared" si="208"/>
        <v>3.13424657534247</v>
      </c>
      <c r="O789" s="15">
        <v>7620</v>
      </c>
      <c r="P789" s="15">
        <f t="shared" si="200"/>
        <v>8717280</v>
      </c>
      <c r="Q789" s="16">
        <f>IFERROR(VLOOKUP(G789,SCENARIOS!$A$13:$E$18,4,0),0.025)</f>
        <v>0.045</v>
      </c>
      <c r="R789" s="52">
        <f>IFERROR(VLOOKUP(L789,INPUTS!$A$107:$B$120,2,0),0.0082)</f>
        <v>0.0089</v>
      </c>
      <c r="S789" s="52">
        <f t="shared" si="201"/>
        <v>67.818</v>
      </c>
      <c r="T789" s="15">
        <f t="shared" si="202"/>
        <v>77583.792</v>
      </c>
      <c r="U789" s="15">
        <f>T789/INPUTS!$B$7*1000</f>
        <v>96979740</v>
      </c>
      <c r="V789" s="15">
        <f>T789*INPUTS!$B$6</f>
        <v>245164.78272</v>
      </c>
      <c r="W789" s="54" t="s">
        <v>396</v>
      </c>
      <c r="X789" s="54" t="s">
        <v>396</v>
      </c>
      <c r="Y789" s="67">
        <f>IFERROR(VLOOKUP(E789,INPUTS!$A$44:$B$103,2,0),0)</f>
        <v>0</v>
      </c>
      <c r="Z789" s="15">
        <f t="shared" si="204"/>
        <v>0</v>
      </c>
      <c r="AA789" s="20">
        <f>IFERROR(VLOOKUP(E789,INPUTS!$A$44:$C$103,3,0),SCENARIOS!$J$25)</f>
        <v>0.015</v>
      </c>
      <c r="AB789" s="15">
        <f t="shared" si="211"/>
        <v>1450.25280367555</v>
      </c>
      <c r="AC789" s="20">
        <f>IFERROR(VLOOKUP($E789,INPUTS!$A$44:$G$103,4,0),SCENARIOS!$K$25)</f>
        <v>0.075</v>
      </c>
      <c r="AD789" s="15">
        <f t="shared" si="211"/>
        <v>9036.39424485639</v>
      </c>
      <c r="AE789" s="20">
        <f>IFERROR(VLOOKUP($E789,INPUTS!$A$44:$G$103,5,0),SCENARIOS!$L$25)</f>
        <v>0.15</v>
      </c>
      <c r="AF789" s="15">
        <f t="shared" si="211"/>
        <v>22521.9825789054</v>
      </c>
      <c r="AG789" s="20">
        <f>IFERROR(VLOOKUP($E789,INPUTS!$A$44:$G$103,6,0),SCENARIOS!$M$25)</f>
        <v>0.2</v>
      </c>
      <c r="AH789" s="15">
        <f t="shared" si="206"/>
        <v>37421.9838532936</v>
      </c>
      <c r="AI789" s="20">
        <f>IFERROR(VLOOKUP($E789,INPUTS!$A$44:$G$103,7,0),SCENARIOS!$N$25)</f>
        <v>0.3</v>
      </c>
      <c r="AJ789" s="15">
        <f t="shared" si="207"/>
        <v>69951.900523682</v>
      </c>
      <c r="AL789" t="str">
        <f t="shared" si="209"/>
        <v>N</v>
      </c>
      <c r="AM789" s="21">
        <f t="shared" si="210"/>
        <v>233173.001745607</v>
      </c>
    </row>
    <row r="790" ht="15" customHeight="1" spans="1:39">
      <c r="A790" s="6" t="s">
        <v>2540</v>
      </c>
      <c r="B790" s="52" t="s">
        <v>445</v>
      </c>
      <c r="C790" s="52" t="s">
        <v>446</v>
      </c>
      <c r="D790" s="52" t="s">
        <v>929</v>
      </c>
      <c r="E790" s="10" t="s">
        <v>448</v>
      </c>
      <c r="F790" s="52" t="s">
        <v>447</v>
      </c>
      <c r="G790" s="52" t="s">
        <v>177</v>
      </c>
      <c r="H790" s="52" t="s">
        <v>237</v>
      </c>
      <c r="I790" s="52" t="s">
        <v>424</v>
      </c>
      <c r="J790" s="52" t="s">
        <v>173</v>
      </c>
      <c r="K790" s="52" t="s">
        <v>931</v>
      </c>
      <c r="L790" s="53" t="s">
        <v>293</v>
      </c>
      <c r="M790" s="13">
        <v>572</v>
      </c>
      <c r="N790" s="14">
        <f t="shared" si="208"/>
        <v>1.56712328767123</v>
      </c>
      <c r="O790" s="15">
        <v>7620</v>
      </c>
      <c r="P790" s="15">
        <f t="shared" si="200"/>
        <v>4358640</v>
      </c>
      <c r="Q790" s="16">
        <f>IFERROR(VLOOKUP(G790,SCENARIOS!$A$13:$E$18,4,0),0.025)</f>
        <v>0.045</v>
      </c>
      <c r="R790" s="52">
        <f>IFERROR(VLOOKUP(L790,INPUTS!$A$107:$B$120,2,0),0.0082)</f>
        <v>0.0079</v>
      </c>
      <c r="S790" s="52">
        <f t="shared" si="201"/>
        <v>60.198</v>
      </c>
      <c r="T790" s="15">
        <f t="shared" si="202"/>
        <v>34433.256</v>
      </c>
      <c r="U790" s="15">
        <f>T790/INPUTS!$B$7*1000</f>
        <v>43041570</v>
      </c>
      <c r="V790" s="15">
        <f>T790*INPUTS!$B$6</f>
        <v>108809.08896</v>
      </c>
      <c r="W790" s="54" t="s">
        <v>396</v>
      </c>
      <c r="X790" s="54" t="s">
        <v>396</v>
      </c>
      <c r="Y790" s="67">
        <f>IFERROR(VLOOKUP(E790,INPUTS!$A$44:$B$103,2,0),0)</f>
        <v>0</v>
      </c>
      <c r="Z790" s="15">
        <f t="shared" si="204"/>
        <v>0</v>
      </c>
      <c r="AA790" s="20">
        <f>IFERROR(VLOOKUP(E790,INPUTS!$A$44:$C$103,3,0),SCENARIOS!$J$25)</f>
        <v>0.015</v>
      </c>
      <c r="AB790" s="15">
        <f t="shared" si="211"/>
        <v>643.651525226791</v>
      </c>
      <c r="AC790" s="20">
        <f>IFERROR(VLOOKUP($E790,INPUTS!$A$44:$G$103,4,0),SCENARIOS!$K$25)</f>
        <v>0.075</v>
      </c>
      <c r="AD790" s="15">
        <f t="shared" si="211"/>
        <v>4010.53452440256</v>
      </c>
      <c r="AE790" s="20">
        <f>IFERROR(VLOOKUP($E790,INPUTS!$A$44:$G$103,5,0),SCENARIOS!$L$25)</f>
        <v>0.15</v>
      </c>
      <c r="AF790" s="15">
        <f t="shared" si="211"/>
        <v>9995.71136928946</v>
      </c>
      <c r="AG790" s="20">
        <f>IFERROR(VLOOKUP($E790,INPUTS!$A$44:$G$103,6,0),SCENARIOS!$M$25)</f>
        <v>0.2</v>
      </c>
      <c r="AH790" s="15">
        <f t="shared" si="206"/>
        <v>16608.6332832033</v>
      </c>
      <c r="AI790" s="20">
        <f>IFERROR(VLOOKUP($E790,INPUTS!$A$44:$G$103,7,0),SCENARIOS!$N$25)</f>
        <v>0.3</v>
      </c>
      <c r="AJ790" s="15">
        <f t="shared" si="207"/>
        <v>31046.0682099488</v>
      </c>
      <c r="AL790" t="str">
        <f t="shared" si="209"/>
        <v>N</v>
      </c>
      <c r="AM790" s="21">
        <f t="shared" si="210"/>
        <v>103486.894033163</v>
      </c>
    </row>
    <row r="791" ht="15" customHeight="1" spans="1:39">
      <c r="A791" s="24" t="s">
        <v>2541</v>
      </c>
      <c r="B791" s="52" t="s">
        <v>445</v>
      </c>
      <c r="C791" s="52" t="s">
        <v>446</v>
      </c>
      <c r="D791" s="52" t="s">
        <v>929</v>
      </c>
      <c r="E791" s="10" t="s">
        <v>448</v>
      </c>
      <c r="F791" s="52" t="s">
        <v>447</v>
      </c>
      <c r="G791" s="52" t="s">
        <v>177</v>
      </c>
      <c r="H791" s="52" t="s">
        <v>505</v>
      </c>
      <c r="I791" s="52" t="s">
        <v>504</v>
      </c>
      <c r="J791" s="52" t="s">
        <v>173</v>
      </c>
      <c r="K791" s="52" t="s">
        <v>931</v>
      </c>
      <c r="L791" s="53" t="s">
        <v>293</v>
      </c>
      <c r="M791" s="13">
        <v>859</v>
      </c>
      <c r="N791" s="14">
        <f t="shared" si="208"/>
        <v>2.35342465753425</v>
      </c>
      <c r="O791" s="15">
        <v>6520</v>
      </c>
      <c r="P791" s="15">
        <f t="shared" si="200"/>
        <v>5600680</v>
      </c>
      <c r="Q791" s="16">
        <f>IFERROR(VLOOKUP(G791,SCENARIOS!$A$13:$E$18,4,0),0.025)</f>
        <v>0.045</v>
      </c>
      <c r="R791" s="52">
        <f>IFERROR(VLOOKUP(L791,INPUTS!$A$107:$B$120,2,0),0.0082)</f>
        <v>0.0079</v>
      </c>
      <c r="S791" s="52">
        <f t="shared" si="201"/>
        <v>51.508</v>
      </c>
      <c r="T791" s="15">
        <f t="shared" si="202"/>
        <v>44245.372</v>
      </c>
      <c r="U791" s="15">
        <f>T791/INPUTS!$B$7*1000</f>
        <v>55306715</v>
      </c>
      <c r="V791" s="15">
        <f>T791*INPUTS!$B$6</f>
        <v>139815.37552</v>
      </c>
      <c r="W791" s="54" t="s">
        <v>396</v>
      </c>
      <c r="X791" s="54" t="s">
        <v>396</v>
      </c>
      <c r="Y791" s="67">
        <f>IFERROR(VLOOKUP(E791,INPUTS!$A$44:$B$103,2,0),0)</f>
        <v>0</v>
      </c>
      <c r="Z791" s="15">
        <f t="shared" si="204"/>
        <v>0</v>
      </c>
      <c r="AA791" s="20">
        <f>IFERROR(VLOOKUP(E791,INPUTS!$A$44:$C$103,3,0),SCENARIOS!$J$25)</f>
        <v>0.015</v>
      </c>
      <c r="AB791" s="15">
        <f t="shared" si="211"/>
        <v>827.06675116715</v>
      </c>
      <c r="AC791" s="20">
        <f>IFERROR(VLOOKUP($E791,INPUTS!$A$44:$G$103,4,0),SCENARIOS!$K$25)</f>
        <v>0.075</v>
      </c>
      <c r="AD791" s="15">
        <f t="shared" si="211"/>
        <v>5153.37823268976</v>
      </c>
      <c r="AE791" s="20">
        <f>IFERROR(VLOOKUP($E791,INPUTS!$A$44:$G$103,5,0),SCENARIOS!$L$25)</f>
        <v>0.15</v>
      </c>
      <c r="AF791" s="15">
        <f t="shared" si="211"/>
        <v>12844.0937429455</v>
      </c>
      <c r="AG791" s="20">
        <f>IFERROR(VLOOKUP($E791,INPUTS!$A$44:$G$103,6,0),SCENARIOS!$M$25)</f>
        <v>0.2</v>
      </c>
      <c r="AH791" s="15">
        <f t="shared" si="206"/>
        <v>21341.4368373096</v>
      </c>
      <c r="AI791" s="20">
        <f>IFERROR(VLOOKUP($E791,INPUTS!$A$44:$G$103,7,0),SCENARIOS!$N$25)</f>
        <v>0.3</v>
      </c>
      <c r="AJ791" s="15">
        <f t="shared" si="207"/>
        <v>39892.9696653304</v>
      </c>
      <c r="AL791" t="str">
        <f t="shared" si="209"/>
        <v>N</v>
      </c>
      <c r="AM791" s="21">
        <f t="shared" si="210"/>
        <v>132976.565551101</v>
      </c>
    </row>
    <row r="792" ht="15" customHeight="1" spans="1:39">
      <c r="A792" s="6" t="s">
        <v>2542</v>
      </c>
      <c r="B792" s="52" t="s">
        <v>445</v>
      </c>
      <c r="C792" s="52" t="s">
        <v>446</v>
      </c>
      <c r="D792" s="52" t="s">
        <v>929</v>
      </c>
      <c r="E792" s="10" t="s">
        <v>448</v>
      </c>
      <c r="F792" s="52" t="s">
        <v>447</v>
      </c>
      <c r="G792" s="52" t="s">
        <v>177</v>
      </c>
      <c r="H792" s="52" t="s">
        <v>432</v>
      </c>
      <c r="I792" s="52" t="s">
        <v>431</v>
      </c>
      <c r="J792" s="52" t="s">
        <v>173</v>
      </c>
      <c r="K792" s="52" t="s">
        <v>931</v>
      </c>
      <c r="L792" s="53" t="s">
        <v>295</v>
      </c>
      <c r="M792" s="13">
        <v>859</v>
      </c>
      <c r="N792" s="14">
        <f t="shared" si="208"/>
        <v>2.35342465753425</v>
      </c>
      <c r="O792" s="15">
        <v>5560</v>
      </c>
      <c r="P792" s="15">
        <f t="shared" si="200"/>
        <v>4776040</v>
      </c>
      <c r="Q792" s="16">
        <f>IFERROR(VLOOKUP(G792,SCENARIOS!$A$13:$E$18,4,0),0.025)</f>
        <v>0.045</v>
      </c>
      <c r="R792" s="52">
        <f>IFERROR(VLOOKUP(L792,INPUTS!$A$107:$B$120,2,0),0.0082)</f>
        <v>0.0089</v>
      </c>
      <c r="S792" s="52">
        <f t="shared" si="201"/>
        <v>49.484</v>
      </c>
      <c r="T792" s="15">
        <f t="shared" si="202"/>
        <v>42506.756</v>
      </c>
      <c r="U792" s="15">
        <f>T792/INPUTS!$B$7*1000</f>
        <v>53133445</v>
      </c>
      <c r="V792" s="15">
        <f>T792*INPUTS!$B$6</f>
        <v>134321.34896</v>
      </c>
      <c r="W792" s="54" t="s">
        <v>521</v>
      </c>
      <c r="X792" s="54" t="s">
        <v>396</v>
      </c>
      <c r="Y792" s="67">
        <f>IFERROR(VLOOKUP(E792,INPUTS!$A$44:$B$103,2,0),0)</f>
        <v>0</v>
      </c>
      <c r="Z792" s="15">
        <f t="shared" si="204"/>
        <v>0</v>
      </c>
      <c r="AA792" s="20">
        <f>IFERROR(VLOOKUP(E792,INPUTS!$A$44:$C$103,3,0),SCENARIOS!$J$25)</f>
        <v>0.015</v>
      </c>
      <c r="AB792" s="15">
        <f t="shared" si="211"/>
        <v>794.567273331429</v>
      </c>
      <c r="AC792" s="20">
        <f>IFERROR(VLOOKUP($E792,INPUTS!$A$44:$G$103,4,0),SCENARIOS!$K$25)</f>
        <v>0.075</v>
      </c>
      <c r="AD792" s="15">
        <f t="shared" si="211"/>
        <v>4950.8769213796</v>
      </c>
      <c r="AE792" s="20">
        <f>IFERROR(VLOOKUP($E792,INPUTS!$A$44:$G$103,5,0),SCENARIOS!$L$25)</f>
        <v>0.15</v>
      </c>
      <c r="AF792" s="15">
        <f t="shared" si="211"/>
        <v>12339.3867899339</v>
      </c>
      <c r="AG792" s="20">
        <f>IFERROR(VLOOKUP($E792,INPUTS!$A$44:$G$103,6,0),SCENARIOS!$M$25)</f>
        <v>0.2</v>
      </c>
      <c r="AH792" s="15">
        <f t="shared" si="206"/>
        <v>20502.8279191083</v>
      </c>
      <c r="AI792" s="20">
        <f>IFERROR(VLOOKUP($E792,INPUTS!$A$44:$G$103,7,0),SCENARIOS!$N$25)</f>
        <v>0.3</v>
      </c>
      <c r="AJ792" s="15">
        <f t="shared" si="207"/>
        <v>38325.3807354044</v>
      </c>
      <c r="AL792" t="str">
        <f t="shared" si="209"/>
        <v>N</v>
      </c>
      <c r="AM792" s="21">
        <f t="shared" si="210"/>
        <v>127751.269118015</v>
      </c>
    </row>
    <row r="793" ht="15" customHeight="1" spans="1:39">
      <c r="A793" s="24" t="s">
        <v>2543</v>
      </c>
      <c r="B793" s="52" t="s">
        <v>445</v>
      </c>
      <c r="C793" s="52" t="s">
        <v>446</v>
      </c>
      <c r="D793" s="52" t="s">
        <v>929</v>
      </c>
      <c r="E793" s="10" t="s">
        <v>448</v>
      </c>
      <c r="F793" s="52" t="s">
        <v>447</v>
      </c>
      <c r="G793" s="52" t="s">
        <v>177</v>
      </c>
      <c r="H793" s="52" t="s">
        <v>567</v>
      </c>
      <c r="I793" s="52" t="s">
        <v>431</v>
      </c>
      <c r="J793" s="52" t="s">
        <v>173</v>
      </c>
      <c r="K793" s="52" t="s">
        <v>931</v>
      </c>
      <c r="L793" s="53" t="s">
        <v>291</v>
      </c>
      <c r="M793" s="13">
        <v>859</v>
      </c>
      <c r="N793" s="14">
        <f t="shared" si="208"/>
        <v>2.35342465753425</v>
      </c>
      <c r="O793" s="15">
        <v>6510</v>
      </c>
      <c r="P793" s="15">
        <f t="shared" si="200"/>
        <v>5592090</v>
      </c>
      <c r="Q793" s="16">
        <f>IFERROR(VLOOKUP(G793,SCENARIOS!$A$13:$E$18,4,0),0.025)</f>
        <v>0.045</v>
      </c>
      <c r="R793" s="52">
        <f>IFERROR(VLOOKUP(L793,INPUTS!$A$107:$B$120,2,0),0.0082)</f>
        <v>0.0079</v>
      </c>
      <c r="S793" s="52">
        <f t="shared" si="201"/>
        <v>51.429</v>
      </c>
      <c r="T793" s="15">
        <f t="shared" si="202"/>
        <v>44177.511</v>
      </c>
      <c r="U793" s="15">
        <f>T793/INPUTS!$B$7*1000</f>
        <v>55221888.75</v>
      </c>
      <c r="V793" s="15">
        <f>T793*INPUTS!$B$6</f>
        <v>139600.93476</v>
      </c>
      <c r="W793" s="54" t="s">
        <v>521</v>
      </c>
      <c r="X793" s="54" t="s">
        <v>396</v>
      </c>
      <c r="Y793" s="67">
        <f>IFERROR(VLOOKUP(E793,INPUTS!$A$44:$B$103,2,0),0)</f>
        <v>0</v>
      </c>
      <c r="Z793" s="15">
        <f t="shared" si="204"/>
        <v>0</v>
      </c>
      <c r="AA793" s="20">
        <f>IFERROR(VLOOKUP(E793,INPUTS!$A$44:$C$103,3,0),SCENARIOS!$J$25)</f>
        <v>0.015</v>
      </c>
      <c r="AB793" s="15">
        <f t="shared" si="211"/>
        <v>825.798243880083</v>
      </c>
      <c r="AC793" s="20">
        <f>IFERROR(VLOOKUP($E793,INPUTS!$A$44:$G$103,4,0),SCENARIOS!$K$25)</f>
        <v>0.075</v>
      </c>
      <c r="AD793" s="15">
        <f t="shared" si="211"/>
        <v>5145.47427834515</v>
      </c>
      <c r="AE793" s="20">
        <f>IFERROR(VLOOKUP($E793,INPUTS!$A$44:$G$103,5,0),SCENARIOS!$L$25)</f>
        <v>0.15</v>
      </c>
      <c r="AF793" s="15">
        <f t="shared" si="211"/>
        <v>12824.3942126649</v>
      </c>
      <c r="AG793" s="20">
        <f>IFERROR(VLOOKUP($E793,INPUTS!$A$44:$G$103,6,0),SCENARIOS!$M$25)</f>
        <v>0.2</v>
      </c>
      <c r="AH793" s="15">
        <f t="shared" si="206"/>
        <v>21308.7045722217</v>
      </c>
      <c r="AI793" s="20">
        <f>IFERROR(VLOOKUP($E793,INPUTS!$A$44:$G$103,7,0),SCENARIOS!$N$25)</f>
        <v>0.3</v>
      </c>
      <c r="AJ793" s="15">
        <f t="shared" si="207"/>
        <v>39831.7841290339</v>
      </c>
      <c r="AL793" t="str">
        <f t="shared" si="209"/>
        <v>N</v>
      </c>
      <c r="AM793" s="21">
        <f t="shared" si="210"/>
        <v>132772.613763446</v>
      </c>
    </row>
    <row r="794" ht="15" customHeight="1" spans="1:39">
      <c r="A794" s="6" t="s">
        <v>2544</v>
      </c>
      <c r="B794" s="52" t="s">
        <v>445</v>
      </c>
      <c r="C794" s="52" t="s">
        <v>446</v>
      </c>
      <c r="D794" s="52" t="s">
        <v>929</v>
      </c>
      <c r="E794" s="10" t="s">
        <v>448</v>
      </c>
      <c r="F794" s="52" t="s">
        <v>447</v>
      </c>
      <c r="G794" s="52" t="s">
        <v>177</v>
      </c>
      <c r="H794" s="52" t="s">
        <v>428</v>
      </c>
      <c r="I794" s="52" t="s">
        <v>427</v>
      </c>
      <c r="J794" s="52" t="s">
        <v>173</v>
      </c>
      <c r="K794" s="52" t="s">
        <v>931</v>
      </c>
      <c r="L794" s="53" t="s">
        <v>295</v>
      </c>
      <c r="M794" s="13">
        <v>859</v>
      </c>
      <c r="N794" s="14">
        <f t="shared" si="208"/>
        <v>2.35342465753425</v>
      </c>
      <c r="O794" s="15">
        <v>5990</v>
      </c>
      <c r="P794" s="15">
        <f t="shared" si="200"/>
        <v>5145410</v>
      </c>
      <c r="Q794" s="16">
        <f>IFERROR(VLOOKUP(G794,SCENARIOS!$A$13:$E$18,4,0),0.025)</f>
        <v>0.045</v>
      </c>
      <c r="R794" s="52">
        <f>IFERROR(VLOOKUP(L794,INPUTS!$A$107:$B$120,2,0),0.0082)</f>
        <v>0.0089</v>
      </c>
      <c r="S794" s="52">
        <f t="shared" si="201"/>
        <v>53.311</v>
      </c>
      <c r="T794" s="15">
        <f t="shared" si="202"/>
        <v>45794.149</v>
      </c>
      <c r="U794" s="15">
        <f>T794/INPUTS!$B$7*1000</f>
        <v>57242686.25</v>
      </c>
      <c r="V794" s="15">
        <f>T794*INPUTS!$B$6</f>
        <v>144709.51084</v>
      </c>
      <c r="W794" s="54" t="s">
        <v>521</v>
      </c>
      <c r="X794" s="54" t="s">
        <v>396</v>
      </c>
      <c r="Y794" s="67">
        <f>IFERROR(VLOOKUP(E794,INPUTS!$A$44:$B$103,2,0),0)</f>
        <v>0</v>
      </c>
      <c r="Z794" s="15">
        <f t="shared" si="204"/>
        <v>0</v>
      </c>
      <c r="AA794" s="20">
        <f>IFERROR(VLOOKUP(E794,INPUTS!$A$44:$C$103,3,0),SCENARIOS!$J$25)</f>
        <v>0.015</v>
      </c>
      <c r="AB794" s="15">
        <f t="shared" si="211"/>
        <v>856.017620009938</v>
      </c>
      <c r="AC794" s="20">
        <f>IFERROR(VLOOKUP($E794,INPUTS!$A$44:$G$103,4,0),SCENARIOS!$K$25)</f>
        <v>0.075</v>
      </c>
      <c r="AD794" s="15">
        <f t="shared" si="211"/>
        <v>5333.768481846</v>
      </c>
      <c r="AE794" s="20">
        <f>IFERROR(VLOOKUP($E794,INPUTS!$A$44:$G$103,5,0),SCENARIOS!$L$25)</f>
        <v>0.15</v>
      </c>
      <c r="AF794" s="15">
        <f t="shared" si="211"/>
        <v>13293.6918834</v>
      </c>
      <c r="AG794" s="20">
        <f>IFERROR(VLOOKUP($E794,INPUTS!$A$44:$G$103,6,0),SCENARIOS!$M$25)</f>
        <v>0.2</v>
      </c>
      <c r="AH794" s="15">
        <f t="shared" si="206"/>
        <v>22088.4782797587</v>
      </c>
      <c r="AI794" s="20">
        <f>IFERROR(VLOOKUP($E794,INPUTS!$A$44:$G$103,7,0),SCENARIOS!$N$25)</f>
        <v>0.3</v>
      </c>
      <c r="AJ794" s="15">
        <f t="shared" si="207"/>
        <v>41289.3939937181</v>
      </c>
      <c r="AL794" t="str">
        <f t="shared" si="209"/>
        <v>Y</v>
      </c>
      <c r="AM794" s="21">
        <f t="shared" si="210"/>
        <v>137631.313312394</v>
      </c>
    </row>
    <row r="795" ht="15" customHeight="1" spans="1:39">
      <c r="A795" s="24" t="s">
        <v>2545</v>
      </c>
      <c r="B795" s="52" t="s">
        <v>445</v>
      </c>
      <c r="C795" s="52" t="s">
        <v>446</v>
      </c>
      <c r="D795" s="52" t="s">
        <v>929</v>
      </c>
      <c r="E795" s="10" t="s">
        <v>448</v>
      </c>
      <c r="F795" s="52" t="s">
        <v>447</v>
      </c>
      <c r="G795" s="52" t="s">
        <v>177</v>
      </c>
      <c r="H795" s="52" t="s">
        <v>249</v>
      </c>
      <c r="I795" s="52" t="s">
        <v>930</v>
      </c>
      <c r="J795" s="52" t="s">
        <v>169</v>
      </c>
      <c r="K795" s="52" t="s">
        <v>931</v>
      </c>
      <c r="L795" s="53" t="s">
        <v>295</v>
      </c>
      <c r="M795" s="13">
        <v>859</v>
      </c>
      <c r="N795" s="14">
        <f t="shared" si="208"/>
        <v>2.35342465753425</v>
      </c>
      <c r="O795" s="15">
        <v>11620</v>
      </c>
      <c r="P795" s="15">
        <f t="shared" si="200"/>
        <v>9981580</v>
      </c>
      <c r="Q795" s="16">
        <f>IFERROR(VLOOKUP(G795,SCENARIOS!$A$13:$E$18,4,0),0.025)</f>
        <v>0.045</v>
      </c>
      <c r="R795" s="52">
        <f>IFERROR(VLOOKUP(L795,INPUTS!$A$107:$B$120,2,0),0.0082)</f>
        <v>0.0089</v>
      </c>
      <c r="S795" s="52">
        <f t="shared" si="201"/>
        <v>103.418</v>
      </c>
      <c r="T795" s="15">
        <f t="shared" si="202"/>
        <v>88836.062</v>
      </c>
      <c r="U795" s="15">
        <f>T795/INPUTS!$B$7*1000</f>
        <v>111045077.5</v>
      </c>
      <c r="V795" s="15">
        <f>T795*INPUTS!$B$6</f>
        <v>280721.95592</v>
      </c>
      <c r="W795" s="54" t="s">
        <v>396</v>
      </c>
      <c r="X795" s="54" t="s">
        <v>396</v>
      </c>
      <c r="Y795" s="67">
        <f>IFERROR(VLOOKUP(E795,INPUTS!$A$44:$B$103,2,0),0)</f>
        <v>0</v>
      </c>
      <c r="Z795" s="15">
        <f t="shared" si="204"/>
        <v>0</v>
      </c>
      <c r="AA795" s="20">
        <f>IFERROR(VLOOKUP(E795,INPUTS!$A$44:$C$103,3,0),SCENARIOS!$J$25)</f>
        <v>0.015</v>
      </c>
      <c r="AB795" s="15">
        <f t="shared" si="211"/>
        <v>1660.5884381495</v>
      </c>
      <c r="AC795" s="20">
        <f>IFERROR(VLOOKUP($E795,INPUTS!$A$44:$G$103,4,0),SCENARIOS!$K$25)</f>
        <v>0.075</v>
      </c>
      <c r="AD795" s="15">
        <f t="shared" si="211"/>
        <v>10346.9765874876</v>
      </c>
      <c r="AE795" s="20">
        <f>IFERROR(VLOOKUP($E795,INPUTS!$A$44:$G$103,5,0),SCENARIOS!$L$25)</f>
        <v>0.15</v>
      </c>
      <c r="AF795" s="15">
        <f t="shared" si="211"/>
        <v>25788.4306652936</v>
      </c>
      <c r="AG795" s="20">
        <f>IFERROR(VLOOKUP($E795,INPUTS!$A$44:$G$103,6,0),SCENARIOS!$M$25)</f>
        <v>0.2</v>
      </c>
      <c r="AH795" s="15">
        <f t="shared" si="206"/>
        <v>42849.435327345</v>
      </c>
      <c r="AI795" s="20">
        <f>IFERROR(VLOOKUP($E795,INPUTS!$A$44:$G$103,7,0),SCENARIOS!$N$25)</f>
        <v>0.3</v>
      </c>
      <c r="AJ795" s="15">
        <f t="shared" si="207"/>
        <v>80097.2885153596</v>
      </c>
      <c r="AL795" t="str">
        <f t="shared" si="209"/>
        <v>N</v>
      </c>
      <c r="AM795" s="21">
        <f t="shared" si="210"/>
        <v>266990.961717865</v>
      </c>
    </row>
    <row r="796" ht="15" customHeight="1" spans="1:39">
      <c r="A796" s="6" t="s">
        <v>2546</v>
      </c>
      <c r="B796" s="52" t="s">
        <v>445</v>
      </c>
      <c r="C796" s="52" t="s">
        <v>446</v>
      </c>
      <c r="D796" s="52" t="s">
        <v>929</v>
      </c>
      <c r="E796" s="10" t="s">
        <v>448</v>
      </c>
      <c r="F796" s="52" t="s">
        <v>447</v>
      </c>
      <c r="G796" s="52" t="s">
        <v>177</v>
      </c>
      <c r="H796" s="52" t="s">
        <v>256</v>
      </c>
      <c r="I796" s="52" t="s">
        <v>930</v>
      </c>
      <c r="J796" s="52" t="s">
        <v>169</v>
      </c>
      <c r="K796" s="52" t="s">
        <v>931</v>
      </c>
      <c r="L796" s="53" t="s">
        <v>295</v>
      </c>
      <c r="M796" s="13">
        <v>572</v>
      </c>
      <c r="N796" s="14">
        <f t="shared" si="208"/>
        <v>1.56712328767123</v>
      </c>
      <c r="O796" s="15">
        <v>10960</v>
      </c>
      <c r="P796" s="15">
        <f t="shared" si="200"/>
        <v>6269120</v>
      </c>
      <c r="Q796" s="16">
        <f>IFERROR(VLOOKUP(G796,SCENARIOS!$A$13:$E$18,4,0),0.025)</f>
        <v>0.045</v>
      </c>
      <c r="R796" s="52">
        <f>IFERROR(VLOOKUP(L796,INPUTS!$A$107:$B$120,2,0),0.0082)</f>
        <v>0.0089</v>
      </c>
      <c r="S796" s="52">
        <f t="shared" si="201"/>
        <v>97.544</v>
      </c>
      <c r="T796" s="15">
        <f t="shared" si="202"/>
        <v>55795.168</v>
      </c>
      <c r="U796" s="15">
        <f>T796/INPUTS!$B$7*1000</f>
        <v>69743960</v>
      </c>
      <c r="V796" s="15">
        <f>T796*INPUTS!$B$6</f>
        <v>176312.73088</v>
      </c>
      <c r="W796" s="54" t="s">
        <v>396</v>
      </c>
      <c r="X796" s="54" t="s">
        <v>396</v>
      </c>
      <c r="Y796" s="67">
        <f>IFERROR(VLOOKUP(E796,INPUTS!$A$44:$B$103,2,0),0)</f>
        <v>0</v>
      </c>
      <c r="Z796" s="15">
        <f t="shared" si="204"/>
        <v>0</v>
      </c>
      <c r="AA796" s="20">
        <f>IFERROR(VLOOKUP(E796,INPUTS!$A$44:$C$103,3,0),SCENARIOS!$J$25)</f>
        <v>0.015</v>
      </c>
      <c r="AB796" s="15">
        <f t="shared" si="211"/>
        <v>1042.96395854882</v>
      </c>
      <c r="AC796" s="20">
        <f>IFERROR(VLOOKUP($E796,INPUTS!$A$44:$G$103,4,0),SCENARIOS!$K$25)</f>
        <v>0.075</v>
      </c>
      <c r="AD796" s="15">
        <f t="shared" si="211"/>
        <v>6498.61423383373</v>
      </c>
      <c r="AE796" s="20">
        <f>IFERROR(VLOOKUP($E796,INPUTS!$A$44:$G$103,5,0),SCENARIOS!$L$25)</f>
        <v>0.15</v>
      </c>
      <c r="AF796" s="15">
        <f t="shared" si="211"/>
        <v>16196.9113559582</v>
      </c>
      <c r="AG796" s="20">
        <f>IFERROR(VLOOKUP($E796,INPUTS!$A$44:$G$103,6,0),SCENARIOS!$M$25)</f>
        <v>0.2</v>
      </c>
      <c r="AH796" s="15">
        <f t="shared" si="206"/>
        <v>26912.3978367518</v>
      </c>
      <c r="AI796" s="20">
        <f>IFERROR(VLOOKUP($E796,INPUTS!$A$44:$G$103,7,0),SCENARIOS!$N$25)</f>
        <v>0.3</v>
      </c>
      <c r="AJ796" s="15">
        <f t="shared" si="207"/>
        <v>50306.6161246427</v>
      </c>
      <c r="AL796" t="str">
        <f t="shared" si="209"/>
        <v>N</v>
      </c>
      <c r="AM796" s="21">
        <f t="shared" si="210"/>
        <v>167688.720415476</v>
      </c>
    </row>
    <row r="797" ht="15" customHeight="1" spans="1:39">
      <c r="A797" s="24" t="s">
        <v>2547</v>
      </c>
      <c r="B797" s="52" t="s">
        <v>445</v>
      </c>
      <c r="C797" s="52" t="s">
        <v>446</v>
      </c>
      <c r="D797" s="52" t="s">
        <v>929</v>
      </c>
      <c r="E797" s="10" t="s">
        <v>448</v>
      </c>
      <c r="F797" s="52" t="s">
        <v>447</v>
      </c>
      <c r="G797" s="52" t="s">
        <v>177</v>
      </c>
      <c r="H797" s="52" t="s">
        <v>248</v>
      </c>
      <c r="I797" s="52" t="s">
        <v>930</v>
      </c>
      <c r="J797" s="52" t="s">
        <v>169</v>
      </c>
      <c r="K797" s="52" t="s">
        <v>931</v>
      </c>
      <c r="L797" s="53" t="s">
        <v>295</v>
      </c>
      <c r="M797" s="13">
        <v>572</v>
      </c>
      <c r="N797" s="14">
        <f t="shared" si="208"/>
        <v>1.56712328767123</v>
      </c>
      <c r="O797" s="15">
        <v>13190</v>
      </c>
      <c r="P797" s="15">
        <f t="shared" si="200"/>
        <v>7544680</v>
      </c>
      <c r="Q797" s="16">
        <f>IFERROR(VLOOKUP(G797,SCENARIOS!$A$13:$E$18,4,0),0.025)</f>
        <v>0.045</v>
      </c>
      <c r="R797" s="52">
        <f>IFERROR(VLOOKUP(L797,INPUTS!$A$107:$B$120,2,0),0.0082)</f>
        <v>0.0089</v>
      </c>
      <c r="S797" s="52">
        <f t="shared" si="201"/>
        <v>117.391</v>
      </c>
      <c r="T797" s="15">
        <f t="shared" si="202"/>
        <v>67147.652</v>
      </c>
      <c r="U797" s="15">
        <f>T797/INPUTS!$B$7*1000</f>
        <v>83934565</v>
      </c>
      <c r="V797" s="15">
        <f>T797*INPUTS!$B$6</f>
        <v>212186.58032</v>
      </c>
      <c r="W797" s="54" t="s">
        <v>396</v>
      </c>
      <c r="X797" s="54" t="s">
        <v>396</v>
      </c>
      <c r="Y797" s="67">
        <f>IFERROR(VLOOKUP(E797,INPUTS!$A$44:$B$103,2,0),0)</f>
        <v>0</v>
      </c>
      <c r="Z797" s="15">
        <f t="shared" si="204"/>
        <v>0</v>
      </c>
      <c r="AA797" s="20">
        <f>IFERROR(VLOOKUP(E797,INPUTS!$A$44:$C$103,3,0),SCENARIOS!$J$25)</f>
        <v>0.015</v>
      </c>
      <c r="AB797" s="15">
        <f t="shared" si="211"/>
        <v>1255.17286617327</v>
      </c>
      <c r="AC797" s="20">
        <f>IFERROR(VLOOKUP($E797,INPUTS!$A$44:$G$103,4,0),SCENARIOS!$K$25)</f>
        <v>0.075</v>
      </c>
      <c r="AD797" s="15">
        <f t="shared" si="211"/>
        <v>7820.86877228713</v>
      </c>
      <c r="AE797" s="20">
        <f>IFERROR(VLOOKUP($E797,INPUTS!$A$44:$G$103,5,0),SCENARIOS!$L$25)</f>
        <v>0.15</v>
      </c>
      <c r="AF797" s="15">
        <f t="shared" si="211"/>
        <v>19492.4508015592</v>
      </c>
      <c r="AG797" s="20">
        <f>IFERROR(VLOOKUP($E797,INPUTS!$A$44:$G$103,6,0),SCENARIOS!$M$25)</f>
        <v>0.2</v>
      </c>
      <c r="AH797" s="15">
        <f t="shared" si="206"/>
        <v>32388.1868126603</v>
      </c>
      <c r="AI797" s="20">
        <f>IFERROR(VLOOKUP($E797,INPUTS!$A$44:$G$103,7,0),SCENARIOS!$N$25)</f>
        <v>0.3</v>
      </c>
      <c r="AJ797" s="15">
        <f t="shared" si="207"/>
        <v>60542.3600989085</v>
      </c>
      <c r="AL797" t="str">
        <f t="shared" si="209"/>
        <v>N</v>
      </c>
      <c r="AM797" s="21">
        <f t="shared" si="210"/>
        <v>201807.866996362</v>
      </c>
    </row>
    <row r="798" ht="15" customHeight="1" spans="1:39">
      <c r="A798" s="6" t="s">
        <v>2548</v>
      </c>
      <c r="B798" s="52" t="s">
        <v>445</v>
      </c>
      <c r="C798" s="52" t="s">
        <v>446</v>
      </c>
      <c r="D798" s="52" t="s">
        <v>929</v>
      </c>
      <c r="E798" s="10" t="s">
        <v>448</v>
      </c>
      <c r="F798" s="52" t="s">
        <v>447</v>
      </c>
      <c r="G798" s="52" t="s">
        <v>177</v>
      </c>
      <c r="H798" s="52" t="s">
        <v>251</v>
      </c>
      <c r="I798" s="52" t="s">
        <v>930</v>
      </c>
      <c r="J798" s="52" t="s">
        <v>169</v>
      </c>
      <c r="K798" s="52" t="s">
        <v>931</v>
      </c>
      <c r="L798" s="53" t="s">
        <v>295</v>
      </c>
      <c r="M798" s="13">
        <v>572</v>
      </c>
      <c r="N798" s="14">
        <f t="shared" si="208"/>
        <v>1.56712328767123</v>
      </c>
      <c r="O798" s="15">
        <v>11770</v>
      </c>
      <c r="P798" s="15">
        <f t="shared" si="200"/>
        <v>6732440</v>
      </c>
      <c r="Q798" s="16">
        <f>IFERROR(VLOOKUP(G798,SCENARIOS!$A$13:$E$18,4,0),0.025)</f>
        <v>0.045</v>
      </c>
      <c r="R798" s="52">
        <f>IFERROR(VLOOKUP(L798,INPUTS!$A$107:$B$120,2,0),0.0082)</f>
        <v>0.0089</v>
      </c>
      <c r="S798" s="52">
        <f t="shared" si="201"/>
        <v>104.753</v>
      </c>
      <c r="T798" s="15">
        <f t="shared" si="202"/>
        <v>59918.716</v>
      </c>
      <c r="U798" s="15">
        <f>T798/INPUTS!$B$7*1000</f>
        <v>74898395</v>
      </c>
      <c r="V798" s="15">
        <f>T798*INPUTS!$B$6</f>
        <v>189343.14256</v>
      </c>
      <c r="W798" s="54" t="s">
        <v>396</v>
      </c>
      <c r="X798" s="54" t="s">
        <v>396</v>
      </c>
      <c r="Y798" s="67">
        <f>IFERROR(VLOOKUP(E798,INPUTS!$A$44:$B$103,2,0),0)</f>
        <v>0</v>
      </c>
      <c r="Z798" s="15">
        <f t="shared" si="204"/>
        <v>0</v>
      </c>
      <c r="AA798" s="20">
        <f>IFERROR(VLOOKUP(E798,INPUTS!$A$44:$C$103,3,0),SCENARIOS!$J$25)</f>
        <v>0.015</v>
      </c>
      <c r="AB798" s="15">
        <f t="shared" si="211"/>
        <v>1120.04432409851</v>
      </c>
      <c r="AC798" s="20">
        <f>IFERROR(VLOOKUP($E798,INPUTS!$A$44:$G$103,4,0),SCENARIOS!$K$25)</f>
        <v>0.075</v>
      </c>
      <c r="AD798" s="15">
        <f t="shared" si="211"/>
        <v>6978.89503031232</v>
      </c>
      <c r="AE798" s="20">
        <f>IFERROR(VLOOKUP($E798,INPUTS!$A$44:$G$103,5,0),SCENARIOS!$L$25)</f>
        <v>0.15</v>
      </c>
      <c r="AF798" s="15">
        <f t="shared" si="211"/>
        <v>17393.9458631047</v>
      </c>
      <c r="AG798" s="20">
        <f>IFERROR(VLOOKUP($E798,INPUTS!$A$44:$G$103,6,0),SCENARIOS!$M$25)</f>
        <v>0.2</v>
      </c>
      <c r="AH798" s="15">
        <f t="shared" si="206"/>
        <v>28901.3615454899</v>
      </c>
      <c r="AI798" s="20">
        <f>IFERROR(VLOOKUP($E798,INPUTS!$A$44:$G$103,7,0),SCENARIOS!$N$25)</f>
        <v>0.3</v>
      </c>
      <c r="AJ798" s="15">
        <f t="shared" si="207"/>
        <v>54024.5320973581</v>
      </c>
      <c r="AL798" t="str">
        <f t="shared" si="209"/>
        <v>N</v>
      </c>
      <c r="AM798" s="21">
        <f t="shared" si="210"/>
        <v>180081.77365786</v>
      </c>
    </row>
    <row r="799" ht="15" customHeight="1" spans="1:39">
      <c r="A799" s="24" t="s">
        <v>2549</v>
      </c>
      <c r="B799" s="52" t="s">
        <v>445</v>
      </c>
      <c r="C799" s="52" t="s">
        <v>446</v>
      </c>
      <c r="D799" s="52" t="s">
        <v>929</v>
      </c>
      <c r="E799" s="10" t="s">
        <v>448</v>
      </c>
      <c r="F799" s="52" t="s">
        <v>447</v>
      </c>
      <c r="G799" s="52" t="s">
        <v>177</v>
      </c>
      <c r="H799" s="52" t="s">
        <v>254</v>
      </c>
      <c r="I799" s="52" t="s">
        <v>930</v>
      </c>
      <c r="J799" s="52" t="s">
        <v>169</v>
      </c>
      <c r="K799" s="52" t="s">
        <v>931</v>
      </c>
      <c r="L799" s="53" t="s">
        <v>291</v>
      </c>
      <c r="M799" s="13">
        <v>572</v>
      </c>
      <c r="N799" s="14">
        <f t="shared" si="208"/>
        <v>1.56712328767123</v>
      </c>
      <c r="O799" s="15">
        <v>11050</v>
      </c>
      <c r="P799" s="15">
        <f t="shared" si="200"/>
        <v>6320600</v>
      </c>
      <c r="Q799" s="16">
        <f>IFERROR(VLOOKUP(G799,SCENARIOS!$A$13:$E$18,4,0),0.025)</f>
        <v>0.045</v>
      </c>
      <c r="R799" s="52">
        <f>IFERROR(VLOOKUP(L799,INPUTS!$A$107:$B$120,2,0),0.0082)</f>
        <v>0.0079</v>
      </c>
      <c r="S799" s="52">
        <f t="shared" si="201"/>
        <v>87.295</v>
      </c>
      <c r="T799" s="15">
        <f t="shared" si="202"/>
        <v>49932.74</v>
      </c>
      <c r="U799" s="15">
        <f>T799/INPUTS!$B$7*1000</f>
        <v>62415925</v>
      </c>
      <c r="V799" s="15">
        <f>T799*INPUTS!$B$6</f>
        <v>157787.4584</v>
      </c>
      <c r="W799" s="54" t="s">
        <v>396</v>
      </c>
      <c r="X799" s="54" t="s">
        <v>396</v>
      </c>
      <c r="Y799" s="67">
        <f>IFERROR(VLOOKUP(E799,INPUTS!$A$44:$B$103,2,0),0)</f>
        <v>0</v>
      </c>
      <c r="Z799" s="15">
        <f t="shared" si="204"/>
        <v>0</v>
      </c>
      <c r="AA799" s="20">
        <f>IFERROR(VLOOKUP(E799,INPUTS!$A$44:$C$103,3,0),SCENARIOS!$J$25)</f>
        <v>0.015</v>
      </c>
      <c r="AB799" s="15">
        <f t="shared" si="211"/>
        <v>933.379180282945</v>
      </c>
      <c r="AC799" s="20">
        <f>IFERROR(VLOOKUP($E799,INPUTS!$A$44:$G$103,4,0),SCENARIOS!$K$25)</f>
        <v>0.075</v>
      </c>
      <c r="AD799" s="15">
        <f t="shared" si="211"/>
        <v>5815.80137725043</v>
      </c>
      <c r="AE799" s="20">
        <f>IFERROR(VLOOKUP($E799,INPUTS!$A$44:$G$103,5,0),SCENARIOS!$L$25)</f>
        <v>0.15</v>
      </c>
      <c r="AF799" s="15">
        <f t="shared" si="211"/>
        <v>14495.0932586153</v>
      </c>
      <c r="AG799" s="20">
        <f>IFERROR(VLOOKUP($E799,INPUTS!$A$44:$G$103,6,0),SCENARIOS!$M$25)</f>
        <v>0.2</v>
      </c>
      <c r="AH799" s="15">
        <f t="shared" si="206"/>
        <v>24084.6978713119</v>
      </c>
      <c r="AI799" s="20">
        <f>IFERROR(VLOOKUP($E799,INPUTS!$A$44:$G$103,7,0),SCENARIOS!$N$25)</f>
        <v>0.3</v>
      </c>
      <c r="AJ799" s="15">
        <f t="shared" si="207"/>
        <v>45020.8731915923</v>
      </c>
      <c r="AL799" t="str">
        <f t="shared" si="209"/>
        <v>N</v>
      </c>
      <c r="AM799" s="21">
        <f t="shared" si="210"/>
        <v>150069.577305308</v>
      </c>
    </row>
    <row r="800" ht="15" customHeight="1" spans="1:39">
      <c r="A800" s="6" t="s">
        <v>2550</v>
      </c>
      <c r="B800" s="52" t="s">
        <v>445</v>
      </c>
      <c r="C800" s="52" t="s">
        <v>446</v>
      </c>
      <c r="D800" s="52" t="s">
        <v>929</v>
      </c>
      <c r="E800" s="10" t="s">
        <v>448</v>
      </c>
      <c r="F800" s="52" t="s">
        <v>447</v>
      </c>
      <c r="G800" s="52" t="s">
        <v>177</v>
      </c>
      <c r="H800" s="52" t="s">
        <v>452</v>
      </c>
      <c r="I800" s="52" t="s">
        <v>451</v>
      </c>
      <c r="J800" s="52" t="s">
        <v>181</v>
      </c>
      <c r="K800" s="52" t="s">
        <v>931</v>
      </c>
      <c r="L800" s="53" t="s">
        <v>295</v>
      </c>
      <c r="M800" s="13">
        <v>572</v>
      </c>
      <c r="N800" s="14">
        <f t="shared" si="208"/>
        <v>1.56712328767123</v>
      </c>
      <c r="O800" s="15">
        <v>10820</v>
      </c>
      <c r="P800" s="15">
        <f t="shared" si="200"/>
        <v>6189040</v>
      </c>
      <c r="Q800" s="16">
        <f>IFERROR(VLOOKUP(G800,SCENARIOS!$A$13:$E$18,4,0),0.025)</f>
        <v>0.045</v>
      </c>
      <c r="R800" s="52">
        <f>IFERROR(VLOOKUP(L800,INPUTS!$A$107:$B$120,2,0),0.0082)</f>
        <v>0.0089</v>
      </c>
      <c r="S800" s="52">
        <f t="shared" si="201"/>
        <v>96.298</v>
      </c>
      <c r="T800" s="15">
        <f t="shared" si="202"/>
        <v>55082.456</v>
      </c>
      <c r="U800" s="15">
        <f>T800/INPUTS!$B$7*1000</f>
        <v>68853070</v>
      </c>
      <c r="V800" s="15">
        <f>T800*INPUTS!$B$6</f>
        <v>174060.56096</v>
      </c>
      <c r="W800" s="54" t="s">
        <v>521</v>
      </c>
      <c r="X800" s="54" t="s">
        <v>396</v>
      </c>
      <c r="Y800" s="67">
        <f>IFERROR(VLOOKUP(E800,INPUTS!$A$44:$B$103,2,0),0)</f>
        <v>0</v>
      </c>
      <c r="Z800" s="15">
        <f t="shared" si="204"/>
        <v>0</v>
      </c>
      <c r="AA800" s="20">
        <f>IFERROR(VLOOKUP(E800,INPUTS!$A$44:$C$103,3,0),SCENARIOS!$J$25)</f>
        <v>0.015</v>
      </c>
      <c r="AB800" s="15">
        <f t="shared" si="211"/>
        <v>1029.64142623159</v>
      </c>
      <c r="AC800" s="20">
        <f>IFERROR(VLOOKUP($E800,INPUTS!$A$44:$G$103,4,0),SCENARIOS!$K$25)</f>
        <v>0.075</v>
      </c>
      <c r="AD800" s="15">
        <f t="shared" si="211"/>
        <v>6415.60273814607</v>
      </c>
      <c r="AE800" s="20">
        <f>IFERROR(VLOOKUP($E800,INPUTS!$A$44:$G$103,5,0),SCENARIOS!$L$25)</f>
        <v>0.15</v>
      </c>
      <c r="AF800" s="15">
        <f t="shared" si="211"/>
        <v>15990.0165028711</v>
      </c>
      <c r="AG800" s="20">
        <f>IFERROR(VLOOKUP($E800,INPUTS!$A$44:$G$103,6,0),SCENARIOS!$M$25)</f>
        <v>0.2</v>
      </c>
      <c r="AH800" s="15">
        <f t="shared" si="206"/>
        <v>26568.6263315378</v>
      </c>
      <c r="AI800" s="20">
        <f>IFERROR(VLOOKUP($E800,INPUTS!$A$44:$G$103,7,0),SCENARIOS!$N$25)</f>
        <v>0.3</v>
      </c>
      <c r="AJ800" s="15">
        <f t="shared" si="207"/>
        <v>49664.0133639265</v>
      </c>
      <c r="AL800" t="str">
        <f t="shared" si="209"/>
        <v>N</v>
      </c>
      <c r="AM800" s="21">
        <f t="shared" si="210"/>
        <v>165546.711213088</v>
      </c>
    </row>
    <row r="801" ht="15" customHeight="1" spans="1:39">
      <c r="A801" s="24" t="s">
        <v>2551</v>
      </c>
      <c r="B801" s="52" t="s">
        <v>671</v>
      </c>
      <c r="C801" s="52" t="s">
        <v>672</v>
      </c>
      <c r="D801" s="52" t="s">
        <v>929</v>
      </c>
      <c r="E801" s="10" t="s">
        <v>673</v>
      </c>
      <c r="F801" s="52" t="s">
        <v>439</v>
      </c>
      <c r="G801" s="52" t="s">
        <v>177</v>
      </c>
      <c r="H801" s="52" t="s">
        <v>224</v>
      </c>
      <c r="I801" s="52" t="s">
        <v>938</v>
      </c>
      <c r="J801" s="52" t="s">
        <v>165</v>
      </c>
      <c r="K801" s="52" t="s">
        <v>931</v>
      </c>
      <c r="L801" s="53" t="s">
        <v>1696</v>
      </c>
      <c r="M801" s="13">
        <v>1980</v>
      </c>
      <c r="N801" s="14">
        <f t="shared" si="208"/>
        <v>5.42465753424658</v>
      </c>
      <c r="O801" s="15">
        <v>5450</v>
      </c>
      <c r="P801" s="15">
        <f t="shared" si="200"/>
        <v>10791000</v>
      </c>
      <c r="Q801" s="16">
        <f>IFERROR(VLOOKUP(G801,SCENARIOS!$A$13:$E$18,4,0),0.025)</f>
        <v>0.045</v>
      </c>
      <c r="R801" s="52">
        <f>IFERROR(VLOOKUP(L801,INPUTS!$A$107:$B$120,2,0),0.0082)</f>
        <v>0.0082</v>
      </c>
      <c r="S801" s="52">
        <f t="shared" si="201"/>
        <v>44.69</v>
      </c>
      <c r="T801" s="15">
        <f t="shared" si="202"/>
        <v>88486.2</v>
      </c>
      <c r="U801" s="15">
        <f>T801/INPUTS!$B$7*1000</f>
        <v>110607750</v>
      </c>
      <c r="V801" s="15">
        <f>T801*INPUTS!$B$6</f>
        <v>279616.392</v>
      </c>
      <c r="W801" s="54" t="s">
        <v>396</v>
      </c>
      <c r="X801" s="54" t="s">
        <v>396</v>
      </c>
      <c r="Y801" s="67">
        <f>IFERROR(VLOOKUP(E801,INPUTS!$A$44:$B$103,2,0),0)</f>
        <v>0</v>
      </c>
      <c r="Z801" s="15">
        <f t="shared" si="204"/>
        <v>0</v>
      </c>
      <c r="AA801" s="20">
        <f>IFERROR(VLOOKUP(E801,INPUTS!$A$44:$C$103,3,0),SCENARIOS!$J$25)</f>
        <v>0.015</v>
      </c>
      <c r="AB801" s="15">
        <f t="shared" si="211"/>
        <v>1654.04856257343</v>
      </c>
      <c r="AC801" s="20">
        <f>IFERROR(VLOOKUP($E801,INPUTS!$A$44:$G$103,4,0),SCENARIOS!$K$25)</f>
        <v>0.075</v>
      </c>
      <c r="AD801" s="15">
        <f t="shared" si="211"/>
        <v>10306.2272134006</v>
      </c>
      <c r="AE801" s="20">
        <f>IFERROR(VLOOKUP($E801,INPUTS!$A$44:$G$103,5,0),SCENARIOS!$L$25)</f>
        <v>0.15</v>
      </c>
      <c r="AF801" s="15">
        <f t="shared" si="211"/>
        <v>25686.8683973778</v>
      </c>
      <c r="AG801" s="20">
        <f>IFERROR(VLOOKUP($E801,INPUTS!$A$44:$G$103,6,0),SCENARIOS!$M$25)</f>
        <v>0.2</v>
      </c>
      <c r="AH801" s="15">
        <f t="shared" si="206"/>
        <v>42680.6819089135</v>
      </c>
      <c r="AI801" s="20">
        <f>IFERROR(VLOOKUP($E801,INPUTS!$A$44:$G$103,7,0),SCENARIOS!$N$25)</f>
        <v>0.3</v>
      </c>
      <c r="AJ801" s="15">
        <f t="shared" si="207"/>
        <v>79781.8423224097</v>
      </c>
      <c r="AL801" t="str">
        <f t="shared" si="209"/>
        <v>Y</v>
      </c>
      <c r="AM801" s="21">
        <f t="shared" si="210"/>
        <v>265939.474408032</v>
      </c>
    </row>
    <row r="802" ht="15" customHeight="1" spans="1:39">
      <c r="A802" s="6" t="s">
        <v>2552</v>
      </c>
      <c r="B802" s="52" t="s">
        <v>671</v>
      </c>
      <c r="C802" s="52" t="s">
        <v>672</v>
      </c>
      <c r="D802" s="52" t="s">
        <v>929</v>
      </c>
      <c r="E802" s="10" t="s">
        <v>673</v>
      </c>
      <c r="F802" s="52" t="s">
        <v>439</v>
      </c>
      <c r="G802" s="52" t="s">
        <v>177</v>
      </c>
      <c r="H802" s="52" t="s">
        <v>228</v>
      </c>
      <c r="I802" s="52" t="s">
        <v>938</v>
      </c>
      <c r="J802" s="52" t="s">
        <v>165</v>
      </c>
      <c r="K802" s="52" t="s">
        <v>931</v>
      </c>
      <c r="L802" s="53" t="s">
        <v>291</v>
      </c>
      <c r="M802" s="13">
        <v>660</v>
      </c>
      <c r="N802" s="14">
        <f t="shared" si="208"/>
        <v>1.80821917808219</v>
      </c>
      <c r="O802" s="15">
        <v>5680</v>
      </c>
      <c r="P802" s="15">
        <f t="shared" si="200"/>
        <v>3748800</v>
      </c>
      <c r="Q802" s="16">
        <f>IFERROR(VLOOKUP(G802,SCENARIOS!$A$13:$E$18,4,0),0.025)</f>
        <v>0.045</v>
      </c>
      <c r="R802" s="52">
        <f>IFERROR(VLOOKUP(L802,INPUTS!$A$107:$B$120,2,0),0.0082)</f>
        <v>0.0079</v>
      </c>
      <c r="S802" s="52">
        <f t="shared" si="201"/>
        <v>44.872</v>
      </c>
      <c r="T802" s="15">
        <f t="shared" si="202"/>
        <v>29615.52</v>
      </c>
      <c r="U802" s="15">
        <f>T802/INPUTS!$B$7*1000</f>
        <v>37019400</v>
      </c>
      <c r="V802" s="15">
        <f>T802*INPUTS!$B$6</f>
        <v>93585.0432</v>
      </c>
      <c r="W802" s="54" t="s">
        <v>396</v>
      </c>
      <c r="X802" s="54" t="s">
        <v>396</v>
      </c>
      <c r="Y802" s="67">
        <f>IFERROR(VLOOKUP(E802,INPUTS!$A$44:$B$103,2,0),0)</f>
        <v>0</v>
      </c>
      <c r="Z802" s="15">
        <f t="shared" si="204"/>
        <v>0</v>
      </c>
      <c r="AA802" s="20">
        <f>IFERROR(VLOOKUP(E802,INPUTS!$A$44:$C$103,3,0),SCENARIOS!$J$25)</f>
        <v>0.015</v>
      </c>
      <c r="AB802" s="15">
        <f t="shared" si="211"/>
        <v>553.594891473073</v>
      </c>
      <c r="AC802" s="20">
        <f>IFERROR(VLOOKUP($E802,INPUTS!$A$44:$G$103,4,0),SCENARIOS!$K$25)</f>
        <v>0.075</v>
      </c>
      <c r="AD802" s="15">
        <f t="shared" si="211"/>
        <v>3449.39977265393</v>
      </c>
      <c r="AE802" s="20">
        <f>IFERROR(VLOOKUP($E802,INPUTS!$A$44:$G$103,5,0),SCENARIOS!$L$25)</f>
        <v>0.15</v>
      </c>
      <c r="AF802" s="15">
        <f t="shared" si="211"/>
        <v>8597.15938485223</v>
      </c>
      <c r="AG802" s="20">
        <f>IFERROR(VLOOKUP($E802,INPUTS!$A$44:$G$103,6,0),SCENARIOS!$M$25)</f>
        <v>0.2</v>
      </c>
      <c r="AH802" s="15">
        <f t="shared" si="206"/>
        <v>14284.8329873705</v>
      </c>
      <c r="AI802" s="20">
        <f>IFERROR(VLOOKUP($E802,INPUTS!$A$44:$G$103,7,0),SCENARIOS!$N$25)</f>
        <v>0.3</v>
      </c>
      <c r="AJ802" s="15">
        <f t="shared" si="207"/>
        <v>26702.251276879</v>
      </c>
      <c r="AL802" t="str">
        <f t="shared" si="209"/>
        <v>N</v>
      </c>
      <c r="AM802" s="21">
        <f t="shared" si="210"/>
        <v>89007.5042562633</v>
      </c>
    </row>
    <row r="803" ht="15" customHeight="1" spans="1:39">
      <c r="A803" s="24" t="s">
        <v>2553</v>
      </c>
      <c r="B803" s="52" t="s">
        <v>671</v>
      </c>
      <c r="C803" s="52" t="s">
        <v>672</v>
      </c>
      <c r="D803" s="52" t="s">
        <v>929</v>
      </c>
      <c r="E803" s="10" t="s">
        <v>673</v>
      </c>
      <c r="F803" s="52" t="s">
        <v>439</v>
      </c>
      <c r="G803" s="52" t="s">
        <v>177</v>
      </c>
      <c r="H803" s="52" t="s">
        <v>203</v>
      </c>
      <c r="I803" s="52" t="s">
        <v>399</v>
      </c>
      <c r="J803" s="52" t="s">
        <v>165</v>
      </c>
      <c r="K803" s="52" t="s">
        <v>931</v>
      </c>
      <c r="L803" s="53" t="s">
        <v>291</v>
      </c>
      <c r="M803" s="13">
        <v>991</v>
      </c>
      <c r="N803" s="14">
        <f t="shared" si="208"/>
        <v>2.71506849315068</v>
      </c>
      <c r="O803" s="15">
        <v>5180</v>
      </c>
      <c r="P803" s="15">
        <f t="shared" si="200"/>
        <v>5133380</v>
      </c>
      <c r="Q803" s="16">
        <f>IFERROR(VLOOKUP(G803,SCENARIOS!$A$13:$E$18,4,0),0.025)</f>
        <v>0.045</v>
      </c>
      <c r="R803" s="52">
        <f>IFERROR(VLOOKUP(L803,INPUTS!$A$107:$B$120,2,0),0.0082)</f>
        <v>0.0079</v>
      </c>
      <c r="S803" s="52">
        <f t="shared" si="201"/>
        <v>40.922</v>
      </c>
      <c r="T803" s="15">
        <f t="shared" si="202"/>
        <v>40553.702</v>
      </c>
      <c r="U803" s="15">
        <f>T803/INPUTS!$B$7*1000</f>
        <v>50692127.5</v>
      </c>
      <c r="V803" s="15">
        <f>T803*INPUTS!$B$6</f>
        <v>128149.69832</v>
      </c>
      <c r="W803" s="54" t="s">
        <v>396</v>
      </c>
      <c r="X803" s="54" t="s">
        <v>396</v>
      </c>
      <c r="Y803" s="67">
        <f>IFERROR(VLOOKUP(E803,INPUTS!$A$44:$B$103,2,0),0)</f>
        <v>0</v>
      </c>
      <c r="Z803" s="15">
        <f t="shared" si="204"/>
        <v>0</v>
      </c>
      <c r="AA803" s="20">
        <f>IFERROR(VLOOKUP(E803,INPUTS!$A$44:$C$103,3,0),SCENARIOS!$J$25)</f>
        <v>0.015</v>
      </c>
      <c r="AB803" s="15">
        <f t="shared" si="211"/>
        <v>758.059364060511</v>
      </c>
      <c r="AC803" s="20">
        <f>IFERROR(VLOOKUP($E803,INPUTS!$A$44:$G$103,4,0),SCENARIOS!$K$25)</f>
        <v>0.075</v>
      </c>
      <c r="AD803" s="15">
        <f t="shared" si="211"/>
        <v>4723.39943580511</v>
      </c>
      <c r="AE803" s="20">
        <f>IFERROR(VLOOKUP($E803,INPUTS!$A$44:$G$103,5,0),SCENARIOS!$L$25)</f>
        <v>0.15</v>
      </c>
      <c r="AF803" s="15">
        <f t="shared" si="211"/>
        <v>11772.4301224426</v>
      </c>
      <c r="AG803" s="20">
        <f>IFERROR(VLOOKUP($E803,INPUTS!$A$44:$G$103,6,0),SCENARIOS!$M$25)</f>
        <v>0.2</v>
      </c>
      <c r="AH803" s="15">
        <f t="shared" si="206"/>
        <v>19560.7863744953</v>
      </c>
      <c r="AI803" s="20">
        <f>IFERROR(VLOOKUP($E803,INPUTS!$A$44:$G$103,7,0),SCENARIOS!$N$25)</f>
        <v>0.3</v>
      </c>
      <c r="AJ803" s="15">
        <f t="shared" si="207"/>
        <v>36564.4479992811</v>
      </c>
      <c r="AL803" t="str">
        <f t="shared" si="209"/>
        <v>Y</v>
      </c>
      <c r="AM803" s="21">
        <f t="shared" si="210"/>
        <v>121881.493330937</v>
      </c>
    </row>
    <row r="804" ht="15" customHeight="1" spans="1:39">
      <c r="A804" s="6" t="s">
        <v>2554</v>
      </c>
      <c r="B804" s="52" t="s">
        <v>671</v>
      </c>
      <c r="C804" s="52" t="s">
        <v>672</v>
      </c>
      <c r="D804" s="52" t="s">
        <v>929</v>
      </c>
      <c r="E804" s="10" t="s">
        <v>673</v>
      </c>
      <c r="F804" s="52" t="s">
        <v>439</v>
      </c>
      <c r="G804" s="52" t="s">
        <v>177</v>
      </c>
      <c r="H804" s="52" t="s">
        <v>200</v>
      </c>
      <c r="I804" s="52" t="s">
        <v>391</v>
      </c>
      <c r="J804" s="52" t="s">
        <v>165</v>
      </c>
      <c r="K804" s="52" t="s">
        <v>931</v>
      </c>
      <c r="L804" s="53" t="s">
        <v>291</v>
      </c>
      <c r="M804" s="13">
        <v>1320</v>
      </c>
      <c r="N804" s="14">
        <f t="shared" si="208"/>
        <v>3.61643835616438</v>
      </c>
      <c r="O804" s="15">
        <v>5060</v>
      </c>
      <c r="P804" s="15">
        <f t="shared" si="200"/>
        <v>6679200</v>
      </c>
      <c r="Q804" s="16">
        <f>IFERROR(VLOOKUP(G804,SCENARIOS!$A$13:$E$18,4,0),0.025)</f>
        <v>0.045</v>
      </c>
      <c r="R804" s="52">
        <f>IFERROR(VLOOKUP(L804,INPUTS!$A$107:$B$120,2,0),0.0082)</f>
        <v>0.0079</v>
      </c>
      <c r="S804" s="52">
        <f t="shared" si="201"/>
        <v>39.974</v>
      </c>
      <c r="T804" s="15">
        <f t="shared" si="202"/>
        <v>52765.68</v>
      </c>
      <c r="U804" s="15">
        <f>T804/INPUTS!$B$7*1000</f>
        <v>65957100</v>
      </c>
      <c r="V804" s="15">
        <f>T804*INPUTS!$B$6</f>
        <v>166739.5488</v>
      </c>
      <c r="W804" s="54" t="s">
        <v>396</v>
      </c>
      <c r="X804" s="54" t="s">
        <v>396</v>
      </c>
      <c r="Y804" s="67">
        <f>IFERROR(VLOOKUP(E804,INPUTS!$A$44:$B$103,2,0),0)</f>
        <v>0</v>
      </c>
      <c r="Z804" s="15">
        <f t="shared" si="204"/>
        <v>0</v>
      </c>
      <c r="AA804" s="20">
        <f>IFERROR(VLOOKUP(E804,INPUTS!$A$44:$C$103,3,0),SCENARIOS!$J$25)</f>
        <v>0.015</v>
      </c>
      <c r="AB804" s="15">
        <f t="shared" ref="AB804:AF819" si="212">$T804*AA804*(1+$Q804)^AB$2</f>
        <v>986.334560159771</v>
      </c>
      <c r="AC804" s="20">
        <f>IFERROR(VLOOKUP($E804,INPUTS!$A$44:$G$103,4,0),SCENARIOS!$K$25)</f>
        <v>0.075</v>
      </c>
      <c r="AD804" s="15">
        <f t="shared" si="212"/>
        <v>6145.76156677073</v>
      </c>
      <c r="AE804" s="20">
        <f>IFERROR(VLOOKUP($E804,INPUTS!$A$44:$G$103,5,0),SCENARIOS!$L$25)</f>
        <v>0.15</v>
      </c>
      <c r="AF804" s="15">
        <f t="shared" si="212"/>
        <v>15317.4741152649</v>
      </c>
      <c r="AG804" s="20">
        <f>IFERROR(VLOOKUP($E804,INPUTS!$A$44:$G$103,6,0),SCENARIOS!$M$25)</f>
        <v>0.2</v>
      </c>
      <c r="AH804" s="15">
        <f t="shared" si="206"/>
        <v>25451.1460972165</v>
      </c>
      <c r="AI804" s="20">
        <f>IFERROR(VLOOKUP($E804,INPUTS!$A$44:$G$103,7,0),SCENARIOS!$N$25)</f>
        <v>0.3</v>
      </c>
      <c r="AJ804" s="15">
        <f t="shared" si="207"/>
        <v>47575.137838383</v>
      </c>
      <c r="AL804" t="str">
        <f t="shared" si="209"/>
        <v>Y</v>
      </c>
      <c r="AM804" s="21">
        <f t="shared" si="210"/>
        <v>158583.79279461</v>
      </c>
    </row>
    <row r="805" ht="15" customHeight="1" spans="1:39">
      <c r="A805" s="24" t="s">
        <v>2555</v>
      </c>
      <c r="B805" s="52" t="s">
        <v>671</v>
      </c>
      <c r="C805" s="52" t="s">
        <v>672</v>
      </c>
      <c r="D805" s="52" t="s">
        <v>929</v>
      </c>
      <c r="E805" s="10" t="s">
        <v>673</v>
      </c>
      <c r="F805" s="52" t="s">
        <v>439</v>
      </c>
      <c r="G805" s="52" t="s">
        <v>177</v>
      </c>
      <c r="H805" s="52" t="s">
        <v>208</v>
      </c>
      <c r="I805" s="52" t="s">
        <v>391</v>
      </c>
      <c r="J805" s="52" t="s">
        <v>165</v>
      </c>
      <c r="K805" s="52" t="s">
        <v>931</v>
      </c>
      <c r="L805" s="53" t="s">
        <v>291</v>
      </c>
      <c r="M805" s="13">
        <v>991</v>
      </c>
      <c r="N805" s="14">
        <f t="shared" si="208"/>
        <v>2.71506849315068</v>
      </c>
      <c r="O805" s="15">
        <v>4880</v>
      </c>
      <c r="P805" s="15">
        <f t="shared" si="200"/>
        <v>4836080</v>
      </c>
      <c r="Q805" s="16">
        <f>IFERROR(VLOOKUP(G805,SCENARIOS!$A$13:$E$18,4,0),0.025)</f>
        <v>0.045</v>
      </c>
      <c r="R805" s="52">
        <f>IFERROR(VLOOKUP(L805,INPUTS!$A$107:$B$120,2,0),0.0082)</f>
        <v>0.0079</v>
      </c>
      <c r="S805" s="52">
        <f t="shared" si="201"/>
        <v>38.552</v>
      </c>
      <c r="T805" s="15">
        <f t="shared" si="202"/>
        <v>38205.032</v>
      </c>
      <c r="U805" s="15">
        <f>T805/INPUTS!$B$7*1000</f>
        <v>47756290</v>
      </c>
      <c r="V805" s="15">
        <f>T805*INPUTS!$B$6</f>
        <v>120727.90112</v>
      </c>
      <c r="W805" s="54" t="s">
        <v>396</v>
      </c>
      <c r="X805" s="54" t="s">
        <v>396</v>
      </c>
      <c r="Y805" s="67">
        <f>IFERROR(VLOOKUP(E805,INPUTS!$A$44:$B$103,2,0),0)</f>
        <v>0</v>
      </c>
      <c r="Z805" s="15">
        <f t="shared" si="204"/>
        <v>0</v>
      </c>
      <c r="AA805" s="20">
        <f>IFERROR(VLOOKUP(E805,INPUTS!$A$44:$C$103,3,0),SCENARIOS!$J$25)</f>
        <v>0.015</v>
      </c>
      <c r="AB805" s="15">
        <f t="shared" si="212"/>
        <v>714.156312087894</v>
      </c>
      <c r="AC805" s="20">
        <f>IFERROR(VLOOKUP($E805,INPUTS!$A$44:$G$103,4,0),SCENARIOS!$K$25)</f>
        <v>0.075</v>
      </c>
      <c r="AD805" s="15">
        <f t="shared" si="212"/>
        <v>4449.84348392451</v>
      </c>
      <c r="AE805" s="20">
        <f>IFERROR(VLOOKUP($E805,INPUTS!$A$44:$G$103,5,0),SCENARIOS!$L$25)</f>
        <v>0.15</v>
      </c>
      <c r="AF805" s="15">
        <f t="shared" si="212"/>
        <v>11090.6291501003</v>
      </c>
      <c r="AG805" s="20">
        <f>IFERROR(VLOOKUP($E805,INPUTS!$A$44:$G$103,6,0),SCENARIOS!$M$25)</f>
        <v>0.2</v>
      </c>
      <c r="AH805" s="15">
        <f t="shared" si="206"/>
        <v>18427.9222987524</v>
      </c>
      <c r="AI805" s="20">
        <f>IFERROR(VLOOKUP($E805,INPUTS!$A$44:$G$103,7,0),SCENARIOS!$N$25)</f>
        <v>0.3</v>
      </c>
      <c r="AJ805" s="15">
        <f t="shared" si="207"/>
        <v>34446.8158757706</v>
      </c>
      <c r="AL805" t="str">
        <f t="shared" si="209"/>
        <v>Y</v>
      </c>
      <c r="AM805" s="21">
        <f t="shared" si="210"/>
        <v>114822.719585902</v>
      </c>
    </row>
    <row r="806" ht="15" customHeight="1" spans="1:39">
      <c r="A806" s="6" t="s">
        <v>2556</v>
      </c>
      <c r="B806" s="52" t="s">
        <v>671</v>
      </c>
      <c r="C806" s="52" t="s">
        <v>672</v>
      </c>
      <c r="D806" s="52" t="s">
        <v>929</v>
      </c>
      <c r="E806" s="10" t="s">
        <v>673</v>
      </c>
      <c r="F806" s="52" t="s">
        <v>439</v>
      </c>
      <c r="G806" s="52" t="s">
        <v>177</v>
      </c>
      <c r="H806" s="52" t="s">
        <v>204</v>
      </c>
      <c r="I806" s="52" t="s">
        <v>405</v>
      </c>
      <c r="J806" s="52" t="s">
        <v>165</v>
      </c>
      <c r="K806" s="52" t="s">
        <v>931</v>
      </c>
      <c r="L806" s="53" t="s">
        <v>1696</v>
      </c>
      <c r="M806" s="13">
        <v>991</v>
      </c>
      <c r="N806" s="14">
        <f t="shared" si="208"/>
        <v>2.71506849315068</v>
      </c>
      <c r="O806" s="15">
        <v>5410</v>
      </c>
      <c r="P806" s="15">
        <f t="shared" si="200"/>
        <v>5361310</v>
      </c>
      <c r="Q806" s="16">
        <f>IFERROR(VLOOKUP(G806,SCENARIOS!$A$13:$E$18,4,0),0.025)</f>
        <v>0.045</v>
      </c>
      <c r="R806" s="52">
        <f>IFERROR(VLOOKUP(L806,INPUTS!$A$107:$B$120,2,0),0.0082)</f>
        <v>0.0082</v>
      </c>
      <c r="S806" s="52">
        <f t="shared" si="201"/>
        <v>44.362</v>
      </c>
      <c r="T806" s="15">
        <f t="shared" si="202"/>
        <v>43962.742</v>
      </c>
      <c r="U806" s="15">
        <f>T806/INPUTS!$B$7*1000</f>
        <v>54953427.5</v>
      </c>
      <c r="V806" s="15">
        <f>T806*INPUTS!$B$6</f>
        <v>138922.26472</v>
      </c>
      <c r="W806" s="54" t="s">
        <v>396</v>
      </c>
      <c r="X806" s="54" t="s">
        <v>396</v>
      </c>
      <c r="Y806" s="67">
        <f>IFERROR(VLOOKUP(E806,INPUTS!$A$44:$B$103,2,0),0)</f>
        <v>0</v>
      </c>
      <c r="Z806" s="15">
        <f t="shared" si="204"/>
        <v>0</v>
      </c>
      <c r="AA806" s="20">
        <f>IFERROR(VLOOKUP(E806,INPUTS!$A$44:$C$103,3,0),SCENARIOS!$J$25)</f>
        <v>0.015</v>
      </c>
      <c r="AB806" s="15">
        <f t="shared" si="212"/>
        <v>821.783625151566</v>
      </c>
      <c r="AC806" s="20">
        <f>IFERROR(VLOOKUP($E806,INPUTS!$A$44:$G$103,4,0),SCENARIOS!$K$25)</f>
        <v>0.075</v>
      </c>
      <c r="AD806" s="15">
        <f t="shared" si="212"/>
        <v>5120.45955161493</v>
      </c>
      <c r="AE806" s="20">
        <f>IFERROR(VLOOKUP($E806,INPUTS!$A$44:$G$103,5,0),SCENARIOS!$L$25)</f>
        <v>0.15</v>
      </c>
      <c r="AF806" s="15">
        <f t="shared" si="212"/>
        <v>12762.0484114119</v>
      </c>
      <c r="AG806" s="20">
        <f>IFERROR(VLOOKUP($E806,INPUTS!$A$44:$G$103,6,0),SCENARIOS!$M$25)</f>
        <v>0.2</v>
      </c>
      <c r="AH806" s="15">
        <f t="shared" si="206"/>
        <v>21205.1122903417</v>
      </c>
      <c r="AI806" s="20">
        <f>IFERROR(VLOOKUP($E806,INPUTS!$A$44:$G$103,7,0),SCENARIOS!$N$25)</f>
        <v>0.3</v>
      </c>
      <c r="AJ806" s="15">
        <f t="shared" si="207"/>
        <v>39638.1418831951</v>
      </c>
      <c r="AL806" t="str">
        <f t="shared" si="209"/>
        <v>N</v>
      </c>
      <c r="AM806" s="21">
        <f t="shared" si="210"/>
        <v>132127.13961065</v>
      </c>
    </row>
    <row r="807" ht="15" customHeight="1" spans="1:39">
      <c r="A807" s="24" t="s">
        <v>2557</v>
      </c>
      <c r="B807" s="52" t="s">
        <v>671</v>
      </c>
      <c r="C807" s="52" t="s">
        <v>672</v>
      </c>
      <c r="D807" s="52" t="s">
        <v>929</v>
      </c>
      <c r="E807" s="10" t="s">
        <v>673</v>
      </c>
      <c r="F807" s="52" t="s">
        <v>439</v>
      </c>
      <c r="G807" s="52" t="s">
        <v>177</v>
      </c>
      <c r="H807" s="52" t="s">
        <v>209</v>
      </c>
      <c r="I807" s="52" t="s">
        <v>600</v>
      </c>
      <c r="J807" s="52" t="s">
        <v>165</v>
      </c>
      <c r="K807" s="52" t="s">
        <v>931</v>
      </c>
      <c r="L807" s="53" t="s">
        <v>291</v>
      </c>
      <c r="M807" s="13">
        <v>660</v>
      </c>
      <c r="N807" s="14">
        <f t="shared" si="208"/>
        <v>1.80821917808219</v>
      </c>
      <c r="O807" s="15">
        <v>4830</v>
      </c>
      <c r="P807" s="15">
        <f t="shared" si="200"/>
        <v>3187800</v>
      </c>
      <c r="Q807" s="16">
        <f>IFERROR(VLOOKUP(G807,SCENARIOS!$A$13:$E$18,4,0),0.025)</f>
        <v>0.045</v>
      </c>
      <c r="R807" s="52">
        <f>IFERROR(VLOOKUP(L807,INPUTS!$A$107:$B$120,2,0),0.0082)</f>
        <v>0.0079</v>
      </c>
      <c r="S807" s="52">
        <f t="shared" si="201"/>
        <v>38.157</v>
      </c>
      <c r="T807" s="15">
        <f t="shared" si="202"/>
        <v>25183.62</v>
      </c>
      <c r="U807" s="15">
        <f>T807/INPUTS!$B$7*1000</f>
        <v>31479525</v>
      </c>
      <c r="V807" s="15">
        <f>T807*INPUTS!$B$6</f>
        <v>79580.2392</v>
      </c>
      <c r="W807" s="54" t="s">
        <v>396</v>
      </c>
      <c r="X807" s="54" t="s">
        <v>396</v>
      </c>
      <c r="Y807" s="67">
        <f>IFERROR(VLOOKUP(E807,INPUTS!$A$44:$B$103,2,0),0)</f>
        <v>0</v>
      </c>
      <c r="Z807" s="15">
        <f t="shared" si="204"/>
        <v>0</v>
      </c>
      <c r="AA807" s="20">
        <f>IFERROR(VLOOKUP(E807,INPUTS!$A$44:$C$103,3,0),SCENARIOS!$J$25)</f>
        <v>0.015</v>
      </c>
      <c r="AB807" s="15">
        <f t="shared" si="212"/>
        <v>470.7505855308</v>
      </c>
      <c r="AC807" s="20">
        <f>IFERROR(VLOOKUP($E807,INPUTS!$A$44:$G$103,4,0),SCENARIOS!$K$25)</f>
        <v>0.075</v>
      </c>
      <c r="AD807" s="15">
        <f t="shared" si="212"/>
        <v>2933.20438414057</v>
      </c>
      <c r="AE807" s="20">
        <f>IFERROR(VLOOKUP($E807,INPUTS!$A$44:$G$103,5,0),SCENARIOS!$L$25)</f>
        <v>0.15</v>
      </c>
      <c r="AF807" s="15">
        <f t="shared" si="212"/>
        <v>7310.61264592188</v>
      </c>
      <c r="AG807" s="20">
        <f>IFERROR(VLOOKUP($E807,INPUTS!$A$44:$G$103,6,0),SCENARIOS!$M$25)</f>
        <v>0.2</v>
      </c>
      <c r="AH807" s="15">
        <f t="shared" si="206"/>
        <v>12147.1379100351</v>
      </c>
      <c r="AI807" s="20">
        <f>IFERROR(VLOOKUP($E807,INPUTS!$A$44:$G$103,7,0),SCENARIOS!$N$25)</f>
        <v>0.3</v>
      </c>
      <c r="AJ807" s="15">
        <f t="shared" si="207"/>
        <v>22706.315786501</v>
      </c>
      <c r="AL807" t="str">
        <f t="shared" si="209"/>
        <v>N</v>
      </c>
      <c r="AM807" s="21">
        <f t="shared" si="210"/>
        <v>75687.7192883366</v>
      </c>
    </row>
    <row r="808" ht="15" customHeight="1" spans="1:39">
      <c r="A808" s="6" t="s">
        <v>2558</v>
      </c>
      <c r="B808" s="52" t="s">
        <v>671</v>
      </c>
      <c r="C808" s="52" t="s">
        <v>672</v>
      </c>
      <c r="D808" s="52" t="s">
        <v>929</v>
      </c>
      <c r="E808" s="10" t="s">
        <v>673</v>
      </c>
      <c r="F808" s="52" t="s">
        <v>439</v>
      </c>
      <c r="G808" s="52" t="s">
        <v>177</v>
      </c>
      <c r="H808" s="52" t="s">
        <v>207</v>
      </c>
      <c r="I808" s="52" t="s">
        <v>609</v>
      </c>
      <c r="J808" s="52" t="s">
        <v>165</v>
      </c>
      <c r="K808" s="52" t="s">
        <v>931</v>
      </c>
      <c r="L808" s="53" t="s">
        <v>291</v>
      </c>
      <c r="M808" s="13">
        <v>991</v>
      </c>
      <c r="N808" s="14">
        <f t="shared" si="208"/>
        <v>2.71506849315068</v>
      </c>
      <c r="O808" s="15">
        <v>4580</v>
      </c>
      <c r="P808" s="15">
        <f t="shared" si="200"/>
        <v>4538780</v>
      </c>
      <c r="Q808" s="16">
        <f>IFERROR(VLOOKUP(G808,SCENARIOS!$A$13:$E$18,4,0),0.025)</f>
        <v>0.045</v>
      </c>
      <c r="R808" s="52">
        <f>IFERROR(VLOOKUP(L808,INPUTS!$A$107:$B$120,2,0),0.0082)</f>
        <v>0.0079</v>
      </c>
      <c r="S808" s="52">
        <f t="shared" si="201"/>
        <v>36.182</v>
      </c>
      <c r="T808" s="15">
        <f t="shared" si="202"/>
        <v>35856.362</v>
      </c>
      <c r="U808" s="15">
        <f>T808/INPUTS!$B$7*1000</f>
        <v>44820452.5</v>
      </c>
      <c r="V808" s="15">
        <f>T808*INPUTS!$B$6</f>
        <v>113306.10392</v>
      </c>
      <c r="W808" s="54" t="s">
        <v>396</v>
      </c>
      <c r="X808" s="54" t="s">
        <v>396</v>
      </c>
      <c r="Y808" s="67">
        <f>IFERROR(VLOOKUP(E808,INPUTS!$A$44:$B$103,2,0),0)</f>
        <v>0</v>
      </c>
      <c r="Z808" s="15">
        <f t="shared" si="204"/>
        <v>0</v>
      </c>
      <c r="AA808" s="20">
        <f>IFERROR(VLOOKUP(E808,INPUTS!$A$44:$C$103,3,0),SCENARIOS!$J$25)</f>
        <v>0.015</v>
      </c>
      <c r="AB808" s="15">
        <f t="shared" si="212"/>
        <v>670.253260115278</v>
      </c>
      <c r="AC808" s="20">
        <f>IFERROR(VLOOKUP($E808,INPUTS!$A$44:$G$103,4,0),SCENARIOS!$K$25)</f>
        <v>0.075</v>
      </c>
      <c r="AD808" s="15">
        <f t="shared" si="212"/>
        <v>4176.2875320439</v>
      </c>
      <c r="AE808" s="20">
        <f>IFERROR(VLOOKUP($E808,INPUTS!$A$44:$G$103,5,0),SCENARIOS!$L$25)</f>
        <v>0.15</v>
      </c>
      <c r="AF808" s="15">
        <f t="shared" si="212"/>
        <v>10408.8281777581</v>
      </c>
      <c r="AG808" s="20">
        <f>IFERROR(VLOOKUP($E808,INPUTS!$A$44:$G$103,6,0),SCENARIOS!$M$25)</f>
        <v>0.2</v>
      </c>
      <c r="AH808" s="15">
        <f t="shared" si="206"/>
        <v>17295.0582230094</v>
      </c>
      <c r="AI808" s="20">
        <f>IFERROR(VLOOKUP($E808,INPUTS!$A$44:$G$103,7,0),SCENARIOS!$N$25)</f>
        <v>0.3</v>
      </c>
      <c r="AJ808" s="15">
        <f t="shared" si="207"/>
        <v>32329.1837522602</v>
      </c>
      <c r="AL808" t="str">
        <f t="shared" si="209"/>
        <v>N</v>
      </c>
      <c r="AM808" s="21">
        <f t="shared" si="210"/>
        <v>107763.945840867</v>
      </c>
    </row>
    <row r="809" ht="15" customHeight="1" spans="1:39">
      <c r="A809" s="24" t="s">
        <v>2559</v>
      </c>
      <c r="B809" s="52" t="s">
        <v>671</v>
      </c>
      <c r="C809" s="52" t="s">
        <v>672</v>
      </c>
      <c r="D809" s="52" t="s">
        <v>929</v>
      </c>
      <c r="E809" s="10" t="s">
        <v>673</v>
      </c>
      <c r="F809" s="52" t="s">
        <v>439</v>
      </c>
      <c r="G809" s="52" t="s">
        <v>177</v>
      </c>
      <c r="H809" s="52" t="s">
        <v>205</v>
      </c>
      <c r="I809" s="52" t="s">
        <v>408</v>
      </c>
      <c r="J809" s="52" t="s">
        <v>165</v>
      </c>
      <c r="K809" s="52" t="s">
        <v>931</v>
      </c>
      <c r="L809" s="53" t="s">
        <v>291</v>
      </c>
      <c r="M809" s="13">
        <v>660</v>
      </c>
      <c r="N809" s="14">
        <f t="shared" si="208"/>
        <v>1.80821917808219</v>
      </c>
      <c r="O809" s="15">
        <v>5790</v>
      </c>
      <c r="P809" s="15">
        <f t="shared" si="200"/>
        <v>3821400</v>
      </c>
      <c r="Q809" s="16">
        <f>IFERROR(VLOOKUP(G809,SCENARIOS!$A$13:$E$18,4,0),0.025)</f>
        <v>0.045</v>
      </c>
      <c r="R809" s="52">
        <f>IFERROR(VLOOKUP(L809,INPUTS!$A$107:$B$120,2,0),0.0082)</f>
        <v>0.0079</v>
      </c>
      <c r="S809" s="52">
        <f t="shared" si="201"/>
        <v>45.741</v>
      </c>
      <c r="T809" s="15">
        <f t="shared" si="202"/>
        <v>30189.06</v>
      </c>
      <c r="U809" s="15">
        <f>T809/INPUTS!$B$7*1000</f>
        <v>37736325</v>
      </c>
      <c r="V809" s="15">
        <f>T809*INPUTS!$B$6</f>
        <v>95397.4296</v>
      </c>
      <c r="W809" s="54" t="s">
        <v>396</v>
      </c>
      <c r="X809" s="54" t="s">
        <v>396</v>
      </c>
      <c r="Y809" s="67">
        <f>IFERROR(VLOOKUP(E809,INPUTS!$A$44:$B$103,2,0),0)</f>
        <v>0</v>
      </c>
      <c r="Z809" s="15">
        <f t="shared" si="204"/>
        <v>0</v>
      </c>
      <c r="AA809" s="20">
        <f>IFERROR(VLOOKUP(E809,INPUTS!$A$44:$C$103,3,0),SCENARIOS!$J$25)</f>
        <v>0.015</v>
      </c>
      <c r="AB809" s="15">
        <f t="shared" si="212"/>
        <v>564.315919300897</v>
      </c>
      <c r="AC809" s="20">
        <f>IFERROR(VLOOKUP($E809,INPUTS!$A$44:$G$103,4,0),SCENARIOS!$K$25)</f>
        <v>0.075</v>
      </c>
      <c r="AD809" s="15">
        <f t="shared" si="212"/>
        <v>3516.20152881448</v>
      </c>
      <c r="AE809" s="20">
        <f>IFERROR(VLOOKUP($E809,INPUTS!$A$44:$G$103,5,0),SCENARIOS!$L$25)</f>
        <v>0.15</v>
      </c>
      <c r="AF809" s="15">
        <f t="shared" si="212"/>
        <v>8763.65366871381</v>
      </c>
      <c r="AG809" s="20">
        <f>IFERROR(VLOOKUP($E809,INPUTS!$A$44:$G$103,6,0),SCENARIOS!$M$25)</f>
        <v>0.2</v>
      </c>
      <c r="AH809" s="15">
        <f t="shared" si="206"/>
        <v>14561.4758797316</v>
      </c>
      <c r="AI809" s="20">
        <f>IFERROR(VLOOKUP($E809,INPUTS!$A$44:$G$103,7,0),SCENARIOS!$N$25)</f>
        <v>0.3</v>
      </c>
      <c r="AJ809" s="15">
        <f t="shared" si="207"/>
        <v>27219.3723403397</v>
      </c>
      <c r="AL809" t="str">
        <f t="shared" si="209"/>
        <v>N</v>
      </c>
      <c r="AM809" s="21">
        <f t="shared" si="210"/>
        <v>90731.2411344656</v>
      </c>
    </row>
    <row r="810" ht="15" customHeight="1" spans="1:39">
      <c r="A810" s="6" t="s">
        <v>2560</v>
      </c>
      <c r="B810" s="52" t="s">
        <v>671</v>
      </c>
      <c r="C810" s="52" t="s">
        <v>672</v>
      </c>
      <c r="D810" s="52" t="s">
        <v>929</v>
      </c>
      <c r="E810" s="10" t="s">
        <v>673</v>
      </c>
      <c r="F810" s="52" t="s">
        <v>439</v>
      </c>
      <c r="G810" s="52" t="s">
        <v>177</v>
      </c>
      <c r="H810" s="52" t="s">
        <v>223</v>
      </c>
      <c r="I810" s="52" t="s">
        <v>665</v>
      </c>
      <c r="J810" s="52" t="s">
        <v>165</v>
      </c>
      <c r="K810" s="52" t="s">
        <v>931</v>
      </c>
      <c r="L810" s="53" t="s">
        <v>291</v>
      </c>
      <c r="M810" s="13">
        <v>991</v>
      </c>
      <c r="N810" s="14">
        <f t="shared" si="208"/>
        <v>2.71506849315068</v>
      </c>
      <c r="O810" s="15">
        <v>3560</v>
      </c>
      <c r="P810" s="15">
        <f t="shared" si="200"/>
        <v>3527960</v>
      </c>
      <c r="Q810" s="16">
        <f>IFERROR(VLOOKUP(G810,SCENARIOS!$A$13:$E$18,4,0),0.025)</f>
        <v>0.045</v>
      </c>
      <c r="R810" s="52">
        <f>IFERROR(VLOOKUP(L810,INPUTS!$A$107:$B$120,2,0),0.0082)</f>
        <v>0.0079</v>
      </c>
      <c r="S810" s="52">
        <f t="shared" si="201"/>
        <v>28.124</v>
      </c>
      <c r="T810" s="15">
        <f t="shared" si="202"/>
        <v>27870.884</v>
      </c>
      <c r="U810" s="15">
        <f>T810/INPUTS!$B$7*1000</f>
        <v>34838605</v>
      </c>
      <c r="V810" s="15">
        <f>T810*INPUTS!$B$6</f>
        <v>88071.99344</v>
      </c>
      <c r="W810" s="54" t="s">
        <v>396</v>
      </c>
      <c r="X810" s="54" t="s">
        <v>396</v>
      </c>
      <c r="Y810" s="67">
        <f>IFERROR(VLOOKUP(E810,INPUTS!$A$44:$B$103,2,0),0)</f>
        <v>0</v>
      </c>
      <c r="Z810" s="15">
        <f t="shared" si="204"/>
        <v>0</v>
      </c>
      <c r="AA810" s="20">
        <f>IFERROR(VLOOKUP(E810,INPUTS!$A$44:$C$103,3,0),SCENARIOS!$J$25)</f>
        <v>0.015</v>
      </c>
      <c r="AB810" s="15">
        <f t="shared" si="212"/>
        <v>520.982883408382</v>
      </c>
      <c r="AC810" s="20">
        <f>IFERROR(VLOOKUP($E810,INPUTS!$A$44:$G$103,4,0),SCENARIOS!$K$25)</f>
        <v>0.075</v>
      </c>
      <c r="AD810" s="15">
        <f t="shared" si="212"/>
        <v>3246.19729564985</v>
      </c>
      <c r="AE810" s="20">
        <f>IFERROR(VLOOKUP($E810,INPUTS!$A$44:$G$103,5,0),SCENARIOS!$L$25)</f>
        <v>0.15</v>
      </c>
      <c r="AF810" s="15">
        <f t="shared" si="212"/>
        <v>8090.70487179451</v>
      </c>
      <c r="AG810" s="20">
        <f>IFERROR(VLOOKUP($E810,INPUTS!$A$44:$G$103,6,0),SCENARIOS!$M$25)</f>
        <v>0.2</v>
      </c>
      <c r="AH810" s="15">
        <f t="shared" si="206"/>
        <v>13443.3203654833</v>
      </c>
      <c r="AI810" s="20">
        <f>IFERROR(VLOOKUP($E810,INPUTS!$A$44:$G$103,7,0),SCENARIOS!$N$25)</f>
        <v>0.3</v>
      </c>
      <c r="AJ810" s="15">
        <f t="shared" si="207"/>
        <v>25129.2345323245</v>
      </c>
      <c r="AL810" t="str">
        <f t="shared" si="209"/>
        <v>N</v>
      </c>
      <c r="AM810" s="21">
        <f t="shared" si="210"/>
        <v>83764.1151077483</v>
      </c>
    </row>
    <row r="811" ht="15" customHeight="1" spans="1:39">
      <c r="A811" s="24" t="s">
        <v>2561</v>
      </c>
      <c r="B811" s="52" t="s">
        <v>671</v>
      </c>
      <c r="C811" s="52" t="s">
        <v>672</v>
      </c>
      <c r="D811" s="52" t="s">
        <v>929</v>
      </c>
      <c r="E811" s="10" t="s">
        <v>673</v>
      </c>
      <c r="F811" s="52" t="s">
        <v>439</v>
      </c>
      <c r="G811" s="52" t="s">
        <v>177</v>
      </c>
      <c r="H811" s="52" t="s">
        <v>460</v>
      </c>
      <c r="I811" s="52" t="s">
        <v>459</v>
      </c>
      <c r="J811" s="56" t="s">
        <v>185</v>
      </c>
      <c r="K811" s="52" t="s">
        <v>931</v>
      </c>
      <c r="L811" s="53" t="s">
        <v>291</v>
      </c>
      <c r="M811" s="13">
        <v>991</v>
      </c>
      <c r="N811" s="14">
        <f t="shared" si="208"/>
        <v>2.71506849315068</v>
      </c>
      <c r="O811" s="15">
        <v>2900</v>
      </c>
      <c r="P811" s="15">
        <f t="shared" si="200"/>
        <v>2873900</v>
      </c>
      <c r="Q811" s="16">
        <f>IFERROR(VLOOKUP(G811,SCENARIOS!$A$13:$E$18,4,0),0.025)</f>
        <v>0.045</v>
      </c>
      <c r="R811" s="52">
        <f>IFERROR(VLOOKUP(L811,INPUTS!$A$107:$B$120,2,0),0.0082)</f>
        <v>0.0079</v>
      </c>
      <c r="S811" s="52">
        <f t="shared" si="201"/>
        <v>22.91</v>
      </c>
      <c r="T811" s="15">
        <f t="shared" si="202"/>
        <v>22703.81</v>
      </c>
      <c r="U811" s="15">
        <f>T811/INPUTS!$B$7*1000</f>
        <v>28379762.5</v>
      </c>
      <c r="V811" s="15">
        <f>T811*INPUTS!$B$6</f>
        <v>71744.0396</v>
      </c>
      <c r="W811" s="54" t="s">
        <v>396</v>
      </c>
      <c r="X811" s="54" t="s">
        <v>396</v>
      </c>
      <c r="Y811" s="67">
        <f>IFERROR(VLOOKUP(E811,INPUTS!$A$44:$B$103,2,0),0)</f>
        <v>0</v>
      </c>
      <c r="Z811" s="15">
        <f t="shared" si="204"/>
        <v>0</v>
      </c>
      <c r="AA811" s="20">
        <f>IFERROR(VLOOKUP(E811,INPUTS!$A$44:$C$103,3,0),SCENARIOS!$J$25)</f>
        <v>0.015</v>
      </c>
      <c r="AB811" s="15">
        <f t="shared" si="212"/>
        <v>424.396169068626</v>
      </c>
      <c r="AC811" s="20">
        <f>IFERROR(VLOOKUP($E811,INPUTS!$A$44:$G$103,4,0),SCENARIOS!$K$25)</f>
        <v>0.075</v>
      </c>
      <c r="AD811" s="15">
        <f t="shared" si="212"/>
        <v>2644.37420151251</v>
      </c>
      <c r="AE811" s="20">
        <f>IFERROR(VLOOKUP($E811,INPUTS!$A$44:$G$103,5,0),SCENARIOS!$L$25)</f>
        <v>0.15</v>
      </c>
      <c r="AF811" s="15">
        <f t="shared" si="212"/>
        <v>6590.7427326416</v>
      </c>
      <c r="AG811" s="20">
        <f>IFERROR(VLOOKUP($E811,INPUTS!$A$44:$G$103,6,0),SCENARIOS!$M$25)</f>
        <v>0.2</v>
      </c>
      <c r="AH811" s="15">
        <f t="shared" si="206"/>
        <v>10951.0193988487</v>
      </c>
      <c r="AI811" s="20">
        <f>IFERROR(VLOOKUP($E811,INPUTS!$A$44:$G$103,7,0),SCENARIOS!$N$25)</f>
        <v>0.3</v>
      </c>
      <c r="AJ811" s="15">
        <f t="shared" si="207"/>
        <v>20470.4438606014</v>
      </c>
      <c r="AL811" t="str">
        <f t="shared" si="209"/>
        <v>N</v>
      </c>
      <c r="AM811" s="21">
        <f t="shared" si="210"/>
        <v>68234.8128686714</v>
      </c>
    </row>
    <row r="812" ht="15" customHeight="1" spans="1:39">
      <c r="A812" s="6" t="s">
        <v>2562</v>
      </c>
      <c r="B812" s="52" t="s">
        <v>671</v>
      </c>
      <c r="C812" s="52" t="s">
        <v>672</v>
      </c>
      <c r="D812" s="52" t="s">
        <v>929</v>
      </c>
      <c r="E812" s="10" t="s">
        <v>673</v>
      </c>
      <c r="F812" s="52" t="s">
        <v>439</v>
      </c>
      <c r="G812" s="52" t="s">
        <v>177</v>
      </c>
      <c r="H812" s="52" t="s">
        <v>819</v>
      </c>
      <c r="I812" s="52" t="s">
        <v>575</v>
      </c>
      <c r="J812" s="52" t="s">
        <v>173</v>
      </c>
      <c r="K812" s="52" t="s">
        <v>931</v>
      </c>
      <c r="L812" s="53" t="s">
        <v>291</v>
      </c>
      <c r="M812" s="13">
        <v>3300</v>
      </c>
      <c r="N812" s="14">
        <f t="shared" si="208"/>
        <v>9.04109589041096</v>
      </c>
      <c r="O812" s="15">
        <v>1880</v>
      </c>
      <c r="P812" s="15">
        <f t="shared" ref="P812:P875" si="213">M812*O812</f>
        <v>6204000</v>
      </c>
      <c r="Q812" s="16">
        <f>IFERROR(VLOOKUP(G812,SCENARIOS!$A$13:$E$18,4,0),0.025)</f>
        <v>0.045</v>
      </c>
      <c r="R812" s="52">
        <f>IFERROR(VLOOKUP(L812,INPUTS!$A$107:$B$120,2,0),0.0082)</f>
        <v>0.0079</v>
      </c>
      <c r="S812" s="52">
        <f t="shared" ref="S812:S875" si="214">O812*R812</f>
        <v>14.852</v>
      </c>
      <c r="T812" s="15">
        <f t="shared" ref="T812:T875" si="215">M812*S812</f>
        <v>49011.6</v>
      </c>
      <c r="U812" s="15">
        <f>T812/INPUTS!$B$7*1000</f>
        <v>61264500</v>
      </c>
      <c r="V812" s="15">
        <f>T812*INPUTS!$B$6</f>
        <v>154876.656</v>
      </c>
      <c r="W812" s="54" t="s">
        <v>521</v>
      </c>
      <c r="X812" s="54" t="s">
        <v>396</v>
      </c>
      <c r="Y812" s="67">
        <f>IFERROR(VLOOKUP(E812,INPUTS!$A$44:$B$103,2,0),0)</f>
        <v>0</v>
      </c>
      <c r="Z812" s="15">
        <f t="shared" si="204"/>
        <v>0</v>
      </c>
      <c r="AA812" s="20">
        <f>IFERROR(VLOOKUP(E812,INPUTS!$A$44:$C$103,3,0),SCENARIOS!$J$25)</f>
        <v>0.015</v>
      </c>
      <c r="AB812" s="15">
        <f t="shared" si="212"/>
        <v>916.160559832198</v>
      </c>
      <c r="AC812" s="20">
        <f>IFERROR(VLOOKUP($E812,INPUTS!$A$44:$G$103,4,0),SCENARIOS!$K$25)</f>
        <v>0.075</v>
      </c>
      <c r="AD812" s="15">
        <f t="shared" si="212"/>
        <v>5708.5137082653</v>
      </c>
      <c r="AE812" s="20">
        <f>IFERROR(VLOOKUP($E812,INPUTS!$A$44:$G$103,5,0),SCENARIOS!$L$25)</f>
        <v>0.15</v>
      </c>
      <c r="AF812" s="15">
        <f t="shared" si="212"/>
        <v>14227.6933481709</v>
      </c>
      <c r="AG812" s="20">
        <f>IFERROR(VLOOKUP($E812,INPUTS!$A$44:$G$103,6,0),SCENARIOS!$M$25)</f>
        <v>0.2</v>
      </c>
      <c r="AH812" s="15">
        <f t="shared" si="206"/>
        <v>23640.3926199442</v>
      </c>
      <c r="AI812" s="20">
        <f>IFERROR(VLOOKUP($E812,INPUTS!$A$44:$G$103,7,0),SCENARIOS!$N$25)</f>
        <v>0.3</v>
      </c>
      <c r="AJ812" s="15">
        <f t="shared" si="207"/>
        <v>44190.345423004</v>
      </c>
      <c r="AL812" t="str">
        <f t="shared" si="209"/>
        <v>N</v>
      </c>
      <c r="AM812" s="21">
        <f t="shared" si="210"/>
        <v>147301.151410013</v>
      </c>
    </row>
    <row r="813" ht="15" customHeight="1" spans="1:39">
      <c r="A813" s="24" t="s">
        <v>2563</v>
      </c>
      <c r="B813" s="52" t="s">
        <v>671</v>
      </c>
      <c r="C813" s="52" t="s">
        <v>672</v>
      </c>
      <c r="D813" s="52" t="s">
        <v>929</v>
      </c>
      <c r="E813" s="10" t="s">
        <v>673</v>
      </c>
      <c r="F813" s="52" t="s">
        <v>439</v>
      </c>
      <c r="G813" s="52" t="s">
        <v>177</v>
      </c>
      <c r="H813" s="52" t="s">
        <v>576</v>
      </c>
      <c r="I813" s="52" t="s">
        <v>575</v>
      </c>
      <c r="J813" s="52" t="s">
        <v>173</v>
      </c>
      <c r="K813" s="52" t="s">
        <v>931</v>
      </c>
      <c r="L813" s="53" t="s">
        <v>291</v>
      </c>
      <c r="M813" s="13">
        <v>2640</v>
      </c>
      <c r="N813" s="14">
        <f t="shared" si="208"/>
        <v>7.23287671232877</v>
      </c>
      <c r="O813" s="15">
        <v>2130</v>
      </c>
      <c r="P813" s="15">
        <f t="shared" si="213"/>
        <v>5623200</v>
      </c>
      <c r="Q813" s="16">
        <f>IFERROR(VLOOKUP(G813,SCENARIOS!$A$13:$E$18,4,0),0.025)</f>
        <v>0.045</v>
      </c>
      <c r="R813" s="52">
        <f>IFERROR(VLOOKUP(L813,INPUTS!$A$107:$B$120,2,0),0.0082)</f>
        <v>0.0079</v>
      </c>
      <c r="S813" s="52">
        <f t="shared" si="214"/>
        <v>16.827</v>
      </c>
      <c r="T813" s="15">
        <f t="shared" si="215"/>
        <v>44423.28</v>
      </c>
      <c r="U813" s="15">
        <f>T813/INPUTS!$B$7*1000</f>
        <v>55529100</v>
      </c>
      <c r="V813" s="15">
        <f>T813*INPUTS!$B$6</f>
        <v>140377.5648</v>
      </c>
      <c r="W813" s="54" t="s">
        <v>521</v>
      </c>
      <c r="X813" s="54" t="s">
        <v>396</v>
      </c>
      <c r="Y813" s="67">
        <f>IFERROR(VLOOKUP(E813,INPUTS!$A$44:$B$103,2,0),0)</f>
        <v>0</v>
      </c>
      <c r="Z813" s="15">
        <f t="shared" si="204"/>
        <v>0</v>
      </c>
      <c r="AA813" s="20">
        <f>IFERROR(VLOOKUP(E813,INPUTS!$A$44:$C$103,3,0),SCENARIOS!$J$25)</f>
        <v>0.015</v>
      </c>
      <c r="AB813" s="15">
        <f t="shared" si="212"/>
        <v>830.39233720961</v>
      </c>
      <c r="AC813" s="20">
        <f>IFERROR(VLOOKUP($E813,INPUTS!$A$44:$G$103,4,0),SCENARIOS!$K$25)</f>
        <v>0.075</v>
      </c>
      <c r="AD813" s="15">
        <f t="shared" si="212"/>
        <v>5174.09965898089</v>
      </c>
      <c r="AE813" s="20">
        <f>IFERROR(VLOOKUP($E813,INPUTS!$A$44:$G$103,5,0),SCENARIOS!$L$25)</f>
        <v>0.15</v>
      </c>
      <c r="AF813" s="15">
        <f t="shared" si="212"/>
        <v>12895.7390772783</v>
      </c>
      <c r="AG813" s="20">
        <f>IFERROR(VLOOKUP($E813,INPUTS!$A$44:$G$103,6,0),SCENARIOS!$M$25)</f>
        <v>0.2</v>
      </c>
      <c r="AH813" s="15">
        <f t="shared" si="206"/>
        <v>21427.2494810558</v>
      </c>
      <c r="AI813" s="20">
        <f>IFERROR(VLOOKUP($E813,INPUTS!$A$44:$G$103,7,0),SCENARIOS!$N$25)</f>
        <v>0.3</v>
      </c>
      <c r="AJ813" s="15">
        <f t="shared" si="207"/>
        <v>40053.3769153185</v>
      </c>
      <c r="AL813" t="str">
        <f t="shared" si="209"/>
        <v>N</v>
      </c>
      <c r="AM813" s="21">
        <f t="shared" si="210"/>
        <v>133511.256384395</v>
      </c>
    </row>
    <row r="814" ht="15" customHeight="1" spans="1:39">
      <c r="A814" s="6" t="s">
        <v>2564</v>
      </c>
      <c r="B814" s="52" t="s">
        <v>671</v>
      </c>
      <c r="C814" s="52" t="s">
        <v>672</v>
      </c>
      <c r="D814" s="52" t="s">
        <v>929</v>
      </c>
      <c r="E814" s="10" t="s">
        <v>673</v>
      </c>
      <c r="F814" s="52" t="s">
        <v>439</v>
      </c>
      <c r="G814" s="52" t="s">
        <v>177</v>
      </c>
      <c r="H814" s="52" t="s">
        <v>1740</v>
      </c>
      <c r="I814" s="52" t="s">
        <v>575</v>
      </c>
      <c r="J814" s="52" t="s">
        <v>173</v>
      </c>
      <c r="K814" s="52" t="s">
        <v>931</v>
      </c>
      <c r="L814" s="53" t="s">
        <v>291</v>
      </c>
      <c r="M814" s="13">
        <v>1320</v>
      </c>
      <c r="N814" s="14">
        <f t="shared" si="208"/>
        <v>3.61643835616438</v>
      </c>
      <c r="O814" s="15">
        <v>2000</v>
      </c>
      <c r="P814" s="15">
        <f t="shared" si="213"/>
        <v>2640000</v>
      </c>
      <c r="Q814" s="16">
        <f>IFERROR(VLOOKUP(G814,SCENARIOS!$A$13:$E$18,4,0),0.025)</f>
        <v>0.045</v>
      </c>
      <c r="R814" s="52">
        <f>IFERROR(VLOOKUP(L814,INPUTS!$A$107:$B$120,2,0),0.0082)</f>
        <v>0.0079</v>
      </c>
      <c r="S814" s="52">
        <f t="shared" si="214"/>
        <v>15.8</v>
      </c>
      <c r="T814" s="15">
        <f t="shared" si="215"/>
        <v>20856</v>
      </c>
      <c r="U814" s="15">
        <f>T814/INPUTS!$B$7*1000</f>
        <v>26070000</v>
      </c>
      <c r="V814" s="15">
        <f>T814*INPUTS!$B$6</f>
        <v>65904.96</v>
      </c>
      <c r="W814" s="54" t="s">
        <v>521</v>
      </c>
      <c r="X814" s="54" t="s">
        <v>396</v>
      </c>
      <c r="Y814" s="67">
        <f>IFERROR(VLOOKUP(E814,INPUTS!$A$44:$B$103,2,0),0)</f>
        <v>0</v>
      </c>
      <c r="Z814" s="15">
        <f t="shared" si="204"/>
        <v>0</v>
      </c>
      <c r="AA814" s="20">
        <f>IFERROR(VLOOKUP(E814,INPUTS!$A$44:$C$103,3,0),SCENARIOS!$J$25)</f>
        <v>0.015</v>
      </c>
      <c r="AB814" s="15">
        <f t="shared" si="212"/>
        <v>389.855557375403</v>
      </c>
      <c r="AC814" s="20">
        <f>IFERROR(VLOOKUP($E814,INPUTS!$A$44:$G$103,4,0),SCENARIOS!$K$25)</f>
        <v>0.075</v>
      </c>
      <c r="AD814" s="15">
        <f t="shared" si="212"/>
        <v>2429.1547694746</v>
      </c>
      <c r="AE814" s="20">
        <f>IFERROR(VLOOKUP($E814,INPUTS!$A$44:$G$103,5,0),SCENARIOS!$L$25)</f>
        <v>0.15</v>
      </c>
      <c r="AF814" s="15">
        <f t="shared" si="212"/>
        <v>6054.33759496636</v>
      </c>
      <c r="AG814" s="20">
        <f>IFERROR(VLOOKUP($E814,INPUTS!$A$44:$G$103,6,0),SCENARIOS!$M$25)</f>
        <v>0.2</v>
      </c>
      <c r="AH814" s="15">
        <f t="shared" si="206"/>
        <v>10059.7415404018</v>
      </c>
      <c r="AI814" s="20">
        <f>IFERROR(VLOOKUP($E814,INPUTS!$A$44:$G$103,7,0),SCENARIOS!$N$25)</f>
        <v>0.3</v>
      </c>
      <c r="AJ814" s="15">
        <f t="shared" si="207"/>
        <v>18804.4023076613</v>
      </c>
      <c r="AL814" t="str">
        <f t="shared" si="209"/>
        <v>N</v>
      </c>
      <c r="AM814" s="21">
        <f t="shared" si="210"/>
        <v>62681.3410255376</v>
      </c>
    </row>
    <row r="815" ht="15" customHeight="1" spans="1:39">
      <c r="A815" s="24" t="s">
        <v>2565</v>
      </c>
      <c r="B815" s="52" t="s">
        <v>671</v>
      </c>
      <c r="C815" s="52" t="s">
        <v>672</v>
      </c>
      <c r="D815" s="52" t="s">
        <v>929</v>
      </c>
      <c r="E815" s="10" t="s">
        <v>673</v>
      </c>
      <c r="F815" s="52" t="s">
        <v>439</v>
      </c>
      <c r="G815" s="52" t="s">
        <v>177</v>
      </c>
      <c r="H815" s="52" t="s">
        <v>1742</v>
      </c>
      <c r="I815" s="52" t="s">
        <v>575</v>
      </c>
      <c r="J815" s="52" t="s">
        <v>173</v>
      </c>
      <c r="K815" s="52" t="s">
        <v>931</v>
      </c>
      <c r="L815" s="53" t="s">
        <v>291</v>
      </c>
      <c r="M815" s="13">
        <v>991</v>
      </c>
      <c r="N815" s="14">
        <f t="shared" si="208"/>
        <v>2.71506849315068</v>
      </c>
      <c r="O815" s="15">
        <v>2150</v>
      </c>
      <c r="P815" s="15">
        <f t="shared" si="213"/>
        <v>2130650</v>
      </c>
      <c r="Q815" s="16">
        <f>IFERROR(VLOOKUP(G815,SCENARIOS!$A$13:$E$18,4,0),0.025)</f>
        <v>0.045</v>
      </c>
      <c r="R815" s="52">
        <f>IFERROR(VLOOKUP(L815,INPUTS!$A$107:$B$120,2,0),0.0082)</f>
        <v>0.0079</v>
      </c>
      <c r="S815" s="52">
        <f t="shared" si="214"/>
        <v>16.985</v>
      </c>
      <c r="T815" s="15">
        <f t="shared" si="215"/>
        <v>16832.135</v>
      </c>
      <c r="U815" s="15">
        <f>T815/INPUTS!$B$7*1000</f>
        <v>21040168.75</v>
      </c>
      <c r="V815" s="15">
        <f>T815*INPUTS!$B$6</f>
        <v>53189.5466</v>
      </c>
      <c r="W815" s="54" t="s">
        <v>521</v>
      </c>
      <c r="X815" s="54" t="s">
        <v>396</v>
      </c>
      <c r="Y815" s="67">
        <f>IFERROR(VLOOKUP(E815,INPUTS!$A$44:$B$103,2,0),0)</f>
        <v>0</v>
      </c>
      <c r="Z815" s="15">
        <f t="shared" si="204"/>
        <v>0</v>
      </c>
      <c r="AA815" s="20">
        <f>IFERROR(VLOOKUP(E815,INPUTS!$A$44:$C$103,3,0),SCENARIOS!$J$25)</f>
        <v>0.015</v>
      </c>
      <c r="AB815" s="15">
        <f t="shared" si="212"/>
        <v>314.638539137085</v>
      </c>
      <c r="AC815" s="20">
        <f>IFERROR(VLOOKUP($E815,INPUTS!$A$44:$G$103,4,0),SCENARIOS!$K$25)</f>
        <v>0.075</v>
      </c>
      <c r="AD815" s="15">
        <f t="shared" si="212"/>
        <v>1960.484321811</v>
      </c>
      <c r="AE815" s="20">
        <f>IFERROR(VLOOKUP($E815,INPUTS!$A$44:$G$103,5,0),SCENARIOS!$L$25)</f>
        <v>0.15</v>
      </c>
      <c r="AF815" s="15">
        <f t="shared" si="212"/>
        <v>4886.24030178601</v>
      </c>
      <c r="AG815" s="20">
        <f>IFERROR(VLOOKUP($E815,INPUTS!$A$44:$G$103,6,0),SCENARIOS!$M$25)</f>
        <v>0.2</v>
      </c>
      <c r="AH815" s="15">
        <f t="shared" si="206"/>
        <v>8118.85920949131</v>
      </c>
      <c r="AI815" s="20">
        <f>IFERROR(VLOOKUP($E815,INPUTS!$A$44:$G$103,7,0),SCENARIOS!$N$25)</f>
        <v>0.3</v>
      </c>
      <c r="AJ815" s="15">
        <f t="shared" si="207"/>
        <v>15176.3635518252</v>
      </c>
      <c r="AL815" t="str">
        <f t="shared" si="209"/>
        <v>N</v>
      </c>
      <c r="AM815" s="21">
        <f t="shared" si="210"/>
        <v>50587.8785060839</v>
      </c>
    </row>
    <row r="816" ht="15" customHeight="1" spans="1:39">
      <c r="A816" s="6" t="s">
        <v>2566</v>
      </c>
      <c r="B816" s="52" t="s">
        <v>671</v>
      </c>
      <c r="C816" s="52" t="s">
        <v>672</v>
      </c>
      <c r="D816" s="52" t="s">
        <v>929</v>
      </c>
      <c r="E816" s="10" t="s">
        <v>673</v>
      </c>
      <c r="F816" s="52" t="s">
        <v>439</v>
      </c>
      <c r="G816" s="52" t="s">
        <v>177</v>
      </c>
      <c r="H816" s="52" t="s">
        <v>242</v>
      </c>
      <c r="I816" s="52" t="s">
        <v>421</v>
      </c>
      <c r="J816" s="52" t="s">
        <v>173</v>
      </c>
      <c r="K816" s="52" t="s">
        <v>931</v>
      </c>
      <c r="L816" s="53" t="s">
        <v>1696</v>
      </c>
      <c r="M816" s="13">
        <v>1320</v>
      </c>
      <c r="N816" s="14">
        <f t="shared" si="208"/>
        <v>3.61643835616438</v>
      </c>
      <c r="O816" s="15">
        <v>5780</v>
      </c>
      <c r="P816" s="15">
        <f t="shared" si="213"/>
        <v>7629600</v>
      </c>
      <c r="Q816" s="16">
        <f>IFERROR(VLOOKUP(G816,SCENARIOS!$A$13:$E$18,4,0),0.025)</f>
        <v>0.045</v>
      </c>
      <c r="R816" s="52">
        <f>IFERROR(VLOOKUP(L816,INPUTS!$A$107:$B$120,2,0),0.0082)</f>
        <v>0.0082</v>
      </c>
      <c r="S816" s="52">
        <f t="shared" si="214"/>
        <v>47.396</v>
      </c>
      <c r="T816" s="15">
        <f t="shared" si="215"/>
        <v>62562.72</v>
      </c>
      <c r="U816" s="15">
        <f>T816/INPUTS!$B$7*1000</f>
        <v>78203400</v>
      </c>
      <c r="V816" s="15">
        <f>T816*INPUTS!$B$6</f>
        <v>197698.1952</v>
      </c>
      <c r="W816" s="54" t="s">
        <v>396</v>
      </c>
      <c r="X816" s="54" t="s">
        <v>396</v>
      </c>
      <c r="Y816" s="67">
        <f>IFERROR(VLOOKUP(E816,INPUTS!$A$44:$B$103,2,0),0)</f>
        <v>0</v>
      </c>
      <c r="Z816" s="15">
        <f t="shared" si="204"/>
        <v>0</v>
      </c>
      <c r="AA816" s="20">
        <f>IFERROR(VLOOKUP(E816,INPUTS!$A$44:$C$103,3,0),SCENARIOS!$J$25)</f>
        <v>0.015</v>
      </c>
      <c r="AB816" s="15">
        <f t="shared" si="212"/>
        <v>1169.46797451675</v>
      </c>
      <c r="AC816" s="20">
        <f>IFERROR(VLOOKUP($E816,INPUTS!$A$44:$G$103,4,0),SCENARIOS!$K$25)</f>
        <v>0.075</v>
      </c>
      <c r="AD816" s="15">
        <f t="shared" si="212"/>
        <v>7286.84933253278</v>
      </c>
      <c r="AE816" s="20">
        <f>IFERROR(VLOOKUP($E816,INPUTS!$A$44:$G$103,5,0),SCENARIOS!$L$25)</f>
        <v>0.15</v>
      </c>
      <c r="AF816" s="15">
        <f t="shared" si="212"/>
        <v>18161.4800412042</v>
      </c>
      <c r="AG816" s="20">
        <f>IFERROR(VLOOKUP($E816,INPUTS!$A$44:$G$103,6,0),SCENARIOS!$M$25)</f>
        <v>0.2</v>
      </c>
      <c r="AH816" s="15">
        <f t="shared" si="206"/>
        <v>30176.6778511951</v>
      </c>
      <c r="AI816" s="20">
        <f>IFERROR(VLOOKUP($E816,INPUTS!$A$44:$G$103,7,0),SCENARIOS!$N$25)</f>
        <v>0.3</v>
      </c>
      <c r="AJ816" s="15">
        <f t="shared" si="207"/>
        <v>56408.4463148046</v>
      </c>
      <c r="AL816" t="str">
        <f t="shared" si="209"/>
        <v>N</v>
      </c>
      <c r="AM816" s="21">
        <f t="shared" si="210"/>
        <v>188028.154382682</v>
      </c>
    </row>
    <row r="817" ht="15" customHeight="1" spans="1:39">
      <c r="A817" s="24" t="s">
        <v>2567</v>
      </c>
      <c r="B817" s="52" t="s">
        <v>671</v>
      </c>
      <c r="C817" s="52" t="s">
        <v>672</v>
      </c>
      <c r="D817" s="52" t="s">
        <v>929</v>
      </c>
      <c r="E817" s="10" t="s">
        <v>673</v>
      </c>
      <c r="F817" s="52" t="s">
        <v>439</v>
      </c>
      <c r="G817" s="52" t="s">
        <v>177</v>
      </c>
      <c r="H817" s="52" t="s">
        <v>529</v>
      </c>
      <c r="I817" s="52" t="s">
        <v>528</v>
      </c>
      <c r="J817" s="52" t="s">
        <v>173</v>
      </c>
      <c r="K817" s="52" t="s">
        <v>931</v>
      </c>
      <c r="L817" s="53" t="s">
        <v>291</v>
      </c>
      <c r="M817" s="13">
        <v>991</v>
      </c>
      <c r="N817" s="14">
        <f t="shared" si="208"/>
        <v>2.71506849315068</v>
      </c>
      <c r="O817" s="15">
        <v>5730</v>
      </c>
      <c r="P817" s="15">
        <f t="shared" si="213"/>
        <v>5678430</v>
      </c>
      <c r="Q817" s="16">
        <f>IFERROR(VLOOKUP(G817,SCENARIOS!$A$13:$E$18,4,0),0.025)</f>
        <v>0.045</v>
      </c>
      <c r="R817" s="52">
        <f>IFERROR(VLOOKUP(L817,INPUTS!$A$107:$B$120,2,0),0.0082)</f>
        <v>0.0079</v>
      </c>
      <c r="S817" s="52">
        <f t="shared" si="214"/>
        <v>45.267</v>
      </c>
      <c r="T817" s="15">
        <f t="shared" si="215"/>
        <v>44859.597</v>
      </c>
      <c r="U817" s="15">
        <f>T817/INPUTS!$B$7*1000</f>
        <v>56074496.25</v>
      </c>
      <c r="V817" s="15">
        <f>T817*INPUTS!$B$6</f>
        <v>141756.32652</v>
      </c>
      <c r="W817" s="54" t="s">
        <v>396</v>
      </c>
      <c r="X817" s="54" t="s">
        <v>396</v>
      </c>
      <c r="Y817" s="67">
        <f>IFERROR(VLOOKUP(E817,INPUTS!$A$44:$B$103,2,0),0)</f>
        <v>0</v>
      </c>
      <c r="Z817" s="15">
        <f t="shared" si="204"/>
        <v>0</v>
      </c>
      <c r="AA817" s="20">
        <f>IFERROR(VLOOKUP(E817,INPUTS!$A$44:$C$103,3,0),SCENARIOS!$J$25)</f>
        <v>0.015</v>
      </c>
      <c r="AB817" s="15">
        <f t="shared" si="212"/>
        <v>838.548292676974</v>
      </c>
      <c r="AC817" s="20">
        <f>IFERROR(VLOOKUP($E817,INPUTS!$A$44:$G$103,4,0),SCENARIOS!$K$25)</f>
        <v>0.075</v>
      </c>
      <c r="AD817" s="15">
        <f t="shared" si="212"/>
        <v>5224.91868091955</v>
      </c>
      <c r="AE817" s="20">
        <f>IFERROR(VLOOKUP($E817,INPUTS!$A$44:$G$103,5,0),SCENARIOS!$L$25)</f>
        <v>0.15</v>
      </c>
      <c r="AF817" s="15">
        <f t="shared" si="212"/>
        <v>13022.3985717367</v>
      </c>
      <c r="AG817" s="20">
        <f>IFERROR(VLOOKUP($E817,INPUTS!$A$44:$G$103,6,0),SCENARIOS!$M$25)</f>
        <v>0.2</v>
      </c>
      <c r="AH817" s="15">
        <f t="shared" si="206"/>
        <v>21637.7038466908</v>
      </c>
      <c r="AI817" s="20">
        <f>IFERROR(VLOOKUP($E817,INPUTS!$A$44:$G$103,7,0),SCENARIOS!$N$25)</f>
        <v>0.3</v>
      </c>
      <c r="AJ817" s="15">
        <f t="shared" si="207"/>
        <v>40446.7735590504</v>
      </c>
      <c r="AL817" t="str">
        <f t="shared" si="209"/>
        <v>N</v>
      </c>
      <c r="AM817" s="21">
        <f t="shared" si="210"/>
        <v>134822.578530168</v>
      </c>
    </row>
    <row r="818" ht="15" customHeight="1" spans="1:39">
      <c r="A818" s="6" t="s">
        <v>2568</v>
      </c>
      <c r="B818" s="52" t="s">
        <v>671</v>
      </c>
      <c r="C818" s="52" t="s">
        <v>672</v>
      </c>
      <c r="D818" s="52" t="s">
        <v>929</v>
      </c>
      <c r="E818" s="10" t="s">
        <v>673</v>
      </c>
      <c r="F818" s="52" t="s">
        <v>439</v>
      </c>
      <c r="G818" s="52" t="s">
        <v>177</v>
      </c>
      <c r="H818" s="52" t="s">
        <v>545</v>
      </c>
      <c r="I818" s="52" t="s">
        <v>544</v>
      </c>
      <c r="J818" s="52" t="s">
        <v>173</v>
      </c>
      <c r="K818" s="52" t="s">
        <v>931</v>
      </c>
      <c r="L818" s="53" t="s">
        <v>291</v>
      </c>
      <c r="M818" s="13">
        <v>991</v>
      </c>
      <c r="N818" s="14">
        <f t="shared" si="208"/>
        <v>2.71506849315068</v>
      </c>
      <c r="O818" s="15">
        <v>4840</v>
      </c>
      <c r="P818" s="15">
        <f t="shared" si="213"/>
        <v>4796440</v>
      </c>
      <c r="Q818" s="16">
        <f>IFERROR(VLOOKUP(G818,SCENARIOS!$A$13:$E$18,4,0),0.025)</f>
        <v>0.045</v>
      </c>
      <c r="R818" s="52">
        <f>IFERROR(VLOOKUP(L818,INPUTS!$A$107:$B$120,2,0),0.0082)</f>
        <v>0.0079</v>
      </c>
      <c r="S818" s="52">
        <f t="shared" si="214"/>
        <v>38.236</v>
      </c>
      <c r="T818" s="15">
        <f t="shared" si="215"/>
        <v>37891.876</v>
      </c>
      <c r="U818" s="15">
        <f>T818/INPUTS!$B$7*1000</f>
        <v>47364845</v>
      </c>
      <c r="V818" s="15">
        <f>T818*INPUTS!$B$6</f>
        <v>119738.32816</v>
      </c>
      <c r="W818" s="54" t="s">
        <v>396</v>
      </c>
      <c r="X818" s="54" t="s">
        <v>396</v>
      </c>
      <c r="Y818" s="67">
        <f>IFERROR(VLOOKUP(E818,INPUTS!$A$44:$B$103,2,0),0)</f>
        <v>0</v>
      </c>
      <c r="Z818" s="15">
        <f t="shared" si="204"/>
        <v>0</v>
      </c>
      <c r="AA818" s="20">
        <f>IFERROR(VLOOKUP(E818,INPUTS!$A$44:$C$103,3,0),SCENARIOS!$J$25)</f>
        <v>0.015</v>
      </c>
      <c r="AB818" s="15">
        <f t="shared" si="212"/>
        <v>708.302571824879</v>
      </c>
      <c r="AC818" s="20">
        <f>IFERROR(VLOOKUP($E818,INPUTS!$A$44:$G$103,4,0),SCENARIOS!$K$25)</f>
        <v>0.075</v>
      </c>
      <c r="AD818" s="15">
        <f t="shared" si="212"/>
        <v>4413.36935700709</v>
      </c>
      <c r="AE818" s="20">
        <f>IFERROR(VLOOKUP($E818,INPUTS!$A$44:$G$103,5,0),SCENARIOS!$L$25)</f>
        <v>0.15</v>
      </c>
      <c r="AF818" s="15">
        <f t="shared" si="212"/>
        <v>10999.722353788</v>
      </c>
      <c r="AG818" s="20">
        <f>IFERROR(VLOOKUP($E818,INPUTS!$A$44:$G$103,6,0),SCENARIOS!$M$25)</f>
        <v>0.2</v>
      </c>
      <c r="AH818" s="15">
        <f t="shared" si="206"/>
        <v>18276.87375532</v>
      </c>
      <c r="AI818" s="20">
        <f>IFERROR(VLOOKUP($E818,INPUTS!$A$44:$G$103,7,0),SCENARIOS!$N$25)</f>
        <v>0.3</v>
      </c>
      <c r="AJ818" s="15">
        <f t="shared" si="207"/>
        <v>34164.4649259693</v>
      </c>
      <c r="AL818" t="str">
        <f t="shared" si="209"/>
        <v>N</v>
      </c>
      <c r="AM818" s="21">
        <f t="shared" si="210"/>
        <v>113881.549753231</v>
      </c>
    </row>
    <row r="819" ht="15" customHeight="1" spans="1:39">
      <c r="A819" s="24" t="s">
        <v>2569</v>
      </c>
      <c r="B819" s="52" t="s">
        <v>671</v>
      </c>
      <c r="C819" s="52" t="s">
        <v>672</v>
      </c>
      <c r="D819" s="52" t="s">
        <v>929</v>
      </c>
      <c r="E819" s="10" t="s">
        <v>673</v>
      </c>
      <c r="F819" s="52" t="s">
        <v>439</v>
      </c>
      <c r="G819" s="52" t="s">
        <v>177</v>
      </c>
      <c r="H819" s="52" t="s">
        <v>264</v>
      </c>
      <c r="I819" s="52" t="s">
        <v>436</v>
      </c>
      <c r="J819" s="52" t="s">
        <v>173</v>
      </c>
      <c r="K819" s="52" t="s">
        <v>931</v>
      </c>
      <c r="L819" s="53" t="s">
        <v>1696</v>
      </c>
      <c r="M819" s="13">
        <v>660</v>
      </c>
      <c r="N819" s="14">
        <f t="shared" si="208"/>
        <v>1.80821917808219</v>
      </c>
      <c r="O819" s="15">
        <v>12040</v>
      </c>
      <c r="P819" s="15">
        <f t="shared" si="213"/>
        <v>7946400</v>
      </c>
      <c r="Q819" s="16">
        <f>IFERROR(VLOOKUP(G819,SCENARIOS!$A$13:$E$18,4,0),0.025)</f>
        <v>0.045</v>
      </c>
      <c r="R819" s="52">
        <f>IFERROR(VLOOKUP(L819,INPUTS!$A$107:$B$120,2,0),0.0082)</f>
        <v>0.0082</v>
      </c>
      <c r="S819" s="52">
        <f t="shared" si="214"/>
        <v>98.728</v>
      </c>
      <c r="T819" s="15">
        <f t="shared" si="215"/>
        <v>65160.48</v>
      </c>
      <c r="U819" s="15">
        <f>T819/INPUTS!$B$7*1000</f>
        <v>81450600</v>
      </c>
      <c r="V819" s="15">
        <f>T819*INPUTS!$B$6</f>
        <v>205907.1168</v>
      </c>
      <c r="W819" s="54" t="s">
        <v>396</v>
      </c>
      <c r="X819" s="54" t="s">
        <v>396</v>
      </c>
      <c r="Y819" s="67">
        <f>IFERROR(VLOOKUP(E819,INPUTS!$A$44:$B$103,2,0),0)</f>
        <v>0</v>
      </c>
      <c r="Z819" s="15">
        <f t="shared" si="204"/>
        <v>0</v>
      </c>
      <c r="AA819" s="20">
        <f>IFERROR(VLOOKUP(E819,INPUTS!$A$44:$C$103,3,0),SCENARIOS!$J$25)</f>
        <v>0.015</v>
      </c>
      <c r="AB819" s="15">
        <f t="shared" si="212"/>
        <v>1218.02719837211</v>
      </c>
      <c r="AC819" s="20">
        <f>IFERROR(VLOOKUP($E819,INPUTS!$A$44:$G$103,4,0),SCENARIOS!$K$25)</f>
        <v>0.075</v>
      </c>
      <c r="AD819" s="15">
        <f t="shared" si="212"/>
        <v>7589.41747090784</v>
      </c>
      <c r="AE819" s="20">
        <f>IFERROR(VLOOKUP($E819,INPUTS!$A$44:$G$103,5,0),SCENARIOS!$L$25)</f>
        <v>0.15</v>
      </c>
      <c r="AF819" s="15">
        <f t="shared" si="212"/>
        <v>18915.5899391088</v>
      </c>
      <c r="AG819" s="20">
        <f>IFERROR(VLOOKUP($E819,INPUTS!$A$44:$G$103,6,0),SCENARIOS!$M$25)</f>
        <v>0.2</v>
      </c>
      <c r="AH819" s="15">
        <f t="shared" si="206"/>
        <v>31429.6886962274</v>
      </c>
      <c r="AI819" s="20">
        <f>IFERROR(VLOOKUP($E819,INPUTS!$A$44:$G$103,7,0),SCENARIOS!$N$25)</f>
        <v>0.3</v>
      </c>
      <c r="AJ819" s="15">
        <f t="shared" si="207"/>
        <v>58750.6655389488</v>
      </c>
      <c r="AL819" t="str">
        <f t="shared" si="209"/>
        <v>N</v>
      </c>
      <c r="AM819" s="21">
        <f t="shared" si="210"/>
        <v>195835.551796496</v>
      </c>
    </row>
    <row r="820" ht="15" customHeight="1" spans="1:39">
      <c r="A820" s="6" t="s">
        <v>2570</v>
      </c>
      <c r="B820" s="52" t="s">
        <v>671</v>
      </c>
      <c r="C820" s="52" t="s">
        <v>672</v>
      </c>
      <c r="D820" s="52" t="s">
        <v>929</v>
      </c>
      <c r="E820" s="10" t="s">
        <v>673</v>
      </c>
      <c r="F820" s="52" t="s">
        <v>439</v>
      </c>
      <c r="G820" s="52" t="s">
        <v>177</v>
      </c>
      <c r="H820" s="52" t="s">
        <v>267</v>
      </c>
      <c r="I820" s="52" t="s">
        <v>436</v>
      </c>
      <c r="J820" s="52" t="s">
        <v>173</v>
      </c>
      <c r="K820" s="52" t="s">
        <v>931</v>
      </c>
      <c r="L820" s="53" t="s">
        <v>291</v>
      </c>
      <c r="M820" s="13">
        <v>660</v>
      </c>
      <c r="N820" s="14">
        <f t="shared" si="208"/>
        <v>1.80821917808219</v>
      </c>
      <c r="O820" s="15">
        <v>12340</v>
      </c>
      <c r="P820" s="15">
        <f t="shared" si="213"/>
        <v>8144400</v>
      </c>
      <c r="Q820" s="16">
        <f>IFERROR(VLOOKUP(G820,SCENARIOS!$A$13:$E$18,4,0),0.025)</f>
        <v>0.045</v>
      </c>
      <c r="R820" s="52">
        <f>IFERROR(VLOOKUP(L820,INPUTS!$A$107:$B$120,2,0),0.0082)</f>
        <v>0.0079</v>
      </c>
      <c r="S820" s="52">
        <f t="shared" si="214"/>
        <v>97.486</v>
      </c>
      <c r="T820" s="15">
        <f t="shared" si="215"/>
        <v>64340.76</v>
      </c>
      <c r="U820" s="15">
        <f>T820/INPUTS!$B$7*1000</f>
        <v>80425950</v>
      </c>
      <c r="V820" s="15">
        <f>T820*INPUTS!$B$6</f>
        <v>203316.8016</v>
      </c>
      <c r="W820" s="54" t="s">
        <v>396</v>
      </c>
      <c r="X820" s="54" t="s">
        <v>396</v>
      </c>
      <c r="Y820" s="67">
        <f>IFERROR(VLOOKUP(E820,INPUTS!$A$44:$B$103,2,0),0)</f>
        <v>0</v>
      </c>
      <c r="Z820" s="15">
        <f t="shared" si="204"/>
        <v>0</v>
      </c>
      <c r="AA820" s="20">
        <f>IFERROR(VLOOKUP(E820,INPUTS!$A$44:$C$103,3,0),SCENARIOS!$J$25)</f>
        <v>0.015</v>
      </c>
      <c r="AB820" s="15">
        <f t="shared" ref="AB820:AF835" si="216">$T820*AA820*(1+$Q820)^AB$2</f>
        <v>1202.70439450312</v>
      </c>
      <c r="AC820" s="20">
        <f>IFERROR(VLOOKUP($E820,INPUTS!$A$44:$G$103,4,0),SCENARIOS!$K$25)</f>
        <v>0.075</v>
      </c>
      <c r="AD820" s="15">
        <f t="shared" si="216"/>
        <v>7493.94246382912</v>
      </c>
      <c r="AE820" s="20">
        <f>IFERROR(VLOOKUP($E820,INPUTS!$A$44:$G$103,5,0),SCENARIOS!$L$25)</f>
        <v>0.15</v>
      </c>
      <c r="AF820" s="15">
        <f t="shared" si="216"/>
        <v>18677.6314804712</v>
      </c>
      <c r="AG820" s="20">
        <f>IFERROR(VLOOKUP($E820,INPUTS!$A$44:$G$103,6,0),SCENARIOS!$M$25)</f>
        <v>0.2</v>
      </c>
      <c r="AH820" s="15">
        <f t="shared" si="206"/>
        <v>31034.3026521395</v>
      </c>
      <c r="AI820" s="20">
        <f>IFERROR(VLOOKUP($E820,INPUTS!$A$44:$G$103,7,0),SCENARIOS!$N$25)</f>
        <v>0.3</v>
      </c>
      <c r="AJ820" s="15">
        <f t="shared" si="207"/>
        <v>58011.581119135</v>
      </c>
      <c r="AL820" t="str">
        <f t="shared" si="209"/>
        <v>N</v>
      </c>
      <c r="AM820" s="21">
        <f t="shared" si="210"/>
        <v>193371.937063783</v>
      </c>
    </row>
    <row r="821" ht="15" customHeight="1" spans="1:39">
      <c r="A821" s="24" t="s">
        <v>2571</v>
      </c>
      <c r="B821" s="52" t="s">
        <v>671</v>
      </c>
      <c r="C821" s="52" t="s">
        <v>672</v>
      </c>
      <c r="D821" s="52" t="s">
        <v>929</v>
      </c>
      <c r="E821" s="10" t="s">
        <v>673</v>
      </c>
      <c r="F821" s="52" t="s">
        <v>439</v>
      </c>
      <c r="G821" s="52" t="s">
        <v>177</v>
      </c>
      <c r="H821" s="52" t="s">
        <v>234</v>
      </c>
      <c r="I821" s="52" t="s">
        <v>424</v>
      </c>
      <c r="J821" s="52" t="s">
        <v>173</v>
      </c>
      <c r="K821" s="52" t="s">
        <v>931</v>
      </c>
      <c r="L821" s="53" t="s">
        <v>291</v>
      </c>
      <c r="M821" s="13">
        <v>660</v>
      </c>
      <c r="N821" s="14">
        <f t="shared" si="208"/>
        <v>1.80821917808219</v>
      </c>
      <c r="O821" s="15">
        <v>7870</v>
      </c>
      <c r="P821" s="15">
        <f t="shared" si="213"/>
        <v>5194200</v>
      </c>
      <c r="Q821" s="16">
        <f>IFERROR(VLOOKUP(G821,SCENARIOS!$A$13:$E$18,4,0),0.025)</f>
        <v>0.045</v>
      </c>
      <c r="R821" s="52">
        <f>IFERROR(VLOOKUP(L821,INPUTS!$A$107:$B$120,2,0),0.0082)</f>
        <v>0.0079</v>
      </c>
      <c r="S821" s="52">
        <f t="shared" si="214"/>
        <v>62.173</v>
      </c>
      <c r="T821" s="15">
        <f t="shared" si="215"/>
        <v>41034.18</v>
      </c>
      <c r="U821" s="15">
        <f>T821/INPUTS!$B$7*1000</f>
        <v>51292725</v>
      </c>
      <c r="V821" s="15">
        <f>T821*INPUTS!$B$6</f>
        <v>129668.0088</v>
      </c>
      <c r="W821" s="54" t="s">
        <v>396</v>
      </c>
      <c r="X821" s="54" t="s">
        <v>396</v>
      </c>
      <c r="Y821" s="67">
        <f>IFERROR(VLOOKUP(E821,INPUTS!$A$44:$B$103,2,0),0)</f>
        <v>0</v>
      </c>
      <c r="Z821" s="15">
        <f t="shared" si="204"/>
        <v>0</v>
      </c>
      <c r="AA821" s="20">
        <f>IFERROR(VLOOKUP(E821,INPUTS!$A$44:$C$103,3,0),SCENARIOS!$J$25)</f>
        <v>0.015</v>
      </c>
      <c r="AB821" s="15">
        <f t="shared" si="216"/>
        <v>767.040809136106</v>
      </c>
      <c r="AC821" s="20">
        <f>IFERROR(VLOOKUP($E821,INPUTS!$A$44:$G$103,4,0),SCENARIOS!$K$25)</f>
        <v>0.075</v>
      </c>
      <c r="AD821" s="15">
        <f t="shared" si="216"/>
        <v>4779.36200894127</v>
      </c>
      <c r="AE821" s="20">
        <f>IFERROR(VLOOKUP($E821,INPUTS!$A$44:$G$103,5,0),SCENARIOS!$L$25)</f>
        <v>0.15</v>
      </c>
      <c r="AF821" s="15">
        <f t="shared" si="216"/>
        <v>11911.9092180963</v>
      </c>
      <c r="AG821" s="20">
        <f>IFERROR(VLOOKUP($E821,INPUTS!$A$44:$G$103,6,0),SCENARIOS!$M$25)</f>
        <v>0.2</v>
      </c>
      <c r="AH821" s="15">
        <f t="shared" si="206"/>
        <v>19792.5414807405</v>
      </c>
      <c r="AI821" s="20">
        <f>IFERROR(VLOOKUP($E821,INPUTS!$A$44:$G$103,7,0),SCENARIOS!$N$25)</f>
        <v>0.3</v>
      </c>
      <c r="AJ821" s="15">
        <f t="shared" si="207"/>
        <v>36997.6615403236</v>
      </c>
      <c r="AL821" t="str">
        <f t="shared" si="209"/>
        <v>N</v>
      </c>
      <c r="AM821" s="21">
        <f t="shared" si="210"/>
        <v>123325.538467745</v>
      </c>
    </row>
    <row r="822" ht="15" customHeight="1" spans="1:39">
      <c r="A822" s="6" t="s">
        <v>2572</v>
      </c>
      <c r="B822" s="52" t="s">
        <v>671</v>
      </c>
      <c r="C822" s="52" t="s">
        <v>672</v>
      </c>
      <c r="D822" s="52" t="s">
        <v>929</v>
      </c>
      <c r="E822" s="10" t="s">
        <v>673</v>
      </c>
      <c r="F822" s="52" t="s">
        <v>439</v>
      </c>
      <c r="G822" s="52" t="s">
        <v>177</v>
      </c>
      <c r="H822" s="52" t="s">
        <v>432</v>
      </c>
      <c r="I822" s="52" t="s">
        <v>431</v>
      </c>
      <c r="J822" s="52" t="s">
        <v>173</v>
      </c>
      <c r="K822" s="52" t="s">
        <v>931</v>
      </c>
      <c r="L822" s="53" t="s">
        <v>291</v>
      </c>
      <c r="M822" s="13">
        <v>660</v>
      </c>
      <c r="N822" s="14">
        <f t="shared" si="208"/>
        <v>1.80821917808219</v>
      </c>
      <c r="O822" s="15">
        <v>5730</v>
      </c>
      <c r="P822" s="15">
        <f t="shared" si="213"/>
        <v>3781800</v>
      </c>
      <c r="Q822" s="16">
        <f>IFERROR(VLOOKUP(G822,SCENARIOS!$A$13:$E$18,4,0),0.025)</f>
        <v>0.045</v>
      </c>
      <c r="R822" s="52">
        <f>IFERROR(VLOOKUP(L822,INPUTS!$A$107:$B$120,2,0),0.0082)</f>
        <v>0.0079</v>
      </c>
      <c r="S822" s="52">
        <f t="shared" si="214"/>
        <v>45.267</v>
      </c>
      <c r="T822" s="15">
        <f t="shared" si="215"/>
        <v>29876.22</v>
      </c>
      <c r="U822" s="15">
        <f>T822/INPUTS!$B$7*1000</f>
        <v>37345275</v>
      </c>
      <c r="V822" s="15">
        <f>T822*INPUTS!$B$6</f>
        <v>94408.8552</v>
      </c>
      <c r="W822" s="54" t="s">
        <v>521</v>
      </c>
      <c r="X822" s="54" t="s">
        <v>396</v>
      </c>
      <c r="Y822" s="67">
        <f>IFERROR(VLOOKUP(E822,INPUTS!$A$44:$B$103,2,0),0)</f>
        <v>0</v>
      </c>
      <c r="Z822" s="15">
        <f t="shared" si="204"/>
        <v>0</v>
      </c>
      <c r="AA822" s="20">
        <f>IFERROR(VLOOKUP(E822,INPUTS!$A$44:$C$103,3,0),SCENARIOS!$J$25)</f>
        <v>0.015</v>
      </c>
      <c r="AB822" s="15">
        <f t="shared" si="216"/>
        <v>558.468085940265</v>
      </c>
      <c r="AC822" s="20">
        <f>IFERROR(VLOOKUP($E822,INPUTS!$A$44:$G$103,4,0),SCENARIOS!$K$25)</f>
        <v>0.075</v>
      </c>
      <c r="AD822" s="15">
        <f t="shared" si="216"/>
        <v>3479.76420727236</v>
      </c>
      <c r="AE822" s="20">
        <f>IFERROR(VLOOKUP($E822,INPUTS!$A$44:$G$103,5,0),SCENARIOS!$L$25)</f>
        <v>0.15</v>
      </c>
      <c r="AF822" s="15">
        <f t="shared" si="216"/>
        <v>8672.83860478931</v>
      </c>
      <c r="AG822" s="20">
        <f>IFERROR(VLOOKUP($E822,INPUTS!$A$44:$G$103,6,0),SCENARIOS!$M$25)</f>
        <v>0.2</v>
      </c>
      <c r="AH822" s="15">
        <f t="shared" si="206"/>
        <v>14410.5797566255</v>
      </c>
      <c r="AI822" s="20">
        <f>IFERROR(VLOOKUP($E822,INPUTS!$A$44:$G$103,7,0),SCENARIOS!$N$25)</f>
        <v>0.3</v>
      </c>
      <c r="AJ822" s="15">
        <f t="shared" si="207"/>
        <v>26937.3063057248</v>
      </c>
      <c r="AL822" t="str">
        <f t="shared" si="209"/>
        <v>N</v>
      </c>
      <c r="AM822" s="21">
        <f t="shared" si="210"/>
        <v>89791.0210190826</v>
      </c>
    </row>
    <row r="823" ht="15" customHeight="1" spans="1:39">
      <c r="A823" s="24" t="s">
        <v>2573</v>
      </c>
      <c r="B823" s="52" t="s">
        <v>671</v>
      </c>
      <c r="C823" s="52" t="s">
        <v>672</v>
      </c>
      <c r="D823" s="52" t="s">
        <v>929</v>
      </c>
      <c r="E823" s="10" t="s">
        <v>673</v>
      </c>
      <c r="F823" s="52" t="s">
        <v>439</v>
      </c>
      <c r="G823" s="52" t="s">
        <v>177</v>
      </c>
      <c r="H823" s="52" t="s">
        <v>567</v>
      </c>
      <c r="I823" s="52" t="s">
        <v>431</v>
      </c>
      <c r="J823" s="52" t="s">
        <v>173</v>
      </c>
      <c r="K823" s="52" t="s">
        <v>931</v>
      </c>
      <c r="L823" s="53" t="s">
        <v>291</v>
      </c>
      <c r="M823" s="13">
        <v>660</v>
      </c>
      <c r="N823" s="14">
        <f t="shared" si="208"/>
        <v>1.80821917808219</v>
      </c>
      <c r="O823" s="15">
        <v>6680</v>
      </c>
      <c r="P823" s="15">
        <f t="shared" si="213"/>
        <v>4408800</v>
      </c>
      <c r="Q823" s="16">
        <f>IFERROR(VLOOKUP(G823,SCENARIOS!$A$13:$E$18,4,0),0.025)</f>
        <v>0.045</v>
      </c>
      <c r="R823" s="52">
        <f>IFERROR(VLOOKUP(L823,INPUTS!$A$107:$B$120,2,0),0.0082)</f>
        <v>0.0079</v>
      </c>
      <c r="S823" s="52">
        <f t="shared" si="214"/>
        <v>52.772</v>
      </c>
      <c r="T823" s="15">
        <f t="shared" si="215"/>
        <v>34829.52</v>
      </c>
      <c r="U823" s="15">
        <f>T823/INPUTS!$B$7*1000</f>
        <v>43536900</v>
      </c>
      <c r="V823" s="15">
        <f>T823*INPUTS!$B$6</f>
        <v>110061.2832</v>
      </c>
      <c r="W823" s="54" t="s">
        <v>521</v>
      </c>
      <c r="X823" s="54" t="s">
        <v>396</v>
      </c>
      <c r="Y823" s="67">
        <f>IFERROR(VLOOKUP(E823,INPUTS!$A$44:$B$103,2,0),0)</f>
        <v>0</v>
      </c>
      <c r="Z823" s="15">
        <f t="shared" si="204"/>
        <v>0</v>
      </c>
      <c r="AA823" s="20">
        <f>IFERROR(VLOOKUP(E823,INPUTS!$A$44:$C$103,3,0),SCENARIOS!$J$25)</f>
        <v>0.015</v>
      </c>
      <c r="AB823" s="15">
        <f t="shared" si="216"/>
        <v>651.058780816924</v>
      </c>
      <c r="AC823" s="20">
        <f>IFERROR(VLOOKUP($E823,INPUTS!$A$44:$G$103,4,0),SCENARIOS!$K$25)</f>
        <v>0.075</v>
      </c>
      <c r="AD823" s="15">
        <f t="shared" si="216"/>
        <v>4056.68846502257</v>
      </c>
      <c r="AE823" s="20">
        <f>IFERROR(VLOOKUP($E823,INPUTS!$A$44:$G$103,5,0),SCENARIOS!$L$25)</f>
        <v>0.15</v>
      </c>
      <c r="AF823" s="15">
        <f t="shared" si="216"/>
        <v>10110.7437835938</v>
      </c>
      <c r="AG823" s="20">
        <f>IFERROR(VLOOKUP($E823,INPUTS!$A$44:$G$103,6,0),SCENARIOS!$M$25)</f>
        <v>0.2</v>
      </c>
      <c r="AH823" s="15">
        <f t="shared" si="206"/>
        <v>16799.768372471</v>
      </c>
      <c r="AI823" s="20">
        <f>IFERROR(VLOOKUP($E823,INPUTS!$A$44:$G$103,7,0),SCENARIOS!$N$25)</f>
        <v>0.3</v>
      </c>
      <c r="AJ823" s="15">
        <f t="shared" si="207"/>
        <v>31403.3518537943</v>
      </c>
      <c r="AL823" t="str">
        <f t="shared" si="209"/>
        <v>N</v>
      </c>
      <c r="AM823" s="21">
        <f t="shared" si="210"/>
        <v>104677.839512648</v>
      </c>
    </row>
    <row r="824" ht="15" customHeight="1" spans="1:39">
      <c r="A824" s="6" t="s">
        <v>2574</v>
      </c>
      <c r="B824" s="52" t="s">
        <v>671</v>
      </c>
      <c r="C824" s="52" t="s">
        <v>672</v>
      </c>
      <c r="D824" s="52" t="s">
        <v>929</v>
      </c>
      <c r="E824" s="10" t="s">
        <v>673</v>
      </c>
      <c r="F824" s="52" t="s">
        <v>439</v>
      </c>
      <c r="G824" s="52" t="s">
        <v>177</v>
      </c>
      <c r="H824" s="52" t="s">
        <v>245</v>
      </c>
      <c r="I824" s="52" t="s">
        <v>930</v>
      </c>
      <c r="J824" s="52" t="s">
        <v>169</v>
      </c>
      <c r="K824" s="52" t="s">
        <v>931</v>
      </c>
      <c r="L824" s="53" t="s">
        <v>295</v>
      </c>
      <c r="M824" s="13">
        <v>991</v>
      </c>
      <c r="N824" s="14">
        <f t="shared" si="208"/>
        <v>2.71506849315068</v>
      </c>
      <c r="O824" s="15">
        <v>11020</v>
      </c>
      <c r="P824" s="15">
        <f t="shared" si="213"/>
        <v>10920820</v>
      </c>
      <c r="Q824" s="16">
        <f>IFERROR(VLOOKUP(G824,SCENARIOS!$A$13:$E$18,4,0),0.025)</f>
        <v>0.045</v>
      </c>
      <c r="R824" s="52">
        <f>IFERROR(VLOOKUP(L824,INPUTS!$A$107:$B$120,2,0),0.0082)</f>
        <v>0.0089</v>
      </c>
      <c r="S824" s="52">
        <f t="shared" si="214"/>
        <v>98.078</v>
      </c>
      <c r="T824" s="15">
        <f t="shared" si="215"/>
        <v>97195.298</v>
      </c>
      <c r="U824" s="15">
        <f>T824/INPUTS!$B$7*1000</f>
        <v>121494122.5</v>
      </c>
      <c r="V824" s="15">
        <f>T824*INPUTS!$B$6</f>
        <v>307137.14168</v>
      </c>
      <c r="W824" s="54" t="s">
        <v>396</v>
      </c>
      <c r="X824" s="54" t="s">
        <v>396</v>
      </c>
      <c r="Y824" s="67">
        <f>IFERROR(VLOOKUP(E824,INPUTS!$A$44:$B$103,2,0),0)</f>
        <v>0</v>
      </c>
      <c r="Z824" s="15">
        <f t="shared" si="204"/>
        <v>0</v>
      </c>
      <c r="AA824" s="20">
        <f>IFERROR(VLOOKUP(E824,INPUTS!$A$44:$C$103,3,0),SCENARIOS!$J$25)</f>
        <v>0.015</v>
      </c>
      <c r="AB824" s="15">
        <f t="shared" si="216"/>
        <v>1816.84537188619</v>
      </c>
      <c r="AC824" s="20">
        <f>IFERROR(VLOOKUP($E824,INPUTS!$A$44:$G$103,4,0),SCENARIOS!$K$25)</f>
        <v>0.075</v>
      </c>
      <c r="AD824" s="15">
        <f t="shared" si="216"/>
        <v>11320.5994297662</v>
      </c>
      <c r="AE824" s="20">
        <f>IFERROR(VLOOKUP($E824,INPUTS!$A$44:$G$103,5,0),SCENARIOS!$L$25)</f>
        <v>0.15</v>
      </c>
      <c r="AF824" s="15">
        <f t="shared" si="216"/>
        <v>28215.0530655619</v>
      </c>
      <c r="AG824" s="20">
        <f>IFERROR(VLOOKUP($E824,INPUTS!$A$44:$G$103,6,0),SCENARIOS!$M$25)</f>
        <v>0.2</v>
      </c>
      <c r="AH824" s="15">
        <f t="shared" si="206"/>
        <v>46881.4526669702</v>
      </c>
      <c r="AI824" s="20">
        <f>IFERROR(VLOOKUP($E824,INPUTS!$A$44:$G$103,7,0),SCENARIOS!$N$25)</f>
        <v>0.3</v>
      </c>
      <c r="AJ824" s="15">
        <f t="shared" si="207"/>
        <v>87634.2292867772</v>
      </c>
      <c r="AL824" t="str">
        <f t="shared" si="209"/>
        <v>N</v>
      </c>
      <c r="AM824" s="21">
        <f t="shared" si="210"/>
        <v>292114.097622591</v>
      </c>
    </row>
    <row r="825" ht="15" customHeight="1" spans="1:39">
      <c r="A825" s="24" t="s">
        <v>2575</v>
      </c>
      <c r="B825" s="52" t="s">
        <v>671</v>
      </c>
      <c r="C825" s="52" t="s">
        <v>672</v>
      </c>
      <c r="D825" s="52" t="s">
        <v>929</v>
      </c>
      <c r="E825" s="10" t="s">
        <v>673</v>
      </c>
      <c r="F825" s="52" t="s">
        <v>439</v>
      </c>
      <c r="G825" s="52" t="s">
        <v>177</v>
      </c>
      <c r="H825" s="52" t="s">
        <v>256</v>
      </c>
      <c r="I825" s="52" t="s">
        <v>930</v>
      </c>
      <c r="J825" s="52" t="s">
        <v>169</v>
      </c>
      <c r="K825" s="52" t="s">
        <v>931</v>
      </c>
      <c r="L825" s="53" t="s">
        <v>291</v>
      </c>
      <c r="M825" s="13">
        <v>660</v>
      </c>
      <c r="N825" s="14">
        <f t="shared" si="208"/>
        <v>1.80821917808219</v>
      </c>
      <c r="O825" s="15">
        <v>11110</v>
      </c>
      <c r="P825" s="15">
        <f t="shared" si="213"/>
        <v>7332600</v>
      </c>
      <c r="Q825" s="16">
        <f>IFERROR(VLOOKUP(G825,SCENARIOS!$A$13:$E$18,4,0),0.025)</f>
        <v>0.045</v>
      </c>
      <c r="R825" s="52">
        <f>IFERROR(VLOOKUP(L825,INPUTS!$A$107:$B$120,2,0),0.0082)</f>
        <v>0.0079</v>
      </c>
      <c r="S825" s="52">
        <f t="shared" si="214"/>
        <v>87.769</v>
      </c>
      <c r="T825" s="15">
        <f t="shared" si="215"/>
        <v>57927.54</v>
      </c>
      <c r="U825" s="15">
        <f>T825/INPUTS!$B$7*1000</f>
        <v>72409425</v>
      </c>
      <c r="V825" s="15">
        <f>T825*INPUTS!$B$6</f>
        <v>183051.0264</v>
      </c>
      <c r="W825" s="54" t="s">
        <v>396</v>
      </c>
      <c r="X825" s="54" t="s">
        <v>396</v>
      </c>
      <c r="Y825" s="67">
        <f>IFERROR(VLOOKUP(E825,INPUTS!$A$44:$B$103,2,0),0)</f>
        <v>0</v>
      </c>
      <c r="Z825" s="15">
        <f t="shared" si="204"/>
        <v>0</v>
      </c>
      <c r="AA825" s="20">
        <f>IFERROR(VLOOKUP(E825,INPUTS!$A$44:$C$103,3,0),SCENARIOS!$J$25)</f>
        <v>0.015</v>
      </c>
      <c r="AB825" s="15">
        <f t="shared" si="216"/>
        <v>1082.82381061018</v>
      </c>
      <c r="AC825" s="20">
        <f>IFERROR(VLOOKUP($E825,INPUTS!$A$44:$G$103,4,0),SCENARIOS!$K$25)</f>
        <v>0.075</v>
      </c>
      <c r="AD825" s="15">
        <f t="shared" si="216"/>
        <v>6746.97737221569</v>
      </c>
      <c r="AE825" s="20">
        <f>IFERROR(VLOOKUP($E825,INPUTS!$A$44:$G$103,5,0),SCENARIOS!$L$25)</f>
        <v>0.15</v>
      </c>
      <c r="AF825" s="15">
        <f t="shared" si="216"/>
        <v>16815.9226700191</v>
      </c>
      <c r="AG825" s="20">
        <f>IFERROR(VLOOKUP($E825,INPUTS!$A$44:$G$103,6,0),SCENARIOS!$M$25)</f>
        <v>0.2</v>
      </c>
      <c r="AH825" s="15">
        <f t="shared" si="206"/>
        <v>27940.9321284659</v>
      </c>
      <c r="AI825" s="20">
        <f>IFERROR(VLOOKUP($E825,INPUTS!$A$44:$G$103,7,0),SCENARIOS!$N$25)</f>
        <v>0.3</v>
      </c>
      <c r="AJ825" s="15">
        <f t="shared" si="207"/>
        <v>52229.2274095292</v>
      </c>
      <c r="AL825" t="str">
        <f t="shared" si="209"/>
        <v>N</v>
      </c>
      <c r="AM825" s="21">
        <f t="shared" si="210"/>
        <v>174097.424698431</v>
      </c>
    </row>
    <row r="826" ht="15" customHeight="1" spans="1:39">
      <c r="A826" s="6" t="s">
        <v>2576</v>
      </c>
      <c r="B826" s="52" t="s">
        <v>671</v>
      </c>
      <c r="C826" s="52" t="s">
        <v>672</v>
      </c>
      <c r="D826" s="52" t="s">
        <v>929</v>
      </c>
      <c r="E826" s="10" t="s">
        <v>673</v>
      </c>
      <c r="F826" s="52" t="s">
        <v>439</v>
      </c>
      <c r="G826" s="52" t="s">
        <v>177</v>
      </c>
      <c r="H826" s="52" t="s">
        <v>249</v>
      </c>
      <c r="I826" s="52" t="s">
        <v>930</v>
      </c>
      <c r="J826" s="52" t="s">
        <v>169</v>
      </c>
      <c r="K826" s="52" t="s">
        <v>931</v>
      </c>
      <c r="L826" s="53" t="s">
        <v>291</v>
      </c>
      <c r="M826" s="13">
        <v>660</v>
      </c>
      <c r="N826" s="14">
        <f t="shared" si="208"/>
        <v>1.80821917808219</v>
      </c>
      <c r="O826" s="15">
        <v>12010</v>
      </c>
      <c r="P826" s="15">
        <f t="shared" si="213"/>
        <v>7926600</v>
      </c>
      <c r="Q826" s="16">
        <f>IFERROR(VLOOKUP(G826,SCENARIOS!$A$13:$E$18,4,0),0.025)</f>
        <v>0.045</v>
      </c>
      <c r="R826" s="52">
        <f>IFERROR(VLOOKUP(L826,INPUTS!$A$107:$B$120,2,0),0.0082)</f>
        <v>0.0079</v>
      </c>
      <c r="S826" s="52">
        <f t="shared" si="214"/>
        <v>94.879</v>
      </c>
      <c r="T826" s="15">
        <f t="shared" si="215"/>
        <v>62620.14</v>
      </c>
      <c r="U826" s="15">
        <f>T826/INPUTS!$B$7*1000</f>
        <v>78275175</v>
      </c>
      <c r="V826" s="15">
        <f>T826*INPUTS!$B$6</f>
        <v>197879.6424</v>
      </c>
      <c r="W826" s="54" t="s">
        <v>396</v>
      </c>
      <c r="X826" s="54" t="s">
        <v>396</v>
      </c>
      <c r="Y826" s="67">
        <f>IFERROR(VLOOKUP(E826,INPUTS!$A$44:$B$103,2,0),0)</f>
        <v>0</v>
      </c>
      <c r="Z826" s="15">
        <f t="shared" si="204"/>
        <v>0</v>
      </c>
      <c r="AA826" s="20">
        <f>IFERROR(VLOOKUP(E826,INPUTS!$A$44:$C$103,3,0),SCENARIOS!$J$25)</f>
        <v>0.015</v>
      </c>
      <c r="AB826" s="15">
        <f t="shared" si="216"/>
        <v>1170.54131101965</v>
      </c>
      <c r="AC826" s="20">
        <f>IFERROR(VLOOKUP($E826,INPUTS!$A$44:$G$103,4,0),SCENARIOS!$K$25)</f>
        <v>0.075</v>
      </c>
      <c r="AD826" s="15">
        <f t="shared" si="216"/>
        <v>7293.53719534747</v>
      </c>
      <c r="AE826" s="20">
        <f>IFERROR(VLOOKUP($E826,INPUTS!$A$44:$G$103,5,0),SCENARIOS!$L$25)</f>
        <v>0.15</v>
      </c>
      <c r="AF826" s="15">
        <f t="shared" si="216"/>
        <v>18178.1486288865</v>
      </c>
      <c r="AG826" s="20">
        <f>IFERROR(VLOOKUP($E826,INPUTS!$A$44:$G$103,6,0),SCENARIOS!$M$25)</f>
        <v>0.2</v>
      </c>
      <c r="AH826" s="15">
        <f t="shared" si="206"/>
        <v>30204.3739750563</v>
      </c>
      <c r="AI826" s="20">
        <f>IFERROR(VLOOKUP($E826,INPUTS!$A$44:$G$103,7,0),SCENARIOS!$N$25)</f>
        <v>0.3</v>
      </c>
      <c r="AJ826" s="15">
        <f t="shared" si="207"/>
        <v>56460.217928753</v>
      </c>
      <c r="AL826" t="str">
        <f t="shared" si="209"/>
        <v>N</v>
      </c>
      <c r="AM826" s="21">
        <f t="shared" si="210"/>
        <v>188200.726429177</v>
      </c>
    </row>
    <row r="827" ht="15" customHeight="1" spans="1:39">
      <c r="A827" s="24" t="s">
        <v>2577</v>
      </c>
      <c r="B827" s="52" t="s">
        <v>671</v>
      </c>
      <c r="C827" s="52" t="s">
        <v>672</v>
      </c>
      <c r="D827" s="52" t="s">
        <v>929</v>
      </c>
      <c r="E827" s="10" t="s">
        <v>673</v>
      </c>
      <c r="F827" s="52" t="s">
        <v>439</v>
      </c>
      <c r="G827" s="52" t="s">
        <v>177</v>
      </c>
      <c r="H827" s="52" t="s">
        <v>248</v>
      </c>
      <c r="I827" s="52" t="s">
        <v>930</v>
      </c>
      <c r="J827" s="52" t="s">
        <v>169</v>
      </c>
      <c r="K827" s="52" t="s">
        <v>931</v>
      </c>
      <c r="L827" s="53" t="s">
        <v>1696</v>
      </c>
      <c r="M827" s="13">
        <v>660</v>
      </c>
      <c r="N827" s="14">
        <f t="shared" si="208"/>
        <v>1.80821917808219</v>
      </c>
      <c r="O827" s="15">
        <v>13430</v>
      </c>
      <c r="P827" s="15">
        <f t="shared" si="213"/>
        <v>8863800</v>
      </c>
      <c r="Q827" s="16">
        <f>IFERROR(VLOOKUP(G827,SCENARIOS!$A$13:$E$18,4,0),0.025)</f>
        <v>0.045</v>
      </c>
      <c r="R827" s="52">
        <f>IFERROR(VLOOKUP(L827,INPUTS!$A$107:$B$120,2,0),0.0082)</f>
        <v>0.0082</v>
      </c>
      <c r="S827" s="52">
        <f t="shared" si="214"/>
        <v>110.126</v>
      </c>
      <c r="T827" s="15">
        <f t="shared" si="215"/>
        <v>72683.16</v>
      </c>
      <c r="U827" s="15">
        <f>T827/INPUTS!$B$7*1000</f>
        <v>90853950</v>
      </c>
      <c r="V827" s="15">
        <f>T827*INPUTS!$B$6</f>
        <v>229678.7856</v>
      </c>
      <c r="W827" s="54" t="s">
        <v>396</v>
      </c>
      <c r="X827" s="54" t="s">
        <v>396</v>
      </c>
      <c r="Y827" s="67">
        <f>IFERROR(VLOOKUP(E827,INPUTS!$A$44:$B$103,2,0),0)</f>
        <v>0</v>
      </c>
      <c r="Z827" s="15">
        <f t="shared" si="204"/>
        <v>0</v>
      </c>
      <c r="AA827" s="20">
        <f>IFERROR(VLOOKUP(E827,INPUTS!$A$44:$C$103,3,0),SCENARIOS!$J$25)</f>
        <v>0.015</v>
      </c>
      <c r="AB827" s="15">
        <f t="shared" si="216"/>
        <v>1358.64661745328</v>
      </c>
      <c r="AC827" s="20">
        <f>IFERROR(VLOOKUP($E827,INPUTS!$A$44:$G$103,4,0),SCENARIOS!$K$25)</f>
        <v>0.075</v>
      </c>
      <c r="AD827" s="15">
        <f t="shared" si="216"/>
        <v>8465.60437161896</v>
      </c>
      <c r="AE827" s="20">
        <f>IFERROR(VLOOKUP($E827,INPUTS!$A$44:$G$103,5,0),SCENARIOS!$L$25)</f>
        <v>0.15</v>
      </c>
      <c r="AF827" s="15">
        <f t="shared" si="216"/>
        <v>21099.3665184578</v>
      </c>
      <c r="AG827" s="20">
        <f>IFERROR(VLOOKUP($E827,INPUTS!$A$44:$G$103,6,0),SCENARIOS!$M$25)</f>
        <v>0.2</v>
      </c>
      <c r="AH827" s="15">
        <f t="shared" si="206"/>
        <v>35058.1992683002</v>
      </c>
      <c r="AI827" s="20">
        <f>IFERROR(VLOOKUP($E827,INPUTS!$A$44:$G$103,7,0),SCENARIOS!$N$25)</f>
        <v>0.3</v>
      </c>
      <c r="AJ827" s="15">
        <f t="shared" si="207"/>
        <v>65533.3420421995</v>
      </c>
      <c r="AL827" t="str">
        <f t="shared" si="209"/>
        <v>N</v>
      </c>
      <c r="AM827" s="21">
        <f t="shared" si="210"/>
        <v>218444.473473998</v>
      </c>
    </row>
    <row r="828" ht="15" customHeight="1" spans="1:39">
      <c r="A828" s="6" t="s">
        <v>2578</v>
      </c>
      <c r="B828" s="52" t="s">
        <v>671</v>
      </c>
      <c r="C828" s="52" t="s">
        <v>672</v>
      </c>
      <c r="D828" s="52" t="s">
        <v>929</v>
      </c>
      <c r="E828" s="10" t="s">
        <v>673</v>
      </c>
      <c r="F828" s="52" t="s">
        <v>439</v>
      </c>
      <c r="G828" s="52" t="s">
        <v>177</v>
      </c>
      <c r="H828" s="52" t="s">
        <v>644</v>
      </c>
      <c r="I828" s="52" t="s">
        <v>643</v>
      </c>
      <c r="J828" s="52" t="s">
        <v>1852</v>
      </c>
      <c r="K828" s="52" t="s">
        <v>931</v>
      </c>
      <c r="L828" s="53" t="s">
        <v>291</v>
      </c>
      <c r="M828" s="13">
        <v>660</v>
      </c>
      <c r="N828" s="14">
        <f t="shared" si="208"/>
        <v>1.80821917808219</v>
      </c>
      <c r="O828" s="15">
        <v>6340</v>
      </c>
      <c r="P828" s="15">
        <f t="shared" si="213"/>
        <v>4184400</v>
      </c>
      <c r="Q828" s="16">
        <f>IFERROR(VLOOKUP(G828,SCENARIOS!$A$13:$E$18,4,0),0.025)</f>
        <v>0.045</v>
      </c>
      <c r="R828" s="52">
        <f>IFERROR(VLOOKUP(L828,INPUTS!$A$107:$B$120,2,0),0.0082)</f>
        <v>0.0079</v>
      </c>
      <c r="S828" s="52">
        <f t="shared" si="214"/>
        <v>50.086</v>
      </c>
      <c r="T828" s="15">
        <f t="shared" si="215"/>
        <v>33056.76</v>
      </c>
      <c r="U828" s="15">
        <f>T828/INPUTS!$B$7*1000</f>
        <v>41320950</v>
      </c>
      <c r="V828" s="15">
        <f>T828*INPUTS!$B$6</f>
        <v>104459.3616</v>
      </c>
      <c r="W828" s="54" t="s">
        <v>396</v>
      </c>
      <c r="X828" s="54" t="s">
        <v>396</v>
      </c>
      <c r="Y828" s="67">
        <f>IFERROR(VLOOKUP(E828,INPUTS!$A$44:$B$103,2,0),0)</f>
        <v>0</v>
      </c>
      <c r="Z828" s="15">
        <f t="shared" si="204"/>
        <v>0</v>
      </c>
      <c r="AA828" s="20">
        <f>IFERROR(VLOOKUP(E828,INPUTS!$A$44:$C$103,3,0),SCENARIOS!$J$25)</f>
        <v>0.015</v>
      </c>
      <c r="AB828" s="15">
        <f t="shared" si="216"/>
        <v>617.921058440014</v>
      </c>
      <c r="AC828" s="20">
        <f>IFERROR(VLOOKUP($E828,INPUTS!$A$44:$G$103,4,0),SCENARIOS!$K$25)</f>
        <v>0.075</v>
      </c>
      <c r="AD828" s="15">
        <f t="shared" si="216"/>
        <v>3850.21030961723</v>
      </c>
      <c r="AE828" s="20">
        <f>IFERROR(VLOOKUP($E828,INPUTS!$A$44:$G$103,5,0),SCENARIOS!$L$25)</f>
        <v>0.15</v>
      </c>
      <c r="AF828" s="15">
        <f t="shared" si="216"/>
        <v>9596.12508802168</v>
      </c>
      <c r="AG828" s="20">
        <f>IFERROR(VLOOKUP($E828,INPUTS!$A$44:$G$103,6,0),SCENARIOS!$M$25)</f>
        <v>0.2</v>
      </c>
      <c r="AH828" s="15">
        <f t="shared" si="206"/>
        <v>15944.6903415368</v>
      </c>
      <c r="AI828" s="20">
        <f>IFERROR(VLOOKUP($E828,INPUTS!$A$44:$G$103,7,0),SCENARIOS!$N$25)</f>
        <v>0.3</v>
      </c>
      <c r="AJ828" s="15">
        <f t="shared" si="207"/>
        <v>29804.9776576431</v>
      </c>
      <c r="AL828" t="str">
        <f t="shared" si="209"/>
        <v>N</v>
      </c>
      <c r="AM828" s="21">
        <f t="shared" si="210"/>
        <v>99349.925525477</v>
      </c>
    </row>
    <row r="829" ht="15" customHeight="1" spans="1:39">
      <c r="A829" s="24" t="s">
        <v>2579</v>
      </c>
      <c r="B829" s="52" t="s">
        <v>671</v>
      </c>
      <c r="C829" s="52" t="s">
        <v>672</v>
      </c>
      <c r="D829" s="52" t="s">
        <v>929</v>
      </c>
      <c r="E829" s="10" t="s">
        <v>673</v>
      </c>
      <c r="F829" s="52" t="s">
        <v>439</v>
      </c>
      <c r="G829" s="52" t="s">
        <v>177</v>
      </c>
      <c r="H829" s="52" t="s">
        <v>640</v>
      </c>
      <c r="I829" s="52" t="s">
        <v>639</v>
      </c>
      <c r="J829" s="52" t="s">
        <v>1852</v>
      </c>
      <c r="K829" s="52" t="s">
        <v>931</v>
      </c>
      <c r="L829" s="53" t="s">
        <v>291</v>
      </c>
      <c r="M829" s="13">
        <v>660</v>
      </c>
      <c r="N829" s="14">
        <f t="shared" si="208"/>
        <v>1.80821917808219</v>
      </c>
      <c r="O829" s="15">
        <v>3680</v>
      </c>
      <c r="P829" s="15">
        <f t="shared" si="213"/>
        <v>2428800</v>
      </c>
      <c r="Q829" s="16">
        <f>IFERROR(VLOOKUP(G829,SCENARIOS!$A$13:$E$18,4,0),0.025)</f>
        <v>0.045</v>
      </c>
      <c r="R829" s="52">
        <f>IFERROR(VLOOKUP(L829,INPUTS!$A$107:$B$120,2,0),0.0082)</f>
        <v>0.0079</v>
      </c>
      <c r="S829" s="52">
        <f t="shared" si="214"/>
        <v>29.072</v>
      </c>
      <c r="T829" s="15">
        <f t="shared" si="215"/>
        <v>19187.52</v>
      </c>
      <c r="U829" s="15">
        <f>T829/INPUTS!$B$7*1000</f>
        <v>23984400</v>
      </c>
      <c r="V829" s="15">
        <f>T829*INPUTS!$B$6</f>
        <v>60632.5632</v>
      </c>
      <c r="W829" s="54" t="s">
        <v>396</v>
      </c>
      <c r="X829" s="54" t="s">
        <v>396</v>
      </c>
      <c r="Y829" s="67">
        <f>IFERROR(VLOOKUP(E829,INPUTS!$A$44:$B$103,2,0),0)</f>
        <v>0</v>
      </c>
      <c r="Z829" s="15">
        <f t="shared" si="204"/>
        <v>0</v>
      </c>
      <c r="AA829" s="20">
        <f>IFERROR(VLOOKUP(E829,INPUTS!$A$44:$C$103,3,0),SCENARIOS!$J$25)</f>
        <v>0.015</v>
      </c>
      <c r="AB829" s="15">
        <f t="shared" si="216"/>
        <v>358.667112785371</v>
      </c>
      <c r="AC829" s="20">
        <f>IFERROR(VLOOKUP($E829,INPUTS!$A$44:$G$103,4,0),SCENARIOS!$K$25)</f>
        <v>0.075</v>
      </c>
      <c r="AD829" s="15">
        <f t="shared" si="216"/>
        <v>2234.82238791663</v>
      </c>
      <c r="AE829" s="20">
        <f>IFERROR(VLOOKUP($E829,INPUTS!$A$44:$G$103,5,0),SCENARIOS!$L$25)</f>
        <v>0.15</v>
      </c>
      <c r="AF829" s="15">
        <f t="shared" si="216"/>
        <v>5569.99058736905</v>
      </c>
      <c r="AG829" s="20">
        <f>IFERROR(VLOOKUP($E829,INPUTS!$A$44:$G$103,6,0),SCENARIOS!$M$25)</f>
        <v>0.2</v>
      </c>
      <c r="AH829" s="15">
        <f t="shared" si="206"/>
        <v>9254.96221716964</v>
      </c>
      <c r="AI829" s="20">
        <f>IFERROR(VLOOKUP($E829,INPUTS!$A$44:$G$103,7,0),SCENARIOS!$N$25)</f>
        <v>0.3</v>
      </c>
      <c r="AJ829" s="15">
        <f t="shared" si="207"/>
        <v>17300.0501230484</v>
      </c>
      <c r="AL829" t="str">
        <f t="shared" si="209"/>
        <v>N</v>
      </c>
      <c r="AM829" s="21">
        <f t="shared" si="210"/>
        <v>57666.8337434946</v>
      </c>
    </row>
    <row r="830" ht="15" customHeight="1" spans="1:39">
      <c r="A830" s="6" t="s">
        <v>2580</v>
      </c>
      <c r="B830" s="52" t="s">
        <v>441</v>
      </c>
      <c r="C830" s="52" t="s">
        <v>442</v>
      </c>
      <c r="D830" s="52" t="s">
        <v>929</v>
      </c>
      <c r="E830" s="10" t="s">
        <v>783</v>
      </c>
      <c r="F830" s="52" t="s">
        <v>443</v>
      </c>
      <c r="G830" s="52" t="s">
        <v>177</v>
      </c>
      <c r="H830" s="52" t="s">
        <v>224</v>
      </c>
      <c r="I830" s="52" t="s">
        <v>938</v>
      </c>
      <c r="J830" s="52" t="s">
        <v>165</v>
      </c>
      <c r="K830" s="52" t="s">
        <v>931</v>
      </c>
      <c r="L830" s="53" t="s">
        <v>295</v>
      </c>
      <c r="M830" s="13">
        <v>811</v>
      </c>
      <c r="N830" s="14">
        <f t="shared" si="208"/>
        <v>2.22191780821918</v>
      </c>
      <c r="O830" s="15">
        <v>5850</v>
      </c>
      <c r="P830" s="15">
        <f t="shared" si="213"/>
        <v>4744350</v>
      </c>
      <c r="Q830" s="16">
        <f>IFERROR(VLOOKUP(G830,SCENARIOS!$A$13:$E$18,4,0),0.025)</f>
        <v>0.045</v>
      </c>
      <c r="R830" s="52">
        <f>IFERROR(VLOOKUP(L830,INPUTS!$A$107:$B$120,2,0),0.0082)</f>
        <v>0.0089</v>
      </c>
      <c r="S830" s="52">
        <f t="shared" si="214"/>
        <v>52.065</v>
      </c>
      <c r="T830" s="15">
        <f t="shared" si="215"/>
        <v>42224.715</v>
      </c>
      <c r="U830" s="15">
        <f>T830/INPUTS!$B$7*1000</f>
        <v>52780893.75</v>
      </c>
      <c r="V830" s="15">
        <f>T830*INPUTS!$B$6</f>
        <v>133430.0994</v>
      </c>
      <c r="W830" s="54" t="s">
        <v>396</v>
      </c>
      <c r="X830" s="54" t="s">
        <v>396</v>
      </c>
      <c r="Y830" s="67">
        <f>IFERROR(VLOOKUP(E830,INPUTS!$A$44:$B$103,2,0),0)</f>
        <v>0</v>
      </c>
      <c r="Z830" s="15">
        <f t="shared" si="204"/>
        <v>0</v>
      </c>
      <c r="AA830" s="20">
        <f>IFERROR(VLOOKUP(E830,INPUTS!$A$44:$C$103,3,0),SCENARIOS!$J$25)</f>
        <v>0.015</v>
      </c>
      <c r="AB830" s="15">
        <f t="shared" si="216"/>
        <v>789.295157333264</v>
      </c>
      <c r="AC830" s="20">
        <f>IFERROR(VLOOKUP($E830,INPUTS!$A$44:$G$103,4,0),SCENARIOS!$K$25)</f>
        <v>0.075</v>
      </c>
      <c r="AD830" s="15">
        <f t="shared" si="216"/>
        <v>4918.02684272897</v>
      </c>
      <c r="AE830" s="20">
        <f>IFERROR(VLOOKUP($E830,INPUTS!$A$44:$G$103,5,0),SCENARIOS!$L$25)</f>
        <v>0.15</v>
      </c>
      <c r="AF830" s="15">
        <f t="shared" si="216"/>
        <v>12257.5124406041</v>
      </c>
      <c r="AG830" s="20">
        <f>IFERROR(VLOOKUP($E830,INPUTS!$A$44:$G$103,6,0),SCENARIOS!$M$25)</f>
        <v>0.2</v>
      </c>
      <c r="AH830" s="15">
        <f t="shared" si="206"/>
        <v>20366.7874720525</v>
      </c>
      <c r="AI830" s="20">
        <f>IFERROR(VLOOKUP($E830,INPUTS!$A$44:$G$103,7,0),SCENARIOS!$N$25)</f>
        <v>0.3</v>
      </c>
      <c r="AJ830" s="15">
        <f t="shared" si="207"/>
        <v>38071.0840135376</v>
      </c>
      <c r="AL830" t="str">
        <f t="shared" si="209"/>
        <v>Y</v>
      </c>
      <c r="AM830" s="21">
        <f t="shared" si="210"/>
        <v>126903.613378459</v>
      </c>
    </row>
    <row r="831" ht="15" customHeight="1" spans="1:39">
      <c r="A831" s="24" t="s">
        <v>2581</v>
      </c>
      <c r="B831" s="52" t="s">
        <v>441</v>
      </c>
      <c r="C831" s="52" t="s">
        <v>442</v>
      </c>
      <c r="D831" s="52" t="s">
        <v>929</v>
      </c>
      <c r="E831" s="10" t="s">
        <v>783</v>
      </c>
      <c r="F831" s="52" t="s">
        <v>443</v>
      </c>
      <c r="G831" s="52" t="s">
        <v>177</v>
      </c>
      <c r="H831" s="52" t="s">
        <v>203</v>
      </c>
      <c r="I831" s="52" t="s">
        <v>399</v>
      </c>
      <c r="J831" s="52" t="s">
        <v>165</v>
      </c>
      <c r="K831" s="52" t="s">
        <v>931</v>
      </c>
      <c r="L831" s="53" t="s">
        <v>295</v>
      </c>
      <c r="M831" s="13">
        <v>811</v>
      </c>
      <c r="N831" s="14">
        <f t="shared" si="208"/>
        <v>2.22191780821918</v>
      </c>
      <c r="O831" s="15">
        <v>5530</v>
      </c>
      <c r="P831" s="15">
        <f t="shared" si="213"/>
        <v>4484830</v>
      </c>
      <c r="Q831" s="16">
        <f>IFERROR(VLOOKUP(G831,SCENARIOS!$A$13:$E$18,4,0),0.025)</f>
        <v>0.045</v>
      </c>
      <c r="R831" s="52">
        <f>IFERROR(VLOOKUP(L831,INPUTS!$A$107:$B$120,2,0),0.0082)</f>
        <v>0.0089</v>
      </c>
      <c r="S831" s="52">
        <f t="shared" si="214"/>
        <v>49.217</v>
      </c>
      <c r="T831" s="15">
        <f t="shared" si="215"/>
        <v>39914.987</v>
      </c>
      <c r="U831" s="15">
        <f>T831/INPUTS!$B$7*1000</f>
        <v>49893733.75</v>
      </c>
      <c r="V831" s="15">
        <f>T831*INPUTS!$B$6</f>
        <v>126131.35892</v>
      </c>
      <c r="W831" s="54" t="s">
        <v>396</v>
      </c>
      <c r="X831" s="54" t="s">
        <v>396</v>
      </c>
      <c r="Y831" s="67">
        <f>IFERROR(VLOOKUP(E831,INPUTS!$A$44:$B$103,2,0),0)</f>
        <v>0</v>
      </c>
      <c r="Z831" s="15">
        <f t="shared" si="204"/>
        <v>0</v>
      </c>
      <c r="AA831" s="20">
        <f>IFERROR(VLOOKUP(E831,INPUTS!$A$44:$C$103,3,0),SCENARIOS!$J$25)</f>
        <v>0.015</v>
      </c>
      <c r="AB831" s="15">
        <f t="shared" si="216"/>
        <v>746.120037615889</v>
      </c>
      <c r="AC831" s="20">
        <f>IFERROR(VLOOKUP($E831,INPUTS!$A$44:$G$103,4,0),SCENARIOS!$K$25)</f>
        <v>0.075</v>
      </c>
      <c r="AD831" s="15">
        <f t="shared" si="216"/>
        <v>4649.00657098995</v>
      </c>
      <c r="AE831" s="20">
        <f>IFERROR(VLOOKUP($E831,INPUTS!$A$44:$G$103,5,0),SCENARIOS!$L$25)</f>
        <v>0.15</v>
      </c>
      <c r="AF831" s="15">
        <f t="shared" si="216"/>
        <v>11587.0160335967</v>
      </c>
      <c r="AG831" s="20">
        <f>IFERROR(VLOOKUP($E831,INPUTS!$A$44:$G$103,6,0),SCENARIOS!$M$25)</f>
        <v>0.2</v>
      </c>
      <c r="AH831" s="15">
        <f t="shared" si="206"/>
        <v>19252.7067898205</v>
      </c>
      <c r="AI831" s="20">
        <f>IFERROR(VLOOKUP($E831,INPUTS!$A$44:$G$103,7,0),SCENARIOS!$N$25)</f>
        <v>0.3</v>
      </c>
      <c r="AJ831" s="15">
        <f t="shared" si="207"/>
        <v>35988.563178609</v>
      </c>
      <c r="AL831" t="str">
        <f t="shared" si="209"/>
        <v>N</v>
      </c>
      <c r="AM831" s="21">
        <f t="shared" si="210"/>
        <v>119961.87726203</v>
      </c>
    </row>
    <row r="832" ht="15" customHeight="1" spans="1:39">
      <c r="A832" s="6" t="s">
        <v>2582</v>
      </c>
      <c r="B832" s="52" t="s">
        <v>441</v>
      </c>
      <c r="C832" s="52" t="s">
        <v>442</v>
      </c>
      <c r="D832" s="52" t="s">
        <v>929</v>
      </c>
      <c r="E832" s="10" t="s">
        <v>783</v>
      </c>
      <c r="F832" s="52" t="s">
        <v>443</v>
      </c>
      <c r="G832" s="52" t="s">
        <v>177</v>
      </c>
      <c r="H832" s="52" t="s">
        <v>200</v>
      </c>
      <c r="I832" s="52" t="s">
        <v>391</v>
      </c>
      <c r="J832" s="52" t="s">
        <v>165</v>
      </c>
      <c r="K832" s="52" t="s">
        <v>931</v>
      </c>
      <c r="L832" s="53" t="s">
        <v>295</v>
      </c>
      <c r="M832" s="13">
        <v>540</v>
      </c>
      <c r="N832" s="14">
        <f t="shared" si="208"/>
        <v>1.47945205479452</v>
      </c>
      <c r="O832" s="15">
        <v>5320</v>
      </c>
      <c r="P832" s="15">
        <f t="shared" si="213"/>
        <v>2872800</v>
      </c>
      <c r="Q832" s="16">
        <f>IFERROR(VLOOKUP(G832,SCENARIOS!$A$13:$E$18,4,0),0.025)</f>
        <v>0.045</v>
      </c>
      <c r="R832" s="52">
        <f>IFERROR(VLOOKUP(L832,INPUTS!$A$107:$B$120,2,0),0.0082)</f>
        <v>0.0089</v>
      </c>
      <c r="S832" s="52">
        <f t="shared" si="214"/>
        <v>47.348</v>
      </c>
      <c r="T832" s="15">
        <f t="shared" si="215"/>
        <v>25567.92</v>
      </c>
      <c r="U832" s="15">
        <f>T832/INPUTS!$B$7*1000</f>
        <v>31959900</v>
      </c>
      <c r="V832" s="15">
        <f>T832*INPUTS!$B$6</f>
        <v>80794.6272</v>
      </c>
      <c r="W832" s="54" t="s">
        <v>396</v>
      </c>
      <c r="X832" s="54" t="s">
        <v>396</v>
      </c>
      <c r="Y832" s="67">
        <f>IFERROR(VLOOKUP(E832,INPUTS!$A$44:$B$103,2,0),0)</f>
        <v>0</v>
      </c>
      <c r="Z832" s="15">
        <f t="shared" si="204"/>
        <v>0</v>
      </c>
      <c r="AA832" s="20">
        <f>IFERROR(VLOOKUP(E832,INPUTS!$A$44:$C$103,3,0),SCENARIOS!$J$25)</f>
        <v>0.015</v>
      </c>
      <c r="AB832" s="15">
        <f t="shared" si="216"/>
        <v>477.934201310401</v>
      </c>
      <c r="AC832" s="20">
        <f>IFERROR(VLOOKUP($E832,INPUTS!$A$44:$G$103,4,0),SCENARIOS!$K$25)</f>
        <v>0.075</v>
      </c>
      <c r="AD832" s="15">
        <f t="shared" si="216"/>
        <v>2977.96484529847</v>
      </c>
      <c r="AE832" s="20">
        <f>IFERROR(VLOOKUP($E832,INPUTS!$A$44:$G$103,5,0),SCENARIOS!$L$25)</f>
        <v>0.15</v>
      </c>
      <c r="AF832" s="15">
        <f t="shared" si="216"/>
        <v>7422.17200235387</v>
      </c>
      <c r="AG832" s="20">
        <f>IFERROR(VLOOKUP($E832,INPUTS!$A$44:$G$103,6,0),SCENARIOS!$M$25)</f>
        <v>0.2</v>
      </c>
      <c r="AH832" s="15">
        <f t="shared" si="206"/>
        <v>12332.5022499841</v>
      </c>
      <c r="AI832" s="20">
        <f>IFERROR(VLOOKUP($E832,INPUTS!$A$44:$G$103,7,0),SCENARIOS!$N$25)</f>
        <v>0.3</v>
      </c>
      <c r="AJ832" s="15">
        <f t="shared" si="207"/>
        <v>23052.8123249951</v>
      </c>
      <c r="AL832" t="str">
        <f t="shared" si="209"/>
        <v>Y</v>
      </c>
      <c r="AM832" s="21">
        <f t="shared" si="210"/>
        <v>76842.7077499838</v>
      </c>
    </row>
    <row r="833" ht="15" customHeight="1" spans="1:39">
      <c r="A833" s="24" t="s">
        <v>2583</v>
      </c>
      <c r="B833" s="52" t="s">
        <v>441</v>
      </c>
      <c r="C833" s="52" t="s">
        <v>442</v>
      </c>
      <c r="D833" s="52" t="s">
        <v>929</v>
      </c>
      <c r="E833" s="10" t="s">
        <v>783</v>
      </c>
      <c r="F833" s="52" t="s">
        <v>443</v>
      </c>
      <c r="G833" s="52" t="s">
        <v>177</v>
      </c>
      <c r="H833" s="52" t="s">
        <v>204</v>
      </c>
      <c r="I833" s="52" t="s">
        <v>405</v>
      </c>
      <c r="J833" s="52" t="s">
        <v>165</v>
      </c>
      <c r="K833" s="52" t="s">
        <v>931</v>
      </c>
      <c r="L833" s="53" t="s">
        <v>295</v>
      </c>
      <c r="M833" s="13">
        <v>540</v>
      </c>
      <c r="N833" s="14">
        <f t="shared" si="208"/>
        <v>1.47945205479452</v>
      </c>
      <c r="O833" s="15">
        <v>5730</v>
      </c>
      <c r="P833" s="15">
        <f t="shared" si="213"/>
        <v>3094200</v>
      </c>
      <c r="Q833" s="16">
        <f>IFERROR(VLOOKUP(G833,SCENARIOS!$A$13:$E$18,4,0),0.025)</f>
        <v>0.045</v>
      </c>
      <c r="R833" s="52">
        <f>IFERROR(VLOOKUP(L833,INPUTS!$A$107:$B$120,2,0),0.0082)</f>
        <v>0.0089</v>
      </c>
      <c r="S833" s="52">
        <f t="shared" si="214"/>
        <v>50.997</v>
      </c>
      <c r="T833" s="15">
        <f t="shared" si="215"/>
        <v>27538.38</v>
      </c>
      <c r="U833" s="15">
        <f>T833/INPUTS!$B$7*1000</f>
        <v>34422975</v>
      </c>
      <c r="V833" s="15">
        <f>T833*INPUTS!$B$6</f>
        <v>87021.2808</v>
      </c>
      <c r="W833" s="54" t="s">
        <v>396</v>
      </c>
      <c r="X833" s="54" t="s">
        <v>396</v>
      </c>
      <c r="Y833" s="67">
        <f>IFERROR(VLOOKUP(E833,INPUTS!$A$44:$B$103,2,0),0)</f>
        <v>0</v>
      </c>
      <c r="Z833" s="15">
        <f t="shared" si="204"/>
        <v>0</v>
      </c>
      <c r="AA833" s="20">
        <f>IFERROR(VLOOKUP(E833,INPUTS!$A$44:$C$103,3,0),SCENARIOS!$J$25)</f>
        <v>0.015</v>
      </c>
      <c r="AB833" s="15">
        <f t="shared" si="216"/>
        <v>514.767476223421</v>
      </c>
      <c r="AC833" s="20">
        <f>IFERROR(VLOOKUP($E833,INPUTS!$A$44:$G$103,4,0),SCENARIOS!$K$25)</f>
        <v>0.075</v>
      </c>
      <c r="AD833" s="15">
        <f t="shared" si="216"/>
        <v>3207.46965480455</v>
      </c>
      <c r="AE833" s="20">
        <f>IFERROR(VLOOKUP($E833,INPUTS!$A$44:$G$103,5,0),SCENARIOS!$L$25)</f>
        <v>0.15</v>
      </c>
      <c r="AF833" s="15">
        <f t="shared" si="216"/>
        <v>7994.18149877588</v>
      </c>
      <c r="AG833" s="20">
        <f>IFERROR(VLOOKUP($E833,INPUTS!$A$44:$G$103,6,0),SCENARIOS!$M$25)</f>
        <v>0.2</v>
      </c>
      <c r="AH833" s="15">
        <f t="shared" si="206"/>
        <v>13282.9394534604</v>
      </c>
      <c r="AI833" s="20">
        <f>IFERROR(VLOOKUP($E833,INPUTS!$A$44:$G$103,7,0),SCENARIOS!$N$25)</f>
        <v>0.3</v>
      </c>
      <c r="AJ833" s="15">
        <f t="shared" si="207"/>
        <v>24829.4388387636</v>
      </c>
      <c r="AL833" t="str">
        <f t="shared" si="209"/>
        <v>N</v>
      </c>
      <c r="AM833" s="21">
        <f t="shared" si="210"/>
        <v>82764.7961292119</v>
      </c>
    </row>
    <row r="834" ht="15" customHeight="1" spans="1:39">
      <c r="A834" s="6" t="s">
        <v>2584</v>
      </c>
      <c r="B834" s="52" t="s">
        <v>441</v>
      </c>
      <c r="C834" s="52" t="s">
        <v>442</v>
      </c>
      <c r="D834" s="52" t="s">
        <v>929</v>
      </c>
      <c r="E834" s="10" t="s">
        <v>783</v>
      </c>
      <c r="F834" s="52" t="s">
        <v>443</v>
      </c>
      <c r="G834" s="52" t="s">
        <v>177</v>
      </c>
      <c r="H834" s="52" t="s">
        <v>460</v>
      </c>
      <c r="I834" s="52" t="s">
        <v>459</v>
      </c>
      <c r="J834" s="56" t="s">
        <v>185</v>
      </c>
      <c r="K834" s="52" t="s">
        <v>931</v>
      </c>
      <c r="L834" s="53" t="s">
        <v>295</v>
      </c>
      <c r="M834" s="13">
        <v>811</v>
      </c>
      <c r="N834" s="14">
        <f t="shared" si="208"/>
        <v>2.22191780821918</v>
      </c>
      <c r="O834" s="15">
        <v>3200</v>
      </c>
      <c r="P834" s="15">
        <f t="shared" si="213"/>
        <v>2595200</v>
      </c>
      <c r="Q834" s="16">
        <f>IFERROR(VLOOKUP(G834,SCENARIOS!$A$13:$E$18,4,0),0.025)</f>
        <v>0.045</v>
      </c>
      <c r="R834" s="52">
        <f>IFERROR(VLOOKUP(L834,INPUTS!$A$107:$B$120,2,0),0.0082)</f>
        <v>0.0089</v>
      </c>
      <c r="S834" s="52">
        <f t="shared" si="214"/>
        <v>28.48</v>
      </c>
      <c r="T834" s="15">
        <f t="shared" si="215"/>
        <v>23097.28</v>
      </c>
      <c r="U834" s="15">
        <f>T834/INPUTS!$B$7*1000</f>
        <v>28871600</v>
      </c>
      <c r="V834" s="15">
        <f>T834*INPUTS!$B$6</f>
        <v>72987.4048</v>
      </c>
      <c r="W834" s="54" t="s">
        <v>396</v>
      </c>
      <c r="X834" s="54" t="s">
        <v>396</v>
      </c>
      <c r="Y834" s="67">
        <f>IFERROR(VLOOKUP(E834,INPUTS!$A$44:$B$103,2,0),0)</f>
        <v>0</v>
      </c>
      <c r="Z834" s="15">
        <f t="shared" si="204"/>
        <v>0</v>
      </c>
      <c r="AA834" s="20">
        <f>IFERROR(VLOOKUP(E834,INPUTS!$A$44:$C$103,3,0),SCENARIOS!$J$25)</f>
        <v>0.015</v>
      </c>
      <c r="AB834" s="15">
        <f t="shared" si="216"/>
        <v>431.751197173751</v>
      </c>
      <c r="AC834" s="20">
        <f>IFERROR(VLOOKUP($E834,INPUTS!$A$44:$G$103,4,0),SCENARIOS!$K$25)</f>
        <v>0.075</v>
      </c>
      <c r="AD834" s="15">
        <f t="shared" si="216"/>
        <v>2690.20271739021</v>
      </c>
      <c r="AE834" s="20">
        <f>IFERROR(VLOOKUP($E834,INPUTS!$A$44:$G$103,5,0),SCENARIOS!$L$25)</f>
        <v>0.15</v>
      </c>
      <c r="AF834" s="15">
        <f t="shared" si="216"/>
        <v>6704.96407007406</v>
      </c>
      <c r="AG834" s="20">
        <f>IFERROR(VLOOKUP($E834,INPUTS!$A$44:$G$103,6,0),SCENARIOS!$M$25)</f>
        <v>0.2</v>
      </c>
      <c r="AH834" s="15">
        <f t="shared" si="206"/>
        <v>11140.8068223193</v>
      </c>
      <c r="AI834" s="20">
        <f>IFERROR(VLOOKUP($E834,INPUTS!$A$44:$G$103,7,0),SCENARIOS!$N$25)</f>
        <v>0.3</v>
      </c>
      <c r="AJ834" s="15">
        <f t="shared" si="207"/>
        <v>20825.2083492855</v>
      </c>
      <c r="AL834" t="str">
        <f t="shared" si="209"/>
        <v>Y</v>
      </c>
      <c r="AM834" s="21">
        <f t="shared" si="210"/>
        <v>69417.361164285</v>
      </c>
    </row>
    <row r="835" ht="15" customHeight="1" spans="1:39">
      <c r="A835" s="24" t="s">
        <v>2585</v>
      </c>
      <c r="B835" s="52" t="s">
        <v>441</v>
      </c>
      <c r="C835" s="52" t="s">
        <v>442</v>
      </c>
      <c r="D835" s="52" t="s">
        <v>929</v>
      </c>
      <c r="E835" s="10" t="s">
        <v>783</v>
      </c>
      <c r="F835" s="52" t="s">
        <v>443</v>
      </c>
      <c r="G835" s="52" t="s">
        <v>177</v>
      </c>
      <c r="H835" s="52" t="s">
        <v>223</v>
      </c>
      <c r="I835" s="52" t="s">
        <v>665</v>
      </c>
      <c r="J835" s="52" t="s">
        <v>165</v>
      </c>
      <c r="K835" s="52" t="s">
        <v>931</v>
      </c>
      <c r="L835" s="53" t="s">
        <v>288</v>
      </c>
      <c r="M835" s="13">
        <v>540</v>
      </c>
      <c r="N835" s="14">
        <f t="shared" si="208"/>
        <v>1.47945205479452</v>
      </c>
      <c r="O835" s="15">
        <v>3950</v>
      </c>
      <c r="P835" s="15">
        <f t="shared" si="213"/>
        <v>2133000</v>
      </c>
      <c r="Q835" s="16">
        <f>IFERROR(VLOOKUP(G835,SCENARIOS!$A$13:$E$18,4,0),0.025)</f>
        <v>0.045</v>
      </c>
      <c r="R835" s="52">
        <f>IFERROR(VLOOKUP(L835,INPUTS!$A$107:$B$120,2,0),0.0082)</f>
        <v>0.0085</v>
      </c>
      <c r="S835" s="52">
        <f t="shared" si="214"/>
        <v>33.575</v>
      </c>
      <c r="T835" s="15">
        <f t="shared" si="215"/>
        <v>18130.5</v>
      </c>
      <c r="U835" s="15">
        <f>T835/INPUTS!$B$7*1000</f>
        <v>22663125</v>
      </c>
      <c r="V835" s="15">
        <f>T835*INPUTS!$B$6</f>
        <v>57292.38</v>
      </c>
      <c r="W835" s="54" t="s">
        <v>396</v>
      </c>
      <c r="X835" s="54" t="s">
        <v>396</v>
      </c>
      <c r="Y835" s="67">
        <f>IFERROR(VLOOKUP(E835,INPUTS!$A$44:$B$103,2,0),0)</f>
        <v>0</v>
      </c>
      <c r="Z835" s="15">
        <f t="shared" si="204"/>
        <v>0</v>
      </c>
      <c r="AA835" s="20">
        <f>IFERROR(VLOOKUP(E835,INPUTS!$A$44:$C$103,3,0),SCENARIOS!$J$25)</f>
        <v>0.015</v>
      </c>
      <c r="AB835" s="15">
        <f t="shared" si="216"/>
        <v>338.9085243093</v>
      </c>
      <c r="AC835" s="20">
        <f>IFERROR(VLOOKUP($E835,INPUTS!$A$44:$G$103,4,0),SCENARIOS!$K$25)</f>
        <v>0.075</v>
      </c>
      <c r="AD835" s="15">
        <f t="shared" si="216"/>
        <v>2111.70840755462</v>
      </c>
      <c r="AE835" s="20">
        <f>IFERROR(VLOOKUP($E835,INPUTS!$A$44:$G$103,5,0),SCENARIOS!$L$25)</f>
        <v>0.15</v>
      </c>
      <c r="AF835" s="15">
        <f t="shared" si="216"/>
        <v>5263.14575016962</v>
      </c>
      <c r="AG835" s="20">
        <f>IFERROR(VLOOKUP($E835,INPUTS!$A$44:$G$103,6,0),SCENARIOS!$M$25)</f>
        <v>0.2</v>
      </c>
      <c r="AH835" s="15">
        <f t="shared" si="206"/>
        <v>8745.11622546291</v>
      </c>
      <c r="AI835" s="20">
        <f>IFERROR(VLOOKUP($E835,INPUTS!$A$44:$G$103,7,0),SCENARIOS!$N$25)</f>
        <v>0.3</v>
      </c>
      <c r="AJ835" s="15">
        <f t="shared" si="207"/>
        <v>16347.0088242737</v>
      </c>
      <c r="AL835" t="str">
        <f t="shared" si="209"/>
        <v>Y</v>
      </c>
      <c r="AM835" s="21">
        <f t="shared" si="210"/>
        <v>54490.0294142457</v>
      </c>
    </row>
    <row r="836" ht="15" customHeight="1" spans="1:39">
      <c r="A836" s="6" t="s">
        <v>2586</v>
      </c>
      <c r="B836" s="52" t="s">
        <v>441</v>
      </c>
      <c r="C836" s="52" t="s">
        <v>442</v>
      </c>
      <c r="D836" s="52" t="s">
        <v>929</v>
      </c>
      <c r="E836" s="10" t="s">
        <v>783</v>
      </c>
      <c r="F836" s="52" t="s">
        <v>443</v>
      </c>
      <c r="G836" s="52" t="s">
        <v>177</v>
      </c>
      <c r="H836" s="52" t="s">
        <v>819</v>
      </c>
      <c r="I836" s="52" t="s">
        <v>575</v>
      </c>
      <c r="J836" s="52" t="s">
        <v>173</v>
      </c>
      <c r="K836" s="52" t="s">
        <v>931</v>
      </c>
      <c r="L836" s="53" t="s">
        <v>295</v>
      </c>
      <c r="M836" s="13">
        <v>1080</v>
      </c>
      <c r="N836" s="14">
        <f t="shared" si="208"/>
        <v>2.95890410958904</v>
      </c>
      <c r="O836" s="15">
        <v>2480</v>
      </c>
      <c r="P836" s="15">
        <f t="shared" si="213"/>
        <v>2678400</v>
      </c>
      <c r="Q836" s="16">
        <f>IFERROR(VLOOKUP(G836,SCENARIOS!$A$13:$E$18,4,0),0.025)</f>
        <v>0.045</v>
      </c>
      <c r="R836" s="52">
        <f>IFERROR(VLOOKUP(L836,INPUTS!$A$107:$B$120,2,0),0.0082)</f>
        <v>0.0089</v>
      </c>
      <c r="S836" s="52">
        <f t="shared" si="214"/>
        <v>22.072</v>
      </c>
      <c r="T836" s="15">
        <f t="shared" si="215"/>
        <v>23837.76</v>
      </c>
      <c r="U836" s="15">
        <f>T836/INPUTS!$B$7*1000</f>
        <v>29797200</v>
      </c>
      <c r="V836" s="15">
        <f>T836*INPUTS!$B$6</f>
        <v>75327.3216</v>
      </c>
      <c r="W836" s="54" t="s">
        <v>521</v>
      </c>
      <c r="X836" s="54" t="s">
        <v>396</v>
      </c>
      <c r="Y836" s="67">
        <f>IFERROR(VLOOKUP(E836,INPUTS!$A$44:$B$103,2,0),0)</f>
        <v>0</v>
      </c>
      <c r="Z836" s="15">
        <f t="shared" ref="Z836:Z899" si="217">T836*Y836</f>
        <v>0</v>
      </c>
      <c r="AA836" s="20">
        <f>IFERROR(VLOOKUP(E836,INPUTS!$A$44:$C$103,3,0),SCENARIOS!$J$25)</f>
        <v>0.015</v>
      </c>
      <c r="AB836" s="15">
        <f t="shared" ref="AB836:AF851" si="218">$T836*AA836*(1+$Q836)^AB$2</f>
        <v>445.592789191652</v>
      </c>
      <c r="AC836" s="20">
        <f>IFERROR(VLOOKUP($E836,INPUTS!$A$44:$G$103,4,0),SCENARIOS!$K$25)</f>
        <v>0.075</v>
      </c>
      <c r="AD836" s="15">
        <f t="shared" si="218"/>
        <v>2776.44842719557</v>
      </c>
      <c r="AE836" s="20">
        <f>IFERROR(VLOOKUP($E836,INPUTS!$A$44:$G$103,5,0),SCENARIOS!$L$25)</f>
        <v>0.15</v>
      </c>
      <c r="AF836" s="15">
        <f t="shared" si="218"/>
        <v>6919.91976159308</v>
      </c>
      <c r="AG836" s="20">
        <f>IFERROR(VLOOKUP($E836,INPUTS!$A$44:$G$103,6,0),SCENARIOS!$M$25)</f>
        <v>0.2</v>
      </c>
      <c r="AH836" s="15">
        <f t="shared" ref="AH836:AH899" si="219">$T836*AG836*(1+$Q836)^AH$2</f>
        <v>11497.9720225416</v>
      </c>
      <c r="AI836" s="20">
        <f>IFERROR(VLOOKUP($E836,INPUTS!$A$44:$G$103,7,0),SCENARIOS!$N$25)</f>
        <v>0.3</v>
      </c>
      <c r="AJ836" s="15">
        <f t="shared" ref="AJ836:AJ899" si="220">$T836*AI836*(1+$Q836)^AJ$2</f>
        <v>21492.8475811985</v>
      </c>
      <c r="AL836" t="str">
        <f t="shared" si="209"/>
        <v>N</v>
      </c>
      <c r="AM836" s="21">
        <f t="shared" si="210"/>
        <v>71642.8252706616</v>
      </c>
    </row>
    <row r="837" ht="15" customHeight="1" spans="1:39">
      <c r="A837" s="24" t="s">
        <v>2587</v>
      </c>
      <c r="B837" s="52" t="s">
        <v>441</v>
      </c>
      <c r="C837" s="52" t="s">
        <v>442</v>
      </c>
      <c r="D837" s="52" t="s">
        <v>929</v>
      </c>
      <c r="E837" s="10" t="s">
        <v>783</v>
      </c>
      <c r="F837" s="52" t="s">
        <v>443</v>
      </c>
      <c r="G837" s="52" t="s">
        <v>177</v>
      </c>
      <c r="H837" s="52" t="s">
        <v>576</v>
      </c>
      <c r="I837" s="52" t="s">
        <v>575</v>
      </c>
      <c r="J837" s="52" t="s">
        <v>173</v>
      </c>
      <c r="K837" s="52" t="s">
        <v>931</v>
      </c>
      <c r="L837" s="53" t="s">
        <v>295</v>
      </c>
      <c r="M837" s="13">
        <v>811</v>
      </c>
      <c r="N837" s="14">
        <f t="shared" ref="N837:N900" si="221">M837/365</f>
        <v>2.22191780821918</v>
      </c>
      <c r="O837" s="15">
        <v>2760</v>
      </c>
      <c r="P837" s="15">
        <f t="shared" si="213"/>
        <v>2238360</v>
      </c>
      <c r="Q837" s="16">
        <f>IFERROR(VLOOKUP(G837,SCENARIOS!$A$13:$E$18,4,0),0.025)</f>
        <v>0.045</v>
      </c>
      <c r="R837" s="52">
        <f>IFERROR(VLOOKUP(L837,INPUTS!$A$107:$B$120,2,0),0.0082)</f>
        <v>0.0089</v>
      </c>
      <c r="S837" s="52">
        <f t="shared" si="214"/>
        <v>24.564</v>
      </c>
      <c r="T837" s="15">
        <f t="shared" si="215"/>
        <v>19921.404</v>
      </c>
      <c r="U837" s="15">
        <f>T837/INPUTS!$B$7*1000</f>
        <v>24901755</v>
      </c>
      <c r="V837" s="15">
        <f>T837*INPUTS!$B$6</f>
        <v>62951.63664</v>
      </c>
      <c r="W837" s="54" t="s">
        <v>521</v>
      </c>
      <c r="X837" s="54" t="s">
        <v>396</v>
      </c>
      <c r="Y837" s="67">
        <f>IFERROR(VLOOKUP(E837,INPUTS!$A$44:$B$103,2,0),0)</f>
        <v>0</v>
      </c>
      <c r="Z837" s="15">
        <f t="shared" si="217"/>
        <v>0</v>
      </c>
      <c r="AA837" s="20">
        <f>IFERROR(VLOOKUP(E837,INPUTS!$A$44:$C$103,3,0),SCENARIOS!$J$25)</f>
        <v>0.015</v>
      </c>
      <c r="AB837" s="15">
        <f t="shared" si="218"/>
        <v>372.385407562361</v>
      </c>
      <c r="AC837" s="20">
        <f>IFERROR(VLOOKUP($E837,INPUTS!$A$44:$G$103,4,0),SCENARIOS!$K$25)</f>
        <v>0.075</v>
      </c>
      <c r="AD837" s="15">
        <f t="shared" si="218"/>
        <v>2320.29984374905</v>
      </c>
      <c r="AE837" s="20">
        <f>IFERROR(VLOOKUP($E837,INPUTS!$A$44:$G$103,5,0),SCENARIOS!$L$25)</f>
        <v>0.15</v>
      </c>
      <c r="AF837" s="15">
        <f t="shared" si="218"/>
        <v>5783.03151043888</v>
      </c>
      <c r="AG837" s="20">
        <f>IFERROR(VLOOKUP($E837,INPUTS!$A$44:$G$103,6,0),SCENARIOS!$M$25)</f>
        <v>0.2</v>
      </c>
      <c r="AH837" s="15">
        <f t="shared" si="219"/>
        <v>9608.94588425039</v>
      </c>
      <c r="AI837" s="20">
        <f>IFERROR(VLOOKUP($E837,INPUTS!$A$44:$G$103,7,0),SCENARIOS!$N$25)</f>
        <v>0.3</v>
      </c>
      <c r="AJ837" s="15">
        <f t="shared" si="220"/>
        <v>17961.7422012587</v>
      </c>
      <c r="AL837" t="str">
        <f t="shared" ref="AL837:AL900" si="222">IF(H837="MULTI","MULTI",IF(COUNTIFS($E$4:$E$1277,H837,$H$4:$H$1277,E837)&gt;0,"Y","N"))</f>
        <v>N</v>
      </c>
      <c r="AM837" s="21">
        <f t="shared" ref="AM837:AM900" si="223">T837*((1+Q837)^25)</f>
        <v>59872.4740041958</v>
      </c>
    </row>
    <row r="838" ht="15" customHeight="1" spans="1:39">
      <c r="A838" s="6" t="s">
        <v>2588</v>
      </c>
      <c r="B838" s="52" t="s">
        <v>441</v>
      </c>
      <c r="C838" s="52" t="s">
        <v>442</v>
      </c>
      <c r="D838" s="52" t="s">
        <v>929</v>
      </c>
      <c r="E838" s="10" t="s">
        <v>444</v>
      </c>
      <c r="F838" s="52" t="s">
        <v>443</v>
      </c>
      <c r="G838" s="52" t="s">
        <v>177</v>
      </c>
      <c r="H838" s="52" t="s">
        <v>203</v>
      </c>
      <c r="I838" s="52" t="s">
        <v>399</v>
      </c>
      <c r="J838" s="52" t="s">
        <v>165</v>
      </c>
      <c r="K838" s="52" t="s">
        <v>931</v>
      </c>
      <c r="L838" s="53" t="s">
        <v>295</v>
      </c>
      <c r="M838" s="13">
        <v>540</v>
      </c>
      <c r="N838" s="14">
        <f t="shared" si="221"/>
        <v>1.47945205479452</v>
      </c>
      <c r="O838" s="15">
        <v>5980</v>
      </c>
      <c r="P838" s="15">
        <f t="shared" si="213"/>
        <v>3229200</v>
      </c>
      <c r="Q838" s="16">
        <f>IFERROR(VLOOKUP(G838,SCENARIOS!$A$13:$E$18,4,0),0.025)</f>
        <v>0.045</v>
      </c>
      <c r="R838" s="52">
        <f>IFERROR(VLOOKUP(L838,INPUTS!$A$107:$B$120,2,0),0.0082)</f>
        <v>0.0089</v>
      </c>
      <c r="S838" s="52">
        <f t="shared" si="214"/>
        <v>53.222</v>
      </c>
      <c r="T838" s="15">
        <f t="shared" si="215"/>
        <v>28739.88</v>
      </c>
      <c r="U838" s="15">
        <f>T838/INPUTS!$B$7*1000</f>
        <v>35924850</v>
      </c>
      <c r="V838" s="15">
        <f>T838*INPUTS!$B$6</f>
        <v>90818.0208</v>
      </c>
      <c r="W838" s="54" t="s">
        <v>396</v>
      </c>
      <c r="X838" s="54" t="s">
        <v>396</v>
      </c>
      <c r="Y838" s="67">
        <f>IFERROR(VLOOKUP(E838,INPUTS!$A$44:$B$103,2,0),0)</f>
        <v>0</v>
      </c>
      <c r="Z838" s="15">
        <f t="shared" si="217"/>
        <v>0</v>
      </c>
      <c r="AA838" s="20">
        <f>IFERROR(VLOOKUP(E838,INPUTS!$A$44:$C$103,3,0),SCENARIOS!$J$25)</f>
        <v>0.015</v>
      </c>
      <c r="AB838" s="15">
        <f t="shared" si="218"/>
        <v>537.226790194774</v>
      </c>
      <c r="AC838" s="20">
        <f>IFERROR(VLOOKUP($E838,INPUTS!$A$44:$G$103,4,0),SCENARIOS!$K$25)</f>
        <v>0.075</v>
      </c>
      <c r="AD838" s="15">
        <f t="shared" si="218"/>
        <v>3347.41161182046</v>
      </c>
      <c r="AE838" s="20">
        <f>IFERROR(VLOOKUP($E838,INPUTS!$A$44:$G$103,5,0),SCENARIOS!$L$25)</f>
        <v>0.15</v>
      </c>
      <c r="AF838" s="15">
        <f t="shared" si="218"/>
        <v>8342.96777708198</v>
      </c>
      <c r="AG838" s="20">
        <f>IFERROR(VLOOKUP($E838,INPUTS!$A$44:$G$103,6,0),SCENARIOS!$M$25)</f>
        <v>0.2</v>
      </c>
      <c r="AH838" s="15">
        <f t="shared" si="219"/>
        <v>13862.4743336288</v>
      </c>
      <c r="AI838" s="20">
        <f>IFERROR(VLOOKUP($E838,INPUTS!$A$44:$G$103,7,0),SCENARIOS!$N$25)</f>
        <v>0.3</v>
      </c>
      <c r="AJ838" s="15">
        <f t="shared" si="220"/>
        <v>25912.7476886224</v>
      </c>
      <c r="AL838" t="str">
        <f t="shared" si="222"/>
        <v>Y</v>
      </c>
      <c r="AM838" s="21">
        <f t="shared" si="223"/>
        <v>86375.8256287412</v>
      </c>
    </row>
    <row r="839" ht="15" customHeight="1" spans="1:39">
      <c r="A839" s="24" t="s">
        <v>2589</v>
      </c>
      <c r="B839" s="52" t="s">
        <v>441</v>
      </c>
      <c r="C839" s="52" t="s">
        <v>442</v>
      </c>
      <c r="D839" s="52" t="s">
        <v>929</v>
      </c>
      <c r="E839" s="10" t="s">
        <v>444</v>
      </c>
      <c r="F839" s="52" t="s">
        <v>443</v>
      </c>
      <c r="G839" s="52" t="s">
        <v>177</v>
      </c>
      <c r="H839" s="52" t="s">
        <v>200</v>
      </c>
      <c r="I839" s="52" t="s">
        <v>391</v>
      </c>
      <c r="J839" s="52" t="s">
        <v>165</v>
      </c>
      <c r="K839" s="52" t="s">
        <v>931</v>
      </c>
      <c r="L839" s="53" t="s">
        <v>288</v>
      </c>
      <c r="M839" s="13">
        <v>540</v>
      </c>
      <c r="N839" s="14">
        <f t="shared" si="221"/>
        <v>1.47945205479452</v>
      </c>
      <c r="O839" s="15">
        <v>5780</v>
      </c>
      <c r="P839" s="15">
        <f t="shared" si="213"/>
        <v>3121200</v>
      </c>
      <c r="Q839" s="16">
        <f>IFERROR(VLOOKUP(G839,SCENARIOS!$A$13:$E$18,4,0),0.025)</f>
        <v>0.045</v>
      </c>
      <c r="R839" s="52">
        <f>IFERROR(VLOOKUP(L839,INPUTS!$A$107:$B$120,2,0),0.0082)</f>
        <v>0.0085</v>
      </c>
      <c r="S839" s="52">
        <f t="shared" si="214"/>
        <v>49.13</v>
      </c>
      <c r="T839" s="15">
        <f t="shared" si="215"/>
        <v>26530.2</v>
      </c>
      <c r="U839" s="15">
        <f>T839/INPUTS!$B$7*1000</f>
        <v>33162750</v>
      </c>
      <c r="V839" s="15">
        <f>T839*INPUTS!$B$6</f>
        <v>83835.432</v>
      </c>
      <c r="W839" s="54" t="s">
        <v>396</v>
      </c>
      <c r="X839" s="54" t="s">
        <v>396</v>
      </c>
      <c r="Y839" s="67">
        <f>IFERROR(VLOOKUP(E839,INPUTS!$A$44:$B$103,2,0),0)</f>
        <v>0</v>
      </c>
      <c r="Z839" s="15">
        <f t="shared" si="217"/>
        <v>0</v>
      </c>
      <c r="AA839" s="20">
        <f>IFERROR(VLOOKUP(E839,INPUTS!$A$44:$C$103,3,0),SCENARIOS!$J$25)</f>
        <v>0.015</v>
      </c>
      <c r="AB839" s="15">
        <f t="shared" si="218"/>
        <v>495.921840634874</v>
      </c>
      <c r="AC839" s="20">
        <f>IFERROR(VLOOKUP($E839,INPUTS!$A$44:$G$103,4,0),SCENARIOS!$K$25)</f>
        <v>0.075</v>
      </c>
      <c r="AD839" s="15">
        <f t="shared" si="218"/>
        <v>3090.04420143435</v>
      </c>
      <c r="AE839" s="20">
        <f>IFERROR(VLOOKUP($E839,INPUTS!$A$44:$G$103,5,0),SCENARIOS!$L$25)</f>
        <v>0.15</v>
      </c>
      <c r="AF839" s="15">
        <f t="shared" si="218"/>
        <v>7701.51454075453</v>
      </c>
      <c r="AG839" s="20">
        <f>IFERROR(VLOOKUP($E839,INPUTS!$A$44:$G$103,6,0),SCENARIOS!$M$25)</f>
        <v>0.2</v>
      </c>
      <c r="AH839" s="15">
        <f t="shared" si="219"/>
        <v>12796.6510843483</v>
      </c>
      <c r="AI839" s="20">
        <f>IFERROR(VLOOKUP($E839,INPUTS!$A$44:$G$103,7,0),SCENARIOS!$N$25)</f>
        <v>0.3</v>
      </c>
      <c r="AJ839" s="15">
        <f t="shared" si="220"/>
        <v>23920.4331656461</v>
      </c>
      <c r="AL839" t="str">
        <f t="shared" si="222"/>
        <v>Y</v>
      </c>
      <c r="AM839" s="21">
        <f t="shared" si="223"/>
        <v>79734.7772188203</v>
      </c>
    </row>
    <row r="840" ht="15" customHeight="1" spans="1:39">
      <c r="A840" s="6" t="s">
        <v>2590</v>
      </c>
      <c r="B840" s="52" t="s">
        <v>441</v>
      </c>
      <c r="C840" s="52" t="s">
        <v>442</v>
      </c>
      <c r="D840" s="52" t="s">
        <v>929</v>
      </c>
      <c r="E840" s="10" t="s">
        <v>444</v>
      </c>
      <c r="F840" s="52" t="s">
        <v>443</v>
      </c>
      <c r="G840" s="52" t="s">
        <v>177</v>
      </c>
      <c r="H840" s="52" t="s">
        <v>644</v>
      </c>
      <c r="I840" s="52" t="s">
        <v>643</v>
      </c>
      <c r="J840" s="52" t="s">
        <v>1852</v>
      </c>
      <c r="K840" s="52" t="s">
        <v>931</v>
      </c>
      <c r="L840" s="53" t="s">
        <v>295</v>
      </c>
      <c r="M840" s="13">
        <v>385</v>
      </c>
      <c r="N840" s="14">
        <f t="shared" si="221"/>
        <v>1.05479452054795</v>
      </c>
      <c r="O840" s="15">
        <v>6820</v>
      </c>
      <c r="P840" s="15">
        <f t="shared" si="213"/>
        <v>2625700</v>
      </c>
      <c r="Q840" s="16">
        <f>IFERROR(VLOOKUP(G840,SCENARIOS!$A$13:$E$18,4,0),0.025)</f>
        <v>0.045</v>
      </c>
      <c r="R840" s="52">
        <f>IFERROR(VLOOKUP(L840,INPUTS!$A$107:$B$120,2,0),0.0082)</f>
        <v>0.0089</v>
      </c>
      <c r="S840" s="52">
        <f t="shared" si="214"/>
        <v>60.698</v>
      </c>
      <c r="T840" s="15">
        <f t="shared" si="215"/>
        <v>23368.73</v>
      </c>
      <c r="U840" s="15">
        <f>T840/INPUTS!$B$7*1000</f>
        <v>29210912.5</v>
      </c>
      <c r="V840" s="15">
        <f>T840*INPUTS!$B$6</f>
        <v>73845.1868</v>
      </c>
      <c r="W840" s="54" t="s">
        <v>396</v>
      </c>
      <c r="X840" s="54" t="s">
        <v>396</v>
      </c>
      <c r="Y840" s="67">
        <f>IFERROR(VLOOKUP(E840,INPUTS!$A$44:$B$103,2,0),0)</f>
        <v>0</v>
      </c>
      <c r="Z840" s="15">
        <f t="shared" si="217"/>
        <v>0</v>
      </c>
      <c r="AA840" s="20">
        <f>IFERROR(VLOOKUP(E840,INPUTS!$A$44:$C$103,3,0),SCENARIOS!$J$25)</f>
        <v>0.015</v>
      </c>
      <c r="AB840" s="15">
        <f t="shared" si="218"/>
        <v>436.82533847839</v>
      </c>
      <c r="AC840" s="20">
        <f>IFERROR(VLOOKUP($E840,INPUTS!$A$44:$G$103,4,0),SCENARIOS!$K$25)</f>
        <v>0.075</v>
      </c>
      <c r="AD840" s="15">
        <f t="shared" si="218"/>
        <v>2721.81923360491</v>
      </c>
      <c r="AE840" s="20">
        <f>IFERROR(VLOOKUP($E840,INPUTS!$A$44:$G$103,5,0),SCENARIOS!$L$25)</f>
        <v>0.15</v>
      </c>
      <c r="AF840" s="15">
        <f t="shared" si="218"/>
        <v>6783.76393295062</v>
      </c>
      <c r="AG840" s="20">
        <f>IFERROR(VLOOKUP($E840,INPUTS!$A$44:$G$103,6,0),SCENARIOS!$M$25)</f>
        <v>0.2</v>
      </c>
      <c r="AH840" s="15">
        <f t="shared" si="219"/>
        <v>11271.7387767277</v>
      </c>
      <c r="AI840" s="20">
        <f>IFERROR(VLOOKUP($E840,INPUTS!$A$44:$G$103,7,0),SCENARIOS!$N$25)</f>
        <v>0.3</v>
      </c>
      <c r="AJ840" s="15">
        <f t="shared" si="220"/>
        <v>21069.9559042536</v>
      </c>
      <c r="AL840" t="str">
        <f t="shared" si="222"/>
        <v>N</v>
      </c>
      <c r="AM840" s="21">
        <f t="shared" si="223"/>
        <v>70233.186347512</v>
      </c>
    </row>
    <row r="841" ht="15" customHeight="1" spans="1:39">
      <c r="A841" s="24" t="s">
        <v>2591</v>
      </c>
      <c r="B841" s="52" t="s">
        <v>441</v>
      </c>
      <c r="C841" s="52" t="s">
        <v>442</v>
      </c>
      <c r="D841" s="52" t="s">
        <v>929</v>
      </c>
      <c r="E841" s="10" t="s">
        <v>444</v>
      </c>
      <c r="F841" s="52" t="s">
        <v>443</v>
      </c>
      <c r="G841" s="52" t="s">
        <v>177</v>
      </c>
      <c r="H841" s="52" t="s">
        <v>640</v>
      </c>
      <c r="I841" s="52" t="s">
        <v>639</v>
      </c>
      <c r="J841" s="52" t="s">
        <v>1852</v>
      </c>
      <c r="K841" s="52" t="s">
        <v>931</v>
      </c>
      <c r="L841" s="53" t="s">
        <v>288</v>
      </c>
      <c r="M841" s="13">
        <v>540</v>
      </c>
      <c r="N841" s="14">
        <f t="shared" si="221"/>
        <v>1.47945205479452</v>
      </c>
      <c r="O841" s="15">
        <v>3420</v>
      </c>
      <c r="P841" s="15">
        <f t="shared" si="213"/>
        <v>1846800</v>
      </c>
      <c r="Q841" s="16">
        <f>IFERROR(VLOOKUP(G841,SCENARIOS!$A$13:$E$18,4,0),0.025)</f>
        <v>0.045</v>
      </c>
      <c r="R841" s="52">
        <f>IFERROR(VLOOKUP(L841,INPUTS!$A$107:$B$120,2,0),0.0082)</f>
        <v>0.0085</v>
      </c>
      <c r="S841" s="52">
        <f t="shared" si="214"/>
        <v>29.07</v>
      </c>
      <c r="T841" s="15">
        <f t="shared" si="215"/>
        <v>15697.8</v>
      </c>
      <c r="U841" s="15">
        <f>T841/INPUTS!$B$7*1000</f>
        <v>19622250</v>
      </c>
      <c r="V841" s="15">
        <f>T841*INPUTS!$B$6</f>
        <v>49605.048</v>
      </c>
      <c r="W841" s="54" t="s">
        <v>396</v>
      </c>
      <c r="X841" s="54" t="s">
        <v>396</v>
      </c>
      <c r="Y841" s="67">
        <f>IFERROR(VLOOKUP(E841,INPUTS!$A$44:$B$103,2,0),0)</f>
        <v>0</v>
      </c>
      <c r="Z841" s="15">
        <f t="shared" si="217"/>
        <v>0</v>
      </c>
      <c r="AA841" s="20">
        <f>IFERROR(VLOOKUP(E841,INPUTS!$A$44:$C$103,3,0),SCENARIOS!$J$25)</f>
        <v>0.015</v>
      </c>
      <c r="AB841" s="15">
        <f t="shared" si="218"/>
        <v>293.434722313368</v>
      </c>
      <c r="AC841" s="20">
        <f>IFERROR(VLOOKUP($E841,INPUTS!$A$44:$G$103,4,0),SCENARIOS!$K$25)</f>
        <v>0.075</v>
      </c>
      <c r="AD841" s="15">
        <f t="shared" si="218"/>
        <v>1828.3652541359</v>
      </c>
      <c r="AE841" s="20">
        <f>IFERROR(VLOOKUP($E841,INPUTS!$A$44:$G$103,5,0),SCENARIOS!$L$25)</f>
        <v>0.15</v>
      </c>
      <c r="AF841" s="15">
        <f t="shared" si="218"/>
        <v>4556.95151027344</v>
      </c>
      <c r="AG841" s="20">
        <f>IFERROR(VLOOKUP($E841,INPUTS!$A$44:$G$103,6,0),SCENARIOS!$M$25)</f>
        <v>0.2</v>
      </c>
      <c r="AH841" s="15">
        <f t="shared" si="219"/>
        <v>7571.72088381852</v>
      </c>
      <c r="AI841" s="20">
        <f>IFERROR(VLOOKUP($E841,INPUTS!$A$44:$G$103,7,0),SCENARIOS!$N$25)</f>
        <v>0.3</v>
      </c>
      <c r="AJ841" s="15">
        <f t="shared" si="220"/>
        <v>14153.6127035484</v>
      </c>
      <c r="AL841" t="str">
        <f t="shared" si="222"/>
        <v>N</v>
      </c>
      <c r="AM841" s="21">
        <f t="shared" si="223"/>
        <v>47178.7090118279</v>
      </c>
    </row>
    <row r="842" ht="15" customHeight="1" spans="1:39">
      <c r="A842" s="6" t="s">
        <v>2592</v>
      </c>
      <c r="B842" s="52" t="s">
        <v>441</v>
      </c>
      <c r="C842" s="52" t="s">
        <v>442</v>
      </c>
      <c r="D842" s="52" t="s">
        <v>929</v>
      </c>
      <c r="E842" s="10" t="s">
        <v>444</v>
      </c>
      <c r="F842" s="52" t="s">
        <v>443</v>
      </c>
      <c r="G842" s="52" t="s">
        <v>177</v>
      </c>
      <c r="H842" s="52" t="s">
        <v>819</v>
      </c>
      <c r="I842" s="52" t="s">
        <v>575</v>
      </c>
      <c r="J842" s="52" t="s">
        <v>173</v>
      </c>
      <c r="K842" s="52" t="s">
        <v>931</v>
      </c>
      <c r="L842" s="53" t="s">
        <v>295</v>
      </c>
      <c r="M842" s="13">
        <v>811</v>
      </c>
      <c r="N842" s="14">
        <f t="shared" si="221"/>
        <v>2.22191780821918</v>
      </c>
      <c r="O842" s="15">
        <v>2940</v>
      </c>
      <c r="P842" s="15">
        <f t="shared" si="213"/>
        <v>2384340</v>
      </c>
      <c r="Q842" s="16">
        <f>IFERROR(VLOOKUP(G842,SCENARIOS!$A$13:$E$18,4,0),0.025)</f>
        <v>0.045</v>
      </c>
      <c r="R842" s="52">
        <f>IFERROR(VLOOKUP(L842,INPUTS!$A$107:$B$120,2,0),0.0082)</f>
        <v>0.0089</v>
      </c>
      <c r="S842" s="52">
        <f t="shared" si="214"/>
        <v>26.166</v>
      </c>
      <c r="T842" s="15">
        <f t="shared" si="215"/>
        <v>21220.626</v>
      </c>
      <c r="U842" s="15">
        <f>T842/INPUTS!$B$7*1000</f>
        <v>26525782.5</v>
      </c>
      <c r="V842" s="15">
        <f>T842*INPUTS!$B$6</f>
        <v>67057.17816</v>
      </c>
      <c r="W842" s="54" t="s">
        <v>521</v>
      </c>
      <c r="X842" s="54" t="s">
        <v>396</v>
      </c>
      <c r="Y842" s="67">
        <f>IFERROR(VLOOKUP(E842,INPUTS!$A$44:$B$103,2,0),0)</f>
        <v>0</v>
      </c>
      <c r="Z842" s="15">
        <f t="shared" si="217"/>
        <v>0</v>
      </c>
      <c r="AA842" s="20">
        <f>IFERROR(VLOOKUP(E842,INPUTS!$A$44:$C$103,3,0),SCENARIOS!$J$25)</f>
        <v>0.015</v>
      </c>
      <c r="AB842" s="15">
        <f t="shared" si="218"/>
        <v>396.671412403384</v>
      </c>
      <c r="AC842" s="20">
        <f>IFERROR(VLOOKUP($E842,INPUTS!$A$44:$G$103,4,0),SCENARIOS!$K$25)</f>
        <v>0.075</v>
      </c>
      <c r="AD842" s="15">
        <f t="shared" si="218"/>
        <v>2471.62374660225</v>
      </c>
      <c r="AE842" s="20">
        <f>IFERROR(VLOOKUP($E842,INPUTS!$A$44:$G$103,5,0),SCENARIOS!$L$25)</f>
        <v>0.15</v>
      </c>
      <c r="AF842" s="15">
        <f t="shared" si="218"/>
        <v>6160.18573938054</v>
      </c>
      <c r="AG842" s="20">
        <f>IFERROR(VLOOKUP($E842,INPUTS!$A$44:$G$103,6,0),SCENARIOS!$M$25)</f>
        <v>0.2</v>
      </c>
      <c r="AH842" s="15">
        <f t="shared" si="219"/>
        <v>10235.6162680058</v>
      </c>
      <c r="AI842" s="20">
        <f>IFERROR(VLOOKUP($E842,INPUTS!$A$44:$G$103,7,0),SCENARIOS!$N$25)</f>
        <v>0.3</v>
      </c>
      <c r="AJ842" s="15">
        <f t="shared" si="220"/>
        <v>19133.1601709061</v>
      </c>
      <c r="AL842" t="str">
        <f t="shared" si="222"/>
        <v>N</v>
      </c>
      <c r="AM842" s="21">
        <f t="shared" si="223"/>
        <v>63777.2005696869</v>
      </c>
    </row>
    <row r="843" ht="15" customHeight="1" spans="1:39">
      <c r="A843" s="24" t="s">
        <v>2593</v>
      </c>
      <c r="B843" s="52" t="s">
        <v>441</v>
      </c>
      <c r="C843" s="52" t="s">
        <v>442</v>
      </c>
      <c r="D843" s="52" t="s">
        <v>929</v>
      </c>
      <c r="E843" s="10" t="s">
        <v>444</v>
      </c>
      <c r="F843" s="52" t="s">
        <v>443</v>
      </c>
      <c r="G843" s="52" t="s">
        <v>177</v>
      </c>
      <c r="H843" s="52" t="s">
        <v>576</v>
      </c>
      <c r="I843" s="52" t="s">
        <v>575</v>
      </c>
      <c r="J843" s="52" t="s">
        <v>173</v>
      </c>
      <c r="K843" s="52" t="s">
        <v>931</v>
      </c>
      <c r="L843" s="53" t="s">
        <v>295</v>
      </c>
      <c r="M843" s="13">
        <v>540</v>
      </c>
      <c r="N843" s="14">
        <f t="shared" si="221"/>
        <v>1.47945205479452</v>
      </c>
      <c r="O843" s="15">
        <v>3060</v>
      </c>
      <c r="P843" s="15">
        <f t="shared" si="213"/>
        <v>1652400</v>
      </c>
      <c r="Q843" s="16">
        <f>IFERROR(VLOOKUP(G843,SCENARIOS!$A$13:$E$18,4,0),0.025)</f>
        <v>0.045</v>
      </c>
      <c r="R843" s="52">
        <f>IFERROR(VLOOKUP(L843,INPUTS!$A$107:$B$120,2,0),0.0082)</f>
        <v>0.0089</v>
      </c>
      <c r="S843" s="52">
        <f t="shared" si="214"/>
        <v>27.234</v>
      </c>
      <c r="T843" s="15">
        <f t="shared" si="215"/>
        <v>14706.36</v>
      </c>
      <c r="U843" s="15">
        <f>T843/INPUTS!$B$7*1000</f>
        <v>18382950</v>
      </c>
      <c r="V843" s="15">
        <f>T843*INPUTS!$B$6</f>
        <v>46472.0976</v>
      </c>
      <c r="W843" s="54" t="s">
        <v>521</v>
      </c>
      <c r="X843" s="54" t="s">
        <v>396</v>
      </c>
      <c r="Y843" s="67">
        <f>IFERROR(VLOOKUP(E843,INPUTS!$A$44:$B$103,2,0),0)</f>
        <v>0</v>
      </c>
      <c r="Z843" s="15">
        <f t="shared" si="217"/>
        <v>0</v>
      </c>
      <c r="AA843" s="20">
        <f>IFERROR(VLOOKUP(E843,INPUTS!$A$44:$C$103,3,0),SCENARIOS!$J$25)</f>
        <v>0.015</v>
      </c>
      <c r="AB843" s="15">
        <f t="shared" si="218"/>
        <v>274.902003009366</v>
      </c>
      <c r="AC843" s="20">
        <f>IFERROR(VLOOKUP($E843,INPUTS!$A$44:$G$103,4,0),SCENARIOS!$K$25)</f>
        <v>0.075</v>
      </c>
      <c r="AD843" s="15">
        <f t="shared" si="218"/>
        <v>1712.88955387468</v>
      </c>
      <c r="AE843" s="20">
        <f>IFERROR(VLOOKUP($E843,INPUTS!$A$44:$G$103,5,0),SCENARIOS!$L$25)</f>
        <v>0.15</v>
      </c>
      <c r="AF843" s="15">
        <f t="shared" si="218"/>
        <v>4269.1440464667</v>
      </c>
      <c r="AG843" s="20">
        <f>IFERROR(VLOOKUP($E843,INPUTS!$A$44:$G$103,6,0),SCENARIOS!$M$25)</f>
        <v>0.2</v>
      </c>
      <c r="AH843" s="15">
        <f t="shared" si="219"/>
        <v>7093.50693326156</v>
      </c>
      <c r="AI843" s="20">
        <f>IFERROR(VLOOKUP($E843,INPUTS!$A$44:$G$103,7,0),SCENARIOS!$N$25)</f>
        <v>0.3</v>
      </c>
      <c r="AJ843" s="15">
        <f t="shared" si="220"/>
        <v>13259.7003222716</v>
      </c>
      <c r="AL843" t="str">
        <f t="shared" si="222"/>
        <v>N</v>
      </c>
      <c r="AM843" s="21">
        <f t="shared" si="223"/>
        <v>44199.0010742388</v>
      </c>
    </row>
    <row r="844" ht="15" customHeight="1" spans="1:39">
      <c r="A844" s="6" t="s">
        <v>2594</v>
      </c>
      <c r="B844" s="52" t="s">
        <v>441</v>
      </c>
      <c r="C844" s="52" t="s">
        <v>442</v>
      </c>
      <c r="D844" s="52" t="s">
        <v>929</v>
      </c>
      <c r="E844" s="10" t="s">
        <v>444</v>
      </c>
      <c r="F844" s="52" t="s">
        <v>443</v>
      </c>
      <c r="G844" s="52" t="s">
        <v>177</v>
      </c>
      <c r="H844" s="52" t="s">
        <v>529</v>
      </c>
      <c r="I844" s="52" t="s">
        <v>528</v>
      </c>
      <c r="J844" s="52" t="s">
        <v>173</v>
      </c>
      <c r="K844" s="52" t="s">
        <v>931</v>
      </c>
      <c r="L844" s="53" t="s">
        <v>288</v>
      </c>
      <c r="M844" s="13">
        <v>540</v>
      </c>
      <c r="N844" s="14">
        <f t="shared" si="221"/>
        <v>1.47945205479452</v>
      </c>
      <c r="O844" s="15">
        <v>5810</v>
      </c>
      <c r="P844" s="15">
        <f t="shared" si="213"/>
        <v>3137400</v>
      </c>
      <c r="Q844" s="16">
        <f>IFERROR(VLOOKUP(G844,SCENARIOS!$A$13:$E$18,4,0),0.025)</f>
        <v>0.045</v>
      </c>
      <c r="R844" s="52">
        <f>IFERROR(VLOOKUP(L844,INPUTS!$A$107:$B$120,2,0),0.0082)</f>
        <v>0.0085</v>
      </c>
      <c r="S844" s="52">
        <f t="shared" si="214"/>
        <v>49.385</v>
      </c>
      <c r="T844" s="15">
        <f t="shared" si="215"/>
        <v>26667.9</v>
      </c>
      <c r="U844" s="15">
        <f>T844/INPUTS!$B$7*1000</f>
        <v>33334875</v>
      </c>
      <c r="V844" s="15">
        <f>T844*INPUTS!$B$6</f>
        <v>84270.564</v>
      </c>
      <c r="W844" s="54" t="s">
        <v>396</v>
      </c>
      <c r="X844" s="54" t="s">
        <v>396</v>
      </c>
      <c r="Y844" s="67">
        <f>IFERROR(VLOOKUP(E844,INPUTS!$A$44:$B$103,2,0),0)</f>
        <v>0</v>
      </c>
      <c r="Z844" s="15">
        <f t="shared" si="217"/>
        <v>0</v>
      </c>
      <c r="AA844" s="20">
        <f>IFERROR(VLOOKUP(E844,INPUTS!$A$44:$C$103,3,0),SCENARIOS!$J$25)</f>
        <v>0.015</v>
      </c>
      <c r="AB844" s="15">
        <f t="shared" si="218"/>
        <v>498.495829427096</v>
      </c>
      <c r="AC844" s="20">
        <f>IFERROR(VLOOKUP($E844,INPUTS!$A$44:$G$103,4,0),SCENARIOS!$K$25)</f>
        <v>0.075</v>
      </c>
      <c r="AD844" s="15">
        <f t="shared" si="218"/>
        <v>3106.0824931373</v>
      </c>
      <c r="AE844" s="20">
        <f>IFERROR(VLOOKUP($E844,INPUTS!$A$44:$G$103,5,0),SCENARIOS!$L$25)</f>
        <v>0.15</v>
      </c>
      <c r="AF844" s="15">
        <f t="shared" si="218"/>
        <v>7741.48779961658</v>
      </c>
      <c r="AG844" s="20">
        <f>IFERROR(VLOOKUP($E844,INPUTS!$A$44:$G$103,6,0),SCENARIOS!$M$25)</f>
        <v>0.2</v>
      </c>
      <c r="AH844" s="15">
        <f t="shared" si="219"/>
        <v>12863.0696885923</v>
      </c>
      <c r="AI844" s="20">
        <f>IFERROR(VLOOKUP($E844,INPUTS!$A$44:$G$103,7,0),SCENARIOS!$N$25)</f>
        <v>0.3</v>
      </c>
      <c r="AJ844" s="15">
        <f t="shared" si="220"/>
        <v>24044.5876630456</v>
      </c>
      <c r="AL844" t="str">
        <f t="shared" si="222"/>
        <v>N</v>
      </c>
      <c r="AM844" s="21">
        <f t="shared" si="223"/>
        <v>80148.6255434855</v>
      </c>
    </row>
    <row r="845" ht="15" customHeight="1" spans="1:39">
      <c r="A845" s="24" t="s">
        <v>2595</v>
      </c>
      <c r="B845" s="52" t="s">
        <v>674</v>
      </c>
      <c r="C845" s="52" t="s">
        <v>675</v>
      </c>
      <c r="D845" s="52" t="s">
        <v>929</v>
      </c>
      <c r="E845" s="10" t="s">
        <v>677</v>
      </c>
      <c r="F845" s="52" t="s">
        <v>676</v>
      </c>
      <c r="G845" s="52" t="s">
        <v>177</v>
      </c>
      <c r="H845" s="52" t="s">
        <v>224</v>
      </c>
      <c r="I845" s="52" t="s">
        <v>938</v>
      </c>
      <c r="J845" s="52" t="s">
        <v>165</v>
      </c>
      <c r="K845" s="52" t="s">
        <v>931</v>
      </c>
      <c r="L845" s="53" t="s">
        <v>291</v>
      </c>
      <c r="M845" s="13">
        <v>716</v>
      </c>
      <c r="N845" s="14">
        <f t="shared" si="221"/>
        <v>1.96164383561644</v>
      </c>
      <c r="O845" s="15">
        <v>5260</v>
      </c>
      <c r="P845" s="15">
        <f t="shared" si="213"/>
        <v>3766160</v>
      </c>
      <c r="Q845" s="16">
        <f>IFERROR(VLOOKUP(G845,SCENARIOS!$A$13:$E$18,4,0),0.025)</f>
        <v>0.045</v>
      </c>
      <c r="R845" s="52">
        <f>IFERROR(VLOOKUP(L845,INPUTS!$A$107:$B$120,2,0),0.0082)</f>
        <v>0.0079</v>
      </c>
      <c r="S845" s="52">
        <f t="shared" si="214"/>
        <v>41.554</v>
      </c>
      <c r="T845" s="15">
        <f t="shared" si="215"/>
        <v>29752.664</v>
      </c>
      <c r="U845" s="15">
        <f>T845/INPUTS!$B$7*1000</f>
        <v>37190830</v>
      </c>
      <c r="V845" s="15">
        <f>T845*INPUTS!$B$6</f>
        <v>94018.41824</v>
      </c>
      <c r="W845" s="54" t="s">
        <v>396</v>
      </c>
      <c r="X845" s="54" t="s">
        <v>396</v>
      </c>
      <c r="Y845" s="67">
        <f>IFERROR(VLOOKUP(E845,INPUTS!$A$44:$B$103,2,0),0)</f>
        <v>0</v>
      </c>
      <c r="Z845" s="15">
        <f t="shared" si="217"/>
        <v>0</v>
      </c>
      <c r="AA845" s="20">
        <f>IFERROR(VLOOKUP(E845,INPUTS!$A$44:$C$103,3,0),SCENARIOS!$J$25)</f>
        <v>0.015</v>
      </c>
      <c r="AB845" s="15">
        <f t="shared" si="218"/>
        <v>556.158487107935</v>
      </c>
      <c r="AC845" s="20">
        <f>IFERROR(VLOOKUP($E845,INPUTS!$A$44:$G$103,4,0),SCENARIOS!$K$25)</f>
        <v>0.075</v>
      </c>
      <c r="AD845" s="15">
        <f t="shared" si="218"/>
        <v>3465.37330553198</v>
      </c>
      <c r="AE845" s="20">
        <f>IFERROR(VLOOKUP($E845,INPUTS!$A$44:$G$103,5,0),SCENARIOS!$L$25)</f>
        <v>0.15</v>
      </c>
      <c r="AF845" s="15">
        <f t="shared" si="218"/>
        <v>8636.97124115852</v>
      </c>
      <c r="AG845" s="20">
        <f>IFERROR(VLOOKUP($E845,INPUTS!$A$44:$G$103,6,0),SCENARIOS!$M$25)</f>
        <v>0.2</v>
      </c>
      <c r="AH845" s="15">
        <f t="shared" si="219"/>
        <v>14350.983409015</v>
      </c>
      <c r="AI845" s="20">
        <f>IFERROR(VLOOKUP($E845,INPUTS!$A$44:$G$103,7,0),SCENARIOS!$N$25)</f>
        <v>0.3</v>
      </c>
      <c r="AJ845" s="15">
        <f t="shared" si="220"/>
        <v>26825.9044678112</v>
      </c>
      <c r="AL845" t="str">
        <f t="shared" si="222"/>
        <v>N</v>
      </c>
      <c r="AM845" s="21">
        <f t="shared" si="223"/>
        <v>89419.6815593707</v>
      </c>
    </row>
    <row r="846" ht="15" customHeight="1" spans="1:39">
      <c r="A846" s="6" t="s">
        <v>2596</v>
      </c>
      <c r="B846" s="52" t="s">
        <v>674</v>
      </c>
      <c r="C846" s="52" t="s">
        <v>675</v>
      </c>
      <c r="D846" s="52" t="s">
        <v>929</v>
      </c>
      <c r="E846" s="10" t="s">
        <v>677</v>
      </c>
      <c r="F846" s="52" t="s">
        <v>676</v>
      </c>
      <c r="G846" s="52" t="s">
        <v>177</v>
      </c>
      <c r="H846" s="52" t="s">
        <v>203</v>
      </c>
      <c r="I846" s="52" t="s">
        <v>399</v>
      </c>
      <c r="J846" s="52" t="s">
        <v>165</v>
      </c>
      <c r="K846" s="52" t="s">
        <v>931</v>
      </c>
      <c r="L846" s="53" t="s">
        <v>291</v>
      </c>
      <c r="M846" s="13">
        <v>358</v>
      </c>
      <c r="N846" s="14">
        <f t="shared" si="221"/>
        <v>0.980821917808219</v>
      </c>
      <c r="O846" s="15">
        <v>5040</v>
      </c>
      <c r="P846" s="15">
        <f t="shared" si="213"/>
        <v>1804320</v>
      </c>
      <c r="Q846" s="16">
        <f>IFERROR(VLOOKUP(G846,SCENARIOS!$A$13:$E$18,4,0),0.025)</f>
        <v>0.045</v>
      </c>
      <c r="R846" s="52">
        <f>IFERROR(VLOOKUP(L846,INPUTS!$A$107:$B$120,2,0),0.0082)</f>
        <v>0.0079</v>
      </c>
      <c r="S846" s="52">
        <f t="shared" si="214"/>
        <v>39.816</v>
      </c>
      <c r="T846" s="15">
        <f t="shared" si="215"/>
        <v>14254.128</v>
      </c>
      <c r="U846" s="15">
        <f>T846/INPUTS!$B$7*1000</f>
        <v>17817660</v>
      </c>
      <c r="V846" s="15">
        <f>T846*INPUTS!$B$6</f>
        <v>45043.04448</v>
      </c>
      <c r="W846" s="54" t="s">
        <v>396</v>
      </c>
      <c r="X846" s="54" t="s">
        <v>396</v>
      </c>
      <c r="Y846" s="67">
        <f>IFERROR(VLOOKUP(E846,INPUTS!$A$44:$B$103,2,0),0)</f>
        <v>0</v>
      </c>
      <c r="Z846" s="15">
        <f t="shared" si="217"/>
        <v>0</v>
      </c>
      <c r="AA846" s="20">
        <f>IFERROR(VLOOKUP(E846,INPUTS!$A$44:$C$103,3,0),SCENARIOS!$J$25)</f>
        <v>0.015</v>
      </c>
      <c r="AB846" s="15">
        <f t="shared" si="218"/>
        <v>266.448552758935</v>
      </c>
      <c r="AC846" s="20">
        <f>IFERROR(VLOOKUP($E846,INPUTS!$A$44:$G$103,4,0),SCENARIOS!$K$25)</f>
        <v>0.075</v>
      </c>
      <c r="AD846" s="15">
        <f t="shared" si="218"/>
        <v>1660.21686881</v>
      </c>
      <c r="AE846" s="20">
        <f>IFERROR(VLOOKUP($E846,INPUTS!$A$44:$G$103,5,0),SCENARIOS!$L$25)</f>
        <v>0.15</v>
      </c>
      <c r="AF846" s="15">
        <f t="shared" si="218"/>
        <v>4137.8645489961</v>
      </c>
      <c r="AG846" s="20">
        <f>IFERROR(VLOOKUP($E846,INPUTS!$A$44:$G$103,6,0),SCENARIOS!$M$25)</f>
        <v>0.2</v>
      </c>
      <c r="AH846" s="15">
        <f t="shared" si="219"/>
        <v>6875.37608188551</v>
      </c>
      <c r="AI846" s="20">
        <f>IFERROR(VLOOKUP($E846,INPUTS!$A$44:$G$103,7,0),SCENARIOS!$N$25)</f>
        <v>0.3</v>
      </c>
      <c r="AJ846" s="15">
        <f t="shared" si="220"/>
        <v>12851.954231727</v>
      </c>
      <c r="AL846" t="str">
        <f t="shared" si="222"/>
        <v>N</v>
      </c>
      <c r="AM846" s="21">
        <f t="shared" si="223"/>
        <v>42839.8474390901</v>
      </c>
    </row>
    <row r="847" ht="15" customHeight="1" spans="1:39">
      <c r="A847" s="24" t="s">
        <v>2597</v>
      </c>
      <c r="B847" s="52" t="s">
        <v>674</v>
      </c>
      <c r="C847" s="52" t="s">
        <v>675</v>
      </c>
      <c r="D847" s="52" t="s">
        <v>929</v>
      </c>
      <c r="E847" s="10" t="s">
        <v>677</v>
      </c>
      <c r="F847" s="52" t="s">
        <v>676</v>
      </c>
      <c r="G847" s="52" t="s">
        <v>177</v>
      </c>
      <c r="H847" s="52" t="s">
        <v>200</v>
      </c>
      <c r="I847" s="52" t="s">
        <v>391</v>
      </c>
      <c r="J847" s="52" t="s">
        <v>165</v>
      </c>
      <c r="K847" s="52" t="s">
        <v>931</v>
      </c>
      <c r="L847" s="53" t="s">
        <v>291</v>
      </c>
      <c r="M847" s="13">
        <v>358</v>
      </c>
      <c r="N847" s="14">
        <f t="shared" si="221"/>
        <v>0.980821917808219</v>
      </c>
      <c r="O847" s="15">
        <v>4880</v>
      </c>
      <c r="P847" s="15">
        <f t="shared" si="213"/>
        <v>1747040</v>
      </c>
      <c r="Q847" s="16">
        <f>IFERROR(VLOOKUP(G847,SCENARIOS!$A$13:$E$18,4,0),0.025)</f>
        <v>0.045</v>
      </c>
      <c r="R847" s="52">
        <f>IFERROR(VLOOKUP(L847,INPUTS!$A$107:$B$120,2,0),0.0082)</f>
        <v>0.0079</v>
      </c>
      <c r="S847" s="52">
        <f t="shared" si="214"/>
        <v>38.552</v>
      </c>
      <c r="T847" s="15">
        <f t="shared" si="215"/>
        <v>13801.616</v>
      </c>
      <c r="U847" s="15">
        <f>T847/INPUTS!$B$7*1000</f>
        <v>17252020</v>
      </c>
      <c r="V847" s="15">
        <f>T847*INPUTS!$B$6</f>
        <v>43613.10656</v>
      </c>
      <c r="W847" s="54" t="s">
        <v>396</v>
      </c>
      <c r="X847" s="54" t="s">
        <v>396</v>
      </c>
      <c r="Y847" s="67">
        <f>IFERROR(VLOOKUP(E847,INPUTS!$A$44:$B$103,2,0),0)</f>
        <v>0</v>
      </c>
      <c r="Z847" s="15">
        <f t="shared" si="217"/>
        <v>0</v>
      </c>
      <c r="AA847" s="20">
        <f>IFERROR(VLOOKUP(E847,INPUTS!$A$44:$C$103,3,0),SCENARIOS!$J$25)</f>
        <v>0.015</v>
      </c>
      <c r="AB847" s="15">
        <f t="shared" si="218"/>
        <v>257.989868544365</v>
      </c>
      <c r="AC847" s="20">
        <f>IFERROR(VLOOKUP($E847,INPUTS!$A$44:$G$103,4,0),SCENARIOS!$K$25)</f>
        <v>0.075</v>
      </c>
      <c r="AD847" s="15">
        <f t="shared" si="218"/>
        <v>1607.51157138746</v>
      </c>
      <c r="AE847" s="20">
        <f>IFERROR(VLOOKUP($E847,INPUTS!$A$44:$G$103,5,0),SCENARIOS!$L$25)</f>
        <v>0.15</v>
      </c>
      <c r="AF847" s="15">
        <f t="shared" si="218"/>
        <v>4006.50376966289</v>
      </c>
      <c r="AG847" s="20">
        <f>IFERROR(VLOOKUP($E847,INPUTS!$A$44:$G$103,6,0),SCENARIOS!$M$25)</f>
        <v>0.2</v>
      </c>
      <c r="AH847" s="15">
        <f t="shared" si="219"/>
        <v>6657.11017452406</v>
      </c>
      <c r="AI847" s="20">
        <f>IFERROR(VLOOKUP($E847,INPUTS!$A$44:$G$103,7,0),SCENARIOS!$N$25)</f>
        <v>0.3</v>
      </c>
      <c r="AJ847" s="15">
        <f t="shared" si="220"/>
        <v>12443.9556846881</v>
      </c>
      <c r="AL847" t="str">
        <f t="shared" si="222"/>
        <v>N</v>
      </c>
      <c r="AM847" s="21">
        <f t="shared" si="223"/>
        <v>41479.8522822936</v>
      </c>
    </row>
    <row r="848" ht="15" customHeight="1" spans="1:39">
      <c r="A848" s="6" t="s">
        <v>2598</v>
      </c>
      <c r="B848" s="52" t="s">
        <v>674</v>
      </c>
      <c r="C848" s="52" t="s">
        <v>675</v>
      </c>
      <c r="D848" s="52" t="s">
        <v>929</v>
      </c>
      <c r="E848" s="10" t="s">
        <v>677</v>
      </c>
      <c r="F848" s="52" t="s">
        <v>676</v>
      </c>
      <c r="G848" s="52" t="s">
        <v>177</v>
      </c>
      <c r="H848" s="52" t="s">
        <v>223</v>
      </c>
      <c r="I848" s="52" t="s">
        <v>665</v>
      </c>
      <c r="J848" s="52" t="s">
        <v>165</v>
      </c>
      <c r="K848" s="52" t="s">
        <v>931</v>
      </c>
      <c r="L848" s="53" t="s">
        <v>279</v>
      </c>
      <c r="M848" s="13">
        <v>358</v>
      </c>
      <c r="N848" s="14">
        <f t="shared" si="221"/>
        <v>0.980821917808219</v>
      </c>
      <c r="O848" s="15">
        <v>3360</v>
      </c>
      <c r="P848" s="15">
        <f t="shared" si="213"/>
        <v>1202880</v>
      </c>
      <c r="Q848" s="16">
        <f>IFERROR(VLOOKUP(G848,SCENARIOS!$A$13:$E$18,4,0),0.025)</f>
        <v>0.045</v>
      </c>
      <c r="R848" s="52">
        <f>IFERROR(VLOOKUP(L848,INPUTS!$A$107:$B$120,2,0),0.0082)</f>
        <v>0.0039</v>
      </c>
      <c r="S848" s="52">
        <f t="shared" si="214"/>
        <v>13.104</v>
      </c>
      <c r="T848" s="15">
        <f t="shared" si="215"/>
        <v>4691.232</v>
      </c>
      <c r="U848" s="15">
        <f>T848/INPUTS!$B$7*1000</f>
        <v>5864040</v>
      </c>
      <c r="V848" s="15">
        <f>T848*INPUTS!$B$6</f>
        <v>14824.29312</v>
      </c>
      <c r="W848" s="54" t="s">
        <v>396</v>
      </c>
      <c r="X848" s="54" t="s">
        <v>396</v>
      </c>
      <c r="Y848" s="67">
        <f>IFERROR(VLOOKUP(E848,INPUTS!$A$44:$B$103,2,0),0)</f>
        <v>0</v>
      </c>
      <c r="Z848" s="15">
        <f t="shared" si="217"/>
        <v>0</v>
      </c>
      <c r="AA848" s="20">
        <f>IFERROR(VLOOKUP(E848,INPUTS!$A$44:$C$103,3,0),SCENARIOS!$J$25)</f>
        <v>0.015</v>
      </c>
      <c r="AB848" s="15">
        <f t="shared" si="218"/>
        <v>87.6919287561051</v>
      </c>
      <c r="AC848" s="20">
        <f>IFERROR(VLOOKUP($E848,INPUTS!$A$44:$G$103,4,0),SCENARIOS!$K$25)</f>
        <v>0.075</v>
      </c>
      <c r="AD848" s="15">
        <f t="shared" si="218"/>
        <v>546.400488469114</v>
      </c>
      <c r="AE848" s="20">
        <f>IFERROR(VLOOKUP($E848,INPUTS!$A$44:$G$103,5,0),SCENARIOS!$L$25)</f>
        <v>0.15</v>
      </c>
      <c r="AF848" s="15">
        <f t="shared" si="218"/>
        <v>1361.82883891011</v>
      </c>
      <c r="AG848" s="20">
        <f>IFERROR(VLOOKUP($E848,INPUTS!$A$44:$G$103,6,0),SCENARIOS!$M$25)</f>
        <v>0.2</v>
      </c>
      <c r="AH848" s="15">
        <f t="shared" si="219"/>
        <v>2262.7820016332</v>
      </c>
      <c r="AI848" s="20">
        <f>IFERROR(VLOOKUP($E848,INPUTS!$A$44:$G$103,7,0),SCENARIOS!$N$25)</f>
        <v>0.3</v>
      </c>
      <c r="AJ848" s="15">
        <f t="shared" si="220"/>
        <v>4229.75708892282</v>
      </c>
      <c r="AL848" t="str">
        <f t="shared" si="222"/>
        <v>N</v>
      </c>
      <c r="AM848" s="21">
        <f t="shared" si="223"/>
        <v>14099.1902964094</v>
      </c>
    </row>
    <row r="849" ht="15" customHeight="1" spans="1:39">
      <c r="A849" s="24" t="s">
        <v>2599</v>
      </c>
      <c r="B849" s="52" t="s">
        <v>674</v>
      </c>
      <c r="C849" s="52" t="s">
        <v>675</v>
      </c>
      <c r="D849" s="52" t="s">
        <v>929</v>
      </c>
      <c r="E849" s="10" t="s">
        <v>677</v>
      </c>
      <c r="F849" s="52" t="s">
        <v>676</v>
      </c>
      <c r="G849" s="52" t="s">
        <v>177</v>
      </c>
      <c r="H849" s="52" t="s">
        <v>460</v>
      </c>
      <c r="I849" s="52" t="s">
        <v>459</v>
      </c>
      <c r="J849" s="56" t="s">
        <v>185</v>
      </c>
      <c r="K849" s="52" t="s">
        <v>931</v>
      </c>
      <c r="L849" s="53" t="s">
        <v>279</v>
      </c>
      <c r="M849" s="13">
        <v>358</v>
      </c>
      <c r="N849" s="14">
        <f t="shared" si="221"/>
        <v>0.980821917808219</v>
      </c>
      <c r="O849" s="15">
        <v>2720</v>
      </c>
      <c r="P849" s="15">
        <f t="shared" si="213"/>
        <v>973760</v>
      </c>
      <c r="Q849" s="16">
        <f>IFERROR(VLOOKUP(G849,SCENARIOS!$A$13:$E$18,4,0),0.025)</f>
        <v>0.045</v>
      </c>
      <c r="R849" s="52">
        <f>IFERROR(VLOOKUP(L849,INPUTS!$A$107:$B$120,2,0),0.0082)</f>
        <v>0.0039</v>
      </c>
      <c r="S849" s="52">
        <f t="shared" si="214"/>
        <v>10.608</v>
      </c>
      <c r="T849" s="15">
        <f t="shared" si="215"/>
        <v>3797.664</v>
      </c>
      <c r="U849" s="15">
        <f>T849/INPUTS!$B$7*1000</f>
        <v>4747080</v>
      </c>
      <c r="V849" s="15">
        <f>T849*INPUTS!$B$6</f>
        <v>12000.61824</v>
      </c>
      <c r="W849" s="54" t="s">
        <v>396</v>
      </c>
      <c r="X849" s="54" t="s">
        <v>396</v>
      </c>
      <c r="Y849" s="67">
        <f>IFERROR(VLOOKUP(E849,INPUTS!$A$44:$B$103,2,0),0)</f>
        <v>0</v>
      </c>
      <c r="Z849" s="15">
        <f t="shared" si="217"/>
        <v>0</v>
      </c>
      <c r="AA849" s="20">
        <f>IFERROR(VLOOKUP(E849,INPUTS!$A$44:$C$103,3,0),SCENARIOS!$J$25)</f>
        <v>0.015</v>
      </c>
      <c r="AB849" s="15">
        <f t="shared" si="218"/>
        <v>70.9887042311327</v>
      </c>
      <c r="AC849" s="20">
        <f>IFERROR(VLOOKUP($E849,INPUTS!$A$44:$G$103,4,0),SCENARIOS!$K$25)</f>
        <v>0.075</v>
      </c>
      <c r="AD849" s="15">
        <f t="shared" si="218"/>
        <v>442.324204951188</v>
      </c>
      <c r="AE849" s="20">
        <f>IFERROR(VLOOKUP($E849,INPUTS!$A$44:$G$103,5,0),SCENARIOS!$L$25)</f>
        <v>0.15</v>
      </c>
      <c r="AF849" s="15">
        <f t="shared" si="218"/>
        <v>1102.4328695939</v>
      </c>
      <c r="AG849" s="20">
        <f>IFERROR(VLOOKUP($E849,INPUTS!$A$44:$G$103,6,0),SCENARIOS!$M$25)</f>
        <v>0.2</v>
      </c>
      <c r="AH849" s="15">
        <f t="shared" si="219"/>
        <v>1831.77590608402</v>
      </c>
      <c r="AI849" s="20">
        <f>IFERROR(VLOOKUP($E849,INPUTS!$A$44:$G$103,7,0),SCENARIOS!$N$25)</f>
        <v>0.3</v>
      </c>
      <c r="AJ849" s="15">
        <f t="shared" si="220"/>
        <v>3424.08907198514</v>
      </c>
      <c r="AL849" t="str">
        <f t="shared" si="222"/>
        <v>N</v>
      </c>
      <c r="AM849" s="21">
        <f t="shared" si="223"/>
        <v>11413.6302399505</v>
      </c>
    </row>
    <row r="850" ht="15" customHeight="1" spans="1:39">
      <c r="A850" s="6" t="s">
        <v>2600</v>
      </c>
      <c r="B850" s="52" t="s">
        <v>674</v>
      </c>
      <c r="C850" s="52" t="s">
        <v>675</v>
      </c>
      <c r="D850" s="52" t="s">
        <v>929</v>
      </c>
      <c r="E850" s="10" t="s">
        <v>677</v>
      </c>
      <c r="F850" s="52" t="s">
        <v>676</v>
      </c>
      <c r="G850" s="52" t="s">
        <v>177</v>
      </c>
      <c r="H850" s="52" t="s">
        <v>819</v>
      </c>
      <c r="I850" s="52" t="s">
        <v>575</v>
      </c>
      <c r="J850" s="52" t="s">
        <v>173</v>
      </c>
      <c r="K850" s="52" t="s">
        <v>931</v>
      </c>
      <c r="L850" s="53" t="s">
        <v>291</v>
      </c>
      <c r="M850" s="13">
        <v>716</v>
      </c>
      <c r="N850" s="14">
        <f t="shared" si="221"/>
        <v>1.96164383561644</v>
      </c>
      <c r="O850" s="15">
        <v>1850</v>
      </c>
      <c r="P850" s="15">
        <f t="shared" si="213"/>
        <v>1324600</v>
      </c>
      <c r="Q850" s="16">
        <f>IFERROR(VLOOKUP(G850,SCENARIOS!$A$13:$E$18,4,0),0.025)</f>
        <v>0.045</v>
      </c>
      <c r="R850" s="52">
        <f>IFERROR(VLOOKUP(L850,INPUTS!$A$107:$B$120,2,0),0.0082)</f>
        <v>0.0079</v>
      </c>
      <c r="S850" s="52">
        <f t="shared" si="214"/>
        <v>14.615</v>
      </c>
      <c r="T850" s="15">
        <f t="shared" si="215"/>
        <v>10464.34</v>
      </c>
      <c r="U850" s="15">
        <f>T850/INPUTS!$B$7*1000</f>
        <v>13080425</v>
      </c>
      <c r="V850" s="15">
        <f>T850*INPUTS!$B$6</f>
        <v>33067.3144</v>
      </c>
      <c r="W850" s="54" t="s">
        <v>521</v>
      </c>
      <c r="X850" s="54" t="s">
        <v>396</v>
      </c>
      <c r="Y850" s="67">
        <f>IFERROR(VLOOKUP(E850,INPUTS!$A$44:$B$103,2,0),0)</f>
        <v>0</v>
      </c>
      <c r="Z850" s="15">
        <f t="shared" si="217"/>
        <v>0</v>
      </c>
      <c r="AA850" s="20">
        <f>IFERROR(VLOOKUP(E850,INPUTS!$A$44:$C$103,3,0),SCENARIOS!$J$25)</f>
        <v>0.015</v>
      </c>
      <c r="AB850" s="15">
        <f t="shared" si="218"/>
        <v>195.607072461916</v>
      </c>
      <c r="AC850" s="20">
        <f>IFERROR(VLOOKUP($E850,INPUTS!$A$44:$G$103,4,0),SCENARIOS!$K$25)</f>
        <v>0.075</v>
      </c>
      <c r="AD850" s="15">
        <f t="shared" si="218"/>
        <v>1218.81000289623</v>
      </c>
      <c r="AE850" s="20">
        <f>IFERROR(VLOOKUP($E850,INPUTS!$A$44:$G$103,5,0),SCENARIOS!$L$25)</f>
        <v>0.15</v>
      </c>
      <c r="AF850" s="15">
        <f t="shared" si="218"/>
        <v>3037.71802208047</v>
      </c>
      <c r="AG850" s="20">
        <f>IFERROR(VLOOKUP($E850,INPUTS!$A$44:$G$103,6,0),SCENARIOS!$M$25)</f>
        <v>0.2</v>
      </c>
      <c r="AH850" s="15">
        <f t="shared" si="219"/>
        <v>5047.39910773341</v>
      </c>
      <c r="AI850" s="20">
        <f>IFERROR(VLOOKUP($E850,INPUTS!$A$44:$G$103,7,0),SCENARIOS!$N$25)</f>
        <v>0.3</v>
      </c>
      <c r="AJ850" s="15">
        <f t="shared" si="220"/>
        <v>9434.9664002758</v>
      </c>
      <c r="AL850" t="str">
        <f t="shared" si="222"/>
        <v>N</v>
      </c>
      <c r="AM850" s="21">
        <f t="shared" si="223"/>
        <v>31449.8880009193</v>
      </c>
    </row>
    <row r="851" ht="15" customHeight="1" spans="1:39">
      <c r="A851" s="24" t="s">
        <v>2601</v>
      </c>
      <c r="B851" s="52" t="s">
        <v>674</v>
      </c>
      <c r="C851" s="52" t="s">
        <v>675</v>
      </c>
      <c r="D851" s="52" t="s">
        <v>929</v>
      </c>
      <c r="E851" s="10" t="s">
        <v>677</v>
      </c>
      <c r="F851" s="52" t="s">
        <v>676</v>
      </c>
      <c r="G851" s="52" t="s">
        <v>177</v>
      </c>
      <c r="H851" s="52" t="s">
        <v>576</v>
      </c>
      <c r="I851" s="52" t="s">
        <v>575</v>
      </c>
      <c r="J851" s="52" t="s">
        <v>173</v>
      </c>
      <c r="K851" s="52" t="s">
        <v>931</v>
      </c>
      <c r="L851" s="53" t="s">
        <v>291</v>
      </c>
      <c r="M851" s="13">
        <v>538</v>
      </c>
      <c r="N851" s="14">
        <f t="shared" si="221"/>
        <v>1.47397260273973</v>
      </c>
      <c r="O851" s="15">
        <v>2060</v>
      </c>
      <c r="P851" s="15">
        <f t="shared" si="213"/>
        <v>1108280</v>
      </c>
      <c r="Q851" s="16">
        <f>IFERROR(VLOOKUP(G851,SCENARIOS!$A$13:$E$18,4,0),0.025)</f>
        <v>0.045</v>
      </c>
      <c r="R851" s="52">
        <f>IFERROR(VLOOKUP(L851,INPUTS!$A$107:$B$120,2,0),0.0082)</f>
        <v>0.0079</v>
      </c>
      <c r="S851" s="52">
        <f t="shared" si="214"/>
        <v>16.274</v>
      </c>
      <c r="T851" s="15">
        <f t="shared" si="215"/>
        <v>8755.412</v>
      </c>
      <c r="U851" s="15">
        <f>T851/INPUTS!$B$7*1000</f>
        <v>10944265</v>
      </c>
      <c r="V851" s="15">
        <f>T851*INPUTS!$B$6</f>
        <v>27667.10192</v>
      </c>
      <c r="W851" s="54" t="s">
        <v>521</v>
      </c>
      <c r="X851" s="54" t="s">
        <v>396</v>
      </c>
      <c r="Y851" s="67">
        <f>IFERROR(VLOOKUP(E851,INPUTS!$A$44:$B$103,2,0),0)</f>
        <v>0</v>
      </c>
      <c r="Z851" s="15">
        <f t="shared" si="217"/>
        <v>0</v>
      </c>
      <c r="AA851" s="20">
        <f>IFERROR(VLOOKUP(E851,INPUTS!$A$44:$C$103,3,0),SCENARIOS!$J$25)</f>
        <v>0.015</v>
      </c>
      <c r="AB851" s="15">
        <f t="shared" si="218"/>
        <v>163.662544366671</v>
      </c>
      <c r="AC851" s="20">
        <f>IFERROR(VLOOKUP($E851,INPUTS!$A$44:$G$103,4,0),SCENARIOS!$K$25)</f>
        <v>0.075</v>
      </c>
      <c r="AD851" s="15">
        <f t="shared" si="218"/>
        <v>1019.76653330049</v>
      </c>
      <c r="AE851" s="20">
        <f>IFERROR(VLOOKUP($E851,INPUTS!$A$44:$G$103,5,0),SCENARIOS!$L$25)</f>
        <v>0.15</v>
      </c>
      <c r="AF851" s="15">
        <f t="shared" si="218"/>
        <v>2541.62926884444</v>
      </c>
      <c r="AG851" s="20">
        <f>IFERROR(VLOOKUP($E851,INPUTS!$A$44:$G$103,6,0),SCENARIOS!$M$25)</f>
        <v>0.2</v>
      </c>
      <c r="AH851" s="15">
        <f t="shared" si="219"/>
        <v>4223.10998272594</v>
      </c>
      <c r="AI851" s="20">
        <f>IFERROR(VLOOKUP($E851,INPUTS!$A$44:$G$103,7,0),SCENARIOS!$N$25)</f>
        <v>0.3</v>
      </c>
      <c r="AJ851" s="15">
        <f t="shared" si="220"/>
        <v>7894.1450717935</v>
      </c>
      <c r="AL851" t="str">
        <f t="shared" si="222"/>
        <v>N</v>
      </c>
      <c r="AM851" s="21">
        <f t="shared" si="223"/>
        <v>26313.8169059783</v>
      </c>
    </row>
    <row r="852" ht="15" customHeight="1" spans="1:39">
      <c r="A852" s="6" t="s">
        <v>2602</v>
      </c>
      <c r="B852" s="52" t="s">
        <v>674</v>
      </c>
      <c r="C852" s="52" t="s">
        <v>675</v>
      </c>
      <c r="D852" s="52" t="s">
        <v>929</v>
      </c>
      <c r="E852" s="10" t="s">
        <v>677</v>
      </c>
      <c r="F852" s="52" t="s">
        <v>676</v>
      </c>
      <c r="G852" s="52" t="s">
        <v>177</v>
      </c>
      <c r="H852" s="52" t="s">
        <v>814</v>
      </c>
      <c r="I852" s="52" t="s">
        <v>575</v>
      </c>
      <c r="J852" s="52" t="s">
        <v>173</v>
      </c>
      <c r="K852" s="52" t="s">
        <v>931</v>
      </c>
      <c r="L852" s="53" t="s">
        <v>279</v>
      </c>
      <c r="M852" s="13">
        <v>538</v>
      </c>
      <c r="N852" s="14">
        <f t="shared" si="221"/>
        <v>1.47397260273973</v>
      </c>
      <c r="O852" s="15">
        <v>1760</v>
      </c>
      <c r="P852" s="15">
        <f t="shared" si="213"/>
        <v>946880</v>
      </c>
      <c r="Q852" s="16">
        <f>IFERROR(VLOOKUP(G852,SCENARIOS!$A$13:$E$18,4,0),0.025)</f>
        <v>0.045</v>
      </c>
      <c r="R852" s="52">
        <f>IFERROR(VLOOKUP(L852,INPUTS!$A$107:$B$120,2,0),0.0082)</f>
        <v>0.0039</v>
      </c>
      <c r="S852" s="52">
        <f t="shared" si="214"/>
        <v>6.864</v>
      </c>
      <c r="T852" s="15">
        <f t="shared" si="215"/>
        <v>3692.832</v>
      </c>
      <c r="U852" s="15">
        <f>T852/INPUTS!$B$7*1000</f>
        <v>4616040</v>
      </c>
      <c r="V852" s="15">
        <f>T852*INPUTS!$B$6</f>
        <v>11669.34912</v>
      </c>
      <c r="W852" s="54" t="s">
        <v>521</v>
      </c>
      <c r="X852" s="54" t="s">
        <v>396</v>
      </c>
      <c r="Y852" s="67">
        <f>IFERROR(VLOOKUP(E852,INPUTS!$A$44:$B$103,2,0),0)</f>
        <v>0</v>
      </c>
      <c r="Z852" s="15">
        <f t="shared" si="217"/>
        <v>0</v>
      </c>
      <c r="AA852" s="20">
        <f>IFERROR(VLOOKUP(E852,INPUTS!$A$44:$C$103,3,0),SCENARIOS!$J$25)</f>
        <v>0.015</v>
      </c>
      <c r="AB852" s="15">
        <f t="shared" ref="AB852:AF867" si="224">$T852*AA852*(1+$Q852)^AB$2</f>
        <v>69.0291080578119</v>
      </c>
      <c r="AC852" s="20">
        <f>IFERROR(VLOOKUP($E852,INPUTS!$A$44:$G$103,4,0),SCENARIOS!$K$25)</f>
        <v>0.075</v>
      </c>
      <c r="AD852" s="15">
        <f t="shared" si="224"/>
        <v>430.114138169755</v>
      </c>
      <c r="AE852" s="20">
        <f>IFERROR(VLOOKUP($E852,INPUTS!$A$44:$G$103,5,0),SCENARIOS!$L$25)</f>
        <v>0.15</v>
      </c>
      <c r="AF852" s="15">
        <f t="shared" si="224"/>
        <v>1072.00094023278</v>
      </c>
      <c r="AG852" s="20">
        <f>IFERROR(VLOOKUP($E852,INPUTS!$A$44:$G$103,6,0),SCENARIOS!$M$25)</f>
        <v>0.2</v>
      </c>
      <c r="AH852" s="15">
        <f t="shared" si="219"/>
        <v>1781.21094515367</v>
      </c>
      <c r="AI852" s="20">
        <f>IFERROR(VLOOKUP($E852,INPUTS!$A$44:$G$103,7,0),SCENARIOS!$N$25)</f>
        <v>0.3</v>
      </c>
      <c r="AJ852" s="15">
        <f t="shared" si="220"/>
        <v>3329.56936050083</v>
      </c>
      <c r="AL852" t="str">
        <f t="shared" si="222"/>
        <v>N</v>
      </c>
      <c r="AM852" s="21">
        <f t="shared" si="223"/>
        <v>11098.5645350028</v>
      </c>
    </row>
    <row r="853" ht="15" customHeight="1" spans="1:39">
      <c r="A853" s="24" t="s">
        <v>2603</v>
      </c>
      <c r="B853" s="52" t="s">
        <v>678</v>
      </c>
      <c r="C853" s="52" t="s">
        <v>679</v>
      </c>
      <c r="D853" s="52" t="s">
        <v>929</v>
      </c>
      <c r="E853" s="10" t="s">
        <v>440</v>
      </c>
      <c r="F853" s="52" t="s">
        <v>439</v>
      </c>
      <c r="G853" s="52" t="s">
        <v>177</v>
      </c>
      <c r="H853" s="52" t="s">
        <v>460</v>
      </c>
      <c r="I853" s="52" t="s">
        <v>459</v>
      </c>
      <c r="J853" s="56" t="s">
        <v>185</v>
      </c>
      <c r="K853" s="52" t="s">
        <v>931</v>
      </c>
      <c r="L853" s="53" t="s">
        <v>1599</v>
      </c>
      <c r="M853" s="13">
        <v>2640</v>
      </c>
      <c r="N853" s="14">
        <f t="shared" si="221"/>
        <v>7.23287671232877</v>
      </c>
      <c r="O853" s="15">
        <v>2960</v>
      </c>
      <c r="P853" s="15">
        <f t="shared" si="213"/>
        <v>7814400</v>
      </c>
      <c r="Q853" s="16">
        <f>IFERROR(VLOOKUP(G853,SCENARIOS!$A$13:$E$18,4,0),0.025)</f>
        <v>0.045</v>
      </c>
      <c r="R853" s="52">
        <f>IFERROR(VLOOKUP(L853,INPUTS!$A$107:$B$120,2,0),0.0082)</f>
        <v>0.0082</v>
      </c>
      <c r="S853" s="52">
        <f t="shared" si="214"/>
        <v>24.272</v>
      </c>
      <c r="T853" s="15">
        <f t="shared" si="215"/>
        <v>64078.08</v>
      </c>
      <c r="U853" s="15">
        <f>T853/INPUTS!$B$7*1000</f>
        <v>80097600</v>
      </c>
      <c r="V853" s="15">
        <f>T853*INPUTS!$B$6</f>
        <v>202486.7328</v>
      </c>
      <c r="W853" s="54" t="s">
        <v>396</v>
      </c>
      <c r="X853" s="54" t="s">
        <v>396</v>
      </c>
      <c r="Y853" s="67">
        <f>IFERROR(VLOOKUP(E853,INPUTS!$A$44:$B$103,2,0),0)</f>
        <v>0</v>
      </c>
      <c r="Z853" s="15">
        <f t="shared" si="217"/>
        <v>0</v>
      </c>
      <c r="AA853" s="20">
        <f>IFERROR(VLOOKUP(E853,INPUTS!$A$44:$C$103,3,0),SCENARIOS!$J$25)</f>
        <v>0.015</v>
      </c>
      <c r="AB853" s="15">
        <f t="shared" si="224"/>
        <v>1197.79418843238</v>
      </c>
      <c r="AC853" s="20">
        <f>IFERROR(VLOOKUP($E853,INPUTS!$A$44:$G$103,4,0),SCENARIOS!$K$25)</f>
        <v>0.075</v>
      </c>
      <c r="AD853" s="15">
        <f t="shared" si="224"/>
        <v>7463.34741325156</v>
      </c>
      <c r="AE853" s="20">
        <f>IFERROR(VLOOKUP($E853,INPUTS!$A$44:$G$103,5,0),SCENARIOS!$L$25)</f>
        <v>0.15</v>
      </c>
      <c r="AF853" s="15">
        <f t="shared" si="224"/>
        <v>18601.3774816485</v>
      </c>
      <c r="AG853" s="20">
        <f>IFERROR(VLOOKUP($E853,INPUTS!$A$44:$G$103,6,0),SCENARIOS!$M$25)</f>
        <v>0.2</v>
      </c>
      <c r="AH853" s="15">
        <f t="shared" si="219"/>
        <v>30907.6008441306</v>
      </c>
      <c r="AI853" s="20">
        <f>IFERROR(VLOOKUP($E853,INPUTS!$A$44:$G$103,7,0),SCENARIOS!$N$25)</f>
        <v>0.3</v>
      </c>
      <c r="AJ853" s="15">
        <f t="shared" si="220"/>
        <v>57774.7408622221</v>
      </c>
      <c r="AL853" t="str">
        <f t="shared" si="222"/>
        <v>Y</v>
      </c>
      <c r="AM853" s="21">
        <f t="shared" si="223"/>
        <v>192582.46954074</v>
      </c>
    </row>
    <row r="854" ht="15" customHeight="1" spans="1:39">
      <c r="A854" s="6" t="s">
        <v>2604</v>
      </c>
      <c r="B854" s="52" t="s">
        <v>678</v>
      </c>
      <c r="C854" s="52" t="s">
        <v>679</v>
      </c>
      <c r="D854" s="52" t="s">
        <v>929</v>
      </c>
      <c r="E854" s="10" t="s">
        <v>440</v>
      </c>
      <c r="F854" s="52" t="s">
        <v>439</v>
      </c>
      <c r="G854" s="52" t="s">
        <v>177</v>
      </c>
      <c r="H854" s="52" t="s">
        <v>223</v>
      </c>
      <c r="I854" s="52" t="s">
        <v>665</v>
      </c>
      <c r="J854" s="52" t="s">
        <v>165</v>
      </c>
      <c r="K854" s="52" t="s">
        <v>931</v>
      </c>
      <c r="L854" s="53" t="s">
        <v>1599</v>
      </c>
      <c r="M854" s="13">
        <v>1320</v>
      </c>
      <c r="N854" s="14">
        <f t="shared" si="221"/>
        <v>3.61643835616438</v>
      </c>
      <c r="O854" s="15">
        <v>3620</v>
      </c>
      <c r="P854" s="15">
        <f t="shared" si="213"/>
        <v>4778400</v>
      </c>
      <c r="Q854" s="16">
        <f>IFERROR(VLOOKUP(G854,SCENARIOS!$A$13:$E$18,4,0),0.025)</f>
        <v>0.045</v>
      </c>
      <c r="R854" s="52">
        <f>IFERROR(VLOOKUP(L854,INPUTS!$A$107:$B$120,2,0),0.0082)</f>
        <v>0.0082</v>
      </c>
      <c r="S854" s="52">
        <f t="shared" si="214"/>
        <v>29.684</v>
      </c>
      <c r="T854" s="15">
        <f t="shared" si="215"/>
        <v>39182.88</v>
      </c>
      <c r="U854" s="15">
        <f>T854/INPUTS!$B$7*1000</f>
        <v>48978600</v>
      </c>
      <c r="V854" s="15">
        <f>T854*INPUTS!$B$6</f>
        <v>123817.9008</v>
      </c>
      <c r="W854" s="54" t="s">
        <v>396</v>
      </c>
      <c r="X854" s="54" t="s">
        <v>396</v>
      </c>
      <c r="Y854" s="67">
        <f>IFERROR(VLOOKUP(E854,INPUTS!$A$44:$B$103,2,0),0)</f>
        <v>0</v>
      </c>
      <c r="Z854" s="15">
        <f t="shared" si="217"/>
        <v>0</v>
      </c>
      <c r="AA854" s="20">
        <f>IFERROR(VLOOKUP(E854,INPUTS!$A$44:$C$103,3,0),SCENARIOS!$J$25)</f>
        <v>0.015</v>
      </c>
      <c r="AB854" s="15">
        <f t="shared" si="224"/>
        <v>732.434959818448</v>
      </c>
      <c r="AC854" s="20">
        <f>IFERROR(VLOOKUP($E854,INPUTS!$A$44:$G$103,4,0),SCENARIOS!$K$25)</f>
        <v>0.075</v>
      </c>
      <c r="AD854" s="15">
        <f t="shared" si="224"/>
        <v>4563.73608715721</v>
      </c>
      <c r="AE854" s="20">
        <f>IFERROR(VLOOKUP($E854,INPUTS!$A$44:$G$103,5,0),SCENARIOS!$L$25)</f>
        <v>0.15</v>
      </c>
      <c r="AF854" s="15">
        <f t="shared" si="224"/>
        <v>11374.4909600621</v>
      </c>
      <c r="AG854" s="20">
        <f>IFERROR(VLOOKUP($E854,INPUTS!$A$44:$G$103,6,0),SCENARIOS!$M$25)</f>
        <v>0.2</v>
      </c>
      <c r="AH854" s="15">
        <f t="shared" si="219"/>
        <v>18899.5802459042</v>
      </c>
      <c r="AI854" s="20">
        <f>IFERROR(VLOOKUP($E854,INPUTS!$A$44:$G$103,7,0),SCENARIOS!$N$25)</f>
        <v>0.3</v>
      </c>
      <c r="AJ854" s="15">
        <f t="shared" si="220"/>
        <v>35328.4732975074</v>
      </c>
      <c r="AL854" t="str">
        <f t="shared" si="222"/>
        <v>Y</v>
      </c>
      <c r="AM854" s="21">
        <f t="shared" si="223"/>
        <v>117761.577658358</v>
      </c>
    </row>
    <row r="855" ht="15" customHeight="1" spans="1:39">
      <c r="A855" s="24" t="s">
        <v>2605</v>
      </c>
      <c r="B855" s="52" t="s">
        <v>678</v>
      </c>
      <c r="C855" s="52" t="s">
        <v>679</v>
      </c>
      <c r="D855" s="52" t="s">
        <v>929</v>
      </c>
      <c r="E855" s="10" t="s">
        <v>440</v>
      </c>
      <c r="F855" s="52" t="s">
        <v>439</v>
      </c>
      <c r="G855" s="52" t="s">
        <v>177</v>
      </c>
      <c r="H855" s="52" t="s">
        <v>221</v>
      </c>
      <c r="I855" s="52" t="s">
        <v>662</v>
      </c>
      <c r="J855" s="52" t="s">
        <v>165</v>
      </c>
      <c r="K855" s="52" t="s">
        <v>931</v>
      </c>
      <c r="L855" s="53" t="s">
        <v>1599</v>
      </c>
      <c r="M855" s="13">
        <v>660</v>
      </c>
      <c r="N855" s="14">
        <f t="shared" si="221"/>
        <v>1.80821917808219</v>
      </c>
      <c r="O855" s="15">
        <v>4790</v>
      </c>
      <c r="P855" s="15">
        <f t="shared" si="213"/>
        <v>3161400</v>
      </c>
      <c r="Q855" s="16">
        <f>IFERROR(VLOOKUP(G855,SCENARIOS!$A$13:$E$18,4,0),0.025)</f>
        <v>0.045</v>
      </c>
      <c r="R855" s="52">
        <f>IFERROR(VLOOKUP(L855,INPUTS!$A$107:$B$120,2,0),0.0082)</f>
        <v>0.0082</v>
      </c>
      <c r="S855" s="52">
        <f t="shared" si="214"/>
        <v>39.278</v>
      </c>
      <c r="T855" s="15">
        <f t="shared" si="215"/>
        <v>25923.48</v>
      </c>
      <c r="U855" s="15">
        <f>T855/INPUTS!$B$7*1000</f>
        <v>32404350</v>
      </c>
      <c r="V855" s="15">
        <f>T855*INPUTS!$B$6</f>
        <v>81918.1968</v>
      </c>
      <c r="W855" s="54" t="s">
        <v>396</v>
      </c>
      <c r="X855" s="54" t="s">
        <v>396</v>
      </c>
      <c r="Y855" s="67">
        <f>IFERROR(VLOOKUP(E855,INPUTS!$A$44:$B$103,2,0),0)</f>
        <v>0</v>
      </c>
      <c r="Z855" s="15">
        <f t="shared" si="217"/>
        <v>0</v>
      </c>
      <c r="AA855" s="20">
        <f>IFERROR(VLOOKUP(E855,INPUTS!$A$44:$C$103,3,0),SCENARIOS!$J$25)</f>
        <v>0.015</v>
      </c>
      <c r="AB855" s="15">
        <f t="shared" si="224"/>
        <v>484.58058805668</v>
      </c>
      <c r="AC855" s="20">
        <f>IFERROR(VLOOKUP($E855,INPUTS!$A$44:$G$103,4,0),SCENARIOS!$K$25)</f>
        <v>0.075</v>
      </c>
      <c r="AD855" s="15">
        <f t="shared" si="224"/>
        <v>3019.37788086782</v>
      </c>
      <c r="AE855" s="20">
        <f>IFERROR(VLOOKUP($E855,INPUTS!$A$44:$G$103,5,0),SCENARIOS!$L$25)</f>
        <v>0.15</v>
      </c>
      <c r="AF855" s="15">
        <f t="shared" si="224"/>
        <v>7525.38835617369</v>
      </c>
      <c r="AG855" s="20">
        <f>IFERROR(VLOOKUP($E855,INPUTS!$A$44:$G$103,6,0),SCENARIOS!$M$25)</f>
        <v>0.2</v>
      </c>
      <c r="AH855" s="15">
        <f t="shared" si="219"/>
        <v>12504.0040577184</v>
      </c>
      <c r="AI855" s="20">
        <f>IFERROR(VLOOKUP($E855,INPUTS!$A$44:$G$103,7,0),SCENARIOS!$N$25)</f>
        <v>0.3</v>
      </c>
      <c r="AJ855" s="15">
        <f t="shared" si="220"/>
        <v>23373.396007605</v>
      </c>
      <c r="AL855" t="str">
        <f t="shared" si="222"/>
        <v>Y</v>
      </c>
      <c r="AM855" s="21">
        <f t="shared" si="223"/>
        <v>77911.3200253501</v>
      </c>
    </row>
    <row r="856" ht="15" customHeight="1" spans="1:39">
      <c r="A856" s="6" t="s">
        <v>2606</v>
      </c>
      <c r="B856" s="52" t="s">
        <v>678</v>
      </c>
      <c r="C856" s="52" t="s">
        <v>679</v>
      </c>
      <c r="D856" s="52" t="s">
        <v>929</v>
      </c>
      <c r="E856" s="10" t="s">
        <v>440</v>
      </c>
      <c r="F856" s="52" t="s">
        <v>439</v>
      </c>
      <c r="G856" s="52" t="s">
        <v>177</v>
      </c>
      <c r="H856" s="52" t="s">
        <v>1881</v>
      </c>
      <c r="I856" s="52" t="s">
        <v>1882</v>
      </c>
      <c r="J856" s="52" t="s">
        <v>165</v>
      </c>
      <c r="K856" s="52" t="s">
        <v>931</v>
      </c>
      <c r="L856" s="53" t="s">
        <v>1599</v>
      </c>
      <c r="M856" s="13">
        <v>660</v>
      </c>
      <c r="N856" s="14">
        <f t="shared" si="221"/>
        <v>1.80821917808219</v>
      </c>
      <c r="O856" s="15">
        <v>4000</v>
      </c>
      <c r="P856" s="15">
        <f t="shared" si="213"/>
        <v>2640000</v>
      </c>
      <c r="Q856" s="16">
        <f>IFERROR(VLOOKUP(G856,SCENARIOS!$A$13:$E$18,4,0),0.025)</f>
        <v>0.045</v>
      </c>
      <c r="R856" s="52">
        <f>IFERROR(VLOOKUP(L856,INPUTS!$A$107:$B$120,2,0),0.0082)</f>
        <v>0.0082</v>
      </c>
      <c r="S856" s="52">
        <f t="shared" si="214"/>
        <v>32.8</v>
      </c>
      <c r="T856" s="15">
        <f t="shared" si="215"/>
        <v>21648</v>
      </c>
      <c r="U856" s="15">
        <f>T856/INPUTS!$B$7*1000</f>
        <v>27060000</v>
      </c>
      <c r="V856" s="15">
        <f>T856*INPUTS!$B$6</f>
        <v>68407.68</v>
      </c>
      <c r="W856" s="54" t="s">
        <v>396</v>
      </c>
      <c r="X856" s="54" t="s">
        <v>396</v>
      </c>
      <c r="Y856" s="67">
        <f>IFERROR(VLOOKUP(E856,INPUTS!$A$44:$B$103,2,0),0)</f>
        <v>0</v>
      </c>
      <c r="Z856" s="15">
        <f t="shared" si="217"/>
        <v>0</v>
      </c>
      <c r="AA856" s="20">
        <f>IFERROR(VLOOKUP(E856,INPUTS!$A$44:$C$103,3,0),SCENARIOS!$J$25)</f>
        <v>0.015</v>
      </c>
      <c r="AB856" s="15">
        <f t="shared" si="224"/>
        <v>404.660198794723</v>
      </c>
      <c r="AC856" s="20">
        <f>IFERROR(VLOOKUP($E856,INPUTS!$A$44:$G$103,4,0),SCENARIOS!$K$25)</f>
        <v>0.075</v>
      </c>
      <c r="AD856" s="15">
        <f t="shared" si="224"/>
        <v>2521.40115312553</v>
      </c>
      <c r="AE856" s="20">
        <f>IFERROR(VLOOKUP($E856,INPUTS!$A$44:$G$103,5,0),SCENARIOS!$L$25)</f>
        <v>0.15</v>
      </c>
      <c r="AF856" s="15">
        <f t="shared" si="224"/>
        <v>6284.24914920559</v>
      </c>
      <c r="AG856" s="20">
        <f>IFERROR(VLOOKUP($E856,INPUTS!$A$44:$G$103,6,0),SCENARIOS!$M$25)</f>
        <v>0.2</v>
      </c>
      <c r="AH856" s="15">
        <f t="shared" si="219"/>
        <v>10441.757041936</v>
      </c>
      <c r="AI856" s="20">
        <f>IFERROR(VLOOKUP($E856,INPUTS!$A$44:$G$103,7,0),SCENARIOS!$N$25)</f>
        <v>0.3</v>
      </c>
      <c r="AJ856" s="15">
        <f t="shared" si="220"/>
        <v>19518.4935345345</v>
      </c>
      <c r="AL856" t="str">
        <f t="shared" si="222"/>
        <v>N</v>
      </c>
      <c r="AM856" s="21">
        <f t="shared" si="223"/>
        <v>65061.6451151149</v>
      </c>
    </row>
    <row r="857" ht="15" customHeight="1" spans="1:39">
      <c r="A857" s="24" t="s">
        <v>2607</v>
      </c>
      <c r="B857" s="52" t="s">
        <v>678</v>
      </c>
      <c r="C857" s="52" t="s">
        <v>679</v>
      </c>
      <c r="D857" s="52" t="s">
        <v>929</v>
      </c>
      <c r="E857" s="10" t="s">
        <v>440</v>
      </c>
      <c r="F857" s="52" t="s">
        <v>439</v>
      </c>
      <c r="G857" s="52" t="s">
        <v>177</v>
      </c>
      <c r="H857" s="52" t="s">
        <v>1884</v>
      </c>
      <c r="I857" s="52" t="s">
        <v>1885</v>
      </c>
      <c r="J857" s="52" t="s">
        <v>165</v>
      </c>
      <c r="K857" s="52" t="s">
        <v>931</v>
      </c>
      <c r="L857" s="53" t="s">
        <v>1599</v>
      </c>
      <c r="M857" s="13">
        <v>660</v>
      </c>
      <c r="N857" s="14">
        <f t="shared" si="221"/>
        <v>1.80821917808219</v>
      </c>
      <c r="O857" s="15">
        <v>4100</v>
      </c>
      <c r="P857" s="15">
        <f t="shared" si="213"/>
        <v>2706000</v>
      </c>
      <c r="Q857" s="16">
        <f>IFERROR(VLOOKUP(G857,SCENARIOS!$A$13:$E$18,4,0),0.025)</f>
        <v>0.045</v>
      </c>
      <c r="R857" s="52">
        <f>IFERROR(VLOOKUP(L857,INPUTS!$A$107:$B$120,2,0),0.0082)</f>
        <v>0.0082</v>
      </c>
      <c r="S857" s="52">
        <f t="shared" si="214"/>
        <v>33.62</v>
      </c>
      <c r="T857" s="15">
        <f t="shared" si="215"/>
        <v>22189.2</v>
      </c>
      <c r="U857" s="15">
        <f>T857/INPUTS!$B$7*1000</f>
        <v>27736500</v>
      </c>
      <c r="V857" s="15">
        <f>T857*INPUTS!$B$6</f>
        <v>70117.872</v>
      </c>
      <c r="W857" s="54" t="s">
        <v>396</v>
      </c>
      <c r="X857" s="54" t="s">
        <v>396</v>
      </c>
      <c r="Y857" s="67">
        <f>IFERROR(VLOOKUP(E857,INPUTS!$A$44:$B$103,2,0),0)</f>
        <v>0</v>
      </c>
      <c r="Z857" s="15">
        <f t="shared" si="217"/>
        <v>0</v>
      </c>
      <c r="AA857" s="20">
        <f>IFERROR(VLOOKUP(E857,INPUTS!$A$44:$C$103,3,0),SCENARIOS!$J$25)</f>
        <v>0.015</v>
      </c>
      <c r="AB857" s="15">
        <f t="shared" si="224"/>
        <v>414.776703764591</v>
      </c>
      <c r="AC857" s="20">
        <f>IFERROR(VLOOKUP($E857,INPUTS!$A$44:$G$103,4,0),SCENARIOS!$K$25)</f>
        <v>0.075</v>
      </c>
      <c r="AD857" s="15">
        <f t="shared" si="224"/>
        <v>2584.43618195367</v>
      </c>
      <c r="AE857" s="20">
        <f>IFERROR(VLOOKUP($E857,INPUTS!$A$44:$G$103,5,0),SCENARIOS!$L$25)</f>
        <v>0.15</v>
      </c>
      <c r="AF857" s="15">
        <f t="shared" si="224"/>
        <v>6441.35537793573</v>
      </c>
      <c r="AG857" s="20">
        <f>IFERROR(VLOOKUP($E857,INPUTS!$A$44:$G$103,6,0),SCENARIOS!$M$25)</f>
        <v>0.2</v>
      </c>
      <c r="AH857" s="15">
        <f t="shared" si="219"/>
        <v>10702.8009679844</v>
      </c>
      <c r="AI857" s="20">
        <f>IFERROR(VLOOKUP($E857,INPUTS!$A$44:$G$103,7,0),SCENARIOS!$N$25)</f>
        <v>0.3</v>
      </c>
      <c r="AJ857" s="15">
        <f t="shared" si="220"/>
        <v>20006.4558728978</v>
      </c>
      <c r="AL857" t="str">
        <f t="shared" si="222"/>
        <v>N</v>
      </c>
      <c r="AM857" s="21">
        <f t="shared" si="223"/>
        <v>66688.1862429928</v>
      </c>
    </row>
    <row r="858" ht="15" customHeight="1" spans="1:39">
      <c r="A858" s="6" t="s">
        <v>2608</v>
      </c>
      <c r="B858" s="52" t="s">
        <v>678</v>
      </c>
      <c r="C858" s="52" t="s">
        <v>679</v>
      </c>
      <c r="D858" s="52" t="s">
        <v>929</v>
      </c>
      <c r="E858" s="10" t="s">
        <v>440</v>
      </c>
      <c r="F858" s="52" t="s">
        <v>439</v>
      </c>
      <c r="G858" s="52" t="s">
        <v>177</v>
      </c>
      <c r="H858" s="52" t="s">
        <v>1887</v>
      </c>
      <c r="I858" s="52" t="s">
        <v>1888</v>
      </c>
      <c r="J858" s="52" t="s">
        <v>165</v>
      </c>
      <c r="K858" s="52" t="s">
        <v>931</v>
      </c>
      <c r="L858" s="53" t="s">
        <v>1599</v>
      </c>
      <c r="M858" s="13">
        <v>660</v>
      </c>
      <c r="N858" s="14">
        <f t="shared" si="221"/>
        <v>1.80821917808219</v>
      </c>
      <c r="O858" s="15">
        <v>3840</v>
      </c>
      <c r="P858" s="15">
        <f t="shared" si="213"/>
        <v>2534400</v>
      </c>
      <c r="Q858" s="16">
        <f>IFERROR(VLOOKUP(G858,SCENARIOS!$A$13:$E$18,4,0),0.025)</f>
        <v>0.045</v>
      </c>
      <c r="R858" s="52">
        <f>IFERROR(VLOOKUP(L858,INPUTS!$A$107:$B$120,2,0),0.0082)</f>
        <v>0.0082</v>
      </c>
      <c r="S858" s="52">
        <f t="shared" si="214"/>
        <v>31.488</v>
      </c>
      <c r="T858" s="15">
        <f t="shared" si="215"/>
        <v>20782.08</v>
      </c>
      <c r="U858" s="15">
        <f>T858/INPUTS!$B$7*1000</f>
        <v>25977600</v>
      </c>
      <c r="V858" s="15">
        <f>T858*INPUTS!$B$6</f>
        <v>65671.3728</v>
      </c>
      <c r="W858" s="54" t="s">
        <v>396</v>
      </c>
      <c r="X858" s="54" t="s">
        <v>396</v>
      </c>
      <c r="Y858" s="67">
        <f>IFERROR(VLOOKUP(E858,INPUTS!$A$44:$B$103,2,0),0)</f>
        <v>0</v>
      </c>
      <c r="Z858" s="15">
        <f t="shared" si="217"/>
        <v>0</v>
      </c>
      <c r="AA858" s="20">
        <f>IFERROR(VLOOKUP(E858,INPUTS!$A$44:$C$103,3,0),SCENARIOS!$J$25)</f>
        <v>0.015</v>
      </c>
      <c r="AB858" s="15">
        <f t="shared" si="224"/>
        <v>388.473790842934</v>
      </c>
      <c r="AC858" s="20">
        <f>IFERROR(VLOOKUP($E858,INPUTS!$A$44:$G$103,4,0),SCENARIOS!$K$25)</f>
        <v>0.075</v>
      </c>
      <c r="AD858" s="15">
        <f t="shared" si="224"/>
        <v>2420.54510700051</v>
      </c>
      <c r="AE858" s="20">
        <f>IFERROR(VLOOKUP($E858,INPUTS!$A$44:$G$103,5,0),SCENARIOS!$L$25)</f>
        <v>0.15</v>
      </c>
      <c r="AF858" s="15">
        <f t="shared" si="224"/>
        <v>6032.87918323737</v>
      </c>
      <c r="AG858" s="20">
        <f>IFERROR(VLOOKUP($E858,INPUTS!$A$44:$G$103,6,0),SCENARIOS!$M$25)</f>
        <v>0.2</v>
      </c>
      <c r="AH858" s="15">
        <f t="shared" si="219"/>
        <v>10024.0867602586</v>
      </c>
      <c r="AI858" s="20">
        <f>IFERROR(VLOOKUP($E858,INPUTS!$A$44:$G$103,7,0),SCENARIOS!$N$25)</f>
        <v>0.3</v>
      </c>
      <c r="AJ858" s="15">
        <f t="shared" si="220"/>
        <v>18737.7537931531</v>
      </c>
      <c r="AL858" t="str">
        <f t="shared" si="222"/>
        <v>N</v>
      </c>
      <c r="AM858" s="21">
        <f t="shared" si="223"/>
        <v>62459.1793105103</v>
      </c>
    </row>
    <row r="859" ht="15" customHeight="1" spans="1:39">
      <c r="A859" s="24" t="s">
        <v>2609</v>
      </c>
      <c r="B859" s="52" t="s">
        <v>678</v>
      </c>
      <c r="C859" s="52" t="s">
        <v>679</v>
      </c>
      <c r="D859" s="52" t="s">
        <v>929</v>
      </c>
      <c r="E859" s="10" t="s">
        <v>440</v>
      </c>
      <c r="F859" s="52" t="s">
        <v>439</v>
      </c>
      <c r="G859" s="52" t="s">
        <v>177</v>
      </c>
      <c r="H859" s="52" t="s">
        <v>640</v>
      </c>
      <c r="I859" s="52" t="s">
        <v>639</v>
      </c>
      <c r="J859" s="52" t="s">
        <v>1852</v>
      </c>
      <c r="K859" s="52" t="s">
        <v>931</v>
      </c>
      <c r="L859" s="53" t="s">
        <v>1599</v>
      </c>
      <c r="M859" s="13">
        <v>991</v>
      </c>
      <c r="N859" s="14">
        <f t="shared" si="221"/>
        <v>2.71506849315068</v>
      </c>
      <c r="O859" s="15">
        <v>3720</v>
      </c>
      <c r="P859" s="15">
        <f t="shared" si="213"/>
        <v>3686520</v>
      </c>
      <c r="Q859" s="16">
        <f>IFERROR(VLOOKUP(G859,SCENARIOS!$A$13:$E$18,4,0),0.025)</f>
        <v>0.045</v>
      </c>
      <c r="R859" s="52">
        <f>IFERROR(VLOOKUP(L859,INPUTS!$A$107:$B$120,2,0),0.0082)</f>
        <v>0.0082</v>
      </c>
      <c r="S859" s="52">
        <f t="shared" si="214"/>
        <v>30.504</v>
      </c>
      <c r="T859" s="15">
        <f t="shared" si="215"/>
        <v>30229.464</v>
      </c>
      <c r="U859" s="15">
        <f>T859/INPUTS!$B$7*1000</f>
        <v>37786830</v>
      </c>
      <c r="V859" s="15">
        <f>T859*INPUTS!$B$6</f>
        <v>95525.10624</v>
      </c>
      <c r="W859" s="54" t="s">
        <v>396</v>
      </c>
      <c r="X859" s="54" t="s">
        <v>396</v>
      </c>
      <c r="Y859" s="67">
        <f>IFERROR(VLOOKUP(E859,INPUTS!$A$44:$B$103,2,0),0)</f>
        <v>0</v>
      </c>
      <c r="Z859" s="15">
        <f t="shared" si="217"/>
        <v>0</v>
      </c>
      <c r="AA859" s="20">
        <f>IFERROR(VLOOKUP(E859,INPUTS!$A$44:$C$103,3,0),SCENARIOS!$J$25)</f>
        <v>0.015</v>
      </c>
      <c r="AB859" s="15">
        <f t="shared" si="224"/>
        <v>565.071180326031</v>
      </c>
      <c r="AC859" s="20">
        <f>IFERROR(VLOOKUP($E859,INPUTS!$A$44:$G$103,4,0),SCENARIOS!$K$25)</f>
        <v>0.075</v>
      </c>
      <c r="AD859" s="15">
        <f t="shared" si="224"/>
        <v>3520.90749205315</v>
      </c>
      <c r="AE859" s="20">
        <f>IFERROR(VLOOKUP($E859,INPUTS!$A$44:$G$103,5,0),SCENARIOS!$L$25)</f>
        <v>0.15</v>
      </c>
      <c r="AF859" s="15">
        <f t="shared" si="224"/>
        <v>8775.3826414884</v>
      </c>
      <c r="AG859" s="20">
        <f>IFERROR(VLOOKUP($E859,INPUTS!$A$44:$G$103,6,0),SCENARIOS!$M$25)</f>
        <v>0.2</v>
      </c>
      <c r="AH859" s="15">
        <f t="shared" si="219"/>
        <v>14580.9644584235</v>
      </c>
      <c r="AI859" s="20">
        <f>IFERROR(VLOOKUP($E859,INPUTS!$A$44:$G$103,7,0),SCENARIOS!$N$25)</f>
        <v>0.3</v>
      </c>
      <c r="AJ859" s="15">
        <f t="shared" si="220"/>
        <v>27255.8018124743</v>
      </c>
      <c r="AL859" t="str">
        <f t="shared" si="222"/>
        <v>Y</v>
      </c>
      <c r="AM859" s="21">
        <f t="shared" si="223"/>
        <v>90852.6727082475</v>
      </c>
    </row>
    <row r="860" ht="15" customHeight="1" spans="1:39">
      <c r="A860" s="6" t="s">
        <v>2610</v>
      </c>
      <c r="B860" s="52" t="s">
        <v>678</v>
      </c>
      <c r="C860" s="52" t="s">
        <v>679</v>
      </c>
      <c r="D860" s="52" t="s">
        <v>929</v>
      </c>
      <c r="E860" s="10" t="s">
        <v>440</v>
      </c>
      <c r="F860" s="52" t="s">
        <v>439</v>
      </c>
      <c r="G860" s="52" t="s">
        <v>177</v>
      </c>
      <c r="H860" s="52" t="s">
        <v>1731</v>
      </c>
      <c r="I860" s="52" t="s">
        <v>1732</v>
      </c>
      <c r="J860" s="52" t="s">
        <v>1852</v>
      </c>
      <c r="K860" s="52" t="s">
        <v>931</v>
      </c>
      <c r="L860" s="53" t="s">
        <v>1599</v>
      </c>
      <c r="M860" s="13">
        <v>660</v>
      </c>
      <c r="N860" s="14">
        <f t="shared" si="221"/>
        <v>1.80821917808219</v>
      </c>
      <c r="O860" s="15">
        <v>3810</v>
      </c>
      <c r="P860" s="15">
        <f t="shared" si="213"/>
        <v>2514600</v>
      </c>
      <c r="Q860" s="16">
        <f>IFERROR(VLOOKUP(G860,SCENARIOS!$A$13:$E$18,4,0),0.025)</f>
        <v>0.045</v>
      </c>
      <c r="R860" s="52">
        <f>IFERROR(VLOOKUP(L860,INPUTS!$A$107:$B$120,2,0),0.0082)</f>
        <v>0.0082</v>
      </c>
      <c r="S860" s="52">
        <f t="shared" si="214"/>
        <v>31.242</v>
      </c>
      <c r="T860" s="15">
        <f t="shared" si="215"/>
        <v>20619.72</v>
      </c>
      <c r="U860" s="15">
        <f>T860/INPUTS!$B$7*1000</f>
        <v>25774650</v>
      </c>
      <c r="V860" s="15">
        <f>T860*INPUTS!$B$6</f>
        <v>65158.3152</v>
      </c>
      <c r="W860" s="54" t="s">
        <v>396</v>
      </c>
      <c r="X860" s="54" t="s">
        <v>396</v>
      </c>
      <c r="Y860" s="67">
        <f>IFERROR(VLOOKUP(E860,INPUTS!$A$44:$B$103,2,0),0)</f>
        <v>0</v>
      </c>
      <c r="Z860" s="15">
        <f t="shared" si="217"/>
        <v>0</v>
      </c>
      <c r="AA860" s="20">
        <f>IFERROR(VLOOKUP(E860,INPUTS!$A$44:$C$103,3,0),SCENARIOS!$J$25)</f>
        <v>0.015</v>
      </c>
      <c r="AB860" s="15">
        <f t="shared" si="224"/>
        <v>385.438839351973</v>
      </c>
      <c r="AC860" s="20">
        <f>IFERROR(VLOOKUP($E860,INPUTS!$A$44:$G$103,4,0),SCENARIOS!$K$25)</f>
        <v>0.075</v>
      </c>
      <c r="AD860" s="15">
        <f t="shared" si="224"/>
        <v>2401.63459835207</v>
      </c>
      <c r="AE860" s="20">
        <f>IFERROR(VLOOKUP($E860,INPUTS!$A$44:$G$103,5,0),SCENARIOS!$L$25)</f>
        <v>0.15</v>
      </c>
      <c r="AF860" s="15">
        <f t="shared" si="224"/>
        <v>5985.74731461832</v>
      </c>
      <c r="AG860" s="20">
        <f>IFERROR(VLOOKUP($E860,INPUTS!$A$44:$G$103,6,0),SCENARIOS!$M$25)</f>
        <v>0.2</v>
      </c>
      <c r="AH860" s="15">
        <f t="shared" si="219"/>
        <v>9945.77358244406</v>
      </c>
      <c r="AI860" s="20">
        <f>IFERROR(VLOOKUP($E860,INPUTS!$A$44:$G$103,7,0),SCENARIOS!$N$25)</f>
        <v>0.3</v>
      </c>
      <c r="AJ860" s="15">
        <f t="shared" si="220"/>
        <v>18591.3650916441</v>
      </c>
      <c r="AL860" t="str">
        <f t="shared" si="222"/>
        <v>N</v>
      </c>
      <c r="AM860" s="21">
        <f t="shared" si="223"/>
        <v>61971.216972147</v>
      </c>
    </row>
    <row r="861" ht="15" customHeight="1" spans="1:39">
      <c r="A861" s="24" t="s">
        <v>2611</v>
      </c>
      <c r="B861" s="52" t="s">
        <v>678</v>
      </c>
      <c r="C861" s="52" t="s">
        <v>679</v>
      </c>
      <c r="D861" s="52" t="s">
        <v>929</v>
      </c>
      <c r="E861" s="10" t="s">
        <v>440</v>
      </c>
      <c r="F861" s="52" t="s">
        <v>439</v>
      </c>
      <c r="G861" s="52" t="s">
        <v>177</v>
      </c>
      <c r="H861" s="52" t="s">
        <v>1892</v>
      </c>
      <c r="I861" s="52" t="s">
        <v>639</v>
      </c>
      <c r="J861" s="52" t="s">
        <v>1852</v>
      </c>
      <c r="K861" s="52" t="s">
        <v>931</v>
      </c>
      <c r="L861" s="53" t="s">
        <v>1599</v>
      </c>
      <c r="M861" s="13">
        <v>660</v>
      </c>
      <c r="N861" s="14">
        <f t="shared" si="221"/>
        <v>1.80821917808219</v>
      </c>
      <c r="O861" s="15">
        <v>3620</v>
      </c>
      <c r="P861" s="15">
        <f t="shared" si="213"/>
        <v>2389200</v>
      </c>
      <c r="Q861" s="16">
        <f>IFERROR(VLOOKUP(G861,SCENARIOS!$A$13:$E$18,4,0),0.025)</f>
        <v>0.045</v>
      </c>
      <c r="R861" s="52">
        <f>IFERROR(VLOOKUP(L861,INPUTS!$A$107:$B$120,2,0),0.0082)</f>
        <v>0.0082</v>
      </c>
      <c r="S861" s="52">
        <f t="shared" si="214"/>
        <v>29.684</v>
      </c>
      <c r="T861" s="15">
        <f t="shared" si="215"/>
        <v>19591.44</v>
      </c>
      <c r="U861" s="15">
        <f>T861/INPUTS!$B$7*1000</f>
        <v>24489300</v>
      </c>
      <c r="V861" s="15">
        <f>T861*INPUTS!$B$6</f>
        <v>61908.9504</v>
      </c>
      <c r="W861" s="54" t="s">
        <v>396</v>
      </c>
      <c r="X861" s="54" t="s">
        <v>396</v>
      </c>
      <c r="Y861" s="67">
        <f>IFERROR(VLOOKUP(E861,INPUTS!$A$44:$B$103,2,0),0)</f>
        <v>0</v>
      </c>
      <c r="Z861" s="15">
        <f t="shared" si="217"/>
        <v>0</v>
      </c>
      <c r="AA861" s="20">
        <f>IFERROR(VLOOKUP(E861,INPUTS!$A$44:$C$103,3,0),SCENARIOS!$J$25)</f>
        <v>0.015</v>
      </c>
      <c r="AB861" s="15">
        <f t="shared" si="224"/>
        <v>366.217479909224</v>
      </c>
      <c r="AC861" s="20">
        <f>IFERROR(VLOOKUP($E861,INPUTS!$A$44:$G$103,4,0),SCENARIOS!$K$25)</f>
        <v>0.075</v>
      </c>
      <c r="AD861" s="15">
        <f t="shared" si="224"/>
        <v>2281.8680435786</v>
      </c>
      <c r="AE861" s="20">
        <f>IFERROR(VLOOKUP($E861,INPUTS!$A$44:$G$103,5,0),SCENARIOS!$L$25)</f>
        <v>0.15</v>
      </c>
      <c r="AF861" s="15">
        <f t="shared" si="224"/>
        <v>5687.24548003106</v>
      </c>
      <c r="AG861" s="20">
        <f>IFERROR(VLOOKUP($E861,INPUTS!$A$44:$G$103,6,0),SCENARIOS!$M$25)</f>
        <v>0.2</v>
      </c>
      <c r="AH861" s="15">
        <f t="shared" si="219"/>
        <v>9449.7901229521</v>
      </c>
      <c r="AI861" s="20">
        <f>IFERROR(VLOOKUP($E861,INPUTS!$A$44:$G$103,7,0),SCENARIOS!$N$25)</f>
        <v>0.3</v>
      </c>
      <c r="AJ861" s="15">
        <f t="shared" si="220"/>
        <v>17664.2366487537</v>
      </c>
      <c r="AL861" t="str">
        <f t="shared" si="222"/>
        <v>N</v>
      </c>
      <c r="AM861" s="21">
        <f t="shared" si="223"/>
        <v>58880.788829179</v>
      </c>
    </row>
    <row r="862" ht="15" customHeight="1" spans="1:39">
      <c r="A862" s="6" t="s">
        <v>2612</v>
      </c>
      <c r="B862" s="52" t="s">
        <v>680</v>
      </c>
      <c r="C862" s="52" t="s">
        <v>681</v>
      </c>
      <c r="D862" s="52" t="s">
        <v>929</v>
      </c>
      <c r="E862" s="10" t="s">
        <v>682</v>
      </c>
      <c r="F862" s="52" t="s">
        <v>439</v>
      </c>
      <c r="G862" s="52" t="s">
        <v>177</v>
      </c>
      <c r="H862" s="52" t="s">
        <v>460</v>
      </c>
      <c r="I862" s="52" t="s">
        <v>459</v>
      </c>
      <c r="J862" s="56" t="s">
        <v>185</v>
      </c>
      <c r="K862" s="52" t="s">
        <v>931</v>
      </c>
      <c r="L862" s="53" t="s">
        <v>279</v>
      </c>
      <c r="M862" s="13">
        <v>1320</v>
      </c>
      <c r="N862" s="14">
        <f t="shared" si="221"/>
        <v>3.61643835616438</v>
      </c>
      <c r="O862" s="15">
        <v>2960</v>
      </c>
      <c r="P862" s="15">
        <f t="shared" si="213"/>
        <v>3907200</v>
      </c>
      <c r="Q862" s="16">
        <f>IFERROR(VLOOKUP(G862,SCENARIOS!$A$13:$E$18,4,0),0.025)</f>
        <v>0.045</v>
      </c>
      <c r="R862" s="52">
        <f>IFERROR(VLOOKUP(L862,INPUTS!$A$107:$B$120,2,0),0.0082)</f>
        <v>0.0039</v>
      </c>
      <c r="S862" s="52">
        <f t="shared" si="214"/>
        <v>11.544</v>
      </c>
      <c r="T862" s="15">
        <f t="shared" si="215"/>
        <v>15238.08</v>
      </c>
      <c r="U862" s="15">
        <f>T862/INPUTS!$B$7*1000</f>
        <v>19047600</v>
      </c>
      <c r="V862" s="15">
        <f>T862*INPUTS!$B$6</f>
        <v>48152.3328</v>
      </c>
      <c r="W862" s="54" t="s">
        <v>396</v>
      </c>
      <c r="X862" s="54" t="s">
        <v>396</v>
      </c>
      <c r="Y862" s="67">
        <f>IFERROR(VLOOKUP(E862,INPUTS!$A$44:$B$103,2,0),0)</f>
        <v>0</v>
      </c>
      <c r="Z862" s="15">
        <f t="shared" si="217"/>
        <v>0</v>
      </c>
      <c r="AA862" s="20">
        <f>IFERROR(VLOOKUP(E862,INPUTS!$A$44:$C$103,3,0),SCENARIOS!$J$25)</f>
        <v>0.015</v>
      </c>
      <c r="AB862" s="15">
        <f t="shared" si="224"/>
        <v>284.8413009077</v>
      </c>
      <c r="AC862" s="20">
        <f>IFERROR(VLOOKUP($E862,INPUTS!$A$44:$G$103,4,0),SCENARIOS!$K$25)</f>
        <v>0.075</v>
      </c>
      <c r="AD862" s="15">
        <f t="shared" si="224"/>
        <v>1774.82042144397</v>
      </c>
      <c r="AE862" s="20">
        <f>IFERROR(VLOOKUP($E862,INPUTS!$A$44:$G$103,5,0),SCENARIOS!$L$25)</f>
        <v>0.15</v>
      </c>
      <c r="AF862" s="15">
        <f t="shared" si="224"/>
        <v>4423.49830356276</v>
      </c>
      <c r="AG862" s="20">
        <f>IFERROR(VLOOKUP($E862,INPUTS!$A$44:$G$103,6,0),SCENARIOS!$M$25)</f>
        <v>0.2</v>
      </c>
      <c r="AH862" s="15">
        <f t="shared" si="219"/>
        <v>7349.97824951887</v>
      </c>
      <c r="AI862" s="20">
        <f>IFERROR(VLOOKUP($E862,INPUTS!$A$44:$G$103,7,0),SCENARIOS!$N$25)</f>
        <v>0.3</v>
      </c>
      <c r="AJ862" s="15">
        <f t="shared" si="220"/>
        <v>13739.1152050406</v>
      </c>
      <c r="AL862" t="str">
        <f t="shared" si="222"/>
        <v>N</v>
      </c>
      <c r="AM862" s="21">
        <f t="shared" si="223"/>
        <v>45797.0506834687</v>
      </c>
    </row>
    <row r="863" ht="15" customHeight="1" spans="1:39">
      <c r="A863" s="24" t="s">
        <v>2613</v>
      </c>
      <c r="B863" s="52" t="s">
        <v>680</v>
      </c>
      <c r="C863" s="52" t="s">
        <v>681</v>
      </c>
      <c r="D863" s="52" t="s">
        <v>929</v>
      </c>
      <c r="E863" s="10" t="s">
        <v>682</v>
      </c>
      <c r="F863" s="52" t="s">
        <v>439</v>
      </c>
      <c r="G863" s="52" t="s">
        <v>177</v>
      </c>
      <c r="H863" s="52" t="s">
        <v>223</v>
      </c>
      <c r="I863" s="52" t="s">
        <v>665</v>
      </c>
      <c r="J863" s="52" t="s">
        <v>165</v>
      </c>
      <c r="K863" s="52" t="s">
        <v>931</v>
      </c>
      <c r="L863" s="53" t="s">
        <v>279</v>
      </c>
      <c r="M863" s="13">
        <v>660</v>
      </c>
      <c r="N863" s="14">
        <f t="shared" si="221"/>
        <v>1.80821917808219</v>
      </c>
      <c r="O863" s="15">
        <v>3590</v>
      </c>
      <c r="P863" s="15">
        <f t="shared" si="213"/>
        <v>2369400</v>
      </c>
      <c r="Q863" s="16">
        <f>IFERROR(VLOOKUP(G863,SCENARIOS!$A$13:$E$18,4,0),0.025)</f>
        <v>0.045</v>
      </c>
      <c r="R863" s="52">
        <f>IFERROR(VLOOKUP(L863,INPUTS!$A$107:$B$120,2,0),0.0082)</f>
        <v>0.0039</v>
      </c>
      <c r="S863" s="52">
        <f t="shared" si="214"/>
        <v>14.001</v>
      </c>
      <c r="T863" s="15">
        <f t="shared" si="215"/>
        <v>9240.66</v>
      </c>
      <c r="U863" s="15">
        <f>T863/INPUTS!$B$7*1000</f>
        <v>11550825</v>
      </c>
      <c r="V863" s="15">
        <f>T863*INPUTS!$B$6</f>
        <v>29200.4856</v>
      </c>
      <c r="W863" s="54" t="s">
        <v>396</v>
      </c>
      <c r="X863" s="54" t="s">
        <v>396</v>
      </c>
      <c r="Y863" s="67">
        <f>IFERROR(VLOOKUP(E863,INPUTS!$A$44:$B$103,2,0),0)</f>
        <v>0</v>
      </c>
      <c r="Z863" s="15">
        <f t="shared" si="217"/>
        <v>0</v>
      </c>
      <c r="AA863" s="20">
        <f>IFERROR(VLOOKUP(E863,INPUTS!$A$44:$C$103,3,0),SCENARIOS!$J$25)</f>
        <v>0.015</v>
      </c>
      <c r="AB863" s="15">
        <f t="shared" si="224"/>
        <v>172.733153759906</v>
      </c>
      <c r="AC863" s="20">
        <f>IFERROR(VLOOKUP($E863,INPUTS!$A$44:$G$103,4,0),SCENARIOS!$K$25)</f>
        <v>0.075</v>
      </c>
      <c r="AD863" s="15">
        <f t="shared" si="224"/>
        <v>1076.28468124727</v>
      </c>
      <c r="AE863" s="20">
        <f>IFERROR(VLOOKUP($E863,INPUTS!$A$44:$G$103,5,0),SCENARIOS!$L$25)</f>
        <v>0.15</v>
      </c>
      <c r="AF863" s="15">
        <f t="shared" si="224"/>
        <v>2682.4930590862</v>
      </c>
      <c r="AG863" s="20">
        <f>IFERROR(VLOOKUP($E863,INPUTS!$A$44:$G$103,6,0),SCENARIOS!$M$25)</f>
        <v>0.2</v>
      </c>
      <c r="AH863" s="15">
        <f t="shared" si="219"/>
        <v>4457.1658641508</v>
      </c>
      <c r="AI863" s="20">
        <f>IFERROR(VLOOKUP($E863,INPUTS!$A$44:$G$103,7,0),SCENARIOS!$N$25)</f>
        <v>0.3</v>
      </c>
      <c r="AJ863" s="15">
        <f t="shared" si="220"/>
        <v>8331.65938954321</v>
      </c>
      <c r="AL863" t="str">
        <f t="shared" si="222"/>
        <v>N</v>
      </c>
      <c r="AM863" s="21">
        <f t="shared" si="223"/>
        <v>27772.197965144</v>
      </c>
    </row>
    <row r="864" ht="15" customHeight="1" spans="1:39">
      <c r="A864" s="6" t="s">
        <v>2614</v>
      </c>
      <c r="B864" s="52" t="s">
        <v>680</v>
      </c>
      <c r="C864" s="52" t="s">
        <v>681</v>
      </c>
      <c r="D864" s="52" t="s">
        <v>929</v>
      </c>
      <c r="E864" s="10" t="s">
        <v>682</v>
      </c>
      <c r="F864" s="52" t="s">
        <v>439</v>
      </c>
      <c r="G864" s="52" t="s">
        <v>177</v>
      </c>
      <c r="H864" s="52" t="s">
        <v>206</v>
      </c>
      <c r="I864" s="52" t="s">
        <v>408</v>
      </c>
      <c r="J864" s="52" t="s">
        <v>165</v>
      </c>
      <c r="K864" s="52" t="s">
        <v>931</v>
      </c>
      <c r="L864" s="53" t="s">
        <v>279</v>
      </c>
      <c r="M864" s="13">
        <v>470</v>
      </c>
      <c r="N864" s="14">
        <f t="shared" si="221"/>
        <v>1.28767123287671</v>
      </c>
      <c r="O864" s="15">
        <v>5500</v>
      </c>
      <c r="P864" s="15">
        <f t="shared" si="213"/>
        <v>2585000</v>
      </c>
      <c r="Q864" s="16">
        <f>IFERROR(VLOOKUP(G864,SCENARIOS!$A$13:$E$18,4,0),0.025)</f>
        <v>0.045</v>
      </c>
      <c r="R864" s="52">
        <f>IFERROR(VLOOKUP(L864,INPUTS!$A$107:$B$120,2,0),0.0082)</f>
        <v>0.0039</v>
      </c>
      <c r="S864" s="52">
        <f t="shared" si="214"/>
        <v>21.45</v>
      </c>
      <c r="T864" s="15">
        <f t="shared" si="215"/>
        <v>10081.5</v>
      </c>
      <c r="U864" s="15">
        <f>T864/INPUTS!$B$7*1000</f>
        <v>12601875</v>
      </c>
      <c r="V864" s="15">
        <f>T864*INPUTS!$B$6</f>
        <v>31857.54</v>
      </c>
      <c r="W864" s="54" t="s">
        <v>396</v>
      </c>
      <c r="X864" s="54" t="s">
        <v>396</v>
      </c>
      <c r="Y864" s="67">
        <f>IFERROR(VLOOKUP(E864,INPUTS!$A$44:$B$103,2,0),0)</f>
        <v>0</v>
      </c>
      <c r="Z864" s="15">
        <f t="shared" si="217"/>
        <v>0</v>
      </c>
      <c r="AA864" s="20">
        <f>IFERROR(VLOOKUP(E864,INPUTS!$A$44:$C$103,3,0),SCENARIOS!$J$25)</f>
        <v>0.015</v>
      </c>
      <c r="AB864" s="15">
        <f t="shared" si="224"/>
        <v>188.45074806675</v>
      </c>
      <c r="AC864" s="20">
        <f>IFERROR(VLOOKUP($E864,INPUTS!$A$44:$G$103,4,0),SCENARIOS!$K$25)</f>
        <v>0.075</v>
      </c>
      <c r="AD864" s="15">
        <f t="shared" si="224"/>
        <v>1174.21959189001</v>
      </c>
      <c r="AE864" s="20">
        <f>IFERROR(VLOOKUP($E864,INPUTS!$A$44:$G$103,5,0),SCENARIOS!$L$25)</f>
        <v>0.15</v>
      </c>
      <c r="AF864" s="15">
        <f t="shared" si="224"/>
        <v>2926.58249250352</v>
      </c>
      <c r="AG864" s="20">
        <f>IFERROR(VLOOKUP($E864,INPUTS!$A$44:$G$103,6,0),SCENARIOS!$M$25)</f>
        <v>0.2</v>
      </c>
      <c r="AH864" s="15">
        <f t="shared" si="219"/>
        <v>4862.73898827966</v>
      </c>
      <c r="AI864" s="20">
        <f>IFERROR(VLOOKUP($E864,INPUTS!$A$44:$G$103,7,0),SCENARIOS!$N$25)</f>
        <v>0.3</v>
      </c>
      <c r="AJ864" s="15">
        <f t="shared" si="220"/>
        <v>9089.7862420736</v>
      </c>
      <c r="AL864" t="str">
        <f t="shared" si="222"/>
        <v>N</v>
      </c>
      <c r="AM864" s="21">
        <f t="shared" si="223"/>
        <v>30299.2874735787</v>
      </c>
    </row>
    <row r="865" ht="15" customHeight="1" spans="1:39">
      <c r="A865" s="24" t="s">
        <v>2615</v>
      </c>
      <c r="B865" s="52" t="s">
        <v>680</v>
      </c>
      <c r="C865" s="52" t="s">
        <v>681</v>
      </c>
      <c r="D865" s="52" t="s">
        <v>929</v>
      </c>
      <c r="E865" s="10" t="s">
        <v>682</v>
      </c>
      <c r="F865" s="52" t="s">
        <v>439</v>
      </c>
      <c r="G865" s="52" t="s">
        <v>177</v>
      </c>
      <c r="H865" s="52" t="s">
        <v>819</v>
      </c>
      <c r="I865" s="52" t="s">
        <v>575</v>
      </c>
      <c r="J865" s="52" t="s">
        <v>173</v>
      </c>
      <c r="K865" s="52" t="s">
        <v>931</v>
      </c>
      <c r="L865" s="53" t="s">
        <v>279</v>
      </c>
      <c r="M865" s="13">
        <v>1320</v>
      </c>
      <c r="N865" s="14">
        <f t="shared" si="221"/>
        <v>3.61643835616438</v>
      </c>
      <c r="O865" s="15">
        <v>1900</v>
      </c>
      <c r="P865" s="15">
        <f t="shared" si="213"/>
        <v>2508000</v>
      </c>
      <c r="Q865" s="16">
        <f>IFERROR(VLOOKUP(G865,SCENARIOS!$A$13:$E$18,4,0),0.025)</f>
        <v>0.045</v>
      </c>
      <c r="R865" s="52">
        <f>IFERROR(VLOOKUP(L865,INPUTS!$A$107:$B$120,2,0),0.0082)</f>
        <v>0.0039</v>
      </c>
      <c r="S865" s="52">
        <f t="shared" si="214"/>
        <v>7.41</v>
      </c>
      <c r="T865" s="15">
        <f t="shared" si="215"/>
        <v>9781.2</v>
      </c>
      <c r="U865" s="15">
        <f>T865/INPUTS!$B$7*1000</f>
        <v>12226500</v>
      </c>
      <c r="V865" s="15">
        <f>T865*INPUTS!$B$6</f>
        <v>30908.592</v>
      </c>
      <c r="W865" s="54" t="s">
        <v>521</v>
      </c>
      <c r="X865" s="54" t="s">
        <v>396</v>
      </c>
      <c r="Y865" s="67">
        <f>IFERROR(VLOOKUP(E865,INPUTS!$A$44:$B$103,2,0),0)</f>
        <v>0</v>
      </c>
      <c r="Z865" s="15">
        <f t="shared" si="217"/>
        <v>0</v>
      </c>
      <c r="AA865" s="20">
        <f>IFERROR(VLOOKUP(E865,INPUTS!$A$44:$C$103,3,0),SCENARIOS!$J$25)</f>
        <v>0.015</v>
      </c>
      <c r="AB865" s="15">
        <f t="shared" si="224"/>
        <v>182.837321528591</v>
      </c>
      <c r="AC865" s="20">
        <f>IFERROR(VLOOKUP($E865,INPUTS!$A$44:$G$103,4,0),SCENARIOS!$K$25)</f>
        <v>0.075</v>
      </c>
      <c r="AD865" s="15">
        <f t="shared" si="224"/>
        <v>1139.24283808903</v>
      </c>
      <c r="AE865" s="20">
        <f>IFERROR(VLOOKUP($E865,INPUTS!$A$44:$G$103,5,0),SCENARIOS!$L$25)</f>
        <v>0.15</v>
      </c>
      <c r="AF865" s="15">
        <f t="shared" si="224"/>
        <v>2839.40769485448</v>
      </c>
      <c r="AG865" s="20">
        <f>IFERROR(VLOOKUP($E865,INPUTS!$A$44:$G$103,6,0),SCENARIOS!$M$25)</f>
        <v>0.2</v>
      </c>
      <c r="AH865" s="15">
        <f t="shared" si="219"/>
        <v>4717.89144394792</v>
      </c>
      <c r="AI865" s="20">
        <f>IFERROR(VLOOKUP($E865,INPUTS!$A$44:$G$103,7,0),SCENARIOS!$N$25)</f>
        <v>0.3</v>
      </c>
      <c r="AJ865" s="15">
        <f t="shared" si="220"/>
        <v>8819.02665188418</v>
      </c>
      <c r="AL865" t="str">
        <f t="shared" si="222"/>
        <v>N</v>
      </c>
      <c r="AM865" s="21">
        <f t="shared" si="223"/>
        <v>29396.7555062806</v>
      </c>
    </row>
    <row r="866" ht="15" customHeight="1" spans="1:39">
      <c r="A866" s="6" t="s">
        <v>2616</v>
      </c>
      <c r="B866" s="52" t="s">
        <v>680</v>
      </c>
      <c r="C866" s="52" t="s">
        <v>681</v>
      </c>
      <c r="D866" s="52" t="s">
        <v>929</v>
      </c>
      <c r="E866" s="10" t="s">
        <v>682</v>
      </c>
      <c r="F866" s="52" t="s">
        <v>439</v>
      </c>
      <c r="G866" s="52" t="s">
        <v>177</v>
      </c>
      <c r="H866" s="52" t="s">
        <v>576</v>
      </c>
      <c r="I866" s="52" t="s">
        <v>575</v>
      </c>
      <c r="J866" s="52" t="s">
        <v>173</v>
      </c>
      <c r="K866" s="52" t="s">
        <v>931</v>
      </c>
      <c r="L866" s="53" t="s">
        <v>279</v>
      </c>
      <c r="M866" s="13">
        <v>991</v>
      </c>
      <c r="N866" s="14">
        <f t="shared" si="221"/>
        <v>2.71506849315068</v>
      </c>
      <c r="O866" s="15">
        <v>2160</v>
      </c>
      <c r="P866" s="15">
        <f t="shared" si="213"/>
        <v>2140560</v>
      </c>
      <c r="Q866" s="16">
        <f>IFERROR(VLOOKUP(G866,SCENARIOS!$A$13:$E$18,4,0),0.025)</f>
        <v>0.045</v>
      </c>
      <c r="R866" s="52">
        <f>IFERROR(VLOOKUP(L866,INPUTS!$A$107:$B$120,2,0),0.0082)</f>
        <v>0.0039</v>
      </c>
      <c r="S866" s="52">
        <f t="shared" si="214"/>
        <v>8.424</v>
      </c>
      <c r="T866" s="15">
        <f t="shared" si="215"/>
        <v>8348.184</v>
      </c>
      <c r="U866" s="15">
        <f>T866/INPUTS!$B$7*1000</f>
        <v>10435230</v>
      </c>
      <c r="V866" s="15">
        <f>T866*INPUTS!$B$6</f>
        <v>26380.26144</v>
      </c>
      <c r="W866" s="54" t="s">
        <v>521</v>
      </c>
      <c r="X866" s="54" t="s">
        <v>396</v>
      </c>
      <c r="Y866" s="67">
        <f>IFERROR(VLOOKUP(E866,INPUTS!$A$44:$B$103,2,0),0)</f>
        <v>0</v>
      </c>
      <c r="Z866" s="15">
        <f t="shared" si="217"/>
        <v>0</v>
      </c>
      <c r="AA866" s="20">
        <f>IFERROR(VLOOKUP(E866,INPUTS!$A$44:$C$103,3,0),SCENARIOS!$J$25)</f>
        <v>0.015</v>
      </c>
      <c r="AB866" s="15">
        <f t="shared" si="224"/>
        <v>156.050341695072</v>
      </c>
      <c r="AC866" s="20">
        <f>IFERROR(VLOOKUP($E866,INPUTS!$A$44:$G$103,4,0),SCENARIOS!$K$25)</f>
        <v>0.075</v>
      </c>
      <c r="AD866" s="15">
        <f t="shared" si="224"/>
        <v>972.335585924986</v>
      </c>
      <c r="AE866" s="20">
        <f>IFERROR(VLOOKUP($E866,INPUTS!$A$44:$G$103,5,0),SCENARIOS!$L$25)</f>
        <v>0.15</v>
      </c>
      <c r="AF866" s="15">
        <f t="shared" si="224"/>
        <v>2423.41408903417</v>
      </c>
      <c r="AG866" s="20">
        <f>IFERROR(VLOOKUP($E866,INPUTS!$A$44:$G$103,6,0),SCENARIOS!$M$25)</f>
        <v>0.2</v>
      </c>
      <c r="AH866" s="15">
        <f t="shared" si="219"/>
        <v>4026.68648694464</v>
      </c>
      <c r="AI866" s="20">
        <f>IFERROR(VLOOKUP($E866,INPUTS!$A$44:$G$103,7,0),SCENARIOS!$N$25)</f>
        <v>0.3</v>
      </c>
      <c r="AJ866" s="15">
        <f t="shared" si="220"/>
        <v>7526.97595293349</v>
      </c>
      <c r="AL866" t="str">
        <f t="shared" si="222"/>
        <v>N</v>
      </c>
      <c r="AM866" s="21">
        <f t="shared" si="223"/>
        <v>25089.9198431116</v>
      </c>
    </row>
    <row r="867" ht="15" customHeight="1" spans="1:39">
      <c r="A867" s="24" t="s">
        <v>2617</v>
      </c>
      <c r="B867" s="52" t="s">
        <v>680</v>
      </c>
      <c r="C867" s="52" t="s">
        <v>681</v>
      </c>
      <c r="D867" s="52" t="s">
        <v>929</v>
      </c>
      <c r="E867" s="10" t="s">
        <v>682</v>
      </c>
      <c r="F867" s="52" t="s">
        <v>439</v>
      </c>
      <c r="G867" s="52" t="s">
        <v>177</v>
      </c>
      <c r="H867" s="52" t="s">
        <v>814</v>
      </c>
      <c r="I867" s="52" t="s">
        <v>575</v>
      </c>
      <c r="J867" s="52" t="s">
        <v>173</v>
      </c>
      <c r="K867" s="52" t="s">
        <v>931</v>
      </c>
      <c r="L867" s="53" t="s">
        <v>279</v>
      </c>
      <c r="M867" s="13">
        <v>991</v>
      </c>
      <c r="N867" s="14">
        <f t="shared" si="221"/>
        <v>2.71506849315068</v>
      </c>
      <c r="O867" s="15">
        <v>1820</v>
      </c>
      <c r="P867" s="15">
        <f t="shared" si="213"/>
        <v>1803620</v>
      </c>
      <c r="Q867" s="16">
        <f>IFERROR(VLOOKUP(G867,SCENARIOS!$A$13:$E$18,4,0),0.025)</f>
        <v>0.045</v>
      </c>
      <c r="R867" s="52">
        <f>IFERROR(VLOOKUP(L867,INPUTS!$A$107:$B$120,2,0),0.0082)</f>
        <v>0.0039</v>
      </c>
      <c r="S867" s="52">
        <f t="shared" si="214"/>
        <v>7.098</v>
      </c>
      <c r="T867" s="15">
        <f t="shared" si="215"/>
        <v>7034.118</v>
      </c>
      <c r="U867" s="15">
        <f>T867/INPUTS!$B$7*1000</f>
        <v>8792647.5</v>
      </c>
      <c r="V867" s="15">
        <f>T867*INPUTS!$B$6</f>
        <v>22227.81288</v>
      </c>
      <c r="W867" s="54" t="s">
        <v>521</v>
      </c>
      <c r="X867" s="54" t="s">
        <v>396</v>
      </c>
      <c r="Y867" s="67">
        <f>IFERROR(VLOOKUP(E867,INPUTS!$A$44:$B$103,2,0),0)</f>
        <v>0</v>
      </c>
      <c r="Z867" s="15">
        <f t="shared" si="217"/>
        <v>0</v>
      </c>
      <c r="AA867" s="20">
        <f>IFERROR(VLOOKUP(E867,INPUTS!$A$44:$C$103,3,0),SCENARIOS!$J$25)</f>
        <v>0.015</v>
      </c>
      <c r="AB867" s="15">
        <f t="shared" si="224"/>
        <v>131.486861983811</v>
      </c>
      <c r="AC867" s="20">
        <f>IFERROR(VLOOKUP($E867,INPUTS!$A$44:$G$103,4,0),SCENARIOS!$K$25)</f>
        <v>0.075</v>
      </c>
      <c r="AD867" s="15">
        <f t="shared" si="224"/>
        <v>819.282762214571</v>
      </c>
      <c r="AE867" s="20">
        <f>IFERROR(VLOOKUP($E867,INPUTS!$A$44:$G$103,5,0),SCENARIOS!$L$25)</f>
        <v>0.15</v>
      </c>
      <c r="AF867" s="15">
        <f t="shared" si="224"/>
        <v>2041.95076020472</v>
      </c>
      <c r="AG867" s="20">
        <f>IFERROR(VLOOKUP($E867,INPUTS!$A$44:$G$103,6,0),SCENARIOS!$M$25)</f>
        <v>0.2</v>
      </c>
      <c r="AH867" s="15">
        <f t="shared" si="219"/>
        <v>3392.85620659224</v>
      </c>
      <c r="AI867" s="20">
        <f>IFERROR(VLOOKUP($E867,INPUTS!$A$44:$G$103,7,0),SCENARIOS!$N$25)</f>
        <v>0.3</v>
      </c>
      <c r="AJ867" s="15">
        <f t="shared" si="220"/>
        <v>6342.17418256433</v>
      </c>
      <c r="AL867" t="str">
        <f t="shared" si="222"/>
        <v>N</v>
      </c>
      <c r="AM867" s="21">
        <f t="shared" si="223"/>
        <v>21140.5806085478</v>
      </c>
    </row>
    <row r="868" ht="15" customHeight="1" spans="1:39">
      <c r="A868" s="6" t="s">
        <v>2618</v>
      </c>
      <c r="B868" s="52" t="s">
        <v>687</v>
      </c>
      <c r="C868" s="52" t="s">
        <v>688</v>
      </c>
      <c r="D868" s="52" t="s">
        <v>929</v>
      </c>
      <c r="E868" s="10" t="s">
        <v>690</v>
      </c>
      <c r="F868" s="52" t="s">
        <v>689</v>
      </c>
      <c r="G868" s="52" t="s">
        <v>177</v>
      </c>
      <c r="H868" s="52" t="s">
        <v>224</v>
      </c>
      <c r="I868" s="52" t="s">
        <v>938</v>
      </c>
      <c r="J868" s="52" t="s">
        <v>165</v>
      </c>
      <c r="K868" s="52" t="s">
        <v>931</v>
      </c>
      <c r="L868" s="53" t="s">
        <v>291</v>
      </c>
      <c r="M868" s="13">
        <v>1899</v>
      </c>
      <c r="N868" s="14">
        <f t="shared" si="221"/>
        <v>5.2027397260274</v>
      </c>
      <c r="O868" s="15">
        <v>5850</v>
      </c>
      <c r="P868" s="15">
        <f t="shared" si="213"/>
        <v>11109150</v>
      </c>
      <c r="Q868" s="16">
        <f>IFERROR(VLOOKUP(G868,SCENARIOS!$A$13:$E$18,4,0),0.025)</f>
        <v>0.045</v>
      </c>
      <c r="R868" s="52">
        <f>IFERROR(VLOOKUP(L868,INPUTS!$A$107:$B$120,2,0),0.0082)</f>
        <v>0.0079</v>
      </c>
      <c r="S868" s="52">
        <f t="shared" si="214"/>
        <v>46.215</v>
      </c>
      <c r="T868" s="15">
        <f t="shared" si="215"/>
        <v>87762.285</v>
      </c>
      <c r="U868" s="15">
        <f>T868/INPUTS!$B$7*1000</f>
        <v>109702856.25</v>
      </c>
      <c r="V868" s="15">
        <f>T868*INPUTS!$B$6</f>
        <v>277328.8206</v>
      </c>
      <c r="W868" s="54" t="s">
        <v>396</v>
      </c>
      <c r="X868" s="54" t="s">
        <v>396</v>
      </c>
      <c r="Y868" s="67">
        <f>IFERROR(VLOOKUP(E868,INPUTS!$A$44:$B$103,2,0),0)</f>
        <v>0</v>
      </c>
      <c r="Z868" s="15">
        <f t="shared" si="217"/>
        <v>0</v>
      </c>
      <c r="AA868" s="20">
        <f>IFERROR(VLOOKUP(E868,INPUTS!$A$44:$C$103,3,0),SCENARIOS!$J$25)</f>
        <v>0.015</v>
      </c>
      <c r="AB868" s="15">
        <f t="shared" ref="AB868:AF883" si="225">$T868*AA868*(1+$Q868)^AB$2</f>
        <v>1640.51661561249</v>
      </c>
      <c r="AC868" s="20">
        <f>IFERROR(VLOOKUP($E868,INPUTS!$A$44:$G$103,4,0),SCENARIOS!$K$25)</f>
        <v>0.075</v>
      </c>
      <c r="AD868" s="15">
        <f t="shared" si="225"/>
        <v>10221.9108739806</v>
      </c>
      <c r="AE868" s="20">
        <f>IFERROR(VLOOKUP($E868,INPUTS!$A$44:$G$103,5,0),SCENARIOS!$L$25)</f>
        <v>0.15</v>
      </c>
      <c r="AF868" s="15">
        <f t="shared" si="225"/>
        <v>25476.7213989093</v>
      </c>
      <c r="AG868" s="20">
        <f>IFERROR(VLOOKUP($E868,INPUTS!$A$44:$G$103,6,0),SCENARIOS!$M$25)</f>
        <v>0.2</v>
      </c>
      <c r="AH868" s="15">
        <f t="shared" si="219"/>
        <v>42331.5067172555</v>
      </c>
      <c r="AI868" s="20">
        <f>IFERROR(VLOOKUP($E868,INPUTS!$A$44:$G$103,7,0),SCENARIOS!$N$25)</f>
        <v>0.3</v>
      </c>
      <c r="AJ868" s="15">
        <f t="shared" si="220"/>
        <v>79129.1385970285</v>
      </c>
      <c r="AL868" t="str">
        <f t="shared" si="222"/>
        <v>N</v>
      </c>
      <c r="AM868" s="21">
        <f t="shared" si="223"/>
        <v>263763.795323428</v>
      </c>
    </row>
    <row r="869" ht="15" customHeight="1" spans="1:39">
      <c r="A869" s="24" t="s">
        <v>2619</v>
      </c>
      <c r="B869" s="52" t="s">
        <v>687</v>
      </c>
      <c r="C869" s="52" t="s">
        <v>688</v>
      </c>
      <c r="D869" s="52" t="s">
        <v>929</v>
      </c>
      <c r="E869" s="10" t="s">
        <v>690</v>
      </c>
      <c r="F869" s="52" t="s">
        <v>689</v>
      </c>
      <c r="G869" s="52" t="s">
        <v>177</v>
      </c>
      <c r="H869" s="52" t="s">
        <v>200</v>
      </c>
      <c r="I869" s="52" t="s">
        <v>391</v>
      </c>
      <c r="J869" s="52" t="s">
        <v>165</v>
      </c>
      <c r="K869" s="52" t="s">
        <v>931</v>
      </c>
      <c r="L869" s="53" t="s">
        <v>291</v>
      </c>
      <c r="M869" s="13">
        <v>1265</v>
      </c>
      <c r="N869" s="14">
        <f t="shared" si="221"/>
        <v>3.46575342465753</v>
      </c>
      <c r="O869" s="15">
        <v>5310</v>
      </c>
      <c r="P869" s="15">
        <f t="shared" si="213"/>
        <v>6717150</v>
      </c>
      <c r="Q869" s="16">
        <f>IFERROR(VLOOKUP(G869,SCENARIOS!$A$13:$E$18,4,0),0.025)</f>
        <v>0.045</v>
      </c>
      <c r="R869" s="52">
        <f>IFERROR(VLOOKUP(L869,INPUTS!$A$107:$B$120,2,0),0.0082)</f>
        <v>0.0079</v>
      </c>
      <c r="S869" s="52">
        <f t="shared" si="214"/>
        <v>41.949</v>
      </c>
      <c r="T869" s="15">
        <f t="shared" si="215"/>
        <v>53065.485</v>
      </c>
      <c r="U869" s="15">
        <f>T869/INPUTS!$B$7*1000</f>
        <v>66331856.25</v>
      </c>
      <c r="V869" s="15">
        <f>T869*INPUTS!$B$6</f>
        <v>167686.9326</v>
      </c>
      <c r="W869" s="54" t="s">
        <v>396</v>
      </c>
      <c r="X869" s="54" t="s">
        <v>396</v>
      </c>
      <c r="Y869" s="67">
        <f>IFERROR(VLOOKUP(E869,INPUTS!$A$44:$B$103,2,0),0)</f>
        <v>0</v>
      </c>
      <c r="Z869" s="15">
        <f t="shared" si="217"/>
        <v>0</v>
      </c>
      <c r="AA869" s="20">
        <f>IFERROR(VLOOKUP(E869,INPUTS!$A$44:$C$103,3,0),SCENARIOS!$J$25)</f>
        <v>0.015</v>
      </c>
      <c r="AB869" s="15">
        <f t="shared" si="225"/>
        <v>991.938733797042</v>
      </c>
      <c r="AC869" s="20">
        <f>IFERROR(VLOOKUP($E869,INPUTS!$A$44:$G$103,4,0),SCENARIOS!$K$25)</f>
        <v>0.075</v>
      </c>
      <c r="AD869" s="15">
        <f t="shared" si="225"/>
        <v>6180.68066658192</v>
      </c>
      <c r="AE869" s="20">
        <f>IFERROR(VLOOKUP($E869,INPUTS!$A$44:$G$103,5,0),SCENARIOS!$L$25)</f>
        <v>0.15</v>
      </c>
      <c r="AF869" s="15">
        <f t="shared" si="225"/>
        <v>15404.5052181925</v>
      </c>
      <c r="AG869" s="20">
        <f>IFERROR(VLOOKUP($E869,INPUTS!$A$44:$G$103,6,0),SCENARIOS!$M$25)</f>
        <v>0.2</v>
      </c>
      <c r="AH869" s="15">
        <f t="shared" si="219"/>
        <v>25595.7548818598</v>
      </c>
      <c r="AI869" s="20">
        <f>IFERROR(VLOOKUP($E869,INPUTS!$A$44:$G$103,7,0),SCENARIOS!$N$25)</f>
        <v>0.3</v>
      </c>
      <c r="AJ869" s="15">
        <f t="shared" si="220"/>
        <v>47845.4511215556</v>
      </c>
      <c r="AL869" t="str">
        <f t="shared" si="222"/>
        <v>N</v>
      </c>
      <c r="AM869" s="21">
        <f t="shared" si="223"/>
        <v>159484.837071852</v>
      </c>
    </row>
    <row r="870" ht="15" customHeight="1" spans="1:39">
      <c r="A870" s="6" t="s">
        <v>2620</v>
      </c>
      <c r="B870" s="52" t="s">
        <v>687</v>
      </c>
      <c r="C870" s="52" t="s">
        <v>688</v>
      </c>
      <c r="D870" s="52" t="s">
        <v>929</v>
      </c>
      <c r="E870" s="10" t="s">
        <v>690</v>
      </c>
      <c r="F870" s="52" t="s">
        <v>689</v>
      </c>
      <c r="G870" s="52" t="s">
        <v>177</v>
      </c>
      <c r="H870" s="52" t="s">
        <v>203</v>
      </c>
      <c r="I870" s="52" t="s">
        <v>399</v>
      </c>
      <c r="J870" s="52" t="s">
        <v>165</v>
      </c>
      <c r="K870" s="52" t="s">
        <v>931</v>
      </c>
      <c r="L870" s="53" t="s">
        <v>291</v>
      </c>
      <c r="M870" s="13">
        <v>901</v>
      </c>
      <c r="N870" s="14">
        <f t="shared" si="221"/>
        <v>2.46849315068493</v>
      </c>
      <c r="O870" s="15">
        <v>5530</v>
      </c>
      <c r="P870" s="15">
        <f t="shared" si="213"/>
        <v>4982530</v>
      </c>
      <c r="Q870" s="16">
        <f>IFERROR(VLOOKUP(G870,SCENARIOS!$A$13:$E$18,4,0),0.025)</f>
        <v>0.045</v>
      </c>
      <c r="R870" s="52">
        <f>IFERROR(VLOOKUP(L870,INPUTS!$A$107:$B$120,2,0),0.0082)</f>
        <v>0.0079</v>
      </c>
      <c r="S870" s="52">
        <f t="shared" si="214"/>
        <v>43.687</v>
      </c>
      <c r="T870" s="15">
        <f t="shared" si="215"/>
        <v>39361.987</v>
      </c>
      <c r="U870" s="15">
        <f>T870/INPUTS!$B$7*1000</f>
        <v>49202483.75</v>
      </c>
      <c r="V870" s="15">
        <f>T870*INPUTS!$B$6</f>
        <v>124383.87892</v>
      </c>
      <c r="W870" s="54" t="s">
        <v>396</v>
      </c>
      <c r="X870" s="54" t="s">
        <v>396</v>
      </c>
      <c r="Y870" s="67">
        <f>IFERROR(VLOOKUP(E870,INPUTS!$A$44:$B$103,2,0),0)</f>
        <v>0</v>
      </c>
      <c r="Z870" s="15">
        <f t="shared" si="217"/>
        <v>0</v>
      </c>
      <c r="AA870" s="20">
        <f>IFERROR(VLOOKUP(E870,INPUTS!$A$44:$C$103,3,0),SCENARIOS!$J$25)</f>
        <v>0.015</v>
      </c>
      <c r="AB870" s="15">
        <f t="shared" si="225"/>
        <v>735.782958443056</v>
      </c>
      <c r="AC870" s="20">
        <f>IFERROR(VLOOKUP($E870,INPUTS!$A$44:$G$103,4,0),SCENARIOS!$K$25)</f>
        <v>0.075</v>
      </c>
      <c r="AD870" s="15">
        <f t="shared" si="225"/>
        <v>4584.59716422358</v>
      </c>
      <c r="AE870" s="20">
        <f>IFERROR(VLOOKUP($E870,INPUTS!$A$44:$G$103,5,0),SCENARIOS!$L$25)</f>
        <v>0.15</v>
      </c>
      <c r="AF870" s="15">
        <f t="shared" si="225"/>
        <v>11426.4843549423</v>
      </c>
      <c r="AG870" s="20">
        <f>IFERROR(VLOOKUP($E870,INPUTS!$A$44:$G$103,6,0),SCENARIOS!$M$25)</f>
        <v>0.2</v>
      </c>
      <c r="AH870" s="15">
        <f t="shared" si="219"/>
        <v>18985.9712186735</v>
      </c>
      <c r="AI870" s="20">
        <f>IFERROR(VLOOKUP($E870,INPUTS!$A$44:$G$103,7,0),SCENARIOS!$N$25)</f>
        <v>0.3</v>
      </c>
      <c r="AJ870" s="15">
        <f t="shared" si="220"/>
        <v>35489.9616022695</v>
      </c>
      <c r="AL870" t="str">
        <f t="shared" si="222"/>
        <v>N</v>
      </c>
      <c r="AM870" s="21">
        <f t="shared" si="223"/>
        <v>118299.872007565</v>
      </c>
    </row>
    <row r="871" ht="15" customHeight="1" spans="1:39">
      <c r="A871" s="24" t="s">
        <v>2621</v>
      </c>
      <c r="B871" s="52" t="s">
        <v>687</v>
      </c>
      <c r="C871" s="52" t="s">
        <v>688</v>
      </c>
      <c r="D871" s="52" t="s">
        <v>929</v>
      </c>
      <c r="E871" s="10" t="s">
        <v>690</v>
      </c>
      <c r="F871" s="52" t="s">
        <v>689</v>
      </c>
      <c r="G871" s="52" t="s">
        <v>177</v>
      </c>
      <c r="H871" s="52" t="s">
        <v>819</v>
      </c>
      <c r="I871" s="52" t="s">
        <v>575</v>
      </c>
      <c r="J871" s="52" t="s">
        <v>173</v>
      </c>
      <c r="K871" s="52" t="s">
        <v>931</v>
      </c>
      <c r="L871" s="53" t="s">
        <v>1599</v>
      </c>
      <c r="M871" s="13">
        <v>2529</v>
      </c>
      <c r="N871" s="14">
        <f t="shared" si="221"/>
        <v>6.92876712328767</v>
      </c>
      <c r="O871" s="15">
        <v>1680</v>
      </c>
      <c r="P871" s="15">
        <f t="shared" si="213"/>
        <v>4248720</v>
      </c>
      <c r="Q871" s="16">
        <f>IFERROR(VLOOKUP(G871,SCENARIOS!$A$13:$E$18,4,0),0.025)</f>
        <v>0.045</v>
      </c>
      <c r="R871" s="52">
        <f>IFERROR(VLOOKUP(L871,INPUTS!$A$107:$B$120,2,0),0.0082)</f>
        <v>0.0082</v>
      </c>
      <c r="S871" s="52">
        <f t="shared" si="214"/>
        <v>13.776</v>
      </c>
      <c r="T871" s="15">
        <f t="shared" si="215"/>
        <v>34839.504</v>
      </c>
      <c r="U871" s="15">
        <f>T871/INPUTS!$B$7*1000</f>
        <v>43549380</v>
      </c>
      <c r="V871" s="15">
        <f>T871*INPUTS!$B$6</f>
        <v>110092.83264</v>
      </c>
      <c r="W871" s="54" t="s">
        <v>521</v>
      </c>
      <c r="X871" s="54" t="s">
        <v>396</v>
      </c>
      <c r="Y871" s="67">
        <f>IFERROR(VLOOKUP(E871,INPUTS!$A$44:$B$103,2,0),0)</f>
        <v>0</v>
      </c>
      <c r="Z871" s="15">
        <f t="shared" si="217"/>
        <v>0</v>
      </c>
      <c r="AA871" s="20">
        <f>IFERROR(VLOOKUP(E871,INPUTS!$A$44:$C$103,3,0),SCENARIOS!$J$25)</f>
        <v>0.015</v>
      </c>
      <c r="AB871" s="15">
        <f t="shared" si="225"/>
        <v>651.245409023907</v>
      </c>
      <c r="AC871" s="20">
        <f>IFERROR(VLOOKUP($E871,INPUTS!$A$44:$G$103,4,0),SCENARIOS!$K$25)</f>
        <v>0.075</v>
      </c>
      <c r="AD871" s="15">
        <f t="shared" si="225"/>
        <v>4057.85132852557</v>
      </c>
      <c r="AE871" s="20">
        <f>IFERROR(VLOOKUP($E871,INPUTS!$A$44:$G$103,5,0),SCENARIOS!$L$25)</f>
        <v>0.15</v>
      </c>
      <c r="AF871" s="15">
        <f t="shared" si="225"/>
        <v>10113.6420625806</v>
      </c>
      <c r="AG871" s="20">
        <f>IFERROR(VLOOKUP($E871,INPUTS!$A$44:$G$103,6,0),SCENARIOS!$M$25)</f>
        <v>0.2</v>
      </c>
      <c r="AH871" s="15">
        <f t="shared" si="219"/>
        <v>16804.5840830358</v>
      </c>
      <c r="AI871" s="20">
        <f>IFERROR(VLOOKUP($E871,INPUTS!$A$44:$G$103,7,0),SCENARIOS!$N$25)</f>
        <v>0.3</v>
      </c>
      <c r="AJ871" s="15">
        <f t="shared" si="220"/>
        <v>31412.3537310785</v>
      </c>
      <c r="AL871" t="str">
        <f t="shared" si="222"/>
        <v>N</v>
      </c>
      <c r="AM871" s="21">
        <f t="shared" si="223"/>
        <v>104707.845770262</v>
      </c>
    </row>
    <row r="872" ht="15" customHeight="1" spans="1:39">
      <c r="A872" s="6" t="s">
        <v>2622</v>
      </c>
      <c r="B872" s="52" t="s">
        <v>687</v>
      </c>
      <c r="C872" s="52" t="s">
        <v>688</v>
      </c>
      <c r="D872" s="52" t="s">
        <v>929</v>
      </c>
      <c r="E872" s="10" t="s">
        <v>690</v>
      </c>
      <c r="F872" s="52" t="s">
        <v>689</v>
      </c>
      <c r="G872" s="52" t="s">
        <v>177</v>
      </c>
      <c r="H872" s="52" t="s">
        <v>576</v>
      </c>
      <c r="I872" s="52" t="s">
        <v>575</v>
      </c>
      <c r="J872" s="52" t="s">
        <v>173</v>
      </c>
      <c r="K872" s="52" t="s">
        <v>931</v>
      </c>
      <c r="L872" s="53" t="s">
        <v>291</v>
      </c>
      <c r="M872" s="13">
        <v>1899</v>
      </c>
      <c r="N872" s="14">
        <f t="shared" si="221"/>
        <v>5.2027397260274</v>
      </c>
      <c r="O872" s="15">
        <v>2080</v>
      </c>
      <c r="P872" s="15">
        <f t="shared" si="213"/>
        <v>3949920</v>
      </c>
      <c r="Q872" s="16">
        <f>IFERROR(VLOOKUP(G872,SCENARIOS!$A$13:$E$18,4,0),0.025)</f>
        <v>0.045</v>
      </c>
      <c r="R872" s="52">
        <f>IFERROR(VLOOKUP(L872,INPUTS!$A$107:$B$120,2,0),0.0082)</f>
        <v>0.0079</v>
      </c>
      <c r="S872" s="52">
        <f t="shared" si="214"/>
        <v>16.432</v>
      </c>
      <c r="T872" s="15">
        <f t="shared" si="215"/>
        <v>31204.368</v>
      </c>
      <c r="U872" s="15">
        <f>T872/INPUTS!$B$7*1000</f>
        <v>39005460</v>
      </c>
      <c r="V872" s="15">
        <f>T872*INPUTS!$B$6</f>
        <v>98605.80288</v>
      </c>
      <c r="W872" s="54" t="s">
        <v>521</v>
      </c>
      <c r="X872" s="54" t="s">
        <v>396</v>
      </c>
      <c r="Y872" s="67">
        <f>IFERROR(VLOOKUP(E872,INPUTS!$A$44:$B$103,2,0),0)</f>
        <v>0</v>
      </c>
      <c r="Z872" s="15">
        <f t="shared" si="217"/>
        <v>0</v>
      </c>
      <c r="AA872" s="20">
        <f>IFERROR(VLOOKUP(E872,INPUTS!$A$44:$C$103,3,0),SCENARIOS!$J$25)</f>
        <v>0.015</v>
      </c>
      <c r="AB872" s="15">
        <f t="shared" si="225"/>
        <v>583.294796662217</v>
      </c>
      <c r="AC872" s="20">
        <f>IFERROR(VLOOKUP($E872,INPUTS!$A$44:$G$103,4,0),SCENARIOS!$K$25)</f>
        <v>0.075</v>
      </c>
      <c r="AD872" s="15">
        <f t="shared" si="225"/>
        <v>3634.45719963754</v>
      </c>
      <c r="AE872" s="20">
        <f>IFERROR(VLOOKUP($E872,INPUTS!$A$44:$G$103,5,0),SCENARIOS!$L$25)</f>
        <v>0.15</v>
      </c>
      <c r="AF872" s="15">
        <f t="shared" si="225"/>
        <v>9058.38983072331</v>
      </c>
      <c r="AG872" s="20">
        <f>IFERROR(VLOOKUP($E872,INPUTS!$A$44:$G$103,6,0),SCENARIOS!$M$25)</f>
        <v>0.2</v>
      </c>
      <c r="AH872" s="15">
        <f t="shared" si="219"/>
        <v>15051.2023883575</v>
      </c>
      <c r="AI872" s="20">
        <f>IFERROR(VLOOKUP($E872,INPUTS!$A$44:$G$103,7,0),SCENARIOS!$N$25)</f>
        <v>0.3</v>
      </c>
      <c r="AJ872" s="15">
        <f t="shared" si="220"/>
        <v>28134.804834499</v>
      </c>
      <c r="AL872" t="str">
        <f t="shared" si="222"/>
        <v>N</v>
      </c>
      <c r="AM872" s="21">
        <f t="shared" si="223"/>
        <v>93782.6827816634</v>
      </c>
    </row>
    <row r="873" ht="15" customHeight="1" spans="1:39">
      <c r="A873" s="24" t="s">
        <v>2623</v>
      </c>
      <c r="B873" s="52" t="s">
        <v>687</v>
      </c>
      <c r="C873" s="52" t="s">
        <v>688</v>
      </c>
      <c r="D873" s="52" t="s">
        <v>929</v>
      </c>
      <c r="E873" s="10" t="s">
        <v>690</v>
      </c>
      <c r="F873" s="52" t="s">
        <v>689</v>
      </c>
      <c r="G873" s="52" t="s">
        <v>177</v>
      </c>
      <c r="H873" s="52" t="s">
        <v>1740</v>
      </c>
      <c r="I873" s="52" t="s">
        <v>575</v>
      </c>
      <c r="J873" s="52" t="s">
        <v>173</v>
      </c>
      <c r="K873" s="52" t="s">
        <v>931</v>
      </c>
      <c r="L873" s="53" t="s">
        <v>1599</v>
      </c>
      <c r="M873" s="13">
        <v>1899</v>
      </c>
      <c r="N873" s="14">
        <f t="shared" si="221"/>
        <v>5.2027397260274</v>
      </c>
      <c r="O873" s="15">
        <v>1830</v>
      </c>
      <c r="P873" s="15">
        <f t="shared" si="213"/>
        <v>3475170</v>
      </c>
      <c r="Q873" s="16">
        <f>IFERROR(VLOOKUP(G873,SCENARIOS!$A$13:$E$18,4,0),0.025)</f>
        <v>0.045</v>
      </c>
      <c r="R873" s="52">
        <f>IFERROR(VLOOKUP(L873,INPUTS!$A$107:$B$120,2,0),0.0082)</f>
        <v>0.0082</v>
      </c>
      <c r="S873" s="52">
        <f t="shared" si="214"/>
        <v>15.006</v>
      </c>
      <c r="T873" s="15">
        <f t="shared" si="215"/>
        <v>28496.394</v>
      </c>
      <c r="U873" s="15">
        <f>T873/INPUTS!$B$7*1000</f>
        <v>35620492.5</v>
      </c>
      <c r="V873" s="15">
        <f>T873*INPUTS!$B$6</f>
        <v>90048.60504</v>
      </c>
      <c r="W873" s="54" t="s">
        <v>521</v>
      </c>
      <c r="X873" s="54" t="s">
        <v>396</v>
      </c>
      <c r="Y873" s="67">
        <f>IFERROR(VLOOKUP(E873,INPUTS!$A$44:$B$103,2,0),0)</f>
        <v>0</v>
      </c>
      <c r="Z873" s="15">
        <f t="shared" si="217"/>
        <v>0</v>
      </c>
      <c r="AA873" s="20">
        <f>IFERROR(VLOOKUP(E873,INPUTS!$A$44:$C$103,3,0),SCENARIOS!$J$25)</f>
        <v>0.015</v>
      </c>
      <c r="AB873" s="15">
        <f t="shared" si="225"/>
        <v>532.675372365703</v>
      </c>
      <c r="AC873" s="20">
        <f>IFERROR(VLOOKUP($E873,INPUTS!$A$44:$G$103,4,0),SCENARIOS!$K$25)</f>
        <v>0.075</v>
      </c>
      <c r="AD873" s="15">
        <f t="shared" si="225"/>
        <v>3319.05213837396</v>
      </c>
      <c r="AE873" s="20">
        <f>IFERROR(VLOOKUP($E873,INPUTS!$A$44:$G$103,5,0),SCENARIOS!$L$25)</f>
        <v>0.15</v>
      </c>
      <c r="AF873" s="15">
        <f t="shared" si="225"/>
        <v>8272.28564994121</v>
      </c>
      <c r="AG873" s="20">
        <f>IFERROR(VLOOKUP($E873,INPUTS!$A$44:$G$103,6,0),SCENARIOS!$M$25)</f>
        <v>0.2</v>
      </c>
      <c r="AH873" s="15">
        <f t="shared" si="219"/>
        <v>13745.0306134185</v>
      </c>
      <c r="AI873" s="20">
        <f>IFERROR(VLOOKUP($E873,INPUTS!$A$44:$G$103,7,0),SCENARIOS!$N$25)</f>
        <v>0.3</v>
      </c>
      <c r="AJ873" s="15">
        <f t="shared" si="220"/>
        <v>25693.213324397</v>
      </c>
      <c r="AL873" t="str">
        <f t="shared" si="222"/>
        <v>N</v>
      </c>
      <c r="AM873" s="21">
        <f t="shared" si="223"/>
        <v>85644.0444146568</v>
      </c>
    </row>
    <row r="874" ht="15" customHeight="1" spans="1:39">
      <c r="A874" s="6" t="s">
        <v>2624</v>
      </c>
      <c r="B874" s="52" t="s">
        <v>687</v>
      </c>
      <c r="C874" s="52" t="s">
        <v>688</v>
      </c>
      <c r="D874" s="52" t="s">
        <v>929</v>
      </c>
      <c r="E874" s="10" t="s">
        <v>690</v>
      </c>
      <c r="F874" s="52" t="s">
        <v>689</v>
      </c>
      <c r="G874" s="52" t="s">
        <v>177</v>
      </c>
      <c r="H874" s="52" t="s">
        <v>529</v>
      </c>
      <c r="I874" s="52" t="s">
        <v>528</v>
      </c>
      <c r="J874" s="52" t="s">
        <v>173</v>
      </c>
      <c r="K874" s="52" t="s">
        <v>931</v>
      </c>
      <c r="L874" s="53" t="s">
        <v>291</v>
      </c>
      <c r="M874" s="13">
        <v>1265</v>
      </c>
      <c r="N874" s="14">
        <f t="shared" si="221"/>
        <v>3.46575342465753</v>
      </c>
      <c r="O874" s="15">
        <v>5300</v>
      </c>
      <c r="P874" s="15">
        <f t="shared" si="213"/>
        <v>6704500</v>
      </c>
      <c r="Q874" s="16">
        <f>IFERROR(VLOOKUP(G874,SCENARIOS!$A$13:$E$18,4,0),0.025)</f>
        <v>0.045</v>
      </c>
      <c r="R874" s="52">
        <f>IFERROR(VLOOKUP(L874,INPUTS!$A$107:$B$120,2,0),0.0082)</f>
        <v>0.0079</v>
      </c>
      <c r="S874" s="52">
        <f t="shared" si="214"/>
        <v>41.87</v>
      </c>
      <c r="T874" s="15">
        <f t="shared" si="215"/>
        <v>52965.55</v>
      </c>
      <c r="U874" s="15">
        <f>T874/INPUTS!$B$7*1000</f>
        <v>66206937.5</v>
      </c>
      <c r="V874" s="15">
        <f>T874*INPUTS!$B$6</f>
        <v>167371.138</v>
      </c>
      <c r="W874" s="54" t="s">
        <v>396</v>
      </c>
      <c r="X874" s="54" t="s">
        <v>396</v>
      </c>
      <c r="Y874" s="67">
        <f>IFERROR(VLOOKUP(E874,INPUTS!$A$44:$B$103,2,0),0)</f>
        <v>0</v>
      </c>
      <c r="Z874" s="15">
        <f t="shared" si="217"/>
        <v>0</v>
      </c>
      <c r="AA874" s="20">
        <f>IFERROR(VLOOKUP(E874,INPUTS!$A$44:$C$103,3,0),SCENARIOS!$J$25)</f>
        <v>0.015</v>
      </c>
      <c r="AB874" s="15">
        <f t="shared" si="225"/>
        <v>990.070675917952</v>
      </c>
      <c r="AC874" s="20">
        <f>IFERROR(VLOOKUP($E874,INPUTS!$A$44:$G$103,4,0),SCENARIOS!$K$25)</f>
        <v>0.075</v>
      </c>
      <c r="AD874" s="15">
        <f t="shared" si="225"/>
        <v>6169.04096664486</v>
      </c>
      <c r="AE874" s="20">
        <f>IFERROR(VLOOKUP($E874,INPUTS!$A$44:$G$103,5,0),SCENARIOS!$L$25)</f>
        <v>0.15</v>
      </c>
      <c r="AF874" s="15">
        <f t="shared" si="225"/>
        <v>15375.49485055</v>
      </c>
      <c r="AG874" s="20">
        <f>IFERROR(VLOOKUP($E874,INPUTS!$A$44:$G$103,6,0),SCENARIOS!$M$25)</f>
        <v>0.2</v>
      </c>
      <c r="AH874" s="15">
        <f t="shared" si="219"/>
        <v>25547.5519536453</v>
      </c>
      <c r="AI874" s="20">
        <f>IFERROR(VLOOKUP($E874,INPUTS!$A$44:$G$103,7,0),SCENARIOS!$N$25)</f>
        <v>0.3</v>
      </c>
      <c r="AJ874" s="15">
        <f t="shared" si="220"/>
        <v>47755.3466938314</v>
      </c>
      <c r="AL874" t="str">
        <f t="shared" si="222"/>
        <v>N</v>
      </c>
      <c r="AM874" s="21">
        <f t="shared" si="223"/>
        <v>159184.488979438</v>
      </c>
    </row>
    <row r="875" ht="15" customHeight="1" spans="1:39">
      <c r="A875" s="24" t="s">
        <v>2625</v>
      </c>
      <c r="B875" s="52" t="s">
        <v>687</v>
      </c>
      <c r="C875" s="52" t="s">
        <v>688</v>
      </c>
      <c r="D875" s="52" t="s">
        <v>929</v>
      </c>
      <c r="E875" s="10" t="s">
        <v>690</v>
      </c>
      <c r="F875" s="52" t="s">
        <v>689</v>
      </c>
      <c r="G875" s="52" t="s">
        <v>177</v>
      </c>
      <c r="H875" s="52" t="s">
        <v>545</v>
      </c>
      <c r="I875" s="52" t="s">
        <v>544</v>
      </c>
      <c r="J875" s="52" t="s">
        <v>173</v>
      </c>
      <c r="K875" s="52" t="s">
        <v>931</v>
      </c>
      <c r="L875" s="53" t="s">
        <v>291</v>
      </c>
      <c r="M875" s="13">
        <v>1265</v>
      </c>
      <c r="N875" s="14">
        <f t="shared" si="221"/>
        <v>3.46575342465753</v>
      </c>
      <c r="O875" s="15">
        <v>4580</v>
      </c>
      <c r="P875" s="15">
        <f t="shared" si="213"/>
        <v>5793700</v>
      </c>
      <c r="Q875" s="16">
        <f>IFERROR(VLOOKUP(G875,SCENARIOS!$A$13:$E$18,4,0),0.025)</f>
        <v>0.045</v>
      </c>
      <c r="R875" s="52">
        <f>IFERROR(VLOOKUP(L875,INPUTS!$A$107:$B$120,2,0),0.0082)</f>
        <v>0.0079</v>
      </c>
      <c r="S875" s="52">
        <f t="shared" si="214"/>
        <v>36.182</v>
      </c>
      <c r="T875" s="15">
        <f t="shared" si="215"/>
        <v>45770.23</v>
      </c>
      <c r="U875" s="15">
        <f>T875/INPUTS!$B$7*1000</f>
        <v>57212787.5</v>
      </c>
      <c r="V875" s="15">
        <f>T875*INPUTS!$B$6</f>
        <v>144633.9268</v>
      </c>
      <c r="W875" s="54" t="s">
        <v>396</v>
      </c>
      <c r="X875" s="54" t="s">
        <v>396</v>
      </c>
      <c r="Y875" s="67">
        <f>IFERROR(VLOOKUP(E875,INPUTS!$A$44:$B$103,2,0),0)</f>
        <v>0</v>
      </c>
      <c r="Z875" s="15">
        <f t="shared" si="217"/>
        <v>0</v>
      </c>
      <c r="AA875" s="20">
        <f>IFERROR(VLOOKUP(E875,INPUTS!$A$44:$C$103,3,0),SCENARIOS!$J$25)</f>
        <v>0.015</v>
      </c>
      <c r="AB875" s="15">
        <f t="shared" si="225"/>
        <v>855.570508623437</v>
      </c>
      <c r="AC875" s="20">
        <f>IFERROR(VLOOKUP($E875,INPUTS!$A$44:$G$103,4,0),SCENARIOS!$K$25)</f>
        <v>0.075</v>
      </c>
      <c r="AD875" s="15">
        <f t="shared" si="225"/>
        <v>5330.98257117612</v>
      </c>
      <c r="AE875" s="20">
        <f>IFERROR(VLOOKUP($E875,INPUTS!$A$44:$G$103,5,0),SCENARIOS!$L$25)</f>
        <v>0.15</v>
      </c>
      <c r="AF875" s="15">
        <f t="shared" si="225"/>
        <v>13286.7483802866</v>
      </c>
      <c r="AG875" s="20">
        <f>IFERROR(VLOOKUP($E875,INPUTS!$A$44:$G$103,6,0),SCENARIOS!$M$25)</f>
        <v>0.2</v>
      </c>
      <c r="AH875" s="15">
        <f t="shared" si="219"/>
        <v>22076.9411222067</v>
      </c>
      <c r="AI875" s="20">
        <f>IFERROR(VLOOKUP($E875,INPUTS!$A$44:$G$103,7,0),SCENARIOS!$N$25)</f>
        <v>0.3</v>
      </c>
      <c r="AJ875" s="15">
        <f t="shared" si="220"/>
        <v>41267.8278976883</v>
      </c>
      <c r="AL875" t="str">
        <f t="shared" si="222"/>
        <v>N</v>
      </c>
      <c r="AM875" s="21">
        <f t="shared" si="223"/>
        <v>137559.426325628</v>
      </c>
    </row>
    <row r="876" ht="15" customHeight="1" spans="1:39">
      <c r="A876" s="6" t="s">
        <v>2626</v>
      </c>
      <c r="B876" s="52" t="s">
        <v>687</v>
      </c>
      <c r="C876" s="52" t="s">
        <v>688</v>
      </c>
      <c r="D876" s="52" t="s">
        <v>929</v>
      </c>
      <c r="E876" s="10" t="s">
        <v>690</v>
      </c>
      <c r="F876" s="52" t="s">
        <v>689</v>
      </c>
      <c r="G876" s="52" t="s">
        <v>177</v>
      </c>
      <c r="H876" s="52" t="s">
        <v>640</v>
      </c>
      <c r="I876" s="52" t="s">
        <v>639</v>
      </c>
      <c r="J876" s="52" t="s">
        <v>1852</v>
      </c>
      <c r="K876" s="52" t="s">
        <v>931</v>
      </c>
      <c r="L876" s="53" t="s">
        <v>1599</v>
      </c>
      <c r="M876" s="13">
        <v>1265</v>
      </c>
      <c r="N876" s="14">
        <f t="shared" si="221"/>
        <v>3.46575342465753</v>
      </c>
      <c r="O876" s="15">
        <v>3290</v>
      </c>
      <c r="P876" s="15">
        <f t="shared" ref="P876:P939" si="226">M876*O876</f>
        <v>4161850</v>
      </c>
      <c r="Q876" s="16">
        <f>IFERROR(VLOOKUP(G876,SCENARIOS!$A$13:$E$18,4,0),0.025)</f>
        <v>0.045</v>
      </c>
      <c r="R876" s="52">
        <f>IFERROR(VLOOKUP(L876,INPUTS!$A$107:$B$120,2,0),0.0082)</f>
        <v>0.0082</v>
      </c>
      <c r="S876" s="52">
        <f t="shared" ref="S876:S939" si="227">O876*R876</f>
        <v>26.978</v>
      </c>
      <c r="T876" s="15">
        <f t="shared" ref="T876:T939" si="228">M876*S876</f>
        <v>34127.17</v>
      </c>
      <c r="U876" s="15">
        <f>T876/INPUTS!$B$7*1000</f>
        <v>42658962.5</v>
      </c>
      <c r="V876" s="15">
        <f>T876*INPUTS!$B$6</f>
        <v>107841.8572</v>
      </c>
      <c r="W876" s="54" t="s">
        <v>396</v>
      </c>
      <c r="X876" s="54" t="s">
        <v>396</v>
      </c>
      <c r="Y876" s="67">
        <f>IFERROR(VLOOKUP(E876,INPUTS!$A$44:$B$103,2,0),0)</f>
        <v>0</v>
      </c>
      <c r="Z876" s="15">
        <f t="shared" si="217"/>
        <v>0</v>
      </c>
      <c r="AA876" s="20">
        <f>IFERROR(VLOOKUP(E876,INPUTS!$A$44:$C$103,3,0),SCENARIOS!$J$25)</f>
        <v>0.015</v>
      </c>
      <c r="AB876" s="15">
        <f t="shared" si="225"/>
        <v>637.929942558264</v>
      </c>
      <c r="AC876" s="20">
        <f>IFERROR(VLOOKUP($E876,INPUTS!$A$44:$G$103,4,0),SCENARIOS!$K$25)</f>
        <v>0.075</v>
      </c>
      <c r="AD876" s="15">
        <f t="shared" si="225"/>
        <v>3974.88385952102</v>
      </c>
      <c r="AE876" s="20">
        <f>IFERROR(VLOOKUP($E876,INPUTS!$A$44:$G$103,5,0),SCENARIOS!$L$25)</f>
        <v>0.15</v>
      </c>
      <c r="AF876" s="15">
        <f t="shared" si="225"/>
        <v>9906.85694000806</v>
      </c>
      <c r="AG876" s="20">
        <f>IFERROR(VLOOKUP($E876,INPUTS!$A$44:$G$103,6,0),SCENARIOS!$M$25)</f>
        <v>0.2</v>
      </c>
      <c r="AH876" s="15">
        <f t="shared" si="219"/>
        <v>16460.9949034021</v>
      </c>
      <c r="AI876" s="20">
        <f>IFERROR(VLOOKUP($E876,INPUTS!$A$44:$G$103,7,0),SCENARIOS!$N$25)</f>
        <v>0.3</v>
      </c>
      <c r="AJ876" s="15">
        <f t="shared" si="220"/>
        <v>30770.0917866297</v>
      </c>
      <c r="AL876" t="str">
        <f t="shared" si="222"/>
        <v>N</v>
      </c>
      <c r="AM876" s="21">
        <f t="shared" si="223"/>
        <v>102566.972622099</v>
      </c>
    </row>
    <row r="877" ht="15" customHeight="1" spans="1:39">
      <c r="A877" s="24" t="s">
        <v>2627</v>
      </c>
      <c r="B877" s="52" t="s">
        <v>633</v>
      </c>
      <c r="C877" s="52" t="s">
        <v>634</v>
      </c>
      <c r="D877" s="52" t="s">
        <v>929</v>
      </c>
      <c r="E877" s="10" t="s">
        <v>636</v>
      </c>
      <c r="F877" s="52" t="s">
        <v>635</v>
      </c>
      <c r="G877" s="52" t="s">
        <v>177</v>
      </c>
      <c r="H877" s="52" t="s">
        <v>203</v>
      </c>
      <c r="I877" s="52" t="s">
        <v>399</v>
      </c>
      <c r="J877" s="52" t="s">
        <v>165</v>
      </c>
      <c r="K877" s="52" t="s">
        <v>931</v>
      </c>
      <c r="L877" s="53" t="s">
        <v>1581</v>
      </c>
      <c r="M877" s="13">
        <v>1246</v>
      </c>
      <c r="N877" s="14">
        <f t="shared" si="221"/>
        <v>3.41369863013699</v>
      </c>
      <c r="O877" s="15">
        <v>4360</v>
      </c>
      <c r="P877" s="15">
        <f t="shared" si="226"/>
        <v>5432560</v>
      </c>
      <c r="Q877" s="16">
        <f>IFERROR(VLOOKUP(G877,SCENARIOS!$A$13:$E$18,4,0),0.025)</f>
        <v>0.045</v>
      </c>
      <c r="R877" s="52">
        <f>IFERROR(VLOOKUP(L877,INPUTS!$A$107:$B$120,2,0),0.0082)</f>
        <v>0.0082</v>
      </c>
      <c r="S877" s="52">
        <f t="shared" si="227"/>
        <v>35.752</v>
      </c>
      <c r="T877" s="15">
        <f t="shared" si="228"/>
        <v>44546.992</v>
      </c>
      <c r="U877" s="15">
        <f>T877/INPUTS!$B$7*1000</f>
        <v>55683740</v>
      </c>
      <c r="V877" s="15">
        <f>T877*INPUTS!$B$6</f>
        <v>140768.49472</v>
      </c>
      <c r="W877" s="54" t="s">
        <v>396</v>
      </c>
      <c r="X877" s="54" t="s">
        <v>396</v>
      </c>
      <c r="Y877" s="67">
        <f>IFERROR(VLOOKUP(E877,INPUTS!$A$44:$B$103,2,0),0)</f>
        <v>0</v>
      </c>
      <c r="Z877" s="15">
        <f t="shared" si="217"/>
        <v>0</v>
      </c>
      <c r="AA877" s="20">
        <f>IFERROR(VLOOKUP(E877,INPUTS!$A$44:$C$103,3,0),SCENARIOS!$J$25)</f>
        <v>0.015</v>
      </c>
      <c r="AB877" s="15">
        <f t="shared" si="225"/>
        <v>832.704852107674</v>
      </c>
      <c r="AC877" s="20">
        <f>IFERROR(VLOOKUP($E877,INPUTS!$A$44:$G$103,4,0),SCENARIOS!$K$25)</f>
        <v>0.075</v>
      </c>
      <c r="AD877" s="15">
        <f t="shared" si="225"/>
        <v>5188.50873046349</v>
      </c>
      <c r="AE877" s="20">
        <f>IFERROR(VLOOKUP($E877,INPUTS!$A$44:$G$103,5,0),SCENARIOS!$L$25)</f>
        <v>0.15</v>
      </c>
      <c r="AF877" s="15">
        <f t="shared" si="225"/>
        <v>12931.6517265183</v>
      </c>
      <c r="AG877" s="20">
        <f>IFERROR(VLOOKUP($E877,INPUTS!$A$44:$G$103,6,0),SCENARIOS!$M$25)</f>
        <v>0.2</v>
      </c>
      <c r="AH877" s="15">
        <f t="shared" si="219"/>
        <v>21486.9210741439</v>
      </c>
      <c r="AI877" s="20">
        <f>IFERROR(VLOOKUP($E877,INPUTS!$A$44:$G$103,7,0),SCENARIOS!$N$25)</f>
        <v>0.3</v>
      </c>
      <c r="AJ877" s="15">
        <f t="shared" si="220"/>
        <v>40164.9194075646</v>
      </c>
      <c r="AL877" t="str">
        <f t="shared" si="222"/>
        <v>Y</v>
      </c>
      <c r="AM877" s="21">
        <f t="shared" si="223"/>
        <v>133883.064691882</v>
      </c>
    </row>
    <row r="878" ht="15" customHeight="1" spans="1:39">
      <c r="A878" s="6" t="s">
        <v>2628</v>
      </c>
      <c r="B878" s="52" t="s">
        <v>633</v>
      </c>
      <c r="C878" s="52" t="s">
        <v>634</v>
      </c>
      <c r="D878" s="52" t="s">
        <v>929</v>
      </c>
      <c r="E878" s="10" t="s">
        <v>636</v>
      </c>
      <c r="F878" s="52" t="s">
        <v>635</v>
      </c>
      <c r="G878" s="52" t="s">
        <v>177</v>
      </c>
      <c r="H878" s="52" t="s">
        <v>200</v>
      </c>
      <c r="I878" s="52" t="s">
        <v>391</v>
      </c>
      <c r="J878" s="52" t="s">
        <v>165</v>
      </c>
      <c r="K878" s="52" t="s">
        <v>931</v>
      </c>
      <c r="L878" s="53" t="s">
        <v>1687</v>
      </c>
      <c r="M878" s="13">
        <v>1246</v>
      </c>
      <c r="N878" s="14">
        <f t="shared" si="221"/>
        <v>3.41369863013699</v>
      </c>
      <c r="O878" s="15">
        <v>4210</v>
      </c>
      <c r="P878" s="15">
        <f t="shared" si="226"/>
        <v>5245660</v>
      </c>
      <c r="Q878" s="16">
        <f>IFERROR(VLOOKUP(G878,SCENARIOS!$A$13:$E$18,4,0),0.025)</f>
        <v>0.045</v>
      </c>
      <c r="R878" s="52">
        <f>IFERROR(VLOOKUP(L878,INPUTS!$A$107:$B$120,2,0),0.0082)</f>
        <v>0.0082</v>
      </c>
      <c r="S878" s="52">
        <f t="shared" si="227"/>
        <v>34.522</v>
      </c>
      <c r="T878" s="15">
        <f t="shared" si="228"/>
        <v>43014.412</v>
      </c>
      <c r="U878" s="15">
        <f>T878/INPUTS!$B$7*1000</f>
        <v>53768015</v>
      </c>
      <c r="V878" s="15">
        <f>T878*INPUTS!$B$6</f>
        <v>135925.54192</v>
      </c>
      <c r="W878" s="54" t="s">
        <v>396</v>
      </c>
      <c r="X878" s="54" t="s">
        <v>396</v>
      </c>
      <c r="Y878" s="67">
        <f>IFERROR(VLOOKUP(E878,INPUTS!$A$44:$B$103,2,0),0)</f>
        <v>0</v>
      </c>
      <c r="Z878" s="15">
        <f t="shared" si="217"/>
        <v>0</v>
      </c>
      <c r="AA878" s="20">
        <f>IFERROR(VLOOKUP(E878,INPUTS!$A$44:$C$103,3,0),SCENARIOS!$J$25)</f>
        <v>0.015</v>
      </c>
      <c r="AB878" s="15">
        <f t="shared" si="225"/>
        <v>804.056749397547</v>
      </c>
      <c r="AC878" s="20">
        <f>IFERROR(VLOOKUP($E878,INPUTS!$A$44:$G$103,4,0),SCENARIOS!$K$25)</f>
        <v>0.075</v>
      </c>
      <c r="AD878" s="15">
        <f t="shared" si="225"/>
        <v>5010.00498973654</v>
      </c>
      <c r="AE878" s="20">
        <f>IFERROR(VLOOKUP($E878,INPUTS!$A$44:$G$103,5,0),SCENARIOS!$L$25)</f>
        <v>0.15</v>
      </c>
      <c r="AF878" s="15">
        <f t="shared" si="225"/>
        <v>12486.7554515234</v>
      </c>
      <c r="AG878" s="20">
        <f>IFERROR(VLOOKUP($E878,INPUTS!$A$44:$G$103,6,0),SCENARIOS!$M$25)</f>
        <v>0.2</v>
      </c>
      <c r="AH878" s="15">
        <f t="shared" si="219"/>
        <v>20747.6921381069</v>
      </c>
      <c r="AI878" s="20">
        <f>IFERROR(VLOOKUP($E878,INPUTS!$A$44:$G$103,7,0),SCENARIOS!$N$25)</f>
        <v>0.3</v>
      </c>
      <c r="AJ878" s="15">
        <f t="shared" si="220"/>
        <v>38783.0987857448</v>
      </c>
      <c r="AL878" t="str">
        <f t="shared" si="222"/>
        <v>Y</v>
      </c>
      <c r="AM878" s="21">
        <f t="shared" si="223"/>
        <v>129276.995952483</v>
      </c>
    </row>
    <row r="879" ht="15" customHeight="1" spans="1:39">
      <c r="A879" s="24" t="s">
        <v>2629</v>
      </c>
      <c r="B879" s="52" t="s">
        <v>633</v>
      </c>
      <c r="C879" s="52" t="s">
        <v>634</v>
      </c>
      <c r="D879" s="52" t="s">
        <v>929</v>
      </c>
      <c r="E879" s="10" t="s">
        <v>636</v>
      </c>
      <c r="F879" s="52" t="s">
        <v>635</v>
      </c>
      <c r="G879" s="52" t="s">
        <v>177</v>
      </c>
      <c r="H879" s="52" t="s">
        <v>640</v>
      </c>
      <c r="I879" s="52" t="s">
        <v>639</v>
      </c>
      <c r="J879" s="52" t="s">
        <v>1852</v>
      </c>
      <c r="K879" s="52" t="s">
        <v>931</v>
      </c>
      <c r="L879" s="53" t="s">
        <v>284</v>
      </c>
      <c r="M879" s="13">
        <v>1246</v>
      </c>
      <c r="N879" s="14">
        <f t="shared" si="221"/>
        <v>3.41369863013699</v>
      </c>
      <c r="O879" s="15">
        <v>3250</v>
      </c>
      <c r="P879" s="15">
        <f t="shared" si="226"/>
        <v>4049500</v>
      </c>
      <c r="Q879" s="16">
        <f>IFERROR(VLOOKUP(G879,SCENARIOS!$A$13:$E$18,4,0),0.025)</f>
        <v>0.045</v>
      </c>
      <c r="R879" s="52">
        <f>IFERROR(VLOOKUP(L879,INPUTS!$A$107:$B$120,2,0),0.0082)</f>
        <v>0.0041</v>
      </c>
      <c r="S879" s="52">
        <f t="shared" si="227"/>
        <v>13.325</v>
      </c>
      <c r="T879" s="15">
        <f t="shared" si="228"/>
        <v>16602.95</v>
      </c>
      <c r="U879" s="15">
        <f>T879/INPUTS!$B$7*1000</f>
        <v>20753687.5</v>
      </c>
      <c r="V879" s="15">
        <f>T879*INPUTS!$B$6</f>
        <v>52465.322</v>
      </c>
      <c r="W879" s="54" t="s">
        <v>396</v>
      </c>
      <c r="X879" s="54" t="s">
        <v>396</v>
      </c>
      <c r="Y879" s="67">
        <f>IFERROR(VLOOKUP(E879,INPUTS!$A$44:$B$103,2,0),0)</f>
        <v>0</v>
      </c>
      <c r="Z879" s="15">
        <f t="shared" si="217"/>
        <v>0</v>
      </c>
      <c r="AA879" s="20">
        <f>IFERROR(VLOOKUP(E879,INPUTS!$A$44:$C$103,3,0),SCENARIOS!$J$25)</f>
        <v>0.015</v>
      </c>
      <c r="AB879" s="15">
        <f t="shared" si="225"/>
        <v>310.354446026369</v>
      </c>
      <c r="AC879" s="20">
        <f>IFERROR(VLOOKUP($E879,INPUTS!$A$44:$G$103,4,0),SCENARIOS!$K$25)</f>
        <v>0.075</v>
      </c>
      <c r="AD879" s="15">
        <f t="shared" si="225"/>
        <v>1933.79052454201</v>
      </c>
      <c r="AE879" s="20">
        <f>IFERROR(VLOOKUP($E879,INPUTS!$A$44:$G$103,5,0),SCENARIOS!$L$25)</f>
        <v>0.15</v>
      </c>
      <c r="AF879" s="15">
        <f t="shared" si="225"/>
        <v>4819.70964577804</v>
      </c>
      <c r="AG879" s="20">
        <f>IFERROR(VLOOKUP($E879,INPUTS!$A$44:$G$103,6,0),SCENARIOS!$M$25)</f>
        <v>0.2</v>
      </c>
      <c r="AH879" s="15">
        <f t="shared" si="219"/>
        <v>8008.31347373483</v>
      </c>
      <c r="AI879" s="20">
        <f>IFERROR(VLOOKUP($E879,INPUTS!$A$44:$G$103,7,0),SCENARIOS!$N$25)</f>
        <v>0.3</v>
      </c>
      <c r="AJ879" s="15">
        <f t="shared" si="220"/>
        <v>14969.7234030487</v>
      </c>
      <c r="AL879" t="str">
        <f t="shared" si="222"/>
        <v>N</v>
      </c>
      <c r="AM879" s="21">
        <f t="shared" si="223"/>
        <v>49899.0780101625</v>
      </c>
    </row>
    <row r="880" ht="15" customHeight="1" spans="1:39">
      <c r="A880" s="6" t="s">
        <v>2630</v>
      </c>
      <c r="B880" s="52" t="s">
        <v>633</v>
      </c>
      <c r="C880" s="52" t="s">
        <v>634</v>
      </c>
      <c r="D880" s="52" t="s">
        <v>929</v>
      </c>
      <c r="E880" s="10" t="s">
        <v>636</v>
      </c>
      <c r="F880" s="52" t="s">
        <v>635</v>
      </c>
      <c r="G880" s="52" t="s">
        <v>177</v>
      </c>
      <c r="H880" s="52" t="s">
        <v>644</v>
      </c>
      <c r="I880" s="52" t="s">
        <v>643</v>
      </c>
      <c r="J880" s="52" t="s">
        <v>1852</v>
      </c>
      <c r="K880" s="52" t="s">
        <v>931</v>
      </c>
      <c r="L880" s="53" t="s">
        <v>1581</v>
      </c>
      <c r="M880" s="13">
        <v>888</v>
      </c>
      <c r="N880" s="14">
        <f t="shared" si="221"/>
        <v>2.43287671232877</v>
      </c>
      <c r="O880" s="15">
        <v>6660</v>
      </c>
      <c r="P880" s="15">
        <f t="shared" si="226"/>
        <v>5914080</v>
      </c>
      <c r="Q880" s="16">
        <f>IFERROR(VLOOKUP(G880,SCENARIOS!$A$13:$E$18,4,0),0.025)</f>
        <v>0.045</v>
      </c>
      <c r="R880" s="52">
        <f>IFERROR(VLOOKUP(L880,INPUTS!$A$107:$B$120,2,0),0.0082)</f>
        <v>0.0082</v>
      </c>
      <c r="S880" s="52">
        <f t="shared" si="227"/>
        <v>54.612</v>
      </c>
      <c r="T880" s="15">
        <f t="shared" si="228"/>
        <v>48495.456</v>
      </c>
      <c r="U880" s="15">
        <f>T880/INPUTS!$B$7*1000</f>
        <v>60619320</v>
      </c>
      <c r="V880" s="15">
        <f>T880*INPUTS!$B$6</f>
        <v>153245.64096</v>
      </c>
      <c r="W880" s="54" t="s">
        <v>396</v>
      </c>
      <c r="X880" s="54" t="s">
        <v>396</v>
      </c>
      <c r="Y880" s="67">
        <f>IFERROR(VLOOKUP(E880,INPUTS!$A$44:$B$103,2,0),0)</f>
        <v>0</v>
      </c>
      <c r="Z880" s="15">
        <f t="shared" si="217"/>
        <v>0</v>
      </c>
      <c r="AA880" s="20">
        <f>IFERROR(VLOOKUP(E880,INPUTS!$A$44:$C$103,3,0),SCENARIOS!$J$25)</f>
        <v>0.015</v>
      </c>
      <c r="AB880" s="15">
        <f t="shared" si="225"/>
        <v>906.512419881778</v>
      </c>
      <c r="AC880" s="20">
        <f>IFERROR(VLOOKUP($E880,INPUTS!$A$44:$G$103,4,0),SCENARIOS!$K$25)</f>
        <v>0.075</v>
      </c>
      <c r="AD880" s="15">
        <f t="shared" si="225"/>
        <v>5648.39701957448</v>
      </c>
      <c r="AE880" s="20">
        <f>IFERROR(VLOOKUP($E880,INPUTS!$A$44:$G$103,5,0),SCENARIOS!$L$25)</f>
        <v>0.15</v>
      </c>
      <c r="AF880" s="15">
        <f t="shared" si="225"/>
        <v>14077.8606849749</v>
      </c>
      <c r="AG880" s="20">
        <f>IFERROR(VLOOKUP($E880,INPUTS!$A$44:$G$103,6,0),SCENARIOS!$M$25)</f>
        <v>0.2</v>
      </c>
      <c r="AH880" s="15">
        <f t="shared" si="219"/>
        <v>23391.434275217</v>
      </c>
      <c r="AI880" s="20">
        <f>IFERROR(VLOOKUP($E880,INPUTS!$A$44:$G$103,7,0),SCENARIOS!$N$25)</f>
        <v>0.3</v>
      </c>
      <c r="AJ880" s="15">
        <f t="shared" si="220"/>
        <v>43724.9743343635</v>
      </c>
      <c r="AL880" t="str">
        <f t="shared" si="222"/>
        <v>N</v>
      </c>
      <c r="AM880" s="21">
        <f t="shared" si="223"/>
        <v>145749.914447878</v>
      </c>
    </row>
    <row r="881" ht="15" customHeight="1" spans="1:39">
      <c r="A881" s="24" t="s">
        <v>2631</v>
      </c>
      <c r="B881" s="52" t="s">
        <v>633</v>
      </c>
      <c r="C881" s="52" t="s">
        <v>634</v>
      </c>
      <c r="D881" s="52" t="s">
        <v>929</v>
      </c>
      <c r="E881" s="10" t="s">
        <v>636</v>
      </c>
      <c r="F881" s="52" t="s">
        <v>635</v>
      </c>
      <c r="G881" s="52" t="s">
        <v>177</v>
      </c>
      <c r="H881" s="52" t="s">
        <v>819</v>
      </c>
      <c r="I881" s="52" t="s">
        <v>575</v>
      </c>
      <c r="J881" s="52" t="s">
        <v>173</v>
      </c>
      <c r="K881" s="52" t="s">
        <v>931</v>
      </c>
      <c r="L881" s="53" t="s">
        <v>1687</v>
      </c>
      <c r="M881" s="13">
        <v>1246</v>
      </c>
      <c r="N881" s="14">
        <f t="shared" si="221"/>
        <v>3.41369863013699</v>
      </c>
      <c r="O881" s="15">
        <v>2970</v>
      </c>
      <c r="P881" s="15">
        <f t="shared" si="226"/>
        <v>3700620</v>
      </c>
      <c r="Q881" s="16">
        <f>IFERROR(VLOOKUP(G881,SCENARIOS!$A$13:$E$18,4,0),0.025)</f>
        <v>0.045</v>
      </c>
      <c r="R881" s="52">
        <f>IFERROR(VLOOKUP(L881,INPUTS!$A$107:$B$120,2,0),0.0082)</f>
        <v>0.0082</v>
      </c>
      <c r="S881" s="52">
        <f t="shared" si="227"/>
        <v>24.354</v>
      </c>
      <c r="T881" s="15">
        <f t="shared" si="228"/>
        <v>30345.084</v>
      </c>
      <c r="U881" s="15">
        <f>T881/INPUTS!$B$7*1000</f>
        <v>37931355</v>
      </c>
      <c r="V881" s="15">
        <f>T881*INPUTS!$B$6</f>
        <v>95890.46544</v>
      </c>
      <c r="W881" s="54" t="s">
        <v>521</v>
      </c>
      <c r="X881" s="54" t="s">
        <v>396</v>
      </c>
      <c r="Y881" s="67">
        <f>IFERROR(VLOOKUP(E881,INPUTS!$A$44:$B$103,2,0),0)</f>
        <v>0</v>
      </c>
      <c r="Z881" s="15">
        <f t="shared" si="217"/>
        <v>0</v>
      </c>
      <c r="AA881" s="20">
        <f>IFERROR(VLOOKUP(E881,INPUTS!$A$44:$C$103,3,0),SCENARIOS!$J$25)</f>
        <v>0.015</v>
      </c>
      <c r="AB881" s="15">
        <f t="shared" si="225"/>
        <v>567.232433660502</v>
      </c>
      <c r="AC881" s="20">
        <f>IFERROR(VLOOKUP($E881,INPUTS!$A$44:$G$103,4,0),SCENARIOS!$K$25)</f>
        <v>0.075</v>
      </c>
      <c r="AD881" s="15">
        <f t="shared" si="225"/>
        <v>3534.37406639371</v>
      </c>
      <c r="AE881" s="20">
        <f>IFERROR(VLOOKUP($E881,INPUTS!$A$44:$G$103,5,0),SCENARIOS!$L$25)</f>
        <v>0.15</v>
      </c>
      <c r="AF881" s="15">
        <f t="shared" si="225"/>
        <v>8808.94624489893</v>
      </c>
      <c r="AG881" s="20">
        <f>IFERROR(VLOOKUP($E881,INPUTS!$A$44:$G$103,6,0),SCENARIOS!$M$25)</f>
        <v>0.2</v>
      </c>
      <c r="AH881" s="15">
        <f t="shared" si="219"/>
        <v>14636.7329335338</v>
      </c>
      <c r="AI881" s="20">
        <f>IFERROR(VLOOKUP($E881,INPUTS!$A$44:$G$103,7,0),SCENARIOS!$N$25)</f>
        <v>0.3</v>
      </c>
      <c r="AJ881" s="15">
        <f t="shared" si="220"/>
        <v>27360.0483120337</v>
      </c>
      <c r="AL881" t="str">
        <f t="shared" si="222"/>
        <v>N</v>
      </c>
      <c r="AM881" s="21">
        <f t="shared" si="223"/>
        <v>91200.1610401124</v>
      </c>
    </row>
    <row r="882" ht="15" customHeight="1" spans="1:39">
      <c r="A882" s="6" t="s">
        <v>2632</v>
      </c>
      <c r="B882" s="52" t="s">
        <v>683</v>
      </c>
      <c r="C882" s="52" t="s">
        <v>684</v>
      </c>
      <c r="D882" s="52" t="s">
        <v>929</v>
      </c>
      <c r="E882" s="10" t="s">
        <v>686</v>
      </c>
      <c r="F882" s="52" t="s">
        <v>685</v>
      </c>
      <c r="G882" s="52" t="s">
        <v>177</v>
      </c>
      <c r="H882" s="52" t="s">
        <v>224</v>
      </c>
      <c r="I882" s="52" t="s">
        <v>938</v>
      </c>
      <c r="J882" s="52" t="s">
        <v>165</v>
      </c>
      <c r="K882" s="52" t="s">
        <v>931</v>
      </c>
      <c r="L882" s="53" t="s">
        <v>1914</v>
      </c>
      <c r="M882" s="13">
        <v>315</v>
      </c>
      <c r="N882" s="14">
        <f t="shared" si="221"/>
        <v>0.863013698630137</v>
      </c>
      <c r="O882" s="15">
        <v>4310</v>
      </c>
      <c r="P882" s="15">
        <f t="shared" si="226"/>
        <v>1357650</v>
      </c>
      <c r="Q882" s="16">
        <f>IFERROR(VLOOKUP(G882,SCENARIOS!$A$13:$E$18,4,0),0.025)</f>
        <v>0.045</v>
      </c>
      <c r="R882" s="52">
        <f>IFERROR(VLOOKUP(L882,INPUTS!$A$107:$B$120,2,0),0.0082)</f>
        <v>0.0082</v>
      </c>
      <c r="S882" s="52">
        <f t="shared" si="227"/>
        <v>35.342</v>
      </c>
      <c r="T882" s="15">
        <f t="shared" si="228"/>
        <v>11132.73</v>
      </c>
      <c r="U882" s="15">
        <f>T882/INPUTS!$B$7*1000</f>
        <v>13915912.5</v>
      </c>
      <c r="V882" s="15">
        <f>T882*INPUTS!$B$6</f>
        <v>35179.4268</v>
      </c>
      <c r="W882" s="54" t="s">
        <v>396</v>
      </c>
      <c r="X882" s="54" t="s">
        <v>396</v>
      </c>
      <c r="Y882" s="67">
        <f>IFERROR(VLOOKUP(E882,INPUTS!$A$44:$B$103,2,0),0)</f>
        <v>0</v>
      </c>
      <c r="Z882" s="15">
        <f t="shared" si="217"/>
        <v>0</v>
      </c>
      <c r="AA882" s="20">
        <f>IFERROR(VLOOKUP(E882,INPUTS!$A$44:$C$103,3,0),SCENARIOS!$J$25)</f>
        <v>0.015</v>
      </c>
      <c r="AB882" s="15">
        <f t="shared" si="225"/>
        <v>208.101105641536</v>
      </c>
      <c r="AC882" s="20">
        <f>IFERROR(VLOOKUP($E882,INPUTS!$A$44:$G$103,4,0),SCENARIOS!$K$25)</f>
        <v>0.075</v>
      </c>
      <c r="AD882" s="15">
        <f t="shared" si="225"/>
        <v>1296.65919528063</v>
      </c>
      <c r="AE882" s="20">
        <f>IFERROR(VLOOKUP($E882,INPUTS!$A$44:$G$103,5,0),SCENARIOS!$L$25)</f>
        <v>0.15</v>
      </c>
      <c r="AF882" s="15">
        <f t="shared" si="225"/>
        <v>3231.74653690112</v>
      </c>
      <c r="AG882" s="20">
        <f>IFERROR(VLOOKUP($E882,INPUTS!$A$44:$G$103,6,0),SCENARIOS!$M$25)</f>
        <v>0.2</v>
      </c>
      <c r="AH882" s="15">
        <f t="shared" si="219"/>
        <v>5369.79221514562</v>
      </c>
      <c r="AI882" s="20">
        <f>IFERROR(VLOOKUP($E882,INPUTS!$A$44:$G$103,7,0),SCENARIOS!$N$25)</f>
        <v>0.3</v>
      </c>
      <c r="AJ882" s="15">
        <f t="shared" si="220"/>
        <v>10037.6071011973</v>
      </c>
      <c r="AL882" t="str">
        <f t="shared" si="222"/>
        <v>N</v>
      </c>
      <c r="AM882" s="21">
        <f t="shared" si="223"/>
        <v>33458.6903373242</v>
      </c>
    </row>
    <row r="883" ht="15" customHeight="1" spans="1:39">
      <c r="A883" s="24" t="s">
        <v>2633</v>
      </c>
      <c r="B883" s="52" t="s">
        <v>683</v>
      </c>
      <c r="C883" s="52" t="s">
        <v>684</v>
      </c>
      <c r="D883" s="52" t="s">
        <v>929</v>
      </c>
      <c r="E883" s="10" t="s">
        <v>686</v>
      </c>
      <c r="F883" s="52" t="s">
        <v>685</v>
      </c>
      <c r="G883" s="52" t="s">
        <v>177</v>
      </c>
      <c r="H883" s="52" t="s">
        <v>203</v>
      </c>
      <c r="I883" s="52" t="s">
        <v>399</v>
      </c>
      <c r="J883" s="52" t="s">
        <v>165</v>
      </c>
      <c r="K883" s="52" t="s">
        <v>931</v>
      </c>
      <c r="L883" s="53" t="s">
        <v>282</v>
      </c>
      <c r="M883" s="13">
        <v>315</v>
      </c>
      <c r="N883" s="14">
        <f t="shared" si="221"/>
        <v>0.863013698630137</v>
      </c>
      <c r="O883" s="15">
        <v>4070</v>
      </c>
      <c r="P883" s="15">
        <f t="shared" si="226"/>
        <v>1282050</v>
      </c>
      <c r="Q883" s="16">
        <f>IFERROR(VLOOKUP(G883,SCENARIOS!$A$13:$E$18,4,0),0.025)</f>
        <v>0.045</v>
      </c>
      <c r="R883" s="52">
        <f>IFERROR(VLOOKUP(L883,INPUTS!$A$107:$B$120,2,0),0.0082)</f>
        <v>0.0042</v>
      </c>
      <c r="S883" s="52">
        <f t="shared" si="227"/>
        <v>17.094</v>
      </c>
      <c r="T883" s="15">
        <f t="shared" si="228"/>
        <v>5384.61</v>
      </c>
      <c r="U883" s="15">
        <f>T883/INPUTS!$B$7*1000</f>
        <v>6730762.5</v>
      </c>
      <c r="V883" s="15">
        <f>T883*INPUTS!$B$6</f>
        <v>17015.3676</v>
      </c>
      <c r="W883" s="54" t="s">
        <v>396</v>
      </c>
      <c r="X883" s="54" t="s">
        <v>396</v>
      </c>
      <c r="Y883" s="67">
        <f>IFERROR(VLOOKUP(E883,INPUTS!$A$44:$B$103,2,0),0)</f>
        <v>0</v>
      </c>
      <c r="Z883" s="15">
        <f t="shared" si="217"/>
        <v>0</v>
      </c>
      <c r="AA883" s="20">
        <f>IFERROR(VLOOKUP(E883,INPUTS!$A$44:$C$103,3,0),SCENARIOS!$J$25)</f>
        <v>0.015</v>
      </c>
      <c r="AB883" s="15">
        <f t="shared" si="225"/>
        <v>100.653055849596</v>
      </c>
      <c r="AC883" s="20">
        <f>IFERROR(VLOOKUP($E883,INPUTS!$A$44:$G$103,4,0),SCENARIOS!$K$25)</f>
        <v>0.075</v>
      </c>
      <c r="AD883" s="15">
        <f t="shared" si="225"/>
        <v>627.160100846787</v>
      </c>
      <c r="AE883" s="20">
        <f>IFERROR(VLOOKUP($E883,INPUTS!$A$44:$G$103,5,0),SCENARIOS!$L$25)</f>
        <v>0.15</v>
      </c>
      <c r="AF883" s="15">
        <f t="shared" si="225"/>
        <v>1563.11117938396</v>
      </c>
      <c r="AG883" s="20">
        <f>IFERROR(VLOOKUP($E883,INPUTS!$A$44:$G$103,6,0),SCENARIOS!$M$25)</f>
        <v>0.2</v>
      </c>
      <c r="AH883" s="15">
        <f t="shared" si="219"/>
        <v>2597.22789105595</v>
      </c>
      <c r="AI883" s="20">
        <f>IFERROR(VLOOKUP($E883,INPUTS!$A$44:$G$103,7,0),SCENARIOS!$N$25)</f>
        <v>0.3</v>
      </c>
      <c r="AJ883" s="15">
        <f t="shared" si="220"/>
        <v>4854.92772870425</v>
      </c>
      <c r="AL883" t="str">
        <f t="shared" si="222"/>
        <v>N</v>
      </c>
      <c r="AM883" s="21">
        <f t="shared" si="223"/>
        <v>16183.0924290142</v>
      </c>
    </row>
    <row r="884" ht="15" customHeight="1" spans="1:39">
      <c r="A884" s="6" t="s">
        <v>2634</v>
      </c>
      <c r="B884" s="52" t="s">
        <v>683</v>
      </c>
      <c r="C884" s="52" t="s">
        <v>684</v>
      </c>
      <c r="D884" s="52" t="s">
        <v>929</v>
      </c>
      <c r="E884" s="10" t="s">
        <v>686</v>
      </c>
      <c r="F884" s="52" t="s">
        <v>685</v>
      </c>
      <c r="G884" s="52" t="s">
        <v>177</v>
      </c>
      <c r="H884" s="52" t="s">
        <v>200</v>
      </c>
      <c r="I884" s="52" t="s">
        <v>391</v>
      </c>
      <c r="J884" s="52" t="s">
        <v>165</v>
      </c>
      <c r="K884" s="52" t="s">
        <v>931</v>
      </c>
      <c r="L884" s="53" t="s">
        <v>282</v>
      </c>
      <c r="M884" s="13">
        <v>224</v>
      </c>
      <c r="N884" s="14">
        <f t="shared" si="221"/>
        <v>0.613698630136986</v>
      </c>
      <c r="O884" s="15">
        <v>3930</v>
      </c>
      <c r="P884" s="15">
        <f t="shared" si="226"/>
        <v>880320</v>
      </c>
      <c r="Q884" s="16">
        <f>IFERROR(VLOOKUP(G884,SCENARIOS!$A$13:$E$18,4,0),0.025)</f>
        <v>0.045</v>
      </c>
      <c r="R884" s="52">
        <f>IFERROR(VLOOKUP(L884,INPUTS!$A$107:$B$120,2,0),0.0082)</f>
        <v>0.0042</v>
      </c>
      <c r="S884" s="52">
        <f t="shared" si="227"/>
        <v>16.506</v>
      </c>
      <c r="T884" s="15">
        <f t="shared" si="228"/>
        <v>3697.344</v>
      </c>
      <c r="U884" s="15">
        <f>T884/INPUTS!$B$7*1000</f>
        <v>4621680</v>
      </c>
      <c r="V884" s="15">
        <f>T884*INPUTS!$B$6</f>
        <v>11683.60704</v>
      </c>
      <c r="W884" s="54" t="s">
        <v>396</v>
      </c>
      <c r="X884" s="54" t="s">
        <v>396</v>
      </c>
      <c r="Y884" s="67">
        <f>IFERROR(VLOOKUP(E884,INPUTS!$A$44:$B$103,2,0),0)</f>
        <v>0</v>
      </c>
      <c r="Z884" s="15">
        <f t="shared" si="217"/>
        <v>0</v>
      </c>
      <c r="AA884" s="20">
        <f>IFERROR(VLOOKUP(E884,INPUTS!$A$44:$C$103,3,0),SCENARIOS!$J$25)</f>
        <v>0.015</v>
      </c>
      <c r="AB884" s="15">
        <f t="shared" ref="AB884:AF899" si="229">$T884*AA884*(1+$Q884)^AB$2</f>
        <v>69.1134496513523</v>
      </c>
      <c r="AC884" s="20">
        <f>IFERROR(VLOOKUP($E884,INPUTS!$A$44:$G$103,4,0),SCENARIOS!$K$25)</f>
        <v>0.075</v>
      </c>
      <c r="AD884" s="15">
        <f t="shared" si="229"/>
        <v>430.639663022069</v>
      </c>
      <c r="AE884" s="20">
        <f>IFERROR(VLOOKUP($E884,INPUTS!$A$44:$G$103,5,0),SCENARIOS!$L$25)</f>
        <v>0.15</v>
      </c>
      <c r="AF884" s="15">
        <f t="shared" si="229"/>
        <v>1073.31073939026</v>
      </c>
      <c r="AG884" s="20">
        <f>IFERROR(VLOOKUP($E884,INPUTS!$A$44:$G$103,6,0),SCENARIOS!$M$25)</f>
        <v>0.2</v>
      </c>
      <c r="AH884" s="15">
        <f t="shared" si="219"/>
        <v>1783.38727588969</v>
      </c>
      <c r="AI884" s="20">
        <f>IFERROR(VLOOKUP($E884,INPUTS!$A$44:$G$103,7,0),SCENARIOS!$N$25)</f>
        <v>0.3</v>
      </c>
      <c r="AJ884" s="15">
        <f t="shared" si="220"/>
        <v>3333.6375165812</v>
      </c>
      <c r="AL884" t="str">
        <f t="shared" si="222"/>
        <v>N</v>
      </c>
      <c r="AM884" s="21">
        <f t="shared" si="223"/>
        <v>11112.1250552707</v>
      </c>
    </row>
    <row r="885" ht="15" customHeight="1" spans="1:39">
      <c r="A885" s="24" t="s">
        <v>2635</v>
      </c>
      <c r="B885" s="52" t="s">
        <v>683</v>
      </c>
      <c r="C885" s="52" t="s">
        <v>684</v>
      </c>
      <c r="D885" s="52" t="s">
        <v>929</v>
      </c>
      <c r="E885" s="10" t="s">
        <v>686</v>
      </c>
      <c r="F885" s="52" t="s">
        <v>685</v>
      </c>
      <c r="G885" s="52" t="s">
        <v>177</v>
      </c>
      <c r="H885" s="52" t="s">
        <v>245</v>
      </c>
      <c r="I885" s="52" t="s">
        <v>930</v>
      </c>
      <c r="J885" s="52" t="s">
        <v>169</v>
      </c>
      <c r="K885" s="52" t="s">
        <v>931</v>
      </c>
      <c r="L885" s="53" t="s">
        <v>1914</v>
      </c>
      <c r="M885" s="13">
        <v>224</v>
      </c>
      <c r="N885" s="14">
        <f t="shared" si="221"/>
        <v>0.613698630136986</v>
      </c>
      <c r="O885" s="15">
        <v>9640</v>
      </c>
      <c r="P885" s="15">
        <f t="shared" si="226"/>
        <v>2159360</v>
      </c>
      <c r="Q885" s="16">
        <f>IFERROR(VLOOKUP(G885,SCENARIOS!$A$13:$E$18,4,0),0.025)</f>
        <v>0.045</v>
      </c>
      <c r="R885" s="52">
        <f>IFERROR(VLOOKUP(L885,INPUTS!$A$107:$B$120,2,0),0.0082)</f>
        <v>0.0082</v>
      </c>
      <c r="S885" s="52">
        <f t="shared" si="227"/>
        <v>79.048</v>
      </c>
      <c r="T885" s="15">
        <f t="shared" si="228"/>
        <v>17706.752</v>
      </c>
      <c r="U885" s="15">
        <f>T885/INPUTS!$B$7*1000</f>
        <v>22133440</v>
      </c>
      <c r="V885" s="15">
        <f>T885*INPUTS!$B$6</f>
        <v>55953.33632</v>
      </c>
      <c r="W885" s="54" t="s">
        <v>396</v>
      </c>
      <c r="X885" s="54" t="s">
        <v>396</v>
      </c>
      <c r="Y885" s="67">
        <f>IFERROR(VLOOKUP(E885,INPUTS!$A$44:$B$103,2,0),0)</f>
        <v>0</v>
      </c>
      <c r="Z885" s="15">
        <f t="shared" si="217"/>
        <v>0</v>
      </c>
      <c r="AA885" s="20">
        <f>IFERROR(VLOOKUP(E885,INPUTS!$A$44:$C$103,3,0),SCENARIOS!$J$25)</f>
        <v>0.015</v>
      </c>
      <c r="AB885" s="15">
        <f t="shared" si="229"/>
        <v>330.98751775355</v>
      </c>
      <c r="AC885" s="20">
        <f>IFERROR(VLOOKUP($E885,INPUTS!$A$44:$G$103,4,0),SCENARIOS!$K$25)</f>
        <v>0.075</v>
      </c>
      <c r="AD885" s="15">
        <f t="shared" si="229"/>
        <v>2062.35333106558</v>
      </c>
      <c r="AE885" s="20">
        <f>IFERROR(VLOOKUP($E885,INPUTS!$A$44:$G$103,5,0),SCENARIOS!$L$25)</f>
        <v>0.15</v>
      </c>
      <c r="AF885" s="15">
        <f t="shared" si="229"/>
        <v>5140.13494046537</v>
      </c>
      <c r="AG885" s="20">
        <f>IFERROR(VLOOKUP($E885,INPUTS!$A$44:$G$103,6,0),SCENARIOS!$M$25)</f>
        <v>0.2</v>
      </c>
      <c r="AH885" s="15">
        <f t="shared" si="219"/>
        <v>8540.72442654355</v>
      </c>
      <c r="AI885" s="20">
        <f>IFERROR(VLOOKUP($E885,INPUTS!$A$44:$G$103,7,0),SCENARIOS!$N$25)</f>
        <v>0.3</v>
      </c>
      <c r="AJ885" s="15">
        <f t="shared" si="220"/>
        <v>15964.9447722471</v>
      </c>
      <c r="AL885" t="str">
        <f t="shared" si="222"/>
        <v>N</v>
      </c>
      <c r="AM885" s="21">
        <f t="shared" si="223"/>
        <v>53216.482574157</v>
      </c>
    </row>
    <row r="886" ht="15" customHeight="1" spans="1:39">
      <c r="A886" s="6" t="s">
        <v>2636</v>
      </c>
      <c r="B886" s="52" t="s">
        <v>683</v>
      </c>
      <c r="C886" s="52" t="s">
        <v>684</v>
      </c>
      <c r="D886" s="52" t="s">
        <v>929</v>
      </c>
      <c r="E886" s="10" t="s">
        <v>686</v>
      </c>
      <c r="F886" s="52" t="s">
        <v>685</v>
      </c>
      <c r="G886" s="52" t="s">
        <v>177</v>
      </c>
      <c r="H886" s="52" t="s">
        <v>249</v>
      </c>
      <c r="I886" s="52" t="s">
        <v>930</v>
      </c>
      <c r="J886" s="52" t="s">
        <v>169</v>
      </c>
      <c r="K886" s="52" t="s">
        <v>931</v>
      </c>
      <c r="L886" s="53" t="s">
        <v>1914</v>
      </c>
      <c r="M886" s="13">
        <v>224</v>
      </c>
      <c r="N886" s="14">
        <f t="shared" si="221"/>
        <v>0.613698630136986</v>
      </c>
      <c r="O886" s="15">
        <v>10360</v>
      </c>
      <c r="P886" s="15">
        <f t="shared" si="226"/>
        <v>2320640</v>
      </c>
      <c r="Q886" s="16">
        <f>IFERROR(VLOOKUP(G886,SCENARIOS!$A$13:$E$18,4,0),0.025)</f>
        <v>0.045</v>
      </c>
      <c r="R886" s="52">
        <f>IFERROR(VLOOKUP(L886,INPUTS!$A$107:$B$120,2,0),0.0082)</f>
        <v>0.0082</v>
      </c>
      <c r="S886" s="52">
        <f t="shared" si="227"/>
        <v>84.952</v>
      </c>
      <c r="T886" s="15">
        <f t="shared" si="228"/>
        <v>19029.248</v>
      </c>
      <c r="U886" s="15">
        <f>T886/INPUTS!$B$7*1000</f>
        <v>23786560</v>
      </c>
      <c r="V886" s="15">
        <f>T886*INPUTS!$B$6</f>
        <v>60132.42368</v>
      </c>
      <c r="W886" s="54" t="s">
        <v>396</v>
      </c>
      <c r="X886" s="54" t="s">
        <v>396</v>
      </c>
      <c r="Y886" s="67">
        <f>IFERROR(VLOOKUP(E886,INPUTS!$A$44:$B$103,2,0),0)</f>
        <v>0</v>
      </c>
      <c r="Z886" s="15">
        <f t="shared" si="217"/>
        <v>0</v>
      </c>
      <c r="AA886" s="20">
        <f>IFERROR(VLOOKUP(E886,INPUTS!$A$44:$C$103,3,0),SCENARIOS!$J$25)</f>
        <v>0.015</v>
      </c>
      <c r="AB886" s="15">
        <f t="shared" si="229"/>
        <v>355.708577170828</v>
      </c>
      <c r="AC886" s="20">
        <f>IFERROR(VLOOKUP($E886,INPUTS!$A$44:$G$103,4,0),SCENARIOS!$K$25)</f>
        <v>0.075</v>
      </c>
      <c r="AD886" s="15">
        <f t="shared" si="229"/>
        <v>2216.38801969289</v>
      </c>
      <c r="AE886" s="20">
        <f>IFERROR(VLOOKUP($E886,INPUTS!$A$44:$G$103,5,0),SCENARIOS!$L$25)</f>
        <v>0.15</v>
      </c>
      <c r="AF886" s="15">
        <f t="shared" si="229"/>
        <v>5524.04543394411</v>
      </c>
      <c r="AG886" s="20">
        <f>IFERROR(VLOOKUP($E886,INPUTS!$A$44:$G$103,6,0),SCENARIOS!$M$25)</f>
        <v>0.2</v>
      </c>
      <c r="AH886" s="15">
        <f t="shared" si="219"/>
        <v>9178.62085674182</v>
      </c>
      <c r="AI886" s="20">
        <f>IFERROR(VLOOKUP($E886,INPUTS!$A$44:$G$103,7,0),SCENARIOS!$N$25)</f>
        <v>0.3</v>
      </c>
      <c r="AJ886" s="15">
        <f t="shared" si="220"/>
        <v>17157.3472863569</v>
      </c>
      <c r="AL886" t="str">
        <f t="shared" si="222"/>
        <v>N</v>
      </c>
      <c r="AM886" s="21">
        <f t="shared" si="223"/>
        <v>57191.1576211895</v>
      </c>
    </row>
    <row r="887" ht="15" customHeight="1" spans="1:39">
      <c r="A887" s="24" t="s">
        <v>2637</v>
      </c>
      <c r="B887" s="52" t="s">
        <v>683</v>
      </c>
      <c r="C887" s="52" t="s">
        <v>684</v>
      </c>
      <c r="D887" s="52" t="s">
        <v>929</v>
      </c>
      <c r="E887" s="10" t="s">
        <v>686</v>
      </c>
      <c r="F887" s="52" t="s">
        <v>685</v>
      </c>
      <c r="G887" s="52" t="s">
        <v>177</v>
      </c>
      <c r="H887" s="52" t="s">
        <v>819</v>
      </c>
      <c r="I887" s="52" t="s">
        <v>575</v>
      </c>
      <c r="J887" s="52" t="s">
        <v>173</v>
      </c>
      <c r="K887" s="52" t="s">
        <v>931</v>
      </c>
      <c r="L887" s="53" t="s">
        <v>1914</v>
      </c>
      <c r="M887" s="13">
        <v>224</v>
      </c>
      <c r="N887" s="14">
        <f t="shared" si="221"/>
        <v>0.613698630136986</v>
      </c>
      <c r="O887" s="15">
        <v>3100</v>
      </c>
      <c r="P887" s="15">
        <f t="shared" si="226"/>
        <v>694400</v>
      </c>
      <c r="Q887" s="16">
        <f>IFERROR(VLOOKUP(G887,SCENARIOS!$A$13:$E$18,4,0),0.025)</f>
        <v>0.045</v>
      </c>
      <c r="R887" s="52">
        <f>IFERROR(VLOOKUP(L887,INPUTS!$A$107:$B$120,2,0),0.0082)</f>
        <v>0.0082</v>
      </c>
      <c r="S887" s="52">
        <f t="shared" si="227"/>
        <v>25.42</v>
      </c>
      <c r="T887" s="15">
        <f t="shared" si="228"/>
        <v>5694.08</v>
      </c>
      <c r="U887" s="15">
        <f>T887/INPUTS!$B$7*1000</f>
        <v>7117600</v>
      </c>
      <c r="V887" s="15">
        <f>T887*INPUTS!$B$6</f>
        <v>17993.2928</v>
      </c>
      <c r="W887" s="54" t="s">
        <v>521</v>
      </c>
      <c r="X887" s="54" t="s">
        <v>396</v>
      </c>
      <c r="Y887" s="67">
        <f>IFERROR(VLOOKUP(E887,INPUTS!$A$44:$B$103,2,0),0)</f>
        <v>0</v>
      </c>
      <c r="Z887" s="15">
        <f t="shared" si="217"/>
        <v>0</v>
      </c>
      <c r="AA887" s="20">
        <f>IFERROR(VLOOKUP(E887,INPUTS!$A$44:$C$103,3,0),SCENARIOS!$J$25)</f>
        <v>0.015</v>
      </c>
      <c r="AB887" s="15">
        <f t="shared" si="229"/>
        <v>106.437894713279</v>
      </c>
      <c r="AC887" s="20">
        <f>IFERROR(VLOOKUP($E887,INPUTS!$A$44:$G$103,4,0),SCENARIOS!$K$25)</f>
        <v>0.075</v>
      </c>
      <c r="AD887" s="15">
        <f t="shared" si="229"/>
        <v>663.204909367563</v>
      </c>
      <c r="AE887" s="20">
        <f>IFERROR(VLOOKUP($E887,INPUTS!$A$44:$G$103,5,0),SCENARIOS!$L$25)</f>
        <v>0.15</v>
      </c>
      <c r="AF887" s="15">
        <f t="shared" si="229"/>
        <v>1652.94795803347</v>
      </c>
      <c r="AG887" s="20">
        <f>IFERROR(VLOOKUP($E887,INPUTS!$A$44:$G$103,6,0),SCENARIOS!$M$25)</f>
        <v>0.2</v>
      </c>
      <c r="AH887" s="15">
        <f t="shared" si="219"/>
        <v>2746.49851890923</v>
      </c>
      <c r="AI887" s="20">
        <f>IFERROR(VLOOKUP($E887,INPUTS!$A$44:$G$103,7,0),SCENARIOS!$N$25)</f>
        <v>0.3</v>
      </c>
      <c r="AJ887" s="15">
        <f t="shared" si="220"/>
        <v>5133.95526908361</v>
      </c>
      <c r="AL887" t="str">
        <f t="shared" si="222"/>
        <v>N</v>
      </c>
      <c r="AM887" s="21">
        <f t="shared" si="223"/>
        <v>17113.1842302787</v>
      </c>
    </row>
    <row r="888" ht="15" customHeight="1" spans="1:39">
      <c r="A888" s="6" t="s">
        <v>2638</v>
      </c>
      <c r="B888" s="52" t="s">
        <v>422</v>
      </c>
      <c r="C888" s="52" t="s">
        <v>423</v>
      </c>
      <c r="D888" s="52" t="s">
        <v>929</v>
      </c>
      <c r="E888" s="10" t="s">
        <v>234</v>
      </c>
      <c r="F888" s="52" t="s">
        <v>424</v>
      </c>
      <c r="G888" s="52" t="s">
        <v>173</v>
      </c>
      <c r="H888" s="52" t="s">
        <v>252</v>
      </c>
      <c r="I888" s="52" t="s">
        <v>930</v>
      </c>
      <c r="J888" s="52" t="s">
        <v>169</v>
      </c>
      <c r="K888" s="52" t="s">
        <v>931</v>
      </c>
      <c r="L888" s="53" t="s">
        <v>291</v>
      </c>
      <c r="M888" s="13">
        <v>982</v>
      </c>
      <c r="N888" s="14">
        <f t="shared" si="221"/>
        <v>2.69041095890411</v>
      </c>
      <c r="O888" s="15">
        <v>8280</v>
      </c>
      <c r="P888" s="15">
        <f t="shared" si="226"/>
        <v>8130960</v>
      </c>
      <c r="Q888" s="16">
        <f>IFERROR(VLOOKUP(G888,SCENARIOS!$A$13:$E$18,4,0),0.025)</f>
        <v>0.04</v>
      </c>
      <c r="R888" s="52">
        <f>IFERROR(VLOOKUP(L888,INPUTS!$A$107:$B$120,2,0),0.0082)</f>
        <v>0.0079</v>
      </c>
      <c r="S888" s="52">
        <f t="shared" si="227"/>
        <v>65.412</v>
      </c>
      <c r="T888" s="15">
        <f t="shared" si="228"/>
        <v>64234.584</v>
      </c>
      <c r="U888" s="15">
        <f>T888/INPUTS!$B$7*1000</f>
        <v>80293230</v>
      </c>
      <c r="V888" s="15">
        <f>T888*INPUTS!$B$6</f>
        <v>202981.28544</v>
      </c>
      <c r="W888" s="54" t="s">
        <v>396</v>
      </c>
      <c r="X888" s="54" t="s">
        <v>396</v>
      </c>
      <c r="Y888" s="67">
        <f>IFERROR(VLOOKUP(E888,INPUTS!$A$44:$B$103,2,0),0)</f>
        <v>0</v>
      </c>
      <c r="Z888" s="15">
        <f t="shared" si="217"/>
        <v>0</v>
      </c>
      <c r="AA888" s="20">
        <f>IFERROR(VLOOKUP(E888,INPUTS!$A$44:$C$103,3,0),SCENARIOS!$J$25)</f>
        <v>0.1</v>
      </c>
      <c r="AB888" s="15">
        <f t="shared" si="229"/>
        <v>7815.11930580566</v>
      </c>
      <c r="AC888" s="20">
        <f>IFERROR(VLOOKUP($E888,INPUTS!$A$44:$G$103,4,0),SCENARIOS!$K$25)</f>
        <v>0.15</v>
      </c>
      <c r="AD888" s="15">
        <f t="shared" si="229"/>
        <v>14262.4313790161</v>
      </c>
      <c r="AE888" s="20">
        <f>IFERROR(VLOOKUP($E888,INPUTS!$A$44:$G$103,5,0),SCENARIOS!$L$25)</f>
        <v>0.3</v>
      </c>
      <c r="AF888" s="15">
        <f t="shared" si="229"/>
        <v>34704.8570651215</v>
      </c>
      <c r="AG888" s="20">
        <f>IFERROR(VLOOKUP($E888,INPUTS!$A$44:$G$103,6,0),SCENARIOS!$M$25)</f>
        <v>0.4</v>
      </c>
      <c r="AH888" s="15">
        <f t="shared" si="219"/>
        <v>56298.3534342097</v>
      </c>
      <c r="AI888" s="20">
        <f>IFERROR(VLOOKUP($E888,INPUTS!$A$44:$G$103,7,0),SCENARIOS!$N$25)</f>
        <v>0.5</v>
      </c>
      <c r="AJ888" s="15">
        <f t="shared" si="220"/>
        <v>85619.4438825904</v>
      </c>
      <c r="AL888" t="str">
        <f t="shared" si="222"/>
        <v>Y</v>
      </c>
      <c r="AM888" s="21">
        <f t="shared" si="223"/>
        <v>171238.887765181</v>
      </c>
    </row>
    <row r="889" ht="15" customHeight="1" spans="1:39">
      <c r="A889" s="24" t="s">
        <v>2639</v>
      </c>
      <c r="B889" s="52" t="s">
        <v>422</v>
      </c>
      <c r="C889" s="52" t="s">
        <v>423</v>
      </c>
      <c r="D889" s="52" t="s">
        <v>929</v>
      </c>
      <c r="E889" s="10" t="s">
        <v>234</v>
      </c>
      <c r="F889" s="52" t="s">
        <v>424</v>
      </c>
      <c r="G889" s="52" t="s">
        <v>173</v>
      </c>
      <c r="H889" s="52" t="s">
        <v>249</v>
      </c>
      <c r="I889" s="52" t="s">
        <v>930</v>
      </c>
      <c r="J889" s="52" t="s">
        <v>169</v>
      </c>
      <c r="K889" s="52" t="s">
        <v>931</v>
      </c>
      <c r="L889" s="53" t="s">
        <v>291</v>
      </c>
      <c r="M889" s="13">
        <v>982</v>
      </c>
      <c r="N889" s="14">
        <f t="shared" si="221"/>
        <v>2.69041095890411</v>
      </c>
      <c r="O889" s="15">
        <v>10140</v>
      </c>
      <c r="P889" s="15">
        <f t="shared" si="226"/>
        <v>9957480</v>
      </c>
      <c r="Q889" s="16">
        <f>IFERROR(VLOOKUP(G889,SCENARIOS!$A$13:$E$18,4,0),0.025)</f>
        <v>0.04</v>
      </c>
      <c r="R889" s="52">
        <f>IFERROR(VLOOKUP(L889,INPUTS!$A$107:$B$120,2,0),0.0082)</f>
        <v>0.0079</v>
      </c>
      <c r="S889" s="52">
        <f t="shared" si="227"/>
        <v>80.106</v>
      </c>
      <c r="T889" s="15">
        <f t="shared" si="228"/>
        <v>78664.092</v>
      </c>
      <c r="U889" s="15">
        <f>T889/INPUTS!$B$7*1000</f>
        <v>98330115</v>
      </c>
      <c r="V889" s="15">
        <f>T889*INPUTS!$B$6</f>
        <v>248578.53072</v>
      </c>
      <c r="W889" s="54" t="s">
        <v>396</v>
      </c>
      <c r="X889" s="54" t="s">
        <v>396</v>
      </c>
      <c r="Y889" s="67">
        <f>IFERROR(VLOOKUP(E889,INPUTS!$A$44:$B$103,2,0),0)</f>
        <v>0</v>
      </c>
      <c r="Z889" s="15">
        <f t="shared" si="217"/>
        <v>0</v>
      </c>
      <c r="AA889" s="20">
        <f>IFERROR(VLOOKUP(E889,INPUTS!$A$44:$C$103,3,0),SCENARIOS!$J$25)</f>
        <v>0.1</v>
      </c>
      <c r="AB889" s="15">
        <f t="shared" si="229"/>
        <v>9570.68958464607</v>
      </c>
      <c r="AC889" s="20">
        <f>IFERROR(VLOOKUP($E889,INPUTS!$A$44:$G$103,4,0),SCENARIOS!$K$25)</f>
        <v>0.15</v>
      </c>
      <c r="AD889" s="15">
        <f t="shared" si="229"/>
        <v>17466.3108916936</v>
      </c>
      <c r="AE889" s="20">
        <f>IFERROR(VLOOKUP($E889,INPUTS!$A$44:$G$103,5,0),SCENARIOS!$L$25)</f>
        <v>0.3</v>
      </c>
      <c r="AF889" s="15">
        <f t="shared" si="229"/>
        <v>42500.8756811996</v>
      </c>
      <c r="AG889" s="20">
        <f>IFERROR(VLOOKUP($E889,INPUTS!$A$44:$G$103,6,0),SCENARIOS!$M$25)</f>
        <v>0.4</v>
      </c>
      <c r="AH889" s="15">
        <f t="shared" si="219"/>
        <v>68945.0850027641</v>
      </c>
      <c r="AI889" s="20">
        <f>IFERROR(VLOOKUP($E889,INPUTS!$A$44:$G$103,7,0),SCENARIOS!$N$25)</f>
        <v>0.5</v>
      </c>
      <c r="AJ889" s="15">
        <f t="shared" si="220"/>
        <v>104852.797218535</v>
      </c>
      <c r="AL889" t="str">
        <f t="shared" si="222"/>
        <v>Y</v>
      </c>
      <c r="AM889" s="21">
        <f t="shared" si="223"/>
        <v>209705.594437069</v>
      </c>
    </row>
    <row r="890" ht="15" customHeight="1" spans="1:39">
      <c r="A890" s="6" t="s">
        <v>2640</v>
      </c>
      <c r="B890" s="52" t="s">
        <v>422</v>
      </c>
      <c r="C890" s="52" t="s">
        <v>423</v>
      </c>
      <c r="D890" s="52" t="s">
        <v>929</v>
      </c>
      <c r="E890" s="10" t="s">
        <v>234</v>
      </c>
      <c r="F890" s="52" t="s">
        <v>424</v>
      </c>
      <c r="G890" s="52" t="s">
        <v>173</v>
      </c>
      <c r="H890" s="52" t="s">
        <v>245</v>
      </c>
      <c r="I890" s="52" t="s">
        <v>930</v>
      </c>
      <c r="J890" s="52" t="s">
        <v>169</v>
      </c>
      <c r="K890" s="52" t="s">
        <v>931</v>
      </c>
      <c r="L890" s="53" t="s">
        <v>291</v>
      </c>
      <c r="M890" s="13">
        <v>982</v>
      </c>
      <c r="N890" s="14">
        <f t="shared" si="221"/>
        <v>2.69041095890411</v>
      </c>
      <c r="O890" s="15">
        <v>10840</v>
      </c>
      <c r="P890" s="15">
        <f t="shared" si="226"/>
        <v>10644880</v>
      </c>
      <c r="Q890" s="16">
        <f>IFERROR(VLOOKUP(G890,SCENARIOS!$A$13:$E$18,4,0),0.025)</f>
        <v>0.04</v>
      </c>
      <c r="R890" s="52">
        <f>IFERROR(VLOOKUP(L890,INPUTS!$A$107:$B$120,2,0),0.0082)</f>
        <v>0.0079</v>
      </c>
      <c r="S890" s="52">
        <f t="shared" si="227"/>
        <v>85.636</v>
      </c>
      <c r="T890" s="15">
        <f t="shared" si="228"/>
        <v>84094.552</v>
      </c>
      <c r="U890" s="15">
        <f>T890/INPUTS!$B$7*1000</f>
        <v>105118190</v>
      </c>
      <c r="V890" s="15">
        <f>T890*INPUTS!$B$6</f>
        <v>265738.78432</v>
      </c>
      <c r="W890" s="54" t="s">
        <v>396</v>
      </c>
      <c r="X890" s="54" t="s">
        <v>396</v>
      </c>
      <c r="Y890" s="67">
        <f>IFERROR(VLOOKUP(E890,INPUTS!$A$44:$B$103,2,0),0)</f>
        <v>0</v>
      </c>
      <c r="Z890" s="15">
        <f t="shared" si="217"/>
        <v>0</v>
      </c>
      <c r="AA890" s="20">
        <f>IFERROR(VLOOKUP(E890,INPUTS!$A$44:$C$103,3,0),SCENARIOS!$J$25)</f>
        <v>0.1</v>
      </c>
      <c r="AB890" s="15">
        <f t="shared" si="229"/>
        <v>10231.3880766828</v>
      </c>
      <c r="AC890" s="20">
        <f>IFERROR(VLOOKUP($E890,INPUTS!$A$44:$G$103,4,0),SCENARIOS!$K$25)</f>
        <v>0.15</v>
      </c>
      <c r="AD890" s="15">
        <f t="shared" si="229"/>
        <v>18672.0719986153</v>
      </c>
      <c r="AE890" s="20">
        <f>IFERROR(VLOOKUP($E890,INPUTS!$A$44:$G$103,5,0),SCENARIOS!$L$25)</f>
        <v>0.3</v>
      </c>
      <c r="AF890" s="15">
        <f t="shared" si="229"/>
        <v>45434.8611818741</v>
      </c>
      <c r="AG890" s="20">
        <f>IFERROR(VLOOKUP($E890,INPUTS!$A$44:$G$103,6,0),SCENARIOS!$M$25)</f>
        <v>0.4</v>
      </c>
      <c r="AH890" s="15">
        <f t="shared" si="219"/>
        <v>73704.607636091</v>
      </c>
      <c r="AI890" s="20">
        <f>IFERROR(VLOOKUP($E890,INPUTS!$A$44:$G$103,7,0),SCENARIOS!$N$25)</f>
        <v>0.5</v>
      </c>
      <c r="AJ890" s="15">
        <f t="shared" si="220"/>
        <v>112091.156000879</v>
      </c>
      <c r="AL890" t="str">
        <f t="shared" si="222"/>
        <v>Y</v>
      </c>
      <c r="AM890" s="21">
        <f t="shared" si="223"/>
        <v>224182.312001758</v>
      </c>
    </row>
    <row r="891" ht="15" customHeight="1" spans="1:39">
      <c r="A891" s="24" t="s">
        <v>2641</v>
      </c>
      <c r="B891" s="52" t="s">
        <v>422</v>
      </c>
      <c r="C891" s="52" t="s">
        <v>423</v>
      </c>
      <c r="D891" s="52" t="s">
        <v>929</v>
      </c>
      <c r="E891" s="10" t="s">
        <v>234</v>
      </c>
      <c r="F891" s="52" t="s">
        <v>424</v>
      </c>
      <c r="G891" s="52" t="s">
        <v>173</v>
      </c>
      <c r="H891" s="52" t="s">
        <v>256</v>
      </c>
      <c r="I891" s="52" t="s">
        <v>930</v>
      </c>
      <c r="J891" s="52" t="s">
        <v>169</v>
      </c>
      <c r="K891" s="52" t="s">
        <v>931</v>
      </c>
      <c r="L891" s="53" t="s">
        <v>291</v>
      </c>
      <c r="M891" s="13">
        <v>491</v>
      </c>
      <c r="N891" s="14">
        <f t="shared" si="221"/>
        <v>1.34520547945205</v>
      </c>
      <c r="O891" s="15">
        <v>10870</v>
      </c>
      <c r="P891" s="15">
        <f t="shared" si="226"/>
        <v>5337170</v>
      </c>
      <c r="Q891" s="16">
        <f>IFERROR(VLOOKUP(G891,SCENARIOS!$A$13:$E$18,4,0),0.025)</f>
        <v>0.04</v>
      </c>
      <c r="R891" s="52">
        <f>IFERROR(VLOOKUP(L891,INPUTS!$A$107:$B$120,2,0),0.0082)</f>
        <v>0.0079</v>
      </c>
      <c r="S891" s="52">
        <f t="shared" si="227"/>
        <v>85.873</v>
      </c>
      <c r="T891" s="15">
        <f t="shared" si="228"/>
        <v>42163.643</v>
      </c>
      <c r="U891" s="15">
        <f>T891/INPUTS!$B$7*1000</f>
        <v>52704553.75</v>
      </c>
      <c r="V891" s="15">
        <f>T891*INPUTS!$B$6</f>
        <v>133237.11188</v>
      </c>
      <c r="W891" s="54" t="s">
        <v>396</v>
      </c>
      <c r="X891" s="54" t="s">
        <v>396</v>
      </c>
      <c r="Y891" s="67">
        <f>IFERROR(VLOOKUP(E891,INPUTS!$A$44:$B$103,2,0),0)</f>
        <v>0</v>
      </c>
      <c r="Z891" s="15">
        <f t="shared" si="217"/>
        <v>0</v>
      </c>
      <c r="AA891" s="20">
        <f>IFERROR(VLOOKUP(E891,INPUTS!$A$44:$C$103,3,0),SCENARIOS!$J$25)</f>
        <v>0.1</v>
      </c>
      <c r="AB891" s="15">
        <f t="shared" si="229"/>
        <v>5129.85186317075</v>
      </c>
      <c r="AC891" s="20">
        <f>IFERROR(VLOOKUP($E891,INPUTS!$A$44:$G$103,4,0),SCENARIOS!$K$25)</f>
        <v>0.15</v>
      </c>
      <c r="AD891" s="15">
        <f t="shared" si="229"/>
        <v>9361.87373731311</v>
      </c>
      <c r="AE891" s="20">
        <f>IFERROR(VLOOKUP($E891,INPUTS!$A$44:$G$103,5,0),SCENARIOS!$L$25)</f>
        <v>0.3</v>
      </c>
      <c r="AF891" s="15">
        <f t="shared" si="229"/>
        <v>22780.3017088087</v>
      </c>
      <c r="AG891" s="20">
        <f>IFERROR(VLOOKUP($E891,INPUTS!$A$44:$G$103,6,0),SCENARIOS!$M$25)</f>
        <v>0.4</v>
      </c>
      <c r="AH891" s="15">
        <f t="shared" si="219"/>
        <v>36954.2935887596</v>
      </c>
      <c r="AI891" s="20">
        <f>IFERROR(VLOOKUP($E891,INPUTS!$A$44:$G$103,7,0),SCENARIOS!$N$25)</f>
        <v>0.5</v>
      </c>
      <c r="AJ891" s="15">
        <f t="shared" si="220"/>
        <v>56200.6856886327</v>
      </c>
      <c r="AL891" t="str">
        <f t="shared" si="222"/>
        <v>N</v>
      </c>
      <c r="AM891" s="21">
        <f t="shared" si="223"/>
        <v>112401.371377265</v>
      </c>
    </row>
    <row r="892" ht="15" customHeight="1" spans="1:39">
      <c r="A892" s="6" t="s">
        <v>2642</v>
      </c>
      <c r="B892" s="52" t="s">
        <v>422</v>
      </c>
      <c r="C892" s="52" t="s">
        <v>423</v>
      </c>
      <c r="D892" s="52" t="s">
        <v>929</v>
      </c>
      <c r="E892" s="10" t="s">
        <v>234</v>
      </c>
      <c r="F892" s="52" t="s">
        <v>424</v>
      </c>
      <c r="G892" s="52" t="s">
        <v>173</v>
      </c>
      <c r="H892" s="52" t="s">
        <v>670</v>
      </c>
      <c r="I892" s="52" t="s">
        <v>930</v>
      </c>
      <c r="J892" s="52" t="s">
        <v>169</v>
      </c>
      <c r="K892" s="52" t="s">
        <v>931</v>
      </c>
      <c r="L892" s="53" t="s">
        <v>291</v>
      </c>
      <c r="M892" s="13">
        <v>1473</v>
      </c>
      <c r="N892" s="14">
        <f t="shared" si="221"/>
        <v>4.03561643835616</v>
      </c>
      <c r="O892" s="15">
        <v>6170</v>
      </c>
      <c r="P892" s="15">
        <f t="shared" si="226"/>
        <v>9088410</v>
      </c>
      <c r="Q892" s="16">
        <f>IFERROR(VLOOKUP(G892,SCENARIOS!$A$13:$E$18,4,0),0.025)</f>
        <v>0.04</v>
      </c>
      <c r="R892" s="52">
        <f>IFERROR(VLOOKUP(L892,INPUTS!$A$107:$B$120,2,0),0.0082)</f>
        <v>0.0079</v>
      </c>
      <c r="S892" s="52">
        <f t="shared" si="227"/>
        <v>48.743</v>
      </c>
      <c r="T892" s="15">
        <f t="shared" si="228"/>
        <v>71798.439</v>
      </c>
      <c r="U892" s="15">
        <f>T892/INPUTS!$B$7*1000</f>
        <v>89748048.75</v>
      </c>
      <c r="V892" s="15">
        <f>T892*INPUTS!$B$6</f>
        <v>226883.06724</v>
      </c>
      <c r="W892" s="54" t="s">
        <v>396</v>
      </c>
      <c r="X892" s="54" t="s">
        <v>396</v>
      </c>
      <c r="Y892" s="67">
        <f>IFERROR(VLOOKUP(E892,INPUTS!$A$44:$B$103,2,0),0)</f>
        <v>0</v>
      </c>
      <c r="Z892" s="15">
        <f t="shared" si="217"/>
        <v>0</v>
      </c>
      <c r="AA892" s="20">
        <f>IFERROR(VLOOKUP(E892,INPUTS!$A$44:$C$103,3,0),SCENARIOS!$J$25)</f>
        <v>0.1</v>
      </c>
      <c r="AB892" s="15">
        <f t="shared" si="229"/>
        <v>8735.37791971394</v>
      </c>
      <c r="AC892" s="20">
        <f>IFERROR(VLOOKUP($E892,INPUTS!$A$44:$G$103,4,0),SCENARIOS!$K$25)</f>
        <v>0.15</v>
      </c>
      <c r="AD892" s="15">
        <f t="shared" si="229"/>
        <v>15941.8843493713</v>
      </c>
      <c r="AE892" s="20">
        <f>IFERROR(VLOOKUP($E892,INPUTS!$A$44:$G$103,5,0),SCENARIOS!$L$25)</f>
        <v>0.3</v>
      </c>
      <c r="AF892" s="15">
        <f t="shared" si="229"/>
        <v>38791.4797267754</v>
      </c>
      <c r="AG892" s="20">
        <f>IFERROR(VLOOKUP($E892,INPUTS!$A$44:$G$103,6,0),SCENARIOS!$M$25)</f>
        <v>0.4</v>
      </c>
      <c r="AH892" s="15">
        <f t="shared" si="219"/>
        <v>62927.6885306293</v>
      </c>
      <c r="AI892" s="20">
        <f>IFERROR(VLOOKUP($E892,INPUTS!$A$44:$G$103,7,0),SCENARIOS!$N$25)</f>
        <v>0.5</v>
      </c>
      <c r="AJ892" s="15">
        <f t="shared" si="220"/>
        <v>95701.4436151418</v>
      </c>
      <c r="AL892" t="str">
        <f t="shared" si="222"/>
        <v>Y</v>
      </c>
      <c r="AM892" s="21">
        <f t="shared" si="223"/>
        <v>191402.887230284</v>
      </c>
    </row>
    <row r="893" ht="15" customHeight="1" spans="1:39">
      <c r="A893" s="24" t="s">
        <v>2643</v>
      </c>
      <c r="B893" s="52" t="s">
        <v>422</v>
      </c>
      <c r="C893" s="52" t="s">
        <v>423</v>
      </c>
      <c r="D893" s="52" t="s">
        <v>929</v>
      </c>
      <c r="E893" s="10" t="s">
        <v>234</v>
      </c>
      <c r="F893" s="52" t="s">
        <v>424</v>
      </c>
      <c r="G893" s="52" t="s">
        <v>173</v>
      </c>
      <c r="H893" s="52" t="s">
        <v>200</v>
      </c>
      <c r="I893" s="52" t="s">
        <v>391</v>
      </c>
      <c r="J893" s="52" t="s">
        <v>165</v>
      </c>
      <c r="K893" s="52" t="s">
        <v>931</v>
      </c>
      <c r="L893" s="53" t="s">
        <v>291</v>
      </c>
      <c r="M893" s="13">
        <v>982</v>
      </c>
      <c r="N893" s="14">
        <f t="shared" si="221"/>
        <v>2.69041095890411</v>
      </c>
      <c r="O893" s="15">
        <v>9310</v>
      </c>
      <c r="P893" s="15">
        <f t="shared" si="226"/>
        <v>9142420</v>
      </c>
      <c r="Q893" s="16">
        <f>IFERROR(VLOOKUP(G893,SCENARIOS!$A$13:$E$18,4,0),0.025)</f>
        <v>0.04</v>
      </c>
      <c r="R893" s="52">
        <f>IFERROR(VLOOKUP(L893,INPUTS!$A$107:$B$120,2,0),0.0082)</f>
        <v>0.0079</v>
      </c>
      <c r="S893" s="52">
        <f t="shared" si="227"/>
        <v>73.549</v>
      </c>
      <c r="T893" s="15">
        <f t="shared" si="228"/>
        <v>72225.118</v>
      </c>
      <c r="U893" s="15">
        <f>T893/INPUTS!$B$7*1000</f>
        <v>90281397.5</v>
      </c>
      <c r="V893" s="15">
        <f>T893*INPUTS!$B$6</f>
        <v>228231.37288</v>
      </c>
      <c r="W893" s="54" t="s">
        <v>396</v>
      </c>
      <c r="X893" s="54" t="s">
        <v>396</v>
      </c>
      <c r="Y893" s="67">
        <f>IFERROR(VLOOKUP(E893,INPUTS!$A$44:$B$103,2,0),0)</f>
        <v>0</v>
      </c>
      <c r="Z893" s="15">
        <f t="shared" si="217"/>
        <v>0</v>
      </c>
      <c r="AA893" s="20">
        <f>IFERROR(VLOOKUP(E893,INPUTS!$A$44:$C$103,3,0),SCENARIOS!$J$25)</f>
        <v>0.1</v>
      </c>
      <c r="AB893" s="15">
        <f t="shared" si="229"/>
        <v>8787.28994408825</v>
      </c>
      <c r="AC893" s="20">
        <f>IFERROR(VLOOKUP($E893,INPUTS!$A$44:$G$103,4,0),SCENARIOS!$K$25)</f>
        <v>0.15</v>
      </c>
      <c r="AD893" s="15">
        <f t="shared" si="229"/>
        <v>16036.622722058</v>
      </c>
      <c r="AE893" s="20">
        <f>IFERROR(VLOOKUP($E893,INPUTS!$A$44:$G$103,5,0),SCENARIOS!$L$25)</f>
        <v>0.3</v>
      </c>
      <c r="AF893" s="15">
        <f t="shared" si="229"/>
        <v>39022.0071589712</v>
      </c>
      <c r="AG893" s="20">
        <f>IFERROR(VLOOKUP($E893,INPUTS!$A$44:$G$103,6,0),SCENARIOS!$M$25)</f>
        <v>0.4</v>
      </c>
      <c r="AH893" s="15">
        <f t="shared" si="219"/>
        <v>63301.6510232479</v>
      </c>
      <c r="AI893" s="20">
        <f>IFERROR(VLOOKUP($E893,INPUTS!$A$44:$G$103,7,0),SCENARIOS!$N$25)</f>
        <v>0.5</v>
      </c>
      <c r="AJ893" s="15">
        <f t="shared" si="220"/>
        <v>96270.1718051831</v>
      </c>
      <c r="AL893" t="str">
        <f t="shared" si="222"/>
        <v>Y</v>
      </c>
      <c r="AM893" s="21">
        <f t="shared" si="223"/>
        <v>192540.343610366</v>
      </c>
    </row>
    <row r="894" ht="15" customHeight="1" spans="1:39">
      <c r="A894" s="6" t="s">
        <v>2644</v>
      </c>
      <c r="B894" s="52" t="s">
        <v>422</v>
      </c>
      <c r="C894" s="52" t="s">
        <v>423</v>
      </c>
      <c r="D894" s="52" t="s">
        <v>929</v>
      </c>
      <c r="E894" s="10" t="s">
        <v>234</v>
      </c>
      <c r="F894" s="52" t="s">
        <v>424</v>
      </c>
      <c r="G894" s="52" t="s">
        <v>173</v>
      </c>
      <c r="H894" s="52" t="s">
        <v>203</v>
      </c>
      <c r="I894" s="52" t="s">
        <v>399</v>
      </c>
      <c r="J894" s="52" t="s">
        <v>165</v>
      </c>
      <c r="K894" s="52" t="s">
        <v>931</v>
      </c>
      <c r="L894" s="53" t="s">
        <v>291</v>
      </c>
      <c r="M894" s="13">
        <v>982</v>
      </c>
      <c r="N894" s="14">
        <f t="shared" si="221"/>
        <v>2.69041095890411</v>
      </c>
      <c r="O894" s="15">
        <v>9710</v>
      </c>
      <c r="P894" s="15">
        <f t="shared" si="226"/>
        <v>9535220</v>
      </c>
      <c r="Q894" s="16">
        <f>IFERROR(VLOOKUP(G894,SCENARIOS!$A$13:$E$18,4,0),0.025)</f>
        <v>0.04</v>
      </c>
      <c r="R894" s="52">
        <f>IFERROR(VLOOKUP(L894,INPUTS!$A$107:$B$120,2,0),0.0082)</f>
        <v>0.0079</v>
      </c>
      <c r="S894" s="52">
        <f t="shared" si="227"/>
        <v>76.709</v>
      </c>
      <c r="T894" s="15">
        <f t="shared" si="228"/>
        <v>75328.238</v>
      </c>
      <c r="U894" s="15">
        <f>T894/INPUTS!$B$7*1000</f>
        <v>94160297.5</v>
      </c>
      <c r="V894" s="15">
        <f>T894*INPUTS!$B$6</f>
        <v>238037.23208</v>
      </c>
      <c r="W894" s="54" t="s">
        <v>396</v>
      </c>
      <c r="X894" s="54" t="s">
        <v>396</v>
      </c>
      <c r="Y894" s="67">
        <f>IFERROR(VLOOKUP(E894,INPUTS!$A$44:$B$103,2,0),0)</f>
        <v>0</v>
      </c>
      <c r="Z894" s="15">
        <f t="shared" si="217"/>
        <v>0</v>
      </c>
      <c r="AA894" s="20">
        <f>IFERROR(VLOOKUP(E894,INPUTS!$A$44:$C$103,3,0),SCENARIOS!$J$25)</f>
        <v>0.1</v>
      </c>
      <c r="AB894" s="15">
        <f t="shared" si="229"/>
        <v>9164.8319395378</v>
      </c>
      <c r="AC894" s="20">
        <f>IFERROR(VLOOKUP($E894,INPUTS!$A$44:$G$103,4,0),SCENARIOS!$K$25)</f>
        <v>0.15</v>
      </c>
      <c r="AD894" s="15">
        <f t="shared" si="229"/>
        <v>16725.6290688703</v>
      </c>
      <c r="AE894" s="20">
        <f>IFERROR(VLOOKUP($E894,INPUTS!$A$44:$G$103,5,0),SCENARIOS!$L$25)</f>
        <v>0.3</v>
      </c>
      <c r="AF894" s="15">
        <f t="shared" si="229"/>
        <v>40698.5703022138</v>
      </c>
      <c r="AG894" s="20">
        <f>IFERROR(VLOOKUP($E894,INPUTS!$A$44:$G$103,6,0),SCENARIOS!$M$25)</f>
        <v>0.4</v>
      </c>
      <c r="AH894" s="15">
        <f t="shared" si="219"/>
        <v>66021.3782422918</v>
      </c>
      <c r="AI894" s="20">
        <f>IFERROR(VLOOKUP($E894,INPUTS!$A$44:$G$103,7,0),SCENARIOS!$N$25)</f>
        <v>0.5</v>
      </c>
      <c r="AJ894" s="15">
        <f t="shared" si="220"/>
        <v>100406.376823666</v>
      </c>
      <c r="AL894" t="str">
        <f t="shared" si="222"/>
        <v>Y</v>
      </c>
      <c r="AM894" s="21">
        <f t="shared" si="223"/>
        <v>200812.753647332</v>
      </c>
    </row>
    <row r="895" ht="15" customHeight="1" spans="1:39">
      <c r="A895" s="24" t="s">
        <v>2645</v>
      </c>
      <c r="B895" s="52" t="s">
        <v>422</v>
      </c>
      <c r="C895" s="52" t="s">
        <v>423</v>
      </c>
      <c r="D895" s="52" t="s">
        <v>929</v>
      </c>
      <c r="E895" s="10" t="s">
        <v>234</v>
      </c>
      <c r="F895" s="52" t="s">
        <v>424</v>
      </c>
      <c r="G895" s="52" t="s">
        <v>173</v>
      </c>
      <c r="H895" s="52" t="s">
        <v>208</v>
      </c>
      <c r="I895" s="52" t="s">
        <v>391</v>
      </c>
      <c r="J895" s="52" t="s">
        <v>165</v>
      </c>
      <c r="K895" s="52" t="s">
        <v>931</v>
      </c>
      <c r="L895" s="53" t="s">
        <v>291</v>
      </c>
      <c r="M895" s="13">
        <v>491</v>
      </c>
      <c r="N895" s="14">
        <f t="shared" si="221"/>
        <v>1.34520547945205</v>
      </c>
      <c r="O895" s="15">
        <v>9190</v>
      </c>
      <c r="P895" s="15">
        <f t="shared" si="226"/>
        <v>4512290</v>
      </c>
      <c r="Q895" s="16">
        <f>IFERROR(VLOOKUP(G895,SCENARIOS!$A$13:$E$18,4,0),0.025)</f>
        <v>0.04</v>
      </c>
      <c r="R895" s="52">
        <f>IFERROR(VLOOKUP(L895,INPUTS!$A$107:$B$120,2,0),0.0082)</f>
        <v>0.0079</v>
      </c>
      <c r="S895" s="52">
        <f t="shared" si="227"/>
        <v>72.601</v>
      </c>
      <c r="T895" s="15">
        <f t="shared" si="228"/>
        <v>35647.091</v>
      </c>
      <c r="U895" s="15">
        <f>T895/INPUTS!$B$7*1000</f>
        <v>44558863.75</v>
      </c>
      <c r="V895" s="15">
        <f>T895*INPUTS!$B$6</f>
        <v>112644.80756</v>
      </c>
      <c r="W895" s="54" t="s">
        <v>396</v>
      </c>
      <c r="X895" s="54" t="s">
        <v>396</v>
      </c>
      <c r="Y895" s="67">
        <f>IFERROR(VLOOKUP(E895,INPUTS!$A$44:$B$103,2,0),0)</f>
        <v>0</v>
      </c>
      <c r="Z895" s="15">
        <f t="shared" si="217"/>
        <v>0</v>
      </c>
      <c r="AA895" s="20">
        <f>IFERROR(VLOOKUP(E895,INPUTS!$A$44:$C$103,3,0),SCENARIOS!$J$25)</f>
        <v>0.1</v>
      </c>
      <c r="AB895" s="15">
        <f t="shared" si="229"/>
        <v>4337.01367272669</v>
      </c>
      <c r="AC895" s="20">
        <f>IFERROR(VLOOKUP($E895,INPUTS!$A$44:$G$103,4,0),SCENARIOS!$K$25)</f>
        <v>0.15</v>
      </c>
      <c r="AD895" s="15">
        <f t="shared" si="229"/>
        <v>7914.96040900713</v>
      </c>
      <c r="AE895" s="20">
        <f>IFERROR(VLOOKUP($E895,INPUTS!$A$44:$G$103,5,0),SCENARIOS!$L$25)</f>
        <v>0.3</v>
      </c>
      <c r="AF895" s="15">
        <f t="shared" si="229"/>
        <v>19259.5191079992</v>
      </c>
      <c r="AG895" s="20">
        <f>IFERROR(VLOOKUP($E895,INPUTS!$A$44:$G$103,6,0),SCENARIOS!$M$25)</f>
        <v>0.4</v>
      </c>
      <c r="AH895" s="15">
        <f t="shared" si="219"/>
        <v>31242.8664287674</v>
      </c>
      <c r="AI895" s="20">
        <f>IFERROR(VLOOKUP($E895,INPUTS!$A$44:$G$103,7,0),SCENARIOS!$N$25)</f>
        <v>0.5</v>
      </c>
      <c r="AJ895" s="15">
        <f t="shared" si="220"/>
        <v>47514.6551498192</v>
      </c>
      <c r="AL895" t="str">
        <f t="shared" si="222"/>
        <v>Y</v>
      </c>
      <c r="AM895" s="21">
        <f t="shared" si="223"/>
        <v>95029.3102996384</v>
      </c>
    </row>
    <row r="896" ht="15" customHeight="1" spans="1:39">
      <c r="A896" s="6" t="s">
        <v>2646</v>
      </c>
      <c r="B896" s="52" t="s">
        <v>422</v>
      </c>
      <c r="C896" s="52" t="s">
        <v>423</v>
      </c>
      <c r="D896" s="52" t="s">
        <v>929</v>
      </c>
      <c r="E896" s="10" t="s">
        <v>234</v>
      </c>
      <c r="F896" s="52" t="s">
        <v>424</v>
      </c>
      <c r="G896" s="52" t="s">
        <v>173</v>
      </c>
      <c r="H896" s="52" t="s">
        <v>505</v>
      </c>
      <c r="I896" s="52" t="s">
        <v>504</v>
      </c>
      <c r="J896" s="52" t="s">
        <v>173</v>
      </c>
      <c r="K896" s="52" t="s">
        <v>931</v>
      </c>
      <c r="L896" s="53" t="s">
        <v>279</v>
      </c>
      <c r="M896" s="13">
        <v>2455</v>
      </c>
      <c r="N896" s="14">
        <f t="shared" si="221"/>
        <v>6.72602739726027</v>
      </c>
      <c r="O896" s="15">
        <v>1240</v>
      </c>
      <c r="P896" s="15">
        <f t="shared" si="226"/>
        <v>3044200</v>
      </c>
      <c r="Q896" s="16">
        <f>IFERROR(VLOOKUP(G896,SCENARIOS!$A$13:$E$18,4,0),0.025)</f>
        <v>0.04</v>
      </c>
      <c r="R896" s="52">
        <f>IFERROR(VLOOKUP(L896,INPUTS!$A$107:$B$120,2,0),0.0082)</f>
        <v>0.0039</v>
      </c>
      <c r="S896" s="52">
        <f t="shared" si="227"/>
        <v>4.836</v>
      </c>
      <c r="T896" s="15">
        <f t="shared" si="228"/>
        <v>11872.38</v>
      </c>
      <c r="U896" s="15">
        <f>T896/INPUTS!$B$7*1000</f>
        <v>14840475</v>
      </c>
      <c r="V896" s="15">
        <f>T896*INPUTS!$B$6</f>
        <v>37516.7208</v>
      </c>
      <c r="W896" s="54" t="s">
        <v>396</v>
      </c>
      <c r="X896" s="54" t="s">
        <v>396</v>
      </c>
      <c r="Y896" s="67">
        <f>IFERROR(VLOOKUP(E896,INPUTS!$A$44:$B$103,2,0),0)</f>
        <v>0</v>
      </c>
      <c r="Z896" s="15">
        <f t="shared" si="217"/>
        <v>0</v>
      </c>
      <c r="AA896" s="20">
        <f>IFERROR(VLOOKUP(E896,INPUTS!$A$44:$C$103,3,0),SCENARIOS!$J$25)</f>
        <v>0.1</v>
      </c>
      <c r="AB896" s="15">
        <f t="shared" si="229"/>
        <v>1444.45655853957</v>
      </c>
      <c r="AC896" s="20">
        <f>IFERROR(VLOOKUP($E896,INPUTS!$A$44:$G$103,4,0),SCENARIOS!$K$25)</f>
        <v>0.15</v>
      </c>
      <c r="AD896" s="15">
        <f t="shared" si="229"/>
        <v>2636.10339650683</v>
      </c>
      <c r="AE896" s="20">
        <f>IFERROR(VLOOKUP($E896,INPUTS!$A$44:$G$103,5,0),SCENARIOS!$L$25)</f>
        <v>0.3</v>
      </c>
      <c r="AF896" s="15">
        <f t="shared" si="229"/>
        <v>6414.44569677306</v>
      </c>
      <c r="AG896" s="20">
        <f>IFERROR(VLOOKUP($E896,INPUTS!$A$44:$G$103,6,0),SCENARIOS!$M$25)</f>
        <v>0.4</v>
      </c>
      <c r="AH896" s="15">
        <f t="shared" si="219"/>
        <v>10405.5386323549</v>
      </c>
      <c r="AI896" s="20">
        <f>IFERROR(VLOOKUP($E896,INPUTS!$A$44:$G$103,7,0),SCENARIOS!$N$25)</f>
        <v>0.5</v>
      </c>
      <c r="AJ896" s="15">
        <f t="shared" si="220"/>
        <v>15824.9109726123</v>
      </c>
      <c r="AL896" t="str">
        <f t="shared" si="222"/>
        <v>Y</v>
      </c>
      <c r="AM896" s="21">
        <f t="shared" si="223"/>
        <v>31649.8219452247</v>
      </c>
    </row>
    <row r="897" ht="15" customHeight="1" spans="1:39">
      <c r="A897" s="24" t="s">
        <v>2647</v>
      </c>
      <c r="B897" s="52" t="s">
        <v>422</v>
      </c>
      <c r="C897" s="52" t="s">
        <v>423</v>
      </c>
      <c r="D897" s="52" t="s">
        <v>929</v>
      </c>
      <c r="E897" s="10" t="s">
        <v>234</v>
      </c>
      <c r="F897" s="52" t="s">
        <v>424</v>
      </c>
      <c r="G897" s="52" t="s">
        <v>173</v>
      </c>
      <c r="H897" s="52" t="s">
        <v>428</v>
      </c>
      <c r="I897" s="52" t="s">
        <v>427</v>
      </c>
      <c r="J897" s="52" t="s">
        <v>173</v>
      </c>
      <c r="K897" s="52" t="s">
        <v>931</v>
      </c>
      <c r="L897" s="53" t="s">
        <v>279</v>
      </c>
      <c r="M897" s="13">
        <v>1473</v>
      </c>
      <c r="N897" s="14">
        <f t="shared" si="221"/>
        <v>4.03561643835616</v>
      </c>
      <c r="O897" s="15">
        <v>2900</v>
      </c>
      <c r="P897" s="15">
        <f t="shared" si="226"/>
        <v>4271700</v>
      </c>
      <c r="Q897" s="16">
        <f>IFERROR(VLOOKUP(G897,SCENARIOS!$A$13:$E$18,4,0),0.025)</f>
        <v>0.04</v>
      </c>
      <c r="R897" s="52">
        <f>IFERROR(VLOOKUP(L897,INPUTS!$A$107:$B$120,2,0),0.0082)</f>
        <v>0.0039</v>
      </c>
      <c r="S897" s="52">
        <f t="shared" si="227"/>
        <v>11.31</v>
      </c>
      <c r="T897" s="15">
        <f t="shared" si="228"/>
        <v>16659.63</v>
      </c>
      <c r="U897" s="15">
        <f>T897/INPUTS!$B$7*1000</f>
        <v>20824537.5</v>
      </c>
      <c r="V897" s="15">
        <f>T897*INPUTS!$B$6</f>
        <v>52644.4308</v>
      </c>
      <c r="W897" s="54" t="s">
        <v>521</v>
      </c>
      <c r="X897" s="54" t="s">
        <v>396</v>
      </c>
      <c r="Y897" s="67">
        <f>IFERROR(VLOOKUP(E897,INPUTS!$A$44:$B$103,2,0),0)</f>
        <v>0</v>
      </c>
      <c r="Z897" s="15">
        <f t="shared" si="217"/>
        <v>0</v>
      </c>
      <c r="AA897" s="20">
        <f>IFERROR(VLOOKUP(E897,INPUTS!$A$44:$C$103,3,0),SCENARIOS!$J$25)</f>
        <v>0.1</v>
      </c>
      <c r="AB897" s="15">
        <f t="shared" si="229"/>
        <v>2026.89871924101</v>
      </c>
      <c r="AC897" s="20">
        <f>IFERROR(VLOOKUP($E897,INPUTS!$A$44:$G$103,4,0),SCENARIOS!$K$25)</f>
        <v>0.15</v>
      </c>
      <c r="AD897" s="15">
        <f t="shared" si="229"/>
        <v>3699.04831445313</v>
      </c>
      <c r="AE897" s="20">
        <f>IFERROR(VLOOKUP($E897,INPUTS!$A$44:$G$103,5,0),SCENARIOS!$L$25)</f>
        <v>0.3</v>
      </c>
      <c r="AF897" s="15">
        <f t="shared" si="229"/>
        <v>9000.91573579446</v>
      </c>
      <c r="AG897" s="20">
        <f>IFERROR(VLOOKUP($E897,INPUTS!$A$44:$G$103,6,0),SCENARIOS!$M$25)</f>
        <v>0.4</v>
      </c>
      <c r="AH897" s="15">
        <f t="shared" si="219"/>
        <v>14601.3203389495</v>
      </c>
      <c r="AI897" s="20">
        <f>IFERROR(VLOOKUP($E897,INPUTS!$A$44:$G$103,7,0),SCENARIOS!$N$25)</f>
        <v>0.5</v>
      </c>
      <c r="AJ897" s="15">
        <f t="shared" si="220"/>
        <v>22205.9234615689</v>
      </c>
      <c r="AL897" t="str">
        <f t="shared" si="222"/>
        <v>Y</v>
      </c>
      <c r="AM897" s="21">
        <f t="shared" si="223"/>
        <v>44411.8469231378</v>
      </c>
    </row>
    <row r="898" ht="15" customHeight="1" spans="1:39">
      <c r="A898" s="6" t="s">
        <v>2648</v>
      </c>
      <c r="B898" s="52" t="s">
        <v>422</v>
      </c>
      <c r="C898" s="52" t="s">
        <v>423</v>
      </c>
      <c r="D898" s="52" t="s">
        <v>929</v>
      </c>
      <c r="E898" s="10" t="s">
        <v>234</v>
      </c>
      <c r="F898" s="52" t="s">
        <v>424</v>
      </c>
      <c r="G898" s="52" t="s">
        <v>173</v>
      </c>
      <c r="H898" s="52" t="s">
        <v>242</v>
      </c>
      <c r="I898" s="52" t="s">
        <v>421</v>
      </c>
      <c r="J898" s="52" t="s">
        <v>173</v>
      </c>
      <c r="K898" s="52" t="s">
        <v>931</v>
      </c>
      <c r="L898" s="53" t="s">
        <v>291</v>
      </c>
      <c r="M898" s="13">
        <v>1473</v>
      </c>
      <c r="N898" s="14">
        <f t="shared" si="221"/>
        <v>4.03561643835616</v>
      </c>
      <c r="O898" s="15">
        <v>5350</v>
      </c>
      <c r="P898" s="15">
        <f t="shared" si="226"/>
        <v>7880550</v>
      </c>
      <c r="Q898" s="16">
        <f>IFERROR(VLOOKUP(G898,SCENARIOS!$A$13:$E$18,4,0),0.025)</f>
        <v>0.04</v>
      </c>
      <c r="R898" s="52">
        <f>IFERROR(VLOOKUP(L898,INPUTS!$A$107:$B$120,2,0),0.0082)</f>
        <v>0.0079</v>
      </c>
      <c r="S898" s="52">
        <f t="shared" si="227"/>
        <v>42.265</v>
      </c>
      <c r="T898" s="15">
        <f t="shared" si="228"/>
        <v>62256.345</v>
      </c>
      <c r="U898" s="15">
        <f>T898/INPUTS!$B$7*1000</f>
        <v>77820431.25</v>
      </c>
      <c r="V898" s="15">
        <f>T898*INPUTS!$B$6</f>
        <v>196730.0502</v>
      </c>
      <c r="W898" s="54" t="s">
        <v>396</v>
      </c>
      <c r="X898" s="54" t="s">
        <v>396</v>
      </c>
      <c r="Y898" s="67">
        <f>IFERROR(VLOOKUP(E898,INPUTS!$A$44:$B$103,2,0),0)</f>
        <v>0</v>
      </c>
      <c r="Z898" s="15">
        <f t="shared" si="217"/>
        <v>0</v>
      </c>
      <c r="AA898" s="20">
        <f>IFERROR(VLOOKUP(E898,INPUTS!$A$44:$C$103,3,0),SCENARIOS!$J$25)</f>
        <v>0.1</v>
      </c>
      <c r="AB898" s="15">
        <f t="shared" si="229"/>
        <v>7574.43628370658</v>
      </c>
      <c r="AC898" s="20">
        <f>IFERROR(VLOOKUP($E898,INPUTS!$A$44:$G$103,4,0),SCENARIOS!$K$25)</f>
        <v>0.15</v>
      </c>
      <c r="AD898" s="15">
        <f t="shared" si="229"/>
        <v>13823.1898329232</v>
      </c>
      <c r="AE898" s="20">
        <f>IFERROR(VLOOKUP($E898,INPUTS!$A$44:$G$103,5,0),SCENARIOS!$L$25)</f>
        <v>0.3</v>
      </c>
      <c r="AF898" s="15">
        <f t="shared" si="229"/>
        <v>33636.0480613044</v>
      </c>
      <c r="AG898" s="20">
        <f>IFERROR(VLOOKUP($E898,INPUTS!$A$44:$G$103,6,0),SCENARIOS!$M$25)</f>
        <v>0.4</v>
      </c>
      <c r="AH898" s="15">
        <f t="shared" si="219"/>
        <v>54564.5273320692</v>
      </c>
      <c r="AI898" s="20">
        <f>IFERROR(VLOOKUP($E898,INPUTS!$A$44:$G$103,7,0),SCENARIOS!$N$25)</f>
        <v>0.5</v>
      </c>
      <c r="AJ898" s="15">
        <f t="shared" si="220"/>
        <v>82982.6131833077</v>
      </c>
      <c r="AL898" t="str">
        <f t="shared" si="222"/>
        <v>Y</v>
      </c>
      <c r="AM898" s="21">
        <f t="shared" si="223"/>
        <v>165965.226366615</v>
      </c>
    </row>
    <row r="899" ht="15" customHeight="1" spans="1:39">
      <c r="A899" s="24" t="s">
        <v>2649</v>
      </c>
      <c r="B899" s="52" t="s">
        <v>422</v>
      </c>
      <c r="C899" s="52" t="s">
        <v>423</v>
      </c>
      <c r="D899" s="52" t="s">
        <v>929</v>
      </c>
      <c r="E899" s="10" t="s">
        <v>234</v>
      </c>
      <c r="F899" s="52" t="s">
        <v>424</v>
      </c>
      <c r="G899" s="52" t="s">
        <v>173</v>
      </c>
      <c r="H899" s="52" t="s">
        <v>545</v>
      </c>
      <c r="I899" s="52" t="s">
        <v>544</v>
      </c>
      <c r="J899" s="52" t="s">
        <v>173</v>
      </c>
      <c r="K899" s="52" t="s">
        <v>931</v>
      </c>
      <c r="L899" s="53" t="s">
        <v>282</v>
      </c>
      <c r="M899" s="13">
        <v>982</v>
      </c>
      <c r="N899" s="14">
        <f t="shared" si="221"/>
        <v>2.69041095890411</v>
      </c>
      <c r="O899" s="15">
        <v>4660</v>
      </c>
      <c r="P899" s="15">
        <f t="shared" si="226"/>
        <v>4576120</v>
      </c>
      <c r="Q899" s="16">
        <f>IFERROR(VLOOKUP(G899,SCENARIOS!$A$13:$E$18,4,0),0.025)</f>
        <v>0.04</v>
      </c>
      <c r="R899" s="52">
        <f>IFERROR(VLOOKUP(L899,INPUTS!$A$107:$B$120,2,0),0.0082)</f>
        <v>0.0042</v>
      </c>
      <c r="S899" s="52">
        <f t="shared" si="227"/>
        <v>19.572</v>
      </c>
      <c r="T899" s="15">
        <f t="shared" si="228"/>
        <v>19219.704</v>
      </c>
      <c r="U899" s="15">
        <f>T899/INPUTS!$B$7*1000</f>
        <v>24024630</v>
      </c>
      <c r="V899" s="15">
        <f>T899*INPUTS!$B$6</f>
        <v>60734.26464</v>
      </c>
      <c r="W899" s="54" t="s">
        <v>396</v>
      </c>
      <c r="X899" s="54" t="s">
        <v>396</v>
      </c>
      <c r="Y899" s="67">
        <f>IFERROR(VLOOKUP(E899,INPUTS!$A$44:$B$103,2,0),0)</f>
        <v>0</v>
      </c>
      <c r="Z899" s="15">
        <f t="shared" si="217"/>
        <v>0</v>
      </c>
      <c r="AA899" s="20">
        <f>IFERROR(VLOOKUP(E899,INPUTS!$A$44:$C$103,3,0),SCENARIOS!$J$25)</f>
        <v>0.1</v>
      </c>
      <c r="AB899" s="15">
        <f t="shared" si="229"/>
        <v>2338.37086548689</v>
      </c>
      <c r="AC899" s="20">
        <f>IFERROR(VLOOKUP($E899,INPUTS!$A$44:$G$103,4,0),SCENARIOS!$K$25)</f>
        <v>0.15</v>
      </c>
      <c r="AD899" s="15">
        <f t="shared" si="229"/>
        <v>4267.47855057334</v>
      </c>
      <c r="AE899" s="20">
        <f>IFERROR(VLOOKUP($E899,INPUTS!$A$44:$G$103,5,0),SCENARIOS!$L$25)</f>
        <v>0.3</v>
      </c>
      <c r="AF899" s="15">
        <f t="shared" si="229"/>
        <v>10384.0803289696</v>
      </c>
      <c r="AG899" s="20">
        <f>IFERROR(VLOOKUP($E899,INPUTS!$A$44:$G$103,6,0),SCENARIOS!$M$25)</f>
        <v>0.4</v>
      </c>
      <c r="AH899" s="15">
        <f t="shared" si="219"/>
        <v>16845.0952946608</v>
      </c>
      <c r="AI899" s="20">
        <f>IFERROR(VLOOKUP($E899,INPUTS!$A$44:$G$103,7,0),SCENARIOS!$N$25)</f>
        <v>0.5</v>
      </c>
      <c r="AJ899" s="15">
        <f t="shared" si="220"/>
        <v>25618.2926018171</v>
      </c>
      <c r="AL899" t="str">
        <f t="shared" si="222"/>
        <v>Y</v>
      </c>
      <c r="AM899" s="21">
        <f t="shared" si="223"/>
        <v>51236.5852036342</v>
      </c>
    </row>
    <row r="900" ht="15" customHeight="1" spans="1:39">
      <c r="A900" s="6" t="s">
        <v>2650</v>
      </c>
      <c r="B900" s="52" t="s">
        <v>422</v>
      </c>
      <c r="C900" s="52" t="s">
        <v>423</v>
      </c>
      <c r="D900" s="52" t="s">
        <v>929</v>
      </c>
      <c r="E900" s="10" t="s">
        <v>234</v>
      </c>
      <c r="F900" s="52" t="s">
        <v>424</v>
      </c>
      <c r="G900" s="52" t="s">
        <v>173</v>
      </c>
      <c r="H900" s="52" t="s">
        <v>264</v>
      </c>
      <c r="I900" s="52" t="s">
        <v>436</v>
      </c>
      <c r="J900" s="52" t="s">
        <v>173</v>
      </c>
      <c r="K900" s="52" t="s">
        <v>931</v>
      </c>
      <c r="L900" s="53" t="s">
        <v>288</v>
      </c>
      <c r="M900" s="13">
        <v>982</v>
      </c>
      <c r="N900" s="14">
        <f t="shared" si="221"/>
        <v>2.69041095890411</v>
      </c>
      <c r="O900" s="15">
        <v>7820</v>
      </c>
      <c r="P900" s="15">
        <f t="shared" si="226"/>
        <v>7679240</v>
      </c>
      <c r="Q900" s="16">
        <f>IFERROR(VLOOKUP(G900,SCENARIOS!$A$13:$E$18,4,0),0.025)</f>
        <v>0.04</v>
      </c>
      <c r="R900" s="52">
        <f>IFERROR(VLOOKUP(L900,INPUTS!$A$107:$B$120,2,0),0.0082)</f>
        <v>0.0085</v>
      </c>
      <c r="S900" s="52">
        <f t="shared" si="227"/>
        <v>66.47</v>
      </c>
      <c r="T900" s="15">
        <f t="shared" si="228"/>
        <v>65273.54</v>
      </c>
      <c r="U900" s="15">
        <f>T900/INPUTS!$B$7*1000</f>
        <v>81591925</v>
      </c>
      <c r="V900" s="15">
        <f>T900*INPUTS!$B$6</f>
        <v>206264.3864</v>
      </c>
      <c r="W900" s="54" t="s">
        <v>396</v>
      </c>
      <c r="X900" s="54" t="s">
        <v>396</v>
      </c>
      <c r="Y900" s="67">
        <f>IFERROR(VLOOKUP(E900,INPUTS!$A$44:$B$103,2,0),0)</f>
        <v>0</v>
      </c>
      <c r="Z900" s="15">
        <f t="shared" ref="Z900:Z963" si="230">T900*Y900</f>
        <v>0</v>
      </c>
      <c r="AA900" s="20">
        <f>IFERROR(VLOOKUP(E900,INPUTS!$A$44:$C$103,3,0),SCENARIOS!$J$25)</f>
        <v>0.1</v>
      </c>
      <c r="AB900" s="15">
        <f t="shared" ref="AB900:AF915" si="231">$T900*AA900*(1+$Q900)^AB$2</f>
        <v>7941.52418909225</v>
      </c>
      <c r="AC900" s="20">
        <f>IFERROR(VLOOKUP($E900,INPUTS!$A$44:$G$103,4,0),SCENARIOS!$K$25)</f>
        <v>0.15</v>
      </c>
      <c r="AD900" s="15">
        <f t="shared" si="231"/>
        <v>14493.1176812083</v>
      </c>
      <c r="AE900" s="20">
        <f>IFERROR(VLOOKUP($E900,INPUTS!$A$44:$G$103,5,0),SCENARIOS!$L$25)</f>
        <v>0.3</v>
      </c>
      <c r="AF900" s="15">
        <f t="shared" si="231"/>
        <v>35266.1873833338</v>
      </c>
      <c r="AG900" s="20">
        <f>IFERROR(VLOOKUP($E900,INPUTS!$A$44:$G$103,6,0),SCENARIOS!$M$25)</f>
        <v>0.4</v>
      </c>
      <c r="AH900" s="15">
        <f t="shared" ref="AH900:AH963" si="232">$T900*AG900*(1+$Q900)^AH$2</f>
        <v>57208.9456486871</v>
      </c>
      <c r="AI900" s="20">
        <f>IFERROR(VLOOKUP($E900,INPUTS!$A$44:$G$103,7,0),SCENARIOS!$N$25)</f>
        <v>0.5</v>
      </c>
      <c r="AJ900" s="15">
        <f t="shared" ref="AJ900:AJ963" si="233">$T900*AI900*(1+$Q900)^AJ$2</f>
        <v>87004.2872083988</v>
      </c>
      <c r="AL900" t="str">
        <f t="shared" si="222"/>
        <v>Y</v>
      </c>
      <c r="AM900" s="21">
        <f t="shared" si="223"/>
        <v>174008.574416798</v>
      </c>
    </row>
    <row r="901" ht="15" customHeight="1" spans="1:39">
      <c r="A901" s="24" t="s">
        <v>2651</v>
      </c>
      <c r="B901" s="52" t="s">
        <v>422</v>
      </c>
      <c r="C901" s="52" t="s">
        <v>423</v>
      </c>
      <c r="D901" s="52" t="s">
        <v>929</v>
      </c>
      <c r="E901" s="10" t="s">
        <v>234</v>
      </c>
      <c r="F901" s="52" t="s">
        <v>424</v>
      </c>
      <c r="G901" s="52" t="s">
        <v>173</v>
      </c>
      <c r="H901" s="52" t="s">
        <v>576</v>
      </c>
      <c r="I901" s="52" t="s">
        <v>575</v>
      </c>
      <c r="J901" s="52" t="s">
        <v>173</v>
      </c>
      <c r="K901" s="52" t="s">
        <v>931</v>
      </c>
      <c r="L901" s="53" t="s">
        <v>291</v>
      </c>
      <c r="M901" s="13">
        <v>982</v>
      </c>
      <c r="N901" s="14">
        <f t="shared" ref="N901:N964" si="234">M901/365</f>
        <v>2.69041095890411</v>
      </c>
      <c r="O901" s="15">
        <v>5860</v>
      </c>
      <c r="P901" s="15">
        <f t="shared" si="226"/>
        <v>5754520</v>
      </c>
      <c r="Q901" s="16">
        <f>IFERROR(VLOOKUP(G901,SCENARIOS!$A$13:$E$18,4,0),0.025)</f>
        <v>0.04</v>
      </c>
      <c r="R901" s="52">
        <f>IFERROR(VLOOKUP(L901,INPUTS!$A$107:$B$120,2,0),0.0082)</f>
        <v>0.0079</v>
      </c>
      <c r="S901" s="52">
        <f t="shared" si="227"/>
        <v>46.294</v>
      </c>
      <c r="T901" s="15">
        <f t="shared" si="228"/>
        <v>45460.708</v>
      </c>
      <c r="U901" s="15">
        <f>T901/INPUTS!$B$7*1000</f>
        <v>56825885</v>
      </c>
      <c r="V901" s="15">
        <f>T901*INPUTS!$B$6</f>
        <v>143655.83728</v>
      </c>
      <c r="W901" s="54" t="s">
        <v>521</v>
      </c>
      <c r="X901" s="54" t="s">
        <v>396</v>
      </c>
      <c r="Y901" s="67">
        <f>IFERROR(VLOOKUP(E901,INPUTS!$A$44:$B$103,2,0),0)</f>
        <v>0</v>
      </c>
      <c r="Z901" s="15">
        <f t="shared" si="230"/>
        <v>0</v>
      </c>
      <c r="AA901" s="20">
        <f>IFERROR(VLOOKUP(E901,INPUTS!$A$44:$C$103,3,0),SCENARIOS!$J$25)</f>
        <v>0.1</v>
      </c>
      <c r="AB901" s="15">
        <f t="shared" si="231"/>
        <v>5530.99023333589</v>
      </c>
      <c r="AC901" s="20">
        <f>IFERROR(VLOOKUP($E901,INPUTS!$A$44:$G$103,4,0),SCENARIOS!$K$25)</f>
        <v>0.15</v>
      </c>
      <c r="AD901" s="15">
        <f t="shared" si="231"/>
        <v>10093.9429808013</v>
      </c>
      <c r="AE901" s="20">
        <f>IFERROR(VLOOKUP($E901,INPUTS!$A$44:$G$103,5,0),SCENARIOS!$L$25)</f>
        <v>0.3</v>
      </c>
      <c r="AF901" s="15">
        <f t="shared" si="231"/>
        <v>24561.6500485039</v>
      </c>
      <c r="AG901" s="20">
        <f>IFERROR(VLOOKUP($E901,INPUTS!$A$44:$G$103,6,0),SCENARIOS!$M$25)</f>
        <v>0.4</v>
      </c>
      <c r="AH901" s="15">
        <f t="shared" si="232"/>
        <v>39844.0037589938</v>
      </c>
      <c r="AI901" s="20">
        <f>IFERROR(VLOOKUP($E901,INPUTS!$A$44:$G$103,7,0),SCENARIOS!$N$25)</f>
        <v>0.5</v>
      </c>
      <c r="AJ901" s="15">
        <f t="shared" si="233"/>
        <v>60595.4035207705</v>
      </c>
      <c r="AL901" t="str">
        <f t="shared" ref="AL901:AL964" si="235">IF(H901="MULTI","MULTI",IF(COUNTIFS($E$4:$E$1277,H901,$H$4:$H$1277,E901)&gt;0,"Y","N"))</f>
        <v>N</v>
      </c>
      <c r="AM901" s="21">
        <f t="shared" ref="AM901:AM964" si="236">T901*((1+Q901)^25)</f>
        <v>121190.807041541</v>
      </c>
    </row>
    <row r="902" ht="15" customHeight="1" spans="1:39">
      <c r="A902" s="6" t="s">
        <v>2652</v>
      </c>
      <c r="B902" s="52" t="s">
        <v>422</v>
      </c>
      <c r="C902" s="52" t="s">
        <v>423</v>
      </c>
      <c r="D902" s="52" t="s">
        <v>929</v>
      </c>
      <c r="E902" s="10" t="s">
        <v>234</v>
      </c>
      <c r="F902" s="52" t="s">
        <v>424</v>
      </c>
      <c r="G902" s="52" t="s">
        <v>173</v>
      </c>
      <c r="H902" s="52" t="s">
        <v>819</v>
      </c>
      <c r="I902" s="52" t="s">
        <v>575</v>
      </c>
      <c r="J902" s="52" t="s">
        <v>173</v>
      </c>
      <c r="K902" s="52" t="s">
        <v>931</v>
      </c>
      <c r="L902" s="53" t="s">
        <v>291</v>
      </c>
      <c r="M902" s="13">
        <v>491</v>
      </c>
      <c r="N902" s="14">
        <f t="shared" si="234"/>
        <v>1.34520547945205</v>
      </c>
      <c r="O902" s="15">
        <v>6750</v>
      </c>
      <c r="P902" s="15">
        <f t="shared" si="226"/>
        <v>3314250</v>
      </c>
      <c r="Q902" s="16">
        <f>IFERROR(VLOOKUP(G902,SCENARIOS!$A$13:$E$18,4,0),0.025)</f>
        <v>0.04</v>
      </c>
      <c r="R902" s="52">
        <f>IFERROR(VLOOKUP(L902,INPUTS!$A$107:$B$120,2,0),0.0082)</f>
        <v>0.0079</v>
      </c>
      <c r="S902" s="52">
        <f t="shared" si="227"/>
        <v>53.325</v>
      </c>
      <c r="T902" s="15">
        <f t="shared" si="228"/>
        <v>26182.575</v>
      </c>
      <c r="U902" s="15">
        <f>T902/INPUTS!$B$7*1000</f>
        <v>32728218.75</v>
      </c>
      <c r="V902" s="15">
        <f>T902*INPUTS!$B$6</f>
        <v>82736.937</v>
      </c>
      <c r="W902" s="54" t="s">
        <v>521</v>
      </c>
      <c r="X902" s="54" t="s">
        <v>396</v>
      </c>
      <c r="Y902" s="67">
        <f>IFERROR(VLOOKUP(E902,INPUTS!$A$44:$B$103,2,0),0)</f>
        <v>0</v>
      </c>
      <c r="Z902" s="15">
        <f t="shared" si="230"/>
        <v>0</v>
      </c>
      <c r="AA902" s="20">
        <f>IFERROR(VLOOKUP(E902,INPUTS!$A$44:$C$103,3,0),SCENARIOS!$J$25)</f>
        <v>0.1</v>
      </c>
      <c r="AB902" s="15">
        <f t="shared" si="231"/>
        <v>3185.51058660557</v>
      </c>
      <c r="AC902" s="20">
        <f>IFERROR(VLOOKUP($E902,INPUTS!$A$44:$G$103,4,0),SCENARIOS!$K$25)</f>
        <v>0.15</v>
      </c>
      <c r="AD902" s="15">
        <f t="shared" si="231"/>
        <v>5813.49105122939</v>
      </c>
      <c r="AE902" s="20">
        <f>IFERROR(VLOOKUP($E902,INPUTS!$A$44:$G$103,5,0),SCENARIOS!$L$25)</f>
        <v>0.3</v>
      </c>
      <c r="AF902" s="15">
        <f t="shared" si="231"/>
        <v>14146.0015211093</v>
      </c>
      <c r="AG902" s="20">
        <f>IFERROR(VLOOKUP($E902,INPUTS!$A$44:$G$103,6,0),SCENARIOS!$M$25)</f>
        <v>0.4</v>
      </c>
      <c r="AH902" s="15">
        <f t="shared" si="232"/>
        <v>22947.6984106833</v>
      </c>
      <c r="AI902" s="20">
        <f>IFERROR(VLOOKUP($E902,INPUTS!$A$44:$G$103,7,0),SCENARIOS!$N$25)</f>
        <v>0.5</v>
      </c>
      <c r="AJ902" s="15">
        <f t="shared" si="233"/>
        <v>34899.2298434472</v>
      </c>
      <c r="AL902" t="str">
        <f t="shared" si="235"/>
        <v>N</v>
      </c>
      <c r="AM902" s="21">
        <f t="shared" si="236"/>
        <v>69798.4596868943</v>
      </c>
    </row>
    <row r="903" ht="15" customHeight="1" spans="1:39">
      <c r="A903" s="24" t="s">
        <v>2653</v>
      </c>
      <c r="B903" s="52" t="s">
        <v>422</v>
      </c>
      <c r="C903" s="52" t="s">
        <v>423</v>
      </c>
      <c r="D903" s="52" t="s">
        <v>929</v>
      </c>
      <c r="E903" s="10" t="s">
        <v>237</v>
      </c>
      <c r="F903" s="52" t="s">
        <v>424</v>
      </c>
      <c r="G903" s="52" t="s">
        <v>173</v>
      </c>
      <c r="H903" s="52" t="s">
        <v>248</v>
      </c>
      <c r="I903" s="52" t="s">
        <v>930</v>
      </c>
      <c r="J903" s="52" t="s">
        <v>169</v>
      </c>
      <c r="K903" s="52" t="s">
        <v>931</v>
      </c>
      <c r="L903" s="53" t="s">
        <v>291</v>
      </c>
      <c r="M903" s="13">
        <v>982</v>
      </c>
      <c r="N903" s="14">
        <f t="shared" si="234"/>
        <v>2.69041095890411</v>
      </c>
      <c r="O903" s="15">
        <v>8800</v>
      </c>
      <c r="P903" s="15">
        <f t="shared" si="226"/>
        <v>8641600</v>
      </c>
      <c r="Q903" s="16">
        <f>IFERROR(VLOOKUP(G903,SCENARIOS!$A$13:$E$18,4,0),0.025)</f>
        <v>0.04</v>
      </c>
      <c r="R903" s="52">
        <f>IFERROR(VLOOKUP(L903,INPUTS!$A$107:$B$120,2,0),0.0082)</f>
        <v>0.0079</v>
      </c>
      <c r="S903" s="52">
        <f t="shared" si="227"/>
        <v>69.52</v>
      </c>
      <c r="T903" s="15">
        <f t="shared" si="228"/>
        <v>68268.64</v>
      </c>
      <c r="U903" s="15">
        <f>T903/INPUTS!$B$7*1000</f>
        <v>85335800</v>
      </c>
      <c r="V903" s="15">
        <f>T903*INPUTS!$B$6</f>
        <v>215728.9024</v>
      </c>
      <c r="W903" s="54" t="s">
        <v>396</v>
      </c>
      <c r="X903" s="54" t="s">
        <v>396</v>
      </c>
      <c r="Y903" s="67">
        <f>IFERROR(VLOOKUP(E903,INPUTS!$A$44:$B$103,2,0),0)</f>
        <v>0</v>
      </c>
      <c r="Z903" s="15">
        <f t="shared" si="230"/>
        <v>0</v>
      </c>
      <c r="AA903" s="20">
        <f>IFERROR(VLOOKUP(E903,INPUTS!$A$44:$C$103,3,0),SCENARIOS!$J$25)</f>
        <v>0.1</v>
      </c>
      <c r="AB903" s="15">
        <f t="shared" si="231"/>
        <v>8305.92389989008</v>
      </c>
      <c r="AC903" s="20">
        <f>IFERROR(VLOOKUP($E903,INPUTS!$A$44:$G$103,4,0),SCENARIOS!$K$25)</f>
        <v>0.15</v>
      </c>
      <c r="AD903" s="15">
        <f t="shared" si="231"/>
        <v>15158.1396298722</v>
      </c>
      <c r="AE903" s="20">
        <f>IFERROR(VLOOKUP($E903,INPUTS!$A$44:$G$103,5,0),SCENARIOS!$L$25)</f>
        <v>0.3</v>
      </c>
      <c r="AF903" s="15">
        <f t="shared" si="231"/>
        <v>36884.3891513369</v>
      </c>
      <c r="AG903" s="20">
        <f>IFERROR(VLOOKUP($E903,INPUTS!$A$44:$G$103,6,0),SCENARIOS!$M$25)</f>
        <v>0.4</v>
      </c>
      <c r="AH903" s="15">
        <f t="shared" si="232"/>
        <v>59833.9988189669</v>
      </c>
      <c r="AI903" s="20">
        <f>IFERROR(VLOOKUP($E903,INPUTS!$A$44:$G$103,7,0),SCENARIOS!$N$25)</f>
        <v>0.5</v>
      </c>
      <c r="AJ903" s="15">
        <f t="shared" si="233"/>
        <v>90996.5104066178</v>
      </c>
      <c r="AL903" t="str">
        <f t="shared" si="235"/>
        <v>N</v>
      </c>
      <c r="AM903" s="21">
        <f t="shared" si="236"/>
        <v>181993.020813236</v>
      </c>
    </row>
    <row r="904" ht="15" customHeight="1" spans="1:39">
      <c r="A904" s="6" t="s">
        <v>2654</v>
      </c>
      <c r="B904" s="52" t="s">
        <v>422</v>
      </c>
      <c r="C904" s="52" t="s">
        <v>423</v>
      </c>
      <c r="D904" s="52" t="s">
        <v>929</v>
      </c>
      <c r="E904" s="10" t="s">
        <v>237</v>
      </c>
      <c r="F904" s="52" t="s">
        <v>424</v>
      </c>
      <c r="G904" s="52" t="s">
        <v>173</v>
      </c>
      <c r="H904" s="52" t="s">
        <v>224</v>
      </c>
      <c r="I904" s="52" t="s">
        <v>938</v>
      </c>
      <c r="J904" s="52" t="s">
        <v>165</v>
      </c>
      <c r="K904" s="52" t="s">
        <v>931</v>
      </c>
      <c r="L904" s="53" t="s">
        <v>291</v>
      </c>
      <c r="M904" s="13">
        <v>982</v>
      </c>
      <c r="N904" s="14">
        <f t="shared" si="234"/>
        <v>2.69041095890411</v>
      </c>
      <c r="O904" s="15">
        <v>9560</v>
      </c>
      <c r="P904" s="15">
        <f t="shared" si="226"/>
        <v>9387920</v>
      </c>
      <c r="Q904" s="16">
        <f>IFERROR(VLOOKUP(G904,SCENARIOS!$A$13:$E$18,4,0),0.025)</f>
        <v>0.04</v>
      </c>
      <c r="R904" s="52">
        <f>IFERROR(VLOOKUP(L904,INPUTS!$A$107:$B$120,2,0),0.0082)</f>
        <v>0.0079</v>
      </c>
      <c r="S904" s="52">
        <f t="shared" si="227"/>
        <v>75.524</v>
      </c>
      <c r="T904" s="15">
        <f t="shared" si="228"/>
        <v>74164.568</v>
      </c>
      <c r="U904" s="15">
        <f>T904/INPUTS!$B$7*1000</f>
        <v>92705710</v>
      </c>
      <c r="V904" s="15">
        <f>T904*INPUTS!$B$6</f>
        <v>234360.03488</v>
      </c>
      <c r="W904" s="54" t="s">
        <v>396</v>
      </c>
      <c r="X904" s="54" t="s">
        <v>396</v>
      </c>
      <c r="Y904" s="67">
        <f>IFERROR(VLOOKUP(E904,INPUTS!$A$44:$B$103,2,0),0)</f>
        <v>0</v>
      </c>
      <c r="Z904" s="15">
        <f t="shared" si="230"/>
        <v>0</v>
      </c>
      <c r="AA904" s="20">
        <f>IFERROR(VLOOKUP(E904,INPUTS!$A$44:$C$103,3,0),SCENARIOS!$J$25)</f>
        <v>0.1</v>
      </c>
      <c r="AB904" s="15">
        <f t="shared" si="231"/>
        <v>9023.25369124422</v>
      </c>
      <c r="AC904" s="20">
        <f>IFERROR(VLOOKUP($E904,INPUTS!$A$44:$G$103,4,0),SCENARIOS!$K$25)</f>
        <v>0.15</v>
      </c>
      <c r="AD904" s="15">
        <f t="shared" si="231"/>
        <v>16467.2516888157</v>
      </c>
      <c r="AE904" s="20">
        <f>IFERROR(VLOOKUP($E904,INPUTS!$A$44:$G$103,5,0),SCENARIOS!$L$25)</f>
        <v>0.3</v>
      </c>
      <c r="AF904" s="15">
        <f t="shared" si="231"/>
        <v>40069.8591234978</v>
      </c>
      <c r="AG904" s="20">
        <f>IFERROR(VLOOKUP($E904,INPUTS!$A$44:$G$103,6,0),SCENARIOS!$M$25)</f>
        <v>0.4</v>
      </c>
      <c r="AH904" s="15">
        <f t="shared" si="232"/>
        <v>65001.4805351504</v>
      </c>
      <c r="AI904" s="20">
        <f>IFERROR(VLOOKUP($E904,INPUTS!$A$44:$G$103,7,0),SCENARIOS!$N$25)</f>
        <v>0.5</v>
      </c>
      <c r="AJ904" s="15">
        <f t="shared" si="233"/>
        <v>98855.2999417348</v>
      </c>
      <c r="AL904" t="str">
        <f t="shared" si="235"/>
        <v>N</v>
      </c>
      <c r="AM904" s="21">
        <f t="shared" si="236"/>
        <v>197710.59988347</v>
      </c>
    </row>
    <row r="905" ht="15" customHeight="1" spans="1:39">
      <c r="A905" s="24" t="s">
        <v>2655</v>
      </c>
      <c r="B905" s="52" t="s">
        <v>422</v>
      </c>
      <c r="C905" s="52" t="s">
        <v>423</v>
      </c>
      <c r="D905" s="52" t="s">
        <v>929</v>
      </c>
      <c r="E905" s="10" t="s">
        <v>237</v>
      </c>
      <c r="F905" s="52" t="s">
        <v>424</v>
      </c>
      <c r="G905" s="52" t="s">
        <v>173</v>
      </c>
      <c r="H905" s="52" t="s">
        <v>203</v>
      </c>
      <c r="I905" s="52" t="s">
        <v>399</v>
      </c>
      <c r="J905" s="52" t="s">
        <v>165</v>
      </c>
      <c r="K905" s="52" t="s">
        <v>931</v>
      </c>
      <c r="L905" s="53" t="s">
        <v>291</v>
      </c>
      <c r="M905" s="13">
        <v>491</v>
      </c>
      <c r="N905" s="14">
        <f t="shared" si="234"/>
        <v>1.34520547945205</v>
      </c>
      <c r="O905" s="15">
        <v>9720</v>
      </c>
      <c r="P905" s="15">
        <f t="shared" si="226"/>
        <v>4772520</v>
      </c>
      <c r="Q905" s="16">
        <f>IFERROR(VLOOKUP(G905,SCENARIOS!$A$13:$E$18,4,0),0.025)</f>
        <v>0.04</v>
      </c>
      <c r="R905" s="52">
        <f>IFERROR(VLOOKUP(L905,INPUTS!$A$107:$B$120,2,0),0.0082)</f>
        <v>0.0079</v>
      </c>
      <c r="S905" s="52">
        <f t="shared" si="227"/>
        <v>76.788</v>
      </c>
      <c r="T905" s="15">
        <f t="shared" si="228"/>
        <v>37702.908</v>
      </c>
      <c r="U905" s="15">
        <f>T905/INPUTS!$B$7*1000</f>
        <v>47128635</v>
      </c>
      <c r="V905" s="15">
        <f>T905*INPUTS!$B$6</f>
        <v>119141.18928</v>
      </c>
      <c r="W905" s="54" t="s">
        <v>396</v>
      </c>
      <c r="X905" s="54" t="s">
        <v>396</v>
      </c>
      <c r="Y905" s="67">
        <f>IFERROR(VLOOKUP(E905,INPUTS!$A$44:$B$103,2,0),0)</f>
        <v>0</v>
      </c>
      <c r="Z905" s="15">
        <f t="shared" si="230"/>
        <v>0</v>
      </c>
      <c r="AA905" s="20">
        <f>IFERROR(VLOOKUP(E905,INPUTS!$A$44:$C$103,3,0),SCENARIOS!$J$25)</f>
        <v>0.1</v>
      </c>
      <c r="AB905" s="15">
        <f t="shared" si="231"/>
        <v>4587.13524471202</v>
      </c>
      <c r="AC905" s="20">
        <f>IFERROR(VLOOKUP($E905,INPUTS!$A$44:$G$103,4,0),SCENARIOS!$K$25)</f>
        <v>0.15</v>
      </c>
      <c r="AD905" s="15">
        <f t="shared" si="231"/>
        <v>8371.42711377032</v>
      </c>
      <c r="AE905" s="20">
        <f>IFERROR(VLOOKUP($E905,INPUTS!$A$44:$G$103,5,0),SCENARIOS!$L$25)</f>
        <v>0.3</v>
      </c>
      <c r="AF905" s="15">
        <f t="shared" si="231"/>
        <v>20370.2421903974</v>
      </c>
      <c r="AG905" s="20">
        <f>IFERROR(VLOOKUP($E905,INPUTS!$A$44:$G$103,6,0),SCENARIOS!$M$25)</f>
        <v>0.4</v>
      </c>
      <c r="AH905" s="15">
        <f t="shared" si="232"/>
        <v>33044.685711384</v>
      </c>
      <c r="AI905" s="20">
        <f>IFERROR(VLOOKUP($E905,INPUTS!$A$44:$G$103,7,0),SCENARIOS!$N$25)</f>
        <v>0.5</v>
      </c>
      <c r="AJ905" s="15">
        <f t="shared" si="233"/>
        <v>50254.8909745639</v>
      </c>
      <c r="AL905" t="str">
        <f t="shared" si="235"/>
        <v>Y</v>
      </c>
      <c r="AM905" s="21">
        <f t="shared" si="236"/>
        <v>100509.781949128</v>
      </c>
    </row>
    <row r="906" ht="15" customHeight="1" spans="1:39">
      <c r="A906" s="6" t="s">
        <v>2656</v>
      </c>
      <c r="B906" s="52" t="s">
        <v>422</v>
      </c>
      <c r="C906" s="52" t="s">
        <v>423</v>
      </c>
      <c r="D906" s="52" t="s">
        <v>929</v>
      </c>
      <c r="E906" s="10" t="s">
        <v>237</v>
      </c>
      <c r="F906" s="52" t="s">
        <v>424</v>
      </c>
      <c r="G906" s="52" t="s">
        <v>173</v>
      </c>
      <c r="H906" s="52" t="s">
        <v>242</v>
      </c>
      <c r="I906" s="52" t="s">
        <v>421</v>
      </c>
      <c r="J906" s="52" t="s">
        <v>173</v>
      </c>
      <c r="K906" s="52" t="s">
        <v>931</v>
      </c>
      <c r="L906" s="53" t="s">
        <v>291</v>
      </c>
      <c r="M906" s="13">
        <v>982</v>
      </c>
      <c r="N906" s="14">
        <f t="shared" si="234"/>
        <v>2.69041095890411</v>
      </c>
      <c r="O906" s="15">
        <v>5340</v>
      </c>
      <c r="P906" s="15">
        <f t="shared" si="226"/>
        <v>5243880</v>
      </c>
      <c r="Q906" s="16">
        <f>IFERROR(VLOOKUP(G906,SCENARIOS!$A$13:$E$18,4,0),0.025)</f>
        <v>0.04</v>
      </c>
      <c r="R906" s="52">
        <f>IFERROR(VLOOKUP(L906,INPUTS!$A$107:$B$120,2,0),0.0082)</f>
        <v>0.0079</v>
      </c>
      <c r="S906" s="52">
        <f t="shared" si="227"/>
        <v>42.186</v>
      </c>
      <c r="T906" s="15">
        <f t="shared" si="228"/>
        <v>41426.652</v>
      </c>
      <c r="U906" s="15">
        <f>T906/INPUTS!$B$7*1000</f>
        <v>51783315</v>
      </c>
      <c r="V906" s="15">
        <f>T906*INPUTS!$B$6</f>
        <v>130908.22032</v>
      </c>
      <c r="W906" s="54" t="s">
        <v>396</v>
      </c>
      <c r="X906" s="54" t="s">
        <v>396</v>
      </c>
      <c r="Y906" s="67">
        <f>IFERROR(VLOOKUP(E906,INPUTS!$A$44:$B$103,2,0),0)</f>
        <v>0</v>
      </c>
      <c r="Z906" s="15">
        <f t="shared" si="230"/>
        <v>0</v>
      </c>
      <c r="AA906" s="20">
        <f>IFERROR(VLOOKUP(E906,INPUTS!$A$44:$C$103,3,0),SCENARIOS!$J$25)</f>
        <v>0.1</v>
      </c>
      <c r="AB906" s="15">
        <f t="shared" si="231"/>
        <v>5040.18563925148</v>
      </c>
      <c r="AC906" s="20">
        <f>IFERROR(VLOOKUP($E906,INPUTS!$A$44:$G$103,4,0),SCENARIOS!$K$25)</f>
        <v>0.15</v>
      </c>
      <c r="AD906" s="15">
        <f t="shared" si="231"/>
        <v>9198.23472994517</v>
      </c>
      <c r="AE906" s="20">
        <f>IFERROR(VLOOKUP($E906,INPUTS!$A$44:$G$103,5,0),SCENARIOS!$L$25)</f>
        <v>0.3</v>
      </c>
      <c r="AF906" s="15">
        <f t="shared" si="231"/>
        <v>22382.1179622885</v>
      </c>
      <c r="AG906" s="20">
        <f>IFERROR(VLOOKUP($E906,INPUTS!$A$44:$G$103,6,0),SCENARIOS!$M$25)</f>
        <v>0.4</v>
      </c>
      <c r="AH906" s="15">
        <f t="shared" si="232"/>
        <v>36308.3583742367</v>
      </c>
      <c r="AI906" s="20">
        <f>IFERROR(VLOOKUP($E906,INPUTS!$A$44:$G$103,7,0),SCENARIOS!$N$25)</f>
        <v>0.5</v>
      </c>
      <c r="AJ906" s="15">
        <f t="shared" si="233"/>
        <v>55218.3369967431</v>
      </c>
      <c r="AL906" t="str">
        <f t="shared" si="235"/>
        <v>N</v>
      </c>
      <c r="AM906" s="21">
        <f t="shared" si="236"/>
        <v>110436.673993486</v>
      </c>
    </row>
    <row r="907" ht="15" customHeight="1" spans="1:39">
      <c r="A907" s="24" t="s">
        <v>2657</v>
      </c>
      <c r="B907" s="52" t="s">
        <v>422</v>
      </c>
      <c r="C907" s="52" t="s">
        <v>423</v>
      </c>
      <c r="D907" s="52" t="s">
        <v>929</v>
      </c>
      <c r="E907" s="10" t="s">
        <v>237</v>
      </c>
      <c r="F907" s="52" t="s">
        <v>424</v>
      </c>
      <c r="G907" s="52" t="s">
        <v>173</v>
      </c>
      <c r="H907" s="52" t="s">
        <v>545</v>
      </c>
      <c r="I907" s="52" t="s">
        <v>544</v>
      </c>
      <c r="J907" s="52" t="s">
        <v>173</v>
      </c>
      <c r="K907" s="52" t="s">
        <v>931</v>
      </c>
      <c r="L907" s="53" t="s">
        <v>282</v>
      </c>
      <c r="M907" s="13">
        <v>1473</v>
      </c>
      <c r="N907" s="14">
        <f t="shared" si="234"/>
        <v>4.03561643835616</v>
      </c>
      <c r="O907" s="15">
        <v>4630</v>
      </c>
      <c r="P907" s="15">
        <f t="shared" si="226"/>
        <v>6819990</v>
      </c>
      <c r="Q907" s="16">
        <f>IFERROR(VLOOKUP(G907,SCENARIOS!$A$13:$E$18,4,0),0.025)</f>
        <v>0.04</v>
      </c>
      <c r="R907" s="52">
        <f>IFERROR(VLOOKUP(L907,INPUTS!$A$107:$B$120,2,0),0.0082)</f>
        <v>0.0042</v>
      </c>
      <c r="S907" s="52">
        <f t="shared" si="227"/>
        <v>19.446</v>
      </c>
      <c r="T907" s="15">
        <f t="shared" si="228"/>
        <v>28643.958</v>
      </c>
      <c r="U907" s="15">
        <f>T907/INPUTS!$B$7*1000</f>
        <v>35804947.5</v>
      </c>
      <c r="V907" s="15">
        <f>T907*INPUTS!$B$6</f>
        <v>90514.90728</v>
      </c>
      <c r="W907" s="54" t="s">
        <v>396</v>
      </c>
      <c r="X907" s="54" t="s">
        <v>396</v>
      </c>
      <c r="Y907" s="67">
        <f>IFERROR(VLOOKUP(E907,INPUTS!$A$44:$B$103,2,0),0)</f>
        <v>0</v>
      </c>
      <c r="Z907" s="15">
        <f t="shared" si="230"/>
        <v>0</v>
      </c>
      <c r="AA907" s="20">
        <f>IFERROR(VLOOKUP(E907,INPUTS!$A$44:$C$103,3,0),SCENARIOS!$J$25)</f>
        <v>0.1</v>
      </c>
      <c r="AB907" s="15">
        <f t="shared" si="231"/>
        <v>3484.97546369237</v>
      </c>
      <c r="AC907" s="20">
        <f>IFERROR(VLOOKUP($E907,INPUTS!$A$44:$G$103,4,0),SCENARIOS!$K$25)</f>
        <v>0.15</v>
      </c>
      <c r="AD907" s="15">
        <f t="shared" si="231"/>
        <v>6360.00826904116</v>
      </c>
      <c r="AE907" s="20">
        <f>IFERROR(VLOOKUP($E907,INPUTS!$A$44:$G$103,5,0),SCENARIOS!$L$25)</f>
        <v>0.3</v>
      </c>
      <c r="AF907" s="15">
        <f t="shared" si="231"/>
        <v>15475.8450396339</v>
      </c>
      <c r="AG907" s="20">
        <f>IFERROR(VLOOKUP($E907,INPUTS!$A$44:$G$103,6,0),SCENARIOS!$M$25)</f>
        <v>0.4</v>
      </c>
      <c r="AH907" s="15">
        <f t="shared" si="232"/>
        <v>25104.9757127509</v>
      </c>
      <c r="AI907" s="20">
        <f>IFERROR(VLOOKUP($E907,INPUTS!$A$44:$G$103,7,0),SCENARIOS!$N$25)</f>
        <v>0.5</v>
      </c>
      <c r="AJ907" s="15">
        <f t="shared" si="233"/>
        <v>38180.0519569999</v>
      </c>
      <c r="AL907" t="str">
        <f t="shared" si="235"/>
        <v>N</v>
      </c>
      <c r="AM907" s="21">
        <f t="shared" si="236"/>
        <v>76360.1039139998</v>
      </c>
    </row>
    <row r="908" ht="15" customHeight="1" spans="1:39">
      <c r="A908" s="6" t="s">
        <v>2658</v>
      </c>
      <c r="B908" s="52" t="s">
        <v>422</v>
      </c>
      <c r="C908" s="52" t="s">
        <v>423</v>
      </c>
      <c r="D908" s="52" t="s">
        <v>929</v>
      </c>
      <c r="E908" s="10" t="s">
        <v>237</v>
      </c>
      <c r="F908" s="52" t="s">
        <v>424</v>
      </c>
      <c r="G908" s="52" t="s">
        <v>173</v>
      </c>
      <c r="H908" s="52" t="s">
        <v>505</v>
      </c>
      <c r="I908" s="52" t="s">
        <v>504</v>
      </c>
      <c r="J908" s="52" t="s">
        <v>173</v>
      </c>
      <c r="K908" s="52" t="s">
        <v>931</v>
      </c>
      <c r="L908" s="53" t="s">
        <v>279</v>
      </c>
      <c r="M908" s="13">
        <v>4909</v>
      </c>
      <c r="N908" s="14">
        <f t="shared" si="234"/>
        <v>13.4493150684932</v>
      </c>
      <c r="O908" s="15">
        <v>1230</v>
      </c>
      <c r="P908" s="15">
        <f t="shared" si="226"/>
        <v>6038070</v>
      </c>
      <c r="Q908" s="16">
        <f>IFERROR(VLOOKUP(G908,SCENARIOS!$A$13:$E$18,4,0),0.025)</f>
        <v>0.04</v>
      </c>
      <c r="R908" s="52">
        <f>IFERROR(VLOOKUP(L908,INPUTS!$A$107:$B$120,2,0),0.0082)</f>
        <v>0.0039</v>
      </c>
      <c r="S908" s="52">
        <f t="shared" si="227"/>
        <v>4.797</v>
      </c>
      <c r="T908" s="15">
        <f t="shared" si="228"/>
        <v>23548.473</v>
      </c>
      <c r="U908" s="15">
        <f>T908/INPUTS!$B$7*1000</f>
        <v>29435591.25</v>
      </c>
      <c r="V908" s="15">
        <f>T908*INPUTS!$B$6</f>
        <v>74413.17468</v>
      </c>
      <c r="W908" s="54" t="s">
        <v>396</v>
      </c>
      <c r="X908" s="54" t="s">
        <v>396</v>
      </c>
      <c r="Y908" s="67">
        <f>IFERROR(VLOOKUP(E908,INPUTS!$A$44:$B$103,2,0),0)</f>
        <v>0</v>
      </c>
      <c r="Z908" s="15">
        <f t="shared" si="230"/>
        <v>0</v>
      </c>
      <c r="AA908" s="20">
        <f>IFERROR(VLOOKUP(E908,INPUTS!$A$44:$C$103,3,0),SCENARIOS!$J$25)</f>
        <v>0.1</v>
      </c>
      <c r="AB908" s="15">
        <f t="shared" si="231"/>
        <v>2865.0318022538</v>
      </c>
      <c r="AC908" s="20">
        <f>IFERROR(VLOOKUP($E908,INPUTS!$A$44:$G$103,4,0),SCENARIOS!$K$25)</f>
        <v>0.15</v>
      </c>
      <c r="AD908" s="15">
        <f t="shared" si="231"/>
        <v>5228.62388652059</v>
      </c>
      <c r="AE908" s="20">
        <f>IFERROR(VLOOKUP($E908,INPUTS!$A$44:$G$103,5,0),SCENARIOS!$L$25)</f>
        <v>0.3</v>
      </c>
      <c r="AF908" s="15">
        <f t="shared" si="231"/>
        <v>12722.8408541865</v>
      </c>
      <c r="AG908" s="20">
        <f>IFERROR(VLOOKUP($E908,INPUTS!$A$44:$G$103,6,0),SCENARIOS!$M$25)</f>
        <v>0.4</v>
      </c>
      <c r="AH908" s="15">
        <f t="shared" si="232"/>
        <v>20639.0416693591</v>
      </c>
      <c r="AI908" s="20">
        <f>IFERROR(VLOOKUP($E908,INPUTS!$A$44:$G$103,7,0),SCENARIOS!$N$25)</f>
        <v>0.5</v>
      </c>
      <c r="AJ908" s="15">
        <f t="shared" si="233"/>
        <v>31388.1874372253</v>
      </c>
      <c r="AL908" t="str">
        <f t="shared" si="235"/>
        <v>N</v>
      </c>
      <c r="AM908" s="21">
        <f t="shared" si="236"/>
        <v>62776.3748744506</v>
      </c>
    </row>
    <row r="909" ht="15" customHeight="1" spans="1:39">
      <c r="A909" s="24" t="s">
        <v>2659</v>
      </c>
      <c r="B909" s="52" t="s">
        <v>695</v>
      </c>
      <c r="C909" s="52" t="s">
        <v>696</v>
      </c>
      <c r="D909" s="52" t="s">
        <v>929</v>
      </c>
      <c r="E909" s="10" t="s">
        <v>234</v>
      </c>
      <c r="F909" s="52" t="s">
        <v>424</v>
      </c>
      <c r="G909" s="52" t="s">
        <v>173</v>
      </c>
      <c r="H909" s="52" t="s">
        <v>248</v>
      </c>
      <c r="I909" s="52" t="s">
        <v>930</v>
      </c>
      <c r="J909" s="52" t="s">
        <v>169</v>
      </c>
      <c r="K909" s="52" t="s">
        <v>931</v>
      </c>
      <c r="L909" s="53" t="s">
        <v>291</v>
      </c>
      <c r="M909" s="13">
        <v>1473</v>
      </c>
      <c r="N909" s="14">
        <f t="shared" si="234"/>
        <v>4.03561643835616</v>
      </c>
      <c r="O909" s="15">
        <v>8750</v>
      </c>
      <c r="P909" s="15">
        <f t="shared" si="226"/>
        <v>12888750</v>
      </c>
      <c r="Q909" s="16">
        <f>IFERROR(VLOOKUP(G909,SCENARIOS!$A$13:$E$18,4,0),0.025)</f>
        <v>0.04</v>
      </c>
      <c r="R909" s="52">
        <f>IFERROR(VLOOKUP(L909,INPUTS!$A$107:$B$120,2,0),0.0082)</f>
        <v>0.0079</v>
      </c>
      <c r="S909" s="52">
        <f t="shared" si="227"/>
        <v>69.125</v>
      </c>
      <c r="T909" s="15">
        <f t="shared" si="228"/>
        <v>101821.125</v>
      </c>
      <c r="U909" s="15">
        <f>T909/INPUTS!$B$7*1000</f>
        <v>127276406.25</v>
      </c>
      <c r="V909" s="15">
        <f>T909*INPUTS!$B$6</f>
        <v>321754.755</v>
      </c>
      <c r="W909" s="54" t="s">
        <v>396</v>
      </c>
      <c r="X909" s="54" t="s">
        <v>396</v>
      </c>
      <c r="Y909" s="67">
        <f>IFERROR(VLOOKUP(E909,INPUTS!$A$44:$B$103,2,0),0)</f>
        <v>0</v>
      </c>
      <c r="Z909" s="15">
        <f t="shared" si="230"/>
        <v>0</v>
      </c>
      <c r="AA909" s="20">
        <f>IFERROR(VLOOKUP(E909,INPUTS!$A$44:$C$103,3,0),SCENARIOS!$J$25)</f>
        <v>0.1</v>
      </c>
      <c r="AB909" s="15">
        <f t="shared" si="231"/>
        <v>12388.0967256883</v>
      </c>
      <c r="AC909" s="20">
        <f>IFERROR(VLOOKUP($E909,INPUTS!$A$44:$G$103,4,0),SCENARIOS!$K$25)</f>
        <v>0.15</v>
      </c>
      <c r="AD909" s="15">
        <f t="shared" si="231"/>
        <v>22608.020754781</v>
      </c>
      <c r="AE909" s="20">
        <f>IFERROR(VLOOKUP($E909,INPUTS!$A$44:$G$103,5,0),SCENARIOS!$L$25)</f>
        <v>0.3</v>
      </c>
      <c r="AF909" s="15">
        <f t="shared" si="231"/>
        <v>55012.2281376474</v>
      </c>
      <c r="AG909" s="20">
        <f>IFERROR(VLOOKUP($E909,INPUTS!$A$44:$G$103,6,0),SCENARIOS!$M$25)</f>
        <v>0.4</v>
      </c>
      <c r="AH909" s="15">
        <f t="shared" si="232"/>
        <v>89241.0493748796</v>
      </c>
      <c r="AI909" s="20">
        <f>IFERROR(VLOOKUP($E909,INPUTS!$A$44:$G$103,7,0),SCENARIOS!$N$25)</f>
        <v>0.5</v>
      </c>
      <c r="AJ909" s="15">
        <f t="shared" si="233"/>
        <v>135719.227168961</v>
      </c>
      <c r="AL909" t="str">
        <f t="shared" si="235"/>
        <v>Y</v>
      </c>
      <c r="AM909" s="21">
        <f t="shared" si="236"/>
        <v>271438.454337922</v>
      </c>
    </row>
    <row r="910" ht="15" customHeight="1" spans="1:39">
      <c r="A910" s="6" t="s">
        <v>2660</v>
      </c>
      <c r="B910" s="52" t="s">
        <v>695</v>
      </c>
      <c r="C910" s="52" t="s">
        <v>696</v>
      </c>
      <c r="D910" s="52" t="s">
        <v>929</v>
      </c>
      <c r="E910" s="10" t="s">
        <v>234</v>
      </c>
      <c r="F910" s="52" t="s">
        <v>424</v>
      </c>
      <c r="G910" s="52" t="s">
        <v>173</v>
      </c>
      <c r="H910" s="52" t="s">
        <v>252</v>
      </c>
      <c r="I910" s="52" t="s">
        <v>930</v>
      </c>
      <c r="J910" s="52" t="s">
        <v>169</v>
      </c>
      <c r="K910" s="52" t="s">
        <v>931</v>
      </c>
      <c r="L910" s="53" t="s">
        <v>291</v>
      </c>
      <c r="M910" s="13">
        <v>982</v>
      </c>
      <c r="N910" s="14">
        <f t="shared" si="234"/>
        <v>2.69041095890411</v>
      </c>
      <c r="O910" s="15">
        <v>8280</v>
      </c>
      <c r="P910" s="15">
        <f t="shared" si="226"/>
        <v>8130960</v>
      </c>
      <c r="Q910" s="16">
        <f>IFERROR(VLOOKUP(G910,SCENARIOS!$A$13:$E$18,4,0),0.025)</f>
        <v>0.04</v>
      </c>
      <c r="R910" s="52">
        <f>IFERROR(VLOOKUP(L910,INPUTS!$A$107:$B$120,2,0),0.0082)</f>
        <v>0.0079</v>
      </c>
      <c r="S910" s="52">
        <f t="shared" si="227"/>
        <v>65.412</v>
      </c>
      <c r="T910" s="15">
        <f t="shared" si="228"/>
        <v>64234.584</v>
      </c>
      <c r="U910" s="15">
        <f>T910/INPUTS!$B$7*1000</f>
        <v>80293230</v>
      </c>
      <c r="V910" s="15">
        <f>T910*INPUTS!$B$6</f>
        <v>202981.28544</v>
      </c>
      <c r="W910" s="54" t="s">
        <v>396</v>
      </c>
      <c r="X910" s="54" t="s">
        <v>396</v>
      </c>
      <c r="Y910" s="67">
        <f>IFERROR(VLOOKUP(E910,INPUTS!$A$44:$B$103,2,0),0)</f>
        <v>0</v>
      </c>
      <c r="Z910" s="15">
        <f t="shared" si="230"/>
        <v>0</v>
      </c>
      <c r="AA910" s="20">
        <f>IFERROR(VLOOKUP(E910,INPUTS!$A$44:$C$103,3,0),SCENARIOS!$J$25)</f>
        <v>0.1</v>
      </c>
      <c r="AB910" s="15">
        <f t="shared" si="231"/>
        <v>7815.11930580566</v>
      </c>
      <c r="AC910" s="20">
        <f>IFERROR(VLOOKUP($E910,INPUTS!$A$44:$G$103,4,0),SCENARIOS!$K$25)</f>
        <v>0.15</v>
      </c>
      <c r="AD910" s="15">
        <f t="shared" si="231"/>
        <v>14262.4313790161</v>
      </c>
      <c r="AE910" s="20">
        <f>IFERROR(VLOOKUP($E910,INPUTS!$A$44:$G$103,5,0),SCENARIOS!$L$25)</f>
        <v>0.3</v>
      </c>
      <c r="AF910" s="15">
        <f t="shared" si="231"/>
        <v>34704.8570651215</v>
      </c>
      <c r="AG910" s="20">
        <f>IFERROR(VLOOKUP($E910,INPUTS!$A$44:$G$103,6,0),SCENARIOS!$M$25)</f>
        <v>0.4</v>
      </c>
      <c r="AH910" s="15">
        <f t="shared" si="232"/>
        <v>56298.3534342097</v>
      </c>
      <c r="AI910" s="20">
        <f>IFERROR(VLOOKUP($E910,INPUTS!$A$44:$G$103,7,0),SCENARIOS!$N$25)</f>
        <v>0.5</v>
      </c>
      <c r="AJ910" s="15">
        <f t="shared" si="233"/>
        <v>85619.4438825904</v>
      </c>
      <c r="AL910" t="str">
        <f t="shared" si="235"/>
        <v>Y</v>
      </c>
      <c r="AM910" s="21">
        <f t="shared" si="236"/>
        <v>171238.887765181</v>
      </c>
    </row>
    <row r="911" ht="15" customHeight="1" spans="1:39">
      <c r="A911" s="24" t="s">
        <v>2661</v>
      </c>
      <c r="B911" s="52" t="s">
        <v>695</v>
      </c>
      <c r="C911" s="52" t="s">
        <v>696</v>
      </c>
      <c r="D911" s="52" t="s">
        <v>929</v>
      </c>
      <c r="E911" s="10" t="s">
        <v>234</v>
      </c>
      <c r="F911" s="52" t="s">
        <v>424</v>
      </c>
      <c r="G911" s="52" t="s">
        <v>173</v>
      </c>
      <c r="H911" s="52" t="s">
        <v>245</v>
      </c>
      <c r="I911" s="52" t="s">
        <v>930</v>
      </c>
      <c r="J911" s="52" t="s">
        <v>169</v>
      </c>
      <c r="K911" s="52" t="s">
        <v>931</v>
      </c>
      <c r="L911" s="53" t="s">
        <v>291</v>
      </c>
      <c r="M911" s="13">
        <v>982</v>
      </c>
      <c r="N911" s="14">
        <f t="shared" si="234"/>
        <v>2.69041095890411</v>
      </c>
      <c r="O911" s="15">
        <v>10840</v>
      </c>
      <c r="P911" s="15">
        <f t="shared" si="226"/>
        <v>10644880</v>
      </c>
      <c r="Q911" s="16">
        <f>IFERROR(VLOOKUP(G911,SCENARIOS!$A$13:$E$18,4,0),0.025)</f>
        <v>0.04</v>
      </c>
      <c r="R911" s="52">
        <f>IFERROR(VLOOKUP(L911,INPUTS!$A$107:$B$120,2,0),0.0082)</f>
        <v>0.0079</v>
      </c>
      <c r="S911" s="52">
        <f t="shared" si="227"/>
        <v>85.636</v>
      </c>
      <c r="T911" s="15">
        <f t="shared" si="228"/>
        <v>84094.552</v>
      </c>
      <c r="U911" s="15">
        <f>T911/INPUTS!$B$7*1000</f>
        <v>105118190</v>
      </c>
      <c r="V911" s="15">
        <f>T911*INPUTS!$B$6</f>
        <v>265738.78432</v>
      </c>
      <c r="W911" s="54" t="s">
        <v>396</v>
      </c>
      <c r="X911" s="54" t="s">
        <v>396</v>
      </c>
      <c r="Y911" s="67">
        <f>IFERROR(VLOOKUP(E911,INPUTS!$A$44:$B$103,2,0),0)</f>
        <v>0</v>
      </c>
      <c r="Z911" s="15">
        <f t="shared" si="230"/>
        <v>0</v>
      </c>
      <c r="AA911" s="20">
        <f>IFERROR(VLOOKUP(E911,INPUTS!$A$44:$C$103,3,0),SCENARIOS!$J$25)</f>
        <v>0.1</v>
      </c>
      <c r="AB911" s="15">
        <f t="shared" si="231"/>
        <v>10231.3880766828</v>
      </c>
      <c r="AC911" s="20">
        <f>IFERROR(VLOOKUP($E911,INPUTS!$A$44:$G$103,4,0),SCENARIOS!$K$25)</f>
        <v>0.15</v>
      </c>
      <c r="AD911" s="15">
        <f t="shared" si="231"/>
        <v>18672.0719986153</v>
      </c>
      <c r="AE911" s="20">
        <f>IFERROR(VLOOKUP($E911,INPUTS!$A$44:$G$103,5,0),SCENARIOS!$L$25)</f>
        <v>0.3</v>
      </c>
      <c r="AF911" s="15">
        <f t="shared" si="231"/>
        <v>45434.8611818741</v>
      </c>
      <c r="AG911" s="20">
        <f>IFERROR(VLOOKUP($E911,INPUTS!$A$44:$G$103,6,0),SCENARIOS!$M$25)</f>
        <v>0.4</v>
      </c>
      <c r="AH911" s="15">
        <f t="shared" si="232"/>
        <v>73704.607636091</v>
      </c>
      <c r="AI911" s="20">
        <f>IFERROR(VLOOKUP($E911,INPUTS!$A$44:$G$103,7,0),SCENARIOS!$N$25)</f>
        <v>0.5</v>
      </c>
      <c r="AJ911" s="15">
        <f t="shared" si="233"/>
        <v>112091.156000879</v>
      </c>
      <c r="AL911" t="str">
        <f t="shared" si="235"/>
        <v>Y</v>
      </c>
      <c r="AM911" s="21">
        <f t="shared" si="236"/>
        <v>224182.312001758</v>
      </c>
    </row>
    <row r="912" ht="15" customHeight="1" spans="1:39">
      <c r="A912" s="6" t="s">
        <v>2662</v>
      </c>
      <c r="B912" s="52" t="s">
        <v>695</v>
      </c>
      <c r="C912" s="52" t="s">
        <v>696</v>
      </c>
      <c r="D912" s="52" t="s">
        <v>929</v>
      </c>
      <c r="E912" s="10" t="s">
        <v>234</v>
      </c>
      <c r="F912" s="52" t="s">
        <v>424</v>
      </c>
      <c r="G912" s="52" t="s">
        <v>173</v>
      </c>
      <c r="H912" s="52" t="s">
        <v>249</v>
      </c>
      <c r="I912" s="52" t="s">
        <v>930</v>
      </c>
      <c r="J912" s="52" t="s">
        <v>169</v>
      </c>
      <c r="K912" s="52" t="s">
        <v>931</v>
      </c>
      <c r="L912" s="53" t="s">
        <v>291</v>
      </c>
      <c r="M912" s="13">
        <v>982</v>
      </c>
      <c r="N912" s="14">
        <f t="shared" si="234"/>
        <v>2.69041095890411</v>
      </c>
      <c r="O912" s="15">
        <v>10140</v>
      </c>
      <c r="P912" s="15">
        <f t="shared" si="226"/>
        <v>9957480</v>
      </c>
      <c r="Q912" s="16">
        <f>IFERROR(VLOOKUP(G912,SCENARIOS!$A$13:$E$18,4,0),0.025)</f>
        <v>0.04</v>
      </c>
      <c r="R912" s="52">
        <f>IFERROR(VLOOKUP(L912,INPUTS!$A$107:$B$120,2,0),0.0082)</f>
        <v>0.0079</v>
      </c>
      <c r="S912" s="52">
        <f t="shared" si="227"/>
        <v>80.106</v>
      </c>
      <c r="T912" s="15">
        <f t="shared" si="228"/>
        <v>78664.092</v>
      </c>
      <c r="U912" s="15">
        <f>T912/INPUTS!$B$7*1000</f>
        <v>98330115</v>
      </c>
      <c r="V912" s="15">
        <f>T912*INPUTS!$B$6</f>
        <v>248578.53072</v>
      </c>
      <c r="W912" s="54" t="s">
        <v>396</v>
      </c>
      <c r="X912" s="54" t="s">
        <v>396</v>
      </c>
      <c r="Y912" s="67">
        <f>IFERROR(VLOOKUP(E912,INPUTS!$A$44:$B$103,2,0),0)</f>
        <v>0</v>
      </c>
      <c r="Z912" s="15">
        <f t="shared" si="230"/>
        <v>0</v>
      </c>
      <c r="AA912" s="20">
        <f>IFERROR(VLOOKUP(E912,INPUTS!$A$44:$C$103,3,0),SCENARIOS!$J$25)</f>
        <v>0.1</v>
      </c>
      <c r="AB912" s="15">
        <f t="shared" si="231"/>
        <v>9570.68958464607</v>
      </c>
      <c r="AC912" s="20">
        <f>IFERROR(VLOOKUP($E912,INPUTS!$A$44:$G$103,4,0),SCENARIOS!$K$25)</f>
        <v>0.15</v>
      </c>
      <c r="AD912" s="15">
        <f t="shared" si="231"/>
        <v>17466.3108916936</v>
      </c>
      <c r="AE912" s="20">
        <f>IFERROR(VLOOKUP($E912,INPUTS!$A$44:$G$103,5,0),SCENARIOS!$L$25)</f>
        <v>0.3</v>
      </c>
      <c r="AF912" s="15">
        <f t="shared" si="231"/>
        <v>42500.8756811996</v>
      </c>
      <c r="AG912" s="20">
        <f>IFERROR(VLOOKUP($E912,INPUTS!$A$44:$G$103,6,0),SCENARIOS!$M$25)</f>
        <v>0.4</v>
      </c>
      <c r="AH912" s="15">
        <f t="shared" si="232"/>
        <v>68945.0850027641</v>
      </c>
      <c r="AI912" s="20">
        <f>IFERROR(VLOOKUP($E912,INPUTS!$A$44:$G$103,7,0),SCENARIOS!$N$25)</f>
        <v>0.5</v>
      </c>
      <c r="AJ912" s="15">
        <f t="shared" si="233"/>
        <v>104852.797218535</v>
      </c>
      <c r="AL912" t="str">
        <f t="shared" si="235"/>
        <v>Y</v>
      </c>
      <c r="AM912" s="21">
        <f t="shared" si="236"/>
        <v>209705.594437069</v>
      </c>
    </row>
    <row r="913" ht="15" customHeight="1" spans="1:39">
      <c r="A913" s="24" t="s">
        <v>2663</v>
      </c>
      <c r="B913" s="52" t="s">
        <v>695</v>
      </c>
      <c r="C913" s="52" t="s">
        <v>696</v>
      </c>
      <c r="D913" s="52" t="s">
        <v>929</v>
      </c>
      <c r="E913" s="10" t="s">
        <v>234</v>
      </c>
      <c r="F913" s="52" t="s">
        <v>424</v>
      </c>
      <c r="G913" s="52" t="s">
        <v>173</v>
      </c>
      <c r="H913" s="52" t="s">
        <v>224</v>
      </c>
      <c r="I913" s="52" t="s">
        <v>938</v>
      </c>
      <c r="J913" s="52" t="s">
        <v>165</v>
      </c>
      <c r="K913" s="52" t="s">
        <v>931</v>
      </c>
      <c r="L913" s="53" t="s">
        <v>291</v>
      </c>
      <c r="M913" s="13">
        <v>982</v>
      </c>
      <c r="N913" s="14">
        <f t="shared" si="234"/>
        <v>2.69041095890411</v>
      </c>
      <c r="O913" s="15">
        <v>9570</v>
      </c>
      <c r="P913" s="15">
        <f t="shared" si="226"/>
        <v>9397740</v>
      </c>
      <c r="Q913" s="16">
        <f>IFERROR(VLOOKUP(G913,SCENARIOS!$A$13:$E$18,4,0),0.025)</f>
        <v>0.04</v>
      </c>
      <c r="R913" s="52">
        <f>IFERROR(VLOOKUP(L913,INPUTS!$A$107:$B$120,2,0),0.0082)</f>
        <v>0.0079</v>
      </c>
      <c r="S913" s="52">
        <f t="shared" si="227"/>
        <v>75.603</v>
      </c>
      <c r="T913" s="15">
        <f t="shared" si="228"/>
        <v>74242.146</v>
      </c>
      <c r="U913" s="15">
        <f>T913/INPUTS!$B$7*1000</f>
        <v>92802682.5</v>
      </c>
      <c r="V913" s="15">
        <f>T913*INPUTS!$B$6</f>
        <v>234605.18136</v>
      </c>
      <c r="W913" s="54" t="s">
        <v>396</v>
      </c>
      <c r="X913" s="54" t="s">
        <v>396</v>
      </c>
      <c r="Y913" s="67">
        <f>IFERROR(VLOOKUP(E913,INPUTS!$A$44:$B$103,2,0),0)</f>
        <v>0</v>
      </c>
      <c r="Z913" s="15">
        <f t="shared" si="230"/>
        <v>0</v>
      </c>
      <c r="AA913" s="20">
        <f>IFERROR(VLOOKUP(E913,INPUTS!$A$44:$C$103,3,0),SCENARIOS!$J$25)</f>
        <v>0.1</v>
      </c>
      <c r="AB913" s="15">
        <f t="shared" si="231"/>
        <v>9032.69224113046</v>
      </c>
      <c r="AC913" s="20">
        <f>IFERROR(VLOOKUP($E913,INPUTS!$A$44:$G$103,4,0),SCENARIOS!$K$25)</f>
        <v>0.15</v>
      </c>
      <c r="AD913" s="15">
        <f t="shared" si="231"/>
        <v>16484.476847486</v>
      </c>
      <c r="AE913" s="20">
        <f>IFERROR(VLOOKUP($E913,INPUTS!$A$44:$G$103,5,0),SCENARIOS!$L$25)</f>
        <v>0.3</v>
      </c>
      <c r="AF913" s="15">
        <f t="shared" si="231"/>
        <v>40111.7732020789</v>
      </c>
      <c r="AG913" s="20">
        <f>IFERROR(VLOOKUP($E913,INPUTS!$A$44:$G$103,6,0),SCENARIOS!$M$25)</f>
        <v>0.4</v>
      </c>
      <c r="AH913" s="15">
        <f t="shared" si="232"/>
        <v>65069.4737156265</v>
      </c>
      <c r="AI913" s="20">
        <f>IFERROR(VLOOKUP($E913,INPUTS!$A$44:$G$103,7,0),SCENARIOS!$N$25)</f>
        <v>0.5</v>
      </c>
      <c r="AJ913" s="15">
        <f t="shared" si="233"/>
        <v>98958.7050671968</v>
      </c>
      <c r="AL913" t="str">
        <f t="shared" si="235"/>
        <v>Y</v>
      </c>
      <c r="AM913" s="21">
        <f t="shared" si="236"/>
        <v>197917.410134394</v>
      </c>
    </row>
    <row r="914" ht="15" customHeight="1" spans="1:39">
      <c r="A914" s="6" t="s">
        <v>2664</v>
      </c>
      <c r="B914" s="52" t="s">
        <v>695</v>
      </c>
      <c r="C914" s="52" t="s">
        <v>696</v>
      </c>
      <c r="D914" s="52" t="s">
        <v>929</v>
      </c>
      <c r="E914" s="10" t="s">
        <v>234</v>
      </c>
      <c r="F914" s="52" t="s">
        <v>424</v>
      </c>
      <c r="G914" s="52" t="s">
        <v>173</v>
      </c>
      <c r="H914" s="52" t="s">
        <v>200</v>
      </c>
      <c r="I914" s="52" t="s">
        <v>391</v>
      </c>
      <c r="J914" s="52" t="s">
        <v>165</v>
      </c>
      <c r="K914" s="52" t="s">
        <v>931</v>
      </c>
      <c r="L914" s="53" t="s">
        <v>291</v>
      </c>
      <c r="M914" s="13">
        <v>491</v>
      </c>
      <c r="N914" s="14">
        <f t="shared" si="234"/>
        <v>1.34520547945205</v>
      </c>
      <c r="O914" s="15">
        <v>9310</v>
      </c>
      <c r="P914" s="15">
        <f t="shared" si="226"/>
        <v>4571210</v>
      </c>
      <c r="Q914" s="16">
        <f>IFERROR(VLOOKUP(G914,SCENARIOS!$A$13:$E$18,4,0),0.025)</f>
        <v>0.04</v>
      </c>
      <c r="R914" s="52">
        <f>IFERROR(VLOOKUP(L914,INPUTS!$A$107:$B$120,2,0),0.0082)</f>
        <v>0.0079</v>
      </c>
      <c r="S914" s="52">
        <f t="shared" si="227"/>
        <v>73.549</v>
      </c>
      <c r="T914" s="15">
        <f t="shared" si="228"/>
        <v>36112.559</v>
      </c>
      <c r="U914" s="15">
        <f>T914/INPUTS!$B$7*1000</f>
        <v>45140698.75</v>
      </c>
      <c r="V914" s="15">
        <f>T914*INPUTS!$B$6</f>
        <v>114115.68644</v>
      </c>
      <c r="W914" s="54" t="s">
        <v>396</v>
      </c>
      <c r="X914" s="54" t="s">
        <v>396</v>
      </c>
      <c r="Y914" s="67">
        <f>IFERROR(VLOOKUP(E914,INPUTS!$A$44:$B$103,2,0),0)</f>
        <v>0</v>
      </c>
      <c r="Z914" s="15">
        <f t="shared" si="230"/>
        <v>0</v>
      </c>
      <c r="AA914" s="20">
        <f>IFERROR(VLOOKUP(E914,INPUTS!$A$44:$C$103,3,0),SCENARIOS!$J$25)</f>
        <v>0.1</v>
      </c>
      <c r="AB914" s="15">
        <f t="shared" si="231"/>
        <v>4393.64497204413</v>
      </c>
      <c r="AC914" s="20">
        <f>IFERROR(VLOOKUP($E914,INPUTS!$A$44:$G$103,4,0),SCENARIOS!$K$25)</f>
        <v>0.15</v>
      </c>
      <c r="AD914" s="15">
        <f t="shared" si="231"/>
        <v>8018.31136102898</v>
      </c>
      <c r="AE914" s="20">
        <f>IFERROR(VLOOKUP($E914,INPUTS!$A$44:$G$103,5,0),SCENARIOS!$L$25)</f>
        <v>0.3</v>
      </c>
      <c r="AF914" s="15">
        <f t="shared" si="231"/>
        <v>19511.0035794856</v>
      </c>
      <c r="AG914" s="20">
        <f>IFERROR(VLOOKUP($E914,INPUTS!$A$44:$G$103,6,0),SCENARIOS!$M$25)</f>
        <v>0.4</v>
      </c>
      <c r="AH914" s="15">
        <f t="shared" si="232"/>
        <v>31650.8255116239</v>
      </c>
      <c r="AI914" s="20">
        <f>IFERROR(VLOOKUP($E914,INPUTS!$A$44:$G$103,7,0),SCENARIOS!$N$25)</f>
        <v>0.5</v>
      </c>
      <c r="AJ914" s="15">
        <f t="shared" si="233"/>
        <v>48135.0859025916</v>
      </c>
      <c r="AL914" t="str">
        <f t="shared" si="235"/>
        <v>Y</v>
      </c>
      <c r="AM914" s="21">
        <f t="shared" si="236"/>
        <v>96270.1718051831</v>
      </c>
    </row>
    <row r="915" ht="15" customHeight="1" spans="1:39">
      <c r="A915" s="24" t="s">
        <v>2665</v>
      </c>
      <c r="B915" s="52" t="s">
        <v>695</v>
      </c>
      <c r="C915" s="52" t="s">
        <v>696</v>
      </c>
      <c r="D915" s="52" t="s">
        <v>929</v>
      </c>
      <c r="E915" s="10" t="s">
        <v>234</v>
      </c>
      <c r="F915" s="52" t="s">
        <v>424</v>
      </c>
      <c r="G915" s="52" t="s">
        <v>173</v>
      </c>
      <c r="H915" s="52" t="s">
        <v>203</v>
      </c>
      <c r="I915" s="52" t="s">
        <v>399</v>
      </c>
      <c r="J915" s="52" t="s">
        <v>165</v>
      </c>
      <c r="K915" s="52" t="s">
        <v>931</v>
      </c>
      <c r="L915" s="53" t="s">
        <v>291</v>
      </c>
      <c r="M915" s="13">
        <v>491</v>
      </c>
      <c r="N915" s="14">
        <f t="shared" si="234"/>
        <v>1.34520547945205</v>
      </c>
      <c r="O915" s="15">
        <v>9710</v>
      </c>
      <c r="P915" s="15">
        <f t="shared" si="226"/>
        <v>4767610</v>
      </c>
      <c r="Q915" s="16">
        <f>IFERROR(VLOOKUP(G915,SCENARIOS!$A$13:$E$18,4,0),0.025)</f>
        <v>0.04</v>
      </c>
      <c r="R915" s="52">
        <f>IFERROR(VLOOKUP(L915,INPUTS!$A$107:$B$120,2,0),0.0082)</f>
        <v>0.0079</v>
      </c>
      <c r="S915" s="52">
        <f t="shared" si="227"/>
        <v>76.709</v>
      </c>
      <c r="T915" s="15">
        <f t="shared" si="228"/>
        <v>37664.119</v>
      </c>
      <c r="U915" s="15">
        <f>T915/INPUTS!$B$7*1000</f>
        <v>47080148.75</v>
      </c>
      <c r="V915" s="15">
        <f>T915*INPUTS!$B$6</f>
        <v>119018.61604</v>
      </c>
      <c r="W915" s="54" t="s">
        <v>396</v>
      </c>
      <c r="X915" s="54" t="s">
        <v>396</v>
      </c>
      <c r="Y915" s="67">
        <f>IFERROR(VLOOKUP(E915,INPUTS!$A$44:$B$103,2,0),0)</f>
        <v>0</v>
      </c>
      <c r="Z915" s="15">
        <f t="shared" si="230"/>
        <v>0</v>
      </c>
      <c r="AA915" s="20">
        <f>IFERROR(VLOOKUP(E915,INPUTS!$A$44:$C$103,3,0),SCENARIOS!$J$25)</f>
        <v>0.1</v>
      </c>
      <c r="AB915" s="15">
        <f t="shared" si="231"/>
        <v>4582.4159697689</v>
      </c>
      <c r="AC915" s="20">
        <f>IFERROR(VLOOKUP($E915,INPUTS!$A$44:$G$103,4,0),SCENARIOS!$K$25)</f>
        <v>0.15</v>
      </c>
      <c r="AD915" s="15">
        <f t="shared" si="231"/>
        <v>8362.81453443517</v>
      </c>
      <c r="AE915" s="20">
        <f>IFERROR(VLOOKUP($E915,INPUTS!$A$44:$G$103,5,0),SCENARIOS!$L$25)</f>
        <v>0.3</v>
      </c>
      <c r="AF915" s="15">
        <f t="shared" si="231"/>
        <v>20349.2851511069</v>
      </c>
      <c r="AG915" s="20">
        <f>IFERROR(VLOOKUP($E915,INPUTS!$A$44:$G$103,6,0),SCENARIOS!$M$25)</f>
        <v>0.4</v>
      </c>
      <c r="AH915" s="15">
        <f t="shared" si="232"/>
        <v>33010.6891211459</v>
      </c>
      <c r="AI915" s="20">
        <f>IFERROR(VLOOKUP($E915,INPUTS!$A$44:$G$103,7,0),SCENARIOS!$N$25)</f>
        <v>0.5</v>
      </c>
      <c r="AJ915" s="15">
        <f t="shared" si="233"/>
        <v>50203.1884118329</v>
      </c>
      <c r="AL915" t="str">
        <f t="shared" si="235"/>
        <v>Y</v>
      </c>
      <c r="AM915" s="21">
        <f t="shared" si="236"/>
        <v>100406.376823666</v>
      </c>
    </row>
    <row r="916" ht="15" customHeight="1" spans="1:39">
      <c r="A916" s="6" t="s">
        <v>2666</v>
      </c>
      <c r="B916" s="52" t="s">
        <v>695</v>
      </c>
      <c r="C916" s="52" t="s">
        <v>696</v>
      </c>
      <c r="D916" s="52" t="s">
        <v>929</v>
      </c>
      <c r="E916" s="10" t="s">
        <v>234</v>
      </c>
      <c r="F916" s="52" t="s">
        <v>424</v>
      </c>
      <c r="G916" s="52" t="s">
        <v>173</v>
      </c>
      <c r="H916" s="52" t="s">
        <v>670</v>
      </c>
      <c r="I916" s="52" t="s">
        <v>930</v>
      </c>
      <c r="J916" s="52" t="s">
        <v>169</v>
      </c>
      <c r="K916" s="52" t="s">
        <v>931</v>
      </c>
      <c r="L916" s="53" t="s">
        <v>288</v>
      </c>
      <c r="M916" s="13">
        <v>1473</v>
      </c>
      <c r="N916" s="14">
        <f t="shared" si="234"/>
        <v>4.03561643835616</v>
      </c>
      <c r="O916" s="15">
        <v>6170</v>
      </c>
      <c r="P916" s="15">
        <f t="shared" si="226"/>
        <v>9088410</v>
      </c>
      <c r="Q916" s="16">
        <f>IFERROR(VLOOKUP(G916,SCENARIOS!$A$13:$E$18,4,0),0.025)</f>
        <v>0.04</v>
      </c>
      <c r="R916" s="52">
        <f>IFERROR(VLOOKUP(L916,INPUTS!$A$107:$B$120,2,0),0.0082)</f>
        <v>0.0085</v>
      </c>
      <c r="S916" s="52">
        <f t="shared" si="227"/>
        <v>52.445</v>
      </c>
      <c r="T916" s="15">
        <f t="shared" si="228"/>
        <v>77251.485</v>
      </c>
      <c r="U916" s="15">
        <f>T916/INPUTS!$B$7*1000</f>
        <v>96564356.25</v>
      </c>
      <c r="V916" s="15">
        <f>T916*INPUTS!$B$6</f>
        <v>244114.6926</v>
      </c>
      <c r="W916" s="54" t="s">
        <v>396</v>
      </c>
      <c r="X916" s="54" t="s">
        <v>396</v>
      </c>
      <c r="Y916" s="67">
        <f>IFERROR(VLOOKUP(E916,INPUTS!$A$44:$B$103,2,0),0)</f>
        <v>0</v>
      </c>
      <c r="Z916" s="15">
        <f t="shared" si="230"/>
        <v>0</v>
      </c>
      <c r="AA916" s="20">
        <f>IFERROR(VLOOKUP(E916,INPUTS!$A$44:$C$103,3,0),SCENARIOS!$J$25)</f>
        <v>0.1</v>
      </c>
      <c r="AB916" s="15">
        <f t="shared" ref="AB916:AF931" si="237">$T916*AA916*(1+$Q916)^AB$2</f>
        <v>9398.82434399601</v>
      </c>
      <c r="AC916" s="20">
        <f>IFERROR(VLOOKUP($E916,INPUTS!$A$44:$G$103,4,0),SCENARIOS!$K$25)</f>
        <v>0.15</v>
      </c>
      <c r="AD916" s="15">
        <f t="shared" si="237"/>
        <v>17152.6603759058</v>
      </c>
      <c r="AE916" s="20">
        <f>IFERROR(VLOOKUP($E916,INPUTS!$A$44:$G$103,5,0),SCENARIOS!$L$25)</f>
        <v>0.3</v>
      </c>
      <c r="AF916" s="15">
        <f t="shared" si="237"/>
        <v>41737.6680604545</v>
      </c>
      <c r="AG916" s="20">
        <f>IFERROR(VLOOKUP($E916,INPUTS!$A$44:$G$103,6,0),SCENARIOS!$M$25)</f>
        <v>0.4</v>
      </c>
      <c r="AH916" s="15">
        <f t="shared" si="232"/>
        <v>67707.0066468797</v>
      </c>
      <c r="AI916" s="20">
        <f>IFERROR(VLOOKUP($E916,INPUTS!$A$44:$G$103,7,0),SCENARIOS!$N$25)</f>
        <v>0.5</v>
      </c>
      <c r="AJ916" s="15">
        <f t="shared" si="233"/>
        <v>102969.907687178</v>
      </c>
      <c r="AL916" t="str">
        <f t="shared" si="235"/>
        <v>Y</v>
      </c>
      <c r="AM916" s="21">
        <f t="shared" si="236"/>
        <v>205939.815374356</v>
      </c>
    </row>
    <row r="917" ht="15" customHeight="1" spans="1:39">
      <c r="A917" s="24" t="s">
        <v>2667</v>
      </c>
      <c r="B917" s="52" t="s">
        <v>695</v>
      </c>
      <c r="C917" s="52" t="s">
        <v>696</v>
      </c>
      <c r="D917" s="52" t="s">
        <v>929</v>
      </c>
      <c r="E917" s="10" t="s">
        <v>234</v>
      </c>
      <c r="F917" s="52" t="s">
        <v>424</v>
      </c>
      <c r="G917" s="52" t="s">
        <v>173</v>
      </c>
      <c r="H917" s="52" t="s">
        <v>545</v>
      </c>
      <c r="I917" s="52" t="s">
        <v>544</v>
      </c>
      <c r="J917" s="52" t="s">
        <v>173</v>
      </c>
      <c r="K917" s="52" t="s">
        <v>931</v>
      </c>
      <c r="L917" s="53" t="s">
        <v>282</v>
      </c>
      <c r="M917" s="13">
        <v>982</v>
      </c>
      <c r="N917" s="14">
        <f t="shared" si="234"/>
        <v>2.69041095890411</v>
      </c>
      <c r="O917" s="15">
        <v>4660</v>
      </c>
      <c r="P917" s="15">
        <f t="shared" si="226"/>
        <v>4576120</v>
      </c>
      <c r="Q917" s="16">
        <f>IFERROR(VLOOKUP(G917,SCENARIOS!$A$13:$E$18,4,0),0.025)</f>
        <v>0.04</v>
      </c>
      <c r="R917" s="52">
        <f>IFERROR(VLOOKUP(L917,INPUTS!$A$107:$B$120,2,0),0.0082)</f>
        <v>0.0042</v>
      </c>
      <c r="S917" s="52">
        <f t="shared" si="227"/>
        <v>19.572</v>
      </c>
      <c r="T917" s="15">
        <f t="shared" si="228"/>
        <v>19219.704</v>
      </c>
      <c r="U917" s="15">
        <f>T917/INPUTS!$B$7*1000</f>
        <v>24024630</v>
      </c>
      <c r="V917" s="15">
        <f>T917*INPUTS!$B$6</f>
        <v>60734.26464</v>
      </c>
      <c r="W917" s="54" t="s">
        <v>396</v>
      </c>
      <c r="X917" s="54" t="s">
        <v>396</v>
      </c>
      <c r="Y917" s="67">
        <f>IFERROR(VLOOKUP(E917,INPUTS!$A$44:$B$103,2,0),0)</f>
        <v>0</v>
      </c>
      <c r="Z917" s="15">
        <f t="shared" si="230"/>
        <v>0</v>
      </c>
      <c r="AA917" s="20">
        <f>IFERROR(VLOOKUP(E917,INPUTS!$A$44:$C$103,3,0),SCENARIOS!$J$25)</f>
        <v>0.1</v>
      </c>
      <c r="AB917" s="15">
        <f t="shared" si="237"/>
        <v>2338.37086548689</v>
      </c>
      <c r="AC917" s="20">
        <f>IFERROR(VLOOKUP($E917,INPUTS!$A$44:$G$103,4,0),SCENARIOS!$K$25)</f>
        <v>0.15</v>
      </c>
      <c r="AD917" s="15">
        <f t="shared" si="237"/>
        <v>4267.47855057334</v>
      </c>
      <c r="AE917" s="20">
        <f>IFERROR(VLOOKUP($E917,INPUTS!$A$44:$G$103,5,0),SCENARIOS!$L$25)</f>
        <v>0.3</v>
      </c>
      <c r="AF917" s="15">
        <f t="shared" si="237"/>
        <v>10384.0803289696</v>
      </c>
      <c r="AG917" s="20">
        <f>IFERROR(VLOOKUP($E917,INPUTS!$A$44:$G$103,6,0),SCENARIOS!$M$25)</f>
        <v>0.4</v>
      </c>
      <c r="AH917" s="15">
        <f t="shared" si="232"/>
        <v>16845.0952946608</v>
      </c>
      <c r="AI917" s="20">
        <f>IFERROR(VLOOKUP($E917,INPUTS!$A$44:$G$103,7,0),SCENARIOS!$N$25)</f>
        <v>0.5</v>
      </c>
      <c r="AJ917" s="15">
        <f t="shared" si="233"/>
        <v>25618.2926018171</v>
      </c>
      <c r="AL917" t="str">
        <f t="shared" si="235"/>
        <v>Y</v>
      </c>
      <c r="AM917" s="21">
        <f t="shared" si="236"/>
        <v>51236.5852036342</v>
      </c>
    </row>
    <row r="918" ht="15" customHeight="1" spans="1:39">
      <c r="A918" s="6" t="s">
        <v>2668</v>
      </c>
      <c r="B918" s="52" t="s">
        <v>695</v>
      </c>
      <c r="C918" s="52" t="s">
        <v>696</v>
      </c>
      <c r="D918" s="52" t="s">
        <v>929</v>
      </c>
      <c r="E918" s="10" t="s">
        <v>234</v>
      </c>
      <c r="F918" s="52" t="s">
        <v>424</v>
      </c>
      <c r="G918" s="52" t="s">
        <v>173</v>
      </c>
      <c r="H918" s="52" t="s">
        <v>242</v>
      </c>
      <c r="I918" s="52" t="s">
        <v>421</v>
      </c>
      <c r="J918" s="52" t="s">
        <v>173</v>
      </c>
      <c r="K918" s="52" t="s">
        <v>931</v>
      </c>
      <c r="L918" s="53" t="s">
        <v>291</v>
      </c>
      <c r="M918" s="13">
        <v>982</v>
      </c>
      <c r="N918" s="14">
        <f t="shared" si="234"/>
        <v>2.69041095890411</v>
      </c>
      <c r="O918" s="15">
        <v>5350</v>
      </c>
      <c r="P918" s="15">
        <f t="shared" si="226"/>
        <v>5253700</v>
      </c>
      <c r="Q918" s="16">
        <f>IFERROR(VLOOKUP(G918,SCENARIOS!$A$13:$E$18,4,0),0.025)</f>
        <v>0.04</v>
      </c>
      <c r="R918" s="52">
        <f>IFERROR(VLOOKUP(L918,INPUTS!$A$107:$B$120,2,0),0.0082)</f>
        <v>0.0079</v>
      </c>
      <c r="S918" s="52">
        <f t="shared" si="227"/>
        <v>42.265</v>
      </c>
      <c r="T918" s="15">
        <f t="shared" si="228"/>
        <v>41504.23</v>
      </c>
      <c r="U918" s="15">
        <f>T918/INPUTS!$B$7*1000</f>
        <v>51880287.5</v>
      </c>
      <c r="V918" s="15">
        <f>T918*INPUTS!$B$6</f>
        <v>131153.3668</v>
      </c>
      <c r="W918" s="54" t="s">
        <v>396</v>
      </c>
      <c r="X918" s="54" t="s">
        <v>396</v>
      </c>
      <c r="Y918" s="67">
        <f>IFERROR(VLOOKUP(E918,INPUTS!$A$44:$B$103,2,0),0)</f>
        <v>0</v>
      </c>
      <c r="Z918" s="15">
        <f t="shared" si="230"/>
        <v>0</v>
      </c>
      <c r="AA918" s="20">
        <f>IFERROR(VLOOKUP(E918,INPUTS!$A$44:$C$103,3,0),SCENARIOS!$J$25)</f>
        <v>0.1</v>
      </c>
      <c r="AB918" s="15">
        <f t="shared" si="237"/>
        <v>5049.62418913772</v>
      </c>
      <c r="AC918" s="20">
        <f>IFERROR(VLOOKUP($E918,INPUTS!$A$44:$G$103,4,0),SCENARIOS!$K$25)</f>
        <v>0.15</v>
      </c>
      <c r="AD918" s="15">
        <f t="shared" si="237"/>
        <v>9215.45988861548</v>
      </c>
      <c r="AE918" s="20">
        <f>IFERROR(VLOOKUP($E918,INPUTS!$A$44:$G$103,5,0),SCENARIOS!$L$25)</f>
        <v>0.3</v>
      </c>
      <c r="AF918" s="15">
        <f t="shared" si="237"/>
        <v>22424.0320408696</v>
      </c>
      <c r="AG918" s="20">
        <f>IFERROR(VLOOKUP($E918,INPUTS!$A$44:$G$103,6,0),SCENARIOS!$M$25)</f>
        <v>0.4</v>
      </c>
      <c r="AH918" s="15">
        <f t="shared" si="232"/>
        <v>36376.3515547128</v>
      </c>
      <c r="AI918" s="20">
        <f>IFERROR(VLOOKUP($E918,INPUTS!$A$44:$G$103,7,0),SCENARIOS!$N$25)</f>
        <v>0.5</v>
      </c>
      <c r="AJ918" s="15">
        <f t="shared" si="233"/>
        <v>55321.7421222051</v>
      </c>
      <c r="AL918" t="str">
        <f t="shared" si="235"/>
        <v>Y</v>
      </c>
      <c r="AM918" s="21">
        <f t="shared" si="236"/>
        <v>110643.48424441</v>
      </c>
    </row>
    <row r="919" ht="15" customHeight="1" spans="1:39">
      <c r="A919" s="24" t="s">
        <v>2669</v>
      </c>
      <c r="B919" s="52" t="s">
        <v>695</v>
      </c>
      <c r="C919" s="52" t="s">
        <v>696</v>
      </c>
      <c r="D919" s="52" t="s">
        <v>929</v>
      </c>
      <c r="E919" s="10" t="s">
        <v>234</v>
      </c>
      <c r="F919" s="52" t="s">
        <v>424</v>
      </c>
      <c r="G919" s="52" t="s">
        <v>173</v>
      </c>
      <c r="H919" s="52" t="s">
        <v>264</v>
      </c>
      <c r="I919" s="52" t="s">
        <v>436</v>
      </c>
      <c r="J919" s="52" t="s">
        <v>173</v>
      </c>
      <c r="K919" s="52" t="s">
        <v>931</v>
      </c>
      <c r="L919" s="53" t="s">
        <v>291</v>
      </c>
      <c r="M919" s="13">
        <v>982</v>
      </c>
      <c r="N919" s="14">
        <f t="shared" si="234"/>
        <v>2.69041095890411</v>
      </c>
      <c r="O919" s="15">
        <v>7820</v>
      </c>
      <c r="P919" s="15">
        <f t="shared" si="226"/>
        <v>7679240</v>
      </c>
      <c r="Q919" s="16">
        <f>IFERROR(VLOOKUP(G919,SCENARIOS!$A$13:$E$18,4,0),0.025)</f>
        <v>0.04</v>
      </c>
      <c r="R919" s="52">
        <f>IFERROR(VLOOKUP(L919,INPUTS!$A$107:$B$120,2,0),0.0082)</f>
        <v>0.0079</v>
      </c>
      <c r="S919" s="52">
        <f t="shared" si="227"/>
        <v>61.778</v>
      </c>
      <c r="T919" s="15">
        <f t="shared" si="228"/>
        <v>60665.996</v>
      </c>
      <c r="U919" s="15">
        <f>T919/INPUTS!$B$7*1000</f>
        <v>75832495</v>
      </c>
      <c r="V919" s="15">
        <f>T919*INPUTS!$B$6</f>
        <v>191704.54736</v>
      </c>
      <c r="W919" s="54" t="s">
        <v>396</v>
      </c>
      <c r="X919" s="54" t="s">
        <v>396</v>
      </c>
      <c r="Y919" s="67">
        <f>IFERROR(VLOOKUP(E919,INPUTS!$A$44:$B$103,2,0),0)</f>
        <v>0</v>
      </c>
      <c r="Z919" s="15">
        <f t="shared" si="230"/>
        <v>0</v>
      </c>
      <c r="AA919" s="20">
        <f>IFERROR(VLOOKUP(E919,INPUTS!$A$44:$C$103,3,0),SCENARIOS!$J$25)</f>
        <v>0.1</v>
      </c>
      <c r="AB919" s="15">
        <f t="shared" si="237"/>
        <v>7380.94601103868</v>
      </c>
      <c r="AC919" s="20">
        <f>IFERROR(VLOOKUP($E919,INPUTS!$A$44:$G$103,4,0),SCENARIOS!$K$25)</f>
        <v>0.15</v>
      </c>
      <c r="AD919" s="15">
        <f t="shared" si="237"/>
        <v>13470.0740801819</v>
      </c>
      <c r="AE919" s="20">
        <f>IFERROR(VLOOKUP($E919,INPUTS!$A$44:$G$103,5,0),SCENARIOS!$L$25)</f>
        <v>0.3</v>
      </c>
      <c r="AF919" s="15">
        <f t="shared" si="237"/>
        <v>32776.8094503926</v>
      </c>
      <c r="AG919" s="20">
        <f>IFERROR(VLOOKUP($E919,INPUTS!$A$44:$G$103,6,0),SCENARIOS!$M$25)</f>
        <v>0.4</v>
      </c>
      <c r="AH919" s="15">
        <f t="shared" si="232"/>
        <v>53170.6671323092</v>
      </c>
      <c r="AI919" s="20">
        <f>IFERROR(VLOOKUP($E919,INPUTS!$A$44:$G$103,7,0),SCENARIOS!$N$25)</f>
        <v>0.5</v>
      </c>
      <c r="AJ919" s="15">
        <f t="shared" si="233"/>
        <v>80862.8081113354</v>
      </c>
      <c r="AL919" t="str">
        <f t="shared" si="235"/>
        <v>Y</v>
      </c>
      <c r="AM919" s="21">
        <f t="shared" si="236"/>
        <v>161725.616222671</v>
      </c>
    </row>
    <row r="920" ht="15" customHeight="1" spans="1:39">
      <c r="A920" s="6" t="s">
        <v>2670</v>
      </c>
      <c r="B920" s="52" t="s">
        <v>695</v>
      </c>
      <c r="C920" s="52" t="s">
        <v>696</v>
      </c>
      <c r="D920" s="52" t="s">
        <v>929</v>
      </c>
      <c r="E920" s="10" t="s">
        <v>234</v>
      </c>
      <c r="F920" s="52" t="s">
        <v>424</v>
      </c>
      <c r="G920" s="52" t="s">
        <v>173</v>
      </c>
      <c r="H920" s="52" t="s">
        <v>505</v>
      </c>
      <c r="I920" s="52" t="s">
        <v>504</v>
      </c>
      <c r="J920" s="52" t="s">
        <v>173</v>
      </c>
      <c r="K920" s="52" t="s">
        <v>931</v>
      </c>
      <c r="L920" s="53" t="s">
        <v>279</v>
      </c>
      <c r="M920" s="13">
        <v>2455</v>
      </c>
      <c r="N920" s="14">
        <f t="shared" si="234"/>
        <v>6.72602739726027</v>
      </c>
      <c r="O920" s="15">
        <v>1240</v>
      </c>
      <c r="P920" s="15">
        <f t="shared" si="226"/>
        <v>3044200</v>
      </c>
      <c r="Q920" s="16">
        <f>IFERROR(VLOOKUP(G920,SCENARIOS!$A$13:$E$18,4,0),0.025)</f>
        <v>0.04</v>
      </c>
      <c r="R920" s="52">
        <f>IFERROR(VLOOKUP(L920,INPUTS!$A$107:$B$120,2,0),0.0082)</f>
        <v>0.0039</v>
      </c>
      <c r="S920" s="52">
        <f t="shared" si="227"/>
        <v>4.836</v>
      </c>
      <c r="T920" s="15">
        <f t="shared" si="228"/>
        <v>11872.38</v>
      </c>
      <c r="U920" s="15">
        <f>T920/INPUTS!$B$7*1000</f>
        <v>14840475</v>
      </c>
      <c r="V920" s="15">
        <f>T920*INPUTS!$B$6</f>
        <v>37516.7208</v>
      </c>
      <c r="W920" s="54" t="s">
        <v>396</v>
      </c>
      <c r="X920" s="54" t="s">
        <v>396</v>
      </c>
      <c r="Y920" s="67">
        <f>IFERROR(VLOOKUP(E920,INPUTS!$A$44:$B$103,2,0),0)</f>
        <v>0</v>
      </c>
      <c r="Z920" s="15">
        <f t="shared" si="230"/>
        <v>0</v>
      </c>
      <c r="AA920" s="20">
        <f>IFERROR(VLOOKUP(E920,INPUTS!$A$44:$C$103,3,0),SCENARIOS!$J$25)</f>
        <v>0.1</v>
      </c>
      <c r="AB920" s="15">
        <f t="shared" si="237"/>
        <v>1444.45655853957</v>
      </c>
      <c r="AC920" s="20">
        <f>IFERROR(VLOOKUP($E920,INPUTS!$A$44:$G$103,4,0),SCENARIOS!$K$25)</f>
        <v>0.15</v>
      </c>
      <c r="AD920" s="15">
        <f t="shared" si="237"/>
        <v>2636.10339650683</v>
      </c>
      <c r="AE920" s="20">
        <f>IFERROR(VLOOKUP($E920,INPUTS!$A$44:$G$103,5,0),SCENARIOS!$L$25)</f>
        <v>0.3</v>
      </c>
      <c r="AF920" s="15">
        <f t="shared" si="237"/>
        <v>6414.44569677306</v>
      </c>
      <c r="AG920" s="20">
        <f>IFERROR(VLOOKUP($E920,INPUTS!$A$44:$G$103,6,0),SCENARIOS!$M$25)</f>
        <v>0.4</v>
      </c>
      <c r="AH920" s="15">
        <f t="shared" si="232"/>
        <v>10405.5386323549</v>
      </c>
      <c r="AI920" s="20">
        <f>IFERROR(VLOOKUP($E920,INPUTS!$A$44:$G$103,7,0),SCENARIOS!$N$25)</f>
        <v>0.5</v>
      </c>
      <c r="AJ920" s="15">
        <f t="shared" si="233"/>
        <v>15824.9109726123</v>
      </c>
      <c r="AL920" t="str">
        <f t="shared" si="235"/>
        <v>Y</v>
      </c>
      <c r="AM920" s="21">
        <f t="shared" si="236"/>
        <v>31649.8219452247</v>
      </c>
    </row>
    <row r="921" ht="15" customHeight="1" spans="1:39">
      <c r="A921" s="24" t="s">
        <v>2671</v>
      </c>
      <c r="B921" s="52" t="s">
        <v>695</v>
      </c>
      <c r="C921" s="52" t="s">
        <v>696</v>
      </c>
      <c r="D921" s="52" t="s">
        <v>929</v>
      </c>
      <c r="E921" s="10" t="s">
        <v>234</v>
      </c>
      <c r="F921" s="52" t="s">
        <v>424</v>
      </c>
      <c r="G921" s="52" t="s">
        <v>173</v>
      </c>
      <c r="H921" s="52" t="s">
        <v>428</v>
      </c>
      <c r="I921" s="52" t="s">
        <v>427</v>
      </c>
      <c r="J921" s="52" t="s">
        <v>173</v>
      </c>
      <c r="K921" s="52" t="s">
        <v>931</v>
      </c>
      <c r="L921" s="53" t="s">
        <v>279</v>
      </c>
      <c r="M921" s="13">
        <v>1473</v>
      </c>
      <c r="N921" s="14">
        <f t="shared" si="234"/>
        <v>4.03561643835616</v>
      </c>
      <c r="O921" s="15">
        <v>2900</v>
      </c>
      <c r="P921" s="15">
        <f t="shared" si="226"/>
        <v>4271700</v>
      </c>
      <c r="Q921" s="16">
        <f>IFERROR(VLOOKUP(G921,SCENARIOS!$A$13:$E$18,4,0),0.025)</f>
        <v>0.04</v>
      </c>
      <c r="R921" s="52">
        <f>IFERROR(VLOOKUP(L921,INPUTS!$A$107:$B$120,2,0),0.0082)</f>
        <v>0.0039</v>
      </c>
      <c r="S921" s="52">
        <f t="shared" si="227"/>
        <v>11.31</v>
      </c>
      <c r="T921" s="15">
        <f t="shared" si="228"/>
        <v>16659.63</v>
      </c>
      <c r="U921" s="15">
        <f>T921/INPUTS!$B$7*1000</f>
        <v>20824537.5</v>
      </c>
      <c r="V921" s="15">
        <f>T921*INPUTS!$B$6</f>
        <v>52644.4308</v>
      </c>
      <c r="W921" s="54" t="s">
        <v>521</v>
      </c>
      <c r="X921" s="54" t="s">
        <v>396</v>
      </c>
      <c r="Y921" s="67">
        <f>IFERROR(VLOOKUP(E921,INPUTS!$A$44:$B$103,2,0),0)</f>
        <v>0</v>
      </c>
      <c r="Z921" s="15">
        <f t="shared" si="230"/>
        <v>0</v>
      </c>
      <c r="AA921" s="20">
        <f>IFERROR(VLOOKUP(E921,INPUTS!$A$44:$C$103,3,0),SCENARIOS!$J$25)</f>
        <v>0.1</v>
      </c>
      <c r="AB921" s="15">
        <f t="shared" si="237"/>
        <v>2026.89871924101</v>
      </c>
      <c r="AC921" s="20">
        <f>IFERROR(VLOOKUP($E921,INPUTS!$A$44:$G$103,4,0),SCENARIOS!$K$25)</f>
        <v>0.15</v>
      </c>
      <c r="AD921" s="15">
        <f t="shared" si="237"/>
        <v>3699.04831445313</v>
      </c>
      <c r="AE921" s="20">
        <f>IFERROR(VLOOKUP($E921,INPUTS!$A$44:$G$103,5,0),SCENARIOS!$L$25)</f>
        <v>0.3</v>
      </c>
      <c r="AF921" s="15">
        <f t="shared" si="237"/>
        <v>9000.91573579446</v>
      </c>
      <c r="AG921" s="20">
        <f>IFERROR(VLOOKUP($E921,INPUTS!$A$44:$G$103,6,0),SCENARIOS!$M$25)</f>
        <v>0.4</v>
      </c>
      <c r="AH921" s="15">
        <f t="shared" si="232"/>
        <v>14601.3203389495</v>
      </c>
      <c r="AI921" s="20">
        <f>IFERROR(VLOOKUP($E921,INPUTS!$A$44:$G$103,7,0),SCENARIOS!$N$25)</f>
        <v>0.5</v>
      </c>
      <c r="AJ921" s="15">
        <f t="shared" si="233"/>
        <v>22205.9234615689</v>
      </c>
      <c r="AL921" t="str">
        <f t="shared" si="235"/>
        <v>Y</v>
      </c>
      <c r="AM921" s="21">
        <f t="shared" si="236"/>
        <v>44411.8469231378</v>
      </c>
    </row>
    <row r="922" ht="15" customHeight="1" spans="1:39">
      <c r="A922" s="6" t="s">
        <v>2672</v>
      </c>
      <c r="B922" s="52" t="s">
        <v>695</v>
      </c>
      <c r="C922" s="52" t="s">
        <v>696</v>
      </c>
      <c r="D922" s="52" t="s">
        <v>929</v>
      </c>
      <c r="E922" s="10" t="s">
        <v>234</v>
      </c>
      <c r="F922" s="52" t="s">
        <v>424</v>
      </c>
      <c r="G922" s="52" t="s">
        <v>173</v>
      </c>
      <c r="H922" s="52" t="s">
        <v>819</v>
      </c>
      <c r="I922" s="52" t="s">
        <v>575</v>
      </c>
      <c r="J922" s="52" t="s">
        <v>173</v>
      </c>
      <c r="K922" s="52" t="s">
        <v>931</v>
      </c>
      <c r="L922" s="53" t="s">
        <v>291</v>
      </c>
      <c r="M922" s="13">
        <v>491</v>
      </c>
      <c r="N922" s="14">
        <f t="shared" si="234"/>
        <v>1.34520547945205</v>
      </c>
      <c r="O922" s="15">
        <v>6750</v>
      </c>
      <c r="P922" s="15">
        <f t="shared" si="226"/>
        <v>3314250</v>
      </c>
      <c r="Q922" s="16">
        <f>IFERROR(VLOOKUP(G922,SCENARIOS!$A$13:$E$18,4,0),0.025)</f>
        <v>0.04</v>
      </c>
      <c r="R922" s="52">
        <f>IFERROR(VLOOKUP(L922,INPUTS!$A$107:$B$120,2,0),0.0082)</f>
        <v>0.0079</v>
      </c>
      <c r="S922" s="52">
        <f t="shared" si="227"/>
        <v>53.325</v>
      </c>
      <c r="T922" s="15">
        <f t="shared" si="228"/>
        <v>26182.575</v>
      </c>
      <c r="U922" s="15">
        <f>T922/INPUTS!$B$7*1000</f>
        <v>32728218.75</v>
      </c>
      <c r="V922" s="15">
        <f>T922*INPUTS!$B$6</f>
        <v>82736.937</v>
      </c>
      <c r="W922" s="54" t="s">
        <v>521</v>
      </c>
      <c r="X922" s="54" t="s">
        <v>396</v>
      </c>
      <c r="Y922" s="67">
        <f>IFERROR(VLOOKUP(E922,INPUTS!$A$44:$B$103,2,0),0)</f>
        <v>0</v>
      </c>
      <c r="Z922" s="15">
        <f t="shared" si="230"/>
        <v>0</v>
      </c>
      <c r="AA922" s="20">
        <f>IFERROR(VLOOKUP(E922,INPUTS!$A$44:$C$103,3,0),SCENARIOS!$J$25)</f>
        <v>0.1</v>
      </c>
      <c r="AB922" s="15">
        <f t="shared" si="237"/>
        <v>3185.51058660557</v>
      </c>
      <c r="AC922" s="20">
        <f>IFERROR(VLOOKUP($E922,INPUTS!$A$44:$G$103,4,0),SCENARIOS!$K$25)</f>
        <v>0.15</v>
      </c>
      <c r="AD922" s="15">
        <f t="shared" si="237"/>
        <v>5813.49105122939</v>
      </c>
      <c r="AE922" s="20">
        <f>IFERROR(VLOOKUP($E922,INPUTS!$A$44:$G$103,5,0),SCENARIOS!$L$25)</f>
        <v>0.3</v>
      </c>
      <c r="AF922" s="15">
        <f t="shared" si="237"/>
        <v>14146.0015211093</v>
      </c>
      <c r="AG922" s="20">
        <f>IFERROR(VLOOKUP($E922,INPUTS!$A$44:$G$103,6,0),SCENARIOS!$M$25)</f>
        <v>0.4</v>
      </c>
      <c r="AH922" s="15">
        <f t="shared" si="232"/>
        <v>22947.6984106833</v>
      </c>
      <c r="AI922" s="20">
        <f>IFERROR(VLOOKUP($E922,INPUTS!$A$44:$G$103,7,0),SCENARIOS!$N$25)</f>
        <v>0.5</v>
      </c>
      <c r="AJ922" s="15">
        <f t="shared" si="233"/>
        <v>34899.2298434472</v>
      </c>
      <c r="AL922" t="str">
        <f t="shared" si="235"/>
        <v>N</v>
      </c>
      <c r="AM922" s="21">
        <f t="shared" si="236"/>
        <v>69798.4596868943</v>
      </c>
    </row>
    <row r="923" ht="15" customHeight="1" spans="1:39">
      <c r="A923" s="24" t="s">
        <v>2673</v>
      </c>
      <c r="B923" s="52" t="s">
        <v>695</v>
      </c>
      <c r="C923" s="52" t="s">
        <v>696</v>
      </c>
      <c r="D923" s="52" t="s">
        <v>929</v>
      </c>
      <c r="E923" s="10" t="s">
        <v>234</v>
      </c>
      <c r="F923" s="52" t="s">
        <v>424</v>
      </c>
      <c r="G923" s="52" t="s">
        <v>173</v>
      </c>
      <c r="H923" s="52" t="s">
        <v>576</v>
      </c>
      <c r="I923" s="52" t="s">
        <v>575</v>
      </c>
      <c r="J923" s="52" t="s">
        <v>173</v>
      </c>
      <c r="K923" s="52" t="s">
        <v>931</v>
      </c>
      <c r="L923" s="53" t="s">
        <v>291</v>
      </c>
      <c r="M923" s="13">
        <v>491</v>
      </c>
      <c r="N923" s="14">
        <f t="shared" si="234"/>
        <v>1.34520547945205</v>
      </c>
      <c r="O923" s="15">
        <v>5860</v>
      </c>
      <c r="P923" s="15">
        <f t="shared" si="226"/>
        <v>2877260</v>
      </c>
      <c r="Q923" s="16">
        <f>IFERROR(VLOOKUP(G923,SCENARIOS!$A$13:$E$18,4,0),0.025)</f>
        <v>0.04</v>
      </c>
      <c r="R923" s="52">
        <f>IFERROR(VLOOKUP(L923,INPUTS!$A$107:$B$120,2,0),0.0082)</f>
        <v>0.0079</v>
      </c>
      <c r="S923" s="52">
        <f t="shared" si="227"/>
        <v>46.294</v>
      </c>
      <c r="T923" s="15">
        <f t="shared" si="228"/>
        <v>22730.354</v>
      </c>
      <c r="U923" s="15">
        <f>T923/INPUTS!$B$7*1000</f>
        <v>28412942.5</v>
      </c>
      <c r="V923" s="15">
        <f>T923*INPUTS!$B$6</f>
        <v>71827.91864</v>
      </c>
      <c r="W923" s="54" t="s">
        <v>521</v>
      </c>
      <c r="X923" s="54" t="s">
        <v>396</v>
      </c>
      <c r="Y923" s="67">
        <f>IFERROR(VLOOKUP(E923,INPUTS!$A$44:$B$103,2,0),0)</f>
        <v>0</v>
      </c>
      <c r="Z923" s="15">
        <f t="shared" si="230"/>
        <v>0</v>
      </c>
      <c r="AA923" s="20">
        <f>IFERROR(VLOOKUP(E923,INPUTS!$A$44:$C$103,3,0),SCENARIOS!$J$25)</f>
        <v>0.1</v>
      </c>
      <c r="AB923" s="15">
        <f t="shared" si="237"/>
        <v>2765.49511666795</v>
      </c>
      <c r="AC923" s="20">
        <f>IFERROR(VLOOKUP($E923,INPUTS!$A$44:$G$103,4,0),SCENARIOS!$K$25)</f>
        <v>0.15</v>
      </c>
      <c r="AD923" s="15">
        <f t="shared" si="237"/>
        <v>5046.97149040063</v>
      </c>
      <c r="AE923" s="20">
        <f>IFERROR(VLOOKUP($E923,INPUTS!$A$44:$G$103,5,0),SCENARIOS!$L$25)</f>
        <v>0.3</v>
      </c>
      <c r="AF923" s="15">
        <f t="shared" si="237"/>
        <v>12280.825024252</v>
      </c>
      <c r="AG923" s="20">
        <f>IFERROR(VLOOKUP($E923,INPUTS!$A$44:$G$103,6,0),SCENARIOS!$M$25)</f>
        <v>0.4</v>
      </c>
      <c r="AH923" s="15">
        <f t="shared" si="232"/>
        <v>19922.0018794969</v>
      </c>
      <c r="AI923" s="20">
        <f>IFERROR(VLOOKUP($E923,INPUTS!$A$44:$G$103,7,0),SCENARIOS!$N$25)</f>
        <v>0.5</v>
      </c>
      <c r="AJ923" s="15">
        <f t="shared" si="233"/>
        <v>30297.7017603852</v>
      </c>
      <c r="AL923" t="str">
        <f t="shared" si="235"/>
        <v>N</v>
      </c>
      <c r="AM923" s="21">
        <f t="shared" si="236"/>
        <v>60595.4035207705</v>
      </c>
    </row>
    <row r="924" ht="15" customHeight="1" spans="1:39">
      <c r="A924" s="6" t="s">
        <v>2674</v>
      </c>
      <c r="B924" s="52" t="s">
        <v>695</v>
      </c>
      <c r="C924" s="52" t="s">
        <v>696</v>
      </c>
      <c r="D924" s="52" t="s">
        <v>929</v>
      </c>
      <c r="E924" s="10" t="s">
        <v>237</v>
      </c>
      <c r="F924" s="52" t="s">
        <v>424</v>
      </c>
      <c r="G924" s="52" t="s">
        <v>173</v>
      </c>
      <c r="H924" s="52" t="s">
        <v>248</v>
      </c>
      <c r="I924" s="52" t="s">
        <v>930</v>
      </c>
      <c r="J924" s="52" t="s">
        <v>169</v>
      </c>
      <c r="K924" s="52" t="s">
        <v>931</v>
      </c>
      <c r="L924" s="53" t="s">
        <v>291</v>
      </c>
      <c r="M924" s="13">
        <v>982</v>
      </c>
      <c r="N924" s="14">
        <f t="shared" si="234"/>
        <v>2.69041095890411</v>
      </c>
      <c r="O924" s="15">
        <v>8800</v>
      </c>
      <c r="P924" s="15">
        <f t="shared" si="226"/>
        <v>8641600</v>
      </c>
      <c r="Q924" s="16">
        <f>IFERROR(VLOOKUP(G924,SCENARIOS!$A$13:$E$18,4,0),0.025)</f>
        <v>0.04</v>
      </c>
      <c r="R924" s="52">
        <f>IFERROR(VLOOKUP(L924,INPUTS!$A$107:$B$120,2,0),0.0082)</f>
        <v>0.0079</v>
      </c>
      <c r="S924" s="52">
        <f t="shared" si="227"/>
        <v>69.52</v>
      </c>
      <c r="T924" s="15">
        <f t="shared" si="228"/>
        <v>68268.64</v>
      </c>
      <c r="U924" s="15">
        <f>T924/INPUTS!$B$7*1000</f>
        <v>85335800</v>
      </c>
      <c r="V924" s="15">
        <f>T924*INPUTS!$B$6</f>
        <v>215728.9024</v>
      </c>
      <c r="W924" s="54" t="s">
        <v>396</v>
      </c>
      <c r="X924" s="54" t="s">
        <v>396</v>
      </c>
      <c r="Y924" s="67">
        <f>IFERROR(VLOOKUP(E924,INPUTS!$A$44:$B$103,2,0),0)</f>
        <v>0</v>
      </c>
      <c r="Z924" s="15">
        <f t="shared" si="230"/>
        <v>0</v>
      </c>
      <c r="AA924" s="20">
        <f>IFERROR(VLOOKUP(E924,INPUTS!$A$44:$C$103,3,0),SCENARIOS!$J$25)</f>
        <v>0.1</v>
      </c>
      <c r="AB924" s="15">
        <f t="shared" si="237"/>
        <v>8305.92389989008</v>
      </c>
      <c r="AC924" s="20">
        <f>IFERROR(VLOOKUP($E924,INPUTS!$A$44:$G$103,4,0),SCENARIOS!$K$25)</f>
        <v>0.15</v>
      </c>
      <c r="AD924" s="15">
        <f t="shared" si="237"/>
        <v>15158.1396298722</v>
      </c>
      <c r="AE924" s="20">
        <f>IFERROR(VLOOKUP($E924,INPUTS!$A$44:$G$103,5,0),SCENARIOS!$L$25)</f>
        <v>0.3</v>
      </c>
      <c r="AF924" s="15">
        <f t="shared" si="237"/>
        <v>36884.3891513369</v>
      </c>
      <c r="AG924" s="20">
        <f>IFERROR(VLOOKUP($E924,INPUTS!$A$44:$G$103,6,0),SCENARIOS!$M$25)</f>
        <v>0.4</v>
      </c>
      <c r="AH924" s="15">
        <f t="shared" si="232"/>
        <v>59833.9988189669</v>
      </c>
      <c r="AI924" s="20">
        <f>IFERROR(VLOOKUP($E924,INPUTS!$A$44:$G$103,7,0),SCENARIOS!$N$25)</f>
        <v>0.5</v>
      </c>
      <c r="AJ924" s="15">
        <f t="shared" si="233"/>
        <v>90996.5104066178</v>
      </c>
      <c r="AL924" t="str">
        <f t="shared" si="235"/>
        <v>N</v>
      </c>
      <c r="AM924" s="21">
        <f t="shared" si="236"/>
        <v>181993.020813236</v>
      </c>
    </row>
    <row r="925" ht="15" customHeight="1" spans="1:39">
      <c r="A925" s="24" t="s">
        <v>2675</v>
      </c>
      <c r="B925" s="52" t="s">
        <v>695</v>
      </c>
      <c r="C925" s="52" t="s">
        <v>696</v>
      </c>
      <c r="D925" s="52" t="s">
        <v>929</v>
      </c>
      <c r="E925" s="10" t="s">
        <v>237</v>
      </c>
      <c r="F925" s="52" t="s">
        <v>424</v>
      </c>
      <c r="G925" s="52" t="s">
        <v>173</v>
      </c>
      <c r="H925" s="52" t="s">
        <v>224</v>
      </c>
      <c r="I925" s="52" t="s">
        <v>938</v>
      </c>
      <c r="J925" s="52" t="s">
        <v>165</v>
      </c>
      <c r="K925" s="52" t="s">
        <v>931</v>
      </c>
      <c r="L925" s="53" t="s">
        <v>291</v>
      </c>
      <c r="M925" s="13">
        <v>491</v>
      </c>
      <c r="N925" s="14">
        <f t="shared" si="234"/>
        <v>1.34520547945205</v>
      </c>
      <c r="O925" s="15">
        <v>9560</v>
      </c>
      <c r="P925" s="15">
        <f t="shared" si="226"/>
        <v>4693960</v>
      </c>
      <c r="Q925" s="16">
        <f>IFERROR(VLOOKUP(G925,SCENARIOS!$A$13:$E$18,4,0),0.025)</f>
        <v>0.04</v>
      </c>
      <c r="R925" s="52">
        <f>IFERROR(VLOOKUP(L925,INPUTS!$A$107:$B$120,2,0),0.0082)</f>
        <v>0.0079</v>
      </c>
      <c r="S925" s="52">
        <f t="shared" si="227"/>
        <v>75.524</v>
      </c>
      <c r="T925" s="15">
        <f t="shared" si="228"/>
        <v>37082.284</v>
      </c>
      <c r="U925" s="15">
        <f>T925/INPUTS!$B$7*1000</f>
        <v>46352855</v>
      </c>
      <c r="V925" s="15">
        <f>T925*INPUTS!$B$6</f>
        <v>117180.01744</v>
      </c>
      <c r="W925" s="54" t="s">
        <v>396</v>
      </c>
      <c r="X925" s="54" t="s">
        <v>396</v>
      </c>
      <c r="Y925" s="67">
        <f>IFERROR(VLOOKUP(E925,INPUTS!$A$44:$B$103,2,0),0)</f>
        <v>0</v>
      </c>
      <c r="Z925" s="15">
        <f t="shared" si="230"/>
        <v>0</v>
      </c>
      <c r="AA925" s="20">
        <f>IFERROR(VLOOKUP(E925,INPUTS!$A$44:$C$103,3,0),SCENARIOS!$J$25)</f>
        <v>0.1</v>
      </c>
      <c r="AB925" s="15">
        <f t="shared" si="237"/>
        <v>4511.62684562211</v>
      </c>
      <c r="AC925" s="20">
        <f>IFERROR(VLOOKUP($E925,INPUTS!$A$44:$G$103,4,0),SCENARIOS!$K$25)</f>
        <v>0.15</v>
      </c>
      <c r="AD925" s="15">
        <f t="shared" si="237"/>
        <v>8233.62584440784</v>
      </c>
      <c r="AE925" s="20">
        <f>IFERROR(VLOOKUP($E925,INPUTS!$A$44:$G$103,5,0),SCENARIOS!$L$25)</f>
        <v>0.3</v>
      </c>
      <c r="AF925" s="15">
        <f t="shared" si="237"/>
        <v>20034.9295617489</v>
      </c>
      <c r="AG925" s="20">
        <f>IFERROR(VLOOKUP($E925,INPUTS!$A$44:$G$103,6,0),SCENARIOS!$M$25)</f>
        <v>0.4</v>
      </c>
      <c r="AH925" s="15">
        <f t="shared" si="232"/>
        <v>32500.7402675752</v>
      </c>
      <c r="AI925" s="20">
        <f>IFERROR(VLOOKUP($E925,INPUTS!$A$44:$G$103,7,0),SCENARIOS!$N$25)</f>
        <v>0.5</v>
      </c>
      <c r="AJ925" s="15">
        <f t="shared" si="233"/>
        <v>49427.6499708674</v>
      </c>
      <c r="AL925" t="str">
        <f t="shared" si="235"/>
        <v>N</v>
      </c>
      <c r="AM925" s="21">
        <f t="shared" si="236"/>
        <v>98855.2999417348</v>
      </c>
    </row>
    <row r="926" ht="15" customHeight="1" spans="1:39">
      <c r="A926" s="6" t="s">
        <v>2676</v>
      </c>
      <c r="B926" s="52" t="s">
        <v>695</v>
      </c>
      <c r="C926" s="52" t="s">
        <v>696</v>
      </c>
      <c r="D926" s="52" t="s">
        <v>929</v>
      </c>
      <c r="E926" s="10" t="s">
        <v>237</v>
      </c>
      <c r="F926" s="52" t="s">
        <v>424</v>
      </c>
      <c r="G926" s="52" t="s">
        <v>173</v>
      </c>
      <c r="H926" s="52" t="s">
        <v>545</v>
      </c>
      <c r="I926" s="52" t="s">
        <v>544</v>
      </c>
      <c r="J926" s="52" t="s">
        <v>173</v>
      </c>
      <c r="K926" s="52" t="s">
        <v>931</v>
      </c>
      <c r="L926" s="53" t="s">
        <v>282</v>
      </c>
      <c r="M926" s="13">
        <v>982</v>
      </c>
      <c r="N926" s="14">
        <f t="shared" si="234"/>
        <v>2.69041095890411</v>
      </c>
      <c r="O926" s="15">
        <v>4630</v>
      </c>
      <c r="P926" s="15">
        <f t="shared" si="226"/>
        <v>4546660</v>
      </c>
      <c r="Q926" s="16">
        <f>IFERROR(VLOOKUP(G926,SCENARIOS!$A$13:$E$18,4,0),0.025)</f>
        <v>0.04</v>
      </c>
      <c r="R926" s="52">
        <f>IFERROR(VLOOKUP(L926,INPUTS!$A$107:$B$120,2,0),0.0082)</f>
        <v>0.0042</v>
      </c>
      <c r="S926" s="52">
        <f t="shared" si="227"/>
        <v>19.446</v>
      </c>
      <c r="T926" s="15">
        <f t="shared" si="228"/>
        <v>19095.972</v>
      </c>
      <c r="U926" s="15">
        <f>T926/INPUTS!$B$7*1000</f>
        <v>23869965</v>
      </c>
      <c r="V926" s="15">
        <f>T926*INPUTS!$B$6</f>
        <v>60343.27152</v>
      </c>
      <c r="W926" s="54" t="s">
        <v>396</v>
      </c>
      <c r="X926" s="54" t="s">
        <v>396</v>
      </c>
      <c r="Y926" s="67">
        <f>IFERROR(VLOOKUP(E926,INPUTS!$A$44:$B$103,2,0),0)</f>
        <v>0</v>
      </c>
      <c r="Z926" s="15">
        <f t="shared" si="230"/>
        <v>0</v>
      </c>
      <c r="AA926" s="20">
        <f>IFERROR(VLOOKUP(E926,INPUTS!$A$44:$C$103,3,0),SCENARIOS!$J$25)</f>
        <v>0.1</v>
      </c>
      <c r="AB926" s="15">
        <f t="shared" si="237"/>
        <v>2323.31697579491</v>
      </c>
      <c r="AC926" s="20">
        <f>IFERROR(VLOOKUP($E926,INPUTS!$A$44:$G$103,4,0),SCENARIOS!$K$25)</f>
        <v>0.15</v>
      </c>
      <c r="AD926" s="15">
        <f t="shared" si="237"/>
        <v>4240.00551269411</v>
      </c>
      <c r="AE926" s="20">
        <f>IFERROR(VLOOKUP($E926,INPUTS!$A$44:$G$103,5,0),SCENARIOS!$L$25)</f>
        <v>0.3</v>
      </c>
      <c r="AF926" s="15">
        <f t="shared" si="237"/>
        <v>10317.2300264226</v>
      </c>
      <c r="AG926" s="20">
        <f>IFERROR(VLOOKUP($E926,INPUTS!$A$44:$G$103,6,0),SCENARIOS!$M$25)</f>
        <v>0.4</v>
      </c>
      <c r="AH926" s="15">
        <f t="shared" si="232"/>
        <v>16736.6504751673</v>
      </c>
      <c r="AI926" s="20">
        <f>IFERROR(VLOOKUP($E926,INPUTS!$A$44:$G$103,7,0),SCENARIOS!$N$25)</f>
        <v>0.5</v>
      </c>
      <c r="AJ926" s="15">
        <f t="shared" si="233"/>
        <v>25453.3679713333</v>
      </c>
      <c r="AL926" t="str">
        <f t="shared" si="235"/>
        <v>N</v>
      </c>
      <c r="AM926" s="21">
        <f t="shared" si="236"/>
        <v>50906.7359426665</v>
      </c>
    </row>
    <row r="927" ht="15" customHeight="1" spans="1:39">
      <c r="A927" s="24" t="s">
        <v>2677</v>
      </c>
      <c r="B927" s="52" t="s">
        <v>695</v>
      </c>
      <c r="C927" s="52" t="s">
        <v>696</v>
      </c>
      <c r="D927" s="52" t="s">
        <v>929</v>
      </c>
      <c r="E927" s="10" t="s">
        <v>237</v>
      </c>
      <c r="F927" s="52" t="s">
        <v>424</v>
      </c>
      <c r="G927" s="52" t="s">
        <v>173</v>
      </c>
      <c r="H927" s="52" t="s">
        <v>242</v>
      </c>
      <c r="I927" s="52" t="s">
        <v>421</v>
      </c>
      <c r="J927" s="52" t="s">
        <v>173</v>
      </c>
      <c r="K927" s="52" t="s">
        <v>931</v>
      </c>
      <c r="L927" s="53" t="s">
        <v>291</v>
      </c>
      <c r="M927" s="13">
        <v>491</v>
      </c>
      <c r="N927" s="14">
        <f t="shared" si="234"/>
        <v>1.34520547945205</v>
      </c>
      <c r="O927" s="15">
        <v>5340</v>
      </c>
      <c r="P927" s="15">
        <f t="shared" si="226"/>
        <v>2621940</v>
      </c>
      <c r="Q927" s="16">
        <f>IFERROR(VLOOKUP(G927,SCENARIOS!$A$13:$E$18,4,0),0.025)</f>
        <v>0.04</v>
      </c>
      <c r="R927" s="52">
        <f>IFERROR(VLOOKUP(L927,INPUTS!$A$107:$B$120,2,0),0.0082)</f>
        <v>0.0079</v>
      </c>
      <c r="S927" s="52">
        <f t="shared" si="227"/>
        <v>42.186</v>
      </c>
      <c r="T927" s="15">
        <f t="shared" si="228"/>
        <v>20713.326</v>
      </c>
      <c r="U927" s="15">
        <f>T927/INPUTS!$B$7*1000</f>
        <v>25891657.5</v>
      </c>
      <c r="V927" s="15">
        <f>T927*INPUTS!$B$6</f>
        <v>65454.11016</v>
      </c>
      <c r="W927" s="54" t="s">
        <v>396</v>
      </c>
      <c r="X927" s="54" t="s">
        <v>396</v>
      </c>
      <c r="Y927" s="67">
        <f>IFERROR(VLOOKUP(E927,INPUTS!$A$44:$B$103,2,0),0)</f>
        <v>0</v>
      </c>
      <c r="Z927" s="15">
        <f t="shared" si="230"/>
        <v>0</v>
      </c>
      <c r="AA927" s="20">
        <f>IFERROR(VLOOKUP(E927,INPUTS!$A$44:$C$103,3,0),SCENARIOS!$J$25)</f>
        <v>0.1</v>
      </c>
      <c r="AB927" s="15">
        <f t="shared" si="237"/>
        <v>2520.09281962574</v>
      </c>
      <c r="AC927" s="20">
        <f>IFERROR(VLOOKUP($E927,INPUTS!$A$44:$G$103,4,0),SCENARIOS!$K$25)</f>
        <v>0.15</v>
      </c>
      <c r="AD927" s="15">
        <f t="shared" si="237"/>
        <v>4599.11736497258</v>
      </c>
      <c r="AE927" s="20">
        <f>IFERROR(VLOOKUP($E927,INPUTS!$A$44:$G$103,5,0),SCENARIOS!$L$25)</f>
        <v>0.3</v>
      </c>
      <c r="AF927" s="15">
        <f t="shared" si="237"/>
        <v>11191.0589811443</v>
      </c>
      <c r="AG927" s="20">
        <f>IFERROR(VLOOKUP($E927,INPUTS!$A$44:$G$103,6,0),SCENARIOS!$M$25)</f>
        <v>0.4</v>
      </c>
      <c r="AH927" s="15">
        <f t="shared" si="232"/>
        <v>18154.1791871184</v>
      </c>
      <c r="AI927" s="20">
        <f>IFERROR(VLOOKUP($E927,INPUTS!$A$44:$G$103,7,0),SCENARIOS!$N$25)</f>
        <v>0.5</v>
      </c>
      <c r="AJ927" s="15">
        <f t="shared" si="233"/>
        <v>27609.1684983715</v>
      </c>
      <c r="AL927" t="str">
        <f t="shared" si="235"/>
        <v>N</v>
      </c>
      <c r="AM927" s="21">
        <f t="shared" si="236"/>
        <v>55218.3369967431</v>
      </c>
    </row>
    <row r="928" ht="15" customHeight="1" spans="1:39">
      <c r="A928" s="6" t="s">
        <v>2678</v>
      </c>
      <c r="B928" s="52" t="s">
        <v>502</v>
      </c>
      <c r="C928" s="52" t="s">
        <v>503</v>
      </c>
      <c r="D928" s="52" t="s">
        <v>929</v>
      </c>
      <c r="E928" s="10" t="s">
        <v>505</v>
      </c>
      <c r="F928" s="52" t="s">
        <v>504</v>
      </c>
      <c r="G928" s="52" t="s">
        <v>173</v>
      </c>
      <c r="H928" s="52" t="s">
        <v>252</v>
      </c>
      <c r="I928" s="52" t="s">
        <v>930</v>
      </c>
      <c r="J928" s="52" t="s">
        <v>169</v>
      </c>
      <c r="K928" s="52" t="s">
        <v>931</v>
      </c>
      <c r="L928" s="53" t="s">
        <v>295</v>
      </c>
      <c r="M928" s="13">
        <v>3014</v>
      </c>
      <c r="N928" s="14">
        <f t="shared" si="234"/>
        <v>8.25753424657534</v>
      </c>
      <c r="O928" s="15">
        <v>8950</v>
      </c>
      <c r="P928" s="15">
        <f t="shared" si="226"/>
        <v>26975300</v>
      </c>
      <c r="Q928" s="16">
        <f>IFERROR(VLOOKUP(G928,SCENARIOS!$A$13:$E$18,4,0),0.025)</f>
        <v>0.04</v>
      </c>
      <c r="R928" s="52">
        <f>IFERROR(VLOOKUP(L928,INPUTS!$A$107:$B$120,2,0),0.0082)</f>
        <v>0.0089</v>
      </c>
      <c r="S928" s="52">
        <f t="shared" si="227"/>
        <v>79.655</v>
      </c>
      <c r="T928" s="15">
        <f t="shared" si="228"/>
        <v>240080.17</v>
      </c>
      <c r="U928" s="15">
        <f>T928/INPUTS!$B$7*1000</f>
        <v>300100212.5</v>
      </c>
      <c r="V928" s="15">
        <f>T928*INPUTS!$B$6</f>
        <v>758653.3372</v>
      </c>
      <c r="W928" s="54" t="s">
        <v>396</v>
      </c>
      <c r="X928" s="54" t="s">
        <v>396</v>
      </c>
      <c r="Y928" s="67">
        <f>IFERROR(VLOOKUP(E928,INPUTS!$A$44:$B$103,2,0),0)</f>
        <v>0</v>
      </c>
      <c r="Z928" s="15">
        <f t="shared" si="230"/>
        <v>0</v>
      </c>
      <c r="AA928" s="20">
        <f>IFERROR(VLOOKUP(E928,INPUTS!$A$44:$C$103,3,0),SCENARIOS!$J$25)</f>
        <v>0.015</v>
      </c>
      <c r="AB928" s="15">
        <f t="shared" si="237"/>
        <v>4381.41353458778</v>
      </c>
      <c r="AC928" s="20">
        <f>IFERROR(VLOOKUP($E928,INPUTS!$A$44:$G$103,4,0),SCENARIOS!$K$25)</f>
        <v>0.075</v>
      </c>
      <c r="AD928" s="15">
        <f t="shared" si="237"/>
        <v>26653.2974673543</v>
      </c>
      <c r="AE928" s="20">
        <f>IFERROR(VLOOKUP($E928,INPUTS!$A$44:$G$103,5,0),SCENARIOS!$L$25)</f>
        <v>0.15</v>
      </c>
      <c r="AF928" s="15">
        <f t="shared" si="237"/>
        <v>64855.6234443745</v>
      </c>
      <c r="AG928" s="20">
        <f>IFERROR(VLOOKUP($E928,INPUTS!$A$44:$G$103,6,0),SCENARIOS!$M$25)</f>
        <v>0.2</v>
      </c>
      <c r="AH928" s="15">
        <f t="shared" si="232"/>
        <v>105209.04333408</v>
      </c>
      <c r="AI928" s="20">
        <f>IFERROR(VLOOKUP($E928,INPUTS!$A$44:$G$103,7,0),SCENARIOS!$N$25)</f>
        <v>0.3</v>
      </c>
      <c r="AJ928" s="15">
        <f t="shared" si="233"/>
        <v>192004.331896703</v>
      </c>
      <c r="AL928" t="str">
        <f t="shared" si="235"/>
        <v>Y</v>
      </c>
      <c r="AM928" s="21">
        <f t="shared" si="236"/>
        <v>640014.439655677</v>
      </c>
    </row>
    <row r="929" ht="15" customHeight="1" spans="1:39">
      <c r="A929" s="24" t="s">
        <v>2679</v>
      </c>
      <c r="B929" s="52" t="s">
        <v>502</v>
      </c>
      <c r="C929" s="52" t="s">
        <v>503</v>
      </c>
      <c r="D929" s="52" t="s">
        <v>929</v>
      </c>
      <c r="E929" s="10" t="s">
        <v>505</v>
      </c>
      <c r="F929" s="52" t="s">
        <v>504</v>
      </c>
      <c r="G929" s="52" t="s">
        <v>173</v>
      </c>
      <c r="H929" s="52" t="s">
        <v>249</v>
      </c>
      <c r="I929" s="52" t="s">
        <v>930</v>
      </c>
      <c r="J929" s="52" t="s">
        <v>169</v>
      </c>
      <c r="K929" s="52" t="s">
        <v>931</v>
      </c>
      <c r="L929" s="53" t="s">
        <v>295</v>
      </c>
      <c r="M929" s="13">
        <v>3014</v>
      </c>
      <c r="N929" s="14">
        <f t="shared" si="234"/>
        <v>8.25753424657534</v>
      </c>
      <c r="O929" s="15">
        <v>10280</v>
      </c>
      <c r="P929" s="15">
        <f t="shared" si="226"/>
        <v>30983920</v>
      </c>
      <c r="Q929" s="16">
        <f>IFERROR(VLOOKUP(G929,SCENARIOS!$A$13:$E$18,4,0),0.025)</f>
        <v>0.04</v>
      </c>
      <c r="R929" s="52">
        <f>IFERROR(VLOOKUP(L929,INPUTS!$A$107:$B$120,2,0),0.0082)</f>
        <v>0.0089</v>
      </c>
      <c r="S929" s="52">
        <f t="shared" si="227"/>
        <v>91.492</v>
      </c>
      <c r="T929" s="15">
        <f t="shared" si="228"/>
        <v>275756.888</v>
      </c>
      <c r="U929" s="15">
        <f>T929/INPUTS!$B$7*1000</f>
        <v>344696110</v>
      </c>
      <c r="V929" s="15">
        <f>T929*INPUTS!$B$6</f>
        <v>871391.76608</v>
      </c>
      <c r="W929" s="54" t="s">
        <v>396</v>
      </c>
      <c r="X929" s="54" t="s">
        <v>396</v>
      </c>
      <c r="Y929" s="67">
        <f>IFERROR(VLOOKUP(E929,INPUTS!$A$44:$B$103,2,0),0)</f>
        <v>0</v>
      </c>
      <c r="Z929" s="15">
        <f t="shared" si="230"/>
        <v>0</v>
      </c>
      <c r="AA929" s="20">
        <f>IFERROR(VLOOKUP(E929,INPUTS!$A$44:$C$103,3,0),SCENARIOS!$J$25)</f>
        <v>0.015</v>
      </c>
      <c r="AB929" s="15">
        <f t="shared" si="237"/>
        <v>5032.50627212988</v>
      </c>
      <c r="AC929" s="20">
        <f>IFERROR(VLOOKUP($E929,INPUTS!$A$44:$G$103,4,0),SCENARIOS!$K$25)</f>
        <v>0.075</v>
      </c>
      <c r="AD929" s="15">
        <f t="shared" si="237"/>
        <v>30614.0668116651</v>
      </c>
      <c r="AE929" s="20">
        <f>IFERROR(VLOOKUP($E929,INPUTS!$A$44:$G$103,5,0),SCENARIOS!$L$25)</f>
        <v>0.15</v>
      </c>
      <c r="AF929" s="15">
        <f t="shared" si="237"/>
        <v>74493.3864813597</v>
      </c>
      <c r="AG929" s="20">
        <f>IFERROR(VLOOKUP($E929,INPUTS!$A$44:$G$103,6,0),SCENARIOS!$M$25)</f>
        <v>0.2</v>
      </c>
      <c r="AH929" s="15">
        <f t="shared" si="232"/>
        <v>120843.459829535</v>
      </c>
      <c r="AI929" s="20">
        <f>IFERROR(VLOOKUP($E929,INPUTS!$A$44:$G$103,7,0),SCENARIOS!$N$25)</f>
        <v>0.3</v>
      </c>
      <c r="AJ929" s="15">
        <f t="shared" si="233"/>
        <v>220536.819206493</v>
      </c>
      <c r="AL929" t="str">
        <f t="shared" si="235"/>
        <v>N</v>
      </c>
      <c r="AM929" s="21">
        <f t="shared" si="236"/>
        <v>735122.730688308</v>
      </c>
    </row>
    <row r="930" ht="15" customHeight="1" spans="1:39">
      <c r="A930" s="6" t="s">
        <v>2680</v>
      </c>
      <c r="B930" s="52" t="s">
        <v>502</v>
      </c>
      <c r="C930" s="52" t="s">
        <v>503</v>
      </c>
      <c r="D930" s="52" t="s">
        <v>929</v>
      </c>
      <c r="E930" s="10" t="s">
        <v>505</v>
      </c>
      <c r="F930" s="52" t="s">
        <v>504</v>
      </c>
      <c r="G930" s="52" t="s">
        <v>173</v>
      </c>
      <c r="H930" s="52" t="s">
        <v>258</v>
      </c>
      <c r="I930" s="52" t="s">
        <v>930</v>
      </c>
      <c r="J930" s="52" t="s">
        <v>169</v>
      </c>
      <c r="K930" s="52" t="s">
        <v>931</v>
      </c>
      <c r="L930" s="53" t="s">
        <v>291</v>
      </c>
      <c r="M930" s="13">
        <v>1507</v>
      </c>
      <c r="N930" s="14">
        <f t="shared" si="234"/>
        <v>4.12876712328767</v>
      </c>
      <c r="O930" s="15">
        <v>11280</v>
      </c>
      <c r="P930" s="15">
        <f t="shared" si="226"/>
        <v>16998960</v>
      </c>
      <c r="Q930" s="16">
        <f>IFERROR(VLOOKUP(G930,SCENARIOS!$A$13:$E$18,4,0),0.025)</f>
        <v>0.04</v>
      </c>
      <c r="R930" s="52">
        <f>IFERROR(VLOOKUP(L930,INPUTS!$A$107:$B$120,2,0),0.0082)</f>
        <v>0.0079</v>
      </c>
      <c r="S930" s="52">
        <f t="shared" si="227"/>
        <v>89.112</v>
      </c>
      <c r="T930" s="15">
        <f t="shared" si="228"/>
        <v>134291.784</v>
      </c>
      <c r="U930" s="15">
        <f>T930/INPUTS!$B$7*1000</f>
        <v>167864730</v>
      </c>
      <c r="V930" s="15">
        <f>T930*INPUTS!$B$6</f>
        <v>424362.03744</v>
      </c>
      <c r="W930" s="54" t="s">
        <v>396</v>
      </c>
      <c r="X930" s="54" t="s">
        <v>396</v>
      </c>
      <c r="Y930" s="67">
        <f>IFERROR(VLOOKUP(E930,INPUTS!$A$44:$B$103,2,0),0)</f>
        <v>0</v>
      </c>
      <c r="Z930" s="15">
        <f t="shared" si="230"/>
        <v>0</v>
      </c>
      <c r="AA930" s="20">
        <f>IFERROR(VLOOKUP(E930,INPUTS!$A$44:$C$103,3,0),SCENARIOS!$J$25)</f>
        <v>0.015</v>
      </c>
      <c r="AB930" s="15">
        <f t="shared" si="237"/>
        <v>2450.79733158111</v>
      </c>
      <c r="AC930" s="20">
        <f>IFERROR(VLOOKUP($E930,INPUTS!$A$44:$G$103,4,0),SCENARIOS!$K$25)</f>
        <v>0.075</v>
      </c>
      <c r="AD930" s="15">
        <f t="shared" si="237"/>
        <v>14908.8484333117</v>
      </c>
      <c r="AE930" s="20">
        <f>IFERROR(VLOOKUP($E930,INPUTS!$A$44:$G$103,5,0),SCENARIOS!$L$25)</f>
        <v>0.15</v>
      </c>
      <c r="AF930" s="15">
        <f t="shared" si="237"/>
        <v>36277.7874356607</v>
      </c>
      <c r="AG930" s="20">
        <f>IFERROR(VLOOKUP($E930,INPUTS!$A$44:$G$103,6,0),SCENARIOS!$M$25)</f>
        <v>0.2</v>
      </c>
      <c r="AH930" s="15">
        <f t="shared" si="232"/>
        <v>58849.9671683291</v>
      </c>
      <c r="AI930" s="20">
        <f>IFERROR(VLOOKUP($E930,INPUTS!$A$44:$G$103,7,0),SCENARIOS!$N$25)</f>
        <v>0.3</v>
      </c>
      <c r="AJ930" s="15">
        <f t="shared" si="233"/>
        <v>107399.975042238</v>
      </c>
      <c r="AL930" t="str">
        <f t="shared" si="235"/>
        <v>N</v>
      </c>
      <c r="AM930" s="21">
        <f t="shared" si="236"/>
        <v>357999.916807461</v>
      </c>
    </row>
    <row r="931" ht="15" customHeight="1" spans="1:39">
      <c r="A931" s="24" t="s">
        <v>2681</v>
      </c>
      <c r="B931" s="52" t="s">
        <v>502</v>
      </c>
      <c r="C931" s="52" t="s">
        <v>503</v>
      </c>
      <c r="D931" s="52" t="s">
        <v>929</v>
      </c>
      <c r="E931" s="10" t="s">
        <v>505</v>
      </c>
      <c r="F931" s="52" t="s">
        <v>504</v>
      </c>
      <c r="G931" s="52" t="s">
        <v>173</v>
      </c>
      <c r="H931" s="52" t="s">
        <v>253</v>
      </c>
      <c r="I931" s="52" t="s">
        <v>930</v>
      </c>
      <c r="J931" s="52" t="s">
        <v>169</v>
      </c>
      <c r="K931" s="52" t="s">
        <v>931</v>
      </c>
      <c r="L931" s="53" t="s">
        <v>295</v>
      </c>
      <c r="M931" s="13">
        <v>1507</v>
      </c>
      <c r="N931" s="14">
        <f t="shared" si="234"/>
        <v>4.12876712328767</v>
      </c>
      <c r="O931" s="15">
        <v>8650</v>
      </c>
      <c r="P931" s="15">
        <f t="shared" si="226"/>
        <v>13035550</v>
      </c>
      <c r="Q931" s="16">
        <f>IFERROR(VLOOKUP(G931,SCENARIOS!$A$13:$E$18,4,0),0.025)</f>
        <v>0.04</v>
      </c>
      <c r="R931" s="52">
        <f>IFERROR(VLOOKUP(L931,INPUTS!$A$107:$B$120,2,0),0.0082)</f>
        <v>0.0089</v>
      </c>
      <c r="S931" s="52">
        <f t="shared" si="227"/>
        <v>76.985</v>
      </c>
      <c r="T931" s="15">
        <f t="shared" si="228"/>
        <v>116016.395</v>
      </c>
      <c r="U931" s="15">
        <f>T931/INPUTS!$B$7*1000</f>
        <v>145020493.75</v>
      </c>
      <c r="V931" s="15">
        <f>T931*INPUTS!$B$6</f>
        <v>366611.8082</v>
      </c>
      <c r="W931" s="54" t="s">
        <v>396</v>
      </c>
      <c r="X931" s="54" t="s">
        <v>396</v>
      </c>
      <c r="Y931" s="67">
        <f>IFERROR(VLOOKUP(E931,INPUTS!$A$44:$B$103,2,0),0)</f>
        <v>0</v>
      </c>
      <c r="Z931" s="15">
        <f t="shared" si="230"/>
        <v>0</v>
      </c>
      <c r="AA931" s="20">
        <f>IFERROR(VLOOKUP(E931,INPUTS!$A$44:$C$103,3,0),SCENARIOS!$J$25)</f>
        <v>0.015</v>
      </c>
      <c r="AB931" s="15">
        <f t="shared" si="237"/>
        <v>2117.27525554102</v>
      </c>
      <c r="AC931" s="20">
        <f>IFERROR(VLOOKUP($E931,INPUTS!$A$44:$G$103,4,0),SCENARIOS!$K$25)</f>
        <v>0.075</v>
      </c>
      <c r="AD931" s="15">
        <f t="shared" si="237"/>
        <v>12879.9454241684</v>
      </c>
      <c r="AE931" s="20">
        <f>IFERROR(VLOOKUP($E931,INPUTS!$A$44:$G$103,5,0),SCENARIOS!$L$25)</f>
        <v>0.15</v>
      </c>
      <c r="AF931" s="15">
        <f t="shared" si="237"/>
        <v>31340.8459661363</v>
      </c>
      <c r="AG931" s="20">
        <f>IFERROR(VLOOKUP($E931,INPUTS!$A$44:$G$103,6,0),SCENARIOS!$M$25)</f>
        <v>0.2</v>
      </c>
      <c r="AH931" s="15">
        <f t="shared" si="232"/>
        <v>50841.2416111614</v>
      </c>
      <c r="AI931" s="20">
        <f>IFERROR(VLOOKUP($E931,INPUTS!$A$44:$G$103,7,0),SCENARIOS!$N$25)</f>
        <v>0.3</v>
      </c>
      <c r="AJ931" s="15">
        <f t="shared" si="233"/>
        <v>92784.2162517588</v>
      </c>
      <c r="AL931" t="str">
        <f t="shared" si="235"/>
        <v>Y</v>
      </c>
      <c r="AM931" s="21">
        <f t="shared" si="236"/>
        <v>309280.720839196</v>
      </c>
    </row>
    <row r="932" ht="15" customHeight="1" spans="1:39">
      <c r="A932" s="6" t="s">
        <v>2682</v>
      </c>
      <c r="B932" s="52" t="s">
        <v>502</v>
      </c>
      <c r="C932" s="52" t="s">
        <v>503</v>
      </c>
      <c r="D932" s="52" t="s">
        <v>929</v>
      </c>
      <c r="E932" s="10" t="s">
        <v>505</v>
      </c>
      <c r="F932" s="52" t="s">
        <v>504</v>
      </c>
      <c r="G932" s="52" t="s">
        <v>173</v>
      </c>
      <c r="H932" s="52" t="s">
        <v>1153</v>
      </c>
      <c r="I932" s="52" t="s">
        <v>614</v>
      </c>
      <c r="J932" s="52" t="s">
        <v>169</v>
      </c>
      <c r="K932" s="52" t="s">
        <v>931</v>
      </c>
      <c r="L932" s="53" t="s">
        <v>291</v>
      </c>
      <c r="M932" s="13">
        <v>3014</v>
      </c>
      <c r="N932" s="14">
        <f t="shared" si="234"/>
        <v>8.25753424657534</v>
      </c>
      <c r="O932" s="15">
        <v>8240</v>
      </c>
      <c r="P932" s="15">
        <f t="shared" si="226"/>
        <v>24835360</v>
      </c>
      <c r="Q932" s="16">
        <f>IFERROR(VLOOKUP(G932,SCENARIOS!$A$13:$E$18,4,0),0.025)</f>
        <v>0.04</v>
      </c>
      <c r="R932" s="52">
        <f>IFERROR(VLOOKUP(L932,INPUTS!$A$107:$B$120,2,0),0.0082)</f>
        <v>0.0079</v>
      </c>
      <c r="S932" s="52">
        <f t="shared" si="227"/>
        <v>65.096</v>
      </c>
      <c r="T932" s="15">
        <f t="shared" si="228"/>
        <v>196199.344</v>
      </c>
      <c r="U932" s="15">
        <f>T932/INPUTS!$B$7*1000</f>
        <v>245249180</v>
      </c>
      <c r="V932" s="15">
        <f>T932*INPUTS!$B$6</f>
        <v>619989.92704</v>
      </c>
      <c r="W932" s="54" t="s">
        <v>396</v>
      </c>
      <c r="X932" s="54" t="s">
        <v>396</v>
      </c>
      <c r="Y932" s="67">
        <f>IFERROR(VLOOKUP(E932,INPUTS!$A$44:$B$103,2,0),0)</f>
        <v>0</v>
      </c>
      <c r="Z932" s="15">
        <f t="shared" si="230"/>
        <v>0</v>
      </c>
      <c r="AA932" s="20">
        <f>IFERROR(VLOOKUP(E932,INPUTS!$A$44:$C$103,3,0),SCENARIOS!$J$25)</f>
        <v>0.015</v>
      </c>
      <c r="AB932" s="15">
        <f t="shared" ref="AB932:AF947" si="238">$T932*AA932*(1+$Q932)^AB$2</f>
        <v>3580.59751989864</v>
      </c>
      <c r="AC932" s="20">
        <f>IFERROR(VLOOKUP($E932,INPUTS!$A$44:$G$103,4,0),SCENARIOS!$K$25)</f>
        <v>0.075</v>
      </c>
      <c r="AD932" s="15">
        <f t="shared" si="238"/>
        <v>21781.7218245546</v>
      </c>
      <c r="AE932" s="20">
        <f>IFERROR(VLOOKUP($E932,INPUTS!$A$44:$G$103,5,0),SCENARIOS!$L$25)</f>
        <v>0.15</v>
      </c>
      <c r="AF932" s="15">
        <f t="shared" si="238"/>
        <v>53001.5901542276</v>
      </c>
      <c r="AG932" s="20">
        <f>IFERROR(VLOOKUP($E932,INPUTS!$A$44:$G$103,6,0),SCENARIOS!$M$25)</f>
        <v>0.2</v>
      </c>
      <c r="AH932" s="15">
        <f t="shared" si="232"/>
        <v>85979.3846572751</v>
      </c>
      <c r="AI932" s="20">
        <f>IFERROR(VLOOKUP($E932,INPUTS!$A$44:$G$103,7,0),SCENARIOS!$N$25)</f>
        <v>0.3</v>
      </c>
      <c r="AJ932" s="15">
        <f t="shared" si="233"/>
        <v>156910.60183476</v>
      </c>
      <c r="AL932" t="str">
        <f t="shared" si="235"/>
        <v>Y</v>
      </c>
      <c r="AM932" s="21">
        <f t="shared" si="236"/>
        <v>523035.339449199</v>
      </c>
    </row>
    <row r="933" ht="15" customHeight="1" spans="1:39">
      <c r="A933" s="24" t="s">
        <v>2683</v>
      </c>
      <c r="B933" s="52" t="s">
        <v>502</v>
      </c>
      <c r="C933" s="52" t="s">
        <v>503</v>
      </c>
      <c r="D933" s="52" t="s">
        <v>929</v>
      </c>
      <c r="E933" s="10" t="s">
        <v>505</v>
      </c>
      <c r="F933" s="52" t="s">
        <v>504</v>
      </c>
      <c r="G933" s="52" t="s">
        <v>173</v>
      </c>
      <c r="H933" s="52" t="s">
        <v>615</v>
      </c>
      <c r="I933" s="52" t="s">
        <v>614</v>
      </c>
      <c r="J933" s="52" t="s">
        <v>169</v>
      </c>
      <c r="K933" s="52" t="s">
        <v>931</v>
      </c>
      <c r="L933" s="53" t="s">
        <v>295</v>
      </c>
      <c r="M933" s="13">
        <v>1507</v>
      </c>
      <c r="N933" s="14">
        <f t="shared" si="234"/>
        <v>4.12876712328767</v>
      </c>
      <c r="O933" s="15">
        <v>10660</v>
      </c>
      <c r="P933" s="15">
        <f t="shared" si="226"/>
        <v>16064620</v>
      </c>
      <c r="Q933" s="16">
        <f>IFERROR(VLOOKUP(G933,SCENARIOS!$A$13:$E$18,4,0),0.025)</f>
        <v>0.04</v>
      </c>
      <c r="R933" s="52">
        <f>IFERROR(VLOOKUP(L933,INPUTS!$A$107:$B$120,2,0),0.0082)</f>
        <v>0.0089</v>
      </c>
      <c r="S933" s="52">
        <f t="shared" si="227"/>
        <v>94.874</v>
      </c>
      <c r="T933" s="15">
        <f t="shared" si="228"/>
        <v>142975.118</v>
      </c>
      <c r="U933" s="15">
        <f>T933/INPUTS!$B$7*1000</f>
        <v>178718897.5</v>
      </c>
      <c r="V933" s="15">
        <f>T933*INPUTS!$B$6</f>
        <v>451801.37288</v>
      </c>
      <c r="W933" s="54" t="s">
        <v>396</v>
      </c>
      <c r="X933" s="54" t="s">
        <v>396</v>
      </c>
      <c r="Y933" s="67">
        <f>IFERROR(VLOOKUP(E933,INPUTS!$A$44:$B$103,2,0),0)</f>
        <v>0</v>
      </c>
      <c r="Z933" s="15">
        <f t="shared" si="230"/>
        <v>0</v>
      </c>
      <c r="AA933" s="20">
        <f>IFERROR(VLOOKUP(E933,INPUTS!$A$44:$C$103,3,0),SCENARIOS!$J$25)</f>
        <v>0.015</v>
      </c>
      <c r="AB933" s="15">
        <f t="shared" si="238"/>
        <v>2609.26638428524</v>
      </c>
      <c r="AC933" s="20">
        <f>IFERROR(VLOOKUP($E933,INPUTS!$A$44:$G$103,4,0),SCENARIOS!$K$25)</f>
        <v>0.075</v>
      </c>
      <c r="AD933" s="15">
        <f t="shared" si="238"/>
        <v>15872.8575978769</v>
      </c>
      <c r="AE933" s="20">
        <f>IFERROR(VLOOKUP($E933,INPUTS!$A$44:$G$103,5,0),SCENARIOS!$L$25)</f>
        <v>0.15</v>
      </c>
      <c r="AF933" s="15">
        <f t="shared" si="238"/>
        <v>38623.5165316778</v>
      </c>
      <c r="AG933" s="20">
        <f>IFERROR(VLOOKUP($E933,INPUTS!$A$44:$G$103,6,0),SCENARIOS!$M$25)</f>
        <v>0.2</v>
      </c>
      <c r="AH933" s="15">
        <f t="shared" si="232"/>
        <v>62655.2179855469</v>
      </c>
      <c r="AI933" s="20">
        <f>IFERROR(VLOOKUP($E933,INPUTS!$A$44:$G$103,7,0),SCENARIOS!$N$25)</f>
        <v>0.3</v>
      </c>
      <c r="AJ933" s="15">
        <f t="shared" si="233"/>
        <v>114344.47921893</v>
      </c>
      <c r="AL933" t="str">
        <f t="shared" si="235"/>
        <v>N</v>
      </c>
      <c r="AM933" s="21">
        <f t="shared" si="236"/>
        <v>381148.264063101</v>
      </c>
    </row>
    <row r="934" ht="15" customHeight="1" spans="1:39">
      <c r="A934" s="6" t="s">
        <v>2684</v>
      </c>
      <c r="B934" s="52" t="s">
        <v>502</v>
      </c>
      <c r="C934" s="52" t="s">
        <v>503</v>
      </c>
      <c r="D934" s="52" t="s">
        <v>929</v>
      </c>
      <c r="E934" s="10" t="s">
        <v>505</v>
      </c>
      <c r="F934" s="52" t="s">
        <v>504</v>
      </c>
      <c r="G934" s="52" t="s">
        <v>173</v>
      </c>
      <c r="H934" s="52" t="s">
        <v>203</v>
      </c>
      <c r="I934" s="52" t="s">
        <v>399</v>
      </c>
      <c r="J934" s="52" t="s">
        <v>165</v>
      </c>
      <c r="K934" s="52" t="s">
        <v>931</v>
      </c>
      <c r="L934" s="53" t="s">
        <v>297</v>
      </c>
      <c r="M934" s="13">
        <v>3014</v>
      </c>
      <c r="N934" s="14">
        <f t="shared" si="234"/>
        <v>8.25753424657534</v>
      </c>
      <c r="O934" s="15">
        <v>8990</v>
      </c>
      <c r="P934" s="15">
        <f t="shared" si="226"/>
        <v>27095860</v>
      </c>
      <c r="Q934" s="16">
        <f>IFERROR(VLOOKUP(G934,SCENARIOS!$A$13:$E$18,4,0),0.025)</f>
        <v>0.04</v>
      </c>
      <c r="R934" s="52">
        <f>IFERROR(VLOOKUP(L934,INPUTS!$A$107:$B$120,2,0),0.0082)</f>
        <v>0.0105</v>
      </c>
      <c r="S934" s="52">
        <f t="shared" si="227"/>
        <v>94.395</v>
      </c>
      <c r="T934" s="15">
        <f t="shared" si="228"/>
        <v>284506.53</v>
      </c>
      <c r="U934" s="15">
        <f>T934/INPUTS!$B$7*1000</f>
        <v>355633162.5</v>
      </c>
      <c r="V934" s="15">
        <f>T934*INPUTS!$B$6</f>
        <v>899040.6348</v>
      </c>
      <c r="W934" s="54" t="s">
        <v>396</v>
      </c>
      <c r="X934" s="54" t="s">
        <v>396</v>
      </c>
      <c r="Y934" s="67">
        <f>IFERROR(VLOOKUP(E934,INPUTS!$A$44:$B$103,2,0),0)</f>
        <v>0</v>
      </c>
      <c r="Z934" s="15">
        <f t="shared" si="230"/>
        <v>0</v>
      </c>
      <c r="AA934" s="20">
        <f>IFERROR(VLOOKUP(E934,INPUTS!$A$44:$C$103,3,0),SCENARIOS!$J$25)</f>
        <v>0.015</v>
      </c>
      <c r="AB934" s="15">
        <f t="shared" si="238"/>
        <v>5192.18543214379</v>
      </c>
      <c r="AC934" s="20">
        <f>IFERROR(VLOOKUP($E934,INPUTS!$A$44:$G$103,4,0),SCENARIOS!$K$25)</f>
        <v>0.075</v>
      </c>
      <c r="AD934" s="15">
        <f t="shared" si="238"/>
        <v>31585.4373790837</v>
      </c>
      <c r="AE934" s="20">
        <f>IFERROR(VLOOKUP($E934,INPUTS!$A$44:$G$103,5,0),SCENARIOS!$L$25)</f>
        <v>0.15</v>
      </c>
      <c r="AF934" s="15">
        <f t="shared" si="238"/>
        <v>76857.0281216713</v>
      </c>
      <c r="AG934" s="20">
        <f>IFERROR(VLOOKUP($E934,INPUTS!$A$44:$G$103,6,0),SCENARIOS!$M$25)</f>
        <v>0.2</v>
      </c>
      <c r="AH934" s="15">
        <f t="shared" si="232"/>
        <v>124677.768445426</v>
      </c>
      <c r="AI934" s="20">
        <f>IFERROR(VLOOKUP($E934,INPUTS!$A$44:$G$103,7,0),SCENARIOS!$N$25)</f>
        <v>0.3</v>
      </c>
      <c r="AJ934" s="15">
        <f t="shared" si="233"/>
        <v>227534.353265825</v>
      </c>
      <c r="AL934" t="str">
        <f t="shared" si="235"/>
        <v>Y</v>
      </c>
      <c r="AM934" s="21">
        <f t="shared" si="236"/>
        <v>758447.844219417</v>
      </c>
    </row>
    <row r="935" ht="15" customHeight="1" spans="1:39">
      <c r="A935" s="24" t="s">
        <v>2685</v>
      </c>
      <c r="B935" s="52" t="s">
        <v>502</v>
      </c>
      <c r="C935" s="52" t="s">
        <v>503</v>
      </c>
      <c r="D935" s="52" t="s">
        <v>929</v>
      </c>
      <c r="E935" s="10" t="s">
        <v>505</v>
      </c>
      <c r="F935" s="52" t="s">
        <v>504</v>
      </c>
      <c r="G935" s="52" t="s">
        <v>173</v>
      </c>
      <c r="H935" s="52" t="s">
        <v>200</v>
      </c>
      <c r="I935" s="52" t="s">
        <v>391</v>
      </c>
      <c r="J935" s="52" t="s">
        <v>165</v>
      </c>
      <c r="K935" s="52" t="s">
        <v>931</v>
      </c>
      <c r="L935" s="53" t="s">
        <v>300</v>
      </c>
      <c r="M935" s="13">
        <v>3014</v>
      </c>
      <c r="N935" s="14">
        <f t="shared" si="234"/>
        <v>8.25753424657534</v>
      </c>
      <c r="O935" s="15">
        <v>8650</v>
      </c>
      <c r="P935" s="15">
        <f t="shared" si="226"/>
        <v>26071100</v>
      </c>
      <c r="Q935" s="16">
        <f>IFERROR(VLOOKUP(G935,SCENARIOS!$A$13:$E$18,4,0),0.025)</f>
        <v>0.04</v>
      </c>
      <c r="R935" s="52">
        <f>IFERROR(VLOOKUP(L935,INPUTS!$A$107:$B$120,2,0),0.0082)</f>
        <v>0.01</v>
      </c>
      <c r="S935" s="52">
        <f t="shared" si="227"/>
        <v>86.5</v>
      </c>
      <c r="T935" s="15">
        <f t="shared" si="228"/>
        <v>260711</v>
      </c>
      <c r="U935" s="15">
        <f>T935/INPUTS!$B$7*1000</f>
        <v>325888750</v>
      </c>
      <c r="V935" s="15">
        <f>T935*INPUTS!$B$6</f>
        <v>823846.76</v>
      </c>
      <c r="W935" s="54" t="s">
        <v>396</v>
      </c>
      <c r="X935" s="54" t="s">
        <v>396</v>
      </c>
      <c r="Y935" s="67">
        <f>IFERROR(VLOOKUP(E935,INPUTS!$A$44:$B$103,2,0),0)</f>
        <v>0</v>
      </c>
      <c r="Z935" s="15">
        <f t="shared" si="230"/>
        <v>0</v>
      </c>
      <c r="AA935" s="20">
        <f>IFERROR(VLOOKUP(E935,INPUTS!$A$44:$C$103,3,0),SCENARIOS!$J$25)</f>
        <v>0.015</v>
      </c>
      <c r="AB935" s="15">
        <f t="shared" si="238"/>
        <v>4757.9219225641</v>
      </c>
      <c r="AC935" s="20">
        <f>IFERROR(VLOOKUP($E935,INPUTS!$A$44:$G$103,4,0),SCENARIOS!$K$25)</f>
        <v>0.075</v>
      </c>
      <c r="AD935" s="15">
        <f t="shared" si="238"/>
        <v>28943.697582401</v>
      </c>
      <c r="AE935" s="20">
        <f>IFERROR(VLOOKUP($E935,INPUTS!$A$44:$G$103,5,0),SCENARIOS!$L$25)</f>
        <v>0.15</v>
      </c>
      <c r="AF935" s="15">
        <f t="shared" si="238"/>
        <v>70428.8673396321</v>
      </c>
      <c r="AG935" s="20">
        <f>IFERROR(VLOOKUP($E935,INPUTS!$A$44:$G$103,6,0),SCENARIOS!$M$25)</f>
        <v>0.2</v>
      </c>
      <c r="AH935" s="15">
        <f t="shared" si="232"/>
        <v>114249.981148677</v>
      </c>
      <c r="AI935" s="20">
        <f>IFERROR(VLOOKUP($E935,INPUTS!$A$44:$G$103,7,0),SCENARIOS!$N$25)</f>
        <v>0.3</v>
      </c>
      <c r="AJ935" s="15">
        <f t="shared" si="233"/>
        <v>208503.856745525</v>
      </c>
      <c r="AL935" t="str">
        <f t="shared" si="235"/>
        <v>Y</v>
      </c>
      <c r="AM935" s="21">
        <f t="shared" si="236"/>
        <v>695012.855818418</v>
      </c>
    </row>
    <row r="936" ht="15" customHeight="1" spans="1:39">
      <c r="A936" s="6" t="s">
        <v>2686</v>
      </c>
      <c r="B936" s="52" t="s">
        <v>502</v>
      </c>
      <c r="C936" s="52" t="s">
        <v>503</v>
      </c>
      <c r="D936" s="52" t="s">
        <v>929</v>
      </c>
      <c r="E936" s="10" t="s">
        <v>505</v>
      </c>
      <c r="F936" s="52" t="s">
        <v>504</v>
      </c>
      <c r="G936" s="52" t="s">
        <v>173</v>
      </c>
      <c r="H936" s="52" t="s">
        <v>204</v>
      </c>
      <c r="I936" s="52" t="s">
        <v>405</v>
      </c>
      <c r="J936" s="52" t="s">
        <v>165</v>
      </c>
      <c r="K936" s="52" t="s">
        <v>931</v>
      </c>
      <c r="L936" s="53" t="s">
        <v>295</v>
      </c>
      <c r="M936" s="13">
        <v>1507</v>
      </c>
      <c r="N936" s="14">
        <f t="shared" si="234"/>
        <v>4.12876712328767</v>
      </c>
      <c r="O936" s="15">
        <v>8750</v>
      </c>
      <c r="P936" s="15">
        <f t="shared" si="226"/>
        <v>13186250</v>
      </c>
      <c r="Q936" s="16">
        <f>IFERROR(VLOOKUP(G936,SCENARIOS!$A$13:$E$18,4,0),0.025)</f>
        <v>0.04</v>
      </c>
      <c r="R936" s="52">
        <f>IFERROR(VLOOKUP(L936,INPUTS!$A$107:$B$120,2,0),0.0082)</f>
        <v>0.0089</v>
      </c>
      <c r="S936" s="52">
        <f t="shared" si="227"/>
        <v>77.875</v>
      </c>
      <c r="T936" s="15">
        <f t="shared" si="228"/>
        <v>117357.625</v>
      </c>
      <c r="U936" s="15">
        <f>T936/INPUTS!$B$7*1000</f>
        <v>146697031.25</v>
      </c>
      <c r="V936" s="15">
        <f>T936*INPUTS!$B$6</f>
        <v>370850.095</v>
      </c>
      <c r="W936" s="54" t="s">
        <v>396</v>
      </c>
      <c r="X936" s="54" t="s">
        <v>396</v>
      </c>
      <c r="Y936" s="67">
        <f>IFERROR(VLOOKUP(E936,INPUTS!$A$44:$B$103,2,0),0)</f>
        <v>0</v>
      </c>
      <c r="Z936" s="15">
        <f t="shared" si="230"/>
        <v>0</v>
      </c>
      <c r="AA936" s="20">
        <f>IFERROR(VLOOKUP(E936,INPUTS!$A$44:$C$103,3,0),SCENARIOS!$J$25)</f>
        <v>0.015</v>
      </c>
      <c r="AB936" s="15">
        <f t="shared" si="238"/>
        <v>2141.75242612531</v>
      </c>
      <c r="AC936" s="20">
        <f>IFERROR(VLOOKUP($E936,INPUTS!$A$44:$G$103,4,0),SCENARIOS!$K$25)</f>
        <v>0.075</v>
      </c>
      <c r="AD936" s="15">
        <f t="shared" si="238"/>
        <v>13028.846527338</v>
      </c>
      <c r="AE936" s="20">
        <f>IFERROR(VLOOKUP($E936,INPUTS!$A$44:$G$103,5,0),SCENARIOS!$L$25)</f>
        <v>0.15</v>
      </c>
      <c r="AF936" s="15">
        <f t="shared" si="238"/>
        <v>31703.1678848199</v>
      </c>
      <c r="AG936" s="20">
        <f>IFERROR(VLOOKUP($E936,INPUTS!$A$44:$G$103,6,0),SCENARIOS!$M$25)</f>
        <v>0.2</v>
      </c>
      <c r="AH936" s="15">
        <f t="shared" si="232"/>
        <v>51429.0016297875</v>
      </c>
      <c r="AI936" s="20">
        <f>IFERROR(VLOOKUP($E936,INPUTS!$A$44:$G$103,7,0),SCENARIOS!$N$25)</f>
        <v>0.3</v>
      </c>
      <c r="AJ936" s="15">
        <f t="shared" si="233"/>
        <v>93856.866150623</v>
      </c>
      <c r="AL936" t="str">
        <f t="shared" si="235"/>
        <v>Y</v>
      </c>
      <c r="AM936" s="21">
        <f t="shared" si="236"/>
        <v>312856.220502077</v>
      </c>
    </row>
    <row r="937" ht="15" customHeight="1" spans="1:39">
      <c r="A937" s="24" t="s">
        <v>2687</v>
      </c>
      <c r="B937" s="52" t="s">
        <v>502</v>
      </c>
      <c r="C937" s="52" t="s">
        <v>503</v>
      </c>
      <c r="D937" s="52" t="s">
        <v>929</v>
      </c>
      <c r="E937" s="10" t="s">
        <v>505</v>
      </c>
      <c r="F937" s="52" t="s">
        <v>504</v>
      </c>
      <c r="G937" s="52" t="s">
        <v>173</v>
      </c>
      <c r="H937" s="52" t="s">
        <v>205</v>
      </c>
      <c r="I937" s="52" t="s">
        <v>408</v>
      </c>
      <c r="J937" s="52" t="s">
        <v>165</v>
      </c>
      <c r="K937" s="52" t="s">
        <v>931</v>
      </c>
      <c r="L937" s="53" t="s">
        <v>295</v>
      </c>
      <c r="M937" s="13">
        <v>1507</v>
      </c>
      <c r="N937" s="14">
        <f t="shared" si="234"/>
        <v>4.12876712328767</v>
      </c>
      <c r="O937" s="15">
        <v>10220</v>
      </c>
      <c r="P937" s="15">
        <f t="shared" si="226"/>
        <v>15401540</v>
      </c>
      <c r="Q937" s="16">
        <f>IFERROR(VLOOKUP(G937,SCENARIOS!$A$13:$E$18,4,0),0.025)</f>
        <v>0.04</v>
      </c>
      <c r="R937" s="52">
        <f>IFERROR(VLOOKUP(L937,INPUTS!$A$107:$B$120,2,0),0.0082)</f>
        <v>0.0089</v>
      </c>
      <c r="S937" s="52">
        <f t="shared" si="227"/>
        <v>90.958</v>
      </c>
      <c r="T937" s="15">
        <f t="shared" si="228"/>
        <v>137073.706</v>
      </c>
      <c r="U937" s="15">
        <f>T937/INPUTS!$B$7*1000</f>
        <v>171342132.5</v>
      </c>
      <c r="V937" s="15">
        <f>T937*INPUTS!$B$6</f>
        <v>433152.91096</v>
      </c>
      <c r="W937" s="54" t="s">
        <v>396</v>
      </c>
      <c r="X937" s="54" t="s">
        <v>396</v>
      </c>
      <c r="Y937" s="67">
        <f>IFERROR(VLOOKUP(E937,INPUTS!$A$44:$B$103,2,0),0)</f>
        <v>0</v>
      </c>
      <c r="Z937" s="15">
        <f t="shared" si="230"/>
        <v>0</v>
      </c>
      <c r="AA937" s="20">
        <f>IFERROR(VLOOKUP(E937,INPUTS!$A$44:$C$103,3,0),SCENARIOS!$J$25)</f>
        <v>0.015</v>
      </c>
      <c r="AB937" s="15">
        <f t="shared" si="238"/>
        <v>2501.56683371437</v>
      </c>
      <c r="AC937" s="20">
        <f>IFERROR(VLOOKUP($E937,INPUTS!$A$44:$G$103,4,0),SCENARIOS!$K$25)</f>
        <v>0.075</v>
      </c>
      <c r="AD937" s="15">
        <f t="shared" si="238"/>
        <v>15217.6927439308</v>
      </c>
      <c r="AE937" s="20">
        <f>IFERROR(VLOOKUP($E937,INPUTS!$A$44:$G$103,5,0),SCENARIOS!$L$25)</f>
        <v>0.15</v>
      </c>
      <c r="AF937" s="15">
        <f t="shared" si="238"/>
        <v>37029.3000894697</v>
      </c>
      <c r="AG937" s="20">
        <f>IFERROR(VLOOKUP($E937,INPUTS!$A$44:$G$103,6,0),SCENARIOS!$M$25)</f>
        <v>0.2</v>
      </c>
      <c r="AH937" s="15">
        <f t="shared" si="232"/>
        <v>60069.0739035918</v>
      </c>
      <c r="AI937" s="20">
        <f>IFERROR(VLOOKUP($E937,INPUTS!$A$44:$G$103,7,0),SCENARIOS!$N$25)</f>
        <v>0.3</v>
      </c>
      <c r="AJ937" s="15">
        <f t="shared" si="233"/>
        <v>109624.819663928</v>
      </c>
      <c r="AL937" t="str">
        <f t="shared" si="235"/>
        <v>N</v>
      </c>
      <c r="AM937" s="21">
        <f t="shared" si="236"/>
        <v>365416.065546426</v>
      </c>
    </row>
    <row r="938" ht="15" customHeight="1" spans="1:39">
      <c r="A938" s="6" t="s">
        <v>2688</v>
      </c>
      <c r="B938" s="52" t="s">
        <v>502</v>
      </c>
      <c r="C938" s="52" t="s">
        <v>503</v>
      </c>
      <c r="D938" s="52" t="s">
        <v>929</v>
      </c>
      <c r="E938" s="10" t="s">
        <v>505</v>
      </c>
      <c r="F938" s="52" t="s">
        <v>504</v>
      </c>
      <c r="G938" s="52" t="s">
        <v>173</v>
      </c>
      <c r="H938" s="52" t="s">
        <v>234</v>
      </c>
      <c r="I938" s="52" t="s">
        <v>424</v>
      </c>
      <c r="J938" s="52" t="s">
        <v>173</v>
      </c>
      <c r="K938" s="52" t="s">
        <v>931</v>
      </c>
      <c r="L938" s="53" t="s">
        <v>286</v>
      </c>
      <c r="M938" s="13">
        <v>15068</v>
      </c>
      <c r="N938" s="14">
        <f t="shared" si="234"/>
        <v>41.2821917808219</v>
      </c>
      <c r="O938" s="15">
        <v>1240</v>
      </c>
      <c r="P938" s="15">
        <f t="shared" si="226"/>
        <v>18684320</v>
      </c>
      <c r="Q938" s="16">
        <f>IFERROR(VLOOKUP(G938,SCENARIOS!$A$13:$E$18,4,0),0.025)</f>
        <v>0.04</v>
      </c>
      <c r="R938" s="52">
        <f>IFERROR(VLOOKUP(L938,INPUTS!$A$107:$B$120,2,0),0.0082)</f>
        <v>0.0039</v>
      </c>
      <c r="S938" s="52">
        <f t="shared" si="227"/>
        <v>4.836</v>
      </c>
      <c r="T938" s="15">
        <f t="shared" si="228"/>
        <v>72868.848</v>
      </c>
      <c r="U938" s="15">
        <f>T938/INPUTS!$B$7*1000</f>
        <v>91086060</v>
      </c>
      <c r="V938" s="15">
        <f>T938*INPUTS!$B$6</f>
        <v>230265.55968</v>
      </c>
      <c r="W938" s="54" t="s">
        <v>396</v>
      </c>
      <c r="X938" s="54" t="s">
        <v>396</v>
      </c>
      <c r="Y938" s="67">
        <f>IFERROR(VLOOKUP(E938,INPUTS!$A$44:$B$103,2,0),0)</f>
        <v>0</v>
      </c>
      <c r="Z938" s="15">
        <f t="shared" si="230"/>
        <v>0</v>
      </c>
      <c r="AA938" s="20">
        <f>IFERROR(VLOOKUP(E938,INPUTS!$A$44:$C$103,3,0),SCENARIOS!$J$25)</f>
        <v>0.015</v>
      </c>
      <c r="AB938" s="15">
        <f t="shared" si="238"/>
        <v>1329.84143120617</v>
      </c>
      <c r="AC938" s="20">
        <f>IFERROR(VLOOKUP($E938,INPUTS!$A$44:$G$103,4,0),SCENARIOS!$K$25)</f>
        <v>0.075</v>
      </c>
      <c r="AD938" s="15">
        <f t="shared" si="238"/>
        <v>8089.77718504377</v>
      </c>
      <c r="AE938" s="20">
        <f>IFERROR(VLOOKUP($E938,INPUTS!$A$44:$G$103,5,0),SCENARIOS!$L$25)</f>
        <v>0.15</v>
      </c>
      <c r="AF938" s="15">
        <f t="shared" si="238"/>
        <v>19684.9017839056</v>
      </c>
      <c r="AG938" s="20">
        <f>IFERROR(VLOOKUP($E938,INPUTS!$A$44:$G$103,6,0),SCENARIOS!$M$25)</f>
        <v>0.2</v>
      </c>
      <c r="AH938" s="15">
        <f t="shared" si="232"/>
        <v>31932.9238517969</v>
      </c>
      <c r="AI938" s="20">
        <f>IFERROR(VLOOKUP($E938,INPUTS!$A$44:$G$103,7,0),SCENARIOS!$N$25)</f>
        <v>0.3</v>
      </c>
      <c r="AJ938" s="15">
        <f t="shared" si="233"/>
        <v>58276.9267296104</v>
      </c>
      <c r="AL938" t="str">
        <f t="shared" si="235"/>
        <v>Y</v>
      </c>
      <c r="AM938" s="21">
        <f t="shared" si="236"/>
        <v>194256.422432035</v>
      </c>
    </row>
    <row r="939" ht="15" customHeight="1" spans="1:39">
      <c r="A939" s="24" t="s">
        <v>2689</v>
      </c>
      <c r="B939" s="52" t="s">
        <v>502</v>
      </c>
      <c r="C939" s="52" t="s">
        <v>503</v>
      </c>
      <c r="D939" s="52" t="s">
        <v>929</v>
      </c>
      <c r="E939" s="10" t="s">
        <v>505</v>
      </c>
      <c r="F939" s="52" t="s">
        <v>504</v>
      </c>
      <c r="G939" s="52" t="s">
        <v>173</v>
      </c>
      <c r="H939" s="52" t="s">
        <v>428</v>
      </c>
      <c r="I939" s="52" t="s">
        <v>427</v>
      </c>
      <c r="J939" s="52" t="s">
        <v>173</v>
      </c>
      <c r="K939" s="52" t="s">
        <v>931</v>
      </c>
      <c r="L939" s="53" t="s">
        <v>286</v>
      </c>
      <c r="M939" s="13">
        <v>9041</v>
      </c>
      <c r="N939" s="14">
        <f t="shared" si="234"/>
        <v>24.7698630136986</v>
      </c>
      <c r="O939" s="15">
        <v>2070</v>
      </c>
      <c r="P939" s="15">
        <f t="shared" si="226"/>
        <v>18714870</v>
      </c>
      <c r="Q939" s="16">
        <f>IFERROR(VLOOKUP(G939,SCENARIOS!$A$13:$E$18,4,0),0.025)</f>
        <v>0.04</v>
      </c>
      <c r="R939" s="52">
        <f>IFERROR(VLOOKUP(L939,INPUTS!$A$107:$B$120,2,0),0.0082)</f>
        <v>0.0039</v>
      </c>
      <c r="S939" s="52">
        <f t="shared" si="227"/>
        <v>8.073</v>
      </c>
      <c r="T939" s="15">
        <f t="shared" si="228"/>
        <v>72987.993</v>
      </c>
      <c r="U939" s="15">
        <f>T939/INPUTS!$B$7*1000</f>
        <v>91234991.25</v>
      </c>
      <c r="V939" s="15">
        <f>T939*INPUTS!$B$6</f>
        <v>230642.05788</v>
      </c>
      <c r="W939" s="54" t="s">
        <v>521</v>
      </c>
      <c r="X939" s="54" t="s">
        <v>396</v>
      </c>
      <c r="Y939" s="67">
        <f>IFERROR(VLOOKUP(E939,INPUTS!$A$44:$B$103,2,0),0)</f>
        <v>0</v>
      </c>
      <c r="Z939" s="15">
        <f t="shared" si="230"/>
        <v>0</v>
      </c>
      <c r="AA939" s="20">
        <f>IFERROR(VLOOKUP(E939,INPUTS!$A$44:$C$103,3,0),SCENARIOS!$J$25)</f>
        <v>0.015</v>
      </c>
      <c r="AB939" s="15">
        <f t="shared" si="238"/>
        <v>1332.01580285701</v>
      </c>
      <c r="AC939" s="20">
        <f>IFERROR(VLOOKUP($E939,INPUTS!$A$44:$G$103,4,0),SCENARIOS!$K$25)</f>
        <v>0.075</v>
      </c>
      <c r="AD939" s="15">
        <f t="shared" si="238"/>
        <v>8103.00446294326</v>
      </c>
      <c r="AE939" s="20">
        <f>IFERROR(VLOOKUP($E939,INPUTS!$A$44:$G$103,5,0),SCENARIOS!$L$25)</f>
        <v>0.15</v>
      </c>
      <c r="AF939" s="15">
        <f t="shared" si="238"/>
        <v>19717.0877960001</v>
      </c>
      <c r="AG939" s="20">
        <f>IFERROR(VLOOKUP($E939,INPUTS!$A$44:$G$103,6,0),SCENARIOS!$M$25)</f>
        <v>0.2</v>
      </c>
      <c r="AH939" s="15">
        <f t="shared" si="232"/>
        <v>31985.1361251723</v>
      </c>
      <c r="AI939" s="20">
        <f>IFERROR(VLOOKUP($E939,INPUTS!$A$44:$G$103,7,0),SCENARIOS!$N$25)</f>
        <v>0.3</v>
      </c>
      <c r="AJ939" s="15">
        <f t="shared" si="233"/>
        <v>58372.2130505249</v>
      </c>
      <c r="AL939" t="str">
        <f t="shared" si="235"/>
        <v>Y</v>
      </c>
      <c r="AM939" s="21">
        <f t="shared" si="236"/>
        <v>194574.04350175</v>
      </c>
    </row>
    <row r="940" ht="15" customHeight="1" spans="1:39">
      <c r="A940" s="6" t="s">
        <v>2690</v>
      </c>
      <c r="B940" s="52" t="s">
        <v>502</v>
      </c>
      <c r="C940" s="52" t="s">
        <v>503</v>
      </c>
      <c r="D940" s="52" t="s">
        <v>929</v>
      </c>
      <c r="E940" s="10" t="s">
        <v>505</v>
      </c>
      <c r="F940" s="52" t="s">
        <v>504</v>
      </c>
      <c r="G940" s="52" t="s">
        <v>173</v>
      </c>
      <c r="H940" s="52" t="s">
        <v>242</v>
      </c>
      <c r="I940" s="52" t="s">
        <v>421</v>
      </c>
      <c r="J940" s="52" t="s">
        <v>173</v>
      </c>
      <c r="K940" s="52" t="s">
        <v>931</v>
      </c>
      <c r="L940" s="53" t="s">
        <v>288</v>
      </c>
      <c r="M940" s="13">
        <v>4520</v>
      </c>
      <c r="N940" s="14">
        <f t="shared" si="234"/>
        <v>12.3835616438356</v>
      </c>
      <c r="O940" s="15">
        <v>4690</v>
      </c>
      <c r="P940" s="15">
        <f t="shared" ref="P940:P1003" si="239">M940*O940</f>
        <v>21198800</v>
      </c>
      <c r="Q940" s="16">
        <f>IFERROR(VLOOKUP(G940,SCENARIOS!$A$13:$E$18,4,0),0.025)</f>
        <v>0.04</v>
      </c>
      <c r="R940" s="52">
        <f>IFERROR(VLOOKUP(L940,INPUTS!$A$107:$B$120,2,0),0.0082)</f>
        <v>0.0085</v>
      </c>
      <c r="S940" s="52">
        <f t="shared" ref="S940:S1003" si="240">O940*R940</f>
        <v>39.865</v>
      </c>
      <c r="T940" s="15">
        <f t="shared" ref="T940:T1003" si="241">M940*S940</f>
        <v>180189.8</v>
      </c>
      <c r="U940" s="15">
        <f>T940/INPUTS!$B$7*1000</f>
        <v>225237250</v>
      </c>
      <c r="V940" s="15">
        <f>T940*INPUTS!$B$6</f>
        <v>569399.768</v>
      </c>
      <c r="W940" s="54" t="s">
        <v>396</v>
      </c>
      <c r="X940" s="54" t="s">
        <v>396</v>
      </c>
      <c r="Y940" s="67">
        <f>IFERROR(VLOOKUP(E940,INPUTS!$A$44:$B$103,2,0),0)</f>
        <v>0</v>
      </c>
      <c r="Z940" s="15">
        <f t="shared" si="230"/>
        <v>0</v>
      </c>
      <c r="AA940" s="20">
        <f>IFERROR(VLOOKUP(E940,INPUTS!$A$44:$C$103,3,0),SCENARIOS!$J$25)</f>
        <v>0.015</v>
      </c>
      <c r="AB940" s="15">
        <f t="shared" si="238"/>
        <v>3288.42664729313</v>
      </c>
      <c r="AC940" s="20">
        <f>IFERROR(VLOOKUP($E940,INPUTS!$A$44:$G$103,4,0),SCENARIOS!$K$25)</f>
        <v>0.075</v>
      </c>
      <c r="AD940" s="15">
        <f t="shared" si="238"/>
        <v>20004.3691237935</v>
      </c>
      <c r="AE940" s="20">
        <f>IFERROR(VLOOKUP($E940,INPUTS!$A$44:$G$103,5,0),SCENARIOS!$L$25)</f>
        <v>0.15</v>
      </c>
      <c r="AF940" s="15">
        <f t="shared" si="238"/>
        <v>48676.7475102885</v>
      </c>
      <c r="AG940" s="20">
        <f>IFERROR(VLOOKUP($E940,INPUTS!$A$44:$G$103,6,0),SCENARIOS!$M$25)</f>
        <v>0.2</v>
      </c>
      <c r="AH940" s="15">
        <f t="shared" si="232"/>
        <v>78963.6081837127</v>
      </c>
      <c r="AI940" s="20">
        <f>IFERROR(VLOOKUP($E940,INPUTS!$A$44:$G$103,7,0),SCENARIOS!$N$25)</f>
        <v>0.3</v>
      </c>
      <c r="AJ940" s="15">
        <f t="shared" si="233"/>
        <v>144106.954621036</v>
      </c>
      <c r="AL940" t="str">
        <f t="shared" si="235"/>
        <v>Y</v>
      </c>
      <c r="AM940" s="21">
        <f t="shared" si="236"/>
        <v>480356.515403453</v>
      </c>
    </row>
    <row r="941" ht="15" customHeight="1" spans="1:39">
      <c r="A941" s="24" t="s">
        <v>2691</v>
      </c>
      <c r="B941" s="52" t="s">
        <v>502</v>
      </c>
      <c r="C941" s="52" t="s">
        <v>503</v>
      </c>
      <c r="D941" s="52" t="s">
        <v>929</v>
      </c>
      <c r="E941" s="10" t="s">
        <v>505</v>
      </c>
      <c r="F941" s="52" t="s">
        <v>504</v>
      </c>
      <c r="G941" s="52" t="s">
        <v>173</v>
      </c>
      <c r="H941" s="52" t="s">
        <v>545</v>
      </c>
      <c r="I941" s="52" t="s">
        <v>544</v>
      </c>
      <c r="J941" s="52" t="s">
        <v>173</v>
      </c>
      <c r="K941" s="52" t="s">
        <v>931</v>
      </c>
      <c r="L941" s="53" t="s">
        <v>288</v>
      </c>
      <c r="M941" s="13">
        <v>4520</v>
      </c>
      <c r="N941" s="14">
        <f t="shared" si="234"/>
        <v>12.3835616438356</v>
      </c>
      <c r="O941" s="15">
        <v>3720</v>
      </c>
      <c r="P941" s="15">
        <f t="shared" si="239"/>
        <v>16814400</v>
      </c>
      <c r="Q941" s="16">
        <f>IFERROR(VLOOKUP(G941,SCENARIOS!$A$13:$E$18,4,0),0.025)</f>
        <v>0.04</v>
      </c>
      <c r="R941" s="52">
        <f>IFERROR(VLOOKUP(L941,INPUTS!$A$107:$B$120,2,0),0.0082)</f>
        <v>0.0085</v>
      </c>
      <c r="S941" s="52">
        <f t="shared" si="240"/>
        <v>31.62</v>
      </c>
      <c r="T941" s="15">
        <f t="shared" si="241"/>
        <v>142922.4</v>
      </c>
      <c r="U941" s="15">
        <f>T941/INPUTS!$B$7*1000</f>
        <v>178653000</v>
      </c>
      <c r="V941" s="15">
        <f>T941*INPUTS!$B$6</f>
        <v>451634.784</v>
      </c>
      <c r="W941" s="54" t="s">
        <v>396</v>
      </c>
      <c r="X941" s="54" t="s">
        <v>396</v>
      </c>
      <c r="Y941" s="67">
        <f>IFERROR(VLOOKUP(E941,INPUTS!$A$44:$B$103,2,0),0)</f>
        <v>0</v>
      </c>
      <c r="Z941" s="15">
        <f t="shared" si="230"/>
        <v>0</v>
      </c>
      <c r="AA941" s="20">
        <f>IFERROR(VLOOKUP(E941,INPUTS!$A$44:$C$103,3,0),SCENARIOS!$J$25)</f>
        <v>0.015</v>
      </c>
      <c r="AB941" s="15">
        <f t="shared" si="238"/>
        <v>2608.30429166961</v>
      </c>
      <c r="AC941" s="20">
        <f>IFERROR(VLOOKUP($E941,INPUTS!$A$44:$G$103,4,0),SCENARIOS!$K$25)</f>
        <v>0.075</v>
      </c>
      <c r="AD941" s="15">
        <f t="shared" si="238"/>
        <v>15867.004934011</v>
      </c>
      <c r="AE941" s="20">
        <f>IFERROR(VLOOKUP($E941,INPUTS!$A$44:$G$103,5,0),SCENARIOS!$L$25)</f>
        <v>0.15</v>
      </c>
      <c r="AF941" s="15">
        <f t="shared" si="238"/>
        <v>38609.2752107193</v>
      </c>
      <c r="AG941" s="20">
        <f>IFERROR(VLOOKUP($E941,INPUTS!$A$44:$G$103,6,0),SCENARIOS!$M$25)</f>
        <v>0.2</v>
      </c>
      <c r="AH941" s="15">
        <f t="shared" si="232"/>
        <v>62632.115659576</v>
      </c>
      <c r="AI941" s="20">
        <f>IFERROR(VLOOKUP($E941,INPUTS!$A$44:$G$103,7,0),SCENARIOS!$N$25)</f>
        <v>0.3</v>
      </c>
      <c r="AJ941" s="15">
        <f t="shared" si="233"/>
        <v>114302.317951013</v>
      </c>
      <c r="AL941" t="str">
        <f t="shared" si="235"/>
        <v>Y</v>
      </c>
      <c r="AM941" s="21">
        <f t="shared" si="236"/>
        <v>381007.726503378</v>
      </c>
    </row>
    <row r="942" ht="15" customHeight="1" spans="1:39">
      <c r="A942" s="6" t="s">
        <v>2692</v>
      </c>
      <c r="B942" s="52" t="s">
        <v>502</v>
      </c>
      <c r="C942" s="52" t="s">
        <v>503</v>
      </c>
      <c r="D942" s="52" t="s">
        <v>929</v>
      </c>
      <c r="E942" s="10" t="s">
        <v>505</v>
      </c>
      <c r="F942" s="52" t="s">
        <v>504</v>
      </c>
      <c r="G942" s="52" t="s">
        <v>173</v>
      </c>
      <c r="H942" s="52" t="s">
        <v>267</v>
      </c>
      <c r="I942" s="52" t="s">
        <v>436</v>
      </c>
      <c r="J942" s="52" t="s">
        <v>173</v>
      </c>
      <c r="K942" s="52" t="s">
        <v>931</v>
      </c>
      <c r="L942" s="53" t="s">
        <v>295</v>
      </c>
      <c r="M942" s="13">
        <v>1507</v>
      </c>
      <c r="N942" s="14">
        <f t="shared" si="234"/>
        <v>4.12876712328767</v>
      </c>
      <c r="O942" s="15">
        <v>8510</v>
      </c>
      <c r="P942" s="15">
        <f t="shared" si="239"/>
        <v>12824570</v>
      </c>
      <c r="Q942" s="16">
        <f>IFERROR(VLOOKUP(G942,SCENARIOS!$A$13:$E$18,4,0),0.025)</f>
        <v>0.04</v>
      </c>
      <c r="R942" s="52">
        <f>IFERROR(VLOOKUP(L942,INPUTS!$A$107:$B$120,2,0),0.0082)</f>
        <v>0.0089</v>
      </c>
      <c r="S942" s="52">
        <f t="shared" si="240"/>
        <v>75.739</v>
      </c>
      <c r="T942" s="15">
        <f t="shared" si="241"/>
        <v>114138.673</v>
      </c>
      <c r="U942" s="15">
        <f>T942/INPUTS!$B$7*1000</f>
        <v>142673341.25</v>
      </c>
      <c r="V942" s="15">
        <f>T942*INPUTS!$B$6</f>
        <v>360678.20668</v>
      </c>
      <c r="W942" s="54" t="s">
        <v>396</v>
      </c>
      <c r="X942" s="54" t="s">
        <v>396</v>
      </c>
      <c r="Y942" s="67">
        <f>IFERROR(VLOOKUP(E942,INPUTS!$A$44:$B$103,2,0),0)</f>
        <v>0</v>
      </c>
      <c r="Z942" s="15">
        <f t="shared" si="230"/>
        <v>0</v>
      </c>
      <c r="AA942" s="20">
        <f>IFERROR(VLOOKUP(E942,INPUTS!$A$44:$C$103,3,0),SCENARIOS!$J$25)</f>
        <v>0.015</v>
      </c>
      <c r="AB942" s="15">
        <f t="shared" si="238"/>
        <v>2083.00721672302</v>
      </c>
      <c r="AC942" s="20">
        <f>IFERROR(VLOOKUP($E942,INPUTS!$A$44:$G$103,4,0),SCENARIOS!$K$25)</f>
        <v>0.075</v>
      </c>
      <c r="AD942" s="15">
        <f t="shared" si="238"/>
        <v>12671.483879731</v>
      </c>
      <c r="AE942" s="20">
        <f>IFERROR(VLOOKUP($E942,INPUTS!$A$44:$G$103,5,0),SCENARIOS!$L$25)</f>
        <v>0.15</v>
      </c>
      <c r="AF942" s="15">
        <f t="shared" si="238"/>
        <v>30833.5952799792</v>
      </c>
      <c r="AG942" s="20">
        <f>IFERROR(VLOOKUP($E942,INPUTS!$A$44:$G$103,6,0),SCENARIOS!$M$25)</f>
        <v>0.2</v>
      </c>
      <c r="AH942" s="15">
        <f t="shared" si="232"/>
        <v>50018.3775850848</v>
      </c>
      <c r="AI942" s="20">
        <f>IFERROR(VLOOKUP($E942,INPUTS!$A$44:$G$103,7,0),SCENARIOS!$N$25)</f>
        <v>0.3</v>
      </c>
      <c r="AJ942" s="15">
        <f t="shared" si="233"/>
        <v>91282.5063933488</v>
      </c>
      <c r="AL942" t="str">
        <f t="shared" si="235"/>
        <v>N</v>
      </c>
      <c r="AM942" s="21">
        <f t="shared" si="236"/>
        <v>304275.021311163</v>
      </c>
    </row>
    <row r="943" ht="15" customHeight="1" spans="1:39">
      <c r="A943" s="24" t="s">
        <v>2693</v>
      </c>
      <c r="B943" s="52" t="s">
        <v>502</v>
      </c>
      <c r="C943" s="52" t="s">
        <v>503</v>
      </c>
      <c r="D943" s="52" t="s">
        <v>929</v>
      </c>
      <c r="E943" s="10" t="s">
        <v>505</v>
      </c>
      <c r="F943" s="52" t="s">
        <v>504</v>
      </c>
      <c r="G943" s="52" t="s">
        <v>173</v>
      </c>
      <c r="H943" s="52" t="s">
        <v>576</v>
      </c>
      <c r="I943" s="52" t="s">
        <v>575</v>
      </c>
      <c r="J943" s="52" t="s">
        <v>173</v>
      </c>
      <c r="K943" s="52" t="s">
        <v>931</v>
      </c>
      <c r="L943" s="53" t="s">
        <v>291</v>
      </c>
      <c r="M943" s="13">
        <v>3014</v>
      </c>
      <c r="N943" s="14">
        <f t="shared" si="234"/>
        <v>8.25753424657534</v>
      </c>
      <c r="O943" s="15">
        <v>5250</v>
      </c>
      <c r="P943" s="15">
        <f t="shared" si="239"/>
        <v>15823500</v>
      </c>
      <c r="Q943" s="16">
        <f>IFERROR(VLOOKUP(G943,SCENARIOS!$A$13:$E$18,4,0),0.025)</f>
        <v>0.04</v>
      </c>
      <c r="R943" s="52">
        <f>IFERROR(VLOOKUP(L943,INPUTS!$A$107:$B$120,2,0),0.0082)</f>
        <v>0.0079</v>
      </c>
      <c r="S943" s="52">
        <f t="shared" si="240"/>
        <v>41.475</v>
      </c>
      <c r="T943" s="15">
        <f t="shared" si="241"/>
        <v>125005.65</v>
      </c>
      <c r="U943" s="15">
        <f>T943/INPUTS!$B$7*1000</f>
        <v>156257062.5</v>
      </c>
      <c r="V943" s="15">
        <f>T943*INPUTS!$B$6</f>
        <v>395017.854</v>
      </c>
      <c r="W943" s="54" t="s">
        <v>521</v>
      </c>
      <c r="X943" s="54" t="s">
        <v>396</v>
      </c>
      <c r="Y943" s="67">
        <f>IFERROR(VLOOKUP(E943,INPUTS!$A$44:$B$103,2,0),0)</f>
        <v>0</v>
      </c>
      <c r="Z943" s="15">
        <f t="shared" si="230"/>
        <v>0</v>
      </c>
      <c r="AA943" s="20">
        <f>IFERROR(VLOOKUP(E943,INPUTS!$A$44:$C$103,3,0),SCENARIOS!$J$25)</f>
        <v>0.015</v>
      </c>
      <c r="AB943" s="15">
        <f t="shared" si="238"/>
        <v>2281.32730333348</v>
      </c>
      <c r="AC943" s="20">
        <f>IFERROR(VLOOKUP($E943,INPUTS!$A$44:$G$103,4,0),SCENARIOS!$K$25)</f>
        <v>0.075</v>
      </c>
      <c r="AD943" s="15">
        <f t="shared" si="238"/>
        <v>13877.9174246252</v>
      </c>
      <c r="AE943" s="20">
        <f>IFERROR(VLOOKUP($E943,INPUTS!$A$44:$G$103,5,0),SCENARIOS!$L$25)</f>
        <v>0.15</v>
      </c>
      <c r="AF943" s="15">
        <f t="shared" si="238"/>
        <v>33769.2170278756</v>
      </c>
      <c r="AG943" s="20">
        <f>IFERROR(VLOOKUP($E943,INPUTS!$A$44:$G$103,6,0),SCENARIOS!$M$25)</f>
        <v>0.2</v>
      </c>
      <c r="AH943" s="15">
        <f t="shared" si="232"/>
        <v>54780.5545449872</v>
      </c>
      <c r="AI943" s="20">
        <f>IFERROR(VLOOKUP($E943,INPUTS!$A$44:$G$103,7,0),SCENARIOS!$N$25)</f>
        <v>0.3</v>
      </c>
      <c r="AJ943" s="15">
        <f t="shared" si="233"/>
        <v>99973.3810233602</v>
      </c>
      <c r="AL943" t="str">
        <f t="shared" si="235"/>
        <v>N</v>
      </c>
      <c r="AM943" s="21">
        <f t="shared" si="236"/>
        <v>333244.603411201</v>
      </c>
    </row>
    <row r="944" ht="15" customHeight="1" spans="1:39">
      <c r="A944" s="6" t="s">
        <v>2694</v>
      </c>
      <c r="B944" s="52" t="s">
        <v>502</v>
      </c>
      <c r="C944" s="52" t="s">
        <v>503</v>
      </c>
      <c r="D944" s="52" t="s">
        <v>929</v>
      </c>
      <c r="E944" s="10" t="s">
        <v>505</v>
      </c>
      <c r="F944" s="52" t="s">
        <v>504</v>
      </c>
      <c r="G944" s="52" t="s">
        <v>173</v>
      </c>
      <c r="H944" s="52" t="s">
        <v>819</v>
      </c>
      <c r="I944" s="52" t="s">
        <v>575</v>
      </c>
      <c r="J944" s="52" t="s">
        <v>173</v>
      </c>
      <c r="K944" s="52" t="s">
        <v>931</v>
      </c>
      <c r="L944" s="53" t="s">
        <v>291</v>
      </c>
      <c r="M944" s="13">
        <v>1507</v>
      </c>
      <c r="N944" s="14">
        <f t="shared" si="234"/>
        <v>4.12876712328767</v>
      </c>
      <c r="O944" s="15">
        <v>6560</v>
      </c>
      <c r="P944" s="15">
        <f t="shared" si="239"/>
        <v>9885920</v>
      </c>
      <c r="Q944" s="16">
        <f>IFERROR(VLOOKUP(G944,SCENARIOS!$A$13:$E$18,4,0),0.025)</f>
        <v>0.04</v>
      </c>
      <c r="R944" s="52">
        <f>IFERROR(VLOOKUP(L944,INPUTS!$A$107:$B$120,2,0),0.0082)</f>
        <v>0.0079</v>
      </c>
      <c r="S944" s="52">
        <f t="shared" si="240"/>
        <v>51.824</v>
      </c>
      <c r="T944" s="15">
        <f t="shared" si="241"/>
        <v>78098.768</v>
      </c>
      <c r="U944" s="15">
        <f>T944/INPUTS!$B$7*1000</f>
        <v>97623460</v>
      </c>
      <c r="V944" s="15">
        <f>T944*INPUTS!$B$6</f>
        <v>246792.10688</v>
      </c>
      <c r="W944" s="54" t="s">
        <v>521</v>
      </c>
      <c r="X944" s="54" t="s">
        <v>396</v>
      </c>
      <c r="Y944" s="67">
        <f>IFERROR(VLOOKUP(E944,INPUTS!$A$44:$B$103,2,0),0)</f>
        <v>0</v>
      </c>
      <c r="Z944" s="15">
        <f t="shared" si="230"/>
        <v>0</v>
      </c>
      <c r="AA944" s="20">
        <f>IFERROR(VLOOKUP(E944,INPUTS!$A$44:$C$103,3,0),SCENARIOS!$J$25)</f>
        <v>0.015</v>
      </c>
      <c r="AB944" s="15">
        <f t="shared" si="238"/>
        <v>1425.28639141596</v>
      </c>
      <c r="AC944" s="20">
        <f>IFERROR(VLOOKUP($E944,INPUTS!$A$44:$G$103,4,0),SCENARIOS!$K$25)</f>
        <v>0.075</v>
      </c>
      <c r="AD944" s="15">
        <f t="shared" si="238"/>
        <v>8670.39412433728</v>
      </c>
      <c r="AE944" s="20">
        <f>IFERROR(VLOOKUP($E944,INPUTS!$A$44:$G$103,5,0),SCENARIOS!$L$25)</f>
        <v>0.15</v>
      </c>
      <c r="AF944" s="15">
        <f t="shared" si="238"/>
        <v>21097.7203526537</v>
      </c>
      <c r="AG944" s="20">
        <f>IFERROR(VLOOKUP($E944,INPUTS!$A$44:$G$103,6,0),SCENARIOS!$M$25)</f>
        <v>0.2</v>
      </c>
      <c r="AH944" s="15">
        <f t="shared" si="232"/>
        <v>34224.8036014396</v>
      </c>
      <c r="AI944" s="20">
        <f>IFERROR(VLOOKUP($E944,INPUTS!$A$44:$G$103,7,0),SCENARIOS!$N$25)</f>
        <v>0.3</v>
      </c>
      <c r="AJ944" s="15">
        <f t="shared" si="233"/>
        <v>62459.5599536422</v>
      </c>
      <c r="AL944" t="str">
        <f t="shared" si="235"/>
        <v>N</v>
      </c>
      <c r="AM944" s="21">
        <f t="shared" si="236"/>
        <v>208198.533178807</v>
      </c>
    </row>
    <row r="945" ht="15" customHeight="1" spans="1:39">
      <c r="A945" s="24" t="s">
        <v>2695</v>
      </c>
      <c r="B945" s="52" t="s">
        <v>557</v>
      </c>
      <c r="C945" s="52" t="s">
        <v>558</v>
      </c>
      <c r="D945" s="52" t="s">
        <v>929</v>
      </c>
      <c r="E945" s="10" t="s">
        <v>505</v>
      </c>
      <c r="F945" s="52" t="s">
        <v>504</v>
      </c>
      <c r="G945" s="52" t="s">
        <v>173</v>
      </c>
      <c r="H945" s="52" t="s">
        <v>252</v>
      </c>
      <c r="I945" s="52" t="s">
        <v>930</v>
      </c>
      <c r="J945" s="52" t="s">
        <v>169</v>
      </c>
      <c r="K945" s="52" t="s">
        <v>931</v>
      </c>
      <c r="L945" s="53" t="s">
        <v>295</v>
      </c>
      <c r="M945" s="13">
        <v>1507</v>
      </c>
      <c r="N945" s="14">
        <f t="shared" si="234"/>
        <v>4.12876712328767</v>
      </c>
      <c r="O945" s="15">
        <v>8950</v>
      </c>
      <c r="P945" s="15">
        <f t="shared" si="239"/>
        <v>13487650</v>
      </c>
      <c r="Q945" s="16">
        <f>IFERROR(VLOOKUP(G945,SCENARIOS!$A$13:$E$18,4,0),0.025)</f>
        <v>0.04</v>
      </c>
      <c r="R945" s="52">
        <f>IFERROR(VLOOKUP(L945,INPUTS!$A$107:$B$120,2,0),0.0082)</f>
        <v>0.0089</v>
      </c>
      <c r="S945" s="52">
        <f t="shared" si="240"/>
        <v>79.655</v>
      </c>
      <c r="T945" s="15">
        <f t="shared" si="241"/>
        <v>120040.085</v>
      </c>
      <c r="U945" s="15">
        <f>T945/INPUTS!$B$7*1000</f>
        <v>150050106.25</v>
      </c>
      <c r="V945" s="15">
        <f>T945*INPUTS!$B$6</f>
        <v>379326.6686</v>
      </c>
      <c r="W945" s="54" t="s">
        <v>396</v>
      </c>
      <c r="X945" s="54" t="s">
        <v>396</v>
      </c>
      <c r="Y945" s="67">
        <f>IFERROR(VLOOKUP(E945,INPUTS!$A$44:$B$103,2,0),0)</f>
        <v>0</v>
      </c>
      <c r="Z945" s="15">
        <f t="shared" si="230"/>
        <v>0</v>
      </c>
      <c r="AA945" s="20">
        <f>IFERROR(VLOOKUP(E945,INPUTS!$A$44:$C$103,3,0),SCENARIOS!$J$25)</f>
        <v>0.015</v>
      </c>
      <c r="AB945" s="15">
        <f t="shared" si="238"/>
        <v>2190.70676729389</v>
      </c>
      <c r="AC945" s="20">
        <f>IFERROR(VLOOKUP($E945,INPUTS!$A$44:$G$103,4,0),SCENARIOS!$K$25)</f>
        <v>0.075</v>
      </c>
      <c r="AD945" s="15">
        <f t="shared" si="238"/>
        <v>13326.6487336772</v>
      </c>
      <c r="AE945" s="20">
        <f>IFERROR(VLOOKUP($E945,INPUTS!$A$44:$G$103,5,0),SCENARIOS!$L$25)</f>
        <v>0.15</v>
      </c>
      <c r="AF945" s="15">
        <f t="shared" si="238"/>
        <v>32427.8117221872</v>
      </c>
      <c r="AG945" s="20">
        <f>IFERROR(VLOOKUP($E945,INPUTS!$A$44:$G$103,6,0),SCENARIOS!$M$25)</f>
        <v>0.2</v>
      </c>
      <c r="AH945" s="15">
        <f t="shared" si="232"/>
        <v>52604.5216670398</v>
      </c>
      <c r="AI945" s="20">
        <f>IFERROR(VLOOKUP($E945,INPUTS!$A$44:$G$103,7,0),SCENARIOS!$N$25)</f>
        <v>0.3</v>
      </c>
      <c r="AJ945" s="15">
        <f t="shared" si="233"/>
        <v>96002.1659483516</v>
      </c>
      <c r="AL945" t="str">
        <f t="shared" si="235"/>
        <v>Y</v>
      </c>
      <c r="AM945" s="21">
        <f t="shared" si="236"/>
        <v>320007.219827838</v>
      </c>
    </row>
    <row r="946" ht="15" customHeight="1" spans="1:39">
      <c r="A946" s="6" t="s">
        <v>2696</v>
      </c>
      <c r="B946" s="52" t="s">
        <v>557</v>
      </c>
      <c r="C946" s="52" t="s">
        <v>558</v>
      </c>
      <c r="D946" s="52" t="s">
        <v>929</v>
      </c>
      <c r="E946" s="10" t="s">
        <v>505</v>
      </c>
      <c r="F946" s="52" t="s">
        <v>504</v>
      </c>
      <c r="G946" s="52" t="s">
        <v>173</v>
      </c>
      <c r="H946" s="52" t="s">
        <v>234</v>
      </c>
      <c r="I946" s="52" t="s">
        <v>424</v>
      </c>
      <c r="J946" s="52" t="s">
        <v>173</v>
      </c>
      <c r="K946" s="52" t="s">
        <v>931</v>
      </c>
      <c r="L946" s="53" t="s">
        <v>279</v>
      </c>
      <c r="M946" s="13">
        <v>9041</v>
      </c>
      <c r="N946" s="14">
        <f t="shared" si="234"/>
        <v>24.7698630136986</v>
      </c>
      <c r="O946" s="15">
        <v>1240</v>
      </c>
      <c r="P946" s="15">
        <f t="shared" si="239"/>
        <v>11210840</v>
      </c>
      <c r="Q946" s="16">
        <f>IFERROR(VLOOKUP(G946,SCENARIOS!$A$13:$E$18,4,0),0.025)</f>
        <v>0.04</v>
      </c>
      <c r="R946" s="52">
        <f>IFERROR(VLOOKUP(L946,INPUTS!$A$107:$B$120,2,0),0.0082)</f>
        <v>0.0039</v>
      </c>
      <c r="S946" s="52">
        <f t="shared" si="240"/>
        <v>4.836</v>
      </c>
      <c r="T946" s="15">
        <f t="shared" si="241"/>
        <v>43722.276</v>
      </c>
      <c r="U946" s="15">
        <f>T946/INPUTS!$B$7*1000</f>
        <v>54652845</v>
      </c>
      <c r="V946" s="15">
        <f>T946*INPUTS!$B$6</f>
        <v>138162.39216</v>
      </c>
      <c r="W946" s="54" t="s">
        <v>396</v>
      </c>
      <c r="X946" s="54" t="s">
        <v>396</v>
      </c>
      <c r="Y946" s="67">
        <f>IFERROR(VLOOKUP(E946,INPUTS!$A$44:$B$103,2,0),0)</f>
        <v>0</v>
      </c>
      <c r="Z946" s="15">
        <f t="shared" si="230"/>
        <v>0</v>
      </c>
      <c r="AA946" s="20">
        <f>IFERROR(VLOOKUP(E946,INPUTS!$A$44:$C$103,3,0),SCENARIOS!$J$25)</f>
        <v>0.015</v>
      </c>
      <c r="AB946" s="15">
        <f t="shared" si="238"/>
        <v>797.922509924008</v>
      </c>
      <c r="AC946" s="20">
        <f>IFERROR(VLOOKUP($E946,INPUTS!$A$44:$G$103,4,0),SCENARIOS!$K$25)</f>
        <v>0.075</v>
      </c>
      <c r="AD946" s="15">
        <f t="shared" si="238"/>
        <v>4853.97368794669</v>
      </c>
      <c r="AE946" s="20">
        <f>IFERROR(VLOOKUP($E946,INPUTS!$A$44:$G$103,5,0),SCENARIOS!$L$25)</f>
        <v>0.15</v>
      </c>
      <c r="AF946" s="15">
        <f t="shared" si="238"/>
        <v>11811.2023512271</v>
      </c>
      <c r="AG946" s="20">
        <f>IFERROR(VLOOKUP($E946,INPUTS!$A$44:$G$103,6,0),SCENARIOS!$M$25)</f>
        <v>0.2</v>
      </c>
      <c r="AH946" s="15">
        <f t="shared" si="232"/>
        <v>19160.1781619389</v>
      </c>
      <c r="AI946" s="20">
        <f>IFERROR(VLOOKUP($E946,INPUTS!$A$44:$G$103,7,0),SCENARIOS!$N$25)</f>
        <v>0.3</v>
      </c>
      <c r="AJ946" s="15">
        <f t="shared" si="233"/>
        <v>34966.9295568362</v>
      </c>
      <c r="AL946" t="str">
        <f t="shared" si="235"/>
        <v>Y</v>
      </c>
      <c r="AM946" s="21">
        <f t="shared" si="236"/>
        <v>116556.431856121</v>
      </c>
    </row>
    <row r="947" ht="15" customHeight="1" spans="1:39">
      <c r="A947" s="24" t="s">
        <v>2697</v>
      </c>
      <c r="B947" s="52" t="s">
        <v>557</v>
      </c>
      <c r="C947" s="52" t="s">
        <v>558</v>
      </c>
      <c r="D947" s="52" t="s">
        <v>929</v>
      </c>
      <c r="E947" s="10" t="s">
        <v>505</v>
      </c>
      <c r="F947" s="52" t="s">
        <v>504</v>
      </c>
      <c r="G947" s="52" t="s">
        <v>173</v>
      </c>
      <c r="H947" s="52" t="s">
        <v>428</v>
      </c>
      <c r="I947" s="52" t="s">
        <v>427</v>
      </c>
      <c r="J947" s="52" t="s">
        <v>173</v>
      </c>
      <c r="K947" s="52" t="s">
        <v>931</v>
      </c>
      <c r="L947" s="53" t="s">
        <v>279</v>
      </c>
      <c r="M947" s="13">
        <v>4520</v>
      </c>
      <c r="N947" s="14">
        <f t="shared" si="234"/>
        <v>12.3835616438356</v>
      </c>
      <c r="O947" s="15">
        <v>2070</v>
      </c>
      <c r="P947" s="15">
        <f t="shared" si="239"/>
        <v>9356400</v>
      </c>
      <c r="Q947" s="16">
        <f>IFERROR(VLOOKUP(G947,SCENARIOS!$A$13:$E$18,4,0),0.025)</f>
        <v>0.04</v>
      </c>
      <c r="R947" s="52">
        <f>IFERROR(VLOOKUP(L947,INPUTS!$A$107:$B$120,2,0),0.0082)</f>
        <v>0.0039</v>
      </c>
      <c r="S947" s="52">
        <f t="shared" si="240"/>
        <v>8.073</v>
      </c>
      <c r="T947" s="15">
        <f t="shared" si="241"/>
        <v>36489.96</v>
      </c>
      <c r="U947" s="15">
        <f>T947/INPUTS!$B$7*1000</f>
        <v>45612450</v>
      </c>
      <c r="V947" s="15">
        <f>T947*INPUTS!$B$6</f>
        <v>115308.2736</v>
      </c>
      <c r="W947" s="54" t="s">
        <v>521</v>
      </c>
      <c r="X947" s="54" t="s">
        <v>396</v>
      </c>
      <c r="Y947" s="67">
        <f>IFERROR(VLOOKUP(E947,INPUTS!$A$44:$B$103,2,0),0)</f>
        <v>0</v>
      </c>
      <c r="Z947" s="15">
        <f t="shared" si="230"/>
        <v>0</v>
      </c>
      <c r="AA947" s="20">
        <f>IFERROR(VLOOKUP(E947,INPUTS!$A$44:$C$103,3,0),SCENARIOS!$J$25)</f>
        <v>0.015</v>
      </c>
      <c r="AB947" s="15">
        <f t="shared" si="238"/>
        <v>665.934236136899</v>
      </c>
      <c r="AC947" s="20">
        <f>IFERROR(VLOOKUP($E947,INPUTS!$A$44:$G$103,4,0),SCENARIOS!$K$25)</f>
        <v>0.075</v>
      </c>
      <c r="AD947" s="15">
        <f t="shared" si="238"/>
        <v>4051.05410601742</v>
      </c>
      <c r="AE947" s="20">
        <f>IFERROR(VLOOKUP($E947,INPUTS!$A$44:$G$103,5,0),SCENARIOS!$L$25)</f>
        <v>0.15</v>
      </c>
      <c r="AF947" s="15">
        <f t="shared" si="238"/>
        <v>9857.45347173107</v>
      </c>
      <c r="AG947" s="20">
        <f>IFERROR(VLOOKUP($E947,INPUTS!$A$44:$G$103,6,0),SCENARIOS!$M$25)</f>
        <v>0.2</v>
      </c>
      <c r="AH947" s="15">
        <f t="shared" si="232"/>
        <v>15990.7991688728</v>
      </c>
      <c r="AI947" s="20">
        <f>IFERROR(VLOOKUP($E947,INPUTS!$A$44:$G$103,7,0),SCENARIOS!$N$25)</f>
        <v>0.3</v>
      </c>
      <c r="AJ947" s="15">
        <f t="shared" si="233"/>
        <v>29182.8783307568</v>
      </c>
      <c r="AL947" t="str">
        <f t="shared" si="235"/>
        <v>Y</v>
      </c>
      <c r="AM947" s="21">
        <f t="shared" si="236"/>
        <v>97276.2611025228</v>
      </c>
    </row>
    <row r="948" ht="15" customHeight="1" spans="1:39">
      <c r="A948" s="6" t="s">
        <v>2698</v>
      </c>
      <c r="B948" s="52" t="s">
        <v>557</v>
      </c>
      <c r="C948" s="52" t="s">
        <v>558</v>
      </c>
      <c r="D948" s="52" t="s">
        <v>929</v>
      </c>
      <c r="E948" s="10" t="s">
        <v>505</v>
      </c>
      <c r="F948" s="52" t="s">
        <v>504</v>
      </c>
      <c r="G948" s="52" t="s">
        <v>173</v>
      </c>
      <c r="H948" s="52" t="s">
        <v>242</v>
      </c>
      <c r="I948" s="52" t="s">
        <v>421</v>
      </c>
      <c r="J948" s="52" t="s">
        <v>173</v>
      </c>
      <c r="K948" s="52" t="s">
        <v>931</v>
      </c>
      <c r="L948" s="53" t="s">
        <v>288</v>
      </c>
      <c r="M948" s="13">
        <v>3014</v>
      </c>
      <c r="N948" s="14">
        <f t="shared" si="234"/>
        <v>8.25753424657534</v>
      </c>
      <c r="O948" s="15">
        <v>4690</v>
      </c>
      <c r="P948" s="15">
        <f t="shared" si="239"/>
        <v>14135660</v>
      </c>
      <c r="Q948" s="16">
        <f>IFERROR(VLOOKUP(G948,SCENARIOS!$A$13:$E$18,4,0),0.025)</f>
        <v>0.04</v>
      </c>
      <c r="R948" s="52">
        <f>IFERROR(VLOOKUP(L948,INPUTS!$A$107:$B$120,2,0),0.0082)</f>
        <v>0.0085</v>
      </c>
      <c r="S948" s="52">
        <f t="shared" si="240"/>
        <v>39.865</v>
      </c>
      <c r="T948" s="15">
        <f t="shared" si="241"/>
        <v>120153.11</v>
      </c>
      <c r="U948" s="15">
        <f>T948/INPUTS!$B$7*1000</f>
        <v>150191387.5</v>
      </c>
      <c r="V948" s="15">
        <f>T948*INPUTS!$B$6</f>
        <v>379683.8276</v>
      </c>
      <c r="W948" s="54" t="s">
        <v>396</v>
      </c>
      <c r="X948" s="54" t="s">
        <v>396</v>
      </c>
      <c r="Y948" s="67">
        <f>IFERROR(VLOOKUP(E948,INPUTS!$A$44:$B$103,2,0),0)</f>
        <v>0</v>
      </c>
      <c r="Z948" s="15">
        <f t="shared" si="230"/>
        <v>0</v>
      </c>
      <c r="AA948" s="20">
        <f>IFERROR(VLOOKUP(E948,INPUTS!$A$44:$C$103,3,0),SCENARIOS!$J$25)</f>
        <v>0.015</v>
      </c>
      <c r="AB948" s="15">
        <f t="shared" ref="AB948:AF963" si="242">$T948*AA948*(1+$Q948)^AB$2</f>
        <v>2192.7694502083</v>
      </c>
      <c r="AC948" s="20">
        <f>IFERROR(VLOOKUP($E948,INPUTS!$A$44:$G$103,4,0),SCENARIOS!$K$25)</f>
        <v>0.075</v>
      </c>
      <c r="AD948" s="15">
        <f t="shared" si="242"/>
        <v>13339.1965794499</v>
      </c>
      <c r="AE948" s="20">
        <f>IFERROR(VLOOKUP($E948,INPUTS!$A$44:$G$103,5,0),SCENARIOS!$L$25)</f>
        <v>0.15</v>
      </c>
      <c r="AF948" s="15">
        <f t="shared" si="242"/>
        <v>32458.3444681437</v>
      </c>
      <c r="AG948" s="20">
        <f>IFERROR(VLOOKUP($E948,INPUTS!$A$44:$G$103,6,0),SCENARIOS!$M$25)</f>
        <v>0.2</v>
      </c>
      <c r="AH948" s="15">
        <f t="shared" si="232"/>
        <v>52654.0520056881</v>
      </c>
      <c r="AI948" s="20">
        <f>IFERROR(VLOOKUP($E948,INPUTS!$A$44:$G$103,7,0),SCENARIOS!$N$25)</f>
        <v>0.3</v>
      </c>
      <c r="AJ948" s="15">
        <f t="shared" si="233"/>
        <v>96092.5577937614</v>
      </c>
      <c r="AL948" t="str">
        <f t="shared" si="235"/>
        <v>Y</v>
      </c>
      <c r="AM948" s="21">
        <f t="shared" si="236"/>
        <v>320308.525979205</v>
      </c>
    </row>
    <row r="949" ht="15" customHeight="1" spans="1:39">
      <c r="A949" s="24" t="s">
        <v>2699</v>
      </c>
      <c r="B949" s="52" t="s">
        <v>557</v>
      </c>
      <c r="C949" s="52" t="s">
        <v>558</v>
      </c>
      <c r="D949" s="52" t="s">
        <v>929</v>
      </c>
      <c r="E949" s="10" t="s">
        <v>505</v>
      </c>
      <c r="F949" s="52" t="s">
        <v>504</v>
      </c>
      <c r="G949" s="52" t="s">
        <v>173</v>
      </c>
      <c r="H949" s="52" t="s">
        <v>545</v>
      </c>
      <c r="I949" s="52" t="s">
        <v>544</v>
      </c>
      <c r="J949" s="52" t="s">
        <v>173</v>
      </c>
      <c r="K949" s="52" t="s">
        <v>931</v>
      </c>
      <c r="L949" s="53" t="s">
        <v>282</v>
      </c>
      <c r="M949" s="13">
        <v>3014</v>
      </c>
      <c r="N949" s="14">
        <f t="shared" si="234"/>
        <v>8.25753424657534</v>
      </c>
      <c r="O949" s="15">
        <v>3720</v>
      </c>
      <c r="P949" s="15">
        <f t="shared" si="239"/>
        <v>11212080</v>
      </c>
      <c r="Q949" s="16">
        <f>IFERROR(VLOOKUP(G949,SCENARIOS!$A$13:$E$18,4,0),0.025)</f>
        <v>0.04</v>
      </c>
      <c r="R949" s="52">
        <f>IFERROR(VLOOKUP(L949,INPUTS!$A$107:$B$120,2,0),0.0082)</f>
        <v>0.0042</v>
      </c>
      <c r="S949" s="52">
        <f t="shared" si="240"/>
        <v>15.624</v>
      </c>
      <c r="T949" s="15">
        <f t="shared" si="241"/>
        <v>47090.736</v>
      </c>
      <c r="U949" s="15">
        <f>T949/INPUTS!$B$7*1000</f>
        <v>58863420</v>
      </c>
      <c r="V949" s="15">
        <f>T949*INPUTS!$B$6</f>
        <v>148806.72576</v>
      </c>
      <c r="W949" s="54" t="s">
        <v>396</v>
      </c>
      <c r="X949" s="54" t="s">
        <v>396</v>
      </c>
      <c r="Y949" s="67">
        <f>IFERROR(VLOOKUP(E949,INPUTS!$A$44:$B$103,2,0),0)</f>
        <v>0</v>
      </c>
      <c r="Z949" s="15">
        <f t="shared" si="230"/>
        <v>0</v>
      </c>
      <c r="AA949" s="20">
        <f>IFERROR(VLOOKUP(E949,INPUTS!$A$44:$C$103,3,0),SCENARIOS!$J$25)</f>
        <v>0.015</v>
      </c>
      <c r="AB949" s="15">
        <f t="shared" si="242"/>
        <v>859.396209458283</v>
      </c>
      <c r="AC949" s="20">
        <f>IFERROR(VLOOKUP($E949,INPUTS!$A$44:$G$103,4,0),SCENARIOS!$K$25)</f>
        <v>0.075</v>
      </c>
      <c r="AD949" s="15">
        <f t="shared" si="242"/>
        <v>5227.93446274489</v>
      </c>
      <c r="AE949" s="20">
        <f>IFERROR(VLOOKUP($E949,INPUTS!$A$44:$G$103,5,0),SCENARIOS!$L$25)</f>
        <v>0.15</v>
      </c>
      <c r="AF949" s="15">
        <f t="shared" si="242"/>
        <v>12721.1632753111</v>
      </c>
      <c r="AG949" s="20">
        <f>IFERROR(VLOOKUP($E949,INPUTS!$A$44:$G$103,6,0),SCENARIOS!$M$25)</f>
        <v>0.2</v>
      </c>
      <c r="AH949" s="15">
        <f t="shared" si="232"/>
        <v>20636.3202944154</v>
      </c>
      <c r="AI949" s="20">
        <f>IFERROR(VLOOKUP($E949,INPUTS!$A$44:$G$103,7,0),SCENARIOS!$N$25)</f>
        <v>0.3</v>
      </c>
      <c r="AJ949" s="15">
        <f t="shared" si="233"/>
        <v>37660.8584715848</v>
      </c>
      <c r="AL949" t="str">
        <f t="shared" si="235"/>
        <v>Y</v>
      </c>
      <c r="AM949" s="21">
        <f t="shared" si="236"/>
        <v>125536.194905283</v>
      </c>
    </row>
    <row r="950" ht="15" customHeight="1" spans="1:39">
      <c r="A950" s="6" t="s">
        <v>2700</v>
      </c>
      <c r="B950" s="52" t="s">
        <v>557</v>
      </c>
      <c r="C950" s="52" t="s">
        <v>558</v>
      </c>
      <c r="D950" s="52" t="s">
        <v>929</v>
      </c>
      <c r="E950" s="10" t="s">
        <v>505</v>
      </c>
      <c r="F950" s="52" t="s">
        <v>504</v>
      </c>
      <c r="G950" s="52" t="s">
        <v>173</v>
      </c>
      <c r="H950" s="52" t="s">
        <v>264</v>
      </c>
      <c r="I950" s="52" t="s">
        <v>436</v>
      </c>
      <c r="J950" s="52" t="s">
        <v>173</v>
      </c>
      <c r="K950" s="52" t="s">
        <v>931</v>
      </c>
      <c r="L950" s="53" t="s">
        <v>295</v>
      </c>
      <c r="M950" s="13">
        <v>1507</v>
      </c>
      <c r="N950" s="14">
        <f t="shared" si="234"/>
        <v>4.12876712328767</v>
      </c>
      <c r="O950" s="15">
        <v>8280</v>
      </c>
      <c r="P950" s="15">
        <f t="shared" si="239"/>
        <v>12477960</v>
      </c>
      <c r="Q950" s="16">
        <f>IFERROR(VLOOKUP(G950,SCENARIOS!$A$13:$E$18,4,0),0.025)</f>
        <v>0.04</v>
      </c>
      <c r="R950" s="52">
        <f>IFERROR(VLOOKUP(L950,INPUTS!$A$107:$B$120,2,0),0.0082)</f>
        <v>0.0089</v>
      </c>
      <c r="S950" s="52">
        <f t="shared" si="240"/>
        <v>73.692</v>
      </c>
      <c r="T950" s="15">
        <f t="shared" si="241"/>
        <v>111053.844</v>
      </c>
      <c r="U950" s="15">
        <f>T950/INPUTS!$B$7*1000</f>
        <v>138817305</v>
      </c>
      <c r="V950" s="15">
        <f>T950*INPUTS!$B$6</f>
        <v>350930.14704</v>
      </c>
      <c r="W950" s="54" t="s">
        <v>396</v>
      </c>
      <c r="X950" s="54" t="s">
        <v>396</v>
      </c>
      <c r="Y950" s="67">
        <f>IFERROR(VLOOKUP(E950,INPUTS!$A$44:$B$103,2,0),0)</f>
        <v>0</v>
      </c>
      <c r="Z950" s="15">
        <f t="shared" si="230"/>
        <v>0</v>
      </c>
      <c r="AA950" s="20">
        <f>IFERROR(VLOOKUP(E950,INPUTS!$A$44:$C$103,3,0),SCENARIOS!$J$25)</f>
        <v>0.015</v>
      </c>
      <c r="AB950" s="15">
        <f t="shared" si="242"/>
        <v>2026.70972437915</v>
      </c>
      <c r="AC950" s="20">
        <f>IFERROR(VLOOKUP($E950,INPUTS!$A$44:$G$103,4,0),SCENARIOS!$K$25)</f>
        <v>0.075</v>
      </c>
      <c r="AD950" s="15">
        <f t="shared" si="242"/>
        <v>12329.011342441</v>
      </c>
      <c r="AE950" s="20">
        <f>IFERROR(VLOOKUP($E950,INPUTS!$A$44:$G$103,5,0),SCENARIOS!$L$25)</f>
        <v>0.15</v>
      </c>
      <c r="AF950" s="15">
        <f t="shared" si="242"/>
        <v>30000.2548670067</v>
      </c>
      <c r="AG950" s="20">
        <f>IFERROR(VLOOKUP($E950,INPUTS!$A$44:$G$103,6,0),SCENARIOS!$M$25)</f>
        <v>0.2</v>
      </c>
      <c r="AH950" s="15">
        <f t="shared" si="232"/>
        <v>48666.5295422446</v>
      </c>
      <c r="AI950" s="20">
        <f>IFERROR(VLOOKUP($E950,INPUTS!$A$44:$G$103,7,0),SCENARIOS!$N$25)</f>
        <v>0.3</v>
      </c>
      <c r="AJ950" s="15">
        <f t="shared" si="233"/>
        <v>88815.411625961</v>
      </c>
      <c r="AL950" t="str">
        <f t="shared" si="235"/>
        <v>N</v>
      </c>
      <c r="AM950" s="21">
        <f t="shared" si="236"/>
        <v>296051.372086537</v>
      </c>
    </row>
    <row r="951" ht="15" customHeight="1" spans="1:39">
      <c r="A951" s="24" t="s">
        <v>2701</v>
      </c>
      <c r="B951" s="52" t="s">
        <v>557</v>
      </c>
      <c r="C951" s="52" t="s">
        <v>558</v>
      </c>
      <c r="D951" s="52" t="s">
        <v>929</v>
      </c>
      <c r="E951" s="10" t="s">
        <v>505</v>
      </c>
      <c r="F951" s="52" t="s">
        <v>504</v>
      </c>
      <c r="G951" s="52" t="s">
        <v>173</v>
      </c>
      <c r="H951" s="52" t="s">
        <v>819</v>
      </c>
      <c r="I951" s="52" t="s">
        <v>575</v>
      </c>
      <c r="J951" s="52" t="s">
        <v>173</v>
      </c>
      <c r="K951" s="52" t="s">
        <v>931</v>
      </c>
      <c r="L951" s="53" t="s">
        <v>291</v>
      </c>
      <c r="M951" s="13">
        <v>1507</v>
      </c>
      <c r="N951" s="14">
        <f t="shared" si="234"/>
        <v>4.12876712328767</v>
      </c>
      <c r="O951" s="15">
        <v>6560</v>
      </c>
      <c r="P951" s="15">
        <f t="shared" si="239"/>
        <v>9885920</v>
      </c>
      <c r="Q951" s="16">
        <f>IFERROR(VLOOKUP(G951,SCENARIOS!$A$13:$E$18,4,0),0.025)</f>
        <v>0.04</v>
      </c>
      <c r="R951" s="52">
        <f>IFERROR(VLOOKUP(L951,INPUTS!$A$107:$B$120,2,0),0.0082)</f>
        <v>0.0079</v>
      </c>
      <c r="S951" s="52">
        <f t="shared" si="240"/>
        <v>51.824</v>
      </c>
      <c r="T951" s="15">
        <f t="shared" si="241"/>
        <v>78098.768</v>
      </c>
      <c r="U951" s="15">
        <f>T951/INPUTS!$B$7*1000</f>
        <v>97623460</v>
      </c>
      <c r="V951" s="15">
        <f>T951*INPUTS!$B$6</f>
        <v>246792.10688</v>
      </c>
      <c r="W951" s="54" t="s">
        <v>521</v>
      </c>
      <c r="X951" s="54" t="s">
        <v>396</v>
      </c>
      <c r="Y951" s="67">
        <f>IFERROR(VLOOKUP(E951,INPUTS!$A$44:$B$103,2,0),0)</f>
        <v>0</v>
      </c>
      <c r="Z951" s="15">
        <f t="shared" si="230"/>
        <v>0</v>
      </c>
      <c r="AA951" s="20">
        <f>IFERROR(VLOOKUP(E951,INPUTS!$A$44:$C$103,3,0),SCENARIOS!$J$25)</f>
        <v>0.015</v>
      </c>
      <c r="AB951" s="15">
        <f t="shared" si="242"/>
        <v>1425.28639141596</v>
      </c>
      <c r="AC951" s="20">
        <f>IFERROR(VLOOKUP($E951,INPUTS!$A$44:$G$103,4,0),SCENARIOS!$K$25)</f>
        <v>0.075</v>
      </c>
      <c r="AD951" s="15">
        <f t="shared" si="242"/>
        <v>8670.39412433728</v>
      </c>
      <c r="AE951" s="20">
        <f>IFERROR(VLOOKUP($E951,INPUTS!$A$44:$G$103,5,0),SCENARIOS!$L$25)</f>
        <v>0.15</v>
      </c>
      <c r="AF951" s="15">
        <f t="shared" si="242"/>
        <v>21097.7203526537</v>
      </c>
      <c r="AG951" s="20">
        <f>IFERROR(VLOOKUP($E951,INPUTS!$A$44:$G$103,6,0),SCENARIOS!$M$25)</f>
        <v>0.2</v>
      </c>
      <c r="AH951" s="15">
        <f t="shared" si="232"/>
        <v>34224.8036014396</v>
      </c>
      <c r="AI951" s="20">
        <f>IFERROR(VLOOKUP($E951,INPUTS!$A$44:$G$103,7,0),SCENARIOS!$N$25)</f>
        <v>0.3</v>
      </c>
      <c r="AJ951" s="15">
        <f t="shared" si="233"/>
        <v>62459.5599536422</v>
      </c>
      <c r="AL951" t="str">
        <f t="shared" si="235"/>
        <v>N</v>
      </c>
      <c r="AM951" s="21">
        <f t="shared" si="236"/>
        <v>208198.533178807</v>
      </c>
    </row>
    <row r="952" ht="15" customHeight="1" spans="1:39">
      <c r="A952" s="6" t="s">
        <v>2702</v>
      </c>
      <c r="B952" s="52" t="s">
        <v>419</v>
      </c>
      <c r="C952" s="52" t="s">
        <v>420</v>
      </c>
      <c r="D952" s="52" t="s">
        <v>929</v>
      </c>
      <c r="E952" s="10" t="s">
        <v>242</v>
      </c>
      <c r="F952" s="52" t="s">
        <v>421</v>
      </c>
      <c r="G952" s="52" t="s">
        <v>173</v>
      </c>
      <c r="H952" s="52" t="s">
        <v>200</v>
      </c>
      <c r="I952" s="52" t="s">
        <v>391</v>
      </c>
      <c r="J952" s="52" t="s">
        <v>165</v>
      </c>
      <c r="K952" s="52" t="s">
        <v>931</v>
      </c>
      <c r="L952" s="53" t="s">
        <v>291</v>
      </c>
      <c r="M952" s="13">
        <v>1476</v>
      </c>
      <c r="N952" s="14">
        <f t="shared" si="234"/>
        <v>4.04383561643836</v>
      </c>
      <c r="O952" s="15">
        <v>10160</v>
      </c>
      <c r="P952" s="15">
        <f t="shared" si="239"/>
        <v>14996160</v>
      </c>
      <c r="Q952" s="16">
        <f>IFERROR(VLOOKUP(G952,SCENARIOS!$A$13:$E$18,4,0),0.025)</f>
        <v>0.04</v>
      </c>
      <c r="R952" s="52">
        <f>IFERROR(VLOOKUP(L952,INPUTS!$A$107:$B$120,2,0),0.0082)</f>
        <v>0.0079</v>
      </c>
      <c r="S952" s="52">
        <f t="shared" si="240"/>
        <v>80.264</v>
      </c>
      <c r="T952" s="15">
        <f t="shared" si="241"/>
        <v>118469.664</v>
      </c>
      <c r="U952" s="15">
        <f>T952/INPUTS!$B$7*1000</f>
        <v>148087080</v>
      </c>
      <c r="V952" s="15">
        <f>T952*INPUTS!$B$6</f>
        <v>374364.13824</v>
      </c>
      <c r="W952" s="54" t="s">
        <v>396</v>
      </c>
      <c r="X952" s="54" t="s">
        <v>396</v>
      </c>
      <c r="Y952" s="67">
        <f>IFERROR(VLOOKUP(E952,INPUTS!$A$44:$B$103,2,0),0)</f>
        <v>0</v>
      </c>
      <c r="Z952" s="15">
        <f t="shared" si="230"/>
        <v>0</v>
      </c>
      <c r="AA952" s="20">
        <f>IFERROR(VLOOKUP(E952,INPUTS!$A$44:$C$103,3,0),SCENARIOS!$J$25)</f>
        <v>0.03</v>
      </c>
      <c r="AB952" s="15">
        <f t="shared" si="242"/>
        <v>4324.09381655859</v>
      </c>
      <c r="AC952" s="20">
        <f>IFERROR(VLOOKUP($E952,INPUTS!$A$44:$G$103,4,0),SCENARIOS!$K$25)</f>
        <v>0.1</v>
      </c>
      <c r="AD952" s="15">
        <f t="shared" si="242"/>
        <v>17536.4043072197</v>
      </c>
      <c r="AE952" s="20">
        <f>IFERROR(VLOOKUP($E952,INPUTS!$A$44:$G$103,5,0),SCENARIOS!$L$25)</f>
        <v>0.2</v>
      </c>
      <c r="AF952" s="15">
        <f t="shared" si="242"/>
        <v>42671.4343960773</v>
      </c>
      <c r="AG952" s="20">
        <f>IFERROR(VLOOKUP($E952,INPUTS!$A$44:$G$103,6,0),SCENARIOS!$M$25)</f>
        <v>0.3</v>
      </c>
      <c r="AH952" s="15">
        <f t="shared" si="232"/>
        <v>77874.486761338</v>
      </c>
      <c r="AI952" s="20">
        <f>IFERROR(VLOOKUP($E952,INPUTS!$A$44:$G$103,7,0),SCENARIOS!$N$25)</f>
        <v>0.4</v>
      </c>
      <c r="AJ952" s="15">
        <f t="shared" si="233"/>
        <v>126328.293788123</v>
      </c>
      <c r="AL952" t="str">
        <f t="shared" si="235"/>
        <v>Y</v>
      </c>
      <c r="AM952" s="21">
        <f t="shared" si="236"/>
        <v>315820.734470308</v>
      </c>
    </row>
    <row r="953" ht="15" customHeight="1" spans="1:39">
      <c r="A953" s="24" t="s">
        <v>2703</v>
      </c>
      <c r="B953" s="52" t="s">
        <v>419</v>
      </c>
      <c r="C953" s="52" t="s">
        <v>420</v>
      </c>
      <c r="D953" s="52" t="s">
        <v>929</v>
      </c>
      <c r="E953" s="10" t="s">
        <v>242</v>
      </c>
      <c r="F953" s="52" t="s">
        <v>421</v>
      </c>
      <c r="G953" s="52" t="s">
        <v>173</v>
      </c>
      <c r="H953" s="52" t="s">
        <v>203</v>
      </c>
      <c r="I953" s="52" t="s">
        <v>399</v>
      </c>
      <c r="J953" s="52" t="s">
        <v>165</v>
      </c>
      <c r="K953" s="52" t="s">
        <v>931</v>
      </c>
      <c r="L953" s="53" t="s">
        <v>291</v>
      </c>
      <c r="M953" s="13">
        <v>984</v>
      </c>
      <c r="N953" s="14">
        <f t="shared" si="234"/>
        <v>2.6958904109589</v>
      </c>
      <c r="O953" s="15">
        <v>10730</v>
      </c>
      <c r="P953" s="15">
        <f t="shared" si="239"/>
        <v>10558320</v>
      </c>
      <c r="Q953" s="16">
        <f>IFERROR(VLOOKUP(G953,SCENARIOS!$A$13:$E$18,4,0),0.025)</f>
        <v>0.04</v>
      </c>
      <c r="R953" s="52">
        <f>IFERROR(VLOOKUP(L953,INPUTS!$A$107:$B$120,2,0),0.0082)</f>
        <v>0.0079</v>
      </c>
      <c r="S953" s="52">
        <f t="shared" si="240"/>
        <v>84.767</v>
      </c>
      <c r="T953" s="15">
        <f t="shared" si="241"/>
        <v>83410.728</v>
      </c>
      <c r="U953" s="15">
        <f>T953/INPUTS!$B$7*1000</f>
        <v>104263410</v>
      </c>
      <c r="V953" s="15">
        <f>T953*INPUTS!$B$6</f>
        <v>263577.90048</v>
      </c>
      <c r="W953" s="54" t="s">
        <v>396</v>
      </c>
      <c r="X953" s="54" t="s">
        <v>396</v>
      </c>
      <c r="Y953" s="67">
        <f>IFERROR(VLOOKUP(E953,INPUTS!$A$44:$B$103,2,0),0)</f>
        <v>0</v>
      </c>
      <c r="Z953" s="15">
        <f t="shared" si="230"/>
        <v>0</v>
      </c>
      <c r="AA953" s="20">
        <f>IFERROR(VLOOKUP(E953,INPUTS!$A$44:$C$103,3,0),SCENARIOS!$J$25)</f>
        <v>0.03</v>
      </c>
      <c r="AB953" s="15">
        <f t="shared" si="242"/>
        <v>3044.45712937491</v>
      </c>
      <c r="AC953" s="20">
        <f>IFERROR(VLOOKUP($E953,INPUTS!$A$44:$G$103,4,0),SCENARIOS!$K$25)</f>
        <v>0.1</v>
      </c>
      <c r="AD953" s="15">
        <f t="shared" si="242"/>
        <v>12346.8253422879</v>
      </c>
      <c r="AE953" s="20">
        <f>IFERROR(VLOOKUP($E953,INPUTS!$A$44:$G$103,5,0),SCENARIOS!$L$25)</f>
        <v>0.2</v>
      </c>
      <c r="AF953" s="15">
        <f t="shared" si="242"/>
        <v>30043.6017762408</v>
      </c>
      <c r="AG953" s="20">
        <f>IFERROR(VLOOKUP($E953,INPUTS!$A$44:$G$103,6,0),SCENARIOS!$M$25)</f>
        <v>0.3</v>
      </c>
      <c r="AH953" s="15">
        <f t="shared" si="232"/>
        <v>54828.9529494197</v>
      </c>
      <c r="AI953" s="20">
        <f>IFERROR(VLOOKUP($E953,INPUTS!$A$44:$G$103,7,0),SCENARIOS!$N$25)</f>
        <v>0.4</v>
      </c>
      <c r="AJ953" s="15">
        <f t="shared" si="233"/>
        <v>88943.7396552861</v>
      </c>
      <c r="AL953" t="str">
        <f t="shared" si="235"/>
        <v>Y</v>
      </c>
      <c r="AM953" s="21">
        <f t="shared" si="236"/>
        <v>222359.349138215</v>
      </c>
    </row>
    <row r="954" ht="15" customHeight="1" spans="1:39">
      <c r="A954" s="6" t="s">
        <v>2704</v>
      </c>
      <c r="B954" s="52" t="s">
        <v>419</v>
      </c>
      <c r="C954" s="52" t="s">
        <v>420</v>
      </c>
      <c r="D954" s="52" t="s">
        <v>929</v>
      </c>
      <c r="E954" s="10" t="s">
        <v>242</v>
      </c>
      <c r="F954" s="52" t="s">
        <v>421</v>
      </c>
      <c r="G954" s="52" t="s">
        <v>173</v>
      </c>
      <c r="H954" s="52" t="s">
        <v>204</v>
      </c>
      <c r="I954" s="52" t="s">
        <v>405</v>
      </c>
      <c r="J954" s="52" t="s">
        <v>165</v>
      </c>
      <c r="K954" s="52" t="s">
        <v>931</v>
      </c>
      <c r="L954" s="53" t="s">
        <v>291</v>
      </c>
      <c r="M954" s="13">
        <v>984</v>
      </c>
      <c r="N954" s="14">
        <f t="shared" si="234"/>
        <v>2.6958904109589</v>
      </c>
      <c r="O954" s="15">
        <v>10340</v>
      </c>
      <c r="P954" s="15">
        <f t="shared" si="239"/>
        <v>10174560</v>
      </c>
      <c r="Q954" s="16">
        <f>IFERROR(VLOOKUP(G954,SCENARIOS!$A$13:$E$18,4,0),0.025)</f>
        <v>0.04</v>
      </c>
      <c r="R954" s="52">
        <f>IFERROR(VLOOKUP(L954,INPUTS!$A$107:$B$120,2,0),0.0082)</f>
        <v>0.0079</v>
      </c>
      <c r="S954" s="52">
        <f t="shared" si="240"/>
        <v>81.686</v>
      </c>
      <c r="T954" s="15">
        <f t="shared" si="241"/>
        <v>80379.024</v>
      </c>
      <c r="U954" s="15">
        <f>T954/INPUTS!$B$7*1000</f>
        <v>100473780</v>
      </c>
      <c r="V954" s="15">
        <f>T954*INPUTS!$B$6</f>
        <v>253997.71584</v>
      </c>
      <c r="W954" s="54" t="s">
        <v>396</v>
      </c>
      <c r="X954" s="54" t="s">
        <v>396</v>
      </c>
      <c r="Y954" s="67">
        <f>IFERROR(VLOOKUP(E954,INPUTS!$A$44:$B$103,2,0),0)</f>
        <v>0</v>
      </c>
      <c r="Z954" s="15">
        <f t="shared" si="230"/>
        <v>0</v>
      </c>
      <c r="AA954" s="20">
        <f>IFERROR(VLOOKUP(E954,INPUTS!$A$44:$C$103,3,0),SCENARIOS!$J$25)</f>
        <v>0.03</v>
      </c>
      <c r="AB954" s="15">
        <f t="shared" si="242"/>
        <v>2933.80118525038</v>
      </c>
      <c r="AC954" s="20">
        <f>IFERROR(VLOOKUP($E954,INPUTS!$A$44:$G$103,4,0),SCENARIOS!$K$25)</f>
        <v>0.1</v>
      </c>
      <c r="AD954" s="15">
        <f t="shared" si="242"/>
        <v>11898.0590903314</v>
      </c>
      <c r="AE954" s="20">
        <f>IFERROR(VLOOKUP($E954,INPUTS!$A$44:$G$103,5,0),SCENARIOS!$L$25)</f>
        <v>0.2</v>
      </c>
      <c r="AF954" s="15">
        <f t="shared" si="242"/>
        <v>28951.6162503569</v>
      </c>
      <c r="AG954" s="20">
        <f>IFERROR(VLOOKUP($E954,INPUTS!$A$44:$G$103,6,0),SCENARIOS!$M$25)</f>
        <v>0.3</v>
      </c>
      <c r="AH954" s="15">
        <f t="shared" si="232"/>
        <v>52836.1019102516</v>
      </c>
      <c r="AI954" s="20">
        <f>IFERROR(VLOOKUP($E954,INPUTS!$A$44:$G$103,7,0),SCENARIOS!$N$25)</f>
        <v>0.4</v>
      </c>
      <c r="AJ954" s="15">
        <f t="shared" si="233"/>
        <v>85710.9289874798</v>
      </c>
      <c r="AL954" t="str">
        <f t="shared" si="235"/>
        <v>Y</v>
      </c>
      <c r="AM954" s="21">
        <f t="shared" si="236"/>
        <v>214277.3224687</v>
      </c>
    </row>
    <row r="955" ht="15" customHeight="1" spans="1:39">
      <c r="A955" s="24" t="s">
        <v>2705</v>
      </c>
      <c r="B955" s="52" t="s">
        <v>419</v>
      </c>
      <c r="C955" s="52" t="s">
        <v>420</v>
      </c>
      <c r="D955" s="52" t="s">
        <v>929</v>
      </c>
      <c r="E955" s="10" t="s">
        <v>242</v>
      </c>
      <c r="F955" s="52" t="s">
        <v>421</v>
      </c>
      <c r="G955" s="52" t="s">
        <v>173</v>
      </c>
      <c r="H955" s="52" t="s">
        <v>1988</v>
      </c>
      <c r="I955" s="52" t="s">
        <v>600</v>
      </c>
      <c r="J955" s="52" t="s">
        <v>165</v>
      </c>
      <c r="K955" s="52" t="s">
        <v>931</v>
      </c>
      <c r="L955" s="53" t="s">
        <v>291</v>
      </c>
      <c r="M955" s="13">
        <v>492</v>
      </c>
      <c r="N955" s="14">
        <f t="shared" si="234"/>
        <v>1.34794520547945</v>
      </c>
      <c r="O955" s="15">
        <v>10225</v>
      </c>
      <c r="P955" s="15">
        <f t="shared" si="239"/>
        <v>5030700</v>
      </c>
      <c r="Q955" s="16">
        <f>IFERROR(VLOOKUP(G955,SCENARIOS!$A$13:$E$18,4,0),0.025)</f>
        <v>0.04</v>
      </c>
      <c r="R955" s="52">
        <f>IFERROR(VLOOKUP(L955,INPUTS!$A$107:$B$120,2,0),0.0082)</f>
        <v>0.0079</v>
      </c>
      <c r="S955" s="52">
        <f t="shared" si="240"/>
        <v>80.7775</v>
      </c>
      <c r="T955" s="15">
        <f t="shared" si="241"/>
        <v>39742.53</v>
      </c>
      <c r="U955" s="15">
        <f>T955/INPUTS!$B$7*1000</f>
        <v>49678162.5</v>
      </c>
      <c r="V955" s="15">
        <f>T955*INPUTS!$B$6</f>
        <v>125586.3948</v>
      </c>
      <c r="W955" s="54" t="s">
        <v>396</v>
      </c>
      <c r="X955" s="54" t="s">
        <v>396</v>
      </c>
      <c r="Y955" s="67">
        <f>IFERROR(VLOOKUP(E955,INPUTS!$A$44:$B$103,2,0),0)</f>
        <v>0</v>
      </c>
      <c r="Z955" s="15">
        <f t="shared" si="230"/>
        <v>0</v>
      </c>
      <c r="AA955" s="20">
        <f>IFERROR(VLOOKUP(E955,INPUTS!$A$44:$C$103,3,0),SCENARIOS!$J$25)</f>
        <v>0.03</v>
      </c>
      <c r="AB955" s="15">
        <f t="shared" si="242"/>
        <v>1450.58593419657</v>
      </c>
      <c r="AC955" s="20">
        <f>IFERROR(VLOOKUP($E955,INPUTS!$A$44:$G$103,4,0),SCENARIOS!$K$25)</f>
        <v>0.1</v>
      </c>
      <c r="AD955" s="15">
        <f t="shared" si="242"/>
        <v>5882.86529006959</v>
      </c>
      <c r="AE955" s="20">
        <f>IFERROR(VLOOKUP($E955,INPUTS!$A$44:$G$103,5,0),SCENARIOS!$L$25)</f>
        <v>0.2</v>
      </c>
      <c r="AF955" s="15">
        <f t="shared" si="242"/>
        <v>14314.8102591828</v>
      </c>
      <c r="AG955" s="20">
        <f>IFERROR(VLOOKUP($E955,INPUTS!$A$44:$G$103,6,0),SCENARIOS!$M$25)</f>
        <v>0.3</v>
      </c>
      <c r="AH955" s="15">
        <f t="shared" si="232"/>
        <v>26124.23317371</v>
      </c>
      <c r="AI955" s="20">
        <f>IFERROR(VLOOKUP($E955,INPUTS!$A$44:$G$103,7,0),SCENARIOS!$N$25)</f>
        <v>0.4</v>
      </c>
      <c r="AJ955" s="15">
        <f t="shared" si="233"/>
        <v>42378.8321516915</v>
      </c>
      <c r="AL955" t="str">
        <f t="shared" si="235"/>
        <v>N</v>
      </c>
      <c r="AM955" s="21">
        <f t="shared" si="236"/>
        <v>105947.080379229</v>
      </c>
    </row>
    <row r="956" ht="15" customHeight="1" spans="1:39">
      <c r="A956" s="6" t="s">
        <v>2706</v>
      </c>
      <c r="B956" s="52" t="s">
        <v>419</v>
      </c>
      <c r="C956" s="52" t="s">
        <v>420</v>
      </c>
      <c r="D956" s="52" t="s">
        <v>929</v>
      </c>
      <c r="E956" s="10" t="s">
        <v>242</v>
      </c>
      <c r="F956" s="52" t="s">
        <v>421</v>
      </c>
      <c r="G956" s="52" t="s">
        <v>173</v>
      </c>
      <c r="H956" s="52" t="s">
        <v>228</v>
      </c>
      <c r="I956" s="52" t="s">
        <v>938</v>
      </c>
      <c r="J956" s="52" t="s">
        <v>165</v>
      </c>
      <c r="K956" s="52" t="s">
        <v>931</v>
      </c>
      <c r="L956" s="53" t="s">
        <v>291</v>
      </c>
      <c r="M956" s="13">
        <v>492</v>
      </c>
      <c r="N956" s="14">
        <f t="shared" si="234"/>
        <v>1.34794520547945</v>
      </c>
      <c r="O956" s="15">
        <v>10870</v>
      </c>
      <c r="P956" s="15">
        <f t="shared" si="239"/>
        <v>5348040</v>
      </c>
      <c r="Q956" s="16">
        <f>IFERROR(VLOOKUP(G956,SCENARIOS!$A$13:$E$18,4,0),0.025)</f>
        <v>0.04</v>
      </c>
      <c r="R956" s="52">
        <f>IFERROR(VLOOKUP(L956,INPUTS!$A$107:$B$120,2,0),0.0082)</f>
        <v>0.0079</v>
      </c>
      <c r="S956" s="52">
        <f t="shared" si="240"/>
        <v>85.873</v>
      </c>
      <c r="T956" s="15">
        <f t="shared" si="241"/>
        <v>42249.516</v>
      </c>
      <c r="U956" s="15">
        <f>T956/INPUTS!$B$7*1000</f>
        <v>52811895</v>
      </c>
      <c r="V956" s="15">
        <f>T956*INPUTS!$B$6</f>
        <v>133508.47056</v>
      </c>
      <c r="W956" s="54" t="s">
        <v>396</v>
      </c>
      <c r="X956" s="54" t="s">
        <v>396</v>
      </c>
      <c r="Y956" s="67">
        <f>IFERROR(VLOOKUP(E956,INPUTS!$A$44:$B$103,2,0),0)</f>
        <v>0</v>
      </c>
      <c r="Z956" s="15">
        <f t="shared" si="230"/>
        <v>0</v>
      </c>
      <c r="AA956" s="20">
        <f>IFERROR(VLOOKUP(E956,INPUTS!$A$44:$C$103,3,0),SCENARIOS!$J$25)</f>
        <v>0.03</v>
      </c>
      <c r="AB956" s="15">
        <f t="shared" si="242"/>
        <v>1542.08988799186</v>
      </c>
      <c r="AC956" s="20">
        <f>IFERROR(VLOOKUP($E956,INPUTS!$A$44:$G$103,4,0),SCENARIOS!$K$25)</f>
        <v>0.1</v>
      </c>
      <c r="AD956" s="15">
        <f t="shared" si="242"/>
        <v>6253.96045995662</v>
      </c>
      <c r="AE956" s="20">
        <f>IFERROR(VLOOKUP($E956,INPUTS!$A$44:$G$103,5,0),SCENARIOS!$L$25)</f>
        <v>0.2</v>
      </c>
      <c r="AF956" s="15">
        <f t="shared" si="242"/>
        <v>15217.7982902021</v>
      </c>
      <c r="AG956" s="20">
        <f>IFERROR(VLOOKUP($E956,INPUTS!$A$44:$G$103,6,0),SCENARIOS!$M$25)</f>
        <v>0.3</v>
      </c>
      <c r="AH956" s="15">
        <f t="shared" si="232"/>
        <v>27772.1676868682</v>
      </c>
      <c r="AI956" s="20">
        <f>IFERROR(VLOOKUP($E956,INPUTS!$A$44:$G$103,7,0),SCENARIOS!$N$25)</f>
        <v>0.4</v>
      </c>
      <c r="AJ956" s="15">
        <f t="shared" si="233"/>
        <v>45052.1178962237</v>
      </c>
      <c r="AL956" t="str">
        <f t="shared" si="235"/>
        <v>N</v>
      </c>
      <c r="AM956" s="21">
        <f t="shared" si="236"/>
        <v>112630.294740559</v>
      </c>
    </row>
    <row r="957" ht="15" customHeight="1" spans="1:39">
      <c r="A957" s="24" t="s">
        <v>2707</v>
      </c>
      <c r="B957" s="52" t="s">
        <v>419</v>
      </c>
      <c r="C957" s="52" t="s">
        <v>420</v>
      </c>
      <c r="D957" s="52" t="s">
        <v>929</v>
      </c>
      <c r="E957" s="10" t="s">
        <v>242</v>
      </c>
      <c r="F957" s="52" t="s">
        <v>421</v>
      </c>
      <c r="G957" s="52" t="s">
        <v>173</v>
      </c>
      <c r="H957" s="52" t="s">
        <v>248</v>
      </c>
      <c r="I957" s="52" t="s">
        <v>930</v>
      </c>
      <c r="J957" s="52" t="s">
        <v>169</v>
      </c>
      <c r="K957" s="52" t="s">
        <v>931</v>
      </c>
      <c r="L957" s="53" t="s">
        <v>293</v>
      </c>
      <c r="M957" s="13">
        <v>1476</v>
      </c>
      <c r="N957" s="14">
        <f t="shared" si="234"/>
        <v>4.04383561643836</v>
      </c>
      <c r="O957" s="15">
        <v>14100</v>
      </c>
      <c r="P957" s="15">
        <f t="shared" si="239"/>
        <v>20811600</v>
      </c>
      <c r="Q957" s="16">
        <f>IFERROR(VLOOKUP(G957,SCENARIOS!$A$13:$E$18,4,0),0.025)</f>
        <v>0.04</v>
      </c>
      <c r="R957" s="52">
        <f>IFERROR(VLOOKUP(L957,INPUTS!$A$107:$B$120,2,0),0.0082)</f>
        <v>0.0079</v>
      </c>
      <c r="S957" s="52">
        <f t="shared" si="240"/>
        <v>111.39</v>
      </c>
      <c r="T957" s="15">
        <f t="shared" si="241"/>
        <v>164411.64</v>
      </c>
      <c r="U957" s="15">
        <f>T957/INPUTS!$B$7*1000</f>
        <v>205514550</v>
      </c>
      <c r="V957" s="15">
        <f>T957*INPUTS!$B$6</f>
        <v>519540.7824</v>
      </c>
      <c r="W957" s="54" t="s">
        <v>396</v>
      </c>
      <c r="X957" s="54" t="s">
        <v>396</v>
      </c>
      <c r="Y957" s="67">
        <f>IFERROR(VLOOKUP(E957,INPUTS!$A$44:$B$103,2,0),0)</f>
        <v>0</v>
      </c>
      <c r="Z957" s="15">
        <f t="shared" si="230"/>
        <v>0</v>
      </c>
      <c r="AA957" s="20">
        <f>IFERROR(VLOOKUP(E957,INPUTS!$A$44:$C$103,3,0),SCENARIOS!$J$25)</f>
        <v>0.03</v>
      </c>
      <c r="AB957" s="15">
        <f t="shared" si="242"/>
        <v>6000.95696983032</v>
      </c>
      <c r="AC957" s="20">
        <f>IFERROR(VLOOKUP($E957,INPUTS!$A$44:$G$103,4,0),SCENARIOS!$K$25)</f>
        <v>0.1</v>
      </c>
      <c r="AD957" s="15">
        <f t="shared" si="242"/>
        <v>24336.9390484052</v>
      </c>
      <c r="AE957" s="20">
        <f>IFERROR(VLOOKUP($E957,INPUTS!$A$44:$G$103,5,0),SCENARIOS!$L$25)</f>
        <v>0.2</v>
      </c>
      <c r="AF957" s="15">
        <f t="shared" si="242"/>
        <v>59219.2150575482</v>
      </c>
      <c r="AG957" s="20">
        <f>IFERROR(VLOOKUP($E957,INPUTS!$A$44:$G$103,6,0),SCENARIOS!$M$25)</f>
        <v>0.3</v>
      </c>
      <c r="AH957" s="15">
        <f t="shared" si="232"/>
        <v>108073.844816424</v>
      </c>
      <c r="AI957" s="20">
        <f>IFERROR(VLOOKUP($E957,INPUTS!$A$44:$G$103,7,0),SCENARIOS!$N$25)</f>
        <v>0.4</v>
      </c>
      <c r="AJ957" s="15">
        <f t="shared" si="233"/>
        <v>175317.809292572</v>
      </c>
      <c r="AL957" t="str">
        <f t="shared" si="235"/>
        <v>Y</v>
      </c>
      <c r="AM957" s="21">
        <f t="shared" si="236"/>
        <v>438294.523231431</v>
      </c>
    </row>
    <row r="958" ht="15" customHeight="1" spans="1:39">
      <c r="A958" s="6" t="s">
        <v>2708</v>
      </c>
      <c r="B958" s="52" t="s">
        <v>419</v>
      </c>
      <c r="C958" s="52" t="s">
        <v>420</v>
      </c>
      <c r="D958" s="52" t="s">
        <v>929</v>
      </c>
      <c r="E958" s="10" t="s">
        <v>242</v>
      </c>
      <c r="F958" s="52" t="s">
        <v>421</v>
      </c>
      <c r="G958" s="52" t="s">
        <v>173</v>
      </c>
      <c r="H958" s="52" t="s">
        <v>252</v>
      </c>
      <c r="I958" s="52" t="s">
        <v>930</v>
      </c>
      <c r="J958" s="52" t="s">
        <v>169</v>
      </c>
      <c r="K958" s="52" t="s">
        <v>931</v>
      </c>
      <c r="L958" s="53" t="s">
        <v>291</v>
      </c>
      <c r="M958" s="13">
        <v>984</v>
      </c>
      <c r="N958" s="14">
        <f t="shared" si="234"/>
        <v>2.6958904109589</v>
      </c>
      <c r="O958" s="15">
        <v>13600</v>
      </c>
      <c r="P958" s="15">
        <f t="shared" si="239"/>
        <v>13382400</v>
      </c>
      <c r="Q958" s="16">
        <f>IFERROR(VLOOKUP(G958,SCENARIOS!$A$13:$E$18,4,0),0.025)</f>
        <v>0.04</v>
      </c>
      <c r="R958" s="52">
        <f>IFERROR(VLOOKUP(L958,INPUTS!$A$107:$B$120,2,0),0.0082)</f>
        <v>0.0079</v>
      </c>
      <c r="S958" s="52">
        <f t="shared" si="240"/>
        <v>107.44</v>
      </c>
      <c r="T958" s="15">
        <f t="shared" si="241"/>
        <v>105720.96</v>
      </c>
      <c r="U958" s="15">
        <f>T958/INPUTS!$B$7*1000</f>
        <v>132151200</v>
      </c>
      <c r="V958" s="15">
        <f>T958*INPUTS!$B$6</f>
        <v>334078.2336</v>
      </c>
      <c r="W958" s="54" t="s">
        <v>396</v>
      </c>
      <c r="X958" s="54" t="s">
        <v>396</v>
      </c>
      <c r="Y958" s="67">
        <f>IFERROR(VLOOKUP(E958,INPUTS!$A$44:$B$103,2,0),0)</f>
        <v>0</v>
      </c>
      <c r="Z958" s="15">
        <f t="shared" si="230"/>
        <v>0</v>
      </c>
      <c r="AA958" s="20">
        <f>IFERROR(VLOOKUP(E958,INPUTS!$A$44:$C$103,3,0),SCENARIOS!$J$25)</f>
        <v>0.03</v>
      </c>
      <c r="AB958" s="15">
        <f t="shared" si="242"/>
        <v>3858.77138485543</v>
      </c>
      <c r="AC958" s="20">
        <f>IFERROR(VLOOKUP($E958,INPUTS!$A$44:$G$103,4,0),SCENARIOS!$K$25)</f>
        <v>0.1</v>
      </c>
      <c r="AD958" s="15">
        <f t="shared" si="242"/>
        <v>15649.2846836081</v>
      </c>
      <c r="AE958" s="20">
        <f>IFERROR(VLOOKUP($E958,INPUTS!$A$44:$G$103,5,0),SCENARIOS!$L$25)</f>
        <v>0.2</v>
      </c>
      <c r="AF958" s="15">
        <f t="shared" si="242"/>
        <v>38079.4952615913</v>
      </c>
      <c r="AG958" s="20">
        <f>IFERROR(VLOOKUP($E958,INPUTS!$A$44:$G$103,6,0),SCENARIOS!$M$25)</f>
        <v>0.3</v>
      </c>
      <c r="AH958" s="15">
        <f t="shared" si="232"/>
        <v>69494.2926479132</v>
      </c>
      <c r="AI958" s="20">
        <f>IFERROR(VLOOKUP($E958,INPUTS!$A$44:$G$103,7,0),SCENARIOS!$N$25)</f>
        <v>0.4</v>
      </c>
      <c r="AJ958" s="15">
        <f t="shared" si="233"/>
        <v>112733.910467091</v>
      </c>
      <c r="AL958" t="str">
        <f t="shared" si="235"/>
        <v>Y</v>
      </c>
      <c r="AM958" s="21">
        <f t="shared" si="236"/>
        <v>281834.776167729</v>
      </c>
    </row>
    <row r="959" ht="15" customHeight="1" spans="1:39">
      <c r="A959" s="24" t="s">
        <v>2709</v>
      </c>
      <c r="B959" s="52" t="s">
        <v>419</v>
      </c>
      <c r="C959" s="52" t="s">
        <v>420</v>
      </c>
      <c r="D959" s="52" t="s">
        <v>929</v>
      </c>
      <c r="E959" s="10" t="s">
        <v>242</v>
      </c>
      <c r="F959" s="52" t="s">
        <v>421</v>
      </c>
      <c r="G959" s="52" t="s">
        <v>173</v>
      </c>
      <c r="H959" s="52" t="s">
        <v>255</v>
      </c>
      <c r="I959" s="52" t="s">
        <v>930</v>
      </c>
      <c r="J959" s="52" t="s">
        <v>169</v>
      </c>
      <c r="K959" s="52" t="s">
        <v>931</v>
      </c>
      <c r="L959" s="53" t="s">
        <v>293</v>
      </c>
      <c r="M959" s="13">
        <v>984</v>
      </c>
      <c r="N959" s="14">
        <f t="shared" si="234"/>
        <v>2.6958904109589</v>
      </c>
      <c r="O959" s="15">
        <v>15350</v>
      </c>
      <c r="P959" s="15">
        <f t="shared" si="239"/>
        <v>15104400</v>
      </c>
      <c r="Q959" s="16">
        <f>IFERROR(VLOOKUP(G959,SCENARIOS!$A$13:$E$18,4,0),0.025)</f>
        <v>0.04</v>
      </c>
      <c r="R959" s="52">
        <f>IFERROR(VLOOKUP(L959,INPUTS!$A$107:$B$120,2,0),0.0082)</f>
        <v>0.0079</v>
      </c>
      <c r="S959" s="52">
        <f t="shared" si="240"/>
        <v>121.265</v>
      </c>
      <c r="T959" s="15">
        <f t="shared" si="241"/>
        <v>119324.76</v>
      </c>
      <c r="U959" s="15">
        <f>T959/INPUTS!$B$7*1000</f>
        <v>149155950</v>
      </c>
      <c r="V959" s="15">
        <f>T959*INPUTS!$B$6</f>
        <v>377066.2416</v>
      </c>
      <c r="W959" s="54" t="s">
        <v>396</v>
      </c>
      <c r="X959" s="54" t="s">
        <v>396</v>
      </c>
      <c r="Y959" s="67">
        <f>IFERROR(VLOOKUP(E959,INPUTS!$A$44:$B$103,2,0),0)</f>
        <v>0</v>
      </c>
      <c r="Z959" s="15">
        <f t="shared" si="230"/>
        <v>0</v>
      </c>
      <c r="AA959" s="20">
        <f>IFERROR(VLOOKUP(E959,INPUTS!$A$44:$C$103,3,0),SCENARIOS!$J$25)</f>
        <v>0.03</v>
      </c>
      <c r="AB959" s="15">
        <f t="shared" si="242"/>
        <v>4355.3044674655</v>
      </c>
      <c r="AC959" s="20">
        <f>IFERROR(VLOOKUP($E959,INPUTS!$A$44:$G$103,4,0),SCENARIOS!$K$25)</f>
        <v>0.1</v>
      </c>
      <c r="AD959" s="15">
        <f t="shared" si="242"/>
        <v>17662.9794039253</v>
      </c>
      <c r="AE959" s="20">
        <f>IFERROR(VLOOKUP($E959,INPUTS!$A$44:$G$103,5,0),SCENARIOS!$L$25)</f>
        <v>0.2</v>
      </c>
      <c r="AF959" s="15">
        <f t="shared" si="242"/>
        <v>42979.4303136343</v>
      </c>
      <c r="AG959" s="20">
        <f>IFERROR(VLOOKUP($E959,INPUTS!$A$44:$G$103,6,0),SCENARIOS!$M$25)</f>
        <v>0.3</v>
      </c>
      <c r="AH959" s="15">
        <f t="shared" si="232"/>
        <v>78436.5729518726</v>
      </c>
      <c r="AI959" s="20">
        <f>IFERROR(VLOOKUP($E959,INPUTS!$A$44:$G$103,7,0),SCENARIOS!$N$25)</f>
        <v>0.4</v>
      </c>
      <c r="AJ959" s="15">
        <f t="shared" si="233"/>
        <v>127240.112181607</v>
      </c>
      <c r="AL959" t="str">
        <f t="shared" si="235"/>
        <v>N</v>
      </c>
      <c r="AM959" s="21">
        <f t="shared" si="236"/>
        <v>318100.280454017</v>
      </c>
    </row>
    <row r="960" ht="15" customHeight="1" spans="1:39">
      <c r="A960" s="6" t="s">
        <v>2710</v>
      </c>
      <c r="B960" s="52" t="s">
        <v>419</v>
      </c>
      <c r="C960" s="52" t="s">
        <v>420</v>
      </c>
      <c r="D960" s="52" t="s">
        <v>929</v>
      </c>
      <c r="E960" s="10" t="s">
        <v>242</v>
      </c>
      <c r="F960" s="52" t="s">
        <v>421</v>
      </c>
      <c r="G960" s="52" t="s">
        <v>173</v>
      </c>
      <c r="H960" s="52" t="s">
        <v>249</v>
      </c>
      <c r="I960" s="52" t="s">
        <v>930</v>
      </c>
      <c r="J960" s="52" t="s">
        <v>169</v>
      </c>
      <c r="K960" s="52" t="s">
        <v>931</v>
      </c>
      <c r="L960" s="53" t="s">
        <v>293</v>
      </c>
      <c r="M960" s="13">
        <v>492</v>
      </c>
      <c r="N960" s="14">
        <f t="shared" si="234"/>
        <v>1.34794520547945</v>
      </c>
      <c r="O960" s="15">
        <v>15000</v>
      </c>
      <c r="P960" s="15">
        <f t="shared" si="239"/>
        <v>7380000</v>
      </c>
      <c r="Q960" s="16">
        <f>IFERROR(VLOOKUP(G960,SCENARIOS!$A$13:$E$18,4,0),0.025)</f>
        <v>0.04</v>
      </c>
      <c r="R960" s="52">
        <f>IFERROR(VLOOKUP(L960,INPUTS!$A$107:$B$120,2,0),0.0082)</f>
        <v>0.0079</v>
      </c>
      <c r="S960" s="52">
        <f t="shared" si="240"/>
        <v>118.5</v>
      </c>
      <c r="T960" s="15">
        <f t="shared" si="241"/>
        <v>58302</v>
      </c>
      <c r="U960" s="15">
        <f>T960/INPUTS!$B$7*1000</f>
        <v>72877500</v>
      </c>
      <c r="V960" s="15">
        <f>T960*INPUTS!$B$6</f>
        <v>184234.32</v>
      </c>
      <c r="W960" s="54" t="s">
        <v>396</v>
      </c>
      <c r="X960" s="54" t="s">
        <v>396</v>
      </c>
      <c r="Y960" s="67">
        <f>IFERROR(VLOOKUP(E960,INPUTS!$A$44:$B$103,2,0),0)</f>
        <v>0</v>
      </c>
      <c r="Z960" s="15">
        <f t="shared" si="230"/>
        <v>0</v>
      </c>
      <c r="AA960" s="20">
        <f>IFERROR(VLOOKUP(E960,INPUTS!$A$44:$C$103,3,0),SCENARIOS!$J$25)</f>
        <v>0.03</v>
      </c>
      <c r="AB960" s="15">
        <f t="shared" si="242"/>
        <v>2127.99892547174</v>
      </c>
      <c r="AC960" s="20">
        <f>IFERROR(VLOOKUP($E960,INPUTS!$A$44:$G$103,4,0),SCENARIOS!$K$25)</f>
        <v>0.1</v>
      </c>
      <c r="AD960" s="15">
        <f t="shared" si="242"/>
        <v>8630.12022993093</v>
      </c>
      <c r="AE960" s="20">
        <f>IFERROR(VLOOKUP($E960,INPUTS!$A$44:$G$103,5,0),SCENARIOS!$L$25)</f>
        <v>0.2</v>
      </c>
      <c r="AF960" s="15">
        <f t="shared" si="242"/>
        <v>20999.7216516129</v>
      </c>
      <c r="AG960" s="20">
        <f>IFERROR(VLOOKUP($E960,INPUTS!$A$44:$G$103,6,0),SCENARIOS!$M$25)</f>
        <v>0.3</v>
      </c>
      <c r="AH960" s="15">
        <f t="shared" si="232"/>
        <v>38324.0584455404</v>
      </c>
      <c r="AI960" s="20">
        <f>IFERROR(VLOOKUP($E960,INPUTS!$A$44:$G$103,7,0),SCENARIOS!$N$25)</f>
        <v>0.4</v>
      </c>
      <c r="AJ960" s="15">
        <f t="shared" si="233"/>
        <v>62169.4359193519</v>
      </c>
      <c r="AL960" t="str">
        <f t="shared" si="235"/>
        <v>N</v>
      </c>
      <c r="AM960" s="21">
        <f t="shared" si="236"/>
        <v>155423.58979838</v>
      </c>
    </row>
    <row r="961" ht="15" customHeight="1" spans="1:39">
      <c r="A961" s="24" t="s">
        <v>2711</v>
      </c>
      <c r="B961" s="52" t="s">
        <v>419</v>
      </c>
      <c r="C961" s="52" t="s">
        <v>420</v>
      </c>
      <c r="D961" s="52" t="s">
        <v>929</v>
      </c>
      <c r="E961" s="10" t="s">
        <v>242</v>
      </c>
      <c r="F961" s="52" t="s">
        <v>421</v>
      </c>
      <c r="G961" s="52" t="s">
        <v>173</v>
      </c>
      <c r="H961" s="52" t="s">
        <v>253</v>
      </c>
      <c r="I961" s="52" t="s">
        <v>930</v>
      </c>
      <c r="J961" s="52" t="s">
        <v>169</v>
      </c>
      <c r="K961" s="52" t="s">
        <v>931</v>
      </c>
      <c r="L961" s="53" t="s">
        <v>293</v>
      </c>
      <c r="M961" s="13">
        <v>492</v>
      </c>
      <c r="N961" s="14">
        <f t="shared" si="234"/>
        <v>1.34794520547945</v>
      </c>
      <c r="O961" s="15">
        <v>14040</v>
      </c>
      <c r="P961" s="15">
        <f t="shared" si="239"/>
        <v>6907680</v>
      </c>
      <c r="Q961" s="16">
        <f>IFERROR(VLOOKUP(G961,SCENARIOS!$A$13:$E$18,4,0),0.025)</f>
        <v>0.04</v>
      </c>
      <c r="R961" s="52">
        <f>IFERROR(VLOOKUP(L961,INPUTS!$A$107:$B$120,2,0),0.0082)</f>
        <v>0.0079</v>
      </c>
      <c r="S961" s="52">
        <f t="shared" si="240"/>
        <v>110.916</v>
      </c>
      <c r="T961" s="15">
        <f t="shared" si="241"/>
        <v>54570.672</v>
      </c>
      <c r="U961" s="15">
        <f>T961/INPUTS!$B$7*1000</f>
        <v>68213340</v>
      </c>
      <c r="V961" s="15">
        <f>T961*INPUTS!$B$6</f>
        <v>172443.32352</v>
      </c>
      <c r="W961" s="54" t="s">
        <v>396</v>
      </c>
      <c r="X961" s="54" t="s">
        <v>396</v>
      </c>
      <c r="Y961" s="67">
        <f>IFERROR(VLOOKUP(E961,INPUTS!$A$44:$B$103,2,0),0)</f>
        <v>0</v>
      </c>
      <c r="Z961" s="15">
        <f t="shared" si="230"/>
        <v>0</v>
      </c>
      <c r="AA961" s="20">
        <f>IFERROR(VLOOKUP(E961,INPUTS!$A$44:$C$103,3,0),SCENARIOS!$J$25)</f>
        <v>0.03</v>
      </c>
      <c r="AB961" s="15">
        <f t="shared" si="242"/>
        <v>1991.80699424155</v>
      </c>
      <c r="AC961" s="20">
        <f>IFERROR(VLOOKUP($E961,INPUTS!$A$44:$G$103,4,0),SCENARIOS!$K$25)</f>
        <v>0.1</v>
      </c>
      <c r="AD961" s="15">
        <f t="shared" si="242"/>
        <v>8077.79253521536</v>
      </c>
      <c r="AE961" s="20">
        <f>IFERROR(VLOOKUP($E961,INPUTS!$A$44:$G$103,5,0),SCENARIOS!$L$25)</f>
        <v>0.2</v>
      </c>
      <c r="AF961" s="15">
        <f t="shared" si="242"/>
        <v>19655.7394659096</v>
      </c>
      <c r="AG961" s="20">
        <f>IFERROR(VLOOKUP($E961,INPUTS!$A$44:$G$103,6,0),SCENARIOS!$M$25)</f>
        <v>0.3</v>
      </c>
      <c r="AH961" s="15">
        <f t="shared" si="232"/>
        <v>35871.3187050258</v>
      </c>
      <c r="AI961" s="20">
        <f>IFERROR(VLOOKUP($E961,INPUTS!$A$44:$G$103,7,0),SCENARIOS!$N$25)</f>
        <v>0.4</v>
      </c>
      <c r="AJ961" s="15">
        <f t="shared" si="233"/>
        <v>58190.5920205134</v>
      </c>
      <c r="AL961" t="str">
        <f t="shared" si="235"/>
        <v>N</v>
      </c>
      <c r="AM961" s="21">
        <f t="shared" si="236"/>
        <v>145476.480051283</v>
      </c>
    </row>
    <row r="962" ht="15" customHeight="1" spans="1:39">
      <c r="A962" s="6" t="s">
        <v>2712</v>
      </c>
      <c r="B962" s="52" t="s">
        <v>419</v>
      </c>
      <c r="C962" s="52" t="s">
        <v>420</v>
      </c>
      <c r="D962" s="52" t="s">
        <v>929</v>
      </c>
      <c r="E962" s="10" t="s">
        <v>242</v>
      </c>
      <c r="F962" s="52" t="s">
        <v>421</v>
      </c>
      <c r="G962" s="52" t="s">
        <v>173</v>
      </c>
      <c r="H962" s="52" t="s">
        <v>670</v>
      </c>
      <c r="I962" s="52" t="s">
        <v>930</v>
      </c>
      <c r="J962" s="52" t="s">
        <v>169</v>
      </c>
      <c r="K962" s="52" t="s">
        <v>931</v>
      </c>
      <c r="L962" s="53" t="s">
        <v>291</v>
      </c>
      <c r="M962" s="13">
        <v>492</v>
      </c>
      <c r="N962" s="14">
        <f t="shared" si="234"/>
        <v>1.34794520547945</v>
      </c>
      <c r="O962" s="15">
        <v>8980</v>
      </c>
      <c r="P962" s="15">
        <f t="shared" si="239"/>
        <v>4418160</v>
      </c>
      <c r="Q962" s="16">
        <f>IFERROR(VLOOKUP(G962,SCENARIOS!$A$13:$E$18,4,0),0.025)</f>
        <v>0.04</v>
      </c>
      <c r="R962" s="52">
        <f>IFERROR(VLOOKUP(L962,INPUTS!$A$107:$B$120,2,0),0.0082)</f>
        <v>0.0079</v>
      </c>
      <c r="S962" s="52">
        <f t="shared" si="240"/>
        <v>70.942</v>
      </c>
      <c r="T962" s="15">
        <f t="shared" si="241"/>
        <v>34903.464</v>
      </c>
      <c r="U962" s="15">
        <f>T962/INPUTS!$B$7*1000</f>
        <v>43629330</v>
      </c>
      <c r="V962" s="15">
        <f>T962*INPUTS!$B$6</f>
        <v>110294.94624</v>
      </c>
      <c r="W962" s="54" t="s">
        <v>396</v>
      </c>
      <c r="X962" s="54" t="s">
        <v>396</v>
      </c>
      <c r="Y962" s="67">
        <f>IFERROR(VLOOKUP(E962,INPUTS!$A$44:$B$103,2,0),0)</f>
        <v>0</v>
      </c>
      <c r="Z962" s="15">
        <f t="shared" si="230"/>
        <v>0</v>
      </c>
      <c r="AA962" s="20">
        <f>IFERROR(VLOOKUP(E962,INPUTS!$A$44:$C$103,3,0),SCENARIOS!$J$25)</f>
        <v>0.03</v>
      </c>
      <c r="AB962" s="15">
        <f t="shared" si="242"/>
        <v>1273.96202338242</v>
      </c>
      <c r="AC962" s="20">
        <f>IFERROR(VLOOKUP($E962,INPUTS!$A$44:$G$103,4,0),SCENARIOS!$K$25)</f>
        <v>0.1</v>
      </c>
      <c r="AD962" s="15">
        <f t="shared" si="242"/>
        <v>5166.56531098532</v>
      </c>
      <c r="AE962" s="20">
        <f>IFERROR(VLOOKUP($E962,INPUTS!$A$44:$G$103,5,0),SCENARIOS!$L$25)</f>
        <v>0.2</v>
      </c>
      <c r="AF962" s="15">
        <f t="shared" si="242"/>
        <v>12571.8333620989</v>
      </c>
      <c r="AG962" s="20">
        <f>IFERROR(VLOOKUP($E962,INPUTS!$A$44:$G$103,6,0),SCENARIOS!$M$25)</f>
        <v>0.3</v>
      </c>
      <c r="AH962" s="15">
        <f t="shared" si="232"/>
        <v>22943.3363227302</v>
      </c>
      <c r="AI962" s="20">
        <f>IFERROR(VLOOKUP($E962,INPUTS!$A$44:$G$103,7,0),SCENARIOS!$N$25)</f>
        <v>0.4</v>
      </c>
      <c r="AJ962" s="15">
        <f t="shared" si="233"/>
        <v>37218.7689703853</v>
      </c>
      <c r="AL962" t="str">
        <f t="shared" si="235"/>
        <v>N</v>
      </c>
      <c r="AM962" s="21">
        <f t="shared" si="236"/>
        <v>93046.9224259634</v>
      </c>
    </row>
    <row r="963" ht="15" customHeight="1" spans="1:39">
      <c r="A963" s="24" t="s">
        <v>2713</v>
      </c>
      <c r="B963" s="52" t="s">
        <v>419</v>
      </c>
      <c r="C963" s="52" t="s">
        <v>420</v>
      </c>
      <c r="D963" s="52" t="s">
        <v>929</v>
      </c>
      <c r="E963" s="10" t="s">
        <v>242</v>
      </c>
      <c r="F963" s="52" t="s">
        <v>421</v>
      </c>
      <c r="G963" s="52" t="s">
        <v>173</v>
      </c>
      <c r="H963" s="52" t="s">
        <v>234</v>
      </c>
      <c r="I963" s="52" t="s">
        <v>424</v>
      </c>
      <c r="J963" s="52" t="s">
        <v>173</v>
      </c>
      <c r="K963" s="52" t="s">
        <v>931</v>
      </c>
      <c r="L963" s="53" t="s">
        <v>291</v>
      </c>
      <c r="M963" s="13">
        <v>2461</v>
      </c>
      <c r="N963" s="14">
        <f t="shared" si="234"/>
        <v>6.74246575342466</v>
      </c>
      <c r="O963" s="15">
        <v>5350</v>
      </c>
      <c r="P963" s="15">
        <f t="shared" si="239"/>
        <v>13166350</v>
      </c>
      <c r="Q963" s="16">
        <f>IFERROR(VLOOKUP(G963,SCENARIOS!$A$13:$E$18,4,0),0.025)</f>
        <v>0.04</v>
      </c>
      <c r="R963" s="52">
        <f>IFERROR(VLOOKUP(L963,INPUTS!$A$107:$B$120,2,0),0.0082)</f>
        <v>0.0079</v>
      </c>
      <c r="S963" s="52">
        <f t="shared" si="240"/>
        <v>42.265</v>
      </c>
      <c r="T963" s="15">
        <f t="shared" si="241"/>
        <v>104014.165</v>
      </c>
      <c r="U963" s="15">
        <f>T963/INPUTS!$B$7*1000</f>
        <v>130017706.25</v>
      </c>
      <c r="V963" s="15">
        <f>T963*INPUTS!$B$6</f>
        <v>328684.7614</v>
      </c>
      <c r="W963" s="54" t="s">
        <v>396</v>
      </c>
      <c r="X963" s="54" t="s">
        <v>396</v>
      </c>
      <c r="Y963" s="67">
        <f>IFERROR(VLOOKUP(E963,INPUTS!$A$44:$B$103,2,0),0)</f>
        <v>0</v>
      </c>
      <c r="Z963" s="15">
        <f t="shared" si="230"/>
        <v>0</v>
      </c>
      <c r="AA963" s="20">
        <f>IFERROR(VLOOKUP(E963,INPUTS!$A$44:$C$103,3,0),SCENARIOS!$J$25)</f>
        <v>0.03</v>
      </c>
      <c r="AB963" s="15">
        <f t="shared" si="242"/>
        <v>3796.47407213888</v>
      </c>
      <c r="AC963" s="20">
        <f>IFERROR(VLOOKUP($E963,INPUTS!$A$44:$G$103,4,0),SCENARIOS!$K$25)</f>
        <v>0.1</v>
      </c>
      <c r="AD963" s="15">
        <f t="shared" si="242"/>
        <v>15396.6373291804</v>
      </c>
      <c r="AE963" s="20">
        <f>IFERROR(VLOOKUP($E963,INPUTS!$A$44:$G$103,5,0),SCENARIOS!$L$25)</f>
        <v>0.2</v>
      </c>
      <c r="AF963" s="15">
        <f t="shared" si="242"/>
        <v>37464.726987495</v>
      </c>
      <c r="AG963" s="20">
        <f>IFERROR(VLOOKUP($E963,INPUTS!$A$44:$G$103,6,0),SCENARIOS!$M$25)</f>
        <v>0.3</v>
      </c>
      <c r="AH963" s="15">
        <f t="shared" si="232"/>
        <v>68372.3532404391</v>
      </c>
      <c r="AI963" s="20">
        <f>IFERROR(VLOOKUP($E963,INPUTS!$A$44:$G$103,7,0),SCENARIOS!$N$25)</f>
        <v>0.4</v>
      </c>
      <c r="AJ963" s="15">
        <f t="shared" si="233"/>
        <v>110913.896018531</v>
      </c>
      <c r="AL963" t="str">
        <f t="shared" si="235"/>
        <v>Y</v>
      </c>
      <c r="AM963" s="21">
        <f t="shared" si="236"/>
        <v>277284.740046328</v>
      </c>
    </row>
    <row r="964" ht="15" customHeight="1" spans="1:39">
      <c r="A964" s="6" t="s">
        <v>2714</v>
      </c>
      <c r="B964" s="52" t="s">
        <v>419</v>
      </c>
      <c r="C964" s="52" t="s">
        <v>420</v>
      </c>
      <c r="D964" s="52" t="s">
        <v>929</v>
      </c>
      <c r="E964" s="10" t="s">
        <v>242</v>
      </c>
      <c r="F964" s="52" t="s">
        <v>421</v>
      </c>
      <c r="G964" s="52" t="s">
        <v>173</v>
      </c>
      <c r="H964" s="52" t="s">
        <v>505</v>
      </c>
      <c r="I964" s="52" t="s">
        <v>504</v>
      </c>
      <c r="J964" s="52" t="s">
        <v>173</v>
      </c>
      <c r="K964" s="52" t="s">
        <v>931</v>
      </c>
      <c r="L964" s="53" t="s">
        <v>291</v>
      </c>
      <c r="M964" s="13">
        <v>1476</v>
      </c>
      <c r="N964" s="14">
        <f t="shared" si="234"/>
        <v>4.04383561643836</v>
      </c>
      <c r="O964" s="15">
        <v>4690</v>
      </c>
      <c r="P964" s="15">
        <f t="shared" si="239"/>
        <v>6922440</v>
      </c>
      <c r="Q964" s="16">
        <f>IFERROR(VLOOKUP(G964,SCENARIOS!$A$13:$E$18,4,0),0.025)</f>
        <v>0.04</v>
      </c>
      <c r="R964" s="52">
        <f>IFERROR(VLOOKUP(L964,INPUTS!$A$107:$B$120,2,0),0.0082)</f>
        <v>0.0079</v>
      </c>
      <c r="S964" s="52">
        <f t="shared" si="240"/>
        <v>37.051</v>
      </c>
      <c r="T964" s="15">
        <f t="shared" si="241"/>
        <v>54687.276</v>
      </c>
      <c r="U964" s="15">
        <f>T964/INPUTS!$B$7*1000</f>
        <v>68359095</v>
      </c>
      <c r="V964" s="15">
        <f>T964*INPUTS!$B$6</f>
        <v>172811.79216</v>
      </c>
      <c r="W964" s="54" t="s">
        <v>396</v>
      </c>
      <c r="X964" s="54" t="s">
        <v>396</v>
      </c>
      <c r="Y964" s="67">
        <f>IFERROR(VLOOKUP(E964,INPUTS!$A$44:$B$103,2,0),0)</f>
        <v>0</v>
      </c>
      <c r="Z964" s="15">
        <f t="shared" ref="Z964:Z1027" si="243">T964*Y964</f>
        <v>0</v>
      </c>
      <c r="AA964" s="20">
        <f>IFERROR(VLOOKUP(E964,INPUTS!$A$44:$C$103,3,0),SCENARIOS!$J$25)</f>
        <v>0.03</v>
      </c>
      <c r="AB964" s="15">
        <f t="shared" ref="AB964:AF979" si="244">$T964*AA964*(1+$Q964)^AB$2</f>
        <v>1996.0629920925</v>
      </c>
      <c r="AC964" s="20">
        <f>IFERROR(VLOOKUP($E964,INPUTS!$A$44:$G$103,4,0),SCENARIOS!$K$25)</f>
        <v>0.1</v>
      </c>
      <c r="AD964" s="15">
        <f t="shared" si="244"/>
        <v>8095.05277567522</v>
      </c>
      <c r="AE964" s="20">
        <f>IFERROR(VLOOKUP($E964,INPUTS!$A$44:$G$103,5,0),SCENARIOS!$L$25)</f>
        <v>0.2</v>
      </c>
      <c r="AF964" s="15">
        <f t="shared" si="244"/>
        <v>19697.7389092129</v>
      </c>
      <c r="AG964" s="20">
        <f>IFERROR(VLOOKUP($E964,INPUTS!$A$44:$G$103,6,0),SCENARIOS!$M$25)</f>
        <v>0.3</v>
      </c>
      <c r="AH964" s="15">
        <f t="shared" ref="AH964:AH1027" si="245">$T964*AG964*(1+$Q964)^AH$2</f>
        <v>35947.9668219169</v>
      </c>
      <c r="AI964" s="20">
        <f>IFERROR(VLOOKUP($E964,INPUTS!$A$44:$G$103,7,0),SCENARIOS!$N$25)</f>
        <v>0.4</v>
      </c>
      <c r="AJ964" s="15">
        <f t="shared" ref="AJ964:AJ1027" si="246">$T964*AI964*(1+$Q964)^AJ$2</f>
        <v>58314.9308923521</v>
      </c>
      <c r="AL964" t="str">
        <f t="shared" si="235"/>
        <v>Y</v>
      </c>
      <c r="AM964" s="21">
        <f t="shared" si="236"/>
        <v>145787.32723088</v>
      </c>
    </row>
    <row r="965" ht="15" customHeight="1" spans="1:39">
      <c r="A965" s="24" t="s">
        <v>2715</v>
      </c>
      <c r="B965" s="52" t="s">
        <v>419</v>
      </c>
      <c r="C965" s="52" t="s">
        <v>420</v>
      </c>
      <c r="D965" s="52" t="s">
        <v>929</v>
      </c>
      <c r="E965" s="10" t="s">
        <v>242</v>
      </c>
      <c r="F965" s="52" t="s">
        <v>421</v>
      </c>
      <c r="G965" s="52" t="s">
        <v>173</v>
      </c>
      <c r="H965" s="52" t="s">
        <v>428</v>
      </c>
      <c r="I965" s="52" t="s">
        <v>427</v>
      </c>
      <c r="J965" s="52" t="s">
        <v>173</v>
      </c>
      <c r="K965" s="52" t="s">
        <v>931</v>
      </c>
      <c r="L965" s="53" t="s">
        <v>291</v>
      </c>
      <c r="M965" s="13">
        <v>2461</v>
      </c>
      <c r="N965" s="14">
        <f t="shared" ref="N965:N1028" si="247">M965/365</f>
        <v>6.74246575342466</v>
      </c>
      <c r="O965" s="15">
        <v>2580</v>
      </c>
      <c r="P965" s="15">
        <f t="shared" si="239"/>
        <v>6349380</v>
      </c>
      <c r="Q965" s="16">
        <f>IFERROR(VLOOKUP(G965,SCENARIOS!$A$13:$E$18,4,0),0.025)</f>
        <v>0.04</v>
      </c>
      <c r="R965" s="52">
        <f>IFERROR(VLOOKUP(L965,INPUTS!$A$107:$B$120,2,0),0.0082)</f>
        <v>0.0079</v>
      </c>
      <c r="S965" s="52">
        <f t="shared" si="240"/>
        <v>20.382</v>
      </c>
      <c r="T965" s="15">
        <f t="shared" si="241"/>
        <v>50160.102</v>
      </c>
      <c r="U965" s="15">
        <f>T965/INPUTS!$B$7*1000</f>
        <v>62700127.5</v>
      </c>
      <c r="V965" s="15">
        <f>T965*INPUTS!$B$6</f>
        <v>158505.92232</v>
      </c>
      <c r="W965" s="54" t="s">
        <v>521</v>
      </c>
      <c r="X965" s="54" t="s">
        <v>396</v>
      </c>
      <c r="Y965" s="67">
        <f>IFERROR(VLOOKUP(E965,INPUTS!$A$44:$B$103,2,0),0)</f>
        <v>0</v>
      </c>
      <c r="Z965" s="15">
        <f t="shared" si="243"/>
        <v>0</v>
      </c>
      <c r="AA965" s="20">
        <f>IFERROR(VLOOKUP(E965,INPUTS!$A$44:$C$103,3,0),SCENARIOS!$J$25)</f>
        <v>0.03</v>
      </c>
      <c r="AB965" s="15">
        <f t="shared" si="244"/>
        <v>1830.8230104894</v>
      </c>
      <c r="AC965" s="20">
        <f>IFERROR(VLOOKUP($E965,INPUTS!$A$44:$G$103,4,0),SCENARIOS!$K$25)</f>
        <v>0.1</v>
      </c>
      <c r="AD965" s="15">
        <f t="shared" si="244"/>
        <v>7424.92043164212</v>
      </c>
      <c r="AE965" s="20">
        <f>IFERROR(VLOOKUP($E965,INPUTS!$A$44:$G$103,5,0),SCENARIOS!$L$25)</f>
        <v>0.2</v>
      </c>
      <c r="AF965" s="15">
        <f t="shared" si="244"/>
        <v>18067.1019864929</v>
      </c>
      <c r="AG965" s="20">
        <f>IFERROR(VLOOKUP($E965,INPUTS!$A$44:$G$103,6,0),SCENARIOS!$M$25)</f>
        <v>0.3</v>
      </c>
      <c r="AH965" s="15">
        <f t="shared" si="245"/>
        <v>32972.0881047351</v>
      </c>
      <c r="AI965" s="20">
        <f>IFERROR(VLOOKUP($E965,INPUTS!$A$44:$G$103,7,0),SCENARIOS!$N$25)</f>
        <v>0.4</v>
      </c>
      <c r="AJ965" s="15">
        <f t="shared" si="246"/>
        <v>53487.448921086</v>
      </c>
      <c r="AL965" t="str">
        <f t="shared" ref="AL965:AL1028" si="248">IF(H965="MULTI","MULTI",IF(COUNTIFS($E$4:$E$1277,H965,$H$4:$H$1277,E965)&gt;0,"Y","N"))</f>
        <v>Y</v>
      </c>
      <c r="AM965" s="21">
        <f t="shared" ref="AM965:AM1028" si="249">T965*((1+Q965)^25)</f>
        <v>133718.622302715</v>
      </c>
    </row>
    <row r="966" ht="15" customHeight="1" spans="1:39">
      <c r="A966" s="6" t="s">
        <v>2716</v>
      </c>
      <c r="B966" s="52" t="s">
        <v>419</v>
      </c>
      <c r="C966" s="52" t="s">
        <v>420</v>
      </c>
      <c r="D966" s="52" t="s">
        <v>929</v>
      </c>
      <c r="E966" s="10" t="s">
        <v>242</v>
      </c>
      <c r="F966" s="52" t="s">
        <v>421</v>
      </c>
      <c r="G966" s="52" t="s">
        <v>173</v>
      </c>
      <c r="H966" s="52" t="s">
        <v>264</v>
      </c>
      <c r="I966" s="52" t="s">
        <v>436</v>
      </c>
      <c r="J966" s="52" t="s">
        <v>173</v>
      </c>
      <c r="K966" s="52" t="s">
        <v>931</v>
      </c>
      <c r="L966" s="53" t="s">
        <v>291</v>
      </c>
      <c r="M966" s="13">
        <v>2461</v>
      </c>
      <c r="N966" s="14">
        <f t="shared" si="247"/>
        <v>6.74246575342466</v>
      </c>
      <c r="O966" s="15">
        <v>6290</v>
      </c>
      <c r="P966" s="15">
        <f t="shared" si="239"/>
        <v>15479690</v>
      </c>
      <c r="Q966" s="16">
        <f>IFERROR(VLOOKUP(G966,SCENARIOS!$A$13:$E$18,4,0),0.025)</f>
        <v>0.04</v>
      </c>
      <c r="R966" s="52">
        <f>IFERROR(VLOOKUP(L966,INPUTS!$A$107:$B$120,2,0),0.0082)</f>
        <v>0.0079</v>
      </c>
      <c r="S966" s="52">
        <f t="shared" si="240"/>
        <v>49.691</v>
      </c>
      <c r="T966" s="15">
        <f t="shared" si="241"/>
        <v>122289.551</v>
      </c>
      <c r="U966" s="15">
        <f>T966/INPUTS!$B$7*1000</f>
        <v>152861938.75</v>
      </c>
      <c r="V966" s="15">
        <f>T966*INPUTS!$B$6</f>
        <v>386434.98116</v>
      </c>
      <c r="W966" s="54" t="s">
        <v>396</v>
      </c>
      <c r="X966" s="54" t="s">
        <v>396</v>
      </c>
      <c r="Y966" s="67">
        <f>IFERROR(VLOOKUP(E966,INPUTS!$A$44:$B$103,2,0),0)</f>
        <v>0</v>
      </c>
      <c r="Z966" s="15">
        <f t="shared" si="243"/>
        <v>0</v>
      </c>
      <c r="AA966" s="20">
        <f>IFERROR(VLOOKUP(E966,INPUTS!$A$44:$C$103,3,0),SCENARIOS!$J$25)</f>
        <v>0.03</v>
      </c>
      <c r="AB966" s="15">
        <f t="shared" si="244"/>
        <v>4463.51811472029</v>
      </c>
      <c r="AC966" s="20">
        <f>IFERROR(VLOOKUP($E966,INPUTS!$A$44:$G$103,4,0),SCENARIOS!$K$25)</f>
        <v>0.1</v>
      </c>
      <c r="AD966" s="15">
        <f t="shared" si="244"/>
        <v>18101.840897298</v>
      </c>
      <c r="AE966" s="20">
        <f>IFERROR(VLOOKUP($E966,INPUTS!$A$44:$G$103,5,0),SCENARIOS!$L$25)</f>
        <v>0.2</v>
      </c>
      <c r="AF966" s="15">
        <f t="shared" si="244"/>
        <v>44047.3145329614</v>
      </c>
      <c r="AG966" s="20">
        <f>IFERROR(VLOOKUP($E966,INPUTS!$A$44:$G$103,6,0),SCENARIOS!$M$25)</f>
        <v>0.3</v>
      </c>
      <c r="AH966" s="15">
        <f t="shared" si="245"/>
        <v>80385.4396041798</v>
      </c>
      <c r="AI966" s="20">
        <f>IFERROR(VLOOKUP($E966,INPUTS!$A$44:$G$103,7,0),SCENARIOS!$N$25)</f>
        <v>0.4</v>
      </c>
      <c r="AJ966" s="15">
        <f t="shared" si="246"/>
        <v>130401.571206834</v>
      </c>
      <c r="AL966" t="str">
        <f t="shared" si="248"/>
        <v>Y</v>
      </c>
      <c r="AM966" s="21">
        <f t="shared" si="249"/>
        <v>326003.928017084</v>
      </c>
    </row>
    <row r="967" ht="15" customHeight="1" spans="1:39">
      <c r="A967" s="24" t="s">
        <v>2717</v>
      </c>
      <c r="B967" s="52" t="s">
        <v>419</v>
      </c>
      <c r="C967" s="52" t="s">
        <v>420</v>
      </c>
      <c r="D967" s="52" t="s">
        <v>929</v>
      </c>
      <c r="E967" s="10" t="s">
        <v>242</v>
      </c>
      <c r="F967" s="52" t="s">
        <v>421</v>
      </c>
      <c r="G967" s="52" t="s">
        <v>173</v>
      </c>
      <c r="H967" s="52" t="s">
        <v>267</v>
      </c>
      <c r="I967" s="52" t="s">
        <v>436</v>
      </c>
      <c r="J967" s="52" t="s">
        <v>173</v>
      </c>
      <c r="K967" s="52" t="s">
        <v>931</v>
      </c>
      <c r="L967" s="53" t="s">
        <v>291</v>
      </c>
      <c r="M967" s="13">
        <v>1476</v>
      </c>
      <c r="N967" s="14">
        <f t="shared" si="247"/>
        <v>4.04383561643836</v>
      </c>
      <c r="O967" s="15">
        <v>6020</v>
      </c>
      <c r="P967" s="15">
        <f t="shared" si="239"/>
        <v>8885520</v>
      </c>
      <c r="Q967" s="16">
        <f>IFERROR(VLOOKUP(G967,SCENARIOS!$A$13:$E$18,4,0),0.025)</f>
        <v>0.04</v>
      </c>
      <c r="R967" s="52">
        <f>IFERROR(VLOOKUP(L967,INPUTS!$A$107:$B$120,2,0),0.0082)</f>
        <v>0.0079</v>
      </c>
      <c r="S967" s="52">
        <f t="shared" si="240"/>
        <v>47.558</v>
      </c>
      <c r="T967" s="15">
        <f t="shared" si="241"/>
        <v>70195.608</v>
      </c>
      <c r="U967" s="15">
        <f>T967/INPUTS!$B$7*1000</f>
        <v>87744510</v>
      </c>
      <c r="V967" s="15">
        <f>T967*INPUTS!$B$6</f>
        <v>221818.12128</v>
      </c>
      <c r="W967" s="54" t="s">
        <v>396</v>
      </c>
      <c r="X967" s="54" t="s">
        <v>396</v>
      </c>
      <c r="Y967" s="67">
        <f>IFERROR(VLOOKUP(E967,INPUTS!$A$44:$B$103,2,0),0)</f>
        <v>0</v>
      </c>
      <c r="Z967" s="15">
        <f t="shared" si="243"/>
        <v>0</v>
      </c>
      <c r="AA967" s="20">
        <f>IFERROR(VLOOKUP(E967,INPUTS!$A$44:$C$103,3,0),SCENARIOS!$J$25)</f>
        <v>0.03</v>
      </c>
      <c r="AB967" s="15">
        <f t="shared" si="244"/>
        <v>2562.11070626798</v>
      </c>
      <c r="AC967" s="20">
        <f>IFERROR(VLOOKUP($E967,INPUTS!$A$44:$G$103,4,0),SCENARIOS!$K$25)</f>
        <v>0.1</v>
      </c>
      <c r="AD967" s="15">
        <f t="shared" si="244"/>
        <v>10390.6647568368</v>
      </c>
      <c r="AE967" s="20">
        <f>IFERROR(VLOOKUP($E967,INPUTS!$A$44:$G$103,5,0),SCENARIOS!$L$25)</f>
        <v>0.2</v>
      </c>
      <c r="AF967" s="15">
        <f t="shared" si="244"/>
        <v>25283.6648685419</v>
      </c>
      <c r="AG967" s="20">
        <f>IFERROR(VLOOKUP($E967,INPUTS!$A$44:$G$103,6,0),SCENARIOS!$M$25)</f>
        <v>0.3</v>
      </c>
      <c r="AH967" s="15">
        <f t="shared" si="245"/>
        <v>46142.1663684306</v>
      </c>
      <c r="AI967" s="20">
        <f>IFERROR(VLOOKUP($E967,INPUTS!$A$44:$G$103,7,0),SCENARIOS!$N$25)</f>
        <v>0.4</v>
      </c>
      <c r="AJ967" s="15">
        <f t="shared" si="246"/>
        <v>74852.0008468997</v>
      </c>
      <c r="AL967" t="str">
        <f t="shared" si="248"/>
        <v>Y</v>
      </c>
      <c r="AM967" s="21">
        <f t="shared" si="249"/>
        <v>187130.002117249</v>
      </c>
    </row>
    <row r="968" ht="15" customHeight="1" spans="1:39">
      <c r="A968" s="6" t="s">
        <v>2718</v>
      </c>
      <c r="B968" s="52" t="s">
        <v>419</v>
      </c>
      <c r="C968" s="52" t="s">
        <v>420</v>
      </c>
      <c r="D968" s="52" t="s">
        <v>929</v>
      </c>
      <c r="E968" s="10" t="s">
        <v>242</v>
      </c>
      <c r="F968" s="52" t="s">
        <v>421</v>
      </c>
      <c r="G968" s="52" t="s">
        <v>173</v>
      </c>
      <c r="H968" s="52" t="s">
        <v>271</v>
      </c>
      <c r="I968" s="52" t="s">
        <v>581</v>
      </c>
      <c r="J968" s="52" t="s">
        <v>173</v>
      </c>
      <c r="K968" s="52" t="s">
        <v>931</v>
      </c>
      <c r="L968" s="53" t="s">
        <v>291</v>
      </c>
      <c r="M968" s="13">
        <v>984</v>
      </c>
      <c r="N968" s="14">
        <f t="shared" si="247"/>
        <v>2.6958904109589</v>
      </c>
      <c r="O968" s="15">
        <v>8820</v>
      </c>
      <c r="P968" s="15">
        <f t="shared" si="239"/>
        <v>8678880</v>
      </c>
      <c r="Q968" s="16">
        <f>IFERROR(VLOOKUP(G968,SCENARIOS!$A$13:$E$18,4,0),0.025)</f>
        <v>0.04</v>
      </c>
      <c r="R968" s="52">
        <f>IFERROR(VLOOKUP(L968,INPUTS!$A$107:$B$120,2,0),0.0082)</f>
        <v>0.0079</v>
      </c>
      <c r="S968" s="52">
        <f t="shared" si="240"/>
        <v>69.678</v>
      </c>
      <c r="T968" s="15">
        <f t="shared" si="241"/>
        <v>68563.152</v>
      </c>
      <c r="U968" s="15">
        <f>T968/INPUTS!$B$7*1000</f>
        <v>85703940</v>
      </c>
      <c r="V968" s="15">
        <f>T968*INPUTS!$B$6</f>
        <v>216659.56032</v>
      </c>
      <c r="W968" s="54" t="s">
        <v>396</v>
      </c>
      <c r="X968" s="54" t="s">
        <v>396</v>
      </c>
      <c r="Y968" s="67">
        <f>IFERROR(VLOOKUP(E968,INPUTS!$A$44:$B$103,2,0),0)</f>
        <v>0</v>
      </c>
      <c r="Z968" s="15">
        <f t="shared" si="243"/>
        <v>0</v>
      </c>
      <c r="AA968" s="20">
        <f>IFERROR(VLOOKUP(E968,INPUTS!$A$44:$C$103,3,0),SCENARIOS!$J$25)</f>
        <v>0.03</v>
      </c>
      <c r="AB968" s="15">
        <f t="shared" si="244"/>
        <v>2502.52673635477</v>
      </c>
      <c r="AC968" s="20">
        <f>IFERROR(VLOOKUP($E968,INPUTS!$A$44:$G$103,4,0),SCENARIOS!$K$25)</f>
        <v>0.1</v>
      </c>
      <c r="AD968" s="15">
        <f t="shared" si="244"/>
        <v>10149.0213903988</v>
      </c>
      <c r="AE968" s="20">
        <f>IFERROR(VLOOKUP($E968,INPUTS!$A$44:$G$103,5,0),SCENARIOS!$L$25)</f>
        <v>0.2</v>
      </c>
      <c r="AF968" s="15">
        <f t="shared" si="244"/>
        <v>24695.6726622967</v>
      </c>
      <c r="AG968" s="20">
        <f>IFERROR(VLOOKUP($E968,INPUTS!$A$44:$G$103,6,0),SCENARIOS!$M$25)</f>
        <v>0.3</v>
      </c>
      <c r="AH968" s="15">
        <f t="shared" si="245"/>
        <v>45069.0927319555</v>
      </c>
      <c r="AI968" s="20">
        <f>IFERROR(VLOOKUP($E968,INPUTS!$A$44:$G$103,7,0),SCENARIOS!$N$25)</f>
        <v>0.4</v>
      </c>
      <c r="AJ968" s="15">
        <f t="shared" si="246"/>
        <v>73111.2566411579</v>
      </c>
      <c r="AL968" t="str">
        <f t="shared" si="248"/>
        <v>Y</v>
      </c>
      <c r="AM968" s="21">
        <f t="shared" si="249"/>
        <v>182778.141602895</v>
      </c>
    </row>
    <row r="969" ht="15" customHeight="1" spans="1:39">
      <c r="A969" s="24" t="s">
        <v>2719</v>
      </c>
      <c r="B969" s="52" t="s">
        <v>419</v>
      </c>
      <c r="C969" s="52" t="s">
        <v>420</v>
      </c>
      <c r="D969" s="52" t="s">
        <v>929</v>
      </c>
      <c r="E969" s="10" t="s">
        <v>242</v>
      </c>
      <c r="F969" s="52" t="s">
        <v>421</v>
      </c>
      <c r="G969" s="52" t="s">
        <v>173</v>
      </c>
      <c r="H969" s="52" t="s">
        <v>545</v>
      </c>
      <c r="I969" s="52" t="s">
        <v>544</v>
      </c>
      <c r="J969" s="52" t="s">
        <v>173</v>
      </c>
      <c r="K969" s="52" t="s">
        <v>931</v>
      </c>
      <c r="L969" s="53" t="s">
        <v>279</v>
      </c>
      <c r="M969" s="13">
        <v>3445</v>
      </c>
      <c r="N969" s="14">
        <f t="shared" si="247"/>
        <v>9.43835616438356</v>
      </c>
      <c r="O969" s="15">
        <v>1440</v>
      </c>
      <c r="P969" s="15">
        <f t="shared" si="239"/>
        <v>4960800</v>
      </c>
      <c r="Q969" s="16">
        <f>IFERROR(VLOOKUP(G969,SCENARIOS!$A$13:$E$18,4,0),0.025)</f>
        <v>0.04</v>
      </c>
      <c r="R969" s="52">
        <f>IFERROR(VLOOKUP(L969,INPUTS!$A$107:$B$120,2,0),0.0082)</f>
        <v>0.0039</v>
      </c>
      <c r="S969" s="52">
        <f t="shared" si="240"/>
        <v>5.616</v>
      </c>
      <c r="T969" s="15">
        <f t="shared" si="241"/>
        <v>19347.12</v>
      </c>
      <c r="U969" s="15">
        <f>T969/INPUTS!$B$7*1000</f>
        <v>24183900</v>
      </c>
      <c r="V969" s="15">
        <f>T969*INPUTS!$B$6</f>
        <v>61136.8992</v>
      </c>
      <c r="W969" s="54" t="s">
        <v>396</v>
      </c>
      <c r="X969" s="54" t="s">
        <v>396</v>
      </c>
      <c r="Y969" s="67">
        <f>IFERROR(VLOOKUP(E969,INPUTS!$A$44:$B$103,2,0),0)</f>
        <v>0</v>
      </c>
      <c r="Z969" s="15">
        <f t="shared" si="243"/>
        <v>0</v>
      </c>
      <c r="AA969" s="20">
        <f>IFERROR(VLOOKUP(E969,INPUTS!$A$44:$C$103,3,0),SCENARIOS!$J$25)</f>
        <v>0.03</v>
      </c>
      <c r="AB969" s="15">
        <f t="shared" si="244"/>
        <v>706.161891032433</v>
      </c>
      <c r="AC969" s="20">
        <f>IFERROR(VLOOKUP($E969,INPUTS!$A$44:$G$103,4,0),SCENARIOS!$K$25)</f>
        <v>0.1</v>
      </c>
      <c r="AD969" s="15">
        <f t="shared" si="244"/>
        <v>2863.84638096294</v>
      </c>
      <c r="AE969" s="20">
        <f>IFERROR(VLOOKUP($E969,INPUTS!$A$44:$G$103,5,0),SCENARIOS!$L$25)</f>
        <v>0.2</v>
      </c>
      <c r="AF969" s="15">
        <f t="shared" si="244"/>
        <v>6968.6140228526</v>
      </c>
      <c r="AG969" s="20">
        <f>IFERROR(VLOOKUP($E969,INPUTS!$A$44:$G$103,6,0),SCENARIOS!$M$25)</f>
        <v>0.3</v>
      </c>
      <c r="AH969" s="15">
        <f t="shared" si="245"/>
        <v>12717.5767149134</v>
      </c>
      <c r="AI969" s="20">
        <f>IFERROR(VLOOKUP($E969,INPUTS!$A$44:$G$103,7,0),SCENARIOS!$N$25)</f>
        <v>0.4</v>
      </c>
      <c r="AJ969" s="15">
        <f t="shared" si="246"/>
        <v>20630.5021622588</v>
      </c>
      <c r="AL969" t="str">
        <f t="shared" si="248"/>
        <v>Y</v>
      </c>
      <c r="AM969" s="21">
        <f t="shared" si="249"/>
        <v>51576.255405647</v>
      </c>
    </row>
    <row r="970" ht="15" customHeight="1" spans="1:39">
      <c r="A970" s="6" t="s">
        <v>2720</v>
      </c>
      <c r="B970" s="52" t="s">
        <v>419</v>
      </c>
      <c r="C970" s="52" t="s">
        <v>420</v>
      </c>
      <c r="D970" s="52" t="s">
        <v>929</v>
      </c>
      <c r="E970" s="10" t="s">
        <v>242</v>
      </c>
      <c r="F970" s="52" t="s">
        <v>421</v>
      </c>
      <c r="G970" s="52" t="s">
        <v>173</v>
      </c>
      <c r="H970" s="52" t="s">
        <v>537</v>
      </c>
      <c r="I970" s="52" t="s">
        <v>536</v>
      </c>
      <c r="J970" s="52" t="s">
        <v>173</v>
      </c>
      <c r="K970" s="52" t="s">
        <v>931</v>
      </c>
      <c r="L970" s="53" t="s">
        <v>279</v>
      </c>
      <c r="M970" s="13">
        <v>2953</v>
      </c>
      <c r="N970" s="14">
        <f t="shared" si="247"/>
        <v>8.09041095890411</v>
      </c>
      <c r="O970" s="15">
        <v>890</v>
      </c>
      <c r="P970" s="15">
        <f t="shared" si="239"/>
        <v>2628170</v>
      </c>
      <c r="Q970" s="16">
        <f>IFERROR(VLOOKUP(G970,SCENARIOS!$A$13:$E$18,4,0),0.025)</f>
        <v>0.04</v>
      </c>
      <c r="R970" s="52">
        <f>IFERROR(VLOOKUP(L970,INPUTS!$A$107:$B$120,2,0),0.0082)</f>
        <v>0.0039</v>
      </c>
      <c r="S970" s="52">
        <f t="shared" si="240"/>
        <v>3.471</v>
      </c>
      <c r="T970" s="15">
        <f t="shared" si="241"/>
        <v>10249.863</v>
      </c>
      <c r="U970" s="15">
        <f>T970/INPUTS!$B$7*1000</f>
        <v>12812328.75</v>
      </c>
      <c r="V970" s="15">
        <f>T970*INPUTS!$B$6</f>
        <v>32389.56708</v>
      </c>
      <c r="W970" s="54" t="s">
        <v>396</v>
      </c>
      <c r="X970" s="54" t="s">
        <v>396</v>
      </c>
      <c r="Y970" s="67">
        <f>IFERROR(VLOOKUP(E970,INPUTS!$A$44:$B$103,2,0),0)</f>
        <v>0</v>
      </c>
      <c r="Z970" s="15">
        <f t="shared" si="243"/>
        <v>0</v>
      </c>
      <c r="AA970" s="20">
        <f>IFERROR(VLOOKUP(E970,INPUTS!$A$44:$C$103,3,0),SCENARIOS!$J$25)</f>
        <v>0.03</v>
      </c>
      <c r="AB970" s="15">
        <f t="shared" si="244"/>
        <v>374.115767044571</v>
      </c>
      <c r="AC970" s="20">
        <f>IFERROR(VLOOKUP($E970,INPUTS!$A$44:$G$103,4,0),SCENARIOS!$K$25)</f>
        <v>0.1</v>
      </c>
      <c r="AD970" s="15">
        <f t="shared" si="244"/>
        <v>1517.2301126946</v>
      </c>
      <c r="AE970" s="20">
        <f>IFERROR(VLOOKUP($E970,INPUTS!$A$44:$G$103,5,0),SCENARIOS!$L$25)</f>
        <v>0.2</v>
      </c>
      <c r="AF970" s="15">
        <f t="shared" si="244"/>
        <v>3691.88484043713</v>
      </c>
      <c r="AG970" s="20">
        <f>IFERROR(VLOOKUP($E970,INPUTS!$A$44:$G$103,6,0),SCENARIOS!$M$25)</f>
        <v>0.3</v>
      </c>
      <c r="AH970" s="15">
        <f t="shared" si="245"/>
        <v>6737.61360966659</v>
      </c>
      <c r="AI970" s="20">
        <f>IFERROR(VLOOKUP($E970,INPUTS!$A$44:$G$103,7,0),SCENARIOS!$N$25)</f>
        <v>0.4</v>
      </c>
      <c r="AJ970" s="15">
        <f t="shared" si="246"/>
        <v>10929.7828712675</v>
      </c>
      <c r="AL970" t="str">
        <f t="shared" si="248"/>
        <v>Y</v>
      </c>
      <c r="AM970" s="21">
        <f t="shared" si="249"/>
        <v>27324.4571781687</v>
      </c>
    </row>
    <row r="971" ht="15" customHeight="1" spans="1:39">
      <c r="A971" s="24" t="s">
        <v>2721</v>
      </c>
      <c r="B971" s="52" t="s">
        <v>419</v>
      </c>
      <c r="C971" s="52" t="s">
        <v>420</v>
      </c>
      <c r="D971" s="52" t="s">
        <v>929</v>
      </c>
      <c r="E971" s="10" t="s">
        <v>242</v>
      </c>
      <c r="F971" s="52" t="s">
        <v>421</v>
      </c>
      <c r="G971" s="52" t="s">
        <v>173</v>
      </c>
      <c r="H971" s="52" t="s">
        <v>529</v>
      </c>
      <c r="I971" s="52" t="s">
        <v>528</v>
      </c>
      <c r="J971" s="52" t="s">
        <v>173</v>
      </c>
      <c r="K971" s="52" t="s">
        <v>931</v>
      </c>
      <c r="L971" s="53" t="s">
        <v>279</v>
      </c>
      <c r="M971" s="13">
        <v>4922</v>
      </c>
      <c r="N971" s="14">
        <f t="shared" si="247"/>
        <v>13.4849315068493</v>
      </c>
      <c r="O971" s="15">
        <v>350</v>
      </c>
      <c r="P971" s="15">
        <f t="shared" si="239"/>
        <v>1722700</v>
      </c>
      <c r="Q971" s="16">
        <f>IFERROR(VLOOKUP(G971,SCENARIOS!$A$13:$E$18,4,0),0.025)</f>
        <v>0.04</v>
      </c>
      <c r="R971" s="52">
        <f>IFERROR(VLOOKUP(L971,INPUTS!$A$107:$B$120,2,0),0.0082)</f>
        <v>0.0039</v>
      </c>
      <c r="S971" s="52">
        <f t="shared" si="240"/>
        <v>1.365</v>
      </c>
      <c r="T971" s="15">
        <f t="shared" si="241"/>
        <v>6718.53</v>
      </c>
      <c r="U971" s="15">
        <f>T971/INPUTS!$B$7*1000</f>
        <v>8398162.5</v>
      </c>
      <c r="V971" s="15">
        <f>T971*INPUTS!$B$6</f>
        <v>21230.5548</v>
      </c>
      <c r="W971" s="54" t="s">
        <v>396</v>
      </c>
      <c r="X971" s="54" t="s">
        <v>396</v>
      </c>
      <c r="Y971" s="67">
        <f>IFERROR(VLOOKUP(E971,INPUTS!$A$44:$B$103,2,0),0)</f>
        <v>0</v>
      </c>
      <c r="Z971" s="15">
        <f t="shared" si="243"/>
        <v>0</v>
      </c>
      <c r="AA971" s="20">
        <f>IFERROR(VLOOKUP(E971,INPUTS!$A$44:$C$103,3,0),SCENARIOS!$J$25)</f>
        <v>0.03</v>
      </c>
      <c r="AB971" s="15">
        <f t="shared" si="244"/>
        <v>245.223570730844</v>
      </c>
      <c r="AC971" s="20">
        <f>IFERROR(VLOOKUP($E971,INPUTS!$A$44:$G$103,4,0),SCENARIOS!$K$25)</f>
        <v>0.1</v>
      </c>
      <c r="AD971" s="15">
        <f t="shared" si="244"/>
        <v>994.506563555245</v>
      </c>
      <c r="AE971" s="20">
        <f>IFERROR(VLOOKUP($E971,INPUTS!$A$44:$G$103,5,0),SCENARIOS!$L$25)</f>
        <v>0.2</v>
      </c>
      <c r="AF971" s="15">
        <f t="shared" si="244"/>
        <v>2419.93859401068</v>
      </c>
      <c r="AG971" s="20">
        <f>IFERROR(VLOOKUP($E971,INPUTS!$A$44:$G$103,6,0),SCENARIOS!$M$25)</f>
        <v>0.3</v>
      </c>
      <c r="AH971" s="15">
        <f t="shared" si="245"/>
        <v>4416.3379710493</v>
      </c>
      <c r="AI971" s="20">
        <f>IFERROR(VLOOKUP($E971,INPUTS!$A$44:$G$103,7,0),SCENARIOS!$N$25)</f>
        <v>0.4</v>
      </c>
      <c r="AJ971" s="15">
        <f t="shared" si="246"/>
        <v>7164.20054727528</v>
      </c>
      <c r="AL971" t="str">
        <f t="shared" si="248"/>
        <v>Y</v>
      </c>
      <c r="AM971" s="21">
        <f t="shared" si="249"/>
        <v>17910.5013681882</v>
      </c>
    </row>
    <row r="972" ht="15" customHeight="1" spans="1:39">
      <c r="A972" s="6" t="s">
        <v>2722</v>
      </c>
      <c r="B972" s="52" t="s">
        <v>419</v>
      </c>
      <c r="C972" s="52" t="s">
        <v>420</v>
      </c>
      <c r="D972" s="52" t="s">
        <v>929</v>
      </c>
      <c r="E972" s="10" t="s">
        <v>242</v>
      </c>
      <c r="F972" s="52" t="s">
        <v>421</v>
      </c>
      <c r="G972" s="52" t="s">
        <v>173</v>
      </c>
      <c r="H972" s="52" t="s">
        <v>576</v>
      </c>
      <c r="I972" s="52" t="s">
        <v>575</v>
      </c>
      <c r="J972" s="52" t="s">
        <v>173</v>
      </c>
      <c r="K972" s="52" t="s">
        <v>931</v>
      </c>
      <c r="L972" s="53" t="s">
        <v>282</v>
      </c>
      <c r="M972" s="13">
        <v>1476</v>
      </c>
      <c r="N972" s="14">
        <f t="shared" si="247"/>
        <v>4.04383561643836</v>
      </c>
      <c r="O972" s="15">
        <v>4150</v>
      </c>
      <c r="P972" s="15">
        <f t="shared" si="239"/>
        <v>6125400</v>
      </c>
      <c r="Q972" s="16">
        <f>IFERROR(VLOOKUP(G972,SCENARIOS!$A$13:$E$18,4,0),0.025)</f>
        <v>0.04</v>
      </c>
      <c r="R972" s="52">
        <f>IFERROR(VLOOKUP(L972,INPUTS!$A$107:$B$120,2,0),0.0082)</f>
        <v>0.0042</v>
      </c>
      <c r="S972" s="52">
        <f t="shared" si="240"/>
        <v>17.43</v>
      </c>
      <c r="T972" s="15">
        <f t="shared" si="241"/>
        <v>25726.68</v>
      </c>
      <c r="U972" s="15">
        <f>T972/INPUTS!$B$7*1000</f>
        <v>32158350</v>
      </c>
      <c r="V972" s="15">
        <f>T972*INPUTS!$B$6</f>
        <v>81296.3088</v>
      </c>
      <c r="W972" s="54" t="s">
        <v>521</v>
      </c>
      <c r="X972" s="54" t="s">
        <v>396</v>
      </c>
      <c r="Y972" s="67">
        <f>IFERROR(VLOOKUP(E972,INPUTS!$A$44:$B$103,2,0),0)</f>
        <v>0</v>
      </c>
      <c r="Z972" s="15">
        <f t="shared" si="243"/>
        <v>0</v>
      </c>
      <c r="AA972" s="20">
        <f>IFERROR(VLOOKUP(E972,INPUTS!$A$44:$C$103,3,0),SCENARIOS!$J$25)</f>
        <v>0.03</v>
      </c>
      <c r="AB972" s="15">
        <f t="shared" si="244"/>
        <v>939.013196733481</v>
      </c>
      <c r="AC972" s="20">
        <f>IFERROR(VLOOKUP($E972,INPUTS!$A$44:$G$103,4,0),SCENARIOS!$K$25)</f>
        <v>0.1</v>
      </c>
      <c r="AD972" s="15">
        <f t="shared" si="244"/>
        <v>3808.17710399231</v>
      </c>
      <c r="AE972" s="20">
        <f>IFERROR(VLOOKUP($E972,INPUTS!$A$44:$G$103,5,0),SCENARIOS!$L$25)</f>
        <v>0.2</v>
      </c>
      <c r="AF972" s="15">
        <f t="shared" si="244"/>
        <v>9266.45945285094</v>
      </c>
      <c r="AG972" s="20">
        <f>IFERROR(VLOOKUP($E972,INPUTS!$A$44:$G$103,6,0),SCENARIOS!$M$25)</f>
        <v>0.3</v>
      </c>
      <c r="AH972" s="15">
        <f t="shared" si="245"/>
        <v>16911.0971824245</v>
      </c>
      <c r="AI972" s="20">
        <f>IFERROR(VLOOKUP($E972,INPUTS!$A$44:$G$103,7,0),SCENARIOS!$N$25)</f>
        <v>0.4</v>
      </c>
      <c r="AJ972" s="15">
        <f t="shared" si="246"/>
        <v>27433.2472930203</v>
      </c>
      <c r="AL972" t="str">
        <f t="shared" si="248"/>
        <v>Y</v>
      </c>
      <c r="AM972" s="21">
        <f t="shared" si="249"/>
        <v>68583.1182325509</v>
      </c>
    </row>
    <row r="973" ht="15" customHeight="1" spans="1:39">
      <c r="A973" s="24" t="s">
        <v>2723</v>
      </c>
      <c r="B973" s="52" t="s">
        <v>419</v>
      </c>
      <c r="C973" s="52" t="s">
        <v>420</v>
      </c>
      <c r="D973" s="52" t="s">
        <v>929</v>
      </c>
      <c r="E973" s="10" t="s">
        <v>242</v>
      </c>
      <c r="F973" s="52" t="s">
        <v>421</v>
      </c>
      <c r="G973" s="52" t="s">
        <v>173</v>
      </c>
      <c r="H973" s="52" t="s">
        <v>819</v>
      </c>
      <c r="I973" s="52" t="s">
        <v>575</v>
      </c>
      <c r="J973" s="52" t="s">
        <v>173</v>
      </c>
      <c r="K973" s="52" t="s">
        <v>931</v>
      </c>
      <c r="L973" s="53" t="s">
        <v>282</v>
      </c>
      <c r="M973" s="13">
        <v>984</v>
      </c>
      <c r="N973" s="14">
        <f t="shared" si="247"/>
        <v>2.6958904109589</v>
      </c>
      <c r="O973" s="15">
        <v>4960</v>
      </c>
      <c r="P973" s="15">
        <f t="shared" si="239"/>
        <v>4880640</v>
      </c>
      <c r="Q973" s="16">
        <f>IFERROR(VLOOKUP(G973,SCENARIOS!$A$13:$E$18,4,0),0.025)</f>
        <v>0.04</v>
      </c>
      <c r="R973" s="52">
        <f>IFERROR(VLOOKUP(L973,INPUTS!$A$107:$B$120,2,0),0.0082)</f>
        <v>0.0042</v>
      </c>
      <c r="S973" s="52">
        <f t="shared" si="240"/>
        <v>20.832</v>
      </c>
      <c r="T973" s="15">
        <f t="shared" si="241"/>
        <v>20498.688</v>
      </c>
      <c r="U973" s="15">
        <f>T973/INPUTS!$B$7*1000</f>
        <v>25623360</v>
      </c>
      <c r="V973" s="15">
        <f>T973*INPUTS!$B$6</f>
        <v>64775.85408</v>
      </c>
      <c r="W973" s="54" t="s">
        <v>521</v>
      </c>
      <c r="X973" s="54" t="s">
        <v>396</v>
      </c>
      <c r="Y973" s="67">
        <f>IFERROR(VLOOKUP(E973,INPUTS!$A$44:$B$103,2,0),0)</f>
        <v>0</v>
      </c>
      <c r="Z973" s="15">
        <f t="shared" si="243"/>
        <v>0</v>
      </c>
      <c r="AA973" s="20">
        <f>IFERROR(VLOOKUP(E973,INPUTS!$A$44:$C$103,3,0),SCENARIOS!$J$25)</f>
        <v>0.03</v>
      </c>
      <c r="AB973" s="15">
        <f t="shared" si="244"/>
        <v>748.193647517762</v>
      </c>
      <c r="AC973" s="20">
        <f>IFERROR(VLOOKUP($E973,INPUTS!$A$44:$G$103,4,0),SCENARIOS!$K$25)</f>
        <v>0.1</v>
      </c>
      <c r="AD973" s="15">
        <f t="shared" si="244"/>
        <v>3034.30657603242</v>
      </c>
      <c r="AE973" s="20">
        <f>IFERROR(VLOOKUP($E973,INPUTS!$A$44:$G$103,5,0),SCENARIOS!$L$25)</f>
        <v>0.2</v>
      </c>
      <c r="AF973" s="15">
        <f t="shared" si="244"/>
        <v>7383.39580500251</v>
      </c>
      <c r="AG973" s="20">
        <f>IFERROR(VLOOKUP($E973,INPUTS!$A$44:$G$103,6,0),SCENARIOS!$M$25)</f>
        <v>0.3</v>
      </c>
      <c r="AH973" s="15">
        <f t="shared" si="245"/>
        <v>13474.5449035864</v>
      </c>
      <c r="AI973" s="20">
        <f>IFERROR(VLOOKUP($E973,INPUTS!$A$44:$G$103,7,0),SCENARIOS!$N$25)</f>
        <v>0.4</v>
      </c>
      <c r="AJ973" s="15">
        <f t="shared" si="246"/>
        <v>21858.4588872901</v>
      </c>
      <c r="AL973" t="str">
        <f t="shared" si="248"/>
        <v>N</v>
      </c>
      <c r="AM973" s="21">
        <f t="shared" si="249"/>
        <v>54646.1472182253</v>
      </c>
    </row>
    <row r="974" ht="15" customHeight="1" spans="1:39">
      <c r="A974" s="6" t="s">
        <v>2724</v>
      </c>
      <c r="B974" s="52" t="s">
        <v>419</v>
      </c>
      <c r="C974" s="52" t="s">
        <v>420</v>
      </c>
      <c r="D974" s="52" t="s">
        <v>929</v>
      </c>
      <c r="E974" s="10" t="s">
        <v>242</v>
      </c>
      <c r="F974" s="52" t="s">
        <v>421</v>
      </c>
      <c r="G974" s="52" t="s">
        <v>173</v>
      </c>
      <c r="H974" s="52" t="s">
        <v>448</v>
      </c>
      <c r="I974" s="52" t="s">
        <v>447</v>
      </c>
      <c r="J974" s="52" t="s">
        <v>177</v>
      </c>
      <c r="K974" s="52" t="s">
        <v>931</v>
      </c>
      <c r="L974" s="53" t="s">
        <v>291</v>
      </c>
      <c r="M974" s="13">
        <v>984</v>
      </c>
      <c r="N974" s="14">
        <f t="shared" si="247"/>
        <v>2.6958904109589</v>
      </c>
      <c r="O974" s="15">
        <v>6120</v>
      </c>
      <c r="P974" s="15">
        <f t="shared" si="239"/>
        <v>6022080</v>
      </c>
      <c r="Q974" s="16">
        <f>IFERROR(VLOOKUP(G974,SCENARIOS!$A$13:$E$18,4,0),0.025)</f>
        <v>0.04</v>
      </c>
      <c r="R974" s="52">
        <f>IFERROR(VLOOKUP(L974,INPUTS!$A$107:$B$120,2,0),0.0082)</f>
        <v>0.0079</v>
      </c>
      <c r="S974" s="52">
        <f t="shared" si="240"/>
        <v>48.348</v>
      </c>
      <c r="T974" s="15">
        <f t="shared" si="241"/>
        <v>47574.432</v>
      </c>
      <c r="U974" s="15">
        <f>T974/INPUTS!$B$7*1000</f>
        <v>59468040</v>
      </c>
      <c r="V974" s="15">
        <f>T974*INPUTS!$B$6</f>
        <v>150335.20512</v>
      </c>
      <c r="W974" s="54" t="s">
        <v>396</v>
      </c>
      <c r="X974" s="54" t="s">
        <v>396</v>
      </c>
      <c r="Y974" s="67">
        <f>IFERROR(VLOOKUP(E974,INPUTS!$A$44:$B$103,2,0),0)</f>
        <v>0</v>
      </c>
      <c r="Z974" s="15">
        <f t="shared" si="243"/>
        <v>0</v>
      </c>
      <c r="AA974" s="20">
        <f>IFERROR(VLOOKUP(E974,INPUTS!$A$44:$C$103,3,0),SCENARIOS!$J$25)</f>
        <v>0.03</v>
      </c>
      <c r="AB974" s="15">
        <f t="shared" si="244"/>
        <v>1736.44712318494</v>
      </c>
      <c r="AC974" s="20">
        <f>IFERROR(VLOOKUP($E974,INPUTS!$A$44:$G$103,4,0),SCENARIOS!$K$25)</f>
        <v>0.1</v>
      </c>
      <c r="AD974" s="15">
        <f t="shared" si="244"/>
        <v>7042.17810762364</v>
      </c>
      <c r="AE974" s="20">
        <f>IFERROR(VLOOKUP($E974,INPUTS!$A$44:$G$103,5,0),SCENARIOS!$L$25)</f>
        <v>0.2</v>
      </c>
      <c r="AF974" s="15">
        <f t="shared" si="244"/>
        <v>17135.7728677161</v>
      </c>
      <c r="AG974" s="20">
        <f>IFERROR(VLOOKUP($E974,INPUTS!$A$44:$G$103,6,0),SCENARIOS!$M$25)</f>
        <v>0.3</v>
      </c>
      <c r="AH974" s="15">
        <f t="shared" si="245"/>
        <v>31272.4316915609</v>
      </c>
      <c r="AI974" s="20">
        <f>IFERROR(VLOOKUP($E974,INPUTS!$A$44:$G$103,7,0),SCENARIOS!$N$25)</f>
        <v>0.4</v>
      </c>
      <c r="AJ974" s="15">
        <f t="shared" si="246"/>
        <v>50730.2597101912</v>
      </c>
      <c r="AL974" t="str">
        <f t="shared" si="248"/>
        <v>Y</v>
      </c>
      <c r="AM974" s="21">
        <f t="shared" si="249"/>
        <v>126825.649275478</v>
      </c>
    </row>
    <row r="975" ht="15" customHeight="1" spans="1:39">
      <c r="A975" s="24" t="s">
        <v>2725</v>
      </c>
      <c r="B975" s="52" t="s">
        <v>419</v>
      </c>
      <c r="C975" s="52" t="s">
        <v>420</v>
      </c>
      <c r="D975" s="52" t="s">
        <v>929</v>
      </c>
      <c r="E975" s="10" t="s">
        <v>242</v>
      </c>
      <c r="F975" s="52" t="s">
        <v>421</v>
      </c>
      <c r="G975" s="52" t="s">
        <v>173</v>
      </c>
      <c r="H975" s="52" t="s">
        <v>644</v>
      </c>
      <c r="I975" s="52" t="s">
        <v>643</v>
      </c>
      <c r="J975" s="52" t="s">
        <v>1852</v>
      </c>
      <c r="K975" s="52" t="s">
        <v>931</v>
      </c>
      <c r="L975" s="53" t="s">
        <v>291</v>
      </c>
      <c r="M975" s="13">
        <v>492</v>
      </c>
      <c r="N975" s="14">
        <f t="shared" si="247"/>
        <v>1.34794520547945</v>
      </c>
      <c r="O975" s="15">
        <v>8270</v>
      </c>
      <c r="P975" s="15">
        <f t="shared" si="239"/>
        <v>4068840</v>
      </c>
      <c r="Q975" s="16">
        <f>IFERROR(VLOOKUP(G975,SCENARIOS!$A$13:$E$18,4,0),0.025)</f>
        <v>0.04</v>
      </c>
      <c r="R975" s="52">
        <f>IFERROR(VLOOKUP(L975,INPUTS!$A$107:$B$120,2,0),0.0082)</f>
        <v>0.0079</v>
      </c>
      <c r="S975" s="52">
        <f t="shared" si="240"/>
        <v>65.333</v>
      </c>
      <c r="T975" s="15">
        <f t="shared" si="241"/>
        <v>32143.836</v>
      </c>
      <c r="U975" s="15">
        <f>T975/INPUTS!$B$7*1000</f>
        <v>40179795</v>
      </c>
      <c r="V975" s="15">
        <f>T975*INPUTS!$B$6</f>
        <v>101574.52176</v>
      </c>
      <c r="W975" s="54" t="s">
        <v>396</v>
      </c>
      <c r="X975" s="54" t="s">
        <v>396</v>
      </c>
      <c r="Y975" s="67">
        <f>IFERROR(VLOOKUP(E975,INPUTS!$A$44:$B$103,2,0),0)</f>
        <v>0</v>
      </c>
      <c r="Z975" s="15">
        <f t="shared" si="243"/>
        <v>0</v>
      </c>
      <c r="AA975" s="20">
        <f>IFERROR(VLOOKUP(E975,INPUTS!$A$44:$C$103,3,0),SCENARIOS!$J$25)</f>
        <v>0.03</v>
      </c>
      <c r="AB975" s="15">
        <f t="shared" si="244"/>
        <v>1173.23674091009</v>
      </c>
      <c r="AC975" s="20">
        <f>IFERROR(VLOOKUP($E975,INPUTS!$A$44:$G$103,4,0),SCENARIOS!$K$25)</f>
        <v>0.1</v>
      </c>
      <c r="AD975" s="15">
        <f t="shared" si="244"/>
        <v>4758.07295343526</v>
      </c>
      <c r="AE975" s="20">
        <f>IFERROR(VLOOKUP($E975,INPUTS!$A$44:$G$103,5,0),SCENARIOS!$L$25)</f>
        <v>0.2</v>
      </c>
      <c r="AF975" s="15">
        <f t="shared" si="244"/>
        <v>11577.8465372559</v>
      </c>
      <c r="AG975" s="20">
        <f>IFERROR(VLOOKUP($E975,INPUTS!$A$44:$G$103,6,0),SCENARIOS!$M$25)</f>
        <v>0.3</v>
      </c>
      <c r="AH975" s="15">
        <f t="shared" si="245"/>
        <v>21129.3308896413</v>
      </c>
      <c r="AI975" s="20">
        <f>IFERROR(VLOOKUP($E975,INPUTS!$A$44:$G$103,7,0),SCENARIOS!$N$25)</f>
        <v>0.4</v>
      </c>
      <c r="AJ975" s="15">
        <f t="shared" si="246"/>
        <v>34276.0823368694</v>
      </c>
      <c r="AL975" t="str">
        <f t="shared" si="248"/>
        <v>Y</v>
      </c>
      <c r="AM975" s="21">
        <f t="shared" si="249"/>
        <v>85690.2058421734</v>
      </c>
    </row>
    <row r="976" ht="15" customHeight="1" spans="1:39">
      <c r="A976" s="6" t="s">
        <v>2726</v>
      </c>
      <c r="B976" s="52" t="s">
        <v>532</v>
      </c>
      <c r="C976" s="52" t="s">
        <v>533</v>
      </c>
      <c r="D976" s="52" t="s">
        <v>929</v>
      </c>
      <c r="E976" s="10" t="s">
        <v>529</v>
      </c>
      <c r="F976" s="52" t="s">
        <v>528</v>
      </c>
      <c r="G976" s="52" t="s">
        <v>173</v>
      </c>
      <c r="H976" s="52" t="s">
        <v>204</v>
      </c>
      <c r="I976" s="52" t="s">
        <v>405</v>
      </c>
      <c r="J976" s="52" t="s">
        <v>165</v>
      </c>
      <c r="K976" s="52" t="s">
        <v>931</v>
      </c>
      <c r="L976" s="53" t="s">
        <v>291</v>
      </c>
      <c r="M976" s="13">
        <v>70</v>
      </c>
      <c r="N976" s="14">
        <f t="shared" si="247"/>
        <v>0.191780821917808</v>
      </c>
      <c r="O976" s="15">
        <v>10365</v>
      </c>
      <c r="P976" s="15">
        <f t="shared" si="239"/>
        <v>725550</v>
      </c>
      <c r="Q976" s="16">
        <f>IFERROR(VLOOKUP(G976,SCENARIOS!$A$13:$E$18,4,0),0.025)</f>
        <v>0.04</v>
      </c>
      <c r="R976" s="52">
        <f>IFERROR(VLOOKUP(L976,INPUTS!$A$107:$B$120,2,0),0.0082)</f>
        <v>0.0079</v>
      </c>
      <c r="S976" s="52">
        <f t="shared" si="240"/>
        <v>81.8835</v>
      </c>
      <c r="T976" s="15">
        <f t="shared" si="241"/>
        <v>5731.845</v>
      </c>
      <c r="U976" s="15">
        <f>T976/INPUTS!$B$7*1000</f>
        <v>7164806.25</v>
      </c>
      <c r="V976" s="15">
        <f>T976*INPUTS!$B$6</f>
        <v>18112.6302</v>
      </c>
      <c r="W976" s="54" t="s">
        <v>396</v>
      </c>
      <c r="X976" s="54" t="s">
        <v>396</v>
      </c>
      <c r="Y976" s="67">
        <f>IFERROR(VLOOKUP(E976,INPUTS!$A$44:$B$103,2,0),0)</f>
        <v>0</v>
      </c>
      <c r="Z976" s="15">
        <f t="shared" si="243"/>
        <v>0</v>
      </c>
      <c r="AA976" s="20">
        <f>IFERROR(VLOOKUP(E976,INPUTS!$A$44:$C$103,3,0),SCENARIOS!$J$25)</f>
        <v>0.015</v>
      </c>
      <c r="AB976" s="15">
        <f t="shared" si="244"/>
        <v>104.604987830354</v>
      </c>
      <c r="AC976" s="20">
        <f>IFERROR(VLOOKUP($E976,INPUTS!$A$44:$G$103,4,0),SCENARIOS!$K$25)</f>
        <v>0.075</v>
      </c>
      <c r="AD976" s="15">
        <f t="shared" si="244"/>
        <v>636.339810246584</v>
      </c>
      <c r="AE976" s="20">
        <f>IFERROR(VLOOKUP($E976,INPUTS!$A$44:$G$103,5,0),SCENARIOS!$L$25)</f>
        <v>0.15</v>
      </c>
      <c r="AF976" s="15">
        <f t="shared" si="244"/>
        <v>1548.40935409834</v>
      </c>
      <c r="AG976" s="20">
        <f>IFERROR(VLOOKUP($E976,INPUTS!$A$44:$G$103,6,0),SCENARIOS!$M$25)</f>
        <v>0.2</v>
      </c>
      <c r="AH976" s="15">
        <f t="shared" si="245"/>
        <v>2511.83564635608</v>
      </c>
      <c r="AI976" s="20">
        <f>IFERROR(VLOOKUP($E976,INPUTS!$A$44:$G$103,7,0),SCENARIOS!$N$25)</f>
        <v>0.3</v>
      </c>
      <c r="AJ976" s="15">
        <f t="shared" si="246"/>
        <v>4584.04819423636</v>
      </c>
      <c r="AL976" t="str">
        <f t="shared" si="248"/>
        <v>Y</v>
      </c>
      <c r="AM976" s="21">
        <f t="shared" si="249"/>
        <v>15280.1606474545</v>
      </c>
    </row>
    <row r="977" ht="15" customHeight="1" spans="1:39">
      <c r="A977" s="24" t="s">
        <v>2727</v>
      </c>
      <c r="B977" s="52" t="s">
        <v>532</v>
      </c>
      <c r="C977" s="52" t="s">
        <v>533</v>
      </c>
      <c r="D977" s="52" t="s">
        <v>929</v>
      </c>
      <c r="E977" s="10" t="s">
        <v>529</v>
      </c>
      <c r="F977" s="52" t="s">
        <v>528</v>
      </c>
      <c r="G977" s="52" t="s">
        <v>173</v>
      </c>
      <c r="H977" s="52" t="s">
        <v>505</v>
      </c>
      <c r="I977" s="52" t="s">
        <v>504</v>
      </c>
      <c r="J977" s="52" t="s">
        <v>173</v>
      </c>
      <c r="K977" s="52" t="s">
        <v>931</v>
      </c>
      <c r="L977" s="53" t="s">
        <v>288</v>
      </c>
      <c r="M977" s="13">
        <v>140</v>
      </c>
      <c r="N977" s="14">
        <f t="shared" si="247"/>
        <v>0.383561643835616</v>
      </c>
      <c r="O977" s="15">
        <v>4590</v>
      </c>
      <c r="P977" s="15">
        <f t="shared" si="239"/>
        <v>642600</v>
      </c>
      <c r="Q977" s="16">
        <f>IFERROR(VLOOKUP(G977,SCENARIOS!$A$13:$E$18,4,0),0.025)</f>
        <v>0.04</v>
      </c>
      <c r="R977" s="52">
        <f>IFERROR(VLOOKUP(L977,INPUTS!$A$107:$B$120,2,0),0.0082)</f>
        <v>0.0085</v>
      </c>
      <c r="S977" s="52">
        <f t="shared" si="240"/>
        <v>39.015</v>
      </c>
      <c r="T977" s="15">
        <f t="shared" si="241"/>
        <v>5462.1</v>
      </c>
      <c r="U977" s="15">
        <f>T977/INPUTS!$B$7*1000</f>
        <v>6827625</v>
      </c>
      <c r="V977" s="15">
        <f>T977*INPUTS!$B$6</f>
        <v>17260.236</v>
      </c>
      <c r="W977" s="54" t="s">
        <v>396</v>
      </c>
      <c r="X977" s="54" t="s">
        <v>396</v>
      </c>
      <c r="Y977" s="67">
        <f>IFERROR(VLOOKUP(E977,INPUTS!$A$44:$B$103,2,0),0)</f>
        <v>0</v>
      </c>
      <c r="Z977" s="15">
        <f t="shared" si="243"/>
        <v>0</v>
      </c>
      <c r="AA977" s="20">
        <f>IFERROR(VLOOKUP(E977,INPUTS!$A$44:$C$103,3,0),SCENARIOS!$J$25)</f>
        <v>0.015</v>
      </c>
      <c r="AB977" s="15">
        <f t="shared" si="244"/>
        <v>99.6821972729856</v>
      </c>
      <c r="AC977" s="20">
        <f>IFERROR(VLOOKUP($E977,INPUTS!$A$44:$G$103,4,0),SCENARIOS!$K$25)</f>
        <v>0.075</v>
      </c>
      <c r="AD977" s="15">
        <f t="shared" si="244"/>
        <v>606.393173148937</v>
      </c>
      <c r="AE977" s="20">
        <f>IFERROR(VLOOKUP($E977,INPUTS!$A$44:$G$103,5,0),SCENARIOS!$L$25)</f>
        <v>0.15</v>
      </c>
      <c r="AF977" s="15">
        <f t="shared" si="244"/>
        <v>1475.5400282144</v>
      </c>
      <c r="AG977" s="20">
        <f>IFERROR(VLOOKUP($E977,INPUTS!$A$44:$G$103,6,0),SCENARIOS!$M$25)</f>
        <v>0.2</v>
      </c>
      <c r="AH977" s="15">
        <f t="shared" si="245"/>
        <v>2393.62674391257</v>
      </c>
      <c r="AI977" s="20">
        <f>IFERROR(VLOOKUP($E977,INPUTS!$A$44:$G$103,7,0),SCENARIOS!$N$25)</f>
        <v>0.3</v>
      </c>
      <c r="AJ977" s="15">
        <f t="shared" si="246"/>
        <v>4368.31938786524</v>
      </c>
      <c r="AL977" t="str">
        <f t="shared" si="248"/>
        <v>N</v>
      </c>
      <c r="AM977" s="21">
        <f t="shared" si="249"/>
        <v>14561.0646262175</v>
      </c>
    </row>
    <row r="978" ht="15" customHeight="1" spans="1:39">
      <c r="A978" s="6" t="s">
        <v>2728</v>
      </c>
      <c r="B978" s="52" t="s">
        <v>532</v>
      </c>
      <c r="C978" s="52" t="s">
        <v>533</v>
      </c>
      <c r="D978" s="52" t="s">
        <v>929</v>
      </c>
      <c r="E978" s="10" t="s">
        <v>529</v>
      </c>
      <c r="F978" s="52" t="s">
        <v>528</v>
      </c>
      <c r="G978" s="52" t="s">
        <v>173</v>
      </c>
      <c r="H978" s="52" t="s">
        <v>428</v>
      </c>
      <c r="I978" s="52" t="s">
        <v>427</v>
      </c>
      <c r="J978" s="52" t="s">
        <v>173</v>
      </c>
      <c r="K978" s="52" t="s">
        <v>931</v>
      </c>
      <c r="L978" s="53" t="s">
        <v>288</v>
      </c>
      <c r="M978" s="13">
        <v>210</v>
      </c>
      <c r="N978" s="14">
        <f t="shared" si="247"/>
        <v>0.575342465753425</v>
      </c>
      <c r="O978" s="15">
        <v>2620</v>
      </c>
      <c r="P978" s="15">
        <f t="shared" si="239"/>
        <v>550200</v>
      </c>
      <c r="Q978" s="16">
        <f>IFERROR(VLOOKUP(G978,SCENARIOS!$A$13:$E$18,4,0),0.025)</f>
        <v>0.04</v>
      </c>
      <c r="R978" s="52">
        <f>IFERROR(VLOOKUP(L978,INPUTS!$A$107:$B$120,2,0),0.0082)</f>
        <v>0.0085</v>
      </c>
      <c r="S978" s="52">
        <f t="shared" si="240"/>
        <v>22.27</v>
      </c>
      <c r="T978" s="15">
        <f t="shared" si="241"/>
        <v>4676.7</v>
      </c>
      <c r="U978" s="15">
        <f>T978/INPUTS!$B$7*1000</f>
        <v>5845875</v>
      </c>
      <c r="V978" s="15">
        <f>T978*INPUTS!$B$6</f>
        <v>14778.372</v>
      </c>
      <c r="W978" s="54" t="s">
        <v>521</v>
      </c>
      <c r="X978" s="54" t="s">
        <v>396</v>
      </c>
      <c r="Y978" s="67">
        <f>IFERROR(VLOOKUP(E978,INPUTS!$A$44:$B$103,2,0),0)</f>
        <v>0</v>
      </c>
      <c r="Z978" s="15">
        <f t="shared" si="243"/>
        <v>0</v>
      </c>
      <c r="AA978" s="20">
        <f>IFERROR(VLOOKUP(E978,INPUTS!$A$44:$C$103,3,0),SCENARIOS!$J$25)</f>
        <v>0.015</v>
      </c>
      <c r="AB978" s="15">
        <f t="shared" si="244"/>
        <v>85.3488094298112</v>
      </c>
      <c r="AC978" s="20">
        <f>IFERROR(VLOOKUP($E978,INPUTS!$A$44:$G$103,4,0),SCENARIOS!$K$25)</f>
        <v>0.075</v>
      </c>
      <c r="AD978" s="15">
        <f t="shared" si="244"/>
        <v>519.199383545822</v>
      </c>
      <c r="AE978" s="20">
        <f>IFERROR(VLOOKUP($E978,INPUTS!$A$44:$G$103,5,0),SCENARIOS!$L$25)</f>
        <v>0.15</v>
      </c>
      <c r="AF978" s="15">
        <f t="shared" si="244"/>
        <v>1263.37087383063</v>
      </c>
      <c r="AG978" s="20">
        <f>IFERROR(VLOOKUP($E978,INPUTS!$A$44:$G$103,6,0),SCENARIOS!$M$25)</f>
        <v>0.2</v>
      </c>
      <c r="AH978" s="15">
        <f t="shared" si="245"/>
        <v>2049.44512060488</v>
      </c>
      <c r="AI978" s="20">
        <f>IFERROR(VLOOKUP($E978,INPUTS!$A$44:$G$103,7,0),SCENARIOS!$N$25)</f>
        <v>0.3</v>
      </c>
      <c r="AJ978" s="15">
        <f t="shared" si="246"/>
        <v>3740.19503144017</v>
      </c>
      <c r="AL978" t="str">
        <f t="shared" si="248"/>
        <v>N</v>
      </c>
      <c r="AM978" s="21">
        <f t="shared" si="249"/>
        <v>12467.3167714672</v>
      </c>
    </row>
    <row r="979" ht="15" customHeight="1" spans="1:39">
      <c r="A979" s="24" t="s">
        <v>2729</v>
      </c>
      <c r="B979" s="52" t="s">
        <v>532</v>
      </c>
      <c r="C979" s="52" t="s">
        <v>533</v>
      </c>
      <c r="D979" s="52" t="s">
        <v>929</v>
      </c>
      <c r="E979" s="10" t="s">
        <v>529</v>
      </c>
      <c r="F979" s="52" t="s">
        <v>528</v>
      </c>
      <c r="G979" s="52" t="s">
        <v>173</v>
      </c>
      <c r="H979" s="52" t="s">
        <v>264</v>
      </c>
      <c r="I979" s="52" t="s">
        <v>436</v>
      </c>
      <c r="J979" s="52" t="s">
        <v>173</v>
      </c>
      <c r="K979" s="52" t="s">
        <v>931</v>
      </c>
      <c r="L979" s="53" t="s">
        <v>291</v>
      </c>
      <c r="M979" s="13">
        <v>140</v>
      </c>
      <c r="N979" s="14">
        <f t="shared" si="247"/>
        <v>0.383561643835616</v>
      </c>
      <c r="O979" s="15">
        <v>6570</v>
      </c>
      <c r="P979" s="15">
        <f t="shared" si="239"/>
        <v>919800</v>
      </c>
      <c r="Q979" s="16">
        <f>IFERROR(VLOOKUP(G979,SCENARIOS!$A$13:$E$18,4,0),0.025)</f>
        <v>0.04</v>
      </c>
      <c r="R979" s="52">
        <f>IFERROR(VLOOKUP(L979,INPUTS!$A$107:$B$120,2,0),0.0082)</f>
        <v>0.0079</v>
      </c>
      <c r="S979" s="52">
        <f t="shared" si="240"/>
        <v>51.903</v>
      </c>
      <c r="T979" s="15">
        <f t="shared" si="241"/>
        <v>7266.42</v>
      </c>
      <c r="U979" s="15">
        <f>T979/INPUTS!$B$7*1000</f>
        <v>9083025</v>
      </c>
      <c r="V979" s="15">
        <f>T979*INPUTS!$B$6</f>
        <v>22961.8872</v>
      </c>
      <c r="W979" s="54" t="s">
        <v>396</v>
      </c>
      <c r="X979" s="54" t="s">
        <v>396</v>
      </c>
      <c r="Y979" s="67">
        <f>IFERROR(VLOOKUP(E979,INPUTS!$A$44:$B$103,2,0),0)</f>
        <v>0</v>
      </c>
      <c r="Z979" s="15">
        <f t="shared" si="243"/>
        <v>0</v>
      </c>
      <c r="AA979" s="20">
        <f>IFERROR(VLOOKUP(E979,INPUTS!$A$44:$C$103,3,0),SCENARIOS!$J$25)</f>
        <v>0.015</v>
      </c>
      <c r="AB979" s="15">
        <f t="shared" si="244"/>
        <v>132.610664745861</v>
      </c>
      <c r="AC979" s="20">
        <f>IFERROR(VLOOKUP($E979,INPUTS!$A$44:$G$103,4,0),SCENARIOS!$K$25)</f>
        <v>0.075</v>
      </c>
      <c r="AD979" s="15">
        <f t="shared" si="244"/>
        <v>806.705750761227</v>
      </c>
      <c r="AE979" s="20">
        <f>IFERROR(VLOOKUP($E979,INPUTS!$A$44:$G$103,5,0),SCENARIOS!$L$25)</f>
        <v>0.15</v>
      </c>
      <c r="AF979" s="15">
        <f t="shared" si="244"/>
        <v>1962.96178609284</v>
      </c>
      <c r="AG979" s="20">
        <f>IFERROR(VLOOKUP($E979,INPUTS!$A$44:$G$103,6,0),SCENARIOS!$M$25)</f>
        <v>0.2</v>
      </c>
      <c r="AH979" s="15">
        <f t="shared" si="245"/>
        <v>3184.32420580018</v>
      </c>
      <c r="AI979" s="20">
        <f>IFERROR(VLOOKUP($E979,INPUTS!$A$44:$G$103,7,0),SCENARIOS!$N$25)</f>
        <v>0.3</v>
      </c>
      <c r="AJ979" s="15">
        <f t="shared" si="246"/>
        <v>5811.32593075405</v>
      </c>
      <c r="AL979" t="str">
        <f t="shared" si="248"/>
        <v>N</v>
      </c>
      <c r="AM979" s="21">
        <f t="shared" si="249"/>
        <v>19371.0864358468</v>
      </c>
    </row>
    <row r="980" ht="15" customHeight="1" spans="1:39">
      <c r="A980" s="6" t="s">
        <v>2730</v>
      </c>
      <c r="B980" s="52" t="s">
        <v>532</v>
      </c>
      <c r="C980" s="52" t="s">
        <v>533</v>
      </c>
      <c r="D980" s="52" t="s">
        <v>929</v>
      </c>
      <c r="E980" s="10" t="s">
        <v>529</v>
      </c>
      <c r="F980" s="52" t="s">
        <v>528</v>
      </c>
      <c r="G980" s="52" t="s">
        <v>173</v>
      </c>
      <c r="H980" s="52" t="s">
        <v>267</v>
      </c>
      <c r="I980" s="52" t="s">
        <v>436</v>
      </c>
      <c r="J980" s="52" t="s">
        <v>173</v>
      </c>
      <c r="K980" s="52" t="s">
        <v>931</v>
      </c>
      <c r="L980" s="53" t="s">
        <v>291</v>
      </c>
      <c r="M980" s="13">
        <v>70</v>
      </c>
      <c r="N980" s="14">
        <f t="shared" si="247"/>
        <v>0.191780821917808</v>
      </c>
      <c r="O980" s="15">
        <v>6280</v>
      </c>
      <c r="P980" s="15">
        <f t="shared" si="239"/>
        <v>439600</v>
      </c>
      <c r="Q980" s="16">
        <f>IFERROR(VLOOKUP(G980,SCENARIOS!$A$13:$E$18,4,0),0.025)</f>
        <v>0.04</v>
      </c>
      <c r="R980" s="52">
        <f>IFERROR(VLOOKUP(L980,INPUTS!$A$107:$B$120,2,0),0.0082)</f>
        <v>0.0079</v>
      </c>
      <c r="S980" s="52">
        <f t="shared" si="240"/>
        <v>49.612</v>
      </c>
      <c r="T980" s="15">
        <f t="shared" si="241"/>
        <v>3472.84</v>
      </c>
      <c r="U980" s="15">
        <f>T980/INPUTS!$B$7*1000</f>
        <v>4341050</v>
      </c>
      <c r="V980" s="15">
        <f>T980*INPUTS!$B$6</f>
        <v>10974.1744</v>
      </c>
      <c r="W980" s="54" t="s">
        <v>396</v>
      </c>
      <c r="X980" s="54" t="s">
        <v>396</v>
      </c>
      <c r="Y980" s="67">
        <f>IFERROR(VLOOKUP(E980,INPUTS!$A$44:$B$103,2,0),0)</f>
        <v>0</v>
      </c>
      <c r="Z980" s="15">
        <f t="shared" si="243"/>
        <v>0</v>
      </c>
      <c r="AA980" s="20">
        <f>IFERROR(VLOOKUP(E980,INPUTS!$A$44:$C$103,3,0),SCENARIOS!$J$25)</f>
        <v>0.015</v>
      </c>
      <c r="AB980" s="15">
        <f t="shared" ref="AB980:AF995" si="250">$T980*AA980*(1+$Q980)^AB$2</f>
        <v>63.3786129835623</v>
      </c>
      <c r="AC980" s="20">
        <f>IFERROR(VLOOKUP($E980,INPUTS!$A$44:$G$103,4,0),SCENARIOS!$K$25)</f>
        <v>0.075</v>
      </c>
      <c r="AD980" s="15">
        <f t="shared" si="250"/>
        <v>385.548867182687</v>
      </c>
      <c r="AE980" s="20">
        <f>IFERROR(VLOOKUP($E980,INPUTS!$A$44:$G$103,5,0),SCENARIOS!$L$25)</f>
        <v>0.15</v>
      </c>
      <c r="AF980" s="15">
        <f t="shared" si="250"/>
        <v>938.158296549696</v>
      </c>
      <c r="AG980" s="20">
        <f>IFERROR(VLOOKUP($E980,INPUTS!$A$44:$G$103,6,0),SCENARIOS!$M$25)</f>
        <v>0.2</v>
      </c>
      <c r="AH980" s="15">
        <f t="shared" si="245"/>
        <v>1521.88401921044</v>
      </c>
      <c r="AI980" s="20">
        <f>IFERROR(VLOOKUP($E980,INPUTS!$A$44:$G$103,7,0),SCENARIOS!$N$25)</f>
        <v>0.3</v>
      </c>
      <c r="AJ980" s="15">
        <f t="shared" si="246"/>
        <v>2777.40691363284</v>
      </c>
      <c r="AL980" t="str">
        <f t="shared" si="248"/>
        <v>N</v>
      </c>
      <c r="AM980" s="21">
        <f t="shared" si="249"/>
        <v>9258.02304544278</v>
      </c>
    </row>
    <row r="981" ht="15" customHeight="1" spans="1:39">
      <c r="A981" s="24" t="s">
        <v>2731</v>
      </c>
      <c r="B981" s="52" t="s">
        <v>532</v>
      </c>
      <c r="C981" s="52" t="s">
        <v>533</v>
      </c>
      <c r="D981" s="52" t="s">
        <v>929</v>
      </c>
      <c r="E981" s="10" t="s">
        <v>529</v>
      </c>
      <c r="F981" s="52" t="s">
        <v>528</v>
      </c>
      <c r="G981" s="52" t="s">
        <v>173</v>
      </c>
      <c r="H981" s="52" t="s">
        <v>537</v>
      </c>
      <c r="I981" s="52" t="s">
        <v>536</v>
      </c>
      <c r="J981" s="52" t="s">
        <v>173</v>
      </c>
      <c r="K981" s="52" t="s">
        <v>931</v>
      </c>
      <c r="L981" s="53" t="s">
        <v>279</v>
      </c>
      <c r="M981" s="13">
        <v>210</v>
      </c>
      <c r="N981" s="14">
        <f t="shared" si="247"/>
        <v>0.575342465753425</v>
      </c>
      <c r="O981" s="15">
        <v>1160</v>
      </c>
      <c r="P981" s="15">
        <f t="shared" si="239"/>
        <v>243600</v>
      </c>
      <c r="Q981" s="16">
        <f>IFERROR(VLOOKUP(G981,SCENARIOS!$A$13:$E$18,4,0),0.025)</f>
        <v>0.04</v>
      </c>
      <c r="R981" s="52">
        <f>IFERROR(VLOOKUP(L981,INPUTS!$A$107:$B$120,2,0),0.0082)</f>
        <v>0.0039</v>
      </c>
      <c r="S981" s="52">
        <f t="shared" si="240"/>
        <v>4.524</v>
      </c>
      <c r="T981" s="15">
        <f t="shared" si="241"/>
        <v>950.04</v>
      </c>
      <c r="U981" s="15">
        <f>T981/INPUTS!$B$7*1000</f>
        <v>1187550</v>
      </c>
      <c r="V981" s="15">
        <f>T981*INPUTS!$B$6</f>
        <v>3002.1264</v>
      </c>
      <c r="W981" s="54" t="s">
        <v>396</v>
      </c>
      <c r="X981" s="54" t="s">
        <v>396</v>
      </c>
      <c r="Y981" s="67">
        <f>IFERROR(VLOOKUP(E981,INPUTS!$A$44:$B$103,2,0),0)</f>
        <v>0</v>
      </c>
      <c r="Z981" s="15">
        <f t="shared" si="243"/>
        <v>0</v>
      </c>
      <c r="AA981" s="20">
        <f>IFERROR(VLOOKUP(E981,INPUTS!$A$44:$C$103,3,0),SCENARIOS!$J$25)</f>
        <v>0.015</v>
      </c>
      <c r="AB981" s="15">
        <f t="shared" si="250"/>
        <v>17.3380338509414</v>
      </c>
      <c r="AC981" s="20">
        <f>IFERROR(VLOOKUP($E981,INPUTS!$A$44:$G$103,4,0),SCENARIOS!$K$25)</f>
        <v>0.075</v>
      </c>
      <c r="AD981" s="15">
        <f t="shared" si="250"/>
        <v>105.471846033287</v>
      </c>
      <c r="AE981" s="20">
        <f>IFERROR(VLOOKUP($E981,INPUTS!$A$44:$G$103,5,0),SCENARIOS!$L$25)</f>
        <v>0.15</v>
      </c>
      <c r="AF981" s="15">
        <f t="shared" si="250"/>
        <v>256.645255195769</v>
      </c>
      <c r="AG981" s="20">
        <f>IFERROR(VLOOKUP($E981,INPUTS!$A$44:$G$103,6,0),SCENARIOS!$M$25)</f>
        <v>0.2</v>
      </c>
      <c r="AH981" s="15">
        <f t="shared" si="245"/>
        <v>416.330926161494</v>
      </c>
      <c r="AI981" s="20">
        <f>IFERROR(VLOOKUP($E981,INPUTS!$A$44:$G$103,7,0),SCENARIOS!$N$25)</f>
        <v>0.3</v>
      </c>
      <c r="AJ981" s="15">
        <f t="shared" si="246"/>
        <v>759.795344509894</v>
      </c>
      <c r="AL981" t="str">
        <f t="shared" si="248"/>
        <v>Y</v>
      </c>
      <c r="AM981" s="21">
        <f t="shared" si="249"/>
        <v>2532.65114836631</v>
      </c>
    </row>
    <row r="982" ht="15" customHeight="1" spans="1:39">
      <c r="A982" s="6" t="s">
        <v>2732</v>
      </c>
      <c r="B982" s="52" t="s">
        <v>532</v>
      </c>
      <c r="C982" s="52" t="s">
        <v>533</v>
      </c>
      <c r="D982" s="52" t="s">
        <v>929</v>
      </c>
      <c r="E982" s="10" t="s">
        <v>529</v>
      </c>
      <c r="F982" s="52" t="s">
        <v>528</v>
      </c>
      <c r="G982" s="52" t="s">
        <v>173</v>
      </c>
      <c r="H982" s="52" t="s">
        <v>545</v>
      </c>
      <c r="I982" s="52" t="s">
        <v>544</v>
      </c>
      <c r="J982" s="52" t="s">
        <v>173</v>
      </c>
      <c r="K982" s="52" t="s">
        <v>931</v>
      </c>
      <c r="L982" s="53" t="s">
        <v>279</v>
      </c>
      <c r="M982" s="13">
        <v>280</v>
      </c>
      <c r="N982" s="14">
        <f t="shared" si="247"/>
        <v>0.767123287671233</v>
      </c>
      <c r="O982" s="15">
        <v>1180</v>
      </c>
      <c r="P982" s="15">
        <f t="shared" si="239"/>
        <v>330400</v>
      </c>
      <c r="Q982" s="16">
        <f>IFERROR(VLOOKUP(G982,SCENARIOS!$A$13:$E$18,4,0),0.025)</f>
        <v>0.04</v>
      </c>
      <c r="R982" s="52">
        <f>IFERROR(VLOOKUP(L982,INPUTS!$A$107:$B$120,2,0),0.0082)</f>
        <v>0.0039</v>
      </c>
      <c r="S982" s="52">
        <f t="shared" si="240"/>
        <v>4.602</v>
      </c>
      <c r="T982" s="15">
        <f t="shared" si="241"/>
        <v>1288.56</v>
      </c>
      <c r="U982" s="15">
        <f>T982/INPUTS!$B$7*1000</f>
        <v>1610700</v>
      </c>
      <c r="V982" s="15">
        <f>T982*INPUTS!$B$6</f>
        <v>4071.8496</v>
      </c>
      <c r="W982" s="54" t="s">
        <v>396</v>
      </c>
      <c r="X982" s="54" t="s">
        <v>396</v>
      </c>
      <c r="Y982" s="67">
        <f>IFERROR(VLOOKUP(E982,INPUTS!$A$44:$B$103,2,0),0)</f>
        <v>0</v>
      </c>
      <c r="Z982" s="15">
        <f t="shared" si="243"/>
        <v>0</v>
      </c>
      <c r="AA982" s="20">
        <f>IFERROR(VLOOKUP(E982,INPUTS!$A$44:$C$103,3,0),SCENARIOS!$J$25)</f>
        <v>0.015</v>
      </c>
      <c r="AB982" s="15">
        <f t="shared" si="250"/>
        <v>23.5159539587482</v>
      </c>
      <c r="AC982" s="20">
        <f>IFERROR(VLOOKUP($E982,INPUTS!$A$44:$G$103,4,0),SCENARIOS!$K$25)</f>
        <v>0.075</v>
      </c>
      <c r="AD982" s="15">
        <f t="shared" si="250"/>
        <v>143.053768183079</v>
      </c>
      <c r="AE982" s="20">
        <f>IFERROR(VLOOKUP($E982,INPUTS!$A$44:$G$103,5,0),SCENARIOS!$L$25)</f>
        <v>0.15</v>
      </c>
      <c r="AF982" s="15">
        <f t="shared" si="250"/>
        <v>348.093564518399</v>
      </c>
      <c r="AG982" s="20">
        <f>IFERROR(VLOOKUP($E982,INPUTS!$A$44:$G$103,6,0),SCENARIOS!$M$25)</f>
        <v>0.2</v>
      </c>
      <c r="AH982" s="15">
        <f t="shared" si="245"/>
        <v>564.678727437429</v>
      </c>
      <c r="AI982" s="20">
        <f>IFERROR(VLOOKUP($E982,INPUTS!$A$44:$G$103,7,0),SCENARIOS!$N$25)</f>
        <v>0.3</v>
      </c>
      <c r="AJ982" s="15">
        <f t="shared" si="246"/>
        <v>1030.52701899043</v>
      </c>
      <c r="AL982" t="str">
        <f t="shared" si="248"/>
        <v>N</v>
      </c>
      <c r="AM982" s="21">
        <f t="shared" si="249"/>
        <v>3435.09006330143</v>
      </c>
    </row>
    <row r="983" ht="15" customHeight="1" spans="1:39">
      <c r="A983" s="24" t="s">
        <v>2733</v>
      </c>
      <c r="B983" s="52" t="s">
        <v>532</v>
      </c>
      <c r="C983" s="52" t="s">
        <v>533</v>
      </c>
      <c r="D983" s="52" t="s">
        <v>929</v>
      </c>
      <c r="E983" s="10" t="s">
        <v>529</v>
      </c>
      <c r="F983" s="52" t="s">
        <v>528</v>
      </c>
      <c r="G983" s="52" t="s">
        <v>173</v>
      </c>
      <c r="H983" s="52" t="s">
        <v>576</v>
      </c>
      <c r="I983" s="52" t="s">
        <v>575</v>
      </c>
      <c r="J983" s="52" t="s">
        <v>173</v>
      </c>
      <c r="K983" s="52" t="s">
        <v>931</v>
      </c>
      <c r="L983" s="53" t="s">
        <v>279</v>
      </c>
      <c r="M983" s="13">
        <v>140</v>
      </c>
      <c r="N983" s="14">
        <f t="shared" si="247"/>
        <v>0.383561643835616</v>
      </c>
      <c r="O983" s="15">
        <v>3680</v>
      </c>
      <c r="P983" s="15">
        <f t="shared" si="239"/>
        <v>515200</v>
      </c>
      <c r="Q983" s="16">
        <f>IFERROR(VLOOKUP(G983,SCENARIOS!$A$13:$E$18,4,0),0.025)</f>
        <v>0.04</v>
      </c>
      <c r="R983" s="52">
        <f>IFERROR(VLOOKUP(L983,INPUTS!$A$107:$B$120,2,0),0.0082)</f>
        <v>0.0039</v>
      </c>
      <c r="S983" s="52">
        <f t="shared" si="240"/>
        <v>14.352</v>
      </c>
      <c r="T983" s="15">
        <f t="shared" si="241"/>
        <v>2009.28</v>
      </c>
      <c r="U983" s="15">
        <f>T983/INPUTS!$B$7*1000</f>
        <v>2511600</v>
      </c>
      <c r="V983" s="15">
        <f>T983*INPUTS!$B$6</f>
        <v>6349.3248</v>
      </c>
      <c r="W983" s="54" t="s">
        <v>521</v>
      </c>
      <c r="X983" s="54" t="s">
        <v>396</v>
      </c>
      <c r="Y983" s="67">
        <f>IFERROR(VLOOKUP(E983,INPUTS!$A$44:$B$103,2,0),0)</f>
        <v>0</v>
      </c>
      <c r="Z983" s="15">
        <f t="shared" si="243"/>
        <v>0</v>
      </c>
      <c r="AA983" s="20">
        <f>IFERROR(VLOOKUP(E983,INPUTS!$A$44:$C$103,3,0),SCENARIOS!$J$25)</f>
        <v>0.015</v>
      </c>
      <c r="AB983" s="15">
        <f t="shared" si="250"/>
        <v>36.6689451560141</v>
      </c>
      <c r="AC983" s="20">
        <f>IFERROR(VLOOKUP($E983,INPUTS!$A$44:$G$103,4,0),SCENARIOS!$K$25)</f>
        <v>0.075</v>
      </c>
      <c r="AD983" s="15">
        <f t="shared" si="250"/>
        <v>223.066892760055</v>
      </c>
      <c r="AE983" s="20">
        <f>IFERROR(VLOOKUP($E983,INPUTS!$A$44:$G$103,5,0),SCENARIOS!$L$25)</f>
        <v>0.15</v>
      </c>
      <c r="AF983" s="15">
        <f t="shared" si="250"/>
        <v>542.78996501174</v>
      </c>
      <c r="AG983" s="20">
        <f>IFERROR(VLOOKUP($E983,INPUTS!$A$44:$G$103,6,0),SCENARIOS!$M$25)</f>
        <v>0.2</v>
      </c>
      <c r="AH983" s="15">
        <f t="shared" si="245"/>
        <v>880.515981766839</v>
      </c>
      <c r="AI983" s="20">
        <f>IFERROR(VLOOKUP($E983,INPUTS!$A$44:$G$103,7,0),SCENARIOS!$N$25)</f>
        <v>0.3</v>
      </c>
      <c r="AJ983" s="15">
        <f t="shared" si="246"/>
        <v>1606.92348723931</v>
      </c>
      <c r="AL983" t="str">
        <f t="shared" si="248"/>
        <v>N</v>
      </c>
      <c r="AM983" s="21">
        <f t="shared" si="249"/>
        <v>5356.41162413105</v>
      </c>
    </row>
    <row r="984" ht="15" customHeight="1" spans="1:39">
      <c r="A984" s="6" t="s">
        <v>2734</v>
      </c>
      <c r="B984" s="52" t="s">
        <v>532</v>
      </c>
      <c r="C984" s="52" t="s">
        <v>533</v>
      </c>
      <c r="D984" s="52" t="s">
        <v>929</v>
      </c>
      <c r="E984" s="10" t="s">
        <v>529</v>
      </c>
      <c r="F984" s="52" t="s">
        <v>528</v>
      </c>
      <c r="G984" s="52" t="s">
        <v>173</v>
      </c>
      <c r="H984" s="52" t="s">
        <v>819</v>
      </c>
      <c r="I984" s="52" t="s">
        <v>575</v>
      </c>
      <c r="J984" s="52" t="s">
        <v>173</v>
      </c>
      <c r="K984" s="52" t="s">
        <v>931</v>
      </c>
      <c r="L984" s="53" t="s">
        <v>279</v>
      </c>
      <c r="M984" s="13">
        <v>140</v>
      </c>
      <c r="N984" s="14">
        <f t="shared" si="247"/>
        <v>0.383561643835616</v>
      </c>
      <c r="O984" s="15">
        <v>3890</v>
      </c>
      <c r="P984" s="15">
        <f t="shared" si="239"/>
        <v>544600</v>
      </c>
      <c r="Q984" s="16">
        <f>IFERROR(VLOOKUP(G984,SCENARIOS!$A$13:$E$18,4,0),0.025)</f>
        <v>0.04</v>
      </c>
      <c r="R984" s="52">
        <f>IFERROR(VLOOKUP(L984,INPUTS!$A$107:$B$120,2,0),0.0082)</f>
        <v>0.0039</v>
      </c>
      <c r="S984" s="52">
        <f t="shared" si="240"/>
        <v>15.171</v>
      </c>
      <c r="T984" s="15">
        <f t="shared" si="241"/>
        <v>2123.94</v>
      </c>
      <c r="U984" s="15">
        <f>T984/INPUTS!$B$7*1000</f>
        <v>2654925</v>
      </c>
      <c r="V984" s="15">
        <f>T984*INPUTS!$B$6</f>
        <v>6711.6504</v>
      </c>
      <c r="W984" s="54" t="s">
        <v>521</v>
      </c>
      <c r="X984" s="54" t="s">
        <v>396</v>
      </c>
      <c r="Y984" s="67">
        <f>IFERROR(VLOOKUP(E984,INPUTS!$A$44:$B$103,2,0),0)</f>
        <v>0</v>
      </c>
      <c r="Z984" s="15">
        <f t="shared" si="243"/>
        <v>0</v>
      </c>
      <c r="AA984" s="20">
        <f>IFERROR(VLOOKUP(E984,INPUTS!$A$44:$C$103,3,0),SCENARIOS!$J$25)</f>
        <v>0.015</v>
      </c>
      <c r="AB984" s="15">
        <f t="shared" si="250"/>
        <v>38.7614664828519</v>
      </c>
      <c r="AC984" s="20">
        <f>IFERROR(VLOOKUP($E984,INPUTS!$A$44:$G$103,4,0),SCENARIOS!$K$25)</f>
        <v>0.075</v>
      </c>
      <c r="AD984" s="15">
        <f t="shared" si="250"/>
        <v>235.79625348821</v>
      </c>
      <c r="AE984" s="20">
        <f>IFERROR(VLOOKUP($E984,INPUTS!$A$44:$G$103,5,0),SCENARIOS!$L$25)</f>
        <v>0.15</v>
      </c>
      <c r="AF984" s="15">
        <f t="shared" si="250"/>
        <v>573.764392362954</v>
      </c>
      <c r="AG984" s="20">
        <f>IFERROR(VLOOKUP($E984,INPUTS!$A$44:$G$103,6,0),SCENARIOS!$M$25)</f>
        <v>0.2</v>
      </c>
      <c r="AH984" s="15">
        <f t="shared" si="245"/>
        <v>930.762817682881</v>
      </c>
      <c r="AI984" s="20">
        <f>IFERROR(VLOOKUP($E984,INPUTS!$A$44:$G$103,7,0),SCENARIOS!$N$25)</f>
        <v>0.3</v>
      </c>
      <c r="AJ984" s="15">
        <f t="shared" si="246"/>
        <v>1698.62292536982</v>
      </c>
      <c r="AL984" t="str">
        <f t="shared" si="248"/>
        <v>N</v>
      </c>
      <c r="AM984" s="21">
        <f t="shared" si="249"/>
        <v>5662.0764178994</v>
      </c>
    </row>
    <row r="985" ht="15" customHeight="1" spans="1:39">
      <c r="A985" s="24" t="s">
        <v>2735</v>
      </c>
      <c r="B985" s="52" t="s">
        <v>532</v>
      </c>
      <c r="C985" s="52" t="s">
        <v>533</v>
      </c>
      <c r="D985" s="52" t="s">
        <v>929</v>
      </c>
      <c r="E985" s="10" t="s">
        <v>529</v>
      </c>
      <c r="F985" s="52" t="s">
        <v>528</v>
      </c>
      <c r="G985" s="52" t="s">
        <v>173</v>
      </c>
      <c r="H985" s="52" t="s">
        <v>440</v>
      </c>
      <c r="I985" s="52" t="s">
        <v>439</v>
      </c>
      <c r="J985" s="52" t="s">
        <v>177</v>
      </c>
      <c r="K985" s="52" t="s">
        <v>931</v>
      </c>
      <c r="L985" s="53" t="s">
        <v>291</v>
      </c>
      <c r="M985" s="13">
        <v>140</v>
      </c>
      <c r="N985" s="14">
        <f t="shared" si="247"/>
        <v>0.383561643835616</v>
      </c>
      <c r="O985" s="15">
        <v>5620</v>
      </c>
      <c r="P985" s="15">
        <f t="shared" si="239"/>
        <v>786800</v>
      </c>
      <c r="Q985" s="16">
        <f>IFERROR(VLOOKUP(G985,SCENARIOS!$A$13:$E$18,4,0),0.025)</f>
        <v>0.04</v>
      </c>
      <c r="R985" s="52">
        <f>IFERROR(VLOOKUP(L985,INPUTS!$A$107:$B$120,2,0),0.0082)</f>
        <v>0.0079</v>
      </c>
      <c r="S985" s="52">
        <f t="shared" si="240"/>
        <v>44.398</v>
      </c>
      <c r="T985" s="15">
        <f t="shared" si="241"/>
        <v>6215.72</v>
      </c>
      <c r="U985" s="15">
        <f>T985/INPUTS!$B$7*1000</f>
        <v>7769650</v>
      </c>
      <c r="V985" s="15">
        <f>T985*INPUTS!$B$6</f>
        <v>19641.6752</v>
      </c>
      <c r="W985" s="54" t="s">
        <v>396</v>
      </c>
      <c r="X985" s="54" t="s">
        <v>396</v>
      </c>
      <c r="Y985" s="67">
        <f>IFERROR(VLOOKUP(E985,INPUTS!$A$44:$B$103,2,0),0)</f>
        <v>0</v>
      </c>
      <c r="Z985" s="15">
        <f t="shared" si="243"/>
        <v>0</v>
      </c>
      <c r="AA985" s="20">
        <f>IFERROR(VLOOKUP(E985,INPUTS!$A$44:$C$103,3,0),SCENARIOS!$J$25)</f>
        <v>0.015</v>
      </c>
      <c r="AB985" s="15">
        <f t="shared" si="250"/>
        <v>113.435606677586</v>
      </c>
      <c r="AC985" s="20">
        <f>IFERROR(VLOOKUP($E985,INPUTS!$A$44:$G$103,4,0),SCENARIOS!$K$25)</f>
        <v>0.075</v>
      </c>
      <c r="AD985" s="15">
        <f t="shared" si="250"/>
        <v>690.058800498949</v>
      </c>
      <c r="AE985" s="20">
        <f>IFERROR(VLOOKUP($E985,INPUTS!$A$44:$G$103,5,0),SCENARIOS!$L$25)</f>
        <v>0.15</v>
      </c>
      <c r="AF985" s="15">
        <f t="shared" si="250"/>
        <v>1679.12408490742</v>
      </c>
      <c r="AG985" s="20">
        <f>IFERROR(VLOOKUP($E985,INPUTS!$A$44:$G$103,6,0),SCENARIOS!$M$25)</f>
        <v>0.2</v>
      </c>
      <c r="AH985" s="15">
        <f t="shared" si="245"/>
        <v>2723.88158852314</v>
      </c>
      <c r="AI985" s="20">
        <f>IFERROR(VLOOKUP($E985,INPUTS!$A$44:$G$103,7,0),SCENARIOS!$N$25)</f>
        <v>0.3</v>
      </c>
      <c r="AJ985" s="15">
        <f t="shared" si="246"/>
        <v>4971.0276607059</v>
      </c>
      <c r="AL985" t="str">
        <f t="shared" si="248"/>
        <v>Y</v>
      </c>
      <c r="AM985" s="21">
        <f t="shared" si="249"/>
        <v>16570.092202353</v>
      </c>
    </row>
    <row r="986" ht="15" customHeight="1" spans="1:39">
      <c r="A986" s="6" t="s">
        <v>2736</v>
      </c>
      <c r="B986" s="52" t="s">
        <v>534</v>
      </c>
      <c r="C986" s="52" t="s">
        <v>535</v>
      </c>
      <c r="D986" s="52" t="s">
        <v>929</v>
      </c>
      <c r="E986" s="10" t="s">
        <v>537</v>
      </c>
      <c r="F986" s="52" t="s">
        <v>536</v>
      </c>
      <c r="G986" s="52" t="s">
        <v>173</v>
      </c>
      <c r="H986" s="52" t="s">
        <v>505</v>
      </c>
      <c r="I986" s="52" t="s">
        <v>504</v>
      </c>
      <c r="J986" s="52" t="s">
        <v>173</v>
      </c>
      <c r="K986" s="52" t="s">
        <v>931</v>
      </c>
      <c r="L986" s="53" t="s">
        <v>291</v>
      </c>
      <c r="M986" s="13">
        <v>89</v>
      </c>
      <c r="N986" s="14">
        <f t="shared" si="247"/>
        <v>0.243835616438356</v>
      </c>
      <c r="O986" s="15">
        <v>5220</v>
      </c>
      <c r="P986" s="15">
        <f t="shared" si="239"/>
        <v>464580</v>
      </c>
      <c r="Q986" s="16">
        <f>IFERROR(VLOOKUP(G986,SCENARIOS!$A$13:$E$18,4,0),0.025)</f>
        <v>0.04</v>
      </c>
      <c r="R986" s="52">
        <f>IFERROR(VLOOKUP(L986,INPUTS!$A$107:$B$120,2,0),0.0082)</f>
        <v>0.0079</v>
      </c>
      <c r="S986" s="52">
        <f t="shared" si="240"/>
        <v>41.238</v>
      </c>
      <c r="T986" s="15">
        <f t="shared" si="241"/>
        <v>3670.182</v>
      </c>
      <c r="U986" s="15">
        <f>T986/INPUTS!$B$7*1000</f>
        <v>4587727.5</v>
      </c>
      <c r="V986" s="15">
        <f>T986*INPUTS!$B$6</f>
        <v>11597.77512</v>
      </c>
      <c r="W986" s="54" t="s">
        <v>396</v>
      </c>
      <c r="X986" s="54" t="s">
        <v>396</v>
      </c>
      <c r="Y986" s="67">
        <f>IFERROR(VLOOKUP(E986,INPUTS!$A$44:$B$103,2,0),0)</f>
        <v>0</v>
      </c>
      <c r="Z986" s="15">
        <f t="shared" si="243"/>
        <v>0</v>
      </c>
      <c r="AA986" s="20">
        <f>IFERROR(VLOOKUP(E986,INPUTS!$A$44:$C$103,3,0),SCENARIOS!$J$25)</f>
        <v>0.015</v>
      </c>
      <c r="AB986" s="15">
        <f t="shared" si="250"/>
        <v>66.9800637395436</v>
      </c>
      <c r="AC986" s="20">
        <f>IFERROR(VLOOKUP($E986,INPUTS!$A$44:$G$103,4,0),SCENARIOS!$K$25)</f>
        <v>0.075</v>
      </c>
      <c r="AD986" s="15">
        <f t="shared" si="250"/>
        <v>407.457444758264</v>
      </c>
      <c r="AE986" s="20">
        <f>IFERROR(VLOOKUP($E986,INPUTS!$A$44:$G$103,5,0),SCENARIOS!$L$25)</f>
        <v>0.15</v>
      </c>
      <c r="AF986" s="15">
        <f t="shared" si="250"/>
        <v>991.468565539258</v>
      </c>
      <c r="AG986" s="20">
        <f>IFERROR(VLOOKUP($E986,INPUTS!$A$44:$G$103,6,0),SCENARIOS!$M$25)</f>
        <v>0.2</v>
      </c>
      <c r="AH986" s="15">
        <f t="shared" si="245"/>
        <v>1608.36414386894</v>
      </c>
      <c r="AI986" s="20">
        <f>IFERROR(VLOOKUP($E986,INPUTS!$A$44:$G$103,7,0),SCENARIOS!$N$25)</f>
        <v>0.3</v>
      </c>
      <c r="AJ986" s="15">
        <f t="shared" si="246"/>
        <v>2935.23135563135</v>
      </c>
      <c r="AL986" t="str">
        <f t="shared" si="248"/>
        <v>N</v>
      </c>
      <c r="AM986" s="21">
        <f t="shared" si="249"/>
        <v>9784.10451877118</v>
      </c>
    </row>
    <row r="987" ht="15" customHeight="1" spans="1:39">
      <c r="A987" s="24" t="s">
        <v>2737</v>
      </c>
      <c r="B987" s="52" t="s">
        <v>534</v>
      </c>
      <c r="C987" s="52" t="s">
        <v>535</v>
      </c>
      <c r="D987" s="52" t="s">
        <v>929</v>
      </c>
      <c r="E987" s="10" t="s">
        <v>537</v>
      </c>
      <c r="F987" s="52" t="s">
        <v>536</v>
      </c>
      <c r="G987" s="52" t="s">
        <v>173</v>
      </c>
      <c r="H987" s="52" t="s">
        <v>242</v>
      </c>
      <c r="I987" s="52" t="s">
        <v>421</v>
      </c>
      <c r="J987" s="52" t="s">
        <v>173</v>
      </c>
      <c r="K987" s="52" t="s">
        <v>931</v>
      </c>
      <c r="L987" s="53" t="s">
        <v>279</v>
      </c>
      <c r="M987" s="13">
        <v>267</v>
      </c>
      <c r="N987" s="14">
        <f t="shared" si="247"/>
        <v>0.731506849315068</v>
      </c>
      <c r="O987" s="15">
        <v>890</v>
      </c>
      <c r="P987" s="15">
        <f t="shared" si="239"/>
        <v>237630</v>
      </c>
      <c r="Q987" s="16">
        <f>IFERROR(VLOOKUP(G987,SCENARIOS!$A$13:$E$18,4,0),0.025)</f>
        <v>0.04</v>
      </c>
      <c r="R987" s="52">
        <f>IFERROR(VLOOKUP(L987,INPUTS!$A$107:$B$120,2,0),0.0082)</f>
        <v>0.0039</v>
      </c>
      <c r="S987" s="52">
        <f t="shared" si="240"/>
        <v>3.471</v>
      </c>
      <c r="T987" s="15">
        <f t="shared" si="241"/>
        <v>926.757</v>
      </c>
      <c r="U987" s="15">
        <f>T987/INPUTS!$B$7*1000</f>
        <v>1158446.25</v>
      </c>
      <c r="V987" s="15">
        <f>T987*INPUTS!$B$6</f>
        <v>2928.55212</v>
      </c>
      <c r="W987" s="54" t="s">
        <v>396</v>
      </c>
      <c r="X987" s="54" t="s">
        <v>396</v>
      </c>
      <c r="Y987" s="67">
        <f>IFERROR(VLOOKUP(E987,INPUTS!$A$44:$B$103,2,0),0)</f>
        <v>0</v>
      </c>
      <c r="Z987" s="15">
        <f t="shared" si="243"/>
        <v>0</v>
      </c>
      <c r="AA987" s="20">
        <f>IFERROR(VLOOKUP(E987,INPUTS!$A$44:$C$103,3,0),SCENARIOS!$J$25)</f>
        <v>0.015</v>
      </c>
      <c r="AB987" s="15">
        <f t="shared" si="250"/>
        <v>16.9131239080428</v>
      </c>
      <c r="AC987" s="20">
        <f>IFERROR(VLOOKUP($E987,INPUTS!$A$44:$G$103,4,0),SCENARIOS!$K$25)</f>
        <v>0.075</v>
      </c>
      <c r="AD987" s="15">
        <f t="shared" si="250"/>
        <v>102.887006456855</v>
      </c>
      <c r="AE987" s="20">
        <f>IFERROR(VLOOKUP($E987,INPUTS!$A$44:$G$103,5,0),SCENARIOS!$L$25)</f>
        <v>0.15</v>
      </c>
      <c r="AF987" s="15">
        <f t="shared" si="250"/>
        <v>250.355550049961</v>
      </c>
      <c r="AG987" s="20">
        <f>IFERROR(VLOOKUP($E987,INPUTS!$A$44:$G$103,6,0),SCENARIOS!$M$25)</f>
        <v>0.2</v>
      </c>
      <c r="AH987" s="15">
        <f t="shared" si="245"/>
        <v>406.127742133645</v>
      </c>
      <c r="AI987" s="20">
        <f>IFERROR(VLOOKUP($E987,INPUTS!$A$44:$G$103,7,0),SCENARIOS!$N$25)</f>
        <v>0.3</v>
      </c>
      <c r="AJ987" s="15">
        <f t="shared" si="246"/>
        <v>741.174744318087</v>
      </c>
      <c r="AL987" t="str">
        <f t="shared" si="248"/>
        <v>Y</v>
      </c>
      <c r="AM987" s="21">
        <f t="shared" si="249"/>
        <v>2470.58248106029</v>
      </c>
    </row>
    <row r="988" ht="15" customHeight="1" spans="1:39">
      <c r="A988" s="6" t="s">
        <v>2738</v>
      </c>
      <c r="B988" s="52" t="s">
        <v>534</v>
      </c>
      <c r="C988" s="52" t="s">
        <v>535</v>
      </c>
      <c r="D988" s="52" t="s">
        <v>929</v>
      </c>
      <c r="E988" s="10" t="s">
        <v>537</v>
      </c>
      <c r="F988" s="52" t="s">
        <v>536</v>
      </c>
      <c r="G988" s="52" t="s">
        <v>173</v>
      </c>
      <c r="H988" s="52" t="s">
        <v>428</v>
      </c>
      <c r="I988" s="52" t="s">
        <v>427</v>
      </c>
      <c r="J988" s="52" t="s">
        <v>173</v>
      </c>
      <c r="K988" s="52" t="s">
        <v>931</v>
      </c>
      <c r="L988" s="53" t="s">
        <v>288</v>
      </c>
      <c r="M988" s="13">
        <v>89</v>
      </c>
      <c r="N988" s="14">
        <f t="shared" si="247"/>
        <v>0.243835616438356</v>
      </c>
      <c r="O988" s="15">
        <v>3250</v>
      </c>
      <c r="P988" s="15">
        <f t="shared" si="239"/>
        <v>289250</v>
      </c>
      <c r="Q988" s="16">
        <f>IFERROR(VLOOKUP(G988,SCENARIOS!$A$13:$E$18,4,0),0.025)</f>
        <v>0.04</v>
      </c>
      <c r="R988" s="52">
        <f>IFERROR(VLOOKUP(L988,INPUTS!$A$107:$B$120,2,0),0.0082)</f>
        <v>0.0085</v>
      </c>
      <c r="S988" s="52">
        <f t="shared" si="240"/>
        <v>27.625</v>
      </c>
      <c r="T988" s="15">
        <f t="shared" si="241"/>
        <v>2458.625</v>
      </c>
      <c r="U988" s="15">
        <f>T988/INPUTS!$B$7*1000</f>
        <v>3073281.25</v>
      </c>
      <c r="V988" s="15">
        <f>T988*INPUTS!$B$6</f>
        <v>7769.255</v>
      </c>
      <c r="W988" s="54" t="s">
        <v>521</v>
      </c>
      <c r="X988" s="54" t="s">
        <v>396</v>
      </c>
      <c r="Y988" s="67">
        <f>IFERROR(VLOOKUP(E988,INPUTS!$A$44:$B$103,2,0),0)</f>
        <v>0</v>
      </c>
      <c r="Z988" s="15">
        <f t="shared" si="243"/>
        <v>0</v>
      </c>
      <c r="AA988" s="20">
        <f>IFERROR(VLOOKUP(E988,INPUTS!$A$44:$C$103,3,0),SCENARIOS!$J$25)</f>
        <v>0.015</v>
      </c>
      <c r="AB988" s="15">
        <f t="shared" si="250"/>
        <v>44.869398632448</v>
      </c>
      <c r="AC988" s="20">
        <f>IFERROR(VLOOKUP($E988,INPUTS!$A$44:$G$103,4,0),SCENARIOS!$K$25)</f>
        <v>0.075</v>
      </c>
      <c r="AD988" s="15">
        <f t="shared" si="250"/>
        <v>272.952420375552</v>
      </c>
      <c r="AE988" s="20">
        <f>IFERROR(VLOOKUP($E988,INPUTS!$A$44:$G$103,5,0),SCENARIOS!$L$25)</f>
        <v>0.15</v>
      </c>
      <c r="AF988" s="15">
        <f t="shared" si="250"/>
        <v>664.176708934042</v>
      </c>
      <c r="AG988" s="20">
        <f>IFERROR(VLOOKUP($E988,INPUTS!$A$44:$G$103,6,0),SCENARIOS!$M$25)</f>
        <v>0.2</v>
      </c>
      <c r="AH988" s="15">
        <f t="shared" si="245"/>
        <v>1077.43002750811</v>
      </c>
      <c r="AI988" s="20">
        <f>IFERROR(VLOOKUP($E988,INPUTS!$A$44:$G$103,7,0),SCENARIOS!$N$25)</f>
        <v>0.3</v>
      </c>
      <c r="AJ988" s="15">
        <f t="shared" si="246"/>
        <v>1966.28755515098</v>
      </c>
      <c r="AL988" t="str">
        <f t="shared" si="248"/>
        <v>N</v>
      </c>
      <c r="AM988" s="21">
        <f t="shared" si="249"/>
        <v>6554.29185050327</v>
      </c>
    </row>
    <row r="989" ht="15" customHeight="1" spans="1:39">
      <c r="A989" s="24" t="s">
        <v>2739</v>
      </c>
      <c r="B989" s="52" t="s">
        <v>534</v>
      </c>
      <c r="C989" s="52" t="s">
        <v>535</v>
      </c>
      <c r="D989" s="52" t="s">
        <v>929</v>
      </c>
      <c r="E989" s="10" t="s">
        <v>537</v>
      </c>
      <c r="F989" s="52" t="s">
        <v>536</v>
      </c>
      <c r="G989" s="52" t="s">
        <v>173</v>
      </c>
      <c r="H989" s="52" t="s">
        <v>267</v>
      </c>
      <c r="I989" s="52" t="s">
        <v>436</v>
      </c>
      <c r="J989" s="52" t="s">
        <v>173</v>
      </c>
      <c r="K989" s="52" t="s">
        <v>931</v>
      </c>
      <c r="L989" s="53" t="s">
        <v>291</v>
      </c>
      <c r="M989" s="13">
        <v>89</v>
      </c>
      <c r="N989" s="14">
        <f t="shared" si="247"/>
        <v>0.243835616438356</v>
      </c>
      <c r="O989" s="15">
        <v>5570</v>
      </c>
      <c r="P989" s="15">
        <f t="shared" si="239"/>
        <v>495730</v>
      </c>
      <c r="Q989" s="16">
        <f>IFERROR(VLOOKUP(G989,SCENARIOS!$A$13:$E$18,4,0),0.025)</f>
        <v>0.04</v>
      </c>
      <c r="R989" s="52">
        <f>IFERROR(VLOOKUP(L989,INPUTS!$A$107:$B$120,2,0),0.0082)</f>
        <v>0.0079</v>
      </c>
      <c r="S989" s="52">
        <f t="shared" si="240"/>
        <v>44.003</v>
      </c>
      <c r="T989" s="15">
        <f t="shared" si="241"/>
        <v>3916.267</v>
      </c>
      <c r="U989" s="15">
        <f>T989/INPUTS!$B$7*1000</f>
        <v>4895333.75</v>
      </c>
      <c r="V989" s="15">
        <f>T989*INPUTS!$B$6</f>
        <v>12375.40372</v>
      </c>
      <c r="W989" s="54" t="s">
        <v>396</v>
      </c>
      <c r="X989" s="54" t="s">
        <v>396</v>
      </c>
      <c r="Y989" s="67">
        <f>IFERROR(VLOOKUP(E989,INPUTS!$A$44:$B$103,2,0),0)</f>
        <v>0</v>
      </c>
      <c r="Z989" s="15">
        <f t="shared" si="243"/>
        <v>0</v>
      </c>
      <c r="AA989" s="20">
        <f>IFERROR(VLOOKUP(E989,INPUTS!$A$44:$C$103,3,0),SCENARIOS!$J$25)</f>
        <v>0.015</v>
      </c>
      <c r="AB989" s="15">
        <f t="shared" si="250"/>
        <v>71.4710641818501</v>
      </c>
      <c r="AC989" s="20">
        <f>IFERROR(VLOOKUP($E989,INPUTS!$A$44:$G$103,4,0),SCENARIOS!$K$25)</f>
        <v>0.075</v>
      </c>
      <c r="AD989" s="15">
        <f t="shared" si="250"/>
        <v>434.777388372323</v>
      </c>
      <c r="AE989" s="20">
        <f>IFERROR(VLOOKUP($E989,INPUTS!$A$44:$G$103,5,0),SCENARIOS!$L$25)</f>
        <v>0.15</v>
      </c>
      <c r="AF989" s="15">
        <f t="shared" si="250"/>
        <v>1057.94634292216</v>
      </c>
      <c r="AG989" s="20">
        <f>IFERROR(VLOOKUP($E989,INPUTS!$A$44:$G$103,6,0),SCENARIOS!$M$25)</f>
        <v>0.2</v>
      </c>
      <c r="AH989" s="15">
        <f t="shared" si="245"/>
        <v>1716.20465159961</v>
      </c>
      <c r="AI989" s="20">
        <f>IFERROR(VLOOKUP($E989,INPUTS!$A$44:$G$103,7,0),SCENARIOS!$N$25)</f>
        <v>0.3</v>
      </c>
      <c r="AJ989" s="15">
        <f t="shared" si="246"/>
        <v>3132.03805572158</v>
      </c>
      <c r="AL989" t="str">
        <f t="shared" si="248"/>
        <v>N</v>
      </c>
      <c r="AM989" s="21">
        <f t="shared" si="249"/>
        <v>10440.1268524053</v>
      </c>
    </row>
    <row r="990" ht="15" customHeight="1" spans="1:39">
      <c r="A990" s="6" t="s">
        <v>2740</v>
      </c>
      <c r="B990" s="52" t="s">
        <v>534</v>
      </c>
      <c r="C990" s="52" t="s">
        <v>535</v>
      </c>
      <c r="D990" s="52" t="s">
        <v>929</v>
      </c>
      <c r="E990" s="10" t="s">
        <v>537</v>
      </c>
      <c r="F990" s="52" t="s">
        <v>536</v>
      </c>
      <c r="G990" s="52" t="s">
        <v>173</v>
      </c>
      <c r="H990" s="52" t="s">
        <v>204</v>
      </c>
      <c r="I990" s="52" t="s">
        <v>405</v>
      </c>
      <c r="J990" s="52" t="s">
        <v>165</v>
      </c>
      <c r="K990" s="52" t="s">
        <v>931</v>
      </c>
      <c r="L990" s="53" t="s">
        <v>291</v>
      </c>
      <c r="M990" s="13">
        <v>45</v>
      </c>
      <c r="N990" s="14">
        <f t="shared" si="247"/>
        <v>0.123287671232877</v>
      </c>
      <c r="O990" s="15">
        <v>11780</v>
      </c>
      <c r="P990" s="15">
        <f t="shared" si="239"/>
        <v>530100</v>
      </c>
      <c r="Q990" s="16">
        <f>IFERROR(VLOOKUP(G990,SCENARIOS!$A$13:$E$18,4,0),0.025)</f>
        <v>0.04</v>
      </c>
      <c r="R990" s="52">
        <f>IFERROR(VLOOKUP(L990,INPUTS!$A$107:$B$120,2,0),0.0082)</f>
        <v>0.0079</v>
      </c>
      <c r="S990" s="52">
        <f t="shared" si="240"/>
        <v>93.062</v>
      </c>
      <c r="T990" s="15">
        <f t="shared" si="241"/>
        <v>4187.79</v>
      </c>
      <c r="U990" s="15">
        <f>T990/INPUTS!$B$7*1000</f>
        <v>5234737.5</v>
      </c>
      <c r="V990" s="15">
        <f>T990*INPUTS!$B$6</f>
        <v>13233.4164</v>
      </c>
      <c r="W990" s="54" t="s">
        <v>396</v>
      </c>
      <c r="X990" s="54" t="s">
        <v>396</v>
      </c>
      <c r="Y990" s="67">
        <f>IFERROR(VLOOKUP(E990,INPUTS!$A$44:$B$103,2,0),0)</f>
        <v>0</v>
      </c>
      <c r="Z990" s="15">
        <f t="shared" si="243"/>
        <v>0</v>
      </c>
      <c r="AA990" s="20">
        <f>IFERROR(VLOOKUP(E990,INPUTS!$A$44:$C$103,3,0),SCENARIOS!$J$25)</f>
        <v>0.015</v>
      </c>
      <c r="AB990" s="15">
        <f t="shared" si="250"/>
        <v>76.4263028721255</v>
      </c>
      <c r="AC990" s="20">
        <f>IFERROR(VLOOKUP($E990,INPUTS!$A$44:$G$103,4,0),SCENARIOS!$K$25)</f>
        <v>0.075</v>
      </c>
      <c r="AD990" s="15">
        <f t="shared" si="250"/>
        <v>464.921416045365</v>
      </c>
      <c r="AE990" s="20">
        <f>IFERROR(VLOOKUP($E990,INPUTS!$A$44:$G$103,5,0),SCENARIOS!$L$25)</f>
        <v>0.15</v>
      </c>
      <c r="AF990" s="15">
        <f t="shared" si="250"/>
        <v>1131.29598043902</v>
      </c>
      <c r="AG990" s="20">
        <f>IFERROR(VLOOKUP($E990,INPUTS!$A$44:$G$103,6,0),SCENARIOS!$M$25)</f>
        <v>0.2</v>
      </c>
      <c r="AH990" s="15">
        <f t="shared" si="245"/>
        <v>1835.19271743279</v>
      </c>
      <c r="AI990" s="20">
        <f>IFERROR(VLOOKUP($E990,INPUTS!$A$44:$G$103,7,0),SCENARIOS!$N$25)</f>
        <v>0.3</v>
      </c>
      <c r="AJ990" s="15">
        <f t="shared" si="246"/>
        <v>3349.18881919192</v>
      </c>
      <c r="AL990" t="str">
        <f t="shared" si="248"/>
        <v>N</v>
      </c>
      <c r="AM990" s="21">
        <f t="shared" si="249"/>
        <v>11163.9627306397</v>
      </c>
    </row>
    <row r="991" ht="15" customHeight="1" spans="1:39">
      <c r="A991" s="24" t="s">
        <v>2741</v>
      </c>
      <c r="B991" s="52" t="s">
        <v>534</v>
      </c>
      <c r="C991" s="52" t="s">
        <v>535</v>
      </c>
      <c r="D991" s="52" t="s">
        <v>929</v>
      </c>
      <c r="E991" s="10" t="s">
        <v>537</v>
      </c>
      <c r="F991" s="52" t="s">
        <v>536</v>
      </c>
      <c r="G991" s="52" t="s">
        <v>173</v>
      </c>
      <c r="H991" s="52" t="s">
        <v>440</v>
      </c>
      <c r="I991" s="52" t="s">
        <v>439</v>
      </c>
      <c r="J991" s="52" t="s">
        <v>177</v>
      </c>
      <c r="K991" s="52" t="s">
        <v>931</v>
      </c>
      <c r="L991" s="53" t="s">
        <v>291</v>
      </c>
      <c r="M991" s="13">
        <v>89</v>
      </c>
      <c r="N991" s="14">
        <f t="shared" si="247"/>
        <v>0.243835616438356</v>
      </c>
      <c r="O991" s="15">
        <v>6290</v>
      </c>
      <c r="P991" s="15">
        <f t="shared" si="239"/>
        <v>559810</v>
      </c>
      <c r="Q991" s="16">
        <f>IFERROR(VLOOKUP(G991,SCENARIOS!$A$13:$E$18,4,0),0.025)</f>
        <v>0.04</v>
      </c>
      <c r="R991" s="52">
        <f>IFERROR(VLOOKUP(L991,INPUTS!$A$107:$B$120,2,0),0.0082)</f>
        <v>0.0079</v>
      </c>
      <c r="S991" s="52">
        <f t="shared" si="240"/>
        <v>49.691</v>
      </c>
      <c r="T991" s="15">
        <f t="shared" si="241"/>
        <v>4422.499</v>
      </c>
      <c r="U991" s="15">
        <f>T991/INPUTS!$B$7*1000</f>
        <v>5528123.75</v>
      </c>
      <c r="V991" s="15">
        <f>T991*INPUTS!$B$6</f>
        <v>13975.09684</v>
      </c>
      <c r="W991" s="54" t="s">
        <v>396</v>
      </c>
      <c r="X991" s="54" t="s">
        <v>396</v>
      </c>
      <c r="Y991" s="67">
        <f>IFERROR(VLOOKUP(E991,INPUTS!$A$44:$B$103,2,0),0)</f>
        <v>0</v>
      </c>
      <c r="Z991" s="15">
        <f t="shared" si="243"/>
        <v>0</v>
      </c>
      <c r="AA991" s="20">
        <f>IFERROR(VLOOKUP(E991,INPUTS!$A$44:$C$103,3,0),SCENARIOS!$J$25)</f>
        <v>0.015</v>
      </c>
      <c r="AB991" s="15">
        <f t="shared" si="250"/>
        <v>80.7096936631665</v>
      </c>
      <c r="AC991" s="20">
        <f>IFERROR(VLOOKUP($E991,INPUTS!$A$44:$G$103,4,0),SCENARIOS!$K$25)</f>
        <v>0.075</v>
      </c>
      <c r="AD991" s="15">
        <f t="shared" si="250"/>
        <v>490.978415235532</v>
      </c>
      <c r="AE991" s="20">
        <f>IFERROR(VLOOKUP($E991,INPUTS!$A$44:$G$103,5,0),SCENARIOS!$L$25)</f>
        <v>0.15</v>
      </c>
      <c r="AF991" s="15">
        <f t="shared" si="250"/>
        <v>1194.70062782412</v>
      </c>
      <c r="AG991" s="20">
        <f>IFERROR(VLOOKUP($E991,INPUTS!$A$44:$G$103,6,0),SCENARIOS!$M$25)</f>
        <v>0.2</v>
      </c>
      <c r="AH991" s="15">
        <f t="shared" si="245"/>
        <v>1938.04798178843</v>
      </c>
      <c r="AI991" s="20">
        <f>IFERROR(VLOOKUP($E991,INPUTS!$A$44:$G$103,7,0),SCENARIOS!$N$25)</f>
        <v>0.3</v>
      </c>
      <c r="AJ991" s="15">
        <f t="shared" si="246"/>
        <v>3536.89755305004</v>
      </c>
      <c r="AL991" t="str">
        <f t="shared" si="248"/>
        <v>Y</v>
      </c>
      <c r="AM991" s="21">
        <f t="shared" si="249"/>
        <v>11789.6585101668</v>
      </c>
    </row>
    <row r="992" ht="15" customHeight="1" spans="1:39">
      <c r="A992" s="6" t="s">
        <v>2742</v>
      </c>
      <c r="B992" s="52" t="s">
        <v>534</v>
      </c>
      <c r="C992" s="52" t="s">
        <v>535</v>
      </c>
      <c r="D992" s="52" t="s">
        <v>929</v>
      </c>
      <c r="E992" s="10" t="s">
        <v>537</v>
      </c>
      <c r="F992" s="52" t="s">
        <v>536</v>
      </c>
      <c r="G992" s="52" t="s">
        <v>173</v>
      </c>
      <c r="H992" s="52" t="s">
        <v>576</v>
      </c>
      <c r="I992" s="52" t="s">
        <v>575</v>
      </c>
      <c r="J992" s="52" t="s">
        <v>173</v>
      </c>
      <c r="K992" s="52" t="s">
        <v>931</v>
      </c>
      <c r="L992" s="53" t="s">
        <v>288</v>
      </c>
      <c r="M992" s="13">
        <v>45</v>
      </c>
      <c r="N992" s="14">
        <f t="shared" si="247"/>
        <v>0.123287671232877</v>
      </c>
      <c r="O992" s="15">
        <v>4440</v>
      </c>
      <c r="P992" s="15">
        <f t="shared" si="239"/>
        <v>199800</v>
      </c>
      <c r="Q992" s="16">
        <f>IFERROR(VLOOKUP(G992,SCENARIOS!$A$13:$E$18,4,0),0.025)</f>
        <v>0.04</v>
      </c>
      <c r="R992" s="52">
        <f>IFERROR(VLOOKUP(L992,INPUTS!$A$107:$B$120,2,0),0.0082)</f>
        <v>0.0085</v>
      </c>
      <c r="S992" s="52">
        <f t="shared" si="240"/>
        <v>37.74</v>
      </c>
      <c r="T992" s="15">
        <f t="shared" si="241"/>
        <v>1698.3</v>
      </c>
      <c r="U992" s="15">
        <f>T992/INPUTS!$B$7*1000</f>
        <v>2122875</v>
      </c>
      <c r="V992" s="15">
        <f>T992*INPUTS!$B$6</f>
        <v>5366.628</v>
      </c>
      <c r="W992" s="54" t="s">
        <v>521</v>
      </c>
      <c r="X992" s="54" t="s">
        <v>396</v>
      </c>
      <c r="Y992" s="67">
        <f>IFERROR(VLOOKUP(E992,INPUTS!$A$44:$B$103,2,0),0)</f>
        <v>0</v>
      </c>
      <c r="Z992" s="15">
        <f t="shared" si="243"/>
        <v>0</v>
      </c>
      <c r="AA992" s="20">
        <f>IFERROR(VLOOKUP(E992,INPUTS!$A$44:$C$103,3,0),SCENARIOS!$J$25)</f>
        <v>0.015</v>
      </c>
      <c r="AB992" s="15">
        <f t="shared" si="250"/>
        <v>30.9936243621888</v>
      </c>
      <c r="AC992" s="20">
        <f>IFERROR(VLOOKUP($E992,INPUTS!$A$44:$G$103,4,0),SCENARIOS!$K$25)</f>
        <v>0.075</v>
      </c>
      <c r="AD992" s="15">
        <f t="shared" si="250"/>
        <v>188.542415180762</v>
      </c>
      <c r="AE992" s="20">
        <f>IFERROR(VLOOKUP($E992,INPUTS!$A$44:$G$103,5,0),SCENARIOS!$L$25)</f>
        <v>0.15</v>
      </c>
      <c r="AF992" s="15">
        <f t="shared" si="250"/>
        <v>458.78135331036</v>
      </c>
      <c r="AG992" s="20">
        <f>IFERROR(VLOOKUP($E992,INPUTS!$A$44:$G$103,6,0),SCENARIOS!$M$25)</f>
        <v>0.2</v>
      </c>
      <c r="AH992" s="15">
        <f t="shared" si="245"/>
        <v>744.236886762732</v>
      </c>
      <c r="AI992" s="20">
        <f>IFERROR(VLOOKUP($E992,INPUTS!$A$44:$G$103,7,0),SCENARIOS!$N$25)</f>
        <v>0.3</v>
      </c>
      <c r="AJ992" s="15">
        <f t="shared" si="246"/>
        <v>1358.21695252953</v>
      </c>
      <c r="AL992" t="str">
        <f t="shared" si="248"/>
        <v>N</v>
      </c>
      <c r="AM992" s="21">
        <f t="shared" si="249"/>
        <v>4527.38984176509</v>
      </c>
    </row>
    <row r="993" ht="15" customHeight="1" spans="1:39">
      <c r="A993" s="24" t="s">
        <v>2743</v>
      </c>
      <c r="B993" s="52" t="s">
        <v>534</v>
      </c>
      <c r="C993" s="52" t="s">
        <v>535</v>
      </c>
      <c r="D993" s="52" t="s">
        <v>929</v>
      </c>
      <c r="E993" s="10" t="s">
        <v>537</v>
      </c>
      <c r="F993" s="52" t="s">
        <v>536</v>
      </c>
      <c r="G993" s="52" t="s">
        <v>173</v>
      </c>
      <c r="H993" s="52" t="s">
        <v>545</v>
      </c>
      <c r="I993" s="52" t="s">
        <v>544</v>
      </c>
      <c r="J993" s="52" t="s">
        <v>173</v>
      </c>
      <c r="K993" s="52" t="s">
        <v>931</v>
      </c>
      <c r="L993" s="53" t="s">
        <v>279</v>
      </c>
      <c r="M993" s="13">
        <v>134</v>
      </c>
      <c r="N993" s="14">
        <f t="shared" si="247"/>
        <v>0.367123287671233</v>
      </c>
      <c r="O993" s="15">
        <v>2270</v>
      </c>
      <c r="P993" s="15">
        <f t="shared" si="239"/>
        <v>304180</v>
      </c>
      <c r="Q993" s="16">
        <f>IFERROR(VLOOKUP(G993,SCENARIOS!$A$13:$E$18,4,0),0.025)</f>
        <v>0.04</v>
      </c>
      <c r="R993" s="52">
        <f>IFERROR(VLOOKUP(L993,INPUTS!$A$107:$B$120,2,0),0.0082)</f>
        <v>0.0039</v>
      </c>
      <c r="S993" s="52">
        <f t="shared" si="240"/>
        <v>8.853</v>
      </c>
      <c r="T993" s="15">
        <f t="shared" si="241"/>
        <v>1186.302</v>
      </c>
      <c r="U993" s="15">
        <f>T993/INPUTS!$B$7*1000</f>
        <v>1482877.5</v>
      </c>
      <c r="V993" s="15">
        <f>T993*INPUTS!$B$6</f>
        <v>3748.71432</v>
      </c>
      <c r="W993" s="54" t="s">
        <v>396</v>
      </c>
      <c r="X993" s="54" t="s">
        <v>396</v>
      </c>
      <c r="Y993" s="67">
        <f>IFERROR(VLOOKUP(E993,INPUTS!$A$44:$B$103,2,0),0)</f>
        <v>0</v>
      </c>
      <c r="Z993" s="15">
        <f t="shared" si="243"/>
        <v>0</v>
      </c>
      <c r="AA993" s="20">
        <f>IFERROR(VLOOKUP(E993,INPUTS!$A$44:$C$103,3,0),SCENARIOS!$J$25)</f>
        <v>0.015</v>
      </c>
      <c r="AB993" s="15">
        <f t="shared" si="250"/>
        <v>21.6497665713439</v>
      </c>
      <c r="AC993" s="20">
        <f>IFERROR(VLOOKUP($E993,INPUTS!$A$44:$G$103,4,0),SCENARIOS!$K$25)</f>
        <v>0.075</v>
      </c>
      <c r="AD993" s="15">
        <f t="shared" si="250"/>
        <v>131.70125667654</v>
      </c>
      <c r="AE993" s="20">
        <f>IFERROR(VLOOKUP($E993,INPUTS!$A$44:$G$103,5,0),SCENARIOS!$L$25)</f>
        <v>0.15</v>
      </c>
      <c r="AF993" s="15">
        <f t="shared" si="250"/>
        <v>320.46943237048</v>
      </c>
      <c r="AG993" s="20">
        <f>IFERROR(VLOOKUP($E993,INPUTS!$A$44:$G$103,6,0),SCENARIOS!$M$25)</f>
        <v>0.2</v>
      </c>
      <c r="AH993" s="15">
        <f t="shared" si="245"/>
        <v>519.866753365367</v>
      </c>
      <c r="AI993" s="20">
        <f>IFERROR(VLOOKUP($E993,INPUTS!$A$44:$G$103,7,0),SCENARIOS!$N$25)</f>
        <v>0.3</v>
      </c>
      <c r="AJ993" s="15">
        <f t="shared" si="246"/>
        <v>948.746091514858</v>
      </c>
      <c r="AL993" t="str">
        <f t="shared" si="248"/>
        <v>N</v>
      </c>
      <c r="AM993" s="21">
        <f t="shared" si="249"/>
        <v>3162.48697171619</v>
      </c>
    </row>
    <row r="994" ht="15" customHeight="1" spans="1:39">
      <c r="A994" s="6" t="s">
        <v>2744</v>
      </c>
      <c r="B994" s="52" t="s">
        <v>534</v>
      </c>
      <c r="C994" s="52" t="s">
        <v>535</v>
      </c>
      <c r="D994" s="52" t="s">
        <v>929</v>
      </c>
      <c r="E994" s="10" t="s">
        <v>537</v>
      </c>
      <c r="F994" s="52" t="s">
        <v>536</v>
      </c>
      <c r="G994" s="52" t="s">
        <v>173</v>
      </c>
      <c r="H994" s="52" t="s">
        <v>529</v>
      </c>
      <c r="I994" s="52" t="s">
        <v>528</v>
      </c>
      <c r="J994" s="52" t="s">
        <v>173</v>
      </c>
      <c r="K994" s="52" t="s">
        <v>931</v>
      </c>
      <c r="L994" s="53" t="s">
        <v>279</v>
      </c>
      <c r="M994" s="13">
        <v>178</v>
      </c>
      <c r="N994" s="14">
        <f t="shared" si="247"/>
        <v>0.487671232876712</v>
      </c>
      <c r="O994" s="15">
        <v>1160</v>
      </c>
      <c r="P994" s="15">
        <f t="shared" si="239"/>
        <v>206480</v>
      </c>
      <c r="Q994" s="16">
        <f>IFERROR(VLOOKUP(G994,SCENARIOS!$A$13:$E$18,4,0),0.025)</f>
        <v>0.04</v>
      </c>
      <c r="R994" s="52">
        <f>IFERROR(VLOOKUP(L994,INPUTS!$A$107:$B$120,2,0),0.0082)</f>
        <v>0.0039</v>
      </c>
      <c r="S994" s="52">
        <f t="shared" si="240"/>
        <v>4.524</v>
      </c>
      <c r="T994" s="15">
        <f t="shared" si="241"/>
        <v>805.272</v>
      </c>
      <c r="U994" s="15">
        <f>T994/INPUTS!$B$7*1000</f>
        <v>1006590</v>
      </c>
      <c r="V994" s="15">
        <f>T994*INPUTS!$B$6</f>
        <v>2544.65952</v>
      </c>
      <c r="W994" s="54" t="s">
        <v>396</v>
      </c>
      <c r="X994" s="54" t="s">
        <v>396</v>
      </c>
      <c r="Y994" s="67">
        <f>IFERROR(VLOOKUP(E994,INPUTS!$A$44:$B$103,2,0),0)</f>
        <v>0</v>
      </c>
      <c r="Z994" s="15">
        <f t="shared" si="243"/>
        <v>0</v>
      </c>
      <c r="AA994" s="20">
        <f>IFERROR(VLOOKUP(E994,INPUTS!$A$44:$C$103,3,0),SCENARIOS!$J$25)</f>
        <v>0.015</v>
      </c>
      <c r="AB994" s="15">
        <f t="shared" si="250"/>
        <v>14.6960477403218</v>
      </c>
      <c r="AC994" s="20">
        <f>IFERROR(VLOOKUP($E994,INPUTS!$A$44:$G$103,4,0),SCENARIOS!$K$25)</f>
        <v>0.075</v>
      </c>
      <c r="AD994" s="15">
        <f t="shared" si="250"/>
        <v>89.3999456853574</v>
      </c>
      <c r="AE994" s="20">
        <f>IFERROR(VLOOKUP($E994,INPUTS!$A$44:$G$103,5,0),SCENARIOS!$L$25)</f>
        <v>0.15</v>
      </c>
      <c r="AF994" s="15">
        <f t="shared" si="250"/>
        <v>217.537406784985</v>
      </c>
      <c r="AG994" s="20">
        <f>IFERROR(VLOOKUP($E994,INPUTS!$A$44:$G$103,6,0),SCENARIOS!$M$25)</f>
        <v>0.2</v>
      </c>
      <c r="AH994" s="15">
        <f t="shared" si="245"/>
        <v>352.890023127362</v>
      </c>
      <c r="AI994" s="20">
        <f>IFERROR(VLOOKUP($E994,INPUTS!$A$44:$G$103,7,0),SCENARIOS!$N$25)</f>
        <v>0.3</v>
      </c>
      <c r="AJ994" s="15">
        <f t="shared" si="246"/>
        <v>644.017006298862</v>
      </c>
      <c r="AL994" t="str">
        <f t="shared" si="248"/>
        <v>Y</v>
      </c>
      <c r="AM994" s="21">
        <f t="shared" si="249"/>
        <v>2146.72335432954</v>
      </c>
    </row>
    <row r="995" ht="15" customHeight="1" spans="1:39">
      <c r="A995" s="24" t="s">
        <v>2745</v>
      </c>
      <c r="B995" s="52" t="s">
        <v>559</v>
      </c>
      <c r="C995" s="52" t="s">
        <v>560</v>
      </c>
      <c r="D995" s="52" t="s">
        <v>929</v>
      </c>
      <c r="E995" s="10" t="s">
        <v>562</v>
      </c>
      <c r="F995" s="52" t="s">
        <v>561</v>
      </c>
      <c r="G995" s="52" t="s">
        <v>173</v>
      </c>
      <c r="H995" s="52" t="s">
        <v>252</v>
      </c>
      <c r="I995" s="52" t="s">
        <v>930</v>
      </c>
      <c r="J995" s="52" t="s">
        <v>169</v>
      </c>
      <c r="K995" s="52" t="s">
        <v>931</v>
      </c>
      <c r="L995" s="53" t="s">
        <v>295</v>
      </c>
      <c r="M995" s="13">
        <v>480</v>
      </c>
      <c r="N995" s="14">
        <f t="shared" si="247"/>
        <v>1.31506849315068</v>
      </c>
      <c r="O995" s="15">
        <v>10400</v>
      </c>
      <c r="P995" s="15">
        <f t="shared" si="239"/>
        <v>4992000</v>
      </c>
      <c r="Q995" s="16">
        <f>IFERROR(VLOOKUP(G995,SCENARIOS!$A$13:$E$18,4,0),0.025)</f>
        <v>0.04</v>
      </c>
      <c r="R995" s="52">
        <f>IFERROR(VLOOKUP(L995,INPUTS!$A$107:$B$120,2,0),0.0082)</f>
        <v>0.0089</v>
      </c>
      <c r="S995" s="52">
        <f t="shared" si="240"/>
        <v>92.56</v>
      </c>
      <c r="T995" s="15">
        <f t="shared" si="241"/>
        <v>44428.8</v>
      </c>
      <c r="U995" s="15">
        <f>T995/INPUTS!$B$7*1000</f>
        <v>55536000</v>
      </c>
      <c r="V995" s="15">
        <f>T995*INPUTS!$B$6</f>
        <v>140395.008</v>
      </c>
      <c r="W995" s="54" t="s">
        <v>396</v>
      </c>
      <c r="X995" s="54" t="s">
        <v>396</v>
      </c>
      <c r="Y995" s="67">
        <f>IFERROR(VLOOKUP(E995,INPUTS!$A$44:$B$103,2,0),0)</f>
        <v>0</v>
      </c>
      <c r="Z995" s="15">
        <f t="shared" si="243"/>
        <v>0</v>
      </c>
      <c r="AA995" s="20">
        <f>IFERROR(VLOOKUP(E995,INPUTS!$A$44:$C$103,3,0),SCENARIOS!$J$25)</f>
        <v>0.015</v>
      </c>
      <c r="AB995" s="15">
        <f t="shared" si="250"/>
        <v>810.816427052237</v>
      </c>
      <c r="AC995" s="20">
        <f>IFERROR(VLOOKUP($E995,INPUTS!$A$44:$G$103,4,0),SCENARIOS!$K$25)</f>
        <v>0.075</v>
      </c>
      <c r="AD995" s="15">
        <f t="shared" si="250"/>
        <v>4932.41079643351</v>
      </c>
      <c r="AE995" s="20">
        <f>IFERROR(VLOOKUP($E995,INPUTS!$A$44:$G$103,5,0),SCENARIOS!$L$25)</f>
        <v>0.15</v>
      </c>
      <c r="AF995" s="15">
        <f t="shared" si="250"/>
        <v>12002.0638226199</v>
      </c>
      <c r="AG995" s="20">
        <f>IFERROR(VLOOKUP($E995,INPUTS!$A$44:$G$103,6,0),SCENARIOS!$M$25)</f>
        <v>0.2</v>
      </c>
      <c r="AH995" s="15">
        <f t="shared" si="245"/>
        <v>19469.7943794407</v>
      </c>
      <c r="AI995" s="20">
        <f>IFERROR(VLOOKUP($E995,INPUTS!$A$44:$G$103,7,0),SCENARIOS!$N$25)</f>
        <v>0.3</v>
      </c>
      <c r="AJ995" s="15">
        <f t="shared" si="246"/>
        <v>35531.9727613165</v>
      </c>
      <c r="AL995" t="str">
        <f t="shared" si="248"/>
        <v>N</v>
      </c>
      <c r="AM995" s="21">
        <f t="shared" si="249"/>
        <v>118439.909204388</v>
      </c>
    </row>
    <row r="996" ht="15" customHeight="1" spans="1:39">
      <c r="A996" s="6" t="s">
        <v>2746</v>
      </c>
      <c r="B996" s="52" t="s">
        <v>559</v>
      </c>
      <c r="C996" s="52" t="s">
        <v>560</v>
      </c>
      <c r="D996" s="52" t="s">
        <v>929</v>
      </c>
      <c r="E996" s="10" t="s">
        <v>562</v>
      </c>
      <c r="F996" s="52" t="s">
        <v>561</v>
      </c>
      <c r="G996" s="52" t="s">
        <v>173</v>
      </c>
      <c r="H996" s="52" t="s">
        <v>245</v>
      </c>
      <c r="I996" s="52" t="s">
        <v>930</v>
      </c>
      <c r="J996" s="52" t="s">
        <v>169</v>
      </c>
      <c r="K996" s="52" t="s">
        <v>931</v>
      </c>
      <c r="L996" s="53" t="s">
        <v>295</v>
      </c>
      <c r="M996" s="13">
        <v>480</v>
      </c>
      <c r="N996" s="14">
        <f t="shared" si="247"/>
        <v>1.31506849315068</v>
      </c>
      <c r="O996" s="15">
        <v>12850</v>
      </c>
      <c r="P996" s="15">
        <f t="shared" si="239"/>
        <v>6168000</v>
      </c>
      <c r="Q996" s="16">
        <f>IFERROR(VLOOKUP(G996,SCENARIOS!$A$13:$E$18,4,0),0.025)</f>
        <v>0.04</v>
      </c>
      <c r="R996" s="52">
        <f>IFERROR(VLOOKUP(L996,INPUTS!$A$107:$B$120,2,0),0.0082)</f>
        <v>0.0089</v>
      </c>
      <c r="S996" s="52">
        <f t="shared" si="240"/>
        <v>114.365</v>
      </c>
      <c r="T996" s="15">
        <f t="shared" si="241"/>
        <v>54895.2</v>
      </c>
      <c r="U996" s="15">
        <f>T996/INPUTS!$B$7*1000</f>
        <v>68619000</v>
      </c>
      <c r="V996" s="15">
        <f>T996*INPUTS!$B$6</f>
        <v>173468.832</v>
      </c>
      <c r="W996" s="54" t="s">
        <v>396</v>
      </c>
      <c r="X996" s="54" t="s">
        <v>396</v>
      </c>
      <c r="Y996" s="67">
        <f>IFERROR(VLOOKUP(E996,INPUTS!$A$44:$B$103,2,0),0)</f>
        <v>0</v>
      </c>
      <c r="Z996" s="15">
        <f t="shared" si="243"/>
        <v>0</v>
      </c>
      <c r="AA996" s="20">
        <f>IFERROR(VLOOKUP(E996,INPUTS!$A$44:$C$103,3,0),SCENARIOS!$J$25)</f>
        <v>0.015</v>
      </c>
      <c r="AB996" s="15">
        <f t="shared" ref="AB996:AF1011" si="251">$T996*AA996*(1+$Q996)^AB$2</f>
        <v>1001.82606611743</v>
      </c>
      <c r="AC996" s="20">
        <f>IFERROR(VLOOKUP($E996,INPUTS!$A$44:$G$103,4,0),SCENARIOS!$K$25)</f>
        <v>0.075</v>
      </c>
      <c r="AD996" s="15">
        <f t="shared" si="251"/>
        <v>6094.37295520871</v>
      </c>
      <c r="AE996" s="20">
        <f>IFERROR(VLOOKUP($E996,INPUTS!$A$44:$G$103,5,0),SCENARIOS!$L$25)</f>
        <v>0.15</v>
      </c>
      <c r="AF996" s="15">
        <f t="shared" si="251"/>
        <v>14829.4730885255</v>
      </c>
      <c r="AG996" s="20">
        <f>IFERROR(VLOOKUP($E996,INPUTS!$A$44:$G$103,6,0),SCENARIOS!$M$25)</f>
        <v>0.2</v>
      </c>
      <c r="AH996" s="15">
        <f t="shared" si="245"/>
        <v>24056.4286322897</v>
      </c>
      <c r="AI996" s="20">
        <f>IFERROR(VLOOKUP($E996,INPUTS!$A$44:$G$103,7,0),SCENARIOS!$N$25)</f>
        <v>0.3</v>
      </c>
      <c r="AJ996" s="15">
        <f t="shared" si="246"/>
        <v>43902.4855752805</v>
      </c>
      <c r="AL996" t="str">
        <f t="shared" si="248"/>
        <v>N</v>
      </c>
      <c r="AM996" s="21">
        <f t="shared" si="249"/>
        <v>146341.618584268</v>
      </c>
    </row>
    <row r="997" ht="15" customHeight="1" spans="1:39">
      <c r="A997" s="24" t="s">
        <v>2747</v>
      </c>
      <c r="B997" s="52" t="s">
        <v>559</v>
      </c>
      <c r="C997" s="52" t="s">
        <v>560</v>
      </c>
      <c r="D997" s="52" t="s">
        <v>929</v>
      </c>
      <c r="E997" s="10" t="s">
        <v>562</v>
      </c>
      <c r="F997" s="52" t="s">
        <v>561</v>
      </c>
      <c r="G997" s="52" t="s">
        <v>173</v>
      </c>
      <c r="H997" s="52" t="s">
        <v>224</v>
      </c>
      <c r="I997" s="52" t="s">
        <v>938</v>
      </c>
      <c r="J997" s="52" t="s">
        <v>165</v>
      </c>
      <c r="K997" s="52" t="s">
        <v>931</v>
      </c>
      <c r="L997" s="53" t="s">
        <v>295</v>
      </c>
      <c r="M997" s="13">
        <v>480</v>
      </c>
      <c r="N997" s="14">
        <f t="shared" si="247"/>
        <v>1.31506849315068</v>
      </c>
      <c r="O997" s="15">
        <v>9790</v>
      </c>
      <c r="P997" s="15">
        <f t="shared" si="239"/>
        <v>4699200</v>
      </c>
      <c r="Q997" s="16">
        <f>IFERROR(VLOOKUP(G997,SCENARIOS!$A$13:$E$18,4,0),0.025)</f>
        <v>0.04</v>
      </c>
      <c r="R997" s="52">
        <f>IFERROR(VLOOKUP(L997,INPUTS!$A$107:$B$120,2,0),0.0082)</f>
        <v>0.0089</v>
      </c>
      <c r="S997" s="52">
        <f t="shared" si="240"/>
        <v>87.131</v>
      </c>
      <c r="T997" s="15">
        <f t="shared" si="241"/>
        <v>41822.88</v>
      </c>
      <c r="U997" s="15">
        <f>T997/INPUTS!$B$7*1000</f>
        <v>52278600</v>
      </c>
      <c r="V997" s="15">
        <f>T997*INPUTS!$B$6</f>
        <v>132160.3008</v>
      </c>
      <c r="W997" s="54" t="s">
        <v>396</v>
      </c>
      <c r="X997" s="54" t="s">
        <v>396</v>
      </c>
      <c r="Y997" s="67">
        <f>IFERROR(VLOOKUP(E997,INPUTS!$A$44:$B$103,2,0),0)</f>
        <v>0</v>
      </c>
      <c r="Z997" s="15">
        <f t="shared" si="243"/>
        <v>0</v>
      </c>
      <c r="AA997" s="20">
        <f>IFERROR(VLOOKUP(E997,INPUTS!$A$44:$C$103,3,0),SCENARIOS!$J$25)</f>
        <v>0.015</v>
      </c>
      <c r="AB997" s="15">
        <f t="shared" si="251"/>
        <v>763.258925080904</v>
      </c>
      <c r="AC997" s="20">
        <f>IFERROR(VLOOKUP($E997,INPUTS!$A$44:$G$103,4,0),SCENARIOS!$K$25)</f>
        <v>0.075</v>
      </c>
      <c r="AD997" s="15">
        <f t="shared" si="251"/>
        <v>4643.10593241193</v>
      </c>
      <c r="AE997" s="20">
        <f>IFERROR(VLOOKUP($E997,INPUTS!$A$44:$G$103,5,0),SCENARIOS!$L$25)</f>
        <v>0.15</v>
      </c>
      <c r="AF997" s="15">
        <f t="shared" si="251"/>
        <v>11298.0966176393</v>
      </c>
      <c r="AG997" s="20">
        <f>IFERROR(VLOOKUP($E997,INPUTS!$A$44:$G$103,6,0),SCENARIOS!$M$25)</f>
        <v>0.2</v>
      </c>
      <c r="AH997" s="15">
        <f t="shared" si="245"/>
        <v>18327.8160552619</v>
      </c>
      <c r="AI997" s="20">
        <f>IFERROR(VLOOKUP($E997,INPUTS!$A$44:$G$103,7,0),SCENARIOS!$N$25)</f>
        <v>0.3</v>
      </c>
      <c r="AJ997" s="15">
        <f t="shared" si="246"/>
        <v>33447.8858974316</v>
      </c>
      <c r="AL997" t="str">
        <f t="shared" si="248"/>
        <v>N</v>
      </c>
      <c r="AM997" s="21">
        <f t="shared" si="249"/>
        <v>111492.952991439</v>
      </c>
    </row>
    <row r="998" ht="15" customHeight="1" spans="1:39">
      <c r="A998" s="6" t="s">
        <v>2748</v>
      </c>
      <c r="B998" s="52" t="s">
        <v>559</v>
      </c>
      <c r="C998" s="52" t="s">
        <v>560</v>
      </c>
      <c r="D998" s="52" t="s">
        <v>929</v>
      </c>
      <c r="E998" s="10" t="s">
        <v>562</v>
      </c>
      <c r="F998" s="52" t="s">
        <v>561</v>
      </c>
      <c r="G998" s="52" t="s">
        <v>173</v>
      </c>
      <c r="H998" s="52" t="s">
        <v>204</v>
      </c>
      <c r="I998" s="52" t="s">
        <v>405</v>
      </c>
      <c r="J998" s="52" t="s">
        <v>165</v>
      </c>
      <c r="K998" s="52" t="s">
        <v>931</v>
      </c>
      <c r="L998" s="53" t="s">
        <v>291</v>
      </c>
      <c r="M998" s="13">
        <v>480</v>
      </c>
      <c r="N998" s="14">
        <f t="shared" si="247"/>
        <v>1.31506849315068</v>
      </c>
      <c r="O998" s="15">
        <v>9420</v>
      </c>
      <c r="P998" s="15">
        <f t="shared" si="239"/>
        <v>4521600</v>
      </c>
      <c r="Q998" s="16">
        <f>IFERROR(VLOOKUP(G998,SCENARIOS!$A$13:$E$18,4,0),0.025)</f>
        <v>0.04</v>
      </c>
      <c r="R998" s="52">
        <f>IFERROR(VLOOKUP(L998,INPUTS!$A$107:$B$120,2,0),0.0082)</f>
        <v>0.0079</v>
      </c>
      <c r="S998" s="52">
        <f t="shared" si="240"/>
        <v>74.418</v>
      </c>
      <c r="T998" s="15">
        <f t="shared" si="241"/>
        <v>35720.64</v>
      </c>
      <c r="U998" s="15">
        <f>T998/INPUTS!$B$7*1000</f>
        <v>44650800</v>
      </c>
      <c r="V998" s="15">
        <f>T998*INPUTS!$B$6</f>
        <v>112877.2224</v>
      </c>
      <c r="W998" s="54" t="s">
        <v>396</v>
      </c>
      <c r="X998" s="54" t="s">
        <v>396</v>
      </c>
      <c r="Y998" s="67">
        <f>IFERROR(VLOOKUP(E998,INPUTS!$A$44:$B$103,2,0),0)</f>
        <v>0</v>
      </c>
      <c r="Z998" s="15">
        <f t="shared" si="243"/>
        <v>0</v>
      </c>
      <c r="AA998" s="20">
        <f>IFERROR(VLOOKUP(E998,INPUTS!$A$44:$C$103,3,0),SCENARIOS!$J$25)</f>
        <v>0.015</v>
      </c>
      <c r="AB998" s="15">
        <f t="shared" si="251"/>
        <v>651.894304973783</v>
      </c>
      <c r="AC998" s="20">
        <f>IFERROR(VLOOKUP($E998,INPUTS!$A$44:$G$103,4,0),SCENARIOS!$K$25)</f>
        <v>0.075</v>
      </c>
      <c r="AD998" s="15">
        <f t="shared" si="251"/>
        <v>3965.64549102192</v>
      </c>
      <c r="AE998" s="20">
        <f>IFERROR(VLOOKUP($E998,INPUTS!$A$44:$G$103,5,0),SCENARIOS!$L$25)</f>
        <v>0.15</v>
      </c>
      <c r="AF998" s="15">
        <f t="shared" si="251"/>
        <v>9649.62819308259</v>
      </c>
      <c r="AG998" s="20">
        <f>IFERROR(VLOOKUP($E998,INPUTS!$A$44:$G$103,6,0),SCENARIOS!$M$25)</f>
        <v>0.2</v>
      </c>
      <c r="AH998" s="15">
        <f t="shared" si="245"/>
        <v>15653.6641975931</v>
      </c>
      <c r="AI998" s="20">
        <f>IFERROR(VLOOKUP($E998,INPUTS!$A$44:$G$103,7,0),SCENARIOS!$N$25)</f>
        <v>0.3</v>
      </c>
      <c r="AJ998" s="15">
        <f t="shared" si="246"/>
        <v>28567.6139687949</v>
      </c>
      <c r="AL998" t="str">
        <f t="shared" si="248"/>
        <v>N</v>
      </c>
      <c r="AM998" s="21">
        <f t="shared" si="249"/>
        <v>95225.3798959829</v>
      </c>
    </row>
    <row r="999" ht="15" customHeight="1" spans="1:39">
      <c r="A999" s="24" t="s">
        <v>2749</v>
      </c>
      <c r="B999" s="52" t="s">
        <v>559</v>
      </c>
      <c r="C999" s="52" t="s">
        <v>560</v>
      </c>
      <c r="D999" s="52" t="s">
        <v>929</v>
      </c>
      <c r="E999" s="10" t="s">
        <v>562</v>
      </c>
      <c r="F999" s="52" t="s">
        <v>561</v>
      </c>
      <c r="G999" s="52" t="s">
        <v>173</v>
      </c>
      <c r="H999" s="52" t="s">
        <v>505</v>
      </c>
      <c r="I999" s="52" t="s">
        <v>504</v>
      </c>
      <c r="J999" s="52" t="s">
        <v>173</v>
      </c>
      <c r="K999" s="52" t="s">
        <v>931</v>
      </c>
      <c r="L999" s="53" t="s">
        <v>282</v>
      </c>
      <c r="M999" s="13">
        <v>2883</v>
      </c>
      <c r="N999" s="14">
        <f t="shared" si="247"/>
        <v>7.8986301369863</v>
      </c>
      <c r="O999" s="15">
        <v>1440</v>
      </c>
      <c r="P999" s="15">
        <f t="shared" si="239"/>
        <v>4151520</v>
      </c>
      <c r="Q999" s="16">
        <f>IFERROR(VLOOKUP(G999,SCENARIOS!$A$13:$E$18,4,0),0.025)</f>
        <v>0.04</v>
      </c>
      <c r="R999" s="52">
        <f>IFERROR(VLOOKUP(L999,INPUTS!$A$107:$B$120,2,0),0.0082)</f>
        <v>0.0042</v>
      </c>
      <c r="S999" s="52">
        <f t="shared" si="240"/>
        <v>6.048</v>
      </c>
      <c r="T999" s="15">
        <f t="shared" si="241"/>
        <v>17436.384</v>
      </c>
      <c r="U999" s="15">
        <f>T999/INPUTS!$B$7*1000</f>
        <v>21795480</v>
      </c>
      <c r="V999" s="15">
        <f>T999*INPUTS!$B$6</f>
        <v>55098.97344</v>
      </c>
      <c r="W999" s="54" t="s">
        <v>396</v>
      </c>
      <c r="X999" s="54" t="s">
        <v>396</v>
      </c>
      <c r="Y999" s="67">
        <f>IFERROR(VLOOKUP(E999,INPUTS!$A$44:$B$103,2,0),0)</f>
        <v>0</v>
      </c>
      <c r="Z999" s="15">
        <f t="shared" si="243"/>
        <v>0</v>
      </c>
      <c r="AA999" s="20">
        <f>IFERROR(VLOOKUP(E999,INPUTS!$A$44:$C$103,3,0),SCENARIOS!$J$25)</f>
        <v>0.015</v>
      </c>
      <c r="AB999" s="15">
        <f t="shared" si="251"/>
        <v>318.210408014414</v>
      </c>
      <c r="AC999" s="20">
        <f>IFERROR(VLOOKUP($E999,INPUTS!$A$44:$G$103,4,0),SCENARIOS!$K$25)</f>
        <v>0.075</v>
      </c>
      <c r="AD999" s="15">
        <f t="shared" si="251"/>
        <v>1935.75808242312</v>
      </c>
      <c r="AE999" s="20">
        <f>IFERROR(VLOOKUP($E999,INPUTS!$A$44:$G$103,5,0),SCENARIOS!$L$25)</f>
        <v>0.15</v>
      </c>
      <c r="AF999" s="15">
        <f t="shared" si="251"/>
        <v>4710.29137864871</v>
      </c>
      <c r="AG999" s="20">
        <f>IFERROR(VLOOKUP($E999,INPUTS!$A$44:$G$103,6,0),SCENARIOS!$M$25)</f>
        <v>0.2</v>
      </c>
      <c r="AH999" s="15">
        <f t="shared" si="245"/>
        <v>7641.05290264353</v>
      </c>
      <c r="AI999" s="20">
        <f>IFERROR(VLOOKUP($E999,INPUTS!$A$44:$G$103,7,0),SCENARIOS!$N$25)</f>
        <v>0.3</v>
      </c>
      <c r="AJ999" s="15">
        <f t="shared" si="246"/>
        <v>13944.7637870898</v>
      </c>
      <c r="AL999" t="str">
        <f t="shared" si="248"/>
        <v>N</v>
      </c>
      <c r="AM999" s="21">
        <f t="shared" si="249"/>
        <v>46482.545956966</v>
      </c>
    </row>
    <row r="1000" ht="15" customHeight="1" spans="1:39">
      <c r="A1000" s="6" t="s">
        <v>2750</v>
      </c>
      <c r="B1000" s="52" t="s">
        <v>559</v>
      </c>
      <c r="C1000" s="52" t="s">
        <v>560</v>
      </c>
      <c r="D1000" s="52" t="s">
        <v>929</v>
      </c>
      <c r="E1000" s="10" t="s">
        <v>562</v>
      </c>
      <c r="F1000" s="52" t="s">
        <v>561</v>
      </c>
      <c r="G1000" s="52" t="s">
        <v>173</v>
      </c>
      <c r="H1000" s="52" t="s">
        <v>242</v>
      </c>
      <c r="I1000" s="52" t="s">
        <v>421</v>
      </c>
      <c r="J1000" s="52" t="s">
        <v>173</v>
      </c>
      <c r="K1000" s="52" t="s">
        <v>931</v>
      </c>
      <c r="L1000" s="53" t="s">
        <v>288</v>
      </c>
      <c r="M1000" s="13">
        <v>1441</v>
      </c>
      <c r="N1000" s="14">
        <f t="shared" si="247"/>
        <v>3.94794520547945</v>
      </c>
      <c r="O1000" s="15">
        <v>3280</v>
      </c>
      <c r="P1000" s="15">
        <f t="shared" si="239"/>
        <v>4726480</v>
      </c>
      <c r="Q1000" s="16">
        <f>IFERROR(VLOOKUP(G1000,SCENARIOS!$A$13:$E$18,4,0),0.025)</f>
        <v>0.04</v>
      </c>
      <c r="R1000" s="52">
        <f>IFERROR(VLOOKUP(L1000,INPUTS!$A$107:$B$120,2,0),0.0082)</f>
        <v>0.0085</v>
      </c>
      <c r="S1000" s="52">
        <f t="shared" si="240"/>
        <v>27.88</v>
      </c>
      <c r="T1000" s="15">
        <f t="shared" si="241"/>
        <v>40175.08</v>
      </c>
      <c r="U1000" s="15">
        <f>T1000/INPUTS!$B$7*1000</f>
        <v>50218850</v>
      </c>
      <c r="V1000" s="15">
        <f>T1000*INPUTS!$B$6</f>
        <v>126953.2528</v>
      </c>
      <c r="W1000" s="54" t="s">
        <v>396</v>
      </c>
      <c r="X1000" s="54" t="s">
        <v>396</v>
      </c>
      <c r="Y1000" s="67">
        <f>IFERROR(VLOOKUP(E1000,INPUTS!$A$44:$B$103,2,0),0)</f>
        <v>0</v>
      </c>
      <c r="Z1000" s="15">
        <f t="shared" si="243"/>
        <v>0</v>
      </c>
      <c r="AA1000" s="20">
        <f>IFERROR(VLOOKUP(E1000,INPUTS!$A$44:$C$103,3,0),SCENARIOS!$J$25)</f>
        <v>0.015</v>
      </c>
      <c r="AB1000" s="15">
        <f t="shared" si="251"/>
        <v>733.186915292283</v>
      </c>
      <c r="AC1000" s="20">
        <f>IFERROR(VLOOKUP($E1000,INPUTS!$A$44:$G$103,4,0),SCENARIOS!$K$25)</f>
        <v>0.075</v>
      </c>
      <c r="AD1000" s="15">
        <f t="shared" si="251"/>
        <v>4460.1699424603</v>
      </c>
      <c r="AE1000" s="20">
        <f>IFERROR(VLOOKUP($E1000,INPUTS!$A$44:$G$103,5,0),SCENARIOS!$L$25)</f>
        <v>0.15</v>
      </c>
      <c r="AF1000" s="15">
        <f t="shared" si="251"/>
        <v>10852.9574113831</v>
      </c>
      <c r="AG1000" s="20">
        <f>IFERROR(VLOOKUP($E1000,INPUTS!$A$44:$G$103,6,0),SCENARIOS!$M$25)</f>
        <v>0.2</v>
      </c>
      <c r="AH1000" s="15">
        <f t="shared" si="245"/>
        <v>17605.7095122438</v>
      </c>
      <c r="AI1000" s="20">
        <f>IFERROR(VLOOKUP($E1000,INPUTS!$A$44:$G$103,7,0),SCENARIOS!$N$25)</f>
        <v>0.3</v>
      </c>
      <c r="AJ1000" s="15">
        <f t="shared" si="246"/>
        <v>32130.0563653241</v>
      </c>
      <c r="AL1000" t="str">
        <f t="shared" si="248"/>
        <v>N</v>
      </c>
      <c r="AM1000" s="21">
        <f t="shared" si="249"/>
        <v>107100.187884414</v>
      </c>
    </row>
    <row r="1001" ht="15" customHeight="1" spans="1:39">
      <c r="A1001" s="24" t="s">
        <v>2751</v>
      </c>
      <c r="B1001" s="52" t="s">
        <v>559</v>
      </c>
      <c r="C1001" s="52" t="s">
        <v>560</v>
      </c>
      <c r="D1001" s="52" t="s">
        <v>929</v>
      </c>
      <c r="E1001" s="10" t="s">
        <v>562</v>
      </c>
      <c r="F1001" s="52" t="s">
        <v>561</v>
      </c>
      <c r="G1001" s="52" t="s">
        <v>173</v>
      </c>
      <c r="H1001" s="52" t="s">
        <v>428</v>
      </c>
      <c r="I1001" s="52" t="s">
        <v>427</v>
      </c>
      <c r="J1001" s="52" t="s">
        <v>173</v>
      </c>
      <c r="K1001" s="52" t="s">
        <v>931</v>
      </c>
      <c r="L1001" s="53" t="s">
        <v>279</v>
      </c>
      <c r="M1001" s="13">
        <v>1922</v>
      </c>
      <c r="N1001" s="14">
        <f t="shared" si="247"/>
        <v>5.26575342465753</v>
      </c>
      <c r="O1001" s="15">
        <v>810</v>
      </c>
      <c r="P1001" s="15">
        <f t="shared" si="239"/>
        <v>1556820</v>
      </c>
      <c r="Q1001" s="16">
        <f>IFERROR(VLOOKUP(G1001,SCENARIOS!$A$13:$E$18,4,0),0.025)</f>
        <v>0.04</v>
      </c>
      <c r="R1001" s="52">
        <f>IFERROR(VLOOKUP(L1001,INPUTS!$A$107:$B$120,2,0),0.0082)</f>
        <v>0.0039</v>
      </c>
      <c r="S1001" s="52">
        <f t="shared" si="240"/>
        <v>3.159</v>
      </c>
      <c r="T1001" s="15">
        <f t="shared" si="241"/>
        <v>6071.598</v>
      </c>
      <c r="U1001" s="15">
        <f>T1001/INPUTS!$B$7*1000</f>
        <v>7589497.5</v>
      </c>
      <c r="V1001" s="15">
        <f>T1001*INPUTS!$B$6</f>
        <v>19186.24968</v>
      </c>
      <c r="W1001" s="54" t="s">
        <v>521</v>
      </c>
      <c r="X1001" s="54" t="s">
        <v>396</v>
      </c>
      <c r="Y1001" s="67">
        <f>IFERROR(VLOOKUP(E1001,INPUTS!$A$44:$B$103,2,0),0)</f>
        <v>0</v>
      </c>
      <c r="Z1001" s="15">
        <f t="shared" si="243"/>
        <v>0</v>
      </c>
      <c r="AA1001" s="20">
        <f>IFERROR(VLOOKUP(E1001,INPUTS!$A$44:$C$103,3,0),SCENARIOS!$J$25)</f>
        <v>0.015</v>
      </c>
      <c r="AB1001" s="15">
        <f t="shared" si="251"/>
        <v>110.805409933591</v>
      </c>
      <c r="AC1001" s="20">
        <f>IFERROR(VLOOKUP($E1001,INPUTS!$A$44:$G$103,4,0),SCENARIOS!$K$25)</f>
        <v>0.075</v>
      </c>
      <c r="AD1001" s="15">
        <f t="shared" si="251"/>
        <v>674.058617986624</v>
      </c>
      <c r="AE1001" s="20">
        <f>IFERROR(VLOOKUP($E1001,INPUTS!$A$44:$G$103,5,0),SCENARIOS!$L$25)</f>
        <v>0.15</v>
      </c>
      <c r="AF1001" s="15">
        <f t="shared" si="251"/>
        <v>1640.19074792232</v>
      </c>
      <c r="AG1001" s="20">
        <f>IFERROR(VLOOKUP($E1001,INPUTS!$A$44:$G$103,6,0),SCENARIOS!$M$25)</f>
        <v>0.2</v>
      </c>
      <c r="AH1001" s="15">
        <f t="shared" si="245"/>
        <v>2660.72377859909</v>
      </c>
      <c r="AI1001" s="20">
        <f>IFERROR(VLOOKUP($E1001,INPUTS!$A$44:$G$103,7,0),SCENARIOS!$N$25)</f>
        <v>0.3</v>
      </c>
      <c r="AJ1001" s="15">
        <f t="shared" si="246"/>
        <v>4855.76596157591</v>
      </c>
      <c r="AL1001" t="str">
        <f t="shared" si="248"/>
        <v>N</v>
      </c>
      <c r="AM1001" s="21">
        <f t="shared" si="249"/>
        <v>16185.8865385864</v>
      </c>
    </row>
    <row r="1002" ht="15" customHeight="1" spans="1:39">
      <c r="A1002" s="6" t="s">
        <v>2752</v>
      </c>
      <c r="B1002" s="52" t="s">
        <v>559</v>
      </c>
      <c r="C1002" s="52" t="s">
        <v>560</v>
      </c>
      <c r="D1002" s="52" t="s">
        <v>929</v>
      </c>
      <c r="E1002" s="10" t="s">
        <v>562</v>
      </c>
      <c r="F1002" s="52" t="s">
        <v>561</v>
      </c>
      <c r="G1002" s="52" t="s">
        <v>173</v>
      </c>
      <c r="H1002" s="52" t="s">
        <v>545</v>
      </c>
      <c r="I1002" s="52" t="s">
        <v>544</v>
      </c>
      <c r="J1002" s="52" t="s">
        <v>173</v>
      </c>
      <c r="K1002" s="52" t="s">
        <v>931</v>
      </c>
      <c r="L1002" s="53" t="s">
        <v>279</v>
      </c>
      <c r="M1002" s="13">
        <v>1441</v>
      </c>
      <c r="N1002" s="14">
        <f t="shared" si="247"/>
        <v>3.94794520547945</v>
      </c>
      <c r="O1002" s="15">
        <v>2500</v>
      </c>
      <c r="P1002" s="15">
        <f t="shared" si="239"/>
        <v>3602500</v>
      </c>
      <c r="Q1002" s="16">
        <f>IFERROR(VLOOKUP(G1002,SCENARIOS!$A$13:$E$18,4,0),0.025)</f>
        <v>0.04</v>
      </c>
      <c r="R1002" s="52">
        <f>IFERROR(VLOOKUP(L1002,INPUTS!$A$107:$B$120,2,0),0.0082)</f>
        <v>0.0039</v>
      </c>
      <c r="S1002" s="52">
        <f t="shared" si="240"/>
        <v>9.75</v>
      </c>
      <c r="T1002" s="15">
        <f t="shared" si="241"/>
        <v>14049.75</v>
      </c>
      <c r="U1002" s="15">
        <f>T1002/INPUTS!$B$7*1000</f>
        <v>17562187.5</v>
      </c>
      <c r="V1002" s="15">
        <f>T1002*INPUTS!$B$6</f>
        <v>44397.21</v>
      </c>
      <c r="W1002" s="54" t="s">
        <v>396</v>
      </c>
      <c r="X1002" s="54" t="s">
        <v>396</v>
      </c>
      <c r="Y1002" s="67">
        <f>IFERROR(VLOOKUP(E1002,INPUTS!$A$44:$B$103,2,0),0)</f>
        <v>0</v>
      </c>
      <c r="Z1002" s="15">
        <f t="shared" si="243"/>
        <v>0</v>
      </c>
      <c r="AA1002" s="20">
        <f>IFERROR(VLOOKUP(E1002,INPUTS!$A$44:$C$103,3,0),SCENARIOS!$J$25)</f>
        <v>0.015</v>
      </c>
      <c r="AB1002" s="15">
        <f t="shared" si="251"/>
        <v>256.405036732416</v>
      </c>
      <c r="AC1002" s="20">
        <f>IFERROR(VLOOKUP($E1002,INPUTS!$A$44:$G$103,4,0),SCENARIOS!$K$25)</f>
        <v>0.075</v>
      </c>
      <c r="AD1002" s="15">
        <f t="shared" si="251"/>
        <v>1559.77966065236</v>
      </c>
      <c r="AE1002" s="20">
        <f>IFERROR(VLOOKUP($E1002,INPUTS!$A$44:$G$103,5,0),SCENARIOS!$L$25)</f>
        <v>0.15</v>
      </c>
      <c r="AF1002" s="15">
        <f t="shared" si="251"/>
        <v>3795.42090247437</v>
      </c>
      <c r="AG1002" s="20">
        <f>IFERROR(VLOOKUP($E1002,INPUTS!$A$44:$G$103,6,0),SCENARIOS!$M$25)</f>
        <v>0.2</v>
      </c>
      <c r="AH1002" s="15">
        <f t="shared" si="245"/>
        <v>6156.94647576676</v>
      </c>
      <c r="AI1002" s="20">
        <f>IFERROR(VLOOKUP($E1002,INPUTS!$A$44:$G$103,7,0),SCENARIOS!$N$25)</f>
        <v>0.3</v>
      </c>
      <c r="AJ1002" s="15">
        <f t="shared" si="246"/>
        <v>11236.3001994946</v>
      </c>
      <c r="AL1002" t="str">
        <f t="shared" si="248"/>
        <v>N</v>
      </c>
      <c r="AM1002" s="21">
        <f t="shared" si="249"/>
        <v>37454.3339983154</v>
      </c>
    </row>
    <row r="1003" ht="15" customHeight="1" spans="1:39">
      <c r="A1003" s="24" t="s">
        <v>2020</v>
      </c>
      <c r="B1003" s="52" t="s">
        <v>559</v>
      </c>
      <c r="C1003" s="52" t="s">
        <v>560</v>
      </c>
      <c r="D1003" s="52" t="s">
        <v>929</v>
      </c>
      <c r="E1003" s="10" t="s">
        <v>562</v>
      </c>
      <c r="F1003" s="52" t="s">
        <v>561</v>
      </c>
      <c r="G1003" s="52" t="s">
        <v>173</v>
      </c>
      <c r="H1003" s="52" t="s">
        <v>264</v>
      </c>
      <c r="I1003" s="52" t="s">
        <v>436</v>
      </c>
      <c r="J1003" s="52" t="s">
        <v>173</v>
      </c>
      <c r="K1003" s="52" t="s">
        <v>931</v>
      </c>
      <c r="L1003" s="53" t="s">
        <v>288</v>
      </c>
      <c r="M1003" s="13">
        <v>480</v>
      </c>
      <c r="N1003" s="14">
        <f t="shared" si="247"/>
        <v>1.31506849315068</v>
      </c>
      <c r="O1003" s="15">
        <v>7270</v>
      </c>
      <c r="P1003" s="15">
        <f t="shared" si="239"/>
        <v>3489600</v>
      </c>
      <c r="Q1003" s="16">
        <f>IFERROR(VLOOKUP(G1003,SCENARIOS!$A$13:$E$18,4,0),0.025)</f>
        <v>0.04</v>
      </c>
      <c r="R1003" s="52">
        <f>IFERROR(VLOOKUP(L1003,INPUTS!$A$107:$B$120,2,0),0.0082)</f>
        <v>0.0085</v>
      </c>
      <c r="S1003" s="52">
        <f t="shared" si="240"/>
        <v>61.795</v>
      </c>
      <c r="T1003" s="15">
        <f t="shared" si="241"/>
        <v>29661.6</v>
      </c>
      <c r="U1003" s="15">
        <f>T1003/INPUTS!$B$7*1000</f>
        <v>37077000</v>
      </c>
      <c r="V1003" s="15">
        <f>T1003*INPUTS!$B$6</f>
        <v>93730.656</v>
      </c>
      <c r="W1003" s="54" t="s">
        <v>396</v>
      </c>
      <c r="X1003" s="54" t="s">
        <v>396</v>
      </c>
      <c r="Y1003" s="67">
        <f>IFERROR(VLOOKUP(E1003,INPUTS!$A$44:$B$103,2,0),0)</f>
        <v>0</v>
      </c>
      <c r="Z1003" s="15">
        <f t="shared" si="243"/>
        <v>0</v>
      </c>
      <c r="AA1003" s="20">
        <f>IFERROR(VLOOKUP(E1003,INPUTS!$A$44:$C$103,3,0),SCENARIOS!$J$25)</f>
        <v>0.015</v>
      </c>
      <c r="AB1003" s="15">
        <f t="shared" si="251"/>
        <v>541.318075947418</v>
      </c>
      <c r="AC1003" s="20">
        <f>IFERROR(VLOOKUP($E1003,INPUTS!$A$44:$G$103,4,0),SCENARIOS!$K$25)</f>
        <v>0.075</v>
      </c>
      <c r="AD1003" s="15">
        <f t="shared" si="251"/>
        <v>3292.98104111505</v>
      </c>
      <c r="AE1003" s="20">
        <f>IFERROR(VLOOKUP($E1003,INPUTS!$A$44:$G$103,5,0),SCENARIOS!$L$25)</f>
        <v>0.15</v>
      </c>
      <c r="AF1003" s="15">
        <f t="shared" si="251"/>
        <v>8012.82988244159</v>
      </c>
      <c r="AG1003" s="20">
        <f>IFERROR(VLOOKUP($E1003,INPUTS!$A$44:$G$103,6,0),SCENARIOS!$M$25)</f>
        <v>0.2</v>
      </c>
      <c r="AH1003" s="15">
        <f t="shared" si="245"/>
        <v>12998.44364388</v>
      </c>
      <c r="AI1003" s="20">
        <f>IFERROR(VLOOKUP($E1003,INPUTS!$A$44:$G$103,7,0),SCENARIOS!$N$25)</f>
        <v>0.3</v>
      </c>
      <c r="AJ1003" s="15">
        <f t="shared" si="246"/>
        <v>23721.8912790142</v>
      </c>
      <c r="AL1003" t="str">
        <f t="shared" si="248"/>
        <v>N</v>
      </c>
      <c r="AM1003" s="21">
        <f t="shared" si="249"/>
        <v>79072.9709300474</v>
      </c>
    </row>
    <row r="1004" ht="15" customHeight="1" spans="1:39">
      <c r="A1004" s="6" t="s">
        <v>2021</v>
      </c>
      <c r="B1004" s="52" t="s">
        <v>559</v>
      </c>
      <c r="C1004" s="52" t="s">
        <v>560</v>
      </c>
      <c r="D1004" s="52" t="s">
        <v>929</v>
      </c>
      <c r="E1004" s="10" t="s">
        <v>562</v>
      </c>
      <c r="F1004" s="52" t="s">
        <v>561</v>
      </c>
      <c r="G1004" s="52" t="s">
        <v>173</v>
      </c>
      <c r="H1004" s="52" t="s">
        <v>253</v>
      </c>
      <c r="I1004" s="52" t="s">
        <v>930</v>
      </c>
      <c r="J1004" s="52" t="s">
        <v>169</v>
      </c>
      <c r="K1004" s="52" t="s">
        <v>931</v>
      </c>
      <c r="L1004" s="53" t="s">
        <v>291</v>
      </c>
      <c r="M1004" s="13">
        <v>480</v>
      </c>
      <c r="N1004" s="14">
        <f t="shared" si="247"/>
        <v>1.31506849315068</v>
      </c>
      <c r="O1004" s="15">
        <v>9060</v>
      </c>
      <c r="P1004" s="15">
        <f t="shared" ref="P1004:P1067" si="252">M1004*O1004</f>
        <v>4348800</v>
      </c>
      <c r="Q1004" s="16">
        <f>IFERROR(VLOOKUP(G1004,SCENARIOS!$A$13:$E$18,4,0),0.025)</f>
        <v>0.04</v>
      </c>
      <c r="R1004" s="52">
        <f>IFERROR(VLOOKUP(L1004,INPUTS!$A$107:$B$120,2,0),0.0082)</f>
        <v>0.0079</v>
      </c>
      <c r="S1004" s="52">
        <f t="shared" ref="S1004:S1067" si="253">O1004*R1004</f>
        <v>71.574</v>
      </c>
      <c r="T1004" s="15">
        <f t="shared" ref="T1004:T1067" si="254">M1004*S1004</f>
        <v>34355.52</v>
      </c>
      <c r="U1004" s="15">
        <f>T1004/INPUTS!$B$7*1000</f>
        <v>42944400</v>
      </c>
      <c r="V1004" s="15">
        <f>T1004*INPUTS!$B$6</f>
        <v>108563.4432</v>
      </c>
      <c r="W1004" s="54" t="s">
        <v>396</v>
      </c>
      <c r="X1004" s="54" t="s">
        <v>396</v>
      </c>
      <c r="Y1004" s="67">
        <f>IFERROR(VLOOKUP(E1004,INPUTS!$A$44:$B$103,2,0),0)</f>
        <v>0</v>
      </c>
      <c r="Z1004" s="15">
        <f t="shared" si="243"/>
        <v>0</v>
      </c>
      <c r="AA1004" s="20">
        <f>IFERROR(VLOOKUP(E1004,INPUTS!$A$44:$C$103,3,0),SCENARIOS!$J$25)</f>
        <v>0.015</v>
      </c>
      <c r="AB1004" s="15">
        <f t="shared" si="251"/>
        <v>626.981146821919</v>
      </c>
      <c r="AC1004" s="20">
        <f>IFERROR(VLOOKUP($E1004,INPUTS!$A$44:$G$103,4,0),SCENARIOS!$K$25)</f>
        <v>0.075</v>
      </c>
      <c r="AD1004" s="15">
        <f t="shared" si="251"/>
        <v>3814.09216015484</v>
      </c>
      <c r="AE1004" s="20">
        <f>IFERROR(VLOOKUP($E1004,INPUTS!$A$44:$G$103,5,0),SCENARIOS!$L$25)</f>
        <v>0.15</v>
      </c>
      <c r="AF1004" s="15">
        <f t="shared" si="251"/>
        <v>9280.85259334695</v>
      </c>
      <c r="AG1004" s="20">
        <f>IFERROR(VLOOKUP($E1004,INPUTS!$A$44:$G$103,6,0),SCENARIOS!$M$25)</f>
        <v>0.2</v>
      </c>
      <c r="AH1004" s="15">
        <f t="shared" si="245"/>
        <v>15055.4349925895</v>
      </c>
      <c r="AI1004" s="20">
        <f>IFERROR(VLOOKUP($E1004,INPUTS!$A$44:$G$103,7,0),SCENARIOS!$N$25)</f>
        <v>0.3</v>
      </c>
      <c r="AJ1004" s="15">
        <f t="shared" si="246"/>
        <v>27475.8580209428</v>
      </c>
      <c r="AL1004" t="str">
        <f t="shared" si="248"/>
        <v>N</v>
      </c>
      <c r="AM1004" s="21">
        <f t="shared" si="249"/>
        <v>91586.1934031428</v>
      </c>
    </row>
    <row r="1005" ht="15" customHeight="1" spans="1:39">
      <c r="A1005" s="24" t="s">
        <v>2022</v>
      </c>
      <c r="B1005" s="52" t="s">
        <v>563</v>
      </c>
      <c r="C1005" s="52" t="s">
        <v>564</v>
      </c>
      <c r="D1005" s="52" t="s">
        <v>929</v>
      </c>
      <c r="E1005" s="10" t="s">
        <v>562</v>
      </c>
      <c r="F1005" s="52" t="s">
        <v>561</v>
      </c>
      <c r="G1005" s="52" t="s">
        <v>173</v>
      </c>
      <c r="H1005" s="52" t="s">
        <v>252</v>
      </c>
      <c r="I1005" s="52" t="s">
        <v>930</v>
      </c>
      <c r="J1005" s="52" t="s">
        <v>169</v>
      </c>
      <c r="K1005" s="52" t="s">
        <v>931</v>
      </c>
      <c r="L1005" s="53" t="s">
        <v>295</v>
      </c>
      <c r="M1005" s="13">
        <v>480</v>
      </c>
      <c r="N1005" s="14">
        <f t="shared" si="247"/>
        <v>1.31506849315068</v>
      </c>
      <c r="O1005" s="15">
        <v>10400</v>
      </c>
      <c r="P1005" s="15">
        <f t="shared" si="252"/>
        <v>4992000</v>
      </c>
      <c r="Q1005" s="16">
        <f>IFERROR(VLOOKUP(G1005,SCENARIOS!$A$13:$E$18,4,0),0.025)</f>
        <v>0.04</v>
      </c>
      <c r="R1005" s="52">
        <f>IFERROR(VLOOKUP(L1005,INPUTS!$A$107:$B$120,2,0),0.0082)</f>
        <v>0.0089</v>
      </c>
      <c r="S1005" s="52">
        <f t="shared" si="253"/>
        <v>92.56</v>
      </c>
      <c r="T1005" s="15">
        <f t="shared" si="254"/>
        <v>44428.8</v>
      </c>
      <c r="U1005" s="15">
        <f>T1005/INPUTS!$B$7*1000</f>
        <v>55536000</v>
      </c>
      <c r="V1005" s="15">
        <f>T1005*INPUTS!$B$6</f>
        <v>140395.008</v>
      </c>
      <c r="W1005" s="54" t="s">
        <v>396</v>
      </c>
      <c r="X1005" s="54" t="s">
        <v>396</v>
      </c>
      <c r="Y1005" s="67">
        <f>IFERROR(VLOOKUP(E1005,INPUTS!$A$44:$B$103,2,0),0)</f>
        <v>0</v>
      </c>
      <c r="Z1005" s="15">
        <f t="shared" si="243"/>
        <v>0</v>
      </c>
      <c r="AA1005" s="20">
        <f>IFERROR(VLOOKUP(E1005,INPUTS!$A$44:$C$103,3,0),SCENARIOS!$J$25)</f>
        <v>0.015</v>
      </c>
      <c r="AB1005" s="15">
        <f t="shared" si="251"/>
        <v>810.816427052237</v>
      </c>
      <c r="AC1005" s="20">
        <f>IFERROR(VLOOKUP($E1005,INPUTS!$A$44:$G$103,4,0),SCENARIOS!$K$25)</f>
        <v>0.075</v>
      </c>
      <c r="AD1005" s="15">
        <f t="shared" si="251"/>
        <v>4932.41079643351</v>
      </c>
      <c r="AE1005" s="20">
        <f>IFERROR(VLOOKUP($E1005,INPUTS!$A$44:$G$103,5,0),SCENARIOS!$L$25)</f>
        <v>0.15</v>
      </c>
      <c r="AF1005" s="15">
        <f t="shared" si="251"/>
        <v>12002.0638226199</v>
      </c>
      <c r="AG1005" s="20">
        <f>IFERROR(VLOOKUP($E1005,INPUTS!$A$44:$G$103,6,0),SCENARIOS!$M$25)</f>
        <v>0.2</v>
      </c>
      <c r="AH1005" s="15">
        <f t="shared" si="245"/>
        <v>19469.7943794407</v>
      </c>
      <c r="AI1005" s="20">
        <f>IFERROR(VLOOKUP($E1005,INPUTS!$A$44:$G$103,7,0),SCENARIOS!$N$25)</f>
        <v>0.3</v>
      </c>
      <c r="AJ1005" s="15">
        <f t="shared" si="246"/>
        <v>35531.9727613165</v>
      </c>
      <c r="AL1005" t="str">
        <f t="shared" si="248"/>
        <v>N</v>
      </c>
      <c r="AM1005" s="21">
        <f t="shared" si="249"/>
        <v>118439.909204388</v>
      </c>
    </row>
    <row r="1006" ht="15" customHeight="1" spans="1:39">
      <c r="A1006" s="6" t="s">
        <v>2023</v>
      </c>
      <c r="B1006" s="52" t="s">
        <v>563</v>
      </c>
      <c r="C1006" s="52" t="s">
        <v>564</v>
      </c>
      <c r="D1006" s="52" t="s">
        <v>929</v>
      </c>
      <c r="E1006" s="10" t="s">
        <v>562</v>
      </c>
      <c r="F1006" s="52" t="s">
        <v>561</v>
      </c>
      <c r="G1006" s="52" t="s">
        <v>173</v>
      </c>
      <c r="H1006" s="52" t="s">
        <v>204</v>
      </c>
      <c r="I1006" s="52" t="s">
        <v>405</v>
      </c>
      <c r="J1006" s="52" t="s">
        <v>165</v>
      </c>
      <c r="K1006" s="52" t="s">
        <v>931</v>
      </c>
      <c r="L1006" s="53" t="s">
        <v>291</v>
      </c>
      <c r="M1006" s="13">
        <v>480</v>
      </c>
      <c r="N1006" s="14">
        <f t="shared" si="247"/>
        <v>1.31506849315068</v>
      </c>
      <c r="O1006" s="15">
        <v>9420</v>
      </c>
      <c r="P1006" s="15">
        <f t="shared" si="252"/>
        <v>4521600</v>
      </c>
      <c r="Q1006" s="16">
        <f>IFERROR(VLOOKUP(G1006,SCENARIOS!$A$13:$E$18,4,0),0.025)</f>
        <v>0.04</v>
      </c>
      <c r="R1006" s="52">
        <f>IFERROR(VLOOKUP(L1006,INPUTS!$A$107:$B$120,2,0),0.0082)</f>
        <v>0.0079</v>
      </c>
      <c r="S1006" s="52">
        <f t="shared" si="253"/>
        <v>74.418</v>
      </c>
      <c r="T1006" s="15">
        <f t="shared" si="254"/>
        <v>35720.64</v>
      </c>
      <c r="U1006" s="15">
        <f>T1006/INPUTS!$B$7*1000</f>
        <v>44650800</v>
      </c>
      <c r="V1006" s="15">
        <f>T1006*INPUTS!$B$6</f>
        <v>112877.2224</v>
      </c>
      <c r="W1006" s="54" t="s">
        <v>396</v>
      </c>
      <c r="X1006" s="54" t="s">
        <v>396</v>
      </c>
      <c r="Y1006" s="67">
        <f>IFERROR(VLOOKUP(E1006,INPUTS!$A$44:$B$103,2,0),0)</f>
        <v>0</v>
      </c>
      <c r="Z1006" s="15">
        <f t="shared" si="243"/>
        <v>0</v>
      </c>
      <c r="AA1006" s="20">
        <f>IFERROR(VLOOKUP(E1006,INPUTS!$A$44:$C$103,3,0),SCENARIOS!$J$25)</f>
        <v>0.015</v>
      </c>
      <c r="AB1006" s="15">
        <f t="shared" si="251"/>
        <v>651.894304973783</v>
      </c>
      <c r="AC1006" s="20">
        <f>IFERROR(VLOOKUP($E1006,INPUTS!$A$44:$G$103,4,0),SCENARIOS!$K$25)</f>
        <v>0.075</v>
      </c>
      <c r="AD1006" s="15">
        <f t="shared" si="251"/>
        <v>3965.64549102192</v>
      </c>
      <c r="AE1006" s="20">
        <f>IFERROR(VLOOKUP($E1006,INPUTS!$A$44:$G$103,5,0),SCENARIOS!$L$25)</f>
        <v>0.15</v>
      </c>
      <c r="AF1006" s="15">
        <f t="shared" si="251"/>
        <v>9649.62819308259</v>
      </c>
      <c r="AG1006" s="20">
        <f>IFERROR(VLOOKUP($E1006,INPUTS!$A$44:$G$103,6,0),SCENARIOS!$M$25)</f>
        <v>0.2</v>
      </c>
      <c r="AH1006" s="15">
        <f t="shared" si="245"/>
        <v>15653.6641975931</v>
      </c>
      <c r="AI1006" s="20">
        <f>IFERROR(VLOOKUP($E1006,INPUTS!$A$44:$G$103,7,0),SCENARIOS!$N$25)</f>
        <v>0.3</v>
      </c>
      <c r="AJ1006" s="15">
        <f t="shared" si="246"/>
        <v>28567.6139687949</v>
      </c>
      <c r="AL1006" t="str">
        <f t="shared" si="248"/>
        <v>N</v>
      </c>
      <c r="AM1006" s="21">
        <f t="shared" si="249"/>
        <v>95225.3798959829</v>
      </c>
    </row>
    <row r="1007" ht="15" customHeight="1" spans="1:39">
      <c r="A1007" s="24" t="s">
        <v>2024</v>
      </c>
      <c r="B1007" s="52" t="s">
        <v>563</v>
      </c>
      <c r="C1007" s="52" t="s">
        <v>564</v>
      </c>
      <c r="D1007" s="52" t="s">
        <v>929</v>
      </c>
      <c r="E1007" s="10" t="s">
        <v>562</v>
      </c>
      <c r="F1007" s="52" t="s">
        <v>561</v>
      </c>
      <c r="G1007" s="52" t="s">
        <v>173</v>
      </c>
      <c r="H1007" s="52" t="s">
        <v>200</v>
      </c>
      <c r="I1007" s="52" t="s">
        <v>391</v>
      </c>
      <c r="J1007" s="52" t="s">
        <v>165</v>
      </c>
      <c r="K1007" s="52" t="s">
        <v>931</v>
      </c>
      <c r="L1007" s="53" t="s">
        <v>291</v>
      </c>
      <c r="M1007" s="13">
        <v>480</v>
      </c>
      <c r="N1007" s="14">
        <f t="shared" si="247"/>
        <v>1.31506849315068</v>
      </c>
      <c r="O1007" s="15">
        <v>9380</v>
      </c>
      <c r="P1007" s="15">
        <f t="shared" si="252"/>
        <v>4502400</v>
      </c>
      <c r="Q1007" s="16">
        <f>IFERROR(VLOOKUP(G1007,SCENARIOS!$A$13:$E$18,4,0),0.025)</f>
        <v>0.04</v>
      </c>
      <c r="R1007" s="52">
        <f>IFERROR(VLOOKUP(L1007,INPUTS!$A$107:$B$120,2,0),0.0082)</f>
        <v>0.0079</v>
      </c>
      <c r="S1007" s="52">
        <f t="shared" si="253"/>
        <v>74.102</v>
      </c>
      <c r="T1007" s="15">
        <f t="shared" si="254"/>
        <v>35568.96</v>
      </c>
      <c r="U1007" s="15">
        <f>T1007/INPUTS!$B$7*1000</f>
        <v>44461200</v>
      </c>
      <c r="V1007" s="15">
        <f>T1007*INPUTS!$B$6</f>
        <v>112397.9136</v>
      </c>
      <c r="W1007" s="54" t="s">
        <v>396</v>
      </c>
      <c r="X1007" s="54" t="s">
        <v>396</v>
      </c>
      <c r="Y1007" s="67">
        <f>IFERROR(VLOOKUP(E1007,INPUTS!$A$44:$B$103,2,0),0)</f>
        <v>0</v>
      </c>
      <c r="Z1007" s="15">
        <f t="shared" si="243"/>
        <v>0</v>
      </c>
      <c r="AA1007" s="20">
        <f>IFERROR(VLOOKUP(E1007,INPUTS!$A$44:$C$103,3,0),SCENARIOS!$J$25)</f>
        <v>0.015</v>
      </c>
      <c r="AB1007" s="15">
        <f t="shared" si="251"/>
        <v>649.126176290243</v>
      </c>
      <c r="AC1007" s="20">
        <f>IFERROR(VLOOKUP($E1007,INPUTS!$A$44:$G$103,4,0),SCENARIOS!$K$25)</f>
        <v>0.075</v>
      </c>
      <c r="AD1007" s="15">
        <f t="shared" si="251"/>
        <v>3948.80623203669</v>
      </c>
      <c r="AE1007" s="20">
        <f>IFERROR(VLOOKUP($E1007,INPUTS!$A$44:$G$103,5,0),SCENARIOS!$L$25)</f>
        <v>0.15</v>
      </c>
      <c r="AF1007" s="15">
        <f t="shared" si="251"/>
        <v>9608.6531264453</v>
      </c>
      <c r="AG1007" s="20">
        <f>IFERROR(VLOOKUP($E1007,INPUTS!$A$44:$G$103,6,0),SCENARIOS!$M$25)</f>
        <v>0.2</v>
      </c>
      <c r="AH1007" s="15">
        <f t="shared" si="245"/>
        <v>15587.194285926</v>
      </c>
      <c r="AI1007" s="20">
        <f>IFERROR(VLOOKUP($E1007,INPUTS!$A$44:$G$103,7,0),SCENARIOS!$N$25)</f>
        <v>0.3</v>
      </c>
      <c r="AJ1007" s="15">
        <f t="shared" si="246"/>
        <v>28446.3077523669</v>
      </c>
      <c r="AL1007" t="str">
        <f t="shared" si="248"/>
        <v>N</v>
      </c>
      <c r="AM1007" s="21">
        <f t="shared" si="249"/>
        <v>94821.0258412229</v>
      </c>
    </row>
    <row r="1008" ht="15" customHeight="1" spans="1:39">
      <c r="A1008" s="6" t="s">
        <v>2025</v>
      </c>
      <c r="B1008" s="52" t="s">
        <v>563</v>
      </c>
      <c r="C1008" s="52" t="s">
        <v>564</v>
      </c>
      <c r="D1008" s="52" t="s">
        <v>929</v>
      </c>
      <c r="E1008" s="10" t="s">
        <v>562</v>
      </c>
      <c r="F1008" s="52" t="s">
        <v>561</v>
      </c>
      <c r="G1008" s="52" t="s">
        <v>173</v>
      </c>
      <c r="H1008" s="52" t="s">
        <v>234</v>
      </c>
      <c r="I1008" s="52" t="s">
        <v>424</v>
      </c>
      <c r="J1008" s="52" t="s">
        <v>173</v>
      </c>
      <c r="K1008" s="52" t="s">
        <v>931</v>
      </c>
      <c r="L1008" s="53" t="s">
        <v>282</v>
      </c>
      <c r="M1008" s="13">
        <v>2883</v>
      </c>
      <c r="N1008" s="14">
        <f t="shared" si="247"/>
        <v>7.8986301369863</v>
      </c>
      <c r="O1008" s="15">
        <v>2130</v>
      </c>
      <c r="P1008" s="15">
        <f t="shared" si="252"/>
        <v>6140790</v>
      </c>
      <c r="Q1008" s="16">
        <f>IFERROR(VLOOKUP(G1008,SCENARIOS!$A$13:$E$18,4,0),0.025)</f>
        <v>0.04</v>
      </c>
      <c r="R1008" s="52">
        <f>IFERROR(VLOOKUP(L1008,INPUTS!$A$107:$B$120,2,0),0.0082)</f>
        <v>0.0042</v>
      </c>
      <c r="S1008" s="52">
        <f t="shared" si="253"/>
        <v>8.946</v>
      </c>
      <c r="T1008" s="15">
        <f t="shared" si="254"/>
        <v>25791.318</v>
      </c>
      <c r="U1008" s="15">
        <f>T1008/INPUTS!$B$7*1000</f>
        <v>32239147.5</v>
      </c>
      <c r="V1008" s="15">
        <f>T1008*INPUTS!$B$6</f>
        <v>81500.56488</v>
      </c>
      <c r="W1008" s="54" t="s">
        <v>396</v>
      </c>
      <c r="X1008" s="54" t="s">
        <v>396</v>
      </c>
      <c r="Y1008" s="67">
        <f>IFERROR(VLOOKUP(E1008,INPUTS!$A$44:$B$103,2,0),0)</f>
        <v>0</v>
      </c>
      <c r="Z1008" s="15">
        <f t="shared" si="243"/>
        <v>0</v>
      </c>
      <c r="AA1008" s="20">
        <f>IFERROR(VLOOKUP(E1008,INPUTS!$A$44:$C$103,3,0),SCENARIOS!$J$25)</f>
        <v>0.015</v>
      </c>
      <c r="AB1008" s="15">
        <f t="shared" si="251"/>
        <v>470.686228521321</v>
      </c>
      <c r="AC1008" s="20">
        <f>IFERROR(VLOOKUP($E1008,INPUTS!$A$44:$G$103,4,0),SCENARIOS!$K$25)</f>
        <v>0.075</v>
      </c>
      <c r="AD1008" s="15">
        <f t="shared" si="251"/>
        <v>2863.30883025087</v>
      </c>
      <c r="AE1008" s="20">
        <f>IFERROR(VLOOKUP($E1008,INPUTS!$A$44:$G$103,5,0),SCENARIOS!$L$25)</f>
        <v>0.15</v>
      </c>
      <c r="AF1008" s="15">
        <f t="shared" si="251"/>
        <v>6967.30599758455</v>
      </c>
      <c r="AG1008" s="20">
        <f>IFERROR(VLOOKUP($E1008,INPUTS!$A$44:$G$103,6,0),SCENARIOS!$M$25)</f>
        <v>0.2</v>
      </c>
      <c r="AH1008" s="15">
        <f t="shared" si="245"/>
        <v>11302.3907518269</v>
      </c>
      <c r="AI1008" s="20">
        <f>IFERROR(VLOOKUP($E1008,INPUTS!$A$44:$G$103,7,0),SCENARIOS!$N$25)</f>
        <v>0.3</v>
      </c>
      <c r="AJ1008" s="15">
        <f t="shared" si="246"/>
        <v>20626.6297684037</v>
      </c>
      <c r="AL1008" t="str">
        <f t="shared" si="248"/>
        <v>N</v>
      </c>
      <c r="AM1008" s="21">
        <f t="shared" si="249"/>
        <v>68755.4325613455</v>
      </c>
    </row>
    <row r="1009" ht="15" customHeight="1" spans="1:39">
      <c r="A1009" s="24" t="s">
        <v>2026</v>
      </c>
      <c r="B1009" s="52" t="s">
        <v>563</v>
      </c>
      <c r="C1009" s="52" t="s">
        <v>564</v>
      </c>
      <c r="D1009" s="52" t="s">
        <v>929</v>
      </c>
      <c r="E1009" s="10" t="s">
        <v>562</v>
      </c>
      <c r="F1009" s="52" t="s">
        <v>561</v>
      </c>
      <c r="G1009" s="52" t="s">
        <v>173</v>
      </c>
      <c r="H1009" s="52" t="s">
        <v>505</v>
      </c>
      <c r="I1009" s="52" t="s">
        <v>504</v>
      </c>
      <c r="J1009" s="52" t="s">
        <v>173</v>
      </c>
      <c r="K1009" s="52" t="s">
        <v>931</v>
      </c>
      <c r="L1009" s="53" t="s">
        <v>279</v>
      </c>
      <c r="M1009" s="13">
        <v>1922</v>
      </c>
      <c r="N1009" s="14">
        <f t="shared" si="247"/>
        <v>5.26575342465753</v>
      </c>
      <c r="O1009" s="15">
        <v>1440</v>
      </c>
      <c r="P1009" s="15">
        <f t="shared" si="252"/>
        <v>2767680</v>
      </c>
      <c r="Q1009" s="16">
        <f>IFERROR(VLOOKUP(G1009,SCENARIOS!$A$13:$E$18,4,0),0.025)</f>
        <v>0.04</v>
      </c>
      <c r="R1009" s="52">
        <f>IFERROR(VLOOKUP(L1009,INPUTS!$A$107:$B$120,2,0),0.0082)</f>
        <v>0.0039</v>
      </c>
      <c r="S1009" s="52">
        <f t="shared" si="253"/>
        <v>5.616</v>
      </c>
      <c r="T1009" s="15">
        <f t="shared" si="254"/>
        <v>10793.952</v>
      </c>
      <c r="U1009" s="15">
        <f>T1009/INPUTS!$B$7*1000</f>
        <v>13492440</v>
      </c>
      <c r="V1009" s="15">
        <f>T1009*INPUTS!$B$6</f>
        <v>34108.88832</v>
      </c>
      <c r="W1009" s="54" t="s">
        <v>396</v>
      </c>
      <c r="X1009" s="54" t="s">
        <v>396</v>
      </c>
      <c r="Y1009" s="67">
        <f>IFERROR(VLOOKUP(E1009,INPUTS!$A$44:$B$103,2,0),0)</f>
        <v>0</v>
      </c>
      <c r="Z1009" s="15">
        <f t="shared" si="243"/>
        <v>0</v>
      </c>
      <c r="AA1009" s="20">
        <f>IFERROR(VLOOKUP(E1009,INPUTS!$A$44:$C$103,3,0),SCENARIOS!$J$25)</f>
        <v>0.015</v>
      </c>
      <c r="AB1009" s="15">
        <f t="shared" si="251"/>
        <v>196.987395437494</v>
      </c>
      <c r="AC1009" s="20">
        <f>IFERROR(VLOOKUP($E1009,INPUTS!$A$44:$G$103,4,0),SCENARIOS!$K$25)</f>
        <v>0.075</v>
      </c>
      <c r="AD1009" s="15">
        <f t="shared" si="251"/>
        <v>1198.32643197622</v>
      </c>
      <c r="AE1009" s="20">
        <f>IFERROR(VLOOKUP($E1009,INPUTS!$A$44:$G$103,5,0),SCENARIOS!$L$25)</f>
        <v>0.15</v>
      </c>
      <c r="AF1009" s="15">
        <f t="shared" si="251"/>
        <v>2915.89466297301</v>
      </c>
      <c r="AG1009" s="20">
        <f>IFERROR(VLOOKUP($E1009,INPUTS!$A$44:$G$103,6,0),SCENARIOS!$M$25)</f>
        <v>0.2</v>
      </c>
      <c r="AH1009" s="15">
        <f t="shared" si="245"/>
        <v>4730.17560639838</v>
      </c>
      <c r="AI1009" s="20">
        <f>IFERROR(VLOOKUP($E1009,INPUTS!$A$44:$G$103,7,0),SCENARIOS!$N$25)</f>
        <v>0.3</v>
      </c>
      <c r="AJ1009" s="15">
        <f t="shared" si="246"/>
        <v>8632.4728205794</v>
      </c>
      <c r="AL1009" t="str">
        <f t="shared" si="248"/>
        <v>N</v>
      </c>
      <c r="AM1009" s="21">
        <f t="shared" si="249"/>
        <v>28774.9094019313</v>
      </c>
    </row>
    <row r="1010" ht="15" customHeight="1" spans="1:39">
      <c r="A1010" s="6" t="s">
        <v>2027</v>
      </c>
      <c r="B1010" s="52" t="s">
        <v>563</v>
      </c>
      <c r="C1010" s="52" t="s">
        <v>564</v>
      </c>
      <c r="D1010" s="52" t="s">
        <v>929</v>
      </c>
      <c r="E1010" s="10" t="s">
        <v>562</v>
      </c>
      <c r="F1010" s="52" t="s">
        <v>561</v>
      </c>
      <c r="G1010" s="52" t="s">
        <v>173</v>
      </c>
      <c r="H1010" s="52" t="s">
        <v>242</v>
      </c>
      <c r="I1010" s="52" t="s">
        <v>421</v>
      </c>
      <c r="J1010" s="52" t="s">
        <v>173</v>
      </c>
      <c r="K1010" s="52" t="s">
        <v>931</v>
      </c>
      <c r="L1010" s="53" t="s">
        <v>288</v>
      </c>
      <c r="M1010" s="13">
        <v>961</v>
      </c>
      <c r="N1010" s="14">
        <f t="shared" si="247"/>
        <v>2.63287671232877</v>
      </c>
      <c r="O1010" s="15">
        <v>3280</v>
      </c>
      <c r="P1010" s="15">
        <f t="shared" si="252"/>
        <v>3152080</v>
      </c>
      <c r="Q1010" s="16">
        <f>IFERROR(VLOOKUP(G1010,SCENARIOS!$A$13:$E$18,4,0),0.025)</f>
        <v>0.04</v>
      </c>
      <c r="R1010" s="52">
        <f>IFERROR(VLOOKUP(L1010,INPUTS!$A$107:$B$120,2,0),0.0082)</f>
        <v>0.0085</v>
      </c>
      <c r="S1010" s="52">
        <f t="shared" si="253"/>
        <v>27.88</v>
      </c>
      <c r="T1010" s="15">
        <f t="shared" si="254"/>
        <v>26792.68</v>
      </c>
      <c r="U1010" s="15">
        <f>T1010/INPUTS!$B$7*1000</f>
        <v>33490850</v>
      </c>
      <c r="V1010" s="15">
        <f>T1010*INPUTS!$B$6</f>
        <v>84664.8688</v>
      </c>
      <c r="W1010" s="54" t="s">
        <v>396</v>
      </c>
      <c r="X1010" s="54" t="s">
        <v>396</v>
      </c>
      <c r="Y1010" s="67">
        <f>IFERROR(VLOOKUP(E1010,INPUTS!$A$44:$B$103,2,0),0)</f>
        <v>0</v>
      </c>
      <c r="Z1010" s="15">
        <f t="shared" si="243"/>
        <v>0</v>
      </c>
      <c r="AA1010" s="20">
        <f>IFERROR(VLOOKUP(E1010,INPUTS!$A$44:$C$103,3,0),SCENARIOS!$J$25)</f>
        <v>0.015</v>
      </c>
      <c r="AB1010" s="15">
        <f t="shared" si="251"/>
        <v>488.960878276117</v>
      </c>
      <c r="AC1010" s="20">
        <f>IFERROR(VLOOKUP($E1010,INPUTS!$A$44:$G$103,4,0),SCENARIOS!$K$25)</f>
        <v>0.075</v>
      </c>
      <c r="AD1010" s="15">
        <f t="shared" si="251"/>
        <v>2974.47835857345</v>
      </c>
      <c r="AE1010" s="20">
        <f>IFERROR(VLOOKUP($E1010,INPUTS!$A$44:$G$103,5,0),SCENARIOS!$L$25)</f>
        <v>0.15</v>
      </c>
      <c r="AF1010" s="15">
        <f t="shared" si="251"/>
        <v>7237.81545616876</v>
      </c>
      <c r="AG1010" s="20">
        <f>IFERROR(VLOOKUP($E1010,INPUTS!$A$44:$G$103,6,0),SCENARIOS!$M$25)</f>
        <v>0.2</v>
      </c>
      <c r="AH1010" s="15">
        <f t="shared" si="245"/>
        <v>11741.2122423777</v>
      </c>
      <c r="AI1010" s="20">
        <f>IFERROR(VLOOKUP($E1010,INPUTS!$A$44:$G$103,7,0),SCENARIOS!$N$25)</f>
        <v>0.3</v>
      </c>
      <c r="AJ1010" s="15">
        <f t="shared" si="246"/>
        <v>21427.4699285749</v>
      </c>
      <c r="AL1010" t="str">
        <f t="shared" si="248"/>
        <v>N</v>
      </c>
      <c r="AM1010" s="21">
        <f t="shared" si="249"/>
        <v>71424.8997619165</v>
      </c>
    </row>
    <row r="1011" ht="15" customHeight="1" spans="1:39">
      <c r="A1011" s="24" t="s">
        <v>2028</v>
      </c>
      <c r="B1011" s="52" t="s">
        <v>563</v>
      </c>
      <c r="C1011" s="52" t="s">
        <v>564</v>
      </c>
      <c r="D1011" s="52" t="s">
        <v>929</v>
      </c>
      <c r="E1011" s="10" t="s">
        <v>562</v>
      </c>
      <c r="F1011" s="52" t="s">
        <v>561</v>
      </c>
      <c r="G1011" s="52" t="s">
        <v>173</v>
      </c>
      <c r="H1011" s="52" t="s">
        <v>428</v>
      </c>
      <c r="I1011" s="52" t="s">
        <v>427</v>
      </c>
      <c r="J1011" s="52" t="s">
        <v>173</v>
      </c>
      <c r="K1011" s="52" t="s">
        <v>931</v>
      </c>
      <c r="L1011" s="53" t="s">
        <v>279</v>
      </c>
      <c r="M1011" s="13">
        <v>1441</v>
      </c>
      <c r="N1011" s="14">
        <f t="shared" si="247"/>
        <v>3.94794520547945</v>
      </c>
      <c r="O1011" s="15">
        <v>810</v>
      </c>
      <c r="P1011" s="15">
        <f t="shared" si="252"/>
        <v>1167210</v>
      </c>
      <c r="Q1011" s="16">
        <f>IFERROR(VLOOKUP(G1011,SCENARIOS!$A$13:$E$18,4,0),0.025)</f>
        <v>0.04</v>
      </c>
      <c r="R1011" s="52">
        <f>IFERROR(VLOOKUP(L1011,INPUTS!$A$107:$B$120,2,0),0.0082)</f>
        <v>0.0039</v>
      </c>
      <c r="S1011" s="52">
        <f t="shared" si="253"/>
        <v>3.159</v>
      </c>
      <c r="T1011" s="15">
        <f t="shared" si="254"/>
        <v>4552.119</v>
      </c>
      <c r="U1011" s="15">
        <f>T1011/INPUTS!$B$7*1000</f>
        <v>5690148.75</v>
      </c>
      <c r="V1011" s="15">
        <f>T1011*INPUTS!$B$6</f>
        <v>14384.69604</v>
      </c>
      <c r="W1011" s="54" t="s">
        <v>521</v>
      </c>
      <c r="X1011" s="54" t="s">
        <v>396</v>
      </c>
      <c r="Y1011" s="67">
        <f>IFERROR(VLOOKUP(E1011,INPUTS!$A$44:$B$103,2,0),0)</f>
        <v>0</v>
      </c>
      <c r="Z1011" s="15">
        <f t="shared" si="243"/>
        <v>0</v>
      </c>
      <c r="AA1011" s="20">
        <f>IFERROR(VLOOKUP(E1011,INPUTS!$A$44:$C$103,3,0),SCENARIOS!$J$25)</f>
        <v>0.015</v>
      </c>
      <c r="AB1011" s="15">
        <f t="shared" si="251"/>
        <v>83.0752319013028</v>
      </c>
      <c r="AC1011" s="20">
        <f>IFERROR(VLOOKUP($E1011,INPUTS!$A$44:$G$103,4,0),SCENARIOS!$K$25)</f>
        <v>0.075</v>
      </c>
      <c r="AD1011" s="15">
        <f t="shared" si="251"/>
        <v>505.368610051366</v>
      </c>
      <c r="AE1011" s="20">
        <f>IFERROR(VLOOKUP($E1011,INPUTS!$A$44:$G$103,5,0),SCENARIOS!$L$25)</f>
        <v>0.15</v>
      </c>
      <c r="AF1011" s="15">
        <f t="shared" si="251"/>
        <v>1229.7163724017</v>
      </c>
      <c r="AG1011" s="20">
        <f>IFERROR(VLOOKUP($E1011,INPUTS!$A$44:$G$103,6,0),SCENARIOS!$M$25)</f>
        <v>0.2</v>
      </c>
      <c r="AH1011" s="15">
        <f t="shared" si="245"/>
        <v>1994.85065814843</v>
      </c>
      <c r="AI1011" s="20">
        <f>IFERROR(VLOOKUP($E1011,INPUTS!$A$44:$G$103,7,0),SCENARIOS!$N$25)</f>
        <v>0.3</v>
      </c>
      <c r="AJ1011" s="15">
        <f t="shared" si="246"/>
        <v>3640.56126463626</v>
      </c>
      <c r="AL1011" t="str">
        <f t="shared" si="248"/>
        <v>N</v>
      </c>
      <c r="AM1011" s="21">
        <f t="shared" si="249"/>
        <v>12135.2042154542</v>
      </c>
    </row>
    <row r="1012" ht="15" customHeight="1" spans="1:39">
      <c r="A1012" s="6" t="s">
        <v>2029</v>
      </c>
      <c r="B1012" s="52" t="s">
        <v>563</v>
      </c>
      <c r="C1012" s="52" t="s">
        <v>564</v>
      </c>
      <c r="D1012" s="52" t="s">
        <v>929</v>
      </c>
      <c r="E1012" s="10" t="s">
        <v>562</v>
      </c>
      <c r="F1012" s="52" t="s">
        <v>561</v>
      </c>
      <c r="G1012" s="52" t="s">
        <v>173</v>
      </c>
      <c r="H1012" s="52" t="s">
        <v>545</v>
      </c>
      <c r="I1012" s="52" t="s">
        <v>544</v>
      </c>
      <c r="J1012" s="52" t="s">
        <v>173</v>
      </c>
      <c r="K1012" s="52" t="s">
        <v>931</v>
      </c>
      <c r="L1012" s="53" t="s">
        <v>279</v>
      </c>
      <c r="M1012" s="13">
        <v>961</v>
      </c>
      <c r="N1012" s="14">
        <f t="shared" si="247"/>
        <v>2.63287671232877</v>
      </c>
      <c r="O1012" s="15">
        <v>2500</v>
      </c>
      <c r="P1012" s="15">
        <f t="shared" si="252"/>
        <v>2402500</v>
      </c>
      <c r="Q1012" s="16">
        <f>IFERROR(VLOOKUP(G1012,SCENARIOS!$A$13:$E$18,4,0),0.025)</f>
        <v>0.04</v>
      </c>
      <c r="R1012" s="52">
        <f>IFERROR(VLOOKUP(L1012,INPUTS!$A$107:$B$120,2,0),0.0082)</f>
        <v>0.0039</v>
      </c>
      <c r="S1012" s="52">
        <f t="shared" si="253"/>
        <v>9.75</v>
      </c>
      <c r="T1012" s="15">
        <f t="shared" si="254"/>
        <v>9369.75</v>
      </c>
      <c r="U1012" s="15">
        <f>T1012/INPUTS!$B$7*1000</f>
        <v>11712187.5</v>
      </c>
      <c r="V1012" s="15">
        <f>T1012*INPUTS!$B$6</f>
        <v>29608.41</v>
      </c>
      <c r="W1012" s="54" t="s">
        <v>396</v>
      </c>
      <c r="X1012" s="54" t="s">
        <v>396</v>
      </c>
      <c r="Y1012" s="67">
        <f>IFERROR(VLOOKUP(E1012,INPUTS!$A$44:$B$103,2,0),0)</f>
        <v>0</v>
      </c>
      <c r="Z1012" s="15">
        <f t="shared" si="243"/>
        <v>0</v>
      </c>
      <c r="AA1012" s="20">
        <f>IFERROR(VLOOKUP(E1012,INPUTS!$A$44:$C$103,3,0),SCENARIOS!$J$25)</f>
        <v>0.015</v>
      </c>
      <c r="AB1012" s="15">
        <f t="shared" ref="AB1012:AF1027" si="255">$T1012*AA1012*(1+$Q1012)^AB$2</f>
        <v>170.996002983936</v>
      </c>
      <c r="AC1012" s="20">
        <f>IFERROR(VLOOKUP($E1012,INPUTS!$A$44:$G$103,4,0),SCENARIOS!$K$25)</f>
        <v>0.075</v>
      </c>
      <c r="AD1012" s="15">
        <f t="shared" si="255"/>
        <v>1040.21391664602</v>
      </c>
      <c r="AE1012" s="20">
        <f>IFERROR(VLOOKUP($E1012,INPUTS!$A$44:$G$103,5,0),SCENARIOS!$L$25)</f>
        <v>0.15</v>
      </c>
      <c r="AF1012" s="15">
        <f t="shared" si="255"/>
        <v>2531.15856160851</v>
      </c>
      <c r="AG1012" s="20">
        <f>IFERROR(VLOOKUP($E1012,INPUTS!$A$44:$G$103,6,0),SCENARIOS!$M$25)</f>
        <v>0.2</v>
      </c>
      <c r="AH1012" s="15">
        <f t="shared" si="245"/>
        <v>4106.05521388748</v>
      </c>
      <c r="AI1012" s="20">
        <f>IFERROR(VLOOKUP($E1012,INPUTS!$A$44:$G$103,7,0),SCENARIOS!$N$25)</f>
        <v>0.3</v>
      </c>
      <c r="AJ1012" s="15">
        <f t="shared" si="246"/>
        <v>7493.46599008629</v>
      </c>
      <c r="AL1012" t="str">
        <f t="shared" si="248"/>
        <v>N</v>
      </c>
      <c r="AM1012" s="21">
        <f t="shared" si="249"/>
        <v>24978.2199669543</v>
      </c>
    </row>
    <row r="1013" ht="15" customHeight="1" spans="1:39">
      <c r="A1013" s="24" t="s">
        <v>2030</v>
      </c>
      <c r="B1013" s="52" t="s">
        <v>563</v>
      </c>
      <c r="C1013" s="52" t="s">
        <v>564</v>
      </c>
      <c r="D1013" s="52" t="s">
        <v>929</v>
      </c>
      <c r="E1013" s="10" t="s">
        <v>562</v>
      </c>
      <c r="F1013" s="52" t="s">
        <v>561</v>
      </c>
      <c r="G1013" s="52" t="s">
        <v>173</v>
      </c>
      <c r="H1013" s="52" t="s">
        <v>253</v>
      </c>
      <c r="I1013" s="52" t="s">
        <v>930</v>
      </c>
      <c r="J1013" s="52" t="s">
        <v>169</v>
      </c>
      <c r="K1013" s="52" t="s">
        <v>931</v>
      </c>
      <c r="L1013" s="53" t="s">
        <v>291</v>
      </c>
      <c r="M1013" s="13">
        <v>480</v>
      </c>
      <c r="N1013" s="14">
        <f t="shared" si="247"/>
        <v>1.31506849315068</v>
      </c>
      <c r="O1013" s="15">
        <v>9060</v>
      </c>
      <c r="P1013" s="15">
        <f t="shared" si="252"/>
        <v>4348800</v>
      </c>
      <c r="Q1013" s="16">
        <f>IFERROR(VLOOKUP(G1013,SCENARIOS!$A$13:$E$18,4,0),0.025)</f>
        <v>0.04</v>
      </c>
      <c r="R1013" s="52">
        <f>IFERROR(VLOOKUP(L1013,INPUTS!$A$107:$B$120,2,0),0.0082)</f>
        <v>0.0079</v>
      </c>
      <c r="S1013" s="52">
        <f t="shared" si="253"/>
        <v>71.574</v>
      </c>
      <c r="T1013" s="15">
        <f t="shared" si="254"/>
        <v>34355.52</v>
      </c>
      <c r="U1013" s="15">
        <f>T1013/INPUTS!$B$7*1000</f>
        <v>42944400</v>
      </c>
      <c r="V1013" s="15">
        <f>T1013*INPUTS!$B$6</f>
        <v>108563.4432</v>
      </c>
      <c r="W1013" s="54" t="s">
        <v>396</v>
      </c>
      <c r="X1013" s="54" t="s">
        <v>396</v>
      </c>
      <c r="Y1013" s="67">
        <f>IFERROR(VLOOKUP(E1013,INPUTS!$A$44:$B$103,2,0),0)</f>
        <v>0</v>
      </c>
      <c r="Z1013" s="15">
        <f t="shared" si="243"/>
        <v>0</v>
      </c>
      <c r="AA1013" s="20">
        <f>IFERROR(VLOOKUP(E1013,INPUTS!$A$44:$C$103,3,0),SCENARIOS!$J$25)</f>
        <v>0.015</v>
      </c>
      <c r="AB1013" s="15">
        <f t="shared" si="255"/>
        <v>626.981146821919</v>
      </c>
      <c r="AC1013" s="20">
        <f>IFERROR(VLOOKUP($E1013,INPUTS!$A$44:$G$103,4,0),SCENARIOS!$K$25)</f>
        <v>0.075</v>
      </c>
      <c r="AD1013" s="15">
        <f t="shared" si="255"/>
        <v>3814.09216015484</v>
      </c>
      <c r="AE1013" s="20">
        <f>IFERROR(VLOOKUP($E1013,INPUTS!$A$44:$G$103,5,0),SCENARIOS!$L$25)</f>
        <v>0.15</v>
      </c>
      <c r="AF1013" s="15">
        <f t="shared" si="255"/>
        <v>9280.85259334695</v>
      </c>
      <c r="AG1013" s="20">
        <f>IFERROR(VLOOKUP($E1013,INPUTS!$A$44:$G$103,6,0),SCENARIOS!$M$25)</f>
        <v>0.2</v>
      </c>
      <c r="AH1013" s="15">
        <f t="shared" si="245"/>
        <v>15055.4349925895</v>
      </c>
      <c r="AI1013" s="20">
        <f>IFERROR(VLOOKUP($E1013,INPUTS!$A$44:$G$103,7,0),SCENARIOS!$N$25)</f>
        <v>0.3</v>
      </c>
      <c r="AJ1013" s="15">
        <f t="shared" si="246"/>
        <v>27475.8580209428</v>
      </c>
      <c r="AL1013" t="str">
        <f t="shared" si="248"/>
        <v>N</v>
      </c>
      <c r="AM1013" s="21">
        <f t="shared" si="249"/>
        <v>91586.1934031428</v>
      </c>
    </row>
    <row r="1014" ht="15" customHeight="1" spans="1:39">
      <c r="A1014" s="6" t="s">
        <v>2031</v>
      </c>
      <c r="B1014" s="52" t="s">
        <v>425</v>
      </c>
      <c r="C1014" s="52" t="s">
        <v>426</v>
      </c>
      <c r="D1014" s="52" t="s">
        <v>929</v>
      </c>
      <c r="E1014" s="10" t="s">
        <v>428</v>
      </c>
      <c r="F1014" s="52" t="s">
        <v>427</v>
      </c>
      <c r="G1014" s="52" t="s">
        <v>173</v>
      </c>
      <c r="H1014" s="52" t="s">
        <v>228</v>
      </c>
      <c r="I1014" s="52" t="s">
        <v>938</v>
      </c>
      <c r="J1014" s="52" t="s">
        <v>165</v>
      </c>
      <c r="K1014" s="52" t="s">
        <v>931</v>
      </c>
      <c r="L1014" s="53" t="s">
        <v>295</v>
      </c>
      <c r="M1014" s="13">
        <v>2878</v>
      </c>
      <c r="N1014" s="14">
        <f t="shared" si="247"/>
        <v>7.88493150684932</v>
      </c>
      <c r="O1014" s="15">
        <v>9340</v>
      </c>
      <c r="P1014" s="15">
        <f t="shared" si="252"/>
        <v>26880520</v>
      </c>
      <c r="Q1014" s="16">
        <f>IFERROR(VLOOKUP(G1014,SCENARIOS!$A$13:$E$18,4,0),0.025)</f>
        <v>0.04</v>
      </c>
      <c r="R1014" s="52">
        <f>IFERROR(VLOOKUP(L1014,INPUTS!$A$107:$B$120,2,0),0.0082)</f>
        <v>0.0089</v>
      </c>
      <c r="S1014" s="52">
        <f t="shared" si="253"/>
        <v>83.126</v>
      </c>
      <c r="T1014" s="15">
        <f t="shared" si="254"/>
        <v>239236.628</v>
      </c>
      <c r="U1014" s="15">
        <f>T1014/INPUTS!$B$7*1000</f>
        <v>299045785</v>
      </c>
      <c r="V1014" s="15">
        <f>T1014*INPUTS!$B$6</f>
        <v>755987.74448</v>
      </c>
      <c r="W1014" s="54" t="s">
        <v>521</v>
      </c>
      <c r="X1014" s="54" t="s">
        <v>396</v>
      </c>
      <c r="Y1014" s="67">
        <f>IFERROR(VLOOKUP(E1014,INPUTS!$A$44:$B$103,2,0),0)</f>
        <v>0</v>
      </c>
      <c r="Z1014" s="15">
        <f t="shared" si="243"/>
        <v>0</v>
      </c>
      <c r="AA1014" s="20">
        <f>IFERROR(VLOOKUP(E1014,INPUTS!$A$44:$C$103,3,0),SCENARIOS!$J$25)</f>
        <v>0.015</v>
      </c>
      <c r="AB1014" s="15">
        <f t="shared" si="255"/>
        <v>4366.01906724884</v>
      </c>
      <c r="AC1014" s="20">
        <f>IFERROR(VLOOKUP($E1014,INPUTS!$A$44:$G$103,4,0),SCENARIOS!$K$25)</f>
        <v>0.075</v>
      </c>
      <c r="AD1014" s="15">
        <f t="shared" si="255"/>
        <v>26559.6488505102</v>
      </c>
      <c r="AE1014" s="20">
        <f>IFERROR(VLOOKUP($E1014,INPUTS!$A$44:$G$103,5,0),SCENARIOS!$L$25)</f>
        <v>0.15</v>
      </c>
      <c r="AF1014" s="15">
        <f t="shared" si="255"/>
        <v>64627.7477213961</v>
      </c>
      <c r="AG1014" s="20">
        <f>IFERROR(VLOOKUP($E1014,INPUTS!$A$44:$G$103,6,0),SCENARIOS!$M$25)</f>
        <v>0.2</v>
      </c>
      <c r="AH1014" s="15">
        <f t="shared" si="245"/>
        <v>104839.382454416</v>
      </c>
      <c r="AI1014" s="20">
        <f>IFERROR(VLOOKUP($E1014,INPUTS!$A$44:$G$103,7,0),SCENARIOS!$N$25)</f>
        <v>0.3</v>
      </c>
      <c r="AJ1014" s="15">
        <f t="shared" si="246"/>
        <v>191329.708423482</v>
      </c>
      <c r="AL1014" t="str">
        <f t="shared" si="248"/>
        <v>N</v>
      </c>
      <c r="AM1014" s="21">
        <f t="shared" si="249"/>
        <v>637765.694744941</v>
      </c>
    </row>
    <row r="1015" ht="15" customHeight="1" spans="1:39">
      <c r="A1015" s="24" t="s">
        <v>2032</v>
      </c>
      <c r="B1015" s="52" t="s">
        <v>425</v>
      </c>
      <c r="C1015" s="52" t="s">
        <v>426</v>
      </c>
      <c r="D1015" s="52" t="s">
        <v>929</v>
      </c>
      <c r="E1015" s="10" t="s">
        <v>428</v>
      </c>
      <c r="F1015" s="52" t="s">
        <v>427</v>
      </c>
      <c r="G1015" s="52" t="s">
        <v>173</v>
      </c>
      <c r="H1015" s="52" t="s">
        <v>200</v>
      </c>
      <c r="I1015" s="52" t="s">
        <v>391</v>
      </c>
      <c r="J1015" s="52" t="s">
        <v>165</v>
      </c>
      <c r="K1015" s="52" t="s">
        <v>931</v>
      </c>
      <c r="L1015" s="53" t="s">
        <v>293</v>
      </c>
      <c r="M1015" s="13">
        <v>2878</v>
      </c>
      <c r="N1015" s="14">
        <f t="shared" si="247"/>
        <v>7.88493150684932</v>
      </c>
      <c r="O1015" s="15">
        <v>9440</v>
      </c>
      <c r="P1015" s="15">
        <f t="shared" si="252"/>
        <v>27168320</v>
      </c>
      <c r="Q1015" s="16">
        <f>IFERROR(VLOOKUP(G1015,SCENARIOS!$A$13:$E$18,4,0),0.025)</f>
        <v>0.04</v>
      </c>
      <c r="R1015" s="52">
        <f>IFERROR(VLOOKUP(L1015,INPUTS!$A$107:$B$120,2,0),0.0082)</f>
        <v>0.0079</v>
      </c>
      <c r="S1015" s="52">
        <f t="shared" si="253"/>
        <v>74.576</v>
      </c>
      <c r="T1015" s="15">
        <f t="shared" si="254"/>
        <v>214629.728</v>
      </c>
      <c r="U1015" s="15">
        <f>T1015/INPUTS!$B$7*1000</f>
        <v>268287160</v>
      </c>
      <c r="V1015" s="15">
        <f>T1015*INPUTS!$B$6</f>
        <v>678229.94048</v>
      </c>
      <c r="W1015" s="54" t="s">
        <v>521</v>
      </c>
      <c r="X1015" s="54" t="s">
        <v>396</v>
      </c>
      <c r="Y1015" s="67">
        <f>IFERROR(VLOOKUP(E1015,INPUTS!$A$44:$B$103,2,0),0)</f>
        <v>0</v>
      </c>
      <c r="Z1015" s="15">
        <f t="shared" si="243"/>
        <v>0</v>
      </c>
      <c r="AA1015" s="20">
        <f>IFERROR(VLOOKUP(E1015,INPUTS!$A$44:$C$103,3,0),SCENARIOS!$J$25)</f>
        <v>0.015</v>
      </c>
      <c r="AB1015" s="15">
        <f t="shared" si="255"/>
        <v>3916.94822268784</v>
      </c>
      <c r="AC1015" s="20">
        <f>IFERROR(VLOOKUP($E1015,INPUTS!$A$44:$G$103,4,0),SCENARIOS!$K$25)</f>
        <v>0.075</v>
      </c>
      <c r="AD1015" s="15">
        <f t="shared" si="255"/>
        <v>23827.8321184184</v>
      </c>
      <c r="AE1015" s="20">
        <f>IFERROR(VLOOKUP($E1015,INPUTS!$A$44:$G$103,5,0),SCENARIOS!$L$25)</f>
        <v>0.15</v>
      </c>
      <c r="AF1015" s="15">
        <f t="shared" si="255"/>
        <v>57980.4022095474</v>
      </c>
      <c r="AG1015" s="20">
        <f>IFERROR(VLOOKUP($E1015,INPUTS!$A$44:$G$103,6,0),SCENARIOS!$M$25)</f>
        <v>0.2</v>
      </c>
      <c r="AH1015" s="15">
        <f t="shared" si="245"/>
        <v>94056.0328407537</v>
      </c>
      <c r="AI1015" s="20">
        <f>IFERROR(VLOOKUP($E1015,INPUTS!$A$44:$G$103,7,0),SCENARIOS!$N$25)</f>
        <v>0.3</v>
      </c>
      <c r="AJ1015" s="15">
        <f t="shared" si="246"/>
        <v>171650.318015899</v>
      </c>
      <c r="AL1015" t="str">
        <f t="shared" si="248"/>
        <v>N</v>
      </c>
      <c r="AM1015" s="21">
        <f t="shared" si="249"/>
        <v>572167.726719664</v>
      </c>
    </row>
    <row r="1016" ht="15" customHeight="1" spans="1:39">
      <c r="A1016" s="6" t="s">
        <v>2033</v>
      </c>
      <c r="B1016" s="52" t="s">
        <v>425</v>
      </c>
      <c r="C1016" s="52" t="s">
        <v>426</v>
      </c>
      <c r="D1016" s="52" t="s">
        <v>929</v>
      </c>
      <c r="E1016" s="10" t="s">
        <v>428</v>
      </c>
      <c r="F1016" s="52" t="s">
        <v>427</v>
      </c>
      <c r="G1016" s="52" t="s">
        <v>173</v>
      </c>
      <c r="H1016" s="52" t="s">
        <v>203</v>
      </c>
      <c r="I1016" s="52" t="s">
        <v>399</v>
      </c>
      <c r="J1016" s="52" t="s">
        <v>165</v>
      </c>
      <c r="K1016" s="52" t="s">
        <v>931</v>
      </c>
      <c r="L1016" s="53" t="s">
        <v>295</v>
      </c>
      <c r="M1016" s="13">
        <v>2878</v>
      </c>
      <c r="N1016" s="14">
        <f t="shared" si="247"/>
        <v>7.88493150684932</v>
      </c>
      <c r="O1016" s="15">
        <v>9700</v>
      </c>
      <c r="P1016" s="15">
        <f t="shared" si="252"/>
        <v>27916600</v>
      </c>
      <c r="Q1016" s="16">
        <f>IFERROR(VLOOKUP(G1016,SCENARIOS!$A$13:$E$18,4,0),0.025)</f>
        <v>0.04</v>
      </c>
      <c r="R1016" s="52">
        <f>IFERROR(VLOOKUP(L1016,INPUTS!$A$107:$B$120,2,0),0.0082)</f>
        <v>0.0089</v>
      </c>
      <c r="S1016" s="52">
        <f t="shared" si="253"/>
        <v>86.33</v>
      </c>
      <c r="T1016" s="15">
        <f t="shared" si="254"/>
        <v>248457.74</v>
      </c>
      <c r="U1016" s="15">
        <f>T1016/INPUTS!$B$7*1000</f>
        <v>310572175</v>
      </c>
      <c r="V1016" s="15">
        <f>T1016*INPUTS!$B$6</f>
        <v>785126.4584</v>
      </c>
      <c r="W1016" s="54" t="s">
        <v>521</v>
      </c>
      <c r="X1016" s="54" t="s">
        <v>396</v>
      </c>
      <c r="Y1016" s="67">
        <f>IFERROR(VLOOKUP(E1016,INPUTS!$A$44:$B$103,2,0),0)</f>
        <v>0</v>
      </c>
      <c r="Z1016" s="15">
        <f t="shared" si="243"/>
        <v>0</v>
      </c>
      <c r="AA1016" s="20">
        <f>IFERROR(VLOOKUP(E1016,INPUTS!$A$44:$C$103,3,0),SCENARIOS!$J$25)</f>
        <v>0.015</v>
      </c>
      <c r="AB1016" s="15">
        <f t="shared" si="255"/>
        <v>4534.30245742117</v>
      </c>
      <c r="AC1016" s="20">
        <f>IFERROR(VLOOKUP($E1016,INPUTS!$A$44:$G$103,4,0),SCENARIOS!$K$25)</f>
        <v>0.075</v>
      </c>
      <c r="AD1016" s="15">
        <f t="shared" si="255"/>
        <v>27583.3612259046</v>
      </c>
      <c r="AE1016" s="20">
        <f>IFERROR(VLOOKUP($E1016,INPUTS!$A$44:$G$103,5,0),SCENARIOS!$L$25)</f>
        <v>0.15</v>
      </c>
      <c r="AF1016" s="15">
        <f t="shared" si="255"/>
        <v>67118.7529868889</v>
      </c>
      <c r="AG1016" s="20">
        <f>IFERROR(VLOOKUP($E1016,INPUTS!$A$44:$G$103,6,0),SCENARIOS!$M$25)</f>
        <v>0.2</v>
      </c>
      <c r="AH1016" s="15">
        <f t="shared" si="245"/>
        <v>108880.300835956</v>
      </c>
      <c r="AI1016" s="20">
        <f>IFERROR(VLOOKUP($E1016,INPUTS!$A$44:$G$103,7,0),SCENARIOS!$N$25)</f>
        <v>0.3</v>
      </c>
      <c r="AJ1016" s="15">
        <f t="shared" si="246"/>
        <v>198704.301039377</v>
      </c>
      <c r="AL1016" t="str">
        <f t="shared" si="248"/>
        <v>N</v>
      </c>
      <c r="AM1016" s="21">
        <f t="shared" si="249"/>
        <v>662347.670131256</v>
      </c>
    </row>
    <row r="1017" ht="15" customHeight="1" spans="1:39">
      <c r="A1017" s="24" t="s">
        <v>2034</v>
      </c>
      <c r="B1017" s="52" t="s">
        <v>425</v>
      </c>
      <c r="C1017" s="52" t="s">
        <v>426</v>
      </c>
      <c r="D1017" s="52" t="s">
        <v>929</v>
      </c>
      <c r="E1017" s="10" t="s">
        <v>428</v>
      </c>
      <c r="F1017" s="52" t="s">
        <v>427</v>
      </c>
      <c r="G1017" s="52" t="s">
        <v>173</v>
      </c>
      <c r="H1017" s="52" t="s">
        <v>204</v>
      </c>
      <c r="I1017" s="52" t="s">
        <v>405</v>
      </c>
      <c r="J1017" s="52" t="s">
        <v>165</v>
      </c>
      <c r="K1017" s="52" t="s">
        <v>931</v>
      </c>
      <c r="L1017" s="53" t="s">
        <v>293</v>
      </c>
      <c r="M1017" s="13">
        <v>2878</v>
      </c>
      <c r="N1017" s="14">
        <f t="shared" si="247"/>
        <v>7.88493150684932</v>
      </c>
      <c r="O1017" s="15">
        <v>9380</v>
      </c>
      <c r="P1017" s="15">
        <f t="shared" si="252"/>
        <v>26995640</v>
      </c>
      <c r="Q1017" s="16">
        <f>IFERROR(VLOOKUP(G1017,SCENARIOS!$A$13:$E$18,4,0),0.025)</f>
        <v>0.04</v>
      </c>
      <c r="R1017" s="52">
        <f>IFERROR(VLOOKUP(L1017,INPUTS!$A$107:$B$120,2,0),0.0082)</f>
        <v>0.0079</v>
      </c>
      <c r="S1017" s="52">
        <f t="shared" si="253"/>
        <v>74.102</v>
      </c>
      <c r="T1017" s="15">
        <f t="shared" si="254"/>
        <v>213265.556</v>
      </c>
      <c r="U1017" s="15">
        <f>T1017/INPUTS!$B$7*1000</f>
        <v>266581945</v>
      </c>
      <c r="V1017" s="15">
        <f>T1017*INPUTS!$B$6</f>
        <v>673919.15696</v>
      </c>
      <c r="W1017" s="54" t="s">
        <v>521</v>
      </c>
      <c r="X1017" s="54" t="s">
        <v>396</v>
      </c>
      <c r="Y1017" s="67">
        <f>IFERROR(VLOOKUP(E1017,INPUTS!$A$44:$B$103,2,0),0)</f>
        <v>0</v>
      </c>
      <c r="Z1017" s="15">
        <f t="shared" si="243"/>
        <v>0</v>
      </c>
      <c r="AA1017" s="20">
        <f>IFERROR(VLOOKUP(E1017,INPUTS!$A$44:$C$103,3,0),SCENARIOS!$J$25)</f>
        <v>0.015</v>
      </c>
      <c r="AB1017" s="15">
        <f t="shared" si="255"/>
        <v>3892.05236534025</v>
      </c>
      <c r="AC1017" s="20">
        <f>IFERROR(VLOOKUP($E1017,INPUTS!$A$44:$G$103,4,0),SCENARIOS!$K$25)</f>
        <v>0.075</v>
      </c>
      <c r="AD1017" s="15">
        <f t="shared" si="255"/>
        <v>23676.38403292</v>
      </c>
      <c r="AE1017" s="20">
        <f>IFERROR(VLOOKUP($E1017,INPUTS!$A$44:$G$103,5,0),SCENARIOS!$L$25)</f>
        <v>0.15</v>
      </c>
      <c r="AF1017" s="15">
        <f t="shared" si="255"/>
        <v>57611.8827039782</v>
      </c>
      <c r="AG1017" s="20">
        <f>IFERROR(VLOOKUP($E1017,INPUTS!$A$44:$G$103,6,0),SCENARIOS!$M$25)</f>
        <v>0.2</v>
      </c>
      <c r="AH1017" s="15">
        <f t="shared" si="245"/>
        <v>93458.219072698</v>
      </c>
      <c r="AI1017" s="20">
        <f>IFERROR(VLOOKUP($E1017,INPUTS!$A$44:$G$103,7,0),SCENARIOS!$N$25)</f>
        <v>0.3</v>
      </c>
      <c r="AJ1017" s="15">
        <f t="shared" si="246"/>
        <v>170559.3202319</v>
      </c>
      <c r="AL1017" t="str">
        <f t="shared" si="248"/>
        <v>N</v>
      </c>
      <c r="AM1017" s="21">
        <f t="shared" si="249"/>
        <v>568531.067439666</v>
      </c>
    </row>
    <row r="1018" ht="15" customHeight="1" spans="1:39">
      <c r="A1018" s="6" t="s">
        <v>2035</v>
      </c>
      <c r="B1018" s="52" t="s">
        <v>425</v>
      </c>
      <c r="C1018" s="52" t="s">
        <v>426</v>
      </c>
      <c r="D1018" s="52" t="s">
        <v>929</v>
      </c>
      <c r="E1018" s="10" t="s">
        <v>428</v>
      </c>
      <c r="F1018" s="52" t="s">
        <v>427</v>
      </c>
      <c r="G1018" s="52" t="s">
        <v>173</v>
      </c>
      <c r="H1018" s="52" t="s">
        <v>1988</v>
      </c>
      <c r="I1018" s="52" t="s">
        <v>600</v>
      </c>
      <c r="J1018" s="52" t="s">
        <v>165</v>
      </c>
      <c r="K1018" s="52" t="s">
        <v>931</v>
      </c>
      <c r="L1018" s="53" t="s">
        <v>295</v>
      </c>
      <c r="M1018" s="13">
        <v>1439</v>
      </c>
      <c r="N1018" s="14">
        <f t="shared" si="247"/>
        <v>3.94246575342466</v>
      </c>
      <c r="O1018" s="15">
        <v>9385</v>
      </c>
      <c r="P1018" s="15">
        <f t="shared" si="252"/>
        <v>13505015</v>
      </c>
      <c r="Q1018" s="16">
        <f>IFERROR(VLOOKUP(G1018,SCENARIOS!$A$13:$E$18,4,0),0.025)</f>
        <v>0.04</v>
      </c>
      <c r="R1018" s="52">
        <f>IFERROR(VLOOKUP(L1018,INPUTS!$A$107:$B$120,2,0),0.0082)</f>
        <v>0.0089</v>
      </c>
      <c r="S1018" s="52">
        <f t="shared" si="253"/>
        <v>83.5265</v>
      </c>
      <c r="T1018" s="15">
        <f t="shared" si="254"/>
        <v>120194.6335</v>
      </c>
      <c r="U1018" s="15">
        <f>T1018/INPUTS!$B$7*1000</f>
        <v>150243291.875</v>
      </c>
      <c r="V1018" s="15">
        <f>T1018*INPUTS!$B$6</f>
        <v>379815.04186</v>
      </c>
      <c r="W1018" s="54" t="s">
        <v>521</v>
      </c>
      <c r="X1018" s="54" t="s">
        <v>396</v>
      </c>
      <c r="Y1018" s="67">
        <f>IFERROR(VLOOKUP(E1018,INPUTS!$A$44:$B$103,2,0),0)</f>
        <v>0</v>
      </c>
      <c r="Z1018" s="15">
        <f t="shared" si="243"/>
        <v>0</v>
      </c>
      <c r="AA1018" s="20">
        <f>IFERROR(VLOOKUP(E1018,INPUTS!$A$44:$C$103,3,0),SCENARIOS!$J$25)</f>
        <v>0.015</v>
      </c>
      <c r="AB1018" s="15">
        <f t="shared" si="255"/>
        <v>2193.52724551019</v>
      </c>
      <c r="AC1018" s="20">
        <f>IFERROR(VLOOKUP($E1018,INPUTS!$A$44:$G$103,4,0),SCENARIOS!$K$25)</f>
        <v>0.075</v>
      </c>
      <c r="AD1018" s="15">
        <f t="shared" si="255"/>
        <v>13343.8064487172</v>
      </c>
      <c r="AE1018" s="20">
        <f>IFERROR(VLOOKUP($E1018,INPUTS!$A$44:$G$103,5,0),SCENARIOS!$L$25)</f>
        <v>0.15</v>
      </c>
      <c r="AF1018" s="15">
        <f t="shared" si="255"/>
        <v>32469.5616897914</v>
      </c>
      <c r="AG1018" s="20">
        <f>IFERROR(VLOOKUP($E1018,INPUTS!$A$44:$G$103,6,0),SCENARIOS!$M$25)</f>
        <v>0.2</v>
      </c>
      <c r="AH1018" s="15">
        <f t="shared" si="245"/>
        <v>52672.248626054</v>
      </c>
      <c r="AI1018" s="20">
        <f>IFERROR(VLOOKUP($E1018,INPUTS!$A$44:$G$103,7,0),SCENARIOS!$N$25)</f>
        <v>0.3</v>
      </c>
      <c r="AJ1018" s="15">
        <f t="shared" si="246"/>
        <v>96125.7662502346</v>
      </c>
      <c r="AL1018" t="str">
        <f t="shared" si="248"/>
        <v>N</v>
      </c>
      <c r="AM1018" s="21">
        <f t="shared" si="249"/>
        <v>320419.220834115</v>
      </c>
    </row>
    <row r="1019" ht="15" customHeight="1" spans="1:39">
      <c r="A1019" s="24" t="s">
        <v>2036</v>
      </c>
      <c r="B1019" s="52" t="s">
        <v>425</v>
      </c>
      <c r="C1019" s="52" t="s">
        <v>426</v>
      </c>
      <c r="D1019" s="52" t="s">
        <v>929</v>
      </c>
      <c r="E1019" s="10" t="s">
        <v>428</v>
      </c>
      <c r="F1019" s="52" t="s">
        <v>427</v>
      </c>
      <c r="G1019" s="52" t="s">
        <v>173</v>
      </c>
      <c r="H1019" s="52" t="s">
        <v>248</v>
      </c>
      <c r="I1019" s="52" t="s">
        <v>930</v>
      </c>
      <c r="J1019" s="52" t="s">
        <v>169</v>
      </c>
      <c r="K1019" s="52" t="s">
        <v>931</v>
      </c>
      <c r="L1019" s="53" t="s">
        <v>295</v>
      </c>
      <c r="M1019" s="13">
        <v>2878</v>
      </c>
      <c r="N1019" s="14">
        <f t="shared" si="247"/>
        <v>7.88493150684932</v>
      </c>
      <c r="O1019" s="15">
        <v>11640</v>
      </c>
      <c r="P1019" s="15">
        <f t="shared" si="252"/>
        <v>33499920</v>
      </c>
      <c r="Q1019" s="16">
        <f>IFERROR(VLOOKUP(G1019,SCENARIOS!$A$13:$E$18,4,0),0.025)</f>
        <v>0.04</v>
      </c>
      <c r="R1019" s="52">
        <f>IFERROR(VLOOKUP(L1019,INPUTS!$A$107:$B$120,2,0),0.0082)</f>
        <v>0.0089</v>
      </c>
      <c r="S1019" s="52">
        <f t="shared" si="253"/>
        <v>103.596</v>
      </c>
      <c r="T1019" s="15">
        <f t="shared" si="254"/>
        <v>298149.288</v>
      </c>
      <c r="U1019" s="15">
        <f>T1019/INPUTS!$B$7*1000</f>
        <v>372686610</v>
      </c>
      <c r="V1019" s="15">
        <f>T1019*INPUTS!$B$6</f>
        <v>942151.75008</v>
      </c>
      <c r="W1019" s="54" t="s">
        <v>521</v>
      </c>
      <c r="X1019" s="54" t="s">
        <v>396</v>
      </c>
      <c r="Y1019" s="67">
        <f>IFERROR(VLOOKUP(E1019,INPUTS!$A$44:$B$103,2,0),0)</f>
        <v>0</v>
      </c>
      <c r="Z1019" s="15">
        <f t="shared" si="243"/>
        <v>0</v>
      </c>
      <c r="AA1019" s="20">
        <f>IFERROR(VLOOKUP(E1019,INPUTS!$A$44:$C$103,3,0),SCENARIOS!$J$25)</f>
        <v>0.015</v>
      </c>
      <c r="AB1019" s="15">
        <f t="shared" si="255"/>
        <v>5441.1629489054</v>
      </c>
      <c r="AC1019" s="20">
        <f>IFERROR(VLOOKUP($E1019,INPUTS!$A$44:$G$103,4,0),SCENARIOS!$K$25)</f>
        <v>0.075</v>
      </c>
      <c r="AD1019" s="15">
        <f t="shared" si="255"/>
        <v>33100.0334710855</v>
      </c>
      <c r="AE1019" s="20">
        <f>IFERROR(VLOOKUP($E1019,INPUTS!$A$44:$G$103,5,0),SCENARIOS!$L$25)</f>
        <v>0.15</v>
      </c>
      <c r="AF1019" s="15">
        <f t="shared" si="255"/>
        <v>80542.5035842667</v>
      </c>
      <c r="AG1019" s="20">
        <f>IFERROR(VLOOKUP($E1019,INPUTS!$A$44:$G$103,6,0),SCENARIOS!$M$25)</f>
        <v>0.2</v>
      </c>
      <c r="AH1019" s="15">
        <f t="shared" si="245"/>
        <v>130656.361003147</v>
      </c>
      <c r="AI1019" s="20">
        <f>IFERROR(VLOOKUP($E1019,INPUTS!$A$44:$G$103,7,0),SCENARIOS!$N$25)</f>
        <v>0.3</v>
      </c>
      <c r="AJ1019" s="15">
        <f t="shared" si="246"/>
        <v>238445.161247252</v>
      </c>
      <c r="AL1019" t="str">
        <f t="shared" si="248"/>
        <v>Y</v>
      </c>
      <c r="AM1019" s="21">
        <f t="shared" si="249"/>
        <v>794817.204157507</v>
      </c>
    </row>
    <row r="1020" ht="15" customHeight="1" spans="1:39">
      <c r="A1020" s="6" t="s">
        <v>2037</v>
      </c>
      <c r="B1020" s="52" t="s">
        <v>425</v>
      </c>
      <c r="C1020" s="52" t="s">
        <v>426</v>
      </c>
      <c r="D1020" s="52" t="s">
        <v>929</v>
      </c>
      <c r="E1020" s="10" t="s">
        <v>428</v>
      </c>
      <c r="F1020" s="52" t="s">
        <v>427</v>
      </c>
      <c r="G1020" s="52" t="s">
        <v>173</v>
      </c>
      <c r="H1020" s="52" t="s">
        <v>252</v>
      </c>
      <c r="I1020" s="52" t="s">
        <v>930</v>
      </c>
      <c r="J1020" s="52" t="s">
        <v>169</v>
      </c>
      <c r="K1020" s="52" t="s">
        <v>931</v>
      </c>
      <c r="L1020" s="53" t="s">
        <v>295</v>
      </c>
      <c r="M1020" s="13">
        <v>2878</v>
      </c>
      <c r="N1020" s="14">
        <f t="shared" si="247"/>
        <v>7.88493150684932</v>
      </c>
      <c r="O1020" s="15">
        <v>11120</v>
      </c>
      <c r="P1020" s="15">
        <f t="shared" si="252"/>
        <v>32003360</v>
      </c>
      <c r="Q1020" s="16">
        <f>IFERROR(VLOOKUP(G1020,SCENARIOS!$A$13:$E$18,4,0),0.025)</f>
        <v>0.04</v>
      </c>
      <c r="R1020" s="52">
        <f>IFERROR(VLOOKUP(L1020,INPUTS!$A$107:$B$120,2,0),0.0082)</f>
        <v>0.0089</v>
      </c>
      <c r="S1020" s="52">
        <f t="shared" si="253"/>
        <v>98.968</v>
      </c>
      <c r="T1020" s="15">
        <f t="shared" si="254"/>
        <v>284829.904</v>
      </c>
      <c r="U1020" s="15">
        <f>T1020/INPUTS!$B$7*1000</f>
        <v>356037380</v>
      </c>
      <c r="V1020" s="15">
        <f>T1020*INPUTS!$B$6</f>
        <v>900062.49664</v>
      </c>
      <c r="W1020" s="54" t="s">
        <v>521</v>
      </c>
      <c r="X1020" s="54" t="s">
        <v>396</v>
      </c>
      <c r="Y1020" s="67">
        <f>IFERROR(VLOOKUP(E1020,INPUTS!$A$44:$B$103,2,0),0)</f>
        <v>0</v>
      </c>
      <c r="Z1020" s="15">
        <f t="shared" si="243"/>
        <v>0</v>
      </c>
      <c r="AA1020" s="20">
        <f>IFERROR(VLOOKUP(E1020,INPUTS!$A$44:$C$103,3,0),SCENARIOS!$J$25)</f>
        <v>0.015</v>
      </c>
      <c r="AB1020" s="15">
        <f t="shared" si="255"/>
        <v>5198.0869408787</v>
      </c>
      <c r="AC1020" s="20">
        <f>IFERROR(VLOOKUP($E1020,INPUTS!$A$44:$G$103,4,0),SCENARIOS!$K$25)</f>
        <v>0.075</v>
      </c>
      <c r="AD1020" s="15">
        <f t="shared" si="255"/>
        <v>31621.3378177381</v>
      </c>
      <c r="AE1020" s="20">
        <f>IFERROR(VLOOKUP($E1020,INPUTS!$A$44:$G$103,5,0),SCENARIOS!$L$25)</f>
        <v>0.15</v>
      </c>
      <c r="AF1020" s="15">
        <f t="shared" si="255"/>
        <v>76944.3848674438</v>
      </c>
      <c r="AG1020" s="20">
        <f>IFERROR(VLOOKUP($E1020,INPUTS!$A$44:$G$103,6,0),SCENARIOS!$M$25)</f>
        <v>0.2</v>
      </c>
      <c r="AH1020" s="15">
        <f t="shared" si="245"/>
        <v>124819.478896478</v>
      </c>
      <c r="AI1020" s="20">
        <f>IFERROR(VLOOKUP($E1020,INPUTS!$A$44:$G$103,7,0),SCENARIOS!$N$25)</f>
        <v>0.3</v>
      </c>
      <c r="AJ1020" s="15">
        <f t="shared" si="246"/>
        <v>227792.971913183</v>
      </c>
      <c r="AL1020" t="str">
        <f t="shared" si="248"/>
        <v>N</v>
      </c>
      <c r="AM1020" s="21">
        <f t="shared" si="249"/>
        <v>759309.906377275</v>
      </c>
    </row>
    <row r="1021" ht="15" customHeight="1" spans="1:39">
      <c r="A1021" s="24" t="s">
        <v>2038</v>
      </c>
      <c r="B1021" s="52" t="s">
        <v>425</v>
      </c>
      <c r="C1021" s="52" t="s">
        <v>426</v>
      </c>
      <c r="D1021" s="52" t="s">
        <v>929</v>
      </c>
      <c r="E1021" s="10" t="s">
        <v>428</v>
      </c>
      <c r="F1021" s="52" t="s">
        <v>427</v>
      </c>
      <c r="G1021" s="52" t="s">
        <v>173</v>
      </c>
      <c r="H1021" s="52" t="s">
        <v>245</v>
      </c>
      <c r="I1021" s="52" t="s">
        <v>930</v>
      </c>
      <c r="J1021" s="52" t="s">
        <v>169</v>
      </c>
      <c r="K1021" s="52" t="s">
        <v>931</v>
      </c>
      <c r="L1021" s="53" t="s">
        <v>295</v>
      </c>
      <c r="M1021" s="13">
        <v>2878</v>
      </c>
      <c r="N1021" s="14">
        <f t="shared" si="247"/>
        <v>7.88493150684932</v>
      </c>
      <c r="O1021" s="15">
        <v>12970</v>
      </c>
      <c r="P1021" s="15">
        <f t="shared" si="252"/>
        <v>37327660</v>
      </c>
      <c r="Q1021" s="16">
        <f>IFERROR(VLOOKUP(G1021,SCENARIOS!$A$13:$E$18,4,0),0.025)</f>
        <v>0.04</v>
      </c>
      <c r="R1021" s="52">
        <f>IFERROR(VLOOKUP(L1021,INPUTS!$A$107:$B$120,2,0),0.0082)</f>
        <v>0.0089</v>
      </c>
      <c r="S1021" s="52">
        <f t="shared" si="253"/>
        <v>115.433</v>
      </c>
      <c r="T1021" s="15">
        <f t="shared" si="254"/>
        <v>332216.174</v>
      </c>
      <c r="U1021" s="15">
        <f>T1021/INPUTS!$B$7*1000</f>
        <v>415270217.5</v>
      </c>
      <c r="V1021" s="15">
        <f>T1021*INPUTS!$B$6</f>
        <v>1049803.10984</v>
      </c>
      <c r="W1021" s="54" t="s">
        <v>521</v>
      </c>
      <c r="X1021" s="54" t="s">
        <v>396</v>
      </c>
      <c r="Y1021" s="67">
        <f>IFERROR(VLOOKUP(E1021,INPUTS!$A$44:$B$103,2,0),0)</f>
        <v>0</v>
      </c>
      <c r="Z1021" s="15">
        <f t="shared" si="243"/>
        <v>0</v>
      </c>
      <c r="AA1021" s="20">
        <f>IFERROR(VLOOKUP(E1021,INPUTS!$A$44:$C$103,3,0),SCENARIOS!$J$25)</f>
        <v>0.015</v>
      </c>
      <c r="AB1021" s="15">
        <f t="shared" si="255"/>
        <v>6062.87658481985</v>
      </c>
      <c r="AC1021" s="20">
        <f>IFERROR(VLOOKUP($E1021,INPUTS!$A$44:$G$103,4,0),SCENARIOS!$K$25)</f>
        <v>0.075</v>
      </c>
      <c r="AD1021" s="15">
        <f t="shared" si="255"/>
        <v>36882.0819690704</v>
      </c>
      <c r="AE1021" s="20">
        <f>IFERROR(VLOOKUP($E1021,INPUTS!$A$44:$G$103,5,0),SCENARIOS!$L$25)</f>
        <v>0.15</v>
      </c>
      <c r="AF1021" s="15">
        <f t="shared" si="255"/>
        <v>89745.3841484484</v>
      </c>
      <c r="AG1021" s="20">
        <f>IFERROR(VLOOKUP($E1021,INPUTS!$A$44:$G$103,6,0),SCENARIOS!$M$25)</f>
        <v>0.2</v>
      </c>
      <c r="AH1021" s="15">
        <f t="shared" si="245"/>
        <v>145585.309468284</v>
      </c>
      <c r="AI1021" s="20">
        <f>IFERROR(VLOOKUP($E1021,INPUTS!$A$44:$G$103,7,0),SCENARIOS!$N$25)</f>
        <v>0.3</v>
      </c>
      <c r="AJ1021" s="15">
        <f t="shared" si="246"/>
        <v>265690.183967084</v>
      </c>
      <c r="AL1021" t="str">
        <f t="shared" si="248"/>
        <v>Y</v>
      </c>
      <c r="AM1021" s="21">
        <f t="shared" si="249"/>
        <v>885633.946556948</v>
      </c>
    </row>
    <row r="1022" ht="15" customHeight="1" spans="1:39">
      <c r="A1022" s="6" t="s">
        <v>2039</v>
      </c>
      <c r="B1022" s="52" t="s">
        <v>425</v>
      </c>
      <c r="C1022" s="52" t="s">
        <v>426</v>
      </c>
      <c r="D1022" s="52" t="s">
        <v>929</v>
      </c>
      <c r="E1022" s="10" t="s">
        <v>428</v>
      </c>
      <c r="F1022" s="52" t="s">
        <v>427</v>
      </c>
      <c r="G1022" s="52" t="s">
        <v>173</v>
      </c>
      <c r="H1022" s="52" t="s">
        <v>249</v>
      </c>
      <c r="I1022" s="52" t="s">
        <v>930</v>
      </c>
      <c r="J1022" s="52" t="s">
        <v>169</v>
      </c>
      <c r="K1022" s="52" t="s">
        <v>931</v>
      </c>
      <c r="L1022" s="53" t="s">
        <v>295</v>
      </c>
      <c r="M1022" s="13">
        <v>2878</v>
      </c>
      <c r="N1022" s="14">
        <f t="shared" si="247"/>
        <v>7.88493150684932</v>
      </c>
      <c r="O1022" s="15">
        <v>12540</v>
      </c>
      <c r="P1022" s="15">
        <f t="shared" si="252"/>
        <v>36090120</v>
      </c>
      <c r="Q1022" s="16">
        <f>IFERROR(VLOOKUP(G1022,SCENARIOS!$A$13:$E$18,4,0),0.025)</f>
        <v>0.04</v>
      </c>
      <c r="R1022" s="52">
        <f>IFERROR(VLOOKUP(L1022,INPUTS!$A$107:$B$120,2,0),0.0082)</f>
        <v>0.0089</v>
      </c>
      <c r="S1022" s="52">
        <f t="shared" si="253"/>
        <v>111.606</v>
      </c>
      <c r="T1022" s="15">
        <f t="shared" si="254"/>
        <v>321202.068</v>
      </c>
      <c r="U1022" s="15">
        <f>T1022/INPUTS!$B$7*1000</f>
        <v>401502585</v>
      </c>
      <c r="V1022" s="15">
        <f>T1022*INPUTS!$B$6</f>
        <v>1014998.53488</v>
      </c>
      <c r="W1022" s="54" t="s">
        <v>521</v>
      </c>
      <c r="X1022" s="54" t="s">
        <v>396</v>
      </c>
      <c r="Y1022" s="67">
        <f>IFERROR(VLOOKUP(E1022,INPUTS!$A$44:$B$103,2,0),0)</f>
        <v>0</v>
      </c>
      <c r="Z1022" s="15">
        <f t="shared" si="243"/>
        <v>0</v>
      </c>
      <c r="AA1022" s="20">
        <f>IFERROR(VLOOKUP(E1022,INPUTS!$A$44:$C$103,3,0),SCENARIOS!$J$25)</f>
        <v>0.015</v>
      </c>
      <c r="AB1022" s="15">
        <f t="shared" si="255"/>
        <v>5861.87142433623</v>
      </c>
      <c r="AC1022" s="20">
        <f>IFERROR(VLOOKUP($E1022,INPUTS!$A$44:$G$103,4,0),SCENARIOS!$K$25)</f>
        <v>0.075</v>
      </c>
      <c r="AD1022" s="15">
        <f t="shared" si="255"/>
        <v>35659.3144095715</v>
      </c>
      <c r="AE1022" s="20">
        <f>IFERROR(VLOOKUP($E1022,INPUTS!$A$44:$G$103,5,0),SCENARIOS!$L$25)</f>
        <v>0.15</v>
      </c>
      <c r="AF1022" s="15">
        <f t="shared" si="255"/>
        <v>86770.0167479986</v>
      </c>
      <c r="AG1022" s="20">
        <f>IFERROR(VLOOKUP($E1022,INPUTS!$A$44:$G$103,6,0),SCENARIOS!$M$25)</f>
        <v>0.2</v>
      </c>
      <c r="AH1022" s="15">
        <f t="shared" si="245"/>
        <v>140758.656956999</v>
      </c>
      <c r="AI1022" s="20">
        <f>IFERROR(VLOOKUP($E1022,INPUTS!$A$44:$G$103,7,0),SCENARIOS!$N$25)</f>
        <v>0.3</v>
      </c>
      <c r="AJ1022" s="15">
        <f t="shared" si="246"/>
        <v>256881.642786988</v>
      </c>
      <c r="AL1022" t="str">
        <f t="shared" si="248"/>
        <v>N</v>
      </c>
      <c r="AM1022" s="21">
        <f t="shared" si="249"/>
        <v>856272.142623294</v>
      </c>
    </row>
    <row r="1023" ht="15" customHeight="1" spans="1:39">
      <c r="A1023" s="24" t="s">
        <v>2040</v>
      </c>
      <c r="B1023" s="52" t="s">
        <v>425</v>
      </c>
      <c r="C1023" s="52" t="s">
        <v>426</v>
      </c>
      <c r="D1023" s="52" t="s">
        <v>929</v>
      </c>
      <c r="E1023" s="10" t="s">
        <v>428</v>
      </c>
      <c r="F1023" s="52" t="s">
        <v>427</v>
      </c>
      <c r="G1023" s="52" t="s">
        <v>173</v>
      </c>
      <c r="H1023" s="52" t="s">
        <v>1153</v>
      </c>
      <c r="I1023" s="52" t="s">
        <v>614</v>
      </c>
      <c r="J1023" s="52" t="s">
        <v>169</v>
      </c>
      <c r="K1023" s="52" t="s">
        <v>931</v>
      </c>
      <c r="L1023" s="53" t="s">
        <v>295</v>
      </c>
      <c r="M1023" s="13">
        <v>2878</v>
      </c>
      <c r="N1023" s="14">
        <f t="shared" si="247"/>
        <v>7.88493150684932</v>
      </c>
      <c r="O1023" s="15">
        <v>9900</v>
      </c>
      <c r="P1023" s="15">
        <f t="shared" si="252"/>
        <v>28492200</v>
      </c>
      <c r="Q1023" s="16">
        <f>IFERROR(VLOOKUP(G1023,SCENARIOS!$A$13:$E$18,4,0),0.025)</f>
        <v>0.04</v>
      </c>
      <c r="R1023" s="52">
        <f>IFERROR(VLOOKUP(L1023,INPUTS!$A$107:$B$120,2,0),0.0082)</f>
        <v>0.0089</v>
      </c>
      <c r="S1023" s="52">
        <f t="shared" si="253"/>
        <v>88.11</v>
      </c>
      <c r="T1023" s="15">
        <f t="shared" si="254"/>
        <v>253580.58</v>
      </c>
      <c r="U1023" s="15">
        <f>T1023/INPUTS!$B$7*1000</f>
        <v>316975725</v>
      </c>
      <c r="V1023" s="15">
        <f>T1023*INPUTS!$B$6</f>
        <v>801314.6328</v>
      </c>
      <c r="W1023" s="54" t="s">
        <v>521</v>
      </c>
      <c r="X1023" s="54" t="s">
        <v>396</v>
      </c>
      <c r="Y1023" s="67">
        <f>IFERROR(VLOOKUP(E1023,INPUTS!$A$44:$B$103,2,0),0)</f>
        <v>0</v>
      </c>
      <c r="Z1023" s="15">
        <f t="shared" si="243"/>
        <v>0</v>
      </c>
      <c r="AA1023" s="20">
        <f>IFERROR(VLOOKUP(E1023,INPUTS!$A$44:$C$103,3,0),SCENARIOS!$J$25)</f>
        <v>0.015</v>
      </c>
      <c r="AB1023" s="15">
        <f t="shared" si="255"/>
        <v>4627.79322973913</v>
      </c>
      <c r="AC1023" s="20">
        <f>IFERROR(VLOOKUP($E1023,INPUTS!$A$44:$G$103,4,0),SCENARIOS!$K$25)</f>
        <v>0.075</v>
      </c>
      <c r="AD1023" s="15">
        <f t="shared" si="255"/>
        <v>28152.0903233459</v>
      </c>
      <c r="AE1023" s="20">
        <f>IFERROR(VLOOKUP($E1023,INPUTS!$A$44:$G$103,5,0),SCENARIOS!$L$25)</f>
        <v>0.15</v>
      </c>
      <c r="AF1023" s="15">
        <f t="shared" si="255"/>
        <v>68502.6448010516</v>
      </c>
      <c r="AG1023" s="20">
        <f>IFERROR(VLOOKUP($E1023,INPUTS!$A$44:$G$103,6,0),SCENARIOS!$M$25)</f>
        <v>0.2</v>
      </c>
      <c r="AH1023" s="15">
        <f t="shared" si="245"/>
        <v>111125.255492368</v>
      </c>
      <c r="AI1023" s="20">
        <f>IFERROR(VLOOKUP($E1023,INPUTS!$A$44:$G$103,7,0),SCENARIOS!$N$25)</f>
        <v>0.3</v>
      </c>
      <c r="AJ1023" s="15">
        <f t="shared" si="246"/>
        <v>202801.296937096</v>
      </c>
      <c r="AL1023" t="str">
        <f t="shared" si="248"/>
        <v>N</v>
      </c>
      <c r="AM1023" s="21">
        <f t="shared" si="249"/>
        <v>676004.323123653</v>
      </c>
    </row>
    <row r="1024" ht="15" customHeight="1" spans="1:39">
      <c r="A1024" s="6" t="s">
        <v>2041</v>
      </c>
      <c r="B1024" s="52" t="s">
        <v>425</v>
      </c>
      <c r="C1024" s="52" t="s">
        <v>426</v>
      </c>
      <c r="D1024" s="52" t="s">
        <v>929</v>
      </c>
      <c r="E1024" s="10" t="s">
        <v>428</v>
      </c>
      <c r="F1024" s="52" t="s">
        <v>427</v>
      </c>
      <c r="G1024" s="52" t="s">
        <v>173</v>
      </c>
      <c r="H1024" s="52" t="s">
        <v>234</v>
      </c>
      <c r="I1024" s="52" t="s">
        <v>424</v>
      </c>
      <c r="J1024" s="52" t="s">
        <v>173</v>
      </c>
      <c r="K1024" s="52" t="s">
        <v>931</v>
      </c>
      <c r="L1024" s="53" t="s">
        <v>288</v>
      </c>
      <c r="M1024" s="13">
        <v>8635</v>
      </c>
      <c r="N1024" s="14">
        <f t="shared" si="247"/>
        <v>23.6575342465753</v>
      </c>
      <c r="O1024" s="15">
        <v>2900</v>
      </c>
      <c r="P1024" s="15">
        <f t="shared" si="252"/>
        <v>25041500</v>
      </c>
      <c r="Q1024" s="16">
        <f>IFERROR(VLOOKUP(G1024,SCENARIOS!$A$13:$E$18,4,0),0.025)</f>
        <v>0.04</v>
      </c>
      <c r="R1024" s="52">
        <f>IFERROR(VLOOKUP(L1024,INPUTS!$A$107:$B$120,2,0),0.0082)</f>
        <v>0.0085</v>
      </c>
      <c r="S1024" s="52">
        <f t="shared" si="253"/>
        <v>24.65</v>
      </c>
      <c r="T1024" s="15">
        <f t="shared" si="254"/>
        <v>212852.75</v>
      </c>
      <c r="U1024" s="15">
        <f>T1024/INPUTS!$B$7*1000</f>
        <v>266065937.5</v>
      </c>
      <c r="V1024" s="15">
        <f>T1024*INPUTS!$B$6</f>
        <v>672614.69</v>
      </c>
      <c r="W1024" s="54" t="s">
        <v>521</v>
      </c>
      <c r="X1024" s="54" t="s">
        <v>396</v>
      </c>
      <c r="Y1024" s="67">
        <f>IFERROR(VLOOKUP(E1024,INPUTS!$A$44:$B$103,2,0),0)</f>
        <v>0</v>
      </c>
      <c r="Z1024" s="15">
        <f t="shared" si="243"/>
        <v>0</v>
      </c>
      <c r="AA1024" s="20">
        <f>IFERROR(VLOOKUP(E1024,INPUTS!$A$44:$C$103,3,0),SCENARIOS!$J$25)</f>
        <v>0.015</v>
      </c>
      <c r="AB1024" s="15">
        <f t="shared" si="255"/>
        <v>3884.51874106983</v>
      </c>
      <c r="AC1024" s="20">
        <f>IFERROR(VLOOKUP($E1024,INPUTS!$A$44:$G$103,4,0),SCENARIOS!$K$25)</f>
        <v>0.075</v>
      </c>
      <c r="AD1024" s="15">
        <f t="shared" si="255"/>
        <v>23630.555003749</v>
      </c>
      <c r="AE1024" s="20">
        <f>IFERROR(VLOOKUP($E1024,INPUTS!$A$44:$G$103,5,0),SCENARIOS!$L$25)</f>
        <v>0.15</v>
      </c>
      <c r="AF1024" s="15">
        <f t="shared" si="255"/>
        <v>57500.3666612681</v>
      </c>
      <c r="AG1024" s="20">
        <f>IFERROR(VLOOKUP($E1024,INPUTS!$A$44:$G$103,6,0),SCENARIOS!$M$25)</f>
        <v>0.2</v>
      </c>
      <c r="AH1024" s="15">
        <f t="shared" si="245"/>
        <v>93277.3173166614</v>
      </c>
      <c r="AI1024" s="20">
        <f>IFERROR(VLOOKUP($E1024,INPUTS!$A$44:$G$103,7,0),SCENARIOS!$N$25)</f>
        <v>0.3</v>
      </c>
      <c r="AJ1024" s="15">
        <f t="shared" si="246"/>
        <v>170229.178262103</v>
      </c>
      <c r="AL1024" t="str">
        <f t="shared" si="248"/>
        <v>Y</v>
      </c>
      <c r="AM1024" s="21">
        <f t="shared" si="249"/>
        <v>567430.59420701</v>
      </c>
    </row>
    <row r="1025" ht="15" customHeight="1" spans="1:39">
      <c r="A1025" s="24" t="s">
        <v>2042</v>
      </c>
      <c r="B1025" s="52" t="s">
        <v>425</v>
      </c>
      <c r="C1025" s="52" t="s">
        <v>426</v>
      </c>
      <c r="D1025" s="52" t="s">
        <v>929</v>
      </c>
      <c r="E1025" s="10" t="s">
        <v>428</v>
      </c>
      <c r="F1025" s="52" t="s">
        <v>427</v>
      </c>
      <c r="G1025" s="52" t="s">
        <v>173</v>
      </c>
      <c r="H1025" s="52" t="s">
        <v>505</v>
      </c>
      <c r="I1025" s="52" t="s">
        <v>504</v>
      </c>
      <c r="J1025" s="52" t="s">
        <v>173</v>
      </c>
      <c r="K1025" s="52" t="s">
        <v>931</v>
      </c>
      <c r="L1025" s="53" t="s">
        <v>288</v>
      </c>
      <c r="M1025" s="13">
        <v>7196</v>
      </c>
      <c r="N1025" s="14">
        <f t="shared" si="247"/>
        <v>19.7150684931507</v>
      </c>
      <c r="O1025" s="15">
        <v>2070</v>
      </c>
      <c r="P1025" s="15">
        <f t="shared" si="252"/>
        <v>14895720</v>
      </c>
      <c r="Q1025" s="16">
        <f>IFERROR(VLOOKUP(G1025,SCENARIOS!$A$13:$E$18,4,0),0.025)</f>
        <v>0.04</v>
      </c>
      <c r="R1025" s="52">
        <f>IFERROR(VLOOKUP(L1025,INPUTS!$A$107:$B$120,2,0),0.0082)</f>
        <v>0.0085</v>
      </c>
      <c r="S1025" s="52">
        <f t="shared" si="253"/>
        <v>17.595</v>
      </c>
      <c r="T1025" s="15">
        <f t="shared" si="254"/>
        <v>126613.62</v>
      </c>
      <c r="U1025" s="15">
        <f>T1025/INPUTS!$B$7*1000</f>
        <v>158267025</v>
      </c>
      <c r="V1025" s="15">
        <f>T1025*INPUTS!$B$6</f>
        <v>400099.0392</v>
      </c>
      <c r="W1025" s="54" t="s">
        <v>521</v>
      </c>
      <c r="X1025" s="54" t="s">
        <v>396</v>
      </c>
      <c r="Y1025" s="67">
        <f>IFERROR(VLOOKUP(E1025,INPUTS!$A$44:$B$103,2,0),0)</f>
        <v>0</v>
      </c>
      <c r="Z1025" s="15">
        <f t="shared" si="243"/>
        <v>0</v>
      </c>
      <c r="AA1025" s="20">
        <f>IFERROR(VLOOKUP(E1025,INPUTS!$A$44:$C$103,3,0),SCENARIOS!$J$25)</f>
        <v>0.015</v>
      </c>
      <c r="AB1025" s="15">
        <f t="shared" si="255"/>
        <v>2310.67242384556</v>
      </c>
      <c r="AC1025" s="20">
        <f>IFERROR(VLOOKUP($E1025,INPUTS!$A$44:$G$103,4,0),SCENARIOS!$K$25)</f>
        <v>0.075</v>
      </c>
      <c r="AD1025" s="15">
        <f t="shared" si="255"/>
        <v>14056.4315548367</v>
      </c>
      <c r="AE1025" s="20">
        <f>IFERROR(VLOOKUP($E1025,INPUTS!$A$44:$G$103,5,0),SCENARIOS!$L$25)</f>
        <v>0.15</v>
      </c>
      <c r="AF1025" s="15">
        <f t="shared" si="255"/>
        <v>34203.5964971581</v>
      </c>
      <c r="AG1025" s="20">
        <f>IFERROR(VLOOKUP($E1025,INPUTS!$A$44:$G$103,6,0),SCENARIOS!$M$25)</f>
        <v>0.2</v>
      </c>
      <c r="AH1025" s="15">
        <f t="shared" si="245"/>
        <v>55485.2066010479</v>
      </c>
      <c r="AI1025" s="20">
        <f>IFERROR(VLOOKUP($E1025,INPUTS!$A$44:$G$103,7,0),SCENARIOS!$N$25)</f>
        <v>0.3</v>
      </c>
      <c r="AJ1025" s="15">
        <f t="shared" si="246"/>
        <v>101259.356477143</v>
      </c>
      <c r="AL1025" t="str">
        <f t="shared" si="248"/>
        <v>Y</v>
      </c>
      <c r="AM1025" s="21">
        <f t="shared" si="249"/>
        <v>337531.188257143</v>
      </c>
    </row>
    <row r="1026" ht="15" customHeight="1" spans="1:39">
      <c r="A1026" s="6" t="s">
        <v>2043</v>
      </c>
      <c r="B1026" s="52" t="s">
        <v>425</v>
      </c>
      <c r="C1026" s="52" t="s">
        <v>426</v>
      </c>
      <c r="D1026" s="52" t="s">
        <v>929</v>
      </c>
      <c r="E1026" s="10" t="s">
        <v>428</v>
      </c>
      <c r="F1026" s="52" t="s">
        <v>427</v>
      </c>
      <c r="G1026" s="52" t="s">
        <v>173</v>
      </c>
      <c r="H1026" s="52" t="s">
        <v>242</v>
      </c>
      <c r="I1026" s="52" t="s">
        <v>421</v>
      </c>
      <c r="J1026" s="52" t="s">
        <v>173</v>
      </c>
      <c r="K1026" s="52" t="s">
        <v>931</v>
      </c>
      <c r="L1026" s="53" t="s">
        <v>288</v>
      </c>
      <c r="M1026" s="13">
        <v>8635</v>
      </c>
      <c r="N1026" s="14">
        <f t="shared" si="247"/>
        <v>23.6575342465753</v>
      </c>
      <c r="O1026" s="15">
        <v>2580</v>
      </c>
      <c r="P1026" s="15">
        <f t="shared" si="252"/>
        <v>22278300</v>
      </c>
      <c r="Q1026" s="16">
        <f>IFERROR(VLOOKUP(G1026,SCENARIOS!$A$13:$E$18,4,0),0.025)</f>
        <v>0.04</v>
      </c>
      <c r="R1026" s="52">
        <f>IFERROR(VLOOKUP(L1026,INPUTS!$A$107:$B$120,2,0),0.0082)</f>
        <v>0.0085</v>
      </c>
      <c r="S1026" s="52">
        <f t="shared" si="253"/>
        <v>21.93</v>
      </c>
      <c r="T1026" s="15">
        <f t="shared" si="254"/>
        <v>189365.55</v>
      </c>
      <c r="U1026" s="15">
        <f>T1026/INPUTS!$B$7*1000</f>
        <v>236706937.5</v>
      </c>
      <c r="V1026" s="15">
        <f>T1026*INPUTS!$B$6</f>
        <v>598395.138</v>
      </c>
      <c r="W1026" s="54" t="s">
        <v>521</v>
      </c>
      <c r="X1026" s="54" t="s">
        <v>396</v>
      </c>
      <c r="Y1026" s="67">
        <f>IFERROR(VLOOKUP(E1026,INPUTS!$A$44:$B$103,2,0),0)</f>
        <v>0</v>
      </c>
      <c r="Z1026" s="15">
        <f t="shared" si="243"/>
        <v>0</v>
      </c>
      <c r="AA1026" s="20">
        <f>IFERROR(VLOOKUP(E1026,INPUTS!$A$44:$C$103,3,0),SCENARIOS!$J$25)</f>
        <v>0.015</v>
      </c>
      <c r="AB1026" s="15">
        <f t="shared" si="255"/>
        <v>3455.88219033109</v>
      </c>
      <c r="AC1026" s="20">
        <f>IFERROR(VLOOKUP($E1026,INPUTS!$A$44:$G$103,4,0),SCENARIOS!$K$25)</f>
        <v>0.075</v>
      </c>
      <c r="AD1026" s="15">
        <f t="shared" si="255"/>
        <v>21023.0454860939</v>
      </c>
      <c r="AE1026" s="20">
        <f>IFERROR(VLOOKUP($E1026,INPUTS!$A$44:$G$103,5,0),SCENARIOS!$L$25)</f>
        <v>0.15</v>
      </c>
      <c r="AF1026" s="15">
        <f t="shared" si="255"/>
        <v>51155.4986158868</v>
      </c>
      <c r="AG1026" s="20">
        <f>IFERROR(VLOOKUP($E1026,INPUTS!$A$44:$G$103,6,0),SCENARIOS!$M$25)</f>
        <v>0.2</v>
      </c>
      <c r="AH1026" s="15">
        <f t="shared" si="245"/>
        <v>82984.6478196505</v>
      </c>
      <c r="AI1026" s="20">
        <f>IFERROR(VLOOKUP($E1026,INPUTS!$A$44:$G$103,7,0),SCENARIOS!$N$25)</f>
        <v>0.3</v>
      </c>
      <c r="AJ1026" s="15">
        <f t="shared" si="246"/>
        <v>151445.268936629</v>
      </c>
      <c r="AL1026" t="str">
        <f t="shared" si="248"/>
        <v>Y</v>
      </c>
      <c r="AM1026" s="21">
        <f t="shared" si="249"/>
        <v>504817.563122098</v>
      </c>
    </row>
    <row r="1027" ht="15" customHeight="1" spans="1:39">
      <c r="A1027" s="24" t="s">
        <v>2044</v>
      </c>
      <c r="B1027" s="52" t="s">
        <v>425</v>
      </c>
      <c r="C1027" s="52" t="s">
        <v>426</v>
      </c>
      <c r="D1027" s="52" t="s">
        <v>929</v>
      </c>
      <c r="E1027" s="10" t="s">
        <v>428</v>
      </c>
      <c r="F1027" s="52" t="s">
        <v>427</v>
      </c>
      <c r="G1027" s="52" t="s">
        <v>173</v>
      </c>
      <c r="H1027" s="52" t="s">
        <v>545</v>
      </c>
      <c r="I1027" s="52" t="s">
        <v>544</v>
      </c>
      <c r="J1027" s="52" t="s">
        <v>173</v>
      </c>
      <c r="K1027" s="52" t="s">
        <v>931</v>
      </c>
      <c r="L1027" s="53" t="s">
        <v>279</v>
      </c>
      <c r="M1027" s="13">
        <v>8635</v>
      </c>
      <c r="N1027" s="14">
        <f t="shared" si="247"/>
        <v>23.6575342465753</v>
      </c>
      <c r="O1027" s="15">
        <v>1700</v>
      </c>
      <c r="P1027" s="15">
        <f t="shared" si="252"/>
        <v>14679500</v>
      </c>
      <c r="Q1027" s="16">
        <f>IFERROR(VLOOKUP(G1027,SCENARIOS!$A$13:$E$18,4,0),0.025)</f>
        <v>0.04</v>
      </c>
      <c r="R1027" s="52">
        <f>IFERROR(VLOOKUP(L1027,INPUTS!$A$107:$B$120,2,0),0.0082)</f>
        <v>0.0039</v>
      </c>
      <c r="S1027" s="52">
        <f t="shared" si="253"/>
        <v>6.63</v>
      </c>
      <c r="T1027" s="15">
        <f t="shared" si="254"/>
        <v>57250.05</v>
      </c>
      <c r="U1027" s="15">
        <f>T1027/INPUTS!$B$7*1000</f>
        <v>71562562.5</v>
      </c>
      <c r="V1027" s="15">
        <f>T1027*INPUTS!$B$6</f>
        <v>180910.158</v>
      </c>
      <c r="W1027" s="54" t="s">
        <v>521</v>
      </c>
      <c r="X1027" s="54" t="s">
        <v>396</v>
      </c>
      <c r="Y1027" s="67">
        <f>IFERROR(VLOOKUP(E1027,INPUTS!$A$44:$B$103,2,0),0)</f>
        <v>0</v>
      </c>
      <c r="Z1027" s="15">
        <f t="shared" si="243"/>
        <v>0</v>
      </c>
      <c r="AA1027" s="20">
        <f>IFERROR(VLOOKUP(E1027,INPUTS!$A$44:$C$103,3,0),SCENARIOS!$J$25)</f>
        <v>0.015</v>
      </c>
      <c r="AB1027" s="15">
        <f t="shared" si="255"/>
        <v>1044.80159242568</v>
      </c>
      <c r="AC1027" s="20">
        <f>IFERROR(VLOOKUP($E1027,INPUTS!$A$44:$G$103,4,0),SCENARIOS!$K$25)</f>
        <v>0.075</v>
      </c>
      <c r="AD1027" s="15">
        <f t="shared" si="255"/>
        <v>6355.80444928421</v>
      </c>
      <c r="AE1027" s="20">
        <f>IFERROR(VLOOKUP($E1027,INPUTS!$A$44:$G$103,5,0),SCENARIOS!$L$25)</f>
        <v>0.15</v>
      </c>
      <c r="AF1027" s="15">
        <f t="shared" si="255"/>
        <v>15465.6158606169</v>
      </c>
      <c r="AG1027" s="20">
        <f>IFERROR(VLOOKUP($E1027,INPUTS!$A$44:$G$103,6,0),SCENARIOS!$M$25)</f>
        <v>0.2</v>
      </c>
      <c r="AH1027" s="15">
        <f t="shared" si="245"/>
        <v>25088.3818989641</v>
      </c>
      <c r="AI1027" s="20">
        <f>IFERROR(VLOOKUP($E1027,INPUTS!$A$44:$G$103,7,0),SCENARIOS!$N$25)</f>
        <v>0.3</v>
      </c>
      <c r="AJ1027" s="15">
        <f t="shared" si="246"/>
        <v>45785.7789808415</v>
      </c>
      <c r="AL1027" t="str">
        <f t="shared" si="248"/>
        <v>Y</v>
      </c>
      <c r="AM1027" s="21">
        <f t="shared" si="249"/>
        <v>152619.263269472</v>
      </c>
    </row>
    <row r="1028" ht="15" customHeight="1" spans="1:39">
      <c r="A1028" s="6" t="s">
        <v>2045</v>
      </c>
      <c r="B1028" s="52" t="s">
        <v>425</v>
      </c>
      <c r="C1028" s="52" t="s">
        <v>426</v>
      </c>
      <c r="D1028" s="52" t="s">
        <v>929</v>
      </c>
      <c r="E1028" s="10" t="s">
        <v>428</v>
      </c>
      <c r="F1028" s="52" t="s">
        <v>427</v>
      </c>
      <c r="G1028" s="52" t="s">
        <v>173</v>
      </c>
      <c r="H1028" s="52" t="s">
        <v>264</v>
      </c>
      <c r="I1028" s="52" t="s">
        <v>436</v>
      </c>
      <c r="J1028" s="52" t="s">
        <v>173</v>
      </c>
      <c r="K1028" s="52" t="s">
        <v>931</v>
      </c>
      <c r="L1028" s="53" t="s">
        <v>293</v>
      </c>
      <c r="M1028" s="13">
        <v>5757</v>
      </c>
      <c r="N1028" s="14">
        <f t="shared" si="247"/>
        <v>15.772602739726</v>
      </c>
      <c r="O1028" s="15">
        <v>7380</v>
      </c>
      <c r="P1028" s="15">
        <f t="shared" si="252"/>
        <v>42486660</v>
      </c>
      <c r="Q1028" s="16">
        <f>IFERROR(VLOOKUP(G1028,SCENARIOS!$A$13:$E$18,4,0),0.025)</f>
        <v>0.04</v>
      </c>
      <c r="R1028" s="52">
        <f>IFERROR(VLOOKUP(L1028,INPUTS!$A$107:$B$120,2,0),0.0082)</f>
        <v>0.0079</v>
      </c>
      <c r="S1028" s="52">
        <f t="shared" si="253"/>
        <v>58.302</v>
      </c>
      <c r="T1028" s="15">
        <f t="shared" si="254"/>
        <v>335644.614</v>
      </c>
      <c r="U1028" s="15">
        <f>T1028/INPUTS!$B$7*1000</f>
        <v>419555767.5</v>
      </c>
      <c r="V1028" s="15">
        <f>T1028*INPUTS!$B$6</f>
        <v>1060636.98024</v>
      </c>
      <c r="W1028" s="54" t="s">
        <v>521</v>
      </c>
      <c r="X1028" s="54" t="s">
        <v>396</v>
      </c>
      <c r="Y1028" s="67">
        <f>IFERROR(VLOOKUP(E1028,INPUTS!$A$44:$B$103,2,0),0)</f>
        <v>0</v>
      </c>
      <c r="Z1028" s="15">
        <f t="shared" ref="Z1028:Z1091" si="256">T1028*Y1028</f>
        <v>0</v>
      </c>
      <c r="AA1028" s="20">
        <f>IFERROR(VLOOKUP(E1028,INPUTS!$A$44:$C$103,3,0),SCENARIOS!$J$25)</f>
        <v>0.015</v>
      </c>
      <c r="AB1028" s="15">
        <f t="shared" ref="AB1028:AF1043" si="257">$T1028*AA1028*(1+$Q1028)^AB$2</f>
        <v>6125.44490697042</v>
      </c>
      <c r="AC1028" s="20">
        <f>IFERROR(VLOOKUP($E1028,INPUTS!$A$44:$G$103,4,0),SCENARIOS!$K$25)</f>
        <v>0.075</v>
      </c>
      <c r="AD1028" s="15">
        <f t="shared" si="257"/>
        <v>37262.7016227843</v>
      </c>
      <c r="AE1028" s="20">
        <f>IFERROR(VLOOKUP($E1028,INPUTS!$A$44:$G$103,5,0),SCENARIOS!$L$25)</f>
        <v>0.15</v>
      </c>
      <c r="AF1028" s="15">
        <f t="shared" si="257"/>
        <v>90671.5481612514</v>
      </c>
      <c r="AG1028" s="20">
        <f>IFERROR(VLOOKUP($E1028,INPUTS!$A$44:$G$103,6,0),SCENARIOS!$M$25)</f>
        <v>0.2</v>
      </c>
      <c r="AH1028" s="15">
        <f t="shared" ref="AH1028:AH1091" si="258">$T1028*AG1028*(1+$Q1028)^AH$2</f>
        <v>147087.736313984</v>
      </c>
      <c r="AI1028" s="20">
        <f>IFERROR(VLOOKUP($E1028,INPUTS!$A$44:$G$103,7,0),SCENARIOS!$N$25)</f>
        <v>0.3</v>
      </c>
      <c r="AJ1028" s="15">
        <f t="shared" ref="AJ1028:AJ1091" si="259">$T1028*AI1028*(1+$Q1028)^AJ$2</f>
        <v>268432.081940782</v>
      </c>
      <c r="AL1028" t="str">
        <f t="shared" si="248"/>
        <v>Y</v>
      </c>
      <c r="AM1028" s="21">
        <f t="shared" si="249"/>
        <v>894773.606469272</v>
      </c>
    </row>
    <row r="1029" ht="15" customHeight="1" spans="1:39">
      <c r="A1029" s="24" t="s">
        <v>2046</v>
      </c>
      <c r="B1029" s="52" t="s">
        <v>425</v>
      </c>
      <c r="C1029" s="52" t="s">
        <v>426</v>
      </c>
      <c r="D1029" s="52" t="s">
        <v>929</v>
      </c>
      <c r="E1029" s="10" t="s">
        <v>428</v>
      </c>
      <c r="F1029" s="52" t="s">
        <v>427</v>
      </c>
      <c r="G1029" s="52" t="s">
        <v>173</v>
      </c>
      <c r="H1029" s="52" t="s">
        <v>267</v>
      </c>
      <c r="I1029" s="52" t="s">
        <v>436</v>
      </c>
      <c r="J1029" s="52" t="s">
        <v>173</v>
      </c>
      <c r="K1029" s="52" t="s">
        <v>931</v>
      </c>
      <c r="L1029" s="53" t="s">
        <v>293</v>
      </c>
      <c r="M1029" s="13">
        <v>2878</v>
      </c>
      <c r="N1029" s="14">
        <f t="shared" ref="N1029:N1092" si="260">M1029/365</f>
        <v>7.88493150684932</v>
      </c>
      <c r="O1029" s="15">
        <v>7370</v>
      </c>
      <c r="P1029" s="15">
        <f t="shared" si="252"/>
        <v>21210860</v>
      </c>
      <c r="Q1029" s="16">
        <f>IFERROR(VLOOKUP(G1029,SCENARIOS!$A$13:$E$18,4,0),0.025)</f>
        <v>0.04</v>
      </c>
      <c r="R1029" s="52">
        <f>IFERROR(VLOOKUP(L1029,INPUTS!$A$107:$B$120,2,0),0.0082)</f>
        <v>0.0079</v>
      </c>
      <c r="S1029" s="52">
        <f t="shared" si="253"/>
        <v>58.223</v>
      </c>
      <c r="T1029" s="15">
        <f t="shared" si="254"/>
        <v>167565.794</v>
      </c>
      <c r="U1029" s="15">
        <f>T1029/INPUTS!$B$7*1000</f>
        <v>209457242.5</v>
      </c>
      <c r="V1029" s="15">
        <f>T1029*INPUTS!$B$6</f>
        <v>529507.90904</v>
      </c>
      <c r="W1029" s="54" t="s">
        <v>521</v>
      </c>
      <c r="X1029" s="54" t="s">
        <v>396</v>
      </c>
      <c r="Y1029" s="67">
        <f>IFERROR(VLOOKUP(E1029,INPUTS!$A$44:$B$103,2,0),0)</f>
        <v>0</v>
      </c>
      <c r="Z1029" s="15">
        <f t="shared" si="256"/>
        <v>0</v>
      </c>
      <c r="AA1029" s="20">
        <f>IFERROR(VLOOKUP(E1029,INPUTS!$A$44:$C$103,3,0),SCENARIOS!$J$25)</f>
        <v>0.015</v>
      </c>
      <c r="AB1029" s="15">
        <f t="shared" si="257"/>
        <v>3058.04114419591</v>
      </c>
      <c r="AC1029" s="20">
        <f>IFERROR(VLOOKUP($E1029,INPUTS!$A$44:$G$103,4,0),SCENARIOS!$K$25)</f>
        <v>0.075</v>
      </c>
      <c r="AD1029" s="15">
        <f t="shared" si="257"/>
        <v>18602.8731687229</v>
      </c>
      <c r="AE1029" s="20">
        <f>IFERROR(VLOOKUP($E1029,INPUTS!$A$44:$G$103,5,0),SCENARIOS!$L$25)</f>
        <v>0.15</v>
      </c>
      <c r="AF1029" s="15">
        <f t="shared" si="257"/>
        <v>45266.4792674115</v>
      </c>
      <c r="AG1029" s="20">
        <f>IFERROR(VLOOKUP($E1029,INPUTS!$A$44:$G$103,6,0),SCENARIOS!$M$25)</f>
        <v>0.2</v>
      </c>
      <c r="AH1029" s="15">
        <f t="shared" si="258"/>
        <v>73431.4578428342</v>
      </c>
      <c r="AI1029" s="20">
        <f>IFERROR(VLOOKUP($E1029,INPUTS!$A$44:$G$103,7,0),SCENARIOS!$N$25)</f>
        <v>0.3</v>
      </c>
      <c r="AJ1029" s="15">
        <f t="shared" si="259"/>
        <v>134010.894467921</v>
      </c>
      <c r="AL1029" t="str">
        <f t="shared" ref="AL1029:AL1092" si="261">IF(H1029="MULTI","MULTI",IF(COUNTIFS($E$4:$E$1277,H1029,$H$4:$H$1277,E1029)&gt;0,"Y","N"))</f>
        <v>N</v>
      </c>
      <c r="AM1029" s="21">
        <f t="shared" ref="AM1029:AM1092" si="262">T1029*((1+Q1029)^25)</f>
        <v>446702.981559737</v>
      </c>
    </row>
    <row r="1030" ht="15" customHeight="1" spans="1:39">
      <c r="A1030" s="6" t="s">
        <v>2047</v>
      </c>
      <c r="B1030" s="52" t="s">
        <v>425</v>
      </c>
      <c r="C1030" s="52" t="s">
        <v>426</v>
      </c>
      <c r="D1030" s="52" t="s">
        <v>929</v>
      </c>
      <c r="E1030" s="10" t="s">
        <v>428</v>
      </c>
      <c r="F1030" s="52" t="s">
        <v>427</v>
      </c>
      <c r="G1030" s="52" t="s">
        <v>173</v>
      </c>
      <c r="H1030" s="52" t="s">
        <v>440</v>
      </c>
      <c r="I1030" s="52" t="s">
        <v>439</v>
      </c>
      <c r="J1030" s="52" t="s">
        <v>177</v>
      </c>
      <c r="K1030" s="52" t="s">
        <v>931</v>
      </c>
      <c r="L1030" s="53" t="s">
        <v>295</v>
      </c>
      <c r="M1030" s="13">
        <v>4317</v>
      </c>
      <c r="N1030" s="14">
        <f t="shared" si="260"/>
        <v>11.827397260274</v>
      </c>
      <c r="O1030" s="15">
        <v>5960</v>
      </c>
      <c r="P1030" s="15">
        <f t="shared" si="252"/>
        <v>25729320</v>
      </c>
      <c r="Q1030" s="16">
        <f>IFERROR(VLOOKUP(G1030,SCENARIOS!$A$13:$E$18,4,0),0.025)</f>
        <v>0.04</v>
      </c>
      <c r="R1030" s="52">
        <f>IFERROR(VLOOKUP(L1030,INPUTS!$A$107:$B$120,2,0),0.0082)</f>
        <v>0.0089</v>
      </c>
      <c r="S1030" s="52">
        <f t="shared" si="253"/>
        <v>53.044</v>
      </c>
      <c r="T1030" s="15">
        <f t="shared" si="254"/>
        <v>228990.948</v>
      </c>
      <c r="U1030" s="15">
        <f>T1030/INPUTS!$B$7*1000</f>
        <v>286238685</v>
      </c>
      <c r="V1030" s="15">
        <f>T1030*INPUTS!$B$6</f>
        <v>723611.39568</v>
      </c>
      <c r="W1030" s="54" t="s">
        <v>521</v>
      </c>
      <c r="X1030" s="54" t="s">
        <v>396</v>
      </c>
      <c r="Y1030" s="67">
        <f>IFERROR(VLOOKUP(E1030,INPUTS!$A$44:$B$103,2,0),0)</f>
        <v>0</v>
      </c>
      <c r="Z1030" s="15">
        <f t="shared" si="256"/>
        <v>0</v>
      </c>
      <c r="AA1030" s="20">
        <f>IFERROR(VLOOKUP(E1030,INPUTS!$A$44:$C$103,3,0),SCENARIOS!$J$25)</f>
        <v>0.015</v>
      </c>
      <c r="AB1030" s="15">
        <f t="shared" si="257"/>
        <v>4179.03752261291</v>
      </c>
      <c r="AC1030" s="20">
        <f>IFERROR(VLOOKUP($E1030,INPUTS!$A$44:$G$103,4,0),SCENARIOS!$K$25)</f>
        <v>0.075</v>
      </c>
      <c r="AD1030" s="15">
        <f t="shared" si="257"/>
        <v>25422.1906556275</v>
      </c>
      <c r="AE1030" s="20">
        <f>IFERROR(VLOOKUP($E1030,INPUTS!$A$44:$G$103,5,0),SCENARIOS!$L$25)</f>
        <v>0.15</v>
      </c>
      <c r="AF1030" s="15">
        <f t="shared" si="257"/>
        <v>61859.9640930708</v>
      </c>
      <c r="AG1030" s="20">
        <f>IFERROR(VLOOKUP($E1030,INPUTS!$A$44:$G$103,6,0),SCENARIOS!$M$25)</f>
        <v>0.2</v>
      </c>
      <c r="AH1030" s="15">
        <f t="shared" si="258"/>
        <v>100349.473141593</v>
      </c>
      <c r="AI1030" s="20">
        <f>IFERROR(VLOOKUP($E1030,INPUTS!$A$44:$G$103,7,0),SCENARIOS!$N$25)</f>
        <v>0.3</v>
      </c>
      <c r="AJ1030" s="15">
        <f t="shared" si="259"/>
        <v>183135.716628044</v>
      </c>
      <c r="AL1030" t="str">
        <f t="shared" si="261"/>
        <v>Y</v>
      </c>
      <c r="AM1030" s="21">
        <f t="shared" si="262"/>
        <v>610452.388760147</v>
      </c>
    </row>
    <row r="1031" ht="15" customHeight="1" spans="1:39">
      <c r="A1031" s="24" t="s">
        <v>2048</v>
      </c>
      <c r="B1031" s="52" t="s">
        <v>425</v>
      </c>
      <c r="C1031" s="52" t="s">
        <v>426</v>
      </c>
      <c r="D1031" s="52" t="s">
        <v>929</v>
      </c>
      <c r="E1031" s="10" t="s">
        <v>428</v>
      </c>
      <c r="F1031" s="52" t="s">
        <v>427</v>
      </c>
      <c r="G1031" s="52" t="s">
        <v>173</v>
      </c>
      <c r="H1031" s="52" t="s">
        <v>448</v>
      </c>
      <c r="I1031" s="52" t="s">
        <v>447</v>
      </c>
      <c r="J1031" s="52" t="s">
        <v>177</v>
      </c>
      <c r="K1031" s="52" t="s">
        <v>931</v>
      </c>
      <c r="L1031" s="53" t="s">
        <v>288</v>
      </c>
      <c r="M1031" s="13">
        <v>2878</v>
      </c>
      <c r="N1031" s="14">
        <f t="shared" si="260"/>
        <v>7.88493150684932</v>
      </c>
      <c r="O1031" s="15">
        <v>6350</v>
      </c>
      <c r="P1031" s="15">
        <f t="shared" si="252"/>
        <v>18275300</v>
      </c>
      <c r="Q1031" s="16">
        <f>IFERROR(VLOOKUP(G1031,SCENARIOS!$A$13:$E$18,4,0),0.025)</f>
        <v>0.04</v>
      </c>
      <c r="R1031" s="52">
        <f>IFERROR(VLOOKUP(L1031,INPUTS!$A$107:$B$120,2,0),0.0082)</f>
        <v>0.0085</v>
      </c>
      <c r="S1031" s="52">
        <f t="shared" si="253"/>
        <v>53.975</v>
      </c>
      <c r="T1031" s="15">
        <f t="shared" si="254"/>
        <v>155340.05</v>
      </c>
      <c r="U1031" s="15">
        <f>T1031/INPUTS!$B$7*1000</f>
        <v>194175062.5</v>
      </c>
      <c r="V1031" s="15">
        <f>T1031*INPUTS!$B$6</f>
        <v>490874.558</v>
      </c>
      <c r="W1031" s="54" t="s">
        <v>521</v>
      </c>
      <c r="X1031" s="54" t="s">
        <v>396</v>
      </c>
      <c r="Y1031" s="67">
        <f>IFERROR(VLOOKUP(E1031,INPUTS!$A$44:$B$103,2,0),0)</f>
        <v>0</v>
      </c>
      <c r="Z1031" s="15">
        <f t="shared" si="256"/>
        <v>0</v>
      </c>
      <c r="AA1031" s="20">
        <f>IFERROR(VLOOKUP(E1031,INPUTS!$A$44:$C$103,3,0),SCENARIOS!$J$25)</f>
        <v>0.015</v>
      </c>
      <c r="AB1031" s="15">
        <f t="shared" si="257"/>
        <v>2834.92384037192</v>
      </c>
      <c r="AC1031" s="20">
        <f>IFERROR(VLOOKUP($E1031,INPUTS!$A$44:$G$103,4,0),SCENARIOS!$K$25)</f>
        <v>0.075</v>
      </c>
      <c r="AD1031" s="15">
        <f t="shared" si="257"/>
        <v>17245.5915923572</v>
      </c>
      <c r="AE1031" s="20">
        <f>IFERROR(VLOOKUP($E1031,INPUTS!$A$44:$G$103,5,0),SCENARIOS!$L$25)</f>
        <v>0.15</v>
      </c>
      <c r="AF1031" s="15">
        <f t="shared" si="257"/>
        <v>41963.798128893</v>
      </c>
      <c r="AG1031" s="20">
        <f>IFERROR(VLOOKUP($E1031,INPUTS!$A$44:$G$103,6,0),SCENARIOS!$M$25)</f>
        <v>0.2</v>
      </c>
      <c r="AH1031" s="15">
        <f t="shared" si="258"/>
        <v>68073.8357189938</v>
      </c>
      <c r="AI1031" s="20">
        <f>IFERROR(VLOOKUP($E1031,INPUTS!$A$44:$G$103,7,0),SCENARIOS!$N$25)</f>
        <v>0.3</v>
      </c>
      <c r="AJ1031" s="15">
        <f t="shared" si="259"/>
        <v>124233.344707522</v>
      </c>
      <c r="AL1031" t="str">
        <f t="shared" si="261"/>
        <v>Y</v>
      </c>
      <c r="AM1031" s="21">
        <f t="shared" si="262"/>
        <v>414111.149025073</v>
      </c>
    </row>
    <row r="1032" ht="15" customHeight="1" spans="1:39">
      <c r="A1032" s="6" t="s">
        <v>2049</v>
      </c>
      <c r="B1032" s="52" t="s">
        <v>425</v>
      </c>
      <c r="C1032" s="52" t="s">
        <v>426</v>
      </c>
      <c r="D1032" s="52" t="s">
        <v>929</v>
      </c>
      <c r="E1032" s="10" t="s">
        <v>428</v>
      </c>
      <c r="F1032" s="52" t="s">
        <v>427</v>
      </c>
      <c r="G1032" s="52" t="s">
        <v>173</v>
      </c>
      <c r="H1032" s="52" t="s">
        <v>576</v>
      </c>
      <c r="I1032" s="52" t="s">
        <v>575</v>
      </c>
      <c r="J1032" s="52" t="s">
        <v>173</v>
      </c>
      <c r="K1032" s="52" t="s">
        <v>931</v>
      </c>
      <c r="L1032" s="53" t="s">
        <v>288</v>
      </c>
      <c r="M1032" s="13">
        <v>4317</v>
      </c>
      <c r="N1032" s="14">
        <f t="shared" si="260"/>
        <v>11.827397260274</v>
      </c>
      <c r="O1032" s="15">
        <v>3780</v>
      </c>
      <c r="P1032" s="15">
        <f t="shared" si="252"/>
        <v>16318260</v>
      </c>
      <c r="Q1032" s="16">
        <f>IFERROR(VLOOKUP(G1032,SCENARIOS!$A$13:$E$18,4,0),0.025)</f>
        <v>0.04</v>
      </c>
      <c r="R1032" s="52">
        <f>IFERROR(VLOOKUP(L1032,INPUTS!$A$107:$B$120,2,0),0.0082)</f>
        <v>0.0085</v>
      </c>
      <c r="S1032" s="52">
        <f t="shared" si="253"/>
        <v>32.13</v>
      </c>
      <c r="T1032" s="15">
        <f t="shared" si="254"/>
        <v>138705.21</v>
      </c>
      <c r="U1032" s="15">
        <f>T1032/INPUTS!$B$7*1000</f>
        <v>173381512.5</v>
      </c>
      <c r="V1032" s="15">
        <f>T1032*INPUTS!$B$6</f>
        <v>438308.4636</v>
      </c>
      <c r="W1032" s="54" t="s">
        <v>521</v>
      </c>
      <c r="X1032" s="54" t="s">
        <v>396</v>
      </c>
      <c r="Y1032" s="67">
        <f>IFERROR(VLOOKUP(E1032,INPUTS!$A$44:$B$103,2,0),0)</f>
        <v>0</v>
      </c>
      <c r="Z1032" s="15">
        <f t="shared" si="256"/>
        <v>0</v>
      </c>
      <c r="AA1032" s="20">
        <f>IFERROR(VLOOKUP(E1032,INPUTS!$A$44:$C$103,3,0),SCENARIOS!$J$25)</f>
        <v>0.015</v>
      </c>
      <c r="AB1032" s="15">
        <f t="shared" si="257"/>
        <v>2531.34144486752</v>
      </c>
      <c r="AC1032" s="20">
        <f>IFERROR(VLOOKUP($E1032,INPUTS!$A$44:$G$103,4,0),SCENARIOS!$K$25)</f>
        <v>0.075</v>
      </c>
      <c r="AD1032" s="15">
        <f t="shared" si="257"/>
        <v>15398.8195793174</v>
      </c>
      <c r="AE1032" s="20">
        <f>IFERROR(VLOOKUP($E1032,INPUTS!$A$44:$G$103,5,0),SCENARIOS!$L$25)</f>
        <v>0.15</v>
      </c>
      <c r="AF1032" s="15">
        <f t="shared" si="257"/>
        <v>37470.037069421</v>
      </c>
      <c r="AG1032" s="20">
        <f>IFERROR(VLOOKUP($E1032,INPUTS!$A$44:$G$103,6,0),SCENARIOS!$M$25)</f>
        <v>0.2</v>
      </c>
      <c r="AH1032" s="15">
        <f t="shared" si="258"/>
        <v>60784.0391380622</v>
      </c>
      <c r="AI1032" s="20">
        <f>IFERROR(VLOOKUP($E1032,INPUTS!$A$44:$G$103,7,0),SCENARIOS!$N$25)</f>
        <v>0.3</v>
      </c>
      <c r="AJ1032" s="15">
        <f t="shared" si="259"/>
        <v>110929.616455378</v>
      </c>
      <c r="AL1032" t="str">
        <f t="shared" si="261"/>
        <v>N</v>
      </c>
      <c r="AM1032" s="21">
        <f t="shared" si="262"/>
        <v>369765.388184593</v>
      </c>
    </row>
    <row r="1033" ht="15" customHeight="1" spans="1:39">
      <c r="A1033" s="24" t="s">
        <v>2050</v>
      </c>
      <c r="B1033" s="52" t="s">
        <v>425</v>
      </c>
      <c r="C1033" s="52" t="s">
        <v>426</v>
      </c>
      <c r="D1033" s="52" t="s">
        <v>929</v>
      </c>
      <c r="E1033" s="10" t="s">
        <v>428</v>
      </c>
      <c r="F1033" s="52" t="s">
        <v>427</v>
      </c>
      <c r="G1033" s="52" t="s">
        <v>173</v>
      </c>
      <c r="H1033" s="52" t="s">
        <v>819</v>
      </c>
      <c r="I1033" s="52" t="s">
        <v>575</v>
      </c>
      <c r="J1033" s="52" t="s">
        <v>173</v>
      </c>
      <c r="K1033" s="52" t="s">
        <v>931</v>
      </c>
      <c r="L1033" s="53" t="s">
        <v>288</v>
      </c>
      <c r="M1033" s="13">
        <v>2878</v>
      </c>
      <c r="N1033" s="14">
        <f t="shared" si="260"/>
        <v>7.88493150684932</v>
      </c>
      <c r="O1033" s="15">
        <v>4220</v>
      </c>
      <c r="P1033" s="15">
        <f t="shared" si="252"/>
        <v>12145160</v>
      </c>
      <c r="Q1033" s="16">
        <f>IFERROR(VLOOKUP(G1033,SCENARIOS!$A$13:$E$18,4,0),0.025)</f>
        <v>0.04</v>
      </c>
      <c r="R1033" s="52">
        <f>IFERROR(VLOOKUP(L1033,INPUTS!$A$107:$B$120,2,0),0.0082)</f>
        <v>0.0085</v>
      </c>
      <c r="S1033" s="52">
        <f t="shared" si="253"/>
        <v>35.87</v>
      </c>
      <c r="T1033" s="15">
        <f t="shared" si="254"/>
        <v>103233.86</v>
      </c>
      <c r="U1033" s="15">
        <f>T1033/INPUTS!$B$7*1000</f>
        <v>129042325</v>
      </c>
      <c r="V1033" s="15">
        <f>T1033*INPUTS!$B$6</f>
        <v>326218.9976</v>
      </c>
      <c r="W1033" s="54" t="s">
        <v>521</v>
      </c>
      <c r="X1033" s="54" t="s">
        <v>396</v>
      </c>
      <c r="Y1033" s="67">
        <f>IFERROR(VLOOKUP(E1033,INPUTS!$A$44:$B$103,2,0),0)</f>
        <v>0</v>
      </c>
      <c r="Z1033" s="15">
        <f t="shared" si="256"/>
        <v>0</v>
      </c>
      <c r="AA1033" s="20">
        <f>IFERROR(VLOOKUP(E1033,INPUTS!$A$44:$C$103,3,0),SCENARIOS!$J$25)</f>
        <v>0.015</v>
      </c>
      <c r="AB1033" s="15">
        <f t="shared" si="257"/>
        <v>1883.99663092433</v>
      </c>
      <c r="AC1033" s="20">
        <f>IFERROR(VLOOKUP($E1033,INPUTS!$A$44:$G$103,4,0),SCENARIOS!$K$25)</f>
        <v>0.075</v>
      </c>
      <c r="AD1033" s="15">
        <f t="shared" si="257"/>
        <v>11460.8498456295</v>
      </c>
      <c r="AE1033" s="20">
        <f>IFERROR(VLOOKUP($E1033,INPUTS!$A$44:$G$103,5,0),SCENARIOS!$L$25)</f>
        <v>0.15</v>
      </c>
      <c r="AF1033" s="15">
        <f t="shared" si="257"/>
        <v>27887.7524573115</v>
      </c>
      <c r="AG1033" s="20">
        <f>IFERROR(VLOOKUP($E1033,INPUTS!$A$44:$G$103,6,0),SCENARIOS!$M$25)</f>
        <v>0.2</v>
      </c>
      <c r="AH1033" s="15">
        <f t="shared" si="258"/>
        <v>45239.6199581344</v>
      </c>
      <c r="AI1033" s="20">
        <f>IFERROR(VLOOKUP($E1033,INPUTS!$A$44:$G$103,7,0),SCENARIOS!$N$25)</f>
        <v>0.3</v>
      </c>
      <c r="AJ1033" s="15">
        <f t="shared" si="259"/>
        <v>82561.3723883059</v>
      </c>
      <c r="AL1033" t="str">
        <f t="shared" si="261"/>
        <v>N</v>
      </c>
      <c r="AM1033" s="21">
        <f t="shared" si="262"/>
        <v>275204.574627686</v>
      </c>
    </row>
    <row r="1034" ht="15" customHeight="1" spans="1:39">
      <c r="A1034" s="6" t="s">
        <v>2051</v>
      </c>
      <c r="B1034" s="52" t="s">
        <v>425</v>
      </c>
      <c r="C1034" s="52" t="s">
        <v>426</v>
      </c>
      <c r="D1034" s="52" t="s">
        <v>929</v>
      </c>
      <c r="E1034" s="10" t="s">
        <v>428</v>
      </c>
      <c r="F1034" s="52" t="s">
        <v>427</v>
      </c>
      <c r="G1034" s="52" t="s">
        <v>173</v>
      </c>
      <c r="H1034" s="52" t="s">
        <v>271</v>
      </c>
      <c r="I1034" s="52" t="s">
        <v>581</v>
      </c>
      <c r="J1034" s="52" t="s">
        <v>173</v>
      </c>
      <c r="K1034" s="52" t="s">
        <v>931</v>
      </c>
      <c r="L1034" s="53" t="s">
        <v>295</v>
      </c>
      <c r="M1034" s="13">
        <v>1439</v>
      </c>
      <c r="N1034" s="14">
        <f t="shared" si="260"/>
        <v>3.94246575342466</v>
      </c>
      <c r="O1034" s="15">
        <v>9010</v>
      </c>
      <c r="P1034" s="15">
        <f t="shared" si="252"/>
        <v>12965390</v>
      </c>
      <c r="Q1034" s="16">
        <f>IFERROR(VLOOKUP(G1034,SCENARIOS!$A$13:$E$18,4,0),0.025)</f>
        <v>0.04</v>
      </c>
      <c r="R1034" s="52">
        <f>IFERROR(VLOOKUP(L1034,INPUTS!$A$107:$B$120,2,0),0.0082)</f>
        <v>0.0089</v>
      </c>
      <c r="S1034" s="52">
        <f t="shared" si="253"/>
        <v>80.189</v>
      </c>
      <c r="T1034" s="15">
        <f t="shared" si="254"/>
        <v>115391.971</v>
      </c>
      <c r="U1034" s="15">
        <f>T1034/INPUTS!$B$7*1000</f>
        <v>144239963.75</v>
      </c>
      <c r="V1034" s="15">
        <f>T1034*INPUTS!$B$6</f>
        <v>364638.62836</v>
      </c>
      <c r="W1034" s="54" t="s">
        <v>521</v>
      </c>
      <c r="X1034" s="54" t="s">
        <v>396</v>
      </c>
      <c r="Y1034" s="67">
        <f>IFERROR(VLOOKUP(E1034,INPUTS!$A$44:$B$103,2,0),0)</f>
        <v>0</v>
      </c>
      <c r="Z1034" s="15">
        <f t="shared" si="256"/>
        <v>0</v>
      </c>
      <c r="AA1034" s="20">
        <f>IFERROR(VLOOKUP(E1034,INPUTS!$A$44:$C$103,3,0),SCENARIOS!$J$25)</f>
        <v>0.015</v>
      </c>
      <c r="AB1034" s="15">
        <f t="shared" si="257"/>
        <v>2105.8796464621</v>
      </c>
      <c r="AC1034" s="20">
        <f>IFERROR(VLOOKUP($E1034,INPUTS!$A$44:$G$103,4,0),SCENARIOS!$K$25)</f>
        <v>0.075</v>
      </c>
      <c r="AD1034" s="15">
        <f t="shared" si="257"/>
        <v>12810.622919866</v>
      </c>
      <c r="AE1034" s="20">
        <f>IFERROR(VLOOKUP($E1034,INPUTS!$A$44:$G$103,5,0),SCENARIOS!$L$25)</f>
        <v>0.15</v>
      </c>
      <c r="AF1034" s="15">
        <f t="shared" si="257"/>
        <v>31172.1631140139</v>
      </c>
      <c r="AG1034" s="20">
        <f>IFERROR(VLOOKUP($E1034,INPUTS!$A$44:$G$103,6,0),SCENARIOS!$M$25)</f>
        <v>0.2</v>
      </c>
      <c r="AH1034" s="15">
        <f t="shared" si="258"/>
        <v>50567.6036356683</v>
      </c>
      <c r="AI1034" s="20">
        <f>IFERROR(VLOOKUP($E1034,INPUTS!$A$44:$G$103,7,0),SCENARIOS!$N$25)</f>
        <v>0.3</v>
      </c>
      <c r="AJ1034" s="15">
        <f t="shared" si="259"/>
        <v>92284.8325961229</v>
      </c>
      <c r="AL1034" t="str">
        <f t="shared" si="261"/>
        <v>Y</v>
      </c>
      <c r="AM1034" s="21">
        <f t="shared" si="262"/>
        <v>307616.108653743</v>
      </c>
    </row>
    <row r="1035" ht="15" customHeight="1" spans="1:39">
      <c r="A1035" s="24" t="s">
        <v>2052</v>
      </c>
      <c r="B1035" s="52" t="s">
        <v>434</v>
      </c>
      <c r="C1035" s="52" t="s">
        <v>435</v>
      </c>
      <c r="D1035" s="52" t="s">
        <v>929</v>
      </c>
      <c r="E1035" s="10" t="s">
        <v>264</v>
      </c>
      <c r="F1035" s="52" t="s">
        <v>436</v>
      </c>
      <c r="G1035" s="52" t="s">
        <v>173</v>
      </c>
      <c r="H1035" s="52" t="s">
        <v>248</v>
      </c>
      <c r="I1035" s="52" t="s">
        <v>930</v>
      </c>
      <c r="J1035" s="52" t="s">
        <v>169</v>
      </c>
      <c r="K1035" s="52" t="s">
        <v>931</v>
      </c>
      <c r="L1035" s="53" t="s">
        <v>291</v>
      </c>
      <c r="M1035" s="13">
        <v>733</v>
      </c>
      <c r="N1035" s="14">
        <f t="shared" si="260"/>
        <v>2.00821917808219</v>
      </c>
      <c r="O1035" s="15">
        <v>12070</v>
      </c>
      <c r="P1035" s="15">
        <f t="shared" si="252"/>
        <v>8847310</v>
      </c>
      <c r="Q1035" s="16">
        <f>IFERROR(VLOOKUP(G1035,SCENARIOS!$A$13:$E$18,4,0),0.025)</f>
        <v>0.04</v>
      </c>
      <c r="R1035" s="52">
        <f>IFERROR(VLOOKUP(L1035,INPUTS!$A$107:$B$120,2,0),0.0082)</f>
        <v>0.0079</v>
      </c>
      <c r="S1035" s="52">
        <f t="shared" si="253"/>
        <v>95.353</v>
      </c>
      <c r="T1035" s="15">
        <f t="shared" si="254"/>
        <v>69893.749</v>
      </c>
      <c r="U1035" s="15">
        <f>T1035/INPUTS!$B$7*1000</f>
        <v>87367186.25</v>
      </c>
      <c r="V1035" s="15">
        <f>T1035*INPUTS!$B$6</f>
        <v>220864.24684</v>
      </c>
      <c r="W1035" s="54" t="s">
        <v>396</v>
      </c>
      <c r="X1035" s="54" t="s">
        <v>396</v>
      </c>
      <c r="Y1035" s="67">
        <f>IFERROR(VLOOKUP(E1035,INPUTS!$A$44:$B$103,2,0),0)</f>
        <v>0</v>
      </c>
      <c r="Z1035" s="15">
        <f t="shared" si="256"/>
        <v>0</v>
      </c>
      <c r="AA1035" s="20">
        <f>IFERROR(VLOOKUP(E1035,INPUTS!$A$44:$C$103,3,0),SCENARIOS!$J$25)</f>
        <v>0.05</v>
      </c>
      <c r="AB1035" s="15">
        <f t="shared" si="257"/>
        <v>4251.82162902336</v>
      </c>
      <c r="AC1035" s="20">
        <f>IFERROR(VLOOKUP($E1035,INPUTS!$A$44:$G$103,4,0),SCENARIOS!$K$25)</f>
        <v>0.1</v>
      </c>
      <c r="AD1035" s="15">
        <f t="shared" si="257"/>
        <v>10345.9822508767</v>
      </c>
      <c r="AE1035" s="20">
        <f>IFERROR(VLOOKUP($E1035,INPUTS!$A$44:$G$103,5,0),SCENARIOS!$L$25)</f>
        <v>0.2</v>
      </c>
      <c r="AF1035" s="15">
        <f t="shared" si="257"/>
        <v>25174.9386674161</v>
      </c>
      <c r="AG1035" s="20">
        <f>IFERROR(VLOOKUP($E1035,INPUTS!$A$44:$G$103,6,0),SCENARIOS!$M$25)</f>
        <v>0.3</v>
      </c>
      <c r="AH1035" s="15">
        <f t="shared" si="258"/>
        <v>45943.7432961807</v>
      </c>
      <c r="AI1035" s="20">
        <f>IFERROR(VLOOKUP($E1035,INPUTS!$A$44:$G$103,7,0),SCENARIOS!$N$25)</f>
        <v>0.4</v>
      </c>
      <c r="AJ1035" s="15">
        <f t="shared" si="259"/>
        <v>74530.1181712251</v>
      </c>
      <c r="AL1035" t="str">
        <f t="shared" si="261"/>
        <v>Y</v>
      </c>
      <c r="AM1035" s="21">
        <f t="shared" si="262"/>
        <v>186325.295428063</v>
      </c>
    </row>
    <row r="1036" ht="15" customHeight="1" spans="1:39">
      <c r="A1036" s="6" t="s">
        <v>2053</v>
      </c>
      <c r="B1036" s="52" t="s">
        <v>434</v>
      </c>
      <c r="C1036" s="52" t="s">
        <v>435</v>
      </c>
      <c r="D1036" s="52" t="s">
        <v>929</v>
      </c>
      <c r="E1036" s="10" t="s">
        <v>264</v>
      </c>
      <c r="F1036" s="52" t="s">
        <v>436</v>
      </c>
      <c r="G1036" s="52" t="s">
        <v>173</v>
      </c>
      <c r="H1036" s="52" t="s">
        <v>252</v>
      </c>
      <c r="I1036" s="52" t="s">
        <v>930</v>
      </c>
      <c r="J1036" s="52" t="s">
        <v>169</v>
      </c>
      <c r="K1036" s="52" t="s">
        <v>931</v>
      </c>
      <c r="L1036" s="53" t="s">
        <v>291</v>
      </c>
      <c r="M1036" s="13">
        <v>367</v>
      </c>
      <c r="N1036" s="14">
        <f t="shared" si="260"/>
        <v>1.00547945205479</v>
      </c>
      <c r="O1036" s="15">
        <v>11960</v>
      </c>
      <c r="P1036" s="15">
        <f t="shared" si="252"/>
        <v>4389320</v>
      </c>
      <c r="Q1036" s="16">
        <f>IFERROR(VLOOKUP(G1036,SCENARIOS!$A$13:$E$18,4,0),0.025)</f>
        <v>0.04</v>
      </c>
      <c r="R1036" s="52">
        <f>IFERROR(VLOOKUP(L1036,INPUTS!$A$107:$B$120,2,0),0.0082)</f>
        <v>0.0079</v>
      </c>
      <c r="S1036" s="52">
        <f t="shared" si="253"/>
        <v>94.484</v>
      </c>
      <c r="T1036" s="15">
        <f t="shared" si="254"/>
        <v>34675.628</v>
      </c>
      <c r="U1036" s="15">
        <f>T1036/INPUTS!$B$7*1000</f>
        <v>43344535</v>
      </c>
      <c r="V1036" s="15">
        <f>T1036*INPUTS!$B$6</f>
        <v>109574.98448</v>
      </c>
      <c r="W1036" s="54" t="s">
        <v>396</v>
      </c>
      <c r="X1036" s="54" t="s">
        <v>396</v>
      </c>
      <c r="Y1036" s="67">
        <f>IFERROR(VLOOKUP(E1036,INPUTS!$A$44:$B$103,2,0),0)</f>
        <v>0</v>
      </c>
      <c r="Z1036" s="15">
        <f t="shared" si="256"/>
        <v>0</v>
      </c>
      <c r="AA1036" s="20">
        <f>IFERROR(VLOOKUP(E1036,INPUTS!$A$44:$C$103,3,0),SCENARIOS!$J$25)</f>
        <v>0.05</v>
      </c>
      <c r="AB1036" s="15">
        <f t="shared" si="257"/>
        <v>2109.41017243714</v>
      </c>
      <c r="AC1036" s="20">
        <f>IFERROR(VLOOKUP($E1036,INPUTS!$A$44:$G$103,4,0),SCENARIOS!$K$25)</f>
        <v>0.1</v>
      </c>
      <c r="AD1036" s="15">
        <f t="shared" si="257"/>
        <v>5132.84001729545</v>
      </c>
      <c r="AE1036" s="20">
        <f>IFERROR(VLOOKUP($E1036,INPUTS!$A$44:$G$103,5,0),SCENARIOS!$L$25)</f>
        <v>0.2</v>
      </c>
      <c r="AF1036" s="15">
        <f t="shared" si="257"/>
        <v>12489.7694091948</v>
      </c>
      <c r="AG1036" s="20">
        <f>IFERROR(VLOOKUP($E1036,INPUTS!$A$44:$G$103,6,0),SCENARIOS!$M$25)</f>
        <v>0.3</v>
      </c>
      <c r="AH1036" s="15">
        <f t="shared" si="258"/>
        <v>22793.5713030053</v>
      </c>
      <c r="AI1036" s="20">
        <f>IFERROR(VLOOKUP($E1036,INPUTS!$A$44:$G$103,7,0),SCENARIOS!$N$25)</f>
        <v>0.4</v>
      </c>
      <c r="AJ1036" s="15">
        <f t="shared" si="259"/>
        <v>36975.819575817</v>
      </c>
      <c r="AL1036" t="str">
        <f t="shared" si="261"/>
        <v>Y</v>
      </c>
      <c r="AM1036" s="21">
        <f t="shared" si="262"/>
        <v>92439.5489395426</v>
      </c>
    </row>
    <row r="1037" ht="15" customHeight="1" spans="1:39">
      <c r="A1037" s="24" t="s">
        <v>2054</v>
      </c>
      <c r="B1037" s="52" t="s">
        <v>434</v>
      </c>
      <c r="C1037" s="52" t="s">
        <v>435</v>
      </c>
      <c r="D1037" s="52" t="s">
        <v>929</v>
      </c>
      <c r="E1037" s="10" t="s">
        <v>264</v>
      </c>
      <c r="F1037" s="52" t="s">
        <v>436</v>
      </c>
      <c r="G1037" s="52" t="s">
        <v>173</v>
      </c>
      <c r="H1037" s="52" t="s">
        <v>245</v>
      </c>
      <c r="I1037" s="52" t="s">
        <v>930</v>
      </c>
      <c r="J1037" s="52" t="s">
        <v>169</v>
      </c>
      <c r="K1037" s="52" t="s">
        <v>931</v>
      </c>
      <c r="L1037" s="53" t="s">
        <v>297</v>
      </c>
      <c r="M1037" s="13">
        <v>367</v>
      </c>
      <c r="N1037" s="14">
        <f t="shared" si="260"/>
        <v>1.00547945205479</v>
      </c>
      <c r="O1037" s="15">
        <v>16230</v>
      </c>
      <c r="P1037" s="15">
        <f t="shared" si="252"/>
        <v>5956410</v>
      </c>
      <c r="Q1037" s="16">
        <f>IFERROR(VLOOKUP(G1037,SCENARIOS!$A$13:$E$18,4,0),0.025)</f>
        <v>0.04</v>
      </c>
      <c r="R1037" s="52">
        <f>IFERROR(VLOOKUP(L1037,INPUTS!$A$107:$B$120,2,0),0.0082)</f>
        <v>0.0105</v>
      </c>
      <c r="S1037" s="52">
        <f t="shared" si="253"/>
        <v>170.415</v>
      </c>
      <c r="T1037" s="15">
        <f t="shared" si="254"/>
        <v>62542.305</v>
      </c>
      <c r="U1037" s="15">
        <f>T1037/INPUTS!$B$7*1000</f>
        <v>78177881.25</v>
      </c>
      <c r="V1037" s="15">
        <f>T1037*INPUTS!$B$6</f>
        <v>197633.6838</v>
      </c>
      <c r="W1037" s="54" t="s">
        <v>396</v>
      </c>
      <c r="X1037" s="54" t="s">
        <v>396</v>
      </c>
      <c r="Y1037" s="67">
        <f>IFERROR(VLOOKUP(E1037,INPUTS!$A$44:$B$103,2,0),0)</f>
        <v>0</v>
      </c>
      <c r="Z1037" s="15">
        <f t="shared" si="256"/>
        <v>0</v>
      </c>
      <c r="AA1037" s="20">
        <f>IFERROR(VLOOKUP(E1037,INPUTS!$A$44:$C$103,3,0),SCENARIOS!$J$25)</f>
        <v>0.05</v>
      </c>
      <c r="AB1037" s="15">
        <f t="shared" si="257"/>
        <v>3804.6138450518</v>
      </c>
      <c r="AC1037" s="20">
        <f>IFERROR(VLOOKUP($E1037,INPUTS!$A$44:$G$103,4,0),SCENARIOS!$K$25)</f>
        <v>0.1</v>
      </c>
      <c r="AD1037" s="15">
        <f t="shared" si="257"/>
        <v>9257.788954187</v>
      </c>
      <c r="AE1037" s="20">
        <f>IFERROR(VLOOKUP($E1037,INPUTS!$A$44:$G$103,5,0),SCENARIOS!$L$25)</f>
        <v>0.2</v>
      </c>
      <c r="AF1037" s="15">
        <f t="shared" si="257"/>
        <v>22527.0316018366</v>
      </c>
      <c r="AG1037" s="20">
        <f>IFERROR(VLOOKUP($E1037,INPUTS!$A$44:$G$103,6,0),SCENARIOS!$M$25)</f>
        <v>0.3</v>
      </c>
      <c r="AH1037" s="15">
        <f t="shared" si="258"/>
        <v>41111.3675712465</v>
      </c>
      <c r="AI1037" s="20">
        <f>IFERROR(VLOOKUP($E1037,INPUTS!$A$44:$G$103,7,0),SCENARIOS!$N$25)</f>
        <v>0.4</v>
      </c>
      <c r="AJ1037" s="15">
        <f t="shared" si="259"/>
        <v>66691.019569587</v>
      </c>
      <c r="AL1037" t="str">
        <f t="shared" si="261"/>
        <v>N</v>
      </c>
      <c r="AM1037" s="21">
        <f t="shared" si="262"/>
        <v>166727.548923968</v>
      </c>
    </row>
    <row r="1038" ht="15" customHeight="1" spans="1:39">
      <c r="A1038" s="6" t="s">
        <v>2055</v>
      </c>
      <c r="B1038" s="52" t="s">
        <v>434</v>
      </c>
      <c r="C1038" s="52" t="s">
        <v>435</v>
      </c>
      <c r="D1038" s="52" t="s">
        <v>929</v>
      </c>
      <c r="E1038" s="10" t="s">
        <v>264</v>
      </c>
      <c r="F1038" s="52" t="s">
        <v>436</v>
      </c>
      <c r="G1038" s="52" t="s">
        <v>173</v>
      </c>
      <c r="H1038" s="52" t="s">
        <v>258</v>
      </c>
      <c r="I1038" s="52" t="s">
        <v>930</v>
      </c>
      <c r="J1038" s="52" t="s">
        <v>169</v>
      </c>
      <c r="K1038" s="52" t="s">
        <v>931</v>
      </c>
      <c r="L1038" s="53" t="s">
        <v>293</v>
      </c>
      <c r="M1038" s="13">
        <v>367</v>
      </c>
      <c r="N1038" s="14">
        <f t="shared" si="260"/>
        <v>1.00547945205479</v>
      </c>
      <c r="O1038" s="15">
        <v>13810</v>
      </c>
      <c r="P1038" s="15">
        <f t="shared" si="252"/>
        <v>5068270</v>
      </c>
      <c r="Q1038" s="16">
        <f>IFERROR(VLOOKUP(G1038,SCENARIOS!$A$13:$E$18,4,0),0.025)</f>
        <v>0.04</v>
      </c>
      <c r="R1038" s="52">
        <f>IFERROR(VLOOKUP(L1038,INPUTS!$A$107:$B$120,2,0),0.0082)</f>
        <v>0.0079</v>
      </c>
      <c r="S1038" s="52">
        <f t="shared" si="253"/>
        <v>109.099</v>
      </c>
      <c r="T1038" s="15">
        <f t="shared" si="254"/>
        <v>40039.333</v>
      </c>
      <c r="U1038" s="15">
        <f>T1038/INPUTS!$B$7*1000</f>
        <v>50049166.25</v>
      </c>
      <c r="V1038" s="15">
        <f>T1038*INPUTS!$B$6</f>
        <v>126524.29228</v>
      </c>
      <c r="W1038" s="54" t="s">
        <v>396</v>
      </c>
      <c r="X1038" s="54" t="s">
        <v>396</v>
      </c>
      <c r="Y1038" s="67">
        <f>IFERROR(VLOOKUP(E1038,INPUTS!$A$44:$B$103,2,0),0)</f>
        <v>0</v>
      </c>
      <c r="Z1038" s="15">
        <f t="shared" si="256"/>
        <v>0</v>
      </c>
      <c r="AA1038" s="20">
        <f>IFERROR(VLOOKUP(E1038,INPUTS!$A$44:$C$103,3,0),SCENARIOS!$J$25)</f>
        <v>0.05</v>
      </c>
      <c r="AB1038" s="15">
        <f t="shared" si="257"/>
        <v>2435.69853523051</v>
      </c>
      <c r="AC1038" s="20">
        <f>IFERROR(VLOOKUP($E1038,INPUTS!$A$44:$G$103,4,0),SCENARIOS!$K$25)</f>
        <v>0.1</v>
      </c>
      <c r="AD1038" s="15">
        <f t="shared" si="257"/>
        <v>5926.79938451925</v>
      </c>
      <c r="AE1038" s="20">
        <f>IFERROR(VLOOKUP($E1038,INPUTS!$A$44:$G$103,5,0),SCENARIOS!$L$25)</f>
        <v>0.2</v>
      </c>
      <c r="AF1038" s="15">
        <f t="shared" si="257"/>
        <v>14421.7153462358</v>
      </c>
      <c r="AG1038" s="20">
        <f>IFERROR(VLOOKUP($E1038,INPUTS!$A$44:$G$103,6,0),SCENARIOS!$M$25)</f>
        <v>0.3</v>
      </c>
      <c r="AH1038" s="15">
        <f t="shared" si="258"/>
        <v>26319.3327503765</v>
      </c>
      <c r="AI1038" s="20">
        <f>IFERROR(VLOOKUP($E1038,INPUTS!$A$44:$G$103,7,0),SCENARIOS!$N$25)</f>
        <v>0.4</v>
      </c>
      <c r="AJ1038" s="15">
        <f t="shared" si="259"/>
        <v>42695.3234399693</v>
      </c>
      <c r="AL1038" t="str">
        <f t="shared" si="261"/>
        <v>N</v>
      </c>
      <c r="AM1038" s="21">
        <f t="shared" si="262"/>
        <v>106738.308599923</v>
      </c>
    </row>
    <row r="1039" ht="15" customHeight="1" spans="1:39">
      <c r="A1039" s="24" t="s">
        <v>2056</v>
      </c>
      <c r="B1039" s="52" t="s">
        <v>434</v>
      </c>
      <c r="C1039" s="52" t="s">
        <v>435</v>
      </c>
      <c r="D1039" s="52" t="s">
        <v>929</v>
      </c>
      <c r="E1039" s="10" t="s">
        <v>264</v>
      </c>
      <c r="F1039" s="52" t="s">
        <v>436</v>
      </c>
      <c r="G1039" s="52" t="s">
        <v>173</v>
      </c>
      <c r="H1039" s="52" t="s">
        <v>234</v>
      </c>
      <c r="I1039" s="52" t="s">
        <v>424</v>
      </c>
      <c r="J1039" s="52" t="s">
        <v>173</v>
      </c>
      <c r="K1039" s="52" t="s">
        <v>931</v>
      </c>
      <c r="L1039" s="53" t="s">
        <v>291</v>
      </c>
      <c r="M1039" s="13">
        <v>367</v>
      </c>
      <c r="N1039" s="14">
        <f t="shared" si="260"/>
        <v>1.00547945205479</v>
      </c>
      <c r="O1039" s="15">
        <v>7820</v>
      </c>
      <c r="P1039" s="15">
        <f t="shared" si="252"/>
        <v>2869940</v>
      </c>
      <c r="Q1039" s="16">
        <f>IFERROR(VLOOKUP(G1039,SCENARIOS!$A$13:$E$18,4,0),0.025)</f>
        <v>0.04</v>
      </c>
      <c r="R1039" s="52">
        <f>IFERROR(VLOOKUP(L1039,INPUTS!$A$107:$B$120,2,0),0.0082)</f>
        <v>0.0079</v>
      </c>
      <c r="S1039" s="52">
        <f t="shared" si="253"/>
        <v>61.778</v>
      </c>
      <c r="T1039" s="15">
        <f t="shared" si="254"/>
        <v>22672.526</v>
      </c>
      <c r="U1039" s="15">
        <f>T1039/INPUTS!$B$7*1000</f>
        <v>28340657.5</v>
      </c>
      <c r="V1039" s="15">
        <f>T1039*INPUTS!$B$6</f>
        <v>71645.18216</v>
      </c>
      <c r="W1039" s="54" t="s">
        <v>396</v>
      </c>
      <c r="X1039" s="54" t="s">
        <v>396</v>
      </c>
      <c r="Y1039" s="67">
        <f>IFERROR(VLOOKUP(E1039,INPUTS!$A$44:$B$103,2,0),0)</f>
        <v>0</v>
      </c>
      <c r="Z1039" s="15">
        <f t="shared" si="256"/>
        <v>0</v>
      </c>
      <c r="AA1039" s="20">
        <f>IFERROR(VLOOKUP(E1039,INPUTS!$A$44:$C$103,3,0),SCENARIOS!$J$25)</f>
        <v>0.05</v>
      </c>
      <c r="AB1039" s="15">
        <f t="shared" si="257"/>
        <v>1379.22972813197</v>
      </c>
      <c r="AC1039" s="20">
        <f>IFERROR(VLOOKUP($E1039,INPUTS!$A$44:$G$103,4,0),SCENARIOS!$K$25)</f>
        <v>0.1</v>
      </c>
      <c r="AD1039" s="15">
        <f t="shared" si="257"/>
        <v>3356.08770361626</v>
      </c>
      <c r="AE1039" s="20">
        <f>IFERROR(VLOOKUP($E1039,INPUTS!$A$44:$G$103,5,0),SCENARIOS!$L$25)</f>
        <v>0.2</v>
      </c>
      <c r="AF1039" s="15">
        <f t="shared" si="257"/>
        <v>8166.38769062734</v>
      </c>
      <c r="AG1039" s="20">
        <f>IFERROR(VLOOKUP($E1039,INPUTS!$A$44:$G$103,6,0),SCENARIOS!$M$25)</f>
        <v>0.3</v>
      </c>
      <c r="AH1039" s="15">
        <f t="shared" si="258"/>
        <v>14903.4889288881</v>
      </c>
      <c r="AI1039" s="20">
        <f>IFERROR(VLOOKUP($E1039,INPUTS!$A$44:$G$103,7,0),SCENARIOS!$N$25)</f>
        <v>0.4</v>
      </c>
      <c r="AJ1039" s="15">
        <f t="shared" si="259"/>
        <v>24176.4974149573</v>
      </c>
      <c r="AL1039" t="str">
        <f t="shared" si="261"/>
        <v>Y</v>
      </c>
      <c r="AM1039" s="21">
        <f t="shared" si="262"/>
        <v>60441.2435373932</v>
      </c>
    </row>
    <row r="1040" ht="15" customHeight="1" spans="1:39">
      <c r="A1040" s="6" t="s">
        <v>2057</v>
      </c>
      <c r="B1040" s="52" t="s">
        <v>434</v>
      </c>
      <c r="C1040" s="52" t="s">
        <v>435</v>
      </c>
      <c r="D1040" s="52" t="s">
        <v>929</v>
      </c>
      <c r="E1040" s="10" t="s">
        <v>264</v>
      </c>
      <c r="F1040" s="52" t="s">
        <v>436</v>
      </c>
      <c r="G1040" s="52" t="s">
        <v>173</v>
      </c>
      <c r="H1040" s="52" t="s">
        <v>428</v>
      </c>
      <c r="I1040" s="52" t="s">
        <v>427</v>
      </c>
      <c r="J1040" s="52" t="s">
        <v>173</v>
      </c>
      <c r="K1040" s="52" t="s">
        <v>931</v>
      </c>
      <c r="L1040" s="53" t="s">
        <v>291</v>
      </c>
      <c r="M1040" s="13">
        <v>367</v>
      </c>
      <c r="N1040" s="14">
        <f t="shared" si="260"/>
        <v>1.00547945205479</v>
      </c>
      <c r="O1040" s="15">
        <v>7380</v>
      </c>
      <c r="P1040" s="15">
        <f t="shared" si="252"/>
        <v>2708460</v>
      </c>
      <c r="Q1040" s="16">
        <f>IFERROR(VLOOKUP(G1040,SCENARIOS!$A$13:$E$18,4,0),0.025)</f>
        <v>0.04</v>
      </c>
      <c r="R1040" s="52">
        <f>IFERROR(VLOOKUP(L1040,INPUTS!$A$107:$B$120,2,0),0.0082)</f>
        <v>0.0079</v>
      </c>
      <c r="S1040" s="52">
        <f t="shared" si="253"/>
        <v>58.302</v>
      </c>
      <c r="T1040" s="15">
        <f t="shared" si="254"/>
        <v>21396.834</v>
      </c>
      <c r="U1040" s="15">
        <f>T1040/INPUTS!$B$7*1000</f>
        <v>26746042.5</v>
      </c>
      <c r="V1040" s="15">
        <f>T1040*INPUTS!$B$6</f>
        <v>67613.99544</v>
      </c>
      <c r="W1040" s="54" t="s">
        <v>521</v>
      </c>
      <c r="X1040" s="54" t="s">
        <v>396</v>
      </c>
      <c r="Y1040" s="67">
        <f>IFERROR(VLOOKUP(E1040,INPUTS!$A$44:$B$103,2,0),0)</f>
        <v>0</v>
      </c>
      <c r="Z1040" s="15">
        <f t="shared" si="256"/>
        <v>0</v>
      </c>
      <c r="AA1040" s="20">
        <f>IFERROR(VLOOKUP(E1040,INPUTS!$A$44:$C$103,3,0),SCENARIOS!$J$25)</f>
        <v>0.05</v>
      </c>
      <c r="AB1040" s="15">
        <f t="shared" si="257"/>
        <v>1301.62600941355</v>
      </c>
      <c r="AC1040" s="20">
        <f>IFERROR(VLOOKUP($E1040,INPUTS!$A$44:$G$103,4,0),SCENARIOS!$K$25)</f>
        <v>0.1</v>
      </c>
      <c r="AD1040" s="15">
        <f t="shared" si="257"/>
        <v>3167.25412438465</v>
      </c>
      <c r="AE1040" s="20">
        <f>IFERROR(VLOOKUP($E1040,INPUTS!$A$44:$G$103,5,0),SCENARIOS!$L$25)</f>
        <v>0.2</v>
      </c>
      <c r="AF1040" s="15">
        <f t="shared" si="257"/>
        <v>7706.89784614192</v>
      </c>
      <c r="AG1040" s="20">
        <f>IFERROR(VLOOKUP($E1040,INPUTS!$A$44:$G$103,6,0),SCENARIOS!$M$25)</f>
        <v>0.3</v>
      </c>
      <c r="AH1040" s="15">
        <f t="shared" si="258"/>
        <v>14064.9294495133</v>
      </c>
      <c r="AI1040" s="20">
        <f>IFERROR(VLOOKUP($E1040,INPUTS!$A$44:$G$103,7,0),SCENARIOS!$N$25)</f>
        <v>0.4</v>
      </c>
      <c r="AJ1040" s="15">
        <f t="shared" si="259"/>
        <v>22816.1829824022</v>
      </c>
      <c r="AL1040" t="str">
        <f t="shared" si="261"/>
        <v>Y</v>
      </c>
      <c r="AM1040" s="21">
        <f t="shared" si="262"/>
        <v>57040.4574560054</v>
      </c>
    </row>
    <row r="1041" ht="15" customHeight="1" spans="1:39">
      <c r="A1041" s="24" t="s">
        <v>2058</v>
      </c>
      <c r="B1041" s="52" t="s">
        <v>434</v>
      </c>
      <c r="C1041" s="52" t="s">
        <v>435</v>
      </c>
      <c r="D1041" s="52" t="s">
        <v>929</v>
      </c>
      <c r="E1041" s="10" t="s">
        <v>264</v>
      </c>
      <c r="F1041" s="52" t="s">
        <v>436</v>
      </c>
      <c r="G1041" s="52" t="s">
        <v>173</v>
      </c>
      <c r="H1041" s="52" t="s">
        <v>242</v>
      </c>
      <c r="I1041" s="52" t="s">
        <v>421</v>
      </c>
      <c r="J1041" s="52" t="s">
        <v>173</v>
      </c>
      <c r="K1041" s="52" t="s">
        <v>931</v>
      </c>
      <c r="L1041" s="53" t="s">
        <v>288</v>
      </c>
      <c r="M1041" s="13">
        <v>917</v>
      </c>
      <c r="N1041" s="14">
        <f t="shared" si="260"/>
        <v>2.51232876712329</v>
      </c>
      <c r="O1041" s="15">
        <v>6290</v>
      </c>
      <c r="P1041" s="15">
        <f t="shared" si="252"/>
        <v>5767930</v>
      </c>
      <c r="Q1041" s="16">
        <f>IFERROR(VLOOKUP(G1041,SCENARIOS!$A$13:$E$18,4,0),0.025)</f>
        <v>0.04</v>
      </c>
      <c r="R1041" s="52">
        <f>IFERROR(VLOOKUP(L1041,INPUTS!$A$107:$B$120,2,0),0.0082)</f>
        <v>0.0085</v>
      </c>
      <c r="S1041" s="52">
        <f t="shared" si="253"/>
        <v>53.465</v>
      </c>
      <c r="T1041" s="15">
        <f t="shared" si="254"/>
        <v>49027.405</v>
      </c>
      <c r="U1041" s="15">
        <f>T1041/INPUTS!$B$7*1000</f>
        <v>61284256.25</v>
      </c>
      <c r="V1041" s="15">
        <f>T1041*INPUTS!$B$6</f>
        <v>154926.5998</v>
      </c>
      <c r="W1041" s="54" t="s">
        <v>396</v>
      </c>
      <c r="X1041" s="54" t="s">
        <v>396</v>
      </c>
      <c r="Y1041" s="67">
        <f>IFERROR(VLOOKUP(E1041,INPUTS!$A$44:$B$103,2,0),0)</f>
        <v>0</v>
      </c>
      <c r="Z1041" s="15">
        <f t="shared" si="256"/>
        <v>0</v>
      </c>
      <c r="AA1041" s="20">
        <f>IFERROR(VLOOKUP(E1041,INPUTS!$A$44:$C$103,3,0),SCENARIOS!$J$25)</f>
        <v>0.05</v>
      </c>
      <c r="AB1041" s="15">
        <f t="shared" si="257"/>
        <v>2982.46672951951</v>
      </c>
      <c r="AC1041" s="20">
        <f>IFERROR(VLOOKUP($E1041,INPUTS!$A$44:$G$103,4,0),SCENARIOS!$K$25)</f>
        <v>0.1</v>
      </c>
      <c r="AD1041" s="15">
        <f t="shared" si="257"/>
        <v>7257.25360556271</v>
      </c>
      <c r="AE1041" s="20">
        <f>IFERROR(VLOOKUP($E1041,INPUTS!$A$44:$G$103,5,0),SCENARIOS!$L$25)</f>
        <v>0.2</v>
      </c>
      <c r="AF1041" s="15">
        <f t="shared" si="257"/>
        <v>17659.1173253215</v>
      </c>
      <c r="AG1041" s="20">
        <f>IFERROR(VLOOKUP($E1041,INPUTS!$A$44:$G$103,6,0),SCENARIOS!$M$25)</f>
        <v>0.3</v>
      </c>
      <c r="AH1041" s="15">
        <f t="shared" si="258"/>
        <v>32227.5245215117</v>
      </c>
      <c r="AI1041" s="20">
        <f>IFERROR(VLOOKUP($E1041,INPUTS!$A$44:$G$103,7,0),SCENARIOS!$N$25)</f>
        <v>0.4</v>
      </c>
      <c r="AJ1041" s="15">
        <f t="shared" si="259"/>
        <v>52279.6149950193</v>
      </c>
      <c r="AL1041" t="str">
        <f t="shared" si="261"/>
        <v>Y</v>
      </c>
      <c r="AM1041" s="21">
        <f t="shared" si="262"/>
        <v>130699.037487548</v>
      </c>
    </row>
    <row r="1042" ht="15" customHeight="1" spans="1:39">
      <c r="A1042" s="6" t="s">
        <v>2059</v>
      </c>
      <c r="B1042" s="52" t="s">
        <v>434</v>
      </c>
      <c r="C1042" s="52" t="s">
        <v>435</v>
      </c>
      <c r="D1042" s="52" t="s">
        <v>929</v>
      </c>
      <c r="E1042" s="10" t="s">
        <v>264</v>
      </c>
      <c r="F1042" s="52" t="s">
        <v>436</v>
      </c>
      <c r="G1042" s="52" t="s">
        <v>173</v>
      </c>
      <c r="H1042" s="52" t="s">
        <v>545</v>
      </c>
      <c r="I1042" s="52" t="s">
        <v>544</v>
      </c>
      <c r="J1042" s="52" t="s">
        <v>173</v>
      </c>
      <c r="K1042" s="52" t="s">
        <v>931</v>
      </c>
      <c r="L1042" s="53" t="s">
        <v>288</v>
      </c>
      <c r="M1042" s="13">
        <v>367</v>
      </c>
      <c r="N1042" s="14">
        <f t="shared" si="260"/>
        <v>1.00547945205479</v>
      </c>
      <c r="O1042" s="15">
        <v>7560</v>
      </c>
      <c r="P1042" s="15">
        <f t="shared" si="252"/>
        <v>2774520</v>
      </c>
      <c r="Q1042" s="16">
        <f>IFERROR(VLOOKUP(G1042,SCENARIOS!$A$13:$E$18,4,0),0.025)</f>
        <v>0.04</v>
      </c>
      <c r="R1042" s="52">
        <f>IFERROR(VLOOKUP(L1042,INPUTS!$A$107:$B$120,2,0),0.0082)</f>
        <v>0.0085</v>
      </c>
      <c r="S1042" s="52">
        <f t="shared" si="253"/>
        <v>64.26</v>
      </c>
      <c r="T1042" s="15">
        <f t="shared" si="254"/>
        <v>23583.42</v>
      </c>
      <c r="U1042" s="15">
        <f>T1042/INPUTS!$B$7*1000</f>
        <v>29479275</v>
      </c>
      <c r="V1042" s="15">
        <f>T1042*INPUTS!$B$6</f>
        <v>74523.6072</v>
      </c>
      <c r="W1042" s="54" t="s">
        <v>396</v>
      </c>
      <c r="X1042" s="54" t="s">
        <v>396</v>
      </c>
      <c r="Y1042" s="67">
        <f>IFERROR(VLOOKUP(E1042,INPUTS!$A$44:$B$103,2,0),0)</f>
        <v>0</v>
      </c>
      <c r="Z1042" s="15">
        <f t="shared" si="256"/>
        <v>0</v>
      </c>
      <c r="AA1042" s="20">
        <f>IFERROR(VLOOKUP(E1042,INPUTS!$A$44:$C$103,3,0),SCENARIOS!$J$25)</f>
        <v>0.05</v>
      </c>
      <c r="AB1042" s="15">
        <f t="shared" si="257"/>
        <v>1434.64181957591</v>
      </c>
      <c r="AC1042" s="20">
        <f>IFERROR(VLOOKUP($E1042,INPUTS!$A$44:$G$103,4,0),SCENARIOS!$K$25)</f>
        <v>0.1</v>
      </c>
      <c r="AD1042" s="15">
        <f t="shared" si="257"/>
        <v>3490.9222673829</v>
      </c>
      <c r="AE1042" s="20">
        <f>IFERROR(VLOOKUP($E1042,INPUTS!$A$44:$G$103,5,0),SCENARIOS!$L$25)</f>
        <v>0.2</v>
      </c>
      <c r="AF1042" s="15">
        <f t="shared" si="257"/>
        <v>8494.48141732839</v>
      </c>
      <c r="AG1042" s="20">
        <f>IFERROR(VLOOKUP($E1042,INPUTS!$A$44:$G$103,6,0),SCENARIOS!$M$25)</f>
        <v>0.3</v>
      </c>
      <c r="AH1042" s="15">
        <f t="shared" si="258"/>
        <v>15502.2532061632</v>
      </c>
      <c r="AI1042" s="20">
        <f>IFERROR(VLOOKUP($E1042,INPUTS!$A$44:$G$103,7,0),SCENARIOS!$N$25)</f>
        <v>0.4</v>
      </c>
      <c r="AJ1042" s="15">
        <f t="shared" si="259"/>
        <v>25147.8151426909</v>
      </c>
      <c r="AL1042" t="str">
        <f t="shared" si="261"/>
        <v>Y</v>
      </c>
      <c r="AM1042" s="21">
        <f t="shared" si="262"/>
        <v>62869.5378567271</v>
      </c>
    </row>
    <row r="1043" ht="15" customHeight="1" spans="1:39">
      <c r="A1043" s="24" t="s">
        <v>2060</v>
      </c>
      <c r="B1043" s="52" t="s">
        <v>434</v>
      </c>
      <c r="C1043" s="52" t="s">
        <v>435</v>
      </c>
      <c r="D1043" s="52" t="s">
        <v>929</v>
      </c>
      <c r="E1043" s="10" t="s">
        <v>264</v>
      </c>
      <c r="F1043" s="52" t="s">
        <v>436</v>
      </c>
      <c r="G1043" s="52" t="s">
        <v>173</v>
      </c>
      <c r="H1043" s="52" t="s">
        <v>440</v>
      </c>
      <c r="I1043" s="52" t="s">
        <v>439</v>
      </c>
      <c r="J1043" s="52" t="s">
        <v>177</v>
      </c>
      <c r="K1043" s="52" t="s">
        <v>931</v>
      </c>
      <c r="L1043" s="53" t="s">
        <v>297</v>
      </c>
      <c r="M1043" s="13">
        <v>367</v>
      </c>
      <c r="N1043" s="14">
        <f t="shared" si="260"/>
        <v>1.00547945205479</v>
      </c>
      <c r="O1043" s="15">
        <v>12050</v>
      </c>
      <c r="P1043" s="15">
        <f t="shared" si="252"/>
        <v>4422350</v>
      </c>
      <c r="Q1043" s="16">
        <f>IFERROR(VLOOKUP(G1043,SCENARIOS!$A$13:$E$18,4,0),0.025)</f>
        <v>0.04</v>
      </c>
      <c r="R1043" s="52">
        <f>IFERROR(VLOOKUP(L1043,INPUTS!$A$107:$B$120,2,0),0.0082)</f>
        <v>0.0105</v>
      </c>
      <c r="S1043" s="52">
        <f t="shared" si="253"/>
        <v>126.525</v>
      </c>
      <c r="T1043" s="15">
        <f t="shared" si="254"/>
        <v>46434.675</v>
      </c>
      <c r="U1043" s="15">
        <f>T1043/INPUTS!$B$7*1000</f>
        <v>58043343.75</v>
      </c>
      <c r="V1043" s="15">
        <f>T1043*INPUTS!$B$6</f>
        <v>146733.573</v>
      </c>
      <c r="W1043" s="54" t="s">
        <v>396</v>
      </c>
      <c r="X1043" s="54" t="s">
        <v>396</v>
      </c>
      <c r="Y1043" s="67">
        <f>IFERROR(VLOOKUP(E1043,INPUTS!$A$44:$B$103,2,0),0)</f>
        <v>0</v>
      </c>
      <c r="Z1043" s="15">
        <f t="shared" si="256"/>
        <v>0</v>
      </c>
      <c r="AA1043" s="20">
        <f>IFERROR(VLOOKUP(E1043,INPUTS!$A$44:$C$103,3,0),SCENARIOS!$J$25)</f>
        <v>0.05</v>
      </c>
      <c r="AB1043" s="15">
        <f t="shared" si="257"/>
        <v>2824.74410553754</v>
      </c>
      <c r="AC1043" s="20">
        <f>IFERROR(VLOOKUP($E1043,INPUTS!$A$44:$G$103,4,0),SCENARIOS!$K$25)</f>
        <v>0.1</v>
      </c>
      <c r="AD1043" s="15">
        <f t="shared" si="257"/>
        <v>6873.46622907907</v>
      </c>
      <c r="AE1043" s="20">
        <f>IFERROR(VLOOKUP($E1043,INPUTS!$A$44:$G$103,5,0),SCENARIOS!$L$25)</f>
        <v>0.2</v>
      </c>
      <c r="AF1043" s="15">
        <f t="shared" si="257"/>
        <v>16725.2452743149</v>
      </c>
      <c r="AG1043" s="20">
        <f>IFERROR(VLOOKUP($E1043,INPUTS!$A$44:$G$103,6,0),SCENARIOS!$M$25)</f>
        <v>0.3</v>
      </c>
      <c r="AH1043" s="15">
        <f t="shared" si="258"/>
        <v>30523.2273095206</v>
      </c>
      <c r="AI1043" s="20">
        <f>IFERROR(VLOOKUP($E1043,INPUTS!$A$44:$G$103,7,0),SCENARIOS!$N$25)</f>
        <v>0.4</v>
      </c>
      <c r="AJ1043" s="15">
        <f t="shared" si="259"/>
        <v>49514.8974623243</v>
      </c>
      <c r="AL1043" t="str">
        <f t="shared" si="261"/>
        <v>Y</v>
      </c>
      <c r="AM1043" s="21">
        <f t="shared" si="262"/>
        <v>123787.243655811</v>
      </c>
    </row>
    <row r="1044" ht="15" customHeight="1" spans="1:39">
      <c r="A1044" s="6" t="s">
        <v>2061</v>
      </c>
      <c r="B1044" s="52" t="s">
        <v>434</v>
      </c>
      <c r="C1044" s="52" t="s">
        <v>435</v>
      </c>
      <c r="D1044" s="52" t="s">
        <v>929</v>
      </c>
      <c r="E1044" s="10" t="s">
        <v>264</v>
      </c>
      <c r="F1044" s="52" t="s">
        <v>436</v>
      </c>
      <c r="G1044" s="52" t="s">
        <v>173</v>
      </c>
      <c r="H1044" s="52" t="s">
        <v>448</v>
      </c>
      <c r="I1044" s="52" t="s">
        <v>447</v>
      </c>
      <c r="J1044" s="52" t="s">
        <v>177</v>
      </c>
      <c r="K1044" s="52" t="s">
        <v>931</v>
      </c>
      <c r="L1044" s="53" t="s">
        <v>291</v>
      </c>
      <c r="M1044" s="13">
        <v>367</v>
      </c>
      <c r="N1044" s="14">
        <f t="shared" si="260"/>
        <v>1.00547945205479</v>
      </c>
      <c r="O1044" s="15">
        <v>12140</v>
      </c>
      <c r="P1044" s="15">
        <f t="shared" si="252"/>
        <v>4455380</v>
      </c>
      <c r="Q1044" s="16">
        <f>IFERROR(VLOOKUP(G1044,SCENARIOS!$A$13:$E$18,4,0),0.025)</f>
        <v>0.04</v>
      </c>
      <c r="R1044" s="52">
        <f>IFERROR(VLOOKUP(L1044,INPUTS!$A$107:$B$120,2,0),0.0082)</f>
        <v>0.0079</v>
      </c>
      <c r="S1044" s="52">
        <f t="shared" si="253"/>
        <v>95.906</v>
      </c>
      <c r="T1044" s="15">
        <f t="shared" si="254"/>
        <v>35197.502</v>
      </c>
      <c r="U1044" s="15">
        <f>T1044/INPUTS!$B$7*1000</f>
        <v>43996877.5</v>
      </c>
      <c r="V1044" s="15">
        <f>T1044*INPUTS!$B$6</f>
        <v>111224.10632</v>
      </c>
      <c r="W1044" s="54" t="s">
        <v>396</v>
      </c>
      <c r="X1044" s="54" t="s">
        <v>396</v>
      </c>
      <c r="Y1044" s="67">
        <f>IFERROR(VLOOKUP(E1044,INPUTS!$A$44:$B$103,2,0),0)</f>
        <v>0</v>
      </c>
      <c r="Z1044" s="15">
        <f t="shared" si="256"/>
        <v>0</v>
      </c>
      <c r="AA1044" s="20">
        <f>IFERROR(VLOOKUP(E1044,INPUTS!$A$44:$C$103,3,0),SCENARIOS!$J$25)</f>
        <v>0.05</v>
      </c>
      <c r="AB1044" s="15">
        <f t="shared" ref="AB1044:AF1059" si="263">$T1044*AA1044*(1+$Q1044)^AB$2</f>
        <v>2141.15714827649</v>
      </c>
      <c r="AC1044" s="20">
        <f>IFERROR(VLOOKUP($E1044,INPUTS!$A$44:$G$103,4,0),SCENARIOS!$K$25)</f>
        <v>0.1</v>
      </c>
      <c r="AD1044" s="15">
        <f t="shared" si="263"/>
        <v>5210.0901178902</v>
      </c>
      <c r="AE1044" s="20">
        <f>IFERROR(VLOOKUP($E1044,INPUTS!$A$44:$G$103,5,0),SCENARIOS!$L$25)</f>
        <v>0.2</v>
      </c>
      <c r="AF1044" s="15">
        <f t="shared" si="263"/>
        <v>12677.7425273933</v>
      </c>
      <c r="AG1044" s="20">
        <f>IFERROR(VLOOKUP($E1044,INPUTS!$A$44:$G$103,6,0),SCENARIOS!$M$25)</f>
        <v>0.3</v>
      </c>
      <c r="AH1044" s="15">
        <f t="shared" si="258"/>
        <v>23136.6183627495</v>
      </c>
      <c r="AI1044" s="20">
        <f>IFERROR(VLOOKUP($E1044,INPUTS!$A$44:$G$103,7,0),SCENARIOS!$N$25)</f>
        <v>0.4</v>
      </c>
      <c r="AJ1044" s="15">
        <f t="shared" si="259"/>
        <v>37532.3118436805</v>
      </c>
      <c r="AL1044" t="str">
        <f t="shared" si="261"/>
        <v>Y</v>
      </c>
      <c r="AM1044" s="21">
        <f t="shared" si="262"/>
        <v>93830.7796092012</v>
      </c>
    </row>
    <row r="1045" ht="15" customHeight="1" spans="1:39">
      <c r="A1045" s="24" t="s">
        <v>2062</v>
      </c>
      <c r="B1045" s="52" t="s">
        <v>434</v>
      </c>
      <c r="C1045" s="52" t="s">
        <v>435</v>
      </c>
      <c r="D1045" s="52" t="s">
        <v>929</v>
      </c>
      <c r="E1045" s="10" t="s">
        <v>267</v>
      </c>
      <c r="F1045" s="52" t="s">
        <v>436</v>
      </c>
      <c r="G1045" s="52" t="s">
        <v>173</v>
      </c>
      <c r="H1045" s="52" t="s">
        <v>248</v>
      </c>
      <c r="I1045" s="52" t="s">
        <v>930</v>
      </c>
      <c r="J1045" s="52" t="s">
        <v>169</v>
      </c>
      <c r="K1045" s="52" t="s">
        <v>931</v>
      </c>
      <c r="L1045" s="53" t="s">
        <v>291</v>
      </c>
      <c r="M1045" s="13">
        <v>367</v>
      </c>
      <c r="N1045" s="14">
        <f t="shared" si="260"/>
        <v>1.00547945205479</v>
      </c>
      <c r="O1045" s="15">
        <v>12750</v>
      </c>
      <c r="P1045" s="15">
        <f t="shared" si="252"/>
        <v>4679250</v>
      </c>
      <c r="Q1045" s="16">
        <f>IFERROR(VLOOKUP(G1045,SCENARIOS!$A$13:$E$18,4,0),0.025)</f>
        <v>0.04</v>
      </c>
      <c r="R1045" s="52">
        <f>IFERROR(VLOOKUP(L1045,INPUTS!$A$107:$B$120,2,0),0.0082)</f>
        <v>0.0079</v>
      </c>
      <c r="S1045" s="52">
        <f t="shared" si="253"/>
        <v>100.725</v>
      </c>
      <c r="T1045" s="15">
        <f t="shared" si="254"/>
        <v>36966.075</v>
      </c>
      <c r="U1045" s="15">
        <f>T1045/INPUTS!$B$7*1000</f>
        <v>46207593.75</v>
      </c>
      <c r="V1045" s="15">
        <f>T1045*INPUTS!$B$6</f>
        <v>116812.797</v>
      </c>
      <c r="W1045" s="54" t="s">
        <v>396</v>
      </c>
      <c r="X1045" s="54" t="s">
        <v>396</v>
      </c>
      <c r="Y1045" s="67">
        <f>IFERROR(VLOOKUP(E1045,INPUTS!$A$44:$B$103,2,0),0)</f>
        <v>0</v>
      </c>
      <c r="Z1045" s="15">
        <f t="shared" si="256"/>
        <v>0</v>
      </c>
      <c r="AA1045" s="20">
        <f>IFERROR(VLOOKUP(E1045,INPUTS!$A$44:$C$103,3,0),SCENARIOS!$J$25)</f>
        <v>0.05</v>
      </c>
      <c r="AB1045" s="15">
        <f t="shared" si="263"/>
        <v>2248.7441219543</v>
      </c>
      <c r="AC1045" s="20">
        <f>IFERROR(VLOOKUP($E1045,INPUTS!$A$44:$G$103,4,0),SCENARIOS!$K$25)</f>
        <v>0.1</v>
      </c>
      <c r="AD1045" s="15">
        <f t="shared" si="263"/>
        <v>5471.88212546129</v>
      </c>
      <c r="AE1045" s="20">
        <f>IFERROR(VLOOKUP($E1045,INPUTS!$A$44:$G$103,5,0),SCENARIOS!$L$25)</f>
        <v>0.2</v>
      </c>
      <c r="AF1045" s="15">
        <f t="shared" si="263"/>
        <v>13314.7625390663</v>
      </c>
      <c r="AG1045" s="20">
        <f>IFERROR(VLOOKUP($E1045,INPUTS!$A$44:$G$103,6,0),SCENARIOS!$M$25)</f>
        <v>0.3</v>
      </c>
      <c r="AH1045" s="15">
        <f t="shared" si="258"/>
        <v>24299.1667318828</v>
      </c>
      <c r="AI1045" s="20">
        <f>IFERROR(VLOOKUP($E1045,INPUTS!$A$44:$G$103,7,0),SCENARIOS!$N$25)</f>
        <v>0.4</v>
      </c>
      <c r="AJ1045" s="15">
        <f t="shared" si="259"/>
        <v>39418.2023069956</v>
      </c>
      <c r="AL1045" t="str">
        <f t="shared" si="261"/>
        <v>N</v>
      </c>
      <c r="AM1045" s="21">
        <f t="shared" si="262"/>
        <v>98545.505767489</v>
      </c>
    </row>
    <row r="1046" ht="15" customHeight="1" spans="1:39">
      <c r="A1046" s="6" t="s">
        <v>2063</v>
      </c>
      <c r="B1046" s="52" t="s">
        <v>434</v>
      </c>
      <c r="C1046" s="52" t="s">
        <v>435</v>
      </c>
      <c r="D1046" s="52" t="s">
        <v>929</v>
      </c>
      <c r="E1046" s="10" t="s">
        <v>267</v>
      </c>
      <c r="F1046" s="52" t="s">
        <v>436</v>
      </c>
      <c r="G1046" s="52" t="s">
        <v>173</v>
      </c>
      <c r="H1046" s="52" t="s">
        <v>224</v>
      </c>
      <c r="I1046" s="52" t="s">
        <v>938</v>
      </c>
      <c r="J1046" s="52" t="s">
        <v>165</v>
      </c>
      <c r="K1046" s="52" t="s">
        <v>931</v>
      </c>
      <c r="L1046" s="53" t="s">
        <v>297</v>
      </c>
      <c r="M1046" s="13">
        <v>367</v>
      </c>
      <c r="N1046" s="14">
        <f t="shared" si="260"/>
        <v>1.00547945205479</v>
      </c>
      <c r="O1046" s="15">
        <v>16900</v>
      </c>
      <c r="P1046" s="15">
        <f t="shared" si="252"/>
        <v>6202300</v>
      </c>
      <c r="Q1046" s="16">
        <f>IFERROR(VLOOKUP(G1046,SCENARIOS!$A$13:$E$18,4,0),0.025)</f>
        <v>0.04</v>
      </c>
      <c r="R1046" s="52">
        <f>IFERROR(VLOOKUP(L1046,INPUTS!$A$107:$B$120,2,0),0.0082)</f>
        <v>0.0105</v>
      </c>
      <c r="S1046" s="52">
        <f t="shared" si="253"/>
        <v>177.45</v>
      </c>
      <c r="T1046" s="15">
        <f t="shared" si="254"/>
        <v>65124.15</v>
      </c>
      <c r="U1046" s="15">
        <f>T1046/INPUTS!$B$7*1000</f>
        <v>81405187.5</v>
      </c>
      <c r="V1046" s="15">
        <f>T1046*INPUTS!$B$6</f>
        <v>205792.314</v>
      </c>
      <c r="W1046" s="54" t="s">
        <v>396</v>
      </c>
      <c r="X1046" s="54" t="s">
        <v>396</v>
      </c>
      <c r="Y1046" s="67">
        <f>IFERROR(VLOOKUP(E1046,INPUTS!$A$44:$B$103,2,0),0)</f>
        <v>0</v>
      </c>
      <c r="Z1046" s="15">
        <f t="shared" si="256"/>
        <v>0</v>
      </c>
      <c r="AA1046" s="20">
        <f>IFERROR(VLOOKUP(E1046,INPUTS!$A$44:$C$103,3,0),SCENARIOS!$J$25)</f>
        <v>0.05</v>
      </c>
      <c r="AB1046" s="15">
        <f t="shared" si="263"/>
        <v>3961.67430569165</v>
      </c>
      <c r="AC1046" s="20">
        <f>IFERROR(VLOOKUP($E1046,INPUTS!$A$44:$G$103,4,0),SCENARIOS!$K$25)</f>
        <v>0.1</v>
      </c>
      <c r="AD1046" s="15">
        <f t="shared" si="263"/>
        <v>9639.9650847665</v>
      </c>
      <c r="AE1046" s="20">
        <f>IFERROR(VLOOKUP($E1046,INPUTS!$A$44:$G$103,5,0),SCENARIOS!$L$25)</f>
        <v>0.2</v>
      </c>
      <c r="AF1046" s="15">
        <f t="shared" si="263"/>
        <v>23456.9829988317</v>
      </c>
      <c r="AG1046" s="20">
        <f>IFERROR(VLOOKUP($E1046,INPUTS!$A$44:$G$103,6,0),SCENARIOS!$M$25)</f>
        <v>0.3</v>
      </c>
      <c r="AH1046" s="15">
        <f t="shared" si="258"/>
        <v>42808.509670614</v>
      </c>
      <c r="AI1046" s="20">
        <f>IFERROR(VLOOKUP($E1046,INPUTS!$A$44:$G$103,7,0),SCENARIOS!$N$25)</f>
        <v>0.4</v>
      </c>
      <c r="AJ1046" s="15">
        <f t="shared" si="259"/>
        <v>69444.1300508947</v>
      </c>
      <c r="AL1046" t="str">
        <f t="shared" si="261"/>
        <v>N</v>
      </c>
      <c r="AM1046" s="21">
        <f t="shared" si="262"/>
        <v>173610.325127237</v>
      </c>
    </row>
    <row r="1047" ht="15" customHeight="1" spans="1:39">
      <c r="A1047" s="24" t="s">
        <v>2064</v>
      </c>
      <c r="B1047" s="52" t="s">
        <v>434</v>
      </c>
      <c r="C1047" s="52" t="s">
        <v>435</v>
      </c>
      <c r="D1047" s="52" t="s">
        <v>929</v>
      </c>
      <c r="E1047" s="10" t="s">
        <v>267</v>
      </c>
      <c r="F1047" s="52" t="s">
        <v>436</v>
      </c>
      <c r="G1047" s="52" t="s">
        <v>173</v>
      </c>
      <c r="H1047" s="52" t="s">
        <v>242</v>
      </c>
      <c r="I1047" s="52" t="s">
        <v>421</v>
      </c>
      <c r="J1047" s="52" t="s">
        <v>173</v>
      </c>
      <c r="K1047" s="52" t="s">
        <v>931</v>
      </c>
      <c r="L1047" s="53" t="s">
        <v>288</v>
      </c>
      <c r="M1047" s="13">
        <v>550</v>
      </c>
      <c r="N1047" s="14">
        <f t="shared" si="260"/>
        <v>1.50684931506849</v>
      </c>
      <c r="O1047" s="15">
        <v>6020</v>
      </c>
      <c r="P1047" s="15">
        <f t="shared" si="252"/>
        <v>3311000</v>
      </c>
      <c r="Q1047" s="16">
        <f>IFERROR(VLOOKUP(G1047,SCENARIOS!$A$13:$E$18,4,0),0.025)</f>
        <v>0.04</v>
      </c>
      <c r="R1047" s="52">
        <f>IFERROR(VLOOKUP(L1047,INPUTS!$A$107:$B$120,2,0),0.0082)</f>
        <v>0.0085</v>
      </c>
      <c r="S1047" s="52">
        <f t="shared" si="253"/>
        <v>51.17</v>
      </c>
      <c r="T1047" s="15">
        <f t="shared" si="254"/>
        <v>28143.5</v>
      </c>
      <c r="U1047" s="15">
        <f>T1047/INPUTS!$B$7*1000</f>
        <v>35179375</v>
      </c>
      <c r="V1047" s="15">
        <f>T1047*INPUTS!$B$6</f>
        <v>88933.46</v>
      </c>
      <c r="W1047" s="54" t="s">
        <v>396</v>
      </c>
      <c r="X1047" s="54" t="s">
        <v>396</v>
      </c>
      <c r="Y1047" s="67">
        <f>IFERROR(VLOOKUP(E1047,INPUTS!$A$44:$B$103,2,0),0)</f>
        <v>0</v>
      </c>
      <c r="Z1047" s="15">
        <f t="shared" si="256"/>
        <v>0</v>
      </c>
      <c r="AA1047" s="20">
        <f>IFERROR(VLOOKUP(E1047,INPUTS!$A$44:$C$103,3,0),SCENARIOS!$J$25)</f>
        <v>0.05</v>
      </c>
      <c r="AB1047" s="15">
        <f t="shared" si="263"/>
        <v>1712.04354793472</v>
      </c>
      <c r="AC1047" s="20">
        <f>IFERROR(VLOOKUP($E1047,INPUTS!$A$44:$G$103,4,0),SCENARIOS!$K$25)</f>
        <v>0.1</v>
      </c>
      <c r="AD1047" s="15">
        <f t="shared" si="263"/>
        <v>4165.92550325994</v>
      </c>
      <c r="AE1047" s="20">
        <f>IFERROR(VLOOKUP($E1047,INPUTS!$A$44:$G$103,5,0),SCENARIOS!$L$25)</f>
        <v>0.2</v>
      </c>
      <c r="AF1047" s="15">
        <f t="shared" si="263"/>
        <v>10136.9707094468</v>
      </c>
      <c r="AG1047" s="20">
        <f>IFERROR(VLOOKUP($E1047,INPUTS!$A$44:$G$103,6,0),SCENARIOS!$M$25)</f>
        <v>0.3</v>
      </c>
      <c r="AH1047" s="15">
        <f t="shared" si="258"/>
        <v>18499.7622527883</v>
      </c>
      <c r="AI1047" s="20">
        <f>IFERROR(VLOOKUP($E1047,INPUTS!$A$44:$G$103,7,0),SCENARIOS!$N$25)</f>
        <v>0.4</v>
      </c>
      <c r="AJ1047" s="15">
        <f t="shared" si="259"/>
        <v>30010.3859180865</v>
      </c>
      <c r="AL1047" t="str">
        <f t="shared" si="261"/>
        <v>Y</v>
      </c>
      <c r="AM1047" s="21">
        <f t="shared" si="262"/>
        <v>75025.9647952163</v>
      </c>
    </row>
    <row r="1048" ht="15" customHeight="1" spans="1:39">
      <c r="A1048" s="6" t="s">
        <v>2065</v>
      </c>
      <c r="B1048" s="52" t="s">
        <v>434</v>
      </c>
      <c r="C1048" s="52" t="s">
        <v>435</v>
      </c>
      <c r="D1048" s="52" t="s">
        <v>929</v>
      </c>
      <c r="E1048" s="10" t="s">
        <v>267</v>
      </c>
      <c r="F1048" s="52" t="s">
        <v>436</v>
      </c>
      <c r="G1048" s="52" t="s">
        <v>173</v>
      </c>
      <c r="H1048" s="52" t="s">
        <v>545</v>
      </c>
      <c r="I1048" s="52" t="s">
        <v>544</v>
      </c>
      <c r="J1048" s="52" t="s">
        <v>173</v>
      </c>
      <c r="K1048" s="52" t="s">
        <v>931</v>
      </c>
      <c r="L1048" s="53" t="s">
        <v>288</v>
      </c>
      <c r="M1048" s="13">
        <v>183</v>
      </c>
      <c r="N1048" s="14">
        <f t="shared" si="260"/>
        <v>0.501369863013699</v>
      </c>
      <c r="O1048" s="15">
        <v>7570</v>
      </c>
      <c r="P1048" s="15">
        <f t="shared" si="252"/>
        <v>1385310</v>
      </c>
      <c r="Q1048" s="16">
        <f>IFERROR(VLOOKUP(G1048,SCENARIOS!$A$13:$E$18,4,0),0.025)</f>
        <v>0.04</v>
      </c>
      <c r="R1048" s="52">
        <f>IFERROR(VLOOKUP(L1048,INPUTS!$A$107:$B$120,2,0),0.0082)</f>
        <v>0.0085</v>
      </c>
      <c r="S1048" s="52">
        <f t="shared" si="253"/>
        <v>64.345</v>
      </c>
      <c r="T1048" s="15">
        <f t="shared" si="254"/>
        <v>11775.135</v>
      </c>
      <c r="U1048" s="15">
        <f>T1048/INPUTS!$B$7*1000</f>
        <v>14718918.75</v>
      </c>
      <c r="V1048" s="15">
        <f>T1048*INPUTS!$B$6</f>
        <v>37209.4266</v>
      </c>
      <c r="W1048" s="54" t="s">
        <v>396</v>
      </c>
      <c r="X1048" s="54" t="s">
        <v>396</v>
      </c>
      <c r="Y1048" s="67">
        <f>IFERROR(VLOOKUP(E1048,INPUTS!$A$44:$B$103,2,0),0)</f>
        <v>0</v>
      </c>
      <c r="Z1048" s="15">
        <f t="shared" si="256"/>
        <v>0</v>
      </c>
      <c r="AA1048" s="20">
        <f>IFERROR(VLOOKUP(E1048,INPUTS!$A$44:$C$103,3,0),SCENARIOS!$J$25)</f>
        <v>0.05</v>
      </c>
      <c r="AB1048" s="15">
        <f t="shared" si="263"/>
        <v>716.312608695091</v>
      </c>
      <c r="AC1048" s="20">
        <f>IFERROR(VLOOKUP($E1048,INPUTS!$A$44:$G$103,4,0),SCENARIOS!$K$25)</f>
        <v>0.1</v>
      </c>
      <c r="AD1048" s="15">
        <f t="shared" si="263"/>
        <v>1743.0076287892</v>
      </c>
      <c r="AE1048" s="20">
        <f>IFERROR(VLOOKUP($E1048,INPUTS!$A$44:$G$103,5,0),SCENARIOS!$L$25)</f>
        <v>0.2</v>
      </c>
      <c r="AF1048" s="15">
        <f t="shared" si="263"/>
        <v>4241.27058094344</v>
      </c>
      <c r="AG1048" s="20">
        <f>IFERROR(VLOOKUP($E1048,INPUTS!$A$44:$G$103,6,0),SCENARIOS!$M$25)</f>
        <v>0.3</v>
      </c>
      <c r="AH1048" s="15">
        <f t="shared" si="258"/>
        <v>7740.23124325285</v>
      </c>
      <c r="AI1048" s="20">
        <f>IFERROR(VLOOKUP($E1048,INPUTS!$A$44:$G$103,7,0),SCENARIOS!$N$25)</f>
        <v>0.4</v>
      </c>
      <c r="AJ1048" s="15">
        <f t="shared" si="259"/>
        <v>12556.2330764677</v>
      </c>
      <c r="AL1048" t="str">
        <f t="shared" si="261"/>
        <v>Y</v>
      </c>
      <c r="AM1048" s="21">
        <f t="shared" si="262"/>
        <v>31390.5826911692</v>
      </c>
    </row>
    <row r="1049" ht="15" customHeight="1" spans="1:39">
      <c r="A1049" s="24" t="s">
        <v>2066</v>
      </c>
      <c r="B1049" s="52" t="s">
        <v>434</v>
      </c>
      <c r="C1049" s="52" t="s">
        <v>435</v>
      </c>
      <c r="D1049" s="52" t="s">
        <v>929</v>
      </c>
      <c r="E1049" s="10" t="s">
        <v>267</v>
      </c>
      <c r="F1049" s="52" t="s">
        <v>436</v>
      </c>
      <c r="G1049" s="52" t="s">
        <v>173</v>
      </c>
      <c r="H1049" s="52" t="s">
        <v>440</v>
      </c>
      <c r="I1049" s="52" t="s">
        <v>439</v>
      </c>
      <c r="J1049" s="52" t="s">
        <v>177</v>
      </c>
      <c r="K1049" s="52" t="s">
        <v>931</v>
      </c>
      <c r="L1049" s="53" t="s">
        <v>291</v>
      </c>
      <c r="M1049" s="13">
        <v>183</v>
      </c>
      <c r="N1049" s="14">
        <f t="shared" si="260"/>
        <v>0.501369863013699</v>
      </c>
      <c r="O1049" s="15">
        <v>11640</v>
      </c>
      <c r="P1049" s="15">
        <f t="shared" si="252"/>
        <v>2130120</v>
      </c>
      <c r="Q1049" s="16">
        <f>IFERROR(VLOOKUP(G1049,SCENARIOS!$A$13:$E$18,4,0),0.025)</f>
        <v>0.04</v>
      </c>
      <c r="R1049" s="52">
        <f>IFERROR(VLOOKUP(L1049,INPUTS!$A$107:$B$120,2,0),0.0082)</f>
        <v>0.0079</v>
      </c>
      <c r="S1049" s="52">
        <f t="shared" si="253"/>
        <v>91.956</v>
      </c>
      <c r="T1049" s="15">
        <f t="shared" si="254"/>
        <v>16827.948</v>
      </c>
      <c r="U1049" s="15">
        <f>T1049/INPUTS!$B$7*1000</f>
        <v>21034935</v>
      </c>
      <c r="V1049" s="15">
        <f>T1049*INPUTS!$B$6</f>
        <v>53176.31568</v>
      </c>
      <c r="W1049" s="54" t="s">
        <v>396</v>
      </c>
      <c r="X1049" s="54" t="s">
        <v>396</v>
      </c>
      <c r="Y1049" s="67">
        <f>IFERROR(VLOOKUP(E1049,INPUTS!$A$44:$B$103,2,0),0)</f>
        <v>0</v>
      </c>
      <c r="Z1049" s="15">
        <f t="shared" si="256"/>
        <v>0</v>
      </c>
      <c r="AA1049" s="20">
        <f>IFERROR(VLOOKUP(E1049,INPUTS!$A$44:$C$103,3,0),SCENARIOS!$J$25)</f>
        <v>0.05</v>
      </c>
      <c r="AB1049" s="15">
        <f t="shared" si="263"/>
        <v>1023.68858878181</v>
      </c>
      <c r="AC1049" s="20">
        <f>IFERROR(VLOOKUP($E1049,INPUTS!$A$44:$G$103,4,0),SCENARIOS!$K$25)</f>
        <v>0.1</v>
      </c>
      <c r="AD1049" s="15">
        <f t="shared" si="263"/>
        <v>2490.94738539031</v>
      </c>
      <c r="AE1049" s="20">
        <f>IFERROR(VLOOKUP($E1049,INPUTS!$A$44:$G$103,5,0),SCENARIOS!$L$25)</f>
        <v>0.2</v>
      </c>
      <c r="AF1049" s="15">
        <f t="shared" si="263"/>
        <v>6061.23673232162</v>
      </c>
      <c r="AG1049" s="20">
        <f>IFERROR(VLOOKUP($E1049,INPUTS!$A$44:$G$103,6,0),SCENARIOS!$M$25)</f>
        <v>0.3</v>
      </c>
      <c r="AH1049" s="15">
        <f t="shared" si="258"/>
        <v>11061.6318937689</v>
      </c>
      <c r="AI1049" s="20">
        <f>IFERROR(VLOOKUP($E1049,INPUTS!$A$44:$G$103,7,0),SCENARIOS!$N$25)</f>
        <v>0.4</v>
      </c>
      <c r="AJ1049" s="15">
        <f t="shared" si="259"/>
        <v>17944.2220651125</v>
      </c>
      <c r="AL1049" t="str">
        <f t="shared" si="261"/>
        <v>Y</v>
      </c>
      <c r="AM1049" s="21">
        <f t="shared" si="262"/>
        <v>44860.5551627811</v>
      </c>
    </row>
    <row r="1050" ht="15" customHeight="1" spans="1:39">
      <c r="A1050" s="6" t="s">
        <v>2067</v>
      </c>
      <c r="B1050" s="52" t="s">
        <v>434</v>
      </c>
      <c r="C1050" s="52" t="s">
        <v>435</v>
      </c>
      <c r="D1050" s="52" t="s">
        <v>929</v>
      </c>
      <c r="E1050" s="10" t="s">
        <v>267</v>
      </c>
      <c r="F1050" s="52" t="s">
        <v>436</v>
      </c>
      <c r="G1050" s="52" t="s">
        <v>173</v>
      </c>
      <c r="H1050" s="52" t="s">
        <v>234</v>
      </c>
      <c r="I1050" s="52" t="s">
        <v>424</v>
      </c>
      <c r="J1050" s="52" t="s">
        <v>173</v>
      </c>
      <c r="K1050" s="52" t="s">
        <v>931</v>
      </c>
      <c r="L1050" s="53" t="s">
        <v>291</v>
      </c>
      <c r="M1050" s="13">
        <v>183</v>
      </c>
      <c r="N1050" s="14">
        <f t="shared" si="260"/>
        <v>0.501369863013699</v>
      </c>
      <c r="O1050" s="15">
        <v>8150</v>
      </c>
      <c r="P1050" s="15">
        <f t="shared" si="252"/>
        <v>1491450</v>
      </c>
      <c r="Q1050" s="16">
        <f>IFERROR(VLOOKUP(G1050,SCENARIOS!$A$13:$E$18,4,0),0.025)</f>
        <v>0.04</v>
      </c>
      <c r="R1050" s="52">
        <f>IFERROR(VLOOKUP(L1050,INPUTS!$A$107:$B$120,2,0),0.0082)</f>
        <v>0.0079</v>
      </c>
      <c r="S1050" s="52">
        <f t="shared" si="253"/>
        <v>64.385</v>
      </c>
      <c r="T1050" s="15">
        <f t="shared" si="254"/>
        <v>11782.455</v>
      </c>
      <c r="U1050" s="15">
        <f>T1050/INPUTS!$B$7*1000</f>
        <v>14728068.75</v>
      </c>
      <c r="V1050" s="15">
        <f>T1050*INPUTS!$B$6</f>
        <v>37232.5578</v>
      </c>
      <c r="W1050" s="54" t="s">
        <v>396</v>
      </c>
      <c r="X1050" s="54" t="s">
        <v>396</v>
      </c>
      <c r="Y1050" s="67">
        <f>IFERROR(VLOOKUP(E1050,INPUTS!$A$44:$B$103,2,0),0)</f>
        <v>0</v>
      </c>
      <c r="Z1050" s="15">
        <f t="shared" si="256"/>
        <v>0</v>
      </c>
      <c r="AA1050" s="20">
        <f>IFERROR(VLOOKUP(E1050,INPUTS!$A$44:$C$103,3,0),SCENARIOS!$J$25)</f>
        <v>0.05</v>
      </c>
      <c r="AB1050" s="15">
        <f t="shared" si="263"/>
        <v>716.75790365737</v>
      </c>
      <c r="AC1050" s="20">
        <f>IFERROR(VLOOKUP($E1050,INPUTS!$A$44:$G$103,4,0),SCENARIOS!$K$25)</f>
        <v>0.1</v>
      </c>
      <c r="AD1050" s="15">
        <f t="shared" si="263"/>
        <v>1744.09116760576</v>
      </c>
      <c r="AE1050" s="20">
        <f>IFERROR(VLOOKUP($E1050,INPUTS!$A$44:$G$103,5,0),SCENARIOS!$L$25)</f>
        <v>0.2</v>
      </c>
      <c r="AF1050" s="15">
        <f t="shared" si="263"/>
        <v>4243.9071622355</v>
      </c>
      <c r="AG1050" s="20">
        <f>IFERROR(VLOOKUP($E1050,INPUTS!$A$44:$G$103,6,0),SCENARIOS!$M$25)</f>
        <v>0.3</v>
      </c>
      <c r="AH1050" s="15">
        <f t="shared" si="258"/>
        <v>7745.04294967496</v>
      </c>
      <c r="AI1050" s="20">
        <f>IFERROR(VLOOKUP($E1050,INPUTS!$A$44:$G$103,7,0),SCENARIOS!$N$25)</f>
        <v>0.4</v>
      </c>
      <c r="AJ1050" s="15">
        <f t="shared" si="259"/>
        <v>12564.0386452463</v>
      </c>
      <c r="AL1050" t="str">
        <f t="shared" si="261"/>
        <v>N</v>
      </c>
      <c r="AM1050" s="21">
        <f t="shared" si="262"/>
        <v>31410.0966131157</v>
      </c>
    </row>
    <row r="1051" ht="15" customHeight="1" spans="1:39">
      <c r="A1051" s="24" t="s">
        <v>2068</v>
      </c>
      <c r="B1051" s="52" t="s">
        <v>434</v>
      </c>
      <c r="C1051" s="52" t="s">
        <v>435</v>
      </c>
      <c r="D1051" s="52" t="s">
        <v>929</v>
      </c>
      <c r="E1051" s="10" t="s">
        <v>269</v>
      </c>
      <c r="F1051" s="52" t="s">
        <v>436</v>
      </c>
      <c r="G1051" s="52" t="s">
        <v>173</v>
      </c>
      <c r="H1051" s="52" t="s">
        <v>224</v>
      </c>
      <c r="I1051" s="52" t="s">
        <v>938</v>
      </c>
      <c r="J1051" s="52" t="s">
        <v>165</v>
      </c>
      <c r="K1051" s="52" t="s">
        <v>931</v>
      </c>
      <c r="L1051" s="53" t="s">
        <v>291</v>
      </c>
      <c r="M1051" s="13">
        <v>367</v>
      </c>
      <c r="N1051" s="14">
        <f t="shared" si="260"/>
        <v>1.00547945205479</v>
      </c>
      <c r="O1051" s="15">
        <v>14490</v>
      </c>
      <c r="P1051" s="15">
        <f t="shared" si="252"/>
        <v>5317830</v>
      </c>
      <c r="Q1051" s="16">
        <f>IFERROR(VLOOKUP(G1051,SCENARIOS!$A$13:$E$18,4,0),0.025)</f>
        <v>0.04</v>
      </c>
      <c r="R1051" s="52">
        <f>IFERROR(VLOOKUP(L1051,INPUTS!$A$107:$B$120,2,0),0.0082)</f>
        <v>0.0079</v>
      </c>
      <c r="S1051" s="52">
        <f t="shared" si="253"/>
        <v>114.471</v>
      </c>
      <c r="T1051" s="15">
        <f t="shared" si="254"/>
        <v>42010.857</v>
      </c>
      <c r="U1051" s="15">
        <f>T1051/INPUTS!$B$7*1000</f>
        <v>52513571.25</v>
      </c>
      <c r="V1051" s="15">
        <f>T1051*INPUTS!$B$6</f>
        <v>132754.30812</v>
      </c>
      <c r="W1051" s="54" t="s">
        <v>396</v>
      </c>
      <c r="X1051" s="54" t="s">
        <v>396</v>
      </c>
      <c r="Y1051" s="67">
        <f>IFERROR(VLOOKUP(E1051,INPUTS!$A$44:$B$103,2,0),0)</f>
        <v>0</v>
      </c>
      <c r="Z1051" s="15">
        <f t="shared" si="256"/>
        <v>0</v>
      </c>
      <c r="AA1051" s="20">
        <f>IFERROR(VLOOKUP(E1051,INPUTS!$A$44:$C$103,3,0),SCENARIOS!$J$25)</f>
        <v>0.05</v>
      </c>
      <c r="AB1051" s="15">
        <f t="shared" si="263"/>
        <v>2555.63155506807</v>
      </c>
      <c r="AC1051" s="20">
        <f>IFERROR(VLOOKUP($E1051,INPUTS!$A$44:$G$103,4,0),SCENARIOS!$K$25)</f>
        <v>0.1</v>
      </c>
      <c r="AD1051" s="15">
        <f t="shared" si="263"/>
        <v>6218.63309787718</v>
      </c>
      <c r="AE1051" s="20">
        <f>IFERROR(VLOOKUP($E1051,INPUTS!$A$44:$G$103,5,0),SCENARIOS!$L$25)</f>
        <v>0.2</v>
      </c>
      <c r="AF1051" s="15">
        <f t="shared" si="263"/>
        <v>15131.836014986</v>
      </c>
      <c r="AG1051" s="20">
        <f>IFERROR(VLOOKUP($E1051,INPUTS!$A$44:$G$103,6,0),SCENARIOS!$M$25)</f>
        <v>0.3</v>
      </c>
      <c r="AH1051" s="15">
        <f t="shared" si="258"/>
        <v>27615.2883094103</v>
      </c>
      <c r="AI1051" s="20">
        <f>IFERROR(VLOOKUP($E1051,INPUTS!$A$44:$G$103,7,0),SCENARIOS!$N$25)</f>
        <v>0.4</v>
      </c>
      <c r="AJ1051" s="15">
        <f t="shared" si="259"/>
        <v>44797.6275630091</v>
      </c>
      <c r="AL1051" t="str">
        <f t="shared" si="261"/>
        <v>N</v>
      </c>
      <c r="AM1051" s="21">
        <f t="shared" si="262"/>
        <v>111994.068907523</v>
      </c>
    </row>
    <row r="1052" ht="15" customHeight="1" spans="1:39">
      <c r="A1052" s="6" t="s">
        <v>2069</v>
      </c>
      <c r="B1052" s="52" t="s">
        <v>579</v>
      </c>
      <c r="C1052" s="52" t="s">
        <v>580</v>
      </c>
      <c r="D1052" s="52" t="s">
        <v>929</v>
      </c>
      <c r="E1052" s="10" t="s">
        <v>271</v>
      </c>
      <c r="F1052" s="52" t="s">
        <v>581</v>
      </c>
      <c r="G1052" s="52" t="s">
        <v>173</v>
      </c>
      <c r="H1052" s="52" t="s">
        <v>224</v>
      </c>
      <c r="I1052" s="52" t="s">
        <v>938</v>
      </c>
      <c r="J1052" s="52" t="s">
        <v>165</v>
      </c>
      <c r="K1052" s="52" t="s">
        <v>931</v>
      </c>
      <c r="L1052" s="53" t="s">
        <v>293</v>
      </c>
      <c r="M1052" s="13">
        <v>1231</v>
      </c>
      <c r="N1052" s="14">
        <f t="shared" si="260"/>
        <v>3.37260273972603</v>
      </c>
      <c r="O1052" s="15">
        <v>18330</v>
      </c>
      <c r="P1052" s="15">
        <f t="shared" si="252"/>
        <v>22564230</v>
      </c>
      <c r="Q1052" s="16">
        <f>IFERROR(VLOOKUP(G1052,SCENARIOS!$A$13:$E$18,4,0),0.025)</f>
        <v>0.04</v>
      </c>
      <c r="R1052" s="52">
        <f>IFERROR(VLOOKUP(L1052,INPUTS!$A$107:$B$120,2,0),0.0082)</f>
        <v>0.0079</v>
      </c>
      <c r="S1052" s="52">
        <f t="shared" si="253"/>
        <v>144.807</v>
      </c>
      <c r="T1052" s="15">
        <f t="shared" si="254"/>
        <v>178257.417</v>
      </c>
      <c r="U1052" s="15">
        <f>T1052/INPUTS!$B$7*1000</f>
        <v>222821771.25</v>
      </c>
      <c r="V1052" s="15">
        <f>T1052*INPUTS!$B$6</f>
        <v>563293.43772</v>
      </c>
      <c r="W1052" s="54" t="s">
        <v>396</v>
      </c>
      <c r="X1052" s="54" t="s">
        <v>396</v>
      </c>
      <c r="Y1052" s="67">
        <f>IFERROR(VLOOKUP(E1052,INPUTS!$A$44:$B$103,2,0),0)</f>
        <v>0</v>
      </c>
      <c r="Z1052" s="15">
        <f t="shared" si="256"/>
        <v>0</v>
      </c>
      <c r="AA1052" s="20">
        <f>IFERROR(VLOOKUP(E1052,INPUTS!$A$44:$C$103,3,0),SCENARIOS!$J$25)</f>
        <v>0.02</v>
      </c>
      <c r="AB1052" s="15">
        <f t="shared" si="263"/>
        <v>4337.54807534754</v>
      </c>
      <c r="AC1052" s="20">
        <f>IFERROR(VLOOKUP($E1052,INPUTS!$A$44:$G$103,4,0),SCENARIOS!$K$25)</f>
        <v>0.05</v>
      </c>
      <c r="AD1052" s="15">
        <f t="shared" si="263"/>
        <v>13193.2261379278</v>
      </c>
      <c r="AE1052" s="20">
        <f>IFERROR(VLOOKUP($E1052,INPUTS!$A$44:$G$103,5,0),SCENARIOS!$L$25)</f>
        <v>0.15</v>
      </c>
      <c r="AF1052" s="15">
        <f t="shared" si="263"/>
        <v>48154.7306181882</v>
      </c>
      <c r="AG1052" s="20">
        <f>IFERROR(VLOOKUP($E1052,INPUTS!$A$44:$G$103,6,0),SCENARIOS!$M$25)</f>
        <v>0.2</v>
      </c>
      <c r="AH1052" s="15">
        <f t="shared" si="258"/>
        <v>78116.7903612119</v>
      </c>
      <c r="AI1052" s="20">
        <f>IFERROR(VLOOKUP($E1052,INPUTS!$A$44:$G$103,7,0),SCENARIOS!$N$25)</f>
        <v>0.3</v>
      </c>
      <c r="AJ1052" s="15">
        <f t="shared" si="259"/>
        <v>142561.529578711</v>
      </c>
      <c r="AL1052" t="str">
        <f t="shared" si="261"/>
        <v>N</v>
      </c>
      <c r="AM1052" s="21">
        <f t="shared" si="262"/>
        <v>475205.098595704</v>
      </c>
    </row>
    <row r="1053" ht="15" customHeight="1" spans="1:39">
      <c r="A1053" s="24" t="s">
        <v>2070</v>
      </c>
      <c r="B1053" s="52" t="s">
        <v>579</v>
      </c>
      <c r="C1053" s="52" t="s">
        <v>580</v>
      </c>
      <c r="D1053" s="52" t="s">
        <v>929</v>
      </c>
      <c r="E1053" s="10" t="s">
        <v>271</v>
      </c>
      <c r="F1053" s="52" t="s">
        <v>581</v>
      </c>
      <c r="G1053" s="52" t="s">
        <v>173</v>
      </c>
      <c r="H1053" s="52" t="s">
        <v>670</v>
      </c>
      <c r="I1053" s="52" t="s">
        <v>930</v>
      </c>
      <c r="J1053" s="52" t="s">
        <v>169</v>
      </c>
      <c r="K1053" s="52" t="s">
        <v>931</v>
      </c>
      <c r="L1053" s="53" t="s">
        <v>291</v>
      </c>
      <c r="M1053" s="13">
        <v>616</v>
      </c>
      <c r="N1053" s="14">
        <f t="shared" si="260"/>
        <v>1.68767123287671</v>
      </c>
      <c r="O1053" s="15">
        <v>7090</v>
      </c>
      <c r="P1053" s="15">
        <f t="shared" si="252"/>
        <v>4367440</v>
      </c>
      <c r="Q1053" s="16">
        <f>IFERROR(VLOOKUP(G1053,SCENARIOS!$A$13:$E$18,4,0),0.025)</f>
        <v>0.04</v>
      </c>
      <c r="R1053" s="52">
        <f>IFERROR(VLOOKUP(L1053,INPUTS!$A$107:$B$120,2,0),0.0082)</f>
        <v>0.0079</v>
      </c>
      <c r="S1053" s="52">
        <f t="shared" si="253"/>
        <v>56.011</v>
      </c>
      <c r="T1053" s="15">
        <f t="shared" si="254"/>
        <v>34502.776</v>
      </c>
      <c r="U1053" s="15">
        <f>T1053/INPUTS!$B$7*1000</f>
        <v>43128470</v>
      </c>
      <c r="V1053" s="15">
        <f>T1053*INPUTS!$B$6</f>
        <v>109028.77216</v>
      </c>
      <c r="W1053" s="54" t="s">
        <v>396</v>
      </c>
      <c r="X1053" s="54" t="s">
        <v>396</v>
      </c>
      <c r="Y1053" s="67">
        <f>IFERROR(VLOOKUP(E1053,INPUTS!$A$44:$B$103,2,0),0)</f>
        <v>0</v>
      </c>
      <c r="Z1053" s="15">
        <f t="shared" si="256"/>
        <v>0</v>
      </c>
      <c r="AA1053" s="20">
        <f>IFERROR(VLOOKUP(E1053,INPUTS!$A$44:$C$103,3,0),SCENARIOS!$J$25)</f>
        <v>0.02</v>
      </c>
      <c r="AB1053" s="15">
        <f t="shared" si="263"/>
        <v>839.558051225142</v>
      </c>
      <c r="AC1053" s="20">
        <f>IFERROR(VLOOKUP($E1053,INPUTS!$A$44:$G$103,4,0),SCENARIOS!$K$25)</f>
        <v>0.05</v>
      </c>
      <c r="AD1053" s="15">
        <f t="shared" si="263"/>
        <v>2553.62684939089</v>
      </c>
      <c r="AE1053" s="20">
        <f>IFERROR(VLOOKUP($E1053,INPUTS!$A$44:$G$103,5,0),SCENARIOS!$L$25)</f>
        <v>0.15</v>
      </c>
      <c r="AF1053" s="15">
        <f t="shared" si="263"/>
        <v>9320.63255387399</v>
      </c>
      <c r="AG1053" s="20">
        <f>IFERROR(VLOOKUP($E1053,INPUTS!$A$44:$G$103,6,0),SCENARIOS!$M$25)</f>
        <v>0.2</v>
      </c>
      <c r="AH1053" s="15">
        <f t="shared" si="258"/>
        <v>15119.9661984996</v>
      </c>
      <c r="AI1053" s="20">
        <f>IFERROR(VLOOKUP($E1053,INPUTS!$A$44:$G$103,7,0),SCENARIOS!$N$25)</f>
        <v>0.3</v>
      </c>
      <c r="AJ1053" s="15">
        <f t="shared" si="259"/>
        <v>27593.6261393917</v>
      </c>
      <c r="AL1053" t="str">
        <f t="shared" si="261"/>
        <v>N</v>
      </c>
      <c r="AM1053" s="21">
        <f t="shared" si="262"/>
        <v>91978.7537979723</v>
      </c>
    </row>
    <row r="1054" ht="15" customHeight="1" spans="1:39">
      <c r="A1054" s="6" t="s">
        <v>2071</v>
      </c>
      <c r="B1054" s="52" t="s">
        <v>579</v>
      </c>
      <c r="C1054" s="52" t="s">
        <v>580</v>
      </c>
      <c r="D1054" s="52" t="s">
        <v>929</v>
      </c>
      <c r="E1054" s="10" t="s">
        <v>271</v>
      </c>
      <c r="F1054" s="52" t="s">
        <v>581</v>
      </c>
      <c r="G1054" s="52" t="s">
        <v>173</v>
      </c>
      <c r="H1054" s="52" t="s">
        <v>264</v>
      </c>
      <c r="I1054" s="52" t="s">
        <v>436</v>
      </c>
      <c r="J1054" s="52" t="s">
        <v>173</v>
      </c>
      <c r="K1054" s="52" t="s">
        <v>931</v>
      </c>
      <c r="L1054" s="53" t="s">
        <v>279</v>
      </c>
      <c r="M1054" s="13">
        <v>9235</v>
      </c>
      <c r="N1054" s="14">
        <f t="shared" si="260"/>
        <v>25.3013698630137</v>
      </c>
      <c r="O1054" s="15">
        <v>2160</v>
      </c>
      <c r="P1054" s="15">
        <f t="shared" si="252"/>
        <v>19947600</v>
      </c>
      <c r="Q1054" s="16">
        <f>IFERROR(VLOOKUP(G1054,SCENARIOS!$A$13:$E$18,4,0),0.025)</f>
        <v>0.04</v>
      </c>
      <c r="R1054" s="52">
        <f>IFERROR(VLOOKUP(L1054,INPUTS!$A$107:$B$120,2,0),0.0082)</f>
        <v>0.0039</v>
      </c>
      <c r="S1054" s="52">
        <f t="shared" si="253"/>
        <v>8.424</v>
      </c>
      <c r="T1054" s="15">
        <f t="shared" si="254"/>
        <v>77795.64</v>
      </c>
      <c r="U1054" s="15">
        <f>T1054/INPUTS!$B$7*1000</f>
        <v>97244550</v>
      </c>
      <c r="V1054" s="15">
        <f>T1054*INPUTS!$B$6</f>
        <v>245834.2224</v>
      </c>
      <c r="W1054" s="54" t="s">
        <v>396</v>
      </c>
      <c r="X1054" s="54" t="s">
        <v>396</v>
      </c>
      <c r="Y1054" s="67">
        <f>IFERROR(VLOOKUP(E1054,INPUTS!$A$44:$B$103,2,0),0)</f>
        <v>0</v>
      </c>
      <c r="Z1054" s="15">
        <f t="shared" si="256"/>
        <v>0</v>
      </c>
      <c r="AA1054" s="20">
        <f>IFERROR(VLOOKUP(E1054,INPUTS!$A$44:$C$103,3,0),SCENARIOS!$J$25)</f>
        <v>0.02</v>
      </c>
      <c r="AB1054" s="15">
        <f t="shared" si="263"/>
        <v>1893.00582400131</v>
      </c>
      <c r="AC1054" s="20">
        <f>IFERROR(VLOOKUP($E1054,INPUTS!$A$44:$G$103,4,0),SCENARIOS!$K$25)</f>
        <v>0.05</v>
      </c>
      <c r="AD1054" s="15">
        <f t="shared" si="263"/>
        <v>5757.82757507825</v>
      </c>
      <c r="AE1054" s="20">
        <f>IFERROR(VLOOKUP($E1054,INPUTS!$A$44:$G$103,5,0),SCENARIOS!$L$25)</f>
        <v>0.15</v>
      </c>
      <c r="AF1054" s="15">
        <f t="shared" si="263"/>
        <v>21015.8328922131</v>
      </c>
      <c r="AG1054" s="20">
        <f>IFERROR(VLOOKUP($E1054,INPUTS!$A$44:$G$103,6,0),SCENARIOS!$M$25)</f>
        <v>0.2</v>
      </c>
      <c r="AH1054" s="15">
        <f t="shared" si="258"/>
        <v>34091.9654462193</v>
      </c>
      <c r="AI1054" s="20">
        <f>IFERROR(VLOOKUP($E1054,INPUTS!$A$44:$G$103,7,0),SCENARIOS!$N$25)</f>
        <v>0.3</v>
      </c>
      <c r="AJ1054" s="15">
        <f t="shared" si="259"/>
        <v>62217.1330629949</v>
      </c>
      <c r="AL1054" t="str">
        <f t="shared" si="261"/>
        <v>N</v>
      </c>
      <c r="AM1054" s="21">
        <f t="shared" si="262"/>
        <v>207390.443543316</v>
      </c>
    </row>
    <row r="1055" ht="15" customHeight="1" spans="1:39">
      <c r="A1055" s="24" t="s">
        <v>2072</v>
      </c>
      <c r="B1055" s="52" t="s">
        <v>579</v>
      </c>
      <c r="C1055" s="52" t="s">
        <v>580</v>
      </c>
      <c r="D1055" s="52" t="s">
        <v>929</v>
      </c>
      <c r="E1055" s="10" t="s">
        <v>271</v>
      </c>
      <c r="F1055" s="52" t="s">
        <v>581</v>
      </c>
      <c r="G1055" s="52" t="s">
        <v>173</v>
      </c>
      <c r="H1055" s="52" t="s">
        <v>267</v>
      </c>
      <c r="I1055" s="52" t="s">
        <v>436</v>
      </c>
      <c r="J1055" s="52" t="s">
        <v>173</v>
      </c>
      <c r="K1055" s="52" t="s">
        <v>931</v>
      </c>
      <c r="L1055" s="53" t="s">
        <v>279</v>
      </c>
      <c r="M1055" s="13">
        <v>6157</v>
      </c>
      <c r="N1055" s="14">
        <f t="shared" si="260"/>
        <v>16.8684931506849</v>
      </c>
      <c r="O1055" s="15">
        <v>2590</v>
      </c>
      <c r="P1055" s="15">
        <f t="shared" si="252"/>
        <v>15946630</v>
      </c>
      <c r="Q1055" s="16">
        <f>IFERROR(VLOOKUP(G1055,SCENARIOS!$A$13:$E$18,4,0),0.025)</f>
        <v>0.04</v>
      </c>
      <c r="R1055" s="52">
        <f>IFERROR(VLOOKUP(L1055,INPUTS!$A$107:$B$120,2,0),0.0082)</f>
        <v>0.0039</v>
      </c>
      <c r="S1055" s="52">
        <f t="shared" si="253"/>
        <v>10.101</v>
      </c>
      <c r="T1055" s="15">
        <f t="shared" si="254"/>
        <v>62191.857</v>
      </c>
      <c r="U1055" s="15">
        <f>T1055/INPUTS!$B$7*1000</f>
        <v>77739821.25</v>
      </c>
      <c r="V1055" s="15">
        <f>T1055*INPUTS!$B$6</f>
        <v>196526.26812</v>
      </c>
      <c r="W1055" s="54" t="s">
        <v>396</v>
      </c>
      <c r="X1055" s="54" t="s">
        <v>396</v>
      </c>
      <c r="Y1055" s="67">
        <f>IFERROR(VLOOKUP(E1055,INPUTS!$A$44:$B$103,2,0),0)</f>
        <v>0</v>
      </c>
      <c r="Z1055" s="15">
        <f t="shared" si="256"/>
        <v>0</v>
      </c>
      <c r="AA1055" s="20">
        <f>IFERROR(VLOOKUP(E1055,INPUTS!$A$44:$C$103,3,0),SCENARIOS!$J$25)</f>
        <v>0.02</v>
      </c>
      <c r="AB1055" s="15">
        <f t="shared" si="263"/>
        <v>1513.31806649392</v>
      </c>
      <c r="AC1055" s="20">
        <f>IFERROR(VLOOKUP($E1055,INPUTS!$A$44:$G$103,4,0),SCENARIOS!$K$25)</f>
        <v>0.05</v>
      </c>
      <c r="AD1055" s="15">
        <f t="shared" si="263"/>
        <v>4602.95704463545</v>
      </c>
      <c r="AE1055" s="20">
        <f>IFERROR(VLOOKUP($E1055,INPUTS!$A$44:$G$103,5,0),SCENARIOS!$L$25)</f>
        <v>0.15</v>
      </c>
      <c r="AF1055" s="15">
        <f t="shared" si="263"/>
        <v>16800.6031439347</v>
      </c>
      <c r="AG1055" s="20">
        <f>IFERROR(VLOOKUP($E1055,INPUTS!$A$44:$G$103,6,0),SCENARIOS!$M$25)</f>
        <v>0.2</v>
      </c>
      <c r="AH1055" s="15">
        <f t="shared" si="258"/>
        <v>27254.003436185</v>
      </c>
      <c r="AI1055" s="20">
        <f>IFERROR(VLOOKUP($E1055,INPUTS!$A$44:$G$103,7,0),SCENARIOS!$N$25)</f>
        <v>0.3</v>
      </c>
      <c r="AJ1055" s="15">
        <f t="shared" si="259"/>
        <v>49737.9935739811</v>
      </c>
      <c r="AL1055" t="str">
        <f t="shared" si="261"/>
        <v>N</v>
      </c>
      <c r="AM1055" s="21">
        <f t="shared" si="262"/>
        <v>165793.31191327</v>
      </c>
    </row>
    <row r="1056" ht="15" customHeight="1" spans="1:39">
      <c r="A1056" s="6" t="s">
        <v>2073</v>
      </c>
      <c r="B1056" s="52" t="s">
        <v>579</v>
      </c>
      <c r="C1056" s="52" t="s">
        <v>580</v>
      </c>
      <c r="D1056" s="52" t="s">
        <v>929</v>
      </c>
      <c r="E1056" s="10" t="s">
        <v>271</v>
      </c>
      <c r="F1056" s="52" t="s">
        <v>581</v>
      </c>
      <c r="G1056" s="52" t="s">
        <v>173</v>
      </c>
      <c r="H1056" s="52" t="s">
        <v>428</v>
      </c>
      <c r="I1056" s="52" t="s">
        <v>427</v>
      </c>
      <c r="J1056" s="52" t="s">
        <v>173</v>
      </c>
      <c r="K1056" s="52" t="s">
        <v>931</v>
      </c>
      <c r="L1056" s="53" t="s">
        <v>291</v>
      </c>
      <c r="M1056" s="13">
        <v>1231</v>
      </c>
      <c r="N1056" s="14">
        <f t="shared" si="260"/>
        <v>3.37260273972603</v>
      </c>
      <c r="O1056" s="15">
        <v>9010</v>
      </c>
      <c r="P1056" s="15">
        <f t="shared" si="252"/>
        <v>11091310</v>
      </c>
      <c r="Q1056" s="16">
        <f>IFERROR(VLOOKUP(G1056,SCENARIOS!$A$13:$E$18,4,0),0.025)</f>
        <v>0.04</v>
      </c>
      <c r="R1056" s="52">
        <f>IFERROR(VLOOKUP(L1056,INPUTS!$A$107:$B$120,2,0),0.0082)</f>
        <v>0.0079</v>
      </c>
      <c r="S1056" s="52">
        <f t="shared" si="253"/>
        <v>71.179</v>
      </c>
      <c r="T1056" s="15">
        <f t="shared" si="254"/>
        <v>87621.349</v>
      </c>
      <c r="U1056" s="15">
        <f>T1056/INPUTS!$B$7*1000</f>
        <v>109526686.25</v>
      </c>
      <c r="V1056" s="15">
        <f>T1056*INPUTS!$B$6</f>
        <v>276883.46284</v>
      </c>
      <c r="W1056" s="54" t="s">
        <v>521</v>
      </c>
      <c r="X1056" s="54" t="s">
        <v>396</v>
      </c>
      <c r="Y1056" s="67">
        <f>IFERROR(VLOOKUP(E1056,INPUTS!$A$44:$B$103,2,0),0)</f>
        <v>0</v>
      </c>
      <c r="Z1056" s="15">
        <f t="shared" si="256"/>
        <v>0</v>
      </c>
      <c r="AA1056" s="20">
        <f>IFERROR(VLOOKUP(E1056,INPUTS!$A$44:$C$103,3,0),SCENARIOS!$J$25)</f>
        <v>0.02</v>
      </c>
      <c r="AB1056" s="15">
        <f t="shared" si="263"/>
        <v>2132.09537146107</v>
      </c>
      <c r="AC1056" s="20">
        <f>IFERROR(VLOOKUP($E1056,INPUTS!$A$44:$G$103,4,0),SCENARIOS!$K$25)</f>
        <v>0.05</v>
      </c>
      <c r="AD1056" s="15">
        <f t="shared" si="263"/>
        <v>6485.05005470429</v>
      </c>
      <c r="AE1056" s="20">
        <f>IFERROR(VLOOKUP($E1056,INPUTS!$A$44:$G$103,5,0),SCENARIOS!$L$25)</f>
        <v>0.15</v>
      </c>
      <c r="AF1056" s="15">
        <f t="shared" si="263"/>
        <v>23670.1649137957</v>
      </c>
      <c r="AG1056" s="20">
        <f>IFERROR(VLOOKUP($E1056,INPUTS!$A$44:$G$103,6,0),SCENARIOS!$M$25)</f>
        <v>0.2</v>
      </c>
      <c r="AH1056" s="15">
        <f t="shared" si="258"/>
        <v>38397.8331235417</v>
      </c>
      <c r="AI1056" s="20">
        <f>IFERROR(VLOOKUP($E1056,INPUTS!$A$44:$G$103,7,0),SCENARIOS!$N$25)</f>
        <v>0.3</v>
      </c>
      <c r="AJ1056" s="15">
        <f t="shared" si="259"/>
        <v>70075.2526734418</v>
      </c>
      <c r="AL1056" t="str">
        <f t="shared" si="261"/>
        <v>Y</v>
      </c>
      <c r="AM1056" s="21">
        <f t="shared" si="262"/>
        <v>233584.175578139</v>
      </c>
    </row>
    <row r="1057" ht="15" customHeight="1" spans="1:39">
      <c r="A1057" s="24" t="s">
        <v>2074</v>
      </c>
      <c r="B1057" s="52" t="s">
        <v>579</v>
      </c>
      <c r="C1057" s="52" t="s">
        <v>580</v>
      </c>
      <c r="D1057" s="52" t="s">
        <v>929</v>
      </c>
      <c r="E1057" s="10" t="s">
        <v>271</v>
      </c>
      <c r="F1057" s="52" t="s">
        <v>581</v>
      </c>
      <c r="G1057" s="52" t="s">
        <v>173</v>
      </c>
      <c r="H1057" s="52" t="s">
        <v>234</v>
      </c>
      <c r="I1057" s="52" t="s">
        <v>424</v>
      </c>
      <c r="J1057" s="52" t="s">
        <v>173</v>
      </c>
      <c r="K1057" s="52" t="s">
        <v>931</v>
      </c>
      <c r="L1057" s="53" t="s">
        <v>291</v>
      </c>
      <c r="M1057" s="13">
        <v>616</v>
      </c>
      <c r="N1057" s="14">
        <f t="shared" si="260"/>
        <v>1.68767123287671</v>
      </c>
      <c r="O1057" s="15">
        <v>9510</v>
      </c>
      <c r="P1057" s="15">
        <f t="shared" si="252"/>
        <v>5858160</v>
      </c>
      <c r="Q1057" s="16">
        <f>IFERROR(VLOOKUP(G1057,SCENARIOS!$A$13:$E$18,4,0),0.025)</f>
        <v>0.04</v>
      </c>
      <c r="R1057" s="52">
        <f>IFERROR(VLOOKUP(L1057,INPUTS!$A$107:$B$120,2,0),0.0082)</f>
        <v>0.0079</v>
      </c>
      <c r="S1057" s="52">
        <f t="shared" si="253"/>
        <v>75.129</v>
      </c>
      <c r="T1057" s="15">
        <f t="shared" si="254"/>
        <v>46279.464</v>
      </c>
      <c r="U1057" s="15">
        <f>T1057/INPUTS!$B$7*1000</f>
        <v>57849330</v>
      </c>
      <c r="V1057" s="15">
        <f>T1057*INPUTS!$B$6</f>
        <v>146243.10624</v>
      </c>
      <c r="W1057" s="54" t="s">
        <v>396</v>
      </c>
      <c r="X1057" s="54" t="s">
        <v>396</v>
      </c>
      <c r="Y1057" s="67">
        <f>IFERROR(VLOOKUP(E1057,INPUTS!$A$44:$B$103,2,0),0)</f>
        <v>0</v>
      </c>
      <c r="Z1057" s="15">
        <f t="shared" si="256"/>
        <v>0</v>
      </c>
      <c r="AA1057" s="20">
        <f>IFERROR(VLOOKUP(E1057,INPUTS!$A$44:$C$103,3,0),SCENARIOS!$J$25)</f>
        <v>0.02</v>
      </c>
      <c r="AB1057" s="15">
        <f t="shared" si="263"/>
        <v>1126.12088394233</v>
      </c>
      <c r="AC1057" s="20">
        <f>IFERROR(VLOOKUP($E1057,INPUTS!$A$44:$G$103,4,0),SCENARIOS!$K$25)</f>
        <v>0.05</v>
      </c>
      <c r="AD1057" s="15">
        <f t="shared" si="263"/>
        <v>3425.24560475421</v>
      </c>
      <c r="AE1057" s="20">
        <f>IFERROR(VLOOKUP($E1057,INPUTS!$A$44:$G$103,5,0),SCENARIOS!$L$25)</f>
        <v>0.15</v>
      </c>
      <c r="AF1057" s="15">
        <f t="shared" si="263"/>
        <v>12502.0050193712</v>
      </c>
      <c r="AG1057" s="20">
        <f>IFERROR(VLOOKUP($E1057,INPUTS!$A$44:$G$103,6,0),SCENARIOS!$M$25)</f>
        <v>0.2</v>
      </c>
      <c r="AH1057" s="15">
        <f t="shared" si="258"/>
        <v>20280.8009235164</v>
      </c>
      <c r="AI1057" s="20">
        <f>IFERROR(VLOOKUP($E1057,INPUTS!$A$44:$G$103,7,0),SCENARIOS!$N$25)</f>
        <v>0.3</v>
      </c>
      <c r="AJ1057" s="15">
        <f t="shared" si="259"/>
        <v>37012.0429598893</v>
      </c>
      <c r="AL1057" t="str">
        <f t="shared" si="261"/>
        <v>N</v>
      </c>
      <c r="AM1057" s="21">
        <f t="shared" si="262"/>
        <v>123373.476532964</v>
      </c>
    </row>
    <row r="1058" ht="15" customHeight="1" spans="1:39">
      <c r="A1058" s="6" t="s">
        <v>2075</v>
      </c>
      <c r="B1058" s="52" t="s">
        <v>579</v>
      </c>
      <c r="C1058" s="52" t="s">
        <v>580</v>
      </c>
      <c r="D1058" s="52" t="s">
        <v>929</v>
      </c>
      <c r="E1058" s="10" t="s">
        <v>271</v>
      </c>
      <c r="F1058" s="52" t="s">
        <v>581</v>
      </c>
      <c r="G1058" s="52" t="s">
        <v>173</v>
      </c>
      <c r="H1058" s="52" t="s">
        <v>505</v>
      </c>
      <c r="I1058" s="52" t="s">
        <v>504</v>
      </c>
      <c r="J1058" s="52" t="s">
        <v>173</v>
      </c>
      <c r="K1058" s="52" t="s">
        <v>931</v>
      </c>
      <c r="L1058" s="53" t="s">
        <v>291</v>
      </c>
      <c r="M1058" s="13">
        <v>616</v>
      </c>
      <c r="N1058" s="14">
        <f t="shared" si="260"/>
        <v>1.68767123287671</v>
      </c>
      <c r="O1058" s="15">
        <v>9780</v>
      </c>
      <c r="P1058" s="15">
        <f t="shared" si="252"/>
        <v>6024480</v>
      </c>
      <c r="Q1058" s="16">
        <f>IFERROR(VLOOKUP(G1058,SCENARIOS!$A$13:$E$18,4,0),0.025)</f>
        <v>0.04</v>
      </c>
      <c r="R1058" s="52">
        <f>IFERROR(VLOOKUP(L1058,INPUTS!$A$107:$B$120,2,0),0.0082)</f>
        <v>0.0079</v>
      </c>
      <c r="S1058" s="52">
        <f t="shared" si="253"/>
        <v>77.262</v>
      </c>
      <c r="T1058" s="15">
        <f t="shared" si="254"/>
        <v>47593.392</v>
      </c>
      <c r="U1058" s="15">
        <f>T1058/INPUTS!$B$7*1000</f>
        <v>59491740</v>
      </c>
      <c r="V1058" s="15">
        <f>T1058*INPUTS!$B$6</f>
        <v>150395.11872</v>
      </c>
      <c r="W1058" s="54" t="s">
        <v>396</v>
      </c>
      <c r="X1058" s="54" t="s">
        <v>396</v>
      </c>
      <c r="Y1058" s="67">
        <f>IFERROR(VLOOKUP(E1058,INPUTS!$A$44:$B$103,2,0),0)</f>
        <v>0</v>
      </c>
      <c r="Z1058" s="15">
        <f t="shared" si="256"/>
        <v>0</v>
      </c>
      <c r="AA1058" s="20">
        <f>IFERROR(VLOOKUP(E1058,INPUTS!$A$44:$C$103,3,0),SCENARIOS!$J$25)</f>
        <v>0.02</v>
      </c>
      <c r="AB1058" s="15">
        <f t="shared" si="263"/>
        <v>1158.09277023722</v>
      </c>
      <c r="AC1058" s="20">
        <f>IFERROR(VLOOKUP($E1058,INPUTS!$A$44:$G$103,4,0),SCENARIOS!$K$25)</f>
        <v>0.05</v>
      </c>
      <c r="AD1058" s="15">
        <f t="shared" si="263"/>
        <v>3522.49232539392</v>
      </c>
      <c r="AE1058" s="20">
        <f>IFERROR(VLOOKUP($E1058,INPUTS!$A$44:$G$103,5,0),SCENARIOS!$L$25)</f>
        <v>0.15</v>
      </c>
      <c r="AF1058" s="15">
        <f t="shared" si="263"/>
        <v>12856.9515341167</v>
      </c>
      <c r="AG1058" s="20">
        <f>IFERROR(VLOOKUP($E1058,INPUTS!$A$44:$G$103,6,0),SCENARIOS!$M$25)</f>
        <v>0.2</v>
      </c>
      <c r="AH1058" s="15">
        <f t="shared" si="258"/>
        <v>20856.5965333323</v>
      </c>
      <c r="AI1058" s="20">
        <f>IFERROR(VLOOKUP($E1058,INPUTS!$A$44:$G$103,7,0),SCENARIOS!$N$25)</f>
        <v>0.3</v>
      </c>
      <c r="AJ1058" s="15">
        <f t="shared" si="259"/>
        <v>38062.8580596969</v>
      </c>
      <c r="AL1058" t="str">
        <f t="shared" si="261"/>
        <v>N</v>
      </c>
      <c r="AM1058" s="21">
        <f t="shared" si="262"/>
        <v>126876.193532323</v>
      </c>
    </row>
    <row r="1059" ht="15" customHeight="1" spans="1:39">
      <c r="A1059" s="24" t="s">
        <v>2076</v>
      </c>
      <c r="B1059" s="52" t="s">
        <v>542</v>
      </c>
      <c r="C1059" s="52" t="s">
        <v>543</v>
      </c>
      <c r="D1059" s="52" t="s">
        <v>929</v>
      </c>
      <c r="E1059" s="10" t="s">
        <v>545</v>
      </c>
      <c r="F1059" s="52" t="s">
        <v>544</v>
      </c>
      <c r="G1059" s="52" t="s">
        <v>173</v>
      </c>
      <c r="H1059" s="52" t="s">
        <v>203</v>
      </c>
      <c r="I1059" s="52" t="s">
        <v>399</v>
      </c>
      <c r="J1059" s="52" t="s">
        <v>165</v>
      </c>
      <c r="K1059" s="52" t="s">
        <v>931</v>
      </c>
      <c r="L1059" s="53" t="s">
        <v>295</v>
      </c>
      <c r="M1059" s="13">
        <v>324</v>
      </c>
      <c r="N1059" s="14">
        <f t="shared" si="260"/>
        <v>0.887671232876712</v>
      </c>
      <c r="O1059" s="15">
        <v>9290</v>
      </c>
      <c r="P1059" s="15">
        <f t="shared" si="252"/>
        <v>3009960</v>
      </c>
      <c r="Q1059" s="16">
        <f>IFERROR(VLOOKUP(G1059,SCENARIOS!$A$13:$E$18,4,0),0.025)</f>
        <v>0.04</v>
      </c>
      <c r="R1059" s="52">
        <f>IFERROR(VLOOKUP(L1059,INPUTS!$A$107:$B$120,2,0),0.0082)</f>
        <v>0.0089</v>
      </c>
      <c r="S1059" s="52">
        <f t="shared" si="253"/>
        <v>82.681</v>
      </c>
      <c r="T1059" s="15">
        <f t="shared" si="254"/>
        <v>26788.644</v>
      </c>
      <c r="U1059" s="15">
        <f>T1059/INPUTS!$B$7*1000</f>
        <v>33485805</v>
      </c>
      <c r="V1059" s="15">
        <f>T1059*INPUTS!$B$6</f>
        <v>84652.11504</v>
      </c>
      <c r="W1059" s="54" t="s">
        <v>396</v>
      </c>
      <c r="X1059" s="54" t="s">
        <v>396</v>
      </c>
      <c r="Y1059" s="67">
        <f>IFERROR(VLOOKUP(E1059,INPUTS!$A$44:$B$103,2,0),0)</f>
        <v>0</v>
      </c>
      <c r="Z1059" s="15">
        <f t="shared" si="256"/>
        <v>0</v>
      </c>
      <c r="AA1059" s="20">
        <f>IFERROR(VLOOKUP(E1059,INPUTS!$A$44:$C$103,3,0),SCENARIOS!$J$25)</f>
        <v>0.015</v>
      </c>
      <c r="AB1059" s="15">
        <f t="shared" si="263"/>
        <v>488.887222109405</v>
      </c>
      <c r="AC1059" s="20">
        <f>IFERROR(VLOOKUP($E1059,INPUTS!$A$44:$G$103,4,0),SCENARIOS!$K$25)</f>
        <v>0.075</v>
      </c>
      <c r="AD1059" s="15">
        <f t="shared" si="263"/>
        <v>2974.03028862841</v>
      </c>
      <c r="AE1059" s="20">
        <f>IFERROR(VLOOKUP($E1059,INPUTS!$A$44:$G$103,5,0),SCENARIOS!$L$25)</f>
        <v>0.15</v>
      </c>
      <c r="AF1059" s="15">
        <f t="shared" si="263"/>
        <v>7236.72516497052</v>
      </c>
      <c r="AG1059" s="20">
        <f>IFERROR(VLOOKUP($E1059,INPUTS!$A$44:$G$103,6,0),SCENARIOS!$M$25)</f>
        <v>0.2</v>
      </c>
      <c r="AH1059" s="15">
        <f t="shared" si="258"/>
        <v>11739.4435677767</v>
      </c>
      <c r="AI1059" s="20">
        <f>IFERROR(VLOOKUP($E1059,INPUTS!$A$44:$G$103,7,0),SCENARIOS!$N$25)</f>
        <v>0.3</v>
      </c>
      <c r="AJ1059" s="15">
        <f t="shared" si="259"/>
        <v>21424.2421339448</v>
      </c>
      <c r="AL1059" t="str">
        <f t="shared" si="261"/>
        <v>Y</v>
      </c>
      <c r="AM1059" s="21">
        <f t="shared" si="262"/>
        <v>71414.1404464826</v>
      </c>
    </row>
    <row r="1060" ht="15" customHeight="1" spans="1:39">
      <c r="A1060" s="6" t="s">
        <v>2077</v>
      </c>
      <c r="B1060" s="52" t="s">
        <v>542</v>
      </c>
      <c r="C1060" s="52" t="s">
        <v>543</v>
      </c>
      <c r="D1060" s="52" t="s">
        <v>929</v>
      </c>
      <c r="E1060" s="10" t="s">
        <v>545</v>
      </c>
      <c r="F1060" s="52" t="s">
        <v>544</v>
      </c>
      <c r="G1060" s="52" t="s">
        <v>173</v>
      </c>
      <c r="H1060" s="52" t="s">
        <v>1988</v>
      </c>
      <c r="I1060" s="52" t="s">
        <v>600</v>
      </c>
      <c r="J1060" s="52" t="s">
        <v>165</v>
      </c>
      <c r="K1060" s="52" t="s">
        <v>931</v>
      </c>
      <c r="L1060" s="53" t="s">
        <v>295</v>
      </c>
      <c r="M1060" s="13">
        <v>324</v>
      </c>
      <c r="N1060" s="14">
        <f t="shared" si="260"/>
        <v>0.887671232876712</v>
      </c>
      <c r="O1060" s="15">
        <v>9140</v>
      </c>
      <c r="P1060" s="15">
        <f t="shared" si="252"/>
        <v>2961360</v>
      </c>
      <c r="Q1060" s="16">
        <f>IFERROR(VLOOKUP(G1060,SCENARIOS!$A$13:$E$18,4,0),0.025)</f>
        <v>0.04</v>
      </c>
      <c r="R1060" s="52">
        <f>IFERROR(VLOOKUP(L1060,INPUTS!$A$107:$B$120,2,0),0.0082)</f>
        <v>0.0089</v>
      </c>
      <c r="S1060" s="52">
        <f t="shared" si="253"/>
        <v>81.346</v>
      </c>
      <c r="T1060" s="15">
        <f t="shared" si="254"/>
        <v>26356.104</v>
      </c>
      <c r="U1060" s="15">
        <f>T1060/INPUTS!$B$7*1000</f>
        <v>32945130</v>
      </c>
      <c r="V1060" s="15">
        <f>T1060*INPUTS!$B$6</f>
        <v>83285.28864</v>
      </c>
      <c r="W1060" s="54" t="s">
        <v>396</v>
      </c>
      <c r="X1060" s="54" t="s">
        <v>396</v>
      </c>
      <c r="Y1060" s="67">
        <f>IFERROR(VLOOKUP(E1060,INPUTS!$A$44:$B$103,2,0),0)</f>
        <v>0</v>
      </c>
      <c r="Z1060" s="15">
        <f t="shared" si="256"/>
        <v>0</v>
      </c>
      <c r="AA1060" s="20">
        <f>IFERROR(VLOOKUP(E1060,INPUTS!$A$44:$C$103,3,0),SCENARIOS!$J$25)</f>
        <v>0.015</v>
      </c>
      <c r="AB1060" s="15">
        <f t="shared" ref="AB1060:AF1075" si="264">$T1060*AA1060*(1+$Q1060)^AB$2</f>
        <v>480.993456413344</v>
      </c>
      <c r="AC1060" s="20">
        <f>IFERROR(VLOOKUP($E1060,INPUTS!$A$44:$G$103,4,0),SCENARIOS!$K$25)</f>
        <v>0.075</v>
      </c>
      <c r="AD1060" s="15">
        <f t="shared" si="264"/>
        <v>2926.01042390351</v>
      </c>
      <c r="AE1060" s="20">
        <f>IFERROR(VLOOKUP($E1060,INPUTS!$A$44:$G$103,5,0),SCENARIOS!$L$25)</f>
        <v>0.15</v>
      </c>
      <c r="AF1060" s="15">
        <f t="shared" si="264"/>
        <v>7119.87814938973</v>
      </c>
      <c r="AG1060" s="20">
        <f>IFERROR(VLOOKUP($E1060,INPUTS!$A$44:$G$103,6,0),SCENARIOS!$M$25)</f>
        <v>0.2</v>
      </c>
      <c r="AH1060" s="15">
        <f t="shared" si="258"/>
        <v>11549.8938869191</v>
      </c>
      <c r="AI1060" s="20">
        <f>IFERROR(VLOOKUP($E1060,INPUTS!$A$44:$G$103,7,0),SCENARIOS!$N$25)</f>
        <v>0.3</v>
      </c>
      <c r="AJ1060" s="15">
        <f t="shared" si="259"/>
        <v>21078.3178798983</v>
      </c>
      <c r="AL1060" t="str">
        <f t="shared" si="261"/>
        <v>N</v>
      </c>
      <c r="AM1060" s="21">
        <f t="shared" si="262"/>
        <v>70261.059599661</v>
      </c>
    </row>
    <row r="1061" ht="15" customHeight="1" spans="1:39">
      <c r="A1061" s="24" t="s">
        <v>2078</v>
      </c>
      <c r="B1061" s="52" t="s">
        <v>542</v>
      </c>
      <c r="C1061" s="52" t="s">
        <v>543</v>
      </c>
      <c r="D1061" s="52" t="s">
        <v>929</v>
      </c>
      <c r="E1061" s="10" t="s">
        <v>545</v>
      </c>
      <c r="F1061" s="52" t="s">
        <v>544</v>
      </c>
      <c r="G1061" s="52" t="s">
        <v>173</v>
      </c>
      <c r="H1061" s="52" t="s">
        <v>208</v>
      </c>
      <c r="I1061" s="52" t="s">
        <v>391</v>
      </c>
      <c r="J1061" s="52" t="s">
        <v>165</v>
      </c>
      <c r="K1061" s="52" t="s">
        <v>931</v>
      </c>
      <c r="L1061" s="53" t="s">
        <v>297</v>
      </c>
      <c r="M1061" s="13">
        <v>324</v>
      </c>
      <c r="N1061" s="14">
        <f t="shared" si="260"/>
        <v>0.887671232876712</v>
      </c>
      <c r="O1061" s="15">
        <v>9010</v>
      </c>
      <c r="P1061" s="15">
        <f t="shared" si="252"/>
        <v>2919240</v>
      </c>
      <c r="Q1061" s="16">
        <f>IFERROR(VLOOKUP(G1061,SCENARIOS!$A$13:$E$18,4,0),0.025)</f>
        <v>0.04</v>
      </c>
      <c r="R1061" s="52">
        <f>IFERROR(VLOOKUP(L1061,INPUTS!$A$107:$B$120,2,0),0.0082)</f>
        <v>0.0105</v>
      </c>
      <c r="S1061" s="52">
        <f t="shared" si="253"/>
        <v>94.605</v>
      </c>
      <c r="T1061" s="15">
        <f t="shared" si="254"/>
        <v>30652.02</v>
      </c>
      <c r="U1061" s="15">
        <f>T1061/INPUTS!$B$7*1000</f>
        <v>38315025</v>
      </c>
      <c r="V1061" s="15">
        <f>T1061*INPUTS!$B$6</f>
        <v>96860.3832</v>
      </c>
      <c r="W1061" s="54" t="s">
        <v>396</v>
      </c>
      <c r="X1061" s="54" t="s">
        <v>396</v>
      </c>
      <c r="Y1061" s="67">
        <f>IFERROR(VLOOKUP(E1061,INPUTS!$A$44:$B$103,2,0),0)</f>
        <v>0</v>
      </c>
      <c r="Z1061" s="15">
        <f t="shared" si="256"/>
        <v>0</v>
      </c>
      <c r="AA1061" s="20">
        <f>IFERROR(VLOOKUP(E1061,INPUTS!$A$44:$C$103,3,0),SCENARIOS!$J$25)</f>
        <v>0.015</v>
      </c>
      <c r="AB1061" s="15">
        <f t="shared" si="264"/>
        <v>559.393036461343</v>
      </c>
      <c r="AC1061" s="20">
        <f>IFERROR(VLOOKUP($E1061,INPUTS!$A$44:$G$103,4,0),SCENARIOS!$K$25)</f>
        <v>0.075</v>
      </c>
      <c r="AD1061" s="15">
        <f t="shared" si="264"/>
        <v>3402.93580696521</v>
      </c>
      <c r="AE1061" s="20">
        <f>IFERROR(VLOOKUP($E1061,INPUTS!$A$44:$G$103,5,0),SCENARIOS!$L$25)</f>
        <v>0.15</v>
      </c>
      <c r="AF1061" s="15">
        <f t="shared" si="264"/>
        <v>8280.38345245022</v>
      </c>
      <c r="AG1061" s="20">
        <f>IFERROR(VLOOKUP($E1061,INPUTS!$A$44:$G$103,6,0),SCENARIOS!$M$25)</f>
        <v>0.2</v>
      </c>
      <c r="AH1061" s="15">
        <f t="shared" si="258"/>
        <v>13432.4700805447</v>
      </c>
      <c r="AI1061" s="20">
        <f>IFERROR(VLOOKUP($E1061,INPUTS!$A$44:$G$103,7,0),SCENARIOS!$N$25)</f>
        <v>0.3</v>
      </c>
      <c r="AJ1061" s="15">
        <f t="shared" si="259"/>
        <v>24513.9805648437</v>
      </c>
      <c r="AL1061" t="str">
        <f t="shared" si="261"/>
        <v>N</v>
      </c>
      <c r="AM1061" s="21">
        <f t="shared" si="262"/>
        <v>81713.2685494791</v>
      </c>
    </row>
    <row r="1062" ht="15" customHeight="1" spans="1:39">
      <c r="A1062" s="6" t="s">
        <v>2079</v>
      </c>
      <c r="B1062" s="52" t="s">
        <v>542</v>
      </c>
      <c r="C1062" s="52" t="s">
        <v>543</v>
      </c>
      <c r="D1062" s="52" t="s">
        <v>929</v>
      </c>
      <c r="E1062" s="10" t="s">
        <v>545</v>
      </c>
      <c r="F1062" s="52" t="s">
        <v>544</v>
      </c>
      <c r="G1062" s="52" t="s">
        <v>173</v>
      </c>
      <c r="H1062" s="52" t="s">
        <v>505</v>
      </c>
      <c r="I1062" s="52" t="s">
        <v>504</v>
      </c>
      <c r="J1062" s="52" t="s">
        <v>173</v>
      </c>
      <c r="K1062" s="52" t="s">
        <v>931</v>
      </c>
      <c r="L1062" s="53" t="s">
        <v>288</v>
      </c>
      <c r="M1062" s="13">
        <v>649</v>
      </c>
      <c r="N1062" s="14">
        <f t="shared" si="260"/>
        <v>1.77808219178082</v>
      </c>
      <c r="O1062" s="15">
        <v>3720</v>
      </c>
      <c r="P1062" s="15">
        <f t="shared" si="252"/>
        <v>2414280</v>
      </c>
      <c r="Q1062" s="16">
        <f>IFERROR(VLOOKUP(G1062,SCENARIOS!$A$13:$E$18,4,0),0.025)</f>
        <v>0.04</v>
      </c>
      <c r="R1062" s="52">
        <f>IFERROR(VLOOKUP(L1062,INPUTS!$A$107:$B$120,2,0),0.0082)</f>
        <v>0.0085</v>
      </c>
      <c r="S1062" s="52">
        <f t="shared" si="253"/>
        <v>31.62</v>
      </c>
      <c r="T1062" s="15">
        <f t="shared" si="254"/>
        <v>20521.38</v>
      </c>
      <c r="U1062" s="15">
        <f>T1062/INPUTS!$B$7*1000</f>
        <v>25651725</v>
      </c>
      <c r="V1062" s="15">
        <f>T1062*INPUTS!$B$6</f>
        <v>64847.5608</v>
      </c>
      <c r="W1062" s="54" t="s">
        <v>396</v>
      </c>
      <c r="X1062" s="54" t="s">
        <v>396</v>
      </c>
      <c r="Y1062" s="67">
        <f>IFERROR(VLOOKUP(E1062,INPUTS!$A$44:$B$103,2,0),0)</f>
        <v>0</v>
      </c>
      <c r="Z1062" s="15">
        <f t="shared" si="256"/>
        <v>0</v>
      </c>
      <c r="AA1062" s="20">
        <f>IFERROR(VLOOKUP(E1062,INPUTS!$A$44:$C$103,3,0),SCENARIOS!$J$25)</f>
        <v>0.015</v>
      </c>
      <c r="AB1062" s="15">
        <f t="shared" si="264"/>
        <v>374.5109480738</v>
      </c>
      <c r="AC1062" s="20">
        <f>IFERROR(VLOOKUP($E1062,INPUTS!$A$44:$G$103,4,0),SCENARIOS!$K$25)</f>
        <v>0.075</v>
      </c>
      <c r="AD1062" s="15">
        <f t="shared" si="264"/>
        <v>2278.24915977282</v>
      </c>
      <c r="AE1062" s="20">
        <f>IFERROR(VLOOKUP($E1062,INPUTS!$A$44:$G$103,5,0),SCENARIOS!$L$25)</f>
        <v>0.15</v>
      </c>
      <c r="AF1062" s="15">
        <f t="shared" si="264"/>
        <v>5543.67690525593</v>
      </c>
      <c r="AG1062" s="20">
        <f>IFERROR(VLOOKUP($E1062,INPUTS!$A$44:$G$103,6,0),SCENARIOS!$M$25)</f>
        <v>0.2</v>
      </c>
      <c r="AH1062" s="15">
        <f t="shared" si="258"/>
        <v>8992.97412899664</v>
      </c>
      <c r="AI1062" s="20">
        <f>IFERROR(VLOOKUP($E1062,INPUTS!$A$44:$G$103,7,0),SCENARIOS!$N$25)</f>
        <v>0.3</v>
      </c>
      <c r="AJ1062" s="15">
        <f t="shared" si="259"/>
        <v>16411.9921128778</v>
      </c>
      <c r="AL1062" t="str">
        <f t="shared" si="261"/>
        <v>Y</v>
      </c>
      <c r="AM1062" s="21">
        <f t="shared" si="262"/>
        <v>54706.6403762594</v>
      </c>
    </row>
    <row r="1063" ht="15" customHeight="1" spans="1:39">
      <c r="A1063" s="24" t="s">
        <v>2080</v>
      </c>
      <c r="B1063" s="52" t="s">
        <v>542</v>
      </c>
      <c r="C1063" s="52" t="s">
        <v>543</v>
      </c>
      <c r="D1063" s="52" t="s">
        <v>929</v>
      </c>
      <c r="E1063" s="10" t="s">
        <v>545</v>
      </c>
      <c r="F1063" s="52" t="s">
        <v>544</v>
      </c>
      <c r="G1063" s="52" t="s">
        <v>173</v>
      </c>
      <c r="H1063" s="52" t="s">
        <v>242</v>
      </c>
      <c r="I1063" s="52" t="s">
        <v>421</v>
      </c>
      <c r="J1063" s="52" t="s">
        <v>173</v>
      </c>
      <c r="K1063" s="52" t="s">
        <v>931</v>
      </c>
      <c r="L1063" s="53" t="s">
        <v>288</v>
      </c>
      <c r="M1063" s="13">
        <v>1297</v>
      </c>
      <c r="N1063" s="14">
        <f t="shared" si="260"/>
        <v>3.55342465753425</v>
      </c>
      <c r="O1063" s="15">
        <v>1440</v>
      </c>
      <c r="P1063" s="15">
        <f t="shared" si="252"/>
        <v>1867680</v>
      </c>
      <c r="Q1063" s="16">
        <f>IFERROR(VLOOKUP(G1063,SCENARIOS!$A$13:$E$18,4,0),0.025)</f>
        <v>0.04</v>
      </c>
      <c r="R1063" s="52">
        <f>IFERROR(VLOOKUP(L1063,INPUTS!$A$107:$B$120,2,0),0.0082)</f>
        <v>0.0085</v>
      </c>
      <c r="S1063" s="52">
        <f t="shared" si="253"/>
        <v>12.24</v>
      </c>
      <c r="T1063" s="15">
        <f t="shared" si="254"/>
        <v>15875.28</v>
      </c>
      <c r="U1063" s="15">
        <f>T1063/INPUTS!$B$7*1000</f>
        <v>19844100</v>
      </c>
      <c r="V1063" s="15">
        <f>T1063*INPUTS!$B$6</f>
        <v>50165.8848</v>
      </c>
      <c r="W1063" s="54" t="s">
        <v>396</v>
      </c>
      <c r="X1063" s="54" t="s">
        <v>396</v>
      </c>
      <c r="Y1063" s="67">
        <f>IFERROR(VLOOKUP(E1063,INPUTS!$A$44:$B$103,2,0),0)</f>
        <v>0</v>
      </c>
      <c r="Z1063" s="15">
        <f t="shared" si="256"/>
        <v>0</v>
      </c>
      <c r="AA1063" s="20">
        <f>IFERROR(VLOOKUP(E1063,INPUTS!$A$44:$C$103,3,0),SCENARIOS!$J$25)</f>
        <v>0.015</v>
      </c>
      <c r="AB1063" s="15">
        <f t="shared" si="264"/>
        <v>289.72058232619</v>
      </c>
      <c r="AC1063" s="20">
        <f>IFERROR(VLOOKUP($E1063,INPUTS!$A$44:$G$103,4,0),SCENARIOS!$K$25)</f>
        <v>0.075</v>
      </c>
      <c r="AD1063" s="15">
        <f t="shared" si="264"/>
        <v>1762.44693686089</v>
      </c>
      <c r="AE1063" s="20">
        <f>IFERROR(VLOOKUP($E1063,INPUTS!$A$44:$G$103,5,0),SCENARIOS!$L$25)</f>
        <v>0.15</v>
      </c>
      <c r="AF1063" s="15">
        <f t="shared" si="264"/>
        <v>4288.57236211558</v>
      </c>
      <c r="AG1063" s="20">
        <f>IFERROR(VLOOKUP($E1063,INPUTS!$A$44:$G$103,6,0),SCENARIOS!$M$25)</f>
        <v>0.2</v>
      </c>
      <c r="AH1063" s="15">
        <f t="shared" si="258"/>
        <v>6956.93868202712</v>
      </c>
      <c r="AI1063" s="20">
        <f>IFERROR(VLOOKUP($E1063,INPUTS!$A$44:$G$103,7,0),SCENARIOS!$N$25)</f>
        <v>0.3</v>
      </c>
      <c r="AJ1063" s="15">
        <f t="shared" si="259"/>
        <v>12696.2694589607</v>
      </c>
      <c r="AL1063" t="str">
        <f t="shared" si="261"/>
        <v>Y</v>
      </c>
      <c r="AM1063" s="21">
        <f t="shared" si="262"/>
        <v>42320.8981965357</v>
      </c>
    </row>
    <row r="1064" ht="15" customHeight="1" spans="1:39">
      <c r="A1064" s="6" t="s">
        <v>2081</v>
      </c>
      <c r="B1064" s="52" t="s">
        <v>542</v>
      </c>
      <c r="C1064" s="52" t="s">
        <v>543</v>
      </c>
      <c r="D1064" s="52" t="s">
        <v>929</v>
      </c>
      <c r="E1064" s="10" t="s">
        <v>545</v>
      </c>
      <c r="F1064" s="52" t="s">
        <v>544</v>
      </c>
      <c r="G1064" s="52" t="s">
        <v>173</v>
      </c>
      <c r="H1064" s="52" t="s">
        <v>428</v>
      </c>
      <c r="I1064" s="52" t="s">
        <v>427</v>
      </c>
      <c r="J1064" s="52" t="s">
        <v>173</v>
      </c>
      <c r="K1064" s="52" t="s">
        <v>931</v>
      </c>
      <c r="L1064" s="53" t="s">
        <v>288</v>
      </c>
      <c r="M1064" s="13">
        <v>973</v>
      </c>
      <c r="N1064" s="14">
        <f t="shared" si="260"/>
        <v>2.66575342465753</v>
      </c>
      <c r="O1064" s="15">
        <v>1700</v>
      </c>
      <c r="P1064" s="15">
        <f t="shared" si="252"/>
        <v>1654100</v>
      </c>
      <c r="Q1064" s="16">
        <f>IFERROR(VLOOKUP(G1064,SCENARIOS!$A$13:$E$18,4,0),0.025)</f>
        <v>0.04</v>
      </c>
      <c r="R1064" s="52">
        <f>IFERROR(VLOOKUP(L1064,INPUTS!$A$107:$B$120,2,0),0.0082)</f>
        <v>0.0085</v>
      </c>
      <c r="S1064" s="52">
        <f t="shared" si="253"/>
        <v>14.45</v>
      </c>
      <c r="T1064" s="15">
        <f t="shared" si="254"/>
        <v>14059.85</v>
      </c>
      <c r="U1064" s="15">
        <f>T1064/INPUTS!$B$7*1000</f>
        <v>17574812.5</v>
      </c>
      <c r="V1064" s="15">
        <f>T1064*INPUTS!$B$6</f>
        <v>44429.126</v>
      </c>
      <c r="W1064" s="54" t="s">
        <v>521</v>
      </c>
      <c r="X1064" s="54" t="s">
        <v>396</v>
      </c>
      <c r="Y1064" s="67">
        <f>IFERROR(VLOOKUP(E1064,INPUTS!$A$44:$B$103,2,0),0)</f>
        <v>0</v>
      </c>
      <c r="Z1064" s="15">
        <f t="shared" si="256"/>
        <v>0</v>
      </c>
      <c r="AA1064" s="20">
        <f>IFERROR(VLOOKUP(E1064,INPUTS!$A$44:$C$103,3,0),SCENARIOS!$J$25)</f>
        <v>0.015</v>
      </c>
      <c r="AB1064" s="15">
        <f t="shared" si="264"/>
        <v>256.58935964713</v>
      </c>
      <c r="AC1064" s="20">
        <f>IFERROR(VLOOKUP($E1064,INPUTS!$A$44:$G$103,4,0),SCENARIOS!$K$25)</f>
        <v>0.075</v>
      </c>
      <c r="AD1064" s="15">
        <f t="shared" si="264"/>
        <v>1560.90094569819</v>
      </c>
      <c r="AE1064" s="20">
        <f>IFERROR(VLOOKUP($E1064,INPUTS!$A$44:$G$103,5,0),SCENARIOS!$L$25)</f>
        <v>0.15</v>
      </c>
      <c r="AF1064" s="15">
        <f t="shared" si="264"/>
        <v>3798.14933188521</v>
      </c>
      <c r="AG1064" s="20">
        <f>IFERROR(VLOOKUP($E1064,INPUTS!$A$44:$G$103,6,0),SCENARIOS!$M$25)</f>
        <v>0.2</v>
      </c>
      <c r="AH1064" s="15">
        <f t="shared" si="258"/>
        <v>6161.37254451569</v>
      </c>
      <c r="AI1064" s="20">
        <f>IFERROR(VLOOKUP($E1064,INPUTS!$A$44:$G$103,7,0),SCENARIOS!$N$25)</f>
        <v>0.3</v>
      </c>
      <c r="AJ1064" s="15">
        <f t="shared" si="259"/>
        <v>11244.377683579</v>
      </c>
      <c r="AL1064" t="str">
        <f t="shared" si="261"/>
        <v>Y</v>
      </c>
      <c r="AM1064" s="21">
        <f t="shared" si="262"/>
        <v>37481.2589452634</v>
      </c>
    </row>
    <row r="1065" ht="15" customHeight="1" spans="1:39">
      <c r="A1065" s="24" t="s">
        <v>2082</v>
      </c>
      <c r="B1065" s="52" t="s">
        <v>542</v>
      </c>
      <c r="C1065" s="52" t="s">
        <v>543</v>
      </c>
      <c r="D1065" s="52" t="s">
        <v>929</v>
      </c>
      <c r="E1065" s="10" t="s">
        <v>545</v>
      </c>
      <c r="F1065" s="52" t="s">
        <v>544</v>
      </c>
      <c r="G1065" s="52" t="s">
        <v>173</v>
      </c>
      <c r="H1065" s="52" t="s">
        <v>264</v>
      </c>
      <c r="I1065" s="52" t="s">
        <v>436</v>
      </c>
      <c r="J1065" s="52" t="s">
        <v>173</v>
      </c>
      <c r="K1065" s="52" t="s">
        <v>931</v>
      </c>
      <c r="L1065" s="53" t="s">
        <v>295</v>
      </c>
      <c r="M1065" s="13">
        <v>649</v>
      </c>
      <c r="N1065" s="14">
        <f t="shared" si="260"/>
        <v>1.77808219178082</v>
      </c>
      <c r="O1065" s="15">
        <v>7560</v>
      </c>
      <c r="P1065" s="15">
        <f t="shared" si="252"/>
        <v>4906440</v>
      </c>
      <c r="Q1065" s="16">
        <f>IFERROR(VLOOKUP(G1065,SCENARIOS!$A$13:$E$18,4,0),0.025)</f>
        <v>0.04</v>
      </c>
      <c r="R1065" s="52">
        <f>IFERROR(VLOOKUP(L1065,INPUTS!$A$107:$B$120,2,0),0.0082)</f>
        <v>0.0089</v>
      </c>
      <c r="S1065" s="52">
        <f t="shared" si="253"/>
        <v>67.284</v>
      </c>
      <c r="T1065" s="15">
        <f t="shared" si="254"/>
        <v>43667.316</v>
      </c>
      <c r="U1065" s="15">
        <f>T1065/INPUTS!$B$7*1000</f>
        <v>54584145</v>
      </c>
      <c r="V1065" s="15">
        <f>T1065*INPUTS!$B$6</f>
        <v>137988.71856</v>
      </c>
      <c r="W1065" s="54" t="s">
        <v>396</v>
      </c>
      <c r="X1065" s="54" t="s">
        <v>396</v>
      </c>
      <c r="Y1065" s="67">
        <f>IFERROR(VLOOKUP(E1065,INPUTS!$A$44:$B$103,2,0),0)</f>
        <v>0</v>
      </c>
      <c r="Z1065" s="15">
        <f t="shared" si="256"/>
        <v>0</v>
      </c>
      <c r="AA1065" s="20">
        <f>IFERROR(VLOOKUP(E1065,INPUTS!$A$44:$C$103,3,0),SCENARIOS!$J$25)</f>
        <v>0.015</v>
      </c>
      <c r="AB1065" s="15">
        <f t="shared" si="264"/>
        <v>796.91950127127</v>
      </c>
      <c r="AC1065" s="20">
        <f>IFERROR(VLOOKUP($E1065,INPUTS!$A$44:$G$103,4,0),SCENARIOS!$K$25)</f>
        <v>0.075</v>
      </c>
      <c r="AD1065" s="15">
        <f t="shared" si="264"/>
        <v>4847.87212100425</v>
      </c>
      <c r="AE1065" s="20">
        <f>IFERROR(VLOOKUP($E1065,INPUTS!$A$44:$G$103,5,0),SCENARIOS!$L$25)</f>
        <v>0.15</v>
      </c>
      <c r="AF1065" s="15">
        <f t="shared" si="264"/>
        <v>11796.3553729677</v>
      </c>
      <c r="AG1065" s="20">
        <f>IFERROR(VLOOKUP($E1065,INPUTS!$A$44:$G$103,6,0),SCENARIOS!$M$25)</f>
        <v>0.2</v>
      </c>
      <c r="AH1065" s="15">
        <f t="shared" si="258"/>
        <v>19136.0933363507</v>
      </c>
      <c r="AI1065" s="20">
        <f>IFERROR(VLOOKUP($E1065,INPUTS!$A$44:$G$103,7,0),SCENARIOS!$N$25)</f>
        <v>0.3</v>
      </c>
      <c r="AJ1065" s="15">
        <f t="shared" si="259"/>
        <v>34922.9752474026</v>
      </c>
      <c r="AL1065" t="str">
        <f t="shared" si="261"/>
        <v>Y</v>
      </c>
      <c r="AM1065" s="21">
        <f t="shared" si="262"/>
        <v>116409.917491342</v>
      </c>
    </row>
    <row r="1066" ht="15" customHeight="1" spans="1:39">
      <c r="A1066" s="6" t="s">
        <v>2083</v>
      </c>
      <c r="B1066" s="52" t="s">
        <v>542</v>
      </c>
      <c r="C1066" s="52" t="s">
        <v>543</v>
      </c>
      <c r="D1066" s="52" t="s">
        <v>929</v>
      </c>
      <c r="E1066" s="10" t="s">
        <v>545</v>
      </c>
      <c r="F1066" s="52" t="s">
        <v>544</v>
      </c>
      <c r="G1066" s="52" t="s">
        <v>173</v>
      </c>
      <c r="H1066" s="52" t="s">
        <v>267</v>
      </c>
      <c r="I1066" s="52" t="s">
        <v>436</v>
      </c>
      <c r="J1066" s="52" t="s">
        <v>173</v>
      </c>
      <c r="K1066" s="52" t="s">
        <v>931</v>
      </c>
      <c r="L1066" s="53" t="s">
        <v>295</v>
      </c>
      <c r="M1066" s="13">
        <v>324</v>
      </c>
      <c r="N1066" s="14">
        <f t="shared" si="260"/>
        <v>0.887671232876712</v>
      </c>
      <c r="O1066" s="15">
        <v>7570</v>
      </c>
      <c r="P1066" s="15">
        <f t="shared" si="252"/>
        <v>2452680</v>
      </c>
      <c r="Q1066" s="16">
        <f>IFERROR(VLOOKUP(G1066,SCENARIOS!$A$13:$E$18,4,0),0.025)</f>
        <v>0.04</v>
      </c>
      <c r="R1066" s="52">
        <f>IFERROR(VLOOKUP(L1066,INPUTS!$A$107:$B$120,2,0),0.0082)</f>
        <v>0.0089</v>
      </c>
      <c r="S1066" s="52">
        <f t="shared" si="253"/>
        <v>67.373</v>
      </c>
      <c r="T1066" s="15">
        <f t="shared" si="254"/>
        <v>21828.852</v>
      </c>
      <c r="U1066" s="15">
        <f>T1066/INPUTS!$B$7*1000</f>
        <v>27286065</v>
      </c>
      <c r="V1066" s="15">
        <f>T1066*INPUTS!$B$6</f>
        <v>68979.17232</v>
      </c>
      <c r="W1066" s="54" t="s">
        <v>396</v>
      </c>
      <c r="X1066" s="54" t="s">
        <v>396</v>
      </c>
      <c r="Y1066" s="67">
        <f>IFERROR(VLOOKUP(E1066,INPUTS!$A$44:$B$103,2,0),0)</f>
        <v>0</v>
      </c>
      <c r="Z1066" s="15">
        <f t="shared" si="256"/>
        <v>0</v>
      </c>
      <c r="AA1066" s="20">
        <f>IFERROR(VLOOKUP(E1066,INPUTS!$A$44:$C$103,3,0),SCENARIOS!$J$25)</f>
        <v>0.015</v>
      </c>
      <c r="AB1066" s="15">
        <f t="shared" si="264"/>
        <v>398.372042127901</v>
      </c>
      <c r="AC1066" s="20">
        <f>IFERROR(VLOOKUP($E1066,INPUTS!$A$44:$G$103,4,0),SCENARIOS!$K$25)</f>
        <v>0.075</v>
      </c>
      <c r="AD1066" s="15">
        <f t="shared" si="264"/>
        <v>2423.40250644963</v>
      </c>
      <c r="AE1066" s="20">
        <f>IFERROR(VLOOKUP($E1066,INPUTS!$A$44:$G$103,5,0),SCENARIOS!$L$25)</f>
        <v>0.15</v>
      </c>
      <c r="AF1066" s="15">
        <f t="shared" si="264"/>
        <v>5896.87938631075</v>
      </c>
      <c r="AG1066" s="20">
        <f>IFERROR(VLOOKUP($E1066,INPUTS!$A$44:$G$103,6,0),SCENARIOS!$M$25)</f>
        <v>0.2</v>
      </c>
      <c r="AH1066" s="15">
        <f t="shared" si="258"/>
        <v>9565.94056061028</v>
      </c>
      <c r="AI1066" s="20">
        <f>IFERROR(VLOOKUP($E1066,INPUTS!$A$44:$G$103,7,0),SCENARIOS!$N$25)</f>
        <v>0.3</v>
      </c>
      <c r="AJ1066" s="15">
        <f t="shared" si="259"/>
        <v>17457.6440208786</v>
      </c>
      <c r="AL1066" t="str">
        <f t="shared" si="261"/>
        <v>Y</v>
      </c>
      <c r="AM1066" s="21">
        <f t="shared" si="262"/>
        <v>58192.1467362619</v>
      </c>
    </row>
    <row r="1067" ht="15" customHeight="1" spans="1:39">
      <c r="A1067" s="24" t="s">
        <v>2084</v>
      </c>
      <c r="B1067" s="52" t="s">
        <v>542</v>
      </c>
      <c r="C1067" s="52" t="s">
        <v>543</v>
      </c>
      <c r="D1067" s="52" t="s">
        <v>929</v>
      </c>
      <c r="E1067" s="10" t="s">
        <v>545</v>
      </c>
      <c r="F1067" s="52" t="s">
        <v>544</v>
      </c>
      <c r="G1067" s="52" t="s">
        <v>173</v>
      </c>
      <c r="H1067" s="52" t="s">
        <v>440</v>
      </c>
      <c r="I1067" s="52" t="s">
        <v>439</v>
      </c>
      <c r="J1067" s="52" t="s">
        <v>177</v>
      </c>
      <c r="K1067" s="52" t="s">
        <v>931</v>
      </c>
      <c r="L1067" s="53" t="s">
        <v>295</v>
      </c>
      <c r="M1067" s="13">
        <v>973</v>
      </c>
      <c r="N1067" s="14">
        <f t="shared" si="260"/>
        <v>2.66575342465753</v>
      </c>
      <c r="O1067" s="15">
        <v>4940</v>
      </c>
      <c r="P1067" s="15">
        <f t="shared" si="252"/>
        <v>4806620</v>
      </c>
      <c r="Q1067" s="16">
        <f>IFERROR(VLOOKUP(G1067,SCENARIOS!$A$13:$E$18,4,0),0.025)</f>
        <v>0.04</v>
      </c>
      <c r="R1067" s="52">
        <f>IFERROR(VLOOKUP(L1067,INPUTS!$A$107:$B$120,2,0),0.0082)</f>
        <v>0.0089</v>
      </c>
      <c r="S1067" s="52">
        <f t="shared" si="253"/>
        <v>43.966</v>
      </c>
      <c r="T1067" s="15">
        <f t="shared" si="254"/>
        <v>42778.918</v>
      </c>
      <c r="U1067" s="15">
        <f>T1067/INPUTS!$B$7*1000</f>
        <v>53473647.5</v>
      </c>
      <c r="V1067" s="15">
        <f>T1067*INPUTS!$B$6</f>
        <v>135181.38088</v>
      </c>
      <c r="W1067" s="54" t="s">
        <v>396</v>
      </c>
      <c r="X1067" s="54" t="s">
        <v>396</v>
      </c>
      <c r="Y1067" s="67">
        <f>IFERROR(VLOOKUP(E1067,INPUTS!$A$44:$B$103,2,0),0)</f>
        <v>0</v>
      </c>
      <c r="Z1067" s="15">
        <f t="shared" si="256"/>
        <v>0</v>
      </c>
      <c r="AA1067" s="20">
        <f>IFERROR(VLOOKUP(E1067,INPUTS!$A$44:$C$103,3,0),SCENARIOS!$J$25)</f>
        <v>0.015</v>
      </c>
      <c r="AB1067" s="15">
        <f t="shared" si="264"/>
        <v>780.706421193474</v>
      </c>
      <c r="AC1067" s="20">
        <f>IFERROR(VLOOKUP($E1067,INPUTS!$A$44:$G$103,4,0),SCENARIOS!$K$25)</f>
        <v>0.075</v>
      </c>
      <c r="AD1067" s="15">
        <f t="shared" si="264"/>
        <v>4749.24366633679</v>
      </c>
      <c r="AE1067" s="20">
        <f>IFERROR(VLOOKUP($E1067,INPUTS!$A$44:$G$103,5,0),SCENARIOS!$L$25)</f>
        <v>0.15</v>
      </c>
      <c r="AF1067" s="15">
        <f t="shared" si="264"/>
        <v>11556.3621817069</v>
      </c>
      <c r="AG1067" s="20">
        <f>IFERROR(VLOOKUP($E1067,INPUTS!$A$44:$G$103,6,0),SCENARIOS!$M$25)</f>
        <v>0.2</v>
      </c>
      <c r="AH1067" s="15">
        <f t="shared" si="258"/>
        <v>18746.7754527458</v>
      </c>
      <c r="AI1067" s="20">
        <f>IFERROR(VLOOKUP($E1067,INPUTS!$A$44:$G$103,7,0),SCENARIOS!$N$25)</f>
        <v>0.3</v>
      </c>
      <c r="AJ1067" s="15">
        <f t="shared" si="259"/>
        <v>34212.4781478364</v>
      </c>
      <c r="AL1067" t="str">
        <f t="shared" si="261"/>
        <v>Y</v>
      </c>
      <c r="AM1067" s="21">
        <f t="shared" si="262"/>
        <v>114041.593826121</v>
      </c>
    </row>
    <row r="1068" ht="15" customHeight="1" spans="1:39">
      <c r="A1068" s="6" t="s">
        <v>2085</v>
      </c>
      <c r="B1068" s="52" t="s">
        <v>542</v>
      </c>
      <c r="C1068" s="52" t="s">
        <v>543</v>
      </c>
      <c r="D1068" s="52" t="s">
        <v>929</v>
      </c>
      <c r="E1068" s="10" t="s">
        <v>545</v>
      </c>
      <c r="F1068" s="52" t="s">
        <v>544</v>
      </c>
      <c r="G1068" s="52" t="s">
        <v>173</v>
      </c>
      <c r="H1068" s="52" t="s">
        <v>576</v>
      </c>
      <c r="I1068" s="52" t="s">
        <v>575</v>
      </c>
      <c r="J1068" s="52" t="s">
        <v>173</v>
      </c>
      <c r="K1068" s="52" t="s">
        <v>931</v>
      </c>
      <c r="L1068" s="53" t="s">
        <v>288</v>
      </c>
      <c r="M1068" s="13">
        <v>649</v>
      </c>
      <c r="N1068" s="14">
        <f t="shared" si="260"/>
        <v>1.77808219178082</v>
      </c>
      <c r="O1068" s="15">
        <v>2870</v>
      </c>
      <c r="P1068" s="15">
        <f t="shared" ref="P1068:P1131" si="265">M1068*O1068</f>
        <v>1862630</v>
      </c>
      <c r="Q1068" s="16">
        <f>IFERROR(VLOOKUP(G1068,SCENARIOS!$A$13:$E$18,4,0),0.025)</f>
        <v>0.04</v>
      </c>
      <c r="R1068" s="52">
        <f>IFERROR(VLOOKUP(L1068,INPUTS!$A$107:$B$120,2,0),0.0082)</f>
        <v>0.0085</v>
      </c>
      <c r="S1068" s="52">
        <f t="shared" ref="S1068:S1131" si="266">O1068*R1068</f>
        <v>24.395</v>
      </c>
      <c r="T1068" s="15">
        <f t="shared" ref="T1068:T1131" si="267">M1068*S1068</f>
        <v>15832.355</v>
      </c>
      <c r="U1068" s="15">
        <f>T1068/INPUTS!$B$7*1000</f>
        <v>19790443.75</v>
      </c>
      <c r="V1068" s="15">
        <f>T1068*INPUTS!$B$6</f>
        <v>50030.2418</v>
      </c>
      <c r="W1068" s="54" t="s">
        <v>521</v>
      </c>
      <c r="X1068" s="54" t="s">
        <v>396</v>
      </c>
      <c r="Y1068" s="67">
        <f>IFERROR(VLOOKUP(E1068,INPUTS!$A$44:$B$103,2,0),0)</f>
        <v>0</v>
      </c>
      <c r="Z1068" s="15">
        <f t="shared" si="256"/>
        <v>0</v>
      </c>
      <c r="AA1068" s="20">
        <f>IFERROR(VLOOKUP(E1068,INPUTS!$A$44:$C$103,3,0),SCENARIOS!$J$25)</f>
        <v>0.015</v>
      </c>
      <c r="AB1068" s="15">
        <f t="shared" si="264"/>
        <v>288.937209938657</v>
      </c>
      <c r="AC1068" s="20">
        <f>IFERROR(VLOOKUP($E1068,INPUTS!$A$44:$G$103,4,0),SCENARIOS!$K$25)</f>
        <v>0.075</v>
      </c>
      <c r="AD1068" s="15">
        <f t="shared" si="264"/>
        <v>1757.68147541613</v>
      </c>
      <c r="AE1068" s="20">
        <f>IFERROR(VLOOKUP($E1068,INPUTS!$A$44:$G$103,5,0),SCENARIOS!$L$25)</f>
        <v>0.15</v>
      </c>
      <c r="AF1068" s="15">
        <f t="shared" si="264"/>
        <v>4276.97653711949</v>
      </c>
      <c r="AG1068" s="20">
        <f>IFERROR(VLOOKUP($E1068,INPUTS!$A$44:$G$103,6,0),SCENARIOS!$M$25)</f>
        <v>0.2</v>
      </c>
      <c r="AH1068" s="15">
        <f t="shared" si="258"/>
        <v>6938.12788984418</v>
      </c>
      <c r="AI1068" s="20">
        <f>IFERROR(VLOOKUP($E1068,INPUTS!$A$44:$G$103,7,0),SCENARIOS!$N$25)</f>
        <v>0.3</v>
      </c>
      <c r="AJ1068" s="15">
        <f t="shared" si="259"/>
        <v>12661.940151602</v>
      </c>
      <c r="AL1068" t="str">
        <f t="shared" si="261"/>
        <v>Y</v>
      </c>
      <c r="AM1068" s="21">
        <f t="shared" si="262"/>
        <v>42206.4671720066</v>
      </c>
    </row>
    <row r="1069" ht="15" customHeight="1" spans="1:39">
      <c r="A1069" s="24" t="s">
        <v>2086</v>
      </c>
      <c r="B1069" s="52" t="s">
        <v>542</v>
      </c>
      <c r="C1069" s="52" t="s">
        <v>543</v>
      </c>
      <c r="D1069" s="52" t="s">
        <v>929</v>
      </c>
      <c r="E1069" s="10" t="s">
        <v>545</v>
      </c>
      <c r="F1069" s="52" t="s">
        <v>544</v>
      </c>
      <c r="G1069" s="52" t="s">
        <v>173</v>
      </c>
      <c r="H1069" s="52" t="s">
        <v>819</v>
      </c>
      <c r="I1069" s="52" t="s">
        <v>575</v>
      </c>
      <c r="J1069" s="52" t="s">
        <v>173</v>
      </c>
      <c r="K1069" s="52" t="s">
        <v>931</v>
      </c>
      <c r="L1069" s="53" t="s">
        <v>288</v>
      </c>
      <c r="M1069" s="13">
        <v>649</v>
      </c>
      <c r="N1069" s="14">
        <f t="shared" si="260"/>
        <v>1.77808219178082</v>
      </c>
      <c r="O1069" s="15">
        <v>3085</v>
      </c>
      <c r="P1069" s="15">
        <f t="shared" si="265"/>
        <v>2002165</v>
      </c>
      <c r="Q1069" s="16">
        <f>IFERROR(VLOOKUP(G1069,SCENARIOS!$A$13:$E$18,4,0),0.025)</f>
        <v>0.04</v>
      </c>
      <c r="R1069" s="52">
        <f>IFERROR(VLOOKUP(L1069,INPUTS!$A$107:$B$120,2,0),0.0082)</f>
        <v>0.0085</v>
      </c>
      <c r="S1069" s="52">
        <f t="shared" si="266"/>
        <v>26.2225</v>
      </c>
      <c r="T1069" s="15">
        <f t="shared" si="267"/>
        <v>17018.4025</v>
      </c>
      <c r="U1069" s="15">
        <f>T1069/INPUTS!$B$7*1000</f>
        <v>21273003.125</v>
      </c>
      <c r="V1069" s="15">
        <f>T1069*INPUTS!$B$6</f>
        <v>53778.1519</v>
      </c>
      <c r="W1069" s="54" t="s">
        <v>521</v>
      </c>
      <c r="X1069" s="54" t="s">
        <v>396</v>
      </c>
      <c r="Y1069" s="67">
        <f>IFERROR(VLOOKUP(E1069,INPUTS!$A$44:$B$103,2,0),0)</f>
        <v>0</v>
      </c>
      <c r="Z1069" s="15">
        <f t="shared" si="256"/>
        <v>0</v>
      </c>
      <c r="AA1069" s="20">
        <f>IFERROR(VLOOKUP(E1069,INPUTS!$A$44:$C$103,3,0),SCENARIOS!$J$25)</f>
        <v>0.015</v>
      </c>
      <c r="AB1069" s="15">
        <f t="shared" si="264"/>
        <v>310.582331937546</v>
      </c>
      <c r="AC1069" s="20">
        <f>IFERROR(VLOOKUP($E1069,INPUTS!$A$44:$G$103,4,0),SCENARIOS!$K$25)</f>
        <v>0.075</v>
      </c>
      <c r="AD1069" s="15">
        <f t="shared" si="264"/>
        <v>1889.35447792988</v>
      </c>
      <c r="AE1069" s="20">
        <f>IFERROR(VLOOKUP($E1069,INPUTS!$A$44:$G$103,5,0),SCENARIOS!$L$25)</f>
        <v>0.15</v>
      </c>
      <c r="AF1069" s="15">
        <f t="shared" si="264"/>
        <v>4597.37721847165</v>
      </c>
      <c r="AG1069" s="20">
        <f>IFERROR(VLOOKUP($E1069,INPUTS!$A$44:$G$103,6,0),SCENARIOS!$M$25)</f>
        <v>0.2</v>
      </c>
      <c r="AH1069" s="15">
        <f t="shared" si="258"/>
        <v>7457.88311504157</v>
      </c>
      <c r="AI1069" s="20">
        <f>IFERROR(VLOOKUP($E1069,INPUTS!$A$44:$G$103,7,0),SCENARIOS!$N$25)</f>
        <v>0.3</v>
      </c>
      <c r="AJ1069" s="15">
        <f t="shared" si="259"/>
        <v>13610.4827065129</v>
      </c>
      <c r="AL1069" t="str">
        <f t="shared" si="261"/>
        <v>N</v>
      </c>
      <c r="AM1069" s="21">
        <f t="shared" si="262"/>
        <v>45368.2756883764</v>
      </c>
    </row>
    <row r="1070" ht="15" customHeight="1" spans="1:39">
      <c r="A1070" s="6" t="s">
        <v>2087</v>
      </c>
      <c r="B1070" s="52" t="s">
        <v>546</v>
      </c>
      <c r="C1070" s="52" t="s">
        <v>547</v>
      </c>
      <c r="D1070" s="52" t="s">
        <v>929</v>
      </c>
      <c r="E1070" s="10" t="s">
        <v>549</v>
      </c>
      <c r="F1070" s="52" t="s">
        <v>548</v>
      </c>
      <c r="G1070" s="52" t="s">
        <v>173</v>
      </c>
      <c r="H1070" s="52" t="s">
        <v>200</v>
      </c>
      <c r="I1070" s="52" t="s">
        <v>391</v>
      </c>
      <c r="J1070" s="52" t="s">
        <v>165</v>
      </c>
      <c r="K1070" s="52" t="s">
        <v>931</v>
      </c>
      <c r="L1070" s="53" t="s">
        <v>291</v>
      </c>
      <c r="M1070" s="13">
        <v>154</v>
      </c>
      <c r="N1070" s="14">
        <f t="shared" si="260"/>
        <v>0.421917808219178</v>
      </c>
      <c r="O1070" s="15">
        <v>8840</v>
      </c>
      <c r="P1070" s="15">
        <f t="shared" si="265"/>
        <v>1361360</v>
      </c>
      <c r="Q1070" s="16">
        <f>IFERROR(VLOOKUP(G1070,SCENARIOS!$A$13:$E$18,4,0),0.025)</f>
        <v>0.04</v>
      </c>
      <c r="R1070" s="52">
        <f>IFERROR(VLOOKUP(L1070,INPUTS!$A$107:$B$120,2,0),0.0082)</f>
        <v>0.0079</v>
      </c>
      <c r="S1070" s="52">
        <f t="shared" si="266"/>
        <v>69.836</v>
      </c>
      <c r="T1070" s="15">
        <f t="shared" si="267"/>
        <v>10754.744</v>
      </c>
      <c r="U1070" s="15">
        <f>T1070/INPUTS!$B$7*1000</f>
        <v>13443430</v>
      </c>
      <c r="V1070" s="15">
        <f>T1070*INPUTS!$B$6</f>
        <v>33984.99104</v>
      </c>
      <c r="W1070" s="54" t="s">
        <v>521</v>
      </c>
      <c r="X1070" s="54" t="s">
        <v>396</v>
      </c>
      <c r="Y1070" s="67">
        <f>IFERROR(VLOOKUP(E1070,INPUTS!$A$44:$B$103,2,0),0)</f>
        <v>0</v>
      </c>
      <c r="Z1070" s="15">
        <f t="shared" si="256"/>
        <v>0</v>
      </c>
      <c r="AA1070" s="20">
        <f>IFERROR(VLOOKUP(E1070,INPUTS!$A$44:$C$103,3,0),SCENARIOS!$J$25)</f>
        <v>0.015</v>
      </c>
      <c r="AB1070" s="15">
        <f t="shared" si="264"/>
        <v>196.271857532535</v>
      </c>
      <c r="AC1070" s="20">
        <f>IFERROR(VLOOKUP($E1070,INPUTS!$A$44:$G$103,4,0),SCENARIOS!$K$25)</f>
        <v>0.075</v>
      </c>
      <c r="AD1070" s="15">
        <f t="shared" si="264"/>
        <v>1193.97362563199</v>
      </c>
      <c r="AE1070" s="20">
        <f>IFERROR(VLOOKUP($E1070,INPUTS!$A$44:$G$103,5,0),SCENARIOS!$L$25)</f>
        <v>0.15</v>
      </c>
      <c r="AF1070" s="15">
        <f t="shared" si="264"/>
        <v>2905.30295402842</v>
      </c>
      <c r="AG1070" s="20">
        <f>IFERROR(VLOOKUP($E1070,INPUTS!$A$44:$G$103,6,0),SCENARIOS!$M$25)</f>
        <v>0.2</v>
      </c>
      <c r="AH1070" s="15">
        <f t="shared" si="258"/>
        <v>4712.99369515997</v>
      </c>
      <c r="AI1070" s="20">
        <f>IFERROR(VLOOKUP($E1070,INPUTS!$A$44:$G$103,7,0),SCENARIOS!$N$25)</f>
        <v>0.3</v>
      </c>
      <c r="AJ1070" s="15">
        <f t="shared" si="259"/>
        <v>8601.11618731392</v>
      </c>
      <c r="AL1070" t="str">
        <f t="shared" si="261"/>
        <v>N</v>
      </c>
      <c r="AM1070" s="21">
        <f t="shared" si="262"/>
        <v>28670.3872910464</v>
      </c>
    </row>
    <row r="1071" ht="15" customHeight="1" spans="1:39">
      <c r="A1071" s="24" t="s">
        <v>2088</v>
      </c>
      <c r="B1071" s="52" t="s">
        <v>546</v>
      </c>
      <c r="C1071" s="52" t="s">
        <v>547</v>
      </c>
      <c r="D1071" s="52" t="s">
        <v>929</v>
      </c>
      <c r="E1071" s="10" t="s">
        <v>549</v>
      </c>
      <c r="F1071" s="52" t="s">
        <v>548</v>
      </c>
      <c r="G1071" s="52" t="s">
        <v>173</v>
      </c>
      <c r="H1071" s="52" t="s">
        <v>224</v>
      </c>
      <c r="I1071" s="52" t="s">
        <v>938</v>
      </c>
      <c r="J1071" s="52" t="s">
        <v>165</v>
      </c>
      <c r="K1071" s="52" t="s">
        <v>931</v>
      </c>
      <c r="L1071" s="53" t="s">
        <v>291</v>
      </c>
      <c r="M1071" s="13">
        <v>154</v>
      </c>
      <c r="N1071" s="14">
        <f t="shared" si="260"/>
        <v>0.421917808219178</v>
      </c>
      <c r="O1071" s="15">
        <v>9110</v>
      </c>
      <c r="P1071" s="15">
        <f t="shared" si="265"/>
        <v>1402940</v>
      </c>
      <c r="Q1071" s="16">
        <f>IFERROR(VLOOKUP(G1071,SCENARIOS!$A$13:$E$18,4,0),0.025)</f>
        <v>0.04</v>
      </c>
      <c r="R1071" s="52">
        <f>IFERROR(VLOOKUP(L1071,INPUTS!$A$107:$B$120,2,0),0.0082)</f>
        <v>0.0079</v>
      </c>
      <c r="S1071" s="52">
        <f t="shared" si="266"/>
        <v>71.969</v>
      </c>
      <c r="T1071" s="15">
        <f t="shared" si="267"/>
        <v>11083.226</v>
      </c>
      <c r="U1071" s="15">
        <f>T1071/INPUTS!$B$7*1000</f>
        <v>13854032.5</v>
      </c>
      <c r="V1071" s="15">
        <f>T1071*INPUTS!$B$6</f>
        <v>35022.99416</v>
      </c>
      <c r="W1071" s="54" t="s">
        <v>521</v>
      </c>
      <c r="X1071" s="54" t="s">
        <v>396</v>
      </c>
      <c r="Y1071" s="67">
        <f>IFERROR(VLOOKUP(E1071,INPUTS!$A$44:$B$103,2,0),0)</f>
        <v>0</v>
      </c>
      <c r="Z1071" s="15">
        <f t="shared" si="256"/>
        <v>0</v>
      </c>
      <c r="AA1071" s="20">
        <f>IFERROR(VLOOKUP(E1071,INPUTS!$A$44:$C$103,3,0),SCENARIOS!$J$25)</f>
        <v>0.015</v>
      </c>
      <c r="AB1071" s="15">
        <f t="shared" si="264"/>
        <v>202.266586212827</v>
      </c>
      <c r="AC1071" s="20">
        <f>IFERROR(VLOOKUP($E1071,INPUTS!$A$44:$G$103,4,0),SCENARIOS!$K$25)</f>
        <v>0.075</v>
      </c>
      <c r="AD1071" s="15">
        <f t="shared" si="264"/>
        <v>1230.44114587188</v>
      </c>
      <c r="AE1071" s="20">
        <f>IFERROR(VLOOKUP($E1071,INPUTS!$A$44:$G$103,5,0),SCENARIOS!$L$25)</f>
        <v>0.15</v>
      </c>
      <c r="AF1071" s="15">
        <f t="shared" si="264"/>
        <v>2994.03958271481</v>
      </c>
      <c r="AG1071" s="20">
        <f>IFERROR(VLOOKUP($E1071,INPUTS!$A$44:$G$103,6,0),SCENARIOS!$M$25)</f>
        <v>0.2</v>
      </c>
      <c r="AH1071" s="15">
        <f t="shared" si="258"/>
        <v>4856.94259761395</v>
      </c>
      <c r="AI1071" s="20">
        <f>IFERROR(VLOOKUP($E1071,INPUTS!$A$44:$G$103,7,0),SCENARIOS!$N$25)</f>
        <v>0.3</v>
      </c>
      <c r="AJ1071" s="15">
        <f t="shared" si="259"/>
        <v>8863.81996226581</v>
      </c>
      <c r="AL1071" t="str">
        <f t="shared" si="261"/>
        <v>N</v>
      </c>
      <c r="AM1071" s="21">
        <f t="shared" si="262"/>
        <v>29546.066540886</v>
      </c>
    </row>
    <row r="1072" ht="15" customHeight="1" spans="1:39">
      <c r="A1072" s="6" t="s">
        <v>2089</v>
      </c>
      <c r="B1072" s="52" t="s">
        <v>546</v>
      </c>
      <c r="C1072" s="52" t="s">
        <v>547</v>
      </c>
      <c r="D1072" s="52" t="s">
        <v>929</v>
      </c>
      <c r="E1072" s="10" t="s">
        <v>549</v>
      </c>
      <c r="F1072" s="52" t="s">
        <v>548</v>
      </c>
      <c r="G1072" s="52" t="s">
        <v>173</v>
      </c>
      <c r="H1072" s="52" t="s">
        <v>505</v>
      </c>
      <c r="I1072" s="52" t="s">
        <v>504</v>
      </c>
      <c r="J1072" s="52" t="s">
        <v>173</v>
      </c>
      <c r="K1072" s="52" t="s">
        <v>931</v>
      </c>
      <c r="L1072" s="53" t="s">
        <v>282</v>
      </c>
      <c r="M1072" s="13">
        <v>615</v>
      </c>
      <c r="N1072" s="14">
        <f t="shared" si="260"/>
        <v>1.68493150684932</v>
      </c>
      <c r="O1072" s="15">
        <v>2840</v>
      </c>
      <c r="P1072" s="15">
        <f t="shared" si="265"/>
        <v>1746600</v>
      </c>
      <c r="Q1072" s="16">
        <f>IFERROR(VLOOKUP(G1072,SCENARIOS!$A$13:$E$18,4,0),0.025)</f>
        <v>0.04</v>
      </c>
      <c r="R1072" s="52">
        <f>IFERROR(VLOOKUP(L1072,INPUTS!$A$107:$B$120,2,0),0.0082)</f>
        <v>0.0042</v>
      </c>
      <c r="S1072" s="52">
        <f t="shared" si="266"/>
        <v>11.928</v>
      </c>
      <c r="T1072" s="15">
        <f t="shared" si="267"/>
        <v>7335.72</v>
      </c>
      <c r="U1072" s="15">
        <f>T1072/INPUTS!$B$7*1000</f>
        <v>9169650</v>
      </c>
      <c r="V1072" s="15">
        <f>T1072*INPUTS!$B$6</f>
        <v>23180.8752</v>
      </c>
      <c r="W1072" s="54" t="s">
        <v>521</v>
      </c>
      <c r="X1072" s="54" t="s">
        <v>396</v>
      </c>
      <c r="Y1072" s="67">
        <f>IFERROR(VLOOKUP(E1072,INPUTS!$A$44:$B$103,2,0),0)</f>
        <v>0</v>
      </c>
      <c r="Z1072" s="15">
        <f t="shared" si="256"/>
        <v>0</v>
      </c>
      <c r="AA1072" s="20">
        <f>IFERROR(VLOOKUP(E1072,INPUTS!$A$44:$C$103,3,0),SCENARIOS!$J$25)</f>
        <v>0.015</v>
      </c>
      <c r="AB1072" s="15">
        <f t="shared" si="264"/>
        <v>133.875375437906</v>
      </c>
      <c r="AC1072" s="20">
        <f>IFERROR(VLOOKUP($E1072,INPUTS!$A$44:$G$103,4,0),SCENARIOS!$K$25)</f>
        <v>0.075</v>
      </c>
      <c r="AD1072" s="15">
        <f t="shared" si="264"/>
        <v>814.39932043209</v>
      </c>
      <c r="AE1072" s="20">
        <f>IFERROR(VLOOKUP($E1072,INPUTS!$A$44:$G$103,5,0),SCENARIOS!$L$25)</f>
        <v>0.15</v>
      </c>
      <c r="AF1072" s="15">
        <f t="shared" si="264"/>
        <v>1981.68259383258</v>
      </c>
      <c r="AG1072" s="20">
        <f>IFERROR(VLOOKUP($E1072,INPUTS!$A$44:$G$103,6,0),SCENARIOS!$M$25)</f>
        <v>0.2</v>
      </c>
      <c r="AH1072" s="15">
        <f t="shared" si="258"/>
        <v>3214.69317256263</v>
      </c>
      <c r="AI1072" s="20">
        <f>IFERROR(VLOOKUP($E1072,INPUTS!$A$44:$G$103,7,0),SCENARIOS!$N$25)</f>
        <v>0.3</v>
      </c>
      <c r="AJ1072" s="15">
        <f t="shared" si="259"/>
        <v>5866.74866808568</v>
      </c>
      <c r="AL1072" t="str">
        <f t="shared" si="261"/>
        <v>N</v>
      </c>
      <c r="AM1072" s="21">
        <f t="shared" si="262"/>
        <v>19555.8288936189</v>
      </c>
    </row>
    <row r="1073" ht="15" customHeight="1" spans="1:39">
      <c r="A1073" s="24" t="s">
        <v>2090</v>
      </c>
      <c r="B1073" s="52" t="s">
        <v>546</v>
      </c>
      <c r="C1073" s="52" t="s">
        <v>547</v>
      </c>
      <c r="D1073" s="52" t="s">
        <v>929</v>
      </c>
      <c r="E1073" s="10" t="s">
        <v>549</v>
      </c>
      <c r="F1073" s="52" t="s">
        <v>548</v>
      </c>
      <c r="G1073" s="52" t="s">
        <v>173</v>
      </c>
      <c r="H1073" s="52" t="s">
        <v>242</v>
      </c>
      <c r="I1073" s="52" t="s">
        <v>421</v>
      </c>
      <c r="J1073" s="52" t="s">
        <v>173</v>
      </c>
      <c r="K1073" s="52" t="s">
        <v>931</v>
      </c>
      <c r="L1073" s="53" t="s">
        <v>282</v>
      </c>
      <c r="M1073" s="13">
        <v>615</v>
      </c>
      <c r="N1073" s="14">
        <f t="shared" si="260"/>
        <v>1.68493150684932</v>
      </c>
      <c r="O1073" s="15">
        <v>2150</v>
      </c>
      <c r="P1073" s="15">
        <f t="shared" si="265"/>
        <v>1322250</v>
      </c>
      <c r="Q1073" s="16">
        <f>IFERROR(VLOOKUP(G1073,SCENARIOS!$A$13:$E$18,4,0),0.025)</f>
        <v>0.04</v>
      </c>
      <c r="R1073" s="52">
        <f>IFERROR(VLOOKUP(L1073,INPUTS!$A$107:$B$120,2,0),0.0082)</f>
        <v>0.0042</v>
      </c>
      <c r="S1073" s="52">
        <f t="shared" si="266"/>
        <v>9.03</v>
      </c>
      <c r="T1073" s="15">
        <f t="shared" si="267"/>
        <v>5553.45</v>
      </c>
      <c r="U1073" s="15">
        <f>T1073/INPUTS!$B$7*1000</f>
        <v>6941812.5</v>
      </c>
      <c r="V1073" s="15">
        <f>T1073*INPUTS!$B$6</f>
        <v>17548.902</v>
      </c>
      <c r="W1073" s="54" t="s">
        <v>521</v>
      </c>
      <c r="X1073" s="54" t="s">
        <v>396</v>
      </c>
      <c r="Y1073" s="67">
        <f>IFERROR(VLOOKUP(E1073,INPUTS!$A$44:$B$103,2,0),0)</f>
        <v>0</v>
      </c>
      <c r="Z1073" s="15">
        <f t="shared" si="256"/>
        <v>0</v>
      </c>
      <c r="AA1073" s="20">
        <f>IFERROR(VLOOKUP(E1073,INPUTS!$A$44:$C$103,3,0),SCENARIOS!$J$25)</f>
        <v>0.015</v>
      </c>
      <c r="AB1073" s="15">
        <f t="shared" si="264"/>
        <v>101.349315912499</v>
      </c>
      <c r="AC1073" s="20">
        <f>IFERROR(VLOOKUP($E1073,INPUTS!$A$44:$G$103,4,0),SCENARIOS!$K$25)</f>
        <v>0.075</v>
      </c>
      <c r="AD1073" s="15">
        <f t="shared" si="264"/>
        <v>616.534696805983</v>
      </c>
      <c r="AE1073" s="20">
        <f>IFERROR(VLOOKUP($E1073,INPUTS!$A$44:$G$103,5,0),SCENARIOS!$L$25)</f>
        <v>0.15</v>
      </c>
      <c r="AF1073" s="15">
        <f t="shared" si="264"/>
        <v>1500.21745659861</v>
      </c>
      <c r="AG1073" s="20">
        <f>IFERROR(VLOOKUP($E1073,INPUTS!$A$44:$G$103,6,0),SCENARIOS!$M$25)</f>
        <v>0.2</v>
      </c>
      <c r="AH1073" s="15">
        <f t="shared" si="258"/>
        <v>2433.65856373579</v>
      </c>
      <c r="AI1073" s="20">
        <f>IFERROR(VLOOKUP($E1073,INPUTS!$A$44:$G$103,7,0),SCENARIOS!$N$25)</f>
        <v>0.3</v>
      </c>
      <c r="AJ1073" s="15">
        <f t="shared" si="259"/>
        <v>4441.37663252965</v>
      </c>
      <c r="AL1073" t="str">
        <f t="shared" si="261"/>
        <v>N</v>
      </c>
      <c r="AM1073" s="21">
        <f t="shared" si="262"/>
        <v>14804.5887750988</v>
      </c>
    </row>
    <row r="1074" ht="15" customHeight="1" spans="1:39">
      <c r="A1074" s="6" t="s">
        <v>2091</v>
      </c>
      <c r="B1074" s="52" t="s">
        <v>546</v>
      </c>
      <c r="C1074" s="52" t="s">
        <v>547</v>
      </c>
      <c r="D1074" s="52" t="s">
        <v>929</v>
      </c>
      <c r="E1074" s="10" t="s">
        <v>549</v>
      </c>
      <c r="F1074" s="52" t="s">
        <v>548</v>
      </c>
      <c r="G1074" s="52" t="s">
        <v>173</v>
      </c>
      <c r="H1074" s="52" t="s">
        <v>428</v>
      </c>
      <c r="I1074" s="52" t="s">
        <v>427</v>
      </c>
      <c r="J1074" s="52" t="s">
        <v>173</v>
      </c>
      <c r="K1074" s="52" t="s">
        <v>931</v>
      </c>
      <c r="L1074" s="53" t="s">
        <v>282</v>
      </c>
      <c r="M1074" s="13">
        <v>307</v>
      </c>
      <c r="N1074" s="14">
        <f t="shared" si="260"/>
        <v>0.841095890410959</v>
      </c>
      <c r="O1074" s="15">
        <v>1760</v>
      </c>
      <c r="P1074" s="15">
        <f t="shared" si="265"/>
        <v>540320</v>
      </c>
      <c r="Q1074" s="16">
        <f>IFERROR(VLOOKUP(G1074,SCENARIOS!$A$13:$E$18,4,0),0.025)</f>
        <v>0.04</v>
      </c>
      <c r="R1074" s="52">
        <f>IFERROR(VLOOKUP(L1074,INPUTS!$A$107:$B$120,2,0),0.0082)</f>
        <v>0.0042</v>
      </c>
      <c r="S1074" s="52">
        <f t="shared" si="266"/>
        <v>7.392</v>
      </c>
      <c r="T1074" s="15">
        <f t="shared" si="267"/>
        <v>2269.344</v>
      </c>
      <c r="U1074" s="15">
        <f>T1074/INPUTS!$B$7*1000</f>
        <v>2836680</v>
      </c>
      <c r="V1074" s="15">
        <f>T1074*INPUTS!$B$6</f>
        <v>7171.12704</v>
      </c>
      <c r="W1074" s="54" t="s">
        <v>521</v>
      </c>
      <c r="X1074" s="54" t="s">
        <v>396</v>
      </c>
      <c r="Y1074" s="67">
        <f>IFERROR(VLOOKUP(E1074,INPUTS!$A$44:$B$103,2,0),0)</f>
        <v>0</v>
      </c>
      <c r="Z1074" s="15">
        <f t="shared" si="256"/>
        <v>0</v>
      </c>
      <c r="AA1074" s="20">
        <f>IFERROR(VLOOKUP(E1074,INPUTS!$A$44:$C$103,3,0),SCENARIOS!$J$25)</f>
        <v>0.015</v>
      </c>
      <c r="AB1074" s="15">
        <f t="shared" si="264"/>
        <v>41.4150594621604</v>
      </c>
      <c r="AC1074" s="20">
        <f>IFERROR(VLOOKUP($E1074,INPUTS!$A$44:$G$103,4,0),SCENARIOS!$K$25)</f>
        <v>0.075</v>
      </c>
      <c r="AD1074" s="15">
        <f t="shared" si="264"/>
        <v>251.93876148853</v>
      </c>
      <c r="AE1074" s="20">
        <f>IFERROR(VLOOKUP($E1074,INPUTS!$A$44:$G$103,5,0),SCENARIOS!$L$25)</f>
        <v>0.15</v>
      </c>
      <c r="AF1074" s="15">
        <f t="shared" si="264"/>
        <v>613.044050784163</v>
      </c>
      <c r="AG1074" s="20">
        <f>IFERROR(VLOOKUP($E1074,INPUTS!$A$44:$G$103,6,0),SCENARIOS!$M$25)</f>
        <v>0.2</v>
      </c>
      <c r="AH1074" s="15">
        <f t="shared" si="258"/>
        <v>994.482431580807</v>
      </c>
      <c r="AI1074" s="20">
        <f>IFERROR(VLOOKUP($E1074,INPUTS!$A$44:$G$103,7,0),SCENARIOS!$N$25)</f>
        <v>0.3</v>
      </c>
      <c r="AJ1074" s="15">
        <f t="shared" si="259"/>
        <v>1814.9099051529</v>
      </c>
      <c r="AL1074" t="str">
        <f t="shared" si="261"/>
        <v>N</v>
      </c>
      <c r="AM1074" s="21">
        <f t="shared" si="262"/>
        <v>6049.699683843</v>
      </c>
    </row>
    <row r="1075" ht="15" customHeight="1" spans="1:39">
      <c r="A1075" s="24" t="s">
        <v>2092</v>
      </c>
      <c r="B1075" s="52" t="s">
        <v>546</v>
      </c>
      <c r="C1075" s="52" t="s">
        <v>547</v>
      </c>
      <c r="D1075" s="52" t="s">
        <v>929</v>
      </c>
      <c r="E1075" s="10" t="s">
        <v>549</v>
      </c>
      <c r="F1075" s="52" t="s">
        <v>548</v>
      </c>
      <c r="G1075" s="52" t="s">
        <v>173</v>
      </c>
      <c r="H1075" s="52" t="s">
        <v>545</v>
      </c>
      <c r="I1075" s="52" t="s">
        <v>544</v>
      </c>
      <c r="J1075" s="52" t="s">
        <v>173</v>
      </c>
      <c r="K1075" s="52" t="s">
        <v>931</v>
      </c>
      <c r="L1075" s="53" t="s">
        <v>279</v>
      </c>
      <c r="M1075" s="13">
        <v>461</v>
      </c>
      <c r="N1075" s="14">
        <f t="shared" si="260"/>
        <v>1.26301369863014</v>
      </c>
      <c r="O1075" s="15">
        <v>1040</v>
      </c>
      <c r="P1075" s="15">
        <f t="shared" si="265"/>
        <v>479440</v>
      </c>
      <c r="Q1075" s="16">
        <f>IFERROR(VLOOKUP(G1075,SCENARIOS!$A$13:$E$18,4,0),0.025)</f>
        <v>0.04</v>
      </c>
      <c r="R1075" s="52">
        <f>IFERROR(VLOOKUP(L1075,INPUTS!$A$107:$B$120,2,0),0.0082)</f>
        <v>0.0039</v>
      </c>
      <c r="S1075" s="52">
        <f t="shared" si="266"/>
        <v>4.056</v>
      </c>
      <c r="T1075" s="15">
        <f t="shared" si="267"/>
        <v>1869.816</v>
      </c>
      <c r="U1075" s="15">
        <f>T1075/INPUTS!$B$7*1000</f>
        <v>2337270</v>
      </c>
      <c r="V1075" s="15">
        <f>T1075*INPUTS!$B$6</f>
        <v>5908.61856</v>
      </c>
      <c r="W1075" s="54" t="s">
        <v>521</v>
      </c>
      <c r="X1075" s="54" t="s">
        <v>396</v>
      </c>
      <c r="Y1075" s="67">
        <f>IFERROR(VLOOKUP(E1075,INPUTS!$A$44:$B$103,2,0),0)</f>
        <v>0</v>
      </c>
      <c r="Z1075" s="15">
        <f t="shared" si="256"/>
        <v>0</v>
      </c>
      <c r="AA1075" s="20">
        <f>IFERROR(VLOOKUP(E1075,INPUTS!$A$44:$C$103,3,0),SCENARIOS!$J$25)</f>
        <v>0.015</v>
      </c>
      <c r="AB1075" s="15">
        <f t="shared" si="264"/>
        <v>34.1237559503094</v>
      </c>
      <c r="AC1075" s="20">
        <f>IFERROR(VLOOKUP($E1075,INPUTS!$A$44:$G$103,4,0),SCENARIOS!$K$25)</f>
        <v>0.075</v>
      </c>
      <c r="AD1075" s="15">
        <f t="shared" si="264"/>
        <v>207.583833588666</v>
      </c>
      <c r="AE1075" s="20">
        <f>IFERROR(VLOOKUP($E1075,INPUTS!$A$44:$G$103,5,0),SCENARIOS!$L$25)</f>
        <v>0.15</v>
      </c>
      <c r="AF1075" s="15">
        <f t="shared" si="264"/>
        <v>505.114947253938</v>
      </c>
      <c r="AG1075" s="20">
        <f>IFERROR(VLOOKUP($E1075,INPUTS!$A$44:$G$103,6,0),SCENARIOS!$M$25)</f>
        <v>0.2</v>
      </c>
      <c r="AH1075" s="15">
        <f t="shared" si="258"/>
        <v>819.399422162836</v>
      </c>
      <c r="AI1075" s="20">
        <f>IFERROR(VLOOKUP($E1075,INPUTS!$A$44:$G$103,7,0),SCENARIOS!$N$25)</f>
        <v>0.3</v>
      </c>
      <c r="AJ1075" s="15">
        <f t="shared" si="259"/>
        <v>1495.38702779895</v>
      </c>
      <c r="AL1075" t="str">
        <f t="shared" si="261"/>
        <v>N</v>
      </c>
      <c r="AM1075" s="21">
        <f t="shared" si="262"/>
        <v>4984.62342599649</v>
      </c>
    </row>
    <row r="1076" ht="15" customHeight="1" spans="1:39">
      <c r="A1076" s="6" t="s">
        <v>2093</v>
      </c>
      <c r="B1076" s="52" t="s">
        <v>546</v>
      </c>
      <c r="C1076" s="52" t="s">
        <v>547</v>
      </c>
      <c r="D1076" s="52" t="s">
        <v>929</v>
      </c>
      <c r="E1076" s="10" t="s">
        <v>552</v>
      </c>
      <c r="F1076" s="52" t="s">
        <v>548</v>
      </c>
      <c r="G1076" s="52" t="s">
        <v>173</v>
      </c>
      <c r="H1076" s="52" t="s">
        <v>203</v>
      </c>
      <c r="I1076" s="52" t="s">
        <v>399</v>
      </c>
      <c r="J1076" s="52" t="s">
        <v>165</v>
      </c>
      <c r="K1076" s="52" t="s">
        <v>931</v>
      </c>
      <c r="L1076" s="53" t="s">
        <v>291</v>
      </c>
      <c r="M1076" s="13">
        <v>154</v>
      </c>
      <c r="N1076" s="14">
        <f t="shared" si="260"/>
        <v>0.421917808219178</v>
      </c>
      <c r="O1076" s="15">
        <v>9700</v>
      </c>
      <c r="P1076" s="15">
        <f t="shared" si="265"/>
        <v>1493800</v>
      </c>
      <c r="Q1076" s="16">
        <f>IFERROR(VLOOKUP(G1076,SCENARIOS!$A$13:$E$18,4,0),0.025)</f>
        <v>0.04</v>
      </c>
      <c r="R1076" s="52">
        <f>IFERROR(VLOOKUP(L1076,INPUTS!$A$107:$B$120,2,0),0.0082)</f>
        <v>0.0079</v>
      </c>
      <c r="S1076" s="52">
        <f t="shared" si="266"/>
        <v>76.63</v>
      </c>
      <c r="T1076" s="15">
        <f t="shared" si="267"/>
        <v>11801.02</v>
      </c>
      <c r="U1076" s="15">
        <f>T1076/INPUTS!$B$7*1000</f>
        <v>14751275</v>
      </c>
      <c r="V1076" s="15">
        <f>T1076*INPUTS!$B$6</f>
        <v>37291.2232</v>
      </c>
      <c r="W1076" s="54" t="s">
        <v>521</v>
      </c>
      <c r="X1076" s="54" t="s">
        <v>396</v>
      </c>
      <c r="Y1076" s="67">
        <f>IFERROR(VLOOKUP(E1076,INPUTS!$A$44:$B$103,2,0),0)</f>
        <v>0</v>
      </c>
      <c r="Z1076" s="15">
        <f t="shared" si="256"/>
        <v>0</v>
      </c>
      <c r="AA1076" s="20">
        <f>IFERROR(VLOOKUP(E1076,INPUTS!$A$44:$C$103,3,0),SCENARIOS!$J$25)</f>
        <v>0.015</v>
      </c>
      <c r="AB1076" s="15">
        <f t="shared" ref="AB1076:AF1091" si="268">$T1076*AA1076*(1+$Q1076)^AB$2</f>
        <v>215.366178514207</v>
      </c>
      <c r="AC1076" s="20">
        <f>IFERROR(VLOOKUP($E1076,INPUTS!$A$44:$G$103,4,0),SCENARIOS!$K$25)</f>
        <v>0.075</v>
      </c>
      <c r="AD1076" s="15">
        <f t="shared" si="268"/>
        <v>1310.12943084053</v>
      </c>
      <c r="AE1076" s="20">
        <f>IFERROR(VLOOKUP($E1076,INPUTS!$A$44:$G$103,5,0),SCENARIOS!$L$25)</f>
        <v>0.15</v>
      </c>
      <c r="AF1076" s="15">
        <f t="shared" si="268"/>
        <v>3187.94554910359</v>
      </c>
      <c r="AG1076" s="20">
        <f>IFERROR(VLOOKUP($E1076,INPUTS!$A$44:$G$103,6,0),SCENARIOS!$M$25)</f>
        <v>0.2</v>
      </c>
      <c r="AH1076" s="15">
        <f t="shared" si="258"/>
        <v>5171.49760668005</v>
      </c>
      <c r="AI1076" s="20">
        <f>IFERROR(VLOOKUP($E1076,INPUTS!$A$44:$G$103,7,0),SCENARIOS!$N$25)</f>
        <v>0.3</v>
      </c>
      <c r="AJ1076" s="15">
        <f t="shared" si="259"/>
        <v>9437.87635938292</v>
      </c>
      <c r="AL1076" t="str">
        <f t="shared" si="261"/>
        <v>N</v>
      </c>
      <c r="AM1076" s="21">
        <f t="shared" si="262"/>
        <v>31459.5878646097</v>
      </c>
    </row>
    <row r="1077" ht="15" customHeight="1" spans="1:39">
      <c r="A1077" s="24" t="s">
        <v>2094</v>
      </c>
      <c r="B1077" s="52" t="s">
        <v>546</v>
      </c>
      <c r="C1077" s="52" t="s">
        <v>547</v>
      </c>
      <c r="D1077" s="52" t="s">
        <v>929</v>
      </c>
      <c r="E1077" s="10" t="s">
        <v>552</v>
      </c>
      <c r="F1077" s="52" t="s">
        <v>548</v>
      </c>
      <c r="G1077" s="52" t="s">
        <v>173</v>
      </c>
      <c r="H1077" s="52" t="s">
        <v>234</v>
      </c>
      <c r="I1077" s="52" t="s">
        <v>424</v>
      </c>
      <c r="J1077" s="52" t="s">
        <v>173</v>
      </c>
      <c r="K1077" s="52" t="s">
        <v>931</v>
      </c>
      <c r="L1077" s="53" t="s">
        <v>288</v>
      </c>
      <c r="M1077" s="13">
        <v>307</v>
      </c>
      <c r="N1077" s="14">
        <f t="shared" si="260"/>
        <v>0.841095890410959</v>
      </c>
      <c r="O1077" s="15">
        <v>4330</v>
      </c>
      <c r="P1077" s="15">
        <f t="shared" si="265"/>
        <v>1329310</v>
      </c>
      <c r="Q1077" s="16">
        <f>IFERROR(VLOOKUP(G1077,SCENARIOS!$A$13:$E$18,4,0),0.025)</f>
        <v>0.04</v>
      </c>
      <c r="R1077" s="52">
        <f>IFERROR(VLOOKUP(L1077,INPUTS!$A$107:$B$120,2,0),0.0082)</f>
        <v>0.0085</v>
      </c>
      <c r="S1077" s="52">
        <f t="shared" si="266"/>
        <v>36.805</v>
      </c>
      <c r="T1077" s="15">
        <f t="shared" si="267"/>
        <v>11299.135</v>
      </c>
      <c r="U1077" s="15">
        <f>T1077/INPUTS!$B$7*1000</f>
        <v>14123918.75</v>
      </c>
      <c r="V1077" s="15">
        <f>T1077*INPUTS!$B$6</f>
        <v>35705.2666</v>
      </c>
      <c r="W1077" s="54" t="s">
        <v>521</v>
      </c>
      <c r="X1077" s="54" t="s">
        <v>396</v>
      </c>
      <c r="Y1077" s="67">
        <f>IFERROR(VLOOKUP(E1077,INPUTS!$A$44:$B$103,2,0),0)</f>
        <v>0</v>
      </c>
      <c r="Z1077" s="15">
        <f t="shared" si="256"/>
        <v>0</v>
      </c>
      <c r="AA1077" s="20">
        <f>IFERROR(VLOOKUP(E1077,INPUTS!$A$44:$C$103,3,0),SCENARIOS!$J$25)</f>
        <v>0.015</v>
      </c>
      <c r="AB1077" s="15">
        <f t="shared" si="268"/>
        <v>206.206880885391</v>
      </c>
      <c r="AC1077" s="20">
        <f>IFERROR(VLOOKUP($E1077,INPUTS!$A$44:$G$103,4,0),SCENARIOS!$K$25)</f>
        <v>0.075</v>
      </c>
      <c r="AD1077" s="15">
        <f t="shared" si="268"/>
        <v>1254.41100062031</v>
      </c>
      <c r="AE1077" s="20">
        <f>IFERROR(VLOOKUP($E1077,INPUTS!$A$44:$G$103,5,0),SCENARIOS!$L$25)</f>
        <v>0.15</v>
      </c>
      <c r="AF1077" s="15">
        <f t="shared" si="268"/>
        <v>3052.36556941438</v>
      </c>
      <c r="AG1077" s="20">
        <f>IFERROR(VLOOKUP($E1077,INPUTS!$A$44:$G$103,6,0),SCENARIOS!$M$25)</f>
        <v>0.2</v>
      </c>
      <c r="AH1077" s="15">
        <f t="shared" si="258"/>
        <v>4951.55923895179</v>
      </c>
      <c r="AI1077" s="20">
        <f>IFERROR(VLOOKUP($E1077,INPUTS!$A$44:$G$103,7,0),SCENARIOS!$N$25)</f>
        <v>0.3</v>
      </c>
      <c r="AJ1077" s="15">
        <f t="shared" si="259"/>
        <v>9036.49337921434</v>
      </c>
      <c r="AL1077" t="str">
        <f t="shared" si="261"/>
        <v>N</v>
      </c>
      <c r="AM1077" s="21">
        <f t="shared" si="262"/>
        <v>30121.6445973811</v>
      </c>
    </row>
    <row r="1078" ht="15" customHeight="1" spans="1:39">
      <c r="A1078" s="6" t="s">
        <v>2095</v>
      </c>
      <c r="B1078" s="52" t="s">
        <v>546</v>
      </c>
      <c r="C1078" s="52" t="s">
        <v>547</v>
      </c>
      <c r="D1078" s="52" t="s">
        <v>929</v>
      </c>
      <c r="E1078" s="10" t="s">
        <v>552</v>
      </c>
      <c r="F1078" s="52" t="s">
        <v>548</v>
      </c>
      <c r="G1078" s="52" t="s">
        <v>173</v>
      </c>
      <c r="H1078" s="52" t="s">
        <v>505</v>
      </c>
      <c r="I1078" s="52" t="s">
        <v>504</v>
      </c>
      <c r="J1078" s="52" t="s">
        <v>173</v>
      </c>
      <c r="K1078" s="52" t="s">
        <v>931</v>
      </c>
      <c r="L1078" s="53" t="s">
        <v>282</v>
      </c>
      <c r="M1078" s="13">
        <v>461</v>
      </c>
      <c r="N1078" s="14">
        <f t="shared" si="260"/>
        <v>1.26301369863014</v>
      </c>
      <c r="O1078" s="15">
        <v>3230</v>
      </c>
      <c r="P1078" s="15">
        <f t="shared" si="265"/>
        <v>1489030</v>
      </c>
      <c r="Q1078" s="16">
        <f>IFERROR(VLOOKUP(G1078,SCENARIOS!$A$13:$E$18,4,0),0.025)</f>
        <v>0.04</v>
      </c>
      <c r="R1078" s="52">
        <f>IFERROR(VLOOKUP(L1078,INPUTS!$A$107:$B$120,2,0),0.0082)</f>
        <v>0.0042</v>
      </c>
      <c r="S1078" s="52">
        <f t="shared" si="266"/>
        <v>13.566</v>
      </c>
      <c r="T1078" s="15">
        <f t="shared" si="267"/>
        <v>6253.926</v>
      </c>
      <c r="U1078" s="15">
        <f>T1078/INPUTS!$B$7*1000</f>
        <v>7817407.5</v>
      </c>
      <c r="V1078" s="15">
        <f>T1078*INPUTS!$B$6</f>
        <v>19762.40616</v>
      </c>
      <c r="W1078" s="54" t="s">
        <v>521</v>
      </c>
      <c r="X1078" s="54" t="s">
        <v>396</v>
      </c>
      <c r="Y1078" s="67">
        <f>IFERROR(VLOOKUP(E1078,INPUTS!$A$44:$B$103,2,0),0)</f>
        <v>0</v>
      </c>
      <c r="Z1078" s="15">
        <f t="shared" si="256"/>
        <v>0</v>
      </c>
      <c r="AA1078" s="20">
        <f>IFERROR(VLOOKUP(E1078,INPUTS!$A$44:$C$103,3,0),SCENARIOS!$J$25)</f>
        <v>0.015</v>
      </c>
      <c r="AB1078" s="15">
        <f t="shared" si="268"/>
        <v>114.132858289422</v>
      </c>
      <c r="AC1078" s="20">
        <f>IFERROR(VLOOKUP($E1078,INPUTS!$A$44:$G$103,4,0),SCENARIOS!$K$25)</f>
        <v>0.075</v>
      </c>
      <c r="AD1078" s="15">
        <f t="shared" si="268"/>
        <v>694.300366485168</v>
      </c>
      <c r="AE1078" s="20">
        <f>IFERROR(VLOOKUP($E1078,INPUTS!$A$44:$G$103,5,0),SCENARIOS!$L$25)</f>
        <v>0.15</v>
      </c>
      <c r="AF1078" s="15">
        <f t="shared" si="268"/>
        <v>1689.44511204313</v>
      </c>
      <c r="AG1078" s="20">
        <f>IFERROR(VLOOKUP($E1078,INPUTS!$A$44:$G$103,6,0),SCENARIOS!$M$25)</f>
        <v>0.2</v>
      </c>
      <c r="AH1078" s="15">
        <f t="shared" si="258"/>
        <v>2740.62439868369</v>
      </c>
      <c r="AI1078" s="20">
        <f>IFERROR(VLOOKUP($E1078,INPUTS!$A$44:$G$103,7,0),SCENARIOS!$N$25)</f>
        <v>0.3</v>
      </c>
      <c r="AJ1078" s="15">
        <f t="shared" si="259"/>
        <v>5001.58294357014</v>
      </c>
      <c r="AL1078" t="str">
        <f t="shared" si="261"/>
        <v>N</v>
      </c>
      <c r="AM1078" s="21">
        <f t="shared" si="262"/>
        <v>16671.9431452338</v>
      </c>
    </row>
    <row r="1079" ht="15" customHeight="1" spans="1:39">
      <c r="A1079" s="24" t="s">
        <v>2096</v>
      </c>
      <c r="B1079" s="52" t="s">
        <v>546</v>
      </c>
      <c r="C1079" s="52" t="s">
        <v>547</v>
      </c>
      <c r="D1079" s="52" t="s">
        <v>929</v>
      </c>
      <c r="E1079" s="10" t="s">
        <v>552</v>
      </c>
      <c r="F1079" s="52" t="s">
        <v>548</v>
      </c>
      <c r="G1079" s="52" t="s">
        <v>173</v>
      </c>
      <c r="H1079" s="52" t="s">
        <v>242</v>
      </c>
      <c r="I1079" s="52" t="s">
        <v>421</v>
      </c>
      <c r="J1079" s="52" t="s">
        <v>173</v>
      </c>
      <c r="K1079" s="52" t="s">
        <v>931</v>
      </c>
      <c r="L1079" s="53" t="s">
        <v>279</v>
      </c>
      <c r="M1079" s="13">
        <v>922</v>
      </c>
      <c r="N1079" s="14">
        <f t="shared" si="260"/>
        <v>2.52602739726027</v>
      </c>
      <c r="O1079" s="15">
        <v>1150</v>
      </c>
      <c r="P1079" s="15">
        <f t="shared" si="265"/>
        <v>1060300</v>
      </c>
      <c r="Q1079" s="16">
        <f>IFERROR(VLOOKUP(G1079,SCENARIOS!$A$13:$E$18,4,0),0.025)</f>
        <v>0.04</v>
      </c>
      <c r="R1079" s="52">
        <f>IFERROR(VLOOKUP(L1079,INPUTS!$A$107:$B$120,2,0),0.0082)</f>
        <v>0.0039</v>
      </c>
      <c r="S1079" s="52">
        <f t="shared" si="266"/>
        <v>4.485</v>
      </c>
      <c r="T1079" s="15">
        <f t="shared" si="267"/>
        <v>4135.17</v>
      </c>
      <c r="U1079" s="15">
        <f>T1079/INPUTS!$B$7*1000</f>
        <v>5168962.5</v>
      </c>
      <c r="V1079" s="15">
        <f>T1079*INPUTS!$B$6</f>
        <v>13067.1372</v>
      </c>
      <c r="W1079" s="54" t="s">
        <v>521</v>
      </c>
      <c r="X1079" s="54" t="s">
        <v>396</v>
      </c>
      <c r="Y1079" s="67">
        <f>IFERROR(VLOOKUP(E1079,INPUTS!$A$44:$B$103,2,0),0)</f>
        <v>0</v>
      </c>
      <c r="Z1079" s="15">
        <f t="shared" si="256"/>
        <v>0</v>
      </c>
      <c r="AA1079" s="20">
        <f>IFERROR(VLOOKUP(E1079,INPUTS!$A$44:$C$103,3,0),SCENARIOS!$J$25)</f>
        <v>0.015</v>
      </c>
      <c r="AB1079" s="15">
        <f t="shared" si="268"/>
        <v>75.4659987362611</v>
      </c>
      <c r="AC1079" s="20">
        <f>IFERROR(VLOOKUP($E1079,INPUTS!$A$44:$G$103,4,0),SCENARIOS!$K$25)</f>
        <v>0.075</v>
      </c>
      <c r="AD1079" s="15">
        <f t="shared" si="268"/>
        <v>459.079631974934</v>
      </c>
      <c r="AE1079" s="20">
        <f>IFERROR(VLOOKUP($E1079,INPUTS!$A$44:$G$103,5,0),SCENARIOS!$L$25)</f>
        <v>0.15</v>
      </c>
      <c r="AF1079" s="15">
        <f t="shared" si="268"/>
        <v>1117.08113335006</v>
      </c>
      <c r="AG1079" s="20">
        <f>IFERROR(VLOOKUP($E1079,INPUTS!$A$44:$G$103,6,0),SCENARIOS!$M$25)</f>
        <v>0.2</v>
      </c>
      <c r="AH1079" s="15">
        <f t="shared" si="258"/>
        <v>1812.1333374755</v>
      </c>
      <c r="AI1079" s="20">
        <f>IFERROR(VLOOKUP($E1079,INPUTS!$A$44:$G$103,7,0),SCENARIOS!$N$25)</f>
        <v>0.3</v>
      </c>
      <c r="AJ1079" s="15">
        <f t="shared" si="259"/>
        <v>3307.10592686305</v>
      </c>
      <c r="AL1079" t="str">
        <f t="shared" si="261"/>
        <v>N</v>
      </c>
      <c r="AM1079" s="21">
        <f t="shared" si="262"/>
        <v>11023.6864228768</v>
      </c>
    </row>
    <row r="1080" ht="15" customHeight="1" spans="1:39">
      <c r="A1080" s="6" t="s">
        <v>2097</v>
      </c>
      <c r="B1080" s="52" t="s">
        <v>546</v>
      </c>
      <c r="C1080" s="52" t="s">
        <v>547</v>
      </c>
      <c r="D1080" s="52" t="s">
        <v>929</v>
      </c>
      <c r="E1080" s="10" t="s">
        <v>552</v>
      </c>
      <c r="F1080" s="52" t="s">
        <v>548</v>
      </c>
      <c r="G1080" s="52" t="s">
        <v>173</v>
      </c>
      <c r="H1080" s="52" t="s">
        <v>428</v>
      </c>
      <c r="I1080" s="52" t="s">
        <v>427</v>
      </c>
      <c r="J1080" s="52" t="s">
        <v>173</v>
      </c>
      <c r="K1080" s="52" t="s">
        <v>931</v>
      </c>
      <c r="L1080" s="53" t="s">
        <v>279</v>
      </c>
      <c r="M1080" s="13">
        <v>461</v>
      </c>
      <c r="N1080" s="14">
        <f t="shared" si="260"/>
        <v>1.26301369863014</v>
      </c>
      <c r="O1080" s="15">
        <v>1670</v>
      </c>
      <c r="P1080" s="15">
        <f t="shared" si="265"/>
        <v>769870</v>
      </c>
      <c r="Q1080" s="16">
        <f>IFERROR(VLOOKUP(G1080,SCENARIOS!$A$13:$E$18,4,0),0.025)</f>
        <v>0.04</v>
      </c>
      <c r="R1080" s="52">
        <f>IFERROR(VLOOKUP(L1080,INPUTS!$A$107:$B$120,2,0),0.0082)</f>
        <v>0.0039</v>
      </c>
      <c r="S1080" s="52">
        <f t="shared" si="266"/>
        <v>6.513</v>
      </c>
      <c r="T1080" s="15">
        <f t="shared" si="267"/>
        <v>3002.493</v>
      </c>
      <c r="U1080" s="15">
        <f>T1080/INPUTS!$B$7*1000</f>
        <v>3753116.25</v>
      </c>
      <c r="V1080" s="15">
        <f>T1080*INPUTS!$B$6</f>
        <v>9487.87788</v>
      </c>
      <c r="W1080" s="54" t="s">
        <v>521</v>
      </c>
      <c r="X1080" s="54" t="s">
        <v>396</v>
      </c>
      <c r="Y1080" s="67">
        <f>IFERROR(VLOOKUP(E1080,INPUTS!$A$44:$B$103,2,0),0)</f>
        <v>0</v>
      </c>
      <c r="Z1080" s="15">
        <f t="shared" si="256"/>
        <v>0</v>
      </c>
      <c r="AA1080" s="20">
        <f>IFERROR(VLOOKUP(E1080,INPUTS!$A$44:$C$103,3,0),SCENARIOS!$J$25)</f>
        <v>0.015</v>
      </c>
      <c r="AB1080" s="15">
        <f t="shared" si="268"/>
        <v>54.7948773432853</v>
      </c>
      <c r="AC1080" s="20">
        <f>IFERROR(VLOOKUP($E1080,INPUTS!$A$44:$G$103,4,0),SCENARIOS!$K$25)</f>
        <v>0.075</v>
      </c>
      <c r="AD1080" s="15">
        <f t="shared" si="268"/>
        <v>333.3317327818</v>
      </c>
      <c r="AE1080" s="20">
        <f>IFERROR(VLOOKUP($E1080,INPUTS!$A$44:$G$103,5,0),SCENARIOS!$L$25)</f>
        <v>0.15</v>
      </c>
      <c r="AF1080" s="15">
        <f t="shared" si="268"/>
        <v>811.098040301997</v>
      </c>
      <c r="AG1080" s="20">
        <f>IFERROR(VLOOKUP($E1080,INPUTS!$A$44:$G$103,6,0),SCENARIOS!$M$25)</f>
        <v>0.2</v>
      </c>
      <c r="AH1080" s="15">
        <f t="shared" si="258"/>
        <v>1315.76637981917</v>
      </c>
      <c r="AI1080" s="20">
        <f>IFERROR(VLOOKUP($E1080,INPUTS!$A$44:$G$103,7,0),SCENARIOS!$N$25)</f>
        <v>0.3</v>
      </c>
      <c r="AJ1080" s="15">
        <f t="shared" si="259"/>
        <v>2401.246477331</v>
      </c>
      <c r="AL1080" t="str">
        <f t="shared" si="261"/>
        <v>N</v>
      </c>
      <c r="AM1080" s="21">
        <f t="shared" si="262"/>
        <v>8004.15492443667</v>
      </c>
    </row>
    <row r="1081" ht="15" customHeight="1" spans="1:39">
      <c r="A1081" s="24" t="s">
        <v>2098</v>
      </c>
      <c r="B1081" s="52" t="s">
        <v>546</v>
      </c>
      <c r="C1081" s="52" t="s">
        <v>547</v>
      </c>
      <c r="D1081" s="52" t="s">
        <v>929</v>
      </c>
      <c r="E1081" s="10" t="s">
        <v>552</v>
      </c>
      <c r="F1081" s="52" t="s">
        <v>548</v>
      </c>
      <c r="G1081" s="52" t="s">
        <v>173</v>
      </c>
      <c r="H1081" s="52" t="s">
        <v>545</v>
      </c>
      <c r="I1081" s="52" t="s">
        <v>544</v>
      </c>
      <c r="J1081" s="52" t="s">
        <v>173</v>
      </c>
      <c r="K1081" s="52" t="s">
        <v>931</v>
      </c>
      <c r="L1081" s="53" t="s">
        <v>279</v>
      </c>
      <c r="M1081" s="13">
        <v>615</v>
      </c>
      <c r="N1081" s="14">
        <f t="shared" si="260"/>
        <v>1.68493150684932</v>
      </c>
      <c r="O1081" s="15">
        <v>945</v>
      </c>
      <c r="P1081" s="15">
        <f t="shared" si="265"/>
        <v>581175</v>
      </c>
      <c r="Q1081" s="16">
        <f>IFERROR(VLOOKUP(G1081,SCENARIOS!$A$13:$E$18,4,0),0.025)</f>
        <v>0.04</v>
      </c>
      <c r="R1081" s="52">
        <f>IFERROR(VLOOKUP(L1081,INPUTS!$A$107:$B$120,2,0),0.0082)</f>
        <v>0.0039</v>
      </c>
      <c r="S1081" s="52">
        <f t="shared" si="266"/>
        <v>3.6855</v>
      </c>
      <c r="T1081" s="15">
        <f t="shared" si="267"/>
        <v>2266.5825</v>
      </c>
      <c r="U1081" s="15">
        <f>T1081/INPUTS!$B$7*1000</f>
        <v>2833228.125</v>
      </c>
      <c r="V1081" s="15">
        <f>T1081*INPUTS!$B$6</f>
        <v>7162.4007</v>
      </c>
      <c r="W1081" s="54" t="s">
        <v>521</v>
      </c>
      <c r="X1081" s="54" t="s">
        <v>396</v>
      </c>
      <c r="Y1081" s="67">
        <f>IFERROR(VLOOKUP(E1081,INPUTS!$A$44:$B$103,2,0),0)</f>
        <v>0</v>
      </c>
      <c r="Z1081" s="15">
        <f t="shared" si="256"/>
        <v>0</v>
      </c>
      <c r="AA1081" s="20">
        <f>IFERROR(VLOOKUP(E1081,INPUTS!$A$44:$C$103,3,0),SCENARIOS!$J$25)</f>
        <v>0.015</v>
      </c>
      <c r="AB1081" s="15">
        <f t="shared" si="268"/>
        <v>41.3646626573107</v>
      </c>
      <c r="AC1081" s="20">
        <f>IFERROR(VLOOKUP($E1081,INPUTS!$A$44:$G$103,4,0),SCENARIOS!$K$25)</f>
        <v>0.075</v>
      </c>
      <c r="AD1081" s="15">
        <f t="shared" si="268"/>
        <v>251.63218439407</v>
      </c>
      <c r="AE1081" s="20">
        <f>IFERROR(VLOOKUP($E1081,INPUTS!$A$44:$G$103,5,0),SCENARIOS!$L$25)</f>
        <v>0.15</v>
      </c>
      <c r="AF1081" s="15">
        <f t="shared" si="268"/>
        <v>612.298054960595</v>
      </c>
      <c r="AG1081" s="20">
        <f>IFERROR(VLOOKUP($E1081,INPUTS!$A$44:$G$103,6,0),SCENARIOS!$M$25)</f>
        <v>0.2</v>
      </c>
      <c r="AH1081" s="15">
        <f t="shared" si="258"/>
        <v>993.27227426891</v>
      </c>
      <c r="AI1081" s="20">
        <f>IFERROR(VLOOKUP($E1081,INPUTS!$A$44:$G$103,7,0),SCENARIOS!$N$25)</f>
        <v>0.3</v>
      </c>
      <c r="AJ1081" s="15">
        <f t="shared" si="259"/>
        <v>1812.70139304408</v>
      </c>
      <c r="AL1081" t="str">
        <f t="shared" si="261"/>
        <v>N</v>
      </c>
      <c r="AM1081" s="21">
        <f t="shared" si="262"/>
        <v>6042.33797681359</v>
      </c>
    </row>
    <row r="1082" ht="15" customHeight="1" spans="1:39">
      <c r="A1082" s="6" t="s">
        <v>2099</v>
      </c>
      <c r="B1082" s="52" t="s">
        <v>553</v>
      </c>
      <c r="C1082" s="52" t="s">
        <v>554</v>
      </c>
      <c r="D1082" s="52" t="s">
        <v>929</v>
      </c>
      <c r="E1082" s="10" t="s">
        <v>556</v>
      </c>
      <c r="F1082" s="52" t="s">
        <v>555</v>
      </c>
      <c r="G1082" s="52" t="s">
        <v>173</v>
      </c>
      <c r="H1082" s="52" t="s">
        <v>252</v>
      </c>
      <c r="I1082" s="52" t="s">
        <v>930</v>
      </c>
      <c r="J1082" s="52" t="s">
        <v>169</v>
      </c>
      <c r="K1082" s="52" t="s">
        <v>931</v>
      </c>
      <c r="L1082" s="53" t="s">
        <v>291</v>
      </c>
      <c r="M1082" s="13">
        <v>447</v>
      </c>
      <c r="N1082" s="14">
        <f t="shared" si="260"/>
        <v>1.22465753424658</v>
      </c>
      <c r="O1082" s="15">
        <v>11100</v>
      </c>
      <c r="P1082" s="15">
        <f t="shared" si="265"/>
        <v>4961700</v>
      </c>
      <c r="Q1082" s="16">
        <f>IFERROR(VLOOKUP(G1082,SCENARIOS!$A$13:$E$18,4,0),0.025)</f>
        <v>0.04</v>
      </c>
      <c r="R1082" s="52">
        <f>IFERROR(VLOOKUP(L1082,INPUTS!$A$107:$B$120,2,0),0.0082)</f>
        <v>0.0079</v>
      </c>
      <c r="S1082" s="52">
        <f t="shared" si="266"/>
        <v>87.69</v>
      </c>
      <c r="T1082" s="15">
        <f t="shared" si="267"/>
        <v>39197.43</v>
      </c>
      <c r="U1082" s="15">
        <f>T1082/INPUTS!$B$7*1000</f>
        <v>48996787.5</v>
      </c>
      <c r="V1082" s="15">
        <f>T1082*INPUTS!$B$6</f>
        <v>123863.8788</v>
      </c>
      <c r="W1082" s="54" t="s">
        <v>396</v>
      </c>
      <c r="X1082" s="54" t="s">
        <v>396</v>
      </c>
      <c r="Y1082" s="67">
        <f>IFERROR(VLOOKUP(E1082,INPUTS!$A$44:$B$103,2,0),0)</f>
        <v>0</v>
      </c>
      <c r="Z1082" s="15">
        <f t="shared" si="256"/>
        <v>0</v>
      </c>
      <c r="AA1082" s="20">
        <f>IFERROR(VLOOKUP(E1082,INPUTS!$A$44:$C$103,3,0),SCENARIOS!$J$25)</f>
        <v>0.015</v>
      </c>
      <c r="AB1082" s="15">
        <f t="shared" si="268"/>
        <v>715.345004641813</v>
      </c>
      <c r="AC1082" s="20">
        <f>IFERROR(VLOOKUP($E1082,INPUTS!$A$44:$G$103,4,0),SCENARIOS!$K$25)</f>
        <v>0.075</v>
      </c>
      <c r="AD1082" s="15">
        <f t="shared" si="268"/>
        <v>4351.63288057402</v>
      </c>
      <c r="AE1082" s="20">
        <f>IFERROR(VLOOKUP($E1082,INPUTS!$A$44:$G$103,5,0),SCENARIOS!$L$25)</f>
        <v>0.15</v>
      </c>
      <c r="AF1082" s="15">
        <f t="shared" si="268"/>
        <v>10588.8535486593</v>
      </c>
      <c r="AG1082" s="20">
        <f>IFERROR(VLOOKUP($E1082,INPUTS!$A$44:$G$103,6,0),SCENARIOS!$M$25)</f>
        <v>0.2</v>
      </c>
      <c r="AH1082" s="15">
        <f t="shared" si="258"/>
        <v>17177.2792040865</v>
      </c>
      <c r="AI1082" s="20">
        <f>IFERROR(VLOOKUP($E1082,INPUTS!$A$44:$G$103,7,0),SCENARIOS!$N$25)</f>
        <v>0.3</v>
      </c>
      <c r="AJ1082" s="15">
        <f t="shared" si="259"/>
        <v>31348.1798984805</v>
      </c>
      <c r="AL1082" t="str">
        <f t="shared" si="261"/>
        <v>N</v>
      </c>
      <c r="AM1082" s="21">
        <f t="shared" si="262"/>
        <v>104493.932994935</v>
      </c>
    </row>
    <row r="1083" ht="15" customHeight="1" spans="1:39">
      <c r="A1083" s="24" t="s">
        <v>2100</v>
      </c>
      <c r="B1083" s="52" t="s">
        <v>553</v>
      </c>
      <c r="C1083" s="52" t="s">
        <v>554</v>
      </c>
      <c r="D1083" s="52" t="s">
        <v>929</v>
      </c>
      <c r="E1083" s="10" t="s">
        <v>556</v>
      </c>
      <c r="F1083" s="52" t="s">
        <v>555</v>
      </c>
      <c r="G1083" s="52" t="s">
        <v>173</v>
      </c>
      <c r="H1083" s="52" t="s">
        <v>505</v>
      </c>
      <c r="I1083" s="52" t="s">
        <v>504</v>
      </c>
      <c r="J1083" s="52" t="s">
        <v>173</v>
      </c>
      <c r="K1083" s="52" t="s">
        <v>931</v>
      </c>
      <c r="L1083" s="53" t="s">
        <v>288</v>
      </c>
      <c r="M1083" s="13">
        <v>1342</v>
      </c>
      <c r="N1083" s="14">
        <f t="shared" si="260"/>
        <v>3.67671232876712</v>
      </c>
      <c r="O1083" s="15">
        <v>2660</v>
      </c>
      <c r="P1083" s="15">
        <f t="shared" si="265"/>
        <v>3569720</v>
      </c>
      <c r="Q1083" s="16">
        <f>IFERROR(VLOOKUP(G1083,SCENARIOS!$A$13:$E$18,4,0),0.025)</f>
        <v>0.04</v>
      </c>
      <c r="R1083" s="52">
        <f>IFERROR(VLOOKUP(L1083,INPUTS!$A$107:$B$120,2,0),0.0082)</f>
        <v>0.0085</v>
      </c>
      <c r="S1083" s="52">
        <f t="shared" si="266"/>
        <v>22.61</v>
      </c>
      <c r="T1083" s="15">
        <f t="shared" si="267"/>
        <v>30342.62</v>
      </c>
      <c r="U1083" s="15">
        <f>T1083/INPUTS!$B$7*1000</f>
        <v>37928275</v>
      </c>
      <c r="V1083" s="15">
        <f>T1083*INPUTS!$B$6</f>
        <v>95882.6792</v>
      </c>
      <c r="W1083" s="54" t="s">
        <v>396</v>
      </c>
      <c r="X1083" s="54" t="s">
        <v>396</v>
      </c>
      <c r="Y1083" s="67">
        <f>IFERROR(VLOOKUP(E1083,INPUTS!$A$44:$B$103,2,0),0)</f>
        <v>0</v>
      </c>
      <c r="Z1083" s="15">
        <f t="shared" si="256"/>
        <v>0</v>
      </c>
      <c r="AA1083" s="20">
        <f>IFERROR(VLOOKUP(E1083,INPUTS!$A$44:$C$103,3,0),SCENARIOS!$J$25)</f>
        <v>0.015</v>
      </c>
      <c r="AB1083" s="15">
        <f t="shared" si="268"/>
        <v>553.746550341305</v>
      </c>
      <c r="AC1083" s="20">
        <f>IFERROR(VLOOKUP($E1083,INPUTS!$A$44:$G$103,4,0),SCENARIOS!$K$25)</f>
        <v>0.075</v>
      </c>
      <c r="AD1083" s="15">
        <f t="shared" si="268"/>
        <v>3368.58673833368</v>
      </c>
      <c r="AE1083" s="20">
        <f>IFERROR(VLOOKUP($E1083,INPUTS!$A$44:$G$103,5,0),SCENARIOS!$L$25)</f>
        <v>0.15</v>
      </c>
      <c r="AF1083" s="15">
        <f t="shared" si="268"/>
        <v>8196.80166435964</v>
      </c>
      <c r="AG1083" s="20">
        <f>IFERROR(VLOOKUP($E1083,INPUTS!$A$44:$G$103,6,0),SCENARIOS!$M$25)</f>
        <v>0.2</v>
      </c>
      <c r="AH1083" s="15">
        <f t="shared" si="258"/>
        <v>13296.8833804538</v>
      </c>
      <c r="AI1083" s="20">
        <f>IFERROR(VLOOKUP($E1083,INPUTS!$A$44:$G$103,7,0),SCENARIOS!$N$25)</f>
        <v>0.3</v>
      </c>
      <c r="AJ1083" s="15">
        <f t="shared" si="259"/>
        <v>24266.5376365551</v>
      </c>
      <c r="AL1083" t="str">
        <f t="shared" si="261"/>
        <v>N</v>
      </c>
      <c r="AM1083" s="21">
        <f t="shared" si="262"/>
        <v>80888.4587885169</v>
      </c>
    </row>
    <row r="1084" ht="15" customHeight="1" spans="1:39">
      <c r="A1084" s="6" t="s">
        <v>2101</v>
      </c>
      <c r="B1084" s="52" t="s">
        <v>553</v>
      </c>
      <c r="C1084" s="52" t="s">
        <v>554</v>
      </c>
      <c r="D1084" s="52" t="s">
        <v>929</v>
      </c>
      <c r="E1084" s="10" t="s">
        <v>556</v>
      </c>
      <c r="F1084" s="52" t="s">
        <v>555</v>
      </c>
      <c r="G1084" s="52" t="s">
        <v>173</v>
      </c>
      <c r="H1084" s="52" t="s">
        <v>428</v>
      </c>
      <c r="I1084" s="52" t="s">
        <v>427</v>
      </c>
      <c r="J1084" s="52" t="s">
        <v>173</v>
      </c>
      <c r="K1084" s="52" t="s">
        <v>931</v>
      </c>
      <c r="L1084" s="53" t="s">
        <v>279</v>
      </c>
      <c r="M1084" s="13">
        <v>2685</v>
      </c>
      <c r="N1084" s="14">
        <f t="shared" si="260"/>
        <v>7.35616438356164</v>
      </c>
      <c r="O1084" s="15">
        <v>1120</v>
      </c>
      <c r="P1084" s="15">
        <f t="shared" si="265"/>
        <v>3007200</v>
      </c>
      <c r="Q1084" s="16">
        <f>IFERROR(VLOOKUP(G1084,SCENARIOS!$A$13:$E$18,4,0),0.025)</f>
        <v>0.04</v>
      </c>
      <c r="R1084" s="52">
        <f>IFERROR(VLOOKUP(L1084,INPUTS!$A$107:$B$120,2,0),0.0082)</f>
        <v>0.0039</v>
      </c>
      <c r="S1084" s="52">
        <f t="shared" si="266"/>
        <v>4.368</v>
      </c>
      <c r="T1084" s="15">
        <f t="shared" si="267"/>
        <v>11728.08</v>
      </c>
      <c r="U1084" s="15">
        <f>T1084/INPUTS!$B$7*1000</f>
        <v>14660100</v>
      </c>
      <c r="V1084" s="15">
        <f>T1084*INPUTS!$B$6</f>
        <v>37060.7328</v>
      </c>
      <c r="W1084" s="54" t="s">
        <v>521</v>
      </c>
      <c r="X1084" s="54" t="s">
        <v>396</v>
      </c>
      <c r="Y1084" s="67">
        <f>IFERROR(VLOOKUP(E1084,INPUTS!$A$44:$B$103,2,0),0)</f>
        <v>0</v>
      </c>
      <c r="Z1084" s="15">
        <f t="shared" si="256"/>
        <v>0</v>
      </c>
      <c r="AA1084" s="20">
        <f>IFERROR(VLOOKUP(E1084,INPUTS!$A$44:$C$103,3,0),SCENARIOS!$J$25)</f>
        <v>0.015</v>
      </c>
      <c r="AB1084" s="15">
        <f t="shared" si="268"/>
        <v>214.035038573691</v>
      </c>
      <c r="AC1084" s="20">
        <f>IFERROR(VLOOKUP($E1084,INPUTS!$A$44:$G$103,4,0),SCENARIOS!$K$25)</f>
        <v>0.075</v>
      </c>
      <c r="AD1084" s="15">
        <f t="shared" si="268"/>
        <v>1302.03175447989</v>
      </c>
      <c r="AE1084" s="20">
        <f>IFERROR(VLOOKUP($E1084,INPUTS!$A$44:$G$103,5,0),SCENARIOS!$L$25)</f>
        <v>0.15</v>
      </c>
      <c r="AF1084" s="15">
        <f t="shared" si="268"/>
        <v>3168.24142620983</v>
      </c>
      <c r="AG1084" s="20">
        <f>IFERROR(VLOOKUP($E1084,INPUTS!$A$44:$G$103,6,0),SCENARIOS!$M$25)</f>
        <v>0.2</v>
      </c>
      <c r="AH1084" s="15">
        <f t="shared" si="258"/>
        <v>5139.53350226948</v>
      </c>
      <c r="AI1084" s="20">
        <f>IFERROR(VLOOKUP($E1084,INPUTS!$A$44:$G$103,7,0),SCENARIOS!$N$25)</f>
        <v>0.3</v>
      </c>
      <c r="AJ1084" s="15">
        <f t="shared" si="259"/>
        <v>9379.54252877731</v>
      </c>
      <c r="AL1084" t="str">
        <f t="shared" si="261"/>
        <v>N</v>
      </c>
      <c r="AM1084" s="21">
        <f t="shared" si="262"/>
        <v>31265.141762591</v>
      </c>
    </row>
    <row r="1085" ht="15" customHeight="1" spans="1:39">
      <c r="A1085" s="24" t="s">
        <v>2102</v>
      </c>
      <c r="B1085" s="52" t="s">
        <v>553</v>
      </c>
      <c r="C1085" s="52" t="s">
        <v>554</v>
      </c>
      <c r="D1085" s="52" t="s">
        <v>929</v>
      </c>
      <c r="E1085" s="10" t="s">
        <v>556</v>
      </c>
      <c r="F1085" s="52" t="s">
        <v>555</v>
      </c>
      <c r="G1085" s="52" t="s">
        <v>173</v>
      </c>
      <c r="H1085" s="52" t="s">
        <v>242</v>
      </c>
      <c r="I1085" s="52" t="s">
        <v>421</v>
      </c>
      <c r="J1085" s="52" t="s">
        <v>173</v>
      </c>
      <c r="K1085" s="52" t="s">
        <v>931</v>
      </c>
      <c r="L1085" s="53" t="s">
        <v>279</v>
      </c>
      <c r="M1085" s="13">
        <v>1790</v>
      </c>
      <c r="N1085" s="14">
        <f t="shared" si="260"/>
        <v>4.9041095890411</v>
      </c>
      <c r="O1085" s="15">
        <v>2400</v>
      </c>
      <c r="P1085" s="15">
        <f t="shared" si="265"/>
        <v>4296000</v>
      </c>
      <c r="Q1085" s="16">
        <f>IFERROR(VLOOKUP(G1085,SCENARIOS!$A$13:$E$18,4,0),0.025)</f>
        <v>0.04</v>
      </c>
      <c r="R1085" s="52">
        <f>IFERROR(VLOOKUP(L1085,INPUTS!$A$107:$B$120,2,0),0.0082)</f>
        <v>0.0039</v>
      </c>
      <c r="S1085" s="52">
        <f t="shared" si="266"/>
        <v>9.36</v>
      </c>
      <c r="T1085" s="15">
        <f t="shared" si="267"/>
        <v>16754.4</v>
      </c>
      <c r="U1085" s="15">
        <f>T1085/INPUTS!$B$7*1000</f>
        <v>20943000</v>
      </c>
      <c r="V1085" s="15">
        <f>T1085*INPUTS!$B$6</f>
        <v>52943.904</v>
      </c>
      <c r="W1085" s="54" t="s">
        <v>396</v>
      </c>
      <c r="X1085" s="54" t="s">
        <v>396</v>
      </c>
      <c r="Y1085" s="67">
        <f>IFERROR(VLOOKUP(E1085,INPUTS!$A$44:$B$103,2,0),0)</f>
        <v>0</v>
      </c>
      <c r="Z1085" s="15">
        <f t="shared" si="256"/>
        <v>0</v>
      </c>
      <c r="AA1085" s="20">
        <f>IFERROR(VLOOKUP(E1085,INPUTS!$A$44:$C$103,3,0),SCENARIOS!$J$25)</f>
        <v>0.015</v>
      </c>
      <c r="AB1085" s="15">
        <f t="shared" si="268"/>
        <v>305.764340819558</v>
      </c>
      <c r="AC1085" s="20">
        <f>IFERROR(VLOOKUP($E1085,INPUTS!$A$44:$G$103,4,0),SCENARIOS!$K$25)</f>
        <v>0.075</v>
      </c>
      <c r="AD1085" s="15">
        <f t="shared" si="268"/>
        <v>1860.04536354269</v>
      </c>
      <c r="AE1085" s="20">
        <f>IFERROR(VLOOKUP($E1085,INPUTS!$A$44:$G$103,5,0),SCENARIOS!$L$25)</f>
        <v>0.15</v>
      </c>
      <c r="AF1085" s="15">
        <f t="shared" si="268"/>
        <v>4526.05918029976</v>
      </c>
      <c r="AG1085" s="20">
        <f>IFERROR(VLOOKUP($E1085,INPUTS!$A$44:$G$103,6,0),SCENARIOS!$M$25)</f>
        <v>0.2</v>
      </c>
      <c r="AH1085" s="15">
        <f t="shared" si="258"/>
        <v>7342.19071752783</v>
      </c>
      <c r="AI1085" s="20">
        <f>IFERROR(VLOOKUP($E1085,INPUTS!$A$44:$G$103,7,0),SCENARIOS!$N$25)</f>
        <v>0.3</v>
      </c>
      <c r="AJ1085" s="15">
        <f t="shared" si="259"/>
        <v>13399.3464696819</v>
      </c>
      <c r="AL1085" t="str">
        <f t="shared" si="261"/>
        <v>N</v>
      </c>
      <c r="AM1085" s="21">
        <f t="shared" si="262"/>
        <v>44664.4882322729</v>
      </c>
    </row>
    <row r="1086" ht="15" customHeight="1" spans="1:39">
      <c r="A1086" s="6" t="s">
        <v>2103</v>
      </c>
      <c r="B1086" s="52" t="s">
        <v>553</v>
      </c>
      <c r="C1086" s="52" t="s">
        <v>554</v>
      </c>
      <c r="D1086" s="52" t="s">
        <v>929</v>
      </c>
      <c r="E1086" s="10" t="s">
        <v>556</v>
      </c>
      <c r="F1086" s="52" t="s">
        <v>555</v>
      </c>
      <c r="G1086" s="52" t="s">
        <v>173</v>
      </c>
      <c r="H1086" s="52" t="s">
        <v>440</v>
      </c>
      <c r="I1086" s="52" t="s">
        <v>439</v>
      </c>
      <c r="J1086" s="52" t="s">
        <v>177</v>
      </c>
      <c r="K1086" s="52" t="s">
        <v>931</v>
      </c>
      <c r="L1086" s="53" t="s">
        <v>291</v>
      </c>
      <c r="M1086" s="13">
        <v>895</v>
      </c>
      <c r="N1086" s="14">
        <f t="shared" si="260"/>
        <v>2.45205479452055</v>
      </c>
      <c r="O1086" s="15">
        <v>6510</v>
      </c>
      <c r="P1086" s="15">
        <f t="shared" si="265"/>
        <v>5826450</v>
      </c>
      <c r="Q1086" s="16">
        <f>IFERROR(VLOOKUP(G1086,SCENARIOS!$A$13:$E$18,4,0),0.025)</f>
        <v>0.04</v>
      </c>
      <c r="R1086" s="52">
        <f>IFERROR(VLOOKUP(L1086,INPUTS!$A$107:$B$120,2,0),0.0082)</f>
        <v>0.0079</v>
      </c>
      <c r="S1086" s="52">
        <f t="shared" si="266"/>
        <v>51.429</v>
      </c>
      <c r="T1086" s="15">
        <f t="shared" si="267"/>
        <v>46028.955</v>
      </c>
      <c r="U1086" s="15">
        <f>T1086/INPUTS!$B$7*1000</f>
        <v>57536193.75</v>
      </c>
      <c r="V1086" s="15">
        <f>T1086*INPUTS!$B$6</f>
        <v>145451.4978</v>
      </c>
      <c r="W1086" s="54" t="s">
        <v>396</v>
      </c>
      <c r="X1086" s="54" t="s">
        <v>396</v>
      </c>
      <c r="Y1086" s="67">
        <f>IFERROR(VLOOKUP(E1086,INPUTS!$A$44:$B$103,2,0),0)</f>
        <v>0</v>
      </c>
      <c r="Z1086" s="15">
        <f t="shared" si="256"/>
        <v>0</v>
      </c>
      <c r="AA1086" s="20">
        <f>IFERROR(VLOOKUP(E1086,INPUTS!$A$44:$C$103,3,0),SCENARIOS!$J$25)</f>
        <v>0.015</v>
      </c>
      <c r="AB1086" s="15">
        <f t="shared" si="268"/>
        <v>840.018925427835</v>
      </c>
      <c r="AC1086" s="20">
        <f>IFERROR(VLOOKUP($E1086,INPUTS!$A$44:$G$103,4,0),SCENARIOS!$K$25)</f>
        <v>0.075</v>
      </c>
      <c r="AD1086" s="15">
        <f t="shared" si="268"/>
        <v>5110.05731846353</v>
      </c>
      <c r="AE1086" s="20">
        <f>IFERROR(VLOOKUP($E1086,INPUTS!$A$44:$G$103,5,0),SCENARIOS!$L$25)</f>
        <v>0.15</v>
      </c>
      <c r="AF1086" s="15">
        <f t="shared" si="268"/>
        <v>12434.332135878</v>
      </c>
      <c r="AG1086" s="20">
        <f>IFERROR(VLOOKUP($E1086,INPUTS!$A$44:$G$103,6,0),SCENARIOS!$M$25)</f>
        <v>0.2</v>
      </c>
      <c r="AH1086" s="15">
        <f t="shared" si="258"/>
        <v>20171.0217100288</v>
      </c>
      <c r="AI1086" s="20">
        <f>IFERROR(VLOOKUP($E1086,INPUTS!$A$44:$G$103,7,0),SCENARIOS!$N$25)</f>
        <v>0.3</v>
      </c>
      <c r="AJ1086" s="15">
        <f t="shared" si="259"/>
        <v>36811.6981618199</v>
      </c>
      <c r="AL1086" t="str">
        <f t="shared" si="261"/>
        <v>Y</v>
      </c>
      <c r="AM1086" s="21">
        <f t="shared" si="262"/>
        <v>122705.6605394</v>
      </c>
    </row>
    <row r="1087" ht="15" customHeight="1" spans="1:39">
      <c r="A1087" s="24" t="s">
        <v>2104</v>
      </c>
      <c r="B1087" s="52" t="s">
        <v>553</v>
      </c>
      <c r="C1087" s="52" t="s">
        <v>554</v>
      </c>
      <c r="D1087" s="52" t="s">
        <v>929</v>
      </c>
      <c r="E1087" s="10" t="s">
        <v>556</v>
      </c>
      <c r="F1087" s="52" t="s">
        <v>555</v>
      </c>
      <c r="G1087" s="52" t="s">
        <v>173</v>
      </c>
      <c r="H1087" s="52" t="s">
        <v>264</v>
      </c>
      <c r="I1087" s="52" t="s">
        <v>436</v>
      </c>
      <c r="J1087" s="52" t="s">
        <v>173</v>
      </c>
      <c r="K1087" s="52" t="s">
        <v>931</v>
      </c>
      <c r="L1087" s="53" t="s">
        <v>291</v>
      </c>
      <c r="M1087" s="13">
        <v>447</v>
      </c>
      <c r="N1087" s="14">
        <f t="shared" si="260"/>
        <v>1.22465753424658</v>
      </c>
      <c r="O1087" s="15">
        <v>6190</v>
      </c>
      <c r="P1087" s="15">
        <f t="shared" si="265"/>
        <v>2766930</v>
      </c>
      <c r="Q1087" s="16">
        <f>IFERROR(VLOOKUP(G1087,SCENARIOS!$A$13:$E$18,4,0),0.025)</f>
        <v>0.04</v>
      </c>
      <c r="R1087" s="52">
        <f>IFERROR(VLOOKUP(L1087,INPUTS!$A$107:$B$120,2,0),0.0082)</f>
        <v>0.0079</v>
      </c>
      <c r="S1087" s="52">
        <f t="shared" si="266"/>
        <v>48.901</v>
      </c>
      <c r="T1087" s="15">
        <f t="shared" si="267"/>
        <v>21858.747</v>
      </c>
      <c r="U1087" s="15">
        <f>T1087/INPUTS!$B$7*1000</f>
        <v>27323433.75</v>
      </c>
      <c r="V1087" s="15">
        <f>T1087*INPUTS!$B$6</f>
        <v>69073.64052</v>
      </c>
      <c r="W1087" s="54" t="s">
        <v>396</v>
      </c>
      <c r="X1087" s="54" t="s">
        <v>396</v>
      </c>
      <c r="Y1087" s="67">
        <f>IFERROR(VLOOKUP(E1087,INPUTS!$A$44:$B$103,2,0),0)</f>
        <v>0</v>
      </c>
      <c r="Z1087" s="15">
        <f t="shared" si="256"/>
        <v>0</v>
      </c>
      <c r="AA1087" s="20">
        <f>IFERROR(VLOOKUP(E1087,INPUTS!$A$44:$C$103,3,0),SCENARIOS!$J$25)</f>
        <v>0.015</v>
      </c>
      <c r="AB1087" s="15">
        <f t="shared" si="268"/>
        <v>398.91761970566</v>
      </c>
      <c r="AC1087" s="20">
        <f>IFERROR(VLOOKUP($E1087,INPUTS!$A$44:$G$103,4,0),SCENARIOS!$K$25)</f>
        <v>0.075</v>
      </c>
      <c r="AD1087" s="15">
        <f t="shared" si="268"/>
        <v>2426.72139916695</v>
      </c>
      <c r="AE1087" s="20">
        <f>IFERROR(VLOOKUP($E1087,INPUTS!$A$44:$G$103,5,0),SCENARIOS!$L$25)</f>
        <v>0.15</v>
      </c>
      <c r="AF1087" s="15">
        <f t="shared" si="268"/>
        <v>5904.95526722532</v>
      </c>
      <c r="AG1087" s="20">
        <f>IFERROR(VLOOKUP($E1087,INPUTS!$A$44:$G$103,6,0),SCENARIOS!$M$25)</f>
        <v>0.2</v>
      </c>
      <c r="AH1087" s="15">
        <f t="shared" si="258"/>
        <v>9579.04128588247</v>
      </c>
      <c r="AI1087" s="20">
        <f>IFERROR(VLOOKUP($E1087,INPUTS!$A$44:$G$103,7,0),SCENARIOS!$N$25)</f>
        <v>0.3</v>
      </c>
      <c r="AJ1087" s="15">
        <f t="shared" si="259"/>
        <v>17481.5525740175</v>
      </c>
      <c r="AL1087" t="str">
        <f t="shared" si="261"/>
        <v>N</v>
      </c>
      <c r="AM1087" s="21">
        <f t="shared" si="262"/>
        <v>58271.8419133917</v>
      </c>
    </row>
    <row r="1088" ht="15" customHeight="1" spans="1:39">
      <c r="A1088" s="6" t="s">
        <v>2105</v>
      </c>
      <c r="B1088" s="52" t="s">
        <v>553</v>
      </c>
      <c r="C1088" s="52" t="s">
        <v>554</v>
      </c>
      <c r="D1088" s="52" t="s">
        <v>929</v>
      </c>
      <c r="E1088" s="10" t="s">
        <v>556</v>
      </c>
      <c r="F1088" s="52" t="s">
        <v>555</v>
      </c>
      <c r="G1088" s="52" t="s">
        <v>173</v>
      </c>
      <c r="H1088" s="52" t="s">
        <v>576</v>
      </c>
      <c r="I1088" s="52" t="s">
        <v>575</v>
      </c>
      <c r="J1088" s="52" t="s">
        <v>173</v>
      </c>
      <c r="K1088" s="52" t="s">
        <v>931</v>
      </c>
      <c r="L1088" s="53" t="s">
        <v>288</v>
      </c>
      <c r="M1088" s="13">
        <v>447</v>
      </c>
      <c r="N1088" s="14">
        <f t="shared" si="260"/>
        <v>1.22465753424658</v>
      </c>
      <c r="O1088" s="15">
        <v>3760</v>
      </c>
      <c r="P1088" s="15">
        <f t="shared" si="265"/>
        <v>1680720</v>
      </c>
      <c r="Q1088" s="16">
        <f>IFERROR(VLOOKUP(G1088,SCENARIOS!$A$13:$E$18,4,0),0.025)</f>
        <v>0.04</v>
      </c>
      <c r="R1088" s="52">
        <f>IFERROR(VLOOKUP(L1088,INPUTS!$A$107:$B$120,2,0),0.0082)</f>
        <v>0.0085</v>
      </c>
      <c r="S1088" s="52">
        <f t="shared" si="266"/>
        <v>31.96</v>
      </c>
      <c r="T1088" s="15">
        <f t="shared" si="267"/>
        <v>14286.12</v>
      </c>
      <c r="U1088" s="15">
        <f>T1088/INPUTS!$B$7*1000</f>
        <v>17857650</v>
      </c>
      <c r="V1088" s="15">
        <f>T1088*INPUTS!$B$6</f>
        <v>45144.1392</v>
      </c>
      <c r="W1088" s="54" t="s">
        <v>521</v>
      </c>
      <c r="X1088" s="54" t="s">
        <v>396</v>
      </c>
      <c r="Y1088" s="67">
        <f>IFERROR(VLOOKUP(E1088,INPUTS!$A$44:$B$103,2,0),0)</f>
        <v>0</v>
      </c>
      <c r="Z1088" s="15">
        <f t="shared" si="256"/>
        <v>0</v>
      </c>
      <c r="AA1088" s="20">
        <f>IFERROR(VLOOKUP(E1088,INPUTS!$A$44:$C$103,3,0),SCENARIOS!$J$25)</f>
        <v>0.015</v>
      </c>
      <c r="AB1088" s="15">
        <f t="shared" si="268"/>
        <v>260.71874043052</v>
      </c>
      <c r="AC1088" s="20">
        <f>IFERROR(VLOOKUP($E1088,INPUTS!$A$44:$G$103,4,0),SCENARIOS!$K$25)</f>
        <v>0.075</v>
      </c>
      <c r="AD1088" s="15">
        <f t="shared" si="268"/>
        <v>1586.02106127432</v>
      </c>
      <c r="AE1088" s="20">
        <f>IFERROR(VLOOKUP($E1088,INPUTS!$A$44:$G$103,5,0),SCENARIOS!$L$25)</f>
        <v>0.15</v>
      </c>
      <c r="AF1088" s="15">
        <f t="shared" si="268"/>
        <v>3859.27425493387</v>
      </c>
      <c r="AG1088" s="20">
        <f>IFERROR(VLOOKUP($E1088,INPUTS!$A$44:$G$103,6,0),SCENARIOS!$M$25)</f>
        <v>0.2</v>
      </c>
      <c r="AH1088" s="15">
        <f t="shared" si="258"/>
        <v>6260.52963123052</v>
      </c>
      <c r="AI1088" s="20">
        <f>IFERROR(VLOOKUP($E1088,INPUTS!$A$44:$G$103,7,0),SCENARIOS!$N$25)</f>
        <v>0.3</v>
      </c>
      <c r="AJ1088" s="15">
        <f t="shared" si="259"/>
        <v>11425.3373195967</v>
      </c>
      <c r="AL1088" t="str">
        <f t="shared" si="261"/>
        <v>N</v>
      </c>
      <c r="AM1088" s="21">
        <f t="shared" si="262"/>
        <v>38084.4577319891</v>
      </c>
    </row>
    <row r="1089" ht="15" customHeight="1" spans="1:39">
      <c r="A1089" s="24" t="s">
        <v>2106</v>
      </c>
      <c r="B1089" s="52" t="s">
        <v>553</v>
      </c>
      <c r="C1089" s="52" t="s">
        <v>554</v>
      </c>
      <c r="D1089" s="52" t="s">
        <v>929</v>
      </c>
      <c r="E1089" s="10" t="s">
        <v>556</v>
      </c>
      <c r="F1089" s="52" t="s">
        <v>555</v>
      </c>
      <c r="G1089" s="52" t="s">
        <v>173</v>
      </c>
      <c r="H1089" s="52" t="s">
        <v>819</v>
      </c>
      <c r="I1089" s="52" t="s">
        <v>575</v>
      </c>
      <c r="J1089" s="52" t="s">
        <v>173</v>
      </c>
      <c r="K1089" s="52" t="s">
        <v>931</v>
      </c>
      <c r="L1089" s="53" t="s">
        <v>288</v>
      </c>
      <c r="M1089" s="13">
        <v>447</v>
      </c>
      <c r="N1089" s="14">
        <f t="shared" si="260"/>
        <v>1.22465753424658</v>
      </c>
      <c r="O1089" s="15">
        <v>4040</v>
      </c>
      <c r="P1089" s="15">
        <f t="shared" si="265"/>
        <v>1805880</v>
      </c>
      <c r="Q1089" s="16">
        <f>IFERROR(VLOOKUP(G1089,SCENARIOS!$A$13:$E$18,4,0),0.025)</f>
        <v>0.04</v>
      </c>
      <c r="R1089" s="52">
        <f>IFERROR(VLOOKUP(L1089,INPUTS!$A$107:$B$120,2,0),0.0082)</f>
        <v>0.0085</v>
      </c>
      <c r="S1089" s="52">
        <f t="shared" si="266"/>
        <v>34.34</v>
      </c>
      <c r="T1089" s="15">
        <f t="shared" si="267"/>
        <v>15349.98</v>
      </c>
      <c r="U1089" s="15">
        <f>T1089/INPUTS!$B$7*1000</f>
        <v>19187475</v>
      </c>
      <c r="V1089" s="15">
        <f>T1089*INPUTS!$B$6</f>
        <v>48505.9368</v>
      </c>
      <c r="W1089" s="54" t="s">
        <v>521</v>
      </c>
      <c r="X1089" s="54" t="s">
        <v>396</v>
      </c>
      <c r="Y1089" s="67">
        <f>IFERROR(VLOOKUP(E1089,INPUTS!$A$44:$B$103,2,0),0)</f>
        <v>0</v>
      </c>
      <c r="Z1089" s="15">
        <f t="shared" si="256"/>
        <v>0</v>
      </c>
      <c r="AA1089" s="20">
        <f>IFERROR(VLOOKUP(E1089,INPUTS!$A$44:$C$103,3,0),SCENARIOS!$J$25)</f>
        <v>0.015</v>
      </c>
      <c r="AB1089" s="15">
        <f t="shared" si="268"/>
        <v>280.133965781729</v>
      </c>
      <c r="AC1089" s="20">
        <f>IFERROR(VLOOKUP($E1089,INPUTS!$A$44:$G$103,4,0),SCENARIOS!$K$25)</f>
        <v>0.075</v>
      </c>
      <c r="AD1089" s="15">
        <f t="shared" si="268"/>
        <v>1704.12901264582</v>
      </c>
      <c r="AE1089" s="20">
        <f>IFERROR(VLOOKUP($E1089,INPUTS!$A$44:$G$103,5,0),SCENARIOS!$L$25)</f>
        <v>0.15</v>
      </c>
      <c r="AF1089" s="15">
        <f t="shared" si="268"/>
        <v>4146.66701859916</v>
      </c>
      <c r="AG1089" s="20">
        <f>IFERROR(VLOOKUP($E1089,INPUTS!$A$44:$G$103,6,0),SCENARIOS!$M$25)</f>
        <v>0.2</v>
      </c>
      <c r="AH1089" s="15">
        <f t="shared" si="258"/>
        <v>6726.73928462003</v>
      </c>
      <c r="AI1089" s="20">
        <f>IFERROR(VLOOKUP($E1089,INPUTS!$A$44:$G$103,7,0),SCENARIOS!$N$25)</f>
        <v>0.3</v>
      </c>
      <c r="AJ1089" s="15">
        <f t="shared" si="259"/>
        <v>12276.1603114816</v>
      </c>
      <c r="AL1089" t="str">
        <f t="shared" si="261"/>
        <v>N</v>
      </c>
      <c r="AM1089" s="21">
        <f t="shared" si="262"/>
        <v>40920.5343716053</v>
      </c>
    </row>
    <row r="1090" ht="15" customHeight="1" spans="1:39">
      <c r="A1090" s="6" t="s">
        <v>2107</v>
      </c>
      <c r="B1090" s="52" t="s">
        <v>449</v>
      </c>
      <c r="C1090" s="52" t="s">
        <v>450</v>
      </c>
      <c r="D1090" s="52" t="s">
        <v>929</v>
      </c>
      <c r="E1090" s="10" t="s">
        <v>751</v>
      </c>
      <c r="F1090" s="52" t="s">
        <v>750</v>
      </c>
      <c r="G1090" s="52" t="s">
        <v>181</v>
      </c>
      <c r="H1090" s="52" t="s">
        <v>251</v>
      </c>
      <c r="I1090" s="52" t="s">
        <v>930</v>
      </c>
      <c r="J1090" s="52" t="s">
        <v>169</v>
      </c>
      <c r="K1090" s="52" t="s">
        <v>931</v>
      </c>
      <c r="L1090" s="53" t="s">
        <v>291</v>
      </c>
      <c r="M1090" s="13">
        <v>579</v>
      </c>
      <c r="N1090" s="14">
        <f t="shared" si="260"/>
        <v>1.58630136986301</v>
      </c>
      <c r="O1090" s="15">
        <v>8660</v>
      </c>
      <c r="P1090" s="15">
        <f t="shared" si="265"/>
        <v>5014140</v>
      </c>
      <c r="Q1090" s="16">
        <f>IFERROR(VLOOKUP(G1090,SCENARIOS!$A$13:$E$18,4,0),0.025)</f>
        <v>0.035</v>
      </c>
      <c r="R1090" s="52">
        <f>IFERROR(VLOOKUP(L1090,INPUTS!$A$107:$B$120,2,0),0.0082)</f>
        <v>0.0079</v>
      </c>
      <c r="S1090" s="52">
        <f t="shared" si="266"/>
        <v>68.414</v>
      </c>
      <c r="T1090" s="15">
        <f t="shared" si="267"/>
        <v>39611.706</v>
      </c>
      <c r="U1090" s="15">
        <f>T1090/INPUTS!$B$7*1000</f>
        <v>49514632.5</v>
      </c>
      <c r="V1090" s="15">
        <f>T1090*INPUTS!$B$6</f>
        <v>125172.99096</v>
      </c>
      <c r="W1090" s="54" t="s">
        <v>396</v>
      </c>
      <c r="X1090" s="54" t="s">
        <v>396</v>
      </c>
      <c r="Y1090" s="67">
        <f>IFERROR(VLOOKUP(E1090,INPUTS!$A$44:$B$103,2,0),0)</f>
        <v>0</v>
      </c>
      <c r="Z1090" s="15">
        <f t="shared" si="256"/>
        <v>0</v>
      </c>
      <c r="AA1090" s="20">
        <f>IFERROR(VLOOKUP(E1090,INPUTS!$A$44:$C$103,3,0),SCENARIOS!$J$25)</f>
        <v>0.015</v>
      </c>
      <c r="AB1090" s="15">
        <f t="shared" si="268"/>
        <v>705.694211392652</v>
      </c>
      <c r="AC1090" s="20">
        <f>IFERROR(VLOOKUP($E1090,INPUTS!$A$44:$G$103,4,0),SCENARIOS!$K$25)</f>
        <v>0.075</v>
      </c>
      <c r="AD1090" s="15">
        <f t="shared" si="268"/>
        <v>4190.71675422662</v>
      </c>
      <c r="AE1090" s="20">
        <f>IFERROR(VLOOKUP($E1090,INPUTS!$A$44:$G$103,5,0),SCENARIOS!$L$25)</f>
        <v>0.15</v>
      </c>
      <c r="AF1090" s="15">
        <f t="shared" si="268"/>
        <v>9954.51379967974</v>
      </c>
      <c r="AG1090" s="20">
        <f>IFERROR(VLOOKUP($E1090,INPUTS!$A$44:$G$103,6,0),SCENARIOS!$M$25)</f>
        <v>0.2</v>
      </c>
      <c r="AH1090" s="15">
        <f t="shared" si="258"/>
        <v>15763.7862923366</v>
      </c>
      <c r="AI1090" s="20">
        <f>IFERROR(VLOOKUP($E1090,INPUTS!$A$44:$G$103,7,0),SCENARIOS!$N$25)</f>
        <v>0.3</v>
      </c>
      <c r="AJ1090" s="15">
        <f t="shared" si="259"/>
        <v>28083.6496568282</v>
      </c>
      <c r="AL1090" t="str">
        <f t="shared" si="261"/>
        <v>Y</v>
      </c>
      <c r="AM1090" s="21">
        <f t="shared" si="262"/>
        <v>93612.1655227606</v>
      </c>
    </row>
    <row r="1091" ht="15" customHeight="1" spans="1:39">
      <c r="A1091" s="24" t="s">
        <v>2108</v>
      </c>
      <c r="B1091" s="52" t="s">
        <v>449</v>
      </c>
      <c r="C1091" s="52" t="s">
        <v>450</v>
      </c>
      <c r="D1091" s="52" t="s">
        <v>929</v>
      </c>
      <c r="E1091" s="10" t="s">
        <v>751</v>
      </c>
      <c r="F1091" s="52" t="s">
        <v>750</v>
      </c>
      <c r="G1091" s="52" t="s">
        <v>181</v>
      </c>
      <c r="H1091" s="52" t="s">
        <v>245</v>
      </c>
      <c r="I1091" s="52" t="s">
        <v>930</v>
      </c>
      <c r="J1091" s="52" t="s">
        <v>169</v>
      </c>
      <c r="K1091" s="52" t="s">
        <v>931</v>
      </c>
      <c r="L1091" s="53" t="s">
        <v>291</v>
      </c>
      <c r="M1091" s="13">
        <v>386</v>
      </c>
      <c r="N1091" s="14">
        <f t="shared" si="260"/>
        <v>1.05753424657534</v>
      </c>
      <c r="O1091" s="15">
        <v>8780</v>
      </c>
      <c r="P1091" s="15">
        <f t="shared" si="265"/>
        <v>3389080</v>
      </c>
      <c r="Q1091" s="16">
        <f>IFERROR(VLOOKUP(G1091,SCENARIOS!$A$13:$E$18,4,0),0.025)</f>
        <v>0.035</v>
      </c>
      <c r="R1091" s="52">
        <f>IFERROR(VLOOKUP(L1091,INPUTS!$A$107:$B$120,2,0),0.0082)</f>
        <v>0.0079</v>
      </c>
      <c r="S1091" s="52">
        <f t="shared" si="266"/>
        <v>69.362</v>
      </c>
      <c r="T1091" s="15">
        <f t="shared" si="267"/>
        <v>26773.732</v>
      </c>
      <c r="U1091" s="15">
        <f>T1091/INPUTS!$B$7*1000</f>
        <v>33467165</v>
      </c>
      <c r="V1091" s="15">
        <f>T1091*INPUTS!$B$6</f>
        <v>84604.99312</v>
      </c>
      <c r="W1091" s="54" t="s">
        <v>396</v>
      </c>
      <c r="X1091" s="54" t="s">
        <v>396</v>
      </c>
      <c r="Y1091" s="67">
        <f>IFERROR(VLOOKUP(E1091,INPUTS!$A$44:$B$103,2,0),0)</f>
        <v>0</v>
      </c>
      <c r="Z1091" s="15">
        <f t="shared" si="256"/>
        <v>0</v>
      </c>
      <c r="AA1091" s="20">
        <f>IFERROR(VLOOKUP(E1091,INPUTS!$A$44:$C$103,3,0),SCENARIOS!$J$25)</f>
        <v>0.015</v>
      </c>
      <c r="AB1091" s="15">
        <f t="shared" si="268"/>
        <v>476.981922711893</v>
      </c>
      <c r="AC1091" s="20">
        <f>IFERROR(VLOOKUP($E1091,INPUTS!$A$44:$G$103,4,0),SCENARIOS!$K$25)</f>
        <v>0.075</v>
      </c>
      <c r="AD1091" s="15">
        <f t="shared" si="268"/>
        <v>2832.52448823015</v>
      </c>
      <c r="AE1091" s="20">
        <f>IFERROR(VLOOKUP($E1091,INPUTS!$A$44:$G$103,5,0),SCENARIOS!$L$25)</f>
        <v>0.15</v>
      </c>
      <c r="AF1091" s="15">
        <f t="shared" si="268"/>
        <v>6728.30109016075</v>
      </c>
      <c r="AG1091" s="20">
        <f>IFERROR(VLOOKUP($E1091,INPUTS!$A$44:$G$103,6,0),SCENARIOS!$M$25)</f>
        <v>0.2</v>
      </c>
      <c r="AH1091" s="15">
        <f t="shared" si="258"/>
        <v>10654.8147534038</v>
      </c>
      <c r="AI1091" s="20">
        <f>IFERROR(VLOOKUP($E1091,INPUTS!$A$44:$G$103,7,0),SCENARIOS!$N$25)</f>
        <v>0.3</v>
      </c>
      <c r="AJ1091" s="15">
        <f t="shared" si="259"/>
        <v>18981.866357733</v>
      </c>
      <c r="AL1091" t="str">
        <f t="shared" si="261"/>
        <v>N</v>
      </c>
      <c r="AM1091" s="21">
        <f t="shared" si="262"/>
        <v>63272.8878591099</v>
      </c>
    </row>
    <row r="1092" ht="15" customHeight="1" spans="1:39">
      <c r="A1092" s="6" t="s">
        <v>2109</v>
      </c>
      <c r="B1092" s="52" t="s">
        <v>449</v>
      </c>
      <c r="C1092" s="52" t="s">
        <v>450</v>
      </c>
      <c r="D1092" s="52" t="s">
        <v>929</v>
      </c>
      <c r="E1092" s="10" t="s">
        <v>751</v>
      </c>
      <c r="F1092" s="52" t="s">
        <v>750</v>
      </c>
      <c r="G1092" s="52" t="s">
        <v>181</v>
      </c>
      <c r="H1092" s="52" t="s">
        <v>224</v>
      </c>
      <c r="I1092" s="52" t="s">
        <v>938</v>
      </c>
      <c r="J1092" s="52" t="s">
        <v>165</v>
      </c>
      <c r="K1092" s="52" t="s">
        <v>931</v>
      </c>
      <c r="L1092" s="53" t="s">
        <v>291</v>
      </c>
      <c r="M1092" s="13">
        <v>193</v>
      </c>
      <c r="N1092" s="14">
        <f t="shared" si="260"/>
        <v>0.528767123287671</v>
      </c>
      <c r="O1092" s="15">
        <v>11640</v>
      </c>
      <c r="P1092" s="15">
        <f t="shared" si="265"/>
        <v>2246520</v>
      </c>
      <c r="Q1092" s="16">
        <f>IFERROR(VLOOKUP(G1092,SCENARIOS!$A$13:$E$18,4,0),0.025)</f>
        <v>0.035</v>
      </c>
      <c r="R1092" s="52">
        <f>IFERROR(VLOOKUP(L1092,INPUTS!$A$107:$B$120,2,0),0.0082)</f>
        <v>0.0079</v>
      </c>
      <c r="S1092" s="52">
        <f t="shared" si="266"/>
        <v>91.956</v>
      </c>
      <c r="T1092" s="15">
        <f t="shared" si="267"/>
        <v>17747.508</v>
      </c>
      <c r="U1092" s="15">
        <f>T1092/INPUTS!$B$7*1000</f>
        <v>22184385</v>
      </c>
      <c r="V1092" s="15">
        <f>T1092*INPUTS!$B$6</f>
        <v>56082.12528</v>
      </c>
      <c r="W1092" s="54" t="s">
        <v>396</v>
      </c>
      <c r="X1092" s="54" t="s">
        <v>396</v>
      </c>
      <c r="Y1092" s="67">
        <f>IFERROR(VLOOKUP(E1092,INPUTS!$A$44:$B$103,2,0),0)</f>
        <v>0</v>
      </c>
      <c r="Z1092" s="15">
        <f t="shared" ref="Z1092:Z1155" si="269">T1092*Y1092</f>
        <v>0</v>
      </c>
      <c r="AA1092" s="20">
        <f>IFERROR(VLOOKUP(E1092,INPUTS!$A$44:$C$103,3,0),SCENARIOS!$J$25)</f>
        <v>0.015</v>
      </c>
      <c r="AB1092" s="15">
        <f t="shared" ref="AB1092:AF1107" si="270">$T1092*AA1092*(1+$Q1092)^AB$2</f>
        <v>316.177083164375</v>
      </c>
      <c r="AC1092" s="20">
        <f>IFERROR(VLOOKUP($E1092,INPUTS!$A$44:$G$103,4,0),SCENARIOS!$K$25)</f>
        <v>0.075</v>
      </c>
      <c r="AD1092" s="15">
        <f t="shared" si="270"/>
        <v>1877.59595916851</v>
      </c>
      <c r="AE1092" s="20">
        <f>IFERROR(VLOOKUP($E1092,INPUTS!$A$44:$G$103,5,0),SCENARIOS!$L$25)</f>
        <v>0.15</v>
      </c>
      <c r="AF1092" s="15">
        <f t="shared" si="270"/>
        <v>4459.99001648469</v>
      </c>
      <c r="AG1092" s="20">
        <f>IFERROR(VLOOKUP($E1092,INPUTS!$A$44:$G$103,6,0),SCENARIOS!$M$25)</f>
        <v>0.2</v>
      </c>
      <c r="AH1092" s="15">
        <f t="shared" ref="AH1092:AH1155" si="271">$T1092*AG1092*(1+$Q1092)^AH$2</f>
        <v>7062.75875453419</v>
      </c>
      <c r="AI1092" s="20">
        <f>IFERROR(VLOOKUP($E1092,INPUTS!$A$44:$G$103,7,0),SCENARIOS!$N$25)</f>
        <v>0.3</v>
      </c>
      <c r="AJ1092" s="15">
        <f t="shared" ref="AJ1092:AJ1155" si="272">$T1092*AI1092*(1+$Q1092)^AJ$2</f>
        <v>12582.5127792718</v>
      </c>
      <c r="AL1092" t="str">
        <f t="shared" si="261"/>
        <v>N</v>
      </c>
      <c r="AM1092" s="21">
        <f t="shared" si="262"/>
        <v>41941.7092642392</v>
      </c>
    </row>
    <row r="1093" ht="15" customHeight="1" spans="1:39">
      <c r="A1093" s="24" t="s">
        <v>2110</v>
      </c>
      <c r="B1093" s="52" t="s">
        <v>449</v>
      </c>
      <c r="C1093" s="52" t="s">
        <v>450</v>
      </c>
      <c r="D1093" s="52" t="s">
        <v>929</v>
      </c>
      <c r="E1093" s="10" t="s">
        <v>751</v>
      </c>
      <c r="F1093" s="52" t="s">
        <v>750</v>
      </c>
      <c r="G1093" s="52" t="s">
        <v>181</v>
      </c>
      <c r="H1093" s="52" t="s">
        <v>1248</v>
      </c>
      <c r="I1093" s="52" t="s">
        <v>1249</v>
      </c>
      <c r="J1093" s="52" t="s">
        <v>181</v>
      </c>
      <c r="K1093" s="52" t="s">
        <v>931</v>
      </c>
      <c r="L1093" s="53" t="s">
        <v>279</v>
      </c>
      <c r="M1093" s="13">
        <v>966</v>
      </c>
      <c r="N1093" s="14">
        <f t="shared" ref="N1093:N1156" si="273">M1093/365</f>
        <v>2.64657534246575</v>
      </c>
      <c r="O1093" s="15">
        <v>2450</v>
      </c>
      <c r="P1093" s="15">
        <f t="shared" si="265"/>
        <v>2366700</v>
      </c>
      <c r="Q1093" s="16">
        <f>IFERROR(VLOOKUP(G1093,SCENARIOS!$A$13:$E$18,4,0),0.025)</f>
        <v>0.035</v>
      </c>
      <c r="R1093" s="52">
        <f>IFERROR(VLOOKUP(L1093,INPUTS!$A$107:$B$120,2,0),0.0082)</f>
        <v>0.0039</v>
      </c>
      <c r="S1093" s="52">
        <f t="shared" si="266"/>
        <v>9.555</v>
      </c>
      <c r="T1093" s="15">
        <f t="shared" si="267"/>
        <v>9230.13</v>
      </c>
      <c r="U1093" s="15">
        <f>T1093/INPUTS!$B$7*1000</f>
        <v>11537662.5</v>
      </c>
      <c r="V1093" s="15">
        <f>T1093*INPUTS!$B$6</f>
        <v>29167.2108</v>
      </c>
      <c r="W1093" s="54" t="s">
        <v>396</v>
      </c>
      <c r="X1093" s="54" t="s">
        <v>396</v>
      </c>
      <c r="Y1093" s="67">
        <f>IFERROR(VLOOKUP(E1093,INPUTS!$A$44:$B$103,2,0),0)</f>
        <v>0</v>
      </c>
      <c r="Z1093" s="15">
        <f t="shared" si="269"/>
        <v>0</v>
      </c>
      <c r="AA1093" s="20">
        <f>IFERROR(VLOOKUP(E1093,INPUTS!$A$44:$C$103,3,0),SCENARIOS!$J$25)</f>
        <v>0.015</v>
      </c>
      <c r="AB1093" s="15">
        <f t="shared" si="270"/>
        <v>164.437485005106</v>
      </c>
      <c r="AC1093" s="20">
        <f>IFERROR(VLOOKUP($E1093,INPUTS!$A$44:$G$103,4,0),SCENARIOS!$K$25)</f>
        <v>0.075</v>
      </c>
      <c r="AD1093" s="15">
        <f t="shared" si="270"/>
        <v>976.500745377887</v>
      </c>
      <c r="AE1093" s="20">
        <f>IFERROR(VLOOKUP($E1093,INPUTS!$A$44:$G$103,5,0),SCENARIOS!$L$25)</f>
        <v>0.15</v>
      </c>
      <c r="AF1093" s="15">
        <f t="shared" si="270"/>
        <v>2319.55312547856</v>
      </c>
      <c r="AG1093" s="20">
        <f>IFERROR(VLOOKUP($E1093,INPUTS!$A$44:$G$103,6,0),SCENARIOS!$M$25)</f>
        <v>0.2</v>
      </c>
      <c r="AH1093" s="15">
        <f t="shared" si="271"/>
        <v>3673.2019764684</v>
      </c>
      <c r="AI1093" s="20">
        <f>IFERROR(VLOOKUP($E1093,INPUTS!$A$44:$G$103,7,0),SCENARIOS!$N$25)</f>
        <v>0.3</v>
      </c>
      <c r="AJ1093" s="15">
        <f t="shared" si="272"/>
        <v>6543.91752798982</v>
      </c>
      <c r="AL1093" t="str">
        <f t="shared" ref="AL1093:AL1156" si="274">IF(H1093="MULTI","MULTI",IF(COUNTIFS($E$4:$E$1277,H1093,$H$4:$H$1277,E1093)&gt;0,"Y","N"))</f>
        <v>N</v>
      </c>
      <c r="AM1093" s="21">
        <f t="shared" ref="AM1093:AM1156" si="275">T1093*((1+Q1093)^25)</f>
        <v>21813.0584266327</v>
      </c>
    </row>
    <row r="1094" ht="15" customHeight="1" spans="1:39">
      <c r="A1094" s="6" t="s">
        <v>2111</v>
      </c>
      <c r="B1094" s="52" t="s">
        <v>449</v>
      </c>
      <c r="C1094" s="52" t="s">
        <v>450</v>
      </c>
      <c r="D1094" s="52" t="s">
        <v>929</v>
      </c>
      <c r="E1094" s="10" t="s">
        <v>751</v>
      </c>
      <c r="F1094" s="52" t="s">
        <v>750</v>
      </c>
      <c r="G1094" s="52" t="s">
        <v>181</v>
      </c>
      <c r="H1094" s="52" t="s">
        <v>1173</v>
      </c>
      <c r="I1094" s="52" t="s">
        <v>1174</v>
      </c>
      <c r="J1094" s="52" t="s">
        <v>181</v>
      </c>
      <c r="K1094" s="52" t="s">
        <v>931</v>
      </c>
      <c r="L1094" s="53" t="s">
        <v>279</v>
      </c>
      <c r="M1094" s="13">
        <v>772</v>
      </c>
      <c r="N1094" s="14">
        <f t="shared" si="273"/>
        <v>2.11506849315069</v>
      </c>
      <c r="O1094" s="15">
        <v>1960</v>
      </c>
      <c r="P1094" s="15">
        <f t="shared" si="265"/>
        <v>1513120</v>
      </c>
      <c r="Q1094" s="16">
        <f>IFERROR(VLOOKUP(G1094,SCENARIOS!$A$13:$E$18,4,0),0.025)</f>
        <v>0.035</v>
      </c>
      <c r="R1094" s="52">
        <f>IFERROR(VLOOKUP(L1094,INPUTS!$A$107:$B$120,2,0),0.0082)</f>
        <v>0.0039</v>
      </c>
      <c r="S1094" s="52">
        <f t="shared" si="266"/>
        <v>7.644</v>
      </c>
      <c r="T1094" s="15">
        <f t="shared" si="267"/>
        <v>5901.168</v>
      </c>
      <c r="U1094" s="15">
        <f>T1094/INPUTS!$B$7*1000</f>
        <v>7376460</v>
      </c>
      <c r="V1094" s="15">
        <f>T1094*INPUTS!$B$6</f>
        <v>18647.69088</v>
      </c>
      <c r="W1094" s="54" t="s">
        <v>396</v>
      </c>
      <c r="X1094" s="54" t="s">
        <v>396</v>
      </c>
      <c r="Y1094" s="67">
        <f>IFERROR(VLOOKUP(E1094,INPUTS!$A$44:$B$103,2,0),0)</f>
        <v>0</v>
      </c>
      <c r="Z1094" s="15">
        <f t="shared" si="269"/>
        <v>0</v>
      </c>
      <c r="AA1094" s="20">
        <f>IFERROR(VLOOKUP(E1094,INPUTS!$A$44:$C$103,3,0),SCENARIOS!$J$25)</f>
        <v>0.015</v>
      </c>
      <c r="AB1094" s="15">
        <f t="shared" si="270"/>
        <v>105.131046313823</v>
      </c>
      <c r="AC1094" s="20">
        <f>IFERROR(VLOOKUP($E1094,INPUTS!$A$44:$G$103,4,0),SCENARIOS!$K$25)</f>
        <v>0.075</v>
      </c>
      <c r="AD1094" s="15">
        <f t="shared" si="270"/>
        <v>624.313520026276</v>
      </c>
      <c r="AE1094" s="20">
        <f>IFERROR(VLOOKUP($E1094,INPUTS!$A$44:$G$103,5,0),SCENARIOS!$L$25)</f>
        <v>0.15</v>
      </c>
      <c r="AF1094" s="15">
        <f t="shared" si="270"/>
        <v>1482.97723633081</v>
      </c>
      <c r="AG1094" s="20">
        <f>IFERROR(VLOOKUP($E1094,INPUTS!$A$44:$G$103,6,0),SCENARIOS!$M$25)</f>
        <v>0.2</v>
      </c>
      <c r="AH1094" s="15">
        <f t="shared" si="271"/>
        <v>2348.4156735682</v>
      </c>
      <c r="AI1094" s="20">
        <f>IFERROR(VLOOKUP($E1094,INPUTS!$A$44:$G$103,7,0),SCENARIOS!$N$25)</f>
        <v>0.3</v>
      </c>
      <c r="AJ1094" s="15">
        <f t="shared" si="272"/>
        <v>4183.77170319515</v>
      </c>
      <c r="AL1094" t="str">
        <f t="shared" si="274"/>
        <v>N</v>
      </c>
      <c r="AM1094" s="21">
        <f t="shared" si="275"/>
        <v>13945.9056773172</v>
      </c>
    </row>
    <row r="1095" ht="15" customHeight="1" spans="1:39">
      <c r="A1095" s="24" t="s">
        <v>2112</v>
      </c>
      <c r="B1095" s="52" t="s">
        <v>449</v>
      </c>
      <c r="C1095" s="52" t="s">
        <v>450</v>
      </c>
      <c r="D1095" s="52" t="s">
        <v>929</v>
      </c>
      <c r="E1095" s="10" t="s">
        <v>751</v>
      </c>
      <c r="F1095" s="52" t="s">
        <v>750</v>
      </c>
      <c r="G1095" s="52" t="s">
        <v>181</v>
      </c>
      <c r="H1095" s="52" t="s">
        <v>2129</v>
      </c>
      <c r="I1095" s="52" t="s">
        <v>750</v>
      </c>
      <c r="J1095" s="52" t="s">
        <v>181</v>
      </c>
      <c r="K1095" s="52" t="s">
        <v>931</v>
      </c>
      <c r="L1095" s="53" t="s">
        <v>279</v>
      </c>
      <c r="M1095" s="13">
        <v>1159</v>
      </c>
      <c r="N1095" s="14">
        <f t="shared" si="273"/>
        <v>3.17534246575342</v>
      </c>
      <c r="O1095" s="15">
        <v>880</v>
      </c>
      <c r="P1095" s="15">
        <f t="shared" si="265"/>
        <v>1019920</v>
      </c>
      <c r="Q1095" s="16">
        <f>IFERROR(VLOOKUP(G1095,SCENARIOS!$A$13:$E$18,4,0),0.025)</f>
        <v>0.035</v>
      </c>
      <c r="R1095" s="52">
        <f>IFERROR(VLOOKUP(L1095,INPUTS!$A$107:$B$120,2,0),0.0082)</f>
        <v>0.0039</v>
      </c>
      <c r="S1095" s="52">
        <f t="shared" si="266"/>
        <v>3.432</v>
      </c>
      <c r="T1095" s="15">
        <f t="shared" si="267"/>
        <v>3977.688</v>
      </c>
      <c r="U1095" s="15">
        <f>T1095/INPUTS!$B$7*1000</f>
        <v>4972110</v>
      </c>
      <c r="V1095" s="15">
        <f>T1095*INPUTS!$B$6</f>
        <v>12569.49408</v>
      </c>
      <c r="W1095" s="54" t="s">
        <v>396</v>
      </c>
      <c r="X1095" s="54" t="s">
        <v>396</v>
      </c>
      <c r="Y1095" s="67">
        <f>IFERROR(VLOOKUP(E1095,INPUTS!$A$44:$B$103,2,0),0)</f>
        <v>0</v>
      </c>
      <c r="Z1095" s="15">
        <f t="shared" si="269"/>
        <v>0</v>
      </c>
      <c r="AA1095" s="20">
        <f>IFERROR(VLOOKUP(E1095,INPUTS!$A$44:$C$103,3,0),SCENARIOS!$J$25)</f>
        <v>0.015</v>
      </c>
      <c r="AB1095" s="15">
        <f t="shared" si="270"/>
        <v>70.8636834860386</v>
      </c>
      <c r="AC1095" s="20">
        <f>IFERROR(VLOOKUP($E1095,INPUTS!$A$44:$G$103,4,0),SCENARIOS!$K$25)</f>
        <v>0.075</v>
      </c>
      <c r="AD1095" s="15">
        <f t="shared" si="270"/>
        <v>420.819132220313</v>
      </c>
      <c r="AE1095" s="20">
        <f>IFERROR(VLOOKUP($E1095,INPUTS!$A$44:$G$103,5,0),SCENARIOS!$L$25)</f>
        <v>0.15</v>
      </c>
      <c r="AF1095" s="15">
        <f t="shared" si="270"/>
        <v>999.602240984534</v>
      </c>
      <c r="AG1095" s="20">
        <f>IFERROR(VLOOKUP($E1095,INPUTS!$A$44:$G$103,6,0),SCENARIOS!$M$25)</f>
        <v>0.2</v>
      </c>
      <c r="AH1095" s="15">
        <f t="shared" si="271"/>
        <v>1582.95185694834</v>
      </c>
      <c r="AI1095" s="20">
        <f>IFERROR(VLOOKUP($E1095,INPUTS!$A$44:$G$103,7,0),SCENARIOS!$N$25)</f>
        <v>0.3</v>
      </c>
      <c r="AJ1095" s="15">
        <f t="shared" si="272"/>
        <v>2820.07536449376</v>
      </c>
      <c r="AL1095" t="str">
        <f t="shared" si="274"/>
        <v>N</v>
      </c>
      <c r="AM1095" s="21">
        <f t="shared" si="275"/>
        <v>9400.25121497919</v>
      </c>
    </row>
    <row r="1096" ht="15" customHeight="1" spans="1:39">
      <c r="A1096" s="6" t="s">
        <v>2113</v>
      </c>
      <c r="B1096" s="52" t="s">
        <v>449</v>
      </c>
      <c r="C1096" s="52" t="s">
        <v>450</v>
      </c>
      <c r="D1096" s="52" t="s">
        <v>929</v>
      </c>
      <c r="E1096" s="10" t="s">
        <v>1248</v>
      </c>
      <c r="F1096" s="52" t="s">
        <v>1249</v>
      </c>
      <c r="G1096" s="52" t="s">
        <v>181</v>
      </c>
      <c r="H1096" s="52" t="s">
        <v>251</v>
      </c>
      <c r="I1096" s="52" t="s">
        <v>930</v>
      </c>
      <c r="J1096" s="52" t="s">
        <v>169</v>
      </c>
      <c r="K1096" s="52" t="s">
        <v>931</v>
      </c>
      <c r="L1096" s="53" t="s">
        <v>291</v>
      </c>
      <c r="M1096" s="13">
        <v>5315</v>
      </c>
      <c r="N1096" s="14">
        <f t="shared" si="273"/>
        <v>14.5616438356164</v>
      </c>
      <c r="O1096" s="15">
        <v>5430</v>
      </c>
      <c r="P1096" s="15">
        <f t="shared" si="265"/>
        <v>28860450</v>
      </c>
      <c r="Q1096" s="16">
        <f>IFERROR(VLOOKUP(G1096,SCENARIOS!$A$13:$E$18,4,0),0.025)</f>
        <v>0.035</v>
      </c>
      <c r="R1096" s="52">
        <f>IFERROR(VLOOKUP(L1096,INPUTS!$A$107:$B$120,2,0),0.0082)</f>
        <v>0.0079</v>
      </c>
      <c r="S1096" s="52">
        <f t="shared" si="266"/>
        <v>42.897</v>
      </c>
      <c r="T1096" s="15">
        <f t="shared" si="267"/>
        <v>227997.555</v>
      </c>
      <c r="U1096" s="15">
        <f>T1096/INPUTS!$B$7*1000</f>
        <v>284996943.75</v>
      </c>
      <c r="V1096" s="15">
        <f>T1096*INPUTS!$B$6</f>
        <v>720472.2738</v>
      </c>
      <c r="W1096" s="54" t="s">
        <v>396</v>
      </c>
      <c r="X1096" s="54" t="s">
        <v>396</v>
      </c>
      <c r="Y1096" s="67">
        <f>IFERROR(VLOOKUP(E1096,INPUTS!$A$44:$B$103,2,0),0)</f>
        <v>0</v>
      </c>
      <c r="Z1096" s="15">
        <f t="shared" si="269"/>
        <v>0</v>
      </c>
      <c r="AA1096" s="20">
        <f>IFERROR(VLOOKUP(E1096,INPUTS!$A$44:$C$103,3,0),SCENARIOS!$J$25)</f>
        <v>0.015</v>
      </c>
      <c r="AB1096" s="15">
        <f t="shared" si="270"/>
        <v>4061.84360691705</v>
      </c>
      <c r="AC1096" s="20">
        <f>IFERROR(VLOOKUP($E1096,INPUTS!$A$44:$G$103,4,0),SCENARIOS!$K$25)</f>
        <v>0.075</v>
      </c>
      <c r="AD1096" s="15">
        <f t="shared" si="270"/>
        <v>24120.9801380734</v>
      </c>
      <c r="AE1096" s="20">
        <f>IFERROR(VLOOKUP($E1096,INPUTS!$A$44:$G$103,5,0),SCENARIOS!$L$25)</f>
        <v>0.15</v>
      </c>
      <c r="AF1096" s="15">
        <f t="shared" si="270"/>
        <v>57296.3155775402</v>
      </c>
      <c r="AG1096" s="20">
        <f>IFERROR(VLOOKUP($E1096,INPUTS!$A$44:$G$103,6,0),SCENARIOS!$M$25)</f>
        <v>0.2</v>
      </c>
      <c r="AH1096" s="15">
        <f t="shared" si="271"/>
        <v>90733.3991672882</v>
      </c>
      <c r="AI1096" s="20">
        <f>IFERROR(VLOOKUP($E1096,INPUTS!$A$44:$G$103,7,0),SCENARIOS!$N$25)</f>
        <v>0.3</v>
      </c>
      <c r="AJ1096" s="15">
        <f t="shared" si="272"/>
        <v>161644.22348367</v>
      </c>
      <c r="AL1096" t="str">
        <f t="shared" si="274"/>
        <v>Y</v>
      </c>
      <c r="AM1096" s="21">
        <f t="shared" si="275"/>
        <v>538814.078278899</v>
      </c>
    </row>
    <row r="1097" ht="15" customHeight="1" spans="1:39">
      <c r="A1097" s="24" t="s">
        <v>2114</v>
      </c>
      <c r="B1097" s="52" t="s">
        <v>449</v>
      </c>
      <c r="C1097" s="52" t="s">
        <v>450</v>
      </c>
      <c r="D1097" s="52" t="s">
        <v>929</v>
      </c>
      <c r="E1097" s="10" t="s">
        <v>1248</v>
      </c>
      <c r="F1097" s="52" t="s">
        <v>1249</v>
      </c>
      <c r="G1097" s="52" t="s">
        <v>181</v>
      </c>
      <c r="H1097" s="52" t="s">
        <v>245</v>
      </c>
      <c r="I1097" s="52" t="s">
        <v>930</v>
      </c>
      <c r="J1097" s="52" t="s">
        <v>169</v>
      </c>
      <c r="K1097" s="52" t="s">
        <v>931</v>
      </c>
      <c r="L1097" s="53" t="s">
        <v>291</v>
      </c>
      <c r="M1097" s="13">
        <v>3544</v>
      </c>
      <c r="N1097" s="14">
        <f t="shared" si="273"/>
        <v>9.70958904109589</v>
      </c>
      <c r="O1097" s="15">
        <v>5700</v>
      </c>
      <c r="P1097" s="15">
        <f t="shared" si="265"/>
        <v>20200800</v>
      </c>
      <c r="Q1097" s="16">
        <f>IFERROR(VLOOKUP(G1097,SCENARIOS!$A$13:$E$18,4,0),0.025)</f>
        <v>0.035</v>
      </c>
      <c r="R1097" s="52">
        <f>IFERROR(VLOOKUP(L1097,INPUTS!$A$107:$B$120,2,0),0.0082)</f>
        <v>0.0079</v>
      </c>
      <c r="S1097" s="52">
        <f t="shared" si="266"/>
        <v>45.03</v>
      </c>
      <c r="T1097" s="15">
        <f t="shared" si="267"/>
        <v>159586.32</v>
      </c>
      <c r="U1097" s="15">
        <f>T1097/INPUTS!$B$7*1000</f>
        <v>199482900</v>
      </c>
      <c r="V1097" s="15">
        <f>T1097*INPUTS!$B$6</f>
        <v>504292.7712</v>
      </c>
      <c r="W1097" s="54" t="s">
        <v>396</v>
      </c>
      <c r="X1097" s="54" t="s">
        <v>396</v>
      </c>
      <c r="Y1097" s="67">
        <f>IFERROR(VLOOKUP(E1097,INPUTS!$A$44:$B$103,2,0),0)</f>
        <v>0</v>
      </c>
      <c r="Z1097" s="15">
        <f t="shared" si="269"/>
        <v>0</v>
      </c>
      <c r="AA1097" s="20">
        <f>IFERROR(VLOOKUP(E1097,INPUTS!$A$44:$C$103,3,0),SCENARIOS!$J$25)</f>
        <v>0.015</v>
      </c>
      <c r="AB1097" s="15">
        <f t="shared" si="270"/>
        <v>2843.0773024887</v>
      </c>
      <c r="AC1097" s="20">
        <f>IFERROR(VLOOKUP($E1097,INPUTS!$A$44:$G$103,4,0),SCENARIOS!$K$25)</f>
        <v>0.075</v>
      </c>
      <c r="AD1097" s="15">
        <f t="shared" si="270"/>
        <v>16883.4198903064</v>
      </c>
      <c r="AE1097" s="20">
        <f>IFERROR(VLOOKUP($E1097,INPUTS!$A$44:$G$103,5,0),SCENARIOS!$L$25)</f>
        <v>0.15</v>
      </c>
      <c r="AF1097" s="15">
        <f t="shared" si="270"/>
        <v>40104.413192406</v>
      </c>
      <c r="AG1097" s="20">
        <f>IFERROR(VLOOKUP($E1097,INPUTS!$A$44:$G$103,6,0),SCENARIOS!$M$25)</f>
        <v>0.2</v>
      </c>
      <c r="AH1097" s="15">
        <f t="shared" si="271"/>
        <v>63508.6164594993</v>
      </c>
      <c r="AI1097" s="20">
        <f>IFERROR(VLOOKUP($E1097,INPUTS!$A$44:$G$103,7,0),SCENARIOS!$N$25)</f>
        <v>0.3</v>
      </c>
      <c r="AJ1097" s="15">
        <f t="shared" si="272"/>
        <v>113142.47108929</v>
      </c>
      <c r="AL1097" t="str">
        <f t="shared" si="274"/>
        <v>Y</v>
      </c>
      <c r="AM1097" s="21">
        <f t="shared" si="275"/>
        <v>377141.570297635</v>
      </c>
    </row>
    <row r="1098" ht="15" customHeight="1" spans="1:39">
      <c r="A1098" s="6" t="s">
        <v>2115</v>
      </c>
      <c r="B1098" s="52" t="s">
        <v>449</v>
      </c>
      <c r="C1098" s="52" t="s">
        <v>450</v>
      </c>
      <c r="D1098" s="52" t="s">
        <v>929</v>
      </c>
      <c r="E1098" s="10" t="s">
        <v>1248</v>
      </c>
      <c r="F1098" s="52" t="s">
        <v>1249</v>
      </c>
      <c r="G1098" s="52" t="s">
        <v>181</v>
      </c>
      <c r="H1098" s="52" t="s">
        <v>248</v>
      </c>
      <c r="I1098" s="52" t="s">
        <v>930</v>
      </c>
      <c r="J1098" s="52" t="s">
        <v>169</v>
      </c>
      <c r="K1098" s="52" t="s">
        <v>931</v>
      </c>
      <c r="L1098" s="53" t="s">
        <v>291</v>
      </c>
      <c r="M1098" s="13">
        <v>1772</v>
      </c>
      <c r="N1098" s="14">
        <f t="shared" si="273"/>
        <v>4.85479452054795</v>
      </c>
      <c r="O1098" s="15">
        <v>7240</v>
      </c>
      <c r="P1098" s="15">
        <f t="shared" si="265"/>
        <v>12829280</v>
      </c>
      <c r="Q1098" s="16">
        <f>IFERROR(VLOOKUP(G1098,SCENARIOS!$A$13:$E$18,4,0),0.025)</f>
        <v>0.035</v>
      </c>
      <c r="R1098" s="52">
        <f>IFERROR(VLOOKUP(L1098,INPUTS!$A$107:$B$120,2,0),0.0082)</f>
        <v>0.0079</v>
      </c>
      <c r="S1098" s="52">
        <f t="shared" si="266"/>
        <v>57.196</v>
      </c>
      <c r="T1098" s="15">
        <f t="shared" si="267"/>
        <v>101351.312</v>
      </c>
      <c r="U1098" s="15">
        <f>T1098/INPUTS!$B$7*1000</f>
        <v>126689140</v>
      </c>
      <c r="V1098" s="15">
        <f>T1098*INPUTS!$B$6</f>
        <v>320270.14592</v>
      </c>
      <c r="W1098" s="54" t="s">
        <v>396</v>
      </c>
      <c r="X1098" s="54" t="s">
        <v>396</v>
      </c>
      <c r="Y1098" s="67">
        <f>IFERROR(VLOOKUP(E1098,INPUTS!$A$44:$B$103,2,0),0)</f>
        <v>0</v>
      </c>
      <c r="Z1098" s="15">
        <f t="shared" si="269"/>
        <v>0</v>
      </c>
      <c r="AA1098" s="20">
        <f>IFERROR(VLOOKUP(E1098,INPUTS!$A$44:$C$103,3,0),SCENARIOS!$J$25)</f>
        <v>0.015</v>
      </c>
      <c r="AB1098" s="15">
        <f t="shared" si="270"/>
        <v>1805.60347982616</v>
      </c>
      <c r="AC1098" s="20">
        <f>IFERROR(VLOOKUP($E1098,INPUTS!$A$44:$G$103,4,0),SCENARIOS!$K$25)</f>
        <v>0.075</v>
      </c>
      <c r="AD1098" s="15">
        <f t="shared" si="270"/>
        <v>10722.4526320893</v>
      </c>
      <c r="AE1098" s="20">
        <f>IFERROR(VLOOKUP($E1098,INPUTS!$A$44:$G$103,5,0),SCENARIOS!$L$25)</f>
        <v>0.15</v>
      </c>
      <c r="AF1098" s="15">
        <f t="shared" si="270"/>
        <v>25469.8203081596</v>
      </c>
      <c r="AG1098" s="20">
        <f>IFERROR(VLOOKUP($E1098,INPUTS!$A$44:$G$103,6,0),SCENARIOS!$M$25)</f>
        <v>0.2</v>
      </c>
      <c r="AH1098" s="15">
        <f t="shared" si="271"/>
        <v>40333.5423830504</v>
      </c>
      <c r="AI1098" s="20">
        <f>IFERROR(VLOOKUP($E1098,INPUTS!$A$44:$G$103,7,0),SCENARIOS!$N$25)</f>
        <v>0.3</v>
      </c>
      <c r="AJ1098" s="15">
        <f t="shared" si="272"/>
        <v>71855.3939198651</v>
      </c>
      <c r="AL1098" t="str">
        <f t="shared" si="274"/>
        <v>N</v>
      </c>
      <c r="AM1098" s="21">
        <f t="shared" si="275"/>
        <v>239517.979732884</v>
      </c>
    </row>
    <row r="1099" ht="15" customHeight="1" spans="1:39">
      <c r="A1099" s="24" t="s">
        <v>2116</v>
      </c>
      <c r="B1099" s="52" t="s">
        <v>449</v>
      </c>
      <c r="C1099" s="52" t="s">
        <v>450</v>
      </c>
      <c r="D1099" s="52" t="s">
        <v>929</v>
      </c>
      <c r="E1099" s="10" t="s">
        <v>1248</v>
      </c>
      <c r="F1099" s="52" t="s">
        <v>1249</v>
      </c>
      <c r="G1099" s="52" t="s">
        <v>181</v>
      </c>
      <c r="H1099" s="52" t="s">
        <v>515</v>
      </c>
      <c r="I1099" s="52" t="s">
        <v>514</v>
      </c>
      <c r="J1099" s="52" t="s">
        <v>181</v>
      </c>
      <c r="K1099" s="52" t="s">
        <v>931</v>
      </c>
      <c r="L1099" s="53" t="s">
        <v>279</v>
      </c>
      <c r="M1099" s="13">
        <v>7087</v>
      </c>
      <c r="N1099" s="14">
        <f t="shared" si="273"/>
        <v>19.4164383561644</v>
      </c>
      <c r="O1099" s="15">
        <v>1870</v>
      </c>
      <c r="P1099" s="15">
        <f t="shared" si="265"/>
        <v>13252690</v>
      </c>
      <c r="Q1099" s="16">
        <f>IFERROR(VLOOKUP(G1099,SCENARIOS!$A$13:$E$18,4,0),0.025)</f>
        <v>0.035</v>
      </c>
      <c r="R1099" s="52">
        <f>IFERROR(VLOOKUP(L1099,INPUTS!$A$107:$B$120,2,0),0.0082)</f>
        <v>0.0039</v>
      </c>
      <c r="S1099" s="52">
        <f t="shared" si="266"/>
        <v>7.293</v>
      </c>
      <c r="T1099" s="15">
        <f t="shared" si="267"/>
        <v>51685.491</v>
      </c>
      <c r="U1099" s="15">
        <f>T1099/INPUTS!$B$7*1000</f>
        <v>64606863.75</v>
      </c>
      <c r="V1099" s="15">
        <f>T1099*INPUTS!$B$6</f>
        <v>163326.15156</v>
      </c>
      <c r="W1099" s="54" t="s">
        <v>396</v>
      </c>
      <c r="X1099" s="54" t="s">
        <v>396</v>
      </c>
      <c r="Y1099" s="67">
        <f>IFERROR(VLOOKUP(E1099,INPUTS!$A$44:$B$103,2,0),0)</f>
        <v>0</v>
      </c>
      <c r="Z1099" s="15">
        <f t="shared" si="269"/>
        <v>0</v>
      </c>
      <c r="AA1099" s="20">
        <f>IFERROR(VLOOKUP(E1099,INPUTS!$A$44:$C$103,3,0),SCENARIOS!$J$25)</f>
        <v>0.015</v>
      </c>
      <c r="AB1099" s="15">
        <f t="shared" si="270"/>
        <v>920.792247920022</v>
      </c>
      <c r="AC1099" s="20">
        <f>IFERROR(VLOOKUP($E1099,INPUTS!$A$44:$G$103,4,0),SCENARIOS!$K$25)</f>
        <v>0.075</v>
      </c>
      <c r="AD1099" s="15">
        <f t="shared" si="270"/>
        <v>5468.06171600206</v>
      </c>
      <c r="AE1099" s="20">
        <f>IFERROR(VLOOKUP($E1099,INPUTS!$A$44:$G$103,5,0),SCENARIOS!$L$25)</f>
        <v>0.15</v>
      </c>
      <c r="AF1099" s="15">
        <f t="shared" si="270"/>
        <v>12988.6840370552</v>
      </c>
      <c r="AG1099" s="20">
        <f>IFERROR(VLOOKUP($E1099,INPUTS!$A$44:$G$103,6,0),SCENARIOS!$M$25)</f>
        <v>0.2</v>
      </c>
      <c r="AH1099" s="15">
        <f t="shared" si="271"/>
        <v>20568.6428789128</v>
      </c>
      <c r="AI1099" s="20">
        <f>IFERROR(VLOOKUP($E1099,INPUTS!$A$44:$G$103,7,0),SCENARIOS!$N$25)</f>
        <v>0.3</v>
      </c>
      <c r="AJ1099" s="15">
        <f t="shared" si="272"/>
        <v>36643.6432095388</v>
      </c>
      <c r="AL1099" t="str">
        <f t="shared" si="274"/>
        <v>Y</v>
      </c>
      <c r="AM1099" s="21">
        <f t="shared" si="275"/>
        <v>122145.477365129</v>
      </c>
    </row>
    <row r="1100" ht="15" customHeight="1" spans="1:39">
      <c r="A1100" s="6" t="s">
        <v>2117</v>
      </c>
      <c r="B1100" s="52" t="s">
        <v>449</v>
      </c>
      <c r="C1100" s="52" t="s">
        <v>450</v>
      </c>
      <c r="D1100" s="52" t="s">
        <v>929</v>
      </c>
      <c r="E1100" s="10" t="s">
        <v>515</v>
      </c>
      <c r="F1100" s="52" t="s">
        <v>514</v>
      </c>
      <c r="G1100" s="52" t="s">
        <v>181</v>
      </c>
      <c r="H1100" s="52" t="s">
        <v>251</v>
      </c>
      <c r="I1100" s="52" t="s">
        <v>930</v>
      </c>
      <c r="J1100" s="52" t="s">
        <v>169</v>
      </c>
      <c r="K1100" s="52" t="s">
        <v>931</v>
      </c>
      <c r="L1100" s="53" t="s">
        <v>286</v>
      </c>
      <c r="M1100" s="13">
        <v>4603</v>
      </c>
      <c r="N1100" s="14">
        <f t="shared" si="273"/>
        <v>12.6109589041096</v>
      </c>
      <c r="O1100" s="15">
        <v>3870</v>
      </c>
      <c r="P1100" s="15">
        <f t="shared" si="265"/>
        <v>17813610</v>
      </c>
      <c r="Q1100" s="16">
        <f>IFERROR(VLOOKUP(G1100,SCENARIOS!$A$13:$E$18,4,0),0.025)</f>
        <v>0.035</v>
      </c>
      <c r="R1100" s="52">
        <f>IFERROR(VLOOKUP(L1100,INPUTS!$A$107:$B$120,2,0),0.0082)</f>
        <v>0.0039</v>
      </c>
      <c r="S1100" s="52">
        <f t="shared" si="266"/>
        <v>15.093</v>
      </c>
      <c r="T1100" s="15">
        <f t="shared" si="267"/>
        <v>69473.079</v>
      </c>
      <c r="U1100" s="15">
        <f>T1100/INPUTS!$B$7*1000</f>
        <v>86841348.75</v>
      </c>
      <c r="V1100" s="15">
        <f>T1100*INPUTS!$B$6</f>
        <v>219534.92964</v>
      </c>
      <c r="W1100" s="54" t="s">
        <v>396</v>
      </c>
      <c r="X1100" s="54" t="s">
        <v>396</v>
      </c>
      <c r="Y1100" s="67">
        <f>IFERROR(VLOOKUP(E1100,INPUTS!$A$44:$B$103,2,0),0)</f>
        <v>0</v>
      </c>
      <c r="Z1100" s="15">
        <f t="shared" si="269"/>
        <v>0</v>
      </c>
      <c r="AA1100" s="20">
        <f>IFERROR(VLOOKUP(E1100,INPUTS!$A$44:$C$103,3,0),SCENARIOS!$J$25)</f>
        <v>0.015</v>
      </c>
      <c r="AB1100" s="15">
        <f t="shared" si="270"/>
        <v>1237.68336809135</v>
      </c>
      <c r="AC1100" s="20">
        <f>IFERROR(VLOOKUP($E1100,INPUTS!$A$44:$G$103,4,0),SCENARIOS!$K$25)</f>
        <v>0.075</v>
      </c>
      <c r="AD1100" s="15">
        <f t="shared" si="270"/>
        <v>7349.89793504499</v>
      </c>
      <c r="AE1100" s="20">
        <f>IFERROR(VLOOKUP($E1100,INPUTS!$A$44:$G$103,5,0),SCENARIOS!$L$25)</f>
        <v>0.15</v>
      </c>
      <c r="AF1100" s="15">
        <f t="shared" si="270"/>
        <v>17458.7462507104</v>
      </c>
      <c r="AG1100" s="20">
        <f>IFERROR(VLOOKUP($E1100,INPUTS!$A$44:$G$103,6,0),SCENARIOS!$M$25)</f>
        <v>0.2</v>
      </c>
      <c r="AH1100" s="15">
        <f t="shared" si="271"/>
        <v>27647.3517809765</v>
      </c>
      <c r="AI1100" s="20">
        <f>IFERROR(VLOOKUP($E1100,INPUTS!$A$44:$G$103,7,0),SCENARIOS!$N$25)</f>
        <v>0.3</v>
      </c>
      <c r="AJ1100" s="15">
        <f t="shared" si="272"/>
        <v>49254.5716465013</v>
      </c>
      <c r="AL1100" t="str">
        <f t="shared" si="274"/>
        <v>Y</v>
      </c>
      <c r="AM1100" s="21">
        <f t="shared" si="275"/>
        <v>164181.905488338</v>
      </c>
    </row>
    <row r="1101" ht="15" customHeight="1" spans="1:39">
      <c r="A1101" s="24" t="s">
        <v>2118</v>
      </c>
      <c r="B1101" s="52" t="s">
        <v>449</v>
      </c>
      <c r="C1101" s="52" t="s">
        <v>450</v>
      </c>
      <c r="D1101" s="52" t="s">
        <v>929</v>
      </c>
      <c r="E1101" s="10" t="s">
        <v>515</v>
      </c>
      <c r="F1101" s="52" t="s">
        <v>514</v>
      </c>
      <c r="G1101" s="52" t="s">
        <v>181</v>
      </c>
      <c r="H1101" s="52" t="s">
        <v>245</v>
      </c>
      <c r="I1101" s="52" t="s">
        <v>930</v>
      </c>
      <c r="J1101" s="52" t="s">
        <v>169</v>
      </c>
      <c r="K1101" s="52" t="s">
        <v>931</v>
      </c>
      <c r="L1101" s="53" t="s">
        <v>291</v>
      </c>
      <c r="M1101" s="13">
        <v>1841</v>
      </c>
      <c r="N1101" s="14">
        <f t="shared" si="273"/>
        <v>5.04383561643836</v>
      </c>
      <c r="O1101" s="15">
        <v>4490</v>
      </c>
      <c r="P1101" s="15">
        <f t="shared" si="265"/>
        <v>8266090</v>
      </c>
      <c r="Q1101" s="16">
        <f>IFERROR(VLOOKUP(G1101,SCENARIOS!$A$13:$E$18,4,0),0.025)</f>
        <v>0.035</v>
      </c>
      <c r="R1101" s="52">
        <f>IFERROR(VLOOKUP(L1101,INPUTS!$A$107:$B$120,2,0),0.0082)</f>
        <v>0.0079</v>
      </c>
      <c r="S1101" s="52">
        <f t="shared" si="266"/>
        <v>35.471</v>
      </c>
      <c r="T1101" s="15">
        <f t="shared" si="267"/>
        <v>65302.111</v>
      </c>
      <c r="U1101" s="15">
        <f>T1101/INPUTS!$B$7*1000</f>
        <v>81627638.75</v>
      </c>
      <c r="V1101" s="15">
        <f>T1101*INPUTS!$B$6</f>
        <v>206354.67076</v>
      </c>
      <c r="W1101" s="54" t="s">
        <v>396</v>
      </c>
      <c r="X1101" s="54" t="s">
        <v>396</v>
      </c>
      <c r="Y1101" s="67">
        <f>IFERROR(VLOOKUP(E1101,INPUTS!$A$44:$B$103,2,0),0)</f>
        <v>0</v>
      </c>
      <c r="Z1101" s="15">
        <f t="shared" si="269"/>
        <v>0</v>
      </c>
      <c r="AA1101" s="20">
        <f>IFERROR(VLOOKUP(E1101,INPUTS!$A$44:$C$103,3,0),SCENARIOS!$J$25)</f>
        <v>0.015</v>
      </c>
      <c r="AB1101" s="15">
        <f t="shared" si="270"/>
        <v>1163.37634446798</v>
      </c>
      <c r="AC1101" s="20">
        <f>IFERROR(VLOOKUP($E1101,INPUTS!$A$44:$G$103,4,0),SCENARIOS!$K$25)</f>
        <v>0.075</v>
      </c>
      <c r="AD1101" s="15">
        <f t="shared" si="270"/>
        <v>6908.63076319072</v>
      </c>
      <c r="AE1101" s="20">
        <f>IFERROR(VLOOKUP($E1101,INPUTS!$A$44:$G$103,5,0),SCENARIOS!$L$25)</f>
        <v>0.15</v>
      </c>
      <c r="AF1101" s="15">
        <f t="shared" si="270"/>
        <v>16410.5722964247</v>
      </c>
      <c r="AG1101" s="20">
        <f>IFERROR(VLOOKUP($E1101,INPUTS!$A$44:$G$103,6,0),SCENARIOS!$M$25)</f>
        <v>0.2</v>
      </c>
      <c r="AH1101" s="15">
        <f t="shared" si="271"/>
        <v>25987.4826457221</v>
      </c>
      <c r="AI1101" s="20">
        <f>IFERROR(VLOOKUP($E1101,INPUTS!$A$44:$G$103,7,0),SCENARIOS!$N$25)</f>
        <v>0.3</v>
      </c>
      <c r="AJ1101" s="15">
        <f t="shared" si="272"/>
        <v>46297.4658848398</v>
      </c>
      <c r="AL1101" t="str">
        <f t="shared" si="274"/>
        <v>N</v>
      </c>
      <c r="AM1101" s="21">
        <f t="shared" si="275"/>
        <v>154324.8862828</v>
      </c>
    </row>
    <row r="1102" ht="15" customHeight="1" spans="1:39">
      <c r="A1102" s="6" t="s">
        <v>2119</v>
      </c>
      <c r="B1102" s="52" t="s">
        <v>449</v>
      </c>
      <c r="C1102" s="52" t="s">
        <v>450</v>
      </c>
      <c r="D1102" s="52" t="s">
        <v>929</v>
      </c>
      <c r="E1102" s="10" t="s">
        <v>515</v>
      </c>
      <c r="F1102" s="52" t="s">
        <v>514</v>
      </c>
      <c r="G1102" s="52" t="s">
        <v>181</v>
      </c>
      <c r="H1102" s="52" t="s">
        <v>205</v>
      </c>
      <c r="I1102" s="52" t="s">
        <v>408</v>
      </c>
      <c r="J1102" s="52" t="s">
        <v>165</v>
      </c>
      <c r="K1102" s="52" t="s">
        <v>931</v>
      </c>
      <c r="L1102" s="53" t="s">
        <v>291</v>
      </c>
      <c r="M1102" s="13">
        <v>921</v>
      </c>
      <c r="N1102" s="14">
        <f t="shared" si="273"/>
        <v>2.52328767123288</v>
      </c>
      <c r="O1102" s="15">
        <v>8740</v>
      </c>
      <c r="P1102" s="15">
        <f t="shared" si="265"/>
        <v>8049540</v>
      </c>
      <c r="Q1102" s="16">
        <f>IFERROR(VLOOKUP(G1102,SCENARIOS!$A$13:$E$18,4,0),0.025)</f>
        <v>0.035</v>
      </c>
      <c r="R1102" s="52">
        <f>IFERROR(VLOOKUP(L1102,INPUTS!$A$107:$B$120,2,0),0.0082)</f>
        <v>0.0079</v>
      </c>
      <c r="S1102" s="52">
        <f t="shared" si="266"/>
        <v>69.046</v>
      </c>
      <c r="T1102" s="15">
        <f t="shared" si="267"/>
        <v>63591.366</v>
      </c>
      <c r="U1102" s="15">
        <f>T1102/INPUTS!$B$7*1000</f>
        <v>79489207.5</v>
      </c>
      <c r="V1102" s="15">
        <f>T1102*INPUTS!$B$6</f>
        <v>200948.71656</v>
      </c>
      <c r="W1102" s="54" t="s">
        <v>396</v>
      </c>
      <c r="X1102" s="54" t="s">
        <v>396</v>
      </c>
      <c r="Y1102" s="67">
        <f>IFERROR(VLOOKUP(E1102,INPUTS!$A$44:$B$103,2,0),0)</f>
        <v>0</v>
      </c>
      <c r="Z1102" s="15">
        <f t="shared" si="269"/>
        <v>0</v>
      </c>
      <c r="AA1102" s="20">
        <f>IFERROR(VLOOKUP(E1102,INPUTS!$A$44:$C$103,3,0),SCENARIOS!$J$25)</f>
        <v>0.015</v>
      </c>
      <c r="AB1102" s="15">
        <f t="shared" si="270"/>
        <v>1132.89891833367</v>
      </c>
      <c r="AC1102" s="20">
        <f>IFERROR(VLOOKUP($E1102,INPUTS!$A$44:$G$103,4,0),SCENARIOS!$K$25)</f>
        <v>0.075</v>
      </c>
      <c r="AD1102" s="15">
        <f t="shared" si="270"/>
        <v>6727.64265493531</v>
      </c>
      <c r="AE1102" s="20">
        <f>IFERROR(VLOOKUP($E1102,INPUTS!$A$44:$G$103,5,0),SCENARIOS!$L$25)</f>
        <v>0.15</v>
      </c>
      <c r="AF1102" s="15">
        <f t="shared" si="270"/>
        <v>15980.6581011049</v>
      </c>
      <c r="AG1102" s="20">
        <f>IFERROR(VLOOKUP($E1102,INPUTS!$A$44:$G$103,6,0),SCENARIOS!$M$25)</f>
        <v>0.2</v>
      </c>
      <c r="AH1102" s="15">
        <f t="shared" si="271"/>
        <v>25306.6783758761</v>
      </c>
      <c r="AI1102" s="20">
        <f>IFERROR(VLOOKUP($E1102,INPUTS!$A$44:$G$103,7,0),SCENARIOS!$N$25)</f>
        <v>0.3</v>
      </c>
      <c r="AJ1102" s="15">
        <f t="shared" si="272"/>
        <v>45084.5930226569</v>
      </c>
      <c r="AL1102" t="str">
        <f t="shared" si="274"/>
        <v>Y</v>
      </c>
      <c r="AM1102" s="21">
        <f t="shared" si="275"/>
        <v>150281.97674219</v>
      </c>
    </row>
    <row r="1103" ht="15" customHeight="1" spans="1:39">
      <c r="A1103" s="24" t="s">
        <v>2120</v>
      </c>
      <c r="B1103" s="52" t="s">
        <v>449</v>
      </c>
      <c r="C1103" s="52" t="s">
        <v>450</v>
      </c>
      <c r="D1103" s="52" t="s">
        <v>929</v>
      </c>
      <c r="E1103" s="10" t="s">
        <v>452</v>
      </c>
      <c r="F1103" s="52" t="s">
        <v>451</v>
      </c>
      <c r="G1103" s="52" t="s">
        <v>181</v>
      </c>
      <c r="H1103" s="52" t="s">
        <v>751</v>
      </c>
      <c r="I1103" s="52" t="s">
        <v>750</v>
      </c>
      <c r="J1103" s="52" t="s">
        <v>181</v>
      </c>
      <c r="K1103" s="52" t="s">
        <v>931</v>
      </c>
      <c r="L1103" s="53" t="s">
        <v>282</v>
      </c>
      <c r="M1103" s="13">
        <v>1111</v>
      </c>
      <c r="N1103" s="14">
        <f t="shared" si="273"/>
        <v>3.04383561643836</v>
      </c>
      <c r="O1103" s="15">
        <v>2820</v>
      </c>
      <c r="P1103" s="15">
        <f t="shared" si="265"/>
        <v>3133020</v>
      </c>
      <c r="Q1103" s="16">
        <f>IFERROR(VLOOKUP(G1103,SCENARIOS!$A$13:$E$18,4,0),0.025)</f>
        <v>0.035</v>
      </c>
      <c r="R1103" s="52">
        <f>IFERROR(VLOOKUP(L1103,INPUTS!$A$107:$B$120,2,0),0.0082)</f>
        <v>0.0042</v>
      </c>
      <c r="S1103" s="52">
        <f t="shared" si="266"/>
        <v>11.844</v>
      </c>
      <c r="T1103" s="15">
        <f t="shared" si="267"/>
        <v>13158.684</v>
      </c>
      <c r="U1103" s="15">
        <f>T1103/INPUTS!$B$7*1000</f>
        <v>16448355</v>
      </c>
      <c r="V1103" s="15">
        <f>T1103*INPUTS!$B$6</f>
        <v>41581.44144</v>
      </c>
      <c r="W1103" s="54" t="s">
        <v>521</v>
      </c>
      <c r="X1103" s="54" t="s">
        <v>396</v>
      </c>
      <c r="Y1103" s="67">
        <f>IFERROR(VLOOKUP(E1103,INPUTS!$A$44:$B$103,2,0),0)</f>
        <v>0</v>
      </c>
      <c r="Z1103" s="15">
        <f t="shared" si="269"/>
        <v>0</v>
      </c>
      <c r="AA1103" s="20">
        <f>IFERROR(VLOOKUP(E1103,INPUTS!$A$44:$C$103,3,0),SCENARIOS!$J$25)</f>
        <v>0.015</v>
      </c>
      <c r="AB1103" s="15">
        <f t="shared" si="270"/>
        <v>234.42583180702</v>
      </c>
      <c r="AC1103" s="20">
        <f>IFERROR(VLOOKUP($E1103,INPUTS!$A$44:$G$103,4,0),SCENARIOS!$K$25)</f>
        <v>0.075</v>
      </c>
      <c r="AD1103" s="15">
        <f t="shared" si="270"/>
        <v>1392.12175063537</v>
      </c>
      <c r="AE1103" s="20">
        <f>IFERROR(VLOOKUP($E1103,INPUTS!$A$44:$G$103,5,0),SCENARIOS!$L$25)</f>
        <v>0.15</v>
      </c>
      <c r="AF1103" s="15">
        <f t="shared" si="270"/>
        <v>3306.80787804557</v>
      </c>
      <c r="AG1103" s="20">
        <f>IFERROR(VLOOKUP($E1103,INPUTS!$A$44:$G$103,6,0),SCENARIOS!$M$25)</f>
        <v>0.2</v>
      </c>
      <c r="AH1103" s="15">
        <f t="shared" si="271"/>
        <v>5236.60057621323</v>
      </c>
      <c r="AI1103" s="20">
        <f>IFERROR(VLOOKUP($E1103,INPUTS!$A$44:$G$103,7,0),SCENARIOS!$N$25)</f>
        <v>0.3</v>
      </c>
      <c r="AJ1103" s="15">
        <f t="shared" si="272"/>
        <v>9329.15818876648</v>
      </c>
      <c r="AL1103" t="str">
        <f t="shared" si="274"/>
        <v>N</v>
      </c>
      <c r="AM1103" s="21">
        <f t="shared" si="275"/>
        <v>31097.1939625549</v>
      </c>
    </row>
    <row r="1104" ht="15" customHeight="1" spans="1:39">
      <c r="A1104" s="6" t="s">
        <v>2121</v>
      </c>
      <c r="B1104" s="52" t="s">
        <v>449</v>
      </c>
      <c r="C1104" s="52" t="s">
        <v>450</v>
      </c>
      <c r="D1104" s="52" t="s">
        <v>929</v>
      </c>
      <c r="E1104" s="10" t="s">
        <v>452</v>
      </c>
      <c r="F1104" s="52" t="s">
        <v>451</v>
      </c>
      <c r="G1104" s="52" t="s">
        <v>181</v>
      </c>
      <c r="H1104" s="52" t="s">
        <v>1248</v>
      </c>
      <c r="I1104" s="52" t="s">
        <v>1249</v>
      </c>
      <c r="J1104" s="52" t="s">
        <v>181</v>
      </c>
      <c r="K1104" s="52" t="s">
        <v>931</v>
      </c>
      <c r="L1104" s="53" t="s">
        <v>282</v>
      </c>
      <c r="M1104" s="13">
        <v>666</v>
      </c>
      <c r="N1104" s="14">
        <f t="shared" si="273"/>
        <v>1.82465753424658</v>
      </c>
      <c r="O1104" s="15">
        <v>3330</v>
      </c>
      <c r="P1104" s="15">
        <f t="shared" si="265"/>
        <v>2217780</v>
      </c>
      <c r="Q1104" s="16">
        <f>IFERROR(VLOOKUP(G1104,SCENARIOS!$A$13:$E$18,4,0),0.025)</f>
        <v>0.035</v>
      </c>
      <c r="R1104" s="52">
        <f>IFERROR(VLOOKUP(L1104,INPUTS!$A$107:$B$120,2,0),0.0082)</f>
        <v>0.0042</v>
      </c>
      <c r="S1104" s="52">
        <f t="shared" si="266"/>
        <v>13.986</v>
      </c>
      <c r="T1104" s="15">
        <f t="shared" si="267"/>
        <v>9314.676</v>
      </c>
      <c r="U1104" s="15">
        <f>T1104/INPUTS!$B$7*1000</f>
        <v>11643345</v>
      </c>
      <c r="V1104" s="15">
        <f>T1104*INPUTS!$B$6</f>
        <v>29434.37616</v>
      </c>
      <c r="W1104" s="54" t="s">
        <v>521</v>
      </c>
      <c r="X1104" s="54" t="s">
        <v>396</v>
      </c>
      <c r="Y1104" s="67">
        <f>IFERROR(VLOOKUP(E1104,INPUTS!$A$44:$B$103,2,0),0)</f>
        <v>0</v>
      </c>
      <c r="Z1104" s="15">
        <f t="shared" si="269"/>
        <v>0</v>
      </c>
      <c r="AA1104" s="20">
        <f>IFERROR(VLOOKUP(E1104,INPUTS!$A$44:$C$103,3,0),SCENARIOS!$J$25)</f>
        <v>0.015</v>
      </c>
      <c r="AB1104" s="15">
        <f t="shared" si="270"/>
        <v>165.943696901064</v>
      </c>
      <c r="AC1104" s="20">
        <f>IFERROR(VLOOKUP($E1104,INPUTS!$A$44:$G$103,4,0),SCENARIOS!$K$25)</f>
        <v>0.075</v>
      </c>
      <c r="AD1104" s="15">
        <f t="shared" si="270"/>
        <v>985.445281589047</v>
      </c>
      <c r="AE1104" s="20">
        <f>IFERROR(VLOOKUP($E1104,INPUTS!$A$44:$G$103,5,0),SCENARIOS!$L$25)</f>
        <v>0.15</v>
      </c>
      <c r="AF1104" s="15">
        <f t="shared" si="270"/>
        <v>2340.79973181528</v>
      </c>
      <c r="AG1104" s="20">
        <f>IFERROR(VLOOKUP($E1104,INPUTS!$A$44:$G$103,6,0),SCENARIOS!$M$25)</f>
        <v>0.2</v>
      </c>
      <c r="AH1104" s="15">
        <f t="shared" si="271"/>
        <v>3706.84771431851</v>
      </c>
      <c r="AI1104" s="20">
        <f>IFERROR(VLOOKUP($E1104,INPUTS!$A$44:$G$103,7,0),SCENARIOS!$N$25)</f>
        <v>0.3</v>
      </c>
      <c r="AJ1104" s="15">
        <f t="shared" si="272"/>
        <v>6603.85840112177</v>
      </c>
      <c r="AL1104" t="str">
        <f t="shared" si="274"/>
        <v>N</v>
      </c>
      <c r="AM1104" s="21">
        <f t="shared" si="275"/>
        <v>22012.8613370726</v>
      </c>
    </row>
    <row r="1105" ht="15" customHeight="1" spans="1:39">
      <c r="A1105" s="24" t="s">
        <v>2122</v>
      </c>
      <c r="B1105" s="52" t="s">
        <v>449</v>
      </c>
      <c r="C1105" s="52" t="s">
        <v>450</v>
      </c>
      <c r="D1105" s="52" t="s">
        <v>929</v>
      </c>
      <c r="E1105" s="10" t="s">
        <v>452</v>
      </c>
      <c r="F1105" s="52" t="s">
        <v>451</v>
      </c>
      <c r="G1105" s="52" t="s">
        <v>181</v>
      </c>
      <c r="H1105" s="52" t="s">
        <v>515</v>
      </c>
      <c r="I1105" s="52" t="s">
        <v>514</v>
      </c>
      <c r="J1105" s="52" t="s">
        <v>181</v>
      </c>
      <c r="K1105" s="52" t="s">
        <v>931</v>
      </c>
      <c r="L1105" s="53" t="s">
        <v>282</v>
      </c>
      <c r="M1105" s="13">
        <v>333</v>
      </c>
      <c r="N1105" s="14">
        <f t="shared" si="273"/>
        <v>0.912328767123288</v>
      </c>
      <c r="O1105" s="15">
        <v>3930</v>
      </c>
      <c r="P1105" s="15">
        <f t="shared" si="265"/>
        <v>1308690</v>
      </c>
      <c r="Q1105" s="16">
        <f>IFERROR(VLOOKUP(G1105,SCENARIOS!$A$13:$E$18,4,0),0.025)</f>
        <v>0.035</v>
      </c>
      <c r="R1105" s="52">
        <f>IFERROR(VLOOKUP(L1105,INPUTS!$A$107:$B$120,2,0),0.0082)</f>
        <v>0.0042</v>
      </c>
      <c r="S1105" s="52">
        <f t="shared" si="266"/>
        <v>16.506</v>
      </c>
      <c r="T1105" s="15">
        <f t="shared" si="267"/>
        <v>5496.498</v>
      </c>
      <c r="U1105" s="15">
        <f>T1105/INPUTS!$B$7*1000</f>
        <v>6870622.5</v>
      </c>
      <c r="V1105" s="15">
        <f>T1105*INPUTS!$B$6</f>
        <v>17368.93368</v>
      </c>
      <c r="W1105" s="54" t="s">
        <v>521</v>
      </c>
      <c r="X1105" s="54" t="s">
        <v>396</v>
      </c>
      <c r="Y1105" s="67">
        <f>IFERROR(VLOOKUP(E1105,INPUTS!$A$44:$B$103,2,0),0)</f>
        <v>0</v>
      </c>
      <c r="Z1105" s="15">
        <f t="shared" si="269"/>
        <v>0</v>
      </c>
      <c r="AA1105" s="20">
        <f>IFERROR(VLOOKUP(E1105,INPUTS!$A$44:$C$103,3,0),SCENARIOS!$J$25)</f>
        <v>0.015</v>
      </c>
      <c r="AB1105" s="15">
        <f t="shared" si="270"/>
        <v>97.9217310542315</v>
      </c>
      <c r="AC1105" s="20">
        <f>IFERROR(VLOOKUP($E1105,INPUTS!$A$44:$G$103,4,0),SCENARIOS!$K$25)</f>
        <v>0.075</v>
      </c>
      <c r="AD1105" s="15">
        <f t="shared" si="270"/>
        <v>581.501494991735</v>
      </c>
      <c r="AE1105" s="20">
        <f>IFERROR(VLOOKUP($E1105,INPUTS!$A$44:$G$103,5,0),SCENARIOS!$L$25)</f>
        <v>0.15</v>
      </c>
      <c r="AF1105" s="15">
        <f t="shared" si="270"/>
        <v>1381.28272462974</v>
      </c>
      <c r="AG1105" s="20">
        <f>IFERROR(VLOOKUP($E1105,INPUTS!$A$44:$G$103,6,0),SCENARIOS!$M$25)</f>
        <v>0.2</v>
      </c>
      <c r="AH1105" s="15">
        <f t="shared" si="271"/>
        <v>2187.37410169246</v>
      </c>
      <c r="AI1105" s="20">
        <f>IFERROR(VLOOKUP($E1105,INPUTS!$A$44:$G$103,7,0),SCENARIOS!$N$25)</f>
        <v>0.3</v>
      </c>
      <c r="AJ1105" s="15">
        <f t="shared" si="272"/>
        <v>3896.87139886015</v>
      </c>
      <c r="AL1105" t="str">
        <f t="shared" si="274"/>
        <v>N</v>
      </c>
      <c r="AM1105" s="21">
        <f t="shared" si="275"/>
        <v>12989.5713295338</v>
      </c>
    </row>
    <row r="1106" ht="15" customHeight="1" spans="1:39">
      <c r="A1106" s="6" t="s">
        <v>2123</v>
      </c>
      <c r="B1106" s="52" t="s">
        <v>449</v>
      </c>
      <c r="C1106" s="52" t="s">
        <v>450</v>
      </c>
      <c r="D1106" s="52" t="s">
        <v>929</v>
      </c>
      <c r="E1106" s="10" t="s">
        <v>452</v>
      </c>
      <c r="F1106" s="52" t="s">
        <v>451</v>
      </c>
      <c r="G1106" s="52" t="s">
        <v>181</v>
      </c>
      <c r="H1106" s="52" t="s">
        <v>245</v>
      </c>
      <c r="I1106" s="52" t="s">
        <v>930</v>
      </c>
      <c r="J1106" s="52" t="s">
        <v>169</v>
      </c>
      <c r="K1106" s="52" t="s">
        <v>931</v>
      </c>
      <c r="L1106" s="53" t="s">
        <v>291</v>
      </c>
      <c r="M1106" s="13">
        <v>555</v>
      </c>
      <c r="N1106" s="14">
        <f t="shared" si="273"/>
        <v>1.52054794520548</v>
      </c>
      <c r="O1106" s="15">
        <v>7800</v>
      </c>
      <c r="P1106" s="15">
        <f t="shared" si="265"/>
        <v>4329000</v>
      </c>
      <c r="Q1106" s="16">
        <f>IFERROR(VLOOKUP(G1106,SCENARIOS!$A$13:$E$18,4,0),0.025)</f>
        <v>0.035</v>
      </c>
      <c r="R1106" s="52">
        <f>IFERROR(VLOOKUP(L1106,INPUTS!$A$107:$B$120,2,0),0.0082)</f>
        <v>0.0079</v>
      </c>
      <c r="S1106" s="52">
        <f t="shared" si="266"/>
        <v>61.62</v>
      </c>
      <c r="T1106" s="15">
        <f t="shared" si="267"/>
        <v>34199.1</v>
      </c>
      <c r="U1106" s="15">
        <f>T1106/INPUTS!$B$7*1000</f>
        <v>42748875</v>
      </c>
      <c r="V1106" s="15">
        <f>T1106*INPUTS!$B$6</f>
        <v>108069.156</v>
      </c>
      <c r="W1106" s="54" t="s">
        <v>521</v>
      </c>
      <c r="X1106" s="54" t="s">
        <v>396</v>
      </c>
      <c r="Y1106" s="67">
        <f>IFERROR(VLOOKUP(E1106,INPUTS!$A$44:$B$103,2,0),0)</f>
        <v>0</v>
      </c>
      <c r="Z1106" s="15">
        <f t="shared" si="269"/>
        <v>0</v>
      </c>
      <c r="AA1106" s="20">
        <f>IFERROR(VLOOKUP(E1106,INPUTS!$A$44:$C$103,3,0),SCENARIOS!$J$25)</f>
        <v>0.015</v>
      </c>
      <c r="AB1106" s="15">
        <f t="shared" si="270"/>
        <v>609.267041031721</v>
      </c>
      <c r="AC1106" s="20">
        <f>IFERROR(VLOOKUP($E1106,INPUTS!$A$44:$G$103,4,0),SCENARIOS!$K$25)</f>
        <v>0.075</v>
      </c>
      <c r="AD1106" s="15">
        <f t="shared" si="270"/>
        <v>3618.09060557683</v>
      </c>
      <c r="AE1106" s="20">
        <f>IFERROR(VLOOKUP($E1106,INPUTS!$A$44:$G$103,5,0),SCENARIOS!$L$25)</f>
        <v>0.15</v>
      </c>
      <c r="AF1106" s="15">
        <f t="shared" si="270"/>
        <v>8594.31332966643</v>
      </c>
      <c r="AG1106" s="20">
        <f>IFERROR(VLOOKUP($E1106,INPUTS!$A$44:$G$103,6,0),SCENARIOS!$M$25)</f>
        <v>0.2</v>
      </c>
      <c r="AH1106" s="15">
        <f t="shared" si="271"/>
        <v>13609.7976641109</v>
      </c>
      <c r="AI1106" s="20">
        <f>IFERROR(VLOOKUP($E1106,INPUTS!$A$44:$G$103,7,0),SCENARIOS!$N$25)</f>
        <v>0.3</v>
      </c>
      <c r="AJ1106" s="15">
        <f t="shared" si="272"/>
        <v>24246.2554624341</v>
      </c>
      <c r="AL1106" t="str">
        <f t="shared" si="274"/>
        <v>Y</v>
      </c>
      <c r="AM1106" s="21">
        <f t="shared" si="275"/>
        <v>80820.8515414469</v>
      </c>
    </row>
    <row r="1107" ht="15" customHeight="1" spans="1:39">
      <c r="A1107" s="24" t="s">
        <v>2124</v>
      </c>
      <c r="B1107" s="52" t="s">
        <v>449</v>
      </c>
      <c r="C1107" s="52" t="s">
        <v>450</v>
      </c>
      <c r="D1107" s="52" t="s">
        <v>929</v>
      </c>
      <c r="E1107" s="10" t="s">
        <v>452</v>
      </c>
      <c r="F1107" s="52" t="s">
        <v>451</v>
      </c>
      <c r="G1107" s="52" t="s">
        <v>181</v>
      </c>
      <c r="H1107" s="52" t="s">
        <v>205</v>
      </c>
      <c r="I1107" s="52" t="s">
        <v>408</v>
      </c>
      <c r="J1107" s="52" t="s">
        <v>165</v>
      </c>
      <c r="K1107" s="52" t="s">
        <v>931</v>
      </c>
      <c r="L1107" s="53" t="s">
        <v>291</v>
      </c>
      <c r="M1107" s="13">
        <v>444</v>
      </c>
      <c r="N1107" s="14">
        <f t="shared" si="273"/>
        <v>1.21643835616438</v>
      </c>
      <c r="O1107" s="15">
        <v>9680</v>
      </c>
      <c r="P1107" s="15">
        <f t="shared" si="265"/>
        <v>4297920</v>
      </c>
      <c r="Q1107" s="16">
        <f>IFERROR(VLOOKUP(G1107,SCENARIOS!$A$13:$E$18,4,0),0.025)</f>
        <v>0.035</v>
      </c>
      <c r="R1107" s="52">
        <f>IFERROR(VLOOKUP(L1107,INPUTS!$A$107:$B$120,2,0),0.0082)</f>
        <v>0.0079</v>
      </c>
      <c r="S1107" s="52">
        <f t="shared" si="266"/>
        <v>76.472</v>
      </c>
      <c r="T1107" s="15">
        <f t="shared" si="267"/>
        <v>33953.568</v>
      </c>
      <c r="U1107" s="15">
        <f>T1107/INPUTS!$B$7*1000</f>
        <v>42441960</v>
      </c>
      <c r="V1107" s="15">
        <f>T1107*INPUTS!$B$6</f>
        <v>107293.27488</v>
      </c>
      <c r="W1107" s="54" t="s">
        <v>521</v>
      </c>
      <c r="X1107" s="54" t="s">
        <v>396</v>
      </c>
      <c r="Y1107" s="67">
        <f>IFERROR(VLOOKUP(E1107,INPUTS!$A$44:$B$103,2,0),0)</f>
        <v>0</v>
      </c>
      <c r="Z1107" s="15">
        <f t="shared" si="269"/>
        <v>0</v>
      </c>
      <c r="AA1107" s="20">
        <f>IFERROR(VLOOKUP(E1107,INPUTS!$A$44:$C$103,3,0),SCENARIOS!$J$25)</f>
        <v>0.015</v>
      </c>
      <c r="AB1107" s="15">
        <f t="shared" si="270"/>
        <v>604.892816121749</v>
      </c>
      <c r="AC1107" s="20">
        <f>IFERROR(VLOOKUP($E1107,INPUTS!$A$44:$G$103,4,0),SCENARIOS!$K$25)</f>
        <v>0.075</v>
      </c>
      <c r="AD1107" s="15">
        <f t="shared" si="270"/>
        <v>3592.11457045987</v>
      </c>
      <c r="AE1107" s="20">
        <f>IFERROR(VLOOKUP($E1107,INPUTS!$A$44:$G$103,5,0),SCENARIOS!$L$25)</f>
        <v>0.15</v>
      </c>
      <c r="AF1107" s="15">
        <f t="shared" si="270"/>
        <v>8532.61056729959</v>
      </c>
      <c r="AG1107" s="20">
        <f>IFERROR(VLOOKUP($E1107,INPUTS!$A$44:$G$103,6,0),SCENARIOS!$M$25)</f>
        <v>0.2</v>
      </c>
      <c r="AH1107" s="15">
        <f t="shared" si="271"/>
        <v>13512.086296266</v>
      </c>
      <c r="AI1107" s="20">
        <f>IFERROR(VLOOKUP($E1107,INPUTS!$A$44:$G$103,7,0),SCENARIOS!$N$25)</f>
        <v>0.3</v>
      </c>
      <c r="AJ1107" s="15">
        <f t="shared" si="272"/>
        <v>24072.179782191</v>
      </c>
      <c r="AL1107" t="str">
        <f t="shared" si="274"/>
        <v>Y</v>
      </c>
      <c r="AM1107" s="21">
        <f t="shared" si="275"/>
        <v>80240.5992739699</v>
      </c>
    </row>
    <row r="1108" ht="15" customHeight="1" spans="1:39">
      <c r="A1108" s="6" t="s">
        <v>2125</v>
      </c>
      <c r="B1108" s="52" t="s">
        <v>449</v>
      </c>
      <c r="C1108" s="52" t="s">
        <v>450</v>
      </c>
      <c r="D1108" s="52" t="s">
        <v>929</v>
      </c>
      <c r="E1108" s="10" t="s">
        <v>452</v>
      </c>
      <c r="F1108" s="52" t="s">
        <v>451</v>
      </c>
      <c r="G1108" s="52" t="s">
        <v>181</v>
      </c>
      <c r="H1108" s="52" t="s">
        <v>203</v>
      </c>
      <c r="I1108" s="52" t="s">
        <v>399</v>
      </c>
      <c r="J1108" s="52" t="s">
        <v>165</v>
      </c>
      <c r="K1108" s="52" t="s">
        <v>931</v>
      </c>
      <c r="L1108" s="53" t="s">
        <v>291</v>
      </c>
      <c r="M1108" s="13">
        <v>222</v>
      </c>
      <c r="N1108" s="14">
        <f t="shared" si="273"/>
        <v>0.608219178082192</v>
      </c>
      <c r="O1108" s="15">
        <v>9220</v>
      </c>
      <c r="P1108" s="15">
        <f t="shared" si="265"/>
        <v>2046840</v>
      </c>
      <c r="Q1108" s="16">
        <f>IFERROR(VLOOKUP(G1108,SCENARIOS!$A$13:$E$18,4,0),0.025)</f>
        <v>0.035</v>
      </c>
      <c r="R1108" s="52">
        <f>IFERROR(VLOOKUP(L1108,INPUTS!$A$107:$B$120,2,0),0.0082)</f>
        <v>0.0079</v>
      </c>
      <c r="S1108" s="52">
        <f t="shared" si="266"/>
        <v>72.838</v>
      </c>
      <c r="T1108" s="15">
        <f t="shared" si="267"/>
        <v>16170.036</v>
      </c>
      <c r="U1108" s="15">
        <f>T1108/INPUTS!$B$7*1000</f>
        <v>20212545</v>
      </c>
      <c r="V1108" s="15">
        <f>T1108*INPUTS!$B$6</f>
        <v>51097.31376</v>
      </c>
      <c r="W1108" s="54" t="s">
        <v>521</v>
      </c>
      <c r="X1108" s="54" t="s">
        <v>396</v>
      </c>
      <c r="Y1108" s="67">
        <f>IFERROR(VLOOKUP(E1108,INPUTS!$A$44:$B$103,2,0),0)</f>
        <v>0</v>
      </c>
      <c r="Z1108" s="15">
        <f t="shared" si="269"/>
        <v>0</v>
      </c>
      <c r="AA1108" s="20">
        <f>IFERROR(VLOOKUP(E1108,INPUTS!$A$44:$C$103,3,0),SCENARIOS!$J$25)</f>
        <v>0.015</v>
      </c>
      <c r="AB1108" s="15">
        <f t="shared" ref="AB1108:AF1123" si="276">$T1108*AA1108*(1+$Q1108)^AB$2</f>
        <v>288.073954785255</v>
      </c>
      <c r="AC1108" s="20">
        <f>IFERROR(VLOOKUP($E1108,INPUTS!$A$44:$G$103,4,0),SCENARIOS!$K$25)</f>
        <v>0.075</v>
      </c>
      <c r="AD1108" s="15">
        <f t="shared" si="276"/>
        <v>1710.70745555992</v>
      </c>
      <c r="AE1108" s="20">
        <f>IFERROR(VLOOKUP($E1108,INPUTS!$A$44:$G$103,5,0),SCENARIOS!$L$25)</f>
        <v>0.15</v>
      </c>
      <c r="AF1108" s="15">
        <f t="shared" si="276"/>
        <v>4063.56763587305</v>
      </c>
      <c r="AG1108" s="20">
        <f>IFERROR(VLOOKUP($E1108,INPUTS!$A$44:$G$103,6,0),SCENARIOS!$M$25)</f>
        <v>0.2</v>
      </c>
      <c r="AH1108" s="15">
        <f t="shared" si="271"/>
        <v>6434.99151092835</v>
      </c>
      <c r="AI1108" s="20">
        <f>IFERROR(VLOOKUP($E1108,INPUTS!$A$44:$G$103,7,0),SCENARIOS!$N$25)</f>
        <v>0.3</v>
      </c>
      <c r="AJ1108" s="15">
        <f t="shared" si="272"/>
        <v>11464.1269417252</v>
      </c>
      <c r="AL1108" t="str">
        <f t="shared" si="274"/>
        <v>Y</v>
      </c>
      <c r="AM1108" s="21">
        <f t="shared" si="275"/>
        <v>38213.7564724175</v>
      </c>
    </row>
    <row r="1109" ht="15" customHeight="1" spans="1:39">
      <c r="A1109" s="24" t="s">
        <v>2126</v>
      </c>
      <c r="B1109" s="52" t="s">
        <v>449</v>
      </c>
      <c r="C1109" s="52" t="s">
        <v>450</v>
      </c>
      <c r="D1109" s="52" t="s">
        <v>929</v>
      </c>
      <c r="E1109" s="10" t="s">
        <v>452</v>
      </c>
      <c r="F1109" s="52" t="s">
        <v>451</v>
      </c>
      <c r="G1109" s="52" t="s">
        <v>181</v>
      </c>
      <c r="H1109" s="52" t="s">
        <v>200</v>
      </c>
      <c r="I1109" s="52" t="s">
        <v>391</v>
      </c>
      <c r="J1109" s="52" t="s">
        <v>165</v>
      </c>
      <c r="K1109" s="52" t="s">
        <v>931</v>
      </c>
      <c r="L1109" s="53" t="s">
        <v>291</v>
      </c>
      <c r="M1109" s="13">
        <v>111</v>
      </c>
      <c r="N1109" s="14">
        <f t="shared" si="273"/>
        <v>0.304109589041096</v>
      </c>
      <c r="O1109" s="15">
        <v>9750</v>
      </c>
      <c r="P1109" s="15">
        <f t="shared" si="265"/>
        <v>1082250</v>
      </c>
      <c r="Q1109" s="16">
        <f>IFERROR(VLOOKUP(G1109,SCENARIOS!$A$13:$E$18,4,0),0.025)</f>
        <v>0.035</v>
      </c>
      <c r="R1109" s="52">
        <f>IFERROR(VLOOKUP(L1109,INPUTS!$A$107:$B$120,2,0),0.0082)</f>
        <v>0.0079</v>
      </c>
      <c r="S1109" s="52">
        <f t="shared" si="266"/>
        <v>77.025</v>
      </c>
      <c r="T1109" s="15">
        <f t="shared" si="267"/>
        <v>8549.775</v>
      </c>
      <c r="U1109" s="15">
        <f>T1109/INPUTS!$B$7*1000</f>
        <v>10687218.75</v>
      </c>
      <c r="V1109" s="15">
        <f>T1109*INPUTS!$B$6</f>
        <v>27017.289</v>
      </c>
      <c r="W1109" s="54" t="s">
        <v>521</v>
      </c>
      <c r="X1109" s="54" t="s">
        <v>396</v>
      </c>
      <c r="Y1109" s="67">
        <f>IFERROR(VLOOKUP(E1109,INPUTS!$A$44:$B$103,2,0),0)</f>
        <v>0</v>
      </c>
      <c r="Z1109" s="15">
        <f t="shared" si="269"/>
        <v>0</v>
      </c>
      <c r="AA1109" s="20">
        <f>IFERROR(VLOOKUP(E1109,INPUTS!$A$44:$C$103,3,0),SCENARIOS!$J$25)</f>
        <v>0.015</v>
      </c>
      <c r="AB1109" s="15">
        <f t="shared" si="276"/>
        <v>152.31676025793</v>
      </c>
      <c r="AC1109" s="20">
        <f>IFERROR(VLOOKUP($E1109,INPUTS!$A$44:$G$103,4,0),SCENARIOS!$K$25)</f>
        <v>0.075</v>
      </c>
      <c r="AD1109" s="15">
        <f t="shared" si="276"/>
        <v>904.522651394208</v>
      </c>
      <c r="AE1109" s="20">
        <f>IFERROR(VLOOKUP($E1109,INPUTS!$A$44:$G$103,5,0),SCENARIOS!$L$25)</f>
        <v>0.15</v>
      </c>
      <c r="AF1109" s="15">
        <f t="shared" si="276"/>
        <v>2148.57833241661</v>
      </c>
      <c r="AG1109" s="20">
        <f>IFERROR(VLOOKUP($E1109,INPUTS!$A$44:$G$103,6,0),SCENARIOS!$M$25)</f>
        <v>0.2</v>
      </c>
      <c r="AH1109" s="15">
        <f t="shared" si="271"/>
        <v>3402.44941602774</v>
      </c>
      <c r="AI1109" s="20">
        <f>IFERROR(VLOOKUP($E1109,INPUTS!$A$44:$G$103,7,0),SCENARIOS!$N$25)</f>
        <v>0.3</v>
      </c>
      <c r="AJ1109" s="15">
        <f t="shared" si="272"/>
        <v>6061.56386560852</v>
      </c>
      <c r="AL1109" t="str">
        <f t="shared" si="274"/>
        <v>Y</v>
      </c>
      <c r="AM1109" s="21">
        <f t="shared" si="275"/>
        <v>20205.2128853617</v>
      </c>
    </row>
    <row r="1110" ht="15" customHeight="1" spans="1:39">
      <c r="A1110" s="6" t="s">
        <v>2127</v>
      </c>
      <c r="B1110" s="52" t="s">
        <v>449</v>
      </c>
      <c r="C1110" s="52" t="s">
        <v>450</v>
      </c>
      <c r="D1110" s="52" t="s">
        <v>929</v>
      </c>
      <c r="E1110" s="10" t="s">
        <v>452</v>
      </c>
      <c r="F1110" s="52" t="s">
        <v>451</v>
      </c>
      <c r="G1110" s="52" t="s">
        <v>181</v>
      </c>
      <c r="H1110" s="52" t="s">
        <v>702</v>
      </c>
      <c r="I1110" s="52" t="s">
        <v>701</v>
      </c>
      <c r="J1110" s="52" t="s">
        <v>181</v>
      </c>
      <c r="K1110" s="52" t="s">
        <v>931</v>
      </c>
      <c r="L1110" s="53" t="s">
        <v>282</v>
      </c>
      <c r="M1110" s="13">
        <v>1777</v>
      </c>
      <c r="N1110" s="14">
        <f t="shared" si="273"/>
        <v>4.86849315068493</v>
      </c>
      <c r="O1110" s="15">
        <v>1660</v>
      </c>
      <c r="P1110" s="15">
        <f t="shared" si="265"/>
        <v>2949820</v>
      </c>
      <c r="Q1110" s="16">
        <f>IFERROR(VLOOKUP(G1110,SCENARIOS!$A$13:$E$18,4,0),0.025)</f>
        <v>0.035</v>
      </c>
      <c r="R1110" s="52">
        <f>IFERROR(VLOOKUP(L1110,INPUTS!$A$107:$B$120,2,0),0.0082)</f>
        <v>0.0042</v>
      </c>
      <c r="S1110" s="52">
        <f t="shared" si="266"/>
        <v>6.972</v>
      </c>
      <c r="T1110" s="15">
        <f t="shared" si="267"/>
        <v>12389.244</v>
      </c>
      <c r="U1110" s="15">
        <f>T1110/INPUTS!$B$7*1000</f>
        <v>15486555</v>
      </c>
      <c r="V1110" s="15">
        <f>T1110*INPUTS!$B$6</f>
        <v>39150.01104</v>
      </c>
      <c r="W1110" s="54" t="s">
        <v>521</v>
      </c>
      <c r="X1110" s="54" t="s">
        <v>396</v>
      </c>
      <c r="Y1110" s="67">
        <f>IFERROR(VLOOKUP(E1110,INPUTS!$A$44:$B$103,2,0),0)</f>
        <v>0</v>
      </c>
      <c r="Z1110" s="15">
        <f t="shared" si="269"/>
        <v>0</v>
      </c>
      <c r="AA1110" s="20">
        <f>IFERROR(VLOOKUP(E1110,INPUTS!$A$44:$C$103,3,0),SCENARIOS!$J$25)</f>
        <v>0.015</v>
      </c>
      <c r="AB1110" s="15">
        <f t="shared" si="276"/>
        <v>220.718031541766</v>
      </c>
      <c r="AC1110" s="20">
        <f>IFERROR(VLOOKUP($E1110,INPUTS!$A$44:$G$103,4,0),SCENARIOS!$K$25)</f>
        <v>0.075</v>
      </c>
      <c r="AD1110" s="15">
        <f t="shared" si="276"/>
        <v>1310.71891735745</v>
      </c>
      <c r="AE1110" s="20">
        <f>IFERROR(VLOOKUP($E1110,INPUTS!$A$44:$G$103,5,0),SCENARIOS!$L$25)</f>
        <v>0.15</v>
      </c>
      <c r="AF1110" s="15">
        <f t="shared" si="276"/>
        <v>3113.44581739548</v>
      </c>
      <c r="AG1110" s="20">
        <f>IFERROR(VLOOKUP($E1110,INPUTS!$A$44:$G$103,6,0),SCENARIOS!$M$25)</f>
        <v>0.2</v>
      </c>
      <c r="AH1110" s="15">
        <f t="shared" si="271"/>
        <v>4930.3959475922</v>
      </c>
      <c r="AI1110" s="20">
        <f>IFERROR(VLOOKUP($E1110,INPUTS!$A$44:$G$103,7,0),SCENARIOS!$N$25)</f>
        <v>0.3</v>
      </c>
      <c r="AJ1110" s="15">
        <f t="shared" si="272"/>
        <v>8783.64562255816</v>
      </c>
      <c r="AL1110" t="str">
        <f t="shared" si="274"/>
        <v>N</v>
      </c>
      <c r="AM1110" s="21">
        <f t="shared" si="275"/>
        <v>29278.8187418605</v>
      </c>
    </row>
    <row r="1111" ht="15" customHeight="1" spans="1:39">
      <c r="A1111" s="24" t="s">
        <v>2128</v>
      </c>
      <c r="B1111" s="52" t="s">
        <v>449</v>
      </c>
      <c r="C1111" s="52" t="s">
        <v>450</v>
      </c>
      <c r="D1111" s="52" t="s">
        <v>929</v>
      </c>
      <c r="E1111" s="10" t="s">
        <v>452</v>
      </c>
      <c r="F1111" s="52" t="s">
        <v>451</v>
      </c>
      <c r="G1111" s="52" t="s">
        <v>181</v>
      </c>
      <c r="H1111" s="52" t="s">
        <v>1343</v>
      </c>
      <c r="I1111" s="52" t="s">
        <v>451</v>
      </c>
      <c r="J1111" s="52" t="s">
        <v>181</v>
      </c>
      <c r="K1111" s="52" t="s">
        <v>931</v>
      </c>
      <c r="L1111" s="53" t="s">
        <v>279</v>
      </c>
      <c r="M1111" s="13">
        <v>888</v>
      </c>
      <c r="N1111" s="14">
        <f t="shared" si="273"/>
        <v>2.43287671232877</v>
      </c>
      <c r="O1111" s="15">
        <v>2370</v>
      </c>
      <c r="P1111" s="15">
        <f t="shared" si="265"/>
        <v>2104560</v>
      </c>
      <c r="Q1111" s="16">
        <f>IFERROR(VLOOKUP(G1111,SCENARIOS!$A$13:$E$18,4,0),0.025)</f>
        <v>0.035</v>
      </c>
      <c r="R1111" s="52">
        <f>IFERROR(VLOOKUP(L1111,INPUTS!$A$107:$B$120,2,0),0.0082)</f>
        <v>0.0039</v>
      </c>
      <c r="S1111" s="52">
        <f t="shared" si="266"/>
        <v>9.243</v>
      </c>
      <c r="T1111" s="15">
        <f t="shared" si="267"/>
        <v>8207.784</v>
      </c>
      <c r="U1111" s="15">
        <f>T1111/INPUTS!$B$7*1000</f>
        <v>10259730</v>
      </c>
      <c r="V1111" s="15">
        <f>T1111*INPUTS!$B$6</f>
        <v>25936.59744</v>
      </c>
      <c r="W1111" s="54" t="s">
        <v>521</v>
      </c>
      <c r="X1111" s="54" t="s">
        <v>396</v>
      </c>
      <c r="Y1111" s="67">
        <f>IFERROR(VLOOKUP(E1111,INPUTS!$A$44:$B$103,2,0),0)</f>
        <v>0</v>
      </c>
      <c r="Z1111" s="15">
        <f t="shared" si="269"/>
        <v>0</v>
      </c>
      <c r="AA1111" s="20">
        <f>IFERROR(VLOOKUP(E1111,INPUTS!$A$44:$C$103,3,0),SCENARIOS!$J$25)</f>
        <v>0.015</v>
      </c>
      <c r="AB1111" s="15">
        <f t="shared" si="276"/>
        <v>146.224089847613</v>
      </c>
      <c r="AC1111" s="20">
        <f>IFERROR(VLOOKUP($E1111,INPUTS!$A$44:$G$103,4,0),SCENARIOS!$K$25)</f>
        <v>0.075</v>
      </c>
      <c r="AD1111" s="15">
        <f t="shared" si="276"/>
        <v>868.34174533844</v>
      </c>
      <c r="AE1111" s="20">
        <f>IFERROR(VLOOKUP($E1111,INPUTS!$A$44:$G$103,5,0),SCENARIOS!$L$25)</f>
        <v>0.15</v>
      </c>
      <c r="AF1111" s="15">
        <f t="shared" si="276"/>
        <v>2062.63519911994</v>
      </c>
      <c r="AG1111" s="20">
        <f>IFERROR(VLOOKUP($E1111,INPUTS!$A$44:$G$103,6,0),SCENARIOS!$M$25)</f>
        <v>0.2</v>
      </c>
      <c r="AH1111" s="15">
        <f t="shared" si="271"/>
        <v>3266.35143938663</v>
      </c>
      <c r="AI1111" s="20">
        <f>IFERROR(VLOOKUP($E1111,INPUTS!$A$44:$G$103,7,0),SCENARIOS!$N$25)</f>
        <v>0.3</v>
      </c>
      <c r="AJ1111" s="15">
        <f t="shared" si="272"/>
        <v>5819.10131098418</v>
      </c>
      <c r="AL1111" t="str">
        <f t="shared" si="274"/>
        <v>N</v>
      </c>
      <c r="AM1111" s="21">
        <f t="shared" si="275"/>
        <v>19397.0043699473</v>
      </c>
    </row>
    <row r="1112" ht="15" customHeight="1" spans="1:39">
      <c r="A1112" s="6" t="s">
        <v>2130</v>
      </c>
      <c r="B1112" s="52" t="s">
        <v>631</v>
      </c>
      <c r="C1112" s="52" t="s">
        <v>632</v>
      </c>
      <c r="D1112" s="52" t="s">
        <v>929</v>
      </c>
      <c r="E1112" s="10" t="s">
        <v>452</v>
      </c>
      <c r="F1112" s="52" t="s">
        <v>451</v>
      </c>
      <c r="G1112" s="52" t="s">
        <v>181</v>
      </c>
      <c r="H1112" s="52" t="s">
        <v>2147</v>
      </c>
      <c r="I1112" s="52" t="s">
        <v>451</v>
      </c>
      <c r="J1112" s="52" t="s">
        <v>181</v>
      </c>
      <c r="K1112" s="52" t="s">
        <v>931</v>
      </c>
      <c r="L1112" s="53" t="s">
        <v>286</v>
      </c>
      <c r="M1112" s="13">
        <v>2221</v>
      </c>
      <c r="N1112" s="14">
        <f t="shared" si="273"/>
        <v>6.08493150684932</v>
      </c>
      <c r="O1112" s="15">
        <v>360</v>
      </c>
      <c r="P1112" s="15">
        <f t="shared" si="265"/>
        <v>799560</v>
      </c>
      <c r="Q1112" s="16">
        <f>IFERROR(VLOOKUP(G1112,SCENARIOS!$A$13:$E$18,4,0),0.025)</f>
        <v>0.035</v>
      </c>
      <c r="R1112" s="52">
        <f>IFERROR(VLOOKUP(L1112,INPUTS!$A$107:$B$120,2,0),0.0082)</f>
        <v>0.0039</v>
      </c>
      <c r="S1112" s="52">
        <f t="shared" si="266"/>
        <v>1.404</v>
      </c>
      <c r="T1112" s="15">
        <f t="shared" si="267"/>
        <v>3118.284</v>
      </c>
      <c r="U1112" s="15">
        <f>T1112/INPUTS!$B$7*1000</f>
        <v>3897855</v>
      </c>
      <c r="V1112" s="15">
        <f>T1112*INPUTS!$B$6</f>
        <v>9853.77744</v>
      </c>
      <c r="W1112" s="54" t="s">
        <v>521</v>
      </c>
      <c r="X1112" s="54" t="s">
        <v>396</v>
      </c>
      <c r="Y1112" s="67">
        <f>IFERROR(VLOOKUP(E1112,INPUTS!$A$44:$B$103,2,0),0)</f>
        <v>0</v>
      </c>
      <c r="Z1112" s="15">
        <f t="shared" si="269"/>
        <v>0</v>
      </c>
      <c r="AA1112" s="20">
        <f>IFERROR(VLOOKUP(E1112,INPUTS!$A$44:$C$103,3,0),SCENARIOS!$J$25)</f>
        <v>0.015</v>
      </c>
      <c r="AB1112" s="15">
        <f t="shared" si="276"/>
        <v>55.5531480587664</v>
      </c>
      <c r="AC1112" s="20">
        <f>IFERROR(VLOOKUP($E1112,INPUTS!$A$44:$G$103,4,0),SCENARIOS!$K$25)</f>
        <v>0.075</v>
      </c>
      <c r="AD1112" s="15">
        <f t="shared" si="276"/>
        <v>329.89856592485</v>
      </c>
      <c r="AE1112" s="20">
        <f>IFERROR(VLOOKUP($E1112,INPUTS!$A$44:$G$103,5,0),SCENARIOS!$L$25)</f>
        <v>0.15</v>
      </c>
      <c r="AF1112" s="15">
        <f t="shared" si="276"/>
        <v>783.632018002975</v>
      </c>
      <c r="AG1112" s="20">
        <f>IFERROR(VLOOKUP($E1112,INPUTS!$A$44:$G$103,6,0),SCENARIOS!$M$25)</f>
        <v>0.2</v>
      </c>
      <c r="AH1112" s="15">
        <f t="shared" si="271"/>
        <v>1240.94535526474</v>
      </c>
      <c r="AI1112" s="20">
        <f>IFERROR(VLOOKUP($E1112,INPUTS!$A$44:$G$103,7,0),SCENARIOS!$N$25)</f>
        <v>0.3</v>
      </c>
      <c r="AJ1112" s="15">
        <f t="shared" si="272"/>
        <v>2210.78070675605</v>
      </c>
      <c r="AL1112" t="str">
        <f t="shared" si="274"/>
        <v>N</v>
      </c>
      <c r="AM1112" s="21">
        <f t="shared" si="275"/>
        <v>7369.26902252016</v>
      </c>
    </row>
    <row r="1113" ht="15" customHeight="1" spans="1:39">
      <c r="A1113" s="24" t="s">
        <v>2131</v>
      </c>
      <c r="B1113" s="52" t="s">
        <v>631</v>
      </c>
      <c r="C1113" s="52" t="s">
        <v>632</v>
      </c>
      <c r="D1113" s="52" t="s">
        <v>929</v>
      </c>
      <c r="E1113" s="10" t="s">
        <v>452</v>
      </c>
      <c r="F1113" s="52" t="s">
        <v>451</v>
      </c>
      <c r="G1113" s="52" t="s">
        <v>181</v>
      </c>
      <c r="H1113" s="52" t="s">
        <v>2149</v>
      </c>
      <c r="I1113" s="52" t="s">
        <v>451</v>
      </c>
      <c r="J1113" s="52" t="s">
        <v>181</v>
      </c>
      <c r="K1113" s="52" t="s">
        <v>931</v>
      </c>
      <c r="L1113" s="53" t="s">
        <v>286</v>
      </c>
      <c r="M1113" s="13">
        <v>1555</v>
      </c>
      <c r="N1113" s="14">
        <f t="shared" si="273"/>
        <v>4.26027397260274</v>
      </c>
      <c r="O1113" s="15">
        <v>510</v>
      </c>
      <c r="P1113" s="15">
        <f t="shared" si="265"/>
        <v>793050</v>
      </c>
      <c r="Q1113" s="16">
        <f>IFERROR(VLOOKUP(G1113,SCENARIOS!$A$13:$E$18,4,0),0.025)</f>
        <v>0.035</v>
      </c>
      <c r="R1113" s="52">
        <f>IFERROR(VLOOKUP(L1113,INPUTS!$A$107:$B$120,2,0),0.0082)</f>
        <v>0.0039</v>
      </c>
      <c r="S1113" s="52">
        <f t="shared" si="266"/>
        <v>1.989</v>
      </c>
      <c r="T1113" s="15">
        <f t="shared" si="267"/>
        <v>3092.895</v>
      </c>
      <c r="U1113" s="15">
        <f>T1113/INPUTS!$B$7*1000</f>
        <v>3866118.75</v>
      </c>
      <c r="V1113" s="15">
        <f>T1113*INPUTS!$B$6</f>
        <v>9773.5482</v>
      </c>
      <c r="W1113" s="54" t="s">
        <v>521</v>
      </c>
      <c r="X1113" s="54" t="s">
        <v>396</v>
      </c>
      <c r="Y1113" s="67">
        <f>IFERROR(VLOOKUP(E1113,INPUTS!$A$44:$B$103,2,0),0)</f>
        <v>0</v>
      </c>
      <c r="Z1113" s="15">
        <f t="shared" si="269"/>
        <v>0</v>
      </c>
      <c r="AA1113" s="20">
        <f>IFERROR(VLOOKUP(E1113,INPUTS!$A$44:$C$103,3,0),SCENARIOS!$J$25)</f>
        <v>0.015</v>
      </c>
      <c r="AB1113" s="15">
        <f t="shared" si="276"/>
        <v>55.1008355445554</v>
      </c>
      <c r="AC1113" s="20">
        <f>IFERROR(VLOOKUP($E1113,INPUTS!$A$44:$G$103,4,0),SCENARIOS!$K$25)</f>
        <v>0.075</v>
      </c>
      <c r="AD1113" s="15">
        <f t="shared" si="276"/>
        <v>327.212539029845</v>
      </c>
      <c r="AE1113" s="20">
        <f>IFERROR(VLOOKUP($E1113,INPUTS!$A$44:$G$103,5,0),SCENARIOS!$L$25)</f>
        <v>0.15</v>
      </c>
      <c r="AF1113" s="15">
        <f t="shared" si="276"/>
        <v>777.25170328338</v>
      </c>
      <c r="AG1113" s="20">
        <f>IFERROR(VLOOKUP($E1113,INPUTS!$A$44:$G$103,6,0),SCENARIOS!$M$25)</f>
        <v>0.2</v>
      </c>
      <c r="AH1113" s="15">
        <f t="shared" si="271"/>
        <v>1230.84160537384</v>
      </c>
      <c r="AI1113" s="20">
        <f>IFERROR(VLOOKUP($E1113,INPUTS!$A$44:$G$103,7,0),SCENARIOS!$N$25)</f>
        <v>0.3</v>
      </c>
      <c r="AJ1113" s="15">
        <f t="shared" si="272"/>
        <v>2192.78057868438</v>
      </c>
      <c r="AL1113" t="str">
        <f t="shared" si="274"/>
        <v>N</v>
      </c>
      <c r="AM1113" s="21">
        <f t="shared" si="275"/>
        <v>7309.26859561461</v>
      </c>
    </row>
    <row r="1114" ht="15" customHeight="1" spans="1:39">
      <c r="A1114" s="6" t="s">
        <v>2132</v>
      </c>
      <c r="B1114" s="52" t="s">
        <v>631</v>
      </c>
      <c r="C1114" s="52" t="s">
        <v>632</v>
      </c>
      <c r="D1114" s="52" t="s">
        <v>929</v>
      </c>
      <c r="E1114" s="10" t="s">
        <v>452</v>
      </c>
      <c r="F1114" s="52" t="s">
        <v>451</v>
      </c>
      <c r="G1114" s="52" t="s">
        <v>181</v>
      </c>
      <c r="H1114" s="52" t="s">
        <v>2151</v>
      </c>
      <c r="I1114" s="52" t="s">
        <v>451</v>
      </c>
      <c r="J1114" s="52" t="s">
        <v>181</v>
      </c>
      <c r="K1114" s="52" t="s">
        <v>931</v>
      </c>
      <c r="L1114" s="53" t="s">
        <v>286</v>
      </c>
      <c r="M1114" s="13">
        <v>1333</v>
      </c>
      <c r="N1114" s="14">
        <f t="shared" si="273"/>
        <v>3.65205479452055</v>
      </c>
      <c r="O1114" s="15">
        <v>870</v>
      </c>
      <c r="P1114" s="15">
        <f t="shared" si="265"/>
        <v>1159710</v>
      </c>
      <c r="Q1114" s="16">
        <f>IFERROR(VLOOKUP(G1114,SCENARIOS!$A$13:$E$18,4,0),0.025)</f>
        <v>0.035</v>
      </c>
      <c r="R1114" s="52">
        <f>IFERROR(VLOOKUP(L1114,INPUTS!$A$107:$B$120,2,0),0.0082)</f>
        <v>0.0039</v>
      </c>
      <c r="S1114" s="52">
        <f t="shared" si="266"/>
        <v>3.393</v>
      </c>
      <c r="T1114" s="15">
        <f t="shared" si="267"/>
        <v>4522.869</v>
      </c>
      <c r="U1114" s="15">
        <f>T1114/INPUTS!$B$7*1000</f>
        <v>5653586.25</v>
      </c>
      <c r="V1114" s="15">
        <f>T1114*INPUTS!$B$6</f>
        <v>14292.26604</v>
      </c>
      <c r="W1114" s="54" t="s">
        <v>521</v>
      </c>
      <c r="X1114" s="54" t="s">
        <v>396</v>
      </c>
      <c r="Y1114" s="67">
        <f>IFERROR(VLOOKUP(E1114,INPUTS!$A$44:$B$103,2,0),0)</f>
        <v>0</v>
      </c>
      <c r="Z1114" s="15">
        <f t="shared" si="269"/>
        <v>0</v>
      </c>
      <c r="AA1114" s="20">
        <f>IFERROR(VLOOKUP(E1114,INPUTS!$A$44:$C$103,3,0),SCENARIOS!$J$25)</f>
        <v>0.015</v>
      </c>
      <c r="AB1114" s="15">
        <f t="shared" si="276"/>
        <v>80.5762436030216</v>
      </c>
      <c r="AC1114" s="20">
        <f>IFERROR(VLOOKUP($E1114,INPUTS!$A$44:$G$103,4,0),SCENARIOS!$K$25)</f>
        <v>0.075</v>
      </c>
      <c r="AD1114" s="15">
        <f t="shared" si="276"/>
        <v>478.496505438877</v>
      </c>
      <c r="AE1114" s="20">
        <f>IFERROR(VLOOKUP($E1114,INPUTS!$A$44:$G$103,5,0),SCENARIOS!$L$25)</f>
        <v>0.15</v>
      </c>
      <c r="AF1114" s="15">
        <f t="shared" si="276"/>
        <v>1136.60749361928</v>
      </c>
      <c r="AG1114" s="20">
        <f>IFERROR(VLOOKUP($E1114,INPUTS!$A$44:$G$103,6,0),SCENARIOS!$M$25)</f>
        <v>0.2</v>
      </c>
      <c r="AH1114" s="15">
        <f t="shared" si="271"/>
        <v>1799.91087342298</v>
      </c>
      <c r="AI1114" s="20">
        <f>IFERROR(VLOOKUP($E1114,INPUTS!$A$44:$G$103,7,0),SCENARIOS!$N$25)</f>
        <v>0.3</v>
      </c>
      <c r="AJ1114" s="15">
        <f t="shared" si="272"/>
        <v>3206.59424362406</v>
      </c>
      <c r="AL1114" t="str">
        <f t="shared" si="274"/>
        <v>N</v>
      </c>
      <c r="AM1114" s="21">
        <f t="shared" si="275"/>
        <v>10688.6474787469</v>
      </c>
    </row>
    <row r="1115" ht="15" customHeight="1" spans="1:39">
      <c r="A1115" s="24" t="s">
        <v>2133</v>
      </c>
      <c r="B1115" s="52" t="s">
        <v>631</v>
      </c>
      <c r="C1115" s="52" t="s">
        <v>632</v>
      </c>
      <c r="D1115" s="52" t="s">
        <v>929</v>
      </c>
      <c r="E1115" s="10" t="s">
        <v>452</v>
      </c>
      <c r="F1115" s="52" t="s">
        <v>451</v>
      </c>
      <c r="G1115" s="52" t="s">
        <v>181</v>
      </c>
      <c r="H1115" s="52" t="s">
        <v>1347</v>
      </c>
      <c r="I1115" s="52" t="s">
        <v>451</v>
      </c>
      <c r="J1115" s="52" t="s">
        <v>181</v>
      </c>
      <c r="K1115" s="52" t="s">
        <v>931</v>
      </c>
      <c r="L1115" s="53" t="s">
        <v>286</v>
      </c>
      <c r="M1115" s="13">
        <v>1111</v>
      </c>
      <c r="N1115" s="14">
        <f t="shared" si="273"/>
        <v>3.04383561643836</v>
      </c>
      <c r="O1115" s="15">
        <v>1240</v>
      </c>
      <c r="P1115" s="15">
        <f t="shared" si="265"/>
        <v>1377640</v>
      </c>
      <c r="Q1115" s="16">
        <f>IFERROR(VLOOKUP(G1115,SCENARIOS!$A$13:$E$18,4,0),0.025)</f>
        <v>0.035</v>
      </c>
      <c r="R1115" s="52">
        <f>IFERROR(VLOOKUP(L1115,INPUTS!$A$107:$B$120,2,0),0.0082)</f>
        <v>0.0039</v>
      </c>
      <c r="S1115" s="52">
        <f t="shared" si="266"/>
        <v>4.836</v>
      </c>
      <c r="T1115" s="15">
        <f t="shared" si="267"/>
        <v>5372.796</v>
      </c>
      <c r="U1115" s="15">
        <f>T1115/INPUTS!$B$7*1000</f>
        <v>6715995</v>
      </c>
      <c r="V1115" s="15">
        <f>T1115*INPUTS!$B$6</f>
        <v>16978.03536</v>
      </c>
      <c r="W1115" s="54" t="s">
        <v>521</v>
      </c>
      <c r="X1115" s="54" t="s">
        <v>396</v>
      </c>
      <c r="Y1115" s="67">
        <f>IFERROR(VLOOKUP(E1115,INPUTS!$A$44:$B$103,2,0),0)</f>
        <v>0</v>
      </c>
      <c r="Z1115" s="15">
        <f t="shared" si="269"/>
        <v>0</v>
      </c>
      <c r="AA1115" s="20">
        <f>IFERROR(VLOOKUP(E1115,INPUTS!$A$44:$C$103,3,0),SCENARIOS!$J$25)</f>
        <v>0.015</v>
      </c>
      <c r="AB1115" s="15">
        <f t="shared" si="276"/>
        <v>95.7179434835146</v>
      </c>
      <c r="AC1115" s="20">
        <f>IFERROR(VLOOKUP($E1115,INPUTS!$A$44:$G$103,4,0),SCENARIOS!$K$25)</f>
        <v>0.075</v>
      </c>
      <c r="AD1115" s="15">
        <f t="shared" si="276"/>
        <v>568.414453400259</v>
      </c>
      <c r="AE1115" s="20">
        <f>IFERROR(VLOOKUP($E1115,INPUTS!$A$44:$G$103,5,0),SCENARIOS!$L$25)</f>
        <v>0.15</v>
      </c>
      <c r="AF1115" s="15">
        <f t="shared" si="276"/>
        <v>1350.19612447048</v>
      </c>
      <c r="AG1115" s="20">
        <f>IFERROR(VLOOKUP($E1115,INPUTS!$A$44:$G$103,6,0),SCENARIOS!$M$25)</f>
        <v>0.2</v>
      </c>
      <c r="AH1115" s="15">
        <f t="shared" si="271"/>
        <v>2138.14592929477</v>
      </c>
      <c r="AI1115" s="20">
        <f>IFERROR(VLOOKUP($E1115,INPUTS!$A$44:$G$103,7,0),SCENARIOS!$N$25)</f>
        <v>0.3</v>
      </c>
      <c r="AJ1115" s="15">
        <f t="shared" si="272"/>
        <v>3809.169959547</v>
      </c>
      <c r="AL1115" t="str">
        <f t="shared" si="274"/>
        <v>N</v>
      </c>
      <c r="AM1115" s="21">
        <f t="shared" si="275"/>
        <v>12697.23319849</v>
      </c>
    </row>
    <row r="1116" ht="15" customHeight="1" spans="1:39">
      <c r="A1116" s="6" t="s">
        <v>2134</v>
      </c>
      <c r="B1116" s="52" t="s">
        <v>631</v>
      </c>
      <c r="C1116" s="52" t="s">
        <v>632</v>
      </c>
      <c r="D1116" s="52" t="s">
        <v>929</v>
      </c>
      <c r="E1116" s="10" t="s">
        <v>452</v>
      </c>
      <c r="F1116" s="52" t="s">
        <v>451</v>
      </c>
      <c r="G1116" s="52" t="s">
        <v>181</v>
      </c>
      <c r="H1116" s="52" t="s">
        <v>1343</v>
      </c>
      <c r="I1116" s="52" t="s">
        <v>451</v>
      </c>
      <c r="J1116" s="52" t="s">
        <v>181</v>
      </c>
      <c r="K1116" s="52" t="s">
        <v>931</v>
      </c>
      <c r="L1116" s="53" t="s">
        <v>286</v>
      </c>
      <c r="M1116" s="13">
        <v>888</v>
      </c>
      <c r="N1116" s="14">
        <f t="shared" si="273"/>
        <v>2.43287671232877</v>
      </c>
      <c r="O1116" s="15">
        <v>2280</v>
      </c>
      <c r="P1116" s="15">
        <f t="shared" si="265"/>
        <v>2024640</v>
      </c>
      <c r="Q1116" s="16">
        <f>IFERROR(VLOOKUP(G1116,SCENARIOS!$A$13:$E$18,4,0),0.025)</f>
        <v>0.035</v>
      </c>
      <c r="R1116" s="52">
        <f>IFERROR(VLOOKUP(L1116,INPUTS!$A$107:$B$120,2,0),0.0082)</f>
        <v>0.0039</v>
      </c>
      <c r="S1116" s="52">
        <f t="shared" si="266"/>
        <v>8.892</v>
      </c>
      <c r="T1116" s="15">
        <f t="shared" si="267"/>
        <v>7896.096</v>
      </c>
      <c r="U1116" s="15">
        <f>T1116/INPUTS!$B$7*1000</f>
        <v>9870120</v>
      </c>
      <c r="V1116" s="15">
        <f>T1116*INPUTS!$B$6</f>
        <v>24951.66336</v>
      </c>
      <c r="W1116" s="54" t="s">
        <v>521</v>
      </c>
      <c r="X1116" s="54" t="s">
        <v>396</v>
      </c>
      <c r="Y1116" s="67">
        <f>IFERROR(VLOOKUP(E1116,INPUTS!$A$44:$B$103,2,0),0)</f>
        <v>0</v>
      </c>
      <c r="Z1116" s="15">
        <f t="shared" si="269"/>
        <v>0</v>
      </c>
      <c r="AA1116" s="20">
        <f>IFERROR(VLOOKUP(E1116,INPUTS!$A$44:$C$103,3,0),SCENARIOS!$J$25)</f>
        <v>0.015</v>
      </c>
      <c r="AB1116" s="15">
        <f t="shared" si="276"/>
        <v>140.671276309096</v>
      </c>
      <c r="AC1116" s="20">
        <f>IFERROR(VLOOKUP($E1116,INPUTS!$A$44:$G$103,4,0),SCENARIOS!$K$25)</f>
        <v>0.075</v>
      </c>
      <c r="AD1116" s="15">
        <f t="shared" si="276"/>
        <v>835.366742350904</v>
      </c>
      <c r="AE1116" s="20">
        <f>IFERROR(VLOOKUP($E1116,INPUTS!$A$44:$G$103,5,0),SCENARIOS!$L$25)</f>
        <v>0.15</v>
      </c>
      <c r="AF1116" s="15">
        <f t="shared" si="276"/>
        <v>1984.30728016602</v>
      </c>
      <c r="AG1116" s="20">
        <f>IFERROR(VLOOKUP($E1116,INPUTS!$A$44:$G$103,6,0),SCENARIOS!$M$25)</f>
        <v>0.2</v>
      </c>
      <c r="AH1116" s="15">
        <f t="shared" si="271"/>
        <v>3142.31277713144</v>
      </c>
      <c r="AI1116" s="20">
        <f>IFERROR(VLOOKUP($E1116,INPUTS!$A$44:$G$103,7,0),SCENARIOS!$N$25)</f>
        <v>0.3</v>
      </c>
      <c r="AJ1116" s="15">
        <f t="shared" si="272"/>
        <v>5598.12278018731</v>
      </c>
      <c r="AL1116" t="str">
        <f t="shared" si="274"/>
        <v>N</v>
      </c>
      <c r="AM1116" s="21">
        <f t="shared" si="275"/>
        <v>18660.409267291</v>
      </c>
    </row>
    <row r="1117" ht="15" customHeight="1" spans="1:39">
      <c r="A1117" s="24" t="s">
        <v>2135</v>
      </c>
      <c r="B1117" s="52" t="s">
        <v>631</v>
      </c>
      <c r="C1117" s="52" t="s">
        <v>632</v>
      </c>
      <c r="D1117" s="52" t="s">
        <v>929</v>
      </c>
      <c r="E1117" s="10" t="s">
        <v>452</v>
      </c>
      <c r="F1117" s="52" t="s">
        <v>451</v>
      </c>
      <c r="G1117" s="52" t="s">
        <v>181</v>
      </c>
      <c r="H1117" s="52" t="s">
        <v>2155</v>
      </c>
      <c r="I1117" s="52" t="s">
        <v>451</v>
      </c>
      <c r="J1117" s="52" t="s">
        <v>181</v>
      </c>
      <c r="K1117" s="52" t="s">
        <v>931</v>
      </c>
      <c r="L1117" s="53" t="s">
        <v>286</v>
      </c>
      <c r="M1117" s="13">
        <v>555</v>
      </c>
      <c r="N1117" s="14">
        <f t="shared" si="273"/>
        <v>1.52054794520548</v>
      </c>
      <c r="O1117" s="15">
        <v>2480</v>
      </c>
      <c r="P1117" s="15">
        <f t="shared" si="265"/>
        <v>1376400</v>
      </c>
      <c r="Q1117" s="16">
        <f>IFERROR(VLOOKUP(G1117,SCENARIOS!$A$13:$E$18,4,0),0.025)</f>
        <v>0.035</v>
      </c>
      <c r="R1117" s="52">
        <f>IFERROR(VLOOKUP(L1117,INPUTS!$A$107:$B$120,2,0),0.0082)</f>
        <v>0.0039</v>
      </c>
      <c r="S1117" s="52">
        <f t="shared" si="266"/>
        <v>9.672</v>
      </c>
      <c r="T1117" s="15">
        <f t="shared" si="267"/>
        <v>5367.96</v>
      </c>
      <c r="U1117" s="15">
        <f>T1117/INPUTS!$B$7*1000</f>
        <v>6709950</v>
      </c>
      <c r="V1117" s="15">
        <f>T1117*INPUTS!$B$6</f>
        <v>16962.7536</v>
      </c>
      <c r="W1117" s="54" t="s">
        <v>521</v>
      </c>
      <c r="X1117" s="54" t="s">
        <v>396</v>
      </c>
      <c r="Y1117" s="67">
        <f>IFERROR(VLOOKUP(E1117,INPUTS!$A$44:$B$103,2,0),0)</f>
        <v>0</v>
      </c>
      <c r="Z1117" s="15">
        <f t="shared" si="269"/>
        <v>0</v>
      </c>
      <c r="AA1117" s="20">
        <f>IFERROR(VLOOKUP(E1117,INPUTS!$A$44:$C$103,3,0),SCENARIOS!$J$25)</f>
        <v>0.015</v>
      </c>
      <c r="AB1117" s="15">
        <f t="shared" si="276"/>
        <v>95.6317887189029</v>
      </c>
      <c r="AC1117" s="20">
        <f>IFERROR(VLOOKUP($E1117,INPUTS!$A$44:$G$103,4,0),SCENARIOS!$K$25)</f>
        <v>0.075</v>
      </c>
      <c r="AD1117" s="15">
        <f t="shared" si="276"/>
        <v>567.902829229781</v>
      </c>
      <c r="AE1117" s="20">
        <f>IFERROR(VLOOKUP($E1117,INPUTS!$A$44:$G$103,5,0),SCENARIOS!$L$25)</f>
        <v>0.15</v>
      </c>
      <c r="AF1117" s="15">
        <f t="shared" si="276"/>
        <v>1348.98082642865</v>
      </c>
      <c r="AG1117" s="20">
        <f>IFERROR(VLOOKUP($E1117,INPUTS!$A$44:$G$103,6,0),SCENARIOS!$M$25)</f>
        <v>0.2</v>
      </c>
      <c r="AH1117" s="15">
        <f t="shared" si="271"/>
        <v>2136.22140550602</v>
      </c>
      <c r="AI1117" s="20">
        <f>IFERROR(VLOOKUP($E1117,INPUTS!$A$44:$G$103,7,0),SCENARIOS!$N$25)</f>
        <v>0.3</v>
      </c>
      <c r="AJ1117" s="15">
        <f t="shared" si="272"/>
        <v>3805.74136372383</v>
      </c>
      <c r="AL1117" t="str">
        <f t="shared" si="274"/>
        <v>N</v>
      </c>
      <c r="AM1117" s="21">
        <f t="shared" si="275"/>
        <v>12685.8045457461</v>
      </c>
    </row>
    <row r="1118" ht="15" customHeight="1" spans="1:39">
      <c r="A1118" s="6" t="s">
        <v>2136</v>
      </c>
      <c r="B1118" s="52" t="s">
        <v>631</v>
      </c>
      <c r="C1118" s="52" t="s">
        <v>632</v>
      </c>
      <c r="D1118" s="52" t="s">
        <v>929</v>
      </c>
      <c r="E1118" s="10" t="s">
        <v>452</v>
      </c>
      <c r="F1118" s="52" t="s">
        <v>451</v>
      </c>
      <c r="G1118" s="52" t="s">
        <v>181</v>
      </c>
      <c r="H1118" s="52" t="s">
        <v>2157</v>
      </c>
      <c r="I1118" s="52" t="s">
        <v>451</v>
      </c>
      <c r="J1118" s="52" t="s">
        <v>181</v>
      </c>
      <c r="K1118" s="52" t="s">
        <v>931</v>
      </c>
      <c r="L1118" s="53" t="s">
        <v>286</v>
      </c>
      <c r="M1118" s="13">
        <v>444</v>
      </c>
      <c r="N1118" s="14">
        <f t="shared" si="273"/>
        <v>1.21643835616438</v>
      </c>
      <c r="O1118" s="15">
        <v>2700</v>
      </c>
      <c r="P1118" s="15">
        <f t="shared" si="265"/>
        <v>1198800</v>
      </c>
      <c r="Q1118" s="16">
        <f>IFERROR(VLOOKUP(G1118,SCENARIOS!$A$13:$E$18,4,0),0.025)</f>
        <v>0.035</v>
      </c>
      <c r="R1118" s="52">
        <f>IFERROR(VLOOKUP(L1118,INPUTS!$A$107:$B$120,2,0),0.0082)</f>
        <v>0.0039</v>
      </c>
      <c r="S1118" s="52">
        <f t="shared" si="266"/>
        <v>10.53</v>
      </c>
      <c r="T1118" s="15">
        <f t="shared" si="267"/>
        <v>4675.32</v>
      </c>
      <c r="U1118" s="15">
        <f>T1118/INPUTS!$B$7*1000</f>
        <v>5844150</v>
      </c>
      <c r="V1118" s="15">
        <f>T1118*INPUTS!$B$6</f>
        <v>14774.0112</v>
      </c>
      <c r="W1118" s="54" t="s">
        <v>521</v>
      </c>
      <c r="X1118" s="54" t="s">
        <v>396</v>
      </c>
      <c r="Y1118" s="67">
        <f>IFERROR(VLOOKUP(E1118,INPUTS!$A$44:$B$103,2,0),0)</f>
        <v>0</v>
      </c>
      <c r="Z1118" s="15">
        <f t="shared" si="269"/>
        <v>0</v>
      </c>
      <c r="AA1118" s="20">
        <f>IFERROR(VLOOKUP(E1118,INPUTS!$A$44:$C$103,3,0),SCENARIOS!$J$25)</f>
        <v>0.015</v>
      </c>
      <c r="AB1118" s="15">
        <f t="shared" si="276"/>
        <v>83.2922030777542</v>
      </c>
      <c r="AC1118" s="20">
        <f>IFERROR(VLOOKUP($E1118,INPUTS!$A$44:$G$103,4,0),SCENARIOS!$K$25)</f>
        <v>0.075</v>
      </c>
      <c r="AD1118" s="15">
        <f t="shared" si="276"/>
        <v>494.625044813035</v>
      </c>
      <c r="AE1118" s="20">
        <f>IFERROR(VLOOKUP($E1118,INPUTS!$A$44:$G$103,5,0),SCENARIOS!$L$25)</f>
        <v>0.15</v>
      </c>
      <c r="AF1118" s="15">
        <f t="shared" si="276"/>
        <v>1174.91878430883</v>
      </c>
      <c r="AG1118" s="20">
        <f>IFERROR(VLOOKUP($E1118,INPUTS!$A$44:$G$103,6,0),SCENARIOS!$M$25)</f>
        <v>0.2</v>
      </c>
      <c r="AH1118" s="15">
        <f t="shared" si="271"/>
        <v>1860.57993382782</v>
      </c>
      <c r="AI1118" s="20">
        <f>IFERROR(VLOOKUP($E1118,INPUTS!$A$44:$G$103,7,0),SCENARIOS!$N$25)</f>
        <v>0.3</v>
      </c>
      <c r="AJ1118" s="15">
        <f t="shared" si="272"/>
        <v>3314.67796195301</v>
      </c>
      <c r="AL1118" t="str">
        <f t="shared" si="274"/>
        <v>N</v>
      </c>
      <c r="AM1118" s="21">
        <f t="shared" si="275"/>
        <v>11048.9265398434</v>
      </c>
    </row>
    <row r="1119" ht="15" customHeight="1" spans="1:39">
      <c r="A1119" s="24" t="s">
        <v>2137</v>
      </c>
      <c r="B1119" s="52" t="s">
        <v>631</v>
      </c>
      <c r="C1119" s="52" t="s">
        <v>632</v>
      </c>
      <c r="D1119" s="52" t="s">
        <v>929</v>
      </c>
      <c r="E1119" s="10" t="s">
        <v>452</v>
      </c>
      <c r="F1119" s="52" t="s">
        <v>451</v>
      </c>
      <c r="G1119" s="52" t="s">
        <v>181</v>
      </c>
      <c r="H1119" s="52" t="s">
        <v>2159</v>
      </c>
      <c r="I1119" s="52" t="s">
        <v>451</v>
      </c>
      <c r="J1119" s="52" t="s">
        <v>181</v>
      </c>
      <c r="K1119" s="52" t="s">
        <v>931</v>
      </c>
      <c r="L1119" s="53" t="s">
        <v>286</v>
      </c>
      <c r="M1119" s="13">
        <v>1777</v>
      </c>
      <c r="N1119" s="14">
        <f t="shared" si="273"/>
        <v>4.86849315068493</v>
      </c>
      <c r="O1119" s="15">
        <v>400</v>
      </c>
      <c r="P1119" s="15">
        <f t="shared" si="265"/>
        <v>710800</v>
      </c>
      <c r="Q1119" s="16">
        <f>IFERROR(VLOOKUP(G1119,SCENARIOS!$A$13:$E$18,4,0),0.025)</f>
        <v>0.035</v>
      </c>
      <c r="R1119" s="52">
        <f>IFERROR(VLOOKUP(L1119,INPUTS!$A$107:$B$120,2,0),0.0082)</f>
        <v>0.0039</v>
      </c>
      <c r="S1119" s="52">
        <f t="shared" si="266"/>
        <v>1.56</v>
      </c>
      <c r="T1119" s="15">
        <f t="shared" si="267"/>
        <v>2772.12</v>
      </c>
      <c r="U1119" s="15">
        <f>T1119/INPUTS!$B$7*1000</f>
        <v>3465150</v>
      </c>
      <c r="V1119" s="15">
        <f>T1119*INPUTS!$B$6</f>
        <v>8759.8992</v>
      </c>
      <c r="W1119" s="54" t="s">
        <v>521</v>
      </c>
      <c r="X1119" s="54" t="s">
        <v>396</v>
      </c>
      <c r="Y1119" s="67">
        <f>IFERROR(VLOOKUP(E1119,INPUTS!$A$44:$B$103,2,0),0)</f>
        <v>0</v>
      </c>
      <c r="Z1119" s="15">
        <f t="shared" si="269"/>
        <v>0</v>
      </c>
      <c r="AA1119" s="20">
        <f>IFERROR(VLOOKUP(E1119,INPUTS!$A$44:$C$103,3,0),SCENARIOS!$J$25)</f>
        <v>0.015</v>
      </c>
      <c r="AB1119" s="15">
        <f t="shared" si="276"/>
        <v>49.3861344241472</v>
      </c>
      <c r="AC1119" s="20">
        <f>IFERROR(VLOOKUP($E1119,INPUTS!$A$44:$G$103,4,0),SCENARIOS!$K$25)</f>
        <v>0.075</v>
      </c>
      <c r="AD1119" s="15">
        <f t="shared" si="276"/>
        <v>293.276177721977</v>
      </c>
      <c r="AE1119" s="20">
        <f>IFERROR(VLOOKUP($E1119,INPUTS!$A$44:$G$103,5,0),SCENARIOS!$L$25)</f>
        <v>0.15</v>
      </c>
      <c r="AF1119" s="15">
        <f t="shared" si="276"/>
        <v>696.640200105701</v>
      </c>
      <c r="AG1119" s="20">
        <f>IFERROR(VLOOKUP($E1119,INPUTS!$A$44:$G$103,6,0),SCENARIOS!$M$25)</f>
        <v>0.2</v>
      </c>
      <c r="AH1119" s="15">
        <f t="shared" si="271"/>
        <v>1103.18670083819</v>
      </c>
      <c r="AI1119" s="20">
        <f>IFERROR(VLOOKUP($E1119,INPUTS!$A$44:$G$103,7,0),SCENARIOS!$N$25)</f>
        <v>0.3</v>
      </c>
      <c r="AJ1119" s="15">
        <f t="shared" si="272"/>
        <v>1965.3596057359</v>
      </c>
      <c r="AL1119" t="str">
        <f t="shared" si="274"/>
        <v>N</v>
      </c>
      <c r="AM1119" s="21">
        <f t="shared" si="275"/>
        <v>6551.19868578635</v>
      </c>
    </row>
    <row r="1120" ht="15" customHeight="1" spans="1:39">
      <c r="A1120" s="6" t="s">
        <v>2138</v>
      </c>
      <c r="B1120" s="52" t="s">
        <v>631</v>
      </c>
      <c r="C1120" s="52" t="s">
        <v>632</v>
      </c>
      <c r="D1120" s="52" t="s">
        <v>929</v>
      </c>
      <c r="E1120" s="10" t="s">
        <v>2151</v>
      </c>
      <c r="F1120" s="52" t="s">
        <v>451</v>
      </c>
      <c r="G1120" s="52" t="s">
        <v>181</v>
      </c>
      <c r="H1120" s="52" t="s">
        <v>2147</v>
      </c>
      <c r="I1120" s="52" t="s">
        <v>451</v>
      </c>
      <c r="J1120" s="52" t="s">
        <v>181</v>
      </c>
      <c r="K1120" s="52" t="s">
        <v>931</v>
      </c>
      <c r="L1120" s="53" t="s">
        <v>286</v>
      </c>
      <c r="M1120" s="13">
        <v>1111</v>
      </c>
      <c r="N1120" s="14">
        <f t="shared" si="273"/>
        <v>3.04383561643836</v>
      </c>
      <c r="O1120" s="15">
        <v>1120</v>
      </c>
      <c r="P1120" s="15">
        <f t="shared" si="265"/>
        <v>1244320</v>
      </c>
      <c r="Q1120" s="16">
        <f>IFERROR(VLOOKUP(G1120,SCENARIOS!$A$13:$E$18,4,0),0.025)</f>
        <v>0.035</v>
      </c>
      <c r="R1120" s="52">
        <f>IFERROR(VLOOKUP(L1120,INPUTS!$A$107:$B$120,2,0),0.0082)</f>
        <v>0.0039</v>
      </c>
      <c r="S1120" s="52">
        <f t="shared" si="266"/>
        <v>4.368</v>
      </c>
      <c r="T1120" s="15">
        <f t="shared" si="267"/>
        <v>4852.848</v>
      </c>
      <c r="U1120" s="15">
        <f>T1120/INPUTS!$B$7*1000</f>
        <v>6066060</v>
      </c>
      <c r="V1120" s="15">
        <f>T1120*INPUTS!$B$6</f>
        <v>15334.99968</v>
      </c>
      <c r="W1120" s="54" t="s">
        <v>521</v>
      </c>
      <c r="X1120" s="54" t="s">
        <v>396</v>
      </c>
      <c r="Y1120" s="67">
        <f>IFERROR(VLOOKUP(E1120,INPUTS!$A$44:$B$103,2,0),0)</f>
        <v>0</v>
      </c>
      <c r="Z1120" s="15">
        <f t="shared" si="269"/>
        <v>0</v>
      </c>
      <c r="AA1120" s="20">
        <f>IFERROR(VLOOKUP(E1120,INPUTS!$A$44:$C$103,3,0),SCENARIOS!$J$25)</f>
        <v>0.015</v>
      </c>
      <c r="AB1120" s="15">
        <f t="shared" si="276"/>
        <v>86.4549166947873</v>
      </c>
      <c r="AC1120" s="20">
        <f>IFERROR(VLOOKUP($E1120,INPUTS!$A$44:$G$103,4,0),SCENARIOS!$K$25)</f>
        <v>0.075</v>
      </c>
      <c r="AD1120" s="15">
        <f t="shared" si="276"/>
        <v>513.406603071201</v>
      </c>
      <c r="AE1120" s="20">
        <f>IFERROR(VLOOKUP($E1120,INPUTS!$A$44:$G$103,5,0),SCENARIOS!$L$25)</f>
        <v>0.15</v>
      </c>
      <c r="AF1120" s="15">
        <f t="shared" si="276"/>
        <v>1219.53198339269</v>
      </c>
      <c r="AG1120" s="20">
        <f>IFERROR(VLOOKUP($E1120,INPUTS!$A$44:$G$103,6,0),SCENARIOS!$M$25)</f>
        <v>0.2</v>
      </c>
      <c r="AH1120" s="15">
        <f t="shared" si="271"/>
        <v>1931.2285812985</v>
      </c>
      <c r="AI1120" s="20">
        <f>IFERROR(VLOOKUP($E1120,INPUTS!$A$44:$G$103,7,0),SCENARIOS!$N$25)</f>
        <v>0.3</v>
      </c>
      <c r="AJ1120" s="15">
        <f t="shared" si="272"/>
        <v>3440.5406086231</v>
      </c>
      <c r="AL1120" t="str">
        <f t="shared" si="274"/>
        <v>N</v>
      </c>
      <c r="AM1120" s="21">
        <f t="shared" si="275"/>
        <v>11468.4686954103</v>
      </c>
    </row>
    <row r="1121" ht="15" customHeight="1" spans="1:39">
      <c r="A1121" s="24" t="s">
        <v>2139</v>
      </c>
      <c r="B1121" s="52" t="s">
        <v>631</v>
      </c>
      <c r="C1121" s="52" t="s">
        <v>632</v>
      </c>
      <c r="D1121" s="52" t="s">
        <v>929</v>
      </c>
      <c r="E1121" s="10" t="s">
        <v>2151</v>
      </c>
      <c r="F1121" s="52" t="s">
        <v>451</v>
      </c>
      <c r="G1121" s="52" t="s">
        <v>181</v>
      </c>
      <c r="H1121" s="52" t="s">
        <v>1347</v>
      </c>
      <c r="I1121" s="52" t="s">
        <v>451</v>
      </c>
      <c r="J1121" s="52" t="s">
        <v>181</v>
      </c>
      <c r="K1121" s="52" t="s">
        <v>931</v>
      </c>
      <c r="L1121" s="53" t="s">
        <v>286</v>
      </c>
      <c r="M1121" s="13">
        <v>666</v>
      </c>
      <c r="N1121" s="14">
        <f t="shared" si="273"/>
        <v>1.82465753424658</v>
      </c>
      <c r="O1121" s="15">
        <v>1090</v>
      </c>
      <c r="P1121" s="15">
        <f t="shared" si="265"/>
        <v>725940</v>
      </c>
      <c r="Q1121" s="16">
        <f>IFERROR(VLOOKUP(G1121,SCENARIOS!$A$13:$E$18,4,0),0.025)</f>
        <v>0.035</v>
      </c>
      <c r="R1121" s="52">
        <f>IFERROR(VLOOKUP(L1121,INPUTS!$A$107:$B$120,2,0),0.0082)</f>
        <v>0.0039</v>
      </c>
      <c r="S1121" s="52">
        <f t="shared" si="266"/>
        <v>4.251</v>
      </c>
      <c r="T1121" s="15">
        <f t="shared" si="267"/>
        <v>2831.166</v>
      </c>
      <c r="U1121" s="15">
        <f>T1121/INPUTS!$B$7*1000</f>
        <v>3538957.5</v>
      </c>
      <c r="V1121" s="15">
        <f>T1121*INPUTS!$B$6</f>
        <v>8946.48456</v>
      </c>
      <c r="W1121" s="54" t="s">
        <v>521</v>
      </c>
      <c r="X1121" s="54" t="s">
        <v>396</v>
      </c>
      <c r="Y1121" s="67">
        <f>IFERROR(VLOOKUP(E1121,INPUTS!$A$44:$B$103,2,0),0)</f>
        <v>0</v>
      </c>
      <c r="Z1121" s="15">
        <f t="shared" si="269"/>
        <v>0</v>
      </c>
      <c r="AA1121" s="20">
        <f>IFERROR(VLOOKUP(E1121,INPUTS!$A$44:$C$103,3,0),SCENARIOS!$J$25)</f>
        <v>0.015</v>
      </c>
      <c r="AB1121" s="15">
        <f t="shared" si="276"/>
        <v>50.4380563081956</v>
      </c>
      <c r="AC1121" s="20">
        <f>IFERROR(VLOOKUP($E1121,INPUTS!$A$44:$G$103,4,0),SCENARIOS!$K$25)</f>
        <v>0.075</v>
      </c>
      <c r="AD1121" s="15">
        <f t="shared" si="276"/>
        <v>299.522943803449</v>
      </c>
      <c r="AE1121" s="20">
        <f>IFERROR(VLOOKUP($E1121,INPUTS!$A$44:$G$103,5,0),SCENARIOS!$L$25)</f>
        <v>0.15</v>
      </c>
      <c r="AF1121" s="15">
        <f t="shared" si="276"/>
        <v>711.47859716479</v>
      </c>
      <c r="AG1121" s="20">
        <f>IFERROR(VLOOKUP($E1121,INPUTS!$A$44:$G$103,6,0),SCENARIOS!$M$25)</f>
        <v>0.2</v>
      </c>
      <c r="AH1121" s="15">
        <f t="shared" si="271"/>
        <v>1126.68451548463</v>
      </c>
      <c r="AI1121" s="20">
        <f>IFERROR(VLOOKUP($E1121,INPUTS!$A$44:$G$103,7,0),SCENARIOS!$N$25)</f>
        <v>0.3</v>
      </c>
      <c r="AJ1121" s="15">
        <f t="shared" si="272"/>
        <v>2007.22165473821</v>
      </c>
      <c r="AL1121" t="str">
        <f t="shared" si="274"/>
        <v>N</v>
      </c>
      <c r="AM1121" s="21">
        <f t="shared" si="275"/>
        <v>6690.73884912738</v>
      </c>
    </row>
    <row r="1122" ht="15" customHeight="1" spans="1:39">
      <c r="A1122" s="6" t="s">
        <v>2140</v>
      </c>
      <c r="B1122" s="52" t="s">
        <v>631</v>
      </c>
      <c r="C1122" s="52" t="s">
        <v>632</v>
      </c>
      <c r="D1122" s="52" t="s">
        <v>929</v>
      </c>
      <c r="E1122" s="10" t="s">
        <v>2151</v>
      </c>
      <c r="F1122" s="52" t="s">
        <v>451</v>
      </c>
      <c r="G1122" s="52" t="s">
        <v>181</v>
      </c>
      <c r="H1122" s="52" t="s">
        <v>1343</v>
      </c>
      <c r="I1122" s="52" t="s">
        <v>451</v>
      </c>
      <c r="J1122" s="52" t="s">
        <v>181</v>
      </c>
      <c r="K1122" s="52" t="s">
        <v>931</v>
      </c>
      <c r="L1122" s="53" t="s">
        <v>286</v>
      </c>
      <c r="M1122" s="13">
        <v>555</v>
      </c>
      <c r="N1122" s="14">
        <f t="shared" si="273"/>
        <v>1.52054794520548</v>
      </c>
      <c r="O1122" s="15">
        <v>1500</v>
      </c>
      <c r="P1122" s="15">
        <f t="shared" si="265"/>
        <v>832500</v>
      </c>
      <c r="Q1122" s="16">
        <f>IFERROR(VLOOKUP(G1122,SCENARIOS!$A$13:$E$18,4,0),0.025)</f>
        <v>0.035</v>
      </c>
      <c r="R1122" s="52">
        <f>IFERROR(VLOOKUP(L1122,INPUTS!$A$107:$B$120,2,0),0.0082)</f>
        <v>0.0039</v>
      </c>
      <c r="S1122" s="52">
        <f t="shared" si="266"/>
        <v>5.85</v>
      </c>
      <c r="T1122" s="15">
        <f t="shared" si="267"/>
        <v>3246.75</v>
      </c>
      <c r="U1122" s="15">
        <f>T1122/INPUTS!$B$7*1000</f>
        <v>4058437.5</v>
      </c>
      <c r="V1122" s="15">
        <f>T1122*INPUTS!$B$6</f>
        <v>10259.73</v>
      </c>
      <c r="W1122" s="54" t="s">
        <v>521</v>
      </c>
      <c r="X1122" s="54" t="s">
        <v>396</v>
      </c>
      <c r="Y1122" s="67">
        <f>IFERROR(VLOOKUP(E1122,INPUTS!$A$44:$B$103,2,0),0)</f>
        <v>0</v>
      </c>
      <c r="Z1122" s="15">
        <f t="shared" si="269"/>
        <v>0</v>
      </c>
      <c r="AA1122" s="20">
        <f>IFERROR(VLOOKUP(E1122,INPUTS!$A$44:$C$103,3,0),SCENARIOS!$J$25)</f>
        <v>0.015</v>
      </c>
      <c r="AB1122" s="15">
        <f t="shared" si="276"/>
        <v>57.8418076928848</v>
      </c>
      <c r="AC1122" s="20">
        <f>IFERROR(VLOOKUP($E1122,INPUTS!$A$44:$G$103,4,0),SCENARIOS!$K$25)</f>
        <v>0.075</v>
      </c>
      <c r="AD1122" s="15">
        <f t="shared" si="276"/>
        <v>343.489614453497</v>
      </c>
      <c r="AE1122" s="20">
        <f>IFERROR(VLOOKUP($E1122,INPUTS!$A$44:$G$103,5,0),SCENARIOS!$L$25)</f>
        <v>0.15</v>
      </c>
      <c r="AF1122" s="15">
        <f t="shared" si="276"/>
        <v>815.915822436686</v>
      </c>
      <c r="AG1122" s="20">
        <f>IFERROR(VLOOKUP($E1122,INPUTS!$A$44:$G$103,6,0),SCENARIOS!$M$25)</f>
        <v>0.2</v>
      </c>
      <c r="AH1122" s="15">
        <f t="shared" si="271"/>
        <v>1292.06939849154</v>
      </c>
      <c r="AI1122" s="20">
        <f>IFERROR(VLOOKUP($E1122,INPUTS!$A$44:$G$103,7,0),SCENARIOS!$N$25)</f>
        <v>0.3</v>
      </c>
      <c r="AJ1122" s="15">
        <f t="shared" si="272"/>
        <v>2301.8596958007</v>
      </c>
      <c r="AL1122" t="str">
        <f t="shared" si="274"/>
        <v>N</v>
      </c>
      <c r="AM1122" s="21">
        <f t="shared" si="275"/>
        <v>7672.86565266901</v>
      </c>
    </row>
    <row r="1123" ht="15" customHeight="1" spans="1:39">
      <c r="A1123" s="24" t="s">
        <v>2141</v>
      </c>
      <c r="B1123" s="52" t="s">
        <v>631</v>
      </c>
      <c r="C1123" s="52" t="s">
        <v>632</v>
      </c>
      <c r="D1123" s="52" t="s">
        <v>929</v>
      </c>
      <c r="E1123" s="10" t="s">
        <v>452</v>
      </c>
      <c r="F1123" s="52" t="s">
        <v>451</v>
      </c>
      <c r="G1123" s="52" t="s">
        <v>181</v>
      </c>
      <c r="H1123" s="52" t="s">
        <v>251</v>
      </c>
      <c r="I1123" s="52" t="s">
        <v>930</v>
      </c>
      <c r="J1123" s="52" t="s">
        <v>169</v>
      </c>
      <c r="K1123" s="52" t="s">
        <v>931</v>
      </c>
      <c r="L1123" s="53" t="s">
        <v>286</v>
      </c>
      <c r="M1123" s="13">
        <v>333</v>
      </c>
      <c r="N1123" s="14">
        <f t="shared" si="273"/>
        <v>0.912328767123288</v>
      </c>
      <c r="O1123" s="15">
        <v>7880</v>
      </c>
      <c r="P1123" s="15">
        <f t="shared" si="265"/>
        <v>2624040</v>
      </c>
      <c r="Q1123" s="16">
        <f>IFERROR(VLOOKUP(G1123,SCENARIOS!$A$13:$E$18,4,0),0.025)</f>
        <v>0.035</v>
      </c>
      <c r="R1123" s="52">
        <f>IFERROR(VLOOKUP(L1123,INPUTS!$A$107:$B$120,2,0),0.0082)</f>
        <v>0.0039</v>
      </c>
      <c r="S1123" s="52">
        <f t="shared" si="266"/>
        <v>30.732</v>
      </c>
      <c r="T1123" s="15">
        <f t="shared" si="267"/>
        <v>10233.756</v>
      </c>
      <c r="U1123" s="15">
        <f>T1123/INPUTS!$B$7*1000</f>
        <v>12792195</v>
      </c>
      <c r="V1123" s="15">
        <f>T1123*INPUTS!$B$6</f>
        <v>32338.66896</v>
      </c>
      <c r="W1123" s="54" t="s">
        <v>521</v>
      </c>
      <c r="X1123" s="54" t="s">
        <v>396</v>
      </c>
      <c r="Y1123" s="67">
        <f>IFERROR(VLOOKUP(E1123,INPUTS!$A$44:$B$103,2,0),0)</f>
        <v>0</v>
      </c>
      <c r="Z1123" s="15">
        <f t="shared" si="269"/>
        <v>0</v>
      </c>
      <c r="AA1123" s="20">
        <f>IFERROR(VLOOKUP(E1123,INPUTS!$A$44:$C$103,3,0),SCENARIOS!$J$25)</f>
        <v>0.015</v>
      </c>
      <c r="AB1123" s="15">
        <f t="shared" si="276"/>
        <v>182.317377847973</v>
      </c>
      <c r="AC1123" s="20">
        <f>IFERROR(VLOOKUP($E1123,INPUTS!$A$44:$G$103,4,0),SCENARIOS!$K$25)</f>
        <v>0.075</v>
      </c>
      <c r="AD1123" s="15">
        <f t="shared" si="276"/>
        <v>1082.67926475742</v>
      </c>
      <c r="AE1123" s="20">
        <f>IFERROR(VLOOKUP($E1123,INPUTS!$A$44:$G$103,5,0),SCENARIOS!$L$25)</f>
        <v>0.15</v>
      </c>
      <c r="AF1123" s="15">
        <f t="shared" si="276"/>
        <v>2571.76667232043</v>
      </c>
      <c r="AG1123" s="20">
        <f>IFERROR(VLOOKUP($E1123,INPUTS!$A$44:$G$103,6,0),SCENARIOS!$M$25)</f>
        <v>0.2</v>
      </c>
      <c r="AH1123" s="15">
        <f t="shared" si="271"/>
        <v>4072.60274404535</v>
      </c>
      <c r="AI1123" s="20">
        <f>IFERROR(VLOOKUP($E1123,INPUTS!$A$44:$G$103,7,0),SCENARIOS!$N$25)</f>
        <v>0.3</v>
      </c>
      <c r="AJ1123" s="15">
        <f t="shared" si="272"/>
        <v>7255.46176116382</v>
      </c>
      <c r="AL1123" t="str">
        <f t="shared" si="274"/>
        <v>Y</v>
      </c>
      <c r="AM1123" s="21">
        <f t="shared" si="275"/>
        <v>24184.8725372127</v>
      </c>
    </row>
    <row r="1124" ht="15" customHeight="1" spans="1:39">
      <c r="A1124" s="6" t="s">
        <v>2142</v>
      </c>
      <c r="B1124" s="52" t="s">
        <v>631</v>
      </c>
      <c r="C1124" s="52" t="s">
        <v>632</v>
      </c>
      <c r="D1124" s="52" t="s">
        <v>929</v>
      </c>
      <c r="E1124" s="10" t="s">
        <v>452</v>
      </c>
      <c r="F1124" s="52" t="s">
        <v>451</v>
      </c>
      <c r="G1124" s="52" t="s">
        <v>181</v>
      </c>
      <c r="H1124" s="52" t="s">
        <v>2165</v>
      </c>
      <c r="I1124" s="52" t="s">
        <v>930</v>
      </c>
      <c r="J1124" s="52" t="s">
        <v>169</v>
      </c>
      <c r="K1124" s="52" t="s">
        <v>931</v>
      </c>
      <c r="L1124" s="53" t="s">
        <v>286</v>
      </c>
      <c r="M1124" s="13">
        <v>222</v>
      </c>
      <c r="N1124" s="14">
        <f t="shared" si="273"/>
        <v>0.608219178082192</v>
      </c>
      <c r="O1124" s="15">
        <v>7930</v>
      </c>
      <c r="P1124" s="15">
        <f t="shared" si="265"/>
        <v>1760460</v>
      </c>
      <c r="Q1124" s="16">
        <f>IFERROR(VLOOKUP(G1124,SCENARIOS!$A$13:$E$18,4,0),0.025)</f>
        <v>0.035</v>
      </c>
      <c r="R1124" s="52">
        <f>IFERROR(VLOOKUP(L1124,INPUTS!$A$107:$B$120,2,0),0.0082)</f>
        <v>0.0039</v>
      </c>
      <c r="S1124" s="52">
        <f t="shared" si="266"/>
        <v>30.927</v>
      </c>
      <c r="T1124" s="15">
        <f t="shared" si="267"/>
        <v>6865.794</v>
      </c>
      <c r="U1124" s="15">
        <f>T1124/INPUTS!$B$7*1000</f>
        <v>8582242.5</v>
      </c>
      <c r="V1124" s="15">
        <f>T1124*INPUTS!$B$6</f>
        <v>21695.90904</v>
      </c>
      <c r="W1124" s="54" t="s">
        <v>521</v>
      </c>
      <c r="X1124" s="54" t="s">
        <v>396</v>
      </c>
      <c r="Y1124" s="67">
        <f>IFERROR(VLOOKUP(E1124,INPUTS!$A$44:$B$103,2,0),0)</f>
        <v>0</v>
      </c>
      <c r="Z1124" s="15">
        <f t="shared" si="269"/>
        <v>0</v>
      </c>
      <c r="AA1124" s="20">
        <f>IFERROR(VLOOKUP(E1124,INPUTS!$A$44:$C$103,3,0),SCENARIOS!$J$25)</f>
        <v>0.015</v>
      </c>
      <c r="AB1124" s="15">
        <f t="shared" ref="AB1124:AF1139" si="277">$T1124*AA1124*(1+$Q1124)^AB$2</f>
        <v>122.316142667887</v>
      </c>
      <c r="AC1124" s="20">
        <f>IFERROR(VLOOKUP($E1124,INPUTS!$A$44:$G$103,4,0),SCENARIOS!$K$25)</f>
        <v>0.075</v>
      </c>
      <c r="AD1124" s="15">
        <f t="shared" si="277"/>
        <v>726.366038030995</v>
      </c>
      <c r="AE1124" s="20">
        <f>IFERROR(VLOOKUP($E1124,INPUTS!$A$44:$G$103,5,0),SCENARIOS!$L$25)</f>
        <v>0.15</v>
      </c>
      <c r="AF1124" s="15">
        <f t="shared" si="277"/>
        <v>1725.38999251278</v>
      </c>
      <c r="AG1124" s="20">
        <f>IFERROR(VLOOKUP($E1124,INPUTS!$A$44:$G$103,6,0),SCENARIOS!$M$25)</f>
        <v>0.2</v>
      </c>
      <c r="AH1124" s="15">
        <f t="shared" si="271"/>
        <v>2732.29608801012</v>
      </c>
      <c r="AI1124" s="20">
        <f>IFERROR(VLOOKUP($E1124,INPUTS!$A$44:$G$103,7,0),SCENARIOS!$N$25)</f>
        <v>0.3</v>
      </c>
      <c r="AJ1124" s="15">
        <f t="shared" si="272"/>
        <v>4867.66597005322</v>
      </c>
      <c r="AL1124" t="str">
        <f t="shared" si="274"/>
        <v>N</v>
      </c>
      <c r="AM1124" s="21">
        <f t="shared" si="275"/>
        <v>16225.5532335107</v>
      </c>
    </row>
    <row r="1125" ht="15" customHeight="1" spans="1:39">
      <c r="A1125" s="24" t="s">
        <v>2143</v>
      </c>
      <c r="B1125" s="52" t="s">
        <v>628</v>
      </c>
      <c r="C1125" s="52" t="s">
        <v>629</v>
      </c>
      <c r="D1125" s="52" t="s">
        <v>929</v>
      </c>
      <c r="E1125" s="10" t="s">
        <v>630</v>
      </c>
      <c r="F1125" s="52" t="s">
        <v>451</v>
      </c>
      <c r="G1125" s="52" t="s">
        <v>181</v>
      </c>
      <c r="H1125" s="52" t="s">
        <v>2147</v>
      </c>
      <c r="I1125" s="52" t="s">
        <v>451</v>
      </c>
      <c r="J1125" s="52" t="s">
        <v>181</v>
      </c>
      <c r="K1125" s="52" t="s">
        <v>931</v>
      </c>
      <c r="L1125" s="53" t="s">
        <v>279</v>
      </c>
      <c r="M1125" s="13">
        <v>1777</v>
      </c>
      <c r="N1125" s="14">
        <f t="shared" si="273"/>
        <v>4.86849315068493</v>
      </c>
      <c r="O1125" s="15">
        <v>390</v>
      </c>
      <c r="P1125" s="15">
        <f t="shared" si="265"/>
        <v>693030</v>
      </c>
      <c r="Q1125" s="16">
        <f>IFERROR(VLOOKUP(G1125,SCENARIOS!$A$13:$E$18,4,0),0.025)</f>
        <v>0.035</v>
      </c>
      <c r="R1125" s="52">
        <f>IFERROR(VLOOKUP(L1125,INPUTS!$A$107:$B$120,2,0),0.0082)</f>
        <v>0.0039</v>
      </c>
      <c r="S1125" s="52">
        <f t="shared" si="266"/>
        <v>1.521</v>
      </c>
      <c r="T1125" s="15">
        <f t="shared" si="267"/>
        <v>2702.817</v>
      </c>
      <c r="U1125" s="15">
        <f>T1125/INPUTS!$B$7*1000</f>
        <v>3378521.25</v>
      </c>
      <c r="V1125" s="15">
        <f>T1125*INPUTS!$B$6</f>
        <v>8540.90172</v>
      </c>
      <c r="W1125" s="54" t="s">
        <v>521</v>
      </c>
      <c r="X1125" s="54" t="s">
        <v>396</v>
      </c>
      <c r="Y1125" s="67">
        <f>IFERROR(VLOOKUP(E1125,INPUTS!$A$44:$B$103,2,0),0)</f>
        <v>0</v>
      </c>
      <c r="Z1125" s="15">
        <f t="shared" si="269"/>
        <v>0</v>
      </c>
      <c r="AA1125" s="20">
        <f>IFERROR(VLOOKUP(E1125,INPUTS!$A$44:$C$103,3,0),SCENARIOS!$J$25)</f>
        <v>0.015</v>
      </c>
      <c r="AB1125" s="15">
        <f t="shared" si="277"/>
        <v>48.1514810635435</v>
      </c>
      <c r="AC1125" s="20">
        <f>IFERROR(VLOOKUP($E1125,INPUTS!$A$44:$G$103,4,0),SCENARIOS!$K$25)</f>
        <v>0.075</v>
      </c>
      <c r="AD1125" s="15">
        <f t="shared" si="277"/>
        <v>285.944273278927</v>
      </c>
      <c r="AE1125" s="20">
        <f>IFERROR(VLOOKUP($E1125,INPUTS!$A$44:$G$103,5,0),SCENARIOS!$L$25)</f>
        <v>0.15</v>
      </c>
      <c r="AF1125" s="15">
        <f t="shared" si="277"/>
        <v>679.224195103059</v>
      </c>
      <c r="AG1125" s="20">
        <f>IFERROR(VLOOKUP($E1125,INPUTS!$A$44:$G$103,6,0),SCENARIOS!$M$25)</f>
        <v>0.2</v>
      </c>
      <c r="AH1125" s="15">
        <f t="shared" si="271"/>
        <v>1075.60703331723</v>
      </c>
      <c r="AI1125" s="20">
        <f>IFERROR(VLOOKUP($E1125,INPUTS!$A$44:$G$103,7,0),SCENARIOS!$N$25)</f>
        <v>0.3</v>
      </c>
      <c r="AJ1125" s="15">
        <f t="shared" si="272"/>
        <v>1916.22561559251</v>
      </c>
      <c r="AL1125" t="str">
        <f t="shared" si="274"/>
        <v>N</v>
      </c>
      <c r="AM1125" s="21">
        <f t="shared" si="275"/>
        <v>6387.41871864169</v>
      </c>
    </row>
    <row r="1126" ht="15" customHeight="1" spans="1:39">
      <c r="A1126" s="6" t="s">
        <v>2144</v>
      </c>
      <c r="B1126" s="52" t="s">
        <v>628</v>
      </c>
      <c r="C1126" s="52" t="s">
        <v>629</v>
      </c>
      <c r="D1126" s="52" t="s">
        <v>929</v>
      </c>
      <c r="E1126" s="10" t="s">
        <v>630</v>
      </c>
      <c r="F1126" s="52" t="s">
        <v>451</v>
      </c>
      <c r="G1126" s="52" t="s">
        <v>181</v>
      </c>
      <c r="H1126" s="52" t="s">
        <v>2151</v>
      </c>
      <c r="I1126" s="52" t="s">
        <v>451</v>
      </c>
      <c r="J1126" s="52" t="s">
        <v>181</v>
      </c>
      <c r="K1126" s="52" t="s">
        <v>931</v>
      </c>
      <c r="L1126" s="53" t="s">
        <v>279</v>
      </c>
      <c r="M1126" s="13">
        <v>1333</v>
      </c>
      <c r="N1126" s="14">
        <f t="shared" si="273"/>
        <v>3.65205479452055</v>
      </c>
      <c r="O1126" s="15">
        <v>900</v>
      </c>
      <c r="P1126" s="15">
        <f t="shared" si="265"/>
        <v>1199700</v>
      </c>
      <c r="Q1126" s="16">
        <f>IFERROR(VLOOKUP(G1126,SCENARIOS!$A$13:$E$18,4,0),0.025)</f>
        <v>0.035</v>
      </c>
      <c r="R1126" s="52">
        <f>IFERROR(VLOOKUP(L1126,INPUTS!$A$107:$B$120,2,0),0.0082)</f>
        <v>0.0039</v>
      </c>
      <c r="S1126" s="52">
        <f t="shared" si="266"/>
        <v>3.51</v>
      </c>
      <c r="T1126" s="15">
        <f t="shared" si="267"/>
        <v>4678.83</v>
      </c>
      <c r="U1126" s="15">
        <f>T1126/INPUTS!$B$7*1000</f>
        <v>5848537.5</v>
      </c>
      <c r="V1126" s="15">
        <f>T1126*INPUTS!$B$6</f>
        <v>14785.1028</v>
      </c>
      <c r="W1126" s="54" t="s">
        <v>521</v>
      </c>
      <c r="X1126" s="54" t="s">
        <v>396</v>
      </c>
      <c r="Y1126" s="67">
        <f>IFERROR(VLOOKUP(E1126,INPUTS!$A$44:$B$103,2,0),0)</f>
        <v>0</v>
      </c>
      <c r="Z1126" s="15">
        <f t="shared" si="269"/>
        <v>0</v>
      </c>
      <c r="AA1126" s="20">
        <f>IFERROR(VLOOKUP(E1126,INPUTS!$A$44:$C$103,3,0),SCENARIOS!$J$25)</f>
        <v>0.015</v>
      </c>
      <c r="AB1126" s="15">
        <f t="shared" si="277"/>
        <v>83.3547347617465</v>
      </c>
      <c r="AC1126" s="20">
        <f>IFERROR(VLOOKUP($E1126,INPUTS!$A$44:$G$103,4,0),SCENARIOS!$K$25)</f>
        <v>0.075</v>
      </c>
      <c r="AD1126" s="15">
        <f t="shared" si="277"/>
        <v>494.996384936769</v>
      </c>
      <c r="AE1126" s="20">
        <f>IFERROR(VLOOKUP($E1126,INPUTS!$A$44:$G$103,5,0),SCENARIOS!$L$25)</f>
        <v>0.15</v>
      </c>
      <c r="AF1126" s="15">
        <f t="shared" si="277"/>
        <v>1175.80085546822</v>
      </c>
      <c r="AG1126" s="20">
        <f>IFERROR(VLOOKUP($E1126,INPUTS!$A$44:$G$103,6,0),SCENARIOS!$M$25)</f>
        <v>0.2</v>
      </c>
      <c r="AH1126" s="15">
        <f t="shared" si="271"/>
        <v>1861.97676560998</v>
      </c>
      <c r="AI1126" s="20">
        <f>IFERROR(VLOOKUP($E1126,INPUTS!$A$44:$G$103,7,0),SCENARIOS!$N$25)</f>
        <v>0.3</v>
      </c>
      <c r="AJ1126" s="15">
        <f t="shared" si="272"/>
        <v>3317.16645892145</v>
      </c>
      <c r="AL1126" t="str">
        <f t="shared" si="274"/>
        <v>N</v>
      </c>
      <c r="AM1126" s="21">
        <f t="shared" si="275"/>
        <v>11057.2215297382</v>
      </c>
    </row>
    <row r="1127" ht="15" customHeight="1" spans="1:39">
      <c r="A1127" s="24" t="s">
        <v>2145</v>
      </c>
      <c r="B1127" s="52" t="s">
        <v>628</v>
      </c>
      <c r="C1127" s="52" t="s">
        <v>629</v>
      </c>
      <c r="D1127" s="52" t="s">
        <v>929</v>
      </c>
      <c r="E1127" s="10" t="s">
        <v>630</v>
      </c>
      <c r="F1127" s="52" t="s">
        <v>451</v>
      </c>
      <c r="G1127" s="52" t="s">
        <v>181</v>
      </c>
      <c r="H1127" s="52" t="s">
        <v>1347</v>
      </c>
      <c r="I1127" s="52" t="s">
        <v>451</v>
      </c>
      <c r="J1127" s="52" t="s">
        <v>181</v>
      </c>
      <c r="K1127" s="52" t="s">
        <v>931</v>
      </c>
      <c r="L1127" s="53" t="s">
        <v>279</v>
      </c>
      <c r="M1127" s="13">
        <v>1111</v>
      </c>
      <c r="N1127" s="14">
        <f t="shared" si="273"/>
        <v>3.04383561643836</v>
      </c>
      <c r="O1127" s="15">
        <v>1300</v>
      </c>
      <c r="P1127" s="15">
        <f t="shared" si="265"/>
        <v>1444300</v>
      </c>
      <c r="Q1127" s="16">
        <f>IFERROR(VLOOKUP(G1127,SCENARIOS!$A$13:$E$18,4,0),0.025)</f>
        <v>0.035</v>
      </c>
      <c r="R1127" s="52">
        <f>IFERROR(VLOOKUP(L1127,INPUTS!$A$107:$B$120,2,0),0.0082)</f>
        <v>0.0039</v>
      </c>
      <c r="S1127" s="52">
        <f t="shared" si="266"/>
        <v>5.07</v>
      </c>
      <c r="T1127" s="15">
        <f t="shared" si="267"/>
        <v>5632.77</v>
      </c>
      <c r="U1127" s="15">
        <f>T1127/INPUTS!$B$7*1000</f>
        <v>7040962.5</v>
      </c>
      <c r="V1127" s="15">
        <f>T1127*INPUTS!$B$6</f>
        <v>17799.5532</v>
      </c>
      <c r="W1127" s="54" t="s">
        <v>521</v>
      </c>
      <c r="X1127" s="54" t="s">
        <v>396</v>
      </c>
      <c r="Y1127" s="67">
        <f>IFERROR(VLOOKUP(E1127,INPUTS!$A$44:$B$103,2,0),0)</f>
        <v>0</v>
      </c>
      <c r="Z1127" s="15">
        <f t="shared" si="269"/>
        <v>0</v>
      </c>
      <c r="AA1127" s="20">
        <f>IFERROR(VLOOKUP(E1127,INPUTS!$A$44:$C$103,3,0),SCENARIOS!$J$25)</f>
        <v>0.015</v>
      </c>
      <c r="AB1127" s="15">
        <f t="shared" si="277"/>
        <v>100.349456877878</v>
      </c>
      <c r="AC1127" s="20">
        <f>IFERROR(VLOOKUP($E1127,INPUTS!$A$44:$G$103,4,0),SCENARIOS!$K$25)</f>
        <v>0.075</v>
      </c>
      <c r="AD1127" s="15">
        <f t="shared" si="277"/>
        <v>595.918378564787</v>
      </c>
      <c r="AE1127" s="20">
        <f>IFERROR(VLOOKUP($E1127,INPUTS!$A$44:$G$103,5,0),SCENARIOS!$L$25)</f>
        <v>0.15</v>
      </c>
      <c r="AF1127" s="15">
        <f t="shared" si="277"/>
        <v>1415.52819500938</v>
      </c>
      <c r="AG1127" s="20">
        <f>IFERROR(VLOOKUP($E1127,INPUTS!$A$44:$G$103,6,0),SCENARIOS!$M$25)</f>
        <v>0.2</v>
      </c>
      <c r="AH1127" s="15">
        <f t="shared" si="271"/>
        <v>2241.6046032929</v>
      </c>
      <c r="AI1127" s="20">
        <f>IFERROR(VLOOKUP($E1127,INPUTS!$A$44:$G$103,7,0),SCENARIOS!$N$25)</f>
        <v>0.3</v>
      </c>
      <c r="AJ1127" s="15">
        <f t="shared" si="272"/>
        <v>3993.48463500896</v>
      </c>
      <c r="AL1127" t="str">
        <f t="shared" si="274"/>
        <v>N</v>
      </c>
      <c r="AM1127" s="21">
        <f t="shared" si="275"/>
        <v>13311.6154500299</v>
      </c>
    </row>
    <row r="1128" ht="15" customHeight="1" spans="1:39">
      <c r="A1128" s="6" t="s">
        <v>2146</v>
      </c>
      <c r="B1128" s="52" t="s">
        <v>628</v>
      </c>
      <c r="C1128" s="52" t="s">
        <v>629</v>
      </c>
      <c r="D1128" s="52" t="s">
        <v>929</v>
      </c>
      <c r="E1128" s="10" t="s">
        <v>630</v>
      </c>
      <c r="F1128" s="52" t="s">
        <v>451</v>
      </c>
      <c r="G1128" s="52" t="s">
        <v>181</v>
      </c>
      <c r="H1128" s="52" t="s">
        <v>1343</v>
      </c>
      <c r="I1128" s="52" t="s">
        <v>451</v>
      </c>
      <c r="J1128" s="52" t="s">
        <v>181</v>
      </c>
      <c r="K1128" s="52" t="s">
        <v>931</v>
      </c>
      <c r="L1128" s="53" t="s">
        <v>279</v>
      </c>
      <c r="M1128" s="13">
        <v>888</v>
      </c>
      <c r="N1128" s="14">
        <f t="shared" si="273"/>
        <v>2.43287671232877</v>
      </c>
      <c r="O1128" s="15">
        <v>2350</v>
      </c>
      <c r="P1128" s="15">
        <f t="shared" si="265"/>
        <v>2086800</v>
      </c>
      <c r="Q1128" s="16">
        <f>IFERROR(VLOOKUP(G1128,SCENARIOS!$A$13:$E$18,4,0),0.025)</f>
        <v>0.035</v>
      </c>
      <c r="R1128" s="52">
        <f>IFERROR(VLOOKUP(L1128,INPUTS!$A$107:$B$120,2,0),0.0082)</f>
        <v>0.0039</v>
      </c>
      <c r="S1128" s="52">
        <f t="shared" si="266"/>
        <v>9.165</v>
      </c>
      <c r="T1128" s="15">
        <f t="shared" si="267"/>
        <v>8138.52</v>
      </c>
      <c r="U1128" s="15">
        <f>T1128/INPUTS!$B$7*1000</f>
        <v>10173150</v>
      </c>
      <c r="V1128" s="15">
        <f>T1128*INPUTS!$B$6</f>
        <v>25717.7232</v>
      </c>
      <c r="W1128" s="54" t="s">
        <v>521</v>
      </c>
      <c r="X1128" s="54" t="s">
        <v>396</v>
      </c>
      <c r="Y1128" s="67">
        <f>IFERROR(VLOOKUP(E1128,INPUTS!$A$44:$B$103,2,0),0)</f>
        <v>0</v>
      </c>
      <c r="Z1128" s="15">
        <f t="shared" si="269"/>
        <v>0</v>
      </c>
      <c r="AA1128" s="20">
        <f>IFERROR(VLOOKUP(E1128,INPUTS!$A$44:$C$103,3,0),SCENARIOS!$J$25)</f>
        <v>0.015</v>
      </c>
      <c r="AB1128" s="15">
        <f t="shared" si="277"/>
        <v>144.990131283498</v>
      </c>
      <c r="AC1128" s="20">
        <f>IFERROR(VLOOKUP($E1128,INPUTS!$A$44:$G$103,4,0),SCENARIOS!$K$25)</f>
        <v>0.075</v>
      </c>
      <c r="AD1128" s="15">
        <f t="shared" si="277"/>
        <v>861.013966896765</v>
      </c>
      <c r="AE1128" s="20">
        <f>IFERROR(VLOOKUP($E1128,INPUTS!$A$44:$G$103,5,0),SCENARIOS!$L$25)</f>
        <v>0.15</v>
      </c>
      <c r="AF1128" s="15">
        <f t="shared" si="277"/>
        <v>2045.22899490796</v>
      </c>
      <c r="AG1128" s="20">
        <f>IFERROR(VLOOKUP($E1128,INPUTS!$A$44:$G$103,6,0),SCENARIOS!$M$25)</f>
        <v>0.2</v>
      </c>
      <c r="AH1128" s="15">
        <f t="shared" si="271"/>
        <v>3238.78729221881</v>
      </c>
      <c r="AI1128" s="20">
        <f>IFERROR(VLOOKUP($E1128,INPUTS!$A$44:$G$103,7,0),SCENARIOS!$N$25)</f>
        <v>0.3</v>
      </c>
      <c r="AJ1128" s="15">
        <f t="shared" si="272"/>
        <v>5769.9949708071</v>
      </c>
      <c r="AL1128" t="str">
        <f t="shared" si="274"/>
        <v>N</v>
      </c>
      <c r="AM1128" s="21">
        <f t="shared" si="275"/>
        <v>19233.316569357</v>
      </c>
    </row>
    <row r="1129" ht="15" customHeight="1" spans="1:39">
      <c r="A1129" s="24" t="s">
        <v>2148</v>
      </c>
      <c r="B1129" s="52" t="s">
        <v>628</v>
      </c>
      <c r="C1129" s="52" t="s">
        <v>629</v>
      </c>
      <c r="D1129" s="52" t="s">
        <v>929</v>
      </c>
      <c r="E1129" s="10" t="s">
        <v>630</v>
      </c>
      <c r="F1129" s="52" t="s">
        <v>451</v>
      </c>
      <c r="G1129" s="52" t="s">
        <v>181</v>
      </c>
      <c r="H1129" s="52" t="s">
        <v>2155</v>
      </c>
      <c r="I1129" s="52" t="s">
        <v>451</v>
      </c>
      <c r="J1129" s="52" t="s">
        <v>181</v>
      </c>
      <c r="K1129" s="52" t="s">
        <v>931</v>
      </c>
      <c r="L1129" s="53" t="s">
        <v>279</v>
      </c>
      <c r="M1129" s="13">
        <v>555</v>
      </c>
      <c r="N1129" s="14">
        <f t="shared" si="273"/>
        <v>1.52054794520548</v>
      </c>
      <c r="O1129" s="15">
        <v>2500</v>
      </c>
      <c r="P1129" s="15">
        <f t="shared" si="265"/>
        <v>1387500</v>
      </c>
      <c r="Q1129" s="16">
        <f>IFERROR(VLOOKUP(G1129,SCENARIOS!$A$13:$E$18,4,0),0.025)</f>
        <v>0.035</v>
      </c>
      <c r="R1129" s="52">
        <f>IFERROR(VLOOKUP(L1129,INPUTS!$A$107:$B$120,2,0),0.0082)</f>
        <v>0.0039</v>
      </c>
      <c r="S1129" s="52">
        <f t="shared" si="266"/>
        <v>9.75</v>
      </c>
      <c r="T1129" s="15">
        <f t="shared" si="267"/>
        <v>5411.25</v>
      </c>
      <c r="U1129" s="15">
        <f>T1129/INPUTS!$B$7*1000</f>
        <v>6764062.5</v>
      </c>
      <c r="V1129" s="15">
        <f>T1129*INPUTS!$B$6</f>
        <v>17099.55</v>
      </c>
      <c r="W1129" s="54" t="s">
        <v>521</v>
      </c>
      <c r="X1129" s="54" t="s">
        <v>396</v>
      </c>
      <c r="Y1129" s="67">
        <f>IFERROR(VLOOKUP(E1129,INPUTS!$A$44:$B$103,2,0),0)</f>
        <v>0</v>
      </c>
      <c r="Z1129" s="15">
        <f t="shared" si="269"/>
        <v>0</v>
      </c>
      <c r="AA1129" s="20">
        <f>IFERROR(VLOOKUP(E1129,INPUTS!$A$44:$C$103,3,0),SCENARIOS!$J$25)</f>
        <v>0.015</v>
      </c>
      <c r="AB1129" s="15">
        <f t="shared" si="277"/>
        <v>96.4030128214747</v>
      </c>
      <c r="AC1129" s="20">
        <f>IFERROR(VLOOKUP($E1129,INPUTS!$A$44:$G$103,4,0),SCENARIOS!$K$25)</f>
        <v>0.075</v>
      </c>
      <c r="AD1129" s="15">
        <f t="shared" si="277"/>
        <v>572.482690755828</v>
      </c>
      <c r="AE1129" s="20">
        <f>IFERROR(VLOOKUP($E1129,INPUTS!$A$44:$G$103,5,0),SCENARIOS!$L$25)</f>
        <v>0.15</v>
      </c>
      <c r="AF1129" s="15">
        <f t="shared" si="277"/>
        <v>1359.85970406114</v>
      </c>
      <c r="AG1129" s="20">
        <f>IFERROR(VLOOKUP($E1129,INPUTS!$A$44:$G$103,6,0),SCENARIOS!$M$25)</f>
        <v>0.2</v>
      </c>
      <c r="AH1129" s="15">
        <f t="shared" si="271"/>
        <v>2153.44899748591</v>
      </c>
      <c r="AI1129" s="20">
        <f>IFERROR(VLOOKUP($E1129,INPUTS!$A$44:$G$103,7,0),SCENARIOS!$N$25)</f>
        <v>0.3</v>
      </c>
      <c r="AJ1129" s="15">
        <f t="shared" si="272"/>
        <v>3836.43282633451</v>
      </c>
      <c r="AL1129" t="str">
        <f t="shared" si="274"/>
        <v>N</v>
      </c>
      <c r="AM1129" s="21">
        <f t="shared" si="275"/>
        <v>12788.109421115</v>
      </c>
    </row>
    <row r="1130" ht="15" customHeight="1" spans="1:39">
      <c r="A1130" s="6" t="s">
        <v>2150</v>
      </c>
      <c r="B1130" s="52" t="s">
        <v>628</v>
      </c>
      <c r="C1130" s="52" t="s">
        <v>629</v>
      </c>
      <c r="D1130" s="52" t="s">
        <v>929</v>
      </c>
      <c r="E1130" s="10" t="s">
        <v>630</v>
      </c>
      <c r="F1130" s="52" t="s">
        <v>451</v>
      </c>
      <c r="G1130" s="52" t="s">
        <v>181</v>
      </c>
      <c r="H1130" s="52" t="s">
        <v>2172</v>
      </c>
      <c r="I1130" s="52" t="s">
        <v>451</v>
      </c>
      <c r="J1130" s="52" t="s">
        <v>181</v>
      </c>
      <c r="K1130" s="52" t="s">
        <v>931</v>
      </c>
      <c r="L1130" s="53" t="s">
        <v>279</v>
      </c>
      <c r="M1130" s="13">
        <v>666</v>
      </c>
      <c r="N1130" s="14">
        <f t="shared" si="273"/>
        <v>1.82465753424658</v>
      </c>
      <c r="O1130" s="15">
        <v>2040</v>
      </c>
      <c r="P1130" s="15">
        <f t="shared" si="265"/>
        <v>1358640</v>
      </c>
      <c r="Q1130" s="16">
        <f>IFERROR(VLOOKUP(G1130,SCENARIOS!$A$13:$E$18,4,0),0.025)</f>
        <v>0.035</v>
      </c>
      <c r="R1130" s="52">
        <f>IFERROR(VLOOKUP(L1130,INPUTS!$A$107:$B$120,2,0),0.0082)</f>
        <v>0.0039</v>
      </c>
      <c r="S1130" s="52">
        <f t="shared" si="266"/>
        <v>7.956</v>
      </c>
      <c r="T1130" s="15">
        <f t="shared" si="267"/>
        <v>5298.696</v>
      </c>
      <c r="U1130" s="15">
        <f>T1130/INPUTS!$B$7*1000</f>
        <v>6623370</v>
      </c>
      <c r="V1130" s="15">
        <f>T1130*INPUTS!$B$6</f>
        <v>16743.87936</v>
      </c>
      <c r="W1130" s="54" t="s">
        <v>521</v>
      </c>
      <c r="X1130" s="54" t="s">
        <v>396</v>
      </c>
      <c r="Y1130" s="67">
        <f>IFERROR(VLOOKUP(E1130,INPUTS!$A$44:$B$103,2,0),0)</f>
        <v>0</v>
      </c>
      <c r="Z1130" s="15">
        <f t="shared" si="269"/>
        <v>0</v>
      </c>
      <c r="AA1130" s="20">
        <f>IFERROR(VLOOKUP(E1130,INPUTS!$A$44:$C$103,3,0),SCENARIOS!$J$25)</f>
        <v>0.015</v>
      </c>
      <c r="AB1130" s="15">
        <f t="shared" si="277"/>
        <v>94.3978301547881</v>
      </c>
      <c r="AC1130" s="20">
        <f>IFERROR(VLOOKUP($E1130,INPUTS!$A$44:$G$103,4,0),SCENARIOS!$K$25)</f>
        <v>0.075</v>
      </c>
      <c r="AD1130" s="15">
        <f t="shared" si="277"/>
        <v>560.575050788107</v>
      </c>
      <c r="AE1130" s="20">
        <f>IFERROR(VLOOKUP($E1130,INPUTS!$A$44:$G$103,5,0),SCENARIOS!$L$25)</f>
        <v>0.15</v>
      </c>
      <c r="AF1130" s="15">
        <f t="shared" si="277"/>
        <v>1331.57462221667</v>
      </c>
      <c r="AG1130" s="20">
        <f>IFERROR(VLOOKUP($E1130,INPUTS!$A$44:$G$103,6,0),SCENARIOS!$M$25)</f>
        <v>0.2</v>
      </c>
      <c r="AH1130" s="15">
        <f t="shared" si="271"/>
        <v>2108.6572583382</v>
      </c>
      <c r="AI1130" s="20">
        <f>IFERROR(VLOOKUP($E1130,INPUTS!$A$44:$G$103,7,0),SCENARIOS!$N$25)</f>
        <v>0.3</v>
      </c>
      <c r="AJ1130" s="15">
        <f t="shared" si="272"/>
        <v>3756.63502354675</v>
      </c>
      <c r="AL1130" t="str">
        <f t="shared" si="274"/>
        <v>N</v>
      </c>
      <c r="AM1130" s="21">
        <f t="shared" si="275"/>
        <v>12522.1167451558</v>
      </c>
    </row>
    <row r="1131" ht="15" customHeight="1" spans="1:39">
      <c r="A1131" s="24" t="s">
        <v>2152</v>
      </c>
      <c r="B1131" s="52" t="s">
        <v>628</v>
      </c>
      <c r="C1131" s="52" t="s">
        <v>629</v>
      </c>
      <c r="D1131" s="52" t="s">
        <v>929</v>
      </c>
      <c r="E1131" s="10" t="s">
        <v>630</v>
      </c>
      <c r="F1131" s="52" t="s">
        <v>451</v>
      </c>
      <c r="G1131" s="52" t="s">
        <v>181</v>
      </c>
      <c r="H1131" s="52" t="s">
        <v>213</v>
      </c>
      <c r="I1131" s="52" t="s">
        <v>606</v>
      </c>
      <c r="J1131" s="52" t="s">
        <v>165</v>
      </c>
      <c r="K1131" s="52" t="s">
        <v>931</v>
      </c>
      <c r="L1131" s="53" t="s">
        <v>291</v>
      </c>
      <c r="M1131" s="13">
        <v>222</v>
      </c>
      <c r="N1131" s="14">
        <f t="shared" si="273"/>
        <v>0.608219178082192</v>
      </c>
      <c r="O1131" s="15">
        <v>9570</v>
      </c>
      <c r="P1131" s="15">
        <f t="shared" si="265"/>
        <v>2124540</v>
      </c>
      <c r="Q1131" s="16">
        <f>IFERROR(VLOOKUP(G1131,SCENARIOS!$A$13:$E$18,4,0),0.025)</f>
        <v>0.035</v>
      </c>
      <c r="R1131" s="52">
        <f>IFERROR(VLOOKUP(L1131,INPUTS!$A$107:$B$120,2,0),0.0082)</f>
        <v>0.0079</v>
      </c>
      <c r="S1131" s="52">
        <f t="shared" si="266"/>
        <v>75.603</v>
      </c>
      <c r="T1131" s="15">
        <f t="shared" si="267"/>
        <v>16783.866</v>
      </c>
      <c r="U1131" s="15">
        <f>T1131/INPUTS!$B$7*1000</f>
        <v>20979832.5</v>
      </c>
      <c r="V1131" s="15">
        <f>T1131*INPUTS!$B$6</f>
        <v>53037.01656</v>
      </c>
      <c r="W1131" s="54" t="s">
        <v>521</v>
      </c>
      <c r="X1131" s="54" t="s">
        <v>396</v>
      </c>
      <c r="Y1131" s="67">
        <f>IFERROR(VLOOKUP(E1131,INPUTS!$A$44:$B$103,2,0),0)</f>
        <v>0</v>
      </c>
      <c r="Z1131" s="15">
        <f t="shared" si="269"/>
        <v>0</v>
      </c>
      <c r="AA1131" s="20">
        <f>IFERROR(VLOOKUP(E1131,INPUTS!$A$44:$C$103,3,0),SCENARIOS!$J$25)</f>
        <v>0.015</v>
      </c>
      <c r="AB1131" s="15">
        <f t="shared" si="277"/>
        <v>299.009517060183</v>
      </c>
      <c r="AC1131" s="20">
        <f>IFERROR(VLOOKUP($E1131,INPUTS!$A$44:$G$103,4,0),SCENARIOS!$K$25)</f>
        <v>0.075</v>
      </c>
      <c r="AD1131" s="15">
        <f t="shared" si="277"/>
        <v>1775.64754335232</v>
      </c>
      <c r="AE1131" s="20">
        <f>IFERROR(VLOOKUP($E1131,INPUTS!$A$44:$G$103,5,0),SCENARIOS!$L$25)</f>
        <v>0.15</v>
      </c>
      <c r="AF1131" s="15">
        <f t="shared" si="277"/>
        <v>4217.82454179014</v>
      </c>
      <c r="AG1131" s="20">
        <f>IFERROR(VLOOKUP($E1131,INPUTS!$A$44:$G$103,6,0),SCENARIOS!$M$25)</f>
        <v>0.2</v>
      </c>
      <c r="AH1131" s="15">
        <f t="shared" si="271"/>
        <v>6679.2699305406</v>
      </c>
      <c r="AI1131" s="20">
        <f>IFERROR(VLOOKUP($E1131,INPUTS!$A$44:$G$103,7,0),SCENARIOS!$N$25)</f>
        <v>0.3</v>
      </c>
      <c r="AJ1131" s="15">
        <f t="shared" si="272"/>
        <v>11899.316142333</v>
      </c>
      <c r="AL1131" t="str">
        <f t="shared" si="274"/>
        <v>N</v>
      </c>
      <c r="AM1131" s="21">
        <f t="shared" si="275"/>
        <v>39664.3871411101</v>
      </c>
    </row>
    <row r="1132" ht="15" customHeight="1" spans="1:39">
      <c r="A1132" s="6" t="s">
        <v>2153</v>
      </c>
      <c r="B1132" s="52" t="s">
        <v>628</v>
      </c>
      <c r="C1132" s="52" t="s">
        <v>629</v>
      </c>
      <c r="D1132" s="52" t="s">
        <v>929</v>
      </c>
      <c r="E1132" s="10" t="s">
        <v>630</v>
      </c>
      <c r="F1132" s="52" t="s">
        <v>451</v>
      </c>
      <c r="G1132" s="52" t="s">
        <v>181</v>
      </c>
      <c r="H1132" s="52" t="s">
        <v>2175</v>
      </c>
      <c r="I1132" s="52" t="s">
        <v>606</v>
      </c>
      <c r="J1132" s="52" t="s">
        <v>165</v>
      </c>
      <c r="K1132" s="52" t="s">
        <v>931</v>
      </c>
      <c r="L1132" s="53" t="s">
        <v>291</v>
      </c>
      <c r="M1132" s="13">
        <v>111</v>
      </c>
      <c r="N1132" s="14">
        <f t="shared" si="273"/>
        <v>0.304109589041096</v>
      </c>
      <c r="O1132" s="15">
        <v>9650</v>
      </c>
      <c r="P1132" s="15">
        <f t="shared" ref="P1132:P1195" si="278">M1132*O1132</f>
        <v>1071150</v>
      </c>
      <c r="Q1132" s="16">
        <f>IFERROR(VLOOKUP(G1132,SCENARIOS!$A$13:$E$18,4,0),0.025)</f>
        <v>0.035</v>
      </c>
      <c r="R1132" s="52">
        <f>IFERROR(VLOOKUP(L1132,INPUTS!$A$107:$B$120,2,0),0.0082)</f>
        <v>0.0079</v>
      </c>
      <c r="S1132" s="52">
        <f t="shared" ref="S1132:S1195" si="279">O1132*R1132</f>
        <v>76.235</v>
      </c>
      <c r="T1132" s="15">
        <f t="shared" ref="T1132:T1195" si="280">M1132*S1132</f>
        <v>8462.085</v>
      </c>
      <c r="U1132" s="15">
        <f>T1132/INPUTS!$B$7*1000</f>
        <v>10577606.25</v>
      </c>
      <c r="V1132" s="15">
        <f>T1132*INPUTS!$B$6</f>
        <v>26740.1886</v>
      </c>
      <c r="W1132" s="54" t="s">
        <v>521</v>
      </c>
      <c r="X1132" s="54" t="s">
        <v>396</v>
      </c>
      <c r="Y1132" s="67">
        <f>IFERROR(VLOOKUP(E1132,INPUTS!$A$44:$B$103,2,0),0)</f>
        <v>0</v>
      </c>
      <c r="Z1132" s="15">
        <f t="shared" si="269"/>
        <v>0</v>
      </c>
      <c r="AA1132" s="20">
        <f>IFERROR(VLOOKUP(E1132,INPUTS!$A$44:$C$103,3,0),SCENARIOS!$J$25)</f>
        <v>0.015</v>
      </c>
      <c r="AB1132" s="15">
        <f t="shared" si="277"/>
        <v>150.754537075797</v>
      </c>
      <c r="AC1132" s="20">
        <f>IFERROR(VLOOKUP($E1132,INPUTS!$A$44:$G$103,4,0),SCENARIOS!$K$25)</f>
        <v>0.075</v>
      </c>
      <c r="AD1132" s="15">
        <f t="shared" si="277"/>
        <v>895.245495995293</v>
      </c>
      <c r="AE1132" s="20">
        <f>IFERROR(VLOOKUP($E1132,INPUTS!$A$44:$G$103,5,0),SCENARIOS!$L$25)</f>
        <v>0.15</v>
      </c>
      <c r="AF1132" s="15">
        <f t="shared" si="277"/>
        <v>2126.54163157131</v>
      </c>
      <c r="AG1132" s="20">
        <f>IFERROR(VLOOKUP($E1132,INPUTS!$A$44:$G$103,6,0),SCENARIOS!$M$25)</f>
        <v>0.2</v>
      </c>
      <c r="AH1132" s="15">
        <f t="shared" si="271"/>
        <v>3367.55249894027</v>
      </c>
      <c r="AI1132" s="20">
        <f>IFERROR(VLOOKUP($E1132,INPUTS!$A$44:$G$103,7,0),SCENARIOS!$N$25)</f>
        <v>0.3</v>
      </c>
      <c r="AJ1132" s="15">
        <f t="shared" si="272"/>
        <v>5999.39397980741</v>
      </c>
      <c r="AL1132" t="str">
        <f t="shared" si="274"/>
        <v>N</v>
      </c>
      <c r="AM1132" s="21">
        <f t="shared" si="275"/>
        <v>19997.9799326914</v>
      </c>
    </row>
    <row r="1133" ht="15" customHeight="1" spans="1:39">
      <c r="A1133" s="24" t="s">
        <v>2154</v>
      </c>
      <c r="B1133" s="52" t="s">
        <v>697</v>
      </c>
      <c r="C1133" s="52" t="s">
        <v>698</v>
      </c>
      <c r="D1133" s="52" t="s">
        <v>929</v>
      </c>
      <c r="E1133" s="10" t="s">
        <v>515</v>
      </c>
      <c r="F1133" s="52" t="s">
        <v>514</v>
      </c>
      <c r="G1133" s="52" t="s">
        <v>181</v>
      </c>
      <c r="H1133" s="52" t="s">
        <v>251</v>
      </c>
      <c r="I1133" s="52" t="s">
        <v>930</v>
      </c>
      <c r="J1133" s="52" t="s">
        <v>169</v>
      </c>
      <c r="K1133" s="52" t="s">
        <v>931</v>
      </c>
      <c r="L1133" s="53" t="s">
        <v>291</v>
      </c>
      <c r="M1133" s="13">
        <v>4603</v>
      </c>
      <c r="N1133" s="14">
        <f t="shared" si="273"/>
        <v>12.6109589041096</v>
      </c>
      <c r="O1133" s="15">
        <v>3870</v>
      </c>
      <c r="P1133" s="15">
        <f t="shared" si="278"/>
        <v>17813610</v>
      </c>
      <c r="Q1133" s="16">
        <f>IFERROR(VLOOKUP(G1133,SCENARIOS!$A$13:$E$18,4,0),0.025)</f>
        <v>0.035</v>
      </c>
      <c r="R1133" s="52">
        <f>IFERROR(VLOOKUP(L1133,INPUTS!$A$107:$B$120,2,0),0.0082)</f>
        <v>0.0079</v>
      </c>
      <c r="S1133" s="52">
        <f t="shared" si="279"/>
        <v>30.573</v>
      </c>
      <c r="T1133" s="15">
        <f t="shared" si="280"/>
        <v>140727.519</v>
      </c>
      <c r="U1133" s="15">
        <f>T1133/INPUTS!$B$7*1000</f>
        <v>175909398.75</v>
      </c>
      <c r="V1133" s="15">
        <f>T1133*INPUTS!$B$6</f>
        <v>444698.96004</v>
      </c>
      <c r="W1133" s="54" t="s">
        <v>396</v>
      </c>
      <c r="X1133" s="54" t="s">
        <v>396</v>
      </c>
      <c r="Y1133" s="67">
        <f>IFERROR(VLOOKUP(E1133,INPUTS!$A$44:$B$103,2,0),0)</f>
        <v>0</v>
      </c>
      <c r="Z1133" s="15">
        <f t="shared" si="269"/>
        <v>0</v>
      </c>
      <c r="AA1133" s="20">
        <f>IFERROR(VLOOKUP(E1133,INPUTS!$A$44:$C$103,3,0),SCENARIOS!$J$25)</f>
        <v>0.015</v>
      </c>
      <c r="AB1133" s="15">
        <f t="shared" si="277"/>
        <v>2507.10220715941</v>
      </c>
      <c r="AC1133" s="20">
        <f>IFERROR(VLOOKUP($E1133,INPUTS!$A$44:$G$103,4,0),SCENARIOS!$K$25)</f>
        <v>0.075</v>
      </c>
      <c r="AD1133" s="15">
        <f t="shared" si="277"/>
        <v>14888.2547915014</v>
      </c>
      <c r="AE1133" s="20">
        <f>IFERROR(VLOOKUP($E1133,INPUTS!$A$44:$G$103,5,0),SCENARIOS!$L$25)</f>
        <v>0.15</v>
      </c>
      <c r="AF1133" s="15">
        <f t="shared" si="277"/>
        <v>35365.1526616953</v>
      </c>
      <c r="AG1133" s="20">
        <f>IFERROR(VLOOKUP($E1133,INPUTS!$A$44:$G$103,6,0),SCENARIOS!$M$25)</f>
        <v>0.2</v>
      </c>
      <c r="AH1133" s="15">
        <f t="shared" si="271"/>
        <v>56003.6100178756</v>
      </c>
      <c r="AI1133" s="20">
        <f>IFERROR(VLOOKUP($E1133,INPUTS!$A$44:$G$103,7,0),SCENARIOS!$N$25)</f>
        <v>0.3</v>
      </c>
      <c r="AJ1133" s="15">
        <f t="shared" si="272"/>
        <v>99772.0810275284</v>
      </c>
      <c r="AL1133" t="str">
        <f t="shared" si="274"/>
        <v>Y</v>
      </c>
      <c r="AM1133" s="21">
        <f t="shared" si="275"/>
        <v>332573.603425095</v>
      </c>
    </row>
    <row r="1134" ht="15" customHeight="1" spans="1:39">
      <c r="A1134" s="6" t="s">
        <v>2156</v>
      </c>
      <c r="B1134" s="52" t="s">
        <v>697</v>
      </c>
      <c r="C1134" s="52" t="s">
        <v>698</v>
      </c>
      <c r="D1134" s="52" t="s">
        <v>929</v>
      </c>
      <c r="E1134" s="10" t="s">
        <v>515</v>
      </c>
      <c r="F1134" s="52" t="s">
        <v>514</v>
      </c>
      <c r="G1134" s="52" t="s">
        <v>181</v>
      </c>
      <c r="H1134" s="52" t="s">
        <v>245</v>
      </c>
      <c r="I1134" s="52" t="s">
        <v>930</v>
      </c>
      <c r="J1134" s="52" t="s">
        <v>169</v>
      </c>
      <c r="K1134" s="52" t="s">
        <v>931</v>
      </c>
      <c r="L1134" s="53" t="s">
        <v>291</v>
      </c>
      <c r="M1134" s="13">
        <v>2762</v>
      </c>
      <c r="N1134" s="14">
        <f t="shared" si="273"/>
        <v>7.56712328767123</v>
      </c>
      <c r="O1134" s="15">
        <v>4490</v>
      </c>
      <c r="P1134" s="15">
        <f t="shared" si="278"/>
        <v>12401380</v>
      </c>
      <c r="Q1134" s="16">
        <f>IFERROR(VLOOKUP(G1134,SCENARIOS!$A$13:$E$18,4,0),0.025)</f>
        <v>0.035</v>
      </c>
      <c r="R1134" s="52">
        <f>IFERROR(VLOOKUP(L1134,INPUTS!$A$107:$B$120,2,0),0.0082)</f>
        <v>0.0079</v>
      </c>
      <c r="S1134" s="52">
        <f t="shared" si="279"/>
        <v>35.471</v>
      </c>
      <c r="T1134" s="15">
        <f t="shared" si="280"/>
        <v>97970.902</v>
      </c>
      <c r="U1134" s="15">
        <f>T1134/INPUTS!$B$7*1000</f>
        <v>122463627.5</v>
      </c>
      <c r="V1134" s="15">
        <f>T1134*INPUTS!$B$6</f>
        <v>309588.05032</v>
      </c>
      <c r="W1134" s="54" t="s">
        <v>396</v>
      </c>
      <c r="X1134" s="54" t="s">
        <v>396</v>
      </c>
      <c r="Y1134" s="67">
        <f>IFERROR(VLOOKUP(E1134,INPUTS!$A$44:$B$103,2,0),0)</f>
        <v>0</v>
      </c>
      <c r="Z1134" s="15">
        <f t="shared" si="269"/>
        <v>0</v>
      </c>
      <c r="AA1134" s="20">
        <f>IFERROR(VLOOKUP(E1134,INPUTS!$A$44:$C$103,3,0),SCENARIOS!$J$25)</f>
        <v>0.015</v>
      </c>
      <c r="AB1134" s="15">
        <f t="shared" si="277"/>
        <v>1745.38047985908</v>
      </c>
      <c r="AC1134" s="20">
        <f>IFERROR(VLOOKUP($E1134,INPUTS!$A$44:$G$103,4,0),SCENARIOS!$K$25)</f>
        <v>0.075</v>
      </c>
      <c r="AD1134" s="15">
        <f t="shared" si="277"/>
        <v>10364.82247036</v>
      </c>
      <c r="AE1134" s="20">
        <f>IFERROR(VLOOKUP($E1134,INPUTS!$A$44:$G$103,5,0),SCENARIOS!$L$25)</f>
        <v>0.15</v>
      </c>
      <c r="AF1134" s="15">
        <f t="shared" si="277"/>
        <v>24620.3154170152</v>
      </c>
      <c r="AG1134" s="20">
        <f>IFERROR(VLOOKUP($E1134,INPUTS!$A$44:$G$103,6,0),SCENARIOS!$M$25)</f>
        <v>0.2</v>
      </c>
      <c r="AH1134" s="15">
        <f t="shared" si="271"/>
        <v>38988.2819486607</v>
      </c>
      <c r="AI1134" s="20">
        <f>IFERROR(VLOOKUP($E1134,INPUTS!$A$44:$G$103,7,0),SCENARIOS!$N$25)</f>
        <v>0.3</v>
      </c>
      <c r="AJ1134" s="15">
        <f t="shared" si="272"/>
        <v>69458.7728266853</v>
      </c>
      <c r="AL1134" t="str">
        <f t="shared" si="274"/>
        <v>N</v>
      </c>
      <c r="AM1134" s="21">
        <f t="shared" si="275"/>
        <v>231529.242755618</v>
      </c>
    </row>
    <row r="1135" ht="15" customHeight="1" spans="1:39">
      <c r="A1135" s="24" t="s">
        <v>2158</v>
      </c>
      <c r="B1135" s="52" t="s">
        <v>697</v>
      </c>
      <c r="C1135" s="52" t="s">
        <v>698</v>
      </c>
      <c r="D1135" s="52" t="s">
        <v>929</v>
      </c>
      <c r="E1135" s="10" t="s">
        <v>515</v>
      </c>
      <c r="F1135" s="52" t="s">
        <v>514</v>
      </c>
      <c r="G1135" s="52" t="s">
        <v>181</v>
      </c>
      <c r="H1135" s="52" t="s">
        <v>248</v>
      </c>
      <c r="I1135" s="52" t="s">
        <v>930</v>
      </c>
      <c r="J1135" s="52" t="s">
        <v>169</v>
      </c>
      <c r="K1135" s="52" t="s">
        <v>931</v>
      </c>
      <c r="L1135" s="53" t="s">
        <v>291</v>
      </c>
      <c r="M1135" s="13">
        <v>1841</v>
      </c>
      <c r="N1135" s="14">
        <f t="shared" si="273"/>
        <v>5.04383561643836</v>
      </c>
      <c r="O1135" s="15">
        <v>5830</v>
      </c>
      <c r="P1135" s="15">
        <f t="shared" si="278"/>
        <v>10733030</v>
      </c>
      <c r="Q1135" s="16">
        <f>IFERROR(VLOOKUP(G1135,SCENARIOS!$A$13:$E$18,4,0),0.025)</f>
        <v>0.035</v>
      </c>
      <c r="R1135" s="52">
        <f>IFERROR(VLOOKUP(L1135,INPUTS!$A$107:$B$120,2,0),0.0082)</f>
        <v>0.0079</v>
      </c>
      <c r="S1135" s="52">
        <f t="shared" si="279"/>
        <v>46.057</v>
      </c>
      <c r="T1135" s="15">
        <f t="shared" si="280"/>
        <v>84790.937</v>
      </c>
      <c r="U1135" s="15">
        <f>T1135/INPUTS!$B$7*1000</f>
        <v>105988671.25</v>
      </c>
      <c r="V1135" s="15">
        <f>T1135*INPUTS!$B$6</f>
        <v>267939.36092</v>
      </c>
      <c r="W1135" s="54" t="s">
        <v>396</v>
      </c>
      <c r="X1135" s="54" t="s">
        <v>396</v>
      </c>
      <c r="Y1135" s="67">
        <f>IFERROR(VLOOKUP(E1135,INPUTS!$A$44:$B$103,2,0),0)</f>
        <v>0</v>
      </c>
      <c r="Z1135" s="15">
        <f t="shared" si="269"/>
        <v>0</v>
      </c>
      <c r="AA1135" s="20">
        <f>IFERROR(VLOOKUP(E1135,INPUTS!$A$44:$C$103,3,0),SCENARIOS!$J$25)</f>
        <v>0.015</v>
      </c>
      <c r="AB1135" s="15">
        <f t="shared" si="277"/>
        <v>1510.575520768</v>
      </c>
      <c r="AC1135" s="20">
        <f>IFERROR(VLOOKUP($E1135,INPUTS!$A$44:$G$103,4,0),SCENARIOS!$K$25)</f>
        <v>0.075</v>
      </c>
      <c r="AD1135" s="15">
        <f t="shared" si="277"/>
        <v>8970.44929830777</v>
      </c>
      <c r="AE1135" s="20">
        <f>IFERROR(VLOOKUP($E1135,INPUTS!$A$44:$G$103,5,0),SCENARIOS!$L$25)</f>
        <v>0.15</v>
      </c>
      <c r="AF1135" s="15">
        <f t="shared" si="277"/>
        <v>21308.1595741995</v>
      </c>
      <c r="AG1135" s="20">
        <f>IFERROR(VLOOKUP($E1135,INPUTS!$A$44:$G$103,6,0),SCENARIOS!$M$25)</f>
        <v>0.2</v>
      </c>
      <c r="AH1135" s="15">
        <f t="shared" si="271"/>
        <v>33743.2124330868</v>
      </c>
      <c r="AI1135" s="20">
        <f>IFERROR(VLOOKUP($E1135,INPUTS!$A$44:$G$103,7,0),SCENARIOS!$N$25)</f>
        <v>0.3</v>
      </c>
      <c r="AJ1135" s="15">
        <f t="shared" si="272"/>
        <v>60114.5269729658</v>
      </c>
      <c r="AL1135" t="str">
        <f t="shared" si="274"/>
        <v>N</v>
      </c>
      <c r="AM1135" s="21">
        <f t="shared" si="275"/>
        <v>200381.756576553</v>
      </c>
    </row>
    <row r="1136" ht="15" customHeight="1" spans="1:39">
      <c r="A1136" s="6" t="s">
        <v>2160</v>
      </c>
      <c r="B1136" s="52" t="s">
        <v>697</v>
      </c>
      <c r="C1136" s="52" t="s">
        <v>698</v>
      </c>
      <c r="D1136" s="52" t="s">
        <v>929</v>
      </c>
      <c r="E1136" s="10" t="s">
        <v>515</v>
      </c>
      <c r="F1136" s="52" t="s">
        <v>514</v>
      </c>
      <c r="G1136" s="52" t="s">
        <v>181</v>
      </c>
      <c r="H1136" s="52" t="s">
        <v>224</v>
      </c>
      <c r="I1136" s="52" t="s">
        <v>938</v>
      </c>
      <c r="J1136" s="52" t="s">
        <v>165</v>
      </c>
      <c r="K1136" s="52" t="s">
        <v>931</v>
      </c>
      <c r="L1136" s="53" t="s">
        <v>291</v>
      </c>
      <c r="M1136" s="13">
        <v>921</v>
      </c>
      <c r="N1136" s="14">
        <f t="shared" si="273"/>
        <v>2.52328767123288</v>
      </c>
      <c r="O1136" s="15">
        <v>8550</v>
      </c>
      <c r="P1136" s="15">
        <f t="shared" si="278"/>
        <v>7874550</v>
      </c>
      <c r="Q1136" s="16">
        <f>IFERROR(VLOOKUP(G1136,SCENARIOS!$A$13:$E$18,4,0),0.025)</f>
        <v>0.035</v>
      </c>
      <c r="R1136" s="52">
        <f>IFERROR(VLOOKUP(L1136,INPUTS!$A$107:$B$120,2,0),0.0082)</f>
        <v>0.0079</v>
      </c>
      <c r="S1136" s="52">
        <f t="shared" si="279"/>
        <v>67.545</v>
      </c>
      <c r="T1136" s="15">
        <f t="shared" si="280"/>
        <v>62208.945</v>
      </c>
      <c r="U1136" s="15">
        <f>T1136/INPUTS!$B$7*1000</f>
        <v>77761181.25</v>
      </c>
      <c r="V1136" s="15">
        <f>T1136*INPUTS!$B$6</f>
        <v>196580.2662</v>
      </c>
      <c r="W1136" s="54" t="s">
        <v>396</v>
      </c>
      <c r="X1136" s="54" t="s">
        <v>396</v>
      </c>
      <c r="Y1136" s="67">
        <f>IFERROR(VLOOKUP(E1136,INPUTS!$A$44:$B$103,2,0),0)</f>
        <v>0</v>
      </c>
      <c r="Z1136" s="15">
        <f t="shared" si="269"/>
        <v>0</v>
      </c>
      <c r="AA1136" s="20">
        <f>IFERROR(VLOOKUP(E1136,INPUTS!$A$44:$C$103,3,0),SCENARIOS!$J$25)</f>
        <v>0.015</v>
      </c>
      <c r="AB1136" s="15">
        <f t="shared" si="277"/>
        <v>1108.27068097859</v>
      </c>
      <c r="AC1136" s="20">
        <f>IFERROR(VLOOKUP($E1136,INPUTS!$A$44:$G$103,4,0),SCENARIOS!$K$25)</f>
        <v>0.075</v>
      </c>
      <c r="AD1136" s="15">
        <f t="shared" si="277"/>
        <v>6581.38955374106</v>
      </c>
      <c r="AE1136" s="20">
        <f>IFERROR(VLOOKUP($E1136,INPUTS!$A$44:$G$103,5,0),SCENARIOS!$L$25)</f>
        <v>0.15</v>
      </c>
      <c r="AF1136" s="15">
        <f t="shared" si="277"/>
        <v>15633.2524902113</v>
      </c>
      <c r="AG1136" s="20">
        <f>IFERROR(VLOOKUP($E1136,INPUTS!$A$44:$G$103,6,0),SCENARIOS!$M$25)</f>
        <v>0.2</v>
      </c>
      <c r="AH1136" s="15">
        <f t="shared" si="271"/>
        <v>24756.5331937918</v>
      </c>
      <c r="AI1136" s="20">
        <f>IFERROR(VLOOKUP($E1136,INPUTS!$A$44:$G$103,7,0),SCENARIOS!$N$25)</f>
        <v>0.3</v>
      </c>
      <c r="AJ1136" s="15">
        <f t="shared" si="272"/>
        <v>44104.4931743382</v>
      </c>
      <c r="AL1136" t="str">
        <f t="shared" si="274"/>
        <v>Y</v>
      </c>
      <c r="AM1136" s="21">
        <f t="shared" si="275"/>
        <v>147014.977247794</v>
      </c>
    </row>
    <row r="1137" ht="15" customHeight="1" spans="1:39">
      <c r="A1137" s="24" t="s">
        <v>2161</v>
      </c>
      <c r="B1137" s="52" t="s">
        <v>697</v>
      </c>
      <c r="C1137" s="52" t="s">
        <v>698</v>
      </c>
      <c r="D1137" s="52" t="s">
        <v>929</v>
      </c>
      <c r="E1137" s="10" t="s">
        <v>515</v>
      </c>
      <c r="F1137" s="52" t="s">
        <v>514</v>
      </c>
      <c r="G1137" s="52" t="s">
        <v>181</v>
      </c>
      <c r="H1137" s="52" t="s">
        <v>1248</v>
      </c>
      <c r="I1137" s="52" t="s">
        <v>1249</v>
      </c>
      <c r="J1137" s="52" t="s">
        <v>181</v>
      </c>
      <c r="K1137" s="52" t="s">
        <v>931</v>
      </c>
      <c r="L1137" s="53" t="s">
        <v>279</v>
      </c>
      <c r="M1137" s="13">
        <v>5523</v>
      </c>
      <c r="N1137" s="14">
        <f t="shared" si="273"/>
        <v>15.1315068493151</v>
      </c>
      <c r="O1137" s="15">
        <v>1870</v>
      </c>
      <c r="P1137" s="15">
        <f t="shared" si="278"/>
        <v>10328010</v>
      </c>
      <c r="Q1137" s="16">
        <f>IFERROR(VLOOKUP(G1137,SCENARIOS!$A$13:$E$18,4,0),0.025)</f>
        <v>0.035</v>
      </c>
      <c r="R1137" s="52">
        <f>IFERROR(VLOOKUP(L1137,INPUTS!$A$107:$B$120,2,0),0.0082)</f>
        <v>0.0039</v>
      </c>
      <c r="S1137" s="52">
        <f t="shared" si="279"/>
        <v>7.293</v>
      </c>
      <c r="T1137" s="15">
        <f t="shared" si="280"/>
        <v>40279.239</v>
      </c>
      <c r="U1137" s="15">
        <f>T1137/INPUTS!$B$7*1000</f>
        <v>50349048.75</v>
      </c>
      <c r="V1137" s="15">
        <f>T1137*INPUTS!$B$6</f>
        <v>127282.39524</v>
      </c>
      <c r="W1137" s="54" t="s">
        <v>396</v>
      </c>
      <c r="X1137" s="54" t="s">
        <v>396</v>
      </c>
      <c r="Y1137" s="67">
        <f>IFERROR(VLOOKUP(E1137,INPUTS!$A$44:$B$103,2,0),0)</f>
        <v>0</v>
      </c>
      <c r="Z1137" s="15">
        <f t="shared" si="269"/>
        <v>0</v>
      </c>
      <c r="AA1137" s="20">
        <f>IFERROR(VLOOKUP(E1137,INPUTS!$A$44:$C$103,3,0),SCENARIOS!$J$25)</f>
        <v>0.015</v>
      </c>
      <c r="AB1137" s="15">
        <f t="shared" si="277"/>
        <v>717.586508432662</v>
      </c>
      <c r="AC1137" s="20">
        <f>IFERROR(VLOOKUP($E1137,INPUTS!$A$44:$G$103,4,0),SCENARIOS!$K$25)</f>
        <v>0.075</v>
      </c>
      <c r="AD1137" s="15">
        <f t="shared" si="277"/>
        <v>4261.33834591214</v>
      </c>
      <c r="AE1137" s="20">
        <f>IFERROR(VLOOKUP($E1137,INPUTS!$A$44:$G$103,5,0),SCENARIOS!$L$25)</f>
        <v>0.15</v>
      </c>
      <c r="AF1137" s="15">
        <f t="shared" si="277"/>
        <v>10122.2663943355</v>
      </c>
      <c r="AG1137" s="20">
        <f>IFERROR(VLOOKUP($E1137,INPUTS!$A$44:$G$103,6,0),SCENARIOS!$M$25)</f>
        <v>0.2</v>
      </c>
      <c r="AH1137" s="15">
        <f t="shared" si="271"/>
        <v>16029.4362382158</v>
      </c>
      <c r="AI1137" s="20">
        <f>IFERROR(VLOOKUP($E1137,INPUTS!$A$44:$G$103,7,0),SCENARIOS!$N$25)</f>
        <v>0.3</v>
      </c>
      <c r="AJ1137" s="15">
        <f t="shared" si="272"/>
        <v>28556.912861053</v>
      </c>
      <c r="AL1137" t="str">
        <f t="shared" si="274"/>
        <v>Y</v>
      </c>
      <c r="AM1137" s="21">
        <f t="shared" si="275"/>
        <v>95189.7095368433</v>
      </c>
    </row>
    <row r="1138" ht="15" customHeight="1" spans="1:39">
      <c r="A1138" s="6" t="s">
        <v>2162</v>
      </c>
      <c r="B1138" s="52" t="s">
        <v>697</v>
      </c>
      <c r="C1138" s="52" t="s">
        <v>698</v>
      </c>
      <c r="D1138" s="52" t="s">
        <v>929</v>
      </c>
      <c r="E1138" s="10" t="s">
        <v>515</v>
      </c>
      <c r="F1138" s="52" t="s">
        <v>514</v>
      </c>
      <c r="G1138" s="52" t="s">
        <v>181</v>
      </c>
      <c r="H1138" s="52" t="s">
        <v>627</v>
      </c>
      <c r="I1138" s="52" t="s">
        <v>626</v>
      </c>
      <c r="J1138" s="56" t="s">
        <v>181</v>
      </c>
      <c r="K1138" s="52" t="s">
        <v>931</v>
      </c>
      <c r="L1138" s="53" t="s">
        <v>279</v>
      </c>
      <c r="M1138" s="13">
        <v>7365</v>
      </c>
      <c r="N1138" s="14">
        <f t="shared" si="273"/>
        <v>20.1780821917808</v>
      </c>
      <c r="O1138" s="15">
        <v>1450</v>
      </c>
      <c r="P1138" s="15">
        <f t="shared" si="278"/>
        <v>10679250</v>
      </c>
      <c r="Q1138" s="16">
        <f>IFERROR(VLOOKUP(G1138,SCENARIOS!$A$13:$E$18,4,0),0.025)</f>
        <v>0.035</v>
      </c>
      <c r="R1138" s="52">
        <f>IFERROR(VLOOKUP(L1138,INPUTS!$A$107:$B$120,2,0),0.0082)</f>
        <v>0.0039</v>
      </c>
      <c r="S1138" s="52">
        <f t="shared" si="279"/>
        <v>5.655</v>
      </c>
      <c r="T1138" s="15">
        <f t="shared" si="280"/>
        <v>41649.075</v>
      </c>
      <c r="U1138" s="15">
        <f>T1138/INPUTS!$B$7*1000</f>
        <v>52061343.75</v>
      </c>
      <c r="V1138" s="15">
        <f>T1138*INPUTS!$B$6</f>
        <v>131611.077</v>
      </c>
      <c r="W1138" s="54" t="s">
        <v>396</v>
      </c>
      <c r="X1138" s="54" t="s">
        <v>396</v>
      </c>
      <c r="Y1138" s="67">
        <f>IFERROR(VLOOKUP(E1138,INPUTS!$A$44:$B$103,2,0),0)</f>
        <v>0</v>
      </c>
      <c r="Z1138" s="15">
        <f t="shared" si="269"/>
        <v>0</v>
      </c>
      <c r="AA1138" s="20">
        <f>IFERROR(VLOOKUP(E1138,INPUTS!$A$44:$C$103,3,0),SCENARIOS!$J$25)</f>
        <v>0.015</v>
      </c>
      <c r="AB1138" s="15">
        <f t="shared" si="277"/>
        <v>741.990540305394</v>
      </c>
      <c r="AC1138" s="20">
        <f>IFERROR(VLOOKUP($E1138,INPUTS!$A$44:$G$103,4,0),SCENARIOS!$K$25)</f>
        <v>0.075</v>
      </c>
      <c r="AD1138" s="15">
        <f t="shared" si="277"/>
        <v>4406.26001820121</v>
      </c>
      <c r="AE1138" s="20">
        <f>IFERROR(VLOOKUP($E1138,INPUTS!$A$44:$G$103,5,0),SCENARIOS!$L$25)</f>
        <v>0.15</v>
      </c>
      <c r="AF1138" s="15">
        <f t="shared" si="277"/>
        <v>10466.5093654738</v>
      </c>
      <c r="AG1138" s="20">
        <f>IFERROR(VLOOKUP($E1138,INPUTS!$A$44:$G$103,6,0),SCENARIOS!$M$25)</f>
        <v>0.2</v>
      </c>
      <c r="AH1138" s="15">
        <f t="shared" si="271"/>
        <v>16574.5731217307</v>
      </c>
      <c r="AI1138" s="20">
        <f>IFERROR(VLOOKUP($E1138,INPUTS!$A$44:$G$103,7,0),SCENARIOS!$N$25)</f>
        <v>0.3</v>
      </c>
      <c r="AJ1138" s="15">
        <f t="shared" si="272"/>
        <v>29528.0902779335</v>
      </c>
      <c r="AL1138" t="str">
        <f t="shared" si="274"/>
        <v>Y</v>
      </c>
      <c r="AM1138" s="21">
        <f t="shared" si="275"/>
        <v>98426.9675931118</v>
      </c>
    </row>
    <row r="1139" ht="15" customHeight="1" spans="1:39">
      <c r="A1139" s="24" t="s">
        <v>2163</v>
      </c>
      <c r="B1139" s="52" t="s">
        <v>697</v>
      </c>
      <c r="C1139" s="52" t="s">
        <v>698</v>
      </c>
      <c r="D1139" s="52" t="s">
        <v>929</v>
      </c>
      <c r="E1139" s="10" t="s">
        <v>515</v>
      </c>
      <c r="F1139" s="52" t="s">
        <v>514</v>
      </c>
      <c r="G1139" s="52" t="s">
        <v>181</v>
      </c>
      <c r="H1139" s="52" t="s">
        <v>1158</v>
      </c>
      <c r="I1139" s="52" t="s">
        <v>622</v>
      </c>
      <c r="J1139" s="56" t="s">
        <v>181</v>
      </c>
      <c r="K1139" s="52" t="s">
        <v>931</v>
      </c>
      <c r="L1139" s="53" t="s">
        <v>279</v>
      </c>
      <c r="M1139" s="13">
        <v>3682</v>
      </c>
      <c r="N1139" s="14">
        <f t="shared" si="273"/>
        <v>10.0876712328767</v>
      </c>
      <c r="O1139" s="15">
        <v>3010</v>
      </c>
      <c r="P1139" s="15">
        <f t="shared" si="278"/>
        <v>11082820</v>
      </c>
      <c r="Q1139" s="16">
        <f>IFERROR(VLOOKUP(G1139,SCENARIOS!$A$13:$E$18,4,0),0.025)</f>
        <v>0.035</v>
      </c>
      <c r="R1139" s="52">
        <f>IFERROR(VLOOKUP(L1139,INPUTS!$A$107:$B$120,2,0),0.0082)</f>
        <v>0.0039</v>
      </c>
      <c r="S1139" s="52">
        <f t="shared" si="279"/>
        <v>11.739</v>
      </c>
      <c r="T1139" s="15">
        <f t="shared" si="280"/>
        <v>43222.998</v>
      </c>
      <c r="U1139" s="15">
        <f>T1139/INPUTS!$B$7*1000</f>
        <v>54028747.5</v>
      </c>
      <c r="V1139" s="15">
        <f>T1139*INPUTS!$B$6</f>
        <v>136584.67368</v>
      </c>
      <c r="W1139" s="54" t="s">
        <v>396</v>
      </c>
      <c r="X1139" s="54" t="s">
        <v>396</v>
      </c>
      <c r="Y1139" s="67">
        <f>IFERROR(VLOOKUP(E1139,INPUTS!$A$44:$B$103,2,0),0)</f>
        <v>0</v>
      </c>
      <c r="Z1139" s="15">
        <f t="shared" si="269"/>
        <v>0</v>
      </c>
      <c r="AA1139" s="20">
        <f>IFERROR(VLOOKUP(E1139,INPUTS!$A$44:$C$103,3,0),SCENARIOS!$J$25)</f>
        <v>0.015</v>
      </c>
      <c r="AB1139" s="15">
        <f t="shared" si="277"/>
        <v>770.030442204034</v>
      </c>
      <c r="AC1139" s="20">
        <f>IFERROR(VLOOKUP($E1139,INPUTS!$A$44:$G$103,4,0),SCENARIOS!$K$25)</f>
        <v>0.075</v>
      </c>
      <c r="AD1139" s="15">
        <f t="shared" si="277"/>
        <v>4572.77305568469</v>
      </c>
      <c r="AE1139" s="20">
        <f>IFERROR(VLOOKUP($E1139,INPUTS!$A$44:$G$103,5,0),SCENARIOS!$L$25)</f>
        <v>0.15</v>
      </c>
      <c r="AF1139" s="15">
        <f t="shared" si="277"/>
        <v>10862.0398741354</v>
      </c>
      <c r="AG1139" s="20">
        <f>IFERROR(VLOOKUP($E1139,INPUTS!$A$44:$G$103,6,0),SCENARIOS!$M$25)</f>
        <v>0.2</v>
      </c>
      <c r="AH1139" s="15">
        <f t="shared" si="271"/>
        <v>17200.9280132013</v>
      </c>
      <c r="AI1139" s="20">
        <f>IFERROR(VLOOKUP($E1139,INPUTS!$A$44:$G$103,7,0),SCENARIOS!$N$25)</f>
        <v>0.3</v>
      </c>
      <c r="AJ1139" s="15">
        <f t="shared" si="272"/>
        <v>30643.9599685453</v>
      </c>
      <c r="AL1139" t="str">
        <f t="shared" si="274"/>
        <v>N</v>
      </c>
      <c r="AM1139" s="21">
        <f t="shared" si="275"/>
        <v>102146.533228484</v>
      </c>
    </row>
    <row r="1140" ht="15" customHeight="1" spans="1:39">
      <c r="A1140" s="6" t="s">
        <v>2164</v>
      </c>
      <c r="B1140" s="52" t="s">
        <v>624</v>
      </c>
      <c r="C1140" s="52" t="s">
        <v>625</v>
      </c>
      <c r="D1140" s="52" t="s">
        <v>929</v>
      </c>
      <c r="E1140" s="10" t="s">
        <v>627</v>
      </c>
      <c r="F1140" s="52" t="s">
        <v>626</v>
      </c>
      <c r="G1140" s="52" t="s">
        <v>181</v>
      </c>
      <c r="H1140" s="52" t="s">
        <v>251</v>
      </c>
      <c r="I1140" s="52" t="s">
        <v>930</v>
      </c>
      <c r="J1140" s="52" t="s">
        <v>169</v>
      </c>
      <c r="K1140" s="52" t="s">
        <v>931</v>
      </c>
      <c r="L1140" s="53" t="s">
        <v>286</v>
      </c>
      <c r="M1140" s="13">
        <v>11832</v>
      </c>
      <c r="N1140" s="14">
        <f t="shared" si="273"/>
        <v>32.4164383561644</v>
      </c>
      <c r="O1140" s="15">
        <v>2140</v>
      </c>
      <c r="P1140" s="15">
        <f t="shared" si="278"/>
        <v>25320480</v>
      </c>
      <c r="Q1140" s="16">
        <f>IFERROR(VLOOKUP(G1140,SCENARIOS!$A$13:$E$18,4,0),0.025)</f>
        <v>0.035</v>
      </c>
      <c r="R1140" s="52">
        <f>IFERROR(VLOOKUP(L1140,INPUTS!$A$107:$B$120,2,0),0.0082)</f>
        <v>0.0039</v>
      </c>
      <c r="S1140" s="52">
        <f t="shared" si="279"/>
        <v>8.346</v>
      </c>
      <c r="T1140" s="15">
        <f t="shared" si="280"/>
        <v>98749.872</v>
      </c>
      <c r="U1140" s="15">
        <f>T1140/INPUTS!$B$7*1000</f>
        <v>123437340</v>
      </c>
      <c r="V1140" s="15">
        <f>T1140*INPUTS!$B$6</f>
        <v>312049.59552</v>
      </c>
      <c r="W1140" s="54" t="s">
        <v>396</v>
      </c>
      <c r="X1140" s="54" t="s">
        <v>396</v>
      </c>
      <c r="Y1140" s="67">
        <f>IFERROR(VLOOKUP(E1140,INPUTS!$A$44:$B$103,2,0),0)</f>
        <v>0</v>
      </c>
      <c r="Z1140" s="15">
        <f t="shared" si="269"/>
        <v>0</v>
      </c>
      <c r="AA1140" s="20">
        <f>IFERROR(VLOOKUP(E1140,INPUTS!$A$44:$C$103,3,0),SCENARIOS!$J$25)</f>
        <v>0.015</v>
      </c>
      <c r="AB1140" s="15">
        <f t="shared" ref="AB1140:AF1155" si="281">$T1140*AA1140*(1+$Q1140)^AB$2</f>
        <v>1759.25805988173</v>
      </c>
      <c r="AC1140" s="20">
        <f>IFERROR(VLOOKUP($E1140,INPUTS!$A$44:$G$103,4,0),SCENARIOS!$K$25)</f>
        <v>0.075</v>
      </c>
      <c r="AD1140" s="15">
        <f t="shared" si="281"/>
        <v>10447.2335291021</v>
      </c>
      <c r="AE1140" s="20">
        <f>IFERROR(VLOOKUP($E1140,INPUTS!$A$44:$G$103,5,0),SCENARIOS!$L$25)</f>
        <v>0.15</v>
      </c>
      <c r="AF1140" s="15">
        <f t="shared" si="281"/>
        <v>24816.0723888188</v>
      </c>
      <c r="AG1140" s="20">
        <f>IFERROR(VLOOKUP($E1140,INPUTS!$A$44:$G$103,6,0),SCENARIOS!$M$25)</f>
        <v>0.2</v>
      </c>
      <c r="AH1140" s="15">
        <f t="shared" si="271"/>
        <v>39298.2791148555</v>
      </c>
      <c r="AI1140" s="20">
        <f>IFERROR(VLOOKUP($E1140,INPUTS!$A$44:$G$103,7,0),SCENARIOS!$N$25)</f>
        <v>0.3</v>
      </c>
      <c r="AJ1140" s="15">
        <f t="shared" si="272"/>
        <v>70011.0419103037</v>
      </c>
      <c r="AL1140" t="str">
        <f t="shared" si="274"/>
        <v>Y</v>
      </c>
      <c r="AM1140" s="21">
        <f t="shared" si="275"/>
        <v>233370.139701012</v>
      </c>
    </row>
    <row r="1141" ht="15" customHeight="1" spans="1:39">
      <c r="A1141" s="24" t="s">
        <v>2166</v>
      </c>
      <c r="B1141" s="52" t="s">
        <v>624</v>
      </c>
      <c r="C1141" s="52" t="s">
        <v>625</v>
      </c>
      <c r="D1141" s="52" t="s">
        <v>929</v>
      </c>
      <c r="E1141" s="10" t="s">
        <v>627</v>
      </c>
      <c r="F1141" s="52" t="s">
        <v>626</v>
      </c>
      <c r="G1141" s="52" t="s">
        <v>181</v>
      </c>
      <c r="H1141" s="52" t="s">
        <v>245</v>
      </c>
      <c r="I1141" s="52" t="s">
        <v>930</v>
      </c>
      <c r="J1141" s="52" t="s">
        <v>169</v>
      </c>
      <c r="K1141" s="52" t="s">
        <v>931</v>
      </c>
      <c r="L1141" s="53" t="s">
        <v>286</v>
      </c>
      <c r="M1141" s="13">
        <v>7395</v>
      </c>
      <c r="N1141" s="14">
        <f t="shared" si="273"/>
        <v>20.2602739726027</v>
      </c>
      <c r="O1141" s="15">
        <v>3420</v>
      </c>
      <c r="P1141" s="15">
        <f t="shared" si="278"/>
        <v>25290900</v>
      </c>
      <c r="Q1141" s="16">
        <f>IFERROR(VLOOKUP(G1141,SCENARIOS!$A$13:$E$18,4,0),0.025)</f>
        <v>0.035</v>
      </c>
      <c r="R1141" s="52">
        <f>IFERROR(VLOOKUP(L1141,INPUTS!$A$107:$B$120,2,0),0.0082)</f>
        <v>0.0039</v>
      </c>
      <c r="S1141" s="52">
        <f t="shared" si="279"/>
        <v>13.338</v>
      </c>
      <c r="T1141" s="15">
        <f t="shared" si="280"/>
        <v>98634.51</v>
      </c>
      <c r="U1141" s="15">
        <f>T1141/INPUTS!$B$7*1000</f>
        <v>123293137.5</v>
      </c>
      <c r="V1141" s="15">
        <f>T1141*INPUTS!$B$6</f>
        <v>311685.0516</v>
      </c>
      <c r="W1141" s="54" t="s">
        <v>396</v>
      </c>
      <c r="X1141" s="54" t="s">
        <v>396</v>
      </c>
      <c r="Y1141" s="67">
        <f>IFERROR(VLOOKUP(E1141,INPUTS!$A$44:$B$103,2,0),0)</f>
        <v>0</v>
      </c>
      <c r="Z1141" s="15">
        <f t="shared" si="269"/>
        <v>0</v>
      </c>
      <c r="AA1141" s="20">
        <f>IFERROR(VLOOKUP(E1141,INPUTS!$A$44:$C$103,3,0),SCENARIOS!$J$25)</f>
        <v>0.015</v>
      </c>
      <c r="AB1141" s="15">
        <f t="shared" si="281"/>
        <v>1757.20285186785</v>
      </c>
      <c r="AC1141" s="20">
        <f>IFERROR(VLOOKUP($E1141,INPUTS!$A$44:$G$103,4,0),SCENARIOS!$K$25)</f>
        <v>0.075</v>
      </c>
      <c r="AD1141" s="15">
        <f t="shared" si="281"/>
        <v>10435.0288170354</v>
      </c>
      <c r="AE1141" s="20">
        <f>IFERROR(VLOOKUP($E1141,INPUTS!$A$44:$G$103,5,0),SCENARIOS!$L$25)</f>
        <v>0.15</v>
      </c>
      <c r="AF1141" s="15">
        <f t="shared" si="281"/>
        <v>24787.0816500468</v>
      </c>
      <c r="AG1141" s="20">
        <f>IFERROR(VLOOKUP($E1141,INPUTS!$A$44:$G$103,6,0),SCENARIOS!$M$25)</f>
        <v>0.2</v>
      </c>
      <c r="AH1141" s="15">
        <f t="shared" si="271"/>
        <v>39252.3699102821</v>
      </c>
      <c r="AI1141" s="20">
        <f>IFERROR(VLOOKUP($E1141,INPUTS!$A$44:$G$103,7,0),SCENARIOS!$N$25)</f>
        <v>0.3</v>
      </c>
      <c r="AJ1141" s="15">
        <f t="shared" si="272"/>
        <v>69929.2533099411</v>
      </c>
      <c r="AL1141" t="str">
        <f t="shared" si="274"/>
        <v>N</v>
      </c>
      <c r="AM1141" s="21">
        <f t="shared" si="275"/>
        <v>233097.511033137</v>
      </c>
    </row>
    <row r="1142" ht="15" customHeight="1" spans="1:39">
      <c r="A1142" s="6" t="s">
        <v>2167</v>
      </c>
      <c r="B1142" s="52" t="s">
        <v>624</v>
      </c>
      <c r="C1142" s="52" t="s">
        <v>625</v>
      </c>
      <c r="D1142" s="52" t="s">
        <v>929</v>
      </c>
      <c r="E1142" s="10" t="s">
        <v>627</v>
      </c>
      <c r="F1142" s="52" t="s">
        <v>626</v>
      </c>
      <c r="G1142" s="52" t="s">
        <v>181</v>
      </c>
      <c r="H1142" s="52" t="s">
        <v>248</v>
      </c>
      <c r="I1142" s="52" t="s">
        <v>930</v>
      </c>
      <c r="J1142" s="52" t="s">
        <v>169</v>
      </c>
      <c r="K1142" s="52" t="s">
        <v>931</v>
      </c>
      <c r="L1142" s="53" t="s">
        <v>286</v>
      </c>
      <c r="M1142" s="13">
        <v>4437</v>
      </c>
      <c r="N1142" s="14">
        <f t="shared" si="273"/>
        <v>12.1561643835616</v>
      </c>
      <c r="O1142" s="15">
        <v>4200</v>
      </c>
      <c r="P1142" s="15">
        <f t="shared" si="278"/>
        <v>18635400</v>
      </c>
      <c r="Q1142" s="16">
        <f>IFERROR(VLOOKUP(G1142,SCENARIOS!$A$13:$E$18,4,0),0.025)</f>
        <v>0.035</v>
      </c>
      <c r="R1142" s="52">
        <f>IFERROR(VLOOKUP(L1142,INPUTS!$A$107:$B$120,2,0),0.0082)</f>
        <v>0.0039</v>
      </c>
      <c r="S1142" s="52">
        <f t="shared" si="279"/>
        <v>16.38</v>
      </c>
      <c r="T1142" s="15">
        <f t="shared" si="280"/>
        <v>72678.06</v>
      </c>
      <c r="U1142" s="15">
        <f>T1142/INPUTS!$B$7*1000</f>
        <v>90847575</v>
      </c>
      <c r="V1142" s="15">
        <f>T1142*INPUTS!$B$6</f>
        <v>229662.6696</v>
      </c>
      <c r="W1142" s="54" t="s">
        <v>396</v>
      </c>
      <c r="X1142" s="54" t="s">
        <v>396</v>
      </c>
      <c r="Y1142" s="67">
        <f>IFERROR(VLOOKUP(E1142,INPUTS!$A$44:$B$103,2,0),0)</f>
        <v>0</v>
      </c>
      <c r="Z1142" s="15">
        <f t="shared" si="269"/>
        <v>0</v>
      </c>
      <c r="AA1142" s="20">
        <f>IFERROR(VLOOKUP(E1142,INPUTS!$A$44:$C$103,3,0),SCENARIOS!$J$25)</f>
        <v>0.015</v>
      </c>
      <c r="AB1142" s="15">
        <f t="shared" si="281"/>
        <v>1294.78104874473</v>
      </c>
      <c r="AC1142" s="20">
        <f>IFERROR(VLOOKUP($E1142,INPUTS!$A$44:$G$103,4,0),SCENARIOS!$K$25)</f>
        <v>0.075</v>
      </c>
      <c r="AD1142" s="15">
        <f t="shared" si="281"/>
        <v>7688.96860202606</v>
      </c>
      <c r="AE1142" s="20">
        <f>IFERROR(VLOOKUP($E1142,INPUTS!$A$44:$G$103,5,0),SCENARIOS!$L$25)</f>
        <v>0.15</v>
      </c>
      <c r="AF1142" s="15">
        <f t="shared" si="281"/>
        <v>18264.1654263503</v>
      </c>
      <c r="AG1142" s="20">
        <f>IFERROR(VLOOKUP($E1142,INPUTS!$A$44:$G$103,6,0),SCENARIOS!$M$25)</f>
        <v>0.2</v>
      </c>
      <c r="AH1142" s="15">
        <f t="shared" si="271"/>
        <v>28922.7988812605</v>
      </c>
      <c r="AI1142" s="20">
        <f>IFERROR(VLOOKUP($E1142,INPUTS!$A$44:$G$103,7,0),SCENARIOS!$N$25)</f>
        <v>0.3</v>
      </c>
      <c r="AJ1142" s="15">
        <f t="shared" si="272"/>
        <v>51526.8182283777</v>
      </c>
      <c r="AL1142" t="str">
        <f t="shared" si="274"/>
        <v>N</v>
      </c>
      <c r="AM1142" s="21">
        <f t="shared" si="275"/>
        <v>171756.060761259</v>
      </c>
    </row>
    <row r="1143" ht="15" customHeight="1" spans="1:39">
      <c r="A1143" s="24" t="s">
        <v>2168</v>
      </c>
      <c r="B1143" s="52" t="s">
        <v>624</v>
      </c>
      <c r="C1143" s="52" t="s">
        <v>625</v>
      </c>
      <c r="D1143" s="52" t="s">
        <v>929</v>
      </c>
      <c r="E1143" s="10" t="s">
        <v>627</v>
      </c>
      <c r="F1143" s="52" t="s">
        <v>626</v>
      </c>
      <c r="G1143" s="52" t="s">
        <v>181</v>
      </c>
      <c r="H1143" s="52" t="s">
        <v>515</v>
      </c>
      <c r="I1143" s="52" t="s">
        <v>514</v>
      </c>
      <c r="J1143" s="52" t="s">
        <v>181</v>
      </c>
      <c r="K1143" s="52" t="s">
        <v>931</v>
      </c>
      <c r="L1143" s="53" t="s">
        <v>286</v>
      </c>
      <c r="M1143" s="13">
        <v>8874</v>
      </c>
      <c r="N1143" s="14">
        <f t="shared" si="273"/>
        <v>24.3123287671233</v>
      </c>
      <c r="O1143" s="15">
        <v>1450</v>
      </c>
      <c r="P1143" s="15">
        <f t="shared" si="278"/>
        <v>12867300</v>
      </c>
      <c r="Q1143" s="16">
        <f>IFERROR(VLOOKUP(G1143,SCENARIOS!$A$13:$E$18,4,0),0.025)</f>
        <v>0.035</v>
      </c>
      <c r="R1143" s="52">
        <f>IFERROR(VLOOKUP(L1143,INPUTS!$A$107:$B$120,2,0),0.0082)</f>
        <v>0.0039</v>
      </c>
      <c r="S1143" s="52">
        <f t="shared" si="279"/>
        <v>5.655</v>
      </c>
      <c r="T1143" s="15">
        <f t="shared" si="280"/>
        <v>50182.47</v>
      </c>
      <c r="U1143" s="15">
        <f>T1143/INPUTS!$B$7*1000</f>
        <v>62728087.5</v>
      </c>
      <c r="V1143" s="15">
        <f>T1143*INPUTS!$B$6</f>
        <v>158576.6052</v>
      </c>
      <c r="W1143" s="54" t="s">
        <v>396</v>
      </c>
      <c r="X1143" s="54" t="s">
        <v>396</v>
      </c>
      <c r="Y1143" s="67">
        <f>IFERROR(VLOOKUP(E1143,INPUTS!$A$44:$B$103,2,0),0)</f>
        <v>0</v>
      </c>
      <c r="Z1143" s="15">
        <f t="shared" si="269"/>
        <v>0</v>
      </c>
      <c r="AA1143" s="20">
        <f>IFERROR(VLOOKUP(E1143,INPUTS!$A$44:$C$103,3,0),SCENARIOS!$J$25)</f>
        <v>0.015</v>
      </c>
      <c r="AB1143" s="15">
        <f t="shared" si="281"/>
        <v>894.015486038026</v>
      </c>
      <c r="AC1143" s="20">
        <f>IFERROR(VLOOKUP($E1143,INPUTS!$A$44:$G$103,4,0),SCENARIOS!$K$25)</f>
        <v>0.075</v>
      </c>
      <c r="AD1143" s="15">
        <f t="shared" si="281"/>
        <v>5309.04974901799</v>
      </c>
      <c r="AE1143" s="20">
        <f>IFERROR(VLOOKUP($E1143,INPUTS!$A$44:$G$103,5,0),SCENARIOS!$L$25)</f>
        <v>0.15</v>
      </c>
      <c r="AF1143" s="15">
        <f t="shared" si="281"/>
        <v>12610.9713658133</v>
      </c>
      <c r="AG1143" s="20">
        <f>IFERROR(VLOOKUP($E1143,INPUTS!$A$44:$G$103,6,0),SCENARIOS!$M$25)</f>
        <v>0.2</v>
      </c>
      <c r="AH1143" s="15">
        <f t="shared" si="271"/>
        <v>19970.5039894417</v>
      </c>
      <c r="AI1143" s="20">
        <f>IFERROR(VLOOKUP($E1143,INPUTS!$A$44:$G$103,7,0),SCENARIOS!$N$25)</f>
        <v>0.3</v>
      </c>
      <c r="AJ1143" s="15">
        <f t="shared" si="272"/>
        <v>35578.0411576894</v>
      </c>
      <c r="AL1143" t="str">
        <f t="shared" si="274"/>
        <v>Y</v>
      </c>
      <c r="AM1143" s="21">
        <f t="shared" si="275"/>
        <v>118593.470525631</v>
      </c>
    </row>
    <row r="1144" ht="15" customHeight="1" spans="1:39">
      <c r="A1144" s="6" t="s">
        <v>2169</v>
      </c>
      <c r="B1144" s="52" t="s">
        <v>624</v>
      </c>
      <c r="C1144" s="52" t="s">
        <v>625</v>
      </c>
      <c r="D1144" s="52" t="s">
        <v>929</v>
      </c>
      <c r="E1144" s="10" t="s">
        <v>627</v>
      </c>
      <c r="F1144" s="52" t="s">
        <v>626</v>
      </c>
      <c r="G1144" s="52" t="s">
        <v>181</v>
      </c>
      <c r="H1144" s="52" t="s">
        <v>1248</v>
      </c>
      <c r="I1144" s="52" t="s">
        <v>1249</v>
      </c>
      <c r="J1144" s="52" t="s">
        <v>181</v>
      </c>
      <c r="K1144" s="52" t="s">
        <v>931</v>
      </c>
      <c r="L1144" s="53" t="s">
        <v>286</v>
      </c>
      <c r="M1144" s="13">
        <v>5916</v>
      </c>
      <c r="N1144" s="14">
        <f t="shared" si="273"/>
        <v>16.2082191780822</v>
      </c>
      <c r="O1144" s="15">
        <v>2960</v>
      </c>
      <c r="P1144" s="15">
        <f t="shared" si="278"/>
        <v>17511360</v>
      </c>
      <c r="Q1144" s="16">
        <f>IFERROR(VLOOKUP(G1144,SCENARIOS!$A$13:$E$18,4,0),0.025)</f>
        <v>0.035</v>
      </c>
      <c r="R1144" s="52">
        <f>IFERROR(VLOOKUP(L1144,INPUTS!$A$107:$B$120,2,0),0.0082)</f>
        <v>0.0039</v>
      </c>
      <c r="S1144" s="52">
        <f t="shared" si="279"/>
        <v>11.544</v>
      </c>
      <c r="T1144" s="15">
        <f t="shared" si="280"/>
        <v>68294.304</v>
      </c>
      <c r="U1144" s="15">
        <f>T1144/INPUTS!$B$7*1000</f>
        <v>85367880</v>
      </c>
      <c r="V1144" s="15">
        <f>T1144*INPUTS!$B$6</f>
        <v>215810.00064</v>
      </c>
      <c r="W1144" s="54" t="s">
        <v>396</v>
      </c>
      <c r="X1144" s="54" t="s">
        <v>396</v>
      </c>
      <c r="Y1144" s="67">
        <f>IFERROR(VLOOKUP(E1144,INPUTS!$A$44:$B$103,2,0),0)</f>
        <v>0</v>
      </c>
      <c r="Z1144" s="15">
        <f t="shared" si="269"/>
        <v>0</v>
      </c>
      <c r="AA1144" s="20">
        <f>IFERROR(VLOOKUP(E1144,INPUTS!$A$44:$C$103,3,0),SCENARIOS!$J$25)</f>
        <v>0.015</v>
      </c>
      <c r="AB1144" s="15">
        <f t="shared" si="281"/>
        <v>1216.68314421727</v>
      </c>
      <c r="AC1144" s="20">
        <f>IFERROR(VLOOKUP($E1144,INPUTS!$A$44:$G$103,4,0),SCENARIOS!$K$25)</f>
        <v>0.075</v>
      </c>
      <c r="AD1144" s="15">
        <f t="shared" si="281"/>
        <v>7225.18954349115</v>
      </c>
      <c r="AE1144" s="20">
        <f>IFERROR(VLOOKUP($E1144,INPUTS!$A$44:$G$103,5,0),SCENARIOS!$L$25)</f>
        <v>0.15</v>
      </c>
      <c r="AF1144" s="15">
        <f t="shared" si="281"/>
        <v>17162.5173530149</v>
      </c>
      <c r="AG1144" s="20">
        <f>IFERROR(VLOOKUP($E1144,INPUTS!$A$44:$G$103,6,0),SCENARIOS!$M$25)</f>
        <v>0.2</v>
      </c>
      <c r="AH1144" s="15">
        <f t="shared" si="271"/>
        <v>27178.2491074701</v>
      </c>
      <c r="AI1144" s="20">
        <f>IFERROR(VLOOKUP($E1144,INPUTS!$A$44:$G$103,7,0),SCENARIOS!$N$25)</f>
        <v>0.3</v>
      </c>
      <c r="AJ1144" s="15">
        <f t="shared" si="272"/>
        <v>48418.8514146025</v>
      </c>
      <c r="AL1144" t="str">
        <f t="shared" si="274"/>
        <v>N</v>
      </c>
      <c r="AM1144" s="21">
        <f t="shared" si="275"/>
        <v>161396.171382008</v>
      </c>
    </row>
    <row r="1145" ht="15" customHeight="1" spans="1:39">
      <c r="A1145" s="24" t="s">
        <v>2170</v>
      </c>
      <c r="B1145" s="52" t="s">
        <v>624</v>
      </c>
      <c r="C1145" s="52" t="s">
        <v>625</v>
      </c>
      <c r="D1145" s="52" t="s">
        <v>929</v>
      </c>
      <c r="E1145" s="10" t="s">
        <v>627</v>
      </c>
      <c r="F1145" s="52" t="s">
        <v>626</v>
      </c>
      <c r="G1145" s="52" t="s">
        <v>181</v>
      </c>
      <c r="H1145" s="52" t="s">
        <v>702</v>
      </c>
      <c r="I1145" s="52" t="s">
        <v>701</v>
      </c>
      <c r="J1145" s="52" t="s">
        <v>181</v>
      </c>
      <c r="K1145" s="52" t="s">
        <v>931</v>
      </c>
      <c r="L1145" s="53" t="s">
        <v>286</v>
      </c>
      <c r="M1145" s="13">
        <v>2958</v>
      </c>
      <c r="N1145" s="14">
        <f t="shared" si="273"/>
        <v>8.1041095890411</v>
      </c>
      <c r="O1145" s="15">
        <v>5570</v>
      </c>
      <c r="P1145" s="15">
        <f t="shared" si="278"/>
        <v>16476060</v>
      </c>
      <c r="Q1145" s="16">
        <f>IFERROR(VLOOKUP(G1145,SCENARIOS!$A$13:$E$18,4,0),0.025)</f>
        <v>0.035</v>
      </c>
      <c r="R1145" s="52">
        <f>IFERROR(VLOOKUP(L1145,INPUTS!$A$107:$B$120,2,0),0.0082)</f>
        <v>0.0039</v>
      </c>
      <c r="S1145" s="52">
        <f t="shared" si="279"/>
        <v>21.723</v>
      </c>
      <c r="T1145" s="15">
        <f t="shared" si="280"/>
        <v>64256.634</v>
      </c>
      <c r="U1145" s="15">
        <f>T1145/INPUTS!$B$7*1000</f>
        <v>80320792.5</v>
      </c>
      <c r="V1145" s="15">
        <f>T1145*INPUTS!$B$6</f>
        <v>203050.96344</v>
      </c>
      <c r="W1145" s="54" t="s">
        <v>396</v>
      </c>
      <c r="X1145" s="54" t="s">
        <v>396</v>
      </c>
      <c r="Y1145" s="67">
        <f>IFERROR(VLOOKUP(E1145,INPUTS!$A$44:$B$103,2,0),0)</f>
        <v>0</v>
      </c>
      <c r="Z1145" s="15">
        <f t="shared" si="269"/>
        <v>0</v>
      </c>
      <c r="AA1145" s="20">
        <f>IFERROR(VLOOKUP(E1145,INPUTS!$A$44:$C$103,3,0),SCENARIOS!$J$25)</f>
        <v>0.015</v>
      </c>
      <c r="AB1145" s="15">
        <f t="shared" si="281"/>
        <v>1144.75086373145</v>
      </c>
      <c r="AC1145" s="20">
        <f>IFERROR(VLOOKUP($E1145,INPUTS!$A$44:$G$103,4,0),SCENARIOS!$K$25)</f>
        <v>0.075</v>
      </c>
      <c r="AD1145" s="15">
        <f t="shared" si="281"/>
        <v>6798.02462115637</v>
      </c>
      <c r="AE1145" s="20">
        <f>IFERROR(VLOOKUP($E1145,INPUTS!$A$44:$G$103,5,0),SCENARIOS!$L$25)</f>
        <v>0.15</v>
      </c>
      <c r="AF1145" s="15">
        <f t="shared" si="281"/>
        <v>16147.8414959954</v>
      </c>
      <c r="AG1145" s="20">
        <f>IFERROR(VLOOKUP($E1145,INPUTS!$A$44:$G$103,6,0),SCENARIOS!$M$25)</f>
        <v>0.2</v>
      </c>
      <c r="AH1145" s="15">
        <f t="shared" si="271"/>
        <v>25571.4269474001</v>
      </c>
      <c r="AI1145" s="20">
        <f>IFERROR(VLOOKUP($E1145,INPUTS!$A$44:$G$103,7,0),SCENARIOS!$N$25)</f>
        <v>0.3</v>
      </c>
      <c r="AJ1145" s="15">
        <f t="shared" si="272"/>
        <v>45556.2504019149</v>
      </c>
      <c r="AL1145" t="str">
        <f t="shared" si="274"/>
        <v>N</v>
      </c>
      <c r="AM1145" s="21">
        <f t="shared" si="275"/>
        <v>151854.168006383</v>
      </c>
    </row>
    <row r="1146" ht="15" customHeight="1" spans="1:39">
      <c r="A1146" s="6" t="s">
        <v>2171</v>
      </c>
      <c r="B1146" s="52" t="s">
        <v>624</v>
      </c>
      <c r="C1146" s="52" t="s">
        <v>625</v>
      </c>
      <c r="D1146" s="52" t="s">
        <v>929</v>
      </c>
      <c r="E1146" s="10" t="s">
        <v>627</v>
      </c>
      <c r="F1146" s="52" t="s">
        <v>626</v>
      </c>
      <c r="G1146" s="52" t="s">
        <v>181</v>
      </c>
      <c r="H1146" s="52" t="s">
        <v>205</v>
      </c>
      <c r="I1146" s="52" t="s">
        <v>408</v>
      </c>
      <c r="J1146" s="52" t="s">
        <v>165</v>
      </c>
      <c r="K1146" s="52" t="s">
        <v>931</v>
      </c>
      <c r="L1146" s="53" t="s">
        <v>291</v>
      </c>
      <c r="M1146" s="13">
        <v>1479</v>
      </c>
      <c r="N1146" s="14">
        <f t="shared" si="273"/>
        <v>4.05205479452055</v>
      </c>
      <c r="O1146" s="15">
        <v>9260</v>
      </c>
      <c r="P1146" s="15">
        <f t="shared" si="278"/>
        <v>13695540</v>
      </c>
      <c r="Q1146" s="16">
        <f>IFERROR(VLOOKUP(G1146,SCENARIOS!$A$13:$E$18,4,0),0.025)</f>
        <v>0.035</v>
      </c>
      <c r="R1146" s="52">
        <f>IFERROR(VLOOKUP(L1146,INPUTS!$A$107:$B$120,2,0),0.0082)</f>
        <v>0.0079</v>
      </c>
      <c r="S1146" s="52">
        <f t="shared" si="279"/>
        <v>73.154</v>
      </c>
      <c r="T1146" s="15">
        <f t="shared" si="280"/>
        <v>108194.766</v>
      </c>
      <c r="U1146" s="15">
        <f>T1146/INPUTS!$B$7*1000</f>
        <v>135243457.5</v>
      </c>
      <c r="V1146" s="15">
        <f>T1146*INPUTS!$B$6</f>
        <v>341895.46056</v>
      </c>
      <c r="W1146" s="54" t="s">
        <v>396</v>
      </c>
      <c r="X1146" s="54" t="s">
        <v>396</v>
      </c>
      <c r="Y1146" s="67">
        <f>IFERROR(VLOOKUP(E1146,INPUTS!$A$44:$B$103,2,0),0)</f>
        <v>0</v>
      </c>
      <c r="Z1146" s="15">
        <f t="shared" si="269"/>
        <v>0</v>
      </c>
      <c r="AA1146" s="20">
        <f>IFERROR(VLOOKUP(E1146,INPUTS!$A$44:$C$103,3,0),SCENARIOS!$J$25)</f>
        <v>0.015</v>
      </c>
      <c r="AB1146" s="15">
        <f t="shared" si="281"/>
        <v>1927.52162881302</v>
      </c>
      <c r="AC1146" s="20">
        <f>IFERROR(VLOOKUP($E1146,INPUTS!$A$44:$G$103,4,0),SCENARIOS!$K$25)</f>
        <v>0.075</v>
      </c>
      <c r="AD1146" s="15">
        <f t="shared" si="281"/>
        <v>11446.4552118969</v>
      </c>
      <c r="AE1146" s="20">
        <f>IFERROR(VLOOKUP($E1146,INPUTS!$A$44:$G$103,5,0),SCENARIOS!$L$25)</f>
        <v>0.15</v>
      </c>
      <c r="AF1146" s="15">
        <f t="shared" si="281"/>
        <v>27189.5962067405</v>
      </c>
      <c r="AG1146" s="20">
        <f>IFERROR(VLOOKUP($E1146,INPUTS!$A$44:$G$103,6,0),SCENARIOS!$M$25)</f>
        <v>0.2</v>
      </c>
      <c r="AH1146" s="15">
        <f t="shared" si="271"/>
        <v>43056.9480944186</v>
      </c>
      <c r="AI1146" s="20">
        <f>IFERROR(VLOOKUP($E1146,INPUTS!$A$44:$G$103,7,0),SCENARIOS!$N$25)</f>
        <v>0.3</v>
      </c>
      <c r="AJ1146" s="15">
        <f t="shared" si="272"/>
        <v>76707.2214220338</v>
      </c>
      <c r="AL1146" t="str">
        <f t="shared" si="274"/>
        <v>N</v>
      </c>
      <c r="AM1146" s="21">
        <f t="shared" si="275"/>
        <v>255690.738073446</v>
      </c>
    </row>
    <row r="1147" ht="15" customHeight="1" spans="1:39">
      <c r="A1147" s="24" t="s">
        <v>2173</v>
      </c>
      <c r="B1147" s="52" t="s">
        <v>453</v>
      </c>
      <c r="C1147" s="52" t="s">
        <v>454</v>
      </c>
      <c r="D1147" s="52" t="s">
        <v>929</v>
      </c>
      <c r="E1147" s="10" t="s">
        <v>456</v>
      </c>
      <c r="F1147" s="52" t="s">
        <v>455</v>
      </c>
      <c r="G1147" s="52" t="s">
        <v>185</v>
      </c>
      <c r="H1147" s="52" t="s">
        <v>224</v>
      </c>
      <c r="I1147" s="52" t="s">
        <v>938</v>
      </c>
      <c r="J1147" s="52" t="s">
        <v>165</v>
      </c>
      <c r="K1147" s="52" t="s">
        <v>931</v>
      </c>
      <c r="L1147" s="53" t="s">
        <v>291</v>
      </c>
      <c r="M1147" s="13">
        <v>3451</v>
      </c>
      <c r="N1147" s="14">
        <f t="shared" si="273"/>
        <v>9.45479452054795</v>
      </c>
      <c r="O1147" s="15">
        <v>6660</v>
      </c>
      <c r="P1147" s="15">
        <f t="shared" si="278"/>
        <v>22983660</v>
      </c>
      <c r="Q1147" s="16">
        <f>IFERROR(VLOOKUP(G1147,SCENARIOS!$A$13:$E$18,4,0),0.025)</f>
        <v>0.03</v>
      </c>
      <c r="R1147" s="52">
        <f>IFERROR(VLOOKUP(L1147,INPUTS!$A$107:$B$120,2,0),0.0082)</f>
        <v>0.0079</v>
      </c>
      <c r="S1147" s="52">
        <f t="shared" si="279"/>
        <v>52.614</v>
      </c>
      <c r="T1147" s="15">
        <f t="shared" si="280"/>
        <v>181570.914</v>
      </c>
      <c r="U1147" s="15">
        <f>T1147/INPUTS!$B$7*1000</f>
        <v>226963642.5</v>
      </c>
      <c r="V1147" s="15">
        <f>T1147*INPUTS!$B$6</f>
        <v>573764.08824</v>
      </c>
      <c r="W1147" s="54" t="s">
        <v>396</v>
      </c>
      <c r="X1147" s="54" t="s">
        <v>396</v>
      </c>
      <c r="Y1147" s="67">
        <f>IFERROR(VLOOKUP(E1147,INPUTS!$A$44:$B$103,2,0),0)</f>
        <v>0</v>
      </c>
      <c r="Z1147" s="15">
        <f t="shared" si="269"/>
        <v>0</v>
      </c>
      <c r="AA1147" s="20">
        <f>IFERROR(VLOOKUP(E1147,INPUTS!$A$44:$C$103,3,0),SCENARIOS!$J$25)</f>
        <v>0.015</v>
      </c>
      <c r="AB1147" s="15">
        <f t="shared" si="281"/>
        <v>3157.35679870732</v>
      </c>
      <c r="AC1147" s="20">
        <f>IFERROR(VLOOKUP($E1147,INPUTS!$A$44:$G$103,4,0),SCENARIOS!$K$25)</f>
        <v>0.075</v>
      </c>
      <c r="AD1147" s="15">
        <f t="shared" si="281"/>
        <v>18301.2094002812</v>
      </c>
      <c r="AE1147" s="20">
        <f>IFERROR(VLOOKUP($E1147,INPUTS!$A$44:$G$103,5,0),SCENARIOS!$L$25)</f>
        <v>0.15</v>
      </c>
      <c r="AF1147" s="15">
        <f t="shared" si="281"/>
        <v>42432.2351721629</v>
      </c>
      <c r="AG1147" s="20">
        <f>IFERROR(VLOOKUP($E1147,INPUTS!$A$44:$G$103,6,0),SCENARIOS!$M$25)</f>
        <v>0.2</v>
      </c>
      <c r="AH1147" s="15">
        <f t="shared" si="271"/>
        <v>65587.4535329188</v>
      </c>
      <c r="AI1147" s="20">
        <f>IFERROR(VLOOKUP($E1147,INPUTS!$A$44:$G$103,7,0),SCENARIOS!$N$25)</f>
        <v>0.3</v>
      </c>
      <c r="AJ1147" s="15">
        <f t="shared" si="272"/>
        <v>114050.751720103</v>
      </c>
      <c r="AL1147" t="str">
        <f t="shared" si="274"/>
        <v>N</v>
      </c>
      <c r="AM1147" s="21">
        <f t="shared" si="275"/>
        <v>380169.172400343</v>
      </c>
    </row>
    <row r="1148" ht="15" customHeight="1" spans="1:39">
      <c r="A1148" s="6" t="s">
        <v>2174</v>
      </c>
      <c r="B1148" s="52" t="s">
        <v>453</v>
      </c>
      <c r="C1148" s="52" t="s">
        <v>454</v>
      </c>
      <c r="D1148" s="52" t="s">
        <v>929</v>
      </c>
      <c r="E1148" s="10" t="s">
        <v>456</v>
      </c>
      <c r="F1148" s="52" t="s">
        <v>455</v>
      </c>
      <c r="G1148" s="52" t="s">
        <v>185</v>
      </c>
      <c r="H1148" s="52" t="s">
        <v>203</v>
      </c>
      <c r="I1148" s="52" t="s">
        <v>399</v>
      </c>
      <c r="J1148" s="52" t="s">
        <v>165</v>
      </c>
      <c r="K1148" s="52" t="s">
        <v>931</v>
      </c>
      <c r="L1148" s="53" t="s">
        <v>291</v>
      </c>
      <c r="M1148" s="13">
        <v>2301</v>
      </c>
      <c r="N1148" s="14">
        <f t="shared" si="273"/>
        <v>6.3041095890411</v>
      </c>
      <c r="O1148" s="15">
        <v>6140</v>
      </c>
      <c r="P1148" s="15">
        <f t="shared" si="278"/>
        <v>14128140</v>
      </c>
      <c r="Q1148" s="16">
        <f>IFERROR(VLOOKUP(G1148,SCENARIOS!$A$13:$E$18,4,0),0.025)</f>
        <v>0.03</v>
      </c>
      <c r="R1148" s="52">
        <f>IFERROR(VLOOKUP(L1148,INPUTS!$A$107:$B$120,2,0),0.0082)</f>
        <v>0.0079</v>
      </c>
      <c r="S1148" s="52">
        <f t="shared" si="279"/>
        <v>48.506</v>
      </c>
      <c r="T1148" s="15">
        <f t="shared" si="280"/>
        <v>111612.306</v>
      </c>
      <c r="U1148" s="15">
        <f>T1148/INPUTS!$B$7*1000</f>
        <v>139515382.5</v>
      </c>
      <c r="V1148" s="15">
        <f>T1148*INPUTS!$B$6</f>
        <v>352694.88696</v>
      </c>
      <c r="W1148" s="54" t="s">
        <v>396</v>
      </c>
      <c r="X1148" s="54" t="s">
        <v>396</v>
      </c>
      <c r="Y1148" s="67">
        <f>IFERROR(VLOOKUP(E1148,INPUTS!$A$44:$B$103,2,0),0)</f>
        <v>0</v>
      </c>
      <c r="Z1148" s="15">
        <f t="shared" si="269"/>
        <v>0</v>
      </c>
      <c r="AA1148" s="20">
        <f>IFERROR(VLOOKUP(E1148,INPUTS!$A$44:$C$103,3,0),SCENARIOS!$J$25)</f>
        <v>0.015</v>
      </c>
      <c r="AB1148" s="15">
        <f t="shared" si="281"/>
        <v>1940.83879077957</v>
      </c>
      <c r="AC1148" s="20">
        <f>IFERROR(VLOOKUP($E1148,INPUTS!$A$44:$G$103,4,0),SCENARIOS!$K$25)</f>
        <v>0.075</v>
      </c>
      <c r="AD1148" s="15">
        <f t="shared" si="281"/>
        <v>11249.8204627326</v>
      </c>
      <c r="AE1148" s="20">
        <f>IFERROR(VLOOKUP($E1148,INPUTS!$A$44:$G$103,5,0),SCENARIOS!$L$25)</f>
        <v>0.15</v>
      </c>
      <c r="AF1148" s="15">
        <f t="shared" si="281"/>
        <v>26083.2504059511</v>
      </c>
      <c r="AG1148" s="20">
        <f>IFERROR(VLOOKUP($E1148,INPUTS!$A$44:$G$103,6,0),SCENARIOS!$M$25)</f>
        <v>0.2</v>
      </c>
      <c r="AH1148" s="15">
        <f t="shared" si="271"/>
        <v>40316.8479587921</v>
      </c>
      <c r="AI1148" s="20">
        <f>IFERROR(VLOOKUP($E1148,INPUTS!$A$44:$G$103,7,0),SCENARIOS!$N$25)</f>
        <v>0.3</v>
      </c>
      <c r="AJ1148" s="15">
        <f t="shared" si="272"/>
        <v>70107.4148941838</v>
      </c>
      <c r="AL1148" t="str">
        <f t="shared" si="274"/>
        <v>Y</v>
      </c>
      <c r="AM1148" s="21">
        <f t="shared" si="275"/>
        <v>233691.382980613</v>
      </c>
    </row>
    <row r="1149" ht="15" customHeight="1" spans="1:39">
      <c r="A1149" s="24" t="s">
        <v>2176</v>
      </c>
      <c r="B1149" s="52" t="s">
        <v>453</v>
      </c>
      <c r="C1149" s="52" t="s">
        <v>454</v>
      </c>
      <c r="D1149" s="52" t="s">
        <v>929</v>
      </c>
      <c r="E1149" s="10" t="s">
        <v>456</v>
      </c>
      <c r="F1149" s="52" t="s">
        <v>455</v>
      </c>
      <c r="G1149" s="52" t="s">
        <v>185</v>
      </c>
      <c r="H1149" s="52" t="s">
        <v>222</v>
      </c>
      <c r="I1149" s="52" t="s">
        <v>655</v>
      </c>
      <c r="J1149" s="52" t="s">
        <v>165</v>
      </c>
      <c r="K1149" s="52" t="s">
        <v>931</v>
      </c>
      <c r="L1149" s="53" t="s">
        <v>291</v>
      </c>
      <c r="M1149" s="13">
        <v>1150</v>
      </c>
      <c r="N1149" s="14">
        <f t="shared" si="273"/>
        <v>3.15068493150685</v>
      </c>
      <c r="O1149" s="15">
        <v>6020</v>
      </c>
      <c r="P1149" s="15">
        <f t="shared" si="278"/>
        <v>6923000</v>
      </c>
      <c r="Q1149" s="16">
        <f>IFERROR(VLOOKUP(G1149,SCENARIOS!$A$13:$E$18,4,0),0.025)</f>
        <v>0.03</v>
      </c>
      <c r="R1149" s="52">
        <f>IFERROR(VLOOKUP(L1149,INPUTS!$A$107:$B$120,2,0),0.0082)</f>
        <v>0.0079</v>
      </c>
      <c r="S1149" s="52">
        <f t="shared" si="279"/>
        <v>47.558</v>
      </c>
      <c r="T1149" s="15">
        <f t="shared" si="280"/>
        <v>54691.7</v>
      </c>
      <c r="U1149" s="15">
        <f>T1149/INPUTS!$B$7*1000</f>
        <v>68364625</v>
      </c>
      <c r="V1149" s="15">
        <f>T1149*INPUTS!$B$6</f>
        <v>172825.772</v>
      </c>
      <c r="W1149" s="54" t="s">
        <v>396</v>
      </c>
      <c r="X1149" s="54" t="s">
        <v>396</v>
      </c>
      <c r="Y1149" s="67">
        <f>IFERROR(VLOOKUP(E1149,INPUTS!$A$44:$B$103,2,0),0)</f>
        <v>0</v>
      </c>
      <c r="Z1149" s="15">
        <f t="shared" si="269"/>
        <v>0</v>
      </c>
      <c r="AA1149" s="20">
        <f>IFERROR(VLOOKUP(E1149,INPUTS!$A$44:$C$103,3,0),SCENARIOS!$J$25)</f>
        <v>0.015</v>
      </c>
      <c r="AB1149" s="15">
        <f t="shared" si="281"/>
        <v>951.040048340899</v>
      </c>
      <c r="AC1149" s="20">
        <f>IFERROR(VLOOKUP($E1149,INPUTS!$A$44:$G$103,4,0),SCENARIOS!$K$25)</f>
        <v>0.075</v>
      </c>
      <c r="AD1149" s="15">
        <f t="shared" si="281"/>
        <v>5512.58035831312</v>
      </c>
      <c r="AE1149" s="20">
        <f>IFERROR(VLOOKUP($E1149,INPUTS!$A$44:$G$103,5,0),SCENARIOS!$L$25)</f>
        <v>0.15</v>
      </c>
      <c r="AF1149" s="15">
        <f t="shared" si="281"/>
        <v>12781.1829837756</v>
      </c>
      <c r="AG1149" s="20">
        <f>IFERROR(VLOOKUP($E1149,INPUTS!$A$44:$G$103,6,0),SCENARIOS!$M$25)</f>
        <v>0.2</v>
      </c>
      <c r="AH1149" s="15">
        <f t="shared" si="271"/>
        <v>19755.8587626338</v>
      </c>
      <c r="AI1149" s="20">
        <f>IFERROR(VLOOKUP($E1149,INPUTS!$A$44:$G$103,7,0),SCENARIOS!$N$25)</f>
        <v>0.3</v>
      </c>
      <c r="AJ1149" s="15">
        <f t="shared" si="272"/>
        <v>34353.6823185808</v>
      </c>
      <c r="AL1149" t="str">
        <f t="shared" si="274"/>
        <v>N</v>
      </c>
      <c r="AM1149" s="21">
        <f t="shared" si="275"/>
        <v>114512.274395269</v>
      </c>
    </row>
    <row r="1150" ht="15" customHeight="1" spans="1:39">
      <c r="A1150" s="6" t="s">
        <v>2177</v>
      </c>
      <c r="B1150" s="52" t="s">
        <v>453</v>
      </c>
      <c r="C1150" s="52" t="s">
        <v>454</v>
      </c>
      <c r="D1150" s="52" t="s">
        <v>929</v>
      </c>
      <c r="E1150" s="10" t="s">
        <v>456</v>
      </c>
      <c r="F1150" s="52" t="s">
        <v>455</v>
      </c>
      <c r="G1150" s="52" t="s">
        <v>185</v>
      </c>
      <c r="H1150" s="52" t="s">
        <v>440</v>
      </c>
      <c r="I1150" s="52" t="s">
        <v>439</v>
      </c>
      <c r="J1150" s="52" t="s">
        <v>177</v>
      </c>
      <c r="K1150" s="52" t="s">
        <v>931</v>
      </c>
      <c r="L1150" s="53" t="s">
        <v>291</v>
      </c>
      <c r="M1150" s="13">
        <v>5752</v>
      </c>
      <c r="N1150" s="14">
        <f t="shared" si="273"/>
        <v>15.758904109589</v>
      </c>
      <c r="O1150" s="15">
        <v>3160</v>
      </c>
      <c r="P1150" s="15">
        <f t="shared" si="278"/>
        <v>18176320</v>
      </c>
      <c r="Q1150" s="16">
        <f>IFERROR(VLOOKUP(G1150,SCENARIOS!$A$13:$E$18,4,0),0.025)</f>
        <v>0.03</v>
      </c>
      <c r="R1150" s="52">
        <f>IFERROR(VLOOKUP(L1150,INPUTS!$A$107:$B$120,2,0),0.0082)</f>
        <v>0.0079</v>
      </c>
      <c r="S1150" s="52">
        <f t="shared" si="279"/>
        <v>24.964</v>
      </c>
      <c r="T1150" s="15">
        <f t="shared" si="280"/>
        <v>143592.928</v>
      </c>
      <c r="U1150" s="15">
        <f>T1150/INPUTS!$B$7*1000</f>
        <v>179491160</v>
      </c>
      <c r="V1150" s="15">
        <f>T1150*INPUTS!$B$6</f>
        <v>453753.65248</v>
      </c>
      <c r="W1150" s="54" t="s">
        <v>396</v>
      </c>
      <c r="X1150" s="54" t="s">
        <v>396</v>
      </c>
      <c r="Y1150" s="67">
        <f>IFERROR(VLOOKUP(E1150,INPUTS!$A$44:$B$103,2,0),0)</f>
        <v>0</v>
      </c>
      <c r="Z1150" s="15">
        <f t="shared" si="269"/>
        <v>0</v>
      </c>
      <c r="AA1150" s="20">
        <f>IFERROR(VLOOKUP(E1150,INPUTS!$A$44:$C$103,3,0),SCENARIOS!$J$25)</f>
        <v>0.015</v>
      </c>
      <c r="AB1150" s="15">
        <f t="shared" si="281"/>
        <v>2496.9533802484</v>
      </c>
      <c r="AC1150" s="20">
        <f>IFERROR(VLOOKUP($E1150,INPUTS!$A$44:$G$103,4,0),SCENARIOS!$K$25)</f>
        <v>0.075</v>
      </c>
      <c r="AD1150" s="15">
        <f t="shared" si="281"/>
        <v>14473.2665922886</v>
      </c>
      <c r="AE1150" s="20">
        <f>IFERROR(VLOOKUP($E1150,INPUTS!$A$44:$G$103,5,0),SCENARIOS!$L$25)</f>
        <v>0.15</v>
      </c>
      <c r="AF1150" s="15">
        <f t="shared" si="281"/>
        <v>33556.9654617449</v>
      </c>
      <c r="AG1150" s="20">
        <f>IFERROR(VLOOKUP($E1150,INPUTS!$A$44:$G$103,6,0),SCENARIOS!$M$25)</f>
        <v>0.2</v>
      </c>
      <c r="AH1150" s="15">
        <f t="shared" si="271"/>
        <v>51868.9600959752</v>
      </c>
      <c r="AI1150" s="20">
        <f>IFERROR(VLOOKUP($E1150,INPUTS!$A$44:$G$103,7,0),SCENARIOS!$N$25)</f>
        <v>0.3</v>
      </c>
      <c r="AJ1150" s="15">
        <f t="shared" si="272"/>
        <v>90195.511050248</v>
      </c>
      <c r="AL1150" t="str">
        <f t="shared" si="274"/>
        <v>Y</v>
      </c>
      <c r="AM1150" s="21">
        <f t="shared" si="275"/>
        <v>300651.703500827</v>
      </c>
    </row>
    <row r="1151" ht="15" customHeight="1" spans="1:39">
      <c r="A1151" s="24" t="s">
        <v>2178</v>
      </c>
      <c r="B1151" s="52" t="s">
        <v>453</v>
      </c>
      <c r="C1151" s="52" t="s">
        <v>454</v>
      </c>
      <c r="D1151" s="52" t="s">
        <v>929</v>
      </c>
      <c r="E1151" s="10" t="s">
        <v>456</v>
      </c>
      <c r="F1151" s="52" t="s">
        <v>455</v>
      </c>
      <c r="G1151" s="52" t="s">
        <v>185</v>
      </c>
      <c r="H1151" s="52" t="s">
        <v>640</v>
      </c>
      <c r="I1151" s="52" t="s">
        <v>639</v>
      </c>
      <c r="J1151" s="52" t="s">
        <v>1852</v>
      </c>
      <c r="K1151" s="52" t="s">
        <v>931</v>
      </c>
      <c r="L1151" s="53" t="s">
        <v>286</v>
      </c>
      <c r="M1151" s="13">
        <v>11505</v>
      </c>
      <c r="N1151" s="14">
        <f t="shared" si="273"/>
        <v>31.5205479452055</v>
      </c>
      <c r="O1151" s="15">
        <v>1160</v>
      </c>
      <c r="P1151" s="15">
        <f t="shared" si="278"/>
        <v>13345800</v>
      </c>
      <c r="Q1151" s="16">
        <f>IFERROR(VLOOKUP(G1151,SCENARIOS!$A$13:$E$18,4,0),0.025)</f>
        <v>0.03</v>
      </c>
      <c r="R1151" s="52">
        <f>IFERROR(VLOOKUP(L1151,INPUTS!$A$107:$B$120,2,0),0.0082)</f>
        <v>0.0039</v>
      </c>
      <c r="S1151" s="52">
        <f t="shared" si="279"/>
        <v>4.524</v>
      </c>
      <c r="T1151" s="15">
        <f t="shared" si="280"/>
        <v>52048.62</v>
      </c>
      <c r="U1151" s="15">
        <f>T1151/INPUTS!$B$7*1000</f>
        <v>65060775</v>
      </c>
      <c r="V1151" s="15">
        <f>T1151*INPUTS!$B$6</f>
        <v>164473.6392</v>
      </c>
      <c r="W1151" s="54" t="s">
        <v>396</v>
      </c>
      <c r="X1151" s="54" t="s">
        <v>396</v>
      </c>
      <c r="Y1151" s="67">
        <f>IFERROR(VLOOKUP(E1151,INPUTS!$A$44:$B$103,2,0),0)</f>
        <v>0</v>
      </c>
      <c r="Z1151" s="15">
        <f t="shared" si="269"/>
        <v>0</v>
      </c>
      <c r="AA1151" s="20">
        <f>IFERROR(VLOOKUP(E1151,INPUTS!$A$44:$C$103,3,0),SCENARIOS!$J$25)</f>
        <v>0.015</v>
      </c>
      <c r="AB1151" s="15">
        <f t="shared" si="281"/>
        <v>905.079236536387</v>
      </c>
      <c r="AC1151" s="20">
        <f>IFERROR(VLOOKUP($E1151,INPUTS!$A$44:$G$103,4,0),SCENARIOS!$K$25)</f>
        <v>0.075</v>
      </c>
      <c r="AD1151" s="15">
        <f t="shared" si="281"/>
        <v>5246.17447051935</v>
      </c>
      <c r="AE1151" s="20">
        <f>IFERROR(VLOOKUP($E1151,INPUTS!$A$44:$G$103,5,0),SCENARIOS!$L$25)</f>
        <v>0.15</v>
      </c>
      <c r="AF1151" s="15">
        <f t="shared" si="281"/>
        <v>12163.5081058552</v>
      </c>
      <c r="AG1151" s="20">
        <f>IFERROR(VLOOKUP($E1151,INPUTS!$A$44:$G$103,6,0),SCENARIOS!$M$25)</f>
        <v>0.2</v>
      </c>
      <c r="AH1151" s="15">
        <f t="shared" si="271"/>
        <v>18801.1194662078</v>
      </c>
      <c r="AI1151" s="20">
        <f>IFERROR(VLOOKUP($E1151,INPUTS!$A$44:$G$103,7,0),SCENARIOS!$N$25)</f>
        <v>0.3</v>
      </c>
      <c r="AJ1151" s="15">
        <f t="shared" si="272"/>
        <v>32693.4755474877</v>
      </c>
      <c r="AL1151" t="str">
        <f t="shared" si="274"/>
        <v>Y</v>
      </c>
      <c r="AM1151" s="21">
        <f t="shared" si="275"/>
        <v>108978.251824959</v>
      </c>
    </row>
    <row r="1152" ht="15" customHeight="1" spans="1:39">
      <c r="A1152" s="6" t="s">
        <v>2179</v>
      </c>
      <c r="B1152" s="52" t="s">
        <v>453</v>
      </c>
      <c r="C1152" s="52" t="s">
        <v>454</v>
      </c>
      <c r="D1152" s="52" t="s">
        <v>929</v>
      </c>
      <c r="E1152" s="10" t="s">
        <v>456</v>
      </c>
      <c r="F1152" s="52" t="s">
        <v>455</v>
      </c>
      <c r="G1152" s="52" t="s">
        <v>185</v>
      </c>
      <c r="H1152" s="52" t="s">
        <v>644</v>
      </c>
      <c r="I1152" s="52" t="s">
        <v>643</v>
      </c>
      <c r="J1152" s="52" t="s">
        <v>1852</v>
      </c>
      <c r="K1152" s="52" t="s">
        <v>931</v>
      </c>
      <c r="L1152" s="53" t="s">
        <v>291</v>
      </c>
      <c r="M1152" s="13">
        <v>4602</v>
      </c>
      <c r="N1152" s="14">
        <f t="shared" si="273"/>
        <v>12.6082191780822</v>
      </c>
      <c r="O1152" s="15">
        <v>4070</v>
      </c>
      <c r="P1152" s="15">
        <f t="shared" si="278"/>
        <v>18730140</v>
      </c>
      <c r="Q1152" s="16">
        <f>IFERROR(VLOOKUP(G1152,SCENARIOS!$A$13:$E$18,4,0),0.025)</f>
        <v>0.03</v>
      </c>
      <c r="R1152" s="52">
        <f>IFERROR(VLOOKUP(L1152,INPUTS!$A$107:$B$120,2,0),0.0082)</f>
        <v>0.0079</v>
      </c>
      <c r="S1152" s="52">
        <f t="shared" si="279"/>
        <v>32.153</v>
      </c>
      <c r="T1152" s="15">
        <f t="shared" si="280"/>
        <v>147968.106</v>
      </c>
      <c r="U1152" s="15">
        <f>T1152/INPUTS!$B$7*1000</f>
        <v>184960132.5</v>
      </c>
      <c r="V1152" s="15">
        <f>T1152*INPUTS!$B$6</f>
        <v>467579.21496</v>
      </c>
      <c r="W1152" s="54" t="s">
        <v>396</v>
      </c>
      <c r="X1152" s="54" t="s">
        <v>396</v>
      </c>
      <c r="Y1152" s="67">
        <f>IFERROR(VLOOKUP(E1152,INPUTS!$A$44:$B$103,2,0),0)</f>
        <v>0</v>
      </c>
      <c r="Z1152" s="15">
        <f t="shared" si="269"/>
        <v>0</v>
      </c>
      <c r="AA1152" s="20">
        <f>IFERROR(VLOOKUP(E1152,INPUTS!$A$44:$C$103,3,0),SCENARIOS!$J$25)</f>
        <v>0.015</v>
      </c>
      <c r="AB1152" s="15">
        <f t="shared" si="281"/>
        <v>2573.03383663611</v>
      </c>
      <c r="AC1152" s="20">
        <f>IFERROR(VLOOKUP($E1152,INPUTS!$A$44:$G$103,4,0),SCENARIOS!$K$25)</f>
        <v>0.075</v>
      </c>
      <c r="AD1152" s="15">
        <f t="shared" si="281"/>
        <v>14914.2570955445</v>
      </c>
      <c r="AE1152" s="20">
        <f>IFERROR(VLOOKUP($E1152,INPUTS!$A$44:$G$103,5,0),SCENARIOS!$L$25)</f>
        <v>0.15</v>
      </c>
      <c r="AF1152" s="15">
        <f t="shared" si="281"/>
        <v>34579.4231766192</v>
      </c>
      <c r="AG1152" s="20">
        <f>IFERROR(VLOOKUP($E1152,INPUTS!$A$44:$G$103,6,0),SCENARIOS!$M$25)</f>
        <v>0.2</v>
      </c>
      <c r="AH1152" s="15">
        <f t="shared" si="271"/>
        <v>53449.3717238709</v>
      </c>
      <c r="AI1152" s="20">
        <f>IFERROR(VLOOKUP($E1152,INPUTS!$A$44:$G$103,7,0),SCENARIOS!$N$25)</f>
        <v>0.3</v>
      </c>
      <c r="AJ1152" s="15">
        <f t="shared" si="272"/>
        <v>92943.7063906606</v>
      </c>
      <c r="AL1152" t="str">
        <f t="shared" si="274"/>
        <v>N</v>
      </c>
      <c r="AM1152" s="21">
        <f t="shared" si="275"/>
        <v>309812.354635535</v>
      </c>
    </row>
    <row r="1153" ht="15" customHeight="1" spans="1:39">
      <c r="A1153" s="24" t="s">
        <v>2180</v>
      </c>
      <c r="B1153" s="52" t="s">
        <v>641</v>
      </c>
      <c r="C1153" s="52" t="s">
        <v>642</v>
      </c>
      <c r="D1153" s="52" t="s">
        <v>929</v>
      </c>
      <c r="E1153" s="10" t="s">
        <v>644</v>
      </c>
      <c r="F1153" s="52" t="s">
        <v>643</v>
      </c>
      <c r="G1153" s="52" t="s">
        <v>185</v>
      </c>
      <c r="H1153" s="52" t="s">
        <v>224</v>
      </c>
      <c r="I1153" s="52" t="s">
        <v>938</v>
      </c>
      <c r="J1153" s="52" t="s">
        <v>165</v>
      </c>
      <c r="K1153" s="52" t="s">
        <v>931</v>
      </c>
      <c r="L1153" s="53" t="s">
        <v>288</v>
      </c>
      <c r="M1153" s="13">
        <v>3194</v>
      </c>
      <c r="N1153" s="14">
        <f t="shared" si="273"/>
        <v>8.75068493150685</v>
      </c>
      <c r="O1153" s="15">
        <v>9050</v>
      </c>
      <c r="P1153" s="15">
        <f t="shared" si="278"/>
        <v>28905700</v>
      </c>
      <c r="Q1153" s="16">
        <f>IFERROR(VLOOKUP(G1153,SCENARIOS!$A$13:$E$18,4,0),0.025)</f>
        <v>0.03</v>
      </c>
      <c r="R1153" s="52">
        <f>IFERROR(VLOOKUP(L1153,INPUTS!$A$107:$B$120,2,0),0.0082)</f>
        <v>0.0085</v>
      </c>
      <c r="S1153" s="52">
        <f t="shared" si="279"/>
        <v>76.925</v>
      </c>
      <c r="T1153" s="15">
        <f t="shared" si="280"/>
        <v>245698.45</v>
      </c>
      <c r="U1153" s="15">
        <f>T1153/INPUTS!$B$7*1000</f>
        <v>307123062.5</v>
      </c>
      <c r="V1153" s="15">
        <f>T1153*INPUTS!$B$6</f>
        <v>776407.102</v>
      </c>
      <c r="W1153" s="54" t="s">
        <v>396</v>
      </c>
      <c r="X1153" s="54" t="s">
        <v>396</v>
      </c>
      <c r="Y1153" s="67">
        <f>IFERROR(VLOOKUP(E1153,INPUTS!$A$44:$B$103,2,0),0)</f>
        <v>0</v>
      </c>
      <c r="Z1153" s="15">
        <f t="shared" si="269"/>
        <v>0</v>
      </c>
      <c r="AA1153" s="20">
        <f>IFERROR(VLOOKUP(E1153,INPUTS!$A$44:$C$103,3,0),SCENARIOS!$J$25)</f>
        <v>0.015</v>
      </c>
      <c r="AB1153" s="15">
        <f t="shared" si="281"/>
        <v>4272.47764771042</v>
      </c>
      <c r="AC1153" s="20">
        <f>IFERROR(VLOOKUP($E1153,INPUTS!$A$44:$G$103,4,0),SCENARIOS!$K$25)</f>
        <v>0.075</v>
      </c>
      <c r="AD1153" s="15">
        <f t="shared" si="281"/>
        <v>24764.8628500847</v>
      </c>
      <c r="AE1153" s="20">
        <f>IFERROR(VLOOKUP($E1153,INPUTS!$A$44:$G$103,5,0),SCENARIOS!$L$25)</f>
        <v>0.15</v>
      </c>
      <c r="AF1153" s="15">
        <f t="shared" si="281"/>
        <v>57418.5269113968</v>
      </c>
      <c r="AG1153" s="20">
        <f>IFERROR(VLOOKUP($E1153,INPUTS!$A$44:$G$103,6,0),SCENARIOS!$M$25)</f>
        <v>0.2</v>
      </c>
      <c r="AH1153" s="15">
        <f t="shared" si="271"/>
        <v>88751.7461771722</v>
      </c>
      <c r="AI1153" s="20">
        <f>IFERROR(VLOOKUP($E1153,INPUTS!$A$44:$G$103,7,0),SCENARIOS!$N$25)</f>
        <v>0.3</v>
      </c>
      <c r="AJ1153" s="15">
        <f t="shared" si="272"/>
        <v>154331.397588075</v>
      </c>
      <c r="AL1153" t="str">
        <f t="shared" si="274"/>
        <v>Y</v>
      </c>
      <c r="AM1153" s="21">
        <f t="shared" si="275"/>
        <v>514437.991960249</v>
      </c>
    </row>
    <row r="1154" ht="15" customHeight="1" spans="1:39">
      <c r="A1154" s="6" t="s">
        <v>2181</v>
      </c>
      <c r="B1154" s="52" t="s">
        <v>641</v>
      </c>
      <c r="C1154" s="52" t="s">
        <v>642</v>
      </c>
      <c r="D1154" s="52" t="s">
        <v>929</v>
      </c>
      <c r="E1154" s="10" t="s">
        <v>644</v>
      </c>
      <c r="F1154" s="52" t="s">
        <v>643</v>
      </c>
      <c r="G1154" s="52" t="s">
        <v>185</v>
      </c>
      <c r="H1154" s="52" t="s">
        <v>200</v>
      </c>
      <c r="I1154" s="52" t="s">
        <v>391</v>
      </c>
      <c r="J1154" s="52" t="s">
        <v>165</v>
      </c>
      <c r="K1154" s="52" t="s">
        <v>931</v>
      </c>
      <c r="L1154" s="53" t="s">
        <v>288</v>
      </c>
      <c r="M1154" s="13">
        <v>2129</v>
      </c>
      <c r="N1154" s="14">
        <f t="shared" si="273"/>
        <v>5.83287671232877</v>
      </c>
      <c r="O1154" s="15">
        <v>9050</v>
      </c>
      <c r="P1154" s="15">
        <f t="shared" si="278"/>
        <v>19267450</v>
      </c>
      <c r="Q1154" s="16">
        <f>IFERROR(VLOOKUP(G1154,SCENARIOS!$A$13:$E$18,4,0),0.025)</f>
        <v>0.03</v>
      </c>
      <c r="R1154" s="52">
        <f>IFERROR(VLOOKUP(L1154,INPUTS!$A$107:$B$120,2,0),0.0082)</f>
        <v>0.0085</v>
      </c>
      <c r="S1154" s="52">
        <f t="shared" si="279"/>
        <v>76.925</v>
      </c>
      <c r="T1154" s="15">
        <f t="shared" si="280"/>
        <v>163773.325</v>
      </c>
      <c r="U1154" s="15">
        <f>T1154/INPUTS!$B$7*1000</f>
        <v>204716656.25</v>
      </c>
      <c r="V1154" s="15">
        <f>T1154*INPUTS!$B$6</f>
        <v>517523.707</v>
      </c>
      <c r="W1154" s="54" t="s">
        <v>396</v>
      </c>
      <c r="X1154" s="54" t="s">
        <v>396</v>
      </c>
      <c r="Y1154" s="67">
        <f>IFERROR(VLOOKUP(E1154,INPUTS!$A$44:$B$103,2,0),0)</f>
        <v>0</v>
      </c>
      <c r="Z1154" s="15">
        <f t="shared" si="269"/>
        <v>0</v>
      </c>
      <c r="AA1154" s="20">
        <f>IFERROR(VLOOKUP(E1154,INPUTS!$A$44:$C$103,3,0),SCENARIOS!$J$25)</f>
        <v>0.015</v>
      </c>
      <c r="AB1154" s="15">
        <f t="shared" si="281"/>
        <v>2847.87254601612</v>
      </c>
      <c r="AC1154" s="20">
        <f>IFERROR(VLOOKUP($E1154,INPUTS!$A$44:$G$103,4,0),SCENARIOS!$K$25)</f>
        <v>0.075</v>
      </c>
      <c r="AD1154" s="15">
        <f t="shared" si="281"/>
        <v>16507.3240475361</v>
      </c>
      <c r="AE1154" s="20">
        <f>IFERROR(VLOOKUP($E1154,INPUTS!$A$44:$G$103,5,0),SCENARIOS!$L$25)</f>
        <v>0.15</v>
      </c>
      <c r="AF1154" s="15">
        <f t="shared" si="281"/>
        <v>38273.0256087551</v>
      </c>
      <c r="AG1154" s="20">
        <f>IFERROR(VLOOKUP($E1154,INPUTS!$A$44:$G$103,6,0),SCENARIOS!$M$25)</f>
        <v>0.2</v>
      </c>
      <c r="AH1154" s="15">
        <f t="shared" si="271"/>
        <v>59158.568444333</v>
      </c>
      <c r="AI1154" s="20">
        <f>IFERROR(VLOOKUP($E1154,INPUTS!$A$44:$G$103,7,0),SCENARIOS!$N$25)</f>
        <v>0.3</v>
      </c>
      <c r="AJ1154" s="15">
        <f t="shared" si="272"/>
        <v>102871.492005326</v>
      </c>
      <c r="AL1154" t="str">
        <f t="shared" si="274"/>
        <v>Y</v>
      </c>
      <c r="AM1154" s="21">
        <f t="shared" si="275"/>
        <v>342904.973351087</v>
      </c>
    </row>
    <row r="1155" ht="15" customHeight="1" spans="1:39">
      <c r="A1155" s="24" t="s">
        <v>2182</v>
      </c>
      <c r="B1155" s="52" t="s">
        <v>641</v>
      </c>
      <c r="C1155" s="52" t="s">
        <v>642</v>
      </c>
      <c r="D1155" s="52" t="s">
        <v>929</v>
      </c>
      <c r="E1155" s="10" t="s">
        <v>644</v>
      </c>
      <c r="F1155" s="52" t="s">
        <v>643</v>
      </c>
      <c r="G1155" s="52" t="s">
        <v>185</v>
      </c>
      <c r="H1155" s="52" t="s">
        <v>204</v>
      </c>
      <c r="I1155" s="52" t="s">
        <v>405</v>
      </c>
      <c r="J1155" s="52" t="s">
        <v>165</v>
      </c>
      <c r="K1155" s="52" t="s">
        <v>931</v>
      </c>
      <c r="L1155" s="53" t="s">
        <v>288</v>
      </c>
      <c r="M1155" s="13">
        <v>1065</v>
      </c>
      <c r="N1155" s="14">
        <f t="shared" si="273"/>
        <v>2.91780821917808</v>
      </c>
      <c r="O1155" s="15">
        <v>9560</v>
      </c>
      <c r="P1155" s="15">
        <f t="shared" si="278"/>
        <v>10181400</v>
      </c>
      <c r="Q1155" s="16">
        <f>IFERROR(VLOOKUP(G1155,SCENARIOS!$A$13:$E$18,4,0),0.025)</f>
        <v>0.03</v>
      </c>
      <c r="R1155" s="52">
        <f>IFERROR(VLOOKUP(L1155,INPUTS!$A$107:$B$120,2,0),0.0082)</f>
        <v>0.0085</v>
      </c>
      <c r="S1155" s="52">
        <f t="shared" si="279"/>
        <v>81.26</v>
      </c>
      <c r="T1155" s="15">
        <f t="shared" si="280"/>
        <v>86541.9</v>
      </c>
      <c r="U1155" s="15">
        <f>T1155/INPUTS!$B$7*1000</f>
        <v>108177375</v>
      </c>
      <c r="V1155" s="15">
        <f>T1155*INPUTS!$B$6</f>
        <v>273472.404</v>
      </c>
      <c r="W1155" s="54" t="s">
        <v>396</v>
      </c>
      <c r="X1155" s="54" t="s">
        <v>396</v>
      </c>
      <c r="Y1155" s="67">
        <f>IFERROR(VLOOKUP(E1155,INPUTS!$A$44:$B$103,2,0),0)</f>
        <v>0</v>
      </c>
      <c r="Z1155" s="15">
        <f t="shared" si="269"/>
        <v>0</v>
      </c>
      <c r="AA1155" s="20">
        <f>IFERROR(VLOOKUP(E1155,INPUTS!$A$44:$C$103,3,0),SCENARIOS!$J$25)</f>
        <v>0.015</v>
      </c>
      <c r="AB1155" s="15">
        <f t="shared" si="281"/>
        <v>1504.88671515995</v>
      </c>
      <c r="AC1155" s="20">
        <f>IFERROR(VLOOKUP($E1155,INPUTS!$A$44:$G$103,4,0),SCENARIOS!$K$25)</f>
        <v>0.075</v>
      </c>
      <c r="AD1155" s="15">
        <f t="shared" si="281"/>
        <v>8722.88076821708</v>
      </c>
      <c r="AE1155" s="20">
        <f>IFERROR(VLOOKUP($E1155,INPUTS!$A$44:$G$103,5,0),SCENARIOS!$L$25)</f>
        <v>0.15</v>
      </c>
      <c r="AF1155" s="15">
        <f t="shared" si="281"/>
        <v>20224.4190556083</v>
      </c>
      <c r="AG1155" s="20">
        <f>IFERROR(VLOOKUP($E1155,INPUTS!$A$44:$G$103,6,0),SCENARIOS!$M$25)</f>
        <v>0.2</v>
      </c>
      <c r="AH1155" s="15">
        <f t="shared" si="271"/>
        <v>31260.8595719274</v>
      </c>
      <c r="AI1155" s="20">
        <f>IFERROR(VLOOKUP($E1155,INPUTS!$A$44:$G$103,7,0),SCENARIOS!$N$25)</f>
        <v>0.3</v>
      </c>
      <c r="AJ1155" s="15">
        <f t="shared" si="272"/>
        <v>54359.8560631026</v>
      </c>
      <c r="AL1155" t="str">
        <f t="shared" si="274"/>
        <v>Y</v>
      </c>
      <c r="AM1155" s="21">
        <f t="shared" si="275"/>
        <v>181199.520210342</v>
      </c>
    </row>
    <row r="1156" ht="15" customHeight="1" spans="1:39">
      <c r="A1156" s="6" t="s">
        <v>2183</v>
      </c>
      <c r="B1156" s="52" t="s">
        <v>641</v>
      </c>
      <c r="C1156" s="52" t="s">
        <v>642</v>
      </c>
      <c r="D1156" s="52" t="s">
        <v>929</v>
      </c>
      <c r="E1156" s="10" t="s">
        <v>644</v>
      </c>
      <c r="F1156" s="52" t="s">
        <v>643</v>
      </c>
      <c r="G1156" s="52" t="s">
        <v>185</v>
      </c>
      <c r="H1156" s="52" t="s">
        <v>640</v>
      </c>
      <c r="I1156" s="52" t="s">
        <v>639</v>
      </c>
      <c r="J1156" s="52" t="s">
        <v>1852</v>
      </c>
      <c r="K1156" s="52" t="s">
        <v>931</v>
      </c>
      <c r="L1156" s="53" t="s">
        <v>286</v>
      </c>
      <c r="M1156" s="13">
        <v>5323</v>
      </c>
      <c r="N1156" s="14">
        <f t="shared" si="273"/>
        <v>14.5835616438356</v>
      </c>
      <c r="O1156" s="15">
        <v>2840</v>
      </c>
      <c r="P1156" s="15">
        <f t="shared" si="278"/>
        <v>15117320</v>
      </c>
      <c r="Q1156" s="16">
        <f>IFERROR(VLOOKUP(G1156,SCENARIOS!$A$13:$E$18,4,0),0.025)</f>
        <v>0.03</v>
      </c>
      <c r="R1156" s="52">
        <f>IFERROR(VLOOKUP(L1156,INPUTS!$A$107:$B$120,2,0),0.0082)</f>
        <v>0.0039</v>
      </c>
      <c r="S1156" s="52">
        <f t="shared" si="279"/>
        <v>11.076</v>
      </c>
      <c r="T1156" s="15">
        <f t="shared" si="280"/>
        <v>58957.548</v>
      </c>
      <c r="U1156" s="15">
        <f>T1156/INPUTS!$B$7*1000</f>
        <v>73696935</v>
      </c>
      <c r="V1156" s="15">
        <f>T1156*INPUTS!$B$6</f>
        <v>186305.85168</v>
      </c>
      <c r="W1156" s="54" t="s">
        <v>396</v>
      </c>
      <c r="X1156" s="54" t="s">
        <v>396</v>
      </c>
      <c r="Y1156" s="67">
        <f>IFERROR(VLOOKUP(E1156,INPUTS!$A$44:$B$103,2,0),0)</f>
        <v>0</v>
      </c>
      <c r="Z1156" s="15">
        <f t="shared" ref="Z1156:Z1219" si="282">T1156*Y1156</f>
        <v>0</v>
      </c>
      <c r="AA1156" s="20">
        <f>IFERROR(VLOOKUP(E1156,INPUTS!$A$44:$C$103,3,0),SCENARIOS!$J$25)</f>
        <v>0.015</v>
      </c>
      <c r="AB1156" s="15">
        <f t="shared" ref="AB1156:AF1171" si="283">$T1156*AA1156*(1+$Q1156)^AB$2</f>
        <v>1025.21935321047</v>
      </c>
      <c r="AC1156" s="20">
        <f>IFERROR(VLOOKUP($E1156,INPUTS!$A$44:$G$103,4,0),SCENARIOS!$K$25)</f>
        <v>0.075</v>
      </c>
      <c r="AD1156" s="15">
        <f t="shared" si="283"/>
        <v>5942.55108323754</v>
      </c>
      <c r="AE1156" s="20">
        <f>IFERROR(VLOOKUP($E1156,INPUTS!$A$44:$G$103,5,0),SCENARIOS!$L$25)</f>
        <v>0.15</v>
      </c>
      <c r="AF1156" s="15">
        <f t="shared" si="283"/>
        <v>13778.0908120013</v>
      </c>
      <c r="AG1156" s="20">
        <f>IFERROR(VLOOKUP($E1156,INPUTS!$A$44:$G$103,6,0),SCENARIOS!$M$25)</f>
        <v>0.2</v>
      </c>
      <c r="AH1156" s="15">
        <f t="shared" ref="AH1156:AH1219" si="284">$T1156*AG1156*(1+$Q1156)^AH$2</f>
        <v>21296.7779622722</v>
      </c>
      <c r="AI1156" s="20">
        <f>IFERROR(VLOOKUP($E1156,INPUTS!$A$44:$G$103,7,0),SCENARIOS!$N$25)</f>
        <v>0.3</v>
      </c>
      <c r="AJ1156" s="15">
        <f t="shared" ref="AJ1156:AJ1219" si="285">$T1156*AI1156*(1+$Q1156)^AJ$2</f>
        <v>37033.2038366787</v>
      </c>
      <c r="AL1156" t="str">
        <f t="shared" si="274"/>
        <v>Y</v>
      </c>
      <c r="AM1156" s="21">
        <f t="shared" si="275"/>
        <v>123444.012788929</v>
      </c>
    </row>
    <row r="1157" ht="15" customHeight="1" spans="1:39">
      <c r="A1157" s="24" t="s">
        <v>2184</v>
      </c>
      <c r="B1157" s="52" t="s">
        <v>641</v>
      </c>
      <c r="C1157" s="52" t="s">
        <v>642</v>
      </c>
      <c r="D1157" s="52" t="s">
        <v>929</v>
      </c>
      <c r="E1157" s="10" t="s">
        <v>644</v>
      </c>
      <c r="F1157" s="52" t="s">
        <v>643</v>
      </c>
      <c r="G1157" s="52" t="s">
        <v>185</v>
      </c>
      <c r="H1157" s="52" t="s">
        <v>1301</v>
      </c>
      <c r="I1157" s="52" t="s">
        <v>643</v>
      </c>
      <c r="J1157" s="52" t="s">
        <v>1852</v>
      </c>
      <c r="K1157" s="52" t="s">
        <v>931</v>
      </c>
      <c r="L1157" s="53" t="s">
        <v>279</v>
      </c>
      <c r="M1157" s="13">
        <v>17033</v>
      </c>
      <c r="N1157" s="14">
        <f t="shared" ref="N1157:N1220" si="286">M1157/365</f>
        <v>46.6657534246575</v>
      </c>
      <c r="O1157" s="15">
        <v>1270</v>
      </c>
      <c r="P1157" s="15">
        <f t="shared" si="278"/>
        <v>21631910</v>
      </c>
      <c r="Q1157" s="16">
        <f>IFERROR(VLOOKUP(G1157,SCENARIOS!$A$13:$E$18,4,0),0.025)</f>
        <v>0.03</v>
      </c>
      <c r="R1157" s="52">
        <f>IFERROR(VLOOKUP(L1157,INPUTS!$A$107:$B$120,2,0),0.0082)</f>
        <v>0.0039</v>
      </c>
      <c r="S1157" s="52">
        <f t="shared" si="279"/>
        <v>4.953</v>
      </c>
      <c r="T1157" s="15">
        <f t="shared" si="280"/>
        <v>84364.449</v>
      </c>
      <c r="U1157" s="15">
        <f>T1157/INPUTS!$B$7*1000</f>
        <v>105455561.25</v>
      </c>
      <c r="V1157" s="15">
        <f>T1157*INPUTS!$B$6</f>
        <v>266591.65884</v>
      </c>
      <c r="W1157" s="54" t="s">
        <v>396</v>
      </c>
      <c r="X1157" s="54" t="s">
        <v>396</v>
      </c>
      <c r="Y1157" s="67">
        <f>IFERROR(VLOOKUP(E1157,INPUTS!$A$44:$B$103,2,0),0)</f>
        <v>0</v>
      </c>
      <c r="Z1157" s="15">
        <f t="shared" si="282"/>
        <v>0</v>
      </c>
      <c r="AA1157" s="20">
        <f>IFERROR(VLOOKUP(E1157,INPUTS!$A$44:$C$103,3,0),SCENARIOS!$J$25)</f>
        <v>0.015</v>
      </c>
      <c r="AB1157" s="15">
        <f t="shared" si="283"/>
        <v>1467.02277777457</v>
      </c>
      <c r="AC1157" s="20">
        <f>IFERROR(VLOOKUP($E1157,INPUTS!$A$44:$G$103,4,0),SCENARIOS!$K$25)</f>
        <v>0.075</v>
      </c>
      <c r="AD1157" s="15">
        <f t="shared" si="283"/>
        <v>8503.40736340813</v>
      </c>
      <c r="AE1157" s="20">
        <f>IFERROR(VLOOKUP($E1157,INPUTS!$A$44:$G$103,5,0),SCENARIOS!$L$25)</f>
        <v>0.15</v>
      </c>
      <c r="AF1157" s="15">
        <f t="shared" si="283"/>
        <v>19715.5593992215</v>
      </c>
      <c r="AG1157" s="20">
        <f>IFERROR(VLOOKUP($E1157,INPUTS!$A$44:$G$103,6,0),SCENARIOS!$M$25)</f>
        <v>0.2</v>
      </c>
      <c r="AH1157" s="15">
        <f t="shared" si="284"/>
        <v>30474.315829119</v>
      </c>
      <c r="AI1157" s="20">
        <f>IFERROR(VLOOKUP($E1157,INPUTS!$A$44:$G$103,7,0),SCENARIOS!$N$25)</f>
        <v>0.3</v>
      </c>
      <c r="AJ1157" s="15">
        <f t="shared" si="285"/>
        <v>52992.1264090915</v>
      </c>
      <c r="AL1157" t="str">
        <f t="shared" ref="AL1157:AL1220" si="287">IF(H1157="MULTI","MULTI",IF(COUNTIFS($E$4:$E$1277,H1157,$H$4:$H$1277,E1157)&gt;0,"Y","N"))</f>
        <v>N</v>
      </c>
      <c r="AM1157" s="21">
        <f t="shared" ref="AM1157:AM1220" si="288">T1157*((1+Q1157)^25)</f>
        <v>176640.421363639</v>
      </c>
    </row>
    <row r="1158" ht="15" customHeight="1" spans="1:39">
      <c r="A1158" s="6" t="s">
        <v>2185</v>
      </c>
      <c r="B1158" s="52" t="s">
        <v>641</v>
      </c>
      <c r="C1158" s="52" t="s">
        <v>642</v>
      </c>
      <c r="D1158" s="52" t="s">
        <v>929</v>
      </c>
      <c r="E1158" s="10" t="s">
        <v>644</v>
      </c>
      <c r="F1158" s="52" t="s">
        <v>643</v>
      </c>
      <c r="G1158" s="52" t="s">
        <v>185</v>
      </c>
      <c r="H1158" s="52" t="s">
        <v>2202</v>
      </c>
      <c r="I1158" s="52" t="s">
        <v>643</v>
      </c>
      <c r="J1158" s="52" t="s">
        <v>1852</v>
      </c>
      <c r="K1158" s="52" t="s">
        <v>931</v>
      </c>
      <c r="L1158" s="53" t="s">
        <v>279</v>
      </c>
      <c r="M1158" s="13">
        <v>10645</v>
      </c>
      <c r="N1158" s="14">
        <f t="shared" si="286"/>
        <v>29.1643835616438</v>
      </c>
      <c r="O1158" s="15">
        <v>480</v>
      </c>
      <c r="P1158" s="15">
        <f t="shared" si="278"/>
        <v>5109600</v>
      </c>
      <c r="Q1158" s="16">
        <f>IFERROR(VLOOKUP(G1158,SCENARIOS!$A$13:$E$18,4,0),0.025)</f>
        <v>0.03</v>
      </c>
      <c r="R1158" s="52">
        <f>IFERROR(VLOOKUP(L1158,INPUTS!$A$107:$B$120,2,0),0.0082)</f>
        <v>0.0039</v>
      </c>
      <c r="S1158" s="52">
        <f t="shared" si="279"/>
        <v>1.872</v>
      </c>
      <c r="T1158" s="15">
        <f t="shared" si="280"/>
        <v>19927.44</v>
      </c>
      <c r="U1158" s="15">
        <f>T1158/INPUTS!$B$7*1000</f>
        <v>24909300</v>
      </c>
      <c r="V1158" s="15">
        <f>T1158*INPUTS!$B$6</f>
        <v>62970.7104</v>
      </c>
      <c r="W1158" s="54" t="s">
        <v>396</v>
      </c>
      <c r="X1158" s="54" t="s">
        <v>396</v>
      </c>
      <c r="Y1158" s="67">
        <f>IFERROR(VLOOKUP(E1158,INPUTS!$A$44:$B$103,2,0),0)</f>
        <v>0</v>
      </c>
      <c r="Z1158" s="15">
        <f t="shared" si="282"/>
        <v>0</v>
      </c>
      <c r="AA1158" s="20">
        <f>IFERROR(VLOOKUP(E1158,INPUTS!$A$44:$C$103,3,0),SCENARIOS!$J$25)</f>
        <v>0.015</v>
      </c>
      <c r="AB1158" s="15">
        <f t="shared" si="283"/>
        <v>346.520468387532</v>
      </c>
      <c r="AC1158" s="20">
        <f>IFERROR(VLOOKUP($E1158,INPUTS!$A$44:$G$103,4,0),SCENARIOS!$K$25)</f>
        <v>0.075</v>
      </c>
      <c r="AD1158" s="15">
        <f t="shared" si="283"/>
        <v>2008.56097607979</v>
      </c>
      <c r="AE1158" s="20">
        <f>IFERROR(VLOOKUP($E1158,INPUTS!$A$44:$G$103,5,0),SCENARIOS!$L$25)</f>
        <v>0.15</v>
      </c>
      <c r="AF1158" s="15">
        <f t="shared" si="283"/>
        <v>4656.94533244001</v>
      </c>
      <c r="AG1158" s="20">
        <f>IFERROR(VLOOKUP($E1158,INPUTS!$A$44:$G$103,6,0),SCENARIOS!$M$25)</f>
        <v>0.2</v>
      </c>
      <c r="AH1158" s="15">
        <f t="shared" si="284"/>
        <v>7198.23465244013</v>
      </c>
      <c r="AI1158" s="20">
        <f>IFERROR(VLOOKUP($E1158,INPUTS!$A$44:$G$103,7,0),SCENARIOS!$N$25)</f>
        <v>0.3</v>
      </c>
      <c r="AJ1158" s="15">
        <f t="shared" si="285"/>
        <v>12517.0902199526</v>
      </c>
      <c r="AL1158" t="str">
        <f t="shared" si="287"/>
        <v>N</v>
      </c>
      <c r="AM1158" s="21">
        <f t="shared" si="288"/>
        <v>41723.6340665086</v>
      </c>
    </row>
    <row r="1159" ht="15" customHeight="1" spans="1:39">
      <c r="A1159" s="24" t="s">
        <v>2186</v>
      </c>
      <c r="B1159" s="52" t="s">
        <v>641</v>
      </c>
      <c r="C1159" s="52" t="s">
        <v>642</v>
      </c>
      <c r="D1159" s="52" t="s">
        <v>929</v>
      </c>
      <c r="E1159" s="10" t="s">
        <v>644</v>
      </c>
      <c r="F1159" s="52" t="s">
        <v>643</v>
      </c>
      <c r="G1159" s="52" t="s">
        <v>185</v>
      </c>
      <c r="H1159" s="52" t="s">
        <v>2204</v>
      </c>
      <c r="I1159" s="52" t="s">
        <v>643</v>
      </c>
      <c r="J1159" s="52" t="s">
        <v>1852</v>
      </c>
      <c r="K1159" s="52" t="s">
        <v>931</v>
      </c>
      <c r="L1159" s="53" t="s">
        <v>279</v>
      </c>
      <c r="M1159" s="13">
        <v>8516</v>
      </c>
      <c r="N1159" s="14">
        <f t="shared" si="286"/>
        <v>23.3315068493151</v>
      </c>
      <c r="O1159" s="15">
        <v>740</v>
      </c>
      <c r="P1159" s="15">
        <f t="shared" si="278"/>
        <v>6301840</v>
      </c>
      <c r="Q1159" s="16">
        <f>IFERROR(VLOOKUP(G1159,SCENARIOS!$A$13:$E$18,4,0),0.025)</f>
        <v>0.03</v>
      </c>
      <c r="R1159" s="52">
        <f>IFERROR(VLOOKUP(L1159,INPUTS!$A$107:$B$120,2,0),0.0082)</f>
        <v>0.0039</v>
      </c>
      <c r="S1159" s="52">
        <f t="shared" si="279"/>
        <v>2.886</v>
      </c>
      <c r="T1159" s="15">
        <f t="shared" si="280"/>
        <v>24577.176</v>
      </c>
      <c r="U1159" s="15">
        <f>T1159/INPUTS!$B$7*1000</f>
        <v>30721470</v>
      </c>
      <c r="V1159" s="15">
        <f>T1159*INPUTS!$B$6</f>
        <v>77663.87616</v>
      </c>
      <c r="W1159" s="54" t="s">
        <v>396</v>
      </c>
      <c r="X1159" s="54" t="s">
        <v>396</v>
      </c>
      <c r="Y1159" s="67">
        <f>IFERROR(VLOOKUP(E1159,INPUTS!$A$44:$B$103,2,0),0)</f>
        <v>0</v>
      </c>
      <c r="Z1159" s="15">
        <f t="shared" si="282"/>
        <v>0</v>
      </c>
      <c r="AA1159" s="20">
        <f>IFERROR(VLOOKUP(E1159,INPUTS!$A$44:$C$103,3,0),SCENARIOS!$J$25)</f>
        <v>0.015</v>
      </c>
      <c r="AB1159" s="15">
        <f t="shared" si="283"/>
        <v>427.375244344623</v>
      </c>
      <c r="AC1159" s="20">
        <f>IFERROR(VLOOKUP($E1159,INPUTS!$A$44:$G$103,4,0),SCENARIOS!$K$25)</f>
        <v>0.075</v>
      </c>
      <c r="AD1159" s="15">
        <f t="shared" si="283"/>
        <v>2477.22520383174</v>
      </c>
      <c r="AE1159" s="20">
        <f>IFERROR(VLOOKUP($E1159,INPUTS!$A$44:$G$103,5,0),SCENARIOS!$L$25)</f>
        <v>0.15</v>
      </c>
      <c r="AF1159" s="15">
        <f t="shared" si="283"/>
        <v>5743.56591000934</v>
      </c>
      <c r="AG1159" s="20">
        <f>IFERROR(VLOOKUP($E1159,INPUTS!$A$44:$G$103,6,0),SCENARIOS!$M$25)</f>
        <v>0.2</v>
      </c>
      <c r="AH1159" s="15">
        <f t="shared" si="284"/>
        <v>8877.82273800949</v>
      </c>
      <c r="AI1159" s="20">
        <f>IFERROR(VLOOKUP($E1159,INPUTS!$A$44:$G$103,7,0),SCENARIOS!$N$25)</f>
        <v>0.3</v>
      </c>
      <c r="AJ1159" s="15">
        <f t="shared" si="285"/>
        <v>15437.7446046082</v>
      </c>
      <c r="AL1159" t="str">
        <f t="shared" si="287"/>
        <v>N</v>
      </c>
      <c r="AM1159" s="21">
        <f t="shared" si="288"/>
        <v>51459.1486820272</v>
      </c>
    </row>
    <row r="1160" ht="15" customHeight="1" spans="1:39">
      <c r="A1160" s="6" t="s">
        <v>2187</v>
      </c>
      <c r="B1160" s="52" t="s">
        <v>637</v>
      </c>
      <c r="C1160" s="52" t="s">
        <v>638</v>
      </c>
      <c r="D1160" s="52" t="s">
        <v>929</v>
      </c>
      <c r="E1160" s="10" t="s">
        <v>640</v>
      </c>
      <c r="F1160" s="52" t="s">
        <v>639</v>
      </c>
      <c r="G1160" s="52" t="s">
        <v>185</v>
      </c>
      <c r="H1160" s="52" t="s">
        <v>224</v>
      </c>
      <c r="I1160" s="52" t="s">
        <v>938</v>
      </c>
      <c r="J1160" s="52" t="s">
        <v>165</v>
      </c>
      <c r="K1160" s="52" t="s">
        <v>931</v>
      </c>
      <c r="L1160" s="53" t="s">
        <v>291</v>
      </c>
      <c r="M1160" s="13">
        <v>1682</v>
      </c>
      <c r="N1160" s="14">
        <f t="shared" si="286"/>
        <v>4.60821917808219</v>
      </c>
      <c r="O1160" s="15">
        <v>8320</v>
      </c>
      <c r="P1160" s="15">
        <f t="shared" si="278"/>
        <v>13994240</v>
      </c>
      <c r="Q1160" s="16">
        <f>IFERROR(VLOOKUP(G1160,SCENARIOS!$A$13:$E$18,4,0),0.025)</f>
        <v>0.03</v>
      </c>
      <c r="R1160" s="52">
        <f>IFERROR(VLOOKUP(L1160,INPUTS!$A$107:$B$120,2,0),0.0082)</f>
        <v>0.0079</v>
      </c>
      <c r="S1160" s="52">
        <f t="shared" si="279"/>
        <v>65.728</v>
      </c>
      <c r="T1160" s="15">
        <f t="shared" si="280"/>
        <v>110554.496</v>
      </c>
      <c r="U1160" s="15">
        <f>T1160/INPUTS!$B$7*1000</f>
        <v>138193120</v>
      </c>
      <c r="V1160" s="15">
        <f>T1160*INPUTS!$B$6</f>
        <v>349352.20736</v>
      </c>
      <c r="W1160" s="54" t="s">
        <v>396</v>
      </c>
      <c r="X1160" s="54" t="s">
        <v>396</v>
      </c>
      <c r="Y1160" s="67">
        <f>IFERROR(VLOOKUP(E1160,INPUTS!$A$44:$B$103,2,0),0)</f>
        <v>0</v>
      </c>
      <c r="Z1160" s="15">
        <f t="shared" si="282"/>
        <v>0</v>
      </c>
      <c r="AA1160" s="20">
        <f>IFERROR(VLOOKUP(E1160,INPUTS!$A$44:$C$103,3,0),SCENARIOS!$J$25)</f>
        <v>0.015</v>
      </c>
      <c r="AB1160" s="15">
        <f t="shared" si="283"/>
        <v>1922.44441515155</v>
      </c>
      <c r="AC1160" s="20">
        <f>IFERROR(VLOOKUP($E1160,INPUTS!$A$44:$G$103,4,0),SCENARIOS!$K$25)</f>
        <v>0.075</v>
      </c>
      <c r="AD1160" s="15">
        <f t="shared" si="283"/>
        <v>11143.1998488401</v>
      </c>
      <c r="AE1160" s="20">
        <f>IFERROR(VLOOKUP($E1160,INPUTS!$A$44:$G$103,5,0),SCENARIOS!$L$25)</f>
        <v>0.15</v>
      </c>
      <c r="AF1160" s="15">
        <f t="shared" si="283"/>
        <v>25836.0453790079</v>
      </c>
      <c r="AG1160" s="20">
        <f>IFERROR(VLOOKUP($E1160,INPUTS!$A$44:$G$103,6,0),SCENARIOS!$M$25)</f>
        <v>0.2</v>
      </c>
      <c r="AH1160" s="15">
        <f t="shared" si="284"/>
        <v>39934.7434537629</v>
      </c>
      <c r="AI1160" s="20">
        <f>IFERROR(VLOOKUP($E1160,INPUTS!$A$44:$G$103,7,0),SCENARIOS!$N$25)</f>
        <v>0.3</v>
      </c>
      <c r="AJ1160" s="15">
        <f t="shared" si="285"/>
        <v>69442.9691246535</v>
      </c>
      <c r="AL1160" t="str">
        <f t="shared" si="287"/>
        <v>Y</v>
      </c>
      <c r="AM1160" s="21">
        <f t="shared" si="288"/>
        <v>231476.563748845</v>
      </c>
    </row>
    <row r="1161" ht="15" customHeight="1" spans="1:39">
      <c r="A1161" s="24" t="s">
        <v>2188</v>
      </c>
      <c r="B1161" s="52" t="s">
        <v>637</v>
      </c>
      <c r="C1161" s="52" t="s">
        <v>638</v>
      </c>
      <c r="D1161" s="52" t="s">
        <v>929</v>
      </c>
      <c r="E1161" s="10" t="s">
        <v>640</v>
      </c>
      <c r="F1161" s="52" t="s">
        <v>639</v>
      </c>
      <c r="G1161" s="52" t="s">
        <v>185</v>
      </c>
      <c r="H1161" s="52" t="s">
        <v>203</v>
      </c>
      <c r="I1161" s="52" t="s">
        <v>399</v>
      </c>
      <c r="J1161" s="52" t="s">
        <v>165</v>
      </c>
      <c r="K1161" s="52" t="s">
        <v>931</v>
      </c>
      <c r="L1161" s="53" t="s">
        <v>291</v>
      </c>
      <c r="M1161" s="13">
        <v>841</v>
      </c>
      <c r="N1161" s="14">
        <f t="shared" si="286"/>
        <v>2.3041095890411</v>
      </c>
      <c r="O1161" s="15">
        <v>8060</v>
      </c>
      <c r="P1161" s="15">
        <f t="shared" si="278"/>
        <v>6778460</v>
      </c>
      <c r="Q1161" s="16">
        <f>IFERROR(VLOOKUP(G1161,SCENARIOS!$A$13:$E$18,4,0),0.025)</f>
        <v>0.03</v>
      </c>
      <c r="R1161" s="52">
        <f>IFERROR(VLOOKUP(L1161,INPUTS!$A$107:$B$120,2,0),0.0082)</f>
        <v>0.0079</v>
      </c>
      <c r="S1161" s="52">
        <f t="shared" si="279"/>
        <v>63.674</v>
      </c>
      <c r="T1161" s="15">
        <f t="shared" si="280"/>
        <v>53549.834</v>
      </c>
      <c r="U1161" s="15">
        <f>T1161/INPUTS!$B$7*1000</f>
        <v>66937292.5</v>
      </c>
      <c r="V1161" s="15">
        <f>T1161*INPUTS!$B$6</f>
        <v>169217.47544</v>
      </c>
      <c r="W1161" s="54" t="s">
        <v>396</v>
      </c>
      <c r="X1161" s="54" t="s">
        <v>396</v>
      </c>
      <c r="Y1161" s="67">
        <f>IFERROR(VLOOKUP(E1161,INPUTS!$A$44:$B$103,2,0),0)</f>
        <v>0</v>
      </c>
      <c r="Z1161" s="15">
        <f t="shared" si="282"/>
        <v>0</v>
      </c>
      <c r="AA1161" s="20">
        <f>IFERROR(VLOOKUP(E1161,INPUTS!$A$44:$C$103,3,0),SCENARIOS!$J$25)</f>
        <v>0.015</v>
      </c>
      <c r="AB1161" s="15">
        <f t="shared" si="283"/>
        <v>931.18401358903</v>
      </c>
      <c r="AC1161" s="20">
        <f>IFERROR(VLOOKUP($E1161,INPUTS!$A$44:$G$103,4,0),SCENARIOS!$K$25)</f>
        <v>0.075</v>
      </c>
      <c r="AD1161" s="15">
        <f t="shared" si="283"/>
        <v>5397.48742678191</v>
      </c>
      <c r="AE1161" s="20">
        <f>IFERROR(VLOOKUP($E1161,INPUTS!$A$44:$G$103,5,0),SCENARIOS!$L$25)</f>
        <v>0.15</v>
      </c>
      <c r="AF1161" s="15">
        <f t="shared" si="283"/>
        <v>12514.334480457</v>
      </c>
      <c r="AG1161" s="20">
        <f>IFERROR(VLOOKUP($E1161,INPUTS!$A$44:$G$103,6,0),SCENARIOS!$M$25)</f>
        <v>0.2</v>
      </c>
      <c r="AH1161" s="15">
        <f t="shared" si="284"/>
        <v>19343.3913604164</v>
      </c>
      <c r="AI1161" s="20">
        <f>IFERROR(VLOOKUP($E1161,INPUTS!$A$44:$G$103,7,0),SCENARIOS!$N$25)</f>
        <v>0.3</v>
      </c>
      <c r="AJ1161" s="15">
        <f t="shared" si="285"/>
        <v>33636.438169754</v>
      </c>
      <c r="AL1161" t="str">
        <f t="shared" si="287"/>
        <v>Y</v>
      </c>
      <c r="AM1161" s="21">
        <f t="shared" si="288"/>
        <v>112121.460565847</v>
      </c>
    </row>
    <row r="1162" ht="15" customHeight="1" spans="1:39">
      <c r="A1162" s="6" t="s">
        <v>2189</v>
      </c>
      <c r="B1162" s="52" t="s">
        <v>637</v>
      </c>
      <c r="C1162" s="52" t="s">
        <v>638</v>
      </c>
      <c r="D1162" s="52" t="s">
        <v>929</v>
      </c>
      <c r="E1162" s="10" t="s">
        <v>640</v>
      </c>
      <c r="F1162" s="52" t="s">
        <v>639</v>
      </c>
      <c r="G1162" s="52" t="s">
        <v>185</v>
      </c>
      <c r="H1162" s="52" t="s">
        <v>456</v>
      </c>
      <c r="I1162" s="52" t="s">
        <v>455</v>
      </c>
      <c r="J1162" s="52" t="s">
        <v>1852</v>
      </c>
      <c r="K1162" s="52" t="s">
        <v>931</v>
      </c>
      <c r="L1162" s="53" t="s">
        <v>286</v>
      </c>
      <c r="M1162" s="13">
        <v>6730</v>
      </c>
      <c r="N1162" s="14">
        <f t="shared" si="286"/>
        <v>18.4383561643836</v>
      </c>
      <c r="O1162" s="15">
        <v>1160</v>
      </c>
      <c r="P1162" s="15">
        <f t="shared" si="278"/>
        <v>7806800</v>
      </c>
      <c r="Q1162" s="16">
        <f>IFERROR(VLOOKUP(G1162,SCENARIOS!$A$13:$E$18,4,0),0.025)</f>
        <v>0.03</v>
      </c>
      <c r="R1162" s="52">
        <f>IFERROR(VLOOKUP(L1162,INPUTS!$A$107:$B$120,2,0),0.0082)</f>
        <v>0.0039</v>
      </c>
      <c r="S1162" s="52">
        <f t="shared" si="279"/>
        <v>4.524</v>
      </c>
      <c r="T1162" s="15">
        <f t="shared" si="280"/>
        <v>30446.52</v>
      </c>
      <c r="U1162" s="15">
        <f>T1162/INPUTS!$B$7*1000</f>
        <v>38058150</v>
      </c>
      <c r="V1162" s="15">
        <f>T1162*INPUTS!$B$6</f>
        <v>96211.0032</v>
      </c>
      <c r="W1162" s="54" t="s">
        <v>396</v>
      </c>
      <c r="X1162" s="54" t="s">
        <v>396</v>
      </c>
      <c r="Y1162" s="67">
        <f>IFERROR(VLOOKUP(E1162,INPUTS!$A$44:$B$103,2,0),0)</f>
        <v>0</v>
      </c>
      <c r="Z1162" s="15">
        <f t="shared" si="282"/>
        <v>0</v>
      </c>
      <c r="AA1162" s="20">
        <f>IFERROR(VLOOKUP(E1162,INPUTS!$A$44:$C$103,3,0),SCENARIOS!$J$25)</f>
        <v>0.015</v>
      </c>
      <c r="AB1162" s="15">
        <f t="shared" si="283"/>
        <v>529.437919329846</v>
      </c>
      <c r="AC1162" s="20">
        <f>IFERROR(VLOOKUP($E1162,INPUTS!$A$44:$G$103,4,0),SCENARIOS!$K$25)</f>
        <v>0.075</v>
      </c>
      <c r="AD1162" s="15">
        <f t="shared" si="283"/>
        <v>3068.81826915213</v>
      </c>
      <c r="AE1162" s="20">
        <f>IFERROR(VLOOKUP($E1162,INPUTS!$A$44:$G$103,5,0),SCENARIOS!$L$25)</f>
        <v>0.15</v>
      </c>
      <c r="AF1162" s="15">
        <f t="shared" si="283"/>
        <v>7115.20291633253</v>
      </c>
      <c r="AG1162" s="20">
        <f>IFERROR(VLOOKUP($E1162,INPUTS!$A$44:$G$103,6,0),SCENARIOS!$M$25)</f>
        <v>0.2</v>
      </c>
      <c r="AH1162" s="15">
        <f t="shared" si="284"/>
        <v>10997.9603657174</v>
      </c>
      <c r="AI1162" s="20">
        <f>IFERROR(VLOOKUP($E1162,INPUTS!$A$44:$G$103,7,0),SCENARIOS!$N$25)</f>
        <v>0.3</v>
      </c>
      <c r="AJ1162" s="15">
        <f t="shared" si="285"/>
        <v>19124.4754832327</v>
      </c>
      <c r="AL1162" t="str">
        <f t="shared" si="287"/>
        <v>Y</v>
      </c>
      <c r="AM1162" s="21">
        <f t="shared" si="288"/>
        <v>63748.2516107756</v>
      </c>
    </row>
    <row r="1163" ht="15" customHeight="1" spans="1:39">
      <c r="A1163" s="24" t="s">
        <v>2190</v>
      </c>
      <c r="B1163" s="52" t="s">
        <v>637</v>
      </c>
      <c r="C1163" s="52" t="s">
        <v>638</v>
      </c>
      <c r="D1163" s="52" t="s">
        <v>929</v>
      </c>
      <c r="E1163" s="10" t="s">
        <v>640</v>
      </c>
      <c r="F1163" s="52" t="s">
        <v>639</v>
      </c>
      <c r="G1163" s="52" t="s">
        <v>185</v>
      </c>
      <c r="H1163" s="52" t="s">
        <v>644</v>
      </c>
      <c r="I1163" s="52" t="s">
        <v>643</v>
      </c>
      <c r="J1163" s="52" t="s">
        <v>1852</v>
      </c>
      <c r="K1163" s="52" t="s">
        <v>931</v>
      </c>
      <c r="L1163" s="53" t="s">
        <v>286</v>
      </c>
      <c r="M1163" s="13">
        <v>4206</v>
      </c>
      <c r="N1163" s="14">
        <f t="shared" si="286"/>
        <v>11.5232876712329</v>
      </c>
      <c r="O1163" s="15">
        <v>2840</v>
      </c>
      <c r="P1163" s="15">
        <f t="shared" si="278"/>
        <v>11945040</v>
      </c>
      <c r="Q1163" s="16">
        <f>IFERROR(VLOOKUP(G1163,SCENARIOS!$A$13:$E$18,4,0),0.025)</f>
        <v>0.03</v>
      </c>
      <c r="R1163" s="52">
        <f>IFERROR(VLOOKUP(L1163,INPUTS!$A$107:$B$120,2,0),0.0082)</f>
        <v>0.0039</v>
      </c>
      <c r="S1163" s="52">
        <f t="shared" si="279"/>
        <v>11.076</v>
      </c>
      <c r="T1163" s="15">
        <f t="shared" si="280"/>
        <v>46585.656</v>
      </c>
      <c r="U1163" s="15">
        <f>T1163/INPUTS!$B$7*1000</f>
        <v>58232070</v>
      </c>
      <c r="V1163" s="15">
        <f>T1163*INPUTS!$B$6</f>
        <v>147210.67296</v>
      </c>
      <c r="W1163" s="54" t="s">
        <v>396</v>
      </c>
      <c r="X1163" s="54" t="s">
        <v>396</v>
      </c>
      <c r="Y1163" s="67">
        <f>IFERROR(VLOOKUP(E1163,INPUTS!$A$44:$B$103,2,0),0)</f>
        <v>0</v>
      </c>
      <c r="Z1163" s="15">
        <f t="shared" si="282"/>
        <v>0</v>
      </c>
      <c r="AA1163" s="20">
        <f>IFERROR(VLOOKUP(E1163,INPUTS!$A$44:$C$103,3,0),SCENARIOS!$J$25)</f>
        <v>0.015</v>
      </c>
      <c r="AB1163" s="15">
        <f t="shared" si="283"/>
        <v>810.083148525873</v>
      </c>
      <c r="AC1163" s="20">
        <f>IFERROR(VLOOKUP($E1163,INPUTS!$A$44:$G$103,4,0),SCENARIOS!$K$25)</f>
        <v>0.075</v>
      </c>
      <c r="AD1163" s="15">
        <f t="shared" si="283"/>
        <v>4695.54196056681</v>
      </c>
      <c r="AE1163" s="20">
        <f>IFERROR(VLOOKUP($E1163,INPUTS!$A$44:$G$103,5,0),SCENARIOS!$L$25)</f>
        <v>0.15</v>
      </c>
      <c r="AF1163" s="15">
        <f t="shared" si="283"/>
        <v>10886.8401193458</v>
      </c>
      <c r="AG1163" s="20">
        <f>IFERROR(VLOOKUP($E1163,INPUTS!$A$44:$G$103,6,0),SCENARIOS!$M$25)</f>
        <v>0.2</v>
      </c>
      <c r="AH1163" s="15">
        <f t="shared" si="284"/>
        <v>16827.7753352089</v>
      </c>
      <c r="AI1163" s="20">
        <f>IFERROR(VLOOKUP($E1163,INPUTS!$A$44:$G$103,7,0),SCENARIOS!$N$25)</f>
        <v>0.3</v>
      </c>
      <c r="AJ1163" s="15">
        <f t="shared" si="285"/>
        <v>29262.005511379</v>
      </c>
      <c r="AL1163" t="str">
        <f t="shared" si="287"/>
        <v>Y</v>
      </c>
      <c r="AM1163" s="21">
        <f t="shared" si="288"/>
        <v>97540.0183712634</v>
      </c>
    </row>
    <row r="1164" ht="15" customHeight="1" spans="1:39">
      <c r="A1164" s="6" t="s">
        <v>2191</v>
      </c>
      <c r="B1164" s="52" t="s">
        <v>637</v>
      </c>
      <c r="C1164" s="52" t="s">
        <v>638</v>
      </c>
      <c r="D1164" s="52" t="s">
        <v>929</v>
      </c>
      <c r="E1164" s="10" t="s">
        <v>640</v>
      </c>
      <c r="F1164" s="52" t="s">
        <v>639</v>
      </c>
      <c r="G1164" s="52" t="s">
        <v>185</v>
      </c>
      <c r="H1164" s="52" t="s">
        <v>440</v>
      </c>
      <c r="I1164" s="52" t="s">
        <v>439</v>
      </c>
      <c r="J1164" s="52" t="s">
        <v>177</v>
      </c>
      <c r="K1164" s="52" t="s">
        <v>931</v>
      </c>
      <c r="L1164" s="53" t="s">
        <v>291</v>
      </c>
      <c r="M1164" s="13">
        <v>2524</v>
      </c>
      <c r="N1164" s="14">
        <f t="shared" si="286"/>
        <v>6.91506849315068</v>
      </c>
      <c r="O1164" s="15">
        <v>3170</v>
      </c>
      <c r="P1164" s="15">
        <f t="shared" si="278"/>
        <v>8001080</v>
      </c>
      <c r="Q1164" s="16">
        <f>IFERROR(VLOOKUP(G1164,SCENARIOS!$A$13:$E$18,4,0),0.025)</f>
        <v>0.03</v>
      </c>
      <c r="R1164" s="52">
        <f>IFERROR(VLOOKUP(L1164,INPUTS!$A$107:$B$120,2,0),0.0082)</f>
        <v>0.0079</v>
      </c>
      <c r="S1164" s="52">
        <f t="shared" si="279"/>
        <v>25.043</v>
      </c>
      <c r="T1164" s="15">
        <f t="shared" si="280"/>
        <v>63208.532</v>
      </c>
      <c r="U1164" s="15">
        <f>T1164/INPUTS!$B$7*1000</f>
        <v>79010665</v>
      </c>
      <c r="V1164" s="15">
        <f>T1164*INPUTS!$B$6</f>
        <v>199738.96112</v>
      </c>
      <c r="W1164" s="54" t="s">
        <v>396</v>
      </c>
      <c r="X1164" s="54" t="s">
        <v>396</v>
      </c>
      <c r="Y1164" s="67">
        <f>IFERROR(VLOOKUP(E1164,INPUTS!$A$44:$B$103,2,0),0)</f>
        <v>0</v>
      </c>
      <c r="Z1164" s="15">
        <f t="shared" si="282"/>
        <v>0</v>
      </c>
      <c r="AA1164" s="20">
        <f>IFERROR(VLOOKUP(E1164,INPUTS!$A$44:$C$103,3,0),SCENARIOS!$J$25)</f>
        <v>0.015</v>
      </c>
      <c r="AB1164" s="15">
        <f t="shared" si="283"/>
        <v>1099.14018633243</v>
      </c>
      <c r="AC1164" s="20">
        <f>IFERROR(VLOOKUP($E1164,INPUTS!$A$44:$G$103,4,0),SCENARIOS!$K$25)</f>
        <v>0.075</v>
      </c>
      <c r="AD1164" s="15">
        <f t="shared" si="283"/>
        <v>6371.02361018228</v>
      </c>
      <c r="AE1164" s="20">
        <f>IFERROR(VLOOKUP($E1164,INPUTS!$A$44:$G$103,5,0),SCENARIOS!$L$25)</f>
        <v>0.15</v>
      </c>
      <c r="AF1164" s="15">
        <f t="shared" si="283"/>
        <v>14771.524996075</v>
      </c>
      <c r="AG1164" s="20">
        <f>IFERROR(VLOOKUP($E1164,INPUTS!$A$44:$G$103,6,0),SCENARIOS!$M$25)</f>
        <v>0.2</v>
      </c>
      <c r="AH1164" s="15">
        <f t="shared" si="284"/>
        <v>22832.3279544322</v>
      </c>
      <c r="AI1164" s="20">
        <f>IFERROR(VLOOKUP($E1164,INPUTS!$A$44:$G$103,7,0),SCENARIOS!$N$25)</f>
        <v>0.3</v>
      </c>
      <c r="AJ1164" s="15">
        <f t="shared" si="285"/>
        <v>39703.3887802326</v>
      </c>
      <c r="AL1164" t="str">
        <f t="shared" si="287"/>
        <v>Y</v>
      </c>
      <c r="AM1164" s="21">
        <f t="shared" si="288"/>
        <v>132344.629267442</v>
      </c>
    </row>
    <row r="1165" ht="15" customHeight="1" spans="1:39">
      <c r="A1165" s="24" t="s">
        <v>2192</v>
      </c>
      <c r="B1165" s="52" t="s">
        <v>633</v>
      </c>
      <c r="C1165" s="52" t="s">
        <v>634</v>
      </c>
      <c r="D1165" s="52" t="s">
        <v>929</v>
      </c>
      <c r="E1165" s="10" t="s">
        <v>636</v>
      </c>
      <c r="F1165" s="52" t="s">
        <v>635</v>
      </c>
      <c r="G1165" s="56" t="s">
        <v>177</v>
      </c>
      <c r="H1165" s="52" t="s">
        <v>224</v>
      </c>
      <c r="I1165" s="52" t="s">
        <v>938</v>
      </c>
      <c r="J1165" s="52" t="s">
        <v>165</v>
      </c>
      <c r="K1165" s="52" t="s">
        <v>931</v>
      </c>
      <c r="L1165" s="53" t="s">
        <v>291</v>
      </c>
      <c r="M1165" s="13">
        <v>3739</v>
      </c>
      <c r="N1165" s="14">
        <f t="shared" si="286"/>
        <v>10.2438356164384</v>
      </c>
      <c r="O1165" s="15">
        <v>4995</v>
      </c>
      <c r="P1165" s="15">
        <f t="shared" si="278"/>
        <v>18676305</v>
      </c>
      <c r="Q1165" s="16">
        <f>IFERROR(VLOOKUP(G1165,SCENARIOS!$A$13:$E$18,4,0),0.025)</f>
        <v>0.045</v>
      </c>
      <c r="R1165" s="52">
        <f>IFERROR(VLOOKUP(L1165,INPUTS!$A$107:$B$120,2,0),0.0082)</f>
        <v>0.0079</v>
      </c>
      <c r="S1165" s="52">
        <f t="shared" si="279"/>
        <v>39.4605</v>
      </c>
      <c r="T1165" s="15">
        <f t="shared" si="280"/>
        <v>147542.8095</v>
      </c>
      <c r="U1165" s="15">
        <f>T1165/INPUTS!$B$7*1000</f>
        <v>184428511.875</v>
      </c>
      <c r="V1165" s="15">
        <f>T1165*INPUTS!$B$6</f>
        <v>466235.27802</v>
      </c>
      <c r="W1165" s="54" t="s">
        <v>396</v>
      </c>
      <c r="X1165" s="54" t="s">
        <v>396</v>
      </c>
      <c r="Y1165" s="67">
        <f>IFERROR(VLOOKUP(E1165,INPUTS!$A$44:$B$103,2,0),0)</f>
        <v>0</v>
      </c>
      <c r="Z1165" s="15">
        <f t="shared" si="282"/>
        <v>0</v>
      </c>
      <c r="AA1165" s="20">
        <f>IFERROR(VLOOKUP(E1165,INPUTS!$A$44:$C$103,3,0),SCENARIOS!$J$25)</f>
        <v>0.015</v>
      </c>
      <c r="AB1165" s="15">
        <f t="shared" si="283"/>
        <v>2757.97776344244</v>
      </c>
      <c r="AC1165" s="20">
        <f>IFERROR(VLOOKUP($E1165,INPUTS!$A$44:$G$103,4,0),SCENARIOS!$K$25)</f>
        <v>0.075</v>
      </c>
      <c r="AD1165" s="15">
        <f t="shared" si="283"/>
        <v>17184.7103662546</v>
      </c>
      <c r="AE1165" s="20">
        <f>IFERROR(VLOOKUP($E1165,INPUTS!$A$44:$G$103,5,0),SCENARIOS!$L$25)</f>
        <v>0.15</v>
      </c>
      <c r="AF1165" s="15">
        <f t="shared" si="283"/>
        <v>42830.5513244539</v>
      </c>
      <c r="AG1165" s="20">
        <f>IFERROR(VLOOKUP($E1165,INPUTS!$A$44:$G$103,6,0),SCENARIOS!$M$25)</f>
        <v>0.2</v>
      </c>
      <c r="AH1165" s="15">
        <f t="shared" si="284"/>
        <v>71166.2125870126</v>
      </c>
      <c r="AI1165" s="20">
        <f>IFERROR(VLOOKUP($E1165,INPUTS!$A$44:$G$103,7,0),SCENARIOS!$N$25)</f>
        <v>0.3</v>
      </c>
      <c r="AJ1165" s="15">
        <f t="shared" si="285"/>
        <v>133029.073045676</v>
      </c>
      <c r="AL1165" t="str">
        <f t="shared" si="287"/>
        <v>Y</v>
      </c>
      <c r="AM1165" s="21">
        <f t="shared" si="288"/>
        <v>443430.243485588</v>
      </c>
    </row>
    <row r="1166" ht="15" customHeight="1" spans="1:39">
      <c r="A1166" s="6" t="s">
        <v>2193</v>
      </c>
      <c r="B1166" s="52" t="s">
        <v>633</v>
      </c>
      <c r="C1166" s="52" t="s">
        <v>634</v>
      </c>
      <c r="D1166" s="52" t="s">
        <v>929</v>
      </c>
      <c r="E1166" s="10" t="s">
        <v>636</v>
      </c>
      <c r="F1166" s="52" t="s">
        <v>635</v>
      </c>
      <c r="G1166" s="56" t="s">
        <v>177</v>
      </c>
      <c r="H1166" s="52" t="s">
        <v>200</v>
      </c>
      <c r="I1166" s="52" t="s">
        <v>391</v>
      </c>
      <c r="J1166" s="52" t="s">
        <v>165</v>
      </c>
      <c r="K1166" s="52" t="s">
        <v>931</v>
      </c>
      <c r="L1166" s="53" t="s">
        <v>291</v>
      </c>
      <c r="M1166" s="13">
        <v>2492</v>
      </c>
      <c r="N1166" s="14">
        <f t="shared" si="286"/>
        <v>6.82739726027397</v>
      </c>
      <c r="O1166" s="15">
        <v>4000</v>
      </c>
      <c r="P1166" s="15">
        <f t="shared" si="278"/>
        <v>9968000</v>
      </c>
      <c r="Q1166" s="16">
        <f>IFERROR(VLOOKUP(G1166,SCENARIOS!$A$13:$E$18,4,0),0.025)</f>
        <v>0.045</v>
      </c>
      <c r="R1166" s="52">
        <f>IFERROR(VLOOKUP(L1166,INPUTS!$A$107:$B$120,2,0),0.0082)</f>
        <v>0.0079</v>
      </c>
      <c r="S1166" s="52">
        <f t="shared" si="279"/>
        <v>31.6</v>
      </c>
      <c r="T1166" s="15">
        <f t="shared" si="280"/>
        <v>78747.2</v>
      </c>
      <c r="U1166" s="15">
        <f>T1166/INPUTS!$B$7*1000</f>
        <v>98434000</v>
      </c>
      <c r="V1166" s="15">
        <f>T1166*INPUTS!$B$6</f>
        <v>248841.152</v>
      </c>
      <c r="W1166" s="54" t="s">
        <v>396</v>
      </c>
      <c r="X1166" s="54" t="s">
        <v>396</v>
      </c>
      <c r="Y1166" s="67">
        <f>IFERROR(VLOOKUP(E1166,INPUTS!$A$44:$B$103,2,0),0)</f>
        <v>0</v>
      </c>
      <c r="Z1166" s="15">
        <f t="shared" si="282"/>
        <v>0</v>
      </c>
      <c r="AA1166" s="20">
        <f>IFERROR(VLOOKUP(E1166,INPUTS!$A$44:$C$103,3,0),SCENARIOS!$J$25)</f>
        <v>0.015</v>
      </c>
      <c r="AB1166" s="15">
        <f t="shared" si="283"/>
        <v>1472.00007421137</v>
      </c>
      <c r="AC1166" s="20">
        <f>IFERROR(VLOOKUP($E1166,INPUTS!$A$44:$G$103,4,0),SCENARIOS!$K$25)</f>
        <v>0.075</v>
      </c>
      <c r="AD1166" s="15">
        <f t="shared" si="283"/>
        <v>9171.89952353135</v>
      </c>
      <c r="AE1166" s="20">
        <f>IFERROR(VLOOKUP($E1166,INPUTS!$A$44:$G$103,5,0),SCENARIOS!$L$25)</f>
        <v>0.15</v>
      </c>
      <c r="AF1166" s="15">
        <f t="shared" si="283"/>
        <v>22859.7110403881</v>
      </c>
      <c r="AG1166" s="20">
        <f>IFERROR(VLOOKUP($E1166,INPUTS!$A$44:$G$103,6,0),SCENARIOS!$M$25)</f>
        <v>0.2</v>
      </c>
      <c r="AH1166" s="15">
        <f t="shared" si="284"/>
        <v>37983.1453313352</v>
      </c>
      <c r="AI1166" s="20">
        <f>IFERROR(VLOOKUP($E1166,INPUTS!$A$44:$G$103,7,0),SCENARIOS!$N$25)</f>
        <v>0.3</v>
      </c>
      <c r="AJ1166" s="15">
        <f t="shared" si="285"/>
        <v>71000.8644707453</v>
      </c>
      <c r="AL1166" t="str">
        <f t="shared" si="287"/>
        <v>Y</v>
      </c>
      <c r="AM1166" s="21">
        <f t="shared" si="288"/>
        <v>236669.548235818</v>
      </c>
    </row>
    <row r="1167" ht="15" customHeight="1" spans="1:39">
      <c r="A1167" s="24" t="s">
        <v>2194</v>
      </c>
      <c r="B1167" s="52" t="s">
        <v>633</v>
      </c>
      <c r="C1167" s="52" t="s">
        <v>634</v>
      </c>
      <c r="D1167" s="52" t="s">
        <v>929</v>
      </c>
      <c r="E1167" s="10" t="s">
        <v>636</v>
      </c>
      <c r="F1167" s="52" t="s">
        <v>635</v>
      </c>
      <c r="G1167" s="56" t="s">
        <v>177</v>
      </c>
      <c r="H1167" s="52" t="s">
        <v>207</v>
      </c>
      <c r="I1167" s="52" t="s">
        <v>609</v>
      </c>
      <c r="J1167" s="52" t="s">
        <v>165</v>
      </c>
      <c r="K1167" s="52" t="s">
        <v>931</v>
      </c>
      <c r="L1167" s="53" t="s">
        <v>288</v>
      </c>
      <c r="M1167" s="13">
        <v>4985</v>
      </c>
      <c r="N1167" s="14">
        <f t="shared" si="286"/>
        <v>13.6575342465753</v>
      </c>
      <c r="O1167" s="15">
        <v>2100</v>
      </c>
      <c r="P1167" s="15">
        <f t="shared" si="278"/>
        <v>10468500</v>
      </c>
      <c r="Q1167" s="16">
        <f>IFERROR(VLOOKUP(G1167,SCENARIOS!$A$13:$E$18,4,0),0.025)</f>
        <v>0.045</v>
      </c>
      <c r="R1167" s="52">
        <f>IFERROR(VLOOKUP(L1167,INPUTS!$A$107:$B$120,2,0),0.0082)</f>
        <v>0.0085</v>
      </c>
      <c r="S1167" s="52">
        <f t="shared" si="279"/>
        <v>17.85</v>
      </c>
      <c r="T1167" s="15">
        <f t="shared" si="280"/>
        <v>88982.25</v>
      </c>
      <c r="U1167" s="15">
        <f>T1167/INPUTS!$B$7*1000</f>
        <v>111227812.5</v>
      </c>
      <c r="V1167" s="15">
        <f>T1167*INPUTS!$B$6</f>
        <v>281183.91</v>
      </c>
      <c r="W1167" s="54" t="s">
        <v>396</v>
      </c>
      <c r="X1167" s="54" t="s">
        <v>396</v>
      </c>
      <c r="Y1167" s="67">
        <f>IFERROR(VLOOKUP(E1167,INPUTS!$A$44:$B$103,2,0),0)</f>
        <v>0</v>
      </c>
      <c r="Z1167" s="15">
        <f t="shared" si="282"/>
        <v>0</v>
      </c>
      <c r="AA1167" s="20">
        <f>IFERROR(VLOOKUP(E1167,INPUTS!$A$44:$C$103,3,0),SCENARIOS!$J$25)</f>
        <v>0.015</v>
      </c>
      <c r="AB1167" s="15">
        <f t="shared" si="283"/>
        <v>1663.32109082602</v>
      </c>
      <c r="AC1167" s="20">
        <f>IFERROR(VLOOKUP($E1167,INPUTS!$A$44:$G$103,4,0),SCENARIOS!$K$25)</f>
        <v>0.075</v>
      </c>
      <c r="AD1167" s="15">
        <f t="shared" si="283"/>
        <v>10364.0034995244</v>
      </c>
      <c r="AE1167" s="20">
        <f>IFERROR(VLOOKUP($E1167,INPUTS!$A$44:$G$103,5,0),SCENARIOS!$L$25)</f>
        <v>0.15</v>
      </c>
      <c r="AF1167" s="15">
        <f t="shared" si="283"/>
        <v>25830.8679257621</v>
      </c>
      <c r="AG1167" s="20">
        <f>IFERROR(VLOOKUP($E1167,INPUTS!$A$44:$G$103,6,0),SCENARIOS!$M$25)</f>
        <v>0.2</v>
      </c>
      <c r="AH1167" s="15">
        <f t="shared" si="284"/>
        <v>42919.9480573176</v>
      </c>
      <c r="AI1167" s="20">
        <f>IFERROR(VLOOKUP($E1167,INPUTS!$A$44:$G$103,7,0),SCENARIOS!$N$25)</f>
        <v>0.3</v>
      </c>
      <c r="AJ1167" s="15">
        <f t="shared" si="285"/>
        <v>80229.0960510593</v>
      </c>
      <c r="AL1167" t="str">
        <f t="shared" si="287"/>
        <v>Y</v>
      </c>
      <c r="AM1167" s="21">
        <f t="shared" si="288"/>
        <v>267430.320170198</v>
      </c>
    </row>
    <row r="1168" ht="15" customHeight="1" spans="1:39">
      <c r="A1168" s="6" t="s">
        <v>2195</v>
      </c>
      <c r="B1168" s="52" t="s">
        <v>633</v>
      </c>
      <c r="C1168" s="52" t="s">
        <v>634</v>
      </c>
      <c r="D1168" s="52" t="s">
        <v>929</v>
      </c>
      <c r="E1168" s="10" t="s">
        <v>636</v>
      </c>
      <c r="F1168" s="52" t="s">
        <v>635</v>
      </c>
      <c r="G1168" s="56" t="s">
        <v>177</v>
      </c>
      <c r="H1168" s="52" t="s">
        <v>245</v>
      </c>
      <c r="I1168" s="52" t="s">
        <v>930</v>
      </c>
      <c r="J1168" s="52" t="s">
        <v>169</v>
      </c>
      <c r="K1168" s="52" t="s">
        <v>931</v>
      </c>
      <c r="L1168" s="53" t="s">
        <v>291</v>
      </c>
      <c r="M1168" s="13">
        <v>1246</v>
      </c>
      <c r="N1168" s="14">
        <f t="shared" si="286"/>
        <v>3.41369863013699</v>
      </c>
      <c r="O1168" s="15">
        <v>9450</v>
      </c>
      <c r="P1168" s="15">
        <f t="shared" si="278"/>
        <v>11774700</v>
      </c>
      <c r="Q1168" s="16">
        <f>IFERROR(VLOOKUP(G1168,SCENARIOS!$A$13:$E$18,4,0),0.025)</f>
        <v>0.045</v>
      </c>
      <c r="R1168" s="52">
        <f>IFERROR(VLOOKUP(L1168,INPUTS!$A$107:$B$120,2,0),0.0082)</f>
        <v>0.0079</v>
      </c>
      <c r="S1168" s="52">
        <f t="shared" si="279"/>
        <v>74.655</v>
      </c>
      <c r="T1168" s="15">
        <f t="shared" si="280"/>
        <v>93020.13</v>
      </c>
      <c r="U1168" s="15">
        <f>T1168/INPUTS!$B$7*1000</f>
        <v>116275162.5</v>
      </c>
      <c r="V1168" s="15">
        <f>T1168*INPUTS!$B$6</f>
        <v>293943.6108</v>
      </c>
      <c r="W1168" s="54" t="s">
        <v>396</v>
      </c>
      <c r="X1168" s="54" t="s">
        <v>396</v>
      </c>
      <c r="Y1168" s="67">
        <f>IFERROR(VLOOKUP(E1168,INPUTS!$A$44:$B$103,2,0),0)</f>
        <v>0</v>
      </c>
      <c r="Z1168" s="15">
        <f t="shared" si="282"/>
        <v>0</v>
      </c>
      <c r="AA1168" s="20">
        <f>IFERROR(VLOOKUP(E1168,INPUTS!$A$44:$C$103,3,0),SCENARIOS!$J$25)</f>
        <v>0.015</v>
      </c>
      <c r="AB1168" s="15">
        <f t="shared" si="283"/>
        <v>1738.80008766218</v>
      </c>
      <c r="AC1168" s="20">
        <f>IFERROR(VLOOKUP($E1168,INPUTS!$A$44:$G$103,4,0),SCENARIOS!$K$25)</f>
        <v>0.075</v>
      </c>
      <c r="AD1168" s="15">
        <f t="shared" si="283"/>
        <v>10834.3063121714</v>
      </c>
      <c r="AE1168" s="20">
        <f>IFERROR(VLOOKUP($E1168,INPUTS!$A$44:$G$103,5,0),SCENARIOS!$L$25)</f>
        <v>0.15</v>
      </c>
      <c r="AF1168" s="15">
        <f t="shared" si="283"/>
        <v>27003.0336664585</v>
      </c>
      <c r="AG1168" s="20">
        <f>IFERROR(VLOOKUP($E1168,INPUTS!$A$44:$G$103,6,0),SCENARIOS!$M$25)</f>
        <v>0.2</v>
      </c>
      <c r="AH1168" s="15">
        <f t="shared" si="284"/>
        <v>44867.5904226397</v>
      </c>
      <c r="AI1168" s="20">
        <f>IFERROR(VLOOKUP($E1168,INPUTS!$A$44:$G$103,7,0),SCENARIOS!$N$25)</f>
        <v>0.3</v>
      </c>
      <c r="AJ1168" s="15">
        <f t="shared" si="285"/>
        <v>83869.7711560679</v>
      </c>
      <c r="AL1168" t="str">
        <f t="shared" si="287"/>
        <v>N</v>
      </c>
      <c r="AM1168" s="21">
        <f t="shared" si="288"/>
        <v>279565.90385356</v>
      </c>
    </row>
    <row r="1169" ht="15" customHeight="1" spans="1:39">
      <c r="A1169" s="24" t="s">
        <v>2196</v>
      </c>
      <c r="B1169" s="52" t="s">
        <v>633</v>
      </c>
      <c r="C1169" s="52" t="s">
        <v>634</v>
      </c>
      <c r="D1169" s="52" t="s">
        <v>929</v>
      </c>
      <c r="E1169" s="10" t="s">
        <v>636</v>
      </c>
      <c r="F1169" s="52" t="s">
        <v>635</v>
      </c>
      <c r="G1169" s="56" t="s">
        <v>177</v>
      </c>
      <c r="H1169" s="52" t="s">
        <v>440</v>
      </c>
      <c r="I1169" s="52" t="s">
        <v>439</v>
      </c>
      <c r="J1169" s="52" t="s">
        <v>177</v>
      </c>
      <c r="K1169" s="52" t="s">
        <v>931</v>
      </c>
      <c r="L1169" s="53" t="s">
        <v>288</v>
      </c>
      <c r="M1169" s="13">
        <v>7477</v>
      </c>
      <c r="N1169" s="14">
        <f t="shared" si="286"/>
        <v>20.4849315068493</v>
      </c>
      <c r="O1169" s="15">
        <v>2400</v>
      </c>
      <c r="P1169" s="15">
        <f t="shared" si="278"/>
        <v>17944800</v>
      </c>
      <c r="Q1169" s="16">
        <f>IFERROR(VLOOKUP(G1169,SCENARIOS!$A$13:$E$18,4,0),0.025)</f>
        <v>0.045</v>
      </c>
      <c r="R1169" s="52">
        <f>IFERROR(VLOOKUP(L1169,INPUTS!$A$107:$B$120,2,0),0.0082)</f>
        <v>0.0085</v>
      </c>
      <c r="S1169" s="52">
        <f t="shared" si="279"/>
        <v>20.4</v>
      </c>
      <c r="T1169" s="15">
        <f t="shared" si="280"/>
        <v>152530.8</v>
      </c>
      <c r="U1169" s="15">
        <f>T1169/INPUTS!$B$7*1000</f>
        <v>190663500</v>
      </c>
      <c r="V1169" s="15">
        <f>T1169*INPUTS!$B$6</f>
        <v>481997.328</v>
      </c>
      <c r="W1169" s="54" t="s">
        <v>396</v>
      </c>
      <c r="X1169" s="54" t="s">
        <v>396</v>
      </c>
      <c r="Y1169" s="67">
        <f>IFERROR(VLOOKUP(E1169,INPUTS!$A$44:$B$103,2,0),0)</f>
        <v>0</v>
      </c>
      <c r="Z1169" s="15">
        <f t="shared" si="282"/>
        <v>0</v>
      </c>
      <c r="AA1169" s="20">
        <f>IFERROR(VLOOKUP(E1169,INPUTS!$A$44:$C$103,3,0),SCENARIOS!$J$25)</f>
        <v>0.015</v>
      </c>
      <c r="AB1169" s="15">
        <f t="shared" si="283"/>
        <v>2851.21691843672</v>
      </c>
      <c r="AC1169" s="20">
        <f>IFERROR(VLOOKUP($E1169,INPUTS!$A$44:$G$103,4,0),SCENARIOS!$K$25)</f>
        <v>0.075</v>
      </c>
      <c r="AD1169" s="15">
        <f t="shared" si="283"/>
        <v>17765.6751204342</v>
      </c>
      <c r="AE1169" s="20">
        <f>IFERROR(VLOOKUP($E1169,INPUTS!$A$44:$G$103,5,0),SCENARIOS!$L$25)</f>
        <v>0.15</v>
      </c>
      <c r="AF1169" s="15">
        <f t="shared" si="283"/>
        <v>44278.5268905972</v>
      </c>
      <c r="AG1169" s="20">
        <f>IFERROR(VLOOKUP($E1169,INPUTS!$A$44:$G$103,6,0),SCENARIOS!$M$25)</f>
        <v>0.2</v>
      </c>
      <c r="AH1169" s="15">
        <f t="shared" si="284"/>
        <v>73572.1339159338</v>
      </c>
      <c r="AI1169" s="20">
        <f>IFERROR(VLOOKUP($E1169,INPUTS!$A$44:$G$103,7,0),SCENARIOS!$N$25)</f>
        <v>0.3</v>
      </c>
      <c r="AJ1169" s="15">
        <f t="shared" si="285"/>
        <v>137526.39660095</v>
      </c>
      <c r="AL1169" t="str">
        <f t="shared" si="287"/>
        <v>N</v>
      </c>
      <c r="AM1169" s="21">
        <f t="shared" si="288"/>
        <v>458421.322003168</v>
      </c>
    </row>
    <row r="1170" ht="15" customHeight="1" spans="1:39">
      <c r="A1170" s="6" t="s">
        <v>2197</v>
      </c>
      <c r="B1170" s="52" t="s">
        <v>645</v>
      </c>
      <c r="C1170" s="52" t="s">
        <v>646</v>
      </c>
      <c r="D1170" s="52" t="s">
        <v>929</v>
      </c>
      <c r="E1170" s="10" t="s">
        <v>648</v>
      </c>
      <c r="F1170" s="52" t="s">
        <v>647</v>
      </c>
      <c r="G1170" s="56" t="s">
        <v>177</v>
      </c>
      <c r="H1170" s="52" t="s">
        <v>203</v>
      </c>
      <c r="I1170" s="52" t="s">
        <v>399</v>
      </c>
      <c r="J1170" s="52" t="s">
        <v>165</v>
      </c>
      <c r="K1170" s="52" t="s">
        <v>931</v>
      </c>
      <c r="L1170" s="53" t="s">
        <v>291</v>
      </c>
      <c r="M1170" s="13">
        <v>6781</v>
      </c>
      <c r="N1170" s="14">
        <f t="shared" si="286"/>
        <v>18.5780821917808</v>
      </c>
      <c r="O1170" s="15">
        <v>2110</v>
      </c>
      <c r="P1170" s="15">
        <f t="shared" si="278"/>
        <v>14307910</v>
      </c>
      <c r="Q1170" s="16">
        <f>IFERROR(VLOOKUP(G1170,SCENARIOS!$A$13:$E$18,4,0),0.025)</f>
        <v>0.045</v>
      </c>
      <c r="R1170" s="52">
        <f>IFERROR(VLOOKUP(L1170,INPUTS!$A$107:$B$120,2,0),0.0082)</f>
        <v>0.0079</v>
      </c>
      <c r="S1170" s="52">
        <f t="shared" si="279"/>
        <v>16.669</v>
      </c>
      <c r="T1170" s="15">
        <f t="shared" si="280"/>
        <v>113032.489</v>
      </c>
      <c r="U1170" s="15">
        <f>T1170/INPUTS!$B$7*1000</f>
        <v>141290611.25</v>
      </c>
      <c r="V1170" s="15">
        <f>T1170*INPUTS!$B$6</f>
        <v>357182.66524</v>
      </c>
      <c r="W1170" s="54" t="s">
        <v>396</v>
      </c>
      <c r="X1170" s="54" t="s">
        <v>396</v>
      </c>
      <c r="Y1170" s="67">
        <f>IFERROR(VLOOKUP(E1170,INPUTS!$A$44:$B$103,2,0),0)</f>
        <v>0</v>
      </c>
      <c r="Z1170" s="15">
        <f t="shared" si="282"/>
        <v>0</v>
      </c>
      <c r="AA1170" s="20">
        <f>IFERROR(VLOOKUP(E1170,INPUTS!$A$44:$C$103,3,0),SCENARIOS!$J$25)</f>
        <v>0.015</v>
      </c>
      <c r="AB1170" s="15">
        <f t="shared" si="283"/>
        <v>2112.88569239663</v>
      </c>
      <c r="AC1170" s="20">
        <f>IFERROR(VLOOKUP($E1170,INPUTS!$A$44:$G$103,4,0),SCENARIOS!$K$25)</f>
        <v>0.075</v>
      </c>
      <c r="AD1170" s="15">
        <f t="shared" si="283"/>
        <v>13165.199930952</v>
      </c>
      <c r="AE1170" s="20">
        <f>IFERROR(VLOOKUP($E1170,INPUTS!$A$44:$G$103,5,0),SCENARIOS!$L$25)</f>
        <v>0.15</v>
      </c>
      <c r="AF1170" s="15">
        <f t="shared" si="283"/>
        <v>32812.4687190891</v>
      </c>
      <c r="AG1170" s="20">
        <f>IFERROR(VLOOKUP($E1170,INPUTS!$A$44:$G$103,6,0),SCENARIOS!$M$25)</f>
        <v>0.2</v>
      </c>
      <c r="AH1170" s="15">
        <f t="shared" si="284"/>
        <v>54520.4077967159</v>
      </c>
      <c r="AI1170" s="20">
        <f>IFERROR(VLOOKUP($E1170,INPUTS!$A$44:$G$103,7,0),SCENARIOS!$N$25)</f>
        <v>0.3</v>
      </c>
      <c r="AJ1170" s="15">
        <f t="shared" si="285"/>
        <v>101913.521144625</v>
      </c>
      <c r="AL1170" t="str">
        <f t="shared" si="287"/>
        <v>Y</v>
      </c>
      <c r="AM1170" s="21">
        <f t="shared" si="288"/>
        <v>339711.73714875</v>
      </c>
    </row>
    <row r="1171" ht="15" customHeight="1" spans="1:39">
      <c r="A1171" s="24" t="s">
        <v>2198</v>
      </c>
      <c r="B1171" s="52" t="s">
        <v>645</v>
      </c>
      <c r="C1171" s="52" t="s">
        <v>646</v>
      </c>
      <c r="D1171" s="52" t="s">
        <v>929</v>
      </c>
      <c r="E1171" s="10" t="s">
        <v>648</v>
      </c>
      <c r="F1171" s="52" t="s">
        <v>647</v>
      </c>
      <c r="G1171" s="56" t="s">
        <v>177</v>
      </c>
      <c r="H1171" s="52" t="s">
        <v>217</v>
      </c>
      <c r="I1171" s="52" t="s">
        <v>399</v>
      </c>
      <c r="J1171" s="52" t="s">
        <v>165</v>
      </c>
      <c r="K1171" s="52" t="s">
        <v>931</v>
      </c>
      <c r="L1171" s="53" t="s">
        <v>291</v>
      </c>
      <c r="M1171" s="13">
        <v>8138</v>
      </c>
      <c r="N1171" s="14">
        <f t="shared" si="286"/>
        <v>22.2958904109589</v>
      </c>
      <c r="O1171" s="15">
        <v>2110</v>
      </c>
      <c r="P1171" s="15">
        <f t="shared" si="278"/>
        <v>17171180</v>
      </c>
      <c r="Q1171" s="16">
        <f>IFERROR(VLOOKUP(G1171,SCENARIOS!$A$13:$E$18,4,0),0.025)</f>
        <v>0.045</v>
      </c>
      <c r="R1171" s="52">
        <f>IFERROR(VLOOKUP(L1171,INPUTS!$A$107:$B$120,2,0),0.0082)</f>
        <v>0.0079</v>
      </c>
      <c r="S1171" s="52">
        <f t="shared" si="279"/>
        <v>16.669</v>
      </c>
      <c r="T1171" s="15">
        <f t="shared" si="280"/>
        <v>135652.322</v>
      </c>
      <c r="U1171" s="15">
        <f>T1171/INPUTS!$B$7*1000</f>
        <v>169565402.5</v>
      </c>
      <c r="V1171" s="15">
        <f>T1171*INPUTS!$B$6</f>
        <v>428661.33752</v>
      </c>
      <c r="W1171" s="54" t="s">
        <v>396</v>
      </c>
      <c r="X1171" s="54" t="s">
        <v>396</v>
      </c>
      <c r="Y1171" s="67">
        <f>IFERROR(VLOOKUP(E1171,INPUTS!$A$44:$B$103,2,0),0)</f>
        <v>0</v>
      </c>
      <c r="Z1171" s="15">
        <f t="shared" si="282"/>
        <v>0</v>
      </c>
      <c r="AA1171" s="20">
        <f>IFERROR(VLOOKUP(E1171,INPUTS!$A$44:$C$103,3,0),SCENARIOS!$J$25)</f>
        <v>0.015</v>
      </c>
      <c r="AB1171" s="15">
        <f t="shared" si="283"/>
        <v>2535.71210215658</v>
      </c>
      <c r="AC1171" s="20">
        <f>IFERROR(VLOOKUP($E1171,INPUTS!$A$44:$G$103,4,0),SCENARIOS!$K$25)</f>
        <v>0.075</v>
      </c>
      <c r="AD1171" s="15">
        <f t="shared" si="283"/>
        <v>15799.7931039798</v>
      </c>
      <c r="AE1171" s="20">
        <f>IFERROR(VLOOKUP($E1171,INPUTS!$A$44:$G$103,5,0),SCENARIOS!$L$25)</f>
        <v>0.15</v>
      </c>
      <c r="AF1171" s="15">
        <f t="shared" si="283"/>
        <v>39378.8335696721</v>
      </c>
      <c r="AG1171" s="20">
        <f>IFERROR(VLOOKUP($E1171,INPUTS!$A$44:$G$103,6,0),SCENARIOS!$M$25)</f>
        <v>0.2</v>
      </c>
      <c r="AH1171" s="15">
        <f t="shared" si="284"/>
        <v>65430.9214938319</v>
      </c>
      <c r="AI1171" s="20">
        <f>IFERROR(VLOOKUP($E1171,INPUTS!$A$44:$G$103,7,0),SCENARIOS!$N$25)</f>
        <v>0.3</v>
      </c>
      <c r="AJ1171" s="15">
        <f t="shared" si="285"/>
        <v>122308.248794419</v>
      </c>
      <c r="AL1171" t="str">
        <f t="shared" si="287"/>
        <v>N</v>
      </c>
      <c r="AM1171" s="21">
        <f t="shared" si="288"/>
        <v>407694.162648064</v>
      </c>
    </row>
    <row r="1172" ht="15" customHeight="1" spans="1:39">
      <c r="A1172" s="6" t="s">
        <v>2199</v>
      </c>
      <c r="B1172" s="52" t="s">
        <v>645</v>
      </c>
      <c r="C1172" s="52" t="s">
        <v>646</v>
      </c>
      <c r="D1172" s="52" t="s">
        <v>929</v>
      </c>
      <c r="E1172" s="10" t="s">
        <v>648</v>
      </c>
      <c r="F1172" s="52" t="s">
        <v>647</v>
      </c>
      <c r="G1172" s="56" t="s">
        <v>177</v>
      </c>
      <c r="H1172" s="52" t="s">
        <v>224</v>
      </c>
      <c r="I1172" s="52" t="s">
        <v>938</v>
      </c>
      <c r="J1172" s="52" t="s">
        <v>165</v>
      </c>
      <c r="K1172" s="52" t="s">
        <v>931</v>
      </c>
      <c r="L1172" s="53" t="s">
        <v>291</v>
      </c>
      <c r="M1172" s="13">
        <v>4069</v>
      </c>
      <c r="N1172" s="14">
        <f t="shared" si="286"/>
        <v>11.1479452054795</v>
      </c>
      <c r="O1172" s="15">
        <v>2570</v>
      </c>
      <c r="P1172" s="15">
        <f t="shared" si="278"/>
        <v>10457330</v>
      </c>
      <c r="Q1172" s="16">
        <f>IFERROR(VLOOKUP(G1172,SCENARIOS!$A$13:$E$18,4,0),0.025)</f>
        <v>0.045</v>
      </c>
      <c r="R1172" s="52">
        <f>IFERROR(VLOOKUP(L1172,INPUTS!$A$107:$B$120,2,0),0.0082)</f>
        <v>0.0079</v>
      </c>
      <c r="S1172" s="52">
        <f t="shared" si="279"/>
        <v>20.303</v>
      </c>
      <c r="T1172" s="15">
        <f t="shared" si="280"/>
        <v>82612.907</v>
      </c>
      <c r="U1172" s="15">
        <f>T1172/INPUTS!$B$7*1000</f>
        <v>103266133.75</v>
      </c>
      <c r="V1172" s="15">
        <f>T1172*INPUTS!$B$6</f>
        <v>261056.78612</v>
      </c>
      <c r="W1172" s="54" t="s">
        <v>396</v>
      </c>
      <c r="X1172" s="54" t="s">
        <v>396</v>
      </c>
      <c r="Y1172" s="67">
        <f>IFERROR(VLOOKUP(E1172,INPUTS!$A$44:$B$103,2,0),0)</f>
        <v>0</v>
      </c>
      <c r="Z1172" s="15">
        <f t="shared" si="282"/>
        <v>0</v>
      </c>
      <c r="AA1172" s="20">
        <f>IFERROR(VLOOKUP(E1172,INPUTS!$A$44:$C$103,3,0),SCENARIOS!$J$25)</f>
        <v>0.015</v>
      </c>
      <c r="AB1172" s="15">
        <f t="shared" ref="AB1172:AF1187" si="289">$T1172*AA1172*(1+$Q1172)^AB$2</f>
        <v>1544.26068780626</v>
      </c>
      <c r="AC1172" s="20">
        <f>IFERROR(VLOOKUP($E1172,INPUTS!$A$44:$G$103,4,0),SCENARIOS!$K$25)</f>
        <v>0.075</v>
      </c>
      <c r="AD1172" s="15">
        <f t="shared" si="289"/>
        <v>9622.14888085976</v>
      </c>
      <c r="AE1172" s="20">
        <f>IFERROR(VLOOKUP($E1172,INPUTS!$A$44:$G$103,5,0),SCENARIOS!$L$25)</f>
        <v>0.15</v>
      </c>
      <c r="AF1172" s="15">
        <f t="shared" si="289"/>
        <v>23981.8962734733</v>
      </c>
      <c r="AG1172" s="20">
        <f>IFERROR(VLOOKUP($E1172,INPUTS!$A$44:$G$103,6,0),SCENARIOS!$M$25)</f>
        <v>0.2</v>
      </c>
      <c r="AH1172" s="15">
        <f t="shared" si="284"/>
        <v>39847.7412888976</v>
      </c>
      <c r="AI1172" s="20">
        <f>IFERROR(VLOOKUP($E1172,INPUTS!$A$44:$G$103,7,0),SCENARIOS!$N$25)</f>
        <v>0.3</v>
      </c>
      <c r="AJ1172" s="15">
        <f t="shared" si="285"/>
        <v>74486.3031757483</v>
      </c>
      <c r="AL1172" t="str">
        <f t="shared" si="287"/>
        <v>Y</v>
      </c>
      <c r="AM1172" s="21">
        <f t="shared" si="288"/>
        <v>248287.677252494</v>
      </c>
    </row>
    <row r="1173" ht="15" customHeight="1" spans="1:39">
      <c r="A1173" s="24" t="s">
        <v>2200</v>
      </c>
      <c r="B1173" s="52" t="s">
        <v>645</v>
      </c>
      <c r="C1173" s="52" t="s">
        <v>646</v>
      </c>
      <c r="D1173" s="52" t="s">
        <v>929</v>
      </c>
      <c r="E1173" s="10" t="s">
        <v>648</v>
      </c>
      <c r="F1173" s="52" t="s">
        <v>647</v>
      </c>
      <c r="G1173" s="56" t="s">
        <v>177</v>
      </c>
      <c r="H1173" s="52" t="s">
        <v>205</v>
      </c>
      <c r="I1173" s="52" t="s">
        <v>408</v>
      </c>
      <c r="J1173" s="52" t="s">
        <v>165</v>
      </c>
      <c r="K1173" s="52" t="s">
        <v>931</v>
      </c>
      <c r="L1173" s="53" t="s">
        <v>279</v>
      </c>
      <c r="M1173" s="13">
        <v>10850</v>
      </c>
      <c r="N1173" s="14">
        <f t="shared" si="286"/>
        <v>29.7260273972603</v>
      </c>
      <c r="O1173" s="15">
        <v>870</v>
      </c>
      <c r="P1173" s="15">
        <f t="shared" si="278"/>
        <v>9439500</v>
      </c>
      <c r="Q1173" s="16">
        <f>IFERROR(VLOOKUP(G1173,SCENARIOS!$A$13:$E$18,4,0),0.025)</f>
        <v>0.045</v>
      </c>
      <c r="R1173" s="52">
        <f>IFERROR(VLOOKUP(L1173,INPUTS!$A$107:$B$120,2,0),0.0082)</f>
        <v>0.0039</v>
      </c>
      <c r="S1173" s="52">
        <f t="shared" si="279"/>
        <v>3.393</v>
      </c>
      <c r="T1173" s="15">
        <f t="shared" si="280"/>
        <v>36814.05</v>
      </c>
      <c r="U1173" s="15">
        <f>T1173/INPUTS!$B$7*1000</f>
        <v>46017562.5</v>
      </c>
      <c r="V1173" s="15">
        <f>T1173*INPUTS!$B$6</f>
        <v>116332.398</v>
      </c>
      <c r="W1173" s="54" t="s">
        <v>396</v>
      </c>
      <c r="X1173" s="54" t="s">
        <v>396</v>
      </c>
      <c r="Y1173" s="67">
        <f>IFERROR(VLOOKUP(E1173,INPUTS!$A$44:$B$103,2,0),0)</f>
        <v>0</v>
      </c>
      <c r="Z1173" s="15">
        <f t="shared" si="282"/>
        <v>0</v>
      </c>
      <c r="AA1173" s="20">
        <f>IFERROR(VLOOKUP(E1173,INPUTS!$A$44:$C$103,3,0),SCENARIOS!$J$25)</f>
        <v>0.015</v>
      </c>
      <c r="AB1173" s="15">
        <f t="shared" si="289"/>
        <v>688.155062427885</v>
      </c>
      <c r="AC1173" s="20">
        <f>IFERROR(VLOOKUP($E1173,INPUTS!$A$44:$G$103,4,0),SCENARIOS!$K$25)</f>
        <v>0.075</v>
      </c>
      <c r="AD1173" s="15">
        <f t="shared" si="289"/>
        <v>4287.83204551094</v>
      </c>
      <c r="AE1173" s="20">
        <f>IFERROR(VLOOKUP($E1173,INPUTS!$A$44:$G$103,5,0),SCENARIOS!$L$25)</f>
        <v>0.15</v>
      </c>
      <c r="AF1173" s="15">
        <f t="shared" si="289"/>
        <v>10686.837693612</v>
      </c>
      <c r="AG1173" s="20">
        <f>IFERROR(VLOOKUP($E1173,INPUTS!$A$44:$G$103,6,0),SCENARIOS!$M$25)</f>
        <v>0.2</v>
      </c>
      <c r="AH1173" s="15">
        <f t="shared" si="284"/>
        <v>17756.9921392131</v>
      </c>
      <c r="AI1173" s="20">
        <f>IFERROR(VLOOKUP($E1173,INPUTS!$A$44:$G$103,7,0),SCENARIOS!$N$25)</f>
        <v>0.3</v>
      </c>
      <c r="AJ1173" s="15">
        <f t="shared" si="285"/>
        <v>33192.6643064038</v>
      </c>
      <c r="AL1173" t="str">
        <f t="shared" si="287"/>
        <v>Y</v>
      </c>
      <c r="AM1173" s="21">
        <f t="shared" si="288"/>
        <v>110642.214354679</v>
      </c>
    </row>
    <row r="1174" ht="15" customHeight="1" spans="1:39">
      <c r="A1174" s="6" t="s">
        <v>2201</v>
      </c>
      <c r="B1174" s="52" t="s">
        <v>645</v>
      </c>
      <c r="C1174" s="52" t="s">
        <v>646</v>
      </c>
      <c r="D1174" s="52" t="s">
        <v>929</v>
      </c>
      <c r="E1174" s="10" t="s">
        <v>648</v>
      </c>
      <c r="F1174" s="52" t="s">
        <v>647</v>
      </c>
      <c r="G1174" s="56" t="s">
        <v>177</v>
      </c>
      <c r="H1174" s="52" t="s">
        <v>206</v>
      </c>
      <c r="I1174" s="52" t="s">
        <v>408</v>
      </c>
      <c r="J1174" s="52" t="s">
        <v>165</v>
      </c>
      <c r="K1174" s="52" t="s">
        <v>931</v>
      </c>
      <c r="L1174" s="53" t="s">
        <v>279</v>
      </c>
      <c r="M1174" s="13">
        <v>5425</v>
      </c>
      <c r="N1174" s="14">
        <f t="shared" si="286"/>
        <v>14.8630136986301</v>
      </c>
      <c r="O1174" s="15">
        <v>1070</v>
      </c>
      <c r="P1174" s="15">
        <f t="shared" si="278"/>
        <v>5804750</v>
      </c>
      <c r="Q1174" s="16">
        <f>IFERROR(VLOOKUP(G1174,SCENARIOS!$A$13:$E$18,4,0),0.025)</f>
        <v>0.045</v>
      </c>
      <c r="R1174" s="52">
        <f>IFERROR(VLOOKUP(L1174,INPUTS!$A$107:$B$120,2,0),0.0082)</f>
        <v>0.0039</v>
      </c>
      <c r="S1174" s="52">
        <f t="shared" si="279"/>
        <v>4.173</v>
      </c>
      <c r="T1174" s="15">
        <f t="shared" si="280"/>
        <v>22638.525</v>
      </c>
      <c r="U1174" s="15">
        <f>T1174/INPUTS!$B$7*1000</f>
        <v>28298156.25</v>
      </c>
      <c r="V1174" s="15">
        <f>T1174*INPUTS!$B$6</f>
        <v>71537.739</v>
      </c>
      <c r="W1174" s="54" t="s">
        <v>396</v>
      </c>
      <c r="X1174" s="54" t="s">
        <v>396</v>
      </c>
      <c r="Y1174" s="67">
        <f>IFERROR(VLOOKUP(E1174,INPUTS!$A$44:$B$103,2,0),0)</f>
        <v>0</v>
      </c>
      <c r="Z1174" s="15">
        <f t="shared" si="282"/>
        <v>0</v>
      </c>
      <c r="AA1174" s="20">
        <f>IFERROR(VLOOKUP(E1174,INPUTS!$A$44:$C$103,3,0),SCENARIOS!$J$25)</f>
        <v>0.015</v>
      </c>
      <c r="AB1174" s="15">
        <f t="shared" si="289"/>
        <v>423.175814251631</v>
      </c>
      <c r="AC1174" s="20">
        <f>IFERROR(VLOOKUP($E1174,INPUTS!$A$44:$G$103,4,0),SCENARIOS!$K$25)</f>
        <v>0.075</v>
      </c>
      <c r="AD1174" s="15">
        <f t="shared" si="289"/>
        <v>2636.77028086018</v>
      </c>
      <c r="AE1174" s="20">
        <f>IFERROR(VLOOKUP($E1174,INPUTS!$A$44:$G$103,5,0),SCENARIOS!$L$25)</f>
        <v>0.15</v>
      </c>
      <c r="AF1174" s="15">
        <f t="shared" si="289"/>
        <v>6571.79099549702</v>
      </c>
      <c r="AG1174" s="20">
        <f>IFERROR(VLOOKUP($E1174,INPUTS!$A$44:$G$103,6,0),SCENARIOS!$M$25)</f>
        <v>0.2</v>
      </c>
      <c r="AH1174" s="15">
        <f t="shared" si="284"/>
        <v>10919.5296488264</v>
      </c>
      <c r="AI1174" s="20">
        <f>IFERROR(VLOOKUP($E1174,INPUTS!$A$44:$G$103,7,0),SCENARIOS!$N$25)</f>
        <v>0.3</v>
      </c>
      <c r="AJ1174" s="15">
        <f t="shared" si="285"/>
        <v>20411.5809240529</v>
      </c>
      <c r="AL1174" t="str">
        <f t="shared" si="287"/>
        <v>N</v>
      </c>
      <c r="AM1174" s="21">
        <f t="shared" si="288"/>
        <v>68038.6030801763</v>
      </c>
    </row>
    <row r="1175" ht="15" customHeight="1" spans="1:39">
      <c r="A1175" s="24" t="s">
        <v>2203</v>
      </c>
      <c r="B1175" s="52" t="s">
        <v>645</v>
      </c>
      <c r="C1175" s="52" t="s">
        <v>646</v>
      </c>
      <c r="D1175" s="52" t="s">
        <v>929</v>
      </c>
      <c r="E1175" s="10" t="s">
        <v>648</v>
      </c>
      <c r="F1175" s="52" t="s">
        <v>647</v>
      </c>
      <c r="G1175" s="56" t="s">
        <v>177</v>
      </c>
      <c r="H1175" s="52" t="s">
        <v>245</v>
      </c>
      <c r="I1175" s="52" t="s">
        <v>930</v>
      </c>
      <c r="J1175" s="52" t="s">
        <v>169</v>
      </c>
      <c r="K1175" s="52" t="s">
        <v>931</v>
      </c>
      <c r="L1175" s="53" t="s">
        <v>291</v>
      </c>
      <c r="M1175" s="13">
        <v>2713</v>
      </c>
      <c r="N1175" s="14">
        <f t="shared" si="286"/>
        <v>7.43287671232877</v>
      </c>
      <c r="O1175" s="15">
        <v>5690</v>
      </c>
      <c r="P1175" s="15">
        <f t="shared" si="278"/>
        <v>15436970</v>
      </c>
      <c r="Q1175" s="16">
        <f>IFERROR(VLOOKUP(G1175,SCENARIOS!$A$13:$E$18,4,0),0.025)</f>
        <v>0.045</v>
      </c>
      <c r="R1175" s="52">
        <f>IFERROR(VLOOKUP(L1175,INPUTS!$A$107:$B$120,2,0),0.0082)</f>
        <v>0.0079</v>
      </c>
      <c r="S1175" s="52">
        <f t="shared" si="279"/>
        <v>44.951</v>
      </c>
      <c r="T1175" s="15">
        <f t="shared" si="280"/>
        <v>121952.063</v>
      </c>
      <c r="U1175" s="15">
        <f>T1175/INPUTS!$B$7*1000</f>
        <v>152440078.75</v>
      </c>
      <c r="V1175" s="15">
        <f>T1175*INPUTS!$B$6</f>
        <v>385368.51908</v>
      </c>
      <c r="W1175" s="54" t="s">
        <v>396</v>
      </c>
      <c r="X1175" s="54" t="s">
        <v>396</v>
      </c>
      <c r="Y1175" s="67">
        <f>IFERROR(VLOOKUP(E1175,INPUTS!$A$44:$B$103,2,0),0)</f>
        <v>0</v>
      </c>
      <c r="Z1175" s="15">
        <f t="shared" si="282"/>
        <v>0</v>
      </c>
      <c r="AA1175" s="20">
        <f>IFERROR(VLOOKUP(E1175,INPUTS!$A$44:$C$103,3,0),SCENARIOS!$J$25)</f>
        <v>0.015</v>
      </c>
      <c r="AB1175" s="15">
        <f t="shared" si="289"/>
        <v>2279.61687255204</v>
      </c>
      <c r="AC1175" s="20">
        <f>IFERROR(VLOOKUP($E1175,INPUTS!$A$44:$G$103,4,0),SCENARIOS!$K$25)</f>
        <v>0.075</v>
      </c>
      <c r="AD1175" s="15">
        <f t="shared" si="289"/>
        <v>14204.0868567183</v>
      </c>
      <c r="AE1175" s="20">
        <f>IFERROR(VLOOKUP($E1175,INPUTS!$A$44:$G$103,5,0),SCENARIOS!$L$25)</f>
        <v>0.15</v>
      </c>
      <c r="AF1175" s="15">
        <f t="shared" si="289"/>
        <v>35401.7529633969</v>
      </c>
      <c r="AG1175" s="20">
        <f>IFERROR(VLOOKUP($E1175,INPUTS!$A$44:$G$103,6,0),SCENARIOS!$M$25)</f>
        <v>0.2</v>
      </c>
      <c r="AH1175" s="15">
        <f t="shared" si="284"/>
        <v>58822.7001389909</v>
      </c>
      <c r="AI1175" s="20">
        <f>IFERROR(VLOOKUP($E1175,INPUTS!$A$44:$G$103,7,0),SCENARIOS!$N$25)</f>
        <v>0.3</v>
      </c>
      <c r="AJ1175" s="15">
        <f t="shared" si="285"/>
        <v>109955.679655795</v>
      </c>
      <c r="AL1175" t="str">
        <f t="shared" si="287"/>
        <v>N</v>
      </c>
      <c r="AM1175" s="21">
        <f t="shared" si="288"/>
        <v>366518.932185982</v>
      </c>
    </row>
    <row r="1176" ht="15" customHeight="1" spans="1:39">
      <c r="A1176" s="6" t="s">
        <v>2205</v>
      </c>
      <c r="B1176" s="52" t="s">
        <v>645</v>
      </c>
      <c r="C1176" s="52" t="s">
        <v>646</v>
      </c>
      <c r="D1176" s="52" t="s">
        <v>929</v>
      </c>
      <c r="E1176" s="10" t="s">
        <v>648</v>
      </c>
      <c r="F1176" s="52" t="s">
        <v>647</v>
      </c>
      <c r="G1176" s="56" t="s">
        <v>177</v>
      </c>
      <c r="H1176" s="52" t="s">
        <v>256</v>
      </c>
      <c r="I1176" s="52" t="s">
        <v>930</v>
      </c>
      <c r="J1176" s="52" t="s">
        <v>169</v>
      </c>
      <c r="K1176" s="52" t="s">
        <v>931</v>
      </c>
      <c r="L1176" s="53" t="s">
        <v>291</v>
      </c>
      <c r="M1176" s="13">
        <v>1356</v>
      </c>
      <c r="N1176" s="14">
        <f t="shared" si="286"/>
        <v>3.71506849315068</v>
      </c>
      <c r="O1176" s="15">
        <v>5730</v>
      </c>
      <c r="P1176" s="15">
        <f t="shared" si="278"/>
        <v>7769880</v>
      </c>
      <c r="Q1176" s="16">
        <f>IFERROR(VLOOKUP(G1176,SCENARIOS!$A$13:$E$18,4,0),0.025)</f>
        <v>0.045</v>
      </c>
      <c r="R1176" s="52">
        <f>IFERROR(VLOOKUP(L1176,INPUTS!$A$107:$B$120,2,0),0.0082)</f>
        <v>0.0079</v>
      </c>
      <c r="S1176" s="52">
        <f t="shared" si="279"/>
        <v>45.267</v>
      </c>
      <c r="T1176" s="15">
        <f t="shared" si="280"/>
        <v>61382.052</v>
      </c>
      <c r="U1176" s="15">
        <f>T1176/INPUTS!$B$7*1000</f>
        <v>76727565</v>
      </c>
      <c r="V1176" s="15">
        <f>T1176*INPUTS!$B$6</f>
        <v>193967.28432</v>
      </c>
      <c r="W1176" s="54" t="s">
        <v>396</v>
      </c>
      <c r="X1176" s="54" t="s">
        <v>396</v>
      </c>
      <c r="Y1176" s="67">
        <f>IFERROR(VLOOKUP(E1176,INPUTS!$A$44:$B$103,2,0),0)</f>
        <v>0</v>
      </c>
      <c r="Z1176" s="15">
        <f t="shared" si="282"/>
        <v>0</v>
      </c>
      <c r="AA1176" s="20">
        <f>IFERROR(VLOOKUP(E1176,INPUTS!$A$44:$C$103,3,0),SCENARIOS!$J$25)</f>
        <v>0.015</v>
      </c>
      <c r="AB1176" s="15">
        <f t="shared" si="289"/>
        <v>1147.39806747727</v>
      </c>
      <c r="AC1176" s="20">
        <f>IFERROR(VLOOKUP($E1176,INPUTS!$A$44:$G$103,4,0),SCENARIOS!$K$25)</f>
        <v>0.075</v>
      </c>
      <c r="AD1176" s="15">
        <f t="shared" si="289"/>
        <v>7149.33373494139</v>
      </c>
      <c r="AE1176" s="20">
        <f>IFERROR(VLOOKUP($E1176,INPUTS!$A$44:$G$103,5,0),SCENARIOS!$L$25)</f>
        <v>0.15</v>
      </c>
      <c r="AF1176" s="15">
        <f t="shared" si="289"/>
        <v>17818.7411334762</v>
      </c>
      <c r="AG1176" s="20">
        <f>IFERROR(VLOOKUP($E1176,INPUTS!$A$44:$G$103,6,0),SCENARIOS!$M$25)</f>
        <v>0.2</v>
      </c>
      <c r="AH1176" s="15">
        <f t="shared" si="284"/>
        <v>29607.1911363398</v>
      </c>
      <c r="AI1176" s="20">
        <f>IFERROR(VLOOKUP($E1176,INPUTS!$A$44:$G$103,7,0),SCENARIOS!$N$25)</f>
        <v>0.3</v>
      </c>
      <c r="AJ1176" s="15">
        <f t="shared" si="285"/>
        <v>55343.9202281254</v>
      </c>
      <c r="AL1176" t="str">
        <f t="shared" si="287"/>
        <v>N</v>
      </c>
      <c r="AM1176" s="21">
        <f t="shared" si="288"/>
        <v>184479.734093751</v>
      </c>
    </row>
    <row r="1177" ht="15" customHeight="1" spans="1:39">
      <c r="A1177" s="24" t="s">
        <v>2206</v>
      </c>
      <c r="B1177" s="70" t="s">
        <v>707</v>
      </c>
      <c r="C1177" s="70" t="s">
        <v>708</v>
      </c>
      <c r="D1177" s="70" t="s">
        <v>929</v>
      </c>
      <c r="E1177" s="10" t="s">
        <v>204</v>
      </c>
      <c r="F1177" s="70" t="s">
        <v>405</v>
      </c>
      <c r="G1177" s="70" t="s">
        <v>165</v>
      </c>
      <c r="H1177" s="70" t="s">
        <v>1519</v>
      </c>
      <c r="I1177" s="70" t="s">
        <v>1519</v>
      </c>
      <c r="J1177" s="70" t="s">
        <v>1519</v>
      </c>
      <c r="K1177" s="70" t="s">
        <v>1520</v>
      </c>
      <c r="L1177" s="71" t="s">
        <v>286</v>
      </c>
      <c r="M1177" s="72">
        <v>143562</v>
      </c>
      <c r="N1177" s="14">
        <f t="shared" si="286"/>
        <v>393.320547945205</v>
      </c>
      <c r="O1177" s="15">
        <v>1650</v>
      </c>
      <c r="P1177" s="15">
        <f t="shared" si="278"/>
        <v>236877300</v>
      </c>
      <c r="Q1177" s="16">
        <f>IFERROR(VLOOKUP(G1177,SCENARIOS!$A$13:$E$18,4,0),0.025)</f>
        <v>0.025</v>
      </c>
      <c r="R1177" s="52">
        <f>IFERROR(VLOOKUP(L1177,INPUTS!$A$107:$B$120,2,0),0.0082)</f>
        <v>0.0039</v>
      </c>
      <c r="S1177" s="52">
        <f t="shared" si="279"/>
        <v>6.435</v>
      </c>
      <c r="T1177" s="15">
        <f t="shared" si="280"/>
        <v>923821.47</v>
      </c>
      <c r="U1177" s="15">
        <f>T1177/INPUTS!$B$7*1000</f>
        <v>1154776837.5</v>
      </c>
      <c r="V1177" s="15">
        <f>T1177*INPUTS!$B$6</f>
        <v>2919275.8452</v>
      </c>
      <c r="W1177" s="73" t="s">
        <v>396</v>
      </c>
      <c r="X1177" s="73" t="s">
        <v>396</v>
      </c>
      <c r="Y1177" s="67">
        <f>IFERROR(VLOOKUP(E1177,INPUTS!$A$44:$B$103,2,0),0)</f>
        <v>0.02</v>
      </c>
      <c r="Z1177" s="15">
        <f t="shared" si="282"/>
        <v>18476.4294</v>
      </c>
      <c r="AA1177" s="20">
        <f>IFERROR(VLOOKUP(E1177,INPUTS!$A$44:$C$103,3,0),SCENARIOS!$J$25)</f>
        <v>0.06</v>
      </c>
      <c r="AB1177" s="15">
        <f t="shared" si="289"/>
        <v>62713.1519041614</v>
      </c>
      <c r="AC1177" s="20">
        <f>IFERROR(VLOOKUP($E1177,INPUTS!$A$44:$G$103,4,0),SCENARIOS!$K$25)</f>
        <v>0.15</v>
      </c>
      <c r="AD1177" s="15">
        <f t="shared" si="289"/>
        <v>177385.437801564</v>
      </c>
      <c r="AE1177" s="20">
        <f>IFERROR(VLOOKUP($E1177,INPUTS!$A$44:$G$103,5,0),SCENARIOS!$L$25)</f>
        <v>0.3</v>
      </c>
      <c r="AF1177" s="15">
        <f t="shared" si="289"/>
        <v>401390.682351777</v>
      </c>
      <c r="AG1177" s="20">
        <f>IFERROR(VLOOKUP($E1177,INPUTS!$A$44:$G$103,6,0),SCENARIOS!$M$25)</f>
        <v>0.4</v>
      </c>
      <c r="AH1177" s="15">
        <f t="shared" si="284"/>
        <v>605515.619454096</v>
      </c>
      <c r="AI1177" s="20">
        <f>IFERROR(VLOOKUP($E1177,INPUTS!$A$44:$G$103,7,0),SCENARIOS!$N$25)</f>
        <v>0.5</v>
      </c>
      <c r="AJ1177" s="15">
        <f t="shared" si="285"/>
        <v>856356.681104898</v>
      </c>
      <c r="AL1177" t="str">
        <f t="shared" si="287"/>
        <v>MULTI</v>
      </c>
      <c r="AM1177" s="21">
        <f t="shared" si="288"/>
        <v>1712713.3622098</v>
      </c>
    </row>
    <row r="1178" ht="15" customHeight="1" spans="1:39">
      <c r="A1178" s="6" t="s">
        <v>2207</v>
      </c>
      <c r="B1178" s="70" t="s">
        <v>589</v>
      </c>
      <c r="C1178" s="70" t="s">
        <v>590</v>
      </c>
      <c r="D1178" s="70" t="s">
        <v>929</v>
      </c>
      <c r="E1178" s="10" t="s">
        <v>214</v>
      </c>
      <c r="F1178" s="70" t="s">
        <v>591</v>
      </c>
      <c r="G1178" s="70" t="s">
        <v>165</v>
      </c>
      <c r="H1178" s="70" t="s">
        <v>1519</v>
      </c>
      <c r="I1178" s="70" t="s">
        <v>1519</v>
      </c>
      <c r="J1178" s="70" t="s">
        <v>1519</v>
      </c>
      <c r="K1178" s="70" t="s">
        <v>1520</v>
      </c>
      <c r="L1178" s="71" t="s">
        <v>286</v>
      </c>
      <c r="M1178" s="72">
        <v>35450</v>
      </c>
      <c r="N1178" s="14">
        <f t="shared" si="286"/>
        <v>97.1232876712329</v>
      </c>
      <c r="O1178" s="15">
        <v>3200</v>
      </c>
      <c r="P1178" s="15">
        <f t="shared" si="278"/>
        <v>113440000</v>
      </c>
      <c r="Q1178" s="16">
        <f>IFERROR(VLOOKUP(G1178,SCENARIOS!$A$13:$E$18,4,0),0.025)</f>
        <v>0.025</v>
      </c>
      <c r="R1178" s="52">
        <f>IFERROR(VLOOKUP(L1178,INPUTS!$A$107:$B$120,2,0),0.0082)</f>
        <v>0.0039</v>
      </c>
      <c r="S1178" s="52">
        <f t="shared" si="279"/>
        <v>12.48</v>
      </c>
      <c r="T1178" s="15">
        <f t="shared" si="280"/>
        <v>442416</v>
      </c>
      <c r="U1178" s="15">
        <f>T1178/INPUTS!$B$7*1000</f>
        <v>553020000</v>
      </c>
      <c r="V1178" s="15">
        <f>T1178*INPUTS!$B$6</f>
        <v>1398034.56</v>
      </c>
      <c r="W1178" s="73" t="s">
        <v>396</v>
      </c>
      <c r="X1178" s="73" t="s">
        <v>396</v>
      </c>
      <c r="Y1178" s="67">
        <f>IFERROR(VLOOKUP(E1178,INPUTS!$A$44:$B$103,2,0),0)</f>
        <v>0.02</v>
      </c>
      <c r="Z1178" s="15">
        <f t="shared" si="282"/>
        <v>8848.32</v>
      </c>
      <c r="AA1178" s="20">
        <f>IFERROR(VLOOKUP(E1178,INPUTS!$A$44:$C$103,3,0),SCENARIOS!$J$25)</f>
        <v>0.06</v>
      </c>
      <c r="AB1178" s="15">
        <f t="shared" si="289"/>
        <v>30033.1857548531</v>
      </c>
      <c r="AC1178" s="20">
        <f>IFERROR(VLOOKUP($E1178,INPUTS!$A$44:$G$103,4,0),SCENARIOS!$K$25)</f>
        <v>0.15</v>
      </c>
      <c r="AD1178" s="15">
        <f t="shared" si="289"/>
        <v>84949.4825557763</v>
      </c>
      <c r="AE1178" s="20">
        <f>IFERROR(VLOOKUP($E1178,INPUTS!$A$44:$G$103,5,0),SCENARIOS!$L$25)</f>
        <v>0.3</v>
      </c>
      <c r="AF1178" s="15">
        <f t="shared" si="289"/>
        <v>192225.084488828</v>
      </c>
      <c r="AG1178" s="20">
        <f>IFERROR(VLOOKUP($E1178,INPUTS!$A$44:$G$103,6,0),SCENARIOS!$M$25)</f>
        <v>0.4</v>
      </c>
      <c r="AH1178" s="15">
        <f t="shared" si="284"/>
        <v>289980.052419006</v>
      </c>
      <c r="AI1178" s="20">
        <f>IFERROR(VLOOKUP($E1178,INPUTS!$A$44:$G$103,7,0),SCENARIOS!$N$25)</f>
        <v>0.5</v>
      </c>
      <c r="AJ1178" s="15">
        <f t="shared" si="285"/>
        <v>410107.266101647</v>
      </c>
      <c r="AL1178" t="str">
        <f t="shared" si="287"/>
        <v>MULTI</v>
      </c>
      <c r="AM1178" s="21">
        <f t="shared" si="288"/>
        <v>820214.532203294</v>
      </c>
    </row>
    <row r="1179" ht="15" customHeight="1" spans="1:39">
      <c r="A1179" s="24" t="s">
        <v>2208</v>
      </c>
      <c r="B1179" s="70" t="s">
        <v>649</v>
      </c>
      <c r="C1179" s="70" t="s">
        <v>650</v>
      </c>
      <c r="D1179" s="70" t="s">
        <v>929</v>
      </c>
      <c r="E1179" s="10" t="s">
        <v>215</v>
      </c>
      <c r="F1179" s="70" t="s">
        <v>490</v>
      </c>
      <c r="G1179" s="70" t="s">
        <v>165</v>
      </c>
      <c r="H1179" s="70" t="s">
        <v>1519</v>
      </c>
      <c r="I1179" s="70" t="s">
        <v>1519</v>
      </c>
      <c r="J1179" s="70" t="s">
        <v>1519</v>
      </c>
      <c r="K1179" s="70" t="s">
        <v>1520</v>
      </c>
      <c r="L1179" s="71" t="s">
        <v>282</v>
      </c>
      <c r="M1179" s="72">
        <v>22139</v>
      </c>
      <c r="N1179" s="14">
        <f t="shared" si="286"/>
        <v>60.6547945205479</v>
      </c>
      <c r="O1179" s="15">
        <v>2800</v>
      </c>
      <c r="P1179" s="15">
        <f t="shared" si="278"/>
        <v>61989200</v>
      </c>
      <c r="Q1179" s="16">
        <f>IFERROR(VLOOKUP(G1179,SCENARIOS!$A$13:$E$18,4,0),0.025)</f>
        <v>0.025</v>
      </c>
      <c r="R1179" s="52">
        <f>IFERROR(VLOOKUP(L1179,INPUTS!$A$107:$B$120,2,0),0.0082)</f>
        <v>0.0042</v>
      </c>
      <c r="S1179" s="52">
        <f t="shared" si="279"/>
        <v>11.76</v>
      </c>
      <c r="T1179" s="15">
        <f t="shared" si="280"/>
        <v>260354.64</v>
      </c>
      <c r="U1179" s="15">
        <f>T1179/INPUTS!$B$7*1000</f>
        <v>325443300</v>
      </c>
      <c r="V1179" s="15">
        <f>T1179*INPUTS!$B$6</f>
        <v>822720.6624</v>
      </c>
      <c r="W1179" s="73" t="s">
        <v>396</v>
      </c>
      <c r="X1179" s="73" t="s">
        <v>396</v>
      </c>
      <c r="Y1179" s="67">
        <f>IFERROR(VLOOKUP(E1179,INPUTS!$A$44:$B$103,2,0),0)</f>
        <v>0.02</v>
      </c>
      <c r="Z1179" s="15">
        <f t="shared" si="282"/>
        <v>5207.0928</v>
      </c>
      <c r="AA1179" s="20">
        <f>IFERROR(VLOOKUP(E1179,INPUTS!$A$44:$C$103,3,0),SCENARIOS!$J$25)</f>
        <v>0.06</v>
      </c>
      <c r="AB1179" s="15">
        <f t="shared" si="289"/>
        <v>17674.0426776109</v>
      </c>
      <c r="AC1179" s="20">
        <f>IFERROR(VLOOKUP($E1179,INPUTS!$A$44:$G$103,4,0),SCENARIOS!$K$25)</f>
        <v>0.15</v>
      </c>
      <c r="AD1179" s="15">
        <f t="shared" si="289"/>
        <v>49991.392601071</v>
      </c>
      <c r="AE1179" s="20">
        <f>IFERROR(VLOOKUP($E1179,INPUTS!$A$44:$G$103,5,0),SCENARIOS!$L$25)</f>
        <v>0.3</v>
      </c>
      <c r="AF1179" s="15">
        <f t="shared" si="289"/>
        <v>113121.344325383</v>
      </c>
      <c r="AG1179" s="20">
        <f>IFERROR(VLOOKUP($E1179,INPUTS!$A$44:$G$103,6,0),SCENARIOS!$M$25)</f>
        <v>0.4</v>
      </c>
      <c r="AH1179" s="15">
        <f t="shared" si="284"/>
        <v>170648.557363955</v>
      </c>
      <c r="AI1179" s="20">
        <f>IFERROR(VLOOKUP($E1179,INPUTS!$A$44:$G$103,7,0),SCENARIOS!$N$25)</f>
        <v>0.5</v>
      </c>
      <c r="AJ1179" s="15">
        <f t="shared" si="285"/>
        <v>241341.474149394</v>
      </c>
      <c r="AL1179" t="str">
        <f t="shared" si="287"/>
        <v>MULTI</v>
      </c>
      <c r="AM1179" s="21">
        <f t="shared" si="288"/>
        <v>482682.948298789</v>
      </c>
    </row>
    <row r="1180" ht="15" customHeight="1" spans="1:39">
      <c r="A1180" s="6" t="s">
        <v>2209</v>
      </c>
      <c r="B1180" s="70" t="s">
        <v>709</v>
      </c>
      <c r="C1180" s="70" t="s">
        <v>710</v>
      </c>
      <c r="D1180" s="70" t="s">
        <v>929</v>
      </c>
      <c r="E1180" s="10" t="s">
        <v>211</v>
      </c>
      <c r="F1180" s="70" t="s">
        <v>594</v>
      </c>
      <c r="G1180" s="70" t="s">
        <v>165</v>
      </c>
      <c r="H1180" s="70" t="s">
        <v>1519</v>
      </c>
      <c r="I1180" s="70" t="s">
        <v>1519</v>
      </c>
      <c r="J1180" s="70" t="s">
        <v>1519</v>
      </c>
      <c r="K1180" s="70" t="s">
        <v>1520</v>
      </c>
      <c r="L1180" s="71" t="s">
        <v>286</v>
      </c>
      <c r="M1180" s="72">
        <v>28085</v>
      </c>
      <c r="N1180" s="14">
        <f t="shared" si="286"/>
        <v>76.9452054794521</v>
      </c>
      <c r="O1180" s="15">
        <v>2200</v>
      </c>
      <c r="P1180" s="15">
        <f t="shared" si="278"/>
        <v>61787000</v>
      </c>
      <c r="Q1180" s="16">
        <f>IFERROR(VLOOKUP(G1180,SCENARIOS!$A$13:$E$18,4,0),0.025)</f>
        <v>0.025</v>
      </c>
      <c r="R1180" s="52">
        <f>IFERROR(VLOOKUP(L1180,INPUTS!$A$107:$B$120,2,0),0.0082)</f>
        <v>0.0039</v>
      </c>
      <c r="S1180" s="52">
        <f t="shared" si="279"/>
        <v>8.58</v>
      </c>
      <c r="T1180" s="15">
        <f t="shared" si="280"/>
        <v>240969.3</v>
      </c>
      <c r="U1180" s="15">
        <f>T1180/INPUTS!$B$7*1000</f>
        <v>301211625</v>
      </c>
      <c r="V1180" s="15">
        <f>T1180*INPUTS!$B$6</f>
        <v>761462.988</v>
      </c>
      <c r="W1180" s="73" t="s">
        <v>396</v>
      </c>
      <c r="X1180" s="73" t="s">
        <v>396</v>
      </c>
      <c r="Y1180" s="67">
        <f>IFERROR(VLOOKUP(E1180,INPUTS!$A$44:$B$103,2,0),0)</f>
        <v>0.02</v>
      </c>
      <c r="Z1180" s="15">
        <f t="shared" si="282"/>
        <v>4819.386</v>
      </c>
      <c r="AA1180" s="20">
        <f>IFERROR(VLOOKUP(E1180,INPUTS!$A$44:$C$103,3,0),SCENARIOS!$J$25)</f>
        <v>0.06</v>
      </c>
      <c r="AB1180" s="15">
        <f t="shared" si="289"/>
        <v>16358.0787044703</v>
      </c>
      <c r="AC1180" s="20">
        <f>IFERROR(VLOOKUP($E1180,INPUTS!$A$44:$G$103,4,0),SCENARIOS!$K$25)</f>
        <v>0.15</v>
      </c>
      <c r="AD1180" s="15">
        <f t="shared" si="289"/>
        <v>46269.1614833723</v>
      </c>
      <c r="AE1180" s="20">
        <f>IFERROR(VLOOKUP($E1180,INPUTS!$A$44:$G$103,5,0),SCENARIOS!$L$25)</f>
        <v>0.3</v>
      </c>
      <c r="AF1180" s="15">
        <f t="shared" si="289"/>
        <v>104698.6186117</v>
      </c>
      <c r="AG1180" s="20">
        <f>IFERROR(VLOOKUP($E1180,INPUTS!$A$44:$G$103,6,0),SCENARIOS!$M$25)</f>
        <v>0.4</v>
      </c>
      <c r="AH1180" s="15">
        <f t="shared" si="284"/>
        <v>157942.502634107</v>
      </c>
      <c r="AI1180" s="20">
        <f>IFERROR(VLOOKUP($E1180,INPUTS!$A$44:$G$103,7,0),SCENARIOS!$N$25)</f>
        <v>0.5</v>
      </c>
      <c r="AJ1180" s="15">
        <f t="shared" si="285"/>
        <v>223371.80580591</v>
      </c>
      <c r="AL1180" t="str">
        <f t="shared" si="287"/>
        <v>MULTI</v>
      </c>
      <c r="AM1180" s="21">
        <f t="shared" si="288"/>
        <v>446743.61161182</v>
      </c>
    </row>
    <row r="1181" ht="15" customHeight="1" spans="1:39">
      <c r="A1181" s="24" t="s">
        <v>2210</v>
      </c>
      <c r="B1181" s="70" t="s">
        <v>711</v>
      </c>
      <c r="C1181" s="70" t="s">
        <v>712</v>
      </c>
      <c r="D1181" s="70" t="s">
        <v>929</v>
      </c>
      <c r="E1181" s="10" t="s">
        <v>2227</v>
      </c>
      <c r="F1181" s="70" t="s">
        <v>938</v>
      </c>
      <c r="G1181" s="70" t="s">
        <v>165</v>
      </c>
      <c r="H1181" s="70" t="s">
        <v>1519</v>
      </c>
      <c r="I1181" s="70" t="s">
        <v>1519</v>
      </c>
      <c r="J1181" s="70" t="s">
        <v>1519</v>
      </c>
      <c r="K1181" s="70" t="s">
        <v>1520</v>
      </c>
      <c r="L1181" s="71" t="s">
        <v>286</v>
      </c>
      <c r="M1181" s="72">
        <v>61666</v>
      </c>
      <c r="N1181" s="14">
        <f t="shared" si="286"/>
        <v>168.947945205479</v>
      </c>
      <c r="O1181" s="15">
        <v>2800</v>
      </c>
      <c r="P1181" s="15">
        <f t="shared" si="278"/>
        <v>172664800</v>
      </c>
      <c r="Q1181" s="16">
        <f>IFERROR(VLOOKUP(G1181,SCENARIOS!$A$13:$E$18,4,0),0.025)</f>
        <v>0.025</v>
      </c>
      <c r="R1181" s="52">
        <f>IFERROR(VLOOKUP(L1181,INPUTS!$A$107:$B$120,2,0),0.0082)</f>
        <v>0.0039</v>
      </c>
      <c r="S1181" s="52">
        <f t="shared" si="279"/>
        <v>10.92</v>
      </c>
      <c r="T1181" s="15">
        <f t="shared" si="280"/>
        <v>673392.72</v>
      </c>
      <c r="U1181" s="15">
        <f>T1181/INPUTS!$B$7*1000</f>
        <v>841740900</v>
      </c>
      <c r="V1181" s="15">
        <f>T1181*INPUTS!$B$6</f>
        <v>2127920.9952</v>
      </c>
      <c r="W1181" s="73" t="s">
        <v>396</v>
      </c>
      <c r="X1181" s="73" t="s">
        <v>396</v>
      </c>
      <c r="Y1181" s="67">
        <f>IFERROR(VLOOKUP(E1181,INPUTS!$A$44:$B$103,2,0),0)</f>
        <v>0</v>
      </c>
      <c r="Z1181" s="15">
        <f t="shared" si="282"/>
        <v>0</v>
      </c>
      <c r="AA1181" s="20">
        <f>IFERROR(VLOOKUP(E1181,INPUTS!$A$44:$C$103,3,0),SCENARIOS!$J$25)</f>
        <v>0.015</v>
      </c>
      <c r="AB1181" s="15">
        <f t="shared" si="289"/>
        <v>11428.2308086314</v>
      </c>
      <c r="AC1181" s="20">
        <f>IFERROR(VLOOKUP($E1181,INPUTS!$A$44:$G$103,4,0),SCENARIOS!$K$25)</f>
        <v>0.075</v>
      </c>
      <c r="AD1181" s="15">
        <f t="shared" si="289"/>
        <v>64649.9709784759</v>
      </c>
      <c r="AE1181" s="20">
        <f>IFERROR(VLOOKUP($E1181,INPUTS!$A$44:$G$103,5,0),SCENARIOS!$L$25)</f>
        <v>0.15</v>
      </c>
      <c r="AF1181" s="15">
        <f t="shared" si="289"/>
        <v>146291.016256376</v>
      </c>
      <c r="AG1181" s="20">
        <f>IFERROR(VLOOKUP($E1181,INPUTS!$A$44:$G$103,6,0),SCENARIOS!$M$25)</f>
        <v>0.2</v>
      </c>
      <c r="AH1181" s="15">
        <f t="shared" si="284"/>
        <v>220686.476352773</v>
      </c>
      <c r="AI1181" s="20">
        <f>IFERROR(VLOOKUP($E1181,INPUTS!$A$44:$G$103,7,0),SCENARIOS!$N$25)</f>
        <v>0.3</v>
      </c>
      <c r="AJ1181" s="15">
        <f t="shared" si="285"/>
        <v>374529.737729131</v>
      </c>
      <c r="AL1181" t="str">
        <f t="shared" si="287"/>
        <v>MULTI</v>
      </c>
      <c r="AM1181" s="21">
        <f t="shared" si="288"/>
        <v>1248432.4590971</v>
      </c>
    </row>
    <row r="1182" ht="15" customHeight="1" spans="1:39">
      <c r="A1182" s="6" t="s">
        <v>2211</v>
      </c>
      <c r="B1182" s="70" t="s">
        <v>714</v>
      </c>
      <c r="C1182" s="70" t="s">
        <v>715</v>
      </c>
      <c r="D1182" s="70" t="s">
        <v>929</v>
      </c>
      <c r="E1182" s="10" t="s">
        <v>716</v>
      </c>
      <c r="F1182" s="70" t="s">
        <v>459</v>
      </c>
      <c r="G1182" s="75" t="s">
        <v>185</v>
      </c>
      <c r="H1182" s="70" t="s">
        <v>1519</v>
      </c>
      <c r="I1182" s="70" t="s">
        <v>1519</v>
      </c>
      <c r="J1182" s="70" t="s">
        <v>1519</v>
      </c>
      <c r="K1182" s="70" t="s">
        <v>1520</v>
      </c>
      <c r="L1182" s="71" t="s">
        <v>286</v>
      </c>
      <c r="M1182" s="72">
        <v>244920</v>
      </c>
      <c r="N1182" s="14">
        <f t="shared" si="286"/>
        <v>671.013698630137</v>
      </c>
      <c r="O1182" s="15">
        <v>2600</v>
      </c>
      <c r="P1182" s="15">
        <f t="shared" si="278"/>
        <v>636792000</v>
      </c>
      <c r="Q1182" s="16">
        <f>IFERROR(VLOOKUP(G1182,SCENARIOS!$A$13:$E$18,4,0),0.025)</f>
        <v>0.03</v>
      </c>
      <c r="R1182" s="52">
        <f>IFERROR(VLOOKUP(L1182,INPUTS!$A$107:$B$120,2,0),0.0082)</f>
        <v>0.0039</v>
      </c>
      <c r="S1182" s="52">
        <f t="shared" si="279"/>
        <v>10.14</v>
      </c>
      <c r="T1182" s="15">
        <f t="shared" si="280"/>
        <v>2483488.8</v>
      </c>
      <c r="U1182" s="15">
        <f>T1182/INPUTS!$B$7*1000</f>
        <v>3104361000</v>
      </c>
      <c r="V1182" s="15">
        <f>T1182*INPUTS!$B$6</f>
        <v>7847824.608</v>
      </c>
      <c r="W1182" s="73" t="s">
        <v>396</v>
      </c>
      <c r="X1182" s="73" t="s">
        <v>396</v>
      </c>
      <c r="Y1182" s="67">
        <f>IFERROR(VLOOKUP(E1182,INPUTS!$A$44:$B$103,2,0),0)</f>
        <v>0</v>
      </c>
      <c r="Z1182" s="15">
        <f t="shared" si="282"/>
        <v>0</v>
      </c>
      <c r="AA1182" s="20">
        <f>IFERROR(VLOOKUP(E1182,INPUTS!$A$44:$C$103,3,0),SCENARIOS!$J$25)</f>
        <v>0.015</v>
      </c>
      <c r="AB1182" s="15">
        <f t="shared" si="289"/>
        <v>43185.6626948163</v>
      </c>
      <c r="AC1182" s="20">
        <f>IFERROR(VLOOKUP($E1182,INPUTS!$A$44:$G$103,4,0),SCENARIOS!$K$25)</f>
        <v>0.075</v>
      </c>
      <c r="AD1182" s="15">
        <f t="shared" si="289"/>
        <v>250320.095717826</v>
      </c>
      <c r="AE1182" s="20">
        <f>IFERROR(VLOOKUP($E1182,INPUTS!$A$44:$G$103,5,0),SCENARIOS!$L$25)</f>
        <v>0.15</v>
      </c>
      <c r="AF1182" s="15">
        <f t="shared" si="289"/>
        <v>580379.19448394</v>
      </c>
      <c r="AG1182" s="20">
        <f>IFERROR(VLOOKUP($E1182,INPUTS!$A$44:$G$103,6,0),SCENARIOS!$M$25)</f>
        <v>0.2</v>
      </c>
      <c r="AH1182" s="15">
        <f t="shared" si="284"/>
        <v>897091.404571132</v>
      </c>
      <c r="AI1182" s="20">
        <f>IFERROR(VLOOKUP($E1182,INPUTS!$A$44:$G$103,7,0),SCENARIOS!$N$25)</f>
        <v>0.3</v>
      </c>
      <c r="AJ1182" s="15">
        <f t="shared" si="285"/>
        <v>1559962.21139503</v>
      </c>
      <c r="AL1182" t="str">
        <f t="shared" si="287"/>
        <v>MULTI</v>
      </c>
      <c r="AM1182" s="21">
        <f t="shared" si="288"/>
        <v>5199874.03798343</v>
      </c>
    </row>
    <row r="1183" ht="15" customHeight="1" spans="1:39">
      <c r="A1183" s="24" t="s">
        <v>2212</v>
      </c>
      <c r="B1183" s="70" t="s">
        <v>717</v>
      </c>
      <c r="C1183" s="70" t="s">
        <v>608</v>
      </c>
      <c r="D1183" s="70" t="s">
        <v>929</v>
      </c>
      <c r="E1183" s="10" t="s">
        <v>207</v>
      </c>
      <c r="F1183" s="70" t="s">
        <v>609</v>
      </c>
      <c r="G1183" s="70" t="s">
        <v>165</v>
      </c>
      <c r="H1183" s="70" t="s">
        <v>1519</v>
      </c>
      <c r="I1183" s="70" t="s">
        <v>1519</v>
      </c>
      <c r="J1183" s="70" t="s">
        <v>1519</v>
      </c>
      <c r="K1183" s="70" t="s">
        <v>1520</v>
      </c>
      <c r="L1183" s="71" t="s">
        <v>279</v>
      </c>
      <c r="M1183" s="72">
        <v>29346</v>
      </c>
      <c r="N1183" s="14">
        <f t="shared" si="286"/>
        <v>80.4</v>
      </c>
      <c r="O1183" s="15">
        <v>1800</v>
      </c>
      <c r="P1183" s="15">
        <f t="shared" si="278"/>
        <v>52822800</v>
      </c>
      <c r="Q1183" s="16">
        <f>IFERROR(VLOOKUP(G1183,SCENARIOS!$A$13:$E$18,4,0),0.025)</f>
        <v>0.025</v>
      </c>
      <c r="R1183" s="52">
        <f>IFERROR(VLOOKUP(L1183,INPUTS!$A$107:$B$120,2,0),0.0082)</f>
        <v>0.0039</v>
      </c>
      <c r="S1183" s="52">
        <f t="shared" si="279"/>
        <v>7.02</v>
      </c>
      <c r="T1183" s="15">
        <f t="shared" si="280"/>
        <v>206008.92</v>
      </c>
      <c r="U1183" s="15">
        <f>T1183/INPUTS!$B$7*1000</f>
        <v>257511150</v>
      </c>
      <c r="V1183" s="15">
        <f>T1183*INPUTS!$B$6</f>
        <v>650988.1872</v>
      </c>
      <c r="W1183" s="73" t="s">
        <v>396</v>
      </c>
      <c r="X1183" s="73" t="s">
        <v>396</v>
      </c>
      <c r="Y1183" s="67">
        <f>IFERROR(VLOOKUP(E1183,INPUTS!$A$44:$B$103,2,0),0)</f>
        <v>0.02</v>
      </c>
      <c r="Z1183" s="15">
        <f t="shared" si="282"/>
        <v>4120.1784</v>
      </c>
      <c r="AA1183" s="20">
        <f>IFERROR(VLOOKUP(E1183,INPUTS!$A$44:$C$103,3,0),SCENARIOS!$J$25)</f>
        <v>0.06</v>
      </c>
      <c r="AB1183" s="15">
        <f t="shared" si="289"/>
        <v>13984.8110410037</v>
      </c>
      <c r="AC1183" s="20">
        <f>IFERROR(VLOOKUP($E1183,INPUTS!$A$44:$G$103,4,0),SCENARIOS!$K$25)</f>
        <v>0.15</v>
      </c>
      <c r="AD1183" s="15">
        <f t="shared" si="289"/>
        <v>39556.3251687876</v>
      </c>
      <c r="AE1183" s="20">
        <f>IFERROR(VLOOKUP($E1183,INPUTS!$A$44:$G$103,5,0),SCENARIOS!$L$25)</f>
        <v>0.3</v>
      </c>
      <c r="AF1183" s="15">
        <f t="shared" si="289"/>
        <v>89508.7023354768</v>
      </c>
      <c r="AG1183" s="20">
        <f>IFERROR(VLOOKUP($E1183,INPUTS!$A$44:$G$103,6,0),SCENARIOS!$M$25)</f>
        <v>0.4</v>
      </c>
      <c r="AH1183" s="15">
        <f t="shared" si="284"/>
        <v>135027.841263388</v>
      </c>
      <c r="AI1183" s="20">
        <f>IFERROR(VLOOKUP($E1183,INPUTS!$A$44:$G$103,7,0),SCENARIOS!$N$25)</f>
        <v>0.5</v>
      </c>
      <c r="AJ1183" s="15">
        <f t="shared" si="285"/>
        <v>190964.51071786</v>
      </c>
      <c r="AL1183" t="str">
        <f t="shared" si="287"/>
        <v>MULTI</v>
      </c>
      <c r="AM1183" s="21">
        <f t="shared" si="288"/>
        <v>381929.021435721</v>
      </c>
    </row>
    <row r="1184" ht="15" customHeight="1" spans="1:39">
      <c r="A1184" s="6" t="s">
        <v>2213</v>
      </c>
      <c r="B1184" s="70" t="s">
        <v>598</v>
      </c>
      <c r="C1184" s="70" t="s">
        <v>599</v>
      </c>
      <c r="D1184" s="70" t="s">
        <v>929</v>
      </c>
      <c r="E1184" s="10" t="s">
        <v>209</v>
      </c>
      <c r="F1184" s="70" t="s">
        <v>600</v>
      </c>
      <c r="G1184" s="70" t="s">
        <v>165</v>
      </c>
      <c r="H1184" s="70" t="s">
        <v>1519</v>
      </c>
      <c r="I1184" s="70" t="s">
        <v>1519</v>
      </c>
      <c r="J1184" s="70" t="s">
        <v>1519</v>
      </c>
      <c r="K1184" s="70" t="s">
        <v>1520</v>
      </c>
      <c r="L1184" s="71" t="s">
        <v>279</v>
      </c>
      <c r="M1184" s="72">
        <v>63855</v>
      </c>
      <c r="N1184" s="14">
        <f t="shared" si="286"/>
        <v>174.945205479452</v>
      </c>
      <c r="O1184" s="15">
        <v>5200</v>
      </c>
      <c r="P1184" s="15">
        <f t="shared" si="278"/>
        <v>332046000</v>
      </c>
      <c r="Q1184" s="16">
        <f>IFERROR(VLOOKUP(G1184,SCENARIOS!$A$13:$E$18,4,0),0.025)</f>
        <v>0.025</v>
      </c>
      <c r="R1184" s="52">
        <f>IFERROR(VLOOKUP(L1184,INPUTS!$A$107:$B$120,2,0),0.0082)</f>
        <v>0.0039</v>
      </c>
      <c r="S1184" s="52">
        <f t="shared" si="279"/>
        <v>20.28</v>
      </c>
      <c r="T1184" s="15">
        <f t="shared" si="280"/>
        <v>1294979.4</v>
      </c>
      <c r="U1184" s="15">
        <f>T1184/INPUTS!$B$7*1000</f>
        <v>1618724250</v>
      </c>
      <c r="V1184" s="15">
        <f>T1184*INPUTS!$B$6</f>
        <v>4092134.904</v>
      </c>
      <c r="W1184" s="73" t="s">
        <v>396</v>
      </c>
      <c r="X1184" s="73" t="s">
        <v>396</v>
      </c>
      <c r="Y1184" s="67">
        <f>IFERROR(VLOOKUP(E1184,INPUTS!$A$44:$B$103,2,0),0)</f>
        <v>0.02</v>
      </c>
      <c r="Z1184" s="15">
        <f t="shared" si="282"/>
        <v>25899.588</v>
      </c>
      <c r="AA1184" s="20">
        <f>IFERROR(VLOOKUP(E1184,INPUTS!$A$44:$C$103,3,0),SCENARIOS!$J$25)</f>
        <v>0.06</v>
      </c>
      <c r="AB1184" s="15">
        <f t="shared" si="289"/>
        <v>87909.0197210504</v>
      </c>
      <c r="AC1184" s="20">
        <f>IFERROR(VLOOKUP($E1184,INPUTS!$A$44:$G$103,4,0),SCENARIOS!$K$25)</f>
        <v>0.15</v>
      </c>
      <c r="AD1184" s="15">
        <f t="shared" si="289"/>
        <v>248652.467248901</v>
      </c>
      <c r="AE1184" s="20">
        <f>IFERROR(VLOOKUP($E1184,INPUTS!$A$44:$G$103,5,0),SCENARIOS!$L$25)</f>
        <v>0.3</v>
      </c>
      <c r="AF1184" s="15">
        <f t="shared" si="289"/>
        <v>562654.887201847</v>
      </c>
      <c r="AG1184" s="20">
        <f>IFERROR(VLOOKUP($E1184,INPUTS!$A$44:$G$103,6,0),SCENARIOS!$M$25)</f>
        <v>0.4</v>
      </c>
      <c r="AH1184" s="15">
        <f t="shared" si="284"/>
        <v>848789.813870957</v>
      </c>
      <c r="AI1184" s="20">
        <f>IFERROR(VLOOKUP($E1184,INPUTS!$A$44:$G$103,7,0),SCENARIOS!$N$25)</f>
        <v>0.5</v>
      </c>
      <c r="AJ1184" s="15">
        <f t="shared" si="285"/>
        <v>1200409.70803938</v>
      </c>
      <c r="AL1184" t="str">
        <f t="shared" si="287"/>
        <v>MULTI</v>
      </c>
      <c r="AM1184" s="21">
        <f t="shared" si="288"/>
        <v>2400819.41607876</v>
      </c>
    </row>
    <row r="1185" ht="15" customHeight="1" spans="1:39">
      <c r="A1185" s="24" t="s">
        <v>2214</v>
      </c>
      <c r="B1185" s="70" t="s">
        <v>592</v>
      </c>
      <c r="C1185" s="70" t="s">
        <v>593</v>
      </c>
      <c r="D1185" s="70" t="s">
        <v>929</v>
      </c>
      <c r="E1185" s="10" t="s">
        <v>211</v>
      </c>
      <c r="F1185" s="70" t="s">
        <v>594</v>
      </c>
      <c r="G1185" s="70" t="s">
        <v>165</v>
      </c>
      <c r="H1185" s="70" t="s">
        <v>1519</v>
      </c>
      <c r="I1185" s="70" t="s">
        <v>1519</v>
      </c>
      <c r="J1185" s="70" t="s">
        <v>1519</v>
      </c>
      <c r="K1185" s="70" t="s">
        <v>1520</v>
      </c>
      <c r="L1185" s="71" t="s">
        <v>279</v>
      </c>
      <c r="M1185" s="72">
        <v>44134</v>
      </c>
      <c r="N1185" s="14">
        <f t="shared" si="286"/>
        <v>120.915068493151</v>
      </c>
      <c r="O1185" s="15">
        <v>2800</v>
      </c>
      <c r="P1185" s="15">
        <f t="shared" si="278"/>
        <v>123575200</v>
      </c>
      <c r="Q1185" s="16">
        <f>IFERROR(VLOOKUP(G1185,SCENARIOS!$A$13:$E$18,4,0),0.025)</f>
        <v>0.025</v>
      </c>
      <c r="R1185" s="52">
        <f>IFERROR(VLOOKUP(L1185,INPUTS!$A$107:$B$120,2,0),0.0082)</f>
        <v>0.0039</v>
      </c>
      <c r="S1185" s="52">
        <f t="shared" si="279"/>
        <v>10.92</v>
      </c>
      <c r="T1185" s="15">
        <f t="shared" si="280"/>
        <v>481943.28</v>
      </c>
      <c r="U1185" s="15">
        <f>T1185/INPUTS!$B$7*1000</f>
        <v>602429100</v>
      </c>
      <c r="V1185" s="15">
        <f>T1185*INPUTS!$B$6</f>
        <v>1522940.7648</v>
      </c>
      <c r="W1185" s="73" t="s">
        <v>396</v>
      </c>
      <c r="X1185" s="73" t="s">
        <v>396</v>
      </c>
      <c r="Y1185" s="67">
        <f>IFERROR(VLOOKUP(E1185,INPUTS!$A$44:$B$103,2,0),0)</f>
        <v>0.02</v>
      </c>
      <c r="Z1185" s="15">
        <f t="shared" si="282"/>
        <v>9638.8656</v>
      </c>
      <c r="AA1185" s="20">
        <f>IFERROR(VLOOKUP(E1185,INPUTS!$A$44:$C$103,3,0),SCENARIOS!$J$25)</f>
        <v>0.06</v>
      </c>
      <c r="AB1185" s="15">
        <f t="shared" si="289"/>
        <v>32716.4751083668</v>
      </c>
      <c r="AC1185" s="20">
        <f>IFERROR(VLOOKUP($E1185,INPUTS!$A$44:$G$103,4,0),SCENARIOS!$K$25)</f>
        <v>0.15</v>
      </c>
      <c r="AD1185" s="15">
        <f t="shared" si="289"/>
        <v>92539.2215860946</v>
      </c>
      <c r="AE1185" s="20">
        <f>IFERROR(VLOOKUP($E1185,INPUTS!$A$44:$G$103,5,0),SCENARIOS!$L$25)</f>
        <v>0.3</v>
      </c>
      <c r="AF1185" s="15">
        <f t="shared" si="289"/>
        <v>209399.270634026</v>
      </c>
      <c r="AG1185" s="20">
        <f>IFERROR(VLOOKUP($E1185,INPUTS!$A$44:$G$103,6,0),SCENARIOS!$M$25)</f>
        <v>0.4</v>
      </c>
      <c r="AH1185" s="15">
        <f t="shared" si="284"/>
        <v>315888.072758191</v>
      </c>
      <c r="AI1185" s="20">
        <f>IFERROR(VLOOKUP($E1185,INPUTS!$A$44:$G$103,7,0),SCENARIOS!$N$25)</f>
        <v>0.5</v>
      </c>
      <c r="AJ1185" s="15">
        <f t="shared" si="285"/>
        <v>446747.949841011</v>
      </c>
      <c r="AL1185" t="str">
        <f t="shared" si="287"/>
        <v>MULTI</v>
      </c>
      <c r="AM1185" s="21">
        <f t="shared" si="288"/>
        <v>893495.899682021</v>
      </c>
    </row>
    <row r="1186" ht="15" customHeight="1" spans="1:39">
      <c r="A1186" s="6" t="s">
        <v>2215</v>
      </c>
      <c r="B1186" s="70" t="s">
        <v>604</v>
      </c>
      <c r="C1186" s="70" t="s">
        <v>605</v>
      </c>
      <c r="D1186" s="70" t="s">
        <v>929</v>
      </c>
      <c r="E1186" s="10" t="s">
        <v>213</v>
      </c>
      <c r="F1186" s="70" t="s">
        <v>606</v>
      </c>
      <c r="G1186" s="70" t="s">
        <v>165</v>
      </c>
      <c r="H1186" s="70" t="s">
        <v>1519</v>
      </c>
      <c r="I1186" s="70" t="s">
        <v>1519</v>
      </c>
      <c r="J1186" s="70" t="s">
        <v>1519</v>
      </c>
      <c r="K1186" s="70" t="s">
        <v>1520</v>
      </c>
      <c r="L1186" s="71" t="s">
        <v>282</v>
      </c>
      <c r="M1186" s="72">
        <v>110218</v>
      </c>
      <c r="N1186" s="14">
        <f t="shared" si="286"/>
        <v>301.967123287671</v>
      </c>
      <c r="O1186" s="15">
        <v>2500</v>
      </c>
      <c r="P1186" s="15">
        <f t="shared" si="278"/>
        <v>275545000</v>
      </c>
      <c r="Q1186" s="16">
        <f>IFERROR(VLOOKUP(G1186,SCENARIOS!$A$13:$E$18,4,0),0.025)</f>
        <v>0.025</v>
      </c>
      <c r="R1186" s="52">
        <f>IFERROR(VLOOKUP(L1186,INPUTS!$A$107:$B$120,2,0),0.0082)</f>
        <v>0.0042</v>
      </c>
      <c r="S1186" s="52">
        <f t="shared" si="279"/>
        <v>10.5</v>
      </c>
      <c r="T1186" s="15">
        <f t="shared" si="280"/>
        <v>1157289</v>
      </c>
      <c r="U1186" s="15">
        <f>T1186/INPUTS!$B$7*1000</f>
        <v>1446611250</v>
      </c>
      <c r="V1186" s="15">
        <f>T1186*INPUTS!$B$6</f>
        <v>3657033.24</v>
      </c>
      <c r="W1186" s="73" t="s">
        <v>396</v>
      </c>
      <c r="X1186" s="73" t="s">
        <v>396</v>
      </c>
      <c r="Y1186" s="67">
        <f>IFERROR(VLOOKUP(E1186,INPUTS!$A$44:$B$103,2,0),0)</f>
        <v>0.02</v>
      </c>
      <c r="Z1186" s="15">
        <f t="shared" si="282"/>
        <v>23145.78</v>
      </c>
      <c r="AA1186" s="20">
        <f>IFERROR(VLOOKUP(E1186,INPUTS!$A$44:$C$103,3,0),SCENARIOS!$J$25)</f>
        <v>0.06</v>
      </c>
      <c r="AB1186" s="15">
        <f t="shared" si="289"/>
        <v>78561.9767572787</v>
      </c>
      <c r="AC1186" s="20">
        <f>IFERROR(VLOOKUP($E1186,INPUTS!$A$44:$G$103,4,0),SCENARIOS!$K$25)</f>
        <v>0.15</v>
      </c>
      <c r="AD1186" s="15">
        <f t="shared" si="289"/>
        <v>222214.164310269</v>
      </c>
      <c r="AE1186" s="20">
        <f>IFERROR(VLOOKUP($E1186,INPUTS!$A$44:$G$103,5,0),SCENARIOS!$L$25)</f>
        <v>0.3</v>
      </c>
      <c r="AF1186" s="15">
        <f t="shared" si="289"/>
        <v>502829.86104253</v>
      </c>
      <c r="AG1186" s="20">
        <f>IFERROR(VLOOKUP($E1186,INPUTS!$A$44:$G$103,6,0),SCENARIOS!$M$25)</f>
        <v>0.4</v>
      </c>
      <c r="AH1186" s="15">
        <f t="shared" si="284"/>
        <v>758541.112626893</v>
      </c>
      <c r="AI1186" s="20">
        <f>IFERROR(VLOOKUP($E1186,INPUTS!$A$44:$G$103,7,0),SCENARIOS!$N$25)</f>
        <v>0.5</v>
      </c>
      <c r="AJ1186" s="15">
        <f t="shared" si="285"/>
        <v>1072774.55580157</v>
      </c>
      <c r="AL1186" t="str">
        <f t="shared" si="287"/>
        <v>MULTI</v>
      </c>
      <c r="AM1186" s="21">
        <f t="shared" si="288"/>
        <v>2145549.11160315</v>
      </c>
    </row>
    <row r="1187" ht="15" customHeight="1" spans="1:39">
      <c r="A1187" s="24" t="s">
        <v>2216</v>
      </c>
      <c r="B1187" s="70" t="s">
        <v>595</v>
      </c>
      <c r="C1187" s="70" t="s">
        <v>596</v>
      </c>
      <c r="D1187" s="70" t="s">
        <v>929</v>
      </c>
      <c r="E1187" s="10" t="s">
        <v>212</v>
      </c>
      <c r="F1187" s="70" t="s">
        <v>597</v>
      </c>
      <c r="G1187" s="70" t="s">
        <v>165</v>
      </c>
      <c r="H1187" s="70" t="s">
        <v>1519</v>
      </c>
      <c r="I1187" s="70" t="s">
        <v>1519</v>
      </c>
      <c r="J1187" s="70" t="s">
        <v>1519</v>
      </c>
      <c r="K1187" s="70" t="s">
        <v>1520</v>
      </c>
      <c r="L1187" s="71" t="s">
        <v>288</v>
      </c>
      <c r="M1187" s="72">
        <v>19420</v>
      </c>
      <c r="N1187" s="14">
        <f t="shared" si="286"/>
        <v>53.2054794520548</v>
      </c>
      <c r="O1187" s="15">
        <v>3200</v>
      </c>
      <c r="P1187" s="15">
        <f t="shared" si="278"/>
        <v>62144000</v>
      </c>
      <c r="Q1187" s="16">
        <f>IFERROR(VLOOKUP(G1187,SCENARIOS!$A$13:$E$18,4,0),0.025)</f>
        <v>0.025</v>
      </c>
      <c r="R1187" s="52">
        <f>IFERROR(VLOOKUP(L1187,INPUTS!$A$107:$B$120,2,0),0.0082)</f>
        <v>0.0085</v>
      </c>
      <c r="S1187" s="52">
        <f t="shared" si="279"/>
        <v>27.2</v>
      </c>
      <c r="T1187" s="15">
        <f t="shared" si="280"/>
        <v>528224</v>
      </c>
      <c r="U1187" s="15">
        <f>T1187/INPUTS!$B$7*1000</f>
        <v>660280000</v>
      </c>
      <c r="V1187" s="15">
        <f>T1187*INPUTS!$B$6</f>
        <v>1669187.84</v>
      </c>
      <c r="W1187" s="73" t="s">
        <v>396</v>
      </c>
      <c r="X1187" s="73" t="s">
        <v>396</v>
      </c>
      <c r="Y1187" s="67">
        <f>IFERROR(VLOOKUP(E1187,INPUTS!$A$44:$B$103,2,0),0)</f>
        <v>0.02</v>
      </c>
      <c r="Z1187" s="15">
        <f t="shared" si="282"/>
        <v>10564.48</v>
      </c>
      <c r="AA1187" s="20">
        <f>IFERROR(VLOOKUP(E1187,INPUTS!$A$44:$C$103,3,0),SCENARIOS!$J$25)</f>
        <v>0.06</v>
      </c>
      <c r="AB1187" s="15">
        <f t="shared" si="289"/>
        <v>35858.2183107562</v>
      </c>
      <c r="AC1187" s="20">
        <f>IFERROR(VLOOKUP($E1187,INPUTS!$A$44:$G$103,4,0),SCENARIOS!$K$25)</f>
        <v>0.15</v>
      </c>
      <c r="AD1187" s="15">
        <f t="shared" si="289"/>
        <v>101425.706741036</v>
      </c>
      <c r="AE1187" s="20">
        <f>IFERROR(VLOOKUP($E1187,INPUTS!$A$44:$G$103,5,0),SCENARIOS!$L$25)</f>
        <v>0.3</v>
      </c>
      <c r="AF1187" s="15">
        <f t="shared" si="289"/>
        <v>229507.755210089</v>
      </c>
      <c r="AG1187" s="20">
        <f>IFERROR(VLOOKUP($E1187,INPUTS!$A$44:$G$103,6,0),SCENARIOS!$M$25)</f>
        <v>0.4</v>
      </c>
      <c r="AH1187" s="15">
        <f t="shared" si="284"/>
        <v>346222.612222382</v>
      </c>
      <c r="AI1187" s="20">
        <f>IFERROR(VLOOKUP($E1187,INPUTS!$A$44:$G$103,7,0),SCENARIOS!$N$25)</f>
        <v>0.5</v>
      </c>
      <c r="AJ1187" s="15">
        <f t="shared" si="285"/>
        <v>489648.883696061</v>
      </c>
      <c r="AL1187" t="str">
        <f t="shared" si="287"/>
        <v>MULTI</v>
      </c>
      <c r="AM1187" s="21">
        <f t="shared" si="288"/>
        <v>979297.767392121</v>
      </c>
    </row>
    <row r="1188" ht="15" customHeight="1" spans="1:39">
      <c r="A1188" s="6" t="s">
        <v>2217</v>
      </c>
      <c r="B1188" s="70" t="s">
        <v>718</v>
      </c>
      <c r="C1188" s="70" t="s">
        <v>719</v>
      </c>
      <c r="D1188" s="70" t="s">
        <v>929</v>
      </c>
      <c r="E1188" s="10" t="s">
        <v>721</v>
      </c>
      <c r="F1188" s="70" t="s">
        <v>720</v>
      </c>
      <c r="G1188" s="70" t="s">
        <v>165</v>
      </c>
      <c r="H1188" s="70" t="s">
        <v>1519</v>
      </c>
      <c r="I1188" s="70" t="s">
        <v>1519</v>
      </c>
      <c r="J1188" s="70" t="s">
        <v>1519</v>
      </c>
      <c r="K1188" s="70" t="s">
        <v>1520</v>
      </c>
      <c r="L1188" s="71" t="s">
        <v>2235</v>
      </c>
      <c r="M1188" s="72">
        <v>13200</v>
      </c>
      <c r="N1188" s="14">
        <f t="shared" si="286"/>
        <v>36.1643835616438</v>
      </c>
      <c r="O1188" s="15">
        <v>2800</v>
      </c>
      <c r="P1188" s="15">
        <f t="shared" si="278"/>
        <v>36960000</v>
      </c>
      <c r="Q1188" s="16">
        <f>IFERROR(VLOOKUP(G1188,SCENARIOS!$A$13:$E$18,4,0),0.025)</f>
        <v>0.025</v>
      </c>
      <c r="R1188" s="52">
        <f>IFERROR(VLOOKUP(L1188,INPUTS!$A$107:$B$120,2,0),0.0082)</f>
        <v>0.0082</v>
      </c>
      <c r="S1188" s="52">
        <f t="shared" si="279"/>
        <v>22.96</v>
      </c>
      <c r="T1188" s="15">
        <f t="shared" si="280"/>
        <v>303072</v>
      </c>
      <c r="U1188" s="15">
        <f>T1188/INPUTS!$B$7*1000</f>
        <v>378840000</v>
      </c>
      <c r="V1188" s="15">
        <f>T1188*INPUTS!$B$6</f>
        <v>957707.52</v>
      </c>
      <c r="W1188" s="73" t="s">
        <v>396</v>
      </c>
      <c r="X1188" s="73" t="s">
        <v>396</v>
      </c>
      <c r="Y1188" s="67">
        <f>IFERROR(VLOOKUP(E1188,INPUTS!$A$44:$B$103,2,0),0)</f>
        <v>0</v>
      </c>
      <c r="Z1188" s="15">
        <f t="shared" si="282"/>
        <v>0</v>
      </c>
      <c r="AA1188" s="20">
        <f>IFERROR(VLOOKUP(E1188,INPUTS!$A$44:$C$103,3,0),SCENARIOS!$J$25)</f>
        <v>0.015</v>
      </c>
      <c r="AB1188" s="15">
        <f t="shared" ref="AB1188:AF1203" si="290">$T1188*AA1188*(1+$Q1188)^AB$2</f>
        <v>5143.47224845781</v>
      </c>
      <c r="AC1188" s="20">
        <f>IFERROR(VLOOKUP($E1188,INPUTS!$A$44:$G$103,4,0),SCENARIOS!$K$25)</f>
        <v>0.075</v>
      </c>
      <c r="AD1188" s="15">
        <f t="shared" si="290"/>
        <v>29096.8337234009</v>
      </c>
      <c r="AE1188" s="20">
        <f>IFERROR(VLOOKUP($E1188,INPUTS!$A$44:$G$103,5,0),SCENARIOS!$L$25)</f>
        <v>0.15</v>
      </c>
      <c r="AF1188" s="15">
        <f t="shared" si="290"/>
        <v>65840.7932875373</v>
      </c>
      <c r="AG1188" s="20">
        <f>IFERROR(VLOOKUP($E1188,INPUTS!$A$44:$G$103,6,0),SCENARIOS!$M$25)</f>
        <v>0.2</v>
      </c>
      <c r="AH1188" s="15">
        <f t="shared" si="284"/>
        <v>99323.7523583382</v>
      </c>
      <c r="AI1188" s="20">
        <f>IFERROR(VLOOKUP($E1188,INPUTS!$A$44:$G$103,7,0),SCENARIOS!$N$25)</f>
        <v>0.3</v>
      </c>
      <c r="AJ1188" s="15">
        <f t="shared" si="285"/>
        <v>168563.563730007</v>
      </c>
      <c r="AL1188" t="str">
        <f t="shared" si="287"/>
        <v>MULTI</v>
      </c>
      <c r="AM1188" s="21">
        <f t="shared" si="288"/>
        <v>561878.545766692</v>
      </c>
    </row>
    <row r="1189" ht="15" customHeight="1" spans="1:39">
      <c r="A1189" s="24" t="s">
        <v>2218</v>
      </c>
      <c r="B1189" s="70" t="s">
        <v>601</v>
      </c>
      <c r="C1189" s="70" t="s">
        <v>602</v>
      </c>
      <c r="D1189" s="70" t="s">
        <v>929</v>
      </c>
      <c r="E1189" s="10" t="s">
        <v>210</v>
      </c>
      <c r="F1189" s="70" t="s">
        <v>603</v>
      </c>
      <c r="G1189" s="70" t="s">
        <v>165</v>
      </c>
      <c r="H1189" s="70" t="s">
        <v>1519</v>
      </c>
      <c r="I1189" s="70" t="s">
        <v>1519</v>
      </c>
      <c r="J1189" s="70" t="s">
        <v>1519</v>
      </c>
      <c r="K1189" s="70" t="s">
        <v>1520</v>
      </c>
      <c r="L1189" s="71" t="s">
        <v>279</v>
      </c>
      <c r="M1189" s="72">
        <v>25500</v>
      </c>
      <c r="N1189" s="14">
        <f t="shared" si="286"/>
        <v>69.8630136986301</v>
      </c>
      <c r="O1189" s="15">
        <v>4000</v>
      </c>
      <c r="P1189" s="15">
        <f t="shared" si="278"/>
        <v>102000000</v>
      </c>
      <c r="Q1189" s="16">
        <f>IFERROR(VLOOKUP(G1189,SCENARIOS!$A$13:$E$18,4,0),0.025)</f>
        <v>0.025</v>
      </c>
      <c r="R1189" s="52">
        <f>IFERROR(VLOOKUP(L1189,INPUTS!$A$107:$B$120,2,0),0.0082)</f>
        <v>0.0039</v>
      </c>
      <c r="S1189" s="52">
        <f t="shared" si="279"/>
        <v>15.6</v>
      </c>
      <c r="T1189" s="15">
        <f t="shared" si="280"/>
        <v>397800</v>
      </c>
      <c r="U1189" s="15">
        <f>T1189/INPUTS!$B$7*1000</f>
        <v>497250000</v>
      </c>
      <c r="V1189" s="15">
        <f>T1189*INPUTS!$B$6</f>
        <v>1257048</v>
      </c>
      <c r="W1189" s="73" t="s">
        <v>396</v>
      </c>
      <c r="X1189" s="73" t="s">
        <v>396</v>
      </c>
      <c r="Y1189" s="67">
        <f>IFERROR(VLOOKUP(E1189,INPUTS!$A$44:$B$103,2,0),0)</f>
        <v>0.02</v>
      </c>
      <c r="Z1189" s="15">
        <f t="shared" si="282"/>
        <v>7956</v>
      </c>
      <c r="AA1189" s="20">
        <f>IFERROR(VLOOKUP(E1189,INPUTS!$A$44:$C$103,3,0),SCENARIOS!$J$25)</f>
        <v>0.06</v>
      </c>
      <c r="AB1189" s="15">
        <f t="shared" si="290"/>
        <v>27004.4512252734</v>
      </c>
      <c r="AC1189" s="20">
        <f>IFERROR(VLOOKUP($E1189,INPUTS!$A$44:$G$103,4,0),SCENARIOS!$K$25)</f>
        <v>0.15</v>
      </c>
      <c r="AD1189" s="15">
        <f t="shared" si="290"/>
        <v>76382.6447521966</v>
      </c>
      <c r="AE1189" s="20">
        <f>IFERROR(VLOOKUP($E1189,INPUTS!$A$44:$G$103,5,0),SCENARIOS!$L$25)</f>
        <v>0.3</v>
      </c>
      <c r="AF1189" s="15">
        <f t="shared" si="290"/>
        <v>172839.903189884</v>
      </c>
      <c r="AG1189" s="20">
        <f>IFERROR(VLOOKUP($E1189,INPUTS!$A$44:$G$103,6,0),SCENARIOS!$M$25)</f>
        <v>0.4</v>
      </c>
      <c r="AH1189" s="15">
        <f t="shared" si="284"/>
        <v>260736.647979008</v>
      </c>
      <c r="AI1189" s="20">
        <f>IFERROR(VLOOKUP($E1189,INPUTS!$A$44:$G$103,7,0),SCENARIOS!$N$25)</f>
        <v>0.5</v>
      </c>
      <c r="AJ1189" s="15">
        <f t="shared" si="285"/>
        <v>368749.481156276</v>
      </c>
      <c r="AL1189" t="str">
        <f t="shared" si="287"/>
        <v>MULTI</v>
      </c>
      <c r="AM1189" s="21">
        <f t="shared" si="288"/>
        <v>737498.962312553</v>
      </c>
    </row>
    <row r="1190" ht="15" customHeight="1" spans="1:39">
      <c r="A1190" s="6" t="s">
        <v>2219</v>
      </c>
      <c r="B1190" s="70" t="s">
        <v>660</v>
      </c>
      <c r="C1190" s="70" t="s">
        <v>661</v>
      </c>
      <c r="D1190" s="70" t="s">
        <v>929</v>
      </c>
      <c r="E1190" s="10" t="s">
        <v>221</v>
      </c>
      <c r="F1190" s="70" t="s">
        <v>662</v>
      </c>
      <c r="G1190" s="70" t="s">
        <v>165</v>
      </c>
      <c r="H1190" s="70" t="s">
        <v>1519</v>
      </c>
      <c r="I1190" s="70" t="s">
        <v>1519</v>
      </c>
      <c r="J1190" s="70" t="s">
        <v>1519</v>
      </c>
      <c r="K1190" s="70" t="s">
        <v>1520</v>
      </c>
      <c r="L1190" s="71" t="s">
        <v>284</v>
      </c>
      <c r="M1190" s="72">
        <v>44584</v>
      </c>
      <c r="N1190" s="14">
        <f t="shared" si="286"/>
        <v>122.147945205479</v>
      </c>
      <c r="O1190" s="15">
        <v>1800</v>
      </c>
      <c r="P1190" s="15">
        <f t="shared" si="278"/>
        <v>80251200</v>
      </c>
      <c r="Q1190" s="16">
        <f>IFERROR(VLOOKUP(G1190,SCENARIOS!$A$13:$E$18,4,0),0.025)</f>
        <v>0.025</v>
      </c>
      <c r="R1190" s="52">
        <f>IFERROR(VLOOKUP(L1190,INPUTS!$A$107:$B$120,2,0),0.0082)</f>
        <v>0.0041</v>
      </c>
      <c r="S1190" s="52">
        <f t="shared" si="279"/>
        <v>7.38</v>
      </c>
      <c r="T1190" s="15">
        <f t="shared" si="280"/>
        <v>329029.92</v>
      </c>
      <c r="U1190" s="15">
        <f>T1190/INPUTS!$B$7*1000</f>
        <v>411287400</v>
      </c>
      <c r="V1190" s="15">
        <f>T1190*INPUTS!$B$6</f>
        <v>1039734.5472</v>
      </c>
      <c r="W1190" s="73" t="s">
        <v>396</v>
      </c>
      <c r="X1190" s="73" t="s">
        <v>396</v>
      </c>
      <c r="Y1190" s="67">
        <f>IFERROR(VLOOKUP(E1190,INPUTS!$A$44:$B$103,2,0),0)</f>
        <v>0.02</v>
      </c>
      <c r="Z1190" s="15">
        <f t="shared" si="282"/>
        <v>6580.5984</v>
      </c>
      <c r="AA1190" s="20">
        <f>IFERROR(VLOOKUP(E1190,INPUTS!$A$44:$C$103,3,0),SCENARIOS!$J$25)</f>
        <v>0.06</v>
      </c>
      <c r="AB1190" s="15">
        <f t="shared" si="290"/>
        <v>22336.0292264847</v>
      </c>
      <c r="AC1190" s="20">
        <f>IFERROR(VLOOKUP($E1190,INPUTS!$A$44:$G$103,4,0),SCENARIOS!$K$25)</f>
        <v>0.15</v>
      </c>
      <c r="AD1190" s="15">
        <f t="shared" si="290"/>
        <v>63177.9172755246</v>
      </c>
      <c r="AE1190" s="20">
        <f>IFERROR(VLOOKUP($E1190,INPUTS!$A$44:$G$103,5,0),SCENARIOS!$L$25)</f>
        <v>0.3</v>
      </c>
      <c r="AF1190" s="15">
        <f t="shared" si="290"/>
        <v>142960.028957706</v>
      </c>
      <c r="AG1190" s="20">
        <f>IFERROR(VLOOKUP($E1190,INPUTS!$A$44:$G$103,6,0),SCENARIOS!$M$25)</f>
        <v>0.4</v>
      </c>
      <c r="AH1190" s="15">
        <f t="shared" si="284"/>
        <v>215661.534503773</v>
      </c>
      <c r="AI1190" s="20">
        <f>IFERROR(VLOOKUP($E1190,INPUTS!$A$44:$G$103,7,0),SCENARIOS!$N$25)</f>
        <v>0.5</v>
      </c>
      <c r="AJ1190" s="15">
        <f t="shared" si="285"/>
        <v>305001.539177705</v>
      </c>
      <c r="AL1190" t="str">
        <f t="shared" si="287"/>
        <v>MULTI</v>
      </c>
      <c r="AM1190" s="21">
        <f t="shared" si="288"/>
        <v>610003.07835541</v>
      </c>
    </row>
    <row r="1191" ht="15" customHeight="1" spans="1:39">
      <c r="A1191" s="24" t="s">
        <v>2220</v>
      </c>
      <c r="B1191" s="70" t="s">
        <v>722</v>
      </c>
      <c r="C1191" s="70" t="s">
        <v>723</v>
      </c>
      <c r="D1191" s="70" t="s">
        <v>929</v>
      </c>
      <c r="E1191" s="10" t="s">
        <v>725</v>
      </c>
      <c r="F1191" s="70" t="s">
        <v>1721</v>
      </c>
      <c r="G1191" s="70" t="s">
        <v>165</v>
      </c>
      <c r="H1191" s="70" t="s">
        <v>1519</v>
      </c>
      <c r="I1191" s="70" t="s">
        <v>1519</v>
      </c>
      <c r="J1191" s="70" t="s">
        <v>1519</v>
      </c>
      <c r="K1191" s="70" t="s">
        <v>1520</v>
      </c>
      <c r="L1191" s="71" t="s">
        <v>279</v>
      </c>
      <c r="M1191" s="72">
        <v>34242</v>
      </c>
      <c r="N1191" s="14">
        <f t="shared" si="286"/>
        <v>93.813698630137</v>
      </c>
      <c r="O1191" s="15">
        <v>2500</v>
      </c>
      <c r="P1191" s="15">
        <f t="shared" si="278"/>
        <v>85605000</v>
      </c>
      <c r="Q1191" s="16">
        <f>IFERROR(VLOOKUP(G1191,SCENARIOS!$A$13:$E$18,4,0),0.025)</f>
        <v>0.025</v>
      </c>
      <c r="R1191" s="70">
        <f>IFERROR(VLOOKUP(L1191,INPUTS!$A$107:$B$120,2,0),0.0082)</f>
        <v>0.0039</v>
      </c>
      <c r="S1191" s="70">
        <f t="shared" si="279"/>
        <v>9.75</v>
      </c>
      <c r="T1191" s="15">
        <f t="shared" si="280"/>
        <v>333859.5</v>
      </c>
      <c r="U1191" s="15">
        <f>T1191/INPUTS!$B$7*1000</f>
        <v>417324375</v>
      </c>
      <c r="V1191" s="15">
        <f>T1191*INPUTS!$B$6</f>
        <v>1054996.02</v>
      </c>
      <c r="W1191" s="73" t="s">
        <v>396</v>
      </c>
      <c r="X1191" s="73" t="s">
        <v>396</v>
      </c>
      <c r="Y1191" s="67">
        <f>IFERROR(VLOOKUP(E1191,INPUTS!$A$44:$B$103,2,0),0)</f>
        <v>0</v>
      </c>
      <c r="Z1191" s="15">
        <f t="shared" si="282"/>
        <v>0</v>
      </c>
      <c r="AA1191" s="20">
        <f>IFERROR(VLOOKUP(E1191,INPUTS!$A$44:$C$103,3,0),SCENARIOS!$J$25)</f>
        <v>0.015</v>
      </c>
      <c r="AB1191" s="15">
        <f t="shared" si="290"/>
        <v>5665.97070377336</v>
      </c>
      <c r="AC1191" s="20">
        <f>IFERROR(VLOOKUP($E1191,INPUTS!$A$44:$G$103,4,0),SCENARIOS!$K$25)</f>
        <v>0.075</v>
      </c>
      <c r="AD1191" s="15">
        <f t="shared" si="290"/>
        <v>32052.6289412343</v>
      </c>
      <c r="AE1191" s="20">
        <f>IFERROR(VLOOKUP($E1191,INPUTS!$A$44:$G$103,5,0),SCENARIOS!$L$25)</f>
        <v>0.15</v>
      </c>
      <c r="AF1191" s="15">
        <f t="shared" si="290"/>
        <v>72529.2152576964</v>
      </c>
      <c r="AG1191" s="20">
        <f>IFERROR(VLOOKUP($E1191,INPUTS!$A$44:$G$103,6,0),SCENARIOS!$M$25)</f>
        <v>0.2</v>
      </c>
      <c r="AH1191" s="15">
        <f t="shared" si="284"/>
        <v>109413.533089426</v>
      </c>
      <c r="AI1191" s="20">
        <f>IFERROR(VLOOKUP($E1191,INPUTS!$A$44:$G$103,7,0),SCENARIOS!$N$25)</f>
        <v>0.3</v>
      </c>
      <c r="AJ1191" s="15">
        <f t="shared" si="285"/>
        <v>185687.054908135</v>
      </c>
      <c r="AL1191" t="str">
        <f t="shared" si="287"/>
        <v>MULTI</v>
      </c>
      <c r="AM1191" s="21">
        <f t="shared" si="288"/>
        <v>618956.849693785</v>
      </c>
    </row>
    <row r="1192" ht="15" customHeight="1" spans="1:39">
      <c r="A1192" s="6" t="s">
        <v>2221</v>
      </c>
      <c r="B1192" s="70" t="s">
        <v>656</v>
      </c>
      <c r="C1192" s="70" t="s">
        <v>657</v>
      </c>
      <c r="D1192" s="70" t="s">
        <v>929</v>
      </c>
      <c r="E1192" s="10" t="s">
        <v>659</v>
      </c>
      <c r="F1192" s="70" t="s">
        <v>658</v>
      </c>
      <c r="G1192" s="70" t="s">
        <v>165</v>
      </c>
      <c r="H1192" s="70" t="s">
        <v>1519</v>
      </c>
      <c r="I1192" s="70" t="s">
        <v>1519</v>
      </c>
      <c r="J1192" s="70" t="s">
        <v>1519</v>
      </c>
      <c r="K1192" s="70" t="s">
        <v>1520</v>
      </c>
      <c r="L1192" s="71" t="s">
        <v>1514</v>
      </c>
      <c r="M1192" s="72">
        <v>6550</v>
      </c>
      <c r="N1192" s="14">
        <f t="shared" si="286"/>
        <v>17.9452054794521</v>
      </c>
      <c r="O1192" s="15">
        <v>2200</v>
      </c>
      <c r="P1192" s="15">
        <f t="shared" si="278"/>
        <v>14410000</v>
      </c>
      <c r="Q1192" s="16">
        <f>IFERROR(VLOOKUP(G1192,SCENARIOS!$A$13:$E$18,4,0),0.025)</f>
        <v>0.025</v>
      </c>
      <c r="R1192" s="70">
        <f>IFERROR(VLOOKUP(L1192,INPUTS!$A$107:$B$120,2,0),0.0082)</f>
        <v>0.0082</v>
      </c>
      <c r="S1192" s="70">
        <f t="shared" si="279"/>
        <v>18.04</v>
      </c>
      <c r="T1192" s="15">
        <f t="shared" si="280"/>
        <v>118162</v>
      </c>
      <c r="U1192" s="15">
        <f>T1192/INPUTS!$B$7*1000</f>
        <v>147702500</v>
      </c>
      <c r="V1192" s="15">
        <f>T1192*INPUTS!$B$6</f>
        <v>373391.92</v>
      </c>
      <c r="W1192" s="73" t="s">
        <v>396</v>
      </c>
      <c r="X1192" s="73" t="s">
        <v>396</v>
      </c>
      <c r="Y1192" s="67">
        <f>IFERROR(VLOOKUP(E1192,INPUTS!$A$44:$B$103,2,0),0)</f>
        <v>0</v>
      </c>
      <c r="Z1192" s="15">
        <f t="shared" si="282"/>
        <v>0</v>
      </c>
      <c r="AA1192" s="20">
        <f>IFERROR(VLOOKUP(E1192,INPUTS!$A$44:$C$103,3,0),SCENARIOS!$J$25)</f>
        <v>0.015</v>
      </c>
      <c r="AB1192" s="15">
        <f t="shared" si="290"/>
        <v>2005.34185877373</v>
      </c>
      <c r="AC1192" s="20">
        <f>IFERROR(VLOOKUP($E1192,INPUTS!$A$44:$G$103,4,0),SCENARIOS!$K$25)</f>
        <v>0.075</v>
      </c>
      <c r="AD1192" s="15">
        <f t="shared" si="290"/>
        <v>11344.3012433497</v>
      </c>
      <c r="AE1192" s="20">
        <f>IFERROR(VLOOKUP($E1192,INPUTS!$A$44:$G$103,5,0),SCENARIOS!$L$25)</f>
        <v>0.15</v>
      </c>
      <c r="AF1192" s="15">
        <f t="shared" si="290"/>
        <v>25670.0711924625</v>
      </c>
      <c r="AG1192" s="20">
        <f>IFERROR(VLOOKUP($E1192,INPUTS!$A$44:$G$103,6,0),SCENARIOS!$M$25)</f>
        <v>0.2</v>
      </c>
      <c r="AH1192" s="15">
        <f t="shared" si="284"/>
        <v>38724.4391635187</v>
      </c>
      <c r="AI1192" s="20">
        <f>IFERROR(VLOOKUP($E1192,INPUTS!$A$44:$G$103,7,0),SCENARIOS!$N$25)</f>
        <v>0.3</v>
      </c>
      <c r="AJ1192" s="15">
        <f t="shared" si="285"/>
        <v>65719.7227637827</v>
      </c>
      <c r="AL1192" t="str">
        <f t="shared" si="287"/>
        <v>MULTI</v>
      </c>
      <c r="AM1192" s="21">
        <f t="shared" si="288"/>
        <v>219065.742545942</v>
      </c>
    </row>
    <row r="1193" ht="15" customHeight="1" spans="1:39">
      <c r="A1193" s="24" t="s">
        <v>2222</v>
      </c>
      <c r="B1193" s="70" t="s">
        <v>726</v>
      </c>
      <c r="C1193" s="70" t="s">
        <v>727</v>
      </c>
      <c r="D1193" s="70" t="s">
        <v>929</v>
      </c>
      <c r="E1193" s="10" t="s">
        <v>728</v>
      </c>
      <c r="F1193" s="70" t="s">
        <v>391</v>
      </c>
      <c r="G1193" s="70" t="s">
        <v>165</v>
      </c>
      <c r="H1193" s="70" t="s">
        <v>1519</v>
      </c>
      <c r="I1193" s="70" t="s">
        <v>1519</v>
      </c>
      <c r="J1193" s="70" t="s">
        <v>1519</v>
      </c>
      <c r="K1193" s="70" t="s">
        <v>1520</v>
      </c>
      <c r="L1193" s="71" t="s">
        <v>279</v>
      </c>
      <c r="M1193" s="72">
        <v>347076</v>
      </c>
      <c r="N1193" s="14">
        <f t="shared" si="286"/>
        <v>950.893150684931</v>
      </c>
      <c r="O1193" s="15">
        <v>1900</v>
      </c>
      <c r="P1193" s="15">
        <f t="shared" si="278"/>
        <v>659444400</v>
      </c>
      <c r="Q1193" s="16">
        <f>IFERROR(VLOOKUP(G1193,SCENARIOS!$A$13:$E$18,4,0),0.025)</f>
        <v>0.025</v>
      </c>
      <c r="R1193" s="70">
        <f>IFERROR(VLOOKUP(L1193,INPUTS!$A$107:$B$120,2,0),0.0082)</f>
        <v>0.0039</v>
      </c>
      <c r="S1193" s="70">
        <f t="shared" si="279"/>
        <v>7.41</v>
      </c>
      <c r="T1193" s="15">
        <f t="shared" si="280"/>
        <v>2571833.16</v>
      </c>
      <c r="U1193" s="15">
        <f>T1193/INPUTS!$B$7*1000</f>
        <v>3214791450</v>
      </c>
      <c r="V1193" s="15">
        <f>T1193*INPUTS!$B$6</f>
        <v>8126992.7856</v>
      </c>
      <c r="W1193" s="73" t="s">
        <v>396</v>
      </c>
      <c r="X1193" s="73" t="s">
        <v>396</v>
      </c>
      <c r="Y1193" s="74">
        <f>IFERROR(VLOOKUP(E1193,INPUTS!$A$44:$B$103,2,0),0)</f>
        <v>0</v>
      </c>
      <c r="Z1193" s="15">
        <f t="shared" si="282"/>
        <v>0</v>
      </c>
      <c r="AA1193" s="20">
        <f>IFERROR(VLOOKUP(E1193,INPUTS!$A$44:$C$103,3,0),SCENARIOS!$J$25)</f>
        <v>0.015</v>
      </c>
      <c r="AB1193" s="15">
        <f t="shared" si="290"/>
        <v>43646.8973911267</v>
      </c>
      <c r="AC1193" s="20">
        <f>IFERROR(VLOOKUP($E1193,INPUTS!$A$44:$G$103,4,0),SCENARIOS!$K$25)</f>
        <v>0.075</v>
      </c>
      <c r="AD1193" s="15">
        <f t="shared" si="290"/>
        <v>246912.290877576</v>
      </c>
      <c r="AE1193" s="20">
        <f>IFERROR(VLOOKUP($E1193,INPUTS!$A$44:$G$103,5,0),SCENARIOS!$L$25)</f>
        <v>0.15</v>
      </c>
      <c r="AF1193" s="15">
        <f t="shared" si="290"/>
        <v>558717.187525056</v>
      </c>
      <c r="AG1193" s="20">
        <f>IFERROR(VLOOKUP($E1193,INPUTS!$A$44:$G$103,6,0),SCENARIOS!$M$25)</f>
        <v>0.2</v>
      </c>
      <c r="AH1193" s="15">
        <f t="shared" si="284"/>
        <v>842849.619532</v>
      </c>
      <c r="AI1193" s="20">
        <f>IFERROR(VLOOKUP($E1193,INPUTS!$A$44:$G$103,7,0),SCENARIOS!$N$25)</f>
        <v>0.3</v>
      </c>
      <c r="AJ1193" s="15">
        <f t="shared" si="285"/>
        <v>1430410.47265536</v>
      </c>
      <c r="AK1193" s="1"/>
      <c r="AL1193" t="str">
        <f t="shared" si="287"/>
        <v>MULTI</v>
      </c>
      <c r="AM1193" s="21">
        <f t="shared" si="288"/>
        <v>4768034.90885121</v>
      </c>
    </row>
    <row r="1194" ht="15" customHeight="1" spans="1:39">
      <c r="A1194" s="6" t="s">
        <v>2223</v>
      </c>
      <c r="B1194" s="70" t="s">
        <v>729</v>
      </c>
      <c r="C1194" s="70" t="s">
        <v>730</v>
      </c>
      <c r="D1194" s="70" t="s">
        <v>929</v>
      </c>
      <c r="E1194" s="10" t="s">
        <v>615</v>
      </c>
      <c r="F1194" s="70" t="s">
        <v>614</v>
      </c>
      <c r="G1194" s="70" t="s">
        <v>169</v>
      </c>
      <c r="H1194" s="70" t="s">
        <v>1519</v>
      </c>
      <c r="I1194" s="70" t="s">
        <v>1519</v>
      </c>
      <c r="J1194" s="70" t="s">
        <v>1519</v>
      </c>
      <c r="K1194" s="70" t="s">
        <v>1520</v>
      </c>
      <c r="L1194" s="71" t="s">
        <v>288</v>
      </c>
      <c r="M1194" s="72">
        <v>40384</v>
      </c>
      <c r="N1194" s="14">
        <f t="shared" si="286"/>
        <v>110.641095890411</v>
      </c>
      <c r="O1194" s="15">
        <v>6800</v>
      </c>
      <c r="P1194" s="15">
        <f t="shared" si="278"/>
        <v>274611200</v>
      </c>
      <c r="Q1194" s="16">
        <f>IFERROR(VLOOKUP(G1194,SCENARIOS!$A$13:$E$18,4,0),0.025)</f>
        <v>0.02</v>
      </c>
      <c r="R1194" s="70">
        <f>IFERROR(VLOOKUP(L1194,INPUTS!$A$107:$B$120,2,0),0.0082)</f>
        <v>0.0085</v>
      </c>
      <c r="S1194" s="70">
        <f t="shared" si="279"/>
        <v>57.8</v>
      </c>
      <c r="T1194" s="15">
        <f t="shared" si="280"/>
        <v>2334195.2</v>
      </c>
      <c r="U1194" s="15">
        <f>T1194/INPUTS!$B$7*1000</f>
        <v>2917744000</v>
      </c>
      <c r="V1194" s="15">
        <f>T1194*INPUTS!$B$6</f>
        <v>7376056.832</v>
      </c>
      <c r="W1194" s="73" t="s">
        <v>396</v>
      </c>
      <c r="X1194" s="73" t="s">
        <v>396</v>
      </c>
      <c r="Y1194" s="74">
        <f>IFERROR(VLOOKUP(E1194,INPUTS!$A$44:$B$103,2,0),0)</f>
        <v>0</v>
      </c>
      <c r="Z1194" s="15">
        <f t="shared" si="282"/>
        <v>0</v>
      </c>
      <c r="AA1194" s="20">
        <f>IFERROR(VLOOKUP(E1194,INPUTS!$A$44:$C$103,3,0),SCENARIOS!$J$25)</f>
        <v>0.015</v>
      </c>
      <c r="AB1194" s="15">
        <f t="shared" si="290"/>
        <v>38657.1016686238</v>
      </c>
      <c r="AC1194" s="20">
        <f>IFERROR(VLOOKUP($E1194,INPUTS!$A$44:$G$103,4,0),SCENARIOS!$K$25)</f>
        <v>0.075</v>
      </c>
      <c r="AD1194" s="15">
        <f t="shared" si="290"/>
        <v>213402.819298391</v>
      </c>
      <c r="AE1194" s="20">
        <f>IFERROR(VLOOKUP($E1194,INPUTS!$A$44:$G$103,5,0),SCENARIOS!$L$25)</f>
        <v>0.15</v>
      </c>
      <c r="AF1194" s="15">
        <f t="shared" si="290"/>
        <v>471227.912272224</v>
      </c>
      <c r="AG1194" s="20">
        <f>IFERROR(VLOOKUP($E1194,INPUTS!$A$44:$G$103,6,0),SCENARIOS!$M$25)</f>
        <v>0.2</v>
      </c>
      <c r="AH1194" s="15">
        <f t="shared" si="284"/>
        <v>693698.255829035</v>
      </c>
      <c r="AI1194" s="20">
        <f>IFERROR(VLOOKUP($E1194,INPUTS!$A$44:$G$103,7,0),SCENARIOS!$N$25)</f>
        <v>0.3</v>
      </c>
      <c r="AJ1194" s="15">
        <f t="shared" si="285"/>
        <v>1148848.39121124</v>
      </c>
      <c r="AK1194" s="1"/>
      <c r="AL1194" t="str">
        <f t="shared" si="287"/>
        <v>MULTI</v>
      </c>
      <c r="AM1194" s="21">
        <f t="shared" si="288"/>
        <v>3829494.6373708</v>
      </c>
    </row>
    <row r="1195" ht="15" customHeight="1" spans="1:39">
      <c r="A1195" s="24" t="s">
        <v>2224</v>
      </c>
      <c r="B1195" s="70" t="s">
        <v>666</v>
      </c>
      <c r="C1195" s="70" t="s">
        <v>667</v>
      </c>
      <c r="D1195" s="70" t="s">
        <v>929</v>
      </c>
      <c r="E1195" s="10" t="s">
        <v>668</v>
      </c>
      <c r="F1195" s="70" t="s">
        <v>614</v>
      </c>
      <c r="G1195" s="70" t="s">
        <v>169</v>
      </c>
      <c r="H1195" s="70" t="s">
        <v>1519</v>
      </c>
      <c r="I1195" s="70" t="s">
        <v>1519</v>
      </c>
      <c r="J1195" s="70" t="s">
        <v>1519</v>
      </c>
      <c r="K1195" s="70" t="s">
        <v>1520</v>
      </c>
      <c r="L1195" s="71" t="s">
        <v>286</v>
      </c>
      <c r="M1195" s="72">
        <v>111056</v>
      </c>
      <c r="N1195" s="14">
        <f t="shared" si="286"/>
        <v>304.26301369863</v>
      </c>
      <c r="O1195" s="15">
        <v>2800</v>
      </c>
      <c r="P1195" s="15">
        <f t="shared" si="278"/>
        <v>310956800</v>
      </c>
      <c r="Q1195" s="16">
        <f>IFERROR(VLOOKUP(G1195,SCENARIOS!$A$13:$E$18,4,0),0.025)</f>
        <v>0.02</v>
      </c>
      <c r="R1195" s="70">
        <f>IFERROR(VLOOKUP(L1195,INPUTS!$A$107:$B$120,2,0),0.0082)</f>
        <v>0.0039</v>
      </c>
      <c r="S1195" s="70">
        <f t="shared" si="279"/>
        <v>10.92</v>
      </c>
      <c r="T1195" s="15">
        <f t="shared" si="280"/>
        <v>1212731.52</v>
      </c>
      <c r="U1195" s="15">
        <f>T1195/INPUTS!$B$7*1000</f>
        <v>1515914400</v>
      </c>
      <c r="V1195" s="15">
        <f>T1195*INPUTS!$B$6</f>
        <v>3832231.6032</v>
      </c>
      <c r="W1195" s="73" t="s">
        <v>396</v>
      </c>
      <c r="X1195" s="73" t="s">
        <v>396</v>
      </c>
      <c r="Y1195" s="74">
        <f>IFERROR(VLOOKUP(E1195,INPUTS!$A$44:$B$103,2,0),0)</f>
        <v>0</v>
      </c>
      <c r="Z1195" s="15">
        <f t="shared" si="282"/>
        <v>0</v>
      </c>
      <c r="AA1195" s="20">
        <f>IFERROR(VLOOKUP(E1195,INPUTS!$A$44:$C$103,3,0),SCENARIOS!$J$25)</f>
        <v>0.015</v>
      </c>
      <c r="AB1195" s="15">
        <f t="shared" si="290"/>
        <v>20084.3038600134</v>
      </c>
      <c r="AC1195" s="20">
        <f>IFERROR(VLOOKUP($E1195,INPUTS!$A$44:$G$103,4,0),SCENARIOS!$K$25)</f>
        <v>0.075</v>
      </c>
      <c r="AD1195" s="15">
        <f t="shared" si="290"/>
        <v>110873.471687382</v>
      </c>
      <c r="AE1195" s="20">
        <f>IFERROR(VLOOKUP($E1195,INPUTS!$A$44:$G$103,5,0),SCENARIOS!$L$25)</f>
        <v>0.15</v>
      </c>
      <c r="AF1195" s="15">
        <f t="shared" si="290"/>
        <v>244826.543348354</v>
      </c>
      <c r="AG1195" s="20">
        <f>IFERROR(VLOOKUP($E1195,INPUTS!$A$44:$G$103,6,0),SCENARIOS!$M$25)</f>
        <v>0.2</v>
      </c>
      <c r="AH1195" s="15">
        <f t="shared" si="284"/>
        <v>360411.048832974</v>
      </c>
      <c r="AI1195" s="20">
        <f>IFERROR(VLOOKUP($E1195,INPUTS!$A$44:$G$103,7,0),SCENARIOS!$N$25)</f>
        <v>0.3</v>
      </c>
      <c r="AJ1195" s="15">
        <f t="shared" si="285"/>
        <v>596884.380416497</v>
      </c>
      <c r="AK1195" s="1"/>
      <c r="AL1195" t="str">
        <f t="shared" si="287"/>
        <v>MULTI</v>
      </c>
      <c r="AM1195" s="21">
        <f t="shared" si="288"/>
        <v>1989614.60138832</v>
      </c>
    </row>
    <row r="1196" ht="15" customHeight="1" spans="1:39">
      <c r="A1196" s="6" t="s">
        <v>2225</v>
      </c>
      <c r="B1196" s="70" t="s">
        <v>732</v>
      </c>
      <c r="C1196" s="70" t="s">
        <v>733</v>
      </c>
      <c r="D1196" s="70" t="s">
        <v>929</v>
      </c>
      <c r="E1196" s="10" t="s">
        <v>1153</v>
      </c>
      <c r="F1196" s="70" t="s">
        <v>614</v>
      </c>
      <c r="G1196" s="70" t="s">
        <v>169</v>
      </c>
      <c r="H1196" s="70" t="s">
        <v>1519</v>
      </c>
      <c r="I1196" s="70" t="s">
        <v>1519</v>
      </c>
      <c r="J1196" s="70" t="s">
        <v>1519</v>
      </c>
      <c r="K1196" s="70" t="s">
        <v>1520</v>
      </c>
      <c r="L1196" s="71" t="s">
        <v>286</v>
      </c>
      <c r="M1196" s="72">
        <v>30288</v>
      </c>
      <c r="N1196" s="14">
        <f t="shared" si="286"/>
        <v>82.9808219178082</v>
      </c>
      <c r="O1196" s="15">
        <v>3500</v>
      </c>
      <c r="P1196" s="15">
        <f t="shared" ref="P1196:P1259" si="291">M1196*O1196</f>
        <v>106008000</v>
      </c>
      <c r="Q1196" s="16">
        <f>IFERROR(VLOOKUP(G1196,SCENARIOS!$A$13:$E$18,4,0),0.025)</f>
        <v>0.02</v>
      </c>
      <c r="R1196" s="70">
        <f>IFERROR(VLOOKUP(L1196,INPUTS!$A$107:$B$120,2,0),0.0082)</f>
        <v>0.0039</v>
      </c>
      <c r="S1196" s="70">
        <f t="shared" ref="S1196:S1259" si="292">O1196*R1196</f>
        <v>13.65</v>
      </c>
      <c r="T1196" s="15">
        <f t="shared" ref="T1196:T1259" si="293">M1196*S1196</f>
        <v>413431.2</v>
      </c>
      <c r="U1196" s="15">
        <f>T1196/INPUTS!$B$7*1000</f>
        <v>516789000</v>
      </c>
      <c r="V1196" s="15">
        <f>T1196*INPUTS!$B$6</f>
        <v>1306442.592</v>
      </c>
      <c r="W1196" s="73" t="s">
        <v>396</v>
      </c>
      <c r="X1196" s="73" t="s">
        <v>396</v>
      </c>
      <c r="Y1196" s="74">
        <f>IFERROR(VLOOKUP(E1196,INPUTS!$A$44:$B$103,2,0),0)</f>
        <v>0</v>
      </c>
      <c r="Z1196" s="15">
        <f t="shared" si="282"/>
        <v>0</v>
      </c>
      <c r="AA1196" s="20">
        <f>IFERROR(VLOOKUP(E1196,INPUTS!$A$44:$C$103,3,0),SCENARIOS!$J$25)</f>
        <v>0.015</v>
      </c>
      <c r="AB1196" s="15">
        <f t="shared" si="290"/>
        <v>6846.9217704591</v>
      </c>
      <c r="AC1196" s="20">
        <f>IFERROR(VLOOKUP($E1196,INPUTS!$A$44:$G$103,4,0),SCENARIOS!$K$25)</f>
        <v>0.075</v>
      </c>
      <c r="AD1196" s="15">
        <f t="shared" si="290"/>
        <v>37797.7744388802</v>
      </c>
      <c r="AE1196" s="20">
        <f>IFERROR(VLOOKUP($E1196,INPUTS!$A$44:$G$103,5,0),SCENARIOS!$L$25)</f>
        <v>0.15</v>
      </c>
      <c r="AF1196" s="15">
        <f t="shared" si="290"/>
        <v>83463.5943233026</v>
      </c>
      <c r="AG1196" s="20">
        <f>IFERROR(VLOOKUP($E1196,INPUTS!$A$44:$G$103,6,0),SCENARIOS!$M$25)</f>
        <v>0.2</v>
      </c>
      <c r="AH1196" s="15">
        <f t="shared" si="284"/>
        <v>122867.403011241</v>
      </c>
      <c r="AI1196" s="20">
        <f>IFERROR(VLOOKUP($E1196,INPUTS!$A$44:$G$103,7,0),SCENARIOS!$N$25)</f>
        <v>0.3</v>
      </c>
      <c r="AJ1196" s="15">
        <f t="shared" si="285"/>
        <v>203483.311505624</v>
      </c>
      <c r="AK1196" s="1"/>
      <c r="AL1196" t="str">
        <f t="shared" si="287"/>
        <v>MULTI</v>
      </c>
      <c r="AM1196" s="21">
        <f t="shared" si="288"/>
        <v>678277.705018746</v>
      </c>
    </row>
    <row r="1197" ht="15" customHeight="1" spans="1:39">
      <c r="A1197" s="24" t="s">
        <v>2226</v>
      </c>
      <c r="B1197" s="70" t="s">
        <v>416</v>
      </c>
      <c r="C1197" s="70" t="s">
        <v>417</v>
      </c>
      <c r="D1197" s="70" t="s">
        <v>929</v>
      </c>
      <c r="E1197" s="10" t="s">
        <v>418</v>
      </c>
      <c r="F1197" s="70" t="s">
        <v>930</v>
      </c>
      <c r="G1197" s="70" t="s">
        <v>169</v>
      </c>
      <c r="H1197" s="70" t="s">
        <v>1519</v>
      </c>
      <c r="I1197" s="70" t="s">
        <v>1519</v>
      </c>
      <c r="J1197" s="70" t="s">
        <v>1519</v>
      </c>
      <c r="K1197" s="70" t="s">
        <v>1520</v>
      </c>
      <c r="L1197" s="71" t="s">
        <v>286</v>
      </c>
      <c r="M1197" s="72">
        <v>438092</v>
      </c>
      <c r="N1197" s="14">
        <f t="shared" si="286"/>
        <v>1200.25205479452</v>
      </c>
      <c r="O1197" s="15">
        <v>2500</v>
      </c>
      <c r="P1197" s="15">
        <f t="shared" si="291"/>
        <v>1095230000</v>
      </c>
      <c r="Q1197" s="16">
        <f>IFERROR(VLOOKUP(G1197,SCENARIOS!$A$13:$E$18,4,0),0.025)</f>
        <v>0.02</v>
      </c>
      <c r="R1197" s="70">
        <f>IFERROR(VLOOKUP(L1197,INPUTS!$A$107:$B$120,2,0),0.0082)</f>
        <v>0.0039</v>
      </c>
      <c r="S1197" s="70">
        <f t="shared" si="292"/>
        <v>9.75</v>
      </c>
      <c r="T1197" s="15">
        <f t="shared" si="293"/>
        <v>4271397</v>
      </c>
      <c r="U1197" s="15">
        <f>T1197/INPUTS!$B$7*1000</f>
        <v>5339246250</v>
      </c>
      <c r="V1197" s="15">
        <f>T1197*INPUTS!$B$6</f>
        <v>13497614.52</v>
      </c>
      <c r="W1197" s="73" t="s">
        <v>396</v>
      </c>
      <c r="X1197" s="73" t="s">
        <v>396</v>
      </c>
      <c r="Y1197" s="74">
        <f>IFERROR(VLOOKUP(E1197,INPUTS!$A$44:$B$103,2,0),0)</f>
        <v>0</v>
      </c>
      <c r="Z1197" s="15">
        <f t="shared" si="282"/>
        <v>0</v>
      </c>
      <c r="AA1197" s="20">
        <f>IFERROR(VLOOKUP(E1197,INPUTS!$A$44:$C$103,3,0),SCENARIOS!$J$25)</f>
        <v>0.015</v>
      </c>
      <c r="AB1197" s="15">
        <f t="shared" si="290"/>
        <v>70739.511458191</v>
      </c>
      <c r="AC1197" s="20">
        <f>IFERROR(VLOOKUP($E1197,INPUTS!$A$44:$G$103,4,0),SCENARIOS!$K$25)</f>
        <v>0.075</v>
      </c>
      <c r="AD1197" s="15">
        <f t="shared" si="290"/>
        <v>390510.683143676</v>
      </c>
      <c r="AE1197" s="20">
        <f>IFERROR(VLOOKUP($E1197,INPUTS!$A$44:$G$103,5,0),SCENARIOS!$L$25)</f>
        <v>0.15</v>
      </c>
      <c r="AF1197" s="15">
        <f t="shared" si="290"/>
        <v>862310.6974069</v>
      </c>
      <c r="AG1197" s="20">
        <f>IFERROR(VLOOKUP($E1197,INPUTS!$A$44:$G$103,6,0),SCENARIOS!$M$25)</f>
        <v>0.2</v>
      </c>
      <c r="AH1197" s="15">
        <f t="shared" si="284"/>
        <v>1269414.24986795</v>
      </c>
      <c r="AI1197" s="20">
        <f>IFERROR(VLOOKUP($E1197,INPUTS!$A$44:$G$103,7,0),SCENARIOS!$N$25)</f>
        <v>0.3</v>
      </c>
      <c r="AJ1197" s="15">
        <f t="shared" si="285"/>
        <v>2102303.8568816</v>
      </c>
      <c r="AK1197" s="1"/>
      <c r="AL1197" t="str">
        <f t="shared" si="287"/>
        <v>MULTI</v>
      </c>
      <c r="AM1197" s="21">
        <f t="shared" si="288"/>
        <v>7007679.52293866</v>
      </c>
    </row>
    <row r="1198" ht="15" customHeight="1" spans="1:39">
      <c r="A1198" s="6" t="s">
        <v>2228</v>
      </c>
      <c r="B1198" s="70" t="s">
        <v>735</v>
      </c>
      <c r="C1198" s="70" t="s">
        <v>736</v>
      </c>
      <c r="D1198" s="70" t="s">
        <v>929</v>
      </c>
      <c r="E1198" s="10" t="s">
        <v>260</v>
      </c>
      <c r="F1198" s="70" t="s">
        <v>930</v>
      </c>
      <c r="G1198" s="70" t="s">
        <v>169</v>
      </c>
      <c r="H1198" s="70" t="s">
        <v>1519</v>
      </c>
      <c r="I1198" s="70" t="s">
        <v>1519</v>
      </c>
      <c r="J1198" s="70" t="s">
        <v>1519</v>
      </c>
      <c r="K1198" s="70" t="s">
        <v>1520</v>
      </c>
      <c r="L1198" s="71" t="s">
        <v>279</v>
      </c>
      <c r="M1198" s="72">
        <v>292062</v>
      </c>
      <c r="N1198" s="14">
        <f t="shared" si="286"/>
        <v>800.169863013699</v>
      </c>
      <c r="O1198" s="15">
        <v>2200</v>
      </c>
      <c r="P1198" s="15">
        <f t="shared" si="291"/>
        <v>642536400</v>
      </c>
      <c r="Q1198" s="16">
        <f>IFERROR(VLOOKUP(G1198,SCENARIOS!$A$13:$E$18,4,0),0.025)</f>
        <v>0.02</v>
      </c>
      <c r="R1198" s="70">
        <f>IFERROR(VLOOKUP(L1198,INPUTS!$A$107:$B$120,2,0),0.0082)</f>
        <v>0.0039</v>
      </c>
      <c r="S1198" s="70">
        <f t="shared" si="292"/>
        <v>8.58</v>
      </c>
      <c r="T1198" s="15">
        <f t="shared" si="293"/>
        <v>2505891.96</v>
      </c>
      <c r="U1198" s="15">
        <f>T1198/INPUTS!$B$7*1000</f>
        <v>3132364950</v>
      </c>
      <c r="V1198" s="15">
        <f>T1198*INPUTS!$B$6</f>
        <v>7918618.5936</v>
      </c>
      <c r="W1198" s="73" t="s">
        <v>396</v>
      </c>
      <c r="X1198" s="73" t="s">
        <v>396</v>
      </c>
      <c r="Y1198" s="74">
        <f>IFERROR(VLOOKUP(E1198,INPUTS!$A$44:$B$103,2,0),0)</f>
        <v>0.005</v>
      </c>
      <c r="Z1198" s="15">
        <f t="shared" si="282"/>
        <v>12529.4598</v>
      </c>
      <c r="AA1198" s="20">
        <f>IFERROR(VLOOKUP(E1198,INPUTS!$A$44:$C$103,3,0),SCENARIOS!$J$25)</f>
        <v>0.03</v>
      </c>
      <c r="AB1198" s="15">
        <f t="shared" si="290"/>
        <v>83001.2162378767</v>
      </c>
      <c r="AC1198" s="20">
        <f>IFERROR(VLOOKUP($E1198,INPUTS!$A$44:$G$103,4,0),SCENARIOS!$K$25)</f>
        <v>0.1</v>
      </c>
      <c r="AD1198" s="15">
        <f t="shared" si="290"/>
        <v>305466.831634972</v>
      </c>
      <c r="AE1198" s="20">
        <f>IFERROR(VLOOKUP($E1198,INPUTS!$A$44:$G$103,5,0),SCENARIOS!$L$25)</f>
        <v>0.2</v>
      </c>
      <c r="AF1198" s="15">
        <f t="shared" si="290"/>
        <v>674520.129644999</v>
      </c>
      <c r="AG1198" s="20">
        <f>IFERROR(VLOOKUP($E1198,INPUTS!$A$44:$G$103,6,0),SCENARIOS!$M$25)</f>
        <v>0.3</v>
      </c>
      <c r="AH1198" s="15">
        <f t="shared" si="284"/>
        <v>1117087.08976953</v>
      </c>
      <c r="AI1198" s="20">
        <f>IFERROR(VLOOKUP($E1198,INPUTS!$A$44:$G$103,7,0),SCENARIOS!$N$25)</f>
        <v>0.4</v>
      </c>
      <c r="AJ1198" s="15">
        <f t="shared" si="285"/>
        <v>1644472.54842279</v>
      </c>
      <c r="AK1198" s="1"/>
      <c r="AL1198" t="str">
        <f t="shared" si="287"/>
        <v>MULTI</v>
      </c>
      <c r="AM1198" s="21">
        <f t="shared" si="288"/>
        <v>4111181.37105697</v>
      </c>
    </row>
    <row r="1199" ht="15" customHeight="1" spans="1:39">
      <c r="A1199" s="24" t="s">
        <v>2229</v>
      </c>
      <c r="B1199" s="70" t="s">
        <v>737</v>
      </c>
      <c r="C1199" s="70" t="s">
        <v>738</v>
      </c>
      <c r="D1199" s="70" t="s">
        <v>929</v>
      </c>
      <c r="E1199" s="10" t="s">
        <v>257</v>
      </c>
      <c r="F1199" s="70" t="s">
        <v>930</v>
      </c>
      <c r="G1199" s="70" t="s">
        <v>169</v>
      </c>
      <c r="H1199" s="70" t="s">
        <v>1519</v>
      </c>
      <c r="I1199" s="70" t="s">
        <v>1519</v>
      </c>
      <c r="J1199" s="70" t="s">
        <v>1519</v>
      </c>
      <c r="K1199" s="70" t="s">
        <v>1520</v>
      </c>
      <c r="L1199" s="71" t="s">
        <v>279</v>
      </c>
      <c r="M1199" s="72">
        <v>255554</v>
      </c>
      <c r="N1199" s="14">
        <f t="shared" si="286"/>
        <v>700.147945205479</v>
      </c>
      <c r="O1199" s="15">
        <v>2400</v>
      </c>
      <c r="P1199" s="15">
        <f t="shared" si="291"/>
        <v>613329600</v>
      </c>
      <c r="Q1199" s="16">
        <f>IFERROR(VLOOKUP(G1199,SCENARIOS!$A$13:$E$18,4,0),0.025)</f>
        <v>0.02</v>
      </c>
      <c r="R1199" s="70">
        <f>IFERROR(VLOOKUP(L1199,INPUTS!$A$107:$B$120,2,0),0.0082)</f>
        <v>0.0039</v>
      </c>
      <c r="S1199" s="70">
        <f t="shared" si="292"/>
        <v>9.36</v>
      </c>
      <c r="T1199" s="15">
        <f t="shared" si="293"/>
        <v>2391985.44</v>
      </c>
      <c r="U1199" s="15">
        <f>T1199/INPUTS!$B$7*1000</f>
        <v>2989981800</v>
      </c>
      <c r="V1199" s="15">
        <f>T1199*INPUTS!$B$6</f>
        <v>7558673.9904</v>
      </c>
      <c r="W1199" s="73" t="s">
        <v>396</v>
      </c>
      <c r="X1199" s="73" t="s">
        <v>396</v>
      </c>
      <c r="Y1199" s="74">
        <f>IFERROR(VLOOKUP(E1199,INPUTS!$A$44:$B$103,2,0),0)</f>
        <v>0.005</v>
      </c>
      <c r="Z1199" s="15">
        <f t="shared" si="282"/>
        <v>11959.9272</v>
      </c>
      <c r="AA1199" s="20">
        <f>IFERROR(VLOOKUP(E1199,INPUTS!$A$44:$C$103,3,0),SCENARIOS!$J$25)</f>
        <v>0.03</v>
      </c>
      <c r="AB1199" s="15">
        <f t="shared" si="290"/>
        <v>79228.3561751371</v>
      </c>
      <c r="AC1199" s="20">
        <f>IFERROR(VLOOKUP($E1199,INPUTS!$A$44:$G$103,4,0),SCENARIOS!$K$25)</f>
        <v>0.1</v>
      </c>
      <c r="AD1199" s="15">
        <f t="shared" si="290"/>
        <v>291581.69040687</v>
      </c>
      <c r="AE1199" s="20">
        <f>IFERROR(VLOOKUP($E1199,INPUTS!$A$44:$G$103,5,0),SCENARIOS!$L$25)</f>
        <v>0.2</v>
      </c>
      <c r="AF1199" s="15">
        <f t="shared" si="290"/>
        <v>643859.493885662</v>
      </c>
      <c r="AG1199" s="20">
        <f>IFERROR(VLOOKUP($E1199,INPUTS!$A$44:$G$103,6,0),SCENARIOS!$M$25)</f>
        <v>0.3</v>
      </c>
      <c r="AH1199" s="15">
        <f t="shared" si="284"/>
        <v>1066309.36073584</v>
      </c>
      <c r="AI1199" s="20">
        <f>IFERROR(VLOOKUP($E1199,INPUTS!$A$44:$G$103,7,0),SCENARIOS!$N$25)</f>
        <v>0.4</v>
      </c>
      <c r="AJ1199" s="15">
        <f t="shared" si="285"/>
        <v>1569722.26061454</v>
      </c>
      <c r="AK1199" s="1"/>
      <c r="AL1199" t="str">
        <f t="shared" si="287"/>
        <v>MULTI</v>
      </c>
      <c r="AM1199" s="21">
        <f t="shared" si="288"/>
        <v>3924305.65153635</v>
      </c>
    </row>
    <row r="1200" ht="15" customHeight="1" spans="1:39">
      <c r="A1200" s="6" t="s">
        <v>2230</v>
      </c>
      <c r="B1200" s="70" t="s">
        <v>620</v>
      </c>
      <c r="C1200" s="70" t="s">
        <v>621</v>
      </c>
      <c r="D1200" s="70" t="s">
        <v>929</v>
      </c>
      <c r="E1200" s="10" t="s">
        <v>623</v>
      </c>
      <c r="F1200" s="70" t="s">
        <v>622</v>
      </c>
      <c r="G1200" s="75" t="s">
        <v>181</v>
      </c>
      <c r="H1200" s="70" t="s">
        <v>1519</v>
      </c>
      <c r="I1200" s="70" t="s">
        <v>1519</v>
      </c>
      <c r="J1200" s="70" t="s">
        <v>1519</v>
      </c>
      <c r="K1200" s="70" t="s">
        <v>1520</v>
      </c>
      <c r="L1200" s="71" t="s">
        <v>291</v>
      </c>
      <c r="M1200" s="72">
        <v>41534</v>
      </c>
      <c r="N1200" s="14">
        <f t="shared" si="286"/>
        <v>113.791780821918</v>
      </c>
      <c r="O1200" s="15">
        <v>3800</v>
      </c>
      <c r="P1200" s="15">
        <f t="shared" si="291"/>
        <v>157829200</v>
      </c>
      <c r="Q1200" s="16">
        <f>IFERROR(VLOOKUP(G1200,SCENARIOS!$A$13:$E$18,4,0),0.025)</f>
        <v>0.035</v>
      </c>
      <c r="R1200" s="70">
        <f>IFERROR(VLOOKUP(L1200,INPUTS!$A$107:$B$120,2,0),0.0082)</f>
        <v>0.0079</v>
      </c>
      <c r="S1200" s="70">
        <f t="shared" si="292"/>
        <v>30.02</v>
      </c>
      <c r="T1200" s="15">
        <f t="shared" si="293"/>
        <v>1246850.68</v>
      </c>
      <c r="U1200" s="15">
        <f>T1200/INPUTS!$B$7*1000</f>
        <v>1558563350</v>
      </c>
      <c r="V1200" s="15">
        <f>T1200*INPUTS!$B$6</f>
        <v>3940048.1488</v>
      </c>
      <c r="W1200" s="73" t="s">
        <v>396</v>
      </c>
      <c r="X1200" s="73" t="s">
        <v>396</v>
      </c>
      <c r="Y1200" s="74">
        <f>IFERROR(VLOOKUP(E1200,INPUTS!$A$44:$B$103,2,0),0)</f>
        <v>0</v>
      </c>
      <c r="Z1200" s="15">
        <f t="shared" si="282"/>
        <v>0</v>
      </c>
      <c r="AA1200" s="20">
        <f>IFERROR(VLOOKUP(E1200,INPUTS!$A$44:$C$103,3,0),SCENARIOS!$J$25)</f>
        <v>0.015</v>
      </c>
      <c r="AB1200" s="15">
        <f t="shared" si="290"/>
        <v>22213.0121673374</v>
      </c>
      <c r="AC1200" s="20">
        <f>IFERROR(VLOOKUP($E1200,INPUTS!$A$44:$G$103,4,0),SCENARIOS!$K$25)</f>
        <v>0.075</v>
      </c>
      <c r="AD1200" s="15">
        <f t="shared" si="290"/>
        <v>131910.45179157</v>
      </c>
      <c r="AE1200" s="20">
        <f>IFERROR(VLOOKUP($E1200,INPUTS!$A$44:$G$103,5,0),SCENARIOS!$L$25)</f>
        <v>0.15</v>
      </c>
      <c r="AF1200" s="15">
        <f t="shared" si="290"/>
        <v>313336.47432908</v>
      </c>
      <c r="AG1200" s="20">
        <f>IFERROR(VLOOKUP($E1200,INPUTS!$A$44:$G$103,6,0),SCENARIOS!$M$25)</f>
        <v>0.2</v>
      </c>
      <c r="AH1200" s="15">
        <f t="shared" si="284"/>
        <v>496193.919493763</v>
      </c>
      <c r="AI1200" s="20">
        <f>IFERROR(VLOOKUP($E1200,INPUTS!$A$44:$G$103,7,0),SCENARIOS!$N$25)</f>
        <v>0.3</v>
      </c>
      <c r="AJ1200" s="15">
        <f t="shared" si="285"/>
        <v>883984.084691984</v>
      </c>
      <c r="AK1200" s="1"/>
      <c r="AL1200" t="str">
        <f t="shared" si="287"/>
        <v>MULTI</v>
      </c>
      <c r="AM1200" s="21">
        <f t="shared" si="288"/>
        <v>2946613.61563995</v>
      </c>
    </row>
    <row r="1201" ht="15" customHeight="1" spans="1:39">
      <c r="A1201" s="24" t="s">
        <v>2231</v>
      </c>
      <c r="B1201" s="70" t="s">
        <v>739</v>
      </c>
      <c r="C1201" s="70" t="s">
        <v>740</v>
      </c>
      <c r="D1201" s="70" t="s">
        <v>929</v>
      </c>
      <c r="E1201" s="10" t="s">
        <v>623</v>
      </c>
      <c r="F1201" s="70" t="s">
        <v>622</v>
      </c>
      <c r="G1201" s="75" t="s">
        <v>181</v>
      </c>
      <c r="H1201" s="70" t="s">
        <v>1519</v>
      </c>
      <c r="I1201" s="70" t="s">
        <v>1519</v>
      </c>
      <c r="J1201" s="70" t="s">
        <v>1519</v>
      </c>
      <c r="K1201" s="70" t="s">
        <v>1520</v>
      </c>
      <c r="L1201" s="71" t="s">
        <v>279</v>
      </c>
      <c r="M1201" s="72">
        <v>64190</v>
      </c>
      <c r="N1201" s="14">
        <f t="shared" si="286"/>
        <v>175.86301369863</v>
      </c>
      <c r="O1201" s="15">
        <v>2200</v>
      </c>
      <c r="P1201" s="15">
        <f t="shared" si="291"/>
        <v>141218000</v>
      </c>
      <c r="Q1201" s="16">
        <f>IFERROR(VLOOKUP(G1201,SCENARIOS!$A$13:$E$18,4,0),0.025)</f>
        <v>0.035</v>
      </c>
      <c r="R1201" s="70">
        <f>IFERROR(VLOOKUP(L1201,INPUTS!$A$107:$B$120,2,0),0.0082)</f>
        <v>0.0039</v>
      </c>
      <c r="S1201" s="70">
        <f t="shared" si="292"/>
        <v>8.58</v>
      </c>
      <c r="T1201" s="15">
        <f t="shared" si="293"/>
        <v>550750.2</v>
      </c>
      <c r="U1201" s="15">
        <f>T1201/INPUTS!$B$7*1000</f>
        <v>688437750</v>
      </c>
      <c r="V1201" s="15">
        <f>T1201*INPUTS!$B$6</f>
        <v>1740370.632</v>
      </c>
      <c r="W1201" s="73" t="s">
        <v>396</v>
      </c>
      <c r="X1201" s="73" t="s">
        <v>396</v>
      </c>
      <c r="Y1201" s="74">
        <f>IFERROR(VLOOKUP(E1201,INPUTS!$A$44:$B$103,2,0),0)</f>
        <v>0</v>
      </c>
      <c r="Z1201" s="15">
        <f t="shared" si="282"/>
        <v>0</v>
      </c>
      <c r="AA1201" s="20">
        <f>IFERROR(VLOOKUP(E1201,INPUTS!$A$44:$C$103,3,0),SCENARIOS!$J$25)</f>
        <v>0.015</v>
      </c>
      <c r="AB1201" s="15">
        <f t="shared" si="290"/>
        <v>9811.77705558416</v>
      </c>
      <c r="AC1201" s="20">
        <f>IFERROR(VLOOKUP($E1201,INPUTS!$A$44:$G$103,4,0),SCENARIOS!$K$25)</f>
        <v>0.075</v>
      </c>
      <c r="AD1201" s="15">
        <f t="shared" si="290"/>
        <v>58266.5662148876</v>
      </c>
      <c r="AE1201" s="20">
        <f>IFERROR(VLOOKUP($E1201,INPUTS!$A$44:$G$103,5,0),SCENARIOS!$L$25)</f>
        <v>0.15</v>
      </c>
      <c r="AF1201" s="15">
        <f t="shared" si="290"/>
        <v>138404.805540978</v>
      </c>
      <c r="AG1201" s="20">
        <f>IFERROR(VLOOKUP($E1201,INPUTS!$A$44:$G$103,6,0),SCENARIOS!$M$25)</f>
        <v>0.2</v>
      </c>
      <c r="AH1201" s="15">
        <f t="shared" si="284"/>
        <v>219175.322902317</v>
      </c>
      <c r="AI1201" s="20">
        <f>IFERROR(VLOOKUP($E1201,INPUTS!$A$44:$G$103,7,0),SCENARIOS!$N$25)</f>
        <v>0.3</v>
      </c>
      <c r="AJ1201" s="15">
        <f t="shared" si="285"/>
        <v>390467.294320221</v>
      </c>
      <c r="AK1201" s="1"/>
      <c r="AL1201" t="str">
        <f t="shared" si="287"/>
        <v>MULTI</v>
      </c>
      <c r="AM1201" s="21">
        <f t="shared" si="288"/>
        <v>1301557.64773407</v>
      </c>
    </row>
    <row r="1202" ht="15" customHeight="1" spans="1:39">
      <c r="A1202" s="6" t="s">
        <v>2232</v>
      </c>
      <c r="B1202" s="70" t="s">
        <v>741</v>
      </c>
      <c r="C1202" s="70" t="s">
        <v>742</v>
      </c>
      <c r="D1202" s="70" t="s">
        <v>929</v>
      </c>
      <c r="E1202" s="10" t="s">
        <v>623</v>
      </c>
      <c r="F1202" s="70" t="s">
        <v>622</v>
      </c>
      <c r="G1202" s="75" t="s">
        <v>181</v>
      </c>
      <c r="H1202" s="70" t="s">
        <v>1519</v>
      </c>
      <c r="I1202" s="70" t="s">
        <v>1519</v>
      </c>
      <c r="J1202" s="70" t="s">
        <v>1519</v>
      </c>
      <c r="K1202" s="70" t="s">
        <v>1520</v>
      </c>
      <c r="L1202" s="71" t="s">
        <v>286</v>
      </c>
      <c r="M1202" s="72">
        <v>37759</v>
      </c>
      <c r="N1202" s="14">
        <f t="shared" si="286"/>
        <v>103.449315068493</v>
      </c>
      <c r="O1202" s="15">
        <v>1800</v>
      </c>
      <c r="P1202" s="15">
        <f t="shared" si="291"/>
        <v>67966200</v>
      </c>
      <c r="Q1202" s="16">
        <f>IFERROR(VLOOKUP(G1202,SCENARIOS!$A$13:$E$18,4,0),0.025)</f>
        <v>0.035</v>
      </c>
      <c r="R1202" s="70">
        <f>IFERROR(VLOOKUP(L1202,INPUTS!$A$107:$B$120,2,0),0.0082)</f>
        <v>0.0039</v>
      </c>
      <c r="S1202" s="70">
        <f t="shared" si="292"/>
        <v>7.02</v>
      </c>
      <c r="T1202" s="15">
        <f t="shared" si="293"/>
        <v>265068.18</v>
      </c>
      <c r="U1202" s="15">
        <f>T1202/INPUTS!$B$7*1000</f>
        <v>331335225</v>
      </c>
      <c r="V1202" s="15">
        <f>T1202*INPUTS!$B$6</f>
        <v>837615.4488</v>
      </c>
      <c r="W1202" s="73" t="s">
        <v>396</v>
      </c>
      <c r="X1202" s="73" t="s">
        <v>396</v>
      </c>
      <c r="Y1202" s="74">
        <f>IFERROR(VLOOKUP(E1202,INPUTS!$A$44:$B$103,2,0),0)</f>
        <v>0</v>
      </c>
      <c r="Z1202" s="15">
        <f t="shared" si="282"/>
        <v>0</v>
      </c>
      <c r="AA1202" s="20">
        <f>IFERROR(VLOOKUP(E1202,INPUTS!$A$44:$C$103,3,0),SCENARIOS!$J$25)</f>
        <v>0.015</v>
      </c>
      <c r="AB1202" s="15">
        <f t="shared" si="290"/>
        <v>4722.26771173111</v>
      </c>
      <c r="AC1202" s="20">
        <f>IFERROR(VLOOKUP($E1202,INPUTS!$A$44:$G$103,4,0),SCENARIOS!$K$25)</f>
        <v>0.075</v>
      </c>
      <c r="AD1202" s="15">
        <f t="shared" si="290"/>
        <v>28042.8634641072</v>
      </c>
      <c r="AE1202" s="20">
        <f>IFERROR(VLOOKUP($E1202,INPUTS!$A$44:$G$103,5,0),SCENARIOS!$L$25)</f>
        <v>0.15</v>
      </c>
      <c r="AF1202" s="15">
        <f t="shared" si="290"/>
        <v>66612.2498148904</v>
      </c>
      <c r="AG1202" s="20">
        <f>IFERROR(VLOOKUP($E1202,INPUTS!$A$44:$G$103,6,0),SCENARIOS!$M$25)</f>
        <v>0.2</v>
      </c>
      <c r="AH1202" s="15">
        <f t="shared" si="284"/>
        <v>105485.942524632</v>
      </c>
      <c r="AI1202" s="20">
        <f>IFERROR(VLOOKUP($E1202,INPUTS!$A$44:$G$103,7,0),SCENARIOS!$N$25)</f>
        <v>0.3</v>
      </c>
      <c r="AJ1202" s="15">
        <f t="shared" si="285"/>
        <v>187926.314062138</v>
      </c>
      <c r="AK1202" s="1"/>
      <c r="AL1202" t="str">
        <f t="shared" si="287"/>
        <v>MULTI</v>
      </c>
      <c r="AM1202" s="21">
        <f t="shared" si="288"/>
        <v>626421.046873793</v>
      </c>
    </row>
    <row r="1203" ht="15" customHeight="1" spans="1:39">
      <c r="A1203" s="24" t="s">
        <v>2233</v>
      </c>
      <c r="B1203" s="70" t="s">
        <v>744</v>
      </c>
      <c r="C1203" s="70" t="s">
        <v>745</v>
      </c>
      <c r="D1203" s="70" t="s">
        <v>929</v>
      </c>
      <c r="E1203" s="10" t="s">
        <v>623</v>
      </c>
      <c r="F1203" s="70" t="s">
        <v>622</v>
      </c>
      <c r="G1203" s="75" t="s">
        <v>181</v>
      </c>
      <c r="H1203" s="70" t="s">
        <v>1519</v>
      </c>
      <c r="I1203" s="70" t="s">
        <v>1519</v>
      </c>
      <c r="J1203" s="70" t="s">
        <v>1519</v>
      </c>
      <c r="K1203" s="70" t="s">
        <v>1520</v>
      </c>
      <c r="L1203" s="71" t="s">
        <v>279</v>
      </c>
      <c r="M1203" s="72">
        <v>30207</v>
      </c>
      <c r="N1203" s="14">
        <f t="shared" si="286"/>
        <v>82.758904109589</v>
      </c>
      <c r="O1203" s="15">
        <v>2000</v>
      </c>
      <c r="P1203" s="15">
        <f t="shared" si="291"/>
        <v>60414000</v>
      </c>
      <c r="Q1203" s="16">
        <f>IFERROR(VLOOKUP(G1203,SCENARIOS!$A$13:$E$18,4,0),0.025)</f>
        <v>0.035</v>
      </c>
      <c r="R1203" s="70">
        <f>IFERROR(VLOOKUP(L1203,INPUTS!$A$107:$B$120,2,0),0.0082)</f>
        <v>0.0039</v>
      </c>
      <c r="S1203" s="70">
        <f t="shared" si="292"/>
        <v>7.8</v>
      </c>
      <c r="T1203" s="15">
        <f t="shared" si="293"/>
        <v>235614.6</v>
      </c>
      <c r="U1203" s="15">
        <f>T1203/INPUTS!$B$7*1000</f>
        <v>294518250</v>
      </c>
      <c r="V1203" s="15">
        <f>T1203*INPUTS!$B$6</f>
        <v>744542.136</v>
      </c>
      <c r="W1203" s="73" t="s">
        <v>396</v>
      </c>
      <c r="X1203" s="73" t="s">
        <v>396</v>
      </c>
      <c r="Y1203" s="74">
        <f>IFERROR(VLOOKUP(E1203,INPUTS!$A$44:$B$103,2,0),0)</f>
        <v>0</v>
      </c>
      <c r="Z1203" s="15">
        <f t="shared" si="282"/>
        <v>0</v>
      </c>
      <c r="AA1203" s="20">
        <f>IFERROR(VLOOKUP(E1203,INPUTS!$A$44:$C$103,3,0),SCENARIOS!$J$25)</f>
        <v>0.015</v>
      </c>
      <c r="AB1203" s="15">
        <f t="shared" si="290"/>
        <v>4197.54350745699</v>
      </c>
      <c r="AC1203" s="20">
        <f>IFERROR(VLOOKUP($E1203,INPUTS!$A$44:$G$103,4,0),SCENARIOS!$K$25)</f>
        <v>0.075</v>
      </c>
      <c r="AD1203" s="15">
        <f t="shared" si="290"/>
        <v>24926.8247058181</v>
      </c>
      <c r="AE1203" s="20">
        <f>IFERROR(VLOOKUP($E1203,INPUTS!$A$44:$G$103,5,0),SCENARIOS!$L$25)</f>
        <v>0.15</v>
      </c>
      <c r="AF1203" s="15">
        <f t="shared" si="290"/>
        <v>59210.4966927207</v>
      </c>
      <c r="AG1203" s="20">
        <f>IFERROR(VLOOKUP($E1203,INPUTS!$A$44:$G$103,6,0),SCENARIOS!$M$25)</f>
        <v>0.2</v>
      </c>
      <c r="AH1203" s="15">
        <f t="shared" si="284"/>
        <v>93764.6614299918</v>
      </c>
      <c r="AI1203" s="20">
        <f>IFERROR(VLOOKUP($E1203,INPUTS!$A$44:$G$103,7,0),SCENARIOS!$N$25)</f>
        <v>0.3</v>
      </c>
      <c r="AJ1203" s="15">
        <f t="shared" si="285"/>
        <v>167044.506501025</v>
      </c>
      <c r="AK1203" s="1"/>
      <c r="AL1203" t="str">
        <f t="shared" si="287"/>
        <v>MULTI</v>
      </c>
      <c r="AM1203" s="21">
        <f t="shared" si="288"/>
        <v>556815.021670085</v>
      </c>
    </row>
    <row r="1204" ht="15" customHeight="1" spans="1:39">
      <c r="A1204" s="6" t="s">
        <v>2234</v>
      </c>
      <c r="B1204" s="70" t="s">
        <v>746</v>
      </c>
      <c r="C1204" s="70" t="s">
        <v>747</v>
      </c>
      <c r="D1204" s="70" t="s">
        <v>929</v>
      </c>
      <c r="E1204" s="10" t="s">
        <v>702</v>
      </c>
      <c r="F1204" s="70" t="s">
        <v>701</v>
      </c>
      <c r="G1204" s="70" t="s">
        <v>181</v>
      </c>
      <c r="H1204" s="70" t="s">
        <v>1519</v>
      </c>
      <c r="I1204" s="70" t="s">
        <v>1519</v>
      </c>
      <c r="J1204" s="70" t="s">
        <v>1519</v>
      </c>
      <c r="K1204" s="70" t="s">
        <v>1520</v>
      </c>
      <c r="L1204" s="71" t="s">
        <v>286</v>
      </c>
      <c r="M1204" s="72">
        <v>68764</v>
      </c>
      <c r="N1204" s="14">
        <f t="shared" si="286"/>
        <v>188.394520547945</v>
      </c>
      <c r="O1204" s="15">
        <v>2500</v>
      </c>
      <c r="P1204" s="15">
        <f t="shared" si="291"/>
        <v>171910000</v>
      </c>
      <c r="Q1204" s="16">
        <f>IFERROR(VLOOKUP(G1204,SCENARIOS!$A$13:$E$18,4,0),0.025)</f>
        <v>0.035</v>
      </c>
      <c r="R1204" s="70">
        <f>IFERROR(VLOOKUP(L1204,INPUTS!$A$107:$B$120,2,0),0.0082)</f>
        <v>0.0039</v>
      </c>
      <c r="S1204" s="70">
        <f t="shared" si="292"/>
        <v>9.75</v>
      </c>
      <c r="T1204" s="15">
        <f t="shared" si="293"/>
        <v>670449</v>
      </c>
      <c r="U1204" s="15">
        <f>T1204/INPUTS!$B$7*1000</f>
        <v>838061250</v>
      </c>
      <c r="V1204" s="15">
        <f>T1204*INPUTS!$B$6</f>
        <v>2118618.84</v>
      </c>
      <c r="W1204" s="73" t="s">
        <v>396</v>
      </c>
      <c r="X1204" s="73" t="s">
        <v>396</v>
      </c>
      <c r="Y1204" s="74">
        <f>IFERROR(VLOOKUP(E1204,INPUTS!$A$44:$B$103,2,0),0)</f>
        <v>0</v>
      </c>
      <c r="Z1204" s="15">
        <f t="shared" si="282"/>
        <v>0</v>
      </c>
      <c r="AA1204" s="20">
        <f>IFERROR(VLOOKUP(E1204,INPUTS!$A$44:$C$103,3,0),SCENARIOS!$J$25)</f>
        <v>0.015</v>
      </c>
      <c r="AB1204" s="15">
        <f t="shared" ref="AB1204:AF1219" si="294">$T1204*AA1204*(1+$Q1204)^AB$2</f>
        <v>11944.2464390196</v>
      </c>
      <c r="AC1204" s="20">
        <f>IFERROR(VLOOKUP($E1204,INPUTS!$A$44:$G$103,4,0),SCENARIOS!$K$25)</f>
        <v>0.075</v>
      </c>
      <c r="AD1204" s="15">
        <f t="shared" si="294"/>
        <v>70930.0896344752</v>
      </c>
      <c r="AE1204" s="20">
        <f>IFERROR(VLOOKUP($E1204,INPUTS!$A$44:$G$103,5,0),SCENARIOS!$L$25)</f>
        <v>0.15</v>
      </c>
      <c r="AF1204" s="15">
        <f t="shared" si="294"/>
        <v>168485.392234343</v>
      </c>
      <c r="AG1204" s="20">
        <f>IFERROR(VLOOKUP($E1204,INPUTS!$A$44:$G$103,6,0),SCENARIOS!$M$25)</f>
        <v>0.2</v>
      </c>
      <c r="AH1204" s="15">
        <f t="shared" si="284"/>
        <v>266810.390744362</v>
      </c>
      <c r="AI1204" s="20">
        <f>IFERROR(VLOOKUP($E1204,INPUTS!$A$44:$G$103,7,0),SCENARIOS!$N$25)</f>
        <v>0.3</v>
      </c>
      <c r="AJ1204" s="15">
        <f t="shared" si="285"/>
        <v>475330.570937056</v>
      </c>
      <c r="AK1204" s="1"/>
      <c r="AL1204" t="str">
        <f t="shared" si="287"/>
        <v>MULTI</v>
      </c>
      <c r="AM1204" s="21">
        <f t="shared" si="288"/>
        <v>1584435.23645685</v>
      </c>
    </row>
    <row r="1205" ht="15" customHeight="1" spans="1:39">
      <c r="A1205" s="24" t="s">
        <v>2236</v>
      </c>
      <c r="B1205" s="70" t="s">
        <v>748</v>
      </c>
      <c r="C1205" s="70" t="s">
        <v>749</v>
      </c>
      <c r="D1205" s="70" t="s">
        <v>929</v>
      </c>
      <c r="E1205" s="10" t="s">
        <v>702</v>
      </c>
      <c r="F1205" s="70" t="s">
        <v>701</v>
      </c>
      <c r="G1205" s="70" t="s">
        <v>181</v>
      </c>
      <c r="H1205" s="70" t="s">
        <v>1519</v>
      </c>
      <c r="I1205" s="70" t="s">
        <v>1519</v>
      </c>
      <c r="J1205" s="70" t="s">
        <v>1519</v>
      </c>
      <c r="K1205" s="70" t="s">
        <v>1520</v>
      </c>
      <c r="L1205" s="71" t="s">
        <v>279</v>
      </c>
      <c r="M1205" s="72">
        <v>41259</v>
      </c>
      <c r="N1205" s="14">
        <f t="shared" si="286"/>
        <v>113.038356164384</v>
      </c>
      <c r="O1205" s="15">
        <v>1800</v>
      </c>
      <c r="P1205" s="15">
        <f t="shared" si="291"/>
        <v>74266200</v>
      </c>
      <c r="Q1205" s="16">
        <f>IFERROR(VLOOKUP(G1205,SCENARIOS!$A$13:$E$18,4,0),0.025)</f>
        <v>0.035</v>
      </c>
      <c r="R1205" s="70">
        <f>IFERROR(VLOOKUP(L1205,INPUTS!$A$107:$B$120,2,0),0.0082)</f>
        <v>0.0039</v>
      </c>
      <c r="S1205" s="70">
        <f t="shared" si="292"/>
        <v>7.02</v>
      </c>
      <c r="T1205" s="15">
        <f t="shared" si="293"/>
        <v>289638.18</v>
      </c>
      <c r="U1205" s="15">
        <f>T1205/INPUTS!$B$7*1000</f>
        <v>362047725</v>
      </c>
      <c r="V1205" s="15">
        <f>T1205*INPUTS!$B$6</f>
        <v>915256.6488</v>
      </c>
      <c r="W1205" s="73" t="s">
        <v>396</v>
      </c>
      <c r="X1205" s="73" t="s">
        <v>396</v>
      </c>
      <c r="Y1205" s="74">
        <f>IFERROR(VLOOKUP(E1205,INPUTS!$A$44:$B$103,2,0),0)</f>
        <v>0</v>
      </c>
      <c r="Z1205" s="15">
        <f t="shared" si="282"/>
        <v>0</v>
      </c>
      <c r="AA1205" s="20">
        <f>IFERROR(VLOOKUP(E1205,INPUTS!$A$44:$C$103,3,0),SCENARIOS!$J$25)</f>
        <v>0.015</v>
      </c>
      <c r="AB1205" s="15">
        <f t="shared" si="294"/>
        <v>5159.98949967727</v>
      </c>
      <c r="AC1205" s="20">
        <f>IFERROR(VLOOKUP($E1205,INPUTS!$A$44:$G$103,4,0),SCENARIOS!$K$25)</f>
        <v>0.075</v>
      </c>
      <c r="AD1205" s="15">
        <f t="shared" si="294"/>
        <v>30642.2443302418</v>
      </c>
      <c r="AE1205" s="20">
        <f>IFERROR(VLOOKUP($E1205,INPUTS!$A$44:$G$103,5,0),SCENARIOS!$L$25)</f>
        <v>0.15</v>
      </c>
      <c r="AF1205" s="15">
        <f t="shared" si="294"/>
        <v>72786.7479306275</v>
      </c>
      <c r="AG1205" s="20">
        <f>IFERROR(VLOOKUP($E1205,INPUTS!$A$44:$G$103,6,0),SCENARIOS!$M$25)</f>
        <v>0.2</v>
      </c>
      <c r="AH1205" s="15">
        <f t="shared" si="284"/>
        <v>115263.764999703</v>
      </c>
      <c r="AI1205" s="20">
        <f>IFERROR(VLOOKUP($E1205,INPUTS!$A$44:$G$103,7,0),SCENARIOS!$N$25)</f>
        <v>0.3</v>
      </c>
      <c r="AJ1205" s="15">
        <f t="shared" si="285"/>
        <v>205345.79284117</v>
      </c>
      <c r="AK1205" s="1"/>
      <c r="AL1205" t="str">
        <f t="shared" si="287"/>
        <v>MULTI</v>
      </c>
      <c r="AM1205" s="21">
        <f t="shared" si="288"/>
        <v>684485.976137234</v>
      </c>
    </row>
    <row r="1206" ht="15" customHeight="1" spans="1:39">
      <c r="A1206" s="6" t="s">
        <v>2237</v>
      </c>
      <c r="B1206" s="70" t="s">
        <v>752</v>
      </c>
      <c r="C1206" s="70" t="s">
        <v>753</v>
      </c>
      <c r="D1206" s="70" t="s">
        <v>929</v>
      </c>
      <c r="E1206" s="10" t="s">
        <v>751</v>
      </c>
      <c r="F1206" s="70" t="s">
        <v>750</v>
      </c>
      <c r="G1206" s="70" t="s">
        <v>181</v>
      </c>
      <c r="H1206" s="70" t="s">
        <v>1519</v>
      </c>
      <c r="I1206" s="70" t="s">
        <v>1519</v>
      </c>
      <c r="J1206" s="70" t="s">
        <v>1519</v>
      </c>
      <c r="K1206" s="70" t="s">
        <v>1520</v>
      </c>
      <c r="L1206" s="71" t="s">
        <v>279</v>
      </c>
      <c r="M1206" s="72">
        <v>42328</v>
      </c>
      <c r="N1206" s="14">
        <f t="shared" si="286"/>
        <v>115.967123287671</v>
      </c>
      <c r="O1206" s="15">
        <v>2200</v>
      </c>
      <c r="P1206" s="15">
        <f t="shared" si="291"/>
        <v>93121600</v>
      </c>
      <c r="Q1206" s="16">
        <f>IFERROR(VLOOKUP(G1206,SCENARIOS!$A$13:$E$18,4,0),0.025)</f>
        <v>0.035</v>
      </c>
      <c r="R1206" s="70">
        <f>IFERROR(VLOOKUP(L1206,INPUTS!$A$107:$B$120,2,0),0.0082)</f>
        <v>0.0039</v>
      </c>
      <c r="S1206" s="70">
        <f t="shared" si="292"/>
        <v>8.58</v>
      </c>
      <c r="T1206" s="15">
        <f t="shared" si="293"/>
        <v>363174.24</v>
      </c>
      <c r="U1206" s="15">
        <f>T1206/INPUTS!$B$7*1000</f>
        <v>453967800</v>
      </c>
      <c r="V1206" s="15">
        <f>T1206*INPUTS!$B$6</f>
        <v>1147630.5984</v>
      </c>
      <c r="W1206" s="73" t="s">
        <v>396</v>
      </c>
      <c r="X1206" s="73" t="s">
        <v>396</v>
      </c>
      <c r="Y1206" s="74">
        <f>IFERROR(VLOOKUP(E1206,INPUTS!$A$44:$B$103,2,0),0)</f>
        <v>0</v>
      </c>
      <c r="Z1206" s="15">
        <f t="shared" si="282"/>
        <v>0</v>
      </c>
      <c r="AA1206" s="20">
        <f>IFERROR(VLOOKUP(E1206,INPUTS!$A$44:$C$103,3,0),SCENARIOS!$J$25)</f>
        <v>0.015</v>
      </c>
      <c r="AB1206" s="15">
        <f t="shared" si="294"/>
        <v>6470.05607117567</v>
      </c>
      <c r="AC1206" s="20">
        <f>IFERROR(VLOOKUP($E1206,INPUTS!$A$44:$G$103,4,0),SCENARIOS!$K$25)</f>
        <v>0.075</v>
      </c>
      <c r="AD1206" s="15">
        <f t="shared" si="294"/>
        <v>38421.9849625138</v>
      </c>
      <c r="AE1206" s="20">
        <f>IFERROR(VLOOKUP($E1206,INPUTS!$A$44:$G$103,5,0),SCENARIOS!$L$25)</f>
        <v>0.15</v>
      </c>
      <c r="AF1206" s="15">
        <f t="shared" si="294"/>
        <v>91266.5307514956</v>
      </c>
      <c r="AG1206" s="20">
        <f>IFERROR(VLOOKUP($E1206,INPUTS!$A$44:$G$103,6,0),SCENARIOS!$M$25)</f>
        <v>0.2</v>
      </c>
      <c r="AH1206" s="15">
        <f t="shared" si="284"/>
        <v>144528.011649934</v>
      </c>
      <c r="AI1206" s="20">
        <f>IFERROR(VLOOKUP($E1206,INPUTS!$A$44:$G$103,7,0),SCENARIOS!$N$25)</f>
        <v>0.3</v>
      </c>
      <c r="AJ1206" s="15">
        <f t="shared" si="285"/>
        <v>257480.910328498</v>
      </c>
      <c r="AK1206" s="1"/>
      <c r="AL1206" t="str">
        <f t="shared" si="287"/>
        <v>MULTI</v>
      </c>
      <c r="AM1206" s="21">
        <f t="shared" si="288"/>
        <v>858269.701094994</v>
      </c>
    </row>
    <row r="1207" ht="15" customHeight="1" spans="1:39">
      <c r="A1207" s="24" t="s">
        <v>2238</v>
      </c>
      <c r="B1207" s="70" t="s">
        <v>754</v>
      </c>
      <c r="C1207" s="70" t="s">
        <v>755</v>
      </c>
      <c r="D1207" s="70" t="s">
        <v>929</v>
      </c>
      <c r="E1207" s="10" t="s">
        <v>751</v>
      </c>
      <c r="F1207" s="70" t="s">
        <v>750</v>
      </c>
      <c r="G1207" s="70" t="s">
        <v>181</v>
      </c>
      <c r="H1207" s="70" t="s">
        <v>1519</v>
      </c>
      <c r="I1207" s="70" t="s">
        <v>1519</v>
      </c>
      <c r="J1207" s="70" t="s">
        <v>1519</v>
      </c>
      <c r="K1207" s="70" t="s">
        <v>1520</v>
      </c>
      <c r="L1207" s="71" t="s">
        <v>279</v>
      </c>
      <c r="M1207" s="72">
        <v>31746</v>
      </c>
      <c r="N1207" s="14">
        <f t="shared" si="286"/>
        <v>86.9753424657534</v>
      </c>
      <c r="O1207" s="15">
        <v>1500</v>
      </c>
      <c r="P1207" s="15">
        <f t="shared" si="291"/>
        <v>47619000</v>
      </c>
      <c r="Q1207" s="16">
        <f>IFERROR(VLOOKUP(G1207,SCENARIOS!$A$13:$E$18,4,0),0.025)</f>
        <v>0.035</v>
      </c>
      <c r="R1207" s="70">
        <f>IFERROR(VLOOKUP(L1207,INPUTS!$A$107:$B$120,2,0),0.0082)</f>
        <v>0.0039</v>
      </c>
      <c r="S1207" s="70">
        <f t="shared" si="292"/>
        <v>5.85</v>
      </c>
      <c r="T1207" s="15">
        <f t="shared" si="293"/>
        <v>185714.1</v>
      </c>
      <c r="U1207" s="15">
        <f>T1207/INPUTS!$B$7*1000</f>
        <v>232142625</v>
      </c>
      <c r="V1207" s="15">
        <f>T1207*INPUTS!$B$6</f>
        <v>586856.556</v>
      </c>
      <c r="W1207" s="73" t="s">
        <v>396</v>
      </c>
      <c r="X1207" s="73" t="s">
        <v>396</v>
      </c>
      <c r="Y1207" s="74">
        <f>IFERROR(VLOOKUP(E1207,INPUTS!$A$44:$B$103,2,0),0)</f>
        <v>0</v>
      </c>
      <c r="Z1207" s="15">
        <f t="shared" si="282"/>
        <v>0</v>
      </c>
      <c r="AA1207" s="20">
        <f>IFERROR(VLOOKUP(E1207,INPUTS!$A$44:$C$103,3,0),SCENARIOS!$J$25)</f>
        <v>0.015</v>
      </c>
      <c r="AB1207" s="15">
        <f t="shared" si="294"/>
        <v>3308.55140003301</v>
      </c>
      <c r="AC1207" s="20">
        <f>IFERROR(VLOOKUP($E1207,INPUTS!$A$44:$G$103,4,0),SCENARIOS!$K$25)</f>
        <v>0.075</v>
      </c>
      <c r="AD1207" s="15">
        <f t="shared" si="294"/>
        <v>19647.60594674</v>
      </c>
      <c r="AE1207" s="20">
        <f>IFERROR(VLOOKUP($E1207,INPUTS!$A$44:$G$103,5,0),SCENARIOS!$L$25)</f>
        <v>0.15</v>
      </c>
      <c r="AF1207" s="15">
        <f t="shared" si="294"/>
        <v>46670.3850433784</v>
      </c>
      <c r="AG1207" s="20">
        <f>IFERROR(VLOOKUP($E1207,INPUTS!$A$44:$G$103,6,0),SCENARIOS!$M$25)</f>
        <v>0.2</v>
      </c>
      <c r="AH1207" s="15">
        <f t="shared" si="284"/>
        <v>73906.3695937164</v>
      </c>
      <c r="AI1207" s="20">
        <f>IFERROR(VLOOKUP($E1207,INPUTS!$A$44:$G$103,7,0),SCENARIOS!$N$25)</f>
        <v>0.3</v>
      </c>
      <c r="AJ1207" s="15">
        <f t="shared" si="285"/>
        <v>131666.3745998</v>
      </c>
      <c r="AK1207" s="1"/>
      <c r="AL1207" t="str">
        <f t="shared" si="287"/>
        <v>MULTI</v>
      </c>
      <c r="AM1207" s="21">
        <f t="shared" si="288"/>
        <v>438887.915332667</v>
      </c>
    </row>
    <row r="1208" ht="15" customHeight="1" spans="1:39">
      <c r="A1208" s="6" t="s">
        <v>2239</v>
      </c>
      <c r="B1208" s="70" t="s">
        <v>756</v>
      </c>
      <c r="C1208" s="70" t="s">
        <v>757</v>
      </c>
      <c r="D1208" s="70" t="s">
        <v>929</v>
      </c>
      <c r="E1208" s="10" t="s">
        <v>562</v>
      </c>
      <c r="F1208" s="70" t="s">
        <v>561</v>
      </c>
      <c r="G1208" s="70" t="s">
        <v>173</v>
      </c>
      <c r="H1208" s="70" t="s">
        <v>1519</v>
      </c>
      <c r="I1208" s="70" t="s">
        <v>1519</v>
      </c>
      <c r="J1208" s="70" t="s">
        <v>1519</v>
      </c>
      <c r="K1208" s="70" t="s">
        <v>1520</v>
      </c>
      <c r="L1208" s="71" t="s">
        <v>286</v>
      </c>
      <c r="M1208" s="72">
        <v>157953</v>
      </c>
      <c r="N1208" s="14">
        <f t="shared" si="286"/>
        <v>432.747945205479</v>
      </c>
      <c r="O1208" s="15">
        <v>3200</v>
      </c>
      <c r="P1208" s="15">
        <f t="shared" si="291"/>
        <v>505449600</v>
      </c>
      <c r="Q1208" s="16">
        <f>IFERROR(VLOOKUP(G1208,SCENARIOS!$A$13:$E$18,4,0),0.025)</f>
        <v>0.04</v>
      </c>
      <c r="R1208" s="70">
        <f>IFERROR(VLOOKUP(L1208,INPUTS!$A$107:$B$120,2,0),0.0082)</f>
        <v>0.0039</v>
      </c>
      <c r="S1208" s="70">
        <f t="shared" si="292"/>
        <v>12.48</v>
      </c>
      <c r="T1208" s="15">
        <f t="shared" si="293"/>
        <v>1971253.44</v>
      </c>
      <c r="U1208" s="15">
        <f>T1208/INPUTS!$B$7*1000</f>
        <v>2464066800</v>
      </c>
      <c r="V1208" s="15">
        <f>T1208*INPUTS!$B$6</f>
        <v>6229160.8704</v>
      </c>
      <c r="W1208" s="73" t="s">
        <v>396</v>
      </c>
      <c r="X1208" s="73" t="s">
        <v>396</v>
      </c>
      <c r="Y1208" s="74">
        <f>IFERROR(VLOOKUP(E1208,INPUTS!$A$44:$B$103,2,0),0)</f>
        <v>0</v>
      </c>
      <c r="Z1208" s="15">
        <f t="shared" si="282"/>
        <v>0</v>
      </c>
      <c r="AA1208" s="20">
        <f>IFERROR(VLOOKUP(E1208,INPUTS!$A$44:$C$103,3,0),SCENARIOS!$J$25)</f>
        <v>0.015</v>
      </c>
      <c r="AB1208" s="15">
        <f t="shared" si="294"/>
        <v>35974.9682871298</v>
      </c>
      <c r="AC1208" s="20">
        <f>IFERROR(VLOOKUP($E1208,INPUTS!$A$44:$G$103,4,0),SCENARIOS!$K$25)</f>
        <v>0.075</v>
      </c>
      <c r="AD1208" s="15">
        <f t="shared" si="294"/>
        <v>218845.247901422</v>
      </c>
      <c r="AE1208" s="20">
        <f>IFERROR(VLOOKUP($E1208,INPUTS!$A$44:$G$103,5,0),SCENARIOS!$L$25)</f>
        <v>0.15</v>
      </c>
      <c r="AF1208" s="15">
        <f t="shared" si="294"/>
        <v>532517.412071425</v>
      </c>
      <c r="AG1208" s="20">
        <f>IFERROR(VLOOKUP($E1208,INPUTS!$A$44:$G$103,6,0),SCENARIOS!$M$25)</f>
        <v>0.2</v>
      </c>
      <c r="AH1208" s="15">
        <f t="shared" si="284"/>
        <v>863851.806633649</v>
      </c>
      <c r="AI1208" s="20">
        <f>IFERROR(VLOOKUP($E1208,INPUTS!$A$44:$G$103,7,0),SCENARIOS!$N$25)</f>
        <v>0.3</v>
      </c>
      <c r="AJ1208" s="15">
        <f t="shared" si="285"/>
        <v>1576511.71167647</v>
      </c>
      <c r="AK1208" s="1"/>
      <c r="AL1208" t="str">
        <f t="shared" si="287"/>
        <v>MULTI</v>
      </c>
      <c r="AM1208" s="21">
        <f t="shared" si="288"/>
        <v>5255039.03892156</v>
      </c>
    </row>
    <row r="1209" ht="15" customHeight="1" spans="1:39">
      <c r="A1209" s="24" t="s">
        <v>2240</v>
      </c>
      <c r="B1209" s="70" t="s">
        <v>758</v>
      </c>
      <c r="C1209" s="70" t="s">
        <v>759</v>
      </c>
      <c r="D1209" s="70" t="s">
        <v>929</v>
      </c>
      <c r="E1209" s="10" t="s">
        <v>234</v>
      </c>
      <c r="F1209" s="70" t="s">
        <v>424</v>
      </c>
      <c r="G1209" s="70" t="s">
        <v>173</v>
      </c>
      <c r="H1209" s="70" t="s">
        <v>1519</v>
      </c>
      <c r="I1209" s="70" t="s">
        <v>1519</v>
      </c>
      <c r="J1209" s="70" t="s">
        <v>1519</v>
      </c>
      <c r="K1209" s="70" t="s">
        <v>1520</v>
      </c>
      <c r="L1209" s="71" t="s">
        <v>279</v>
      </c>
      <c r="M1209" s="72">
        <v>242101</v>
      </c>
      <c r="N1209" s="14">
        <f t="shared" si="286"/>
        <v>663.290410958904</v>
      </c>
      <c r="O1209" s="15">
        <v>2800</v>
      </c>
      <c r="P1209" s="15">
        <f t="shared" si="291"/>
        <v>677882800</v>
      </c>
      <c r="Q1209" s="16">
        <f>IFERROR(VLOOKUP(G1209,SCENARIOS!$A$13:$E$18,4,0),0.025)</f>
        <v>0.04</v>
      </c>
      <c r="R1209" s="70">
        <f>IFERROR(VLOOKUP(L1209,INPUTS!$A$107:$B$120,2,0),0.0082)</f>
        <v>0.0039</v>
      </c>
      <c r="S1209" s="70">
        <f t="shared" si="292"/>
        <v>10.92</v>
      </c>
      <c r="T1209" s="15">
        <f t="shared" si="293"/>
        <v>2643742.92</v>
      </c>
      <c r="U1209" s="15">
        <f>T1209/INPUTS!$B$7*1000</f>
        <v>3304678650</v>
      </c>
      <c r="V1209" s="15">
        <f>T1209*INPUTS!$B$6</f>
        <v>8354227.6272</v>
      </c>
      <c r="W1209" s="73" t="s">
        <v>396</v>
      </c>
      <c r="X1209" s="73" t="s">
        <v>396</v>
      </c>
      <c r="Y1209" s="74">
        <f>IFERROR(VLOOKUP(E1209,INPUTS!$A$44:$B$103,2,0),0)</f>
        <v>0</v>
      </c>
      <c r="Z1209" s="15">
        <f t="shared" si="282"/>
        <v>0</v>
      </c>
      <c r="AA1209" s="20">
        <f>IFERROR(VLOOKUP(E1209,INPUTS!$A$44:$C$103,3,0),SCENARIOS!$J$25)</f>
        <v>0.1</v>
      </c>
      <c r="AB1209" s="15">
        <f t="shared" si="294"/>
        <v>321651.749681745</v>
      </c>
      <c r="AC1209" s="20">
        <f>IFERROR(VLOOKUP($E1209,INPUTS!$A$44:$G$103,4,0),SCENARIOS!$K$25)</f>
        <v>0.15</v>
      </c>
      <c r="AD1209" s="15">
        <f t="shared" si="294"/>
        <v>587007.8022185</v>
      </c>
      <c r="AE1209" s="20">
        <f>IFERROR(VLOOKUP($E1209,INPUTS!$A$44:$G$103,5,0),SCENARIOS!$L$25)</f>
        <v>0.3</v>
      </c>
      <c r="AF1209" s="15">
        <f t="shared" si="294"/>
        <v>1428369.49260117</v>
      </c>
      <c r="AG1209" s="20">
        <f>IFERROR(VLOOKUP($E1209,INPUTS!$A$44:$G$103,6,0),SCENARIOS!$M$25)</f>
        <v>0.4</v>
      </c>
      <c r="AH1209" s="15">
        <f t="shared" si="284"/>
        <v>2317106.5184971</v>
      </c>
      <c r="AI1209" s="20">
        <f>IFERROR(VLOOKUP($E1209,INPUTS!$A$44:$G$103,7,0),SCENARIOS!$N$25)</f>
        <v>0.5</v>
      </c>
      <c r="AJ1209" s="15">
        <f t="shared" si="285"/>
        <v>3523892.96362432</v>
      </c>
      <c r="AK1209" s="1"/>
      <c r="AL1209" t="str">
        <f t="shared" si="287"/>
        <v>MULTI</v>
      </c>
      <c r="AM1209" s="21">
        <f t="shared" si="288"/>
        <v>7047785.92724865</v>
      </c>
    </row>
    <row r="1210" ht="15" customHeight="1" spans="1:39">
      <c r="A1210" s="6" t="s">
        <v>2241</v>
      </c>
      <c r="B1210" s="70" t="s">
        <v>760</v>
      </c>
      <c r="C1210" s="70" t="s">
        <v>761</v>
      </c>
      <c r="D1210" s="70" t="s">
        <v>929</v>
      </c>
      <c r="E1210" s="10" t="s">
        <v>234</v>
      </c>
      <c r="F1210" s="70" t="s">
        <v>424</v>
      </c>
      <c r="G1210" s="70" t="s">
        <v>173</v>
      </c>
      <c r="H1210" s="70" t="s">
        <v>1519</v>
      </c>
      <c r="I1210" s="70" t="s">
        <v>1519</v>
      </c>
      <c r="J1210" s="70" t="s">
        <v>1519</v>
      </c>
      <c r="K1210" s="70" t="s">
        <v>1520</v>
      </c>
      <c r="L1210" s="71" t="s">
        <v>279</v>
      </c>
      <c r="M1210" s="72">
        <v>201751</v>
      </c>
      <c r="N1210" s="14">
        <f t="shared" si="286"/>
        <v>552.742465753425</v>
      </c>
      <c r="O1210" s="15">
        <v>2500</v>
      </c>
      <c r="P1210" s="15">
        <f t="shared" si="291"/>
        <v>504377500</v>
      </c>
      <c r="Q1210" s="16">
        <f>IFERROR(VLOOKUP(G1210,SCENARIOS!$A$13:$E$18,4,0),0.025)</f>
        <v>0.04</v>
      </c>
      <c r="R1210" s="70">
        <f>IFERROR(VLOOKUP(L1210,INPUTS!$A$107:$B$120,2,0),0.0082)</f>
        <v>0.0039</v>
      </c>
      <c r="S1210" s="70">
        <f t="shared" si="292"/>
        <v>9.75</v>
      </c>
      <c r="T1210" s="15">
        <f t="shared" si="293"/>
        <v>1967072.25</v>
      </c>
      <c r="U1210" s="15">
        <f>T1210/INPUTS!$B$7*1000</f>
        <v>2458840312.5</v>
      </c>
      <c r="V1210" s="15">
        <f>T1210*INPUTS!$B$6</f>
        <v>6215948.31</v>
      </c>
      <c r="W1210" s="73" t="s">
        <v>396</v>
      </c>
      <c r="X1210" s="73" t="s">
        <v>396</v>
      </c>
      <c r="Y1210" s="74">
        <f>IFERROR(VLOOKUP(E1210,INPUTS!$A$44:$B$103,2,0),0)</f>
        <v>0</v>
      </c>
      <c r="Z1210" s="15">
        <f t="shared" si="282"/>
        <v>0</v>
      </c>
      <c r="AA1210" s="20">
        <f>IFERROR(VLOOKUP(E1210,INPUTS!$A$44:$C$103,3,0),SCENARIOS!$J$25)</f>
        <v>0.1</v>
      </c>
      <c r="AB1210" s="15">
        <f t="shared" si="294"/>
        <v>239324.4162193</v>
      </c>
      <c r="AC1210" s="20">
        <f>IFERROR(VLOOKUP($E1210,INPUTS!$A$44:$G$103,4,0),SCENARIOS!$K$25)</f>
        <v>0.15</v>
      </c>
      <c r="AD1210" s="15">
        <f t="shared" si="294"/>
        <v>436762.118412595</v>
      </c>
      <c r="AE1210" s="20">
        <f>IFERROR(VLOOKUP($E1210,INPUTS!$A$44:$G$103,5,0),SCENARIOS!$L$25)</f>
        <v>0.3</v>
      </c>
      <c r="AF1210" s="15">
        <f t="shared" si="294"/>
        <v>1062775.79805011</v>
      </c>
      <c r="AG1210" s="20">
        <f>IFERROR(VLOOKUP($E1210,INPUTS!$A$44:$G$103,6,0),SCENARIOS!$M$25)</f>
        <v>0.4</v>
      </c>
      <c r="AH1210" s="15">
        <f t="shared" si="284"/>
        <v>1724039.01239753</v>
      </c>
      <c r="AI1210" s="20">
        <f>IFERROR(VLOOKUP($E1210,INPUTS!$A$44:$G$103,7,0),SCENARIOS!$N$25)</f>
        <v>0.5</v>
      </c>
      <c r="AJ1210" s="15">
        <f t="shared" si="285"/>
        <v>2621946.33535536</v>
      </c>
      <c r="AK1210" s="1"/>
      <c r="AL1210" t="str">
        <f t="shared" si="287"/>
        <v>MULTI</v>
      </c>
      <c r="AM1210" s="21">
        <f t="shared" si="288"/>
        <v>5243892.67071071</v>
      </c>
    </row>
    <row r="1211" ht="15" customHeight="1" spans="1:39">
      <c r="A1211" s="24" t="s">
        <v>2242</v>
      </c>
      <c r="B1211" s="70" t="s">
        <v>762</v>
      </c>
      <c r="C1211" s="70" t="s">
        <v>763</v>
      </c>
      <c r="D1211" s="70" t="s">
        <v>929</v>
      </c>
      <c r="E1211" s="10" t="s">
        <v>264</v>
      </c>
      <c r="F1211" s="70" t="s">
        <v>436</v>
      </c>
      <c r="G1211" s="70" t="s">
        <v>173</v>
      </c>
      <c r="H1211" s="70" t="s">
        <v>1519</v>
      </c>
      <c r="I1211" s="70" t="s">
        <v>1519</v>
      </c>
      <c r="J1211" s="70" t="s">
        <v>1519</v>
      </c>
      <c r="K1211" s="70" t="s">
        <v>1520</v>
      </c>
      <c r="L1211" s="71" t="s">
        <v>2259</v>
      </c>
      <c r="M1211" s="72">
        <v>40192</v>
      </c>
      <c r="N1211" s="14">
        <f t="shared" si="286"/>
        <v>110.115068493151</v>
      </c>
      <c r="O1211" s="15">
        <v>1800</v>
      </c>
      <c r="P1211" s="15">
        <f t="shared" si="291"/>
        <v>72345600</v>
      </c>
      <c r="Q1211" s="16">
        <f>IFERROR(VLOOKUP(G1211,SCENARIOS!$A$13:$E$18,4,0),0.025)</f>
        <v>0.04</v>
      </c>
      <c r="R1211" s="70">
        <f>IFERROR(VLOOKUP(L1211,INPUTS!$A$107:$B$120,2,0),0.0082)</f>
        <v>0.0082</v>
      </c>
      <c r="S1211" s="70">
        <f t="shared" si="292"/>
        <v>14.76</v>
      </c>
      <c r="T1211" s="15">
        <f t="shared" si="293"/>
        <v>593233.92</v>
      </c>
      <c r="U1211" s="15">
        <f>T1211/INPUTS!$B$7*1000</f>
        <v>741542400</v>
      </c>
      <c r="V1211" s="15">
        <f>T1211*INPUTS!$B$6</f>
        <v>1874619.1872</v>
      </c>
      <c r="W1211" s="73" t="s">
        <v>396</v>
      </c>
      <c r="X1211" s="73" t="s">
        <v>396</v>
      </c>
      <c r="Y1211" s="74">
        <f>IFERROR(VLOOKUP(E1211,INPUTS!$A$44:$B$103,2,0),0)</f>
        <v>0</v>
      </c>
      <c r="Z1211" s="15">
        <f t="shared" si="282"/>
        <v>0</v>
      </c>
      <c r="AA1211" s="20">
        <f>IFERROR(VLOOKUP(E1211,INPUTS!$A$44:$C$103,3,0),SCENARIOS!$J$25)</f>
        <v>0.05</v>
      </c>
      <c r="AB1211" s="15">
        <f t="shared" si="294"/>
        <v>36087.9885285065</v>
      </c>
      <c r="AC1211" s="20">
        <f>IFERROR(VLOOKUP($E1211,INPUTS!$A$44:$G$103,4,0),SCENARIOS!$K$25)</f>
        <v>0.1</v>
      </c>
      <c r="AD1211" s="15">
        <f t="shared" si="294"/>
        <v>87813.1119699707</v>
      </c>
      <c r="AE1211" s="20">
        <f>IFERROR(VLOOKUP($E1211,INPUTS!$A$44:$G$103,5,0),SCENARIOS!$L$25)</f>
        <v>0.2</v>
      </c>
      <c r="AF1211" s="15">
        <f t="shared" si="294"/>
        <v>213676.155094082</v>
      </c>
      <c r="AG1211" s="20">
        <f>IFERROR(VLOOKUP($E1211,INPUTS!$A$44:$G$103,6,0),SCENARIOS!$M$25)</f>
        <v>0.3</v>
      </c>
      <c r="AH1211" s="15">
        <f t="shared" si="284"/>
        <v>389954.571403331</v>
      </c>
      <c r="AI1211" s="20">
        <f>IFERROR(VLOOKUP($E1211,INPUTS!$A$44:$G$103,7,0),SCENARIOS!$N$25)</f>
        <v>0.4</v>
      </c>
      <c r="AJ1211" s="15">
        <f t="shared" si="285"/>
        <v>632585.814802682</v>
      </c>
      <c r="AK1211" s="1"/>
      <c r="AL1211" t="str">
        <f t="shared" si="287"/>
        <v>MULTI</v>
      </c>
      <c r="AM1211" s="21">
        <f t="shared" si="288"/>
        <v>1581464.5370067</v>
      </c>
    </row>
    <row r="1212" ht="15" customHeight="1" spans="1:39">
      <c r="A1212" s="6" t="s">
        <v>2243</v>
      </c>
      <c r="B1212" s="70" t="s">
        <v>764</v>
      </c>
      <c r="C1212" s="70" t="s">
        <v>765</v>
      </c>
      <c r="D1212" s="70" t="s">
        <v>929</v>
      </c>
      <c r="E1212" s="10" t="s">
        <v>267</v>
      </c>
      <c r="F1212" s="70" t="s">
        <v>436</v>
      </c>
      <c r="G1212" s="70" t="s">
        <v>173</v>
      </c>
      <c r="H1212" s="70" t="s">
        <v>1519</v>
      </c>
      <c r="I1212" s="70" t="s">
        <v>1519</v>
      </c>
      <c r="J1212" s="70" t="s">
        <v>1519</v>
      </c>
      <c r="K1212" s="70" t="s">
        <v>1520</v>
      </c>
      <c r="L1212" s="71" t="s">
        <v>279</v>
      </c>
      <c r="M1212" s="72">
        <v>100479</v>
      </c>
      <c r="N1212" s="14">
        <f t="shared" si="286"/>
        <v>275.284931506849</v>
      </c>
      <c r="O1212" s="15">
        <v>2800</v>
      </c>
      <c r="P1212" s="15">
        <f t="shared" si="291"/>
        <v>281341200</v>
      </c>
      <c r="Q1212" s="16">
        <f>IFERROR(VLOOKUP(G1212,SCENARIOS!$A$13:$E$18,4,0),0.025)</f>
        <v>0.04</v>
      </c>
      <c r="R1212" s="70">
        <f>IFERROR(VLOOKUP(L1212,INPUTS!$A$107:$B$120,2,0),0.0082)</f>
        <v>0.0039</v>
      </c>
      <c r="S1212" s="70">
        <f t="shared" si="292"/>
        <v>10.92</v>
      </c>
      <c r="T1212" s="15">
        <f t="shared" si="293"/>
        <v>1097230.68</v>
      </c>
      <c r="U1212" s="15">
        <f>T1212/INPUTS!$B$7*1000</f>
        <v>1371538350</v>
      </c>
      <c r="V1212" s="15">
        <f>T1212*INPUTS!$B$6</f>
        <v>3467248.9488</v>
      </c>
      <c r="W1212" s="73" t="s">
        <v>396</v>
      </c>
      <c r="X1212" s="73" t="s">
        <v>396</v>
      </c>
      <c r="Y1212" s="74">
        <f>IFERROR(VLOOKUP(E1212,INPUTS!$A$44:$B$103,2,0),0)</f>
        <v>0</v>
      </c>
      <c r="Z1212" s="15">
        <f t="shared" si="282"/>
        <v>0</v>
      </c>
      <c r="AA1212" s="20">
        <f>IFERROR(VLOOKUP(E1212,INPUTS!$A$44:$C$103,3,0),SCENARIOS!$J$25)</f>
        <v>0.05</v>
      </c>
      <c r="AB1212" s="15">
        <f t="shared" si="294"/>
        <v>66747.4445712163</v>
      </c>
      <c r="AC1212" s="20">
        <f>IFERROR(VLOOKUP($E1212,INPUTS!$A$44:$G$103,4,0),SCENARIOS!$K$25)</f>
        <v>0.1</v>
      </c>
      <c r="AD1212" s="15">
        <f t="shared" si="294"/>
        <v>162416.944330707</v>
      </c>
      <c r="AE1212" s="20">
        <f>IFERROR(VLOOKUP($E1212,INPUTS!$A$44:$G$103,5,0),SCENARIOS!$L$25)</f>
        <v>0.2</v>
      </c>
      <c r="AF1212" s="15">
        <f t="shared" si="294"/>
        <v>395210.093437788</v>
      </c>
      <c r="AG1212" s="20">
        <f>IFERROR(VLOOKUP($E1212,INPUTS!$A$44:$G$103,6,0),SCENARIOS!$M$25)</f>
        <v>0.3</v>
      </c>
      <c r="AH1212" s="15">
        <f t="shared" si="284"/>
        <v>721250.260858289</v>
      </c>
      <c r="AI1212" s="20">
        <f>IFERROR(VLOOKUP($E1212,INPUTS!$A$44:$G$103,7,0),SCENARIOS!$N$25)</f>
        <v>0.4</v>
      </c>
      <c r="AJ1212" s="15">
        <f t="shared" si="285"/>
        <v>1170014.96430666</v>
      </c>
      <c r="AK1212" s="1"/>
      <c r="AL1212" t="str">
        <f t="shared" si="287"/>
        <v>MULTI</v>
      </c>
      <c r="AM1212" s="21">
        <f t="shared" si="288"/>
        <v>2925037.41076665</v>
      </c>
    </row>
    <row r="1213" ht="15" customHeight="1" spans="1:39">
      <c r="A1213" s="24" t="s">
        <v>2244</v>
      </c>
      <c r="B1213" s="70" t="s">
        <v>766</v>
      </c>
      <c r="C1213" s="70" t="s">
        <v>767</v>
      </c>
      <c r="D1213" s="70" t="s">
        <v>929</v>
      </c>
      <c r="E1213" s="10" t="s">
        <v>267</v>
      </c>
      <c r="F1213" s="70" t="s">
        <v>436</v>
      </c>
      <c r="G1213" s="70" t="s">
        <v>173</v>
      </c>
      <c r="H1213" s="70" t="s">
        <v>1519</v>
      </c>
      <c r="I1213" s="70" t="s">
        <v>1519</v>
      </c>
      <c r="J1213" s="70" t="s">
        <v>1519</v>
      </c>
      <c r="K1213" s="70" t="s">
        <v>1520</v>
      </c>
      <c r="L1213" s="71" t="s">
        <v>286</v>
      </c>
      <c r="M1213" s="72">
        <v>80384</v>
      </c>
      <c r="N1213" s="14">
        <f t="shared" si="286"/>
        <v>220.230136986301</v>
      </c>
      <c r="O1213" s="15">
        <v>2200</v>
      </c>
      <c r="P1213" s="15">
        <f t="shared" si="291"/>
        <v>176844800</v>
      </c>
      <c r="Q1213" s="16">
        <f>IFERROR(VLOOKUP(G1213,SCENARIOS!$A$13:$E$18,4,0),0.025)</f>
        <v>0.04</v>
      </c>
      <c r="R1213" s="70">
        <f>IFERROR(VLOOKUP(L1213,INPUTS!$A$107:$B$120,2,0),0.0082)</f>
        <v>0.0039</v>
      </c>
      <c r="S1213" s="70">
        <f t="shared" si="292"/>
        <v>8.58</v>
      </c>
      <c r="T1213" s="15">
        <f t="shared" si="293"/>
        <v>689694.72</v>
      </c>
      <c r="U1213" s="15">
        <f>T1213/INPUTS!$B$7*1000</f>
        <v>862118400</v>
      </c>
      <c r="V1213" s="15">
        <f>T1213*INPUTS!$B$6</f>
        <v>2179435.3152</v>
      </c>
      <c r="W1213" s="73" t="s">
        <v>396</v>
      </c>
      <c r="X1213" s="73" t="s">
        <v>396</v>
      </c>
      <c r="Y1213" s="74">
        <f>IFERROR(VLOOKUP(E1213,INPUTS!$A$44:$B$103,2,0),0)</f>
        <v>0</v>
      </c>
      <c r="Z1213" s="15">
        <f t="shared" si="282"/>
        <v>0</v>
      </c>
      <c r="AA1213" s="20">
        <f>IFERROR(VLOOKUP(E1213,INPUTS!$A$44:$C$103,3,0),SCENARIOS!$J$25)</f>
        <v>0.05</v>
      </c>
      <c r="AB1213" s="15">
        <f t="shared" si="294"/>
        <v>41955.9541428978</v>
      </c>
      <c r="AC1213" s="20">
        <f>IFERROR(VLOOKUP($E1213,INPUTS!$A$44:$G$103,4,0),SCENARIOS!$K$25)</f>
        <v>0.1</v>
      </c>
      <c r="AD1213" s="15">
        <f t="shared" si="294"/>
        <v>102091.666761836</v>
      </c>
      <c r="AE1213" s="20">
        <f>IFERROR(VLOOKUP($E1213,INPUTS!$A$44:$G$103,5,0),SCENARIOS!$L$25)</f>
        <v>0.2</v>
      </c>
      <c r="AF1213" s="15">
        <f t="shared" si="294"/>
        <v>248420.245353282</v>
      </c>
      <c r="AG1213" s="20">
        <f>IFERROR(VLOOKUP($E1213,INPUTS!$A$44:$G$103,6,0),SCENARIOS!$M$25)</f>
        <v>0.3</v>
      </c>
      <c r="AH1213" s="15">
        <f t="shared" si="284"/>
        <v>453361.818785987</v>
      </c>
      <c r="AI1213" s="20">
        <f>IFERROR(VLOOKUP($E1213,INPUTS!$A$44:$G$103,7,0),SCENARIOS!$N$25)</f>
        <v>0.4</v>
      </c>
      <c r="AJ1213" s="15">
        <f t="shared" si="285"/>
        <v>735445.296884418</v>
      </c>
      <c r="AK1213" s="1"/>
      <c r="AL1213" t="str">
        <f t="shared" si="287"/>
        <v>MULTI</v>
      </c>
      <c r="AM1213" s="21">
        <f t="shared" si="288"/>
        <v>1838613.24221105</v>
      </c>
    </row>
    <row r="1214" ht="15" customHeight="1" spans="1:39">
      <c r="A1214" s="6" t="s">
        <v>2245</v>
      </c>
      <c r="B1214" s="70" t="s">
        <v>768</v>
      </c>
      <c r="C1214" s="70" t="s">
        <v>769</v>
      </c>
      <c r="D1214" s="70" t="s">
        <v>929</v>
      </c>
      <c r="E1214" s="10" t="s">
        <v>770</v>
      </c>
      <c r="F1214" s="70" t="s">
        <v>544</v>
      </c>
      <c r="G1214" s="70" t="s">
        <v>173</v>
      </c>
      <c r="H1214" s="70" t="s">
        <v>1519</v>
      </c>
      <c r="I1214" s="70" t="s">
        <v>1519</v>
      </c>
      <c r="J1214" s="70" t="s">
        <v>1519</v>
      </c>
      <c r="K1214" s="70" t="s">
        <v>1520</v>
      </c>
      <c r="L1214" s="71" t="s">
        <v>279</v>
      </c>
      <c r="M1214" s="72">
        <v>115521</v>
      </c>
      <c r="N1214" s="14">
        <f t="shared" si="286"/>
        <v>316.495890410959</v>
      </c>
      <c r="O1214" s="15">
        <v>2500</v>
      </c>
      <c r="P1214" s="15">
        <f t="shared" si="291"/>
        <v>288802500</v>
      </c>
      <c r="Q1214" s="16">
        <f>IFERROR(VLOOKUP(G1214,SCENARIOS!$A$13:$E$18,4,0),0.025)</f>
        <v>0.04</v>
      </c>
      <c r="R1214" s="70">
        <f>IFERROR(VLOOKUP(L1214,INPUTS!$A$107:$B$120,2,0),0.0082)</f>
        <v>0.0039</v>
      </c>
      <c r="S1214" s="70">
        <f t="shared" si="292"/>
        <v>9.75</v>
      </c>
      <c r="T1214" s="15">
        <f t="shared" si="293"/>
        <v>1126329.75</v>
      </c>
      <c r="U1214" s="15">
        <f>T1214/INPUTS!$B$7*1000</f>
        <v>1407912187.5</v>
      </c>
      <c r="V1214" s="15">
        <f>T1214*INPUTS!$B$6</f>
        <v>3559202.01</v>
      </c>
      <c r="W1214" s="73" t="s">
        <v>396</v>
      </c>
      <c r="X1214" s="73" t="s">
        <v>396</v>
      </c>
      <c r="Y1214" s="74">
        <f>IFERROR(VLOOKUP(E1214,INPUTS!$A$44:$B$103,2,0),0)</f>
        <v>0</v>
      </c>
      <c r="Z1214" s="15">
        <f t="shared" si="282"/>
        <v>0</v>
      </c>
      <c r="AA1214" s="20">
        <f>IFERROR(VLOOKUP(E1214,INPUTS!$A$44:$C$103,3,0),SCENARIOS!$J$25)</f>
        <v>0.015</v>
      </c>
      <c r="AB1214" s="15">
        <f t="shared" si="294"/>
        <v>20555.2853909545</v>
      </c>
      <c r="AC1214" s="20">
        <f>IFERROR(VLOOKUP($E1214,INPUTS!$A$44:$G$103,4,0),SCENARIOS!$K$25)</f>
        <v>0.075</v>
      </c>
      <c r="AD1214" s="15">
        <f t="shared" si="294"/>
        <v>125043.238152826</v>
      </c>
      <c r="AE1214" s="20">
        <f>IFERROR(VLOOKUP($E1214,INPUTS!$A$44:$G$103,5,0),SCENARIOS!$L$25)</f>
        <v>0.15</v>
      </c>
      <c r="AF1214" s="15">
        <f t="shared" si="294"/>
        <v>304268.437248259</v>
      </c>
      <c r="AG1214" s="20">
        <f>IFERROR(VLOOKUP($E1214,INPUTS!$A$44:$G$103,6,0),SCENARIOS!$M$25)</f>
        <v>0.2</v>
      </c>
      <c r="AH1214" s="15">
        <f t="shared" si="284"/>
        <v>493585.43638241</v>
      </c>
      <c r="AI1214" s="20">
        <f>IFERROR(VLOOKUP($E1214,INPUTS!$A$44:$G$103,7,0),SCENARIOS!$N$25)</f>
        <v>0.3</v>
      </c>
      <c r="AJ1214" s="15">
        <f t="shared" si="285"/>
        <v>900783.230635544</v>
      </c>
      <c r="AK1214" s="1"/>
      <c r="AL1214" t="str">
        <f t="shared" si="287"/>
        <v>MULTI</v>
      </c>
      <c r="AM1214" s="21">
        <f t="shared" si="288"/>
        <v>3002610.76878515</v>
      </c>
    </row>
    <row r="1215" ht="15" customHeight="1" spans="1:39">
      <c r="A1215" s="24" t="s">
        <v>2246</v>
      </c>
      <c r="B1215" s="70" t="s">
        <v>530</v>
      </c>
      <c r="C1215" s="70" t="s">
        <v>531</v>
      </c>
      <c r="D1215" s="70" t="s">
        <v>929</v>
      </c>
      <c r="E1215" s="10" t="s">
        <v>529</v>
      </c>
      <c r="F1215" s="70" t="s">
        <v>528</v>
      </c>
      <c r="G1215" s="70" t="s">
        <v>173</v>
      </c>
      <c r="H1215" s="70" t="s">
        <v>1519</v>
      </c>
      <c r="I1215" s="70" t="s">
        <v>1519</v>
      </c>
      <c r="J1215" s="70" t="s">
        <v>1519</v>
      </c>
      <c r="K1215" s="70" t="s">
        <v>1520</v>
      </c>
      <c r="L1215" s="71" t="s">
        <v>279</v>
      </c>
      <c r="M1215" s="72">
        <v>67177</v>
      </c>
      <c r="N1215" s="14">
        <f t="shared" si="286"/>
        <v>184.046575342466</v>
      </c>
      <c r="O1215" s="15">
        <v>2200</v>
      </c>
      <c r="P1215" s="15">
        <f t="shared" si="291"/>
        <v>147789400</v>
      </c>
      <c r="Q1215" s="16">
        <f>IFERROR(VLOOKUP(G1215,SCENARIOS!$A$13:$E$18,4,0),0.025)</f>
        <v>0.04</v>
      </c>
      <c r="R1215" s="70">
        <f>IFERROR(VLOOKUP(L1215,INPUTS!$A$107:$B$120,2,0),0.0082)</f>
        <v>0.0039</v>
      </c>
      <c r="S1215" s="70">
        <f t="shared" si="292"/>
        <v>8.58</v>
      </c>
      <c r="T1215" s="15">
        <f t="shared" si="293"/>
        <v>576378.66</v>
      </c>
      <c r="U1215" s="15">
        <f>T1215/INPUTS!$B$7*1000</f>
        <v>720473325</v>
      </c>
      <c r="V1215" s="15">
        <f>T1215*INPUTS!$B$6</f>
        <v>1821356.5656</v>
      </c>
      <c r="W1215" s="73" t="s">
        <v>396</v>
      </c>
      <c r="X1215" s="73" t="s">
        <v>396</v>
      </c>
      <c r="Y1215" s="74">
        <f>IFERROR(VLOOKUP(E1215,INPUTS!$A$44:$B$103,2,0),0)</f>
        <v>0</v>
      </c>
      <c r="Z1215" s="15">
        <f t="shared" si="282"/>
        <v>0</v>
      </c>
      <c r="AA1215" s="20">
        <f>IFERROR(VLOOKUP(E1215,INPUTS!$A$44:$C$103,3,0),SCENARIOS!$J$25)</f>
        <v>0.015</v>
      </c>
      <c r="AB1215" s="15">
        <f t="shared" si="294"/>
        <v>10518.7915435563</v>
      </c>
      <c r="AC1215" s="20">
        <f>IFERROR(VLOOKUP($E1215,INPUTS!$A$44:$G$103,4,0),SCENARIOS!$K$25)</f>
        <v>0.075</v>
      </c>
      <c r="AD1215" s="15">
        <f t="shared" si="294"/>
        <v>63988.591306042</v>
      </c>
      <c r="AE1215" s="20">
        <f>IFERROR(VLOOKUP($E1215,INPUTS!$A$44:$G$103,5,0),SCENARIOS!$L$25)</f>
        <v>0.15</v>
      </c>
      <c r="AF1215" s="15">
        <f t="shared" si="294"/>
        <v>155703.810665967</v>
      </c>
      <c r="AG1215" s="20">
        <f>IFERROR(VLOOKUP($E1215,INPUTS!$A$44:$G$103,6,0),SCENARIOS!$M$25)</f>
        <v>0.2</v>
      </c>
      <c r="AH1215" s="15">
        <f t="shared" si="284"/>
        <v>252583.324215318</v>
      </c>
      <c r="AI1215" s="20">
        <f>IFERROR(VLOOKUP($E1215,INPUTS!$A$44:$G$103,7,0),SCENARIOS!$N$25)</f>
        <v>0.3</v>
      </c>
      <c r="AJ1215" s="15">
        <f t="shared" si="285"/>
        <v>460959.351756611</v>
      </c>
      <c r="AK1215" s="1"/>
      <c r="AL1215" t="str">
        <f t="shared" si="287"/>
        <v>MULTI</v>
      </c>
      <c r="AM1215" s="21">
        <f t="shared" si="288"/>
        <v>1536531.17252204</v>
      </c>
    </row>
    <row r="1216" ht="15" customHeight="1" spans="1:39">
      <c r="A1216" s="6" t="s">
        <v>2247</v>
      </c>
      <c r="B1216" s="70" t="s">
        <v>526</v>
      </c>
      <c r="C1216" s="70" t="s">
        <v>527</v>
      </c>
      <c r="D1216" s="70" t="s">
        <v>929</v>
      </c>
      <c r="E1216" s="10" t="s">
        <v>529</v>
      </c>
      <c r="F1216" s="70" t="s">
        <v>528</v>
      </c>
      <c r="G1216" s="70" t="s">
        <v>173</v>
      </c>
      <c r="H1216" s="70" t="s">
        <v>1519</v>
      </c>
      <c r="I1216" s="70" t="s">
        <v>1519</v>
      </c>
      <c r="J1216" s="70" t="s">
        <v>1519</v>
      </c>
      <c r="K1216" s="70" t="s">
        <v>1520</v>
      </c>
      <c r="L1216" s="71" t="s">
        <v>288</v>
      </c>
      <c r="M1216" s="72">
        <v>15355</v>
      </c>
      <c r="N1216" s="14">
        <f t="shared" si="286"/>
        <v>42.0684931506849</v>
      </c>
      <c r="O1216" s="15">
        <v>6500</v>
      </c>
      <c r="P1216" s="15">
        <f t="shared" si="291"/>
        <v>99807500</v>
      </c>
      <c r="Q1216" s="16">
        <f>IFERROR(VLOOKUP(G1216,SCENARIOS!$A$13:$E$18,4,0),0.025)</f>
        <v>0.04</v>
      </c>
      <c r="R1216" s="70">
        <f>IFERROR(VLOOKUP(L1216,INPUTS!$A$107:$B$120,2,0),0.0082)</f>
        <v>0.0085</v>
      </c>
      <c r="S1216" s="70">
        <f t="shared" si="292"/>
        <v>55.25</v>
      </c>
      <c r="T1216" s="15">
        <f t="shared" si="293"/>
        <v>848363.75</v>
      </c>
      <c r="U1216" s="15">
        <f>T1216/INPUTS!$B$7*1000</f>
        <v>1060454687.5</v>
      </c>
      <c r="V1216" s="15">
        <f>T1216*INPUTS!$B$6</f>
        <v>2680829.45</v>
      </c>
      <c r="W1216" s="73" t="s">
        <v>396</v>
      </c>
      <c r="X1216" s="73" t="s">
        <v>396</v>
      </c>
      <c r="Y1216" s="74">
        <f>IFERROR(VLOOKUP(E1216,INPUTS!$A$44:$B$103,2,0),0)</f>
        <v>0</v>
      </c>
      <c r="Z1216" s="15">
        <f t="shared" si="282"/>
        <v>0</v>
      </c>
      <c r="AA1216" s="20">
        <f>IFERROR(VLOOKUP(E1216,INPUTS!$A$44:$C$103,3,0),SCENARIOS!$J$25)</f>
        <v>0.015</v>
      </c>
      <c r="AB1216" s="15">
        <f t="shared" si="294"/>
        <v>15482.4632809267</v>
      </c>
      <c r="AC1216" s="20">
        <f>IFERROR(VLOOKUP($E1216,INPUTS!$A$44:$G$103,4,0),SCENARIOS!$K$25)</f>
        <v>0.075</v>
      </c>
      <c r="AD1216" s="15">
        <f t="shared" si="294"/>
        <v>94183.9194352047</v>
      </c>
      <c r="AE1216" s="20">
        <f>IFERROR(VLOOKUP($E1216,INPUTS!$A$44:$G$103,5,0),SCENARIOS!$L$25)</f>
        <v>0.15</v>
      </c>
      <c r="AF1216" s="15">
        <f t="shared" si="294"/>
        <v>229178.277880499</v>
      </c>
      <c r="AG1216" s="20">
        <f>IFERROR(VLOOKUP($E1216,INPUTS!$A$44:$G$103,6,0),SCENARIOS!$M$25)</f>
        <v>0.2</v>
      </c>
      <c r="AH1216" s="15">
        <f t="shared" si="284"/>
        <v>371773.889267124</v>
      </c>
      <c r="AI1216" s="20">
        <f>IFERROR(VLOOKUP($E1216,INPUTS!$A$44:$G$103,7,0),SCENARIOS!$N$25)</f>
        <v>0.3</v>
      </c>
      <c r="AJ1216" s="15">
        <f t="shared" si="285"/>
        <v>678479.672120074</v>
      </c>
      <c r="AK1216" s="1"/>
      <c r="AL1216" t="str">
        <f t="shared" si="287"/>
        <v>MULTI</v>
      </c>
      <c r="AM1216" s="21">
        <f t="shared" si="288"/>
        <v>2261598.90706691</v>
      </c>
    </row>
    <row r="1217" ht="15" customHeight="1" spans="1:39">
      <c r="A1217" s="24" t="s">
        <v>2248</v>
      </c>
      <c r="B1217" s="70" t="s">
        <v>771</v>
      </c>
      <c r="C1217" s="70" t="s">
        <v>772</v>
      </c>
      <c r="D1217" s="70" t="s">
        <v>929</v>
      </c>
      <c r="E1217" s="10" t="s">
        <v>556</v>
      </c>
      <c r="F1217" s="70" t="s">
        <v>555</v>
      </c>
      <c r="G1217" s="70" t="s">
        <v>173</v>
      </c>
      <c r="H1217" s="70" t="s">
        <v>1519</v>
      </c>
      <c r="I1217" s="70" t="s">
        <v>1519</v>
      </c>
      <c r="J1217" s="70" t="s">
        <v>1519</v>
      </c>
      <c r="K1217" s="70" t="s">
        <v>1520</v>
      </c>
      <c r="L1217" s="71" t="s">
        <v>279</v>
      </c>
      <c r="M1217" s="72">
        <v>122597</v>
      </c>
      <c r="N1217" s="14">
        <f t="shared" si="286"/>
        <v>335.882191780822</v>
      </c>
      <c r="O1217" s="15">
        <v>2800</v>
      </c>
      <c r="P1217" s="15">
        <f t="shared" si="291"/>
        <v>343271600</v>
      </c>
      <c r="Q1217" s="16">
        <f>IFERROR(VLOOKUP(G1217,SCENARIOS!$A$13:$E$18,4,0),0.025)</f>
        <v>0.04</v>
      </c>
      <c r="R1217" s="70">
        <f>IFERROR(VLOOKUP(L1217,INPUTS!$A$107:$B$120,2,0),0.0082)</f>
        <v>0.0039</v>
      </c>
      <c r="S1217" s="70">
        <f t="shared" si="292"/>
        <v>10.92</v>
      </c>
      <c r="T1217" s="15">
        <f t="shared" si="293"/>
        <v>1338759.24</v>
      </c>
      <c r="U1217" s="15">
        <f>T1217/INPUTS!$B$7*1000</f>
        <v>1673449050</v>
      </c>
      <c r="V1217" s="15">
        <f>T1217*INPUTS!$B$6</f>
        <v>4230479.1984</v>
      </c>
      <c r="W1217" s="73" t="s">
        <v>396</v>
      </c>
      <c r="X1217" s="73" t="s">
        <v>396</v>
      </c>
      <c r="Y1217" s="74">
        <f>IFERROR(VLOOKUP(E1217,INPUTS!$A$44:$B$103,2,0),0)</f>
        <v>0</v>
      </c>
      <c r="Z1217" s="15">
        <f t="shared" si="282"/>
        <v>0</v>
      </c>
      <c r="AA1217" s="20">
        <f>IFERROR(VLOOKUP(E1217,INPUTS!$A$44:$C$103,3,0),SCENARIOS!$J$25)</f>
        <v>0.015</v>
      </c>
      <c r="AB1217" s="15">
        <f t="shared" si="294"/>
        <v>24432.0797244123</v>
      </c>
      <c r="AC1217" s="20">
        <f>IFERROR(VLOOKUP($E1217,INPUTS!$A$44:$G$103,4,0),SCENARIOS!$K$25)</f>
        <v>0.075</v>
      </c>
      <c r="AD1217" s="15">
        <f t="shared" si="294"/>
        <v>148626.803541872</v>
      </c>
      <c r="AE1217" s="20">
        <f>IFERROR(VLOOKUP($E1217,INPUTS!$A$44:$G$103,5,0),SCENARIOS!$L$25)</f>
        <v>0.15</v>
      </c>
      <c r="AF1217" s="15">
        <f t="shared" si="294"/>
        <v>361654.463807306</v>
      </c>
      <c r="AG1217" s="20">
        <f>IFERROR(VLOOKUP($E1217,INPUTS!$A$44:$G$103,6,0),SCENARIOS!$M$25)</f>
        <v>0.2</v>
      </c>
      <c r="AH1217" s="15">
        <f t="shared" si="284"/>
        <v>586677.270742767</v>
      </c>
      <c r="AI1217" s="20">
        <f>IFERROR(VLOOKUP($E1217,INPUTS!$A$44:$G$103,7,0),SCENARIOS!$N$25)</f>
        <v>0.3</v>
      </c>
      <c r="AJ1217" s="15">
        <f t="shared" si="285"/>
        <v>1070673.90633195</v>
      </c>
      <c r="AK1217" s="1"/>
      <c r="AL1217" t="str">
        <f t="shared" si="287"/>
        <v>MULTI</v>
      </c>
      <c r="AM1217" s="21">
        <f t="shared" si="288"/>
        <v>3568913.02110649</v>
      </c>
    </row>
    <row r="1218" ht="15" customHeight="1" spans="1:39">
      <c r="A1218" s="6" t="s">
        <v>2249</v>
      </c>
      <c r="B1218" s="70" t="s">
        <v>538</v>
      </c>
      <c r="C1218" s="70" t="s">
        <v>539</v>
      </c>
      <c r="D1218" s="70" t="s">
        <v>929</v>
      </c>
      <c r="E1218" s="10" t="s">
        <v>529</v>
      </c>
      <c r="F1218" s="70" t="s">
        <v>528</v>
      </c>
      <c r="G1218" s="70" t="s">
        <v>173</v>
      </c>
      <c r="H1218" s="70" t="s">
        <v>1519</v>
      </c>
      <c r="I1218" s="70" t="s">
        <v>1519</v>
      </c>
      <c r="J1218" s="70" t="s">
        <v>1519</v>
      </c>
      <c r="K1218" s="70" t="s">
        <v>1520</v>
      </c>
      <c r="L1218" s="71" t="s">
        <v>279</v>
      </c>
      <c r="M1218" s="72">
        <v>19193</v>
      </c>
      <c r="N1218" s="14">
        <f t="shared" si="286"/>
        <v>52.5835616438356</v>
      </c>
      <c r="O1218" s="15">
        <v>3000</v>
      </c>
      <c r="P1218" s="15">
        <f t="shared" si="291"/>
        <v>57579000</v>
      </c>
      <c r="Q1218" s="16">
        <f>IFERROR(VLOOKUP(G1218,SCENARIOS!$A$13:$E$18,4,0),0.025)</f>
        <v>0.04</v>
      </c>
      <c r="R1218" s="70">
        <f>IFERROR(VLOOKUP(L1218,INPUTS!$A$107:$B$120,2,0),0.0082)</f>
        <v>0.0039</v>
      </c>
      <c r="S1218" s="70">
        <f t="shared" si="292"/>
        <v>11.7</v>
      </c>
      <c r="T1218" s="15">
        <f t="shared" si="293"/>
        <v>224558.1</v>
      </c>
      <c r="U1218" s="15">
        <f>T1218/INPUTS!$B$7*1000</f>
        <v>280697625</v>
      </c>
      <c r="V1218" s="15">
        <f>T1218*INPUTS!$B$6</f>
        <v>709603.596</v>
      </c>
      <c r="W1218" s="73" t="s">
        <v>396</v>
      </c>
      <c r="X1218" s="73" t="s">
        <v>396</v>
      </c>
      <c r="Y1218" s="74">
        <f>IFERROR(VLOOKUP(E1218,INPUTS!$A$44:$B$103,2,0),0)</f>
        <v>0</v>
      </c>
      <c r="Z1218" s="15">
        <f t="shared" si="282"/>
        <v>0</v>
      </c>
      <c r="AA1218" s="20">
        <f>IFERROR(VLOOKUP(E1218,INPUTS!$A$44:$C$103,3,0),SCENARIOS!$J$25)</f>
        <v>0.015</v>
      </c>
      <c r="AB1218" s="15">
        <f t="shared" si="294"/>
        <v>4098.13896183644</v>
      </c>
      <c r="AC1218" s="20">
        <f>IFERROR(VLOOKUP($E1218,INPUTS!$A$44:$G$103,4,0),SCENARIOS!$K$25)</f>
        <v>0.075</v>
      </c>
      <c r="AD1218" s="15">
        <f t="shared" si="294"/>
        <v>24930.0633117842</v>
      </c>
      <c r="AE1218" s="20">
        <f>IFERROR(VLOOKUP($E1218,INPUTS!$A$44:$G$103,5,0),SCENARIOS!$L$25)</f>
        <v>0.15</v>
      </c>
      <c r="AF1218" s="15">
        <f t="shared" si="294"/>
        <v>60662.4677705959</v>
      </c>
      <c r="AG1218" s="20">
        <f>IFERROR(VLOOKUP($E1218,INPUTS!$A$44:$G$103,6,0),SCENARIOS!$M$25)</f>
        <v>0.2</v>
      </c>
      <c r="AH1218" s="15">
        <f t="shared" si="284"/>
        <v>98406.8899731227</v>
      </c>
      <c r="AI1218" s="20">
        <f>IFERROR(VLOOKUP($E1218,INPUTS!$A$44:$G$103,7,0),SCENARIOS!$N$25)</f>
        <v>0.3</v>
      </c>
      <c r="AJ1218" s="15">
        <f t="shared" si="285"/>
        <v>179590.542452936</v>
      </c>
      <c r="AK1218" s="1"/>
      <c r="AL1218" t="str">
        <f t="shared" si="287"/>
        <v>MULTI</v>
      </c>
      <c r="AM1218" s="21">
        <f t="shared" si="288"/>
        <v>598635.141509786</v>
      </c>
    </row>
    <row r="1219" ht="15" customHeight="1" spans="1:39">
      <c r="A1219" s="24" t="s">
        <v>2250</v>
      </c>
      <c r="B1219" s="70" t="s">
        <v>540</v>
      </c>
      <c r="C1219" s="70" t="s">
        <v>541</v>
      </c>
      <c r="D1219" s="70" t="s">
        <v>929</v>
      </c>
      <c r="E1219" s="10" t="s">
        <v>242</v>
      </c>
      <c r="F1219" s="70" t="s">
        <v>421</v>
      </c>
      <c r="G1219" s="70" t="s">
        <v>173</v>
      </c>
      <c r="H1219" s="70" t="s">
        <v>1519</v>
      </c>
      <c r="I1219" s="70" t="s">
        <v>1519</v>
      </c>
      <c r="J1219" s="70" t="s">
        <v>1519</v>
      </c>
      <c r="K1219" s="70" t="s">
        <v>1520</v>
      </c>
      <c r="L1219" s="71" t="s">
        <v>291</v>
      </c>
      <c r="M1219" s="72">
        <v>121356</v>
      </c>
      <c r="N1219" s="14">
        <f t="shared" si="286"/>
        <v>332.482191780822</v>
      </c>
      <c r="O1219" s="15">
        <v>4500</v>
      </c>
      <c r="P1219" s="15">
        <f t="shared" si="291"/>
        <v>546102000</v>
      </c>
      <c r="Q1219" s="16">
        <f>IFERROR(VLOOKUP(G1219,SCENARIOS!$A$13:$E$18,4,0),0.025)</f>
        <v>0.04</v>
      </c>
      <c r="R1219" s="70">
        <f>IFERROR(VLOOKUP(L1219,INPUTS!$A$107:$B$120,2,0),0.0082)</f>
        <v>0.0079</v>
      </c>
      <c r="S1219" s="70">
        <f t="shared" si="292"/>
        <v>35.55</v>
      </c>
      <c r="T1219" s="15">
        <f t="shared" si="293"/>
        <v>4314205.8</v>
      </c>
      <c r="U1219" s="15">
        <f>T1219/INPUTS!$B$7*1000</f>
        <v>5392757250</v>
      </c>
      <c r="V1219" s="15">
        <f>T1219*INPUTS!$B$6</f>
        <v>13632890.328</v>
      </c>
      <c r="W1219" s="73" t="s">
        <v>396</v>
      </c>
      <c r="X1219" s="73" t="s">
        <v>396</v>
      </c>
      <c r="Y1219" s="74">
        <f>IFERROR(VLOOKUP(E1219,INPUTS!$A$44:$B$103,2,0),0)</f>
        <v>0</v>
      </c>
      <c r="Z1219" s="15">
        <f t="shared" si="282"/>
        <v>0</v>
      </c>
      <c r="AA1219" s="20">
        <f>IFERROR(VLOOKUP(E1219,INPUTS!$A$44:$C$103,3,0),SCENARIOS!$J$25)</f>
        <v>0.03</v>
      </c>
      <c r="AB1219" s="15">
        <f t="shared" si="294"/>
        <v>157466.730243627</v>
      </c>
      <c r="AC1219" s="20">
        <f>IFERROR(VLOOKUP($E1219,INPUTS!$A$44:$G$103,4,0),SCENARIOS!$K$25)</f>
        <v>0.1</v>
      </c>
      <c r="AD1219" s="15">
        <f t="shared" si="294"/>
        <v>638607.847941158</v>
      </c>
      <c r="AE1219" s="20">
        <f>IFERROR(VLOOKUP($E1219,INPUTS!$A$44:$G$103,5,0),SCENARIOS!$L$25)</f>
        <v>0.2</v>
      </c>
      <c r="AF1219" s="15">
        <f t="shared" si="294"/>
        <v>1553928.18338605</v>
      </c>
      <c r="AG1219" s="20">
        <f>IFERROR(VLOOKUP($E1219,INPUTS!$A$44:$G$103,6,0),SCENARIOS!$M$25)</f>
        <v>0.3</v>
      </c>
      <c r="AH1219" s="15">
        <f t="shared" si="284"/>
        <v>2835886.85165671</v>
      </c>
      <c r="AI1219" s="20">
        <f>IFERROR(VLOOKUP($E1219,INPUTS!$A$44:$G$103,7,0),SCENARIOS!$N$25)</f>
        <v>0.4</v>
      </c>
      <c r="AJ1219" s="15">
        <f t="shared" si="285"/>
        <v>4600386.62526151</v>
      </c>
      <c r="AK1219" s="1"/>
      <c r="AL1219" t="str">
        <f t="shared" si="287"/>
        <v>MULTI</v>
      </c>
      <c r="AM1219" s="21">
        <f t="shared" si="288"/>
        <v>11500966.5631538</v>
      </c>
    </row>
    <row r="1220" ht="15" customHeight="1" spans="1:39">
      <c r="A1220" s="6" t="s">
        <v>2251</v>
      </c>
      <c r="B1220" s="70" t="s">
        <v>773</v>
      </c>
      <c r="C1220" s="70" t="s">
        <v>774</v>
      </c>
      <c r="D1220" s="70" t="s">
        <v>929</v>
      </c>
      <c r="E1220" s="10" t="s">
        <v>545</v>
      </c>
      <c r="F1220" s="70" t="s">
        <v>544</v>
      </c>
      <c r="G1220" s="70" t="s">
        <v>173</v>
      </c>
      <c r="H1220" s="70" t="s">
        <v>1519</v>
      </c>
      <c r="I1220" s="70" t="s">
        <v>1519</v>
      </c>
      <c r="J1220" s="70" t="s">
        <v>1519</v>
      </c>
      <c r="K1220" s="70" t="s">
        <v>1520</v>
      </c>
      <c r="L1220" s="71" t="s">
        <v>286</v>
      </c>
      <c r="M1220" s="72">
        <v>62203</v>
      </c>
      <c r="N1220" s="14">
        <f t="shared" si="286"/>
        <v>170.419178082192</v>
      </c>
      <c r="O1220" s="15">
        <v>3200</v>
      </c>
      <c r="P1220" s="15">
        <f t="shared" si="291"/>
        <v>199049600</v>
      </c>
      <c r="Q1220" s="16">
        <f>IFERROR(VLOOKUP(G1220,SCENARIOS!$A$13:$E$18,4,0),0.025)</f>
        <v>0.04</v>
      </c>
      <c r="R1220" s="70">
        <f>IFERROR(VLOOKUP(L1220,INPUTS!$A$107:$B$120,2,0),0.0082)</f>
        <v>0.0039</v>
      </c>
      <c r="S1220" s="70">
        <f t="shared" si="292"/>
        <v>12.48</v>
      </c>
      <c r="T1220" s="15">
        <f t="shared" si="293"/>
        <v>776293.44</v>
      </c>
      <c r="U1220" s="15">
        <f>T1220/INPUTS!$B$7*1000</f>
        <v>970366800</v>
      </c>
      <c r="V1220" s="15">
        <f>T1220*INPUTS!$B$6</f>
        <v>2453087.2704</v>
      </c>
      <c r="W1220" s="73" t="s">
        <v>396</v>
      </c>
      <c r="X1220" s="73" t="s">
        <v>396</v>
      </c>
      <c r="Y1220" s="74">
        <f>IFERROR(VLOOKUP(E1220,INPUTS!$A$44:$B$103,2,0),0)</f>
        <v>0</v>
      </c>
      <c r="Z1220" s="15">
        <f t="shared" ref="Z1220:Z1263" si="295">T1220*Y1220</f>
        <v>0</v>
      </c>
      <c r="AA1220" s="20">
        <f>IFERROR(VLOOKUP(E1220,INPUTS!$A$44:$C$103,3,0),SCENARIOS!$J$25)</f>
        <v>0.015</v>
      </c>
      <c r="AB1220" s="15">
        <f t="shared" ref="AB1220:AF1235" si="296">$T1220*AA1220*(1+$Q1220)^AB$2</f>
        <v>14167.1950033512</v>
      </c>
      <c r="AC1220" s="20">
        <f>IFERROR(VLOOKUP($E1220,INPUTS!$A$44:$G$103,4,0),SCENARIOS!$K$25)</f>
        <v>0.075</v>
      </c>
      <c r="AD1220" s="15">
        <f t="shared" si="296"/>
        <v>86182.7945984701</v>
      </c>
      <c r="AE1220" s="20">
        <f>IFERROR(VLOOKUP($E1220,INPUTS!$A$44:$G$103,5,0),SCENARIOS!$L$25)</f>
        <v>0.15</v>
      </c>
      <c r="AF1220" s="15">
        <f t="shared" si="296"/>
        <v>209709.094370343</v>
      </c>
      <c r="AG1220" s="20">
        <f>IFERROR(VLOOKUP($E1220,INPUTS!$A$44:$G$103,6,0),SCENARIOS!$M$25)</f>
        <v>0.2</v>
      </c>
      <c r="AH1220" s="15">
        <f t="shared" ref="AH1220:AH1263" si="297">$T1220*AG1220*(1+$Q1220)^AH$2</f>
        <v>340190.904433805</v>
      </c>
      <c r="AI1220" s="20">
        <f>IFERROR(VLOOKUP($E1220,INPUTS!$A$44:$G$103,7,0),SCENARIOS!$N$25)</f>
        <v>0.3</v>
      </c>
      <c r="AJ1220" s="15">
        <f t="shared" ref="AJ1220:AJ1263" si="298">$T1220*AI1220*(1+$Q1220)^AJ$2</f>
        <v>620841.376874206</v>
      </c>
      <c r="AK1220" s="1"/>
      <c r="AL1220" t="str">
        <f t="shared" si="287"/>
        <v>MULTI</v>
      </c>
      <c r="AM1220" s="21">
        <f t="shared" si="288"/>
        <v>2069471.25624735</v>
      </c>
    </row>
    <row r="1221" ht="15" customHeight="1" spans="1:39">
      <c r="A1221" s="24" t="s">
        <v>2252</v>
      </c>
      <c r="B1221" s="70" t="s">
        <v>775</v>
      </c>
      <c r="C1221" s="70" t="s">
        <v>776</v>
      </c>
      <c r="D1221" s="70" t="s">
        <v>929</v>
      </c>
      <c r="E1221" s="10" t="s">
        <v>545</v>
      </c>
      <c r="F1221" s="70" t="s">
        <v>544</v>
      </c>
      <c r="G1221" s="70" t="s">
        <v>173</v>
      </c>
      <c r="H1221" s="70" t="s">
        <v>1519</v>
      </c>
      <c r="I1221" s="70" t="s">
        <v>1519</v>
      </c>
      <c r="J1221" s="70" t="s">
        <v>1519</v>
      </c>
      <c r="K1221" s="70" t="s">
        <v>1520</v>
      </c>
      <c r="L1221" s="71" t="s">
        <v>279</v>
      </c>
      <c r="M1221" s="72">
        <v>71090</v>
      </c>
      <c r="N1221" s="14">
        <f t="shared" ref="N1221:N1261" si="299">M1221/365</f>
        <v>194.767123287671</v>
      </c>
      <c r="O1221" s="15">
        <v>2500</v>
      </c>
      <c r="P1221" s="15">
        <f t="shared" si="291"/>
        <v>177725000</v>
      </c>
      <c r="Q1221" s="16">
        <f>IFERROR(VLOOKUP(G1221,SCENARIOS!$A$13:$E$18,4,0),0.025)</f>
        <v>0.04</v>
      </c>
      <c r="R1221" s="70">
        <f>IFERROR(VLOOKUP(L1221,INPUTS!$A$107:$B$120,2,0),0.0082)</f>
        <v>0.0039</v>
      </c>
      <c r="S1221" s="70">
        <f t="shared" si="292"/>
        <v>9.75</v>
      </c>
      <c r="T1221" s="15">
        <f t="shared" si="293"/>
        <v>693127.5</v>
      </c>
      <c r="U1221" s="15">
        <f>T1221/INPUTS!$B$7*1000</f>
        <v>866409375</v>
      </c>
      <c r="V1221" s="15">
        <f>T1221*INPUTS!$B$6</f>
        <v>2190282.9</v>
      </c>
      <c r="W1221" s="73" t="s">
        <v>396</v>
      </c>
      <c r="X1221" s="73" t="s">
        <v>396</v>
      </c>
      <c r="Y1221" s="74">
        <f>IFERROR(VLOOKUP(E1221,INPUTS!$A$44:$B$103,2,0),0)</f>
        <v>0</v>
      </c>
      <c r="Z1221" s="15">
        <f t="shared" si="295"/>
        <v>0</v>
      </c>
      <c r="AA1221" s="20">
        <f>IFERROR(VLOOKUP(E1221,INPUTS!$A$44:$C$103,3,0),SCENARIOS!$J$25)</f>
        <v>0.015</v>
      </c>
      <c r="AB1221" s="15">
        <f t="shared" si="296"/>
        <v>12649.4337691238</v>
      </c>
      <c r="AC1221" s="20">
        <f>IFERROR(VLOOKUP($E1221,INPUTS!$A$44:$G$103,4,0),SCENARIOS!$K$25)</f>
        <v>0.075</v>
      </c>
      <c r="AD1221" s="15">
        <f t="shared" si="296"/>
        <v>76949.8515446055</v>
      </c>
      <c r="AE1221" s="20">
        <f>IFERROR(VLOOKUP($E1221,INPUTS!$A$44:$G$103,5,0),SCENARIOS!$L$25)</f>
        <v>0.15</v>
      </c>
      <c r="AF1221" s="15">
        <f t="shared" si="296"/>
        <v>187242.520441987</v>
      </c>
      <c r="AG1221" s="20">
        <f>IFERROR(VLOOKUP($E1221,INPUTS!$A$44:$G$103,6,0),SCENARIOS!$M$25)</f>
        <v>0.2</v>
      </c>
      <c r="AH1221" s="15">
        <f t="shared" si="297"/>
        <v>303745.54126458</v>
      </c>
      <c r="AI1221" s="20">
        <f>IFERROR(VLOOKUP($E1221,INPUTS!$A$44:$G$103,7,0),SCENARIOS!$N$25)</f>
        <v>0.3</v>
      </c>
      <c r="AJ1221" s="15">
        <f t="shared" si="298"/>
        <v>554329.341555915</v>
      </c>
      <c r="AK1221" s="1"/>
      <c r="AL1221" t="str">
        <f t="shared" ref="AL1221:AL1263" si="300">IF(H1221="MULTI","MULTI",IF(COUNTIFS($E$4:$E$1277,H1221,$H$4:$H$1277,E1221)&gt;0,"Y","N"))</f>
        <v>MULTI</v>
      </c>
      <c r="AM1221" s="21">
        <f t="shared" ref="AM1221:AM1263" si="301">T1221*((1+Q1221)^25)</f>
        <v>1847764.47185305</v>
      </c>
    </row>
    <row r="1222" ht="15" customHeight="1" spans="1:39">
      <c r="A1222" s="6" t="s">
        <v>2253</v>
      </c>
      <c r="B1222" s="70" t="s">
        <v>777</v>
      </c>
      <c r="C1222" s="70" t="s">
        <v>778</v>
      </c>
      <c r="D1222" s="70" t="s">
        <v>929</v>
      </c>
      <c r="E1222" s="10" t="s">
        <v>242</v>
      </c>
      <c r="F1222" s="70" t="s">
        <v>421</v>
      </c>
      <c r="G1222" s="70" t="s">
        <v>173</v>
      </c>
      <c r="H1222" s="70" t="s">
        <v>1519</v>
      </c>
      <c r="I1222" s="70" t="s">
        <v>1519</v>
      </c>
      <c r="J1222" s="70" t="s">
        <v>1519</v>
      </c>
      <c r="K1222" s="70" t="s">
        <v>1520</v>
      </c>
      <c r="L1222" s="71" t="s">
        <v>286</v>
      </c>
      <c r="M1222" s="72">
        <v>80904</v>
      </c>
      <c r="N1222" s="14">
        <f t="shared" si="299"/>
        <v>221.654794520548</v>
      </c>
      <c r="O1222" s="15">
        <v>2200</v>
      </c>
      <c r="P1222" s="15">
        <f t="shared" si="291"/>
        <v>177988800</v>
      </c>
      <c r="Q1222" s="16">
        <f>IFERROR(VLOOKUP(G1222,SCENARIOS!$A$13:$E$18,4,0),0.025)</f>
        <v>0.04</v>
      </c>
      <c r="R1222" s="70">
        <f>IFERROR(VLOOKUP(L1222,INPUTS!$A$107:$B$120,2,0),0.0082)</f>
        <v>0.0039</v>
      </c>
      <c r="S1222" s="70">
        <f t="shared" si="292"/>
        <v>8.58</v>
      </c>
      <c r="T1222" s="15">
        <f t="shared" si="293"/>
        <v>694156.32</v>
      </c>
      <c r="U1222" s="15">
        <f>T1222/INPUTS!$B$7*1000</f>
        <v>867695400</v>
      </c>
      <c r="V1222" s="15">
        <f>T1222*INPUTS!$B$6</f>
        <v>2193533.9712</v>
      </c>
      <c r="W1222" s="73" t="s">
        <v>396</v>
      </c>
      <c r="X1222" s="73" t="s">
        <v>396</v>
      </c>
      <c r="Y1222" s="74">
        <f>IFERROR(VLOOKUP(E1222,INPUTS!$A$44:$B$103,2,0),0)</f>
        <v>0</v>
      </c>
      <c r="Z1222" s="15">
        <f t="shared" si="295"/>
        <v>0</v>
      </c>
      <c r="AA1222" s="20">
        <f>IFERROR(VLOOKUP(E1222,INPUTS!$A$44:$C$103,3,0),SCENARIOS!$J$25)</f>
        <v>0.03</v>
      </c>
      <c r="AB1222" s="15">
        <f t="shared" si="296"/>
        <v>25336.4190434191</v>
      </c>
      <c r="AC1222" s="20">
        <f>IFERROR(VLOOKUP($E1222,INPUTS!$A$44:$G$103,4,0),SCENARIOS!$K$25)</f>
        <v>0.1</v>
      </c>
      <c r="AD1222" s="15">
        <f t="shared" si="296"/>
        <v>102752.092551995</v>
      </c>
      <c r="AE1222" s="20">
        <f>IFERROR(VLOOKUP($E1222,INPUTS!$A$44:$G$103,5,0),SCENARIOS!$L$25)</f>
        <v>0.2</v>
      </c>
      <c r="AF1222" s="15">
        <f t="shared" si="296"/>
        <v>250027.263262116</v>
      </c>
      <c r="AG1222" s="20">
        <f>IFERROR(VLOOKUP($E1222,INPUTS!$A$44:$G$103,6,0),SCENARIOS!$M$25)</f>
        <v>0.3</v>
      </c>
      <c r="AH1222" s="15">
        <f t="shared" si="297"/>
        <v>456294.593290474</v>
      </c>
      <c r="AI1222" s="20">
        <f>IFERROR(VLOOKUP($E1222,INPUTS!$A$44:$G$103,7,0),SCENARIOS!$N$25)</f>
        <v>0.4</v>
      </c>
      <c r="AJ1222" s="15">
        <f t="shared" si="298"/>
        <v>740202.855035044</v>
      </c>
      <c r="AK1222" s="1"/>
      <c r="AL1222" t="str">
        <f t="shared" si="300"/>
        <v>MULTI</v>
      </c>
      <c r="AM1222" s="21">
        <f t="shared" si="301"/>
        <v>1850507.13758761</v>
      </c>
    </row>
    <row r="1223" ht="15" customHeight="1" spans="1:39">
      <c r="A1223" s="24" t="s">
        <v>2254</v>
      </c>
      <c r="B1223" s="70" t="s">
        <v>779</v>
      </c>
      <c r="C1223" s="70" t="s">
        <v>780</v>
      </c>
      <c r="D1223" s="70" t="s">
        <v>929</v>
      </c>
      <c r="E1223" s="10" t="s">
        <v>444</v>
      </c>
      <c r="F1223" s="70" t="s">
        <v>443</v>
      </c>
      <c r="G1223" s="70" t="s">
        <v>177</v>
      </c>
      <c r="H1223" s="70" t="s">
        <v>1519</v>
      </c>
      <c r="I1223" s="70" t="s">
        <v>1519</v>
      </c>
      <c r="J1223" s="70" t="s">
        <v>1519</v>
      </c>
      <c r="K1223" s="70" t="s">
        <v>1520</v>
      </c>
      <c r="L1223" s="71" t="s">
        <v>286</v>
      </c>
      <c r="M1223" s="72">
        <v>177483</v>
      </c>
      <c r="N1223" s="14">
        <f t="shared" si="299"/>
        <v>486.254794520548</v>
      </c>
      <c r="O1223" s="15">
        <v>2800</v>
      </c>
      <c r="P1223" s="15">
        <f t="shared" si="291"/>
        <v>496952400</v>
      </c>
      <c r="Q1223" s="16">
        <f>IFERROR(VLOOKUP(G1223,SCENARIOS!$A$13:$E$18,4,0),0.025)</f>
        <v>0.045</v>
      </c>
      <c r="R1223" s="70">
        <f>IFERROR(VLOOKUP(L1223,INPUTS!$A$107:$B$120,2,0),0.0082)</f>
        <v>0.0039</v>
      </c>
      <c r="S1223" s="70">
        <f t="shared" si="292"/>
        <v>10.92</v>
      </c>
      <c r="T1223" s="15">
        <f t="shared" si="293"/>
        <v>1938114.36</v>
      </c>
      <c r="U1223" s="15">
        <f>T1223/INPUTS!$B$7*1000</f>
        <v>2422642950</v>
      </c>
      <c r="V1223" s="15">
        <f>T1223*INPUTS!$B$6</f>
        <v>6124441.3776</v>
      </c>
      <c r="W1223" s="73" t="s">
        <v>396</v>
      </c>
      <c r="X1223" s="73" t="s">
        <v>396</v>
      </c>
      <c r="Y1223" s="74">
        <f>IFERROR(VLOOKUP(E1223,INPUTS!$A$44:$B$103,2,0),0)</f>
        <v>0</v>
      </c>
      <c r="Z1223" s="15">
        <f t="shared" si="295"/>
        <v>0</v>
      </c>
      <c r="AA1223" s="20">
        <f>IFERROR(VLOOKUP(E1223,INPUTS!$A$44:$C$103,3,0),SCENARIOS!$J$25)</f>
        <v>0.015</v>
      </c>
      <c r="AB1223" s="15">
        <f t="shared" si="296"/>
        <v>36228.6466280722</v>
      </c>
      <c r="AC1223" s="20">
        <f>IFERROR(VLOOKUP($E1223,INPUTS!$A$44:$G$103,4,0),SCENARIOS!$K$25)</f>
        <v>0.075</v>
      </c>
      <c r="AD1223" s="15">
        <f t="shared" si="296"/>
        <v>225737.425267607</v>
      </c>
      <c r="AE1223" s="20">
        <f>IFERROR(VLOOKUP($E1223,INPUTS!$A$44:$G$103,5,0),SCENARIOS!$L$25)</f>
        <v>0.15</v>
      </c>
      <c r="AF1223" s="15">
        <f t="shared" si="296"/>
        <v>562619.804041627</v>
      </c>
      <c r="AG1223" s="20">
        <f>IFERROR(VLOOKUP($E1223,INPUTS!$A$44:$G$103,6,0),SCENARIOS!$M$25)</f>
        <v>0.2</v>
      </c>
      <c r="AH1223" s="15">
        <f t="shared" si="297"/>
        <v>934835.516750154</v>
      </c>
      <c r="AI1223" s="20">
        <f>IFERROR(VLOOKUP($E1223,INPUTS!$A$44:$G$103,7,0),SCENARIOS!$N$25)</f>
        <v>0.3</v>
      </c>
      <c r="AJ1223" s="15">
        <f t="shared" si="298"/>
        <v>1747462.703476</v>
      </c>
      <c r="AK1223" s="1"/>
      <c r="AL1223" t="str">
        <f t="shared" si="300"/>
        <v>MULTI</v>
      </c>
      <c r="AM1223" s="21">
        <f t="shared" si="301"/>
        <v>5824875.67825333</v>
      </c>
    </row>
    <row r="1224" ht="15" customHeight="1" spans="1:39">
      <c r="A1224" s="6" t="s">
        <v>2255</v>
      </c>
      <c r="B1224" s="70" t="s">
        <v>781</v>
      </c>
      <c r="C1224" s="70" t="s">
        <v>782</v>
      </c>
      <c r="D1224" s="70" t="s">
        <v>929</v>
      </c>
      <c r="E1224" s="10" t="s">
        <v>444</v>
      </c>
      <c r="F1224" s="70" t="s">
        <v>443</v>
      </c>
      <c r="G1224" s="70" t="s">
        <v>177</v>
      </c>
      <c r="H1224" s="70" t="s">
        <v>1519</v>
      </c>
      <c r="I1224" s="70" t="s">
        <v>1519</v>
      </c>
      <c r="J1224" s="70" t="s">
        <v>1519</v>
      </c>
      <c r="K1224" s="70" t="s">
        <v>1520</v>
      </c>
      <c r="L1224" s="71" t="s">
        <v>279</v>
      </c>
      <c r="M1224" s="72">
        <v>118322</v>
      </c>
      <c r="N1224" s="14">
        <f t="shared" si="299"/>
        <v>324.169863013699</v>
      </c>
      <c r="O1224" s="15">
        <v>2500</v>
      </c>
      <c r="P1224" s="15">
        <f t="shared" si="291"/>
        <v>295805000</v>
      </c>
      <c r="Q1224" s="16">
        <f>IFERROR(VLOOKUP(G1224,SCENARIOS!$A$13:$E$18,4,0),0.025)</f>
        <v>0.045</v>
      </c>
      <c r="R1224" s="70">
        <f>IFERROR(VLOOKUP(L1224,INPUTS!$A$107:$B$120,2,0),0.0082)</f>
        <v>0.0039</v>
      </c>
      <c r="S1224" s="70">
        <f t="shared" si="292"/>
        <v>9.75</v>
      </c>
      <c r="T1224" s="15">
        <f t="shared" si="293"/>
        <v>1153639.5</v>
      </c>
      <c r="U1224" s="15">
        <f>T1224/INPUTS!$B$7*1000</f>
        <v>1442049375</v>
      </c>
      <c r="V1224" s="15">
        <f>T1224*INPUTS!$B$6</f>
        <v>3645500.82</v>
      </c>
      <c r="W1224" s="73" t="s">
        <v>396</v>
      </c>
      <c r="X1224" s="73" t="s">
        <v>396</v>
      </c>
      <c r="Y1224" s="74">
        <f>IFERROR(VLOOKUP(E1224,INPUTS!$A$44:$B$103,2,0),0)</f>
        <v>0</v>
      </c>
      <c r="Z1224" s="15">
        <f t="shared" si="295"/>
        <v>0</v>
      </c>
      <c r="AA1224" s="20">
        <f>IFERROR(VLOOKUP(E1224,INPUTS!$A$44:$C$103,3,0),SCENARIOS!$J$25)</f>
        <v>0.015</v>
      </c>
      <c r="AB1224" s="15">
        <f t="shared" si="296"/>
        <v>21564.6706119477</v>
      </c>
      <c r="AC1224" s="20">
        <f>IFERROR(VLOOKUP($E1224,INPUTS!$A$44:$G$103,4,0),SCENARIOS!$K$25)</f>
        <v>0.075</v>
      </c>
      <c r="AD1224" s="15">
        <f t="shared" si="296"/>
        <v>134367.515040242</v>
      </c>
      <c r="AE1224" s="20">
        <f>IFERROR(VLOOKUP($E1224,INPUTS!$A$44:$G$103,5,0),SCENARIOS!$L$25)</f>
        <v>0.15</v>
      </c>
      <c r="AF1224" s="15">
        <f t="shared" si="296"/>
        <v>334892.740500968</v>
      </c>
      <c r="AG1224" s="20">
        <f>IFERROR(VLOOKUP($E1224,INPUTS!$A$44:$G$103,6,0),SCENARIOS!$M$25)</f>
        <v>0.2</v>
      </c>
      <c r="AH1224" s="15">
        <f t="shared" si="297"/>
        <v>556449.712351282</v>
      </c>
      <c r="AI1224" s="20">
        <f>IFERROR(VLOOKUP($E1224,INPUTS!$A$44:$G$103,7,0),SCENARIOS!$N$25)</f>
        <v>0.3</v>
      </c>
      <c r="AJ1224" s="15">
        <f t="shared" si="298"/>
        <v>1040156.37111667</v>
      </c>
      <c r="AK1224" s="1"/>
      <c r="AL1224" t="str">
        <f t="shared" si="300"/>
        <v>MULTI</v>
      </c>
      <c r="AM1224" s="21">
        <f t="shared" si="301"/>
        <v>3467187.90372222</v>
      </c>
    </row>
    <row r="1225" ht="15" customHeight="1" spans="1:39">
      <c r="A1225" s="24" t="s">
        <v>2256</v>
      </c>
      <c r="B1225" s="70" t="s">
        <v>784</v>
      </c>
      <c r="C1225" s="70" t="s">
        <v>785</v>
      </c>
      <c r="D1225" s="70" t="s">
        <v>929</v>
      </c>
      <c r="E1225" s="10" t="s">
        <v>694</v>
      </c>
      <c r="F1225" s="70" t="s">
        <v>693</v>
      </c>
      <c r="G1225" s="70" t="s">
        <v>177</v>
      </c>
      <c r="H1225" s="70" t="s">
        <v>1519</v>
      </c>
      <c r="I1225" s="70" t="s">
        <v>1519</v>
      </c>
      <c r="J1225" s="70" t="s">
        <v>1519</v>
      </c>
      <c r="K1225" s="70" t="s">
        <v>1520</v>
      </c>
      <c r="L1225" s="71" t="s">
        <v>279</v>
      </c>
      <c r="M1225" s="72">
        <v>72891</v>
      </c>
      <c r="N1225" s="14">
        <f t="shared" si="299"/>
        <v>199.701369863014</v>
      </c>
      <c r="O1225" s="15">
        <v>3500</v>
      </c>
      <c r="P1225" s="15">
        <f t="shared" si="291"/>
        <v>255118500</v>
      </c>
      <c r="Q1225" s="16">
        <f>IFERROR(VLOOKUP(G1225,SCENARIOS!$A$13:$E$18,4,0),0.025)</f>
        <v>0.045</v>
      </c>
      <c r="R1225" s="70">
        <f>IFERROR(VLOOKUP(L1225,INPUTS!$A$107:$B$120,2,0),0.0082)</f>
        <v>0.0039</v>
      </c>
      <c r="S1225" s="70">
        <f t="shared" si="292"/>
        <v>13.65</v>
      </c>
      <c r="T1225" s="15">
        <f t="shared" si="293"/>
        <v>994962.15</v>
      </c>
      <c r="U1225" s="15">
        <f>T1225/INPUTS!$B$7*1000</f>
        <v>1243702687.5</v>
      </c>
      <c r="V1225" s="15">
        <f>T1225*INPUTS!$B$6</f>
        <v>3144080.394</v>
      </c>
      <c r="W1225" s="73" t="s">
        <v>396</v>
      </c>
      <c r="X1225" s="73" t="s">
        <v>396</v>
      </c>
      <c r="Y1225" s="74">
        <f>IFERROR(VLOOKUP(E1225,INPUTS!$A$44:$B$103,2,0),0)</f>
        <v>0</v>
      </c>
      <c r="Z1225" s="15">
        <f t="shared" si="295"/>
        <v>0</v>
      </c>
      <c r="AA1225" s="20">
        <f>IFERROR(VLOOKUP(E1225,INPUTS!$A$44:$C$103,3,0),SCENARIOS!$J$25)</f>
        <v>0.015</v>
      </c>
      <c r="AB1225" s="15">
        <f t="shared" si="296"/>
        <v>18598.5578996778</v>
      </c>
      <c r="AC1225" s="20">
        <f>IFERROR(VLOOKUP($E1225,INPUTS!$A$44:$G$103,4,0),SCENARIOS!$K$25)</f>
        <v>0.075</v>
      </c>
      <c r="AD1225" s="15">
        <f t="shared" si="296"/>
        <v>115885.934604871</v>
      </c>
      <c r="AE1225" s="20">
        <f>IFERROR(VLOOKUP($E1225,INPUTS!$A$44:$G$103,5,0),SCENARIOS!$L$25)</f>
        <v>0.15</v>
      </c>
      <c r="AF1225" s="15">
        <f t="shared" si="296"/>
        <v>288829.917065284</v>
      </c>
      <c r="AG1225" s="20">
        <f>IFERROR(VLOOKUP($E1225,INPUTS!$A$44:$G$103,6,0),SCENARIOS!$M$25)</f>
        <v>0.2</v>
      </c>
      <c r="AH1225" s="15">
        <f t="shared" si="297"/>
        <v>479912.834267475</v>
      </c>
      <c r="AI1225" s="20">
        <f>IFERROR(VLOOKUP($E1225,INPUTS!$A$44:$G$103,7,0),SCENARIOS!$N$25)</f>
        <v>0.3</v>
      </c>
      <c r="AJ1225" s="15">
        <f t="shared" si="298"/>
        <v>897088.058568067</v>
      </c>
      <c r="AK1225" s="1"/>
      <c r="AL1225" t="str">
        <f t="shared" si="300"/>
        <v>MULTI</v>
      </c>
      <c r="AM1225" s="21">
        <f t="shared" si="301"/>
        <v>2990293.52856022</v>
      </c>
    </row>
    <row r="1226" ht="15" customHeight="1" spans="1:39">
      <c r="A1226" s="6" t="s">
        <v>2257</v>
      </c>
      <c r="B1226" s="70" t="s">
        <v>786</v>
      </c>
      <c r="C1226" s="70" t="s">
        <v>675</v>
      </c>
      <c r="D1226" s="70" t="s">
        <v>929</v>
      </c>
      <c r="E1226" s="10" t="s">
        <v>677</v>
      </c>
      <c r="F1226" s="70" t="s">
        <v>676</v>
      </c>
      <c r="G1226" s="70" t="s">
        <v>177</v>
      </c>
      <c r="H1226" s="70" t="s">
        <v>1519</v>
      </c>
      <c r="I1226" s="70" t="s">
        <v>1519</v>
      </c>
      <c r="J1226" s="70" t="s">
        <v>1519</v>
      </c>
      <c r="K1226" s="70" t="s">
        <v>1520</v>
      </c>
      <c r="L1226" s="71" t="s">
        <v>279</v>
      </c>
      <c r="M1226" s="72">
        <v>39241</v>
      </c>
      <c r="N1226" s="14">
        <f t="shared" si="299"/>
        <v>107.509589041096</v>
      </c>
      <c r="O1226" s="15">
        <v>3000</v>
      </c>
      <c r="P1226" s="15">
        <f t="shared" si="291"/>
        <v>117723000</v>
      </c>
      <c r="Q1226" s="16">
        <f>IFERROR(VLOOKUP(G1226,SCENARIOS!$A$13:$E$18,4,0),0.025)</f>
        <v>0.045</v>
      </c>
      <c r="R1226" s="70">
        <f>IFERROR(VLOOKUP(L1226,INPUTS!$A$107:$B$120,2,0),0.0082)</f>
        <v>0.0039</v>
      </c>
      <c r="S1226" s="70">
        <f t="shared" si="292"/>
        <v>11.7</v>
      </c>
      <c r="T1226" s="15">
        <f t="shared" si="293"/>
        <v>459119.7</v>
      </c>
      <c r="U1226" s="15">
        <f>T1226/INPUTS!$B$7*1000</f>
        <v>573899625</v>
      </c>
      <c r="V1226" s="15">
        <f>T1226*INPUTS!$B$6</f>
        <v>1450818.252</v>
      </c>
      <c r="W1226" s="73" t="s">
        <v>396</v>
      </c>
      <c r="X1226" s="73" t="s">
        <v>396</v>
      </c>
      <c r="Y1226" s="74">
        <f>IFERROR(VLOOKUP(E1226,INPUTS!$A$44:$B$103,2,0),0)</f>
        <v>0</v>
      </c>
      <c r="Z1226" s="15">
        <f t="shared" si="295"/>
        <v>0</v>
      </c>
      <c r="AA1226" s="20">
        <f>IFERROR(VLOOKUP(E1226,INPUTS!$A$44:$C$103,3,0),SCENARIOS!$J$25)</f>
        <v>0.015</v>
      </c>
      <c r="AB1226" s="15">
        <f t="shared" si="296"/>
        <v>8582.20016041082</v>
      </c>
      <c r="AC1226" s="20">
        <f>IFERROR(VLOOKUP($E1226,INPUTS!$A$44:$G$103,4,0),SCENARIOS!$K$25)</f>
        <v>0.075</v>
      </c>
      <c r="AD1226" s="15">
        <f t="shared" si="296"/>
        <v>53474.9141261385</v>
      </c>
      <c r="AE1226" s="20">
        <f>IFERROR(VLOOKUP($E1226,INPUTS!$A$44:$G$103,5,0),SCENARIOS!$L$25)</f>
        <v>0.15</v>
      </c>
      <c r="AF1226" s="15">
        <f t="shared" si="296"/>
        <v>133278.944203091</v>
      </c>
      <c r="AG1226" s="20">
        <f>IFERROR(VLOOKUP($E1226,INPUTS!$A$44:$G$103,6,0),SCENARIOS!$M$25)</f>
        <v>0.2</v>
      </c>
      <c r="AH1226" s="15">
        <f t="shared" si="297"/>
        <v>221453.083913828</v>
      </c>
      <c r="AI1226" s="20">
        <f>IFERROR(VLOOKUP($E1226,INPUTS!$A$44:$G$103,7,0),SCENARIOS!$N$25)</f>
        <v>0.3</v>
      </c>
      <c r="AJ1226" s="15">
        <f t="shared" si="298"/>
        <v>413956.249816492</v>
      </c>
      <c r="AK1226" s="1"/>
      <c r="AL1226" t="str">
        <f t="shared" si="300"/>
        <v>MULTI</v>
      </c>
      <c r="AM1226" s="21">
        <f t="shared" si="301"/>
        <v>1379854.16605497</v>
      </c>
    </row>
    <row r="1227" ht="15" customHeight="1" spans="1:39">
      <c r="A1227" s="24" t="s">
        <v>2258</v>
      </c>
      <c r="B1227" s="70" t="s">
        <v>787</v>
      </c>
      <c r="C1227" s="70" t="s">
        <v>788</v>
      </c>
      <c r="D1227" s="70" t="s">
        <v>929</v>
      </c>
      <c r="E1227" s="10" t="s">
        <v>537</v>
      </c>
      <c r="F1227" s="70" t="s">
        <v>536</v>
      </c>
      <c r="G1227" s="70" t="s">
        <v>173</v>
      </c>
      <c r="H1227" s="70" t="s">
        <v>1519</v>
      </c>
      <c r="I1227" s="70" t="s">
        <v>1519</v>
      </c>
      <c r="J1227" s="70" t="s">
        <v>1519</v>
      </c>
      <c r="K1227" s="70" t="s">
        <v>1520</v>
      </c>
      <c r="L1227" s="71" t="s">
        <v>279</v>
      </c>
      <c r="M1227" s="72">
        <v>24404</v>
      </c>
      <c r="N1227" s="14">
        <f t="shared" si="299"/>
        <v>66.8602739726027</v>
      </c>
      <c r="O1227" s="15">
        <v>2200</v>
      </c>
      <c r="P1227" s="15">
        <f t="shared" si="291"/>
        <v>53688800</v>
      </c>
      <c r="Q1227" s="16">
        <f>IFERROR(VLOOKUP(G1227,SCENARIOS!$A$13:$E$18,4,0),0.025)</f>
        <v>0.04</v>
      </c>
      <c r="R1227" s="70">
        <f>IFERROR(VLOOKUP(L1227,INPUTS!$A$107:$B$120,2,0),0.0082)</f>
        <v>0.0039</v>
      </c>
      <c r="S1227" s="70">
        <f t="shared" si="292"/>
        <v>8.58</v>
      </c>
      <c r="T1227" s="15">
        <f t="shared" si="293"/>
        <v>209386.32</v>
      </c>
      <c r="U1227" s="15">
        <f>T1227/INPUTS!$B$7*1000</f>
        <v>261732900</v>
      </c>
      <c r="V1227" s="15">
        <f>T1227*INPUTS!$B$6</f>
        <v>661660.7712</v>
      </c>
      <c r="W1227" s="73" t="s">
        <v>396</v>
      </c>
      <c r="X1227" s="73" t="s">
        <v>396</v>
      </c>
      <c r="Y1227" s="74">
        <f>IFERROR(VLOOKUP(E1227,INPUTS!$A$44:$B$103,2,0),0)</f>
        <v>0</v>
      </c>
      <c r="Z1227" s="15">
        <f t="shared" si="295"/>
        <v>0</v>
      </c>
      <c r="AA1227" s="20">
        <f>IFERROR(VLOOKUP(E1227,INPUTS!$A$44:$C$103,3,0),SCENARIOS!$J$25)</f>
        <v>0.015</v>
      </c>
      <c r="AB1227" s="15">
        <f t="shared" si="296"/>
        <v>3821.25710926283</v>
      </c>
      <c r="AC1227" s="20">
        <f>IFERROR(VLOOKUP($E1227,INPUTS!$A$44:$G$103,4,0),SCENARIOS!$K$25)</f>
        <v>0.075</v>
      </c>
      <c r="AD1227" s="15">
        <f t="shared" si="296"/>
        <v>23245.7177640063</v>
      </c>
      <c r="AE1227" s="20">
        <f>IFERROR(VLOOKUP($E1227,INPUTS!$A$44:$G$103,5,0),SCENARIOS!$L$25)</f>
        <v>0.15</v>
      </c>
      <c r="AF1227" s="15">
        <f t="shared" si="296"/>
        <v>56563.939971899</v>
      </c>
      <c r="AG1227" s="20">
        <f>IFERROR(VLOOKUP($E1227,INPUTS!$A$44:$G$103,6,0),SCENARIOS!$M$25)</f>
        <v>0.2</v>
      </c>
      <c r="AH1227" s="15">
        <f t="shared" si="297"/>
        <v>91758.2423173203</v>
      </c>
      <c r="AI1227" s="20">
        <f>IFERROR(VLOOKUP($E1227,INPUTS!$A$44:$G$103,7,0),SCENARIOS!$N$25)</f>
        <v>0.3</v>
      </c>
      <c r="AJ1227" s="15">
        <f t="shared" si="298"/>
        <v>167456.897751736</v>
      </c>
      <c r="AK1227" s="1"/>
      <c r="AL1227" t="str">
        <f t="shared" si="300"/>
        <v>MULTI</v>
      </c>
      <c r="AM1227" s="21">
        <f t="shared" si="301"/>
        <v>558189.659172452</v>
      </c>
    </row>
    <row r="1228" ht="15" customHeight="1" spans="1:39">
      <c r="A1228" s="6" t="s">
        <v>2260</v>
      </c>
      <c r="B1228" s="70" t="s">
        <v>534</v>
      </c>
      <c r="C1228" s="70" t="s">
        <v>535</v>
      </c>
      <c r="D1228" s="70" t="s">
        <v>929</v>
      </c>
      <c r="E1228" s="10" t="s">
        <v>537</v>
      </c>
      <c r="F1228" s="70" t="s">
        <v>536</v>
      </c>
      <c r="G1228" s="70" t="s">
        <v>173</v>
      </c>
      <c r="H1228" s="70" t="s">
        <v>1519</v>
      </c>
      <c r="I1228" s="70" t="s">
        <v>1519</v>
      </c>
      <c r="J1228" s="70" t="s">
        <v>1519</v>
      </c>
      <c r="K1228" s="70" t="s">
        <v>1520</v>
      </c>
      <c r="L1228" s="71" t="s">
        <v>286</v>
      </c>
      <c r="M1228" s="72">
        <v>18303</v>
      </c>
      <c r="N1228" s="14">
        <f t="shared" si="299"/>
        <v>50.1452054794521</v>
      </c>
      <c r="O1228" s="15">
        <v>3000</v>
      </c>
      <c r="P1228" s="15">
        <f t="shared" si="291"/>
        <v>54909000</v>
      </c>
      <c r="Q1228" s="16">
        <f>IFERROR(VLOOKUP(G1228,SCENARIOS!$A$13:$E$18,4,0),0.025)</f>
        <v>0.04</v>
      </c>
      <c r="R1228" s="70">
        <f>IFERROR(VLOOKUP(L1228,INPUTS!$A$107:$B$120,2,0),0.0082)</f>
        <v>0.0039</v>
      </c>
      <c r="S1228" s="70">
        <f t="shared" si="292"/>
        <v>11.7</v>
      </c>
      <c r="T1228" s="15">
        <f t="shared" si="293"/>
        <v>214145.1</v>
      </c>
      <c r="U1228" s="15">
        <f>T1228/INPUTS!$B$7*1000</f>
        <v>267681375</v>
      </c>
      <c r="V1228" s="15">
        <f>T1228*INPUTS!$B$6</f>
        <v>676698.516</v>
      </c>
      <c r="W1228" s="73" t="s">
        <v>396</v>
      </c>
      <c r="X1228" s="73" t="s">
        <v>396</v>
      </c>
      <c r="Y1228" s="74">
        <f>IFERROR(VLOOKUP(E1228,INPUTS!$A$44:$B$103,2,0),0)</f>
        <v>0</v>
      </c>
      <c r="Z1228" s="15">
        <f t="shared" si="295"/>
        <v>0</v>
      </c>
      <c r="AA1228" s="20">
        <f>IFERROR(VLOOKUP(E1228,INPUTS!$A$44:$C$103,3,0),SCENARIOS!$J$25)</f>
        <v>0.015</v>
      </c>
      <c r="AB1228" s="15">
        <f t="shared" si="296"/>
        <v>3908.10386174607</v>
      </c>
      <c r="AC1228" s="20">
        <f>IFERROR(VLOOKUP($E1228,INPUTS!$A$44:$G$103,4,0),SCENARIOS!$K$25)</f>
        <v>0.075</v>
      </c>
      <c r="AD1228" s="15">
        <f t="shared" si="296"/>
        <v>23774.0295313701</v>
      </c>
      <c r="AE1228" s="20">
        <f>IFERROR(VLOOKUP($E1228,INPUTS!$A$44:$G$103,5,0),SCENARIOS!$L$25)</f>
        <v>0.15</v>
      </c>
      <c r="AF1228" s="15">
        <f t="shared" si="296"/>
        <v>57849.4840621694</v>
      </c>
      <c r="AG1228" s="20">
        <f>IFERROR(VLOOKUP($E1228,INPUTS!$A$44:$G$103,6,0),SCENARIOS!$M$25)</f>
        <v>0.2</v>
      </c>
      <c r="AH1228" s="15">
        <f t="shared" si="297"/>
        <v>93843.6569154413</v>
      </c>
      <c r="AI1228" s="20">
        <f>IFERROR(VLOOKUP($E1228,INPUTS!$A$44:$G$103,7,0),SCENARIOS!$N$25)</f>
        <v>0.3</v>
      </c>
      <c r="AJ1228" s="15">
        <f t="shared" si="298"/>
        <v>171262.736337002</v>
      </c>
      <c r="AK1228" s="1"/>
      <c r="AL1228" t="str">
        <f t="shared" si="300"/>
        <v>MULTI</v>
      </c>
      <c r="AM1228" s="21">
        <f t="shared" si="301"/>
        <v>570875.787790007</v>
      </c>
    </row>
    <row r="1229" ht="15" customHeight="1" spans="1:39">
      <c r="A1229" s="24" t="s">
        <v>2261</v>
      </c>
      <c r="B1229" s="70" t="s">
        <v>789</v>
      </c>
      <c r="C1229" s="70" t="s">
        <v>790</v>
      </c>
      <c r="D1229" s="70" t="s">
        <v>929</v>
      </c>
      <c r="E1229" s="10" t="s">
        <v>537</v>
      </c>
      <c r="F1229" s="70" t="s">
        <v>536</v>
      </c>
      <c r="G1229" s="70" t="s">
        <v>173</v>
      </c>
      <c r="H1229" s="70" t="s">
        <v>1519</v>
      </c>
      <c r="I1229" s="70" t="s">
        <v>1519</v>
      </c>
      <c r="J1229" s="70" t="s">
        <v>1519</v>
      </c>
      <c r="K1229" s="70" t="s">
        <v>1520</v>
      </c>
      <c r="L1229" s="71" t="s">
        <v>286</v>
      </c>
      <c r="M1229" s="72">
        <v>14642</v>
      </c>
      <c r="N1229" s="14">
        <f t="shared" si="299"/>
        <v>40.1150684931507</v>
      </c>
      <c r="O1229" s="15">
        <v>2000</v>
      </c>
      <c r="P1229" s="15">
        <f t="shared" si="291"/>
        <v>29284000</v>
      </c>
      <c r="Q1229" s="16">
        <f>IFERROR(VLOOKUP(G1229,SCENARIOS!$A$13:$E$18,4,0),0.025)</f>
        <v>0.04</v>
      </c>
      <c r="R1229" s="70">
        <f>IFERROR(VLOOKUP(L1229,INPUTS!$A$107:$B$120,2,0),0.0082)</f>
        <v>0.0039</v>
      </c>
      <c r="S1229" s="70">
        <f t="shared" si="292"/>
        <v>7.8</v>
      </c>
      <c r="T1229" s="15">
        <f t="shared" si="293"/>
        <v>114207.6</v>
      </c>
      <c r="U1229" s="15">
        <f>T1229/INPUTS!$B$7*1000</f>
        <v>142759500</v>
      </c>
      <c r="V1229" s="15">
        <f>T1229*INPUTS!$B$6</f>
        <v>360896.016</v>
      </c>
      <c r="W1229" s="73" t="s">
        <v>396</v>
      </c>
      <c r="X1229" s="73" t="s">
        <v>396</v>
      </c>
      <c r="Y1229" s="74">
        <f>IFERROR(VLOOKUP(E1229,INPUTS!$A$44:$B$103,2,0),0)</f>
        <v>0</v>
      </c>
      <c r="Z1229" s="15">
        <f t="shared" si="295"/>
        <v>0</v>
      </c>
      <c r="AA1229" s="20">
        <f>IFERROR(VLOOKUP(E1229,INPUTS!$A$44:$C$103,3,0),SCENARIOS!$J$25)</f>
        <v>0.015</v>
      </c>
      <c r="AB1229" s="15">
        <f t="shared" si="296"/>
        <v>2084.26512024207</v>
      </c>
      <c r="AC1229" s="20">
        <f>IFERROR(VLOOKUP($E1229,INPUTS!$A$44:$G$103,4,0),SCENARIOS!$K$25)</f>
        <v>0.075</v>
      </c>
      <c r="AD1229" s="15">
        <f t="shared" si="296"/>
        <v>12679.136039568</v>
      </c>
      <c r="AE1229" s="20">
        <f>IFERROR(VLOOKUP($E1229,INPUTS!$A$44:$G$103,5,0),SCENARIOS!$L$25)</f>
        <v>0.15</v>
      </c>
      <c r="AF1229" s="15">
        <f t="shared" si="296"/>
        <v>30852.2153249298</v>
      </c>
      <c r="AG1229" s="20">
        <f>IFERROR(VLOOKUP($E1229,INPUTS!$A$44:$G$103,6,0),SCENARIOS!$M$25)</f>
        <v>0.2</v>
      </c>
      <c r="AH1229" s="15">
        <f t="shared" si="297"/>
        <v>50048.5830940608</v>
      </c>
      <c r="AI1229" s="20">
        <f>IFERROR(VLOOKUP($E1229,INPUTS!$A$44:$G$103,7,0),SCENARIOS!$N$25)</f>
        <v>0.3</v>
      </c>
      <c r="AJ1229" s="15">
        <f t="shared" si="298"/>
        <v>91337.6308235949</v>
      </c>
      <c r="AK1229" s="1"/>
      <c r="AL1229" t="str">
        <f t="shared" si="300"/>
        <v>MULTI</v>
      </c>
      <c r="AM1229" s="21">
        <f t="shared" si="301"/>
        <v>304458.769411983</v>
      </c>
    </row>
    <row r="1230" ht="15" customHeight="1" spans="1:39">
      <c r="A1230" s="6" t="s">
        <v>2262</v>
      </c>
      <c r="B1230" s="70" t="s">
        <v>377</v>
      </c>
      <c r="C1230" s="70" t="s">
        <v>378</v>
      </c>
      <c r="D1230" s="70" t="s">
        <v>929</v>
      </c>
      <c r="E1230" s="10" t="s">
        <v>537</v>
      </c>
      <c r="F1230" s="70" t="s">
        <v>536</v>
      </c>
      <c r="G1230" s="70" t="s">
        <v>173</v>
      </c>
      <c r="H1230" s="70" t="s">
        <v>1519</v>
      </c>
      <c r="I1230" s="70" t="s">
        <v>1519</v>
      </c>
      <c r="J1230" s="70" t="s">
        <v>1519</v>
      </c>
      <c r="K1230" s="70" t="s">
        <v>1520</v>
      </c>
      <c r="L1230" s="71" t="s">
        <v>286</v>
      </c>
      <c r="M1230" s="72">
        <v>9762</v>
      </c>
      <c r="N1230" s="14">
        <f t="shared" si="299"/>
        <v>26.7452054794521</v>
      </c>
      <c r="O1230" s="15">
        <v>1800</v>
      </c>
      <c r="P1230" s="15">
        <f t="shared" si="291"/>
        <v>17571600</v>
      </c>
      <c r="Q1230" s="16">
        <f>IFERROR(VLOOKUP(G1230,SCENARIOS!$A$13:$E$18,4,0),0.025)</f>
        <v>0.04</v>
      </c>
      <c r="R1230" s="70">
        <f>IFERROR(VLOOKUP(L1230,INPUTS!$A$107:$B$120,2,0),0.0082)</f>
        <v>0.0039</v>
      </c>
      <c r="S1230" s="70">
        <f t="shared" si="292"/>
        <v>7.02</v>
      </c>
      <c r="T1230" s="15">
        <f t="shared" si="293"/>
        <v>68529.24</v>
      </c>
      <c r="U1230" s="15">
        <f>T1230/INPUTS!$B$7*1000</f>
        <v>85661550</v>
      </c>
      <c r="V1230" s="15">
        <f>T1230*INPUTS!$B$6</f>
        <v>216552.3984</v>
      </c>
      <c r="W1230" s="73" t="s">
        <v>396</v>
      </c>
      <c r="X1230" s="73" t="s">
        <v>396</v>
      </c>
      <c r="Y1230" s="74">
        <f>IFERROR(VLOOKUP(E1230,INPUTS!$A$44:$B$103,2,0),0)</f>
        <v>0</v>
      </c>
      <c r="Z1230" s="15">
        <f t="shared" si="295"/>
        <v>0</v>
      </c>
      <c r="AA1230" s="20">
        <f>IFERROR(VLOOKUP(E1230,INPUTS!$A$44:$C$103,3,0),SCENARIOS!$J$25)</f>
        <v>0.015</v>
      </c>
      <c r="AB1230" s="15">
        <f t="shared" si="296"/>
        <v>1250.64448117899</v>
      </c>
      <c r="AC1230" s="20">
        <f>IFERROR(VLOOKUP($E1230,INPUTS!$A$44:$G$103,4,0),SCENARIOS!$K$25)</f>
        <v>0.075</v>
      </c>
      <c r="AD1230" s="15">
        <f t="shared" si="296"/>
        <v>7608.00118948482</v>
      </c>
      <c r="AE1230" s="20">
        <f>IFERROR(VLOOKUP($E1230,INPUTS!$A$44:$G$103,5,0),SCENARIOS!$L$25)</f>
        <v>0.15</v>
      </c>
      <c r="AF1230" s="15">
        <f t="shared" si="296"/>
        <v>18512.5934572987</v>
      </c>
      <c r="AG1230" s="20">
        <f>IFERROR(VLOOKUP($E1230,INPUTS!$A$44:$G$103,6,0),SCENARIOS!$M$25)</f>
        <v>0.2</v>
      </c>
      <c r="AH1230" s="15">
        <f t="shared" si="297"/>
        <v>30031.2007476983</v>
      </c>
      <c r="AI1230" s="20">
        <f>IFERROR(VLOOKUP($E1230,INPUTS!$A$44:$G$103,7,0),SCENARIOS!$N$25)</f>
        <v>0.3</v>
      </c>
      <c r="AJ1230" s="15">
        <f t="shared" si="298"/>
        <v>54806.3213283663</v>
      </c>
      <c r="AK1230" s="1"/>
      <c r="AL1230" t="str">
        <f t="shared" si="300"/>
        <v>MULTI</v>
      </c>
      <c r="AM1230" s="21">
        <f t="shared" si="301"/>
        <v>182687.737761221</v>
      </c>
    </row>
    <row r="1231" ht="15" customHeight="1" spans="1:39">
      <c r="A1231" s="24" t="s">
        <v>2263</v>
      </c>
      <c r="B1231" s="70" t="s">
        <v>429</v>
      </c>
      <c r="C1231" s="70" t="s">
        <v>430</v>
      </c>
      <c r="D1231" s="70" t="s">
        <v>929</v>
      </c>
      <c r="E1231" s="10" t="s">
        <v>432</v>
      </c>
      <c r="F1231" s="70" t="s">
        <v>431</v>
      </c>
      <c r="G1231" s="70" t="s">
        <v>173</v>
      </c>
      <c r="H1231" s="70" t="s">
        <v>1519</v>
      </c>
      <c r="I1231" s="70" t="s">
        <v>1519</v>
      </c>
      <c r="J1231" s="70" t="s">
        <v>1519</v>
      </c>
      <c r="K1231" s="70" t="s">
        <v>1520</v>
      </c>
      <c r="L1231" s="71" t="s">
        <v>295</v>
      </c>
      <c r="M1231" s="72">
        <v>21198</v>
      </c>
      <c r="N1231" s="14">
        <f t="shared" si="299"/>
        <v>58.0767123287671</v>
      </c>
      <c r="O1231" s="15">
        <v>8200</v>
      </c>
      <c r="P1231" s="15">
        <f t="shared" si="291"/>
        <v>173823600</v>
      </c>
      <c r="Q1231" s="16">
        <f>IFERROR(VLOOKUP(G1231,SCENARIOS!$A$13:$E$18,4,0),0.025)</f>
        <v>0.04</v>
      </c>
      <c r="R1231" s="70">
        <f>IFERROR(VLOOKUP(L1231,INPUTS!$A$107:$B$120,2,0),0.0082)</f>
        <v>0.0089</v>
      </c>
      <c r="S1231" s="70">
        <f t="shared" si="292"/>
        <v>72.98</v>
      </c>
      <c r="T1231" s="15">
        <f t="shared" si="293"/>
        <v>1547030.04</v>
      </c>
      <c r="U1231" s="15">
        <f>T1231/INPUTS!$B$7*1000</f>
        <v>1933787550</v>
      </c>
      <c r="V1231" s="15">
        <f>T1231*INPUTS!$B$6</f>
        <v>4888614.9264</v>
      </c>
      <c r="W1231" s="73" t="s">
        <v>521</v>
      </c>
      <c r="X1231" s="73" t="s">
        <v>396</v>
      </c>
      <c r="Y1231" s="74">
        <f>IFERROR(VLOOKUP(E1231,INPUTS!$A$44:$B$103,2,0),0)</f>
        <v>0</v>
      </c>
      <c r="Z1231" s="15">
        <f t="shared" si="295"/>
        <v>0</v>
      </c>
      <c r="AA1231" s="20">
        <f>IFERROR(VLOOKUP(E1231,INPUTS!$A$44:$C$103,3,0),SCENARIOS!$J$25)</f>
        <v>0.015</v>
      </c>
      <c r="AB1231" s="15">
        <f t="shared" si="296"/>
        <v>28232.9788239898</v>
      </c>
      <c r="AC1231" s="20">
        <f>IFERROR(VLOOKUP($E1231,INPUTS!$A$44:$G$103,4,0),SCENARIOS!$K$25)</f>
        <v>0.075</v>
      </c>
      <c r="AD1231" s="15">
        <f t="shared" si="296"/>
        <v>171748.678148025</v>
      </c>
      <c r="AE1231" s="20">
        <f>IFERROR(VLOOKUP($E1231,INPUTS!$A$44:$G$103,5,0),SCENARIOS!$L$25)</f>
        <v>0.15</v>
      </c>
      <c r="AF1231" s="15">
        <f t="shared" si="296"/>
        <v>417917.055504316</v>
      </c>
      <c r="AG1231" s="20">
        <f>IFERROR(VLOOKUP($E1231,INPUTS!$A$44:$G$103,6,0),SCENARIOS!$M$25)</f>
        <v>0.2</v>
      </c>
      <c r="AH1231" s="15">
        <f t="shared" si="297"/>
        <v>677946.664722384</v>
      </c>
      <c r="AI1231" s="20">
        <f>IFERROR(VLOOKUP($E1231,INPUTS!$A$44:$G$103,7,0),SCENARIOS!$N$25)</f>
        <v>0.3</v>
      </c>
      <c r="AJ1231" s="15">
        <f t="shared" si="298"/>
        <v>1237238.66596033</v>
      </c>
      <c r="AK1231" s="1"/>
      <c r="AL1231" t="str">
        <f t="shared" si="300"/>
        <v>MULTI</v>
      </c>
      <c r="AM1231" s="21">
        <f t="shared" si="301"/>
        <v>4124128.88653444</v>
      </c>
    </row>
    <row r="1232" ht="15" customHeight="1" spans="1:39">
      <c r="A1232" s="6" t="s">
        <v>2264</v>
      </c>
      <c r="B1232" s="70" t="s">
        <v>565</v>
      </c>
      <c r="C1232" s="70" t="s">
        <v>566</v>
      </c>
      <c r="D1232" s="70" t="s">
        <v>929</v>
      </c>
      <c r="E1232" s="10" t="s">
        <v>567</v>
      </c>
      <c r="F1232" s="70" t="s">
        <v>431</v>
      </c>
      <c r="G1232" s="70" t="s">
        <v>173</v>
      </c>
      <c r="H1232" s="70" t="s">
        <v>1519</v>
      </c>
      <c r="I1232" s="70" t="s">
        <v>1519</v>
      </c>
      <c r="J1232" s="70" t="s">
        <v>1519</v>
      </c>
      <c r="K1232" s="70" t="s">
        <v>1520</v>
      </c>
      <c r="L1232" s="71" t="s">
        <v>295</v>
      </c>
      <c r="M1232" s="72">
        <v>19951</v>
      </c>
      <c r="N1232" s="14">
        <f t="shared" si="299"/>
        <v>54.6602739726027</v>
      </c>
      <c r="O1232" s="15">
        <v>7800</v>
      </c>
      <c r="P1232" s="15">
        <f t="shared" si="291"/>
        <v>155617800</v>
      </c>
      <c r="Q1232" s="16">
        <f>IFERROR(VLOOKUP(G1232,SCENARIOS!$A$13:$E$18,4,0),0.025)</f>
        <v>0.04</v>
      </c>
      <c r="R1232" s="70">
        <f>IFERROR(VLOOKUP(L1232,INPUTS!$A$107:$B$120,2,0),0.0082)</f>
        <v>0.0089</v>
      </c>
      <c r="S1232" s="70">
        <f t="shared" si="292"/>
        <v>69.42</v>
      </c>
      <c r="T1232" s="15">
        <f t="shared" si="293"/>
        <v>1384998.42</v>
      </c>
      <c r="U1232" s="15">
        <f>T1232/INPUTS!$B$7*1000</f>
        <v>1731248025</v>
      </c>
      <c r="V1232" s="15">
        <f>T1232*INPUTS!$B$6</f>
        <v>4376595.0072</v>
      </c>
      <c r="W1232" s="73" t="s">
        <v>521</v>
      </c>
      <c r="X1232" s="73" t="s">
        <v>396</v>
      </c>
      <c r="Y1232" s="74">
        <f>IFERROR(VLOOKUP(E1232,INPUTS!$A$44:$B$103,2,0),0)</f>
        <v>0</v>
      </c>
      <c r="Z1232" s="15">
        <f t="shared" si="295"/>
        <v>0</v>
      </c>
      <c r="AA1232" s="20">
        <f>IFERROR(VLOOKUP(E1232,INPUTS!$A$44:$C$103,3,0),SCENARIOS!$J$25)</f>
        <v>0.015</v>
      </c>
      <c r="AB1232" s="15">
        <f t="shared" si="296"/>
        <v>25275.9352126862</v>
      </c>
      <c r="AC1232" s="20">
        <f>IFERROR(VLOOKUP($E1232,INPUTS!$A$44:$G$103,4,0),SCENARIOS!$K$25)</f>
        <v>0.075</v>
      </c>
      <c r="AD1232" s="15">
        <f t="shared" si="296"/>
        <v>153760.199686945</v>
      </c>
      <c r="AE1232" s="20">
        <f>IFERROR(VLOOKUP($E1232,INPUTS!$A$44:$G$103,5,0),SCENARIOS!$L$25)</f>
        <v>0.15</v>
      </c>
      <c r="AF1232" s="15">
        <f t="shared" si="296"/>
        <v>374145.586445451</v>
      </c>
      <c r="AG1232" s="20">
        <f>IFERROR(VLOOKUP($E1232,INPUTS!$A$44:$G$103,6,0),SCENARIOS!$M$25)</f>
        <v>0.2</v>
      </c>
      <c r="AH1232" s="15">
        <f t="shared" si="297"/>
        <v>606940.418225345</v>
      </c>
      <c r="AI1232" s="20">
        <f>IFERROR(VLOOKUP($E1232,INPUTS!$A$44:$G$103,7,0),SCENARIOS!$N$25)</f>
        <v>0.3</v>
      </c>
      <c r="AJ1232" s="15">
        <f t="shared" si="298"/>
        <v>1107653.7321266</v>
      </c>
      <c r="AK1232" s="1"/>
      <c r="AL1232" t="str">
        <f t="shared" si="300"/>
        <v>MULTI</v>
      </c>
      <c r="AM1232" s="21">
        <f t="shared" si="301"/>
        <v>3692179.10708868</v>
      </c>
    </row>
    <row r="1233" ht="15" customHeight="1" spans="1:39">
      <c r="A1233" s="24" t="s">
        <v>2265</v>
      </c>
      <c r="B1233" s="70" t="s">
        <v>568</v>
      </c>
      <c r="C1233" s="70" t="s">
        <v>569</v>
      </c>
      <c r="D1233" s="70" t="s">
        <v>929</v>
      </c>
      <c r="E1233" s="10" t="s">
        <v>570</v>
      </c>
      <c r="F1233" s="70" t="s">
        <v>431</v>
      </c>
      <c r="G1233" s="70" t="s">
        <v>173</v>
      </c>
      <c r="H1233" s="70" t="s">
        <v>1519</v>
      </c>
      <c r="I1233" s="70" t="s">
        <v>1519</v>
      </c>
      <c r="J1233" s="70" t="s">
        <v>1519</v>
      </c>
      <c r="K1233" s="70" t="s">
        <v>1520</v>
      </c>
      <c r="L1233" s="71" t="s">
        <v>295</v>
      </c>
      <c r="M1233" s="72">
        <v>18704</v>
      </c>
      <c r="N1233" s="14">
        <f t="shared" si="299"/>
        <v>51.2438356164384</v>
      </c>
      <c r="O1233" s="15">
        <v>7000</v>
      </c>
      <c r="P1233" s="15">
        <f t="shared" si="291"/>
        <v>130928000</v>
      </c>
      <c r="Q1233" s="16">
        <f>IFERROR(VLOOKUP(G1233,SCENARIOS!$A$13:$E$18,4,0),0.025)</f>
        <v>0.04</v>
      </c>
      <c r="R1233" s="70">
        <f>IFERROR(VLOOKUP(L1233,INPUTS!$A$107:$B$120,2,0),0.0082)</f>
        <v>0.0089</v>
      </c>
      <c r="S1233" s="70">
        <f t="shared" si="292"/>
        <v>62.3</v>
      </c>
      <c r="T1233" s="15">
        <f t="shared" si="293"/>
        <v>1165259.2</v>
      </c>
      <c r="U1233" s="15">
        <f>T1233/INPUTS!$B$7*1000</f>
        <v>1456574000</v>
      </c>
      <c r="V1233" s="15">
        <f>T1233*INPUTS!$B$6</f>
        <v>3682219.072</v>
      </c>
      <c r="W1233" s="73" t="s">
        <v>521</v>
      </c>
      <c r="X1233" s="73" t="s">
        <v>396</v>
      </c>
      <c r="Y1233" s="74">
        <f>IFERROR(VLOOKUP(E1233,INPUTS!$A$44:$B$103,2,0),0)</f>
        <v>0</v>
      </c>
      <c r="Z1233" s="15">
        <f t="shared" si="295"/>
        <v>0</v>
      </c>
      <c r="AA1233" s="20">
        <f>IFERROR(VLOOKUP(E1233,INPUTS!$A$44:$C$103,3,0),SCENARIOS!$J$25)</f>
        <v>0.015</v>
      </c>
      <c r="AB1233" s="15">
        <f t="shared" si="296"/>
        <v>21265.7398159245</v>
      </c>
      <c r="AC1233" s="20">
        <f>IFERROR(VLOOKUP($E1233,INPUTS!$A$44:$G$103,4,0),SCENARIOS!$K$25)</f>
        <v>0.075</v>
      </c>
      <c r="AD1233" s="15">
        <f t="shared" si="296"/>
        <v>129365.120343639</v>
      </c>
      <c r="AE1233" s="20">
        <f>IFERROR(VLOOKUP($E1233,INPUTS!$A$44:$G$103,5,0),SCENARIOS!$L$25)</f>
        <v>0.15</v>
      </c>
      <c r="AF1233" s="15">
        <f t="shared" si="296"/>
        <v>314784.898270828</v>
      </c>
      <c r="AG1233" s="20">
        <f>IFERROR(VLOOKUP($E1233,INPUTS!$A$44:$G$103,6,0),SCENARIOS!$M$25)</f>
        <v>0.2</v>
      </c>
      <c r="AH1233" s="15">
        <f t="shared" si="297"/>
        <v>510645.280150522</v>
      </c>
      <c r="AI1233" s="20">
        <f>IFERROR(VLOOKUP($E1233,INPUTS!$A$44:$G$103,7,0),SCENARIOS!$N$25)</f>
        <v>0.3</v>
      </c>
      <c r="AJ1233" s="15">
        <f t="shared" si="298"/>
        <v>931917.093287991</v>
      </c>
      <c r="AK1233" s="1"/>
      <c r="AL1233" t="str">
        <f t="shared" si="300"/>
        <v>MULTI</v>
      </c>
      <c r="AM1233" s="21">
        <f t="shared" si="301"/>
        <v>3106390.31095997</v>
      </c>
    </row>
    <row r="1234" ht="15" customHeight="1" spans="1:39">
      <c r="A1234" s="6" t="s">
        <v>2266</v>
      </c>
      <c r="B1234" s="70" t="s">
        <v>571</v>
      </c>
      <c r="C1234" s="70" t="s">
        <v>572</v>
      </c>
      <c r="D1234" s="70" t="s">
        <v>929</v>
      </c>
      <c r="E1234" s="10" t="s">
        <v>432</v>
      </c>
      <c r="F1234" s="70" t="s">
        <v>431</v>
      </c>
      <c r="G1234" s="70" t="s">
        <v>173</v>
      </c>
      <c r="H1234" s="70" t="s">
        <v>1519</v>
      </c>
      <c r="I1234" s="70" t="s">
        <v>1519</v>
      </c>
      <c r="J1234" s="70" t="s">
        <v>1519</v>
      </c>
      <c r="K1234" s="70" t="s">
        <v>1520</v>
      </c>
      <c r="L1234" s="71" t="s">
        <v>291</v>
      </c>
      <c r="M1234" s="72">
        <v>11223</v>
      </c>
      <c r="N1234" s="14">
        <f t="shared" si="299"/>
        <v>30.7479452054795</v>
      </c>
      <c r="O1234" s="15">
        <v>7200</v>
      </c>
      <c r="P1234" s="15">
        <f t="shared" si="291"/>
        <v>80805600</v>
      </c>
      <c r="Q1234" s="16">
        <f>IFERROR(VLOOKUP(G1234,SCENARIOS!$A$13:$E$18,4,0),0.025)</f>
        <v>0.04</v>
      </c>
      <c r="R1234" s="70">
        <f>IFERROR(VLOOKUP(L1234,INPUTS!$A$107:$B$120,2,0),0.0082)</f>
        <v>0.0079</v>
      </c>
      <c r="S1234" s="70">
        <f t="shared" si="292"/>
        <v>56.88</v>
      </c>
      <c r="T1234" s="15">
        <f t="shared" si="293"/>
        <v>638364.24</v>
      </c>
      <c r="U1234" s="15">
        <f>T1234/INPUTS!$B$7*1000</f>
        <v>797955300</v>
      </c>
      <c r="V1234" s="15">
        <f>T1234*INPUTS!$B$6</f>
        <v>2017230.9984</v>
      </c>
      <c r="W1234" s="73" t="s">
        <v>521</v>
      </c>
      <c r="X1234" s="73" t="s">
        <v>396</v>
      </c>
      <c r="Y1234" s="74">
        <f>IFERROR(VLOOKUP(E1234,INPUTS!$A$44:$B$103,2,0),0)</f>
        <v>0</v>
      </c>
      <c r="Z1234" s="15">
        <f t="shared" si="295"/>
        <v>0</v>
      </c>
      <c r="AA1234" s="20">
        <f>IFERROR(VLOOKUP(E1234,INPUTS!$A$44:$C$103,3,0),SCENARIOS!$J$25)</f>
        <v>0.015</v>
      </c>
      <c r="AB1234" s="15">
        <f t="shared" si="296"/>
        <v>11650.0155807656</v>
      </c>
      <c r="AC1234" s="20">
        <f>IFERROR(VLOOKUP($E1234,INPUTS!$A$44:$G$103,4,0),SCENARIOS!$K$25)</f>
        <v>0.075</v>
      </c>
      <c r="AD1234" s="15">
        <f t="shared" si="296"/>
        <v>70870.1263467182</v>
      </c>
      <c r="AE1234" s="20">
        <f>IFERROR(VLOOKUP($E1234,INPUTS!$A$44:$G$103,5,0),SCENARIOS!$L$25)</f>
        <v>0.15</v>
      </c>
      <c r="AF1234" s="15">
        <f t="shared" si="296"/>
        <v>172448.689826379</v>
      </c>
      <c r="AG1234" s="20">
        <f>IFERROR(VLOOKUP($E1234,INPUTS!$A$44:$G$103,6,0),SCENARIOS!$M$25)</f>
        <v>0.2</v>
      </c>
      <c r="AH1234" s="15">
        <f t="shared" si="297"/>
        <v>279746.931989788</v>
      </c>
      <c r="AI1234" s="20">
        <f>IFERROR(VLOOKUP($E1234,INPUTS!$A$44:$G$103,7,0),SCENARIOS!$N$25)</f>
        <v>0.3</v>
      </c>
      <c r="AJ1234" s="15">
        <f t="shared" si="298"/>
        <v>510532.375114307</v>
      </c>
      <c r="AK1234" s="1"/>
      <c r="AL1234" t="str">
        <f t="shared" si="300"/>
        <v>MULTI</v>
      </c>
      <c r="AM1234" s="21">
        <f t="shared" si="301"/>
        <v>1701774.58371436</v>
      </c>
    </row>
    <row r="1235" ht="15" customHeight="1" spans="1:39">
      <c r="A1235" s="24" t="s">
        <v>2267</v>
      </c>
      <c r="B1235" s="70" t="s">
        <v>791</v>
      </c>
      <c r="C1235" s="70" t="s">
        <v>792</v>
      </c>
      <c r="D1235" s="70" t="s">
        <v>929</v>
      </c>
      <c r="E1235" s="10" t="s">
        <v>793</v>
      </c>
      <c r="F1235" s="70" t="s">
        <v>431</v>
      </c>
      <c r="G1235" s="70" t="s">
        <v>173</v>
      </c>
      <c r="H1235" s="70" t="s">
        <v>1519</v>
      </c>
      <c r="I1235" s="70" t="s">
        <v>1519</v>
      </c>
      <c r="J1235" s="70" t="s">
        <v>1519</v>
      </c>
      <c r="K1235" s="70" t="s">
        <v>1520</v>
      </c>
      <c r="L1235" s="71" t="s">
        <v>286</v>
      </c>
      <c r="M1235" s="72">
        <v>29927</v>
      </c>
      <c r="N1235" s="14">
        <f t="shared" si="299"/>
        <v>81.9917808219178</v>
      </c>
      <c r="O1235" s="15">
        <v>1800</v>
      </c>
      <c r="P1235" s="15">
        <f t="shared" si="291"/>
        <v>53868600</v>
      </c>
      <c r="Q1235" s="16">
        <f>IFERROR(VLOOKUP(G1235,SCENARIOS!$A$13:$E$18,4,0),0.025)</f>
        <v>0.04</v>
      </c>
      <c r="R1235" s="70">
        <f>IFERROR(VLOOKUP(L1235,INPUTS!$A$107:$B$120,2,0),0.0082)</f>
        <v>0.0039</v>
      </c>
      <c r="S1235" s="70">
        <f t="shared" si="292"/>
        <v>7.02</v>
      </c>
      <c r="T1235" s="15">
        <f t="shared" si="293"/>
        <v>210087.54</v>
      </c>
      <c r="U1235" s="15">
        <f>T1235/INPUTS!$B$7*1000</f>
        <v>262609425</v>
      </c>
      <c r="V1235" s="15">
        <f>T1235*INPUTS!$B$6</f>
        <v>663876.6264</v>
      </c>
      <c r="W1235" s="73" t="s">
        <v>521</v>
      </c>
      <c r="X1235" s="73" t="s">
        <v>396</v>
      </c>
      <c r="Y1235" s="74">
        <f>IFERROR(VLOOKUP(E1235,INPUTS!$A$44:$B$103,2,0),0)</f>
        <v>0</v>
      </c>
      <c r="Z1235" s="15">
        <f t="shared" si="295"/>
        <v>0</v>
      </c>
      <c r="AA1235" s="20">
        <f>IFERROR(VLOOKUP(E1235,INPUTS!$A$44:$C$103,3,0),SCENARIOS!$J$25)</f>
        <v>0.015</v>
      </c>
      <c r="AB1235" s="15">
        <f t="shared" si="296"/>
        <v>3834.05422948614</v>
      </c>
      <c r="AC1235" s="20">
        <f>IFERROR(VLOOKUP($E1235,INPUTS!$A$44:$G$103,4,0),SCENARIOS!$K$25)</f>
        <v>0.075</v>
      </c>
      <c r="AD1235" s="15">
        <f t="shared" si="296"/>
        <v>23323.5660313166</v>
      </c>
      <c r="AE1235" s="20">
        <f>IFERROR(VLOOKUP($E1235,INPUTS!$A$44:$G$103,5,0),SCENARIOS!$L$25)</f>
        <v>0.15</v>
      </c>
      <c r="AF1235" s="15">
        <f t="shared" si="296"/>
        <v>56753.3686126387</v>
      </c>
      <c r="AG1235" s="20">
        <f>IFERROR(VLOOKUP($E1235,INPUTS!$A$44:$G$103,6,0),SCENARIOS!$M$25)</f>
        <v>0.2</v>
      </c>
      <c r="AH1235" s="15">
        <f t="shared" si="297"/>
        <v>92065.5341913919</v>
      </c>
      <c r="AI1235" s="20">
        <f>IFERROR(VLOOKUP($E1235,INPUTS!$A$44:$G$103,7,0),SCENARIOS!$N$25)</f>
        <v>0.3</v>
      </c>
      <c r="AJ1235" s="15">
        <f t="shared" si="298"/>
        <v>168017.699077445</v>
      </c>
      <c r="AK1235" s="1"/>
      <c r="AL1235" t="str">
        <f t="shared" si="300"/>
        <v>MULTI</v>
      </c>
      <c r="AM1235" s="21">
        <f t="shared" si="301"/>
        <v>560058.996924817</v>
      </c>
    </row>
    <row r="1236" ht="15" customHeight="1" spans="1:39">
      <c r="A1236" s="6" t="s">
        <v>2268</v>
      </c>
      <c r="B1236" s="70" t="s">
        <v>794</v>
      </c>
      <c r="C1236" s="70" t="s">
        <v>795</v>
      </c>
      <c r="D1236" s="70" t="s">
        <v>929</v>
      </c>
      <c r="E1236" s="10" t="s">
        <v>796</v>
      </c>
      <c r="F1236" s="70" t="s">
        <v>431</v>
      </c>
      <c r="G1236" s="70" t="s">
        <v>173</v>
      </c>
      <c r="H1236" s="70" t="s">
        <v>1519</v>
      </c>
      <c r="I1236" s="70" t="s">
        <v>1519</v>
      </c>
      <c r="J1236" s="70" t="s">
        <v>1519</v>
      </c>
      <c r="K1236" s="70" t="s">
        <v>1520</v>
      </c>
      <c r="L1236" s="71" t="s">
        <v>286</v>
      </c>
      <c r="M1236" s="72">
        <v>24939</v>
      </c>
      <c r="N1236" s="14">
        <f t="shared" si="299"/>
        <v>68.3260273972603</v>
      </c>
      <c r="O1236" s="15">
        <v>1600</v>
      </c>
      <c r="P1236" s="15">
        <f t="shared" si="291"/>
        <v>39902400</v>
      </c>
      <c r="Q1236" s="16">
        <f>IFERROR(VLOOKUP(G1236,SCENARIOS!$A$13:$E$18,4,0),0.025)</f>
        <v>0.04</v>
      </c>
      <c r="R1236" s="70">
        <f>IFERROR(VLOOKUP(L1236,INPUTS!$A$107:$B$120,2,0),0.0082)</f>
        <v>0.0039</v>
      </c>
      <c r="S1236" s="70">
        <f t="shared" si="292"/>
        <v>6.24</v>
      </c>
      <c r="T1236" s="15">
        <f t="shared" si="293"/>
        <v>155619.36</v>
      </c>
      <c r="U1236" s="15">
        <f>T1236/INPUTS!$B$7*1000</f>
        <v>194524200</v>
      </c>
      <c r="V1236" s="15">
        <f>T1236*INPUTS!$B$6</f>
        <v>491757.1776</v>
      </c>
      <c r="W1236" s="73" t="s">
        <v>521</v>
      </c>
      <c r="X1236" s="73" t="s">
        <v>396</v>
      </c>
      <c r="Y1236" s="74">
        <f>IFERROR(VLOOKUP(E1236,INPUTS!$A$44:$B$103,2,0),0)</f>
        <v>0</v>
      </c>
      <c r="Z1236" s="15">
        <f t="shared" si="295"/>
        <v>0</v>
      </c>
      <c r="AA1236" s="20">
        <f>IFERROR(VLOOKUP(E1236,INPUTS!$A$44:$C$103,3,0),SCENARIOS!$J$25)</f>
        <v>0.015</v>
      </c>
      <c r="AB1236" s="15">
        <f t="shared" ref="AB1236:AF1251" si="302">$T1236*AA1236*(1+$Q1236)^AB$2</f>
        <v>2840.02119020446</v>
      </c>
      <c r="AC1236" s="20">
        <f>IFERROR(VLOOKUP($E1236,INPUTS!$A$44:$G$103,4,0),SCENARIOS!$K$25)</f>
        <v>0.075</v>
      </c>
      <c r="AD1236" s="15">
        <f t="shared" si="302"/>
        <v>17276.6001196988</v>
      </c>
      <c r="AE1236" s="20">
        <f>IFERROR(VLOOKUP($E1236,INPUTS!$A$44:$G$103,5,0),SCENARIOS!$L$25)</f>
        <v>0.15</v>
      </c>
      <c r="AF1236" s="15">
        <f t="shared" si="302"/>
        <v>42039.2513584714</v>
      </c>
      <c r="AG1236" s="20">
        <f>IFERROR(VLOOKUP($E1236,INPUTS!$A$44:$G$103,6,0),SCENARIOS!$M$25)</f>
        <v>0.2</v>
      </c>
      <c r="AH1236" s="15">
        <f t="shared" si="297"/>
        <v>68196.2362400099</v>
      </c>
      <c r="AI1236" s="20">
        <f>IFERROR(VLOOKUP($E1236,INPUTS!$A$44:$G$103,7,0),SCENARIOS!$N$25)</f>
        <v>0.3</v>
      </c>
      <c r="AJ1236" s="15">
        <f t="shared" si="298"/>
        <v>124456.723131246</v>
      </c>
      <c r="AK1236" s="1"/>
      <c r="AL1236" t="str">
        <f t="shared" si="300"/>
        <v>MULTI</v>
      </c>
      <c r="AM1236" s="21">
        <f t="shared" si="301"/>
        <v>414855.743770821</v>
      </c>
    </row>
    <row r="1237" ht="15" customHeight="1" spans="1:39">
      <c r="A1237" s="24" t="s">
        <v>2269</v>
      </c>
      <c r="B1237" s="70" t="s">
        <v>797</v>
      </c>
      <c r="C1237" s="70" t="s">
        <v>798</v>
      </c>
      <c r="D1237" s="70" t="s">
        <v>929</v>
      </c>
      <c r="E1237" s="10" t="s">
        <v>567</v>
      </c>
      <c r="F1237" s="70" t="s">
        <v>431</v>
      </c>
      <c r="G1237" s="70" t="s">
        <v>173</v>
      </c>
      <c r="H1237" s="70" t="s">
        <v>1519</v>
      </c>
      <c r="I1237" s="70" t="s">
        <v>1519</v>
      </c>
      <c r="J1237" s="70" t="s">
        <v>1519</v>
      </c>
      <c r="K1237" s="70" t="s">
        <v>1520</v>
      </c>
      <c r="L1237" s="71" t="s">
        <v>286</v>
      </c>
      <c r="M1237" s="72">
        <v>37409</v>
      </c>
      <c r="N1237" s="14">
        <f t="shared" si="299"/>
        <v>102.490410958904</v>
      </c>
      <c r="O1237" s="15">
        <v>1400</v>
      </c>
      <c r="P1237" s="15">
        <f t="shared" si="291"/>
        <v>52372600</v>
      </c>
      <c r="Q1237" s="16">
        <f>IFERROR(VLOOKUP(G1237,SCENARIOS!$A$13:$E$18,4,0),0.025)</f>
        <v>0.04</v>
      </c>
      <c r="R1237" s="70">
        <f>IFERROR(VLOOKUP(L1237,INPUTS!$A$107:$B$120,2,0),0.0082)</f>
        <v>0.0039</v>
      </c>
      <c r="S1237" s="70">
        <f t="shared" si="292"/>
        <v>5.46</v>
      </c>
      <c r="T1237" s="15">
        <f t="shared" si="293"/>
        <v>204253.14</v>
      </c>
      <c r="U1237" s="15">
        <f>T1237/INPUTS!$B$7*1000</f>
        <v>255316425</v>
      </c>
      <c r="V1237" s="15">
        <f>T1237*INPUTS!$B$6</f>
        <v>645439.9224</v>
      </c>
      <c r="W1237" s="73" t="s">
        <v>521</v>
      </c>
      <c r="X1237" s="73" t="s">
        <v>396</v>
      </c>
      <c r="Y1237" s="74">
        <f>IFERROR(VLOOKUP(E1237,INPUTS!$A$44:$B$103,2,0),0)</f>
        <v>0</v>
      </c>
      <c r="Z1237" s="15">
        <f t="shared" si="295"/>
        <v>0</v>
      </c>
      <c r="AA1237" s="20">
        <f>IFERROR(VLOOKUP(E1237,INPUTS!$A$44:$C$103,3,0),SCENARIOS!$J$25)</f>
        <v>0.015</v>
      </c>
      <c r="AB1237" s="15">
        <f t="shared" si="302"/>
        <v>3727.5776340797</v>
      </c>
      <c r="AC1237" s="20">
        <f>IFERROR(VLOOKUP($E1237,INPUTS!$A$44:$G$103,4,0),SCENARIOS!$K$25)</f>
        <v>0.075</v>
      </c>
      <c r="AD1237" s="15">
        <f t="shared" si="302"/>
        <v>22675.840737122</v>
      </c>
      <c r="AE1237" s="20">
        <f>IFERROR(VLOOKUP($E1237,INPUTS!$A$44:$G$103,5,0),SCENARIOS!$L$25)</f>
        <v>0.15</v>
      </c>
      <c r="AF1237" s="15">
        <f t="shared" si="302"/>
        <v>55177.2548943592</v>
      </c>
      <c r="AG1237" s="20">
        <f>IFERROR(VLOOKUP($E1237,INPUTS!$A$44:$G$103,6,0),SCENARIOS!$M$25)</f>
        <v>0.2</v>
      </c>
      <c r="AH1237" s="15">
        <f t="shared" si="297"/>
        <v>89508.7564182491</v>
      </c>
      <c r="AI1237" s="20">
        <f>IFERROR(VLOOKUP($E1237,INPUTS!$A$44:$G$103,7,0),SCENARIOS!$N$25)</f>
        <v>0.3</v>
      </c>
      <c r="AJ1237" s="15">
        <f t="shared" si="298"/>
        <v>163351.632429716</v>
      </c>
      <c r="AK1237" s="1"/>
      <c r="AL1237" t="str">
        <f t="shared" si="300"/>
        <v>MULTI</v>
      </c>
      <c r="AM1237" s="21">
        <f t="shared" si="301"/>
        <v>544505.441432387</v>
      </c>
    </row>
    <row r="1238" ht="15" customHeight="1" spans="1:39">
      <c r="A1238" s="6" t="s">
        <v>2270</v>
      </c>
      <c r="B1238" s="70" t="s">
        <v>799</v>
      </c>
      <c r="C1238" s="70" t="s">
        <v>800</v>
      </c>
      <c r="D1238" s="70" t="s">
        <v>929</v>
      </c>
      <c r="E1238" s="10" t="s">
        <v>2287</v>
      </c>
      <c r="F1238" s="70" t="s">
        <v>431</v>
      </c>
      <c r="G1238" s="70" t="s">
        <v>173</v>
      </c>
      <c r="H1238" s="70" t="s">
        <v>1519</v>
      </c>
      <c r="I1238" s="70" t="s">
        <v>1519</v>
      </c>
      <c r="J1238" s="70" t="s">
        <v>1519</v>
      </c>
      <c r="K1238" s="70" t="s">
        <v>1520</v>
      </c>
      <c r="L1238" s="71" t="s">
        <v>286</v>
      </c>
      <c r="M1238" s="72">
        <v>19951</v>
      </c>
      <c r="N1238" s="14">
        <f t="shared" si="299"/>
        <v>54.6602739726027</v>
      </c>
      <c r="O1238" s="15">
        <v>1500</v>
      </c>
      <c r="P1238" s="15">
        <f t="shared" si="291"/>
        <v>29926500</v>
      </c>
      <c r="Q1238" s="16">
        <f>IFERROR(VLOOKUP(G1238,SCENARIOS!$A$13:$E$18,4,0),0.025)</f>
        <v>0.04</v>
      </c>
      <c r="R1238" s="70">
        <f>IFERROR(VLOOKUP(L1238,INPUTS!$A$107:$B$120,2,0),0.0082)</f>
        <v>0.0039</v>
      </c>
      <c r="S1238" s="70">
        <f t="shared" si="292"/>
        <v>5.85</v>
      </c>
      <c r="T1238" s="15">
        <f t="shared" si="293"/>
        <v>116713.35</v>
      </c>
      <c r="U1238" s="15">
        <f>T1238/INPUTS!$B$7*1000</f>
        <v>145891687.5</v>
      </c>
      <c r="V1238" s="15">
        <f>T1238*INPUTS!$B$6</f>
        <v>368814.186</v>
      </c>
      <c r="W1238" s="73" t="s">
        <v>521</v>
      </c>
      <c r="X1238" s="73" t="s">
        <v>396</v>
      </c>
      <c r="Y1238" s="74">
        <f>IFERROR(VLOOKUP(E1238,INPUTS!$A$44:$B$103,2,0),0)</f>
        <v>0</v>
      </c>
      <c r="Z1238" s="15">
        <f t="shared" si="295"/>
        <v>0</v>
      </c>
      <c r="AA1238" s="20">
        <f>IFERROR(VLOOKUP(E1238,INPUTS!$A$44:$C$103,3,0),SCENARIOS!$J$25)</f>
        <v>0.015</v>
      </c>
      <c r="AB1238" s="15">
        <f t="shared" si="302"/>
        <v>2129.99454039491</v>
      </c>
      <c r="AC1238" s="20">
        <f>IFERROR(VLOOKUP($E1238,INPUTS!$A$44:$G$103,4,0),SCENARIOS!$K$25)</f>
        <v>0.075</v>
      </c>
      <c r="AD1238" s="15">
        <f t="shared" si="302"/>
        <v>12957.3201983381</v>
      </c>
      <c r="AE1238" s="20">
        <f>IFERROR(VLOOKUP($E1238,INPUTS!$A$44:$G$103,5,0),SCENARIOS!$L$25)</f>
        <v>0.15</v>
      </c>
      <c r="AF1238" s="15">
        <f t="shared" si="302"/>
        <v>31529.1224532684</v>
      </c>
      <c r="AG1238" s="20">
        <f>IFERROR(VLOOKUP($E1238,INPUTS!$A$44:$G$103,6,0),SCENARIOS!$M$25)</f>
        <v>0.2</v>
      </c>
      <c r="AH1238" s="15">
        <f t="shared" si="297"/>
        <v>51146.6644571919</v>
      </c>
      <c r="AI1238" s="20">
        <f>IFERROR(VLOOKUP($E1238,INPUTS!$A$44:$G$103,7,0),SCENARIOS!$N$25)</f>
        <v>0.3</v>
      </c>
      <c r="AJ1238" s="15">
        <f t="shared" si="298"/>
        <v>93341.6066398823</v>
      </c>
      <c r="AK1238" s="1"/>
      <c r="AL1238" t="str">
        <f t="shared" si="300"/>
        <v>MULTI</v>
      </c>
      <c r="AM1238" s="21">
        <f t="shared" si="301"/>
        <v>311138.688799608</v>
      </c>
    </row>
    <row r="1239" ht="15" customHeight="1" spans="1:39">
      <c r="A1239" s="24" t="s">
        <v>2271</v>
      </c>
      <c r="B1239" s="70" t="s">
        <v>802</v>
      </c>
      <c r="C1239" s="70" t="s">
        <v>803</v>
      </c>
      <c r="D1239" s="70" t="s">
        <v>929</v>
      </c>
      <c r="E1239" s="10" t="s">
        <v>2289</v>
      </c>
      <c r="F1239" s="70" t="s">
        <v>431</v>
      </c>
      <c r="G1239" s="70" t="s">
        <v>173</v>
      </c>
      <c r="H1239" s="70" t="s">
        <v>1519</v>
      </c>
      <c r="I1239" s="70" t="s">
        <v>1519</v>
      </c>
      <c r="J1239" s="70" t="s">
        <v>1519</v>
      </c>
      <c r="K1239" s="70" t="s">
        <v>1520</v>
      </c>
      <c r="L1239" s="71" t="s">
        <v>279</v>
      </c>
      <c r="M1239" s="72">
        <v>14964</v>
      </c>
      <c r="N1239" s="14">
        <f t="shared" si="299"/>
        <v>40.9972602739726</v>
      </c>
      <c r="O1239" s="15">
        <v>1700</v>
      </c>
      <c r="P1239" s="15">
        <f t="shared" si="291"/>
        <v>25438800</v>
      </c>
      <c r="Q1239" s="16">
        <f>IFERROR(VLOOKUP(G1239,SCENARIOS!$A$13:$E$18,4,0),0.025)</f>
        <v>0.04</v>
      </c>
      <c r="R1239" s="70">
        <f>IFERROR(VLOOKUP(L1239,INPUTS!$A$107:$B$120,2,0),0.0082)</f>
        <v>0.0039</v>
      </c>
      <c r="S1239" s="70">
        <f t="shared" si="292"/>
        <v>6.63</v>
      </c>
      <c r="T1239" s="15">
        <f t="shared" si="293"/>
        <v>99211.32</v>
      </c>
      <c r="U1239" s="15">
        <f>T1239/INPUTS!$B$7*1000</f>
        <v>124014150</v>
      </c>
      <c r="V1239" s="15">
        <f>T1239*INPUTS!$B$6</f>
        <v>313507.7712</v>
      </c>
      <c r="W1239" s="73" t="s">
        <v>521</v>
      </c>
      <c r="X1239" s="73" t="s">
        <v>396</v>
      </c>
      <c r="Y1239" s="74">
        <f>IFERROR(VLOOKUP(E1239,INPUTS!$A$44:$B$103,2,0),0)</f>
        <v>0</v>
      </c>
      <c r="Z1239" s="15">
        <f t="shared" si="295"/>
        <v>0</v>
      </c>
      <c r="AA1239" s="20">
        <f>IFERROR(VLOOKUP(E1239,INPUTS!$A$44:$C$103,3,0),SCENARIOS!$J$25)</f>
        <v>0.015</v>
      </c>
      <c r="AB1239" s="15">
        <f t="shared" si="302"/>
        <v>1810.58610643403</v>
      </c>
      <c r="AC1239" s="20">
        <f>IFERROR(VLOOKUP($E1239,INPUTS!$A$44:$G$103,4,0),SCENARIOS!$K$25)</f>
        <v>0.075</v>
      </c>
      <c r="AD1239" s="15">
        <f t="shared" si="302"/>
        <v>11014.2742071904</v>
      </c>
      <c r="AE1239" s="20">
        <f>IFERROR(VLOOKUP($E1239,INPUTS!$A$44:$G$103,5,0),SCENARIOS!$L$25)</f>
        <v>0.15</v>
      </c>
      <c r="AF1239" s="15">
        <f t="shared" si="302"/>
        <v>26801.0973640153</v>
      </c>
      <c r="AG1239" s="20">
        <f>IFERROR(VLOOKUP($E1239,INPUTS!$A$44:$G$103,6,0),SCENARIOS!$M$25)</f>
        <v>0.2</v>
      </c>
      <c r="AH1239" s="15">
        <f t="shared" si="297"/>
        <v>43476.8438605789</v>
      </c>
      <c r="AI1239" s="20">
        <f>IFERROR(VLOOKUP($E1239,INPUTS!$A$44:$G$103,7,0),SCENARIOS!$N$25)</f>
        <v>0.3</v>
      </c>
      <c r="AJ1239" s="15">
        <f t="shared" si="298"/>
        <v>79344.3424052474</v>
      </c>
      <c r="AK1239" s="1"/>
      <c r="AL1239" t="str">
        <f t="shared" si="300"/>
        <v>MULTI</v>
      </c>
      <c r="AM1239" s="21">
        <f t="shared" si="301"/>
        <v>264481.141350825</v>
      </c>
    </row>
    <row r="1240" ht="15" customHeight="1" spans="1:39">
      <c r="A1240" s="6" t="s">
        <v>2272</v>
      </c>
      <c r="B1240" s="70" t="s">
        <v>805</v>
      </c>
      <c r="C1240" s="70" t="s">
        <v>806</v>
      </c>
      <c r="D1240" s="70" t="s">
        <v>929</v>
      </c>
      <c r="E1240" s="10" t="s">
        <v>2287</v>
      </c>
      <c r="F1240" s="70" t="s">
        <v>431</v>
      </c>
      <c r="G1240" s="70" t="s">
        <v>173</v>
      </c>
      <c r="H1240" s="70" t="s">
        <v>1519</v>
      </c>
      <c r="I1240" s="70" t="s">
        <v>1519</v>
      </c>
      <c r="J1240" s="70" t="s">
        <v>1519</v>
      </c>
      <c r="K1240" s="70" t="s">
        <v>1520</v>
      </c>
      <c r="L1240" s="71" t="s">
        <v>279</v>
      </c>
      <c r="M1240" s="72">
        <v>19951</v>
      </c>
      <c r="N1240" s="14">
        <f t="shared" si="299"/>
        <v>54.6602739726027</v>
      </c>
      <c r="O1240" s="15">
        <v>1600</v>
      </c>
      <c r="P1240" s="15">
        <f t="shared" si="291"/>
        <v>31921600</v>
      </c>
      <c r="Q1240" s="16">
        <f>IFERROR(VLOOKUP(G1240,SCENARIOS!$A$13:$E$18,4,0),0.025)</f>
        <v>0.04</v>
      </c>
      <c r="R1240" s="70">
        <f>IFERROR(VLOOKUP(L1240,INPUTS!$A$107:$B$120,2,0),0.0082)</f>
        <v>0.0039</v>
      </c>
      <c r="S1240" s="70">
        <f t="shared" si="292"/>
        <v>6.24</v>
      </c>
      <c r="T1240" s="15">
        <f t="shared" si="293"/>
        <v>124494.24</v>
      </c>
      <c r="U1240" s="15">
        <f>T1240/INPUTS!$B$7*1000</f>
        <v>155617800</v>
      </c>
      <c r="V1240" s="15">
        <f>T1240*INPUTS!$B$6</f>
        <v>393401.7984</v>
      </c>
      <c r="W1240" s="73" t="s">
        <v>521</v>
      </c>
      <c r="X1240" s="73" t="s">
        <v>396</v>
      </c>
      <c r="Y1240" s="74">
        <f>IFERROR(VLOOKUP(E1240,INPUTS!$A$44:$B$103,2,0),0)</f>
        <v>0</v>
      </c>
      <c r="Z1240" s="15">
        <f t="shared" si="295"/>
        <v>0</v>
      </c>
      <c r="AA1240" s="20">
        <f>IFERROR(VLOOKUP(E1240,INPUTS!$A$44:$C$103,3,0),SCENARIOS!$J$25)</f>
        <v>0.015</v>
      </c>
      <c r="AB1240" s="15">
        <f t="shared" si="302"/>
        <v>2271.99417642123</v>
      </c>
      <c r="AC1240" s="20">
        <f>IFERROR(VLOOKUP($E1240,INPUTS!$A$44:$G$103,4,0),SCENARIOS!$K$25)</f>
        <v>0.075</v>
      </c>
      <c r="AD1240" s="15">
        <f t="shared" si="302"/>
        <v>13821.141544894</v>
      </c>
      <c r="AE1240" s="20">
        <f>IFERROR(VLOOKUP($E1240,INPUTS!$A$44:$G$103,5,0),SCENARIOS!$L$25)</f>
        <v>0.15</v>
      </c>
      <c r="AF1240" s="15">
        <f t="shared" si="302"/>
        <v>33631.0639501529</v>
      </c>
      <c r="AG1240" s="20">
        <f>IFERROR(VLOOKUP($E1240,INPUTS!$A$44:$G$103,6,0),SCENARIOS!$M$25)</f>
        <v>0.2</v>
      </c>
      <c r="AH1240" s="15">
        <f t="shared" si="297"/>
        <v>54556.4420876714</v>
      </c>
      <c r="AI1240" s="20">
        <f>IFERROR(VLOOKUP($E1240,INPUTS!$A$44:$G$103,7,0),SCENARIOS!$N$25)</f>
        <v>0.3</v>
      </c>
      <c r="AJ1240" s="15">
        <f t="shared" si="298"/>
        <v>99564.3804158744</v>
      </c>
      <c r="AK1240" s="1"/>
      <c r="AL1240" t="str">
        <f t="shared" si="300"/>
        <v>MULTI</v>
      </c>
      <c r="AM1240" s="21">
        <f t="shared" si="301"/>
        <v>331881.268052915</v>
      </c>
    </row>
    <row r="1241" ht="15" customHeight="1" spans="1:39">
      <c r="A1241" s="24" t="s">
        <v>2273</v>
      </c>
      <c r="B1241" s="70" t="s">
        <v>807</v>
      </c>
      <c r="C1241" s="70" t="s">
        <v>808</v>
      </c>
      <c r="D1241" s="70" t="s">
        <v>929</v>
      </c>
      <c r="E1241" s="10" t="s">
        <v>567</v>
      </c>
      <c r="F1241" s="70" t="s">
        <v>431</v>
      </c>
      <c r="G1241" s="70" t="s">
        <v>173</v>
      </c>
      <c r="H1241" s="70" t="s">
        <v>1519</v>
      </c>
      <c r="I1241" s="70" t="s">
        <v>1519</v>
      </c>
      <c r="J1241" s="70" t="s">
        <v>1519</v>
      </c>
      <c r="K1241" s="70" t="s">
        <v>1520</v>
      </c>
      <c r="L1241" s="71" t="s">
        <v>286</v>
      </c>
      <c r="M1241" s="72">
        <v>24939</v>
      </c>
      <c r="N1241" s="14">
        <f t="shared" si="299"/>
        <v>68.3260273972603</v>
      </c>
      <c r="O1241" s="15">
        <v>1700</v>
      </c>
      <c r="P1241" s="15">
        <f t="shared" si="291"/>
        <v>42396300</v>
      </c>
      <c r="Q1241" s="16">
        <f>IFERROR(VLOOKUP(G1241,SCENARIOS!$A$13:$E$18,4,0),0.025)</f>
        <v>0.04</v>
      </c>
      <c r="R1241" s="70">
        <f>IFERROR(VLOOKUP(L1241,INPUTS!$A$107:$B$120,2,0),0.0082)</f>
        <v>0.0039</v>
      </c>
      <c r="S1241" s="70">
        <f t="shared" si="292"/>
        <v>6.63</v>
      </c>
      <c r="T1241" s="15">
        <f t="shared" si="293"/>
        <v>165345.57</v>
      </c>
      <c r="U1241" s="15">
        <f>T1241/INPUTS!$B$7*1000</f>
        <v>206681962.5</v>
      </c>
      <c r="V1241" s="15">
        <f>T1241*INPUTS!$B$6</f>
        <v>522492.0012</v>
      </c>
      <c r="W1241" s="73" t="s">
        <v>521</v>
      </c>
      <c r="X1241" s="73" t="s">
        <v>396</v>
      </c>
      <c r="Y1241" s="74">
        <f>IFERROR(VLOOKUP(E1241,INPUTS!$A$44:$B$103,2,0),0)</f>
        <v>0</v>
      </c>
      <c r="Z1241" s="15">
        <f t="shared" si="295"/>
        <v>0</v>
      </c>
      <c r="AA1241" s="20">
        <f>IFERROR(VLOOKUP(E1241,INPUTS!$A$44:$C$103,3,0),SCENARIOS!$J$25)</f>
        <v>0.015</v>
      </c>
      <c r="AB1241" s="15">
        <f t="shared" si="302"/>
        <v>3017.52251459224</v>
      </c>
      <c r="AC1241" s="20">
        <f>IFERROR(VLOOKUP($E1241,INPUTS!$A$44:$G$103,4,0),SCENARIOS!$K$25)</f>
        <v>0.075</v>
      </c>
      <c r="AD1241" s="15">
        <f t="shared" si="302"/>
        <v>18356.38762718</v>
      </c>
      <c r="AE1241" s="20">
        <f>IFERROR(VLOOKUP($E1241,INPUTS!$A$44:$G$103,5,0),SCENARIOS!$L$25)</f>
        <v>0.15</v>
      </c>
      <c r="AF1241" s="15">
        <f t="shared" si="302"/>
        <v>44666.7045683759</v>
      </c>
      <c r="AG1241" s="20">
        <f>IFERROR(VLOOKUP($E1241,INPUTS!$A$44:$G$103,6,0),SCENARIOS!$M$25)</f>
        <v>0.2</v>
      </c>
      <c r="AH1241" s="15">
        <f t="shared" si="297"/>
        <v>72458.5010050105</v>
      </c>
      <c r="AI1241" s="20">
        <f>IFERROR(VLOOKUP($E1241,INPUTS!$A$44:$G$103,7,0),SCENARIOS!$N$25)</f>
        <v>0.3</v>
      </c>
      <c r="AJ1241" s="15">
        <f t="shared" si="298"/>
        <v>132235.268326949</v>
      </c>
      <c r="AK1241" s="1"/>
      <c r="AL1241" t="str">
        <f t="shared" si="300"/>
        <v>MULTI</v>
      </c>
      <c r="AM1241" s="21">
        <f t="shared" si="301"/>
        <v>440784.227756497</v>
      </c>
    </row>
    <row r="1242" ht="15" customHeight="1" spans="1:39">
      <c r="A1242" s="6" t="s">
        <v>2274</v>
      </c>
      <c r="B1242" s="70" t="s">
        <v>809</v>
      </c>
      <c r="C1242" s="70" t="s">
        <v>810</v>
      </c>
      <c r="D1242" s="70" t="s">
        <v>929</v>
      </c>
      <c r="E1242" s="10" t="s">
        <v>811</v>
      </c>
      <c r="F1242" s="70" t="s">
        <v>431</v>
      </c>
      <c r="G1242" s="70" t="s">
        <v>173</v>
      </c>
      <c r="H1242" s="70" t="s">
        <v>1519</v>
      </c>
      <c r="I1242" s="70" t="s">
        <v>1519</v>
      </c>
      <c r="J1242" s="70" t="s">
        <v>1519</v>
      </c>
      <c r="K1242" s="70" t="s">
        <v>1520</v>
      </c>
      <c r="L1242" s="71" t="s">
        <v>286</v>
      </c>
      <c r="M1242" s="72">
        <v>17457</v>
      </c>
      <c r="N1242" s="14">
        <f t="shared" si="299"/>
        <v>47.827397260274</v>
      </c>
      <c r="O1242" s="15">
        <v>1900</v>
      </c>
      <c r="P1242" s="15">
        <f t="shared" si="291"/>
        <v>33168300</v>
      </c>
      <c r="Q1242" s="16">
        <f>IFERROR(VLOOKUP(G1242,SCENARIOS!$A$13:$E$18,4,0),0.025)</f>
        <v>0.04</v>
      </c>
      <c r="R1242" s="70">
        <f>IFERROR(VLOOKUP(L1242,INPUTS!$A$107:$B$120,2,0),0.0082)</f>
        <v>0.0039</v>
      </c>
      <c r="S1242" s="70">
        <f t="shared" si="292"/>
        <v>7.41</v>
      </c>
      <c r="T1242" s="15">
        <f t="shared" si="293"/>
        <v>129356.37</v>
      </c>
      <c r="U1242" s="15">
        <f>T1242/INPUTS!$B$7*1000</f>
        <v>161695462.5</v>
      </c>
      <c r="V1242" s="15">
        <f>T1242*INPUTS!$B$6</f>
        <v>408766.1292</v>
      </c>
      <c r="W1242" s="73" t="s">
        <v>521</v>
      </c>
      <c r="X1242" s="73" t="s">
        <v>396</v>
      </c>
      <c r="Y1242" s="74">
        <f>IFERROR(VLOOKUP(E1242,INPUTS!$A$44:$B$103,2,0),0)</f>
        <v>0</v>
      </c>
      <c r="Z1242" s="15">
        <f t="shared" si="295"/>
        <v>0</v>
      </c>
      <c r="AA1242" s="20">
        <f>IFERROR(VLOOKUP(E1242,INPUTS!$A$44:$C$103,3,0),SCENARIOS!$J$25)</f>
        <v>0.015</v>
      </c>
      <c r="AB1242" s="15">
        <f t="shared" si="302"/>
        <v>2360.72704506642</v>
      </c>
      <c r="AC1242" s="20">
        <f>IFERROR(VLOOKUP($E1242,INPUTS!$A$44:$G$103,4,0),SCENARIOS!$K$25)</f>
        <v>0.075</v>
      </c>
      <c r="AD1242" s="15">
        <f t="shared" si="302"/>
        <v>14360.9270557712</v>
      </c>
      <c r="AE1242" s="20">
        <f>IFERROR(VLOOKUP($E1242,INPUTS!$A$44:$G$103,5,0),SCENARIOS!$L$25)</f>
        <v>0.15</v>
      </c>
      <c r="AF1242" s="15">
        <f t="shared" si="302"/>
        <v>34944.5271671175</v>
      </c>
      <c r="AG1242" s="20">
        <f>IFERROR(VLOOKUP($E1242,INPUTS!$A$44:$G$103,6,0),SCENARIOS!$M$25)</f>
        <v>0.2</v>
      </c>
      <c r="AH1242" s="15">
        <f t="shared" si="297"/>
        <v>56687.1472011588</v>
      </c>
      <c r="AI1242" s="20">
        <f>IFERROR(VLOOKUP($E1242,INPUTS!$A$44:$G$103,7,0),SCENARIOS!$N$25)</f>
        <v>0.3</v>
      </c>
      <c r="AJ1242" s="15">
        <f t="shared" si="298"/>
        <v>103452.873256599</v>
      </c>
      <c r="AK1242" s="1"/>
      <c r="AL1242" t="str">
        <f t="shared" si="300"/>
        <v>MULTI</v>
      </c>
      <c r="AM1242" s="21">
        <f t="shared" si="301"/>
        <v>344842.91085533</v>
      </c>
    </row>
    <row r="1243" ht="15" customHeight="1" spans="1:39">
      <c r="A1243" s="24" t="s">
        <v>2275</v>
      </c>
      <c r="B1243" s="70" t="s">
        <v>573</v>
      </c>
      <c r="C1243" s="70" t="s">
        <v>574</v>
      </c>
      <c r="D1243" s="70" t="s">
        <v>929</v>
      </c>
      <c r="E1243" s="10" t="s">
        <v>576</v>
      </c>
      <c r="F1243" s="70" t="s">
        <v>575</v>
      </c>
      <c r="G1243" s="70" t="s">
        <v>173</v>
      </c>
      <c r="H1243" s="70" t="s">
        <v>1519</v>
      </c>
      <c r="I1243" s="70" t="s">
        <v>1519</v>
      </c>
      <c r="J1243" s="70" t="s">
        <v>1519</v>
      </c>
      <c r="K1243" s="70" t="s">
        <v>1520</v>
      </c>
      <c r="L1243" s="71" t="s">
        <v>291</v>
      </c>
      <c r="M1243" s="72">
        <v>21950</v>
      </c>
      <c r="N1243" s="14">
        <f t="shared" si="299"/>
        <v>60.1369863013699</v>
      </c>
      <c r="O1243" s="15">
        <v>6800</v>
      </c>
      <c r="P1243" s="15">
        <f t="shared" si="291"/>
        <v>149260000</v>
      </c>
      <c r="Q1243" s="16">
        <f>IFERROR(VLOOKUP(G1243,SCENARIOS!$A$13:$E$18,4,0),0.025)</f>
        <v>0.04</v>
      </c>
      <c r="R1243" s="70">
        <f>IFERROR(VLOOKUP(L1243,INPUTS!$A$107:$B$120,2,0),0.0082)</f>
        <v>0.0079</v>
      </c>
      <c r="S1243" s="70">
        <f t="shared" si="292"/>
        <v>53.72</v>
      </c>
      <c r="T1243" s="15">
        <f t="shared" si="293"/>
        <v>1179154</v>
      </c>
      <c r="U1243" s="15">
        <f>T1243/INPUTS!$B$7*1000</f>
        <v>1473942500</v>
      </c>
      <c r="V1243" s="15">
        <f>T1243*INPUTS!$B$6</f>
        <v>3726126.64</v>
      </c>
      <c r="W1243" s="73" t="s">
        <v>521</v>
      </c>
      <c r="X1243" s="73" t="s">
        <v>396</v>
      </c>
      <c r="Y1243" s="74">
        <f>IFERROR(VLOOKUP(E1243,INPUTS!$A$44:$B$103,2,0),0)</f>
        <v>0</v>
      </c>
      <c r="Z1243" s="15">
        <f t="shared" si="295"/>
        <v>0</v>
      </c>
      <c r="AA1243" s="20">
        <f>IFERROR(VLOOKUP(E1243,INPUTS!$A$44:$C$103,3,0),SCENARIOS!$J$25)</f>
        <v>0.015</v>
      </c>
      <c r="AB1243" s="15">
        <f t="shared" si="302"/>
        <v>21519.3170471486</v>
      </c>
      <c r="AC1243" s="20">
        <f>IFERROR(VLOOKUP($E1243,INPUTS!$A$44:$G$103,4,0),SCENARIOS!$K$25)</f>
        <v>0.075</v>
      </c>
      <c r="AD1243" s="15">
        <f t="shared" si="302"/>
        <v>130907.697715395</v>
      </c>
      <c r="AE1243" s="20">
        <f>IFERROR(VLOOKUP($E1243,INPUTS!$A$44:$G$103,5,0),SCENARIOS!$L$25)</f>
        <v>0.15</v>
      </c>
      <c r="AF1243" s="15">
        <f t="shared" si="302"/>
        <v>318538.460743875</v>
      </c>
      <c r="AG1243" s="20">
        <f>IFERROR(VLOOKUP($E1243,INPUTS!$A$44:$G$103,6,0),SCENARIOS!$M$25)</f>
        <v>0.2</v>
      </c>
      <c r="AH1243" s="15">
        <f t="shared" si="297"/>
        <v>516734.323720086</v>
      </c>
      <c r="AI1243" s="20">
        <f>IFERROR(VLOOKUP($E1243,INPUTS!$A$44:$G$103,7,0),SCENARIOS!$N$25)</f>
        <v>0.3</v>
      </c>
      <c r="AJ1243" s="15">
        <f t="shared" si="298"/>
        <v>943029.472085617</v>
      </c>
      <c r="AK1243" s="1"/>
      <c r="AL1243" t="str">
        <f t="shared" si="300"/>
        <v>MULTI</v>
      </c>
      <c r="AM1243" s="21">
        <f t="shared" si="301"/>
        <v>3143431.57361872</v>
      </c>
    </row>
    <row r="1244" ht="15" customHeight="1" spans="1:39">
      <c r="A1244" s="6" t="s">
        <v>2276</v>
      </c>
      <c r="B1244" s="70" t="s">
        <v>812</v>
      </c>
      <c r="C1244" s="70" t="s">
        <v>813</v>
      </c>
      <c r="D1244" s="70" t="s">
        <v>929</v>
      </c>
      <c r="E1244" s="10" t="s">
        <v>814</v>
      </c>
      <c r="F1244" s="70" t="s">
        <v>575</v>
      </c>
      <c r="G1244" s="70" t="s">
        <v>173</v>
      </c>
      <c r="H1244" s="70" t="s">
        <v>1519</v>
      </c>
      <c r="I1244" s="70" t="s">
        <v>1519</v>
      </c>
      <c r="J1244" s="70" t="s">
        <v>1519</v>
      </c>
      <c r="K1244" s="70" t="s">
        <v>1520</v>
      </c>
      <c r="L1244" s="71" t="s">
        <v>286</v>
      </c>
      <c r="M1244" s="72">
        <v>31927</v>
      </c>
      <c r="N1244" s="14">
        <f t="shared" si="299"/>
        <v>87.4712328767123</v>
      </c>
      <c r="O1244" s="15">
        <v>3200</v>
      </c>
      <c r="P1244" s="15">
        <f t="shared" si="291"/>
        <v>102166400</v>
      </c>
      <c r="Q1244" s="16">
        <f>IFERROR(VLOOKUP(G1244,SCENARIOS!$A$13:$E$18,4,0),0.025)</f>
        <v>0.04</v>
      </c>
      <c r="R1244" s="70">
        <f>IFERROR(VLOOKUP(L1244,INPUTS!$A$107:$B$120,2,0),0.0082)</f>
        <v>0.0039</v>
      </c>
      <c r="S1244" s="70">
        <f t="shared" si="292"/>
        <v>12.48</v>
      </c>
      <c r="T1244" s="15">
        <f t="shared" si="293"/>
        <v>398448.96</v>
      </c>
      <c r="U1244" s="15">
        <f>T1244/INPUTS!$B$7*1000</f>
        <v>498061200</v>
      </c>
      <c r="V1244" s="15">
        <f>T1244*INPUTS!$B$6</f>
        <v>1259098.7136</v>
      </c>
      <c r="W1244" s="73" t="s">
        <v>521</v>
      </c>
      <c r="X1244" s="73" t="s">
        <v>396</v>
      </c>
      <c r="Y1244" s="74">
        <f>IFERROR(VLOOKUP(E1244,INPUTS!$A$44:$B$103,2,0),0)</f>
        <v>0</v>
      </c>
      <c r="Z1244" s="15">
        <f t="shared" si="295"/>
        <v>0</v>
      </c>
      <c r="AA1244" s="20">
        <f>IFERROR(VLOOKUP(E1244,INPUTS!$A$44:$C$103,3,0),SCENARIOS!$J$25)</f>
        <v>0.015</v>
      </c>
      <c r="AB1244" s="15">
        <f t="shared" si="302"/>
        <v>7271.61125463392</v>
      </c>
      <c r="AC1244" s="20">
        <f>IFERROR(VLOOKUP($E1244,INPUTS!$A$44:$G$103,4,0),SCENARIOS!$K$25)</f>
        <v>0.075</v>
      </c>
      <c r="AD1244" s="15">
        <f t="shared" si="302"/>
        <v>44235.1346903743</v>
      </c>
      <c r="AE1244" s="20">
        <f>IFERROR(VLOOKUP($E1244,INPUTS!$A$44:$G$103,5,0),SCENARIOS!$L$25)</f>
        <v>0.15</v>
      </c>
      <c r="AF1244" s="15">
        <f t="shared" si="302"/>
        <v>107637.610018198</v>
      </c>
      <c r="AG1244" s="20">
        <f>IFERROR(VLOOKUP($E1244,INPUTS!$A$44:$G$103,6,0),SCENARIOS!$M$25)</f>
        <v>0.2</v>
      </c>
      <c r="AH1244" s="15">
        <f t="shared" si="297"/>
        <v>174610.14751472</v>
      </c>
      <c r="AI1244" s="20">
        <f>IFERROR(VLOOKUP($E1244,INPUTS!$A$44:$G$103,7,0),SCENARIOS!$N$25)</f>
        <v>0.3</v>
      </c>
      <c r="AJ1244" s="15">
        <f t="shared" si="298"/>
        <v>318659.914143414</v>
      </c>
      <c r="AK1244" s="1"/>
      <c r="AL1244" t="str">
        <f t="shared" si="300"/>
        <v>MULTI</v>
      </c>
      <c r="AM1244" s="21">
        <f t="shared" si="301"/>
        <v>1062199.71381138</v>
      </c>
    </row>
    <row r="1245" ht="15" customHeight="1" spans="1:39">
      <c r="A1245" s="24" t="s">
        <v>2277</v>
      </c>
      <c r="B1245" s="70" t="s">
        <v>577</v>
      </c>
      <c r="C1245" s="70" t="s">
        <v>578</v>
      </c>
      <c r="D1245" s="70" t="s">
        <v>929</v>
      </c>
      <c r="E1245" s="10" t="s">
        <v>576</v>
      </c>
      <c r="F1245" s="70" t="s">
        <v>575</v>
      </c>
      <c r="G1245" s="70" t="s">
        <v>173</v>
      </c>
      <c r="H1245" s="70" t="s">
        <v>1519</v>
      </c>
      <c r="I1245" s="70" t="s">
        <v>1519</v>
      </c>
      <c r="J1245" s="70" t="s">
        <v>1519</v>
      </c>
      <c r="K1245" s="70" t="s">
        <v>1520</v>
      </c>
      <c r="L1245" s="71" t="s">
        <v>282</v>
      </c>
      <c r="M1245" s="72">
        <v>13968</v>
      </c>
      <c r="N1245" s="14">
        <f t="shared" si="299"/>
        <v>38.2684931506849</v>
      </c>
      <c r="O1245" s="15">
        <v>4200</v>
      </c>
      <c r="P1245" s="15">
        <f t="shared" si="291"/>
        <v>58665600</v>
      </c>
      <c r="Q1245" s="16">
        <f>IFERROR(VLOOKUP(G1245,SCENARIOS!$A$13:$E$18,4,0),0.025)</f>
        <v>0.04</v>
      </c>
      <c r="R1245" s="70">
        <f>IFERROR(VLOOKUP(L1245,INPUTS!$A$107:$B$120,2,0),0.0082)</f>
        <v>0.0042</v>
      </c>
      <c r="S1245" s="70">
        <f t="shared" si="292"/>
        <v>17.64</v>
      </c>
      <c r="T1245" s="15">
        <f t="shared" si="293"/>
        <v>246395.52</v>
      </c>
      <c r="U1245" s="15">
        <f>T1245/INPUTS!$B$7*1000</f>
        <v>307994400</v>
      </c>
      <c r="V1245" s="15">
        <f>T1245*INPUTS!$B$6</f>
        <v>778609.8432</v>
      </c>
      <c r="W1245" s="73" t="s">
        <v>521</v>
      </c>
      <c r="X1245" s="73" t="s">
        <v>396</v>
      </c>
      <c r="Y1245" s="74">
        <f>IFERROR(VLOOKUP(E1245,INPUTS!$A$44:$B$103,2,0),0)</f>
        <v>0</v>
      </c>
      <c r="Z1245" s="15">
        <f t="shared" si="295"/>
        <v>0</v>
      </c>
      <c r="AA1245" s="20">
        <f>IFERROR(VLOOKUP(E1245,INPUTS!$A$44:$C$103,3,0),SCENARIOS!$J$25)</f>
        <v>0.015</v>
      </c>
      <c r="AB1245" s="15">
        <f t="shared" si="302"/>
        <v>4496.66736819536</v>
      </c>
      <c r="AC1245" s="20">
        <f>IFERROR(VLOOKUP($E1245,INPUTS!$A$44:$G$103,4,0),SCENARIOS!$K$25)</f>
        <v>0.075</v>
      </c>
      <c r="AD1245" s="15">
        <f t="shared" si="302"/>
        <v>27354.4170232113</v>
      </c>
      <c r="AE1245" s="20">
        <f>IFERROR(VLOOKUP($E1245,INPUTS!$A$44:$G$103,5,0),SCENARIOS!$L$25)</f>
        <v>0.15</v>
      </c>
      <c r="AF1245" s="15">
        <f t="shared" si="302"/>
        <v>66561.6617294999</v>
      </c>
      <c r="AG1245" s="20">
        <f>IFERROR(VLOOKUP($E1245,INPUTS!$A$44:$G$103,6,0),SCENARIOS!$M$25)</f>
        <v>0.2</v>
      </c>
      <c r="AH1245" s="15">
        <f t="shared" si="297"/>
        <v>107976.585242351</v>
      </c>
      <c r="AI1245" s="20">
        <f>IFERROR(VLOOKUP($E1245,INPUTS!$A$44:$G$103,7,0),SCENARIOS!$N$25)</f>
        <v>0.3</v>
      </c>
      <c r="AJ1245" s="15">
        <f t="shared" si="298"/>
        <v>197055.038739521</v>
      </c>
      <c r="AK1245" s="1"/>
      <c r="AL1245" t="str">
        <f t="shared" si="300"/>
        <v>MULTI</v>
      </c>
      <c r="AM1245" s="21">
        <f t="shared" si="301"/>
        <v>656850.129131736</v>
      </c>
    </row>
    <row r="1246" ht="15" customHeight="1" spans="1:39">
      <c r="A1246" s="6" t="s">
        <v>2278</v>
      </c>
      <c r="B1246" s="70" t="s">
        <v>815</v>
      </c>
      <c r="C1246" s="70" t="s">
        <v>816</v>
      </c>
      <c r="D1246" s="70" t="s">
        <v>929</v>
      </c>
      <c r="E1246" s="10" t="s">
        <v>576</v>
      </c>
      <c r="F1246" s="70" t="s">
        <v>575</v>
      </c>
      <c r="G1246" s="70" t="s">
        <v>173</v>
      </c>
      <c r="H1246" s="70" t="s">
        <v>1519</v>
      </c>
      <c r="I1246" s="70" t="s">
        <v>1519</v>
      </c>
      <c r="J1246" s="70" t="s">
        <v>1519</v>
      </c>
      <c r="K1246" s="70" t="s">
        <v>1520</v>
      </c>
      <c r="L1246" s="71" t="s">
        <v>286</v>
      </c>
      <c r="M1246" s="72">
        <v>79818</v>
      </c>
      <c r="N1246" s="14">
        <f t="shared" si="299"/>
        <v>218.679452054795</v>
      </c>
      <c r="O1246" s="15">
        <v>1300</v>
      </c>
      <c r="P1246" s="15">
        <f t="shared" si="291"/>
        <v>103763400</v>
      </c>
      <c r="Q1246" s="16">
        <f>IFERROR(VLOOKUP(G1246,SCENARIOS!$A$13:$E$18,4,0),0.025)</f>
        <v>0.04</v>
      </c>
      <c r="R1246" s="70">
        <f>IFERROR(VLOOKUP(L1246,INPUTS!$A$107:$B$120,2,0),0.0082)</f>
        <v>0.0039</v>
      </c>
      <c r="S1246" s="70">
        <f t="shared" si="292"/>
        <v>5.07</v>
      </c>
      <c r="T1246" s="15">
        <f t="shared" si="293"/>
        <v>404677.26</v>
      </c>
      <c r="U1246" s="15">
        <f>T1246/INPUTS!$B$7*1000</f>
        <v>505846575</v>
      </c>
      <c r="V1246" s="15">
        <f>T1246*INPUTS!$B$6</f>
        <v>1278780.1416</v>
      </c>
      <c r="W1246" s="73" t="s">
        <v>521</v>
      </c>
      <c r="X1246" s="73" t="s">
        <v>396</v>
      </c>
      <c r="Y1246" s="74">
        <f>IFERROR(VLOOKUP(E1246,INPUTS!$A$44:$B$103,2,0),0)</f>
        <v>0</v>
      </c>
      <c r="Z1246" s="15">
        <f t="shared" si="295"/>
        <v>0</v>
      </c>
      <c r="AA1246" s="20">
        <f>IFERROR(VLOOKUP(E1246,INPUTS!$A$44:$C$103,3,0),SCENARIOS!$J$25)</f>
        <v>0.015</v>
      </c>
      <c r="AB1246" s="15">
        <f t="shared" si="302"/>
        <v>7385.27644371419</v>
      </c>
      <c r="AC1246" s="20">
        <f>IFERROR(VLOOKUP($E1246,INPUTS!$A$44:$G$103,4,0),SCENARIOS!$K$25)</f>
        <v>0.075</v>
      </c>
      <c r="AD1246" s="15">
        <f t="shared" si="302"/>
        <v>44926.5901013561</v>
      </c>
      <c r="AE1246" s="20">
        <f>IFERROR(VLOOKUP($E1246,INPUTS!$A$44:$G$103,5,0),SCENARIOS!$L$25)</f>
        <v>0.15</v>
      </c>
      <c r="AF1246" s="15">
        <f t="shared" si="302"/>
        <v>109320.1324835</v>
      </c>
      <c r="AG1246" s="20">
        <f>IFERROR(VLOOKUP($E1246,INPUTS!$A$44:$G$103,6,0),SCENARIOS!$M$25)</f>
        <v>0.2</v>
      </c>
      <c r="AH1246" s="15">
        <f t="shared" si="297"/>
        <v>177339.541969071</v>
      </c>
      <c r="AI1246" s="20">
        <f>IFERROR(VLOOKUP($E1246,INPUTS!$A$44:$G$103,7,0),SCENARIOS!$N$25)</f>
        <v>0.3</v>
      </c>
      <c r="AJ1246" s="15">
        <f t="shared" si="298"/>
        <v>323641.002670435</v>
      </c>
      <c r="AK1246" s="1"/>
      <c r="AL1246" t="str">
        <f t="shared" si="300"/>
        <v>MULTI</v>
      </c>
      <c r="AM1246" s="21">
        <f t="shared" si="301"/>
        <v>1078803.34223478</v>
      </c>
    </row>
    <row r="1247" ht="15" customHeight="1" spans="1:39">
      <c r="A1247" s="24" t="s">
        <v>2279</v>
      </c>
      <c r="B1247" s="70" t="s">
        <v>817</v>
      </c>
      <c r="C1247" s="70" t="s">
        <v>818</v>
      </c>
      <c r="D1247" s="70" t="s">
        <v>929</v>
      </c>
      <c r="E1247" s="10" t="s">
        <v>576</v>
      </c>
      <c r="F1247" s="70" t="s">
        <v>575</v>
      </c>
      <c r="G1247" s="70" t="s">
        <v>173</v>
      </c>
      <c r="H1247" s="70" t="s">
        <v>1519</v>
      </c>
      <c r="I1247" s="70" t="s">
        <v>1519</v>
      </c>
      <c r="J1247" s="70" t="s">
        <v>1519</v>
      </c>
      <c r="K1247" s="70" t="s">
        <v>1520</v>
      </c>
      <c r="L1247" s="71" t="s">
        <v>279</v>
      </c>
      <c r="M1247" s="72">
        <v>59864</v>
      </c>
      <c r="N1247" s="14">
        <f t="shared" si="299"/>
        <v>164.01095890411</v>
      </c>
      <c r="O1247" s="15">
        <v>1200</v>
      </c>
      <c r="P1247" s="15">
        <f t="shared" si="291"/>
        <v>71836800</v>
      </c>
      <c r="Q1247" s="16">
        <f>IFERROR(VLOOKUP(G1247,SCENARIOS!$A$13:$E$18,4,0),0.025)</f>
        <v>0.04</v>
      </c>
      <c r="R1247" s="70">
        <f>IFERROR(VLOOKUP(L1247,INPUTS!$A$107:$B$120,2,0),0.0082)</f>
        <v>0.0039</v>
      </c>
      <c r="S1247" s="70">
        <f t="shared" si="292"/>
        <v>4.68</v>
      </c>
      <c r="T1247" s="15">
        <f t="shared" si="293"/>
        <v>280163.52</v>
      </c>
      <c r="U1247" s="15">
        <f>T1247/INPUTS!$B$7*1000</f>
        <v>350204400</v>
      </c>
      <c r="V1247" s="15">
        <f>T1247*INPUTS!$B$6</f>
        <v>885316.7232</v>
      </c>
      <c r="W1247" s="73" t="s">
        <v>521</v>
      </c>
      <c r="X1247" s="73" t="s">
        <v>396</v>
      </c>
      <c r="Y1247" s="74">
        <f>IFERROR(VLOOKUP(E1247,INPUTS!$A$44:$B$103,2,0),0)</f>
        <v>0</v>
      </c>
      <c r="Z1247" s="15">
        <f t="shared" si="295"/>
        <v>0</v>
      </c>
      <c r="AA1247" s="20">
        <f>IFERROR(VLOOKUP(E1247,INPUTS!$A$44:$C$103,3,0),SCENARIOS!$J$25)</f>
        <v>0.015</v>
      </c>
      <c r="AB1247" s="15">
        <f t="shared" si="302"/>
        <v>5112.92639631901</v>
      </c>
      <c r="AC1247" s="20">
        <f>IFERROR(VLOOKUP($E1247,INPUTS!$A$44:$G$103,4,0),SCENARIOS!$K$25)</f>
        <v>0.075</v>
      </c>
      <c r="AD1247" s="15">
        <f t="shared" si="302"/>
        <v>31103.2836991955</v>
      </c>
      <c r="AE1247" s="20">
        <f>IFERROR(VLOOKUP($E1247,INPUTS!$A$44:$G$103,5,0),SCENARIOS!$L$25)</f>
        <v>0.15</v>
      </c>
      <c r="AF1247" s="15">
        <f t="shared" si="302"/>
        <v>75683.8007735936</v>
      </c>
      <c r="AG1247" s="20">
        <f>IFERROR(VLOOKUP($E1247,INPUTS!$A$44:$G$103,6,0),SCENARIOS!$M$25)</f>
        <v>0.2</v>
      </c>
      <c r="AH1247" s="15">
        <f t="shared" si="297"/>
        <v>122774.554501141</v>
      </c>
      <c r="AI1247" s="20">
        <f>IFERROR(VLOOKUP($E1247,INPUTS!$A$44:$G$103,7,0),SCENARIOS!$N$25)</f>
        <v>0.3</v>
      </c>
      <c r="AJ1247" s="15">
        <f t="shared" si="298"/>
        <v>224061.027112021</v>
      </c>
      <c r="AK1247" s="1"/>
      <c r="AL1247" t="str">
        <f t="shared" si="300"/>
        <v>MULTI</v>
      </c>
      <c r="AM1247" s="21">
        <f t="shared" si="301"/>
        <v>746870.090373403</v>
      </c>
    </row>
    <row r="1248" ht="15" customHeight="1" spans="1:39">
      <c r="A1248" s="6" t="s">
        <v>2280</v>
      </c>
      <c r="B1248" s="70" t="s">
        <v>820</v>
      </c>
      <c r="C1248" s="70" t="s">
        <v>821</v>
      </c>
      <c r="D1248" s="70" t="s">
        <v>929</v>
      </c>
      <c r="E1248" s="10" t="s">
        <v>819</v>
      </c>
      <c r="F1248" s="70" t="s">
        <v>575</v>
      </c>
      <c r="G1248" s="70" t="s">
        <v>173</v>
      </c>
      <c r="H1248" s="70" t="s">
        <v>1519</v>
      </c>
      <c r="I1248" s="70" t="s">
        <v>1519</v>
      </c>
      <c r="J1248" s="70" t="s">
        <v>1519</v>
      </c>
      <c r="K1248" s="70" t="s">
        <v>1520</v>
      </c>
      <c r="L1248" s="71" t="s">
        <v>279</v>
      </c>
      <c r="M1248" s="72">
        <v>39909</v>
      </c>
      <c r="N1248" s="14">
        <f t="shared" si="299"/>
        <v>109.339726027397</v>
      </c>
      <c r="O1248" s="15">
        <v>1500</v>
      </c>
      <c r="P1248" s="15">
        <f t="shared" si="291"/>
        <v>59863500</v>
      </c>
      <c r="Q1248" s="16">
        <f>IFERROR(VLOOKUP(G1248,SCENARIOS!$A$13:$E$18,4,0),0.025)</f>
        <v>0.04</v>
      </c>
      <c r="R1248" s="70">
        <f>IFERROR(VLOOKUP(L1248,INPUTS!$A$107:$B$120,2,0),0.0082)</f>
        <v>0.0039</v>
      </c>
      <c r="S1248" s="70">
        <f t="shared" si="292"/>
        <v>5.85</v>
      </c>
      <c r="T1248" s="15">
        <f t="shared" si="293"/>
        <v>233467.65</v>
      </c>
      <c r="U1248" s="15">
        <f>T1248/INPUTS!$B$7*1000</f>
        <v>291834562.5</v>
      </c>
      <c r="V1248" s="15">
        <f>T1248*INPUTS!$B$6</f>
        <v>737757.774</v>
      </c>
      <c r="W1248" s="73" t="s">
        <v>521</v>
      </c>
      <c r="X1248" s="73" t="s">
        <v>396</v>
      </c>
      <c r="Y1248" s="74">
        <f>IFERROR(VLOOKUP(E1248,INPUTS!$A$44:$B$103,2,0),0)</f>
        <v>0</v>
      </c>
      <c r="Z1248" s="15">
        <f t="shared" si="295"/>
        <v>0</v>
      </c>
      <c r="AA1248" s="20">
        <f>IFERROR(VLOOKUP(E1248,INPUTS!$A$44:$C$103,3,0),SCENARIOS!$J$25)</f>
        <v>0.015</v>
      </c>
      <c r="AB1248" s="15">
        <f t="shared" si="302"/>
        <v>4260.73640983511</v>
      </c>
      <c r="AC1248" s="20">
        <f>IFERROR(VLOOKUP($E1248,INPUTS!$A$44:$G$103,4,0),SCENARIOS!$K$25)</f>
        <v>0.075</v>
      </c>
      <c r="AD1248" s="15">
        <f t="shared" si="302"/>
        <v>25919.1865969362</v>
      </c>
      <c r="AE1248" s="20">
        <f>IFERROR(VLOOKUP($E1248,INPUTS!$A$44:$G$103,5,0),SCENARIOS!$L$25)</f>
        <v>0.15</v>
      </c>
      <c r="AF1248" s="15">
        <f t="shared" si="302"/>
        <v>63069.3072020193</v>
      </c>
      <c r="AG1248" s="20">
        <f>IFERROR(VLOOKUP($E1248,INPUTS!$A$44:$G$103,6,0),SCENARIOS!$M$25)</f>
        <v>0.2</v>
      </c>
      <c r="AH1248" s="15">
        <f t="shared" si="297"/>
        <v>102311.274212925</v>
      </c>
      <c r="AI1248" s="20">
        <f>IFERROR(VLOOKUP($E1248,INPUTS!$A$44:$G$103,7,0),SCENARIOS!$N$25)</f>
        <v>0.3</v>
      </c>
      <c r="AJ1248" s="15">
        <f t="shared" si="298"/>
        <v>186715.963079097</v>
      </c>
      <c r="AK1248" s="1"/>
      <c r="AL1248" t="str">
        <f t="shared" si="300"/>
        <v>MULTI</v>
      </c>
      <c r="AM1248" s="21">
        <f t="shared" si="301"/>
        <v>622386.54359699</v>
      </c>
    </row>
    <row r="1249" ht="15" customHeight="1" spans="1:39">
      <c r="A1249" s="24" t="s">
        <v>2281</v>
      </c>
      <c r="B1249" s="70" t="s">
        <v>573</v>
      </c>
      <c r="C1249" s="70" t="s">
        <v>574</v>
      </c>
      <c r="D1249" s="70" t="s">
        <v>929</v>
      </c>
      <c r="E1249" s="10" t="s">
        <v>819</v>
      </c>
      <c r="F1249" s="70" t="s">
        <v>575</v>
      </c>
      <c r="G1249" s="70" t="s">
        <v>173</v>
      </c>
      <c r="H1249" s="70" t="s">
        <v>1519</v>
      </c>
      <c r="I1249" s="70" t="s">
        <v>1519</v>
      </c>
      <c r="J1249" s="70" t="s">
        <v>1519</v>
      </c>
      <c r="K1249" s="70" t="s">
        <v>1520</v>
      </c>
      <c r="L1249" s="71" t="s">
        <v>295</v>
      </c>
      <c r="M1249" s="72">
        <v>15964</v>
      </c>
      <c r="N1249" s="14">
        <f t="shared" si="299"/>
        <v>43.7369863013699</v>
      </c>
      <c r="O1249" s="15">
        <v>7500</v>
      </c>
      <c r="P1249" s="15">
        <f t="shared" si="291"/>
        <v>119730000</v>
      </c>
      <c r="Q1249" s="16">
        <f>IFERROR(VLOOKUP(G1249,SCENARIOS!$A$13:$E$18,4,0),0.025)</f>
        <v>0.04</v>
      </c>
      <c r="R1249" s="70">
        <f>IFERROR(VLOOKUP(L1249,INPUTS!$A$107:$B$120,2,0),0.0082)</f>
        <v>0.0089</v>
      </c>
      <c r="S1249" s="70">
        <f t="shared" si="292"/>
        <v>66.75</v>
      </c>
      <c r="T1249" s="15">
        <f t="shared" si="293"/>
        <v>1065597</v>
      </c>
      <c r="U1249" s="15">
        <f>T1249/INPUTS!$B$7*1000</f>
        <v>1331996250</v>
      </c>
      <c r="V1249" s="15">
        <f>T1249*INPUTS!$B$6</f>
        <v>3367286.52</v>
      </c>
      <c r="W1249" s="73" t="s">
        <v>521</v>
      </c>
      <c r="X1249" s="73" t="s">
        <v>396</v>
      </c>
      <c r="Y1249" s="74">
        <f>IFERROR(VLOOKUP(E1249,INPUTS!$A$44:$B$103,2,0),0)</f>
        <v>0</v>
      </c>
      <c r="Z1249" s="15">
        <f t="shared" si="295"/>
        <v>0</v>
      </c>
      <c r="AA1249" s="20">
        <f>IFERROR(VLOOKUP(E1249,INPUTS!$A$44:$C$103,3,0),SCENARIOS!$J$25)</f>
        <v>0.015</v>
      </c>
      <c r="AB1249" s="15">
        <f t="shared" si="302"/>
        <v>19446.925242581</v>
      </c>
      <c r="AC1249" s="20">
        <f>IFERROR(VLOOKUP($E1249,INPUTS!$A$44:$G$103,4,0),SCENARIOS!$K$25)</f>
        <v>0.075</v>
      </c>
      <c r="AD1249" s="15">
        <f t="shared" si="302"/>
        <v>118300.79019571</v>
      </c>
      <c r="AE1249" s="20">
        <f>IFERROR(VLOOKUP($E1249,INPUTS!$A$44:$G$103,5,0),SCENARIOS!$L$25)</f>
        <v>0.15</v>
      </c>
      <c r="AF1249" s="15">
        <f t="shared" si="302"/>
        <v>287861.999495648</v>
      </c>
      <c r="AG1249" s="20">
        <f>IFERROR(VLOOKUP($E1249,INPUTS!$A$44:$G$103,6,0),SCENARIOS!$M$25)</f>
        <v>0.2</v>
      </c>
      <c r="AH1249" s="15">
        <f t="shared" si="297"/>
        <v>466970.849569397</v>
      </c>
      <c r="AI1249" s="20">
        <f>IFERROR(VLOOKUP($E1249,INPUTS!$A$44:$G$103,7,0),SCENARIOS!$N$25)</f>
        <v>0.3</v>
      </c>
      <c r="AJ1249" s="15">
        <f t="shared" si="298"/>
        <v>852212.159197201</v>
      </c>
      <c r="AK1249" s="1"/>
      <c r="AL1249" t="str">
        <f t="shared" si="300"/>
        <v>MULTI</v>
      </c>
      <c r="AM1249" s="21">
        <f t="shared" si="301"/>
        <v>2840707.197324</v>
      </c>
    </row>
    <row r="1250" ht="15" customHeight="1" spans="1:39">
      <c r="A1250" s="6" t="s">
        <v>2282</v>
      </c>
      <c r="B1250" s="70" t="s">
        <v>550</v>
      </c>
      <c r="C1250" s="70" t="s">
        <v>551</v>
      </c>
      <c r="D1250" s="70" t="s">
        <v>929</v>
      </c>
      <c r="E1250" s="10" t="s">
        <v>552</v>
      </c>
      <c r="F1250" s="70" t="s">
        <v>548</v>
      </c>
      <c r="G1250" s="70" t="s">
        <v>173</v>
      </c>
      <c r="H1250" s="70" t="s">
        <v>1519</v>
      </c>
      <c r="I1250" s="70" t="s">
        <v>1519</v>
      </c>
      <c r="J1250" s="70" t="s">
        <v>1519</v>
      </c>
      <c r="K1250" s="70" t="s">
        <v>1520</v>
      </c>
      <c r="L1250" s="71" t="s">
        <v>279</v>
      </c>
      <c r="M1250" s="72">
        <v>92639</v>
      </c>
      <c r="N1250" s="14">
        <f t="shared" si="299"/>
        <v>253.805479452055</v>
      </c>
      <c r="O1250" s="15">
        <v>1100</v>
      </c>
      <c r="P1250" s="15">
        <f t="shared" si="291"/>
        <v>101902900</v>
      </c>
      <c r="Q1250" s="16">
        <f>IFERROR(VLOOKUP(G1250,SCENARIOS!$A$13:$E$18,4,0),0.025)</f>
        <v>0.04</v>
      </c>
      <c r="R1250" s="70">
        <f>IFERROR(VLOOKUP(L1250,INPUTS!$A$107:$B$120,2,0),0.0082)</f>
        <v>0.0039</v>
      </c>
      <c r="S1250" s="70">
        <f t="shared" si="292"/>
        <v>4.29</v>
      </c>
      <c r="T1250" s="15">
        <f t="shared" si="293"/>
        <v>397421.31</v>
      </c>
      <c r="U1250" s="15">
        <f>T1250/INPUTS!$B$7*1000</f>
        <v>496776637.5</v>
      </c>
      <c r="V1250" s="15">
        <f>T1250*INPUTS!$B$6</f>
        <v>1255851.3396</v>
      </c>
      <c r="W1250" s="73" t="s">
        <v>521</v>
      </c>
      <c r="X1250" s="73" t="s">
        <v>396</v>
      </c>
      <c r="Y1250" s="74">
        <f>IFERROR(VLOOKUP(E1250,INPUTS!$A$44:$B$103,2,0),0)</f>
        <v>0</v>
      </c>
      <c r="Z1250" s="15">
        <f t="shared" si="295"/>
        <v>0</v>
      </c>
      <c r="AA1250" s="20">
        <f>IFERROR(VLOOKUP(E1250,INPUTS!$A$44:$C$103,3,0),SCENARIOS!$J$25)</f>
        <v>0.015</v>
      </c>
      <c r="AB1250" s="15">
        <f t="shared" si="302"/>
        <v>7252.85685430665</v>
      </c>
      <c r="AC1250" s="20">
        <f>IFERROR(VLOOKUP($E1250,INPUTS!$A$44:$G$103,4,0),SCENARIOS!$K$25)</f>
        <v>0.075</v>
      </c>
      <c r="AD1250" s="15">
        <f t="shared" si="302"/>
        <v>44121.0467124196</v>
      </c>
      <c r="AE1250" s="20">
        <f>IFERROR(VLOOKUP($E1250,INPUTS!$A$44:$G$103,5,0),SCENARIOS!$L$25)</f>
        <v>0.15</v>
      </c>
      <c r="AF1250" s="15">
        <f t="shared" si="302"/>
        <v>107359.999079183</v>
      </c>
      <c r="AG1250" s="20">
        <f>IFERROR(VLOOKUP($E1250,INPUTS!$A$44:$G$103,6,0),SCENARIOS!$M$25)</f>
        <v>0.2</v>
      </c>
      <c r="AH1250" s="15">
        <f t="shared" si="297"/>
        <v>174159.805975132</v>
      </c>
      <c r="AI1250" s="20">
        <f>IFERROR(VLOOKUP($E1250,INPUTS!$A$44:$G$103,7,0),SCENARIOS!$N$25)</f>
        <v>0.3</v>
      </c>
      <c r="AJ1250" s="15">
        <f t="shared" si="298"/>
        <v>317838.050131598</v>
      </c>
      <c r="AK1250" s="1"/>
      <c r="AL1250" t="str">
        <f t="shared" si="300"/>
        <v>MULTI</v>
      </c>
      <c r="AM1250" s="21">
        <f t="shared" si="301"/>
        <v>1059460.16710533</v>
      </c>
    </row>
    <row r="1251" ht="15" customHeight="1" spans="1:39">
      <c r="A1251" s="24" t="s">
        <v>2283</v>
      </c>
      <c r="B1251" s="70" t="s">
        <v>822</v>
      </c>
      <c r="C1251" s="70" t="s">
        <v>823</v>
      </c>
      <c r="D1251" s="70" t="s">
        <v>929</v>
      </c>
      <c r="E1251" s="10" t="s">
        <v>2302</v>
      </c>
      <c r="F1251" s="70" t="s">
        <v>548</v>
      </c>
      <c r="G1251" s="70" t="s">
        <v>173</v>
      </c>
      <c r="H1251" s="70" t="s">
        <v>1519</v>
      </c>
      <c r="I1251" s="70" t="s">
        <v>1519</v>
      </c>
      <c r="J1251" s="70" t="s">
        <v>1519</v>
      </c>
      <c r="K1251" s="70" t="s">
        <v>1520</v>
      </c>
      <c r="L1251" s="71" t="s">
        <v>279</v>
      </c>
      <c r="M1251" s="72">
        <v>33687</v>
      </c>
      <c r="N1251" s="14">
        <f t="shared" si="299"/>
        <v>92.2931506849315</v>
      </c>
      <c r="O1251" s="15">
        <v>1800</v>
      </c>
      <c r="P1251" s="15">
        <f t="shared" si="291"/>
        <v>60636600</v>
      </c>
      <c r="Q1251" s="16">
        <f>IFERROR(VLOOKUP(G1251,SCENARIOS!$A$13:$E$18,4,0),0.025)</f>
        <v>0.04</v>
      </c>
      <c r="R1251" s="70">
        <f>IFERROR(VLOOKUP(L1251,INPUTS!$A$107:$B$120,2,0),0.0082)</f>
        <v>0.0039</v>
      </c>
      <c r="S1251" s="70">
        <f t="shared" si="292"/>
        <v>7.02</v>
      </c>
      <c r="T1251" s="15">
        <f t="shared" si="293"/>
        <v>236482.74</v>
      </c>
      <c r="U1251" s="15">
        <f>T1251/INPUTS!$B$7*1000</f>
        <v>295603425</v>
      </c>
      <c r="V1251" s="15">
        <f>T1251*INPUTS!$B$6</f>
        <v>747285.4584</v>
      </c>
      <c r="W1251" s="73" t="s">
        <v>521</v>
      </c>
      <c r="X1251" s="73" t="s">
        <v>396</v>
      </c>
      <c r="Y1251" s="74">
        <f>IFERROR(VLOOKUP(E1251,INPUTS!$A$44:$B$103,2,0),0)</f>
        <v>0</v>
      </c>
      <c r="Z1251" s="15">
        <f t="shared" si="295"/>
        <v>0</v>
      </c>
      <c r="AA1251" s="20">
        <f>IFERROR(VLOOKUP(E1251,INPUTS!$A$44:$C$103,3,0),SCENARIOS!$J$25)</f>
        <v>0.015</v>
      </c>
      <c r="AB1251" s="15">
        <f t="shared" si="302"/>
        <v>4315.76117982757</v>
      </c>
      <c r="AC1251" s="20">
        <f>IFERROR(VLOOKUP($E1251,INPUTS!$A$44:$G$103,4,0),SCENARIOS!$K$25)</f>
        <v>0.075</v>
      </c>
      <c r="AD1251" s="15">
        <f t="shared" si="302"/>
        <v>26253.9168275123</v>
      </c>
      <c r="AE1251" s="20">
        <f>IFERROR(VLOOKUP($E1251,INPUTS!$A$44:$G$103,5,0),SCENARIOS!$L$25)</f>
        <v>0.15</v>
      </c>
      <c r="AF1251" s="15">
        <f t="shared" si="302"/>
        <v>63883.8082151221</v>
      </c>
      <c r="AG1251" s="20">
        <f>IFERROR(VLOOKUP($E1251,INPUTS!$A$44:$G$103,6,0),SCENARIOS!$M$25)</f>
        <v>0.2</v>
      </c>
      <c r="AH1251" s="15">
        <f t="shared" si="297"/>
        <v>103632.560908391</v>
      </c>
      <c r="AI1251" s="20">
        <f>IFERROR(VLOOKUP($E1251,INPUTS!$A$44:$G$103,7,0),SCENARIOS!$N$25)</f>
        <v>0.3</v>
      </c>
      <c r="AJ1251" s="15">
        <f t="shared" si="298"/>
        <v>189127.284018508</v>
      </c>
      <c r="AK1251" s="1"/>
      <c r="AL1251" t="str">
        <f t="shared" si="300"/>
        <v>MULTI</v>
      </c>
      <c r="AM1251" s="21">
        <f t="shared" si="301"/>
        <v>630424.280061694</v>
      </c>
    </row>
    <row r="1252" ht="15" customHeight="1" spans="1:39">
      <c r="A1252" s="6" t="s">
        <v>2284</v>
      </c>
      <c r="B1252" s="70" t="s">
        <v>824</v>
      </c>
      <c r="C1252" s="70" t="s">
        <v>825</v>
      </c>
      <c r="D1252" s="70" t="s">
        <v>929</v>
      </c>
      <c r="E1252" s="10" t="s">
        <v>549</v>
      </c>
      <c r="F1252" s="70" t="s">
        <v>548</v>
      </c>
      <c r="G1252" s="70" t="s">
        <v>173</v>
      </c>
      <c r="H1252" s="70" t="s">
        <v>1519</v>
      </c>
      <c r="I1252" s="70" t="s">
        <v>1519</v>
      </c>
      <c r="J1252" s="70" t="s">
        <v>1519</v>
      </c>
      <c r="K1252" s="70" t="s">
        <v>1520</v>
      </c>
      <c r="L1252" s="71" t="s">
        <v>279</v>
      </c>
      <c r="M1252" s="72">
        <v>42108</v>
      </c>
      <c r="N1252" s="14">
        <f t="shared" si="299"/>
        <v>115.364383561644</v>
      </c>
      <c r="O1252" s="15">
        <v>1500</v>
      </c>
      <c r="P1252" s="15">
        <f t="shared" si="291"/>
        <v>63162000</v>
      </c>
      <c r="Q1252" s="16">
        <f>IFERROR(VLOOKUP(G1252,SCENARIOS!$A$13:$E$18,4,0),0.025)</f>
        <v>0.04</v>
      </c>
      <c r="R1252" s="70">
        <f>IFERROR(VLOOKUP(L1252,INPUTS!$A$107:$B$120,2,0),0.0082)</f>
        <v>0.0039</v>
      </c>
      <c r="S1252" s="70">
        <f t="shared" si="292"/>
        <v>5.85</v>
      </c>
      <c r="T1252" s="15">
        <f t="shared" si="293"/>
        <v>246331.8</v>
      </c>
      <c r="U1252" s="15">
        <f>T1252/INPUTS!$B$7*1000</f>
        <v>307914750</v>
      </c>
      <c r="V1252" s="15">
        <f>T1252*INPUTS!$B$6</f>
        <v>778408.488</v>
      </c>
      <c r="W1252" s="73" t="s">
        <v>521</v>
      </c>
      <c r="X1252" s="73" t="s">
        <v>396</v>
      </c>
      <c r="Y1252" s="74">
        <f>IFERROR(VLOOKUP(E1252,INPUTS!$A$44:$B$103,2,0),0)</f>
        <v>0</v>
      </c>
      <c r="Z1252" s="15">
        <f t="shared" si="295"/>
        <v>0</v>
      </c>
      <c r="AA1252" s="20">
        <f>IFERROR(VLOOKUP(E1252,INPUTS!$A$44:$C$103,3,0),SCENARIOS!$J$25)</f>
        <v>0.015</v>
      </c>
      <c r="AB1252" s="15">
        <f t="shared" ref="AB1252:AF1263" si="303">$T1252*AA1252*(1+$Q1252)^AB$2</f>
        <v>4495.50449135125</v>
      </c>
      <c r="AC1252" s="20">
        <f>IFERROR(VLOOKUP($E1252,INPUTS!$A$44:$G$103,4,0),SCENARIOS!$K$25)</f>
        <v>0.075</v>
      </c>
      <c r="AD1252" s="15">
        <f t="shared" si="303"/>
        <v>27347.3429357736</v>
      </c>
      <c r="AE1252" s="20">
        <f>IFERROR(VLOOKUP($E1252,INPUTS!$A$44:$G$103,5,0),SCENARIOS!$L$25)</f>
        <v>0.15</v>
      </c>
      <c r="AF1252" s="15">
        <f t="shared" si="303"/>
        <v>66544.4483114743</v>
      </c>
      <c r="AG1252" s="20">
        <f>IFERROR(VLOOKUP($E1252,INPUTS!$A$44:$G$103,6,0),SCENARIOS!$M$25)</f>
        <v>0.2</v>
      </c>
      <c r="AH1252" s="15">
        <f t="shared" si="297"/>
        <v>107948.661569016</v>
      </c>
      <c r="AI1252" s="20">
        <f>IFERROR(VLOOKUP($E1252,INPUTS!$A$44:$G$103,7,0),SCENARIOS!$N$25)</f>
        <v>0.3</v>
      </c>
      <c r="AJ1252" s="15">
        <f t="shared" si="298"/>
        <v>197004.078612208</v>
      </c>
      <c r="AK1252" s="1"/>
      <c r="AL1252" t="str">
        <f t="shared" si="300"/>
        <v>MULTI</v>
      </c>
      <c r="AM1252" s="21">
        <f t="shared" si="301"/>
        <v>656680.262040694</v>
      </c>
    </row>
    <row r="1253" ht="15" customHeight="1" spans="1:39">
      <c r="A1253" s="24" t="s">
        <v>2285</v>
      </c>
      <c r="B1253" s="70" t="s">
        <v>546</v>
      </c>
      <c r="C1253" s="70" t="s">
        <v>547</v>
      </c>
      <c r="D1253" s="70" t="s">
        <v>929</v>
      </c>
      <c r="E1253" s="10" t="s">
        <v>549</v>
      </c>
      <c r="F1253" s="70" t="s">
        <v>548</v>
      </c>
      <c r="G1253" s="70" t="s">
        <v>173</v>
      </c>
      <c r="H1253" s="70" t="s">
        <v>1519</v>
      </c>
      <c r="I1253" s="70" t="s">
        <v>1519</v>
      </c>
      <c r="J1253" s="70" t="s">
        <v>1519</v>
      </c>
      <c r="K1253" s="70" t="s">
        <v>1520</v>
      </c>
      <c r="L1253" s="71" t="s">
        <v>282</v>
      </c>
      <c r="M1253" s="72">
        <v>63163</v>
      </c>
      <c r="N1253" s="14">
        <f t="shared" si="299"/>
        <v>173.049315068493</v>
      </c>
      <c r="O1253" s="15">
        <v>1800</v>
      </c>
      <c r="P1253" s="15">
        <f t="shared" si="291"/>
        <v>113693400</v>
      </c>
      <c r="Q1253" s="16">
        <f>IFERROR(VLOOKUP(G1253,SCENARIOS!$A$13:$E$18,4,0),0.025)</f>
        <v>0.04</v>
      </c>
      <c r="R1253" s="70">
        <f>IFERROR(VLOOKUP(L1253,INPUTS!$A$107:$B$120,2,0),0.0082)</f>
        <v>0.0042</v>
      </c>
      <c r="S1253" s="70">
        <f t="shared" si="292"/>
        <v>7.56</v>
      </c>
      <c r="T1253" s="15">
        <f t="shared" si="293"/>
        <v>477512.28</v>
      </c>
      <c r="U1253" s="15">
        <f>T1253/INPUTS!$B$7*1000</f>
        <v>596890350</v>
      </c>
      <c r="V1253" s="15">
        <f>T1253*INPUTS!$B$6</f>
        <v>1508938.8048</v>
      </c>
      <c r="W1253" s="73" t="s">
        <v>521</v>
      </c>
      <c r="X1253" s="73" t="s">
        <v>396</v>
      </c>
      <c r="Y1253" s="74">
        <f>IFERROR(VLOOKUP(E1253,INPUTS!$A$44:$B$103,2,0),0)</f>
        <v>0</v>
      </c>
      <c r="Z1253" s="15">
        <f t="shared" si="295"/>
        <v>0</v>
      </c>
      <c r="AA1253" s="20">
        <f>IFERROR(VLOOKUP(E1253,INPUTS!$A$44:$C$103,3,0),SCENARIOS!$J$25)</f>
        <v>0.015</v>
      </c>
      <c r="AB1253" s="15">
        <f t="shared" si="303"/>
        <v>8714.50052090462</v>
      </c>
      <c r="AC1253" s="20">
        <f>IFERROR(VLOOKUP($E1253,INPUTS!$A$44:$G$103,4,0),SCENARIOS!$K$25)</f>
        <v>0.075</v>
      </c>
      <c r="AD1253" s="15">
        <f t="shared" si="303"/>
        <v>53012.6117586246</v>
      </c>
      <c r="AE1253" s="20">
        <f>IFERROR(VLOOKUP($E1253,INPUTS!$A$44:$G$103,5,0),SCENARIOS!$L$25)</f>
        <v>0.15</v>
      </c>
      <c r="AF1253" s="15">
        <f t="shared" si="303"/>
        <v>128995.89591987</v>
      </c>
      <c r="AG1253" s="20">
        <f>IFERROR(VLOOKUP($E1253,INPUTS!$A$44:$G$103,6,0),SCENARIOS!$M$25)</f>
        <v>0.2</v>
      </c>
      <c r="AH1253" s="15">
        <f t="shared" si="297"/>
        <v>209257.641558131</v>
      </c>
      <c r="AI1253" s="20">
        <f>IFERROR(VLOOKUP($E1253,INPUTS!$A$44:$G$103,7,0),SCENARIOS!$N$25)</f>
        <v>0.3</v>
      </c>
      <c r="AJ1253" s="15">
        <f t="shared" si="298"/>
        <v>381890.875426619</v>
      </c>
      <c r="AK1253" s="1"/>
      <c r="AL1253" t="str">
        <f t="shared" si="300"/>
        <v>MULTI</v>
      </c>
      <c r="AM1253" s="21">
        <f t="shared" si="301"/>
        <v>1272969.5847554</v>
      </c>
    </row>
    <row r="1254" ht="15" customHeight="1" spans="1:39">
      <c r="A1254" s="6" t="s">
        <v>2286</v>
      </c>
      <c r="B1254" s="70" t="s">
        <v>826</v>
      </c>
      <c r="C1254" s="70" t="s">
        <v>827</v>
      </c>
      <c r="D1254" s="70" t="s">
        <v>929</v>
      </c>
      <c r="E1254" s="10" t="s">
        <v>829</v>
      </c>
      <c r="F1254" s="70" t="s">
        <v>828</v>
      </c>
      <c r="G1254" s="70" t="s">
        <v>165</v>
      </c>
      <c r="H1254" s="70" t="s">
        <v>1519</v>
      </c>
      <c r="I1254" s="70" t="s">
        <v>1519</v>
      </c>
      <c r="J1254" s="70" t="s">
        <v>1519</v>
      </c>
      <c r="K1254" s="70" t="s">
        <v>1520</v>
      </c>
      <c r="L1254" s="71" t="s">
        <v>288</v>
      </c>
      <c r="M1254" s="72">
        <v>17730</v>
      </c>
      <c r="N1254" s="14">
        <f t="shared" si="299"/>
        <v>48.5753424657534</v>
      </c>
      <c r="O1254" s="15">
        <v>4500</v>
      </c>
      <c r="P1254" s="15">
        <f t="shared" si="291"/>
        <v>79785000</v>
      </c>
      <c r="Q1254" s="16">
        <f>IFERROR(VLOOKUP(G1254,SCENARIOS!$A$13:$E$18,4,0),0.025)</f>
        <v>0.025</v>
      </c>
      <c r="R1254" s="70">
        <f>IFERROR(VLOOKUP(L1254,INPUTS!$A$107:$B$120,2,0),0.0082)</f>
        <v>0.0085</v>
      </c>
      <c r="S1254" s="70">
        <f t="shared" si="292"/>
        <v>38.25</v>
      </c>
      <c r="T1254" s="15">
        <f t="shared" si="293"/>
        <v>678172.5</v>
      </c>
      <c r="U1254" s="15">
        <f>T1254/INPUTS!$B$7*1000</f>
        <v>847715625</v>
      </c>
      <c r="V1254" s="15">
        <f>T1254*INPUTS!$B$6</f>
        <v>2143025.1</v>
      </c>
      <c r="W1254" s="73" t="s">
        <v>521</v>
      </c>
      <c r="X1254" s="73" t="s">
        <v>396</v>
      </c>
      <c r="Y1254" s="74">
        <f>IFERROR(VLOOKUP(E1254,INPUTS!$A$44:$B$103,2,0),0)</f>
        <v>0</v>
      </c>
      <c r="Z1254" s="15">
        <f t="shared" si="295"/>
        <v>0</v>
      </c>
      <c r="AA1254" s="20">
        <f>IFERROR(VLOOKUP(E1254,INPUTS!$A$44:$C$103,3,0),SCENARIOS!$J$25)</f>
        <v>0.015</v>
      </c>
      <c r="AB1254" s="15">
        <f t="shared" si="303"/>
        <v>11509.3490438485</v>
      </c>
      <c r="AC1254" s="20">
        <f>IFERROR(VLOOKUP($E1254,INPUTS!$A$44:$G$103,4,0),SCENARIOS!$K$25)</f>
        <v>0.075</v>
      </c>
      <c r="AD1254" s="15">
        <f t="shared" si="303"/>
        <v>65108.8601661753</v>
      </c>
      <c r="AE1254" s="20">
        <f>IFERROR(VLOOKUP($E1254,INPUTS!$A$44:$G$103,5,0),SCENARIOS!$L$25)</f>
        <v>0.15</v>
      </c>
      <c r="AF1254" s="15">
        <f t="shared" si="303"/>
        <v>147329.398247916</v>
      </c>
      <c r="AG1254" s="20">
        <f>IFERROR(VLOOKUP($E1254,INPUTS!$A$44:$G$103,6,0),SCENARIOS!$M$25)</f>
        <v>0.2</v>
      </c>
      <c r="AH1254" s="15">
        <f t="shared" si="297"/>
        <v>222252.921570568</v>
      </c>
      <c r="AI1254" s="20">
        <f>IFERROR(VLOOKUP($E1254,INPUTS!$A$44:$G$103,7,0),SCENARIOS!$N$25)</f>
        <v>0.3</v>
      </c>
      <c r="AJ1254" s="15">
        <f t="shared" si="298"/>
        <v>377188.171205814</v>
      </c>
      <c r="AK1254" s="1"/>
      <c r="AL1254" t="str">
        <f t="shared" si="300"/>
        <v>MULTI</v>
      </c>
      <c r="AM1254" s="21">
        <f t="shared" si="301"/>
        <v>1257293.90401938</v>
      </c>
    </row>
    <row r="1255" ht="15" customHeight="1" spans="1:39">
      <c r="A1255" s="24" t="s">
        <v>2288</v>
      </c>
      <c r="B1255" s="70" t="s">
        <v>830</v>
      </c>
      <c r="C1255" s="70" t="s">
        <v>831</v>
      </c>
      <c r="D1255" s="70" t="s">
        <v>929</v>
      </c>
      <c r="E1255" s="10" t="s">
        <v>832</v>
      </c>
      <c r="F1255" s="70" t="s">
        <v>828</v>
      </c>
      <c r="G1255" s="70" t="s">
        <v>165</v>
      </c>
      <c r="H1255" s="70" t="s">
        <v>1519</v>
      </c>
      <c r="I1255" s="70" t="s">
        <v>1519</v>
      </c>
      <c r="J1255" s="70" t="s">
        <v>1519</v>
      </c>
      <c r="K1255" s="70" t="s">
        <v>1520</v>
      </c>
      <c r="L1255" s="71" t="s">
        <v>279</v>
      </c>
      <c r="M1255" s="72">
        <v>29550</v>
      </c>
      <c r="N1255" s="14">
        <f t="shared" si="299"/>
        <v>80.958904109589</v>
      </c>
      <c r="O1255" s="15">
        <v>2800</v>
      </c>
      <c r="P1255" s="15">
        <f t="shared" si="291"/>
        <v>82740000</v>
      </c>
      <c r="Q1255" s="16">
        <f>IFERROR(VLOOKUP(G1255,SCENARIOS!$A$13:$E$18,4,0),0.025)</f>
        <v>0.025</v>
      </c>
      <c r="R1255" s="70">
        <f>IFERROR(VLOOKUP(L1255,INPUTS!$A$107:$B$120,2,0),0.0082)</f>
        <v>0.0039</v>
      </c>
      <c r="S1255" s="70">
        <f t="shared" si="292"/>
        <v>10.92</v>
      </c>
      <c r="T1255" s="15">
        <f t="shared" si="293"/>
        <v>322686</v>
      </c>
      <c r="U1255" s="15">
        <f>T1255/INPUTS!$B$7*1000</f>
        <v>403357500</v>
      </c>
      <c r="V1255" s="15">
        <f>T1255*INPUTS!$B$6</f>
        <v>1019687.76</v>
      </c>
      <c r="W1255" s="73" t="s">
        <v>521</v>
      </c>
      <c r="X1255" s="73" t="s">
        <v>396</v>
      </c>
      <c r="Y1255" s="74">
        <f>IFERROR(VLOOKUP(E1255,INPUTS!$A$44:$B$103,2,0),0)</f>
        <v>0</v>
      </c>
      <c r="Z1255" s="15">
        <f t="shared" si="295"/>
        <v>0</v>
      </c>
      <c r="AA1255" s="20">
        <f>IFERROR(VLOOKUP(E1255,INPUTS!$A$44:$C$103,3,0),SCENARIOS!$J$25)</f>
        <v>0.015</v>
      </c>
      <c r="AB1255" s="15">
        <f t="shared" si="303"/>
        <v>5476.34385877236</v>
      </c>
      <c r="AC1255" s="20">
        <f>IFERROR(VLOOKUP($E1255,INPUTS!$A$44:$G$103,4,0),SCENARIOS!$K$25)</f>
        <v>0.075</v>
      </c>
      <c r="AD1255" s="15">
        <f t="shared" si="303"/>
        <v>30979.9020921409</v>
      </c>
      <c r="AE1255" s="20">
        <f>IFERROR(VLOOKUP($E1255,INPUTS!$A$44:$G$103,5,0),SCENARIOS!$L$25)</f>
        <v>0.15</v>
      </c>
      <c r="AF1255" s="15">
        <f t="shared" si="303"/>
        <v>70101.8313231914</v>
      </c>
      <c r="AG1255" s="20">
        <f>IFERROR(VLOOKUP($E1255,INPUTS!$A$44:$G$103,6,0),SCENARIOS!$M$25)</f>
        <v>0.2</v>
      </c>
      <c r="AH1255" s="15">
        <f t="shared" si="297"/>
        <v>105751.716930309</v>
      </c>
      <c r="AI1255" s="20">
        <f>IFERROR(VLOOKUP($E1255,INPUTS!$A$44:$G$103,7,0),SCENARIOS!$N$25)</f>
        <v>0.3</v>
      </c>
      <c r="AJ1255" s="15">
        <f t="shared" si="298"/>
        <v>179472.541593355</v>
      </c>
      <c r="AK1255" s="1"/>
      <c r="AL1255" t="str">
        <f t="shared" si="300"/>
        <v>MULTI</v>
      </c>
      <c r="AM1255" s="21">
        <f t="shared" si="301"/>
        <v>598241.805311182</v>
      </c>
    </row>
    <row r="1256" ht="15" customHeight="1" spans="1:39">
      <c r="A1256" s="6" t="s">
        <v>2290</v>
      </c>
      <c r="B1256" s="70" t="s">
        <v>833</v>
      </c>
      <c r="C1256" s="70" t="s">
        <v>834</v>
      </c>
      <c r="D1256" s="70" t="s">
        <v>929</v>
      </c>
      <c r="E1256" s="10" t="s">
        <v>835</v>
      </c>
      <c r="F1256" s="70" t="s">
        <v>828</v>
      </c>
      <c r="G1256" s="70" t="s">
        <v>165</v>
      </c>
      <c r="H1256" s="70" t="s">
        <v>1519</v>
      </c>
      <c r="I1256" s="70" t="s">
        <v>1519</v>
      </c>
      <c r="J1256" s="70" t="s">
        <v>1519</v>
      </c>
      <c r="K1256" s="70" t="s">
        <v>1520</v>
      </c>
      <c r="L1256" s="71" t="s">
        <v>279</v>
      </c>
      <c r="M1256" s="72">
        <v>35459</v>
      </c>
      <c r="N1256" s="14">
        <f t="shared" si="299"/>
        <v>97.1479452054794</v>
      </c>
      <c r="O1256" s="15">
        <v>3200</v>
      </c>
      <c r="P1256" s="15">
        <f t="shared" si="291"/>
        <v>113468800</v>
      </c>
      <c r="Q1256" s="16">
        <f>IFERROR(VLOOKUP(G1256,SCENARIOS!$A$13:$E$18,4,0),0.025)</f>
        <v>0.025</v>
      </c>
      <c r="R1256" s="70">
        <f>IFERROR(VLOOKUP(L1256,INPUTS!$A$107:$B$120,2,0),0.0082)</f>
        <v>0.0039</v>
      </c>
      <c r="S1256" s="70">
        <f t="shared" si="292"/>
        <v>12.48</v>
      </c>
      <c r="T1256" s="15">
        <f t="shared" si="293"/>
        <v>442528.32</v>
      </c>
      <c r="U1256" s="15">
        <f>T1256/INPUTS!$B$7*1000</f>
        <v>553160400</v>
      </c>
      <c r="V1256" s="15">
        <f>T1256*INPUTS!$B$6</f>
        <v>1398389.4912</v>
      </c>
      <c r="W1256" s="73" t="s">
        <v>521</v>
      </c>
      <c r="X1256" s="73" t="s">
        <v>396</v>
      </c>
      <c r="Y1256" s="74">
        <f>IFERROR(VLOOKUP(E1256,INPUTS!$A$44:$B$103,2,0),0)</f>
        <v>0</v>
      </c>
      <c r="Z1256" s="15">
        <f t="shared" si="295"/>
        <v>0</v>
      </c>
      <c r="AA1256" s="20">
        <f>IFERROR(VLOOKUP(E1256,INPUTS!$A$44:$C$103,3,0),SCENARIOS!$J$25)</f>
        <v>0.015</v>
      </c>
      <c r="AB1256" s="15">
        <f t="shared" si="303"/>
        <v>7510.20263527036</v>
      </c>
      <c r="AC1256" s="20">
        <f>IFERROR(VLOOKUP($E1256,INPUTS!$A$44:$G$103,4,0),SCENARIOS!$K$25)</f>
        <v>0.075</v>
      </c>
      <c r="AD1256" s="15">
        <f t="shared" si="303"/>
        <v>42485.5247100885</v>
      </c>
      <c r="AE1256" s="20">
        <f>IFERROR(VLOOKUP($E1256,INPUTS!$A$44:$G$103,5,0),SCENARIOS!$L$25)</f>
        <v>0.15</v>
      </c>
      <c r="AF1256" s="15">
        <f t="shared" si="303"/>
        <v>96136.9431719234</v>
      </c>
      <c r="AG1256" s="20">
        <f>IFERROR(VLOOKUP($E1256,INPUTS!$A$44:$G$103,6,0),SCENARIOS!$M$25)</f>
        <v>0.2</v>
      </c>
      <c r="AH1256" s="15">
        <f t="shared" si="297"/>
        <v>145026.836089218</v>
      </c>
      <c r="AI1256" s="20">
        <f>IFERROR(VLOOKUP($E1256,INPUTS!$A$44:$G$103,7,0),SCENARIOS!$N$25)</f>
        <v>0.3</v>
      </c>
      <c r="AJ1256" s="15">
        <f t="shared" si="298"/>
        <v>246126.830161325</v>
      </c>
      <c r="AK1256" s="1"/>
      <c r="AL1256" t="str">
        <f t="shared" si="300"/>
        <v>MULTI</v>
      </c>
      <c r="AM1256" s="21">
        <f t="shared" si="301"/>
        <v>820422.767204417</v>
      </c>
    </row>
    <row r="1257" ht="15" customHeight="1" spans="1:39">
      <c r="A1257" s="24" t="s">
        <v>2291</v>
      </c>
      <c r="B1257" s="70" t="s">
        <v>836</v>
      </c>
      <c r="C1257" s="70" t="s">
        <v>837</v>
      </c>
      <c r="D1257" s="70" t="s">
        <v>929</v>
      </c>
      <c r="E1257" s="55" t="s">
        <v>838</v>
      </c>
      <c r="F1257" s="70" t="s">
        <v>828</v>
      </c>
      <c r="G1257" s="70" t="s">
        <v>165</v>
      </c>
      <c r="H1257" s="70" t="s">
        <v>1519</v>
      </c>
      <c r="I1257" s="70" t="s">
        <v>1519</v>
      </c>
      <c r="J1257" s="70" t="s">
        <v>1519</v>
      </c>
      <c r="K1257" s="70" t="s">
        <v>1520</v>
      </c>
      <c r="L1257" s="71" t="s">
        <v>286</v>
      </c>
      <c r="M1257" s="72">
        <v>23640</v>
      </c>
      <c r="N1257" s="14">
        <f t="shared" si="299"/>
        <v>64.7671232876712</v>
      </c>
      <c r="O1257" s="15">
        <v>2500</v>
      </c>
      <c r="P1257" s="15">
        <f t="shared" si="291"/>
        <v>59100000</v>
      </c>
      <c r="Q1257" s="16">
        <f>IFERROR(VLOOKUP(G1257,SCENARIOS!$A$13:$E$18,4,0),0.025)</f>
        <v>0.025</v>
      </c>
      <c r="R1257" s="70">
        <f>IFERROR(VLOOKUP(L1257,INPUTS!$A$107:$B$120,2,0),0.0082)</f>
        <v>0.0039</v>
      </c>
      <c r="S1257" s="70">
        <f t="shared" si="292"/>
        <v>9.75</v>
      </c>
      <c r="T1257" s="15">
        <f t="shared" si="293"/>
        <v>230490</v>
      </c>
      <c r="U1257" s="15">
        <f>T1257/INPUTS!$B$7*1000</f>
        <v>288112500</v>
      </c>
      <c r="V1257" s="15">
        <f>T1257*INPUTS!$B$6</f>
        <v>728348.4</v>
      </c>
      <c r="W1257" s="73" t="s">
        <v>521</v>
      </c>
      <c r="X1257" s="73" t="s">
        <v>396</v>
      </c>
      <c r="Y1257" s="74">
        <f>IFERROR(VLOOKUP(E1257,INPUTS!$A$44:$B$103,2,0),0)</f>
        <v>0</v>
      </c>
      <c r="Z1257" s="15">
        <f t="shared" si="295"/>
        <v>0</v>
      </c>
      <c r="AA1257" s="20">
        <f>IFERROR(VLOOKUP(E1257,INPUTS!$A$44:$C$103,3,0),SCENARIOS!$J$25)</f>
        <v>0.015</v>
      </c>
      <c r="AB1257" s="15">
        <f t="shared" si="303"/>
        <v>3911.6741848374</v>
      </c>
      <c r="AC1257" s="20">
        <f>IFERROR(VLOOKUP($E1257,INPUTS!$A$44:$G$103,4,0),SCENARIOS!$K$25)</f>
        <v>0.075</v>
      </c>
      <c r="AD1257" s="15">
        <f t="shared" si="303"/>
        <v>22128.5014943864</v>
      </c>
      <c r="AE1257" s="20">
        <f>IFERROR(VLOOKUP($E1257,INPUTS!$A$44:$G$103,5,0),SCENARIOS!$L$25)</f>
        <v>0.15</v>
      </c>
      <c r="AF1257" s="15">
        <f t="shared" si="303"/>
        <v>50072.7366594224</v>
      </c>
      <c r="AG1257" s="20">
        <f>IFERROR(VLOOKUP($E1257,INPUTS!$A$44:$G$103,6,0),SCENARIOS!$M$25)</f>
        <v>0.2</v>
      </c>
      <c r="AH1257" s="15">
        <f t="shared" si="297"/>
        <v>75536.9406645066</v>
      </c>
      <c r="AI1257" s="20">
        <f>IFERROR(VLOOKUP($E1257,INPUTS!$A$44:$G$103,7,0),SCENARIOS!$N$25)</f>
        <v>0.3</v>
      </c>
      <c r="AJ1257" s="15">
        <f t="shared" si="298"/>
        <v>128194.672566682</v>
      </c>
      <c r="AK1257" s="1"/>
      <c r="AL1257" t="str">
        <f t="shared" si="300"/>
        <v>MULTI</v>
      </c>
      <c r="AM1257" s="21">
        <f t="shared" si="301"/>
        <v>427315.575222273</v>
      </c>
    </row>
    <row r="1258" ht="15" customHeight="1" spans="1:39">
      <c r="A1258" s="6" t="s">
        <v>2292</v>
      </c>
      <c r="B1258" s="70" t="s">
        <v>839</v>
      </c>
      <c r="C1258" s="70" t="s">
        <v>840</v>
      </c>
      <c r="D1258" s="70" t="s">
        <v>929</v>
      </c>
      <c r="E1258" s="10" t="s">
        <v>841</v>
      </c>
      <c r="F1258" s="70" t="s">
        <v>828</v>
      </c>
      <c r="G1258" s="70" t="s">
        <v>165</v>
      </c>
      <c r="H1258" s="70" t="s">
        <v>1519</v>
      </c>
      <c r="I1258" s="70" t="s">
        <v>1519</v>
      </c>
      <c r="J1258" s="70" t="s">
        <v>1519</v>
      </c>
      <c r="K1258" s="70" t="s">
        <v>1520</v>
      </c>
      <c r="L1258" s="71" t="s">
        <v>279</v>
      </c>
      <c r="M1258" s="72">
        <v>17730</v>
      </c>
      <c r="N1258" s="14">
        <f t="shared" si="299"/>
        <v>48.5753424657534</v>
      </c>
      <c r="O1258" s="15">
        <v>2200</v>
      </c>
      <c r="P1258" s="15">
        <f t="shared" si="291"/>
        <v>39006000</v>
      </c>
      <c r="Q1258" s="16">
        <f>IFERROR(VLOOKUP(G1258,SCENARIOS!$A$13:$E$18,4,0),0.025)</f>
        <v>0.025</v>
      </c>
      <c r="R1258" s="70">
        <f>IFERROR(VLOOKUP(L1258,INPUTS!$A$107:$B$120,2,0),0.0082)</f>
        <v>0.0039</v>
      </c>
      <c r="S1258" s="70">
        <f t="shared" si="292"/>
        <v>8.58</v>
      </c>
      <c r="T1258" s="15">
        <f t="shared" si="293"/>
        <v>152123.4</v>
      </c>
      <c r="U1258" s="15">
        <f>T1258/INPUTS!$B$7*1000</f>
        <v>190154250</v>
      </c>
      <c r="V1258" s="15">
        <f>T1258*INPUTS!$B$6</f>
        <v>480709.944</v>
      </c>
      <c r="W1258" s="73" t="s">
        <v>521</v>
      </c>
      <c r="X1258" s="73" t="s">
        <v>396</v>
      </c>
      <c r="Y1258" s="74">
        <f>IFERROR(VLOOKUP(E1258,INPUTS!$A$44:$B$103,2,0),0)</f>
        <v>0</v>
      </c>
      <c r="Z1258" s="15">
        <f t="shared" si="295"/>
        <v>0</v>
      </c>
      <c r="AA1258" s="20">
        <f>IFERROR(VLOOKUP(E1258,INPUTS!$A$44:$C$103,3,0),SCENARIOS!$J$25)</f>
        <v>0.015</v>
      </c>
      <c r="AB1258" s="15">
        <f t="shared" si="303"/>
        <v>2581.70496199268</v>
      </c>
      <c r="AC1258" s="20">
        <f>IFERROR(VLOOKUP($E1258,INPUTS!$A$44:$G$103,4,0),SCENARIOS!$K$25)</f>
        <v>0.075</v>
      </c>
      <c r="AD1258" s="15">
        <f t="shared" si="303"/>
        <v>14604.810986295</v>
      </c>
      <c r="AE1258" s="20">
        <f>IFERROR(VLOOKUP($E1258,INPUTS!$A$44:$G$103,5,0),SCENARIOS!$L$25)</f>
        <v>0.15</v>
      </c>
      <c r="AF1258" s="15">
        <f t="shared" si="303"/>
        <v>33048.0061952188</v>
      </c>
      <c r="AG1258" s="20">
        <f>IFERROR(VLOOKUP($E1258,INPUTS!$A$44:$G$103,6,0),SCENARIOS!$M$25)</f>
        <v>0.2</v>
      </c>
      <c r="AH1258" s="15">
        <f t="shared" si="297"/>
        <v>49854.3808385744</v>
      </c>
      <c r="AI1258" s="20">
        <f>IFERROR(VLOOKUP($E1258,INPUTS!$A$44:$G$103,7,0),SCENARIOS!$N$25)</f>
        <v>0.3</v>
      </c>
      <c r="AJ1258" s="15">
        <f t="shared" si="298"/>
        <v>84608.4838940101</v>
      </c>
      <c r="AK1258" s="1"/>
      <c r="AL1258" t="str">
        <f t="shared" si="300"/>
        <v>MULTI</v>
      </c>
      <c r="AM1258" s="21">
        <f t="shared" si="301"/>
        <v>282028.2796467</v>
      </c>
    </row>
    <row r="1259" ht="15" customHeight="1" spans="1:39">
      <c r="A1259" s="24" t="s">
        <v>2293</v>
      </c>
      <c r="B1259" s="70" t="s">
        <v>631</v>
      </c>
      <c r="C1259" s="70" t="s">
        <v>632</v>
      </c>
      <c r="D1259" s="70" t="s">
        <v>929</v>
      </c>
      <c r="E1259" s="10" t="s">
        <v>452</v>
      </c>
      <c r="F1259" s="70" t="s">
        <v>451</v>
      </c>
      <c r="G1259" s="70" t="s">
        <v>181</v>
      </c>
      <c r="H1259" s="70" t="s">
        <v>1519</v>
      </c>
      <c r="I1259" s="70" t="s">
        <v>1519</v>
      </c>
      <c r="J1259" s="70" t="s">
        <v>1519</v>
      </c>
      <c r="K1259" s="70" t="s">
        <v>1520</v>
      </c>
      <c r="L1259" s="71" t="s">
        <v>286</v>
      </c>
      <c r="M1259" s="72">
        <v>106486</v>
      </c>
      <c r="N1259" s="14">
        <f t="shared" si="299"/>
        <v>291.742465753425</v>
      </c>
      <c r="O1259" s="15">
        <v>1500</v>
      </c>
      <c r="P1259" s="15">
        <f t="shared" si="291"/>
        <v>159729000</v>
      </c>
      <c r="Q1259" s="16">
        <f>IFERROR(VLOOKUP(G1259,SCENARIOS!$A$13:$E$18,4,0),0.025)</f>
        <v>0.035</v>
      </c>
      <c r="R1259" s="70">
        <f>IFERROR(VLOOKUP(L1259,INPUTS!$A$107:$B$120,2,0),0.0082)</f>
        <v>0.0039</v>
      </c>
      <c r="S1259" s="70">
        <f t="shared" si="292"/>
        <v>5.85</v>
      </c>
      <c r="T1259" s="15">
        <f t="shared" si="293"/>
        <v>622943.1</v>
      </c>
      <c r="U1259" s="15">
        <f>T1259/INPUTS!$B$7*1000</f>
        <v>778678875</v>
      </c>
      <c r="V1259" s="15">
        <f>T1259*INPUTS!$B$6</f>
        <v>1968500.196</v>
      </c>
      <c r="W1259" s="73" t="s">
        <v>521</v>
      </c>
      <c r="X1259" s="73" t="s">
        <v>396</v>
      </c>
      <c r="Y1259" s="74">
        <f>IFERROR(VLOOKUP(E1259,INPUTS!$A$44:$B$103,2,0),0)</f>
        <v>0</v>
      </c>
      <c r="Z1259" s="15">
        <f t="shared" si="295"/>
        <v>0</v>
      </c>
      <c r="AA1259" s="20">
        <f>IFERROR(VLOOKUP(E1259,INPUTS!$A$44:$C$103,3,0),SCENARIOS!$J$25)</f>
        <v>0.015</v>
      </c>
      <c r="AB1259" s="15">
        <f t="shared" si="303"/>
        <v>11097.9148360082</v>
      </c>
      <c r="AC1259" s="20">
        <f>IFERROR(VLOOKUP($E1259,INPUTS!$A$44:$G$103,4,0),SCENARIOS!$K$25)</f>
        <v>0.075</v>
      </c>
      <c r="AD1259" s="15">
        <f t="shared" si="303"/>
        <v>65904.2073598109</v>
      </c>
      <c r="AE1259" s="20">
        <f>IFERROR(VLOOKUP($E1259,INPUTS!$A$44:$G$103,5,0),SCENARIOS!$L$25)</f>
        <v>0.15</v>
      </c>
      <c r="AF1259" s="15">
        <f t="shared" si="303"/>
        <v>156547.049131519</v>
      </c>
      <c r="AG1259" s="20">
        <f>IFERROR(VLOOKUP($E1259,INPUTS!$A$44:$G$103,6,0),SCENARIOS!$M$25)</f>
        <v>0.2</v>
      </c>
      <c r="AH1259" s="15">
        <f t="shared" si="297"/>
        <v>247905.048590578</v>
      </c>
      <c r="AI1259" s="20">
        <f>IFERROR(VLOOKUP($E1259,INPUTS!$A$44:$G$103,7,0),SCENARIOS!$N$25)</f>
        <v>0.3</v>
      </c>
      <c r="AJ1259" s="15">
        <f t="shared" si="298"/>
        <v>441650.146967628</v>
      </c>
      <c r="AK1259" s="1"/>
      <c r="AL1259" t="str">
        <f t="shared" si="300"/>
        <v>MULTI</v>
      </c>
      <c r="AM1259" s="21">
        <f t="shared" si="301"/>
        <v>1472167.15655876</v>
      </c>
    </row>
    <row r="1260" ht="15" customHeight="1" spans="1:39">
      <c r="A1260" s="6" t="s">
        <v>2294</v>
      </c>
      <c r="B1260" s="70" t="s">
        <v>628</v>
      </c>
      <c r="C1260" s="70" t="s">
        <v>629</v>
      </c>
      <c r="D1260" s="70" t="s">
        <v>929</v>
      </c>
      <c r="E1260" s="10" t="s">
        <v>630</v>
      </c>
      <c r="F1260" s="70" t="s">
        <v>451</v>
      </c>
      <c r="G1260" s="70" t="s">
        <v>181</v>
      </c>
      <c r="H1260" s="70" t="s">
        <v>1519</v>
      </c>
      <c r="I1260" s="70" t="s">
        <v>1519</v>
      </c>
      <c r="J1260" s="70" t="s">
        <v>1519</v>
      </c>
      <c r="K1260" s="70" t="s">
        <v>1520</v>
      </c>
      <c r="L1260" s="71" t="s">
        <v>279</v>
      </c>
      <c r="M1260" s="72">
        <v>85189</v>
      </c>
      <c r="N1260" s="14">
        <f t="shared" si="299"/>
        <v>233.394520547945</v>
      </c>
      <c r="O1260" s="15">
        <v>1600</v>
      </c>
      <c r="P1260" s="15">
        <f t="shared" ref="P1260:P1261" si="304">M1260*O1260</f>
        <v>136302400</v>
      </c>
      <c r="Q1260" s="16">
        <f>IFERROR(VLOOKUP(G1260,SCENARIOS!$A$13:$E$18,4,0),0.025)</f>
        <v>0.035</v>
      </c>
      <c r="R1260" s="70">
        <f>IFERROR(VLOOKUP(L1260,INPUTS!$A$107:$B$120,2,0),0.0082)</f>
        <v>0.0039</v>
      </c>
      <c r="S1260" s="70">
        <f t="shared" ref="S1260:S1261" si="305">O1260*R1260</f>
        <v>6.24</v>
      </c>
      <c r="T1260" s="15">
        <f t="shared" ref="T1260:T1261" si="306">M1260*S1260</f>
        <v>531579.36</v>
      </c>
      <c r="U1260" s="15">
        <f>T1260/INPUTS!$B$7*1000</f>
        <v>664474200</v>
      </c>
      <c r="V1260" s="15">
        <f>T1260*INPUTS!$B$6</f>
        <v>1679790.7776</v>
      </c>
      <c r="W1260" s="73" t="s">
        <v>521</v>
      </c>
      <c r="X1260" s="73" t="s">
        <v>396</v>
      </c>
      <c r="Y1260" s="74">
        <f>IFERROR(VLOOKUP(E1260,INPUTS!$A$44:$B$103,2,0),0)</f>
        <v>0</v>
      </c>
      <c r="Z1260" s="15">
        <f t="shared" si="295"/>
        <v>0</v>
      </c>
      <c r="AA1260" s="20">
        <f>IFERROR(VLOOKUP(E1260,INPUTS!$A$44:$C$103,3,0),SCENARIOS!$J$25)</f>
        <v>0.015</v>
      </c>
      <c r="AB1260" s="15">
        <f t="shared" si="303"/>
        <v>9470.24289354795</v>
      </c>
      <c r="AC1260" s="20">
        <f>IFERROR(VLOOKUP($E1260,INPUTS!$A$44:$G$103,4,0),SCENARIOS!$K$25)</f>
        <v>0.075</v>
      </c>
      <c r="AD1260" s="15">
        <f t="shared" si="303"/>
        <v>56238.3889790827</v>
      </c>
      <c r="AE1260" s="20">
        <f>IFERROR(VLOOKUP($E1260,INPUTS!$A$44:$G$103,5,0),SCENARIOS!$L$25)</f>
        <v>0.15</v>
      </c>
      <c r="AF1260" s="15">
        <f t="shared" si="303"/>
        <v>133587.128884197</v>
      </c>
      <c r="AG1260" s="20">
        <f>IFERROR(VLOOKUP($E1260,INPUTS!$A$44:$G$103,6,0),SCENARIOS!$M$25)</f>
        <v>0.2</v>
      </c>
      <c r="AH1260" s="15">
        <f t="shared" si="297"/>
        <v>211546.13811526</v>
      </c>
      <c r="AI1260" s="20">
        <f>IFERROR(VLOOKUP($E1260,INPUTS!$A$44:$G$103,7,0),SCENARIOS!$N$25)</f>
        <v>0.3</v>
      </c>
      <c r="AJ1260" s="15">
        <f t="shared" si="298"/>
        <v>376875.676877965</v>
      </c>
      <c r="AK1260" s="1"/>
      <c r="AL1260" t="str">
        <f t="shared" si="300"/>
        <v>MULTI</v>
      </c>
      <c r="AM1260" s="21">
        <f t="shared" si="301"/>
        <v>1256252.25625988</v>
      </c>
    </row>
    <row r="1261" ht="15" customHeight="1" spans="1:39">
      <c r="A1261" s="24" t="s">
        <v>2295</v>
      </c>
      <c r="B1261" s="70" t="s">
        <v>449</v>
      </c>
      <c r="C1261" s="70" t="s">
        <v>450</v>
      </c>
      <c r="D1261" s="70" t="s">
        <v>929</v>
      </c>
      <c r="E1261" s="10" t="s">
        <v>452</v>
      </c>
      <c r="F1261" s="70" t="s">
        <v>451</v>
      </c>
      <c r="G1261" s="70" t="s">
        <v>181</v>
      </c>
      <c r="H1261" s="70" t="s">
        <v>1519</v>
      </c>
      <c r="I1261" s="70" t="s">
        <v>1519</v>
      </c>
      <c r="J1261" s="70" t="s">
        <v>1519</v>
      </c>
      <c r="K1261" s="70" t="s">
        <v>1520</v>
      </c>
      <c r="L1261" s="71" t="s">
        <v>286</v>
      </c>
      <c r="M1261" s="72">
        <v>76062</v>
      </c>
      <c r="N1261" s="14">
        <f t="shared" si="299"/>
        <v>208.38904109589</v>
      </c>
      <c r="O1261" s="15">
        <v>1700</v>
      </c>
      <c r="P1261" s="15">
        <f t="shared" si="304"/>
        <v>129305400</v>
      </c>
      <c r="Q1261" s="16">
        <f>IFERROR(VLOOKUP(G1261,SCENARIOS!$A$13:$E$18,4,0),0.025)</f>
        <v>0.035</v>
      </c>
      <c r="R1261" s="70">
        <f>IFERROR(VLOOKUP(L1261,INPUTS!$A$107:$B$120,2,0),0.0082)</f>
        <v>0.0039</v>
      </c>
      <c r="S1261" s="70">
        <f t="shared" si="305"/>
        <v>6.63</v>
      </c>
      <c r="T1261" s="15">
        <f t="shared" si="306"/>
        <v>504291.06</v>
      </c>
      <c r="U1261" s="15">
        <f>T1261/INPUTS!$B$7*1000</f>
        <v>630363825</v>
      </c>
      <c r="V1261" s="15">
        <f>T1261*INPUTS!$B$6</f>
        <v>1593559.7496</v>
      </c>
      <c r="W1261" s="73" t="s">
        <v>521</v>
      </c>
      <c r="X1261" s="73" t="s">
        <v>396</v>
      </c>
      <c r="Y1261" s="74">
        <f>IFERROR(VLOOKUP(E1261,INPUTS!$A$44:$B$103,2,0),0)</f>
        <v>0</v>
      </c>
      <c r="Z1261" s="15">
        <f t="shared" si="295"/>
        <v>0</v>
      </c>
      <c r="AA1261" s="20">
        <f>IFERROR(VLOOKUP(E1261,INPUTS!$A$44:$C$103,3,0),SCENARIOS!$J$25)</f>
        <v>0.015</v>
      </c>
      <c r="AB1261" s="15">
        <f t="shared" si="303"/>
        <v>8984.09379033219</v>
      </c>
      <c r="AC1261" s="20">
        <f>IFERROR(VLOOKUP($E1261,INPUTS!$A$44:$G$103,4,0),SCENARIOS!$K$25)</f>
        <v>0.075</v>
      </c>
      <c r="AD1261" s="15">
        <f t="shared" si="303"/>
        <v>53351.4258171234</v>
      </c>
      <c r="AE1261" s="20">
        <f>IFERROR(VLOOKUP($E1261,INPUTS!$A$44:$G$103,5,0),SCENARIOS!$L$25)</f>
        <v>0.15</v>
      </c>
      <c r="AF1261" s="15">
        <f t="shared" si="303"/>
        <v>126729.515659465</v>
      </c>
      <c r="AG1261" s="20">
        <f>IFERROR(VLOOKUP($E1261,INPUTS!$A$44:$G$103,6,0),SCENARIOS!$M$25)</f>
        <v>0.2</v>
      </c>
      <c r="AH1261" s="15">
        <f t="shared" si="297"/>
        <v>200686.547026677</v>
      </c>
      <c r="AI1261" s="20">
        <f>IFERROR(VLOOKUP($E1261,INPUTS!$A$44:$G$103,7,0),SCENARIOS!$N$25)</f>
        <v>0.3</v>
      </c>
      <c r="AJ1261" s="15">
        <f t="shared" si="298"/>
        <v>357528.995446713</v>
      </c>
      <c r="AK1261" s="1"/>
      <c r="AL1261" t="str">
        <f t="shared" si="300"/>
        <v>MULTI</v>
      </c>
      <c r="AM1261" s="21">
        <f t="shared" si="301"/>
        <v>1191763.31815571</v>
      </c>
    </row>
    <row r="1262" ht="15" customHeight="1" spans="1:39">
      <c r="A1262" s="6"/>
      <c r="B1262" s="70"/>
      <c r="C1262" s="70"/>
      <c r="D1262" s="70"/>
      <c r="E1262" s="10"/>
      <c r="F1262" s="70"/>
      <c r="G1262" s="70"/>
      <c r="H1262" s="70"/>
      <c r="I1262" s="70"/>
      <c r="J1262" s="70"/>
      <c r="K1262" s="70"/>
      <c r="L1262" s="71"/>
      <c r="M1262" s="72"/>
      <c r="N1262" s="76"/>
      <c r="O1262" s="15"/>
      <c r="P1262" s="15"/>
      <c r="Q1262" s="16"/>
      <c r="R1262" s="70"/>
      <c r="S1262" s="70"/>
      <c r="T1262" s="15"/>
      <c r="U1262" s="15"/>
      <c r="V1262" s="15"/>
      <c r="W1262" s="73"/>
      <c r="X1262" s="73"/>
      <c r="Y1262" s="74"/>
      <c r="Z1262" s="15"/>
      <c r="AA1262" s="20"/>
      <c r="AB1262" s="15"/>
      <c r="AC1262" s="20"/>
      <c r="AD1262" s="15"/>
      <c r="AE1262" s="20"/>
      <c r="AF1262" s="15"/>
      <c r="AG1262" s="20"/>
      <c r="AH1262" s="15"/>
      <c r="AI1262" s="20"/>
      <c r="AJ1262" s="15"/>
      <c r="AK1262" s="1"/>
      <c r="AM1262" s="21"/>
    </row>
    <row r="1263" ht="15" customHeight="1" spans="1:39">
      <c r="A1263" s="24"/>
      <c r="B1263" s="70"/>
      <c r="C1263" s="70"/>
      <c r="D1263" s="70"/>
      <c r="E1263" s="10"/>
      <c r="F1263" s="70"/>
      <c r="G1263" s="70"/>
      <c r="H1263" s="70"/>
      <c r="I1263" s="70"/>
      <c r="J1263" s="70"/>
      <c r="K1263" s="70"/>
      <c r="L1263" s="71"/>
      <c r="M1263" s="72"/>
      <c r="N1263" s="76"/>
      <c r="O1263" s="15"/>
      <c r="P1263" s="15"/>
      <c r="Q1263" s="16"/>
      <c r="R1263" s="70"/>
      <c r="S1263" s="70"/>
      <c r="T1263" s="15"/>
      <c r="U1263" s="15"/>
      <c r="V1263" s="15"/>
      <c r="W1263" s="73"/>
      <c r="X1263" s="73"/>
      <c r="Y1263" s="74"/>
      <c r="Z1263" s="15"/>
      <c r="AA1263" s="20"/>
      <c r="AB1263" s="15"/>
      <c r="AC1263" s="20"/>
      <c r="AD1263" s="15"/>
      <c r="AE1263" s="20"/>
      <c r="AF1263" s="15"/>
      <c r="AG1263" s="20"/>
      <c r="AH1263" s="15"/>
      <c r="AI1263" s="20"/>
      <c r="AJ1263" s="15"/>
      <c r="AK1263" s="1"/>
      <c r="AM1263" s="21"/>
    </row>
    <row r="1264" ht="15" customHeight="1" spans="1:39">
      <c r="A1264" s="52"/>
      <c r="B1264" s="52"/>
      <c r="C1264" s="52"/>
      <c r="D1264" s="52"/>
      <c r="E1264" s="52"/>
      <c r="F1264" s="52"/>
      <c r="G1264" s="52"/>
      <c r="H1264" s="52"/>
      <c r="I1264" s="52"/>
      <c r="J1264" s="52"/>
      <c r="K1264" s="52"/>
      <c r="L1264" s="53"/>
      <c r="M1264" s="13"/>
      <c r="N1264" s="14"/>
      <c r="O1264" s="15"/>
      <c r="P1264" s="15"/>
      <c r="Q1264" s="16"/>
      <c r="R1264" s="70"/>
      <c r="S1264" s="70"/>
      <c r="T1264" s="15"/>
      <c r="U1264" s="15"/>
      <c r="V1264" s="15"/>
      <c r="W1264" s="73"/>
      <c r="X1264" s="73"/>
      <c r="Y1264" s="74"/>
      <c r="Z1264" s="15"/>
      <c r="AA1264" s="20"/>
      <c r="AB1264" s="15"/>
      <c r="AC1264" s="20"/>
      <c r="AD1264" s="15"/>
      <c r="AE1264" s="20"/>
      <c r="AF1264" s="15"/>
      <c r="AG1264" s="20"/>
      <c r="AH1264" s="15"/>
      <c r="AI1264" s="20"/>
      <c r="AJ1264" s="15"/>
      <c r="AK1264" s="1"/>
      <c r="AM1264" s="21"/>
    </row>
    <row r="1265" ht="15" customHeight="1" spans="1:39">
      <c r="A1265" s="52"/>
      <c r="B1265" s="52"/>
      <c r="C1265" s="52"/>
      <c r="D1265" s="52"/>
      <c r="E1265" s="52"/>
      <c r="F1265" s="52"/>
      <c r="G1265" s="52"/>
      <c r="H1265" s="52"/>
      <c r="I1265" s="52"/>
      <c r="J1265" s="52"/>
      <c r="K1265" s="52"/>
      <c r="L1265" s="53"/>
      <c r="M1265" s="13"/>
      <c r="N1265" s="14"/>
      <c r="O1265" s="15"/>
      <c r="P1265" s="15"/>
      <c r="Q1265" s="16"/>
      <c r="R1265" s="70"/>
      <c r="S1265" s="70"/>
      <c r="T1265" s="15"/>
      <c r="U1265" s="15"/>
      <c r="V1265" s="15"/>
      <c r="W1265" s="73"/>
      <c r="X1265" s="73"/>
      <c r="Y1265" s="74"/>
      <c r="Z1265" s="15"/>
      <c r="AA1265" s="20"/>
      <c r="AB1265" s="15"/>
      <c r="AC1265" s="20"/>
      <c r="AD1265" s="15"/>
      <c r="AE1265" s="20"/>
      <c r="AF1265" s="15"/>
      <c r="AG1265" s="20"/>
      <c r="AH1265" s="15"/>
      <c r="AI1265" s="20"/>
      <c r="AJ1265" s="15"/>
      <c r="AK1265" s="1"/>
      <c r="AM1265" s="21"/>
    </row>
    <row r="1266" ht="15" customHeight="1" spans="1:39">
      <c r="A1266" s="52"/>
      <c r="B1266" s="52"/>
      <c r="C1266" s="52"/>
      <c r="D1266" s="52"/>
      <c r="E1266" s="52"/>
      <c r="F1266" s="52"/>
      <c r="G1266" s="52"/>
      <c r="H1266" s="52"/>
      <c r="I1266" s="52"/>
      <c r="J1266" s="52"/>
      <c r="K1266" s="52"/>
      <c r="L1266" s="53"/>
      <c r="M1266" s="13"/>
      <c r="N1266" s="14"/>
      <c r="O1266" s="15"/>
      <c r="P1266" s="15"/>
      <c r="Q1266" s="16"/>
      <c r="R1266" s="70"/>
      <c r="S1266" s="70"/>
      <c r="T1266" s="15"/>
      <c r="U1266" s="15"/>
      <c r="V1266" s="15"/>
      <c r="W1266" s="73"/>
      <c r="X1266" s="73"/>
      <c r="Y1266" s="74"/>
      <c r="Z1266" s="15"/>
      <c r="AA1266" s="20"/>
      <c r="AB1266" s="15"/>
      <c r="AC1266" s="20"/>
      <c r="AD1266" s="15"/>
      <c r="AE1266" s="20"/>
      <c r="AF1266" s="15"/>
      <c r="AG1266" s="20"/>
      <c r="AH1266" s="15"/>
      <c r="AI1266" s="20"/>
      <c r="AJ1266" s="15"/>
      <c r="AK1266" s="1"/>
      <c r="AM1266" s="21"/>
    </row>
    <row r="1267" ht="15" customHeight="1" spans="1:39">
      <c r="A1267" s="52"/>
      <c r="B1267" s="52"/>
      <c r="C1267" s="52"/>
      <c r="D1267" s="52"/>
      <c r="E1267" s="52"/>
      <c r="F1267" s="52"/>
      <c r="G1267" s="52"/>
      <c r="H1267" s="52"/>
      <c r="I1267" s="52"/>
      <c r="J1267" s="52"/>
      <c r="K1267" s="52"/>
      <c r="L1267" s="53"/>
      <c r="M1267" s="13"/>
      <c r="N1267" s="14"/>
      <c r="O1267" s="15"/>
      <c r="P1267" s="15"/>
      <c r="Q1267" s="16"/>
      <c r="R1267" s="70"/>
      <c r="S1267" s="70"/>
      <c r="T1267" s="15"/>
      <c r="U1267" s="15"/>
      <c r="V1267" s="15"/>
      <c r="W1267" s="73"/>
      <c r="X1267" s="73"/>
      <c r="Y1267" s="74"/>
      <c r="Z1267" s="15"/>
      <c r="AA1267" s="20"/>
      <c r="AB1267" s="15"/>
      <c r="AC1267" s="20"/>
      <c r="AD1267" s="15"/>
      <c r="AE1267" s="20"/>
      <c r="AF1267" s="15"/>
      <c r="AG1267" s="20"/>
      <c r="AH1267" s="15"/>
      <c r="AI1267" s="20"/>
      <c r="AJ1267" s="15"/>
      <c r="AK1267" s="1"/>
      <c r="AM1267" s="21"/>
    </row>
    <row r="1268" ht="15" customHeight="1" spans="1:39">
      <c r="A1268" s="52"/>
      <c r="B1268" s="52"/>
      <c r="C1268" s="52"/>
      <c r="D1268" s="52"/>
      <c r="E1268" s="52"/>
      <c r="F1268" s="52"/>
      <c r="G1268" s="52"/>
      <c r="H1268" s="52"/>
      <c r="I1268" s="52"/>
      <c r="J1268" s="52"/>
      <c r="K1268" s="52"/>
      <c r="L1268" s="53"/>
      <c r="M1268" s="13"/>
      <c r="N1268" s="14"/>
      <c r="O1268" s="15"/>
      <c r="P1268" s="15"/>
      <c r="Q1268" s="16"/>
      <c r="R1268" s="70"/>
      <c r="S1268" s="70"/>
      <c r="T1268" s="15"/>
      <c r="U1268" s="15"/>
      <c r="V1268" s="15"/>
      <c r="W1268" s="73"/>
      <c r="X1268" s="73"/>
      <c r="Y1268" s="74"/>
      <c r="Z1268" s="15"/>
      <c r="AA1268" s="20"/>
      <c r="AB1268" s="15"/>
      <c r="AC1268" s="20"/>
      <c r="AD1268" s="15"/>
      <c r="AE1268" s="20"/>
      <c r="AF1268" s="15"/>
      <c r="AG1268" s="20"/>
      <c r="AH1268" s="15"/>
      <c r="AI1268" s="20"/>
      <c r="AJ1268" s="15"/>
      <c r="AK1268" s="1"/>
      <c r="AM1268" s="21"/>
    </row>
    <row r="1269" ht="15" customHeight="1" spans="1:39">
      <c r="A1269" s="52"/>
      <c r="B1269" s="52"/>
      <c r="C1269" s="52"/>
      <c r="D1269" s="52"/>
      <c r="E1269" s="52"/>
      <c r="F1269" s="52"/>
      <c r="G1269" s="52"/>
      <c r="H1269" s="52"/>
      <c r="I1269" s="52"/>
      <c r="J1269" s="52"/>
      <c r="K1269" s="52"/>
      <c r="L1269" s="53"/>
      <c r="M1269" s="13"/>
      <c r="N1269" s="14"/>
      <c r="O1269" s="15"/>
      <c r="P1269" s="15"/>
      <c r="Q1269" s="16"/>
      <c r="R1269" s="70"/>
      <c r="S1269" s="70"/>
      <c r="T1269" s="15"/>
      <c r="U1269" s="15"/>
      <c r="V1269" s="15"/>
      <c r="W1269" s="73"/>
      <c r="X1269" s="73"/>
      <c r="Y1269" s="74"/>
      <c r="Z1269" s="15"/>
      <c r="AA1269" s="20"/>
      <c r="AB1269" s="15"/>
      <c r="AC1269" s="20"/>
      <c r="AD1269" s="15"/>
      <c r="AE1269" s="20"/>
      <c r="AF1269" s="15"/>
      <c r="AG1269" s="20"/>
      <c r="AH1269" s="15"/>
      <c r="AI1269" s="20"/>
      <c r="AJ1269" s="15"/>
      <c r="AK1269" s="1"/>
      <c r="AM1269" s="21"/>
    </row>
    <row r="1270" ht="15" customHeight="1" spans="1:39">
      <c r="A1270" s="52"/>
      <c r="B1270" s="52"/>
      <c r="C1270" s="52"/>
      <c r="D1270" s="52"/>
      <c r="E1270" s="52"/>
      <c r="F1270" s="52"/>
      <c r="G1270" s="52"/>
      <c r="H1270" s="52"/>
      <c r="I1270" s="52"/>
      <c r="J1270" s="52"/>
      <c r="K1270" s="52"/>
      <c r="L1270" s="53"/>
      <c r="M1270" s="13"/>
      <c r="N1270" s="14"/>
      <c r="O1270" s="15"/>
      <c r="P1270" s="15"/>
      <c r="Q1270" s="16"/>
      <c r="R1270" s="70"/>
      <c r="S1270" s="70"/>
      <c r="T1270" s="15"/>
      <c r="U1270" s="15"/>
      <c r="V1270" s="15"/>
      <c r="W1270" s="73"/>
      <c r="X1270" s="73"/>
      <c r="Y1270" s="74"/>
      <c r="Z1270" s="15"/>
      <c r="AA1270" s="20"/>
      <c r="AB1270" s="15"/>
      <c r="AC1270" s="20"/>
      <c r="AD1270" s="15"/>
      <c r="AE1270" s="20"/>
      <c r="AF1270" s="15"/>
      <c r="AG1270" s="20"/>
      <c r="AH1270" s="15"/>
      <c r="AI1270" s="20"/>
      <c r="AJ1270" s="15"/>
      <c r="AK1270" s="1"/>
      <c r="AM1270" s="21"/>
    </row>
    <row r="1271" ht="15" customHeight="1" spans="1:39">
      <c r="A1271" s="52"/>
      <c r="B1271" s="52"/>
      <c r="C1271" s="52"/>
      <c r="D1271" s="52"/>
      <c r="E1271" s="52"/>
      <c r="F1271" s="52"/>
      <c r="G1271" s="52"/>
      <c r="H1271" s="52"/>
      <c r="I1271" s="52"/>
      <c r="J1271" s="52"/>
      <c r="K1271" s="52"/>
      <c r="L1271" s="53"/>
      <c r="M1271" s="13"/>
      <c r="N1271" s="14"/>
      <c r="O1271" s="15"/>
      <c r="P1271" s="15"/>
      <c r="Q1271" s="16"/>
      <c r="R1271" s="70"/>
      <c r="S1271" s="70"/>
      <c r="T1271" s="15"/>
      <c r="U1271" s="15"/>
      <c r="V1271" s="15"/>
      <c r="W1271" s="73"/>
      <c r="X1271" s="73"/>
      <c r="Y1271" s="74"/>
      <c r="Z1271" s="15"/>
      <c r="AA1271" s="20"/>
      <c r="AB1271" s="15"/>
      <c r="AC1271" s="20"/>
      <c r="AD1271" s="15"/>
      <c r="AE1271" s="20"/>
      <c r="AF1271" s="15"/>
      <c r="AG1271" s="20"/>
      <c r="AH1271" s="15"/>
      <c r="AI1271" s="20"/>
      <c r="AJ1271" s="15"/>
      <c r="AK1271" s="1"/>
      <c r="AM1271" s="21"/>
    </row>
    <row r="1272" ht="15" customHeight="1" spans="1:39">
      <c r="A1272" s="52"/>
      <c r="B1272" s="52"/>
      <c r="C1272" s="52"/>
      <c r="D1272" s="52"/>
      <c r="E1272" s="52"/>
      <c r="F1272" s="52"/>
      <c r="G1272" s="52"/>
      <c r="H1272" s="52"/>
      <c r="I1272" s="52"/>
      <c r="J1272" s="52"/>
      <c r="K1272" s="52"/>
      <c r="L1272" s="53"/>
      <c r="M1272" s="13"/>
      <c r="N1272" s="14"/>
      <c r="O1272" s="15"/>
      <c r="P1272" s="15"/>
      <c r="Q1272" s="16"/>
      <c r="R1272" s="70"/>
      <c r="S1272" s="70"/>
      <c r="T1272" s="15"/>
      <c r="U1272" s="15"/>
      <c r="V1272" s="15"/>
      <c r="W1272" s="73"/>
      <c r="X1272" s="73"/>
      <c r="Y1272" s="74"/>
      <c r="Z1272" s="15"/>
      <c r="AA1272" s="20"/>
      <c r="AB1272" s="15"/>
      <c r="AC1272" s="20"/>
      <c r="AD1272" s="15"/>
      <c r="AE1272" s="20"/>
      <c r="AF1272" s="15"/>
      <c r="AG1272" s="20"/>
      <c r="AH1272" s="15"/>
      <c r="AI1272" s="20"/>
      <c r="AJ1272" s="15"/>
      <c r="AK1272" s="1"/>
      <c r="AM1272" s="21"/>
    </row>
    <row r="1273" ht="15" customHeight="1" spans="1:39">
      <c r="A1273" s="52"/>
      <c r="B1273" s="52"/>
      <c r="C1273" s="52"/>
      <c r="D1273" s="52"/>
      <c r="E1273" s="52"/>
      <c r="F1273" s="52"/>
      <c r="G1273" s="52"/>
      <c r="H1273" s="52"/>
      <c r="I1273" s="52"/>
      <c r="J1273" s="52"/>
      <c r="K1273" s="52"/>
      <c r="L1273" s="53"/>
      <c r="M1273" s="13"/>
      <c r="N1273" s="14"/>
      <c r="O1273" s="15"/>
      <c r="P1273" s="15"/>
      <c r="Q1273" s="16"/>
      <c r="R1273" s="70"/>
      <c r="S1273" s="70"/>
      <c r="T1273" s="15"/>
      <c r="U1273" s="15"/>
      <c r="V1273" s="15"/>
      <c r="W1273" s="73"/>
      <c r="X1273" s="73"/>
      <c r="Y1273" s="74"/>
      <c r="Z1273" s="15"/>
      <c r="AA1273" s="20"/>
      <c r="AB1273" s="15"/>
      <c r="AC1273" s="20"/>
      <c r="AD1273" s="15"/>
      <c r="AE1273" s="20"/>
      <c r="AF1273" s="15"/>
      <c r="AG1273" s="20"/>
      <c r="AH1273" s="15"/>
      <c r="AI1273" s="20"/>
      <c r="AJ1273" s="15"/>
      <c r="AK1273" s="1"/>
      <c r="AM1273" s="21"/>
    </row>
    <row r="1274" ht="15" customHeight="1" spans="1:39">
      <c r="A1274" s="52"/>
      <c r="B1274" s="52"/>
      <c r="C1274" s="52"/>
      <c r="D1274" s="52"/>
      <c r="E1274" s="52"/>
      <c r="F1274" s="52"/>
      <c r="G1274" s="52"/>
      <c r="H1274" s="52"/>
      <c r="I1274" s="52"/>
      <c r="J1274" s="52"/>
      <c r="K1274" s="52"/>
      <c r="L1274" s="53"/>
      <c r="M1274" s="13"/>
      <c r="N1274" s="14"/>
      <c r="O1274" s="15"/>
      <c r="P1274" s="15"/>
      <c r="Q1274" s="16"/>
      <c r="R1274" s="70"/>
      <c r="S1274" s="70"/>
      <c r="T1274" s="15"/>
      <c r="U1274" s="15"/>
      <c r="V1274" s="15"/>
      <c r="W1274" s="73"/>
      <c r="X1274" s="73"/>
      <c r="Y1274" s="74"/>
      <c r="Z1274" s="15"/>
      <c r="AA1274" s="20"/>
      <c r="AB1274" s="15"/>
      <c r="AC1274" s="20"/>
      <c r="AD1274" s="15"/>
      <c r="AE1274" s="20"/>
      <c r="AF1274" s="15"/>
      <c r="AG1274" s="20"/>
      <c r="AH1274" s="15"/>
      <c r="AI1274" s="20"/>
      <c r="AJ1274" s="15"/>
      <c r="AK1274" s="1"/>
      <c r="AM1274" s="21"/>
    </row>
    <row r="1275" ht="15" customHeight="1" spans="1:39">
      <c r="A1275" s="52"/>
      <c r="B1275" s="52"/>
      <c r="C1275" s="52"/>
      <c r="D1275" s="52"/>
      <c r="E1275" s="52"/>
      <c r="F1275" s="52"/>
      <c r="G1275" s="52"/>
      <c r="H1275" s="52"/>
      <c r="I1275" s="52"/>
      <c r="J1275" s="52"/>
      <c r="K1275" s="52"/>
      <c r="L1275" s="53"/>
      <c r="M1275" s="13"/>
      <c r="N1275" s="14"/>
      <c r="O1275" s="15"/>
      <c r="P1275" s="15"/>
      <c r="Q1275" s="16"/>
      <c r="R1275" s="70"/>
      <c r="S1275" s="70"/>
      <c r="T1275" s="15"/>
      <c r="U1275" s="15"/>
      <c r="V1275" s="15"/>
      <c r="W1275" s="73"/>
      <c r="X1275" s="73"/>
      <c r="Y1275" s="74"/>
      <c r="Z1275" s="15"/>
      <c r="AA1275" s="20"/>
      <c r="AB1275" s="15"/>
      <c r="AC1275" s="20"/>
      <c r="AD1275" s="15"/>
      <c r="AE1275" s="20"/>
      <c r="AF1275" s="15"/>
      <c r="AG1275" s="20"/>
      <c r="AH1275" s="15"/>
      <c r="AI1275" s="20"/>
      <c r="AJ1275" s="15"/>
      <c r="AK1275" s="1"/>
      <c r="AM1275" s="21"/>
    </row>
    <row r="1276" ht="15" customHeight="1" spans="1:39">
      <c r="A1276" s="52"/>
      <c r="B1276" s="52"/>
      <c r="C1276" s="52"/>
      <c r="D1276" s="52"/>
      <c r="E1276" s="52"/>
      <c r="F1276" s="52"/>
      <c r="G1276" s="52"/>
      <c r="H1276" s="52"/>
      <c r="I1276" s="52"/>
      <c r="J1276" s="52"/>
      <c r="K1276" s="52"/>
      <c r="L1276" s="53"/>
      <c r="M1276" s="13"/>
      <c r="N1276" s="14"/>
      <c r="O1276" s="15"/>
      <c r="P1276" s="15"/>
      <c r="Q1276" s="16"/>
      <c r="R1276" s="70"/>
      <c r="S1276" s="70"/>
      <c r="T1276" s="15"/>
      <c r="U1276" s="15"/>
      <c r="V1276" s="15"/>
      <c r="W1276" s="73"/>
      <c r="X1276" s="73"/>
      <c r="Y1276" s="74"/>
      <c r="Z1276" s="15"/>
      <c r="AA1276" s="20"/>
      <c r="AB1276" s="15"/>
      <c r="AC1276" s="20"/>
      <c r="AD1276" s="15"/>
      <c r="AE1276" s="20"/>
      <c r="AF1276" s="15"/>
      <c r="AG1276" s="20"/>
      <c r="AH1276" s="15"/>
      <c r="AI1276" s="20"/>
      <c r="AJ1276" s="15"/>
      <c r="AK1276" s="1"/>
      <c r="AM1276" s="21"/>
    </row>
    <row r="1277" ht="15" customHeight="1" spans="1:39">
      <c r="A1277" s="52"/>
      <c r="B1277" s="52"/>
      <c r="C1277" s="52"/>
      <c r="D1277" s="52"/>
      <c r="E1277" s="52"/>
      <c r="F1277" s="52"/>
      <c r="G1277" s="52"/>
      <c r="H1277" s="52"/>
      <c r="I1277" s="52"/>
      <c r="J1277" s="52"/>
      <c r="K1277" s="52"/>
      <c r="L1277" s="53"/>
      <c r="M1277" s="13"/>
      <c r="N1277" s="14"/>
      <c r="O1277" s="15"/>
      <c r="P1277" s="15"/>
      <c r="Q1277" s="16"/>
      <c r="R1277" s="70"/>
      <c r="S1277" s="70"/>
      <c r="T1277" s="15"/>
      <c r="U1277" s="15"/>
      <c r="V1277" s="15"/>
      <c r="W1277" s="73"/>
      <c r="X1277" s="73"/>
      <c r="Y1277" s="74"/>
      <c r="Z1277" s="15"/>
      <c r="AA1277" s="20"/>
      <c r="AB1277" s="15"/>
      <c r="AC1277" s="20"/>
      <c r="AD1277" s="15"/>
      <c r="AE1277" s="20"/>
      <c r="AF1277" s="15"/>
      <c r="AG1277" s="20"/>
      <c r="AH1277" s="15"/>
      <c r="AI1277" s="20"/>
      <c r="AJ1277" s="15"/>
      <c r="AK1277" s="1"/>
      <c r="AM1277" s="21"/>
    </row>
    <row r="1278" s="2" customFormat="1" ht="15" customHeight="1" spans="1:39">
      <c r="A1278" s="77" t="s">
        <v>2313</v>
      </c>
      <c r="B1278" s="77"/>
      <c r="C1278" s="77"/>
      <c r="D1278" s="77"/>
      <c r="E1278" s="77"/>
      <c r="F1278" s="77"/>
      <c r="G1278" s="77"/>
      <c r="H1278" s="77"/>
      <c r="I1278" s="77"/>
      <c r="J1278" s="77"/>
      <c r="K1278" s="77"/>
      <c r="L1278" s="77"/>
      <c r="M1278" s="78">
        <f>SUM(M4:M1277)</f>
        <v>10232342</v>
      </c>
      <c r="N1278" s="77"/>
      <c r="O1278" s="77"/>
      <c r="P1278" s="79">
        <f t="shared" ref="P1278:V1278" si="307">SUM(P4:P1277)</f>
        <v>29816298529</v>
      </c>
      <c r="Q1278" s="79"/>
      <c r="R1278" s="79"/>
      <c r="S1278" s="79"/>
      <c r="T1278" s="80">
        <f t="shared" si="307"/>
        <v>161440404.7865</v>
      </c>
      <c r="U1278" s="80">
        <f t="shared" si="307"/>
        <v>201800505983.125</v>
      </c>
      <c r="V1278" s="80">
        <f t="shared" si="307"/>
        <v>510151679.12534</v>
      </c>
      <c r="W1278" s="77"/>
      <c r="X1278" s="77"/>
      <c r="Y1278" s="77"/>
      <c r="Z1278" s="80">
        <f t="shared" ref="Z1278:AD1278" si="308">SUM(Z4:Z1277)</f>
        <v>884809.06526</v>
      </c>
      <c r="AA1278" s="77"/>
      <c r="AB1278" s="80">
        <f t="shared" si="308"/>
        <v>6571242.61985973</v>
      </c>
      <c r="AC1278" s="80"/>
      <c r="AD1278" s="80">
        <f t="shared" si="308"/>
        <v>22081803.4974776</v>
      </c>
      <c r="AE1278" s="77"/>
      <c r="AF1278" s="80">
        <f t="shared" ref="AF1278:AJ1278" si="309">SUM(AF4:AF1277)</f>
        <v>51659062.7977649</v>
      </c>
      <c r="AG1278" s="77"/>
      <c r="AH1278" s="80">
        <f t="shared" si="309"/>
        <v>82117926.7976347</v>
      </c>
      <c r="AI1278" s="77"/>
      <c r="AJ1278" s="80">
        <f t="shared" si="309"/>
        <v>132373960.515692</v>
      </c>
      <c r="AK1278" s="77"/>
      <c r="AL1278" s="77"/>
      <c r="AM1278" s="80">
        <f>SUM(AM4:AM1277)</f>
        <v>361472646.603926</v>
      </c>
    </row>
  </sheetData>
  <conditionalFormatting sqref="K4:K1263">
    <cfRule type="containsText" dxfId="0" priority="6" operator="between" text="domestic">
      <formula>NOT(ISERROR(SEARCH("domestic",K4)))</formula>
    </cfRule>
  </conditionalFormatting>
  <conditionalFormatting sqref="W1264:W1277">
    <cfRule type="containsText" dxfId="1" priority="5" operator="between" text="Yes">
      <formula>NOT(ISERROR(SEARCH("Yes",W1264)))</formula>
    </cfRule>
  </conditionalFormatting>
  <conditionalFormatting sqref="X1264:X1277">
    <cfRule type="containsText" dxfId="1" priority="3" operator="between" text="Yes">
      <formula>NOT(ISERROR(SEARCH("Yes",X1264)))</formula>
    </cfRule>
  </conditionalFormatting>
  <conditionalFormatting sqref="W4:X1263">
    <cfRule type="containsText" dxfId="3" priority="1" operator="between" text="No">
      <formula>NOT(ISERROR(SEARCH("No",W4)))</formula>
    </cfRule>
    <cfRule type="containsText" dxfId="1" priority="2" operator="between" text="Yes">
      <formula>NOT(ISERROR(SEARCH("Yes",W4)))</formula>
    </cfRule>
  </conditionalFormatting>
  <conditionalFormatting sqref="BK134:BL254">
    <cfRule type="containsText" dxfId="2" priority="7" operator="between" text="N">
      <formula>NOT(ISERROR(SEARCH("N",BK134)))</formula>
    </cfRule>
  </conditionalFormatting>
  <conditionalFormatting sqref="W1264:X1277">
    <cfRule type="containsText" dxfId="3" priority="4" operator="between" text="No">
      <formula>NOT(ISERROR(SEARCH("No",W1264)))</formula>
    </cfRule>
  </conditionalFormatting>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F5496"/>
  </sheetPr>
  <dimension ref="A1:BS1278"/>
  <sheetViews>
    <sheetView zoomScale="70" zoomScaleNormal="70" workbookViewId="0">
      <pane xSplit="3" ySplit="3" topLeftCell="D4" activePane="bottomRight" state="frozen"/>
      <selection/>
      <selection pane="topRight"/>
      <selection pane="bottomLeft"/>
      <selection pane="bottomRight" activeCell="AX54" sqref="AX54"/>
    </sheetView>
  </sheetViews>
  <sheetFormatPr defaultColWidth="8.7109375" defaultRowHeight="16.8"/>
  <cols>
    <col min="1" max="1" width="13.859375" customWidth="1"/>
    <col min="2" max="2" width="8" customWidth="1"/>
    <col min="3" max="3" width="28.5703125" customWidth="1"/>
    <col min="4" max="4" width="16.4296875" customWidth="1"/>
    <col min="5" max="5" width="8" customWidth="1"/>
    <col min="6" max="6" width="16" customWidth="1"/>
    <col min="7" max="8" width="8" customWidth="1"/>
    <col min="9" max="9" width="21" customWidth="1"/>
    <col min="10" max="10" width="15.7109375" customWidth="1"/>
    <col min="11" max="11" width="18.859375" customWidth="1"/>
    <col min="12" max="12" width="12" customWidth="1"/>
    <col min="13" max="13" width="14" customWidth="1"/>
    <col min="14" max="15" width="12" customWidth="1"/>
    <col min="16" max="16" width="16" customWidth="1"/>
    <col min="17" max="17" width="8" customWidth="1"/>
    <col min="18" max="19" width="14" customWidth="1"/>
    <col min="20" max="20" width="16" customWidth="1"/>
    <col min="21" max="21" width="19" customWidth="1"/>
    <col min="22" max="22" width="16" customWidth="1"/>
    <col min="23" max="25" width="10" customWidth="1"/>
    <col min="26" max="26" width="14.859375" customWidth="1"/>
    <col min="27" max="27" width="10" customWidth="1"/>
    <col min="28" max="30" width="14" customWidth="1"/>
    <col min="31" max="31" width="8.7109375" customWidth="1"/>
    <col min="32" max="34" width="12.859375" customWidth="1"/>
    <col min="36" max="36" width="12.859375" customWidth="1"/>
    <col min="38" max="38" width="10.7109375" customWidth="1"/>
    <col min="39" max="39" width="15.2890625" customWidth="1"/>
    <col min="46" max="46" width="11" customWidth="1"/>
    <col min="47" max="52" width="16.5703125" customWidth="1"/>
    <col min="54" max="54" width="11" customWidth="1"/>
    <col min="56" max="62" width="14" customWidth="1"/>
    <col min="65" max="65" width="21.7109375" customWidth="1"/>
    <col min="66" max="71" width="13.5703125" customWidth="1"/>
  </cols>
  <sheetData>
    <row r="1" ht="15.75" customHeight="1" spans="1:71">
      <c r="A1" s="3" t="s">
        <v>887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BM1" s="2"/>
    </row>
    <row r="2" spans="1:71">
      <c r="AB2">
        <v>5</v>
      </c>
      <c r="AD2">
        <v>10</v>
      </c>
      <c r="AF2">
        <v>15</v>
      </c>
      <c r="AH2">
        <v>20</v>
      </c>
      <c r="AJ2">
        <v>25</v>
      </c>
      <c r="AT2" s="2" t="s">
        <v>888</v>
      </c>
      <c r="BC2" s="2" t="s">
        <v>889</v>
      </c>
      <c r="BM2" s="2" t="s">
        <v>890</v>
      </c>
    </row>
    <row r="3" ht="34.5" customHeight="1" spans="1:71">
      <c r="A3" s="4" t="s">
        <v>891</v>
      </c>
      <c r="B3" s="4" t="s">
        <v>892</v>
      </c>
      <c r="C3" s="4" t="s">
        <v>378</v>
      </c>
      <c r="D3" s="4" t="s">
        <v>893</v>
      </c>
      <c r="E3" s="4" t="s">
        <v>894</v>
      </c>
      <c r="F3" s="4" t="s">
        <v>895</v>
      </c>
      <c r="G3" s="4" t="s">
        <v>896</v>
      </c>
      <c r="H3" s="4" t="s">
        <v>897</v>
      </c>
      <c r="I3" s="4" t="s">
        <v>898</v>
      </c>
      <c r="J3" s="4" t="s">
        <v>899</v>
      </c>
      <c r="K3" s="4" t="s">
        <v>900</v>
      </c>
      <c r="L3" s="4" t="s">
        <v>901</v>
      </c>
      <c r="M3" s="4" t="s">
        <v>902</v>
      </c>
      <c r="N3" s="4" t="s">
        <v>903</v>
      </c>
      <c r="O3" s="4" t="s">
        <v>904</v>
      </c>
      <c r="P3" s="4" t="s">
        <v>905</v>
      </c>
      <c r="Q3" s="4" t="s">
        <v>906</v>
      </c>
      <c r="R3" s="4" t="s">
        <v>907</v>
      </c>
      <c r="S3" s="4" t="s">
        <v>908</v>
      </c>
      <c r="T3" s="4" t="s">
        <v>909</v>
      </c>
      <c r="U3" s="4" t="s">
        <v>910</v>
      </c>
      <c r="V3" s="4" t="s">
        <v>911</v>
      </c>
      <c r="W3" s="4" t="s">
        <v>912</v>
      </c>
      <c r="X3" s="4" t="s">
        <v>913</v>
      </c>
      <c r="Y3" s="4" t="s">
        <v>914</v>
      </c>
      <c r="Z3" s="4" t="s">
        <v>915</v>
      </c>
      <c r="AA3" s="4" t="s">
        <v>916</v>
      </c>
      <c r="AB3" s="4" t="s">
        <v>917</v>
      </c>
      <c r="AC3" s="4" t="s">
        <v>918</v>
      </c>
      <c r="AD3" s="4" t="s">
        <v>919</v>
      </c>
      <c r="AE3" s="4" t="s">
        <v>920</v>
      </c>
      <c r="AF3" s="4" t="s">
        <v>921</v>
      </c>
      <c r="AG3" s="4" t="s">
        <v>922</v>
      </c>
      <c r="AH3" s="4" t="s">
        <v>923</v>
      </c>
      <c r="AI3" s="4" t="s">
        <v>924</v>
      </c>
      <c r="AJ3" s="4" t="s">
        <v>925</v>
      </c>
      <c r="AL3" s="5" t="s">
        <v>926</v>
      </c>
      <c r="AM3" s="5" t="s">
        <v>927</v>
      </c>
      <c r="AU3" s="2">
        <v>2025</v>
      </c>
      <c r="AV3" s="2">
        <v>2030</v>
      </c>
      <c r="AW3" s="2">
        <v>2035</v>
      </c>
      <c r="AX3" s="2">
        <v>2040</v>
      </c>
      <c r="AY3" s="2">
        <v>2045</v>
      </c>
      <c r="AZ3" s="2">
        <v>2050</v>
      </c>
      <c r="BA3" s="2"/>
      <c r="BB3" s="2"/>
      <c r="BC3" s="2"/>
      <c r="BD3" s="2">
        <v>2025</v>
      </c>
      <c r="BE3" s="2">
        <v>2030</v>
      </c>
      <c r="BF3" s="2">
        <v>2035</v>
      </c>
      <c r="BG3" s="2">
        <v>2040</v>
      </c>
      <c r="BH3" s="2">
        <v>2045</v>
      </c>
      <c r="BI3" s="2">
        <v>2050</v>
      </c>
      <c r="BJ3" s="2"/>
      <c r="BK3" s="2"/>
      <c r="BL3" s="2"/>
      <c r="BM3" s="2"/>
      <c r="BN3" s="2">
        <v>2025</v>
      </c>
      <c r="BO3" s="2">
        <v>2030</v>
      </c>
      <c r="BP3" s="2">
        <v>2035</v>
      </c>
      <c r="BQ3" s="2">
        <v>2040</v>
      </c>
      <c r="BR3" s="2">
        <v>2045</v>
      </c>
      <c r="BS3" s="2">
        <v>2050</v>
      </c>
    </row>
    <row r="4" ht="15" customHeight="1" spans="1:71">
      <c r="A4" s="6" t="s">
        <v>928</v>
      </c>
      <c r="B4" s="7" t="s">
        <v>389</v>
      </c>
      <c r="C4" s="8" t="s">
        <v>390</v>
      </c>
      <c r="D4" s="9" t="s">
        <v>929</v>
      </c>
      <c r="E4" s="10" t="s">
        <v>200</v>
      </c>
      <c r="F4" s="11" t="s">
        <v>391</v>
      </c>
      <c r="G4" s="9" t="s">
        <v>165</v>
      </c>
      <c r="H4" s="9" t="s">
        <v>245</v>
      </c>
      <c r="I4" s="11" t="s">
        <v>930</v>
      </c>
      <c r="J4" s="9" t="s">
        <v>169</v>
      </c>
      <c r="K4" s="9" t="s">
        <v>931</v>
      </c>
      <c r="L4" s="12" t="s">
        <v>293</v>
      </c>
      <c r="M4" s="13">
        <v>3167</v>
      </c>
      <c r="N4" s="14">
        <f>M4/365</f>
        <v>8.67671232876712</v>
      </c>
      <c r="O4" s="15">
        <v>6200</v>
      </c>
      <c r="P4" s="15">
        <f t="shared" ref="P4:P67" si="0">M4*O4</f>
        <v>19635400</v>
      </c>
      <c r="Q4" s="16">
        <f>IFERROR(VLOOKUP(G4,SCENARIOS!$A$13:$E$18,5,0),0.025)</f>
        <v>0.03</v>
      </c>
      <c r="R4" s="17">
        <f>IFERROR(VLOOKUP(L4,INPUTS!$A$107:$B$120,2,0),0.0082)</f>
        <v>0.0079</v>
      </c>
      <c r="S4" s="18">
        <f t="shared" ref="S4:S67" si="1">O4*R4</f>
        <v>48.98</v>
      </c>
      <c r="T4" s="15">
        <f t="shared" ref="T4:T67" si="2">M4*S4</f>
        <v>155119.66</v>
      </c>
      <c r="U4" s="15">
        <f>T4/INPUTS!$B$7*1000</f>
        <v>193899575</v>
      </c>
      <c r="V4" s="15">
        <f>T4*INPUTS!$B$6</f>
        <v>490178.1256</v>
      </c>
      <c r="W4" s="19" t="s">
        <v>396</v>
      </c>
      <c r="X4" s="19" t="s">
        <v>396</v>
      </c>
      <c r="Y4" s="20">
        <f>IFERROR(VLOOKUP(E4,INPUTS!$A$44:$B$103,2,0),0)</f>
        <v>0.02</v>
      </c>
      <c r="Z4" s="15">
        <f t="shared" ref="Z4:Z67" si="3">T4*Y4</f>
        <v>3102.3932</v>
      </c>
      <c r="AA4" s="20">
        <f>IFERROR(VLOOKUP(E4,INPUTS!$A$44:$C$103,3,0),SCENARIOS!$J$26)</f>
        <v>0.06</v>
      </c>
      <c r="AB4" s="15">
        <f t="shared" ref="AB4:AF19" si="4">$T4*AA4*(1+$Q4)^AB$2</f>
        <v>10789.5720151338</v>
      </c>
      <c r="AC4" s="20">
        <f>IFERROR(VLOOKUP($E4,INPUTS!$A$44:$G$103,4,0),SCENARIOS!$K$26)</f>
        <v>0.15</v>
      </c>
      <c r="AD4" s="15">
        <f t="shared" si="4"/>
        <v>31270.1777748437</v>
      </c>
      <c r="AE4" s="20">
        <f>IFERROR(VLOOKUP($E4,INPUTS!$A$44:$G$103,5,0),SCENARIOS!$L$26)</f>
        <v>0.3</v>
      </c>
      <c r="AF4" s="15">
        <f t="shared" si="4"/>
        <v>72501.4127862567</v>
      </c>
      <c r="AG4" s="20">
        <f>IFERROR(VLOOKUP($E4,INPUTS!$A$44:$G$103,6,0),SCENARIOS!$M$26)</f>
        <v>0.4</v>
      </c>
      <c r="AH4" s="15">
        <f t="shared" ref="AH4:AH67" si="5">$T4*AG4*(1+$Q4)^AH$2</f>
        <v>112065.34425764</v>
      </c>
      <c r="AI4" s="20">
        <f>IFERROR(VLOOKUP($E4,INPUTS!$A$44:$G$103,7,0),SCENARIOS!$N$26)</f>
        <v>0.5</v>
      </c>
      <c r="AJ4" s="15">
        <f t="shared" ref="AJ4:AJ67" si="6">$T4*AI4*(1+$Q4)^AJ$2</f>
        <v>162393.060281733</v>
      </c>
      <c r="AL4" t="str">
        <f>IF(H4="MULTI","MULTI",IF(COUNTIFS($E$4:$E$1277,H4,$H$4:$H$1277,E4)&gt;0,"Y","N"))</f>
        <v>N</v>
      </c>
      <c r="AM4" s="21">
        <f>T4*((1+Q4)^25)</f>
        <v>324786.120563466</v>
      </c>
      <c r="AT4" s="22" t="s">
        <v>165</v>
      </c>
      <c r="AU4" s="15">
        <f>SUMIF($G$4:$G$1277,$AT4,$Z$4:$Z$1277)</f>
        <v>804099.36809</v>
      </c>
      <c r="AV4" s="15">
        <f>SUMIF($G$4:$G$1277,$AT4,$AB$4:$AB$1277)</f>
        <v>3559014.14129091</v>
      </c>
      <c r="AW4" s="15">
        <f>SUMIF($G$4:$G$1277,$AT4,$AD$4:$AD$1277)</f>
        <v>9544423.87552746</v>
      </c>
      <c r="AX4" s="15">
        <f>SUMIF($G$4:$G$1277,$AT4,$AF$4:$AF$1277)</f>
        <v>22129206.3060578</v>
      </c>
      <c r="AY4" s="15">
        <f>SUMIF($G$4:$G$1277,$AT4,$AH$4:$AH$1277)</f>
        <v>34849990.4769285</v>
      </c>
      <c r="AZ4" s="15">
        <f>SUMIF($G$4:$G$1277,$AT4,$AJ$4:$AJ$1277)</f>
        <v>53304438.1645441</v>
      </c>
      <c r="BC4" s="2" t="str" cm="1">
        <f t="array" ref="BC4:BC125">_xlfn._xlws.SORT(_xlfn.UNIQUE(E$4:E$1277))</f>
        <v>ABU</v>
      </c>
      <c r="BD4" s="15">
        <f>SUMIF($E$4:$E$1277,$BC4,$Z$4:$Z$1277)</f>
        <v>0</v>
      </c>
      <c r="BE4" s="15">
        <f>SUMIF($E$4:$E$1277,$BC4,$AB$4:$AB$1277)</f>
        <v>80913.1862724098</v>
      </c>
      <c r="BF4" s="15">
        <f>SUMIF($E$4:$E$1277,$BC4,$AD$4:$AD$1277)</f>
        <v>403330.205002559</v>
      </c>
      <c r="BG4" s="15">
        <f>SUMIF($E$4:$E$1277,$BC4,$AF$4:$AF$1277)</f>
        <v>1005245.63276824</v>
      </c>
      <c r="BH4" s="15">
        <f>SUMIF($E$4:$E$1277,$BC4,$AH$4:$AH$1277)</f>
        <v>1879078.4256907</v>
      </c>
      <c r="BI4" s="15">
        <f>SUMIF($E$4:$E$1277,$BC4,$AJ$4:$AJ$1277)</f>
        <v>3902789.32254904</v>
      </c>
      <c r="BJ4" s="23"/>
      <c r="BM4" s="2" t="str" cm="1">
        <f t="array" ref="BM4:BM63">_xlfn._xlws.SORT(_xlfn.UNIQUE(F$4:F$1277))</f>
        <v>Argentina</v>
      </c>
      <c r="BN4" s="15">
        <f>SUMIF($F$4:$F$1277,$BM4,$Z$4:$Z$1277)</f>
        <v>0</v>
      </c>
      <c r="BO4" s="15">
        <f>SUMIF($F$4:$F$1277,$BM4,$AB$4:$AB$1277)</f>
        <v>29202.3213526008</v>
      </c>
      <c r="BP4" s="15">
        <f>SUMIF($F$4:$F$1277,$BM4,$AD$4:$AD$1277)</f>
        <v>142116.356121837</v>
      </c>
      <c r="BQ4" s="15">
        <f>SUMIF($F$4:$F$1277,$BM4,$AF$4:$AF$1277)</f>
        <v>345812.55430829</v>
      </c>
      <c r="BR4" s="15">
        <f>SUMIF($F$4:$F$1277,$BM4,$AH$4:$AH$1277)</f>
        <v>631100.771828308</v>
      </c>
      <c r="BS4" s="15">
        <f>SUMIF($F$4:$F$1277,$BM4,$AJ$4:$AJ$1277)</f>
        <v>1279717.64291965</v>
      </c>
    </row>
    <row r="5" ht="15" customHeight="1" spans="1:71">
      <c r="A5" s="24" t="s">
        <v>932</v>
      </c>
      <c r="B5" s="25" t="s">
        <v>389</v>
      </c>
      <c r="C5" s="26" t="s">
        <v>390</v>
      </c>
      <c r="D5" s="27" t="s">
        <v>929</v>
      </c>
      <c r="E5" s="10" t="s">
        <v>200</v>
      </c>
      <c r="F5" s="28" t="s">
        <v>391</v>
      </c>
      <c r="G5" s="27" t="s">
        <v>165</v>
      </c>
      <c r="H5" s="27" t="s">
        <v>432</v>
      </c>
      <c r="I5" s="28" t="s">
        <v>431</v>
      </c>
      <c r="J5" s="27" t="s">
        <v>173</v>
      </c>
      <c r="K5" s="27" t="s">
        <v>931</v>
      </c>
      <c r="L5" s="29" t="s">
        <v>293</v>
      </c>
      <c r="M5" s="13">
        <v>1584</v>
      </c>
      <c r="N5" s="14">
        <f t="shared" ref="N5:N68" si="7">M5/365</f>
        <v>4.33972602739726</v>
      </c>
      <c r="O5" s="15">
        <v>9200</v>
      </c>
      <c r="P5" s="15">
        <f t="shared" si="0"/>
        <v>14572800</v>
      </c>
      <c r="Q5" s="16">
        <f>IFERROR(VLOOKUP(G5,SCENARIOS!$A$13:$E$18,5,0),0.025)</f>
        <v>0.03</v>
      </c>
      <c r="R5" s="17">
        <f>IFERROR(VLOOKUP(L5,INPUTS!$A$107:$B$120,2,0),0.0082)</f>
        <v>0.0079</v>
      </c>
      <c r="S5" s="30">
        <f t="shared" si="1"/>
        <v>72.68</v>
      </c>
      <c r="T5" s="15">
        <f t="shared" si="2"/>
        <v>115125.12</v>
      </c>
      <c r="U5" s="15">
        <f>T5/INPUTS!$B$7*1000</f>
        <v>143906400</v>
      </c>
      <c r="V5" s="15">
        <f>T5*INPUTS!$B$6</f>
        <v>363795.3792</v>
      </c>
      <c r="W5" s="31" t="s">
        <v>521</v>
      </c>
      <c r="X5" s="19" t="s">
        <v>396</v>
      </c>
      <c r="Y5" s="20">
        <f>IFERROR(VLOOKUP(E5,INPUTS!$A$44:$B$103,2,0),0)</f>
        <v>0.02</v>
      </c>
      <c r="Z5" s="15">
        <f t="shared" si="3"/>
        <v>2302.5024</v>
      </c>
      <c r="AA5" s="20">
        <f>IFERROR(VLOOKUP(E5,INPUTS!$A$44:$C$103,3,0),SCENARIOS!$J$26)</f>
        <v>0.06</v>
      </c>
      <c r="AB5" s="15">
        <f t="shared" si="4"/>
        <v>8007.69401500058</v>
      </c>
      <c r="AC5" s="20">
        <f>IFERROR(VLOOKUP($E5,INPUTS!$A$44:$G$103,4,0),SCENARIOS!$K$26)</f>
        <v>0.15</v>
      </c>
      <c r="AD5" s="15">
        <f t="shared" si="4"/>
        <v>23207.7801662936</v>
      </c>
      <c r="AE5" s="20">
        <f>IFERROR(VLOOKUP($E5,INPUTS!$A$44:$G$103,5,0),SCENARIOS!$L$26)</f>
        <v>0.3</v>
      </c>
      <c r="AF5" s="15">
        <f t="shared" si="4"/>
        <v>53808.3557376759</v>
      </c>
      <c r="AG5" s="20">
        <f>IFERROR(VLOOKUP($E5,INPUTS!$A$44:$G$103,6,0),SCENARIOS!$M$26)</f>
        <v>0.4</v>
      </c>
      <c r="AH5" s="15">
        <f t="shared" si="5"/>
        <v>83171.5090498658</v>
      </c>
      <c r="AI5" s="20">
        <f>IFERROR(VLOOKUP($E5,INPUTS!$A$44:$G$103,7,0),SCENARIOS!$N$26)</f>
        <v>0.5</v>
      </c>
      <c r="AJ5" s="15">
        <f t="shared" si="6"/>
        <v>120523.217702396</v>
      </c>
      <c r="AL5" t="str">
        <f t="shared" ref="AL5:AL68" si="8">IF(H5="MULTI","MULTI",IF(COUNTIFS($E$4:$E$1277,H5,$H$4:$H$1277,E5)&gt;0,"Y","N"))</f>
        <v>N</v>
      </c>
      <c r="AM5" s="21">
        <f t="shared" ref="AM5:AM68" si="9">T5*((1+Q5)^25)</f>
        <v>241046.435404793</v>
      </c>
      <c r="AT5" s="22" t="s">
        <v>169</v>
      </c>
      <c r="AU5" s="15">
        <f t="shared" ref="AU5:AU9" si="10">SUMIF($G$4:$G$1277,$AT5,$Z$4:$Z$1277)</f>
        <v>80709.69717</v>
      </c>
      <c r="AV5" s="15">
        <f t="shared" ref="AV5:AV9" si="11">SUMIF($G$4:$G$1277,$AT5,$AB$4:$AB$1277)</f>
        <v>851342.539424819</v>
      </c>
      <c r="AW5" s="15">
        <f t="shared" ref="AW5:AW9" si="12">SUMIF($G$4:$G$1277,$AT5,$AD$4:$AD$1277)</f>
        <v>3439602.82069726</v>
      </c>
      <c r="AX5" s="15">
        <f t="shared" ref="AX5:AX9" si="13">SUMIF($G$4:$G$1277,$AT5,$AF$4:$AF$1277)</f>
        <v>7783189.76083727</v>
      </c>
      <c r="AY5" s="15">
        <f t="shared" ref="AY5:AY9" si="14">SUMIF($G$4:$G$1277,$AT5,$AH$4:$AH$1277)</f>
        <v>13208947.2268463</v>
      </c>
      <c r="AZ5" s="15">
        <f t="shared" ref="AZ5:AZ9" si="15">SUMIF($G$4:$G$1277,$AT5,$AJ$4:$AJ$1277)</f>
        <v>21915226.958574</v>
      </c>
      <c r="BC5" s="2" t="str">
        <v>ADD</v>
      </c>
      <c r="BD5" s="15">
        <f t="shared" ref="BD5:BD68" si="16">SUMIF($E$4:$E$1277,$BC5,$Z$4:$Z$1277)</f>
        <v>0</v>
      </c>
      <c r="BE5" s="15">
        <f t="shared" ref="BE5:BE68" si="17">SUMIF($E$4:$E$1277,$BC5,$AB$4:$AB$1277)</f>
        <v>32811.8310207884</v>
      </c>
      <c r="BF5" s="15">
        <f t="shared" ref="BF5:BF68" si="18">SUMIF($E$4:$E$1277,$BC5,$AD$4:$AD$1277)</f>
        <v>155880.649466359</v>
      </c>
      <c r="BG5" s="15">
        <f t="shared" ref="BG5:BG68" si="19">SUMIF($E$4:$E$1277,$BC5,$AF$4:$AF$1277)</f>
        <v>370274.625373071</v>
      </c>
      <c r="BH5" s="15">
        <f t="shared" ref="BH5:BH68" si="20">SUMIF($E$4:$E$1277,$BC5,$AH$4:$AH$1277)</f>
        <v>659655.152826184</v>
      </c>
      <c r="BI5" s="15">
        <f t="shared" ref="BI5:BI68" si="21">SUMIF($E$4:$E$1277,$BC5,$AJ$4:$AJ$1277)</f>
        <v>1305772.31910176</v>
      </c>
      <c r="BJ5" s="23"/>
      <c r="BM5" s="2" t="str">
        <v>Australia</v>
      </c>
      <c r="BN5" s="15">
        <f t="shared" ref="BN5:BN63" si="22">SUMIF($F$4:$F$1277,$BM5,$Z$4:$Z$1277)</f>
        <v>0</v>
      </c>
      <c r="BO5" s="15">
        <f t="shared" ref="BO5:BO63" si="23">SUMIF($F$4:$F$1277,$BM5,$AB$4:$AB$1277)</f>
        <v>192898.169159082</v>
      </c>
      <c r="BP5" s="15">
        <f t="shared" ref="BP5:BP63" si="24">SUMIF($F$4:$F$1277,$BM5,$AD$4:$AD$1277)</f>
        <v>492384.753475485</v>
      </c>
      <c r="BQ5" s="15">
        <f t="shared" ref="BQ5:BQ63" si="25">SUMIF($F$4:$F$1277,$BM5,$AF$4:$AF$1277)</f>
        <v>1256843.16503374</v>
      </c>
      <c r="BR5" s="15">
        <f t="shared" ref="BR5:BR63" si="26">SUMIF($F$4:$F$1277,$BM5,$AH$4:$AH$1277)</f>
        <v>2406128.63773006</v>
      </c>
      <c r="BS5" s="15">
        <f t="shared" ref="BS5:BS63" si="27">SUMIF($F$4:$F$1277,$BM5,$AJ$4:$AJ$1277)</f>
        <v>4094530.15645082</v>
      </c>
    </row>
    <row r="6" ht="15" customHeight="1" spans="1:71">
      <c r="A6" s="6" t="s">
        <v>933</v>
      </c>
      <c r="B6" s="7" t="s">
        <v>389</v>
      </c>
      <c r="C6" s="8" t="s">
        <v>390</v>
      </c>
      <c r="D6" s="9" t="s">
        <v>929</v>
      </c>
      <c r="E6" s="10" t="s">
        <v>200</v>
      </c>
      <c r="F6" s="11" t="s">
        <v>391</v>
      </c>
      <c r="G6" s="9" t="s">
        <v>165</v>
      </c>
      <c r="H6" s="9" t="s">
        <v>440</v>
      </c>
      <c r="I6" s="11" t="s">
        <v>439</v>
      </c>
      <c r="J6" s="9" t="s">
        <v>177</v>
      </c>
      <c r="K6" s="9" t="s">
        <v>931</v>
      </c>
      <c r="L6" s="12" t="s">
        <v>291</v>
      </c>
      <c r="M6" s="13">
        <v>3167</v>
      </c>
      <c r="N6" s="14">
        <f t="shared" si="7"/>
        <v>8.67671232876712</v>
      </c>
      <c r="O6" s="15">
        <v>5100</v>
      </c>
      <c r="P6" s="15">
        <f t="shared" si="0"/>
        <v>16151700</v>
      </c>
      <c r="Q6" s="16">
        <f>IFERROR(VLOOKUP(G6,SCENARIOS!$A$13:$E$18,5,0),0.025)</f>
        <v>0.03</v>
      </c>
      <c r="R6" s="17">
        <f>IFERROR(VLOOKUP(L6,INPUTS!$A$107:$B$120,2,0),0.0082)</f>
        <v>0.0079</v>
      </c>
      <c r="S6" s="18">
        <f t="shared" si="1"/>
        <v>40.29</v>
      </c>
      <c r="T6" s="15">
        <f t="shared" si="2"/>
        <v>127598.43</v>
      </c>
      <c r="U6" s="15">
        <f>T6/INPUTS!$B$7*1000</f>
        <v>159498037.5</v>
      </c>
      <c r="V6" s="15">
        <f>T6*INPUTS!$B$6</f>
        <v>403211.0388</v>
      </c>
      <c r="W6" s="19" t="s">
        <v>396</v>
      </c>
      <c r="X6" s="19" t="s">
        <v>396</v>
      </c>
      <c r="Y6" s="20">
        <f>IFERROR(VLOOKUP(E6,INPUTS!$A$44:$B$103,2,0),0)</f>
        <v>0.02</v>
      </c>
      <c r="Z6" s="15">
        <f t="shared" si="3"/>
        <v>2551.9686</v>
      </c>
      <c r="AA6" s="20">
        <f>IFERROR(VLOOKUP(E6,INPUTS!$A$44:$C$103,3,0),SCENARIOS!$J$26)</f>
        <v>0.06</v>
      </c>
      <c r="AB6" s="15">
        <f t="shared" si="4"/>
        <v>8875.293109223</v>
      </c>
      <c r="AC6" s="20">
        <f>IFERROR(VLOOKUP($E6,INPUTS!$A$44:$G$103,4,0),SCENARIOS!$K$26)</f>
        <v>0.15</v>
      </c>
      <c r="AD6" s="15">
        <f t="shared" si="4"/>
        <v>25722.2430083392</v>
      </c>
      <c r="AE6" s="20">
        <f>IFERROR(VLOOKUP($E6,INPUTS!$A$44:$G$103,5,0),SCENARIOS!$L$26)</f>
        <v>0.3</v>
      </c>
      <c r="AF6" s="15">
        <f t="shared" si="4"/>
        <v>59638.258904824</v>
      </c>
      <c r="AG6" s="20">
        <f>IFERROR(VLOOKUP($E6,INPUTS!$A$44:$G$103,6,0),SCENARIOS!$M$26)</f>
        <v>0.4</v>
      </c>
      <c r="AH6" s="15">
        <f t="shared" si="5"/>
        <v>92182.7831796715</v>
      </c>
      <c r="AI6" s="20">
        <f>IFERROR(VLOOKUP($E6,INPUTS!$A$44:$G$103,7,0),SCENARIOS!$N$26)</f>
        <v>0.5</v>
      </c>
      <c r="AJ6" s="15">
        <f t="shared" si="6"/>
        <v>133581.388296264</v>
      </c>
      <c r="AL6" t="str">
        <f t="shared" si="8"/>
        <v>Y</v>
      </c>
      <c r="AM6" s="21">
        <f t="shared" si="9"/>
        <v>267162.776592528</v>
      </c>
      <c r="AT6" s="22" t="s">
        <v>173</v>
      </c>
      <c r="AU6" s="15">
        <f t="shared" si="10"/>
        <v>0</v>
      </c>
      <c r="AV6" s="15">
        <f t="shared" si="11"/>
        <v>2366019.79641369</v>
      </c>
      <c r="AW6" s="15">
        <f t="shared" si="12"/>
        <v>8481236.97243867</v>
      </c>
      <c r="AX6" s="15">
        <f t="shared" si="13"/>
        <v>21744413.0476042</v>
      </c>
      <c r="AY6" s="15">
        <f t="shared" si="14"/>
        <v>40644166.8228025</v>
      </c>
      <c r="AZ6" s="15">
        <f t="shared" si="15"/>
        <v>79037415.109121</v>
      </c>
      <c r="BC6" s="2" t="str">
        <v>AKL</v>
      </c>
      <c r="BD6" s="15">
        <f t="shared" si="16"/>
        <v>0</v>
      </c>
      <c r="BE6" s="15">
        <f t="shared" si="17"/>
        <v>23456.4706151902</v>
      </c>
      <c r="BF6" s="15">
        <f t="shared" si="18"/>
        <v>74842.6524187256</v>
      </c>
      <c r="BG6" s="15">
        <f t="shared" si="19"/>
        <v>286560.892111847</v>
      </c>
      <c r="BH6" s="15">
        <f t="shared" si="20"/>
        <v>487643.177514535</v>
      </c>
      <c r="BI6" s="15">
        <f t="shared" si="21"/>
        <v>933554.994811074</v>
      </c>
      <c r="BJ6" s="23"/>
      <c r="BM6" s="2" t="str">
        <v>Austria</v>
      </c>
      <c r="BN6" s="15">
        <f t="shared" si="22"/>
        <v>16915.7284</v>
      </c>
      <c r="BO6" s="15">
        <f t="shared" si="23"/>
        <v>58829.8961460607</v>
      </c>
      <c r="BP6" s="15">
        <f t="shared" si="24"/>
        <v>170499.933489724</v>
      </c>
      <c r="BQ6" s="15">
        <f t="shared" si="25"/>
        <v>395312.305129023</v>
      </c>
      <c r="BR6" s="15">
        <f t="shared" si="26"/>
        <v>611033.742117129</v>
      </c>
      <c r="BS6" s="15">
        <f t="shared" si="27"/>
        <v>885444.469698625</v>
      </c>
    </row>
    <row r="7" ht="15" customHeight="1" spans="1:71">
      <c r="A7" s="24" t="s">
        <v>934</v>
      </c>
      <c r="B7" s="25" t="s">
        <v>389</v>
      </c>
      <c r="C7" s="26" t="s">
        <v>390</v>
      </c>
      <c r="D7" s="27" t="s">
        <v>929</v>
      </c>
      <c r="E7" s="10" t="s">
        <v>200</v>
      </c>
      <c r="F7" s="28" t="s">
        <v>391</v>
      </c>
      <c r="G7" s="27" t="s">
        <v>165</v>
      </c>
      <c r="H7" s="27" t="s">
        <v>242</v>
      </c>
      <c r="I7" s="28" t="s">
        <v>421</v>
      </c>
      <c r="J7" s="27" t="s">
        <v>173</v>
      </c>
      <c r="K7" s="27" t="s">
        <v>931</v>
      </c>
      <c r="L7" s="29" t="s">
        <v>293</v>
      </c>
      <c r="M7" s="13">
        <v>1584</v>
      </c>
      <c r="N7" s="14">
        <f t="shared" si="7"/>
        <v>4.33972602739726</v>
      </c>
      <c r="O7" s="15">
        <v>10600</v>
      </c>
      <c r="P7" s="15">
        <f t="shared" si="0"/>
        <v>16790400</v>
      </c>
      <c r="Q7" s="16">
        <f>IFERROR(VLOOKUP(G7,SCENARIOS!$A$13:$E$18,5,0),0.025)</f>
        <v>0.03</v>
      </c>
      <c r="R7" s="17">
        <f>IFERROR(VLOOKUP(L7,INPUTS!$A$107:$B$120,2,0),0.0082)</f>
        <v>0.0079</v>
      </c>
      <c r="S7" s="30">
        <f t="shared" si="1"/>
        <v>83.74</v>
      </c>
      <c r="T7" s="15">
        <f t="shared" si="2"/>
        <v>132644.16</v>
      </c>
      <c r="U7" s="15">
        <f>T7/INPUTS!$B$7*1000</f>
        <v>165805200</v>
      </c>
      <c r="V7" s="15">
        <f>T7*INPUTS!$B$6</f>
        <v>419155.5456</v>
      </c>
      <c r="W7" s="19" t="s">
        <v>396</v>
      </c>
      <c r="X7" s="19" t="s">
        <v>396</v>
      </c>
      <c r="Y7" s="20">
        <f>IFERROR(VLOOKUP(E7,INPUTS!$A$44:$B$103,2,0),0)</f>
        <v>0.02</v>
      </c>
      <c r="Z7" s="15">
        <f t="shared" si="3"/>
        <v>2652.8832</v>
      </c>
      <c r="AA7" s="20">
        <f>IFERROR(VLOOKUP(E7,INPUTS!$A$44:$C$103,3,0),SCENARIOS!$J$26)</f>
        <v>0.06</v>
      </c>
      <c r="AB7" s="15">
        <f t="shared" si="4"/>
        <v>9226.25614771806</v>
      </c>
      <c r="AC7" s="20">
        <f>IFERROR(VLOOKUP($E7,INPUTS!$A$44:$G$103,4,0),SCENARIOS!$K$26)</f>
        <v>0.15</v>
      </c>
      <c r="AD7" s="15">
        <f t="shared" si="4"/>
        <v>26739.3988872514</v>
      </c>
      <c r="AE7" s="20">
        <f>IFERROR(VLOOKUP($E7,INPUTS!$A$44:$G$103,5,0),SCENARIOS!$L$26)</f>
        <v>0.3</v>
      </c>
      <c r="AF7" s="15">
        <f t="shared" si="4"/>
        <v>61996.5837847135</v>
      </c>
      <c r="AG7" s="20">
        <f>IFERROR(VLOOKUP($E7,INPUTS!$A$44:$G$103,6,0),SCENARIOS!$M$26)</f>
        <v>0.4</v>
      </c>
      <c r="AH7" s="15">
        <f t="shared" si="5"/>
        <v>95828.0430357149</v>
      </c>
      <c r="AI7" s="20">
        <f>IFERROR(VLOOKUP($E7,INPUTS!$A$44:$G$103,7,0),SCENARIOS!$N$26)</f>
        <v>0.5</v>
      </c>
      <c r="AJ7" s="15">
        <f t="shared" si="6"/>
        <v>138863.707352761</v>
      </c>
      <c r="AL7" t="str">
        <f t="shared" si="8"/>
        <v>Y</v>
      </c>
      <c r="AM7" s="21">
        <f t="shared" si="9"/>
        <v>277727.414705522</v>
      </c>
      <c r="AT7" s="22" t="s">
        <v>177</v>
      </c>
      <c r="AU7" s="15">
        <f t="shared" si="10"/>
        <v>0</v>
      </c>
      <c r="AV7" s="15">
        <f t="shared" si="11"/>
        <v>600859.996556923</v>
      </c>
      <c r="AW7" s="15">
        <f t="shared" si="12"/>
        <v>2995123.49907022</v>
      </c>
      <c r="AX7" s="15">
        <f t="shared" si="13"/>
        <v>7464937.61116347</v>
      </c>
      <c r="AY7" s="15">
        <f t="shared" si="14"/>
        <v>13954005.6251091</v>
      </c>
      <c r="AZ7" s="15">
        <f t="shared" si="15"/>
        <v>28982049.6132017</v>
      </c>
      <c r="BC7" s="2" t="str">
        <v>AMM</v>
      </c>
      <c r="BD7" s="15">
        <f t="shared" si="16"/>
        <v>0</v>
      </c>
      <c r="BE7" s="15">
        <f t="shared" si="17"/>
        <v>1951.66933463357</v>
      </c>
      <c r="BF7" s="15">
        <f t="shared" si="18"/>
        <v>9728.54029236737</v>
      </c>
      <c r="BG7" s="15">
        <f t="shared" si="19"/>
        <v>24247.0623841577</v>
      </c>
      <c r="BH7" s="15">
        <f t="shared" si="20"/>
        <v>45324.3767764288</v>
      </c>
      <c r="BI7" s="15">
        <f t="shared" si="21"/>
        <v>94137.3661236172</v>
      </c>
      <c r="BJ7" s="23"/>
      <c r="BM7" s="2" t="str">
        <v>Bahrain</v>
      </c>
      <c r="BN7" s="15">
        <f t="shared" si="22"/>
        <v>0</v>
      </c>
      <c r="BO7" s="15">
        <f t="shared" si="23"/>
        <v>17082.9607111595</v>
      </c>
      <c r="BP7" s="15">
        <f t="shared" si="24"/>
        <v>85153.9083195397</v>
      </c>
      <c r="BQ7" s="15">
        <f t="shared" si="25"/>
        <v>212234.524936761</v>
      </c>
      <c r="BR7" s="15">
        <f t="shared" si="26"/>
        <v>396724.247283874</v>
      </c>
      <c r="BS7" s="15">
        <f t="shared" si="27"/>
        <v>823984.318656993</v>
      </c>
    </row>
    <row r="8" ht="15" customHeight="1" spans="1:71">
      <c r="A8" s="6" t="s">
        <v>935</v>
      </c>
      <c r="B8" s="7" t="s">
        <v>397</v>
      </c>
      <c r="C8" s="8" t="s">
        <v>398</v>
      </c>
      <c r="D8" s="9" t="s">
        <v>929</v>
      </c>
      <c r="E8" s="10" t="s">
        <v>203</v>
      </c>
      <c r="F8" s="11" t="s">
        <v>399</v>
      </c>
      <c r="G8" s="9" t="s">
        <v>165</v>
      </c>
      <c r="H8" s="9" t="s">
        <v>245</v>
      </c>
      <c r="I8" s="11" t="s">
        <v>930</v>
      </c>
      <c r="J8" s="9" t="s">
        <v>169</v>
      </c>
      <c r="K8" s="9" t="s">
        <v>931</v>
      </c>
      <c r="L8" s="12" t="s">
        <v>291</v>
      </c>
      <c r="M8" s="13">
        <v>1709</v>
      </c>
      <c r="N8" s="14">
        <f t="shared" si="7"/>
        <v>4.68219178082192</v>
      </c>
      <c r="O8" s="15">
        <v>5830</v>
      </c>
      <c r="P8" s="15">
        <f t="shared" si="0"/>
        <v>9963470</v>
      </c>
      <c r="Q8" s="16">
        <f>IFERROR(VLOOKUP(G8,SCENARIOS!$A$13:$E$18,5,0),0.025)</f>
        <v>0.03</v>
      </c>
      <c r="R8" s="17">
        <f>IFERROR(VLOOKUP(L8,INPUTS!$A$107:$B$120,2,0),0.0082)</f>
        <v>0.0079</v>
      </c>
      <c r="S8" s="18">
        <f t="shared" si="1"/>
        <v>46.057</v>
      </c>
      <c r="T8" s="15">
        <f t="shared" si="2"/>
        <v>78711.413</v>
      </c>
      <c r="U8" s="15">
        <f>T8/INPUTS!$B$7*1000</f>
        <v>98389266.25</v>
      </c>
      <c r="V8" s="15">
        <f>T8*INPUTS!$B$6</f>
        <v>248728.06508</v>
      </c>
      <c r="W8" s="19" t="s">
        <v>396</v>
      </c>
      <c r="X8" s="19" t="s">
        <v>396</v>
      </c>
      <c r="Y8" s="20">
        <f>IFERROR(VLOOKUP(E8,INPUTS!$A$44:$B$103,2,0),0)</f>
        <v>0.02</v>
      </c>
      <c r="Z8" s="15">
        <f t="shared" si="3"/>
        <v>1574.22826</v>
      </c>
      <c r="AA8" s="20">
        <f>IFERROR(VLOOKUP(E8,INPUTS!$A$44:$C$103,3,0),SCENARIOS!$J$26)</f>
        <v>0.06</v>
      </c>
      <c r="AB8" s="15">
        <f t="shared" si="4"/>
        <v>5474.8860265452</v>
      </c>
      <c r="AC8" s="20">
        <f>IFERROR(VLOOKUP($E8,INPUTS!$A$44:$G$103,4,0),SCENARIOS!$K$26)</f>
        <v>0.15</v>
      </c>
      <c r="AD8" s="15">
        <f t="shared" si="4"/>
        <v>15867.233575803</v>
      </c>
      <c r="AE8" s="20">
        <f>IFERROR(VLOOKUP($E8,INPUTS!$A$44:$G$103,5,0),SCENARIOS!$L$26)</f>
        <v>0.3</v>
      </c>
      <c r="AF8" s="15">
        <f t="shared" si="4"/>
        <v>36788.9450305817</v>
      </c>
      <c r="AG8" s="20">
        <f>IFERROR(VLOOKUP($E8,INPUTS!$A$44:$G$103,6,0),SCENARIOS!$M$26)</f>
        <v>0.4</v>
      </c>
      <c r="AH8" s="15">
        <f t="shared" si="5"/>
        <v>56864.6269264016</v>
      </c>
      <c r="AI8" s="20">
        <f>IFERROR(VLOOKUP($E8,INPUTS!$A$44:$G$103,7,0),SCENARIOS!$N$26)</f>
        <v>0.5</v>
      </c>
      <c r="AJ8" s="15">
        <f t="shared" si="6"/>
        <v>82402.1096756489</v>
      </c>
      <c r="AL8" t="str">
        <f t="shared" si="8"/>
        <v>Y</v>
      </c>
      <c r="AM8" s="21">
        <f t="shared" si="9"/>
        <v>164804.219351298</v>
      </c>
      <c r="AT8" s="22" t="s">
        <v>181</v>
      </c>
      <c r="AU8" s="15">
        <f t="shared" si="10"/>
        <v>0</v>
      </c>
      <c r="AV8" s="15">
        <f t="shared" si="11"/>
        <v>248255.140750264</v>
      </c>
      <c r="AW8" s="15">
        <f t="shared" si="12"/>
        <v>1208161.35011812</v>
      </c>
      <c r="AX8" s="15">
        <f t="shared" si="13"/>
        <v>2939826.02637742</v>
      </c>
      <c r="AY8" s="15">
        <f t="shared" si="14"/>
        <v>5365121.80131472</v>
      </c>
      <c r="AZ8" s="15">
        <f t="shared" si="15"/>
        <v>10879151.6854985</v>
      </c>
      <c r="BC8" s="2" t="str">
        <v>AMS</v>
      </c>
      <c r="BD8" s="15">
        <f t="shared" si="16"/>
        <v>64964.376</v>
      </c>
      <c r="BE8" s="15">
        <f t="shared" si="17"/>
        <v>225934.550549631</v>
      </c>
      <c r="BF8" s="15">
        <f t="shared" si="18"/>
        <v>654800.167352026</v>
      </c>
      <c r="BG8" s="15">
        <f t="shared" si="19"/>
        <v>1518185.71571701</v>
      </c>
      <c r="BH8" s="15">
        <f t="shared" si="20"/>
        <v>2346657.78693776</v>
      </c>
      <c r="BI8" s="15">
        <f t="shared" si="21"/>
        <v>3400524.41706395</v>
      </c>
      <c r="BJ8" s="23"/>
      <c r="BM8" s="2" t="str">
        <v>Belgium</v>
      </c>
      <c r="BN8" s="15">
        <f t="shared" si="22"/>
        <v>33706.6415</v>
      </c>
      <c r="BO8" s="15">
        <f t="shared" si="23"/>
        <v>117225.706868023</v>
      </c>
      <c r="BP8" s="15">
        <f t="shared" si="24"/>
        <v>339741.807033977</v>
      </c>
      <c r="BQ8" s="15">
        <f t="shared" si="25"/>
        <v>787707.737700647</v>
      </c>
      <c r="BR8" s="15">
        <f t="shared" si="26"/>
        <v>1217558.87792249</v>
      </c>
      <c r="BS8" s="15">
        <f t="shared" si="27"/>
        <v>1764355.55138667</v>
      </c>
    </row>
    <row r="9" ht="15" customHeight="1" spans="1:71">
      <c r="A9" s="24" t="s">
        <v>936</v>
      </c>
      <c r="B9" s="25" t="s">
        <v>397</v>
      </c>
      <c r="C9" s="26" t="s">
        <v>398</v>
      </c>
      <c r="D9" s="27" t="s">
        <v>929</v>
      </c>
      <c r="E9" s="10" t="s">
        <v>203</v>
      </c>
      <c r="F9" s="28" t="s">
        <v>399</v>
      </c>
      <c r="G9" s="27" t="s">
        <v>165</v>
      </c>
      <c r="H9" s="27" t="s">
        <v>234</v>
      </c>
      <c r="I9" s="28" t="s">
        <v>424</v>
      </c>
      <c r="J9" s="27" t="s">
        <v>173</v>
      </c>
      <c r="K9" s="27" t="s">
        <v>931</v>
      </c>
      <c r="L9" s="29" t="s">
        <v>295</v>
      </c>
      <c r="M9" s="13">
        <v>854</v>
      </c>
      <c r="N9" s="14">
        <f t="shared" si="7"/>
        <v>2.33972602739726</v>
      </c>
      <c r="O9" s="15">
        <v>9730</v>
      </c>
      <c r="P9" s="15">
        <f t="shared" si="0"/>
        <v>8309420</v>
      </c>
      <c r="Q9" s="16">
        <f>IFERROR(VLOOKUP(G9,SCENARIOS!$A$13:$E$18,5,0),0.025)</f>
        <v>0.03</v>
      </c>
      <c r="R9" s="17">
        <f>IFERROR(VLOOKUP(L9,INPUTS!$A$107:$B$120,2,0),0.0082)</f>
        <v>0.0089</v>
      </c>
      <c r="S9" s="30">
        <f t="shared" si="1"/>
        <v>86.597</v>
      </c>
      <c r="T9" s="15">
        <f t="shared" si="2"/>
        <v>73953.838</v>
      </c>
      <c r="U9" s="15">
        <f>T9/INPUTS!$B$7*1000</f>
        <v>92442297.5</v>
      </c>
      <c r="V9" s="15">
        <f>T9*INPUTS!$B$6</f>
        <v>233694.12808</v>
      </c>
      <c r="W9" s="19" t="s">
        <v>396</v>
      </c>
      <c r="X9" s="19" t="s">
        <v>396</v>
      </c>
      <c r="Y9" s="20">
        <f>IFERROR(VLOOKUP(E9,INPUTS!$A$44:$B$103,2,0),0)</f>
        <v>0.02</v>
      </c>
      <c r="Z9" s="15">
        <f t="shared" si="3"/>
        <v>1479.07676</v>
      </c>
      <c r="AA9" s="20">
        <f>IFERROR(VLOOKUP(E9,INPUTS!$A$44:$C$103,3,0),SCENARIOS!$J$26)</f>
        <v>0.06</v>
      </c>
      <c r="AB9" s="15">
        <f t="shared" si="4"/>
        <v>5143.96602530293</v>
      </c>
      <c r="AC9" s="20">
        <f>IFERROR(VLOOKUP($E9,INPUTS!$A$44:$G$103,4,0),SCENARIOS!$K$26)</f>
        <v>0.15</v>
      </c>
      <c r="AD9" s="15">
        <f t="shared" si="4"/>
        <v>14908.1661305343</v>
      </c>
      <c r="AE9" s="20">
        <f>IFERROR(VLOOKUP($E9,INPUTS!$A$44:$G$103,5,0),SCENARIOS!$L$26)</f>
        <v>0.3</v>
      </c>
      <c r="AF9" s="15">
        <f t="shared" si="4"/>
        <v>34565.3009809714</v>
      </c>
      <c r="AG9" s="20">
        <f>IFERROR(VLOOKUP($E9,INPUTS!$A$44:$G$103,6,0),SCENARIOS!$M$26)</f>
        <v>0.4</v>
      </c>
      <c r="AH9" s="15">
        <f t="shared" si="5"/>
        <v>53427.5430634887</v>
      </c>
      <c r="AI9" s="20">
        <f>IFERROR(VLOOKUP($E9,INPUTS!$A$44:$G$103,7,0),SCENARIOS!$N$26)</f>
        <v>0.5</v>
      </c>
      <c r="AJ9" s="15">
        <f t="shared" si="6"/>
        <v>77421.4569088116</v>
      </c>
      <c r="AL9" t="str">
        <f t="shared" si="8"/>
        <v>Y</v>
      </c>
      <c r="AM9" s="21">
        <f t="shared" si="9"/>
        <v>154842.913817623</v>
      </c>
      <c r="AT9" s="22" t="s">
        <v>185</v>
      </c>
      <c r="AU9" s="15">
        <f t="shared" si="10"/>
        <v>0</v>
      </c>
      <c r="AV9" s="15">
        <f t="shared" si="11"/>
        <v>212484.22024245</v>
      </c>
      <c r="AW9" s="15">
        <f t="shared" si="12"/>
        <v>1009458.39419205</v>
      </c>
      <c r="AX9" s="15">
        <f t="shared" si="13"/>
        <v>2397839.82180437</v>
      </c>
      <c r="AY9" s="15">
        <f t="shared" si="14"/>
        <v>4271822.27923768</v>
      </c>
      <c r="AZ9" s="15">
        <f t="shared" si="15"/>
        <v>8455974.70201302</v>
      </c>
      <c r="BC9" s="2" t="str">
        <v>ANC</v>
      </c>
      <c r="BD9" s="15">
        <f t="shared" si="16"/>
        <v>722.748</v>
      </c>
      <c r="BE9" s="15">
        <f t="shared" si="17"/>
        <v>4906.33813830164</v>
      </c>
      <c r="BF9" s="15">
        <f t="shared" si="18"/>
        <v>18503.5708829766</v>
      </c>
      <c r="BG9" s="15">
        <f t="shared" si="19"/>
        <v>41870.184129607</v>
      </c>
      <c r="BH9" s="15">
        <f t="shared" si="20"/>
        <v>71058.4052992201</v>
      </c>
      <c r="BI9" s="15">
        <f t="shared" si="21"/>
        <v>107194.751133931</v>
      </c>
      <c r="BJ9" s="23"/>
      <c r="BM9" s="2" t="str">
        <v>Brazil</v>
      </c>
      <c r="BN9" s="15">
        <f t="shared" si="22"/>
        <v>0</v>
      </c>
      <c r="BO9" s="15">
        <f t="shared" si="23"/>
        <v>61238.7140977174</v>
      </c>
      <c r="BP9" s="15">
        <f t="shared" si="24"/>
        <v>298025.036984927</v>
      </c>
      <c r="BQ9" s="15">
        <f t="shared" si="25"/>
        <v>725186.052471157</v>
      </c>
      <c r="BR9" s="15">
        <f t="shared" si="26"/>
        <v>1323449.57327855</v>
      </c>
      <c r="BS9" s="15">
        <f t="shared" si="27"/>
        <v>2683631.27418231</v>
      </c>
    </row>
    <row r="10" ht="15" customHeight="1" spans="1:71">
      <c r="A10" s="6" t="s">
        <v>937</v>
      </c>
      <c r="B10" s="7" t="s">
        <v>400</v>
      </c>
      <c r="C10" s="8" t="s">
        <v>401</v>
      </c>
      <c r="D10" s="9" t="s">
        <v>929</v>
      </c>
      <c r="E10" s="10" t="s">
        <v>224</v>
      </c>
      <c r="F10" s="11" t="s">
        <v>938</v>
      </c>
      <c r="G10" s="9" t="s">
        <v>165</v>
      </c>
      <c r="H10" s="9" t="s">
        <v>245</v>
      </c>
      <c r="I10" s="11" t="s">
        <v>930</v>
      </c>
      <c r="J10" s="9" t="s">
        <v>169</v>
      </c>
      <c r="K10" s="9" t="s">
        <v>931</v>
      </c>
      <c r="L10" s="12" t="s">
        <v>295</v>
      </c>
      <c r="M10" s="13">
        <v>1501</v>
      </c>
      <c r="N10" s="14">
        <f t="shared" si="7"/>
        <v>4.11232876712329</v>
      </c>
      <c r="O10" s="15">
        <v>5555</v>
      </c>
      <c r="P10" s="15">
        <f t="shared" si="0"/>
        <v>8338055</v>
      </c>
      <c r="Q10" s="16">
        <f>IFERROR(VLOOKUP(G10,SCENARIOS!$A$13:$E$18,5,0),0.025)</f>
        <v>0.03</v>
      </c>
      <c r="R10" s="17">
        <f>IFERROR(VLOOKUP(L10,INPUTS!$A$107:$B$120,2,0),0.0082)</f>
        <v>0.0089</v>
      </c>
      <c r="S10" s="18">
        <f t="shared" si="1"/>
        <v>49.4395</v>
      </c>
      <c r="T10" s="15">
        <f t="shared" si="2"/>
        <v>74208.6895</v>
      </c>
      <c r="U10" s="15">
        <f>T10/INPUTS!$B$7*1000</f>
        <v>92760861.875</v>
      </c>
      <c r="V10" s="15">
        <f>T10*INPUTS!$B$6</f>
        <v>234499.45882</v>
      </c>
      <c r="W10" s="19" t="s">
        <v>396</v>
      </c>
      <c r="X10" s="19" t="s">
        <v>396</v>
      </c>
      <c r="Y10" s="20">
        <f>IFERROR(VLOOKUP(E10,INPUTS!$A$44:$B$103,2,0),0)</f>
        <v>0.02</v>
      </c>
      <c r="Z10" s="15">
        <f t="shared" si="3"/>
        <v>1484.17379</v>
      </c>
      <c r="AA10" s="20">
        <f>IFERROR(VLOOKUP(E10,INPUTS!$A$44:$C$103,3,0),SCENARIOS!$J$26)</f>
        <v>0.1</v>
      </c>
      <c r="AB10" s="15">
        <f t="shared" si="4"/>
        <v>8602.82098251286</v>
      </c>
      <c r="AC10" s="20">
        <f>IFERROR(VLOOKUP($E10,INPUTS!$A$44:$G$103,4,0),SCENARIOS!$K$26)</f>
        <v>0.15</v>
      </c>
      <c r="AD10" s="15">
        <f t="shared" si="4"/>
        <v>14959.5409963068</v>
      </c>
      <c r="AE10" s="20">
        <f>IFERROR(VLOOKUP($E10,INPUTS!$A$44:$G$103,5,0),SCENARIOS!$L$26)</f>
        <v>0.3</v>
      </c>
      <c r="AF10" s="15">
        <f t="shared" si="4"/>
        <v>34684.416080893</v>
      </c>
      <c r="AG10" s="20">
        <f>IFERROR(VLOOKUP($E10,INPUTS!$A$44:$G$103,6,0),SCENARIOS!$M$26)</f>
        <v>0.4</v>
      </c>
      <c r="AH10" s="15">
        <f t="shared" si="5"/>
        <v>53611.6591264177</v>
      </c>
      <c r="AI10" s="20">
        <f>IFERROR(VLOOKUP($E10,INPUTS!$A$44:$G$103,7,0),SCENARIOS!$N$26)</f>
        <v>0.5</v>
      </c>
      <c r="AJ10" s="15">
        <f t="shared" si="6"/>
        <v>77688.2581318312</v>
      </c>
      <c r="AL10" t="str">
        <f t="shared" si="8"/>
        <v>Y</v>
      </c>
      <c r="AM10" s="21">
        <f t="shared" si="9"/>
        <v>155376.516263662</v>
      </c>
      <c r="BC10" s="2" t="str">
        <v>ARN</v>
      </c>
      <c r="BD10" s="15">
        <f t="shared" si="16"/>
        <v>0</v>
      </c>
      <c r="BE10" s="15">
        <f t="shared" si="17"/>
        <v>16537.6206841952</v>
      </c>
      <c r="BF10" s="15">
        <f t="shared" si="18"/>
        <v>76686.5396391795</v>
      </c>
      <c r="BG10" s="15">
        <f t="shared" si="19"/>
        <v>177801.43450296</v>
      </c>
      <c r="BH10" s="15">
        <f t="shared" si="20"/>
        <v>309180.890088947</v>
      </c>
      <c r="BI10" s="15">
        <f t="shared" si="21"/>
        <v>597375.650248523</v>
      </c>
      <c r="BJ10" s="23"/>
      <c r="BM10" s="2" t="str">
        <v>Canada</v>
      </c>
      <c r="BN10" s="15">
        <f t="shared" si="22"/>
        <v>0</v>
      </c>
      <c r="BO10" s="15">
        <f t="shared" si="23"/>
        <v>120643.869266502</v>
      </c>
      <c r="BP10" s="15">
        <f t="shared" si="24"/>
        <v>545989.858092094</v>
      </c>
      <c r="BQ10" s="15">
        <f t="shared" si="25"/>
        <v>1235474.81920076</v>
      </c>
      <c r="BR10" s="15">
        <f t="shared" si="26"/>
        <v>2096739.53589495</v>
      </c>
      <c r="BS10" s="15">
        <f t="shared" si="27"/>
        <v>3953780.55200671</v>
      </c>
    </row>
    <row r="11" ht="15" customHeight="1" spans="1:71">
      <c r="A11" s="24" t="s">
        <v>939</v>
      </c>
      <c r="B11" s="25" t="s">
        <v>400</v>
      </c>
      <c r="C11" s="26" t="s">
        <v>401</v>
      </c>
      <c r="D11" s="27" t="s">
        <v>929</v>
      </c>
      <c r="E11" s="10" t="s">
        <v>224</v>
      </c>
      <c r="F11" s="28" t="s">
        <v>938</v>
      </c>
      <c r="G11" s="27" t="s">
        <v>165</v>
      </c>
      <c r="H11" s="27" t="s">
        <v>440</v>
      </c>
      <c r="I11" s="28" t="s">
        <v>439</v>
      </c>
      <c r="J11" s="27" t="s">
        <v>177</v>
      </c>
      <c r="K11" s="27" t="s">
        <v>931</v>
      </c>
      <c r="L11" s="29" t="s">
        <v>295</v>
      </c>
      <c r="M11" s="13">
        <v>1501</v>
      </c>
      <c r="N11" s="14">
        <f t="shared" si="7"/>
        <v>4.11232876712329</v>
      </c>
      <c r="O11" s="15">
        <v>5490</v>
      </c>
      <c r="P11" s="15">
        <f t="shared" si="0"/>
        <v>8240490</v>
      </c>
      <c r="Q11" s="16">
        <f>IFERROR(VLOOKUP(G11,SCENARIOS!$A$13:$E$18,5,0),0.025)</f>
        <v>0.03</v>
      </c>
      <c r="R11" s="17">
        <f>IFERROR(VLOOKUP(L11,INPUTS!$A$107:$B$120,2,0),0.0082)</f>
        <v>0.0089</v>
      </c>
      <c r="S11" s="30">
        <f t="shared" si="1"/>
        <v>48.861</v>
      </c>
      <c r="T11" s="15">
        <f t="shared" si="2"/>
        <v>73340.361</v>
      </c>
      <c r="U11" s="15">
        <f>T11/INPUTS!$B$7*1000</f>
        <v>91675451.25</v>
      </c>
      <c r="V11" s="15">
        <f>T11*INPUTS!$B$6</f>
        <v>231755.54076</v>
      </c>
      <c r="W11" s="19" t="s">
        <v>396</v>
      </c>
      <c r="X11" s="19" t="s">
        <v>396</v>
      </c>
      <c r="Y11" s="20">
        <f>IFERROR(VLOOKUP(E11,INPUTS!$A$44:$B$103,2,0),0)</f>
        <v>0.02</v>
      </c>
      <c r="Z11" s="15">
        <f t="shared" si="3"/>
        <v>1466.80722</v>
      </c>
      <c r="AA11" s="20">
        <f>IFERROR(VLOOKUP(E11,INPUTS!$A$44:$C$103,3,0),SCENARIOS!$J$26)</f>
        <v>0.1</v>
      </c>
      <c r="AB11" s="15">
        <f t="shared" si="4"/>
        <v>8502.15791071028</v>
      </c>
      <c r="AC11" s="20">
        <f>IFERROR(VLOOKUP($E11,INPUTS!$A$44:$G$103,4,0),SCENARIOS!$K$26)</f>
        <v>0.15</v>
      </c>
      <c r="AD11" s="15">
        <f t="shared" si="4"/>
        <v>14784.4968622366</v>
      </c>
      <c r="AE11" s="20">
        <f>IFERROR(VLOOKUP($E11,INPUTS!$A$44:$G$103,5,0),SCENARIOS!$L$26)</f>
        <v>0.3</v>
      </c>
      <c r="AF11" s="15">
        <f t="shared" si="4"/>
        <v>34278.5678279212</v>
      </c>
      <c r="AG11" s="20">
        <f>IFERROR(VLOOKUP($E11,INPUTS!$A$44:$G$103,6,0),SCENARIOS!$M$26)</f>
        <v>0.4</v>
      </c>
      <c r="AH11" s="15">
        <f t="shared" si="5"/>
        <v>52984.3399827242</v>
      </c>
      <c r="AI11" s="20">
        <f>IFERROR(VLOOKUP($E11,INPUTS!$A$44:$G$103,7,0),SCENARIOS!$N$26)</f>
        <v>0.5</v>
      </c>
      <c r="AJ11" s="15">
        <f t="shared" si="6"/>
        <v>76779.2146073363</v>
      </c>
      <c r="AL11" t="str">
        <f t="shared" si="8"/>
        <v>Y</v>
      </c>
      <c r="AM11" s="21">
        <f t="shared" si="9"/>
        <v>153558.429214673</v>
      </c>
      <c r="AT11" s="32" t="s">
        <v>940</v>
      </c>
      <c r="AU11" s="33">
        <f>SUM(AU4:AU9)</f>
        <v>884809.06526</v>
      </c>
      <c r="AV11" s="33">
        <f t="shared" ref="AV11:AZ11" si="28">SUM(AV4:AV9)</f>
        <v>7837975.83467905</v>
      </c>
      <c r="AW11" s="33">
        <f t="shared" si="28"/>
        <v>26678006.9120438</v>
      </c>
      <c r="AX11" s="33">
        <f t="shared" si="28"/>
        <v>64459412.5738445</v>
      </c>
      <c r="AY11" s="33">
        <f t="shared" si="28"/>
        <v>112294054.232239</v>
      </c>
      <c r="AZ11" s="33">
        <f t="shared" si="28"/>
        <v>202574256.232952</v>
      </c>
      <c r="BC11" s="2" t="str">
        <v>ATH</v>
      </c>
      <c r="BD11" s="15">
        <f t="shared" si="16"/>
        <v>23705.3346</v>
      </c>
      <c r="BE11" s="15">
        <f t="shared" si="17"/>
        <v>82442.9394731603</v>
      </c>
      <c r="BF11" s="15">
        <f t="shared" si="18"/>
        <v>238934.905850797</v>
      </c>
      <c r="BG11" s="15">
        <f t="shared" si="19"/>
        <v>553982.083596281</v>
      </c>
      <c r="BH11" s="15">
        <f t="shared" si="20"/>
        <v>856289.422853151</v>
      </c>
      <c r="BI11" s="15">
        <f t="shared" si="21"/>
        <v>1240842.66001371</v>
      </c>
      <c r="BJ11" s="23"/>
      <c r="BM11" s="2" t="str">
        <v>Chile</v>
      </c>
      <c r="BN11" s="15">
        <f t="shared" si="22"/>
        <v>0</v>
      </c>
      <c r="BO11" s="15">
        <f t="shared" si="23"/>
        <v>20246.7577576467</v>
      </c>
      <c r="BP11" s="15">
        <f t="shared" si="24"/>
        <v>98533.1063601223</v>
      </c>
      <c r="BQ11" s="15">
        <f t="shared" si="25"/>
        <v>239761.179671061</v>
      </c>
      <c r="BR11" s="15">
        <f t="shared" si="26"/>
        <v>437559.202694467</v>
      </c>
      <c r="BS11" s="15">
        <f t="shared" si="27"/>
        <v>887262.789883422</v>
      </c>
    </row>
    <row r="12" ht="15" customHeight="1" spans="1:71">
      <c r="A12" s="6" t="s">
        <v>941</v>
      </c>
      <c r="B12" s="7" t="s">
        <v>400</v>
      </c>
      <c r="C12" s="8" t="s">
        <v>401</v>
      </c>
      <c r="D12" s="9" t="s">
        <v>929</v>
      </c>
      <c r="E12" s="10" t="s">
        <v>224</v>
      </c>
      <c r="F12" s="11" t="s">
        <v>938</v>
      </c>
      <c r="G12" s="9" t="s">
        <v>165</v>
      </c>
      <c r="H12" s="9" t="s">
        <v>428</v>
      </c>
      <c r="I12" s="11" t="s">
        <v>427</v>
      </c>
      <c r="J12" s="9" t="s">
        <v>173</v>
      </c>
      <c r="K12" s="9" t="s">
        <v>931</v>
      </c>
      <c r="L12" s="12" t="s">
        <v>295</v>
      </c>
      <c r="M12" s="13">
        <v>750</v>
      </c>
      <c r="N12" s="14">
        <f t="shared" si="7"/>
        <v>2.05479452054795</v>
      </c>
      <c r="O12" s="15">
        <v>9630</v>
      </c>
      <c r="P12" s="15">
        <f t="shared" si="0"/>
        <v>7222500</v>
      </c>
      <c r="Q12" s="16">
        <f>IFERROR(VLOOKUP(G12,SCENARIOS!$A$13:$E$18,5,0),0.025)</f>
        <v>0.03</v>
      </c>
      <c r="R12" s="17">
        <f>IFERROR(VLOOKUP(L12,INPUTS!$A$107:$B$120,2,0),0.0082)</f>
        <v>0.0089</v>
      </c>
      <c r="S12" s="18">
        <f t="shared" si="1"/>
        <v>85.707</v>
      </c>
      <c r="T12" s="15">
        <f t="shared" si="2"/>
        <v>64280.25</v>
      </c>
      <c r="U12" s="15">
        <f>T12/INPUTS!$B$7*1000</f>
        <v>80350312.5</v>
      </c>
      <c r="V12" s="15">
        <f>T12*INPUTS!$B$6</f>
        <v>203125.59</v>
      </c>
      <c r="W12" s="19" t="s">
        <v>396</v>
      </c>
      <c r="X12" s="19" t="s">
        <v>396</v>
      </c>
      <c r="Y12" s="20">
        <f>IFERROR(VLOOKUP(E12,INPUTS!$A$44:$B$103,2,0),0)</f>
        <v>0.02</v>
      </c>
      <c r="Z12" s="15">
        <f t="shared" si="3"/>
        <v>1285.605</v>
      </c>
      <c r="AA12" s="20">
        <f>IFERROR(VLOOKUP(E12,INPUTS!$A$44:$C$103,3,0),SCENARIOS!$J$26)</f>
        <v>0.1</v>
      </c>
      <c r="AB12" s="15">
        <f t="shared" si="4"/>
        <v>7451.84273145226</v>
      </c>
      <c r="AC12" s="20">
        <f>IFERROR(VLOOKUP($E12,INPUTS!$A$44:$G$103,4,0),SCENARIOS!$K$26)</f>
        <v>0.15</v>
      </c>
      <c r="AD12" s="15">
        <f t="shared" si="4"/>
        <v>12958.0921265002</v>
      </c>
      <c r="AE12" s="20">
        <f>IFERROR(VLOOKUP($E12,INPUTS!$A$44:$G$103,5,0),SCENARIOS!$L$26)</f>
        <v>0.3</v>
      </c>
      <c r="AF12" s="15">
        <f t="shared" si="4"/>
        <v>30043.9605092854</v>
      </c>
      <c r="AG12" s="20">
        <f>IFERROR(VLOOKUP($E12,INPUTS!$A$44:$G$103,6,0),SCENARIOS!$M$26)</f>
        <v>0.4</v>
      </c>
      <c r="AH12" s="15">
        <f t="shared" si="5"/>
        <v>46438.9126769434</v>
      </c>
      <c r="AI12" s="20">
        <f>IFERROR(VLOOKUP($E12,INPUTS!$A$44:$G$103,7,0),SCENARIOS!$N$26)</f>
        <v>0.5</v>
      </c>
      <c r="AJ12" s="15">
        <f t="shared" si="6"/>
        <v>67294.2843813276</v>
      </c>
      <c r="AL12" t="str">
        <f t="shared" si="8"/>
        <v>Y</v>
      </c>
      <c r="AM12" s="21">
        <f t="shared" si="9"/>
        <v>134588.568762655</v>
      </c>
      <c r="BC12" s="2" t="str">
        <v>ATL</v>
      </c>
      <c r="BD12" s="15">
        <f t="shared" si="16"/>
        <v>3371.99218</v>
      </c>
      <c r="BE12" s="15">
        <f t="shared" si="17"/>
        <v>22890.5978775298</v>
      </c>
      <c r="BF12" s="15">
        <f t="shared" si="18"/>
        <v>86328.7014553796</v>
      </c>
      <c r="BG12" s="15">
        <f t="shared" si="19"/>
        <v>195346.003669599</v>
      </c>
      <c r="BH12" s="15">
        <f t="shared" si="20"/>
        <v>331524.109360719</v>
      </c>
      <c r="BI12" s="15">
        <f t="shared" si="21"/>
        <v>500118.800135956</v>
      </c>
      <c r="BJ12" s="23"/>
      <c r="BM12" s="2" t="str">
        <v>China</v>
      </c>
      <c r="BN12" s="15">
        <f t="shared" si="22"/>
        <v>0</v>
      </c>
      <c r="BO12" s="15">
        <f t="shared" si="23"/>
        <v>193640.017070327</v>
      </c>
      <c r="BP12" s="15">
        <f t="shared" si="24"/>
        <v>988556.734196173</v>
      </c>
      <c r="BQ12" s="15">
        <f t="shared" si="25"/>
        <v>2523353.46667958</v>
      </c>
      <c r="BR12" s="15">
        <f t="shared" si="26"/>
        <v>4830764.2577904</v>
      </c>
      <c r="BS12" s="15">
        <f t="shared" si="27"/>
        <v>10275692.2583365</v>
      </c>
    </row>
    <row r="13" ht="15" customHeight="1" spans="1:71">
      <c r="A13" s="24" t="s">
        <v>942</v>
      </c>
      <c r="B13" s="25" t="s">
        <v>400</v>
      </c>
      <c r="C13" s="26" t="s">
        <v>401</v>
      </c>
      <c r="D13" s="27" t="s">
        <v>929</v>
      </c>
      <c r="E13" s="10" t="s">
        <v>224</v>
      </c>
      <c r="F13" s="28" t="s">
        <v>938</v>
      </c>
      <c r="G13" s="27" t="s">
        <v>165</v>
      </c>
      <c r="H13" s="27" t="s">
        <v>264</v>
      </c>
      <c r="I13" s="28" t="s">
        <v>436</v>
      </c>
      <c r="J13" s="27" t="s">
        <v>173</v>
      </c>
      <c r="K13" s="27" t="s">
        <v>931</v>
      </c>
      <c r="L13" s="29" t="s">
        <v>291</v>
      </c>
      <c r="M13" s="13">
        <v>375</v>
      </c>
      <c r="N13" s="14">
        <f t="shared" si="7"/>
        <v>1.02739726027397</v>
      </c>
      <c r="O13" s="15">
        <v>16990</v>
      </c>
      <c r="P13" s="15">
        <f t="shared" si="0"/>
        <v>6371250</v>
      </c>
      <c r="Q13" s="16">
        <f>IFERROR(VLOOKUP(G13,SCENARIOS!$A$13:$E$18,5,0),0.025)</f>
        <v>0.03</v>
      </c>
      <c r="R13" s="17">
        <f>IFERROR(VLOOKUP(L13,INPUTS!$A$107:$B$120,2,0),0.0082)</f>
        <v>0.0079</v>
      </c>
      <c r="S13" s="30">
        <f t="shared" si="1"/>
        <v>134.221</v>
      </c>
      <c r="T13" s="15">
        <f t="shared" si="2"/>
        <v>50332.875</v>
      </c>
      <c r="U13" s="15">
        <f>T13/INPUTS!$B$7*1000</f>
        <v>62916093.75</v>
      </c>
      <c r="V13" s="15">
        <f>T13*INPUTS!$B$6</f>
        <v>159051.885</v>
      </c>
      <c r="W13" s="19" t="s">
        <v>396</v>
      </c>
      <c r="X13" s="19" t="s">
        <v>396</v>
      </c>
      <c r="Y13" s="20">
        <f>IFERROR(VLOOKUP(E13,INPUTS!$A$44:$B$103,2,0),0)</f>
        <v>0.02</v>
      </c>
      <c r="Z13" s="15">
        <f t="shared" si="3"/>
        <v>1006.6575</v>
      </c>
      <c r="AA13" s="20">
        <f>IFERROR(VLOOKUP(E13,INPUTS!$A$44:$C$103,3,0),SCENARIOS!$J$26)</f>
        <v>0.1</v>
      </c>
      <c r="AB13" s="15">
        <f t="shared" si="4"/>
        <v>5834.95970724826</v>
      </c>
      <c r="AC13" s="20">
        <f>IFERROR(VLOOKUP($E13,INPUTS!$A$44:$G$103,4,0),SCENARIOS!$K$26)</f>
        <v>0.15</v>
      </c>
      <c r="AD13" s="15">
        <f t="shared" si="4"/>
        <v>10146.476269797</v>
      </c>
      <c r="AE13" s="20">
        <f>IFERROR(VLOOKUP($E13,INPUTS!$A$44:$G$103,5,0),SCENARIOS!$L$26)</f>
        <v>0.3</v>
      </c>
      <c r="AF13" s="15">
        <f t="shared" si="4"/>
        <v>23525.0937701518</v>
      </c>
      <c r="AG13" s="20">
        <f>IFERROR(VLOOKUP($E13,INPUTS!$A$44:$G$103,6,0),SCENARIOS!$M$26)</f>
        <v>0.4</v>
      </c>
      <c r="AH13" s="15">
        <f t="shared" si="5"/>
        <v>36362.7084042845</v>
      </c>
      <c r="AI13" s="20">
        <f>IFERROR(VLOOKUP($E13,INPUTS!$A$44:$G$103,7,0),SCENARIOS!$N$26)</f>
        <v>0.5</v>
      </c>
      <c r="AJ13" s="15">
        <f t="shared" si="6"/>
        <v>52692.9314055222</v>
      </c>
      <c r="AL13" t="str">
        <f t="shared" si="8"/>
        <v>Y</v>
      </c>
      <c r="AM13" s="21">
        <f t="shared" si="9"/>
        <v>105385.862811044</v>
      </c>
      <c r="BC13" s="2" t="str">
        <v>AUH</v>
      </c>
      <c r="BD13" s="15">
        <f t="shared" si="16"/>
        <v>0</v>
      </c>
      <c r="BE13" s="15">
        <f t="shared" si="17"/>
        <v>40181.3108607773</v>
      </c>
      <c r="BF13" s="15">
        <f t="shared" si="18"/>
        <v>200292.895303704</v>
      </c>
      <c r="BG13" s="15">
        <f t="shared" si="19"/>
        <v>499202.776735448</v>
      </c>
      <c r="BH13" s="15">
        <f t="shared" si="20"/>
        <v>933146.225391</v>
      </c>
      <c r="BI13" s="15">
        <f t="shared" si="21"/>
        <v>1938116.61878576</v>
      </c>
      <c r="BJ13" s="23"/>
      <c r="BM13" s="2" t="str">
        <v>Colombia</v>
      </c>
      <c r="BN13" s="15">
        <f t="shared" si="22"/>
        <v>0</v>
      </c>
      <c r="BO13" s="15">
        <f t="shared" si="23"/>
        <v>26235.393835616</v>
      </c>
      <c r="BP13" s="15">
        <f t="shared" si="24"/>
        <v>127677.472222837</v>
      </c>
      <c r="BQ13" s="15">
        <f t="shared" si="25"/>
        <v>310678.334302021</v>
      </c>
      <c r="BR13" s="15">
        <f t="shared" si="26"/>
        <v>566981.545712026</v>
      </c>
      <c r="BS13" s="15">
        <f t="shared" si="27"/>
        <v>1149699.57199629</v>
      </c>
    </row>
    <row r="14" ht="15" customHeight="1" spans="1:71">
      <c r="A14" s="6" t="s">
        <v>943</v>
      </c>
      <c r="B14" s="7" t="s">
        <v>403</v>
      </c>
      <c r="C14" s="8" t="s">
        <v>404</v>
      </c>
      <c r="D14" s="9" t="s">
        <v>929</v>
      </c>
      <c r="E14" s="10" t="s">
        <v>204</v>
      </c>
      <c r="F14" s="11" t="s">
        <v>405</v>
      </c>
      <c r="G14" s="9" t="s">
        <v>165</v>
      </c>
      <c r="H14" s="9" t="s">
        <v>452</v>
      </c>
      <c r="I14" s="11" t="s">
        <v>451</v>
      </c>
      <c r="J14" s="9" t="s">
        <v>181</v>
      </c>
      <c r="K14" s="9" t="s">
        <v>931</v>
      </c>
      <c r="L14" s="12" t="s">
        <v>291</v>
      </c>
      <c r="M14" s="13">
        <v>476</v>
      </c>
      <c r="N14" s="14">
        <f t="shared" si="7"/>
        <v>1.3041095890411</v>
      </c>
      <c r="O14" s="15">
        <v>9980</v>
      </c>
      <c r="P14" s="15">
        <f t="shared" si="0"/>
        <v>4750480</v>
      </c>
      <c r="Q14" s="16">
        <f>IFERROR(VLOOKUP(G14,SCENARIOS!$A$13:$E$18,5,0),0.025)</f>
        <v>0.03</v>
      </c>
      <c r="R14" s="17">
        <f>IFERROR(VLOOKUP(L14,INPUTS!$A$107:$B$120,2,0),0.0082)</f>
        <v>0.0079</v>
      </c>
      <c r="S14" s="18">
        <f t="shared" si="1"/>
        <v>78.842</v>
      </c>
      <c r="T14" s="15">
        <f t="shared" si="2"/>
        <v>37528.792</v>
      </c>
      <c r="U14" s="15">
        <f>T14/INPUTS!$B$7*1000</f>
        <v>46910990</v>
      </c>
      <c r="V14" s="15">
        <f>T14*INPUTS!$B$6</f>
        <v>118590.98272</v>
      </c>
      <c r="W14" s="19" t="s">
        <v>396</v>
      </c>
      <c r="X14" s="19" t="s">
        <v>396</v>
      </c>
      <c r="Y14" s="20">
        <f>IFERROR(VLOOKUP(E14,INPUTS!$A$44:$B$103,2,0),0)</f>
        <v>0.02</v>
      </c>
      <c r="Z14" s="15">
        <f t="shared" si="3"/>
        <v>750.57584</v>
      </c>
      <c r="AA14" s="20">
        <f>IFERROR(VLOOKUP(E14,INPUTS!$A$44:$C$103,3,0),SCENARIOS!$J$26)</f>
        <v>0.06</v>
      </c>
      <c r="AB14" s="15">
        <f t="shared" si="4"/>
        <v>2610.36933632383</v>
      </c>
      <c r="AC14" s="20">
        <f>IFERROR(VLOOKUP($E14,INPUTS!$A$44:$G$103,4,0),SCENARIOS!$K$26)</f>
        <v>0.15</v>
      </c>
      <c r="AD14" s="15">
        <f t="shared" si="4"/>
        <v>7565.3337398698</v>
      </c>
      <c r="AE14" s="20">
        <f>IFERROR(VLOOKUP($E14,INPUTS!$A$44:$G$103,5,0),SCENARIOS!$L$26)</f>
        <v>0.3</v>
      </c>
      <c r="AF14" s="15">
        <f t="shared" si="4"/>
        <v>17540.5905361162</v>
      </c>
      <c r="AG14" s="20">
        <f>IFERROR(VLOOKUP($E14,INPUTS!$A$44:$G$103,6,0),SCENARIOS!$M$26)</f>
        <v>0.4</v>
      </c>
      <c r="AH14" s="15">
        <f t="shared" si="5"/>
        <v>27112.4691419086</v>
      </c>
      <c r="AI14" s="20">
        <f>IFERROR(VLOOKUP($E14,INPUTS!$A$44:$G$103,7,0),SCENARIOS!$N$26)</f>
        <v>0.5</v>
      </c>
      <c r="AJ14" s="15">
        <f t="shared" si="6"/>
        <v>39288.4782080918</v>
      </c>
      <c r="AL14" t="str">
        <f t="shared" si="8"/>
        <v>N</v>
      </c>
      <c r="AM14" s="21">
        <f t="shared" si="9"/>
        <v>78576.9564161836</v>
      </c>
      <c r="AT14" s="34" t="s">
        <v>944</v>
      </c>
      <c r="BC14" s="2" t="str">
        <v>BAH</v>
      </c>
      <c r="BD14" s="15">
        <f t="shared" si="16"/>
        <v>0</v>
      </c>
      <c r="BE14" s="15">
        <f t="shared" si="17"/>
        <v>17082.9607111595</v>
      </c>
      <c r="BF14" s="15">
        <f t="shared" si="18"/>
        <v>85153.9083195397</v>
      </c>
      <c r="BG14" s="15">
        <f t="shared" si="19"/>
        <v>212234.524936761</v>
      </c>
      <c r="BH14" s="15">
        <f t="shared" si="20"/>
        <v>396724.247283874</v>
      </c>
      <c r="BI14" s="15">
        <f t="shared" si="21"/>
        <v>823984.318656993</v>
      </c>
      <c r="BJ14" s="23"/>
      <c r="BM14" s="2" t="str">
        <v>Czechia</v>
      </c>
      <c r="BN14" s="15">
        <f t="shared" si="22"/>
        <v>0</v>
      </c>
      <c r="BO14" s="15">
        <f t="shared" si="23"/>
        <v>9675.86657021902</v>
      </c>
      <c r="BP14" s="15">
        <f t="shared" si="24"/>
        <v>44867.9250449639</v>
      </c>
      <c r="BQ14" s="15">
        <f t="shared" si="25"/>
        <v>104028.444544525</v>
      </c>
      <c r="BR14" s="15">
        <f t="shared" si="26"/>
        <v>180896.218125334</v>
      </c>
      <c r="BS14" s="15">
        <f t="shared" si="27"/>
        <v>349513.826352696</v>
      </c>
    </row>
    <row r="15" ht="15" customHeight="1" spans="1:71">
      <c r="A15" s="24" t="s">
        <v>945</v>
      </c>
      <c r="B15" s="25" t="s">
        <v>406</v>
      </c>
      <c r="C15" s="26" t="s">
        <v>407</v>
      </c>
      <c r="D15" s="27" t="s">
        <v>929</v>
      </c>
      <c r="E15" s="10" t="s">
        <v>205</v>
      </c>
      <c r="F15" s="28" t="s">
        <v>408</v>
      </c>
      <c r="G15" s="27" t="s">
        <v>165</v>
      </c>
      <c r="H15" s="27" t="s">
        <v>452</v>
      </c>
      <c r="I15" s="28" t="s">
        <v>451</v>
      </c>
      <c r="J15" s="27" t="s">
        <v>181</v>
      </c>
      <c r="K15" s="27" t="s">
        <v>931</v>
      </c>
      <c r="L15" s="29" t="s">
        <v>293</v>
      </c>
      <c r="M15" s="13">
        <v>750</v>
      </c>
      <c r="N15" s="14">
        <f t="shared" si="7"/>
        <v>2.05479452054795</v>
      </c>
      <c r="O15" s="15">
        <v>10000</v>
      </c>
      <c r="P15" s="15">
        <f t="shared" si="0"/>
        <v>7500000</v>
      </c>
      <c r="Q15" s="16">
        <f>IFERROR(VLOOKUP(G15,SCENARIOS!$A$13:$E$18,5,0),0.025)</f>
        <v>0.03</v>
      </c>
      <c r="R15" s="17">
        <f>IFERROR(VLOOKUP(L15,INPUTS!$A$107:$B$120,2,0),0.0082)</f>
        <v>0.0079</v>
      </c>
      <c r="S15" s="30">
        <f t="shared" si="1"/>
        <v>79</v>
      </c>
      <c r="T15" s="15">
        <f t="shared" si="2"/>
        <v>59250</v>
      </c>
      <c r="U15" s="15">
        <f>T15/INPUTS!$B$7*1000</f>
        <v>74062500</v>
      </c>
      <c r="V15" s="15">
        <f>T15*INPUTS!$B$6</f>
        <v>187230</v>
      </c>
      <c r="W15" s="19" t="s">
        <v>396</v>
      </c>
      <c r="X15" s="19" t="s">
        <v>396</v>
      </c>
      <c r="Y15" s="20">
        <f>IFERROR(VLOOKUP(E15,INPUTS!$A$44:$B$103,2,0),0)</f>
        <v>0.02</v>
      </c>
      <c r="Z15" s="15">
        <f t="shared" si="3"/>
        <v>1185</v>
      </c>
      <c r="AA15" s="20">
        <f>IFERROR(VLOOKUP(E15,INPUTS!$A$44:$C$103,3,0),SCENARIOS!$J$26)</f>
        <v>0.06</v>
      </c>
      <c r="AB15" s="15">
        <f t="shared" si="4"/>
        <v>4121.2193341365</v>
      </c>
      <c r="AC15" s="20">
        <f>IFERROR(VLOOKUP($E15,INPUTS!$A$44:$G$103,4,0),SCENARIOS!$K$26)</f>
        <v>0.15</v>
      </c>
      <c r="AD15" s="15">
        <f t="shared" si="4"/>
        <v>11944.0568214209</v>
      </c>
      <c r="AE15" s="20">
        <f>IFERROR(VLOOKUP($E15,INPUTS!$A$44:$G$103,5,0),SCENARIOS!$L$26)</f>
        <v>0.3</v>
      </c>
      <c r="AF15" s="15">
        <f t="shared" si="4"/>
        <v>27692.8708300786</v>
      </c>
      <c r="AG15" s="20">
        <f>IFERROR(VLOOKUP($E15,INPUTS!$A$44:$G$103,6,0),SCENARIOS!$M$26)</f>
        <v>0.4</v>
      </c>
      <c r="AH15" s="15">
        <f t="shared" si="5"/>
        <v>42804.8362616651</v>
      </c>
      <c r="AI15" s="20">
        <f>IFERROR(VLOOKUP($E15,INPUTS!$A$44:$G$103,7,0),SCENARIOS!$N$26)</f>
        <v>0.5</v>
      </c>
      <c r="AJ15" s="15">
        <f t="shared" si="6"/>
        <v>62028.1711660061</v>
      </c>
      <c r="AL15" t="str">
        <f t="shared" si="8"/>
        <v>Y</v>
      </c>
      <c r="AM15" s="21">
        <f t="shared" si="9"/>
        <v>124056.342332012</v>
      </c>
      <c r="BC15" s="2" t="str">
        <v>BCN</v>
      </c>
      <c r="BD15" s="15">
        <f t="shared" si="16"/>
        <v>28751.379</v>
      </c>
      <c r="BE15" s="15">
        <f t="shared" si="17"/>
        <v>99992.1848252203</v>
      </c>
      <c r="BF15" s="15">
        <f t="shared" si="18"/>
        <v>289795.86875123</v>
      </c>
      <c r="BG15" s="15">
        <f t="shared" si="19"/>
        <v>671905.674965092</v>
      </c>
      <c r="BH15" s="15">
        <f t="shared" si="20"/>
        <v>1038563.77248276</v>
      </c>
      <c r="BI15" s="15">
        <f t="shared" si="21"/>
        <v>1504975.06993309</v>
      </c>
      <c r="BJ15" s="23"/>
      <c r="BM15" s="2" t="str">
        <v>Denmark</v>
      </c>
      <c r="BN15" s="15">
        <f t="shared" si="22"/>
        <v>16374.5694</v>
      </c>
      <c r="BO15" s="15">
        <f t="shared" si="23"/>
        <v>56947.8413497383</v>
      </c>
      <c r="BP15" s="15">
        <f t="shared" si="24"/>
        <v>165045.390160253</v>
      </c>
      <c r="BQ15" s="15">
        <f t="shared" si="25"/>
        <v>382665.683791019</v>
      </c>
      <c r="BR15" s="15">
        <f t="shared" si="26"/>
        <v>591485.87512428</v>
      </c>
      <c r="BS15" s="15">
        <f t="shared" si="27"/>
        <v>857117.800432781</v>
      </c>
    </row>
    <row r="16" ht="15" customHeight="1" spans="1:71">
      <c r="A16" s="6" t="s">
        <v>946</v>
      </c>
      <c r="B16" s="7" t="s">
        <v>389</v>
      </c>
      <c r="C16" s="8" t="s">
        <v>390</v>
      </c>
      <c r="D16" s="9" t="s">
        <v>929</v>
      </c>
      <c r="E16" s="10" t="s">
        <v>200</v>
      </c>
      <c r="F16" s="11" t="s">
        <v>391</v>
      </c>
      <c r="G16" s="9" t="s">
        <v>165</v>
      </c>
      <c r="H16" s="9" t="s">
        <v>203</v>
      </c>
      <c r="I16" s="11" t="s">
        <v>399</v>
      </c>
      <c r="J16" s="9" t="s">
        <v>165</v>
      </c>
      <c r="K16" s="9" t="s">
        <v>931</v>
      </c>
      <c r="L16" s="12" t="s">
        <v>279</v>
      </c>
      <c r="M16" s="13">
        <v>15835</v>
      </c>
      <c r="N16" s="14">
        <f t="shared" si="7"/>
        <v>43.3835616438356</v>
      </c>
      <c r="O16" s="15">
        <v>480</v>
      </c>
      <c r="P16" s="15">
        <f t="shared" si="0"/>
        <v>7600800</v>
      </c>
      <c r="Q16" s="16">
        <f>IFERROR(VLOOKUP(G16,SCENARIOS!$A$13:$E$18,5,0),0.025)</f>
        <v>0.03</v>
      </c>
      <c r="R16" s="17">
        <f>IFERROR(VLOOKUP(L16,INPUTS!$A$107:$B$120,2,0),0.0082)</f>
        <v>0.0039</v>
      </c>
      <c r="S16" s="18">
        <f t="shared" si="1"/>
        <v>1.872</v>
      </c>
      <c r="T16" s="15">
        <f t="shared" si="2"/>
        <v>29643.12</v>
      </c>
      <c r="U16" s="15">
        <f>T16/INPUTS!$B$7*1000</f>
        <v>37053900</v>
      </c>
      <c r="V16" s="15">
        <f>T16*INPUTS!$B$6</f>
        <v>93672.2592</v>
      </c>
      <c r="W16" s="19" t="s">
        <v>396</v>
      </c>
      <c r="X16" s="19" t="s">
        <v>396</v>
      </c>
      <c r="Y16" s="20">
        <f>IFERROR(VLOOKUP(E16,INPUTS!$A$44:$B$103,2,0),0)</f>
        <v>0.02</v>
      </c>
      <c r="Z16" s="15">
        <f t="shared" si="3"/>
        <v>592.8624</v>
      </c>
      <c r="AA16" s="20">
        <f>IFERROR(VLOOKUP(E16,INPUTS!$A$44:$C$103,3,0),SCENARIOS!$J$26)</f>
        <v>0.06</v>
      </c>
      <c r="AB16" s="15">
        <f t="shared" si="4"/>
        <v>2061.87002984183</v>
      </c>
      <c r="AC16" s="20">
        <f>IFERROR(VLOOKUP($E16,INPUTS!$A$44:$G$103,4,0),SCENARIOS!$K$26)</f>
        <v>0.15</v>
      </c>
      <c r="AD16" s="15">
        <f t="shared" si="4"/>
        <v>5975.6811754295</v>
      </c>
      <c r="AE16" s="20">
        <f>IFERROR(VLOOKUP($E16,INPUTS!$A$44:$G$103,5,0),SCENARIOS!$L$26)</f>
        <v>0.3</v>
      </c>
      <c r="AF16" s="15">
        <f t="shared" si="4"/>
        <v>13854.9045259159</v>
      </c>
      <c r="AG16" s="20">
        <f>IFERROR(VLOOKUP($E16,INPUTS!$A$44:$G$103,6,0),SCENARIOS!$M$26)</f>
        <v>0.4</v>
      </c>
      <c r="AH16" s="15">
        <f t="shared" si="5"/>
        <v>21415.5088250614</v>
      </c>
      <c r="AI16" s="20">
        <f>IFERROR(VLOOKUP($E16,INPUTS!$A$44:$G$103,7,0),SCENARIOS!$N$26)</f>
        <v>0.5</v>
      </c>
      <c r="AJ16" s="15">
        <f t="shared" si="6"/>
        <v>31033.0552110457</v>
      </c>
      <c r="AL16" t="str">
        <f t="shared" si="8"/>
        <v>N</v>
      </c>
      <c r="AM16" s="21">
        <f t="shared" si="9"/>
        <v>62066.1104220914</v>
      </c>
      <c r="AT16" s="2" t="s">
        <v>165</v>
      </c>
      <c r="AU16" s="21">
        <f>AU4/1000000</f>
        <v>0.80409936809</v>
      </c>
      <c r="AV16" s="21">
        <f t="shared" ref="AV16:AZ16" si="29">AV4/1000000</f>
        <v>3.55901414129091</v>
      </c>
      <c r="AW16" s="21">
        <f t="shared" si="29"/>
        <v>9.54442387552746</v>
      </c>
      <c r="AX16" s="21">
        <f t="shared" si="29"/>
        <v>22.1292063060578</v>
      </c>
      <c r="AY16" s="21">
        <f t="shared" si="29"/>
        <v>34.8499904769285</v>
      </c>
      <c r="AZ16" s="21">
        <f t="shared" si="29"/>
        <v>53.3044381645441</v>
      </c>
      <c r="BC16" s="2" t="str">
        <v>BGY</v>
      </c>
      <c r="BD16" s="15">
        <f t="shared" si="16"/>
        <v>0</v>
      </c>
      <c r="BE16" s="15">
        <f t="shared" si="17"/>
        <v>33633.6648492547</v>
      </c>
      <c r="BF16" s="15">
        <f t="shared" si="18"/>
        <v>155962.542733745</v>
      </c>
      <c r="BG16" s="15">
        <f t="shared" si="19"/>
        <v>361606.664706273</v>
      </c>
      <c r="BH16" s="15">
        <f t="shared" si="20"/>
        <v>628801.847232112</v>
      </c>
      <c r="BI16" s="15">
        <f t="shared" si="21"/>
        <v>1214922.79894689</v>
      </c>
      <c r="BJ16" s="23"/>
      <c r="BM16" s="2" t="str">
        <v>Egypt</v>
      </c>
      <c r="BN16" s="15">
        <f t="shared" si="22"/>
        <v>0</v>
      </c>
      <c r="BO16" s="15">
        <f t="shared" si="23"/>
        <v>32399.0546848615</v>
      </c>
      <c r="BP16" s="15">
        <f t="shared" si="24"/>
        <v>161500.466981241</v>
      </c>
      <c r="BQ16" s="15">
        <f t="shared" si="25"/>
        <v>402517.929749135</v>
      </c>
      <c r="BR16" s="15">
        <f t="shared" si="26"/>
        <v>752415.860452351</v>
      </c>
      <c r="BS16" s="15">
        <f t="shared" si="27"/>
        <v>1562745.09149909</v>
      </c>
    </row>
    <row r="17" ht="15" customHeight="1" spans="1:71">
      <c r="A17" s="24" t="s">
        <v>947</v>
      </c>
      <c r="B17" s="25" t="s">
        <v>400</v>
      </c>
      <c r="C17" s="26" t="s">
        <v>401</v>
      </c>
      <c r="D17" s="27" t="s">
        <v>929</v>
      </c>
      <c r="E17" s="10" t="s">
        <v>224</v>
      </c>
      <c r="F17" s="28" t="s">
        <v>938</v>
      </c>
      <c r="G17" s="27" t="s">
        <v>165</v>
      </c>
      <c r="H17" s="27" t="s">
        <v>204</v>
      </c>
      <c r="I17" s="28" t="s">
        <v>405</v>
      </c>
      <c r="J17" s="27" t="s">
        <v>165</v>
      </c>
      <c r="K17" s="27" t="s">
        <v>931</v>
      </c>
      <c r="L17" s="29" t="s">
        <v>279</v>
      </c>
      <c r="M17" s="13">
        <v>3751</v>
      </c>
      <c r="N17" s="14">
        <f t="shared" si="7"/>
        <v>10.2767123287671</v>
      </c>
      <c r="O17" s="15">
        <v>370</v>
      </c>
      <c r="P17" s="15">
        <f t="shared" si="0"/>
        <v>1387870</v>
      </c>
      <c r="Q17" s="16">
        <f>IFERROR(VLOOKUP(G17,SCENARIOS!$A$13:$E$18,5,0),0.025)</f>
        <v>0.03</v>
      </c>
      <c r="R17" s="17">
        <f>IFERROR(VLOOKUP(L17,INPUTS!$A$107:$B$120,2,0),0.0082)</f>
        <v>0.0039</v>
      </c>
      <c r="S17" s="30">
        <f t="shared" si="1"/>
        <v>1.443</v>
      </c>
      <c r="T17" s="15">
        <f t="shared" si="2"/>
        <v>5412.693</v>
      </c>
      <c r="U17" s="15">
        <f>T17/INPUTS!$B$7*1000</f>
        <v>6765866.25</v>
      </c>
      <c r="V17" s="15">
        <f>T17*INPUTS!$B$6</f>
        <v>17104.10988</v>
      </c>
      <c r="W17" s="19" t="s">
        <v>396</v>
      </c>
      <c r="X17" s="19" t="s">
        <v>396</v>
      </c>
      <c r="Y17" s="20">
        <f>IFERROR(VLOOKUP(E17,INPUTS!$A$44:$B$103,2,0),0)</f>
        <v>0.02</v>
      </c>
      <c r="Z17" s="15">
        <f t="shared" si="3"/>
        <v>108.25386</v>
      </c>
      <c r="AA17" s="20">
        <f>IFERROR(VLOOKUP(E17,INPUTS!$A$44:$C$103,3,0),SCENARIOS!$J$26)</f>
        <v>0.1</v>
      </c>
      <c r="AB17" s="15">
        <f t="shared" si="4"/>
        <v>627.479466704509</v>
      </c>
      <c r="AC17" s="20">
        <f>IFERROR(VLOOKUP($E17,INPUTS!$A$44:$G$103,4,0),SCENARIOS!$K$26)</f>
        <v>0.15</v>
      </c>
      <c r="AD17" s="15">
        <f t="shared" si="4"/>
        <v>1091.13101685919</v>
      </c>
      <c r="AE17" s="20">
        <f>IFERROR(VLOOKUP($E17,INPUTS!$A$44:$G$103,5,0),SCENARIOS!$L$26)</f>
        <v>0.3</v>
      </c>
      <c r="AF17" s="15">
        <f t="shared" si="4"/>
        <v>2529.83979901891</v>
      </c>
      <c r="AG17" s="20">
        <f>IFERROR(VLOOKUP($E17,INPUTS!$A$44:$G$103,6,0),SCENARIOS!$M$26)</f>
        <v>0.4</v>
      </c>
      <c r="AH17" s="15">
        <f t="shared" si="5"/>
        <v>3910.3702548466</v>
      </c>
      <c r="AI17" s="20">
        <f>IFERROR(VLOOKUP($E17,INPUTS!$A$44:$G$103,7,0),SCENARIOS!$N$26)</f>
        <v>0.5</v>
      </c>
      <c r="AJ17" s="15">
        <f t="shared" si="6"/>
        <v>5666.48857169693</v>
      </c>
      <c r="AL17" t="str">
        <f t="shared" si="8"/>
        <v>N</v>
      </c>
      <c r="AM17" s="21">
        <f t="shared" si="9"/>
        <v>11332.9771433939</v>
      </c>
      <c r="AT17" s="2" t="s">
        <v>169</v>
      </c>
      <c r="AU17" s="21">
        <f t="shared" ref="AU17:AZ21" si="30">AU5/1000000</f>
        <v>0.08070969717</v>
      </c>
      <c r="AV17" s="21">
        <f t="shared" si="30"/>
        <v>0.851342539424819</v>
      </c>
      <c r="AW17" s="21">
        <f t="shared" si="30"/>
        <v>3.43960282069726</v>
      </c>
      <c r="AX17" s="21">
        <f t="shared" si="30"/>
        <v>7.78318976083727</v>
      </c>
      <c r="AY17" s="21">
        <f t="shared" si="30"/>
        <v>13.2089472268463</v>
      </c>
      <c r="AZ17" s="21">
        <f t="shared" si="30"/>
        <v>21.915226958574</v>
      </c>
      <c r="BC17" s="2" t="str">
        <v>BKK</v>
      </c>
      <c r="BD17" s="15">
        <f t="shared" si="16"/>
        <v>0</v>
      </c>
      <c r="BE17" s="15">
        <f t="shared" si="17"/>
        <v>60952.6236408373</v>
      </c>
      <c r="BF17" s="15">
        <f t="shared" si="18"/>
        <v>311170.838955209</v>
      </c>
      <c r="BG17" s="15">
        <f t="shared" si="19"/>
        <v>794283.20909238</v>
      </c>
      <c r="BH17" s="15">
        <f t="shared" si="20"/>
        <v>1520593.52275191</v>
      </c>
      <c r="BI17" s="15">
        <f t="shared" si="21"/>
        <v>3234509.1285753</v>
      </c>
      <c r="BJ17" s="23"/>
      <c r="BM17" s="2" t="str">
        <v>Ethiopia</v>
      </c>
      <c r="BN17" s="15">
        <f t="shared" si="22"/>
        <v>0</v>
      </c>
      <c r="BO17" s="15">
        <f t="shared" si="23"/>
        <v>32811.8310207884</v>
      </c>
      <c r="BP17" s="15">
        <f t="shared" si="24"/>
        <v>155880.649466359</v>
      </c>
      <c r="BQ17" s="15">
        <f t="shared" si="25"/>
        <v>370274.625373071</v>
      </c>
      <c r="BR17" s="15">
        <f t="shared" si="26"/>
        <v>659655.152826184</v>
      </c>
      <c r="BS17" s="15">
        <f t="shared" si="27"/>
        <v>1305772.31910176</v>
      </c>
    </row>
    <row r="18" ht="15" customHeight="1" spans="1:71">
      <c r="A18" s="6" t="s">
        <v>948</v>
      </c>
      <c r="B18" s="7" t="s">
        <v>409</v>
      </c>
      <c r="C18" s="8" t="s">
        <v>410</v>
      </c>
      <c r="D18" s="9" t="s">
        <v>929</v>
      </c>
      <c r="E18" s="10" t="s">
        <v>255</v>
      </c>
      <c r="F18" s="11" t="s">
        <v>930</v>
      </c>
      <c r="G18" s="9" t="s">
        <v>169</v>
      </c>
      <c r="H18" s="9" t="s">
        <v>224</v>
      </c>
      <c r="I18" s="11" t="s">
        <v>938</v>
      </c>
      <c r="J18" s="9" t="s">
        <v>165</v>
      </c>
      <c r="K18" s="9" t="s">
        <v>931</v>
      </c>
      <c r="L18" s="12" t="s">
        <v>295</v>
      </c>
      <c r="M18" s="13">
        <v>5330</v>
      </c>
      <c r="N18" s="14">
        <f t="shared" si="7"/>
        <v>14.6027397260274</v>
      </c>
      <c r="O18" s="15">
        <v>5570</v>
      </c>
      <c r="P18" s="15">
        <f t="shared" si="0"/>
        <v>29688100</v>
      </c>
      <c r="Q18" s="16">
        <f>IFERROR(VLOOKUP(G18,SCENARIOS!$A$13:$E$18,5,0),0.025)</f>
        <v>0.025</v>
      </c>
      <c r="R18" s="17">
        <f>IFERROR(VLOOKUP(L18,INPUTS!$A$107:$B$120,2,0),0.0082)</f>
        <v>0.0089</v>
      </c>
      <c r="S18" s="18">
        <f t="shared" si="1"/>
        <v>49.573</v>
      </c>
      <c r="T18" s="15">
        <f t="shared" si="2"/>
        <v>264224.09</v>
      </c>
      <c r="U18" s="15">
        <f>T18/INPUTS!$B$7*1000</f>
        <v>330280112.5</v>
      </c>
      <c r="V18" s="15">
        <f>T18*INPUTS!$B$6</f>
        <v>834948.1244</v>
      </c>
      <c r="W18" s="19" t="s">
        <v>396</v>
      </c>
      <c r="X18" s="19" t="s">
        <v>396</v>
      </c>
      <c r="Y18" s="20">
        <f>IFERROR(VLOOKUP(E18,INPUTS!$A$44:$B$103,2,0),0)</f>
        <v>0.005</v>
      </c>
      <c r="Z18" s="15">
        <f t="shared" si="3"/>
        <v>1321.12045</v>
      </c>
      <c r="AA18" s="20">
        <f>IFERROR(VLOOKUP(E18,INPUTS!$A$44:$C$103,3,0),SCENARIOS!$J$26)</f>
        <v>0.03</v>
      </c>
      <c r="AB18" s="15">
        <f t="shared" si="4"/>
        <v>8968.35916408655</v>
      </c>
      <c r="AC18" s="20">
        <f>IFERROR(VLOOKUP($E18,INPUTS!$A$44:$G$103,4,0),SCENARIOS!$K$26)</f>
        <v>0.1</v>
      </c>
      <c r="AD18" s="15">
        <f t="shared" si="4"/>
        <v>33822.9173813347</v>
      </c>
      <c r="AE18" s="20">
        <f>IFERROR(VLOOKUP($E18,INPUTS!$A$44:$G$103,5,0),SCENARIOS!$L$26)</f>
        <v>0.2</v>
      </c>
      <c r="AF18" s="15">
        <f t="shared" si="4"/>
        <v>76535.0530183264</v>
      </c>
      <c r="AG18" s="20">
        <f>IFERROR(VLOOKUP($E18,INPUTS!$A$44:$G$103,6,0),SCENARIOS!$M$26)</f>
        <v>0.3</v>
      </c>
      <c r="AH18" s="15">
        <f t="shared" si="5"/>
        <v>129888.581338431</v>
      </c>
      <c r="AI18" s="20">
        <f>IFERROR(VLOOKUP($E18,INPUTS!$A$44:$G$103,7,0),SCENARIOS!$N$26)</f>
        <v>0.4</v>
      </c>
      <c r="AJ18" s="15">
        <f t="shared" si="6"/>
        <v>195942.676916017</v>
      </c>
      <c r="AL18" t="str">
        <f t="shared" si="8"/>
        <v>N</v>
      </c>
      <c r="AM18" s="21">
        <f t="shared" si="9"/>
        <v>489856.692290042</v>
      </c>
      <c r="AT18" s="2" t="s">
        <v>173</v>
      </c>
      <c r="AU18" s="21">
        <f t="shared" si="30"/>
        <v>0</v>
      </c>
      <c r="AV18" s="21">
        <f t="shared" si="30"/>
        <v>2.36601979641369</v>
      </c>
      <c r="AW18" s="21">
        <f t="shared" si="30"/>
        <v>8.48123697243867</v>
      </c>
      <c r="AX18" s="21">
        <f t="shared" si="30"/>
        <v>21.7444130476042</v>
      </c>
      <c r="AY18" s="21">
        <f t="shared" si="30"/>
        <v>40.6441668228025</v>
      </c>
      <c r="AZ18" s="21">
        <f t="shared" si="30"/>
        <v>79.037415109121</v>
      </c>
      <c r="BC18" s="2" t="str">
        <v>BOG</v>
      </c>
      <c r="BD18" s="15">
        <f t="shared" si="16"/>
        <v>0</v>
      </c>
      <c r="BE18" s="15">
        <f t="shared" si="17"/>
        <v>26235.393835616</v>
      </c>
      <c r="BF18" s="15">
        <f t="shared" si="18"/>
        <v>127677.472222837</v>
      </c>
      <c r="BG18" s="15">
        <f t="shared" si="19"/>
        <v>310678.334302021</v>
      </c>
      <c r="BH18" s="15">
        <f t="shared" si="20"/>
        <v>566981.545712026</v>
      </c>
      <c r="BI18" s="15">
        <f t="shared" si="21"/>
        <v>1149699.57199629</v>
      </c>
      <c r="BJ18" s="23"/>
      <c r="BM18" s="2" t="str">
        <v>Finland</v>
      </c>
      <c r="BN18" s="15">
        <f t="shared" si="22"/>
        <v>12281.5924</v>
      </c>
      <c r="BO18" s="15">
        <f t="shared" si="23"/>
        <v>42713.1949813197</v>
      </c>
      <c r="BP18" s="15">
        <f t="shared" si="24"/>
        <v>123790.748930912</v>
      </c>
      <c r="BQ18" s="15">
        <f t="shared" si="25"/>
        <v>287014.811747574</v>
      </c>
      <c r="BR18" s="15">
        <f t="shared" si="26"/>
        <v>443638.44026541</v>
      </c>
      <c r="BS18" s="15">
        <f t="shared" si="27"/>
        <v>642873.177703223</v>
      </c>
    </row>
    <row r="19" ht="15" customHeight="1" spans="1:71">
      <c r="A19" s="24" t="s">
        <v>949</v>
      </c>
      <c r="B19" s="25" t="s">
        <v>409</v>
      </c>
      <c r="C19" s="26" t="s">
        <v>410</v>
      </c>
      <c r="D19" s="27" t="s">
        <v>929</v>
      </c>
      <c r="E19" s="10" t="s">
        <v>249</v>
      </c>
      <c r="F19" s="28" t="s">
        <v>930</v>
      </c>
      <c r="G19" s="27" t="s">
        <v>169</v>
      </c>
      <c r="H19" s="27" t="s">
        <v>234</v>
      </c>
      <c r="I19" s="28" t="s">
        <v>424</v>
      </c>
      <c r="J19" s="27" t="s">
        <v>173</v>
      </c>
      <c r="K19" s="27" t="s">
        <v>931</v>
      </c>
      <c r="L19" s="29" t="s">
        <v>291</v>
      </c>
      <c r="M19" s="13">
        <v>2665</v>
      </c>
      <c r="N19" s="14">
        <f t="shared" si="7"/>
        <v>7.3013698630137</v>
      </c>
      <c r="O19" s="15">
        <v>10130</v>
      </c>
      <c r="P19" s="15">
        <f t="shared" si="0"/>
        <v>26996450</v>
      </c>
      <c r="Q19" s="16">
        <f>IFERROR(VLOOKUP(G19,SCENARIOS!$A$13:$E$18,5,0),0.025)</f>
        <v>0.025</v>
      </c>
      <c r="R19" s="17">
        <f>IFERROR(VLOOKUP(L19,INPUTS!$A$107:$B$120,2,0),0.0082)</f>
        <v>0.0079</v>
      </c>
      <c r="S19" s="30">
        <f t="shared" si="1"/>
        <v>80.027</v>
      </c>
      <c r="T19" s="15">
        <f t="shared" si="2"/>
        <v>213271.955</v>
      </c>
      <c r="U19" s="15">
        <f>T19/INPUTS!$B$7*1000</f>
        <v>266589943.75</v>
      </c>
      <c r="V19" s="15">
        <f>T19*INPUTS!$B$6</f>
        <v>673939.3778</v>
      </c>
      <c r="W19" s="19" t="s">
        <v>396</v>
      </c>
      <c r="X19" s="19" t="s">
        <v>396</v>
      </c>
      <c r="Y19" s="20">
        <f>IFERROR(VLOOKUP(E19,INPUTS!$A$44:$B$103,2,0),0)</f>
        <v>0.005</v>
      </c>
      <c r="Z19" s="15">
        <f t="shared" si="3"/>
        <v>1066.359775</v>
      </c>
      <c r="AA19" s="20">
        <f>IFERROR(VLOOKUP(E19,INPUTS!$A$44:$C$103,3,0),SCENARIOS!$J$26)</f>
        <v>0.03</v>
      </c>
      <c r="AB19" s="15">
        <f t="shared" si="4"/>
        <v>7238.92924398719</v>
      </c>
      <c r="AC19" s="20">
        <f>IFERROR(VLOOKUP($E19,INPUTS!$A$44:$G$103,4,0),SCENARIOS!$K$26)</f>
        <v>0.1</v>
      </c>
      <c r="AD19" s="15">
        <f t="shared" si="4"/>
        <v>27300.6133306041</v>
      </c>
      <c r="AE19" s="20">
        <f>IFERROR(VLOOKUP($E19,INPUTS!$A$44:$G$103,5,0),SCENARIOS!$L$26)</f>
        <v>0.2</v>
      </c>
      <c r="AF19" s="15">
        <f t="shared" si="4"/>
        <v>61776.2762783935</v>
      </c>
      <c r="AG19" s="20">
        <f>IFERROR(VLOOKUP($E19,INPUTS!$A$44:$G$103,6,0),SCENARIOS!$M$26)</f>
        <v>0.3</v>
      </c>
      <c r="AH19" s="15">
        <f t="shared" si="5"/>
        <v>104841.279514762</v>
      </c>
      <c r="AI19" s="20">
        <f>IFERROR(VLOOKUP($E19,INPUTS!$A$44:$G$103,7,0),SCENARIOS!$N$26)</f>
        <v>0.4</v>
      </c>
      <c r="AJ19" s="15">
        <f t="shared" si="6"/>
        <v>158157.712923951</v>
      </c>
      <c r="AL19" t="str">
        <f t="shared" si="8"/>
        <v>Y</v>
      </c>
      <c r="AM19" s="21">
        <f t="shared" si="9"/>
        <v>395394.282309878</v>
      </c>
      <c r="AT19" s="2" t="s">
        <v>177</v>
      </c>
      <c r="AU19" s="21">
        <f t="shared" si="30"/>
        <v>0</v>
      </c>
      <c r="AV19" s="21">
        <f t="shared" si="30"/>
        <v>0.600859996556923</v>
      </c>
      <c r="AW19" s="21">
        <f t="shared" si="30"/>
        <v>2.99512349907022</v>
      </c>
      <c r="AX19" s="21">
        <f t="shared" si="30"/>
        <v>7.46493761116347</v>
      </c>
      <c r="AY19" s="21">
        <f t="shared" si="30"/>
        <v>13.9540056251091</v>
      </c>
      <c r="AZ19" s="21">
        <f t="shared" si="30"/>
        <v>28.9820496132017</v>
      </c>
      <c r="BC19" s="2" t="str">
        <v>BOM</v>
      </c>
      <c r="BD19" s="15">
        <f t="shared" si="16"/>
        <v>0</v>
      </c>
      <c r="BE19" s="15">
        <f t="shared" si="17"/>
        <v>41449.3065322629</v>
      </c>
      <c r="BF19" s="15">
        <f t="shared" si="18"/>
        <v>211603.942822152</v>
      </c>
      <c r="BG19" s="15">
        <f t="shared" si="19"/>
        <v>540132.421552433</v>
      </c>
      <c r="BH19" s="15">
        <f t="shared" si="20"/>
        <v>1034041.57640377</v>
      </c>
      <c r="BI19" s="15">
        <f t="shared" si="21"/>
        <v>2199546.99803762</v>
      </c>
      <c r="BJ19" s="23"/>
      <c r="BM19" s="2" t="str">
        <v>France</v>
      </c>
      <c r="BN19" s="15">
        <f t="shared" si="22"/>
        <v>104588.3087</v>
      </c>
      <c r="BO19" s="15">
        <f t="shared" si="23"/>
        <v>363739.544252385</v>
      </c>
      <c r="BP19" s="15">
        <f t="shared" si="24"/>
        <v>1054184.55862372</v>
      </c>
      <c r="BQ19" s="15">
        <f t="shared" si="25"/>
        <v>2444177.65667973</v>
      </c>
      <c r="BR19" s="15">
        <f t="shared" si="26"/>
        <v>3777962.38716285</v>
      </c>
      <c r="BS19" s="15">
        <f t="shared" si="27"/>
        <v>5474617.31139805</v>
      </c>
    </row>
    <row r="20" ht="15" customHeight="1" spans="1:71">
      <c r="A20" s="6" t="s">
        <v>950</v>
      </c>
      <c r="B20" s="7" t="s">
        <v>412</v>
      </c>
      <c r="C20" s="8" t="s">
        <v>413</v>
      </c>
      <c r="D20" s="9" t="s">
        <v>929</v>
      </c>
      <c r="E20" s="10" t="s">
        <v>258</v>
      </c>
      <c r="F20" s="11" t="s">
        <v>930</v>
      </c>
      <c r="G20" s="9" t="s">
        <v>169</v>
      </c>
      <c r="H20" s="9" t="s">
        <v>224</v>
      </c>
      <c r="I20" s="11" t="s">
        <v>938</v>
      </c>
      <c r="J20" s="9" t="s">
        <v>165</v>
      </c>
      <c r="K20" s="9" t="s">
        <v>931</v>
      </c>
      <c r="L20" s="12" t="s">
        <v>295</v>
      </c>
      <c r="M20" s="13">
        <v>2665</v>
      </c>
      <c r="N20" s="14">
        <f t="shared" si="7"/>
        <v>7.3013698630137</v>
      </c>
      <c r="O20" s="15">
        <v>7640</v>
      </c>
      <c r="P20" s="15">
        <f t="shared" si="0"/>
        <v>20360600</v>
      </c>
      <c r="Q20" s="16">
        <f>IFERROR(VLOOKUP(G20,SCENARIOS!$A$13:$E$18,5,0),0.025)</f>
        <v>0.025</v>
      </c>
      <c r="R20" s="17">
        <f>IFERROR(VLOOKUP(L20,INPUTS!$A$107:$B$120,2,0),0.0082)</f>
        <v>0.0089</v>
      </c>
      <c r="S20" s="18">
        <f t="shared" si="1"/>
        <v>67.996</v>
      </c>
      <c r="T20" s="15">
        <f t="shared" si="2"/>
        <v>181209.34</v>
      </c>
      <c r="U20" s="15">
        <f>T20/INPUTS!$B$7*1000</f>
        <v>226511675</v>
      </c>
      <c r="V20" s="15">
        <f>T20*INPUTS!$B$6</f>
        <v>572621.5144</v>
      </c>
      <c r="W20" s="19" t="s">
        <v>396</v>
      </c>
      <c r="X20" s="19" t="s">
        <v>396</v>
      </c>
      <c r="Y20" s="20">
        <f>IFERROR(VLOOKUP(E20,INPUTS!$A$44:$B$103,2,0),0)</f>
        <v>0.005</v>
      </c>
      <c r="Z20" s="15">
        <f t="shared" si="3"/>
        <v>906.0467</v>
      </c>
      <c r="AA20" s="20">
        <f>IFERROR(VLOOKUP(E20,INPUTS!$A$44:$C$103,3,0),SCENARIOS!$J$26)</f>
        <v>0.03</v>
      </c>
      <c r="AB20" s="15">
        <f t="shared" ref="AB20:AF35" si="31">$T20*AA20*(1+$Q20)^AB$2</f>
        <v>6150.65206585469</v>
      </c>
      <c r="AC20" s="20">
        <f>IFERROR(VLOOKUP($E20,INPUTS!$A$44:$G$103,4,0),SCENARIOS!$K$26)</f>
        <v>0.1</v>
      </c>
      <c r="AD20" s="15">
        <f t="shared" si="31"/>
        <v>23196.3275398023</v>
      </c>
      <c r="AE20" s="20">
        <f>IFERROR(VLOOKUP($E20,INPUTS!$A$44:$G$103,5,0),SCENARIOS!$L$26)</f>
        <v>0.2</v>
      </c>
      <c r="AF20" s="15">
        <f t="shared" si="31"/>
        <v>52489.0309748665</v>
      </c>
      <c r="AG20" s="20">
        <f>IFERROR(VLOOKUP($E20,INPUTS!$A$44:$G$103,6,0),SCENARIOS!$M$26)</f>
        <v>0.3</v>
      </c>
      <c r="AH20" s="15">
        <f t="shared" si="5"/>
        <v>89079.7810974516</v>
      </c>
      <c r="AI20" s="20">
        <f>IFERROR(VLOOKUP($E20,INPUTS!$A$44:$G$103,7,0),SCENARIOS!$N$26)</f>
        <v>0.4</v>
      </c>
      <c r="AJ20" s="15">
        <f t="shared" si="6"/>
        <v>134380.794581541</v>
      </c>
      <c r="AL20" t="str">
        <f t="shared" si="8"/>
        <v>N</v>
      </c>
      <c r="AM20" s="21">
        <f t="shared" si="9"/>
        <v>335951.986453852</v>
      </c>
      <c r="AT20" s="2" t="s">
        <v>181</v>
      </c>
      <c r="AU20" s="21">
        <f t="shared" si="30"/>
        <v>0</v>
      </c>
      <c r="AV20" s="21">
        <f t="shared" si="30"/>
        <v>0.248255140750264</v>
      </c>
      <c r="AW20" s="21">
        <f t="shared" si="30"/>
        <v>1.20816135011812</v>
      </c>
      <c r="AX20" s="21">
        <f t="shared" si="30"/>
        <v>2.93982602637742</v>
      </c>
      <c r="AY20" s="21">
        <f t="shared" si="30"/>
        <v>5.36512180131472</v>
      </c>
      <c r="AZ20" s="21">
        <f t="shared" si="30"/>
        <v>10.8791516854985</v>
      </c>
      <c r="BC20" s="2" t="str">
        <v>BOS</v>
      </c>
      <c r="BD20" s="15">
        <f t="shared" si="16"/>
        <v>1896.070265</v>
      </c>
      <c r="BE20" s="15">
        <f t="shared" si="17"/>
        <v>12871.3768202322</v>
      </c>
      <c r="BF20" s="15">
        <f t="shared" si="18"/>
        <v>48542.6048187358</v>
      </c>
      <c r="BG20" s="15">
        <f t="shared" si="19"/>
        <v>109843.003534043</v>
      </c>
      <c r="BH20" s="15">
        <f t="shared" si="20"/>
        <v>186415.914490486</v>
      </c>
      <c r="BI20" s="15">
        <f t="shared" si="21"/>
        <v>281216.66222407</v>
      </c>
      <c r="BJ20" s="23"/>
      <c r="BM20" s="2" t="str">
        <v>Germany</v>
      </c>
      <c r="BN20" s="15">
        <f t="shared" si="22"/>
        <v>123244.8213</v>
      </c>
      <c r="BO20" s="15">
        <f t="shared" si="23"/>
        <v>516217.84279406</v>
      </c>
      <c r="BP20" s="15">
        <f t="shared" si="24"/>
        <v>1648413.54430407</v>
      </c>
      <c r="BQ20" s="15">
        <f t="shared" si="25"/>
        <v>3821926.17127336</v>
      </c>
      <c r="BR20" s="15">
        <f t="shared" si="26"/>
        <v>6089505.24545692</v>
      </c>
      <c r="BS20" s="15">
        <f t="shared" si="27"/>
        <v>9615281.87076912</v>
      </c>
    </row>
    <row r="21" ht="15" customHeight="1" spans="1:71">
      <c r="A21" s="24" t="s">
        <v>951</v>
      </c>
      <c r="B21" s="25" t="s">
        <v>412</v>
      </c>
      <c r="C21" s="26" t="s">
        <v>413</v>
      </c>
      <c r="D21" s="27" t="s">
        <v>929</v>
      </c>
      <c r="E21" s="10" t="s">
        <v>245</v>
      </c>
      <c r="F21" s="28" t="s">
        <v>930</v>
      </c>
      <c r="G21" s="27" t="s">
        <v>169</v>
      </c>
      <c r="H21" s="27" t="s">
        <v>203</v>
      </c>
      <c r="I21" s="28" t="s">
        <v>399</v>
      </c>
      <c r="J21" s="27" t="s">
        <v>165</v>
      </c>
      <c r="K21" s="27" t="s">
        <v>931</v>
      </c>
      <c r="L21" s="29" t="s">
        <v>291</v>
      </c>
      <c r="M21" s="13">
        <v>2665</v>
      </c>
      <c r="N21" s="14">
        <f t="shared" si="7"/>
        <v>7.3013698630137</v>
      </c>
      <c r="O21" s="15">
        <v>5850</v>
      </c>
      <c r="P21" s="15">
        <f t="shared" si="0"/>
        <v>15590250</v>
      </c>
      <c r="Q21" s="16">
        <f>IFERROR(VLOOKUP(G21,SCENARIOS!$A$13:$E$18,5,0),0.025)</f>
        <v>0.025</v>
      </c>
      <c r="R21" s="17">
        <f>IFERROR(VLOOKUP(L21,INPUTS!$A$107:$B$120,2,0),0.0082)</f>
        <v>0.0079</v>
      </c>
      <c r="S21" s="30">
        <f t="shared" si="1"/>
        <v>46.215</v>
      </c>
      <c r="T21" s="15">
        <f t="shared" si="2"/>
        <v>123162.975</v>
      </c>
      <c r="U21" s="15">
        <f>T21/INPUTS!$B$7*1000</f>
        <v>153953718.75</v>
      </c>
      <c r="V21" s="15">
        <f>T21*INPUTS!$B$6</f>
        <v>389195.001</v>
      </c>
      <c r="W21" s="19" t="s">
        <v>396</v>
      </c>
      <c r="X21" s="19" t="s">
        <v>396</v>
      </c>
      <c r="Y21" s="20">
        <f>IFERROR(VLOOKUP(E21,INPUTS!$A$44:$B$103,2,0),0)</f>
        <v>0.005</v>
      </c>
      <c r="Z21" s="15">
        <f t="shared" si="3"/>
        <v>615.814875</v>
      </c>
      <c r="AA21" s="20">
        <f>IFERROR(VLOOKUP(E21,INPUTS!$A$44:$C$103,3,0),SCENARIOS!$J$26)</f>
        <v>0.03</v>
      </c>
      <c r="AB21" s="15">
        <f t="shared" si="31"/>
        <v>4180.42804317128</v>
      </c>
      <c r="AC21" s="20">
        <f>IFERROR(VLOOKUP($E21,INPUTS!$A$44:$G$103,4,0),SCENARIOS!$K$26)</f>
        <v>0.1</v>
      </c>
      <c r="AD21" s="15">
        <f t="shared" si="31"/>
        <v>15765.9020714742</v>
      </c>
      <c r="AE21" s="20">
        <f>IFERROR(VLOOKUP($E21,INPUTS!$A$44:$G$103,5,0),SCENARIOS!$L$26)</f>
        <v>0.2</v>
      </c>
      <c r="AF21" s="15">
        <f t="shared" si="31"/>
        <v>35675.3421745905</v>
      </c>
      <c r="AG21" s="20">
        <f>IFERROR(VLOOKUP($E21,INPUTS!$A$44:$G$103,6,0),SCENARIOS!$M$26)</f>
        <v>0.3</v>
      </c>
      <c r="AH21" s="15">
        <f t="shared" si="5"/>
        <v>60545.0627010225</v>
      </c>
      <c r="AI21" s="20">
        <f>IFERROR(VLOOKUP($E21,INPUTS!$A$44:$G$103,7,0),SCENARIOS!$N$26)</f>
        <v>0.4</v>
      </c>
      <c r="AJ21" s="15">
        <f t="shared" si="6"/>
        <v>91334.9082532196</v>
      </c>
      <c r="AL21" t="str">
        <f t="shared" si="8"/>
        <v>Y</v>
      </c>
      <c r="AM21" s="21">
        <f t="shared" si="9"/>
        <v>228337.270633049</v>
      </c>
      <c r="AT21" s="2" t="s">
        <v>185</v>
      </c>
      <c r="AU21" s="21">
        <f t="shared" si="30"/>
        <v>0</v>
      </c>
      <c r="AV21" s="21">
        <f t="shared" si="30"/>
        <v>0.21248422024245</v>
      </c>
      <c r="AW21" s="21">
        <f t="shared" si="30"/>
        <v>1.00945839419205</v>
      </c>
      <c r="AX21" s="21">
        <f t="shared" si="30"/>
        <v>2.39783982180437</v>
      </c>
      <c r="AY21" s="21">
        <f t="shared" si="30"/>
        <v>4.27182227923768</v>
      </c>
      <c r="AZ21" s="21">
        <f t="shared" si="30"/>
        <v>8.45597470201302</v>
      </c>
      <c r="BC21" s="2" t="str">
        <v>BRS</v>
      </c>
      <c r="BD21" s="15">
        <f t="shared" si="16"/>
        <v>0</v>
      </c>
      <c r="BE21" s="15">
        <f t="shared" si="17"/>
        <v>19516.168052959</v>
      </c>
      <c r="BF21" s="15">
        <f t="shared" si="18"/>
        <v>90498.350613909</v>
      </c>
      <c r="BG21" s="15">
        <f t="shared" si="19"/>
        <v>209824.783267232</v>
      </c>
      <c r="BH21" s="15">
        <f t="shared" si="20"/>
        <v>364866.647080978</v>
      </c>
      <c r="BI21" s="15">
        <f t="shared" si="21"/>
        <v>704967.40756291</v>
      </c>
      <c r="BJ21" s="23"/>
      <c r="BM21" s="2" t="str">
        <v>Greece</v>
      </c>
      <c r="BN21" s="15">
        <f t="shared" si="22"/>
        <v>23705.3346</v>
      </c>
      <c r="BO21" s="15">
        <f t="shared" si="23"/>
        <v>82442.9394731603</v>
      </c>
      <c r="BP21" s="15">
        <f t="shared" si="24"/>
        <v>238934.905850797</v>
      </c>
      <c r="BQ21" s="15">
        <f t="shared" si="25"/>
        <v>553982.083596281</v>
      </c>
      <c r="BR21" s="15">
        <f t="shared" si="26"/>
        <v>856289.422853151</v>
      </c>
      <c r="BS21" s="15">
        <f t="shared" si="27"/>
        <v>1240842.66001371</v>
      </c>
    </row>
    <row r="22" ht="15" customHeight="1" spans="1:71">
      <c r="A22" s="6" t="s">
        <v>952</v>
      </c>
      <c r="B22" s="7" t="s">
        <v>414</v>
      </c>
      <c r="C22" s="8" t="s">
        <v>415</v>
      </c>
      <c r="D22" s="9" t="s">
        <v>929</v>
      </c>
      <c r="E22" s="10" t="s">
        <v>250</v>
      </c>
      <c r="F22" s="11" t="s">
        <v>930</v>
      </c>
      <c r="G22" s="9" t="s">
        <v>169</v>
      </c>
      <c r="H22" s="9" t="s">
        <v>203</v>
      </c>
      <c r="I22" s="11" t="s">
        <v>399</v>
      </c>
      <c r="J22" s="9" t="s">
        <v>165</v>
      </c>
      <c r="K22" s="9" t="s">
        <v>931</v>
      </c>
      <c r="L22" s="12" t="s">
        <v>293</v>
      </c>
      <c r="M22" s="13">
        <v>1333</v>
      </c>
      <c r="N22" s="14">
        <f t="shared" si="7"/>
        <v>3.65205479452055</v>
      </c>
      <c r="O22" s="15">
        <v>7830</v>
      </c>
      <c r="P22" s="15">
        <f t="shared" si="0"/>
        <v>10437390</v>
      </c>
      <c r="Q22" s="16">
        <f>IFERROR(VLOOKUP(G22,SCENARIOS!$A$13:$E$18,5,0),0.025)</f>
        <v>0.025</v>
      </c>
      <c r="R22" s="17">
        <f>IFERROR(VLOOKUP(L22,INPUTS!$A$107:$B$120,2,0),0.0082)</f>
        <v>0.0079</v>
      </c>
      <c r="S22" s="18">
        <f t="shared" si="1"/>
        <v>61.857</v>
      </c>
      <c r="T22" s="15">
        <f t="shared" si="2"/>
        <v>82455.381</v>
      </c>
      <c r="U22" s="15">
        <f>T22/INPUTS!$B$7*1000</f>
        <v>103069226.25</v>
      </c>
      <c r="V22" s="15">
        <f>T22*INPUTS!$B$6</f>
        <v>260559.00396</v>
      </c>
      <c r="W22" s="19" t="s">
        <v>396</v>
      </c>
      <c r="X22" s="19" t="s">
        <v>396</v>
      </c>
      <c r="Y22" s="20">
        <f>IFERROR(VLOOKUP(E22,INPUTS!$A$44:$B$103,2,0),0)</f>
        <v>0.005</v>
      </c>
      <c r="Z22" s="15">
        <f t="shared" si="3"/>
        <v>412.276905</v>
      </c>
      <c r="AA22" s="20">
        <f>IFERROR(VLOOKUP(E22,INPUTS!$A$44:$C$103,3,0),SCENARIOS!$J$26)</f>
        <v>0.03</v>
      </c>
      <c r="AB22" s="15">
        <f t="shared" si="31"/>
        <v>2798.72085781277</v>
      </c>
      <c r="AC22" s="20">
        <f>IFERROR(VLOOKUP($E22,INPUTS!$A$44:$G$103,4,0),SCENARIOS!$K$26)</f>
        <v>0.1</v>
      </c>
      <c r="AD22" s="15">
        <f t="shared" si="31"/>
        <v>10554.9858803922</v>
      </c>
      <c r="AE22" s="20">
        <f>IFERROR(VLOOKUP($E22,INPUTS!$A$44:$G$103,5,0),SCENARIOS!$L$26)</f>
        <v>0.2</v>
      </c>
      <c r="AF22" s="15">
        <f t="shared" si="31"/>
        <v>23883.9954240406</v>
      </c>
      <c r="AG22" s="20">
        <f>IFERROR(VLOOKUP($E22,INPUTS!$A$44:$G$103,6,0),SCENARIOS!$M$26)</f>
        <v>0.3</v>
      </c>
      <c r="AH22" s="15">
        <f t="shared" si="5"/>
        <v>40533.8228691025</v>
      </c>
      <c r="AI22" s="20">
        <f>IFERROR(VLOOKUP($E22,INPUTS!$A$44:$G$103,7,0),SCENARIOS!$N$26)</f>
        <v>0.4</v>
      </c>
      <c r="AJ22" s="15">
        <f t="shared" si="6"/>
        <v>61147.0667919419</v>
      </c>
      <c r="AL22" t="str">
        <f t="shared" si="8"/>
        <v>Y</v>
      </c>
      <c r="AM22" s="21">
        <f t="shared" si="9"/>
        <v>152867.666979855</v>
      </c>
      <c r="BC22" s="2" t="str">
        <v>BRU</v>
      </c>
      <c r="BD22" s="15">
        <f t="shared" si="16"/>
        <v>33706.6415</v>
      </c>
      <c r="BE22" s="15">
        <f t="shared" si="17"/>
        <v>117225.706868023</v>
      </c>
      <c r="BF22" s="15">
        <f t="shared" si="18"/>
        <v>339741.807033977</v>
      </c>
      <c r="BG22" s="15">
        <f t="shared" si="19"/>
        <v>787707.737700647</v>
      </c>
      <c r="BH22" s="15">
        <f t="shared" si="20"/>
        <v>1217558.87792249</v>
      </c>
      <c r="BI22" s="15">
        <f t="shared" si="21"/>
        <v>1764355.55138667</v>
      </c>
      <c r="BJ22" s="23"/>
      <c r="BM22" s="2" t="str">
        <v>Hong Kong</v>
      </c>
      <c r="BN22" s="15">
        <f t="shared" si="22"/>
        <v>0</v>
      </c>
      <c r="BO22" s="15">
        <f t="shared" si="23"/>
        <v>145311.714126504</v>
      </c>
      <c r="BP22" s="15">
        <f t="shared" si="24"/>
        <v>741834.646219709</v>
      </c>
      <c r="BQ22" s="15">
        <f t="shared" si="25"/>
        <v>1893579.76278785</v>
      </c>
      <c r="BR22" s="15">
        <f t="shared" si="26"/>
        <v>3625111.40755389</v>
      </c>
      <c r="BS22" s="15">
        <f t="shared" si="27"/>
        <v>7711104.75244908</v>
      </c>
    </row>
    <row r="23" ht="15" customHeight="1" spans="1:71">
      <c r="A23" s="24" t="s">
        <v>953</v>
      </c>
      <c r="B23" s="25" t="s">
        <v>414</v>
      </c>
      <c r="C23" s="26" t="s">
        <v>415</v>
      </c>
      <c r="D23" s="27" t="s">
        <v>929</v>
      </c>
      <c r="E23" s="10" t="s">
        <v>245</v>
      </c>
      <c r="F23" s="28" t="s">
        <v>930</v>
      </c>
      <c r="G23" s="27" t="s">
        <v>169</v>
      </c>
      <c r="H23" s="27" t="s">
        <v>234</v>
      </c>
      <c r="I23" s="28" t="s">
        <v>424</v>
      </c>
      <c r="J23" s="27" t="s">
        <v>173</v>
      </c>
      <c r="K23" s="27" t="s">
        <v>931</v>
      </c>
      <c r="L23" s="29" t="s">
        <v>291</v>
      </c>
      <c r="M23" s="13">
        <v>2665</v>
      </c>
      <c r="N23" s="14">
        <f t="shared" si="7"/>
        <v>7.3013698630137</v>
      </c>
      <c r="O23" s="15">
        <v>10800</v>
      </c>
      <c r="P23" s="15">
        <f t="shared" si="0"/>
        <v>28782000</v>
      </c>
      <c r="Q23" s="16">
        <f>IFERROR(VLOOKUP(G23,SCENARIOS!$A$13:$E$18,5,0),0.025)</f>
        <v>0.025</v>
      </c>
      <c r="R23" s="17">
        <f>IFERROR(VLOOKUP(L23,INPUTS!$A$107:$B$120,2,0),0.0082)</f>
        <v>0.0079</v>
      </c>
      <c r="S23" s="30">
        <f t="shared" si="1"/>
        <v>85.32</v>
      </c>
      <c r="T23" s="15">
        <f t="shared" si="2"/>
        <v>227377.8</v>
      </c>
      <c r="U23" s="15">
        <f>T23/INPUTS!$B$7*1000</f>
        <v>284222250</v>
      </c>
      <c r="V23" s="15">
        <f>T23*INPUTS!$B$6</f>
        <v>718513.848</v>
      </c>
      <c r="W23" s="19" t="s">
        <v>396</v>
      </c>
      <c r="X23" s="19" t="s">
        <v>396</v>
      </c>
      <c r="Y23" s="20">
        <f>IFERROR(VLOOKUP(E23,INPUTS!$A$44:$B$103,2,0),0)</f>
        <v>0.005</v>
      </c>
      <c r="Z23" s="15">
        <f t="shared" si="3"/>
        <v>1136.889</v>
      </c>
      <c r="AA23" s="20">
        <f>IFERROR(VLOOKUP(E23,INPUTS!$A$44:$C$103,3,0),SCENARIOS!$J$26)</f>
        <v>0.03</v>
      </c>
      <c r="AB23" s="15">
        <f t="shared" si="31"/>
        <v>7717.71331047006</v>
      </c>
      <c r="AC23" s="20">
        <f>IFERROR(VLOOKUP($E23,INPUTS!$A$44:$G$103,4,0),SCENARIOS!$K$26)</f>
        <v>0.1</v>
      </c>
      <c r="AD23" s="15">
        <f t="shared" si="31"/>
        <v>29106.280747337</v>
      </c>
      <c r="AE23" s="20">
        <f>IFERROR(VLOOKUP($E23,INPUTS!$A$44:$G$103,5,0),SCENARIOS!$L$26)</f>
        <v>0.2</v>
      </c>
      <c r="AF23" s="15">
        <f t="shared" si="31"/>
        <v>65862.1701684748</v>
      </c>
      <c r="AG23" s="20">
        <f>IFERROR(VLOOKUP($E23,INPUTS!$A$44:$G$103,6,0),SCENARIOS!$M$26)</f>
        <v>0.3</v>
      </c>
      <c r="AH23" s="15">
        <f t="shared" si="5"/>
        <v>111775.500371118</v>
      </c>
      <c r="AI23" s="20">
        <f>IFERROR(VLOOKUP($E23,INPUTS!$A$44:$G$103,7,0),SCENARIOS!$N$26)</f>
        <v>0.4</v>
      </c>
      <c r="AJ23" s="15">
        <f t="shared" si="6"/>
        <v>168618.29215979</v>
      </c>
      <c r="AL23" t="str">
        <f t="shared" si="8"/>
        <v>Y</v>
      </c>
      <c r="AM23" s="21">
        <f t="shared" si="9"/>
        <v>421545.730399475</v>
      </c>
      <c r="AT23" s="32" t="s">
        <v>940</v>
      </c>
      <c r="AU23" s="33">
        <f>SUM(AU16:AU21)</f>
        <v>0.88480906526</v>
      </c>
      <c r="AV23" s="33">
        <f t="shared" ref="AV23:AZ23" si="32">SUM(AV16:AV21)</f>
        <v>7.83797583467905</v>
      </c>
      <c r="AW23" s="33">
        <f t="shared" si="32"/>
        <v>26.6780069120438</v>
      </c>
      <c r="AX23" s="33">
        <f t="shared" si="32"/>
        <v>64.4594125738445</v>
      </c>
      <c r="AY23" s="33">
        <f t="shared" si="32"/>
        <v>112.294054232239</v>
      </c>
      <c r="AZ23" s="33">
        <f t="shared" si="32"/>
        <v>202.574256232952</v>
      </c>
      <c r="BC23" s="2" t="str">
        <v>BSB</v>
      </c>
      <c r="BD23" s="15">
        <f t="shared" si="16"/>
        <v>0</v>
      </c>
      <c r="BE23" s="15">
        <f t="shared" si="17"/>
        <v>332.473643651236</v>
      </c>
      <c r="BF23" s="15">
        <f t="shared" si="18"/>
        <v>1618.02009407912</v>
      </c>
      <c r="BG23" s="15">
        <f t="shared" si="19"/>
        <v>3937.13768720576</v>
      </c>
      <c r="BH23" s="15">
        <f t="shared" si="20"/>
        <v>7185.19499143097</v>
      </c>
      <c r="BI23" s="15">
        <f t="shared" si="21"/>
        <v>14569.8139010574</v>
      </c>
      <c r="BJ23" s="23"/>
      <c r="BM23" s="2" t="str">
        <v>Hungary</v>
      </c>
      <c r="BN23" s="15">
        <f t="shared" si="22"/>
        <v>5847.4002</v>
      </c>
      <c r="BO23" s="15">
        <f t="shared" si="23"/>
        <v>20336.2183617499</v>
      </c>
      <c r="BP23" s="15">
        <f t="shared" si="24"/>
        <v>58938.1267902007</v>
      </c>
      <c r="BQ23" s="15">
        <f t="shared" si="25"/>
        <v>136650.884751372</v>
      </c>
      <c r="BR23" s="15">
        <f t="shared" si="26"/>
        <v>211221.103896563</v>
      </c>
      <c r="BS23" s="15">
        <f t="shared" si="27"/>
        <v>306078.937115391</v>
      </c>
    </row>
    <row r="24" ht="15" customHeight="1" spans="1:71">
      <c r="A24" s="6" t="s">
        <v>954</v>
      </c>
      <c r="B24" s="7" t="s">
        <v>409</v>
      </c>
      <c r="C24" s="8" t="s">
        <v>410</v>
      </c>
      <c r="D24" s="9" t="s">
        <v>929</v>
      </c>
      <c r="E24" s="10" t="s">
        <v>255</v>
      </c>
      <c r="F24" s="11" t="s">
        <v>930</v>
      </c>
      <c r="G24" s="9" t="s">
        <v>169</v>
      </c>
      <c r="H24" s="9" t="s">
        <v>440</v>
      </c>
      <c r="I24" s="11" t="s">
        <v>439</v>
      </c>
      <c r="J24" s="9" t="s">
        <v>177</v>
      </c>
      <c r="K24" s="9" t="s">
        <v>931</v>
      </c>
      <c r="L24" s="12" t="s">
        <v>295</v>
      </c>
      <c r="M24" s="13">
        <v>1333</v>
      </c>
      <c r="N24" s="14">
        <f t="shared" si="7"/>
        <v>3.65205479452055</v>
      </c>
      <c r="O24" s="15">
        <v>11560</v>
      </c>
      <c r="P24" s="15">
        <f t="shared" si="0"/>
        <v>15409480</v>
      </c>
      <c r="Q24" s="16">
        <f>IFERROR(VLOOKUP(G24,SCENARIOS!$A$13:$E$18,5,0),0.025)</f>
        <v>0.025</v>
      </c>
      <c r="R24" s="17">
        <f>IFERROR(VLOOKUP(L24,INPUTS!$A$107:$B$120,2,0),0.0082)</f>
        <v>0.0089</v>
      </c>
      <c r="S24" s="18">
        <f t="shared" si="1"/>
        <v>102.884</v>
      </c>
      <c r="T24" s="15">
        <f t="shared" si="2"/>
        <v>137144.372</v>
      </c>
      <c r="U24" s="15">
        <f>T24/INPUTS!$B$7*1000</f>
        <v>171430465</v>
      </c>
      <c r="V24" s="15">
        <f>T24*INPUTS!$B$6</f>
        <v>433376.21552</v>
      </c>
      <c r="W24" s="19" t="s">
        <v>396</v>
      </c>
      <c r="X24" s="19" t="s">
        <v>396</v>
      </c>
      <c r="Y24" s="20">
        <f>IFERROR(VLOOKUP(E24,INPUTS!$A$44:$B$103,2,0),0)</f>
        <v>0.005</v>
      </c>
      <c r="Z24" s="15">
        <f t="shared" si="3"/>
        <v>685.72186</v>
      </c>
      <c r="AA24" s="20">
        <f>IFERROR(VLOOKUP(E24,INPUTS!$A$44:$C$103,3,0),SCENARIOS!$J$26)</f>
        <v>0.03</v>
      </c>
      <c r="AB24" s="15">
        <f t="shared" si="31"/>
        <v>4654.98806497581</v>
      </c>
      <c r="AC24" s="20">
        <f>IFERROR(VLOOKUP($E24,INPUTS!$A$44:$G$103,4,0),SCENARIOS!$K$26)</f>
        <v>0.1</v>
      </c>
      <c r="AD24" s="15">
        <f t="shared" si="31"/>
        <v>17555.6390920716</v>
      </c>
      <c r="AE24" s="20">
        <f>IFERROR(VLOOKUP($E24,INPUTS!$A$44:$G$103,5,0),SCENARIOS!$L$26)</f>
        <v>0.2</v>
      </c>
      <c r="AF24" s="15">
        <f t="shared" si="31"/>
        <v>39725.188502627</v>
      </c>
      <c r="AG24" s="20">
        <f>IFERROR(VLOOKUP($E24,INPUTS!$A$44:$G$103,6,0),SCENARIOS!$M$26)</f>
        <v>0.3</v>
      </c>
      <c r="AH24" s="15">
        <f t="shared" si="5"/>
        <v>67418.1067957505</v>
      </c>
      <c r="AI24" s="20">
        <f>IFERROR(VLOOKUP($E24,INPUTS!$A$44:$G$103,7,0),SCENARIOS!$N$26)</f>
        <v>0.4</v>
      </c>
      <c r="AJ24" s="15">
        <f t="shared" si="6"/>
        <v>101703.199634999</v>
      </c>
      <c r="AL24" t="str">
        <f t="shared" si="8"/>
        <v>N</v>
      </c>
      <c r="AM24" s="21">
        <f t="shared" si="9"/>
        <v>254257.999087498</v>
      </c>
      <c r="BC24" s="2" t="str">
        <v>BUD</v>
      </c>
      <c r="BD24" s="15">
        <f t="shared" si="16"/>
        <v>5847.4002</v>
      </c>
      <c r="BE24" s="15">
        <f t="shared" si="17"/>
        <v>20336.2183617499</v>
      </c>
      <c r="BF24" s="15">
        <f t="shared" si="18"/>
        <v>58938.1267902007</v>
      </c>
      <c r="BG24" s="15">
        <f t="shared" si="19"/>
        <v>136650.884751372</v>
      </c>
      <c r="BH24" s="15">
        <f t="shared" si="20"/>
        <v>211221.103896563</v>
      </c>
      <c r="BI24" s="15">
        <f t="shared" si="21"/>
        <v>306078.937115391</v>
      </c>
      <c r="BJ24" s="23"/>
      <c r="BM24" s="2" t="str">
        <v>Iceland</v>
      </c>
      <c r="BN24" s="15">
        <f t="shared" si="22"/>
        <v>0</v>
      </c>
      <c r="BO24" s="15">
        <f t="shared" si="23"/>
        <v>8783.58780615624</v>
      </c>
      <c r="BP24" s="15">
        <f t="shared" si="24"/>
        <v>40730.3424920582</v>
      </c>
      <c r="BQ24" s="15">
        <f t="shared" si="25"/>
        <v>94435.2601768054</v>
      </c>
      <c r="BR24" s="15">
        <f t="shared" si="26"/>
        <v>164214.523234119</v>
      </c>
      <c r="BS24" s="15">
        <f t="shared" si="27"/>
        <v>317282.732348081</v>
      </c>
    </row>
    <row r="25" ht="15" customHeight="1" spans="1:71">
      <c r="A25" s="24" t="s">
        <v>955</v>
      </c>
      <c r="B25" s="7" t="s">
        <v>419</v>
      </c>
      <c r="C25" s="8" t="s">
        <v>420</v>
      </c>
      <c r="D25" s="9" t="s">
        <v>929</v>
      </c>
      <c r="E25" s="10" t="s">
        <v>242</v>
      </c>
      <c r="F25" s="11" t="s">
        <v>421</v>
      </c>
      <c r="G25" s="9" t="s">
        <v>173</v>
      </c>
      <c r="H25" s="9" t="s">
        <v>224</v>
      </c>
      <c r="I25" s="11" t="s">
        <v>938</v>
      </c>
      <c r="J25" s="9" t="s">
        <v>165</v>
      </c>
      <c r="K25" s="9" t="s">
        <v>931</v>
      </c>
      <c r="L25" s="12" t="s">
        <v>293</v>
      </c>
      <c r="M25" s="13">
        <v>984</v>
      </c>
      <c r="N25" s="14">
        <f t="shared" si="7"/>
        <v>2.6958904109589</v>
      </c>
      <c r="O25" s="15">
        <v>10840</v>
      </c>
      <c r="P25" s="15">
        <f t="shared" si="0"/>
        <v>10666560</v>
      </c>
      <c r="Q25" s="16">
        <f>IFERROR(VLOOKUP(G25,SCENARIOS!$A$13:$E$18,5,0),0.025)</f>
        <v>0.05</v>
      </c>
      <c r="R25" s="17">
        <f>IFERROR(VLOOKUP(L25,INPUTS!$A$107:$B$120,2,0),0.0082)</f>
        <v>0.0079</v>
      </c>
      <c r="S25" s="30">
        <f t="shared" si="1"/>
        <v>85.636</v>
      </c>
      <c r="T25" s="15">
        <f t="shared" si="2"/>
        <v>84265.824</v>
      </c>
      <c r="U25" s="15">
        <f>T25/INPUTS!$B$7*1000</f>
        <v>105332280</v>
      </c>
      <c r="V25" s="15">
        <f>T25*INPUTS!$B$6</f>
        <v>266280.00384</v>
      </c>
      <c r="W25" s="19" t="s">
        <v>396</v>
      </c>
      <c r="X25" s="19" t="s">
        <v>396</v>
      </c>
      <c r="Y25" s="20">
        <f>IFERROR(VLOOKUP(E25,INPUTS!$A$44:$B$103,2,0),0)</f>
        <v>0</v>
      </c>
      <c r="Z25" s="15">
        <f t="shared" si="3"/>
        <v>0</v>
      </c>
      <c r="AA25" s="20">
        <f>IFERROR(VLOOKUP(E25,INPUTS!$A$44:$C$103,3,0),SCENARIOS!$J$26)</f>
        <v>0.03</v>
      </c>
      <c r="AB25" s="15">
        <f t="shared" si="31"/>
        <v>3226.4075256021</v>
      </c>
      <c r="AC25" s="20">
        <f>IFERROR(VLOOKUP($E25,INPUTS!$A$44:$G$103,4,0),SCENARIOS!$K$26)</f>
        <v>0.1</v>
      </c>
      <c r="AD25" s="15">
        <f t="shared" si="31"/>
        <v>13726.0147934574</v>
      </c>
      <c r="AE25" s="20">
        <f>IFERROR(VLOOKUP($E25,INPUTS!$A$44:$G$103,5,0),SCENARIOS!$L$26)</f>
        <v>0.2</v>
      </c>
      <c r="AF25" s="15">
        <f t="shared" si="31"/>
        <v>35036.5192149838</v>
      </c>
      <c r="AG25" s="20">
        <f>IFERROR(VLOOKUP($E25,INPUTS!$A$44:$G$103,6,0),SCENARIOS!$M$26)</f>
        <v>0.3</v>
      </c>
      <c r="AH25" s="15">
        <f t="shared" si="5"/>
        <v>67074.6952323911</v>
      </c>
      <c r="AI25" s="20">
        <f>IFERROR(VLOOKUP($E25,INPUTS!$A$44:$G$103,7,0),SCENARIOS!$N$26)</f>
        <v>0.4</v>
      </c>
      <c r="AJ25" s="15">
        <f t="shared" si="6"/>
        <v>114141.595780543</v>
      </c>
      <c r="AL25" t="str">
        <f t="shared" si="8"/>
        <v>Y</v>
      </c>
      <c r="AM25" s="21">
        <f t="shared" si="9"/>
        <v>285353.989451358</v>
      </c>
      <c r="BC25" s="2" t="str">
        <v>CAI</v>
      </c>
      <c r="BD25" s="15">
        <f t="shared" si="16"/>
        <v>0</v>
      </c>
      <c r="BE25" s="15">
        <f t="shared" si="17"/>
        <v>32399.0546848615</v>
      </c>
      <c r="BF25" s="15">
        <f t="shared" si="18"/>
        <v>161500.466981241</v>
      </c>
      <c r="BG25" s="15">
        <f t="shared" si="19"/>
        <v>402517.929749135</v>
      </c>
      <c r="BH25" s="15">
        <f t="shared" si="20"/>
        <v>752415.860452351</v>
      </c>
      <c r="BI25" s="15">
        <f t="shared" si="21"/>
        <v>1562745.09149909</v>
      </c>
      <c r="BJ25" s="23"/>
      <c r="BM25" s="2" t="str">
        <v>India</v>
      </c>
      <c r="BN25" s="15">
        <f t="shared" si="22"/>
        <v>0</v>
      </c>
      <c r="BO25" s="15">
        <f t="shared" si="23"/>
        <v>124879.420672084</v>
      </c>
      <c r="BP25" s="15">
        <f t="shared" si="24"/>
        <v>637525.208557849</v>
      </c>
      <c r="BQ25" s="15">
        <f t="shared" si="25"/>
        <v>1627323.3386227</v>
      </c>
      <c r="BR25" s="15">
        <f t="shared" si="26"/>
        <v>3115384.15996514</v>
      </c>
      <c r="BS25" s="15">
        <f t="shared" si="27"/>
        <v>6626845.6057801</v>
      </c>
    </row>
    <row r="26" ht="15" customHeight="1" spans="1:71">
      <c r="A26" s="6" t="s">
        <v>956</v>
      </c>
      <c r="B26" s="25" t="s">
        <v>419</v>
      </c>
      <c r="C26" s="26" t="s">
        <v>420</v>
      </c>
      <c r="D26" s="27" t="s">
        <v>929</v>
      </c>
      <c r="E26" s="10" t="s">
        <v>242</v>
      </c>
      <c r="F26" s="28" t="s">
        <v>421</v>
      </c>
      <c r="G26" s="27" t="s">
        <v>173</v>
      </c>
      <c r="H26" s="27" t="s">
        <v>245</v>
      </c>
      <c r="I26" s="28" t="s">
        <v>930</v>
      </c>
      <c r="J26" s="27" t="s">
        <v>169</v>
      </c>
      <c r="K26" s="27" t="s">
        <v>931</v>
      </c>
      <c r="L26" s="29" t="s">
        <v>293</v>
      </c>
      <c r="M26" s="13">
        <v>492</v>
      </c>
      <c r="N26" s="14">
        <f t="shared" si="7"/>
        <v>1.34794520547945</v>
      </c>
      <c r="O26" s="15">
        <v>15340</v>
      </c>
      <c r="P26" s="15">
        <f t="shared" si="0"/>
        <v>7547280</v>
      </c>
      <c r="Q26" s="16">
        <f>IFERROR(VLOOKUP(G26,SCENARIOS!$A$13:$E$18,5,0),0.025)</f>
        <v>0.05</v>
      </c>
      <c r="R26" s="17">
        <f>IFERROR(VLOOKUP(L26,INPUTS!$A$107:$B$120,2,0),0.0082)</f>
        <v>0.0079</v>
      </c>
      <c r="S26" s="18">
        <f t="shared" si="1"/>
        <v>121.186</v>
      </c>
      <c r="T26" s="15">
        <f t="shared" si="2"/>
        <v>59623.512</v>
      </c>
      <c r="U26" s="15">
        <f>T26/INPUTS!$B$7*1000</f>
        <v>74529390</v>
      </c>
      <c r="V26" s="15">
        <f>T26*INPUTS!$B$6</f>
        <v>188410.29792</v>
      </c>
      <c r="W26" s="19" t="s">
        <v>396</v>
      </c>
      <c r="X26" s="19" t="s">
        <v>396</v>
      </c>
      <c r="Y26" s="20">
        <f>IFERROR(VLOOKUP(E26,INPUTS!$A$44:$B$103,2,0),0)</f>
        <v>0</v>
      </c>
      <c r="Z26" s="15">
        <f t="shared" si="3"/>
        <v>0</v>
      </c>
      <c r="AA26" s="20">
        <f>IFERROR(VLOOKUP(E26,INPUTS!$A$44:$C$103,3,0),SCENARIOS!$J$26)</f>
        <v>0.03</v>
      </c>
      <c r="AB26" s="15">
        <f t="shared" si="31"/>
        <v>2282.89167171293</v>
      </c>
      <c r="AC26" s="20">
        <f>IFERROR(VLOOKUP($E26,INPUTS!$A$44:$G$103,4,0),SCENARIOS!$K$26)</f>
        <v>0.1</v>
      </c>
      <c r="AD26" s="15">
        <f t="shared" si="31"/>
        <v>9712.04183264003</v>
      </c>
      <c r="AE26" s="20">
        <f>IFERROR(VLOOKUP($E26,INPUTS!$A$44:$G$103,5,0),SCENARIOS!$L$26)</f>
        <v>0.2</v>
      </c>
      <c r="AF26" s="15">
        <f t="shared" si="31"/>
        <v>24790.5998504544</v>
      </c>
      <c r="AG26" s="20">
        <f>IFERROR(VLOOKUP($E26,INPUTS!$A$44:$G$103,6,0),SCENARIOS!$M$26)</f>
        <v>0.3</v>
      </c>
      <c r="AH26" s="15">
        <f t="shared" si="5"/>
        <v>47459.6782686752</v>
      </c>
      <c r="AI26" s="20">
        <f>IFERROR(VLOOKUP($E26,INPUTS!$A$44:$G$103,7,0),SCENARIOS!$N$26)</f>
        <v>0.4</v>
      </c>
      <c r="AJ26" s="15">
        <f t="shared" si="6"/>
        <v>80762.5497819895</v>
      </c>
      <c r="AL26" t="str">
        <f t="shared" si="8"/>
        <v>N</v>
      </c>
      <c r="AM26" s="21">
        <f t="shared" si="9"/>
        <v>201906.374454974</v>
      </c>
      <c r="BC26" s="2" t="str">
        <v>CAN</v>
      </c>
      <c r="BD26" s="15">
        <f t="shared" si="16"/>
        <v>0</v>
      </c>
      <c r="BE26" s="15">
        <f t="shared" si="17"/>
        <v>38589.1751851495</v>
      </c>
      <c r="BF26" s="15">
        <f t="shared" si="18"/>
        <v>197002.611203556</v>
      </c>
      <c r="BG26" s="15">
        <f t="shared" si="19"/>
        <v>502861.600886908</v>
      </c>
      <c r="BH26" s="15">
        <f t="shared" si="20"/>
        <v>962689.484551791</v>
      </c>
      <c r="BI26" s="15">
        <f t="shared" si="21"/>
        <v>2047771.39924347</v>
      </c>
      <c r="BJ26" s="23"/>
      <c r="BM26" s="2" t="str">
        <v>Indonesia</v>
      </c>
      <c r="BN26" s="15">
        <f t="shared" si="22"/>
        <v>0</v>
      </c>
      <c r="BO26" s="15">
        <f t="shared" si="23"/>
        <v>20597.234707221</v>
      </c>
      <c r="BP26" s="15">
        <f t="shared" si="24"/>
        <v>105151.483581245</v>
      </c>
      <c r="BQ26" s="15">
        <f t="shared" si="25"/>
        <v>268405.79952853</v>
      </c>
      <c r="BR26" s="15">
        <f t="shared" si="26"/>
        <v>513842.0598095</v>
      </c>
      <c r="BS26" s="15">
        <f t="shared" si="27"/>
        <v>1093011.91161981</v>
      </c>
    </row>
    <row r="27" ht="15" customHeight="1" spans="1:71">
      <c r="A27" s="24" t="s">
        <v>957</v>
      </c>
      <c r="B27" s="7" t="s">
        <v>422</v>
      </c>
      <c r="C27" s="8" t="s">
        <v>423</v>
      </c>
      <c r="D27" s="9" t="s">
        <v>929</v>
      </c>
      <c r="E27" s="10" t="s">
        <v>234</v>
      </c>
      <c r="F27" s="11" t="s">
        <v>424</v>
      </c>
      <c r="G27" s="9" t="s">
        <v>173</v>
      </c>
      <c r="H27" s="9" t="s">
        <v>248</v>
      </c>
      <c r="I27" s="11" t="s">
        <v>930</v>
      </c>
      <c r="J27" s="9" t="s">
        <v>169</v>
      </c>
      <c r="K27" s="9" t="s">
        <v>931</v>
      </c>
      <c r="L27" s="12" t="s">
        <v>295</v>
      </c>
      <c r="M27" s="13">
        <v>1473</v>
      </c>
      <c r="N27" s="14">
        <f t="shared" si="7"/>
        <v>4.03561643835616</v>
      </c>
      <c r="O27" s="15">
        <v>9570</v>
      </c>
      <c r="P27" s="15">
        <f t="shared" si="0"/>
        <v>14096610</v>
      </c>
      <c r="Q27" s="16">
        <f>IFERROR(VLOOKUP(G27,SCENARIOS!$A$13:$E$18,5,0),0.025)</f>
        <v>0.05</v>
      </c>
      <c r="R27" s="17">
        <f>IFERROR(VLOOKUP(L27,INPUTS!$A$107:$B$120,2,0),0.0082)</f>
        <v>0.0089</v>
      </c>
      <c r="S27" s="30">
        <f t="shared" si="1"/>
        <v>85.173</v>
      </c>
      <c r="T27" s="15">
        <f t="shared" si="2"/>
        <v>125459.829</v>
      </c>
      <c r="U27" s="15">
        <f>T27/INPUTS!$B$7*1000</f>
        <v>156824786.25</v>
      </c>
      <c r="V27" s="15">
        <f>T27*INPUTS!$B$6</f>
        <v>396453.05964</v>
      </c>
      <c r="W27" s="19" t="s">
        <v>396</v>
      </c>
      <c r="X27" s="19" t="s">
        <v>396</v>
      </c>
      <c r="Y27" s="20">
        <f>IFERROR(VLOOKUP(E27,INPUTS!$A$44:$B$103,2,0),0)</f>
        <v>0</v>
      </c>
      <c r="Z27" s="15">
        <f t="shared" si="3"/>
        <v>0</v>
      </c>
      <c r="AA27" s="20">
        <f>IFERROR(VLOOKUP(E27,INPUTS!$A$44:$C$103,3,0),SCENARIOS!$J$26)</f>
        <v>0.1</v>
      </c>
      <c r="AB27" s="15">
        <f t="shared" si="31"/>
        <v>16012.2066587103</v>
      </c>
      <c r="AC27" s="20">
        <f>IFERROR(VLOOKUP($E27,INPUTS!$A$44:$G$103,4,0),SCENARIOS!$K$26)</f>
        <v>0.15</v>
      </c>
      <c r="AD27" s="15">
        <f t="shared" si="31"/>
        <v>30654.1262001775</v>
      </c>
      <c r="AE27" s="20">
        <f>IFERROR(VLOOKUP($E27,INPUTS!$A$44:$G$103,5,0),SCENARIOS!$L$26)</f>
        <v>0.3</v>
      </c>
      <c r="AF27" s="15">
        <f t="shared" si="31"/>
        <v>78246.5921676695</v>
      </c>
      <c r="AG27" s="20">
        <f>IFERROR(VLOOKUP($E27,INPUTS!$A$44:$G$103,6,0),SCENARIOS!$M$26)</f>
        <v>0.4</v>
      </c>
      <c r="AH27" s="15">
        <f t="shared" si="5"/>
        <v>133152.910549405</v>
      </c>
      <c r="AI27" s="20">
        <f>IFERROR(VLOOKUP($E27,INPUTS!$A$44:$G$103,7,0),SCENARIOS!$N$26)</f>
        <v>0.5</v>
      </c>
      <c r="AJ27" s="15">
        <f t="shared" si="6"/>
        <v>212425.755909271</v>
      </c>
      <c r="AL27" t="str">
        <f t="shared" si="8"/>
        <v>Y</v>
      </c>
      <c r="AM27" s="21">
        <f t="shared" si="9"/>
        <v>424851.511818542</v>
      </c>
      <c r="AR27" s="35"/>
      <c r="AS27" s="35"/>
      <c r="AT27" s="36" t="s">
        <v>312</v>
      </c>
      <c r="AU27" s="37">
        <v>2025</v>
      </c>
      <c r="AV27" s="37">
        <v>2030</v>
      </c>
      <c r="AW27" s="37">
        <v>2035</v>
      </c>
      <c r="AX27" s="37">
        <v>2040</v>
      </c>
      <c r="AY27" s="37">
        <v>2045</v>
      </c>
      <c r="AZ27" s="37">
        <v>2050</v>
      </c>
      <c r="BC27" s="2" t="str">
        <v>CDG</v>
      </c>
      <c r="BD27" s="15">
        <f t="shared" si="16"/>
        <v>104588.3087</v>
      </c>
      <c r="BE27" s="15">
        <f t="shared" si="17"/>
        <v>363739.544252385</v>
      </c>
      <c r="BF27" s="15">
        <f t="shared" si="18"/>
        <v>1054184.55862372</v>
      </c>
      <c r="BG27" s="15">
        <f t="shared" si="19"/>
        <v>2444177.65667973</v>
      </c>
      <c r="BH27" s="15">
        <f t="shared" si="20"/>
        <v>3777962.38716285</v>
      </c>
      <c r="BI27" s="15">
        <f t="shared" si="21"/>
        <v>5474617.31139805</v>
      </c>
      <c r="BJ27" s="23"/>
      <c r="BM27" s="2" t="str">
        <v>Ireland</v>
      </c>
      <c r="BN27" s="15">
        <f t="shared" si="22"/>
        <v>21929.0288</v>
      </c>
      <c r="BO27" s="15">
        <f t="shared" si="23"/>
        <v>76265.2636872541</v>
      </c>
      <c r="BP27" s="15">
        <f t="shared" si="24"/>
        <v>221030.857405717</v>
      </c>
      <c r="BQ27" s="15">
        <f t="shared" si="25"/>
        <v>512470.685221496</v>
      </c>
      <c r="BR27" s="15">
        <f t="shared" si="26"/>
        <v>792125.305621382</v>
      </c>
      <c r="BS27" s="15">
        <f t="shared" si="27"/>
        <v>1147862.91300479</v>
      </c>
    </row>
    <row r="28" ht="15" customHeight="1" spans="1:71">
      <c r="A28" s="6" t="s">
        <v>958</v>
      </c>
      <c r="B28" s="25" t="s">
        <v>422</v>
      </c>
      <c r="C28" s="26" t="s">
        <v>423</v>
      </c>
      <c r="D28" s="27" t="s">
        <v>929</v>
      </c>
      <c r="E28" s="10" t="s">
        <v>234</v>
      </c>
      <c r="F28" s="28" t="s">
        <v>424</v>
      </c>
      <c r="G28" s="27" t="s">
        <v>173</v>
      </c>
      <c r="H28" s="27" t="s">
        <v>224</v>
      </c>
      <c r="I28" s="28" t="s">
        <v>938</v>
      </c>
      <c r="J28" s="27" t="s">
        <v>165</v>
      </c>
      <c r="K28" s="27" t="s">
        <v>931</v>
      </c>
      <c r="L28" s="29" t="s">
        <v>291</v>
      </c>
      <c r="M28" s="13">
        <v>982</v>
      </c>
      <c r="N28" s="14">
        <f t="shared" si="7"/>
        <v>2.69041095890411</v>
      </c>
      <c r="O28" s="15">
        <v>9570</v>
      </c>
      <c r="P28" s="15">
        <f t="shared" si="0"/>
        <v>9397740</v>
      </c>
      <c r="Q28" s="16">
        <f>IFERROR(VLOOKUP(G28,SCENARIOS!$A$13:$E$18,5,0),0.025)</f>
        <v>0.05</v>
      </c>
      <c r="R28" s="17">
        <f>IFERROR(VLOOKUP(L28,INPUTS!$A$107:$B$120,2,0),0.0082)</f>
        <v>0.0079</v>
      </c>
      <c r="S28" s="18">
        <f t="shared" si="1"/>
        <v>75.603</v>
      </c>
      <c r="T28" s="15">
        <f t="shared" si="2"/>
        <v>74242.146</v>
      </c>
      <c r="U28" s="15">
        <f>T28/INPUTS!$B$7*1000</f>
        <v>92802682.5</v>
      </c>
      <c r="V28" s="15">
        <f>T28*INPUTS!$B$6</f>
        <v>234605.18136</v>
      </c>
      <c r="W28" s="19" t="s">
        <v>396</v>
      </c>
      <c r="X28" s="19" t="s">
        <v>396</v>
      </c>
      <c r="Y28" s="20">
        <f>IFERROR(VLOOKUP(E28,INPUTS!$A$44:$B$103,2,0),0)</f>
        <v>0</v>
      </c>
      <c r="Z28" s="15">
        <f t="shared" si="3"/>
        <v>0</v>
      </c>
      <c r="AA28" s="20">
        <f>IFERROR(VLOOKUP(E28,INPUTS!$A$44:$C$103,3,0),SCENARIOS!$J$26)</f>
        <v>0.1</v>
      </c>
      <c r="AB28" s="15">
        <f t="shared" si="31"/>
        <v>9475.38821002331</v>
      </c>
      <c r="AC28" s="20">
        <f>IFERROR(VLOOKUP($E28,INPUTS!$A$44:$G$103,4,0),SCENARIOS!$K$26)</f>
        <v>0.15</v>
      </c>
      <c r="AD28" s="15">
        <f t="shared" si="31"/>
        <v>18139.8949049739</v>
      </c>
      <c r="AE28" s="20">
        <f>IFERROR(VLOOKUP($E28,INPUTS!$A$44:$G$103,5,0),SCENARIOS!$L$26)</f>
        <v>0.3</v>
      </c>
      <c r="AF28" s="15">
        <f t="shared" si="31"/>
        <v>46303.2268258119</v>
      </c>
      <c r="AG28" s="20">
        <f>IFERROR(VLOOKUP($E28,INPUTS!$A$44:$G$103,6,0),SCENARIOS!$M$26)</f>
        <v>0.4</v>
      </c>
      <c r="AH28" s="15">
        <f t="shared" si="5"/>
        <v>78794.6062427188</v>
      </c>
      <c r="AI28" s="20">
        <f>IFERROR(VLOOKUP($E28,INPUTS!$A$44:$G$103,7,0),SCENARIOS!$N$26)</f>
        <v>0.5</v>
      </c>
      <c r="AJ28" s="15">
        <f t="shared" si="6"/>
        <v>125705.128965037</v>
      </c>
      <c r="AL28" t="str">
        <f t="shared" si="8"/>
        <v>Y</v>
      </c>
      <c r="AM28" s="21">
        <f t="shared" si="9"/>
        <v>251410.257930074</v>
      </c>
      <c r="AT28" s="38" t="s">
        <v>313</v>
      </c>
      <c r="AU28">
        <v>320</v>
      </c>
      <c r="AV28">
        <v>350</v>
      </c>
      <c r="AW28">
        <v>394</v>
      </c>
      <c r="AX28">
        <v>438</v>
      </c>
      <c r="AY28">
        <v>480</v>
      </c>
      <c r="AZ28">
        <v>525</v>
      </c>
      <c r="BC28" s="2" t="str">
        <v>CGK</v>
      </c>
      <c r="BD28" s="15">
        <f t="shared" si="16"/>
        <v>0</v>
      </c>
      <c r="BE28" s="15">
        <f t="shared" si="17"/>
        <v>20597.234707221</v>
      </c>
      <c r="BF28" s="15">
        <f t="shared" si="18"/>
        <v>105151.483581245</v>
      </c>
      <c r="BG28" s="15">
        <f t="shared" si="19"/>
        <v>268405.79952853</v>
      </c>
      <c r="BH28" s="15">
        <f t="shared" si="20"/>
        <v>513842.0598095</v>
      </c>
      <c r="BI28" s="15">
        <f t="shared" si="21"/>
        <v>1093011.91161981</v>
      </c>
      <c r="BJ28" s="23"/>
      <c r="BM28" s="2" t="str">
        <v>Italy</v>
      </c>
      <c r="BN28" s="15">
        <f t="shared" si="22"/>
        <v>12917.9542</v>
      </c>
      <c r="BO28" s="15">
        <f t="shared" si="23"/>
        <v>128977.3757978</v>
      </c>
      <c r="BP28" s="15">
        <f t="shared" si="24"/>
        <v>519957.585668065</v>
      </c>
      <c r="BQ28" s="15">
        <f t="shared" si="25"/>
        <v>1205546.69760122</v>
      </c>
      <c r="BR28" s="15">
        <f t="shared" si="26"/>
        <v>2038010.3923067</v>
      </c>
      <c r="BS28" s="15">
        <f t="shared" si="27"/>
        <v>3712293.28992318</v>
      </c>
    </row>
    <row r="29" ht="15" customHeight="1" spans="1:71">
      <c r="A29" s="24" t="s">
        <v>959</v>
      </c>
      <c r="B29" s="7" t="s">
        <v>425</v>
      </c>
      <c r="C29" s="8" t="s">
        <v>426</v>
      </c>
      <c r="D29" s="9" t="s">
        <v>929</v>
      </c>
      <c r="E29" s="10" t="s">
        <v>428</v>
      </c>
      <c r="F29" s="11" t="s">
        <v>427</v>
      </c>
      <c r="G29" s="9" t="s">
        <v>173</v>
      </c>
      <c r="H29" s="9" t="s">
        <v>224</v>
      </c>
      <c r="I29" s="11" t="s">
        <v>938</v>
      </c>
      <c r="J29" s="9" t="s">
        <v>165</v>
      </c>
      <c r="K29" s="9" t="s">
        <v>931</v>
      </c>
      <c r="L29" s="12" t="s">
        <v>293</v>
      </c>
      <c r="M29" s="13">
        <v>984</v>
      </c>
      <c r="N29" s="14">
        <f t="shared" si="7"/>
        <v>2.6958904109589</v>
      </c>
      <c r="O29" s="15">
        <v>9660</v>
      </c>
      <c r="P29" s="15">
        <f t="shared" si="0"/>
        <v>9505440</v>
      </c>
      <c r="Q29" s="16">
        <f>IFERROR(VLOOKUP(G29,SCENARIOS!$A$13:$E$18,5,0),0.025)</f>
        <v>0.05</v>
      </c>
      <c r="R29" s="17">
        <f>IFERROR(VLOOKUP(L29,INPUTS!$A$107:$B$120,2,0),0.0082)</f>
        <v>0.0079</v>
      </c>
      <c r="S29" s="30">
        <f t="shared" si="1"/>
        <v>76.314</v>
      </c>
      <c r="T29" s="15">
        <f t="shared" si="2"/>
        <v>75092.976</v>
      </c>
      <c r="U29" s="15">
        <f>T29/INPUTS!$B$7*1000</f>
        <v>93866220</v>
      </c>
      <c r="V29" s="15">
        <f>T29*INPUTS!$B$6</f>
        <v>237293.80416</v>
      </c>
      <c r="W29" s="19" t="s">
        <v>396</v>
      </c>
      <c r="X29" s="19" t="s">
        <v>396</v>
      </c>
      <c r="Y29" s="20">
        <f>IFERROR(VLOOKUP(E29,INPUTS!$A$44:$B$103,2,0),0)</f>
        <v>0</v>
      </c>
      <c r="Z29" s="15">
        <f t="shared" si="3"/>
        <v>0</v>
      </c>
      <c r="AA29" s="20">
        <f>IFERROR(VLOOKUP(E29,INPUTS!$A$44:$C$103,3,0),SCENARIOS!$J$26)</f>
        <v>0.025</v>
      </c>
      <c r="AB29" s="15">
        <f t="shared" si="31"/>
        <v>2395.99451855138</v>
      </c>
      <c r="AC29" s="20">
        <f>IFERROR(VLOOKUP($E29,INPUTS!$A$44:$G$103,4,0),SCENARIOS!$K$26)</f>
        <v>0.1</v>
      </c>
      <c r="AD29" s="15">
        <f t="shared" si="31"/>
        <v>12231.8545115127</v>
      </c>
      <c r="AE29" s="20">
        <f>IFERROR(VLOOKUP($E29,INPUTS!$A$44:$G$103,5,0),SCENARIOS!$L$26)</f>
        <v>0.2</v>
      </c>
      <c r="AF29" s="15">
        <f t="shared" si="31"/>
        <v>31222.5807764523</v>
      </c>
      <c r="AG29" s="20">
        <f>IFERROR(VLOOKUP($E29,INPUTS!$A$44:$G$103,6,0),SCENARIOS!$M$26)</f>
        <v>0.3</v>
      </c>
      <c r="AH29" s="15">
        <f t="shared" si="5"/>
        <v>59773.2062679795</v>
      </c>
      <c r="AI29" s="20">
        <f>IFERROR(VLOOKUP($E29,INPUTS!$A$44:$G$103,7,0),SCENARIOS!$N$26)</f>
        <v>0.5</v>
      </c>
      <c r="AJ29" s="15">
        <f t="shared" si="6"/>
        <v>127145.73515222</v>
      </c>
      <c r="AL29" t="str">
        <f t="shared" si="8"/>
        <v>Y</v>
      </c>
      <c r="AM29" s="21">
        <f t="shared" si="9"/>
        <v>254291.470304439</v>
      </c>
      <c r="AT29" s="38" t="s">
        <v>314</v>
      </c>
      <c r="AU29">
        <v>1.9</v>
      </c>
      <c r="AV29">
        <v>10</v>
      </c>
      <c r="AW29">
        <v>42</v>
      </c>
      <c r="AX29">
        <v>100</v>
      </c>
      <c r="AY29">
        <v>175</v>
      </c>
      <c r="AZ29">
        <v>300</v>
      </c>
      <c r="BC29" s="2" t="str">
        <v>CGN</v>
      </c>
      <c r="BD29" s="15">
        <f t="shared" si="16"/>
        <v>0</v>
      </c>
      <c r="BE29" s="15">
        <f t="shared" si="17"/>
        <v>13057.7767742551</v>
      </c>
      <c r="BF29" s="15">
        <f t="shared" si="18"/>
        <v>60550.1683295627</v>
      </c>
      <c r="BG29" s="15">
        <f t="shared" si="19"/>
        <v>140388.480677926</v>
      </c>
      <c r="BH29" s="15">
        <f t="shared" si="20"/>
        <v>244123.088970429</v>
      </c>
      <c r="BI29" s="15">
        <f t="shared" si="21"/>
        <v>471675.946635751</v>
      </c>
      <c r="BJ29" s="23"/>
      <c r="BM29" s="2" t="str">
        <v>Japan</v>
      </c>
      <c r="BN29" s="15">
        <f t="shared" si="22"/>
        <v>0</v>
      </c>
      <c r="BO29" s="15">
        <f t="shared" si="23"/>
        <v>887830.54576902</v>
      </c>
      <c r="BP29" s="15">
        <f t="shared" si="24"/>
        <v>1699682.63428397</v>
      </c>
      <c r="BQ29" s="15">
        <f t="shared" si="25"/>
        <v>4338547.21647612</v>
      </c>
      <c r="BR29" s="15">
        <f t="shared" si="26"/>
        <v>7382943.76056556</v>
      </c>
      <c r="BS29" s="15">
        <f t="shared" si="27"/>
        <v>11778393.7482303</v>
      </c>
    </row>
    <row r="30" ht="15" customHeight="1" spans="1:71">
      <c r="A30" s="6" t="s">
        <v>960</v>
      </c>
      <c r="B30" s="25" t="s">
        <v>429</v>
      </c>
      <c r="C30" s="26" t="s">
        <v>430</v>
      </c>
      <c r="D30" s="27" t="s">
        <v>929</v>
      </c>
      <c r="E30" s="10" t="s">
        <v>432</v>
      </c>
      <c r="F30" s="28" t="s">
        <v>431</v>
      </c>
      <c r="G30" s="27" t="s">
        <v>173</v>
      </c>
      <c r="H30" s="27" t="s">
        <v>224</v>
      </c>
      <c r="I30" s="28" t="s">
        <v>938</v>
      </c>
      <c r="J30" s="27" t="s">
        <v>165</v>
      </c>
      <c r="K30" s="27" t="s">
        <v>931</v>
      </c>
      <c r="L30" s="29" t="s">
        <v>295</v>
      </c>
      <c r="M30" s="13">
        <v>182</v>
      </c>
      <c r="N30" s="14">
        <f t="shared" si="7"/>
        <v>0.498630136986301</v>
      </c>
      <c r="O30" s="15">
        <v>8150</v>
      </c>
      <c r="P30" s="15">
        <f t="shared" si="0"/>
        <v>1483300</v>
      </c>
      <c r="Q30" s="16">
        <f>IFERROR(VLOOKUP(G30,SCENARIOS!$A$13:$E$18,5,0),0.025)</f>
        <v>0.05</v>
      </c>
      <c r="R30" s="17">
        <f>IFERROR(VLOOKUP(L30,INPUTS!$A$107:$B$120,2,0),0.0082)</f>
        <v>0.0089</v>
      </c>
      <c r="S30" s="18">
        <f t="shared" si="1"/>
        <v>72.535</v>
      </c>
      <c r="T30" s="15">
        <f t="shared" si="2"/>
        <v>13201.37</v>
      </c>
      <c r="U30" s="15">
        <f>T30/INPUTS!$B$7*1000</f>
        <v>16501712.5</v>
      </c>
      <c r="V30" s="15">
        <f>T30*INPUTS!$B$6</f>
        <v>41716.3292</v>
      </c>
      <c r="W30" s="31" t="s">
        <v>521</v>
      </c>
      <c r="X30" s="19" t="s">
        <v>396</v>
      </c>
      <c r="Y30" s="20">
        <f>IFERROR(VLOOKUP(E30,INPUTS!$A$44:$B$103,2,0),0)</f>
        <v>0</v>
      </c>
      <c r="Z30" s="15">
        <f t="shared" si="3"/>
        <v>0</v>
      </c>
      <c r="AA30" s="20">
        <f>IFERROR(VLOOKUP(E30,INPUTS!$A$44:$C$103,3,0),SCENARIOS!$J$26)</f>
        <v>0.025</v>
      </c>
      <c r="AB30" s="15">
        <f t="shared" si="31"/>
        <v>421.216628268516</v>
      </c>
      <c r="AC30" s="20">
        <f>IFERROR(VLOOKUP($E30,INPUTS!$A$44:$G$103,4,0),SCENARIOS!$K$26)</f>
        <v>0.1</v>
      </c>
      <c r="AD30" s="15">
        <f t="shared" si="31"/>
        <v>2150.36406591009</v>
      </c>
      <c r="AE30" s="20">
        <f>IFERROR(VLOOKUP($E30,INPUTS!$A$44:$G$103,5,0),SCENARIOS!$L$26)</f>
        <v>0.2</v>
      </c>
      <c r="AF30" s="15">
        <f t="shared" si="31"/>
        <v>5488.94001996717</v>
      </c>
      <c r="AG30" s="20">
        <f>IFERROR(VLOOKUP($E30,INPUTS!$A$44:$G$103,6,0),SCENARIOS!$M$26)</f>
        <v>0.3</v>
      </c>
      <c r="AH30" s="15">
        <f t="shared" si="5"/>
        <v>10508.1494177287</v>
      </c>
      <c r="AI30" s="20">
        <f>IFERROR(VLOOKUP($E30,INPUTS!$A$44:$G$103,7,0),SCENARIOS!$N$26)</f>
        <v>0.5</v>
      </c>
      <c r="AJ30" s="15">
        <f t="shared" si="6"/>
        <v>22352.2622630705</v>
      </c>
      <c r="AL30" t="str">
        <f t="shared" si="8"/>
        <v>N</v>
      </c>
      <c r="AM30" s="21">
        <f t="shared" si="9"/>
        <v>44704.5245261409</v>
      </c>
      <c r="BC30" s="2" t="str">
        <v>CIA</v>
      </c>
      <c r="BD30" s="15">
        <f t="shared" si="16"/>
        <v>0</v>
      </c>
      <c r="BE30" s="15">
        <f t="shared" si="17"/>
        <v>37149.5405334621</v>
      </c>
      <c r="BF30" s="15">
        <f t="shared" si="18"/>
        <v>172265.996850399</v>
      </c>
      <c r="BG30" s="15">
        <f t="shared" si="19"/>
        <v>399407.008064225</v>
      </c>
      <c r="BH30" s="15">
        <f t="shared" si="20"/>
        <v>694533.28431388</v>
      </c>
      <c r="BI30" s="15">
        <f t="shared" si="21"/>
        <v>1341924.05040585</v>
      </c>
      <c r="BJ30" s="23"/>
      <c r="BM30" s="2" t="str">
        <v>Jordan</v>
      </c>
      <c r="BN30" s="15">
        <f t="shared" si="22"/>
        <v>0</v>
      </c>
      <c r="BO30" s="15">
        <f t="shared" si="23"/>
        <v>1951.66933463357</v>
      </c>
      <c r="BP30" s="15">
        <f t="shared" si="24"/>
        <v>9728.54029236737</v>
      </c>
      <c r="BQ30" s="15">
        <f t="shared" si="25"/>
        <v>24247.0623841577</v>
      </c>
      <c r="BR30" s="15">
        <f t="shared" si="26"/>
        <v>45324.3767764288</v>
      </c>
      <c r="BS30" s="15">
        <f t="shared" si="27"/>
        <v>94137.3661236172</v>
      </c>
    </row>
    <row r="31" ht="15" customHeight="1" spans="1:71">
      <c r="A31" s="24" t="s">
        <v>961</v>
      </c>
      <c r="B31" s="7" t="s">
        <v>434</v>
      </c>
      <c r="C31" s="8" t="s">
        <v>435</v>
      </c>
      <c r="D31" s="9" t="s">
        <v>929</v>
      </c>
      <c r="E31" s="10" t="s">
        <v>264</v>
      </c>
      <c r="F31" s="11" t="s">
        <v>436</v>
      </c>
      <c r="G31" s="9" t="s">
        <v>173</v>
      </c>
      <c r="H31" s="9" t="s">
        <v>224</v>
      </c>
      <c r="I31" s="11" t="s">
        <v>938</v>
      </c>
      <c r="J31" s="9" t="s">
        <v>165</v>
      </c>
      <c r="K31" s="9" t="s">
        <v>931</v>
      </c>
      <c r="L31" s="12" t="s">
        <v>291</v>
      </c>
      <c r="M31" s="13">
        <v>183</v>
      </c>
      <c r="N31" s="14">
        <f t="shared" si="7"/>
        <v>0.501369863013699</v>
      </c>
      <c r="O31" s="15">
        <v>16990</v>
      </c>
      <c r="P31" s="15">
        <f t="shared" si="0"/>
        <v>3109170</v>
      </c>
      <c r="Q31" s="16">
        <f>IFERROR(VLOOKUP(G31,SCENARIOS!$A$13:$E$18,5,0),0.025)</f>
        <v>0.05</v>
      </c>
      <c r="R31" s="17">
        <f>IFERROR(VLOOKUP(L31,INPUTS!$A$107:$B$120,2,0),0.0082)</f>
        <v>0.0079</v>
      </c>
      <c r="S31" s="30">
        <f t="shared" si="1"/>
        <v>134.221</v>
      </c>
      <c r="T31" s="15">
        <f t="shared" si="2"/>
        <v>24562.443</v>
      </c>
      <c r="U31" s="15">
        <f>T31/INPUTS!$B$7*1000</f>
        <v>30703053.75</v>
      </c>
      <c r="V31" s="15">
        <f>T31*INPUTS!$B$6</f>
        <v>77617.31988</v>
      </c>
      <c r="W31" s="19" t="s">
        <v>396</v>
      </c>
      <c r="X31" s="19" t="s">
        <v>396</v>
      </c>
      <c r="Y31" s="20">
        <f>IFERROR(VLOOKUP(E31,INPUTS!$A$44:$B$103,2,0),0)</f>
        <v>0</v>
      </c>
      <c r="Z31" s="15">
        <f t="shared" si="3"/>
        <v>0</v>
      </c>
      <c r="AA31" s="20">
        <f>IFERROR(VLOOKUP(E31,INPUTS!$A$44:$C$103,3,0),SCENARIOS!$J$26)</f>
        <v>0.05</v>
      </c>
      <c r="AB31" s="15">
        <f t="shared" si="31"/>
        <v>1567.42965654286</v>
      </c>
      <c r="AC31" s="20">
        <f>IFERROR(VLOOKUP($E31,INPUTS!$A$44:$G$103,4,0),SCENARIOS!$K$26)</f>
        <v>0.1</v>
      </c>
      <c r="AD31" s="15">
        <f t="shared" si="31"/>
        <v>4000.96314232272</v>
      </c>
      <c r="AE31" s="20">
        <f>IFERROR(VLOOKUP($E31,INPUTS!$A$44:$G$103,5,0),SCENARIOS!$L$26)</f>
        <v>0.2</v>
      </c>
      <c r="AF31" s="15">
        <f t="shared" si="31"/>
        <v>10212.7109815771</v>
      </c>
      <c r="AG31" s="20">
        <f>IFERROR(VLOOKUP($E31,INPUTS!$A$44:$G$103,6,0),SCENARIOS!$M$26)</f>
        <v>0.3</v>
      </c>
      <c r="AH31" s="15">
        <f t="shared" si="5"/>
        <v>19551.4420933922</v>
      </c>
      <c r="AI31" s="20">
        <f>IFERROR(VLOOKUP($E31,INPUTS!$A$44:$G$103,7,0),SCENARIOS!$N$26)</f>
        <v>0.4</v>
      </c>
      <c r="AJ31" s="15">
        <f t="shared" si="6"/>
        <v>33270.8600854438</v>
      </c>
      <c r="AL31" t="str">
        <f t="shared" si="8"/>
        <v>Y</v>
      </c>
      <c r="AM31" s="21">
        <f t="shared" si="9"/>
        <v>83177.1502136095</v>
      </c>
      <c r="AU31" s="39">
        <f>AU29/AU28</f>
        <v>0.0059375</v>
      </c>
      <c r="AV31" s="39">
        <f t="shared" ref="AV31:AZ31" si="33">AV29/AV28</f>
        <v>0.0285714285714286</v>
      </c>
      <c r="AW31" s="39">
        <f t="shared" si="33"/>
        <v>0.106598984771574</v>
      </c>
      <c r="AX31" s="39">
        <f t="shared" si="33"/>
        <v>0.228310502283105</v>
      </c>
      <c r="AY31" s="39">
        <f t="shared" si="33"/>
        <v>0.364583333333333</v>
      </c>
      <c r="AZ31" s="39">
        <f t="shared" si="33"/>
        <v>0.571428571428571</v>
      </c>
      <c r="BC31" s="2" t="str">
        <v>CMN</v>
      </c>
      <c r="BD31" s="15">
        <f t="shared" si="16"/>
        <v>0</v>
      </c>
      <c r="BE31" s="15">
        <f t="shared" si="17"/>
        <v>25054.2659738221</v>
      </c>
      <c r="BF31" s="15">
        <f t="shared" si="18"/>
        <v>124888.694870937</v>
      </c>
      <c r="BG31" s="15">
        <f t="shared" si="19"/>
        <v>311268.071530469</v>
      </c>
      <c r="BH31" s="15">
        <f t="shared" si="20"/>
        <v>581844.972764086</v>
      </c>
      <c r="BI31" s="15">
        <f t="shared" si="21"/>
        <v>1208474.49262146</v>
      </c>
      <c r="BJ31" s="23"/>
      <c r="BM31" s="2" t="str">
        <v>Kenya</v>
      </c>
      <c r="BN31" s="15">
        <f t="shared" si="22"/>
        <v>0</v>
      </c>
      <c r="BO31" s="15">
        <f t="shared" si="23"/>
        <v>17816.847722085</v>
      </c>
      <c r="BP31" s="15">
        <f t="shared" si="24"/>
        <v>84643.3041972643</v>
      </c>
      <c r="BQ31" s="15">
        <f t="shared" si="25"/>
        <v>201059.386519587</v>
      </c>
      <c r="BR31" s="15">
        <f t="shared" si="26"/>
        <v>358193.219986613</v>
      </c>
      <c r="BS31" s="15">
        <f t="shared" si="27"/>
        <v>709035.303589431</v>
      </c>
    </row>
    <row r="32" ht="15" customHeight="1" spans="1:71">
      <c r="A32" s="6" t="s">
        <v>962</v>
      </c>
      <c r="B32" s="25" t="s">
        <v>419</v>
      </c>
      <c r="C32" s="26" t="s">
        <v>420</v>
      </c>
      <c r="D32" s="27" t="s">
        <v>929</v>
      </c>
      <c r="E32" s="10" t="s">
        <v>242</v>
      </c>
      <c r="F32" s="28" t="s">
        <v>421</v>
      </c>
      <c r="G32" s="27" t="s">
        <v>173</v>
      </c>
      <c r="H32" s="27" t="s">
        <v>440</v>
      </c>
      <c r="I32" s="28" t="s">
        <v>439</v>
      </c>
      <c r="J32" s="27" t="s">
        <v>177</v>
      </c>
      <c r="K32" s="27" t="s">
        <v>931</v>
      </c>
      <c r="L32" s="29" t="s">
        <v>293</v>
      </c>
      <c r="M32" s="13">
        <v>1476</v>
      </c>
      <c r="N32" s="14">
        <f t="shared" si="7"/>
        <v>4.04383561643836</v>
      </c>
      <c r="O32" s="15">
        <v>6350</v>
      </c>
      <c r="P32" s="15">
        <f t="shared" si="0"/>
        <v>9372600</v>
      </c>
      <c r="Q32" s="16">
        <f>IFERROR(VLOOKUP(G32,SCENARIOS!$A$13:$E$18,5,0),0.025)</f>
        <v>0.05</v>
      </c>
      <c r="R32" s="17">
        <f>IFERROR(VLOOKUP(L32,INPUTS!$A$107:$B$120,2,0),0.0082)</f>
        <v>0.0079</v>
      </c>
      <c r="S32" s="18">
        <f t="shared" si="1"/>
        <v>50.165</v>
      </c>
      <c r="T32" s="15">
        <f t="shared" si="2"/>
        <v>74043.54</v>
      </c>
      <c r="U32" s="15">
        <f>T32/INPUTS!$B$7*1000</f>
        <v>92554425</v>
      </c>
      <c r="V32" s="15">
        <f>T32*INPUTS!$B$6</f>
        <v>233977.5864</v>
      </c>
      <c r="W32" s="19" t="s">
        <v>396</v>
      </c>
      <c r="X32" s="19" t="s">
        <v>396</v>
      </c>
      <c r="Y32" s="20">
        <f>IFERROR(VLOOKUP(E32,INPUTS!$A$44:$B$103,2,0),0)</f>
        <v>0</v>
      </c>
      <c r="Z32" s="15">
        <f t="shared" si="3"/>
        <v>0</v>
      </c>
      <c r="AA32" s="20">
        <f>IFERROR(VLOOKUP(E32,INPUTS!$A$44:$C$103,3,0),SCENARIOS!$J$26)</f>
        <v>0.03</v>
      </c>
      <c r="AB32" s="15">
        <f t="shared" si="31"/>
        <v>2835.01214772694</v>
      </c>
      <c r="AC32" s="20">
        <f>IFERROR(VLOOKUP($E32,INPUTS!$A$44:$G$103,4,0),SCENARIOS!$K$26)</f>
        <v>0.1</v>
      </c>
      <c r="AD32" s="15">
        <f t="shared" si="31"/>
        <v>12060.9124453581</v>
      </c>
      <c r="AE32" s="20">
        <f>IFERROR(VLOOKUP($E32,INPUTS!$A$44:$G$103,5,0),SCENARIOS!$L$26)</f>
        <v>0.2</v>
      </c>
      <c r="AF32" s="15">
        <f t="shared" si="31"/>
        <v>30786.2403618746</v>
      </c>
      <c r="AG32" s="20">
        <f>IFERROR(VLOOKUP($E32,INPUTS!$A$44:$G$103,6,0),SCENARIOS!$M$26)</f>
        <v>0.3</v>
      </c>
      <c r="AH32" s="15">
        <f t="shared" si="5"/>
        <v>58937.8664288307</v>
      </c>
      <c r="AI32" s="20">
        <f>IFERROR(VLOOKUP($E32,INPUTS!$A$44:$G$103,7,0),SCENARIOS!$N$26)</f>
        <v>0.4</v>
      </c>
      <c r="AJ32" s="15">
        <f t="shared" si="6"/>
        <v>100295.083008273</v>
      </c>
      <c r="AL32" t="str">
        <f t="shared" si="8"/>
        <v>Y</v>
      </c>
      <c r="AM32" s="21">
        <f t="shared" si="9"/>
        <v>250737.707520681</v>
      </c>
      <c r="BC32" s="2" t="str">
        <v>COK</v>
      </c>
      <c r="BD32" s="15">
        <f t="shared" si="16"/>
        <v>0</v>
      </c>
      <c r="BE32" s="15">
        <f t="shared" si="17"/>
        <v>12713.3265311325</v>
      </c>
      <c r="BF32" s="15">
        <f t="shared" si="18"/>
        <v>64903.136998906</v>
      </c>
      <c r="BG32" s="15">
        <f t="shared" si="19"/>
        <v>165669.354200231</v>
      </c>
      <c r="BH32" s="15">
        <f t="shared" si="20"/>
        <v>317161.113355554</v>
      </c>
      <c r="BI32" s="15">
        <f t="shared" si="21"/>
        <v>674644.802196111</v>
      </c>
      <c r="BJ32" s="23"/>
      <c r="BM32" s="2" t="str">
        <v>Kuwait</v>
      </c>
      <c r="BN32" s="15">
        <f t="shared" si="22"/>
        <v>0</v>
      </c>
      <c r="BO32" s="15">
        <f t="shared" si="23"/>
        <v>30997.596499463</v>
      </c>
      <c r="BP32" s="15">
        <f t="shared" si="24"/>
        <v>154514.579473162</v>
      </c>
      <c r="BQ32" s="15">
        <f t="shared" si="25"/>
        <v>385106.556087045</v>
      </c>
      <c r="BR32" s="15">
        <f t="shared" si="26"/>
        <v>719869.251401213</v>
      </c>
      <c r="BS32" s="15">
        <f t="shared" si="27"/>
        <v>1495146.76428011</v>
      </c>
    </row>
    <row r="33" ht="15" customHeight="1" spans="1:71">
      <c r="A33" s="24" t="s">
        <v>963</v>
      </c>
      <c r="B33" s="7" t="s">
        <v>437</v>
      </c>
      <c r="C33" s="8" t="s">
        <v>438</v>
      </c>
      <c r="D33" s="9" t="s">
        <v>929</v>
      </c>
      <c r="E33" s="10" t="s">
        <v>440</v>
      </c>
      <c r="F33" s="11" t="s">
        <v>439</v>
      </c>
      <c r="G33" s="9" t="s">
        <v>177</v>
      </c>
      <c r="H33" s="9" t="s">
        <v>224</v>
      </c>
      <c r="I33" s="11" t="s">
        <v>938</v>
      </c>
      <c r="J33" s="9" t="s">
        <v>165</v>
      </c>
      <c r="K33" s="9" t="s">
        <v>931</v>
      </c>
      <c r="L33" s="12" t="s">
        <v>297</v>
      </c>
      <c r="M33" s="13">
        <v>3960</v>
      </c>
      <c r="N33" s="14">
        <f t="shared" si="7"/>
        <v>10.8493150684932</v>
      </c>
      <c r="O33" s="15">
        <v>5490</v>
      </c>
      <c r="P33" s="15">
        <f t="shared" si="0"/>
        <v>21740400</v>
      </c>
      <c r="Q33" s="16">
        <f>IFERROR(VLOOKUP(G33,SCENARIOS!$A$13:$E$18,5,0),0.025)</f>
        <v>0.045</v>
      </c>
      <c r="R33" s="17">
        <f>IFERROR(VLOOKUP(L33,INPUTS!$A$107:$B$120,2,0),0.0082)</f>
        <v>0.0105</v>
      </c>
      <c r="S33" s="30">
        <f t="shared" si="1"/>
        <v>57.645</v>
      </c>
      <c r="T33" s="15">
        <f t="shared" si="2"/>
        <v>228274.2</v>
      </c>
      <c r="U33" s="15">
        <f>T33/INPUTS!$B$7*1000</f>
        <v>285342750</v>
      </c>
      <c r="V33" s="15">
        <f>T33*INPUTS!$B$6</f>
        <v>721346.472</v>
      </c>
      <c r="W33" s="19" t="s">
        <v>396</v>
      </c>
      <c r="X33" s="19" t="s">
        <v>396</v>
      </c>
      <c r="Y33" s="20">
        <f>IFERROR(VLOOKUP(E33,INPUTS!$A$44:$B$103,2,0),0)</f>
        <v>0</v>
      </c>
      <c r="Z33" s="15">
        <f t="shared" si="3"/>
        <v>0</v>
      </c>
      <c r="AA33" s="20">
        <f>IFERROR(VLOOKUP(E33,INPUTS!$A$44:$C$103,3,0),SCENARIOS!$J$26)</f>
        <v>0.025</v>
      </c>
      <c r="AB33" s="15">
        <f t="shared" si="31"/>
        <v>7111.77962180542</v>
      </c>
      <c r="AC33" s="20">
        <f>IFERROR(VLOOKUP($E33,INPUTS!$A$44:$G$103,4,0),SCENARIOS!$K$26)</f>
        <v>0.1</v>
      </c>
      <c r="AD33" s="15">
        <f t="shared" si="31"/>
        <v>35450.2852370539</v>
      </c>
      <c r="AE33" s="20">
        <f>IFERROR(VLOOKUP($E33,INPUTS!$A$44:$G$103,5,0),SCENARIOS!$L$26)</f>
        <v>0.2</v>
      </c>
      <c r="AF33" s="15">
        <f t="shared" si="31"/>
        <v>88355.0102941357</v>
      </c>
      <c r="AG33" s="20">
        <f>IFERROR(VLOOKUP($E33,INPUTS!$A$44:$G$103,6,0),SCENARIOS!$M$26)</f>
        <v>0.3</v>
      </c>
      <c r="AH33" s="15">
        <f t="shared" si="5"/>
        <v>165159.626894561</v>
      </c>
      <c r="AI33" s="20">
        <f>IFERROR(VLOOKUP($E33,INPUTS!$A$44:$G$103,7,0),SCENARIOS!$N$26)</f>
        <v>0.5</v>
      </c>
      <c r="AJ33" s="15">
        <f t="shared" si="6"/>
        <v>343031.57310922</v>
      </c>
      <c r="AL33" t="str">
        <f t="shared" si="8"/>
        <v>Y</v>
      </c>
      <c r="AM33" s="21">
        <f t="shared" si="9"/>
        <v>686063.146218439</v>
      </c>
      <c r="BC33" s="2" t="str">
        <v>CPH</v>
      </c>
      <c r="BD33" s="15">
        <f t="shared" si="16"/>
        <v>16374.5694</v>
      </c>
      <c r="BE33" s="15">
        <f t="shared" si="17"/>
        <v>56947.8413497383</v>
      </c>
      <c r="BF33" s="15">
        <f t="shared" si="18"/>
        <v>165045.390160253</v>
      </c>
      <c r="BG33" s="15">
        <f t="shared" si="19"/>
        <v>382665.683791019</v>
      </c>
      <c r="BH33" s="15">
        <f t="shared" si="20"/>
        <v>591485.87512428</v>
      </c>
      <c r="BI33" s="15">
        <f t="shared" si="21"/>
        <v>857117.800432781</v>
      </c>
      <c r="BJ33" s="23"/>
      <c r="BM33" s="2" t="str">
        <v>Latvia</v>
      </c>
      <c r="BN33" s="15">
        <f t="shared" si="22"/>
        <v>0</v>
      </c>
      <c r="BO33" s="15">
        <f t="shared" si="23"/>
        <v>3785.7833807378</v>
      </c>
      <c r="BP33" s="15">
        <f t="shared" si="24"/>
        <v>17555.0420968205</v>
      </c>
      <c r="BQ33" s="15">
        <f t="shared" si="25"/>
        <v>40702.2103521783</v>
      </c>
      <c r="BR33" s="15">
        <f t="shared" si="26"/>
        <v>70777.525841978</v>
      </c>
      <c r="BS33" s="15">
        <f t="shared" si="27"/>
        <v>136750.917919506</v>
      </c>
    </row>
    <row r="34" ht="15" customHeight="1" spans="1:71">
      <c r="A34" s="6" t="s">
        <v>964</v>
      </c>
      <c r="B34" s="25" t="s">
        <v>437</v>
      </c>
      <c r="C34" s="26" t="s">
        <v>438</v>
      </c>
      <c r="D34" s="27" t="s">
        <v>929</v>
      </c>
      <c r="E34" s="10" t="s">
        <v>440</v>
      </c>
      <c r="F34" s="28" t="s">
        <v>439</v>
      </c>
      <c r="G34" s="27" t="s">
        <v>177</v>
      </c>
      <c r="H34" s="27" t="s">
        <v>245</v>
      </c>
      <c r="I34" s="28" t="s">
        <v>930</v>
      </c>
      <c r="J34" s="27" t="s">
        <v>169</v>
      </c>
      <c r="K34" s="27" t="s">
        <v>931</v>
      </c>
      <c r="L34" s="29" t="s">
        <v>297</v>
      </c>
      <c r="M34" s="13">
        <v>2640</v>
      </c>
      <c r="N34" s="14">
        <f t="shared" si="7"/>
        <v>7.23287671232877</v>
      </c>
      <c r="O34" s="15">
        <v>11060</v>
      </c>
      <c r="P34" s="15">
        <f t="shared" si="0"/>
        <v>29198400</v>
      </c>
      <c r="Q34" s="16">
        <f>IFERROR(VLOOKUP(G34,SCENARIOS!$A$13:$E$18,5,0),0.025)</f>
        <v>0.045</v>
      </c>
      <c r="R34" s="17">
        <f>IFERROR(VLOOKUP(L34,INPUTS!$A$107:$B$120,2,0),0.0082)</f>
        <v>0.0105</v>
      </c>
      <c r="S34" s="18">
        <f t="shared" si="1"/>
        <v>116.13</v>
      </c>
      <c r="T34" s="15">
        <f t="shared" si="2"/>
        <v>306583.2</v>
      </c>
      <c r="U34" s="15">
        <f>T34/INPUTS!$B$7*1000</f>
        <v>383229000</v>
      </c>
      <c r="V34" s="15">
        <f>T34*INPUTS!$B$6</f>
        <v>968802.912</v>
      </c>
      <c r="W34" s="19" t="s">
        <v>396</v>
      </c>
      <c r="X34" s="19" t="s">
        <v>396</v>
      </c>
      <c r="Y34" s="20">
        <f>IFERROR(VLOOKUP(E34,INPUTS!$A$44:$B$103,2,0),0)</f>
        <v>0</v>
      </c>
      <c r="Z34" s="15">
        <f t="shared" si="3"/>
        <v>0</v>
      </c>
      <c r="AA34" s="20">
        <f>IFERROR(VLOOKUP(E34,INPUTS!$A$44:$C$103,3,0),SCENARIOS!$J$26)</f>
        <v>0.025</v>
      </c>
      <c r="AB34" s="15">
        <f t="shared" si="31"/>
        <v>9551.46115569739</v>
      </c>
      <c r="AC34" s="20">
        <f>IFERROR(VLOOKUP($E34,INPUTS!$A$44:$G$103,4,0),SCENARIOS!$K$26)</f>
        <v>0.1</v>
      </c>
      <c r="AD34" s="15">
        <f t="shared" si="31"/>
        <v>47611.4334817021</v>
      </c>
      <c r="AE34" s="20">
        <f>IFERROR(VLOOKUP($E34,INPUTS!$A$44:$G$103,5,0),SCENARIOS!$L$26)</f>
        <v>0.2</v>
      </c>
      <c r="AF34" s="15">
        <f t="shared" si="31"/>
        <v>118665.016861341</v>
      </c>
      <c r="AG34" s="20">
        <f>IFERROR(VLOOKUP($E34,INPUTS!$A$44:$G$103,6,0),SCENARIOS!$M$26)</f>
        <v>0.3</v>
      </c>
      <c r="AH34" s="15">
        <f t="shared" si="5"/>
        <v>221817.300965859</v>
      </c>
      <c r="AI34" s="20">
        <f>IFERROR(VLOOKUP($E34,INPUTS!$A$44:$G$103,7,0),SCENARIOS!$N$26)</f>
        <v>0.5</v>
      </c>
      <c r="AJ34" s="15">
        <f t="shared" si="6"/>
        <v>460707.856537701</v>
      </c>
      <c r="AL34" t="str">
        <f t="shared" si="8"/>
        <v>N</v>
      </c>
      <c r="AM34" s="21">
        <f t="shared" si="9"/>
        <v>921415.713075402</v>
      </c>
      <c r="AT34" s="2" t="s">
        <v>965</v>
      </c>
      <c r="BC34" s="2" t="str">
        <v>CTU</v>
      </c>
      <c r="BD34" s="15">
        <f t="shared" si="16"/>
        <v>0</v>
      </c>
      <c r="BE34" s="15">
        <f t="shared" si="17"/>
        <v>6703.27134532453</v>
      </c>
      <c r="BF34" s="15">
        <f t="shared" si="18"/>
        <v>34221.0465058891</v>
      </c>
      <c r="BG34" s="15">
        <f t="shared" si="19"/>
        <v>87351.3814098426</v>
      </c>
      <c r="BH34" s="15">
        <f t="shared" si="20"/>
        <v>167227.436328431</v>
      </c>
      <c r="BI34" s="15">
        <f t="shared" si="21"/>
        <v>355715.489550199</v>
      </c>
      <c r="BJ34" s="23"/>
      <c r="BM34" s="2" t="str">
        <v>Luxembourg</v>
      </c>
      <c r="BN34" s="15">
        <f t="shared" si="22"/>
        <v>0</v>
      </c>
      <c r="BO34" s="15">
        <f t="shared" si="23"/>
        <v>17006.6063151366</v>
      </c>
      <c r="BP34" s="15">
        <f t="shared" si="24"/>
        <v>78861.2711718579</v>
      </c>
      <c r="BQ34" s="15">
        <f t="shared" si="25"/>
        <v>182843.654271754</v>
      </c>
      <c r="BR34" s="15">
        <f t="shared" si="26"/>
        <v>317948.862071275</v>
      </c>
      <c r="BS34" s="15">
        <f t="shared" si="27"/>
        <v>614316.454587359</v>
      </c>
    </row>
    <row r="35" ht="15" customHeight="1" spans="1:71">
      <c r="A35" s="24" t="s">
        <v>966</v>
      </c>
      <c r="B35" s="7" t="s">
        <v>437</v>
      </c>
      <c r="C35" s="8" t="s">
        <v>438</v>
      </c>
      <c r="D35" s="9" t="s">
        <v>929</v>
      </c>
      <c r="E35" s="10" t="s">
        <v>440</v>
      </c>
      <c r="F35" s="11" t="s">
        <v>439</v>
      </c>
      <c r="G35" s="9" t="s">
        <v>177</v>
      </c>
      <c r="H35" s="9" t="s">
        <v>264</v>
      </c>
      <c r="I35" s="11" t="s">
        <v>436</v>
      </c>
      <c r="J35" s="9" t="s">
        <v>173</v>
      </c>
      <c r="K35" s="9" t="s">
        <v>931</v>
      </c>
      <c r="L35" s="12" t="s">
        <v>297</v>
      </c>
      <c r="M35" s="13">
        <v>1980</v>
      </c>
      <c r="N35" s="14">
        <f t="shared" si="7"/>
        <v>5.42465753424658</v>
      </c>
      <c r="O35" s="15">
        <v>12050</v>
      </c>
      <c r="P35" s="15">
        <f t="shared" si="0"/>
        <v>23859000</v>
      </c>
      <c r="Q35" s="16">
        <f>IFERROR(VLOOKUP(G35,SCENARIOS!$A$13:$E$18,5,0),0.025)</f>
        <v>0.045</v>
      </c>
      <c r="R35" s="17">
        <f>IFERROR(VLOOKUP(L35,INPUTS!$A$107:$B$120,2,0),0.0082)</f>
        <v>0.0105</v>
      </c>
      <c r="S35" s="30">
        <f t="shared" si="1"/>
        <v>126.525</v>
      </c>
      <c r="T35" s="15">
        <f t="shared" si="2"/>
        <v>250519.5</v>
      </c>
      <c r="U35" s="15">
        <f>T35/INPUTS!$B$7*1000</f>
        <v>313149375</v>
      </c>
      <c r="V35" s="15">
        <f>T35*INPUTS!$B$6</f>
        <v>791641.62</v>
      </c>
      <c r="W35" s="19" t="s">
        <v>396</v>
      </c>
      <c r="X35" s="19" t="s">
        <v>396</v>
      </c>
      <c r="Y35" s="20">
        <f>IFERROR(VLOOKUP(E35,INPUTS!$A$44:$B$103,2,0),0)</f>
        <v>0</v>
      </c>
      <c r="Z35" s="15">
        <f t="shared" si="3"/>
        <v>0</v>
      </c>
      <c r="AA35" s="20">
        <f>IFERROR(VLOOKUP(E35,INPUTS!$A$44:$C$103,3,0),SCENARIOS!$J$26)</f>
        <v>0.025</v>
      </c>
      <c r="AB35" s="15">
        <f t="shared" si="31"/>
        <v>7804.8218982473</v>
      </c>
      <c r="AC35" s="20">
        <f>IFERROR(VLOOKUP($E35,INPUTS!$A$44:$G$103,4,0),SCENARIOS!$K$26)</f>
        <v>0.1</v>
      </c>
      <c r="AD35" s="15">
        <f t="shared" si="31"/>
        <v>38904.9123047814</v>
      </c>
      <c r="AE35" s="20">
        <f>IFERROR(VLOOKUP($E35,INPUTS!$A$44:$G$103,5,0),SCENARIOS!$L$26)</f>
        <v>0.2</v>
      </c>
      <c r="AF35" s="15">
        <f t="shared" si="31"/>
        <v>96965.1980003948</v>
      </c>
      <c r="AG35" s="20">
        <f>IFERROR(VLOOKUP($E35,INPUTS!$A$44:$G$103,6,0),SCENARIOS!$M$26)</f>
        <v>0.3</v>
      </c>
      <c r="AH35" s="15">
        <f t="shared" si="5"/>
        <v>181254.417493576</v>
      </c>
      <c r="AI35" s="20">
        <f>IFERROR(VLOOKUP($E35,INPUTS!$A$44:$G$103,7,0),SCENARIOS!$N$26)</f>
        <v>0.5</v>
      </c>
      <c r="AJ35" s="15">
        <f t="shared" si="6"/>
        <v>376459.968667222</v>
      </c>
      <c r="AL35" t="str">
        <f t="shared" si="8"/>
        <v>Y</v>
      </c>
      <c r="AM35" s="21">
        <f t="shared" si="9"/>
        <v>752919.937334444</v>
      </c>
      <c r="AU35">
        <v>0</v>
      </c>
      <c r="AV35">
        <f>AU35+5</f>
        <v>5</v>
      </c>
      <c r="AW35">
        <f t="shared" ref="AW35:AZ35" si="34">AV35+5</f>
        <v>10</v>
      </c>
      <c r="AX35">
        <f t="shared" si="34"/>
        <v>15</v>
      </c>
      <c r="AY35">
        <f t="shared" si="34"/>
        <v>20</v>
      </c>
      <c r="AZ35">
        <f t="shared" si="34"/>
        <v>25</v>
      </c>
      <c r="BC35" s="2" t="str">
        <v>CVG</v>
      </c>
      <c r="BD35" s="15">
        <f t="shared" si="16"/>
        <v>0</v>
      </c>
      <c r="BE35" s="15">
        <f t="shared" si="17"/>
        <v>2232.23819543392</v>
      </c>
      <c r="BF35" s="15">
        <f t="shared" si="18"/>
        <v>10102.2905097683</v>
      </c>
      <c r="BG35" s="15">
        <f t="shared" si="19"/>
        <v>22859.6289035178</v>
      </c>
      <c r="BH35" s="15">
        <f t="shared" si="20"/>
        <v>38795.3578276079</v>
      </c>
      <c r="BI35" s="15">
        <f t="shared" si="21"/>
        <v>73155.6441136437</v>
      </c>
      <c r="BJ35" s="23"/>
      <c r="BM35" s="2" t="str">
        <v>Malaysia</v>
      </c>
      <c r="BN35" s="15">
        <f t="shared" si="22"/>
        <v>0</v>
      </c>
      <c r="BO35" s="15">
        <f t="shared" si="23"/>
        <v>56112.6472625211</v>
      </c>
      <c r="BP35" s="15">
        <f t="shared" si="24"/>
        <v>286462.148496887</v>
      </c>
      <c r="BQ35" s="15">
        <f t="shared" si="25"/>
        <v>731212.716961428</v>
      </c>
      <c r="BR35" s="15">
        <f t="shared" si="26"/>
        <v>1399849.9633851</v>
      </c>
      <c r="BS35" s="15">
        <f t="shared" si="27"/>
        <v>2977671.16422451</v>
      </c>
    </row>
    <row r="36" ht="15" customHeight="1" spans="1:71">
      <c r="A36" s="6" t="s">
        <v>967</v>
      </c>
      <c r="B36" s="25" t="s">
        <v>445</v>
      </c>
      <c r="C36" s="26" t="s">
        <v>446</v>
      </c>
      <c r="D36" s="27" t="s">
        <v>929</v>
      </c>
      <c r="E36" s="10" t="s">
        <v>448</v>
      </c>
      <c r="F36" s="28" t="s">
        <v>447</v>
      </c>
      <c r="G36" s="27" t="s">
        <v>177</v>
      </c>
      <c r="H36" s="27" t="s">
        <v>224</v>
      </c>
      <c r="I36" s="28" t="s">
        <v>938</v>
      </c>
      <c r="J36" s="27" t="s">
        <v>165</v>
      </c>
      <c r="K36" s="27" t="s">
        <v>931</v>
      </c>
      <c r="L36" s="29" t="s">
        <v>293</v>
      </c>
      <c r="M36" s="13">
        <v>2861</v>
      </c>
      <c r="N36" s="14">
        <f t="shared" si="7"/>
        <v>7.83835616438356</v>
      </c>
      <c r="O36" s="15">
        <v>5720</v>
      </c>
      <c r="P36" s="15">
        <f t="shared" si="0"/>
        <v>16364920</v>
      </c>
      <c r="Q36" s="16">
        <f>IFERROR(VLOOKUP(G36,SCENARIOS!$A$13:$E$18,5,0),0.025)</f>
        <v>0.045</v>
      </c>
      <c r="R36" s="17">
        <f>IFERROR(VLOOKUP(L36,INPUTS!$A$107:$B$120,2,0),0.0082)</f>
        <v>0.0079</v>
      </c>
      <c r="S36" s="18">
        <f t="shared" si="1"/>
        <v>45.188</v>
      </c>
      <c r="T36" s="15">
        <f t="shared" si="2"/>
        <v>129282.868</v>
      </c>
      <c r="U36" s="15">
        <f>T36/INPUTS!$B$7*1000</f>
        <v>161603585</v>
      </c>
      <c r="V36" s="15">
        <f>T36*INPUTS!$B$6</f>
        <v>408533.86288</v>
      </c>
      <c r="W36" s="19" t="s">
        <v>396</v>
      </c>
      <c r="X36" s="19" t="s">
        <v>396</v>
      </c>
      <c r="Y36" s="20">
        <f>IFERROR(VLOOKUP(E36,INPUTS!$A$44:$B$103,2,0),0)</f>
        <v>0</v>
      </c>
      <c r="Z36" s="15">
        <f t="shared" si="3"/>
        <v>0</v>
      </c>
      <c r="AA36" s="20">
        <f>IFERROR(VLOOKUP(E36,INPUTS!$A$44:$C$103,3,0),SCENARIOS!$J$26)</f>
        <v>0.025</v>
      </c>
      <c r="AB36" s="15">
        <f t="shared" ref="AB36:AF51" si="35">$T36*AA36*(1+$Q36)^AB$2</f>
        <v>4027.74937373983</v>
      </c>
      <c r="AC36" s="20">
        <f>IFERROR(VLOOKUP($E36,INPUTS!$A$44:$G$103,4,0),SCENARIOS!$K$26)</f>
        <v>0.1</v>
      </c>
      <c r="AD36" s="15">
        <f t="shared" si="35"/>
        <v>20077.234075793</v>
      </c>
      <c r="AE36" s="20">
        <f>IFERROR(VLOOKUP($E36,INPUTS!$A$44:$G$103,5,0),SCENARIOS!$L$26)</f>
        <v>0.2</v>
      </c>
      <c r="AF36" s="15">
        <f t="shared" si="35"/>
        <v>50039.7729265742</v>
      </c>
      <c r="AG36" s="20">
        <f>IFERROR(VLOOKUP($E36,INPUTS!$A$44:$G$103,6,0),SCENARIOS!$M$26)</f>
        <v>0.3</v>
      </c>
      <c r="AH36" s="15">
        <f t="shared" si="5"/>
        <v>93537.9917780408</v>
      </c>
      <c r="AI36" s="20">
        <f>IFERROR(VLOOKUP($E36,INPUTS!$A$44:$G$103,7,0),SCENARIOS!$N$26)</f>
        <v>0.5</v>
      </c>
      <c r="AJ36" s="15">
        <f t="shared" si="6"/>
        <v>194275.593063568</v>
      </c>
      <c r="AL36" t="str">
        <f t="shared" si="8"/>
        <v>Y</v>
      </c>
      <c r="AM36" s="21">
        <f t="shared" si="9"/>
        <v>388551.186127136</v>
      </c>
      <c r="AU36" s="2" t="s">
        <v>332</v>
      </c>
      <c r="AV36" s="2" t="s">
        <v>337</v>
      </c>
      <c r="AW36" s="2" t="s">
        <v>338</v>
      </c>
      <c r="AX36" s="2" t="s">
        <v>339</v>
      </c>
      <c r="AY36" s="2" t="s">
        <v>968</v>
      </c>
      <c r="AZ36" s="2" t="s">
        <v>340</v>
      </c>
      <c r="BC36" s="2" t="str">
        <v>DAD</v>
      </c>
      <c r="BD36" s="15">
        <f t="shared" si="16"/>
        <v>0</v>
      </c>
      <c r="BE36" s="15">
        <f t="shared" si="17"/>
        <v>7545.46402278703</v>
      </c>
      <c r="BF36" s="15">
        <f t="shared" si="18"/>
        <v>38520.5464511607</v>
      </c>
      <c r="BG36" s="15">
        <f t="shared" si="19"/>
        <v>98326.1264260824</v>
      </c>
      <c r="BH36" s="15">
        <f t="shared" si="20"/>
        <v>188237.733404479</v>
      </c>
      <c r="BI36" s="15">
        <f t="shared" si="21"/>
        <v>400407.247518212</v>
      </c>
      <c r="BJ36" s="23"/>
      <c r="BM36" s="2" t="str">
        <v>Mexico</v>
      </c>
      <c r="BN36" s="15">
        <f t="shared" si="22"/>
        <v>0</v>
      </c>
      <c r="BO36" s="15">
        <f t="shared" si="23"/>
        <v>70979.5090345902</v>
      </c>
      <c r="BP36" s="15">
        <f t="shared" si="24"/>
        <v>345429.702711445</v>
      </c>
      <c r="BQ36" s="15">
        <f t="shared" si="25"/>
        <v>840536.100758097</v>
      </c>
      <c r="BR36" s="15">
        <f t="shared" si="26"/>
        <v>1533961.02983898</v>
      </c>
      <c r="BS36" s="15">
        <f t="shared" si="27"/>
        <v>3110496.89853681</v>
      </c>
    </row>
    <row r="37" ht="15" customHeight="1" spans="1:71">
      <c r="A37" s="24" t="s">
        <v>969</v>
      </c>
      <c r="B37" s="7" t="s">
        <v>445</v>
      </c>
      <c r="C37" s="8" t="s">
        <v>446</v>
      </c>
      <c r="D37" s="9" t="s">
        <v>929</v>
      </c>
      <c r="E37" s="10" t="s">
        <v>448</v>
      </c>
      <c r="F37" s="11" t="s">
        <v>447</v>
      </c>
      <c r="G37" s="9" t="s">
        <v>177</v>
      </c>
      <c r="H37" s="9" t="s">
        <v>245</v>
      </c>
      <c r="I37" s="11" t="s">
        <v>930</v>
      </c>
      <c r="J37" s="9" t="s">
        <v>169</v>
      </c>
      <c r="K37" s="9" t="s">
        <v>931</v>
      </c>
      <c r="L37" s="12" t="s">
        <v>295</v>
      </c>
      <c r="M37" s="13">
        <v>1144</v>
      </c>
      <c r="N37" s="14">
        <f t="shared" si="7"/>
        <v>3.13424657534247</v>
      </c>
      <c r="O37" s="15">
        <v>11825</v>
      </c>
      <c r="P37" s="15">
        <f t="shared" si="0"/>
        <v>13527800</v>
      </c>
      <c r="Q37" s="16">
        <f>IFERROR(VLOOKUP(G37,SCENARIOS!$A$13:$E$18,5,0),0.025)</f>
        <v>0.045</v>
      </c>
      <c r="R37" s="17">
        <f>IFERROR(VLOOKUP(L37,INPUTS!$A$107:$B$120,2,0),0.0082)</f>
        <v>0.0089</v>
      </c>
      <c r="S37" s="30">
        <f t="shared" si="1"/>
        <v>105.2425</v>
      </c>
      <c r="T37" s="15">
        <f t="shared" si="2"/>
        <v>120397.42</v>
      </c>
      <c r="U37" s="15">
        <f>T37/INPUTS!$B$7*1000</f>
        <v>150496775</v>
      </c>
      <c r="V37" s="15">
        <f>T37*INPUTS!$B$6</f>
        <v>380455.8472</v>
      </c>
      <c r="W37" s="19" t="s">
        <v>396</v>
      </c>
      <c r="X37" s="19" t="s">
        <v>396</v>
      </c>
      <c r="Y37" s="20">
        <f>IFERROR(VLOOKUP(E37,INPUTS!$A$44:$B$103,2,0),0)</f>
        <v>0</v>
      </c>
      <c r="Z37" s="15">
        <f t="shared" si="3"/>
        <v>0</v>
      </c>
      <c r="AA37" s="20">
        <f>IFERROR(VLOOKUP(E37,INPUTS!$A$44:$C$103,3,0),SCENARIOS!$J$26)</f>
        <v>0.025</v>
      </c>
      <c r="AB37" s="15">
        <f t="shared" si="35"/>
        <v>3750.92725360093</v>
      </c>
      <c r="AC37" s="20">
        <f>IFERROR(VLOOKUP($E37,INPUTS!$A$44:$G$103,4,0),SCENARIOS!$K$26)</f>
        <v>0.1</v>
      </c>
      <c r="AD37" s="15">
        <f t="shared" si="35"/>
        <v>18697.3511715533</v>
      </c>
      <c r="AE37" s="20">
        <f>IFERROR(VLOOKUP($E37,INPUTS!$A$44:$G$103,5,0),SCENARIOS!$L$26)</f>
        <v>0.2</v>
      </c>
      <c r="AF37" s="15">
        <f t="shared" si="35"/>
        <v>46600.6026238943</v>
      </c>
      <c r="AG37" s="20">
        <f>IFERROR(VLOOKUP($E37,INPUTS!$A$44:$G$103,6,0),SCENARIOS!$M$26)</f>
        <v>0.3</v>
      </c>
      <c r="AH37" s="15">
        <f t="shared" si="5"/>
        <v>87109.2439104718</v>
      </c>
      <c r="AI37" s="20">
        <f>IFERROR(VLOOKUP($E37,INPUTS!$A$44:$G$103,7,0),SCENARIOS!$N$26)</f>
        <v>0.5</v>
      </c>
      <c r="AJ37" s="15">
        <f t="shared" si="6"/>
        <v>180923.277273084</v>
      </c>
      <c r="AL37" t="str">
        <f t="shared" si="8"/>
        <v>N</v>
      </c>
      <c r="AM37" s="21">
        <f t="shared" si="9"/>
        <v>361846.554546168</v>
      </c>
      <c r="AT37" s="2" t="s">
        <v>165</v>
      </c>
      <c r="AU37" s="15">
        <f>SUMIF($G$4:$G$1277,$AT37,$T$4:$T$1277)*(1+SCENARIOS!$E13)^AU$35</f>
        <v>50916993.0675</v>
      </c>
      <c r="AV37" s="15">
        <f>SUMIF($G$4:$G$1277,$AT37,$T$4:$T$1277)*(1+SCENARIOS!$E13)^AV$35</f>
        <v>59026750.0044656</v>
      </c>
      <c r="AW37" s="15">
        <f>SUMIF($G$4:$G$1277,$AT37,$T$4:$T$1277)*(1+SCENARIOS!$E13)^AW$35</f>
        <v>68428180.9703643</v>
      </c>
      <c r="AX37" s="15">
        <f>SUMIF($G$4:$G$1277,$AT37,$T$4:$T$1277)*(1+SCENARIOS!$E13)^AX$35</f>
        <v>79327016.150452</v>
      </c>
      <c r="AY37" s="15">
        <f>SUMIF($G$4:$G$1277,$AT37,$T$4:$T$1277)*(1+SCENARIOS!$E13)^AY$35</f>
        <v>91961753.2147964</v>
      </c>
      <c r="AZ37" s="15">
        <f>SUMIF($G$4:$G$1277,$AT37,$T$4:$T$1277)*(1+SCENARIOS!$E13)^AZ$35</f>
        <v>106608876.329088</v>
      </c>
      <c r="BC37" s="2" t="str">
        <v>DAL</v>
      </c>
      <c r="BD37" s="15">
        <f t="shared" si="16"/>
        <v>0</v>
      </c>
      <c r="BE37" s="15">
        <f t="shared" si="17"/>
        <v>120817.341157909</v>
      </c>
      <c r="BF37" s="15">
        <f t="shared" si="18"/>
        <v>546774.928182669</v>
      </c>
      <c r="BG37" s="15">
        <f t="shared" si="19"/>
        <v>1237251.28869711</v>
      </c>
      <c r="BH37" s="15">
        <f t="shared" si="20"/>
        <v>2099754.40416212</v>
      </c>
      <c r="BI37" s="15">
        <f t="shared" si="21"/>
        <v>3959465.62987048</v>
      </c>
      <c r="BJ37" s="23"/>
      <c r="BM37" s="2" t="str">
        <v>Morocco</v>
      </c>
      <c r="BN37" s="15">
        <f t="shared" si="22"/>
        <v>0</v>
      </c>
      <c r="BO37" s="15">
        <f t="shared" si="23"/>
        <v>25054.2659738221</v>
      </c>
      <c r="BP37" s="15">
        <f t="shared" si="24"/>
        <v>124888.694870937</v>
      </c>
      <c r="BQ37" s="15">
        <f t="shared" si="25"/>
        <v>311268.071530469</v>
      </c>
      <c r="BR37" s="15">
        <f t="shared" si="26"/>
        <v>581844.972764086</v>
      </c>
      <c r="BS37" s="15">
        <f t="shared" si="27"/>
        <v>1208474.49262146</v>
      </c>
    </row>
    <row r="38" ht="15" customHeight="1" spans="1:71">
      <c r="A38" s="6" t="s">
        <v>970</v>
      </c>
      <c r="B38" s="25" t="s">
        <v>441</v>
      </c>
      <c r="C38" s="26" t="s">
        <v>442</v>
      </c>
      <c r="D38" s="27" t="s">
        <v>929</v>
      </c>
      <c r="E38" s="10" t="s">
        <v>444</v>
      </c>
      <c r="F38" s="28" t="s">
        <v>443</v>
      </c>
      <c r="G38" s="27" t="s">
        <v>177</v>
      </c>
      <c r="H38" s="27" t="s">
        <v>224</v>
      </c>
      <c r="I38" s="28" t="s">
        <v>938</v>
      </c>
      <c r="J38" s="27" t="s">
        <v>165</v>
      </c>
      <c r="K38" s="27" t="s">
        <v>931</v>
      </c>
      <c r="L38" s="29" t="s">
        <v>291</v>
      </c>
      <c r="M38" s="13">
        <v>1080</v>
      </c>
      <c r="N38" s="14">
        <f t="shared" si="7"/>
        <v>2.95890410958904</v>
      </c>
      <c r="O38" s="15">
        <v>6760</v>
      </c>
      <c r="P38" s="15">
        <f t="shared" si="0"/>
        <v>7300800</v>
      </c>
      <c r="Q38" s="16">
        <f>IFERROR(VLOOKUP(G38,SCENARIOS!$A$13:$E$18,5,0),0.025)</f>
        <v>0.045</v>
      </c>
      <c r="R38" s="17">
        <f>IFERROR(VLOOKUP(L38,INPUTS!$A$107:$B$120,2,0),0.0082)</f>
        <v>0.0079</v>
      </c>
      <c r="S38" s="18">
        <f t="shared" si="1"/>
        <v>53.404</v>
      </c>
      <c r="T38" s="15">
        <f t="shared" si="2"/>
        <v>57676.32</v>
      </c>
      <c r="U38" s="15">
        <f>T38/INPUTS!$B$7*1000</f>
        <v>72095400</v>
      </c>
      <c r="V38" s="15">
        <f>T38*INPUTS!$B$6</f>
        <v>182257.1712</v>
      </c>
      <c r="W38" s="19" t="s">
        <v>396</v>
      </c>
      <c r="X38" s="19" t="s">
        <v>396</v>
      </c>
      <c r="Y38" s="20">
        <f>IFERROR(VLOOKUP(E38,INPUTS!$A$44:$B$103,2,0),0)</f>
        <v>0</v>
      </c>
      <c r="Z38" s="15">
        <f t="shared" si="3"/>
        <v>0</v>
      </c>
      <c r="AA38" s="20">
        <f>IFERROR(VLOOKUP(E38,INPUTS!$A$44:$C$103,3,0),SCENARIOS!$J$26)</f>
        <v>0.025</v>
      </c>
      <c r="AB38" s="15">
        <f t="shared" si="35"/>
        <v>1796.87970535754</v>
      </c>
      <c r="AC38" s="20">
        <f>IFERROR(VLOOKUP($E38,INPUTS!$A$44:$G$103,4,0),SCENARIOS!$K$26)</f>
        <v>0.1</v>
      </c>
      <c r="AD38" s="15">
        <f t="shared" si="35"/>
        <v>8956.95613180815</v>
      </c>
      <c r="AE38" s="20">
        <f>IFERROR(VLOOKUP($E38,INPUTS!$A$44:$G$103,5,0),SCENARIOS!$L$26)</f>
        <v>0.2</v>
      </c>
      <c r="AF38" s="15">
        <f t="shared" si="35"/>
        <v>22323.9938956214</v>
      </c>
      <c r="AG38" s="20">
        <f>IFERROR(VLOOKUP($E38,INPUTS!$A$44:$G$103,6,0),SCENARIOS!$M$26)</f>
        <v>0.3</v>
      </c>
      <c r="AH38" s="15">
        <f t="shared" si="5"/>
        <v>41729.636953503</v>
      </c>
      <c r="AI38" s="20">
        <f>IFERROR(VLOOKUP($E38,INPUTS!$A$44:$G$103,7,0),SCENARIOS!$N$26)</f>
        <v>0.5</v>
      </c>
      <c r="AJ38" s="15">
        <f t="shared" si="6"/>
        <v>86671.1997271297</v>
      </c>
      <c r="AL38" t="str">
        <f t="shared" si="8"/>
        <v>Y</v>
      </c>
      <c r="AM38" s="21">
        <f t="shared" si="9"/>
        <v>173342.399454259</v>
      </c>
      <c r="AT38" s="2" t="s">
        <v>169</v>
      </c>
      <c r="AU38" s="15">
        <f>SUMIF($G$4:$G$1277,$AT38,$T$4:$T$1277)*(1+SCENARIOS!$E14)^AU$35</f>
        <v>26870122.261</v>
      </c>
      <c r="AV38" s="15">
        <f>SUMIF($G$4:$G$1277,$AT38,$T$4:$T$1277)*(1+SCENARIOS!$E14)^AV$35</f>
        <v>30401077.0074706</v>
      </c>
      <c r="AW38" s="15">
        <f>SUMIF($G$4:$G$1277,$AT38,$T$4:$T$1277)*(1+SCENARIOS!$E14)^AW$35</f>
        <v>34396028.2069726</v>
      </c>
      <c r="AX38" s="15">
        <f>SUMIF($G$4:$G$1277,$AT38,$T$4:$T$1277)*(1+SCENARIOS!$E14)^AX$35</f>
        <v>38915948.8041864</v>
      </c>
      <c r="AY38" s="15">
        <f>SUMIF($G$4:$G$1277,$AT38,$T$4:$T$1277)*(1+SCENARIOS!$E14)^AY$35</f>
        <v>44029824.0894875</v>
      </c>
      <c r="AZ38" s="15">
        <f>SUMIF($G$4:$G$1277,$AT38,$T$4:$T$1277)*(1+SCENARIOS!$E14)^AZ$35</f>
        <v>49815704.5869757</v>
      </c>
      <c r="BC38" s="2" t="str">
        <v>DEL</v>
      </c>
      <c r="BD38" s="15">
        <f t="shared" si="16"/>
        <v>0</v>
      </c>
      <c r="BE38" s="15">
        <f t="shared" si="17"/>
        <v>70716.7876086886</v>
      </c>
      <c r="BF38" s="15">
        <f t="shared" si="18"/>
        <v>361018.128736791</v>
      </c>
      <c r="BG38" s="15">
        <f t="shared" si="19"/>
        <v>921521.562870036</v>
      </c>
      <c r="BH38" s="15">
        <f t="shared" si="20"/>
        <v>1764181.47020582</v>
      </c>
      <c r="BI38" s="15">
        <f t="shared" si="21"/>
        <v>3752653.80554638</v>
      </c>
      <c r="BJ38" s="23"/>
      <c r="BM38" s="2" t="str">
        <v>Netherlands</v>
      </c>
      <c r="BN38" s="15">
        <f t="shared" si="22"/>
        <v>64964.376</v>
      </c>
      <c r="BO38" s="15">
        <f t="shared" si="23"/>
        <v>225934.550549631</v>
      </c>
      <c r="BP38" s="15">
        <f t="shared" si="24"/>
        <v>654800.167352026</v>
      </c>
      <c r="BQ38" s="15">
        <f t="shared" si="25"/>
        <v>1518185.71571701</v>
      </c>
      <c r="BR38" s="15">
        <f t="shared" si="26"/>
        <v>2346657.78693776</v>
      </c>
      <c r="BS38" s="15">
        <f t="shared" si="27"/>
        <v>3400524.41706395</v>
      </c>
    </row>
    <row r="39" ht="15" customHeight="1" spans="1:71">
      <c r="A39" s="24" t="s">
        <v>971</v>
      </c>
      <c r="B39" s="7" t="s">
        <v>441</v>
      </c>
      <c r="C39" s="8" t="s">
        <v>442</v>
      </c>
      <c r="D39" s="9" t="s">
        <v>929</v>
      </c>
      <c r="E39" s="10" t="s">
        <v>783</v>
      </c>
      <c r="F39" s="11" t="s">
        <v>443</v>
      </c>
      <c r="G39" s="9" t="s">
        <v>177</v>
      </c>
      <c r="H39" s="9" t="s">
        <v>245</v>
      </c>
      <c r="I39" s="11" t="s">
        <v>930</v>
      </c>
      <c r="J39" s="9" t="s">
        <v>169</v>
      </c>
      <c r="K39" s="9" t="s">
        <v>931</v>
      </c>
      <c r="L39" s="12" t="s">
        <v>291</v>
      </c>
      <c r="M39" s="13">
        <v>540</v>
      </c>
      <c r="N39" s="14">
        <f t="shared" si="7"/>
        <v>1.47945205479452</v>
      </c>
      <c r="O39" s="15">
        <v>11430</v>
      </c>
      <c r="P39" s="15">
        <f t="shared" si="0"/>
        <v>6172200</v>
      </c>
      <c r="Q39" s="16">
        <f>IFERROR(VLOOKUP(G39,SCENARIOS!$A$13:$E$18,5,0),0.025)</f>
        <v>0.045</v>
      </c>
      <c r="R39" s="17">
        <f>IFERROR(VLOOKUP(L39,INPUTS!$A$107:$B$120,2,0),0.0082)</f>
        <v>0.0079</v>
      </c>
      <c r="S39" s="30">
        <f t="shared" si="1"/>
        <v>90.297</v>
      </c>
      <c r="T39" s="15">
        <f t="shared" si="2"/>
        <v>48760.38</v>
      </c>
      <c r="U39" s="15">
        <f>T39/INPUTS!$B$7*1000</f>
        <v>60950475</v>
      </c>
      <c r="V39" s="15">
        <f>T39*INPUTS!$B$6</f>
        <v>154082.8008</v>
      </c>
      <c r="W39" s="19" t="s">
        <v>396</v>
      </c>
      <c r="X39" s="19" t="s">
        <v>396</v>
      </c>
      <c r="Y39" s="20">
        <f>IFERROR(VLOOKUP(E39,INPUTS!$A$44:$B$103,2,0),0)</f>
        <v>0</v>
      </c>
      <c r="Z39" s="15">
        <f t="shared" si="3"/>
        <v>0</v>
      </c>
      <c r="AA39" s="20">
        <f>IFERROR(VLOOKUP(E39,INPUTS!$A$44:$C$103,3,0),SCENARIOS!$J$26)</f>
        <v>0.025</v>
      </c>
      <c r="AB39" s="15">
        <f t="shared" si="35"/>
        <v>1519.10762072757</v>
      </c>
      <c r="AC39" s="20">
        <f>IFERROR(VLOOKUP($E39,INPUTS!$A$44:$G$103,4,0),SCENARIOS!$K$26)</f>
        <v>0.1</v>
      </c>
      <c r="AD39" s="15">
        <f t="shared" si="35"/>
        <v>7572.33791320762</v>
      </c>
      <c r="AE39" s="20">
        <f>IFERROR(VLOOKUP($E39,INPUTS!$A$44:$G$103,5,0),SCENARIOS!$L$26)</f>
        <v>0.2</v>
      </c>
      <c r="AF39" s="15">
        <f t="shared" si="35"/>
        <v>18873.0214664906</v>
      </c>
      <c r="AG39" s="20">
        <f>IFERROR(VLOOKUP($E39,INPUTS!$A$44:$G$103,6,0),SCENARIOS!$M$26)</f>
        <v>0.3</v>
      </c>
      <c r="AH39" s="15">
        <f t="shared" si="5"/>
        <v>35278.8276907204</v>
      </c>
      <c r="AI39" s="20">
        <f>IFERROR(VLOOKUP($E39,INPUTS!$A$44:$G$103,7,0),SCENARIOS!$N$26)</f>
        <v>0.5</v>
      </c>
      <c r="AJ39" s="15">
        <f t="shared" si="6"/>
        <v>73273.063082921</v>
      </c>
      <c r="AL39" t="str">
        <f t="shared" si="8"/>
        <v>N</v>
      </c>
      <c r="AM39" s="21">
        <f t="shared" si="9"/>
        <v>146546.126165842</v>
      </c>
      <c r="AT39" s="2" t="s">
        <v>173</v>
      </c>
      <c r="AU39" s="15">
        <f>SUMIF($G$4:$G$1277,$AT39,$T$4:$T$1277)*(1+SCENARIOS!$E15)^AU$35</f>
        <v>49048714.4805</v>
      </c>
      <c r="AV39" s="15">
        <f>SUMIF($G$4:$G$1277,$AT39,$T$4:$T$1277)*(1+SCENARIOS!$E15)^AV$35</f>
        <v>62599969.955789</v>
      </c>
      <c r="AW39" s="15">
        <f>SUMIF($G$4:$G$1277,$AT39,$T$4:$T$1277)*(1+SCENARIOS!$E15)^AW$35</f>
        <v>79895187.4676274</v>
      </c>
      <c r="AX39" s="15">
        <f>SUMIF($G$4:$G$1277,$AT39,$T$4:$T$1277)*(1+SCENARIOS!$E15)^AX$35</f>
        <v>101968754.697414</v>
      </c>
      <c r="AY39" s="15">
        <f>SUMIF($G$4:$G$1277,$AT39,$T$4:$T$1277)*(1+SCENARIOS!$E15)^AY$35</f>
        <v>130140841.571395</v>
      </c>
      <c r="AZ39" s="15">
        <f>SUMIF($G$4:$G$1277,$AT39,$T$4:$T$1277)*(1+SCENARIOS!$E15)^AZ$35</f>
        <v>166096356.625805</v>
      </c>
      <c r="BC39" s="2" t="str">
        <v>DEN</v>
      </c>
      <c r="BD39" s="15">
        <f t="shared" si="16"/>
        <v>12529.4598</v>
      </c>
      <c r="BE39" s="15">
        <f t="shared" si="17"/>
        <v>85055.6023248175</v>
      </c>
      <c r="BF39" s="15">
        <f t="shared" si="18"/>
        <v>320775.356742192</v>
      </c>
      <c r="BG39" s="15">
        <f t="shared" si="19"/>
        <v>725855.746222071</v>
      </c>
      <c r="BH39" s="15">
        <f t="shared" si="20"/>
        <v>1231858.72897426</v>
      </c>
      <c r="BI39" s="15">
        <f t="shared" si="21"/>
        <v>1858313.44410997</v>
      </c>
      <c r="BJ39" s="23"/>
      <c r="BM39" s="2" t="str">
        <v>New Zealand</v>
      </c>
      <c r="BN39" s="15">
        <f t="shared" si="22"/>
        <v>0</v>
      </c>
      <c r="BO39" s="15">
        <f t="shared" si="23"/>
        <v>23456.4706151902</v>
      </c>
      <c r="BP39" s="15">
        <f t="shared" si="24"/>
        <v>74842.6524187256</v>
      </c>
      <c r="BQ39" s="15">
        <f t="shared" si="25"/>
        <v>286560.892111847</v>
      </c>
      <c r="BR39" s="15">
        <f t="shared" si="26"/>
        <v>487643.177514535</v>
      </c>
      <c r="BS39" s="15">
        <f t="shared" si="27"/>
        <v>933554.994811074</v>
      </c>
    </row>
    <row r="40" ht="15" customHeight="1" spans="1:71">
      <c r="A40" s="6" t="s">
        <v>972</v>
      </c>
      <c r="B40" s="7" t="s">
        <v>449</v>
      </c>
      <c r="C40" s="8" t="s">
        <v>450</v>
      </c>
      <c r="D40" s="9" t="s">
        <v>929</v>
      </c>
      <c r="E40" s="10" t="s">
        <v>452</v>
      </c>
      <c r="F40" s="11" t="s">
        <v>451</v>
      </c>
      <c r="G40" s="9" t="s">
        <v>181</v>
      </c>
      <c r="H40" s="9" t="s">
        <v>245</v>
      </c>
      <c r="I40" s="11" t="s">
        <v>930</v>
      </c>
      <c r="J40" s="9" t="s">
        <v>169</v>
      </c>
      <c r="K40" s="9" t="s">
        <v>931</v>
      </c>
      <c r="L40" s="12" t="s">
        <v>291</v>
      </c>
      <c r="M40" s="13">
        <v>222</v>
      </c>
      <c r="N40" s="14">
        <f t="shared" si="7"/>
        <v>0.608219178082192</v>
      </c>
      <c r="O40" s="15">
        <v>7710</v>
      </c>
      <c r="P40" s="15">
        <f t="shared" si="0"/>
        <v>1711620</v>
      </c>
      <c r="Q40" s="16">
        <f>IFERROR(VLOOKUP(G40,SCENARIOS!$A$13:$E$18,5,0),0.025)</f>
        <v>0.04</v>
      </c>
      <c r="R40" s="17">
        <f>IFERROR(VLOOKUP(L40,INPUTS!$A$107:$B$120,2,0),0.0082)</f>
        <v>0.0079</v>
      </c>
      <c r="S40" s="18">
        <f t="shared" si="1"/>
        <v>60.909</v>
      </c>
      <c r="T40" s="15">
        <f t="shared" si="2"/>
        <v>13521.798</v>
      </c>
      <c r="U40" s="15">
        <f>T40/INPUTS!$B$7*1000</f>
        <v>16902247.5</v>
      </c>
      <c r="V40" s="15">
        <f>T40*INPUTS!$B$6</f>
        <v>42728.88168</v>
      </c>
      <c r="W40" s="19" t="s">
        <v>396</v>
      </c>
      <c r="X40" s="19" t="s">
        <v>396</v>
      </c>
      <c r="Y40" s="20">
        <f>IFERROR(VLOOKUP(E40,INPUTS!$A$44:$B$103,2,0),0)</f>
        <v>0</v>
      </c>
      <c r="Z40" s="15">
        <f t="shared" si="3"/>
        <v>0</v>
      </c>
      <c r="AA40" s="20">
        <f>IFERROR(VLOOKUP(E40,INPUTS!$A$44:$C$103,3,0),SCENARIOS!$J$26)</f>
        <v>0.025</v>
      </c>
      <c r="AB40" s="15">
        <f t="shared" si="35"/>
        <v>411.283369559163</v>
      </c>
      <c r="AC40" s="20">
        <f>IFERROR(VLOOKUP($E40,INPUTS!$A$44:$G$103,4,0),SCENARIOS!$K$26)</f>
        <v>0.1</v>
      </c>
      <c r="AD40" s="15">
        <f t="shared" si="35"/>
        <v>2001.55642113203</v>
      </c>
      <c r="AE40" s="20">
        <f>IFERROR(VLOOKUP($E40,INPUTS!$A$44:$G$103,5,0),SCENARIOS!$L$26)</f>
        <v>0.2</v>
      </c>
      <c r="AF40" s="15">
        <f t="shared" si="35"/>
        <v>4870.39885817528</v>
      </c>
      <c r="AG40" s="20">
        <f>IFERROR(VLOOKUP($E40,INPUTS!$A$44:$G$103,6,0),SCENARIOS!$M$26)</f>
        <v>0.3</v>
      </c>
      <c r="AH40" s="15">
        <f t="shared" si="5"/>
        <v>8888.37735996691</v>
      </c>
      <c r="AI40" s="20">
        <f>IFERROR(VLOOKUP($E40,INPUTS!$A$44:$G$103,7,0),SCENARIOS!$N$26)</f>
        <v>0.5</v>
      </c>
      <c r="AJ40" s="15">
        <f t="shared" si="6"/>
        <v>18023.450187717</v>
      </c>
      <c r="AL40" t="str">
        <f t="shared" si="8"/>
        <v>Y</v>
      </c>
      <c r="AM40" s="21">
        <f t="shared" si="9"/>
        <v>36046.900375434</v>
      </c>
      <c r="AT40" s="2" t="s">
        <v>177</v>
      </c>
      <c r="AU40" s="15">
        <f>SUMIF($G$4:$G$1277,$AT40,$T$4:$T$1277)*(1+SCENARIOS!$E16)^AU$35</f>
        <v>19286429.3215</v>
      </c>
      <c r="AV40" s="15">
        <f>SUMIF($G$4:$G$1277,$AT40,$T$4:$T$1277)*(1+SCENARIOS!$E16)^AV$35</f>
        <v>24034399.8622769</v>
      </c>
      <c r="AW40" s="15">
        <f>SUMIF($G$4:$G$1277,$AT40,$T$4:$T$1277)*(1+SCENARIOS!$E16)^AW$35</f>
        <v>29951234.9907022</v>
      </c>
      <c r="AX40" s="15">
        <f>SUMIF($G$4:$G$1277,$AT40,$T$4:$T$1277)*(1+SCENARIOS!$E16)^AX$35</f>
        <v>37324688.0558174</v>
      </c>
      <c r="AY40" s="15">
        <f>SUMIF($G$4:$G$1277,$AT40,$T$4:$T$1277)*(1+SCENARIOS!$E16)^AY$35</f>
        <v>46513352.0836969</v>
      </c>
      <c r="AZ40" s="15">
        <f>SUMIF($G$4:$G$1277,$AT40,$T$4:$T$1277)*(1+SCENARIOS!$E16)^AZ$35</f>
        <v>57964099.2264034</v>
      </c>
      <c r="BC40" s="2" t="str">
        <v>DFW</v>
      </c>
      <c r="BD40" s="15">
        <f t="shared" si="16"/>
        <v>3653.43613</v>
      </c>
      <c r="BE40" s="15">
        <f t="shared" si="17"/>
        <v>24801.16585652</v>
      </c>
      <c r="BF40" s="15">
        <f t="shared" si="18"/>
        <v>93534.1424644311</v>
      </c>
      <c r="BG40" s="15">
        <f t="shared" si="19"/>
        <v>211650.593939878</v>
      </c>
      <c r="BH40" s="15">
        <f t="shared" si="20"/>
        <v>359194.830370135</v>
      </c>
      <c r="BI40" s="15">
        <f t="shared" si="21"/>
        <v>541861.308144834</v>
      </c>
      <c r="BJ40" s="23"/>
      <c r="BM40" s="2" t="str">
        <v>Norway</v>
      </c>
      <c r="BN40" s="15">
        <f t="shared" si="22"/>
        <v>10234.4643</v>
      </c>
      <c r="BO40" s="15">
        <f t="shared" si="23"/>
        <v>35593.6473820167</v>
      </c>
      <c r="BP40" s="15">
        <f t="shared" si="24"/>
        <v>103156.98154937</v>
      </c>
      <c r="BQ40" s="15">
        <f t="shared" si="25"/>
        <v>239174.428586456</v>
      </c>
      <c r="BR40" s="15">
        <f t="shared" si="26"/>
        <v>369691.619061061</v>
      </c>
      <c r="BS40" s="15">
        <f t="shared" si="27"/>
        <v>535717.386829349</v>
      </c>
    </row>
    <row r="41" ht="15" customHeight="1" spans="1:71">
      <c r="A41" s="24" t="s">
        <v>973</v>
      </c>
      <c r="B41" s="25" t="s">
        <v>449</v>
      </c>
      <c r="C41" s="26" t="s">
        <v>450</v>
      </c>
      <c r="D41" s="27" t="s">
        <v>929</v>
      </c>
      <c r="E41" s="10" t="s">
        <v>452</v>
      </c>
      <c r="F41" s="28" t="s">
        <v>451</v>
      </c>
      <c r="G41" s="27" t="s">
        <v>181</v>
      </c>
      <c r="H41" s="27" t="s">
        <v>205</v>
      </c>
      <c r="I41" s="28" t="s">
        <v>408</v>
      </c>
      <c r="J41" s="27" t="s">
        <v>165</v>
      </c>
      <c r="K41" s="27" t="s">
        <v>931</v>
      </c>
      <c r="L41" s="29" t="s">
        <v>291</v>
      </c>
      <c r="M41" s="13">
        <v>222</v>
      </c>
      <c r="N41" s="14">
        <f t="shared" si="7"/>
        <v>0.608219178082192</v>
      </c>
      <c r="O41" s="15">
        <v>9280</v>
      </c>
      <c r="P41" s="15">
        <f t="shared" si="0"/>
        <v>2060160</v>
      </c>
      <c r="Q41" s="16">
        <f>IFERROR(VLOOKUP(G41,SCENARIOS!$A$13:$E$18,5,0),0.025)</f>
        <v>0.04</v>
      </c>
      <c r="R41" s="17">
        <f>IFERROR(VLOOKUP(L41,INPUTS!$A$107:$B$120,2,0),0.0082)</f>
        <v>0.0079</v>
      </c>
      <c r="S41" s="30">
        <f t="shared" si="1"/>
        <v>73.312</v>
      </c>
      <c r="T41" s="15">
        <f t="shared" si="2"/>
        <v>16275.264</v>
      </c>
      <c r="U41" s="15">
        <f>T41/INPUTS!$B$7*1000</f>
        <v>20344080</v>
      </c>
      <c r="V41" s="15">
        <f>T41*INPUTS!$B$6</f>
        <v>51429.83424</v>
      </c>
      <c r="W41" s="19" t="s">
        <v>396</v>
      </c>
      <c r="X41" s="19" t="s">
        <v>396</v>
      </c>
      <c r="Y41" s="20">
        <f>IFERROR(VLOOKUP(E41,INPUTS!$A$44:$B$103,2,0),0)</f>
        <v>0</v>
      </c>
      <c r="Z41" s="15">
        <f t="shared" si="3"/>
        <v>0</v>
      </c>
      <c r="AA41" s="20">
        <f>IFERROR(VLOOKUP(E41,INPUTS!$A$44:$C$103,3,0),SCENARIOS!$J$26)</f>
        <v>0.025</v>
      </c>
      <c r="AB41" s="15">
        <f t="shared" si="35"/>
        <v>495.033679573156</v>
      </c>
      <c r="AC41" s="20">
        <f>IFERROR(VLOOKUP($E41,INPUTS!$A$44:$G$103,4,0),SCENARIOS!$K$26)</f>
        <v>0.1</v>
      </c>
      <c r="AD41" s="15">
        <f t="shared" si="35"/>
        <v>2409.13665215373</v>
      </c>
      <c r="AE41" s="20">
        <f>IFERROR(VLOOKUP($E41,INPUTS!$A$44:$G$103,5,0),SCENARIOS!$L$26)</f>
        <v>0.2</v>
      </c>
      <c r="AF41" s="15">
        <f t="shared" si="35"/>
        <v>5862.16620024211</v>
      </c>
      <c r="AG41" s="20">
        <f>IFERROR(VLOOKUP($E41,INPUTS!$A$44:$G$103,6,0),SCENARIOS!$M$26)</f>
        <v>0.3</v>
      </c>
      <c r="AH41" s="15">
        <f t="shared" si="5"/>
        <v>10698.3322828136</v>
      </c>
      <c r="AI41" s="20">
        <f>IFERROR(VLOOKUP($E41,INPUTS!$A$44:$G$103,7,0),SCENARIOS!$N$26)</f>
        <v>0.5</v>
      </c>
      <c r="AJ41" s="15">
        <f t="shared" si="6"/>
        <v>21693.5950378747</v>
      </c>
      <c r="AL41" t="str">
        <f t="shared" si="8"/>
        <v>Y</v>
      </c>
      <c r="AM41" s="21">
        <f t="shared" si="9"/>
        <v>43387.1900757493</v>
      </c>
      <c r="AT41" s="2" t="s">
        <v>181</v>
      </c>
      <c r="AU41" s="15">
        <f>SUMIF($G$4:$G$1277,$AT41,$T$4:$T$1277)*(1+SCENARIOS!$E17)^AU$35</f>
        <v>8161905.183</v>
      </c>
      <c r="AV41" s="15">
        <f>SUMIF($G$4:$G$1277,$AT41,$T$4:$T$1277)*(1+SCENARIOS!$E17)^AV$35</f>
        <v>9930205.63001055</v>
      </c>
      <c r="AW41" s="15">
        <f>SUMIF($G$4:$G$1277,$AT41,$T$4:$T$1277)*(1+SCENARIOS!$E17)^AW$35</f>
        <v>12081613.5011812</v>
      </c>
      <c r="AX41" s="15">
        <f>SUMIF($G$4:$G$1277,$AT41,$T$4:$T$1277)*(1+SCENARIOS!$E17)^AX$35</f>
        <v>14699130.1318871</v>
      </c>
      <c r="AY41" s="15">
        <f>SUMIF($G$4:$G$1277,$AT41,$T$4:$T$1277)*(1+SCENARIOS!$E17)^AY$35</f>
        <v>17883739.3377157</v>
      </c>
      <c r="AZ41" s="15">
        <f>SUMIF($G$4:$G$1277,$AT41,$T$4:$T$1277)*(1+SCENARIOS!$E17)^AZ$35</f>
        <v>21758303.3709969</v>
      </c>
      <c r="BC41" s="2" t="str">
        <v>DMK</v>
      </c>
      <c r="BD41" s="15">
        <f t="shared" si="16"/>
        <v>0</v>
      </c>
      <c r="BE41" s="15">
        <f t="shared" si="17"/>
        <v>35937.8473305059</v>
      </c>
      <c r="BF41" s="15">
        <f t="shared" si="18"/>
        <v>183467.247775458</v>
      </c>
      <c r="BG41" s="15">
        <f t="shared" si="19"/>
        <v>468311.731316872</v>
      </c>
      <c r="BH41" s="15">
        <f t="shared" si="20"/>
        <v>896546.442273267</v>
      </c>
      <c r="BI41" s="15">
        <f t="shared" si="21"/>
        <v>1907076.15699724</v>
      </c>
      <c r="BJ41" s="23"/>
      <c r="BM41" s="2" t="str">
        <v>Oman</v>
      </c>
      <c r="BN41" s="15">
        <f t="shared" si="22"/>
        <v>0</v>
      </c>
      <c r="BO41" s="15">
        <f t="shared" si="23"/>
        <v>12698.3750216734</v>
      </c>
      <c r="BP41" s="15">
        <f t="shared" si="24"/>
        <v>63297.9423582202</v>
      </c>
      <c r="BQ41" s="15">
        <f t="shared" si="25"/>
        <v>157761.504914845</v>
      </c>
      <c r="BR41" s="15">
        <f t="shared" si="26"/>
        <v>294899.306822782</v>
      </c>
      <c r="BS41" s="15">
        <f t="shared" si="27"/>
        <v>612496.982648296</v>
      </c>
    </row>
    <row r="42" ht="15" customHeight="1" spans="1:71">
      <c r="A42" s="6" t="s">
        <v>974</v>
      </c>
      <c r="B42" s="7" t="s">
        <v>449</v>
      </c>
      <c r="C42" s="8" t="s">
        <v>450</v>
      </c>
      <c r="D42" s="9" t="s">
        <v>929</v>
      </c>
      <c r="E42" s="10" t="s">
        <v>751</v>
      </c>
      <c r="F42" s="11" t="s">
        <v>750</v>
      </c>
      <c r="G42" s="9" t="s">
        <v>181</v>
      </c>
      <c r="H42" s="9" t="s">
        <v>248</v>
      </c>
      <c r="I42" s="11" t="s">
        <v>930</v>
      </c>
      <c r="J42" s="9" t="s">
        <v>169</v>
      </c>
      <c r="K42" s="9" t="s">
        <v>931</v>
      </c>
      <c r="L42" s="12" t="s">
        <v>291</v>
      </c>
      <c r="M42" s="13">
        <v>193</v>
      </c>
      <c r="N42" s="14">
        <f t="shared" si="7"/>
        <v>0.528767123287671</v>
      </c>
      <c r="O42" s="15">
        <v>8870</v>
      </c>
      <c r="P42" s="15">
        <f t="shared" si="0"/>
        <v>1711910</v>
      </c>
      <c r="Q42" s="16">
        <f>IFERROR(VLOOKUP(G42,SCENARIOS!$A$13:$E$18,5,0),0.025)</f>
        <v>0.04</v>
      </c>
      <c r="R42" s="17">
        <f>IFERROR(VLOOKUP(L42,INPUTS!$A$107:$B$120,2,0),0.0082)</f>
        <v>0.0079</v>
      </c>
      <c r="S42" s="18">
        <f t="shared" si="1"/>
        <v>70.073</v>
      </c>
      <c r="T42" s="15">
        <f t="shared" si="2"/>
        <v>13524.089</v>
      </c>
      <c r="U42" s="15">
        <f>T42/INPUTS!$B$7*1000</f>
        <v>16905111.25</v>
      </c>
      <c r="V42" s="15">
        <f>T42*INPUTS!$B$6</f>
        <v>42736.12124</v>
      </c>
      <c r="W42" s="19" t="s">
        <v>396</v>
      </c>
      <c r="X42" s="19" t="s">
        <v>396</v>
      </c>
      <c r="Y42" s="20">
        <f>IFERROR(VLOOKUP(E42,INPUTS!$A$44:$B$103,2,0),0)</f>
        <v>0</v>
      </c>
      <c r="Z42" s="15">
        <f t="shared" si="3"/>
        <v>0</v>
      </c>
      <c r="AA42" s="20">
        <f>IFERROR(VLOOKUP(E42,INPUTS!$A$44:$C$103,3,0),SCENARIOS!$J$26)</f>
        <v>0.025</v>
      </c>
      <c r="AB42" s="15">
        <f t="shared" si="35"/>
        <v>411.353053354148</v>
      </c>
      <c r="AC42" s="20">
        <f>IFERROR(VLOOKUP($E42,INPUTS!$A$44:$G$103,4,0),SCENARIOS!$K$26)</f>
        <v>0.1</v>
      </c>
      <c r="AD42" s="15">
        <f t="shared" si="35"/>
        <v>2001.89554509771</v>
      </c>
      <c r="AE42" s="20">
        <f>IFERROR(VLOOKUP($E42,INPUTS!$A$44:$G$103,5,0),SCENARIOS!$L$26)</f>
        <v>0.2</v>
      </c>
      <c r="AF42" s="15">
        <f t="shared" si="35"/>
        <v>4871.22405048951</v>
      </c>
      <c r="AG42" s="20">
        <f>IFERROR(VLOOKUP($E42,INPUTS!$A$44:$G$103,6,0),SCENARIOS!$M$26)</f>
        <v>0.3</v>
      </c>
      <c r="AH42" s="15">
        <f t="shared" si="5"/>
        <v>8889.88331890312</v>
      </c>
      <c r="AI42" s="20">
        <f>IFERROR(VLOOKUP($E42,INPUTS!$A$44:$G$103,7,0),SCENARIOS!$N$26)</f>
        <v>0.5</v>
      </c>
      <c r="AJ42" s="15">
        <f t="shared" si="6"/>
        <v>18026.5039032347</v>
      </c>
      <c r="AL42" t="str">
        <f t="shared" si="8"/>
        <v>N</v>
      </c>
      <c r="AM42" s="21">
        <f t="shared" si="9"/>
        <v>36053.0078064694</v>
      </c>
      <c r="AT42" s="2" t="s">
        <v>185</v>
      </c>
      <c r="AU42" s="15">
        <f>SUMIF($G$4:$G$1277,$AT42,$T$4:$T$1277)*(1+SCENARIOS!$E18)^AU$35</f>
        <v>7156240.473</v>
      </c>
      <c r="AV42" s="15">
        <f>SUMIF($G$4:$G$1277,$AT42,$T$4:$T$1277)*(1+SCENARIOS!$E18)^AV$35</f>
        <v>8499368.80969801</v>
      </c>
      <c r="AW42" s="15">
        <f>SUMIF($G$4:$G$1277,$AT42,$T$4:$T$1277)*(1+SCENARIOS!$E18)^AW$35</f>
        <v>10094583.9419205</v>
      </c>
      <c r="AX42" s="15">
        <f>SUMIF($G$4:$G$1277,$AT42,$T$4:$T$1277)*(1+SCENARIOS!$E18)^AX$35</f>
        <v>11989199.1090218</v>
      </c>
      <c r="AY42" s="15">
        <f>SUMIF($G$4:$G$1277,$AT42,$T$4:$T$1277)*(1+SCENARIOS!$E18)^AY$35</f>
        <v>14239407.5974589</v>
      </c>
      <c r="AZ42" s="15">
        <f>SUMIF($G$4:$G$1277,$AT42,$T$4:$T$1277)*(1+SCENARIOS!$E18)^AZ$35</f>
        <v>16911949.404026</v>
      </c>
      <c r="BC42" s="2" t="str">
        <v>DOH</v>
      </c>
      <c r="BD42" s="15">
        <f t="shared" si="16"/>
        <v>0</v>
      </c>
      <c r="BE42" s="15">
        <f t="shared" si="17"/>
        <v>78180.575903762</v>
      </c>
      <c r="BF42" s="15">
        <f t="shared" si="18"/>
        <v>389708.886266349</v>
      </c>
      <c r="BG42" s="15">
        <f t="shared" si="19"/>
        <v>971296.350016081</v>
      </c>
      <c r="BH42" s="15">
        <f t="shared" si="20"/>
        <v>1815617.95124767</v>
      </c>
      <c r="BI42" s="15">
        <f t="shared" si="21"/>
        <v>3770983.82753936</v>
      </c>
      <c r="BJ42" s="23"/>
      <c r="BM42" s="2" t="str">
        <v>Panama</v>
      </c>
      <c r="BN42" s="15">
        <f t="shared" si="22"/>
        <v>0</v>
      </c>
      <c r="BO42" s="15">
        <f t="shared" si="23"/>
        <v>23908.7517474388</v>
      </c>
      <c r="BP42" s="15">
        <f t="shared" si="24"/>
        <v>116354.60882513</v>
      </c>
      <c r="BQ42" s="15">
        <f t="shared" si="25"/>
        <v>283126.345069423</v>
      </c>
      <c r="BR42" s="15">
        <f t="shared" si="26"/>
        <v>516699.734211926</v>
      </c>
      <c r="BS42" s="15">
        <f t="shared" si="27"/>
        <v>1047740.38549708</v>
      </c>
    </row>
    <row r="43" ht="15" customHeight="1" spans="1:71">
      <c r="A43" s="24" t="s">
        <v>975</v>
      </c>
      <c r="B43" s="25" t="s">
        <v>697</v>
      </c>
      <c r="C43" s="26" t="s">
        <v>698</v>
      </c>
      <c r="D43" s="27" t="s">
        <v>929</v>
      </c>
      <c r="E43" s="10" t="s">
        <v>515</v>
      </c>
      <c r="F43" s="28" t="s">
        <v>514</v>
      </c>
      <c r="G43" s="27" t="s">
        <v>181</v>
      </c>
      <c r="H43" s="27" t="s">
        <v>205</v>
      </c>
      <c r="I43" s="28" t="s">
        <v>408</v>
      </c>
      <c r="J43" s="27" t="s">
        <v>165</v>
      </c>
      <c r="K43" s="27" t="s">
        <v>931</v>
      </c>
      <c r="L43" s="29" t="s">
        <v>291</v>
      </c>
      <c r="M43" s="13">
        <v>921</v>
      </c>
      <c r="N43" s="14">
        <f t="shared" si="7"/>
        <v>2.52328767123288</v>
      </c>
      <c r="O43" s="15">
        <v>8810</v>
      </c>
      <c r="P43" s="15">
        <f t="shared" si="0"/>
        <v>8114010</v>
      </c>
      <c r="Q43" s="16">
        <f>IFERROR(VLOOKUP(G43,SCENARIOS!$A$13:$E$18,5,0),0.025)</f>
        <v>0.04</v>
      </c>
      <c r="R43" s="17">
        <f>IFERROR(VLOOKUP(L43,INPUTS!$A$107:$B$120,2,0),0.0082)</f>
        <v>0.0079</v>
      </c>
      <c r="S43" s="30">
        <f t="shared" si="1"/>
        <v>69.599</v>
      </c>
      <c r="T43" s="15">
        <f t="shared" si="2"/>
        <v>64100.679</v>
      </c>
      <c r="U43" s="15">
        <f>T43/INPUTS!$B$7*1000</f>
        <v>80125848.75</v>
      </c>
      <c r="V43" s="15">
        <f>T43*INPUTS!$B$6</f>
        <v>202558.14564</v>
      </c>
      <c r="W43" s="19" t="s">
        <v>396</v>
      </c>
      <c r="X43" s="19" t="s">
        <v>396</v>
      </c>
      <c r="Y43" s="20">
        <f>IFERROR(VLOOKUP(E43,INPUTS!$A$44:$B$103,2,0),0)</f>
        <v>0</v>
      </c>
      <c r="Z43" s="15">
        <f t="shared" si="3"/>
        <v>0</v>
      </c>
      <c r="AA43" s="20">
        <f>IFERROR(VLOOKUP(E43,INPUTS!$A$44:$C$103,3,0),SCENARIOS!$J$26)</f>
        <v>0.025</v>
      </c>
      <c r="AB43" s="15">
        <f t="shared" si="35"/>
        <v>1949.70692877902</v>
      </c>
      <c r="AC43" s="20">
        <f>IFERROR(VLOOKUP($E43,INPUTS!$A$44:$G$103,4,0),SCENARIOS!$K$26)</f>
        <v>0.1</v>
      </c>
      <c r="AD43" s="15">
        <f t="shared" si="35"/>
        <v>9488.46637491354</v>
      </c>
      <c r="AE43" s="20">
        <f>IFERROR(VLOOKUP($E43,INPUTS!$A$44:$G$103,5,0),SCENARIOS!$L$26)</f>
        <v>0.2</v>
      </c>
      <c r="AF43" s="15">
        <f t="shared" si="35"/>
        <v>23088.3403087267</v>
      </c>
      <c r="AG43" s="20">
        <f>IFERROR(VLOOKUP($E43,INPUTS!$A$44:$G$103,6,0),SCENARIOS!$M$26)</f>
        <v>0.3</v>
      </c>
      <c r="AH43" s="15">
        <f t="shared" si="5"/>
        <v>42135.7443723169</v>
      </c>
      <c r="AI43" s="20">
        <f>IFERROR(VLOOKUP($E43,INPUTS!$A$44:$G$103,7,0),SCENARIOS!$N$26)</f>
        <v>0.5</v>
      </c>
      <c r="AJ43" s="15">
        <f t="shared" si="6"/>
        <v>85440.9594756065</v>
      </c>
      <c r="AL43" t="str">
        <f t="shared" si="8"/>
        <v>Y</v>
      </c>
      <c r="AM43" s="21">
        <f t="shared" si="9"/>
        <v>170881.918951213</v>
      </c>
      <c r="AT43" s="32" t="s">
        <v>940</v>
      </c>
      <c r="AU43" s="40">
        <f>SUM(AU37:AU42)</f>
        <v>161440404.7865</v>
      </c>
      <c r="AV43" s="40">
        <f t="shared" ref="AV43:AZ43" si="36">SUM(AV37:AV42)</f>
        <v>194491771.269711</v>
      </c>
      <c r="AW43" s="40">
        <f t="shared" si="36"/>
        <v>234846829.078768</v>
      </c>
      <c r="AX43" s="40">
        <f t="shared" si="36"/>
        <v>284224736.948779</v>
      </c>
      <c r="AY43" s="40">
        <f t="shared" si="36"/>
        <v>344768917.89455</v>
      </c>
      <c r="AZ43" s="40">
        <f t="shared" si="36"/>
        <v>419155289.543295</v>
      </c>
      <c r="BC43" s="2" t="str">
        <v>DUB</v>
      </c>
      <c r="BD43" s="15">
        <f t="shared" si="16"/>
        <v>21929.0288</v>
      </c>
      <c r="BE43" s="15">
        <f t="shared" si="17"/>
        <v>76265.2636872541</v>
      </c>
      <c r="BF43" s="15">
        <f t="shared" si="18"/>
        <v>221030.857405717</v>
      </c>
      <c r="BG43" s="15">
        <f t="shared" si="19"/>
        <v>512470.685221496</v>
      </c>
      <c r="BH43" s="15">
        <f t="shared" si="20"/>
        <v>792125.305621382</v>
      </c>
      <c r="BI43" s="15">
        <f t="shared" si="21"/>
        <v>1147862.91300479</v>
      </c>
      <c r="BJ43" s="23"/>
      <c r="BM43" s="2" t="str">
        <v>Peru</v>
      </c>
      <c r="BN43" s="15">
        <f t="shared" si="22"/>
        <v>0</v>
      </c>
      <c r="BO43" s="15">
        <f t="shared" si="23"/>
        <v>16443.6929246539</v>
      </c>
      <c r="BP43" s="15">
        <f t="shared" si="24"/>
        <v>80025.0668918181</v>
      </c>
      <c r="BQ43" s="15">
        <f t="shared" si="25"/>
        <v>194725.459797369</v>
      </c>
      <c r="BR43" s="15">
        <f t="shared" si="26"/>
        <v>355369.943750466</v>
      </c>
      <c r="BS43" s="15">
        <f t="shared" si="27"/>
        <v>720603.122482882</v>
      </c>
    </row>
    <row r="44" ht="15" customHeight="1" spans="1:71">
      <c r="A44" s="6" t="s">
        <v>976</v>
      </c>
      <c r="B44" s="7" t="s">
        <v>453</v>
      </c>
      <c r="C44" s="8" t="s">
        <v>454</v>
      </c>
      <c r="D44" s="9" t="s">
        <v>929</v>
      </c>
      <c r="E44" s="10" t="s">
        <v>456</v>
      </c>
      <c r="F44" s="11" t="s">
        <v>455</v>
      </c>
      <c r="G44" s="9" t="s">
        <v>185</v>
      </c>
      <c r="H44" s="9" t="s">
        <v>224</v>
      </c>
      <c r="I44" s="11" t="s">
        <v>938</v>
      </c>
      <c r="J44" s="9" t="s">
        <v>165</v>
      </c>
      <c r="K44" s="9" t="s">
        <v>931</v>
      </c>
      <c r="L44" s="12" t="s">
        <v>291</v>
      </c>
      <c r="M44" s="13">
        <v>2301</v>
      </c>
      <c r="N44" s="14">
        <f t="shared" si="7"/>
        <v>6.3041095890411</v>
      </c>
      <c r="O44" s="15">
        <v>6130</v>
      </c>
      <c r="P44" s="15">
        <f t="shared" ref="P44:P107" si="37">M44*O44</f>
        <v>14105130</v>
      </c>
      <c r="Q44" s="16">
        <f>IFERROR(VLOOKUP(G44,SCENARIOS!$A$13:$E$18,5,0),0.025)</f>
        <v>0.035</v>
      </c>
      <c r="R44" s="17">
        <f>IFERROR(VLOOKUP(L44,INPUTS!$A$107:$B$120,2,0),0.0082)</f>
        <v>0.0079</v>
      </c>
      <c r="S44" s="18">
        <f t="shared" ref="S44:S107" si="38">O44*R44</f>
        <v>48.427</v>
      </c>
      <c r="T44" s="15">
        <f t="shared" ref="T44:T107" si="39">M44*S44</f>
        <v>111430.527</v>
      </c>
      <c r="U44" s="15">
        <f>T44/INPUTS!$B$7*1000</f>
        <v>139288158.75</v>
      </c>
      <c r="V44" s="15">
        <f>T44*INPUTS!$B$6</f>
        <v>352120.46532</v>
      </c>
      <c r="W44" s="41" t="s">
        <v>433</v>
      </c>
      <c r="X44" s="41" t="s">
        <v>988</v>
      </c>
      <c r="Y44" s="20">
        <f>IFERROR(VLOOKUP(E44,INPUTS!$A$44:$B$103,2,0),0)</f>
        <v>0</v>
      </c>
      <c r="Z44" s="15">
        <f t="shared" si="3"/>
        <v>0</v>
      </c>
      <c r="AA44" s="20">
        <f>IFERROR(VLOOKUP(E44,INPUTS!$A$44:$C$103,3,0),SCENARIOS!$J$26)</f>
        <v>0.025</v>
      </c>
      <c r="AB44" s="15">
        <f t="shared" si="35"/>
        <v>3308.61277372286</v>
      </c>
      <c r="AC44" s="20">
        <f>IFERROR(VLOOKUP($E44,INPUTS!$A$44:$G$103,4,0),SCENARIOS!$K$26)</f>
        <v>0.1</v>
      </c>
      <c r="AD44" s="15">
        <f t="shared" si="35"/>
        <v>15718.3763281558</v>
      </c>
      <c r="AE44" s="20">
        <f>IFERROR(VLOOKUP($E44,INPUTS!$A$44:$G$103,5,0),SCENARIOS!$L$26)</f>
        <v>0.2</v>
      </c>
      <c r="AF44" s="15">
        <f t="shared" si="35"/>
        <v>37337.0006239094</v>
      </c>
      <c r="AG44" s="20">
        <f>IFERROR(VLOOKUP($E44,INPUTS!$A$44:$G$103,6,0),SCENARIOS!$M$26)</f>
        <v>0.3</v>
      </c>
      <c r="AH44" s="15">
        <f t="shared" si="5"/>
        <v>66516.966502419</v>
      </c>
      <c r="AI44" s="20">
        <f>IFERROR(VLOOKUP($E44,INPUTS!$A$44:$G$103,7,0),SCENARIOS!$N$26)</f>
        <v>0.5</v>
      </c>
      <c r="AJ44" s="15">
        <f t="shared" si="6"/>
        <v>131668.817013491</v>
      </c>
      <c r="AL44" t="str">
        <f t="shared" si="8"/>
        <v>N</v>
      </c>
      <c r="AM44" s="21">
        <f t="shared" si="9"/>
        <v>263337.634026983</v>
      </c>
      <c r="BC44" s="2" t="str">
        <v>DUS</v>
      </c>
      <c r="BD44" s="15">
        <f t="shared" si="16"/>
        <v>0</v>
      </c>
      <c r="BE44" s="15">
        <f t="shared" si="17"/>
        <v>74536.4876453261</v>
      </c>
      <c r="BF44" s="15">
        <f t="shared" si="18"/>
        <v>345632.870866435</v>
      </c>
      <c r="BG44" s="15">
        <f t="shared" si="19"/>
        <v>801366.452842676</v>
      </c>
      <c r="BH44" s="15">
        <f t="shared" si="20"/>
        <v>1393505.0291914</v>
      </c>
      <c r="BI44" s="15">
        <f t="shared" si="21"/>
        <v>2692423.75458043</v>
      </c>
      <c r="BJ44" s="23"/>
      <c r="BM44" s="2" t="str">
        <v>Philippines</v>
      </c>
      <c r="BN44" s="15">
        <f t="shared" si="22"/>
        <v>0</v>
      </c>
      <c r="BO44" s="15">
        <f t="shared" si="23"/>
        <v>53152.1014642163</v>
      </c>
      <c r="BP44" s="15">
        <f t="shared" si="24"/>
        <v>271348.188427634</v>
      </c>
      <c r="BQ44" s="15">
        <f t="shared" si="25"/>
        <v>692633.379815931</v>
      </c>
      <c r="BR44" s="15">
        <f t="shared" si="26"/>
        <v>1325992.8183467</v>
      </c>
      <c r="BS44" s="15">
        <f t="shared" si="27"/>
        <v>2820566.97677217</v>
      </c>
    </row>
    <row r="45" ht="15" customHeight="1" spans="1:71">
      <c r="A45" s="24" t="s">
        <v>977</v>
      </c>
      <c r="B45" s="25" t="s">
        <v>453</v>
      </c>
      <c r="C45" s="26" t="s">
        <v>454</v>
      </c>
      <c r="D45" s="27" t="s">
        <v>929</v>
      </c>
      <c r="E45" s="10" t="s">
        <v>456</v>
      </c>
      <c r="F45" s="28" t="s">
        <v>455</v>
      </c>
      <c r="G45" s="27" t="s">
        <v>185</v>
      </c>
      <c r="H45" s="27" t="s">
        <v>245</v>
      </c>
      <c r="I45" s="28" t="s">
        <v>930</v>
      </c>
      <c r="J45" s="27" t="s">
        <v>169</v>
      </c>
      <c r="K45" s="27" t="s">
        <v>931</v>
      </c>
      <c r="L45" s="29" t="s">
        <v>291</v>
      </c>
      <c r="M45" s="13">
        <v>1150</v>
      </c>
      <c r="N45" s="14">
        <f t="shared" si="7"/>
        <v>3.15068493150685</v>
      </c>
      <c r="O45" s="15">
        <v>12350</v>
      </c>
      <c r="P45" s="15">
        <f t="shared" si="37"/>
        <v>14202500</v>
      </c>
      <c r="Q45" s="16">
        <f>IFERROR(VLOOKUP(G45,SCENARIOS!$A$13:$E$18,5,0),0.025)</f>
        <v>0.035</v>
      </c>
      <c r="R45" s="17">
        <f>IFERROR(VLOOKUP(L45,INPUTS!$A$107:$B$120,2,0),0.0082)</f>
        <v>0.0079</v>
      </c>
      <c r="S45" s="30">
        <f t="shared" si="38"/>
        <v>97.565</v>
      </c>
      <c r="T45" s="15">
        <f t="shared" si="39"/>
        <v>112199.75</v>
      </c>
      <c r="U45" s="15">
        <f>T45/INPUTS!$B$7*1000</f>
        <v>140249687.5</v>
      </c>
      <c r="V45" s="15">
        <f>T45*INPUTS!$B$6</f>
        <v>354551.21</v>
      </c>
      <c r="W45" s="41" t="s">
        <v>433</v>
      </c>
      <c r="X45" s="41" t="s">
        <v>988</v>
      </c>
      <c r="Y45" s="20">
        <f>IFERROR(VLOOKUP(E45,INPUTS!$A$44:$B$103,2,0),0)</f>
        <v>0</v>
      </c>
      <c r="Z45" s="15">
        <f t="shared" si="3"/>
        <v>0</v>
      </c>
      <c r="AA45" s="20">
        <f>IFERROR(VLOOKUP(E45,INPUTS!$A$44:$C$103,3,0),SCENARIOS!$J$26)</f>
        <v>0.025</v>
      </c>
      <c r="AB45" s="15">
        <f t="shared" si="35"/>
        <v>3331.45266430007</v>
      </c>
      <c r="AC45" s="20">
        <f>IFERROR(VLOOKUP($E45,INPUTS!$A$44:$G$103,4,0),SCENARIOS!$K$26)</f>
        <v>0.1</v>
      </c>
      <c r="AD45" s="15">
        <f t="shared" si="35"/>
        <v>15826.8828292</v>
      </c>
      <c r="AE45" s="20">
        <f>IFERROR(VLOOKUP($E45,INPUTS!$A$44:$G$103,5,0),SCENARIOS!$L$26)</f>
        <v>0.2</v>
      </c>
      <c r="AF45" s="15">
        <f t="shared" si="35"/>
        <v>37594.7439946369</v>
      </c>
      <c r="AG45" s="20">
        <f>IFERROR(VLOOKUP($E45,INPUTS!$A$44:$G$103,6,0),SCENARIOS!$M$26)</f>
        <v>0.3</v>
      </c>
      <c r="AH45" s="15">
        <f t="shared" si="5"/>
        <v>66976.1439100955</v>
      </c>
      <c r="AI45" s="20">
        <f>IFERROR(VLOOKUP($E45,INPUTS!$A$44:$G$103,7,0),SCENARIOS!$N$26)</f>
        <v>0.5</v>
      </c>
      <c r="AJ45" s="15">
        <f t="shared" si="6"/>
        <v>132577.748211758</v>
      </c>
      <c r="AL45" t="str">
        <f t="shared" si="8"/>
        <v>N</v>
      </c>
      <c r="AM45" s="21">
        <f t="shared" si="9"/>
        <v>265155.496423516</v>
      </c>
      <c r="AT45" s="34" t="s">
        <v>978</v>
      </c>
      <c r="AU45" s="39">
        <f t="shared" ref="AU45:AZ45" si="40">AU11/AU43</f>
        <v>0.0054807163450199</v>
      </c>
      <c r="AV45" s="39">
        <f t="shared" si="40"/>
        <v>0.0402997812375814</v>
      </c>
      <c r="AW45" s="39">
        <f t="shared" si="40"/>
        <v>0.113597475497938</v>
      </c>
      <c r="AX45" s="39">
        <f t="shared" si="40"/>
        <v>0.226790297233914</v>
      </c>
      <c r="AY45" s="39">
        <f t="shared" si="40"/>
        <v>0.325708172645031</v>
      </c>
      <c r="AZ45" s="39">
        <f t="shared" si="40"/>
        <v>0.48329166131644</v>
      </c>
      <c r="BC45" s="2" t="str">
        <v>DXB</v>
      </c>
      <c r="BD45" s="15">
        <f t="shared" si="16"/>
        <v>0</v>
      </c>
      <c r="BE45" s="15">
        <f t="shared" si="17"/>
        <v>168151.76447637</v>
      </c>
      <c r="BF45" s="15">
        <f t="shared" si="18"/>
        <v>838190.76669982</v>
      </c>
      <c r="BG45" s="15">
        <f t="shared" si="19"/>
        <v>2089076.38753788</v>
      </c>
      <c r="BH45" s="15">
        <f t="shared" si="20"/>
        <v>3905053.89079102</v>
      </c>
      <c r="BI45" s="15">
        <f t="shared" si="21"/>
        <v>8110679.37377637</v>
      </c>
      <c r="BJ45" s="23"/>
      <c r="BM45" s="2" t="str">
        <v>Poland</v>
      </c>
      <c r="BN45" s="15">
        <f t="shared" si="22"/>
        <v>16065.7968</v>
      </c>
      <c r="BO45" s="15">
        <f t="shared" si="23"/>
        <v>66456.5043131647</v>
      </c>
      <c r="BP45" s="15">
        <f t="shared" si="24"/>
        <v>211005.316475127</v>
      </c>
      <c r="BQ45" s="15">
        <f t="shared" si="25"/>
        <v>489225.985858164</v>
      </c>
      <c r="BR45" s="15">
        <f t="shared" si="26"/>
        <v>778178.962582852</v>
      </c>
      <c r="BS45" s="15">
        <f t="shared" si="27"/>
        <v>1223219.40446204</v>
      </c>
    </row>
    <row r="46" ht="15" customHeight="1" spans="1:71">
      <c r="A46" s="6" t="s">
        <v>979</v>
      </c>
      <c r="B46" s="7" t="s">
        <v>453</v>
      </c>
      <c r="C46" s="8" t="s">
        <v>454</v>
      </c>
      <c r="D46" s="9" t="s">
        <v>929</v>
      </c>
      <c r="E46" s="10" t="s">
        <v>456</v>
      </c>
      <c r="F46" s="11" t="s">
        <v>455</v>
      </c>
      <c r="G46" s="9" t="s">
        <v>185</v>
      </c>
      <c r="H46" s="9" t="s">
        <v>432</v>
      </c>
      <c r="I46" s="11" t="s">
        <v>431</v>
      </c>
      <c r="J46" s="9" t="s">
        <v>173</v>
      </c>
      <c r="K46" s="9" t="s">
        <v>931</v>
      </c>
      <c r="L46" s="12" t="s">
        <v>291</v>
      </c>
      <c r="M46" s="13">
        <v>1150</v>
      </c>
      <c r="N46" s="14">
        <f t="shared" si="7"/>
        <v>3.15068493150685</v>
      </c>
      <c r="O46" s="15">
        <v>6740</v>
      </c>
      <c r="P46" s="15">
        <f t="shared" si="37"/>
        <v>7751000</v>
      </c>
      <c r="Q46" s="16">
        <f>IFERROR(VLOOKUP(G46,SCENARIOS!$A$13:$E$18,5,0),0.025)</f>
        <v>0.035</v>
      </c>
      <c r="R46" s="17">
        <f>IFERROR(VLOOKUP(L46,INPUTS!$A$107:$B$120,2,0),0.0082)</f>
        <v>0.0079</v>
      </c>
      <c r="S46" s="18">
        <f t="shared" si="38"/>
        <v>53.246</v>
      </c>
      <c r="T46" s="15">
        <f t="shared" si="39"/>
        <v>61232.9</v>
      </c>
      <c r="U46" s="15">
        <f>T46/INPUTS!$B$7*1000</f>
        <v>76541125</v>
      </c>
      <c r="V46" s="15">
        <f>T46*INPUTS!$B$6</f>
        <v>193495.964</v>
      </c>
      <c r="W46" s="31" t="s">
        <v>521</v>
      </c>
      <c r="X46" s="41" t="s">
        <v>988</v>
      </c>
      <c r="Y46" s="20">
        <f>IFERROR(VLOOKUP(E46,INPUTS!$A$44:$B$103,2,0),0)</f>
        <v>0</v>
      </c>
      <c r="Z46" s="15">
        <f t="shared" si="3"/>
        <v>0</v>
      </c>
      <c r="AA46" s="20">
        <f>IFERROR(VLOOKUP(E46,INPUTS!$A$44:$C$103,3,0),SCENARIOS!$J$26)</f>
        <v>0.025</v>
      </c>
      <c r="AB46" s="15">
        <f t="shared" si="35"/>
        <v>1818.13691962611</v>
      </c>
      <c r="AC46" s="20">
        <f>IFERROR(VLOOKUP($E46,INPUTS!$A$44:$G$103,4,0),SCENARIOS!$K$26)</f>
        <v>0.1</v>
      </c>
      <c r="AD46" s="15">
        <f t="shared" si="35"/>
        <v>8637.50528492371</v>
      </c>
      <c r="AE46" s="20">
        <f>IFERROR(VLOOKUP($E46,INPUTS!$A$44:$G$103,5,0),SCENARIOS!$L$26)</f>
        <v>0.2</v>
      </c>
      <c r="AF46" s="15">
        <f t="shared" si="35"/>
        <v>20517.2934837128</v>
      </c>
      <c r="AG46" s="20">
        <f>IFERROR(VLOOKUP($E46,INPUTS!$A$44:$G$103,6,0),SCENARIOS!$M$26)</f>
        <v>0.3</v>
      </c>
      <c r="AH46" s="15">
        <f t="shared" si="5"/>
        <v>36552.1627493153</v>
      </c>
      <c r="AI46" s="20">
        <f>IFERROR(VLOOKUP($E46,INPUTS!$A$44:$G$103,7,0),SCENARIOS!$N$26)</f>
        <v>0.5</v>
      </c>
      <c r="AJ46" s="15">
        <f t="shared" si="6"/>
        <v>72354.1718985626</v>
      </c>
      <c r="AL46" t="str">
        <f t="shared" si="8"/>
        <v>N</v>
      </c>
      <c r="AM46" s="21">
        <f t="shared" si="9"/>
        <v>144708.343797125</v>
      </c>
      <c r="BC46" s="2" t="str">
        <v>EWR</v>
      </c>
      <c r="BD46" s="15">
        <f t="shared" si="16"/>
        <v>5966.64753</v>
      </c>
      <c r="BE46" s="15">
        <f t="shared" si="17"/>
        <v>40504.2841131934</v>
      </c>
      <c r="BF46" s="15">
        <f t="shared" si="18"/>
        <v>152756.265676407</v>
      </c>
      <c r="BG46" s="15">
        <f t="shared" si="19"/>
        <v>345659.387113579</v>
      </c>
      <c r="BH46" s="15">
        <f t="shared" si="20"/>
        <v>586622.804164565</v>
      </c>
      <c r="BI46" s="15">
        <f t="shared" si="21"/>
        <v>884946.478000957</v>
      </c>
      <c r="BJ46" s="23"/>
      <c r="BM46" s="2" t="str">
        <v>Portugal</v>
      </c>
      <c r="BN46" s="15">
        <f t="shared" si="22"/>
        <v>31600.6535</v>
      </c>
      <c r="BO46" s="15">
        <f t="shared" si="23"/>
        <v>109901.455000463</v>
      </c>
      <c r="BP46" s="15">
        <f t="shared" si="24"/>
        <v>318514.768774711</v>
      </c>
      <c r="BQ46" s="15">
        <f t="shared" si="25"/>
        <v>738491.827444364</v>
      </c>
      <c r="BR46" s="15">
        <f t="shared" si="26"/>
        <v>1141485.90618491</v>
      </c>
      <c r="BS46" s="15">
        <f t="shared" si="27"/>
        <v>1654118.77152375</v>
      </c>
    </row>
    <row r="47" ht="15" customHeight="1" spans="1:71">
      <c r="A47" s="24" t="s">
        <v>980</v>
      </c>
      <c r="B47" s="25" t="s">
        <v>457</v>
      </c>
      <c r="C47" s="26" t="s">
        <v>458</v>
      </c>
      <c r="D47" s="27" t="s">
        <v>929</v>
      </c>
      <c r="E47" s="10" t="s">
        <v>460</v>
      </c>
      <c r="F47" s="28" t="s">
        <v>459</v>
      </c>
      <c r="G47" s="27" t="s">
        <v>185</v>
      </c>
      <c r="H47" s="27" t="s">
        <v>245</v>
      </c>
      <c r="I47" s="28" t="s">
        <v>930</v>
      </c>
      <c r="J47" s="27" t="s">
        <v>169</v>
      </c>
      <c r="K47" s="27" t="s">
        <v>931</v>
      </c>
      <c r="L47" s="29" t="s">
        <v>295</v>
      </c>
      <c r="M47" s="13">
        <v>1490</v>
      </c>
      <c r="N47" s="14">
        <f t="shared" si="7"/>
        <v>4.08219178082192</v>
      </c>
      <c r="O47" s="15">
        <v>9400</v>
      </c>
      <c r="P47" s="15">
        <f t="shared" si="37"/>
        <v>14006000</v>
      </c>
      <c r="Q47" s="16">
        <f>IFERROR(VLOOKUP(G47,SCENARIOS!$A$13:$E$18,5,0),0.025)</f>
        <v>0.035</v>
      </c>
      <c r="R47" s="17">
        <f>IFERROR(VLOOKUP(L47,INPUTS!$A$107:$B$120,2,0),0.0082)</f>
        <v>0.0089</v>
      </c>
      <c r="S47" s="30">
        <f t="shared" si="38"/>
        <v>83.66</v>
      </c>
      <c r="T47" s="15">
        <f t="shared" si="39"/>
        <v>124653.4</v>
      </c>
      <c r="U47" s="15">
        <f>T47/INPUTS!$B$7*1000</f>
        <v>155816750</v>
      </c>
      <c r="V47" s="15">
        <f>T47*INPUTS!$B$6</f>
        <v>393904.744</v>
      </c>
      <c r="W47" s="19" t="s">
        <v>396</v>
      </c>
      <c r="X47" s="19" t="s">
        <v>396</v>
      </c>
      <c r="Y47" s="20">
        <f>IFERROR(VLOOKUP(E47,INPUTS!$A$44:$B$103,2,0),0)</f>
        <v>0</v>
      </c>
      <c r="Z47" s="15">
        <f t="shared" si="3"/>
        <v>0</v>
      </c>
      <c r="AA47" s="20">
        <f>IFERROR(VLOOKUP(E47,INPUTS!$A$44:$C$103,3,0),SCENARIOS!$J$26)</f>
        <v>0.025</v>
      </c>
      <c r="AB47" s="15">
        <f t="shared" si="35"/>
        <v>3701.22840330805</v>
      </c>
      <c r="AC47" s="20">
        <f>IFERROR(VLOOKUP($E47,INPUTS!$A$44:$G$103,4,0),SCENARIOS!$K$26)</f>
        <v>0.1</v>
      </c>
      <c r="AD47" s="15">
        <f t="shared" si="35"/>
        <v>17583.5931547209</v>
      </c>
      <c r="AE47" s="20">
        <f>IFERROR(VLOOKUP($E47,INPUTS!$A$44:$G$103,5,0),SCENARIOS!$L$26)</f>
        <v>0.2</v>
      </c>
      <c r="AF47" s="15">
        <f t="shared" si="35"/>
        <v>41767.5855878562</v>
      </c>
      <c r="AG47" s="20">
        <f>IFERROR(VLOOKUP($E47,INPUTS!$A$44:$G$103,6,0),SCENARIOS!$M$26)</f>
        <v>0.3</v>
      </c>
      <c r="AH47" s="15">
        <f t="shared" si="5"/>
        <v>74410.1841339459</v>
      </c>
      <c r="AI47" s="20">
        <f>IFERROR(VLOOKUP($E47,INPUTS!$A$44:$G$103,7,0),SCENARIOS!$N$26)</f>
        <v>0.5</v>
      </c>
      <c r="AJ47" s="15">
        <f t="shared" si="6"/>
        <v>147293.261160917</v>
      </c>
      <c r="AL47" t="str">
        <f t="shared" si="8"/>
        <v>N</v>
      </c>
      <c r="AM47" s="21">
        <f t="shared" si="9"/>
        <v>294586.522321833</v>
      </c>
      <c r="AT47" s="23"/>
      <c r="AU47" s="15"/>
      <c r="AV47" s="15"/>
      <c r="AW47" s="15"/>
      <c r="AX47" s="15"/>
      <c r="AY47" s="15"/>
      <c r="AZ47" s="15"/>
      <c r="BC47" s="2" t="str">
        <v>EZE</v>
      </c>
      <c r="BD47" s="15">
        <f t="shared" si="16"/>
        <v>0</v>
      </c>
      <c r="BE47" s="15">
        <f t="shared" si="17"/>
        <v>29202.3213526008</v>
      </c>
      <c r="BF47" s="15">
        <f t="shared" si="18"/>
        <v>142116.356121837</v>
      </c>
      <c r="BG47" s="15">
        <f t="shared" si="19"/>
        <v>345812.55430829</v>
      </c>
      <c r="BH47" s="15">
        <f t="shared" si="20"/>
        <v>631100.771828308</v>
      </c>
      <c r="BI47" s="15">
        <f t="shared" si="21"/>
        <v>1279717.64291965</v>
      </c>
      <c r="BJ47" s="23"/>
      <c r="BM47" s="2" t="str">
        <v>Qatar</v>
      </c>
      <c r="BN47" s="15">
        <f t="shared" si="22"/>
        <v>0</v>
      </c>
      <c r="BO47" s="15">
        <f t="shared" si="23"/>
        <v>78180.575903762</v>
      </c>
      <c r="BP47" s="15">
        <f t="shared" si="24"/>
        <v>389708.886266349</v>
      </c>
      <c r="BQ47" s="15">
        <f t="shared" si="25"/>
        <v>971296.350016081</v>
      </c>
      <c r="BR47" s="15">
        <f t="shared" si="26"/>
        <v>1815617.95124767</v>
      </c>
      <c r="BS47" s="15">
        <f t="shared" si="27"/>
        <v>3770983.82753936</v>
      </c>
    </row>
    <row r="48" ht="15" customHeight="1" spans="1:71">
      <c r="A48" s="6" t="s">
        <v>981</v>
      </c>
      <c r="B48" s="7" t="s">
        <v>457</v>
      </c>
      <c r="C48" s="8" t="s">
        <v>458</v>
      </c>
      <c r="D48" s="9" t="s">
        <v>929</v>
      </c>
      <c r="E48" s="10" t="s">
        <v>460</v>
      </c>
      <c r="F48" s="11" t="s">
        <v>459</v>
      </c>
      <c r="G48" s="9" t="s">
        <v>185</v>
      </c>
      <c r="H48" s="9" t="s">
        <v>224</v>
      </c>
      <c r="I48" s="11" t="s">
        <v>938</v>
      </c>
      <c r="J48" s="9" t="s">
        <v>165</v>
      </c>
      <c r="K48" s="9" t="s">
        <v>931</v>
      </c>
      <c r="L48" s="12" t="s">
        <v>291</v>
      </c>
      <c r="M48" s="13">
        <v>2980</v>
      </c>
      <c r="N48" s="14">
        <f t="shared" si="7"/>
        <v>8.16438356164384</v>
      </c>
      <c r="O48" s="15">
        <v>2860</v>
      </c>
      <c r="P48" s="15">
        <f t="shared" si="37"/>
        <v>8522800</v>
      </c>
      <c r="Q48" s="16">
        <f>IFERROR(VLOOKUP(G48,SCENARIOS!$A$13:$E$18,5,0),0.025)</f>
        <v>0.035</v>
      </c>
      <c r="R48" s="17">
        <f>IFERROR(VLOOKUP(L48,INPUTS!$A$107:$B$120,2,0),0.0082)</f>
        <v>0.0079</v>
      </c>
      <c r="S48" s="18">
        <f t="shared" si="38"/>
        <v>22.594</v>
      </c>
      <c r="T48" s="15">
        <f t="shared" si="39"/>
        <v>67330.12</v>
      </c>
      <c r="U48" s="15">
        <f>T48/INPUTS!$B$7*1000</f>
        <v>84162650</v>
      </c>
      <c r="V48" s="15">
        <f>T48*INPUTS!$B$6</f>
        <v>212763.1792</v>
      </c>
      <c r="W48" s="19" t="s">
        <v>396</v>
      </c>
      <c r="X48" s="19" t="s">
        <v>396</v>
      </c>
      <c r="Y48" s="20">
        <f>IFERROR(VLOOKUP(E48,INPUTS!$A$44:$B$103,2,0),0)</f>
        <v>0</v>
      </c>
      <c r="Z48" s="15">
        <f t="shared" si="3"/>
        <v>0</v>
      </c>
      <c r="AA48" s="20">
        <f>IFERROR(VLOOKUP(E48,INPUTS!$A$44:$C$103,3,0),SCENARIOS!$J$26)</f>
        <v>0.025</v>
      </c>
      <c r="AB48" s="15">
        <f t="shared" si="35"/>
        <v>1999.17653703902</v>
      </c>
      <c r="AC48" s="20">
        <f>IFERROR(VLOOKUP($E48,INPUTS!$A$44:$G$103,4,0),SCENARIOS!$K$26)</f>
        <v>0.1</v>
      </c>
      <c r="AD48" s="15">
        <f t="shared" si="35"/>
        <v>9497.57838244714</v>
      </c>
      <c r="AE48" s="20">
        <f>IFERROR(VLOOKUP($E48,INPUTS!$A$44:$G$103,5,0),SCENARIOS!$L$26)</f>
        <v>0.2</v>
      </c>
      <c r="AF48" s="15">
        <f t="shared" si="35"/>
        <v>22560.2875632805</v>
      </c>
      <c r="AG48" s="20">
        <f>IFERROR(VLOOKUP($E48,INPUTS!$A$44:$G$103,6,0),SCENARIOS!$M$26)</f>
        <v>0.3</v>
      </c>
      <c r="AH48" s="15">
        <f t="shared" si="5"/>
        <v>40191.8168855456</v>
      </c>
      <c r="AI48" s="20">
        <f>IFERROR(VLOOKUP($E48,INPUTS!$A$44:$G$103,7,0),SCENARIOS!$N$26)</f>
        <v>0.5</v>
      </c>
      <c r="AJ48" s="15">
        <f t="shared" si="6"/>
        <v>79558.784190049</v>
      </c>
      <c r="AL48" t="str">
        <f t="shared" si="8"/>
        <v>N</v>
      </c>
      <c r="AM48" s="21">
        <f t="shared" si="9"/>
        <v>159117.568380098</v>
      </c>
      <c r="BC48" s="2" t="str">
        <v>FCO</v>
      </c>
      <c r="BD48" s="15">
        <f t="shared" si="16"/>
        <v>12917.9542</v>
      </c>
      <c r="BE48" s="15">
        <f t="shared" si="17"/>
        <v>44926.3481911644</v>
      </c>
      <c r="BF48" s="15">
        <f t="shared" si="18"/>
        <v>130204.876777479</v>
      </c>
      <c r="BG48" s="15">
        <f t="shared" si="19"/>
        <v>301886.275991115</v>
      </c>
      <c r="BH48" s="15">
        <f t="shared" si="20"/>
        <v>466625.244191299</v>
      </c>
      <c r="BI48" s="15">
        <f t="shared" si="21"/>
        <v>676183.185006099</v>
      </c>
      <c r="BJ48" s="23"/>
      <c r="BM48" s="2" t="str">
        <v>Russia</v>
      </c>
      <c r="BN48" s="15">
        <f t="shared" si="22"/>
        <v>0</v>
      </c>
      <c r="BO48" s="15">
        <f t="shared" si="23"/>
        <v>52920.8678678024</v>
      </c>
      <c r="BP48" s="15">
        <f t="shared" si="24"/>
        <v>245399.160434397</v>
      </c>
      <c r="BQ48" s="15">
        <f t="shared" si="25"/>
        <v>568969.769093166</v>
      </c>
      <c r="BR48" s="15">
        <f t="shared" si="26"/>
        <v>989387.853555246</v>
      </c>
      <c r="BS48" s="15">
        <f t="shared" si="27"/>
        <v>1911619.48008987</v>
      </c>
    </row>
    <row r="49" ht="15" customHeight="1" spans="1:71">
      <c r="A49" s="24" t="s">
        <v>982</v>
      </c>
      <c r="B49" s="25" t="s">
        <v>457</v>
      </c>
      <c r="C49" s="26" t="s">
        <v>458</v>
      </c>
      <c r="D49" s="27" t="s">
        <v>929</v>
      </c>
      <c r="E49" s="10" t="s">
        <v>460</v>
      </c>
      <c r="F49" s="28" t="s">
        <v>459</v>
      </c>
      <c r="G49" s="27" t="s">
        <v>185</v>
      </c>
      <c r="H49" s="27" t="s">
        <v>440</v>
      </c>
      <c r="I49" s="28" t="s">
        <v>439</v>
      </c>
      <c r="J49" s="27" t="s">
        <v>177</v>
      </c>
      <c r="K49" s="27" t="s">
        <v>931</v>
      </c>
      <c r="L49" s="29" t="s">
        <v>284</v>
      </c>
      <c r="M49" s="13">
        <v>3725</v>
      </c>
      <c r="N49" s="14">
        <f t="shared" si="7"/>
        <v>10.2054794520548</v>
      </c>
      <c r="O49" s="15">
        <v>3400</v>
      </c>
      <c r="P49" s="15">
        <f t="shared" si="37"/>
        <v>12665000</v>
      </c>
      <c r="Q49" s="16">
        <f>IFERROR(VLOOKUP(G49,SCENARIOS!$A$13:$E$18,5,0),0.025)</f>
        <v>0.035</v>
      </c>
      <c r="R49" s="17">
        <f>IFERROR(VLOOKUP(L49,INPUTS!$A$107:$B$120,2,0),0.0082)</f>
        <v>0.0041</v>
      </c>
      <c r="S49" s="30">
        <f t="shared" si="38"/>
        <v>13.94</v>
      </c>
      <c r="T49" s="15">
        <f t="shared" si="39"/>
        <v>51926.5</v>
      </c>
      <c r="U49" s="15">
        <f>T49/INPUTS!$B$7*1000</f>
        <v>64908125</v>
      </c>
      <c r="V49" s="15">
        <f>T49*INPUTS!$B$6</f>
        <v>164087.74</v>
      </c>
      <c r="W49" s="19" t="s">
        <v>396</v>
      </c>
      <c r="X49" s="19" t="s">
        <v>396</v>
      </c>
      <c r="Y49" s="20">
        <f>IFERROR(VLOOKUP(E49,INPUTS!$A$44:$B$103,2,0),0)</f>
        <v>0</v>
      </c>
      <c r="Z49" s="15">
        <f t="shared" si="3"/>
        <v>0</v>
      </c>
      <c r="AA49" s="20">
        <f>IFERROR(VLOOKUP(E49,INPUTS!$A$44:$C$103,3,0),SCENARIOS!$J$26)</f>
        <v>0.025</v>
      </c>
      <c r="AB49" s="15">
        <f t="shared" si="35"/>
        <v>1541.80982375431</v>
      </c>
      <c r="AC49" s="20">
        <f>IFERROR(VLOOKUP($E49,INPUTS!$A$44:$G$103,4,0),SCENARIOS!$K$26)</f>
        <v>0.1</v>
      </c>
      <c r="AD49" s="15">
        <f t="shared" si="35"/>
        <v>7324.74565433927</v>
      </c>
      <c r="AE49" s="20">
        <f>IFERROR(VLOOKUP($E49,INPUTS!$A$44:$G$103,5,0),SCENARIOS!$L$26)</f>
        <v>0.2</v>
      </c>
      <c r="AF49" s="15">
        <f t="shared" si="35"/>
        <v>17399.0002120104</v>
      </c>
      <c r="AG49" s="20">
        <f>IFERROR(VLOOKUP($E49,INPUTS!$A$44:$G$103,6,0),SCENARIOS!$M$26)</f>
        <v>0.3</v>
      </c>
      <c r="AH49" s="15">
        <f t="shared" si="5"/>
        <v>30996.8314256277</v>
      </c>
      <c r="AI49" s="20">
        <f>IFERROR(VLOOKUP($E49,INPUTS!$A$44:$G$103,7,0),SCENARIOS!$N$26)</f>
        <v>0.5</v>
      </c>
      <c r="AJ49" s="15">
        <f t="shared" si="6"/>
        <v>61357.5203377712</v>
      </c>
      <c r="AL49" t="str">
        <f t="shared" si="8"/>
        <v>Y</v>
      </c>
      <c r="AM49" s="21">
        <f t="shared" si="9"/>
        <v>122715.040675542</v>
      </c>
      <c r="BC49" s="2" t="str">
        <v>FLL</v>
      </c>
      <c r="BD49" s="15">
        <f t="shared" si="16"/>
        <v>12239.68291</v>
      </c>
      <c r="BE49" s="15">
        <f t="shared" si="17"/>
        <v>83088.4666053061</v>
      </c>
      <c r="BF49" s="15">
        <f t="shared" si="18"/>
        <v>313356.578379106</v>
      </c>
      <c r="BG49" s="15">
        <f t="shared" si="19"/>
        <v>709068.41268285</v>
      </c>
      <c r="BH49" s="15">
        <f t="shared" si="20"/>
        <v>1203368.73841604</v>
      </c>
      <c r="BI49" s="15">
        <f t="shared" si="21"/>
        <v>1815335.03170632</v>
      </c>
      <c r="BJ49" s="23"/>
      <c r="BM49" s="2" t="str">
        <v>Saudi Arabia</v>
      </c>
      <c r="BN49" s="15">
        <f t="shared" si="22"/>
        <v>0</v>
      </c>
      <c r="BO49" s="15">
        <f t="shared" si="23"/>
        <v>111388.570604754</v>
      </c>
      <c r="BP49" s="15">
        <f t="shared" si="24"/>
        <v>555241.698994576</v>
      </c>
      <c r="BQ49" s="15">
        <f t="shared" si="25"/>
        <v>1383864.35263775</v>
      </c>
      <c r="BR49" s="15">
        <f t="shared" si="26"/>
        <v>2586820.14062879</v>
      </c>
      <c r="BS49" s="15">
        <f t="shared" si="27"/>
        <v>5372747.55868152</v>
      </c>
    </row>
    <row r="50" ht="15" customHeight="1" spans="1:71">
      <c r="A50" s="6" t="s">
        <v>983</v>
      </c>
      <c r="B50" s="25" t="s">
        <v>397</v>
      </c>
      <c r="C50" s="26" t="s">
        <v>398</v>
      </c>
      <c r="D50" s="27" t="s">
        <v>929</v>
      </c>
      <c r="E50" s="10" t="s">
        <v>203</v>
      </c>
      <c r="F50" s="28" t="s">
        <v>399</v>
      </c>
      <c r="G50" s="27" t="s">
        <v>165</v>
      </c>
      <c r="H50" s="27" t="s">
        <v>242</v>
      </c>
      <c r="I50" s="28" t="s">
        <v>421</v>
      </c>
      <c r="J50" s="27" t="s">
        <v>173</v>
      </c>
      <c r="K50" s="27" t="s">
        <v>931</v>
      </c>
      <c r="L50" s="29" t="s">
        <v>291</v>
      </c>
      <c r="M50" s="13">
        <v>854</v>
      </c>
      <c r="N50" s="14">
        <f t="shared" si="7"/>
        <v>2.33972602739726</v>
      </c>
      <c r="O50" s="15">
        <v>10750</v>
      </c>
      <c r="P50" s="15">
        <f t="shared" si="37"/>
        <v>9180500</v>
      </c>
      <c r="Q50" s="16">
        <f>IFERROR(VLOOKUP(G50,SCENARIOS!$A$13:$E$18,5,0),0.025)</f>
        <v>0.03</v>
      </c>
      <c r="R50" s="17">
        <f>IFERROR(VLOOKUP(L50,INPUTS!$A$107:$B$120,2,0),0.0082)</f>
        <v>0.0079</v>
      </c>
      <c r="S50" s="18">
        <f t="shared" si="38"/>
        <v>84.925</v>
      </c>
      <c r="T50" s="15">
        <f t="shared" si="39"/>
        <v>72525.95</v>
      </c>
      <c r="U50" s="15">
        <f>T50/INPUTS!$B$7*1000</f>
        <v>90657437.5</v>
      </c>
      <c r="V50" s="15">
        <f>T50*INPUTS!$B$6</f>
        <v>229182.002</v>
      </c>
      <c r="W50" s="19" t="s">
        <v>396</v>
      </c>
      <c r="X50" s="19" t="s">
        <v>396</v>
      </c>
      <c r="Y50" s="20">
        <f>IFERROR(VLOOKUP(E50,INPUTS!$A$44:$B$103,2,0),0)</f>
        <v>0.02</v>
      </c>
      <c r="Z50" s="15">
        <f t="shared" si="3"/>
        <v>1450.519</v>
      </c>
      <c r="AA50" s="20">
        <f>IFERROR(VLOOKUP(E50,INPUTS!$A$44:$C$103,3,0),SCENARIOS!$J$26)</f>
        <v>0.06</v>
      </c>
      <c r="AB50" s="15">
        <f t="shared" si="35"/>
        <v>5044.64721293868</v>
      </c>
      <c r="AC50" s="20">
        <f>IFERROR(VLOOKUP($E50,INPUTS!$A$44:$G$103,4,0),SCENARIOS!$K$26)</f>
        <v>0.15</v>
      </c>
      <c r="AD50" s="15">
        <f t="shared" si="35"/>
        <v>14620.3218198739</v>
      </c>
      <c r="AE50" s="20">
        <f>IFERROR(VLOOKUP($E50,INPUTS!$A$44:$G$103,5,0),SCENARIOS!$L$26)</f>
        <v>0.3</v>
      </c>
      <c r="AF50" s="15">
        <f t="shared" si="35"/>
        <v>33897.9200874049</v>
      </c>
      <c r="AG50" s="20">
        <f>IFERROR(VLOOKUP($E50,INPUTS!$A$44:$G$103,6,0),SCENARIOS!$M$26)</f>
        <v>0.4</v>
      </c>
      <c r="AH50" s="15">
        <f t="shared" si="5"/>
        <v>52395.9732400289</v>
      </c>
      <c r="AI50" s="20">
        <f>IFERROR(VLOOKUP($E50,INPUTS!$A$44:$G$103,7,0),SCENARIOS!$N$26)</f>
        <v>0.5</v>
      </c>
      <c r="AJ50" s="15">
        <f t="shared" si="6"/>
        <v>75926.6167186025</v>
      </c>
      <c r="AL50" t="str">
        <f t="shared" si="8"/>
        <v>Y</v>
      </c>
      <c r="AM50" s="21">
        <f t="shared" si="9"/>
        <v>151853.233437205</v>
      </c>
      <c r="AU50" s="42"/>
      <c r="AV50" s="42"/>
      <c r="AW50" s="42"/>
      <c r="AX50" s="42"/>
      <c r="AY50" s="42"/>
      <c r="AZ50" s="42"/>
      <c r="BC50" s="2" t="str">
        <v>FRA</v>
      </c>
      <c r="BD50" s="15">
        <f t="shared" si="16"/>
        <v>91408.3427</v>
      </c>
      <c r="BE50" s="15">
        <f t="shared" si="17"/>
        <v>317901.965600519</v>
      </c>
      <c r="BF50" s="15">
        <f t="shared" si="18"/>
        <v>921338.76722423</v>
      </c>
      <c r="BG50" s="15">
        <f t="shared" si="19"/>
        <v>2136168.29298114</v>
      </c>
      <c r="BH50" s="15">
        <f t="shared" si="20"/>
        <v>3301872.69385964</v>
      </c>
      <c r="BI50" s="15">
        <f t="shared" si="21"/>
        <v>4784719.26328822</v>
      </c>
      <c r="BJ50" s="23"/>
      <c r="BM50" s="2" t="str">
        <v>Singapore</v>
      </c>
      <c r="BN50" s="15">
        <f t="shared" si="22"/>
        <v>0</v>
      </c>
      <c r="BO50" s="15">
        <f t="shared" si="23"/>
        <v>267376.027598733</v>
      </c>
      <c r="BP50" s="15">
        <f t="shared" si="24"/>
        <v>1137490.31426251</v>
      </c>
      <c r="BQ50" s="15">
        <f t="shared" si="25"/>
        <v>2903515.83123115</v>
      </c>
      <c r="BR50" s="15">
        <f t="shared" si="26"/>
        <v>5558555.58274077</v>
      </c>
      <c r="BS50" s="15">
        <f t="shared" si="27"/>
        <v>9459042.67251132</v>
      </c>
    </row>
    <row r="51" ht="15" customHeight="1" spans="1:71">
      <c r="A51" s="24" t="s">
        <v>984</v>
      </c>
      <c r="B51" s="7" t="s">
        <v>409</v>
      </c>
      <c r="C51" s="8" t="s">
        <v>410</v>
      </c>
      <c r="D51" s="9" t="s">
        <v>929</v>
      </c>
      <c r="E51" s="10" t="s">
        <v>255</v>
      </c>
      <c r="F51" s="11" t="s">
        <v>930</v>
      </c>
      <c r="G51" s="9" t="s">
        <v>169</v>
      </c>
      <c r="H51" s="9" t="s">
        <v>448</v>
      </c>
      <c r="I51" s="11" t="s">
        <v>447</v>
      </c>
      <c r="J51" s="9" t="s">
        <v>177</v>
      </c>
      <c r="K51" s="9" t="s">
        <v>931</v>
      </c>
      <c r="L51" s="12" t="s">
        <v>291</v>
      </c>
      <c r="M51" s="13">
        <v>1333</v>
      </c>
      <c r="N51" s="14">
        <f t="shared" si="7"/>
        <v>3.65205479452055</v>
      </c>
      <c r="O51" s="15">
        <v>11490</v>
      </c>
      <c r="P51" s="15">
        <f t="shared" si="37"/>
        <v>15316170</v>
      </c>
      <c r="Q51" s="16">
        <f>IFERROR(VLOOKUP(G51,SCENARIOS!$A$13:$E$18,5,0),0.025)</f>
        <v>0.025</v>
      </c>
      <c r="R51" s="17">
        <f>IFERROR(VLOOKUP(L51,INPUTS!$A$107:$B$120,2,0),0.0082)</f>
        <v>0.0079</v>
      </c>
      <c r="S51" s="30">
        <f t="shared" si="38"/>
        <v>90.771</v>
      </c>
      <c r="T51" s="15">
        <f t="shared" si="39"/>
        <v>120997.743</v>
      </c>
      <c r="U51" s="15">
        <f>T51/INPUTS!$B$7*1000</f>
        <v>151247178.75</v>
      </c>
      <c r="V51" s="15">
        <f>T51*INPUTS!$B$6</f>
        <v>382352.86788</v>
      </c>
      <c r="W51" s="19" t="s">
        <v>396</v>
      </c>
      <c r="X51" s="19" t="s">
        <v>396</v>
      </c>
      <c r="Y51" s="20">
        <f>IFERROR(VLOOKUP(E51,INPUTS!$A$44:$B$103,2,0),0)</f>
        <v>0.005</v>
      </c>
      <c r="Z51" s="15">
        <f t="shared" si="3"/>
        <v>604.988715</v>
      </c>
      <c r="AA51" s="20">
        <f>IFERROR(VLOOKUP(E51,INPUTS!$A$44:$C$103,3,0),SCENARIOS!$J$26)</f>
        <v>0.03</v>
      </c>
      <c r="AB51" s="15">
        <f t="shared" si="35"/>
        <v>4106.93520514287</v>
      </c>
      <c r="AC51" s="20">
        <f>IFERROR(VLOOKUP($E51,INPUTS!$A$44:$G$103,4,0),SCENARIOS!$K$26)</f>
        <v>0.1</v>
      </c>
      <c r="AD51" s="15">
        <f t="shared" si="35"/>
        <v>15488.7340696943</v>
      </c>
      <c r="AE51" s="20">
        <f>IFERROR(VLOOKUP($E51,INPUTS!$A$44:$G$103,5,0),SCENARIOS!$L$26)</f>
        <v>0.2</v>
      </c>
      <c r="AF51" s="15">
        <f t="shared" si="35"/>
        <v>35048.1618674619</v>
      </c>
      <c r="AG51" s="20">
        <f>IFERROR(VLOOKUP($E51,INPUTS!$A$44:$G$103,6,0),SCENARIOS!$M$26)</f>
        <v>0.3</v>
      </c>
      <c r="AH51" s="15">
        <f t="shared" si="5"/>
        <v>59480.6672753496</v>
      </c>
      <c r="AI51" s="20">
        <f>IFERROR(VLOOKUP($E51,INPUTS!$A$44:$G$103,7,0),SCENARIOS!$N$26)</f>
        <v>0.4</v>
      </c>
      <c r="AJ51" s="15">
        <f t="shared" si="6"/>
        <v>89729.2206180603</v>
      </c>
      <c r="AL51" t="str">
        <f t="shared" si="8"/>
        <v>N</v>
      </c>
      <c r="AM51" s="21">
        <f t="shared" si="9"/>
        <v>224323.051545151</v>
      </c>
      <c r="BC51" s="2" t="str">
        <v>GRU</v>
      </c>
      <c r="BD51" s="15">
        <f t="shared" si="16"/>
        <v>0</v>
      </c>
      <c r="BE51" s="15">
        <f t="shared" si="17"/>
        <v>42233.3676119571</v>
      </c>
      <c r="BF51" s="15">
        <f t="shared" si="18"/>
        <v>205533.397132855</v>
      </c>
      <c r="BG51" s="15">
        <f t="shared" si="19"/>
        <v>500125.60832364</v>
      </c>
      <c r="BH51" s="15">
        <f t="shared" si="20"/>
        <v>912718.909397284</v>
      </c>
      <c r="BI51" s="15">
        <f t="shared" si="21"/>
        <v>1850770.18365595</v>
      </c>
      <c r="BJ51" s="23"/>
      <c r="BM51" s="2" t="str">
        <v>South Africa</v>
      </c>
      <c r="BN51" s="15">
        <f t="shared" si="22"/>
        <v>0</v>
      </c>
      <c r="BO51" s="15">
        <f t="shared" si="23"/>
        <v>31134.5889416032</v>
      </c>
      <c r="BP51" s="15">
        <f t="shared" si="24"/>
        <v>147912.499671547</v>
      </c>
      <c r="BQ51" s="15">
        <f t="shared" si="25"/>
        <v>351347.300587788</v>
      </c>
      <c r="BR51" s="15">
        <f t="shared" si="26"/>
        <v>625935.566151168</v>
      </c>
      <c r="BS51" s="15">
        <f t="shared" si="27"/>
        <v>1239025.16689177</v>
      </c>
    </row>
    <row r="52" ht="15" customHeight="1" spans="1:71">
      <c r="A52" s="6" t="s">
        <v>985</v>
      </c>
      <c r="B52" s="25" t="s">
        <v>414</v>
      </c>
      <c r="C52" s="26" t="s">
        <v>415</v>
      </c>
      <c r="D52" s="27" t="s">
        <v>929</v>
      </c>
      <c r="E52" s="10" t="s">
        <v>250</v>
      </c>
      <c r="F52" s="28" t="s">
        <v>930</v>
      </c>
      <c r="G52" s="27" t="s">
        <v>169</v>
      </c>
      <c r="H52" s="27" t="s">
        <v>452</v>
      </c>
      <c r="I52" s="28" t="s">
        <v>451</v>
      </c>
      <c r="J52" s="27" t="s">
        <v>181</v>
      </c>
      <c r="K52" s="27" t="s">
        <v>931</v>
      </c>
      <c r="L52" s="29" t="s">
        <v>291</v>
      </c>
      <c r="M52" s="13">
        <v>1333</v>
      </c>
      <c r="N52" s="14">
        <f t="shared" si="7"/>
        <v>3.65205479452055</v>
      </c>
      <c r="O52" s="15">
        <v>9650</v>
      </c>
      <c r="P52" s="15">
        <f t="shared" si="37"/>
        <v>12863450</v>
      </c>
      <c r="Q52" s="16">
        <f>IFERROR(VLOOKUP(G52,SCENARIOS!$A$13:$E$18,5,0),0.025)</f>
        <v>0.025</v>
      </c>
      <c r="R52" s="17">
        <f>IFERROR(VLOOKUP(L52,INPUTS!$A$107:$B$120,2,0),0.0082)</f>
        <v>0.0079</v>
      </c>
      <c r="S52" s="18">
        <f t="shared" si="38"/>
        <v>76.235</v>
      </c>
      <c r="T52" s="15">
        <f t="shared" si="39"/>
        <v>101621.255</v>
      </c>
      <c r="U52" s="15">
        <f>T52/INPUTS!$B$7*1000</f>
        <v>127026568.75</v>
      </c>
      <c r="V52" s="15">
        <f>T52*INPUTS!$B$6</f>
        <v>321123.1658</v>
      </c>
      <c r="W52" s="19" t="s">
        <v>396</v>
      </c>
      <c r="X52" s="19" t="s">
        <v>396</v>
      </c>
      <c r="Y52" s="20">
        <f>IFERROR(VLOOKUP(E52,INPUTS!$A$44:$B$103,2,0),0)</f>
        <v>0.005</v>
      </c>
      <c r="Z52" s="15">
        <f t="shared" si="3"/>
        <v>508.106275</v>
      </c>
      <c r="AA52" s="20">
        <f>IFERROR(VLOOKUP(E52,INPUTS!$A$44:$C$103,3,0),SCENARIOS!$J$26)</f>
        <v>0.03</v>
      </c>
      <c r="AB52" s="15">
        <f t="shared" ref="AB52:AF67" si="41">$T52*AA52*(1+$Q52)^AB$2</f>
        <v>3449.25367533757</v>
      </c>
      <c r="AC52" s="20">
        <f>IFERROR(VLOOKUP($E52,INPUTS!$A$44:$G$103,4,0),SCENARIOS!$K$26)</f>
        <v>0.1</v>
      </c>
      <c r="AD52" s="15">
        <f t="shared" si="41"/>
        <v>13008.3797887337</v>
      </c>
      <c r="AE52" s="20">
        <f>IFERROR(VLOOKUP($E52,INPUTS!$A$44:$G$103,5,0),SCENARIOS!$L$26)</f>
        <v>0.2</v>
      </c>
      <c r="AF52" s="15">
        <f t="shared" si="41"/>
        <v>29435.5754587474</v>
      </c>
      <c r="AG52" s="20">
        <f>IFERROR(VLOOKUP($E52,INPUTS!$A$44:$G$103,6,0),SCENARIOS!$M$26)</f>
        <v>0.3</v>
      </c>
      <c r="AH52" s="15">
        <f t="shared" si="5"/>
        <v>49955.4777377828</v>
      </c>
      <c r="AI52" s="20">
        <f>IFERROR(VLOOKUP($E52,INPUTS!$A$44:$G$103,7,0),SCENARIOS!$N$26)</f>
        <v>0.4</v>
      </c>
      <c r="AJ52" s="15">
        <f t="shared" si="6"/>
        <v>75360.0503885363</v>
      </c>
      <c r="AL52" t="str">
        <f t="shared" si="8"/>
        <v>N</v>
      </c>
      <c r="AM52" s="21">
        <f t="shared" si="9"/>
        <v>188400.125971341</v>
      </c>
      <c r="BC52" s="2" t="str">
        <v>HAN</v>
      </c>
      <c r="BD52" s="15">
        <f t="shared" si="16"/>
        <v>0</v>
      </c>
      <c r="BE52" s="15">
        <f t="shared" si="17"/>
        <v>25305.3246318075</v>
      </c>
      <c r="BF52" s="15">
        <f t="shared" si="18"/>
        <v>129186.877042612</v>
      </c>
      <c r="BG52" s="15">
        <f t="shared" si="19"/>
        <v>329757.658572881</v>
      </c>
      <c r="BH52" s="15">
        <f t="shared" si="20"/>
        <v>631295.429594606</v>
      </c>
      <c r="BI52" s="15">
        <f t="shared" si="21"/>
        <v>1342851.19547019</v>
      </c>
      <c r="BJ52" s="23"/>
      <c r="BM52" s="2" t="str">
        <v>South Korea</v>
      </c>
      <c r="BN52" s="15">
        <f t="shared" si="22"/>
        <v>0</v>
      </c>
      <c r="BO52" s="15">
        <f t="shared" si="23"/>
        <v>163924.704779046</v>
      </c>
      <c r="BP52" s="15">
        <f t="shared" si="24"/>
        <v>836856.31339101</v>
      </c>
      <c r="BQ52" s="15">
        <f t="shared" si="25"/>
        <v>2136128.56648534</v>
      </c>
      <c r="BR52" s="15">
        <f t="shared" si="26"/>
        <v>4089452.25680218</v>
      </c>
      <c r="BS52" s="15">
        <f t="shared" si="27"/>
        <v>8698820.8601344</v>
      </c>
    </row>
    <row r="53" ht="15" customHeight="1" spans="1:71">
      <c r="A53" s="24" t="s">
        <v>986</v>
      </c>
      <c r="B53" s="7" t="s">
        <v>437</v>
      </c>
      <c r="C53" s="8" t="s">
        <v>438</v>
      </c>
      <c r="D53" s="9" t="s">
        <v>929</v>
      </c>
      <c r="E53" s="10" t="s">
        <v>440</v>
      </c>
      <c r="F53" s="11" t="s">
        <v>439</v>
      </c>
      <c r="G53" s="9" t="s">
        <v>177</v>
      </c>
      <c r="H53" s="9" t="s">
        <v>234</v>
      </c>
      <c r="I53" s="11" t="s">
        <v>424</v>
      </c>
      <c r="J53" s="9" t="s">
        <v>173</v>
      </c>
      <c r="K53" s="9" t="s">
        <v>931</v>
      </c>
      <c r="L53" s="12" t="s">
        <v>297</v>
      </c>
      <c r="M53" s="13">
        <v>1320</v>
      </c>
      <c r="N53" s="14">
        <f t="shared" si="7"/>
        <v>3.61643835616438</v>
      </c>
      <c r="O53" s="15">
        <v>7040</v>
      </c>
      <c r="P53" s="15">
        <f t="shared" si="37"/>
        <v>9292800</v>
      </c>
      <c r="Q53" s="16">
        <f>IFERROR(VLOOKUP(G53,SCENARIOS!$A$13:$E$18,5,0),0.025)</f>
        <v>0.045</v>
      </c>
      <c r="R53" s="17">
        <f>IFERROR(VLOOKUP(L53,INPUTS!$A$107:$B$120,2,0),0.0082)</f>
        <v>0.0105</v>
      </c>
      <c r="S53" s="30">
        <f t="shared" si="38"/>
        <v>73.92</v>
      </c>
      <c r="T53" s="15">
        <f t="shared" si="39"/>
        <v>97574.4</v>
      </c>
      <c r="U53" s="15">
        <f>T53/INPUTS!$B$7*1000</f>
        <v>121968000</v>
      </c>
      <c r="V53" s="15">
        <f>T53*INPUTS!$B$6</f>
        <v>308335.104</v>
      </c>
      <c r="W53" s="19" t="s">
        <v>396</v>
      </c>
      <c r="X53" s="19" t="s">
        <v>396</v>
      </c>
      <c r="Y53" s="20">
        <f>IFERROR(VLOOKUP(E53,INPUTS!$A$44:$B$103,2,0),0)</f>
        <v>0</v>
      </c>
      <c r="Z53" s="15">
        <f t="shared" si="3"/>
        <v>0</v>
      </c>
      <c r="AA53" s="20">
        <f>IFERROR(VLOOKUP(E53,INPUTS!$A$44:$C$103,3,0),SCENARIOS!$J$26)</f>
        <v>0.025</v>
      </c>
      <c r="AB53" s="15">
        <f t="shared" si="41"/>
        <v>3039.88637143353</v>
      </c>
      <c r="AC53" s="20">
        <f>IFERROR(VLOOKUP($E53,INPUTS!$A$44:$G$103,4,0),SCENARIOS!$K$26)</f>
        <v>0.1</v>
      </c>
      <c r="AD53" s="15">
        <f t="shared" si="41"/>
        <v>15153.0059543934</v>
      </c>
      <c r="AE53" s="20">
        <f>IFERROR(VLOOKUP($E53,INPUTS!$A$44:$G$103,5,0),SCENARIOS!$L$26)</f>
        <v>0.2</v>
      </c>
      <c r="AF53" s="15">
        <f t="shared" si="41"/>
        <v>37766.8046430307</v>
      </c>
      <c r="AG53" s="20">
        <f>IFERROR(VLOOKUP($E53,INPUTS!$A$44:$G$103,6,0),SCENARIOS!$M$26)</f>
        <v>0.3</v>
      </c>
      <c r="AH53" s="15">
        <f t="shared" si="5"/>
        <v>70596.4646835284</v>
      </c>
      <c r="AI53" s="20">
        <f>IFERROR(VLOOKUP($E53,INPUTS!$A$44:$G$103,7,0),SCENARIOS!$N$26)</f>
        <v>0.5</v>
      </c>
      <c r="AJ53" s="15">
        <f t="shared" si="6"/>
        <v>146626.731917966</v>
      </c>
      <c r="AL53" t="str">
        <f t="shared" si="8"/>
        <v>N</v>
      </c>
      <c r="AM53" s="21">
        <f t="shared" si="9"/>
        <v>293253.463835933</v>
      </c>
      <c r="BC53" s="2" t="str">
        <v>HEL</v>
      </c>
      <c r="BD53" s="15">
        <f t="shared" si="16"/>
        <v>12281.5924</v>
      </c>
      <c r="BE53" s="15">
        <f t="shared" si="17"/>
        <v>42713.1949813197</v>
      </c>
      <c r="BF53" s="15">
        <f t="shared" si="18"/>
        <v>123790.748930912</v>
      </c>
      <c r="BG53" s="15">
        <f t="shared" si="19"/>
        <v>287014.811747574</v>
      </c>
      <c r="BH53" s="15">
        <f t="shared" si="20"/>
        <v>443638.44026541</v>
      </c>
      <c r="BI53" s="15">
        <f t="shared" si="21"/>
        <v>642873.177703223</v>
      </c>
      <c r="BJ53" s="23"/>
      <c r="BM53" s="2" t="str">
        <v>Spain</v>
      </c>
      <c r="BN53" s="15">
        <f t="shared" si="22"/>
        <v>82174.8498</v>
      </c>
      <c r="BO53" s="15">
        <f t="shared" si="23"/>
        <v>285789.51879791</v>
      </c>
      <c r="BP53" s="15">
        <f t="shared" si="24"/>
        <v>828270.949622723</v>
      </c>
      <c r="BQ53" s="15">
        <f t="shared" si="25"/>
        <v>1920386.07678693</v>
      </c>
      <c r="BR53" s="15">
        <f t="shared" si="26"/>
        <v>2968338.38862103</v>
      </c>
      <c r="BS53" s="15">
        <f t="shared" si="27"/>
        <v>4301397.17209725</v>
      </c>
    </row>
    <row r="54" ht="15" customHeight="1" spans="1:71">
      <c r="A54" s="6" t="s">
        <v>987</v>
      </c>
      <c r="B54" s="25" t="s">
        <v>449</v>
      </c>
      <c r="C54" s="26" t="s">
        <v>450</v>
      </c>
      <c r="D54" s="27" t="s">
        <v>929</v>
      </c>
      <c r="E54" s="10" t="s">
        <v>452</v>
      </c>
      <c r="F54" s="28" t="s">
        <v>451</v>
      </c>
      <c r="G54" s="27" t="s">
        <v>181</v>
      </c>
      <c r="H54" s="27" t="s">
        <v>224</v>
      </c>
      <c r="I54" s="28" t="s">
        <v>938</v>
      </c>
      <c r="J54" s="27" t="s">
        <v>165</v>
      </c>
      <c r="K54" s="27" t="s">
        <v>931</v>
      </c>
      <c r="L54" s="29" t="s">
        <v>291</v>
      </c>
      <c r="M54" s="13">
        <v>111</v>
      </c>
      <c r="N54" s="14">
        <f t="shared" si="7"/>
        <v>0.304109589041096</v>
      </c>
      <c r="O54" s="15">
        <v>10650</v>
      </c>
      <c r="P54" s="15">
        <f t="shared" si="37"/>
        <v>1182150</v>
      </c>
      <c r="Q54" s="16">
        <f>IFERROR(VLOOKUP(G54,SCENARIOS!$A$13:$E$18,5,0),0.025)</f>
        <v>0.04</v>
      </c>
      <c r="R54" s="17">
        <f>IFERROR(VLOOKUP(L54,INPUTS!$A$107:$B$120,2,0),0.0082)</f>
        <v>0.0079</v>
      </c>
      <c r="S54" s="18">
        <f t="shared" si="38"/>
        <v>84.135</v>
      </c>
      <c r="T54" s="15">
        <f t="shared" si="39"/>
        <v>9338.985</v>
      </c>
      <c r="U54" s="15">
        <f>T54/INPUTS!$B$7*1000</f>
        <v>11673731.25</v>
      </c>
      <c r="V54" s="15">
        <f>T54*INPUTS!$B$6</f>
        <v>29511.1926</v>
      </c>
      <c r="W54" s="19" t="s">
        <v>396</v>
      </c>
      <c r="X54" s="19" t="s">
        <v>396</v>
      </c>
      <c r="Y54" s="20">
        <f>IFERROR(VLOOKUP(E54,INPUTS!$A$44:$B$103,2,0),0)</f>
        <v>0</v>
      </c>
      <c r="Z54" s="15">
        <f t="shared" si="3"/>
        <v>0</v>
      </c>
      <c r="AA54" s="20">
        <f>IFERROR(VLOOKUP(E54,INPUTS!$A$44:$C$103,3,0),SCENARIOS!$J$26)</f>
        <v>0.025</v>
      </c>
      <c r="AB54" s="15">
        <f t="shared" si="41"/>
        <v>284.057580143002</v>
      </c>
      <c r="AC54" s="20">
        <f>IFERROR(VLOOKUP($E54,INPUTS!$A$44:$G$103,4,0),SCENARIOS!$K$26)</f>
        <v>0.1</v>
      </c>
      <c r="AD54" s="15">
        <f t="shared" si="41"/>
        <v>1382.39791731881</v>
      </c>
      <c r="AE54" s="20">
        <f>IFERROR(VLOOKUP($E54,INPUTS!$A$44:$G$103,5,0),SCENARIOS!$L$26)</f>
        <v>0.2</v>
      </c>
      <c r="AF54" s="15">
        <f t="shared" si="41"/>
        <v>3363.7968767553</v>
      </c>
      <c r="AG54" s="20">
        <f>IFERROR(VLOOKUP($E54,INPUTS!$A$44:$G$103,6,0),SCENARIOS!$M$26)</f>
        <v>0.3</v>
      </c>
      <c r="AH54" s="15">
        <f t="shared" si="5"/>
        <v>6138.85984978259</v>
      </c>
      <c r="AI54" s="20">
        <f>IFERROR(VLOOKUP($E54,INPUTS!$A$44:$G$103,7,0),SCENARIOS!$N$26)</f>
        <v>0.5</v>
      </c>
      <c r="AJ54" s="15">
        <f t="shared" si="6"/>
        <v>12448.102756108</v>
      </c>
      <c r="AL54" t="str">
        <f t="shared" si="8"/>
        <v>Y</v>
      </c>
      <c r="AM54" s="21">
        <f t="shared" si="9"/>
        <v>24896.2055122161</v>
      </c>
      <c r="BC54" s="2" t="str">
        <v>HKG</v>
      </c>
      <c r="BD54" s="15">
        <f t="shared" si="16"/>
        <v>0</v>
      </c>
      <c r="BE54" s="15">
        <f t="shared" si="17"/>
        <v>145311.714126504</v>
      </c>
      <c r="BF54" s="15">
        <f t="shared" si="18"/>
        <v>741834.646219709</v>
      </c>
      <c r="BG54" s="15">
        <f t="shared" si="19"/>
        <v>1893579.76278785</v>
      </c>
      <c r="BH54" s="15">
        <f t="shared" si="20"/>
        <v>3625111.40755389</v>
      </c>
      <c r="BI54" s="15">
        <f t="shared" si="21"/>
        <v>7711104.75244908</v>
      </c>
      <c r="BJ54" s="23"/>
      <c r="BM54" s="2" t="str">
        <v>Sweden</v>
      </c>
      <c r="BN54" s="15">
        <f t="shared" si="22"/>
        <v>0</v>
      </c>
      <c r="BO54" s="15">
        <f t="shared" si="23"/>
        <v>16537.6206841952</v>
      </c>
      <c r="BP54" s="15">
        <f t="shared" si="24"/>
        <v>76686.5396391795</v>
      </c>
      <c r="BQ54" s="15">
        <f t="shared" si="25"/>
        <v>177801.43450296</v>
      </c>
      <c r="BR54" s="15">
        <f t="shared" si="26"/>
        <v>309180.890088947</v>
      </c>
      <c r="BS54" s="15">
        <f t="shared" si="27"/>
        <v>597375.650248523</v>
      </c>
    </row>
    <row r="55" ht="15" customHeight="1" spans="1:71">
      <c r="A55" s="24" t="s">
        <v>989</v>
      </c>
      <c r="B55" s="43" t="s">
        <v>461</v>
      </c>
      <c r="C55" s="44" t="s">
        <v>462</v>
      </c>
      <c r="D55" s="45" t="s">
        <v>366</v>
      </c>
      <c r="E55" s="10" t="s">
        <v>463</v>
      </c>
      <c r="F55" s="46" t="s">
        <v>930</v>
      </c>
      <c r="G55" s="45" t="s">
        <v>169</v>
      </c>
      <c r="H55" s="45" t="s">
        <v>203</v>
      </c>
      <c r="I55" s="46" t="s">
        <v>399</v>
      </c>
      <c r="J55" s="45" t="s">
        <v>165</v>
      </c>
      <c r="K55" s="45" t="s">
        <v>931</v>
      </c>
      <c r="L55" s="47" t="s">
        <v>302</v>
      </c>
      <c r="M55" s="13">
        <v>1333</v>
      </c>
      <c r="N55" s="14">
        <f t="shared" si="7"/>
        <v>3.65205479452055</v>
      </c>
      <c r="O55" s="15">
        <v>7480</v>
      </c>
      <c r="P55" s="15">
        <f t="shared" si="37"/>
        <v>9970840</v>
      </c>
      <c r="Q55" s="16">
        <f>IFERROR(VLOOKUP(G55,SCENARIOS!$A$13:$E$18,5,0),0.025)</f>
        <v>0.025</v>
      </c>
      <c r="R55" s="17">
        <f>IFERROR(VLOOKUP(L55,INPUTS!$A$107:$B$120,2,0),0.0082)</f>
        <v>0.0082</v>
      </c>
      <c r="S55" s="30">
        <f t="shared" si="38"/>
        <v>61.336</v>
      </c>
      <c r="T55" s="15">
        <f t="shared" si="39"/>
        <v>81760.888</v>
      </c>
      <c r="U55" s="15">
        <f>T55/INPUTS!$B$7*1000</f>
        <v>102201110</v>
      </c>
      <c r="V55" s="15">
        <f>T55*INPUTS!$B$6</f>
        <v>258364.40608</v>
      </c>
      <c r="W55" s="19" t="s">
        <v>396</v>
      </c>
      <c r="X55" s="19" t="s">
        <v>396</v>
      </c>
      <c r="Y55" s="20">
        <f>IFERROR(VLOOKUP(E55,INPUTS!$A$44:$B$103,2,0),0)</f>
        <v>0</v>
      </c>
      <c r="Z55" s="15">
        <f t="shared" si="3"/>
        <v>0</v>
      </c>
      <c r="AA55" s="20">
        <f>IFERROR(VLOOKUP(E55,INPUTS!$A$44:$C$103,3,0),SCENARIOS!$J$26)</f>
        <v>0.025</v>
      </c>
      <c r="AB55" s="15">
        <f t="shared" si="41"/>
        <v>2312.62350441076</v>
      </c>
      <c r="AC55" s="20">
        <f>IFERROR(VLOOKUP($E55,INPUTS!$A$44:$G$103,4,0),SCENARIOS!$K$26)</f>
        <v>0.1</v>
      </c>
      <c r="AD55" s="15">
        <f t="shared" si="41"/>
        <v>10466.0849048569</v>
      </c>
      <c r="AE55" s="20">
        <f>IFERROR(VLOOKUP($E55,INPUTS!$A$44:$G$103,5,0),SCENARIOS!$L$26)</f>
        <v>0.2</v>
      </c>
      <c r="AF55" s="15">
        <f t="shared" si="41"/>
        <v>23682.8288363315</v>
      </c>
      <c r="AG55" s="20">
        <f>IFERROR(VLOOKUP($E55,INPUTS!$A$44:$G$103,6,0),SCENARIOS!$M$26)</f>
        <v>0.3</v>
      </c>
      <c r="AH55" s="15">
        <f t="shared" si="5"/>
        <v>40192.4205748625</v>
      </c>
      <c r="AI55" s="20">
        <f>IFERROR(VLOOKUP($E55,INPUTS!$A$44:$G$103,7,0),SCENARIOS!$N$26)</f>
        <v>0.5</v>
      </c>
      <c r="AJ55" s="15">
        <f t="shared" si="6"/>
        <v>75790.0578905893</v>
      </c>
      <c r="AL55" t="str">
        <f t="shared" si="8"/>
        <v>N</v>
      </c>
      <c r="AM55" s="21">
        <f t="shared" si="9"/>
        <v>151580.115781179</v>
      </c>
      <c r="BC55" s="2" t="str">
        <v>HND</v>
      </c>
      <c r="BD55" s="15">
        <f t="shared" si="16"/>
        <v>0</v>
      </c>
      <c r="BE55" s="15">
        <f t="shared" si="17"/>
        <v>53465.4028069225</v>
      </c>
      <c r="BF55" s="15">
        <f t="shared" si="18"/>
        <v>102355.361751166</v>
      </c>
      <c r="BG55" s="15">
        <f t="shared" si="19"/>
        <v>261268.522052063</v>
      </c>
      <c r="BH55" s="15">
        <f t="shared" si="20"/>
        <v>444602.930075564</v>
      </c>
      <c r="BI55" s="15">
        <f t="shared" si="21"/>
        <v>709298.152861148</v>
      </c>
      <c r="BJ55" s="23"/>
      <c r="BM55" s="2" t="str">
        <v>Switzerland</v>
      </c>
      <c r="BN55" s="15">
        <f t="shared" si="22"/>
        <v>32578.7776</v>
      </c>
      <c r="BO55" s="15">
        <f t="shared" si="23"/>
        <v>113303.196732197</v>
      </c>
      <c r="BP55" s="15">
        <f t="shared" si="24"/>
        <v>328373.64626737</v>
      </c>
      <c r="BQ55" s="15">
        <f t="shared" si="25"/>
        <v>761350.109602243</v>
      </c>
      <c r="BR55" s="15">
        <f t="shared" si="26"/>
        <v>1176817.92470312</v>
      </c>
      <c r="BS55" s="15">
        <f t="shared" si="27"/>
        <v>1705318.13784983</v>
      </c>
    </row>
    <row r="56" ht="15" customHeight="1" spans="1:71">
      <c r="A56" s="6" t="s">
        <v>990</v>
      </c>
      <c r="B56" s="43" t="s">
        <v>461</v>
      </c>
      <c r="C56" s="44" t="s">
        <v>462</v>
      </c>
      <c r="D56" s="45" t="s">
        <v>366</v>
      </c>
      <c r="E56" s="10" t="s">
        <v>463</v>
      </c>
      <c r="F56" s="46" t="s">
        <v>930</v>
      </c>
      <c r="G56" s="45" t="s">
        <v>169</v>
      </c>
      <c r="H56" s="45" t="s">
        <v>234</v>
      </c>
      <c r="I56" s="46" t="s">
        <v>424</v>
      </c>
      <c r="J56" s="45" t="s">
        <v>173</v>
      </c>
      <c r="K56" s="45" t="s">
        <v>931</v>
      </c>
      <c r="L56" s="47" t="s">
        <v>302</v>
      </c>
      <c r="M56" s="13">
        <v>1333</v>
      </c>
      <c r="N56" s="14">
        <f t="shared" si="7"/>
        <v>3.65205479452055</v>
      </c>
      <c r="O56" s="15">
        <v>11200</v>
      </c>
      <c r="P56" s="15">
        <f t="shared" si="37"/>
        <v>14929600</v>
      </c>
      <c r="Q56" s="16">
        <f>IFERROR(VLOOKUP(G56,SCENARIOS!$A$13:$E$18,5,0),0.025)</f>
        <v>0.025</v>
      </c>
      <c r="R56" s="17">
        <f>IFERROR(VLOOKUP(L56,INPUTS!$A$107:$B$120,2,0),0.0082)</f>
        <v>0.0082</v>
      </c>
      <c r="S56" s="18">
        <f t="shared" si="38"/>
        <v>91.84</v>
      </c>
      <c r="T56" s="15">
        <f t="shared" si="39"/>
        <v>122422.72</v>
      </c>
      <c r="U56" s="15">
        <f>T56/INPUTS!$B$7*1000</f>
        <v>153028400</v>
      </c>
      <c r="V56" s="15">
        <f>T56*INPUTS!$B$6</f>
        <v>386855.7952</v>
      </c>
      <c r="W56" s="19" t="s">
        <v>396</v>
      </c>
      <c r="X56" s="19" t="s">
        <v>396</v>
      </c>
      <c r="Y56" s="20">
        <f>IFERROR(VLOOKUP(E56,INPUTS!$A$44:$B$103,2,0),0)</f>
        <v>0</v>
      </c>
      <c r="Z56" s="15">
        <f t="shared" si="3"/>
        <v>0</v>
      </c>
      <c r="AA56" s="20">
        <f>IFERROR(VLOOKUP(E56,INPUTS!$A$44:$C$103,3,0),SCENARIOS!$J$26)</f>
        <v>0.025</v>
      </c>
      <c r="AB56" s="15">
        <f t="shared" si="41"/>
        <v>3462.75177131023</v>
      </c>
      <c r="AC56" s="20">
        <f>IFERROR(VLOOKUP($E56,INPUTS!$A$44:$G$103,4,0),SCENARIOS!$K$26)</f>
        <v>0.1</v>
      </c>
      <c r="AD56" s="15">
        <f t="shared" si="41"/>
        <v>15671.1431730478</v>
      </c>
      <c r="AE56" s="20">
        <f>IFERROR(VLOOKUP($E56,INPUTS!$A$44:$G$103,5,0),SCENARIOS!$L$26)</f>
        <v>0.2</v>
      </c>
      <c r="AF56" s="15">
        <f t="shared" si="41"/>
        <v>35460.9201827423</v>
      </c>
      <c r="AG56" s="20">
        <f>IFERROR(VLOOKUP($E56,INPUTS!$A$44:$G$103,6,0),SCENARIOS!$M$26)</f>
        <v>0.3</v>
      </c>
      <c r="AH56" s="15">
        <f t="shared" si="5"/>
        <v>60181.1644971203</v>
      </c>
      <c r="AI56" s="20">
        <f>IFERROR(VLOOKUP($E56,INPUTS!$A$44:$G$103,7,0),SCENARIOS!$N$26)</f>
        <v>0.5</v>
      </c>
      <c r="AJ56" s="15">
        <f t="shared" si="6"/>
        <v>113482.439622273</v>
      </c>
      <c r="AL56" t="str">
        <f t="shared" si="8"/>
        <v>N</v>
      </c>
      <c r="AM56" s="21">
        <f t="shared" si="9"/>
        <v>226964.879244545</v>
      </c>
      <c r="BC56" s="2" t="str">
        <v>HNL</v>
      </c>
      <c r="BD56" s="15">
        <f t="shared" si="16"/>
        <v>0</v>
      </c>
      <c r="BE56" s="15">
        <f t="shared" si="17"/>
        <v>10160.1946450786</v>
      </c>
      <c r="BF56" s="15">
        <f t="shared" si="18"/>
        <v>45981.3106640372</v>
      </c>
      <c r="BG56" s="15">
        <f t="shared" si="19"/>
        <v>104047.265049534</v>
      </c>
      <c r="BH56" s="15">
        <f t="shared" si="20"/>
        <v>176579.895308776</v>
      </c>
      <c r="BI56" s="15">
        <f t="shared" si="21"/>
        <v>332973.239639526</v>
      </c>
      <c r="BJ56" s="23"/>
      <c r="BM56" s="2" t="str">
        <v>Taiwan</v>
      </c>
      <c r="BN56" s="15">
        <f t="shared" si="22"/>
        <v>0</v>
      </c>
      <c r="BO56" s="15">
        <f t="shared" si="23"/>
        <v>92690.4945655361</v>
      </c>
      <c r="BP56" s="15">
        <f t="shared" si="24"/>
        <v>473196.676932</v>
      </c>
      <c r="BQ56" s="15">
        <f t="shared" si="25"/>
        <v>1207864.38840916</v>
      </c>
      <c r="BR56" s="15">
        <f t="shared" si="26"/>
        <v>2312362.57339043</v>
      </c>
      <c r="BS56" s="15">
        <f t="shared" si="27"/>
        <v>4918709.53038876</v>
      </c>
    </row>
    <row r="57" ht="15" customHeight="1" spans="1:71">
      <c r="A57" s="24" t="s">
        <v>991</v>
      </c>
      <c r="B57" s="43" t="s">
        <v>461</v>
      </c>
      <c r="C57" s="44" t="s">
        <v>462</v>
      </c>
      <c r="D57" s="45" t="s">
        <v>366</v>
      </c>
      <c r="E57" s="10" t="s">
        <v>463</v>
      </c>
      <c r="F57" s="46" t="s">
        <v>930</v>
      </c>
      <c r="G57" s="45" t="s">
        <v>169</v>
      </c>
      <c r="H57" s="45" t="s">
        <v>242</v>
      </c>
      <c r="I57" s="46" t="s">
        <v>421</v>
      </c>
      <c r="J57" s="45" t="s">
        <v>173</v>
      </c>
      <c r="K57" s="45" t="s">
        <v>931</v>
      </c>
      <c r="L57" s="47" t="s">
        <v>302</v>
      </c>
      <c r="M57" s="13">
        <v>664</v>
      </c>
      <c r="N57" s="14">
        <f t="shared" si="7"/>
        <v>1.81917808219178</v>
      </c>
      <c r="O57" s="15">
        <v>14420</v>
      </c>
      <c r="P57" s="15">
        <f t="shared" si="37"/>
        <v>9574880</v>
      </c>
      <c r="Q57" s="16">
        <f>IFERROR(VLOOKUP(G57,SCENARIOS!$A$13:$E$18,5,0),0.025)</f>
        <v>0.025</v>
      </c>
      <c r="R57" s="17">
        <f>IFERROR(VLOOKUP(L57,INPUTS!$A$107:$B$120,2,0),0.0082)</f>
        <v>0.0082</v>
      </c>
      <c r="S57" s="30">
        <f t="shared" si="38"/>
        <v>118.244</v>
      </c>
      <c r="T57" s="15">
        <f t="shared" si="39"/>
        <v>78514.016</v>
      </c>
      <c r="U57" s="15">
        <f>T57/INPUTS!$B$7*1000</f>
        <v>98142520</v>
      </c>
      <c r="V57" s="15">
        <f>T57*INPUTS!$B$6</f>
        <v>248104.29056</v>
      </c>
      <c r="W57" s="19" t="s">
        <v>396</v>
      </c>
      <c r="X57" s="19" t="s">
        <v>396</v>
      </c>
      <c r="Y57" s="20">
        <f>IFERROR(VLOOKUP(E57,INPUTS!$A$44:$B$103,2,0),0)</f>
        <v>0</v>
      </c>
      <c r="Z57" s="15">
        <f t="shared" si="3"/>
        <v>0</v>
      </c>
      <c r="AA57" s="20">
        <f>IFERROR(VLOOKUP(E57,INPUTS!$A$44:$C$103,3,0),SCENARIOS!$J$26)</f>
        <v>0.025</v>
      </c>
      <c r="AB57" s="15">
        <f t="shared" si="41"/>
        <v>2220.78506323565</v>
      </c>
      <c r="AC57" s="20">
        <f>IFERROR(VLOOKUP($E57,INPUTS!$A$44:$G$103,4,0),SCENARIOS!$K$26)</f>
        <v>0.1</v>
      </c>
      <c r="AD57" s="15">
        <f t="shared" si="41"/>
        <v>10050.4578384385</v>
      </c>
      <c r="AE57" s="20">
        <f>IFERROR(VLOOKUP($E57,INPUTS!$A$44:$G$103,5,0),SCENARIOS!$L$26)</f>
        <v>0.2</v>
      </c>
      <c r="AF57" s="15">
        <f t="shared" si="41"/>
        <v>22742.3410834407</v>
      </c>
      <c r="AG57" s="20">
        <f>IFERROR(VLOOKUP($E57,INPUTS!$A$44:$G$103,6,0),SCENARIOS!$M$26)</f>
        <v>0.3</v>
      </c>
      <c r="AH57" s="15">
        <f t="shared" si="5"/>
        <v>38596.3072232469</v>
      </c>
      <c r="AI57" s="20">
        <f>IFERROR(VLOOKUP($E57,INPUTS!$A$44:$G$103,7,0),SCENARIOS!$N$26)</f>
        <v>0.5</v>
      </c>
      <c r="AJ57" s="15">
        <f t="shared" si="6"/>
        <v>72780.2982993856</v>
      </c>
      <c r="AL57" t="str">
        <f t="shared" si="8"/>
        <v>N</v>
      </c>
      <c r="AM57" s="21">
        <f t="shared" si="9"/>
        <v>145560.596598771</v>
      </c>
      <c r="BC57" s="2" t="str">
        <v>IAH</v>
      </c>
      <c r="BD57" s="15">
        <f t="shared" si="16"/>
        <v>0</v>
      </c>
      <c r="BE57" s="15">
        <f t="shared" si="17"/>
        <v>17518.9420553457</v>
      </c>
      <c r="BF57" s="15">
        <f t="shared" si="18"/>
        <v>79284.2996902924</v>
      </c>
      <c r="BG57" s="15">
        <f t="shared" si="19"/>
        <v>179405.815645757</v>
      </c>
      <c r="BH57" s="15">
        <f t="shared" si="20"/>
        <v>304471.819892926</v>
      </c>
      <c r="BI57" s="15">
        <f t="shared" si="21"/>
        <v>574136.529367686</v>
      </c>
      <c r="BJ57" s="23"/>
      <c r="BM57" s="2" t="str">
        <v>Thailand</v>
      </c>
      <c r="BN57" s="15">
        <f t="shared" si="22"/>
        <v>0</v>
      </c>
      <c r="BO57" s="15">
        <f t="shared" si="23"/>
        <v>96890.4709713431</v>
      </c>
      <c r="BP57" s="15">
        <f t="shared" si="24"/>
        <v>494638.086730667</v>
      </c>
      <c r="BQ57" s="15">
        <f t="shared" si="25"/>
        <v>1262594.94040925</v>
      </c>
      <c r="BR57" s="15">
        <f t="shared" si="26"/>
        <v>2417139.96502517</v>
      </c>
      <c r="BS57" s="15">
        <f t="shared" si="27"/>
        <v>5141585.28557254</v>
      </c>
    </row>
    <row r="58" ht="15" customHeight="1" spans="1:71">
      <c r="A58" s="6" t="s">
        <v>992</v>
      </c>
      <c r="B58" s="43" t="s">
        <v>461</v>
      </c>
      <c r="C58" s="44" t="s">
        <v>462</v>
      </c>
      <c r="D58" s="45" t="s">
        <v>366</v>
      </c>
      <c r="E58" s="10" t="s">
        <v>463</v>
      </c>
      <c r="F58" s="46" t="s">
        <v>930</v>
      </c>
      <c r="G58" s="45" t="s">
        <v>169</v>
      </c>
      <c r="H58" s="45" t="s">
        <v>452</v>
      </c>
      <c r="I58" s="46" t="s">
        <v>451</v>
      </c>
      <c r="J58" s="45" t="s">
        <v>181</v>
      </c>
      <c r="K58" s="45" t="s">
        <v>931</v>
      </c>
      <c r="L58" s="47" t="s">
        <v>302</v>
      </c>
      <c r="M58" s="13">
        <v>1333</v>
      </c>
      <c r="N58" s="14">
        <f t="shared" si="7"/>
        <v>3.65205479452055</v>
      </c>
      <c r="O58" s="15">
        <v>9700</v>
      </c>
      <c r="P58" s="15">
        <f t="shared" si="37"/>
        <v>12930100</v>
      </c>
      <c r="Q58" s="16">
        <f>IFERROR(VLOOKUP(G58,SCENARIOS!$A$13:$E$18,5,0),0.025)</f>
        <v>0.025</v>
      </c>
      <c r="R58" s="17">
        <f>IFERROR(VLOOKUP(L58,INPUTS!$A$107:$B$120,2,0),0.0082)</f>
        <v>0.0082</v>
      </c>
      <c r="S58" s="18">
        <f t="shared" si="38"/>
        <v>79.54</v>
      </c>
      <c r="T58" s="15">
        <f t="shared" si="39"/>
        <v>106026.82</v>
      </c>
      <c r="U58" s="15">
        <f>T58/INPUTS!$B$7*1000</f>
        <v>132533525</v>
      </c>
      <c r="V58" s="15">
        <f>T58*INPUTS!$B$6</f>
        <v>335044.7512</v>
      </c>
      <c r="W58" s="19" t="s">
        <v>396</v>
      </c>
      <c r="X58" s="19" t="s">
        <v>396</v>
      </c>
      <c r="Y58" s="20">
        <f>IFERROR(VLOOKUP(E58,INPUTS!$A$44:$B$103,2,0),0)</f>
        <v>0</v>
      </c>
      <c r="Z58" s="15">
        <f t="shared" si="3"/>
        <v>0</v>
      </c>
      <c r="AA58" s="20">
        <f>IFERROR(VLOOKUP(E58,INPUTS!$A$44:$C$103,3,0),SCENARIOS!$J$26)</f>
        <v>0.025</v>
      </c>
      <c r="AB58" s="15">
        <f t="shared" si="41"/>
        <v>2998.9903733669</v>
      </c>
      <c r="AC58" s="20">
        <f>IFERROR(VLOOKUP($E58,INPUTS!$A$44:$G$103,4,0),SCENARIOS!$K$26)</f>
        <v>0.1</v>
      </c>
      <c r="AD58" s="15">
        <f t="shared" si="41"/>
        <v>13572.3293552289</v>
      </c>
      <c r="AE58" s="20">
        <f>IFERROR(VLOOKUP($E58,INPUTS!$A$44:$G$103,5,0),SCENARIOS!$L$26)</f>
        <v>0.2</v>
      </c>
      <c r="AF58" s="15">
        <f t="shared" si="41"/>
        <v>30711.689801125</v>
      </c>
      <c r="AG58" s="20">
        <f>IFERROR(VLOOKUP($E58,INPUTS!$A$44:$G$103,6,0),SCENARIOS!$M$26)</f>
        <v>0.3</v>
      </c>
      <c r="AH58" s="15">
        <f t="shared" si="5"/>
        <v>52121.1871091132</v>
      </c>
      <c r="AI58" s="20">
        <f>IFERROR(VLOOKUP($E58,INPUTS!$A$44:$G$103,7,0),SCENARIOS!$N$26)</f>
        <v>0.5</v>
      </c>
      <c r="AJ58" s="15">
        <f t="shared" si="6"/>
        <v>98283.8986014326</v>
      </c>
      <c r="AL58" t="str">
        <f t="shared" si="8"/>
        <v>N</v>
      </c>
      <c r="AM58" s="21">
        <f t="shared" si="9"/>
        <v>196567.797202865</v>
      </c>
      <c r="BC58" s="2" t="str">
        <v>ICN</v>
      </c>
      <c r="BD58" s="15">
        <f t="shared" si="16"/>
        <v>0</v>
      </c>
      <c r="BE58" s="15">
        <f t="shared" si="17"/>
        <v>163924.704779046</v>
      </c>
      <c r="BF58" s="15">
        <f t="shared" si="18"/>
        <v>836856.31339101</v>
      </c>
      <c r="BG58" s="15">
        <f t="shared" si="19"/>
        <v>2136128.56648534</v>
      </c>
      <c r="BH58" s="15">
        <f t="shared" si="20"/>
        <v>4089452.25680218</v>
      </c>
      <c r="BI58" s="15">
        <f t="shared" si="21"/>
        <v>8698820.8601344</v>
      </c>
      <c r="BJ58" s="23"/>
      <c r="BM58" s="2" t="str">
        <v>Turkey</v>
      </c>
      <c r="BN58" s="15">
        <f t="shared" si="22"/>
        <v>0</v>
      </c>
      <c r="BO58" s="15">
        <f t="shared" si="23"/>
        <v>130720.952557974</v>
      </c>
      <c r="BP58" s="15">
        <f t="shared" si="24"/>
        <v>621021.940856881</v>
      </c>
      <c r="BQ58" s="15">
        <f t="shared" si="25"/>
        <v>1475158.50932392</v>
      </c>
      <c r="BR58" s="15">
        <f t="shared" si="26"/>
        <v>2628038.34027372</v>
      </c>
      <c r="BS58" s="15">
        <f t="shared" si="27"/>
        <v>5202141.91243006</v>
      </c>
    </row>
    <row r="59" ht="15" customHeight="1" spans="1:71">
      <c r="A59" s="24" t="s">
        <v>993</v>
      </c>
      <c r="B59" s="43" t="s">
        <v>461</v>
      </c>
      <c r="C59" s="44" t="s">
        <v>462</v>
      </c>
      <c r="D59" s="45" t="s">
        <v>366</v>
      </c>
      <c r="E59" s="10" t="s">
        <v>463</v>
      </c>
      <c r="F59" s="46" t="s">
        <v>930</v>
      </c>
      <c r="G59" s="45" t="s">
        <v>169</v>
      </c>
      <c r="H59" s="45" t="s">
        <v>440</v>
      </c>
      <c r="I59" s="46" t="s">
        <v>439</v>
      </c>
      <c r="J59" s="45" t="s">
        <v>177</v>
      </c>
      <c r="K59" s="45" t="s">
        <v>931</v>
      </c>
      <c r="L59" s="47" t="s">
        <v>302</v>
      </c>
      <c r="M59" s="13">
        <v>1333</v>
      </c>
      <c r="N59" s="14">
        <f t="shared" si="7"/>
        <v>3.65205479452055</v>
      </c>
      <c r="O59" s="15">
        <v>12030</v>
      </c>
      <c r="P59" s="15">
        <f t="shared" si="37"/>
        <v>16035990</v>
      </c>
      <c r="Q59" s="16">
        <f>IFERROR(VLOOKUP(G59,SCENARIOS!$A$13:$E$18,5,0),0.025)</f>
        <v>0.025</v>
      </c>
      <c r="R59" s="17">
        <f>IFERROR(VLOOKUP(L59,INPUTS!$A$107:$B$120,2,0),0.0082)</f>
        <v>0.0082</v>
      </c>
      <c r="S59" s="30">
        <f t="shared" si="38"/>
        <v>98.646</v>
      </c>
      <c r="T59" s="15">
        <f t="shared" si="39"/>
        <v>131495.118</v>
      </c>
      <c r="U59" s="15">
        <f>T59/INPUTS!$B$7*1000</f>
        <v>164368897.5</v>
      </c>
      <c r="V59" s="15">
        <f>T59*INPUTS!$B$6</f>
        <v>415524.57288</v>
      </c>
      <c r="W59" s="19" t="s">
        <v>396</v>
      </c>
      <c r="X59" s="19" t="s">
        <v>396</v>
      </c>
      <c r="Y59" s="20">
        <f>IFERROR(VLOOKUP(E59,INPUTS!$A$44:$B$103,2,0),0)</f>
        <v>0</v>
      </c>
      <c r="Z59" s="15">
        <f t="shared" si="3"/>
        <v>0</v>
      </c>
      <c r="AA59" s="20">
        <f>IFERROR(VLOOKUP(E59,INPUTS!$A$44:$C$103,3,0),SCENARIOS!$J$26)</f>
        <v>0.025</v>
      </c>
      <c r="AB59" s="15">
        <f t="shared" si="41"/>
        <v>3719.36641150555</v>
      </c>
      <c r="AC59" s="20">
        <f>IFERROR(VLOOKUP($E59,INPUTS!$A$44:$G$103,4,0),SCENARIOS!$K$26)</f>
        <v>0.1</v>
      </c>
      <c r="AD59" s="15">
        <f t="shared" si="41"/>
        <v>16832.4868189076</v>
      </c>
      <c r="AE59" s="20">
        <f>IFERROR(VLOOKUP($E59,INPUTS!$A$44:$G$103,5,0),SCENARIOS!$L$26)</f>
        <v>0.2</v>
      </c>
      <c r="AF59" s="15">
        <f t="shared" si="41"/>
        <v>38088.8276605705</v>
      </c>
      <c r="AG59" s="20">
        <f>IFERROR(VLOOKUP($E59,INPUTS!$A$44:$G$103,6,0),SCENARIOS!$M$26)</f>
        <v>0.3</v>
      </c>
      <c r="AH59" s="15">
        <f t="shared" si="5"/>
        <v>64641.0186518177</v>
      </c>
      <c r="AI59" s="20">
        <f>IFERROR(VLOOKUP($E59,INPUTS!$A$44:$G$103,7,0),SCENARIOS!$N$26)</f>
        <v>0.5</v>
      </c>
      <c r="AJ59" s="15">
        <f t="shared" si="6"/>
        <v>121892.298987138</v>
      </c>
      <c r="AL59" t="str">
        <f t="shared" si="8"/>
        <v>N</v>
      </c>
      <c r="AM59" s="21">
        <f t="shared" si="9"/>
        <v>243784.597974275</v>
      </c>
      <c r="BC59" s="2" t="str">
        <v>IND</v>
      </c>
      <c r="BD59" s="15">
        <f t="shared" si="16"/>
        <v>0</v>
      </c>
      <c r="BE59" s="15">
        <f t="shared" si="17"/>
        <v>2343.54093094032</v>
      </c>
      <c r="BF59" s="15">
        <f t="shared" si="18"/>
        <v>10606.0058260449</v>
      </c>
      <c r="BG59" s="15">
        <f t="shared" si="19"/>
        <v>23999.444195106</v>
      </c>
      <c r="BH59" s="15">
        <f t="shared" si="20"/>
        <v>40729.7524007297</v>
      </c>
      <c r="BI59" s="15">
        <f t="shared" si="21"/>
        <v>76803.2939586453</v>
      </c>
      <c r="BJ59" s="23"/>
      <c r="BM59" s="2" t="str">
        <v>UAE</v>
      </c>
      <c r="BN59" s="15">
        <f t="shared" si="22"/>
        <v>0</v>
      </c>
      <c r="BO59" s="15">
        <f t="shared" si="23"/>
        <v>291106.927822794</v>
      </c>
      <c r="BP59" s="15">
        <f t="shared" si="24"/>
        <v>1451088.78151383</v>
      </c>
      <c r="BQ59" s="15">
        <f t="shared" si="25"/>
        <v>3616641.25890723</v>
      </c>
      <c r="BR59" s="15">
        <f t="shared" si="26"/>
        <v>6760489.51773187</v>
      </c>
      <c r="BS59" s="15">
        <f t="shared" si="27"/>
        <v>14041333.2111512</v>
      </c>
    </row>
    <row r="60" ht="15" customHeight="1" spans="1:71">
      <c r="A60" s="6" t="s">
        <v>994</v>
      </c>
      <c r="B60" s="43" t="s">
        <v>461</v>
      </c>
      <c r="C60" s="44" t="s">
        <v>462</v>
      </c>
      <c r="D60" s="45" t="s">
        <v>366</v>
      </c>
      <c r="E60" s="10" t="s">
        <v>263</v>
      </c>
      <c r="F60" s="46" t="s">
        <v>930</v>
      </c>
      <c r="G60" s="45" t="s">
        <v>169</v>
      </c>
      <c r="H60" s="45" t="s">
        <v>234</v>
      </c>
      <c r="I60" s="46" t="s">
        <v>424</v>
      </c>
      <c r="J60" s="45" t="s">
        <v>173</v>
      </c>
      <c r="K60" s="45" t="s">
        <v>931</v>
      </c>
      <c r="L60" s="47" t="s">
        <v>305</v>
      </c>
      <c r="M60" s="13">
        <v>2665</v>
      </c>
      <c r="N60" s="14">
        <f t="shared" si="7"/>
        <v>7.3013698630137</v>
      </c>
      <c r="O60" s="15">
        <v>5650</v>
      </c>
      <c r="P60" s="15">
        <f t="shared" si="37"/>
        <v>15057250</v>
      </c>
      <c r="Q60" s="16">
        <f>IFERROR(VLOOKUP(G60,SCENARIOS!$A$13:$E$18,5,0),0.025)</f>
        <v>0.025</v>
      </c>
      <c r="R60" s="17">
        <f>IFERROR(VLOOKUP(L60,INPUTS!$A$107:$B$120,2,0),0.0082)</f>
        <v>0.0096</v>
      </c>
      <c r="S60" s="18">
        <f t="shared" si="38"/>
        <v>54.24</v>
      </c>
      <c r="T60" s="15">
        <f t="shared" si="39"/>
        <v>144549.6</v>
      </c>
      <c r="U60" s="15">
        <f>T60/INPUTS!$B$7*1000</f>
        <v>180687000</v>
      </c>
      <c r="V60" s="15">
        <f>T60*INPUTS!$B$6</f>
        <v>456776.736</v>
      </c>
      <c r="W60" s="19" t="s">
        <v>396</v>
      </c>
      <c r="X60" s="19" t="s">
        <v>396</v>
      </c>
      <c r="Y60" s="20">
        <f>IFERROR(VLOOKUP(E60,INPUTS!$A$44:$B$103,2,0),0)</f>
        <v>0.005</v>
      </c>
      <c r="Z60" s="15">
        <f t="shared" si="3"/>
        <v>722.748</v>
      </c>
      <c r="AA60" s="20">
        <f>IFERROR(VLOOKUP(E60,INPUTS!$A$44:$C$103,3,0),SCENARIOS!$J$26)</f>
        <v>0.03</v>
      </c>
      <c r="AB60" s="15">
        <f t="shared" si="41"/>
        <v>4906.33813830164</v>
      </c>
      <c r="AC60" s="20">
        <f>IFERROR(VLOOKUP($E60,INPUTS!$A$44:$G$103,4,0),SCENARIOS!$K$26)</f>
        <v>0.1</v>
      </c>
      <c r="AD60" s="15">
        <f t="shared" si="41"/>
        <v>18503.5708829766</v>
      </c>
      <c r="AE60" s="20">
        <f>IFERROR(VLOOKUP($E60,INPUTS!$A$44:$G$103,5,0),SCENARIOS!$L$26)</f>
        <v>0.2</v>
      </c>
      <c r="AF60" s="15">
        <f t="shared" si="41"/>
        <v>41870.184129607</v>
      </c>
      <c r="AG60" s="20">
        <f>IFERROR(VLOOKUP($E60,INPUTS!$A$44:$G$103,6,0),SCENARIOS!$M$26)</f>
        <v>0.3</v>
      </c>
      <c r="AH60" s="15">
        <f t="shared" si="5"/>
        <v>71058.4052992201</v>
      </c>
      <c r="AI60" s="20">
        <f>IFERROR(VLOOKUP($E60,INPUTS!$A$44:$G$103,7,0),SCENARIOS!$N$26)</f>
        <v>0.4</v>
      </c>
      <c r="AJ60" s="15">
        <f t="shared" si="6"/>
        <v>107194.751133931</v>
      </c>
      <c r="AL60" t="str">
        <f t="shared" si="8"/>
        <v>N</v>
      </c>
      <c r="AM60" s="21">
        <f t="shared" si="9"/>
        <v>267986.877834828</v>
      </c>
      <c r="BC60" s="2" t="str">
        <v>IST</v>
      </c>
      <c r="BD60" s="15">
        <f t="shared" si="16"/>
        <v>0</v>
      </c>
      <c r="BE60" s="15">
        <f t="shared" si="17"/>
        <v>56980.811608289</v>
      </c>
      <c r="BF60" s="15">
        <f t="shared" si="18"/>
        <v>270701.318527237</v>
      </c>
      <c r="BG60" s="15">
        <f t="shared" si="19"/>
        <v>643016.497870704</v>
      </c>
      <c r="BH60" s="15">
        <f t="shared" si="20"/>
        <v>1145552.83323907</v>
      </c>
      <c r="BI60" s="15">
        <f t="shared" si="21"/>
        <v>2267595.68738837</v>
      </c>
      <c r="BJ60" s="23"/>
      <c r="BM60" s="2" t="str">
        <v>United Kingdom</v>
      </c>
      <c r="BN60" s="15">
        <f t="shared" si="22"/>
        <v>194969.07059</v>
      </c>
      <c r="BO60" s="15">
        <f t="shared" si="23"/>
        <v>1149629.11217973</v>
      </c>
      <c r="BP60" s="15">
        <f t="shared" si="24"/>
        <v>2055664.30634942</v>
      </c>
      <c r="BQ60" s="15">
        <f t="shared" si="25"/>
        <v>4766156.67162955</v>
      </c>
      <c r="BR60" s="15">
        <f t="shared" si="26"/>
        <v>7407583.22319404</v>
      </c>
      <c r="BS60" s="15">
        <f t="shared" si="27"/>
        <v>10910515.8317263</v>
      </c>
    </row>
    <row r="61" ht="15" customHeight="1" spans="1:71">
      <c r="A61" s="24" t="s">
        <v>995</v>
      </c>
      <c r="B61" s="43" t="s">
        <v>461</v>
      </c>
      <c r="C61" s="44" t="s">
        <v>462</v>
      </c>
      <c r="D61" s="45" t="s">
        <v>366</v>
      </c>
      <c r="E61" s="10" t="s">
        <v>1009</v>
      </c>
      <c r="F61" s="46" t="s">
        <v>930</v>
      </c>
      <c r="G61" s="45" t="s">
        <v>169</v>
      </c>
      <c r="H61" s="45" t="s">
        <v>469</v>
      </c>
      <c r="I61" s="46" t="s">
        <v>391</v>
      </c>
      <c r="J61" s="45" t="s">
        <v>165</v>
      </c>
      <c r="K61" s="45" t="s">
        <v>931</v>
      </c>
      <c r="L61" s="47" t="s">
        <v>302</v>
      </c>
      <c r="M61" s="13">
        <v>1333</v>
      </c>
      <c r="N61" s="14">
        <f t="shared" si="7"/>
        <v>3.65205479452055</v>
      </c>
      <c r="O61" s="15">
        <v>7580</v>
      </c>
      <c r="P61" s="15">
        <f t="shared" si="37"/>
        <v>10104140</v>
      </c>
      <c r="Q61" s="16">
        <f>IFERROR(VLOOKUP(G61,SCENARIOS!$A$13:$E$18,5,0),0.025)</f>
        <v>0.025</v>
      </c>
      <c r="R61" s="17">
        <f>IFERROR(VLOOKUP(L61,INPUTS!$A$107:$B$120,2,0),0.0082)</f>
        <v>0.0082</v>
      </c>
      <c r="S61" s="30">
        <f t="shared" si="38"/>
        <v>62.156</v>
      </c>
      <c r="T61" s="15">
        <f t="shared" si="39"/>
        <v>82853.948</v>
      </c>
      <c r="U61" s="15">
        <f>T61/INPUTS!$B$7*1000</f>
        <v>103567435</v>
      </c>
      <c r="V61" s="15">
        <f>T61*INPUTS!$B$6</f>
        <v>261818.47568</v>
      </c>
      <c r="W61" s="19" t="s">
        <v>396</v>
      </c>
      <c r="X61" s="19" t="s">
        <v>396</v>
      </c>
      <c r="Y61" s="20">
        <f>IFERROR(VLOOKUP(E61,INPUTS!$A$44:$B$103,2,0),0)</f>
        <v>0</v>
      </c>
      <c r="Z61" s="15">
        <f t="shared" si="3"/>
        <v>0</v>
      </c>
      <c r="AA61" s="20">
        <f>IFERROR(VLOOKUP(E61,INPUTS!$A$44:$C$103,3,0),SCENARIOS!$J$26)</f>
        <v>0.025</v>
      </c>
      <c r="AB61" s="15">
        <f t="shared" si="41"/>
        <v>2343.54093094032</v>
      </c>
      <c r="AC61" s="20">
        <f>IFERROR(VLOOKUP($E61,INPUTS!$A$44:$G$103,4,0),SCENARIOS!$K$26)</f>
        <v>0.1</v>
      </c>
      <c r="AD61" s="15">
        <f t="shared" si="41"/>
        <v>10606.0058260449</v>
      </c>
      <c r="AE61" s="20">
        <f>IFERROR(VLOOKUP($E61,INPUTS!$A$44:$G$103,5,0),SCENARIOS!$L$26)</f>
        <v>0.2</v>
      </c>
      <c r="AF61" s="15">
        <f t="shared" si="41"/>
        <v>23999.444195106</v>
      </c>
      <c r="AG61" s="20">
        <f>IFERROR(VLOOKUP($E61,INPUTS!$A$44:$G$103,6,0),SCENARIOS!$M$26)</f>
        <v>0.3</v>
      </c>
      <c r="AH61" s="15">
        <f t="shared" si="5"/>
        <v>40729.7524007297</v>
      </c>
      <c r="AI61" s="20">
        <f>IFERROR(VLOOKUP($E61,INPUTS!$A$44:$G$103,7,0),SCENARIOS!$N$26)</f>
        <v>0.5</v>
      </c>
      <c r="AJ61" s="15">
        <f t="shared" si="6"/>
        <v>76803.2939586453</v>
      </c>
      <c r="AL61" t="str">
        <f t="shared" si="8"/>
        <v>N</v>
      </c>
      <c r="AM61" s="21">
        <f t="shared" si="9"/>
        <v>153606.587917291</v>
      </c>
      <c r="BC61" s="48" t="str">
        <v>JED</v>
      </c>
      <c r="BD61" s="49">
        <f t="shared" si="16"/>
        <v>0</v>
      </c>
      <c r="BE61" s="49">
        <f t="shared" si="17"/>
        <v>8380.36560526097</v>
      </c>
      <c r="BF61" s="49">
        <f t="shared" si="18"/>
        <v>41773.8409928228</v>
      </c>
      <c r="BG61" s="49">
        <f t="shared" si="19"/>
        <v>104115.612223299</v>
      </c>
      <c r="BH61" s="49">
        <f t="shared" si="20"/>
        <v>194620.493070558</v>
      </c>
      <c r="BI61" s="49">
        <f t="shared" si="21"/>
        <v>404220.905269457</v>
      </c>
      <c r="BJ61" s="23"/>
      <c r="BM61" s="2" t="str">
        <v>United States</v>
      </c>
      <c r="BN61" s="15">
        <f t="shared" si="22"/>
        <v>80709.69717</v>
      </c>
      <c r="BO61" s="15">
        <f t="shared" si="23"/>
        <v>730698.670158316</v>
      </c>
      <c r="BP61" s="15">
        <f t="shared" si="24"/>
        <v>2893612.96260517</v>
      </c>
      <c r="BQ61" s="15">
        <f t="shared" si="25"/>
        <v>6547714.94163651</v>
      </c>
      <c r="BR61" s="15">
        <f t="shared" si="26"/>
        <v>11112207.6909513</v>
      </c>
      <c r="BS61" s="15">
        <f t="shared" si="27"/>
        <v>17961446.4065673</v>
      </c>
    </row>
    <row r="62" ht="15" customHeight="1" spans="1:71">
      <c r="A62" s="6" t="s">
        <v>996</v>
      </c>
      <c r="B62" s="43" t="s">
        <v>465</v>
      </c>
      <c r="C62" s="44" t="s">
        <v>466</v>
      </c>
      <c r="D62" s="45" t="s">
        <v>366</v>
      </c>
      <c r="E62" s="10" t="s">
        <v>259</v>
      </c>
      <c r="F62" s="46" t="s">
        <v>930</v>
      </c>
      <c r="G62" s="45" t="s">
        <v>169</v>
      </c>
      <c r="H62" s="45" t="s">
        <v>469</v>
      </c>
      <c r="I62" s="46" t="s">
        <v>391</v>
      </c>
      <c r="J62" s="45" t="s">
        <v>165</v>
      </c>
      <c r="K62" s="45" t="s">
        <v>931</v>
      </c>
      <c r="L62" s="47" t="s">
        <v>305</v>
      </c>
      <c r="M62" s="13">
        <v>1333</v>
      </c>
      <c r="N62" s="14">
        <f t="shared" si="7"/>
        <v>3.65205479452055</v>
      </c>
      <c r="O62" s="15">
        <v>7390</v>
      </c>
      <c r="P62" s="15">
        <f t="shared" si="37"/>
        <v>9850870</v>
      </c>
      <c r="Q62" s="16">
        <f>IFERROR(VLOOKUP(G62,SCENARIOS!$A$13:$E$18,5,0),0.025)</f>
        <v>0.025</v>
      </c>
      <c r="R62" s="17">
        <f>IFERROR(VLOOKUP(L62,INPUTS!$A$107:$B$120,2,0),0.0082)</f>
        <v>0.0096</v>
      </c>
      <c r="S62" s="18">
        <f t="shared" si="38"/>
        <v>70.944</v>
      </c>
      <c r="T62" s="15">
        <f t="shared" si="39"/>
        <v>94568.352</v>
      </c>
      <c r="U62" s="15">
        <f>T62/INPUTS!$B$7*1000</f>
        <v>118210440</v>
      </c>
      <c r="V62" s="15">
        <f>T62*INPUTS!$B$6</f>
        <v>298835.99232</v>
      </c>
      <c r="W62" s="19" t="s">
        <v>396</v>
      </c>
      <c r="X62" s="19" t="s">
        <v>396</v>
      </c>
      <c r="Y62" s="20">
        <f>IFERROR(VLOOKUP(E62,INPUTS!$A$44:$B$103,2,0),0)</f>
        <v>0.005</v>
      </c>
      <c r="Z62" s="15">
        <f t="shared" si="3"/>
        <v>472.84176</v>
      </c>
      <c r="AA62" s="20">
        <f>IFERROR(VLOOKUP(E62,INPUTS!$A$44:$C$103,3,0),SCENARIOS!$J$26)</f>
        <v>0.03</v>
      </c>
      <c r="AB62" s="15">
        <f t="shared" si="41"/>
        <v>3209.86230396995</v>
      </c>
      <c r="AC62" s="20">
        <f>IFERROR(VLOOKUP($E62,INPUTS!$A$44:$G$103,4,0),SCENARIOS!$K$26)</f>
        <v>0.1</v>
      </c>
      <c r="AD62" s="15">
        <f t="shared" si="41"/>
        <v>12105.5485765321</v>
      </c>
      <c r="AE62" s="20">
        <f>IFERROR(VLOOKUP($E62,INPUTS!$A$44:$G$103,5,0),SCENARIOS!$L$26)</f>
        <v>0.2</v>
      </c>
      <c r="AF62" s="15">
        <f t="shared" si="41"/>
        <v>27392.6341620696</v>
      </c>
      <c r="AG62" s="20">
        <f>IFERROR(VLOOKUP($E62,INPUTS!$A$44:$G$103,6,0),SCENARIOS!$M$26)</f>
        <v>0.3</v>
      </c>
      <c r="AH62" s="15">
        <f t="shared" si="5"/>
        <v>46488.3768955107</v>
      </c>
      <c r="AI62" s="20">
        <f>IFERROR(VLOOKUP($E62,INPUTS!$A$44:$G$103,7,0),SCENARIOS!$N$26)</f>
        <v>0.4</v>
      </c>
      <c r="AJ62" s="15">
        <f t="shared" si="6"/>
        <v>70129.7752313808</v>
      </c>
      <c r="AL62" t="str">
        <f t="shared" si="8"/>
        <v>N</v>
      </c>
      <c r="AM62" s="21">
        <f t="shared" si="9"/>
        <v>175324.438078452</v>
      </c>
      <c r="BC62" s="2" t="str">
        <v>JFK</v>
      </c>
      <c r="BD62" s="15">
        <f t="shared" si="16"/>
        <v>9933.036165</v>
      </c>
      <c r="BE62" s="15">
        <f t="shared" si="17"/>
        <v>67429.9121761236</v>
      </c>
      <c r="BF62" s="15">
        <f t="shared" si="18"/>
        <v>254302.521435199</v>
      </c>
      <c r="BG62" s="15">
        <f t="shared" si="19"/>
        <v>575439.922621157</v>
      </c>
      <c r="BH62" s="15">
        <f t="shared" si="20"/>
        <v>976586.181718084</v>
      </c>
      <c r="BI62" s="15">
        <f t="shared" si="21"/>
        <v>1473223.50212178</v>
      </c>
      <c r="BJ62" s="23"/>
      <c r="BM62" s="2" t="str">
        <v>Vietnam</v>
      </c>
      <c r="BN62" s="15">
        <f t="shared" si="22"/>
        <v>0</v>
      </c>
      <c r="BO62" s="15">
        <f t="shared" si="23"/>
        <v>47259.7776528637</v>
      </c>
      <c r="BP62" s="15">
        <f t="shared" si="24"/>
        <v>241267.131464798</v>
      </c>
      <c r="BQ62" s="15">
        <f t="shared" si="25"/>
        <v>615849.58305157</v>
      </c>
      <c r="BR62" s="15">
        <f t="shared" si="26"/>
        <v>1178996.20218305</v>
      </c>
      <c r="BS62" s="15">
        <f t="shared" si="27"/>
        <v>2507885.19183957</v>
      </c>
    </row>
    <row r="63" ht="15" customHeight="1" spans="1:71">
      <c r="A63" s="24" t="s">
        <v>997</v>
      </c>
      <c r="B63" s="43" t="s">
        <v>465</v>
      </c>
      <c r="C63" s="44" t="s">
        <v>466</v>
      </c>
      <c r="D63" s="45" t="s">
        <v>366</v>
      </c>
      <c r="E63" s="10" t="s">
        <v>259</v>
      </c>
      <c r="F63" s="46" t="s">
        <v>930</v>
      </c>
      <c r="G63" s="45" t="s">
        <v>169</v>
      </c>
      <c r="H63" s="45" t="s">
        <v>428</v>
      </c>
      <c r="I63" s="46" t="s">
        <v>427</v>
      </c>
      <c r="J63" s="45" t="s">
        <v>173</v>
      </c>
      <c r="K63" s="45" t="s">
        <v>931</v>
      </c>
      <c r="L63" s="47" t="s">
        <v>305</v>
      </c>
      <c r="M63" s="13">
        <v>1333</v>
      </c>
      <c r="N63" s="14">
        <f t="shared" si="7"/>
        <v>3.65205479452055</v>
      </c>
      <c r="O63" s="15">
        <v>14200</v>
      </c>
      <c r="P63" s="15">
        <f t="shared" si="37"/>
        <v>18928600</v>
      </c>
      <c r="Q63" s="16">
        <f>IFERROR(VLOOKUP(G63,SCENARIOS!$A$13:$E$18,5,0),0.025)</f>
        <v>0.025</v>
      </c>
      <c r="R63" s="17">
        <f>IFERROR(VLOOKUP(L63,INPUTS!$A$107:$B$120,2,0),0.0082)</f>
        <v>0.0096</v>
      </c>
      <c r="S63" s="30">
        <f t="shared" si="38"/>
        <v>136.32</v>
      </c>
      <c r="T63" s="15">
        <f t="shared" si="39"/>
        <v>181714.56</v>
      </c>
      <c r="U63" s="15">
        <f>T63/INPUTS!$B$7*1000</f>
        <v>227143200</v>
      </c>
      <c r="V63" s="15">
        <f>T63*INPUTS!$B$6</f>
        <v>574218.0096</v>
      </c>
      <c r="W63" s="19" t="s">
        <v>396</v>
      </c>
      <c r="X63" s="19" t="s">
        <v>396</v>
      </c>
      <c r="Y63" s="20">
        <f>IFERROR(VLOOKUP(E63,INPUTS!$A$44:$B$103,2,0),0)</f>
        <v>0.005</v>
      </c>
      <c r="Z63" s="15">
        <f t="shared" si="3"/>
        <v>908.5728</v>
      </c>
      <c r="AA63" s="20">
        <f>IFERROR(VLOOKUP(E63,INPUTS!$A$44:$C$103,3,0),SCENARIOS!$J$26)</f>
        <v>0.03</v>
      </c>
      <c r="AB63" s="15">
        <f t="shared" si="41"/>
        <v>6167.80036757418</v>
      </c>
      <c r="AC63" s="20">
        <f>IFERROR(VLOOKUP($E63,INPUTS!$A$44:$G$103,4,0),SCENARIOS!$K$26)</f>
        <v>0.1</v>
      </c>
      <c r="AD63" s="15">
        <f t="shared" si="41"/>
        <v>23260.9999711442</v>
      </c>
      <c r="AE63" s="20">
        <f>IFERROR(VLOOKUP($E63,INPUTS!$A$44:$G$103,5,0),SCENARIOS!$L$26)</f>
        <v>0.2</v>
      </c>
      <c r="AF63" s="15">
        <f t="shared" si="41"/>
        <v>52635.3728148022</v>
      </c>
      <c r="AG63" s="20">
        <f>IFERROR(VLOOKUP($E63,INPUTS!$A$44:$G$103,6,0),SCENARIOS!$M$26)</f>
        <v>0.3</v>
      </c>
      <c r="AH63" s="15">
        <f t="shared" si="5"/>
        <v>89328.1396368406</v>
      </c>
      <c r="AI63" s="20">
        <f>IFERROR(VLOOKUP($E63,INPUTS!$A$44:$G$103,7,0),SCENARIOS!$N$26)</f>
        <v>0.4</v>
      </c>
      <c r="AJ63" s="15">
        <f t="shared" si="6"/>
        <v>134755.454436483</v>
      </c>
      <c r="AL63" t="str">
        <f t="shared" si="8"/>
        <v>N</v>
      </c>
      <c r="AM63" s="21">
        <f t="shared" si="9"/>
        <v>336888.636091207</v>
      </c>
      <c r="BC63" s="2" t="str">
        <v>JNB</v>
      </c>
      <c r="BD63" s="15">
        <f t="shared" si="16"/>
        <v>0</v>
      </c>
      <c r="BE63" s="15">
        <f t="shared" si="17"/>
        <v>31134.5889416032</v>
      </c>
      <c r="BF63" s="15">
        <f t="shared" si="18"/>
        <v>147912.499671547</v>
      </c>
      <c r="BG63" s="15">
        <f t="shared" si="19"/>
        <v>351347.300587788</v>
      </c>
      <c r="BH63" s="15">
        <f t="shared" si="20"/>
        <v>625935.566151168</v>
      </c>
      <c r="BI63" s="15">
        <f t="shared" si="21"/>
        <v>1239025.16689177</v>
      </c>
      <c r="BJ63" s="23"/>
      <c r="BM63" s="2">
        <v>0</v>
      </c>
      <c r="BN63" s="15">
        <f t="shared" si="22"/>
        <v>0</v>
      </c>
      <c r="BO63" s="15">
        <f t="shared" si="23"/>
        <v>0</v>
      </c>
      <c r="BP63" s="15">
        <f t="shared" si="24"/>
        <v>0</v>
      </c>
      <c r="BQ63" s="15">
        <f t="shared" si="25"/>
        <v>0</v>
      </c>
      <c r="BR63" s="15">
        <f t="shared" si="26"/>
        <v>0</v>
      </c>
      <c r="BS63" s="15">
        <f t="shared" si="27"/>
        <v>0</v>
      </c>
    </row>
    <row r="64" ht="15" customHeight="1" spans="1:71">
      <c r="A64" s="6" t="s">
        <v>998</v>
      </c>
      <c r="B64" s="43" t="s">
        <v>465</v>
      </c>
      <c r="C64" s="44" t="s">
        <v>466</v>
      </c>
      <c r="D64" s="45" t="s">
        <v>366</v>
      </c>
      <c r="E64" s="10" t="s">
        <v>259</v>
      </c>
      <c r="F64" s="46" t="s">
        <v>930</v>
      </c>
      <c r="G64" s="45" t="s">
        <v>169</v>
      </c>
      <c r="H64" s="45" t="s">
        <v>234</v>
      </c>
      <c r="I64" s="46" t="s">
        <v>424</v>
      </c>
      <c r="J64" s="45" t="s">
        <v>173</v>
      </c>
      <c r="K64" s="45" t="s">
        <v>931</v>
      </c>
      <c r="L64" s="47" t="s">
        <v>305</v>
      </c>
      <c r="M64" s="13">
        <v>1333</v>
      </c>
      <c r="N64" s="14">
        <f t="shared" si="7"/>
        <v>3.65205479452055</v>
      </c>
      <c r="O64" s="15">
        <v>11100</v>
      </c>
      <c r="P64" s="15">
        <f t="shared" si="37"/>
        <v>14796300</v>
      </c>
      <c r="Q64" s="16">
        <f>IFERROR(VLOOKUP(G64,SCENARIOS!$A$13:$E$18,5,0),0.025)</f>
        <v>0.025</v>
      </c>
      <c r="R64" s="17">
        <f>IFERROR(VLOOKUP(L64,INPUTS!$A$107:$B$120,2,0),0.0082)</f>
        <v>0.0096</v>
      </c>
      <c r="S64" s="18">
        <f t="shared" si="38"/>
        <v>106.56</v>
      </c>
      <c r="T64" s="15">
        <f t="shared" si="39"/>
        <v>142044.48</v>
      </c>
      <c r="U64" s="15">
        <f>T64/INPUTS!$B$7*1000</f>
        <v>177555600</v>
      </c>
      <c r="V64" s="15">
        <f>T64*INPUTS!$B$6</f>
        <v>448860.5568</v>
      </c>
      <c r="W64" s="19" t="s">
        <v>396</v>
      </c>
      <c r="X64" s="19" t="s">
        <v>396</v>
      </c>
      <c r="Y64" s="20">
        <f>IFERROR(VLOOKUP(E64,INPUTS!$A$44:$B$103,2,0),0)</f>
        <v>0.005</v>
      </c>
      <c r="Z64" s="15">
        <f t="shared" si="3"/>
        <v>710.2224</v>
      </c>
      <c r="AA64" s="20">
        <f>IFERROR(VLOOKUP(E64,INPUTS!$A$44:$C$103,3,0),SCENARIOS!$J$26)</f>
        <v>0.03</v>
      </c>
      <c r="AB64" s="15">
        <f t="shared" si="41"/>
        <v>4821.30873803334</v>
      </c>
      <c r="AC64" s="20">
        <f>IFERROR(VLOOKUP($E64,INPUTS!$A$44:$G$103,4,0),SCENARIOS!$K$26)</f>
        <v>0.1</v>
      </c>
      <c r="AD64" s="15">
        <f t="shared" si="41"/>
        <v>18182.8943436409</v>
      </c>
      <c r="AE64" s="20">
        <f>IFERROR(VLOOKUP($E64,INPUTS!$A$44:$G$103,5,0),SCENARIOS!$L$26)</f>
        <v>0.2</v>
      </c>
      <c r="AF64" s="15">
        <f t="shared" si="41"/>
        <v>41144.5519890355</v>
      </c>
      <c r="AG64" s="20">
        <f>IFERROR(VLOOKUP($E64,INPUTS!$A$44:$G$103,6,0),SCENARIOS!$M$26)</f>
        <v>0.3</v>
      </c>
      <c r="AH64" s="15">
        <f t="shared" si="5"/>
        <v>69826.9260541501</v>
      </c>
      <c r="AI64" s="20">
        <f>IFERROR(VLOOKUP($E64,INPUTS!$A$44:$G$103,7,0),SCENARIOS!$N$26)</f>
        <v>0.4</v>
      </c>
      <c r="AJ64" s="15">
        <f t="shared" si="6"/>
        <v>105337.010158096</v>
      </c>
      <c r="AL64" t="str">
        <f t="shared" si="8"/>
        <v>N</v>
      </c>
      <c r="AM64" s="21">
        <f t="shared" si="9"/>
        <v>263342.525395239</v>
      </c>
      <c r="BC64" s="2" t="str">
        <v>KEF</v>
      </c>
      <c r="BD64" s="15">
        <f t="shared" si="16"/>
        <v>0</v>
      </c>
      <c r="BE64" s="15">
        <f t="shared" si="17"/>
        <v>8783.58780615624</v>
      </c>
      <c r="BF64" s="15">
        <f t="shared" si="18"/>
        <v>40730.3424920582</v>
      </c>
      <c r="BG64" s="15">
        <f t="shared" si="19"/>
        <v>94435.2601768054</v>
      </c>
      <c r="BH64" s="15">
        <f t="shared" si="20"/>
        <v>164214.523234119</v>
      </c>
      <c r="BI64" s="15">
        <f t="shared" si="21"/>
        <v>317282.732348081</v>
      </c>
      <c r="BJ64" s="23"/>
    </row>
    <row r="65" ht="15" customHeight="1" spans="1:71">
      <c r="A65" s="24" t="s">
        <v>999</v>
      </c>
      <c r="B65" s="43" t="s">
        <v>465</v>
      </c>
      <c r="C65" s="44" t="s">
        <v>466</v>
      </c>
      <c r="D65" s="45" t="s">
        <v>366</v>
      </c>
      <c r="E65" s="10" t="s">
        <v>259</v>
      </c>
      <c r="F65" s="46" t="s">
        <v>930</v>
      </c>
      <c r="G65" s="45" t="s">
        <v>169</v>
      </c>
      <c r="H65" s="45" t="s">
        <v>242</v>
      </c>
      <c r="I65" s="46" t="s">
        <v>421</v>
      </c>
      <c r="J65" s="45" t="s">
        <v>173</v>
      </c>
      <c r="K65" s="45" t="s">
        <v>931</v>
      </c>
      <c r="L65" s="47" t="s">
        <v>305</v>
      </c>
      <c r="M65" s="13">
        <v>664</v>
      </c>
      <c r="N65" s="14">
        <f t="shared" si="7"/>
        <v>1.81917808219178</v>
      </c>
      <c r="O65" s="15">
        <v>16200</v>
      </c>
      <c r="P65" s="15">
        <f t="shared" si="37"/>
        <v>10756800</v>
      </c>
      <c r="Q65" s="16">
        <f>IFERROR(VLOOKUP(G65,SCENARIOS!$A$13:$E$18,5,0),0.025)</f>
        <v>0.025</v>
      </c>
      <c r="R65" s="17">
        <f>IFERROR(VLOOKUP(L65,INPUTS!$A$107:$B$120,2,0),0.0082)</f>
        <v>0.0096</v>
      </c>
      <c r="S65" s="30">
        <f t="shared" si="38"/>
        <v>155.52</v>
      </c>
      <c r="T65" s="15">
        <f t="shared" si="39"/>
        <v>103265.28</v>
      </c>
      <c r="U65" s="15">
        <f>T65/INPUTS!$B$7*1000</f>
        <v>129081600</v>
      </c>
      <c r="V65" s="15">
        <f>T65*INPUTS!$B$6</f>
        <v>326318.2848</v>
      </c>
      <c r="W65" s="19" t="s">
        <v>396</v>
      </c>
      <c r="X65" s="19" t="s">
        <v>396</v>
      </c>
      <c r="Y65" s="20">
        <f>IFERROR(VLOOKUP(E65,INPUTS!$A$44:$B$103,2,0),0)</f>
        <v>0.005</v>
      </c>
      <c r="Z65" s="15">
        <f t="shared" si="3"/>
        <v>516.3264</v>
      </c>
      <c r="AA65" s="20">
        <f>IFERROR(VLOOKUP(E65,INPUTS!$A$44:$C$103,3,0),SCENARIOS!$J$26)</f>
        <v>0.03</v>
      </c>
      <c r="AB65" s="15">
        <f t="shared" si="41"/>
        <v>3505.0555769535</v>
      </c>
      <c r="AC65" s="20">
        <f>IFERROR(VLOOKUP($E65,INPUTS!$A$44:$G$103,4,0),SCENARIOS!$K$26)</f>
        <v>0.1</v>
      </c>
      <c r="AD65" s="15">
        <f t="shared" si="41"/>
        <v>13218.8288880109</v>
      </c>
      <c r="AE65" s="20">
        <f>IFERROR(VLOOKUP($E65,INPUTS!$A$44:$G$103,5,0),SCENARIOS!$L$26)</f>
        <v>0.2</v>
      </c>
      <c r="AF65" s="15">
        <f t="shared" si="41"/>
        <v>29911.7831373828</v>
      </c>
      <c r="AG65" s="20">
        <f>IFERROR(VLOOKUP($E65,INPUTS!$A$44:$G$103,6,0),SCENARIOS!$M$26)</f>
        <v>0.3</v>
      </c>
      <c r="AH65" s="15">
        <f t="shared" si="5"/>
        <v>50763.6556557573</v>
      </c>
      <c r="AI65" s="20">
        <f>IFERROR(VLOOKUP($E65,INPUTS!$A$44:$G$103,7,0),SCENARIOS!$N$26)</f>
        <v>0.4</v>
      </c>
      <c r="AJ65" s="15">
        <f t="shared" si="6"/>
        <v>76579.2225670339</v>
      </c>
      <c r="AL65" t="str">
        <f t="shared" si="8"/>
        <v>N</v>
      </c>
      <c r="AM65" s="21">
        <f t="shared" si="9"/>
        <v>191448.056417585</v>
      </c>
      <c r="BC65" s="2" t="str">
        <v>KUL</v>
      </c>
      <c r="BD65" s="15">
        <f t="shared" si="16"/>
        <v>0</v>
      </c>
      <c r="BE65" s="15">
        <f t="shared" si="17"/>
        <v>56112.6472625211</v>
      </c>
      <c r="BF65" s="15">
        <f t="shared" si="18"/>
        <v>286462.148496887</v>
      </c>
      <c r="BG65" s="15">
        <f t="shared" si="19"/>
        <v>731212.716961428</v>
      </c>
      <c r="BH65" s="15">
        <f t="shared" si="20"/>
        <v>1399849.9633851</v>
      </c>
      <c r="BI65" s="15">
        <f t="shared" si="21"/>
        <v>2977671.16422451</v>
      </c>
      <c r="BJ65" s="23"/>
      <c r="BM65" s="2" t="s">
        <v>940</v>
      </c>
      <c r="BN65" s="50">
        <f>SUM(BN4:BN63)</f>
        <v>884809.06526</v>
      </c>
      <c r="BO65" s="50">
        <f t="shared" ref="BO65:BS65" si="42">SUM(BO4:BO63)</f>
        <v>7837975.83467905</v>
      </c>
      <c r="BP65" s="50">
        <f t="shared" si="42"/>
        <v>26678006.9120438</v>
      </c>
      <c r="BQ65" s="50">
        <f t="shared" si="42"/>
        <v>64459412.5738445</v>
      </c>
      <c r="BR65" s="50">
        <f t="shared" si="42"/>
        <v>112294054.232239</v>
      </c>
      <c r="BS65" s="50">
        <f t="shared" si="42"/>
        <v>202574256.232952</v>
      </c>
    </row>
    <row r="66" ht="15" customHeight="1" spans="1:71">
      <c r="A66" s="6" t="s">
        <v>1000</v>
      </c>
      <c r="B66" s="43" t="s">
        <v>467</v>
      </c>
      <c r="C66" s="44" t="s">
        <v>468</v>
      </c>
      <c r="D66" s="45" t="s">
        <v>366</v>
      </c>
      <c r="E66" s="10" t="s">
        <v>475</v>
      </c>
      <c r="F66" s="46" t="s">
        <v>930</v>
      </c>
      <c r="G66" s="45" t="s">
        <v>169</v>
      </c>
      <c r="H66" s="45" t="s">
        <v>469</v>
      </c>
      <c r="I66" s="46" t="s">
        <v>391</v>
      </c>
      <c r="J66" s="45" t="s">
        <v>165</v>
      </c>
      <c r="K66" s="45" t="s">
        <v>931</v>
      </c>
      <c r="L66" s="47" t="s">
        <v>302</v>
      </c>
      <c r="M66" s="13">
        <v>1333</v>
      </c>
      <c r="N66" s="14">
        <f t="shared" si="7"/>
        <v>3.65205479452055</v>
      </c>
      <c r="O66" s="15">
        <v>7220</v>
      </c>
      <c r="P66" s="15">
        <f t="shared" si="37"/>
        <v>9624260</v>
      </c>
      <c r="Q66" s="16">
        <f>IFERROR(VLOOKUP(G66,SCENARIOS!$A$13:$E$18,5,0),0.025)</f>
        <v>0.025</v>
      </c>
      <c r="R66" s="17">
        <f>IFERROR(VLOOKUP(L66,INPUTS!$A$107:$B$120,2,0),0.0082)</f>
        <v>0.0082</v>
      </c>
      <c r="S66" s="51">
        <f t="shared" si="38"/>
        <v>59.204</v>
      </c>
      <c r="T66" s="15">
        <f t="shared" si="39"/>
        <v>78918.932</v>
      </c>
      <c r="U66" s="15">
        <f>T66/INPUTS!$B$7*1000</f>
        <v>98648665</v>
      </c>
      <c r="V66" s="15">
        <f>T66*INPUTS!$B$6</f>
        <v>249383.82512</v>
      </c>
      <c r="W66" s="19" t="s">
        <v>396</v>
      </c>
      <c r="X66" s="19" t="s">
        <v>396</v>
      </c>
      <c r="Y66" s="20">
        <f>IFERROR(VLOOKUP(E66,INPUTS!$A$44:$B$103,2,0),0)</f>
        <v>0</v>
      </c>
      <c r="Z66" s="15">
        <f t="shared" si="3"/>
        <v>0</v>
      </c>
      <c r="AA66" s="20">
        <f>IFERROR(VLOOKUP(E66,INPUTS!$A$44:$C$103,3,0),SCENARIOS!$J$26)</f>
        <v>0.025</v>
      </c>
      <c r="AB66" s="15">
        <f t="shared" si="41"/>
        <v>2232.23819543392</v>
      </c>
      <c r="AC66" s="20">
        <f>IFERROR(VLOOKUP($E66,INPUTS!$A$44:$G$103,4,0),SCENARIOS!$K$26)</f>
        <v>0.1</v>
      </c>
      <c r="AD66" s="15">
        <f t="shared" si="41"/>
        <v>10102.2905097683</v>
      </c>
      <c r="AE66" s="20">
        <f>IFERROR(VLOOKUP($E66,INPUTS!$A$44:$G$103,5,0),SCENARIOS!$L$26)</f>
        <v>0.2</v>
      </c>
      <c r="AF66" s="15">
        <f t="shared" si="41"/>
        <v>22859.6289035178</v>
      </c>
      <c r="AG66" s="20">
        <f>IFERROR(VLOOKUP($E66,INPUTS!$A$44:$G$103,6,0),SCENARIOS!$M$26)</f>
        <v>0.3</v>
      </c>
      <c r="AH66" s="15">
        <f t="shared" si="5"/>
        <v>38795.3578276079</v>
      </c>
      <c r="AI66" s="20">
        <f>IFERROR(VLOOKUP($E66,INPUTS!$A$44:$G$103,7,0),SCENARIOS!$N$26)</f>
        <v>0.5</v>
      </c>
      <c r="AJ66" s="15">
        <f t="shared" si="6"/>
        <v>73155.6441136437</v>
      </c>
      <c r="AL66" t="str">
        <f t="shared" si="8"/>
        <v>N</v>
      </c>
      <c r="AM66" s="21">
        <f t="shared" si="9"/>
        <v>146311.288227287</v>
      </c>
      <c r="BC66" s="2" t="str">
        <v>KWI</v>
      </c>
      <c r="BD66" s="15">
        <f t="shared" si="16"/>
        <v>0</v>
      </c>
      <c r="BE66" s="15">
        <f t="shared" si="17"/>
        <v>30997.596499463</v>
      </c>
      <c r="BF66" s="15">
        <f t="shared" si="18"/>
        <v>154514.579473162</v>
      </c>
      <c r="BG66" s="15">
        <f t="shared" si="19"/>
        <v>385106.556087045</v>
      </c>
      <c r="BH66" s="15">
        <f t="shared" si="20"/>
        <v>719869.251401213</v>
      </c>
      <c r="BI66" s="15">
        <f t="shared" si="21"/>
        <v>1495146.76428011</v>
      </c>
      <c r="BJ66" s="23"/>
    </row>
    <row r="67" ht="15" customHeight="1" spans="1:71">
      <c r="A67" s="24" t="s">
        <v>1001</v>
      </c>
      <c r="B67" s="43" t="s">
        <v>467</v>
      </c>
      <c r="C67" s="44" t="s">
        <v>468</v>
      </c>
      <c r="D67" s="45" t="s">
        <v>366</v>
      </c>
      <c r="E67" s="10" t="s">
        <v>469</v>
      </c>
      <c r="F67" s="46" t="s">
        <v>391</v>
      </c>
      <c r="G67" s="45" t="s">
        <v>165</v>
      </c>
      <c r="H67" s="45" t="s">
        <v>567</v>
      </c>
      <c r="I67" s="46" t="s">
        <v>431</v>
      </c>
      <c r="J67" s="45" t="s">
        <v>173</v>
      </c>
      <c r="K67" s="45" t="s">
        <v>931</v>
      </c>
      <c r="L67" s="47" t="s">
        <v>302</v>
      </c>
      <c r="M67" s="13">
        <v>1584</v>
      </c>
      <c r="N67" s="14">
        <f t="shared" si="7"/>
        <v>4.33972602739726</v>
      </c>
      <c r="O67" s="15">
        <v>9060</v>
      </c>
      <c r="P67" s="15">
        <f t="shared" si="37"/>
        <v>14351040</v>
      </c>
      <c r="Q67" s="16">
        <f>IFERROR(VLOOKUP(G67,SCENARIOS!$A$13:$E$18,5,0),0.025)</f>
        <v>0.03</v>
      </c>
      <c r="R67" s="17">
        <f>IFERROR(VLOOKUP(L67,INPUTS!$A$107:$B$120,2,0),0.0082)</f>
        <v>0.0082</v>
      </c>
      <c r="S67" s="51">
        <f t="shared" si="38"/>
        <v>74.292</v>
      </c>
      <c r="T67" s="15">
        <f t="shared" si="39"/>
        <v>117678.528</v>
      </c>
      <c r="U67" s="15">
        <f>T67/INPUTS!$B$7*1000</f>
        <v>147098160</v>
      </c>
      <c r="V67" s="15">
        <f>T67*INPUTS!$B$6</f>
        <v>371864.14848</v>
      </c>
      <c r="W67" s="31" t="s">
        <v>521</v>
      </c>
      <c r="X67" s="19" t="s">
        <v>396</v>
      </c>
      <c r="Y67" s="20">
        <f>IFERROR(VLOOKUP(E67,INPUTS!$A$44:$B$103,2,0),0)</f>
        <v>0</v>
      </c>
      <c r="Z67" s="15">
        <f t="shared" si="3"/>
        <v>0</v>
      </c>
      <c r="AA67" s="20">
        <f>IFERROR(VLOOKUP(E67,INPUTS!$A$44:$C$103,3,0),SCENARIOS!$J$26)</f>
        <v>0.025</v>
      </c>
      <c r="AB67" s="15">
        <f t="shared" si="41"/>
        <v>3410.54166530467</v>
      </c>
      <c r="AC67" s="20">
        <f>IFERROR(VLOOKUP($E67,INPUTS!$A$44:$G$103,4,0),SCENARIOS!$K$26)</f>
        <v>0.1</v>
      </c>
      <c r="AD67" s="15">
        <f t="shared" si="41"/>
        <v>15815.0101276306</v>
      </c>
      <c r="AE67" s="20">
        <f>IFERROR(VLOOKUP($E67,INPUTS!$A$44:$G$103,5,0),SCENARIOS!$L$26)</f>
        <v>0.2</v>
      </c>
      <c r="AF67" s="15">
        <f t="shared" si="41"/>
        <v>36667.8624515081</v>
      </c>
      <c r="AG67" s="20">
        <f>IFERROR(VLOOKUP($E67,INPUTS!$A$44:$G$103,6,0),SCENARIOS!$M$26)</f>
        <v>0.3</v>
      </c>
      <c r="AH67" s="15">
        <f t="shared" si="5"/>
        <v>63762.1534500477</v>
      </c>
      <c r="AI67" s="20">
        <f>IFERROR(VLOOKUP($E67,INPUTS!$A$44:$G$103,7,0),SCENARIOS!$N$26)</f>
        <v>0.5</v>
      </c>
      <c r="AJ67" s="15">
        <f t="shared" si="6"/>
        <v>123196.352360298</v>
      </c>
      <c r="AL67" t="str">
        <f t="shared" si="8"/>
        <v>N</v>
      </c>
      <c r="AM67" s="21">
        <f t="shared" si="9"/>
        <v>246392.704720595</v>
      </c>
      <c r="BC67" s="2" t="str">
        <v>LAX</v>
      </c>
      <c r="BD67" s="15">
        <f t="shared" si="16"/>
        <v>11268.07343</v>
      </c>
      <c r="BE67" s="15">
        <f t="shared" si="17"/>
        <v>76492.7449329398</v>
      </c>
      <c r="BF67" s="15">
        <f t="shared" si="18"/>
        <v>288481.732812253</v>
      </c>
      <c r="BG67" s="15">
        <f t="shared" si="19"/>
        <v>652781.203545403</v>
      </c>
      <c r="BH67" s="15">
        <f t="shared" si="20"/>
        <v>1107843.02236784</v>
      </c>
      <c r="BI67" s="15">
        <f t="shared" si="21"/>
        <v>1671230.25880073</v>
      </c>
      <c r="BJ67" s="23"/>
    </row>
    <row r="68" ht="15" customHeight="1" spans="1:71">
      <c r="A68" s="6" t="s">
        <v>1002</v>
      </c>
      <c r="B68" s="43" t="s">
        <v>467</v>
      </c>
      <c r="C68" s="44" t="s">
        <v>468</v>
      </c>
      <c r="D68" s="45" t="s">
        <v>366</v>
      </c>
      <c r="E68" s="10" t="s">
        <v>469</v>
      </c>
      <c r="F68" s="46" t="s">
        <v>391</v>
      </c>
      <c r="G68" s="45" t="s">
        <v>165</v>
      </c>
      <c r="H68" s="45" t="s">
        <v>428</v>
      </c>
      <c r="I68" s="46" t="s">
        <v>427</v>
      </c>
      <c r="J68" s="45" t="s">
        <v>173</v>
      </c>
      <c r="K68" s="45" t="s">
        <v>931</v>
      </c>
      <c r="L68" s="47" t="s">
        <v>302</v>
      </c>
      <c r="M68" s="13">
        <v>1584</v>
      </c>
      <c r="N68" s="14">
        <f t="shared" si="7"/>
        <v>4.33972602739726</v>
      </c>
      <c r="O68" s="15">
        <v>9600</v>
      </c>
      <c r="P68" s="15">
        <f t="shared" si="37"/>
        <v>15206400</v>
      </c>
      <c r="Q68" s="16">
        <f>IFERROR(VLOOKUP(G68,SCENARIOS!$A$13:$E$18,5,0),0.025)</f>
        <v>0.03</v>
      </c>
      <c r="R68" s="17">
        <f>IFERROR(VLOOKUP(L68,INPUTS!$A$107:$B$120,2,0),0.0082)</f>
        <v>0.0082</v>
      </c>
      <c r="S68" s="51">
        <f t="shared" si="38"/>
        <v>78.72</v>
      </c>
      <c r="T68" s="15">
        <f t="shared" si="39"/>
        <v>124692.48</v>
      </c>
      <c r="U68" s="15">
        <f>T68/INPUTS!$B$7*1000</f>
        <v>155865600</v>
      </c>
      <c r="V68" s="15">
        <f>T68*INPUTS!$B$6</f>
        <v>394028.2368</v>
      </c>
      <c r="W68" s="19" t="s">
        <v>396</v>
      </c>
      <c r="X68" s="19" t="s">
        <v>396</v>
      </c>
      <c r="Y68" s="20">
        <f>IFERROR(VLOOKUP(E68,INPUTS!$A$44:$B$103,2,0),0)</f>
        <v>0</v>
      </c>
      <c r="Z68" s="15">
        <f t="shared" ref="Z68:Z131" si="43">T68*Y68</f>
        <v>0</v>
      </c>
      <c r="AA68" s="20">
        <f>IFERROR(VLOOKUP(E68,INPUTS!$A$44:$C$103,3,0),SCENARIOS!$J$26)</f>
        <v>0.025</v>
      </c>
      <c r="AB68" s="15">
        <f t="shared" ref="AB68:AF83" si="44">$T68*AA68*(1+$Q68)^AB$2</f>
        <v>3613.81898310428</v>
      </c>
      <c r="AC68" s="20">
        <f>IFERROR(VLOOKUP($E68,INPUTS!$A$44:$G$103,4,0),SCENARIOS!$K$26)</f>
        <v>0.1</v>
      </c>
      <c r="AD68" s="15">
        <f t="shared" si="44"/>
        <v>16757.6266253039</v>
      </c>
      <c r="AE68" s="20">
        <f>IFERROR(VLOOKUP($E68,INPUTS!$A$44:$G$103,5,0),SCENARIOS!$L$26)</f>
        <v>0.2</v>
      </c>
      <c r="AF68" s="15">
        <f t="shared" si="44"/>
        <v>38853.3641870285</v>
      </c>
      <c r="AG68" s="20">
        <f>IFERROR(VLOOKUP($E68,INPUTS!$A$44:$G$103,6,0),SCENARIOS!$M$26)</f>
        <v>0.3</v>
      </c>
      <c r="AH68" s="15">
        <f t="shared" ref="AH68:AH131" si="45">$T68*AG68*(1+$Q68)^AH$2</f>
        <v>67562.5467020373</v>
      </c>
      <c r="AI68" s="20">
        <f>IFERROR(VLOOKUP($E68,INPUTS!$A$44:$G$103,7,0),SCENARIOS!$N$26)</f>
        <v>0.5</v>
      </c>
      <c r="AJ68" s="15">
        <f t="shared" ref="AJ68:AJ131" si="46">$T68*AI68*(1+$Q68)^AJ$2</f>
        <v>130539.181308925</v>
      </c>
      <c r="AL68" t="str">
        <f t="shared" si="8"/>
        <v>N</v>
      </c>
      <c r="AM68" s="21">
        <f t="shared" si="9"/>
        <v>261078.36261785</v>
      </c>
      <c r="BC68" s="2" t="str">
        <v>LED</v>
      </c>
      <c r="BD68" s="15">
        <f t="shared" si="16"/>
        <v>0</v>
      </c>
      <c r="BE68" s="15">
        <f t="shared" si="17"/>
        <v>4408.81784285921</v>
      </c>
      <c r="BF68" s="15">
        <f t="shared" si="18"/>
        <v>20444.1128941518</v>
      </c>
      <c r="BG68" s="15">
        <f t="shared" si="19"/>
        <v>47400.6601005049</v>
      </c>
      <c r="BH68" s="15">
        <f t="shared" si="20"/>
        <v>82425.5345388327</v>
      </c>
      <c r="BI68" s="15">
        <f t="shared" si="21"/>
        <v>159256.30875198</v>
      </c>
      <c r="BJ68" s="23"/>
    </row>
    <row r="69" ht="15" customHeight="1" spans="1:71">
      <c r="A69" s="24" t="s">
        <v>1003</v>
      </c>
      <c r="B69" s="43" t="s">
        <v>467</v>
      </c>
      <c r="C69" s="44" t="s">
        <v>468</v>
      </c>
      <c r="D69" s="45" t="s">
        <v>366</v>
      </c>
      <c r="E69" s="10" t="s">
        <v>469</v>
      </c>
      <c r="F69" s="46" t="s">
        <v>391</v>
      </c>
      <c r="G69" s="45" t="s">
        <v>165</v>
      </c>
      <c r="H69" s="45" t="s">
        <v>440</v>
      </c>
      <c r="I69" s="46" t="s">
        <v>439</v>
      </c>
      <c r="J69" s="45" t="s">
        <v>177</v>
      </c>
      <c r="K69" s="45" t="s">
        <v>931</v>
      </c>
      <c r="L69" s="47" t="s">
        <v>309</v>
      </c>
      <c r="M69" s="13">
        <v>3167</v>
      </c>
      <c r="N69" s="14">
        <f t="shared" ref="N69:N132" si="47">M69/365</f>
        <v>8.67671232876712</v>
      </c>
      <c r="O69" s="15">
        <v>4750</v>
      </c>
      <c r="P69" s="15">
        <f t="shared" si="37"/>
        <v>15043250</v>
      </c>
      <c r="Q69" s="16">
        <f>IFERROR(VLOOKUP(G69,SCENARIOS!$A$13:$E$18,5,0),0.025)</f>
        <v>0.03</v>
      </c>
      <c r="R69" s="17">
        <f>IFERROR(VLOOKUP(L69,INPUTS!$A$107:$B$120,2,0),0.0082)</f>
        <v>0.0046</v>
      </c>
      <c r="S69" s="51">
        <f t="shared" si="38"/>
        <v>21.85</v>
      </c>
      <c r="T69" s="15">
        <f t="shared" si="39"/>
        <v>69198.95</v>
      </c>
      <c r="U69" s="15">
        <f>T69/INPUTS!$B$7*1000</f>
        <v>86498687.5</v>
      </c>
      <c r="V69" s="15">
        <f>T69*INPUTS!$B$6</f>
        <v>218668.682</v>
      </c>
      <c r="W69" s="19" t="s">
        <v>396</v>
      </c>
      <c r="X69" s="19" t="s">
        <v>396</v>
      </c>
      <c r="Y69" s="20">
        <f>IFERROR(VLOOKUP(E69,INPUTS!$A$44:$B$103,2,0),0)</f>
        <v>0</v>
      </c>
      <c r="Z69" s="15">
        <f t="shared" si="43"/>
        <v>0</v>
      </c>
      <c r="AA69" s="20">
        <f>IFERROR(VLOOKUP(E69,INPUTS!$A$44:$C$103,3,0),SCENARIOS!$J$26)</f>
        <v>0.025</v>
      </c>
      <c r="AB69" s="15">
        <f t="shared" si="44"/>
        <v>2005.51371759455</v>
      </c>
      <c r="AC69" s="20">
        <f>IFERROR(VLOOKUP($E69,INPUTS!$A$44:$G$103,4,0),SCENARIOS!$K$26)</f>
        <v>0.1</v>
      </c>
      <c r="AD69" s="15">
        <f t="shared" si="44"/>
        <v>9299.76023384149</v>
      </c>
      <c r="AE69" s="20">
        <f>IFERROR(VLOOKUP($E69,INPUTS!$A$44:$G$103,5,0),SCENARIOS!$L$26)</f>
        <v>0.2</v>
      </c>
      <c r="AF69" s="15">
        <f t="shared" si="44"/>
        <v>21561.9418725971</v>
      </c>
      <c r="AG69" s="20">
        <f>IFERROR(VLOOKUP($E69,INPUTS!$A$44:$G$103,6,0),SCENARIOS!$M$26)</f>
        <v>0.3</v>
      </c>
      <c r="AH69" s="15">
        <f t="shared" si="45"/>
        <v>37494.3003066981</v>
      </c>
      <c r="AI69" s="20">
        <f>IFERROR(VLOOKUP($E69,INPUTS!$A$44:$G$103,7,0),SCENARIOS!$N$26)</f>
        <v>0.5</v>
      </c>
      <c r="AJ69" s="15">
        <f t="shared" si="46"/>
        <v>72443.6171326227</v>
      </c>
      <c r="AL69" t="str">
        <f t="shared" ref="AL69:AL132" si="48">IF(H69="MULTI","MULTI",IF(COUNTIFS($E$4:$E$1277,H69,$H$4:$H$1277,E69)&gt;0,"Y","N"))</f>
        <v>N</v>
      </c>
      <c r="AM69" s="21">
        <f t="shared" ref="AM69:AM132" si="49">T69*((1+Q69)^25)</f>
        <v>144887.234265245</v>
      </c>
      <c r="BC69" s="2" t="str">
        <v>LGW</v>
      </c>
      <c r="BD69" s="15">
        <f t="shared" ref="BD69:BD124" si="50">SUMIF($E$4:$E$1277,$BC69,$Z$4:$Z$1277)</f>
        <v>44183.4081</v>
      </c>
      <c r="BE69" s="15">
        <f t="shared" ref="BE69:BE124" si="51">SUMIF($E$4:$E$1277,$BC69,$AB$4:$AB$1277)</f>
        <v>256103.397622733</v>
      </c>
      <c r="BF69" s="15">
        <f t="shared" ref="BF69:BF124" si="52">SUMIF($E$4:$E$1277,$BC69,$AD$4:$AD$1277)</f>
        <v>445341.043806268</v>
      </c>
      <c r="BG69" s="15">
        <f t="shared" ref="BG69:BG124" si="53">SUMIF($E$4:$E$1277,$BC69,$AF$4:$AF$1277)</f>
        <v>1032544.65261261</v>
      </c>
      <c r="BH69" s="15">
        <f t="shared" ref="BH69:BH124" si="54">SUMIF($E$4:$E$1277,$BC69,$AH$4:$AH$1277)</f>
        <v>1596002.99510787</v>
      </c>
      <c r="BI69" s="15">
        <f t="shared" ref="BI69:BI124" si="55">SUMIF($E$4:$E$1277,$BC69,$AJ$4:$AJ$1277)</f>
        <v>2312756.11841713</v>
      </c>
      <c r="BJ69" s="23"/>
    </row>
    <row r="70" ht="15" customHeight="1" spans="1:71">
      <c r="A70" s="6" t="s">
        <v>1004</v>
      </c>
      <c r="B70" s="43" t="s">
        <v>467</v>
      </c>
      <c r="C70" s="44" t="s">
        <v>468</v>
      </c>
      <c r="D70" s="45" t="s">
        <v>366</v>
      </c>
      <c r="E70" s="10" t="s">
        <v>469</v>
      </c>
      <c r="F70" s="46" t="s">
        <v>391</v>
      </c>
      <c r="G70" s="45" t="s">
        <v>165</v>
      </c>
      <c r="H70" s="45" t="s">
        <v>242</v>
      </c>
      <c r="I70" s="46" t="s">
        <v>421</v>
      </c>
      <c r="J70" s="45" t="s">
        <v>173</v>
      </c>
      <c r="K70" s="45" t="s">
        <v>931</v>
      </c>
      <c r="L70" s="47" t="s">
        <v>302</v>
      </c>
      <c r="M70" s="13">
        <v>1584</v>
      </c>
      <c r="N70" s="14">
        <f t="shared" si="47"/>
        <v>4.33972602739726</v>
      </c>
      <c r="O70" s="15">
        <v>10700</v>
      </c>
      <c r="P70" s="15">
        <f t="shared" si="37"/>
        <v>16948800</v>
      </c>
      <c r="Q70" s="16">
        <f>IFERROR(VLOOKUP(G70,SCENARIOS!$A$13:$E$18,5,0),0.025)</f>
        <v>0.03</v>
      </c>
      <c r="R70" s="17">
        <f>IFERROR(VLOOKUP(L70,INPUTS!$A$107:$B$120,2,0),0.0082)</f>
        <v>0.0082</v>
      </c>
      <c r="S70" s="51">
        <f t="shared" si="38"/>
        <v>87.74</v>
      </c>
      <c r="T70" s="15">
        <f t="shared" si="39"/>
        <v>138980.16</v>
      </c>
      <c r="U70" s="15">
        <f>T70/INPUTS!$B$7*1000</f>
        <v>173725200</v>
      </c>
      <c r="V70" s="15">
        <f>T70*INPUTS!$B$6</f>
        <v>439177.3056</v>
      </c>
      <c r="W70" s="19" t="s">
        <v>396</v>
      </c>
      <c r="X70" s="19" t="s">
        <v>396</v>
      </c>
      <c r="Y70" s="20">
        <f>IFERROR(VLOOKUP(E70,INPUTS!$A$44:$B$103,2,0),0)</f>
        <v>0</v>
      </c>
      <c r="Z70" s="15">
        <f t="shared" si="43"/>
        <v>0</v>
      </c>
      <c r="AA70" s="20">
        <f>IFERROR(VLOOKUP(E70,INPUTS!$A$44:$C$103,3,0),SCENARIOS!$J$26)</f>
        <v>0.025</v>
      </c>
      <c r="AB70" s="15">
        <f t="shared" si="44"/>
        <v>4027.90240825165</v>
      </c>
      <c r="AC70" s="20">
        <f>IFERROR(VLOOKUP($E70,INPUTS!$A$44:$G$103,4,0),SCENARIOS!$K$26)</f>
        <v>0.1</v>
      </c>
      <c r="AD70" s="15">
        <f t="shared" si="44"/>
        <v>18677.7713427867</v>
      </c>
      <c r="AE70" s="20">
        <f>IFERROR(VLOOKUP($E70,INPUTS!$A$44:$G$103,5,0),SCENARIOS!$L$26)</f>
        <v>0.2</v>
      </c>
      <c r="AF70" s="15">
        <f t="shared" si="44"/>
        <v>43305.3121667922</v>
      </c>
      <c r="AG70" s="20">
        <f>IFERROR(VLOOKUP($E70,INPUTS!$A$44:$G$103,6,0),SCENARIOS!$M$26)</f>
        <v>0.3</v>
      </c>
      <c r="AH70" s="15">
        <f t="shared" si="45"/>
        <v>75304.0885116458</v>
      </c>
      <c r="AI70" s="20">
        <f>IFERROR(VLOOKUP($E70,INPUTS!$A$44:$G$103,7,0),SCENARIOS!$N$26)</f>
        <v>0.5</v>
      </c>
      <c r="AJ70" s="15">
        <f t="shared" si="46"/>
        <v>145496.795833906</v>
      </c>
      <c r="AL70" t="str">
        <f t="shared" si="48"/>
        <v>N</v>
      </c>
      <c r="AM70" s="21">
        <f t="shared" si="49"/>
        <v>290993.591667811</v>
      </c>
      <c r="BC70" s="2" t="str">
        <v>LHR</v>
      </c>
      <c r="BD70" s="15">
        <f t="shared" si="50"/>
        <v>34187.08049</v>
      </c>
      <c r="BE70" s="15">
        <f t="shared" si="51"/>
        <v>198160.980440322</v>
      </c>
      <c r="BF70" s="15">
        <f t="shared" si="52"/>
        <v>344584.330743502</v>
      </c>
      <c r="BG70" s="15">
        <f t="shared" si="53"/>
        <v>798935.362081915</v>
      </c>
      <c r="BH70" s="15">
        <f t="shared" si="54"/>
        <v>1234913.40307073</v>
      </c>
      <c r="BI70" s="15">
        <f t="shared" si="55"/>
        <v>1789503.86523185</v>
      </c>
      <c r="BJ70" s="23"/>
    </row>
    <row r="71" ht="15" customHeight="1" spans="1:71">
      <c r="A71" s="24" t="s">
        <v>1005</v>
      </c>
      <c r="B71" s="43" t="s">
        <v>479</v>
      </c>
      <c r="C71" s="44" t="s">
        <v>480</v>
      </c>
      <c r="D71" s="45" t="s">
        <v>366</v>
      </c>
      <c r="E71" s="10" t="s">
        <v>245</v>
      </c>
      <c r="F71" s="46" t="s">
        <v>930</v>
      </c>
      <c r="G71" s="45" t="s">
        <v>169</v>
      </c>
      <c r="H71" s="45" t="s">
        <v>428</v>
      </c>
      <c r="I71" s="46" t="s">
        <v>427</v>
      </c>
      <c r="J71" s="45" t="s">
        <v>173</v>
      </c>
      <c r="K71" s="45" t="s">
        <v>931</v>
      </c>
      <c r="L71" s="47" t="s">
        <v>305</v>
      </c>
      <c r="M71" s="13">
        <v>1333</v>
      </c>
      <c r="N71" s="14">
        <f t="shared" si="47"/>
        <v>3.65205479452055</v>
      </c>
      <c r="O71" s="15">
        <v>13000</v>
      </c>
      <c r="P71" s="15">
        <f t="shared" si="37"/>
        <v>17329000</v>
      </c>
      <c r="Q71" s="16">
        <f>IFERROR(VLOOKUP(G71,SCENARIOS!$A$13:$E$18,5,0),0.025)</f>
        <v>0.025</v>
      </c>
      <c r="R71" s="17">
        <f>IFERROR(VLOOKUP(L71,INPUTS!$A$107:$B$120,2,0),0.0082)</f>
        <v>0.0096</v>
      </c>
      <c r="S71" s="51">
        <f t="shared" si="38"/>
        <v>124.8</v>
      </c>
      <c r="T71" s="15">
        <f t="shared" si="39"/>
        <v>166358.4</v>
      </c>
      <c r="U71" s="15">
        <f>T71/INPUTS!$B$7*1000</f>
        <v>207948000</v>
      </c>
      <c r="V71" s="15">
        <f>T71*INPUTS!$B$6</f>
        <v>525692.544</v>
      </c>
      <c r="W71" s="19" t="s">
        <v>396</v>
      </c>
      <c r="X71" s="19" t="s">
        <v>396</v>
      </c>
      <c r="Y71" s="20">
        <f>IFERROR(VLOOKUP(E71,INPUTS!$A$44:$B$103,2,0),0)</f>
        <v>0.005</v>
      </c>
      <c r="Z71" s="15">
        <f t="shared" si="43"/>
        <v>831.792</v>
      </c>
      <c r="AA71" s="20">
        <f>IFERROR(VLOOKUP(E71,INPUTS!$A$44:$C$103,3,0),SCENARIOS!$J$26)</f>
        <v>0.03</v>
      </c>
      <c r="AB71" s="15">
        <f t="shared" si="44"/>
        <v>5646.57780130031</v>
      </c>
      <c r="AC71" s="20">
        <f>IFERROR(VLOOKUP($E71,INPUTS!$A$44:$G$103,4,0),SCENARIOS!$K$26)</f>
        <v>0.1</v>
      </c>
      <c r="AD71" s="15">
        <f t="shared" si="44"/>
        <v>21295.2816637235</v>
      </c>
      <c r="AE71" s="20">
        <f>IFERROR(VLOOKUP($E71,INPUTS!$A$44:$G$103,5,0),SCENARIOS!$L$26)</f>
        <v>0.2</v>
      </c>
      <c r="AF71" s="15">
        <f t="shared" si="44"/>
        <v>48187.3131403118</v>
      </c>
      <c r="AG71" s="20">
        <f>IFERROR(VLOOKUP($E71,INPUTS!$A$44:$G$103,6,0),SCENARIOS!$M$26)</f>
        <v>0.3</v>
      </c>
      <c r="AH71" s="15">
        <f t="shared" si="45"/>
        <v>81779.2827661217</v>
      </c>
      <c r="AI71" s="20">
        <f>IFERROR(VLOOKUP($E71,INPUTS!$A$44:$G$103,7,0),SCENARIOS!$N$26)</f>
        <v>0.4</v>
      </c>
      <c r="AJ71" s="15">
        <f t="shared" si="46"/>
        <v>123367.669554526</v>
      </c>
      <c r="AL71" t="str">
        <f t="shared" si="48"/>
        <v>Y</v>
      </c>
      <c r="AM71" s="21">
        <f t="shared" si="49"/>
        <v>308419.173886316</v>
      </c>
      <c r="BC71" s="2" t="str">
        <v>LIM</v>
      </c>
      <c r="BD71" s="15">
        <f t="shared" si="50"/>
        <v>0</v>
      </c>
      <c r="BE71" s="15">
        <f t="shared" si="51"/>
        <v>16443.6929246539</v>
      </c>
      <c r="BF71" s="15">
        <f t="shared" si="52"/>
        <v>80025.0668918181</v>
      </c>
      <c r="BG71" s="15">
        <f t="shared" si="53"/>
        <v>194725.459797369</v>
      </c>
      <c r="BH71" s="15">
        <f t="shared" si="54"/>
        <v>355369.943750466</v>
      </c>
      <c r="BI71" s="15">
        <f t="shared" si="55"/>
        <v>720603.122482882</v>
      </c>
      <c r="BJ71" s="23"/>
    </row>
    <row r="72" ht="15" customHeight="1" spans="1:71">
      <c r="A72" s="6" t="s">
        <v>1006</v>
      </c>
      <c r="B72" s="43" t="s">
        <v>479</v>
      </c>
      <c r="C72" s="44" t="s">
        <v>480</v>
      </c>
      <c r="D72" s="45" t="s">
        <v>366</v>
      </c>
      <c r="E72" s="10" t="s">
        <v>249</v>
      </c>
      <c r="F72" s="46" t="s">
        <v>930</v>
      </c>
      <c r="G72" s="45" t="s">
        <v>169</v>
      </c>
      <c r="H72" s="45" t="s">
        <v>234</v>
      </c>
      <c r="I72" s="46" t="s">
        <v>424</v>
      </c>
      <c r="J72" s="45" t="s">
        <v>173</v>
      </c>
      <c r="K72" s="45" t="s">
        <v>931</v>
      </c>
      <c r="L72" s="47" t="s">
        <v>305</v>
      </c>
      <c r="M72" s="13">
        <v>1333</v>
      </c>
      <c r="N72" s="14">
        <f t="shared" si="47"/>
        <v>3.65205479452055</v>
      </c>
      <c r="O72" s="15">
        <v>10600</v>
      </c>
      <c r="P72" s="15">
        <f t="shared" si="37"/>
        <v>14129800</v>
      </c>
      <c r="Q72" s="16">
        <f>IFERROR(VLOOKUP(G72,SCENARIOS!$A$13:$E$18,5,0),0.025)</f>
        <v>0.025</v>
      </c>
      <c r="R72" s="17">
        <f>IFERROR(VLOOKUP(L72,INPUTS!$A$107:$B$120,2,0),0.0082)</f>
        <v>0.0096</v>
      </c>
      <c r="S72" s="51">
        <f t="shared" si="38"/>
        <v>101.76</v>
      </c>
      <c r="T72" s="15">
        <f t="shared" si="39"/>
        <v>135646.08</v>
      </c>
      <c r="U72" s="15">
        <f>T72/INPUTS!$B$7*1000</f>
        <v>169557600</v>
      </c>
      <c r="V72" s="15">
        <f>T72*INPUTS!$B$6</f>
        <v>428641.6128</v>
      </c>
      <c r="W72" s="19" t="s">
        <v>396</v>
      </c>
      <c r="X72" s="19" t="s">
        <v>396</v>
      </c>
      <c r="Y72" s="20">
        <f>IFERROR(VLOOKUP(E72,INPUTS!$A$44:$B$103,2,0),0)</f>
        <v>0.005</v>
      </c>
      <c r="Z72" s="15">
        <f t="shared" si="43"/>
        <v>678.2304</v>
      </c>
      <c r="AA72" s="20">
        <f>IFERROR(VLOOKUP(E72,INPUTS!$A$44:$C$103,3,0),SCENARIOS!$J$26)</f>
        <v>0.03</v>
      </c>
      <c r="AB72" s="15">
        <f t="shared" si="44"/>
        <v>4604.13266875256</v>
      </c>
      <c r="AC72" s="20">
        <f>IFERROR(VLOOKUP($E72,INPUTS!$A$44:$G$103,4,0),SCENARIOS!$K$26)</f>
        <v>0.1</v>
      </c>
      <c r="AD72" s="15">
        <f t="shared" si="44"/>
        <v>17363.8450488823</v>
      </c>
      <c r="AE72" s="20">
        <f>IFERROR(VLOOKUP($E72,INPUTS!$A$44:$G$103,5,0),SCENARIOS!$L$26)</f>
        <v>0.2</v>
      </c>
      <c r="AF72" s="15">
        <f t="shared" si="44"/>
        <v>39291.1937913312</v>
      </c>
      <c r="AG72" s="20">
        <f>IFERROR(VLOOKUP($E72,INPUTS!$A$44:$G$103,6,0),SCENARIOS!$M$26)</f>
        <v>0.3</v>
      </c>
      <c r="AH72" s="15">
        <f t="shared" si="45"/>
        <v>66681.5690246838</v>
      </c>
      <c r="AI72" s="20">
        <f>IFERROR(VLOOKUP($E72,INPUTS!$A$44:$G$103,7,0),SCENARIOS!$N$26)</f>
        <v>0.4</v>
      </c>
      <c r="AJ72" s="15">
        <f t="shared" si="46"/>
        <v>100592.099790614</v>
      </c>
      <c r="AL72" t="str">
        <f t="shared" si="48"/>
        <v>Y</v>
      </c>
      <c r="AM72" s="21">
        <f t="shared" si="49"/>
        <v>251480.249476535</v>
      </c>
      <c r="BC72" s="2" t="str">
        <v>LIS</v>
      </c>
      <c r="BD72" s="15">
        <f t="shared" si="50"/>
        <v>31600.6535</v>
      </c>
      <c r="BE72" s="15">
        <f t="shared" si="51"/>
        <v>109901.455000463</v>
      </c>
      <c r="BF72" s="15">
        <f t="shared" si="52"/>
        <v>318514.768774711</v>
      </c>
      <c r="BG72" s="15">
        <f t="shared" si="53"/>
        <v>738491.827444364</v>
      </c>
      <c r="BH72" s="15">
        <f t="shared" si="54"/>
        <v>1141485.90618491</v>
      </c>
      <c r="BI72" s="15">
        <f t="shared" si="55"/>
        <v>1654118.77152375</v>
      </c>
      <c r="BJ72" s="23"/>
    </row>
    <row r="73" ht="15" customHeight="1" spans="1:71">
      <c r="A73" s="24" t="s">
        <v>1007</v>
      </c>
      <c r="B73" s="43" t="s">
        <v>491</v>
      </c>
      <c r="C73" s="44" t="s">
        <v>492</v>
      </c>
      <c r="D73" s="45" t="s">
        <v>366</v>
      </c>
      <c r="E73" s="10" t="s">
        <v>494</v>
      </c>
      <c r="F73" s="46" t="s">
        <v>493</v>
      </c>
      <c r="G73" s="45" t="s">
        <v>165</v>
      </c>
      <c r="H73" s="45" t="s">
        <v>249</v>
      </c>
      <c r="I73" s="46" t="s">
        <v>930</v>
      </c>
      <c r="J73" s="45" t="s">
        <v>169</v>
      </c>
      <c r="K73" s="45" t="s">
        <v>931</v>
      </c>
      <c r="L73" s="47" t="s">
        <v>305</v>
      </c>
      <c r="M73" s="13">
        <v>1717</v>
      </c>
      <c r="N73" s="14">
        <f t="shared" si="47"/>
        <v>4.7041095890411</v>
      </c>
      <c r="O73" s="15">
        <v>7300</v>
      </c>
      <c r="P73" s="15">
        <f t="shared" si="37"/>
        <v>12534100</v>
      </c>
      <c r="Q73" s="16">
        <f>IFERROR(VLOOKUP(G73,SCENARIOS!$A$13:$E$18,5,0),0.025)</f>
        <v>0.03</v>
      </c>
      <c r="R73" s="17">
        <f>IFERROR(VLOOKUP(L73,INPUTS!$A$107:$B$120,2,0),0.0082)</f>
        <v>0.0096</v>
      </c>
      <c r="S73" s="51">
        <f t="shared" si="38"/>
        <v>70.08</v>
      </c>
      <c r="T73" s="15">
        <f t="shared" si="39"/>
        <v>120327.36</v>
      </c>
      <c r="U73" s="15">
        <f>T73/INPUTS!$B$7*1000</f>
        <v>150409200</v>
      </c>
      <c r="V73" s="15">
        <f>T73*INPUTS!$B$6</f>
        <v>380234.4576</v>
      </c>
      <c r="W73" s="19" t="s">
        <v>396</v>
      </c>
      <c r="X73" s="19" t="s">
        <v>396</v>
      </c>
      <c r="Y73" s="20">
        <f>IFERROR(VLOOKUP(E73,INPUTS!$A$44:$B$103,2,0),0)</f>
        <v>0</v>
      </c>
      <c r="Z73" s="15">
        <f t="shared" si="43"/>
        <v>0</v>
      </c>
      <c r="AA73" s="20">
        <f>IFERROR(VLOOKUP(E73,INPUTS!$A$44:$C$103,3,0),SCENARIOS!$J$26)</f>
        <v>0.025</v>
      </c>
      <c r="AB73" s="15">
        <f t="shared" si="44"/>
        <v>3487.30972192407</v>
      </c>
      <c r="AC73" s="20">
        <f>IFERROR(VLOOKUP($E73,INPUTS!$A$44:$G$103,4,0),SCENARIOS!$K$26)</f>
        <v>0.1</v>
      </c>
      <c r="AD73" s="15">
        <f t="shared" si="44"/>
        <v>16170.9909987237</v>
      </c>
      <c r="AE73" s="20">
        <f>IFERROR(VLOOKUP($E73,INPUTS!$A$44:$G$103,5,0),SCENARIOS!$L$26)</f>
        <v>0.2</v>
      </c>
      <c r="AF73" s="15">
        <f t="shared" si="44"/>
        <v>37493.221241118</v>
      </c>
      <c r="AG73" s="20">
        <f>IFERROR(VLOOKUP($E73,INPUTS!$A$44:$G$103,6,0),SCENARIOS!$M$26)</f>
        <v>0.3</v>
      </c>
      <c r="AH73" s="15">
        <f t="shared" si="45"/>
        <v>65197.3790202333</v>
      </c>
      <c r="AI73" s="20">
        <f>IFERROR(VLOOKUP($E73,INPUTS!$A$44:$G$103,7,0),SCENARIOS!$N$26)</f>
        <v>0.5</v>
      </c>
      <c r="AJ73" s="15">
        <f t="shared" si="46"/>
        <v>125969.385350779</v>
      </c>
      <c r="AL73" t="str">
        <f t="shared" si="48"/>
        <v>N</v>
      </c>
      <c r="AM73" s="21">
        <f t="shared" si="49"/>
        <v>251938.770701557</v>
      </c>
      <c r="BC73" s="2" t="str">
        <v>LTN</v>
      </c>
      <c r="BD73" s="15">
        <f t="shared" si="50"/>
        <v>49579.6872</v>
      </c>
      <c r="BE73" s="15">
        <f t="shared" si="51"/>
        <v>287382.229914318</v>
      </c>
      <c r="BF73" s="15">
        <f t="shared" si="52"/>
        <v>499732.152831286</v>
      </c>
      <c r="BG73" s="15">
        <f t="shared" si="53"/>
        <v>1158653.05774287</v>
      </c>
      <c r="BH73" s="15">
        <f t="shared" si="54"/>
        <v>1790928.60126631</v>
      </c>
      <c r="BI73" s="15">
        <f t="shared" si="55"/>
        <v>2595221.37046299</v>
      </c>
      <c r="BJ73" s="23"/>
    </row>
    <row r="74" ht="15" customHeight="1" spans="1:71">
      <c r="A74" s="6" t="s">
        <v>1008</v>
      </c>
      <c r="B74" s="43" t="s">
        <v>491</v>
      </c>
      <c r="C74" s="44" t="s">
        <v>492</v>
      </c>
      <c r="D74" s="45" t="s">
        <v>366</v>
      </c>
      <c r="E74" s="10" t="s">
        <v>494</v>
      </c>
      <c r="F74" s="46" t="s">
        <v>493</v>
      </c>
      <c r="G74" s="45" t="s">
        <v>165</v>
      </c>
      <c r="H74" s="45" t="s">
        <v>428</v>
      </c>
      <c r="I74" s="46" t="s">
        <v>427</v>
      </c>
      <c r="J74" s="45" t="s">
        <v>173</v>
      </c>
      <c r="K74" s="45" t="s">
        <v>931</v>
      </c>
      <c r="L74" s="47" t="s">
        <v>305</v>
      </c>
      <c r="M74" s="13">
        <v>3434</v>
      </c>
      <c r="N74" s="14">
        <f t="shared" si="47"/>
        <v>9.40821917808219</v>
      </c>
      <c r="O74" s="15">
        <v>9400</v>
      </c>
      <c r="P74" s="15">
        <f t="shared" si="37"/>
        <v>32279600</v>
      </c>
      <c r="Q74" s="16">
        <f>IFERROR(VLOOKUP(G74,SCENARIOS!$A$13:$E$18,5,0),0.025)</f>
        <v>0.03</v>
      </c>
      <c r="R74" s="17">
        <f>IFERROR(VLOOKUP(L74,INPUTS!$A$107:$B$120,2,0),0.0082)</f>
        <v>0.0096</v>
      </c>
      <c r="S74" s="51">
        <f t="shared" si="38"/>
        <v>90.24</v>
      </c>
      <c r="T74" s="15">
        <f t="shared" si="39"/>
        <v>309884.16</v>
      </c>
      <c r="U74" s="15">
        <f>T74/INPUTS!$B$7*1000</f>
        <v>387355200</v>
      </c>
      <c r="V74" s="15">
        <f>T74*INPUTS!$B$6</f>
        <v>979233.9456</v>
      </c>
      <c r="W74" s="19" t="s">
        <v>396</v>
      </c>
      <c r="X74" s="19" t="s">
        <v>396</v>
      </c>
      <c r="Y74" s="20">
        <f>IFERROR(VLOOKUP(E74,INPUTS!$A$44:$B$103,2,0),0)</f>
        <v>0</v>
      </c>
      <c r="Z74" s="15">
        <f t="shared" si="43"/>
        <v>0</v>
      </c>
      <c r="AA74" s="20">
        <f>IFERROR(VLOOKUP(E74,INPUTS!$A$44:$C$103,3,0),SCENARIOS!$J$26)</f>
        <v>0.025</v>
      </c>
      <c r="AB74" s="15">
        <f t="shared" si="44"/>
        <v>8981.01681810583</v>
      </c>
      <c r="AC74" s="20">
        <f>IFERROR(VLOOKUP($E74,INPUTS!$A$44:$G$103,4,0),SCENARIOS!$K$26)</f>
        <v>0.1</v>
      </c>
      <c r="AD74" s="15">
        <f t="shared" si="44"/>
        <v>41645.8398323294</v>
      </c>
      <c r="AE74" s="20">
        <f>IFERROR(VLOOKUP($E74,INPUTS!$A$44:$G$103,5,0),SCENARIOS!$L$26)</f>
        <v>0.2</v>
      </c>
      <c r="AF74" s="15">
        <f t="shared" si="44"/>
        <v>96557.8848401396</v>
      </c>
      <c r="AG74" s="20">
        <f>IFERROR(VLOOKUP($E74,INPUTS!$A$44:$G$103,6,0),SCENARIOS!$M$26)</f>
        <v>0.3</v>
      </c>
      <c r="AH74" s="15">
        <f t="shared" si="45"/>
        <v>167905.578846628</v>
      </c>
      <c r="AI74" s="20">
        <f>IFERROR(VLOOKUP($E74,INPUTS!$A$44:$G$103,7,0),SCENARIOS!$N$26)</f>
        <v>0.5</v>
      </c>
      <c r="AJ74" s="15">
        <f t="shared" si="46"/>
        <v>324414.307478718</v>
      </c>
      <c r="AL74" t="str">
        <f t="shared" si="48"/>
        <v>N</v>
      </c>
      <c r="AM74" s="21">
        <f t="shared" si="49"/>
        <v>648828.614957435</v>
      </c>
      <c r="BC74" s="2" t="str">
        <v>LUX</v>
      </c>
      <c r="BD74" s="15">
        <f t="shared" si="50"/>
        <v>0</v>
      </c>
      <c r="BE74" s="15">
        <f t="shared" si="51"/>
        <v>17006.6063151366</v>
      </c>
      <c r="BF74" s="15">
        <f t="shared" si="52"/>
        <v>78861.2711718579</v>
      </c>
      <c r="BG74" s="15">
        <f t="shared" si="53"/>
        <v>182843.654271754</v>
      </c>
      <c r="BH74" s="15">
        <f t="shared" si="54"/>
        <v>317948.862071275</v>
      </c>
      <c r="BI74" s="15">
        <f t="shared" si="55"/>
        <v>614316.454587359</v>
      </c>
      <c r="BJ74" s="23"/>
    </row>
    <row r="75" ht="15" customHeight="1" spans="1:71">
      <c r="A75" s="24" t="s">
        <v>1010</v>
      </c>
      <c r="B75" s="43" t="s">
        <v>491</v>
      </c>
      <c r="C75" s="44" t="s">
        <v>492</v>
      </c>
      <c r="D75" s="45" t="s">
        <v>366</v>
      </c>
      <c r="E75" s="10" t="s">
        <v>494</v>
      </c>
      <c r="F75" s="46" t="s">
        <v>493</v>
      </c>
      <c r="G75" s="45" t="s">
        <v>165</v>
      </c>
      <c r="H75" s="45" t="s">
        <v>234</v>
      </c>
      <c r="I75" s="46" t="s">
        <v>424</v>
      </c>
      <c r="J75" s="45" t="s">
        <v>173</v>
      </c>
      <c r="K75" s="45" t="s">
        <v>931</v>
      </c>
      <c r="L75" s="47" t="s">
        <v>305</v>
      </c>
      <c r="M75" s="13">
        <v>1717</v>
      </c>
      <c r="N75" s="14">
        <f t="shared" si="47"/>
        <v>4.7041095890411</v>
      </c>
      <c r="O75" s="15">
        <v>9500</v>
      </c>
      <c r="P75" s="15">
        <f t="shared" si="37"/>
        <v>16311500</v>
      </c>
      <c r="Q75" s="16">
        <f>IFERROR(VLOOKUP(G75,SCENARIOS!$A$13:$E$18,5,0),0.025)</f>
        <v>0.03</v>
      </c>
      <c r="R75" s="17">
        <f>IFERROR(VLOOKUP(L75,INPUTS!$A$107:$B$120,2,0),0.0082)</f>
        <v>0.0096</v>
      </c>
      <c r="S75" s="51">
        <f t="shared" si="38"/>
        <v>91.2</v>
      </c>
      <c r="T75" s="15">
        <f t="shared" si="39"/>
        <v>156590.4</v>
      </c>
      <c r="U75" s="15">
        <f>T75/INPUTS!$B$7*1000</f>
        <v>195738000</v>
      </c>
      <c r="V75" s="15">
        <f>T75*INPUTS!$B$6</f>
        <v>494825.664</v>
      </c>
      <c r="W75" s="19" t="s">
        <v>396</v>
      </c>
      <c r="X75" s="19" t="s">
        <v>396</v>
      </c>
      <c r="Y75" s="20">
        <f>IFERROR(VLOOKUP(E75,INPUTS!$A$44:$B$103,2,0),0)</f>
        <v>0</v>
      </c>
      <c r="Z75" s="15">
        <f t="shared" si="43"/>
        <v>0</v>
      </c>
      <c r="AA75" s="20">
        <f>IFERROR(VLOOKUP(E75,INPUTS!$A$44:$C$103,3,0),SCENARIOS!$J$26)</f>
        <v>0.025</v>
      </c>
      <c r="AB75" s="15">
        <f t="shared" si="44"/>
        <v>4538.27977510667</v>
      </c>
      <c r="AC75" s="20">
        <f>IFERROR(VLOOKUP($E75,INPUTS!$A$44:$G$103,4,0),SCENARIOS!$K$26)</f>
        <v>0.1</v>
      </c>
      <c r="AD75" s="15">
        <f t="shared" si="44"/>
        <v>21044.4403408048</v>
      </c>
      <c r="AE75" s="20">
        <f>IFERROR(VLOOKUP($E75,INPUTS!$A$44:$G$103,5,0),SCENARIOS!$L$26)</f>
        <v>0.2</v>
      </c>
      <c r="AF75" s="15">
        <f t="shared" si="44"/>
        <v>48792.5481904961</v>
      </c>
      <c r="AG75" s="20">
        <f>IFERROR(VLOOKUP($E75,INPUTS!$A$44:$G$103,6,0),SCENARIOS!$M$26)</f>
        <v>0.3</v>
      </c>
      <c r="AH75" s="15">
        <f t="shared" si="45"/>
        <v>84845.9042044132</v>
      </c>
      <c r="AI75" s="20">
        <f>IFERROR(VLOOKUP($E75,INPUTS!$A$44:$G$103,7,0),SCENARIOS!$N$26)</f>
        <v>0.5</v>
      </c>
      <c r="AJ75" s="15">
        <f t="shared" si="46"/>
        <v>163932.761757863</v>
      </c>
      <c r="AL75" t="str">
        <f t="shared" si="48"/>
        <v>N</v>
      </c>
      <c r="AM75" s="21">
        <f t="shared" si="49"/>
        <v>327865.523515725</v>
      </c>
      <c r="BC75" s="2" t="str">
        <v>MAD</v>
      </c>
      <c r="BD75" s="15">
        <f t="shared" si="50"/>
        <v>53423.4708</v>
      </c>
      <c r="BE75" s="15">
        <f t="shared" si="51"/>
        <v>185797.333972689</v>
      </c>
      <c r="BF75" s="15">
        <f t="shared" si="52"/>
        <v>538475.080871493</v>
      </c>
      <c r="BG75" s="15">
        <f t="shared" si="53"/>
        <v>1248480.40182184</v>
      </c>
      <c r="BH75" s="15">
        <f t="shared" si="54"/>
        <v>1929774.61613827</v>
      </c>
      <c r="BI75" s="15">
        <f t="shared" si="55"/>
        <v>2796422.10216416</v>
      </c>
      <c r="BJ75" s="23"/>
    </row>
    <row r="76" ht="15" customHeight="1" spans="1:71">
      <c r="A76" s="6" t="s">
        <v>1011</v>
      </c>
      <c r="B76" s="43" t="s">
        <v>502</v>
      </c>
      <c r="C76" s="44" t="s">
        <v>503</v>
      </c>
      <c r="D76" s="45" t="s">
        <v>366</v>
      </c>
      <c r="E76" s="10" t="s">
        <v>505</v>
      </c>
      <c r="F76" s="46" t="s">
        <v>504</v>
      </c>
      <c r="G76" s="45" t="s">
        <v>173</v>
      </c>
      <c r="H76" s="45" t="s">
        <v>248</v>
      </c>
      <c r="I76" s="46" t="s">
        <v>930</v>
      </c>
      <c r="J76" s="45" t="s">
        <v>169</v>
      </c>
      <c r="K76" s="45" t="s">
        <v>931</v>
      </c>
      <c r="L76" s="47" t="s">
        <v>305</v>
      </c>
      <c r="M76" s="13">
        <v>3014</v>
      </c>
      <c r="N76" s="14">
        <f t="shared" si="47"/>
        <v>8.25753424657534</v>
      </c>
      <c r="O76" s="15">
        <v>9700</v>
      </c>
      <c r="P76" s="15">
        <f t="shared" si="37"/>
        <v>29235800</v>
      </c>
      <c r="Q76" s="16">
        <f>IFERROR(VLOOKUP(G76,SCENARIOS!$A$13:$E$18,5,0),0.025)</f>
        <v>0.05</v>
      </c>
      <c r="R76" s="17">
        <f>IFERROR(VLOOKUP(L76,INPUTS!$A$107:$B$120,2,0),0.0082)</f>
        <v>0.0096</v>
      </c>
      <c r="S76" s="51">
        <f t="shared" si="38"/>
        <v>93.12</v>
      </c>
      <c r="T76" s="15">
        <f t="shared" si="39"/>
        <v>280663.68</v>
      </c>
      <c r="U76" s="15">
        <f>T76/INPUTS!$B$7*1000</f>
        <v>350829600</v>
      </c>
      <c r="V76" s="15">
        <f>T76*INPUTS!$B$6</f>
        <v>886897.2288</v>
      </c>
      <c r="W76" s="19" t="s">
        <v>396</v>
      </c>
      <c r="X76" s="19" t="s">
        <v>396</v>
      </c>
      <c r="Y76" s="20">
        <f>IFERROR(VLOOKUP(E76,INPUTS!$A$44:$B$103,2,0),0)</f>
        <v>0</v>
      </c>
      <c r="Z76" s="15">
        <f t="shared" si="43"/>
        <v>0</v>
      </c>
      <c r="AA76" s="20">
        <f>IFERROR(VLOOKUP(E76,INPUTS!$A$44:$C$103,3,0),SCENARIOS!$J$26)</f>
        <v>0.025</v>
      </c>
      <c r="AB76" s="15">
        <f t="shared" si="44"/>
        <v>8955.147001185</v>
      </c>
      <c r="AC76" s="20">
        <f>IFERROR(VLOOKUP($E76,INPUTS!$A$44:$G$103,4,0),SCENARIOS!$K$26)</f>
        <v>0.1</v>
      </c>
      <c r="AD76" s="15">
        <f t="shared" si="44"/>
        <v>45717.1560283583</v>
      </c>
      <c r="AE76" s="20">
        <f>IFERROR(VLOOKUP($E76,INPUTS!$A$44:$G$103,5,0),SCENARIOS!$L$26)</f>
        <v>0.2</v>
      </c>
      <c r="AF76" s="15">
        <f t="shared" si="44"/>
        <v>116695.926657859</v>
      </c>
      <c r="AG76" s="20">
        <f>IFERROR(VLOOKUP($E76,INPUTS!$A$44:$G$103,6,0),SCENARIOS!$M$26)</f>
        <v>0.3</v>
      </c>
      <c r="AH76" s="15">
        <f t="shared" si="45"/>
        <v>223405.289418416</v>
      </c>
      <c r="AI76" s="20">
        <f>IFERROR(VLOOKUP($E76,INPUTS!$A$44:$G$103,7,0),SCENARIOS!$N$26)</f>
        <v>0.5</v>
      </c>
      <c r="AJ76" s="15">
        <f t="shared" si="46"/>
        <v>475213.419749502</v>
      </c>
      <c r="AL76" t="str">
        <f t="shared" si="48"/>
        <v>Y</v>
      </c>
      <c r="AM76" s="21">
        <f t="shared" si="49"/>
        <v>950426.839499004</v>
      </c>
      <c r="BC76" s="2" t="str">
        <v>MCT</v>
      </c>
      <c r="BD76" s="15">
        <f t="shared" si="50"/>
        <v>0</v>
      </c>
      <c r="BE76" s="15">
        <f t="shared" si="51"/>
        <v>12698.3750216734</v>
      </c>
      <c r="BF76" s="15">
        <f t="shared" si="52"/>
        <v>63297.9423582202</v>
      </c>
      <c r="BG76" s="15">
        <f t="shared" si="53"/>
        <v>157761.504914845</v>
      </c>
      <c r="BH76" s="15">
        <f t="shared" si="54"/>
        <v>294899.306822782</v>
      </c>
      <c r="BI76" s="15">
        <f t="shared" si="55"/>
        <v>612496.982648296</v>
      </c>
      <c r="BJ76" s="23"/>
    </row>
    <row r="77" ht="15" customHeight="1" spans="1:71">
      <c r="A77" s="24" t="s">
        <v>1012</v>
      </c>
      <c r="B77" s="43" t="s">
        <v>506</v>
      </c>
      <c r="C77" s="44" t="s">
        <v>507</v>
      </c>
      <c r="D77" s="45" t="s">
        <v>366</v>
      </c>
      <c r="E77" s="10" t="s">
        <v>428</v>
      </c>
      <c r="F77" s="46" t="s">
        <v>427</v>
      </c>
      <c r="G77" s="45" t="s">
        <v>173</v>
      </c>
      <c r="H77" s="45" t="s">
        <v>224</v>
      </c>
      <c r="I77" s="46" t="s">
        <v>938</v>
      </c>
      <c r="J77" s="45" t="s">
        <v>165</v>
      </c>
      <c r="K77" s="45" t="s">
        <v>931</v>
      </c>
      <c r="L77" s="47" t="s">
        <v>305</v>
      </c>
      <c r="M77" s="13">
        <v>1320</v>
      </c>
      <c r="N77" s="14">
        <f t="shared" si="47"/>
        <v>3.61643835616438</v>
      </c>
      <c r="O77" s="15">
        <v>9660</v>
      </c>
      <c r="P77" s="15">
        <f t="shared" si="37"/>
        <v>12751200</v>
      </c>
      <c r="Q77" s="16">
        <f>IFERROR(VLOOKUP(G77,SCENARIOS!$A$13:$E$18,5,0),0.025)</f>
        <v>0.05</v>
      </c>
      <c r="R77" s="17">
        <f>IFERROR(VLOOKUP(L77,INPUTS!$A$107:$B$120,2,0),0.0082)</f>
        <v>0.0096</v>
      </c>
      <c r="S77" s="51">
        <f t="shared" si="38"/>
        <v>92.736</v>
      </c>
      <c r="T77" s="15">
        <f t="shared" si="39"/>
        <v>122411.52</v>
      </c>
      <c r="U77" s="15">
        <f>T77/INPUTS!$B$7*1000</f>
        <v>153014400</v>
      </c>
      <c r="V77" s="15">
        <f>T77*INPUTS!$B$6</f>
        <v>386820.4032</v>
      </c>
      <c r="W77" s="19" t="s">
        <v>396</v>
      </c>
      <c r="X77" s="19" t="s">
        <v>396</v>
      </c>
      <c r="Y77" s="20">
        <f>IFERROR(VLOOKUP(E77,INPUTS!$A$44:$B$103,2,0),0)</f>
        <v>0</v>
      </c>
      <c r="Z77" s="15">
        <f t="shared" si="43"/>
        <v>0</v>
      </c>
      <c r="AA77" s="20">
        <f>IFERROR(VLOOKUP(E77,INPUTS!$A$44:$C$103,3,0),SCENARIOS!$J$26)</f>
        <v>0.025</v>
      </c>
      <c r="AB77" s="15">
        <f t="shared" si="44"/>
        <v>3905.78915034</v>
      </c>
      <c r="AC77" s="20">
        <f>IFERROR(VLOOKUP($E77,INPUTS!$A$44:$G$103,4,0),SCENARIOS!$K$26)</f>
        <v>0.1</v>
      </c>
      <c r="AD77" s="15">
        <f t="shared" si="44"/>
        <v>19939.5467183659</v>
      </c>
      <c r="AE77" s="20">
        <f>IFERROR(VLOOKUP($E77,INPUTS!$A$44:$G$103,5,0),SCENARIOS!$L$26)</f>
        <v>0.2</v>
      </c>
      <c r="AF77" s="15">
        <f t="shared" si="44"/>
        <v>50896.9516825156</v>
      </c>
      <c r="AG77" s="20">
        <f>IFERROR(VLOOKUP($E77,INPUTS!$A$44:$G$103,6,0),SCENARIOS!$M$26)</f>
        <v>0.3</v>
      </c>
      <c r="AH77" s="15">
        <f t="shared" si="45"/>
        <v>97438.2615297721</v>
      </c>
      <c r="AI77" s="20">
        <f>IFERROR(VLOOKUP($E77,INPUTS!$A$44:$G$103,7,0),SCENARIOS!$N$26)</f>
        <v>0.5</v>
      </c>
      <c r="AJ77" s="15">
        <f t="shared" si="46"/>
        <v>207264.427787502</v>
      </c>
      <c r="AL77" t="str">
        <f t="shared" si="48"/>
        <v>Y</v>
      </c>
      <c r="AM77" s="21">
        <f t="shared" si="49"/>
        <v>414528.855575004</v>
      </c>
      <c r="BC77" s="2" t="str">
        <v>MEL</v>
      </c>
      <c r="BD77" s="15">
        <f t="shared" si="50"/>
        <v>0</v>
      </c>
      <c r="BE77" s="15">
        <f t="shared" si="51"/>
        <v>124918.908057859</v>
      </c>
      <c r="BF77" s="15">
        <f t="shared" si="52"/>
        <v>318863.398323756</v>
      </c>
      <c r="BG77" s="15">
        <f t="shared" si="53"/>
        <v>813918.952473406</v>
      </c>
      <c r="BH77" s="15">
        <f t="shared" si="54"/>
        <v>1558184.62861668</v>
      </c>
      <c r="BI77" s="15">
        <f t="shared" si="55"/>
        <v>2651576.41663251</v>
      </c>
      <c r="BJ77" s="23"/>
    </row>
    <row r="78" ht="15" customHeight="1" spans="1:71">
      <c r="A78" s="6" t="s">
        <v>1013</v>
      </c>
      <c r="B78" s="43" t="s">
        <v>500</v>
      </c>
      <c r="C78" s="44" t="s">
        <v>501</v>
      </c>
      <c r="D78" s="45" t="s">
        <v>366</v>
      </c>
      <c r="E78" s="10" t="s">
        <v>440</v>
      </c>
      <c r="F78" s="46" t="s">
        <v>439</v>
      </c>
      <c r="G78" s="45" t="s">
        <v>177</v>
      </c>
      <c r="H78" s="45" t="s">
        <v>428</v>
      </c>
      <c r="I78" s="46" t="s">
        <v>427</v>
      </c>
      <c r="J78" s="45" t="s">
        <v>173</v>
      </c>
      <c r="K78" s="45" t="s">
        <v>931</v>
      </c>
      <c r="L78" s="47" t="s">
        <v>302</v>
      </c>
      <c r="M78" s="13">
        <v>1320</v>
      </c>
      <c r="N78" s="14">
        <f t="shared" si="47"/>
        <v>3.61643835616438</v>
      </c>
      <c r="O78" s="15">
        <v>6340</v>
      </c>
      <c r="P78" s="15">
        <f t="shared" si="37"/>
        <v>8368800</v>
      </c>
      <c r="Q78" s="16">
        <f>IFERROR(VLOOKUP(G78,SCENARIOS!$A$13:$E$18,5,0),0.025)</f>
        <v>0.045</v>
      </c>
      <c r="R78" s="17">
        <f>IFERROR(VLOOKUP(L78,INPUTS!$A$107:$B$120,2,0),0.0082)</f>
        <v>0.0082</v>
      </c>
      <c r="S78" s="51">
        <f t="shared" si="38"/>
        <v>51.988</v>
      </c>
      <c r="T78" s="15">
        <f t="shared" si="39"/>
        <v>68624.16</v>
      </c>
      <c r="U78" s="15">
        <f>T78/INPUTS!$B$7*1000</f>
        <v>85780200</v>
      </c>
      <c r="V78" s="15">
        <f>T78*INPUTS!$B$6</f>
        <v>216852.3456</v>
      </c>
      <c r="W78" s="19" t="s">
        <v>396</v>
      </c>
      <c r="X78" s="19" t="s">
        <v>396</v>
      </c>
      <c r="Y78" s="20">
        <f>IFERROR(VLOOKUP(E78,INPUTS!$A$44:$B$103,2,0),0)</f>
        <v>0</v>
      </c>
      <c r="Z78" s="15">
        <f t="shared" si="43"/>
        <v>0</v>
      </c>
      <c r="AA78" s="20">
        <f>IFERROR(VLOOKUP(E78,INPUTS!$A$44:$C$103,3,0),SCENARIOS!$J$26)</f>
        <v>0.025</v>
      </c>
      <c r="AB78" s="15">
        <f t="shared" si="44"/>
        <v>2137.95471696545</v>
      </c>
      <c r="AC78" s="20">
        <f>IFERROR(VLOOKUP($E78,INPUTS!$A$44:$G$103,4,0),SCENARIOS!$K$26)</f>
        <v>0.1</v>
      </c>
      <c r="AD78" s="15">
        <f t="shared" si="44"/>
        <v>10657.1222072106</v>
      </c>
      <c r="AE78" s="20">
        <f>IFERROR(VLOOKUP($E78,INPUTS!$A$44:$G$103,5,0),SCENARIOS!$L$26)</f>
        <v>0.2</v>
      </c>
      <c r="AF78" s="15">
        <f t="shared" si="44"/>
        <v>26561.4264039756</v>
      </c>
      <c r="AG78" s="20">
        <f>IFERROR(VLOOKUP($E78,INPUTS!$A$44:$G$103,6,0),SCENARIOS!$M$26)</f>
        <v>0.3</v>
      </c>
      <c r="AH78" s="15">
        <f t="shared" si="45"/>
        <v>49650.5547344058</v>
      </c>
      <c r="AI78" s="20">
        <f>IFERROR(VLOOKUP($E78,INPUTS!$A$44:$G$103,7,0),SCENARIOS!$N$26)</f>
        <v>0.5</v>
      </c>
      <c r="AJ78" s="15">
        <f t="shared" si="46"/>
        <v>103122.707507457</v>
      </c>
      <c r="AL78" t="str">
        <f t="shared" si="48"/>
        <v>Y</v>
      </c>
      <c r="AM78" s="21">
        <f t="shared" si="49"/>
        <v>206245.415014914</v>
      </c>
      <c r="BC78" s="2" t="str">
        <v>MEM</v>
      </c>
      <c r="BD78" s="15">
        <f t="shared" si="50"/>
        <v>0</v>
      </c>
      <c r="BE78" s="15">
        <f t="shared" si="51"/>
        <v>14714.5171238291</v>
      </c>
      <c r="BF78" s="15">
        <f t="shared" si="52"/>
        <v>66592.5020904799</v>
      </c>
      <c r="BG78" s="15">
        <f t="shared" si="53"/>
        <v>150686.60756421</v>
      </c>
      <c r="BH78" s="15">
        <f t="shared" si="54"/>
        <v>255732.098056161</v>
      </c>
      <c r="BI78" s="15">
        <f t="shared" si="55"/>
        <v>482228.993400818</v>
      </c>
      <c r="BJ78" s="23"/>
    </row>
    <row r="79" ht="15" customHeight="1" spans="1:71">
      <c r="A79" s="24" t="s">
        <v>1014</v>
      </c>
      <c r="B79" s="43" t="s">
        <v>500</v>
      </c>
      <c r="C79" s="44" t="s">
        <v>501</v>
      </c>
      <c r="D79" s="45" t="s">
        <v>366</v>
      </c>
      <c r="E79" s="10" t="s">
        <v>440</v>
      </c>
      <c r="F79" s="46" t="s">
        <v>439</v>
      </c>
      <c r="G79" s="45" t="s">
        <v>177</v>
      </c>
      <c r="H79" s="45" t="s">
        <v>245</v>
      </c>
      <c r="I79" s="46" t="s">
        <v>930</v>
      </c>
      <c r="J79" s="45" t="s">
        <v>169</v>
      </c>
      <c r="K79" s="45" t="s">
        <v>931</v>
      </c>
      <c r="L79" s="47" t="s">
        <v>302</v>
      </c>
      <c r="M79" s="13">
        <v>1320</v>
      </c>
      <c r="N79" s="14">
        <f t="shared" si="47"/>
        <v>3.61643835616438</v>
      </c>
      <c r="O79" s="15">
        <v>11060</v>
      </c>
      <c r="P79" s="15">
        <f t="shared" si="37"/>
        <v>14599200</v>
      </c>
      <c r="Q79" s="16">
        <f>IFERROR(VLOOKUP(G79,SCENARIOS!$A$13:$E$18,5,0),0.025)</f>
        <v>0.045</v>
      </c>
      <c r="R79" s="17">
        <f>IFERROR(VLOOKUP(L79,INPUTS!$A$107:$B$120,2,0),0.0082)</f>
        <v>0.0082</v>
      </c>
      <c r="S79" s="51">
        <f t="shared" si="38"/>
        <v>90.692</v>
      </c>
      <c r="T79" s="15">
        <f t="shared" si="39"/>
        <v>119713.44</v>
      </c>
      <c r="U79" s="15">
        <f>T79/INPUTS!$B$7*1000</f>
        <v>149641800</v>
      </c>
      <c r="V79" s="15">
        <f>T79*INPUTS!$B$6</f>
        <v>378294.4704</v>
      </c>
      <c r="W79" s="19" t="s">
        <v>396</v>
      </c>
      <c r="X79" s="19" t="s">
        <v>396</v>
      </c>
      <c r="Y79" s="20">
        <f>IFERROR(VLOOKUP(E79,INPUTS!$A$44:$B$103,2,0),0)</f>
        <v>0</v>
      </c>
      <c r="Z79" s="15">
        <f t="shared" si="43"/>
        <v>0</v>
      </c>
      <c r="AA79" s="20">
        <f>IFERROR(VLOOKUP(E79,INPUTS!$A$44:$C$103,3,0),SCENARIOS!$J$26)</f>
        <v>0.025</v>
      </c>
      <c r="AB79" s="15">
        <f t="shared" si="44"/>
        <v>3729.61816555803</v>
      </c>
      <c r="AC79" s="20">
        <f>IFERROR(VLOOKUP($E79,INPUTS!$A$44:$G$103,4,0),SCENARIOS!$K$26)</f>
        <v>0.1</v>
      </c>
      <c r="AD79" s="15">
        <f t="shared" si="44"/>
        <v>18591.1311690456</v>
      </c>
      <c r="AE79" s="20">
        <f>IFERROR(VLOOKUP($E79,INPUTS!$A$44:$G$103,5,0),SCENARIOS!$L$26)</f>
        <v>0.2</v>
      </c>
      <c r="AF79" s="15">
        <f t="shared" si="44"/>
        <v>46335.8637268092</v>
      </c>
      <c r="AG79" s="20">
        <f>IFERROR(VLOOKUP($E79,INPUTS!$A$44:$G$103,6,0),SCENARIOS!$M$26)</f>
        <v>0.3</v>
      </c>
      <c r="AH79" s="15">
        <f t="shared" si="45"/>
        <v>86614.3746628593</v>
      </c>
      <c r="AI79" s="20">
        <f>IFERROR(VLOOKUP($E79,INPUTS!$A$44:$G$103,7,0),SCENARIOS!$N$26)</f>
        <v>0.5</v>
      </c>
      <c r="AJ79" s="15">
        <f t="shared" si="46"/>
        <v>179895.448743293</v>
      </c>
      <c r="AL79" t="str">
        <f t="shared" si="48"/>
        <v>N</v>
      </c>
      <c r="AM79" s="21">
        <f t="shared" si="49"/>
        <v>359790.897486586</v>
      </c>
      <c r="BC79" s="2" t="str">
        <v>MEX</v>
      </c>
      <c r="BD79" s="15">
        <f t="shared" si="50"/>
        <v>0</v>
      </c>
      <c r="BE79" s="15">
        <f t="shared" si="51"/>
        <v>70979.5090345902</v>
      </c>
      <c r="BF79" s="15">
        <f t="shared" si="52"/>
        <v>345429.702711445</v>
      </c>
      <c r="BG79" s="15">
        <f t="shared" si="53"/>
        <v>840536.100758097</v>
      </c>
      <c r="BH79" s="15">
        <f t="shared" si="54"/>
        <v>1533961.02983898</v>
      </c>
      <c r="BI79" s="15">
        <f t="shared" si="55"/>
        <v>3110496.89853681</v>
      </c>
      <c r="BJ79" s="23"/>
    </row>
    <row r="80" ht="15" customHeight="1" spans="1:71">
      <c r="A80" s="6" t="s">
        <v>1015</v>
      </c>
      <c r="B80" s="43" t="s">
        <v>522</v>
      </c>
      <c r="C80" s="44" t="s">
        <v>523</v>
      </c>
      <c r="D80" s="45" t="s">
        <v>366</v>
      </c>
      <c r="E80" s="10" t="s">
        <v>460</v>
      </c>
      <c r="F80" s="46" t="s">
        <v>459</v>
      </c>
      <c r="G80" s="45" t="s">
        <v>185</v>
      </c>
      <c r="H80" s="45" t="s">
        <v>567</v>
      </c>
      <c r="I80" s="46" t="s">
        <v>431</v>
      </c>
      <c r="J80" s="45" t="s">
        <v>173</v>
      </c>
      <c r="K80" s="45" t="s">
        <v>931</v>
      </c>
      <c r="L80" s="47" t="s">
        <v>302</v>
      </c>
      <c r="M80" s="13">
        <v>745</v>
      </c>
      <c r="N80" s="14">
        <f t="shared" si="47"/>
        <v>2.04109589041096</v>
      </c>
      <c r="O80" s="15">
        <v>7500</v>
      </c>
      <c r="P80" s="15">
        <f t="shared" si="37"/>
        <v>5587500</v>
      </c>
      <c r="Q80" s="16">
        <f>IFERROR(VLOOKUP(G80,SCENARIOS!$A$13:$E$18,5,0),0.025)</f>
        <v>0.035</v>
      </c>
      <c r="R80" s="17">
        <f>IFERROR(VLOOKUP(L80,INPUTS!$A$107:$B$120,2,0),0.0082)</f>
        <v>0.0082</v>
      </c>
      <c r="S80" s="51">
        <f t="shared" si="38"/>
        <v>61.5</v>
      </c>
      <c r="T80" s="15">
        <f t="shared" si="39"/>
        <v>45817.5</v>
      </c>
      <c r="U80" s="15">
        <f>T80/INPUTS!$B$7*1000</f>
        <v>57271875</v>
      </c>
      <c r="V80" s="15">
        <f>T80*INPUTS!$B$6</f>
        <v>144783.3</v>
      </c>
      <c r="W80" s="31" t="s">
        <v>521</v>
      </c>
      <c r="X80" s="19" t="s">
        <v>396</v>
      </c>
      <c r="Y80" s="20">
        <f>IFERROR(VLOOKUP(E80,INPUTS!$A$44:$B$103,2,0),0)</f>
        <v>0</v>
      </c>
      <c r="Z80" s="15">
        <f t="shared" si="43"/>
        <v>0</v>
      </c>
      <c r="AA80" s="20">
        <f>IFERROR(VLOOKUP(E80,INPUTS!$A$44:$C$103,3,0),SCENARIOS!$J$26)</f>
        <v>0.025</v>
      </c>
      <c r="AB80" s="15">
        <f t="shared" si="44"/>
        <v>1360.42043272439</v>
      </c>
      <c r="AC80" s="20">
        <f>IFERROR(VLOOKUP($E80,INPUTS!$A$44:$G$103,4,0),SCENARIOS!$K$26)</f>
        <v>0.1</v>
      </c>
      <c r="AD80" s="15">
        <f t="shared" si="44"/>
        <v>6463.01087147582</v>
      </c>
      <c r="AE80" s="20">
        <f>IFERROR(VLOOKUP($E80,INPUTS!$A$44:$G$103,5,0),SCENARIOS!$L$26)</f>
        <v>0.2</v>
      </c>
      <c r="AF80" s="15">
        <f t="shared" si="44"/>
        <v>15352.0590105974</v>
      </c>
      <c r="AG80" s="20">
        <f>IFERROR(VLOOKUP($E80,INPUTS!$A$44:$G$103,6,0),SCENARIOS!$M$26)</f>
        <v>0.3</v>
      </c>
      <c r="AH80" s="15">
        <f t="shared" si="45"/>
        <v>27350.1453755539</v>
      </c>
      <c r="AI80" s="20">
        <f>IFERROR(VLOOKUP($E80,INPUTS!$A$44:$G$103,7,0),SCENARIOS!$N$26)</f>
        <v>0.5</v>
      </c>
      <c r="AJ80" s="15">
        <f t="shared" si="46"/>
        <v>54138.9885333276</v>
      </c>
      <c r="AL80" t="str">
        <f t="shared" si="48"/>
        <v>N</v>
      </c>
      <c r="AM80" s="21">
        <f t="shared" si="49"/>
        <v>108277.977066655</v>
      </c>
      <c r="BC80" s="2" t="str">
        <v>MIA</v>
      </c>
      <c r="BD80" s="15">
        <f t="shared" si="50"/>
        <v>4716.39108</v>
      </c>
      <c r="BE80" s="15">
        <f t="shared" si="51"/>
        <v>32016.9816186965</v>
      </c>
      <c r="BF80" s="15">
        <f t="shared" si="52"/>
        <v>120747.586517871</v>
      </c>
      <c r="BG80" s="15">
        <f t="shared" si="53"/>
        <v>273229.622146082</v>
      </c>
      <c r="BH80" s="15">
        <f t="shared" si="54"/>
        <v>463701.357751618</v>
      </c>
      <c r="BI80" s="15">
        <f t="shared" si="55"/>
        <v>699514.03265162</v>
      </c>
      <c r="BJ80" s="23"/>
    </row>
    <row r="81" ht="15" customHeight="1" spans="1:62">
      <c r="A81" s="24" t="s">
        <v>1016</v>
      </c>
      <c r="B81" s="43" t="s">
        <v>484</v>
      </c>
      <c r="C81" s="44" t="s">
        <v>485</v>
      </c>
      <c r="D81" s="45" t="s">
        <v>366</v>
      </c>
      <c r="E81" s="10" t="s">
        <v>486</v>
      </c>
      <c r="F81" s="46" t="s">
        <v>930</v>
      </c>
      <c r="G81" s="45" t="s">
        <v>169</v>
      </c>
      <c r="H81" s="45" t="s">
        <v>505</v>
      </c>
      <c r="I81" s="46" t="s">
        <v>504</v>
      </c>
      <c r="J81" s="45" t="s">
        <v>173</v>
      </c>
      <c r="K81" s="45" t="s">
        <v>931</v>
      </c>
      <c r="L81" s="47" t="s">
        <v>305</v>
      </c>
      <c r="M81" s="13">
        <v>1333</v>
      </c>
      <c r="N81" s="14">
        <f t="shared" si="47"/>
        <v>3.65205479452055</v>
      </c>
      <c r="O81" s="15">
        <v>10700</v>
      </c>
      <c r="P81" s="15">
        <f t="shared" si="37"/>
        <v>14263100</v>
      </c>
      <c r="Q81" s="16">
        <f>IFERROR(VLOOKUP(G81,SCENARIOS!$A$13:$E$18,5,0),0.025)</f>
        <v>0.025</v>
      </c>
      <c r="R81" s="17">
        <f>IFERROR(VLOOKUP(L81,INPUTS!$A$107:$B$120,2,0),0.0082)</f>
        <v>0.0096</v>
      </c>
      <c r="S81" s="51">
        <f t="shared" si="38"/>
        <v>102.72</v>
      </c>
      <c r="T81" s="15">
        <f t="shared" si="39"/>
        <v>136925.76</v>
      </c>
      <c r="U81" s="15">
        <f>T81/INPUTS!$B$7*1000</f>
        <v>171157200</v>
      </c>
      <c r="V81" s="15">
        <f>T81*INPUTS!$B$6</f>
        <v>432685.4016</v>
      </c>
      <c r="W81" s="31" t="s">
        <v>396</v>
      </c>
      <c r="X81" s="19" t="s">
        <v>396</v>
      </c>
      <c r="Y81" s="20">
        <f>IFERROR(VLOOKUP(E81,INPUTS!$A$44:$B$103,2,0),0)</f>
        <v>0</v>
      </c>
      <c r="Z81" s="15">
        <f t="shared" si="43"/>
        <v>0</v>
      </c>
      <c r="AA81" s="20">
        <f>IFERROR(VLOOKUP(E81,INPUTS!$A$44:$C$103,3,0),SCENARIOS!$J$26)</f>
        <v>0.025</v>
      </c>
      <c r="AB81" s="15">
        <f t="shared" si="44"/>
        <v>3872.97323550726</v>
      </c>
      <c r="AC81" s="20">
        <f>IFERROR(VLOOKUP($E81,INPUTS!$A$44:$G$103,4,0),SCENARIOS!$K$26)</f>
        <v>0.1</v>
      </c>
      <c r="AD81" s="15">
        <f t="shared" si="44"/>
        <v>17527.654907834</v>
      </c>
      <c r="AE81" s="20">
        <f>IFERROR(VLOOKUP($E81,INPUTS!$A$44:$G$103,5,0),SCENARIOS!$L$26)</f>
        <v>0.2</v>
      </c>
      <c r="AF81" s="15">
        <f t="shared" si="44"/>
        <v>39661.8654308721</v>
      </c>
      <c r="AG81" s="20">
        <f>IFERROR(VLOOKUP($E81,INPUTS!$A$44:$G$103,6,0),SCENARIOS!$M$26)</f>
        <v>0.3</v>
      </c>
      <c r="AH81" s="15">
        <f t="shared" si="45"/>
        <v>67310.6404305771</v>
      </c>
      <c r="AI81" s="20">
        <f>IFERROR(VLOOKUP($E81,INPUTS!$A$44:$G$103,7,0),SCENARIOS!$N$26)</f>
        <v>0.5</v>
      </c>
      <c r="AJ81" s="15">
        <f t="shared" si="46"/>
        <v>126926.352330138</v>
      </c>
      <c r="AL81" t="str">
        <f t="shared" si="48"/>
        <v>N</v>
      </c>
      <c r="AM81" s="21">
        <f t="shared" si="49"/>
        <v>253852.704660276</v>
      </c>
      <c r="BC81" s="2" t="str">
        <v>MNL</v>
      </c>
      <c r="BD81" s="15">
        <f t="shared" si="50"/>
        <v>0</v>
      </c>
      <c r="BE81" s="15">
        <f t="shared" si="51"/>
        <v>53152.1014642163</v>
      </c>
      <c r="BF81" s="15">
        <f t="shared" si="52"/>
        <v>271348.188427634</v>
      </c>
      <c r="BG81" s="15">
        <f t="shared" si="53"/>
        <v>692633.379815931</v>
      </c>
      <c r="BH81" s="15">
        <f t="shared" si="54"/>
        <v>1325992.8183467</v>
      </c>
      <c r="BI81" s="15">
        <f t="shared" si="55"/>
        <v>2820566.97677217</v>
      </c>
      <c r="BJ81" s="23"/>
    </row>
    <row r="82" ht="15" customHeight="1" spans="1:62">
      <c r="A82" s="6" t="s">
        <v>1017</v>
      </c>
      <c r="B82" s="43" t="s">
        <v>484</v>
      </c>
      <c r="C82" s="44" t="s">
        <v>485</v>
      </c>
      <c r="D82" s="45" t="s">
        <v>366</v>
      </c>
      <c r="E82" s="10" t="s">
        <v>486</v>
      </c>
      <c r="F82" s="46" t="s">
        <v>930</v>
      </c>
      <c r="G82" s="45" t="s">
        <v>169</v>
      </c>
      <c r="H82" s="45" t="s">
        <v>234</v>
      </c>
      <c r="I82" s="46" t="s">
        <v>424</v>
      </c>
      <c r="J82" s="45" t="s">
        <v>173</v>
      </c>
      <c r="K82" s="45" t="s">
        <v>931</v>
      </c>
      <c r="L82" s="47" t="s">
        <v>305</v>
      </c>
      <c r="M82" s="13">
        <v>1333</v>
      </c>
      <c r="N82" s="14">
        <f t="shared" si="47"/>
        <v>3.65205479452055</v>
      </c>
      <c r="O82" s="15">
        <v>10500</v>
      </c>
      <c r="P82" s="15">
        <f t="shared" si="37"/>
        <v>13996500</v>
      </c>
      <c r="Q82" s="16">
        <f>IFERROR(VLOOKUP(G82,SCENARIOS!$A$13:$E$18,5,0),0.025)</f>
        <v>0.025</v>
      </c>
      <c r="R82" s="17">
        <f>IFERROR(VLOOKUP(L82,INPUTS!$A$107:$B$120,2,0),0.0082)</f>
        <v>0.0096</v>
      </c>
      <c r="S82" s="51">
        <f t="shared" si="38"/>
        <v>100.8</v>
      </c>
      <c r="T82" s="15">
        <f t="shared" si="39"/>
        <v>134366.4</v>
      </c>
      <c r="U82" s="15">
        <f>T82/INPUTS!$B$7*1000</f>
        <v>167958000</v>
      </c>
      <c r="V82" s="15">
        <f>T82*INPUTS!$B$6</f>
        <v>424597.824</v>
      </c>
      <c r="W82" s="31" t="s">
        <v>396</v>
      </c>
      <c r="X82" s="19" t="s">
        <v>396</v>
      </c>
      <c r="Y82" s="20">
        <f>IFERROR(VLOOKUP(E82,INPUTS!$A$44:$B$103,2,0),0)</f>
        <v>0</v>
      </c>
      <c r="Z82" s="15">
        <f t="shared" si="43"/>
        <v>0</v>
      </c>
      <c r="AA82" s="20">
        <f>IFERROR(VLOOKUP(E82,INPUTS!$A$44:$C$103,3,0),SCENARIOS!$J$26)</f>
        <v>0.025</v>
      </c>
      <c r="AB82" s="15">
        <f t="shared" si="44"/>
        <v>3800.58121241367</v>
      </c>
      <c r="AC82" s="20">
        <f>IFERROR(VLOOKUP($E82,INPUTS!$A$44:$G$103,4,0),SCENARIOS!$K$26)</f>
        <v>0.1</v>
      </c>
      <c r="AD82" s="15">
        <f t="shared" si="44"/>
        <v>17200.0351899305</v>
      </c>
      <c r="AE82" s="20">
        <f>IFERROR(VLOOKUP($E82,INPUTS!$A$44:$G$103,5,0),SCENARIOS!$L$26)</f>
        <v>0.2</v>
      </c>
      <c r="AF82" s="15">
        <f t="shared" si="44"/>
        <v>38920.5221517903</v>
      </c>
      <c r="AG82" s="20">
        <f>IFERROR(VLOOKUP($E82,INPUTS!$A$44:$G$103,6,0),SCENARIOS!$M$26)</f>
        <v>0.3</v>
      </c>
      <c r="AH82" s="15">
        <f t="shared" si="45"/>
        <v>66052.4976187906</v>
      </c>
      <c r="AI82" s="20">
        <f>IFERROR(VLOOKUP($E82,INPUTS!$A$44:$G$103,7,0),SCENARIOS!$N$26)</f>
        <v>0.5</v>
      </c>
      <c r="AJ82" s="15">
        <f t="shared" si="46"/>
        <v>124553.897146397</v>
      </c>
      <c r="AL82" t="str">
        <f t="shared" si="48"/>
        <v>N</v>
      </c>
      <c r="AM82" s="21">
        <f t="shared" si="49"/>
        <v>249107.794292794</v>
      </c>
      <c r="BC82" s="2" t="str">
        <v>MUC</v>
      </c>
      <c r="BD82" s="15">
        <f t="shared" si="50"/>
        <v>31836.4786</v>
      </c>
      <c r="BE82" s="15">
        <f t="shared" si="51"/>
        <v>110721.61277396</v>
      </c>
      <c r="BF82" s="15">
        <f t="shared" si="52"/>
        <v>320891.73788384</v>
      </c>
      <c r="BG82" s="15">
        <f t="shared" si="53"/>
        <v>744002.944771613</v>
      </c>
      <c r="BH82" s="15">
        <f t="shared" si="54"/>
        <v>1150004.43343545</v>
      </c>
      <c r="BI82" s="15">
        <f t="shared" si="55"/>
        <v>1666462.90626472</v>
      </c>
      <c r="BJ82" s="23"/>
    </row>
    <row r="83" ht="15" customHeight="1" spans="1:62">
      <c r="A83" s="24" t="s">
        <v>1018</v>
      </c>
      <c r="B83" s="43" t="s">
        <v>488</v>
      </c>
      <c r="C83" s="44" t="s">
        <v>489</v>
      </c>
      <c r="D83" s="45" t="s">
        <v>366</v>
      </c>
      <c r="E83" s="10" t="s">
        <v>215</v>
      </c>
      <c r="F83" s="46" t="s">
        <v>490</v>
      </c>
      <c r="G83" s="45" t="s">
        <v>165</v>
      </c>
      <c r="H83" s="45" t="s">
        <v>203</v>
      </c>
      <c r="I83" s="46" t="s">
        <v>399</v>
      </c>
      <c r="J83" s="45" t="s">
        <v>165</v>
      </c>
      <c r="K83" s="45" t="s">
        <v>931</v>
      </c>
      <c r="L83" s="47" t="s">
        <v>284</v>
      </c>
      <c r="M83" s="13">
        <v>539</v>
      </c>
      <c r="N83" s="14">
        <f t="shared" si="47"/>
        <v>1.47671232876712</v>
      </c>
      <c r="O83" s="15">
        <v>780</v>
      </c>
      <c r="P83" s="15">
        <f t="shared" si="37"/>
        <v>420420</v>
      </c>
      <c r="Q83" s="16">
        <f>IFERROR(VLOOKUP(G83,SCENARIOS!$A$13:$E$18,5,0),0.025)</f>
        <v>0.03</v>
      </c>
      <c r="R83" s="17">
        <f>IFERROR(VLOOKUP(L83,INPUTS!$A$107:$B$120,2,0),0.0082)</f>
        <v>0.0041</v>
      </c>
      <c r="S83" s="51">
        <f t="shared" si="38"/>
        <v>3.198</v>
      </c>
      <c r="T83" s="15">
        <f t="shared" si="39"/>
        <v>1723.722</v>
      </c>
      <c r="U83" s="15">
        <f>T83/INPUTS!$B$7*1000</f>
        <v>2154652.5</v>
      </c>
      <c r="V83" s="15">
        <f>T83*INPUTS!$B$6</f>
        <v>5446.96152</v>
      </c>
      <c r="W83" s="31" t="s">
        <v>396</v>
      </c>
      <c r="X83" s="19" t="s">
        <v>396</v>
      </c>
      <c r="Y83" s="20">
        <f>IFERROR(VLOOKUP(E83,INPUTS!$A$44:$B$103,2,0),0)</f>
        <v>0.02</v>
      </c>
      <c r="Z83" s="15">
        <f t="shared" si="43"/>
        <v>34.47444</v>
      </c>
      <c r="AA83" s="20">
        <f>IFERROR(VLOOKUP(E83,INPUTS!$A$44:$C$103,3,0),SCENARIOS!$J$26)</f>
        <v>0.06</v>
      </c>
      <c r="AB83" s="15">
        <f t="shared" si="44"/>
        <v>119.895973554033</v>
      </c>
      <c r="AC83" s="20">
        <f>IFERROR(VLOOKUP($E83,INPUTS!$A$44:$G$103,4,0),SCENARIOS!$K$26)</f>
        <v>0.15</v>
      </c>
      <c r="AD83" s="15">
        <f t="shared" si="44"/>
        <v>347.480734385371</v>
      </c>
      <c r="AE83" s="20">
        <f>IFERROR(VLOOKUP($E83,INPUTS!$A$44:$G$103,5,0),SCENARIOS!$L$26)</f>
        <v>0.3</v>
      </c>
      <c r="AF83" s="15">
        <f t="shared" si="44"/>
        <v>805.650813383371</v>
      </c>
      <c r="AG83" s="20">
        <f>IFERROR(VLOOKUP($E83,INPUTS!$A$44:$G$103,6,0),SCENARIOS!$M$26)</f>
        <v>0.4</v>
      </c>
      <c r="AH83" s="15">
        <f t="shared" si="45"/>
        <v>1245.29346785873</v>
      </c>
      <c r="AI83" s="20">
        <f>IFERROR(VLOOKUP($E83,INPUTS!$A$44:$G$103,7,0),SCENARIOS!$N$26)</f>
        <v>0.5</v>
      </c>
      <c r="AJ83" s="15">
        <f t="shared" si="46"/>
        <v>1804.54554022971</v>
      </c>
      <c r="AL83" t="str">
        <f t="shared" si="48"/>
        <v>N</v>
      </c>
      <c r="AM83" s="21">
        <f t="shared" si="49"/>
        <v>3609.09108045942</v>
      </c>
      <c r="BC83" s="2" t="str">
        <v>MXP</v>
      </c>
      <c r="BD83" s="15">
        <f t="shared" si="50"/>
        <v>0</v>
      </c>
      <c r="BE83" s="15">
        <f t="shared" si="51"/>
        <v>13267.822223919</v>
      </c>
      <c r="BF83" s="15">
        <f t="shared" si="52"/>
        <v>61524.1693064429</v>
      </c>
      <c r="BG83" s="15">
        <f t="shared" si="53"/>
        <v>142646.748839606</v>
      </c>
      <c r="BH83" s="15">
        <f t="shared" si="54"/>
        <v>248050.016569408</v>
      </c>
      <c r="BI83" s="15">
        <f t="shared" si="55"/>
        <v>479263.255564334</v>
      </c>
      <c r="BJ83" s="23"/>
    </row>
    <row r="84" ht="15" customHeight="1" spans="1:62">
      <c r="A84" s="6" t="s">
        <v>1019</v>
      </c>
      <c r="B84" s="43" t="s">
        <v>488</v>
      </c>
      <c r="C84" s="44" t="s">
        <v>489</v>
      </c>
      <c r="D84" s="45" t="s">
        <v>366</v>
      </c>
      <c r="E84" s="10" t="s">
        <v>215</v>
      </c>
      <c r="F84" s="46" t="s">
        <v>490</v>
      </c>
      <c r="G84" s="45" t="s">
        <v>165</v>
      </c>
      <c r="H84" s="45" t="s">
        <v>469</v>
      </c>
      <c r="I84" s="46" t="s">
        <v>391</v>
      </c>
      <c r="J84" s="45" t="s">
        <v>165</v>
      </c>
      <c r="K84" s="45" t="s">
        <v>931</v>
      </c>
      <c r="L84" s="47" t="s">
        <v>284</v>
      </c>
      <c r="M84" s="13">
        <v>539</v>
      </c>
      <c r="N84" s="14">
        <f t="shared" si="47"/>
        <v>1.47671232876712</v>
      </c>
      <c r="O84" s="15">
        <v>1000</v>
      </c>
      <c r="P84" s="15">
        <f t="shared" si="37"/>
        <v>539000</v>
      </c>
      <c r="Q84" s="16">
        <f>IFERROR(VLOOKUP(G84,SCENARIOS!$A$13:$E$18,5,0),0.025)</f>
        <v>0.03</v>
      </c>
      <c r="R84" s="17">
        <f>IFERROR(VLOOKUP(L84,INPUTS!$A$107:$B$120,2,0),0.0082)</f>
        <v>0.0041</v>
      </c>
      <c r="S84" s="51">
        <f t="shared" si="38"/>
        <v>4.1</v>
      </c>
      <c r="T84" s="15">
        <f t="shared" si="39"/>
        <v>2209.9</v>
      </c>
      <c r="U84" s="15">
        <f>T84/INPUTS!$B$7*1000</f>
        <v>2762375</v>
      </c>
      <c r="V84" s="15">
        <f>T84*INPUTS!$B$6</f>
        <v>6983.284</v>
      </c>
      <c r="W84" s="31" t="s">
        <v>396</v>
      </c>
      <c r="X84" s="19" t="s">
        <v>396</v>
      </c>
      <c r="Y84" s="20">
        <f>IFERROR(VLOOKUP(E84,INPUTS!$A$44:$B$103,2,0),0)</f>
        <v>0.02</v>
      </c>
      <c r="Z84" s="15">
        <f t="shared" si="43"/>
        <v>44.198</v>
      </c>
      <c r="AA84" s="20">
        <f>IFERROR(VLOOKUP(E84,INPUTS!$A$44:$C$103,3,0),SCENARIOS!$J$26)</f>
        <v>0.06</v>
      </c>
      <c r="AB84" s="15">
        <f t="shared" ref="AB84:AF99" si="56">$T84*AA84*(1+$Q84)^AB$2</f>
        <v>153.712786607734</v>
      </c>
      <c r="AC84" s="20">
        <f>IFERROR(VLOOKUP($E84,INPUTS!$A$44:$G$103,4,0),SCENARIOS!$K$26)</f>
        <v>0.15</v>
      </c>
      <c r="AD84" s="15">
        <f t="shared" si="56"/>
        <v>445.488121006886</v>
      </c>
      <c r="AE84" s="20">
        <f>IFERROR(VLOOKUP($E84,INPUTS!$A$44:$G$103,5,0),SCENARIOS!$L$26)</f>
        <v>0.3</v>
      </c>
      <c r="AF84" s="15">
        <f t="shared" si="56"/>
        <v>1032.88565818381</v>
      </c>
      <c r="AG84" s="20">
        <f>IFERROR(VLOOKUP($E84,INPUTS!$A$44:$G$103,6,0),SCENARIOS!$M$26)</f>
        <v>0.4</v>
      </c>
      <c r="AH84" s="15">
        <f t="shared" si="45"/>
        <v>1596.53008699837</v>
      </c>
      <c r="AI84" s="20">
        <f>IFERROR(VLOOKUP($E84,INPUTS!$A$44:$G$103,7,0),SCENARIOS!$N$26)</f>
        <v>0.5</v>
      </c>
      <c r="AJ84" s="15">
        <f t="shared" si="46"/>
        <v>2313.51992337142</v>
      </c>
      <c r="AL84" t="str">
        <f t="shared" si="48"/>
        <v>N</v>
      </c>
      <c r="AM84" s="21">
        <f t="shared" si="49"/>
        <v>4627.03984674285</v>
      </c>
      <c r="BC84" s="2" t="str">
        <v>NBO</v>
      </c>
      <c r="BD84" s="15">
        <f t="shared" si="50"/>
        <v>0</v>
      </c>
      <c r="BE84" s="15">
        <f t="shared" si="51"/>
        <v>17816.847722085</v>
      </c>
      <c r="BF84" s="15">
        <f t="shared" si="52"/>
        <v>84643.3041972643</v>
      </c>
      <c r="BG84" s="15">
        <f t="shared" si="53"/>
        <v>201059.386519587</v>
      </c>
      <c r="BH84" s="15">
        <f t="shared" si="54"/>
        <v>358193.219986613</v>
      </c>
      <c r="BI84" s="15">
        <f t="shared" si="55"/>
        <v>709035.303589431</v>
      </c>
      <c r="BJ84" s="23"/>
    </row>
    <row r="85" ht="15" customHeight="1" spans="1:62">
      <c r="A85" s="24" t="s">
        <v>1020</v>
      </c>
      <c r="B85" s="43" t="s">
        <v>488</v>
      </c>
      <c r="C85" s="44" t="s">
        <v>489</v>
      </c>
      <c r="D85" s="45" t="s">
        <v>366</v>
      </c>
      <c r="E85" s="10" t="s">
        <v>215</v>
      </c>
      <c r="F85" s="46" t="s">
        <v>490</v>
      </c>
      <c r="G85" s="45" t="s">
        <v>165</v>
      </c>
      <c r="H85" s="45" t="s">
        <v>224</v>
      </c>
      <c r="I85" s="46" t="s">
        <v>938</v>
      </c>
      <c r="J85" s="45" t="s">
        <v>165</v>
      </c>
      <c r="K85" s="45" t="s">
        <v>931</v>
      </c>
      <c r="L85" s="47" t="s">
        <v>309</v>
      </c>
      <c r="M85" s="13">
        <v>808</v>
      </c>
      <c r="N85" s="14">
        <f t="shared" si="47"/>
        <v>2.21369863013699</v>
      </c>
      <c r="O85" s="15">
        <v>440</v>
      </c>
      <c r="P85" s="15">
        <f t="shared" si="37"/>
        <v>355520</v>
      </c>
      <c r="Q85" s="16">
        <f>IFERROR(VLOOKUP(G85,SCENARIOS!$A$13:$E$18,5,0),0.025)</f>
        <v>0.03</v>
      </c>
      <c r="R85" s="17">
        <f>IFERROR(VLOOKUP(L85,INPUTS!$A$107:$B$120,2,0),0.0082)</f>
        <v>0.0046</v>
      </c>
      <c r="S85" s="51">
        <f t="shared" si="38"/>
        <v>2.024</v>
      </c>
      <c r="T85" s="15">
        <f t="shared" si="39"/>
        <v>1635.392</v>
      </c>
      <c r="U85" s="15">
        <f>T85/INPUTS!$B$7*1000</f>
        <v>2044240</v>
      </c>
      <c r="V85" s="15">
        <f>T85*INPUTS!$B$6</f>
        <v>5167.83872</v>
      </c>
      <c r="W85" s="31" t="s">
        <v>396</v>
      </c>
      <c r="X85" s="19" t="s">
        <v>396</v>
      </c>
      <c r="Y85" s="20">
        <f>IFERROR(VLOOKUP(E85,INPUTS!$A$44:$B$103,2,0),0)</f>
        <v>0.02</v>
      </c>
      <c r="Z85" s="15">
        <f t="shared" si="43"/>
        <v>32.70784</v>
      </c>
      <c r="AA85" s="20">
        <f>IFERROR(VLOOKUP(E85,INPUTS!$A$44:$C$103,3,0),SCENARIOS!$J$26)</f>
        <v>0.06</v>
      </c>
      <c r="AB85" s="15">
        <f t="shared" si="56"/>
        <v>113.752052815058</v>
      </c>
      <c r="AC85" s="20">
        <f>IFERROR(VLOOKUP($E85,INPUTS!$A$44:$G$103,4,0),SCENARIOS!$K$26)</f>
        <v>0.15</v>
      </c>
      <c r="AD85" s="15">
        <f t="shared" si="56"/>
        <v>329.674514317251</v>
      </c>
      <c r="AE85" s="20">
        <f>IFERROR(VLOOKUP($E85,INPUTS!$A$44:$G$103,5,0),SCENARIOS!$L$26)</f>
        <v>0.3</v>
      </c>
      <c r="AF85" s="15">
        <f t="shared" si="56"/>
        <v>764.366234810867</v>
      </c>
      <c r="AG85" s="20">
        <f>IFERROR(VLOOKUP($E85,INPUTS!$A$44:$G$103,6,0),SCENARIOS!$M$26)</f>
        <v>0.4</v>
      </c>
      <c r="AH85" s="15">
        <f t="shared" si="45"/>
        <v>1181.47994571539</v>
      </c>
      <c r="AI85" s="20">
        <f>IFERROR(VLOOKUP($E85,INPUTS!$A$44:$G$103,7,0),SCENARIOS!$N$26)</f>
        <v>0.5</v>
      </c>
      <c r="AJ85" s="15">
        <f t="shared" si="46"/>
        <v>1712.07383796653</v>
      </c>
      <c r="AL85" t="str">
        <f t="shared" si="48"/>
        <v>N</v>
      </c>
      <c r="AM85" s="21">
        <f t="shared" si="49"/>
        <v>3424.14767593306</v>
      </c>
      <c r="BC85" s="2" t="str">
        <v>NRT</v>
      </c>
      <c r="BD85" s="15">
        <f t="shared" si="50"/>
        <v>0</v>
      </c>
      <c r="BE85" s="15">
        <f t="shared" si="51"/>
        <v>834365.142962098</v>
      </c>
      <c r="BF85" s="15">
        <f t="shared" si="52"/>
        <v>1597327.2725328</v>
      </c>
      <c r="BG85" s="15">
        <f t="shared" si="53"/>
        <v>4077278.69442406</v>
      </c>
      <c r="BH85" s="15">
        <f t="shared" si="54"/>
        <v>6938340.83049</v>
      </c>
      <c r="BI85" s="15">
        <f t="shared" si="55"/>
        <v>11069095.5953691</v>
      </c>
      <c r="BJ85" s="23"/>
    </row>
    <row r="86" ht="15" customHeight="1" spans="1:62">
      <c r="A86" s="6" t="s">
        <v>1021</v>
      </c>
      <c r="B86" s="43" t="s">
        <v>496</v>
      </c>
      <c r="C86" s="44" t="s">
        <v>497</v>
      </c>
      <c r="D86" s="45" t="s">
        <v>366</v>
      </c>
      <c r="E86" s="10" t="s">
        <v>200</v>
      </c>
      <c r="F86" s="46" t="s">
        <v>391</v>
      </c>
      <c r="G86" s="45" t="s">
        <v>165</v>
      </c>
      <c r="H86" s="45" t="s">
        <v>567</v>
      </c>
      <c r="I86" s="46" t="s">
        <v>431</v>
      </c>
      <c r="J86" s="45" t="s">
        <v>173</v>
      </c>
      <c r="K86" s="45" t="s">
        <v>931</v>
      </c>
      <c r="L86" s="47" t="s">
        <v>302</v>
      </c>
      <c r="M86" s="13">
        <v>1584</v>
      </c>
      <c r="N86" s="14">
        <f t="shared" si="47"/>
        <v>4.33972602739726</v>
      </c>
      <c r="O86" s="15">
        <v>9200</v>
      </c>
      <c r="P86" s="15">
        <f t="shared" si="37"/>
        <v>14572800</v>
      </c>
      <c r="Q86" s="16">
        <f>IFERROR(VLOOKUP(G86,SCENARIOS!$A$13:$E$18,5,0),0.025)</f>
        <v>0.03</v>
      </c>
      <c r="R86" s="17">
        <f>IFERROR(VLOOKUP(L86,INPUTS!$A$107:$B$120,2,0),0.0082)</f>
        <v>0.0082</v>
      </c>
      <c r="S86" s="51">
        <f t="shared" si="38"/>
        <v>75.44</v>
      </c>
      <c r="T86" s="15">
        <f t="shared" si="39"/>
        <v>119496.96</v>
      </c>
      <c r="U86" s="15">
        <f>T86/INPUTS!$B$7*1000</f>
        <v>149371200</v>
      </c>
      <c r="V86" s="15">
        <f>T86*INPUTS!$B$6</f>
        <v>377610.3936</v>
      </c>
      <c r="W86" s="31" t="s">
        <v>396</v>
      </c>
      <c r="X86" s="19" t="s">
        <v>396</v>
      </c>
      <c r="Y86" s="20">
        <f>IFERROR(VLOOKUP(E86,INPUTS!$A$44:$B$103,2,0),0)</f>
        <v>0.02</v>
      </c>
      <c r="Z86" s="15">
        <f t="shared" si="43"/>
        <v>2389.9392</v>
      </c>
      <c r="AA86" s="20">
        <f>IFERROR(VLOOKUP(E86,INPUTS!$A$44:$C$103,3,0),SCENARIOS!$J$26)</f>
        <v>0.06</v>
      </c>
      <c r="AB86" s="15">
        <f t="shared" si="56"/>
        <v>8311.78366113985</v>
      </c>
      <c r="AC86" s="20">
        <f>IFERROR(VLOOKUP($E86,INPUTS!$A$44:$G$103,4,0),SCENARIOS!$K$26)</f>
        <v>0.15</v>
      </c>
      <c r="AD86" s="15">
        <f t="shared" si="56"/>
        <v>24089.0882738744</v>
      </c>
      <c r="AE86" s="20">
        <f>IFERROR(VLOOKUP($E86,INPUTS!$A$44:$G$103,5,0),SCENARIOS!$L$26)</f>
        <v>0.3</v>
      </c>
      <c r="AF86" s="15">
        <f t="shared" si="56"/>
        <v>55851.7110188535</v>
      </c>
      <c r="AG86" s="20">
        <f>IFERROR(VLOOKUP($E86,INPUTS!$A$44:$G$103,6,0),SCENARIOS!$M$26)</f>
        <v>0.4</v>
      </c>
      <c r="AH86" s="15">
        <f t="shared" si="45"/>
        <v>86329.9207859366</v>
      </c>
      <c r="AI86" s="20">
        <f>IFERROR(VLOOKUP($E86,INPUTS!$A$44:$G$103,7,0),SCENARIOS!$N$26)</f>
        <v>0.5</v>
      </c>
      <c r="AJ86" s="15">
        <f t="shared" si="46"/>
        <v>125100.048754386</v>
      </c>
      <c r="AL86" t="str">
        <f t="shared" si="48"/>
        <v>N</v>
      </c>
      <c r="AM86" s="21">
        <f t="shared" si="49"/>
        <v>250200.097508772</v>
      </c>
      <c r="BC86" s="2" t="str">
        <v>ORD</v>
      </c>
      <c r="BD86" s="15">
        <f t="shared" si="50"/>
        <v>3913.314345</v>
      </c>
      <c r="BE86" s="15">
        <f t="shared" si="51"/>
        <v>26565.3359373342</v>
      </c>
      <c r="BF86" s="15">
        <f t="shared" si="52"/>
        <v>100187.464192328</v>
      </c>
      <c r="BG86" s="15">
        <f t="shared" si="53"/>
        <v>226705.83963177</v>
      </c>
      <c r="BH86" s="15">
        <f t="shared" si="54"/>
        <v>384745.273304474</v>
      </c>
      <c r="BI86" s="15">
        <f t="shared" si="55"/>
        <v>580405.282783374</v>
      </c>
      <c r="BJ86" s="23"/>
    </row>
    <row r="87" ht="15" customHeight="1" spans="1:62">
      <c r="A87" s="24" t="s">
        <v>1022</v>
      </c>
      <c r="B87" s="43" t="s">
        <v>496</v>
      </c>
      <c r="C87" s="44" t="s">
        <v>497</v>
      </c>
      <c r="D87" s="45" t="s">
        <v>366</v>
      </c>
      <c r="E87" s="10" t="s">
        <v>200</v>
      </c>
      <c r="F87" s="46" t="s">
        <v>391</v>
      </c>
      <c r="G87" s="45" t="s">
        <v>165</v>
      </c>
      <c r="H87" s="45" t="s">
        <v>234</v>
      </c>
      <c r="I87" s="46" t="s">
        <v>424</v>
      </c>
      <c r="J87" s="45" t="s">
        <v>173</v>
      </c>
      <c r="K87" s="45" t="s">
        <v>931</v>
      </c>
      <c r="L87" s="47" t="s">
        <v>302</v>
      </c>
      <c r="M87" s="13">
        <v>1584</v>
      </c>
      <c r="N87" s="14">
        <f t="shared" si="47"/>
        <v>4.33972602739726</v>
      </c>
      <c r="O87" s="15">
        <v>9350</v>
      </c>
      <c r="P87" s="15">
        <f t="shared" si="37"/>
        <v>14810400</v>
      </c>
      <c r="Q87" s="16">
        <f>IFERROR(VLOOKUP(G87,SCENARIOS!$A$13:$E$18,5,0),0.025)</f>
        <v>0.03</v>
      </c>
      <c r="R87" s="17">
        <f>IFERROR(VLOOKUP(L87,INPUTS!$A$107:$B$120,2,0),0.0082)</f>
        <v>0.0082</v>
      </c>
      <c r="S87" s="51">
        <f t="shared" si="38"/>
        <v>76.67</v>
      </c>
      <c r="T87" s="15">
        <f t="shared" si="39"/>
        <v>121445.28</v>
      </c>
      <c r="U87" s="15">
        <f>T87/INPUTS!$B$7*1000</f>
        <v>151806600</v>
      </c>
      <c r="V87" s="15">
        <f>T87*INPUTS!$B$6</f>
        <v>383767.0848</v>
      </c>
      <c r="W87" s="31" t="s">
        <v>396</v>
      </c>
      <c r="X87" s="19" t="s">
        <v>396</v>
      </c>
      <c r="Y87" s="20">
        <f>IFERROR(VLOOKUP(E87,INPUTS!$A$44:$B$103,2,0),0)</f>
        <v>0.02</v>
      </c>
      <c r="Z87" s="15">
        <f t="shared" si="43"/>
        <v>2428.9056</v>
      </c>
      <c r="AA87" s="20">
        <f>IFERROR(VLOOKUP(E87,INPUTS!$A$44:$C$103,3,0),SCENARIOS!$J$26)</f>
        <v>0.06</v>
      </c>
      <c r="AB87" s="15">
        <f t="shared" si="56"/>
        <v>8447.30187300626</v>
      </c>
      <c r="AC87" s="20">
        <f>IFERROR(VLOOKUP($E87,INPUTS!$A$44:$G$103,4,0),SCENARIOS!$K$26)</f>
        <v>0.15</v>
      </c>
      <c r="AD87" s="15">
        <f t="shared" si="56"/>
        <v>24481.845147905</v>
      </c>
      <c r="AE87" s="20">
        <f>IFERROR(VLOOKUP($E87,INPUTS!$A$44:$G$103,5,0),SCENARIOS!$L$26)</f>
        <v>0.3</v>
      </c>
      <c r="AF87" s="15">
        <f t="shared" si="56"/>
        <v>56762.3367419869</v>
      </c>
      <c r="AG87" s="20">
        <f>IFERROR(VLOOKUP($E87,INPUTS!$A$44:$G$103,6,0),SCENARIOS!$M$26)</f>
        <v>0.4</v>
      </c>
      <c r="AH87" s="15">
        <f t="shared" si="45"/>
        <v>87737.473842229</v>
      </c>
      <c r="AI87" s="20">
        <f>IFERROR(VLOOKUP($E87,INPUTS!$A$44:$G$103,7,0),SCENARIOS!$N$26)</f>
        <v>0.5</v>
      </c>
      <c r="AJ87" s="15">
        <f t="shared" si="46"/>
        <v>127139.723462338</v>
      </c>
      <c r="AL87" t="str">
        <f t="shared" si="48"/>
        <v>Y</v>
      </c>
      <c r="AM87" s="21">
        <f t="shared" si="49"/>
        <v>254279.446924676</v>
      </c>
      <c r="BC87" s="2" t="str">
        <v>OSL</v>
      </c>
      <c r="BD87" s="15">
        <f t="shared" si="50"/>
        <v>10234.4643</v>
      </c>
      <c r="BE87" s="15">
        <f t="shared" si="51"/>
        <v>35593.6473820167</v>
      </c>
      <c r="BF87" s="15">
        <f t="shared" si="52"/>
        <v>103156.98154937</v>
      </c>
      <c r="BG87" s="15">
        <f t="shared" si="53"/>
        <v>239174.428586456</v>
      </c>
      <c r="BH87" s="15">
        <f t="shared" si="54"/>
        <v>369691.619061061</v>
      </c>
      <c r="BI87" s="15">
        <f t="shared" si="55"/>
        <v>535717.386829349</v>
      </c>
      <c r="BJ87" s="23"/>
    </row>
    <row r="88" ht="15" customHeight="1" spans="1:62">
      <c r="A88" s="6" t="s">
        <v>1023</v>
      </c>
      <c r="B88" s="43" t="s">
        <v>496</v>
      </c>
      <c r="C88" s="44" t="s">
        <v>497</v>
      </c>
      <c r="D88" s="45" t="s">
        <v>366</v>
      </c>
      <c r="E88" s="10" t="s">
        <v>200</v>
      </c>
      <c r="F88" s="46" t="s">
        <v>391</v>
      </c>
      <c r="G88" s="45" t="s">
        <v>165</v>
      </c>
      <c r="H88" s="45" t="s">
        <v>245</v>
      </c>
      <c r="I88" s="46" t="s">
        <v>930</v>
      </c>
      <c r="J88" s="45" t="s">
        <v>169</v>
      </c>
      <c r="K88" s="45" t="s">
        <v>931</v>
      </c>
      <c r="L88" s="47" t="s">
        <v>302</v>
      </c>
      <c r="M88" s="13">
        <v>3167</v>
      </c>
      <c r="N88" s="14">
        <f t="shared" si="47"/>
        <v>8.67671232876712</v>
      </c>
      <c r="O88" s="15">
        <v>6200</v>
      </c>
      <c r="P88" s="15">
        <f t="shared" si="37"/>
        <v>19635400</v>
      </c>
      <c r="Q88" s="16">
        <f>IFERROR(VLOOKUP(G88,SCENARIOS!$A$13:$E$18,5,0),0.025)</f>
        <v>0.03</v>
      </c>
      <c r="R88" s="17">
        <f>IFERROR(VLOOKUP(L88,INPUTS!$A$107:$B$120,2,0),0.0082)</f>
        <v>0.0082</v>
      </c>
      <c r="S88" s="51">
        <f t="shared" si="38"/>
        <v>50.84</v>
      </c>
      <c r="T88" s="15">
        <f t="shared" si="39"/>
        <v>161010.28</v>
      </c>
      <c r="U88" s="15">
        <f>T88/INPUTS!$B$7*1000</f>
        <v>201262850</v>
      </c>
      <c r="V88" s="15">
        <f>T88*INPUTS!$B$6</f>
        <v>508792.4848</v>
      </c>
      <c r="W88" s="31" t="s">
        <v>396</v>
      </c>
      <c r="X88" s="19" t="s">
        <v>396</v>
      </c>
      <c r="Y88" s="20">
        <f>IFERROR(VLOOKUP(E88,INPUTS!$A$44:$B$103,2,0),0)</f>
        <v>0.02</v>
      </c>
      <c r="Z88" s="15">
        <f t="shared" si="43"/>
        <v>3220.2056</v>
      </c>
      <c r="AA88" s="20">
        <f>IFERROR(VLOOKUP(E88,INPUTS!$A$44:$C$103,3,0),SCENARIOS!$J$26)</f>
        <v>0.06</v>
      </c>
      <c r="AB88" s="15">
        <f t="shared" si="56"/>
        <v>11199.302597987</v>
      </c>
      <c r="AC88" s="20">
        <f>IFERROR(VLOOKUP($E88,INPUTS!$A$44:$G$103,4,0),SCENARIOS!$K$26)</f>
        <v>0.15</v>
      </c>
      <c r="AD88" s="15">
        <f t="shared" si="56"/>
        <v>32457.6528802175</v>
      </c>
      <c r="AE88" s="20">
        <f>IFERROR(VLOOKUP($E88,INPUTS!$A$44:$G$103,5,0),SCENARIOS!$L$26)</f>
        <v>0.3</v>
      </c>
      <c r="AF88" s="15">
        <f t="shared" si="56"/>
        <v>75254.6309933297</v>
      </c>
      <c r="AG88" s="20">
        <f>IFERROR(VLOOKUP($E88,INPUTS!$A$44:$G$103,6,0),SCENARIOS!$M$26)</f>
        <v>0.4</v>
      </c>
      <c r="AH88" s="15">
        <f t="shared" si="45"/>
        <v>116320.990242107</v>
      </c>
      <c r="AI88" s="20">
        <f>IFERROR(VLOOKUP($E88,INPUTS!$A$44:$G$103,7,0),SCENARIOS!$N$26)</f>
        <v>0.5</v>
      </c>
      <c r="AJ88" s="15">
        <f t="shared" si="46"/>
        <v>168559.885355723</v>
      </c>
      <c r="AL88" t="str">
        <f t="shared" si="48"/>
        <v>N</v>
      </c>
      <c r="AM88" s="21">
        <f t="shared" si="49"/>
        <v>337119.770711445</v>
      </c>
      <c r="BC88" s="2" t="str">
        <v>OVB</v>
      </c>
      <c r="BD88" s="15">
        <f t="shared" si="50"/>
        <v>0</v>
      </c>
      <c r="BE88" s="15">
        <f t="shared" si="51"/>
        <v>12825.2902129884</v>
      </c>
      <c r="BF88" s="15">
        <f t="shared" si="52"/>
        <v>59472.1057571637</v>
      </c>
      <c r="BG88" s="15">
        <f t="shared" si="53"/>
        <v>137888.940696615</v>
      </c>
      <c r="BH88" s="15">
        <f t="shared" si="54"/>
        <v>239776.611123414</v>
      </c>
      <c r="BI88" s="15">
        <f t="shared" si="55"/>
        <v>463278.014831479</v>
      </c>
      <c r="BJ88" s="23"/>
    </row>
    <row r="89" ht="15" customHeight="1" spans="1:62">
      <c r="A89" s="24" t="s">
        <v>1024</v>
      </c>
      <c r="B89" s="43" t="s">
        <v>498</v>
      </c>
      <c r="C89" s="44" t="s">
        <v>499</v>
      </c>
      <c r="D89" s="45" t="s">
        <v>366</v>
      </c>
      <c r="E89" s="10" t="s">
        <v>448</v>
      </c>
      <c r="F89" s="46" t="s">
        <v>447</v>
      </c>
      <c r="G89" s="45" t="s">
        <v>177</v>
      </c>
      <c r="H89" s="45" t="s">
        <v>200</v>
      </c>
      <c r="I89" s="46" t="s">
        <v>391</v>
      </c>
      <c r="J89" s="45" t="s">
        <v>165</v>
      </c>
      <c r="K89" s="45" t="s">
        <v>931</v>
      </c>
      <c r="L89" s="47" t="s">
        <v>302</v>
      </c>
      <c r="M89" s="13">
        <v>1144</v>
      </c>
      <c r="N89" s="14">
        <f t="shared" si="47"/>
        <v>3.13424657534247</v>
      </c>
      <c r="O89" s="15">
        <v>4850</v>
      </c>
      <c r="P89" s="15">
        <f t="shared" si="37"/>
        <v>5548400</v>
      </c>
      <c r="Q89" s="16">
        <f>IFERROR(VLOOKUP(G89,SCENARIOS!$A$13:$E$18,5,0),0.025)</f>
        <v>0.045</v>
      </c>
      <c r="R89" s="17">
        <f>IFERROR(VLOOKUP(L89,INPUTS!$A$107:$B$120,2,0),0.0082)</f>
        <v>0.0082</v>
      </c>
      <c r="S89" s="51">
        <f t="shared" si="38"/>
        <v>39.77</v>
      </c>
      <c r="T89" s="15">
        <f t="shared" si="39"/>
        <v>45496.88</v>
      </c>
      <c r="U89" s="15">
        <f>T89/INPUTS!$B$7*1000</f>
        <v>56871100</v>
      </c>
      <c r="V89" s="15">
        <f>T89*INPUTS!$B$6</f>
        <v>143770.1408</v>
      </c>
      <c r="W89" s="31" t="s">
        <v>396</v>
      </c>
      <c r="X89" s="19" t="s">
        <v>396</v>
      </c>
      <c r="Y89" s="20">
        <f>IFERROR(VLOOKUP(E89,INPUTS!$A$44:$B$103,2,0),0)</f>
        <v>0</v>
      </c>
      <c r="Z89" s="15">
        <f t="shared" si="43"/>
        <v>0</v>
      </c>
      <c r="AA89" s="20">
        <f>IFERROR(VLOOKUP(E89,INPUTS!$A$44:$C$103,3,0),SCENARIOS!$J$26)</f>
        <v>0.025</v>
      </c>
      <c r="AB89" s="15">
        <f t="shared" si="56"/>
        <v>1417.43475188929</v>
      </c>
      <c r="AC89" s="20">
        <f>IFERROR(VLOOKUP($E89,INPUTS!$A$44:$G$103,4,0),SCENARIOS!$K$26)</f>
        <v>0.1</v>
      </c>
      <c r="AD89" s="15">
        <f t="shared" si="56"/>
        <v>7065.52634242509</v>
      </c>
      <c r="AE89" s="20">
        <f>IFERROR(VLOOKUP($E89,INPUTS!$A$44:$G$103,5,0),SCENARIOS!$L$26)</f>
        <v>0.2</v>
      </c>
      <c r="AF89" s="15">
        <f t="shared" si="56"/>
        <v>17609.862615885</v>
      </c>
      <c r="AG89" s="20">
        <f>IFERROR(VLOOKUP($E89,INPUTS!$A$44:$G$103,6,0),SCENARIOS!$M$26)</f>
        <v>0.3</v>
      </c>
      <c r="AH89" s="15">
        <f t="shared" si="45"/>
        <v>32917.6390747033</v>
      </c>
      <c r="AI89" s="20">
        <f>IFERROR(VLOOKUP($E89,INPUTS!$A$44:$G$103,7,0),SCENARIOS!$N$26)</f>
        <v>0.5</v>
      </c>
      <c r="AJ89" s="15">
        <f t="shared" si="46"/>
        <v>68368.9454084666</v>
      </c>
      <c r="AL89" t="str">
        <f t="shared" si="48"/>
        <v>Y</v>
      </c>
      <c r="AM89" s="21">
        <f t="shared" si="49"/>
        <v>136737.890816933</v>
      </c>
      <c r="BC89" s="2" t="str">
        <v>PEK</v>
      </c>
      <c r="BD89" s="15">
        <f t="shared" si="50"/>
        <v>0</v>
      </c>
      <c r="BE89" s="15">
        <f t="shared" si="51"/>
        <v>71042.9643350536</v>
      </c>
      <c r="BF89" s="15">
        <f t="shared" si="52"/>
        <v>362683.302104696</v>
      </c>
      <c r="BG89" s="15">
        <f t="shared" si="53"/>
        <v>925772.023005682</v>
      </c>
      <c r="BH89" s="15">
        <f t="shared" si="54"/>
        <v>1772318.64606072</v>
      </c>
      <c r="BI89" s="15">
        <f t="shared" si="55"/>
        <v>3769962.68473709</v>
      </c>
      <c r="BJ89" s="23"/>
    </row>
    <row r="90" ht="15" customHeight="1" spans="1:62">
      <c r="A90" s="6" t="s">
        <v>1025</v>
      </c>
      <c r="B90" s="43" t="s">
        <v>498</v>
      </c>
      <c r="C90" s="44" t="s">
        <v>499</v>
      </c>
      <c r="D90" s="45" t="s">
        <v>366</v>
      </c>
      <c r="E90" s="10" t="s">
        <v>448</v>
      </c>
      <c r="F90" s="46" t="s">
        <v>447</v>
      </c>
      <c r="G90" s="45" t="s">
        <v>177</v>
      </c>
      <c r="H90" s="45" t="s">
        <v>567</v>
      </c>
      <c r="I90" s="46" t="s">
        <v>431</v>
      </c>
      <c r="J90" s="45" t="s">
        <v>173</v>
      </c>
      <c r="K90" s="45" t="s">
        <v>931</v>
      </c>
      <c r="L90" s="47" t="s">
        <v>302</v>
      </c>
      <c r="M90" s="13">
        <v>572</v>
      </c>
      <c r="N90" s="14">
        <f t="shared" si="47"/>
        <v>1.56712328767123</v>
      </c>
      <c r="O90" s="15">
        <v>6300</v>
      </c>
      <c r="P90" s="15">
        <f t="shared" si="37"/>
        <v>3603600</v>
      </c>
      <c r="Q90" s="16">
        <f>IFERROR(VLOOKUP(G90,SCENARIOS!$A$13:$E$18,5,0),0.025)</f>
        <v>0.045</v>
      </c>
      <c r="R90" s="17">
        <f>IFERROR(VLOOKUP(L90,INPUTS!$A$107:$B$120,2,0),0.0082)</f>
        <v>0.0082</v>
      </c>
      <c r="S90" s="51">
        <f t="shared" si="38"/>
        <v>51.66</v>
      </c>
      <c r="T90" s="15">
        <f t="shared" si="39"/>
        <v>29549.52</v>
      </c>
      <c r="U90" s="15">
        <f>T90/INPUTS!$B$7*1000</f>
        <v>36936900</v>
      </c>
      <c r="V90" s="15">
        <f>T90*INPUTS!$B$6</f>
        <v>93376.4832</v>
      </c>
      <c r="W90" s="31" t="s">
        <v>396</v>
      </c>
      <c r="X90" s="19" t="s">
        <v>396</v>
      </c>
      <c r="Y90" s="20">
        <f>IFERROR(VLOOKUP(E90,INPUTS!$A$44:$B$103,2,0),0)</f>
        <v>0</v>
      </c>
      <c r="Z90" s="15">
        <f t="shared" si="43"/>
        <v>0</v>
      </c>
      <c r="AA90" s="20">
        <f>IFERROR(VLOOKUP(E90,INPUTS!$A$44:$C$103,3,0),SCENARIOS!$J$26)</f>
        <v>0.025</v>
      </c>
      <c r="AB90" s="15">
        <f t="shared" si="56"/>
        <v>920.601952257994</v>
      </c>
      <c r="AC90" s="20">
        <f>IFERROR(VLOOKUP($E90,INPUTS!$A$44:$G$103,4,0),SCENARIOS!$K$26)</f>
        <v>0.1</v>
      </c>
      <c r="AD90" s="15">
        <f t="shared" si="56"/>
        <v>4588.95009868846</v>
      </c>
      <c r="AE90" s="20">
        <f>IFERROR(VLOOKUP($E90,INPUTS!$A$44:$G$103,5,0),SCENARIOS!$L$26)</f>
        <v>0.2</v>
      </c>
      <c r="AF90" s="15">
        <f t="shared" si="56"/>
        <v>11437.3334515542</v>
      </c>
      <c r="AG90" s="20">
        <f>IFERROR(VLOOKUP($E90,INPUTS!$A$44:$G$103,6,0),SCENARIOS!$M$26)</f>
        <v>0.3</v>
      </c>
      <c r="AH90" s="15">
        <f t="shared" si="45"/>
        <v>21379.497543364</v>
      </c>
      <c r="AI90" s="20">
        <f>IFERROR(VLOOKUP($E90,INPUTS!$A$44:$G$103,7,0),SCENARIOS!$N$26)</f>
        <v>0.5</v>
      </c>
      <c r="AJ90" s="15">
        <f t="shared" si="46"/>
        <v>44404.5727910659</v>
      </c>
      <c r="AL90" t="str">
        <f t="shared" si="48"/>
        <v>N</v>
      </c>
      <c r="AM90" s="21">
        <f t="shared" si="49"/>
        <v>88809.1455821319</v>
      </c>
      <c r="BC90" s="2" t="str">
        <v>PER</v>
      </c>
      <c r="BD90" s="15">
        <f t="shared" si="50"/>
        <v>0</v>
      </c>
      <c r="BE90" s="15">
        <f t="shared" si="51"/>
        <v>2680.8841106962</v>
      </c>
      <c r="BF90" s="15">
        <f t="shared" si="52"/>
        <v>6843.12592336155</v>
      </c>
      <c r="BG90" s="15">
        <f t="shared" si="53"/>
        <v>17467.5108917043</v>
      </c>
      <c r="BH90" s="15">
        <f t="shared" si="54"/>
        <v>33440.1931407751</v>
      </c>
      <c r="BI90" s="15">
        <f t="shared" si="55"/>
        <v>56905.469269347</v>
      </c>
      <c r="BJ90" s="23"/>
    </row>
    <row r="91" ht="15" customHeight="1" spans="1:62">
      <c r="A91" s="24" t="s">
        <v>1026</v>
      </c>
      <c r="B91" s="43" t="s">
        <v>498</v>
      </c>
      <c r="C91" s="44" t="s">
        <v>499</v>
      </c>
      <c r="D91" s="45" t="s">
        <v>366</v>
      </c>
      <c r="E91" s="10" t="s">
        <v>448</v>
      </c>
      <c r="F91" s="46" t="s">
        <v>447</v>
      </c>
      <c r="G91" s="45" t="s">
        <v>177</v>
      </c>
      <c r="H91" s="45" t="s">
        <v>245</v>
      </c>
      <c r="I91" s="46" t="s">
        <v>930</v>
      </c>
      <c r="J91" s="45" t="s">
        <v>169</v>
      </c>
      <c r="K91" s="45" t="s">
        <v>931</v>
      </c>
      <c r="L91" s="47" t="s">
        <v>302</v>
      </c>
      <c r="M91" s="13">
        <v>572</v>
      </c>
      <c r="N91" s="14">
        <f t="shared" si="47"/>
        <v>1.56712328767123</v>
      </c>
      <c r="O91" s="15">
        <v>11000</v>
      </c>
      <c r="P91" s="15">
        <f t="shared" si="37"/>
        <v>6292000</v>
      </c>
      <c r="Q91" s="16">
        <f>IFERROR(VLOOKUP(G91,SCENARIOS!$A$13:$E$18,5,0),0.025)</f>
        <v>0.045</v>
      </c>
      <c r="R91" s="17">
        <f>IFERROR(VLOOKUP(L91,INPUTS!$A$107:$B$120,2,0),0.0082)</f>
        <v>0.0082</v>
      </c>
      <c r="S91" s="51">
        <f t="shared" si="38"/>
        <v>90.2</v>
      </c>
      <c r="T91" s="15">
        <f t="shared" si="39"/>
        <v>51594.4</v>
      </c>
      <c r="U91" s="15">
        <f>T91/INPUTS!$B$7*1000</f>
        <v>64493000</v>
      </c>
      <c r="V91" s="15">
        <f>T91*INPUTS!$B$6</f>
        <v>163038.304</v>
      </c>
      <c r="W91" s="31" t="s">
        <v>396</v>
      </c>
      <c r="X91" s="19" t="s">
        <v>396</v>
      </c>
      <c r="Y91" s="20">
        <f>IFERROR(VLOOKUP(E91,INPUTS!$A$44:$B$103,2,0),0)</f>
        <v>0</v>
      </c>
      <c r="Z91" s="15">
        <f t="shared" si="43"/>
        <v>0</v>
      </c>
      <c r="AA91" s="20">
        <f>IFERROR(VLOOKUP(E91,INPUTS!$A$44:$C$103,3,0),SCENARIOS!$J$26)</f>
        <v>0.025</v>
      </c>
      <c r="AB91" s="15">
        <f t="shared" si="56"/>
        <v>1607.40023410126</v>
      </c>
      <c r="AC91" s="20">
        <f>IFERROR(VLOOKUP($E91,INPUTS!$A$44:$G$103,4,0),SCENARIOS!$K$26)</f>
        <v>0.1</v>
      </c>
      <c r="AD91" s="15">
        <f t="shared" si="56"/>
        <v>8012.45255326557</v>
      </c>
      <c r="AE91" s="20">
        <f>IFERROR(VLOOKUP($E91,INPUTS!$A$44:$G$103,5,0),SCENARIOS!$L$26)</f>
        <v>0.2</v>
      </c>
      <c r="AF91" s="15">
        <f t="shared" si="56"/>
        <v>19969.9472963644</v>
      </c>
      <c r="AG91" s="20">
        <f>IFERROR(VLOOKUP($E91,INPUTS!$A$44:$G$103,6,0),SCENARIOS!$M$26)</f>
        <v>0.3</v>
      </c>
      <c r="AH91" s="15">
        <f t="shared" si="45"/>
        <v>37329.2814249213</v>
      </c>
      <c r="AI91" s="20">
        <f>IFERROR(VLOOKUP($E91,INPUTS!$A$44:$G$103,7,0),SCENARIOS!$N$26)</f>
        <v>0.5</v>
      </c>
      <c r="AJ91" s="15">
        <f t="shared" si="46"/>
        <v>77531.7937621786</v>
      </c>
      <c r="AL91" t="str">
        <f t="shared" si="48"/>
        <v>N</v>
      </c>
      <c r="AM91" s="21">
        <f t="shared" si="49"/>
        <v>155063.587524357</v>
      </c>
      <c r="BC91" s="2" t="str">
        <v>PHL</v>
      </c>
      <c r="BD91" s="15">
        <f t="shared" si="50"/>
        <v>0</v>
      </c>
      <c r="BE91" s="15">
        <f t="shared" si="51"/>
        <v>7344.65617353883</v>
      </c>
      <c r="BF91" s="15">
        <f t="shared" si="52"/>
        <v>33239.2172623986</v>
      </c>
      <c r="BG91" s="15">
        <f t="shared" si="53"/>
        <v>75214.2468014673</v>
      </c>
      <c r="BH91" s="15">
        <f t="shared" si="54"/>
        <v>127647.024836344</v>
      </c>
      <c r="BI91" s="15">
        <f t="shared" si="55"/>
        <v>240701.487084821</v>
      </c>
      <c r="BJ91" s="23"/>
    </row>
    <row r="92" ht="15" customHeight="1" spans="1:62">
      <c r="A92" s="6" t="s">
        <v>1027</v>
      </c>
      <c r="B92" s="43" t="s">
        <v>508</v>
      </c>
      <c r="C92" s="44" t="s">
        <v>509</v>
      </c>
      <c r="D92" s="45" t="s">
        <v>366</v>
      </c>
      <c r="E92" s="10" t="s">
        <v>234</v>
      </c>
      <c r="F92" s="46" t="s">
        <v>424</v>
      </c>
      <c r="G92" s="45" t="s">
        <v>173</v>
      </c>
      <c r="H92" s="45" t="s">
        <v>248</v>
      </c>
      <c r="I92" s="46" t="s">
        <v>930</v>
      </c>
      <c r="J92" s="45" t="s">
        <v>169</v>
      </c>
      <c r="K92" s="45" t="s">
        <v>931</v>
      </c>
      <c r="L92" s="47" t="s">
        <v>307</v>
      </c>
      <c r="M92" s="13">
        <v>491</v>
      </c>
      <c r="N92" s="14">
        <f t="shared" si="47"/>
        <v>1.34520547945205</v>
      </c>
      <c r="O92" s="15">
        <v>8730</v>
      </c>
      <c r="P92" s="15">
        <f t="shared" si="37"/>
        <v>4286430</v>
      </c>
      <c r="Q92" s="16">
        <f>IFERROR(VLOOKUP(G92,SCENARIOS!$A$13:$E$18,5,0),0.025)</f>
        <v>0.05</v>
      </c>
      <c r="R92" s="17">
        <f>IFERROR(VLOOKUP(L92,INPUTS!$A$107:$B$120,2,0),0.0082)</f>
        <v>0.0068</v>
      </c>
      <c r="S92" s="51">
        <f t="shared" si="38"/>
        <v>59.364</v>
      </c>
      <c r="T92" s="15">
        <f t="shared" si="39"/>
        <v>29147.724</v>
      </c>
      <c r="U92" s="15">
        <f>T92/INPUTS!$B$7*1000</f>
        <v>36434655</v>
      </c>
      <c r="V92" s="15">
        <f>T92*INPUTS!$B$6</f>
        <v>92106.80784</v>
      </c>
      <c r="W92" s="31" t="s">
        <v>396</v>
      </c>
      <c r="X92" s="19" t="s">
        <v>396</v>
      </c>
      <c r="Y92" s="20">
        <f>IFERROR(VLOOKUP(E92,INPUTS!$A$44:$B$103,2,0),0)</f>
        <v>0</v>
      </c>
      <c r="Z92" s="15">
        <f t="shared" si="43"/>
        <v>0</v>
      </c>
      <c r="AA92" s="20">
        <f>IFERROR(VLOOKUP(E92,INPUTS!$A$44:$C$103,3,0),SCENARIOS!$J$26)</f>
        <v>0.1</v>
      </c>
      <c r="AB92" s="15">
        <f t="shared" si="56"/>
        <v>3720.07027300388</v>
      </c>
      <c r="AC92" s="20">
        <f>IFERROR(VLOOKUP($E92,INPUTS!$A$44:$G$103,4,0),SCENARIOS!$K$26)</f>
        <v>0.15</v>
      </c>
      <c r="AD92" s="15">
        <f t="shared" si="56"/>
        <v>7121.78565095878</v>
      </c>
      <c r="AE92" s="20">
        <f>IFERROR(VLOOKUP($E92,INPUTS!$A$44:$G$103,5,0),SCENARIOS!$L$26)</f>
        <v>0.3</v>
      </c>
      <c r="AF92" s="15">
        <f t="shared" si="56"/>
        <v>18178.8074367915</v>
      </c>
      <c r="AG92" s="20">
        <f>IFERROR(VLOOKUP($E92,INPUTS!$A$44:$G$103,6,0),SCENARIOS!$M$26)</f>
        <v>0.4</v>
      </c>
      <c r="AH92" s="15">
        <f t="shared" si="45"/>
        <v>30935.0356797532</v>
      </c>
      <c r="AI92" s="20">
        <f>IFERROR(VLOOKUP($E92,INPUTS!$A$44:$G$103,7,0),SCENARIOS!$N$26)</f>
        <v>0.5</v>
      </c>
      <c r="AJ92" s="15">
        <f t="shared" si="46"/>
        <v>49352.2695916858</v>
      </c>
      <c r="AL92" t="str">
        <f t="shared" si="48"/>
        <v>Y</v>
      </c>
      <c r="AM92" s="21">
        <f t="shared" si="49"/>
        <v>98704.5391833716</v>
      </c>
      <c r="BC92" s="2" t="str">
        <v>PRG</v>
      </c>
      <c r="BD92" s="15">
        <f t="shared" si="50"/>
        <v>0</v>
      </c>
      <c r="BE92" s="15">
        <f t="shared" si="51"/>
        <v>9675.86657021902</v>
      </c>
      <c r="BF92" s="15">
        <f t="shared" si="52"/>
        <v>44867.9250449639</v>
      </c>
      <c r="BG92" s="15">
        <f t="shared" si="53"/>
        <v>104028.444544525</v>
      </c>
      <c r="BH92" s="15">
        <f t="shared" si="54"/>
        <v>180896.218125334</v>
      </c>
      <c r="BI92" s="15">
        <f t="shared" si="55"/>
        <v>349513.826352696</v>
      </c>
      <c r="BJ92" s="23"/>
    </row>
    <row r="93" ht="15" customHeight="1" spans="1:62">
      <c r="A93" s="24" t="s">
        <v>1028</v>
      </c>
      <c r="B93" s="43" t="s">
        <v>508</v>
      </c>
      <c r="C93" s="44" t="s">
        <v>509</v>
      </c>
      <c r="D93" s="45" t="s">
        <v>366</v>
      </c>
      <c r="E93" s="10" t="s">
        <v>234</v>
      </c>
      <c r="F93" s="46" t="s">
        <v>424</v>
      </c>
      <c r="G93" s="45" t="s">
        <v>173</v>
      </c>
      <c r="H93" s="45" t="s">
        <v>200</v>
      </c>
      <c r="I93" s="46" t="s">
        <v>391</v>
      </c>
      <c r="J93" s="45" t="s">
        <v>165</v>
      </c>
      <c r="K93" s="45" t="s">
        <v>931</v>
      </c>
      <c r="L93" s="47" t="s">
        <v>307</v>
      </c>
      <c r="M93" s="13">
        <v>491</v>
      </c>
      <c r="N93" s="14">
        <f t="shared" si="47"/>
        <v>1.34520547945205</v>
      </c>
      <c r="O93" s="15">
        <v>9350</v>
      </c>
      <c r="P93" s="15">
        <f t="shared" si="37"/>
        <v>4590850</v>
      </c>
      <c r="Q93" s="16">
        <f>IFERROR(VLOOKUP(G93,SCENARIOS!$A$13:$E$18,5,0),0.025)</f>
        <v>0.05</v>
      </c>
      <c r="R93" s="17">
        <f>IFERROR(VLOOKUP(L93,INPUTS!$A$107:$B$120,2,0),0.0082)</f>
        <v>0.0068</v>
      </c>
      <c r="S93" s="51">
        <f t="shared" si="38"/>
        <v>63.58</v>
      </c>
      <c r="T93" s="15">
        <f t="shared" si="39"/>
        <v>31217.78</v>
      </c>
      <c r="U93" s="15">
        <f>T93/INPUTS!$B$7*1000</f>
        <v>39022225</v>
      </c>
      <c r="V93" s="15">
        <f>T93*INPUTS!$B$6</f>
        <v>98648.1848</v>
      </c>
      <c r="W93" s="31" t="s">
        <v>396</v>
      </c>
      <c r="X93" s="19" t="s">
        <v>396</v>
      </c>
      <c r="Y93" s="20">
        <f>IFERROR(VLOOKUP(E93,INPUTS!$A$44:$B$103,2,0),0)</f>
        <v>0</v>
      </c>
      <c r="Z93" s="15">
        <f t="shared" si="43"/>
        <v>0</v>
      </c>
      <c r="AA93" s="20">
        <f>IFERROR(VLOOKUP(E93,INPUTS!$A$44:$C$103,3,0),SCENARIOS!$J$26)</f>
        <v>0.1</v>
      </c>
      <c r="AB93" s="15">
        <f t="shared" si="56"/>
        <v>3984.26770361813</v>
      </c>
      <c r="AC93" s="20">
        <f>IFERROR(VLOOKUP($E93,INPUTS!$A$44:$G$103,4,0),SCENARIOS!$K$26)</f>
        <v>0.15</v>
      </c>
      <c r="AD93" s="15">
        <f t="shared" si="56"/>
        <v>7627.57111528804</v>
      </c>
      <c r="AE93" s="20">
        <f>IFERROR(VLOOKUP($E93,INPUTS!$A$44:$G$103,5,0),SCENARIOS!$L$26)</f>
        <v>0.3</v>
      </c>
      <c r="AF93" s="15">
        <f t="shared" si="56"/>
        <v>19469.8567621994</v>
      </c>
      <c r="AG93" s="20">
        <f>IFERROR(VLOOKUP($E93,INPUTS!$A$44:$G$103,6,0),SCENARIOS!$M$26)</f>
        <v>0.4</v>
      </c>
      <c r="AH93" s="15">
        <f t="shared" si="45"/>
        <v>33132.0256134814</v>
      </c>
      <c r="AI93" s="20">
        <f>IFERROR(VLOOKUP($E93,INPUTS!$A$44:$G$103,7,0),SCENARIOS!$N$26)</f>
        <v>0.5</v>
      </c>
      <c r="AJ93" s="15">
        <f t="shared" si="46"/>
        <v>52857.241773455</v>
      </c>
      <c r="AL93" t="str">
        <f t="shared" si="48"/>
        <v>Y</v>
      </c>
      <c r="AM93" s="21">
        <f t="shared" si="49"/>
        <v>105714.48354691</v>
      </c>
      <c r="BC93" s="2" t="str">
        <v>PTY</v>
      </c>
      <c r="BD93" s="15">
        <f t="shared" si="50"/>
        <v>0</v>
      </c>
      <c r="BE93" s="15">
        <f t="shared" si="51"/>
        <v>23908.7517474388</v>
      </c>
      <c r="BF93" s="15">
        <f t="shared" si="52"/>
        <v>116354.60882513</v>
      </c>
      <c r="BG93" s="15">
        <f t="shared" si="53"/>
        <v>283126.345069423</v>
      </c>
      <c r="BH93" s="15">
        <f t="shared" si="54"/>
        <v>516699.734211926</v>
      </c>
      <c r="BI93" s="15">
        <f t="shared" si="55"/>
        <v>1047740.38549708</v>
      </c>
      <c r="BJ93" s="23"/>
    </row>
    <row r="94" ht="15" customHeight="1" spans="1:62">
      <c r="A94" s="6" t="s">
        <v>1029</v>
      </c>
      <c r="B94" s="43" t="s">
        <v>510</v>
      </c>
      <c r="C94" s="44" t="s">
        <v>511</v>
      </c>
      <c r="D94" s="45" t="s">
        <v>366</v>
      </c>
      <c r="E94" s="10" t="s">
        <v>242</v>
      </c>
      <c r="F94" s="46" t="s">
        <v>421</v>
      </c>
      <c r="G94" s="45" t="s">
        <v>173</v>
      </c>
      <c r="H94" s="45" t="s">
        <v>200</v>
      </c>
      <c r="I94" s="46" t="s">
        <v>391</v>
      </c>
      <c r="J94" s="45" t="s">
        <v>165</v>
      </c>
      <c r="K94" s="45" t="s">
        <v>931</v>
      </c>
      <c r="L94" s="47" t="s">
        <v>302</v>
      </c>
      <c r="M94" s="13">
        <v>492</v>
      </c>
      <c r="N94" s="14">
        <f t="shared" si="47"/>
        <v>1.34794520547945</v>
      </c>
      <c r="O94" s="15">
        <v>10800</v>
      </c>
      <c r="P94" s="15">
        <f t="shared" si="37"/>
        <v>5313600</v>
      </c>
      <c r="Q94" s="16">
        <f>IFERROR(VLOOKUP(G94,SCENARIOS!$A$13:$E$18,5,0),0.025)</f>
        <v>0.05</v>
      </c>
      <c r="R94" s="17">
        <f>IFERROR(VLOOKUP(L94,INPUTS!$A$107:$B$120,2,0),0.0082)</f>
        <v>0.0082</v>
      </c>
      <c r="S94" s="51">
        <f t="shared" si="38"/>
        <v>88.56</v>
      </c>
      <c r="T94" s="15">
        <f t="shared" si="39"/>
        <v>43571.52</v>
      </c>
      <c r="U94" s="15">
        <f>T94/INPUTS!$B$7*1000</f>
        <v>54464400</v>
      </c>
      <c r="V94" s="15">
        <f>T94*INPUTS!$B$6</f>
        <v>137686.0032</v>
      </c>
      <c r="W94" s="31" t="s">
        <v>396</v>
      </c>
      <c r="X94" s="19" t="s">
        <v>396</v>
      </c>
      <c r="Y94" s="20">
        <f>IFERROR(VLOOKUP(E94,INPUTS!$A$44:$B$103,2,0),0)</f>
        <v>0</v>
      </c>
      <c r="Z94" s="15">
        <f t="shared" si="43"/>
        <v>0</v>
      </c>
      <c r="AA94" s="20">
        <f>IFERROR(VLOOKUP(E94,INPUTS!$A$44:$C$103,3,0),SCENARIOS!$J$26)</f>
        <v>0.03</v>
      </c>
      <c r="AB94" s="15">
        <f t="shared" si="56"/>
        <v>1668.285828783</v>
      </c>
      <c r="AC94" s="20">
        <f>IFERROR(VLOOKUP($E94,INPUTS!$A$44:$G$103,4,0),SCENARIOS!$K$26)</f>
        <v>0.1</v>
      </c>
      <c r="AD94" s="15">
        <f t="shared" si="56"/>
        <v>7097.34148085258</v>
      </c>
      <c r="AE94" s="20">
        <f>IFERROR(VLOOKUP($E94,INPUTS!$A$44:$G$103,5,0),SCENARIOS!$L$26)</f>
        <v>0.2</v>
      </c>
      <c r="AF94" s="15">
        <f t="shared" si="56"/>
        <v>18116.4121495572</v>
      </c>
      <c r="AG94" s="20">
        <f>IFERROR(VLOOKUP($E94,INPUTS!$A$44:$G$103,6,0),SCENARIOS!$M$26)</f>
        <v>0.3</v>
      </c>
      <c r="AH94" s="15">
        <f t="shared" si="45"/>
        <v>34682.4642076963</v>
      </c>
      <c r="AI94" s="20">
        <f>IFERROR(VLOOKUP($E94,INPUTS!$A$44:$G$103,7,0),SCENARIOS!$N$26)</f>
        <v>0.4</v>
      </c>
      <c r="AJ94" s="15">
        <f t="shared" si="46"/>
        <v>59019.4528137986</v>
      </c>
      <c r="AL94" t="str">
        <f t="shared" si="48"/>
        <v>Y</v>
      </c>
      <c r="AM94" s="21">
        <f t="shared" si="49"/>
        <v>147548.632034496</v>
      </c>
      <c r="BC94" s="2" t="str">
        <v>PVG</v>
      </c>
      <c r="BD94" s="15">
        <f t="shared" si="50"/>
        <v>0</v>
      </c>
      <c r="BE94" s="15">
        <f t="shared" si="51"/>
        <v>57350.1149968409</v>
      </c>
      <c r="BF94" s="15">
        <f t="shared" si="52"/>
        <v>292779.577510891</v>
      </c>
      <c r="BG94" s="15">
        <f t="shared" si="53"/>
        <v>747338.35330738</v>
      </c>
      <c r="BH94" s="15">
        <f t="shared" si="54"/>
        <v>1430721.24191298</v>
      </c>
      <c r="BI94" s="15">
        <f t="shared" si="55"/>
        <v>3043338.57021773</v>
      </c>
      <c r="BJ94" s="23"/>
    </row>
    <row r="95" ht="15" customHeight="1" spans="1:62">
      <c r="A95" s="24" t="s">
        <v>1030</v>
      </c>
      <c r="B95" s="43" t="s">
        <v>510</v>
      </c>
      <c r="C95" s="44" t="s">
        <v>511</v>
      </c>
      <c r="D95" s="45" t="s">
        <v>366</v>
      </c>
      <c r="E95" s="10" t="s">
        <v>242</v>
      </c>
      <c r="F95" s="46" t="s">
        <v>421</v>
      </c>
      <c r="G95" s="45" t="s">
        <v>173</v>
      </c>
      <c r="H95" s="45" t="s">
        <v>248</v>
      </c>
      <c r="I95" s="46" t="s">
        <v>930</v>
      </c>
      <c r="J95" s="45" t="s">
        <v>169</v>
      </c>
      <c r="K95" s="45" t="s">
        <v>931</v>
      </c>
      <c r="L95" s="47" t="s">
        <v>302</v>
      </c>
      <c r="M95" s="13">
        <v>492</v>
      </c>
      <c r="N95" s="14">
        <f t="shared" si="47"/>
        <v>1.34794520547945</v>
      </c>
      <c r="O95" s="15">
        <v>14100</v>
      </c>
      <c r="P95" s="15">
        <f t="shared" si="37"/>
        <v>6937200</v>
      </c>
      <c r="Q95" s="16">
        <f>IFERROR(VLOOKUP(G95,SCENARIOS!$A$13:$E$18,5,0),0.025)</f>
        <v>0.05</v>
      </c>
      <c r="R95" s="17">
        <f>IFERROR(VLOOKUP(L95,INPUTS!$A$107:$B$120,2,0),0.0082)</f>
        <v>0.0082</v>
      </c>
      <c r="S95" s="51">
        <f t="shared" si="38"/>
        <v>115.62</v>
      </c>
      <c r="T95" s="15">
        <f t="shared" si="39"/>
        <v>56885.04</v>
      </c>
      <c r="U95" s="15">
        <f>T95/INPUTS!$B$7*1000</f>
        <v>71106300</v>
      </c>
      <c r="V95" s="15">
        <f>T95*INPUTS!$B$6</f>
        <v>179756.7264</v>
      </c>
      <c r="W95" s="31" t="s">
        <v>396</v>
      </c>
      <c r="X95" s="19" t="s">
        <v>396</v>
      </c>
      <c r="Y95" s="20">
        <f>IFERROR(VLOOKUP(E95,INPUTS!$A$44:$B$103,2,0),0)</f>
        <v>0</v>
      </c>
      <c r="Z95" s="15">
        <f t="shared" si="43"/>
        <v>0</v>
      </c>
      <c r="AA95" s="20">
        <f>IFERROR(VLOOKUP(E95,INPUTS!$A$44:$C$103,3,0),SCENARIOS!$J$26)</f>
        <v>0.03</v>
      </c>
      <c r="AB95" s="15">
        <f t="shared" si="56"/>
        <v>2178.03983202225</v>
      </c>
      <c r="AC95" s="20">
        <f>IFERROR(VLOOKUP($E95,INPUTS!$A$44:$G$103,4,0),SCENARIOS!$K$26)</f>
        <v>0.1</v>
      </c>
      <c r="AD95" s="15">
        <f t="shared" si="56"/>
        <v>9265.97360000199</v>
      </c>
      <c r="AE95" s="20">
        <f>IFERROR(VLOOKUP($E95,INPUTS!$A$44:$G$103,5,0),SCENARIOS!$L$26)</f>
        <v>0.2</v>
      </c>
      <c r="AF95" s="15">
        <f t="shared" si="56"/>
        <v>23651.9825285886</v>
      </c>
      <c r="AG95" s="20">
        <f>IFERROR(VLOOKUP($E95,INPUTS!$A$44:$G$103,6,0),SCENARIOS!$M$26)</f>
        <v>0.3</v>
      </c>
      <c r="AH95" s="15">
        <f t="shared" si="45"/>
        <v>45279.8838267146</v>
      </c>
      <c r="AI95" s="20">
        <f>IFERROR(VLOOKUP($E95,INPUTS!$A$44:$G$103,7,0),SCENARIOS!$N$26)</f>
        <v>0.4</v>
      </c>
      <c r="AJ95" s="15">
        <f t="shared" si="46"/>
        <v>77053.1745069037</v>
      </c>
      <c r="AL95" t="str">
        <f t="shared" si="48"/>
        <v>Y</v>
      </c>
      <c r="AM95" s="21">
        <f t="shared" si="49"/>
        <v>192632.936267259</v>
      </c>
      <c r="BC95" s="2" t="str">
        <v>RIX</v>
      </c>
      <c r="BD95" s="15">
        <f t="shared" si="50"/>
        <v>0</v>
      </c>
      <c r="BE95" s="15">
        <f t="shared" si="51"/>
        <v>3785.7833807378</v>
      </c>
      <c r="BF95" s="15">
        <f t="shared" si="52"/>
        <v>17555.0420968205</v>
      </c>
      <c r="BG95" s="15">
        <f t="shared" si="53"/>
        <v>40702.2103521783</v>
      </c>
      <c r="BH95" s="15">
        <f t="shared" si="54"/>
        <v>70777.525841978</v>
      </c>
      <c r="BI95" s="15">
        <f t="shared" si="55"/>
        <v>136750.917919506</v>
      </c>
      <c r="BJ95" s="23"/>
    </row>
    <row r="96" ht="15" customHeight="1" spans="1:62">
      <c r="A96" s="6" t="s">
        <v>1031</v>
      </c>
      <c r="B96" s="43" t="s">
        <v>512</v>
      </c>
      <c r="C96" s="44" t="s">
        <v>513</v>
      </c>
      <c r="D96" s="45" t="s">
        <v>366</v>
      </c>
      <c r="E96" s="10" t="s">
        <v>515</v>
      </c>
      <c r="F96" s="46" t="s">
        <v>514</v>
      </c>
      <c r="G96" s="45" t="s">
        <v>181</v>
      </c>
      <c r="H96" s="45" t="s">
        <v>251</v>
      </c>
      <c r="I96" s="46" t="s">
        <v>930</v>
      </c>
      <c r="J96" s="45" t="s">
        <v>169</v>
      </c>
      <c r="K96" s="45" t="s">
        <v>931</v>
      </c>
      <c r="L96" s="47" t="s">
        <v>307</v>
      </c>
      <c r="M96" s="13">
        <v>1841</v>
      </c>
      <c r="N96" s="14">
        <f t="shared" si="47"/>
        <v>5.04383561643836</v>
      </c>
      <c r="O96" s="15">
        <v>2720</v>
      </c>
      <c r="P96" s="15">
        <f t="shared" si="37"/>
        <v>5007520</v>
      </c>
      <c r="Q96" s="16">
        <f>IFERROR(VLOOKUP(G96,SCENARIOS!$A$13:$E$18,5,0),0.025)</f>
        <v>0.04</v>
      </c>
      <c r="R96" s="17">
        <f>IFERROR(VLOOKUP(L96,INPUTS!$A$107:$B$120,2,0),0.0082)</f>
        <v>0.0068</v>
      </c>
      <c r="S96" s="51">
        <f t="shared" si="38"/>
        <v>18.496</v>
      </c>
      <c r="T96" s="15">
        <f t="shared" si="39"/>
        <v>34051.136</v>
      </c>
      <c r="U96" s="15">
        <f>T96/INPUTS!$B$7*1000</f>
        <v>42563920</v>
      </c>
      <c r="V96" s="15">
        <f>T96*INPUTS!$B$6</f>
        <v>107601.58976</v>
      </c>
      <c r="W96" s="31" t="s">
        <v>396</v>
      </c>
      <c r="X96" s="19" t="s">
        <v>396</v>
      </c>
      <c r="Y96" s="20">
        <f>IFERROR(VLOOKUP(E96,INPUTS!$A$44:$B$103,2,0),0)</f>
        <v>0</v>
      </c>
      <c r="Z96" s="15">
        <f t="shared" si="43"/>
        <v>0</v>
      </c>
      <c r="AA96" s="20">
        <f>IFERROR(VLOOKUP(E96,INPUTS!$A$44:$C$103,3,0),SCENARIOS!$J$26)</f>
        <v>0.025</v>
      </c>
      <c r="AB96" s="15">
        <f t="shared" si="56"/>
        <v>1035.71033611043</v>
      </c>
      <c r="AC96" s="20">
        <f>IFERROR(VLOOKUP($E96,INPUTS!$A$44:$G$103,4,0),SCENARIOS!$K$26)</f>
        <v>0.1</v>
      </c>
      <c r="AD96" s="15">
        <f t="shared" si="56"/>
        <v>5040.39994589773</v>
      </c>
      <c r="AE96" s="20">
        <f>IFERROR(VLOOKUP($E96,INPUTS!$A$44:$G$103,5,0),SCENARIOS!$L$26)</f>
        <v>0.2</v>
      </c>
      <c r="AF96" s="15">
        <f t="shared" si="56"/>
        <v>12264.8344468666</v>
      </c>
      <c r="AG96" s="20">
        <f>IFERROR(VLOOKUP($E96,INPUTS!$A$44:$G$103,6,0),SCENARIOS!$M$26)</f>
        <v>0.3</v>
      </c>
      <c r="AH96" s="15">
        <f t="shared" si="45"/>
        <v>22383.0696408535</v>
      </c>
      <c r="AI96" s="20">
        <f>IFERROR(VLOOKUP($E96,INPUTS!$A$44:$G$103,7,0),SCENARIOS!$N$26)</f>
        <v>0.5</v>
      </c>
      <c r="AJ96" s="15">
        <f t="shared" si="46"/>
        <v>45387.3777386097</v>
      </c>
      <c r="AL96" t="str">
        <f t="shared" si="48"/>
        <v>Y</v>
      </c>
      <c r="AM96" s="21">
        <f t="shared" si="49"/>
        <v>90774.7554772193</v>
      </c>
      <c r="BC96" s="48" t="str">
        <v>RUH</v>
      </c>
      <c r="BD96" s="49">
        <f t="shared" si="50"/>
        <v>0</v>
      </c>
      <c r="BE96" s="49">
        <f t="shared" si="51"/>
        <v>103008.204999493</v>
      </c>
      <c r="BF96" s="49">
        <f t="shared" si="52"/>
        <v>513467.858001753</v>
      </c>
      <c r="BG96" s="49">
        <f t="shared" si="53"/>
        <v>1279748.74041445</v>
      </c>
      <c r="BH96" s="49">
        <f t="shared" si="54"/>
        <v>2392199.64755823</v>
      </c>
      <c r="BI96" s="49">
        <f t="shared" si="55"/>
        <v>4968526.65341206</v>
      </c>
      <c r="BJ96" s="23"/>
    </row>
    <row r="97" ht="15" customHeight="1" spans="1:62">
      <c r="A97" s="24" t="s">
        <v>1032</v>
      </c>
      <c r="B97" s="43" t="s">
        <v>512</v>
      </c>
      <c r="C97" s="44" t="s">
        <v>513</v>
      </c>
      <c r="D97" s="45" t="s">
        <v>366</v>
      </c>
      <c r="E97" s="10" t="s">
        <v>515</v>
      </c>
      <c r="F97" s="46" t="s">
        <v>514</v>
      </c>
      <c r="G97" s="45" t="s">
        <v>181</v>
      </c>
      <c r="H97" s="45" t="s">
        <v>205</v>
      </c>
      <c r="I97" s="46" t="s">
        <v>408</v>
      </c>
      <c r="J97" s="45" t="s">
        <v>165</v>
      </c>
      <c r="K97" s="45" t="s">
        <v>931</v>
      </c>
      <c r="L97" s="47" t="s">
        <v>307</v>
      </c>
      <c r="M97" s="13">
        <v>921</v>
      </c>
      <c r="N97" s="14">
        <f t="shared" si="47"/>
        <v>2.52328767123288</v>
      </c>
      <c r="O97" s="15">
        <v>8810</v>
      </c>
      <c r="P97" s="15">
        <f t="shared" si="37"/>
        <v>8114010</v>
      </c>
      <c r="Q97" s="16">
        <f>IFERROR(VLOOKUP(G97,SCENARIOS!$A$13:$E$18,5,0),0.025)</f>
        <v>0.04</v>
      </c>
      <c r="R97" s="17">
        <f>IFERROR(VLOOKUP(L97,INPUTS!$A$107:$B$120,2,0),0.0082)</f>
        <v>0.0068</v>
      </c>
      <c r="S97" s="51">
        <f t="shared" si="38"/>
        <v>59.908</v>
      </c>
      <c r="T97" s="15">
        <f t="shared" si="39"/>
        <v>55175.268</v>
      </c>
      <c r="U97" s="15">
        <f>T97/INPUTS!$B$7*1000</f>
        <v>68969085</v>
      </c>
      <c r="V97" s="15">
        <f>T97*INPUTS!$B$6</f>
        <v>174353.84688</v>
      </c>
      <c r="W97" s="31" t="s">
        <v>396</v>
      </c>
      <c r="X97" s="19" t="s">
        <v>396</v>
      </c>
      <c r="Y97" s="20">
        <f>IFERROR(VLOOKUP(E97,INPUTS!$A$44:$B$103,2,0),0)</f>
        <v>0</v>
      </c>
      <c r="Z97" s="15">
        <f t="shared" si="43"/>
        <v>0</v>
      </c>
      <c r="AA97" s="20">
        <f>IFERROR(VLOOKUP(E97,INPUTS!$A$44:$C$103,3,0),SCENARIOS!$J$26)</f>
        <v>0.025</v>
      </c>
      <c r="AB97" s="15">
        <f t="shared" si="56"/>
        <v>1678.22874882245</v>
      </c>
      <c r="AC97" s="20">
        <f>IFERROR(VLOOKUP($E97,INPUTS!$A$44:$G$103,4,0),SCENARIOS!$K$26)</f>
        <v>0.1</v>
      </c>
      <c r="AD97" s="15">
        <f t="shared" si="56"/>
        <v>8167.2875125838</v>
      </c>
      <c r="AE97" s="20">
        <f>IFERROR(VLOOKUP($E97,INPUTS!$A$44:$G$103,5,0),SCENARIOS!$L$26)</f>
        <v>0.2</v>
      </c>
      <c r="AF97" s="15">
        <f t="shared" si="56"/>
        <v>19873.5081138407</v>
      </c>
      <c r="AG97" s="20">
        <f>IFERROR(VLOOKUP($E97,INPUTS!$A$44:$G$103,6,0),SCENARIOS!$M$26)</f>
        <v>0.3</v>
      </c>
      <c r="AH97" s="15">
        <f t="shared" si="45"/>
        <v>36268.7419913614</v>
      </c>
      <c r="AI97" s="20">
        <f>IFERROR(VLOOKUP($E97,INPUTS!$A$44:$G$103,7,0),SCENARIOS!$N$26)</f>
        <v>0.5</v>
      </c>
      <c r="AJ97" s="15">
        <f t="shared" si="46"/>
        <v>73544.1170169777</v>
      </c>
      <c r="AL97" t="str">
        <f t="shared" si="48"/>
        <v>Y</v>
      </c>
      <c r="AM97" s="21">
        <f t="shared" si="49"/>
        <v>147088.234033955</v>
      </c>
      <c r="BC97" s="2" t="str">
        <v>SAW</v>
      </c>
      <c r="BD97" s="15">
        <f t="shared" si="50"/>
        <v>0</v>
      </c>
      <c r="BE97" s="15">
        <f t="shared" si="51"/>
        <v>73740.1409496847</v>
      </c>
      <c r="BF97" s="15">
        <f t="shared" si="52"/>
        <v>350320.622329644</v>
      </c>
      <c r="BG97" s="15">
        <f t="shared" si="53"/>
        <v>832142.011453217</v>
      </c>
      <c r="BH97" s="15">
        <f t="shared" si="54"/>
        <v>1482485.50703464</v>
      </c>
      <c r="BI97" s="15">
        <f t="shared" si="55"/>
        <v>2934546.22504168</v>
      </c>
      <c r="BJ97" s="23"/>
    </row>
    <row r="98" ht="15" customHeight="1" spans="1:62">
      <c r="A98" s="6" t="s">
        <v>1033</v>
      </c>
      <c r="B98" s="43" t="s">
        <v>516</v>
      </c>
      <c r="C98" s="44" t="s">
        <v>517</v>
      </c>
      <c r="D98" s="45" t="s">
        <v>366</v>
      </c>
      <c r="E98" s="10" t="s">
        <v>452</v>
      </c>
      <c r="F98" s="46" t="s">
        <v>451</v>
      </c>
      <c r="G98" s="45" t="s">
        <v>181</v>
      </c>
      <c r="H98" s="45" t="s">
        <v>251</v>
      </c>
      <c r="I98" s="46" t="s">
        <v>930</v>
      </c>
      <c r="J98" s="45" t="s">
        <v>169</v>
      </c>
      <c r="K98" s="45" t="s">
        <v>931</v>
      </c>
      <c r="L98" s="47" t="s">
        <v>307</v>
      </c>
      <c r="M98" s="13">
        <v>222</v>
      </c>
      <c r="N98" s="14">
        <f t="shared" si="47"/>
        <v>0.608219178082192</v>
      </c>
      <c r="O98" s="15">
        <v>7690</v>
      </c>
      <c r="P98" s="15">
        <f t="shared" si="37"/>
        <v>1707180</v>
      </c>
      <c r="Q98" s="16">
        <f>IFERROR(VLOOKUP(G98,SCENARIOS!$A$13:$E$18,5,0),0.025)</f>
        <v>0.04</v>
      </c>
      <c r="R98" s="17">
        <f>IFERROR(VLOOKUP(L98,INPUTS!$A$107:$B$120,2,0),0.0082)</f>
        <v>0.0068</v>
      </c>
      <c r="S98" s="51">
        <f t="shared" si="38"/>
        <v>52.292</v>
      </c>
      <c r="T98" s="15">
        <f t="shared" si="39"/>
        <v>11608.824</v>
      </c>
      <c r="U98" s="15">
        <f>T98/INPUTS!$B$7*1000</f>
        <v>14511030</v>
      </c>
      <c r="V98" s="15">
        <f>T98*INPUTS!$B$6</f>
        <v>36683.88384</v>
      </c>
      <c r="W98" s="31" t="s">
        <v>396</v>
      </c>
      <c r="X98" s="19" t="s">
        <v>396</v>
      </c>
      <c r="Y98" s="20">
        <f>IFERROR(VLOOKUP(E98,INPUTS!$A$44:$B$103,2,0),0)</f>
        <v>0</v>
      </c>
      <c r="Z98" s="15">
        <f t="shared" si="43"/>
        <v>0</v>
      </c>
      <c r="AA98" s="20">
        <f>IFERROR(VLOOKUP(E98,INPUTS!$A$44:$C$103,3,0),SCENARIOS!$J$26)</f>
        <v>0.025</v>
      </c>
      <c r="AB98" s="15">
        <f t="shared" si="56"/>
        <v>353.09773532627</v>
      </c>
      <c r="AC98" s="20">
        <f>IFERROR(VLOOKUP($E98,INPUTS!$A$44:$G$103,4,0),SCENARIOS!$K$26)</f>
        <v>0.1</v>
      </c>
      <c r="AD98" s="15">
        <f t="shared" si="56"/>
        <v>1718.38953806229</v>
      </c>
      <c r="AE98" s="20">
        <f>IFERROR(VLOOKUP($E98,INPUTS!$A$44:$G$103,5,0),SCENARIOS!$L$26)</f>
        <v>0.2</v>
      </c>
      <c r="AF98" s="15">
        <f t="shared" si="56"/>
        <v>4181.36723787457</v>
      </c>
      <c r="AG98" s="20">
        <f>IFERROR(VLOOKUP($E98,INPUTS!$A$44:$G$103,6,0),SCENARIOS!$M$26)</f>
        <v>0.3</v>
      </c>
      <c r="AH98" s="15">
        <f t="shared" si="45"/>
        <v>7630.90887894054</v>
      </c>
      <c r="AI98" s="20">
        <f>IFERROR(VLOOKUP($E98,INPUTS!$A$44:$G$103,7,0),SCENARIOS!$N$26)</f>
        <v>0.5</v>
      </c>
      <c r="AJ98" s="15">
        <f t="shared" si="46"/>
        <v>15473.6123925216</v>
      </c>
      <c r="AL98" t="str">
        <f t="shared" si="48"/>
        <v>Y</v>
      </c>
      <c r="AM98" s="21">
        <f t="shared" si="49"/>
        <v>30947.2247850432</v>
      </c>
      <c r="BC98" s="2" t="str">
        <v>SCL</v>
      </c>
      <c r="BD98" s="15">
        <f t="shared" si="50"/>
        <v>0</v>
      </c>
      <c r="BE98" s="15">
        <f t="shared" si="51"/>
        <v>20246.7577576467</v>
      </c>
      <c r="BF98" s="15">
        <f t="shared" si="52"/>
        <v>98533.1063601223</v>
      </c>
      <c r="BG98" s="15">
        <f t="shared" si="53"/>
        <v>239761.179671061</v>
      </c>
      <c r="BH98" s="15">
        <f t="shared" si="54"/>
        <v>437559.202694467</v>
      </c>
      <c r="BI98" s="15">
        <f t="shared" si="55"/>
        <v>887262.789883422</v>
      </c>
      <c r="BJ98" s="23"/>
    </row>
    <row r="99" ht="15" customHeight="1" spans="1:62">
      <c r="A99" s="24" t="s">
        <v>1034</v>
      </c>
      <c r="B99" s="43" t="s">
        <v>516</v>
      </c>
      <c r="C99" s="44" t="s">
        <v>517</v>
      </c>
      <c r="D99" s="45" t="s">
        <v>366</v>
      </c>
      <c r="E99" s="10" t="s">
        <v>452</v>
      </c>
      <c r="F99" s="46" t="s">
        <v>451</v>
      </c>
      <c r="G99" s="45" t="s">
        <v>181</v>
      </c>
      <c r="H99" s="45" t="s">
        <v>205</v>
      </c>
      <c r="I99" s="46" t="s">
        <v>408</v>
      </c>
      <c r="J99" s="45" t="s">
        <v>165</v>
      </c>
      <c r="K99" s="45" t="s">
        <v>931</v>
      </c>
      <c r="L99" s="47" t="s">
        <v>307</v>
      </c>
      <c r="M99" s="13">
        <v>111</v>
      </c>
      <c r="N99" s="14">
        <f t="shared" si="47"/>
        <v>0.304109589041096</v>
      </c>
      <c r="O99" s="15">
        <v>9250</v>
      </c>
      <c r="P99" s="15">
        <f t="shared" si="37"/>
        <v>1026750</v>
      </c>
      <c r="Q99" s="16">
        <f>IFERROR(VLOOKUP(G99,SCENARIOS!$A$13:$E$18,5,0),0.025)</f>
        <v>0.04</v>
      </c>
      <c r="R99" s="17">
        <f>IFERROR(VLOOKUP(L99,INPUTS!$A$107:$B$120,2,0),0.0082)</f>
        <v>0.0068</v>
      </c>
      <c r="S99" s="51">
        <f t="shared" si="38"/>
        <v>62.9</v>
      </c>
      <c r="T99" s="15">
        <f t="shared" si="39"/>
        <v>6981.9</v>
      </c>
      <c r="U99" s="15">
        <f>T99/INPUTS!$B$7*1000</f>
        <v>8727375</v>
      </c>
      <c r="V99" s="15">
        <f>T99*INPUTS!$B$6</f>
        <v>22062.804</v>
      </c>
      <c r="W99" s="31" t="s">
        <v>396</v>
      </c>
      <c r="X99" s="19" t="s">
        <v>396</v>
      </c>
      <c r="Y99" s="20">
        <f>IFERROR(VLOOKUP(E99,INPUTS!$A$44:$B$103,2,0),0)</f>
        <v>0</v>
      </c>
      <c r="Z99" s="15">
        <f t="shared" si="43"/>
        <v>0</v>
      </c>
      <c r="AA99" s="20">
        <f>IFERROR(VLOOKUP(E99,INPUTS!$A$44:$C$103,3,0),SCENARIOS!$J$26)</f>
        <v>0.025</v>
      </c>
      <c r="AB99" s="15">
        <f t="shared" si="56"/>
        <v>212.363722481664</v>
      </c>
      <c r="AC99" s="20">
        <f>IFERROR(VLOOKUP($E99,INPUTS!$A$44:$G$103,4,0),SCENARIOS!$K$26)</f>
        <v>0.1</v>
      </c>
      <c r="AD99" s="15">
        <f t="shared" si="56"/>
        <v>1033.49175728714</v>
      </c>
      <c r="AE99" s="20">
        <f>IFERROR(VLOOKUP($E99,INPUTS!$A$44:$G$103,5,0),SCENARIOS!$L$26)</f>
        <v>0.2</v>
      </c>
      <c r="AF99" s="15">
        <f t="shared" si="56"/>
        <v>2514.80149221975</v>
      </c>
      <c r="AG99" s="20">
        <f>IFERROR(VLOOKUP($E99,INPUTS!$A$44:$G$103,6,0),SCENARIOS!$M$26)</f>
        <v>0.3</v>
      </c>
      <c r="AH99" s="15">
        <f t="shared" si="45"/>
        <v>4589.46080170351</v>
      </c>
      <c r="AI99" s="20">
        <f>IFERROR(VLOOKUP($E99,INPUTS!$A$44:$G$103,7,0),SCENARIOS!$N$26)</f>
        <v>0.5</v>
      </c>
      <c r="AJ99" s="15">
        <f t="shared" si="46"/>
        <v>9306.30134140602</v>
      </c>
      <c r="AL99" t="str">
        <f t="shared" si="48"/>
        <v>Y</v>
      </c>
      <c r="AM99" s="21">
        <f t="shared" si="49"/>
        <v>18612.602682812</v>
      </c>
      <c r="BC99" s="2" t="str">
        <v>SDF</v>
      </c>
      <c r="BD99" s="15">
        <f t="shared" si="50"/>
        <v>2607.96336</v>
      </c>
      <c r="BE99" s="15">
        <f t="shared" si="51"/>
        <v>17704.026986531</v>
      </c>
      <c r="BF99" s="15">
        <f t="shared" si="52"/>
        <v>66768.271779328</v>
      </c>
      <c r="BG99" s="15">
        <f t="shared" si="53"/>
        <v>151084.34210329</v>
      </c>
      <c r="BH99" s="15">
        <f t="shared" si="54"/>
        <v>256407.098242259</v>
      </c>
      <c r="BI99" s="15">
        <f t="shared" si="55"/>
        <v>386801.462392993</v>
      </c>
      <c r="BJ99" s="23"/>
    </row>
    <row r="100" ht="15" customHeight="1" spans="1:62">
      <c r="A100" s="6" t="s">
        <v>1035</v>
      </c>
      <c r="B100" s="43" t="s">
        <v>518</v>
      </c>
      <c r="C100" s="44" t="s">
        <v>519</v>
      </c>
      <c r="D100" s="45" t="s">
        <v>366</v>
      </c>
      <c r="E100" s="10" t="s">
        <v>456</v>
      </c>
      <c r="F100" s="46" t="s">
        <v>455</v>
      </c>
      <c r="G100" s="45" t="s">
        <v>185</v>
      </c>
      <c r="H100" s="45" t="s">
        <v>203</v>
      </c>
      <c r="I100" s="46" t="s">
        <v>399</v>
      </c>
      <c r="J100" s="45" t="s">
        <v>165</v>
      </c>
      <c r="K100" s="45" t="s">
        <v>931</v>
      </c>
      <c r="L100" s="47" t="s">
        <v>302</v>
      </c>
      <c r="M100" s="13">
        <v>1150</v>
      </c>
      <c r="N100" s="14">
        <f t="shared" si="47"/>
        <v>3.15068493150685</v>
      </c>
      <c r="O100" s="15">
        <v>5750</v>
      </c>
      <c r="P100" s="15">
        <f t="shared" si="37"/>
        <v>6612500</v>
      </c>
      <c r="Q100" s="16">
        <f>IFERROR(VLOOKUP(G100,SCENARIOS!$A$13:$E$18,5,0),0.025)</f>
        <v>0.035</v>
      </c>
      <c r="R100" s="17">
        <f>IFERROR(VLOOKUP(L100,INPUTS!$A$107:$B$120,2,0),0.0082)</f>
        <v>0.0082</v>
      </c>
      <c r="S100" s="51">
        <f t="shared" si="38"/>
        <v>47.15</v>
      </c>
      <c r="T100" s="15">
        <f t="shared" si="39"/>
        <v>54222.5</v>
      </c>
      <c r="U100" s="15">
        <f>T100/INPUTS!$B$7*1000</f>
        <v>67778125</v>
      </c>
      <c r="V100" s="15">
        <f>T100*INPUTS!$B$6</f>
        <v>171343.1</v>
      </c>
      <c r="W100" s="31" t="s">
        <v>521</v>
      </c>
      <c r="X100" s="19" t="s">
        <v>521</v>
      </c>
      <c r="Y100" s="20">
        <f>IFERROR(VLOOKUP(E100,INPUTS!$A$44:$B$103,2,0),0)</f>
        <v>0</v>
      </c>
      <c r="Z100" s="15">
        <f t="shared" si="43"/>
        <v>0</v>
      </c>
      <c r="AA100" s="20">
        <f>IFERROR(VLOOKUP(E100,INPUTS!$A$44:$C$103,3,0),SCENARIOS!$J$26)</f>
        <v>0.025</v>
      </c>
      <c r="AB100" s="15">
        <f t="shared" ref="AB100:AF115" si="57">$T100*AA100*(1+$Q100)^AB$2</f>
        <v>1609.98301769844</v>
      </c>
      <c r="AC100" s="20">
        <f>IFERROR(VLOOKUP($E100,INPUTS!$A$44:$G$103,4,0),SCENARIOS!$K$26)</f>
        <v>0.1</v>
      </c>
      <c r="AD100" s="15">
        <f t="shared" si="57"/>
        <v>7648.61912977787</v>
      </c>
      <c r="AE100" s="20">
        <f>IFERROR(VLOOKUP($E100,INPUTS!$A$44:$G$103,5,0),SCENARIOS!$L$26)</f>
        <v>0.2</v>
      </c>
      <c r="AF100" s="15">
        <f t="shared" si="57"/>
        <v>18168.3203950918</v>
      </c>
      <c r="AG100" s="20">
        <f>IFERROR(VLOOKUP($E100,INPUTS!$A$44:$G$103,6,0),SCENARIOS!$M$26)</f>
        <v>0.3</v>
      </c>
      <c r="AH100" s="15">
        <f t="shared" si="45"/>
        <v>32367.397994783</v>
      </c>
      <c r="AI100" s="20">
        <f>IFERROR(VLOOKUP($E100,INPUTS!$A$44:$G$103,7,0),SCENARIOS!$N$26)</f>
        <v>0.5</v>
      </c>
      <c r="AJ100" s="15">
        <f t="shared" si="46"/>
        <v>64070.5255797098</v>
      </c>
      <c r="AL100" t="str">
        <f t="shared" si="48"/>
        <v>Y</v>
      </c>
      <c r="AM100" s="21">
        <f t="shared" si="49"/>
        <v>128141.05115942</v>
      </c>
      <c r="BC100" s="2" t="str">
        <v>SEA</v>
      </c>
      <c r="BD100" s="15">
        <f t="shared" si="50"/>
        <v>3282.075935</v>
      </c>
      <c r="BE100" s="15">
        <f t="shared" si="51"/>
        <v>22280.2060091381</v>
      </c>
      <c r="BF100" s="15">
        <f t="shared" si="52"/>
        <v>84026.6935454461</v>
      </c>
      <c r="BG100" s="15">
        <f t="shared" si="53"/>
        <v>190136.982358723</v>
      </c>
      <c r="BH100" s="15">
        <f t="shared" si="54"/>
        <v>322683.815122348</v>
      </c>
      <c r="BI100" s="15">
        <f t="shared" si="55"/>
        <v>486782.824795073</v>
      </c>
      <c r="BJ100" s="23"/>
    </row>
    <row r="101" ht="15" customHeight="1" spans="1:62">
      <c r="A101" s="24" t="s">
        <v>1036</v>
      </c>
      <c r="B101" s="43" t="s">
        <v>518</v>
      </c>
      <c r="C101" s="44" t="s">
        <v>519</v>
      </c>
      <c r="D101" s="45" t="s">
        <v>366</v>
      </c>
      <c r="E101" s="10" t="s">
        <v>456</v>
      </c>
      <c r="F101" s="46" t="s">
        <v>455</v>
      </c>
      <c r="G101" s="45" t="s">
        <v>185</v>
      </c>
      <c r="H101" s="45" t="s">
        <v>432</v>
      </c>
      <c r="I101" s="46" t="s">
        <v>431</v>
      </c>
      <c r="J101" s="45" t="s">
        <v>173</v>
      </c>
      <c r="K101" s="45" t="s">
        <v>931</v>
      </c>
      <c r="L101" s="47" t="s">
        <v>302</v>
      </c>
      <c r="M101" s="13">
        <v>1150</v>
      </c>
      <c r="N101" s="14">
        <f t="shared" si="47"/>
        <v>3.15068493150685</v>
      </c>
      <c r="O101" s="15">
        <v>7900</v>
      </c>
      <c r="P101" s="15">
        <f t="shared" si="37"/>
        <v>9085000</v>
      </c>
      <c r="Q101" s="16">
        <f>IFERROR(VLOOKUP(G101,SCENARIOS!$A$13:$E$18,5,0),0.025)</f>
        <v>0.035</v>
      </c>
      <c r="R101" s="17">
        <f>IFERROR(VLOOKUP(L101,INPUTS!$A$107:$B$120,2,0),0.0082)</f>
        <v>0.0082</v>
      </c>
      <c r="S101" s="51">
        <f t="shared" si="38"/>
        <v>64.78</v>
      </c>
      <c r="T101" s="15">
        <f t="shared" si="39"/>
        <v>74497</v>
      </c>
      <c r="U101" s="15">
        <f>T101/INPUTS!$B$7*1000</f>
        <v>93121250</v>
      </c>
      <c r="V101" s="15">
        <f>T101*INPUTS!$B$6</f>
        <v>235410.52</v>
      </c>
      <c r="W101" s="31" t="s">
        <v>521</v>
      </c>
      <c r="X101" s="19" t="s">
        <v>521</v>
      </c>
      <c r="Y101" s="20">
        <f>IFERROR(VLOOKUP(E101,INPUTS!$A$44:$B$103,2,0),0)</f>
        <v>0</v>
      </c>
      <c r="Z101" s="15">
        <f t="shared" si="43"/>
        <v>0</v>
      </c>
      <c r="AA101" s="20">
        <f>IFERROR(VLOOKUP(E101,INPUTS!$A$44:$C$103,3,0),SCENARIOS!$J$26)</f>
        <v>0.025</v>
      </c>
      <c r="AB101" s="15">
        <f t="shared" si="57"/>
        <v>2211.97666779438</v>
      </c>
      <c r="AC101" s="20">
        <f>IFERROR(VLOOKUP($E101,INPUTS!$A$44:$G$103,4,0),SCENARIOS!$K$26)</f>
        <v>0.1</v>
      </c>
      <c r="AD101" s="15">
        <f t="shared" si="57"/>
        <v>10508.5375869992</v>
      </c>
      <c r="AE101" s="20">
        <f>IFERROR(VLOOKUP($E101,INPUTS!$A$44:$G$103,5,0),SCENARIOS!$L$26)</f>
        <v>0.2</v>
      </c>
      <c r="AF101" s="15">
        <f t="shared" si="57"/>
        <v>24961.6923689087</v>
      </c>
      <c r="AG101" s="20">
        <f>IFERROR(VLOOKUP($E101,INPUTS!$A$44:$G$103,6,0),SCENARIOS!$M$26)</f>
        <v>0.3</v>
      </c>
      <c r="AH101" s="15">
        <f t="shared" si="45"/>
        <v>44469.9902884845</v>
      </c>
      <c r="AI101" s="20">
        <f>IFERROR(VLOOKUP($E101,INPUTS!$A$44:$G$103,7,0),SCENARIOS!$N$26)</f>
        <v>0.5</v>
      </c>
      <c r="AJ101" s="15">
        <f t="shared" si="46"/>
        <v>88027.3307964708</v>
      </c>
      <c r="AL101" t="str">
        <f t="shared" si="48"/>
        <v>N</v>
      </c>
      <c r="AM101" s="21">
        <f t="shared" si="49"/>
        <v>176054.661592942</v>
      </c>
      <c r="BC101" s="2" t="str">
        <v>SFO</v>
      </c>
      <c r="BD101" s="15">
        <f t="shared" si="50"/>
        <v>4608.80604</v>
      </c>
      <c r="BE101" s="15">
        <f t="shared" si="51"/>
        <v>31286.6460316555</v>
      </c>
      <c r="BF101" s="15">
        <f t="shared" si="52"/>
        <v>117993.227580056</v>
      </c>
      <c r="BG101" s="15">
        <f t="shared" si="53"/>
        <v>266997.013499097</v>
      </c>
      <c r="BH101" s="15">
        <f t="shared" si="54"/>
        <v>453123.92083522</v>
      </c>
      <c r="BI101" s="15">
        <f t="shared" si="55"/>
        <v>683557.50065356</v>
      </c>
      <c r="BJ101" s="23"/>
    </row>
    <row r="102" ht="15" customHeight="1" spans="1:62">
      <c r="A102" s="6" t="s">
        <v>1037</v>
      </c>
      <c r="B102" s="43" t="s">
        <v>524</v>
      </c>
      <c r="C102" s="44" t="s">
        <v>525</v>
      </c>
      <c r="D102" s="45" t="s">
        <v>366</v>
      </c>
      <c r="E102" s="10" t="s">
        <v>234</v>
      </c>
      <c r="F102" s="46" t="s">
        <v>424</v>
      </c>
      <c r="G102" s="45" t="s">
        <v>173</v>
      </c>
      <c r="H102" s="45" t="s">
        <v>249</v>
      </c>
      <c r="I102" s="46" t="s">
        <v>930</v>
      </c>
      <c r="J102" s="45" t="s">
        <v>169</v>
      </c>
      <c r="K102" s="45" t="s">
        <v>931</v>
      </c>
      <c r="L102" s="47" t="s">
        <v>305</v>
      </c>
      <c r="M102" s="13">
        <v>491</v>
      </c>
      <c r="N102" s="14">
        <f t="shared" si="47"/>
        <v>1.34520547945205</v>
      </c>
      <c r="O102" s="15">
        <v>10100</v>
      </c>
      <c r="P102" s="15">
        <f t="shared" si="37"/>
        <v>4959100</v>
      </c>
      <c r="Q102" s="16">
        <f>IFERROR(VLOOKUP(G102,SCENARIOS!$A$13:$E$18,5,0),0.025)</f>
        <v>0.05</v>
      </c>
      <c r="R102" s="17">
        <f>IFERROR(VLOOKUP(L102,INPUTS!$A$107:$B$120,2,0),0.0082)</f>
        <v>0.0096</v>
      </c>
      <c r="S102" s="51">
        <f t="shared" si="38"/>
        <v>96.96</v>
      </c>
      <c r="T102" s="15">
        <f t="shared" si="39"/>
        <v>47607.36</v>
      </c>
      <c r="U102" s="15">
        <f>T102/INPUTS!$B$7*1000</f>
        <v>59509200</v>
      </c>
      <c r="V102" s="15">
        <f>T102*INPUTS!$B$6</f>
        <v>150439.2576</v>
      </c>
      <c r="W102" s="31" t="s">
        <v>396</v>
      </c>
      <c r="X102" s="19" t="s">
        <v>396</v>
      </c>
      <c r="Y102" s="20">
        <f>IFERROR(VLOOKUP(E102,INPUTS!$A$44:$B$103,2,0),0)</f>
        <v>0</v>
      </c>
      <c r="Z102" s="15">
        <f t="shared" si="43"/>
        <v>0</v>
      </c>
      <c r="AA102" s="20">
        <f>IFERROR(VLOOKUP(E102,INPUTS!$A$44:$C$103,3,0),SCENARIOS!$J$26)</f>
        <v>0.1</v>
      </c>
      <c r="AB102" s="15">
        <f t="shared" si="57"/>
        <v>6076.03958073</v>
      </c>
      <c r="AC102" s="20">
        <f>IFERROR(VLOOKUP($E102,INPUTS!$A$44:$G$103,4,0),SCENARIOS!$K$26)</f>
        <v>0.15</v>
      </c>
      <c r="AD102" s="15">
        <f t="shared" si="57"/>
        <v>11632.1059348589</v>
      </c>
      <c r="AE102" s="20">
        <f>IFERROR(VLOOKUP($E102,INPUTS!$A$44:$G$103,5,0),SCENARIOS!$L$26)</f>
        <v>0.3</v>
      </c>
      <c r="AF102" s="15">
        <f t="shared" si="57"/>
        <v>29691.6846754145</v>
      </c>
      <c r="AG102" s="20">
        <f>IFERROR(VLOOKUP($E102,INPUTS!$A$44:$G$103,6,0),SCENARIOS!$M$26)</f>
        <v>0.4</v>
      </c>
      <c r="AH102" s="15">
        <f t="shared" si="45"/>
        <v>50526.5996143937</v>
      </c>
      <c r="AI102" s="20">
        <f>IFERROR(VLOOKUP($E102,INPUTS!$A$44:$G$103,7,0),SCENARIOS!$N$26)</f>
        <v>0.5</v>
      </c>
      <c r="AJ102" s="15">
        <f t="shared" si="46"/>
        <v>80607.7093795879</v>
      </c>
      <c r="AL102" t="str">
        <f t="shared" si="48"/>
        <v>Y</v>
      </c>
      <c r="AM102" s="21">
        <f t="shared" si="49"/>
        <v>161215.418759176</v>
      </c>
      <c r="BC102" s="2" t="str">
        <v>SGN</v>
      </c>
      <c r="BD102" s="15">
        <f t="shared" si="50"/>
        <v>0</v>
      </c>
      <c r="BE102" s="15">
        <f t="shared" si="51"/>
        <v>14408.9889982691</v>
      </c>
      <c r="BF102" s="15">
        <f t="shared" si="52"/>
        <v>73559.7079710249</v>
      </c>
      <c r="BG102" s="15">
        <f t="shared" si="53"/>
        <v>187765.798052607</v>
      </c>
      <c r="BH102" s="15">
        <f t="shared" si="54"/>
        <v>359463.03918396</v>
      </c>
      <c r="BI102" s="15">
        <f t="shared" si="55"/>
        <v>764626.748851173</v>
      </c>
      <c r="BJ102" s="23"/>
    </row>
    <row r="103" ht="15" customHeight="1" spans="1:62">
      <c r="A103" s="24" t="s">
        <v>1038</v>
      </c>
      <c r="B103" s="43" t="s">
        <v>524</v>
      </c>
      <c r="C103" s="44" t="s">
        <v>525</v>
      </c>
      <c r="D103" s="45" t="s">
        <v>366</v>
      </c>
      <c r="E103" s="10" t="s">
        <v>234</v>
      </c>
      <c r="F103" s="46" t="s">
        <v>424</v>
      </c>
      <c r="G103" s="45" t="s">
        <v>173</v>
      </c>
      <c r="H103" s="45" t="s">
        <v>200</v>
      </c>
      <c r="I103" s="46" t="s">
        <v>391</v>
      </c>
      <c r="J103" s="45" t="s">
        <v>165</v>
      </c>
      <c r="K103" s="45" t="s">
        <v>931</v>
      </c>
      <c r="L103" s="47" t="s">
        <v>305</v>
      </c>
      <c r="M103" s="13">
        <v>491</v>
      </c>
      <c r="N103" s="14">
        <f t="shared" si="47"/>
        <v>1.34520547945205</v>
      </c>
      <c r="O103" s="15">
        <v>9350</v>
      </c>
      <c r="P103" s="15">
        <f t="shared" si="37"/>
        <v>4590850</v>
      </c>
      <c r="Q103" s="16">
        <f>IFERROR(VLOOKUP(G103,SCENARIOS!$A$13:$E$18,5,0),0.025)</f>
        <v>0.05</v>
      </c>
      <c r="R103" s="17">
        <f>IFERROR(VLOOKUP(L103,INPUTS!$A$107:$B$120,2,0),0.0082)</f>
        <v>0.0096</v>
      </c>
      <c r="S103" s="51">
        <f t="shared" si="38"/>
        <v>89.76</v>
      </c>
      <c r="T103" s="15">
        <f t="shared" si="39"/>
        <v>44072.16</v>
      </c>
      <c r="U103" s="15">
        <f>T103/INPUTS!$B$7*1000</f>
        <v>55090200</v>
      </c>
      <c r="V103" s="15">
        <f>T103*INPUTS!$B$6</f>
        <v>139268.0256</v>
      </c>
      <c r="W103" s="31" t="s">
        <v>396</v>
      </c>
      <c r="X103" s="19" t="s">
        <v>396</v>
      </c>
      <c r="Y103" s="20">
        <f>IFERROR(VLOOKUP(E103,INPUTS!$A$44:$B$103,2,0),0)</f>
        <v>0</v>
      </c>
      <c r="Z103" s="15">
        <f t="shared" si="43"/>
        <v>0</v>
      </c>
      <c r="AA103" s="20">
        <f>IFERROR(VLOOKUP(E103,INPUTS!$A$44:$C$103,3,0),SCENARIOS!$J$26)</f>
        <v>0.1</v>
      </c>
      <c r="AB103" s="15">
        <f t="shared" si="57"/>
        <v>5624.848522755</v>
      </c>
      <c r="AC103" s="20">
        <f>IFERROR(VLOOKUP($E103,INPUTS!$A$44:$G$103,4,0),SCENARIOS!$K$26)</f>
        <v>0.15</v>
      </c>
      <c r="AD103" s="15">
        <f t="shared" si="57"/>
        <v>10768.3356921714</v>
      </c>
      <c r="AE103" s="20">
        <f>IFERROR(VLOOKUP($E103,INPUTS!$A$44:$G$103,5,0),SCENARIOS!$L$26)</f>
        <v>0.3</v>
      </c>
      <c r="AF103" s="15">
        <f t="shared" si="57"/>
        <v>27486.856605458</v>
      </c>
      <c r="AG103" s="20">
        <f>IFERROR(VLOOKUP($E103,INPUTS!$A$44:$G$103,6,0),SCENARIOS!$M$26)</f>
        <v>0.4</v>
      </c>
      <c r="AH103" s="15">
        <f t="shared" si="45"/>
        <v>46774.6243955031</v>
      </c>
      <c r="AI103" s="20">
        <f>IFERROR(VLOOKUP($E103,INPUTS!$A$44:$G$103,7,0),SCENARIOS!$N$26)</f>
        <v>0.5</v>
      </c>
      <c r="AJ103" s="15">
        <f t="shared" si="46"/>
        <v>74621.9883860541</v>
      </c>
      <c r="AL103" t="str">
        <f t="shared" si="48"/>
        <v>Y</v>
      </c>
      <c r="AM103" s="21">
        <f t="shared" si="49"/>
        <v>149243.976772108</v>
      </c>
      <c r="BC103" s="2" t="str">
        <v>SHJ</v>
      </c>
      <c r="BD103" s="15">
        <f t="shared" si="50"/>
        <v>0</v>
      </c>
      <c r="BE103" s="15">
        <f t="shared" si="51"/>
        <v>1860.66621323638</v>
      </c>
      <c r="BF103" s="15">
        <f t="shared" si="52"/>
        <v>9274.91450774646</v>
      </c>
      <c r="BG103" s="15">
        <f t="shared" si="53"/>
        <v>23116.4618656611</v>
      </c>
      <c r="BH103" s="15">
        <f t="shared" si="54"/>
        <v>43210.9758591512</v>
      </c>
      <c r="BI103" s="15">
        <f t="shared" si="55"/>
        <v>89747.8960400657</v>
      </c>
      <c r="BJ103" s="23"/>
    </row>
    <row r="104" ht="15" customHeight="1" spans="1:62">
      <c r="A104" s="6" t="s">
        <v>1039</v>
      </c>
      <c r="B104" s="43" t="s">
        <v>524</v>
      </c>
      <c r="C104" s="44" t="s">
        <v>525</v>
      </c>
      <c r="D104" s="45" t="s">
        <v>366</v>
      </c>
      <c r="E104" s="10" t="s">
        <v>234</v>
      </c>
      <c r="F104" s="46" t="s">
        <v>424</v>
      </c>
      <c r="G104" s="45" t="s">
        <v>173</v>
      </c>
      <c r="H104" s="45" t="s">
        <v>245</v>
      </c>
      <c r="I104" s="46" t="s">
        <v>930</v>
      </c>
      <c r="J104" s="45" t="s">
        <v>169</v>
      </c>
      <c r="K104" s="45" t="s">
        <v>931</v>
      </c>
      <c r="L104" s="47" t="s">
        <v>305</v>
      </c>
      <c r="M104" s="13">
        <v>491</v>
      </c>
      <c r="N104" s="14">
        <f t="shared" si="47"/>
        <v>1.34520547945205</v>
      </c>
      <c r="O104" s="15">
        <v>10800</v>
      </c>
      <c r="P104" s="15">
        <f t="shared" si="37"/>
        <v>5302800</v>
      </c>
      <c r="Q104" s="16">
        <f>IFERROR(VLOOKUP(G104,SCENARIOS!$A$13:$E$18,5,0),0.025)</f>
        <v>0.05</v>
      </c>
      <c r="R104" s="17">
        <f>IFERROR(VLOOKUP(L104,INPUTS!$A$107:$B$120,2,0),0.0082)</f>
        <v>0.0096</v>
      </c>
      <c r="S104" s="51">
        <f t="shared" si="38"/>
        <v>103.68</v>
      </c>
      <c r="T104" s="15">
        <f t="shared" si="39"/>
        <v>50906.88</v>
      </c>
      <c r="U104" s="15">
        <f>T104/INPUTS!$B$7*1000</f>
        <v>63633600</v>
      </c>
      <c r="V104" s="15">
        <f>T104*INPUTS!$B$6</f>
        <v>160865.7408</v>
      </c>
      <c r="W104" s="31" t="s">
        <v>396</v>
      </c>
      <c r="X104" s="19" t="s">
        <v>396</v>
      </c>
      <c r="Y104" s="20">
        <f>IFERROR(VLOOKUP(E104,INPUTS!$A$44:$B$103,2,0),0)</f>
        <v>0</v>
      </c>
      <c r="Z104" s="15">
        <f t="shared" si="43"/>
        <v>0</v>
      </c>
      <c r="AA104" s="20">
        <f>IFERROR(VLOOKUP(E104,INPUTS!$A$44:$C$103,3,0),SCENARIOS!$J$26)</f>
        <v>0.1</v>
      </c>
      <c r="AB104" s="15">
        <f t="shared" si="57"/>
        <v>6497.15123484</v>
      </c>
      <c r="AC104" s="20">
        <f>IFERROR(VLOOKUP($E104,INPUTS!$A$44:$G$103,4,0),SCENARIOS!$K$26)</f>
        <v>0.15</v>
      </c>
      <c r="AD104" s="15">
        <f t="shared" si="57"/>
        <v>12438.2914947006</v>
      </c>
      <c r="AE104" s="20">
        <f>IFERROR(VLOOKUP($E104,INPUTS!$A$44:$G$103,5,0),SCENARIOS!$L$26)</f>
        <v>0.3</v>
      </c>
      <c r="AF104" s="15">
        <f t="shared" si="57"/>
        <v>31749.5242073739</v>
      </c>
      <c r="AG104" s="20">
        <f>IFERROR(VLOOKUP($E104,INPUTS!$A$44:$G$103,6,0),SCENARIOS!$M$26)</f>
        <v>0.4</v>
      </c>
      <c r="AH104" s="15">
        <f t="shared" si="45"/>
        <v>54028.443152025</v>
      </c>
      <c r="AI104" s="20">
        <f>IFERROR(VLOOKUP($E104,INPUTS!$A$44:$G$103,7,0),SCENARIOS!$N$26)</f>
        <v>0.5</v>
      </c>
      <c r="AJ104" s="15">
        <f t="shared" si="46"/>
        <v>86194.3823068861</v>
      </c>
      <c r="AL104" t="str">
        <f t="shared" si="48"/>
        <v>Y</v>
      </c>
      <c r="AM104" s="21">
        <f t="shared" si="49"/>
        <v>172388.764613772</v>
      </c>
      <c r="BC104" s="2" t="str">
        <v>SIN</v>
      </c>
      <c r="BD104" s="15">
        <f t="shared" si="50"/>
        <v>0</v>
      </c>
      <c r="BE104" s="15">
        <f t="shared" si="51"/>
        <v>267376.027598733</v>
      </c>
      <c r="BF104" s="15">
        <f t="shared" si="52"/>
        <v>1137490.31426251</v>
      </c>
      <c r="BG104" s="15">
        <f t="shared" si="53"/>
        <v>2903515.83123115</v>
      </c>
      <c r="BH104" s="15">
        <f t="shared" si="54"/>
        <v>5558555.58274077</v>
      </c>
      <c r="BI104" s="15">
        <f t="shared" si="55"/>
        <v>9459042.67251132</v>
      </c>
      <c r="BJ104" s="23"/>
    </row>
    <row r="105" ht="15" customHeight="1" spans="1:62">
      <c r="A105" s="24" t="s">
        <v>1040</v>
      </c>
      <c r="B105" s="52" t="s">
        <v>526</v>
      </c>
      <c r="C105" s="52" t="s">
        <v>527</v>
      </c>
      <c r="D105" s="52" t="s">
        <v>929</v>
      </c>
      <c r="E105" s="10" t="s">
        <v>529</v>
      </c>
      <c r="F105" s="52" t="s">
        <v>528</v>
      </c>
      <c r="G105" s="52" t="s">
        <v>173</v>
      </c>
      <c r="H105" s="52" t="s">
        <v>234</v>
      </c>
      <c r="I105" s="52" t="s">
        <v>424</v>
      </c>
      <c r="J105" s="52" t="s">
        <v>173</v>
      </c>
      <c r="K105" s="52" t="s">
        <v>931</v>
      </c>
      <c r="L105" s="53" t="s">
        <v>288</v>
      </c>
      <c r="M105" s="13">
        <v>140</v>
      </c>
      <c r="N105" s="14">
        <f t="shared" si="47"/>
        <v>0.383561643835616</v>
      </c>
      <c r="O105" s="15">
        <v>5440</v>
      </c>
      <c r="P105" s="15">
        <f t="shared" si="37"/>
        <v>761600</v>
      </c>
      <c r="Q105" s="16">
        <f>IFERROR(VLOOKUP(G105,SCENARIOS!$A$13:$E$18,5,0),0.025)</f>
        <v>0.05</v>
      </c>
      <c r="R105" s="17">
        <f>IFERROR(VLOOKUP(L105,INPUTS!$A$107:$B$120,2,0),0.0082)</f>
        <v>0.0085</v>
      </c>
      <c r="S105" s="51">
        <f t="shared" si="38"/>
        <v>46.24</v>
      </c>
      <c r="T105" s="15">
        <f t="shared" si="39"/>
        <v>6473.6</v>
      </c>
      <c r="U105" s="15">
        <f>T105/INPUTS!$B$7*1000</f>
        <v>8092000</v>
      </c>
      <c r="V105" s="15">
        <f>T105*INPUTS!$B$6</f>
        <v>20456.576</v>
      </c>
      <c r="W105" s="54" t="s">
        <v>396</v>
      </c>
      <c r="X105" s="54" t="s">
        <v>396</v>
      </c>
      <c r="Y105" s="20">
        <f>IFERROR(VLOOKUP(E105,INPUTS!$A$44:$B$103,2,0),0)</f>
        <v>0</v>
      </c>
      <c r="Z105" s="15">
        <f t="shared" si="43"/>
        <v>0</v>
      </c>
      <c r="AA105" s="20">
        <f>IFERROR(VLOOKUP(E105,INPUTS!$A$44:$C$103,3,0),SCENARIOS!$J$26)</f>
        <v>0.025</v>
      </c>
      <c r="AB105" s="15">
        <f t="shared" si="57"/>
        <v>206.553408075</v>
      </c>
      <c r="AC105" s="20">
        <f>IFERROR(VLOOKUP($E105,INPUTS!$A$44:$G$103,4,0),SCENARIOS!$K$26)</f>
        <v>0.1</v>
      </c>
      <c r="AD105" s="15">
        <f t="shared" si="57"/>
        <v>1054.48122559064</v>
      </c>
      <c r="AE105" s="20">
        <f>IFERROR(VLOOKUP($E105,INPUTS!$A$44:$G$103,5,0),SCENARIOS!$L$26)</f>
        <v>0.2</v>
      </c>
      <c r="AF105" s="15">
        <f t="shared" si="57"/>
        <v>2691.62989244749</v>
      </c>
      <c r="AG105" s="20">
        <f>IFERROR(VLOOKUP($E105,INPUTS!$A$44:$G$103,6,0),SCENARIOS!$M$26)</f>
        <v>0.3</v>
      </c>
      <c r="AH105" s="15">
        <f t="shared" si="45"/>
        <v>5152.91640720688</v>
      </c>
      <c r="AI105" s="20">
        <f>IFERROR(VLOOKUP($E105,INPUTS!$A$44:$G$103,7,0),SCENARIOS!$N$26)</f>
        <v>0.5</v>
      </c>
      <c r="AJ105" s="15">
        <f t="shared" si="46"/>
        <v>10960.9536727031</v>
      </c>
      <c r="AL105" t="str">
        <f t="shared" si="48"/>
        <v>N</v>
      </c>
      <c r="AM105" s="21">
        <f t="shared" si="49"/>
        <v>21921.9073454063</v>
      </c>
      <c r="BC105" s="2" t="str">
        <v>STN</v>
      </c>
      <c r="BD105" s="15">
        <f t="shared" si="50"/>
        <v>67018.8948</v>
      </c>
      <c r="BE105" s="15">
        <f t="shared" si="51"/>
        <v>388466.336149395</v>
      </c>
      <c r="BF105" s="15">
        <f t="shared" si="52"/>
        <v>675508.428354454</v>
      </c>
      <c r="BG105" s="15">
        <f t="shared" si="53"/>
        <v>1566198.81592492</v>
      </c>
      <c r="BH105" s="15">
        <f t="shared" si="54"/>
        <v>2420871.57666815</v>
      </c>
      <c r="BI105" s="15">
        <f t="shared" si="55"/>
        <v>3508067.07005144</v>
      </c>
      <c r="BJ105" s="23"/>
    </row>
    <row r="106" ht="15" customHeight="1" spans="1:62">
      <c r="A106" s="6" t="s">
        <v>1041</v>
      </c>
      <c r="B106" s="52" t="s">
        <v>526</v>
      </c>
      <c r="C106" s="52" t="s">
        <v>527</v>
      </c>
      <c r="D106" s="52" t="s">
        <v>929</v>
      </c>
      <c r="E106" s="55" t="s">
        <v>529</v>
      </c>
      <c r="F106" s="52" t="s">
        <v>528</v>
      </c>
      <c r="G106" s="52" t="s">
        <v>173</v>
      </c>
      <c r="H106" s="52" t="s">
        <v>264</v>
      </c>
      <c r="I106" s="52" t="s">
        <v>436</v>
      </c>
      <c r="J106" s="52" t="s">
        <v>173</v>
      </c>
      <c r="K106" s="52" t="s">
        <v>931</v>
      </c>
      <c r="L106" s="53" t="s">
        <v>288</v>
      </c>
      <c r="M106" s="13">
        <v>210</v>
      </c>
      <c r="N106" s="14">
        <f t="shared" si="47"/>
        <v>0.575342465753425</v>
      </c>
      <c r="O106" s="15">
        <v>6600</v>
      </c>
      <c r="P106" s="15">
        <f t="shared" si="37"/>
        <v>1386000</v>
      </c>
      <c r="Q106" s="16">
        <f>IFERROR(VLOOKUP(G106,SCENARIOS!$A$13:$E$18,5,0),0.025)</f>
        <v>0.05</v>
      </c>
      <c r="R106" s="17">
        <f>IFERROR(VLOOKUP(L106,INPUTS!$A$107:$B$120,2,0),0.0082)</f>
        <v>0.0085</v>
      </c>
      <c r="S106" s="51">
        <f t="shared" si="38"/>
        <v>56.1</v>
      </c>
      <c r="T106" s="15">
        <f t="shared" si="39"/>
        <v>11781</v>
      </c>
      <c r="U106" s="15">
        <f>T106/INPUTS!$B$7*1000</f>
        <v>14726250</v>
      </c>
      <c r="V106" s="15">
        <f>T106*INPUTS!$B$6</f>
        <v>37227.96</v>
      </c>
      <c r="W106" s="54" t="s">
        <v>396</v>
      </c>
      <c r="X106" s="54" t="s">
        <v>396</v>
      </c>
      <c r="Y106" s="20">
        <f>IFERROR(VLOOKUP(E106,INPUTS!$A$44:$B$103,2,0),0)</f>
        <v>0</v>
      </c>
      <c r="Z106" s="15">
        <f t="shared" si="43"/>
        <v>0</v>
      </c>
      <c r="AA106" s="20">
        <f>IFERROR(VLOOKUP(E106,INPUTS!$A$44:$C$103,3,0),SCENARIOS!$J$26)</f>
        <v>0.025</v>
      </c>
      <c r="AB106" s="15">
        <f t="shared" si="57"/>
        <v>375.896827195313</v>
      </c>
      <c r="AC106" s="20">
        <f>IFERROR(VLOOKUP($E106,INPUTS!$A$44:$G$103,4,0),SCENARIOS!$K$26)</f>
        <v>0.1</v>
      </c>
      <c r="AD106" s="15">
        <f t="shared" si="57"/>
        <v>1919.0007598065</v>
      </c>
      <c r="AE106" s="20">
        <f>IFERROR(VLOOKUP($E106,INPUTS!$A$44:$G$103,5,0),SCENARIOS!$L$26)</f>
        <v>0.2</v>
      </c>
      <c r="AF106" s="15">
        <f t="shared" si="57"/>
        <v>4898.37057632907</v>
      </c>
      <c r="AG106" s="20">
        <f>IFERROR(VLOOKUP($E106,INPUTS!$A$44:$G$103,6,0),SCENARIOS!$M$26)</f>
        <v>0.3</v>
      </c>
      <c r="AH106" s="15">
        <f t="shared" si="45"/>
        <v>9377.55007929193</v>
      </c>
      <c r="AI106" s="20">
        <f>IFERROR(VLOOKUP($E106,INPUTS!$A$44:$G$103,7,0),SCENARIOS!$N$26)</f>
        <v>0.5</v>
      </c>
      <c r="AJ106" s="15">
        <f t="shared" si="46"/>
        <v>19947.3237793678</v>
      </c>
      <c r="AL106" t="str">
        <f t="shared" si="48"/>
        <v>N</v>
      </c>
      <c r="AM106" s="21">
        <f t="shared" si="49"/>
        <v>39894.6475587357</v>
      </c>
      <c r="BC106" s="2" t="str">
        <v>SVO</v>
      </c>
      <c r="BD106" s="15">
        <f t="shared" si="50"/>
        <v>0</v>
      </c>
      <c r="BE106" s="15">
        <f t="shared" si="51"/>
        <v>19654.6949288304</v>
      </c>
      <c r="BF106" s="15">
        <f t="shared" si="52"/>
        <v>91140.7130770751</v>
      </c>
      <c r="BG106" s="15">
        <f t="shared" si="53"/>
        <v>211314.131566936</v>
      </c>
      <c r="BH106" s="15">
        <f t="shared" si="54"/>
        <v>367456.491388153</v>
      </c>
      <c r="BI106" s="15">
        <f t="shared" si="55"/>
        <v>709971.306499211</v>
      </c>
      <c r="BJ106" s="23"/>
    </row>
    <row r="107" ht="15" customHeight="1" spans="1:62">
      <c r="A107" s="24" t="s">
        <v>1042</v>
      </c>
      <c r="B107" s="52" t="s">
        <v>526</v>
      </c>
      <c r="C107" s="52" t="s">
        <v>527</v>
      </c>
      <c r="D107" s="52" t="s">
        <v>929</v>
      </c>
      <c r="E107" s="10" t="s">
        <v>529</v>
      </c>
      <c r="F107" s="52" t="s">
        <v>528</v>
      </c>
      <c r="G107" s="52" t="s">
        <v>173</v>
      </c>
      <c r="H107" s="52" t="s">
        <v>203</v>
      </c>
      <c r="I107" s="52" t="s">
        <v>399</v>
      </c>
      <c r="J107" s="52" t="s">
        <v>165</v>
      </c>
      <c r="K107" s="52" t="s">
        <v>931</v>
      </c>
      <c r="L107" s="53" t="s">
        <v>288</v>
      </c>
      <c r="M107" s="13">
        <v>70</v>
      </c>
      <c r="N107" s="14">
        <f t="shared" si="47"/>
        <v>0.191780821917808</v>
      </c>
      <c r="O107" s="15">
        <v>10700</v>
      </c>
      <c r="P107" s="15">
        <f t="shared" si="37"/>
        <v>749000</v>
      </c>
      <c r="Q107" s="16">
        <f>IFERROR(VLOOKUP(G107,SCENARIOS!$A$13:$E$18,5,0),0.025)</f>
        <v>0.05</v>
      </c>
      <c r="R107" s="17">
        <f>IFERROR(VLOOKUP(L107,INPUTS!$A$107:$B$120,2,0),0.0082)</f>
        <v>0.0085</v>
      </c>
      <c r="S107" s="51">
        <f t="shared" si="38"/>
        <v>90.95</v>
      </c>
      <c r="T107" s="15">
        <f t="shared" si="39"/>
        <v>6366.5</v>
      </c>
      <c r="U107" s="15">
        <f>T107/INPUTS!$B$7*1000</f>
        <v>7958125</v>
      </c>
      <c r="V107" s="15">
        <f>T107*INPUTS!$B$6</f>
        <v>20118.14</v>
      </c>
      <c r="W107" s="54" t="s">
        <v>396</v>
      </c>
      <c r="X107" s="54" t="s">
        <v>396</v>
      </c>
      <c r="Y107" s="20">
        <f>IFERROR(VLOOKUP(E107,INPUTS!$A$44:$B$103,2,0),0)</f>
        <v>0</v>
      </c>
      <c r="Z107" s="15">
        <f t="shared" si="43"/>
        <v>0</v>
      </c>
      <c r="AA107" s="20">
        <f>IFERROR(VLOOKUP(E107,INPUTS!$A$44:$C$103,3,0),SCENARIOS!$J$26)</f>
        <v>0.025</v>
      </c>
      <c r="AB107" s="15">
        <f t="shared" si="57"/>
        <v>203.136164191406</v>
      </c>
      <c r="AC107" s="20">
        <f>IFERROR(VLOOKUP($E107,INPUTS!$A$44:$G$103,4,0),SCENARIOS!$K$26)</f>
        <v>0.1</v>
      </c>
      <c r="AD107" s="15">
        <f t="shared" si="57"/>
        <v>1037.03576413786</v>
      </c>
      <c r="AE107" s="20">
        <f>IFERROR(VLOOKUP($E107,INPUTS!$A$44:$G$103,5,0),SCENARIOS!$L$26)</f>
        <v>0.2</v>
      </c>
      <c r="AF107" s="15">
        <f t="shared" si="57"/>
        <v>2647.0992508445</v>
      </c>
      <c r="AG107" s="20">
        <f>IFERROR(VLOOKUP($E107,INPUTS!$A$44:$G$103,6,0),SCENARIOS!$M$26)</f>
        <v>0.3</v>
      </c>
      <c r="AH107" s="15">
        <f t="shared" si="45"/>
        <v>5067.66595194059</v>
      </c>
      <c r="AI107" s="20">
        <f>IFERROR(VLOOKUP($E107,INPUTS!$A$44:$G$103,7,0),SCENARIOS!$N$26)</f>
        <v>0.5</v>
      </c>
      <c r="AJ107" s="15">
        <f t="shared" si="46"/>
        <v>10779.614365618</v>
      </c>
      <c r="AL107" t="str">
        <f t="shared" si="48"/>
        <v>N</v>
      </c>
      <c r="AM107" s="21">
        <f t="shared" si="49"/>
        <v>21559.2287312359</v>
      </c>
      <c r="BC107" s="2" t="str">
        <v>SVX</v>
      </c>
      <c r="BD107" s="15">
        <f t="shared" si="50"/>
        <v>0</v>
      </c>
      <c r="BE107" s="15">
        <f t="shared" si="51"/>
        <v>9352.03784848924</v>
      </c>
      <c r="BF107" s="15">
        <f t="shared" si="52"/>
        <v>43366.3000785037</v>
      </c>
      <c r="BG107" s="15">
        <f t="shared" si="53"/>
        <v>100546.854758647</v>
      </c>
      <c r="BH107" s="15">
        <f t="shared" si="54"/>
        <v>174842.04296116</v>
      </c>
      <c r="BI107" s="15">
        <f t="shared" si="55"/>
        <v>337816.4125042</v>
      </c>
      <c r="BJ107" s="23"/>
    </row>
    <row r="108" ht="15" customHeight="1" spans="1:62">
      <c r="A108" s="6" t="s">
        <v>1043</v>
      </c>
      <c r="B108" s="52" t="s">
        <v>530</v>
      </c>
      <c r="C108" s="52" t="s">
        <v>531</v>
      </c>
      <c r="D108" s="52" t="s">
        <v>929</v>
      </c>
      <c r="E108" s="10" t="s">
        <v>529</v>
      </c>
      <c r="F108" s="52" t="s">
        <v>528</v>
      </c>
      <c r="G108" s="52" t="s">
        <v>173</v>
      </c>
      <c r="H108" s="52" t="s">
        <v>242</v>
      </c>
      <c r="I108" s="52" t="s">
        <v>421</v>
      </c>
      <c r="J108" s="52" t="s">
        <v>173</v>
      </c>
      <c r="K108" s="52" t="s">
        <v>931</v>
      </c>
      <c r="L108" s="53" t="s">
        <v>279</v>
      </c>
      <c r="M108" s="13">
        <v>1051</v>
      </c>
      <c r="N108" s="14">
        <f t="shared" si="47"/>
        <v>2.87945205479452</v>
      </c>
      <c r="O108" s="15">
        <v>297</v>
      </c>
      <c r="P108" s="15">
        <f t="shared" ref="P108:P171" si="58">M108*O108</f>
        <v>312147</v>
      </c>
      <c r="Q108" s="16">
        <f>IFERROR(VLOOKUP(G108,SCENARIOS!$A$13:$E$18,5,0),0.025)</f>
        <v>0.05</v>
      </c>
      <c r="R108" s="17">
        <f>IFERROR(VLOOKUP(L108,INPUTS!$A$107:$B$120,2,0),0.0082)</f>
        <v>0.0039</v>
      </c>
      <c r="S108" s="51">
        <f t="shared" ref="S108:S171" si="59">O108*R108</f>
        <v>1.1583</v>
      </c>
      <c r="T108" s="15">
        <f t="shared" ref="T108:T171" si="60">M108*S108</f>
        <v>1217.3733</v>
      </c>
      <c r="U108" s="15">
        <f>T108/INPUTS!$B$7*1000</f>
        <v>1521716.625</v>
      </c>
      <c r="V108" s="15">
        <f>T108*INPUTS!$B$6</f>
        <v>3846.899628</v>
      </c>
      <c r="W108" s="54" t="s">
        <v>396</v>
      </c>
      <c r="X108" s="54" t="s">
        <v>396</v>
      </c>
      <c r="Y108" s="20">
        <f>IFERROR(VLOOKUP(E108,INPUTS!$A$44:$B$103,2,0),0)</f>
        <v>0</v>
      </c>
      <c r="Z108" s="15">
        <f t="shared" si="43"/>
        <v>0</v>
      </c>
      <c r="AA108" s="20">
        <f>IFERROR(VLOOKUP(E108,INPUTS!$A$44:$C$103,3,0),SCENARIOS!$J$26)</f>
        <v>0.025</v>
      </c>
      <c r="AB108" s="15">
        <f t="shared" si="57"/>
        <v>38.8427774367445</v>
      </c>
      <c r="AC108" s="20">
        <f>IFERROR(VLOOKUP($E108,INPUTS!$A$44:$G$103,4,0),SCENARIOS!$K$26)</f>
        <v>0.1</v>
      </c>
      <c r="AD108" s="15">
        <f t="shared" si="57"/>
        <v>198.297282715232</v>
      </c>
      <c r="AE108" s="20">
        <f>IFERROR(VLOOKUP($E108,INPUTS!$A$44:$G$103,5,0),SCENARIOS!$L$26)</f>
        <v>0.2</v>
      </c>
      <c r="AF108" s="15">
        <f t="shared" si="57"/>
        <v>506.166331646602</v>
      </c>
      <c r="AG108" s="20">
        <f>IFERROR(VLOOKUP($E108,INPUTS!$A$44:$G$103,6,0),SCENARIOS!$M$26)</f>
        <v>0.3</v>
      </c>
      <c r="AH108" s="15">
        <f t="shared" si="45"/>
        <v>969.016134958227</v>
      </c>
      <c r="AI108" s="20">
        <f>IFERROR(VLOOKUP($E108,INPUTS!$A$44:$G$103,7,0),SCENARIOS!$N$26)</f>
        <v>0.5</v>
      </c>
      <c r="AJ108" s="15">
        <f t="shared" si="46"/>
        <v>2061.229044687</v>
      </c>
      <c r="AL108" t="str">
        <f t="shared" si="48"/>
        <v>Y</v>
      </c>
      <c r="AM108" s="21">
        <f t="shared" si="49"/>
        <v>4122.45808937399</v>
      </c>
      <c r="BC108" s="2" t="str">
        <v>SYD</v>
      </c>
      <c r="BD108" s="15">
        <f t="shared" si="50"/>
        <v>0</v>
      </c>
      <c r="BE108" s="15">
        <f t="shared" si="51"/>
        <v>65298.3769905272</v>
      </c>
      <c r="BF108" s="15">
        <f t="shared" si="52"/>
        <v>166678.229228368</v>
      </c>
      <c r="BG108" s="15">
        <f t="shared" si="53"/>
        <v>425456.70166863</v>
      </c>
      <c r="BH108" s="15">
        <f t="shared" si="54"/>
        <v>814503.815972603</v>
      </c>
      <c r="BI108" s="15">
        <f t="shared" si="55"/>
        <v>1386048.27054897</v>
      </c>
      <c r="BJ108" s="23"/>
    </row>
    <row r="109" ht="15" customHeight="1" spans="1:62">
      <c r="A109" s="24" t="s">
        <v>1044</v>
      </c>
      <c r="B109" s="52" t="s">
        <v>530</v>
      </c>
      <c r="C109" s="52" t="s">
        <v>531</v>
      </c>
      <c r="D109" s="52" t="s">
        <v>929</v>
      </c>
      <c r="E109" s="10" t="s">
        <v>529</v>
      </c>
      <c r="F109" s="52" t="s">
        <v>528</v>
      </c>
      <c r="G109" s="52" t="s">
        <v>173</v>
      </c>
      <c r="H109" s="52" t="s">
        <v>545</v>
      </c>
      <c r="I109" s="52" t="s">
        <v>544</v>
      </c>
      <c r="J109" s="52" t="s">
        <v>173</v>
      </c>
      <c r="K109" s="52" t="s">
        <v>931</v>
      </c>
      <c r="L109" s="53" t="s">
        <v>279</v>
      </c>
      <c r="M109" s="13">
        <v>420</v>
      </c>
      <c r="N109" s="14">
        <f t="shared" si="47"/>
        <v>1.15068493150685</v>
      </c>
      <c r="O109" s="15">
        <v>1200</v>
      </c>
      <c r="P109" s="15">
        <f t="shared" si="58"/>
        <v>504000</v>
      </c>
      <c r="Q109" s="16">
        <f>IFERROR(VLOOKUP(G109,SCENARIOS!$A$13:$E$18,5,0),0.025)</f>
        <v>0.05</v>
      </c>
      <c r="R109" s="17">
        <f>IFERROR(VLOOKUP(L109,INPUTS!$A$107:$B$120,2,0),0.0082)</f>
        <v>0.0039</v>
      </c>
      <c r="S109" s="51">
        <f t="shared" si="59"/>
        <v>4.68</v>
      </c>
      <c r="T109" s="15">
        <f t="shared" si="60"/>
        <v>1965.6</v>
      </c>
      <c r="U109" s="15">
        <f>T109/INPUTS!$B$7*1000</f>
        <v>2457000</v>
      </c>
      <c r="V109" s="15">
        <f>T109*INPUTS!$B$6</f>
        <v>6211.296</v>
      </c>
      <c r="W109" s="54" t="s">
        <v>396</v>
      </c>
      <c r="X109" s="54" t="s">
        <v>396</v>
      </c>
      <c r="Y109" s="20">
        <f>IFERROR(VLOOKUP(E109,INPUTS!$A$44:$B$103,2,0),0)</f>
        <v>0</v>
      </c>
      <c r="Z109" s="15">
        <f t="shared" si="43"/>
        <v>0</v>
      </c>
      <c r="AA109" s="20">
        <f>IFERROR(VLOOKUP(E109,INPUTS!$A$44:$C$103,3,0),SCENARIOS!$J$26)</f>
        <v>0.025</v>
      </c>
      <c r="AB109" s="15">
        <f t="shared" si="57"/>
        <v>62.71647598125</v>
      </c>
      <c r="AC109" s="20">
        <f>IFERROR(VLOOKUP($E109,INPUTS!$A$44:$G$103,4,0),SCENARIOS!$K$26)</f>
        <v>0.1</v>
      </c>
      <c r="AD109" s="15">
        <f t="shared" si="57"/>
        <v>320.175527839374</v>
      </c>
      <c r="AE109" s="20">
        <f>IFERROR(VLOOKUP($E109,INPUTS!$A$44:$G$103,5,0),SCENARIOS!$L$26)</f>
        <v>0.2</v>
      </c>
      <c r="AF109" s="15">
        <f t="shared" si="57"/>
        <v>817.268245890197</v>
      </c>
      <c r="AG109" s="20">
        <f>IFERROR(VLOOKUP($E109,INPUTS!$A$44:$G$103,6,0),SCENARIOS!$M$26)</f>
        <v>0.3</v>
      </c>
      <c r="AH109" s="15">
        <f t="shared" si="45"/>
        <v>1564.59659076956</v>
      </c>
      <c r="AI109" s="20">
        <f>IFERROR(VLOOKUP($E109,INPUTS!$A$44:$G$103,7,0),SCENARIOS!$N$26)</f>
        <v>0.5</v>
      </c>
      <c r="AJ109" s="15">
        <f t="shared" si="46"/>
        <v>3328.10963591592</v>
      </c>
      <c r="AL109" t="str">
        <f t="shared" si="48"/>
        <v>N</v>
      </c>
      <c r="AM109" s="21">
        <f t="shared" si="49"/>
        <v>6656.21927183183</v>
      </c>
      <c r="BC109" s="2" t="str">
        <v>SZX</v>
      </c>
      <c r="BD109" s="15">
        <f t="shared" si="50"/>
        <v>0</v>
      </c>
      <c r="BE109" s="15">
        <f t="shared" si="51"/>
        <v>4965.35299840125</v>
      </c>
      <c r="BF109" s="15">
        <f t="shared" si="52"/>
        <v>25348.7539326544</v>
      </c>
      <c r="BG109" s="15">
        <f t="shared" si="53"/>
        <v>64704.2945531924</v>
      </c>
      <c r="BH109" s="15">
        <f t="shared" si="54"/>
        <v>123871.347229213</v>
      </c>
      <c r="BI109" s="15">
        <f t="shared" si="55"/>
        <v>263491.1943178</v>
      </c>
      <c r="BJ109" s="23"/>
    </row>
    <row r="110" ht="15" customHeight="1" spans="1:62">
      <c r="A110" s="6" t="s">
        <v>1045</v>
      </c>
      <c r="B110" s="52" t="s">
        <v>530</v>
      </c>
      <c r="C110" s="52" t="s">
        <v>531</v>
      </c>
      <c r="D110" s="52" t="s">
        <v>929</v>
      </c>
      <c r="E110" s="10" t="s">
        <v>529</v>
      </c>
      <c r="F110" s="52" t="s">
        <v>528</v>
      </c>
      <c r="G110" s="52" t="s">
        <v>173</v>
      </c>
      <c r="H110" s="52" t="s">
        <v>537</v>
      </c>
      <c r="I110" s="52" t="s">
        <v>536</v>
      </c>
      <c r="J110" s="56" t="s">
        <v>173</v>
      </c>
      <c r="K110" s="52" t="s">
        <v>931</v>
      </c>
      <c r="L110" s="53" t="s">
        <v>279</v>
      </c>
      <c r="M110" s="13">
        <v>560</v>
      </c>
      <c r="N110" s="14">
        <f t="shared" si="47"/>
        <v>1.53424657534247</v>
      </c>
      <c r="O110" s="15">
        <v>1260</v>
      </c>
      <c r="P110" s="15">
        <f t="shared" si="58"/>
        <v>705600</v>
      </c>
      <c r="Q110" s="16">
        <f>IFERROR(VLOOKUP(G110,SCENARIOS!$A$13:$E$18,5,0),0.025)</f>
        <v>0.05</v>
      </c>
      <c r="R110" s="17">
        <f>IFERROR(VLOOKUP(L110,INPUTS!$A$107:$B$120,2,0),0.0082)</f>
        <v>0.0039</v>
      </c>
      <c r="S110" s="51">
        <f t="shared" si="59"/>
        <v>4.914</v>
      </c>
      <c r="T110" s="15">
        <f t="shared" si="60"/>
        <v>2751.84</v>
      </c>
      <c r="U110" s="15">
        <f>T110/INPUTS!$B$7*1000</f>
        <v>3439800</v>
      </c>
      <c r="V110" s="15">
        <f>T110*INPUTS!$B$6</f>
        <v>8695.8144</v>
      </c>
      <c r="W110" s="54" t="s">
        <v>396</v>
      </c>
      <c r="X110" s="54" t="s">
        <v>396</v>
      </c>
      <c r="Y110" s="20">
        <f>IFERROR(VLOOKUP(E110,INPUTS!$A$44:$B$103,2,0),0)</f>
        <v>0</v>
      </c>
      <c r="Z110" s="15">
        <f t="shared" si="43"/>
        <v>0</v>
      </c>
      <c r="AA110" s="20">
        <f>IFERROR(VLOOKUP(E110,INPUTS!$A$44:$C$103,3,0),SCENARIOS!$J$26)</f>
        <v>0.025</v>
      </c>
      <c r="AB110" s="15">
        <f t="shared" si="57"/>
        <v>87.80306637375</v>
      </c>
      <c r="AC110" s="20">
        <f>IFERROR(VLOOKUP($E110,INPUTS!$A$44:$G$103,4,0),SCENARIOS!$K$26)</f>
        <v>0.1</v>
      </c>
      <c r="AD110" s="15">
        <f t="shared" si="57"/>
        <v>448.245738975123</v>
      </c>
      <c r="AE110" s="20">
        <f>IFERROR(VLOOKUP($E110,INPUTS!$A$44:$G$103,5,0),SCENARIOS!$L$26)</f>
        <v>0.2</v>
      </c>
      <c r="AF110" s="15">
        <f t="shared" si="57"/>
        <v>1144.17554424628</v>
      </c>
      <c r="AG110" s="20">
        <f>IFERROR(VLOOKUP($E110,INPUTS!$A$44:$G$103,6,0),SCENARIOS!$M$26)</f>
        <v>0.3</v>
      </c>
      <c r="AH110" s="15">
        <f t="shared" si="45"/>
        <v>2190.43522707739</v>
      </c>
      <c r="AI110" s="20">
        <f>IFERROR(VLOOKUP($E110,INPUTS!$A$44:$G$103,7,0),SCENARIOS!$N$26)</f>
        <v>0.5</v>
      </c>
      <c r="AJ110" s="15">
        <f t="shared" si="46"/>
        <v>4659.35349028228</v>
      </c>
      <c r="AL110" t="str">
        <f t="shared" si="48"/>
        <v>Y</v>
      </c>
      <c r="AM110" s="21">
        <f t="shared" si="49"/>
        <v>9318.70698056456</v>
      </c>
      <c r="BC110" s="2" t="str">
        <v>TAO</v>
      </c>
      <c r="BD110" s="15">
        <f t="shared" si="50"/>
        <v>0</v>
      </c>
      <c r="BE110" s="15">
        <f t="shared" si="51"/>
        <v>4127.3787505732</v>
      </c>
      <c r="BF110" s="15">
        <f t="shared" si="52"/>
        <v>21070.7896032435</v>
      </c>
      <c r="BG110" s="15">
        <f t="shared" si="53"/>
        <v>53784.5205558727</v>
      </c>
      <c r="BH110" s="15">
        <f t="shared" si="54"/>
        <v>102966.287900044</v>
      </c>
      <c r="BI110" s="15">
        <f t="shared" si="55"/>
        <v>219023.291343155</v>
      </c>
      <c r="BJ110" s="23"/>
    </row>
    <row r="111" ht="15" customHeight="1" spans="1:62">
      <c r="A111" s="24" t="s">
        <v>1046</v>
      </c>
      <c r="B111" s="52" t="s">
        <v>532</v>
      </c>
      <c r="C111" s="52" t="s">
        <v>533</v>
      </c>
      <c r="D111" s="52" t="s">
        <v>929</v>
      </c>
      <c r="E111" s="10" t="s">
        <v>529</v>
      </c>
      <c r="F111" s="52" t="s">
        <v>528</v>
      </c>
      <c r="G111" s="52" t="s">
        <v>173</v>
      </c>
      <c r="H111" s="52" t="s">
        <v>224</v>
      </c>
      <c r="I111" s="52" t="s">
        <v>938</v>
      </c>
      <c r="J111" s="52" t="s">
        <v>165</v>
      </c>
      <c r="K111" s="52" t="s">
        <v>931</v>
      </c>
      <c r="L111" s="53" t="s">
        <v>297</v>
      </c>
      <c r="M111" s="13">
        <v>140</v>
      </c>
      <c r="N111" s="14">
        <f t="shared" si="47"/>
        <v>0.383561643835616</v>
      </c>
      <c r="O111" s="15">
        <v>10580</v>
      </c>
      <c r="P111" s="15">
        <f t="shared" si="58"/>
        <v>1481200</v>
      </c>
      <c r="Q111" s="16">
        <f>IFERROR(VLOOKUP(G111,SCENARIOS!$A$13:$E$18,5,0),0.025)</f>
        <v>0.05</v>
      </c>
      <c r="R111" s="17">
        <f>IFERROR(VLOOKUP(L111,INPUTS!$A$107:$B$120,2,0),0.0082)</f>
        <v>0.0105</v>
      </c>
      <c r="S111" s="51">
        <f t="shared" si="59"/>
        <v>111.09</v>
      </c>
      <c r="T111" s="15">
        <f t="shared" si="60"/>
        <v>15552.6</v>
      </c>
      <c r="U111" s="15">
        <f>T111/INPUTS!$B$7*1000</f>
        <v>19440750</v>
      </c>
      <c r="V111" s="15">
        <f>T111*INPUTS!$B$6</f>
        <v>49146.216</v>
      </c>
      <c r="W111" s="54" t="s">
        <v>396</v>
      </c>
      <c r="X111" s="54" t="s">
        <v>396</v>
      </c>
      <c r="Y111" s="20">
        <f>IFERROR(VLOOKUP(E111,INPUTS!$A$44:$B$103,2,0),0)</f>
        <v>0</v>
      </c>
      <c r="Z111" s="15">
        <f t="shared" si="43"/>
        <v>0</v>
      </c>
      <c r="AA111" s="20">
        <f>IFERROR(VLOOKUP(E111,INPUTS!$A$44:$C$103,3,0),SCENARIOS!$J$26)</f>
        <v>0.025</v>
      </c>
      <c r="AB111" s="15">
        <f t="shared" si="57"/>
        <v>496.237415723438</v>
      </c>
      <c r="AC111" s="20">
        <f>IFERROR(VLOOKUP($E111,INPUTS!$A$44:$G$103,4,0),SCENARIOS!$K$26)</f>
        <v>0.1</v>
      </c>
      <c r="AD111" s="15">
        <f t="shared" si="57"/>
        <v>2533.35465724188</v>
      </c>
      <c r="AE111" s="20">
        <f>IFERROR(VLOOKUP($E111,INPUTS!$A$44:$G$103,5,0),SCENARIOS!$L$26)</f>
        <v>0.2</v>
      </c>
      <c r="AF111" s="15">
        <f t="shared" si="57"/>
        <v>6466.54768062265</v>
      </c>
      <c r="AG111" s="20">
        <f>IFERROR(VLOOKUP($E111,INPUTS!$A$44:$G$103,6,0),SCENARIOS!$M$26)</f>
        <v>0.3</v>
      </c>
      <c r="AH111" s="15">
        <f t="shared" si="45"/>
        <v>12379.7033667087</v>
      </c>
      <c r="AI111" s="20">
        <f>IFERROR(VLOOKUP($E111,INPUTS!$A$44:$G$103,7,0),SCENARIOS!$N$26)</f>
        <v>0.5</v>
      </c>
      <c r="AJ111" s="15">
        <f t="shared" si="46"/>
        <v>26333.3119269159</v>
      </c>
      <c r="AL111" t="str">
        <f t="shared" si="48"/>
        <v>Y</v>
      </c>
      <c r="AM111" s="21">
        <f t="shared" si="49"/>
        <v>52666.6238538318</v>
      </c>
      <c r="BC111" s="2" t="str">
        <v>TNA</v>
      </c>
      <c r="BD111" s="15">
        <f t="shared" si="50"/>
        <v>0</v>
      </c>
      <c r="BE111" s="15">
        <f t="shared" si="51"/>
        <v>3165.53946268219</v>
      </c>
      <c r="BF111" s="15">
        <f t="shared" si="52"/>
        <v>16160.4786063497</v>
      </c>
      <c r="BG111" s="15">
        <f t="shared" si="53"/>
        <v>41250.6417729197</v>
      </c>
      <c r="BH111" s="15">
        <f t="shared" si="54"/>
        <v>78971.1503041046</v>
      </c>
      <c r="BI111" s="15">
        <f t="shared" si="55"/>
        <v>167982.371837575</v>
      </c>
      <c r="BJ111" s="23"/>
    </row>
    <row r="112" ht="15" customHeight="1" spans="1:62">
      <c r="A112" s="6" t="s">
        <v>1047</v>
      </c>
      <c r="B112" s="52" t="s">
        <v>532</v>
      </c>
      <c r="C112" s="52" t="s">
        <v>533</v>
      </c>
      <c r="D112" s="52" t="s">
        <v>929</v>
      </c>
      <c r="E112" s="10" t="s">
        <v>529</v>
      </c>
      <c r="F112" s="52" t="s">
        <v>528</v>
      </c>
      <c r="G112" s="52" t="s">
        <v>173</v>
      </c>
      <c r="H112" s="52" t="s">
        <v>234</v>
      </c>
      <c r="I112" s="52" t="s">
        <v>424</v>
      </c>
      <c r="J112" s="52" t="s">
        <v>173</v>
      </c>
      <c r="K112" s="52" t="s">
        <v>931</v>
      </c>
      <c r="L112" s="53" t="s">
        <v>291</v>
      </c>
      <c r="M112" s="13">
        <v>210</v>
      </c>
      <c r="N112" s="14">
        <f t="shared" si="47"/>
        <v>0.575342465753425</v>
      </c>
      <c r="O112" s="15">
        <v>5440</v>
      </c>
      <c r="P112" s="15">
        <f t="shared" si="58"/>
        <v>1142400</v>
      </c>
      <c r="Q112" s="16">
        <f>IFERROR(VLOOKUP(G112,SCENARIOS!$A$13:$E$18,5,0),0.025)</f>
        <v>0.05</v>
      </c>
      <c r="R112" s="17">
        <f>IFERROR(VLOOKUP(L112,INPUTS!$A$107:$B$120,2,0),0.0082)</f>
        <v>0.0079</v>
      </c>
      <c r="S112" s="51">
        <f t="shared" si="59"/>
        <v>42.976</v>
      </c>
      <c r="T112" s="15">
        <f t="shared" si="60"/>
        <v>9024.96</v>
      </c>
      <c r="U112" s="15">
        <f>T112/INPUTS!$B$7*1000</f>
        <v>11281200</v>
      </c>
      <c r="V112" s="15">
        <f>T112*INPUTS!$B$6</f>
        <v>28518.8736</v>
      </c>
      <c r="W112" s="54" t="s">
        <v>396</v>
      </c>
      <c r="X112" s="54" t="s">
        <v>396</v>
      </c>
      <c r="Y112" s="20">
        <f>IFERROR(VLOOKUP(E112,INPUTS!$A$44:$B$103,2,0),0)</f>
        <v>0</v>
      </c>
      <c r="Z112" s="15">
        <f t="shared" si="43"/>
        <v>0</v>
      </c>
      <c r="AA112" s="20">
        <f>IFERROR(VLOOKUP(E112,INPUTS!$A$44:$C$103,3,0),SCENARIOS!$J$26)</f>
        <v>0.025</v>
      </c>
      <c r="AB112" s="15">
        <f t="shared" si="57"/>
        <v>287.9597512575</v>
      </c>
      <c r="AC112" s="20">
        <f>IFERROR(VLOOKUP($E112,INPUTS!$A$44:$G$103,4,0),SCENARIOS!$K$26)</f>
        <v>0.1</v>
      </c>
      <c r="AD112" s="15">
        <f t="shared" si="57"/>
        <v>1470.07088508813</v>
      </c>
      <c r="AE112" s="20">
        <f>IFERROR(VLOOKUP($E112,INPUTS!$A$44:$G$103,5,0),SCENARIOS!$L$26)</f>
        <v>0.2</v>
      </c>
      <c r="AF112" s="15">
        <f t="shared" si="57"/>
        <v>3752.44873241208</v>
      </c>
      <c r="AG112" s="20">
        <f>IFERROR(VLOOKUP($E112,INPUTS!$A$44:$G$103,6,0),SCENARIOS!$M$26)</f>
        <v>0.3</v>
      </c>
      <c r="AH112" s="15">
        <f t="shared" si="45"/>
        <v>7183.77169710606</v>
      </c>
      <c r="AI112" s="20">
        <f>IFERROR(VLOOKUP($E112,INPUTS!$A$44:$G$103,7,0),SCENARIOS!$N$26)</f>
        <v>0.5</v>
      </c>
      <c r="AJ112" s="15">
        <f t="shared" si="46"/>
        <v>15280.8589437097</v>
      </c>
      <c r="AL112" t="str">
        <f t="shared" si="48"/>
        <v>N</v>
      </c>
      <c r="AM112" s="21">
        <f t="shared" si="49"/>
        <v>30561.7178874193</v>
      </c>
      <c r="BC112" s="2" t="str">
        <v>TPE</v>
      </c>
      <c r="BD112" s="15">
        <f t="shared" si="50"/>
        <v>0</v>
      </c>
      <c r="BE112" s="15">
        <f t="shared" si="51"/>
        <v>92690.4945655361</v>
      </c>
      <c r="BF112" s="15">
        <f t="shared" si="52"/>
        <v>473196.676932</v>
      </c>
      <c r="BG112" s="15">
        <f t="shared" si="53"/>
        <v>1207864.38840916</v>
      </c>
      <c r="BH112" s="15">
        <f t="shared" si="54"/>
        <v>2312362.57339043</v>
      </c>
      <c r="BI112" s="15">
        <f t="shared" si="55"/>
        <v>4918709.53038876</v>
      </c>
      <c r="BJ112" s="23"/>
    </row>
    <row r="113" ht="15" customHeight="1" spans="1:62">
      <c r="A113" s="24" t="s">
        <v>1048</v>
      </c>
      <c r="B113" s="52" t="s">
        <v>532</v>
      </c>
      <c r="C113" s="52" t="s">
        <v>533</v>
      </c>
      <c r="D113" s="52" t="s">
        <v>929</v>
      </c>
      <c r="E113" s="10" t="s">
        <v>529</v>
      </c>
      <c r="F113" s="52" t="s">
        <v>528</v>
      </c>
      <c r="G113" s="52" t="s">
        <v>173</v>
      </c>
      <c r="H113" s="52" t="s">
        <v>203</v>
      </c>
      <c r="I113" s="52" t="s">
        <v>399</v>
      </c>
      <c r="J113" s="52" t="s">
        <v>165</v>
      </c>
      <c r="K113" s="52" t="s">
        <v>931</v>
      </c>
      <c r="L113" s="53" t="s">
        <v>297</v>
      </c>
      <c r="M113" s="13">
        <v>70</v>
      </c>
      <c r="N113" s="14">
        <f t="shared" si="47"/>
        <v>0.191780821917808</v>
      </c>
      <c r="O113" s="15">
        <v>10700</v>
      </c>
      <c r="P113" s="15">
        <f t="shared" si="58"/>
        <v>749000</v>
      </c>
      <c r="Q113" s="16">
        <f>IFERROR(VLOOKUP(G113,SCENARIOS!$A$13:$E$18,5,0),0.025)</f>
        <v>0.05</v>
      </c>
      <c r="R113" s="17">
        <f>IFERROR(VLOOKUP(L113,INPUTS!$A$107:$B$120,2,0),0.0082)</f>
        <v>0.0105</v>
      </c>
      <c r="S113" s="51">
        <f t="shared" si="59"/>
        <v>112.35</v>
      </c>
      <c r="T113" s="15">
        <f t="shared" si="60"/>
        <v>7864.5</v>
      </c>
      <c r="U113" s="15">
        <f>T113/INPUTS!$B$7*1000</f>
        <v>9830625</v>
      </c>
      <c r="V113" s="15">
        <f>T113*INPUTS!$B$6</f>
        <v>24851.82</v>
      </c>
      <c r="W113" s="54" t="s">
        <v>396</v>
      </c>
      <c r="X113" s="54" t="s">
        <v>396</v>
      </c>
      <c r="Y113" s="20">
        <f>IFERROR(VLOOKUP(E113,INPUTS!$A$44:$B$103,2,0),0)</f>
        <v>0</v>
      </c>
      <c r="Z113" s="15">
        <f t="shared" si="43"/>
        <v>0</v>
      </c>
      <c r="AA113" s="20">
        <f>IFERROR(VLOOKUP(E113,INPUTS!$A$44:$C$103,3,0),SCENARIOS!$J$26)</f>
        <v>0.025</v>
      </c>
      <c r="AB113" s="15">
        <f t="shared" si="57"/>
        <v>250.932908707031</v>
      </c>
      <c r="AC113" s="20">
        <f>IFERROR(VLOOKUP($E113,INPUTS!$A$44:$G$103,4,0),SCENARIOS!$K$26)</f>
        <v>0.1</v>
      </c>
      <c r="AD113" s="15">
        <f t="shared" si="57"/>
        <v>1281.04417922912</v>
      </c>
      <c r="AE113" s="20">
        <f>IFERROR(VLOOKUP($E113,INPUTS!$A$44:$G$103,5,0),SCENARIOS!$L$26)</f>
        <v>0.2</v>
      </c>
      <c r="AF113" s="15">
        <f t="shared" si="57"/>
        <v>3269.94613339614</v>
      </c>
      <c r="AG113" s="20">
        <f>IFERROR(VLOOKUP($E113,INPUTS!$A$44:$G$103,6,0),SCENARIOS!$M$26)</f>
        <v>0.3</v>
      </c>
      <c r="AH113" s="15">
        <f t="shared" si="45"/>
        <v>6260.05794063249</v>
      </c>
      <c r="AI113" s="20">
        <f>IFERROR(VLOOKUP($E113,INPUTS!$A$44:$G$103,7,0),SCENARIOS!$N$26)</f>
        <v>0.5</v>
      </c>
      <c r="AJ113" s="15">
        <f t="shared" si="46"/>
        <v>13315.9942163516</v>
      </c>
      <c r="AL113" t="str">
        <f t="shared" si="48"/>
        <v>N</v>
      </c>
      <c r="AM113" s="21">
        <f t="shared" si="49"/>
        <v>26631.9884327032</v>
      </c>
      <c r="BC113" s="2" t="str">
        <v>VCP</v>
      </c>
      <c r="BD113" s="15">
        <f t="shared" si="50"/>
        <v>0</v>
      </c>
      <c r="BE113" s="15">
        <f t="shared" si="51"/>
        <v>18672.8728421091</v>
      </c>
      <c r="BF113" s="15">
        <f t="shared" si="52"/>
        <v>90873.6197579927</v>
      </c>
      <c r="BG113" s="15">
        <f t="shared" si="53"/>
        <v>221123.306460312</v>
      </c>
      <c r="BH113" s="15">
        <f t="shared" si="54"/>
        <v>403545.468889834</v>
      </c>
      <c r="BI113" s="15">
        <f t="shared" si="55"/>
        <v>818291.27662531</v>
      </c>
      <c r="BJ113" s="23"/>
    </row>
    <row r="114" ht="15" customHeight="1" spans="1:62">
      <c r="A114" s="6" t="s">
        <v>1049</v>
      </c>
      <c r="B114" s="52" t="s">
        <v>534</v>
      </c>
      <c r="C114" s="52" t="s">
        <v>535</v>
      </c>
      <c r="D114" s="52" t="s">
        <v>929</v>
      </c>
      <c r="E114" s="10" t="s">
        <v>537</v>
      </c>
      <c r="F114" s="52" t="s">
        <v>536</v>
      </c>
      <c r="G114" s="52" t="s">
        <v>173</v>
      </c>
      <c r="H114" s="52" t="s">
        <v>234</v>
      </c>
      <c r="I114" s="52" t="s">
        <v>424</v>
      </c>
      <c r="J114" s="52" t="s">
        <v>173</v>
      </c>
      <c r="K114" s="52" t="s">
        <v>931</v>
      </c>
      <c r="L114" s="53" t="s">
        <v>295</v>
      </c>
      <c r="M114" s="13">
        <v>89</v>
      </c>
      <c r="N114" s="14">
        <f t="shared" si="47"/>
        <v>0.243835616438356</v>
      </c>
      <c r="O114" s="15">
        <v>5800</v>
      </c>
      <c r="P114" s="15">
        <f t="shared" si="58"/>
        <v>516200</v>
      </c>
      <c r="Q114" s="16">
        <f>IFERROR(VLOOKUP(G114,SCENARIOS!$A$13:$E$18,5,0),0.025)</f>
        <v>0.05</v>
      </c>
      <c r="R114" s="17">
        <f>IFERROR(VLOOKUP(L114,INPUTS!$A$107:$B$120,2,0),0.0082)</f>
        <v>0.0089</v>
      </c>
      <c r="S114" s="51">
        <f t="shared" si="59"/>
        <v>51.62</v>
      </c>
      <c r="T114" s="15">
        <f t="shared" si="60"/>
        <v>4594.18</v>
      </c>
      <c r="U114" s="15">
        <f>T114/INPUTS!$B$7*1000</f>
        <v>5742725</v>
      </c>
      <c r="V114" s="15">
        <f>T114*INPUTS!$B$6</f>
        <v>14517.6088</v>
      </c>
      <c r="W114" s="54" t="s">
        <v>396</v>
      </c>
      <c r="X114" s="54" t="s">
        <v>396</v>
      </c>
      <c r="Y114" s="20">
        <f>IFERROR(VLOOKUP(E114,INPUTS!$A$44:$B$103,2,0),0)</f>
        <v>0</v>
      </c>
      <c r="Z114" s="15">
        <f t="shared" si="43"/>
        <v>0</v>
      </c>
      <c r="AA114" s="20">
        <f>IFERROR(VLOOKUP(E114,INPUTS!$A$44:$C$103,3,0),SCENARIOS!$J$26)</f>
        <v>0.025</v>
      </c>
      <c r="AB114" s="15">
        <f t="shared" si="57"/>
        <v>146.586680720156</v>
      </c>
      <c r="AC114" s="20">
        <f>IFERROR(VLOOKUP($E114,INPUTS!$A$44:$G$103,4,0),SCENARIOS!$K$26)</f>
        <v>0.1</v>
      </c>
      <c r="AD114" s="15">
        <f t="shared" si="57"/>
        <v>748.343511644839</v>
      </c>
      <c r="AE114" s="20">
        <f>IFERROR(VLOOKUP($E114,INPUTS!$A$44:$G$103,5,0),SCENARIOS!$L$26)</f>
        <v>0.2</v>
      </c>
      <c r="AF114" s="15">
        <f t="shared" si="57"/>
        <v>1910.19405265762</v>
      </c>
      <c r="AG114" s="20">
        <f>IFERROR(VLOOKUP($E114,INPUTS!$A$44:$G$103,6,0),SCENARIOS!$M$26)</f>
        <v>0.3</v>
      </c>
      <c r="AH114" s="15">
        <f t="shared" si="45"/>
        <v>3656.91817530612</v>
      </c>
      <c r="AI114" s="20">
        <f>IFERROR(VLOOKUP($E114,INPUTS!$A$44:$G$103,7,0),SCENARIOS!$N$26)</f>
        <v>0.5</v>
      </c>
      <c r="AJ114" s="15">
        <f t="shared" si="46"/>
        <v>7778.76207119057</v>
      </c>
      <c r="AL114" t="str">
        <f t="shared" si="48"/>
        <v>N</v>
      </c>
      <c r="AM114" s="21">
        <f t="shared" si="49"/>
        <v>15557.5241423811</v>
      </c>
      <c r="BC114" s="2" t="str">
        <v>VIE</v>
      </c>
      <c r="BD114" s="15">
        <f t="shared" si="50"/>
        <v>16915.7284</v>
      </c>
      <c r="BE114" s="15">
        <f t="shared" si="51"/>
        <v>58829.8961460607</v>
      </c>
      <c r="BF114" s="15">
        <f t="shared" si="52"/>
        <v>170499.933489724</v>
      </c>
      <c r="BG114" s="15">
        <f t="shared" si="53"/>
        <v>395312.305129023</v>
      </c>
      <c r="BH114" s="15">
        <f t="shared" si="54"/>
        <v>611033.742117129</v>
      </c>
      <c r="BI114" s="15">
        <f t="shared" si="55"/>
        <v>885444.469698625</v>
      </c>
      <c r="BJ114" s="23"/>
    </row>
    <row r="115" ht="15" customHeight="1" spans="1:62">
      <c r="A115" s="24" t="s">
        <v>1050</v>
      </c>
      <c r="B115" s="52" t="s">
        <v>534</v>
      </c>
      <c r="C115" s="52" t="s">
        <v>535</v>
      </c>
      <c r="D115" s="52" t="s">
        <v>929</v>
      </c>
      <c r="E115" s="10" t="s">
        <v>537</v>
      </c>
      <c r="F115" s="52" t="s">
        <v>536</v>
      </c>
      <c r="G115" s="52" t="s">
        <v>173</v>
      </c>
      <c r="H115" s="52" t="s">
        <v>264</v>
      </c>
      <c r="I115" s="52" t="s">
        <v>436</v>
      </c>
      <c r="J115" s="52" t="s">
        <v>173</v>
      </c>
      <c r="K115" s="52" t="s">
        <v>931</v>
      </c>
      <c r="L115" s="53" t="s">
        <v>295</v>
      </c>
      <c r="M115" s="13">
        <v>134</v>
      </c>
      <c r="N115" s="14">
        <f t="shared" si="47"/>
        <v>0.367123287671233</v>
      </c>
      <c r="O115" s="15">
        <v>5600</v>
      </c>
      <c r="P115" s="15">
        <f t="shared" si="58"/>
        <v>750400</v>
      </c>
      <c r="Q115" s="16">
        <f>IFERROR(VLOOKUP(G115,SCENARIOS!$A$13:$E$18,5,0),0.025)</f>
        <v>0.05</v>
      </c>
      <c r="R115" s="17">
        <f>IFERROR(VLOOKUP(L115,INPUTS!$A$107:$B$120,2,0),0.0082)</f>
        <v>0.0089</v>
      </c>
      <c r="S115" s="51">
        <f t="shared" si="59"/>
        <v>49.84</v>
      </c>
      <c r="T115" s="15">
        <f t="shared" si="60"/>
        <v>6678.56</v>
      </c>
      <c r="U115" s="15">
        <f>T115/INPUTS!$B$7*1000</f>
        <v>8348200</v>
      </c>
      <c r="V115" s="15">
        <f>T115*INPUTS!$B$6</f>
        <v>21104.2496</v>
      </c>
      <c r="W115" s="54" t="s">
        <v>396</v>
      </c>
      <c r="X115" s="54" t="s">
        <v>396</v>
      </c>
      <c r="Y115" s="20">
        <f>IFERROR(VLOOKUP(E115,INPUTS!$A$44:$B$103,2,0),0)</f>
        <v>0</v>
      </c>
      <c r="Z115" s="15">
        <f t="shared" si="43"/>
        <v>0</v>
      </c>
      <c r="AA115" s="20">
        <f>IFERROR(VLOOKUP(E115,INPUTS!$A$44:$C$103,3,0),SCENARIOS!$J$26)</f>
        <v>0.025</v>
      </c>
      <c r="AB115" s="15">
        <f t="shared" si="57"/>
        <v>213.09307480125</v>
      </c>
      <c r="AC115" s="20">
        <f>IFERROR(VLOOKUP($E115,INPUTS!$A$44:$G$103,4,0),SCENARIOS!$K$26)</f>
        <v>0.1</v>
      </c>
      <c r="AD115" s="15">
        <f t="shared" si="57"/>
        <v>1087.86704986107</v>
      </c>
      <c r="AE115" s="20">
        <f>IFERROR(VLOOKUP($E115,INPUTS!$A$44:$G$103,5,0),SCENARIOS!$L$26)</f>
        <v>0.2</v>
      </c>
      <c r="AF115" s="15">
        <f t="shared" si="57"/>
        <v>2776.84931637792</v>
      </c>
      <c r="AG115" s="20">
        <f>IFERROR(VLOOKUP($E115,INPUTS!$A$44:$G$103,6,0),SCENARIOS!$M$26)</f>
        <v>0.3</v>
      </c>
      <c r="AH115" s="15">
        <f t="shared" si="45"/>
        <v>5316.0623765008</v>
      </c>
      <c r="AI115" s="20">
        <f>IFERROR(VLOOKUP($E115,INPUTS!$A$44:$G$103,7,0),SCENARIOS!$N$26)</f>
        <v>0.5</v>
      </c>
      <c r="AJ115" s="15">
        <f t="shared" si="46"/>
        <v>11307.9873270465</v>
      </c>
      <c r="AL115" t="str">
        <f t="shared" si="48"/>
        <v>N</v>
      </c>
      <c r="AM115" s="21">
        <f t="shared" si="49"/>
        <v>22615.974654093</v>
      </c>
      <c r="BC115" s="2" t="str">
        <v>VKO</v>
      </c>
      <c r="BD115" s="15">
        <f t="shared" si="50"/>
        <v>0</v>
      </c>
      <c r="BE115" s="15">
        <f t="shared" si="51"/>
        <v>6680.02703463517</v>
      </c>
      <c r="BF115" s="15">
        <f t="shared" si="52"/>
        <v>30975.9286275027</v>
      </c>
      <c r="BG115" s="15">
        <f t="shared" si="53"/>
        <v>71819.181970462</v>
      </c>
      <c r="BH115" s="15">
        <f t="shared" si="54"/>
        <v>124887.173543686</v>
      </c>
      <c r="BI115" s="15">
        <f t="shared" si="55"/>
        <v>241297.437503</v>
      </c>
      <c r="BJ115" s="23"/>
    </row>
    <row r="116" ht="15" customHeight="1" spans="1:62">
      <c r="A116" s="6" t="s">
        <v>1051</v>
      </c>
      <c r="B116" s="52" t="s">
        <v>534</v>
      </c>
      <c r="C116" s="52" t="s">
        <v>535</v>
      </c>
      <c r="D116" s="52" t="s">
        <v>929</v>
      </c>
      <c r="E116" s="10" t="s">
        <v>537</v>
      </c>
      <c r="F116" s="52" t="s">
        <v>536</v>
      </c>
      <c r="G116" s="52" t="s">
        <v>173</v>
      </c>
      <c r="H116" s="52" t="s">
        <v>224</v>
      </c>
      <c r="I116" s="52" t="s">
        <v>938</v>
      </c>
      <c r="J116" s="52" t="s">
        <v>165</v>
      </c>
      <c r="K116" s="52" t="s">
        <v>931</v>
      </c>
      <c r="L116" s="53" t="s">
        <v>295</v>
      </c>
      <c r="M116" s="13">
        <v>45</v>
      </c>
      <c r="N116" s="14">
        <f t="shared" si="47"/>
        <v>0.123287671232877</v>
      </c>
      <c r="O116" s="15">
        <v>11800</v>
      </c>
      <c r="P116" s="15">
        <f t="shared" si="58"/>
        <v>531000</v>
      </c>
      <c r="Q116" s="16">
        <f>IFERROR(VLOOKUP(G116,SCENARIOS!$A$13:$E$18,5,0),0.025)</f>
        <v>0.05</v>
      </c>
      <c r="R116" s="17">
        <f>IFERROR(VLOOKUP(L116,INPUTS!$A$107:$B$120,2,0),0.0082)</f>
        <v>0.0089</v>
      </c>
      <c r="S116" s="51">
        <f t="shared" si="59"/>
        <v>105.02</v>
      </c>
      <c r="T116" s="15">
        <f t="shared" si="60"/>
        <v>4725.9</v>
      </c>
      <c r="U116" s="15">
        <f>T116/INPUTS!$B$7*1000</f>
        <v>5907375</v>
      </c>
      <c r="V116" s="15">
        <f>T116*INPUTS!$B$6</f>
        <v>14933.844</v>
      </c>
      <c r="W116" s="54" t="s">
        <v>396</v>
      </c>
      <c r="X116" s="54" t="s">
        <v>396</v>
      </c>
      <c r="Y116" s="20">
        <f>IFERROR(VLOOKUP(E116,INPUTS!$A$44:$B$103,2,0),0)</f>
        <v>0</v>
      </c>
      <c r="Z116" s="15">
        <f t="shared" si="43"/>
        <v>0</v>
      </c>
      <c r="AA116" s="20">
        <f>IFERROR(VLOOKUP(E116,INPUTS!$A$44:$C$103,3,0),SCENARIOS!$J$26)</f>
        <v>0.025</v>
      </c>
      <c r="AB116" s="15">
        <f t="shared" ref="AB116:AF131" si="61">$T116*AA116*(1+$Q116)^AB$2</f>
        <v>150.789475905469</v>
      </c>
      <c r="AC116" s="20">
        <f>IFERROR(VLOOKUP($E116,INPUTS!$A$44:$G$103,4,0),SCENARIOS!$K$26)</f>
        <v>0.1</v>
      </c>
      <c r="AD116" s="15">
        <f t="shared" si="61"/>
        <v>769.799311668751</v>
      </c>
      <c r="AE116" s="20">
        <f>IFERROR(VLOOKUP($E116,INPUTS!$A$44:$G$103,5,0),SCENARIOS!$L$26)</f>
        <v>0.2</v>
      </c>
      <c r="AF116" s="15">
        <f t="shared" si="61"/>
        <v>1964.96133661604</v>
      </c>
      <c r="AG116" s="20">
        <f>IFERROR(VLOOKUP($E116,INPUTS!$A$44:$G$103,6,0),SCENARIOS!$M$26)</f>
        <v>0.3</v>
      </c>
      <c r="AH116" s="15">
        <f t="shared" si="45"/>
        <v>3761.7658874226</v>
      </c>
      <c r="AI116" s="20">
        <f>IFERROR(VLOOKUP($E116,INPUTS!$A$44:$G$103,7,0),SCENARIOS!$N$26)</f>
        <v>0.5</v>
      </c>
      <c r="AJ116" s="15">
        <f t="shared" si="46"/>
        <v>8001.7874075982</v>
      </c>
      <c r="AL116" t="str">
        <f t="shared" si="48"/>
        <v>N</v>
      </c>
      <c r="AM116" s="21">
        <f t="shared" si="49"/>
        <v>16003.5748151964</v>
      </c>
      <c r="BC116" s="2" t="str">
        <v>WAW</v>
      </c>
      <c r="BD116" s="15">
        <f t="shared" si="50"/>
        <v>16065.7968</v>
      </c>
      <c r="BE116" s="15">
        <f t="shared" si="51"/>
        <v>55873.9851396357</v>
      </c>
      <c r="BF116" s="15">
        <f t="shared" si="52"/>
        <v>161933.156000508</v>
      </c>
      <c r="BG116" s="15">
        <f t="shared" si="53"/>
        <v>375449.819041932</v>
      </c>
      <c r="BH116" s="15">
        <f t="shared" si="54"/>
        <v>580332.321887918</v>
      </c>
      <c r="BI116" s="15">
        <f t="shared" si="55"/>
        <v>840955.269053732</v>
      </c>
      <c r="BJ116" s="23"/>
    </row>
    <row r="117" ht="15" customHeight="1" spans="1:62">
      <c r="A117" s="24" t="s">
        <v>1052</v>
      </c>
      <c r="B117" s="52" t="s">
        <v>538</v>
      </c>
      <c r="C117" s="52" t="s">
        <v>539</v>
      </c>
      <c r="D117" s="52" t="s">
        <v>929</v>
      </c>
      <c r="E117" s="10" t="s">
        <v>529</v>
      </c>
      <c r="F117" s="52" t="s">
        <v>528</v>
      </c>
      <c r="G117" s="52" t="s">
        <v>173</v>
      </c>
      <c r="H117" s="52" t="s">
        <v>537</v>
      </c>
      <c r="I117" s="52" t="s">
        <v>536</v>
      </c>
      <c r="J117" s="52" t="s">
        <v>173</v>
      </c>
      <c r="K117" s="52" t="s">
        <v>931</v>
      </c>
      <c r="L117" s="53" t="s">
        <v>284</v>
      </c>
      <c r="M117" s="13">
        <v>560</v>
      </c>
      <c r="N117" s="14">
        <f t="shared" si="47"/>
        <v>1.53424657534247</v>
      </c>
      <c r="O117" s="15">
        <v>1260</v>
      </c>
      <c r="P117" s="15">
        <f t="shared" si="58"/>
        <v>705600</v>
      </c>
      <c r="Q117" s="16">
        <f>IFERROR(VLOOKUP(G117,SCENARIOS!$A$13:$E$18,5,0),0.025)</f>
        <v>0.05</v>
      </c>
      <c r="R117" s="17">
        <f>IFERROR(VLOOKUP(L117,INPUTS!$A$107:$B$120,2,0),0.0082)</f>
        <v>0.0041</v>
      </c>
      <c r="S117" s="51">
        <f t="shared" si="59"/>
        <v>5.166</v>
      </c>
      <c r="T117" s="15">
        <f t="shared" si="60"/>
        <v>2892.96</v>
      </c>
      <c r="U117" s="15">
        <f>T117/INPUTS!$B$7*1000</f>
        <v>3616200</v>
      </c>
      <c r="V117" s="15">
        <f>T117*INPUTS!$B$6</f>
        <v>9141.7536</v>
      </c>
      <c r="W117" s="54" t="s">
        <v>396</v>
      </c>
      <c r="X117" s="54" t="s">
        <v>396</v>
      </c>
      <c r="Y117" s="20">
        <f>IFERROR(VLOOKUP(E117,INPUTS!$A$44:$B$103,2,0),0)</f>
        <v>0</v>
      </c>
      <c r="Z117" s="15">
        <f t="shared" si="43"/>
        <v>0</v>
      </c>
      <c r="AA117" s="20">
        <f>IFERROR(VLOOKUP(E117,INPUTS!$A$44:$C$103,3,0),SCENARIOS!$J$26)</f>
        <v>0.025</v>
      </c>
      <c r="AB117" s="15">
        <f t="shared" si="61"/>
        <v>92.30578772625</v>
      </c>
      <c r="AC117" s="20">
        <f>IFERROR(VLOOKUP($E117,INPUTS!$A$44:$G$103,4,0),SCENARIOS!$K$26)</f>
        <v>0.1</v>
      </c>
      <c r="AD117" s="15">
        <f t="shared" si="61"/>
        <v>471.232699948207</v>
      </c>
      <c r="AE117" s="20">
        <f>IFERROR(VLOOKUP($E117,INPUTS!$A$44:$G$103,5,0),SCENARIOS!$L$26)</f>
        <v>0.2</v>
      </c>
      <c r="AF117" s="15">
        <f t="shared" si="61"/>
        <v>1202.85121318198</v>
      </c>
      <c r="AG117" s="20">
        <f>IFERROR(VLOOKUP($E117,INPUTS!$A$44:$G$103,6,0),SCENARIOS!$M$26)</f>
        <v>0.3</v>
      </c>
      <c r="AH117" s="15">
        <f t="shared" si="45"/>
        <v>2302.76523872238</v>
      </c>
      <c r="AI117" s="20">
        <f>IFERROR(VLOOKUP($E117,INPUTS!$A$44:$G$103,7,0),SCENARIOS!$N$26)</f>
        <v>0.5</v>
      </c>
      <c r="AJ117" s="15">
        <f t="shared" si="46"/>
        <v>4898.29469491214</v>
      </c>
      <c r="AL117" t="str">
        <f t="shared" si="48"/>
        <v>Y</v>
      </c>
      <c r="AM117" s="21">
        <f t="shared" si="49"/>
        <v>9796.58938982429</v>
      </c>
      <c r="BC117" s="2" t="str">
        <v>WRO</v>
      </c>
      <c r="BD117" s="15">
        <f t="shared" si="50"/>
        <v>0</v>
      </c>
      <c r="BE117" s="15">
        <f t="shared" si="51"/>
        <v>10582.519173529</v>
      </c>
      <c r="BF117" s="15">
        <f t="shared" si="52"/>
        <v>49072.1604746195</v>
      </c>
      <c r="BG117" s="15">
        <f t="shared" si="53"/>
        <v>113776.166816231</v>
      </c>
      <c r="BH117" s="15">
        <f t="shared" si="54"/>
        <v>197846.640694933</v>
      </c>
      <c r="BI117" s="15">
        <f t="shared" si="55"/>
        <v>382264.135408306</v>
      </c>
      <c r="BJ117" s="23"/>
    </row>
    <row r="118" ht="15" customHeight="1" spans="1:62">
      <c r="A118" s="6" t="s">
        <v>1053</v>
      </c>
      <c r="B118" s="52" t="s">
        <v>538</v>
      </c>
      <c r="C118" s="52" t="s">
        <v>539</v>
      </c>
      <c r="D118" s="52" t="s">
        <v>929</v>
      </c>
      <c r="E118" s="10" t="s">
        <v>529</v>
      </c>
      <c r="F118" s="52" t="s">
        <v>528</v>
      </c>
      <c r="G118" s="52" t="s">
        <v>173</v>
      </c>
      <c r="H118" s="52" t="s">
        <v>242</v>
      </c>
      <c r="I118" s="52" t="s">
        <v>421</v>
      </c>
      <c r="J118" s="52" t="s">
        <v>173</v>
      </c>
      <c r="K118" s="52" t="s">
        <v>931</v>
      </c>
      <c r="L118" s="53" t="s">
        <v>284</v>
      </c>
      <c r="M118" s="13">
        <v>701</v>
      </c>
      <c r="N118" s="14">
        <f t="shared" si="47"/>
        <v>1.92054794520548</v>
      </c>
      <c r="O118" s="15">
        <v>297</v>
      </c>
      <c r="P118" s="15">
        <f t="shared" si="58"/>
        <v>208197</v>
      </c>
      <c r="Q118" s="16">
        <f>IFERROR(VLOOKUP(G118,SCENARIOS!$A$13:$E$18,5,0),0.025)</f>
        <v>0.05</v>
      </c>
      <c r="R118" s="17">
        <f>IFERROR(VLOOKUP(L118,INPUTS!$A$107:$B$120,2,0),0.0082)</f>
        <v>0.0041</v>
      </c>
      <c r="S118" s="51">
        <f t="shared" si="59"/>
        <v>1.2177</v>
      </c>
      <c r="T118" s="15">
        <f t="shared" si="60"/>
        <v>853.6077</v>
      </c>
      <c r="U118" s="15">
        <f>T118/INPUTS!$B$7*1000</f>
        <v>1067009.625</v>
      </c>
      <c r="V118" s="15">
        <f>T118*INPUTS!$B$6</f>
        <v>2697.400332</v>
      </c>
      <c r="W118" s="54" t="s">
        <v>396</v>
      </c>
      <c r="X118" s="54" t="s">
        <v>396</v>
      </c>
      <c r="Y118" s="20">
        <f>IFERROR(VLOOKUP(E118,INPUTS!$A$44:$B$103,2,0),0)</f>
        <v>0</v>
      </c>
      <c r="Z118" s="15">
        <f t="shared" si="43"/>
        <v>0</v>
      </c>
      <c r="AA118" s="20">
        <f>IFERROR(VLOOKUP(E118,INPUTS!$A$44:$C$103,3,0),SCENARIOS!$J$26)</f>
        <v>0.025</v>
      </c>
      <c r="AB118" s="15">
        <f t="shared" si="61"/>
        <v>27.2360942279508</v>
      </c>
      <c r="AC118" s="20">
        <f>IFERROR(VLOOKUP($E118,INPUTS!$A$44:$G$103,4,0),SCENARIOS!$K$26)</f>
        <v>0.1</v>
      </c>
      <c r="AD118" s="15">
        <f t="shared" si="61"/>
        <v>139.043699590585</v>
      </c>
      <c r="AE118" s="20">
        <f>IFERROR(VLOOKUP($E118,INPUTS!$A$44:$G$103,5,0),SCENARIOS!$L$26)</f>
        <v>0.2</v>
      </c>
      <c r="AF118" s="15">
        <f t="shared" si="61"/>
        <v>354.917820338505</v>
      </c>
      <c r="AG118" s="20">
        <f>IFERROR(VLOOKUP($E118,INPUTS!$A$44:$G$103,6,0),SCENARIOS!$M$26)</f>
        <v>0.3</v>
      </c>
      <c r="AH118" s="15">
        <f t="shared" si="45"/>
        <v>679.462605451082</v>
      </c>
      <c r="AI118" s="20">
        <f>IFERROR(VLOOKUP($E118,INPUTS!$A$44:$G$103,7,0),SCENARIOS!$N$26)</f>
        <v>0.5</v>
      </c>
      <c r="AJ118" s="15">
        <f t="shared" si="46"/>
        <v>1445.30932624238</v>
      </c>
      <c r="AL118" t="str">
        <f t="shared" si="48"/>
        <v>Y</v>
      </c>
      <c r="AM118" s="21">
        <f t="shared" si="49"/>
        <v>2890.61865248476</v>
      </c>
      <c r="BC118" s="2" t="str">
        <v>WUH</v>
      </c>
      <c r="BD118" s="15">
        <f t="shared" si="50"/>
        <v>0</v>
      </c>
      <c r="BE118" s="15">
        <f t="shared" si="51"/>
        <v>7696.21999630148</v>
      </c>
      <c r="BF118" s="15">
        <f t="shared" si="52"/>
        <v>39290.1747288936</v>
      </c>
      <c r="BG118" s="15">
        <f t="shared" si="53"/>
        <v>100290.651187781</v>
      </c>
      <c r="BH118" s="15">
        <f t="shared" si="54"/>
        <v>191998.663503125</v>
      </c>
      <c r="BI118" s="15">
        <f t="shared" si="55"/>
        <v>408407.257089467</v>
      </c>
      <c r="BJ118" s="23"/>
    </row>
    <row r="119" ht="15" customHeight="1" spans="1:62">
      <c r="A119" s="24" t="s">
        <v>1054</v>
      </c>
      <c r="B119" s="52" t="s">
        <v>538</v>
      </c>
      <c r="C119" s="52" t="s">
        <v>539</v>
      </c>
      <c r="D119" s="52" t="s">
        <v>929</v>
      </c>
      <c r="E119" s="10" t="s">
        <v>529</v>
      </c>
      <c r="F119" s="52" t="s">
        <v>528</v>
      </c>
      <c r="G119" s="52" t="s">
        <v>173</v>
      </c>
      <c r="H119" s="52" t="s">
        <v>576</v>
      </c>
      <c r="I119" s="52" t="s">
        <v>575</v>
      </c>
      <c r="J119" s="52" t="s">
        <v>173</v>
      </c>
      <c r="K119" s="52" t="s">
        <v>931</v>
      </c>
      <c r="L119" s="53" t="s">
        <v>284</v>
      </c>
      <c r="M119" s="13">
        <v>140</v>
      </c>
      <c r="N119" s="14">
        <f t="shared" si="47"/>
        <v>0.383561643835616</v>
      </c>
      <c r="O119" s="15">
        <v>5900</v>
      </c>
      <c r="P119" s="15">
        <f t="shared" si="58"/>
        <v>826000</v>
      </c>
      <c r="Q119" s="16">
        <f>IFERROR(VLOOKUP(G119,SCENARIOS!$A$13:$E$18,5,0),0.025)</f>
        <v>0.05</v>
      </c>
      <c r="R119" s="57">
        <f>IFERROR(VLOOKUP(L119,INPUTS!$A$107:$B$120,2,0),0.0082)</f>
        <v>0.0041</v>
      </c>
      <c r="S119" s="52">
        <f t="shared" si="59"/>
        <v>24.19</v>
      </c>
      <c r="T119" s="15">
        <f t="shared" si="60"/>
        <v>3386.6</v>
      </c>
      <c r="U119" s="15">
        <f>T119/INPUTS!$B$7*1000</f>
        <v>4233250</v>
      </c>
      <c r="V119" s="15">
        <f>T119*INPUTS!$B$6</f>
        <v>10701.656</v>
      </c>
      <c r="W119" s="54" t="s">
        <v>396</v>
      </c>
      <c r="X119" s="54" t="s">
        <v>396</v>
      </c>
      <c r="Y119" s="20">
        <f>IFERROR(VLOOKUP(E119,INPUTS!$A$44:$B$103,2,0),0)</f>
        <v>0</v>
      </c>
      <c r="Z119" s="15">
        <f t="shared" si="43"/>
        <v>0</v>
      </c>
      <c r="AA119" s="20">
        <f>IFERROR(VLOOKUP(E119,INPUTS!$A$44:$C$103,3,0),SCENARIOS!$J$26)</f>
        <v>0.025</v>
      </c>
      <c r="AB119" s="15">
        <f t="shared" si="61"/>
        <v>108.056378489063</v>
      </c>
      <c r="AC119" s="20">
        <f>IFERROR(VLOOKUP($E119,INPUTS!$A$44:$G$103,4,0),SCENARIOS!$K$26)</f>
        <v>0.1</v>
      </c>
      <c r="AD119" s="15">
        <f t="shared" si="61"/>
        <v>551.641454304449</v>
      </c>
      <c r="AE119" s="20">
        <f>IFERROR(VLOOKUP($E119,INPUTS!$A$44:$G$103,5,0),SCENARIOS!$L$26)</f>
        <v>0.2</v>
      </c>
      <c r="AF119" s="15">
        <f t="shared" si="61"/>
        <v>1408.09963447891</v>
      </c>
      <c r="AG119" s="20">
        <f>IFERROR(VLOOKUP($E119,INPUTS!$A$44:$G$103,6,0),SCENARIOS!$M$26)</f>
        <v>0.3</v>
      </c>
      <c r="AH119" s="15">
        <f t="shared" si="45"/>
        <v>2695.69740247263</v>
      </c>
      <c r="AI119" s="20">
        <f>IFERROR(VLOOKUP($E119,INPUTS!$A$44:$G$103,7,0),SCENARIOS!$N$26)</f>
        <v>0.5</v>
      </c>
      <c r="AJ119" s="15">
        <f t="shared" si="46"/>
        <v>5734.11482142493</v>
      </c>
      <c r="AL119" t="str">
        <f t="shared" si="48"/>
        <v>N</v>
      </c>
      <c r="AM119" s="21">
        <f t="shared" si="49"/>
        <v>11468.2296428499</v>
      </c>
      <c r="BC119" s="2" t="str">
        <v>YIP</v>
      </c>
      <c r="BD119" s="15">
        <f t="shared" si="50"/>
        <v>0</v>
      </c>
      <c r="BE119" s="15">
        <f t="shared" si="51"/>
        <v>7673.55444792093</v>
      </c>
      <c r="BF119" s="15">
        <f t="shared" si="52"/>
        <v>34727.6900977645</v>
      </c>
      <c r="BG119" s="15">
        <f t="shared" si="53"/>
        <v>78582.3875826624</v>
      </c>
      <c r="BH119" s="15">
        <f t="shared" si="54"/>
        <v>133363.138049368</v>
      </c>
      <c r="BI119" s="15">
        <f t="shared" si="55"/>
        <v>251480.249476535</v>
      </c>
      <c r="BJ119" s="23"/>
    </row>
    <row r="120" ht="15" customHeight="1" spans="1:62">
      <c r="A120" s="6" t="s">
        <v>1055</v>
      </c>
      <c r="B120" s="52" t="s">
        <v>540</v>
      </c>
      <c r="C120" s="52" t="s">
        <v>541</v>
      </c>
      <c r="D120" s="52" t="s">
        <v>929</v>
      </c>
      <c r="E120" s="10" t="s">
        <v>242</v>
      </c>
      <c r="F120" s="52" t="s">
        <v>421</v>
      </c>
      <c r="G120" s="52" t="s">
        <v>173</v>
      </c>
      <c r="H120" s="52" t="s">
        <v>234</v>
      </c>
      <c r="I120" s="52" t="s">
        <v>424</v>
      </c>
      <c r="J120" s="52" t="s">
        <v>173</v>
      </c>
      <c r="K120" s="52" t="s">
        <v>931</v>
      </c>
      <c r="L120" s="53" t="s">
        <v>291</v>
      </c>
      <c r="M120" s="13">
        <v>984</v>
      </c>
      <c r="N120" s="14">
        <f t="shared" si="47"/>
        <v>2.6958904109589</v>
      </c>
      <c r="O120" s="15">
        <v>5350</v>
      </c>
      <c r="P120" s="15">
        <f t="shared" si="58"/>
        <v>5264400</v>
      </c>
      <c r="Q120" s="16">
        <f>IFERROR(VLOOKUP(G120,SCENARIOS!$A$13:$E$18,5,0),0.025)</f>
        <v>0.05</v>
      </c>
      <c r="R120" s="57">
        <f>IFERROR(VLOOKUP(L120,INPUTS!$A$107:$B$120,2,0),0.0082)</f>
        <v>0.0079</v>
      </c>
      <c r="S120" s="52">
        <f t="shared" si="59"/>
        <v>42.265</v>
      </c>
      <c r="T120" s="15">
        <f t="shared" si="60"/>
        <v>41588.76</v>
      </c>
      <c r="U120" s="15">
        <f>T120/INPUTS!$B$7*1000</f>
        <v>51985950</v>
      </c>
      <c r="V120" s="15">
        <f>T120*INPUTS!$B$6</f>
        <v>131420.4816</v>
      </c>
      <c r="W120" s="54" t="s">
        <v>396</v>
      </c>
      <c r="X120" s="54" t="s">
        <v>396</v>
      </c>
      <c r="Y120" s="20">
        <f>IFERROR(VLOOKUP(E120,INPUTS!$A$44:$B$103,2,0),0)</f>
        <v>0</v>
      </c>
      <c r="Z120" s="15">
        <f t="shared" si="43"/>
        <v>0</v>
      </c>
      <c r="AA120" s="20">
        <f>IFERROR(VLOOKUP(E120,INPUTS!$A$44:$C$103,3,0),SCENARIOS!$J$26)</f>
        <v>0.03</v>
      </c>
      <c r="AB120" s="15">
        <f t="shared" si="61"/>
        <v>1592.36902785713</v>
      </c>
      <c r="AC120" s="20">
        <f>IFERROR(VLOOKUP($E120,INPUTS!$A$44:$G$103,4,0),SCENARIOS!$K$26)</f>
        <v>0.1</v>
      </c>
      <c r="AD120" s="15">
        <f t="shared" si="61"/>
        <v>6774.37076983366</v>
      </c>
      <c r="AE120" s="20">
        <f>IFERROR(VLOOKUP($E120,INPUTS!$A$44:$G$103,5,0),SCENARIOS!$L$26)</f>
        <v>0.2</v>
      </c>
      <c r="AF120" s="15">
        <f t="shared" si="61"/>
        <v>17292.0090221553</v>
      </c>
      <c r="AG120" s="20">
        <f>IFERROR(VLOOKUP($E120,INPUTS!$A$44:$G$103,6,0),SCENARIOS!$M$26)</f>
        <v>0.3</v>
      </c>
      <c r="AH120" s="15">
        <f t="shared" si="45"/>
        <v>33104.2084403406</v>
      </c>
      <c r="AI120" s="20">
        <f>IFERROR(VLOOKUP($E120,INPUTS!$A$44:$G$103,7,0),SCENARIOS!$N$26)</f>
        <v>0.4</v>
      </c>
      <c r="AJ120" s="15">
        <f t="shared" si="46"/>
        <v>56333.7211647515</v>
      </c>
      <c r="AL120" t="str">
        <f t="shared" si="48"/>
        <v>Y</v>
      </c>
      <c r="AM120" s="21">
        <f t="shared" si="49"/>
        <v>140834.302911879</v>
      </c>
      <c r="BC120" s="2" t="str">
        <v>YUL</v>
      </c>
      <c r="BD120" s="15">
        <f t="shared" si="50"/>
        <v>0</v>
      </c>
      <c r="BE120" s="15">
        <f t="shared" si="51"/>
        <v>1085.68135998446</v>
      </c>
      <c r="BF120" s="15">
        <f t="shared" si="52"/>
        <v>4913.39522907474</v>
      </c>
      <c r="BG120" s="15">
        <f t="shared" si="53"/>
        <v>11118.1114307056</v>
      </c>
      <c r="BH120" s="15">
        <f t="shared" si="54"/>
        <v>18868.6838768001</v>
      </c>
      <c r="BI120" s="15">
        <f t="shared" si="55"/>
        <v>35580.3065077476</v>
      </c>
      <c r="BJ120" s="23"/>
    </row>
    <row r="121" ht="15" customHeight="1" spans="1:62">
      <c r="A121" s="24" t="s">
        <v>1056</v>
      </c>
      <c r="B121" s="52" t="s">
        <v>540</v>
      </c>
      <c r="C121" s="52" t="s">
        <v>541</v>
      </c>
      <c r="D121" s="52" t="s">
        <v>929</v>
      </c>
      <c r="E121" s="10" t="s">
        <v>242</v>
      </c>
      <c r="F121" s="52" t="s">
        <v>421</v>
      </c>
      <c r="G121" s="52" t="s">
        <v>173</v>
      </c>
      <c r="H121" s="52" t="s">
        <v>264</v>
      </c>
      <c r="I121" s="52" t="s">
        <v>436</v>
      </c>
      <c r="J121" s="52" t="s">
        <v>173</v>
      </c>
      <c r="K121" s="52" t="s">
        <v>931</v>
      </c>
      <c r="L121" s="53" t="s">
        <v>291</v>
      </c>
      <c r="M121" s="13">
        <v>984</v>
      </c>
      <c r="N121" s="14">
        <f t="shared" si="47"/>
        <v>2.6958904109589</v>
      </c>
      <c r="O121" s="15">
        <v>6300</v>
      </c>
      <c r="P121" s="15">
        <f t="shared" si="58"/>
        <v>6199200</v>
      </c>
      <c r="Q121" s="16">
        <f>IFERROR(VLOOKUP(G121,SCENARIOS!$A$13:$E$18,5,0),0.025)</f>
        <v>0.05</v>
      </c>
      <c r="R121" s="57">
        <f>IFERROR(VLOOKUP(L121,INPUTS!$A$107:$B$120,2,0),0.0082)</f>
        <v>0.0079</v>
      </c>
      <c r="S121" s="52">
        <f t="shared" si="59"/>
        <v>49.77</v>
      </c>
      <c r="T121" s="15">
        <f t="shared" si="60"/>
        <v>48973.68</v>
      </c>
      <c r="U121" s="15">
        <f>T121/INPUTS!$B$7*1000</f>
        <v>61217100</v>
      </c>
      <c r="V121" s="15">
        <f>T121*INPUTS!$B$6</f>
        <v>154756.8288</v>
      </c>
      <c r="W121" s="54" t="s">
        <v>396</v>
      </c>
      <c r="X121" s="54" t="s">
        <v>396</v>
      </c>
      <c r="Y121" s="58">
        <f>IFERROR(VLOOKUP(E121,INPUTS!$A$44:$B$103,2,0),0)</f>
        <v>0</v>
      </c>
      <c r="Z121" s="15">
        <f t="shared" si="43"/>
        <v>0</v>
      </c>
      <c r="AA121" s="20">
        <f>IFERROR(VLOOKUP(E121,INPUTS!$A$44:$C$103,3,0),SCENARIOS!$J$26)</f>
        <v>0.03</v>
      </c>
      <c r="AB121" s="15">
        <f t="shared" si="61"/>
        <v>1875.12614495325</v>
      </c>
      <c r="AC121" s="20">
        <f>IFERROR(VLOOKUP($E121,INPUTS!$A$44:$G$103,4,0),SCENARIOS!$K$26)</f>
        <v>0.1</v>
      </c>
      <c r="AD121" s="15">
        <f t="shared" si="61"/>
        <v>7977.29642055179</v>
      </c>
      <c r="AE121" s="20">
        <f>IFERROR(VLOOKUP($E121,INPUTS!$A$44:$G$103,5,0),SCENARIOS!$L$26)</f>
        <v>0.2</v>
      </c>
      <c r="AF121" s="15">
        <f t="shared" si="61"/>
        <v>20362.552680295</v>
      </c>
      <c r="AG121" s="20">
        <f>IFERROR(VLOOKUP($E121,INPUTS!$A$44:$G$103,6,0),SCENARIOS!$M$26)</f>
        <v>0.3</v>
      </c>
      <c r="AH121" s="15">
        <f t="shared" si="45"/>
        <v>38982.5258269432</v>
      </c>
      <c r="AI121" s="20">
        <f>IFERROR(VLOOKUP($E121,INPUTS!$A$44:$G$103,7,0),SCENARIOS!$N$26)</f>
        <v>0.4</v>
      </c>
      <c r="AJ121" s="15">
        <f t="shared" si="46"/>
        <v>66336.9052968102</v>
      </c>
      <c r="AL121" t="str">
        <f t="shared" si="48"/>
        <v>Y</v>
      </c>
      <c r="AM121" s="21">
        <f t="shared" si="49"/>
        <v>165842.263242025</v>
      </c>
      <c r="BC121" s="2" t="str">
        <v>YVR</v>
      </c>
      <c r="BD121" s="15">
        <f t="shared" si="50"/>
        <v>0</v>
      </c>
      <c r="BE121" s="15">
        <f t="shared" si="51"/>
        <v>13805.645054913</v>
      </c>
      <c r="BF121" s="15">
        <f t="shared" si="52"/>
        <v>62479.2807975257</v>
      </c>
      <c r="BG121" s="15">
        <f t="shared" si="53"/>
        <v>141379.14285964</v>
      </c>
      <c r="BH121" s="15">
        <f t="shared" si="54"/>
        <v>239936.285044251</v>
      </c>
      <c r="BI121" s="15">
        <f t="shared" si="55"/>
        <v>452443.139115885</v>
      </c>
      <c r="BJ121" s="23"/>
    </row>
    <row r="122" ht="15" customHeight="1" spans="1:62">
      <c r="A122" s="6" t="s">
        <v>1057</v>
      </c>
      <c r="B122" s="52" t="s">
        <v>540</v>
      </c>
      <c r="C122" s="52" t="s">
        <v>541</v>
      </c>
      <c r="D122" s="52" t="s">
        <v>929</v>
      </c>
      <c r="E122" s="10" t="s">
        <v>242</v>
      </c>
      <c r="F122" s="52" t="s">
        <v>421</v>
      </c>
      <c r="G122" s="52" t="s">
        <v>173</v>
      </c>
      <c r="H122" s="52" t="s">
        <v>576</v>
      </c>
      <c r="I122" s="52" t="s">
        <v>575</v>
      </c>
      <c r="J122" s="52" t="s">
        <v>173</v>
      </c>
      <c r="K122" s="52" t="s">
        <v>931</v>
      </c>
      <c r="L122" s="53" t="s">
        <v>279</v>
      </c>
      <c r="M122" s="13">
        <v>1476</v>
      </c>
      <c r="N122" s="14">
        <f t="shared" si="47"/>
        <v>4.04383561643836</v>
      </c>
      <c r="O122" s="15">
        <v>5600</v>
      </c>
      <c r="P122" s="15">
        <f t="shared" si="58"/>
        <v>8265600</v>
      </c>
      <c r="Q122" s="16">
        <f>IFERROR(VLOOKUP(G122,SCENARIOS!$A$13:$E$18,5,0),0.025)</f>
        <v>0.05</v>
      </c>
      <c r="R122" s="57">
        <f>IFERROR(VLOOKUP(L122,INPUTS!$A$107:$B$120,2,0),0.0082)</f>
        <v>0.0039</v>
      </c>
      <c r="S122" s="52">
        <f t="shared" si="59"/>
        <v>21.84</v>
      </c>
      <c r="T122" s="15">
        <f t="shared" si="60"/>
        <v>32235.84</v>
      </c>
      <c r="U122" s="15">
        <f>T122/INPUTS!$B$7*1000</f>
        <v>40294800</v>
      </c>
      <c r="V122" s="15">
        <f>T122*INPUTS!$B$6</f>
        <v>101865.2544</v>
      </c>
      <c r="W122" s="54" t="s">
        <v>396</v>
      </c>
      <c r="X122" s="54" t="s">
        <v>396</v>
      </c>
      <c r="Y122" s="58">
        <f>IFERROR(VLOOKUP(E122,INPUTS!$A$44:$B$103,2,0),0)</f>
        <v>0</v>
      </c>
      <c r="Z122" s="15">
        <f t="shared" si="43"/>
        <v>0</v>
      </c>
      <c r="AA122" s="20">
        <f>IFERROR(VLOOKUP(E122,INPUTS!$A$44:$C$103,3,0),SCENARIOS!$J$26)</f>
        <v>0.03</v>
      </c>
      <c r="AB122" s="15">
        <f t="shared" si="61"/>
        <v>1234.260247311</v>
      </c>
      <c r="AC122" s="20">
        <f>IFERROR(VLOOKUP($E122,INPUTS!$A$44:$G$103,4,0),SCENARIOS!$K$26)</f>
        <v>0.1</v>
      </c>
      <c r="AD122" s="15">
        <f t="shared" si="61"/>
        <v>5250.87865656573</v>
      </c>
      <c r="AE122" s="20">
        <f>IFERROR(VLOOKUP($E122,INPUTS!$A$44:$G$103,5,0),SCENARIOS!$L$26)</f>
        <v>0.2</v>
      </c>
      <c r="AF122" s="15">
        <f t="shared" si="61"/>
        <v>13403.1992325992</v>
      </c>
      <c r="AG122" s="20">
        <f>IFERROR(VLOOKUP($E122,INPUTS!$A$44:$G$103,6,0),SCENARIOS!$M$26)</f>
        <v>0.3</v>
      </c>
      <c r="AH122" s="15">
        <f t="shared" si="45"/>
        <v>25659.3840886208</v>
      </c>
      <c r="AI122" s="20">
        <f>IFERROR(VLOOKUP($E122,INPUTS!$A$44:$G$103,7,0),SCENARIOS!$N$26)</f>
        <v>0.4</v>
      </c>
      <c r="AJ122" s="15">
        <f t="shared" si="46"/>
        <v>43664.7984232168</v>
      </c>
      <c r="AL122" t="str">
        <f t="shared" si="48"/>
        <v>Y</v>
      </c>
      <c r="AM122" s="21">
        <f t="shared" si="49"/>
        <v>109161.996058042</v>
      </c>
      <c r="BC122" s="2" t="str">
        <v>YYC</v>
      </c>
      <c r="BD122" s="15">
        <f t="shared" si="50"/>
        <v>0</v>
      </c>
      <c r="BE122" s="15">
        <f t="shared" si="51"/>
        <v>34522.9476484484</v>
      </c>
      <c r="BF122" s="15">
        <f t="shared" si="52"/>
        <v>156238.18601059</v>
      </c>
      <c r="BG122" s="15">
        <f t="shared" si="53"/>
        <v>353538.33363903</v>
      </c>
      <c r="BH122" s="15">
        <f t="shared" si="54"/>
        <v>599994.261376297</v>
      </c>
      <c r="BI122" s="15">
        <f t="shared" si="55"/>
        <v>1131397.39168064</v>
      </c>
      <c r="BJ122" s="23"/>
    </row>
    <row r="123" ht="15" customHeight="1" spans="1:62">
      <c r="A123" s="24" t="s">
        <v>1058</v>
      </c>
      <c r="B123" s="52" t="s">
        <v>542</v>
      </c>
      <c r="C123" s="52" t="s">
        <v>543</v>
      </c>
      <c r="D123" s="52" t="s">
        <v>929</v>
      </c>
      <c r="E123" s="10" t="s">
        <v>545</v>
      </c>
      <c r="F123" s="52" t="s">
        <v>544</v>
      </c>
      <c r="G123" s="52" t="s">
        <v>173</v>
      </c>
      <c r="H123" s="52" t="s">
        <v>224</v>
      </c>
      <c r="I123" s="52" t="s">
        <v>938</v>
      </c>
      <c r="J123" s="52" t="s">
        <v>165</v>
      </c>
      <c r="K123" s="52" t="s">
        <v>931</v>
      </c>
      <c r="L123" s="53" t="s">
        <v>297</v>
      </c>
      <c r="M123" s="13">
        <v>649</v>
      </c>
      <c r="N123" s="14">
        <f t="shared" si="47"/>
        <v>1.77808219178082</v>
      </c>
      <c r="O123" s="15">
        <v>9500</v>
      </c>
      <c r="P123" s="15">
        <f t="shared" si="58"/>
        <v>6165500</v>
      </c>
      <c r="Q123" s="16">
        <f>IFERROR(VLOOKUP(G123,SCENARIOS!$A$13:$E$18,5,0),0.025)</f>
        <v>0.05</v>
      </c>
      <c r="R123" s="57">
        <f>IFERROR(VLOOKUP(L123,INPUTS!$A$107:$B$120,2,0),0.0082)</f>
        <v>0.0105</v>
      </c>
      <c r="S123" s="52">
        <f t="shared" si="59"/>
        <v>99.75</v>
      </c>
      <c r="T123" s="15">
        <f t="shared" si="60"/>
        <v>64737.75</v>
      </c>
      <c r="U123" s="15">
        <f>T123/INPUTS!$B$7*1000</f>
        <v>80922187.5</v>
      </c>
      <c r="V123" s="15">
        <f>T123*INPUTS!$B$6</f>
        <v>204571.29</v>
      </c>
      <c r="W123" s="54" t="s">
        <v>396</v>
      </c>
      <c r="X123" s="54" t="s">
        <v>396</v>
      </c>
      <c r="Y123" s="58">
        <f>IFERROR(VLOOKUP(E123,INPUTS!$A$44:$B$103,2,0),0)</f>
        <v>0</v>
      </c>
      <c r="Z123" s="15">
        <f t="shared" si="43"/>
        <v>0</v>
      </c>
      <c r="AA123" s="20">
        <f>IFERROR(VLOOKUP(E123,INPUTS!$A$44:$C$103,3,0),SCENARIOS!$J$26)</f>
        <v>0.025</v>
      </c>
      <c r="AB123" s="15">
        <f t="shared" si="61"/>
        <v>2065.58991806836</v>
      </c>
      <c r="AC123" s="20">
        <f>IFERROR(VLOOKUP($E123,INPUTS!$A$44:$G$103,4,0),SCENARIOS!$K$26)</f>
        <v>0.1</v>
      </c>
      <c r="AD123" s="15">
        <f t="shared" si="61"/>
        <v>10545.0973124661</v>
      </c>
      <c r="AE123" s="20">
        <f>IFERROR(VLOOKUP($E123,INPUTS!$A$44:$G$103,5,0),SCENARIOS!$L$26)</f>
        <v>0.2</v>
      </c>
      <c r="AF123" s="15">
        <f t="shared" si="61"/>
        <v>26917.0265493377</v>
      </c>
      <c r="AG123" s="20">
        <f>IFERROR(VLOOKUP($E123,INPUTS!$A$44:$G$103,6,0),SCENARIOS!$M$26)</f>
        <v>0.3</v>
      </c>
      <c r="AH123" s="15">
        <f t="shared" si="45"/>
        <v>51530.557053364</v>
      </c>
      <c r="AI123" s="20">
        <f>IFERROR(VLOOKUP($E123,INPUTS!$A$44:$G$103,7,0),SCENARIOS!$N$26)</f>
        <v>0.5</v>
      </c>
      <c r="AJ123" s="15">
        <f t="shared" si="46"/>
        <v>109612.499787605</v>
      </c>
      <c r="AL123" t="str">
        <f t="shared" si="48"/>
        <v>Y</v>
      </c>
      <c r="AM123" s="21">
        <f t="shared" si="49"/>
        <v>219224.999575209</v>
      </c>
      <c r="BC123" s="2" t="str">
        <v>YYZ</v>
      </c>
      <c r="BD123" s="15">
        <f t="shared" si="50"/>
        <v>0</v>
      </c>
      <c r="BE123" s="15">
        <f t="shared" si="51"/>
        <v>71229.5952031563</v>
      </c>
      <c r="BF123" s="15">
        <f t="shared" si="52"/>
        <v>322358.996054903</v>
      </c>
      <c r="BG123" s="15">
        <f t="shared" si="53"/>
        <v>729439.231271387</v>
      </c>
      <c r="BH123" s="15">
        <f t="shared" si="54"/>
        <v>1237940.30559761</v>
      </c>
      <c r="BI123" s="15">
        <f t="shared" si="55"/>
        <v>2334359.71470244</v>
      </c>
      <c r="BJ123" s="23"/>
    </row>
    <row r="124" ht="15" customHeight="1" spans="1:62">
      <c r="A124" s="6" t="s">
        <v>1059</v>
      </c>
      <c r="B124" s="52" t="s">
        <v>542</v>
      </c>
      <c r="C124" s="52" t="s">
        <v>543</v>
      </c>
      <c r="D124" s="52" t="s">
        <v>929</v>
      </c>
      <c r="E124" s="10" t="s">
        <v>545</v>
      </c>
      <c r="F124" s="52" t="s">
        <v>544</v>
      </c>
      <c r="G124" s="52" t="s">
        <v>173</v>
      </c>
      <c r="H124" s="52" t="s">
        <v>234</v>
      </c>
      <c r="I124" s="52" t="s">
        <v>424</v>
      </c>
      <c r="J124" s="52" t="s">
        <v>173</v>
      </c>
      <c r="K124" s="52" t="s">
        <v>931</v>
      </c>
      <c r="L124" s="53" t="s">
        <v>295</v>
      </c>
      <c r="M124" s="13">
        <v>1297</v>
      </c>
      <c r="N124" s="14">
        <f t="shared" si="47"/>
        <v>3.55342465753425</v>
      </c>
      <c r="O124" s="15">
        <v>4600</v>
      </c>
      <c r="P124" s="15">
        <f t="shared" si="58"/>
        <v>5966200</v>
      </c>
      <c r="Q124" s="16">
        <f>IFERROR(VLOOKUP(G124,SCENARIOS!$A$13:$E$18,5,0),0.025)</f>
        <v>0.05</v>
      </c>
      <c r="R124" s="57">
        <f>IFERROR(VLOOKUP(L124,INPUTS!$A$107:$B$120,2,0),0.0082)</f>
        <v>0.0089</v>
      </c>
      <c r="S124" s="52">
        <f t="shared" si="59"/>
        <v>40.94</v>
      </c>
      <c r="T124" s="15">
        <f t="shared" si="60"/>
        <v>53099.18</v>
      </c>
      <c r="U124" s="15">
        <f>T124/INPUTS!$B$7*1000</f>
        <v>66373975</v>
      </c>
      <c r="V124" s="15">
        <f>T124*INPUTS!$B$6</f>
        <v>167793.4088</v>
      </c>
      <c r="W124" s="54" t="s">
        <v>396</v>
      </c>
      <c r="X124" s="54" t="s">
        <v>396</v>
      </c>
      <c r="Y124" s="58">
        <f>IFERROR(VLOOKUP(E124,INPUTS!$A$44:$B$103,2,0),0)</f>
        <v>0</v>
      </c>
      <c r="Z124" s="15">
        <f t="shared" si="43"/>
        <v>0</v>
      </c>
      <c r="AA124" s="20">
        <f>IFERROR(VLOOKUP(E124,INPUTS!$A$44:$C$103,3,0),SCENARIOS!$J$26)</f>
        <v>0.025</v>
      </c>
      <c r="AB124" s="15">
        <f t="shared" si="61"/>
        <v>1694.23761044672</v>
      </c>
      <c r="AC124" s="20">
        <f>IFERROR(VLOOKUP($E124,INPUTS!$A$44:$G$103,4,0),SCENARIOS!$K$26)</f>
        <v>0.1</v>
      </c>
      <c r="AD124" s="15">
        <f t="shared" si="61"/>
        <v>8649.29689882882</v>
      </c>
      <c r="AE124" s="20">
        <f>IFERROR(VLOOKUP($E124,INPUTS!$A$44:$G$103,5,0),SCENARIOS!$L$26)</f>
        <v>0.2</v>
      </c>
      <c r="AF124" s="15">
        <f t="shared" si="61"/>
        <v>22077.8763211273</v>
      </c>
      <c r="AG124" s="20">
        <f>IFERROR(VLOOKUP($E124,INPUTS!$A$44:$G$103,6,0),SCENARIOS!$M$26)</f>
        <v>0.3</v>
      </c>
      <c r="AH124" s="15">
        <f t="shared" si="45"/>
        <v>42266.3797317152</v>
      </c>
      <c r="AI124" s="20">
        <f>IFERROR(VLOOKUP($E124,INPUTS!$A$44:$G$103,7,0),SCENARIOS!$N$26)</f>
        <v>0.5</v>
      </c>
      <c r="AJ124" s="15">
        <f t="shared" si="46"/>
        <v>89906.3352753529</v>
      </c>
      <c r="AL124" t="str">
        <f t="shared" si="48"/>
        <v>Y</v>
      </c>
      <c r="AM124" s="21">
        <f t="shared" si="49"/>
        <v>179812.670550706</v>
      </c>
      <c r="BC124" s="2" t="str">
        <v>ZRH</v>
      </c>
      <c r="BD124" s="15">
        <f t="shared" si="50"/>
        <v>32578.7776</v>
      </c>
      <c r="BE124" s="15">
        <f t="shared" si="51"/>
        <v>113303.196732197</v>
      </c>
      <c r="BF124" s="15">
        <f t="shared" si="52"/>
        <v>328373.64626737</v>
      </c>
      <c r="BG124" s="15">
        <f t="shared" si="53"/>
        <v>761350.109602243</v>
      </c>
      <c r="BH124" s="15">
        <f t="shared" si="54"/>
        <v>1176817.92470312</v>
      </c>
      <c r="BI124" s="15">
        <f t="shared" si="55"/>
        <v>1705318.13784983</v>
      </c>
      <c r="BJ124" s="23"/>
    </row>
    <row r="125" ht="15" customHeight="1" spans="1:62">
      <c r="A125" s="24" t="s">
        <v>1060</v>
      </c>
      <c r="B125" s="52" t="s">
        <v>542</v>
      </c>
      <c r="C125" s="52" t="s">
        <v>543</v>
      </c>
      <c r="D125" s="52" t="s">
        <v>929</v>
      </c>
      <c r="E125" s="10" t="s">
        <v>545</v>
      </c>
      <c r="F125" s="52" t="s">
        <v>544</v>
      </c>
      <c r="G125" s="52" t="s">
        <v>173</v>
      </c>
      <c r="H125" s="52" t="s">
        <v>200</v>
      </c>
      <c r="I125" s="52" t="s">
        <v>391</v>
      </c>
      <c r="J125" s="52" t="s">
        <v>165</v>
      </c>
      <c r="K125" s="52" t="s">
        <v>931</v>
      </c>
      <c r="L125" s="53" t="s">
        <v>293</v>
      </c>
      <c r="M125" s="13">
        <v>649</v>
      </c>
      <c r="N125" s="14">
        <f t="shared" si="47"/>
        <v>1.77808219178082</v>
      </c>
      <c r="O125" s="15">
        <v>9300</v>
      </c>
      <c r="P125" s="15">
        <f t="shared" si="58"/>
        <v>6035700</v>
      </c>
      <c r="Q125" s="16">
        <f>IFERROR(VLOOKUP(G125,SCENARIOS!$A$13:$E$18,5,0),0.025)</f>
        <v>0.05</v>
      </c>
      <c r="R125" s="57">
        <f>IFERROR(VLOOKUP(L125,INPUTS!$A$107:$B$120,2,0),0.0082)</f>
        <v>0.0079</v>
      </c>
      <c r="S125" s="52">
        <f t="shared" si="59"/>
        <v>73.47</v>
      </c>
      <c r="T125" s="15">
        <f t="shared" si="60"/>
        <v>47682.03</v>
      </c>
      <c r="U125" s="15">
        <f>T125/INPUTS!$B$7*1000</f>
        <v>59602537.5</v>
      </c>
      <c r="V125" s="15">
        <f>T125*INPUTS!$B$6</f>
        <v>150675.2148</v>
      </c>
      <c r="W125" s="54" t="s">
        <v>396</v>
      </c>
      <c r="X125" s="54" t="s">
        <v>396</v>
      </c>
      <c r="Y125" s="58">
        <f>IFERROR(VLOOKUP(E125,INPUTS!$A$44:$B$103,2,0),0)</f>
        <v>0</v>
      </c>
      <c r="Z125" s="15">
        <f t="shared" si="43"/>
        <v>0</v>
      </c>
      <c r="AA125" s="20">
        <f>IFERROR(VLOOKUP(E125,INPUTS!$A$44:$C$103,3,0),SCENARIOS!$J$26)</f>
        <v>0.025</v>
      </c>
      <c r="AB125" s="15">
        <f t="shared" si="61"/>
        <v>1521.3923937893</v>
      </c>
      <c r="AC125" s="20">
        <f>IFERROR(VLOOKUP($E125,INPUTS!$A$44:$G$103,4,0),SCENARIOS!$K$26)</f>
        <v>0.1</v>
      </c>
      <c r="AD125" s="15">
        <f t="shared" si="61"/>
        <v>7766.90024608408</v>
      </c>
      <c r="AE125" s="20">
        <f>IFERROR(VLOOKUP($E125,INPUTS!$A$44:$G$103,5,0),SCENARIOS!$L$26)</f>
        <v>0.2</v>
      </c>
      <c r="AF125" s="15">
        <f t="shared" si="61"/>
        <v>19825.5031637076</v>
      </c>
      <c r="AG125" s="20">
        <f>IFERROR(VLOOKUP($E125,INPUTS!$A$44:$G$103,6,0),SCENARIOS!$M$26)</f>
        <v>0.3</v>
      </c>
      <c r="AH125" s="15">
        <f t="shared" si="45"/>
        <v>37954.3862326882</v>
      </c>
      <c r="AI125" s="20">
        <f>IFERROR(VLOOKUP($E125,INPUTS!$A$44:$G$103,7,0),SCENARIOS!$N$26)</f>
        <v>0.5</v>
      </c>
      <c r="AJ125" s="15">
        <f t="shared" si="46"/>
        <v>80734.1389413064</v>
      </c>
      <c r="AL125" t="str">
        <f t="shared" si="48"/>
        <v>Y</v>
      </c>
      <c r="AM125" s="21">
        <f t="shared" si="49"/>
        <v>161468.277882613</v>
      </c>
      <c r="BC125">
        <v>0</v>
      </c>
    </row>
    <row r="126" ht="15" customHeight="1" spans="1:62">
      <c r="A126" s="6" t="s">
        <v>1061</v>
      </c>
      <c r="B126" s="52" t="s">
        <v>546</v>
      </c>
      <c r="C126" s="52" t="s">
        <v>547</v>
      </c>
      <c r="D126" s="52" t="s">
        <v>929</v>
      </c>
      <c r="E126" s="10" t="s">
        <v>549</v>
      </c>
      <c r="F126" s="52" t="s">
        <v>548</v>
      </c>
      <c r="G126" s="52" t="s">
        <v>173</v>
      </c>
      <c r="H126" s="52" t="s">
        <v>203</v>
      </c>
      <c r="I126" s="52" t="s">
        <v>399</v>
      </c>
      <c r="J126" s="52" t="s">
        <v>165</v>
      </c>
      <c r="K126" s="52" t="s">
        <v>931</v>
      </c>
      <c r="L126" s="53" t="s">
        <v>291</v>
      </c>
      <c r="M126" s="13">
        <v>154</v>
      </c>
      <c r="N126" s="14">
        <f t="shared" si="47"/>
        <v>0.421917808219178</v>
      </c>
      <c r="O126" s="15">
        <v>9100</v>
      </c>
      <c r="P126" s="15">
        <f t="shared" si="58"/>
        <v>1401400</v>
      </c>
      <c r="Q126" s="16">
        <f>IFERROR(VLOOKUP(G126,SCENARIOS!$A$13:$E$18,5,0),0.025)</f>
        <v>0.05</v>
      </c>
      <c r="R126" s="57">
        <f>IFERROR(VLOOKUP(L126,INPUTS!$A$107:$B$120,2,0),0.0082)</f>
        <v>0.0079</v>
      </c>
      <c r="S126" s="52">
        <f t="shared" si="59"/>
        <v>71.89</v>
      </c>
      <c r="T126" s="15">
        <f t="shared" si="60"/>
        <v>11071.06</v>
      </c>
      <c r="U126" s="15">
        <f>T126/INPUTS!$B$7*1000</f>
        <v>13838825</v>
      </c>
      <c r="V126" s="15">
        <f>T126*INPUTS!$B$6</f>
        <v>34984.5496</v>
      </c>
      <c r="W126" s="54" t="s">
        <v>396</v>
      </c>
      <c r="X126" s="54" t="s">
        <v>396</v>
      </c>
      <c r="Y126" s="58">
        <f>IFERROR(VLOOKUP(E126,INPUTS!$A$44:$B$103,2,0),0)</f>
        <v>0</v>
      </c>
      <c r="Z126" s="15">
        <f t="shared" si="43"/>
        <v>0</v>
      </c>
      <c r="AA126" s="20">
        <f>IFERROR(VLOOKUP(E126,INPUTS!$A$44:$C$103,3,0),SCENARIOS!$J$26)</f>
        <v>0.025</v>
      </c>
      <c r="AB126" s="15">
        <f t="shared" si="61"/>
        <v>353.244743883281</v>
      </c>
      <c r="AC126" s="20">
        <f>IFERROR(VLOOKUP($E126,INPUTS!$A$44:$G$103,4,0),SCENARIOS!$K$26)</f>
        <v>0.1</v>
      </c>
      <c r="AD126" s="15">
        <f t="shared" si="61"/>
        <v>1803.35901467307</v>
      </c>
      <c r="AE126" s="20">
        <f>IFERROR(VLOOKUP($E126,INPUTS!$A$44:$G$103,5,0),SCENARIOS!$L$26)</f>
        <v>0.2</v>
      </c>
      <c r="AF126" s="15">
        <f t="shared" si="61"/>
        <v>4603.1877219908</v>
      </c>
      <c r="AG126" s="20">
        <f>IFERROR(VLOOKUP($E126,INPUTS!$A$44:$G$103,6,0),SCENARIOS!$M$26)</f>
        <v>0.3</v>
      </c>
      <c r="AH126" s="15">
        <f t="shared" si="45"/>
        <v>8812.44542745486</v>
      </c>
      <c r="AI126" s="20">
        <f>IFERROR(VLOOKUP($E126,INPUTS!$A$44:$G$103,7,0),SCENARIOS!$N$26)</f>
        <v>0.5</v>
      </c>
      <c r="AJ126" s="15">
        <f t="shared" si="46"/>
        <v>18745.2693659968</v>
      </c>
      <c r="AL126" t="str">
        <f t="shared" si="48"/>
        <v>N</v>
      </c>
      <c r="AM126" s="21">
        <f t="shared" si="49"/>
        <v>37490.5387319936</v>
      </c>
      <c r="BC126" s="2" t="s">
        <v>940</v>
      </c>
      <c r="BD126" s="50">
        <f>SUM(BD4:BD124)</f>
        <v>884809.06526</v>
      </c>
      <c r="BE126" s="50">
        <f t="shared" ref="BE126:BI126" si="62">SUM(BE4:BE124)</f>
        <v>7837975.83467905</v>
      </c>
      <c r="BF126" s="50">
        <f t="shared" si="62"/>
        <v>26678006.9120438</v>
      </c>
      <c r="BG126" s="50">
        <f t="shared" si="62"/>
        <v>64459412.5738445</v>
      </c>
      <c r="BH126" s="50">
        <f t="shared" si="62"/>
        <v>112294054.232239</v>
      </c>
      <c r="BI126" s="50">
        <f t="shared" si="62"/>
        <v>202574256.232952</v>
      </c>
    </row>
    <row r="127" ht="15" customHeight="1" spans="1:62">
      <c r="A127" s="24" t="s">
        <v>1062</v>
      </c>
      <c r="B127" s="52" t="s">
        <v>546</v>
      </c>
      <c r="C127" s="52" t="s">
        <v>547</v>
      </c>
      <c r="D127" s="52" t="s">
        <v>929</v>
      </c>
      <c r="E127" s="10" t="s">
        <v>549</v>
      </c>
      <c r="F127" s="52" t="s">
        <v>548</v>
      </c>
      <c r="G127" s="52" t="s">
        <v>173</v>
      </c>
      <c r="H127" s="52" t="s">
        <v>234</v>
      </c>
      <c r="I127" s="52" t="s">
        <v>424</v>
      </c>
      <c r="J127" s="52" t="s">
        <v>173</v>
      </c>
      <c r="K127" s="52" t="s">
        <v>931</v>
      </c>
      <c r="L127" s="53" t="s">
        <v>293</v>
      </c>
      <c r="M127" s="13">
        <v>307</v>
      </c>
      <c r="N127" s="14">
        <f t="shared" si="47"/>
        <v>0.841095890410959</v>
      </c>
      <c r="O127" s="15">
        <v>3800</v>
      </c>
      <c r="P127" s="15">
        <f t="shared" si="58"/>
        <v>1166600</v>
      </c>
      <c r="Q127" s="16">
        <f>IFERROR(VLOOKUP(G127,SCENARIOS!$A$13:$E$18,5,0),0.025)</f>
        <v>0.05</v>
      </c>
      <c r="R127" s="57">
        <f>IFERROR(VLOOKUP(L127,INPUTS!$A$107:$B$120,2,0),0.0082)</f>
        <v>0.0079</v>
      </c>
      <c r="S127" s="52">
        <f t="shared" si="59"/>
        <v>30.02</v>
      </c>
      <c r="T127" s="15">
        <f t="shared" si="60"/>
        <v>9216.14</v>
      </c>
      <c r="U127" s="15">
        <f>T127/INPUTS!$B$7*1000</f>
        <v>11520175</v>
      </c>
      <c r="V127" s="15">
        <f>T127*INPUTS!$B$6</f>
        <v>29123.0024</v>
      </c>
      <c r="W127" s="54" t="s">
        <v>396</v>
      </c>
      <c r="X127" s="54" t="s">
        <v>396</v>
      </c>
      <c r="Y127" s="58">
        <f>IFERROR(VLOOKUP(E127,INPUTS!$A$44:$B$103,2,0),0)</f>
        <v>0</v>
      </c>
      <c r="Z127" s="15">
        <f t="shared" si="43"/>
        <v>0</v>
      </c>
      <c r="AA127" s="20">
        <f>IFERROR(VLOOKUP(E127,INPUTS!$A$44:$C$103,3,0),SCENARIOS!$J$26)</f>
        <v>0.025</v>
      </c>
      <c r="AB127" s="15">
        <f t="shared" si="61"/>
        <v>294.059738985469</v>
      </c>
      <c r="AC127" s="20">
        <f>IFERROR(VLOOKUP($E127,INPUTS!$A$44:$G$103,4,0),SCENARIOS!$K$26)</f>
        <v>0.1</v>
      </c>
      <c r="AD127" s="15">
        <f t="shared" si="61"/>
        <v>1501.21209256287</v>
      </c>
      <c r="AE127" s="20">
        <f>IFERROR(VLOOKUP($E127,INPUTS!$A$44:$G$103,5,0),SCENARIOS!$L$26)</f>
        <v>0.2</v>
      </c>
      <c r="AF127" s="15">
        <f t="shared" si="61"/>
        <v>3831.93863028006</v>
      </c>
      <c r="AG127" s="20">
        <f>IFERROR(VLOOKUP($E127,INPUTS!$A$44:$G$103,6,0),SCENARIOS!$M$26)</f>
        <v>0.3</v>
      </c>
      <c r="AH127" s="15">
        <f t="shared" si="45"/>
        <v>7335.94893368691</v>
      </c>
      <c r="AI127" s="20">
        <f>IFERROR(VLOOKUP($E127,INPUTS!$A$44:$G$103,7,0),SCENARIOS!$N$26)</f>
        <v>0.5</v>
      </c>
      <c r="AJ127" s="15">
        <f t="shared" si="46"/>
        <v>15604.5606125102</v>
      </c>
      <c r="AL127" t="str">
        <f t="shared" si="48"/>
        <v>N</v>
      </c>
      <c r="AM127" s="21">
        <f t="shared" si="49"/>
        <v>31209.1212250205</v>
      </c>
    </row>
    <row r="128" ht="15" customHeight="1" spans="1:62">
      <c r="A128" s="6" t="s">
        <v>1063</v>
      </c>
      <c r="B128" s="52" t="s">
        <v>546</v>
      </c>
      <c r="C128" s="52" t="s">
        <v>547</v>
      </c>
      <c r="D128" s="52" t="s">
        <v>929</v>
      </c>
      <c r="E128" s="10" t="s">
        <v>549</v>
      </c>
      <c r="F128" s="52" t="s">
        <v>548</v>
      </c>
      <c r="G128" s="52" t="s">
        <v>173</v>
      </c>
      <c r="H128" s="52" t="s">
        <v>264</v>
      </c>
      <c r="I128" s="52" t="s">
        <v>436</v>
      </c>
      <c r="J128" s="52" t="s">
        <v>173</v>
      </c>
      <c r="K128" s="52" t="s">
        <v>931</v>
      </c>
      <c r="L128" s="53" t="s">
        <v>291</v>
      </c>
      <c r="M128" s="13">
        <v>154</v>
      </c>
      <c r="N128" s="14">
        <f t="shared" si="47"/>
        <v>0.421917808219178</v>
      </c>
      <c r="O128" s="15">
        <v>8300</v>
      </c>
      <c r="P128" s="15">
        <f t="shared" si="58"/>
        <v>1278200</v>
      </c>
      <c r="Q128" s="16">
        <f>IFERROR(VLOOKUP(G128,SCENARIOS!$A$13:$E$18,5,0),0.025)</f>
        <v>0.05</v>
      </c>
      <c r="R128" s="57">
        <f>IFERROR(VLOOKUP(L128,INPUTS!$A$107:$B$120,2,0),0.0082)</f>
        <v>0.0079</v>
      </c>
      <c r="S128" s="52">
        <f t="shared" si="59"/>
        <v>65.57</v>
      </c>
      <c r="T128" s="15">
        <f t="shared" si="60"/>
        <v>10097.78</v>
      </c>
      <c r="U128" s="15">
        <f>T128/INPUTS!$B$7*1000</f>
        <v>12622225</v>
      </c>
      <c r="V128" s="15">
        <f>T128*INPUTS!$B$6</f>
        <v>31908.9848</v>
      </c>
      <c r="W128" s="54" t="s">
        <v>396</v>
      </c>
      <c r="X128" s="54" t="s">
        <v>396</v>
      </c>
      <c r="Y128" s="58">
        <f>IFERROR(VLOOKUP(E128,INPUTS!$A$44:$B$103,2,0),0)</f>
        <v>0</v>
      </c>
      <c r="Z128" s="15">
        <f t="shared" si="43"/>
        <v>0</v>
      </c>
      <c r="AA128" s="20">
        <f>IFERROR(VLOOKUP(E128,INPUTS!$A$44:$C$103,3,0),SCENARIOS!$J$26)</f>
        <v>0.025</v>
      </c>
      <c r="AB128" s="15">
        <f t="shared" si="61"/>
        <v>322.190260904531</v>
      </c>
      <c r="AC128" s="20">
        <f>IFERROR(VLOOKUP($E128,INPUTS!$A$44:$G$103,4,0),SCENARIOS!$K$26)</f>
        <v>0.1</v>
      </c>
      <c r="AD128" s="15">
        <f t="shared" si="61"/>
        <v>1644.82195843807</v>
      </c>
      <c r="AE128" s="20">
        <f>IFERROR(VLOOKUP($E128,INPUTS!$A$44:$G$103,5,0),SCENARIOS!$L$26)</f>
        <v>0.2</v>
      </c>
      <c r="AF128" s="15">
        <f t="shared" si="61"/>
        <v>4198.5118782993</v>
      </c>
      <c r="AG128" s="20">
        <f>IFERROR(VLOOKUP($E128,INPUTS!$A$44:$G$103,6,0),SCENARIOS!$M$26)</f>
        <v>0.3</v>
      </c>
      <c r="AH128" s="15">
        <f t="shared" si="45"/>
        <v>8037.72495031597</v>
      </c>
      <c r="AI128" s="20">
        <f>IFERROR(VLOOKUP($E128,INPUTS!$A$44:$G$103,7,0),SCENARIOS!$N$26)</f>
        <v>0.5</v>
      </c>
      <c r="AJ128" s="15">
        <f t="shared" si="46"/>
        <v>17097.3335975575</v>
      </c>
      <c r="AL128" t="str">
        <f t="shared" si="48"/>
        <v>N</v>
      </c>
      <c r="AM128" s="21">
        <f t="shared" si="49"/>
        <v>34194.667195115</v>
      </c>
      <c r="BD128" s="59">
        <f>1-BD126/AU11</f>
        <v>0</v>
      </c>
      <c r="BE128" s="59">
        <f t="shared" ref="BE128:BI128" si="63">1-BE126/AV11</f>
        <v>0</v>
      </c>
      <c r="BF128" s="59">
        <f t="shared" si="63"/>
        <v>0</v>
      </c>
      <c r="BG128" s="59">
        <f t="shared" si="63"/>
        <v>0</v>
      </c>
      <c r="BH128" s="59">
        <f t="shared" si="63"/>
        <v>0</v>
      </c>
      <c r="BI128" s="59">
        <f t="shared" si="63"/>
        <v>0</v>
      </c>
    </row>
    <row r="129" ht="15" customHeight="1" spans="1:71">
      <c r="A129" s="24" t="s">
        <v>1064</v>
      </c>
      <c r="B129" s="52" t="s">
        <v>550</v>
      </c>
      <c r="C129" s="52" t="s">
        <v>551</v>
      </c>
      <c r="D129" s="52" t="s">
        <v>929</v>
      </c>
      <c r="E129" s="10" t="s">
        <v>552</v>
      </c>
      <c r="F129" s="52" t="s">
        <v>548</v>
      </c>
      <c r="G129" s="52" t="s">
        <v>173</v>
      </c>
      <c r="H129" s="52" t="s">
        <v>234</v>
      </c>
      <c r="I129" s="52" t="s">
        <v>424</v>
      </c>
      <c r="J129" s="52" t="s">
        <v>173</v>
      </c>
      <c r="K129" s="52" t="s">
        <v>931</v>
      </c>
      <c r="L129" s="53" t="s">
        <v>282</v>
      </c>
      <c r="M129" s="13">
        <v>307</v>
      </c>
      <c r="N129" s="14">
        <f t="shared" si="47"/>
        <v>0.841095890410959</v>
      </c>
      <c r="O129" s="15">
        <v>4300</v>
      </c>
      <c r="P129" s="15">
        <f t="shared" si="58"/>
        <v>1320100</v>
      </c>
      <c r="Q129" s="16">
        <f>IFERROR(VLOOKUP(G129,SCENARIOS!$A$13:$E$18,5,0),0.025)</f>
        <v>0.05</v>
      </c>
      <c r="R129" s="57">
        <f>IFERROR(VLOOKUP(L129,INPUTS!$A$107:$B$120,2,0),0.0082)</f>
        <v>0.0042</v>
      </c>
      <c r="S129" s="52">
        <f t="shared" si="59"/>
        <v>18.06</v>
      </c>
      <c r="T129" s="15">
        <f t="shared" si="60"/>
        <v>5544.42</v>
      </c>
      <c r="U129" s="15">
        <f>T129/INPUTS!$B$7*1000</f>
        <v>6930525</v>
      </c>
      <c r="V129" s="15">
        <f>T129*INPUTS!$B$6</f>
        <v>17520.3672</v>
      </c>
      <c r="W129" s="54" t="s">
        <v>396</v>
      </c>
      <c r="X129" s="54" t="s">
        <v>396</v>
      </c>
      <c r="Y129" s="58">
        <f>IFERROR(VLOOKUP(E129,INPUTS!$A$44:$B$103,2,0),0)</f>
        <v>0</v>
      </c>
      <c r="Z129" s="15">
        <f t="shared" si="43"/>
        <v>0</v>
      </c>
      <c r="AA129" s="20">
        <f>IFERROR(VLOOKUP(E129,INPUTS!$A$44:$C$103,3,0),SCENARIOS!$J$26)</f>
        <v>0.025</v>
      </c>
      <c r="AB129" s="15">
        <f t="shared" si="61"/>
        <v>176.906025518906</v>
      </c>
      <c r="AC129" s="20">
        <f>IFERROR(VLOOKUP($E129,INPUTS!$A$44:$G$103,4,0),SCENARIOS!$K$26)</f>
        <v>0.1</v>
      </c>
      <c r="AD129" s="15">
        <f t="shared" si="61"/>
        <v>903.127594659738</v>
      </c>
      <c r="AE129" s="20">
        <f>IFERROR(VLOOKUP($E129,INPUTS!$A$44:$G$103,5,0),SCENARIOS!$L$26)</f>
        <v>0.2</v>
      </c>
      <c r="AF129" s="15">
        <f t="shared" si="61"/>
        <v>2305.29019529839</v>
      </c>
      <c r="AG129" s="20">
        <f>IFERROR(VLOOKUP($E129,INPUTS!$A$44:$G$103,6,0),SCENARIOS!$M$26)</f>
        <v>0.3</v>
      </c>
      <c r="AH129" s="15">
        <f t="shared" si="45"/>
        <v>4413.29905870705</v>
      </c>
      <c r="AI129" s="20">
        <f>IFERROR(VLOOKUP($E129,INPUTS!$A$44:$G$103,7,0),SCENARIOS!$N$26)</f>
        <v>0.5</v>
      </c>
      <c r="AJ129" s="15">
        <f t="shared" si="46"/>
        <v>9387.68703071069</v>
      </c>
      <c r="AL129" t="str">
        <f t="shared" si="48"/>
        <v>N</v>
      </c>
      <c r="AM129" s="21">
        <f t="shared" si="49"/>
        <v>18775.3740614214</v>
      </c>
    </row>
    <row r="130" ht="15" customHeight="1" spans="1:71">
      <c r="A130" s="6" t="s">
        <v>1065</v>
      </c>
      <c r="B130" s="52" t="s">
        <v>550</v>
      </c>
      <c r="C130" s="52" t="s">
        <v>551</v>
      </c>
      <c r="D130" s="52" t="s">
        <v>929</v>
      </c>
      <c r="E130" s="10" t="s">
        <v>552</v>
      </c>
      <c r="F130" s="52" t="s">
        <v>548</v>
      </c>
      <c r="G130" s="52" t="s">
        <v>173</v>
      </c>
      <c r="H130" s="52" t="s">
        <v>505</v>
      </c>
      <c r="I130" s="52" t="s">
        <v>504</v>
      </c>
      <c r="J130" s="52" t="s">
        <v>173</v>
      </c>
      <c r="K130" s="52" t="s">
        <v>931</v>
      </c>
      <c r="L130" s="53" t="s">
        <v>282</v>
      </c>
      <c r="M130" s="13">
        <v>307</v>
      </c>
      <c r="N130" s="14">
        <f t="shared" si="47"/>
        <v>0.841095890410959</v>
      </c>
      <c r="O130" s="15">
        <v>4200</v>
      </c>
      <c r="P130" s="15">
        <f t="shared" si="58"/>
        <v>1289400</v>
      </c>
      <c r="Q130" s="16">
        <f>IFERROR(VLOOKUP(G130,SCENARIOS!$A$13:$E$18,5,0),0.025)</f>
        <v>0.05</v>
      </c>
      <c r="R130" s="57">
        <f>IFERROR(VLOOKUP(L130,INPUTS!$A$107:$B$120,2,0),0.0082)</f>
        <v>0.0042</v>
      </c>
      <c r="S130" s="52">
        <f t="shared" si="59"/>
        <v>17.64</v>
      </c>
      <c r="T130" s="15">
        <f t="shared" si="60"/>
        <v>5415.48</v>
      </c>
      <c r="U130" s="15">
        <f>T130/INPUTS!$B$7*1000</f>
        <v>6769350</v>
      </c>
      <c r="V130" s="15">
        <f>T130*INPUTS!$B$6</f>
        <v>17112.9168</v>
      </c>
      <c r="W130" s="54" t="s">
        <v>396</v>
      </c>
      <c r="X130" s="54" t="s">
        <v>396</v>
      </c>
      <c r="Y130" s="58">
        <f>IFERROR(VLOOKUP(E130,INPUTS!$A$44:$B$103,2,0),0)</f>
        <v>0</v>
      </c>
      <c r="Z130" s="15">
        <f t="shared" si="43"/>
        <v>0</v>
      </c>
      <c r="AA130" s="20">
        <f>IFERROR(VLOOKUP(E130,INPUTS!$A$44:$C$103,3,0),SCENARIOS!$J$26)</f>
        <v>0.025</v>
      </c>
      <c r="AB130" s="15">
        <f t="shared" si="61"/>
        <v>172.791931902188</v>
      </c>
      <c r="AC130" s="20">
        <f>IFERROR(VLOOKUP($E130,INPUTS!$A$44:$G$103,4,0),SCENARIOS!$K$26)</f>
        <v>0.1</v>
      </c>
      <c r="AD130" s="15">
        <f t="shared" si="61"/>
        <v>882.12462734207</v>
      </c>
      <c r="AE130" s="20">
        <f>IFERROR(VLOOKUP($E130,INPUTS!$A$44:$G$103,5,0),SCENARIOS!$L$26)</f>
        <v>0.2</v>
      </c>
      <c r="AF130" s="15">
        <f t="shared" si="61"/>
        <v>2251.67879540774</v>
      </c>
      <c r="AG130" s="20">
        <f>IFERROR(VLOOKUP($E130,INPUTS!$A$44:$G$103,6,0),SCENARIOS!$M$26)</f>
        <v>0.3</v>
      </c>
      <c r="AH130" s="15">
        <f t="shared" si="45"/>
        <v>4310.66419687665</v>
      </c>
      <c r="AI130" s="20">
        <f>IFERROR(VLOOKUP($E130,INPUTS!$A$44:$G$103,7,0),SCENARIOS!$N$26)</f>
        <v>0.5</v>
      </c>
      <c r="AJ130" s="15">
        <f t="shared" si="46"/>
        <v>9169.3687276709</v>
      </c>
      <c r="AL130" t="str">
        <f t="shared" si="48"/>
        <v>N</v>
      </c>
      <c r="AM130" s="21">
        <f t="shared" si="49"/>
        <v>18338.7374553418</v>
      </c>
    </row>
    <row r="131" ht="15" customHeight="1" spans="1:71">
      <c r="A131" s="24" t="s">
        <v>1066</v>
      </c>
      <c r="B131" s="52" t="s">
        <v>550</v>
      </c>
      <c r="C131" s="52" t="s">
        <v>551</v>
      </c>
      <c r="D131" s="52" t="s">
        <v>929</v>
      </c>
      <c r="E131" s="10" t="s">
        <v>552</v>
      </c>
      <c r="F131" s="52" t="s">
        <v>548</v>
      </c>
      <c r="G131" s="52" t="s">
        <v>173</v>
      </c>
      <c r="H131" s="52" t="s">
        <v>242</v>
      </c>
      <c r="I131" s="52" t="s">
        <v>421</v>
      </c>
      <c r="J131" s="52" t="s">
        <v>173</v>
      </c>
      <c r="K131" s="52" t="s">
        <v>931</v>
      </c>
      <c r="L131" s="53" t="s">
        <v>282</v>
      </c>
      <c r="M131" s="13">
        <v>922</v>
      </c>
      <c r="N131" s="14">
        <f t="shared" si="47"/>
        <v>2.52602739726027</v>
      </c>
      <c r="O131" s="15">
        <v>1150</v>
      </c>
      <c r="P131" s="15">
        <f t="shared" si="58"/>
        <v>1060300</v>
      </c>
      <c r="Q131" s="16">
        <f>IFERROR(VLOOKUP(G131,SCENARIOS!$A$13:$E$18,5,0),0.025)</f>
        <v>0.05</v>
      </c>
      <c r="R131" s="57">
        <f>IFERROR(VLOOKUP(L131,INPUTS!$A$107:$B$120,2,0),0.0082)</f>
        <v>0.0042</v>
      </c>
      <c r="S131" s="52">
        <f t="shared" si="59"/>
        <v>4.83</v>
      </c>
      <c r="T131" s="15">
        <f t="shared" si="60"/>
        <v>4453.26</v>
      </c>
      <c r="U131" s="15">
        <f>T131/INPUTS!$B$7*1000</f>
        <v>5566575</v>
      </c>
      <c r="V131" s="15">
        <f>T131*INPUTS!$B$6</f>
        <v>14072.3016</v>
      </c>
      <c r="W131" s="54" t="s">
        <v>396</v>
      </c>
      <c r="X131" s="54" t="s">
        <v>396</v>
      </c>
      <c r="Y131" s="58">
        <f>IFERROR(VLOOKUP(E131,INPUTS!$A$44:$B$103,2,0),0)</f>
        <v>0</v>
      </c>
      <c r="Z131" s="15">
        <f t="shared" si="43"/>
        <v>0</v>
      </c>
      <c r="AA131" s="20">
        <f>IFERROR(VLOOKUP(E131,INPUTS!$A$44:$C$103,3,0),SCENARIOS!$J$26)</f>
        <v>0.025</v>
      </c>
      <c r="AB131" s="15">
        <f t="shared" si="61"/>
        <v>142.090340775469</v>
      </c>
      <c r="AC131" s="20">
        <f>IFERROR(VLOOKUP($E131,INPUTS!$A$44:$G$103,4,0),SCENARIOS!$K$26)</f>
        <v>0.1</v>
      </c>
      <c r="AD131" s="15">
        <f t="shared" si="61"/>
        <v>725.389128564291</v>
      </c>
      <c r="AE131" s="20">
        <f>IFERROR(VLOOKUP($E131,INPUTS!$A$44:$G$103,5,0),SCENARIOS!$L$26)</f>
        <v>0.2</v>
      </c>
      <c r="AF131" s="15">
        <f t="shared" si="61"/>
        <v>1851.60154084909</v>
      </c>
      <c r="AG131" s="20">
        <f>IFERROR(VLOOKUP($E131,INPUTS!$A$44:$G$103,6,0),SCENARIOS!$M$26)</f>
        <v>0.3</v>
      </c>
      <c r="AH131" s="15">
        <f t="shared" si="45"/>
        <v>3544.74736152343</v>
      </c>
      <c r="AI131" s="20">
        <f>IFERROR(VLOOKUP($E131,INPUTS!$A$44:$G$103,7,0),SCENARIOS!$N$26)</f>
        <v>0.5</v>
      </c>
      <c r="AJ131" s="15">
        <f t="shared" si="46"/>
        <v>7540.1595020548</v>
      </c>
      <c r="AL131" t="str">
        <f t="shared" si="48"/>
        <v>N</v>
      </c>
      <c r="AM131" s="21">
        <f t="shared" si="49"/>
        <v>15080.3190041096</v>
      </c>
      <c r="BC131" s="2" t="s">
        <v>965</v>
      </c>
      <c r="BM131" s="2" t="s">
        <v>965</v>
      </c>
    </row>
    <row r="132" ht="15" customHeight="1" spans="1:71">
      <c r="A132" s="6" t="s">
        <v>1067</v>
      </c>
      <c r="B132" s="52" t="s">
        <v>553</v>
      </c>
      <c r="C132" s="52" t="s">
        <v>554</v>
      </c>
      <c r="D132" s="52" t="s">
        <v>929</v>
      </c>
      <c r="E132" s="10" t="s">
        <v>556</v>
      </c>
      <c r="F132" s="52" t="s">
        <v>555</v>
      </c>
      <c r="G132" s="52" t="s">
        <v>173</v>
      </c>
      <c r="H132" s="52" t="s">
        <v>234</v>
      </c>
      <c r="I132" s="52" t="s">
        <v>424</v>
      </c>
      <c r="J132" s="52" t="s">
        <v>173</v>
      </c>
      <c r="K132" s="52" t="s">
        <v>931</v>
      </c>
      <c r="L132" s="53" t="s">
        <v>293</v>
      </c>
      <c r="M132" s="13">
        <v>1790</v>
      </c>
      <c r="N132" s="14">
        <f t="shared" si="47"/>
        <v>4.9041095890411</v>
      </c>
      <c r="O132" s="15">
        <v>3000</v>
      </c>
      <c r="P132" s="15">
        <f t="shared" si="58"/>
        <v>5370000</v>
      </c>
      <c r="Q132" s="16">
        <f>IFERROR(VLOOKUP(G132,SCENARIOS!$A$13:$E$18,5,0),0.025)</f>
        <v>0.05</v>
      </c>
      <c r="R132" s="57">
        <f>IFERROR(VLOOKUP(L132,INPUTS!$A$107:$B$120,2,0),0.0082)</f>
        <v>0.0079</v>
      </c>
      <c r="S132" s="52">
        <f t="shared" si="59"/>
        <v>23.7</v>
      </c>
      <c r="T132" s="15">
        <f t="shared" si="60"/>
        <v>42423</v>
      </c>
      <c r="U132" s="15">
        <f>T132/INPUTS!$B$7*1000</f>
        <v>53028750</v>
      </c>
      <c r="V132" s="15">
        <f>T132*INPUTS!$B$6</f>
        <v>134056.68</v>
      </c>
      <c r="W132" s="54" t="s">
        <v>396</v>
      </c>
      <c r="X132" s="54" t="s">
        <v>396</v>
      </c>
      <c r="Y132" s="58">
        <f>IFERROR(VLOOKUP(E132,INPUTS!$A$44:$B$103,2,0),0)</f>
        <v>0</v>
      </c>
      <c r="Z132" s="15">
        <f t="shared" ref="Z132:Z195" si="64">T132*Y132</f>
        <v>0</v>
      </c>
      <c r="AA132" s="20">
        <f>IFERROR(VLOOKUP(E132,INPUTS!$A$44:$C$103,3,0),SCENARIOS!$J$26)</f>
        <v>0.025</v>
      </c>
      <c r="AB132" s="15">
        <f t="shared" ref="AB132:AF147" si="65">$T132*AA132*(1+$Q132)^AB$2</f>
        <v>1353.59231814844</v>
      </c>
      <c r="AC132" s="20">
        <f>IFERROR(VLOOKUP($E132,INPUTS!$A$44:$G$103,4,0),SCENARIOS!$K$26)</f>
        <v>0.1</v>
      </c>
      <c r="AD132" s="15">
        <f t="shared" si="65"/>
        <v>6910.25967517794</v>
      </c>
      <c r="AE132" s="20">
        <f>IFERROR(VLOOKUP($E132,INPUTS!$A$44:$G$103,5,0),SCENARIOS!$L$26)</f>
        <v>0.2</v>
      </c>
      <c r="AF132" s="15">
        <f t="shared" si="65"/>
        <v>17638.8740310337</v>
      </c>
      <c r="AG132" s="20">
        <f>IFERROR(VLOOKUP($E132,INPUTS!$A$44:$G$103,6,0),SCENARIOS!$M$26)</f>
        <v>0.3</v>
      </c>
      <c r="AH132" s="15">
        <f t="shared" ref="AH132:AH195" si="66">$T132*AG132*(1+$Q132)^AH$2</f>
        <v>33768.2545636025</v>
      </c>
      <c r="AI132" s="20">
        <f>IFERROR(VLOOKUP($E132,INPUTS!$A$44:$G$103,7,0),SCENARIOS!$N$26)</f>
        <v>0.5</v>
      </c>
      <c r="AJ132" s="15">
        <f t="shared" ref="AJ132:AJ195" si="67">$T132*AI132*(1+$Q132)^AJ$2</f>
        <v>71829.6678288873</v>
      </c>
      <c r="AL132" t="str">
        <f t="shared" si="48"/>
        <v>N</v>
      </c>
      <c r="AM132" s="21">
        <f t="shared" si="49"/>
        <v>143659.335657775</v>
      </c>
      <c r="BD132">
        <v>0</v>
      </c>
      <c r="BE132">
        <f>BD132+5</f>
        <v>5</v>
      </c>
      <c r="BF132">
        <f t="shared" ref="BF132:BI132" si="68">BE132+5</f>
        <v>10</v>
      </c>
      <c r="BG132">
        <f t="shared" si="68"/>
        <v>15</v>
      </c>
      <c r="BH132">
        <f t="shared" si="68"/>
        <v>20</v>
      </c>
      <c r="BI132">
        <f t="shared" si="68"/>
        <v>25</v>
      </c>
      <c r="BN132">
        <v>0</v>
      </c>
      <c r="BO132">
        <f>BN132+5</f>
        <v>5</v>
      </c>
      <c r="BP132">
        <f t="shared" ref="BP132:BS132" si="69">BO132+5</f>
        <v>10</v>
      </c>
      <c r="BQ132">
        <f t="shared" si="69"/>
        <v>15</v>
      </c>
      <c r="BR132">
        <f t="shared" si="69"/>
        <v>20</v>
      </c>
      <c r="BS132">
        <f t="shared" si="69"/>
        <v>25</v>
      </c>
    </row>
    <row r="133" ht="15" customHeight="1" spans="1:71">
      <c r="A133" s="24" t="s">
        <v>1068</v>
      </c>
      <c r="B133" s="52" t="s">
        <v>553</v>
      </c>
      <c r="C133" s="52" t="s">
        <v>554</v>
      </c>
      <c r="D133" s="52" t="s">
        <v>929</v>
      </c>
      <c r="E133" s="10" t="s">
        <v>556</v>
      </c>
      <c r="F133" s="52" t="s">
        <v>555</v>
      </c>
      <c r="G133" s="52" t="s">
        <v>173</v>
      </c>
      <c r="H133" s="52" t="s">
        <v>248</v>
      </c>
      <c r="I133" s="52" t="s">
        <v>930</v>
      </c>
      <c r="J133" s="52" t="s">
        <v>169</v>
      </c>
      <c r="K133" s="52" t="s">
        <v>931</v>
      </c>
      <c r="L133" s="53" t="s">
        <v>295</v>
      </c>
      <c r="M133" s="13">
        <v>447</v>
      </c>
      <c r="N133" s="14">
        <f t="shared" ref="N133:N196" si="70">M133/365</f>
        <v>1.22465753424658</v>
      </c>
      <c r="O133" s="15">
        <v>11600</v>
      </c>
      <c r="P133" s="15">
        <f t="shared" si="58"/>
        <v>5185200</v>
      </c>
      <c r="Q133" s="16">
        <f>IFERROR(VLOOKUP(G133,SCENARIOS!$A$13:$E$18,5,0),0.025)</f>
        <v>0.05</v>
      </c>
      <c r="R133" s="57">
        <f>IFERROR(VLOOKUP(L133,INPUTS!$A$107:$B$120,2,0),0.0082)</f>
        <v>0.0089</v>
      </c>
      <c r="S133" s="52">
        <f t="shared" si="59"/>
        <v>103.24</v>
      </c>
      <c r="T133" s="15">
        <f t="shared" si="60"/>
        <v>46148.28</v>
      </c>
      <c r="U133" s="15">
        <f>T133/INPUTS!$B$7*1000</f>
        <v>57685350</v>
      </c>
      <c r="V133" s="15">
        <f>T133*INPUTS!$B$6</f>
        <v>145828.5648</v>
      </c>
      <c r="W133" s="54" t="s">
        <v>396</v>
      </c>
      <c r="X133" s="54" t="s">
        <v>396</v>
      </c>
      <c r="Y133" s="58">
        <f>IFERROR(VLOOKUP(E133,INPUTS!$A$44:$B$103,2,0),0)</f>
        <v>0</v>
      </c>
      <c r="Z133" s="15">
        <f t="shared" si="64"/>
        <v>0</v>
      </c>
      <c r="AA133" s="20">
        <f>IFERROR(VLOOKUP(E133,INPUTS!$A$44:$C$103,3,0),SCENARIOS!$J$26)</f>
        <v>0.025</v>
      </c>
      <c r="AB133" s="15">
        <f t="shared" si="65"/>
        <v>1472.45497262719</v>
      </c>
      <c r="AC133" s="20">
        <f>IFERROR(VLOOKUP($E133,INPUTS!$A$44:$G$103,4,0),SCENARIOS!$K$26)</f>
        <v>0.1</v>
      </c>
      <c r="AD133" s="15">
        <f t="shared" si="65"/>
        <v>7517.06853270209</v>
      </c>
      <c r="AE133" s="20">
        <f>IFERROR(VLOOKUP($E133,INPUTS!$A$44:$G$103,5,0),SCENARIOS!$L$26)</f>
        <v>0.2</v>
      </c>
      <c r="AF133" s="15">
        <f t="shared" si="65"/>
        <v>19187.7919446732</v>
      </c>
      <c r="AG133" s="20">
        <f>IFERROR(VLOOKUP($E133,INPUTS!$A$44:$G$103,6,0),SCENARIOS!$M$26)</f>
        <v>0.3</v>
      </c>
      <c r="AH133" s="15">
        <f t="shared" si="66"/>
        <v>36733.5376261086</v>
      </c>
      <c r="AI133" s="20">
        <f>IFERROR(VLOOKUP($E133,INPUTS!$A$44:$G$103,7,0),SCENARIOS!$N$26)</f>
        <v>0.5</v>
      </c>
      <c r="AJ133" s="15">
        <f t="shared" si="67"/>
        <v>78137.2279960041</v>
      </c>
      <c r="AL133" t="str">
        <f t="shared" ref="AL133:AL196" si="71">IF(H133="MULTI","MULTI",IF(COUNTIFS($E$4:$E$1277,H133,$H$4:$H$1277,E133)&gt;0,"Y","N"))</f>
        <v>N</v>
      </c>
      <c r="AM133" s="21">
        <f t="shared" ref="AM133:AM196" si="72">T133*((1+Q133)^25)</f>
        <v>156274.455992008</v>
      </c>
      <c r="BA133" s="34"/>
      <c r="BD133" s="2" t="s">
        <v>332</v>
      </c>
      <c r="BE133" s="2" t="s">
        <v>337</v>
      </c>
      <c r="BF133" s="2" t="s">
        <v>338</v>
      </c>
      <c r="BG133" s="2" t="s">
        <v>339</v>
      </c>
      <c r="BH133" s="2" t="s">
        <v>968</v>
      </c>
      <c r="BI133" s="2" t="s">
        <v>340</v>
      </c>
      <c r="BJ133" s="60" t="s">
        <v>1069</v>
      </c>
      <c r="BK133" s="61"/>
      <c r="BN133" s="2" t="s">
        <v>332</v>
      </c>
      <c r="BO133" s="2" t="s">
        <v>337</v>
      </c>
      <c r="BP133" s="2" t="s">
        <v>338</v>
      </c>
      <c r="BQ133" s="2" t="s">
        <v>339</v>
      </c>
      <c r="BR133" s="2" t="s">
        <v>968</v>
      </c>
      <c r="BS133" s="2" t="s">
        <v>340</v>
      </c>
    </row>
    <row r="134" ht="15" customHeight="1" spans="1:71">
      <c r="A134" s="6" t="s">
        <v>1070</v>
      </c>
      <c r="B134" s="52" t="s">
        <v>553</v>
      </c>
      <c r="C134" s="52" t="s">
        <v>554</v>
      </c>
      <c r="D134" s="52" t="s">
        <v>929</v>
      </c>
      <c r="E134" s="10" t="s">
        <v>556</v>
      </c>
      <c r="F134" s="52" t="s">
        <v>555</v>
      </c>
      <c r="G134" s="52" t="s">
        <v>173</v>
      </c>
      <c r="H134" s="52" t="s">
        <v>224</v>
      </c>
      <c r="I134" s="52" t="s">
        <v>938</v>
      </c>
      <c r="J134" s="52" t="s">
        <v>165</v>
      </c>
      <c r="K134" s="52" t="s">
        <v>931</v>
      </c>
      <c r="L134" s="53" t="s">
        <v>295</v>
      </c>
      <c r="M134" s="13">
        <v>447</v>
      </c>
      <c r="N134" s="14">
        <f t="shared" si="70"/>
        <v>1.22465753424658</v>
      </c>
      <c r="O134" s="15">
        <v>10800</v>
      </c>
      <c r="P134" s="15">
        <f t="shared" si="58"/>
        <v>4827600</v>
      </c>
      <c r="Q134" s="16">
        <f>IFERROR(VLOOKUP(G134,SCENARIOS!$A$13:$E$18,5,0),0.025)</f>
        <v>0.05</v>
      </c>
      <c r="R134" s="57">
        <f>IFERROR(VLOOKUP(L134,INPUTS!$A$107:$B$120,2,0),0.0082)</f>
        <v>0.0089</v>
      </c>
      <c r="S134" s="52">
        <f t="shared" si="59"/>
        <v>96.12</v>
      </c>
      <c r="T134" s="15">
        <f t="shared" si="60"/>
        <v>42965.64</v>
      </c>
      <c r="U134" s="15">
        <f>T134/INPUTS!$B$7*1000</f>
        <v>53707050</v>
      </c>
      <c r="V134" s="15">
        <f>T134*INPUTS!$B$6</f>
        <v>135771.4224</v>
      </c>
      <c r="W134" s="54" t="s">
        <v>396</v>
      </c>
      <c r="X134" s="54" t="s">
        <v>396</v>
      </c>
      <c r="Y134" s="58">
        <f>IFERROR(VLOOKUP(E134,INPUTS!$A$44:$B$103,2,0),0)</f>
        <v>0</v>
      </c>
      <c r="Z134" s="15">
        <f t="shared" si="64"/>
        <v>0</v>
      </c>
      <c r="AA134" s="20">
        <f>IFERROR(VLOOKUP(E134,INPUTS!$A$44:$C$103,3,0),SCENARIOS!$J$26)</f>
        <v>0.025</v>
      </c>
      <c r="AB134" s="15">
        <f t="shared" si="65"/>
        <v>1370.90635382531</v>
      </c>
      <c r="AC134" s="20">
        <f>IFERROR(VLOOKUP($E134,INPUTS!$A$44:$G$103,4,0),SCENARIOS!$K$26)</f>
        <v>0.1</v>
      </c>
      <c r="AD134" s="15">
        <f t="shared" si="65"/>
        <v>6998.65001320539</v>
      </c>
      <c r="AE134" s="20">
        <f>IFERROR(VLOOKUP($E134,INPUTS!$A$44:$G$103,5,0),SCENARIOS!$L$26)</f>
        <v>0.2</v>
      </c>
      <c r="AF134" s="15">
        <f t="shared" si="65"/>
        <v>17864.4959484888</v>
      </c>
      <c r="AG134" s="20">
        <f>IFERROR(VLOOKUP($E134,INPUTS!$A$44:$G$103,6,0),SCENARIOS!$M$26)</f>
        <v>0.3</v>
      </c>
      <c r="AH134" s="15">
        <f t="shared" si="66"/>
        <v>34200.1902036184</v>
      </c>
      <c r="AI134" s="20">
        <f>IFERROR(VLOOKUP($E134,INPUTS!$A$44:$G$103,7,0),SCENARIOS!$N$26)</f>
        <v>0.5</v>
      </c>
      <c r="AJ134" s="15">
        <f t="shared" si="67"/>
        <v>72748.4536514521</v>
      </c>
      <c r="AL134" t="str">
        <f t="shared" si="71"/>
        <v>N</v>
      </c>
      <c r="AM134" s="21">
        <f t="shared" si="72"/>
        <v>145496.907302904</v>
      </c>
      <c r="BA134" s="34"/>
      <c r="BB134" s="2"/>
      <c r="BC134" s="2" t="str" cm="1">
        <f t="array" ref="BC134:BC255">_xlfn._xlws.SORT(_xlfn.UNIQUE(E$4:E$1277))</f>
        <v>ABU</v>
      </c>
      <c r="BD134" s="15">
        <f>SUMIF($E$4:$E$1277,$BC134,$T$4:$T$1277)*(1+INDEX($Q$4:$Q$1277,MATCH($BC134,$E$4:$E1277,0)))^BD$132</f>
        <v>2597154.84</v>
      </c>
      <c r="BE134" s="15">
        <f>SUMIF($E$4:$E$1277,$BC134,$T$4:$T$1277)*(1+INDEX($Q$4:$Q$1277,MATCH($BC134,$E$4:$E1277,0)))^BE$132</f>
        <v>3236527.45089639</v>
      </c>
      <c r="BF134" s="15">
        <f>SUMIF($E$4:$E$1277,$BC134,$T$4:$T$1277)*(1+INDEX($Q$4:$Q$1277,MATCH($BC134,$E$4:$E1277,0)))^BF$132</f>
        <v>4033302.05002559</v>
      </c>
      <c r="BG134" s="15">
        <f>SUMIF($E$4:$E$1277,$BC134,$T$4:$T$1277)*(1+INDEX($Q$4:$Q$1277,MATCH($BC134,$E$4:$E1277,0)))^BG$132</f>
        <v>5026228.16384121</v>
      </c>
      <c r="BH134" s="15">
        <f>SUMIF($E$4:$E$1277,$BC134,$T$4:$T$1277)*(1+INDEX($Q$4:$Q$1277,MATCH($BC134,$E$4:$E1277,0)))^BH$132</f>
        <v>6263594.75230234</v>
      </c>
      <c r="BI134" s="15">
        <f>SUMIF($E$4:$E$1277,$BC134,$T$4:$T$1277)*(1+INDEX($Q$4:$Q$1277,MATCH($BC134,$E$4:$E1277,0)))^BI$132</f>
        <v>7805578.64509807</v>
      </c>
      <c r="BJ134" s="62">
        <f>SUMIF($E$4:$E$1277,$BC134,$AM$4:$AM$1277)</f>
        <v>7805578.64509807</v>
      </c>
      <c r="BK134" s="63" t="str">
        <f>IF(BJ134=BI134,"Y","N")</f>
        <v>Y</v>
      </c>
      <c r="BL134" s="15"/>
      <c r="BM134" s="2" t="str" cm="1">
        <f t="array" ref="BM134:BM193">_xlfn._xlws.SORT(_xlfn.UNIQUE(F$4:F$1277))</f>
        <v>Argentina</v>
      </c>
      <c r="BN134" s="15">
        <f>SUMIF($F$4:$F$1277,$BM134,$T$4:$T$1277)*(1+INDEX($Q$4:$Q$1277,MATCH($BM134,$F$4:$F1277,0)))^BN$132</f>
        <v>960087.18</v>
      </c>
      <c r="BO134" s="15">
        <f>SUMIF($F$4:$F$1277,$BM134,$T$4:$T$1277)*(1+INDEX($Q$4:$Q$1277,MATCH($BM134,$F$4:$F1277,0)))^BO$132</f>
        <v>1168092.85410403</v>
      </c>
      <c r="BP134" s="15">
        <f>SUMIF($F$4:$F$1277,$BM134,$T$4:$T$1277)*(1+INDEX($Q$4:$Q$1277,MATCH($BM134,$F$4:$F1277,0)))^BP$132</f>
        <v>1421163.56121837</v>
      </c>
      <c r="BQ134" s="15">
        <f>SUMIF($F$4:$F$1277,$BM134,$T$4:$T$1277)*(1+INDEX($Q$4:$Q$1277,MATCH($BM134,$F$4:$F1277,0)))^BQ$132</f>
        <v>1729062.77154145</v>
      </c>
      <c r="BR134" s="15">
        <f>SUMIF($F$4:$F$1277,$BM134,$T$4:$T$1277)*(1+INDEX($Q$4:$Q$1277,MATCH($BM134,$F$4:$F1277,0)))^BR$132</f>
        <v>2103669.23942769</v>
      </c>
      <c r="BS134" s="15">
        <f>SUMIF($F$4:$F$1277,$BM134,$T$4:$T$1277)*(1+INDEX($Q$4:$Q$1277,MATCH($BM134,$F$4:$F1277,0)))^BS$132</f>
        <v>2559435.28583931</v>
      </c>
    </row>
    <row r="135" ht="15" customHeight="1" spans="1:71">
      <c r="A135" s="24" t="s">
        <v>1071</v>
      </c>
      <c r="B135" s="52" t="s">
        <v>502</v>
      </c>
      <c r="C135" s="52" t="s">
        <v>503</v>
      </c>
      <c r="D135" s="52" t="s">
        <v>929</v>
      </c>
      <c r="E135" s="10" t="s">
        <v>505</v>
      </c>
      <c r="F135" s="52" t="s">
        <v>504</v>
      </c>
      <c r="G135" s="52" t="s">
        <v>173</v>
      </c>
      <c r="H135" s="52" t="s">
        <v>245</v>
      </c>
      <c r="I135" s="52" t="s">
        <v>930</v>
      </c>
      <c r="J135" s="52" t="s">
        <v>169</v>
      </c>
      <c r="K135" s="52" t="s">
        <v>931</v>
      </c>
      <c r="L135" s="53" t="s">
        <v>300</v>
      </c>
      <c r="M135" s="13">
        <v>4520</v>
      </c>
      <c r="N135" s="14">
        <f t="shared" si="70"/>
        <v>12.3835616438356</v>
      </c>
      <c r="O135" s="15">
        <v>11100</v>
      </c>
      <c r="P135" s="15">
        <f t="shared" si="58"/>
        <v>50172000</v>
      </c>
      <c r="Q135" s="16">
        <f>IFERROR(VLOOKUP(G135,SCENARIOS!$A$13:$E$18,5,0),0.025)</f>
        <v>0.05</v>
      </c>
      <c r="R135" s="57">
        <f>IFERROR(VLOOKUP(L135,INPUTS!$A$107:$B$120,2,0),0.0082)</f>
        <v>0.01</v>
      </c>
      <c r="S135" s="52">
        <f t="shared" si="59"/>
        <v>111</v>
      </c>
      <c r="T135" s="15">
        <f t="shared" si="60"/>
        <v>501720</v>
      </c>
      <c r="U135" s="15">
        <f>T135/INPUTS!$B$7*1000</f>
        <v>627150000</v>
      </c>
      <c r="V135" s="15">
        <f>T135*INPUTS!$B$6</f>
        <v>1585435.2</v>
      </c>
      <c r="W135" s="54" t="s">
        <v>396</v>
      </c>
      <c r="X135" s="54" t="s">
        <v>396</v>
      </c>
      <c r="Y135" s="58">
        <f>IFERROR(VLOOKUP(E135,INPUTS!$A$44:$B$103,2,0),0)</f>
        <v>0</v>
      </c>
      <c r="Z135" s="15">
        <f t="shared" si="64"/>
        <v>0</v>
      </c>
      <c r="AA135" s="20">
        <f>IFERROR(VLOOKUP(E135,INPUTS!$A$44:$C$103,3,0),SCENARIOS!$J$26)</f>
        <v>0.025</v>
      </c>
      <c r="AB135" s="15">
        <f t="shared" si="65"/>
        <v>16008.3996384375</v>
      </c>
      <c r="AC135" s="20">
        <f>IFERROR(VLOOKUP($E135,INPUTS!$A$44:$G$103,4,0),SCENARIOS!$K$26)</f>
        <v>0.1</v>
      </c>
      <c r="AD135" s="15">
        <f t="shared" si="65"/>
        <v>81724.9012146778</v>
      </c>
      <c r="AE135" s="20">
        <f>IFERROR(VLOOKUP($E135,INPUTS!$A$44:$G$103,5,0),SCENARIOS!$L$26)</f>
        <v>0.2</v>
      </c>
      <c r="AF135" s="15">
        <f t="shared" si="65"/>
        <v>208607.969234854</v>
      </c>
      <c r="AG135" s="20">
        <f>IFERROR(VLOOKUP($E135,INPUTS!$A$44:$G$103,6,0),SCENARIOS!$M$26)</f>
        <v>0.3</v>
      </c>
      <c r="AH135" s="15">
        <f t="shared" si="66"/>
        <v>399363.757387518</v>
      </c>
      <c r="AI135" s="20">
        <f>IFERROR(VLOOKUP($E135,INPUTS!$A$44:$G$103,7,0),SCENARIOS!$N$26)</f>
        <v>0.5</v>
      </c>
      <c r="AJ135" s="15">
        <f t="shared" si="67"/>
        <v>849501.00047402</v>
      </c>
      <c r="AL135" t="str">
        <f t="shared" si="71"/>
        <v>N</v>
      </c>
      <c r="AM135" s="21">
        <f t="shared" si="72"/>
        <v>1699002.00094804</v>
      </c>
      <c r="BB135" s="2"/>
      <c r="BC135" s="2" t="str">
        <v>ADD</v>
      </c>
      <c r="BD135" s="15">
        <f>SUMIF($E$4:$E$1277,$BC135,$T$4:$T$1277)*(1+INDEX($Q$4:$Q$1277,MATCH($BC135,$E$4:$E1278,0)))^BD$132</f>
        <v>1105067.251</v>
      </c>
      <c r="BE135" s="15">
        <f>SUMIF($E$4:$E$1277,$BC135,$T$4:$T$1277)*(1+INDEX($Q$4:$Q$1277,MATCH($BC135,$E$4:$E1278,0)))^BE$132</f>
        <v>1312473.24083154</v>
      </c>
      <c r="BF135" s="15">
        <f>SUMIF($E$4:$E$1277,$BC135,$T$4:$T$1277)*(1+INDEX($Q$4:$Q$1277,MATCH($BC135,$E$4:$E1278,0)))^BF$132</f>
        <v>1558806.49466359</v>
      </c>
      <c r="BG135" s="15">
        <f>SUMIF($E$4:$E$1277,$BC135,$T$4:$T$1277)*(1+INDEX($Q$4:$Q$1277,MATCH($BC135,$E$4:$E1278,0)))^BG$132</f>
        <v>1851373.12686535</v>
      </c>
      <c r="BH135" s="15">
        <f>SUMIF($E$4:$E$1277,$BC135,$T$4:$T$1277)*(1+INDEX($Q$4:$Q$1277,MATCH($BC135,$E$4:$E1278,0)))^BH$132</f>
        <v>2198850.50942061</v>
      </c>
      <c r="BI135" s="15">
        <f>SUMIF($E$4:$E$1277,$BC135,$T$4:$T$1277)*(1+INDEX($Q$4:$Q$1277,MATCH($BC135,$E$4:$E1278,0)))^BI$132</f>
        <v>2611544.63820352</v>
      </c>
      <c r="BJ135" s="62">
        <f t="shared" ref="BJ135:BJ198" si="73">SUMIF($E$4:$E$1277,$BC135,$AM$4:$AM$1277)</f>
        <v>2611544.63820352</v>
      </c>
      <c r="BK135" s="63" t="str">
        <f t="shared" ref="BK135:BK198" si="74">IF(BJ135=BI135,"Y","N")</f>
        <v>Y</v>
      </c>
      <c r="BL135" s="15"/>
      <c r="BM135" s="2" t="str">
        <v>Australia</v>
      </c>
      <c r="BN135" s="15">
        <f>SUMIF($F$4:$F$1277,$BM135,$T$4:$T$1277)*(1+INDEX($Q$4:$Q$1277,MATCH($BM135,$F$4:$F1278,0)))^BN$132</f>
        <v>3022815.26</v>
      </c>
      <c r="BO135" s="15">
        <f>SUMIF($F$4:$F$1277,$BM135,$T$4:$T$1277)*(1+INDEX($Q$4:$Q$1277,MATCH($BM135,$F$4:$F1278,0)))^BO$132</f>
        <v>3857963.38318164</v>
      </c>
      <c r="BP135" s="15">
        <f>SUMIF($F$4:$F$1277,$BM135,$T$4:$T$1277)*(1+INDEX($Q$4:$Q$1277,MATCH($BM135,$F$4:$F1278,0)))^BP$132</f>
        <v>4923847.53475485</v>
      </c>
      <c r="BQ135" s="15">
        <f>SUMIF($F$4:$F$1277,$BM135,$T$4:$T$1277)*(1+INDEX($Q$4:$Q$1277,MATCH($BM135,$F$4:$F1278,0)))^BQ$132</f>
        <v>6284215.8251687</v>
      </c>
      <c r="BR135" s="15">
        <f>SUMIF($F$4:$F$1277,$BM135,$T$4:$T$1277)*(1+INDEX($Q$4:$Q$1277,MATCH($BM135,$F$4:$F1278,0)))^BR$132</f>
        <v>8020428.79243354</v>
      </c>
      <c r="BS135" s="15">
        <f>SUMIF($F$4:$F$1277,$BM135,$T$4:$T$1277)*(1+INDEX($Q$4:$Q$1277,MATCH($BM135,$F$4:$F1278,0)))^BS$132</f>
        <v>10236325.3911271</v>
      </c>
    </row>
    <row r="136" ht="15" customHeight="1" spans="1:71">
      <c r="A136" s="6" t="s">
        <v>1072</v>
      </c>
      <c r="B136" s="52" t="s">
        <v>502</v>
      </c>
      <c r="C136" s="52" t="s">
        <v>503</v>
      </c>
      <c r="D136" s="52" t="s">
        <v>929</v>
      </c>
      <c r="E136" s="10" t="s">
        <v>505</v>
      </c>
      <c r="F136" s="52" t="s">
        <v>504</v>
      </c>
      <c r="G136" s="52" t="s">
        <v>173</v>
      </c>
      <c r="H136" s="52" t="s">
        <v>224</v>
      </c>
      <c r="I136" s="52" t="s">
        <v>938</v>
      </c>
      <c r="J136" s="52" t="s">
        <v>165</v>
      </c>
      <c r="K136" s="52" t="s">
        <v>931</v>
      </c>
      <c r="L136" s="53" t="s">
        <v>297</v>
      </c>
      <c r="M136" s="13">
        <v>3014</v>
      </c>
      <c r="N136" s="14">
        <f t="shared" si="70"/>
        <v>8.25753424657534</v>
      </c>
      <c r="O136" s="15">
        <v>8800</v>
      </c>
      <c r="P136" s="15">
        <f t="shared" si="58"/>
        <v>26523200</v>
      </c>
      <c r="Q136" s="16">
        <f>IFERROR(VLOOKUP(G136,SCENARIOS!$A$13:$E$18,5,0),0.025)</f>
        <v>0.05</v>
      </c>
      <c r="R136" s="57">
        <f>IFERROR(VLOOKUP(L136,INPUTS!$A$107:$B$120,2,0),0.0082)</f>
        <v>0.0105</v>
      </c>
      <c r="S136" s="52">
        <f t="shared" si="59"/>
        <v>92.4</v>
      </c>
      <c r="T136" s="15">
        <f t="shared" si="60"/>
        <v>278493.6</v>
      </c>
      <c r="U136" s="15">
        <f>T136/INPUTS!$B$7*1000</f>
        <v>348117000</v>
      </c>
      <c r="V136" s="15">
        <f>T136*INPUTS!$B$6</f>
        <v>880039.776</v>
      </c>
      <c r="W136" s="54" t="s">
        <v>396</v>
      </c>
      <c r="X136" s="54" t="s">
        <v>396</v>
      </c>
      <c r="Y136" s="58">
        <f>IFERROR(VLOOKUP(E136,INPUTS!$A$44:$B$103,2,0),0)</f>
        <v>0</v>
      </c>
      <c r="Z136" s="15">
        <f t="shared" si="64"/>
        <v>0</v>
      </c>
      <c r="AA136" s="20">
        <f>IFERROR(VLOOKUP(E136,INPUTS!$A$44:$C$103,3,0),SCENARIOS!$J$26)</f>
        <v>0.025</v>
      </c>
      <c r="AB136" s="15">
        <f t="shared" si="65"/>
        <v>8885.90617385625</v>
      </c>
      <c r="AC136" s="20">
        <f>IFERROR(VLOOKUP($E136,INPUTS!$A$44:$G$103,4,0),SCENARIOS!$K$26)</f>
        <v>0.1</v>
      </c>
      <c r="AD136" s="15">
        <f t="shared" si="65"/>
        <v>45363.6728631906</v>
      </c>
      <c r="AE136" s="20">
        <f>IFERROR(VLOOKUP($E136,INPUTS!$A$44:$G$103,5,0),SCENARIOS!$L$26)</f>
        <v>0.2</v>
      </c>
      <c r="AF136" s="15">
        <f t="shared" si="65"/>
        <v>115793.638565144</v>
      </c>
      <c r="AG136" s="20">
        <f>IFERROR(VLOOKUP($E136,INPUTS!$A$44:$G$103,6,0),SCENARIOS!$M$26)</f>
        <v>0.3</v>
      </c>
      <c r="AH136" s="15">
        <f t="shared" si="66"/>
        <v>221677.928933222</v>
      </c>
      <c r="AI136" s="20">
        <f>IFERROR(VLOOKUP($E136,INPUTS!$A$44:$G$103,7,0),SCENARIOS!$N$26)</f>
        <v>0.5</v>
      </c>
      <c r="AJ136" s="15">
        <f t="shared" si="67"/>
        <v>471539.089184429</v>
      </c>
      <c r="AL136" t="str">
        <f t="shared" si="71"/>
        <v>Y</v>
      </c>
      <c r="AM136" s="21">
        <f t="shared" si="72"/>
        <v>943078.178368857</v>
      </c>
      <c r="BB136" s="2"/>
      <c r="BC136" s="2" t="str">
        <v>AKL</v>
      </c>
      <c r="BD136" s="15">
        <f>SUMIF($E$4:$E$1277,$BC136,$T$4:$T$1277)*(1+INDEX($Q$4:$Q$1277,MATCH($BC136,$E$4:$E1279,0)))^BD$132</f>
        <v>918937.925</v>
      </c>
      <c r="BE136" s="15">
        <f>SUMIF($E$4:$E$1277,$BC136,$T$4:$T$1277)*(1+INDEX($Q$4:$Q$1277,MATCH($BC136,$E$4:$E1279,0)))^BE$132</f>
        <v>1172823.53075951</v>
      </c>
      <c r="BF136" s="15">
        <f>SUMIF($E$4:$E$1277,$BC136,$T$4:$T$1277)*(1+INDEX($Q$4:$Q$1277,MATCH($BC136,$E$4:$E1279,0)))^BF$132</f>
        <v>1496853.04837451</v>
      </c>
      <c r="BG136" s="15">
        <f>SUMIF($E$4:$E$1277,$BC136,$T$4:$T$1277)*(1+INDEX($Q$4:$Q$1277,MATCH($BC136,$E$4:$E1279,0)))^BG$132</f>
        <v>1910405.94741231</v>
      </c>
      <c r="BH136" s="15">
        <f>SUMIF($E$4:$E$1277,$BC136,$T$4:$T$1277)*(1+INDEX($Q$4:$Q$1277,MATCH($BC136,$E$4:$E1279,0)))^BH$132</f>
        <v>2438215.88757268</v>
      </c>
      <c r="BI136" s="15">
        <f>SUMIF($E$4:$E$1277,$BC136,$T$4:$T$1277)*(1+INDEX($Q$4:$Q$1277,MATCH($BC136,$E$4:$E1279,0)))^BI$132</f>
        <v>3111849.98270358</v>
      </c>
      <c r="BJ136" s="62">
        <f t="shared" si="73"/>
        <v>3111849.98270358</v>
      </c>
      <c r="BK136" s="63" t="str">
        <f t="shared" si="74"/>
        <v>Y</v>
      </c>
      <c r="BL136" s="15"/>
      <c r="BM136" s="2" t="str">
        <v>Austria</v>
      </c>
      <c r="BN136" s="15">
        <f>SUMIF($F$4:$F$1277,$BM136,$T$4:$T$1277)*(1+INDEX($Q$4:$Q$1277,MATCH($BM136,$F$4:$F1279,0)))^BN$132</f>
        <v>845786.42</v>
      </c>
      <c r="BO136" s="15">
        <f>SUMIF($F$4:$F$1277,$BM136,$T$4:$T$1277)*(1+INDEX($Q$4:$Q$1277,MATCH($BM136,$F$4:$F1279,0)))^BO$132</f>
        <v>980498.269101011</v>
      </c>
      <c r="BP136" s="15">
        <f>SUMIF($F$4:$F$1277,$BM136,$T$4:$T$1277)*(1+INDEX($Q$4:$Q$1277,MATCH($BM136,$F$4:$F1279,0)))^BP$132</f>
        <v>1136666.22326483</v>
      </c>
      <c r="BQ136" s="15">
        <f>SUMIF($F$4:$F$1277,$BM136,$T$4:$T$1277)*(1+INDEX($Q$4:$Q$1277,MATCH($BM136,$F$4:$F1279,0)))^BQ$132</f>
        <v>1317707.68376341</v>
      </c>
      <c r="BR136" s="15">
        <f>SUMIF($F$4:$F$1277,$BM136,$T$4:$T$1277)*(1+INDEX($Q$4:$Q$1277,MATCH($BM136,$F$4:$F1279,0)))^BR$132</f>
        <v>1527584.35529282</v>
      </c>
      <c r="BS136" s="15">
        <f>SUMIF($F$4:$F$1277,$BM136,$T$4:$T$1277)*(1+INDEX($Q$4:$Q$1277,MATCH($BM136,$F$4:$F1279,0)))^BS$132</f>
        <v>1770888.93939725</v>
      </c>
    </row>
    <row r="137" ht="15" customHeight="1" spans="1:71">
      <c r="A137" s="24" t="s">
        <v>1073</v>
      </c>
      <c r="B137" s="52" t="s">
        <v>502</v>
      </c>
      <c r="C137" s="52" t="s">
        <v>503</v>
      </c>
      <c r="D137" s="52" t="s">
        <v>929</v>
      </c>
      <c r="E137" s="10" t="s">
        <v>505</v>
      </c>
      <c r="F137" s="52" t="s">
        <v>504</v>
      </c>
      <c r="G137" s="52" t="s">
        <v>173</v>
      </c>
      <c r="H137" s="52" t="s">
        <v>264</v>
      </c>
      <c r="I137" s="52" t="s">
        <v>436</v>
      </c>
      <c r="J137" s="52" t="s">
        <v>173</v>
      </c>
      <c r="K137" s="52" t="s">
        <v>931</v>
      </c>
      <c r="L137" s="53" t="s">
        <v>291</v>
      </c>
      <c r="M137" s="13">
        <v>3014</v>
      </c>
      <c r="N137" s="14">
        <f t="shared" si="70"/>
        <v>8.25753424657534</v>
      </c>
      <c r="O137" s="15">
        <v>8300</v>
      </c>
      <c r="P137" s="15">
        <f t="shared" si="58"/>
        <v>25016200</v>
      </c>
      <c r="Q137" s="16">
        <f>IFERROR(VLOOKUP(G137,SCENARIOS!$A$13:$E$18,5,0),0.025)</f>
        <v>0.05</v>
      </c>
      <c r="R137" s="57">
        <f>IFERROR(VLOOKUP(L137,INPUTS!$A$107:$B$120,2,0),0.0082)</f>
        <v>0.0079</v>
      </c>
      <c r="S137" s="52">
        <f t="shared" si="59"/>
        <v>65.57</v>
      </c>
      <c r="T137" s="15">
        <f t="shared" si="60"/>
        <v>197627.98</v>
      </c>
      <c r="U137" s="15">
        <f>T137/INPUTS!$B$7*1000</f>
        <v>247034975</v>
      </c>
      <c r="V137" s="15">
        <f>T137*INPUTS!$B$6</f>
        <v>624504.4168</v>
      </c>
      <c r="W137" s="54" t="s">
        <v>396</v>
      </c>
      <c r="X137" s="54" t="s">
        <v>396</v>
      </c>
      <c r="Y137" s="58">
        <f>IFERROR(VLOOKUP(E137,INPUTS!$A$44:$B$103,2,0),0)</f>
        <v>0</v>
      </c>
      <c r="Z137" s="15">
        <f t="shared" si="64"/>
        <v>0</v>
      </c>
      <c r="AA137" s="20">
        <f>IFERROR(VLOOKUP(E137,INPUTS!$A$44:$C$103,3,0),SCENARIOS!$J$26)</f>
        <v>0.025</v>
      </c>
      <c r="AB137" s="15">
        <f t="shared" si="65"/>
        <v>6305.72367770297</v>
      </c>
      <c r="AC137" s="20">
        <f>IFERROR(VLOOKUP($E137,INPUTS!$A$44:$G$103,4,0),SCENARIOS!$K$26)</f>
        <v>0.1</v>
      </c>
      <c r="AD137" s="15">
        <f t="shared" si="65"/>
        <v>32191.515472288</v>
      </c>
      <c r="AE137" s="20">
        <f>IFERROR(VLOOKUP($E137,INPUTS!$A$44:$G$103,5,0),SCENARIOS!$L$26)</f>
        <v>0.2</v>
      </c>
      <c r="AF137" s="15">
        <f t="shared" si="65"/>
        <v>82170.8753324292</v>
      </c>
      <c r="AG137" s="20">
        <f>IFERROR(VLOOKUP($E137,INPUTS!$A$44:$G$103,6,0),SCENARIOS!$M$26)</f>
        <v>0.3</v>
      </c>
      <c r="AH137" s="15">
        <f t="shared" si="66"/>
        <v>157309.759741898</v>
      </c>
      <c r="AI137" s="20">
        <f>IFERROR(VLOOKUP($E137,INPUTS!$A$44:$G$103,7,0),SCENARIOS!$N$26)</f>
        <v>0.5</v>
      </c>
      <c r="AJ137" s="15">
        <f t="shared" si="67"/>
        <v>334619.243266483</v>
      </c>
      <c r="AL137" t="str">
        <f t="shared" si="71"/>
        <v>N</v>
      </c>
      <c r="AM137" s="21">
        <f t="shared" si="72"/>
        <v>669238.486532965</v>
      </c>
      <c r="BB137" s="2"/>
      <c r="BC137" s="2" t="str">
        <v>AMM</v>
      </c>
      <c r="BD137" s="15">
        <f>SUMIF($E$4:$E$1277,$BC137,$T$4:$T$1277)*(1+INDEX($Q$4:$Q$1277,MATCH($BC137,$E$4:$E1280,0)))^BD$132</f>
        <v>62644.764</v>
      </c>
      <c r="BE137" s="15">
        <f>SUMIF($E$4:$E$1277,$BC137,$T$4:$T$1277)*(1+INDEX($Q$4:$Q$1277,MATCH($BC137,$E$4:$E1280,0)))^BE$132</f>
        <v>78066.7733853427</v>
      </c>
      <c r="BF137" s="15">
        <f>SUMIF($E$4:$E$1277,$BC137,$T$4:$T$1277)*(1+INDEX($Q$4:$Q$1277,MATCH($BC137,$E$4:$E1280,0)))^BF$132</f>
        <v>97285.4029236737</v>
      </c>
      <c r="BG137" s="15">
        <f>SUMIF($E$4:$E$1277,$BC137,$T$4:$T$1277)*(1+INDEX($Q$4:$Q$1277,MATCH($BC137,$E$4:$E1280,0)))^BG$132</f>
        <v>121235.311920789</v>
      </c>
      <c r="BH137" s="15">
        <f>SUMIF($E$4:$E$1277,$BC137,$T$4:$T$1277)*(1+INDEX($Q$4:$Q$1277,MATCH($BC137,$E$4:$E1280,0)))^BH$132</f>
        <v>151081.255921429</v>
      </c>
      <c r="BI137" s="15">
        <f>SUMIF($E$4:$E$1277,$BC137,$T$4:$T$1277)*(1+INDEX($Q$4:$Q$1277,MATCH($BC137,$E$4:$E1280,0)))^BI$132</f>
        <v>188274.732247234</v>
      </c>
      <c r="BJ137" s="62">
        <f t="shared" si="73"/>
        <v>188274.732247234</v>
      </c>
      <c r="BK137" s="63" t="str">
        <f t="shared" si="74"/>
        <v>Y</v>
      </c>
      <c r="BL137" s="15"/>
      <c r="BM137" s="2" t="str">
        <v>Bahrain</v>
      </c>
      <c r="BN137" s="15">
        <f>SUMIF($F$4:$F$1277,$BM137,$T$4:$T$1277)*(1+INDEX($Q$4:$Q$1277,MATCH($BM137,$F$4:$F1280,0)))^BN$132</f>
        <v>548329.588</v>
      </c>
      <c r="BO137" s="15">
        <f>SUMIF($F$4:$F$1277,$BM137,$T$4:$T$1277)*(1+INDEX($Q$4:$Q$1277,MATCH($BM137,$F$4:$F1280,0)))^BO$132</f>
        <v>683318.428446379</v>
      </c>
      <c r="BP137" s="15">
        <f>SUMIF($F$4:$F$1277,$BM137,$T$4:$T$1277)*(1+INDEX($Q$4:$Q$1277,MATCH($BM137,$F$4:$F1280,0)))^BP$132</f>
        <v>851539.083195397</v>
      </c>
      <c r="BQ137" s="15">
        <f>SUMIF($F$4:$F$1277,$BM137,$T$4:$T$1277)*(1+INDEX($Q$4:$Q$1277,MATCH($BM137,$F$4:$F1280,0)))^BQ$132</f>
        <v>1061172.6246838</v>
      </c>
      <c r="BR137" s="15">
        <f>SUMIF($F$4:$F$1277,$BM137,$T$4:$T$1277)*(1+INDEX($Q$4:$Q$1277,MATCH($BM137,$F$4:$F1280,0)))^BR$132</f>
        <v>1322414.15761291</v>
      </c>
      <c r="BS137" s="15">
        <f>SUMIF($F$4:$F$1277,$BM137,$T$4:$T$1277)*(1+INDEX($Q$4:$Q$1277,MATCH($BM137,$F$4:$F1280,0)))^BS$132</f>
        <v>1647968.63731399</v>
      </c>
    </row>
    <row r="138" ht="15" customHeight="1" spans="1:71">
      <c r="A138" s="6" t="s">
        <v>1074</v>
      </c>
      <c r="B138" s="52" t="s">
        <v>557</v>
      </c>
      <c r="C138" s="52" t="s">
        <v>558</v>
      </c>
      <c r="D138" s="52" t="s">
        <v>929</v>
      </c>
      <c r="E138" s="10" t="s">
        <v>505</v>
      </c>
      <c r="F138" s="52" t="s">
        <v>504</v>
      </c>
      <c r="G138" s="52" t="s">
        <v>173</v>
      </c>
      <c r="H138" s="52" t="s">
        <v>248</v>
      </c>
      <c r="I138" s="52" t="s">
        <v>930</v>
      </c>
      <c r="J138" s="52" t="s">
        <v>169</v>
      </c>
      <c r="K138" s="52" t="s">
        <v>931</v>
      </c>
      <c r="L138" s="53" t="s">
        <v>295</v>
      </c>
      <c r="M138" s="13">
        <v>3014</v>
      </c>
      <c r="N138" s="14">
        <f t="shared" si="70"/>
        <v>8.25753424657534</v>
      </c>
      <c r="O138" s="15">
        <v>9600</v>
      </c>
      <c r="P138" s="15">
        <f t="shared" si="58"/>
        <v>28934400</v>
      </c>
      <c r="Q138" s="16">
        <f>IFERROR(VLOOKUP(G138,SCENARIOS!$A$13:$E$18,5,0),0.025)</f>
        <v>0.05</v>
      </c>
      <c r="R138" s="57">
        <f>IFERROR(VLOOKUP(L138,INPUTS!$A$107:$B$120,2,0),0.0082)</f>
        <v>0.0089</v>
      </c>
      <c r="S138" s="52">
        <f t="shared" si="59"/>
        <v>85.44</v>
      </c>
      <c r="T138" s="15">
        <f t="shared" si="60"/>
        <v>257516.16</v>
      </c>
      <c r="U138" s="15">
        <f>T138/INPUTS!$B$7*1000</f>
        <v>321895200</v>
      </c>
      <c r="V138" s="15">
        <f>T138*INPUTS!$B$6</f>
        <v>813751.0656</v>
      </c>
      <c r="W138" s="54" t="s">
        <v>396</v>
      </c>
      <c r="X138" s="54" t="s">
        <v>396</v>
      </c>
      <c r="Y138" s="58">
        <f>IFERROR(VLOOKUP(E138,INPUTS!$A$44:$B$103,2,0),0)</f>
        <v>0</v>
      </c>
      <c r="Z138" s="15">
        <f t="shared" si="64"/>
        <v>0</v>
      </c>
      <c r="AA138" s="20">
        <f>IFERROR(VLOOKUP(E138,INPUTS!$A$44:$C$103,3,0),SCENARIOS!$J$26)</f>
        <v>0.025</v>
      </c>
      <c r="AB138" s="15">
        <f t="shared" si="65"/>
        <v>8216.578176345</v>
      </c>
      <c r="AC138" s="20">
        <f>IFERROR(VLOOKUP($E138,INPUTS!$A$44:$G$103,4,0),SCENARIOS!$K$26)</f>
        <v>0.1</v>
      </c>
      <c r="AD138" s="15">
        <f t="shared" si="65"/>
        <v>41946.668933236</v>
      </c>
      <c r="AE138" s="20">
        <f>IFERROR(VLOOKUP($E138,INPUTS!$A$44:$G$103,5,0),SCENARIOS!$L$26)</f>
        <v>0.2</v>
      </c>
      <c r="AF138" s="15">
        <f t="shared" si="65"/>
        <v>107071.520335561</v>
      </c>
      <c r="AG138" s="20">
        <f>IFERROR(VLOOKUP($E138,INPUTS!$A$44:$G$103,6,0),SCENARIOS!$M$26)</f>
        <v>0.3</v>
      </c>
      <c r="AH138" s="15">
        <f t="shared" si="66"/>
        <v>204980.110909681</v>
      </c>
      <c r="AI138" s="20">
        <f>IFERROR(VLOOKUP($E138,INPUTS!$A$44:$G$103,7,0),SCENARIOS!$N$26)</f>
        <v>0.5</v>
      </c>
      <c r="AJ138" s="15">
        <f t="shared" si="67"/>
        <v>436020.560388718</v>
      </c>
      <c r="AL138" t="str">
        <f t="shared" si="71"/>
        <v>Y</v>
      </c>
      <c r="AM138" s="21">
        <f t="shared" si="72"/>
        <v>872041.120777437</v>
      </c>
      <c r="BB138" s="2"/>
      <c r="BC138" s="2" t="str">
        <v>AMS</v>
      </c>
      <c r="BD138" s="15">
        <f>SUMIF($E$4:$E$1277,$BC138,$T$4:$T$1277)*(1+INDEX($Q$4:$Q$1277,MATCH($BC138,$E$4:$E1281,0)))^BD$132</f>
        <v>3248218.8</v>
      </c>
      <c r="BE138" s="15">
        <f>SUMIF($E$4:$E$1277,$BC138,$T$4:$T$1277)*(1+INDEX($Q$4:$Q$1277,MATCH($BC138,$E$4:$E1281,0)))^BE$132</f>
        <v>3765575.84249386</v>
      </c>
      <c r="BF138" s="15">
        <f>SUMIF($E$4:$E$1277,$BC138,$T$4:$T$1277)*(1+INDEX($Q$4:$Q$1277,MATCH($BC138,$E$4:$E1281,0)))^BF$132</f>
        <v>4365334.44901351</v>
      </c>
      <c r="BG138" s="15">
        <f>SUMIF($E$4:$E$1277,$BC138,$T$4:$T$1277)*(1+INDEX($Q$4:$Q$1277,MATCH($BC138,$E$4:$E1281,0)))^BG$132</f>
        <v>5060619.05239004</v>
      </c>
      <c r="BH138" s="15">
        <f>SUMIF($E$4:$E$1277,$BC138,$T$4:$T$1277)*(1+INDEX($Q$4:$Q$1277,MATCH($BC138,$E$4:$E1281,0)))^BH$132</f>
        <v>5866644.4673444</v>
      </c>
      <c r="BI138" s="15">
        <f>SUMIF($E$4:$E$1277,$BC138,$T$4:$T$1277)*(1+INDEX($Q$4:$Q$1277,MATCH($BC138,$E$4:$E1281,0)))^BI$132</f>
        <v>6801048.83412789</v>
      </c>
      <c r="BJ138" s="62">
        <f t="shared" si="73"/>
        <v>6801048.83412789</v>
      </c>
      <c r="BK138" s="63" t="str">
        <f t="shared" si="74"/>
        <v>Y</v>
      </c>
      <c r="BL138" s="15"/>
      <c r="BM138" s="2" t="str">
        <v>Belgium</v>
      </c>
      <c r="BN138" s="15">
        <f>SUMIF($F$4:$F$1277,$BM138,$T$4:$T$1277)*(1+INDEX($Q$4:$Q$1277,MATCH($BM138,$F$4:$F1281,0)))^BN$132</f>
        <v>1685332.075</v>
      </c>
      <c r="BO138" s="15">
        <f>SUMIF($F$4:$F$1277,$BM138,$T$4:$T$1277)*(1+INDEX($Q$4:$Q$1277,MATCH($BM138,$F$4:$F1281,0)))^BO$132</f>
        <v>1953761.78113372</v>
      </c>
      <c r="BP138" s="15">
        <f>SUMIF($F$4:$F$1277,$BM138,$T$4:$T$1277)*(1+INDEX($Q$4:$Q$1277,MATCH($BM138,$F$4:$F1281,0)))^BP$132</f>
        <v>2264945.38022652</v>
      </c>
      <c r="BQ138" s="15">
        <f>SUMIF($F$4:$F$1277,$BM138,$T$4:$T$1277)*(1+INDEX($Q$4:$Q$1277,MATCH($BM138,$F$4:$F1281,0)))^BQ$132</f>
        <v>2625692.45900216</v>
      </c>
      <c r="BR138" s="15">
        <f>SUMIF($F$4:$F$1277,$BM138,$T$4:$T$1277)*(1+INDEX($Q$4:$Q$1277,MATCH($BM138,$F$4:$F1281,0)))^BR$132</f>
        <v>3043897.19480621</v>
      </c>
      <c r="BS138" s="15">
        <f>SUMIF($F$4:$F$1277,$BM138,$T$4:$T$1277)*(1+INDEX($Q$4:$Q$1277,MATCH($BM138,$F$4:$F1281,0)))^BS$132</f>
        <v>3528711.10277334</v>
      </c>
    </row>
    <row r="139" ht="15" customHeight="1" spans="1:71">
      <c r="A139" s="24" t="s">
        <v>1075</v>
      </c>
      <c r="B139" s="52" t="s">
        <v>557</v>
      </c>
      <c r="C139" s="52" t="s">
        <v>558</v>
      </c>
      <c r="D139" s="52" t="s">
        <v>929</v>
      </c>
      <c r="E139" s="10" t="s">
        <v>505</v>
      </c>
      <c r="F139" s="52" t="s">
        <v>504</v>
      </c>
      <c r="G139" s="52" t="s">
        <v>173</v>
      </c>
      <c r="H139" s="52" t="s">
        <v>200</v>
      </c>
      <c r="I139" s="52" t="s">
        <v>391</v>
      </c>
      <c r="J139" s="52" t="s">
        <v>165</v>
      </c>
      <c r="K139" s="52" t="s">
        <v>931</v>
      </c>
      <c r="L139" s="53" t="s">
        <v>297</v>
      </c>
      <c r="M139" s="13">
        <v>1507</v>
      </c>
      <c r="N139" s="14">
        <f t="shared" si="70"/>
        <v>4.12876712328767</v>
      </c>
      <c r="O139" s="15">
        <v>8700</v>
      </c>
      <c r="P139" s="15">
        <f t="shared" si="58"/>
        <v>13110900</v>
      </c>
      <c r="Q139" s="16">
        <f>IFERROR(VLOOKUP(G139,SCENARIOS!$A$13:$E$18,5,0),0.025)</f>
        <v>0.05</v>
      </c>
      <c r="R139" s="57">
        <f>IFERROR(VLOOKUP(L139,INPUTS!$A$107:$B$120,2,0),0.0082)</f>
        <v>0.0105</v>
      </c>
      <c r="S139" s="52">
        <f t="shared" si="59"/>
        <v>91.35</v>
      </c>
      <c r="T139" s="15">
        <f t="shared" si="60"/>
        <v>137664.45</v>
      </c>
      <c r="U139" s="15">
        <f>T139/INPUTS!$B$7*1000</f>
        <v>172080562.5</v>
      </c>
      <c r="V139" s="15">
        <f>T139*INPUTS!$B$6</f>
        <v>435019.662</v>
      </c>
      <c r="W139" s="54" t="s">
        <v>396</v>
      </c>
      <c r="X139" s="54" t="s">
        <v>396</v>
      </c>
      <c r="Y139" s="58">
        <f>IFERROR(VLOOKUP(E139,INPUTS!$A$44:$B$103,2,0),0)</f>
        <v>0</v>
      </c>
      <c r="Z139" s="15">
        <f t="shared" si="64"/>
        <v>0</v>
      </c>
      <c r="AA139" s="20">
        <f>IFERROR(VLOOKUP(E139,INPUTS!$A$44:$C$103,3,0),SCENARIOS!$J$26)</f>
        <v>0.025</v>
      </c>
      <c r="AB139" s="15">
        <f t="shared" si="65"/>
        <v>4392.46498366758</v>
      </c>
      <c r="AC139" s="20">
        <f>IFERROR(VLOOKUP($E139,INPUTS!$A$44:$G$103,4,0),SCENARIOS!$K$26)</f>
        <v>0.1</v>
      </c>
      <c r="AD139" s="15">
        <f t="shared" si="65"/>
        <v>22424.0882903272</v>
      </c>
      <c r="AE139" s="20">
        <f>IFERROR(VLOOKUP($E139,INPUTS!$A$44:$G$103,5,0),SCENARIOS!$L$26)</f>
        <v>0.2</v>
      </c>
      <c r="AF139" s="15">
        <f t="shared" si="65"/>
        <v>57238.9008816335</v>
      </c>
      <c r="AG139" s="20">
        <f>IFERROR(VLOOKUP($E139,INPUTS!$A$44:$G$103,6,0),SCENARIOS!$M$26)</f>
        <v>0.3</v>
      </c>
      <c r="AH139" s="15">
        <f t="shared" si="66"/>
        <v>109579.430779491</v>
      </c>
      <c r="AI139" s="20">
        <f>IFERROR(VLOOKUP($E139,INPUTS!$A$44:$G$103,7,0),SCENARIOS!$N$26)</f>
        <v>0.5</v>
      </c>
      <c r="AJ139" s="15">
        <f t="shared" si="67"/>
        <v>233090.345221848</v>
      </c>
      <c r="AL139" t="str">
        <f t="shared" si="71"/>
        <v>Y</v>
      </c>
      <c r="AM139" s="21">
        <f t="shared" si="72"/>
        <v>466180.690443697</v>
      </c>
      <c r="BB139" s="2"/>
      <c r="BC139" s="2" t="str">
        <v>ANC</v>
      </c>
      <c r="BD139" s="15">
        <f>SUMIF($E$4:$E$1277,$BC139,$T$4:$T$1277)*(1+INDEX($Q$4:$Q$1277,MATCH($BC139,$E$4:$E1282,0)))^BD$132</f>
        <v>144549.6</v>
      </c>
      <c r="BE139" s="15">
        <f>SUMIF($E$4:$E$1277,$BC139,$T$4:$T$1277)*(1+INDEX($Q$4:$Q$1277,MATCH($BC139,$E$4:$E1282,0)))^BE$132</f>
        <v>163544.604610055</v>
      </c>
      <c r="BF139" s="15">
        <f>SUMIF($E$4:$E$1277,$BC139,$T$4:$T$1277)*(1+INDEX($Q$4:$Q$1277,MATCH($BC139,$E$4:$E1282,0)))^BF$132</f>
        <v>185035.708829766</v>
      </c>
      <c r="BG139" s="15">
        <f>SUMIF($E$4:$E$1277,$BC139,$T$4:$T$1277)*(1+INDEX($Q$4:$Q$1277,MATCH($BC139,$E$4:$E1282,0)))^BG$132</f>
        <v>209350.920648035</v>
      </c>
      <c r="BH139" s="15">
        <f>SUMIF($E$4:$E$1277,$BC139,$T$4:$T$1277)*(1+INDEX($Q$4:$Q$1277,MATCH($BC139,$E$4:$E1282,0)))^BH$132</f>
        <v>236861.350997401</v>
      </c>
      <c r="BI139" s="15">
        <f>SUMIF($E$4:$E$1277,$BC139,$T$4:$T$1277)*(1+INDEX($Q$4:$Q$1277,MATCH($BC139,$E$4:$E1282,0)))^BI$132</f>
        <v>267986.877834828</v>
      </c>
      <c r="BJ139" s="62">
        <f t="shared" si="73"/>
        <v>267986.877834828</v>
      </c>
      <c r="BK139" s="63" t="str">
        <f t="shared" si="74"/>
        <v>Y</v>
      </c>
      <c r="BL139" s="15"/>
      <c r="BM139" s="2" t="str">
        <v>Brazil</v>
      </c>
      <c r="BN139" s="15">
        <f>SUMIF($F$4:$F$1277,$BM139,$T$4:$T$1277)*(1+INDEX($Q$4:$Q$1277,MATCH($BM139,$F$4:$F1282,0)))^BN$132</f>
        <v>2013350.364</v>
      </c>
      <c r="BO139" s="15">
        <f>SUMIF($F$4:$F$1277,$BM139,$T$4:$T$1277)*(1+INDEX($Q$4:$Q$1277,MATCH($BM139,$F$4:$F1282,0)))^BO$132</f>
        <v>2449548.5639087</v>
      </c>
      <c r="BP139" s="15">
        <f>SUMIF($F$4:$F$1277,$BM139,$T$4:$T$1277)*(1+INDEX($Q$4:$Q$1277,MATCH($BM139,$F$4:$F1282,0)))^BP$132</f>
        <v>2980250.36984927</v>
      </c>
      <c r="BQ139" s="15">
        <f>SUMIF($F$4:$F$1277,$BM139,$T$4:$T$1277)*(1+INDEX($Q$4:$Q$1277,MATCH($BM139,$F$4:$F1282,0)))^BQ$132</f>
        <v>3625930.26235579</v>
      </c>
      <c r="BR139" s="15">
        <f>SUMIF($F$4:$F$1277,$BM139,$T$4:$T$1277)*(1+INDEX($Q$4:$Q$1277,MATCH($BM139,$F$4:$F1282,0)))^BR$132</f>
        <v>4411498.57759516</v>
      </c>
      <c r="BS139" s="15">
        <f>SUMIF($F$4:$F$1277,$BM139,$T$4:$T$1277)*(1+INDEX($Q$4:$Q$1277,MATCH($BM139,$F$4:$F1282,0)))^BS$132</f>
        <v>5367262.54836463</v>
      </c>
    </row>
    <row r="140" ht="15" customHeight="1" spans="1:71">
      <c r="A140" s="6" t="s">
        <v>1076</v>
      </c>
      <c r="B140" s="52" t="s">
        <v>557</v>
      </c>
      <c r="C140" s="52" t="s">
        <v>558</v>
      </c>
      <c r="D140" s="52" t="s">
        <v>929</v>
      </c>
      <c r="E140" s="10" t="s">
        <v>505</v>
      </c>
      <c r="F140" s="52" t="s">
        <v>504</v>
      </c>
      <c r="G140" s="52" t="s">
        <v>173</v>
      </c>
      <c r="H140" s="52" t="s">
        <v>224</v>
      </c>
      <c r="I140" s="52" t="s">
        <v>938</v>
      </c>
      <c r="J140" s="52" t="s">
        <v>165</v>
      </c>
      <c r="K140" s="52" t="s">
        <v>931</v>
      </c>
      <c r="L140" s="53" t="s">
        <v>295</v>
      </c>
      <c r="M140" s="13">
        <v>3014</v>
      </c>
      <c r="N140" s="14">
        <f t="shared" si="70"/>
        <v>8.25753424657534</v>
      </c>
      <c r="O140" s="15">
        <v>8800</v>
      </c>
      <c r="P140" s="15">
        <f t="shared" si="58"/>
        <v>26523200</v>
      </c>
      <c r="Q140" s="16">
        <f>IFERROR(VLOOKUP(G140,SCENARIOS!$A$13:$E$18,5,0),0.025)</f>
        <v>0.05</v>
      </c>
      <c r="R140" s="57">
        <f>IFERROR(VLOOKUP(L140,INPUTS!$A$107:$B$120,2,0),0.0082)</f>
        <v>0.0089</v>
      </c>
      <c r="S140" s="52">
        <f t="shared" si="59"/>
        <v>78.32</v>
      </c>
      <c r="T140" s="15">
        <f t="shared" si="60"/>
        <v>236056.48</v>
      </c>
      <c r="U140" s="15">
        <f>T140/INPUTS!$B$7*1000</f>
        <v>295070600</v>
      </c>
      <c r="V140" s="15">
        <f>T140*INPUTS!$B$6</f>
        <v>745938.4768</v>
      </c>
      <c r="W140" s="54" t="s">
        <v>396</v>
      </c>
      <c r="X140" s="54" t="s">
        <v>396</v>
      </c>
      <c r="Y140" s="58">
        <f>IFERROR(VLOOKUP(E140,INPUTS!$A$44:$B$103,2,0),0)</f>
        <v>0</v>
      </c>
      <c r="Z140" s="15">
        <f t="shared" si="64"/>
        <v>0</v>
      </c>
      <c r="AA140" s="20">
        <f>IFERROR(VLOOKUP(E140,INPUTS!$A$44:$C$103,3,0),SCENARIOS!$J$26)</f>
        <v>0.025</v>
      </c>
      <c r="AB140" s="15">
        <f t="shared" si="65"/>
        <v>7531.86332831625</v>
      </c>
      <c r="AC140" s="20">
        <f>IFERROR(VLOOKUP($E140,INPUTS!$A$44:$G$103,4,0),SCENARIOS!$K$26)</f>
        <v>0.1</v>
      </c>
      <c r="AD140" s="15">
        <f t="shared" si="65"/>
        <v>38451.1131887997</v>
      </c>
      <c r="AE140" s="20">
        <f>IFERROR(VLOOKUP($E140,INPUTS!$A$44:$G$103,5,0),SCENARIOS!$L$26)</f>
        <v>0.2</v>
      </c>
      <c r="AF140" s="15">
        <f t="shared" si="65"/>
        <v>98148.8936409312</v>
      </c>
      <c r="AG140" s="20">
        <f>IFERROR(VLOOKUP($E140,INPUTS!$A$44:$G$103,6,0),SCENARIOS!$M$26)</f>
        <v>0.3</v>
      </c>
      <c r="AH140" s="15">
        <f t="shared" si="66"/>
        <v>187898.435000541</v>
      </c>
      <c r="AI140" s="20">
        <f>IFERROR(VLOOKUP($E140,INPUTS!$A$44:$G$103,7,0),SCENARIOS!$N$26)</f>
        <v>0.5</v>
      </c>
      <c r="AJ140" s="15">
        <f t="shared" si="67"/>
        <v>399685.513689658</v>
      </c>
      <c r="AL140" t="str">
        <f t="shared" si="71"/>
        <v>Y</v>
      </c>
      <c r="AM140" s="21">
        <f t="shared" si="72"/>
        <v>799371.027379317</v>
      </c>
      <c r="BB140" s="2"/>
      <c r="BC140" s="2" t="str">
        <v>ARN</v>
      </c>
      <c r="BD140" s="15">
        <f>SUMIF($E$4:$E$1277,$BC140,$T$4:$T$1277)*(1+INDEX($Q$4:$Q$1277,MATCH($BC140,$E$4:$E1283,0)))^BD$132</f>
        <v>570619.875</v>
      </c>
      <c r="BE140" s="15">
        <f>SUMIF($E$4:$E$1277,$BC140,$T$4:$T$1277)*(1+INDEX($Q$4:$Q$1277,MATCH($BC140,$E$4:$E1283,0)))^BE$132</f>
        <v>661504.827367807</v>
      </c>
      <c r="BF140" s="15">
        <f>SUMIF($E$4:$E$1277,$BC140,$T$4:$T$1277)*(1+INDEX($Q$4:$Q$1277,MATCH($BC140,$E$4:$E1283,0)))^BF$132</f>
        <v>766865.396391795</v>
      </c>
      <c r="BG140" s="15">
        <f>SUMIF($E$4:$E$1277,$BC140,$T$4:$T$1277)*(1+INDEX($Q$4:$Q$1277,MATCH($BC140,$E$4:$E1283,0)))^BG$132</f>
        <v>889007.172514801</v>
      </c>
      <c r="BH140" s="15">
        <f>SUMIF($E$4:$E$1277,$BC140,$T$4:$T$1277)*(1+INDEX($Q$4:$Q$1277,MATCH($BC140,$E$4:$E1283,0)))^BH$132</f>
        <v>1030602.96696316</v>
      </c>
      <c r="BI140" s="15">
        <f>SUMIF($E$4:$E$1277,$BC140,$T$4:$T$1277)*(1+INDEX($Q$4:$Q$1277,MATCH($BC140,$E$4:$E1283,0)))^BI$132</f>
        <v>1194751.30049705</v>
      </c>
      <c r="BJ140" s="62">
        <f t="shared" si="73"/>
        <v>1194751.30049705</v>
      </c>
      <c r="BK140" s="63" t="str">
        <f t="shared" si="74"/>
        <v>Y</v>
      </c>
      <c r="BL140" s="15"/>
      <c r="BM140" s="2" t="str">
        <v>Canada</v>
      </c>
      <c r="BN140" s="15">
        <f>SUMIF($F$4:$F$1277,$BM140,$T$4:$T$1277)*(1+INDEX($Q$4:$Q$1277,MATCH($BM140,$F$4:$F1283,0)))^BN$132</f>
        <v>4265264.045</v>
      </c>
      <c r="BO140" s="15">
        <f>SUMIF($F$4:$F$1277,$BM140,$T$4:$T$1277)*(1+INDEX($Q$4:$Q$1277,MATCH($BM140,$F$4:$F1283,0)))^BO$132</f>
        <v>4825754.77066009</v>
      </c>
      <c r="BP140" s="15">
        <f>SUMIF($F$4:$F$1277,$BM140,$T$4:$T$1277)*(1+INDEX($Q$4:$Q$1277,MATCH($BM140,$F$4:$F1283,0)))^BP$132</f>
        <v>5459898.58092094</v>
      </c>
      <c r="BQ140" s="15">
        <f>SUMIF($F$4:$F$1277,$BM140,$T$4:$T$1277)*(1+INDEX($Q$4:$Q$1277,MATCH($BM140,$F$4:$F1283,0)))^BQ$132</f>
        <v>6177374.09600381</v>
      </c>
      <c r="BR140" s="15">
        <f>SUMIF($F$4:$F$1277,$BM140,$T$4:$T$1277)*(1+INDEX($Q$4:$Q$1277,MATCH($BM140,$F$4:$F1283,0)))^BR$132</f>
        <v>6989131.78631651</v>
      </c>
      <c r="BS140" s="15">
        <f>SUMIF($F$4:$F$1277,$BM140,$T$4:$T$1277)*(1+INDEX($Q$4:$Q$1277,MATCH($BM140,$F$4:$F1283,0)))^BS$132</f>
        <v>7907561.10401343</v>
      </c>
    </row>
    <row r="141" ht="15" customHeight="1" spans="1:71">
      <c r="A141" s="24" t="s">
        <v>1077</v>
      </c>
      <c r="B141" s="52" t="s">
        <v>559</v>
      </c>
      <c r="C141" s="52" t="s">
        <v>560</v>
      </c>
      <c r="D141" s="52" t="s">
        <v>929</v>
      </c>
      <c r="E141" s="10" t="s">
        <v>562</v>
      </c>
      <c r="F141" s="52" t="s">
        <v>561</v>
      </c>
      <c r="G141" s="52" t="s">
        <v>173</v>
      </c>
      <c r="H141" s="52" t="s">
        <v>248</v>
      </c>
      <c r="I141" s="52" t="s">
        <v>930</v>
      </c>
      <c r="J141" s="52" t="s">
        <v>169</v>
      </c>
      <c r="K141" s="52" t="s">
        <v>931</v>
      </c>
      <c r="L141" s="53" t="s">
        <v>295</v>
      </c>
      <c r="M141" s="13">
        <v>961</v>
      </c>
      <c r="N141" s="14">
        <f t="shared" si="70"/>
        <v>2.63287671232877</v>
      </c>
      <c r="O141" s="15">
        <v>10800</v>
      </c>
      <c r="P141" s="15">
        <f t="shared" si="58"/>
        <v>10378800</v>
      </c>
      <c r="Q141" s="16">
        <f>IFERROR(VLOOKUP(G141,SCENARIOS!$A$13:$E$18,5,0),0.025)</f>
        <v>0.05</v>
      </c>
      <c r="R141" s="57">
        <f>IFERROR(VLOOKUP(L141,INPUTS!$A$107:$B$120,2,0),0.0082)</f>
        <v>0.0089</v>
      </c>
      <c r="S141" s="52">
        <f t="shared" si="59"/>
        <v>96.12</v>
      </c>
      <c r="T141" s="15">
        <f t="shared" si="60"/>
        <v>92371.32</v>
      </c>
      <c r="U141" s="15">
        <f>T141/INPUTS!$B$7*1000</f>
        <v>115464150</v>
      </c>
      <c r="V141" s="15">
        <f>T141*INPUTS!$B$6</f>
        <v>291893.3712</v>
      </c>
      <c r="W141" s="54" t="s">
        <v>396</v>
      </c>
      <c r="X141" s="54" t="s">
        <v>396</v>
      </c>
      <c r="Y141" s="58">
        <f>IFERROR(VLOOKUP(E141,INPUTS!$A$44:$B$103,2,0),0)</f>
        <v>0</v>
      </c>
      <c r="Z141" s="15">
        <f t="shared" si="64"/>
        <v>0</v>
      </c>
      <c r="AA141" s="20">
        <f>IFERROR(VLOOKUP(E141,INPUTS!$A$44:$C$103,3,0),SCENARIOS!$J$26)</f>
        <v>0.025</v>
      </c>
      <c r="AB141" s="15">
        <f t="shared" si="65"/>
        <v>2947.29531549469</v>
      </c>
      <c r="AC141" s="20">
        <f>IFERROR(VLOOKUP($E141,INPUTS!$A$44:$G$103,4,0),SCENARIOS!$K$26)</f>
        <v>0.1</v>
      </c>
      <c r="AD141" s="15">
        <f t="shared" si="65"/>
        <v>15046.314681634</v>
      </c>
      <c r="AE141" s="20">
        <f>IFERROR(VLOOKUP($E141,INPUTS!$A$44:$G$103,5,0),SCENARIOS!$L$26)</f>
        <v>0.2</v>
      </c>
      <c r="AF141" s="15">
        <f t="shared" si="65"/>
        <v>38406.668023485</v>
      </c>
      <c r="AG141" s="20">
        <f>IFERROR(VLOOKUP($E141,INPUTS!$A$44:$G$103,6,0),SCENARIOS!$M$26)</f>
        <v>0.3</v>
      </c>
      <c r="AH141" s="15">
        <f t="shared" si="66"/>
        <v>73526.5834131483</v>
      </c>
      <c r="AI141" s="20">
        <f>IFERROR(VLOOKUP($E141,INPUTS!$A$44:$G$103,7,0),SCENARIOS!$N$26)</f>
        <v>0.5</v>
      </c>
      <c r="AJ141" s="15">
        <f t="shared" si="67"/>
        <v>156401.037939699</v>
      </c>
      <c r="AL141" t="str">
        <f t="shared" si="71"/>
        <v>N</v>
      </c>
      <c r="AM141" s="21">
        <f t="shared" si="72"/>
        <v>312802.075879398</v>
      </c>
      <c r="BB141" s="2"/>
      <c r="BC141" s="2" t="str">
        <v>ATH</v>
      </c>
      <c r="BD141" s="15">
        <f>SUMIF($E$4:$E$1277,$BC141,$T$4:$T$1277)*(1+INDEX($Q$4:$Q$1277,MATCH($BC141,$E$4:$E1284,0)))^BD$132</f>
        <v>1185266.73</v>
      </c>
      <c r="BE141" s="15">
        <f>SUMIF($E$4:$E$1277,$BC141,$T$4:$T$1277)*(1+INDEX($Q$4:$Q$1277,MATCH($BC141,$E$4:$E1284,0)))^BE$132</f>
        <v>1374048.99121934</v>
      </c>
      <c r="BF141" s="15">
        <f>SUMIF($E$4:$E$1277,$BC141,$T$4:$T$1277)*(1+INDEX($Q$4:$Q$1277,MATCH($BC141,$E$4:$E1284,0)))^BF$132</f>
        <v>1592899.37233865</v>
      </c>
      <c r="BG141" s="15">
        <f>SUMIF($E$4:$E$1277,$BC141,$T$4:$T$1277)*(1+INDEX($Q$4:$Q$1277,MATCH($BC141,$E$4:$E1284,0)))^BG$132</f>
        <v>1846606.94532094</v>
      </c>
      <c r="BH141" s="15">
        <f>SUMIF($E$4:$E$1277,$BC141,$T$4:$T$1277)*(1+INDEX($Q$4:$Q$1277,MATCH($BC141,$E$4:$E1284,0)))^BH$132</f>
        <v>2140723.55713288</v>
      </c>
      <c r="BI141" s="15">
        <f>SUMIF($E$4:$E$1277,$BC141,$T$4:$T$1277)*(1+INDEX($Q$4:$Q$1277,MATCH($BC141,$E$4:$E1284,0)))^BI$132</f>
        <v>2481685.32002742</v>
      </c>
      <c r="BJ141" s="62">
        <f t="shared" si="73"/>
        <v>2481685.32002742</v>
      </c>
      <c r="BK141" s="63" t="str">
        <f t="shared" si="74"/>
        <v>Y</v>
      </c>
      <c r="BL141" s="15"/>
      <c r="BM141" s="2" t="str">
        <v>Chile</v>
      </c>
      <c r="BN141" s="15">
        <f>SUMIF($F$4:$F$1277,$BM141,$T$4:$T$1277)*(1+INDEX($Q$4:$Q$1277,MATCH($BM141,$F$4:$F1284,0)))^BN$132</f>
        <v>665654.361</v>
      </c>
      <c r="BO141" s="15">
        <f>SUMIF($F$4:$F$1277,$BM141,$T$4:$T$1277)*(1+INDEX($Q$4:$Q$1277,MATCH($BM141,$F$4:$F1284,0)))^BO$132</f>
        <v>809870.310305868</v>
      </c>
      <c r="BP141" s="15">
        <f>SUMIF($F$4:$F$1277,$BM141,$T$4:$T$1277)*(1+INDEX($Q$4:$Q$1277,MATCH($BM141,$F$4:$F1284,0)))^BP$132</f>
        <v>985331.063601223</v>
      </c>
      <c r="BQ141" s="15">
        <f>SUMIF($F$4:$F$1277,$BM141,$T$4:$T$1277)*(1+INDEX($Q$4:$Q$1277,MATCH($BM141,$F$4:$F1284,0)))^BQ$132</f>
        <v>1198805.89835531</v>
      </c>
      <c r="BR141" s="15">
        <f>SUMIF($F$4:$F$1277,$BM141,$T$4:$T$1277)*(1+INDEX($Q$4:$Q$1277,MATCH($BM141,$F$4:$F1284,0)))^BR$132</f>
        <v>1458530.67564822</v>
      </c>
      <c r="BS141" s="15">
        <f>SUMIF($F$4:$F$1277,$BM141,$T$4:$T$1277)*(1+INDEX($Q$4:$Q$1277,MATCH($BM141,$F$4:$F1284,0)))^BS$132</f>
        <v>1774525.57976685</v>
      </c>
    </row>
    <row r="142" ht="15" customHeight="1" spans="1:71">
      <c r="A142" s="6" t="s">
        <v>1078</v>
      </c>
      <c r="B142" s="52" t="s">
        <v>559</v>
      </c>
      <c r="C142" s="52" t="s">
        <v>560</v>
      </c>
      <c r="D142" s="52" t="s">
        <v>929</v>
      </c>
      <c r="E142" s="10" t="s">
        <v>562</v>
      </c>
      <c r="F142" s="52" t="s">
        <v>561</v>
      </c>
      <c r="G142" s="52" t="s">
        <v>173</v>
      </c>
      <c r="H142" s="52" t="s">
        <v>234</v>
      </c>
      <c r="I142" s="52" t="s">
        <v>424</v>
      </c>
      <c r="J142" s="52" t="s">
        <v>173</v>
      </c>
      <c r="K142" s="52" t="s">
        <v>931</v>
      </c>
      <c r="L142" s="53" t="s">
        <v>286</v>
      </c>
      <c r="M142" s="13">
        <v>3844</v>
      </c>
      <c r="N142" s="14">
        <f t="shared" si="70"/>
        <v>10.5315068493151</v>
      </c>
      <c r="O142" s="15">
        <v>2140</v>
      </c>
      <c r="P142" s="15">
        <f t="shared" si="58"/>
        <v>8226160</v>
      </c>
      <c r="Q142" s="16">
        <f>IFERROR(VLOOKUP(G142,SCENARIOS!$A$13:$E$18,5,0),0.025)</f>
        <v>0.05</v>
      </c>
      <c r="R142" s="57">
        <f>IFERROR(VLOOKUP(L142,INPUTS!$A$107:$B$120,2,0),0.0082)</f>
        <v>0.0039</v>
      </c>
      <c r="S142" s="52">
        <f t="shared" si="59"/>
        <v>8.346</v>
      </c>
      <c r="T142" s="15">
        <f t="shared" si="60"/>
        <v>32082.024</v>
      </c>
      <c r="U142" s="15">
        <f>T142/INPUTS!$B$7*1000</f>
        <v>40102530</v>
      </c>
      <c r="V142" s="15">
        <f>T142*INPUTS!$B$6</f>
        <v>101379.19584</v>
      </c>
      <c r="W142" s="54" t="s">
        <v>396</v>
      </c>
      <c r="X142" s="54" t="s">
        <v>396</v>
      </c>
      <c r="Y142" s="58">
        <f>IFERROR(VLOOKUP(E142,INPUTS!$A$44:$B$103,2,0),0)</f>
        <v>0</v>
      </c>
      <c r="Z142" s="15">
        <f t="shared" si="64"/>
        <v>0</v>
      </c>
      <c r="AA142" s="20">
        <f>IFERROR(VLOOKUP(E142,INPUTS!$A$44:$C$103,3,0),SCENARIOS!$J$26)</f>
        <v>0.025</v>
      </c>
      <c r="AB142" s="15">
        <f t="shared" si="65"/>
        <v>1023.64239297206</v>
      </c>
      <c r="AC142" s="20">
        <f>IFERROR(VLOOKUP($E142,INPUTS!$A$44:$G$103,4,0),SCENARIOS!$K$26)</f>
        <v>0.1</v>
      </c>
      <c r="AD142" s="15">
        <f t="shared" si="65"/>
        <v>5225.82365097449</v>
      </c>
      <c r="AE142" s="20">
        <f>IFERROR(VLOOKUP($E142,INPUTS!$A$44:$G$103,5,0),SCENARIOS!$L$26)</f>
        <v>0.2</v>
      </c>
      <c r="AF142" s="15">
        <f t="shared" si="65"/>
        <v>13339.2447492304</v>
      </c>
      <c r="AG142" s="20">
        <f>IFERROR(VLOOKUP($E142,INPUTS!$A$44:$G$103,6,0),SCENARIOS!$M$26)</f>
        <v>0.3</v>
      </c>
      <c r="AH142" s="15">
        <f t="shared" si="66"/>
        <v>25536.9481966765</v>
      </c>
      <c r="AI142" s="20">
        <f>IFERROR(VLOOKUP($E142,INPUTS!$A$44:$G$103,7,0),SCENARIOS!$N$26)</f>
        <v>0.5</v>
      </c>
      <c r="AJ142" s="15">
        <f t="shared" si="67"/>
        <v>54320.5602432263</v>
      </c>
      <c r="AL142" t="str">
        <f t="shared" si="71"/>
        <v>N</v>
      </c>
      <c r="AM142" s="21">
        <f t="shared" si="72"/>
        <v>108641.120486453</v>
      </c>
      <c r="BB142" s="2"/>
      <c r="BC142" s="2" t="str">
        <v>ATL</v>
      </c>
      <c r="BD142" s="15">
        <f>SUMIF($E$4:$E$1277,$BC142,$T$4:$T$1277)*(1+INDEX($Q$4:$Q$1277,MATCH($BC142,$E$4:$E1285,0)))^BD$132</f>
        <v>674398.436</v>
      </c>
      <c r="BE142" s="15">
        <f>SUMIF($E$4:$E$1277,$BC142,$T$4:$T$1277)*(1+INDEX($Q$4:$Q$1277,MATCH($BC142,$E$4:$E1285,0)))^BE$132</f>
        <v>763019.929250992</v>
      </c>
      <c r="BF142" s="15">
        <f>SUMIF($E$4:$E$1277,$BC142,$T$4:$T$1277)*(1+INDEX($Q$4:$Q$1277,MATCH($BC142,$E$4:$E1285,0)))^BF$132</f>
        <v>863287.014553796</v>
      </c>
      <c r="BG142" s="15">
        <f>SUMIF($E$4:$E$1277,$BC142,$T$4:$T$1277)*(1+INDEX($Q$4:$Q$1277,MATCH($BC142,$E$4:$E1285,0)))^BG$132</f>
        <v>976730.018347993</v>
      </c>
      <c r="BH142" s="15">
        <f>SUMIF($E$4:$E$1277,$BC142,$T$4:$T$1277)*(1+INDEX($Q$4:$Q$1277,MATCH($BC142,$E$4:$E1285,0)))^BH$132</f>
        <v>1105080.36453573</v>
      </c>
      <c r="BI142" s="15">
        <f>SUMIF($E$4:$E$1277,$BC142,$T$4:$T$1277)*(1+INDEX($Q$4:$Q$1277,MATCH($BC142,$E$4:$E1285,0)))^BI$132</f>
        <v>1250297.00033989</v>
      </c>
      <c r="BJ142" s="62">
        <f t="shared" si="73"/>
        <v>1250297.00033989</v>
      </c>
      <c r="BK142" s="63" t="str">
        <f t="shared" si="74"/>
        <v>Y</v>
      </c>
      <c r="BL142" s="15"/>
      <c r="BM142" s="2" t="str">
        <v>China</v>
      </c>
      <c r="BN142" s="15">
        <f>SUMIF($F$4:$F$1277,$BM142,$T$4:$T$1277)*(1+INDEX($Q$4:$Q$1277,MATCH($BM142,$F$4:$F1285,0)))^BN$132</f>
        <v>6068880.81</v>
      </c>
      <c r="BO142" s="15">
        <f>SUMIF($F$4:$F$1277,$BM142,$T$4:$T$1277)*(1+INDEX($Q$4:$Q$1277,MATCH($BM142,$F$4:$F1285,0)))^BO$132</f>
        <v>7745600.68281307</v>
      </c>
      <c r="BP142" s="15">
        <f>SUMIF($F$4:$F$1277,$BM142,$T$4:$T$1277)*(1+INDEX($Q$4:$Q$1277,MATCH($BM142,$F$4:$F1285,0)))^BP$132</f>
        <v>9885567.34196173</v>
      </c>
      <c r="BQ142" s="15">
        <f>SUMIF($F$4:$F$1277,$BM142,$T$4:$T$1277)*(1+INDEX($Q$4:$Q$1277,MATCH($BM142,$F$4:$F1285,0)))^BQ$132</f>
        <v>12616767.3333979</v>
      </c>
      <c r="BR142" s="15">
        <f>SUMIF($F$4:$F$1277,$BM142,$T$4:$T$1277)*(1+INDEX($Q$4:$Q$1277,MATCH($BM142,$F$4:$F1285,0)))^BR$132</f>
        <v>16102547.525968</v>
      </c>
      <c r="BS142" s="15">
        <f>SUMIF($F$4:$F$1277,$BM142,$T$4:$T$1277)*(1+INDEX($Q$4:$Q$1277,MATCH($BM142,$F$4:$F1285,0)))^BS$132</f>
        <v>20551384.516673</v>
      </c>
    </row>
    <row r="143" ht="15" customHeight="1" spans="1:71">
      <c r="A143" s="24" t="s">
        <v>1079</v>
      </c>
      <c r="B143" s="52" t="s">
        <v>559</v>
      </c>
      <c r="C143" s="52" t="s">
        <v>560</v>
      </c>
      <c r="D143" s="52" t="s">
        <v>929</v>
      </c>
      <c r="E143" s="10" t="s">
        <v>562</v>
      </c>
      <c r="F143" s="52" t="s">
        <v>561</v>
      </c>
      <c r="G143" s="52" t="s">
        <v>173</v>
      </c>
      <c r="H143" s="52" t="s">
        <v>200</v>
      </c>
      <c r="I143" s="52" t="s">
        <v>391</v>
      </c>
      <c r="J143" s="52" t="s">
        <v>165</v>
      </c>
      <c r="K143" s="52" t="s">
        <v>931</v>
      </c>
      <c r="L143" s="53" t="s">
        <v>295</v>
      </c>
      <c r="M143" s="13">
        <v>480</v>
      </c>
      <c r="N143" s="14">
        <f t="shared" si="70"/>
        <v>1.31506849315068</v>
      </c>
      <c r="O143" s="15">
        <v>9800</v>
      </c>
      <c r="P143" s="15">
        <f t="shared" si="58"/>
        <v>4704000</v>
      </c>
      <c r="Q143" s="16">
        <f>IFERROR(VLOOKUP(G143,SCENARIOS!$A$13:$E$18,5,0),0.025)</f>
        <v>0.05</v>
      </c>
      <c r="R143" s="57">
        <f>IFERROR(VLOOKUP(L143,INPUTS!$A$107:$B$120,2,0),0.0082)</f>
        <v>0.0089</v>
      </c>
      <c r="S143" s="52">
        <f t="shared" si="59"/>
        <v>87.22</v>
      </c>
      <c r="T143" s="15">
        <f t="shared" si="60"/>
        <v>41865.6</v>
      </c>
      <c r="U143" s="15">
        <f>T143/INPUTS!$B$7*1000</f>
        <v>52332000</v>
      </c>
      <c r="V143" s="15">
        <f>T143*INPUTS!$B$6</f>
        <v>132295.296</v>
      </c>
      <c r="W143" s="54" t="s">
        <v>396</v>
      </c>
      <c r="X143" s="54" t="s">
        <v>396</v>
      </c>
      <c r="Y143" s="58">
        <f>IFERROR(VLOOKUP(E143,INPUTS!$A$44:$B$103,2,0),0)</f>
        <v>0</v>
      </c>
      <c r="Z143" s="15">
        <f t="shared" si="64"/>
        <v>0</v>
      </c>
      <c r="AA143" s="20">
        <f>IFERROR(VLOOKUP(E143,INPUTS!$A$44:$C$103,3,0),SCENARIOS!$J$26)</f>
        <v>0.025</v>
      </c>
      <c r="AB143" s="15">
        <f t="shared" si="65"/>
        <v>1335.807334575</v>
      </c>
      <c r="AC143" s="20">
        <f>IFERROR(VLOOKUP($E143,INPUTS!$A$44:$G$103,4,0),SCENARIOS!$K$26)</f>
        <v>0.1</v>
      </c>
      <c r="AD143" s="15">
        <f t="shared" si="65"/>
        <v>6819.46508868137</v>
      </c>
      <c r="AE143" s="20">
        <f>IFERROR(VLOOKUP($E143,INPUTS!$A$44:$G$103,5,0),SCENARIOS!$L$26)</f>
        <v>0.2</v>
      </c>
      <c r="AF143" s="15">
        <f t="shared" si="65"/>
        <v>17407.1151175929</v>
      </c>
      <c r="AG143" s="20">
        <f>IFERROR(VLOOKUP($E143,INPUTS!$A$44:$G$103,6,0),SCENARIOS!$M$26)</f>
        <v>0.3</v>
      </c>
      <c r="AH143" s="15">
        <f t="shared" si="66"/>
        <v>33324.5701213483</v>
      </c>
      <c r="AI143" s="20">
        <f>IFERROR(VLOOKUP($E143,INPUTS!$A$44:$G$103,7,0),SCENARIOS!$N$26)</f>
        <v>0.5</v>
      </c>
      <c r="AJ143" s="15">
        <f t="shared" si="67"/>
        <v>70885.8907068587</v>
      </c>
      <c r="AL143" t="str">
        <f t="shared" si="71"/>
        <v>N</v>
      </c>
      <c r="AM143" s="21">
        <f t="shared" si="72"/>
        <v>141771.781413717</v>
      </c>
      <c r="BB143" s="2"/>
      <c r="BC143" s="2" t="str">
        <v>AUH</v>
      </c>
      <c r="BD143" s="15">
        <f>SUMIF($E$4:$E$1277,$BC143,$T$4:$T$1277)*(1+INDEX($Q$4:$Q$1277,MATCH($BC143,$E$4:$E1286,0)))^BD$132</f>
        <v>1289741.398</v>
      </c>
      <c r="BE143" s="15">
        <f>SUMIF($E$4:$E$1277,$BC143,$T$4:$T$1277)*(1+INDEX($Q$4:$Q$1277,MATCH($BC143,$E$4:$E1286,0)))^BE$132</f>
        <v>1607252.43443109</v>
      </c>
      <c r="BF143" s="15">
        <f>SUMIF($E$4:$E$1277,$BC143,$T$4:$T$1277)*(1+INDEX($Q$4:$Q$1277,MATCH($BC143,$E$4:$E1286,0)))^BF$132</f>
        <v>2002928.95303704</v>
      </c>
      <c r="BG143" s="15">
        <f>SUMIF($E$4:$E$1277,$BC143,$T$4:$T$1277)*(1+INDEX($Q$4:$Q$1277,MATCH($BC143,$E$4:$E1286,0)))^BG$132</f>
        <v>2496013.88367724</v>
      </c>
      <c r="BH143" s="15">
        <f>SUMIF($E$4:$E$1277,$BC143,$T$4:$T$1277)*(1+INDEX($Q$4:$Q$1277,MATCH($BC143,$E$4:$E1286,0)))^BH$132</f>
        <v>3110487.41797</v>
      </c>
      <c r="BI143" s="15">
        <f>SUMIF($E$4:$E$1277,$BC143,$T$4:$T$1277)*(1+INDEX($Q$4:$Q$1277,MATCH($BC143,$E$4:$E1286,0)))^BI$132</f>
        <v>3876233.23757152</v>
      </c>
      <c r="BJ143" s="62">
        <f t="shared" si="73"/>
        <v>3876233.23757152</v>
      </c>
      <c r="BK143" s="63" t="str">
        <f t="shared" si="74"/>
        <v>Y</v>
      </c>
      <c r="BL143" s="15"/>
      <c r="BM143" s="2" t="str">
        <v>Colombia</v>
      </c>
      <c r="BN143" s="15">
        <f>SUMIF($F$4:$F$1277,$BM143,$T$4:$T$1277)*(1+INDEX($Q$4:$Q$1277,MATCH($BM143,$F$4:$F1286,0)))^BN$132</f>
        <v>862543.254</v>
      </c>
      <c r="BO143" s="15">
        <f>SUMIF($F$4:$F$1277,$BM143,$T$4:$T$1277)*(1+INDEX($Q$4:$Q$1277,MATCH($BM143,$F$4:$F1286,0)))^BO$132</f>
        <v>1049415.75342464</v>
      </c>
      <c r="BP143" s="15">
        <f>SUMIF($F$4:$F$1277,$BM143,$T$4:$T$1277)*(1+INDEX($Q$4:$Q$1277,MATCH($BM143,$F$4:$F1286,0)))^BP$132</f>
        <v>1276774.72222837</v>
      </c>
      <c r="BQ143" s="15">
        <f>SUMIF($F$4:$F$1277,$BM143,$T$4:$T$1277)*(1+INDEX($Q$4:$Q$1277,MATCH($BM143,$F$4:$F1286,0)))^BQ$132</f>
        <v>1553391.6715101</v>
      </c>
      <c r="BR143" s="15">
        <f>SUMIF($F$4:$F$1277,$BM143,$T$4:$T$1277)*(1+INDEX($Q$4:$Q$1277,MATCH($BM143,$F$4:$F1286,0)))^BR$132</f>
        <v>1889938.48570675</v>
      </c>
      <c r="BS143" s="15">
        <f>SUMIF($F$4:$F$1277,$BM143,$T$4:$T$1277)*(1+INDEX($Q$4:$Q$1277,MATCH($BM143,$F$4:$F1286,0)))^BS$132</f>
        <v>2299399.14399258</v>
      </c>
    </row>
    <row r="144" ht="15" customHeight="1" spans="1:71">
      <c r="A144" s="6" t="s">
        <v>1080</v>
      </c>
      <c r="B144" s="52" t="s">
        <v>563</v>
      </c>
      <c r="C144" s="52" t="s">
        <v>564</v>
      </c>
      <c r="D144" s="52" t="s">
        <v>929</v>
      </c>
      <c r="E144" s="10" t="s">
        <v>562</v>
      </c>
      <c r="F144" s="52" t="s">
        <v>561</v>
      </c>
      <c r="G144" s="52" t="s">
        <v>173</v>
      </c>
      <c r="H144" s="52" t="s">
        <v>245</v>
      </c>
      <c r="I144" s="52" t="s">
        <v>930</v>
      </c>
      <c r="J144" s="52" t="s">
        <v>169</v>
      </c>
      <c r="K144" s="52" t="s">
        <v>931</v>
      </c>
      <c r="L144" s="53" t="s">
        <v>295</v>
      </c>
      <c r="M144" s="13">
        <v>480</v>
      </c>
      <c r="N144" s="14">
        <f t="shared" si="70"/>
        <v>1.31506849315068</v>
      </c>
      <c r="O144" s="15">
        <v>12800</v>
      </c>
      <c r="P144" s="15">
        <f t="shared" si="58"/>
        <v>6144000</v>
      </c>
      <c r="Q144" s="16">
        <f>IFERROR(VLOOKUP(G144,SCENARIOS!$A$13:$E$18,5,0),0.025)</f>
        <v>0.05</v>
      </c>
      <c r="R144" s="57">
        <f>IFERROR(VLOOKUP(L144,INPUTS!$A$107:$B$120,2,0),0.0082)</f>
        <v>0.0089</v>
      </c>
      <c r="S144" s="52">
        <f t="shared" si="59"/>
        <v>113.92</v>
      </c>
      <c r="T144" s="15">
        <f t="shared" si="60"/>
        <v>54681.6</v>
      </c>
      <c r="U144" s="15">
        <f>T144/INPUTS!$B$7*1000</f>
        <v>68352000</v>
      </c>
      <c r="V144" s="15">
        <f>T144*INPUTS!$B$6</f>
        <v>172793.856</v>
      </c>
      <c r="W144" s="54" t="s">
        <v>396</v>
      </c>
      <c r="X144" s="54" t="s">
        <v>396</v>
      </c>
      <c r="Y144" s="58">
        <f>IFERROR(VLOOKUP(E144,INPUTS!$A$44:$B$103,2,0),0)</f>
        <v>0</v>
      </c>
      <c r="Z144" s="15">
        <f t="shared" si="64"/>
        <v>0</v>
      </c>
      <c r="AA144" s="20">
        <f>IFERROR(VLOOKUP(E144,INPUTS!$A$44:$C$103,3,0),SCENARIOS!$J$26)</f>
        <v>0.025</v>
      </c>
      <c r="AB144" s="15">
        <f t="shared" si="65"/>
        <v>1744.7279472</v>
      </c>
      <c r="AC144" s="20">
        <f>IFERROR(VLOOKUP($E144,INPUTS!$A$44:$G$103,4,0),SCENARIOS!$K$26)</f>
        <v>0.1</v>
      </c>
      <c r="AD144" s="15">
        <f t="shared" si="65"/>
        <v>8907.05644235934</v>
      </c>
      <c r="AE144" s="20">
        <f>IFERROR(VLOOKUP($E144,INPUTS!$A$44:$G$103,5,0),SCENARIOS!$L$26)</f>
        <v>0.2</v>
      </c>
      <c r="AF144" s="15">
        <f t="shared" si="65"/>
        <v>22735.8238270601</v>
      </c>
      <c r="AG144" s="20">
        <f>IFERROR(VLOOKUP($E144,INPUTS!$A$44:$G$103,6,0),SCENARIOS!$M$26)</f>
        <v>0.3</v>
      </c>
      <c r="AH144" s="15">
        <f t="shared" si="66"/>
        <v>43525.9691380875</v>
      </c>
      <c r="AI144" s="20">
        <f>IFERROR(VLOOKUP($E144,INPUTS!$A$44:$G$103,7,0),SCENARIOS!$N$26)</f>
        <v>0.5</v>
      </c>
      <c r="AJ144" s="15">
        <f t="shared" si="67"/>
        <v>92585.6531681419</v>
      </c>
      <c r="AL144" t="str">
        <f t="shared" si="71"/>
        <v>N</v>
      </c>
      <c r="AM144" s="21">
        <f t="shared" si="72"/>
        <v>185171.306336284</v>
      </c>
      <c r="BB144" s="2"/>
      <c r="BC144" s="2" t="str">
        <v>BAH</v>
      </c>
      <c r="BD144" s="15">
        <f>SUMIF($E$4:$E$1277,$BC144,$T$4:$T$1277)*(1+INDEX($Q$4:$Q$1277,MATCH($BC144,$E$4:$E1287,0)))^BD$132</f>
        <v>548329.588</v>
      </c>
      <c r="BE144" s="15">
        <f>SUMIF($E$4:$E$1277,$BC144,$T$4:$T$1277)*(1+INDEX($Q$4:$Q$1277,MATCH($BC144,$E$4:$E1287,0)))^BE$132</f>
        <v>683318.428446379</v>
      </c>
      <c r="BF144" s="15">
        <f>SUMIF($E$4:$E$1277,$BC144,$T$4:$T$1277)*(1+INDEX($Q$4:$Q$1277,MATCH($BC144,$E$4:$E1287,0)))^BF$132</f>
        <v>851539.083195397</v>
      </c>
      <c r="BG144" s="15">
        <f>SUMIF($E$4:$E$1277,$BC144,$T$4:$T$1277)*(1+INDEX($Q$4:$Q$1277,MATCH($BC144,$E$4:$E1287,0)))^BG$132</f>
        <v>1061172.6246838</v>
      </c>
      <c r="BH144" s="15">
        <f>SUMIF($E$4:$E$1277,$BC144,$T$4:$T$1277)*(1+INDEX($Q$4:$Q$1277,MATCH($BC144,$E$4:$E1287,0)))^BH$132</f>
        <v>1322414.15761291</v>
      </c>
      <c r="BI144" s="15">
        <f>SUMIF($E$4:$E$1277,$BC144,$T$4:$T$1277)*(1+INDEX($Q$4:$Q$1277,MATCH($BC144,$E$4:$E1287,0)))^BI$132</f>
        <v>1647968.63731399</v>
      </c>
      <c r="BJ144" s="62">
        <f t="shared" si="73"/>
        <v>1647968.63731399</v>
      </c>
      <c r="BK144" s="63" t="str">
        <f t="shared" si="74"/>
        <v>Y</v>
      </c>
      <c r="BL144" s="15"/>
      <c r="BM144" s="2" t="str">
        <v>Czechia</v>
      </c>
      <c r="BN144" s="15">
        <f>SUMIF($F$4:$F$1277,$BM144,$T$4:$T$1277)*(1+INDEX($Q$4:$Q$1277,MATCH($BM144,$F$4:$F1287,0)))^BN$132</f>
        <v>333859.5</v>
      </c>
      <c r="BO144" s="15">
        <f>SUMIF($F$4:$F$1277,$BM144,$T$4:$T$1277)*(1+INDEX($Q$4:$Q$1277,MATCH($BM144,$F$4:$F1287,0)))^BO$132</f>
        <v>387034.662808761</v>
      </c>
      <c r="BP144" s="15">
        <f>SUMIF($F$4:$F$1277,$BM144,$T$4:$T$1277)*(1+INDEX($Q$4:$Q$1277,MATCH($BM144,$F$4:$F1287,0)))^BP$132</f>
        <v>448679.250449639</v>
      </c>
      <c r="BQ144" s="15">
        <f>SUMIF($F$4:$F$1277,$BM144,$T$4:$T$1277)*(1+INDEX($Q$4:$Q$1277,MATCH($BM144,$F$4:$F1287,0)))^BQ$132</f>
        <v>520142.222722623</v>
      </c>
      <c r="BR144" s="15">
        <f>SUMIF($F$4:$F$1277,$BM144,$T$4:$T$1277)*(1+INDEX($Q$4:$Q$1277,MATCH($BM144,$F$4:$F1287,0)))^BR$132</f>
        <v>602987.393751113</v>
      </c>
      <c r="BS144" s="15">
        <f>SUMIF($F$4:$F$1277,$BM144,$T$4:$T$1277)*(1+INDEX($Q$4:$Q$1277,MATCH($BM144,$F$4:$F1287,0)))^BS$132</f>
        <v>699027.652705391</v>
      </c>
    </row>
    <row r="145" ht="15" customHeight="1" spans="1:71">
      <c r="A145" s="24" t="s">
        <v>1081</v>
      </c>
      <c r="B145" s="52" t="s">
        <v>563</v>
      </c>
      <c r="C145" s="52" t="s">
        <v>564</v>
      </c>
      <c r="D145" s="52" t="s">
        <v>929</v>
      </c>
      <c r="E145" s="10" t="s">
        <v>562</v>
      </c>
      <c r="F145" s="52" t="s">
        <v>561</v>
      </c>
      <c r="G145" s="52" t="s">
        <v>173</v>
      </c>
      <c r="H145" s="52" t="s">
        <v>224</v>
      </c>
      <c r="I145" s="52" t="s">
        <v>938</v>
      </c>
      <c r="J145" s="52" t="s">
        <v>165</v>
      </c>
      <c r="K145" s="52" t="s">
        <v>931</v>
      </c>
      <c r="L145" s="53" t="s">
        <v>291</v>
      </c>
      <c r="M145" s="13">
        <v>961</v>
      </c>
      <c r="N145" s="14">
        <f t="shared" si="70"/>
        <v>2.63287671232877</v>
      </c>
      <c r="O145" s="15">
        <v>9800</v>
      </c>
      <c r="P145" s="15">
        <f t="shared" si="58"/>
        <v>9417800</v>
      </c>
      <c r="Q145" s="16">
        <f>IFERROR(VLOOKUP(G145,SCENARIOS!$A$13:$E$18,5,0),0.025)</f>
        <v>0.05</v>
      </c>
      <c r="R145" s="57">
        <f>IFERROR(VLOOKUP(L145,INPUTS!$A$107:$B$120,2,0),0.0082)</f>
        <v>0.0079</v>
      </c>
      <c r="S145" s="52">
        <f t="shared" si="59"/>
        <v>77.42</v>
      </c>
      <c r="T145" s="15">
        <f t="shared" si="60"/>
        <v>74400.62</v>
      </c>
      <c r="U145" s="15">
        <f>T145/INPUTS!$B$7*1000</f>
        <v>93000775</v>
      </c>
      <c r="V145" s="15">
        <f>T145*INPUTS!$B$6</f>
        <v>235105.9592</v>
      </c>
      <c r="W145" s="54" t="s">
        <v>396</v>
      </c>
      <c r="X145" s="54" t="s">
        <v>396</v>
      </c>
      <c r="Y145" s="58">
        <f>IFERROR(VLOOKUP(E145,INPUTS!$A$44:$B$103,2,0),0)</f>
        <v>0</v>
      </c>
      <c r="Z145" s="15">
        <f t="shared" si="64"/>
        <v>0</v>
      </c>
      <c r="AA145" s="20">
        <f>IFERROR(VLOOKUP(E145,INPUTS!$A$44:$C$103,3,0),SCENARIOS!$J$26)</f>
        <v>0.025</v>
      </c>
      <c r="AB145" s="15">
        <f t="shared" si="65"/>
        <v>2373.90348861422</v>
      </c>
      <c r="AC145" s="20">
        <f>IFERROR(VLOOKUP($E145,INPUTS!$A$44:$G$103,4,0),SCENARIOS!$K$26)</f>
        <v>0.1</v>
      </c>
      <c r="AD145" s="15">
        <f t="shared" si="65"/>
        <v>12119.077014691</v>
      </c>
      <c r="AE145" s="20">
        <f>IFERROR(VLOOKUP($E145,INPUTS!$A$44:$G$103,5,0),SCENARIOS!$L$26)</f>
        <v>0.2</v>
      </c>
      <c r="AF145" s="15">
        <f t="shared" si="65"/>
        <v>30934.7090967354</v>
      </c>
      <c r="AG145" s="20">
        <f>IFERROR(VLOOKUP($E145,INPUTS!$A$44:$G$103,6,0),SCENARIOS!$M$26)</f>
        <v>0.3</v>
      </c>
      <c r="AH145" s="15">
        <f t="shared" si="66"/>
        <v>59222.0982921966</v>
      </c>
      <c r="AI145" s="20">
        <f>IFERROR(VLOOKUP($E145,INPUTS!$A$44:$G$103,7,0),SCENARIOS!$N$26)</f>
        <v>0.5</v>
      </c>
      <c r="AJ145" s="15">
        <f t="shared" si="67"/>
        <v>125973.453571489</v>
      </c>
      <c r="AL145" t="str">
        <f t="shared" si="71"/>
        <v>N</v>
      </c>
      <c r="AM145" s="21">
        <f t="shared" si="72"/>
        <v>251946.907142978</v>
      </c>
      <c r="BB145" s="2"/>
      <c r="BC145" s="2" t="str">
        <v>BCN</v>
      </c>
      <c r="BD145" s="15">
        <f>SUMIF($E$4:$E$1277,$BC145,$T$4:$T$1277)*(1+INDEX($Q$4:$Q$1277,MATCH($BC145,$E$4:$E1288,0)))^BD$132</f>
        <v>1437568.95</v>
      </c>
      <c r="BE145" s="15">
        <f>SUMIF($E$4:$E$1277,$BC145,$T$4:$T$1277)*(1+INDEX($Q$4:$Q$1277,MATCH($BC145,$E$4:$E1288,0)))^BE$132</f>
        <v>1666536.41375367</v>
      </c>
      <c r="BF145" s="15">
        <f>SUMIF($E$4:$E$1277,$BC145,$T$4:$T$1277)*(1+INDEX($Q$4:$Q$1277,MATCH($BC145,$E$4:$E1288,0)))^BF$132</f>
        <v>1931972.45834153</v>
      </c>
      <c r="BG145" s="15">
        <f>SUMIF($E$4:$E$1277,$BC145,$T$4:$T$1277)*(1+INDEX($Q$4:$Q$1277,MATCH($BC145,$E$4:$E1288,0)))^BG$132</f>
        <v>2239685.58321697</v>
      </c>
      <c r="BH145" s="15">
        <f>SUMIF($E$4:$E$1277,$BC145,$T$4:$T$1277)*(1+INDEX($Q$4:$Q$1277,MATCH($BC145,$E$4:$E1288,0)))^BH$132</f>
        <v>2596409.43120691</v>
      </c>
      <c r="BI145" s="15">
        <f>SUMIF($E$4:$E$1277,$BC145,$T$4:$T$1277)*(1+INDEX($Q$4:$Q$1277,MATCH($BC145,$E$4:$E1288,0)))^BI$132</f>
        <v>3009950.13986618</v>
      </c>
      <c r="BJ145" s="62">
        <f t="shared" si="73"/>
        <v>3009950.13986618</v>
      </c>
      <c r="BK145" s="63" t="str">
        <f t="shared" si="74"/>
        <v>Y</v>
      </c>
      <c r="BL145" s="15"/>
      <c r="BM145" s="2" t="str">
        <v>Denmark</v>
      </c>
      <c r="BN145" s="15">
        <f>SUMIF($F$4:$F$1277,$BM145,$T$4:$T$1277)*(1+INDEX($Q$4:$Q$1277,MATCH($BM145,$F$4:$F1288,0)))^BN$132</f>
        <v>818728.47</v>
      </c>
      <c r="BO145" s="15">
        <f>SUMIF($F$4:$F$1277,$BM145,$T$4:$T$1277)*(1+INDEX($Q$4:$Q$1277,MATCH($BM145,$F$4:$F1288,0)))^BO$132</f>
        <v>949130.689162305</v>
      </c>
      <c r="BP145" s="15">
        <f>SUMIF($F$4:$F$1277,$BM145,$T$4:$T$1277)*(1+INDEX($Q$4:$Q$1277,MATCH($BM145,$F$4:$F1288,0)))^BP$132</f>
        <v>1100302.60106835</v>
      </c>
      <c r="BQ145" s="15">
        <f>SUMIF($F$4:$F$1277,$BM145,$T$4:$T$1277)*(1+INDEX($Q$4:$Q$1277,MATCH($BM145,$F$4:$F1288,0)))^BQ$132</f>
        <v>1275552.2793034</v>
      </c>
      <c r="BR145" s="15">
        <f>SUMIF($F$4:$F$1277,$BM145,$T$4:$T$1277)*(1+INDEX($Q$4:$Q$1277,MATCH($BM145,$F$4:$F1288,0)))^BR$132</f>
        <v>1478714.6878107</v>
      </c>
      <c r="BS145" s="15">
        <f>SUMIF($F$4:$F$1277,$BM145,$T$4:$T$1277)*(1+INDEX($Q$4:$Q$1277,MATCH($BM145,$F$4:$F1288,0)))^BS$132</f>
        <v>1714235.60086556</v>
      </c>
    </row>
    <row r="146" ht="15" customHeight="1" spans="1:71">
      <c r="A146" s="6" t="s">
        <v>1082</v>
      </c>
      <c r="B146" s="52" t="s">
        <v>563</v>
      </c>
      <c r="C146" s="52" t="s">
        <v>564</v>
      </c>
      <c r="D146" s="52" t="s">
        <v>929</v>
      </c>
      <c r="E146" s="10" t="s">
        <v>562</v>
      </c>
      <c r="F146" s="52" t="s">
        <v>561</v>
      </c>
      <c r="G146" s="52" t="s">
        <v>173</v>
      </c>
      <c r="H146" s="52" t="s">
        <v>248</v>
      </c>
      <c r="I146" s="52" t="s">
        <v>930</v>
      </c>
      <c r="J146" s="52" t="s">
        <v>169</v>
      </c>
      <c r="K146" s="52" t="s">
        <v>931</v>
      </c>
      <c r="L146" s="53" t="s">
        <v>295</v>
      </c>
      <c r="M146" s="13">
        <v>961</v>
      </c>
      <c r="N146" s="14">
        <f t="shared" si="70"/>
        <v>2.63287671232877</v>
      </c>
      <c r="O146" s="15">
        <v>10800</v>
      </c>
      <c r="P146" s="15">
        <f t="shared" si="58"/>
        <v>10378800</v>
      </c>
      <c r="Q146" s="16">
        <f>IFERROR(VLOOKUP(G146,SCENARIOS!$A$13:$E$18,5,0),0.025)</f>
        <v>0.05</v>
      </c>
      <c r="R146" s="57">
        <f>IFERROR(VLOOKUP(L146,INPUTS!$A$107:$B$120,2,0),0.0082)</f>
        <v>0.0089</v>
      </c>
      <c r="S146" s="52">
        <f t="shared" si="59"/>
        <v>96.12</v>
      </c>
      <c r="T146" s="15">
        <f t="shared" si="60"/>
        <v>92371.32</v>
      </c>
      <c r="U146" s="15">
        <f>T146/INPUTS!$B$7*1000</f>
        <v>115464150</v>
      </c>
      <c r="V146" s="15">
        <f>T146*INPUTS!$B$6</f>
        <v>291893.3712</v>
      </c>
      <c r="W146" s="54" t="s">
        <v>396</v>
      </c>
      <c r="X146" s="54" t="s">
        <v>396</v>
      </c>
      <c r="Y146" s="58">
        <f>IFERROR(VLOOKUP(E146,INPUTS!$A$44:$B$103,2,0),0)</f>
        <v>0</v>
      </c>
      <c r="Z146" s="15">
        <f t="shared" si="64"/>
        <v>0</v>
      </c>
      <c r="AA146" s="20">
        <f>IFERROR(VLOOKUP(E146,INPUTS!$A$44:$C$103,3,0),SCENARIOS!$J$26)</f>
        <v>0.025</v>
      </c>
      <c r="AB146" s="15">
        <f t="shared" si="65"/>
        <v>2947.29531549469</v>
      </c>
      <c r="AC146" s="20">
        <f>IFERROR(VLOOKUP($E146,INPUTS!$A$44:$G$103,4,0),SCENARIOS!$K$26)</f>
        <v>0.1</v>
      </c>
      <c r="AD146" s="15">
        <f t="shared" si="65"/>
        <v>15046.314681634</v>
      </c>
      <c r="AE146" s="20">
        <f>IFERROR(VLOOKUP($E146,INPUTS!$A$44:$G$103,5,0),SCENARIOS!$L$26)</f>
        <v>0.2</v>
      </c>
      <c r="AF146" s="15">
        <f t="shared" si="65"/>
        <v>38406.668023485</v>
      </c>
      <c r="AG146" s="20">
        <f>IFERROR(VLOOKUP($E146,INPUTS!$A$44:$G$103,6,0),SCENARIOS!$M$26)</f>
        <v>0.3</v>
      </c>
      <c r="AH146" s="15">
        <f t="shared" si="66"/>
        <v>73526.5834131483</v>
      </c>
      <c r="AI146" s="20">
        <f>IFERROR(VLOOKUP($E146,INPUTS!$A$44:$G$103,7,0),SCENARIOS!$N$26)</f>
        <v>0.5</v>
      </c>
      <c r="AJ146" s="15">
        <f t="shared" si="67"/>
        <v>156401.037939699</v>
      </c>
      <c r="AL146" t="str">
        <f t="shared" si="71"/>
        <v>N</v>
      </c>
      <c r="AM146" s="21">
        <f t="shared" si="72"/>
        <v>312802.075879398</v>
      </c>
      <c r="BB146" s="2"/>
      <c r="BC146" s="2" t="str">
        <v>BGY</v>
      </c>
      <c r="BD146" s="15">
        <f>SUMIF($E$4:$E$1277,$BC146,$T$4:$T$1277)*(1+INDEX($Q$4:$Q$1277,MATCH($BC146,$E$4:$E1289,0)))^BD$132</f>
        <v>1160507.79</v>
      </c>
      <c r="BE146" s="15">
        <f>SUMIF($E$4:$E$1277,$BC146,$T$4:$T$1277)*(1+INDEX($Q$4:$Q$1277,MATCH($BC146,$E$4:$E1289,0)))^BE$132</f>
        <v>1345346.59397019</v>
      </c>
      <c r="BF146" s="15">
        <f>SUMIF($E$4:$E$1277,$BC146,$T$4:$T$1277)*(1+INDEX($Q$4:$Q$1277,MATCH($BC146,$E$4:$E1289,0)))^BF$132</f>
        <v>1559625.42733745</v>
      </c>
      <c r="BG146" s="15">
        <f>SUMIF($E$4:$E$1277,$BC146,$T$4:$T$1277)*(1+INDEX($Q$4:$Q$1277,MATCH($BC146,$E$4:$E1289,0)))^BG$132</f>
        <v>1808033.32353136</v>
      </c>
      <c r="BH146" s="15">
        <f>SUMIF($E$4:$E$1277,$BC146,$T$4:$T$1277)*(1+INDEX($Q$4:$Q$1277,MATCH($BC146,$E$4:$E1289,0)))^BH$132</f>
        <v>2096006.15744037</v>
      </c>
      <c r="BI146" s="15">
        <f>SUMIF($E$4:$E$1277,$BC146,$T$4:$T$1277)*(1+INDEX($Q$4:$Q$1277,MATCH($BC146,$E$4:$E1289,0)))^BI$132</f>
        <v>2429845.59789379</v>
      </c>
      <c r="BJ146" s="62">
        <f t="shared" si="73"/>
        <v>2429845.59789379</v>
      </c>
      <c r="BK146" s="63" t="str">
        <f t="shared" si="74"/>
        <v>Y</v>
      </c>
      <c r="BL146" s="15"/>
      <c r="BM146" s="2" t="str">
        <v>Egypt</v>
      </c>
      <c r="BN146" s="15">
        <f>SUMIF($F$4:$F$1277,$BM146,$T$4:$T$1277)*(1+INDEX($Q$4:$Q$1277,MATCH($BM146,$F$4:$F1289,0)))^BN$132</f>
        <v>1039946.2135</v>
      </c>
      <c r="BO146" s="15">
        <f>SUMIF($F$4:$F$1277,$BM146,$T$4:$T$1277)*(1+INDEX($Q$4:$Q$1277,MATCH($BM146,$F$4:$F1289,0)))^BO$132</f>
        <v>1295962.18739446</v>
      </c>
      <c r="BP146" s="15">
        <f>SUMIF($F$4:$F$1277,$BM146,$T$4:$T$1277)*(1+INDEX($Q$4:$Q$1277,MATCH($BM146,$F$4:$F1289,0)))^BP$132</f>
        <v>1615004.66981241</v>
      </c>
      <c r="BQ146" s="15">
        <f>SUMIF($F$4:$F$1277,$BM146,$T$4:$T$1277)*(1+INDEX($Q$4:$Q$1277,MATCH($BM146,$F$4:$F1289,0)))^BQ$132</f>
        <v>2012589.64874567</v>
      </c>
      <c r="BR146" s="15">
        <f>SUMIF($F$4:$F$1277,$BM146,$T$4:$T$1277)*(1+INDEX($Q$4:$Q$1277,MATCH($BM146,$F$4:$F1289,0)))^BR$132</f>
        <v>2508052.8681745</v>
      </c>
      <c r="BS146" s="15">
        <f>SUMIF($F$4:$F$1277,$BM146,$T$4:$T$1277)*(1+INDEX($Q$4:$Q$1277,MATCH($BM146,$F$4:$F1289,0)))^BS$132</f>
        <v>3125490.18299818</v>
      </c>
    </row>
    <row r="147" ht="15" customHeight="1" spans="1:71">
      <c r="A147" s="24" t="s">
        <v>1083</v>
      </c>
      <c r="B147" s="52" t="s">
        <v>565</v>
      </c>
      <c r="C147" s="52" t="s">
        <v>566</v>
      </c>
      <c r="D147" s="52" t="s">
        <v>929</v>
      </c>
      <c r="E147" s="10" t="s">
        <v>567</v>
      </c>
      <c r="F147" s="52" t="s">
        <v>431</v>
      </c>
      <c r="G147" s="52" t="s">
        <v>173</v>
      </c>
      <c r="H147" s="52" t="s">
        <v>248</v>
      </c>
      <c r="I147" s="52" t="s">
        <v>930</v>
      </c>
      <c r="J147" s="52" t="s">
        <v>169</v>
      </c>
      <c r="K147" s="52" t="s">
        <v>931</v>
      </c>
      <c r="L147" s="53" t="s">
        <v>295</v>
      </c>
      <c r="M147" s="13">
        <v>182</v>
      </c>
      <c r="N147" s="14">
        <f t="shared" si="70"/>
        <v>0.498630136986301</v>
      </c>
      <c r="O147" s="15">
        <v>10100</v>
      </c>
      <c r="P147" s="15">
        <f t="shared" si="58"/>
        <v>1838200</v>
      </c>
      <c r="Q147" s="16">
        <f>IFERROR(VLOOKUP(G147,SCENARIOS!$A$13:$E$18,5,0),0.025)</f>
        <v>0.05</v>
      </c>
      <c r="R147" s="57">
        <f>IFERROR(VLOOKUP(L147,INPUTS!$A$107:$B$120,2,0),0.0082)</f>
        <v>0.0089</v>
      </c>
      <c r="S147" s="52">
        <f t="shared" si="59"/>
        <v>89.89</v>
      </c>
      <c r="T147" s="15">
        <f t="shared" si="60"/>
        <v>16359.98</v>
      </c>
      <c r="U147" s="15">
        <f>T147/INPUTS!$B$7*1000</f>
        <v>20449975</v>
      </c>
      <c r="V147" s="15">
        <f>T147*INPUTS!$B$6</f>
        <v>51697.5368</v>
      </c>
      <c r="W147" s="54" t="s">
        <v>396</v>
      </c>
      <c r="X147" s="54" t="s">
        <v>396</v>
      </c>
      <c r="Y147" s="58">
        <f>IFERROR(VLOOKUP(E147,INPUTS!$A$44:$B$103,2,0),0)</f>
        <v>0</v>
      </c>
      <c r="Z147" s="15">
        <f t="shared" si="64"/>
        <v>0</v>
      </c>
      <c r="AA147" s="20">
        <f>IFERROR(VLOOKUP(E147,INPUTS!$A$44:$C$103,3,0),SCENARIOS!$J$26)</f>
        <v>0.025</v>
      </c>
      <c r="AB147" s="15">
        <f t="shared" si="65"/>
        <v>521.998520921719</v>
      </c>
      <c r="AC147" s="20">
        <f>IFERROR(VLOOKUP($E147,INPUTS!$A$44:$G$103,4,0),SCENARIOS!$K$26)</f>
        <v>0.1</v>
      </c>
      <c r="AD147" s="15">
        <f t="shared" si="65"/>
        <v>2664.86835161864</v>
      </c>
      <c r="AE147" s="20">
        <f>IFERROR(VLOOKUP($E147,INPUTS!$A$44:$G$103,5,0),SCENARIOS!$L$26)</f>
        <v>0.2</v>
      </c>
      <c r="AF147" s="15">
        <f t="shared" si="65"/>
        <v>6802.24468732128</v>
      </c>
      <c r="AG147" s="20">
        <f>IFERROR(VLOOKUP($E147,INPUTS!$A$44:$G$103,6,0),SCENARIOS!$M$26)</f>
        <v>0.3</v>
      </c>
      <c r="AH147" s="15">
        <f t="shared" si="66"/>
        <v>13022.3692170626</v>
      </c>
      <c r="AI147" s="20">
        <f>IFERROR(VLOOKUP($E147,INPUTS!$A$44:$G$103,7,0),SCENARIOS!$N$26)</f>
        <v>0.5</v>
      </c>
      <c r="AJ147" s="15">
        <f t="shared" si="67"/>
        <v>27700.3495530076</v>
      </c>
      <c r="AL147" t="str">
        <f t="shared" si="71"/>
        <v>N</v>
      </c>
      <c r="AM147" s="21">
        <f t="shared" si="72"/>
        <v>55400.6991060151</v>
      </c>
      <c r="BB147" s="2"/>
      <c r="BC147" s="2" t="str">
        <v>BKK</v>
      </c>
      <c r="BD147" s="15">
        <f>SUMIF($E$4:$E$1277,$BC147,$T$4:$T$1277)*(1+INDEX($Q$4:$Q$1277,MATCH($BC147,$E$4:$E1290,0)))^BD$132</f>
        <v>1910319.0215</v>
      </c>
      <c r="BE147" s="15">
        <f>SUMIF($E$4:$E$1277,$BC147,$T$4:$T$1277)*(1+INDEX($Q$4:$Q$1277,MATCH($BC147,$E$4:$E1290,0)))^BE$132</f>
        <v>2438104.94563349</v>
      </c>
      <c r="BF147" s="15">
        <f>SUMIF($E$4:$E$1277,$BC147,$T$4:$T$1277)*(1+INDEX($Q$4:$Q$1277,MATCH($BC147,$E$4:$E1290,0)))^BF$132</f>
        <v>3111708.38955209</v>
      </c>
      <c r="BG147" s="15">
        <f>SUMIF($E$4:$E$1277,$BC147,$T$4:$T$1277)*(1+INDEX($Q$4:$Q$1277,MATCH($BC147,$E$4:$E1290,0)))^BG$132</f>
        <v>3971416.0454619</v>
      </c>
      <c r="BH147" s="15">
        <f>SUMIF($E$4:$E$1277,$BC147,$T$4:$T$1277)*(1+INDEX($Q$4:$Q$1277,MATCH($BC147,$E$4:$E1290,0)))^BH$132</f>
        <v>5068645.07583969</v>
      </c>
      <c r="BI147" s="15">
        <f>SUMIF($E$4:$E$1277,$BC147,$T$4:$T$1277)*(1+INDEX($Q$4:$Q$1277,MATCH($BC147,$E$4:$E1290,0)))^BI$132</f>
        <v>6469018.2571506</v>
      </c>
      <c r="BJ147" s="62">
        <f t="shared" si="73"/>
        <v>6469018.25715061</v>
      </c>
      <c r="BK147" s="63" t="str">
        <f t="shared" si="74"/>
        <v>N</v>
      </c>
      <c r="BL147" s="15"/>
      <c r="BM147" s="2" t="str">
        <v>Ethiopia</v>
      </c>
      <c r="BN147" s="15">
        <f>SUMIF($F$4:$F$1277,$BM147,$T$4:$T$1277)*(1+INDEX($Q$4:$Q$1277,MATCH($BM147,$F$4:$F1290,0)))^BN$132</f>
        <v>1105067.251</v>
      </c>
      <c r="BO147" s="15">
        <f>SUMIF($F$4:$F$1277,$BM147,$T$4:$T$1277)*(1+INDEX($Q$4:$Q$1277,MATCH($BM147,$F$4:$F1290,0)))^BO$132</f>
        <v>1312473.24083154</v>
      </c>
      <c r="BP147" s="15">
        <f>SUMIF($F$4:$F$1277,$BM147,$T$4:$T$1277)*(1+INDEX($Q$4:$Q$1277,MATCH($BM147,$F$4:$F1290,0)))^BP$132</f>
        <v>1558806.49466359</v>
      </c>
      <c r="BQ147" s="15">
        <f>SUMIF($F$4:$F$1277,$BM147,$T$4:$T$1277)*(1+INDEX($Q$4:$Q$1277,MATCH($BM147,$F$4:$F1290,0)))^BQ$132</f>
        <v>1851373.12686535</v>
      </c>
      <c r="BR147" s="15">
        <f>SUMIF($F$4:$F$1277,$BM147,$T$4:$T$1277)*(1+INDEX($Q$4:$Q$1277,MATCH($BM147,$F$4:$F1290,0)))^BR$132</f>
        <v>2198850.50942061</v>
      </c>
      <c r="BS147" s="15">
        <f>SUMIF($F$4:$F$1277,$BM147,$T$4:$T$1277)*(1+INDEX($Q$4:$Q$1277,MATCH($BM147,$F$4:$F1290,0)))^BS$132</f>
        <v>2611544.63820352</v>
      </c>
    </row>
    <row r="148" ht="15" customHeight="1" spans="1:71">
      <c r="A148" s="6" t="s">
        <v>1084</v>
      </c>
      <c r="B148" s="52" t="s">
        <v>565</v>
      </c>
      <c r="C148" s="52" t="s">
        <v>566</v>
      </c>
      <c r="D148" s="52" t="s">
        <v>929</v>
      </c>
      <c r="E148" s="10" t="s">
        <v>567</v>
      </c>
      <c r="F148" s="52" t="s">
        <v>431</v>
      </c>
      <c r="G148" s="52" t="s">
        <v>173</v>
      </c>
      <c r="H148" s="52" t="s">
        <v>224</v>
      </c>
      <c r="I148" s="52" t="s">
        <v>938</v>
      </c>
      <c r="J148" s="52" t="s">
        <v>165</v>
      </c>
      <c r="K148" s="52" t="s">
        <v>931</v>
      </c>
      <c r="L148" s="53" t="s">
        <v>293</v>
      </c>
      <c r="M148" s="13">
        <v>182</v>
      </c>
      <c r="N148" s="14">
        <f t="shared" si="70"/>
        <v>0.498630136986301</v>
      </c>
      <c r="O148" s="15">
        <v>9200</v>
      </c>
      <c r="P148" s="15">
        <f t="shared" si="58"/>
        <v>1674400</v>
      </c>
      <c r="Q148" s="16">
        <f>IFERROR(VLOOKUP(G148,SCENARIOS!$A$13:$E$18,5,0),0.025)</f>
        <v>0.05</v>
      </c>
      <c r="R148" s="57">
        <f>IFERROR(VLOOKUP(L148,INPUTS!$A$107:$B$120,2,0),0.0082)</f>
        <v>0.0079</v>
      </c>
      <c r="S148" s="52">
        <f t="shared" si="59"/>
        <v>72.68</v>
      </c>
      <c r="T148" s="15">
        <f t="shared" si="60"/>
        <v>13227.76</v>
      </c>
      <c r="U148" s="15">
        <f>T148/INPUTS!$B$7*1000</f>
        <v>16534700</v>
      </c>
      <c r="V148" s="15">
        <f>T148*INPUTS!$B$6</f>
        <v>41799.7216</v>
      </c>
      <c r="W148" s="54" t="s">
        <v>396</v>
      </c>
      <c r="X148" s="54" t="s">
        <v>396</v>
      </c>
      <c r="Y148" s="58">
        <f>IFERROR(VLOOKUP(E148,INPUTS!$A$44:$B$103,2,0),0)</f>
        <v>0</v>
      </c>
      <c r="Z148" s="15">
        <f t="shared" si="64"/>
        <v>0</v>
      </c>
      <c r="AA148" s="20">
        <f>IFERROR(VLOOKUP(E148,INPUTS!$A$44:$C$103,3,0),SCENARIOS!$J$26)</f>
        <v>0.025</v>
      </c>
      <c r="AB148" s="15">
        <f t="shared" ref="AB148:AF163" si="75">$T148*AA148*(1+$Q148)^AB$2</f>
        <v>422.058655029375</v>
      </c>
      <c r="AC148" s="20">
        <f>IFERROR(VLOOKUP($E148,INPUTS!$A$44:$G$103,4,0),SCENARIOS!$K$26)</f>
        <v>0.1</v>
      </c>
      <c r="AD148" s="15">
        <f t="shared" si="75"/>
        <v>2154.66271883016</v>
      </c>
      <c r="AE148" s="20">
        <f>IFERROR(VLOOKUP($E148,INPUTS!$A$44:$G$103,5,0),SCENARIOS!$L$26)</f>
        <v>0.2</v>
      </c>
      <c r="AF148" s="15">
        <f t="shared" si="75"/>
        <v>5499.9126028981</v>
      </c>
      <c r="AG148" s="20">
        <f>IFERROR(VLOOKUP($E148,INPUTS!$A$44:$G$103,6,0),SCENARIOS!$M$26)</f>
        <v>0.3</v>
      </c>
      <c r="AH148" s="15">
        <f t="shared" si="66"/>
        <v>10529.1555756604</v>
      </c>
      <c r="AI148" s="20">
        <f>IFERROR(VLOOKUP($E148,INPUTS!$A$44:$G$103,7,0),SCENARIOS!$N$26)</f>
        <v>0.5</v>
      </c>
      <c r="AJ148" s="15">
        <f t="shared" si="67"/>
        <v>22396.9452165156</v>
      </c>
      <c r="AL148" t="str">
        <f t="shared" si="71"/>
        <v>N</v>
      </c>
      <c r="AM148" s="21">
        <f t="shared" si="72"/>
        <v>44793.8904330313</v>
      </c>
      <c r="BB148" s="2"/>
      <c r="BC148" s="2" t="str">
        <v>BOG</v>
      </c>
      <c r="BD148" s="15">
        <f>SUMIF($E$4:$E$1277,$BC148,$T$4:$T$1277)*(1+INDEX($Q$4:$Q$1277,MATCH($BC148,$E$4:$E1291,0)))^BD$132</f>
        <v>862543.254</v>
      </c>
      <c r="BE148" s="15">
        <f>SUMIF($E$4:$E$1277,$BC148,$T$4:$T$1277)*(1+INDEX($Q$4:$Q$1277,MATCH($BC148,$E$4:$E1291,0)))^BE$132</f>
        <v>1049415.75342464</v>
      </c>
      <c r="BF148" s="15">
        <f>SUMIF($E$4:$E$1277,$BC148,$T$4:$T$1277)*(1+INDEX($Q$4:$Q$1277,MATCH($BC148,$E$4:$E1291,0)))^BF$132</f>
        <v>1276774.72222837</v>
      </c>
      <c r="BG148" s="15">
        <f>SUMIF($E$4:$E$1277,$BC148,$T$4:$T$1277)*(1+INDEX($Q$4:$Q$1277,MATCH($BC148,$E$4:$E1291,0)))^BG$132</f>
        <v>1553391.6715101</v>
      </c>
      <c r="BH148" s="15">
        <f>SUMIF($E$4:$E$1277,$BC148,$T$4:$T$1277)*(1+INDEX($Q$4:$Q$1277,MATCH($BC148,$E$4:$E1291,0)))^BH$132</f>
        <v>1889938.48570675</v>
      </c>
      <c r="BI148" s="64">
        <f>SUMIF($E$4:$E$1277,$BC148,$T$4:$T$1277)*(1+INDEX($Q$4:$Q$1277,MATCH($BC148,$E$4:$E1291,0)))^BI$132</f>
        <v>2299399.14399258</v>
      </c>
      <c r="BJ148" s="65">
        <f t="shared" si="73"/>
        <v>2299399.14399258</v>
      </c>
      <c r="BK148" s="63" t="str">
        <f t="shared" si="74"/>
        <v>Y</v>
      </c>
      <c r="BL148" s="15"/>
      <c r="BM148" s="2" t="str">
        <v>Finland</v>
      </c>
      <c r="BN148" s="15">
        <f>SUMIF($F$4:$F$1277,$BM148,$T$4:$T$1277)*(1+INDEX($Q$4:$Q$1277,MATCH($BM148,$F$4:$F1291,0)))^BN$132</f>
        <v>614079.62</v>
      </c>
      <c r="BO148" s="15">
        <f>SUMIF($F$4:$F$1277,$BM148,$T$4:$T$1277)*(1+INDEX($Q$4:$Q$1277,MATCH($BM148,$F$4:$F1291,0)))^BO$132</f>
        <v>711886.583021996</v>
      </c>
      <c r="BP148" s="15">
        <f>SUMIF($F$4:$F$1277,$BM148,$T$4:$T$1277)*(1+INDEX($Q$4:$Q$1277,MATCH($BM148,$F$4:$F1291,0)))^BP$132</f>
        <v>825271.659539414</v>
      </c>
      <c r="BQ148" s="15">
        <f>SUMIF($F$4:$F$1277,$BM148,$T$4:$T$1277)*(1+INDEX($Q$4:$Q$1277,MATCH($BM148,$F$4:$F1291,0)))^BQ$132</f>
        <v>956716.039158579</v>
      </c>
      <c r="BR148" s="15">
        <f>SUMIF($F$4:$F$1277,$BM148,$T$4:$T$1277)*(1+INDEX($Q$4:$Q$1277,MATCH($BM148,$F$4:$F1291,0)))^BR$132</f>
        <v>1109096.10066352</v>
      </c>
      <c r="BS148" s="15">
        <f>SUMIF($F$4:$F$1277,$BM148,$T$4:$T$1277)*(1+INDEX($Q$4:$Q$1277,MATCH($BM148,$F$4:$F1291,0)))^BS$132</f>
        <v>1285746.35540645</v>
      </c>
    </row>
    <row r="149" ht="15" customHeight="1" spans="1:71">
      <c r="A149" s="24" t="s">
        <v>1085</v>
      </c>
      <c r="B149" s="52" t="s">
        <v>565</v>
      </c>
      <c r="C149" s="52" t="s">
        <v>566</v>
      </c>
      <c r="D149" s="52" t="s">
        <v>929</v>
      </c>
      <c r="E149" s="10" t="s">
        <v>567</v>
      </c>
      <c r="F149" s="52" t="s">
        <v>431</v>
      </c>
      <c r="G149" s="52" t="s">
        <v>173</v>
      </c>
      <c r="H149" s="52" t="s">
        <v>203</v>
      </c>
      <c r="I149" s="52" t="s">
        <v>399</v>
      </c>
      <c r="J149" s="52" t="s">
        <v>165</v>
      </c>
      <c r="K149" s="52" t="s">
        <v>931</v>
      </c>
      <c r="L149" s="53" t="s">
        <v>293</v>
      </c>
      <c r="M149" s="13">
        <v>182</v>
      </c>
      <c r="N149" s="14">
        <f t="shared" si="70"/>
        <v>0.498630136986301</v>
      </c>
      <c r="O149" s="15">
        <v>9200</v>
      </c>
      <c r="P149" s="15">
        <f t="shared" si="58"/>
        <v>1674400</v>
      </c>
      <c r="Q149" s="16">
        <f>IFERROR(VLOOKUP(G149,SCENARIOS!$A$13:$E$18,5,0),0.025)</f>
        <v>0.05</v>
      </c>
      <c r="R149" s="57">
        <f>IFERROR(VLOOKUP(L149,INPUTS!$A$107:$B$120,2,0),0.0082)</f>
        <v>0.0079</v>
      </c>
      <c r="S149" s="52">
        <f t="shared" si="59"/>
        <v>72.68</v>
      </c>
      <c r="T149" s="15">
        <f t="shared" si="60"/>
        <v>13227.76</v>
      </c>
      <c r="U149" s="15">
        <f>T149/INPUTS!$B$7*1000</f>
        <v>16534700</v>
      </c>
      <c r="V149" s="15">
        <f>T149*INPUTS!$B$6</f>
        <v>41799.7216</v>
      </c>
      <c r="W149" s="54" t="s">
        <v>396</v>
      </c>
      <c r="X149" s="54" t="s">
        <v>396</v>
      </c>
      <c r="Y149" s="58">
        <f>IFERROR(VLOOKUP(E149,INPUTS!$A$44:$B$103,2,0),0)</f>
        <v>0</v>
      </c>
      <c r="Z149" s="15">
        <f t="shared" si="64"/>
        <v>0</v>
      </c>
      <c r="AA149" s="20">
        <f>IFERROR(VLOOKUP(E149,INPUTS!$A$44:$C$103,3,0),SCENARIOS!$J$26)</f>
        <v>0.025</v>
      </c>
      <c r="AB149" s="15">
        <f t="shared" si="75"/>
        <v>422.058655029375</v>
      </c>
      <c r="AC149" s="20">
        <f>IFERROR(VLOOKUP($E149,INPUTS!$A$44:$G$103,4,0),SCENARIOS!$K$26)</f>
        <v>0.1</v>
      </c>
      <c r="AD149" s="15">
        <f t="shared" si="75"/>
        <v>2154.66271883016</v>
      </c>
      <c r="AE149" s="20">
        <f>IFERROR(VLOOKUP($E149,INPUTS!$A$44:$G$103,5,0),SCENARIOS!$L$26)</f>
        <v>0.2</v>
      </c>
      <c r="AF149" s="15">
        <f t="shared" si="75"/>
        <v>5499.9126028981</v>
      </c>
      <c r="AG149" s="20">
        <f>IFERROR(VLOOKUP($E149,INPUTS!$A$44:$G$103,6,0),SCENARIOS!$M$26)</f>
        <v>0.3</v>
      </c>
      <c r="AH149" s="15">
        <f t="shared" si="66"/>
        <v>10529.1555756604</v>
      </c>
      <c r="AI149" s="20">
        <f>IFERROR(VLOOKUP($E149,INPUTS!$A$44:$G$103,7,0),SCENARIOS!$N$26)</f>
        <v>0.5</v>
      </c>
      <c r="AJ149" s="15">
        <f t="shared" si="67"/>
        <v>22396.9452165156</v>
      </c>
      <c r="AL149" t="str">
        <f t="shared" si="71"/>
        <v>N</v>
      </c>
      <c r="AM149" s="21">
        <f t="shared" si="72"/>
        <v>44793.8904330313</v>
      </c>
      <c r="BB149" s="2"/>
      <c r="BC149" s="2" t="str">
        <v>BOM</v>
      </c>
      <c r="BD149" s="15">
        <f>SUMIF($E$4:$E$1277,$BC149,$T$4:$T$1277)*(1+INDEX($Q$4:$Q$1277,MATCH($BC149,$E$4:$E1292,0)))^BD$132</f>
        <v>1299064.65</v>
      </c>
      <c r="BE149" s="15">
        <f>SUMIF($E$4:$E$1277,$BC149,$T$4:$T$1277)*(1+INDEX($Q$4:$Q$1277,MATCH($BC149,$E$4:$E1292,0)))^BE$132</f>
        <v>1657972.26129052</v>
      </c>
      <c r="BF149" s="15">
        <f>SUMIF($E$4:$E$1277,$BC149,$T$4:$T$1277)*(1+INDEX($Q$4:$Q$1277,MATCH($BC149,$E$4:$E1292,0)))^BF$132</f>
        <v>2116039.42822152</v>
      </c>
      <c r="BG149" s="15">
        <f>SUMIF($E$4:$E$1277,$BC149,$T$4:$T$1277)*(1+INDEX($Q$4:$Q$1277,MATCH($BC149,$E$4:$E1292,0)))^BG$132</f>
        <v>2700662.10776217</v>
      </c>
      <c r="BH149" s="15">
        <f>SUMIF($E$4:$E$1277,$BC149,$T$4:$T$1277)*(1+INDEX($Q$4:$Q$1277,MATCH($BC149,$E$4:$E1292,0)))^BH$132</f>
        <v>3446805.25467924</v>
      </c>
      <c r="BI149" s="15">
        <f>SUMIF($E$4:$E$1277,$BC149,$T$4:$T$1277)*(1+INDEX($Q$4:$Q$1277,MATCH($BC149,$E$4:$E1292,0)))^BI$132</f>
        <v>4399093.99607523</v>
      </c>
      <c r="BJ149" s="62">
        <f t="shared" si="73"/>
        <v>4399093.99607523</v>
      </c>
      <c r="BK149" s="63" t="str">
        <f t="shared" si="74"/>
        <v>Y</v>
      </c>
      <c r="BL149" s="15"/>
      <c r="BM149" s="2" t="str">
        <v>France</v>
      </c>
      <c r="BN149" s="15">
        <f>SUMIF($F$4:$F$1277,$BM149,$T$4:$T$1277)*(1+INDEX($Q$4:$Q$1277,MATCH($BM149,$F$4:$F1292,0)))^BN$132</f>
        <v>5229415.435</v>
      </c>
      <c r="BO149" s="15">
        <f>SUMIF($F$4:$F$1277,$BM149,$T$4:$T$1277)*(1+INDEX($Q$4:$Q$1277,MATCH($BM149,$F$4:$F1292,0)))^BO$132</f>
        <v>6062325.73753976</v>
      </c>
      <c r="BP149" s="15">
        <f>SUMIF($F$4:$F$1277,$BM149,$T$4:$T$1277)*(1+INDEX($Q$4:$Q$1277,MATCH($BM149,$F$4:$F1292,0)))^BP$132</f>
        <v>7027897.05749147</v>
      </c>
      <c r="BQ149" s="15">
        <f>SUMIF($F$4:$F$1277,$BM149,$T$4:$T$1277)*(1+INDEX($Q$4:$Q$1277,MATCH($BM149,$F$4:$F1292,0)))^BQ$132</f>
        <v>8147258.85559911</v>
      </c>
      <c r="BR149" s="15">
        <f>SUMIF($F$4:$F$1277,$BM149,$T$4:$T$1277)*(1+INDEX($Q$4:$Q$1277,MATCH($BM149,$F$4:$F1292,0)))^BR$132</f>
        <v>9444905.96790714</v>
      </c>
      <c r="BS149" s="15">
        <f>SUMIF($F$4:$F$1277,$BM149,$T$4:$T$1277)*(1+INDEX($Q$4:$Q$1277,MATCH($BM149,$F$4:$F1292,0)))^BS$132</f>
        <v>10949234.6227961</v>
      </c>
    </row>
    <row r="150" ht="15" customHeight="1" spans="1:71">
      <c r="A150" s="6" t="s">
        <v>1086</v>
      </c>
      <c r="B150" s="52" t="s">
        <v>568</v>
      </c>
      <c r="C150" s="52" t="s">
        <v>569</v>
      </c>
      <c r="D150" s="52" t="s">
        <v>929</v>
      </c>
      <c r="E150" s="10" t="s">
        <v>570</v>
      </c>
      <c r="F150" s="52" t="s">
        <v>431</v>
      </c>
      <c r="G150" s="52" t="s">
        <v>173</v>
      </c>
      <c r="H150" s="52" t="s">
        <v>248</v>
      </c>
      <c r="I150" s="52" t="s">
        <v>930</v>
      </c>
      <c r="J150" s="52" t="s">
        <v>169</v>
      </c>
      <c r="K150" s="52" t="s">
        <v>931</v>
      </c>
      <c r="L150" s="53" t="s">
        <v>297</v>
      </c>
      <c r="M150" s="13">
        <v>182</v>
      </c>
      <c r="N150" s="14">
        <f t="shared" si="70"/>
        <v>0.498630136986301</v>
      </c>
      <c r="O150" s="15">
        <v>11700</v>
      </c>
      <c r="P150" s="15">
        <f t="shared" si="58"/>
        <v>2129400</v>
      </c>
      <c r="Q150" s="16">
        <f>IFERROR(VLOOKUP(G150,SCENARIOS!$A$13:$E$18,5,0),0.025)</f>
        <v>0.05</v>
      </c>
      <c r="R150" s="57">
        <f>IFERROR(VLOOKUP(L150,INPUTS!$A$107:$B$120,2,0),0.0082)</f>
        <v>0.0105</v>
      </c>
      <c r="S150" s="52">
        <f t="shared" si="59"/>
        <v>122.85</v>
      </c>
      <c r="T150" s="15">
        <f t="shared" si="60"/>
        <v>22358.7</v>
      </c>
      <c r="U150" s="15">
        <f>T150/INPUTS!$B$7*1000</f>
        <v>27948375</v>
      </c>
      <c r="V150" s="15">
        <f>T150*INPUTS!$B$6</f>
        <v>70653.492</v>
      </c>
      <c r="W150" s="54" t="s">
        <v>396</v>
      </c>
      <c r="X150" s="54" t="s">
        <v>396</v>
      </c>
      <c r="Y150" s="58">
        <f>IFERROR(VLOOKUP(E150,INPUTS!$A$44:$B$103,2,0),0)</f>
        <v>0</v>
      </c>
      <c r="Z150" s="15">
        <f t="shared" si="64"/>
        <v>0</v>
      </c>
      <c r="AA150" s="20">
        <f>IFERROR(VLOOKUP(E150,INPUTS!$A$44:$C$103,3,0),SCENARIOS!$J$26)</f>
        <v>0.025</v>
      </c>
      <c r="AB150" s="15">
        <f t="shared" si="75"/>
        <v>713.399914286719</v>
      </c>
      <c r="AC150" s="20">
        <f>IFERROR(VLOOKUP($E150,INPUTS!$A$44:$G$103,4,0),SCENARIOS!$K$26)</f>
        <v>0.1</v>
      </c>
      <c r="AD150" s="15">
        <f t="shared" si="75"/>
        <v>3641.99662917288</v>
      </c>
      <c r="AE150" s="20">
        <f>IFERROR(VLOOKUP($E150,INPUTS!$A$44:$G$103,5,0),SCENARIOS!$L$26)</f>
        <v>0.2</v>
      </c>
      <c r="AF150" s="15">
        <f t="shared" si="75"/>
        <v>9296.42629700099</v>
      </c>
      <c r="AG150" s="20">
        <f>IFERROR(VLOOKUP($E150,INPUTS!$A$44:$G$103,6,0),SCENARIOS!$M$26)</f>
        <v>0.3</v>
      </c>
      <c r="AH150" s="15">
        <f t="shared" si="66"/>
        <v>17797.2862200038</v>
      </c>
      <c r="AI150" s="20">
        <f>IFERROR(VLOOKUP($E150,INPUTS!$A$44:$G$103,7,0),SCENARIOS!$N$26)</f>
        <v>0.5</v>
      </c>
      <c r="AJ150" s="15">
        <f t="shared" si="67"/>
        <v>37857.2471085436</v>
      </c>
      <c r="AL150" t="str">
        <f t="shared" si="71"/>
        <v>N</v>
      </c>
      <c r="AM150" s="21">
        <f t="shared" si="72"/>
        <v>75714.4942170871</v>
      </c>
      <c r="BB150" s="2"/>
      <c r="BC150" s="2" t="str">
        <v>BOS</v>
      </c>
      <c r="BD150" s="15">
        <f>SUMIF($E$4:$E$1277,$BC150,$T$4:$T$1277)*(1+INDEX($Q$4:$Q$1277,MATCH($BC150,$E$4:$E1293,0)))^BD$132</f>
        <v>379214.053</v>
      </c>
      <c r="BE150" s="15">
        <f>SUMIF($E$4:$E$1277,$BC150,$T$4:$T$1277)*(1+INDEX($Q$4:$Q$1277,MATCH($BC150,$E$4:$E1293,0)))^BE$132</f>
        <v>429045.894007741</v>
      </c>
      <c r="BF150" s="15">
        <f>SUMIF($E$4:$E$1277,$BC150,$T$4:$T$1277)*(1+INDEX($Q$4:$Q$1277,MATCH($BC150,$E$4:$E1293,0)))^BF$132</f>
        <v>485426.048187358</v>
      </c>
      <c r="BG150" s="15">
        <f>SUMIF($E$4:$E$1277,$BC150,$T$4:$T$1277)*(1+INDEX($Q$4:$Q$1277,MATCH($BC150,$E$4:$E1293,0)))^BG$132</f>
        <v>549215.017670217</v>
      </c>
      <c r="BH150" s="15">
        <f>SUMIF($E$4:$E$1277,$BC150,$T$4:$T$1277)*(1+INDEX($Q$4:$Q$1277,MATCH($BC150,$E$4:$E1293,0)))^BH$132</f>
        <v>621386.381634953</v>
      </c>
      <c r="BI150" s="15">
        <f>SUMIF($E$4:$E$1277,$BC150,$T$4:$T$1277)*(1+INDEX($Q$4:$Q$1277,MATCH($BC150,$E$4:$E1293,0)))^BI$132</f>
        <v>703041.655560174</v>
      </c>
      <c r="BJ150" s="62">
        <f t="shared" si="73"/>
        <v>703041.655560174</v>
      </c>
      <c r="BK150" s="63" t="str">
        <f t="shared" si="74"/>
        <v>Y</v>
      </c>
      <c r="BL150" s="15"/>
      <c r="BM150" s="2" t="str">
        <v>Germany</v>
      </c>
      <c r="BN150" s="15">
        <f>SUMIF($F$4:$F$1277,$BM150,$T$4:$T$1277)*(1+INDEX($Q$4:$Q$1277,MATCH($BM150,$F$4:$F1293,0)))^BN$132</f>
        <v>9184624.343</v>
      </c>
      <c r="BO150" s="15">
        <f>SUMIF($F$4:$F$1277,$BM150,$T$4:$T$1277)*(1+INDEX($Q$4:$Q$1277,MATCH($BM150,$F$4:$F1293,0)))^BO$132</f>
        <v>10647496.8830246</v>
      </c>
      <c r="BP150" s="15">
        <f>SUMIF($F$4:$F$1277,$BM150,$T$4:$T$1277)*(1+INDEX($Q$4:$Q$1277,MATCH($BM150,$F$4:$F1293,0)))^BP$132</f>
        <v>12343367.0926804</v>
      </c>
      <c r="BQ150" s="15">
        <f>SUMIF($F$4:$F$1277,$BM150,$T$4:$T$1277)*(1+INDEX($Q$4:$Q$1277,MATCH($BM150,$F$4:$F1293,0)))^BQ$132</f>
        <v>14309345.4601122</v>
      </c>
      <c r="BR150" s="15">
        <f>SUMIF($F$4:$F$1277,$BM150,$T$4:$T$1277)*(1+INDEX($Q$4:$Q$1277,MATCH($BM150,$F$4:$F1293,0)))^BR$132</f>
        <v>16588453.2121105</v>
      </c>
      <c r="BS150" s="15">
        <f>SUMIF($F$4:$F$1277,$BM150,$T$4:$T$1277)*(1+INDEX($Q$4:$Q$1277,MATCH($BM150,$F$4:$F1293,0)))^BS$132</f>
        <v>19230563.7415382</v>
      </c>
    </row>
    <row r="151" ht="15" customHeight="1" spans="1:71">
      <c r="A151" s="24" t="s">
        <v>1087</v>
      </c>
      <c r="B151" s="52" t="s">
        <v>568</v>
      </c>
      <c r="C151" s="52" t="s">
        <v>569</v>
      </c>
      <c r="D151" s="52" t="s">
        <v>929</v>
      </c>
      <c r="E151" s="10" t="s">
        <v>570</v>
      </c>
      <c r="F151" s="52" t="s">
        <v>431</v>
      </c>
      <c r="G151" s="52" t="s">
        <v>173</v>
      </c>
      <c r="H151" s="52" t="s">
        <v>264</v>
      </c>
      <c r="I151" s="52" t="s">
        <v>436</v>
      </c>
      <c r="J151" s="52" t="s">
        <v>173</v>
      </c>
      <c r="K151" s="52" t="s">
        <v>931</v>
      </c>
      <c r="L151" s="53" t="s">
        <v>297</v>
      </c>
      <c r="M151" s="13">
        <v>182</v>
      </c>
      <c r="N151" s="14">
        <f t="shared" si="70"/>
        <v>0.498630136986301</v>
      </c>
      <c r="O151" s="15">
        <v>7800</v>
      </c>
      <c r="P151" s="15">
        <f t="shared" si="58"/>
        <v>1419600</v>
      </c>
      <c r="Q151" s="16">
        <f>IFERROR(VLOOKUP(G151,SCENARIOS!$A$13:$E$18,5,0),0.025)</f>
        <v>0.05</v>
      </c>
      <c r="R151" s="57">
        <f>IFERROR(VLOOKUP(L151,INPUTS!$A$107:$B$120,2,0),0.0082)</f>
        <v>0.0105</v>
      </c>
      <c r="S151" s="52">
        <f t="shared" si="59"/>
        <v>81.9</v>
      </c>
      <c r="T151" s="15">
        <f t="shared" si="60"/>
        <v>14905.8</v>
      </c>
      <c r="U151" s="15">
        <f>T151/INPUTS!$B$7*1000</f>
        <v>18632250</v>
      </c>
      <c r="V151" s="15">
        <f>T151*INPUTS!$B$6</f>
        <v>47102.328</v>
      </c>
      <c r="W151" s="54" t="s">
        <v>396</v>
      </c>
      <c r="X151" s="54" t="s">
        <v>396</v>
      </c>
      <c r="Y151" s="58">
        <f>IFERROR(VLOOKUP(E151,INPUTS!$A$44:$B$103,2,0),0)</f>
        <v>0</v>
      </c>
      <c r="Z151" s="15">
        <f t="shared" si="64"/>
        <v>0</v>
      </c>
      <c r="AA151" s="20">
        <f>IFERROR(VLOOKUP(E151,INPUTS!$A$44:$C$103,3,0),SCENARIOS!$J$26)</f>
        <v>0.025</v>
      </c>
      <c r="AB151" s="15">
        <f t="shared" si="75"/>
        <v>475.599942857813</v>
      </c>
      <c r="AC151" s="20">
        <f>IFERROR(VLOOKUP($E151,INPUTS!$A$44:$G$103,4,0),SCENARIOS!$K$26)</f>
        <v>0.1</v>
      </c>
      <c r="AD151" s="15">
        <f t="shared" si="75"/>
        <v>2427.99775278192</v>
      </c>
      <c r="AE151" s="20">
        <f>IFERROR(VLOOKUP($E151,INPUTS!$A$44:$G$103,5,0),SCENARIOS!$L$26)</f>
        <v>0.2</v>
      </c>
      <c r="AF151" s="15">
        <f t="shared" si="75"/>
        <v>6197.61753133399</v>
      </c>
      <c r="AG151" s="20">
        <f>IFERROR(VLOOKUP($E151,INPUTS!$A$44:$G$103,6,0),SCENARIOS!$M$26)</f>
        <v>0.3</v>
      </c>
      <c r="AH151" s="15">
        <f t="shared" si="66"/>
        <v>11864.8574800025</v>
      </c>
      <c r="AI151" s="20">
        <f>IFERROR(VLOOKUP($E151,INPUTS!$A$44:$G$103,7,0),SCENARIOS!$N$26)</f>
        <v>0.5</v>
      </c>
      <c r="AJ151" s="15">
        <f t="shared" si="67"/>
        <v>25238.164739029</v>
      </c>
      <c r="AL151" t="str">
        <f t="shared" si="71"/>
        <v>N</v>
      </c>
      <c r="AM151" s="21">
        <f t="shared" si="72"/>
        <v>50476.3294780581</v>
      </c>
      <c r="BB151" s="2"/>
      <c r="BC151" s="2" t="str">
        <v>BRS</v>
      </c>
      <c r="BD151" s="15">
        <f>SUMIF($E$4:$E$1277,$BC151,$T$4:$T$1277)*(1+INDEX($Q$4:$Q$1277,MATCH($BC151,$E$4:$E1294,0)))^BD$132</f>
        <v>673392.72</v>
      </c>
      <c r="BE151" s="15">
        <f>SUMIF($E$4:$E$1277,$BC151,$T$4:$T$1277)*(1+INDEX($Q$4:$Q$1277,MATCH($BC151,$E$4:$E1294,0)))^BE$132</f>
        <v>780646.722118359</v>
      </c>
      <c r="BF151" s="15">
        <f>SUMIF($E$4:$E$1277,$BC151,$T$4:$T$1277)*(1+INDEX($Q$4:$Q$1277,MATCH($BC151,$E$4:$E1294,0)))^BF$132</f>
        <v>904983.50613909</v>
      </c>
      <c r="BG151" s="15">
        <f>SUMIF($E$4:$E$1277,$BC151,$T$4:$T$1277)*(1+INDEX($Q$4:$Q$1277,MATCH($BC151,$E$4:$E1294,0)))^BG$132</f>
        <v>1049123.91633616</v>
      </c>
      <c r="BH151" s="15">
        <f>SUMIF($E$4:$E$1277,$BC151,$T$4:$T$1277)*(1+INDEX($Q$4:$Q$1277,MATCH($BC151,$E$4:$E1294,0)))^BH$132</f>
        <v>1216222.15693659</v>
      </c>
      <c r="BI151" s="15">
        <f>SUMIF($E$4:$E$1277,$BC151,$T$4:$T$1277)*(1+INDEX($Q$4:$Q$1277,MATCH($BC151,$E$4:$E1294,0)))^BI$132</f>
        <v>1409934.81512582</v>
      </c>
      <c r="BJ151" s="62">
        <f t="shared" si="73"/>
        <v>1409934.81512582</v>
      </c>
      <c r="BK151" s="63" t="str">
        <f t="shared" si="74"/>
        <v>Y</v>
      </c>
      <c r="BL151" s="15"/>
      <c r="BM151" s="2" t="str">
        <v>Greece</v>
      </c>
      <c r="BN151" s="15">
        <f>SUMIF($F$4:$F$1277,$BM151,$T$4:$T$1277)*(1+INDEX($Q$4:$Q$1277,MATCH($BM151,$F$4:$F1294,0)))^BN$132</f>
        <v>1185266.73</v>
      </c>
      <c r="BO151" s="15">
        <f>SUMIF($F$4:$F$1277,$BM151,$T$4:$T$1277)*(1+INDEX($Q$4:$Q$1277,MATCH($BM151,$F$4:$F1294,0)))^BO$132</f>
        <v>1374048.99121934</v>
      </c>
      <c r="BP151" s="15">
        <f>SUMIF($F$4:$F$1277,$BM151,$T$4:$T$1277)*(1+INDEX($Q$4:$Q$1277,MATCH($BM151,$F$4:$F1294,0)))^BP$132</f>
        <v>1592899.37233865</v>
      </c>
      <c r="BQ151" s="15">
        <f>SUMIF($F$4:$F$1277,$BM151,$T$4:$T$1277)*(1+INDEX($Q$4:$Q$1277,MATCH($BM151,$F$4:$F1294,0)))^BQ$132</f>
        <v>1846606.94532094</v>
      </c>
      <c r="BR151" s="15">
        <f>SUMIF($F$4:$F$1277,$BM151,$T$4:$T$1277)*(1+INDEX($Q$4:$Q$1277,MATCH($BM151,$F$4:$F1294,0)))^BR$132</f>
        <v>2140723.55713288</v>
      </c>
      <c r="BS151" s="15">
        <f>SUMIF($F$4:$F$1277,$BM151,$T$4:$T$1277)*(1+INDEX($Q$4:$Q$1277,MATCH($BM151,$F$4:$F1294,0)))^BS$132</f>
        <v>2481685.32002742</v>
      </c>
    </row>
    <row r="152" ht="15" customHeight="1" spans="1:71">
      <c r="A152" s="6" t="s">
        <v>1088</v>
      </c>
      <c r="B152" s="52" t="s">
        <v>568</v>
      </c>
      <c r="C152" s="52" t="s">
        <v>569</v>
      </c>
      <c r="D152" s="52" t="s">
        <v>929</v>
      </c>
      <c r="E152" s="10" t="s">
        <v>570</v>
      </c>
      <c r="F152" s="52" t="s">
        <v>431</v>
      </c>
      <c r="G152" s="52" t="s">
        <v>173</v>
      </c>
      <c r="H152" s="52" t="s">
        <v>224</v>
      </c>
      <c r="I152" s="52" t="s">
        <v>938</v>
      </c>
      <c r="J152" s="52" t="s">
        <v>165</v>
      </c>
      <c r="K152" s="52" t="s">
        <v>931</v>
      </c>
      <c r="L152" s="53" t="s">
        <v>291</v>
      </c>
      <c r="M152" s="13">
        <v>91</v>
      </c>
      <c r="N152" s="14">
        <f t="shared" si="70"/>
        <v>0.249315068493151</v>
      </c>
      <c r="O152" s="15">
        <v>9600</v>
      </c>
      <c r="P152" s="15">
        <f t="shared" si="58"/>
        <v>873600</v>
      </c>
      <c r="Q152" s="16">
        <f>IFERROR(VLOOKUP(G152,SCENARIOS!$A$13:$E$18,5,0),0.025)</f>
        <v>0.05</v>
      </c>
      <c r="R152" s="57">
        <f>IFERROR(VLOOKUP(L152,INPUTS!$A$107:$B$120,2,0),0.0082)</f>
        <v>0.0079</v>
      </c>
      <c r="S152" s="52">
        <f t="shared" si="59"/>
        <v>75.84</v>
      </c>
      <c r="T152" s="15">
        <f t="shared" si="60"/>
        <v>6901.44</v>
      </c>
      <c r="U152" s="15">
        <f>T152/INPUTS!$B$7*1000</f>
        <v>8626800</v>
      </c>
      <c r="V152" s="15">
        <f>T152*INPUTS!$B$6</f>
        <v>21808.5504</v>
      </c>
      <c r="W152" s="54" t="s">
        <v>396</v>
      </c>
      <c r="X152" s="54" t="s">
        <v>396</v>
      </c>
      <c r="Y152" s="58">
        <f>IFERROR(VLOOKUP(E152,INPUTS!$A$44:$B$103,2,0),0)</f>
        <v>0</v>
      </c>
      <c r="Z152" s="15">
        <f t="shared" si="64"/>
        <v>0</v>
      </c>
      <c r="AA152" s="20">
        <f>IFERROR(VLOOKUP(E152,INPUTS!$A$44:$C$103,3,0),SCENARIOS!$J$26)</f>
        <v>0.025</v>
      </c>
      <c r="AB152" s="15">
        <f t="shared" si="75"/>
        <v>220.2045156675</v>
      </c>
      <c r="AC152" s="20">
        <f>IFERROR(VLOOKUP($E152,INPUTS!$A$44:$G$103,4,0),SCENARIOS!$K$26)</f>
        <v>0.1</v>
      </c>
      <c r="AD152" s="15">
        <f t="shared" si="75"/>
        <v>1124.17185330269</v>
      </c>
      <c r="AE152" s="20">
        <f>IFERROR(VLOOKUP($E152,INPUTS!$A$44:$G$103,5,0),SCENARIOS!$L$26)</f>
        <v>0.2</v>
      </c>
      <c r="AF152" s="15">
        <f t="shared" si="75"/>
        <v>2869.51961890336</v>
      </c>
      <c r="AG152" s="20">
        <f>IFERROR(VLOOKUP($E152,INPUTS!$A$44:$G$103,6,0),SCENARIOS!$M$26)</f>
        <v>0.3</v>
      </c>
      <c r="AH152" s="15">
        <f t="shared" si="66"/>
        <v>5493.47247425757</v>
      </c>
      <c r="AI152" s="20">
        <f>IFERROR(VLOOKUP($E152,INPUTS!$A$44:$G$103,7,0),SCENARIOS!$N$26)</f>
        <v>0.5</v>
      </c>
      <c r="AJ152" s="15">
        <f t="shared" si="67"/>
        <v>11685.3627216603</v>
      </c>
      <c r="AL152" t="str">
        <f t="shared" si="71"/>
        <v>N</v>
      </c>
      <c r="AM152" s="21">
        <f t="shared" si="72"/>
        <v>23370.7254433207</v>
      </c>
      <c r="BB152" s="2"/>
      <c r="BC152" s="2" t="str">
        <v>BRU</v>
      </c>
      <c r="BD152" s="15">
        <f>SUMIF($E$4:$E$1277,$BC152,$T$4:$T$1277)*(1+INDEX($Q$4:$Q$1277,MATCH($BC152,$E$4:$E1295,0)))^BD$132</f>
        <v>1685332.075</v>
      </c>
      <c r="BE152" s="15">
        <f>SUMIF($E$4:$E$1277,$BC152,$T$4:$T$1277)*(1+INDEX($Q$4:$Q$1277,MATCH($BC152,$E$4:$E1295,0)))^BE$132</f>
        <v>1953761.78113372</v>
      </c>
      <c r="BF152" s="15">
        <f>SUMIF($E$4:$E$1277,$BC152,$T$4:$T$1277)*(1+INDEX($Q$4:$Q$1277,MATCH($BC152,$E$4:$E1295,0)))^BF$132</f>
        <v>2264945.38022652</v>
      </c>
      <c r="BG152" s="15">
        <f>SUMIF($E$4:$E$1277,$BC152,$T$4:$T$1277)*(1+INDEX($Q$4:$Q$1277,MATCH($BC152,$E$4:$E1295,0)))^BG$132</f>
        <v>2625692.45900216</v>
      </c>
      <c r="BH152" s="15">
        <f>SUMIF($E$4:$E$1277,$BC152,$T$4:$T$1277)*(1+INDEX($Q$4:$Q$1277,MATCH($BC152,$E$4:$E1295,0)))^BH$132</f>
        <v>3043897.19480621</v>
      </c>
      <c r="BI152" s="15">
        <f>SUMIF($E$4:$E$1277,$BC152,$T$4:$T$1277)*(1+INDEX($Q$4:$Q$1277,MATCH($BC152,$E$4:$E1295,0)))^BI$132</f>
        <v>3528711.10277334</v>
      </c>
      <c r="BJ152" s="62">
        <f t="shared" si="73"/>
        <v>3528711.10277334</v>
      </c>
      <c r="BK152" s="63" t="str">
        <f t="shared" si="74"/>
        <v>Y</v>
      </c>
      <c r="BL152" s="15"/>
      <c r="BM152" s="2" t="str">
        <v>Hong Kong</v>
      </c>
      <c r="BN152" s="15">
        <f>SUMIF($F$4:$F$1277,$BM152,$T$4:$T$1277)*(1+INDEX($Q$4:$Q$1277,MATCH($BM152,$F$4:$F1295,0)))^BN$132</f>
        <v>4554221.2125</v>
      </c>
      <c r="BO152" s="15">
        <f>SUMIF($F$4:$F$1277,$BM152,$T$4:$T$1277)*(1+INDEX($Q$4:$Q$1277,MATCH($BM152,$F$4:$F1295,0)))^BO$132</f>
        <v>5812468.56506015</v>
      </c>
      <c r="BP152" s="15">
        <f>SUMIF($F$4:$F$1277,$BM152,$T$4:$T$1277)*(1+INDEX($Q$4:$Q$1277,MATCH($BM152,$F$4:$F1295,0)))^BP$132</f>
        <v>7418346.4621971</v>
      </c>
      <c r="BQ152" s="15">
        <f>SUMIF($F$4:$F$1277,$BM152,$T$4:$T$1277)*(1+INDEX($Q$4:$Q$1277,MATCH($BM152,$F$4:$F1295,0)))^BQ$132</f>
        <v>9467898.81393926</v>
      </c>
      <c r="BR152" s="15">
        <f>SUMIF($F$4:$F$1277,$BM152,$T$4:$T$1277)*(1+INDEX($Q$4:$Q$1277,MATCH($BM152,$F$4:$F1295,0)))^BR$132</f>
        <v>12083704.6918463</v>
      </c>
      <c r="BS152" s="15">
        <f>SUMIF($F$4:$F$1277,$BM152,$T$4:$T$1277)*(1+INDEX($Q$4:$Q$1277,MATCH($BM152,$F$4:$F1295,0)))^BS$132</f>
        <v>15422209.5048982</v>
      </c>
    </row>
    <row r="153" ht="15" customHeight="1" spans="1:71">
      <c r="A153" s="24" t="s">
        <v>1089</v>
      </c>
      <c r="B153" s="52" t="s">
        <v>571</v>
      </c>
      <c r="C153" s="52" t="s">
        <v>572</v>
      </c>
      <c r="D153" s="52" t="s">
        <v>929</v>
      </c>
      <c r="E153" s="10" t="s">
        <v>432</v>
      </c>
      <c r="F153" s="52" t="s">
        <v>431</v>
      </c>
      <c r="G153" s="52" t="s">
        <v>173</v>
      </c>
      <c r="H153" s="52" t="s">
        <v>248</v>
      </c>
      <c r="I153" s="52" t="s">
        <v>930</v>
      </c>
      <c r="J153" s="52" t="s">
        <v>169</v>
      </c>
      <c r="K153" s="52" t="s">
        <v>931</v>
      </c>
      <c r="L153" s="53" t="s">
        <v>291</v>
      </c>
      <c r="M153" s="13">
        <v>182</v>
      </c>
      <c r="N153" s="14">
        <f t="shared" si="70"/>
        <v>0.498630136986301</v>
      </c>
      <c r="O153" s="15">
        <v>9900</v>
      </c>
      <c r="P153" s="15">
        <f t="shared" si="58"/>
        <v>1801800</v>
      </c>
      <c r="Q153" s="16">
        <f>IFERROR(VLOOKUP(G153,SCENARIOS!$A$13:$E$18,5,0),0.025)</f>
        <v>0.05</v>
      </c>
      <c r="R153" s="57">
        <f>IFERROR(VLOOKUP(L153,INPUTS!$A$107:$B$120,2,0),0.0082)</f>
        <v>0.0079</v>
      </c>
      <c r="S153" s="52">
        <f t="shared" si="59"/>
        <v>78.21</v>
      </c>
      <c r="T153" s="15">
        <f t="shared" si="60"/>
        <v>14234.22</v>
      </c>
      <c r="U153" s="15">
        <f>T153/INPUTS!$B$7*1000</f>
        <v>17792775</v>
      </c>
      <c r="V153" s="15">
        <f>T153*INPUTS!$B$6</f>
        <v>44980.1352</v>
      </c>
      <c r="W153" s="54" t="s">
        <v>396</v>
      </c>
      <c r="X153" s="54" t="s">
        <v>396</v>
      </c>
      <c r="Y153" s="58">
        <f>IFERROR(VLOOKUP(E153,INPUTS!$A$44:$B$103,2,0),0)</f>
        <v>0</v>
      </c>
      <c r="Z153" s="15">
        <f t="shared" si="64"/>
        <v>0</v>
      </c>
      <c r="AA153" s="20">
        <f>IFERROR(VLOOKUP(E153,INPUTS!$A$44:$C$103,3,0),SCENARIOS!$J$26)</f>
        <v>0.025</v>
      </c>
      <c r="AB153" s="15">
        <f t="shared" si="75"/>
        <v>454.171813564219</v>
      </c>
      <c r="AC153" s="20">
        <f>IFERROR(VLOOKUP($E153,INPUTS!$A$44:$G$103,4,0),SCENARIOS!$K$26)</f>
        <v>0.1</v>
      </c>
      <c r="AD153" s="15">
        <f t="shared" si="75"/>
        <v>2318.6044474368</v>
      </c>
      <c r="AE153" s="20">
        <f>IFERROR(VLOOKUP($E153,INPUTS!$A$44:$G$103,5,0),SCENARIOS!$L$26)</f>
        <v>0.2</v>
      </c>
      <c r="AF153" s="15">
        <f t="shared" si="75"/>
        <v>5918.38421398818</v>
      </c>
      <c r="AG153" s="20">
        <f>IFERROR(VLOOKUP($E153,INPUTS!$A$44:$G$103,6,0),SCENARIOS!$M$26)</f>
        <v>0.3</v>
      </c>
      <c r="AH153" s="15">
        <f t="shared" si="66"/>
        <v>11330.2869781562</v>
      </c>
      <c r="AI153" s="20">
        <f>IFERROR(VLOOKUP($E153,INPUTS!$A$44:$G$103,7,0),SCENARIOS!$N$26)</f>
        <v>0.5</v>
      </c>
      <c r="AJ153" s="15">
        <f t="shared" si="67"/>
        <v>24101.0606134244</v>
      </c>
      <c r="AL153" t="str">
        <f t="shared" si="71"/>
        <v>N</v>
      </c>
      <c r="AM153" s="21">
        <f t="shared" si="72"/>
        <v>48202.1212268489</v>
      </c>
      <c r="BB153" s="2"/>
      <c r="BC153" s="2" t="str">
        <v>BSB</v>
      </c>
      <c r="BD153" s="15">
        <f>SUMIF($E$4:$E$1277,$BC153,$T$4:$T$1277)*(1+INDEX($Q$4:$Q$1277,MATCH($BC153,$E$4:$E1296,0)))^BD$132</f>
        <v>10930.764</v>
      </c>
      <c r="BE153" s="15">
        <f>SUMIF($E$4:$E$1277,$BC153,$T$4:$T$1277)*(1+INDEX($Q$4:$Q$1277,MATCH($BC153,$E$4:$E1296,0)))^BE$132</f>
        <v>13298.9457460494</v>
      </c>
      <c r="BF153" s="15">
        <f>SUMIF($E$4:$E$1277,$BC153,$T$4:$T$1277)*(1+INDEX($Q$4:$Q$1277,MATCH($BC153,$E$4:$E1296,0)))^BF$132</f>
        <v>16180.2009407912</v>
      </c>
      <c r="BG153" s="15">
        <f>SUMIF($E$4:$E$1277,$BC153,$T$4:$T$1277)*(1+INDEX($Q$4:$Q$1277,MATCH($BC153,$E$4:$E1296,0)))^BG$132</f>
        <v>19685.6884360288</v>
      </c>
      <c r="BH153" s="15">
        <f>SUMIF($E$4:$E$1277,$BC153,$T$4:$T$1277)*(1+INDEX($Q$4:$Q$1277,MATCH($BC153,$E$4:$E1296,0)))^BH$132</f>
        <v>23950.6499714366</v>
      </c>
      <c r="BI153" s="15">
        <f>SUMIF($E$4:$E$1277,$BC153,$T$4:$T$1277)*(1+INDEX($Q$4:$Q$1277,MATCH($BC153,$E$4:$E1296,0)))^BI$132</f>
        <v>29139.6278021148</v>
      </c>
      <c r="BJ153" s="62">
        <f t="shared" si="73"/>
        <v>29139.6278021148</v>
      </c>
      <c r="BK153" s="63" t="str">
        <f t="shared" si="74"/>
        <v>Y</v>
      </c>
      <c r="BL153" s="15"/>
      <c r="BM153" s="2" t="str">
        <v>Hungary</v>
      </c>
      <c r="BN153" s="15">
        <f>SUMIF($F$4:$F$1277,$BM153,$T$4:$T$1277)*(1+INDEX($Q$4:$Q$1277,MATCH($BM153,$F$4:$F1296,0)))^BN$132</f>
        <v>292370.01</v>
      </c>
      <c r="BO153" s="15">
        <f>SUMIF($F$4:$F$1277,$BM153,$T$4:$T$1277)*(1+INDEX($Q$4:$Q$1277,MATCH($BM153,$F$4:$F1296,0)))^BO$132</f>
        <v>338936.972695832</v>
      </c>
      <c r="BP153" s="15">
        <f>SUMIF($F$4:$F$1277,$BM153,$T$4:$T$1277)*(1+INDEX($Q$4:$Q$1277,MATCH($BM153,$F$4:$F1296,0)))^BP$132</f>
        <v>392920.845268005</v>
      </c>
      <c r="BQ153" s="15">
        <f>SUMIF($F$4:$F$1277,$BM153,$T$4:$T$1277)*(1+INDEX($Q$4:$Q$1277,MATCH($BM153,$F$4:$F1296,0)))^BQ$132</f>
        <v>455502.94917124</v>
      </c>
      <c r="BR153" s="15">
        <f>SUMIF($F$4:$F$1277,$BM153,$T$4:$T$1277)*(1+INDEX($Q$4:$Q$1277,MATCH($BM153,$F$4:$F1296,0)))^BR$132</f>
        <v>528052.759741409</v>
      </c>
      <c r="BS153" s="15">
        <f>SUMIF($F$4:$F$1277,$BM153,$T$4:$T$1277)*(1+INDEX($Q$4:$Q$1277,MATCH($BM153,$F$4:$F1296,0)))^BS$132</f>
        <v>612157.874230782</v>
      </c>
    </row>
    <row r="154" ht="15" customHeight="1" spans="1:71">
      <c r="A154" s="6" t="s">
        <v>1090</v>
      </c>
      <c r="B154" s="52" t="s">
        <v>571</v>
      </c>
      <c r="C154" s="52" t="s">
        <v>572</v>
      </c>
      <c r="D154" s="52" t="s">
        <v>929</v>
      </c>
      <c r="E154" s="10" t="s">
        <v>432</v>
      </c>
      <c r="F154" s="52" t="s">
        <v>431</v>
      </c>
      <c r="G154" s="52" t="s">
        <v>173</v>
      </c>
      <c r="H154" s="52" t="s">
        <v>245</v>
      </c>
      <c r="I154" s="52" t="s">
        <v>930</v>
      </c>
      <c r="J154" s="52" t="s">
        <v>169</v>
      </c>
      <c r="K154" s="52" t="s">
        <v>931</v>
      </c>
      <c r="L154" s="53" t="s">
        <v>291</v>
      </c>
      <c r="M154" s="13">
        <v>91</v>
      </c>
      <c r="N154" s="14">
        <f t="shared" si="70"/>
        <v>0.249315068493151</v>
      </c>
      <c r="O154" s="15">
        <v>11000</v>
      </c>
      <c r="P154" s="15">
        <f t="shared" si="58"/>
        <v>1001000</v>
      </c>
      <c r="Q154" s="16">
        <f>IFERROR(VLOOKUP(G154,SCENARIOS!$A$13:$E$18,5,0),0.025)</f>
        <v>0.05</v>
      </c>
      <c r="R154" s="57">
        <f>IFERROR(VLOOKUP(L154,INPUTS!$A$107:$B$120,2,0),0.0082)</f>
        <v>0.0079</v>
      </c>
      <c r="S154" s="52">
        <f t="shared" si="59"/>
        <v>86.9</v>
      </c>
      <c r="T154" s="15">
        <f t="shared" si="60"/>
        <v>7907.9</v>
      </c>
      <c r="U154" s="15">
        <f>T154/INPUTS!$B$7*1000</f>
        <v>9884875</v>
      </c>
      <c r="V154" s="15">
        <f>T154*INPUTS!$B$6</f>
        <v>24988.964</v>
      </c>
      <c r="W154" s="54" t="s">
        <v>396</v>
      </c>
      <c r="X154" s="54" t="s">
        <v>396</v>
      </c>
      <c r="Y154" s="58">
        <f>IFERROR(VLOOKUP(E154,INPUTS!$A$44:$B$103,2,0),0)</f>
        <v>0</v>
      </c>
      <c r="Z154" s="15">
        <f t="shared" si="64"/>
        <v>0</v>
      </c>
      <c r="AA154" s="20">
        <f>IFERROR(VLOOKUP(E154,INPUTS!$A$44:$C$103,3,0),SCENARIOS!$J$26)</f>
        <v>0.025</v>
      </c>
      <c r="AB154" s="15">
        <f t="shared" si="75"/>
        <v>252.317674202344</v>
      </c>
      <c r="AC154" s="20">
        <f>IFERROR(VLOOKUP($E154,INPUTS!$A$44:$G$103,4,0),SCENARIOS!$K$26)</f>
        <v>0.1</v>
      </c>
      <c r="AD154" s="15">
        <f t="shared" si="75"/>
        <v>1288.11358190933</v>
      </c>
      <c r="AE154" s="20">
        <f>IFERROR(VLOOKUP($E154,INPUTS!$A$44:$G$103,5,0),SCENARIOS!$L$26)</f>
        <v>0.2</v>
      </c>
      <c r="AF154" s="15">
        <f t="shared" si="75"/>
        <v>3287.99122999343</v>
      </c>
      <c r="AG154" s="20">
        <f>IFERROR(VLOOKUP($E154,INPUTS!$A$44:$G$103,6,0),SCENARIOS!$M$26)</f>
        <v>0.3</v>
      </c>
      <c r="AH154" s="15">
        <f t="shared" si="66"/>
        <v>6294.60387675347</v>
      </c>
      <c r="AI154" s="20">
        <f>IFERROR(VLOOKUP($E154,INPUTS!$A$44:$G$103,7,0),SCENARIOS!$N$26)</f>
        <v>0.5</v>
      </c>
      <c r="AJ154" s="15">
        <f t="shared" si="67"/>
        <v>13389.4781185691</v>
      </c>
      <c r="AL154" t="str">
        <f t="shared" si="71"/>
        <v>N</v>
      </c>
      <c r="AM154" s="21">
        <f t="shared" si="72"/>
        <v>26778.9562371383</v>
      </c>
      <c r="BB154" s="2"/>
      <c r="BC154" s="2" t="str">
        <v>BUD</v>
      </c>
      <c r="BD154" s="15">
        <f>SUMIF($E$4:$E$1277,$BC154,$T$4:$T$1277)*(1+INDEX($Q$4:$Q$1277,MATCH($BC154,$E$4:$E1297,0)))^BD$132</f>
        <v>292370.01</v>
      </c>
      <c r="BE154" s="15">
        <f>SUMIF($E$4:$E$1277,$BC154,$T$4:$T$1277)*(1+INDEX($Q$4:$Q$1277,MATCH($BC154,$E$4:$E1297,0)))^BE$132</f>
        <v>338936.972695832</v>
      </c>
      <c r="BF154" s="15">
        <f>SUMIF($E$4:$E$1277,$BC154,$T$4:$T$1277)*(1+INDEX($Q$4:$Q$1277,MATCH($BC154,$E$4:$E1297,0)))^BF$132</f>
        <v>392920.845268005</v>
      </c>
      <c r="BG154" s="15">
        <f>SUMIF($E$4:$E$1277,$BC154,$T$4:$T$1277)*(1+INDEX($Q$4:$Q$1277,MATCH($BC154,$E$4:$E1297,0)))^BG$132</f>
        <v>455502.94917124</v>
      </c>
      <c r="BH154" s="15">
        <f>SUMIF($E$4:$E$1277,$BC154,$T$4:$T$1277)*(1+INDEX($Q$4:$Q$1277,MATCH($BC154,$E$4:$E1297,0)))^BH$132</f>
        <v>528052.759741409</v>
      </c>
      <c r="BI154" s="15">
        <f>SUMIF($E$4:$E$1277,$BC154,$T$4:$T$1277)*(1+INDEX($Q$4:$Q$1277,MATCH($BC154,$E$4:$E1297,0)))^BI$132</f>
        <v>612157.874230782</v>
      </c>
      <c r="BJ154" s="62">
        <f t="shared" si="73"/>
        <v>612157.874230782</v>
      </c>
      <c r="BK154" s="63" t="str">
        <f t="shared" si="74"/>
        <v>Y</v>
      </c>
      <c r="BL154" s="15"/>
      <c r="BM154" s="2" t="str">
        <v>Iceland</v>
      </c>
      <c r="BN154" s="15">
        <f>SUMIF($F$4:$F$1277,$BM154,$T$4:$T$1277)*(1+INDEX($Q$4:$Q$1277,MATCH($BM154,$F$4:$F1297,0)))^BN$132</f>
        <v>303072</v>
      </c>
      <c r="BO154" s="15">
        <f>SUMIF($F$4:$F$1277,$BM154,$T$4:$T$1277)*(1+INDEX($Q$4:$Q$1277,MATCH($BM154,$F$4:$F1297,0)))^BO$132</f>
        <v>351343.51224625</v>
      </c>
      <c r="BP154" s="15">
        <f>SUMIF($F$4:$F$1277,$BM154,$T$4:$T$1277)*(1+INDEX($Q$4:$Q$1277,MATCH($BM154,$F$4:$F1297,0)))^BP$132</f>
        <v>407303.424920582</v>
      </c>
      <c r="BQ154" s="15">
        <f>SUMIF($F$4:$F$1277,$BM154,$T$4:$T$1277)*(1+INDEX($Q$4:$Q$1277,MATCH($BM154,$F$4:$F1297,0)))^BQ$132</f>
        <v>472176.300884027</v>
      </c>
      <c r="BR154" s="15">
        <f>SUMIF($F$4:$F$1277,$BM154,$T$4:$T$1277)*(1+INDEX($Q$4:$Q$1277,MATCH($BM154,$F$4:$F1297,0)))^BR$132</f>
        <v>547381.744113728</v>
      </c>
      <c r="BS154" s="15">
        <f>SUMIF($F$4:$F$1277,$BM154,$T$4:$T$1277)*(1+INDEX($Q$4:$Q$1277,MATCH($BM154,$F$4:$F1297,0)))^BS$132</f>
        <v>634565.464696162</v>
      </c>
    </row>
    <row r="155" ht="15" customHeight="1" spans="1:71">
      <c r="A155" s="24" t="s">
        <v>1091</v>
      </c>
      <c r="B155" s="52" t="s">
        <v>571</v>
      </c>
      <c r="C155" s="52" t="s">
        <v>572</v>
      </c>
      <c r="D155" s="52" t="s">
        <v>929</v>
      </c>
      <c r="E155" s="10" t="s">
        <v>432</v>
      </c>
      <c r="F155" s="52" t="s">
        <v>431</v>
      </c>
      <c r="G155" s="52" t="s">
        <v>173</v>
      </c>
      <c r="H155" s="52" t="s">
        <v>224</v>
      </c>
      <c r="I155" s="52" t="s">
        <v>938</v>
      </c>
      <c r="J155" s="52" t="s">
        <v>165</v>
      </c>
      <c r="K155" s="52" t="s">
        <v>931</v>
      </c>
      <c r="L155" s="53" t="s">
        <v>291</v>
      </c>
      <c r="M155" s="13">
        <v>91</v>
      </c>
      <c r="N155" s="14">
        <f t="shared" si="70"/>
        <v>0.249315068493151</v>
      </c>
      <c r="O155" s="15">
        <v>8100</v>
      </c>
      <c r="P155" s="15">
        <f t="shared" si="58"/>
        <v>737100</v>
      </c>
      <c r="Q155" s="16">
        <f>IFERROR(VLOOKUP(G155,SCENARIOS!$A$13:$E$18,5,0),0.025)</f>
        <v>0.05</v>
      </c>
      <c r="R155" s="57">
        <f>IFERROR(VLOOKUP(L155,INPUTS!$A$107:$B$120,2,0),0.0082)</f>
        <v>0.0079</v>
      </c>
      <c r="S155" s="52">
        <f t="shared" si="59"/>
        <v>63.99</v>
      </c>
      <c r="T155" s="15">
        <f t="shared" si="60"/>
        <v>5823.09</v>
      </c>
      <c r="U155" s="15">
        <f>T155/INPUTS!$B$7*1000</f>
        <v>7278862.5</v>
      </c>
      <c r="V155" s="15">
        <f>T155*INPUTS!$B$6</f>
        <v>18400.9644</v>
      </c>
      <c r="W155" s="54" t="s">
        <v>396</v>
      </c>
      <c r="X155" s="54" t="s">
        <v>396</v>
      </c>
      <c r="Y155" s="58">
        <f>IFERROR(VLOOKUP(E155,INPUTS!$A$44:$B$103,2,0),0)</f>
        <v>0</v>
      </c>
      <c r="Z155" s="15">
        <f t="shared" si="64"/>
        <v>0</v>
      </c>
      <c r="AA155" s="20">
        <f>IFERROR(VLOOKUP(E155,INPUTS!$A$44:$C$103,3,0),SCENARIOS!$J$26)</f>
        <v>0.025</v>
      </c>
      <c r="AB155" s="15">
        <f t="shared" si="75"/>
        <v>185.797560094453</v>
      </c>
      <c r="AC155" s="20">
        <f>IFERROR(VLOOKUP($E155,INPUTS!$A$44:$G$103,4,0),SCENARIOS!$K$26)</f>
        <v>0.1</v>
      </c>
      <c r="AD155" s="15">
        <f t="shared" si="75"/>
        <v>948.520001224145</v>
      </c>
      <c r="AE155" s="20">
        <f>IFERROR(VLOOKUP($E155,INPUTS!$A$44:$G$103,5,0),SCENARIOS!$L$26)</f>
        <v>0.2</v>
      </c>
      <c r="AF155" s="15">
        <f t="shared" si="75"/>
        <v>2421.15717844971</v>
      </c>
      <c r="AG155" s="20">
        <f>IFERROR(VLOOKUP($E155,INPUTS!$A$44:$G$103,6,0),SCENARIOS!$M$26)</f>
        <v>0.3</v>
      </c>
      <c r="AH155" s="15">
        <f t="shared" si="66"/>
        <v>4635.11740015483</v>
      </c>
      <c r="AI155" s="20">
        <f>IFERROR(VLOOKUP($E155,INPUTS!$A$44:$G$103,7,0),SCENARIOS!$N$26)</f>
        <v>0.5</v>
      </c>
      <c r="AJ155" s="15">
        <f t="shared" si="67"/>
        <v>9859.5247964009</v>
      </c>
      <c r="AL155" t="str">
        <f t="shared" si="71"/>
        <v>N</v>
      </c>
      <c r="AM155" s="21">
        <f t="shared" si="72"/>
        <v>19719.0495928018</v>
      </c>
      <c r="BB155" s="2"/>
      <c r="BC155" s="2" t="str">
        <v>CAI</v>
      </c>
      <c r="BD155" s="15">
        <f>SUMIF($E$4:$E$1277,$BC155,$T$4:$T$1277)*(1+INDEX($Q$4:$Q$1277,MATCH($BC155,$E$4:$E1298,0)))^BD$132</f>
        <v>1039946.2135</v>
      </c>
      <c r="BE155" s="15">
        <f>SUMIF($E$4:$E$1277,$BC155,$T$4:$T$1277)*(1+INDEX($Q$4:$Q$1277,MATCH($BC155,$E$4:$E1298,0)))^BE$132</f>
        <v>1295962.18739446</v>
      </c>
      <c r="BF155" s="15">
        <f>SUMIF($E$4:$E$1277,$BC155,$T$4:$T$1277)*(1+INDEX($Q$4:$Q$1277,MATCH($BC155,$E$4:$E1298,0)))^BF$132</f>
        <v>1615004.66981241</v>
      </c>
      <c r="BG155" s="15">
        <f>SUMIF($E$4:$E$1277,$BC155,$T$4:$T$1277)*(1+INDEX($Q$4:$Q$1277,MATCH($BC155,$E$4:$E1298,0)))^BG$132</f>
        <v>2012589.64874567</v>
      </c>
      <c r="BH155" s="15">
        <f>SUMIF($E$4:$E$1277,$BC155,$T$4:$T$1277)*(1+INDEX($Q$4:$Q$1277,MATCH($BC155,$E$4:$E1298,0)))^BH$132</f>
        <v>2508052.8681745</v>
      </c>
      <c r="BI155" s="64">
        <f>SUMIF($E$4:$E$1277,$BC155,$T$4:$T$1277)*(1+INDEX($Q$4:$Q$1277,MATCH($BC155,$E$4:$E1298,0)))^BI$132</f>
        <v>3125490.18299818</v>
      </c>
      <c r="BJ155" s="65">
        <f t="shared" si="73"/>
        <v>3125490.18299818</v>
      </c>
      <c r="BK155" s="63" t="str">
        <f t="shared" si="74"/>
        <v>Y</v>
      </c>
      <c r="BL155" s="15"/>
      <c r="BM155" s="2" t="str">
        <v>India</v>
      </c>
      <c r="BN155" s="15">
        <f>SUMIF($F$4:$F$1277,$BM155,$T$4:$T$1277)*(1+INDEX($Q$4:$Q$1277,MATCH($BM155,$F$4:$F1298,0)))^BN$132</f>
        <v>3913851.75</v>
      </c>
      <c r="BO155" s="15">
        <f>SUMIF($F$4:$F$1277,$BM155,$T$4:$T$1277)*(1+INDEX($Q$4:$Q$1277,MATCH($BM155,$F$4:$F1298,0)))^BO$132</f>
        <v>4995176.82688336</v>
      </c>
      <c r="BP155" s="15">
        <f>SUMIF($F$4:$F$1277,$BM155,$T$4:$T$1277)*(1+INDEX($Q$4:$Q$1277,MATCH($BM155,$F$4:$F1298,0)))^BP$132</f>
        <v>6375252.08557849</v>
      </c>
      <c r="BQ155" s="15">
        <f>SUMIF($F$4:$F$1277,$BM155,$T$4:$T$1277)*(1+INDEX($Q$4:$Q$1277,MATCH($BM155,$F$4:$F1298,0)))^BQ$132</f>
        <v>8136616.6931135</v>
      </c>
      <c r="BR155" s="15">
        <f>SUMIF($F$4:$F$1277,$BM155,$T$4:$T$1277)*(1+INDEX($Q$4:$Q$1277,MATCH($BM155,$F$4:$F1298,0)))^BR$132</f>
        <v>10384613.8665505</v>
      </c>
      <c r="BS155" s="15">
        <f>SUMIF($F$4:$F$1277,$BM155,$T$4:$T$1277)*(1+INDEX($Q$4:$Q$1277,MATCH($BM155,$F$4:$F1298,0)))^BS$132</f>
        <v>13253691.2115602</v>
      </c>
    </row>
    <row r="156" ht="15" customHeight="1" spans="1:71">
      <c r="A156" s="6" t="s">
        <v>1092</v>
      </c>
      <c r="B156" s="52" t="s">
        <v>573</v>
      </c>
      <c r="C156" s="52" t="s">
        <v>574</v>
      </c>
      <c r="D156" s="52" t="s">
        <v>929</v>
      </c>
      <c r="E156" s="10" t="s">
        <v>576</v>
      </c>
      <c r="F156" s="52" t="s">
        <v>575</v>
      </c>
      <c r="G156" s="52" t="s">
        <v>173</v>
      </c>
      <c r="H156" s="52" t="s">
        <v>224</v>
      </c>
      <c r="I156" s="52" t="s">
        <v>938</v>
      </c>
      <c r="J156" s="52" t="s">
        <v>165</v>
      </c>
      <c r="K156" s="52" t="s">
        <v>931</v>
      </c>
      <c r="L156" s="53" t="s">
        <v>291</v>
      </c>
      <c r="M156" s="13">
        <v>583</v>
      </c>
      <c r="N156" s="14">
        <f t="shared" si="70"/>
        <v>1.5972602739726</v>
      </c>
      <c r="O156" s="15">
        <v>6700</v>
      </c>
      <c r="P156" s="15">
        <f t="shared" si="58"/>
        <v>3906100</v>
      </c>
      <c r="Q156" s="16">
        <f>IFERROR(VLOOKUP(G156,SCENARIOS!$A$13:$E$18,5,0),0.025)</f>
        <v>0.05</v>
      </c>
      <c r="R156" s="57">
        <f>IFERROR(VLOOKUP(L156,INPUTS!$A$107:$B$120,2,0),0.0082)</f>
        <v>0.0079</v>
      </c>
      <c r="S156" s="52">
        <f t="shared" si="59"/>
        <v>52.93</v>
      </c>
      <c r="T156" s="15">
        <f t="shared" si="60"/>
        <v>30858.19</v>
      </c>
      <c r="U156" s="15">
        <f>T156/INPUTS!$B$7*1000</f>
        <v>38572737.5</v>
      </c>
      <c r="V156" s="15">
        <f>T156*INPUTS!$B$6</f>
        <v>97511.8804</v>
      </c>
      <c r="W156" s="54" t="s">
        <v>396</v>
      </c>
      <c r="X156" s="54" t="s">
        <v>396</v>
      </c>
      <c r="Y156" s="58">
        <f>IFERROR(VLOOKUP(E156,INPUTS!$A$44:$B$103,2,0),0)</f>
        <v>0</v>
      </c>
      <c r="Z156" s="15">
        <f t="shared" si="64"/>
        <v>0</v>
      </c>
      <c r="AA156" s="20">
        <f>IFERROR(VLOOKUP(E156,INPUTS!$A$44:$C$103,3,0),SCENARIOS!$J$26)</f>
        <v>0.025</v>
      </c>
      <c r="AB156" s="15">
        <f t="shared" si="75"/>
        <v>984.593473728047</v>
      </c>
      <c r="AC156" s="20">
        <f>IFERROR(VLOOKUP($E156,INPUTS!$A$44:$G$103,4,0),SCENARIOS!$K$26)</f>
        <v>0.1</v>
      </c>
      <c r="AD156" s="15">
        <f t="shared" si="75"/>
        <v>5026.47398830774</v>
      </c>
      <c r="AE156" s="20">
        <f>IFERROR(VLOOKUP($E156,INPUTS!$A$44:$G$103,5,0),SCENARIOS!$L$26)</f>
        <v>0.2</v>
      </c>
      <c r="AF156" s="15">
        <f t="shared" si="75"/>
        <v>12830.392151326</v>
      </c>
      <c r="AG156" s="20">
        <f>IFERROR(VLOOKUP($E156,INPUTS!$A$44:$G$103,6,0),SCENARIOS!$M$26)</f>
        <v>0.3</v>
      </c>
      <c r="AH156" s="15">
        <f t="shared" si="66"/>
        <v>24562.7894135732</v>
      </c>
      <c r="AI156" s="20">
        <f>IFERROR(VLOOKUP($E156,INPUTS!$A$44:$G$103,7,0),SCENARIOS!$N$26)</f>
        <v>0.5</v>
      </c>
      <c r="AJ156" s="15">
        <f t="shared" si="67"/>
        <v>52248.392086856</v>
      </c>
      <c r="AL156" t="str">
        <f t="shared" si="71"/>
        <v>N</v>
      </c>
      <c r="AM156" s="21">
        <f t="shared" si="72"/>
        <v>104496.784173712</v>
      </c>
      <c r="BB156" s="2"/>
      <c r="BC156" s="2" t="str">
        <v>CAN</v>
      </c>
      <c r="BD156" s="15">
        <f>SUMIF($E$4:$E$1277,$BC156,$T$4:$T$1277)*(1+INDEX($Q$4:$Q$1277,MATCH($BC156,$E$4:$E1299,0)))^BD$132</f>
        <v>1209425.14</v>
      </c>
      <c r="BE156" s="15">
        <f>SUMIF($E$4:$E$1277,$BC156,$T$4:$T$1277)*(1+INDEX($Q$4:$Q$1277,MATCH($BC156,$E$4:$E1299,0)))^BE$132</f>
        <v>1543567.00740598</v>
      </c>
      <c r="BF156" s="15">
        <f>SUMIF($E$4:$E$1277,$BC156,$T$4:$T$1277)*(1+INDEX($Q$4:$Q$1277,MATCH($BC156,$E$4:$E1299,0)))^BF$132</f>
        <v>1970026.11203555</v>
      </c>
      <c r="BG156" s="15">
        <f>SUMIF($E$4:$E$1277,$BC156,$T$4:$T$1277)*(1+INDEX($Q$4:$Q$1277,MATCH($BC156,$E$4:$E1299,0)))^BG$132</f>
        <v>2514308.00443454</v>
      </c>
      <c r="BH156" s="15">
        <f>SUMIF($E$4:$E$1277,$BC156,$T$4:$T$1277)*(1+INDEX($Q$4:$Q$1277,MATCH($BC156,$E$4:$E1299,0)))^BH$132</f>
        <v>3208964.94850597</v>
      </c>
      <c r="BI156" s="15">
        <f>SUMIF($E$4:$E$1277,$BC156,$T$4:$T$1277)*(1+INDEX($Q$4:$Q$1277,MATCH($BC156,$E$4:$E1299,0)))^BI$132</f>
        <v>4095542.79848693</v>
      </c>
      <c r="BJ156" s="62">
        <f t="shared" si="73"/>
        <v>4095542.79848693</v>
      </c>
      <c r="BK156" s="63" t="str">
        <f t="shared" si="74"/>
        <v>Y</v>
      </c>
      <c r="BL156" s="15"/>
      <c r="BM156" s="2" t="str">
        <v>Indonesia</v>
      </c>
      <c r="BN156" s="15">
        <f>SUMIF($F$4:$F$1277,$BM156,$T$4:$T$1277)*(1+INDEX($Q$4:$Q$1277,MATCH($BM156,$F$4:$F1299,0)))^BN$132</f>
        <v>645538.894</v>
      </c>
      <c r="BO156" s="15">
        <f>SUMIF($F$4:$F$1277,$BM156,$T$4:$T$1277)*(1+INDEX($Q$4:$Q$1277,MATCH($BM156,$F$4:$F1299,0)))^BO$132</f>
        <v>823889.388288842</v>
      </c>
      <c r="BP156" s="15">
        <f>SUMIF($F$4:$F$1277,$BM156,$T$4:$T$1277)*(1+INDEX($Q$4:$Q$1277,MATCH($BM156,$F$4:$F1299,0)))^BP$132</f>
        <v>1051514.83581245</v>
      </c>
      <c r="BQ156" s="15">
        <f>SUMIF($F$4:$F$1277,$BM156,$T$4:$T$1277)*(1+INDEX($Q$4:$Q$1277,MATCH($BM156,$F$4:$F1299,0)))^BQ$132</f>
        <v>1342028.99764265</v>
      </c>
      <c r="BR156" s="15">
        <f>SUMIF($F$4:$F$1277,$BM156,$T$4:$T$1277)*(1+INDEX($Q$4:$Q$1277,MATCH($BM156,$F$4:$F1299,0)))^BR$132</f>
        <v>1712806.86603167</v>
      </c>
      <c r="BS156" s="15">
        <f>SUMIF($F$4:$F$1277,$BM156,$T$4:$T$1277)*(1+INDEX($Q$4:$Q$1277,MATCH($BM156,$F$4:$F1299,0)))^BS$132</f>
        <v>2186023.82323962</v>
      </c>
    </row>
    <row r="157" ht="15" customHeight="1" spans="1:71">
      <c r="A157" s="24" t="s">
        <v>1093</v>
      </c>
      <c r="B157" s="52" t="s">
        <v>573</v>
      </c>
      <c r="C157" s="52" t="s">
        <v>574</v>
      </c>
      <c r="D157" s="52" t="s">
        <v>929</v>
      </c>
      <c r="E157" s="10" t="s">
        <v>576</v>
      </c>
      <c r="F157" s="52" t="s">
        <v>575</v>
      </c>
      <c r="G157" s="52" t="s">
        <v>173</v>
      </c>
      <c r="H157" s="52" t="s">
        <v>245</v>
      </c>
      <c r="I157" s="52" t="s">
        <v>930</v>
      </c>
      <c r="J157" s="52" t="s">
        <v>169</v>
      </c>
      <c r="K157" s="52" t="s">
        <v>931</v>
      </c>
      <c r="L157" s="53" t="s">
        <v>295</v>
      </c>
      <c r="M157" s="13">
        <v>291</v>
      </c>
      <c r="N157" s="14">
        <f t="shared" si="70"/>
        <v>0.797260273972603</v>
      </c>
      <c r="O157" s="15">
        <v>11700</v>
      </c>
      <c r="P157" s="15">
        <f t="shared" si="58"/>
        <v>3404700</v>
      </c>
      <c r="Q157" s="16">
        <f>IFERROR(VLOOKUP(G157,SCENARIOS!$A$13:$E$18,5,0),0.025)</f>
        <v>0.05</v>
      </c>
      <c r="R157" s="57">
        <f>IFERROR(VLOOKUP(L157,INPUTS!$A$107:$B$120,2,0),0.0082)</f>
        <v>0.0089</v>
      </c>
      <c r="S157" s="52">
        <f t="shared" si="59"/>
        <v>104.13</v>
      </c>
      <c r="T157" s="15">
        <f t="shared" si="60"/>
        <v>30301.83</v>
      </c>
      <c r="U157" s="15">
        <f>T157/INPUTS!$B$7*1000</f>
        <v>37877287.5</v>
      </c>
      <c r="V157" s="15">
        <f>T157*INPUTS!$B$6</f>
        <v>95753.7828</v>
      </c>
      <c r="W157" s="54" t="s">
        <v>396</v>
      </c>
      <c r="X157" s="54" t="s">
        <v>396</v>
      </c>
      <c r="Y157" s="58">
        <f>IFERROR(VLOOKUP(E157,INPUTS!$A$44:$B$103,2,0),0)</f>
        <v>0</v>
      </c>
      <c r="Z157" s="15">
        <f t="shared" si="64"/>
        <v>0</v>
      </c>
      <c r="AA157" s="20">
        <f>IFERROR(VLOOKUP(E157,INPUTS!$A$44:$C$103,3,0),SCENARIOS!$J$26)</f>
        <v>0.025</v>
      </c>
      <c r="AB157" s="15">
        <f t="shared" si="75"/>
        <v>966.841673475235</v>
      </c>
      <c r="AC157" s="20">
        <f>IFERROR(VLOOKUP($E157,INPUTS!$A$44:$G$103,4,0),SCENARIOS!$K$26)</f>
        <v>0.1</v>
      </c>
      <c r="AD157" s="15">
        <f t="shared" si="75"/>
        <v>4935.84880685235</v>
      </c>
      <c r="AE157" s="20">
        <f>IFERROR(VLOOKUP($E157,INPUTS!$A$44:$G$103,5,0),SCENARIOS!$L$26)</f>
        <v>0.2</v>
      </c>
      <c r="AF157" s="15">
        <f t="shared" si="75"/>
        <v>12599.0656549466</v>
      </c>
      <c r="AG157" s="20">
        <f>IFERROR(VLOOKUP($E157,INPUTS!$A$44:$G$103,6,0),SCENARIOS!$M$26)</f>
        <v>0.3</v>
      </c>
      <c r="AH157" s="15">
        <f t="shared" si="66"/>
        <v>24119.9328002029</v>
      </c>
      <c r="AI157" s="20">
        <f>IFERROR(VLOOKUP($E157,INPUTS!$A$44:$G$103,7,0),SCENARIOS!$N$26)</f>
        <v>0.5</v>
      </c>
      <c r="AJ157" s="15">
        <f t="shared" si="67"/>
        <v>51306.3758693966</v>
      </c>
      <c r="AL157" t="str">
        <f t="shared" si="71"/>
        <v>N</v>
      </c>
      <c r="AM157" s="21">
        <f t="shared" si="72"/>
        <v>102612.751738793</v>
      </c>
      <c r="BB157" s="2"/>
      <c r="BC157" s="2" t="str">
        <v>CDG</v>
      </c>
      <c r="BD157" s="15">
        <f>SUMIF($E$4:$E$1277,$BC157,$T$4:$T$1277)*(1+INDEX($Q$4:$Q$1277,MATCH($BC157,$E$4:$E1300,0)))^BD$132</f>
        <v>5229415.435</v>
      </c>
      <c r="BE157" s="15">
        <f>SUMIF($E$4:$E$1277,$BC157,$T$4:$T$1277)*(1+INDEX($Q$4:$Q$1277,MATCH($BC157,$E$4:$E1300,0)))^BE$132</f>
        <v>6062325.73753976</v>
      </c>
      <c r="BF157" s="15">
        <f>SUMIF($E$4:$E$1277,$BC157,$T$4:$T$1277)*(1+INDEX($Q$4:$Q$1277,MATCH($BC157,$E$4:$E1300,0)))^BF$132</f>
        <v>7027897.05749147</v>
      </c>
      <c r="BG157" s="15">
        <f>SUMIF($E$4:$E$1277,$BC157,$T$4:$T$1277)*(1+INDEX($Q$4:$Q$1277,MATCH($BC157,$E$4:$E1300,0)))^BG$132</f>
        <v>8147258.85559911</v>
      </c>
      <c r="BH157" s="15">
        <f>SUMIF($E$4:$E$1277,$BC157,$T$4:$T$1277)*(1+INDEX($Q$4:$Q$1277,MATCH($BC157,$E$4:$E1300,0)))^BH$132</f>
        <v>9444905.96790714</v>
      </c>
      <c r="BI157" s="15">
        <f>SUMIF($E$4:$E$1277,$BC157,$T$4:$T$1277)*(1+INDEX($Q$4:$Q$1277,MATCH($BC157,$E$4:$E1300,0)))^BI$132</f>
        <v>10949234.6227961</v>
      </c>
      <c r="BJ157" s="62">
        <f t="shared" si="73"/>
        <v>10949234.6227961</v>
      </c>
      <c r="BK157" s="63" t="str">
        <f t="shared" si="74"/>
        <v>Y</v>
      </c>
      <c r="BL157" s="15"/>
      <c r="BM157" s="2" t="str">
        <v>Ireland</v>
      </c>
      <c r="BN157" s="15">
        <f>SUMIF($F$4:$F$1277,$BM157,$T$4:$T$1277)*(1+INDEX($Q$4:$Q$1277,MATCH($BM157,$F$4:$F1300,0)))^BN$132</f>
        <v>1096451.44</v>
      </c>
      <c r="BO157" s="15">
        <f>SUMIF($F$4:$F$1277,$BM157,$T$4:$T$1277)*(1+INDEX($Q$4:$Q$1277,MATCH($BM157,$F$4:$F1300,0)))^BO$132</f>
        <v>1271087.7281209</v>
      </c>
      <c r="BP157" s="15">
        <f>SUMIF($F$4:$F$1277,$BM157,$T$4:$T$1277)*(1+INDEX($Q$4:$Q$1277,MATCH($BM157,$F$4:$F1300,0)))^BP$132</f>
        <v>1473539.04937145</v>
      </c>
      <c r="BQ157" s="15">
        <f>SUMIF($F$4:$F$1277,$BM157,$T$4:$T$1277)*(1+INDEX($Q$4:$Q$1277,MATCH($BM157,$F$4:$F1300,0)))^BQ$132</f>
        <v>1708235.61740499</v>
      </c>
      <c r="BR157" s="15">
        <f>SUMIF($F$4:$F$1277,$BM157,$T$4:$T$1277)*(1+INDEX($Q$4:$Q$1277,MATCH($BM157,$F$4:$F1300,0)))^BR$132</f>
        <v>1980313.26405346</v>
      </c>
      <c r="BS157" s="15">
        <f>SUMIF($F$4:$F$1277,$BM157,$T$4:$T$1277)*(1+INDEX($Q$4:$Q$1277,MATCH($BM157,$F$4:$F1300,0)))^BS$132</f>
        <v>2295725.82600958</v>
      </c>
    </row>
    <row r="158" ht="15" customHeight="1" spans="1:71">
      <c r="A158" s="6" t="s">
        <v>1094</v>
      </c>
      <c r="B158" s="52" t="s">
        <v>573</v>
      </c>
      <c r="C158" s="52" t="s">
        <v>574</v>
      </c>
      <c r="D158" s="52" t="s">
        <v>929</v>
      </c>
      <c r="E158" s="10" t="s">
        <v>576</v>
      </c>
      <c r="F158" s="52" t="s">
        <v>575</v>
      </c>
      <c r="G158" s="52" t="s">
        <v>173</v>
      </c>
      <c r="H158" s="52" t="s">
        <v>242</v>
      </c>
      <c r="I158" s="52" t="s">
        <v>421</v>
      </c>
      <c r="J158" s="52" t="s">
        <v>173</v>
      </c>
      <c r="K158" s="52" t="s">
        <v>931</v>
      </c>
      <c r="L158" s="53" t="s">
        <v>291</v>
      </c>
      <c r="M158" s="13">
        <v>437</v>
      </c>
      <c r="N158" s="14">
        <f t="shared" si="70"/>
        <v>1.1972602739726</v>
      </c>
      <c r="O158" s="15">
        <v>5600</v>
      </c>
      <c r="P158" s="15">
        <f t="shared" si="58"/>
        <v>2447200</v>
      </c>
      <c r="Q158" s="16">
        <f>IFERROR(VLOOKUP(G158,SCENARIOS!$A$13:$E$18,5,0),0.025)</f>
        <v>0.05</v>
      </c>
      <c r="R158" s="57">
        <f>IFERROR(VLOOKUP(L158,INPUTS!$A$107:$B$120,2,0),0.0082)</f>
        <v>0.0079</v>
      </c>
      <c r="S158" s="52">
        <f t="shared" si="59"/>
        <v>44.24</v>
      </c>
      <c r="T158" s="15">
        <f t="shared" si="60"/>
        <v>19332.88</v>
      </c>
      <c r="U158" s="15">
        <f>T158/INPUTS!$B$7*1000</f>
        <v>24166100</v>
      </c>
      <c r="V158" s="15">
        <f>T158*INPUTS!$B$6</f>
        <v>61091.9008</v>
      </c>
      <c r="W158" s="54" t="s">
        <v>396</v>
      </c>
      <c r="X158" s="54" t="s">
        <v>396</v>
      </c>
      <c r="Y158" s="58">
        <f>IFERROR(VLOOKUP(E158,INPUTS!$A$44:$B$103,2,0),0)</f>
        <v>0</v>
      </c>
      <c r="Z158" s="15">
        <f t="shared" si="64"/>
        <v>0</v>
      </c>
      <c r="AA158" s="20">
        <f>IFERROR(VLOOKUP(E158,INPUTS!$A$44:$C$103,3,0),SCENARIOS!$J$26)</f>
        <v>0.025</v>
      </c>
      <c r="AB158" s="15">
        <f t="shared" si="75"/>
        <v>616.854957350625</v>
      </c>
      <c r="AC158" s="20">
        <f>IFERROR(VLOOKUP($E158,INPUTS!$A$44:$G$103,4,0),SCENARIOS!$K$26)</f>
        <v>0.1</v>
      </c>
      <c r="AD158" s="15">
        <f t="shared" si="75"/>
        <v>3149.12243521331</v>
      </c>
      <c r="AE158" s="20">
        <f>IFERROR(VLOOKUP($E158,INPUTS!$A$44:$G$103,5,0),SCENARIOS!$L$26)</f>
        <v>0.2</v>
      </c>
      <c r="AF158" s="15">
        <f t="shared" si="75"/>
        <v>8038.33380423569</v>
      </c>
      <c r="AG158" s="20">
        <f>IFERROR(VLOOKUP($E158,INPUTS!$A$44:$G$103,6,0),SCENARIOS!$M$26)</f>
        <v>0.3</v>
      </c>
      <c r="AH158" s="15">
        <f t="shared" si="66"/>
        <v>15388.7658413497</v>
      </c>
      <c r="AI158" s="20">
        <f>IFERROR(VLOOKUP($E158,INPUTS!$A$44:$G$103,7,0),SCENARIOS!$N$26)</f>
        <v>0.5</v>
      </c>
      <c r="AJ158" s="15">
        <f t="shared" si="67"/>
        <v>32733.9968549075</v>
      </c>
      <c r="AL158" t="str">
        <f t="shared" si="71"/>
        <v>Y</v>
      </c>
      <c r="AM158" s="21">
        <f t="shared" si="72"/>
        <v>65467.9937098149</v>
      </c>
      <c r="BB158" s="2"/>
      <c r="BC158" s="2" t="str">
        <v>CGK</v>
      </c>
      <c r="BD158" s="15">
        <f>SUMIF($E$4:$E$1277,$BC158,$T$4:$T$1277)*(1+INDEX($Q$4:$Q$1277,MATCH($BC158,$E$4:$E1301,0)))^BD$132</f>
        <v>645538.894</v>
      </c>
      <c r="BE158" s="15">
        <f>SUMIF($E$4:$E$1277,$BC158,$T$4:$T$1277)*(1+INDEX($Q$4:$Q$1277,MATCH($BC158,$E$4:$E1301,0)))^BE$132</f>
        <v>823889.388288842</v>
      </c>
      <c r="BF158" s="15">
        <f>SUMIF($E$4:$E$1277,$BC158,$T$4:$T$1277)*(1+INDEX($Q$4:$Q$1277,MATCH($BC158,$E$4:$E1301,0)))^BF$132</f>
        <v>1051514.83581245</v>
      </c>
      <c r="BG158" s="15">
        <f>SUMIF($E$4:$E$1277,$BC158,$T$4:$T$1277)*(1+INDEX($Q$4:$Q$1277,MATCH($BC158,$E$4:$E1301,0)))^BG$132</f>
        <v>1342028.99764265</v>
      </c>
      <c r="BH158" s="15">
        <f>SUMIF($E$4:$E$1277,$BC158,$T$4:$T$1277)*(1+INDEX($Q$4:$Q$1277,MATCH($BC158,$E$4:$E1301,0)))^BH$132</f>
        <v>1712806.86603167</v>
      </c>
      <c r="BI158" s="15">
        <f>SUMIF($E$4:$E$1277,$BC158,$T$4:$T$1277)*(1+INDEX($Q$4:$Q$1277,MATCH($BC158,$E$4:$E1301,0)))^BI$132</f>
        <v>2186023.82323962</v>
      </c>
      <c r="BJ158" s="62">
        <f t="shared" si="73"/>
        <v>2186023.82323962</v>
      </c>
      <c r="BK158" s="63" t="str">
        <f t="shared" si="74"/>
        <v>Y</v>
      </c>
      <c r="BL158" s="15"/>
      <c r="BM158" s="2" t="str">
        <v>Italy</v>
      </c>
      <c r="BN158" s="15">
        <f>SUMIF($F$4:$F$1277,$BM158,$T$4:$T$1277)*(1+INDEX($Q$4:$Q$1277,MATCH($BM158,$F$4:$F1301,0)))^BN$132</f>
        <v>3546023.9</v>
      </c>
      <c r="BO158" s="15">
        <f>SUMIF($F$4:$F$1277,$BM158,$T$4:$T$1277)*(1+INDEX($Q$4:$Q$1277,MATCH($BM158,$F$4:$F1301,0)))^BO$132</f>
        <v>4110813.57411818</v>
      </c>
      <c r="BP158" s="15">
        <f>SUMIF($F$4:$F$1277,$BM158,$T$4:$T$1277)*(1+INDEX($Q$4:$Q$1277,MATCH($BM158,$F$4:$F1301,0)))^BP$132</f>
        <v>4765559.60075572</v>
      </c>
      <c r="BQ158" s="15">
        <f>SUMIF($F$4:$F$1277,$BM158,$T$4:$T$1277)*(1+INDEX($Q$4:$Q$1277,MATCH($BM158,$F$4:$F1301,0)))^BQ$132</f>
        <v>5524589.69468757</v>
      </c>
      <c r="BR158" s="15">
        <f>SUMIF($F$4:$F$1277,$BM158,$T$4:$T$1277)*(1+INDEX($Q$4:$Q$1277,MATCH($BM158,$F$4:$F1301,0)))^BR$132</f>
        <v>6404513.60419625</v>
      </c>
      <c r="BS158" s="15">
        <f>SUMIF($F$4:$F$1277,$BM158,$T$4:$T$1277)*(1+INDEX($Q$4:$Q$1277,MATCH($BM158,$F$4:$F1301,0)))^BS$132</f>
        <v>7424586.57984636</v>
      </c>
    </row>
    <row r="159" ht="15" customHeight="1" spans="1:71">
      <c r="A159" s="24" t="s">
        <v>1095</v>
      </c>
      <c r="B159" s="52" t="s">
        <v>577</v>
      </c>
      <c r="C159" s="52" t="s">
        <v>578</v>
      </c>
      <c r="D159" s="52" t="s">
        <v>929</v>
      </c>
      <c r="E159" s="10" t="s">
        <v>576</v>
      </c>
      <c r="F159" s="52" t="s">
        <v>575</v>
      </c>
      <c r="G159" s="52" t="s">
        <v>173</v>
      </c>
      <c r="H159" s="52" t="s">
        <v>440</v>
      </c>
      <c r="I159" s="52" t="s">
        <v>439</v>
      </c>
      <c r="J159" s="52" t="s">
        <v>177</v>
      </c>
      <c r="K159" s="52" t="s">
        <v>931</v>
      </c>
      <c r="L159" s="53" t="s">
        <v>282</v>
      </c>
      <c r="M159" s="13">
        <v>874</v>
      </c>
      <c r="N159" s="14">
        <f t="shared" si="70"/>
        <v>2.39452054794521</v>
      </c>
      <c r="O159" s="15">
        <v>2200</v>
      </c>
      <c r="P159" s="15">
        <f t="shared" si="58"/>
        <v>1922800</v>
      </c>
      <c r="Q159" s="16">
        <f>IFERROR(VLOOKUP(G159,SCENARIOS!$A$13:$E$18,5,0),0.025)</f>
        <v>0.05</v>
      </c>
      <c r="R159" s="57">
        <f>IFERROR(VLOOKUP(L159,INPUTS!$A$107:$B$120,2,0),0.0082)</f>
        <v>0.0042</v>
      </c>
      <c r="S159" s="52">
        <f t="shared" si="59"/>
        <v>9.24</v>
      </c>
      <c r="T159" s="15">
        <f t="shared" si="60"/>
        <v>8075.76</v>
      </c>
      <c r="U159" s="15">
        <f>T159/INPUTS!$B$7*1000</f>
        <v>10094700</v>
      </c>
      <c r="V159" s="15">
        <f>T159*INPUTS!$B$6</f>
        <v>25519.4016</v>
      </c>
      <c r="W159" s="54" t="s">
        <v>396</v>
      </c>
      <c r="X159" s="54" t="s">
        <v>396</v>
      </c>
      <c r="Y159" s="58">
        <f>IFERROR(VLOOKUP(E159,INPUTS!$A$44:$B$103,2,0),0)</f>
        <v>0</v>
      </c>
      <c r="Z159" s="15">
        <f t="shared" si="64"/>
        <v>0</v>
      </c>
      <c r="AA159" s="20">
        <f>IFERROR(VLOOKUP(E159,INPUTS!$A$44:$C$103,3,0),SCENARIOS!$J$26)</f>
        <v>0.025</v>
      </c>
      <c r="AB159" s="15">
        <f t="shared" si="75"/>
        <v>257.673589779375</v>
      </c>
      <c r="AC159" s="20">
        <f>IFERROR(VLOOKUP($E159,INPUTS!$A$44:$G$103,4,0),SCENARIOS!$K$26)</f>
        <v>0.1</v>
      </c>
      <c r="AD159" s="15">
        <f t="shared" si="75"/>
        <v>1315.45620711442</v>
      </c>
      <c r="AE159" s="20">
        <f>IFERROR(VLOOKUP($E159,INPUTS!$A$44:$G$103,5,0),SCENARIOS!$L$26)</f>
        <v>0.2</v>
      </c>
      <c r="AF159" s="15">
        <f t="shared" si="75"/>
        <v>3357.78500683263</v>
      </c>
      <c r="AG159" s="20">
        <f>IFERROR(VLOOKUP($E159,INPUTS!$A$44:$G$103,6,0),SCENARIOS!$M$26)</f>
        <v>0.3</v>
      </c>
      <c r="AH159" s="15">
        <f t="shared" si="66"/>
        <v>6428.21864258913</v>
      </c>
      <c r="AI159" s="20">
        <f>IFERROR(VLOOKUP($E159,INPUTS!$A$44:$G$103,7,0),SCENARIOS!$N$26)</f>
        <v>0.5</v>
      </c>
      <c r="AJ159" s="15">
        <f t="shared" si="67"/>
        <v>13673.6948887588</v>
      </c>
      <c r="AL159" t="str">
        <f t="shared" si="71"/>
        <v>Y</v>
      </c>
      <c r="AM159" s="21">
        <f t="shared" si="72"/>
        <v>27347.3897775176</v>
      </c>
      <c r="BB159" s="2"/>
      <c r="BC159" s="2" t="str">
        <v>CGN</v>
      </c>
      <c r="BD159" s="15">
        <f>SUMIF($E$4:$E$1277,$BC159,$T$4:$T$1277)*(1+INDEX($Q$4:$Q$1277,MATCH($BC159,$E$4:$E1302,0)))^BD$132</f>
        <v>450550.118</v>
      </c>
      <c r="BE159" s="15">
        <f>SUMIF($E$4:$E$1277,$BC159,$T$4:$T$1277)*(1+INDEX($Q$4:$Q$1277,MATCH($BC159,$E$4:$E1302,0)))^BE$132</f>
        <v>522311.070970206</v>
      </c>
      <c r="BF159" s="15">
        <f>SUMIF($E$4:$E$1277,$BC159,$T$4:$T$1277)*(1+INDEX($Q$4:$Q$1277,MATCH($BC159,$E$4:$E1302,0)))^BF$132</f>
        <v>605501.683295627</v>
      </c>
      <c r="BG159" s="15">
        <f>SUMIF($E$4:$E$1277,$BC159,$T$4:$T$1277)*(1+INDEX($Q$4:$Q$1277,MATCH($BC159,$E$4:$E1302,0)))^BG$132</f>
        <v>701942.40338963</v>
      </c>
      <c r="BH159" s="15">
        <f>SUMIF($E$4:$E$1277,$BC159,$T$4:$T$1277)*(1+INDEX($Q$4:$Q$1277,MATCH($BC159,$E$4:$E1302,0)))^BH$132</f>
        <v>813743.62990143</v>
      </c>
      <c r="BI159" s="15">
        <f>SUMIF($E$4:$E$1277,$BC159,$T$4:$T$1277)*(1+INDEX($Q$4:$Q$1277,MATCH($BC159,$E$4:$E1302,0)))^BI$132</f>
        <v>943351.893271502</v>
      </c>
      <c r="BJ159" s="62">
        <f t="shared" si="73"/>
        <v>943351.893271502</v>
      </c>
      <c r="BK159" s="63" t="str">
        <f t="shared" si="74"/>
        <v>Y</v>
      </c>
      <c r="BL159" s="15"/>
      <c r="BM159" s="2" t="str">
        <v>Japan</v>
      </c>
      <c r="BN159" s="15">
        <f>SUMIF($F$4:$F$1277,$BM159,$T$4:$T$1277)*(1+INDEX($Q$4:$Q$1277,MATCH($BM159,$F$4:$F1302,0)))^BN$132</f>
        <v>6956384.64</v>
      </c>
      <c r="BO159" s="15">
        <f>SUMIF($F$4:$F$1277,$BM159,$T$4:$T$1277)*(1+INDEX($Q$4:$Q$1277,MATCH($BM159,$F$4:$F1302,0)))^BO$132</f>
        <v>8878305.4576902</v>
      </c>
      <c r="BP159" s="15">
        <f>SUMIF($F$4:$F$1277,$BM159,$T$4:$T$1277)*(1+INDEX($Q$4:$Q$1277,MATCH($BM159,$F$4:$F1302,0)))^BP$132</f>
        <v>11331217.5618931</v>
      </c>
      <c r="BQ159" s="15">
        <f>SUMIF($F$4:$F$1277,$BM159,$T$4:$T$1277)*(1+INDEX($Q$4:$Q$1277,MATCH($BM159,$F$4:$F1302,0)))^BQ$132</f>
        <v>14461824.0549204</v>
      </c>
      <c r="BR159" s="15">
        <f>SUMIF($F$4:$F$1277,$BM159,$T$4:$T$1277)*(1+INDEX($Q$4:$Q$1277,MATCH($BM159,$F$4:$F1302,0)))^BR$132</f>
        <v>18457359.4014139</v>
      </c>
      <c r="BS159" s="15">
        <f>SUMIF($F$4:$F$1277,$BM159,$T$4:$T$1277)*(1+INDEX($Q$4:$Q$1277,MATCH($BM159,$F$4:$F1302,0)))^BS$132</f>
        <v>23556787.4964606</v>
      </c>
    </row>
    <row r="160" ht="15" customHeight="1" spans="1:71">
      <c r="A160" s="6" t="s">
        <v>1096</v>
      </c>
      <c r="B160" s="52" t="s">
        <v>577</v>
      </c>
      <c r="C160" s="52" t="s">
        <v>578</v>
      </c>
      <c r="D160" s="52" t="s">
        <v>929</v>
      </c>
      <c r="E160" s="10" t="s">
        <v>576</v>
      </c>
      <c r="F160" s="52" t="s">
        <v>575</v>
      </c>
      <c r="G160" s="52" t="s">
        <v>173</v>
      </c>
      <c r="H160" s="52" t="s">
        <v>242</v>
      </c>
      <c r="I160" s="52" t="s">
        <v>421</v>
      </c>
      <c r="J160" s="52" t="s">
        <v>173</v>
      </c>
      <c r="K160" s="52" t="s">
        <v>931</v>
      </c>
      <c r="L160" s="53" t="s">
        <v>282</v>
      </c>
      <c r="M160" s="13">
        <v>437</v>
      </c>
      <c r="N160" s="14">
        <f t="shared" si="70"/>
        <v>1.1972602739726</v>
      </c>
      <c r="O160" s="15">
        <v>5600</v>
      </c>
      <c r="P160" s="15">
        <f t="shared" si="58"/>
        <v>2447200</v>
      </c>
      <c r="Q160" s="16">
        <f>IFERROR(VLOOKUP(G160,SCENARIOS!$A$13:$E$18,5,0),0.025)</f>
        <v>0.05</v>
      </c>
      <c r="R160" s="57">
        <f>IFERROR(VLOOKUP(L160,INPUTS!$A$107:$B$120,2,0),0.0082)</f>
        <v>0.0042</v>
      </c>
      <c r="S160" s="52">
        <f t="shared" si="59"/>
        <v>23.52</v>
      </c>
      <c r="T160" s="15">
        <f t="shared" si="60"/>
        <v>10278.24</v>
      </c>
      <c r="U160" s="15">
        <f>T160/INPUTS!$B$7*1000</f>
        <v>12847800</v>
      </c>
      <c r="V160" s="15">
        <f>T160*INPUTS!$B$6</f>
        <v>32479.2384</v>
      </c>
      <c r="W160" s="54" t="s">
        <v>396</v>
      </c>
      <c r="X160" s="54" t="s">
        <v>396</v>
      </c>
      <c r="Y160" s="58">
        <f>IFERROR(VLOOKUP(E160,INPUTS!$A$44:$B$103,2,0),0)</f>
        <v>0</v>
      </c>
      <c r="Z160" s="15">
        <f t="shared" si="64"/>
        <v>0</v>
      </c>
      <c r="AA160" s="20">
        <f>IFERROR(VLOOKUP(E160,INPUTS!$A$44:$C$103,3,0),SCENARIOS!$J$26)</f>
        <v>0.025</v>
      </c>
      <c r="AB160" s="15">
        <f t="shared" si="75"/>
        <v>327.94820517375</v>
      </c>
      <c r="AC160" s="20">
        <f>IFERROR(VLOOKUP($E160,INPUTS!$A$44:$G$103,4,0),SCENARIOS!$K$26)</f>
        <v>0.1</v>
      </c>
      <c r="AD160" s="15">
        <f t="shared" si="75"/>
        <v>1674.2169908729</v>
      </c>
      <c r="AE160" s="20">
        <f>IFERROR(VLOOKUP($E160,INPUTS!$A$44:$G$103,5,0),SCENARIOS!$L$26)</f>
        <v>0.2</v>
      </c>
      <c r="AF160" s="15">
        <f t="shared" si="75"/>
        <v>4273.54455415062</v>
      </c>
      <c r="AG160" s="20">
        <f>IFERROR(VLOOKUP($E160,INPUTS!$A$44:$G$103,6,0),SCENARIOS!$M$26)</f>
        <v>0.3</v>
      </c>
      <c r="AH160" s="15">
        <f t="shared" si="66"/>
        <v>8181.36918147708</v>
      </c>
      <c r="AI160" s="20">
        <f>IFERROR(VLOOKUP($E160,INPUTS!$A$44:$G$103,7,0),SCENARIOS!$N$26)</f>
        <v>0.5</v>
      </c>
      <c r="AJ160" s="15">
        <f t="shared" si="67"/>
        <v>17402.8844038749</v>
      </c>
      <c r="AL160" t="str">
        <f t="shared" si="71"/>
        <v>Y</v>
      </c>
      <c r="AM160" s="21">
        <f t="shared" si="72"/>
        <v>34805.7688077497</v>
      </c>
      <c r="BB160" s="2"/>
      <c r="BC160" s="2" t="str">
        <v>CIA</v>
      </c>
      <c r="BD160" s="15">
        <f>SUMIF($E$4:$E$1277,$BC160,$T$4:$T$1277)*(1+INDEX($Q$4:$Q$1277,MATCH($BC160,$E$4:$E1303,0)))^BD$132</f>
        <v>1281820.8</v>
      </c>
      <c r="BE160" s="15">
        <f>SUMIF($E$4:$E$1277,$BC160,$T$4:$T$1277)*(1+INDEX($Q$4:$Q$1277,MATCH($BC160,$E$4:$E1303,0)))^BE$132</f>
        <v>1485981.62133849</v>
      </c>
      <c r="BF160" s="15">
        <f>SUMIF($E$4:$E$1277,$BC160,$T$4:$T$1277)*(1+INDEX($Q$4:$Q$1277,MATCH($BC160,$E$4:$E1303,0)))^BF$132</f>
        <v>1722659.96850399</v>
      </c>
      <c r="BG160" s="15">
        <f>SUMIF($E$4:$E$1277,$BC160,$T$4:$T$1277)*(1+INDEX($Q$4:$Q$1277,MATCH($BC160,$E$4:$E1303,0)))^BG$132</f>
        <v>1997035.04032113</v>
      </c>
      <c r="BH160" s="15">
        <f>SUMIF($E$4:$E$1277,$BC160,$T$4:$T$1277)*(1+INDEX($Q$4:$Q$1277,MATCH($BC160,$E$4:$E1303,0)))^BH$132</f>
        <v>2315110.94771294</v>
      </c>
      <c r="BI160" s="15">
        <f>SUMIF($E$4:$E$1277,$BC160,$T$4:$T$1277)*(1+INDEX($Q$4:$Q$1277,MATCH($BC160,$E$4:$E1303,0)))^BI$132</f>
        <v>2683848.10081171</v>
      </c>
      <c r="BJ160" s="62">
        <f t="shared" si="73"/>
        <v>2683848.10081171</v>
      </c>
      <c r="BK160" s="63" t="str">
        <f t="shared" si="74"/>
        <v>Y</v>
      </c>
      <c r="BL160" s="15"/>
      <c r="BM160" s="2" t="str">
        <v>Jordan</v>
      </c>
      <c r="BN160" s="15">
        <f>SUMIF($F$4:$F$1277,$BM160,$T$4:$T$1277)*(1+INDEX($Q$4:$Q$1277,MATCH($BM160,$F$4:$F1303,0)))^BN$132</f>
        <v>62644.764</v>
      </c>
      <c r="BO160" s="15">
        <f>SUMIF($F$4:$F$1277,$BM160,$T$4:$T$1277)*(1+INDEX($Q$4:$Q$1277,MATCH($BM160,$F$4:$F1303,0)))^BO$132</f>
        <v>78066.7733853427</v>
      </c>
      <c r="BP160" s="15">
        <f>SUMIF($F$4:$F$1277,$BM160,$T$4:$T$1277)*(1+INDEX($Q$4:$Q$1277,MATCH($BM160,$F$4:$F1303,0)))^BP$132</f>
        <v>97285.4029236737</v>
      </c>
      <c r="BQ160" s="15">
        <f>SUMIF($F$4:$F$1277,$BM160,$T$4:$T$1277)*(1+INDEX($Q$4:$Q$1277,MATCH($BM160,$F$4:$F1303,0)))^BQ$132</f>
        <v>121235.311920789</v>
      </c>
      <c r="BR160" s="15">
        <f>SUMIF($F$4:$F$1277,$BM160,$T$4:$T$1277)*(1+INDEX($Q$4:$Q$1277,MATCH($BM160,$F$4:$F1303,0)))^BR$132</f>
        <v>151081.255921429</v>
      </c>
      <c r="BS160" s="15">
        <f>SUMIF($F$4:$F$1277,$BM160,$T$4:$T$1277)*(1+INDEX($Q$4:$Q$1277,MATCH($BM160,$F$4:$F1303,0)))^BS$132</f>
        <v>188274.732247234</v>
      </c>
    </row>
    <row r="161" ht="15" customHeight="1" spans="1:71">
      <c r="A161" s="24" t="s">
        <v>1097</v>
      </c>
      <c r="B161" s="52" t="s">
        <v>577</v>
      </c>
      <c r="C161" s="52" t="s">
        <v>578</v>
      </c>
      <c r="D161" s="52" t="s">
        <v>929</v>
      </c>
      <c r="E161" s="10" t="s">
        <v>576</v>
      </c>
      <c r="F161" s="52" t="s">
        <v>575</v>
      </c>
      <c r="G161" s="52" t="s">
        <v>173</v>
      </c>
      <c r="H161" s="52" t="s">
        <v>545</v>
      </c>
      <c r="I161" s="52" t="s">
        <v>544</v>
      </c>
      <c r="J161" s="52" t="s">
        <v>173</v>
      </c>
      <c r="K161" s="52" t="s">
        <v>931</v>
      </c>
      <c r="L161" s="53" t="s">
        <v>282</v>
      </c>
      <c r="M161" s="13">
        <v>583</v>
      </c>
      <c r="N161" s="14">
        <f t="shared" si="70"/>
        <v>1.5972602739726</v>
      </c>
      <c r="O161" s="15">
        <v>2900</v>
      </c>
      <c r="P161" s="15">
        <f t="shared" si="58"/>
        <v>1690700</v>
      </c>
      <c r="Q161" s="16">
        <f>IFERROR(VLOOKUP(G161,SCENARIOS!$A$13:$E$18,5,0),0.025)</f>
        <v>0.05</v>
      </c>
      <c r="R161" s="57">
        <f>IFERROR(VLOOKUP(L161,INPUTS!$A$107:$B$120,2,0),0.0082)</f>
        <v>0.0042</v>
      </c>
      <c r="S161" s="52">
        <f t="shared" si="59"/>
        <v>12.18</v>
      </c>
      <c r="T161" s="15">
        <f t="shared" si="60"/>
        <v>7100.94</v>
      </c>
      <c r="U161" s="15">
        <f>T161/INPUTS!$B$7*1000</f>
        <v>8876175</v>
      </c>
      <c r="V161" s="15">
        <f>T161*INPUTS!$B$6</f>
        <v>22438.9704</v>
      </c>
      <c r="W161" s="54" t="s">
        <v>396</v>
      </c>
      <c r="X161" s="54" t="s">
        <v>396</v>
      </c>
      <c r="Y161" s="58">
        <f>IFERROR(VLOOKUP(E161,INPUTS!$A$44:$B$103,2,0),0)</f>
        <v>0</v>
      </c>
      <c r="Z161" s="15">
        <f t="shared" si="64"/>
        <v>0</v>
      </c>
      <c r="AA161" s="20">
        <f>IFERROR(VLOOKUP(E161,INPUTS!$A$44:$C$103,3,0),SCENARIOS!$J$26)</f>
        <v>0.025</v>
      </c>
      <c r="AB161" s="15">
        <f t="shared" si="75"/>
        <v>226.569969960469</v>
      </c>
      <c r="AC161" s="20">
        <f>IFERROR(VLOOKUP($E161,INPUTS!$A$44:$G$103,4,0),SCENARIOS!$K$26)</f>
        <v>0.1</v>
      </c>
      <c r="AD161" s="15">
        <f t="shared" si="75"/>
        <v>1156.6683011069</v>
      </c>
      <c r="AE161" s="20">
        <f>IFERROR(VLOOKUP($E161,INPUTS!$A$44:$G$103,5,0),SCENARIOS!$L$26)</f>
        <v>0.2</v>
      </c>
      <c r="AF161" s="15">
        <f t="shared" si="75"/>
        <v>2952.46885326187</v>
      </c>
      <c r="AG161" s="20">
        <f>IFERROR(VLOOKUP($E161,INPUTS!$A$44:$G$103,6,0),SCENARIOS!$M$26)</f>
        <v>0.3</v>
      </c>
      <c r="AH161" s="15">
        <f t="shared" si="66"/>
        <v>5652.27234191047</v>
      </c>
      <c r="AI161" s="20">
        <f>IFERROR(VLOOKUP($E161,INPUTS!$A$44:$G$103,7,0),SCENARIOS!$N$26)</f>
        <v>0.5</v>
      </c>
      <c r="AJ161" s="15">
        <f t="shared" si="67"/>
        <v>12023.151627015</v>
      </c>
      <c r="AL161" t="str">
        <f t="shared" si="71"/>
        <v>Y</v>
      </c>
      <c r="AM161" s="21">
        <f t="shared" si="72"/>
        <v>24046.3032540301</v>
      </c>
      <c r="BB161" s="2"/>
      <c r="BC161" s="2" t="str">
        <v>CMN</v>
      </c>
      <c r="BD161" s="15">
        <f>SUMIF($E$4:$E$1277,$BC161,$T$4:$T$1277)*(1+INDEX($Q$4:$Q$1277,MATCH($BC161,$E$4:$E1304,0)))^BD$132</f>
        <v>804192.878</v>
      </c>
      <c r="BE161" s="15">
        <f>SUMIF($E$4:$E$1277,$BC161,$T$4:$T$1277)*(1+INDEX($Q$4:$Q$1277,MATCH($BC161,$E$4:$E1304,0)))^BE$132</f>
        <v>1002170.63895288</v>
      </c>
      <c r="BF161" s="15">
        <f>SUMIF($E$4:$E$1277,$BC161,$T$4:$T$1277)*(1+INDEX($Q$4:$Q$1277,MATCH($BC161,$E$4:$E1304,0)))^BF$132</f>
        <v>1248886.94870937</v>
      </c>
      <c r="BG161" s="15">
        <f>SUMIF($E$4:$E$1277,$BC161,$T$4:$T$1277)*(1+INDEX($Q$4:$Q$1277,MATCH($BC161,$E$4:$E1304,0)))^BG$132</f>
        <v>1556340.35765234</v>
      </c>
      <c r="BH161" s="15">
        <f>SUMIF($E$4:$E$1277,$BC161,$T$4:$T$1277)*(1+INDEX($Q$4:$Q$1277,MATCH($BC161,$E$4:$E1304,0)))^BH$132</f>
        <v>1939483.24254696</v>
      </c>
      <c r="BI161" s="15">
        <f>SUMIF($E$4:$E$1277,$BC161,$T$4:$T$1277)*(1+INDEX($Q$4:$Q$1277,MATCH($BC161,$E$4:$E1304,0)))^BI$132</f>
        <v>2416948.98524293</v>
      </c>
      <c r="BJ161" s="62">
        <f t="shared" si="73"/>
        <v>2416948.98524293</v>
      </c>
      <c r="BK161" s="63" t="str">
        <f t="shared" si="74"/>
        <v>Y</v>
      </c>
      <c r="BL161" s="15"/>
      <c r="BM161" s="2" t="str">
        <v>Kenya</v>
      </c>
      <c r="BN161" s="15">
        <f>SUMIF($F$4:$F$1277,$BM161,$T$4:$T$1277)*(1+INDEX($Q$4:$Q$1277,MATCH($BM161,$F$4:$F1304,0)))^BN$132</f>
        <v>600052.308</v>
      </c>
      <c r="BO161" s="15">
        <f>SUMIF($F$4:$F$1277,$BM161,$T$4:$T$1277)*(1+INDEX($Q$4:$Q$1277,MATCH($BM161,$F$4:$F1304,0)))^BO$132</f>
        <v>712673.908883401</v>
      </c>
      <c r="BP161" s="15">
        <f>SUMIF($F$4:$F$1277,$BM161,$T$4:$T$1277)*(1+INDEX($Q$4:$Q$1277,MATCH($BM161,$F$4:$F1304,0)))^BP$132</f>
        <v>846433.041972643</v>
      </c>
      <c r="BQ161" s="15">
        <f>SUMIF($F$4:$F$1277,$BM161,$T$4:$T$1277)*(1+INDEX($Q$4:$Q$1277,MATCH($BM161,$F$4:$F1304,0)))^BQ$132</f>
        <v>1005296.93259793</v>
      </c>
      <c r="BR161" s="15">
        <f>SUMIF($F$4:$F$1277,$BM161,$T$4:$T$1277)*(1+INDEX($Q$4:$Q$1277,MATCH($BM161,$F$4:$F1304,0)))^BR$132</f>
        <v>1193977.39995538</v>
      </c>
      <c r="BS161" s="15">
        <f>SUMIF($F$4:$F$1277,$BM161,$T$4:$T$1277)*(1+INDEX($Q$4:$Q$1277,MATCH($BM161,$F$4:$F1304,0)))^BS$132</f>
        <v>1418070.60717886</v>
      </c>
    </row>
    <row r="162" ht="15" customHeight="1" spans="1:71">
      <c r="A162" s="6" t="s">
        <v>1098</v>
      </c>
      <c r="B162" s="52" t="s">
        <v>579</v>
      </c>
      <c r="C162" s="52" t="s">
        <v>580</v>
      </c>
      <c r="D162" s="52" t="s">
        <v>929</v>
      </c>
      <c r="E162" s="10" t="s">
        <v>271</v>
      </c>
      <c r="F162" s="52" t="s">
        <v>581</v>
      </c>
      <c r="G162" s="52" t="s">
        <v>173</v>
      </c>
      <c r="H162" s="52" t="s">
        <v>248</v>
      </c>
      <c r="I162" s="52" t="s">
        <v>930</v>
      </c>
      <c r="J162" s="52" t="s">
        <v>169</v>
      </c>
      <c r="K162" s="52" t="s">
        <v>931</v>
      </c>
      <c r="L162" s="53" t="s">
        <v>291</v>
      </c>
      <c r="M162" s="13">
        <v>1847</v>
      </c>
      <c r="N162" s="14">
        <f t="shared" si="70"/>
        <v>5.06027397260274</v>
      </c>
      <c r="O162" s="15">
        <v>10500</v>
      </c>
      <c r="P162" s="15">
        <f t="shared" si="58"/>
        <v>19393500</v>
      </c>
      <c r="Q162" s="16">
        <f>IFERROR(VLOOKUP(G162,SCENARIOS!$A$13:$E$18,5,0),0.025)</f>
        <v>0.05</v>
      </c>
      <c r="R162" s="57">
        <f>IFERROR(VLOOKUP(L162,INPUTS!$A$107:$B$120,2,0),0.0082)</f>
        <v>0.0079</v>
      </c>
      <c r="S162" s="52">
        <f t="shared" si="59"/>
        <v>82.95</v>
      </c>
      <c r="T162" s="15">
        <f t="shared" si="60"/>
        <v>153208.65</v>
      </c>
      <c r="U162" s="15">
        <f>T162/INPUTS!$B$7*1000</f>
        <v>191510812.5</v>
      </c>
      <c r="V162" s="15">
        <f>T162*INPUTS!$B$6</f>
        <v>484139.334</v>
      </c>
      <c r="W162" s="54" t="s">
        <v>396</v>
      </c>
      <c r="X162" s="54" t="s">
        <v>396</v>
      </c>
      <c r="Y162" s="58">
        <f>IFERROR(VLOOKUP(E162,INPUTS!$A$44:$B$103,2,0),0)</f>
        <v>0</v>
      </c>
      <c r="Z162" s="15">
        <f t="shared" si="64"/>
        <v>0</v>
      </c>
      <c r="AA162" s="20">
        <f>IFERROR(VLOOKUP(E162,INPUTS!$A$44:$C$103,3,0),SCENARIOS!$J$26)</f>
        <v>0.02</v>
      </c>
      <c r="AB162" s="15">
        <f t="shared" si="75"/>
        <v>3910.74750421031</v>
      </c>
      <c r="AC162" s="20">
        <f>IFERROR(VLOOKUP($E162,INPUTS!$A$44:$G$103,4,0),SCENARIOS!$K$26)</f>
        <v>0.05</v>
      </c>
      <c r="AD162" s="15">
        <f t="shared" si="75"/>
        <v>12478.0373380413</v>
      </c>
      <c r="AE162" s="20">
        <f>IFERROR(VLOOKUP($E162,INPUTS!$A$44:$G$103,5,0),SCENARIOS!$L$26)</f>
        <v>0.15</v>
      </c>
      <c r="AF162" s="15">
        <f t="shared" si="75"/>
        <v>47776.466972186</v>
      </c>
      <c r="AG162" s="20">
        <f>IFERROR(VLOOKUP($E162,INPUTS!$A$44:$G$103,6,0),SCENARIOS!$M$26)</f>
        <v>0.2</v>
      </c>
      <c r="AH162" s="15">
        <f t="shared" si="66"/>
        <v>81301.631890655</v>
      </c>
      <c r="AI162" s="20">
        <f>IFERROR(VLOOKUP($E162,INPUTS!$A$44:$G$103,7,0),SCENARIOS!$N$26)</f>
        <v>0.3</v>
      </c>
      <c r="AJ162" s="15">
        <f t="shared" si="67"/>
        <v>155645.660674807</v>
      </c>
      <c r="AL162" t="str">
        <f t="shared" si="71"/>
        <v>N</v>
      </c>
      <c r="AM162" s="21">
        <f t="shared" si="72"/>
        <v>518818.868916025</v>
      </c>
      <c r="BB162" s="2"/>
      <c r="BC162" s="2" t="str">
        <v>COK</v>
      </c>
      <c r="BD162" s="15">
        <f>SUMIF($E$4:$E$1277,$BC162,$T$4:$T$1277)*(1+INDEX($Q$4:$Q$1277,MATCH($BC162,$E$4:$E1305,0)))^BD$132</f>
        <v>398448.96</v>
      </c>
      <c r="BE162" s="15">
        <f>SUMIF($E$4:$E$1277,$BC162,$T$4:$T$1277)*(1+INDEX($Q$4:$Q$1277,MATCH($BC162,$E$4:$E1305,0)))^BE$132</f>
        <v>508533.0612453</v>
      </c>
      <c r="BF162" s="15">
        <f>SUMIF($E$4:$E$1277,$BC162,$T$4:$T$1277)*(1+INDEX($Q$4:$Q$1277,MATCH($BC162,$E$4:$E1305,0)))^BF$132</f>
        <v>649031.36998906</v>
      </c>
      <c r="BG162" s="15">
        <f>SUMIF($E$4:$E$1277,$BC162,$T$4:$T$1277)*(1+INDEX($Q$4:$Q$1277,MATCH($BC162,$E$4:$E1305,0)))^BG$132</f>
        <v>828346.771001153</v>
      </c>
      <c r="BH162" s="15">
        <f>SUMIF($E$4:$E$1277,$BC162,$T$4:$T$1277)*(1+INDEX($Q$4:$Q$1277,MATCH($BC162,$E$4:$E1305,0)))^BH$132</f>
        <v>1057203.71118518</v>
      </c>
      <c r="BI162" s="15">
        <f>SUMIF($E$4:$E$1277,$BC162,$T$4:$T$1277)*(1+INDEX($Q$4:$Q$1277,MATCH($BC162,$E$4:$E1305,0)))^BI$132</f>
        <v>1349289.60439222</v>
      </c>
      <c r="BJ162" s="62">
        <f t="shared" si="73"/>
        <v>1349289.60439222</v>
      </c>
      <c r="BK162" s="63" t="str">
        <f t="shared" si="74"/>
        <v>Y</v>
      </c>
      <c r="BL162" s="15"/>
      <c r="BM162" s="2" t="str">
        <v>Kuwait</v>
      </c>
      <c r="BN162" s="15">
        <f>SUMIF($F$4:$F$1277,$BM162,$T$4:$T$1277)*(1+INDEX($Q$4:$Q$1277,MATCH($BM162,$F$4:$F1305,0)))^BN$132</f>
        <v>994962.15</v>
      </c>
      <c r="BO162" s="15">
        <f>SUMIF($F$4:$F$1277,$BM162,$T$4:$T$1277)*(1+INDEX($Q$4:$Q$1277,MATCH($BM162,$F$4:$F1305,0)))^BO$132</f>
        <v>1239903.85997852</v>
      </c>
      <c r="BP162" s="15">
        <f>SUMIF($F$4:$F$1277,$BM162,$T$4:$T$1277)*(1+INDEX($Q$4:$Q$1277,MATCH($BM162,$F$4:$F1305,0)))^BP$132</f>
        <v>1545145.79473162</v>
      </c>
      <c r="BQ162" s="15">
        <f>SUMIF($F$4:$F$1277,$BM162,$T$4:$T$1277)*(1+INDEX($Q$4:$Q$1277,MATCH($BM162,$F$4:$F1305,0)))^BQ$132</f>
        <v>1925532.78043522</v>
      </c>
      <c r="BR162" s="15">
        <f>SUMIF($F$4:$F$1277,$BM162,$T$4:$T$1277)*(1+INDEX($Q$4:$Q$1277,MATCH($BM162,$F$4:$F1305,0)))^BR$132</f>
        <v>2399564.17133738</v>
      </c>
      <c r="BS162" s="15">
        <f>SUMIF($F$4:$F$1277,$BM162,$T$4:$T$1277)*(1+INDEX($Q$4:$Q$1277,MATCH($BM162,$F$4:$F1305,0)))^BS$132</f>
        <v>2990293.52856022</v>
      </c>
    </row>
    <row r="163" ht="15" customHeight="1" spans="1:71">
      <c r="A163" s="24" t="s">
        <v>1099</v>
      </c>
      <c r="B163" s="52" t="s">
        <v>579</v>
      </c>
      <c r="C163" s="52" t="s">
        <v>580</v>
      </c>
      <c r="D163" s="52" t="s">
        <v>929</v>
      </c>
      <c r="E163" s="10" t="s">
        <v>271</v>
      </c>
      <c r="F163" s="52" t="s">
        <v>581</v>
      </c>
      <c r="G163" s="52" t="s">
        <v>173</v>
      </c>
      <c r="H163" s="52" t="s">
        <v>252</v>
      </c>
      <c r="I163" s="52" t="s">
        <v>930</v>
      </c>
      <c r="J163" s="52" t="s">
        <v>169</v>
      </c>
      <c r="K163" s="52" t="s">
        <v>931</v>
      </c>
      <c r="L163" s="53" t="s">
        <v>291</v>
      </c>
      <c r="M163" s="13">
        <v>1231</v>
      </c>
      <c r="N163" s="14">
        <f t="shared" si="70"/>
        <v>3.37260273972603</v>
      </c>
      <c r="O163" s="15">
        <v>10600</v>
      </c>
      <c r="P163" s="15">
        <f t="shared" si="58"/>
        <v>13048600</v>
      </c>
      <c r="Q163" s="16">
        <f>IFERROR(VLOOKUP(G163,SCENARIOS!$A$13:$E$18,5,0),0.025)</f>
        <v>0.05</v>
      </c>
      <c r="R163" s="57">
        <f>IFERROR(VLOOKUP(L163,INPUTS!$A$107:$B$120,2,0),0.0082)</f>
        <v>0.0079</v>
      </c>
      <c r="S163" s="52">
        <f t="shared" si="59"/>
        <v>83.74</v>
      </c>
      <c r="T163" s="15">
        <f t="shared" si="60"/>
        <v>103083.94</v>
      </c>
      <c r="U163" s="15">
        <f>T163/INPUTS!$B$7*1000</f>
        <v>128854925</v>
      </c>
      <c r="V163" s="15">
        <f>T163*INPUTS!$B$6</f>
        <v>325745.2504</v>
      </c>
      <c r="W163" s="54" t="s">
        <v>396</v>
      </c>
      <c r="X163" s="54" t="s">
        <v>396</v>
      </c>
      <c r="Y163" s="58">
        <f>IFERROR(VLOOKUP(E163,INPUTS!$A$44:$B$103,2,0),0)</f>
        <v>0</v>
      </c>
      <c r="Z163" s="15">
        <f t="shared" si="64"/>
        <v>0</v>
      </c>
      <c r="AA163" s="20">
        <f>IFERROR(VLOOKUP(E163,INPUTS!$A$44:$C$103,3,0),SCENARIOS!$J$26)</f>
        <v>0.02</v>
      </c>
      <c r="AB163" s="15">
        <f t="shared" si="75"/>
        <v>2631.28264023713</v>
      </c>
      <c r="AC163" s="20">
        <f>IFERROR(VLOOKUP($E163,INPUTS!$A$44:$G$103,4,0),SCENARIOS!$K$26)</f>
        <v>0.05</v>
      </c>
      <c r="AD163" s="15">
        <f t="shared" si="75"/>
        <v>8395.64379865241</v>
      </c>
      <c r="AE163" s="20">
        <f>IFERROR(VLOOKUP($E163,INPUTS!$A$44:$G$103,5,0),SCENARIOS!$L$26)</f>
        <v>0.15</v>
      </c>
      <c r="AF163" s="15">
        <f t="shared" si="75"/>
        <v>32145.6161566126</v>
      </c>
      <c r="AG163" s="20">
        <f>IFERROR(VLOOKUP($E163,INPUTS!$A$44:$G$103,6,0),SCENARIOS!$M$26)</f>
        <v>0.2</v>
      </c>
      <c r="AH163" s="15">
        <f t="shared" si="66"/>
        <v>54702.476287849</v>
      </c>
      <c r="AI163" s="20">
        <f>IFERROR(VLOOKUP($E163,INPUTS!$A$44:$G$103,7,0),SCENARIOS!$N$26)</f>
        <v>0.3</v>
      </c>
      <c r="AJ163" s="15">
        <f t="shared" si="67"/>
        <v>104723.642863913</v>
      </c>
      <c r="AL163" t="str">
        <f t="shared" si="71"/>
        <v>N</v>
      </c>
      <c r="AM163" s="21">
        <f t="shared" si="72"/>
        <v>349078.809546376</v>
      </c>
      <c r="BB163" s="2"/>
      <c r="BC163" s="2" t="str">
        <v>CPH</v>
      </c>
      <c r="BD163" s="15">
        <f>SUMIF($E$4:$E$1277,$BC163,$T$4:$T$1277)*(1+INDEX($Q$4:$Q$1277,MATCH($BC163,$E$4:$E1306,0)))^BD$132</f>
        <v>818728.47</v>
      </c>
      <c r="BE163" s="15">
        <f>SUMIF($E$4:$E$1277,$BC163,$T$4:$T$1277)*(1+INDEX($Q$4:$Q$1277,MATCH($BC163,$E$4:$E1306,0)))^BE$132</f>
        <v>949130.689162305</v>
      </c>
      <c r="BF163" s="15">
        <f>SUMIF($E$4:$E$1277,$BC163,$T$4:$T$1277)*(1+INDEX($Q$4:$Q$1277,MATCH($BC163,$E$4:$E1306,0)))^BF$132</f>
        <v>1100302.60106835</v>
      </c>
      <c r="BG163" s="15">
        <f>SUMIF($E$4:$E$1277,$BC163,$T$4:$T$1277)*(1+INDEX($Q$4:$Q$1277,MATCH($BC163,$E$4:$E1306,0)))^BG$132</f>
        <v>1275552.2793034</v>
      </c>
      <c r="BH163" s="15">
        <f>SUMIF($E$4:$E$1277,$BC163,$T$4:$T$1277)*(1+INDEX($Q$4:$Q$1277,MATCH($BC163,$E$4:$E1306,0)))^BH$132</f>
        <v>1478714.6878107</v>
      </c>
      <c r="BI163" s="15">
        <f>SUMIF($E$4:$E$1277,$BC163,$T$4:$T$1277)*(1+INDEX($Q$4:$Q$1277,MATCH($BC163,$E$4:$E1306,0)))^BI$132</f>
        <v>1714235.60086556</v>
      </c>
      <c r="BJ163" s="62">
        <f t="shared" si="73"/>
        <v>1714235.60086556</v>
      </c>
      <c r="BK163" s="63" t="str">
        <f t="shared" si="74"/>
        <v>Y</v>
      </c>
      <c r="BL163" s="15"/>
      <c r="BM163" s="2" t="str">
        <v>Latvia</v>
      </c>
      <c r="BN163" s="15">
        <f>SUMIF($F$4:$F$1277,$BM163,$T$4:$T$1277)*(1+INDEX($Q$4:$Q$1277,MATCH($BM163,$F$4:$F1306,0)))^BN$132</f>
        <v>130626</v>
      </c>
      <c r="BO163" s="15">
        <f>SUMIF($F$4:$F$1277,$BM163,$T$4:$T$1277)*(1+INDEX($Q$4:$Q$1277,MATCH($BM163,$F$4:$F1306,0)))^BO$132</f>
        <v>151431.335229512</v>
      </c>
      <c r="BP163" s="15">
        <f>SUMIF($F$4:$F$1277,$BM163,$T$4:$T$1277)*(1+INDEX($Q$4:$Q$1277,MATCH($BM163,$F$4:$F1306,0)))^BP$132</f>
        <v>175550.420968205</v>
      </c>
      <c r="BQ163" s="15">
        <f>SUMIF($F$4:$F$1277,$BM163,$T$4:$T$1277)*(1+INDEX($Q$4:$Q$1277,MATCH($BM163,$F$4:$F1306,0)))^BQ$132</f>
        <v>203511.051760891</v>
      </c>
      <c r="BR163" s="15">
        <f>SUMIF($F$4:$F$1277,$BM163,$T$4:$T$1277)*(1+INDEX($Q$4:$Q$1277,MATCH($BM163,$F$4:$F1306,0)))^BR$132</f>
        <v>235925.086139927</v>
      </c>
      <c r="BS163" s="15">
        <f>SUMIF($F$4:$F$1277,$BM163,$T$4:$T$1277)*(1+INDEX($Q$4:$Q$1277,MATCH($BM163,$F$4:$F1306,0)))^BS$132</f>
        <v>273501.835839011</v>
      </c>
    </row>
    <row r="164" ht="15" customHeight="1" spans="1:71">
      <c r="A164" s="6" t="s">
        <v>1100</v>
      </c>
      <c r="B164" s="52" t="s">
        <v>579</v>
      </c>
      <c r="C164" s="52" t="s">
        <v>580</v>
      </c>
      <c r="D164" s="52" t="s">
        <v>929</v>
      </c>
      <c r="E164" s="10" t="s">
        <v>271</v>
      </c>
      <c r="F164" s="52" t="s">
        <v>581</v>
      </c>
      <c r="G164" s="52" t="s">
        <v>173</v>
      </c>
      <c r="H164" s="52" t="s">
        <v>242</v>
      </c>
      <c r="I164" s="52" t="s">
        <v>421</v>
      </c>
      <c r="J164" s="52" t="s">
        <v>173</v>
      </c>
      <c r="K164" s="52" t="s">
        <v>931</v>
      </c>
      <c r="L164" s="53" t="s">
        <v>291</v>
      </c>
      <c r="M164" s="13">
        <v>1847</v>
      </c>
      <c r="N164" s="14">
        <f t="shared" si="70"/>
        <v>5.06027397260274</v>
      </c>
      <c r="O164" s="15">
        <v>8800</v>
      </c>
      <c r="P164" s="15">
        <f t="shared" si="58"/>
        <v>16253600</v>
      </c>
      <c r="Q164" s="16">
        <f>IFERROR(VLOOKUP(G164,SCENARIOS!$A$13:$E$18,5,0),0.025)</f>
        <v>0.05</v>
      </c>
      <c r="R164" s="57">
        <f>IFERROR(VLOOKUP(L164,INPUTS!$A$107:$B$120,2,0),0.0082)</f>
        <v>0.0079</v>
      </c>
      <c r="S164" s="52">
        <f t="shared" si="59"/>
        <v>69.52</v>
      </c>
      <c r="T164" s="15">
        <f t="shared" si="60"/>
        <v>128403.44</v>
      </c>
      <c r="U164" s="15">
        <f>T164/INPUTS!$B$7*1000</f>
        <v>160504300</v>
      </c>
      <c r="V164" s="15">
        <f>T164*INPUTS!$B$6</f>
        <v>405754.8704</v>
      </c>
      <c r="W164" s="54" t="s">
        <v>396</v>
      </c>
      <c r="X164" s="54" t="s">
        <v>396</v>
      </c>
      <c r="Y164" s="58">
        <f>IFERROR(VLOOKUP(E164,INPUTS!$A$44:$B$103,2,0),0)</f>
        <v>0</v>
      </c>
      <c r="Z164" s="15">
        <f t="shared" si="64"/>
        <v>0</v>
      </c>
      <c r="AA164" s="20">
        <f>IFERROR(VLOOKUP(E164,INPUTS!$A$44:$C$103,3,0),SCENARIOS!$J$26)</f>
        <v>0.02</v>
      </c>
      <c r="AB164" s="15">
        <f t="shared" ref="AB164:AF179" si="76">$T164*AA164*(1+$Q164)^AB$2</f>
        <v>3277.5788606715</v>
      </c>
      <c r="AC164" s="20">
        <f>IFERROR(VLOOKUP($E164,INPUTS!$A$44:$G$103,4,0),SCENARIOS!$K$26)</f>
        <v>0.05</v>
      </c>
      <c r="AD164" s="15">
        <f t="shared" si="76"/>
        <v>10457.783673787</v>
      </c>
      <c r="AE164" s="20">
        <f>IFERROR(VLOOKUP($E164,INPUTS!$A$44:$G$103,5,0),SCENARIOS!$L$26)</f>
        <v>0.15</v>
      </c>
      <c r="AF164" s="15">
        <f t="shared" si="76"/>
        <v>40041.2294624035</v>
      </c>
      <c r="AG164" s="20">
        <f>IFERROR(VLOOKUP($E164,INPUTS!$A$44:$G$103,6,0),SCENARIOS!$M$26)</f>
        <v>0.2</v>
      </c>
      <c r="AH164" s="15">
        <f t="shared" si="66"/>
        <v>68138.5105369299</v>
      </c>
      <c r="AI164" s="20">
        <f>IFERROR(VLOOKUP($E164,INPUTS!$A$44:$G$103,7,0),SCENARIOS!$N$26)</f>
        <v>0.3</v>
      </c>
      <c r="AJ164" s="15">
        <f t="shared" si="67"/>
        <v>130445.887041743</v>
      </c>
      <c r="AL164" t="str">
        <f t="shared" si="71"/>
        <v>Y</v>
      </c>
      <c r="AM164" s="21">
        <f t="shared" si="72"/>
        <v>434819.623472478</v>
      </c>
      <c r="BB164" s="2"/>
      <c r="BC164" s="2" t="str">
        <v>CTU</v>
      </c>
      <c r="BD164" s="15">
        <f>SUMIF($E$4:$E$1277,$BC164,$T$4:$T$1277)*(1+INDEX($Q$4:$Q$1277,MATCH($BC164,$E$4:$E1307,0)))^BD$132</f>
        <v>210087.54</v>
      </c>
      <c r="BE164" s="15">
        <f>SUMIF($E$4:$E$1277,$BC164,$T$4:$T$1277)*(1+INDEX($Q$4:$Q$1277,MATCH($BC164,$E$4:$E1307,0)))^BE$132</f>
        <v>268130.853812981</v>
      </c>
      <c r="BF164" s="15">
        <f>SUMIF($E$4:$E$1277,$BC164,$T$4:$T$1277)*(1+INDEX($Q$4:$Q$1277,MATCH($BC164,$E$4:$E1307,0)))^BF$132</f>
        <v>342210.465058891</v>
      </c>
      <c r="BG164" s="15">
        <f>SUMIF($E$4:$E$1277,$BC164,$T$4:$T$1277)*(1+INDEX($Q$4:$Q$1277,MATCH($BC164,$E$4:$E1307,0)))^BG$132</f>
        <v>436756.907049213</v>
      </c>
      <c r="BH164" s="15">
        <f>SUMIF($E$4:$E$1277,$BC164,$T$4:$T$1277)*(1+INDEX($Q$4:$Q$1277,MATCH($BC164,$E$4:$E1307,0)))^BH$132</f>
        <v>557424.787761437</v>
      </c>
      <c r="BI164" s="15">
        <f>SUMIF($E$4:$E$1277,$BC164,$T$4:$T$1277)*(1+INDEX($Q$4:$Q$1277,MATCH($BC164,$E$4:$E1307,0)))^BI$132</f>
        <v>711430.979100397</v>
      </c>
      <c r="BJ164" s="62">
        <f t="shared" si="73"/>
        <v>711430.979100397</v>
      </c>
      <c r="BK164" s="63" t="str">
        <f t="shared" si="74"/>
        <v>Y</v>
      </c>
      <c r="BL164" s="15"/>
      <c r="BM164" s="2" t="str">
        <v>Luxembourg</v>
      </c>
      <c r="BN164" s="15">
        <f>SUMIF($F$4:$F$1277,$BM164,$T$4:$T$1277)*(1+INDEX($Q$4:$Q$1277,MATCH($BM164,$F$4:$F1307,0)))^BN$132</f>
        <v>586801.92</v>
      </c>
      <c r="BO164" s="15">
        <f>SUMIF($F$4:$F$1277,$BM164,$T$4:$T$1277)*(1+INDEX($Q$4:$Q$1277,MATCH($BM164,$F$4:$F1307,0)))^BO$132</f>
        <v>680264.252605462</v>
      </c>
      <c r="BP164" s="15">
        <f>SUMIF($F$4:$F$1277,$BM164,$T$4:$T$1277)*(1+INDEX($Q$4:$Q$1277,MATCH($BM164,$F$4:$F1307,0)))^BP$132</f>
        <v>788612.711718579</v>
      </c>
      <c r="BQ164" s="15">
        <f>SUMIF($F$4:$F$1277,$BM164,$T$4:$T$1277)*(1+INDEX($Q$4:$Q$1277,MATCH($BM164,$F$4:$F1307,0)))^BQ$132</f>
        <v>914218.271358768</v>
      </c>
      <c r="BR164" s="15">
        <f>SUMIF($F$4:$F$1277,$BM164,$T$4:$T$1277)*(1+INDEX($Q$4:$Q$1277,MATCH($BM164,$F$4:$F1307,0)))^BR$132</f>
        <v>1059829.54023758</v>
      </c>
      <c r="BS164" s="15">
        <f>SUMIF($F$4:$F$1277,$BM164,$T$4:$T$1277)*(1+INDEX($Q$4:$Q$1277,MATCH($BM164,$F$4:$F1307,0)))^BS$132</f>
        <v>1228632.90917472</v>
      </c>
    </row>
    <row r="165" ht="15" customHeight="1" spans="1:71">
      <c r="A165" s="24" t="s">
        <v>1101</v>
      </c>
      <c r="B165" s="52" t="s">
        <v>582</v>
      </c>
      <c r="C165" s="52" t="s">
        <v>583</v>
      </c>
      <c r="D165" s="52" t="s">
        <v>929</v>
      </c>
      <c r="E165" s="10" t="s">
        <v>215</v>
      </c>
      <c r="F165" s="52" t="s">
        <v>490</v>
      </c>
      <c r="G165" s="52" t="s">
        <v>165</v>
      </c>
      <c r="H165" s="52" t="s">
        <v>206</v>
      </c>
      <c r="I165" s="52" t="s">
        <v>408</v>
      </c>
      <c r="J165" s="52" t="s">
        <v>165</v>
      </c>
      <c r="K165" s="52" t="s">
        <v>931</v>
      </c>
      <c r="L165" s="53" t="s">
        <v>286</v>
      </c>
      <c r="M165" s="13">
        <v>1616</v>
      </c>
      <c r="N165" s="14">
        <f t="shared" si="70"/>
        <v>4.42739726027397</v>
      </c>
      <c r="O165" s="15">
        <v>1630</v>
      </c>
      <c r="P165" s="15">
        <f t="shared" si="58"/>
        <v>2634080</v>
      </c>
      <c r="Q165" s="16">
        <f>IFERROR(VLOOKUP(G165,SCENARIOS!$A$13:$E$18,5,0),0.025)</f>
        <v>0.03</v>
      </c>
      <c r="R165" s="57">
        <f>IFERROR(VLOOKUP(L165,INPUTS!$A$107:$B$120,2,0),0.0082)</f>
        <v>0.0039</v>
      </c>
      <c r="S165" s="52">
        <f t="shared" si="59"/>
        <v>6.357</v>
      </c>
      <c r="T165" s="15">
        <f t="shared" si="60"/>
        <v>10272.912</v>
      </c>
      <c r="U165" s="15">
        <f>T165/INPUTS!$B$7*1000</f>
        <v>12841140</v>
      </c>
      <c r="V165" s="15">
        <f>T165*INPUTS!$B$6</f>
        <v>32462.40192</v>
      </c>
      <c r="W165" s="54" t="s">
        <v>396</v>
      </c>
      <c r="X165" s="54" t="s">
        <v>396</v>
      </c>
      <c r="Y165" s="58">
        <f>IFERROR(VLOOKUP(E165,INPUTS!$A$44:$B$103,2,0),0)</f>
        <v>0.02</v>
      </c>
      <c r="Z165" s="15">
        <f t="shared" si="64"/>
        <v>205.45824</v>
      </c>
      <c r="AA165" s="20">
        <f>IFERROR(VLOOKUP(E165,INPUTS!$A$44:$C$103,3,0),SCENARIOS!$J$26)</f>
        <v>0.06</v>
      </c>
      <c r="AB165" s="15">
        <f t="shared" si="76"/>
        <v>714.547232949922</v>
      </c>
      <c r="AC165" s="20">
        <f>IFERROR(VLOOKUP($E165,INPUTS!$A$44:$G$103,4,0),SCENARIOS!$K$26)</f>
        <v>0.15</v>
      </c>
      <c r="AD165" s="15">
        <f t="shared" si="76"/>
        <v>2070.89020505412</v>
      </c>
      <c r="AE165" s="20">
        <f>IFERROR(VLOOKUP($E165,INPUTS!$A$44:$G$103,5,0),SCENARIOS!$L$26)</f>
        <v>0.3</v>
      </c>
      <c r="AF165" s="15">
        <f t="shared" si="76"/>
        <v>4801.4586508821</v>
      </c>
      <c r="AG165" s="20">
        <f>IFERROR(VLOOKUP($E165,INPUTS!$A$44:$G$103,6,0),SCENARIOS!$M$26)</f>
        <v>0.4</v>
      </c>
      <c r="AH165" s="15">
        <f t="shared" si="66"/>
        <v>7421.60871038809</v>
      </c>
      <c r="AI165" s="20">
        <f>IFERROR(VLOOKUP($E165,INPUTS!$A$44:$G$103,7,0),SCENARIOS!$N$26)</f>
        <v>0.5</v>
      </c>
      <c r="AJ165" s="15">
        <f t="shared" si="67"/>
        <v>10754.59820944</v>
      </c>
      <c r="AL165" t="str">
        <f t="shared" si="71"/>
        <v>N</v>
      </c>
      <c r="AM165" s="21">
        <f t="shared" si="72"/>
        <v>21509.1964188799</v>
      </c>
      <c r="BB165" s="2"/>
      <c r="BC165" s="2" t="str">
        <v>CVG</v>
      </c>
      <c r="BD165" s="15">
        <f>SUMIF($E$4:$E$1277,$BC165,$T$4:$T$1277)*(1+INDEX($Q$4:$Q$1277,MATCH($BC165,$E$4:$E1308,0)))^BD$132</f>
        <v>78918.932</v>
      </c>
      <c r="BE165" s="15">
        <f>SUMIF($E$4:$E$1277,$BC165,$T$4:$T$1277)*(1+INDEX($Q$4:$Q$1277,MATCH($BC165,$E$4:$E1308,0)))^BE$132</f>
        <v>89289.5278173567</v>
      </c>
      <c r="BF165" s="15">
        <f>SUMIF($E$4:$E$1277,$BC165,$T$4:$T$1277)*(1+INDEX($Q$4:$Q$1277,MATCH($BC165,$E$4:$E1308,0)))^BF$132</f>
        <v>101022.905097683</v>
      </c>
      <c r="BG165" s="15">
        <f>SUMIF($E$4:$E$1277,$BC165,$T$4:$T$1277)*(1+INDEX($Q$4:$Q$1277,MATCH($BC165,$E$4:$E1308,0)))^BG$132</f>
        <v>114298.144517589</v>
      </c>
      <c r="BH165" s="15">
        <f>SUMIF($E$4:$E$1277,$BC165,$T$4:$T$1277)*(1+INDEX($Q$4:$Q$1277,MATCH($BC165,$E$4:$E1308,0)))^BH$132</f>
        <v>129317.85942536</v>
      </c>
      <c r="BI165" s="15">
        <f>SUMIF($E$4:$E$1277,$BC165,$T$4:$T$1277)*(1+INDEX($Q$4:$Q$1277,MATCH($BC165,$E$4:$E1308,0)))^BI$132</f>
        <v>146311.288227287</v>
      </c>
      <c r="BJ165" s="62">
        <f t="shared" si="73"/>
        <v>146311.288227287</v>
      </c>
      <c r="BK165" s="63" t="str">
        <f t="shared" si="74"/>
        <v>Y</v>
      </c>
      <c r="BL165" s="15"/>
      <c r="BM165" s="2" t="str">
        <v>Malaysia</v>
      </c>
      <c r="BN165" s="15">
        <f>SUMIF($F$4:$F$1277,$BM165,$T$4:$T$1277)*(1+INDEX($Q$4:$Q$1277,MATCH($BM165,$F$4:$F1308,0)))^BN$132</f>
        <v>1758629.096</v>
      </c>
      <c r="BO165" s="15">
        <f>SUMIF($F$4:$F$1277,$BM165,$T$4:$T$1277)*(1+INDEX($Q$4:$Q$1277,MATCH($BM165,$F$4:$F1308,0)))^BO$132</f>
        <v>2244505.89050084</v>
      </c>
      <c r="BP165" s="15">
        <f>SUMIF($F$4:$F$1277,$BM165,$T$4:$T$1277)*(1+INDEX($Q$4:$Q$1277,MATCH($BM165,$F$4:$F1308,0)))^BP$132</f>
        <v>2864621.48496887</v>
      </c>
      <c r="BQ165" s="15">
        <f>SUMIF($F$4:$F$1277,$BM165,$T$4:$T$1277)*(1+INDEX($Q$4:$Q$1277,MATCH($BM165,$F$4:$F1308,0)))^BQ$132</f>
        <v>3656063.58480714</v>
      </c>
      <c r="BR165" s="15">
        <f>SUMIF($F$4:$F$1277,$BM165,$T$4:$T$1277)*(1+INDEX($Q$4:$Q$1277,MATCH($BM165,$F$4:$F1308,0)))^BR$132</f>
        <v>4666166.54461701</v>
      </c>
      <c r="BS165" s="15">
        <f>SUMIF($F$4:$F$1277,$BM165,$T$4:$T$1277)*(1+INDEX($Q$4:$Q$1277,MATCH($BM165,$F$4:$F1308,0)))^BS$132</f>
        <v>5955342.32844902</v>
      </c>
    </row>
    <row r="166" ht="15" customHeight="1" spans="1:71">
      <c r="A166" s="6" t="s">
        <v>1102</v>
      </c>
      <c r="B166" s="52" t="s">
        <v>582</v>
      </c>
      <c r="C166" s="52" t="s">
        <v>583</v>
      </c>
      <c r="D166" s="52" t="s">
        <v>929</v>
      </c>
      <c r="E166" s="10" t="s">
        <v>215</v>
      </c>
      <c r="F166" s="52" t="s">
        <v>490</v>
      </c>
      <c r="G166" s="52" t="s">
        <v>165</v>
      </c>
      <c r="H166" s="52" t="s">
        <v>205</v>
      </c>
      <c r="I166" s="52" t="s">
        <v>408</v>
      </c>
      <c r="J166" s="52" t="s">
        <v>165</v>
      </c>
      <c r="K166" s="52" t="s">
        <v>931</v>
      </c>
      <c r="L166" s="53" t="s">
        <v>286</v>
      </c>
      <c r="M166" s="13">
        <v>1077</v>
      </c>
      <c r="N166" s="14">
        <f t="shared" si="70"/>
        <v>2.95068493150685</v>
      </c>
      <c r="O166" s="15">
        <v>1740</v>
      </c>
      <c r="P166" s="15">
        <f t="shared" si="58"/>
        <v>1873980</v>
      </c>
      <c r="Q166" s="16">
        <f>IFERROR(VLOOKUP(G166,SCENARIOS!$A$13:$E$18,5,0),0.025)</f>
        <v>0.03</v>
      </c>
      <c r="R166" s="57">
        <f>IFERROR(VLOOKUP(L166,INPUTS!$A$107:$B$120,2,0),0.0082)</f>
        <v>0.0039</v>
      </c>
      <c r="S166" s="52">
        <f t="shared" si="59"/>
        <v>6.786</v>
      </c>
      <c r="T166" s="15">
        <f t="shared" si="60"/>
        <v>7308.522</v>
      </c>
      <c r="U166" s="15">
        <f>T166/INPUTS!$B$7*1000</f>
        <v>9135652.5</v>
      </c>
      <c r="V166" s="15">
        <f>T166*INPUTS!$B$6</f>
        <v>23094.92952</v>
      </c>
      <c r="W166" s="54" t="s">
        <v>396</v>
      </c>
      <c r="X166" s="54" t="s">
        <v>396</v>
      </c>
      <c r="Y166" s="58">
        <f>IFERROR(VLOOKUP(E166,INPUTS!$A$44:$B$103,2,0),0)</f>
        <v>0.02</v>
      </c>
      <c r="Z166" s="15">
        <f t="shared" si="64"/>
        <v>146.17044</v>
      </c>
      <c r="AA166" s="20">
        <f>IFERROR(VLOOKUP(E166,INPUTS!$A$44:$C$103,3,0),SCENARIOS!$J$26)</f>
        <v>0.06</v>
      </c>
      <c r="AB166" s="15">
        <f t="shared" si="76"/>
        <v>508.354804563071</v>
      </c>
      <c r="AC166" s="20">
        <f>IFERROR(VLOOKUP($E166,INPUTS!$A$44:$G$103,4,0),SCENARIOS!$K$26)</f>
        <v>0.15</v>
      </c>
      <c r="AD166" s="15">
        <f t="shared" si="76"/>
        <v>1473.30636368953</v>
      </c>
      <c r="AE166" s="20">
        <f>IFERROR(VLOOKUP($E166,INPUTS!$A$44:$G$103,5,0),SCENARIOS!$L$26)</f>
        <v>0.3</v>
      </c>
      <c r="AF166" s="15">
        <f t="shared" si="76"/>
        <v>3415.93174185296</v>
      </c>
      <c r="AG166" s="20">
        <f>IFERROR(VLOOKUP($E166,INPUTS!$A$44:$G$103,6,0),SCENARIOS!$M$26)</f>
        <v>0.4</v>
      </c>
      <c r="AH166" s="15">
        <f t="shared" si="66"/>
        <v>5280.00147721143</v>
      </c>
      <c r="AI166" s="20">
        <f>IFERROR(VLOOKUP($E166,INPUTS!$A$44:$G$103,7,0),SCENARIOS!$N$26)</f>
        <v>0.5</v>
      </c>
      <c r="AJ166" s="15">
        <f t="shared" si="67"/>
        <v>7651.21103099614</v>
      </c>
      <c r="AL166" t="str">
        <f t="shared" si="71"/>
        <v>N</v>
      </c>
      <c r="AM166" s="21">
        <f t="shared" si="72"/>
        <v>15302.4220619923</v>
      </c>
      <c r="BB166" s="2"/>
      <c r="BC166" s="2" t="str">
        <v>DAD</v>
      </c>
      <c r="BD166" s="15">
        <f>SUMIF($E$4:$E$1277,$BC166,$T$4:$T$1277)*(1+INDEX($Q$4:$Q$1277,MATCH($BC166,$E$4:$E1309,0)))^BD$132</f>
        <v>236482.74</v>
      </c>
      <c r="BE166" s="15">
        <f>SUMIF($E$4:$E$1277,$BC166,$T$4:$T$1277)*(1+INDEX($Q$4:$Q$1277,MATCH($BC166,$E$4:$E1309,0)))^BE$132</f>
        <v>301818.560911481</v>
      </c>
      <c r="BF166" s="15">
        <f>SUMIF($E$4:$E$1277,$BC166,$T$4:$T$1277)*(1+INDEX($Q$4:$Q$1277,MATCH($BC166,$E$4:$E1309,0)))^BF$132</f>
        <v>385205.464511607</v>
      </c>
      <c r="BG166" s="15">
        <f>SUMIF($E$4:$E$1277,$BC166,$T$4:$T$1277)*(1+INDEX($Q$4:$Q$1277,MATCH($BC166,$E$4:$E1309,0)))^BG$132</f>
        <v>491630.632130412</v>
      </c>
      <c r="BH166" s="15">
        <f>SUMIF($E$4:$E$1277,$BC166,$T$4:$T$1277)*(1+INDEX($Q$4:$Q$1277,MATCH($BC166,$E$4:$E1309,0)))^BH$132</f>
        <v>627459.111348265</v>
      </c>
      <c r="BI166" s="15">
        <f>SUMIF($E$4:$E$1277,$BC166,$T$4:$T$1277)*(1+INDEX($Q$4:$Q$1277,MATCH($BC166,$E$4:$E1309,0)))^BI$132</f>
        <v>800814.495036425</v>
      </c>
      <c r="BJ166" s="62">
        <f t="shared" si="73"/>
        <v>800814.495036425</v>
      </c>
      <c r="BK166" s="63" t="str">
        <f t="shared" si="74"/>
        <v>Y</v>
      </c>
      <c r="BL166" s="15"/>
      <c r="BM166" s="2" t="str">
        <v>Mexico</v>
      </c>
      <c r="BN166" s="15">
        <f>SUMIF($F$4:$F$1277,$BM166,$T$4:$T$1277)*(1+INDEX($Q$4:$Q$1277,MATCH($BM166,$F$4:$F1309,0)))^BN$132</f>
        <v>2333599.3</v>
      </c>
      <c r="BO166" s="15">
        <f>SUMIF($F$4:$F$1277,$BM166,$T$4:$T$1277)*(1+INDEX($Q$4:$Q$1277,MATCH($BM166,$F$4:$F1309,0)))^BO$132</f>
        <v>2839180.36138361</v>
      </c>
      <c r="BP166" s="15">
        <f>SUMIF($F$4:$F$1277,$BM166,$T$4:$T$1277)*(1+INDEX($Q$4:$Q$1277,MATCH($BM166,$F$4:$F1309,0)))^BP$132</f>
        <v>3454297.02711445</v>
      </c>
      <c r="BQ166" s="15">
        <f>SUMIF($F$4:$F$1277,$BM166,$T$4:$T$1277)*(1+INDEX($Q$4:$Q$1277,MATCH($BM166,$F$4:$F1309,0)))^BQ$132</f>
        <v>4202680.50379049</v>
      </c>
      <c r="BR166" s="15">
        <f>SUMIF($F$4:$F$1277,$BM166,$T$4:$T$1277)*(1+INDEX($Q$4:$Q$1277,MATCH($BM166,$F$4:$F1309,0)))^BR$132</f>
        <v>5113203.43279659</v>
      </c>
      <c r="BS166" s="15">
        <f>SUMIF($F$4:$F$1277,$BM166,$T$4:$T$1277)*(1+INDEX($Q$4:$Q$1277,MATCH($BM166,$F$4:$F1309,0)))^BS$132</f>
        <v>6220993.79707362</v>
      </c>
    </row>
    <row r="167" ht="15" customHeight="1" spans="1:71">
      <c r="A167" s="24" t="s">
        <v>1103</v>
      </c>
      <c r="B167" s="52" t="s">
        <v>582</v>
      </c>
      <c r="C167" s="52" t="s">
        <v>583</v>
      </c>
      <c r="D167" s="52" t="s">
        <v>929</v>
      </c>
      <c r="E167" s="10" t="s">
        <v>215</v>
      </c>
      <c r="F167" s="52" t="s">
        <v>490</v>
      </c>
      <c r="G167" s="52" t="s">
        <v>165</v>
      </c>
      <c r="H167" s="52" t="s">
        <v>207</v>
      </c>
      <c r="I167" s="52" t="s">
        <v>609</v>
      </c>
      <c r="J167" s="52" t="s">
        <v>165</v>
      </c>
      <c r="K167" s="52" t="s">
        <v>931</v>
      </c>
      <c r="L167" s="53" t="s">
        <v>286</v>
      </c>
      <c r="M167" s="13">
        <v>1077</v>
      </c>
      <c r="N167" s="14">
        <f t="shared" si="70"/>
        <v>2.95068493150685</v>
      </c>
      <c r="O167" s="15">
        <v>1890</v>
      </c>
      <c r="P167" s="15">
        <f t="shared" si="58"/>
        <v>2035530</v>
      </c>
      <c r="Q167" s="16">
        <f>IFERROR(VLOOKUP(G167,SCENARIOS!$A$13:$E$18,5,0),0.025)</f>
        <v>0.03</v>
      </c>
      <c r="R167" s="57">
        <f>IFERROR(VLOOKUP(L167,INPUTS!$A$107:$B$120,2,0),0.0082)</f>
        <v>0.0039</v>
      </c>
      <c r="S167" s="52">
        <f t="shared" si="59"/>
        <v>7.371</v>
      </c>
      <c r="T167" s="15">
        <f t="shared" si="60"/>
        <v>7938.567</v>
      </c>
      <c r="U167" s="15">
        <f>T167/INPUTS!$B$7*1000</f>
        <v>9923208.75</v>
      </c>
      <c r="V167" s="15">
        <f>T167*INPUTS!$B$6</f>
        <v>25085.87172</v>
      </c>
      <c r="W167" s="54" t="s">
        <v>396</v>
      </c>
      <c r="X167" s="54" t="s">
        <v>396</v>
      </c>
      <c r="Y167" s="58">
        <f>IFERROR(VLOOKUP(E167,INPUTS!$A$44:$B$103,2,0),0)</f>
        <v>0.02</v>
      </c>
      <c r="Z167" s="15">
        <f t="shared" si="64"/>
        <v>158.77134</v>
      </c>
      <c r="AA167" s="20">
        <f>IFERROR(VLOOKUP(E167,INPUTS!$A$44:$C$103,3,0),SCENARIOS!$J$26)</f>
        <v>0.06</v>
      </c>
      <c r="AB167" s="15">
        <f t="shared" si="76"/>
        <v>552.178494611612</v>
      </c>
      <c r="AC167" s="20">
        <f>IFERROR(VLOOKUP($E167,INPUTS!$A$44:$G$103,4,0),SCENARIOS!$K$26)</f>
        <v>0.15</v>
      </c>
      <c r="AD167" s="15">
        <f t="shared" si="76"/>
        <v>1600.31553297311</v>
      </c>
      <c r="AE167" s="20">
        <f>IFERROR(VLOOKUP($E167,INPUTS!$A$44:$G$103,5,0),SCENARIOS!$L$26)</f>
        <v>0.3</v>
      </c>
      <c r="AF167" s="15">
        <f t="shared" si="76"/>
        <v>3710.40861615062</v>
      </c>
      <c r="AG167" s="20">
        <f>IFERROR(VLOOKUP($E167,INPUTS!$A$44:$G$103,6,0),SCENARIOS!$M$26)</f>
        <v>0.4</v>
      </c>
      <c r="AH167" s="15">
        <f t="shared" si="66"/>
        <v>5735.17401835034</v>
      </c>
      <c r="AI167" s="20">
        <f>IFERROR(VLOOKUP($E167,INPUTS!$A$44:$G$103,7,0),SCENARIOS!$N$26)</f>
        <v>0.5</v>
      </c>
      <c r="AJ167" s="15">
        <f t="shared" si="67"/>
        <v>8310.79818884063</v>
      </c>
      <c r="AL167" t="str">
        <f t="shared" si="71"/>
        <v>N</v>
      </c>
      <c r="AM167" s="21">
        <f t="shared" si="72"/>
        <v>16621.5963776813</v>
      </c>
      <c r="BB167" s="2"/>
      <c r="BC167" s="2" t="str">
        <v>DAL</v>
      </c>
      <c r="BD167" s="15">
        <f>SUMIF($E$4:$E$1277,$BC167,$T$4:$T$1277)*(1+INDEX($Q$4:$Q$1277,MATCH($BC167,$E$4:$E1310,0)))^BD$132</f>
        <v>4271397</v>
      </c>
      <c r="BE167" s="15">
        <f>SUMIF($E$4:$E$1277,$BC167,$T$4:$T$1277)*(1+INDEX($Q$4:$Q$1277,MATCH($BC167,$E$4:$E1310,0)))^BE$132</f>
        <v>4832693.64631638</v>
      </c>
      <c r="BF167" s="15">
        <f>SUMIF($E$4:$E$1277,$BC167,$T$4:$T$1277)*(1+INDEX($Q$4:$Q$1277,MATCH($BC167,$E$4:$E1310,0)))^BF$132</f>
        <v>5467749.28182669</v>
      </c>
      <c r="BG167" s="15">
        <f>SUMIF($E$4:$E$1277,$BC167,$T$4:$T$1277)*(1+INDEX($Q$4:$Q$1277,MATCH($BC167,$E$4:$E1310,0)))^BG$132</f>
        <v>6186256.44348553</v>
      </c>
      <c r="BH167" s="15">
        <f>SUMIF($E$4:$E$1277,$BC167,$T$4:$T$1277)*(1+INDEX($Q$4:$Q$1277,MATCH($BC167,$E$4:$E1310,0)))^BH$132</f>
        <v>6999181.34720707</v>
      </c>
      <c r="BI167" s="15">
        <f>SUMIF($E$4:$E$1277,$BC167,$T$4:$T$1277)*(1+INDEX($Q$4:$Q$1277,MATCH($BC167,$E$4:$E1310,0)))^BI$132</f>
        <v>7918931.25974095</v>
      </c>
      <c r="BJ167" s="62">
        <f t="shared" si="73"/>
        <v>7918931.25974095</v>
      </c>
      <c r="BK167" s="63" t="str">
        <f t="shared" si="74"/>
        <v>Y</v>
      </c>
      <c r="BL167" s="15"/>
      <c r="BM167" s="2" t="str">
        <v>Morocco</v>
      </c>
      <c r="BN167" s="15">
        <f>SUMIF($F$4:$F$1277,$BM167,$T$4:$T$1277)*(1+INDEX($Q$4:$Q$1277,MATCH($BM167,$F$4:$F1310,0)))^BN$132</f>
        <v>804192.878</v>
      </c>
      <c r="BO167" s="15">
        <f>SUMIF($F$4:$F$1277,$BM167,$T$4:$T$1277)*(1+INDEX($Q$4:$Q$1277,MATCH($BM167,$F$4:$F1310,0)))^BO$132</f>
        <v>1002170.63895288</v>
      </c>
      <c r="BP167" s="15">
        <f>SUMIF($F$4:$F$1277,$BM167,$T$4:$T$1277)*(1+INDEX($Q$4:$Q$1277,MATCH($BM167,$F$4:$F1310,0)))^BP$132</f>
        <v>1248886.94870937</v>
      </c>
      <c r="BQ167" s="15">
        <f>SUMIF($F$4:$F$1277,$BM167,$T$4:$T$1277)*(1+INDEX($Q$4:$Q$1277,MATCH($BM167,$F$4:$F1310,0)))^BQ$132</f>
        <v>1556340.35765234</v>
      </c>
      <c r="BR167" s="15">
        <f>SUMIF($F$4:$F$1277,$BM167,$T$4:$T$1277)*(1+INDEX($Q$4:$Q$1277,MATCH($BM167,$F$4:$F1310,0)))^BR$132</f>
        <v>1939483.24254696</v>
      </c>
      <c r="BS167" s="15">
        <f>SUMIF($F$4:$F$1277,$BM167,$T$4:$T$1277)*(1+INDEX($Q$4:$Q$1277,MATCH($BM167,$F$4:$F1310,0)))^BS$132</f>
        <v>2416948.98524293</v>
      </c>
    </row>
    <row r="168" ht="15" customHeight="1" spans="1:71">
      <c r="A168" s="6" t="s">
        <v>1104</v>
      </c>
      <c r="B168" s="52" t="s">
        <v>584</v>
      </c>
      <c r="C168" s="52" t="s">
        <v>585</v>
      </c>
      <c r="D168" s="52" t="s">
        <v>929</v>
      </c>
      <c r="E168" s="10" t="s">
        <v>227</v>
      </c>
      <c r="F168" s="52" t="s">
        <v>938</v>
      </c>
      <c r="G168" s="52" t="s">
        <v>165</v>
      </c>
      <c r="H168" s="52" t="s">
        <v>206</v>
      </c>
      <c r="I168" s="52" t="s">
        <v>408</v>
      </c>
      <c r="J168" s="52" t="s">
        <v>165</v>
      </c>
      <c r="K168" s="52" t="s">
        <v>931</v>
      </c>
      <c r="L168" s="53" t="s">
        <v>279</v>
      </c>
      <c r="M168" s="13">
        <v>2251</v>
      </c>
      <c r="N168" s="14">
        <f t="shared" si="70"/>
        <v>6.16712328767123</v>
      </c>
      <c r="O168" s="15">
        <v>1640</v>
      </c>
      <c r="P168" s="15">
        <f t="shared" si="58"/>
        <v>3691640</v>
      </c>
      <c r="Q168" s="16">
        <f>IFERROR(VLOOKUP(G168,SCENARIOS!$A$13:$E$18,5,0),0.025)</f>
        <v>0.03</v>
      </c>
      <c r="R168" s="57">
        <f>IFERROR(VLOOKUP(L168,INPUTS!$A$107:$B$120,2,0),0.0082)</f>
        <v>0.0039</v>
      </c>
      <c r="S168" s="52">
        <f t="shared" si="59"/>
        <v>6.396</v>
      </c>
      <c r="T168" s="15">
        <f t="shared" si="60"/>
        <v>14397.396</v>
      </c>
      <c r="U168" s="15">
        <f>T168/INPUTS!$B$7*1000</f>
        <v>17996745</v>
      </c>
      <c r="V168" s="15">
        <f>T168*INPUTS!$B$6</f>
        <v>45495.77136</v>
      </c>
      <c r="W168" s="54" t="s">
        <v>396</v>
      </c>
      <c r="X168" s="54" t="s">
        <v>396</v>
      </c>
      <c r="Y168" s="58">
        <f>IFERROR(VLOOKUP(E168,INPUTS!$A$44:$B$103,2,0),0)</f>
        <v>0.02</v>
      </c>
      <c r="Z168" s="15">
        <f t="shared" si="64"/>
        <v>287.94792</v>
      </c>
      <c r="AA168" s="20">
        <f>IFERROR(VLOOKUP(E168,INPUTS!$A$44:$C$103,3,0),SCENARIOS!$J$26)</f>
        <v>0.1</v>
      </c>
      <c r="AB168" s="15">
        <f t="shared" si="76"/>
        <v>1669.05279202305</v>
      </c>
      <c r="AC168" s="20">
        <f>IFERROR(VLOOKUP($E168,INPUTS!$A$44:$G$103,4,0),SCENARIOS!$K$26)</f>
        <v>0.15</v>
      </c>
      <c r="AD168" s="15">
        <f t="shared" si="76"/>
        <v>2902.33444564553</v>
      </c>
      <c r="AE168" s="20">
        <f>IFERROR(VLOOKUP($E168,INPUTS!$A$44:$G$103,5,0),SCENARIOS!$L$26)</f>
        <v>0.3</v>
      </c>
      <c r="AF168" s="15">
        <f t="shared" si="76"/>
        <v>6729.20215556945</v>
      </c>
      <c r="AG168" s="20">
        <f>IFERROR(VLOOKUP($E168,INPUTS!$A$44:$G$103,6,0),SCENARIOS!$M$26)</f>
        <v>0.4</v>
      </c>
      <c r="AH168" s="15">
        <f t="shared" si="66"/>
        <v>10401.3194662338</v>
      </c>
      <c r="AI168" s="20">
        <f>IFERROR(VLOOKUP($E168,INPUTS!$A$44:$G$103,7,0),SCENARIOS!$N$26)</f>
        <v>0.5</v>
      </c>
      <c r="AJ168" s="15">
        <f t="shared" si="67"/>
        <v>15072.4749946459</v>
      </c>
      <c r="AL168" t="str">
        <f t="shared" si="71"/>
        <v>N</v>
      </c>
      <c r="AM168" s="21">
        <f t="shared" si="72"/>
        <v>30144.9499892919</v>
      </c>
      <c r="BB168" s="2"/>
      <c r="BC168" s="2" t="str">
        <v>DEL</v>
      </c>
      <c r="BD168" s="15">
        <f>SUMIF($E$4:$E$1277,$BC168,$T$4:$T$1277)*(1+INDEX($Q$4:$Q$1277,MATCH($BC168,$E$4:$E1311,0)))^BD$132</f>
        <v>2216338.14</v>
      </c>
      <c r="BE168" s="15">
        <f>SUMIF($E$4:$E$1277,$BC168,$T$4:$T$1277)*(1+INDEX($Q$4:$Q$1277,MATCH($BC168,$E$4:$E1311,0)))^BE$132</f>
        <v>2828671.50434754</v>
      </c>
      <c r="BF168" s="15">
        <f>SUMIF($E$4:$E$1277,$BC168,$T$4:$T$1277)*(1+INDEX($Q$4:$Q$1277,MATCH($BC168,$E$4:$E1311,0)))^BF$132</f>
        <v>3610181.28736791</v>
      </c>
      <c r="BG168" s="15">
        <f>SUMIF($E$4:$E$1277,$BC168,$T$4:$T$1277)*(1+INDEX($Q$4:$Q$1277,MATCH($BC168,$E$4:$E1311,0)))^BG$132</f>
        <v>4607607.81435018</v>
      </c>
      <c r="BH168" s="15">
        <f>SUMIF($E$4:$E$1277,$BC168,$T$4:$T$1277)*(1+INDEX($Q$4:$Q$1277,MATCH($BC168,$E$4:$E1311,0)))^BH$132</f>
        <v>5880604.90068605</v>
      </c>
      <c r="BI168" s="15">
        <f>SUMIF($E$4:$E$1277,$BC168,$T$4:$T$1277)*(1+INDEX($Q$4:$Q$1277,MATCH($BC168,$E$4:$E1311,0)))^BI$132</f>
        <v>7505307.61109276</v>
      </c>
      <c r="BJ168" s="62">
        <f t="shared" si="73"/>
        <v>7505307.61109276</v>
      </c>
      <c r="BK168" s="63" t="str">
        <f t="shared" si="74"/>
        <v>Y</v>
      </c>
      <c r="BL168" s="15"/>
      <c r="BM168" s="2" t="str">
        <v>Netherlands</v>
      </c>
      <c r="BN168" s="15">
        <f>SUMIF($F$4:$F$1277,$BM168,$T$4:$T$1277)*(1+INDEX($Q$4:$Q$1277,MATCH($BM168,$F$4:$F1311,0)))^BN$132</f>
        <v>3248218.8</v>
      </c>
      <c r="BO168" s="15">
        <f>SUMIF($F$4:$F$1277,$BM168,$T$4:$T$1277)*(1+INDEX($Q$4:$Q$1277,MATCH($BM168,$F$4:$F1311,0)))^BO$132</f>
        <v>3765575.84249386</v>
      </c>
      <c r="BP168" s="15">
        <f>SUMIF($F$4:$F$1277,$BM168,$T$4:$T$1277)*(1+INDEX($Q$4:$Q$1277,MATCH($BM168,$F$4:$F1311,0)))^BP$132</f>
        <v>4365334.44901351</v>
      </c>
      <c r="BQ168" s="15">
        <f>SUMIF($F$4:$F$1277,$BM168,$T$4:$T$1277)*(1+INDEX($Q$4:$Q$1277,MATCH($BM168,$F$4:$F1311,0)))^BQ$132</f>
        <v>5060619.05239004</v>
      </c>
      <c r="BR168" s="15">
        <f>SUMIF($F$4:$F$1277,$BM168,$T$4:$T$1277)*(1+INDEX($Q$4:$Q$1277,MATCH($BM168,$F$4:$F1311,0)))^BR$132</f>
        <v>5866644.4673444</v>
      </c>
      <c r="BS168" s="15">
        <f>SUMIF($F$4:$F$1277,$BM168,$T$4:$T$1277)*(1+INDEX($Q$4:$Q$1277,MATCH($BM168,$F$4:$F1311,0)))^BS$132</f>
        <v>6801048.83412789</v>
      </c>
    </row>
    <row r="169" ht="15" customHeight="1" spans="1:71">
      <c r="A169" s="24" t="s">
        <v>1105</v>
      </c>
      <c r="B169" s="52" t="s">
        <v>584</v>
      </c>
      <c r="C169" s="52" t="s">
        <v>585</v>
      </c>
      <c r="D169" s="52" t="s">
        <v>929</v>
      </c>
      <c r="E169" s="10" t="s">
        <v>227</v>
      </c>
      <c r="F169" s="52" t="s">
        <v>938</v>
      </c>
      <c r="G169" s="52" t="s">
        <v>165</v>
      </c>
      <c r="H169" s="52" t="s">
        <v>204</v>
      </c>
      <c r="I169" s="52" t="s">
        <v>405</v>
      </c>
      <c r="J169" s="52" t="s">
        <v>165</v>
      </c>
      <c r="K169" s="52" t="s">
        <v>931</v>
      </c>
      <c r="L169" s="53" t="s">
        <v>279</v>
      </c>
      <c r="M169" s="13">
        <v>2251</v>
      </c>
      <c r="N169" s="14">
        <f t="shared" si="70"/>
        <v>6.16712328767123</v>
      </c>
      <c r="O169" s="15">
        <v>370</v>
      </c>
      <c r="P169" s="15">
        <f t="shared" si="58"/>
        <v>832870</v>
      </c>
      <c r="Q169" s="16">
        <f>IFERROR(VLOOKUP(G169,SCENARIOS!$A$13:$E$18,5,0),0.025)</f>
        <v>0.03</v>
      </c>
      <c r="R169" s="57">
        <f>IFERROR(VLOOKUP(L169,INPUTS!$A$107:$B$120,2,0),0.0082)</f>
        <v>0.0039</v>
      </c>
      <c r="S169" s="52">
        <f t="shared" si="59"/>
        <v>1.443</v>
      </c>
      <c r="T169" s="15">
        <f t="shared" si="60"/>
        <v>3248.193</v>
      </c>
      <c r="U169" s="15">
        <f>T169/INPUTS!$B$7*1000</f>
        <v>4060241.25</v>
      </c>
      <c r="V169" s="15">
        <f>T169*INPUTS!$B$6</f>
        <v>10264.28988</v>
      </c>
      <c r="W169" s="54" t="s">
        <v>396</v>
      </c>
      <c r="X169" s="54" t="s">
        <v>396</v>
      </c>
      <c r="Y169" s="58">
        <f>IFERROR(VLOOKUP(E169,INPUTS!$A$44:$B$103,2,0),0)</f>
        <v>0.02</v>
      </c>
      <c r="Z169" s="15">
        <f t="shared" si="64"/>
        <v>64.96386</v>
      </c>
      <c r="AA169" s="20">
        <f>IFERROR(VLOOKUP(E169,INPUTS!$A$44:$C$103,3,0),SCENARIOS!$J$26)</f>
        <v>0.1</v>
      </c>
      <c r="AB169" s="15">
        <f t="shared" si="76"/>
        <v>376.554593322274</v>
      </c>
      <c r="AC169" s="20">
        <f>IFERROR(VLOOKUP($E169,INPUTS!$A$44:$G$103,4,0),SCENARIOS!$K$26)</f>
        <v>0.15</v>
      </c>
      <c r="AD169" s="15">
        <f t="shared" si="76"/>
        <v>654.794966395638</v>
      </c>
      <c r="AE169" s="20">
        <f>IFERROR(VLOOKUP($E169,INPUTS!$A$44:$G$103,5,0),SCENARIOS!$L$26)</f>
        <v>0.3</v>
      </c>
      <c r="AF169" s="15">
        <f t="shared" si="76"/>
        <v>1518.17365704921</v>
      </c>
      <c r="AG169" s="20">
        <f>IFERROR(VLOOKUP($E169,INPUTS!$A$44:$G$103,6,0),SCENARIOS!$M$26)</f>
        <v>0.4</v>
      </c>
      <c r="AH169" s="15">
        <f t="shared" si="66"/>
        <v>2346.63914786982</v>
      </c>
      <c r="AI169" s="20">
        <f>IFERROR(VLOOKUP($E169,INPUTS!$A$44:$G$103,7,0),SCENARIOS!$N$26)</f>
        <v>0.5</v>
      </c>
      <c r="AJ169" s="15">
        <f t="shared" si="67"/>
        <v>3400.49740732865</v>
      </c>
      <c r="AL169" t="str">
        <f t="shared" si="71"/>
        <v>N</v>
      </c>
      <c r="AM169" s="21">
        <f t="shared" si="72"/>
        <v>6800.99481465731</v>
      </c>
      <c r="BB169" s="2"/>
      <c r="BC169" s="2" t="str">
        <v>DEN</v>
      </c>
      <c r="BD169" s="15">
        <f>SUMIF($E$4:$E$1277,$BC169,$T$4:$T$1277)*(1+INDEX($Q$4:$Q$1277,MATCH($BC169,$E$4:$E1312,0)))^BD$132</f>
        <v>2505891.96</v>
      </c>
      <c r="BE169" s="15">
        <f>SUMIF($E$4:$E$1277,$BC169,$T$4:$T$1277)*(1+INDEX($Q$4:$Q$1277,MATCH($BC169,$E$4:$E1312,0)))^BE$132</f>
        <v>2835186.74416058</v>
      </c>
      <c r="BF169" s="15">
        <f>SUMIF($E$4:$E$1277,$BC169,$T$4:$T$1277)*(1+INDEX($Q$4:$Q$1277,MATCH($BC169,$E$4:$E1312,0)))^BF$132</f>
        <v>3207753.56742192</v>
      </c>
      <c r="BG169" s="15">
        <f>SUMIF($E$4:$E$1277,$BC169,$T$4:$T$1277)*(1+INDEX($Q$4:$Q$1277,MATCH($BC169,$E$4:$E1312,0)))^BG$132</f>
        <v>3629278.73111036</v>
      </c>
      <c r="BH169" s="15">
        <f>SUMIF($E$4:$E$1277,$BC169,$T$4:$T$1277)*(1+INDEX($Q$4:$Q$1277,MATCH($BC169,$E$4:$E1312,0)))^BH$132</f>
        <v>4106195.76324752</v>
      </c>
      <c r="BI169" s="15">
        <f>SUMIF($E$4:$E$1277,$BC169,$T$4:$T$1277)*(1+INDEX($Q$4:$Q$1277,MATCH($BC169,$E$4:$E1312,0)))^BI$132</f>
        <v>4645783.61027493</v>
      </c>
      <c r="BJ169" s="62">
        <f t="shared" si="73"/>
        <v>4645783.61027493</v>
      </c>
      <c r="BK169" s="63" t="str">
        <f t="shared" si="74"/>
        <v>Y</v>
      </c>
      <c r="BL169" s="15"/>
      <c r="BM169" s="2" t="str">
        <v>New Zealand</v>
      </c>
      <c r="BN169" s="15">
        <f>SUMIF($F$4:$F$1277,$BM169,$T$4:$T$1277)*(1+INDEX($Q$4:$Q$1277,MATCH($BM169,$F$4:$F1312,0)))^BN$132</f>
        <v>918937.925</v>
      </c>
      <c r="BO169" s="15">
        <f>SUMIF($F$4:$F$1277,$BM169,$T$4:$T$1277)*(1+INDEX($Q$4:$Q$1277,MATCH($BM169,$F$4:$F1312,0)))^BO$132</f>
        <v>1172823.53075951</v>
      </c>
      <c r="BP169" s="15">
        <f>SUMIF($F$4:$F$1277,$BM169,$T$4:$T$1277)*(1+INDEX($Q$4:$Q$1277,MATCH($BM169,$F$4:$F1312,0)))^BP$132</f>
        <v>1496853.04837451</v>
      </c>
      <c r="BQ169" s="15">
        <f>SUMIF($F$4:$F$1277,$BM169,$T$4:$T$1277)*(1+INDEX($Q$4:$Q$1277,MATCH($BM169,$F$4:$F1312,0)))^BQ$132</f>
        <v>1910405.94741231</v>
      </c>
      <c r="BR169" s="15">
        <f>SUMIF($F$4:$F$1277,$BM169,$T$4:$T$1277)*(1+INDEX($Q$4:$Q$1277,MATCH($BM169,$F$4:$F1312,0)))^BR$132</f>
        <v>2438215.88757268</v>
      </c>
      <c r="BS169" s="15">
        <f>SUMIF($F$4:$F$1277,$BM169,$T$4:$T$1277)*(1+INDEX($Q$4:$Q$1277,MATCH($BM169,$F$4:$F1312,0)))^BS$132</f>
        <v>3111849.98270358</v>
      </c>
    </row>
    <row r="170" ht="15" customHeight="1" spans="1:71">
      <c r="A170" s="6" t="s">
        <v>1106</v>
      </c>
      <c r="B170" s="52" t="s">
        <v>584</v>
      </c>
      <c r="C170" s="52" t="s">
        <v>585</v>
      </c>
      <c r="D170" s="52" t="s">
        <v>929</v>
      </c>
      <c r="E170" s="10" t="s">
        <v>227</v>
      </c>
      <c r="F170" s="52" t="s">
        <v>938</v>
      </c>
      <c r="G170" s="52" t="s">
        <v>165</v>
      </c>
      <c r="H170" s="52" t="s">
        <v>203</v>
      </c>
      <c r="I170" s="52" t="s">
        <v>399</v>
      </c>
      <c r="J170" s="52" t="s">
        <v>165</v>
      </c>
      <c r="K170" s="52" t="s">
        <v>931</v>
      </c>
      <c r="L170" s="53" t="s">
        <v>279</v>
      </c>
      <c r="M170" s="13">
        <v>2251</v>
      </c>
      <c r="N170" s="14">
        <f t="shared" si="70"/>
        <v>6.16712328767123</v>
      </c>
      <c r="O170" s="15">
        <v>340</v>
      </c>
      <c r="P170" s="15">
        <f t="shared" si="58"/>
        <v>765340</v>
      </c>
      <c r="Q170" s="16">
        <f>IFERROR(VLOOKUP(G170,SCENARIOS!$A$13:$E$18,5,0),0.025)</f>
        <v>0.03</v>
      </c>
      <c r="R170" s="57">
        <f>IFERROR(VLOOKUP(L170,INPUTS!$A$107:$B$120,2,0),0.0082)</f>
        <v>0.0039</v>
      </c>
      <c r="S170" s="52">
        <f t="shared" si="59"/>
        <v>1.326</v>
      </c>
      <c r="T170" s="15">
        <f t="shared" si="60"/>
        <v>2984.826</v>
      </c>
      <c r="U170" s="15">
        <f>T170/INPUTS!$B$7*1000</f>
        <v>3731032.5</v>
      </c>
      <c r="V170" s="15">
        <f>T170*INPUTS!$B$6</f>
        <v>9432.05016</v>
      </c>
      <c r="W170" s="54" t="s">
        <v>396</v>
      </c>
      <c r="X170" s="54" t="s">
        <v>396</v>
      </c>
      <c r="Y170" s="58">
        <f>IFERROR(VLOOKUP(E170,INPUTS!$A$44:$B$103,2,0),0)</f>
        <v>0.02</v>
      </c>
      <c r="Z170" s="15">
        <f t="shared" si="64"/>
        <v>59.69652</v>
      </c>
      <c r="AA170" s="20">
        <f>IFERROR(VLOOKUP(E170,INPUTS!$A$44:$C$103,3,0),SCENARIOS!$J$26)</f>
        <v>0.1</v>
      </c>
      <c r="AB170" s="15">
        <f t="shared" si="76"/>
        <v>346.023139809657</v>
      </c>
      <c r="AC170" s="20">
        <f>IFERROR(VLOOKUP($E170,INPUTS!$A$44:$G$103,4,0),SCENARIOS!$K$26)</f>
        <v>0.15</v>
      </c>
      <c r="AD170" s="15">
        <f t="shared" si="76"/>
        <v>601.703482633829</v>
      </c>
      <c r="AE170" s="20">
        <f>IFERROR(VLOOKUP($E170,INPUTS!$A$44:$G$103,5,0),SCENARIOS!$L$26)</f>
        <v>0.3</v>
      </c>
      <c r="AF170" s="15">
        <f t="shared" si="76"/>
        <v>1395.07849566684</v>
      </c>
      <c r="AG170" s="20">
        <f>IFERROR(VLOOKUP($E170,INPUTS!$A$44:$G$103,6,0),SCENARIOS!$M$26)</f>
        <v>0.4</v>
      </c>
      <c r="AH170" s="15">
        <f t="shared" si="66"/>
        <v>2156.37110885335</v>
      </c>
      <c r="AI170" s="20">
        <f>IFERROR(VLOOKUP($E170,INPUTS!$A$44:$G$103,7,0),SCENARIOS!$N$26)</f>
        <v>0.5</v>
      </c>
      <c r="AJ170" s="15">
        <f t="shared" si="67"/>
        <v>3124.78140132903</v>
      </c>
      <c r="AL170" t="str">
        <f t="shared" si="71"/>
        <v>N</v>
      </c>
      <c r="AM170" s="21">
        <f t="shared" si="72"/>
        <v>6249.56280265807</v>
      </c>
      <c r="BB170" s="2"/>
      <c r="BC170" s="2" t="str">
        <v>DFW</v>
      </c>
      <c r="BD170" s="15">
        <f>SUMIF($E$4:$E$1277,$BC170,$T$4:$T$1277)*(1+INDEX($Q$4:$Q$1277,MATCH($BC170,$E$4:$E1313,0)))^BD$132</f>
        <v>730687.226</v>
      </c>
      <c r="BE170" s="15">
        <f>SUMIF($E$4:$E$1277,$BC170,$T$4:$T$1277)*(1+INDEX($Q$4:$Q$1277,MATCH($BC170,$E$4:$E1313,0)))^BE$132</f>
        <v>826705.528550668</v>
      </c>
      <c r="BF170" s="15">
        <f>SUMIF($E$4:$E$1277,$BC170,$T$4:$T$1277)*(1+INDEX($Q$4:$Q$1277,MATCH($BC170,$E$4:$E1313,0)))^BF$132</f>
        <v>935341.424644311</v>
      </c>
      <c r="BG170" s="15">
        <f>SUMIF($E$4:$E$1277,$BC170,$T$4:$T$1277)*(1+INDEX($Q$4:$Q$1277,MATCH($BC170,$E$4:$E1313,0)))^BG$132</f>
        <v>1058252.96969939</v>
      </c>
      <c r="BH170" s="15">
        <f>SUMIF($E$4:$E$1277,$BC170,$T$4:$T$1277)*(1+INDEX($Q$4:$Q$1277,MATCH($BC170,$E$4:$E1313,0)))^BH$132</f>
        <v>1197316.10123378</v>
      </c>
      <c r="BI170" s="15">
        <f>SUMIF($E$4:$E$1277,$BC170,$T$4:$T$1277)*(1+INDEX($Q$4:$Q$1277,MATCH($BC170,$E$4:$E1313,0)))^BI$132</f>
        <v>1354653.27036209</v>
      </c>
      <c r="BJ170" s="62">
        <f t="shared" si="73"/>
        <v>1354653.27036209</v>
      </c>
      <c r="BK170" s="63" t="str">
        <f t="shared" si="74"/>
        <v>Y</v>
      </c>
      <c r="BL170" s="15"/>
      <c r="BM170" s="2" t="str">
        <v>Norway</v>
      </c>
      <c r="BN170" s="15">
        <f>SUMIF($F$4:$F$1277,$BM170,$T$4:$T$1277)*(1+INDEX($Q$4:$Q$1277,MATCH($BM170,$F$4:$F1313,0)))^BN$132</f>
        <v>511723.215</v>
      </c>
      <c r="BO170" s="15">
        <f>SUMIF($F$4:$F$1277,$BM170,$T$4:$T$1277)*(1+INDEX($Q$4:$Q$1277,MATCH($BM170,$F$4:$F1313,0)))^BO$132</f>
        <v>593227.456366945</v>
      </c>
      <c r="BP170" s="15">
        <f>SUMIF($F$4:$F$1277,$BM170,$T$4:$T$1277)*(1+INDEX($Q$4:$Q$1277,MATCH($BM170,$F$4:$F1313,0)))^BP$132</f>
        <v>687713.210329134</v>
      </c>
      <c r="BQ170" s="15">
        <f>SUMIF($F$4:$F$1277,$BM170,$T$4:$T$1277)*(1+INDEX($Q$4:$Q$1277,MATCH($BM170,$F$4:$F1313,0)))^BQ$132</f>
        <v>797248.095288187</v>
      </c>
      <c r="BR170" s="15">
        <f>SUMIF($F$4:$F$1277,$BM170,$T$4:$T$1277)*(1+INDEX($Q$4:$Q$1277,MATCH($BM170,$F$4:$F1313,0)))^BR$132</f>
        <v>924229.047652652</v>
      </c>
      <c r="BS170" s="15">
        <f>SUMIF($F$4:$F$1277,$BM170,$T$4:$T$1277)*(1+INDEX($Q$4:$Q$1277,MATCH($BM170,$F$4:$F1313,0)))^BS$132</f>
        <v>1071434.7736587</v>
      </c>
    </row>
    <row r="171" ht="15" customHeight="1" spans="1:71">
      <c r="A171" s="24" t="s">
        <v>1107</v>
      </c>
      <c r="B171" s="52" t="s">
        <v>586</v>
      </c>
      <c r="C171" s="52" t="s">
        <v>587</v>
      </c>
      <c r="D171" s="52" t="s">
        <v>929</v>
      </c>
      <c r="E171" s="10" t="s">
        <v>216</v>
      </c>
      <c r="F171" s="52" t="s">
        <v>588</v>
      </c>
      <c r="G171" s="52" t="s">
        <v>165</v>
      </c>
      <c r="H171" s="52" t="s">
        <v>224</v>
      </c>
      <c r="I171" s="52" t="s">
        <v>938</v>
      </c>
      <c r="J171" s="52" t="s">
        <v>165</v>
      </c>
      <c r="K171" s="52" t="s">
        <v>931</v>
      </c>
      <c r="L171" s="53" t="s">
        <v>279</v>
      </c>
      <c r="M171" s="13">
        <v>209</v>
      </c>
      <c r="N171" s="14">
        <f t="shared" si="70"/>
        <v>0.572602739726027</v>
      </c>
      <c r="O171" s="15">
        <v>1460</v>
      </c>
      <c r="P171" s="15">
        <f t="shared" si="58"/>
        <v>305140</v>
      </c>
      <c r="Q171" s="16">
        <f>IFERROR(VLOOKUP(G171,SCENARIOS!$A$13:$E$18,5,0),0.025)</f>
        <v>0.03</v>
      </c>
      <c r="R171" s="57">
        <f>IFERROR(VLOOKUP(L171,INPUTS!$A$107:$B$120,2,0),0.0082)</f>
        <v>0.0039</v>
      </c>
      <c r="S171" s="52">
        <f t="shared" si="59"/>
        <v>5.694</v>
      </c>
      <c r="T171" s="15">
        <f t="shared" si="60"/>
        <v>1190.046</v>
      </c>
      <c r="U171" s="15">
        <f>T171/INPUTS!$B$7*1000</f>
        <v>1487557.5</v>
      </c>
      <c r="V171" s="15">
        <f>T171*INPUTS!$B$6</f>
        <v>3760.54536</v>
      </c>
      <c r="W171" s="54" t="s">
        <v>396</v>
      </c>
      <c r="X171" s="54" t="s">
        <v>396</v>
      </c>
      <c r="Y171" s="58">
        <f>IFERROR(VLOOKUP(E171,INPUTS!$A$44:$B$103,2,0),0)</f>
        <v>0.02</v>
      </c>
      <c r="Z171" s="15">
        <f t="shared" si="64"/>
        <v>23.80092</v>
      </c>
      <c r="AA171" s="20">
        <f>IFERROR(VLOOKUP(E171,INPUTS!$A$44:$C$103,3,0),SCENARIOS!$J$26)</f>
        <v>0.06</v>
      </c>
      <c r="AB171" s="15">
        <f t="shared" si="76"/>
        <v>82.7753685014651</v>
      </c>
      <c r="AC171" s="20">
        <f>IFERROR(VLOOKUP($E171,INPUTS!$A$44:$G$103,4,0),SCENARIOS!$K$26)</f>
        <v>0.15</v>
      </c>
      <c r="AD171" s="15">
        <f t="shared" si="76"/>
        <v>239.898346735943</v>
      </c>
      <c r="AE171" s="20">
        <f>IFERROR(VLOOKUP($E171,INPUTS!$A$44:$G$103,5,0),SCENARIOS!$L$26)</f>
        <v>0.3</v>
      </c>
      <c r="AF171" s="15">
        <f t="shared" si="76"/>
        <v>556.215867676822</v>
      </c>
      <c r="AG171" s="20">
        <f>IFERROR(VLOOKUP($E171,INPUTS!$A$44:$G$103,6,0),SCENARIOS!$M$26)</f>
        <v>0.4</v>
      </c>
      <c r="AH171" s="15">
        <f t="shared" si="66"/>
        <v>859.742180149359</v>
      </c>
      <c r="AI171" s="20">
        <f>IFERROR(VLOOKUP($E171,INPUTS!$A$44:$G$103,7,0),SCENARIOS!$N$26)</f>
        <v>0.5</v>
      </c>
      <c r="AJ171" s="15">
        <f t="shared" si="67"/>
        <v>1245.84602503664</v>
      </c>
      <c r="AL171" t="str">
        <f t="shared" si="71"/>
        <v>N</v>
      </c>
      <c r="AM171" s="21">
        <f t="shared" si="72"/>
        <v>2491.69205007328</v>
      </c>
      <c r="BB171" s="2"/>
      <c r="BC171" s="2" t="str">
        <v>DMK</v>
      </c>
      <c r="BD171" s="15">
        <f>SUMIF($E$4:$E$1277,$BC171,$T$4:$T$1277)*(1+INDEX($Q$4:$Q$1277,MATCH($BC171,$E$4:$E1314,0)))^BD$132</f>
        <v>1126329.75</v>
      </c>
      <c r="BE171" s="15">
        <f>SUMIF($E$4:$E$1277,$BC171,$T$4:$T$1277)*(1+INDEX($Q$4:$Q$1277,MATCH($BC171,$E$4:$E1314,0)))^BE$132</f>
        <v>1437513.89322023</v>
      </c>
      <c r="BF171" s="15">
        <f>SUMIF($E$4:$E$1277,$BC171,$T$4:$T$1277)*(1+INDEX($Q$4:$Q$1277,MATCH($BC171,$E$4:$E1314,0)))^BF$132</f>
        <v>1834672.47775458</v>
      </c>
      <c r="BG171" s="15">
        <f>SUMIF($E$4:$E$1277,$BC171,$T$4:$T$1277)*(1+INDEX($Q$4:$Q$1277,MATCH($BC171,$E$4:$E1314,0)))^BG$132</f>
        <v>2341558.65658436</v>
      </c>
      <c r="BH171" s="15">
        <f>SUMIF($E$4:$E$1277,$BC171,$T$4:$T$1277)*(1+INDEX($Q$4:$Q$1277,MATCH($BC171,$E$4:$E1314,0)))^BH$132</f>
        <v>2988488.14091089</v>
      </c>
      <c r="BI171" s="15">
        <f>SUMIF($E$4:$E$1277,$BC171,$T$4:$T$1277)*(1+INDEX($Q$4:$Q$1277,MATCH($BC171,$E$4:$E1314,0)))^BI$132</f>
        <v>3814152.31399447</v>
      </c>
      <c r="BJ171" s="62">
        <f t="shared" si="73"/>
        <v>3814152.31399447</v>
      </c>
      <c r="BK171" s="63" t="str">
        <f t="shared" si="74"/>
        <v>Y</v>
      </c>
      <c r="BL171" s="15"/>
      <c r="BM171" s="2" t="str">
        <v>Oman</v>
      </c>
      <c r="BN171" s="15">
        <f>SUMIF($F$4:$F$1277,$BM171,$T$4:$T$1277)*(1+INDEX($Q$4:$Q$1277,MATCH($BM171,$F$4:$F1314,0)))^BN$132</f>
        <v>407592.973</v>
      </c>
      <c r="BO171" s="15">
        <f>SUMIF($F$4:$F$1277,$BM171,$T$4:$T$1277)*(1+INDEX($Q$4:$Q$1277,MATCH($BM171,$F$4:$F1314,0)))^BO$132</f>
        <v>507935.000866938</v>
      </c>
      <c r="BP171" s="15">
        <f>SUMIF($F$4:$F$1277,$BM171,$T$4:$T$1277)*(1+INDEX($Q$4:$Q$1277,MATCH($BM171,$F$4:$F1314,0)))^BP$132</f>
        <v>632979.423582202</v>
      </c>
      <c r="BQ171" s="15">
        <f>SUMIF($F$4:$F$1277,$BM171,$T$4:$T$1277)*(1+INDEX($Q$4:$Q$1277,MATCH($BM171,$F$4:$F1314,0)))^BQ$132</f>
        <v>788807.524574226</v>
      </c>
      <c r="BR171" s="15">
        <f>SUMIF($F$4:$F$1277,$BM171,$T$4:$T$1277)*(1+INDEX($Q$4:$Q$1277,MATCH($BM171,$F$4:$F1314,0)))^BR$132</f>
        <v>982997.689409273</v>
      </c>
      <c r="BS171" s="15">
        <f>SUMIF($F$4:$F$1277,$BM171,$T$4:$T$1277)*(1+INDEX($Q$4:$Q$1277,MATCH($BM171,$F$4:$F1314,0)))^BS$132</f>
        <v>1224993.96529659</v>
      </c>
    </row>
    <row r="172" ht="15" customHeight="1" spans="1:71">
      <c r="A172" s="6" t="s">
        <v>1108</v>
      </c>
      <c r="B172" s="52" t="s">
        <v>586</v>
      </c>
      <c r="C172" s="52" t="s">
        <v>587</v>
      </c>
      <c r="D172" s="52" t="s">
        <v>929</v>
      </c>
      <c r="E172" s="10" t="s">
        <v>216</v>
      </c>
      <c r="F172" s="52" t="s">
        <v>588</v>
      </c>
      <c r="G172" s="52" t="s">
        <v>165</v>
      </c>
      <c r="H172" s="52" t="s">
        <v>203</v>
      </c>
      <c r="I172" s="52" t="s">
        <v>399</v>
      </c>
      <c r="J172" s="52" t="s">
        <v>165</v>
      </c>
      <c r="K172" s="52" t="s">
        <v>931</v>
      </c>
      <c r="L172" s="53" t="s">
        <v>279</v>
      </c>
      <c r="M172" s="13">
        <v>157</v>
      </c>
      <c r="N172" s="14">
        <f t="shared" si="70"/>
        <v>0.43013698630137</v>
      </c>
      <c r="O172" s="15">
        <v>1480</v>
      </c>
      <c r="P172" s="15">
        <f t="shared" ref="P172:P235" si="77">M172*O172</f>
        <v>232360</v>
      </c>
      <c r="Q172" s="16">
        <f>IFERROR(VLOOKUP(G172,SCENARIOS!$A$13:$E$18,5,0),0.025)</f>
        <v>0.03</v>
      </c>
      <c r="R172" s="57">
        <f>IFERROR(VLOOKUP(L172,INPUTS!$A$107:$B$120,2,0),0.0082)</f>
        <v>0.0039</v>
      </c>
      <c r="S172" s="52">
        <f t="shared" ref="S172:S235" si="78">O172*R172</f>
        <v>5.772</v>
      </c>
      <c r="T172" s="15">
        <f t="shared" ref="T172:T235" si="79">M172*S172</f>
        <v>906.204</v>
      </c>
      <c r="U172" s="15">
        <f>T172/INPUTS!$B$7*1000</f>
        <v>1132755</v>
      </c>
      <c r="V172" s="15">
        <f>T172*INPUTS!$B$6</f>
        <v>2863.60464</v>
      </c>
      <c r="W172" s="54" t="s">
        <v>396</v>
      </c>
      <c r="X172" s="54" t="s">
        <v>396</v>
      </c>
      <c r="Y172" s="58">
        <f>IFERROR(VLOOKUP(E172,INPUTS!$A$44:$B$103,2,0),0)</f>
        <v>0.02</v>
      </c>
      <c r="Z172" s="15">
        <f t="shared" si="64"/>
        <v>18.12408</v>
      </c>
      <c r="AA172" s="20">
        <f>IFERROR(VLOOKUP(E172,INPUTS!$A$44:$C$103,3,0),SCENARIOS!$J$26)</f>
        <v>0.06</v>
      </c>
      <c r="AB172" s="15">
        <f t="shared" si="76"/>
        <v>63.0323281936174</v>
      </c>
      <c r="AC172" s="20">
        <f>IFERROR(VLOOKUP($E172,INPUTS!$A$44:$G$103,4,0),SCENARIOS!$K$26)</f>
        <v>0.15</v>
      </c>
      <c r="AD172" s="15">
        <f t="shared" si="76"/>
        <v>182.679359794074</v>
      </c>
      <c r="AE172" s="20">
        <f>IFERROR(VLOOKUP($E172,INPUTS!$A$44:$G$103,5,0),SCENARIOS!$L$26)</f>
        <v>0.3</v>
      </c>
      <c r="AF172" s="15">
        <f t="shared" si="76"/>
        <v>423.550891437984</v>
      </c>
      <c r="AG172" s="20">
        <f>IFERROR(VLOOKUP($E172,INPUTS!$A$44:$G$103,6,0),SCENARIOS!$M$26)</f>
        <v>0.4</v>
      </c>
      <c r="AH172" s="15">
        <f t="shared" si="66"/>
        <v>654.682090120944</v>
      </c>
      <c r="AI172" s="20">
        <f>IFERROR(VLOOKUP($E172,INPUTS!$A$44:$G$103,7,0),SCENARIOS!$N$26)</f>
        <v>0.5</v>
      </c>
      <c r="AJ172" s="15">
        <f t="shared" si="67"/>
        <v>948.694967482184</v>
      </c>
      <c r="AL172" t="str">
        <f t="shared" si="71"/>
        <v>N</v>
      </c>
      <c r="AM172" s="21">
        <f t="shared" si="72"/>
        <v>1897.38993496437</v>
      </c>
      <c r="BB172" s="2"/>
      <c r="BC172" s="2" t="str">
        <v>DOH</v>
      </c>
      <c r="BD172" s="15">
        <f>SUMIF($E$4:$E$1277,$BC172,$T$4:$T$1277)*(1+INDEX($Q$4:$Q$1277,MATCH($BC172,$E$4:$E1315,0)))^BD$132</f>
        <v>2509443.398</v>
      </c>
      <c r="BE172" s="15">
        <f>SUMIF($E$4:$E$1277,$BC172,$T$4:$T$1277)*(1+INDEX($Q$4:$Q$1277,MATCH($BC172,$E$4:$E1315,0)))^BE$132</f>
        <v>3127223.03615048</v>
      </c>
      <c r="BF172" s="15">
        <f>SUMIF($E$4:$E$1277,$BC172,$T$4:$T$1277)*(1+INDEX($Q$4:$Q$1277,MATCH($BC172,$E$4:$E1315,0)))^BF$132</f>
        <v>3897088.86266349</v>
      </c>
      <c r="BG172" s="15">
        <f>SUMIF($E$4:$E$1277,$BC172,$T$4:$T$1277)*(1+INDEX($Q$4:$Q$1277,MATCH($BC172,$E$4:$E1315,0)))^BG$132</f>
        <v>4856481.7500804</v>
      </c>
      <c r="BH172" s="15">
        <f>SUMIF($E$4:$E$1277,$BC172,$T$4:$T$1277)*(1+INDEX($Q$4:$Q$1277,MATCH($BC172,$E$4:$E1315,0)))^BH$132</f>
        <v>6052059.83749223</v>
      </c>
      <c r="BI172" s="15">
        <f>SUMIF($E$4:$E$1277,$BC172,$T$4:$T$1277)*(1+INDEX($Q$4:$Q$1277,MATCH($BC172,$E$4:$E1315,0)))^BI$132</f>
        <v>7541967.65507872</v>
      </c>
      <c r="BJ172" s="62">
        <f t="shared" si="73"/>
        <v>7541967.65507872</v>
      </c>
      <c r="BK172" s="63" t="str">
        <f t="shared" si="74"/>
        <v>Y</v>
      </c>
      <c r="BL172" s="15"/>
      <c r="BM172" s="2" t="str">
        <v>Panama</v>
      </c>
      <c r="BN172" s="15">
        <f>SUMIF($F$4:$F$1277,$BM172,$T$4:$T$1277)*(1+INDEX($Q$4:$Q$1277,MATCH($BM172,$F$4:$F1315,0)))^BN$132</f>
        <v>786050.046</v>
      </c>
      <c r="BO172" s="15">
        <f>SUMIF($F$4:$F$1277,$BM172,$T$4:$T$1277)*(1+INDEX($Q$4:$Q$1277,MATCH($BM172,$F$4:$F1315,0)))^BO$132</f>
        <v>956350.069897554</v>
      </c>
      <c r="BP172" s="15">
        <f>SUMIF($F$4:$F$1277,$BM172,$T$4:$T$1277)*(1+INDEX($Q$4:$Q$1277,MATCH($BM172,$F$4:$F1315,0)))^BP$132</f>
        <v>1163546.0882513</v>
      </c>
      <c r="BQ172" s="15">
        <f>SUMIF($F$4:$F$1277,$BM172,$T$4:$T$1277)*(1+INDEX($Q$4:$Q$1277,MATCH($BM172,$F$4:$F1315,0)))^BQ$132</f>
        <v>1415631.72534711</v>
      </c>
      <c r="BR172" s="15">
        <f>SUMIF($F$4:$F$1277,$BM172,$T$4:$T$1277)*(1+INDEX($Q$4:$Q$1277,MATCH($BM172,$F$4:$F1315,0)))^BR$132</f>
        <v>1722332.44737309</v>
      </c>
      <c r="BS172" s="15">
        <f>SUMIF($F$4:$F$1277,$BM172,$T$4:$T$1277)*(1+INDEX($Q$4:$Q$1277,MATCH($BM172,$F$4:$F1315,0)))^BS$132</f>
        <v>2095480.77099416</v>
      </c>
    </row>
    <row r="173" ht="15" customHeight="1" spans="1:71">
      <c r="A173" s="24" t="s">
        <v>1109</v>
      </c>
      <c r="B173" s="52" t="s">
        <v>586</v>
      </c>
      <c r="C173" s="52" t="s">
        <v>587</v>
      </c>
      <c r="D173" s="52" t="s">
        <v>929</v>
      </c>
      <c r="E173" s="10" t="s">
        <v>216</v>
      </c>
      <c r="F173" s="52" t="s">
        <v>588</v>
      </c>
      <c r="G173" s="52" t="s">
        <v>165</v>
      </c>
      <c r="H173" s="52" t="s">
        <v>440</v>
      </c>
      <c r="I173" s="52" t="s">
        <v>439</v>
      </c>
      <c r="J173" s="52" t="s">
        <v>177</v>
      </c>
      <c r="K173" s="52" t="s">
        <v>931</v>
      </c>
      <c r="L173" s="53" t="s">
        <v>282</v>
      </c>
      <c r="M173" s="13">
        <v>104</v>
      </c>
      <c r="N173" s="14">
        <f t="shared" si="70"/>
        <v>0.284931506849315</v>
      </c>
      <c r="O173" s="15">
        <v>4500</v>
      </c>
      <c r="P173" s="15">
        <f t="shared" si="77"/>
        <v>468000</v>
      </c>
      <c r="Q173" s="16">
        <f>IFERROR(VLOOKUP(G173,SCENARIOS!$A$13:$E$18,5,0),0.025)</f>
        <v>0.03</v>
      </c>
      <c r="R173" s="57">
        <f>IFERROR(VLOOKUP(L173,INPUTS!$A$107:$B$120,2,0),0.0082)</f>
        <v>0.0042</v>
      </c>
      <c r="S173" s="52">
        <f t="shared" si="78"/>
        <v>18.9</v>
      </c>
      <c r="T173" s="15">
        <f t="shared" si="79"/>
        <v>1965.6</v>
      </c>
      <c r="U173" s="15">
        <f>T173/INPUTS!$B$7*1000</f>
        <v>2457000</v>
      </c>
      <c r="V173" s="15">
        <f>T173*INPUTS!$B$6</f>
        <v>6211.296</v>
      </c>
      <c r="W173" s="54" t="s">
        <v>396</v>
      </c>
      <c r="X173" s="54" t="s">
        <v>396</v>
      </c>
      <c r="Y173" s="58">
        <f>IFERROR(VLOOKUP(E173,INPUTS!$A$44:$B$103,2,0),0)</f>
        <v>0.02</v>
      </c>
      <c r="Z173" s="15">
        <f t="shared" si="64"/>
        <v>39.312</v>
      </c>
      <c r="AA173" s="20">
        <f>IFERROR(VLOOKUP(E173,INPUTS!$A$44:$C$103,3,0),SCENARIOS!$J$26)</f>
        <v>0.06</v>
      </c>
      <c r="AB173" s="15">
        <f t="shared" si="76"/>
        <v>136.720147226645</v>
      </c>
      <c r="AC173" s="20">
        <f>IFERROR(VLOOKUP($E173,INPUTS!$A$44:$G$103,4,0),SCENARIOS!$K$26)</f>
        <v>0.15</v>
      </c>
      <c r="AD173" s="15">
        <f t="shared" si="76"/>
        <v>396.240305285821</v>
      </c>
      <c r="AE173" s="20">
        <f>IFERROR(VLOOKUP($E173,INPUTS!$A$44:$G$103,5,0),SCENARIOS!$L$26)</f>
        <v>0.3</v>
      </c>
      <c r="AF173" s="15">
        <f t="shared" si="76"/>
        <v>918.702226221139</v>
      </c>
      <c r="AG173" s="20">
        <f>IFERROR(VLOOKUP($E173,INPUTS!$A$44:$G$103,6,0),SCENARIOS!$M$26)</f>
        <v>0.4</v>
      </c>
      <c r="AH173" s="15">
        <f t="shared" si="66"/>
        <v>1420.03689714648</v>
      </c>
      <c r="AI173" s="20">
        <f>IFERROR(VLOOKUP($E173,INPUTS!$A$44:$G$103,7,0),SCENARIOS!$N$26)</f>
        <v>0.5</v>
      </c>
      <c r="AJ173" s="15">
        <f t="shared" si="67"/>
        <v>2057.76494926416</v>
      </c>
      <c r="AL173" t="str">
        <f t="shared" si="71"/>
        <v>Y</v>
      </c>
      <c r="AM173" s="21">
        <f t="shared" si="72"/>
        <v>4115.52989852832</v>
      </c>
      <c r="BB173" s="2"/>
      <c r="BC173" s="2" t="str">
        <v>DUB</v>
      </c>
      <c r="BD173" s="15">
        <f>SUMIF($E$4:$E$1277,$BC173,$T$4:$T$1277)*(1+INDEX($Q$4:$Q$1277,MATCH($BC173,$E$4:$E1316,0)))^BD$132</f>
        <v>1096451.44</v>
      </c>
      <c r="BE173" s="15">
        <f>SUMIF($E$4:$E$1277,$BC173,$T$4:$T$1277)*(1+INDEX($Q$4:$Q$1277,MATCH($BC173,$E$4:$E1316,0)))^BE$132</f>
        <v>1271087.7281209</v>
      </c>
      <c r="BF173" s="15">
        <f>SUMIF($E$4:$E$1277,$BC173,$T$4:$T$1277)*(1+INDEX($Q$4:$Q$1277,MATCH($BC173,$E$4:$E1316,0)))^BF$132</f>
        <v>1473539.04937145</v>
      </c>
      <c r="BG173" s="15">
        <f>SUMIF($E$4:$E$1277,$BC173,$T$4:$T$1277)*(1+INDEX($Q$4:$Q$1277,MATCH($BC173,$E$4:$E1316,0)))^BG$132</f>
        <v>1708235.61740499</v>
      </c>
      <c r="BH173" s="15">
        <f>SUMIF($E$4:$E$1277,$BC173,$T$4:$T$1277)*(1+INDEX($Q$4:$Q$1277,MATCH($BC173,$E$4:$E1316,0)))^BH$132</f>
        <v>1980313.26405346</v>
      </c>
      <c r="BI173" s="15">
        <f>SUMIF($E$4:$E$1277,$BC173,$T$4:$T$1277)*(1+INDEX($Q$4:$Q$1277,MATCH($BC173,$E$4:$E1316,0)))^BI$132</f>
        <v>2295725.82600958</v>
      </c>
      <c r="BJ173" s="62">
        <f t="shared" si="73"/>
        <v>2295725.82600958</v>
      </c>
      <c r="BK173" s="63" t="str">
        <f t="shared" si="74"/>
        <v>Y</v>
      </c>
      <c r="BL173" s="15"/>
      <c r="BM173" s="2" t="str">
        <v>Peru</v>
      </c>
      <c r="BN173" s="15">
        <f>SUMIF($F$4:$F$1277,$BM173,$T$4:$T$1277)*(1+INDEX($Q$4:$Q$1277,MATCH($BM173,$F$4:$F1316,0)))^BN$132</f>
        <v>540620.678</v>
      </c>
      <c r="BO173" s="15">
        <f>SUMIF($F$4:$F$1277,$BM173,$T$4:$T$1277)*(1+INDEX($Q$4:$Q$1277,MATCH($BM173,$F$4:$F1316,0)))^BO$132</f>
        <v>657747.716986156</v>
      </c>
      <c r="BP173" s="15">
        <f>SUMIF($F$4:$F$1277,$BM173,$T$4:$T$1277)*(1+INDEX($Q$4:$Q$1277,MATCH($BM173,$F$4:$F1316,0)))^BP$132</f>
        <v>800250.668918181</v>
      </c>
      <c r="BQ173" s="15">
        <f>SUMIF($F$4:$F$1277,$BM173,$T$4:$T$1277)*(1+INDEX($Q$4:$Q$1277,MATCH($BM173,$F$4:$F1316,0)))^BQ$132</f>
        <v>973627.298986846</v>
      </c>
      <c r="BR173" s="15">
        <f>SUMIF($F$4:$F$1277,$BM173,$T$4:$T$1277)*(1+INDEX($Q$4:$Q$1277,MATCH($BM173,$F$4:$F1316,0)))^BR$132</f>
        <v>1184566.47916822</v>
      </c>
      <c r="BS173" s="15">
        <f>SUMIF($F$4:$F$1277,$BM173,$T$4:$T$1277)*(1+INDEX($Q$4:$Q$1277,MATCH($BM173,$F$4:$F1316,0)))^BS$132</f>
        <v>1441206.24496576</v>
      </c>
    </row>
    <row r="174" ht="15" customHeight="1" spans="1:71">
      <c r="A174" s="6" t="s">
        <v>1110</v>
      </c>
      <c r="B174" s="52" t="s">
        <v>589</v>
      </c>
      <c r="C174" s="52" t="s">
        <v>590</v>
      </c>
      <c r="D174" s="52" t="s">
        <v>929</v>
      </c>
      <c r="E174" s="10" t="s">
        <v>214</v>
      </c>
      <c r="F174" s="52" t="s">
        <v>591</v>
      </c>
      <c r="G174" s="52" t="s">
        <v>165</v>
      </c>
      <c r="H174" s="52" t="s">
        <v>224</v>
      </c>
      <c r="I174" s="52" t="s">
        <v>938</v>
      </c>
      <c r="J174" s="52" t="s">
        <v>165</v>
      </c>
      <c r="K174" s="52" t="s">
        <v>931</v>
      </c>
      <c r="L174" s="53" t="s">
        <v>286</v>
      </c>
      <c r="M174" s="13">
        <v>719</v>
      </c>
      <c r="N174" s="14">
        <f t="shared" si="70"/>
        <v>1.96986301369863</v>
      </c>
      <c r="O174" s="15">
        <v>1150</v>
      </c>
      <c r="P174" s="15">
        <f t="shared" si="77"/>
        <v>826850</v>
      </c>
      <c r="Q174" s="16">
        <f>IFERROR(VLOOKUP(G174,SCENARIOS!$A$13:$E$18,5,0),0.025)</f>
        <v>0.03</v>
      </c>
      <c r="R174" s="57">
        <f>IFERROR(VLOOKUP(L174,INPUTS!$A$107:$B$120,2,0),0.0082)</f>
        <v>0.0039</v>
      </c>
      <c r="S174" s="52">
        <f t="shared" si="78"/>
        <v>4.485</v>
      </c>
      <c r="T174" s="15">
        <f t="shared" si="79"/>
        <v>3224.715</v>
      </c>
      <c r="U174" s="15">
        <f>T174/INPUTS!$B$7*1000</f>
        <v>4030893.75</v>
      </c>
      <c r="V174" s="15">
        <f>T174*INPUTS!$B$6</f>
        <v>10190.0994</v>
      </c>
      <c r="W174" s="54" t="s">
        <v>396</v>
      </c>
      <c r="X174" s="54" t="s">
        <v>396</v>
      </c>
      <c r="Y174" s="58">
        <f>IFERROR(VLOOKUP(E174,INPUTS!$A$44:$B$103,2,0),0)</f>
        <v>0.02</v>
      </c>
      <c r="Z174" s="15">
        <f t="shared" si="64"/>
        <v>64.4943</v>
      </c>
      <c r="AA174" s="20">
        <f>IFERROR(VLOOKUP(E174,INPUTS!$A$44:$C$103,3,0),SCENARIOS!$J$26)</f>
        <v>0.06</v>
      </c>
      <c r="AB174" s="15">
        <f t="shared" si="76"/>
        <v>224.299709790379</v>
      </c>
      <c r="AC174" s="20">
        <f>IFERROR(VLOOKUP($E174,INPUTS!$A$44:$G$103,4,0),SCENARIOS!$K$26)</f>
        <v>0.15</v>
      </c>
      <c r="AD174" s="15">
        <f t="shared" si="76"/>
        <v>650.062096082502</v>
      </c>
      <c r="AE174" s="20">
        <f>IFERROR(VLOOKUP($E174,INPUTS!$A$44:$G$103,5,0),SCENARIOS!$L$26)</f>
        <v>0.3</v>
      </c>
      <c r="AF174" s="15">
        <f t="shared" si="76"/>
        <v>1507.20026934712</v>
      </c>
      <c r="AG174" s="20">
        <f>IFERROR(VLOOKUP($E174,INPUTS!$A$44:$G$103,6,0),SCENARIOS!$M$26)</f>
        <v>0.4</v>
      </c>
      <c r="AH174" s="15">
        <f t="shared" si="66"/>
        <v>2329.67759604279</v>
      </c>
      <c r="AI174" s="20">
        <f>IFERROR(VLOOKUP($E174,INPUTS!$A$44:$G$103,7,0),SCENARIOS!$N$26)</f>
        <v>0.5</v>
      </c>
      <c r="AJ174" s="15">
        <f t="shared" si="67"/>
        <v>3375.91854821244</v>
      </c>
      <c r="AL174" t="str">
        <f t="shared" si="71"/>
        <v>N</v>
      </c>
      <c r="AM174" s="21">
        <f t="shared" si="72"/>
        <v>6751.83709642489</v>
      </c>
      <c r="BB174" s="2"/>
      <c r="BC174" s="2" t="str">
        <v>DUS</v>
      </c>
      <c r="BD174" s="15">
        <f>SUMIF($E$4:$E$1277,$BC174,$T$4:$T$1277)*(1+INDEX($Q$4:$Q$1277,MATCH($BC174,$E$4:$E1317,0)))^BD$132</f>
        <v>2571833.16</v>
      </c>
      <c r="BE174" s="15">
        <f>SUMIF($E$4:$E$1277,$BC174,$T$4:$T$1277)*(1+INDEX($Q$4:$Q$1277,MATCH($BC174,$E$4:$E1317,0)))^BE$132</f>
        <v>2981459.50581304</v>
      </c>
      <c r="BF174" s="15">
        <f>SUMIF($E$4:$E$1277,$BC174,$T$4:$T$1277)*(1+INDEX($Q$4:$Q$1277,MATCH($BC174,$E$4:$E1317,0)))^BF$132</f>
        <v>3456328.70866435</v>
      </c>
      <c r="BG174" s="15">
        <f>SUMIF($E$4:$E$1277,$BC174,$T$4:$T$1277)*(1+INDEX($Q$4:$Q$1277,MATCH($BC174,$E$4:$E1317,0)))^BG$132</f>
        <v>4006832.26421338</v>
      </c>
      <c r="BH174" s="15">
        <f>SUMIF($E$4:$E$1277,$BC174,$T$4:$T$1277)*(1+INDEX($Q$4:$Q$1277,MATCH($BC174,$E$4:$E1317,0)))^BH$132</f>
        <v>4645016.76397134</v>
      </c>
      <c r="BI174" s="15">
        <f>SUMIF($E$4:$E$1277,$BC174,$T$4:$T$1277)*(1+INDEX($Q$4:$Q$1277,MATCH($BC174,$E$4:$E1317,0)))^BI$132</f>
        <v>5384847.50916085</v>
      </c>
      <c r="BJ174" s="62">
        <f t="shared" si="73"/>
        <v>5384847.50916085</v>
      </c>
      <c r="BK174" s="63" t="str">
        <f t="shared" si="74"/>
        <v>Y</v>
      </c>
      <c r="BL174" s="15"/>
      <c r="BM174" s="2" t="str">
        <v>Philippines</v>
      </c>
      <c r="BN174" s="15">
        <f>SUMIF($F$4:$F$1277,$BM174,$T$4:$T$1277)*(1+INDEX($Q$4:$Q$1277,MATCH($BM174,$F$4:$F1317,0)))^BN$132</f>
        <v>1665842.492</v>
      </c>
      <c r="BO174" s="15">
        <f>SUMIF($F$4:$F$1277,$BM174,$T$4:$T$1277)*(1+INDEX($Q$4:$Q$1277,MATCH($BM174,$F$4:$F1317,0)))^BO$132</f>
        <v>2126084.05856865</v>
      </c>
      <c r="BP174" s="15">
        <f>SUMIF($F$4:$F$1277,$BM174,$T$4:$T$1277)*(1+INDEX($Q$4:$Q$1277,MATCH($BM174,$F$4:$F1317,0)))^BP$132</f>
        <v>2713481.88427634</v>
      </c>
      <c r="BQ174" s="15">
        <f>SUMIF($F$4:$F$1277,$BM174,$T$4:$T$1277)*(1+INDEX($Q$4:$Q$1277,MATCH($BM174,$F$4:$F1317,0)))^BQ$132</f>
        <v>3463166.89907966</v>
      </c>
      <c r="BR174" s="15">
        <f>SUMIF($F$4:$F$1277,$BM174,$T$4:$T$1277)*(1+INDEX($Q$4:$Q$1277,MATCH($BM174,$F$4:$F1317,0)))^BR$132</f>
        <v>4419976.06115566</v>
      </c>
      <c r="BS174" s="15">
        <f>SUMIF($F$4:$F$1277,$BM174,$T$4:$T$1277)*(1+INDEX($Q$4:$Q$1277,MATCH($BM174,$F$4:$F1317,0)))^BS$132</f>
        <v>5641133.95354435</v>
      </c>
    </row>
    <row r="175" ht="15" customHeight="1" spans="1:71">
      <c r="A175" s="24" t="s">
        <v>1111</v>
      </c>
      <c r="B175" s="52" t="s">
        <v>589</v>
      </c>
      <c r="C175" s="52" t="s">
        <v>590</v>
      </c>
      <c r="D175" s="52" t="s">
        <v>929</v>
      </c>
      <c r="E175" s="10" t="s">
        <v>214</v>
      </c>
      <c r="F175" s="52" t="s">
        <v>591</v>
      </c>
      <c r="G175" s="52" t="s">
        <v>165</v>
      </c>
      <c r="H175" s="52" t="s">
        <v>203</v>
      </c>
      <c r="I175" s="52" t="s">
        <v>399</v>
      </c>
      <c r="J175" s="52" t="s">
        <v>165</v>
      </c>
      <c r="K175" s="52" t="s">
        <v>931</v>
      </c>
      <c r="L175" s="53" t="s">
        <v>286</v>
      </c>
      <c r="M175" s="13">
        <v>719</v>
      </c>
      <c r="N175" s="14">
        <f t="shared" si="70"/>
        <v>1.96986301369863</v>
      </c>
      <c r="O175" s="15">
        <v>1300</v>
      </c>
      <c r="P175" s="15">
        <f t="shared" si="77"/>
        <v>934700</v>
      </c>
      <c r="Q175" s="16">
        <f>IFERROR(VLOOKUP(G175,SCENARIOS!$A$13:$E$18,5,0),0.025)</f>
        <v>0.03</v>
      </c>
      <c r="R175" s="57">
        <f>IFERROR(VLOOKUP(L175,INPUTS!$A$107:$B$120,2,0),0.0082)</f>
        <v>0.0039</v>
      </c>
      <c r="S175" s="52">
        <f t="shared" si="78"/>
        <v>5.07</v>
      </c>
      <c r="T175" s="15">
        <f t="shared" si="79"/>
        <v>3645.33</v>
      </c>
      <c r="U175" s="15">
        <f>T175/INPUTS!$B$7*1000</f>
        <v>4556662.5</v>
      </c>
      <c r="V175" s="15">
        <f>T175*INPUTS!$B$6</f>
        <v>11519.2428</v>
      </c>
      <c r="W175" s="54" t="s">
        <v>396</v>
      </c>
      <c r="X175" s="54" t="s">
        <v>396</v>
      </c>
      <c r="Y175" s="58">
        <f>IFERROR(VLOOKUP(E175,INPUTS!$A$44:$B$103,2,0),0)</f>
        <v>0.02</v>
      </c>
      <c r="Z175" s="15">
        <f t="shared" si="64"/>
        <v>72.9066</v>
      </c>
      <c r="AA175" s="20">
        <f>IFERROR(VLOOKUP(E175,INPUTS!$A$44:$C$103,3,0),SCENARIOS!$J$26)</f>
        <v>0.06</v>
      </c>
      <c r="AB175" s="15">
        <f t="shared" si="76"/>
        <v>253.556193676081</v>
      </c>
      <c r="AC175" s="20">
        <f>IFERROR(VLOOKUP($E175,INPUTS!$A$44:$G$103,4,0),SCENARIOS!$K$26)</f>
        <v>0.15</v>
      </c>
      <c r="AD175" s="15">
        <f t="shared" si="76"/>
        <v>734.852804267176</v>
      </c>
      <c r="AE175" s="20">
        <f>IFERROR(VLOOKUP($E175,INPUTS!$A$44:$G$103,5,0),SCENARIOS!$L$26)</f>
        <v>0.3</v>
      </c>
      <c r="AF175" s="15">
        <f t="shared" si="76"/>
        <v>1703.79160882718</v>
      </c>
      <c r="AG175" s="20">
        <f>IFERROR(VLOOKUP($E175,INPUTS!$A$44:$G$103,6,0),SCENARIOS!$M$26)</f>
        <v>0.4</v>
      </c>
      <c r="AH175" s="15">
        <f t="shared" si="66"/>
        <v>2633.54858683098</v>
      </c>
      <c r="AI175" s="20">
        <f>IFERROR(VLOOKUP($E175,INPUTS!$A$44:$G$103,7,0),SCENARIOS!$N$26)</f>
        <v>0.5</v>
      </c>
      <c r="AJ175" s="15">
        <f t="shared" si="67"/>
        <v>3816.2557501532</v>
      </c>
      <c r="AL175" t="str">
        <f t="shared" si="71"/>
        <v>N</v>
      </c>
      <c r="AM175" s="21">
        <f t="shared" si="72"/>
        <v>7632.51150030639</v>
      </c>
      <c r="BB175" s="2"/>
      <c r="BC175" s="2" t="str">
        <v>DXB</v>
      </c>
      <c r="BD175" s="15">
        <f>SUMIF($E$4:$E$1277,$BC175,$T$4:$T$1277)*(1+INDEX($Q$4:$Q$1277,MATCH($BC175,$E$4:$E1318,0)))^BD$132</f>
        <v>5397342.375</v>
      </c>
      <c r="BE175" s="15">
        <f>SUMIF($E$4:$E$1277,$BC175,$T$4:$T$1277)*(1+INDEX($Q$4:$Q$1277,MATCH($BC175,$E$4:$E1318,0)))^BE$132</f>
        <v>6726070.57905482</v>
      </c>
      <c r="BF175" s="15">
        <f>SUMIF($E$4:$E$1277,$BC175,$T$4:$T$1277)*(1+INDEX($Q$4:$Q$1277,MATCH($BC175,$E$4:$E1318,0)))^BF$132</f>
        <v>8381907.6669982</v>
      </c>
      <c r="BG175" s="15">
        <f>SUMIF($E$4:$E$1277,$BC175,$T$4:$T$1277)*(1+INDEX($Q$4:$Q$1277,MATCH($BC175,$E$4:$E1318,0)))^BG$132</f>
        <v>10445381.9376894</v>
      </c>
      <c r="BH175" s="15">
        <f>SUMIF($E$4:$E$1277,$BC175,$T$4:$T$1277)*(1+INDEX($Q$4:$Q$1277,MATCH($BC175,$E$4:$E1318,0)))^BH$132</f>
        <v>13016846.3026367</v>
      </c>
      <c r="BI175" s="15">
        <f>SUMIF($E$4:$E$1277,$BC175,$T$4:$T$1277)*(1+INDEX($Q$4:$Q$1277,MATCH($BC175,$E$4:$E1318,0)))^BI$132</f>
        <v>16221358.7475527</v>
      </c>
      <c r="BJ175" s="62">
        <f t="shared" si="73"/>
        <v>16221358.7475527</v>
      </c>
      <c r="BK175" s="63" t="str">
        <f t="shared" si="74"/>
        <v>Y</v>
      </c>
      <c r="BL175" s="15"/>
      <c r="BM175" s="2" t="str">
        <v>Poland</v>
      </c>
      <c r="BN175" s="15">
        <f>SUMIF($F$4:$F$1277,$BM175,$T$4:$T$1277)*(1+INDEX($Q$4:$Q$1277,MATCH($BM175,$F$4:$F1318,0)))^BN$132</f>
        <v>1168432.8</v>
      </c>
      <c r="BO175" s="15">
        <f>SUMIF($F$4:$F$1277,$BM175,$T$4:$T$1277)*(1+INDEX($Q$4:$Q$1277,MATCH($BM175,$F$4:$F1318,0)))^BO$132</f>
        <v>1354533.85260176</v>
      </c>
      <c r="BP175" s="15">
        <f>SUMIF($F$4:$F$1277,$BM175,$T$4:$T$1277)*(1+INDEX($Q$4:$Q$1277,MATCH($BM175,$F$4:$F1318,0)))^BP$132</f>
        <v>1570275.97808291</v>
      </c>
      <c r="BQ175" s="15">
        <f>SUMIF($F$4:$F$1277,$BM175,$T$4:$T$1277)*(1+INDEX($Q$4:$Q$1277,MATCH($BM175,$F$4:$F1318,0)))^BQ$132</f>
        <v>1820380.2308876</v>
      </c>
      <c r="BR175" s="15">
        <f>SUMIF($F$4:$F$1277,$BM175,$T$4:$T$1277)*(1+INDEX($Q$4:$Q$1277,MATCH($BM175,$F$4:$F1318,0)))^BR$132</f>
        <v>2110319.60703624</v>
      </c>
      <c r="BS175" s="15">
        <f>SUMIF($F$4:$F$1277,$BM175,$T$4:$T$1277)*(1+INDEX($Q$4:$Q$1277,MATCH($BM175,$F$4:$F1318,0)))^BS$132</f>
        <v>2446438.80892408</v>
      </c>
    </row>
    <row r="176" ht="15" customHeight="1" spans="1:71">
      <c r="A176" s="6" t="s">
        <v>1112</v>
      </c>
      <c r="B176" s="52" t="s">
        <v>589</v>
      </c>
      <c r="C176" s="52" t="s">
        <v>590</v>
      </c>
      <c r="D176" s="52" t="s">
        <v>929</v>
      </c>
      <c r="E176" s="10" t="s">
        <v>214</v>
      </c>
      <c r="F176" s="52" t="s">
        <v>591</v>
      </c>
      <c r="G176" s="52" t="s">
        <v>165</v>
      </c>
      <c r="H176" s="52" t="s">
        <v>206</v>
      </c>
      <c r="I176" s="52" t="s">
        <v>408</v>
      </c>
      <c r="J176" s="52" t="s">
        <v>165</v>
      </c>
      <c r="K176" s="52" t="s">
        <v>931</v>
      </c>
      <c r="L176" s="53" t="s">
        <v>286</v>
      </c>
      <c r="M176" s="13">
        <v>431</v>
      </c>
      <c r="N176" s="14">
        <f t="shared" si="70"/>
        <v>1.18082191780822</v>
      </c>
      <c r="O176" s="15">
        <v>2900</v>
      </c>
      <c r="P176" s="15">
        <f t="shared" si="77"/>
        <v>1249900</v>
      </c>
      <c r="Q176" s="16">
        <f>IFERROR(VLOOKUP(G176,SCENARIOS!$A$13:$E$18,5,0),0.025)</f>
        <v>0.03</v>
      </c>
      <c r="R176" s="57">
        <f>IFERROR(VLOOKUP(L176,INPUTS!$A$107:$B$120,2,0),0.0082)</f>
        <v>0.0039</v>
      </c>
      <c r="S176" s="52">
        <f t="shared" si="78"/>
        <v>11.31</v>
      </c>
      <c r="T176" s="15">
        <f t="shared" si="79"/>
        <v>4874.61</v>
      </c>
      <c r="U176" s="15">
        <f>T176/INPUTS!$B$7*1000</f>
        <v>6093262.5</v>
      </c>
      <c r="V176" s="15">
        <f>T176*INPUTS!$B$6</f>
        <v>15403.7676</v>
      </c>
      <c r="W176" s="54" t="s">
        <v>396</v>
      </c>
      <c r="X176" s="54" t="s">
        <v>396</v>
      </c>
      <c r="Y176" s="58">
        <f>IFERROR(VLOOKUP(E176,INPUTS!$A$44:$B$103,2,0),0)</f>
        <v>0.02</v>
      </c>
      <c r="Z176" s="15">
        <f t="shared" si="64"/>
        <v>97.4922</v>
      </c>
      <c r="AA176" s="20">
        <f>IFERROR(VLOOKUP(E176,INPUTS!$A$44:$C$103,3,0),SCENARIOS!$J$26)</f>
        <v>0.06</v>
      </c>
      <c r="AB176" s="15">
        <f t="shared" si="76"/>
        <v>339.060539719411</v>
      </c>
      <c r="AC176" s="20">
        <f>IFERROR(VLOOKUP($E176,INPUTS!$A$44:$G$103,4,0),SCENARIOS!$K$26)</f>
        <v>0.15</v>
      </c>
      <c r="AD176" s="15">
        <f t="shared" si="76"/>
        <v>982.660233287197</v>
      </c>
      <c r="AE176" s="20">
        <f>IFERROR(VLOOKUP($E176,INPUTS!$A$44:$G$103,5,0),SCENARIOS!$L$26)</f>
        <v>0.3</v>
      </c>
      <c r="AF176" s="15">
        <f t="shared" si="76"/>
        <v>2278.34506459088</v>
      </c>
      <c r="AG176" s="20">
        <f>IFERROR(VLOOKUP($E176,INPUTS!$A$44:$G$103,6,0),SCENARIOS!$M$26)</f>
        <v>0.4</v>
      </c>
      <c r="AH176" s="15">
        <f t="shared" si="66"/>
        <v>3521.63515425275</v>
      </c>
      <c r="AI176" s="20">
        <f>IFERROR(VLOOKUP($E176,INPUTS!$A$44:$G$103,7,0),SCENARIOS!$N$26)</f>
        <v>0.5</v>
      </c>
      <c r="AJ176" s="15">
        <f t="shared" si="67"/>
        <v>5103.17541683586</v>
      </c>
      <c r="AL176" t="str">
        <f t="shared" si="71"/>
        <v>N</v>
      </c>
      <c r="AM176" s="21">
        <f t="shared" si="72"/>
        <v>10206.3508336717</v>
      </c>
      <c r="BB176" s="2"/>
      <c r="BC176" s="2" t="str">
        <v>EWR</v>
      </c>
      <c r="BD176" s="15">
        <f>SUMIF($E$4:$E$1277,$BC176,$T$4:$T$1277)*(1+INDEX($Q$4:$Q$1277,MATCH($BC176,$E$4:$E1319,0)))^BD$132</f>
        <v>1193329.506</v>
      </c>
      <c r="BE176" s="15">
        <f>SUMIF($E$4:$E$1277,$BC176,$T$4:$T$1277)*(1+INDEX($Q$4:$Q$1277,MATCH($BC176,$E$4:$E1319,0)))^BE$132</f>
        <v>1350142.80377311</v>
      </c>
      <c r="BF176" s="15">
        <f>SUMIF($E$4:$E$1277,$BC176,$T$4:$T$1277)*(1+INDEX($Q$4:$Q$1277,MATCH($BC176,$E$4:$E1319,0)))^BF$132</f>
        <v>1527562.65676407</v>
      </c>
      <c r="BG176" s="15">
        <f>SUMIF($E$4:$E$1277,$BC176,$T$4:$T$1277)*(1+INDEX($Q$4:$Q$1277,MATCH($BC176,$E$4:$E1319,0)))^BG$132</f>
        <v>1728296.9355679</v>
      </c>
      <c r="BH176" s="15">
        <f>SUMIF($E$4:$E$1277,$BC176,$T$4:$T$1277)*(1+INDEX($Q$4:$Q$1277,MATCH($BC176,$E$4:$E1319,0)))^BH$132</f>
        <v>1955409.34721522</v>
      </c>
      <c r="BI176" s="15">
        <f>SUMIF($E$4:$E$1277,$BC176,$T$4:$T$1277)*(1+INDEX($Q$4:$Q$1277,MATCH($BC176,$E$4:$E1319,0)))^BI$132</f>
        <v>2212366.19500239</v>
      </c>
      <c r="BJ176" s="62">
        <f t="shared" si="73"/>
        <v>2212366.19500239</v>
      </c>
      <c r="BK176" s="63" t="str">
        <f t="shared" si="74"/>
        <v>Y</v>
      </c>
      <c r="BL176" s="15"/>
      <c r="BM176" s="2" t="str">
        <v>Portugal</v>
      </c>
      <c r="BN176" s="15">
        <f>SUMIF($F$4:$F$1277,$BM176,$T$4:$T$1277)*(1+INDEX($Q$4:$Q$1277,MATCH($BM176,$F$4:$F1319,0)))^BN$132</f>
        <v>1580032.675</v>
      </c>
      <c r="BO176" s="15">
        <f>SUMIF($F$4:$F$1277,$BM176,$T$4:$T$1277)*(1+INDEX($Q$4:$Q$1277,MATCH($BM176,$F$4:$F1319,0)))^BO$132</f>
        <v>1831690.91667438</v>
      </c>
      <c r="BP176" s="15">
        <f>SUMIF($F$4:$F$1277,$BM176,$T$4:$T$1277)*(1+INDEX($Q$4:$Q$1277,MATCH($BM176,$F$4:$F1319,0)))^BP$132</f>
        <v>2123431.79183141</v>
      </c>
      <c r="BQ176" s="15">
        <f>SUMIF($F$4:$F$1277,$BM176,$T$4:$T$1277)*(1+INDEX($Q$4:$Q$1277,MATCH($BM176,$F$4:$F1319,0)))^BQ$132</f>
        <v>2461639.42481455</v>
      </c>
      <c r="BR176" s="15">
        <f>SUMIF($F$4:$F$1277,$BM176,$T$4:$T$1277)*(1+INDEX($Q$4:$Q$1277,MATCH($BM176,$F$4:$F1319,0)))^BR$132</f>
        <v>2853714.76546227</v>
      </c>
      <c r="BS176" s="15">
        <f>SUMIF($F$4:$F$1277,$BM176,$T$4:$T$1277)*(1+INDEX($Q$4:$Q$1277,MATCH($BM176,$F$4:$F1319,0)))^BS$132</f>
        <v>3308237.54304751</v>
      </c>
    </row>
    <row r="177" ht="15" customHeight="1" spans="1:71">
      <c r="A177" s="24" t="s">
        <v>1113</v>
      </c>
      <c r="B177" s="52" t="s">
        <v>592</v>
      </c>
      <c r="C177" s="52" t="s">
        <v>593</v>
      </c>
      <c r="D177" s="52" t="s">
        <v>929</v>
      </c>
      <c r="E177" s="10" t="s">
        <v>211</v>
      </c>
      <c r="F177" s="52" t="s">
        <v>594</v>
      </c>
      <c r="G177" s="52" t="s">
        <v>165</v>
      </c>
      <c r="H177" s="52" t="s">
        <v>245</v>
      </c>
      <c r="I177" s="52" t="s">
        <v>930</v>
      </c>
      <c r="J177" s="52" t="s">
        <v>169</v>
      </c>
      <c r="K177" s="52" t="s">
        <v>931</v>
      </c>
      <c r="L177" s="53" t="s">
        <v>288</v>
      </c>
      <c r="M177" s="13">
        <v>293</v>
      </c>
      <c r="N177" s="14">
        <f t="shared" si="70"/>
        <v>0.802739726027397</v>
      </c>
      <c r="O177" s="15">
        <v>6600</v>
      </c>
      <c r="P177" s="15">
        <f t="shared" si="77"/>
        <v>1933800</v>
      </c>
      <c r="Q177" s="16">
        <f>IFERROR(VLOOKUP(G177,SCENARIOS!$A$13:$E$18,5,0),0.025)</f>
        <v>0.03</v>
      </c>
      <c r="R177" s="57">
        <f>IFERROR(VLOOKUP(L177,INPUTS!$A$107:$B$120,2,0),0.0082)</f>
        <v>0.0085</v>
      </c>
      <c r="S177" s="52">
        <f t="shared" si="78"/>
        <v>56.1</v>
      </c>
      <c r="T177" s="15">
        <f t="shared" si="79"/>
        <v>16437.3</v>
      </c>
      <c r="U177" s="15">
        <f>T177/INPUTS!$B$7*1000</f>
        <v>20546625</v>
      </c>
      <c r="V177" s="15">
        <f>T177*INPUTS!$B$6</f>
        <v>51941.868</v>
      </c>
      <c r="W177" s="54" t="s">
        <v>396</v>
      </c>
      <c r="X177" s="54" t="s">
        <v>396</v>
      </c>
      <c r="Y177" s="58">
        <f>IFERROR(VLOOKUP(E177,INPUTS!$A$44:$B$103,2,0),0)</f>
        <v>0.02</v>
      </c>
      <c r="Z177" s="15">
        <f t="shared" si="64"/>
        <v>328.746</v>
      </c>
      <c r="AA177" s="20">
        <f>IFERROR(VLOOKUP(E177,INPUTS!$A$44:$C$103,3,0),SCENARIOS!$J$26)</f>
        <v>0.06</v>
      </c>
      <c r="AB177" s="15">
        <f t="shared" si="76"/>
        <v>1143.32014448948</v>
      </c>
      <c r="AC177" s="20">
        <f>IFERROR(VLOOKUP($E177,INPUTS!$A$44:$G$103,4,0),SCENARIOS!$K$26)</f>
        <v>0.15</v>
      </c>
      <c r="AD177" s="15">
        <f t="shared" si="76"/>
        <v>3313.55350532897</v>
      </c>
      <c r="AE177" s="20">
        <f>IFERROR(VLOOKUP($E177,INPUTS!$A$44:$G$103,5,0),SCENARIOS!$L$26)</f>
        <v>0.3</v>
      </c>
      <c r="AF177" s="15">
        <f t="shared" si="76"/>
        <v>7682.63334506752</v>
      </c>
      <c r="AG177" s="20">
        <f>IFERROR(VLOOKUP($E177,INPUTS!$A$44:$G$103,6,0),SCENARIOS!$M$26)</f>
        <v>0.4</v>
      </c>
      <c r="AH177" s="15">
        <f t="shared" si="66"/>
        <v>11875.0368790526</v>
      </c>
      <c r="AI177" s="20">
        <f>IFERROR(VLOOKUP($E177,INPUTS!$A$44:$G$103,7,0),SCENARIOS!$N$26)</f>
        <v>0.5</v>
      </c>
      <c r="AJ177" s="15">
        <f t="shared" si="67"/>
        <v>17208.0279815526</v>
      </c>
      <c r="AL177" t="str">
        <f t="shared" si="71"/>
        <v>N</v>
      </c>
      <c r="AM177" s="21">
        <f t="shared" si="72"/>
        <v>34416.0559631052</v>
      </c>
      <c r="BB177" s="2"/>
      <c r="BC177" s="2" t="str">
        <v>EZE</v>
      </c>
      <c r="BD177" s="15">
        <f>SUMIF($E$4:$E$1277,$BC177,$T$4:$T$1277)*(1+INDEX($Q$4:$Q$1277,MATCH($BC177,$E$4:$E1320,0)))^BD$132</f>
        <v>960087.18</v>
      </c>
      <c r="BE177" s="15">
        <f>SUMIF($E$4:$E$1277,$BC177,$T$4:$T$1277)*(1+INDEX($Q$4:$Q$1277,MATCH($BC177,$E$4:$E1320,0)))^BE$132</f>
        <v>1168092.85410403</v>
      </c>
      <c r="BF177" s="15">
        <f>SUMIF($E$4:$E$1277,$BC177,$T$4:$T$1277)*(1+INDEX($Q$4:$Q$1277,MATCH($BC177,$E$4:$E1320,0)))^BF$132</f>
        <v>1421163.56121837</v>
      </c>
      <c r="BG177" s="15">
        <f>SUMIF($E$4:$E$1277,$BC177,$T$4:$T$1277)*(1+INDEX($Q$4:$Q$1277,MATCH($BC177,$E$4:$E1320,0)))^BG$132</f>
        <v>1729062.77154145</v>
      </c>
      <c r="BH177" s="15">
        <f>SUMIF($E$4:$E$1277,$BC177,$T$4:$T$1277)*(1+INDEX($Q$4:$Q$1277,MATCH($BC177,$E$4:$E1320,0)))^BH$132</f>
        <v>2103669.23942769</v>
      </c>
      <c r="BI177" s="15">
        <f>SUMIF($E$4:$E$1277,$BC177,$T$4:$T$1277)*(1+INDEX($Q$4:$Q$1277,MATCH($BC177,$E$4:$E1320,0)))^BI$132</f>
        <v>2559435.28583931</v>
      </c>
      <c r="BJ177" s="62">
        <f t="shared" si="73"/>
        <v>2559435.28583931</v>
      </c>
      <c r="BK177" s="63" t="str">
        <f t="shared" si="74"/>
        <v>Y</v>
      </c>
      <c r="BL177" s="15"/>
      <c r="BM177" s="2" t="str">
        <v>Qatar</v>
      </c>
      <c r="BN177" s="15">
        <f>SUMIF($F$4:$F$1277,$BM177,$T$4:$T$1277)*(1+INDEX($Q$4:$Q$1277,MATCH($BM177,$F$4:$F1320,0)))^BN$132</f>
        <v>2509443.398</v>
      </c>
      <c r="BO177" s="15">
        <f>SUMIF($F$4:$F$1277,$BM177,$T$4:$T$1277)*(1+INDEX($Q$4:$Q$1277,MATCH($BM177,$F$4:$F1320,0)))^BO$132</f>
        <v>3127223.03615048</v>
      </c>
      <c r="BP177" s="15">
        <f>SUMIF($F$4:$F$1277,$BM177,$T$4:$T$1277)*(1+INDEX($Q$4:$Q$1277,MATCH($BM177,$F$4:$F1320,0)))^BP$132</f>
        <v>3897088.86266349</v>
      </c>
      <c r="BQ177" s="15">
        <f>SUMIF($F$4:$F$1277,$BM177,$T$4:$T$1277)*(1+INDEX($Q$4:$Q$1277,MATCH($BM177,$F$4:$F1320,0)))^BQ$132</f>
        <v>4856481.7500804</v>
      </c>
      <c r="BR177" s="15">
        <f>SUMIF($F$4:$F$1277,$BM177,$T$4:$T$1277)*(1+INDEX($Q$4:$Q$1277,MATCH($BM177,$F$4:$F1320,0)))^BR$132</f>
        <v>6052059.83749223</v>
      </c>
      <c r="BS177" s="15">
        <f>SUMIF($F$4:$F$1277,$BM177,$T$4:$T$1277)*(1+INDEX($Q$4:$Q$1277,MATCH($BM177,$F$4:$F1320,0)))^BS$132</f>
        <v>7541967.65507872</v>
      </c>
    </row>
    <row r="178" ht="15" customHeight="1" spans="1:71">
      <c r="A178" s="6" t="s">
        <v>1114</v>
      </c>
      <c r="B178" s="52" t="s">
        <v>592</v>
      </c>
      <c r="C178" s="52" t="s">
        <v>593</v>
      </c>
      <c r="D178" s="52" t="s">
        <v>929</v>
      </c>
      <c r="E178" s="10" t="s">
        <v>211</v>
      </c>
      <c r="F178" s="52" t="s">
        <v>594</v>
      </c>
      <c r="G178" s="52" t="s">
        <v>165</v>
      </c>
      <c r="H178" s="52" t="s">
        <v>224</v>
      </c>
      <c r="I178" s="52" t="s">
        <v>938</v>
      </c>
      <c r="J178" s="52" t="s">
        <v>165</v>
      </c>
      <c r="K178" s="52" t="s">
        <v>931</v>
      </c>
      <c r="L178" s="53" t="s">
        <v>279</v>
      </c>
      <c r="M178" s="13">
        <v>1464</v>
      </c>
      <c r="N178" s="14">
        <f t="shared" si="70"/>
        <v>4.01095890410959</v>
      </c>
      <c r="O178" s="15">
        <v>1000</v>
      </c>
      <c r="P178" s="15">
        <f t="shared" si="77"/>
        <v>1464000</v>
      </c>
      <c r="Q178" s="16">
        <f>IFERROR(VLOOKUP(G178,SCENARIOS!$A$13:$E$18,5,0),0.025)</f>
        <v>0.03</v>
      </c>
      <c r="R178" s="57">
        <f>IFERROR(VLOOKUP(L178,INPUTS!$A$107:$B$120,2,0),0.0082)</f>
        <v>0.0039</v>
      </c>
      <c r="S178" s="52">
        <f t="shared" si="78"/>
        <v>3.9</v>
      </c>
      <c r="T178" s="15">
        <f t="shared" si="79"/>
        <v>5709.6</v>
      </c>
      <c r="U178" s="15">
        <f>T178/INPUTS!$B$7*1000</f>
        <v>7137000</v>
      </c>
      <c r="V178" s="15">
        <f>T178*INPUTS!$B$6</f>
        <v>18042.336</v>
      </c>
      <c r="W178" s="54" t="s">
        <v>396</v>
      </c>
      <c r="X178" s="54" t="s">
        <v>396</v>
      </c>
      <c r="Y178" s="58">
        <f>IFERROR(VLOOKUP(E178,INPUTS!$A$44:$B$103,2,0),0)</f>
        <v>0.02</v>
      </c>
      <c r="Z178" s="15">
        <f t="shared" si="64"/>
        <v>114.192</v>
      </c>
      <c r="AA178" s="20">
        <f>IFERROR(VLOOKUP(E178,INPUTS!$A$44:$C$103,3,0),SCENARIOS!$J$26)</f>
        <v>0.06</v>
      </c>
      <c r="AB178" s="15">
        <f t="shared" si="76"/>
        <v>397.139475277397</v>
      </c>
      <c r="AC178" s="20">
        <f>IFERROR(VLOOKUP($E178,INPUTS!$A$44:$G$103,4,0),SCENARIOS!$K$26)</f>
        <v>0.15</v>
      </c>
      <c r="AD178" s="15">
        <f t="shared" si="76"/>
        <v>1150.98374392548</v>
      </c>
      <c r="AE178" s="20">
        <f>IFERROR(VLOOKUP($E178,INPUTS!$A$44:$G$103,5,0),SCENARIOS!$L$26)</f>
        <v>0.3</v>
      </c>
      <c r="AF178" s="15">
        <f t="shared" si="76"/>
        <v>2668.61122854712</v>
      </c>
      <c r="AG178" s="20">
        <f>IFERROR(VLOOKUP($E178,INPUTS!$A$44:$G$103,6,0),SCENARIOS!$M$26)</f>
        <v>0.4</v>
      </c>
      <c r="AH178" s="15">
        <f t="shared" si="66"/>
        <v>4124.86908218739</v>
      </c>
      <c r="AI178" s="20">
        <f>IFERROR(VLOOKUP($E178,INPUTS!$A$44:$G$103,7,0),SCENARIOS!$N$26)</f>
        <v>0.5</v>
      </c>
      <c r="AJ178" s="15">
        <f t="shared" si="67"/>
        <v>5977.31723357685</v>
      </c>
      <c r="AL178" t="str">
        <f t="shared" si="71"/>
        <v>N</v>
      </c>
      <c r="AM178" s="21">
        <f t="shared" si="72"/>
        <v>11954.6344671537</v>
      </c>
      <c r="BB178" s="2"/>
      <c r="BC178" s="2" t="str">
        <v>FCO</v>
      </c>
      <c r="BD178" s="15">
        <f>SUMIF($E$4:$E$1277,$BC178,$T$4:$T$1277)*(1+INDEX($Q$4:$Q$1277,MATCH($BC178,$E$4:$E1321,0)))^BD$132</f>
        <v>645897.71</v>
      </c>
      <c r="BE178" s="15">
        <f>SUMIF($E$4:$E$1277,$BC178,$T$4:$T$1277)*(1+INDEX($Q$4:$Q$1277,MATCH($BC178,$E$4:$E1321,0)))^BE$132</f>
        <v>748772.46985274</v>
      </c>
      <c r="BF178" s="15">
        <f>SUMIF($E$4:$E$1277,$BC178,$T$4:$T$1277)*(1+INDEX($Q$4:$Q$1277,MATCH($BC178,$E$4:$E1321,0)))^BF$132</f>
        <v>868032.511849859</v>
      </c>
      <c r="BG178" s="15">
        <f>SUMIF($E$4:$E$1277,$BC178,$T$4:$T$1277)*(1+INDEX($Q$4:$Q$1277,MATCH($BC178,$E$4:$E1321,0)))^BG$132</f>
        <v>1006287.58663705</v>
      </c>
      <c r="BH178" s="15">
        <f>SUMIF($E$4:$E$1277,$BC178,$T$4:$T$1277)*(1+INDEX($Q$4:$Q$1277,MATCH($BC178,$E$4:$E1321,0)))^BH$132</f>
        <v>1166563.11047825</v>
      </c>
      <c r="BI178" s="15">
        <f>SUMIF($E$4:$E$1277,$BC178,$T$4:$T$1277)*(1+INDEX($Q$4:$Q$1277,MATCH($BC178,$E$4:$E1321,0)))^BI$132</f>
        <v>1352366.3700122</v>
      </c>
      <c r="BJ178" s="62">
        <f t="shared" si="73"/>
        <v>1352366.3700122</v>
      </c>
      <c r="BK178" s="63" t="str">
        <f t="shared" si="74"/>
        <v>Y</v>
      </c>
      <c r="BL178" s="15"/>
      <c r="BM178" s="2" t="str">
        <v>Russia</v>
      </c>
      <c r="BN178" s="15">
        <f>SUMIF($F$4:$F$1277,$BM178,$T$4:$T$1277)*(1+INDEX($Q$4:$Q$1277,MATCH($BM178,$F$4:$F1321,0)))^BN$132</f>
        <v>1826000.22</v>
      </c>
      <c r="BO178" s="15">
        <f>SUMIF($F$4:$F$1277,$BM178,$T$4:$T$1277)*(1+INDEX($Q$4:$Q$1277,MATCH($BM178,$F$4:$F1321,0)))^BO$132</f>
        <v>2116834.7147121</v>
      </c>
      <c r="BP178" s="15">
        <f>SUMIF($F$4:$F$1277,$BM178,$T$4:$T$1277)*(1+INDEX($Q$4:$Q$1277,MATCH($BM178,$F$4:$F1321,0)))^BP$132</f>
        <v>2453991.60434397</v>
      </c>
      <c r="BQ178" s="15">
        <f>SUMIF($F$4:$F$1277,$BM178,$T$4:$T$1277)*(1+INDEX($Q$4:$Q$1277,MATCH($BM178,$F$4:$F1321,0)))^BQ$132</f>
        <v>2844848.84546583</v>
      </c>
      <c r="BR178" s="15">
        <f>SUMIF($F$4:$F$1277,$BM178,$T$4:$T$1277)*(1+INDEX($Q$4:$Q$1277,MATCH($BM178,$F$4:$F1321,0)))^BR$132</f>
        <v>3297959.51185082</v>
      </c>
      <c r="BS178" s="15">
        <f>SUMIF($F$4:$F$1277,$BM178,$T$4:$T$1277)*(1+INDEX($Q$4:$Q$1277,MATCH($BM178,$F$4:$F1321,0)))^BS$132</f>
        <v>3823238.96017974</v>
      </c>
    </row>
    <row r="179" ht="15" customHeight="1" spans="1:71">
      <c r="A179" s="24" t="s">
        <v>1115</v>
      </c>
      <c r="B179" s="52" t="s">
        <v>592</v>
      </c>
      <c r="C179" s="52" t="s">
        <v>593</v>
      </c>
      <c r="D179" s="52" t="s">
        <v>929</v>
      </c>
      <c r="E179" s="10" t="s">
        <v>211</v>
      </c>
      <c r="F179" s="52" t="s">
        <v>594</v>
      </c>
      <c r="G179" s="52" t="s">
        <v>165</v>
      </c>
      <c r="H179" s="52" t="s">
        <v>249</v>
      </c>
      <c r="I179" s="52" t="s">
        <v>930</v>
      </c>
      <c r="J179" s="52" t="s">
        <v>169</v>
      </c>
      <c r="K179" s="52" t="s">
        <v>931</v>
      </c>
      <c r="L179" s="53" t="s">
        <v>288</v>
      </c>
      <c r="M179" s="13">
        <v>146</v>
      </c>
      <c r="N179" s="14">
        <f t="shared" si="70"/>
        <v>0.4</v>
      </c>
      <c r="O179" s="15">
        <v>7200</v>
      </c>
      <c r="P179" s="15">
        <f t="shared" si="77"/>
        <v>1051200</v>
      </c>
      <c r="Q179" s="16">
        <f>IFERROR(VLOOKUP(G179,SCENARIOS!$A$13:$E$18,5,0),0.025)</f>
        <v>0.03</v>
      </c>
      <c r="R179" s="57">
        <f>IFERROR(VLOOKUP(L179,INPUTS!$A$107:$B$120,2,0),0.0082)</f>
        <v>0.0085</v>
      </c>
      <c r="S179" s="52">
        <f t="shared" si="78"/>
        <v>61.2</v>
      </c>
      <c r="T179" s="15">
        <f t="shared" si="79"/>
        <v>8935.2</v>
      </c>
      <c r="U179" s="15">
        <f>T179/INPUTS!$B$7*1000</f>
        <v>11169000</v>
      </c>
      <c r="V179" s="15">
        <f>T179*INPUTS!$B$6</f>
        <v>28235.232</v>
      </c>
      <c r="W179" s="54" t="s">
        <v>396</v>
      </c>
      <c r="X179" s="54" t="s">
        <v>396</v>
      </c>
      <c r="Y179" s="58">
        <f>IFERROR(VLOOKUP(E179,INPUTS!$A$44:$B$103,2,0),0)</f>
        <v>0.02</v>
      </c>
      <c r="Z179" s="15">
        <f t="shared" si="64"/>
        <v>178.704</v>
      </c>
      <c r="AA179" s="20">
        <f>IFERROR(VLOOKUP(E179,INPUTS!$A$44:$C$103,3,0),SCENARIOS!$J$26)</f>
        <v>0.06</v>
      </c>
      <c r="AB179" s="15">
        <f t="shared" si="76"/>
        <v>621.500742521122</v>
      </c>
      <c r="AC179" s="20">
        <f>IFERROR(VLOOKUP($E179,INPUTS!$A$44:$G$103,4,0),SCENARIOS!$K$26)</f>
        <v>0.15</v>
      </c>
      <c r="AD179" s="15">
        <f t="shared" si="76"/>
        <v>1801.22424490734</v>
      </c>
      <c r="AE179" s="20">
        <f>IFERROR(VLOOKUP($E179,INPUTS!$A$44:$G$103,5,0),SCENARIOS!$L$26)</f>
        <v>0.3</v>
      </c>
      <c r="AF179" s="15">
        <f t="shared" si="76"/>
        <v>4176.22513824335</v>
      </c>
      <c r="AG179" s="20">
        <f>IFERROR(VLOOKUP($E179,INPUTS!$A$44:$G$103,6,0),SCENARIOS!$M$26)</f>
        <v>0.4</v>
      </c>
      <c r="AH179" s="15">
        <f t="shared" si="66"/>
        <v>6455.18604160726</v>
      </c>
      <c r="AI179" s="20">
        <f>IFERROR(VLOOKUP($E179,INPUTS!$A$44:$G$103,7,0),SCENARIOS!$N$26)</f>
        <v>0.5</v>
      </c>
      <c r="AJ179" s="15">
        <f t="shared" si="67"/>
        <v>9354.16227852317</v>
      </c>
      <c r="AL179" t="str">
        <f t="shared" si="71"/>
        <v>N</v>
      </c>
      <c r="AM179" s="21">
        <f t="shared" si="72"/>
        <v>18708.3245570463</v>
      </c>
      <c r="BB179" s="2"/>
      <c r="BC179" s="2" t="str">
        <v>FLL</v>
      </c>
      <c r="BD179" s="15">
        <f>SUMIF($E$4:$E$1277,$BC179,$T$4:$T$1277)*(1+INDEX($Q$4:$Q$1277,MATCH($BC179,$E$4:$E1322,0)))^BD$132</f>
        <v>2447936.582</v>
      </c>
      <c r="BE179" s="15">
        <f>SUMIF($E$4:$E$1277,$BC179,$T$4:$T$1277)*(1+INDEX($Q$4:$Q$1277,MATCH($BC179,$E$4:$E1322,0)))^BE$132</f>
        <v>2769615.5535102</v>
      </c>
      <c r="BF179" s="15">
        <f>SUMIF($E$4:$E$1277,$BC179,$T$4:$T$1277)*(1+INDEX($Q$4:$Q$1277,MATCH($BC179,$E$4:$E1322,0)))^BF$132</f>
        <v>3133565.78379106</v>
      </c>
      <c r="BG179" s="15">
        <f>SUMIF($E$4:$E$1277,$BC179,$T$4:$T$1277)*(1+INDEX($Q$4:$Q$1277,MATCH($BC179,$E$4:$E1322,0)))^BG$132</f>
        <v>3545342.06341425</v>
      </c>
      <c r="BH179" s="15">
        <f>SUMIF($E$4:$E$1277,$BC179,$T$4:$T$1277)*(1+INDEX($Q$4:$Q$1277,MATCH($BC179,$E$4:$E1322,0)))^BH$132</f>
        <v>4011229.12805348</v>
      </c>
      <c r="BI179" s="15">
        <f>SUMIF($E$4:$E$1277,$BC179,$T$4:$T$1277)*(1+INDEX($Q$4:$Q$1277,MATCH($BC179,$E$4:$E1322,0)))^BI$132</f>
        <v>4538337.5792658</v>
      </c>
      <c r="BJ179" s="62">
        <f t="shared" si="73"/>
        <v>4538337.5792658</v>
      </c>
      <c r="BK179" s="63" t="str">
        <f t="shared" si="74"/>
        <v>Y</v>
      </c>
      <c r="BL179" s="15"/>
      <c r="BM179" s="2" t="str">
        <v>Saudi Arabia</v>
      </c>
      <c r="BN179" s="15">
        <f>SUMIF($F$4:$F$1277,$BM179,$T$4:$T$1277)*(1+INDEX($Q$4:$Q$1277,MATCH($BM179,$F$4:$F1322,0)))^BN$132</f>
        <v>3575355.002</v>
      </c>
      <c r="BO179" s="15">
        <f>SUMIF($F$4:$F$1277,$BM179,$T$4:$T$1277)*(1+INDEX($Q$4:$Q$1277,MATCH($BM179,$F$4:$F1322,0)))^BO$132</f>
        <v>4455542.82419015</v>
      </c>
      <c r="BP179" s="15">
        <f>SUMIF($F$4:$F$1277,$BM179,$T$4:$T$1277)*(1+INDEX($Q$4:$Q$1277,MATCH($BM179,$F$4:$F1322,0)))^BP$132</f>
        <v>5552416.98994575</v>
      </c>
      <c r="BQ179" s="15">
        <f>SUMIF($F$4:$F$1277,$BM179,$T$4:$T$1277)*(1+INDEX($Q$4:$Q$1277,MATCH($BM179,$F$4:$F1322,0)))^BQ$132</f>
        <v>6919321.76318873</v>
      </c>
      <c r="BR179" s="15">
        <f>SUMIF($F$4:$F$1277,$BM179,$T$4:$T$1277)*(1+INDEX($Q$4:$Q$1277,MATCH($BM179,$F$4:$F1322,0)))^BR$132</f>
        <v>8622733.80209596</v>
      </c>
      <c r="BS179" s="15">
        <f>SUMIF($F$4:$F$1277,$BM179,$T$4:$T$1277)*(1+INDEX($Q$4:$Q$1277,MATCH($BM179,$F$4:$F1322,0)))^BS$132</f>
        <v>10745495.117363</v>
      </c>
    </row>
    <row r="180" ht="15" customHeight="1" spans="1:71">
      <c r="A180" s="6" t="s">
        <v>1116</v>
      </c>
      <c r="B180" s="52" t="s">
        <v>595</v>
      </c>
      <c r="C180" s="52" t="s">
        <v>596</v>
      </c>
      <c r="D180" s="52" t="s">
        <v>929</v>
      </c>
      <c r="E180" s="10" t="s">
        <v>212</v>
      </c>
      <c r="F180" s="52" t="s">
        <v>597</v>
      </c>
      <c r="G180" s="52" t="s">
        <v>165</v>
      </c>
      <c r="H180" s="52" t="s">
        <v>545</v>
      </c>
      <c r="I180" s="52" t="s">
        <v>544</v>
      </c>
      <c r="J180" s="52" t="s">
        <v>173</v>
      </c>
      <c r="K180" s="52" t="s">
        <v>931</v>
      </c>
      <c r="L180" s="53" t="s">
        <v>293</v>
      </c>
      <c r="M180" s="13">
        <v>203</v>
      </c>
      <c r="N180" s="14">
        <f t="shared" si="70"/>
        <v>0.556164383561644</v>
      </c>
      <c r="O180" s="15">
        <v>7800</v>
      </c>
      <c r="P180" s="15">
        <f t="shared" si="77"/>
        <v>1583400</v>
      </c>
      <c r="Q180" s="16">
        <f>IFERROR(VLOOKUP(G180,SCENARIOS!$A$13:$E$18,5,0),0.025)</f>
        <v>0.03</v>
      </c>
      <c r="R180" s="57">
        <f>IFERROR(VLOOKUP(L180,INPUTS!$A$107:$B$120,2,0),0.0082)</f>
        <v>0.0079</v>
      </c>
      <c r="S180" s="52">
        <f t="shared" si="78"/>
        <v>61.62</v>
      </c>
      <c r="T180" s="15">
        <f t="shared" si="79"/>
        <v>12508.86</v>
      </c>
      <c r="U180" s="15">
        <f>T180/INPUTS!$B$7*1000</f>
        <v>15636075</v>
      </c>
      <c r="V180" s="15">
        <f>T180*INPUTS!$B$6</f>
        <v>39527.9976</v>
      </c>
      <c r="W180" s="54" t="s">
        <v>396</v>
      </c>
      <c r="X180" s="54" t="s">
        <v>396</v>
      </c>
      <c r="Y180" s="58">
        <f>IFERROR(VLOOKUP(E180,INPUTS!$A$44:$B$103,2,0),0)</f>
        <v>0.02</v>
      </c>
      <c r="Z180" s="15">
        <f t="shared" si="64"/>
        <v>250.1772</v>
      </c>
      <c r="AA180" s="20">
        <f>IFERROR(VLOOKUP(E180,INPUTS!$A$44:$C$103,3,0),SCENARIOS!$J$26)</f>
        <v>0.06</v>
      </c>
      <c r="AB180" s="15">
        <f t="shared" ref="AB180:AF195" si="80">$T180*AA180*(1+$Q180)^AB$2</f>
        <v>870.071825822898</v>
      </c>
      <c r="AC180" s="20">
        <f>IFERROR(VLOOKUP($E180,INPUTS!$A$44:$G$103,4,0),SCENARIOS!$K$26)</f>
        <v>0.15</v>
      </c>
      <c r="AD180" s="15">
        <f t="shared" si="80"/>
        <v>2521.62927613838</v>
      </c>
      <c r="AE180" s="20">
        <f>IFERROR(VLOOKUP($E180,INPUTS!$A$44:$G$103,5,0),SCENARIOS!$L$26)</f>
        <v>0.3</v>
      </c>
      <c r="AF180" s="15">
        <f t="shared" si="80"/>
        <v>5846.51888964619</v>
      </c>
      <c r="AG180" s="20">
        <f>IFERROR(VLOOKUP($E180,INPUTS!$A$44:$G$103,6,0),SCENARIOS!$M$26)</f>
        <v>0.4</v>
      </c>
      <c r="AH180" s="15">
        <f t="shared" si="66"/>
        <v>9036.95703156274</v>
      </c>
      <c r="AI180" s="20">
        <f>IFERROR(VLOOKUP($E180,INPUTS!$A$44:$G$103,7,0),SCENARIOS!$N$26)</f>
        <v>0.5</v>
      </c>
      <c r="AJ180" s="15">
        <f t="shared" si="67"/>
        <v>13095.3874965672</v>
      </c>
      <c r="AL180" t="str">
        <f t="shared" si="71"/>
        <v>N</v>
      </c>
      <c r="AM180" s="21">
        <f t="shared" si="72"/>
        <v>26190.7749931344</v>
      </c>
      <c r="BB180" s="2"/>
      <c r="BC180" s="2" t="str">
        <v>FRA</v>
      </c>
      <c r="BD180" s="15">
        <f>SUMIF($E$4:$E$1277,$BC180,$T$4:$T$1277)*(1+INDEX($Q$4:$Q$1277,MATCH($BC180,$E$4:$E1323,0)))^BD$132</f>
        <v>4570417.135</v>
      </c>
      <c r="BE180" s="15">
        <f>SUMIF($E$4:$E$1277,$BC180,$T$4:$T$1277)*(1+INDEX($Q$4:$Q$1277,MATCH($BC180,$E$4:$E1323,0)))^BE$132</f>
        <v>5298366.09334198</v>
      </c>
      <c r="BF180" s="15">
        <f>SUMIF($E$4:$E$1277,$BC180,$T$4:$T$1277)*(1+INDEX($Q$4:$Q$1277,MATCH($BC180,$E$4:$E1323,0)))^BF$132</f>
        <v>6142258.44816153</v>
      </c>
      <c r="BG180" s="15">
        <f>SUMIF($E$4:$E$1277,$BC180,$T$4:$T$1277)*(1+INDEX($Q$4:$Q$1277,MATCH($BC180,$E$4:$E1323,0)))^BG$132</f>
        <v>7120560.97660382</v>
      </c>
      <c r="BH180" s="15">
        <f>SUMIF($E$4:$E$1277,$BC180,$T$4:$T$1277)*(1+INDEX($Q$4:$Q$1277,MATCH($BC180,$E$4:$E1323,0)))^BH$132</f>
        <v>8254681.73464909</v>
      </c>
      <c r="BI180" s="15">
        <f>SUMIF($E$4:$E$1277,$BC180,$T$4:$T$1277)*(1+INDEX($Q$4:$Q$1277,MATCH($BC180,$E$4:$E1323,0)))^BI$132</f>
        <v>9569438.52657644</v>
      </c>
      <c r="BJ180" s="62">
        <f t="shared" si="73"/>
        <v>9569438.52657644</v>
      </c>
      <c r="BK180" s="63" t="str">
        <f t="shared" si="74"/>
        <v>Y</v>
      </c>
      <c r="BL180" s="15"/>
      <c r="BM180" s="2" t="str">
        <v>Singapore</v>
      </c>
      <c r="BN180" s="15">
        <f>SUMIF($F$4:$F$1277,$BM180,$T$4:$T$1277)*(1+INDEX($Q$4:$Q$1277,MATCH($BM180,$F$4:$F1323,0)))^BN$132</f>
        <v>6983203.797</v>
      </c>
      <c r="BO180" s="15">
        <f>SUMIF($F$4:$F$1277,$BM180,$T$4:$T$1277)*(1+INDEX($Q$4:$Q$1277,MATCH($BM180,$F$4:$F1323,0)))^BO$132</f>
        <v>8912534.25329109</v>
      </c>
      <c r="BP180" s="15">
        <f>SUMIF($F$4:$F$1277,$BM180,$T$4:$T$1277)*(1+INDEX($Q$4:$Q$1277,MATCH($BM180,$F$4:$F1323,0)))^BP$132</f>
        <v>11374903.1426251</v>
      </c>
      <c r="BQ180" s="15">
        <f>SUMIF($F$4:$F$1277,$BM180,$T$4:$T$1277)*(1+INDEX($Q$4:$Q$1277,MATCH($BM180,$F$4:$F1323,0)))^BQ$132</f>
        <v>14517579.1561558</v>
      </c>
      <c r="BR180" s="15">
        <f>SUMIF($F$4:$F$1277,$BM180,$T$4:$T$1277)*(1+INDEX($Q$4:$Q$1277,MATCH($BM180,$F$4:$F1323,0)))^BR$132</f>
        <v>18528518.6091359</v>
      </c>
      <c r="BS180" s="15">
        <f>SUMIF($F$4:$F$1277,$BM180,$T$4:$T$1277)*(1+INDEX($Q$4:$Q$1277,MATCH($BM180,$F$4:$F1323,0)))^BS$132</f>
        <v>23647606.6812783</v>
      </c>
    </row>
    <row r="181" ht="15" customHeight="1" spans="1:71">
      <c r="A181" s="24" t="s">
        <v>1117</v>
      </c>
      <c r="B181" s="52" t="s">
        <v>595</v>
      </c>
      <c r="C181" s="52" t="s">
        <v>596</v>
      </c>
      <c r="D181" s="52" t="s">
        <v>929</v>
      </c>
      <c r="E181" s="10" t="s">
        <v>212</v>
      </c>
      <c r="F181" s="52" t="s">
        <v>597</v>
      </c>
      <c r="G181" s="52" t="s">
        <v>165</v>
      </c>
      <c r="H181" s="52" t="s">
        <v>245</v>
      </c>
      <c r="I181" s="52" t="s">
        <v>930</v>
      </c>
      <c r="J181" s="52" t="s">
        <v>169</v>
      </c>
      <c r="K181" s="52" t="s">
        <v>931</v>
      </c>
      <c r="L181" s="53" t="s">
        <v>293</v>
      </c>
      <c r="M181" s="13">
        <v>203</v>
      </c>
      <c r="N181" s="14">
        <f t="shared" si="70"/>
        <v>0.556164383561644</v>
      </c>
      <c r="O181" s="15">
        <v>6800</v>
      </c>
      <c r="P181" s="15">
        <f t="shared" si="77"/>
        <v>1380400</v>
      </c>
      <c r="Q181" s="16">
        <f>IFERROR(VLOOKUP(G181,SCENARIOS!$A$13:$E$18,5,0),0.025)</f>
        <v>0.03</v>
      </c>
      <c r="R181" s="57">
        <f>IFERROR(VLOOKUP(L181,INPUTS!$A$107:$B$120,2,0),0.0082)</f>
        <v>0.0079</v>
      </c>
      <c r="S181" s="52">
        <f t="shared" si="78"/>
        <v>53.72</v>
      </c>
      <c r="T181" s="15">
        <f t="shared" si="79"/>
        <v>10905.16</v>
      </c>
      <c r="U181" s="15">
        <f>T181/INPUTS!$B$7*1000</f>
        <v>13631450</v>
      </c>
      <c r="V181" s="15">
        <f>T181*INPUTS!$B$6</f>
        <v>34460.3056</v>
      </c>
      <c r="W181" s="54" t="s">
        <v>396</v>
      </c>
      <c r="X181" s="54" t="s">
        <v>396</v>
      </c>
      <c r="Y181" s="58">
        <f>IFERROR(VLOOKUP(E181,INPUTS!$A$44:$B$103,2,0),0)</f>
        <v>0.02</v>
      </c>
      <c r="Z181" s="15">
        <f t="shared" si="64"/>
        <v>218.1032</v>
      </c>
      <c r="AA181" s="20">
        <f>IFERROR(VLOOKUP(E181,INPUTS!$A$44:$C$103,3,0),SCENARIOS!$J$26)</f>
        <v>0.06</v>
      </c>
      <c r="AB181" s="15">
        <f t="shared" si="80"/>
        <v>758.524155845603</v>
      </c>
      <c r="AC181" s="20">
        <f>IFERROR(VLOOKUP($E181,INPUTS!$A$44:$G$103,4,0),SCENARIOS!$K$26)</f>
        <v>0.15</v>
      </c>
      <c r="AD181" s="15">
        <f t="shared" si="80"/>
        <v>2198.34347150525</v>
      </c>
      <c r="AE181" s="20">
        <f>IFERROR(VLOOKUP($E181,INPUTS!$A$44:$G$103,5,0),SCENARIOS!$L$26)</f>
        <v>0.3</v>
      </c>
      <c r="AF181" s="15">
        <f t="shared" si="80"/>
        <v>5096.9651858454</v>
      </c>
      <c r="AG181" s="20">
        <f>IFERROR(VLOOKUP($E181,INPUTS!$A$44:$G$103,6,0),SCENARIOS!$M$26)</f>
        <v>0.4</v>
      </c>
      <c r="AH181" s="15">
        <f t="shared" si="66"/>
        <v>7878.372796747</v>
      </c>
      <c r="AI181" s="20">
        <f>IFERROR(VLOOKUP($E181,INPUTS!$A$44:$G$103,7,0),SCENARIOS!$N$26)</f>
        <v>0.5</v>
      </c>
      <c r="AJ181" s="15">
        <f t="shared" si="67"/>
        <v>11416.491663674</v>
      </c>
      <c r="AL181" t="str">
        <f t="shared" si="71"/>
        <v>N</v>
      </c>
      <c r="AM181" s="21">
        <f t="shared" si="72"/>
        <v>22832.9833273479</v>
      </c>
      <c r="BB181" s="2"/>
      <c r="BC181" s="2" t="str">
        <v>GRU</v>
      </c>
      <c r="BD181" s="15">
        <f>SUMIF($E$4:$E$1277,$BC181,$T$4:$T$1277)*(1+INDEX($Q$4:$Q$1277,MATCH($BC181,$E$4:$E1324,0)))^BD$132</f>
        <v>1388509.986</v>
      </c>
      <c r="BE181" s="15">
        <f>SUMIF($E$4:$E$1277,$BC181,$T$4:$T$1277)*(1+INDEX($Q$4:$Q$1277,MATCH($BC181,$E$4:$E1324,0)))^BE$132</f>
        <v>1689334.70447828</v>
      </c>
      <c r="BF181" s="15">
        <f>SUMIF($E$4:$E$1277,$BC181,$T$4:$T$1277)*(1+INDEX($Q$4:$Q$1277,MATCH($BC181,$E$4:$E1324,0)))^BF$132</f>
        <v>2055333.97132855</v>
      </c>
      <c r="BG181" s="15">
        <f>SUMIF($E$4:$E$1277,$BC181,$T$4:$T$1277)*(1+INDEX($Q$4:$Q$1277,MATCH($BC181,$E$4:$E1324,0)))^BG$132</f>
        <v>2500628.0416182</v>
      </c>
      <c r="BH181" s="15">
        <f>SUMIF($E$4:$E$1277,$BC181,$T$4:$T$1277)*(1+INDEX($Q$4:$Q$1277,MATCH($BC181,$E$4:$E1324,0)))^BH$132</f>
        <v>3042396.36465761</v>
      </c>
      <c r="BI181" s="15">
        <f>SUMIF($E$4:$E$1277,$BC181,$T$4:$T$1277)*(1+INDEX($Q$4:$Q$1277,MATCH($BC181,$E$4:$E1324,0)))^BI$132</f>
        <v>3701540.36731189</v>
      </c>
      <c r="BJ181" s="62">
        <f t="shared" si="73"/>
        <v>3701540.36731189</v>
      </c>
      <c r="BK181" s="63" t="str">
        <f t="shared" si="74"/>
        <v>Y</v>
      </c>
      <c r="BL181" s="15"/>
      <c r="BM181" s="2" t="str">
        <v>South Africa</v>
      </c>
      <c r="BN181" s="15">
        <f>SUMIF($F$4:$F$1277,$BM181,$T$4:$T$1277)*(1+INDEX($Q$4:$Q$1277,MATCH($BM181,$F$4:$F1324,0)))^BN$132</f>
        <v>1048579.538</v>
      </c>
      <c r="BO181" s="15">
        <f>SUMIF($F$4:$F$1277,$BM181,$T$4:$T$1277)*(1+INDEX($Q$4:$Q$1277,MATCH($BM181,$F$4:$F1324,0)))^BO$132</f>
        <v>1245383.55766413</v>
      </c>
      <c r="BP181" s="15">
        <f>SUMIF($F$4:$F$1277,$BM181,$T$4:$T$1277)*(1+INDEX($Q$4:$Q$1277,MATCH($BM181,$F$4:$F1324,0)))^BP$132</f>
        <v>1479124.99671547</v>
      </c>
      <c r="BQ181" s="15">
        <f>SUMIF($F$4:$F$1277,$BM181,$T$4:$T$1277)*(1+INDEX($Q$4:$Q$1277,MATCH($BM181,$F$4:$F1324,0)))^BQ$132</f>
        <v>1756736.50293894</v>
      </c>
      <c r="BR181" s="15">
        <f>SUMIF($F$4:$F$1277,$BM181,$T$4:$T$1277)*(1+INDEX($Q$4:$Q$1277,MATCH($BM181,$F$4:$F1324,0)))^BR$132</f>
        <v>2086451.88717056</v>
      </c>
      <c r="BS181" s="15">
        <f>SUMIF($F$4:$F$1277,$BM181,$T$4:$T$1277)*(1+INDEX($Q$4:$Q$1277,MATCH($BM181,$F$4:$F1324,0)))^BS$132</f>
        <v>2478050.33378355</v>
      </c>
    </row>
    <row r="182" ht="15" customHeight="1" spans="1:71">
      <c r="A182" s="6" t="s">
        <v>1118</v>
      </c>
      <c r="B182" s="52" t="s">
        <v>595</v>
      </c>
      <c r="C182" s="52" t="s">
        <v>596</v>
      </c>
      <c r="D182" s="52" t="s">
        <v>929</v>
      </c>
      <c r="E182" s="10" t="s">
        <v>212</v>
      </c>
      <c r="F182" s="52" t="s">
        <v>597</v>
      </c>
      <c r="G182" s="52" t="s">
        <v>165</v>
      </c>
      <c r="H182" s="52" t="s">
        <v>234</v>
      </c>
      <c r="I182" s="52" t="s">
        <v>424</v>
      </c>
      <c r="J182" s="52" t="s">
        <v>173</v>
      </c>
      <c r="K182" s="52" t="s">
        <v>931</v>
      </c>
      <c r="L182" s="53" t="s">
        <v>293</v>
      </c>
      <c r="M182" s="13">
        <v>101</v>
      </c>
      <c r="N182" s="14">
        <f t="shared" si="70"/>
        <v>0.276712328767123</v>
      </c>
      <c r="O182" s="15">
        <v>8000</v>
      </c>
      <c r="P182" s="15">
        <f t="shared" si="77"/>
        <v>808000</v>
      </c>
      <c r="Q182" s="16">
        <f>IFERROR(VLOOKUP(G182,SCENARIOS!$A$13:$E$18,5,0),0.025)</f>
        <v>0.03</v>
      </c>
      <c r="R182" s="57">
        <f>IFERROR(VLOOKUP(L182,INPUTS!$A$107:$B$120,2,0),0.0082)</f>
        <v>0.0079</v>
      </c>
      <c r="S182" s="52">
        <f t="shared" si="78"/>
        <v>63.2</v>
      </c>
      <c r="T182" s="15">
        <f t="shared" si="79"/>
        <v>6383.2</v>
      </c>
      <c r="U182" s="15">
        <f>T182/INPUTS!$B$7*1000</f>
        <v>7979000</v>
      </c>
      <c r="V182" s="15">
        <f>T182*INPUTS!$B$6</f>
        <v>20170.912</v>
      </c>
      <c r="W182" s="54" t="s">
        <v>396</v>
      </c>
      <c r="X182" s="54" t="s">
        <v>396</v>
      </c>
      <c r="Y182" s="58">
        <f>IFERROR(VLOOKUP(E182,INPUTS!$A$44:$B$103,2,0),0)</f>
        <v>0.02</v>
      </c>
      <c r="Z182" s="15">
        <f t="shared" si="64"/>
        <v>127.664</v>
      </c>
      <c r="AA182" s="20">
        <f>IFERROR(VLOOKUP(E182,INPUTS!$A$44:$C$103,3,0),SCENARIOS!$J$26)</f>
        <v>0.06</v>
      </c>
      <c r="AB182" s="15">
        <f t="shared" si="80"/>
        <v>443.992696264306</v>
      </c>
      <c r="AC182" s="20">
        <f>IFERROR(VLOOKUP($E182,INPUTS!$A$44:$G$103,4,0),SCENARIOS!$K$26)</f>
        <v>0.15</v>
      </c>
      <c r="AD182" s="15">
        <f t="shared" si="80"/>
        <v>1286.77305489441</v>
      </c>
      <c r="AE182" s="20">
        <f>IFERROR(VLOOKUP($E182,INPUTS!$A$44:$G$103,5,0),SCENARIOS!$L$26)</f>
        <v>0.3</v>
      </c>
      <c r="AF182" s="15">
        <f t="shared" si="80"/>
        <v>2983.4452840938</v>
      </c>
      <c r="AG182" s="20">
        <f>IFERROR(VLOOKUP($E182,INPUTS!$A$44:$G$103,6,0),SCENARIOS!$M$26)</f>
        <v>0.4</v>
      </c>
      <c r="AH182" s="15">
        <f t="shared" si="66"/>
        <v>4611.50769325672</v>
      </c>
      <c r="AI182" s="20">
        <f>IFERROR(VLOOKUP($E182,INPUTS!$A$44:$G$103,7,0),SCENARIOS!$N$26)</f>
        <v>0.5</v>
      </c>
      <c r="AJ182" s="15">
        <f t="shared" si="67"/>
        <v>6682.50164028439</v>
      </c>
      <c r="AL182" t="str">
        <f t="shared" si="71"/>
        <v>N</v>
      </c>
      <c r="AM182" s="21">
        <f t="shared" si="72"/>
        <v>13365.0032805688</v>
      </c>
      <c r="BB182" s="2"/>
      <c r="BC182" s="2" t="str">
        <v>HAN</v>
      </c>
      <c r="BD182" s="15">
        <f>SUMIF($E$4:$E$1277,$BC182,$T$4:$T$1277)*(1+INDEX($Q$4:$Q$1277,MATCH($BC182,$E$4:$E1325,0)))^BD$132</f>
        <v>793095.36</v>
      </c>
      <c r="BE182" s="15">
        <f>SUMIF($E$4:$E$1277,$BC182,$T$4:$T$1277)*(1+INDEX($Q$4:$Q$1277,MATCH($BC182,$E$4:$E1325,0)))^BE$132</f>
        <v>1012212.9852723</v>
      </c>
      <c r="BF182" s="15">
        <f>SUMIF($E$4:$E$1277,$BC182,$T$4:$T$1277)*(1+INDEX($Q$4:$Q$1277,MATCH($BC182,$E$4:$E1325,0)))^BF$132</f>
        <v>1291868.77042612</v>
      </c>
      <c r="BG182" s="15">
        <f>SUMIF($E$4:$E$1277,$BC182,$T$4:$T$1277)*(1+INDEX($Q$4:$Q$1277,MATCH($BC182,$E$4:$E1325,0)))^BG$132</f>
        <v>1648788.2928644</v>
      </c>
      <c r="BH182" s="15">
        <f>SUMIF($E$4:$E$1277,$BC182,$T$4:$T$1277)*(1+INDEX($Q$4:$Q$1277,MATCH($BC182,$E$4:$E1325,0)))^BH$132</f>
        <v>2104318.09864869</v>
      </c>
      <c r="BI182" s="15">
        <f>SUMIF($E$4:$E$1277,$BC182,$T$4:$T$1277)*(1+INDEX($Q$4:$Q$1277,MATCH($BC182,$E$4:$E1325,0)))^BI$132</f>
        <v>2685702.39094038</v>
      </c>
      <c r="BJ182" s="62">
        <f t="shared" si="73"/>
        <v>2685702.39094038</v>
      </c>
      <c r="BK182" s="63" t="str">
        <f t="shared" si="74"/>
        <v>Y</v>
      </c>
      <c r="BL182" s="15"/>
      <c r="BM182" s="2" t="str">
        <v>South Korea</v>
      </c>
      <c r="BN182" s="15">
        <f>SUMIF($F$4:$F$1277,$BM182,$T$4:$T$1277)*(1+INDEX($Q$4:$Q$1277,MATCH($BM182,$F$4:$F1325,0)))^BN$132</f>
        <v>5137571.821</v>
      </c>
      <c r="BO182" s="15">
        <f>SUMIF($F$4:$F$1277,$BM182,$T$4:$T$1277)*(1+INDEX($Q$4:$Q$1277,MATCH($BM182,$F$4:$F1325,0)))^BO$132</f>
        <v>6556988.19116185</v>
      </c>
      <c r="BP182" s="15">
        <f>SUMIF($F$4:$F$1277,$BM182,$T$4:$T$1277)*(1+INDEX($Q$4:$Q$1277,MATCH($BM182,$F$4:$F1325,0)))^BP$132</f>
        <v>8368563.1339101</v>
      </c>
      <c r="BQ182" s="15">
        <f>SUMIF($F$4:$F$1277,$BM182,$T$4:$T$1277)*(1+INDEX($Q$4:$Q$1277,MATCH($BM182,$F$4:$F1325,0)))^BQ$132</f>
        <v>10680642.8324267</v>
      </c>
      <c r="BR182" s="15">
        <f>SUMIF($F$4:$F$1277,$BM182,$T$4:$T$1277)*(1+INDEX($Q$4:$Q$1277,MATCH($BM182,$F$4:$F1325,0)))^BR$132</f>
        <v>13631507.5226739</v>
      </c>
      <c r="BS182" s="15">
        <f>SUMIF($F$4:$F$1277,$BM182,$T$4:$T$1277)*(1+INDEX($Q$4:$Q$1277,MATCH($BM182,$F$4:$F1325,0)))^BS$132</f>
        <v>17397641.7202688</v>
      </c>
    </row>
    <row r="183" ht="15" customHeight="1" spans="1:71">
      <c r="A183" s="24" t="s">
        <v>1119</v>
      </c>
      <c r="B183" s="52" t="s">
        <v>598</v>
      </c>
      <c r="C183" s="52" t="s">
        <v>599</v>
      </c>
      <c r="D183" s="52" t="s">
        <v>929</v>
      </c>
      <c r="E183" s="10" t="s">
        <v>209</v>
      </c>
      <c r="F183" s="52" t="s">
        <v>600</v>
      </c>
      <c r="G183" s="52" t="s">
        <v>165</v>
      </c>
      <c r="H183" s="52" t="s">
        <v>245</v>
      </c>
      <c r="I183" s="52" t="s">
        <v>930</v>
      </c>
      <c r="J183" s="52" t="s">
        <v>169</v>
      </c>
      <c r="K183" s="52" t="s">
        <v>931</v>
      </c>
      <c r="L183" s="53" t="s">
        <v>295</v>
      </c>
      <c r="M183" s="13">
        <v>777</v>
      </c>
      <c r="N183" s="14">
        <f t="shared" si="70"/>
        <v>2.12876712328767</v>
      </c>
      <c r="O183" s="15">
        <v>6300</v>
      </c>
      <c r="P183" s="15">
        <f t="shared" si="77"/>
        <v>4895100</v>
      </c>
      <c r="Q183" s="16">
        <f>IFERROR(VLOOKUP(G183,SCENARIOS!$A$13:$E$18,5,0),0.025)</f>
        <v>0.03</v>
      </c>
      <c r="R183" s="57">
        <f>IFERROR(VLOOKUP(L183,INPUTS!$A$107:$B$120,2,0),0.0082)</f>
        <v>0.0089</v>
      </c>
      <c r="S183" s="52">
        <f t="shared" si="78"/>
        <v>56.07</v>
      </c>
      <c r="T183" s="15">
        <f t="shared" si="79"/>
        <v>43566.39</v>
      </c>
      <c r="U183" s="15">
        <f>T183/INPUTS!$B$7*1000</f>
        <v>54457987.5</v>
      </c>
      <c r="V183" s="15">
        <f>T183*INPUTS!$B$6</f>
        <v>137669.7924</v>
      </c>
      <c r="W183" s="54" t="s">
        <v>396</v>
      </c>
      <c r="X183" s="54" t="s">
        <v>396</v>
      </c>
      <c r="Y183" s="58">
        <f>IFERROR(VLOOKUP(E183,INPUTS!$A$44:$B$103,2,0),0)</f>
        <v>0.02</v>
      </c>
      <c r="Z183" s="15">
        <f t="shared" si="64"/>
        <v>871.3278</v>
      </c>
      <c r="AA183" s="20">
        <f>IFERROR(VLOOKUP(E183,INPUTS!$A$44:$C$103,3,0),SCENARIOS!$J$26)</f>
        <v>0.06</v>
      </c>
      <c r="AB183" s="15">
        <f t="shared" si="80"/>
        <v>3030.32318627057</v>
      </c>
      <c r="AC183" s="20">
        <f>IFERROR(VLOOKUP($E183,INPUTS!$A$44:$G$103,4,0),SCENARIOS!$K$26)</f>
        <v>0.15</v>
      </c>
      <c r="AD183" s="15">
        <f t="shared" si="80"/>
        <v>8782.43776648409</v>
      </c>
      <c r="AE183" s="20">
        <f>IFERROR(VLOOKUP($E183,INPUTS!$A$44:$G$103,5,0),SCENARIOS!$L$26)</f>
        <v>0.3</v>
      </c>
      <c r="AF183" s="15">
        <f t="shared" si="80"/>
        <v>20362.5048236764</v>
      </c>
      <c r="AG183" s="20">
        <f>IFERROR(VLOOKUP($E183,INPUTS!$A$44:$G$103,6,0),SCENARIOS!$M$26)</f>
        <v>0.4</v>
      </c>
      <c r="AH183" s="15">
        <f t="shared" si="66"/>
        <v>31474.2985731957</v>
      </c>
      <c r="AI183" s="20">
        <f>IFERROR(VLOOKUP($E183,INPUTS!$A$44:$G$103,7,0),SCENARIOS!$N$26)</f>
        <v>0.5</v>
      </c>
      <c r="AJ183" s="15">
        <f t="shared" si="67"/>
        <v>45609.172928354</v>
      </c>
      <c r="AL183" t="str">
        <f t="shared" si="71"/>
        <v>N</v>
      </c>
      <c r="AM183" s="21">
        <f t="shared" si="72"/>
        <v>91218.345856708</v>
      </c>
      <c r="BB183" s="2"/>
      <c r="BC183" s="2" t="str">
        <v>HEL</v>
      </c>
      <c r="BD183" s="15">
        <f>SUMIF($E$4:$E$1277,$BC183,$T$4:$T$1277)*(1+INDEX($Q$4:$Q$1277,MATCH($BC183,$E$4:$E1326,0)))^BD$132</f>
        <v>614079.62</v>
      </c>
      <c r="BE183" s="15">
        <f>SUMIF($E$4:$E$1277,$BC183,$T$4:$T$1277)*(1+INDEX($Q$4:$Q$1277,MATCH($BC183,$E$4:$E1326,0)))^BE$132</f>
        <v>711886.583021996</v>
      </c>
      <c r="BF183" s="15">
        <f>SUMIF($E$4:$E$1277,$BC183,$T$4:$T$1277)*(1+INDEX($Q$4:$Q$1277,MATCH($BC183,$E$4:$E1326,0)))^BF$132</f>
        <v>825271.659539414</v>
      </c>
      <c r="BG183" s="15">
        <f>SUMIF($E$4:$E$1277,$BC183,$T$4:$T$1277)*(1+INDEX($Q$4:$Q$1277,MATCH($BC183,$E$4:$E1326,0)))^BG$132</f>
        <v>956716.039158579</v>
      </c>
      <c r="BH183" s="15">
        <f>SUMIF($E$4:$E$1277,$BC183,$T$4:$T$1277)*(1+INDEX($Q$4:$Q$1277,MATCH($BC183,$E$4:$E1326,0)))^BH$132</f>
        <v>1109096.10066352</v>
      </c>
      <c r="BI183" s="15">
        <f>SUMIF($E$4:$E$1277,$BC183,$T$4:$T$1277)*(1+INDEX($Q$4:$Q$1277,MATCH($BC183,$E$4:$E1326,0)))^BI$132</f>
        <v>1285746.35540645</v>
      </c>
      <c r="BJ183" s="62">
        <f t="shared" si="73"/>
        <v>1285746.35540645</v>
      </c>
      <c r="BK183" s="63" t="str">
        <f t="shared" si="74"/>
        <v>Y</v>
      </c>
      <c r="BL183" s="15"/>
      <c r="BM183" s="2" t="str">
        <v>Spain</v>
      </c>
      <c r="BN183" s="15">
        <f>SUMIF($F$4:$F$1277,$BM183,$T$4:$T$1277)*(1+INDEX($Q$4:$Q$1277,MATCH($BM183,$F$4:$F1326,0)))^BN$132</f>
        <v>4108742.49</v>
      </c>
      <c r="BO183" s="15">
        <f>SUMIF($F$4:$F$1277,$BM183,$T$4:$T$1277)*(1+INDEX($Q$4:$Q$1277,MATCH($BM183,$F$4:$F1326,0)))^BO$132</f>
        <v>4763158.64663183</v>
      </c>
      <c r="BP183" s="15">
        <f>SUMIF($F$4:$F$1277,$BM183,$T$4:$T$1277)*(1+INDEX($Q$4:$Q$1277,MATCH($BM183,$F$4:$F1326,0)))^BP$132</f>
        <v>5521806.33081815</v>
      </c>
      <c r="BQ183" s="15">
        <f>SUMIF($F$4:$F$1277,$BM183,$T$4:$T$1277)*(1+INDEX($Q$4:$Q$1277,MATCH($BM183,$F$4:$F1326,0)))^BQ$132</f>
        <v>6401286.92262309</v>
      </c>
      <c r="BR183" s="15">
        <f>SUMIF($F$4:$F$1277,$BM183,$T$4:$T$1277)*(1+INDEX($Q$4:$Q$1277,MATCH($BM183,$F$4:$F1326,0)))^BR$132</f>
        <v>7420845.97155258</v>
      </c>
      <c r="BS183" s="15">
        <f>SUMIF($F$4:$F$1277,$BM183,$T$4:$T$1277)*(1+INDEX($Q$4:$Q$1277,MATCH($BM183,$F$4:$F1326,0)))^BS$132</f>
        <v>8602794.3441945</v>
      </c>
    </row>
    <row r="184" ht="15" customHeight="1" spans="1:71">
      <c r="A184" s="6" t="s">
        <v>1120</v>
      </c>
      <c r="B184" s="52" t="s">
        <v>598</v>
      </c>
      <c r="C184" s="52" t="s">
        <v>599</v>
      </c>
      <c r="D184" s="52" t="s">
        <v>929</v>
      </c>
      <c r="E184" s="10" t="s">
        <v>209</v>
      </c>
      <c r="F184" s="52" t="s">
        <v>600</v>
      </c>
      <c r="G184" s="52" t="s">
        <v>165</v>
      </c>
      <c r="H184" s="52" t="s">
        <v>242</v>
      </c>
      <c r="I184" s="52" t="s">
        <v>421</v>
      </c>
      <c r="J184" s="52" t="s">
        <v>173</v>
      </c>
      <c r="K184" s="52" t="s">
        <v>931</v>
      </c>
      <c r="L184" s="53" t="s">
        <v>295</v>
      </c>
      <c r="M184" s="13">
        <v>259</v>
      </c>
      <c r="N184" s="14">
        <f t="shared" si="70"/>
        <v>0.70958904109589</v>
      </c>
      <c r="O184" s="15">
        <v>10200</v>
      </c>
      <c r="P184" s="15">
        <f t="shared" si="77"/>
        <v>2641800</v>
      </c>
      <c r="Q184" s="16">
        <f>IFERROR(VLOOKUP(G184,SCENARIOS!$A$13:$E$18,5,0),0.025)</f>
        <v>0.03</v>
      </c>
      <c r="R184" s="57">
        <f>IFERROR(VLOOKUP(L184,INPUTS!$A$107:$B$120,2,0),0.0082)</f>
        <v>0.0089</v>
      </c>
      <c r="S184" s="52">
        <f t="shared" si="78"/>
        <v>90.78</v>
      </c>
      <c r="T184" s="15">
        <f t="shared" si="79"/>
        <v>23512.02</v>
      </c>
      <c r="U184" s="15">
        <f>T184/INPUTS!$B$7*1000</f>
        <v>29390025</v>
      </c>
      <c r="V184" s="15">
        <f>T184*INPUTS!$B$6</f>
        <v>74297.9832</v>
      </c>
      <c r="W184" s="54" t="s">
        <v>396</v>
      </c>
      <c r="X184" s="54" t="s">
        <v>396</v>
      </c>
      <c r="Y184" s="58">
        <f>IFERROR(VLOOKUP(E184,INPUTS!$A$44:$B$103,2,0),0)</f>
        <v>0.02</v>
      </c>
      <c r="Z184" s="15">
        <f t="shared" si="64"/>
        <v>470.2404</v>
      </c>
      <c r="AA184" s="20">
        <f>IFERROR(VLOOKUP(E184,INPUTS!$A$44:$C$103,3,0),SCENARIOS!$J$26)</f>
        <v>0.06</v>
      </c>
      <c r="AB184" s="15">
        <f t="shared" si="80"/>
        <v>1635.41251322538</v>
      </c>
      <c r="AC184" s="20">
        <f>IFERROR(VLOOKUP($E184,INPUTS!$A$44:$G$103,4,0),SCENARIOS!$K$26)</f>
        <v>0.15</v>
      </c>
      <c r="AD184" s="15">
        <f t="shared" si="80"/>
        <v>4739.72831841999</v>
      </c>
      <c r="AE184" s="20">
        <f>IFERROR(VLOOKUP($E184,INPUTS!$A$44:$G$103,5,0),SCENARIOS!$L$26)</f>
        <v>0.3</v>
      </c>
      <c r="AF184" s="15">
        <f t="shared" si="80"/>
        <v>10989.2883175397</v>
      </c>
      <c r="AG184" s="20">
        <f>IFERROR(VLOOKUP($E184,INPUTS!$A$44:$G$103,6,0),SCENARIOS!$M$26)</f>
        <v>0.4</v>
      </c>
      <c r="AH184" s="15">
        <f t="shared" si="66"/>
        <v>16986.1293887088</v>
      </c>
      <c r="AI184" s="20">
        <f>IFERROR(VLOOKUP($E184,INPUTS!$A$44:$G$103,7,0),SCENARIOS!$N$26)</f>
        <v>0.5</v>
      </c>
      <c r="AJ184" s="15">
        <f t="shared" si="67"/>
        <v>24614.4742787942</v>
      </c>
      <c r="AL184" t="str">
        <f t="shared" si="71"/>
        <v>N</v>
      </c>
      <c r="AM184" s="21">
        <f t="shared" si="72"/>
        <v>49228.9485575885</v>
      </c>
      <c r="BB184" s="2"/>
      <c r="BC184" s="2" t="str">
        <v>HKG</v>
      </c>
      <c r="BD184" s="15">
        <f>SUMIF($E$4:$E$1277,$BC184,$T$4:$T$1277)*(1+INDEX($Q$4:$Q$1277,MATCH($BC184,$E$4:$E1327,0)))^BD$132</f>
        <v>4554221.2125</v>
      </c>
      <c r="BE184" s="15">
        <f>SUMIF($E$4:$E$1277,$BC184,$T$4:$T$1277)*(1+INDEX($Q$4:$Q$1277,MATCH($BC184,$E$4:$E1327,0)))^BE$132</f>
        <v>5812468.56506015</v>
      </c>
      <c r="BF184" s="15">
        <f>SUMIF($E$4:$E$1277,$BC184,$T$4:$T$1277)*(1+INDEX($Q$4:$Q$1277,MATCH($BC184,$E$4:$E1327,0)))^BF$132</f>
        <v>7418346.4621971</v>
      </c>
      <c r="BG184" s="15">
        <f>SUMIF($E$4:$E$1277,$BC184,$T$4:$T$1277)*(1+INDEX($Q$4:$Q$1277,MATCH($BC184,$E$4:$E1327,0)))^BG$132</f>
        <v>9467898.81393926</v>
      </c>
      <c r="BH184" s="15">
        <f>SUMIF($E$4:$E$1277,$BC184,$T$4:$T$1277)*(1+INDEX($Q$4:$Q$1277,MATCH($BC184,$E$4:$E1327,0)))^BH$132</f>
        <v>12083704.6918463</v>
      </c>
      <c r="BI184" s="15">
        <f>SUMIF($E$4:$E$1277,$BC184,$T$4:$T$1277)*(1+INDEX($Q$4:$Q$1277,MATCH($BC184,$E$4:$E1327,0)))^BI$132</f>
        <v>15422209.5048982</v>
      </c>
      <c r="BJ184" s="62">
        <f t="shared" si="73"/>
        <v>15422209.5048982</v>
      </c>
      <c r="BK184" s="63" t="str">
        <f t="shared" si="74"/>
        <v>Y</v>
      </c>
      <c r="BL184" s="15"/>
      <c r="BM184" s="2" t="str">
        <v>Sweden</v>
      </c>
      <c r="BN184" s="15">
        <f>SUMIF($F$4:$F$1277,$BM184,$T$4:$T$1277)*(1+INDEX($Q$4:$Q$1277,MATCH($BM184,$F$4:$F1327,0)))^BN$132</f>
        <v>570619.875</v>
      </c>
      <c r="BO184" s="15">
        <f>SUMIF($F$4:$F$1277,$BM184,$T$4:$T$1277)*(1+INDEX($Q$4:$Q$1277,MATCH($BM184,$F$4:$F1327,0)))^BO$132</f>
        <v>661504.827367807</v>
      </c>
      <c r="BP184" s="15">
        <f>SUMIF($F$4:$F$1277,$BM184,$T$4:$T$1277)*(1+INDEX($Q$4:$Q$1277,MATCH($BM184,$F$4:$F1327,0)))^BP$132</f>
        <v>766865.396391795</v>
      </c>
      <c r="BQ184" s="15">
        <f>SUMIF($F$4:$F$1277,$BM184,$T$4:$T$1277)*(1+INDEX($Q$4:$Q$1277,MATCH($BM184,$F$4:$F1327,0)))^BQ$132</f>
        <v>889007.172514801</v>
      </c>
      <c r="BR184" s="15">
        <f>SUMIF($F$4:$F$1277,$BM184,$T$4:$T$1277)*(1+INDEX($Q$4:$Q$1277,MATCH($BM184,$F$4:$F1327,0)))^BR$132</f>
        <v>1030602.96696316</v>
      </c>
      <c r="BS184" s="15">
        <f>SUMIF($F$4:$F$1277,$BM184,$T$4:$T$1277)*(1+INDEX($Q$4:$Q$1277,MATCH($BM184,$F$4:$F1327,0)))^BS$132</f>
        <v>1194751.30049705</v>
      </c>
    </row>
    <row r="185" ht="15" customHeight="1" spans="1:71">
      <c r="A185" s="24" t="s">
        <v>1121</v>
      </c>
      <c r="B185" s="52" t="s">
        <v>598</v>
      </c>
      <c r="C185" s="52" t="s">
        <v>599</v>
      </c>
      <c r="D185" s="52" t="s">
        <v>929</v>
      </c>
      <c r="E185" s="10" t="s">
        <v>209</v>
      </c>
      <c r="F185" s="52" t="s">
        <v>600</v>
      </c>
      <c r="G185" s="52" t="s">
        <v>165</v>
      </c>
      <c r="H185" s="52" t="s">
        <v>234</v>
      </c>
      <c r="I185" s="52" t="s">
        <v>424</v>
      </c>
      <c r="J185" s="52" t="s">
        <v>173</v>
      </c>
      <c r="K185" s="52" t="s">
        <v>931</v>
      </c>
      <c r="L185" s="53" t="s">
        <v>295</v>
      </c>
      <c r="M185" s="13">
        <v>259</v>
      </c>
      <c r="N185" s="14">
        <f t="shared" si="70"/>
        <v>0.70958904109589</v>
      </c>
      <c r="O185" s="15">
        <v>9700</v>
      </c>
      <c r="P185" s="15">
        <f t="shared" si="77"/>
        <v>2512300</v>
      </c>
      <c r="Q185" s="16">
        <f>IFERROR(VLOOKUP(G185,SCENARIOS!$A$13:$E$18,5,0),0.025)</f>
        <v>0.03</v>
      </c>
      <c r="R185" s="57">
        <f>IFERROR(VLOOKUP(L185,INPUTS!$A$107:$B$120,2,0),0.0082)</f>
        <v>0.0089</v>
      </c>
      <c r="S185" s="52">
        <f t="shared" si="78"/>
        <v>86.33</v>
      </c>
      <c r="T185" s="15">
        <f t="shared" si="79"/>
        <v>22359.47</v>
      </c>
      <c r="U185" s="15">
        <f>T185/INPUTS!$B$7*1000</f>
        <v>27949337.5</v>
      </c>
      <c r="V185" s="15">
        <f>T185*INPUTS!$B$6</f>
        <v>70655.9252</v>
      </c>
      <c r="W185" s="54" t="s">
        <v>396</v>
      </c>
      <c r="X185" s="54" t="s">
        <v>396</v>
      </c>
      <c r="Y185" s="58">
        <f>IFERROR(VLOOKUP(E185,INPUTS!$A$44:$B$103,2,0),0)</f>
        <v>0.02</v>
      </c>
      <c r="Z185" s="15">
        <f t="shared" si="64"/>
        <v>447.1894</v>
      </c>
      <c r="AA185" s="20">
        <f>IFERROR(VLOOKUP(E185,INPUTS!$A$44:$C$103,3,0),SCENARIOS!$J$26)</f>
        <v>0.06</v>
      </c>
      <c r="AB185" s="15">
        <f t="shared" si="80"/>
        <v>1555.24523316532</v>
      </c>
      <c r="AC185" s="20">
        <f>IFERROR(VLOOKUP($E185,INPUTS!$A$44:$G$103,4,0),SCENARIOS!$K$26)</f>
        <v>0.15</v>
      </c>
      <c r="AD185" s="15">
        <f t="shared" si="80"/>
        <v>4507.38869496803</v>
      </c>
      <c r="AE185" s="20">
        <f>IFERROR(VLOOKUP($E185,INPUTS!$A$44:$G$103,5,0),SCENARIOS!$L$26)</f>
        <v>0.3</v>
      </c>
      <c r="AF185" s="15">
        <f t="shared" si="80"/>
        <v>10450.5977137387</v>
      </c>
      <c r="AG185" s="20">
        <f>IFERROR(VLOOKUP($E185,INPUTS!$A$44:$G$103,6,0),SCENARIOS!$M$26)</f>
        <v>0.4</v>
      </c>
      <c r="AH185" s="15">
        <f t="shared" si="66"/>
        <v>16153.4759873015</v>
      </c>
      <c r="AI185" s="20">
        <f>IFERROR(VLOOKUP($E185,INPUTS!$A$44:$G$103,7,0),SCENARIOS!$N$26)</f>
        <v>0.5</v>
      </c>
      <c r="AJ185" s="15">
        <f t="shared" si="67"/>
        <v>23407.8824023828</v>
      </c>
      <c r="AL185" t="str">
        <f t="shared" si="71"/>
        <v>N</v>
      </c>
      <c r="AM185" s="21">
        <f t="shared" si="72"/>
        <v>46815.7648047655</v>
      </c>
      <c r="BB185" s="2"/>
      <c r="BC185" s="2" t="str">
        <v>HND</v>
      </c>
      <c r="BD185" s="15">
        <f>SUMIF($E$4:$E$1277,$BC185,$T$4:$T$1277)*(1+INDEX($Q$4:$Q$1277,MATCH($BC185,$E$4:$E1328,0)))^BD$132</f>
        <v>418915.421</v>
      </c>
      <c r="BE185" s="15">
        <f>SUMIF($E$4:$E$1277,$BC185,$T$4:$T$1277)*(1+INDEX($Q$4:$Q$1277,MATCH($BC185,$E$4:$E1328,0)))^BE$132</f>
        <v>534654.028069225</v>
      </c>
      <c r="BF185" s="15">
        <f>SUMIF($E$4:$E$1277,$BC185,$T$4:$T$1277)*(1+INDEX($Q$4:$Q$1277,MATCH($BC185,$E$4:$E1328,0)))^BF$132</f>
        <v>682369.07834111</v>
      </c>
      <c r="BG185" s="15">
        <f>SUMIF($E$4:$E$1277,$BC185,$T$4:$T$1277)*(1+INDEX($Q$4:$Q$1277,MATCH($BC185,$E$4:$E1328,0)))^BG$132</f>
        <v>870895.073506877</v>
      </c>
      <c r="BH185" s="15">
        <f>SUMIF($E$4:$E$1277,$BC185,$T$4:$T$1277)*(1+INDEX($Q$4:$Q$1277,MATCH($BC185,$E$4:$E1328,0)))^BH$132</f>
        <v>1111507.32518891</v>
      </c>
      <c r="BI185" s="15">
        <f>SUMIF($E$4:$E$1277,$BC185,$T$4:$T$1277)*(1+INDEX($Q$4:$Q$1277,MATCH($BC185,$E$4:$E1328,0)))^BI$132</f>
        <v>1418596.3057223</v>
      </c>
      <c r="BJ185" s="62">
        <f t="shared" si="73"/>
        <v>1418596.3057223</v>
      </c>
      <c r="BK185" s="63" t="str">
        <f t="shared" si="74"/>
        <v>Y</v>
      </c>
      <c r="BL185" s="15"/>
      <c r="BM185" s="2" t="str">
        <v>Switzerland</v>
      </c>
      <c r="BN185" s="15">
        <f>SUMIF($F$4:$F$1277,$BM185,$T$4:$T$1277)*(1+INDEX($Q$4:$Q$1277,MATCH($BM185,$F$4:$F1328,0)))^BN$132</f>
        <v>1628938.88</v>
      </c>
      <c r="BO185" s="15">
        <f>SUMIF($F$4:$F$1277,$BM185,$T$4:$T$1277)*(1+INDEX($Q$4:$Q$1277,MATCH($BM185,$F$4:$F1328,0)))^BO$132</f>
        <v>1888386.61220328</v>
      </c>
      <c r="BP185" s="15">
        <f>SUMIF($F$4:$F$1277,$BM185,$T$4:$T$1277)*(1+INDEX($Q$4:$Q$1277,MATCH($BM185,$F$4:$F1328,0)))^BP$132</f>
        <v>2189157.64178247</v>
      </c>
      <c r="BQ185" s="15">
        <f>SUMIF($F$4:$F$1277,$BM185,$T$4:$T$1277)*(1+INDEX($Q$4:$Q$1277,MATCH($BM185,$F$4:$F1328,0)))^BQ$132</f>
        <v>2537833.69867414</v>
      </c>
      <c r="BR185" s="15">
        <f>SUMIF($F$4:$F$1277,$BM185,$T$4:$T$1277)*(1+INDEX($Q$4:$Q$1277,MATCH($BM185,$F$4:$F1328,0)))^BR$132</f>
        <v>2942044.81175781</v>
      </c>
      <c r="BS185" s="15">
        <f>SUMIF($F$4:$F$1277,$BM185,$T$4:$T$1277)*(1+INDEX($Q$4:$Q$1277,MATCH($BM185,$F$4:$F1328,0)))^BS$132</f>
        <v>3410636.27569965</v>
      </c>
    </row>
    <row r="186" ht="15" customHeight="1" spans="1:71">
      <c r="A186" s="6" t="s">
        <v>1122</v>
      </c>
      <c r="B186" s="52" t="s">
        <v>601</v>
      </c>
      <c r="C186" s="52" t="s">
        <v>602</v>
      </c>
      <c r="D186" s="52" t="s">
        <v>929</v>
      </c>
      <c r="E186" s="10" t="s">
        <v>210</v>
      </c>
      <c r="F186" s="52" t="s">
        <v>603</v>
      </c>
      <c r="G186" s="52" t="s">
        <v>165</v>
      </c>
      <c r="H186" s="52" t="s">
        <v>245</v>
      </c>
      <c r="I186" s="52" t="s">
        <v>930</v>
      </c>
      <c r="J186" s="52" t="s">
        <v>169</v>
      </c>
      <c r="K186" s="52" t="s">
        <v>931</v>
      </c>
      <c r="L186" s="53" t="s">
        <v>295</v>
      </c>
      <c r="M186" s="13">
        <v>310</v>
      </c>
      <c r="N186" s="14">
        <f t="shared" si="70"/>
        <v>0.849315068493151</v>
      </c>
      <c r="O186" s="15">
        <v>6900</v>
      </c>
      <c r="P186" s="15">
        <f t="shared" si="77"/>
        <v>2139000</v>
      </c>
      <c r="Q186" s="16">
        <f>IFERROR(VLOOKUP(G186,SCENARIOS!$A$13:$E$18,5,0),0.025)</f>
        <v>0.03</v>
      </c>
      <c r="R186" s="57">
        <f>IFERROR(VLOOKUP(L186,INPUTS!$A$107:$B$120,2,0),0.0082)</f>
        <v>0.0089</v>
      </c>
      <c r="S186" s="52">
        <f t="shared" si="78"/>
        <v>61.41</v>
      </c>
      <c r="T186" s="15">
        <f t="shared" si="79"/>
        <v>19037.1</v>
      </c>
      <c r="U186" s="15">
        <f>T186/INPUTS!$B$7*1000</f>
        <v>23796375</v>
      </c>
      <c r="V186" s="15">
        <f>T186*INPUTS!$B$6</f>
        <v>60157.236</v>
      </c>
      <c r="W186" s="54" t="s">
        <v>396</v>
      </c>
      <c r="X186" s="54" t="s">
        <v>396</v>
      </c>
      <c r="Y186" s="58">
        <f>IFERROR(VLOOKUP(E186,INPUTS!$A$44:$B$103,2,0),0)</f>
        <v>0.02</v>
      </c>
      <c r="Z186" s="15">
        <f t="shared" si="64"/>
        <v>380.742</v>
      </c>
      <c r="AA186" s="20">
        <f>IFERROR(VLOOKUP(E186,INPUTS!$A$44:$C$103,3,0),SCENARIOS!$J$26)</f>
        <v>0.06</v>
      </c>
      <c r="AB186" s="15">
        <f t="shared" si="80"/>
        <v>1324.15298879139</v>
      </c>
      <c r="AC186" s="20">
        <f>IFERROR(VLOOKUP($E186,INPUTS!$A$44:$G$103,4,0),SCENARIOS!$K$26)</f>
        <v>0.15</v>
      </c>
      <c r="AD186" s="15">
        <f t="shared" si="80"/>
        <v>3837.6405757818</v>
      </c>
      <c r="AE186" s="20">
        <f>IFERROR(VLOOKUP($E186,INPUTS!$A$44:$G$103,5,0),SCENARIOS!$L$26)</f>
        <v>0.3</v>
      </c>
      <c r="AF186" s="15">
        <f t="shared" si="80"/>
        <v>8897.75445197112</v>
      </c>
      <c r="AG186" s="20">
        <f>IFERROR(VLOOKUP($E186,INPUTS!$A$44:$G$103,6,0),SCENARIOS!$M$26)</f>
        <v>0.4</v>
      </c>
      <c r="AH186" s="15">
        <f t="shared" si="66"/>
        <v>13753.24807421</v>
      </c>
      <c r="AI186" s="20">
        <f>IFERROR(VLOOKUP($E186,INPUTS!$A$44:$G$103,7,0),SCENARIOS!$N$26)</f>
        <v>0.5</v>
      </c>
      <c r="AJ186" s="15">
        <f t="shared" si="67"/>
        <v>19929.7299123101</v>
      </c>
      <c r="AL186" t="str">
        <f t="shared" si="71"/>
        <v>N</v>
      </c>
      <c r="AM186" s="21">
        <f t="shared" si="72"/>
        <v>39859.4598246202</v>
      </c>
      <c r="BB186" s="2"/>
      <c r="BC186" s="2" t="str">
        <v>HNL</v>
      </c>
      <c r="BD186" s="15">
        <f>SUMIF($E$4:$E$1277,$BC186,$T$4:$T$1277)*(1+INDEX($Q$4:$Q$1277,MATCH($BC186,$E$4:$E1329,0)))^BD$132</f>
        <v>359205.264</v>
      </c>
      <c r="BE186" s="15">
        <f>SUMIF($E$4:$E$1277,$BC186,$T$4:$T$1277)*(1+INDEX($Q$4:$Q$1277,MATCH($BC186,$E$4:$E1329,0)))^BE$132</f>
        <v>406407.785803145</v>
      </c>
      <c r="BF186" s="15">
        <f>SUMIF($E$4:$E$1277,$BC186,$T$4:$T$1277)*(1+INDEX($Q$4:$Q$1277,MATCH($BC186,$E$4:$E1329,0)))^BF$132</f>
        <v>459813.106640372</v>
      </c>
      <c r="BG186" s="15">
        <f>SUMIF($E$4:$E$1277,$BC186,$T$4:$T$1277)*(1+INDEX($Q$4:$Q$1277,MATCH($BC186,$E$4:$E1329,0)))^BG$132</f>
        <v>520236.32524767</v>
      </c>
      <c r="BH186" s="15">
        <f>SUMIF($E$4:$E$1277,$BC186,$T$4:$T$1277)*(1+INDEX($Q$4:$Q$1277,MATCH($BC186,$E$4:$E1329,0)))^BH$132</f>
        <v>588599.651029252</v>
      </c>
      <c r="BI186" s="15">
        <f>SUMIF($E$4:$E$1277,$BC186,$T$4:$T$1277)*(1+INDEX($Q$4:$Q$1277,MATCH($BC186,$E$4:$E1329,0)))^BI$132</f>
        <v>665946.479279051</v>
      </c>
      <c r="BJ186" s="62">
        <f t="shared" si="73"/>
        <v>665946.479279051</v>
      </c>
      <c r="BK186" s="63" t="str">
        <f t="shared" si="74"/>
        <v>Y</v>
      </c>
      <c r="BL186" s="15"/>
      <c r="BM186" s="2" t="str">
        <v>Taiwan</v>
      </c>
      <c r="BN186" s="15">
        <f>SUMIF($F$4:$F$1277,$BM186,$T$4:$T$1277)*(1+INDEX($Q$4:$Q$1277,MATCH($BM186,$F$4:$F1329,0)))^BN$132</f>
        <v>2905017.115</v>
      </c>
      <c r="BO186" s="15">
        <f>SUMIF($F$4:$F$1277,$BM186,$T$4:$T$1277)*(1+INDEX($Q$4:$Q$1277,MATCH($BM186,$F$4:$F1329,0)))^BO$132</f>
        <v>3707619.78262144</v>
      </c>
      <c r="BP186" s="15">
        <f>SUMIF($F$4:$F$1277,$BM186,$T$4:$T$1277)*(1+INDEX($Q$4:$Q$1277,MATCH($BM186,$F$4:$F1329,0)))^BP$132</f>
        <v>4731966.76932</v>
      </c>
      <c r="BQ186" s="15">
        <f>SUMIF($F$4:$F$1277,$BM186,$T$4:$T$1277)*(1+INDEX($Q$4:$Q$1277,MATCH($BM186,$F$4:$F1329,0)))^BQ$132</f>
        <v>6039321.94204581</v>
      </c>
      <c r="BR186" s="15">
        <f>SUMIF($F$4:$F$1277,$BM186,$T$4:$T$1277)*(1+INDEX($Q$4:$Q$1277,MATCH($BM186,$F$4:$F1329,0)))^BR$132</f>
        <v>7707875.24463477</v>
      </c>
      <c r="BS186" s="15">
        <f>SUMIF($F$4:$F$1277,$BM186,$T$4:$T$1277)*(1+INDEX($Q$4:$Q$1277,MATCH($BM186,$F$4:$F1329,0)))^BS$132</f>
        <v>9837419.06077753</v>
      </c>
    </row>
    <row r="187" ht="15" customHeight="1" spans="1:71">
      <c r="A187" s="24" t="s">
        <v>1123</v>
      </c>
      <c r="B187" s="52" t="s">
        <v>601</v>
      </c>
      <c r="C187" s="52" t="s">
        <v>602</v>
      </c>
      <c r="D187" s="52" t="s">
        <v>929</v>
      </c>
      <c r="E187" s="10" t="s">
        <v>210</v>
      </c>
      <c r="F187" s="52" t="s">
        <v>603</v>
      </c>
      <c r="G187" s="52" t="s">
        <v>165</v>
      </c>
      <c r="H187" s="52" t="s">
        <v>545</v>
      </c>
      <c r="I187" s="52" t="s">
        <v>544</v>
      </c>
      <c r="J187" s="52" t="s">
        <v>173</v>
      </c>
      <c r="K187" s="52" t="s">
        <v>931</v>
      </c>
      <c r="L187" s="53" t="s">
        <v>295</v>
      </c>
      <c r="M187" s="13">
        <v>310</v>
      </c>
      <c r="N187" s="14">
        <f t="shared" si="70"/>
        <v>0.849315068493151</v>
      </c>
      <c r="O187" s="15">
        <v>8600</v>
      </c>
      <c r="P187" s="15">
        <f t="shared" si="77"/>
        <v>2666000</v>
      </c>
      <c r="Q187" s="16">
        <f>IFERROR(VLOOKUP(G187,SCENARIOS!$A$13:$E$18,5,0),0.025)</f>
        <v>0.03</v>
      </c>
      <c r="R187" s="57">
        <f>IFERROR(VLOOKUP(L187,INPUTS!$A$107:$B$120,2,0),0.0082)</f>
        <v>0.0089</v>
      </c>
      <c r="S187" s="52">
        <f t="shared" si="78"/>
        <v>76.54</v>
      </c>
      <c r="T187" s="15">
        <f t="shared" si="79"/>
        <v>23727.4</v>
      </c>
      <c r="U187" s="15">
        <f>T187/INPUTS!$B$7*1000</f>
        <v>29659250</v>
      </c>
      <c r="V187" s="15">
        <f>T187*INPUTS!$B$6</f>
        <v>74978.584</v>
      </c>
      <c r="W187" s="54" t="s">
        <v>396</v>
      </c>
      <c r="X187" s="54" t="s">
        <v>396</v>
      </c>
      <c r="Y187" s="58">
        <f>IFERROR(VLOOKUP(E187,INPUTS!$A$44:$B$103,2,0),0)</f>
        <v>0.02</v>
      </c>
      <c r="Z187" s="15">
        <f t="shared" si="64"/>
        <v>474.548</v>
      </c>
      <c r="AA187" s="20">
        <f>IFERROR(VLOOKUP(E187,INPUTS!$A$44:$C$103,3,0),SCENARIOS!$J$26)</f>
        <v>0.06</v>
      </c>
      <c r="AB187" s="15">
        <f t="shared" si="80"/>
        <v>1650.39358023275</v>
      </c>
      <c r="AC187" s="20">
        <f>IFERROR(VLOOKUP($E187,INPUTS!$A$44:$G$103,4,0),SCENARIOS!$K$26)</f>
        <v>0.15</v>
      </c>
      <c r="AD187" s="15">
        <f t="shared" si="80"/>
        <v>4783.14622488746</v>
      </c>
      <c r="AE187" s="20">
        <f>IFERROR(VLOOKUP($E187,INPUTS!$A$44:$G$103,5,0),SCENARIOS!$L$26)</f>
        <v>0.3</v>
      </c>
      <c r="AF187" s="15">
        <f t="shared" si="80"/>
        <v>11089.9548241959</v>
      </c>
      <c r="AG187" s="20">
        <f>IFERROR(VLOOKUP($E187,INPUTS!$A$44:$G$103,6,0),SCENARIOS!$M$26)</f>
        <v>0.4</v>
      </c>
      <c r="AH187" s="15">
        <f t="shared" si="66"/>
        <v>17141.729483798</v>
      </c>
      <c r="AI187" s="20">
        <f>IFERROR(VLOOKUP($E187,INPUTS!$A$44:$G$103,7,0),SCENARIOS!$N$26)</f>
        <v>0.5</v>
      </c>
      <c r="AJ187" s="15">
        <f t="shared" si="67"/>
        <v>24839.9532240387</v>
      </c>
      <c r="AL187" t="str">
        <f t="shared" si="71"/>
        <v>N</v>
      </c>
      <c r="AM187" s="21">
        <f t="shared" si="72"/>
        <v>49679.9064480774</v>
      </c>
      <c r="BB187" s="2"/>
      <c r="BC187" s="2" t="str">
        <v>IAH</v>
      </c>
      <c r="BD187" s="15">
        <f>SUMIF($E$4:$E$1277,$BC187,$T$4:$T$1277)*(1+INDEX($Q$4:$Q$1277,MATCH($BC187,$E$4:$E1330,0)))^BD$132</f>
        <v>619367.682</v>
      </c>
      <c r="BE187" s="15">
        <f>SUMIF($E$4:$E$1277,$BC187,$T$4:$T$1277)*(1+INDEX($Q$4:$Q$1277,MATCH($BC187,$E$4:$E1330,0)))^BE$132</f>
        <v>700757.682213829</v>
      </c>
      <c r="BF187" s="15">
        <f>SUMIF($E$4:$E$1277,$BC187,$T$4:$T$1277)*(1+INDEX($Q$4:$Q$1277,MATCH($BC187,$E$4:$E1330,0)))^BF$132</f>
        <v>792842.996902924</v>
      </c>
      <c r="BG187" s="15">
        <f>SUMIF($E$4:$E$1277,$BC187,$T$4:$T$1277)*(1+INDEX($Q$4:$Q$1277,MATCH($BC187,$E$4:$E1330,0)))^BG$132</f>
        <v>897029.078228785</v>
      </c>
      <c r="BH187" s="15">
        <f>SUMIF($E$4:$E$1277,$BC187,$T$4:$T$1277)*(1+INDEX($Q$4:$Q$1277,MATCH($BC187,$E$4:$E1330,0)))^BH$132</f>
        <v>1014906.06630975</v>
      </c>
      <c r="BI187" s="15">
        <f>SUMIF($E$4:$E$1277,$BC187,$T$4:$T$1277)*(1+INDEX($Q$4:$Q$1277,MATCH($BC187,$E$4:$E1330,0)))^BI$132</f>
        <v>1148273.05873537</v>
      </c>
      <c r="BJ187" s="62">
        <f t="shared" si="73"/>
        <v>1148273.05873537</v>
      </c>
      <c r="BK187" s="63" t="str">
        <f t="shared" si="74"/>
        <v>Y</v>
      </c>
      <c r="BL187" s="15"/>
      <c r="BM187" s="2" t="str">
        <v>Thailand</v>
      </c>
      <c r="BN187" s="15">
        <f>SUMIF($F$4:$F$1277,$BM187,$T$4:$T$1277)*(1+INDEX($Q$4:$Q$1277,MATCH($BM187,$F$4:$F1330,0)))^BN$132</f>
        <v>3036648.7715</v>
      </c>
      <c r="BO187" s="15">
        <f>SUMIF($F$4:$F$1277,$BM187,$T$4:$T$1277)*(1+INDEX($Q$4:$Q$1277,MATCH($BM187,$F$4:$F1330,0)))^BO$132</f>
        <v>3875618.83885373</v>
      </c>
      <c r="BP187" s="15">
        <f>SUMIF($F$4:$F$1277,$BM187,$T$4:$T$1277)*(1+INDEX($Q$4:$Q$1277,MATCH($BM187,$F$4:$F1330,0)))^BP$132</f>
        <v>4946380.86730667</v>
      </c>
      <c r="BQ187" s="15">
        <f>SUMIF($F$4:$F$1277,$BM187,$T$4:$T$1277)*(1+INDEX($Q$4:$Q$1277,MATCH($BM187,$F$4:$F1330,0)))^BQ$132</f>
        <v>6312974.70204626</v>
      </c>
      <c r="BR187" s="15">
        <f>SUMIF($F$4:$F$1277,$BM187,$T$4:$T$1277)*(1+INDEX($Q$4:$Q$1277,MATCH($BM187,$F$4:$F1330,0)))^BR$132</f>
        <v>8057133.21675057</v>
      </c>
      <c r="BS187" s="15">
        <f>SUMIF($F$4:$F$1277,$BM187,$T$4:$T$1277)*(1+INDEX($Q$4:$Q$1277,MATCH($BM187,$F$4:$F1330,0)))^BS$132</f>
        <v>10283170.5711451</v>
      </c>
    </row>
    <row r="188" ht="15" customHeight="1" spans="1:71">
      <c r="A188" s="6" t="s">
        <v>1124</v>
      </c>
      <c r="B188" s="52" t="s">
        <v>601</v>
      </c>
      <c r="C188" s="52" t="s">
        <v>602</v>
      </c>
      <c r="D188" s="52" t="s">
        <v>929</v>
      </c>
      <c r="E188" s="10" t="s">
        <v>210</v>
      </c>
      <c r="F188" s="52" t="s">
        <v>603</v>
      </c>
      <c r="G188" s="52" t="s">
        <v>165</v>
      </c>
      <c r="H188" s="52" t="s">
        <v>234</v>
      </c>
      <c r="I188" s="52" t="s">
        <v>424</v>
      </c>
      <c r="J188" s="52" t="s">
        <v>173</v>
      </c>
      <c r="K188" s="52" t="s">
        <v>931</v>
      </c>
      <c r="L188" s="53" t="s">
        <v>295</v>
      </c>
      <c r="M188" s="13">
        <v>155</v>
      </c>
      <c r="N188" s="14">
        <f t="shared" si="70"/>
        <v>0.424657534246575</v>
      </c>
      <c r="O188" s="15">
        <v>9400</v>
      </c>
      <c r="P188" s="15">
        <f t="shared" si="77"/>
        <v>1457000</v>
      </c>
      <c r="Q188" s="16">
        <f>IFERROR(VLOOKUP(G188,SCENARIOS!$A$13:$E$18,5,0),0.025)</f>
        <v>0.03</v>
      </c>
      <c r="R188" s="57">
        <f>IFERROR(VLOOKUP(L188,INPUTS!$A$107:$B$120,2,0),0.0082)</f>
        <v>0.0089</v>
      </c>
      <c r="S188" s="52">
        <f t="shared" si="78"/>
        <v>83.66</v>
      </c>
      <c r="T188" s="15">
        <f t="shared" si="79"/>
        <v>12967.3</v>
      </c>
      <c r="U188" s="15">
        <f>T188/INPUTS!$B$7*1000</f>
        <v>16209125</v>
      </c>
      <c r="V188" s="15">
        <f>T188*INPUTS!$B$6</f>
        <v>40976.668</v>
      </c>
      <c r="W188" s="54" t="s">
        <v>396</v>
      </c>
      <c r="X188" s="54" t="s">
        <v>396</v>
      </c>
      <c r="Y188" s="58">
        <f>IFERROR(VLOOKUP(E188,INPUTS!$A$44:$B$103,2,0),0)</f>
        <v>0.02</v>
      </c>
      <c r="Z188" s="15">
        <f t="shared" si="64"/>
        <v>259.346</v>
      </c>
      <c r="AA188" s="20">
        <f>IFERROR(VLOOKUP(E188,INPUTS!$A$44:$C$103,3,0),SCENARIOS!$J$26)</f>
        <v>0.06</v>
      </c>
      <c r="AB188" s="15">
        <f t="shared" si="80"/>
        <v>901.959282220223</v>
      </c>
      <c r="AC188" s="20">
        <f>IFERROR(VLOOKUP($E188,INPUTS!$A$44:$G$103,4,0),SCENARIOS!$K$26)</f>
        <v>0.15</v>
      </c>
      <c r="AD188" s="15">
        <f t="shared" si="80"/>
        <v>2614.04502988035</v>
      </c>
      <c r="AE188" s="20">
        <f>IFERROR(VLOOKUP($E188,INPUTS!$A$44:$G$103,5,0),SCENARIOS!$L$26)</f>
        <v>0.3</v>
      </c>
      <c r="AF188" s="15">
        <f t="shared" si="80"/>
        <v>6060.78926438613</v>
      </c>
      <c r="AG188" s="20">
        <f>IFERROR(VLOOKUP($E188,INPUTS!$A$44:$G$103,6,0),SCENARIOS!$M$26)</f>
        <v>0.4</v>
      </c>
      <c r="AH188" s="15">
        <f t="shared" si="66"/>
        <v>9368.15448533147</v>
      </c>
      <c r="AI188" s="20">
        <f>IFERROR(VLOOKUP($E188,INPUTS!$A$44:$G$103,7,0),SCENARIOS!$N$26)</f>
        <v>0.5</v>
      </c>
      <c r="AJ188" s="15">
        <f t="shared" si="67"/>
        <v>13575.3232736025</v>
      </c>
      <c r="AL188" t="str">
        <f t="shared" si="71"/>
        <v>N</v>
      </c>
      <c r="AM188" s="21">
        <f t="shared" si="72"/>
        <v>27150.6465472051</v>
      </c>
      <c r="BB188" s="2"/>
      <c r="BC188" s="2" t="str">
        <v>ICN</v>
      </c>
      <c r="BD188" s="15">
        <f>SUMIF($E$4:$E$1277,$BC188,$T$4:$T$1277)*(1+INDEX($Q$4:$Q$1277,MATCH($BC188,$E$4:$E1331,0)))^BD$132</f>
        <v>5137571.821</v>
      </c>
      <c r="BE188" s="15">
        <f>SUMIF($E$4:$E$1277,$BC188,$T$4:$T$1277)*(1+INDEX($Q$4:$Q$1277,MATCH($BC188,$E$4:$E1331,0)))^BE$132</f>
        <v>6556988.19116185</v>
      </c>
      <c r="BF188" s="15">
        <f>SUMIF($E$4:$E$1277,$BC188,$T$4:$T$1277)*(1+INDEX($Q$4:$Q$1277,MATCH($BC188,$E$4:$E1331,0)))^BF$132</f>
        <v>8368563.1339101</v>
      </c>
      <c r="BG188" s="15">
        <f>SUMIF($E$4:$E$1277,$BC188,$T$4:$T$1277)*(1+INDEX($Q$4:$Q$1277,MATCH($BC188,$E$4:$E1331,0)))^BG$132</f>
        <v>10680642.8324267</v>
      </c>
      <c r="BH188" s="15">
        <f>SUMIF($E$4:$E$1277,$BC188,$T$4:$T$1277)*(1+INDEX($Q$4:$Q$1277,MATCH($BC188,$E$4:$E1331,0)))^BH$132</f>
        <v>13631507.5226739</v>
      </c>
      <c r="BI188" s="15">
        <f>SUMIF($E$4:$E$1277,$BC188,$T$4:$T$1277)*(1+INDEX($Q$4:$Q$1277,MATCH($BC188,$E$4:$E1331,0)))^BI$132</f>
        <v>17397641.7202688</v>
      </c>
      <c r="BJ188" s="62">
        <f t="shared" si="73"/>
        <v>17397641.7202688</v>
      </c>
      <c r="BK188" s="63" t="str">
        <f t="shared" si="74"/>
        <v>Y</v>
      </c>
      <c r="BL188" s="15"/>
      <c r="BM188" s="2" t="str">
        <v>Turkey</v>
      </c>
      <c r="BN188" s="15">
        <f>SUMIF($F$4:$F$1277,$BM188,$T$4:$T$1277)*(1+INDEX($Q$4:$Q$1277,MATCH($BM188,$F$4:$F1331,0)))^BN$132</f>
        <v>4402541.376</v>
      </c>
      <c r="BO188" s="15">
        <f>SUMIF($F$4:$F$1277,$BM188,$T$4:$T$1277)*(1+INDEX($Q$4:$Q$1277,MATCH($BM188,$F$4:$F1331,0)))^BO$132</f>
        <v>5228838.10231895</v>
      </c>
      <c r="BP188" s="15">
        <f>SUMIF($F$4:$F$1277,$BM188,$T$4:$T$1277)*(1+INDEX($Q$4:$Q$1277,MATCH($BM188,$F$4:$F1331,0)))^BP$132</f>
        <v>6210219.40856881</v>
      </c>
      <c r="BQ188" s="15">
        <f>SUMIF($F$4:$F$1277,$BM188,$T$4:$T$1277)*(1+INDEX($Q$4:$Q$1277,MATCH($BM188,$F$4:$F1331,0)))^BQ$132</f>
        <v>7375792.5466196</v>
      </c>
      <c r="BR188" s="15">
        <f>SUMIF($F$4:$F$1277,$BM188,$T$4:$T$1277)*(1+INDEX($Q$4:$Q$1277,MATCH($BM188,$F$4:$F1331,0)))^BR$132</f>
        <v>8760127.80091239</v>
      </c>
      <c r="BS188" s="15">
        <f>SUMIF($F$4:$F$1277,$BM188,$T$4:$T$1277)*(1+INDEX($Q$4:$Q$1277,MATCH($BM188,$F$4:$F1331,0)))^BS$132</f>
        <v>10404283.8248601</v>
      </c>
    </row>
    <row r="189" ht="15" customHeight="1" spans="1:71">
      <c r="A189" s="24" t="s">
        <v>1125</v>
      </c>
      <c r="B189" s="52" t="s">
        <v>604</v>
      </c>
      <c r="C189" s="52" t="s">
        <v>605</v>
      </c>
      <c r="D189" s="52" t="s">
        <v>929</v>
      </c>
      <c r="E189" s="10" t="s">
        <v>213</v>
      </c>
      <c r="F189" s="52" t="s">
        <v>606</v>
      </c>
      <c r="G189" s="52" t="s">
        <v>165</v>
      </c>
      <c r="H189" s="52" t="s">
        <v>245</v>
      </c>
      <c r="I189" s="52" t="s">
        <v>930</v>
      </c>
      <c r="J189" s="52" t="s">
        <v>169</v>
      </c>
      <c r="K189" s="52" t="s">
        <v>931</v>
      </c>
      <c r="L189" s="53" t="s">
        <v>288</v>
      </c>
      <c r="M189" s="13">
        <v>670</v>
      </c>
      <c r="N189" s="14">
        <f t="shared" si="70"/>
        <v>1.83561643835616</v>
      </c>
      <c r="O189" s="15">
        <v>5400</v>
      </c>
      <c r="P189" s="15">
        <f t="shared" si="77"/>
        <v>3618000</v>
      </c>
      <c r="Q189" s="16">
        <f>IFERROR(VLOOKUP(G189,SCENARIOS!$A$13:$E$18,5,0),0.025)</f>
        <v>0.03</v>
      </c>
      <c r="R189" s="57">
        <f>IFERROR(VLOOKUP(L189,INPUTS!$A$107:$B$120,2,0),0.0082)</f>
        <v>0.0085</v>
      </c>
      <c r="S189" s="52">
        <f t="shared" si="78"/>
        <v>45.9</v>
      </c>
      <c r="T189" s="15">
        <f t="shared" si="79"/>
        <v>30753</v>
      </c>
      <c r="U189" s="15">
        <f>T189/INPUTS!$B$7*1000</f>
        <v>38441250</v>
      </c>
      <c r="V189" s="15">
        <f>T189*INPUTS!$B$6</f>
        <v>97179.48</v>
      </c>
      <c r="W189" s="54" t="s">
        <v>396</v>
      </c>
      <c r="X189" s="54" t="s">
        <v>396</v>
      </c>
      <c r="Y189" s="58">
        <f>IFERROR(VLOOKUP(E189,INPUTS!$A$44:$B$103,2,0),0)</f>
        <v>0.02</v>
      </c>
      <c r="Z189" s="15">
        <f t="shared" si="64"/>
        <v>615.06</v>
      </c>
      <c r="AA189" s="20">
        <f>IFERROR(VLOOKUP(E189,INPUTS!$A$44:$C$103,3,0),SCENARIOS!$J$26)</f>
        <v>0.06</v>
      </c>
      <c r="AB189" s="15">
        <f t="shared" si="80"/>
        <v>2139.06933641687</v>
      </c>
      <c r="AC189" s="20">
        <f>IFERROR(VLOOKUP($E189,INPUTS!$A$44:$G$103,4,0),SCENARIOS!$K$26)</f>
        <v>0.15</v>
      </c>
      <c r="AD189" s="15">
        <f t="shared" si="80"/>
        <v>6199.41906209547</v>
      </c>
      <c r="AE189" s="20">
        <f>IFERROR(VLOOKUP($E189,INPUTS!$A$44:$G$103,5,0),SCENARIOS!$L$26)</f>
        <v>0.3</v>
      </c>
      <c r="AF189" s="15">
        <f t="shared" si="80"/>
        <v>14373.651588817</v>
      </c>
      <c r="AG189" s="20">
        <f>IFERROR(VLOOKUP($E189,INPUTS!$A$44:$G$103,6,0),SCENARIOS!$M$26)</f>
        <v>0.4</v>
      </c>
      <c r="AH189" s="15">
        <f t="shared" si="66"/>
        <v>22217.3355199154</v>
      </c>
      <c r="AI189" s="20">
        <f>IFERROR(VLOOKUP($E189,INPUTS!$A$44:$G$103,7,0),SCENARIOS!$N$26)</f>
        <v>0.5</v>
      </c>
      <c r="AJ189" s="15">
        <f t="shared" si="67"/>
        <v>32194.976335328</v>
      </c>
      <c r="AL189" t="str">
        <f t="shared" si="71"/>
        <v>N</v>
      </c>
      <c r="AM189" s="21">
        <f t="shared" si="72"/>
        <v>64389.952670656</v>
      </c>
      <c r="BB189" s="2"/>
      <c r="BC189" s="2" t="str">
        <v>IND</v>
      </c>
      <c r="BD189" s="15">
        <f>SUMIF($E$4:$E$1277,$BC189,$T$4:$T$1277)*(1+INDEX($Q$4:$Q$1277,MATCH($BC189,$E$4:$E1332,0)))^BD$132</f>
        <v>82853.948</v>
      </c>
      <c r="BE189" s="15">
        <f>SUMIF($E$4:$E$1277,$BC189,$T$4:$T$1277)*(1+INDEX($Q$4:$Q$1277,MATCH($BC189,$E$4:$E1332,0)))^BE$132</f>
        <v>93741.6372376128</v>
      </c>
      <c r="BF189" s="15">
        <f>SUMIF($E$4:$E$1277,$BC189,$T$4:$T$1277)*(1+INDEX($Q$4:$Q$1277,MATCH($BC189,$E$4:$E1332,0)))^BF$132</f>
        <v>106060.058260449</v>
      </c>
      <c r="BG189" s="15">
        <f>SUMIF($E$4:$E$1277,$BC189,$T$4:$T$1277)*(1+INDEX($Q$4:$Q$1277,MATCH($BC189,$E$4:$E1332,0)))^BG$132</f>
        <v>119997.22097553</v>
      </c>
      <c r="BH189" s="15">
        <f>SUMIF($E$4:$E$1277,$BC189,$T$4:$T$1277)*(1+INDEX($Q$4:$Q$1277,MATCH($BC189,$E$4:$E1332,0)))^BH$132</f>
        <v>135765.841335766</v>
      </c>
      <c r="BI189" s="15">
        <f>SUMIF($E$4:$E$1277,$BC189,$T$4:$T$1277)*(1+INDEX($Q$4:$Q$1277,MATCH($BC189,$E$4:$E1332,0)))^BI$132</f>
        <v>153606.587917291</v>
      </c>
      <c r="BJ189" s="62">
        <f t="shared" si="73"/>
        <v>153606.587917291</v>
      </c>
      <c r="BK189" s="63" t="str">
        <f t="shared" si="74"/>
        <v>Y</v>
      </c>
      <c r="BL189" s="15"/>
      <c r="BM189" s="2" t="str">
        <v>UAE</v>
      </c>
      <c r="BN189" s="15">
        <f>SUMIF($F$4:$F$1277,$BM189,$T$4:$T$1277)*(1+INDEX($Q$4:$Q$1277,MATCH($BM189,$F$4:$F1332,0)))^BN$132</f>
        <v>9343962.355</v>
      </c>
      <c r="BO189" s="15">
        <f>SUMIF($F$4:$F$1277,$BM189,$T$4:$T$1277)*(1+INDEX($Q$4:$Q$1277,MATCH($BM189,$F$4:$F1332,0)))^BO$132</f>
        <v>11644277.1129117</v>
      </c>
      <c r="BP189" s="15">
        <f>SUMIF($F$4:$F$1277,$BM189,$T$4:$T$1277)*(1+INDEX($Q$4:$Q$1277,MATCH($BM189,$F$4:$F1332,0)))^BP$132</f>
        <v>14510887.8151383</v>
      </c>
      <c r="BQ189" s="15">
        <f>SUMIF($F$4:$F$1277,$BM189,$T$4:$T$1277)*(1+INDEX($Q$4:$Q$1277,MATCH($BM189,$F$4:$F1332,0)))^BQ$132</f>
        <v>18083206.2945362</v>
      </c>
      <c r="BR189" s="15">
        <f>SUMIF($F$4:$F$1277,$BM189,$T$4:$T$1277)*(1+INDEX($Q$4:$Q$1277,MATCH($BM189,$F$4:$F1332,0)))^BR$132</f>
        <v>22534965.0591062</v>
      </c>
      <c r="BS189" s="15">
        <f>SUMIF($F$4:$F$1277,$BM189,$T$4:$T$1277)*(1+INDEX($Q$4:$Q$1277,MATCH($BM189,$F$4:$F1332,0)))^BS$132</f>
        <v>28082666.4223025</v>
      </c>
    </row>
    <row r="190" ht="15" customHeight="1" spans="1:71">
      <c r="A190" s="6" t="s">
        <v>1126</v>
      </c>
      <c r="B190" s="52" t="s">
        <v>604</v>
      </c>
      <c r="C190" s="52" t="s">
        <v>605</v>
      </c>
      <c r="D190" s="52" t="s">
        <v>929</v>
      </c>
      <c r="E190" s="10" t="s">
        <v>213</v>
      </c>
      <c r="F190" s="52" t="s">
        <v>606</v>
      </c>
      <c r="G190" s="52" t="s">
        <v>165</v>
      </c>
      <c r="H190" s="52" t="s">
        <v>452</v>
      </c>
      <c r="I190" s="52" t="s">
        <v>451</v>
      </c>
      <c r="J190" s="52" t="s">
        <v>181</v>
      </c>
      <c r="K190" s="52" t="s">
        <v>931</v>
      </c>
      <c r="L190" s="53" t="s">
        <v>288</v>
      </c>
      <c r="M190" s="13">
        <v>447</v>
      </c>
      <c r="N190" s="14">
        <f t="shared" si="70"/>
        <v>1.22465753424658</v>
      </c>
      <c r="O190" s="15">
        <v>7600</v>
      </c>
      <c r="P190" s="15">
        <f t="shared" si="77"/>
        <v>3397200</v>
      </c>
      <c r="Q190" s="16">
        <f>IFERROR(VLOOKUP(G190,SCENARIOS!$A$13:$E$18,5,0),0.025)</f>
        <v>0.03</v>
      </c>
      <c r="R190" s="57">
        <f>IFERROR(VLOOKUP(L190,INPUTS!$A$107:$B$120,2,0),0.0082)</f>
        <v>0.0085</v>
      </c>
      <c r="S190" s="52">
        <f t="shared" si="78"/>
        <v>64.6</v>
      </c>
      <c r="T190" s="15">
        <f t="shared" si="79"/>
        <v>28876.2</v>
      </c>
      <c r="U190" s="15">
        <f>T190/INPUTS!$B$7*1000</f>
        <v>36095250</v>
      </c>
      <c r="V190" s="15">
        <f>T190*INPUTS!$B$6</f>
        <v>91248.792</v>
      </c>
      <c r="W190" s="54" t="s">
        <v>396</v>
      </c>
      <c r="X190" s="54" t="s">
        <v>396</v>
      </c>
      <c r="Y190" s="58">
        <f>IFERROR(VLOOKUP(E190,INPUTS!$A$44:$B$103,2,0),0)</f>
        <v>0.02</v>
      </c>
      <c r="Z190" s="15">
        <f t="shared" si="64"/>
        <v>577.524</v>
      </c>
      <c r="AA190" s="20">
        <f>IFERROR(VLOOKUP(E190,INPUTS!$A$44:$C$103,3,0),SCENARIOS!$J$26)</f>
        <v>0.06</v>
      </c>
      <c r="AB190" s="15">
        <f t="shared" si="80"/>
        <v>2008.5258014581</v>
      </c>
      <c r="AC190" s="20">
        <f>IFERROR(VLOOKUP($E190,INPUTS!$A$44:$G$103,4,0),SCENARIOS!$K$26)</f>
        <v>0.15</v>
      </c>
      <c r="AD190" s="15">
        <f t="shared" si="80"/>
        <v>5821.07972298251</v>
      </c>
      <c r="AE190" s="20">
        <f>IFERROR(VLOOKUP($E190,INPUTS!$A$44:$G$103,5,0),SCENARIOS!$L$26)</f>
        <v>0.3</v>
      </c>
      <c r="AF190" s="15">
        <f t="shared" si="80"/>
        <v>13496.4536145741</v>
      </c>
      <c r="AG190" s="20">
        <f>IFERROR(VLOOKUP($E190,INPUTS!$A$44:$G$103,6,0),SCENARIOS!$M$26)</f>
        <v>0.4</v>
      </c>
      <c r="AH190" s="15">
        <f t="shared" si="66"/>
        <v>20861.4516938244</v>
      </c>
      <c r="AI190" s="20">
        <f>IFERROR(VLOOKUP($E190,INPUTS!$A$44:$G$103,7,0),SCENARIOS!$N$26)</f>
        <v>0.5</v>
      </c>
      <c r="AJ190" s="15">
        <f t="shared" si="67"/>
        <v>30230.1751261405</v>
      </c>
      <c r="AL190" t="str">
        <f t="shared" si="71"/>
        <v>N</v>
      </c>
      <c r="AM190" s="21">
        <f t="shared" si="72"/>
        <v>60460.350252281</v>
      </c>
      <c r="BB190" s="2"/>
      <c r="BC190" s="2" t="str">
        <v>IST</v>
      </c>
      <c r="BD190" s="15">
        <f>SUMIF($E$4:$E$1277,$BC190,$T$4:$T$1277)*(1+INDEX($Q$4:$Q$1277,MATCH($BC190,$E$4:$E1333,0)))^BD$132</f>
        <v>1919052.576</v>
      </c>
      <c r="BE190" s="15">
        <f>SUMIF($E$4:$E$1277,$BC190,$T$4:$T$1277)*(1+INDEX($Q$4:$Q$1277,MATCH($BC190,$E$4:$E1333,0)))^BE$132</f>
        <v>2279232.46433156</v>
      </c>
      <c r="BF190" s="15">
        <f>SUMIF($E$4:$E$1277,$BC190,$T$4:$T$1277)*(1+INDEX($Q$4:$Q$1277,MATCH($BC190,$E$4:$E1333,0)))^BF$132</f>
        <v>2707013.18527237</v>
      </c>
      <c r="BG190" s="15">
        <f>SUMIF($E$4:$E$1277,$BC190,$T$4:$T$1277)*(1+INDEX($Q$4:$Q$1277,MATCH($BC190,$E$4:$E1333,0)))^BG$132</f>
        <v>3215082.48935352</v>
      </c>
      <c r="BH190" s="15">
        <f>SUMIF($E$4:$E$1277,$BC190,$T$4:$T$1277)*(1+INDEX($Q$4:$Q$1277,MATCH($BC190,$E$4:$E1333,0)))^BH$132</f>
        <v>3818509.44413024</v>
      </c>
      <c r="BI190" s="64">
        <f>SUMIF($E$4:$E$1277,$BC190,$T$4:$T$1277)*(1+INDEX($Q$4:$Q$1277,MATCH($BC190,$E$4:$E1333,0)))^BI$132</f>
        <v>4535191.37477674</v>
      </c>
      <c r="BJ190" s="65">
        <f t="shared" si="73"/>
        <v>4535191.37477674</v>
      </c>
      <c r="BK190" s="63" t="str">
        <f t="shared" si="74"/>
        <v>Y</v>
      </c>
      <c r="BL190" s="15"/>
      <c r="BM190" s="2" t="str">
        <v>United Kingdom</v>
      </c>
      <c r="BN190" s="15">
        <f>SUMIF($F$4:$F$1277,$BM190,$T$4:$T$1277)*(1+INDEX($Q$4:$Q$1277,MATCH($BM190,$F$4:$F1333,0)))^BN$132</f>
        <v>10421846.2495</v>
      </c>
      <c r="BO190" s="15">
        <f>SUMIF($F$4:$F$1277,$BM190,$T$4:$T$1277)*(1+INDEX($Q$4:$Q$1277,MATCH($BM190,$F$4:$F1333,0)))^BO$132</f>
        <v>12081776.163386</v>
      </c>
      <c r="BP190" s="15">
        <f>SUMIF($F$4:$F$1277,$BM190,$T$4:$T$1277)*(1+INDEX($Q$4:$Q$1277,MATCH($BM190,$F$4:$F1333,0)))^BP$132</f>
        <v>14006089.8777092</v>
      </c>
      <c r="BQ190" s="15">
        <f>SUMIF($F$4:$F$1277,$BM190,$T$4:$T$1277)*(1+INDEX($Q$4:$Q$1277,MATCH($BM190,$F$4:$F1333,0)))^BQ$132</f>
        <v>16236896.8775439</v>
      </c>
      <c r="BR190" s="15">
        <f>SUMIF($F$4:$F$1277,$BM190,$T$4:$T$1277)*(1+INDEX($Q$4:$Q$1277,MATCH($BM190,$F$4:$F1333,0)))^BR$132</f>
        <v>18823013.5972192</v>
      </c>
      <c r="BS190" s="15">
        <f>SUMIF($F$4:$F$1277,$BM190,$T$4:$T$1277)*(1+INDEX($Q$4:$Q$1277,MATCH($BM190,$F$4:$F1333,0)))^BS$132</f>
        <v>21821031.6634526</v>
      </c>
    </row>
    <row r="191" ht="15" customHeight="1" spans="1:71">
      <c r="A191" s="24" t="s">
        <v>1127</v>
      </c>
      <c r="B191" s="52" t="s">
        <v>604</v>
      </c>
      <c r="C191" s="52" t="s">
        <v>605</v>
      </c>
      <c r="D191" s="52" t="s">
        <v>929</v>
      </c>
      <c r="E191" s="10" t="s">
        <v>213</v>
      </c>
      <c r="F191" s="52" t="s">
        <v>606</v>
      </c>
      <c r="G191" s="52" t="s">
        <v>165</v>
      </c>
      <c r="H191" s="52" t="s">
        <v>251</v>
      </c>
      <c r="I191" s="52" t="s">
        <v>930</v>
      </c>
      <c r="J191" s="52" t="s">
        <v>169</v>
      </c>
      <c r="K191" s="52" t="s">
        <v>931</v>
      </c>
      <c r="L191" s="53" t="s">
        <v>288</v>
      </c>
      <c r="M191" s="13">
        <v>447</v>
      </c>
      <c r="N191" s="14">
        <f t="shared" si="70"/>
        <v>1.22465753424658</v>
      </c>
      <c r="O191" s="15">
        <v>7200</v>
      </c>
      <c r="P191" s="15">
        <f t="shared" si="77"/>
        <v>3218400</v>
      </c>
      <c r="Q191" s="16">
        <f>IFERROR(VLOOKUP(G191,SCENARIOS!$A$13:$E$18,5,0),0.025)</f>
        <v>0.03</v>
      </c>
      <c r="R191" s="57">
        <f>IFERROR(VLOOKUP(L191,INPUTS!$A$107:$B$120,2,0),0.0082)</f>
        <v>0.0085</v>
      </c>
      <c r="S191" s="52">
        <f t="shared" si="78"/>
        <v>61.2</v>
      </c>
      <c r="T191" s="15">
        <f t="shared" si="79"/>
        <v>27356.4</v>
      </c>
      <c r="U191" s="15">
        <f>T191/INPUTS!$B$7*1000</f>
        <v>34195500</v>
      </c>
      <c r="V191" s="15">
        <f>T191*INPUTS!$B$6</f>
        <v>86446.224</v>
      </c>
      <c r="W191" s="54" t="s">
        <v>396</v>
      </c>
      <c r="X191" s="54" t="s">
        <v>396</v>
      </c>
      <c r="Y191" s="58">
        <f>IFERROR(VLOOKUP(E191,INPUTS!$A$44:$B$103,2,0),0)</f>
        <v>0.02</v>
      </c>
      <c r="Z191" s="15">
        <f t="shared" si="64"/>
        <v>547.128</v>
      </c>
      <c r="AA191" s="20">
        <f>IFERROR(VLOOKUP(E191,INPUTS!$A$44:$C$103,3,0),SCENARIOS!$J$26)</f>
        <v>0.06</v>
      </c>
      <c r="AB191" s="15">
        <f t="shared" si="80"/>
        <v>1902.81391717083</v>
      </c>
      <c r="AC191" s="20">
        <f>IFERROR(VLOOKUP($E191,INPUTS!$A$44:$G$103,4,0),SCENARIOS!$K$26)</f>
        <v>0.15</v>
      </c>
      <c r="AD191" s="15">
        <f t="shared" si="80"/>
        <v>5514.70710598343</v>
      </c>
      <c r="AE191" s="20">
        <f>IFERROR(VLOOKUP($E191,INPUTS!$A$44:$G$103,5,0),SCENARIOS!$L$26)</f>
        <v>0.3</v>
      </c>
      <c r="AF191" s="15">
        <f t="shared" si="80"/>
        <v>12786.1139506491</v>
      </c>
      <c r="AG191" s="20">
        <f>IFERROR(VLOOKUP($E191,INPUTS!$A$44:$G$103,6,0),SCENARIOS!$M$26)</f>
        <v>0.4</v>
      </c>
      <c r="AH191" s="15">
        <f t="shared" si="66"/>
        <v>19763.4805520441</v>
      </c>
      <c r="AI191" s="20">
        <f>IFERROR(VLOOKUP($E191,INPUTS!$A$44:$G$103,7,0),SCENARIOS!$N$26)</f>
        <v>0.5</v>
      </c>
      <c r="AJ191" s="15">
        <f t="shared" si="67"/>
        <v>28639.1132773963</v>
      </c>
      <c r="AL191" t="str">
        <f t="shared" si="71"/>
        <v>N</v>
      </c>
      <c r="AM191" s="21">
        <f t="shared" si="72"/>
        <v>57278.2265547925</v>
      </c>
      <c r="BB191" s="2"/>
      <c r="BC191" s="2" t="str">
        <v>JED</v>
      </c>
      <c r="BD191" s="15">
        <f>SUMIF($E$4:$E$1277,$BC191,$T$4:$T$1277)*(1+INDEX($Q$4:$Q$1277,MATCH($BC191,$E$4:$E1334,0)))^BD$132</f>
        <v>268993.326</v>
      </c>
      <c r="BE191" s="15">
        <f>SUMIF($E$4:$E$1277,$BC191,$T$4:$T$1277)*(1+INDEX($Q$4:$Q$1277,MATCH($BC191,$E$4:$E1334,0)))^BE$132</f>
        <v>335214.624210439</v>
      </c>
      <c r="BF191" s="15">
        <f>SUMIF($E$4:$E$1277,$BC191,$T$4:$T$1277)*(1+INDEX($Q$4:$Q$1277,MATCH($BC191,$E$4:$E1334,0)))^BF$132</f>
        <v>417738.409928228</v>
      </c>
      <c r="BG191" s="15">
        <f>SUMIF($E$4:$E$1277,$BC191,$T$4:$T$1277)*(1+INDEX($Q$4:$Q$1277,MATCH($BC191,$E$4:$E1334,0)))^BG$132</f>
        <v>520578.061116495</v>
      </c>
      <c r="BH191" s="15">
        <f>SUMIF($E$4:$E$1277,$BC191,$T$4:$T$1277)*(1+INDEX($Q$4:$Q$1277,MATCH($BC191,$E$4:$E1334,0)))^BH$132</f>
        <v>648734.97690186</v>
      </c>
      <c r="BI191" s="15">
        <f>SUMIF($E$4:$E$1277,$BC191,$T$4:$T$1277)*(1+INDEX($Q$4:$Q$1277,MATCH($BC191,$E$4:$E1334,0)))^BI$132</f>
        <v>808441.810538914</v>
      </c>
      <c r="BJ191" s="62">
        <f t="shared" si="73"/>
        <v>808441.810538914</v>
      </c>
      <c r="BK191" s="63" t="str">
        <f t="shared" si="74"/>
        <v>Y</v>
      </c>
      <c r="BL191" s="15"/>
      <c r="BM191" s="2" t="str">
        <v>United States</v>
      </c>
      <c r="BN191" s="15">
        <f>SUMIF($F$4:$F$1277,$BM191,$T$4:$T$1277)*(1+INDEX($Q$4:$Q$1277,MATCH($BM191,$F$4:$F1334,0)))^BN$132</f>
        <v>22604858.216</v>
      </c>
      <c r="BO191" s="15">
        <f>SUMIF($F$4:$F$1277,$BM191,$T$4:$T$1277)*(1+INDEX($Q$4:$Q$1277,MATCH($BM191,$F$4:$F1334,0)))^BO$132</f>
        <v>25575322.2368105</v>
      </c>
      <c r="BP191" s="15">
        <f>SUMIF($F$4:$F$1277,$BM191,$T$4:$T$1277)*(1+INDEX($Q$4:$Q$1277,MATCH($BM191,$F$4:$F1334,0)))^BP$132</f>
        <v>28936129.6260516</v>
      </c>
      <c r="BQ191" s="15">
        <f>SUMIF($F$4:$F$1277,$BM191,$T$4:$T$1277)*(1+INDEX($Q$4:$Q$1277,MATCH($BM191,$F$4:$F1334,0)))^BQ$132</f>
        <v>32738574.7081825</v>
      </c>
      <c r="BR191" s="15">
        <f>SUMIF($F$4:$F$1277,$BM191,$T$4:$T$1277)*(1+INDEX($Q$4:$Q$1277,MATCH($BM191,$F$4:$F1334,0)))^BR$132</f>
        <v>37040692.303171</v>
      </c>
      <c r="BS191" s="15">
        <f>SUMIF($F$4:$F$1277,$BM191,$T$4:$T$1277)*(1+INDEX($Q$4:$Q$1277,MATCH($BM191,$F$4:$F1334,0)))^BS$132</f>
        <v>41908143.4829622</v>
      </c>
    </row>
    <row r="192" ht="15" customHeight="1" spans="1:71">
      <c r="A192" s="6" t="s">
        <v>1128</v>
      </c>
      <c r="B192" s="52" t="s">
        <v>607</v>
      </c>
      <c r="C192" s="52" t="s">
        <v>608</v>
      </c>
      <c r="D192" s="52" t="s">
        <v>929</v>
      </c>
      <c r="E192" s="10" t="s">
        <v>207</v>
      </c>
      <c r="F192" s="52" t="s">
        <v>609</v>
      </c>
      <c r="G192" s="52" t="s">
        <v>165</v>
      </c>
      <c r="H192" s="52" t="s">
        <v>245</v>
      </c>
      <c r="I192" s="52" t="s">
        <v>930</v>
      </c>
      <c r="J192" s="52" t="s">
        <v>169</v>
      </c>
      <c r="K192" s="52" t="s">
        <v>931</v>
      </c>
      <c r="L192" s="53" t="s">
        <v>288</v>
      </c>
      <c r="M192" s="13">
        <v>428</v>
      </c>
      <c r="N192" s="14">
        <f t="shared" si="70"/>
        <v>1.17260273972603</v>
      </c>
      <c r="O192" s="15">
        <v>6900</v>
      </c>
      <c r="P192" s="15">
        <f t="shared" si="77"/>
        <v>2953200</v>
      </c>
      <c r="Q192" s="16">
        <f>IFERROR(VLOOKUP(G192,SCENARIOS!$A$13:$E$18,5,0),0.025)</f>
        <v>0.03</v>
      </c>
      <c r="R192" s="57">
        <f>IFERROR(VLOOKUP(L192,INPUTS!$A$107:$B$120,2,0),0.0082)</f>
        <v>0.0085</v>
      </c>
      <c r="S192" s="52">
        <f t="shared" si="78"/>
        <v>58.65</v>
      </c>
      <c r="T192" s="15">
        <f t="shared" si="79"/>
        <v>25102.2</v>
      </c>
      <c r="U192" s="15">
        <f>T192/INPUTS!$B$7*1000</f>
        <v>31377750</v>
      </c>
      <c r="V192" s="15">
        <f>T192*INPUTS!$B$6</f>
        <v>79322.952</v>
      </c>
      <c r="W192" s="54" t="s">
        <v>396</v>
      </c>
      <c r="X192" s="54" t="s">
        <v>396</v>
      </c>
      <c r="Y192" s="58">
        <f>IFERROR(VLOOKUP(E192,INPUTS!$A$44:$B$103,2,0),0)</f>
        <v>0.02</v>
      </c>
      <c r="Z192" s="15">
        <f t="shared" si="64"/>
        <v>502.044</v>
      </c>
      <c r="AA192" s="20">
        <f>IFERROR(VLOOKUP(E192,INPUTS!$A$44:$C$103,3,0),SCENARIOS!$J$26)</f>
        <v>0.06</v>
      </c>
      <c r="AB192" s="15">
        <f t="shared" si="80"/>
        <v>1746.01978007361</v>
      </c>
      <c r="AC192" s="20">
        <f>IFERROR(VLOOKUP($E192,INPUTS!$A$44:$G$103,4,0),SCENARIOS!$K$26)</f>
        <v>0.15</v>
      </c>
      <c r="AD192" s="15">
        <f t="shared" si="80"/>
        <v>5060.2886606358</v>
      </c>
      <c r="AE192" s="20">
        <f>IFERROR(VLOOKUP($E192,INPUTS!$A$44:$G$103,5,0),SCENARIOS!$L$26)</f>
        <v>0.3</v>
      </c>
      <c r="AF192" s="15">
        <f t="shared" si="80"/>
        <v>11732.5229054987</v>
      </c>
      <c r="AG192" s="20">
        <f>IFERROR(VLOOKUP($E192,INPUTS!$A$44:$G$103,6,0),SCENARIOS!$M$26)</f>
        <v>0.4</v>
      </c>
      <c r="AH192" s="15">
        <f t="shared" si="66"/>
        <v>18134.9461739674</v>
      </c>
      <c r="AI192" s="20">
        <f>IFERROR(VLOOKUP($E192,INPUTS!$A$44:$G$103,7,0),SCENARIOS!$N$26)</f>
        <v>0.5</v>
      </c>
      <c r="AJ192" s="15">
        <f t="shared" si="67"/>
        <v>26279.216172883</v>
      </c>
      <c r="AL192" t="str">
        <f t="shared" si="71"/>
        <v>Y</v>
      </c>
      <c r="AM192" s="21">
        <f t="shared" si="72"/>
        <v>52558.432345766</v>
      </c>
      <c r="BB192" s="2"/>
      <c r="BC192" s="2" t="str">
        <v>JFK</v>
      </c>
      <c r="BD192" s="15">
        <f>SUMIF($E$4:$E$1277,$BC192,$T$4:$T$1277)*(1+INDEX($Q$4:$Q$1277,MATCH($BC192,$E$4:$E1335,0)))^BD$132</f>
        <v>1986607.233</v>
      </c>
      <c r="BE192" s="15">
        <f>SUMIF($E$4:$E$1277,$BC192,$T$4:$T$1277)*(1+INDEX($Q$4:$Q$1277,MATCH($BC192,$E$4:$E1335,0)))^BE$132</f>
        <v>2247663.73920412</v>
      </c>
      <c r="BF192" s="15">
        <f>SUMIF($E$4:$E$1277,$BC192,$T$4:$T$1277)*(1+INDEX($Q$4:$Q$1277,MATCH($BC192,$E$4:$E1335,0)))^BF$132</f>
        <v>2543025.21435199</v>
      </c>
      <c r="BG192" s="15">
        <f>SUMIF($E$4:$E$1277,$BC192,$T$4:$T$1277)*(1+INDEX($Q$4:$Q$1277,MATCH($BC192,$E$4:$E1335,0)))^BG$132</f>
        <v>2877199.61310579</v>
      </c>
      <c r="BH192" s="15">
        <f>SUMIF($E$4:$E$1277,$BC192,$T$4:$T$1277)*(1+INDEX($Q$4:$Q$1277,MATCH($BC192,$E$4:$E1335,0)))^BH$132</f>
        <v>3255287.27239361</v>
      </c>
      <c r="BI192" s="15">
        <f>SUMIF($E$4:$E$1277,$BC192,$T$4:$T$1277)*(1+INDEX($Q$4:$Q$1277,MATCH($BC192,$E$4:$E1335,0)))^BI$132</f>
        <v>3683058.75530445</v>
      </c>
      <c r="BJ192" s="62">
        <f t="shared" si="73"/>
        <v>3683058.75530445</v>
      </c>
      <c r="BK192" s="63" t="str">
        <f t="shared" si="74"/>
        <v>Y</v>
      </c>
      <c r="BL192" s="15"/>
      <c r="BM192" s="2" t="str">
        <v>Vietnam</v>
      </c>
      <c r="BN192" s="15">
        <f>SUMIF($F$4:$F$1277,$BM192,$T$4:$T$1277)*(1+INDEX($Q$4:$Q$1277,MATCH($BM192,$F$4:$F1335,0)))^BN$132</f>
        <v>1481170.8965</v>
      </c>
      <c r="BO192" s="15">
        <f>SUMIF($F$4:$F$1277,$BM192,$T$4:$T$1277)*(1+INDEX($Q$4:$Q$1277,MATCH($BM192,$F$4:$F1335,0)))^BO$132</f>
        <v>1890391.10611455</v>
      </c>
      <c r="BP192" s="15">
        <f>SUMIF($F$4:$F$1277,$BM192,$T$4:$T$1277)*(1+INDEX($Q$4:$Q$1277,MATCH($BM192,$F$4:$F1335,0)))^BP$132</f>
        <v>2412671.31464798</v>
      </c>
      <c r="BQ192" s="15">
        <f>SUMIF($F$4:$F$1277,$BM192,$T$4:$T$1277)*(1+INDEX($Q$4:$Q$1277,MATCH($BM192,$F$4:$F1335,0)))^BQ$132</f>
        <v>3079247.91525785</v>
      </c>
      <c r="BR192" s="15">
        <f>SUMIF($F$4:$F$1277,$BM192,$T$4:$T$1277)*(1+INDEX($Q$4:$Q$1277,MATCH($BM192,$F$4:$F1335,0)))^BR$132</f>
        <v>3929987.34061015</v>
      </c>
      <c r="BS192" s="15">
        <f>SUMIF($F$4:$F$1277,$BM192,$T$4:$T$1277)*(1+INDEX($Q$4:$Q$1277,MATCH($BM192,$F$4:$F1335,0)))^BS$132</f>
        <v>5015770.38367915</v>
      </c>
    </row>
    <row r="193" ht="15" customHeight="1" spans="1:71">
      <c r="A193" s="24" t="s">
        <v>1129</v>
      </c>
      <c r="B193" s="52" t="s">
        <v>607</v>
      </c>
      <c r="C193" s="52" t="s">
        <v>608</v>
      </c>
      <c r="D193" s="52" t="s">
        <v>929</v>
      </c>
      <c r="E193" s="10" t="s">
        <v>207</v>
      </c>
      <c r="F193" s="52" t="s">
        <v>609</v>
      </c>
      <c r="G193" s="52" t="s">
        <v>165</v>
      </c>
      <c r="H193" s="52" t="s">
        <v>248</v>
      </c>
      <c r="I193" s="52" t="s">
        <v>930</v>
      </c>
      <c r="J193" s="52" t="s">
        <v>169</v>
      </c>
      <c r="K193" s="52" t="s">
        <v>931</v>
      </c>
      <c r="L193" s="53" t="s">
        <v>293</v>
      </c>
      <c r="M193" s="13">
        <v>214</v>
      </c>
      <c r="N193" s="14">
        <f t="shared" si="70"/>
        <v>0.586301369863014</v>
      </c>
      <c r="O193" s="15">
        <v>9800</v>
      </c>
      <c r="P193" s="15">
        <f t="shared" si="77"/>
        <v>2097200</v>
      </c>
      <c r="Q193" s="16">
        <f>IFERROR(VLOOKUP(G193,SCENARIOS!$A$13:$E$18,5,0),0.025)</f>
        <v>0.03</v>
      </c>
      <c r="R193" s="57">
        <f>IFERROR(VLOOKUP(L193,INPUTS!$A$107:$B$120,2,0),0.0082)</f>
        <v>0.0079</v>
      </c>
      <c r="S193" s="52">
        <f t="shared" si="78"/>
        <v>77.42</v>
      </c>
      <c r="T193" s="15">
        <f t="shared" si="79"/>
        <v>16567.88</v>
      </c>
      <c r="U193" s="15">
        <f>T193/INPUTS!$B$7*1000</f>
        <v>20709850</v>
      </c>
      <c r="V193" s="15">
        <f>T193*INPUTS!$B$6</f>
        <v>52354.5008</v>
      </c>
      <c r="W193" s="54" t="s">
        <v>396</v>
      </c>
      <c r="X193" s="54" t="s">
        <v>396</v>
      </c>
      <c r="Y193" s="58">
        <f>IFERROR(VLOOKUP(E193,INPUTS!$A$44:$B$103,2,0),0)</f>
        <v>0.02</v>
      </c>
      <c r="Z193" s="15">
        <f t="shared" si="64"/>
        <v>331.3576</v>
      </c>
      <c r="AA193" s="20">
        <f>IFERROR(VLOOKUP(E193,INPUTS!$A$44:$C$103,3,0),SCENARIOS!$J$26)</f>
        <v>0.06</v>
      </c>
      <c r="AB193" s="15">
        <f t="shared" si="80"/>
        <v>1152.40282500681</v>
      </c>
      <c r="AC193" s="20">
        <f>IFERROR(VLOOKUP($E193,INPUTS!$A$44:$G$103,4,0),SCENARIOS!$K$26)</f>
        <v>0.15</v>
      </c>
      <c r="AD193" s="15">
        <f t="shared" si="80"/>
        <v>3339.87679545118</v>
      </c>
      <c r="AE193" s="20">
        <f>IFERROR(VLOOKUP($E193,INPUTS!$A$44:$G$103,5,0),SCENARIOS!$L$26)</f>
        <v>0.3</v>
      </c>
      <c r="AF193" s="15">
        <f t="shared" si="80"/>
        <v>7743.66516064544</v>
      </c>
      <c r="AG193" s="20">
        <f>IFERROR(VLOOKUP($E193,INPUTS!$A$44:$G$103,6,0),SCENARIOS!$M$26)</f>
        <v>0.4</v>
      </c>
      <c r="AH193" s="15">
        <f t="shared" si="66"/>
        <v>11969.3736810619</v>
      </c>
      <c r="AI193" s="20">
        <f>IFERROR(VLOOKUP($E193,INPUTS!$A$44:$G$103,7,0),SCENARIOS!$N$26)</f>
        <v>0.5</v>
      </c>
      <c r="AJ193" s="15">
        <f t="shared" si="67"/>
        <v>17344.7307425797</v>
      </c>
      <c r="AL193" t="str">
        <f t="shared" si="71"/>
        <v>N</v>
      </c>
      <c r="AM193" s="21">
        <f t="shared" si="72"/>
        <v>34689.4614851595</v>
      </c>
      <c r="BB193" s="2"/>
      <c r="BC193" s="2" t="str">
        <v>JNB</v>
      </c>
      <c r="BD193" s="15">
        <f>SUMIF($E$4:$E$1277,$BC193,$T$4:$T$1277)*(1+INDEX($Q$4:$Q$1277,MATCH($BC193,$E$4:$E1336,0)))^BD$132</f>
        <v>1048579.538</v>
      </c>
      <c r="BE193" s="15">
        <f>SUMIF($E$4:$E$1277,$BC193,$T$4:$T$1277)*(1+INDEX($Q$4:$Q$1277,MATCH($BC193,$E$4:$E1336,0)))^BE$132</f>
        <v>1245383.55766413</v>
      </c>
      <c r="BF193" s="15">
        <f>SUMIF($E$4:$E$1277,$BC193,$T$4:$T$1277)*(1+INDEX($Q$4:$Q$1277,MATCH($BC193,$E$4:$E1336,0)))^BF$132</f>
        <v>1479124.99671547</v>
      </c>
      <c r="BG193" s="15">
        <f>SUMIF($E$4:$E$1277,$BC193,$T$4:$T$1277)*(1+INDEX($Q$4:$Q$1277,MATCH($BC193,$E$4:$E1336,0)))^BG$132</f>
        <v>1756736.50293894</v>
      </c>
      <c r="BH193" s="15">
        <f>SUMIF($E$4:$E$1277,$BC193,$T$4:$T$1277)*(1+INDEX($Q$4:$Q$1277,MATCH($BC193,$E$4:$E1336,0)))^BH$132</f>
        <v>2086451.88717056</v>
      </c>
      <c r="BI193" s="15">
        <f>SUMIF($E$4:$E$1277,$BC193,$T$4:$T$1277)*(1+INDEX($Q$4:$Q$1277,MATCH($BC193,$E$4:$E1336,0)))^BI$132</f>
        <v>2478050.33378355</v>
      </c>
      <c r="BJ193" s="62">
        <f t="shared" si="73"/>
        <v>2478050.33378355</v>
      </c>
      <c r="BK193" s="63" t="str">
        <f t="shared" si="74"/>
        <v>Y</v>
      </c>
      <c r="BL193" s="15"/>
      <c r="BM193" s="2">
        <v>0</v>
      </c>
      <c r="BN193" s="15" t="e">
        <f>SUMIF($F$4:$F$1277,$BM193,$T$4:$T$1277)*(1+INDEX($Q$4:$Q$1277,MATCH($BM193,$F$4:$F1336,0)))^BN$132</f>
        <v>#N/A</v>
      </c>
      <c r="BO193" s="15" t="e">
        <f>SUMIF($F$4:$F$1277,$BM193,$T$4:$T$1277)*(1+INDEX($Q$4:$Q$1277,MATCH($BM193,$F$4:$F1336,0)))^BO$132</f>
        <v>#N/A</v>
      </c>
      <c r="BP193" s="15" t="e">
        <f>SUMIF($F$4:$F$1277,$BM193,$T$4:$T$1277)*(1+INDEX($Q$4:$Q$1277,MATCH($BM193,$F$4:$F1336,0)))^BP$132</f>
        <v>#N/A</v>
      </c>
      <c r="BQ193" s="15" t="e">
        <f>SUMIF($F$4:$F$1277,$BM193,$T$4:$T$1277)*(1+INDEX($Q$4:$Q$1277,MATCH($BM193,$F$4:$F1336,0)))^BQ$132</f>
        <v>#N/A</v>
      </c>
      <c r="BR193" s="15" t="e">
        <f>SUMIF($F$4:$F$1277,$BM193,$T$4:$T$1277)*(1+INDEX($Q$4:$Q$1277,MATCH($BM193,$F$4:$F1336,0)))^BR$132</f>
        <v>#N/A</v>
      </c>
      <c r="BS193" s="15" t="e">
        <f>SUMIF($F$4:$F$1277,$BM193,$T$4:$T$1277)*(1+INDEX($Q$4:$Q$1277,MATCH($BM193,$F$4:$F1336,0)))^BS$132</f>
        <v>#N/A</v>
      </c>
    </row>
    <row r="194" ht="15" customHeight="1" spans="1:71">
      <c r="A194" s="6" t="s">
        <v>1130</v>
      </c>
      <c r="B194" s="52" t="s">
        <v>607</v>
      </c>
      <c r="C194" s="52" t="s">
        <v>608</v>
      </c>
      <c r="D194" s="52" t="s">
        <v>929</v>
      </c>
      <c r="E194" s="10" t="s">
        <v>207</v>
      </c>
      <c r="F194" s="52" t="s">
        <v>609</v>
      </c>
      <c r="G194" s="52" t="s">
        <v>165</v>
      </c>
      <c r="H194" s="52" t="s">
        <v>234</v>
      </c>
      <c r="I194" s="52" t="s">
        <v>424</v>
      </c>
      <c r="J194" s="52" t="s">
        <v>173</v>
      </c>
      <c r="K194" s="52" t="s">
        <v>931</v>
      </c>
      <c r="L194" s="53" t="s">
        <v>291</v>
      </c>
      <c r="M194" s="13">
        <v>214</v>
      </c>
      <c r="N194" s="14">
        <f t="shared" si="70"/>
        <v>0.586301369863014</v>
      </c>
      <c r="O194" s="15">
        <v>9900</v>
      </c>
      <c r="P194" s="15">
        <f t="shared" si="77"/>
        <v>2118600</v>
      </c>
      <c r="Q194" s="16">
        <f>IFERROR(VLOOKUP(G194,SCENARIOS!$A$13:$E$18,5,0),0.025)</f>
        <v>0.03</v>
      </c>
      <c r="R194" s="57">
        <f>IFERROR(VLOOKUP(L194,INPUTS!$A$107:$B$120,2,0),0.0082)</f>
        <v>0.0079</v>
      </c>
      <c r="S194" s="52">
        <f t="shared" si="78"/>
        <v>78.21</v>
      </c>
      <c r="T194" s="15">
        <f t="shared" si="79"/>
        <v>16736.94</v>
      </c>
      <c r="U194" s="15">
        <f>T194/INPUTS!$B$7*1000</f>
        <v>20921175</v>
      </c>
      <c r="V194" s="15">
        <f>T194*INPUTS!$B$6</f>
        <v>52888.7304</v>
      </c>
      <c r="W194" s="54" t="s">
        <v>396</v>
      </c>
      <c r="X194" s="54" t="s">
        <v>396</v>
      </c>
      <c r="Y194" s="58">
        <f>IFERROR(VLOOKUP(E194,INPUTS!$A$44:$B$103,2,0),0)</f>
        <v>0.02</v>
      </c>
      <c r="Z194" s="15">
        <f t="shared" si="64"/>
        <v>334.7388</v>
      </c>
      <c r="AA194" s="20">
        <f>IFERROR(VLOOKUP(E194,INPUTS!$A$44:$C$103,3,0),SCENARIOS!$J$26)</f>
        <v>0.06</v>
      </c>
      <c r="AB194" s="15">
        <f t="shared" si="80"/>
        <v>1164.16203750688</v>
      </c>
      <c r="AC194" s="20">
        <f>IFERROR(VLOOKUP($E194,INPUTS!$A$44:$G$103,4,0),SCENARIOS!$K$26)</f>
        <v>0.15</v>
      </c>
      <c r="AD194" s="15">
        <f t="shared" si="80"/>
        <v>3373.95717091497</v>
      </c>
      <c r="AE194" s="20">
        <f>IFERROR(VLOOKUP($E194,INPUTS!$A$44:$G$103,5,0),SCENARIOS!$L$26)</f>
        <v>0.3</v>
      </c>
      <c r="AF194" s="15">
        <f t="shared" si="80"/>
        <v>7822.6821520806</v>
      </c>
      <c r="AG194" s="20">
        <f>IFERROR(VLOOKUP($E194,INPUTS!$A$44:$G$103,6,0),SCENARIOS!$M$26)</f>
        <v>0.4</v>
      </c>
      <c r="AH194" s="15">
        <f t="shared" si="66"/>
        <v>12091.5101471952</v>
      </c>
      <c r="AI194" s="20">
        <f>IFERROR(VLOOKUP($E194,INPUTS!$A$44:$G$103,7,0),SCENARIOS!$N$26)</f>
        <v>0.5</v>
      </c>
      <c r="AJ194" s="15">
        <f t="shared" si="67"/>
        <v>17521.7177909734</v>
      </c>
      <c r="AL194" t="str">
        <f t="shared" si="71"/>
        <v>N</v>
      </c>
      <c r="AM194" s="21">
        <f t="shared" si="72"/>
        <v>35043.4355819468</v>
      </c>
      <c r="BB194" s="2"/>
      <c r="BC194" s="2" t="str">
        <v>KEF</v>
      </c>
      <c r="BD194" s="15">
        <f>SUMIF($E$4:$E$1277,$BC194,$T$4:$T$1277)*(1+INDEX($Q$4:$Q$1277,MATCH($BC194,$E$4:$E1337,0)))^BD$132</f>
        <v>303072</v>
      </c>
      <c r="BE194" s="15">
        <f>SUMIF($E$4:$E$1277,$BC194,$T$4:$T$1277)*(1+INDEX($Q$4:$Q$1277,MATCH($BC194,$E$4:$E1337,0)))^BE$132</f>
        <v>351343.51224625</v>
      </c>
      <c r="BF194" s="15">
        <f>SUMIF($E$4:$E$1277,$BC194,$T$4:$T$1277)*(1+INDEX($Q$4:$Q$1277,MATCH($BC194,$E$4:$E1337,0)))^BF$132</f>
        <v>407303.424920582</v>
      </c>
      <c r="BG194" s="15">
        <f>SUMIF($E$4:$E$1277,$BC194,$T$4:$T$1277)*(1+INDEX($Q$4:$Q$1277,MATCH($BC194,$E$4:$E1337,0)))^BG$132</f>
        <v>472176.300884027</v>
      </c>
      <c r="BH194" s="15">
        <f>SUMIF($E$4:$E$1277,$BC194,$T$4:$T$1277)*(1+INDEX($Q$4:$Q$1277,MATCH($BC194,$E$4:$E1337,0)))^BH$132</f>
        <v>547381.744113728</v>
      </c>
      <c r="BI194" s="15">
        <f>SUMIF($E$4:$E$1277,$BC194,$T$4:$T$1277)*(1+INDEX($Q$4:$Q$1277,MATCH($BC194,$E$4:$E1337,0)))^BI$132</f>
        <v>634565.464696162</v>
      </c>
      <c r="BJ194" s="62">
        <f t="shared" si="73"/>
        <v>634565.464696162</v>
      </c>
      <c r="BK194" s="63" t="str">
        <f t="shared" si="74"/>
        <v>Y</v>
      </c>
      <c r="BL194" s="15"/>
      <c r="BM194" s="2"/>
    </row>
    <row r="195" ht="15" customHeight="1" spans="1:71">
      <c r="A195" s="24" t="s">
        <v>1131</v>
      </c>
      <c r="B195" s="52" t="s">
        <v>610</v>
      </c>
      <c r="C195" s="52" t="s">
        <v>611</v>
      </c>
      <c r="D195" s="52" t="s">
        <v>929</v>
      </c>
      <c r="E195" s="10" t="s">
        <v>224</v>
      </c>
      <c r="F195" s="52" t="s">
        <v>938</v>
      </c>
      <c r="G195" s="52" t="s">
        <v>165</v>
      </c>
      <c r="H195" s="52" t="s">
        <v>245</v>
      </c>
      <c r="I195" s="52" t="s">
        <v>930</v>
      </c>
      <c r="J195" s="52" t="s">
        <v>169</v>
      </c>
      <c r="K195" s="52" t="s">
        <v>931</v>
      </c>
      <c r="L195" s="53" t="s">
        <v>293</v>
      </c>
      <c r="M195" s="13">
        <v>2251</v>
      </c>
      <c r="N195" s="14">
        <f t="shared" si="70"/>
        <v>6.16712328767123</v>
      </c>
      <c r="O195" s="15">
        <v>5600</v>
      </c>
      <c r="P195" s="15">
        <f t="shared" si="77"/>
        <v>12605600</v>
      </c>
      <c r="Q195" s="16">
        <f>IFERROR(VLOOKUP(G195,SCENARIOS!$A$13:$E$18,5,0),0.025)</f>
        <v>0.03</v>
      </c>
      <c r="R195" s="57">
        <f>IFERROR(VLOOKUP(L195,INPUTS!$A$107:$B$120,2,0),0.0082)</f>
        <v>0.0079</v>
      </c>
      <c r="S195" s="52">
        <f t="shared" si="78"/>
        <v>44.24</v>
      </c>
      <c r="T195" s="15">
        <f t="shared" si="79"/>
        <v>99584.24</v>
      </c>
      <c r="U195" s="15">
        <f>T195/INPUTS!$B$7*1000</f>
        <v>124480300</v>
      </c>
      <c r="V195" s="15">
        <f>T195*INPUTS!$B$6</f>
        <v>314686.1984</v>
      </c>
      <c r="W195" s="54" t="s">
        <v>396</v>
      </c>
      <c r="X195" s="54" t="s">
        <v>396</v>
      </c>
      <c r="Y195" s="58">
        <f>IFERROR(VLOOKUP(E195,INPUTS!$A$44:$B$103,2,0),0)</f>
        <v>0.02</v>
      </c>
      <c r="Z195" s="15">
        <f t="shared" si="64"/>
        <v>1991.6848</v>
      </c>
      <c r="AA195" s="20">
        <f>IFERROR(VLOOKUP(E195,INPUTS!$A$44:$C$103,3,0),SCENARIOS!$J$26)</f>
        <v>0.1</v>
      </c>
      <c r="AB195" s="15">
        <f t="shared" si="80"/>
        <v>11544.5427640869</v>
      </c>
      <c r="AC195" s="20">
        <f>IFERROR(VLOOKUP($E195,INPUTS!$A$44:$G$103,4,0),SCENARIOS!$K$26)</f>
        <v>0.15</v>
      </c>
      <c r="AD195" s="15">
        <f t="shared" si="80"/>
        <v>20074.9336890804</v>
      </c>
      <c r="AE195" s="20">
        <f>IFERROR(VLOOKUP($E195,INPUTS!$A$44:$G$103,5,0),SCENARIOS!$L$26)</f>
        <v>0.3</v>
      </c>
      <c r="AF195" s="15">
        <f t="shared" si="80"/>
        <v>46544.7003380852</v>
      </c>
      <c r="AG195" s="20">
        <f>IFERROR(VLOOKUP($E195,INPUTS!$A$44:$G$103,6,0),SCENARIOS!$M$26)</f>
        <v>0.4</v>
      </c>
      <c r="AH195" s="15">
        <f t="shared" si="66"/>
        <v>71944.0858640061</v>
      </c>
      <c r="AI195" s="20">
        <f>IFERROR(VLOOKUP($E195,INPUTS!$A$44:$G$103,7,0),SCENARIOS!$N$26)</f>
        <v>0.5</v>
      </c>
      <c r="AJ195" s="15">
        <f t="shared" si="67"/>
        <v>104253.641926694</v>
      </c>
      <c r="AL195" t="str">
        <f t="shared" si="71"/>
        <v>Y</v>
      </c>
      <c r="AM195" s="21">
        <f t="shared" si="72"/>
        <v>208507.283853388</v>
      </c>
      <c r="BB195" s="2"/>
      <c r="BC195" s="2" t="str">
        <v>KUL</v>
      </c>
      <c r="BD195" s="15">
        <f>SUMIF($E$4:$E$1277,$BC195,$T$4:$T$1277)*(1+INDEX($Q$4:$Q$1277,MATCH($BC195,$E$4:$E1338,0)))^BD$132</f>
        <v>1758629.096</v>
      </c>
      <c r="BE195" s="15">
        <f>SUMIF($E$4:$E$1277,$BC195,$T$4:$T$1277)*(1+INDEX($Q$4:$Q$1277,MATCH($BC195,$E$4:$E1338,0)))^BE$132</f>
        <v>2244505.89050084</v>
      </c>
      <c r="BF195" s="15">
        <f>SUMIF($E$4:$E$1277,$BC195,$T$4:$T$1277)*(1+INDEX($Q$4:$Q$1277,MATCH($BC195,$E$4:$E1338,0)))^BF$132</f>
        <v>2864621.48496887</v>
      </c>
      <c r="BG195" s="15">
        <f>SUMIF($E$4:$E$1277,$BC195,$T$4:$T$1277)*(1+INDEX($Q$4:$Q$1277,MATCH($BC195,$E$4:$E1338,0)))^BG$132</f>
        <v>3656063.58480714</v>
      </c>
      <c r="BH195" s="15">
        <f>SUMIF($E$4:$E$1277,$BC195,$T$4:$T$1277)*(1+INDEX($Q$4:$Q$1277,MATCH($BC195,$E$4:$E1338,0)))^BH$132</f>
        <v>4666166.54461701</v>
      </c>
      <c r="BI195" s="15">
        <f>SUMIF($E$4:$E$1277,$BC195,$T$4:$T$1277)*(1+INDEX($Q$4:$Q$1277,MATCH($BC195,$E$4:$E1338,0)))^BI$132</f>
        <v>5955342.32844902</v>
      </c>
      <c r="BJ195" s="62">
        <f t="shared" si="73"/>
        <v>5955342.32844902</v>
      </c>
      <c r="BK195" s="63" t="str">
        <f t="shared" si="74"/>
        <v>Y</v>
      </c>
      <c r="BL195" s="15"/>
      <c r="BM195" s="2" t="s">
        <v>940</v>
      </c>
      <c r="BN195" s="15" t="e">
        <f>SUM(BN134:BN193)</f>
        <v>#N/A</v>
      </c>
      <c r="BO195" s="15" t="e">
        <f t="shared" ref="BO195:BS195" si="81">SUM(BO134:BO193)</f>
        <v>#N/A</v>
      </c>
      <c r="BP195" s="15" t="e">
        <f t="shared" si="81"/>
        <v>#N/A</v>
      </c>
      <c r="BQ195" s="15" t="e">
        <f t="shared" si="81"/>
        <v>#N/A</v>
      </c>
      <c r="BR195" s="15" t="e">
        <f t="shared" si="81"/>
        <v>#N/A</v>
      </c>
      <c r="BS195" s="15" t="e">
        <f t="shared" si="81"/>
        <v>#N/A</v>
      </c>
    </row>
    <row r="196" ht="15" customHeight="1" spans="1:71">
      <c r="A196" s="6" t="s">
        <v>1132</v>
      </c>
      <c r="B196" s="52" t="s">
        <v>610</v>
      </c>
      <c r="C196" s="52" t="s">
        <v>611</v>
      </c>
      <c r="D196" s="52" t="s">
        <v>929</v>
      </c>
      <c r="E196" s="10" t="s">
        <v>224</v>
      </c>
      <c r="F196" s="52" t="s">
        <v>938</v>
      </c>
      <c r="G196" s="52" t="s">
        <v>165</v>
      </c>
      <c r="H196" s="52" t="s">
        <v>248</v>
      </c>
      <c r="I196" s="52" t="s">
        <v>930</v>
      </c>
      <c r="J196" s="52" t="s">
        <v>169</v>
      </c>
      <c r="K196" s="52" t="s">
        <v>931</v>
      </c>
      <c r="L196" s="53" t="s">
        <v>288</v>
      </c>
      <c r="M196" s="13">
        <v>750</v>
      </c>
      <c r="N196" s="14">
        <f t="shared" si="70"/>
        <v>2.05479452054795</v>
      </c>
      <c r="O196" s="15">
        <v>8700</v>
      </c>
      <c r="P196" s="15">
        <f t="shared" si="77"/>
        <v>6525000</v>
      </c>
      <c r="Q196" s="16">
        <f>IFERROR(VLOOKUP(G196,SCENARIOS!$A$13:$E$18,5,0),0.025)</f>
        <v>0.03</v>
      </c>
      <c r="R196" s="57">
        <f>IFERROR(VLOOKUP(L196,INPUTS!$A$107:$B$120,2,0),0.0082)</f>
        <v>0.0085</v>
      </c>
      <c r="S196" s="52">
        <f t="shared" si="78"/>
        <v>73.95</v>
      </c>
      <c r="T196" s="15">
        <f t="shared" si="79"/>
        <v>55462.5</v>
      </c>
      <c r="U196" s="15">
        <f>T196/INPUTS!$B$7*1000</f>
        <v>69328125</v>
      </c>
      <c r="V196" s="15">
        <f>T196*INPUTS!$B$6</f>
        <v>175261.5</v>
      </c>
      <c r="W196" s="54" t="s">
        <v>396</v>
      </c>
      <c r="X196" s="54" t="s">
        <v>396</v>
      </c>
      <c r="Y196" s="58">
        <f>IFERROR(VLOOKUP(E196,INPUTS!$A$44:$B$103,2,0),0)</f>
        <v>0.02</v>
      </c>
      <c r="Z196" s="15">
        <f t="shared" ref="Z196:Z259" si="82">T196*Y196</f>
        <v>1109.25</v>
      </c>
      <c r="AA196" s="20">
        <f>IFERROR(VLOOKUP(E196,INPUTS!$A$44:$C$103,3,0),SCENARIOS!$J$26)</f>
        <v>0.1</v>
      </c>
      <c r="AB196" s="15">
        <f t="shared" ref="AB196:AF211" si="83">$T196*AA196*(1+$Q196)^AB$2</f>
        <v>6429.62383458637</v>
      </c>
      <c r="AC196" s="20">
        <f>IFERROR(VLOOKUP($E196,INPUTS!$A$44:$G$103,4,0),SCENARIOS!$K$26)</f>
        <v>0.15</v>
      </c>
      <c r="AD196" s="15">
        <f t="shared" si="83"/>
        <v>11180.544328406</v>
      </c>
      <c r="AE196" s="20">
        <f>IFERROR(VLOOKUP($E196,INPUTS!$A$44:$G$103,5,0),SCENARIOS!$L$26)</f>
        <v>0.3</v>
      </c>
      <c r="AF196" s="15">
        <f t="shared" si="83"/>
        <v>25922.630352966</v>
      </c>
      <c r="AG196" s="20">
        <f>IFERROR(VLOOKUP($E196,INPUTS!$A$44:$G$103,6,0),SCENARIOS!$M$26)</f>
        <v>0.4</v>
      </c>
      <c r="AH196" s="15">
        <f t="shared" ref="AH196:AH259" si="84">$T196*AG196*(1+$Q196)^AH$2</f>
        <v>40068.5777411409</v>
      </c>
      <c r="AI196" s="20">
        <f>IFERROR(VLOOKUP($E196,INPUTS!$A$44:$G$103,7,0),SCENARIOS!$N$26)</f>
        <v>0.5</v>
      </c>
      <c r="AJ196" s="15">
        <f t="shared" ref="AJ196:AJ259" si="85">$T196*AI196*(1+$Q196)^AJ$2</f>
        <v>58063.0792117234</v>
      </c>
      <c r="AL196" t="str">
        <f t="shared" si="71"/>
        <v>Y</v>
      </c>
      <c r="AM196" s="21">
        <f t="shared" si="72"/>
        <v>116126.158423447</v>
      </c>
      <c r="BB196" s="2"/>
      <c r="BC196" s="2" t="str">
        <v>KWI</v>
      </c>
      <c r="BD196" s="15">
        <f>SUMIF($E$4:$E$1277,$BC196,$T$4:$T$1277)*(1+INDEX($Q$4:$Q$1277,MATCH($BC196,$E$4:$E1339,0)))^BD$132</f>
        <v>994962.15</v>
      </c>
      <c r="BE196" s="15">
        <f>SUMIF($E$4:$E$1277,$BC196,$T$4:$T$1277)*(1+INDEX($Q$4:$Q$1277,MATCH($BC196,$E$4:$E1339,0)))^BE$132</f>
        <v>1239903.85997852</v>
      </c>
      <c r="BF196" s="15">
        <f>SUMIF($E$4:$E$1277,$BC196,$T$4:$T$1277)*(1+INDEX($Q$4:$Q$1277,MATCH($BC196,$E$4:$E1339,0)))^BF$132</f>
        <v>1545145.79473162</v>
      </c>
      <c r="BG196" s="15">
        <f>SUMIF($E$4:$E$1277,$BC196,$T$4:$T$1277)*(1+INDEX($Q$4:$Q$1277,MATCH($BC196,$E$4:$E1339,0)))^BG$132</f>
        <v>1925532.78043522</v>
      </c>
      <c r="BH196" s="15">
        <f>SUMIF($E$4:$E$1277,$BC196,$T$4:$T$1277)*(1+INDEX($Q$4:$Q$1277,MATCH($BC196,$E$4:$E1339,0)))^BH$132</f>
        <v>2399564.17133738</v>
      </c>
      <c r="BI196" s="15">
        <f>SUMIF($E$4:$E$1277,$BC196,$T$4:$T$1277)*(1+INDEX($Q$4:$Q$1277,MATCH($BC196,$E$4:$E1339,0)))^BI$132</f>
        <v>2990293.52856022</v>
      </c>
      <c r="BJ196" s="62">
        <f t="shared" si="73"/>
        <v>2990293.52856022</v>
      </c>
      <c r="BK196" s="63" t="str">
        <f t="shared" si="74"/>
        <v>Y</v>
      </c>
      <c r="BL196" s="15"/>
      <c r="BM196" s="2"/>
    </row>
    <row r="197" ht="15" customHeight="1" spans="1:71">
      <c r="A197" s="24" t="s">
        <v>1133</v>
      </c>
      <c r="B197" s="52" t="s">
        <v>610</v>
      </c>
      <c r="C197" s="52" t="s">
        <v>611</v>
      </c>
      <c r="D197" s="52" t="s">
        <v>929</v>
      </c>
      <c r="E197" s="10" t="s">
        <v>224</v>
      </c>
      <c r="F197" s="52" t="s">
        <v>938</v>
      </c>
      <c r="G197" s="52" t="s">
        <v>165</v>
      </c>
      <c r="H197" s="52" t="s">
        <v>250</v>
      </c>
      <c r="I197" s="52" t="s">
        <v>930</v>
      </c>
      <c r="J197" s="52" t="s">
        <v>169</v>
      </c>
      <c r="K197" s="52" t="s">
        <v>931</v>
      </c>
      <c r="L197" s="53" t="s">
        <v>288</v>
      </c>
      <c r="M197" s="13">
        <v>750</v>
      </c>
      <c r="N197" s="14">
        <f t="shared" ref="N197:N260" si="86">M197/365</f>
        <v>2.05479452054795</v>
      </c>
      <c r="O197" s="15">
        <v>7100</v>
      </c>
      <c r="P197" s="15">
        <f t="shared" si="77"/>
        <v>5325000</v>
      </c>
      <c r="Q197" s="16">
        <f>IFERROR(VLOOKUP(G197,SCENARIOS!$A$13:$E$18,5,0),0.025)</f>
        <v>0.03</v>
      </c>
      <c r="R197" s="57">
        <f>IFERROR(VLOOKUP(L197,INPUTS!$A$107:$B$120,2,0),0.0082)</f>
        <v>0.0085</v>
      </c>
      <c r="S197" s="52">
        <f t="shared" si="78"/>
        <v>60.35</v>
      </c>
      <c r="T197" s="15">
        <f t="shared" si="79"/>
        <v>45262.5</v>
      </c>
      <c r="U197" s="15">
        <f>T197/INPUTS!$B$7*1000</f>
        <v>56578125</v>
      </c>
      <c r="V197" s="15">
        <f>T197*INPUTS!$B$6</f>
        <v>143029.5</v>
      </c>
      <c r="W197" s="54" t="s">
        <v>396</v>
      </c>
      <c r="X197" s="54" t="s">
        <v>396</v>
      </c>
      <c r="Y197" s="58">
        <f>IFERROR(VLOOKUP(E197,INPUTS!$A$44:$B$103,2,0),0)</f>
        <v>0.02</v>
      </c>
      <c r="Z197" s="15">
        <f t="shared" si="82"/>
        <v>905.25</v>
      </c>
      <c r="AA197" s="20">
        <f>IFERROR(VLOOKUP(E197,INPUTS!$A$44:$C$103,3,0),SCENARIOS!$J$26)</f>
        <v>0.1</v>
      </c>
      <c r="AB197" s="15">
        <f t="shared" si="83"/>
        <v>5247.16427880037</v>
      </c>
      <c r="AC197" s="20">
        <f>IFERROR(VLOOKUP($E197,INPUTS!$A$44:$G$103,4,0),SCENARIOS!$K$26)</f>
        <v>0.15</v>
      </c>
      <c r="AD197" s="15">
        <f t="shared" si="83"/>
        <v>9124.3522680095</v>
      </c>
      <c r="AE197" s="20">
        <f>IFERROR(VLOOKUP($E197,INPUTS!$A$44:$G$103,5,0),SCENARIOS!$L$26)</f>
        <v>0.3</v>
      </c>
      <c r="AF197" s="15">
        <f t="shared" si="83"/>
        <v>21155.2500581676</v>
      </c>
      <c r="AG197" s="20">
        <f>IFERROR(VLOOKUP($E197,INPUTS!$A$44:$G$103,6,0),SCENARIOS!$M$26)</f>
        <v>0.4</v>
      </c>
      <c r="AH197" s="15">
        <f t="shared" si="84"/>
        <v>32699.6439036897</v>
      </c>
      <c r="AI197" s="20">
        <f>IFERROR(VLOOKUP($E197,INPUTS!$A$44:$G$103,7,0),SCENARIOS!$N$26)</f>
        <v>0.5</v>
      </c>
      <c r="AJ197" s="15">
        <f t="shared" si="85"/>
        <v>47384.8117704869</v>
      </c>
      <c r="AL197" t="str">
        <f t="shared" ref="AL197:AL260" si="87">IF(H197="MULTI","MULTI",IF(COUNTIFS($E$4:$E$1277,H197,$H$4:$H$1277,E197)&gt;0,"Y","N"))</f>
        <v>Y</v>
      </c>
      <c r="AM197" s="21">
        <f t="shared" ref="AM197:AM260" si="88">T197*((1+Q197)^25)</f>
        <v>94769.6235409739</v>
      </c>
      <c r="BB197" s="2"/>
      <c r="BC197" s="2" t="str">
        <v>LAX</v>
      </c>
      <c r="BD197" s="15">
        <f>SUMIF($E$4:$E$1277,$BC197,$T$4:$T$1277)*(1+INDEX($Q$4:$Q$1277,MATCH($BC197,$E$4:$E1340,0)))^BD$132</f>
        <v>2253614.686</v>
      </c>
      <c r="BE197" s="15">
        <f>SUMIF($E$4:$E$1277,$BC197,$T$4:$T$1277)*(1+INDEX($Q$4:$Q$1277,MATCH($BC197,$E$4:$E1340,0)))^BE$132</f>
        <v>2549758.16443133</v>
      </c>
      <c r="BF197" s="15">
        <f>SUMIF($E$4:$E$1277,$BC197,$T$4:$T$1277)*(1+INDEX($Q$4:$Q$1277,MATCH($BC197,$E$4:$E1340,0)))^BF$132</f>
        <v>2884817.32812253</v>
      </c>
      <c r="BG197" s="15">
        <f>SUMIF($E$4:$E$1277,$BC197,$T$4:$T$1277)*(1+INDEX($Q$4:$Q$1277,MATCH($BC197,$E$4:$E1340,0)))^BG$132</f>
        <v>3263906.01772702</v>
      </c>
      <c r="BH197" s="15">
        <f>SUMIF($E$4:$E$1277,$BC197,$T$4:$T$1277)*(1+INDEX($Q$4:$Q$1277,MATCH($BC197,$E$4:$E1340,0)))^BH$132</f>
        <v>3692810.07455948</v>
      </c>
      <c r="BI197" s="15">
        <f>SUMIF($E$4:$E$1277,$BC197,$T$4:$T$1277)*(1+INDEX($Q$4:$Q$1277,MATCH($BC197,$E$4:$E1340,0)))^BI$132</f>
        <v>4178075.64700183</v>
      </c>
      <c r="BJ197" s="62">
        <f t="shared" si="73"/>
        <v>4178075.64700183</v>
      </c>
      <c r="BK197" s="63" t="str">
        <f t="shared" si="74"/>
        <v>Y</v>
      </c>
      <c r="BL197" s="15"/>
      <c r="BM197" s="2"/>
      <c r="BN197" s="66" t="e">
        <f t="shared" ref="BN197:BS197" si="89">BN195-AU43</f>
        <v>#N/A</v>
      </c>
      <c r="BO197" s="66" t="e">
        <f t="shared" si="89"/>
        <v>#N/A</v>
      </c>
      <c r="BP197" s="66" t="e">
        <f t="shared" si="89"/>
        <v>#N/A</v>
      </c>
      <c r="BQ197" s="66" t="e">
        <f t="shared" si="89"/>
        <v>#N/A</v>
      </c>
      <c r="BR197" s="66" t="e">
        <f t="shared" si="89"/>
        <v>#N/A</v>
      </c>
      <c r="BS197" s="66" t="e">
        <f t="shared" si="89"/>
        <v>#N/A</v>
      </c>
    </row>
    <row r="198" ht="15" customHeight="1" spans="1:71">
      <c r="A198" s="6" t="s">
        <v>1134</v>
      </c>
      <c r="B198" s="52" t="s">
        <v>612</v>
      </c>
      <c r="C198" s="52" t="s">
        <v>613</v>
      </c>
      <c r="D198" s="52" t="s">
        <v>929</v>
      </c>
      <c r="E198" s="10" t="s">
        <v>615</v>
      </c>
      <c r="F198" s="52" t="s">
        <v>614</v>
      </c>
      <c r="G198" s="52" t="s">
        <v>169</v>
      </c>
      <c r="H198" s="52" t="s">
        <v>224</v>
      </c>
      <c r="I198" s="52" t="s">
        <v>938</v>
      </c>
      <c r="J198" s="52" t="s">
        <v>165</v>
      </c>
      <c r="K198" s="52" t="s">
        <v>931</v>
      </c>
      <c r="L198" s="53" t="s">
        <v>291</v>
      </c>
      <c r="M198" s="13">
        <v>737</v>
      </c>
      <c r="N198" s="14">
        <f t="shared" si="86"/>
        <v>2.01917808219178</v>
      </c>
      <c r="O198" s="15">
        <v>5700</v>
      </c>
      <c r="P198" s="15">
        <f t="shared" si="77"/>
        <v>4200900</v>
      </c>
      <c r="Q198" s="16">
        <f>IFERROR(VLOOKUP(G198,SCENARIOS!$A$13:$E$18,5,0),0.025)</f>
        <v>0.025</v>
      </c>
      <c r="R198" s="57">
        <f>IFERROR(VLOOKUP(L198,INPUTS!$A$107:$B$120,2,0),0.0082)</f>
        <v>0.0079</v>
      </c>
      <c r="S198" s="52">
        <f t="shared" si="78"/>
        <v>45.03</v>
      </c>
      <c r="T198" s="15">
        <f t="shared" si="79"/>
        <v>33187.11</v>
      </c>
      <c r="U198" s="15">
        <f>T198/INPUTS!$B$7*1000</f>
        <v>41483887.5</v>
      </c>
      <c r="V198" s="15">
        <f>T198*INPUTS!$B$6</f>
        <v>104871.2676</v>
      </c>
      <c r="W198" s="54" t="s">
        <v>396</v>
      </c>
      <c r="X198" s="54" t="s">
        <v>396</v>
      </c>
      <c r="Y198" s="58">
        <f>IFERROR(VLOOKUP(E198,INPUTS!$A$44:$B$103,2,0),0)</f>
        <v>0</v>
      </c>
      <c r="Z198" s="15">
        <f t="shared" si="82"/>
        <v>0</v>
      </c>
      <c r="AA198" s="20">
        <f>IFERROR(VLOOKUP(E198,INPUTS!$A$44:$C$103,3,0),SCENARIOS!$J$26)</f>
        <v>0.025</v>
      </c>
      <c r="AB198" s="15">
        <f t="shared" si="83"/>
        <v>938.704220402615</v>
      </c>
      <c r="AC198" s="20">
        <f>IFERROR(VLOOKUP($E198,INPUTS!$A$44:$G$103,4,0),SCENARIOS!$K$26)</f>
        <v>0.1</v>
      </c>
      <c r="AD198" s="15">
        <f t="shared" si="83"/>
        <v>4248.23065775444</v>
      </c>
      <c r="AE198" s="20">
        <f>IFERROR(VLOOKUP($E198,INPUTS!$A$44:$G$103,5,0),SCENARIOS!$L$26)</f>
        <v>0.2</v>
      </c>
      <c r="AF198" s="15">
        <f t="shared" si="83"/>
        <v>9612.96611287422</v>
      </c>
      <c r="AG198" s="20">
        <f>IFERROR(VLOOKUP($E198,INPUTS!$A$44:$G$103,6,0),SCENARIOS!$M$26)</f>
        <v>0.3</v>
      </c>
      <c r="AH198" s="15">
        <f t="shared" si="84"/>
        <v>16314.2832155177</v>
      </c>
      <c r="AI198" s="20">
        <f>IFERROR(VLOOKUP($E198,INPUTS!$A$44:$G$103,7,0),SCENARIOS!$N$26)</f>
        <v>0.5</v>
      </c>
      <c r="AJ198" s="15">
        <f t="shared" si="85"/>
        <v>30763.5233624341</v>
      </c>
      <c r="AL198" t="str">
        <f t="shared" si="87"/>
        <v>Y</v>
      </c>
      <c r="AM198" s="21">
        <f t="shared" si="88"/>
        <v>61527.0467248681</v>
      </c>
      <c r="BB198" s="2"/>
      <c r="BC198" s="2" t="str">
        <v>LED</v>
      </c>
      <c r="BD198" s="15">
        <f>SUMIF($E$4:$E$1277,$BC198,$T$4:$T$1277)*(1+INDEX($Q$4:$Q$1277,MATCH($BC198,$E$4:$E1341,0)))^BD$132</f>
        <v>152123.4</v>
      </c>
      <c r="BE198" s="15">
        <f>SUMIF($E$4:$E$1277,$BC198,$T$4:$T$1277)*(1+INDEX($Q$4:$Q$1277,MATCH($BC198,$E$4:$E1341,0)))^BE$132</f>
        <v>176352.713714369</v>
      </c>
      <c r="BF198" s="15">
        <f>SUMIF($E$4:$E$1277,$BC198,$T$4:$T$1277)*(1+INDEX($Q$4:$Q$1277,MATCH($BC198,$E$4:$E1341,0)))^BF$132</f>
        <v>204441.128941518</v>
      </c>
      <c r="BG198" s="15">
        <f>SUMIF($E$4:$E$1277,$BC198,$T$4:$T$1277)*(1+INDEX($Q$4:$Q$1277,MATCH($BC198,$E$4:$E1341,0)))^BG$132</f>
        <v>237003.300502525</v>
      </c>
      <c r="BH198" s="15">
        <f>SUMIF($E$4:$E$1277,$BC198,$T$4:$T$1277)*(1+INDEX($Q$4:$Q$1277,MATCH($BC198,$E$4:$E1341,0)))^BH$132</f>
        <v>274751.781796109</v>
      </c>
      <c r="BI198" s="15">
        <f>SUMIF($E$4:$E$1277,$BC198,$T$4:$T$1277)*(1+INDEX($Q$4:$Q$1277,MATCH($BC198,$E$4:$E1341,0)))^BI$132</f>
        <v>318512.61750396</v>
      </c>
      <c r="BJ198" s="62">
        <f t="shared" si="73"/>
        <v>318512.61750396</v>
      </c>
      <c r="BK198" s="63" t="str">
        <f t="shared" si="74"/>
        <v>Y</v>
      </c>
      <c r="BL198" s="15"/>
      <c r="BM198" s="2"/>
    </row>
    <row r="199" ht="15" customHeight="1" spans="1:71">
      <c r="A199" s="24" t="s">
        <v>1135</v>
      </c>
      <c r="B199" s="52" t="s">
        <v>612</v>
      </c>
      <c r="C199" s="52" t="s">
        <v>613</v>
      </c>
      <c r="D199" s="52" t="s">
        <v>929</v>
      </c>
      <c r="E199" s="10" t="s">
        <v>615</v>
      </c>
      <c r="F199" s="52" t="s">
        <v>614</v>
      </c>
      <c r="G199" s="52" t="s">
        <v>169</v>
      </c>
      <c r="H199" s="52" t="s">
        <v>203</v>
      </c>
      <c r="I199" s="52" t="s">
        <v>399</v>
      </c>
      <c r="J199" s="52" t="s">
        <v>165</v>
      </c>
      <c r="K199" s="52" t="s">
        <v>931</v>
      </c>
      <c r="L199" s="53" t="s">
        <v>291</v>
      </c>
      <c r="M199" s="13">
        <v>553</v>
      </c>
      <c r="N199" s="14">
        <f t="shared" si="86"/>
        <v>1.51506849315069</v>
      </c>
      <c r="O199" s="15">
        <v>6000</v>
      </c>
      <c r="P199" s="15">
        <f t="shared" si="77"/>
        <v>3318000</v>
      </c>
      <c r="Q199" s="16">
        <f>IFERROR(VLOOKUP(G199,SCENARIOS!$A$13:$E$18,5,0),0.025)</f>
        <v>0.025</v>
      </c>
      <c r="R199" s="57">
        <f>IFERROR(VLOOKUP(L199,INPUTS!$A$107:$B$120,2,0),0.0082)</f>
        <v>0.0079</v>
      </c>
      <c r="S199" s="52">
        <f t="shared" si="78"/>
        <v>47.4</v>
      </c>
      <c r="T199" s="15">
        <f t="shared" si="79"/>
        <v>26212.2</v>
      </c>
      <c r="U199" s="15">
        <f>T199/INPUTS!$B$7*1000</f>
        <v>32765250</v>
      </c>
      <c r="V199" s="15">
        <f>T199*INPUTS!$B$6</f>
        <v>82830.552</v>
      </c>
      <c r="W199" s="54" t="s">
        <v>396</v>
      </c>
      <c r="X199" s="54" t="s">
        <v>396</v>
      </c>
      <c r="Y199" s="58">
        <f>IFERROR(VLOOKUP(E199,INPUTS!$A$44:$B$103,2,0),0)</f>
        <v>0</v>
      </c>
      <c r="Z199" s="15">
        <f t="shared" si="82"/>
        <v>0</v>
      </c>
      <c r="AA199" s="20">
        <f>IFERROR(VLOOKUP(E199,INPUTS!$A$44:$C$103,3,0),SCENARIOS!$J$26)</f>
        <v>0.025</v>
      </c>
      <c r="AB199" s="15">
        <f t="shared" si="83"/>
        <v>741.417458948291</v>
      </c>
      <c r="AC199" s="20">
        <f>IFERROR(VLOOKUP($E199,INPUTS!$A$44:$G$103,4,0),SCENARIOS!$K$26)</f>
        <v>0.1</v>
      </c>
      <c r="AD199" s="15">
        <f t="shared" si="83"/>
        <v>3355.38320893838</v>
      </c>
      <c r="AE199" s="20">
        <f>IFERROR(VLOOKUP($E199,INPUTS!$A$44:$G$103,5,0),SCENARIOS!$L$26)</f>
        <v>0.2</v>
      </c>
      <c r="AF199" s="15">
        <f t="shared" si="83"/>
        <v>7592.61623997636</v>
      </c>
      <c r="AG199" s="20">
        <f>IFERROR(VLOOKUP($E199,INPUTS!$A$44:$G$103,6,0),SCENARIOS!$M$26)</f>
        <v>0.3</v>
      </c>
      <c r="AH199" s="15">
        <f t="shared" si="84"/>
        <v>12885.522556854</v>
      </c>
      <c r="AI199" s="20">
        <f>IFERROR(VLOOKUP($E199,INPUTS!$A$44:$G$103,7,0),SCENARIOS!$N$26)</f>
        <v>0.5</v>
      </c>
      <c r="AJ199" s="15">
        <f t="shared" si="85"/>
        <v>24297.97674702</v>
      </c>
      <c r="AL199" t="str">
        <f t="shared" si="87"/>
        <v>Y</v>
      </c>
      <c r="AM199" s="21">
        <f t="shared" si="88"/>
        <v>48595.95349404</v>
      </c>
      <c r="BB199" s="2"/>
      <c r="BC199" s="2" t="str">
        <v>LGW</v>
      </c>
      <c r="BD199" s="15">
        <f>SUMIF($E$4:$E$1277,$BC199,$T$4:$T$1277)*(1+INDEX($Q$4:$Q$1277,MATCH($BC199,$E$4:$E1342,0)))^BD$132</f>
        <v>2209170.405</v>
      </c>
      <c r="BE199" s="15">
        <f>SUMIF($E$4:$E$1277,$BC199,$T$4:$T$1277)*(1+INDEX($Q$4:$Q$1277,MATCH($BC199,$E$4:$E1342,0)))^BE$132</f>
        <v>2561033.97622733</v>
      </c>
      <c r="BF199" s="15">
        <f>SUMIF($E$4:$E$1277,$BC199,$T$4:$T$1277)*(1+INDEX($Q$4:$Q$1277,MATCH($BC199,$E$4:$E1342,0)))^BF$132</f>
        <v>2968940.29204179</v>
      </c>
      <c r="BG199" s="15">
        <f>SUMIF($E$4:$E$1277,$BC199,$T$4:$T$1277)*(1+INDEX($Q$4:$Q$1277,MATCH($BC199,$E$4:$E1342,0)))^BG$132</f>
        <v>3441815.50870871</v>
      </c>
      <c r="BH199" s="15">
        <f>SUMIF($E$4:$E$1277,$BC199,$T$4:$T$1277)*(1+INDEX($Q$4:$Q$1277,MATCH($BC199,$E$4:$E1342,0)))^BH$132</f>
        <v>3990007.48776968</v>
      </c>
      <c r="BI199" s="15">
        <f>SUMIF($E$4:$E$1277,$BC199,$T$4:$T$1277)*(1+INDEX($Q$4:$Q$1277,MATCH($BC199,$E$4:$E1342,0)))^BI$132</f>
        <v>4625512.23683426</v>
      </c>
      <c r="BJ199" s="62">
        <f t="shared" ref="BJ199:BJ254" si="90">SUMIF($E$4:$E$1277,$BC199,$AM$4:$AM$1277)</f>
        <v>4625512.23683426</v>
      </c>
      <c r="BK199" s="63" t="str">
        <f t="shared" ref="BK199:BK254" si="91">IF(BJ199=BI199,"Y","N")</f>
        <v>Y</v>
      </c>
      <c r="BL199" s="15"/>
    </row>
    <row r="200" ht="15" customHeight="1" spans="1:71">
      <c r="A200" s="6" t="s">
        <v>1136</v>
      </c>
      <c r="B200" s="52" t="s">
        <v>612</v>
      </c>
      <c r="C200" s="52" t="s">
        <v>613</v>
      </c>
      <c r="D200" s="52" t="s">
        <v>929</v>
      </c>
      <c r="E200" s="10" t="s">
        <v>1153</v>
      </c>
      <c r="F200" s="52" t="s">
        <v>614</v>
      </c>
      <c r="G200" s="52" t="s">
        <v>169</v>
      </c>
      <c r="H200" s="52" t="s">
        <v>234</v>
      </c>
      <c r="I200" s="52" t="s">
        <v>424</v>
      </c>
      <c r="J200" s="52" t="s">
        <v>173</v>
      </c>
      <c r="K200" s="52" t="s">
        <v>931</v>
      </c>
      <c r="L200" s="53" t="s">
        <v>291</v>
      </c>
      <c r="M200" s="13">
        <v>369</v>
      </c>
      <c r="N200" s="14">
        <f t="shared" si="86"/>
        <v>1.01095890410959</v>
      </c>
      <c r="O200" s="15">
        <v>8200</v>
      </c>
      <c r="P200" s="15">
        <f t="shared" si="77"/>
        <v>3025800</v>
      </c>
      <c r="Q200" s="16">
        <f>IFERROR(VLOOKUP(G200,SCENARIOS!$A$13:$E$18,5,0),0.025)</f>
        <v>0.025</v>
      </c>
      <c r="R200" s="57">
        <f>IFERROR(VLOOKUP(L200,INPUTS!$A$107:$B$120,2,0),0.0082)</f>
        <v>0.0079</v>
      </c>
      <c r="S200" s="52">
        <f t="shared" si="78"/>
        <v>64.78</v>
      </c>
      <c r="T200" s="15">
        <f t="shared" si="79"/>
        <v>23903.82</v>
      </c>
      <c r="U200" s="15">
        <f>T200/INPUTS!$B$7*1000</f>
        <v>29879775</v>
      </c>
      <c r="V200" s="15">
        <f>T200*INPUTS!$B$6</f>
        <v>75536.0712</v>
      </c>
      <c r="W200" s="54" t="s">
        <v>396</v>
      </c>
      <c r="X200" s="54" t="s">
        <v>396</v>
      </c>
      <c r="Y200" s="58">
        <f>IFERROR(VLOOKUP(E200,INPUTS!$A$44:$B$103,2,0),0)</f>
        <v>0</v>
      </c>
      <c r="Z200" s="15">
        <f t="shared" si="82"/>
        <v>0</v>
      </c>
      <c r="AA200" s="20">
        <f>IFERROR(VLOOKUP(E200,INPUTS!$A$44:$C$103,3,0),SCENARIOS!$J$26)</f>
        <v>0.025</v>
      </c>
      <c r="AB200" s="15">
        <f t="shared" si="83"/>
        <v>676.124456686479</v>
      </c>
      <c r="AC200" s="20">
        <f>IFERROR(VLOOKUP($E200,INPUTS!$A$44:$G$103,4,0),SCENARIOS!$K$26)</f>
        <v>0.1</v>
      </c>
      <c r="AD200" s="15">
        <f t="shared" si="83"/>
        <v>3059.89105292518</v>
      </c>
      <c r="AE200" s="20">
        <f>IFERROR(VLOOKUP($E200,INPUTS!$A$44:$G$103,5,0),SCENARIOS!$L$26)</f>
        <v>0.2</v>
      </c>
      <c r="AF200" s="15">
        <f t="shared" si="83"/>
        <v>6923.97173566017</v>
      </c>
      <c r="AG200" s="20">
        <f>IFERROR(VLOOKUP($E200,INPUTS!$A$44:$G$103,6,0),SCENARIOS!$M$26)</f>
        <v>0.3</v>
      </c>
      <c r="AH200" s="15">
        <f t="shared" si="84"/>
        <v>11750.7577313227</v>
      </c>
      <c r="AI200" s="20">
        <f>IFERROR(VLOOKUP($E200,INPUTS!$A$44:$G$103,7,0),SCENARIOS!$N$26)</f>
        <v>0.5</v>
      </c>
      <c r="AJ200" s="15">
        <f t="shared" si="85"/>
        <v>22158.1730081775</v>
      </c>
      <c r="AL200" t="str">
        <f t="shared" si="87"/>
        <v>N</v>
      </c>
      <c r="AM200" s="21">
        <f t="shared" si="88"/>
        <v>44316.3460163551</v>
      </c>
      <c r="BB200" s="2"/>
      <c r="BC200" s="2" t="str">
        <v>LHR</v>
      </c>
      <c r="BD200" s="15">
        <f>SUMIF($E$4:$E$1277,$BC200,$T$4:$T$1277)*(1+INDEX($Q$4:$Q$1277,MATCH($BC200,$E$4:$E1343,0)))^BD$132</f>
        <v>1709354.0245</v>
      </c>
      <c r="BE200" s="15">
        <f>SUMIF($E$4:$E$1277,$BC200,$T$4:$T$1277)*(1+INDEX($Q$4:$Q$1277,MATCH($BC200,$E$4:$E1343,0)))^BE$132</f>
        <v>1981609.80440322</v>
      </c>
      <c r="BF200" s="15">
        <f>SUMIF($E$4:$E$1277,$BC200,$T$4:$T$1277)*(1+INDEX($Q$4:$Q$1277,MATCH($BC200,$E$4:$E1343,0)))^BF$132</f>
        <v>2297228.87162334</v>
      </c>
      <c r="BG200" s="15">
        <f>SUMIF($E$4:$E$1277,$BC200,$T$4:$T$1277)*(1+INDEX($Q$4:$Q$1277,MATCH($BC200,$E$4:$E1343,0)))^BG$132</f>
        <v>2663117.87360638</v>
      </c>
      <c r="BH200" s="15">
        <f>SUMIF($E$4:$E$1277,$BC200,$T$4:$T$1277)*(1+INDEX($Q$4:$Q$1277,MATCH($BC200,$E$4:$E1343,0)))^BH$132</f>
        <v>3087283.50767683</v>
      </c>
      <c r="BI200" s="15">
        <f>SUMIF($E$4:$E$1277,$BC200,$T$4:$T$1277)*(1+INDEX($Q$4:$Q$1277,MATCH($BC200,$E$4:$E1343,0)))^BI$132</f>
        <v>3579007.73046371</v>
      </c>
      <c r="BJ200" s="62">
        <f t="shared" si="90"/>
        <v>3579007.73046371</v>
      </c>
      <c r="BK200" s="63" t="str">
        <f t="shared" si="91"/>
        <v>Y</v>
      </c>
      <c r="BL200" s="15"/>
    </row>
    <row r="201" ht="15" customHeight="1" spans="1:71">
      <c r="A201" s="24" t="s">
        <v>1137</v>
      </c>
      <c r="B201" s="52" t="s">
        <v>616</v>
      </c>
      <c r="C201" s="52" t="s">
        <v>617</v>
      </c>
      <c r="D201" s="52" t="s">
        <v>929</v>
      </c>
      <c r="E201" s="10" t="s">
        <v>245</v>
      </c>
      <c r="F201" s="52" t="s">
        <v>930</v>
      </c>
      <c r="G201" s="52" t="s">
        <v>169</v>
      </c>
      <c r="H201" s="52" t="s">
        <v>227</v>
      </c>
      <c r="I201" s="52" t="s">
        <v>938</v>
      </c>
      <c r="J201" s="52" t="s">
        <v>165</v>
      </c>
      <c r="K201" s="52" t="s">
        <v>931</v>
      </c>
      <c r="L201" s="53" t="s">
        <v>282</v>
      </c>
      <c r="M201" s="13">
        <v>2665</v>
      </c>
      <c r="N201" s="14">
        <f t="shared" si="86"/>
        <v>7.3013698630137</v>
      </c>
      <c r="O201" s="15">
        <v>5600</v>
      </c>
      <c r="P201" s="15">
        <f t="shared" si="77"/>
        <v>14924000</v>
      </c>
      <c r="Q201" s="16">
        <f>IFERROR(VLOOKUP(G201,SCENARIOS!$A$13:$E$18,5,0),0.025)</f>
        <v>0.025</v>
      </c>
      <c r="R201" s="57">
        <f>IFERROR(VLOOKUP(L201,INPUTS!$A$107:$B$120,2,0),0.0082)</f>
        <v>0.0042</v>
      </c>
      <c r="S201" s="52">
        <f t="shared" si="78"/>
        <v>23.52</v>
      </c>
      <c r="T201" s="15">
        <f t="shared" si="79"/>
        <v>62680.8</v>
      </c>
      <c r="U201" s="15">
        <f>T201/INPUTS!$B$7*1000</f>
        <v>78351000</v>
      </c>
      <c r="V201" s="15">
        <f>T201*INPUTS!$B$6</f>
        <v>198071.328</v>
      </c>
      <c r="W201" s="54" t="s">
        <v>396</v>
      </c>
      <c r="X201" s="54" t="s">
        <v>396</v>
      </c>
      <c r="Y201" s="58">
        <f>IFERROR(VLOOKUP(E201,INPUTS!$A$44:$B$103,2,0),0)</f>
        <v>0.005</v>
      </c>
      <c r="Z201" s="15">
        <f t="shared" si="82"/>
        <v>313.404</v>
      </c>
      <c r="AA201" s="20">
        <f>IFERROR(VLOOKUP(E201,INPUTS!$A$44:$C$103,3,0),SCENARIOS!$J$26)</f>
        <v>0.03</v>
      </c>
      <c r="AB201" s="15">
        <f t="shared" si="83"/>
        <v>2127.52715731664</v>
      </c>
      <c r="AC201" s="20">
        <f>IFERROR(VLOOKUP($E201,INPUTS!$A$44:$G$103,4,0),SCENARIOS!$K$26)</f>
        <v>0.1</v>
      </c>
      <c r="AD201" s="15">
        <f t="shared" si="83"/>
        <v>8023.6723297863</v>
      </c>
      <c r="AE201" s="20">
        <f>IFERROR(VLOOKUP($E201,INPUTS!$A$44:$G$103,5,0),SCENARIOS!$L$26)</f>
        <v>0.2</v>
      </c>
      <c r="AF201" s="15">
        <f t="shared" si="83"/>
        <v>18156.097542927</v>
      </c>
      <c r="AG201" s="20">
        <f>IFERROR(VLOOKUP($E201,INPUTS!$A$44:$G$103,6,0),SCENARIOS!$M$26)</f>
        <v>0.3</v>
      </c>
      <c r="AH201" s="15">
        <f t="shared" si="84"/>
        <v>30812.9368111663</v>
      </c>
      <c r="AI201" s="20">
        <f>IFERROR(VLOOKUP($E201,INPUTS!$A$44:$G$103,7,0),SCENARIOS!$N$26)</f>
        <v>0.4</v>
      </c>
      <c r="AJ201" s="15">
        <f t="shared" si="85"/>
        <v>46482.6796952445</v>
      </c>
      <c r="AL201" t="str">
        <f t="shared" si="87"/>
        <v>N</v>
      </c>
      <c r="AM201" s="21">
        <f t="shared" si="88"/>
        <v>116206.699238111</v>
      </c>
      <c r="BB201" s="2"/>
      <c r="BC201" s="2" t="str">
        <v>LIM</v>
      </c>
      <c r="BD201" s="15">
        <f>SUMIF($E$4:$E$1277,$BC201,$T$4:$T$1277)*(1+INDEX($Q$4:$Q$1277,MATCH($BC201,$E$4:$E1344,0)))^BD$132</f>
        <v>540620.678</v>
      </c>
      <c r="BE201" s="15">
        <f>SUMIF($E$4:$E$1277,$BC201,$T$4:$T$1277)*(1+INDEX($Q$4:$Q$1277,MATCH($BC201,$E$4:$E1344,0)))^BE$132</f>
        <v>657747.716986156</v>
      </c>
      <c r="BF201" s="15">
        <f>SUMIF($E$4:$E$1277,$BC201,$T$4:$T$1277)*(1+INDEX($Q$4:$Q$1277,MATCH($BC201,$E$4:$E1344,0)))^BF$132</f>
        <v>800250.668918181</v>
      </c>
      <c r="BG201" s="15">
        <f>SUMIF($E$4:$E$1277,$BC201,$T$4:$T$1277)*(1+INDEX($Q$4:$Q$1277,MATCH($BC201,$E$4:$E1344,0)))^BG$132</f>
        <v>973627.298986846</v>
      </c>
      <c r="BH201" s="15">
        <f>SUMIF($E$4:$E$1277,$BC201,$T$4:$T$1277)*(1+INDEX($Q$4:$Q$1277,MATCH($BC201,$E$4:$E1344,0)))^BH$132</f>
        <v>1184566.47916822</v>
      </c>
      <c r="BI201" s="15">
        <f>SUMIF($E$4:$E$1277,$BC201,$T$4:$T$1277)*(1+INDEX($Q$4:$Q$1277,MATCH($BC201,$E$4:$E1344,0)))^BI$132</f>
        <v>1441206.24496576</v>
      </c>
      <c r="BJ201" s="62">
        <f t="shared" si="90"/>
        <v>1441206.24496576</v>
      </c>
      <c r="BK201" s="63" t="str">
        <f t="shared" si="91"/>
        <v>Y</v>
      </c>
      <c r="BL201" s="15"/>
    </row>
    <row r="202" ht="15" customHeight="1" spans="1:71">
      <c r="A202" s="6" t="s">
        <v>1138</v>
      </c>
      <c r="B202" s="52" t="s">
        <v>616</v>
      </c>
      <c r="C202" s="52" t="s">
        <v>617</v>
      </c>
      <c r="D202" s="52" t="s">
        <v>929</v>
      </c>
      <c r="E202" s="10" t="s">
        <v>245</v>
      </c>
      <c r="F202" s="52" t="s">
        <v>930</v>
      </c>
      <c r="G202" s="52" t="s">
        <v>169</v>
      </c>
      <c r="H202" s="52" t="s">
        <v>203</v>
      </c>
      <c r="I202" s="52" t="s">
        <v>399</v>
      </c>
      <c r="J202" s="52" t="s">
        <v>165</v>
      </c>
      <c r="K202" s="52" t="s">
        <v>931</v>
      </c>
      <c r="L202" s="53" t="s">
        <v>282</v>
      </c>
      <c r="M202" s="13">
        <v>1333</v>
      </c>
      <c r="N202" s="14">
        <f t="shared" si="86"/>
        <v>3.65205479452055</v>
      </c>
      <c r="O202" s="15">
        <v>5800</v>
      </c>
      <c r="P202" s="15">
        <f t="shared" si="77"/>
        <v>7731400</v>
      </c>
      <c r="Q202" s="16">
        <f>IFERROR(VLOOKUP(G202,SCENARIOS!$A$13:$E$18,5,0),0.025)</f>
        <v>0.025</v>
      </c>
      <c r="R202" s="57">
        <f>IFERROR(VLOOKUP(L202,INPUTS!$A$107:$B$120,2,0),0.0082)</f>
        <v>0.0042</v>
      </c>
      <c r="S202" s="52">
        <f t="shared" si="78"/>
        <v>24.36</v>
      </c>
      <c r="T202" s="15">
        <f t="shared" si="79"/>
        <v>32471.88</v>
      </c>
      <c r="U202" s="15">
        <f>T202/INPUTS!$B$7*1000</f>
        <v>40589850</v>
      </c>
      <c r="V202" s="15">
        <f>T202*INPUTS!$B$6</f>
        <v>102611.1408</v>
      </c>
      <c r="W202" s="54" t="s">
        <v>396</v>
      </c>
      <c r="X202" s="54" t="s">
        <v>396</v>
      </c>
      <c r="Y202" s="58">
        <f>IFERROR(VLOOKUP(E202,INPUTS!$A$44:$B$103,2,0),0)</f>
        <v>0.005</v>
      </c>
      <c r="Z202" s="15">
        <f t="shared" si="82"/>
        <v>162.3594</v>
      </c>
      <c r="AA202" s="20">
        <f>IFERROR(VLOOKUP(E202,INPUTS!$A$44:$C$103,3,0),SCENARIOS!$J$26)</f>
        <v>0.03</v>
      </c>
      <c r="AB202" s="15">
        <f t="shared" si="83"/>
        <v>1102.16855159996</v>
      </c>
      <c r="AC202" s="20">
        <f>IFERROR(VLOOKUP($E202,INPUTS!$A$44:$G$103,4,0),SCENARIOS!$K$26)</f>
        <v>0.1</v>
      </c>
      <c r="AD202" s="15">
        <f t="shared" si="83"/>
        <v>4156.67517089988</v>
      </c>
      <c r="AE202" s="20">
        <f>IFERROR(VLOOKUP($E202,INPUTS!$A$44:$G$103,5,0),SCENARIOS!$L$26)</f>
        <v>0.2</v>
      </c>
      <c r="AF202" s="15">
        <f t="shared" si="83"/>
        <v>9405.79285334933</v>
      </c>
      <c r="AG202" s="20">
        <f>IFERROR(VLOOKUP($E202,INPUTS!$A$44:$G$103,6,0),SCENARIOS!$M$26)</f>
        <v>0.3</v>
      </c>
      <c r="AH202" s="15">
        <f t="shared" si="84"/>
        <v>15962.6869245411</v>
      </c>
      <c r="AI202" s="20">
        <f>IFERROR(VLOOKUP($E202,INPUTS!$A$44:$G$103,7,0),SCENARIOS!$N$26)</f>
        <v>0.4</v>
      </c>
      <c r="AJ202" s="15">
        <f t="shared" si="85"/>
        <v>24080.4201149701</v>
      </c>
      <c r="AL202" t="str">
        <f t="shared" si="87"/>
        <v>Y</v>
      </c>
      <c r="AM202" s="21">
        <f t="shared" si="88"/>
        <v>60201.0502874252</v>
      </c>
      <c r="BB202" s="2"/>
      <c r="BC202" s="2" t="str">
        <v>LIS</v>
      </c>
      <c r="BD202" s="15">
        <f>SUMIF($E$4:$E$1277,$BC202,$T$4:$T$1277)*(1+INDEX($Q$4:$Q$1277,MATCH($BC202,$E$4:$E1345,0)))^BD$132</f>
        <v>1580032.675</v>
      </c>
      <c r="BE202" s="15">
        <f>SUMIF($E$4:$E$1277,$BC202,$T$4:$T$1277)*(1+INDEX($Q$4:$Q$1277,MATCH($BC202,$E$4:$E1345,0)))^BE$132</f>
        <v>1831690.91667438</v>
      </c>
      <c r="BF202" s="15">
        <f>SUMIF($E$4:$E$1277,$BC202,$T$4:$T$1277)*(1+INDEX($Q$4:$Q$1277,MATCH($BC202,$E$4:$E1345,0)))^BF$132</f>
        <v>2123431.79183141</v>
      </c>
      <c r="BG202" s="15">
        <f>SUMIF($E$4:$E$1277,$BC202,$T$4:$T$1277)*(1+INDEX($Q$4:$Q$1277,MATCH($BC202,$E$4:$E1345,0)))^BG$132</f>
        <v>2461639.42481455</v>
      </c>
      <c r="BH202" s="15">
        <f>SUMIF($E$4:$E$1277,$BC202,$T$4:$T$1277)*(1+INDEX($Q$4:$Q$1277,MATCH($BC202,$E$4:$E1345,0)))^BH$132</f>
        <v>2853714.76546227</v>
      </c>
      <c r="BI202" s="15">
        <f>SUMIF($E$4:$E$1277,$BC202,$T$4:$T$1277)*(1+INDEX($Q$4:$Q$1277,MATCH($BC202,$E$4:$E1345,0)))^BI$132</f>
        <v>3308237.54304751</v>
      </c>
      <c r="BJ202" s="62">
        <f t="shared" si="90"/>
        <v>3308237.54304751</v>
      </c>
      <c r="BK202" s="63" t="str">
        <f t="shared" si="91"/>
        <v>Y</v>
      </c>
      <c r="BL202" s="15"/>
    </row>
    <row r="203" ht="15" customHeight="1" spans="1:71">
      <c r="A203" s="24" t="s">
        <v>1139</v>
      </c>
      <c r="B203" s="52" t="s">
        <v>616</v>
      </c>
      <c r="C203" s="52" t="s">
        <v>617</v>
      </c>
      <c r="D203" s="52" t="s">
        <v>929</v>
      </c>
      <c r="E203" s="10" t="s">
        <v>245</v>
      </c>
      <c r="F203" s="52" t="s">
        <v>930</v>
      </c>
      <c r="G203" s="52" t="s">
        <v>169</v>
      </c>
      <c r="H203" s="52" t="s">
        <v>204</v>
      </c>
      <c r="I203" s="52" t="s">
        <v>405</v>
      </c>
      <c r="J203" s="52" t="s">
        <v>165</v>
      </c>
      <c r="K203" s="52" t="s">
        <v>931</v>
      </c>
      <c r="L203" s="53" t="s">
        <v>282</v>
      </c>
      <c r="M203" s="13">
        <v>1333</v>
      </c>
      <c r="N203" s="14">
        <f t="shared" si="86"/>
        <v>3.65205479452055</v>
      </c>
      <c r="O203" s="15">
        <v>5870</v>
      </c>
      <c r="P203" s="15">
        <f t="shared" si="77"/>
        <v>7824710</v>
      </c>
      <c r="Q203" s="16">
        <f>IFERROR(VLOOKUP(G203,SCENARIOS!$A$13:$E$18,5,0),0.025)</f>
        <v>0.025</v>
      </c>
      <c r="R203" s="57">
        <f>IFERROR(VLOOKUP(L203,INPUTS!$A$107:$B$120,2,0),0.0082)</f>
        <v>0.0042</v>
      </c>
      <c r="S203" s="52">
        <f t="shared" si="78"/>
        <v>24.654</v>
      </c>
      <c r="T203" s="15">
        <f t="shared" si="79"/>
        <v>32863.782</v>
      </c>
      <c r="U203" s="15">
        <f>T203/INPUTS!$B$7*1000</f>
        <v>41079727.5</v>
      </c>
      <c r="V203" s="15">
        <f>T203*INPUTS!$B$6</f>
        <v>103849.55112</v>
      </c>
      <c r="W203" s="54" t="s">
        <v>396</v>
      </c>
      <c r="X203" s="54" t="s">
        <v>396</v>
      </c>
      <c r="Y203" s="58">
        <f>IFERROR(VLOOKUP(E203,INPUTS!$A$44:$B$103,2,0),0)</f>
        <v>0.005</v>
      </c>
      <c r="Z203" s="15">
        <f t="shared" si="82"/>
        <v>164.31891</v>
      </c>
      <c r="AA203" s="20">
        <f>IFERROR(VLOOKUP(E203,INPUTS!$A$44:$C$103,3,0),SCENARIOS!$J$26)</f>
        <v>0.03</v>
      </c>
      <c r="AB203" s="15">
        <f t="shared" si="83"/>
        <v>1115.47058584341</v>
      </c>
      <c r="AC203" s="20">
        <f>IFERROR(VLOOKUP($E203,INPUTS!$A$44:$G$103,4,0),SCENARIOS!$K$26)</f>
        <v>0.1</v>
      </c>
      <c r="AD203" s="15">
        <f t="shared" si="83"/>
        <v>4206.84194020384</v>
      </c>
      <c r="AE203" s="20">
        <f>IFERROR(VLOOKUP($E203,INPUTS!$A$44:$G$103,5,0),SCENARIOS!$L$26)</f>
        <v>0.2</v>
      </c>
      <c r="AF203" s="15">
        <f t="shared" si="83"/>
        <v>9519.31104295872</v>
      </c>
      <c r="AG203" s="20">
        <f>IFERROR(VLOOKUP($E203,INPUTS!$A$44:$G$103,6,0),SCENARIOS!$M$26)</f>
        <v>0.3</v>
      </c>
      <c r="AH203" s="15">
        <f t="shared" si="84"/>
        <v>16155.3400425959</v>
      </c>
      <c r="AI203" s="20">
        <f>IFERROR(VLOOKUP($E203,INPUTS!$A$44:$G$103,7,0),SCENARIOS!$N$26)</f>
        <v>0.4</v>
      </c>
      <c r="AJ203" s="15">
        <f t="shared" si="85"/>
        <v>24371.0458749783</v>
      </c>
      <c r="AL203" t="str">
        <f t="shared" si="87"/>
        <v>Y</v>
      </c>
      <c r="AM203" s="21">
        <f t="shared" si="88"/>
        <v>60927.6146874458</v>
      </c>
      <c r="BB203" s="2"/>
      <c r="BC203" s="2" t="str">
        <v>LTN</v>
      </c>
      <c r="BD203" s="15">
        <f>SUMIF($E$4:$E$1277,$BC203,$T$4:$T$1277)*(1+INDEX($Q$4:$Q$1277,MATCH($BC203,$E$4:$E1346,0)))^BD$132</f>
        <v>2478984.36</v>
      </c>
      <c r="BE203" s="15">
        <f>SUMIF($E$4:$E$1277,$BC203,$T$4:$T$1277)*(1+INDEX($Q$4:$Q$1277,MATCH($BC203,$E$4:$E1346,0)))^BE$132</f>
        <v>2873822.29914318</v>
      </c>
      <c r="BF203" s="15">
        <f>SUMIF($E$4:$E$1277,$BC203,$T$4:$T$1277)*(1+INDEX($Q$4:$Q$1277,MATCH($BC203,$E$4:$E1346,0)))^BF$132</f>
        <v>3331547.6855419</v>
      </c>
      <c r="BG203" s="15">
        <f>SUMIF($E$4:$E$1277,$BC203,$T$4:$T$1277)*(1+INDEX($Q$4:$Q$1277,MATCH($BC203,$E$4:$E1346,0)))^BG$132</f>
        <v>3862176.8591429</v>
      </c>
      <c r="BH203" s="15">
        <f>SUMIF($E$4:$E$1277,$BC203,$T$4:$T$1277)*(1+INDEX($Q$4:$Q$1277,MATCH($BC203,$E$4:$E1346,0)))^BH$132</f>
        <v>4477321.50316576</v>
      </c>
      <c r="BI203" s="15">
        <f>SUMIF($E$4:$E$1277,$BC203,$T$4:$T$1277)*(1+INDEX($Q$4:$Q$1277,MATCH($BC203,$E$4:$E1346,0)))^BI$132</f>
        <v>5190442.74092598</v>
      </c>
      <c r="BJ203" s="62">
        <f t="shared" si="90"/>
        <v>5190442.74092598</v>
      </c>
      <c r="BK203" s="63" t="str">
        <f t="shared" si="91"/>
        <v>Y</v>
      </c>
      <c r="BL203" s="15"/>
    </row>
    <row r="204" ht="15" customHeight="1" spans="1:71">
      <c r="A204" s="6" t="s">
        <v>1140</v>
      </c>
      <c r="B204" s="52" t="s">
        <v>618</v>
      </c>
      <c r="C204" s="52" t="s">
        <v>619</v>
      </c>
      <c r="D204" s="52" t="s">
        <v>929</v>
      </c>
      <c r="E204" s="10" t="s">
        <v>253</v>
      </c>
      <c r="F204" s="52" t="s">
        <v>930</v>
      </c>
      <c r="G204" s="52" t="s">
        <v>169</v>
      </c>
      <c r="H204" s="52" t="s">
        <v>1158</v>
      </c>
      <c r="I204" s="52" t="s">
        <v>622</v>
      </c>
      <c r="J204" s="52" t="s">
        <v>181</v>
      </c>
      <c r="K204" s="52" t="s">
        <v>931</v>
      </c>
      <c r="L204" s="53" t="s">
        <v>286</v>
      </c>
      <c r="M204" s="13">
        <v>2665</v>
      </c>
      <c r="N204" s="14">
        <f t="shared" si="86"/>
        <v>7.3013698630137</v>
      </c>
      <c r="O204" s="15">
        <v>3900</v>
      </c>
      <c r="P204" s="15">
        <f t="shared" si="77"/>
        <v>10393500</v>
      </c>
      <c r="Q204" s="16">
        <f>IFERROR(VLOOKUP(G204,SCENARIOS!$A$13:$E$18,5,0),0.025)</f>
        <v>0.025</v>
      </c>
      <c r="R204" s="57">
        <f>IFERROR(VLOOKUP(L204,INPUTS!$A$107:$B$120,2,0),0.0082)</f>
        <v>0.0039</v>
      </c>
      <c r="S204" s="52">
        <f t="shared" si="78"/>
        <v>15.21</v>
      </c>
      <c r="T204" s="15">
        <f t="shared" si="79"/>
        <v>40534.65</v>
      </c>
      <c r="U204" s="15">
        <f>T204/INPUTS!$B$7*1000</f>
        <v>50668312.5</v>
      </c>
      <c r="V204" s="15">
        <f>T204*INPUTS!$B$6</f>
        <v>128089.494</v>
      </c>
      <c r="W204" s="54" t="s">
        <v>396</v>
      </c>
      <c r="X204" s="54" t="s">
        <v>396</v>
      </c>
      <c r="Y204" s="58">
        <f>IFERROR(VLOOKUP(E204,INPUTS!$A$44:$B$103,2,0),0)</f>
        <v>0.005</v>
      </c>
      <c r="Z204" s="15">
        <f t="shared" si="82"/>
        <v>202.67325</v>
      </c>
      <c r="AA204" s="20">
        <f>IFERROR(VLOOKUP(E204,INPUTS!$A$44:$C$103,3,0),SCENARIOS!$J$26)</f>
        <v>0.03</v>
      </c>
      <c r="AB204" s="15">
        <f t="shared" si="83"/>
        <v>1375.83707749941</v>
      </c>
      <c r="AC204" s="20">
        <f>IFERROR(VLOOKUP($E204,INPUTS!$A$44:$G$103,4,0),SCENARIOS!$K$26)</f>
        <v>0.1</v>
      </c>
      <c r="AD204" s="15">
        <f t="shared" si="83"/>
        <v>5188.77789694089</v>
      </c>
      <c r="AE204" s="20">
        <f>IFERROR(VLOOKUP($E204,INPUTS!$A$44:$G$103,5,0),SCENARIOS!$L$26)</f>
        <v>0.2</v>
      </c>
      <c r="AF204" s="15">
        <f t="shared" si="83"/>
        <v>11741.2518549285</v>
      </c>
      <c r="AG204" s="20">
        <f>IFERROR(VLOOKUP($E204,INPUTS!$A$44:$G$103,6,0),SCENARIOS!$M$26)</f>
        <v>0.3</v>
      </c>
      <c r="AH204" s="15">
        <f t="shared" si="84"/>
        <v>19926.2231674251</v>
      </c>
      <c r="AI204" s="20">
        <f>IFERROR(VLOOKUP($E204,INPUTS!$A$44:$G$103,7,0),SCENARIOS!$N$26)</f>
        <v>0.4</v>
      </c>
      <c r="AJ204" s="15">
        <f t="shared" si="85"/>
        <v>30059.5900580216</v>
      </c>
      <c r="AL204" t="str">
        <f t="shared" si="87"/>
        <v>N</v>
      </c>
      <c r="AM204" s="21">
        <f t="shared" si="88"/>
        <v>75148.9751450541</v>
      </c>
      <c r="BB204" s="2"/>
      <c r="BC204" s="2" t="str">
        <v>LUX</v>
      </c>
      <c r="BD204" s="15">
        <f>SUMIF($E$4:$E$1277,$BC204,$T$4:$T$1277)*(1+INDEX($Q$4:$Q$1277,MATCH($BC204,$E$4:$E1347,0)))^BD$132</f>
        <v>586801.92</v>
      </c>
      <c r="BE204" s="15">
        <f>SUMIF($E$4:$E$1277,$BC204,$T$4:$T$1277)*(1+INDEX($Q$4:$Q$1277,MATCH($BC204,$E$4:$E1347,0)))^BE$132</f>
        <v>680264.252605462</v>
      </c>
      <c r="BF204" s="15">
        <f>SUMIF($E$4:$E$1277,$BC204,$T$4:$T$1277)*(1+INDEX($Q$4:$Q$1277,MATCH($BC204,$E$4:$E1347,0)))^BF$132</f>
        <v>788612.711718579</v>
      </c>
      <c r="BG204" s="15">
        <f>SUMIF($E$4:$E$1277,$BC204,$T$4:$T$1277)*(1+INDEX($Q$4:$Q$1277,MATCH($BC204,$E$4:$E1347,0)))^BG$132</f>
        <v>914218.271358768</v>
      </c>
      <c r="BH204" s="15">
        <f>SUMIF($E$4:$E$1277,$BC204,$T$4:$T$1277)*(1+INDEX($Q$4:$Q$1277,MATCH($BC204,$E$4:$E1347,0)))^BH$132</f>
        <v>1059829.54023758</v>
      </c>
      <c r="BI204" s="15">
        <f>SUMIF($E$4:$E$1277,$BC204,$T$4:$T$1277)*(1+INDEX($Q$4:$Q$1277,MATCH($BC204,$E$4:$E1347,0)))^BI$132</f>
        <v>1228632.90917472</v>
      </c>
      <c r="BJ204" s="62">
        <f t="shared" si="90"/>
        <v>1228632.90917472</v>
      </c>
      <c r="BK204" s="63" t="str">
        <f t="shared" si="91"/>
        <v>Y</v>
      </c>
      <c r="BL204" s="15"/>
    </row>
    <row r="205" ht="15" customHeight="1" spans="1:71">
      <c r="A205" s="24" t="s">
        <v>1141</v>
      </c>
      <c r="B205" s="52" t="s">
        <v>618</v>
      </c>
      <c r="C205" s="52" t="s">
        <v>619</v>
      </c>
      <c r="D205" s="52" t="s">
        <v>929</v>
      </c>
      <c r="E205" s="10" t="s">
        <v>253</v>
      </c>
      <c r="F205" s="52" t="s">
        <v>930</v>
      </c>
      <c r="G205" s="52" t="s">
        <v>169</v>
      </c>
      <c r="H205" s="52" t="s">
        <v>623</v>
      </c>
      <c r="I205" s="52" t="s">
        <v>622</v>
      </c>
      <c r="J205" s="52" t="s">
        <v>181</v>
      </c>
      <c r="K205" s="52" t="s">
        <v>931</v>
      </c>
      <c r="L205" s="53" t="s">
        <v>286</v>
      </c>
      <c r="M205" s="13">
        <v>1333</v>
      </c>
      <c r="N205" s="14">
        <f t="shared" si="86"/>
        <v>3.65205479452055</v>
      </c>
      <c r="O205" s="15">
        <v>3700</v>
      </c>
      <c r="P205" s="15">
        <f t="shared" si="77"/>
        <v>4932100</v>
      </c>
      <c r="Q205" s="16">
        <f>IFERROR(VLOOKUP(G205,SCENARIOS!$A$13:$E$18,5,0),0.025)</f>
        <v>0.025</v>
      </c>
      <c r="R205" s="57">
        <f>IFERROR(VLOOKUP(L205,INPUTS!$A$107:$B$120,2,0),0.0082)</f>
        <v>0.0039</v>
      </c>
      <c r="S205" s="52">
        <f t="shared" si="78"/>
        <v>14.43</v>
      </c>
      <c r="T205" s="15">
        <f t="shared" si="79"/>
        <v>19235.19</v>
      </c>
      <c r="U205" s="15">
        <f>T205/INPUTS!$B$7*1000</f>
        <v>24043987.5</v>
      </c>
      <c r="V205" s="15">
        <f>T205*INPUTS!$B$6</f>
        <v>60783.2004</v>
      </c>
      <c r="W205" s="54" t="s">
        <v>396</v>
      </c>
      <c r="X205" s="54" t="s">
        <v>396</v>
      </c>
      <c r="Y205" s="58">
        <f>IFERROR(VLOOKUP(E205,INPUTS!$A$44:$B$103,2,0),0)</f>
        <v>0.005</v>
      </c>
      <c r="Z205" s="15">
        <f t="shared" si="82"/>
        <v>96.17595</v>
      </c>
      <c r="AA205" s="20">
        <f>IFERROR(VLOOKUP(E205,INPUTS!$A$44:$C$103,3,0),SCENARIOS!$J$26)</f>
        <v>0.03</v>
      </c>
      <c r="AB205" s="15">
        <f t="shared" si="83"/>
        <v>652.885558275348</v>
      </c>
      <c r="AC205" s="20">
        <f>IFERROR(VLOOKUP($E205,INPUTS!$A$44:$G$103,4,0),SCENARIOS!$K$26)</f>
        <v>0.1</v>
      </c>
      <c r="AD205" s="15">
        <f t="shared" si="83"/>
        <v>2462.26694236803</v>
      </c>
      <c r="AE205" s="20">
        <f>IFERROR(VLOOKUP($E205,INPUTS!$A$44:$G$103,5,0),SCENARIOS!$L$26)</f>
        <v>0.2</v>
      </c>
      <c r="AF205" s="15">
        <f t="shared" si="83"/>
        <v>5571.65808184856</v>
      </c>
      <c r="AG205" s="20">
        <f>IFERROR(VLOOKUP($E205,INPUTS!$A$44:$G$103,6,0),SCENARIOS!$M$26)</f>
        <v>0.3</v>
      </c>
      <c r="AH205" s="15">
        <f t="shared" si="84"/>
        <v>9455.72956983282</v>
      </c>
      <c r="AI205" s="20">
        <f>IFERROR(VLOOKUP($E205,INPUTS!$A$44:$G$103,7,0),SCENARIOS!$N$26)</f>
        <v>0.4</v>
      </c>
      <c r="AJ205" s="15">
        <f t="shared" si="85"/>
        <v>14264.3867922421</v>
      </c>
      <c r="AL205" t="str">
        <f t="shared" si="87"/>
        <v>N</v>
      </c>
      <c r="AM205" s="21">
        <f t="shared" si="88"/>
        <v>35660.9669806053</v>
      </c>
      <c r="BB205" s="2"/>
      <c r="BC205" s="2" t="str">
        <v>MAD</v>
      </c>
      <c r="BD205" s="15">
        <f>SUMIF($E$4:$E$1277,$BC205,$T$4:$T$1277)*(1+INDEX($Q$4:$Q$1277,MATCH($BC205,$E$4:$E1348,0)))^BD$132</f>
        <v>2671173.54</v>
      </c>
      <c r="BE205" s="15">
        <f>SUMIF($E$4:$E$1277,$BC205,$T$4:$T$1277)*(1+INDEX($Q$4:$Q$1277,MATCH($BC205,$E$4:$E1348,0)))^BE$132</f>
        <v>3096622.23287815</v>
      </c>
      <c r="BF205" s="15">
        <f>SUMIF($E$4:$E$1277,$BC205,$T$4:$T$1277)*(1+INDEX($Q$4:$Q$1277,MATCH($BC205,$E$4:$E1348,0)))^BF$132</f>
        <v>3589833.87247662</v>
      </c>
      <c r="BG205" s="15">
        <f>SUMIF($E$4:$E$1277,$BC205,$T$4:$T$1277)*(1+INDEX($Q$4:$Q$1277,MATCH($BC205,$E$4:$E1348,0)))^BG$132</f>
        <v>4161601.33940612</v>
      </c>
      <c r="BH205" s="15">
        <f>SUMIF($E$4:$E$1277,$BC205,$T$4:$T$1277)*(1+INDEX($Q$4:$Q$1277,MATCH($BC205,$E$4:$E1348,0)))^BH$132</f>
        <v>4824436.54034567</v>
      </c>
      <c r="BI205" s="15">
        <f>SUMIF($E$4:$E$1277,$BC205,$T$4:$T$1277)*(1+INDEX($Q$4:$Q$1277,MATCH($BC205,$E$4:$E1348,0)))^BI$132</f>
        <v>5592844.20432832</v>
      </c>
      <c r="BJ205" s="62">
        <f t="shared" si="90"/>
        <v>5592844.20432832</v>
      </c>
      <c r="BK205" s="63" t="str">
        <f t="shared" si="91"/>
        <v>Y</v>
      </c>
      <c r="BL205" s="15"/>
    </row>
    <row r="206" ht="15" customHeight="1" spans="1:71">
      <c r="A206" s="6" t="s">
        <v>1142</v>
      </c>
      <c r="B206" s="52" t="s">
        <v>618</v>
      </c>
      <c r="C206" s="52" t="s">
        <v>619</v>
      </c>
      <c r="D206" s="52" t="s">
        <v>929</v>
      </c>
      <c r="E206" s="10" t="s">
        <v>253</v>
      </c>
      <c r="F206" s="52" t="s">
        <v>930</v>
      </c>
      <c r="G206" s="52" t="s">
        <v>169</v>
      </c>
      <c r="H206" s="52" t="s">
        <v>1161</v>
      </c>
      <c r="I206" s="52" t="s">
        <v>622</v>
      </c>
      <c r="J206" s="52" t="s">
        <v>181</v>
      </c>
      <c r="K206" s="52" t="s">
        <v>931</v>
      </c>
      <c r="L206" s="53" t="s">
        <v>286</v>
      </c>
      <c r="M206" s="13">
        <v>1333</v>
      </c>
      <c r="N206" s="14">
        <f t="shared" si="86"/>
        <v>3.65205479452055</v>
      </c>
      <c r="O206" s="15">
        <v>3200</v>
      </c>
      <c r="P206" s="15">
        <f t="shared" si="77"/>
        <v>4265600</v>
      </c>
      <c r="Q206" s="16">
        <f>IFERROR(VLOOKUP(G206,SCENARIOS!$A$13:$E$18,5,0),0.025)</f>
        <v>0.025</v>
      </c>
      <c r="R206" s="57">
        <f>IFERROR(VLOOKUP(L206,INPUTS!$A$107:$B$120,2,0),0.0082)</f>
        <v>0.0039</v>
      </c>
      <c r="S206" s="52">
        <f t="shared" si="78"/>
        <v>12.48</v>
      </c>
      <c r="T206" s="15">
        <f t="shared" si="79"/>
        <v>16635.84</v>
      </c>
      <c r="U206" s="15">
        <f>T206/INPUTS!$B$7*1000</f>
        <v>20794800</v>
      </c>
      <c r="V206" s="15">
        <f>T206*INPUTS!$B$6</f>
        <v>52569.2544</v>
      </c>
      <c r="W206" s="54" t="s">
        <v>396</v>
      </c>
      <c r="X206" s="54" t="s">
        <v>396</v>
      </c>
      <c r="Y206" s="58">
        <f>IFERROR(VLOOKUP(E206,INPUTS!$A$44:$B$103,2,0),0)</f>
        <v>0.005</v>
      </c>
      <c r="Z206" s="15">
        <f t="shared" si="82"/>
        <v>83.1792</v>
      </c>
      <c r="AA206" s="20">
        <f>IFERROR(VLOOKUP(E206,INPUTS!$A$44:$C$103,3,0),SCENARIOS!$J$26)</f>
        <v>0.03</v>
      </c>
      <c r="AB206" s="15">
        <f t="shared" si="83"/>
        <v>564.657780130031</v>
      </c>
      <c r="AC206" s="20">
        <f>IFERROR(VLOOKUP($E206,INPUTS!$A$44:$G$103,4,0),SCENARIOS!$K$26)</f>
        <v>0.1</v>
      </c>
      <c r="AD206" s="15">
        <f t="shared" si="83"/>
        <v>2129.52816637235</v>
      </c>
      <c r="AE206" s="20">
        <f>IFERROR(VLOOKUP($E206,INPUTS!$A$44:$G$103,5,0),SCENARIOS!$L$26)</f>
        <v>0.2</v>
      </c>
      <c r="AF206" s="15">
        <f t="shared" si="83"/>
        <v>4818.73131403118</v>
      </c>
      <c r="AG206" s="20">
        <f>IFERROR(VLOOKUP($E206,INPUTS!$A$44:$G$103,6,0),SCENARIOS!$M$26)</f>
        <v>0.3</v>
      </c>
      <c r="AH206" s="15">
        <f t="shared" si="84"/>
        <v>8177.92827661217</v>
      </c>
      <c r="AI206" s="20">
        <f>IFERROR(VLOOKUP($E206,INPUTS!$A$44:$G$103,7,0),SCENARIOS!$N$26)</f>
        <v>0.4</v>
      </c>
      <c r="AJ206" s="15">
        <f t="shared" si="85"/>
        <v>12336.7669554526</v>
      </c>
      <c r="AL206" t="str">
        <f t="shared" si="87"/>
        <v>N</v>
      </c>
      <c r="AM206" s="21">
        <f t="shared" si="88"/>
        <v>30841.9173886316</v>
      </c>
      <c r="BB206" s="2"/>
      <c r="BC206" s="2" t="str">
        <v>MCT</v>
      </c>
      <c r="BD206" s="15">
        <f>SUMIF($E$4:$E$1277,$BC206,$T$4:$T$1277)*(1+INDEX($Q$4:$Q$1277,MATCH($BC206,$E$4:$E1349,0)))^BD$132</f>
        <v>407592.973</v>
      </c>
      <c r="BE206" s="15">
        <f>SUMIF($E$4:$E$1277,$BC206,$T$4:$T$1277)*(1+INDEX($Q$4:$Q$1277,MATCH($BC206,$E$4:$E1349,0)))^BE$132</f>
        <v>507935.000866938</v>
      </c>
      <c r="BF206" s="15">
        <f>SUMIF($E$4:$E$1277,$BC206,$T$4:$T$1277)*(1+INDEX($Q$4:$Q$1277,MATCH($BC206,$E$4:$E1349,0)))^BF$132</f>
        <v>632979.423582202</v>
      </c>
      <c r="BG206" s="15">
        <f>SUMIF($E$4:$E$1277,$BC206,$T$4:$T$1277)*(1+INDEX($Q$4:$Q$1277,MATCH($BC206,$E$4:$E1349,0)))^BG$132</f>
        <v>788807.524574226</v>
      </c>
      <c r="BH206" s="15">
        <f>SUMIF($E$4:$E$1277,$BC206,$T$4:$T$1277)*(1+INDEX($Q$4:$Q$1277,MATCH($BC206,$E$4:$E1349,0)))^BH$132</f>
        <v>982997.689409273</v>
      </c>
      <c r="BI206" s="15">
        <f>SUMIF($E$4:$E$1277,$BC206,$T$4:$T$1277)*(1+INDEX($Q$4:$Q$1277,MATCH($BC206,$E$4:$E1349,0)))^BI$132</f>
        <v>1224993.96529659</v>
      </c>
      <c r="BJ206" s="62">
        <f t="shared" si="90"/>
        <v>1224993.96529659</v>
      </c>
      <c r="BK206" s="63" t="str">
        <f t="shared" si="91"/>
        <v>Y</v>
      </c>
      <c r="BL206" s="15"/>
    </row>
    <row r="207" ht="15" customHeight="1" spans="1:71">
      <c r="A207" s="24" t="s">
        <v>1143</v>
      </c>
      <c r="B207" s="52" t="s">
        <v>620</v>
      </c>
      <c r="C207" s="52" t="s">
        <v>621</v>
      </c>
      <c r="D207" s="52" t="s">
        <v>929</v>
      </c>
      <c r="E207" s="10" t="s">
        <v>623</v>
      </c>
      <c r="F207" s="52" t="s">
        <v>622</v>
      </c>
      <c r="G207" s="52" t="s">
        <v>181</v>
      </c>
      <c r="H207" s="52" t="s">
        <v>205</v>
      </c>
      <c r="I207" s="52" t="s">
        <v>408</v>
      </c>
      <c r="J207" s="52" t="s">
        <v>165</v>
      </c>
      <c r="K207" s="52" t="s">
        <v>931</v>
      </c>
      <c r="L207" s="53" t="s">
        <v>291</v>
      </c>
      <c r="M207" s="13">
        <v>276</v>
      </c>
      <c r="N207" s="14">
        <f t="shared" si="86"/>
        <v>0.756164383561644</v>
      </c>
      <c r="O207" s="15">
        <v>9000</v>
      </c>
      <c r="P207" s="15">
        <f t="shared" si="77"/>
        <v>2484000</v>
      </c>
      <c r="Q207" s="16">
        <f>IFERROR(VLOOKUP(G207,SCENARIOS!$A$13:$E$18,5,0),0.025)</f>
        <v>0.04</v>
      </c>
      <c r="R207" s="57">
        <f>IFERROR(VLOOKUP(L207,INPUTS!$A$107:$B$120,2,0),0.0082)</f>
        <v>0.0079</v>
      </c>
      <c r="S207" s="52">
        <f t="shared" si="78"/>
        <v>71.1</v>
      </c>
      <c r="T207" s="15">
        <f t="shared" si="79"/>
        <v>19623.6</v>
      </c>
      <c r="U207" s="15">
        <f>T207/INPUTS!$B$7*1000</f>
        <v>24529500</v>
      </c>
      <c r="V207" s="15">
        <f>T207*INPUTS!$B$6</f>
        <v>62010.576</v>
      </c>
      <c r="W207" s="54" t="s">
        <v>396</v>
      </c>
      <c r="X207" s="54" t="s">
        <v>396</v>
      </c>
      <c r="Y207" s="58">
        <f>IFERROR(VLOOKUP(E207,INPUTS!$A$44:$B$103,2,0),0)</f>
        <v>0</v>
      </c>
      <c r="Z207" s="15">
        <f t="shared" si="82"/>
        <v>0</v>
      </c>
      <c r="AA207" s="20">
        <f>IFERROR(VLOOKUP(E207,INPUTS!$A$44:$C$103,3,0),SCENARIOS!$J$26)</f>
        <v>0.025</v>
      </c>
      <c r="AB207" s="15">
        <f t="shared" si="83"/>
        <v>596.877747388416</v>
      </c>
      <c r="AC207" s="20">
        <f>IFERROR(VLOOKUP($E207,INPUTS!$A$44:$G$103,4,0),SCENARIOS!$K$26)</f>
        <v>0.1</v>
      </c>
      <c r="AD207" s="15">
        <f t="shared" si="83"/>
        <v>2904.77217495236</v>
      </c>
      <c r="AE207" s="20">
        <f>IFERROR(VLOOKUP($E207,INPUTS!$A$44:$G$103,5,0),SCENARIOS!$L$26)</f>
        <v>0.2</v>
      </c>
      <c r="AF207" s="15">
        <f t="shared" si="83"/>
        <v>7068.19899493311</v>
      </c>
      <c r="AG207" s="20">
        <f>IFERROR(VLOOKUP($E207,INPUTS!$A$44:$G$103,6,0),SCENARIOS!$M$26)</f>
        <v>0.3</v>
      </c>
      <c r="AH207" s="15">
        <f t="shared" si="84"/>
        <v>12899.3172328892</v>
      </c>
      <c r="AI207" s="20">
        <f>IFERROR(VLOOKUP($E207,INPUTS!$A$44:$G$103,7,0),SCENARIOS!$N$26)</f>
        <v>0.5</v>
      </c>
      <c r="AJ207" s="15">
        <f t="shared" si="85"/>
        <v>26156.6529172883</v>
      </c>
      <c r="AL207" t="str">
        <f t="shared" si="87"/>
        <v>Y</v>
      </c>
      <c r="AM207" s="21">
        <f t="shared" si="88"/>
        <v>52313.3058345766</v>
      </c>
      <c r="BB207" s="2"/>
      <c r="BC207" s="2" t="str">
        <v>MEL</v>
      </c>
      <c r="BD207" s="15">
        <f>SUMIF($E$4:$E$1277,$BC207,$T$4:$T$1277)*(1+INDEX($Q$4:$Q$1277,MATCH($BC207,$E$4:$E1350,0)))^BD$132</f>
        <v>1957544.663</v>
      </c>
      <c r="BE207" s="15">
        <f>SUMIF($E$4:$E$1277,$BC207,$T$4:$T$1277)*(1+INDEX($Q$4:$Q$1277,MATCH($BC207,$E$4:$E1350,0)))^BE$132</f>
        <v>2498378.16115718</v>
      </c>
      <c r="BF207" s="15">
        <f>SUMIF($E$4:$E$1277,$BC207,$T$4:$T$1277)*(1+INDEX($Q$4:$Q$1277,MATCH($BC207,$E$4:$E1350,0)))^BF$132</f>
        <v>3188633.98323756</v>
      </c>
      <c r="BG207" s="15">
        <f>SUMIF($E$4:$E$1277,$BC207,$T$4:$T$1277)*(1+INDEX($Q$4:$Q$1277,MATCH($BC207,$E$4:$E1350,0)))^BG$132</f>
        <v>4069594.76236703</v>
      </c>
      <c r="BH207" s="15">
        <f>SUMIF($E$4:$E$1277,$BC207,$T$4:$T$1277)*(1+INDEX($Q$4:$Q$1277,MATCH($BC207,$E$4:$E1350,0)))^BH$132</f>
        <v>5193948.76205561</v>
      </c>
      <c r="BI207" s="15">
        <f>SUMIF($E$4:$E$1277,$BC207,$T$4:$T$1277)*(1+INDEX($Q$4:$Q$1277,MATCH($BC207,$E$4:$E1350,0)))^BI$132</f>
        <v>6628941.04158127</v>
      </c>
      <c r="BJ207" s="62">
        <f t="shared" si="90"/>
        <v>6628941.04158127</v>
      </c>
      <c r="BK207" s="63" t="str">
        <f t="shared" si="91"/>
        <v>Y</v>
      </c>
      <c r="BL207" s="15"/>
    </row>
    <row r="208" ht="15" customHeight="1" spans="1:71">
      <c r="A208" s="6" t="s">
        <v>1144</v>
      </c>
      <c r="B208" s="52" t="s">
        <v>620</v>
      </c>
      <c r="C208" s="52" t="s">
        <v>621</v>
      </c>
      <c r="D208" s="52" t="s">
        <v>929</v>
      </c>
      <c r="E208" s="10" t="s">
        <v>623</v>
      </c>
      <c r="F208" s="52" t="s">
        <v>622</v>
      </c>
      <c r="G208" s="52" t="s">
        <v>181</v>
      </c>
      <c r="H208" s="52" t="s">
        <v>245</v>
      </c>
      <c r="I208" s="52" t="s">
        <v>930</v>
      </c>
      <c r="J208" s="52" t="s">
        <v>169</v>
      </c>
      <c r="K208" s="52" t="s">
        <v>931</v>
      </c>
      <c r="L208" s="53" t="s">
        <v>286</v>
      </c>
      <c r="M208" s="13">
        <v>551</v>
      </c>
      <c r="N208" s="14">
        <f t="shared" si="86"/>
        <v>1.50958904109589</v>
      </c>
      <c r="O208" s="15">
        <v>3400</v>
      </c>
      <c r="P208" s="15">
        <f t="shared" si="77"/>
        <v>1873400</v>
      </c>
      <c r="Q208" s="16">
        <f>IFERROR(VLOOKUP(G208,SCENARIOS!$A$13:$E$18,5,0),0.025)</f>
        <v>0.04</v>
      </c>
      <c r="R208" s="57">
        <f>IFERROR(VLOOKUP(L208,INPUTS!$A$107:$B$120,2,0),0.0082)</f>
        <v>0.0039</v>
      </c>
      <c r="S208" s="52">
        <f t="shared" si="78"/>
        <v>13.26</v>
      </c>
      <c r="T208" s="15">
        <f t="shared" si="79"/>
        <v>7306.26</v>
      </c>
      <c r="U208" s="15">
        <f>T208/INPUTS!$B$7*1000</f>
        <v>9132825</v>
      </c>
      <c r="V208" s="15">
        <f>T208*INPUTS!$B$6</f>
        <v>23087.7816</v>
      </c>
      <c r="W208" s="54" t="s">
        <v>396</v>
      </c>
      <c r="X208" s="54" t="s">
        <v>396</v>
      </c>
      <c r="Y208" s="58">
        <f>IFERROR(VLOOKUP(E208,INPUTS!$A$44:$B$103,2,0),0)</f>
        <v>0</v>
      </c>
      <c r="Z208" s="15">
        <f t="shared" si="82"/>
        <v>0</v>
      </c>
      <c r="AA208" s="20">
        <f>IFERROR(VLOOKUP(E208,INPUTS!$A$44:$C$103,3,0),SCENARIOS!$J$26)</f>
        <v>0.025</v>
      </c>
      <c r="AB208" s="15">
        <f t="shared" si="83"/>
        <v>222.229560867226</v>
      </c>
      <c r="AC208" s="20">
        <f>IFERROR(VLOOKUP($E208,INPUTS!$A$44:$G$103,4,0),SCENARIOS!$K$26)</f>
        <v>0.1</v>
      </c>
      <c r="AD208" s="15">
        <f t="shared" si="83"/>
        <v>1081.50496091275</v>
      </c>
      <c r="AE208" s="20">
        <f>IFERROR(VLOOKUP($E208,INPUTS!$A$44:$G$103,5,0),SCENARIOS!$L$26)</f>
        <v>0.2</v>
      </c>
      <c r="AF208" s="15">
        <f t="shared" si="83"/>
        <v>2631.63229930899</v>
      </c>
      <c r="AG208" s="20">
        <f>IFERROR(VLOOKUP($E208,INPUTS!$A$44:$G$103,6,0),SCENARIOS!$M$26)</f>
        <v>0.3</v>
      </c>
      <c r="AH208" s="15">
        <f t="shared" si="84"/>
        <v>4802.67461250581</v>
      </c>
      <c r="AI208" s="20">
        <f>IFERROR(VLOOKUP($E208,INPUTS!$A$44:$G$103,7,0),SCENARIOS!$N$26)</f>
        <v>0.5</v>
      </c>
      <c r="AJ208" s="15">
        <f t="shared" si="85"/>
        <v>9738.64667764665</v>
      </c>
      <c r="AL208" t="str">
        <f t="shared" si="87"/>
        <v>N</v>
      </c>
      <c r="AM208" s="21">
        <f t="shared" si="88"/>
        <v>19477.2933552933</v>
      </c>
      <c r="BB208" s="2"/>
      <c r="BC208" s="2" t="str">
        <v>MEM</v>
      </c>
      <c r="BD208" s="15">
        <f>SUMIF($E$4:$E$1277,$BC208,$T$4:$T$1277)*(1+INDEX($Q$4:$Q$1277,MATCH($BC208,$E$4:$E1351,0)))^BD$132</f>
        <v>520219.562</v>
      </c>
      <c r="BE208" s="15">
        <f>SUMIF($E$4:$E$1277,$BC208,$T$4:$T$1277)*(1+INDEX($Q$4:$Q$1277,MATCH($BC208,$E$4:$E1351,0)))^BE$132</f>
        <v>588580.684953163</v>
      </c>
      <c r="BF208" s="15">
        <f>SUMIF($E$4:$E$1277,$BC208,$T$4:$T$1277)*(1+INDEX($Q$4:$Q$1277,MATCH($BC208,$E$4:$E1351,0)))^BF$132</f>
        <v>665925.020904799</v>
      </c>
      <c r="BG208" s="15">
        <f>SUMIF($E$4:$E$1277,$BC208,$T$4:$T$1277)*(1+INDEX($Q$4:$Q$1277,MATCH($BC208,$E$4:$E1351,0)))^BG$132</f>
        <v>753433.03782105</v>
      </c>
      <c r="BH208" s="15">
        <f>SUMIF($E$4:$E$1277,$BC208,$T$4:$T$1277)*(1+INDEX($Q$4:$Q$1277,MATCH($BC208,$E$4:$E1351,0)))^BH$132</f>
        <v>852440.326853869</v>
      </c>
      <c r="BI208" s="15">
        <f>SUMIF($E$4:$E$1277,$BC208,$T$4:$T$1277)*(1+INDEX($Q$4:$Q$1277,MATCH($BC208,$E$4:$E1351,0)))^BI$132</f>
        <v>964457.986801636</v>
      </c>
      <c r="BJ208" s="62">
        <f t="shared" si="90"/>
        <v>964457.986801636</v>
      </c>
      <c r="BK208" s="63" t="str">
        <f t="shared" si="91"/>
        <v>Y</v>
      </c>
      <c r="BL208" s="15"/>
    </row>
    <row r="209" ht="15" customHeight="1" spans="1:64">
      <c r="A209" s="24" t="s">
        <v>1145</v>
      </c>
      <c r="B209" s="52" t="s">
        <v>620</v>
      </c>
      <c r="C209" s="52" t="s">
        <v>621</v>
      </c>
      <c r="D209" s="52" t="s">
        <v>929</v>
      </c>
      <c r="E209" s="10" t="s">
        <v>623</v>
      </c>
      <c r="F209" s="52" t="s">
        <v>622</v>
      </c>
      <c r="G209" s="52" t="s">
        <v>181</v>
      </c>
      <c r="H209" s="52" t="s">
        <v>248</v>
      </c>
      <c r="I209" s="52" t="s">
        <v>930</v>
      </c>
      <c r="J209" s="52" t="s">
        <v>169</v>
      </c>
      <c r="K209" s="52" t="s">
        <v>931</v>
      </c>
      <c r="L209" s="53" t="s">
        <v>286</v>
      </c>
      <c r="M209" s="13">
        <v>827</v>
      </c>
      <c r="N209" s="14">
        <f t="shared" si="86"/>
        <v>2.26575342465753</v>
      </c>
      <c r="O209" s="15">
        <v>2600</v>
      </c>
      <c r="P209" s="15">
        <f t="shared" si="77"/>
        <v>2150200</v>
      </c>
      <c r="Q209" s="16">
        <f>IFERROR(VLOOKUP(G209,SCENARIOS!$A$13:$E$18,5,0),0.025)</f>
        <v>0.04</v>
      </c>
      <c r="R209" s="57">
        <f>IFERROR(VLOOKUP(L209,INPUTS!$A$107:$B$120,2,0),0.0082)</f>
        <v>0.0039</v>
      </c>
      <c r="S209" s="52">
        <f t="shared" si="78"/>
        <v>10.14</v>
      </c>
      <c r="T209" s="15">
        <f t="shared" si="79"/>
        <v>8385.78</v>
      </c>
      <c r="U209" s="15">
        <f>T209/INPUTS!$B$7*1000</f>
        <v>10482225</v>
      </c>
      <c r="V209" s="15">
        <f>T209*INPUTS!$B$6</f>
        <v>26499.0648</v>
      </c>
      <c r="W209" s="54" t="s">
        <v>396</v>
      </c>
      <c r="X209" s="54" t="s">
        <v>396</v>
      </c>
      <c r="Y209" s="58">
        <f>IFERROR(VLOOKUP(E209,INPUTS!$A$44:$B$103,2,0),0)</f>
        <v>0</v>
      </c>
      <c r="Z209" s="15">
        <f t="shared" si="82"/>
        <v>0</v>
      </c>
      <c r="AA209" s="20">
        <f>IFERROR(VLOOKUP(E209,INPUTS!$A$44:$C$103,3,0),SCENARIOS!$J$26)</f>
        <v>0.025</v>
      </c>
      <c r="AB209" s="15">
        <f t="shared" si="83"/>
        <v>255.064589397197</v>
      </c>
      <c r="AC209" s="20">
        <f>IFERROR(VLOOKUP($E209,INPUTS!$A$44:$G$103,4,0),SCENARIOS!$K$26)</f>
        <v>0.1</v>
      </c>
      <c r="AD209" s="15">
        <f t="shared" si="83"/>
        <v>1241.30029195826</v>
      </c>
      <c r="AE209" s="20">
        <f>IFERROR(VLOOKUP($E209,INPUTS!$A$44:$G$103,5,0),SCENARIOS!$L$26)</f>
        <v>0.2</v>
      </c>
      <c r="AF209" s="15">
        <f t="shared" si="83"/>
        <v>3020.46320592196</v>
      </c>
      <c r="AG209" s="20">
        <f>IFERROR(VLOOKUP($E209,INPUTS!$A$44:$G$103,6,0),SCENARIOS!$M$26)</f>
        <v>0.3</v>
      </c>
      <c r="AH209" s="15">
        <f t="shared" si="84"/>
        <v>5512.28298911604</v>
      </c>
      <c r="AI209" s="20">
        <f>IFERROR(VLOOKUP($E209,INPUTS!$A$44:$G$103,7,0),SCENARIOS!$N$26)</f>
        <v>0.5</v>
      </c>
      <c r="AJ209" s="15">
        <f t="shared" si="85"/>
        <v>11177.5584959303</v>
      </c>
      <c r="AL209" t="str">
        <f t="shared" si="87"/>
        <v>Y</v>
      </c>
      <c r="AM209" s="21">
        <f t="shared" si="88"/>
        <v>22355.1169918606</v>
      </c>
      <c r="BB209" s="2"/>
      <c r="BC209" s="2" t="str">
        <v>MEX</v>
      </c>
      <c r="BD209" s="15">
        <f>SUMIF($E$4:$E$1277,$BC209,$T$4:$T$1277)*(1+INDEX($Q$4:$Q$1277,MATCH($BC209,$E$4:$E1352,0)))^BD$132</f>
        <v>2333599.3</v>
      </c>
      <c r="BE209" s="15">
        <f>SUMIF($E$4:$E$1277,$BC209,$T$4:$T$1277)*(1+INDEX($Q$4:$Q$1277,MATCH($BC209,$E$4:$E1352,0)))^BE$132</f>
        <v>2839180.36138361</v>
      </c>
      <c r="BF209" s="15">
        <f>SUMIF($E$4:$E$1277,$BC209,$T$4:$T$1277)*(1+INDEX($Q$4:$Q$1277,MATCH($BC209,$E$4:$E1352,0)))^BF$132</f>
        <v>3454297.02711445</v>
      </c>
      <c r="BG209" s="15">
        <f>SUMIF($E$4:$E$1277,$BC209,$T$4:$T$1277)*(1+INDEX($Q$4:$Q$1277,MATCH($BC209,$E$4:$E1352,0)))^BG$132</f>
        <v>4202680.50379049</v>
      </c>
      <c r="BH209" s="15">
        <f>SUMIF($E$4:$E$1277,$BC209,$T$4:$T$1277)*(1+INDEX($Q$4:$Q$1277,MATCH($BC209,$E$4:$E1352,0)))^BH$132</f>
        <v>5113203.43279659</v>
      </c>
      <c r="BI209" s="64">
        <f>SUMIF($E$4:$E$1277,$BC209,$T$4:$T$1277)*(1+INDEX($Q$4:$Q$1277,MATCH($BC209,$E$4:$E1352,0)))^BI$132</f>
        <v>6220993.79707362</v>
      </c>
      <c r="BJ209" s="65">
        <f t="shared" si="90"/>
        <v>6220993.79707362</v>
      </c>
      <c r="BK209" s="63" t="str">
        <f t="shared" si="91"/>
        <v>Y</v>
      </c>
      <c r="BL209" s="15"/>
    </row>
    <row r="210" ht="15" customHeight="1" spans="1:64">
      <c r="A210" s="6" t="s">
        <v>1146</v>
      </c>
      <c r="B210" s="52" t="s">
        <v>624</v>
      </c>
      <c r="C210" s="52" t="s">
        <v>625</v>
      </c>
      <c r="D210" s="52" t="s">
        <v>929</v>
      </c>
      <c r="E210" s="10" t="s">
        <v>627</v>
      </c>
      <c r="F210" s="52" t="s">
        <v>626</v>
      </c>
      <c r="G210" s="52" t="s">
        <v>181</v>
      </c>
      <c r="H210" s="52" t="s">
        <v>245</v>
      </c>
      <c r="I210" s="52" t="s">
        <v>930</v>
      </c>
      <c r="J210" s="52" t="s">
        <v>169</v>
      </c>
      <c r="K210" s="52" t="s">
        <v>931</v>
      </c>
      <c r="L210" s="53" t="s">
        <v>286</v>
      </c>
      <c r="M210" s="13">
        <v>4437</v>
      </c>
      <c r="N210" s="14">
        <f t="shared" si="86"/>
        <v>12.1561643835616</v>
      </c>
      <c r="O210" s="15">
        <v>3400</v>
      </c>
      <c r="P210" s="15">
        <f t="shared" si="77"/>
        <v>15085800</v>
      </c>
      <c r="Q210" s="16">
        <f>IFERROR(VLOOKUP(G210,SCENARIOS!$A$13:$E$18,5,0),0.025)</f>
        <v>0.04</v>
      </c>
      <c r="R210" s="57">
        <f>IFERROR(VLOOKUP(L210,INPUTS!$A$107:$B$120,2,0),0.0082)</f>
        <v>0.0039</v>
      </c>
      <c r="S210" s="52">
        <f t="shared" si="78"/>
        <v>13.26</v>
      </c>
      <c r="T210" s="15">
        <f t="shared" si="79"/>
        <v>58834.62</v>
      </c>
      <c r="U210" s="15">
        <f>T210/INPUTS!$B$7*1000</f>
        <v>73543275</v>
      </c>
      <c r="V210" s="15">
        <f>T210*INPUTS!$B$6</f>
        <v>185917.3992</v>
      </c>
      <c r="W210" s="54" t="s">
        <v>396</v>
      </c>
      <c r="X210" s="54" t="s">
        <v>396</v>
      </c>
      <c r="Y210" s="58">
        <f>IFERROR(VLOOKUP(E210,INPUTS!$A$44:$B$103,2,0),0)</f>
        <v>0</v>
      </c>
      <c r="Z210" s="15">
        <f t="shared" si="82"/>
        <v>0</v>
      </c>
      <c r="AA210" s="20">
        <f>IFERROR(VLOOKUP(E210,INPUTS!$A$44:$C$103,3,0),SCENARIOS!$J$26)</f>
        <v>0.025</v>
      </c>
      <c r="AB210" s="15">
        <f t="shared" si="83"/>
        <v>1789.53277961503</v>
      </c>
      <c r="AC210" s="20">
        <f>IFERROR(VLOOKUP($E210,INPUTS!$A$44:$G$103,4,0),SCENARIOS!$K$26)</f>
        <v>0.1</v>
      </c>
      <c r="AD210" s="15">
        <f t="shared" si="83"/>
        <v>8708.96100103425</v>
      </c>
      <c r="AE210" s="20">
        <f>IFERROR(VLOOKUP($E210,INPUTS!$A$44:$G$103,5,0),SCENARIOS!$L$26)</f>
        <v>0.2</v>
      </c>
      <c r="AF210" s="15">
        <f t="shared" si="83"/>
        <v>21191.5653575935</v>
      </c>
      <c r="AG210" s="20">
        <f>IFERROR(VLOOKUP($E210,INPUTS!$A$44:$G$103,6,0),SCENARIOS!$M$26)</f>
        <v>0.3</v>
      </c>
      <c r="AH210" s="15">
        <f t="shared" si="84"/>
        <v>38674.1692480731</v>
      </c>
      <c r="AI210" s="20">
        <f>IFERROR(VLOOKUP($E210,INPUTS!$A$44:$G$103,7,0),SCENARIOS!$N$26)</f>
        <v>0.5</v>
      </c>
      <c r="AJ210" s="15">
        <f t="shared" si="85"/>
        <v>78421.7337726283</v>
      </c>
      <c r="AL210" t="str">
        <f t="shared" si="87"/>
        <v>N</v>
      </c>
      <c r="AM210" s="21">
        <f t="shared" si="88"/>
        <v>156843.467545257</v>
      </c>
      <c r="BB210" s="2"/>
      <c r="BC210" s="2" t="str">
        <v>MIA</v>
      </c>
      <c r="BD210" s="15">
        <f>SUMIF($E$4:$E$1277,$BC210,$T$4:$T$1277)*(1+INDEX($Q$4:$Q$1277,MATCH($BC210,$E$4:$E1353,0)))^BD$132</f>
        <v>943278.216</v>
      </c>
      <c r="BE210" s="15">
        <f>SUMIF($E$4:$E$1277,$BC210,$T$4:$T$1277)*(1+INDEX($Q$4:$Q$1277,MATCH($BC210,$E$4:$E1353,0)))^BE$132</f>
        <v>1067232.72062322</v>
      </c>
      <c r="BF210" s="15">
        <f>SUMIF($E$4:$E$1277,$BC210,$T$4:$T$1277)*(1+INDEX($Q$4:$Q$1277,MATCH($BC210,$E$4:$E1353,0)))^BF$132</f>
        <v>1207475.86517871</v>
      </c>
      <c r="BG210" s="15">
        <f>SUMIF($E$4:$E$1277,$BC210,$T$4:$T$1277)*(1+INDEX($Q$4:$Q$1277,MATCH($BC210,$E$4:$E1353,0)))^BG$132</f>
        <v>1366148.11073041</v>
      </c>
      <c r="BH210" s="15">
        <f>SUMIF($E$4:$E$1277,$BC210,$T$4:$T$1277)*(1+INDEX($Q$4:$Q$1277,MATCH($BC210,$E$4:$E1353,0)))^BH$132</f>
        <v>1545671.19250539</v>
      </c>
      <c r="BI210" s="15">
        <f>SUMIF($E$4:$E$1277,$BC210,$T$4:$T$1277)*(1+INDEX($Q$4:$Q$1277,MATCH($BC210,$E$4:$E1353,0)))^BI$132</f>
        <v>1748785.08162905</v>
      </c>
      <c r="BJ210" s="62">
        <f t="shared" si="90"/>
        <v>1748785.08162905</v>
      </c>
      <c r="BK210" s="63" t="str">
        <f t="shared" si="91"/>
        <v>Y</v>
      </c>
      <c r="BL210" s="15"/>
    </row>
    <row r="211" ht="15" customHeight="1" spans="1:64">
      <c r="A211" s="24" t="s">
        <v>1147</v>
      </c>
      <c r="B211" s="52" t="s">
        <v>624</v>
      </c>
      <c r="C211" s="52" t="s">
        <v>625</v>
      </c>
      <c r="D211" s="52" t="s">
        <v>929</v>
      </c>
      <c r="E211" s="10" t="s">
        <v>627</v>
      </c>
      <c r="F211" s="52" t="s">
        <v>626</v>
      </c>
      <c r="G211" s="52" t="s">
        <v>181</v>
      </c>
      <c r="H211" s="52" t="s">
        <v>205</v>
      </c>
      <c r="I211" s="52" t="s">
        <v>408</v>
      </c>
      <c r="J211" s="52" t="s">
        <v>165</v>
      </c>
      <c r="K211" s="52" t="s">
        <v>931</v>
      </c>
      <c r="L211" s="53" t="s">
        <v>291</v>
      </c>
      <c r="M211" s="13">
        <v>1479</v>
      </c>
      <c r="N211" s="14">
        <f t="shared" si="86"/>
        <v>4.05205479452055</v>
      </c>
      <c r="O211" s="15">
        <v>8500</v>
      </c>
      <c r="P211" s="15">
        <f t="shared" si="77"/>
        <v>12571500</v>
      </c>
      <c r="Q211" s="16">
        <f>IFERROR(VLOOKUP(G211,SCENARIOS!$A$13:$E$18,5,0),0.025)</f>
        <v>0.04</v>
      </c>
      <c r="R211" s="57">
        <f>IFERROR(VLOOKUP(L211,INPUTS!$A$107:$B$120,2,0),0.0082)</f>
        <v>0.0079</v>
      </c>
      <c r="S211" s="52">
        <f t="shared" si="78"/>
        <v>67.15</v>
      </c>
      <c r="T211" s="15">
        <f t="shared" si="79"/>
        <v>99314.85</v>
      </c>
      <c r="U211" s="15">
        <f>T211/INPUTS!$B$7*1000</f>
        <v>124143562.5</v>
      </c>
      <c r="V211" s="15">
        <f>T211*INPUTS!$B$6</f>
        <v>313834.926</v>
      </c>
      <c r="W211" s="54" t="s">
        <v>396</v>
      </c>
      <c r="X211" s="54" t="s">
        <v>396</v>
      </c>
      <c r="Y211" s="58">
        <f>IFERROR(VLOOKUP(E211,INPUTS!$A$44:$B$103,2,0),0)</f>
        <v>0</v>
      </c>
      <c r="Z211" s="15">
        <f t="shared" si="82"/>
        <v>0</v>
      </c>
      <c r="AA211" s="20">
        <f>IFERROR(VLOOKUP(E211,INPUTS!$A$44:$C$103,3,0),SCENARIOS!$J$26)</f>
        <v>0.025</v>
      </c>
      <c r="AB211" s="15">
        <f t="shared" si="83"/>
        <v>3020.79251259802</v>
      </c>
      <c r="AC211" s="20">
        <f>IFERROR(VLOOKUP($E211,INPUTS!$A$44:$G$103,4,0),SCENARIOS!$K$26)</f>
        <v>0.1</v>
      </c>
      <c r="AD211" s="15">
        <f t="shared" si="83"/>
        <v>14701.0239120023</v>
      </c>
      <c r="AE211" s="20">
        <f>IFERROR(VLOOKUP($E211,INPUTS!$A$44:$G$103,5,0),SCENARIOS!$L$26)</f>
        <v>0.2</v>
      </c>
      <c r="AF211" s="15">
        <f t="shared" si="83"/>
        <v>35772.0868215787</v>
      </c>
      <c r="AG211" s="20">
        <f>IFERROR(VLOOKUP($E211,INPUTS!$A$44:$G$103,6,0),SCENARIOS!$M$26)</f>
        <v>0.3</v>
      </c>
      <c r="AH211" s="15">
        <f t="shared" si="84"/>
        <v>65283.3198845678</v>
      </c>
      <c r="AI211" s="20">
        <f>IFERROR(VLOOKUP($E211,INPUTS!$A$44:$G$103,7,0),SCENARIOS!$N$26)</f>
        <v>0.5</v>
      </c>
      <c r="AJ211" s="15">
        <f t="shared" si="85"/>
        <v>132378.567693112</v>
      </c>
      <c r="AL211" t="str">
        <f t="shared" si="87"/>
        <v>N</v>
      </c>
      <c r="AM211" s="21">
        <f t="shared" si="88"/>
        <v>264757.135386224</v>
      </c>
      <c r="BB211" s="2"/>
      <c r="BC211" s="2" t="str">
        <v>MNL</v>
      </c>
      <c r="BD211" s="15">
        <f>SUMIF($E$4:$E$1277,$BC211,$T$4:$T$1277)*(1+INDEX($Q$4:$Q$1277,MATCH($BC211,$E$4:$E1354,0)))^BD$132</f>
        <v>1665842.492</v>
      </c>
      <c r="BE211" s="15">
        <f>SUMIF($E$4:$E$1277,$BC211,$T$4:$T$1277)*(1+INDEX($Q$4:$Q$1277,MATCH($BC211,$E$4:$E1354,0)))^BE$132</f>
        <v>2126084.05856865</v>
      </c>
      <c r="BF211" s="15">
        <f>SUMIF($E$4:$E$1277,$BC211,$T$4:$T$1277)*(1+INDEX($Q$4:$Q$1277,MATCH($BC211,$E$4:$E1354,0)))^BF$132</f>
        <v>2713481.88427634</v>
      </c>
      <c r="BG211" s="15">
        <f>SUMIF($E$4:$E$1277,$BC211,$T$4:$T$1277)*(1+INDEX($Q$4:$Q$1277,MATCH($BC211,$E$4:$E1354,0)))^BG$132</f>
        <v>3463166.89907966</v>
      </c>
      <c r="BH211" s="15">
        <f>SUMIF($E$4:$E$1277,$BC211,$T$4:$T$1277)*(1+INDEX($Q$4:$Q$1277,MATCH($BC211,$E$4:$E1354,0)))^BH$132</f>
        <v>4419976.06115566</v>
      </c>
      <c r="BI211" s="15">
        <f>SUMIF($E$4:$E$1277,$BC211,$T$4:$T$1277)*(1+INDEX($Q$4:$Q$1277,MATCH($BC211,$E$4:$E1354,0)))^BI$132</f>
        <v>5641133.95354435</v>
      </c>
      <c r="BJ211" s="62">
        <f t="shared" si="90"/>
        <v>5641133.95354435</v>
      </c>
      <c r="BK211" s="63" t="str">
        <f t="shared" si="91"/>
        <v>Y</v>
      </c>
      <c r="BL211" s="15"/>
    </row>
    <row r="212" ht="15" customHeight="1" spans="1:64">
      <c r="A212" s="6" t="s">
        <v>1148</v>
      </c>
      <c r="B212" s="52" t="s">
        <v>624</v>
      </c>
      <c r="C212" s="52" t="s">
        <v>625</v>
      </c>
      <c r="D212" s="52" t="s">
        <v>929</v>
      </c>
      <c r="E212" s="10" t="s">
        <v>627</v>
      </c>
      <c r="F212" s="52" t="s">
        <v>626</v>
      </c>
      <c r="G212" s="52" t="s">
        <v>181</v>
      </c>
      <c r="H212" s="52" t="s">
        <v>452</v>
      </c>
      <c r="I212" s="52" t="s">
        <v>451</v>
      </c>
      <c r="J212" s="52" t="s">
        <v>181</v>
      </c>
      <c r="K212" s="52" t="s">
        <v>931</v>
      </c>
      <c r="L212" s="53" t="s">
        <v>286</v>
      </c>
      <c r="M212" s="13">
        <v>2958</v>
      </c>
      <c r="N212" s="14">
        <f t="shared" si="86"/>
        <v>8.1041095890411</v>
      </c>
      <c r="O212" s="15">
        <v>5800</v>
      </c>
      <c r="P212" s="15">
        <f t="shared" si="77"/>
        <v>17156400</v>
      </c>
      <c r="Q212" s="16">
        <f>IFERROR(VLOOKUP(G212,SCENARIOS!$A$13:$E$18,5,0),0.025)</f>
        <v>0.04</v>
      </c>
      <c r="R212" s="57">
        <f>IFERROR(VLOOKUP(L212,INPUTS!$A$107:$B$120,2,0),0.0082)</f>
        <v>0.0039</v>
      </c>
      <c r="S212" s="52">
        <f t="shared" si="78"/>
        <v>22.62</v>
      </c>
      <c r="T212" s="15">
        <f t="shared" si="79"/>
        <v>66909.96</v>
      </c>
      <c r="U212" s="15">
        <f>T212/INPUTS!$B$7*1000</f>
        <v>83637450</v>
      </c>
      <c r="V212" s="15">
        <f>T212*INPUTS!$B$6</f>
        <v>211435.4736</v>
      </c>
      <c r="W212" s="54" t="s">
        <v>396</v>
      </c>
      <c r="X212" s="54" t="s">
        <v>396</v>
      </c>
      <c r="Y212" s="58">
        <f>IFERROR(VLOOKUP(E212,INPUTS!$A$44:$B$103,2,0),0)</f>
        <v>0</v>
      </c>
      <c r="Z212" s="15">
        <f t="shared" si="82"/>
        <v>0</v>
      </c>
      <c r="AA212" s="20">
        <f>IFERROR(VLOOKUP(E212,INPUTS!$A$44:$C$103,3,0),SCENARIOS!$J$26)</f>
        <v>0.025</v>
      </c>
      <c r="AB212" s="15">
        <f t="shared" ref="AB212:AF227" si="92">$T212*AA212*(1+$Q212)^AB$2</f>
        <v>2035.1549258367</v>
      </c>
      <c r="AC212" s="20">
        <f>IFERROR(VLOOKUP($E212,INPUTS!$A$44:$G$103,4,0),SCENARIOS!$K$26)</f>
        <v>0.1</v>
      </c>
      <c r="AD212" s="15">
        <f t="shared" si="92"/>
        <v>9904.3085894115</v>
      </c>
      <c r="AE212" s="20">
        <f>IFERROR(VLOOKUP($E212,INPUTS!$A$44:$G$103,5,0),SCENARIOS!$L$26)</f>
        <v>0.2</v>
      </c>
      <c r="AF212" s="15">
        <f t="shared" si="92"/>
        <v>24100.2115831455</v>
      </c>
      <c r="AG212" s="20">
        <f>IFERROR(VLOOKUP($E212,INPUTS!$A$44:$G$103,6,0),SCENARIOS!$M$26)</f>
        <v>0.3</v>
      </c>
      <c r="AH212" s="15">
        <f t="shared" si="84"/>
        <v>43982.3885566321</v>
      </c>
      <c r="AI212" s="20">
        <f>IFERROR(VLOOKUP($E212,INPUTS!$A$44:$G$103,7,0),SCENARIOS!$N$26)</f>
        <v>0.5</v>
      </c>
      <c r="AJ212" s="15">
        <f t="shared" si="85"/>
        <v>89185.5011531851</v>
      </c>
      <c r="AL212" t="str">
        <f t="shared" si="87"/>
        <v>N</v>
      </c>
      <c r="AM212" s="21">
        <f t="shared" si="88"/>
        <v>178371.00230637</v>
      </c>
      <c r="BB212" s="2"/>
      <c r="BC212" s="2" t="str">
        <v>MUC</v>
      </c>
      <c r="BD212" s="15">
        <f>SUMIF($E$4:$E$1277,$BC212,$T$4:$T$1277)*(1+INDEX($Q$4:$Q$1277,MATCH($BC212,$E$4:$E1355,0)))^BD$132</f>
        <v>1591823.93</v>
      </c>
      <c r="BE212" s="15">
        <f>SUMIF($E$4:$E$1277,$BC212,$T$4:$T$1277)*(1+INDEX($Q$4:$Q$1277,MATCH($BC212,$E$4:$E1355,0)))^BE$132</f>
        <v>1845360.21289934</v>
      </c>
      <c r="BF212" s="15">
        <f>SUMIF($E$4:$E$1277,$BC212,$T$4:$T$1277)*(1+INDEX($Q$4:$Q$1277,MATCH($BC212,$E$4:$E1355,0)))^BF$132</f>
        <v>2139278.25255893</v>
      </c>
      <c r="BG212" s="15">
        <f>SUMIF($E$4:$E$1277,$BC212,$T$4:$T$1277)*(1+INDEX($Q$4:$Q$1277,MATCH($BC212,$E$4:$E1355,0)))^BG$132</f>
        <v>2480009.81590538</v>
      </c>
      <c r="BH212" s="15">
        <f>SUMIF($E$4:$E$1277,$BC212,$T$4:$T$1277)*(1+INDEX($Q$4:$Q$1277,MATCH($BC212,$E$4:$E1355,0)))^BH$132</f>
        <v>2875011.08358862</v>
      </c>
      <c r="BI212" s="15">
        <f>SUMIF($E$4:$E$1277,$BC212,$T$4:$T$1277)*(1+INDEX($Q$4:$Q$1277,MATCH($BC212,$E$4:$E1355,0)))^BI$132</f>
        <v>3332925.81252943</v>
      </c>
      <c r="BJ212" s="62">
        <f t="shared" si="90"/>
        <v>3332925.81252943</v>
      </c>
      <c r="BK212" s="63" t="str">
        <f t="shared" si="91"/>
        <v>Y</v>
      </c>
      <c r="BL212" s="15"/>
    </row>
    <row r="213" ht="15" customHeight="1" spans="1:64">
      <c r="A213" s="24" t="s">
        <v>1149</v>
      </c>
      <c r="B213" s="52" t="s">
        <v>628</v>
      </c>
      <c r="C213" s="52" t="s">
        <v>629</v>
      </c>
      <c r="D213" s="52" t="s">
        <v>929</v>
      </c>
      <c r="E213" s="10" t="s">
        <v>630</v>
      </c>
      <c r="F213" s="52" t="s">
        <v>451</v>
      </c>
      <c r="G213" s="52" t="s">
        <v>181</v>
      </c>
      <c r="H213" s="52" t="s">
        <v>213</v>
      </c>
      <c r="I213" s="52" t="s">
        <v>606</v>
      </c>
      <c r="J213" s="52" t="s">
        <v>165</v>
      </c>
      <c r="K213" s="52" t="s">
        <v>931</v>
      </c>
      <c r="L213" s="53" t="s">
        <v>288</v>
      </c>
      <c r="M213" s="13">
        <v>222</v>
      </c>
      <c r="N213" s="14">
        <f t="shared" si="86"/>
        <v>0.608219178082192</v>
      </c>
      <c r="O213" s="15">
        <v>8400</v>
      </c>
      <c r="P213" s="15">
        <f t="shared" si="77"/>
        <v>1864800</v>
      </c>
      <c r="Q213" s="16">
        <f>IFERROR(VLOOKUP(G213,SCENARIOS!$A$13:$E$18,5,0),0.025)</f>
        <v>0.04</v>
      </c>
      <c r="R213" s="57">
        <f>IFERROR(VLOOKUP(L213,INPUTS!$A$107:$B$120,2,0),0.0082)</f>
        <v>0.0085</v>
      </c>
      <c r="S213" s="52">
        <f t="shared" si="78"/>
        <v>71.4</v>
      </c>
      <c r="T213" s="15">
        <f t="shared" si="79"/>
        <v>15850.8</v>
      </c>
      <c r="U213" s="15">
        <f>T213/INPUTS!$B$7*1000</f>
        <v>19813500</v>
      </c>
      <c r="V213" s="15">
        <f>T213*INPUTS!$B$6</f>
        <v>50088.528</v>
      </c>
      <c r="W213" s="54" t="s">
        <v>396</v>
      </c>
      <c r="X213" s="54" t="s">
        <v>396</v>
      </c>
      <c r="Y213" s="58">
        <f>IFERROR(VLOOKUP(E213,INPUTS!$A$44:$B$103,2,0),0)</f>
        <v>0</v>
      </c>
      <c r="Z213" s="15">
        <f t="shared" si="82"/>
        <v>0</v>
      </c>
      <c r="AA213" s="20">
        <f>IFERROR(VLOOKUP(E213,INPUTS!$A$44:$C$103,3,0),SCENARIOS!$J$26)</f>
        <v>0.025</v>
      </c>
      <c r="AB213" s="15">
        <f t="shared" si="92"/>
        <v>482.123045634048</v>
      </c>
      <c r="AC213" s="20">
        <f>IFERROR(VLOOKUP($E213,INPUTS!$A$44:$G$103,4,0),SCENARIOS!$K$26)</f>
        <v>0.1</v>
      </c>
      <c r="AD213" s="15">
        <f t="shared" si="92"/>
        <v>2346.30561113837</v>
      </c>
      <c r="AE213" s="20">
        <f>IFERROR(VLOOKUP($E213,INPUTS!$A$44:$G$103,5,0),SCENARIOS!$L$26)</f>
        <v>0.2</v>
      </c>
      <c r="AF213" s="15">
        <f t="shared" si="92"/>
        <v>5709.27906341781</v>
      </c>
      <c r="AG213" s="20">
        <f>IFERROR(VLOOKUP($E213,INPUTS!$A$44:$G$103,6,0),SCENARIOS!$M$26)</f>
        <v>0.3</v>
      </c>
      <c r="AH213" s="15">
        <f t="shared" si="84"/>
        <v>10419.3164146782</v>
      </c>
      <c r="AI213" s="20">
        <f>IFERROR(VLOOKUP($E213,INPUTS!$A$44:$G$103,7,0),SCENARIOS!$N$26)</f>
        <v>0.5</v>
      </c>
      <c r="AJ213" s="15">
        <f t="shared" si="85"/>
        <v>21127.8192615704</v>
      </c>
      <c r="AL213" t="str">
        <f t="shared" si="87"/>
        <v>N</v>
      </c>
      <c r="AM213" s="21">
        <f t="shared" si="88"/>
        <v>42255.6385231409</v>
      </c>
      <c r="BB213" s="2"/>
      <c r="BC213" s="2" t="str">
        <v>MXP</v>
      </c>
      <c r="BD213" s="15">
        <f>SUMIF($E$4:$E$1277,$BC213,$T$4:$T$1277)*(1+INDEX($Q$4:$Q$1277,MATCH($BC213,$E$4:$E1356,0)))^BD$132</f>
        <v>457797.6</v>
      </c>
      <c r="BE213" s="15">
        <f>SUMIF($E$4:$E$1277,$BC213,$T$4:$T$1277)*(1+INDEX($Q$4:$Q$1277,MATCH($BC213,$E$4:$E1356,0)))^BE$132</f>
        <v>530712.888956762</v>
      </c>
      <c r="BF213" s="15">
        <f>SUMIF($E$4:$E$1277,$BC213,$T$4:$T$1277)*(1+INDEX($Q$4:$Q$1277,MATCH($BC213,$E$4:$E1356,0)))^BF$132</f>
        <v>615241.693064429</v>
      </c>
      <c r="BG213" s="15">
        <f>SUMIF($E$4:$E$1277,$BC213,$T$4:$T$1277)*(1+INDEX($Q$4:$Q$1277,MATCH($BC213,$E$4:$E1356,0)))^BG$132</f>
        <v>713233.74419803</v>
      </c>
      <c r="BH213" s="15">
        <f>SUMIF($E$4:$E$1277,$BC213,$T$4:$T$1277)*(1+INDEX($Q$4:$Q$1277,MATCH($BC213,$E$4:$E1356,0)))^BH$132</f>
        <v>826833.388564694</v>
      </c>
      <c r="BI213" s="15">
        <f>SUMIF($E$4:$E$1277,$BC213,$T$4:$T$1277)*(1+INDEX($Q$4:$Q$1277,MATCH($BC213,$E$4:$E1356,0)))^BI$132</f>
        <v>958526.511128668</v>
      </c>
      <c r="BJ213" s="62">
        <f t="shared" si="90"/>
        <v>958526.511128668</v>
      </c>
      <c r="BK213" s="63" t="str">
        <f t="shared" si="91"/>
        <v>Y</v>
      </c>
      <c r="BL213" s="15"/>
    </row>
    <row r="214" ht="15" customHeight="1" spans="1:64">
      <c r="A214" s="6" t="s">
        <v>1150</v>
      </c>
      <c r="B214" s="52" t="s">
        <v>628</v>
      </c>
      <c r="C214" s="52" t="s">
        <v>629</v>
      </c>
      <c r="D214" s="52" t="s">
        <v>929</v>
      </c>
      <c r="E214" s="10" t="s">
        <v>630</v>
      </c>
      <c r="F214" s="52" t="s">
        <v>451</v>
      </c>
      <c r="G214" s="52" t="s">
        <v>181</v>
      </c>
      <c r="H214" s="52" t="s">
        <v>257</v>
      </c>
      <c r="I214" s="52" t="s">
        <v>930</v>
      </c>
      <c r="J214" s="52" t="s">
        <v>169</v>
      </c>
      <c r="K214" s="52" t="s">
        <v>931</v>
      </c>
      <c r="L214" s="53" t="s">
        <v>282</v>
      </c>
      <c r="M214" s="13">
        <v>333</v>
      </c>
      <c r="N214" s="14">
        <f t="shared" si="86"/>
        <v>0.912328767123288</v>
      </c>
      <c r="O214" s="15">
        <v>6700</v>
      </c>
      <c r="P214" s="15">
        <f t="shared" si="77"/>
        <v>2231100</v>
      </c>
      <c r="Q214" s="16">
        <f>IFERROR(VLOOKUP(G214,SCENARIOS!$A$13:$E$18,5,0),0.025)</f>
        <v>0.04</v>
      </c>
      <c r="R214" s="57">
        <f>IFERROR(VLOOKUP(L214,INPUTS!$A$107:$B$120,2,0),0.0082)</f>
        <v>0.0042</v>
      </c>
      <c r="S214" s="52">
        <f t="shared" si="78"/>
        <v>28.14</v>
      </c>
      <c r="T214" s="15">
        <f t="shared" si="79"/>
        <v>9370.62</v>
      </c>
      <c r="U214" s="15">
        <f>T214/INPUTS!$B$7*1000</f>
        <v>11713275</v>
      </c>
      <c r="V214" s="15">
        <f>T214*INPUTS!$B$6</f>
        <v>29611.1592</v>
      </c>
      <c r="W214" s="54" t="s">
        <v>396</v>
      </c>
      <c r="X214" s="54" t="s">
        <v>396</v>
      </c>
      <c r="Y214" s="58">
        <f>IFERROR(VLOOKUP(E214,INPUTS!$A$44:$B$103,2,0),0)</f>
        <v>0</v>
      </c>
      <c r="Z214" s="15">
        <f t="shared" si="82"/>
        <v>0</v>
      </c>
      <c r="AA214" s="20">
        <f>IFERROR(VLOOKUP(E214,INPUTS!$A$44:$C$103,3,0),SCENARIOS!$J$26)</f>
        <v>0.025</v>
      </c>
      <c r="AB214" s="15">
        <f t="shared" si="92"/>
        <v>285.019800507187</v>
      </c>
      <c r="AC214" s="20">
        <f>IFERROR(VLOOKUP($E214,INPUTS!$A$44:$G$103,4,0),SCENARIOS!$K$26)</f>
        <v>0.1</v>
      </c>
      <c r="AD214" s="15">
        <f t="shared" si="92"/>
        <v>1387.08067011415</v>
      </c>
      <c r="AE214" s="20">
        <f>IFERROR(VLOOKUP($E214,INPUTS!$A$44:$G$103,5,0),SCENARIOS!$L$26)</f>
        <v>0.2</v>
      </c>
      <c r="AF214" s="15">
        <f t="shared" si="92"/>
        <v>3375.19144631464</v>
      </c>
      <c r="AG214" s="20">
        <f>IFERROR(VLOOKUP($E214,INPUTS!$A$44:$G$103,6,0),SCENARIOS!$M$26)</f>
        <v>0.3</v>
      </c>
      <c r="AH214" s="15">
        <f t="shared" si="84"/>
        <v>6159.65470397155</v>
      </c>
      <c r="AI214" s="20">
        <f>IFERROR(VLOOKUP($E214,INPUTS!$A$44:$G$103,7,0),SCENARIOS!$N$26)</f>
        <v>0.5</v>
      </c>
      <c r="AJ214" s="15">
        <f t="shared" si="85"/>
        <v>12490.2696222813</v>
      </c>
      <c r="AL214" t="str">
        <f t="shared" si="87"/>
        <v>N</v>
      </c>
      <c r="AM214" s="21">
        <f t="shared" si="88"/>
        <v>24980.5392445627</v>
      </c>
      <c r="BB214" s="2"/>
      <c r="BC214" s="2" t="str">
        <v>NBO</v>
      </c>
      <c r="BD214" s="15">
        <f>SUMIF($E$4:$E$1277,$BC214,$T$4:$T$1277)*(1+INDEX($Q$4:$Q$1277,MATCH($BC214,$E$4:$E1357,0)))^BD$132</f>
        <v>600052.308</v>
      </c>
      <c r="BE214" s="15">
        <f>SUMIF($E$4:$E$1277,$BC214,$T$4:$T$1277)*(1+INDEX($Q$4:$Q$1277,MATCH($BC214,$E$4:$E1357,0)))^BE$132</f>
        <v>712673.908883401</v>
      </c>
      <c r="BF214" s="15">
        <f>SUMIF($E$4:$E$1277,$BC214,$T$4:$T$1277)*(1+INDEX($Q$4:$Q$1277,MATCH($BC214,$E$4:$E1357,0)))^BF$132</f>
        <v>846433.041972643</v>
      </c>
      <c r="BG214" s="15">
        <f>SUMIF($E$4:$E$1277,$BC214,$T$4:$T$1277)*(1+INDEX($Q$4:$Q$1277,MATCH($BC214,$E$4:$E1357,0)))^BG$132</f>
        <v>1005296.93259793</v>
      </c>
      <c r="BH214" s="15">
        <f>SUMIF($E$4:$E$1277,$BC214,$T$4:$T$1277)*(1+INDEX($Q$4:$Q$1277,MATCH($BC214,$E$4:$E1357,0)))^BH$132</f>
        <v>1193977.39995538</v>
      </c>
      <c r="BI214" s="15">
        <f>SUMIF($E$4:$E$1277,$BC214,$T$4:$T$1277)*(1+INDEX($Q$4:$Q$1277,MATCH($BC214,$E$4:$E1357,0)))^BI$132</f>
        <v>1418070.60717886</v>
      </c>
      <c r="BJ214" s="62">
        <f t="shared" si="90"/>
        <v>1418070.60717886</v>
      </c>
      <c r="BK214" s="63" t="str">
        <f t="shared" si="91"/>
        <v>Y</v>
      </c>
      <c r="BL214" s="15"/>
    </row>
    <row r="215" ht="15" customHeight="1" spans="1:64">
      <c r="A215" s="24" t="s">
        <v>1151</v>
      </c>
      <c r="B215" s="52" t="s">
        <v>631</v>
      </c>
      <c r="C215" s="52" t="s">
        <v>632</v>
      </c>
      <c r="D215" s="52" t="s">
        <v>929</v>
      </c>
      <c r="E215" s="10" t="s">
        <v>452</v>
      </c>
      <c r="F215" s="52" t="s">
        <v>451</v>
      </c>
      <c r="G215" s="52" t="s">
        <v>181</v>
      </c>
      <c r="H215" s="52" t="s">
        <v>702</v>
      </c>
      <c r="I215" s="52" t="s">
        <v>701</v>
      </c>
      <c r="J215" s="52" t="s">
        <v>181</v>
      </c>
      <c r="K215" s="52" t="s">
        <v>931</v>
      </c>
      <c r="L215" s="53" t="s">
        <v>284</v>
      </c>
      <c r="M215" s="13">
        <v>444</v>
      </c>
      <c r="N215" s="14">
        <f t="shared" si="86"/>
        <v>1.21643835616438</v>
      </c>
      <c r="O215" s="15">
        <v>2200</v>
      </c>
      <c r="P215" s="15">
        <f t="shared" si="77"/>
        <v>976800</v>
      </c>
      <c r="Q215" s="16">
        <f>IFERROR(VLOOKUP(G215,SCENARIOS!$A$13:$E$18,5,0),0.025)</f>
        <v>0.04</v>
      </c>
      <c r="R215" s="57">
        <f>IFERROR(VLOOKUP(L215,INPUTS!$A$107:$B$120,2,0),0.0082)</f>
        <v>0.0041</v>
      </c>
      <c r="S215" s="52">
        <f t="shared" si="78"/>
        <v>9.02</v>
      </c>
      <c r="T215" s="15">
        <f t="shared" si="79"/>
        <v>4004.88</v>
      </c>
      <c r="U215" s="15">
        <f>T215/INPUTS!$B$7*1000</f>
        <v>5006100</v>
      </c>
      <c r="V215" s="15">
        <f>T215*INPUTS!$B$6</f>
        <v>12655.4208</v>
      </c>
      <c r="W215" s="54" t="s">
        <v>396</v>
      </c>
      <c r="X215" s="54" t="s">
        <v>396</v>
      </c>
      <c r="Y215" s="58">
        <f>IFERROR(VLOOKUP(E215,INPUTS!$A$44:$B$103,2,0),0)</f>
        <v>0</v>
      </c>
      <c r="Z215" s="15">
        <f t="shared" si="82"/>
        <v>0</v>
      </c>
      <c r="AA215" s="20">
        <f>IFERROR(VLOOKUP(E215,INPUTS!$A$44:$C$103,3,0),SCENARIOS!$J$26)</f>
        <v>0.025</v>
      </c>
      <c r="AB215" s="15">
        <f t="shared" si="92"/>
        <v>121.813721894093</v>
      </c>
      <c r="AC215" s="20">
        <f>IFERROR(VLOOKUP($E215,INPUTS!$A$44:$G$103,4,0),SCENARIOS!$K$26)</f>
        <v>0.1</v>
      </c>
      <c r="AD215" s="15">
        <f t="shared" si="92"/>
        <v>592.820073178378</v>
      </c>
      <c r="AE215" s="20">
        <f>IFERROR(VLOOKUP($E215,INPUTS!$A$44:$G$103,5,0),SCENARIOS!$L$26)</f>
        <v>0.2</v>
      </c>
      <c r="AF215" s="15">
        <f t="shared" si="92"/>
        <v>1442.51252526691</v>
      </c>
      <c r="AG215" s="20">
        <f>IFERROR(VLOOKUP($E215,INPUTS!$A$44:$G$103,6,0),SCENARIOS!$M$26)</f>
        <v>0.3</v>
      </c>
      <c r="AH215" s="15">
        <f t="shared" si="84"/>
        <v>2632.55557592151</v>
      </c>
      <c r="AI215" s="20">
        <f>IFERROR(VLOOKUP($E215,INPUTS!$A$44:$G$103,7,0),SCENARIOS!$N$26)</f>
        <v>0.5</v>
      </c>
      <c r="AJ215" s="15">
        <f t="shared" si="85"/>
        <v>5338.17730362368</v>
      </c>
      <c r="AL215" t="str">
        <f t="shared" si="87"/>
        <v>N</v>
      </c>
      <c r="AM215" s="21">
        <f t="shared" si="88"/>
        <v>10676.3546072474</v>
      </c>
      <c r="BB215" s="2"/>
      <c r="BC215" s="2" t="str">
        <v>NRT</v>
      </c>
      <c r="BD215" s="15">
        <f>SUMIF($E$4:$E$1277,$BC215,$T$4:$T$1277)*(1+INDEX($Q$4:$Q$1277,MATCH($BC215,$E$4:$E1358,0)))^BD$132</f>
        <v>6537469.219</v>
      </c>
      <c r="BE215" s="15">
        <f>SUMIF($E$4:$E$1277,$BC215,$T$4:$T$1277)*(1+INDEX($Q$4:$Q$1277,MATCH($BC215,$E$4:$E1358,0)))^BE$132</f>
        <v>8343651.42962097</v>
      </c>
      <c r="BF215" s="15">
        <f>SUMIF($E$4:$E$1277,$BC215,$T$4:$T$1277)*(1+INDEX($Q$4:$Q$1277,MATCH($BC215,$E$4:$E1358,0)))^BF$132</f>
        <v>10648848.483552</v>
      </c>
      <c r="BG215" s="15">
        <f>SUMIF($E$4:$E$1277,$BC215,$T$4:$T$1277)*(1+INDEX($Q$4:$Q$1277,MATCH($BC215,$E$4:$E1358,0)))^BG$132</f>
        <v>13590928.9814135</v>
      </c>
      <c r="BH215" s="15">
        <f>SUMIF($E$4:$E$1277,$BC215,$T$4:$T$1277)*(1+INDEX($Q$4:$Q$1277,MATCH($BC215,$E$4:$E1358,0)))^BH$132</f>
        <v>17345852.076225</v>
      </c>
      <c r="BI215" s="15">
        <f>SUMIF($E$4:$E$1277,$BC215,$T$4:$T$1277)*(1+INDEX($Q$4:$Q$1277,MATCH($BC215,$E$4:$E1358,0)))^BI$132</f>
        <v>22138191.1907383</v>
      </c>
      <c r="BJ215" s="62">
        <f t="shared" si="90"/>
        <v>22138191.1907383</v>
      </c>
      <c r="BK215" s="63" t="str">
        <f t="shared" si="91"/>
        <v>Y</v>
      </c>
      <c r="BL215" s="15"/>
    </row>
    <row r="216" ht="15" customHeight="1" spans="1:64">
      <c r="A216" s="6" t="s">
        <v>1152</v>
      </c>
      <c r="B216" s="52" t="s">
        <v>631</v>
      </c>
      <c r="C216" s="52" t="s">
        <v>632</v>
      </c>
      <c r="D216" s="52" t="s">
        <v>929</v>
      </c>
      <c r="E216" s="10" t="s">
        <v>452</v>
      </c>
      <c r="F216" s="52" t="s">
        <v>451</v>
      </c>
      <c r="G216" s="52" t="s">
        <v>181</v>
      </c>
      <c r="H216" s="52" t="s">
        <v>751</v>
      </c>
      <c r="I216" s="52" t="s">
        <v>750</v>
      </c>
      <c r="J216" s="52" t="s">
        <v>181</v>
      </c>
      <c r="K216" s="52" t="s">
        <v>931</v>
      </c>
      <c r="L216" s="53" t="s">
        <v>284</v>
      </c>
      <c r="M216" s="13">
        <v>222</v>
      </c>
      <c r="N216" s="14">
        <f t="shared" si="86"/>
        <v>0.608219178082192</v>
      </c>
      <c r="O216" s="15">
        <v>2600</v>
      </c>
      <c r="P216" s="15">
        <f t="shared" si="77"/>
        <v>577200</v>
      </c>
      <c r="Q216" s="16">
        <f>IFERROR(VLOOKUP(G216,SCENARIOS!$A$13:$E$18,5,0),0.025)</f>
        <v>0.04</v>
      </c>
      <c r="R216" s="57">
        <f>IFERROR(VLOOKUP(L216,INPUTS!$A$107:$B$120,2,0),0.0082)</f>
        <v>0.0041</v>
      </c>
      <c r="S216" s="52">
        <f t="shared" si="78"/>
        <v>10.66</v>
      </c>
      <c r="T216" s="15">
        <f t="shared" si="79"/>
        <v>2366.52</v>
      </c>
      <c r="U216" s="15">
        <f>T216/INPUTS!$B$7*1000</f>
        <v>2958150</v>
      </c>
      <c r="V216" s="15">
        <f>T216*INPUTS!$B$6</f>
        <v>7478.2032</v>
      </c>
      <c r="W216" s="54" t="s">
        <v>396</v>
      </c>
      <c r="X216" s="54" t="s">
        <v>396</v>
      </c>
      <c r="Y216" s="58">
        <f>IFERROR(VLOOKUP(E216,INPUTS!$A$44:$B$103,2,0),0)</f>
        <v>0</v>
      </c>
      <c r="Z216" s="15">
        <f t="shared" si="82"/>
        <v>0</v>
      </c>
      <c r="AA216" s="20">
        <f>IFERROR(VLOOKUP(E216,INPUTS!$A$44:$C$103,3,0),SCENARIOS!$J$26)</f>
        <v>0.025</v>
      </c>
      <c r="AB216" s="15">
        <f t="shared" si="92"/>
        <v>71.9808356646912</v>
      </c>
      <c r="AC216" s="20">
        <f>IFERROR(VLOOKUP($E216,INPUTS!$A$44:$G$103,4,0),SCENARIOS!$K$26)</f>
        <v>0.1</v>
      </c>
      <c r="AD216" s="15">
        <f t="shared" si="92"/>
        <v>350.302770514496</v>
      </c>
      <c r="AE216" s="20">
        <f>IFERROR(VLOOKUP($E216,INPUTS!$A$44:$G$103,5,0),SCENARIOS!$L$26)</f>
        <v>0.2</v>
      </c>
      <c r="AF216" s="15">
        <f t="shared" si="92"/>
        <v>852.393764930446</v>
      </c>
      <c r="AG216" s="20">
        <f>IFERROR(VLOOKUP($E216,INPUTS!$A$44:$G$103,6,0),SCENARIOS!$M$26)</f>
        <v>0.3</v>
      </c>
      <c r="AH216" s="15">
        <f t="shared" si="84"/>
        <v>1555.60102213544</v>
      </c>
      <c r="AI216" s="20">
        <f>IFERROR(VLOOKUP($E216,INPUTS!$A$44:$G$103,7,0),SCENARIOS!$N$26)</f>
        <v>0.5</v>
      </c>
      <c r="AJ216" s="15">
        <f t="shared" si="85"/>
        <v>3154.37749759581</v>
      </c>
      <c r="AL216" t="str">
        <f t="shared" si="87"/>
        <v>N</v>
      </c>
      <c r="AM216" s="21">
        <f t="shared" si="88"/>
        <v>6308.75499519162</v>
      </c>
      <c r="BB216" s="2"/>
      <c r="BC216" s="2" t="str">
        <v>ORD</v>
      </c>
      <c r="BD216" s="15">
        <f>SUMIF($E$4:$E$1277,$BC216,$T$4:$T$1277)*(1+INDEX($Q$4:$Q$1277,MATCH($BC216,$E$4:$E1359,0)))^BD$132</f>
        <v>782662.869</v>
      </c>
      <c r="BE216" s="15">
        <f>SUMIF($E$4:$E$1277,$BC216,$T$4:$T$1277)*(1+INDEX($Q$4:$Q$1277,MATCH($BC216,$E$4:$E1359,0)))^BE$132</f>
        <v>885511.197911139</v>
      </c>
      <c r="BF216" s="15">
        <f>SUMIF($E$4:$E$1277,$BC216,$T$4:$T$1277)*(1+INDEX($Q$4:$Q$1277,MATCH($BC216,$E$4:$E1359,0)))^BF$132</f>
        <v>1001874.64192328</v>
      </c>
      <c r="BG216" s="15">
        <f>SUMIF($E$4:$E$1277,$BC216,$T$4:$T$1277)*(1+INDEX($Q$4:$Q$1277,MATCH($BC216,$E$4:$E1359,0)))^BG$132</f>
        <v>1133529.19815885</v>
      </c>
      <c r="BH216" s="15">
        <f>SUMIF($E$4:$E$1277,$BC216,$T$4:$T$1277)*(1+INDEX($Q$4:$Q$1277,MATCH($BC216,$E$4:$E1359,0)))^BH$132</f>
        <v>1282484.24434825</v>
      </c>
      <c r="BI216" s="15">
        <f>SUMIF($E$4:$E$1277,$BC216,$T$4:$T$1277)*(1+INDEX($Q$4:$Q$1277,MATCH($BC216,$E$4:$E1359,0)))^BI$132</f>
        <v>1451013.20695844</v>
      </c>
      <c r="BJ216" s="62">
        <f t="shared" si="90"/>
        <v>1451013.20695843</v>
      </c>
      <c r="BK216" s="63" t="str">
        <f t="shared" si="91"/>
        <v>N</v>
      </c>
      <c r="BL216" s="15"/>
    </row>
    <row r="217" ht="15" customHeight="1" spans="1:64">
      <c r="A217" s="24" t="s">
        <v>1154</v>
      </c>
      <c r="B217" s="52" t="s">
        <v>631</v>
      </c>
      <c r="C217" s="52" t="s">
        <v>632</v>
      </c>
      <c r="D217" s="52" t="s">
        <v>929</v>
      </c>
      <c r="E217" s="10" t="s">
        <v>452</v>
      </c>
      <c r="F217" s="52" t="s">
        <v>451</v>
      </c>
      <c r="G217" s="52" t="s">
        <v>181</v>
      </c>
      <c r="H217" s="52" t="s">
        <v>1173</v>
      </c>
      <c r="I217" s="52" t="s">
        <v>1174</v>
      </c>
      <c r="J217" s="52" t="s">
        <v>181</v>
      </c>
      <c r="K217" s="52" t="s">
        <v>931</v>
      </c>
      <c r="L217" s="53" t="s">
        <v>284</v>
      </c>
      <c r="M217" s="13">
        <v>222</v>
      </c>
      <c r="N217" s="14">
        <f t="shared" si="86"/>
        <v>0.608219178082192</v>
      </c>
      <c r="O217" s="15">
        <v>2000</v>
      </c>
      <c r="P217" s="15">
        <f t="shared" si="77"/>
        <v>444000</v>
      </c>
      <c r="Q217" s="16">
        <f>IFERROR(VLOOKUP(G217,SCENARIOS!$A$13:$E$18,5,0),0.025)</f>
        <v>0.04</v>
      </c>
      <c r="R217" s="57">
        <f>IFERROR(VLOOKUP(L217,INPUTS!$A$107:$B$120,2,0),0.0082)</f>
        <v>0.0041</v>
      </c>
      <c r="S217" s="52">
        <f t="shared" si="78"/>
        <v>8.2</v>
      </c>
      <c r="T217" s="15">
        <f t="shared" si="79"/>
        <v>1820.4</v>
      </c>
      <c r="U217" s="15">
        <f>T217/INPUTS!$B$7*1000</f>
        <v>2275500</v>
      </c>
      <c r="V217" s="15">
        <f>T217*INPUTS!$B$6</f>
        <v>5752.464</v>
      </c>
      <c r="W217" s="54" t="s">
        <v>396</v>
      </c>
      <c r="X217" s="54" t="s">
        <v>396</v>
      </c>
      <c r="Y217" s="58">
        <f>IFERROR(VLOOKUP(E217,INPUTS!$A$44:$B$103,2,0),0)</f>
        <v>0</v>
      </c>
      <c r="Z217" s="15">
        <f t="shared" si="82"/>
        <v>0</v>
      </c>
      <c r="AA217" s="20">
        <f>IFERROR(VLOOKUP(E217,INPUTS!$A$44:$C$103,3,0),SCENARIOS!$J$26)</f>
        <v>0.025</v>
      </c>
      <c r="AB217" s="15">
        <f t="shared" si="92"/>
        <v>55.369873588224</v>
      </c>
      <c r="AC217" s="20">
        <f>IFERROR(VLOOKUP($E217,INPUTS!$A$44:$G$103,4,0),SCENARIOS!$K$26)</f>
        <v>0.1</v>
      </c>
      <c r="AD217" s="15">
        <f t="shared" si="92"/>
        <v>269.463669626536</v>
      </c>
      <c r="AE217" s="20">
        <f>IFERROR(VLOOKUP($E217,INPUTS!$A$44:$G$103,5,0),SCENARIOS!$L$26)</f>
        <v>0.2</v>
      </c>
      <c r="AF217" s="15">
        <f t="shared" si="92"/>
        <v>655.687511484958</v>
      </c>
      <c r="AG217" s="20">
        <f>IFERROR(VLOOKUP($E217,INPUTS!$A$44:$G$103,6,0),SCENARIOS!$M$26)</f>
        <v>0.3</v>
      </c>
      <c r="AH217" s="15">
        <f t="shared" si="84"/>
        <v>1196.61617087341</v>
      </c>
      <c r="AI217" s="20">
        <f>IFERROR(VLOOKUP($E217,INPUTS!$A$44:$G$103,7,0),SCENARIOS!$N$26)</f>
        <v>0.5</v>
      </c>
      <c r="AJ217" s="15">
        <f t="shared" si="85"/>
        <v>2426.44422891985</v>
      </c>
      <c r="AL217" t="str">
        <f t="shared" si="87"/>
        <v>N</v>
      </c>
      <c r="AM217" s="21">
        <f t="shared" si="88"/>
        <v>4852.88845783971</v>
      </c>
      <c r="BB217" s="2"/>
      <c r="BC217" s="2" t="str">
        <v>OSL</v>
      </c>
      <c r="BD217" s="15">
        <f>SUMIF($E$4:$E$1277,$BC217,$T$4:$T$1277)*(1+INDEX($Q$4:$Q$1277,MATCH($BC217,$E$4:$E1360,0)))^BD$132</f>
        <v>511723.215</v>
      </c>
      <c r="BE217" s="15">
        <f>SUMIF($E$4:$E$1277,$BC217,$T$4:$T$1277)*(1+INDEX($Q$4:$Q$1277,MATCH($BC217,$E$4:$E1360,0)))^BE$132</f>
        <v>593227.456366945</v>
      </c>
      <c r="BF217" s="15">
        <f>SUMIF($E$4:$E$1277,$BC217,$T$4:$T$1277)*(1+INDEX($Q$4:$Q$1277,MATCH($BC217,$E$4:$E1360,0)))^BF$132</f>
        <v>687713.210329134</v>
      </c>
      <c r="BG217" s="15">
        <f>SUMIF($E$4:$E$1277,$BC217,$T$4:$T$1277)*(1+INDEX($Q$4:$Q$1277,MATCH($BC217,$E$4:$E1360,0)))^BG$132</f>
        <v>797248.095288187</v>
      </c>
      <c r="BH217" s="15">
        <f>SUMIF($E$4:$E$1277,$BC217,$T$4:$T$1277)*(1+INDEX($Q$4:$Q$1277,MATCH($BC217,$E$4:$E1360,0)))^BH$132</f>
        <v>924229.047652652</v>
      </c>
      <c r="BI217" s="15">
        <f>SUMIF($E$4:$E$1277,$BC217,$T$4:$T$1277)*(1+INDEX($Q$4:$Q$1277,MATCH($BC217,$E$4:$E1360,0)))^BI$132</f>
        <v>1071434.7736587</v>
      </c>
      <c r="BJ217" s="62">
        <f t="shared" si="90"/>
        <v>1071434.7736587</v>
      </c>
      <c r="BK217" s="63" t="str">
        <f t="shared" si="91"/>
        <v>Y</v>
      </c>
      <c r="BL217" s="15"/>
    </row>
    <row r="218" ht="15" customHeight="1" spans="1:64">
      <c r="A218" s="6" t="s">
        <v>1155</v>
      </c>
      <c r="B218" s="52" t="s">
        <v>633</v>
      </c>
      <c r="C218" s="52" t="s">
        <v>634</v>
      </c>
      <c r="D218" s="52" t="s">
        <v>929</v>
      </c>
      <c r="E218" s="10" t="s">
        <v>636</v>
      </c>
      <c r="F218" s="52" t="s">
        <v>635</v>
      </c>
      <c r="G218" s="56" t="s">
        <v>177</v>
      </c>
      <c r="H218" s="52" t="s">
        <v>224</v>
      </c>
      <c r="I218" s="52" t="s">
        <v>938</v>
      </c>
      <c r="J218" s="52" t="s">
        <v>165</v>
      </c>
      <c r="K218" s="52" t="s">
        <v>931</v>
      </c>
      <c r="L218" s="53" t="s">
        <v>295</v>
      </c>
      <c r="M218" s="13">
        <v>3739</v>
      </c>
      <c r="N218" s="14">
        <f t="shared" si="86"/>
        <v>10.2438356164384</v>
      </c>
      <c r="O218" s="15">
        <v>3500</v>
      </c>
      <c r="P218" s="15">
        <f t="shared" si="77"/>
        <v>13086500</v>
      </c>
      <c r="Q218" s="16">
        <f>IFERROR(VLOOKUP(G218,SCENARIOS!$A$13:$E$18,5,0),0.025)</f>
        <v>0.045</v>
      </c>
      <c r="R218" s="57">
        <f>IFERROR(VLOOKUP(L218,INPUTS!$A$107:$B$120,2,0),0.0082)</f>
        <v>0.0089</v>
      </c>
      <c r="S218" s="52">
        <f t="shared" si="78"/>
        <v>31.15</v>
      </c>
      <c r="T218" s="15">
        <f t="shared" si="79"/>
        <v>116469.85</v>
      </c>
      <c r="U218" s="15">
        <f>T218/INPUTS!$B$7*1000</f>
        <v>145587312.5</v>
      </c>
      <c r="V218" s="15">
        <f>T218*INPUTS!$B$6</f>
        <v>368044.726</v>
      </c>
      <c r="W218" s="54" t="s">
        <v>396</v>
      </c>
      <c r="X218" s="54" t="s">
        <v>396</v>
      </c>
      <c r="Y218" s="58">
        <f>IFERROR(VLOOKUP(E218,INPUTS!$A$44:$B$103,2,0),0)</f>
        <v>0</v>
      </c>
      <c r="Z218" s="15">
        <f t="shared" si="82"/>
        <v>0</v>
      </c>
      <c r="AA218" s="20">
        <f>IFERROR(VLOOKUP(E218,INPUTS!$A$44:$C$103,3,0),SCENARIOS!$J$26)</f>
        <v>0.025</v>
      </c>
      <c r="AB218" s="15">
        <f t="shared" si="92"/>
        <v>3628.56558377922</v>
      </c>
      <c r="AC218" s="20">
        <f>IFERROR(VLOOKUP($E218,INPUTS!$A$44:$G$103,4,0),SCENARIOS!$K$26)</f>
        <v>0.1</v>
      </c>
      <c r="AD218" s="15">
        <f t="shared" si="92"/>
        <v>18087.4115603817</v>
      </c>
      <c r="AE218" s="20">
        <f>IFERROR(VLOOKUP($E218,INPUTS!$A$44:$G$103,5,0),SCENARIOS!$L$26)</f>
        <v>0.2</v>
      </c>
      <c r="AF218" s="15">
        <f t="shared" si="92"/>
        <v>45080.411170892</v>
      </c>
      <c r="AG218" s="20">
        <f>IFERROR(VLOOKUP($E218,INPUTS!$A$44:$G$103,6,0),SCENARIOS!$M$26)</f>
        <v>0.3</v>
      </c>
      <c r="AH218" s="15">
        <f t="shared" si="84"/>
        <v>84267.5912147126</v>
      </c>
      <c r="AI218" s="20">
        <f>IFERROR(VLOOKUP($E218,INPUTS!$A$44:$G$103,7,0),SCENARIOS!$N$26)</f>
        <v>0.5</v>
      </c>
      <c r="AJ218" s="15">
        <f t="shared" si="85"/>
        <v>175021.250168853</v>
      </c>
      <c r="AL218" t="str">
        <f t="shared" si="87"/>
        <v>Y</v>
      </c>
      <c r="AM218" s="21">
        <f t="shared" si="88"/>
        <v>350042.500337706</v>
      </c>
      <c r="BB218" s="2"/>
      <c r="BC218" s="2" t="str">
        <v>OVB</v>
      </c>
      <c r="BD218" s="15">
        <f>SUMIF($E$4:$E$1277,$BC218,$T$4:$T$1277)*(1+INDEX($Q$4:$Q$1277,MATCH($BC218,$E$4:$E1361,0)))^BD$132</f>
        <v>442528.32</v>
      </c>
      <c r="BE218" s="15">
        <f>SUMIF($E$4:$E$1277,$BC218,$T$4:$T$1277)*(1+INDEX($Q$4:$Q$1277,MATCH($BC218,$E$4:$E1361,0)))^BE$132</f>
        <v>513011.608519534</v>
      </c>
      <c r="BF218" s="15">
        <f>SUMIF($E$4:$E$1277,$BC218,$T$4:$T$1277)*(1+INDEX($Q$4:$Q$1277,MATCH($BC218,$E$4:$E1361,0)))^BF$132</f>
        <v>594721.057571637</v>
      </c>
      <c r="BG218" s="15">
        <f>SUMIF($E$4:$E$1277,$BC218,$T$4:$T$1277)*(1+INDEX($Q$4:$Q$1277,MATCH($BC218,$E$4:$E1361,0)))^BG$132</f>
        <v>689444.703483076</v>
      </c>
      <c r="BH218" s="15">
        <f>SUMIF($E$4:$E$1277,$BC218,$T$4:$T$1277)*(1+INDEX($Q$4:$Q$1277,MATCH($BC218,$E$4:$E1361,0)))^BH$132</f>
        <v>799255.370411381</v>
      </c>
      <c r="BI218" s="15">
        <f>SUMIF($E$4:$E$1277,$BC218,$T$4:$T$1277)*(1+INDEX($Q$4:$Q$1277,MATCH($BC218,$E$4:$E1361,0)))^BI$132</f>
        <v>926556.029662957</v>
      </c>
      <c r="BJ218" s="62">
        <f t="shared" si="90"/>
        <v>926556.029662957</v>
      </c>
      <c r="BK218" s="63" t="str">
        <f t="shared" si="91"/>
        <v>Y</v>
      </c>
      <c r="BL218" s="15"/>
    </row>
    <row r="219" ht="15" customHeight="1" spans="1:64">
      <c r="A219" s="24" t="s">
        <v>1156</v>
      </c>
      <c r="B219" s="52" t="s">
        <v>633</v>
      </c>
      <c r="C219" s="52" t="s">
        <v>634</v>
      </c>
      <c r="D219" s="52" t="s">
        <v>929</v>
      </c>
      <c r="E219" s="10" t="s">
        <v>636</v>
      </c>
      <c r="F219" s="52" t="s">
        <v>635</v>
      </c>
      <c r="G219" s="56" t="s">
        <v>177</v>
      </c>
      <c r="H219" s="52" t="s">
        <v>245</v>
      </c>
      <c r="I219" s="52" t="s">
        <v>930</v>
      </c>
      <c r="J219" s="52" t="s">
        <v>169</v>
      </c>
      <c r="K219" s="52" t="s">
        <v>931</v>
      </c>
      <c r="L219" s="53" t="s">
        <v>295</v>
      </c>
      <c r="M219" s="13">
        <v>1246</v>
      </c>
      <c r="N219" s="14">
        <f t="shared" si="86"/>
        <v>3.41369863013699</v>
      </c>
      <c r="O219" s="15">
        <v>9000</v>
      </c>
      <c r="P219" s="15">
        <f t="shared" si="77"/>
        <v>11214000</v>
      </c>
      <c r="Q219" s="16">
        <f>IFERROR(VLOOKUP(G219,SCENARIOS!$A$13:$E$18,5,0),0.025)</f>
        <v>0.045</v>
      </c>
      <c r="R219" s="57">
        <f>IFERROR(VLOOKUP(L219,INPUTS!$A$107:$B$120,2,0),0.0082)</f>
        <v>0.0089</v>
      </c>
      <c r="S219" s="52">
        <f t="shared" si="78"/>
        <v>80.1</v>
      </c>
      <c r="T219" s="15">
        <f t="shared" si="79"/>
        <v>99804.6</v>
      </c>
      <c r="U219" s="15">
        <f>T219/INPUTS!$B$7*1000</f>
        <v>124755750</v>
      </c>
      <c r="V219" s="15">
        <f>T219*INPUTS!$B$6</f>
        <v>315382.536</v>
      </c>
      <c r="W219" s="54" t="s">
        <v>396</v>
      </c>
      <c r="X219" s="54" t="s">
        <v>396</v>
      </c>
      <c r="Y219" s="58">
        <f>IFERROR(VLOOKUP(E219,INPUTS!$A$44:$B$103,2,0),0)</f>
        <v>0</v>
      </c>
      <c r="Z219" s="15">
        <f t="shared" si="82"/>
        <v>0</v>
      </c>
      <c r="AA219" s="20">
        <f>IFERROR(VLOOKUP(E219,INPUTS!$A$44:$C$103,3,0),SCENARIOS!$J$26)</f>
        <v>0.025</v>
      </c>
      <c r="AB219" s="15">
        <f t="shared" si="92"/>
        <v>3109.36724536738</v>
      </c>
      <c r="AC219" s="20">
        <f>IFERROR(VLOOKUP($E219,INPUTS!$A$44:$G$103,4,0),SCENARIOS!$K$26)</f>
        <v>0.1</v>
      </c>
      <c r="AD219" s="15">
        <f t="shared" si="92"/>
        <v>15499.3491948283</v>
      </c>
      <c r="AE219" s="20">
        <f>IFERROR(VLOOKUP($E219,INPUTS!$A$44:$G$103,5,0),SCENARIOS!$L$26)</f>
        <v>0.2</v>
      </c>
      <c r="AF219" s="15">
        <f t="shared" si="92"/>
        <v>38630.018023947</v>
      </c>
      <c r="AG219" s="20">
        <f>IFERROR(VLOOKUP($E219,INPUTS!$A$44:$G$103,6,0),SCENARIOS!$M$26)</f>
        <v>0.3</v>
      </c>
      <c r="AH219" s="15">
        <f t="shared" si="84"/>
        <v>72210.0460689861</v>
      </c>
      <c r="AI219" s="20">
        <f>IFERROR(VLOOKUP($E219,INPUTS!$A$44:$G$103,7,0),SCENARIOS!$N$26)</f>
        <v>0.5</v>
      </c>
      <c r="AJ219" s="15">
        <f t="shared" si="85"/>
        <v>149978.091880451</v>
      </c>
      <c r="AL219" t="str">
        <f t="shared" si="87"/>
        <v>N</v>
      </c>
      <c r="AM219" s="21">
        <f t="shared" si="88"/>
        <v>299956.183760902</v>
      </c>
      <c r="BB219" s="2"/>
      <c r="BC219" s="2" t="str">
        <v>PEK</v>
      </c>
      <c r="BD219" s="15">
        <f>SUMIF($E$4:$E$1277,$BC219,$T$4:$T$1277)*(1+INDEX($Q$4:$Q$1277,MATCH($BC219,$E$4:$E1362,0)))^BD$132</f>
        <v>2226560.86</v>
      </c>
      <c r="BE219" s="15">
        <f>SUMIF($E$4:$E$1277,$BC219,$T$4:$T$1277)*(1+INDEX($Q$4:$Q$1277,MATCH($BC219,$E$4:$E1362,0)))^BE$132</f>
        <v>2841718.57340214</v>
      </c>
      <c r="BF219" s="15">
        <f>SUMIF($E$4:$E$1277,$BC219,$T$4:$T$1277)*(1+INDEX($Q$4:$Q$1277,MATCH($BC219,$E$4:$E1362,0)))^BF$132</f>
        <v>3626833.02104696</v>
      </c>
      <c r="BG219" s="15">
        <f>SUMIF($E$4:$E$1277,$BC219,$T$4:$T$1277)*(1+INDEX($Q$4:$Q$1277,MATCH($BC219,$E$4:$E1362,0)))^BG$132</f>
        <v>4628860.11502841</v>
      </c>
      <c r="BH219" s="15">
        <f>SUMIF($E$4:$E$1277,$BC219,$T$4:$T$1277)*(1+INDEX($Q$4:$Q$1277,MATCH($BC219,$E$4:$E1362,0)))^BH$132</f>
        <v>5907728.82020239</v>
      </c>
      <c r="BI219" s="15">
        <f>SUMIF($E$4:$E$1277,$BC219,$T$4:$T$1277)*(1+INDEX($Q$4:$Q$1277,MATCH($BC219,$E$4:$E1362,0)))^BI$132</f>
        <v>7539925.36947419</v>
      </c>
      <c r="BJ219" s="62">
        <f t="shared" si="90"/>
        <v>7539925.36947419</v>
      </c>
      <c r="BK219" s="63" t="str">
        <f t="shared" si="91"/>
        <v>Y</v>
      </c>
      <c r="BL219" s="15"/>
    </row>
    <row r="220" ht="15" customHeight="1" spans="1:64">
      <c r="A220" s="6" t="s">
        <v>1157</v>
      </c>
      <c r="B220" s="52" t="s">
        <v>633</v>
      </c>
      <c r="C220" s="52" t="s">
        <v>634</v>
      </c>
      <c r="D220" s="52" t="s">
        <v>929</v>
      </c>
      <c r="E220" s="10" t="s">
        <v>636</v>
      </c>
      <c r="F220" s="52" t="s">
        <v>635</v>
      </c>
      <c r="G220" s="56" t="s">
        <v>177</v>
      </c>
      <c r="H220" s="52" t="s">
        <v>432</v>
      </c>
      <c r="I220" s="52" t="s">
        <v>431</v>
      </c>
      <c r="J220" s="52" t="s">
        <v>173</v>
      </c>
      <c r="K220" s="52" t="s">
        <v>931</v>
      </c>
      <c r="L220" s="53" t="s">
        <v>295</v>
      </c>
      <c r="M220" s="13">
        <v>1246</v>
      </c>
      <c r="N220" s="14">
        <f t="shared" si="86"/>
        <v>3.41369863013699</v>
      </c>
      <c r="O220" s="15">
        <v>7200</v>
      </c>
      <c r="P220" s="15">
        <f t="shared" si="77"/>
        <v>8971200</v>
      </c>
      <c r="Q220" s="16">
        <f>IFERROR(VLOOKUP(G220,SCENARIOS!$A$13:$E$18,5,0),0.025)</f>
        <v>0.045</v>
      </c>
      <c r="R220" s="57">
        <f>IFERROR(VLOOKUP(L220,INPUTS!$A$107:$B$120,2,0),0.0082)</f>
        <v>0.0089</v>
      </c>
      <c r="S220" s="52">
        <f t="shared" si="78"/>
        <v>64.08</v>
      </c>
      <c r="T220" s="15">
        <f t="shared" si="79"/>
        <v>79843.68</v>
      </c>
      <c r="U220" s="15">
        <f>T220/INPUTS!$B$7*1000</f>
        <v>99804600</v>
      </c>
      <c r="V220" s="15">
        <f>T220*INPUTS!$B$6</f>
        <v>252306.0288</v>
      </c>
      <c r="W220" s="54" t="s">
        <v>396</v>
      </c>
      <c r="X220" s="54" t="s">
        <v>396</v>
      </c>
      <c r="Y220" s="58">
        <f>IFERROR(VLOOKUP(E220,INPUTS!$A$44:$B$103,2,0),0)</f>
        <v>0</v>
      </c>
      <c r="Z220" s="15">
        <f t="shared" si="82"/>
        <v>0</v>
      </c>
      <c r="AA220" s="20">
        <f>IFERROR(VLOOKUP(E220,INPUTS!$A$44:$C$103,3,0),SCENARIOS!$J$26)</f>
        <v>0.025</v>
      </c>
      <c r="AB220" s="15">
        <f t="shared" si="92"/>
        <v>2487.4937962939</v>
      </c>
      <c r="AC220" s="20">
        <f>IFERROR(VLOOKUP($E220,INPUTS!$A$44:$G$103,4,0),SCENARIOS!$K$26)</f>
        <v>0.1</v>
      </c>
      <c r="AD220" s="15">
        <f t="shared" si="92"/>
        <v>12399.4793558626</v>
      </c>
      <c r="AE220" s="20">
        <f>IFERROR(VLOOKUP($E220,INPUTS!$A$44:$G$103,5,0),SCENARIOS!$L$26)</f>
        <v>0.2</v>
      </c>
      <c r="AF220" s="15">
        <f t="shared" si="92"/>
        <v>30904.0144191576</v>
      </c>
      <c r="AG220" s="20">
        <f>IFERROR(VLOOKUP($E220,INPUTS!$A$44:$G$103,6,0),SCENARIOS!$M$26)</f>
        <v>0.3</v>
      </c>
      <c r="AH220" s="15">
        <f t="shared" si="84"/>
        <v>57768.0368551889</v>
      </c>
      <c r="AI220" s="20">
        <f>IFERROR(VLOOKUP($E220,INPUTS!$A$44:$G$103,7,0),SCENARIOS!$N$26)</f>
        <v>0.5</v>
      </c>
      <c r="AJ220" s="15">
        <f t="shared" si="85"/>
        <v>119982.473504361</v>
      </c>
      <c r="AL220" t="str">
        <f t="shared" si="87"/>
        <v>N</v>
      </c>
      <c r="AM220" s="21">
        <f t="shared" si="88"/>
        <v>239964.947008721</v>
      </c>
      <c r="BB220" s="2"/>
      <c r="BC220" s="2" t="str">
        <v>PER</v>
      </c>
      <c r="BD220" s="15">
        <f>SUMIF($E$4:$E$1277,$BC220,$T$4:$T$1277)*(1+INDEX($Q$4:$Q$1277,MATCH($BC220,$E$4:$E1363,0)))^BD$132</f>
        <v>42010.857</v>
      </c>
      <c r="BE220" s="15">
        <f>SUMIF($E$4:$E$1277,$BC220,$T$4:$T$1277)*(1+INDEX($Q$4:$Q$1277,MATCH($BC220,$E$4:$E1363,0)))^BE$132</f>
        <v>53617.6822139241</v>
      </c>
      <c r="BF220" s="15">
        <f>SUMIF($E$4:$E$1277,$BC220,$T$4:$T$1277)*(1+INDEX($Q$4:$Q$1277,MATCH($BC220,$E$4:$E1363,0)))^BF$132</f>
        <v>68431.2592336155</v>
      </c>
      <c r="BG220" s="15">
        <f>SUMIF($E$4:$E$1277,$BC220,$T$4:$T$1277)*(1+INDEX($Q$4:$Q$1277,MATCH($BC220,$E$4:$E1363,0)))^BG$132</f>
        <v>87337.5544585213</v>
      </c>
      <c r="BH220" s="15">
        <f>SUMIF($E$4:$E$1277,$BC220,$T$4:$T$1277)*(1+INDEX($Q$4:$Q$1277,MATCH($BC220,$E$4:$E1363,0)))^BH$132</f>
        <v>111467.31046925</v>
      </c>
      <c r="BI220" s="15">
        <f>SUMIF($E$4:$E$1277,$BC220,$T$4:$T$1277)*(1+INDEX($Q$4:$Q$1277,MATCH($BC220,$E$4:$E1363,0)))^BI$132</f>
        <v>142263.673173368</v>
      </c>
      <c r="BJ220" s="62">
        <f t="shared" si="90"/>
        <v>142263.673173368</v>
      </c>
      <c r="BK220" s="63" t="str">
        <f t="shared" si="91"/>
        <v>Y</v>
      </c>
      <c r="BL220" s="15"/>
    </row>
    <row r="221" ht="15" customHeight="1" spans="1:64">
      <c r="A221" s="24" t="s">
        <v>1159</v>
      </c>
      <c r="B221" s="52" t="s">
        <v>637</v>
      </c>
      <c r="C221" s="52" t="s">
        <v>638</v>
      </c>
      <c r="D221" s="52" t="s">
        <v>929</v>
      </c>
      <c r="E221" s="10" t="s">
        <v>640</v>
      </c>
      <c r="F221" s="52" t="s">
        <v>639</v>
      </c>
      <c r="G221" s="52" t="s">
        <v>185</v>
      </c>
      <c r="H221" s="52" t="s">
        <v>224</v>
      </c>
      <c r="I221" s="52" t="s">
        <v>938</v>
      </c>
      <c r="J221" s="52" t="s">
        <v>165</v>
      </c>
      <c r="K221" s="52" t="s">
        <v>931</v>
      </c>
      <c r="L221" s="53" t="s">
        <v>291</v>
      </c>
      <c r="M221" s="13">
        <v>2524</v>
      </c>
      <c r="N221" s="14">
        <f t="shared" si="86"/>
        <v>6.91506849315068</v>
      </c>
      <c r="O221" s="15">
        <v>6800</v>
      </c>
      <c r="P221" s="15">
        <f t="shared" si="77"/>
        <v>17163200</v>
      </c>
      <c r="Q221" s="16">
        <f>IFERROR(VLOOKUP(G221,SCENARIOS!$A$13:$E$18,5,0),0.025)</f>
        <v>0.035</v>
      </c>
      <c r="R221" s="57">
        <f>IFERROR(VLOOKUP(L221,INPUTS!$A$107:$B$120,2,0),0.0082)</f>
        <v>0.0079</v>
      </c>
      <c r="S221" s="52">
        <f t="shared" si="78"/>
        <v>53.72</v>
      </c>
      <c r="T221" s="15">
        <f t="shared" si="79"/>
        <v>135589.28</v>
      </c>
      <c r="U221" s="15">
        <f>T221/INPUTS!$B$7*1000</f>
        <v>169486600</v>
      </c>
      <c r="V221" s="15">
        <f>T221*INPUTS!$B$6</f>
        <v>428462.1248</v>
      </c>
      <c r="W221" s="54" t="s">
        <v>396</v>
      </c>
      <c r="X221" s="54" t="s">
        <v>396</v>
      </c>
      <c r="Y221" s="58">
        <f>IFERROR(VLOOKUP(E221,INPUTS!$A$44:$B$103,2,0),0)</f>
        <v>0</v>
      </c>
      <c r="Z221" s="15">
        <f t="shared" si="82"/>
        <v>0</v>
      </c>
      <c r="AA221" s="20">
        <f>IFERROR(VLOOKUP(E221,INPUTS!$A$44:$C$103,3,0),SCENARIOS!$J$26)</f>
        <v>0.025</v>
      </c>
      <c r="AB221" s="15">
        <f t="shared" si="92"/>
        <v>4025.93827621299</v>
      </c>
      <c r="AC221" s="20">
        <f>IFERROR(VLOOKUP($E221,INPUTS!$A$44:$G$103,4,0),SCENARIOS!$K$26)</f>
        <v>0.1</v>
      </c>
      <c r="AD221" s="15">
        <f t="shared" si="92"/>
        <v>19126.207032151</v>
      </c>
      <c r="AE221" s="20">
        <f>IFERROR(VLOOKUP($E221,INPUTS!$A$44:$G$103,5,0),SCENARIOS!$L$26)</f>
        <v>0.2</v>
      </c>
      <c r="AF221" s="15">
        <f t="shared" si="92"/>
        <v>45431.8683421054</v>
      </c>
      <c r="AG221" s="20">
        <f>IFERROR(VLOOKUP($E221,INPUTS!$A$44:$G$103,6,0),SCENARIOS!$M$26)</f>
        <v>0.3</v>
      </c>
      <c r="AH221" s="15">
        <f t="shared" si="84"/>
        <v>80938.2118048056</v>
      </c>
      <c r="AI221" s="20">
        <f>IFERROR(VLOOKUP($E221,INPUTS!$A$44:$G$103,7,0),SCENARIOS!$N$26)</f>
        <v>0.5</v>
      </c>
      <c r="AJ221" s="15">
        <f t="shared" si="85"/>
        <v>160215.34294019</v>
      </c>
      <c r="AL221" t="str">
        <f t="shared" si="87"/>
        <v>Y</v>
      </c>
      <c r="AM221" s="21">
        <f t="shared" si="88"/>
        <v>320430.685880379</v>
      </c>
      <c r="BB221" s="2"/>
      <c r="BC221" s="2" t="str">
        <v>PHL</v>
      </c>
      <c r="BD221" s="15">
        <f>SUMIF($E$4:$E$1277,$BC221,$T$4:$T$1277)*(1+INDEX($Q$4:$Q$1277,MATCH($BC221,$E$4:$E1364,0)))^BD$132</f>
        <v>259664.234</v>
      </c>
      <c r="BE221" s="15">
        <f>SUMIF($E$4:$E$1277,$BC221,$T$4:$T$1277)*(1+INDEX($Q$4:$Q$1277,MATCH($BC221,$E$4:$E1364,0)))^BE$132</f>
        <v>293786.246941553</v>
      </c>
      <c r="BF221" s="15">
        <f>SUMIF($E$4:$E$1277,$BC221,$T$4:$T$1277)*(1+INDEX($Q$4:$Q$1277,MATCH($BC221,$E$4:$E1364,0)))^BF$132</f>
        <v>332392.172623986</v>
      </c>
      <c r="BG221" s="15">
        <f>SUMIF($E$4:$E$1277,$BC221,$T$4:$T$1277)*(1+INDEX($Q$4:$Q$1277,MATCH($BC221,$E$4:$E1364,0)))^BG$132</f>
        <v>376071.234007336</v>
      </c>
      <c r="BH221" s="15">
        <f>SUMIF($E$4:$E$1277,$BC221,$T$4:$T$1277)*(1+INDEX($Q$4:$Q$1277,MATCH($BC221,$E$4:$E1364,0)))^BH$132</f>
        <v>425490.082787812</v>
      </c>
      <c r="BI221" s="15">
        <f>SUMIF($E$4:$E$1277,$BC221,$T$4:$T$1277)*(1+INDEX($Q$4:$Q$1277,MATCH($BC221,$E$4:$E1364,0)))^BI$132</f>
        <v>481402.974169643</v>
      </c>
      <c r="BJ221" s="62">
        <f t="shared" si="90"/>
        <v>481402.974169643</v>
      </c>
      <c r="BK221" s="63" t="str">
        <f t="shared" si="91"/>
        <v>Y</v>
      </c>
      <c r="BL221" s="15"/>
    </row>
    <row r="222" ht="15" customHeight="1" spans="1:64">
      <c r="A222" s="6" t="s">
        <v>1160</v>
      </c>
      <c r="B222" s="52" t="s">
        <v>637</v>
      </c>
      <c r="C222" s="52" t="s">
        <v>638</v>
      </c>
      <c r="D222" s="52" t="s">
        <v>929</v>
      </c>
      <c r="E222" s="10" t="s">
        <v>640</v>
      </c>
      <c r="F222" s="52" t="s">
        <v>639</v>
      </c>
      <c r="G222" s="52" t="s">
        <v>185</v>
      </c>
      <c r="H222" s="52" t="s">
        <v>203</v>
      </c>
      <c r="I222" s="52" t="s">
        <v>399</v>
      </c>
      <c r="J222" s="52" t="s">
        <v>165</v>
      </c>
      <c r="K222" s="52" t="s">
        <v>931</v>
      </c>
      <c r="L222" s="53" t="s">
        <v>291</v>
      </c>
      <c r="M222" s="13">
        <v>1682</v>
      </c>
      <c r="N222" s="14">
        <f t="shared" si="86"/>
        <v>4.60821917808219</v>
      </c>
      <c r="O222" s="15">
        <v>6300</v>
      </c>
      <c r="P222" s="15">
        <f t="shared" si="77"/>
        <v>10596600</v>
      </c>
      <c r="Q222" s="16">
        <f>IFERROR(VLOOKUP(G222,SCENARIOS!$A$13:$E$18,5,0),0.025)</f>
        <v>0.035</v>
      </c>
      <c r="R222" s="57">
        <f>IFERROR(VLOOKUP(L222,INPUTS!$A$107:$B$120,2,0),0.0082)</f>
        <v>0.0079</v>
      </c>
      <c r="S222" s="52">
        <f t="shared" si="78"/>
        <v>49.77</v>
      </c>
      <c r="T222" s="15">
        <f t="shared" si="79"/>
        <v>83713.14</v>
      </c>
      <c r="U222" s="15">
        <f>T222/INPUTS!$B$7*1000</f>
        <v>104641425</v>
      </c>
      <c r="V222" s="15">
        <f>T222*INPUTS!$B$6</f>
        <v>264533.5224</v>
      </c>
      <c r="W222" s="54" t="s">
        <v>396</v>
      </c>
      <c r="X222" s="54" t="s">
        <v>396</v>
      </c>
      <c r="Y222" s="58">
        <f>IFERROR(VLOOKUP(E222,INPUTS!$A$44:$B$103,2,0),0)</f>
        <v>0</v>
      </c>
      <c r="Z222" s="15">
        <f t="shared" si="82"/>
        <v>0</v>
      </c>
      <c r="AA222" s="20">
        <f>IFERROR(VLOOKUP(E222,INPUTS!$A$44:$C$103,3,0),SCENARIOS!$J$26)</f>
        <v>0.025</v>
      </c>
      <c r="AB222" s="15">
        <f t="shared" si="92"/>
        <v>2485.62374951749</v>
      </c>
      <c r="AC222" s="20">
        <f>IFERROR(VLOOKUP($E222,INPUTS!$A$44:$G$103,4,0),SCENARIOS!$K$26)</f>
        <v>0.1</v>
      </c>
      <c r="AD222" s="15">
        <f t="shared" si="92"/>
        <v>11808.5651531702</v>
      </c>
      <c r="AE222" s="20">
        <f>IFERROR(VLOOKUP($E222,INPUTS!$A$44:$G$103,5,0),SCENARIOS!$L$26)</f>
        <v>0.2</v>
      </c>
      <c r="AF222" s="15">
        <f t="shared" si="92"/>
        <v>28049.7422435184</v>
      </c>
      <c r="AG222" s="20">
        <f>IFERROR(VLOOKUP($E222,INPUTS!$A$44:$G$103,6,0),SCENARIOS!$M$26)</f>
        <v>0.3</v>
      </c>
      <c r="AH222" s="15">
        <f t="shared" si="84"/>
        <v>49971.4421093271</v>
      </c>
      <c r="AI222" s="20">
        <f>IFERROR(VLOOKUP($E222,INPUTS!$A$44:$G$103,7,0),SCENARIOS!$N$26)</f>
        <v>0.5</v>
      </c>
      <c r="AJ222" s="15">
        <f t="shared" si="85"/>
        <v>98917.3291111222</v>
      </c>
      <c r="AL222" t="str">
        <f t="shared" si="87"/>
        <v>Y</v>
      </c>
      <c r="AM222" s="21">
        <f t="shared" si="88"/>
        <v>197834.658222244</v>
      </c>
      <c r="BB222" s="2"/>
      <c r="BC222" s="2" t="str">
        <v>PRG</v>
      </c>
      <c r="BD222" s="15">
        <f>SUMIF($E$4:$E$1277,$BC222,$T$4:$T$1277)*(1+INDEX($Q$4:$Q$1277,MATCH($BC222,$E$4:$E1365,0)))^BD$132</f>
        <v>333859.5</v>
      </c>
      <c r="BE222" s="15">
        <f>SUMIF($E$4:$E$1277,$BC222,$T$4:$T$1277)*(1+INDEX($Q$4:$Q$1277,MATCH($BC222,$E$4:$E1365,0)))^BE$132</f>
        <v>387034.662808761</v>
      </c>
      <c r="BF222" s="15">
        <f>SUMIF($E$4:$E$1277,$BC222,$T$4:$T$1277)*(1+INDEX($Q$4:$Q$1277,MATCH($BC222,$E$4:$E1365,0)))^BF$132</f>
        <v>448679.250449639</v>
      </c>
      <c r="BG222" s="15">
        <f>SUMIF($E$4:$E$1277,$BC222,$T$4:$T$1277)*(1+INDEX($Q$4:$Q$1277,MATCH($BC222,$E$4:$E1365,0)))^BG$132</f>
        <v>520142.222722623</v>
      </c>
      <c r="BH222" s="15">
        <f>SUMIF($E$4:$E$1277,$BC222,$T$4:$T$1277)*(1+INDEX($Q$4:$Q$1277,MATCH($BC222,$E$4:$E1365,0)))^BH$132</f>
        <v>602987.393751113</v>
      </c>
      <c r="BI222" s="15">
        <f>SUMIF($E$4:$E$1277,$BC222,$T$4:$T$1277)*(1+INDEX($Q$4:$Q$1277,MATCH($BC222,$E$4:$E1365,0)))^BI$132</f>
        <v>699027.652705391</v>
      </c>
      <c r="BJ222" s="62">
        <f t="shared" si="90"/>
        <v>699027.652705391</v>
      </c>
      <c r="BK222" s="63" t="str">
        <f t="shared" si="91"/>
        <v>Y</v>
      </c>
      <c r="BL222" s="15"/>
    </row>
    <row r="223" ht="15" customHeight="1" spans="1:64">
      <c r="A223" s="24" t="s">
        <v>1162</v>
      </c>
      <c r="B223" s="52" t="s">
        <v>637</v>
      </c>
      <c r="C223" s="52" t="s">
        <v>638</v>
      </c>
      <c r="D223" s="52" t="s">
        <v>929</v>
      </c>
      <c r="E223" s="10" t="s">
        <v>640</v>
      </c>
      <c r="F223" s="52" t="s">
        <v>639</v>
      </c>
      <c r="G223" s="52" t="s">
        <v>185</v>
      </c>
      <c r="H223" s="52" t="s">
        <v>245</v>
      </c>
      <c r="I223" s="52" t="s">
        <v>930</v>
      </c>
      <c r="J223" s="52" t="s">
        <v>169</v>
      </c>
      <c r="K223" s="52" t="s">
        <v>931</v>
      </c>
      <c r="L223" s="53" t="s">
        <v>291</v>
      </c>
      <c r="M223" s="13">
        <v>841</v>
      </c>
      <c r="N223" s="14">
        <f t="shared" si="86"/>
        <v>2.3041095890411</v>
      </c>
      <c r="O223" s="15">
        <v>11500</v>
      </c>
      <c r="P223" s="15">
        <f t="shared" si="77"/>
        <v>9671500</v>
      </c>
      <c r="Q223" s="16">
        <f>IFERROR(VLOOKUP(G223,SCENARIOS!$A$13:$E$18,5,0),0.025)</f>
        <v>0.035</v>
      </c>
      <c r="R223" s="57">
        <f>IFERROR(VLOOKUP(L223,INPUTS!$A$107:$B$120,2,0),0.0082)</f>
        <v>0.0079</v>
      </c>
      <c r="S223" s="52">
        <f t="shared" si="78"/>
        <v>90.85</v>
      </c>
      <c r="T223" s="15">
        <f t="shared" si="79"/>
        <v>76404.85</v>
      </c>
      <c r="U223" s="15">
        <f>T223/INPUTS!$B$7*1000</f>
        <v>95506062.5</v>
      </c>
      <c r="V223" s="15">
        <f>T223*INPUTS!$B$6</f>
        <v>241439.326</v>
      </c>
      <c r="W223" s="54" t="s">
        <v>396</v>
      </c>
      <c r="X223" s="54" t="s">
        <v>396</v>
      </c>
      <c r="Y223" s="58">
        <f>IFERROR(VLOOKUP(E223,INPUTS!$A$44:$B$103,2,0),0)</f>
        <v>0</v>
      </c>
      <c r="Z223" s="15">
        <f t="shared" si="82"/>
        <v>0</v>
      </c>
      <c r="AA223" s="20">
        <f>IFERROR(VLOOKUP(E223,INPUTS!$A$44:$C$103,3,0),SCENARIOS!$J$26)</f>
        <v>0.025</v>
      </c>
      <c r="AB223" s="15">
        <f t="shared" si="92"/>
        <v>2268.62485075009</v>
      </c>
      <c r="AC223" s="20">
        <f>IFERROR(VLOOKUP($E223,INPUTS!$A$44:$G$103,4,0),SCENARIOS!$K$26)</f>
        <v>0.1</v>
      </c>
      <c r="AD223" s="15">
        <f t="shared" si="92"/>
        <v>10777.6586715443</v>
      </c>
      <c r="AE223" s="20">
        <f>IFERROR(VLOOKUP($E223,INPUTS!$A$44:$G$103,5,0),SCENARIOS!$L$26)</f>
        <v>0.2</v>
      </c>
      <c r="AF223" s="15">
        <f t="shared" si="92"/>
        <v>25600.9552222588</v>
      </c>
      <c r="AG223" s="20">
        <f>IFERROR(VLOOKUP($E223,INPUTS!$A$44:$G$103,6,0),SCENARIOS!$M$26)</f>
        <v>0.3</v>
      </c>
      <c r="AH223" s="15">
        <f t="shared" si="84"/>
        <v>45608.8558934335</v>
      </c>
      <c r="AI223" s="20">
        <f>IFERROR(VLOOKUP($E223,INPUTS!$A$44:$G$103,7,0),SCENARIOS!$N$26)</f>
        <v>0.5</v>
      </c>
      <c r="AJ223" s="15">
        <f t="shared" si="85"/>
        <v>90281.6892680878</v>
      </c>
      <c r="AL223" t="str">
        <f t="shared" si="87"/>
        <v>N</v>
      </c>
      <c r="AM223" s="21">
        <f t="shared" si="88"/>
        <v>180563.378536176</v>
      </c>
      <c r="BB223" s="2"/>
      <c r="BC223" s="2" t="str">
        <v>PTY</v>
      </c>
      <c r="BD223" s="15">
        <f>SUMIF($E$4:$E$1277,$BC223,$T$4:$T$1277)*(1+INDEX($Q$4:$Q$1277,MATCH($BC223,$E$4:$E1366,0)))^BD$132</f>
        <v>786050.046</v>
      </c>
      <c r="BE223" s="15">
        <f>SUMIF($E$4:$E$1277,$BC223,$T$4:$T$1277)*(1+INDEX($Q$4:$Q$1277,MATCH($BC223,$E$4:$E1366,0)))^BE$132</f>
        <v>956350.069897554</v>
      </c>
      <c r="BF223" s="15">
        <f>SUMIF($E$4:$E$1277,$BC223,$T$4:$T$1277)*(1+INDEX($Q$4:$Q$1277,MATCH($BC223,$E$4:$E1366,0)))^BF$132</f>
        <v>1163546.0882513</v>
      </c>
      <c r="BG223" s="15">
        <f>SUMIF($E$4:$E$1277,$BC223,$T$4:$T$1277)*(1+INDEX($Q$4:$Q$1277,MATCH($BC223,$E$4:$E1366,0)))^BG$132</f>
        <v>1415631.72534711</v>
      </c>
      <c r="BH223" s="15">
        <f>SUMIF($E$4:$E$1277,$BC223,$T$4:$T$1277)*(1+INDEX($Q$4:$Q$1277,MATCH($BC223,$E$4:$E1366,0)))^BH$132</f>
        <v>1722332.44737309</v>
      </c>
      <c r="BI223" s="64">
        <f>SUMIF($E$4:$E$1277,$BC223,$T$4:$T$1277)*(1+INDEX($Q$4:$Q$1277,MATCH($BC223,$E$4:$E1366,0)))^BI$132</f>
        <v>2095480.77099416</v>
      </c>
      <c r="BJ223" s="65">
        <f t="shared" si="90"/>
        <v>2095480.77099416</v>
      </c>
      <c r="BK223" s="63" t="str">
        <f t="shared" si="91"/>
        <v>Y</v>
      </c>
      <c r="BL223" s="15"/>
    </row>
    <row r="224" ht="15" customHeight="1" spans="1:64">
      <c r="A224" s="6" t="s">
        <v>1163</v>
      </c>
      <c r="B224" s="52" t="s">
        <v>641</v>
      </c>
      <c r="C224" s="52" t="s">
        <v>642</v>
      </c>
      <c r="D224" s="52" t="s">
        <v>929</v>
      </c>
      <c r="E224" s="10" t="s">
        <v>644</v>
      </c>
      <c r="F224" s="52" t="s">
        <v>643</v>
      </c>
      <c r="G224" s="52" t="s">
        <v>185</v>
      </c>
      <c r="H224" s="52" t="s">
        <v>224</v>
      </c>
      <c r="I224" s="52" t="s">
        <v>938</v>
      </c>
      <c r="J224" s="52" t="s">
        <v>165</v>
      </c>
      <c r="K224" s="52" t="s">
        <v>931</v>
      </c>
      <c r="L224" s="53" t="s">
        <v>288</v>
      </c>
      <c r="M224" s="13">
        <v>2129</v>
      </c>
      <c r="N224" s="14">
        <f t="shared" si="86"/>
        <v>5.83287671232877</v>
      </c>
      <c r="O224" s="15">
        <v>9000</v>
      </c>
      <c r="P224" s="15">
        <f t="shared" si="77"/>
        <v>19161000</v>
      </c>
      <c r="Q224" s="16">
        <f>IFERROR(VLOOKUP(G224,SCENARIOS!$A$13:$E$18,5,0),0.025)</f>
        <v>0.035</v>
      </c>
      <c r="R224" s="57">
        <f>IFERROR(VLOOKUP(L224,INPUTS!$A$107:$B$120,2,0),0.0082)</f>
        <v>0.0085</v>
      </c>
      <c r="S224" s="52">
        <f t="shared" si="78"/>
        <v>76.5</v>
      </c>
      <c r="T224" s="15">
        <f t="shared" si="79"/>
        <v>162868.5</v>
      </c>
      <c r="U224" s="15">
        <f>T224/INPUTS!$B$7*1000</f>
        <v>203585625</v>
      </c>
      <c r="V224" s="15">
        <f>T224*INPUTS!$B$6</f>
        <v>514664.46</v>
      </c>
      <c r="W224" s="54" t="s">
        <v>396</v>
      </c>
      <c r="X224" s="54" t="s">
        <v>396</v>
      </c>
      <c r="Y224" s="58">
        <f>IFERROR(VLOOKUP(E224,INPUTS!$A$44:$B$103,2,0),0)</f>
        <v>0</v>
      </c>
      <c r="Z224" s="15">
        <f t="shared" si="82"/>
        <v>0</v>
      </c>
      <c r="AA224" s="20">
        <f>IFERROR(VLOOKUP(E224,INPUTS!$A$44:$C$103,3,0),SCENARIOS!$J$26)</f>
        <v>0.025</v>
      </c>
      <c r="AB224" s="15">
        <f t="shared" si="92"/>
        <v>4835.9171767812</v>
      </c>
      <c r="AC224" s="20">
        <f>IFERROR(VLOOKUP($E224,INPUTS!$A$44:$G$103,4,0),SCENARIOS!$K$26)</f>
        <v>0.1</v>
      </c>
      <c r="AD224" s="15">
        <f t="shared" si="92"/>
        <v>22974.2104244221</v>
      </c>
      <c r="AE224" s="20">
        <f>IFERROR(VLOOKUP($E224,INPUTS!$A$44:$G$103,5,0),SCENARIOS!$L$26)</f>
        <v>0.2</v>
      </c>
      <c r="AF224" s="15">
        <f t="shared" si="92"/>
        <v>54572.3102082716</v>
      </c>
      <c r="AG224" s="20">
        <f>IFERROR(VLOOKUP($E224,INPUTS!$A$44:$G$103,6,0),SCENARIOS!$M$26)</f>
        <v>0.3</v>
      </c>
      <c r="AH224" s="15">
        <f t="shared" si="84"/>
        <v>97222.178252816</v>
      </c>
      <c r="AI224" s="20">
        <f>IFERROR(VLOOKUP($E224,INPUTS!$A$44:$G$103,7,0),SCENARIOS!$N$26)</f>
        <v>0.5</v>
      </c>
      <c r="AJ224" s="15">
        <f t="shared" si="85"/>
        <v>192449.082860048</v>
      </c>
      <c r="AL224" t="str">
        <f t="shared" si="87"/>
        <v>Y</v>
      </c>
      <c r="AM224" s="21">
        <f t="shared" si="88"/>
        <v>384898.165720096</v>
      </c>
      <c r="BB224" s="2"/>
      <c r="BC224" s="2" t="str">
        <v>PVG</v>
      </c>
      <c r="BD224" s="15">
        <f>SUMIF($E$4:$E$1277,$BC224,$T$4:$T$1277)*(1+INDEX($Q$4:$Q$1277,MATCH($BC224,$E$4:$E1367,0)))^BD$132</f>
        <v>1797412.63</v>
      </c>
      <c r="BE224" s="15">
        <f>SUMIF($E$4:$E$1277,$BC224,$T$4:$T$1277)*(1+INDEX($Q$4:$Q$1277,MATCH($BC224,$E$4:$E1367,0)))^BE$132</f>
        <v>2294004.59987363</v>
      </c>
      <c r="BF224" s="15">
        <f>SUMIF($E$4:$E$1277,$BC224,$T$4:$T$1277)*(1+INDEX($Q$4:$Q$1277,MATCH($BC224,$E$4:$E1367,0)))^BF$132</f>
        <v>2927795.77510891</v>
      </c>
      <c r="BG224" s="15">
        <f>SUMIF($E$4:$E$1277,$BC224,$T$4:$T$1277)*(1+INDEX($Q$4:$Q$1277,MATCH($BC224,$E$4:$E1367,0)))^BG$132</f>
        <v>3736691.7665369</v>
      </c>
      <c r="BH224" s="15">
        <f>SUMIF($E$4:$E$1277,$BC224,$T$4:$T$1277)*(1+INDEX($Q$4:$Q$1277,MATCH($BC224,$E$4:$E1367,0)))^BH$132</f>
        <v>4769070.8063766</v>
      </c>
      <c r="BI224" s="15">
        <f>SUMIF($E$4:$E$1277,$BC224,$T$4:$T$1277)*(1+INDEX($Q$4:$Q$1277,MATCH($BC224,$E$4:$E1367,0)))^BI$132</f>
        <v>6086677.14043546</v>
      </c>
      <c r="BJ224" s="62">
        <f t="shared" si="90"/>
        <v>6086677.14043546</v>
      </c>
      <c r="BK224" s="63" t="str">
        <f t="shared" si="91"/>
        <v>Y</v>
      </c>
      <c r="BL224" s="15"/>
    </row>
    <row r="225" ht="15" customHeight="1" spans="1:64">
      <c r="A225" s="24" t="s">
        <v>1164</v>
      </c>
      <c r="B225" s="52" t="s">
        <v>641</v>
      </c>
      <c r="C225" s="52" t="s">
        <v>642</v>
      </c>
      <c r="D225" s="52" t="s">
        <v>929</v>
      </c>
      <c r="E225" s="10" t="s">
        <v>644</v>
      </c>
      <c r="F225" s="52" t="s">
        <v>643</v>
      </c>
      <c r="G225" s="52" t="s">
        <v>185</v>
      </c>
      <c r="H225" s="52" t="s">
        <v>256</v>
      </c>
      <c r="I225" s="52" t="s">
        <v>930</v>
      </c>
      <c r="J225" s="52" t="s">
        <v>169</v>
      </c>
      <c r="K225" s="52" t="s">
        <v>931</v>
      </c>
      <c r="L225" s="53" t="s">
        <v>288</v>
      </c>
      <c r="M225" s="13">
        <v>1065</v>
      </c>
      <c r="N225" s="14">
        <f t="shared" si="86"/>
        <v>2.91780821917808</v>
      </c>
      <c r="O225" s="15">
        <v>12600</v>
      </c>
      <c r="P225" s="15">
        <f t="shared" si="77"/>
        <v>13419000</v>
      </c>
      <c r="Q225" s="16">
        <f>IFERROR(VLOOKUP(G225,SCENARIOS!$A$13:$E$18,5,0),0.025)</f>
        <v>0.035</v>
      </c>
      <c r="R225" s="57">
        <f>IFERROR(VLOOKUP(L225,INPUTS!$A$107:$B$120,2,0),0.0082)</f>
        <v>0.0085</v>
      </c>
      <c r="S225" s="52">
        <f t="shared" si="78"/>
        <v>107.1</v>
      </c>
      <c r="T225" s="15">
        <f t="shared" si="79"/>
        <v>114061.5</v>
      </c>
      <c r="U225" s="15">
        <f>T225/INPUTS!$B$7*1000</f>
        <v>142576875</v>
      </c>
      <c r="V225" s="15">
        <f>T225*INPUTS!$B$6</f>
        <v>360434.34</v>
      </c>
      <c r="W225" s="54" t="s">
        <v>396</v>
      </c>
      <c r="X225" s="54" t="s">
        <v>396</v>
      </c>
      <c r="Y225" s="58">
        <f>IFERROR(VLOOKUP(E225,INPUTS!$A$44:$B$103,2,0),0)</f>
        <v>0</v>
      </c>
      <c r="Z225" s="15">
        <f t="shared" si="82"/>
        <v>0</v>
      </c>
      <c r="AA225" s="20">
        <f>IFERROR(VLOOKUP(E225,INPUTS!$A$44:$C$103,3,0),SCENARIOS!$J$26)</f>
        <v>0.025</v>
      </c>
      <c r="AB225" s="15">
        <f t="shared" si="92"/>
        <v>3386.73203878852</v>
      </c>
      <c r="AC225" s="20">
        <f>IFERROR(VLOOKUP($E225,INPUTS!$A$44:$G$103,4,0),SCENARIOS!$K$26)</f>
        <v>0.1</v>
      </c>
      <c r="AD225" s="15">
        <f t="shared" si="92"/>
        <v>16089.5010534586</v>
      </c>
      <c r="AE225" s="20">
        <f>IFERROR(VLOOKUP($E225,INPUTS!$A$44:$G$103,5,0),SCENARIOS!$L$26)</f>
        <v>0.2</v>
      </c>
      <c r="AF225" s="15">
        <f t="shared" si="92"/>
        <v>38218.5601317675</v>
      </c>
      <c r="AG225" s="20">
        <f>IFERROR(VLOOKUP($E225,INPUTS!$A$44:$G$103,6,0),SCENARIOS!$M$26)</f>
        <v>0.3</v>
      </c>
      <c r="AH225" s="15">
        <f t="shared" si="84"/>
        <v>68087.4907350628</v>
      </c>
      <c r="AI225" s="20">
        <f>IFERROR(VLOOKUP($E225,INPUTS!$A$44:$G$103,7,0),SCENARIOS!$N$26)</f>
        <v>0.5</v>
      </c>
      <c r="AJ225" s="15">
        <f t="shared" si="85"/>
        <v>134777.633886487</v>
      </c>
      <c r="AL225" t="str">
        <f t="shared" si="87"/>
        <v>N</v>
      </c>
      <c r="AM225" s="21">
        <f t="shared" si="88"/>
        <v>269555.267772975</v>
      </c>
      <c r="BB225" s="2"/>
      <c r="BC225" s="2" t="str">
        <v>RIX</v>
      </c>
      <c r="BD225" s="15">
        <f>SUMIF($E$4:$E$1277,$BC225,$T$4:$T$1277)*(1+INDEX($Q$4:$Q$1277,MATCH($BC225,$E$4:$E1368,0)))^BD$132</f>
        <v>130626</v>
      </c>
      <c r="BE225" s="15">
        <f>SUMIF($E$4:$E$1277,$BC225,$T$4:$T$1277)*(1+INDEX($Q$4:$Q$1277,MATCH($BC225,$E$4:$E1368,0)))^BE$132</f>
        <v>151431.335229512</v>
      </c>
      <c r="BF225" s="15">
        <f>SUMIF($E$4:$E$1277,$BC225,$T$4:$T$1277)*(1+INDEX($Q$4:$Q$1277,MATCH($BC225,$E$4:$E1368,0)))^BF$132</f>
        <v>175550.420968205</v>
      </c>
      <c r="BG225" s="15">
        <f>SUMIF($E$4:$E$1277,$BC225,$T$4:$T$1277)*(1+INDEX($Q$4:$Q$1277,MATCH($BC225,$E$4:$E1368,0)))^BG$132</f>
        <v>203511.051760891</v>
      </c>
      <c r="BH225" s="15">
        <f>SUMIF($E$4:$E$1277,$BC225,$T$4:$T$1277)*(1+INDEX($Q$4:$Q$1277,MATCH($BC225,$E$4:$E1368,0)))^BH$132</f>
        <v>235925.086139927</v>
      </c>
      <c r="BI225" s="15">
        <f>SUMIF($E$4:$E$1277,$BC225,$T$4:$T$1277)*(1+INDEX($Q$4:$Q$1277,MATCH($BC225,$E$4:$E1368,0)))^BI$132</f>
        <v>273501.835839011</v>
      </c>
      <c r="BJ225" s="62">
        <f t="shared" si="90"/>
        <v>273501.835839011</v>
      </c>
      <c r="BK225" s="63" t="str">
        <f t="shared" si="91"/>
        <v>Y</v>
      </c>
      <c r="BL225" s="15"/>
    </row>
    <row r="226" ht="15" customHeight="1" spans="1:64">
      <c r="A226" s="6" t="s">
        <v>1165</v>
      </c>
      <c r="B226" s="52" t="s">
        <v>641</v>
      </c>
      <c r="C226" s="52" t="s">
        <v>642</v>
      </c>
      <c r="D226" s="52" t="s">
        <v>929</v>
      </c>
      <c r="E226" s="10" t="s">
        <v>644</v>
      </c>
      <c r="F226" s="52" t="s">
        <v>643</v>
      </c>
      <c r="G226" s="52" t="s">
        <v>185</v>
      </c>
      <c r="H226" s="52" t="s">
        <v>242</v>
      </c>
      <c r="I226" s="52" t="s">
        <v>421</v>
      </c>
      <c r="J226" s="52" t="s">
        <v>173</v>
      </c>
      <c r="K226" s="52" t="s">
        <v>931</v>
      </c>
      <c r="L226" s="53" t="s">
        <v>288</v>
      </c>
      <c r="M226" s="13">
        <v>1065</v>
      </c>
      <c r="N226" s="14">
        <f t="shared" si="86"/>
        <v>2.91780821917808</v>
      </c>
      <c r="O226" s="15">
        <v>9700</v>
      </c>
      <c r="P226" s="15">
        <f t="shared" si="77"/>
        <v>10330500</v>
      </c>
      <c r="Q226" s="16">
        <f>IFERROR(VLOOKUP(G226,SCENARIOS!$A$13:$E$18,5,0),0.025)</f>
        <v>0.035</v>
      </c>
      <c r="R226" s="57">
        <f>IFERROR(VLOOKUP(L226,INPUTS!$A$107:$B$120,2,0),0.0082)</f>
        <v>0.0085</v>
      </c>
      <c r="S226" s="52">
        <f t="shared" si="78"/>
        <v>82.45</v>
      </c>
      <c r="T226" s="15">
        <f t="shared" si="79"/>
        <v>87809.25</v>
      </c>
      <c r="U226" s="15">
        <f>T226/INPUTS!$B$7*1000</f>
        <v>109761562.5</v>
      </c>
      <c r="V226" s="15">
        <f>T226*INPUTS!$B$6</f>
        <v>277477.23</v>
      </c>
      <c r="W226" s="54" t="s">
        <v>396</v>
      </c>
      <c r="X226" s="54" t="s">
        <v>396</v>
      </c>
      <c r="Y226" s="58">
        <f>IFERROR(VLOOKUP(E226,INPUTS!$A$44:$B$103,2,0),0)</f>
        <v>0</v>
      </c>
      <c r="Z226" s="15">
        <f t="shared" si="82"/>
        <v>0</v>
      </c>
      <c r="AA226" s="20">
        <f>IFERROR(VLOOKUP(E226,INPUTS!$A$44:$C$103,3,0),SCENARIOS!$J$26)</f>
        <v>0.025</v>
      </c>
      <c r="AB226" s="15">
        <f t="shared" si="92"/>
        <v>2607.24609335307</v>
      </c>
      <c r="AC226" s="20">
        <f>IFERROR(VLOOKUP($E226,INPUTS!$A$44:$G$103,4,0),SCENARIOS!$K$26)</f>
        <v>0.1</v>
      </c>
      <c r="AD226" s="15">
        <f t="shared" si="92"/>
        <v>12386.361922107</v>
      </c>
      <c r="AE226" s="20">
        <f>IFERROR(VLOOKUP($E226,INPUTS!$A$44:$G$103,5,0),SCENARIOS!$L$26)</f>
        <v>0.2</v>
      </c>
      <c r="AF226" s="15">
        <f t="shared" si="92"/>
        <v>29422.2248633448</v>
      </c>
      <c r="AG226" s="20">
        <f>IFERROR(VLOOKUP($E226,INPUTS!$A$44:$G$103,6,0),SCENARIOS!$M$26)</f>
        <v>0.3</v>
      </c>
      <c r="AH226" s="15">
        <f t="shared" si="84"/>
        <v>52416.5603277864</v>
      </c>
      <c r="AI226" s="20">
        <f>IFERROR(VLOOKUP($E226,INPUTS!$A$44:$G$103,7,0),SCENARIOS!$N$26)</f>
        <v>0.5</v>
      </c>
      <c r="AJ226" s="15">
        <f t="shared" si="85"/>
        <v>103757.384817375</v>
      </c>
      <c r="AL226" t="str">
        <f t="shared" si="87"/>
        <v>Y</v>
      </c>
      <c r="AM226" s="21">
        <f t="shared" si="88"/>
        <v>207514.769634751</v>
      </c>
      <c r="BB226" s="2"/>
      <c r="BC226" s="2" t="str">
        <v>RUH</v>
      </c>
      <c r="BD226" s="15">
        <f>SUMIF($E$4:$E$1277,$BC226,$T$4:$T$1277)*(1+INDEX($Q$4:$Q$1277,MATCH($BC226,$E$4:$E1369,0)))^BD$132</f>
        <v>3306361.676</v>
      </c>
      <c r="BE226" s="15">
        <f>SUMIF($E$4:$E$1277,$BC226,$T$4:$T$1277)*(1+INDEX($Q$4:$Q$1277,MATCH($BC226,$E$4:$E1369,0)))^BE$132</f>
        <v>4120328.19997971</v>
      </c>
      <c r="BF226" s="15">
        <f>SUMIF($E$4:$E$1277,$BC226,$T$4:$T$1277)*(1+INDEX($Q$4:$Q$1277,MATCH($BC226,$E$4:$E1369,0)))^BF$132</f>
        <v>5134678.58001753</v>
      </c>
      <c r="BG226" s="15">
        <f>SUMIF($E$4:$E$1277,$BC226,$T$4:$T$1277)*(1+INDEX($Q$4:$Q$1277,MATCH($BC226,$E$4:$E1369,0)))^BG$132</f>
        <v>6398743.70207224</v>
      </c>
      <c r="BH226" s="15">
        <f>SUMIF($E$4:$E$1277,$BC226,$T$4:$T$1277)*(1+INDEX($Q$4:$Q$1277,MATCH($BC226,$E$4:$E1369,0)))^BH$132</f>
        <v>7973998.8251941</v>
      </c>
      <c r="BI226" s="15">
        <f>SUMIF($E$4:$E$1277,$BC226,$T$4:$T$1277)*(1+INDEX($Q$4:$Q$1277,MATCH($BC226,$E$4:$E1369,0)))^BI$132</f>
        <v>9937053.30682412</v>
      </c>
      <c r="BJ226" s="62">
        <f t="shared" si="90"/>
        <v>9937053.30682413</v>
      </c>
      <c r="BK226" s="63" t="str">
        <f t="shared" si="91"/>
        <v>N</v>
      </c>
      <c r="BL226" s="15"/>
    </row>
    <row r="227" ht="15" customHeight="1" spans="1:64">
      <c r="A227" s="24" t="s">
        <v>1166</v>
      </c>
      <c r="B227" s="52" t="s">
        <v>645</v>
      </c>
      <c r="C227" s="52" t="s">
        <v>646</v>
      </c>
      <c r="D227" s="52" t="s">
        <v>929</v>
      </c>
      <c r="E227" s="10" t="s">
        <v>648</v>
      </c>
      <c r="F227" s="52" t="s">
        <v>647</v>
      </c>
      <c r="G227" s="56" t="s">
        <v>177</v>
      </c>
      <c r="H227" s="52" t="s">
        <v>203</v>
      </c>
      <c r="I227" s="52" t="s">
        <v>399</v>
      </c>
      <c r="J227" s="52" t="s">
        <v>165</v>
      </c>
      <c r="K227" s="52" t="s">
        <v>931</v>
      </c>
      <c r="L227" s="53" t="s">
        <v>286</v>
      </c>
      <c r="M227" s="13">
        <v>8138</v>
      </c>
      <c r="N227" s="14">
        <f t="shared" si="86"/>
        <v>22.2958904109589</v>
      </c>
      <c r="O227" s="15">
        <v>2100</v>
      </c>
      <c r="P227" s="15">
        <f t="shared" si="77"/>
        <v>17089800</v>
      </c>
      <c r="Q227" s="16">
        <f>IFERROR(VLOOKUP(G227,SCENARIOS!$A$13:$E$18,5,0),0.025)</f>
        <v>0.045</v>
      </c>
      <c r="R227" s="57">
        <f>IFERROR(VLOOKUP(L227,INPUTS!$A$107:$B$120,2,0),0.0082)</f>
        <v>0.0039</v>
      </c>
      <c r="S227" s="52">
        <f t="shared" si="78"/>
        <v>8.19</v>
      </c>
      <c r="T227" s="15">
        <f t="shared" si="79"/>
        <v>66650.22</v>
      </c>
      <c r="U227" s="15">
        <f>T227/INPUTS!$B$7*1000</f>
        <v>83312775</v>
      </c>
      <c r="V227" s="15">
        <f>T227*INPUTS!$B$6</f>
        <v>210614.6952</v>
      </c>
      <c r="W227" s="54" t="s">
        <v>396</v>
      </c>
      <c r="X227" s="54" t="s">
        <v>396</v>
      </c>
      <c r="Y227" s="58">
        <f>IFERROR(VLOOKUP(E227,INPUTS!$A$44:$B$103,2,0),0)</f>
        <v>0</v>
      </c>
      <c r="Z227" s="15">
        <f t="shared" si="82"/>
        <v>0</v>
      </c>
      <c r="AA227" s="20">
        <f>IFERROR(VLOOKUP(E227,INPUTS!$A$44:$C$103,3,0),SCENARIOS!$J$26)</f>
        <v>0.025</v>
      </c>
      <c r="AB227" s="15">
        <f t="shared" si="92"/>
        <v>2076.45750761518</v>
      </c>
      <c r="AC227" s="20">
        <f>IFERROR(VLOOKUP($E227,INPUTS!$A$44:$G$103,4,0),SCENARIOS!$K$26)</f>
        <v>0.1</v>
      </c>
      <c r="AD227" s="15">
        <f t="shared" si="92"/>
        <v>10350.575361177</v>
      </c>
      <c r="AE227" s="20">
        <f>IFERROR(VLOOKUP($E227,INPUTS!$A$44:$G$103,5,0),SCENARIOS!$L$26)</f>
        <v>0.2</v>
      </c>
      <c r="AF227" s="15">
        <f t="shared" si="92"/>
        <v>25797.4001188326</v>
      </c>
      <c r="AG227" s="20">
        <f>IFERROR(VLOOKUP($E227,INPUTS!$A$44:$G$103,6,0),SCENARIOS!$M$26)</f>
        <v>0.3</v>
      </c>
      <c r="AH227" s="15">
        <f t="shared" si="84"/>
        <v>48222.3810997495</v>
      </c>
      <c r="AI227" s="20">
        <f>IFERROR(VLOOKUP($E227,INPUTS!$A$44:$G$103,7,0),SCENARIOS!$N$26)</f>
        <v>0.5</v>
      </c>
      <c r="AJ227" s="15">
        <f t="shared" si="85"/>
        <v>100156.433861889</v>
      </c>
      <c r="AL227" t="str">
        <f t="shared" si="87"/>
        <v>Y</v>
      </c>
      <c r="AM227" s="21">
        <f t="shared" si="88"/>
        <v>200312.867723778</v>
      </c>
      <c r="BB227" s="2"/>
      <c r="BC227" s="2" t="str">
        <v>SAW</v>
      </c>
      <c r="BD227" s="15">
        <f>SUMIF($E$4:$E$1277,$BC227,$T$4:$T$1277)*(1+INDEX($Q$4:$Q$1277,MATCH($BC227,$E$4:$E1370,0)))^BD$132</f>
        <v>2483488.8</v>
      </c>
      <c r="BE227" s="15">
        <f>SUMIF($E$4:$E$1277,$BC227,$T$4:$T$1277)*(1+INDEX($Q$4:$Q$1277,MATCH($BC227,$E$4:$E1370,0)))^BE$132</f>
        <v>2949605.63798739</v>
      </c>
      <c r="BF227" s="15">
        <f>SUMIF($E$4:$E$1277,$BC227,$T$4:$T$1277)*(1+INDEX($Q$4:$Q$1277,MATCH($BC227,$E$4:$E1370,0)))^BF$132</f>
        <v>3503206.22329643</v>
      </c>
      <c r="BG227" s="15">
        <f>SUMIF($E$4:$E$1277,$BC227,$T$4:$T$1277)*(1+INDEX($Q$4:$Q$1277,MATCH($BC227,$E$4:$E1370,0)))^BG$132</f>
        <v>4160710.05726608</v>
      </c>
      <c r="BH227" s="15">
        <f>SUMIF($E$4:$E$1277,$BC227,$T$4:$T$1277)*(1+INDEX($Q$4:$Q$1277,MATCH($BC227,$E$4:$E1370,0)))^BH$132</f>
        <v>4941618.35678215</v>
      </c>
      <c r="BI227" s="15">
        <f>SUMIF($E$4:$E$1277,$BC227,$T$4:$T$1277)*(1+INDEX($Q$4:$Q$1277,MATCH($BC227,$E$4:$E1370,0)))^BI$132</f>
        <v>5869092.45008337</v>
      </c>
      <c r="BJ227" s="62">
        <f t="shared" si="90"/>
        <v>5869092.45008337</v>
      </c>
      <c r="BK227" s="63" t="str">
        <f t="shared" si="91"/>
        <v>Y</v>
      </c>
      <c r="BL227" s="15"/>
    </row>
    <row r="228" ht="15" customHeight="1" spans="1:64">
      <c r="A228" s="6" t="s">
        <v>1167</v>
      </c>
      <c r="B228" s="52" t="s">
        <v>645</v>
      </c>
      <c r="C228" s="52" t="s">
        <v>646</v>
      </c>
      <c r="D228" s="52" t="s">
        <v>929</v>
      </c>
      <c r="E228" s="10" t="s">
        <v>648</v>
      </c>
      <c r="F228" s="52" t="s">
        <v>647</v>
      </c>
      <c r="G228" s="56" t="s">
        <v>177</v>
      </c>
      <c r="H228" s="52" t="s">
        <v>245</v>
      </c>
      <c r="I228" s="52" t="s">
        <v>930</v>
      </c>
      <c r="J228" s="52" t="s">
        <v>169</v>
      </c>
      <c r="K228" s="52" t="s">
        <v>931</v>
      </c>
      <c r="L228" s="53" t="s">
        <v>291</v>
      </c>
      <c r="M228" s="13">
        <v>2713</v>
      </c>
      <c r="N228" s="14">
        <f t="shared" si="86"/>
        <v>7.43287671232877</v>
      </c>
      <c r="O228" s="15">
        <v>5800</v>
      </c>
      <c r="P228" s="15">
        <f t="shared" si="77"/>
        <v>15735400</v>
      </c>
      <c r="Q228" s="16">
        <f>IFERROR(VLOOKUP(G228,SCENARIOS!$A$13:$E$18,5,0),0.025)</f>
        <v>0.045</v>
      </c>
      <c r="R228" s="57">
        <f>IFERROR(VLOOKUP(L228,INPUTS!$A$107:$B$120,2,0),0.0082)</f>
        <v>0.0079</v>
      </c>
      <c r="S228" s="52">
        <f t="shared" si="78"/>
        <v>45.82</v>
      </c>
      <c r="T228" s="15">
        <f t="shared" si="79"/>
        <v>124309.66</v>
      </c>
      <c r="U228" s="15">
        <f>T228/INPUTS!$B$7*1000</f>
        <v>155387075</v>
      </c>
      <c r="V228" s="15">
        <f>T228*INPUTS!$B$6</f>
        <v>392818.5256</v>
      </c>
      <c r="W228" s="54" t="s">
        <v>396</v>
      </c>
      <c r="X228" s="54" t="s">
        <v>396</v>
      </c>
      <c r="Y228" s="58">
        <f>IFERROR(VLOOKUP(E228,INPUTS!$A$44:$B$103,2,0),0)</f>
        <v>0</v>
      </c>
      <c r="Z228" s="15">
        <f t="shared" si="82"/>
        <v>0</v>
      </c>
      <c r="AA228" s="20">
        <f>IFERROR(VLOOKUP(E228,INPUTS!$A$44:$C$103,3,0),SCENARIOS!$J$26)</f>
        <v>0.025</v>
      </c>
      <c r="AB228" s="15">
        <f t="shared" ref="AB228:AF243" si="93">$T228*AA228*(1+$Q228)^AB$2</f>
        <v>3872.81132419503</v>
      </c>
      <c r="AC228" s="20">
        <f>IFERROR(VLOOKUP($E228,INPUTS!$A$44:$G$103,4,0),SCENARIOS!$K$26)</f>
        <v>0.1</v>
      </c>
      <c r="AD228" s="15">
        <f t="shared" si="93"/>
        <v>19304.9100806013</v>
      </c>
      <c r="AE228" s="20">
        <f>IFERROR(VLOOKUP($E228,INPUTS!$A$44:$G$103,5,0),SCENARIOS!$L$26)</f>
        <v>0.2</v>
      </c>
      <c r="AF228" s="15">
        <f t="shared" si="93"/>
        <v>48114.8605009261</v>
      </c>
      <c r="AG228" s="20">
        <f>IFERROR(VLOOKUP($E228,INPUTS!$A$44:$G$103,6,0),SCENARIOS!$M$26)</f>
        <v>0.3</v>
      </c>
      <c r="AH228" s="15">
        <f t="shared" si="84"/>
        <v>89939.8051334307</v>
      </c>
      <c r="AI228" s="20">
        <f>IFERROR(VLOOKUP($E228,INPUTS!$A$44:$G$103,7,0),SCENARIOS!$N$26)</f>
        <v>0.5</v>
      </c>
      <c r="AJ228" s="15">
        <f t="shared" si="85"/>
        <v>186802.267722205</v>
      </c>
      <c r="AL228" t="str">
        <f t="shared" si="87"/>
        <v>N</v>
      </c>
      <c r="AM228" s="21">
        <f t="shared" si="88"/>
        <v>373604.535444411</v>
      </c>
      <c r="BB228" s="2"/>
      <c r="BC228" s="2" t="str">
        <v>SCL</v>
      </c>
      <c r="BD228" s="15">
        <f>SUMIF($E$4:$E$1277,$BC228,$T$4:$T$1277)*(1+INDEX($Q$4:$Q$1277,MATCH($BC228,$E$4:$E1371,0)))^BD$132</f>
        <v>665654.361</v>
      </c>
      <c r="BE228" s="15">
        <f>SUMIF($E$4:$E$1277,$BC228,$T$4:$T$1277)*(1+INDEX($Q$4:$Q$1277,MATCH($BC228,$E$4:$E1371,0)))^BE$132</f>
        <v>809870.310305868</v>
      </c>
      <c r="BF228" s="15">
        <f>SUMIF($E$4:$E$1277,$BC228,$T$4:$T$1277)*(1+INDEX($Q$4:$Q$1277,MATCH($BC228,$E$4:$E1371,0)))^BF$132</f>
        <v>985331.063601223</v>
      </c>
      <c r="BG228" s="15">
        <f>SUMIF($E$4:$E$1277,$BC228,$T$4:$T$1277)*(1+INDEX($Q$4:$Q$1277,MATCH($BC228,$E$4:$E1371,0)))^BG$132</f>
        <v>1198805.89835531</v>
      </c>
      <c r="BH228" s="15">
        <f>SUMIF($E$4:$E$1277,$BC228,$T$4:$T$1277)*(1+INDEX($Q$4:$Q$1277,MATCH($BC228,$E$4:$E1371,0)))^BH$132</f>
        <v>1458530.67564822</v>
      </c>
      <c r="BI228" s="15">
        <f>SUMIF($E$4:$E$1277,$BC228,$T$4:$T$1277)*(1+INDEX($Q$4:$Q$1277,MATCH($BC228,$E$4:$E1371,0)))^BI$132</f>
        <v>1774525.57976685</v>
      </c>
      <c r="BJ228" s="62">
        <f t="shared" si="90"/>
        <v>1774525.57976684</v>
      </c>
      <c r="BK228" s="63" t="str">
        <f t="shared" si="91"/>
        <v>N</v>
      </c>
      <c r="BL228" s="15"/>
    </row>
    <row r="229" ht="15" customHeight="1" spans="1:64">
      <c r="A229" s="24" t="s">
        <v>1168</v>
      </c>
      <c r="B229" s="52" t="s">
        <v>645</v>
      </c>
      <c r="C229" s="52" t="s">
        <v>646</v>
      </c>
      <c r="D229" s="52" t="s">
        <v>929</v>
      </c>
      <c r="E229" s="10" t="s">
        <v>648</v>
      </c>
      <c r="F229" s="52" t="s">
        <v>647</v>
      </c>
      <c r="G229" s="56" t="s">
        <v>177</v>
      </c>
      <c r="H229" s="52" t="s">
        <v>636</v>
      </c>
      <c r="I229" s="52" t="s">
        <v>635</v>
      </c>
      <c r="J229" s="52" t="s">
        <v>185</v>
      </c>
      <c r="K229" s="52" t="s">
        <v>931</v>
      </c>
      <c r="L229" s="53" t="s">
        <v>286</v>
      </c>
      <c r="M229" s="13">
        <v>2713</v>
      </c>
      <c r="N229" s="14">
        <f t="shared" si="86"/>
        <v>7.43287671232877</v>
      </c>
      <c r="O229" s="15">
        <v>3700</v>
      </c>
      <c r="P229" s="15">
        <f t="shared" si="77"/>
        <v>10038100</v>
      </c>
      <c r="Q229" s="16">
        <f>IFERROR(VLOOKUP(G229,SCENARIOS!$A$13:$E$18,5,0),0.025)</f>
        <v>0.045</v>
      </c>
      <c r="R229" s="57">
        <f>IFERROR(VLOOKUP(L229,INPUTS!$A$107:$B$120,2,0),0.0082)</f>
        <v>0.0039</v>
      </c>
      <c r="S229" s="52">
        <f t="shared" si="78"/>
        <v>14.43</v>
      </c>
      <c r="T229" s="15">
        <f t="shared" si="79"/>
        <v>39148.59</v>
      </c>
      <c r="U229" s="15">
        <f>T229/INPUTS!$B$7*1000</f>
        <v>48935737.5</v>
      </c>
      <c r="V229" s="15">
        <f>T229*INPUTS!$B$6</f>
        <v>123709.5444</v>
      </c>
      <c r="W229" s="54" t="s">
        <v>396</v>
      </c>
      <c r="X229" s="54" t="s">
        <v>396</v>
      </c>
      <c r="Y229" s="58">
        <f>IFERROR(VLOOKUP(E229,INPUTS!$A$44:$B$103,2,0),0)</f>
        <v>0</v>
      </c>
      <c r="Z229" s="15">
        <f t="shared" si="82"/>
        <v>0</v>
      </c>
      <c r="AA229" s="20">
        <f>IFERROR(VLOOKUP(E229,INPUTS!$A$44:$C$103,3,0),SCENARIOS!$J$26)</f>
        <v>0.025</v>
      </c>
      <c r="AB229" s="15">
        <f t="shared" si="93"/>
        <v>1219.65664356469</v>
      </c>
      <c r="AC229" s="20">
        <f>IFERROR(VLOOKUP($E229,INPUTS!$A$44:$G$103,4,0),SCENARIOS!$K$26)</f>
        <v>0.1</v>
      </c>
      <c r="AD229" s="15">
        <f t="shared" si="93"/>
        <v>6079.65631739582</v>
      </c>
      <c r="AE229" s="20">
        <f>IFERROR(VLOOKUP($E229,INPUTS!$A$44:$G$103,5,0),SCENARIOS!$L$26)</f>
        <v>0.2</v>
      </c>
      <c r="AF229" s="15">
        <f t="shared" si="93"/>
        <v>15152.7157797548</v>
      </c>
      <c r="AG229" s="20">
        <f>IFERROR(VLOOKUP($E229,INPUTS!$A$44:$G$103,6,0),SCENARIOS!$M$26)</f>
        <v>0.3</v>
      </c>
      <c r="AH229" s="15">
        <f t="shared" si="84"/>
        <v>28324.5610666828</v>
      </c>
      <c r="AI229" s="20">
        <f>IFERROR(VLOOKUP($E229,INPUTS!$A$44:$G$103,7,0),SCENARIOS!$N$26)</f>
        <v>0.5</v>
      </c>
      <c r="AJ229" s="15">
        <f t="shared" si="85"/>
        <v>58829.2606554217</v>
      </c>
      <c r="AL229" t="str">
        <f t="shared" si="87"/>
        <v>N</v>
      </c>
      <c r="AM229" s="21">
        <f t="shared" si="88"/>
        <v>117658.521310843</v>
      </c>
      <c r="BB229" s="2"/>
      <c r="BC229" s="2" t="str">
        <v>SDF</v>
      </c>
      <c r="BD229" s="15">
        <f>SUMIF($E$4:$E$1277,$BC229,$T$4:$T$1277)*(1+INDEX($Q$4:$Q$1277,MATCH($BC229,$E$4:$E1372,0)))^BD$132</f>
        <v>521592.672</v>
      </c>
      <c r="BE229" s="15">
        <f>SUMIF($E$4:$E$1277,$BC229,$T$4:$T$1277)*(1+INDEX($Q$4:$Q$1277,MATCH($BC229,$E$4:$E1372,0)))^BE$132</f>
        <v>590134.232884366</v>
      </c>
      <c r="BF229" s="15">
        <f>SUMIF($E$4:$E$1277,$BC229,$T$4:$T$1277)*(1+INDEX($Q$4:$Q$1277,MATCH($BC229,$E$4:$E1372,0)))^BF$132</f>
        <v>667682.71779328</v>
      </c>
      <c r="BG229" s="15">
        <f>SUMIF($E$4:$E$1277,$BC229,$T$4:$T$1277)*(1+INDEX($Q$4:$Q$1277,MATCH($BC229,$E$4:$E1372,0)))^BG$132</f>
        <v>755421.71051645</v>
      </c>
      <c r="BH229" s="15">
        <f>SUMIF($E$4:$E$1277,$BC229,$T$4:$T$1277)*(1+INDEX($Q$4:$Q$1277,MATCH($BC229,$E$4:$E1372,0)))^BH$132</f>
        <v>854690.327474196</v>
      </c>
      <c r="BI229" s="15">
        <f>SUMIF($E$4:$E$1277,$BC229,$T$4:$T$1277)*(1+INDEX($Q$4:$Q$1277,MATCH($BC229,$E$4:$E1372,0)))^BI$132</f>
        <v>967003.655982483</v>
      </c>
      <c r="BJ229" s="62">
        <f t="shared" si="90"/>
        <v>967003.655982483</v>
      </c>
      <c r="BK229" s="63" t="str">
        <f t="shared" si="91"/>
        <v>Y</v>
      </c>
      <c r="BL229" s="15"/>
    </row>
    <row r="230" ht="15" customHeight="1" spans="1:64">
      <c r="A230" s="6" t="s">
        <v>1169</v>
      </c>
      <c r="B230" s="52" t="s">
        <v>389</v>
      </c>
      <c r="C230" s="52" t="s">
        <v>390</v>
      </c>
      <c r="D230" s="52" t="s">
        <v>929</v>
      </c>
      <c r="E230" s="10" t="s">
        <v>200</v>
      </c>
      <c r="F230" s="52" t="s">
        <v>391</v>
      </c>
      <c r="G230" s="52" t="s">
        <v>165</v>
      </c>
      <c r="H230" s="52" t="s">
        <v>249</v>
      </c>
      <c r="I230" s="52" t="s">
        <v>930</v>
      </c>
      <c r="J230" s="52" t="s">
        <v>169</v>
      </c>
      <c r="K230" s="52" t="s">
        <v>931</v>
      </c>
      <c r="L230" s="53" t="s">
        <v>291</v>
      </c>
      <c r="M230" s="13">
        <v>3167</v>
      </c>
      <c r="N230" s="14">
        <f t="shared" si="86"/>
        <v>8.67671232876712</v>
      </c>
      <c r="O230" s="15">
        <v>7400</v>
      </c>
      <c r="P230" s="15">
        <f t="shared" si="77"/>
        <v>23435800</v>
      </c>
      <c r="Q230" s="16">
        <f>IFERROR(VLOOKUP(G230,SCENARIOS!$A$13:$E$18,5,0),0.025)</f>
        <v>0.03</v>
      </c>
      <c r="R230" s="57">
        <f>IFERROR(VLOOKUP(L230,INPUTS!$A$107:$B$120,2,0),0.0082)</f>
        <v>0.0079</v>
      </c>
      <c r="S230" s="52">
        <f t="shared" si="78"/>
        <v>58.46</v>
      </c>
      <c r="T230" s="15">
        <f t="shared" si="79"/>
        <v>185142.82</v>
      </c>
      <c r="U230" s="15">
        <f>T230/INPUTS!$B$7*1000</f>
        <v>231428525</v>
      </c>
      <c r="V230" s="15">
        <f>T230*INPUTS!$B$6</f>
        <v>585051.3112</v>
      </c>
      <c r="W230" s="54" t="s">
        <v>396</v>
      </c>
      <c r="X230" s="54" t="s">
        <v>396</v>
      </c>
      <c r="Y230" s="58">
        <f>IFERROR(VLOOKUP(E230,INPUTS!$A$44:$B$103,2,0),0)</f>
        <v>0.02</v>
      </c>
      <c r="Z230" s="15">
        <f t="shared" si="82"/>
        <v>3702.8564</v>
      </c>
      <c r="AA230" s="20">
        <f>IFERROR(VLOOKUP(E230,INPUTS!$A$44:$C$103,3,0),SCENARIOS!$J$26)</f>
        <v>0.06</v>
      </c>
      <c r="AB230" s="15">
        <f t="shared" si="93"/>
        <v>12877.8762761275</v>
      </c>
      <c r="AC230" s="20">
        <f>IFERROR(VLOOKUP($E230,INPUTS!$A$44:$G$103,4,0),SCENARIOS!$K$26)</f>
        <v>0.15</v>
      </c>
      <c r="AD230" s="15">
        <f t="shared" si="93"/>
        <v>37322.4702473941</v>
      </c>
      <c r="AE230" s="20">
        <f>IFERROR(VLOOKUP($E230,INPUTS!$A$44:$G$103,5,0),SCENARIOS!$L$26)</f>
        <v>0.3</v>
      </c>
      <c r="AF230" s="15">
        <f t="shared" si="93"/>
        <v>86533.9442932741</v>
      </c>
      <c r="AG230" s="20">
        <f>IFERROR(VLOOKUP($E230,INPUTS!$A$44:$G$103,6,0),SCENARIOS!$M$26)</f>
        <v>0.4</v>
      </c>
      <c r="AH230" s="15">
        <f t="shared" si="84"/>
        <v>133755.410888151</v>
      </c>
      <c r="AI230" s="20">
        <f>IFERROR(VLOOKUP($E230,INPUTS!$A$44:$G$103,7,0),SCENARIOS!$N$26)</f>
        <v>0.5</v>
      </c>
      <c r="AJ230" s="15">
        <f t="shared" si="85"/>
        <v>193823.975174971</v>
      </c>
      <c r="AL230" t="str">
        <f t="shared" si="87"/>
        <v>Y</v>
      </c>
      <c r="AM230" s="21">
        <f t="shared" si="88"/>
        <v>387647.950349943</v>
      </c>
      <c r="BB230" s="2"/>
      <c r="BC230" s="2" t="str">
        <v>SEA</v>
      </c>
      <c r="BD230" s="15">
        <f>SUMIF($E$4:$E$1277,$BC230,$T$4:$T$1277)*(1+INDEX($Q$4:$Q$1277,MATCH($BC230,$E$4:$E1373,0)))^BD$132</f>
        <v>656415.187</v>
      </c>
      <c r="BE230" s="15">
        <f>SUMIF($E$4:$E$1277,$BC230,$T$4:$T$1277)*(1+INDEX($Q$4:$Q$1277,MATCH($BC230,$E$4:$E1373,0)))^BE$132</f>
        <v>742673.533637935</v>
      </c>
      <c r="BF230" s="15">
        <f>SUMIF($E$4:$E$1277,$BC230,$T$4:$T$1277)*(1+INDEX($Q$4:$Q$1277,MATCH($BC230,$E$4:$E1373,0)))^BF$132</f>
        <v>840266.935454461</v>
      </c>
      <c r="BG230" s="15">
        <f>SUMIF($E$4:$E$1277,$BC230,$T$4:$T$1277)*(1+INDEX($Q$4:$Q$1277,MATCH($BC230,$E$4:$E1373,0)))^BG$132</f>
        <v>950684.911793614</v>
      </c>
      <c r="BH230" s="15">
        <f>SUMIF($E$4:$E$1277,$BC230,$T$4:$T$1277)*(1+INDEX($Q$4:$Q$1277,MATCH($BC230,$E$4:$E1373,0)))^BH$132</f>
        <v>1075612.71707449</v>
      </c>
      <c r="BI230" s="15">
        <f>SUMIF($E$4:$E$1277,$BC230,$T$4:$T$1277)*(1+INDEX($Q$4:$Q$1277,MATCH($BC230,$E$4:$E1373,0)))^BI$132</f>
        <v>1216957.06198768</v>
      </c>
      <c r="BJ230" s="62">
        <f t="shared" si="90"/>
        <v>1216957.06198768</v>
      </c>
      <c r="BK230" s="63" t="str">
        <f t="shared" si="91"/>
        <v>Y</v>
      </c>
      <c r="BL230" s="15"/>
    </row>
    <row r="231" ht="15" customHeight="1" spans="1:64">
      <c r="A231" s="24" t="s">
        <v>1170</v>
      </c>
      <c r="B231" s="52" t="s">
        <v>389</v>
      </c>
      <c r="C231" s="52" t="s">
        <v>390</v>
      </c>
      <c r="D231" s="52" t="s">
        <v>929</v>
      </c>
      <c r="E231" s="10" t="s">
        <v>200</v>
      </c>
      <c r="F231" s="52" t="s">
        <v>391</v>
      </c>
      <c r="G231" s="52" t="s">
        <v>165</v>
      </c>
      <c r="H231" s="52" t="s">
        <v>256</v>
      </c>
      <c r="I231" s="52" t="s">
        <v>930</v>
      </c>
      <c r="J231" s="52" t="s">
        <v>169</v>
      </c>
      <c r="K231" s="52" t="s">
        <v>931</v>
      </c>
      <c r="L231" s="53" t="s">
        <v>291</v>
      </c>
      <c r="M231" s="13">
        <v>2377</v>
      </c>
      <c r="N231" s="14">
        <f t="shared" si="86"/>
        <v>6.51232876712329</v>
      </c>
      <c r="O231" s="15">
        <v>6900</v>
      </c>
      <c r="P231" s="15">
        <f t="shared" si="77"/>
        <v>16401300</v>
      </c>
      <c r="Q231" s="16">
        <f>IFERROR(VLOOKUP(G231,SCENARIOS!$A$13:$E$18,5,0),0.025)</f>
        <v>0.03</v>
      </c>
      <c r="R231" s="57">
        <f>IFERROR(VLOOKUP(L231,INPUTS!$A$107:$B$120,2,0),0.0082)</f>
        <v>0.0079</v>
      </c>
      <c r="S231" s="52">
        <f t="shared" si="78"/>
        <v>54.51</v>
      </c>
      <c r="T231" s="15">
        <f t="shared" si="79"/>
        <v>129570.27</v>
      </c>
      <c r="U231" s="15">
        <f>T231/INPUTS!$B$7*1000</f>
        <v>161962837.5</v>
      </c>
      <c r="V231" s="15">
        <f>T231*INPUTS!$B$6</f>
        <v>409442.0532</v>
      </c>
      <c r="W231" s="54" t="s">
        <v>396</v>
      </c>
      <c r="X231" s="54" t="s">
        <v>396</v>
      </c>
      <c r="Y231" s="58">
        <f>IFERROR(VLOOKUP(E231,INPUTS!$A$44:$B$103,2,0),0)</f>
        <v>0.02</v>
      </c>
      <c r="Z231" s="15">
        <f t="shared" si="82"/>
        <v>2591.4054</v>
      </c>
      <c r="AA231" s="20">
        <f>IFERROR(VLOOKUP(E231,INPUTS!$A$44:$C$103,3,0),SCENARIOS!$J$26)</f>
        <v>0.06</v>
      </c>
      <c r="AB231" s="15">
        <f t="shared" si="93"/>
        <v>9012.44728866306</v>
      </c>
      <c r="AC231" s="20">
        <f>IFERROR(VLOOKUP($E231,INPUTS!$A$44:$G$103,4,0),SCENARIOS!$K$26)</f>
        <v>0.15</v>
      </c>
      <c r="AD231" s="15">
        <f t="shared" si="93"/>
        <v>26119.741219356</v>
      </c>
      <c r="AE231" s="20">
        <f>IFERROR(VLOOKUP($E231,INPUTS!$A$44:$G$103,5,0),SCENARIOS!$L$26)</f>
        <v>0.3</v>
      </c>
      <c r="AF231" s="15">
        <f t="shared" si="93"/>
        <v>60559.8776460491</v>
      </c>
      <c r="AG231" s="20">
        <f>IFERROR(VLOOKUP($E231,INPUTS!$A$44:$G$103,6,0),SCENARIOS!$M$26)</f>
        <v>0.4</v>
      </c>
      <c r="AH231" s="15">
        <f t="shared" si="84"/>
        <v>93607.3281304597</v>
      </c>
      <c r="AI231" s="20">
        <f>IFERROR(VLOOKUP($E231,INPUTS!$A$44:$G$103,7,0),SCENARIOS!$N$26)</f>
        <v>0.5</v>
      </c>
      <c r="AJ231" s="15">
        <f t="shared" si="85"/>
        <v>135645.685832669</v>
      </c>
      <c r="AL231" t="str">
        <f t="shared" si="87"/>
        <v>N</v>
      </c>
      <c r="AM231" s="21">
        <f t="shared" si="88"/>
        <v>271291.371665338</v>
      </c>
      <c r="BB231" s="2"/>
      <c r="BC231" s="2" t="str">
        <v>SFO</v>
      </c>
      <c r="BD231" s="15">
        <f>SUMIF($E$4:$E$1277,$BC231,$T$4:$T$1277)*(1+INDEX($Q$4:$Q$1277,MATCH($BC231,$E$4:$E1374,0)))^BD$132</f>
        <v>921761.208</v>
      </c>
      <c r="BE231" s="15">
        <f>SUMIF($E$4:$E$1277,$BC231,$T$4:$T$1277)*(1+INDEX($Q$4:$Q$1277,MATCH($BC231,$E$4:$E1374,0)))^BE$132</f>
        <v>1042888.20105518</v>
      </c>
      <c r="BF231" s="15">
        <f>SUMIF($E$4:$E$1277,$BC231,$T$4:$T$1277)*(1+INDEX($Q$4:$Q$1277,MATCH($BC231,$E$4:$E1374,0)))^BF$132</f>
        <v>1179932.27580056</v>
      </c>
      <c r="BG231" s="15">
        <f>SUMIF($E$4:$E$1277,$BC231,$T$4:$T$1277)*(1+INDEX($Q$4:$Q$1277,MATCH($BC231,$E$4:$E1374,0)))^BG$132</f>
        <v>1334985.06749548</v>
      </c>
      <c r="BH231" s="15">
        <f>SUMIF($E$4:$E$1277,$BC231,$T$4:$T$1277)*(1+INDEX($Q$4:$Q$1277,MATCH($BC231,$E$4:$E1374,0)))^BH$132</f>
        <v>1510413.06945074</v>
      </c>
      <c r="BI231" s="15">
        <f>SUMIF($E$4:$E$1277,$BC231,$T$4:$T$1277)*(1+INDEX($Q$4:$Q$1277,MATCH($BC231,$E$4:$E1374,0)))^BI$132</f>
        <v>1708893.7516339</v>
      </c>
      <c r="BJ231" s="62">
        <f t="shared" si="90"/>
        <v>1708893.7516339</v>
      </c>
      <c r="BK231" s="63" t="str">
        <f t="shared" si="91"/>
        <v>Y</v>
      </c>
      <c r="BL231" s="15"/>
    </row>
    <row r="232" ht="15" customHeight="1" spans="1:64">
      <c r="A232" s="6" t="s">
        <v>1171</v>
      </c>
      <c r="B232" s="52" t="s">
        <v>389</v>
      </c>
      <c r="C232" s="52" t="s">
        <v>390</v>
      </c>
      <c r="D232" s="52" t="s">
        <v>929</v>
      </c>
      <c r="E232" s="10" t="s">
        <v>200</v>
      </c>
      <c r="F232" s="52" t="s">
        <v>391</v>
      </c>
      <c r="G232" s="52" t="s">
        <v>165</v>
      </c>
      <c r="H232" s="52" t="s">
        <v>255</v>
      </c>
      <c r="I232" s="52" t="s">
        <v>930</v>
      </c>
      <c r="J232" s="52" t="s">
        <v>169</v>
      </c>
      <c r="K232" s="52" t="s">
        <v>931</v>
      </c>
      <c r="L232" s="53" t="s">
        <v>291</v>
      </c>
      <c r="M232" s="13">
        <v>2377</v>
      </c>
      <c r="N232" s="14">
        <f t="shared" si="86"/>
        <v>6.51232876712329</v>
      </c>
      <c r="O232" s="15">
        <v>6350</v>
      </c>
      <c r="P232" s="15">
        <f t="shared" si="77"/>
        <v>15093950</v>
      </c>
      <c r="Q232" s="16">
        <f>IFERROR(VLOOKUP(G232,SCENARIOS!$A$13:$E$18,5,0),0.025)</f>
        <v>0.03</v>
      </c>
      <c r="R232" s="57">
        <f>IFERROR(VLOOKUP(L232,INPUTS!$A$107:$B$120,2,0),0.0082)</f>
        <v>0.0079</v>
      </c>
      <c r="S232" s="52">
        <f t="shared" si="78"/>
        <v>50.165</v>
      </c>
      <c r="T232" s="15">
        <f t="shared" si="79"/>
        <v>119242.205</v>
      </c>
      <c r="U232" s="15">
        <f>T232/INPUTS!$B$7*1000</f>
        <v>149052756.25</v>
      </c>
      <c r="V232" s="15">
        <f>T232*INPUTS!$B$6</f>
        <v>376805.3678</v>
      </c>
      <c r="W232" s="54" t="s">
        <v>396</v>
      </c>
      <c r="X232" s="54" t="s">
        <v>396</v>
      </c>
      <c r="Y232" s="58">
        <f>IFERROR(VLOOKUP(E232,INPUTS!$A$44:$B$103,2,0),0)</f>
        <v>0.02</v>
      </c>
      <c r="Z232" s="15">
        <f t="shared" si="82"/>
        <v>2384.8441</v>
      </c>
      <c r="AA232" s="20">
        <f>IFERROR(VLOOKUP(E232,INPUTS!$A$44:$C$103,3,0),SCENARIOS!$J$26)</f>
        <v>0.06</v>
      </c>
      <c r="AB232" s="15">
        <f t="shared" si="93"/>
        <v>8294.06380913195</v>
      </c>
      <c r="AC232" s="20">
        <f>IFERROR(VLOOKUP($E232,INPUTS!$A$44:$G$103,4,0),SCENARIOS!$K$26)</f>
        <v>0.15</v>
      </c>
      <c r="AD232" s="15">
        <f t="shared" si="93"/>
        <v>24037.7328612914</v>
      </c>
      <c r="AE232" s="20">
        <f>IFERROR(VLOOKUP($E232,INPUTS!$A$44:$G$103,5,0),SCENARIOS!$L$26)</f>
        <v>0.3</v>
      </c>
      <c r="AF232" s="15">
        <f t="shared" si="93"/>
        <v>55732.6410220886</v>
      </c>
      <c r="AG232" s="20">
        <f>IFERROR(VLOOKUP($E232,INPUTS!$A$44:$G$103,6,0),SCENARIOS!$M$26)</f>
        <v>0.4</v>
      </c>
      <c r="AH232" s="15">
        <f t="shared" si="84"/>
        <v>86145.8744389013</v>
      </c>
      <c r="AI232" s="20">
        <f>IFERROR(VLOOKUP($E232,INPUTS!$A$44:$G$103,7,0),SCENARIOS!$N$26)</f>
        <v>0.5</v>
      </c>
      <c r="AJ232" s="15">
        <f t="shared" si="85"/>
        <v>124833.348556152</v>
      </c>
      <c r="AL232" t="str">
        <f t="shared" si="87"/>
        <v>Y</v>
      </c>
      <c r="AM232" s="21">
        <f t="shared" si="88"/>
        <v>249666.697112303</v>
      </c>
      <c r="BB232" s="2"/>
      <c r="BC232" s="2" t="str">
        <v>SGN</v>
      </c>
      <c r="BD232" s="15">
        <f>SUMIF($E$4:$E$1277,$BC232,$T$4:$T$1277)*(1+INDEX($Q$4:$Q$1277,MATCH($BC232,$E$4:$E1375,0)))^BD$132</f>
        <v>451592.7965</v>
      </c>
      <c r="BE232" s="15">
        <f>SUMIF($E$4:$E$1277,$BC232,$T$4:$T$1277)*(1+INDEX($Q$4:$Q$1277,MATCH($BC232,$E$4:$E1375,0)))^BE$132</f>
        <v>576359.559930765</v>
      </c>
      <c r="BF232" s="15">
        <f>SUMIF($E$4:$E$1277,$BC232,$T$4:$T$1277)*(1+INDEX($Q$4:$Q$1277,MATCH($BC232,$E$4:$E1375,0)))^BF$132</f>
        <v>735597.079710249</v>
      </c>
      <c r="BG232" s="15">
        <f>SUMIF($E$4:$E$1277,$BC232,$T$4:$T$1277)*(1+INDEX($Q$4:$Q$1277,MATCH($BC232,$E$4:$E1375,0)))^BG$132</f>
        <v>938828.990263033</v>
      </c>
      <c r="BH232" s="15">
        <f>SUMIF($E$4:$E$1277,$BC232,$T$4:$T$1277)*(1+INDEX($Q$4:$Q$1277,MATCH($BC232,$E$4:$E1375,0)))^BH$132</f>
        <v>1198210.1306132</v>
      </c>
      <c r="BI232" s="15">
        <f>SUMIF($E$4:$E$1277,$BC232,$T$4:$T$1277)*(1+INDEX($Q$4:$Q$1277,MATCH($BC232,$E$4:$E1375,0)))^BI$132</f>
        <v>1529253.49770235</v>
      </c>
      <c r="BJ232" s="62">
        <f t="shared" si="90"/>
        <v>1529253.49770235</v>
      </c>
      <c r="BK232" s="63" t="str">
        <f t="shared" si="91"/>
        <v>Y</v>
      </c>
      <c r="BL232" s="15"/>
    </row>
    <row r="233" ht="15" customHeight="1" spans="1:64">
      <c r="A233" s="24" t="s">
        <v>1172</v>
      </c>
      <c r="B233" s="52" t="s">
        <v>389</v>
      </c>
      <c r="C233" s="52" t="s">
        <v>390</v>
      </c>
      <c r="D233" s="52" t="s">
        <v>929</v>
      </c>
      <c r="E233" s="10" t="s">
        <v>200</v>
      </c>
      <c r="F233" s="52" t="s">
        <v>391</v>
      </c>
      <c r="G233" s="52" t="s">
        <v>165</v>
      </c>
      <c r="H233" s="52" t="s">
        <v>251</v>
      </c>
      <c r="I233" s="52" t="s">
        <v>930</v>
      </c>
      <c r="J233" s="52" t="s">
        <v>169</v>
      </c>
      <c r="K233" s="52" t="s">
        <v>931</v>
      </c>
      <c r="L233" s="53" t="s">
        <v>291</v>
      </c>
      <c r="M233" s="13">
        <v>2377</v>
      </c>
      <c r="N233" s="14">
        <f t="shared" si="86"/>
        <v>6.51232876712329</v>
      </c>
      <c r="O233" s="15">
        <v>8750</v>
      </c>
      <c r="P233" s="15">
        <f t="shared" si="77"/>
        <v>20798750</v>
      </c>
      <c r="Q233" s="16">
        <f>IFERROR(VLOOKUP(G233,SCENARIOS!$A$13:$E$18,5,0),0.025)</f>
        <v>0.03</v>
      </c>
      <c r="R233" s="57">
        <f>IFERROR(VLOOKUP(L233,INPUTS!$A$107:$B$120,2,0),0.0082)</f>
        <v>0.0079</v>
      </c>
      <c r="S233" s="52">
        <f t="shared" si="78"/>
        <v>69.125</v>
      </c>
      <c r="T233" s="15">
        <f t="shared" si="79"/>
        <v>164310.125</v>
      </c>
      <c r="U233" s="15">
        <f>T233/INPUTS!$B$7*1000</f>
        <v>205387656.25</v>
      </c>
      <c r="V233" s="15">
        <f>T233*INPUTS!$B$6</f>
        <v>519219.995</v>
      </c>
      <c r="W233" s="54" t="s">
        <v>396</v>
      </c>
      <c r="X233" s="54" t="s">
        <v>396</v>
      </c>
      <c r="Y233" s="58">
        <f>IFERROR(VLOOKUP(E233,INPUTS!$A$44:$B$103,2,0),0)</f>
        <v>0.02</v>
      </c>
      <c r="Z233" s="15">
        <f t="shared" si="82"/>
        <v>3286.2025</v>
      </c>
      <c r="AA233" s="20">
        <f>IFERROR(VLOOKUP(E233,INPUTS!$A$44:$C$103,3,0),SCENARIOS!$J$26)</f>
        <v>0.06</v>
      </c>
      <c r="AB233" s="15">
        <f t="shared" si="93"/>
        <v>11428.8280834495</v>
      </c>
      <c r="AC233" s="20">
        <f>IFERROR(VLOOKUP($E233,INPUTS!$A$44:$G$103,4,0),SCENARIOS!$K$26)</f>
        <v>0.15</v>
      </c>
      <c r="AD233" s="15">
        <f t="shared" si="93"/>
        <v>33122.860241937</v>
      </c>
      <c r="AE233" s="20">
        <f>IFERROR(VLOOKUP($E233,INPUTS!$A$44:$G$103,5,0),SCENARIOS!$L$26)</f>
        <v>0.3</v>
      </c>
      <c r="AF233" s="15">
        <f t="shared" si="93"/>
        <v>76796.9462902796</v>
      </c>
      <c r="AG233" s="20">
        <f>IFERROR(VLOOKUP($E233,INPUTS!$A$44:$G$103,6,0),SCENARIOS!$M$26)</f>
        <v>0.4</v>
      </c>
      <c r="AH233" s="15">
        <f t="shared" si="84"/>
        <v>118704.945092974</v>
      </c>
      <c r="AI233" s="20">
        <f>IFERROR(VLOOKUP($E233,INPUTS!$A$44:$G$103,7,0),SCENARIOS!$N$26)</f>
        <v>0.5</v>
      </c>
      <c r="AJ233" s="15">
        <f t="shared" si="85"/>
        <v>172014.456671863</v>
      </c>
      <c r="AL233" t="str">
        <f t="shared" si="87"/>
        <v>N</v>
      </c>
      <c r="AM233" s="21">
        <f t="shared" si="88"/>
        <v>344028.913343725</v>
      </c>
      <c r="BB233" s="2"/>
      <c r="BC233" s="2" t="str">
        <v>SHJ</v>
      </c>
      <c r="BD233" s="15">
        <f>SUMIF($E$4:$E$1277,$BC233,$T$4:$T$1277)*(1+INDEX($Q$4:$Q$1277,MATCH($BC233,$E$4:$E1376,0)))^BD$132</f>
        <v>59723.742</v>
      </c>
      <c r="BE233" s="15">
        <f>SUMIF($E$4:$E$1277,$BC233,$T$4:$T$1277)*(1+INDEX($Q$4:$Q$1277,MATCH($BC233,$E$4:$E1376,0)))^BE$132</f>
        <v>74426.6485294553</v>
      </c>
      <c r="BF233" s="15">
        <f>SUMIF($E$4:$E$1277,$BC233,$T$4:$T$1277)*(1+INDEX($Q$4:$Q$1277,MATCH($BC233,$E$4:$E1376,0)))^BF$132</f>
        <v>92749.1450774646</v>
      </c>
      <c r="BG233" s="15">
        <f>SUMIF($E$4:$E$1277,$BC233,$T$4:$T$1277)*(1+INDEX($Q$4:$Q$1277,MATCH($BC233,$E$4:$E1376,0)))^BG$132</f>
        <v>115582.309328306</v>
      </c>
      <c r="BH233" s="15">
        <f>SUMIF($E$4:$E$1277,$BC233,$T$4:$T$1277)*(1+INDEX($Q$4:$Q$1277,MATCH($BC233,$E$4:$E1376,0)))^BH$132</f>
        <v>144036.586197171</v>
      </c>
      <c r="BI233" s="15">
        <f>SUMIF($E$4:$E$1277,$BC233,$T$4:$T$1277)*(1+INDEX($Q$4:$Q$1277,MATCH($BC233,$E$4:$E1376,0)))^BI$132</f>
        <v>179495.792080131</v>
      </c>
      <c r="BJ233" s="62">
        <f t="shared" si="90"/>
        <v>179495.792080131</v>
      </c>
      <c r="BK233" s="63" t="str">
        <f t="shared" si="91"/>
        <v>Y</v>
      </c>
      <c r="BL233" s="15"/>
    </row>
    <row r="234" ht="15" customHeight="1" spans="1:64">
      <c r="A234" s="6" t="s">
        <v>1175</v>
      </c>
      <c r="B234" s="52" t="s">
        <v>389</v>
      </c>
      <c r="C234" s="52" t="s">
        <v>390</v>
      </c>
      <c r="D234" s="52" t="s">
        <v>929</v>
      </c>
      <c r="E234" s="10" t="s">
        <v>200</v>
      </c>
      <c r="F234" s="52" t="s">
        <v>391</v>
      </c>
      <c r="G234" s="52" t="s">
        <v>165</v>
      </c>
      <c r="H234" s="52" t="s">
        <v>248</v>
      </c>
      <c r="I234" s="52" t="s">
        <v>930</v>
      </c>
      <c r="J234" s="52" t="s">
        <v>169</v>
      </c>
      <c r="K234" s="52" t="s">
        <v>931</v>
      </c>
      <c r="L234" s="53" t="s">
        <v>293</v>
      </c>
      <c r="M234" s="13">
        <v>2377</v>
      </c>
      <c r="N234" s="14">
        <f t="shared" si="86"/>
        <v>6.51232876712329</v>
      </c>
      <c r="O234" s="15">
        <v>9350</v>
      </c>
      <c r="P234" s="15">
        <f t="shared" si="77"/>
        <v>22224950</v>
      </c>
      <c r="Q234" s="16">
        <f>IFERROR(VLOOKUP(G234,SCENARIOS!$A$13:$E$18,5,0),0.025)</f>
        <v>0.03</v>
      </c>
      <c r="R234" s="57">
        <f>IFERROR(VLOOKUP(L234,INPUTS!$A$107:$B$120,2,0),0.0082)</f>
        <v>0.0079</v>
      </c>
      <c r="S234" s="52">
        <f t="shared" si="78"/>
        <v>73.865</v>
      </c>
      <c r="T234" s="15">
        <f t="shared" si="79"/>
        <v>175577.105</v>
      </c>
      <c r="U234" s="15">
        <f>T234/INPUTS!$B$7*1000</f>
        <v>219471381.25</v>
      </c>
      <c r="V234" s="15">
        <f>T234*INPUTS!$B$6</f>
        <v>554823.6518</v>
      </c>
      <c r="W234" s="54" t="s">
        <v>396</v>
      </c>
      <c r="X234" s="54" t="s">
        <v>396</v>
      </c>
      <c r="Y234" s="58">
        <f>IFERROR(VLOOKUP(E234,INPUTS!$A$44:$B$103,2,0),0)</f>
        <v>0.02</v>
      </c>
      <c r="Z234" s="15">
        <f t="shared" si="82"/>
        <v>3511.5421</v>
      </c>
      <c r="AA234" s="20">
        <f>IFERROR(VLOOKUP(E234,INPUTS!$A$44:$C$103,3,0),SCENARIOS!$J$26)</f>
        <v>0.06</v>
      </c>
      <c r="AB234" s="15">
        <f t="shared" si="93"/>
        <v>12212.5191520289</v>
      </c>
      <c r="AC234" s="20">
        <f>IFERROR(VLOOKUP($E234,INPUTS!$A$44:$G$103,4,0),SCENARIOS!$K$26)</f>
        <v>0.15</v>
      </c>
      <c r="AD234" s="15">
        <f t="shared" si="93"/>
        <v>35394.1420870984</v>
      </c>
      <c r="AE234" s="20">
        <f>IFERROR(VLOOKUP($E234,INPUTS!$A$44:$G$103,5,0),SCENARIOS!$L$26)</f>
        <v>0.3</v>
      </c>
      <c r="AF234" s="15">
        <f t="shared" si="93"/>
        <v>82063.0226073274</v>
      </c>
      <c r="AG234" s="20">
        <f>IFERROR(VLOOKUP($E234,INPUTS!$A$44:$G$103,6,0),SCENARIOS!$M$26)</f>
        <v>0.4</v>
      </c>
      <c r="AH234" s="15">
        <f t="shared" si="84"/>
        <v>126844.712756492</v>
      </c>
      <c r="AI234" s="20">
        <f>IFERROR(VLOOKUP($E234,INPUTS!$A$44:$G$103,7,0),SCENARIOS!$N$26)</f>
        <v>0.5</v>
      </c>
      <c r="AJ234" s="15">
        <f t="shared" si="85"/>
        <v>183809.73370079</v>
      </c>
      <c r="AL234" t="str">
        <f t="shared" si="87"/>
        <v>N</v>
      </c>
      <c r="AM234" s="21">
        <f t="shared" si="88"/>
        <v>367619.467401581</v>
      </c>
      <c r="BB234" s="2"/>
      <c r="BC234" s="2" t="str">
        <v>SIN</v>
      </c>
      <c r="BD234" s="15">
        <f>SUMIF($E$4:$E$1277,$BC234,$T$4:$T$1277)*(1+INDEX($Q$4:$Q$1277,MATCH($BC234,$E$4:$E1377,0)))^BD$132</f>
        <v>6983203.797</v>
      </c>
      <c r="BE234" s="15">
        <f>SUMIF($E$4:$E$1277,$BC234,$T$4:$T$1277)*(1+INDEX($Q$4:$Q$1277,MATCH($BC234,$E$4:$E1377,0)))^BE$132</f>
        <v>8912534.25329109</v>
      </c>
      <c r="BF234" s="15">
        <f>SUMIF($E$4:$E$1277,$BC234,$T$4:$T$1277)*(1+INDEX($Q$4:$Q$1277,MATCH($BC234,$E$4:$E1377,0)))^BF$132</f>
        <v>11374903.1426251</v>
      </c>
      <c r="BG234" s="15">
        <f>SUMIF($E$4:$E$1277,$BC234,$T$4:$T$1277)*(1+INDEX($Q$4:$Q$1277,MATCH($BC234,$E$4:$E1377,0)))^BG$132</f>
        <v>14517579.1561558</v>
      </c>
      <c r="BH234" s="15">
        <f>SUMIF($E$4:$E$1277,$BC234,$T$4:$T$1277)*(1+INDEX($Q$4:$Q$1277,MATCH($BC234,$E$4:$E1377,0)))^BH$132</f>
        <v>18528518.6091359</v>
      </c>
      <c r="BI234" s="15">
        <f>SUMIF($E$4:$E$1277,$BC234,$T$4:$T$1277)*(1+INDEX($Q$4:$Q$1277,MATCH($BC234,$E$4:$E1377,0)))^BI$132</f>
        <v>23647606.6812783</v>
      </c>
      <c r="BJ234" s="62">
        <f t="shared" si="90"/>
        <v>23647606.6812783</v>
      </c>
      <c r="BK234" s="63" t="str">
        <f t="shared" si="91"/>
        <v>Y</v>
      </c>
      <c r="BL234" s="15"/>
    </row>
    <row r="235" ht="15" customHeight="1" spans="1:64">
      <c r="A235" s="24" t="s">
        <v>1176</v>
      </c>
      <c r="B235" s="52" t="s">
        <v>389</v>
      </c>
      <c r="C235" s="52" t="s">
        <v>390</v>
      </c>
      <c r="D235" s="52" t="s">
        <v>929</v>
      </c>
      <c r="E235" s="10" t="s">
        <v>200</v>
      </c>
      <c r="F235" s="52" t="s">
        <v>391</v>
      </c>
      <c r="G235" s="52" t="s">
        <v>165</v>
      </c>
      <c r="H235" s="52" t="s">
        <v>252</v>
      </c>
      <c r="I235" s="52" t="s">
        <v>930</v>
      </c>
      <c r="J235" s="52" t="s">
        <v>169</v>
      </c>
      <c r="K235" s="52" t="s">
        <v>931</v>
      </c>
      <c r="L235" s="53" t="s">
        <v>293</v>
      </c>
      <c r="M235" s="13">
        <v>1584</v>
      </c>
      <c r="N235" s="14">
        <f t="shared" si="86"/>
        <v>4.33972602739726</v>
      </c>
      <c r="O235" s="15">
        <v>9500</v>
      </c>
      <c r="P235" s="15">
        <f t="shared" si="77"/>
        <v>15048000</v>
      </c>
      <c r="Q235" s="16">
        <f>IFERROR(VLOOKUP(G235,SCENARIOS!$A$13:$E$18,5,0),0.025)</f>
        <v>0.03</v>
      </c>
      <c r="R235" s="57">
        <f>IFERROR(VLOOKUP(L235,INPUTS!$A$107:$B$120,2,0),0.0082)</f>
        <v>0.0079</v>
      </c>
      <c r="S235" s="52">
        <f t="shared" si="78"/>
        <v>75.05</v>
      </c>
      <c r="T235" s="15">
        <f t="shared" si="79"/>
        <v>118879.2</v>
      </c>
      <c r="U235" s="15">
        <f>T235/INPUTS!$B$7*1000</f>
        <v>148599000</v>
      </c>
      <c r="V235" s="15">
        <f>T235*INPUTS!$B$6</f>
        <v>375658.272</v>
      </c>
      <c r="W235" s="54" t="s">
        <v>396</v>
      </c>
      <c r="X235" s="54" t="s">
        <v>396</v>
      </c>
      <c r="Y235" s="58">
        <f>IFERROR(VLOOKUP(E235,INPUTS!$A$44:$B$103,2,0),0)</f>
        <v>0.02</v>
      </c>
      <c r="Z235" s="15">
        <f t="shared" si="82"/>
        <v>2377.584</v>
      </c>
      <c r="AA235" s="20">
        <f>IFERROR(VLOOKUP(E235,INPUTS!$A$44:$C$103,3,0),SCENARIOS!$J$26)</f>
        <v>0.06</v>
      </c>
      <c r="AB235" s="15">
        <f t="shared" si="93"/>
        <v>8268.81447201147</v>
      </c>
      <c r="AC235" s="20">
        <f>IFERROR(VLOOKUP($E235,INPUTS!$A$44:$G$103,4,0),SCENARIOS!$K$26)</f>
        <v>0.15</v>
      </c>
      <c r="AD235" s="15">
        <f t="shared" si="93"/>
        <v>23964.5556064989</v>
      </c>
      <c r="AE235" s="20">
        <f>IFERROR(VLOOKUP($E235,INPUTS!$A$44:$G$103,5,0),SCENARIOS!$L$26)</f>
        <v>0.3</v>
      </c>
      <c r="AF235" s="15">
        <f t="shared" si="93"/>
        <v>55562.9760334697</v>
      </c>
      <c r="AG235" s="20">
        <f>IFERROR(VLOOKUP($E235,INPUTS!$A$44:$G$103,6,0),SCENARIOS!$M$26)</f>
        <v>0.4</v>
      </c>
      <c r="AH235" s="15">
        <f t="shared" si="84"/>
        <v>85883.6234754049</v>
      </c>
      <c r="AI235" s="20">
        <f>IFERROR(VLOOKUP($E235,INPUTS!$A$44:$G$103,7,0),SCENARIOS!$N$26)</f>
        <v>0.5</v>
      </c>
      <c r="AJ235" s="15">
        <f t="shared" si="85"/>
        <v>124453.322627475</v>
      </c>
      <c r="AL235" t="str">
        <f t="shared" si="87"/>
        <v>Y</v>
      </c>
      <c r="AM235" s="21">
        <f t="shared" si="88"/>
        <v>248906.645254949</v>
      </c>
      <c r="BB235" s="2"/>
      <c r="BC235" s="2" t="str">
        <v>STN</v>
      </c>
      <c r="BD235" s="15">
        <f>SUMIF($E$4:$E$1277,$BC235,$T$4:$T$1277)*(1+INDEX($Q$4:$Q$1277,MATCH($BC235,$E$4:$E1378,0)))^BD$132</f>
        <v>3350944.74</v>
      </c>
      <c r="BE235" s="15">
        <f>SUMIF($E$4:$E$1277,$BC235,$T$4:$T$1277)*(1+INDEX($Q$4:$Q$1277,MATCH($BC235,$E$4:$E1378,0)))^BE$132</f>
        <v>3884663.36149395</v>
      </c>
      <c r="BF235" s="15">
        <f>SUMIF($E$4:$E$1277,$BC235,$T$4:$T$1277)*(1+INDEX($Q$4:$Q$1277,MATCH($BC235,$E$4:$E1378,0)))^BF$132</f>
        <v>4503389.52236303</v>
      </c>
      <c r="BG235" s="15">
        <f>SUMIF($E$4:$E$1277,$BC235,$T$4:$T$1277)*(1+INDEX($Q$4:$Q$1277,MATCH($BC235,$E$4:$E1378,0)))^BG$132</f>
        <v>5220662.71974972</v>
      </c>
      <c r="BH235" s="15">
        <f>SUMIF($E$4:$E$1277,$BC235,$T$4:$T$1277)*(1+INDEX($Q$4:$Q$1277,MATCH($BC235,$E$4:$E1378,0)))^BH$132</f>
        <v>6052178.94167038</v>
      </c>
      <c r="BI235" s="15">
        <f>SUMIF($E$4:$E$1277,$BC235,$T$4:$T$1277)*(1+INDEX($Q$4:$Q$1277,MATCH($BC235,$E$4:$E1378,0)))^BI$132</f>
        <v>7016134.14010288</v>
      </c>
      <c r="BJ235" s="62">
        <f t="shared" si="90"/>
        <v>7016134.14010288</v>
      </c>
      <c r="BK235" s="63" t="str">
        <f t="shared" si="91"/>
        <v>Y</v>
      </c>
      <c r="BL235" s="15"/>
    </row>
    <row r="236" ht="15" customHeight="1" spans="1:64">
      <c r="A236" s="6" t="s">
        <v>1177</v>
      </c>
      <c r="B236" s="52" t="s">
        <v>389</v>
      </c>
      <c r="C236" s="52" t="s">
        <v>390</v>
      </c>
      <c r="D236" s="52" t="s">
        <v>929</v>
      </c>
      <c r="E236" s="10" t="s">
        <v>200</v>
      </c>
      <c r="F236" s="52" t="s">
        <v>391</v>
      </c>
      <c r="G236" s="52" t="s">
        <v>165</v>
      </c>
      <c r="H236" s="52" t="s">
        <v>615</v>
      </c>
      <c r="I236" s="52" t="s">
        <v>614</v>
      </c>
      <c r="J236" s="52" t="s">
        <v>169</v>
      </c>
      <c r="K236" s="52" t="s">
        <v>931</v>
      </c>
      <c r="L236" s="53" t="s">
        <v>291</v>
      </c>
      <c r="M236" s="13">
        <v>2377</v>
      </c>
      <c r="N236" s="14">
        <f t="shared" si="86"/>
        <v>6.51232876712329</v>
      </c>
      <c r="O236" s="15">
        <v>6400</v>
      </c>
      <c r="P236" s="15">
        <f t="shared" ref="P236:P299" si="94">M236*O236</f>
        <v>15212800</v>
      </c>
      <c r="Q236" s="16">
        <f>IFERROR(VLOOKUP(G236,SCENARIOS!$A$13:$E$18,5,0),0.025)</f>
        <v>0.03</v>
      </c>
      <c r="R236" s="57">
        <f>IFERROR(VLOOKUP(L236,INPUTS!$A$107:$B$120,2,0),0.0082)</f>
        <v>0.0079</v>
      </c>
      <c r="S236" s="52">
        <f t="shared" ref="S236:S299" si="95">O236*R236</f>
        <v>50.56</v>
      </c>
      <c r="T236" s="15">
        <f t="shared" ref="T236:T299" si="96">M236*S236</f>
        <v>120181.12</v>
      </c>
      <c r="U236" s="15">
        <f>T236/INPUTS!$B$7*1000</f>
        <v>150226400</v>
      </c>
      <c r="V236" s="15">
        <f>T236*INPUTS!$B$6</f>
        <v>379772.3392</v>
      </c>
      <c r="W236" s="54" t="s">
        <v>396</v>
      </c>
      <c r="X236" s="54" t="s">
        <v>396</v>
      </c>
      <c r="Y236" s="58">
        <f>IFERROR(VLOOKUP(E236,INPUTS!$A$44:$B$103,2,0),0)</f>
        <v>0.02</v>
      </c>
      <c r="Z236" s="15">
        <f t="shared" si="82"/>
        <v>2403.6224</v>
      </c>
      <c r="AA236" s="20">
        <f>IFERROR(VLOOKUP(E236,INPUTS!$A$44:$C$103,3,0),SCENARIOS!$J$26)</f>
        <v>0.06</v>
      </c>
      <c r="AB236" s="15">
        <f t="shared" si="93"/>
        <v>8359.37139818023</v>
      </c>
      <c r="AC236" s="20">
        <f>IFERROR(VLOOKUP($E236,INPUTS!$A$44:$G$103,4,0),SCENARIOS!$K$26)</f>
        <v>0.15</v>
      </c>
      <c r="AD236" s="15">
        <f t="shared" si="93"/>
        <v>24227.0063483882</v>
      </c>
      <c r="AE236" s="20">
        <f>IFERROR(VLOOKUP($E236,INPUTS!$A$44:$G$103,5,0),SCENARIOS!$L$26)</f>
        <v>0.3</v>
      </c>
      <c r="AF236" s="15">
        <f t="shared" si="93"/>
        <v>56171.4807151759</v>
      </c>
      <c r="AG236" s="20">
        <f>IFERROR(VLOOKUP($E236,INPUTS!$A$44:$G$103,6,0),SCENARIOS!$M$26)</f>
        <v>0.4</v>
      </c>
      <c r="AH236" s="15">
        <f t="shared" si="84"/>
        <v>86824.1884108612</v>
      </c>
      <c r="AI236" s="20">
        <f>IFERROR(VLOOKUP($E236,INPUTS!$A$44:$G$103,7,0),SCENARIOS!$N$26)</f>
        <v>0.5</v>
      </c>
      <c r="AJ236" s="15">
        <f t="shared" si="85"/>
        <v>125816.288308562</v>
      </c>
      <c r="AL236" t="str">
        <f t="shared" si="87"/>
        <v>Y</v>
      </c>
      <c r="AM236" s="21">
        <f t="shared" si="88"/>
        <v>251632.576617125</v>
      </c>
      <c r="BB236" s="2"/>
      <c r="BC236" s="2" t="str">
        <v>SVO</v>
      </c>
      <c r="BD236" s="15">
        <f>SUMIF($E$4:$E$1277,$BC236,$T$4:$T$1277)*(1+INDEX($Q$4:$Q$1277,MATCH($BC236,$E$4:$E1379,0)))^BD$132</f>
        <v>678172.5</v>
      </c>
      <c r="BE236" s="15">
        <f>SUMIF($E$4:$E$1277,$BC236,$T$4:$T$1277)*(1+INDEX($Q$4:$Q$1277,MATCH($BC236,$E$4:$E1379,0)))^BE$132</f>
        <v>786187.797153217</v>
      </c>
      <c r="BF236" s="15">
        <f>SUMIF($E$4:$E$1277,$BC236,$T$4:$T$1277)*(1+INDEX($Q$4:$Q$1277,MATCH($BC236,$E$4:$E1379,0)))^BF$132</f>
        <v>911407.130770751</v>
      </c>
      <c r="BG236" s="15">
        <f>SUMIF($E$4:$E$1277,$BC236,$T$4:$T$1277)*(1+INDEX($Q$4:$Q$1277,MATCH($BC236,$E$4:$E1379,0)))^BG$132</f>
        <v>1056570.65783468</v>
      </c>
      <c r="BH236" s="15">
        <f>SUMIF($E$4:$E$1277,$BC236,$T$4:$T$1277)*(1+INDEX($Q$4:$Q$1277,MATCH($BC236,$E$4:$E1379,0)))^BH$132</f>
        <v>1224854.97129384</v>
      </c>
      <c r="BI236" s="15">
        <f>SUMIF($E$4:$E$1277,$BC236,$T$4:$T$1277)*(1+INDEX($Q$4:$Q$1277,MATCH($BC236,$E$4:$E1379,0)))^BI$132</f>
        <v>1419942.61299842</v>
      </c>
      <c r="BJ236" s="62">
        <f t="shared" si="90"/>
        <v>1419942.61299842</v>
      </c>
      <c r="BK236" s="63" t="str">
        <f t="shared" si="91"/>
        <v>Y</v>
      </c>
      <c r="BL236" s="15"/>
    </row>
    <row r="237" ht="15" customHeight="1" spans="1:64">
      <c r="A237" s="24" t="s">
        <v>1178</v>
      </c>
      <c r="B237" s="52" t="s">
        <v>389</v>
      </c>
      <c r="C237" s="52" t="s">
        <v>390</v>
      </c>
      <c r="D237" s="52" t="s">
        <v>929</v>
      </c>
      <c r="E237" s="10" t="s">
        <v>200</v>
      </c>
      <c r="F237" s="52" t="s">
        <v>391</v>
      </c>
      <c r="G237" s="52" t="s">
        <v>165</v>
      </c>
      <c r="H237" s="52" t="s">
        <v>452</v>
      </c>
      <c r="I237" s="52" t="s">
        <v>451</v>
      </c>
      <c r="J237" s="52" t="s">
        <v>181</v>
      </c>
      <c r="K237" s="52" t="s">
        <v>931</v>
      </c>
      <c r="L237" s="53" t="s">
        <v>291</v>
      </c>
      <c r="M237" s="13">
        <v>2377</v>
      </c>
      <c r="N237" s="14">
        <f t="shared" si="86"/>
        <v>6.51232876712329</v>
      </c>
      <c r="O237" s="15">
        <v>10000</v>
      </c>
      <c r="P237" s="15">
        <f t="shared" si="94"/>
        <v>23770000</v>
      </c>
      <c r="Q237" s="16">
        <f>IFERROR(VLOOKUP(G237,SCENARIOS!$A$13:$E$18,5,0),0.025)</f>
        <v>0.03</v>
      </c>
      <c r="R237" s="57">
        <f>IFERROR(VLOOKUP(L237,INPUTS!$A$107:$B$120,2,0),0.0082)</f>
        <v>0.0079</v>
      </c>
      <c r="S237" s="52">
        <f t="shared" si="95"/>
        <v>79</v>
      </c>
      <c r="T237" s="15">
        <f t="shared" si="96"/>
        <v>187783</v>
      </c>
      <c r="U237" s="15">
        <f>T237/INPUTS!$B$7*1000</f>
        <v>234728750</v>
      </c>
      <c r="V237" s="15">
        <f>T237*INPUTS!$B$6</f>
        <v>593394.28</v>
      </c>
      <c r="W237" s="54" t="s">
        <v>521</v>
      </c>
      <c r="X237" s="54" t="s">
        <v>396</v>
      </c>
      <c r="Y237" s="58">
        <f>IFERROR(VLOOKUP(E237,INPUTS!$A$44:$B$103,2,0),0)</f>
        <v>0.02</v>
      </c>
      <c r="Z237" s="15">
        <f t="shared" si="82"/>
        <v>3755.66</v>
      </c>
      <c r="AA237" s="20">
        <f>IFERROR(VLOOKUP(E237,INPUTS!$A$44:$C$103,3,0),SCENARIOS!$J$26)</f>
        <v>0.06</v>
      </c>
      <c r="AB237" s="15">
        <f t="shared" si="93"/>
        <v>13061.5178096566</v>
      </c>
      <c r="AC237" s="20">
        <f>IFERROR(VLOOKUP($E237,INPUTS!$A$44:$G$103,4,0),SCENARIOS!$K$26)</f>
        <v>0.15</v>
      </c>
      <c r="AD237" s="15">
        <f t="shared" si="93"/>
        <v>37854.6974193566</v>
      </c>
      <c r="AE237" s="20">
        <f>IFERROR(VLOOKUP($E237,INPUTS!$A$44:$G$103,5,0),SCENARIOS!$L$26)</f>
        <v>0.3</v>
      </c>
      <c r="AF237" s="15">
        <f t="shared" si="93"/>
        <v>87767.9386174624</v>
      </c>
      <c r="AG237" s="20">
        <f>IFERROR(VLOOKUP($E237,INPUTS!$A$44:$G$103,6,0),SCENARIOS!$M$26)</f>
        <v>0.4</v>
      </c>
      <c r="AH237" s="15">
        <f t="shared" si="84"/>
        <v>135662.794391971</v>
      </c>
      <c r="AI237" s="20">
        <f>IFERROR(VLOOKUP($E237,INPUTS!$A$44:$G$103,7,0),SCENARIOS!$N$26)</f>
        <v>0.5</v>
      </c>
      <c r="AJ237" s="15">
        <f t="shared" si="85"/>
        <v>196587.950482129</v>
      </c>
      <c r="AL237" t="str">
        <f t="shared" si="87"/>
        <v>Y</v>
      </c>
      <c r="AM237" s="21">
        <f t="shared" si="88"/>
        <v>393175.900964257</v>
      </c>
      <c r="BB237" s="2"/>
      <c r="BC237" s="2" t="str">
        <v>SVX</v>
      </c>
      <c r="BD237" s="15">
        <f>SUMIF($E$4:$E$1277,$BC237,$T$4:$T$1277)*(1+INDEX($Q$4:$Q$1277,MATCH($BC237,$E$4:$E1380,0)))^BD$132</f>
        <v>322686</v>
      </c>
      <c r="BE237" s="15">
        <f>SUMIF($E$4:$E$1277,$BC237,$T$4:$T$1277)*(1+INDEX($Q$4:$Q$1277,MATCH($BC237,$E$4:$E1380,0)))^BE$132</f>
        <v>374081.51393957</v>
      </c>
      <c r="BF237" s="15">
        <f>SUMIF($E$4:$E$1277,$BC237,$T$4:$T$1277)*(1+INDEX($Q$4:$Q$1277,MATCH($BC237,$E$4:$E1380,0)))^BF$132</f>
        <v>433663.000785037</v>
      </c>
      <c r="BG237" s="15">
        <f>SUMIF($E$4:$E$1277,$BC237,$T$4:$T$1277)*(1+INDEX($Q$4:$Q$1277,MATCH($BC237,$E$4:$E1380,0)))^BG$132</f>
        <v>502734.273793234</v>
      </c>
      <c r="BH237" s="15">
        <f>SUMIF($E$4:$E$1277,$BC237,$T$4:$T$1277)*(1+INDEX($Q$4:$Q$1277,MATCH($BC237,$E$4:$E1380,0)))^BH$132</f>
        <v>582806.809870534</v>
      </c>
      <c r="BI237" s="15">
        <f>SUMIF($E$4:$E$1277,$BC237,$T$4:$T$1277)*(1+INDEX($Q$4:$Q$1277,MATCH($BC237,$E$4:$E1380,0)))^BI$132</f>
        <v>675632.8250084</v>
      </c>
      <c r="BJ237" s="62">
        <f t="shared" si="90"/>
        <v>675632.8250084</v>
      </c>
      <c r="BK237" s="63" t="str">
        <f t="shared" si="91"/>
        <v>Y</v>
      </c>
      <c r="BL237" s="15"/>
    </row>
    <row r="238" ht="15" customHeight="1" spans="1:64">
      <c r="A238" s="6" t="s">
        <v>1179</v>
      </c>
      <c r="B238" s="52" t="s">
        <v>389</v>
      </c>
      <c r="C238" s="52" t="s">
        <v>390</v>
      </c>
      <c r="D238" s="52" t="s">
        <v>929</v>
      </c>
      <c r="E238" s="10" t="s">
        <v>200</v>
      </c>
      <c r="F238" s="52" t="s">
        <v>391</v>
      </c>
      <c r="G238" s="52" t="s">
        <v>165</v>
      </c>
      <c r="H238" s="52" t="s">
        <v>702</v>
      </c>
      <c r="I238" s="52" t="s">
        <v>701</v>
      </c>
      <c r="J238" s="52" t="s">
        <v>181</v>
      </c>
      <c r="K238" s="52" t="s">
        <v>931</v>
      </c>
      <c r="L238" s="53" t="s">
        <v>291</v>
      </c>
      <c r="M238" s="13">
        <v>1584</v>
      </c>
      <c r="N238" s="14">
        <f t="shared" si="86"/>
        <v>4.33972602739726</v>
      </c>
      <c r="O238" s="15">
        <v>11900</v>
      </c>
      <c r="P238" s="15">
        <f t="shared" si="94"/>
        <v>18849600</v>
      </c>
      <c r="Q238" s="16">
        <f>IFERROR(VLOOKUP(G238,SCENARIOS!$A$13:$E$18,5,0),0.025)</f>
        <v>0.03</v>
      </c>
      <c r="R238" s="57">
        <f>IFERROR(VLOOKUP(L238,INPUTS!$A$107:$B$120,2,0),0.0082)</f>
        <v>0.0079</v>
      </c>
      <c r="S238" s="52">
        <f t="shared" si="95"/>
        <v>94.01</v>
      </c>
      <c r="T238" s="15">
        <f t="shared" si="96"/>
        <v>148911.84</v>
      </c>
      <c r="U238" s="15">
        <f>T238/INPUTS!$B$7*1000</f>
        <v>186139800</v>
      </c>
      <c r="V238" s="15">
        <f>T238*INPUTS!$B$6</f>
        <v>470561.4144</v>
      </c>
      <c r="W238" s="54" t="s">
        <v>396</v>
      </c>
      <c r="X238" s="54" t="s">
        <v>396</v>
      </c>
      <c r="Y238" s="58">
        <f>IFERROR(VLOOKUP(E238,INPUTS!$A$44:$B$103,2,0),0)</f>
        <v>0.02</v>
      </c>
      <c r="Z238" s="15">
        <f t="shared" si="82"/>
        <v>2978.2368</v>
      </c>
      <c r="AA238" s="20">
        <f>IFERROR(VLOOKUP(E238,INPUTS!$A$44:$C$103,3,0),SCENARIOS!$J$26)</f>
        <v>0.06</v>
      </c>
      <c r="AB238" s="15">
        <f t="shared" si="93"/>
        <v>10357.7781280986</v>
      </c>
      <c r="AC238" s="20">
        <f>IFERROR(VLOOKUP($E238,INPUTS!$A$44:$G$103,4,0),SCENARIOS!$K$26)</f>
        <v>0.15</v>
      </c>
      <c r="AD238" s="15">
        <f t="shared" si="93"/>
        <v>30018.7591281407</v>
      </c>
      <c r="AE238" s="20">
        <f>IFERROR(VLOOKUP($E238,INPUTS!$A$44:$G$103,5,0),SCENARIOS!$L$26)</f>
        <v>0.3</v>
      </c>
      <c r="AF238" s="15">
        <f t="shared" si="93"/>
        <v>69599.9383998199</v>
      </c>
      <c r="AG238" s="20">
        <f>IFERROR(VLOOKUP($E238,INPUTS!$A$44:$G$103,6,0),SCENARIOS!$M$26)</f>
        <v>0.4</v>
      </c>
      <c r="AH238" s="15">
        <f t="shared" si="84"/>
        <v>107580.538879718</v>
      </c>
      <c r="AI238" s="20">
        <f>IFERROR(VLOOKUP($E238,INPUTS!$A$44:$G$103,7,0),SCENARIOS!$N$26)</f>
        <v>0.5</v>
      </c>
      <c r="AJ238" s="15">
        <f t="shared" si="85"/>
        <v>155894.1620281</v>
      </c>
      <c r="AL238" t="str">
        <f t="shared" si="87"/>
        <v>N</v>
      </c>
      <c r="AM238" s="21">
        <f t="shared" si="88"/>
        <v>311788.3240562</v>
      </c>
      <c r="BB238" s="2"/>
      <c r="BC238" s="2" t="str">
        <v>SYD</v>
      </c>
      <c r="BD238" s="15">
        <f>SUMIF($E$4:$E$1277,$BC238,$T$4:$T$1277)*(1+INDEX($Q$4:$Q$1277,MATCH($BC238,$E$4:$E1381,0)))^BD$132</f>
        <v>1023259.74</v>
      </c>
      <c r="BE238" s="15">
        <f>SUMIF($E$4:$E$1277,$BC238,$T$4:$T$1277)*(1+INDEX($Q$4:$Q$1277,MATCH($BC238,$E$4:$E1381,0)))^BE$132</f>
        <v>1305967.53981054</v>
      </c>
      <c r="BF238" s="15">
        <f>SUMIF($E$4:$E$1277,$BC238,$T$4:$T$1277)*(1+INDEX($Q$4:$Q$1277,MATCH($BC238,$E$4:$E1381,0)))^BF$132</f>
        <v>1666782.29228368</v>
      </c>
      <c r="BG238" s="15">
        <f>SUMIF($E$4:$E$1277,$BC238,$T$4:$T$1277)*(1+INDEX($Q$4:$Q$1277,MATCH($BC238,$E$4:$E1381,0)))^BG$132</f>
        <v>2127283.50834315</v>
      </c>
      <c r="BH238" s="15">
        <f>SUMIF($E$4:$E$1277,$BC238,$T$4:$T$1277)*(1+INDEX($Q$4:$Q$1277,MATCH($BC238,$E$4:$E1381,0)))^BH$132</f>
        <v>2715012.71990868</v>
      </c>
      <c r="BI238" s="15">
        <f>SUMIF($E$4:$E$1277,$BC238,$T$4:$T$1277)*(1+INDEX($Q$4:$Q$1277,MATCH($BC238,$E$4:$E1381,0)))^BI$132</f>
        <v>3465120.67637242</v>
      </c>
      <c r="BJ238" s="62">
        <f t="shared" si="90"/>
        <v>3465120.67637242</v>
      </c>
      <c r="BK238" s="63" t="str">
        <f t="shared" si="91"/>
        <v>Y</v>
      </c>
      <c r="BL238" s="15"/>
    </row>
    <row r="239" ht="15" customHeight="1" spans="1:64">
      <c r="A239" s="24" t="s">
        <v>1180</v>
      </c>
      <c r="B239" s="52" t="s">
        <v>389</v>
      </c>
      <c r="C239" s="52" t="s">
        <v>390</v>
      </c>
      <c r="D239" s="52" t="s">
        <v>929</v>
      </c>
      <c r="E239" s="10" t="s">
        <v>200</v>
      </c>
      <c r="F239" s="52" t="s">
        <v>391</v>
      </c>
      <c r="G239" s="52" t="s">
        <v>165</v>
      </c>
      <c r="H239" s="52" t="s">
        <v>515</v>
      </c>
      <c r="I239" s="52" t="s">
        <v>514</v>
      </c>
      <c r="J239" s="52" t="s">
        <v>181</v>
      </c>
      <c r="K239" s="52" t="s">
        <v>931</v>
      </c>
      <c r="L239" s="53" t="s">
        <v>291</v>
      </c>
      <c r="M239" s="13">
        <v>1584</v>
      </c>
      <c r="N239" s="14">
        <f t="shared" si="86"/>
        <v>4.33972602739726</v>
      </c>
      <c r="O239" s="15">
        <v>9600</v>
      </c>
      <c r="P239" s="15">
        <f t="shared" si="94"/>
        <v>15206400</v>
      </c>
      <c r="Q239" s="16">
        <f>IFERROR(VLOOKUP(G239,SCENARIOS!$A$13:$E$18,5,0),0.025)</f>
        <v>0.03</v>
      </c>
      <c r="R239" s="57">
        <f>IFERROR(VLOOKUP(L239,INPUTS!$A$107:$B$120,2,0),0.0082)</f>
        <v>0.0079</v>
      </c>
      <c r="S239" s="52">
        <f t="shared" si="95"/>
        <v>75.84</v>
      </c>
      <c r="T239" s="15">
        <f t="shared" si="96"/>
        <v>120130.56</v>
      </c>
      <c r="U239" s="15">
        <f>T239/INPUTS!$B$7*1000</f>
        <v>150163200</v>
      </c>
      <c r="V239" s="15">
        <f>T239*INPUTS!$B$6</f>
        <v>379612.5696</v>
      </c>
      <c r="W239" s="54" t="s">
        <v>396</v>
      </c>
      <c r="X239" s="54" t="s">
        <v>396</v>
      </c>
      <c r="Y239" s="58">
        <f>IFERROR(VLOOKUP(E239,INPUTS!$A$44:$B$103,2,0),0)</f>
        <v>0.02</v>
      </c>
      <c r="Z239" s="15">
        <f t="shared" si="82"/>
        <v>2402.6112</v>
      </c>
      <c r="AA239" s="20">
        <f>IFERROR(VLOOKUP(E239,INPUTS!$A$44:$C$103,3,0),SCENARIOS!$J$26)</f>
        <v>0.06</v>
      </c>
      <c r="AB239" s="15">
        <f t="shared" si="93"/>
        <v>8355.85462434844</v>
      </c>
      <c r="AC239" s="20">
        <f>IFERROR(VLOOKUP($E239,INPUTS!$A$44:$G$103,4,0),SCENARIOS!$K$26)</f>
        <v>0.15</v>
      </c>
      <c r="AD239" s="15">
        <f t="shared" si="93"/>
        <v>24216.8140865673</v>
      </c>
      <c r="AE239" s="20">
        <f>IFERROR(VLOOKUP($E239,INPUTS!$A$44:$G$103,5,0),SCENARIOS!$L$26)</f>
        <v>0.3</v>
      </c>
      <c r="AF239" s="15">
        <f t="shared" si="93"/>
        <v>56147.8494654009</v>
      </c>
      <c r="AG239" s="20">
        <f>IFERROR(VLOOKUP($E239,INPUTS!$A$44:$G$103,6,0),SCENARIOS!$M$26)</f>
        <v>0.4</v>
      </c>
      <c r="AH239" s="15">
        <f t="shared" si="84"/>
        <v>86787.6616172512</v>
      </c>
      <c r="AI239" s="20">
        <f>IFERROR(VLOOKUP($E239,INPUTS!$A$44:$G$103,7,0),SCENARIOS!$N$26)</f>
        <v>0.5</v>
      </c>
      <c r="AJ239" s="15">
        <f t="shared" si="85"/>
        <v>125763.357602501</v>
      </c>
      <c r="AL239" t="str">
        <f t="shared" si="87"/>
        <v>N</v>
      </c>
      <c r="AM239" s="21">
        <f t="shared" si="88"/>
        <v>251526.715205001</v>
      </c>
      <c r="BB239" s="2"/>
      <c r="BC239" s="2" t="str">
        <v>SZX</v>
      </c>
      <c r="BD239" s="15">
        <f>SUMIF($E$4:$E$1277,$BC239,$T$4:$T$1277)*(1+INDEX($Q$4:$Q$1277,MATCH($BC239,$E$4:$E1382,0)))^BD$132</f>
        <v>155619.36</v>
      </c>
      <c r="BE239" s="15">
        <f>SUMIF($E$4:$E$1277,$BC239,$T$4:$T$1277)*(1+INDEX($Q$4:$Q$1277,MATCH($BC239,$E$4:$E1382,0)))^BE$132</f>
        <v>198614.11993605</v>
      </c>
      <c r="BF239" s="15">
        <f>SUMIF($E$4:$E$1277,$BC239,$T$4:$T$1277)*(1+INDEX($Q$4:$Q$1277,MATCH($BC239,$E$4:$E1382,0)))^BF$132</f>
        <v>253487.539326544</v>
      </c>
      <c r="BG239" s="15">
        <f>SUMIF($E$4:$E$1277,$BC239,$T$4:$T$1277)*(1+INDEX($Q$4:$Q$1277,MATCH($BC239,$E$4:$E1382,0)))^BG$132</f>
        <v>323521.472765962</v>
      </c>
      <c r="BH239" s="15">
        <f>SUMIF($E$4:$E$1277,$BC239,$T$4:$T$1277)*(1+INDEX($Q$4:$Q$1277,MATCH($BC239,$E$4:$E1382,0)))^BH$132</f>
        <v>412904.490764043</v>
      </c>
      <c r="BI239" s="15">
        <f>SUMIF($E$4:$E$1277,$BC239,$T$4:$T$1277)*(1+INDEX($Q$4:$Q$1277,MATCH($BC239,$E$4:$E1382,0)))^BI$132</f>
        <v>526982.3886356</v>
      </c>
      <c r="BJ239" s="62">
        <f t="shared" si="90"/>
        <v>526982.3886356</v>
      </c>
      <c r="BK239" s="63" t="str">
        <f t="shared" si="91"/>
        <v>Y</v>
      </c>
      <c r="BL239" s="15"/>
    </row>
    <row r="240" ht="15" customHeight="1" spans="1:64">
      <c r="A240" s="6" t="s">
        <v>1181</v>
      </c>
      <c r="B240" s="52" t="s">
        <v>389</v>
      </c>
      <c r="C240" s="52" t="s">
        <v>390</v>
      </c>
      <c r="D240" s="52" t="s">
        <v>929</v>
      </c>
      <c r="E240" s="10" t="s">
        <v>200</v>
      </c>
      <c r="F240" s="52" t="s">
        <v>391</v>
      </c>
      <c r="G240" s="52" t="s">
        <v>165</v>
      </c>
      <c r="H240" s="52" t="s">
        <v>623</v>
      </c>
      <c r="I240" s="52" t="s">
        <v>622</v>
      </c>
      <c r="J240" s="52" t="s">
        <v>181</v>
      </c>
      <c r="K240" s="52" t="s">
        <v>931</v>
      </c>
      <c r="L240" s="53" t="s">
        <v>291</v>
      </c>
      <c r="M240" s="13">
        <v>1584</v>
      </c>
      <c r="N240" s="14">
        <f t="shared" si="86"/>
        <v>4.33972602739726</v>
      </c>
      <c r="O240" s="15">
        <v>9600</v>
      </c>
      <c r="P240" s="15">
        <f t="shared" si="94"/>
        <v>15206400</v>
      </c>
      <c r="Q240" s="16">
        <f>IFERROR(VLOOKUP(G240,SCENARIOS!$A$13:$E$18,5,0),0.025)</f>
        <v>0.03</v>
      </c>
      <c r="R240" s="57">
        <f>IFERROR(VLOOKUP(L240,INPUTS!$A$107:$B$120,2,0),0.0082)</f>
        <v>0.0079</v>
      </c>
      <c r="S240" s="52">
        <f t="shared" si="95"/>
        <v>75.84</v>
      </c>
      <c r="T240" s="15">
        <f t="shared" si="96"/>
        <v>120130.56</v>
      </c>
      <c r="U240" s="15">
        <f>T240/INPUTS!$B$7*1000</f>
        <v>150163200</v>
      </c>
      <c r="V240" s="15">
        <f>T240*INPUTS!$B$6</f>
        <v>379612.5696</v>
      </c>
      <c r="W240" s="54" t="s">
        <v>396</v>
      </c>
      <c r="X240" s="54" t="s">
        <v>396</v>
      </c>
      <c r="Y240" s="58">
        <f>IFERROR(VLOOKUP(E240,INPUTS!$A$44:$B$103,2,0),0)</f>
        <v>0.02</v>
      </c>
      <c r="Z240" s="15">
        <f t="shared" si="82"/>
        <v>2402.6112</v>
      </c>
      <c r="AA240" s="20">
        <f>IFERROR(VLOOKUP(E240,INPUTS!$A$44:$C$103,3,0),SCENARIOS!$J$26)</f>
        <v>0.06</v>
      </c>
      <c r="AB240" s="15">
        <f t="shared" si="93"/>
        <v>8355.85462434844</v>
      </c>
      <c r="AC240" s="20">
        <f>IFERROR(VLOOKUP($E240,INPUTS!$A$44:$G$103,4,0),SCENARIOS!$K$26)</f>
        <v>0.15</v>
      </c>
      <c r="AD240" s="15">
        <f t="shared" si="93"/>
        <v>24216.8140865673</v>
      </c>
      <c r="AE240" s="20">
        <f>IFERROR(VLOOKUP($E240,INPUTS!$A$44:$G$103,5,0),SCENARIOS!$L$26)</f>
        <v>0.3</v>
      </c>
      <c r="AF240" s="15">
        <f t="shared" si="93"/>
        <v>56147.8494654009</v>
      </c>
      <c r="AG240" s="20">
        <f>IFERROR(VLOOKUP($E240,INPUTS!$A$44:$G$103,6,0),SCENARIOS!$M$26)</f>
        <v>0.4</v>
      </c>
      <c r="AH240" s="15">
        <f t="shared" si="84"/>
        <v>86787.6616172512</v>
      </c>
      <c r="AI240" s="20">
        <f>IFERROR(VLOOKUP($E240,INPUTS!$A$44:$G$103,7,0),SCENARIOS!$N$26)</f>
        <v>0.5</v>
      </c>
      <c r="AJ240" s="15">
        <f t="shared" si="85"/>
        <v>125763.357602501</v>
      </c>
      <c r="AL240" t="str">
        <f t="shared" si="87"/>
        <v>N</v>
      </c>
      <c r="AM240" s="21">
        <f t="shared" si="88"/>
        <v>251526.715205001</v>
      </c>
      <c r="BB240" s="2"/>
      <c r="BC240" s="2" t="str">
        <v>TAO</v>
      </c>
      <c r="BD240" s="15">
        <f>SUMIF($E$4:$E$1277,$BC240,$T$4:$T$1277)*(1+INDEX($Q$4:$Q$1277,MATCH($BC240,$E$4:$E1383,0)))^BD$132</f>
        <v>129356.37</v>
      </c>
      <c r="BE240" s="15">
        <f>SUMIF($E$4:$E$1277,$BC240,$T$4:$T$1277)*(1+INDEX($Q$4:$Q$1277,MATCH($BC240,$E$4:$E1383,0)))^BE$132</f>
        <v>165095.150022928</v>
      </c>
      <c r="BF240" s="15">
        <f>SUMIF($E$4:$E$1277,$BC240,$T$4:$T$1277)*(1+INDEX($Q$4:$Q$1277,MATCH($BC240,$E$4:$E1383,0)))^BF$132</f>
        <v>210707.896032435</v>
      </c>
      <c r="BG240" s="15">
        <f>SUMIF($E$4:$E$1277,$BC240,$T$4:$T$1277)*(1+INDEX($Q$4:$Q$1277,MATCH($BC240,$E$4:$E1383,0)))^BG$132</f>
        <v>268922.602779363</v>
      </c>
      <c r="BH240" s="15">
        <f>SUMIF($E$4:$E$1277,$BC240,$T$4:$T$1277)*(1+INDEX($Q$4:$Q$1277,MATCH($BC240,$E$4:$E1383,0)))^BH$132</f>
        <v>343220.959666813</v>
      </c>
      <c r="BI240" s="15">
        <f>SUMIF($E$4:$E$1277,$BC240,$T$4:$T$1277)*(1+INDEX($Q$4:$Q$1277,MATCH($BC240,$E$4:$E1383,0)))^BI$132</f>
        <v>438046.582686309</v>
      </c>
      <c r="BJ240" s="62">
        <f t="shared" si="90"/>
        <v>438046.582686309</v>
      </c>
      <c r="BK240" s="63" t="str">
        <f t="shared" si="91"/>
        <v>Y</v>
      </c>
      <c r="BL240" s="15"/>
    </row>
    <row r="241" ht="15" customHeight="1" spans="1:64">
      <c r="A241" s="24" t="s">
        <v>1182</v>
      </c>
      <c r="B241" s="52" t="s">
        <v>389</v>
      </c>
      <c r="C241" s="52" t="s">
        <v>390</v>
      </c>
      <c r="D241" s="52" t="s">
        <v>929</v>
      </c>
      <c r="E241" s="10" t="s">
        <v>200</v>
      </c>
      <c r="F241" s="52" t="s">
        <v>391</v>
      </c>
      <c r="G241" s="52" t="s">
        <v>165</v>
      </c>
      <c r="H241" s="52" t="s">
        <v>234</v>
      </c>
      <c r="I241" s="52" t="s">
        <v>424</v>
      </c>
      <c r="J241" s="52" t="s">
        <v>173</v>
      </c>
      <c r="K241" s="52" t="s">
        <v>931</v>
      </c>
      <c r="L241" s="53" t="s">
        <v>291</v>
      </c>
      <c r="M241" s="13">
        <v>2377</v>
      </c>
      <c r="N241" s="14">
        <f t="shared" si="86"/>
        <v>6.51232876712329</v>
      </c>
      <c r="O241" s="15">
        <v>9400</v>
      </c>
      <c r="P241" s="15">
        <f t="shared" si="94"/>
        <v>22343800</v>
      </c>
      <c r="Q241" s="16">
        <f>IFERROR(VLOOKUP(G241,SCENARIOS!$A$13:$E$18,5,0),0.025)</f>
        <v>0.03</v>
      </c>
      <c r="R241" s="57">
        <f>IFERROR(VLOOKUP(L241,INPUTS!$A$107:$B$120,2,0),0.0082)</f>
        <v>0.0079</v>
      </c>
      <c r="S241" s="52">
        <f t="shared" si="95"/>
        <v>74.26</v>
      </c>
      <c r="T241" s="15">
        <f t="shared" si="96"/>
        <v>176516.02</v>
      </c>
      <c r="U241" s="15">
        <f>T241/INPUTS!$B$7*1000</f>
        <v>220645025</v>
      </c>
      <c r="V241" s="15">
        <f>T241*INPUTS!$B$6</f>
        <v>557790.6232</v>
      </c>
      <c r="W241" s="54" t="s">
        <v>396</v>
      </c>
      <c r="X241" s="54" t="s">
        <v>396</v>
      </c>
      <c r="Y241" s="58">
        <f>IFERROR(VLOOKUP(E241,INPUTS!$A$44:$B$103,2,0),0)</f>
        <v>0.02</v>
      </c>
      <c r="Z241" s="15">
        <f t="shared" si="82"/>
        <v>3530.3204</v>
      </c>
      <c r="AA241" s="20">
        <f>IFERROR(VLOOKUP(E241,INPUTS!$A$44:$C$103,3,0),SCENARIOS!$J$26)</f>
        <v>0.06</v>
      </c>
      <c r="AB241" s="15">
        <f t="shared" si="93"/>
        <v>12277.8267410772</v>
      </c>
      <c r="AC241" s="20">
        <f>IFERROR(VLOOKUP($E241,INPUTS!$A$44:$G$103,4,0),SCENARIOS!$K$26)</f>
        <v>0.15</v>
      </c>
      <c r="AD241" s="15">
        <f t="shared" si="93"/>
        <v>35583.4155741952</v>
      </c>
      <c r="AE241" s="20">
        <f>IFERROR(VLOOKUP($E241,INPUTS!$A$44:$G$103,5,0),SCENARIOS!$L$26)</f>
        <v>0.3</v>
      </c>
      <c r="AF241" s="15">
        <f t="shared" si="93"/>
        <v>82501.8623004147</v>
      </c>
      <c r="AG241" s="20">
        <f>IFERROR(VLOOKUP($E241,INPUTS!$A$44:$G$103,6,0),SCENARIOS!$M$26)</f>
        <v>0.4</v>
      </c>
      <c r="AH241" s="15">
        <f t="shared" si="84"/>
        <v>127523.026728452</v>
      </c>
      <c r="AI241" s="20">
        <f>IFERROR(VLOOKUP($E241,INPUTS!$A$44:$G$103,7,0),SCENARIOS!$N$26)</f>
        <v>0.5</v>
      </c>
      <c r="AJ241" s="15">
        <f t="shared" si="85"/>
        <v>184792.673453201</v>
      </c>
      <c r="AL241" t="str">
        <f t="shared" si="87"/>
        <v>Y</v>
      </c>
      <c r="AM241" s="21">
        <f t="shared" si="88"/>
        <v>369585.346906402</v>
      </c>
      <c r="BB241" s="2"/>
      <c r="BC241" s="2" t="str">
        <v>TNA</v>
      </c>
      <c r="BD241" s="15">
        <f>SUMIF($E$4:$E$1277,$BC241,$T$4:$T$1277)*(1+INDEX($Q$4:$Q$1277,MATCH($BC241,$E$4:$E1384,0)))^BD$132</f>
        <v>99211.32</v>
      </c>
      <c r="BE241" s="15">
        <f>SUMIF($E$4:$E$1277,$BC241,$T$4:$T$1277)*(1+INDEX($Q$4:$Q$1277,MATCH($BC241,$E$4:$E1384,0)))^BE$132</f>
        <v>126621.578507288</v>
      </c>
      <c r="BF241" s="15">
        <f>SUMIF($E$4:$E$1277,$BC241,$T$4:$T$1277)*(1+INDEX($Q$4:$Q$1277,MATCH($BC241,$E$4:$E1384,0)))^BF$132</f>
        <v>161604.786063497</v>
      </c>
      <c r="BG241" s="15">
        <f>SUMIF($E$4:$E$1277,$BC241,$T$4:$T$1277)*(1+INDEX($Q$4:$Q$1277,MATCH($BC241,$E$4:$E1384,0)))^BG$132</f>
        <v>206253.208864599</v>
      </c>
      <c r="BH241" s="15">
        <f>SUMIF($E$4:$E$1277,$BC241,$T$4:$T$1277)*(1+INDEX($Q$4:$Q$1277,MATCH($BC241,$E$4:$E1384,0)))^BH$132</f>
        <v>263237.167680349</v>
      </c>
      <c r="BI241" s="15">
        <f>SUMIF($E$4:$E$1277,$BC241,$T$4:$T$1277)*(1+INDEX($Q$4:$Q$1277,MATCH($BC241,$E$4:$E1384,0)))^BI$132</f>
        <v>335964.74367515</v>
      </c>
      <c r="BJ241" s="62">
        <f t="shared" si="90"/>
        <v>335964.74367515</v>
      </c>
      <c r="BK241" s="63" t="str">
        <f t="shared" si="91"/>
        <v>Y</v>
      </c>
      <c r="BL241" s="15"/>
    </row>
    <row r="242" ht="15" customHeight="1" spans="1:64">
      <c r="A242" s="6" t="s">
        <v>1183</v>
      </c>
      <c r="B242" s="52" t="s">
        <v>389</v>
      </c>
      <c r="C242" s="52" t="s">
        <v>390</v>
      </c>
      <c r="D242" s="52" t="s">
        <v>929</v>
      </c>
      <c r="E242" s="10" t="s">
        <v>200</v>
      </c>
      <c r="F242" s="52" t="s">
        <v>391</v>
      </c>
      <c r="G242" s="52" t="s">
        <v>165</v>
      </c>
      <c r="H242" s="52" t="s">
        <v>237</v>
      </c>
      <c r="I242" s="52" t="s">
        <v>424</v>
      </c>
      <c r="J242" s="52" t="s">
        <v>173</v>
      </c>
      <c r="K242" s="52" t="s">
        <v>931</v>
      </c>
      <c r="L242" s="53" t="s">
        <v>291</v>
      </c>
      <c r="M242" s="13">
        <v>1584</v>
      </c>
      <c r="N242" s="14">
        <f t="shared" si="86"/>
        <v>4.33972602739726</v>
      </c>
      <c r="O242" s="15">
        <v>9400</v>
      </c>
      <c r="P242" s="15">
        <f t="shared" si="94"/>
        <v>14889600</v>
      </c>
      <c r="Q242" s="16">
        <f>IFERROR(VLOOKUP(G242,SCENARIOS!$A$13:$E$18,5,0),0.025)</f>
        <v>0.03</v>
      </c>
      <c r="R242" s="57">
        <f>IFERROR(VLOOKUP(L242,INPUTS!$A$107:$B$120,2,0),0.0082)</f>
        <v>0.0079</v>
      </c>
      <c r="S242" s="52">
        <f t="shared" si="95"/>
        <v>74.26</v>
      </c>
      <c r="T242" s="15">
        <f t="shared" si="96"/>
        <v>117627.84</v>
      </c>
      <c r="U242" s="15">
        <f>T242/INPUTS!$B$7*1000</f>
        <v>147034800</v>
      </c>
      <c r="V242" s="15">
        <f>T242*INPUTS!$B$6</f>
        <v>371703.9744</v>
      </c>
      <c r="W242" s="54" t="s">
        <v>396</v>
      </c>
      <c r="X242" s="54" t="s">
        <v>396</v>
      </c>
      <c r="Y242" s="58">
        <f>IFERROR(VLOOKUP(E242,INPUTS!$A$44:$B$103,2,0),0)</f>
        <v>0.02</v>
      </c>
      <c r="Z242" s="15">
        <f t="shared" si="82"/>
        <v>2352.5568</v>
      </c>
      <c r="AA242" s="20">
        <f>IFERROR(VLOOKUP(E242,INPUTS!$A$44:$C$103,3,0),SCENARIOS!$J$26)</f>
        <v>0.06</v>
      </c>
      <c r="AB242" s="15">
        <f t="shared" si="93"/>
        <v>8181.77431967451</v>
      </c>
      <c r="AC242" s="20">
        <f>IFERROR(VLOOKUP($E242,INPUTS!$A$44:$G$103,4,0),SCENARIOS!$K$26)</f>
        <v>0.15</v>
      </c>
      <c r="AD242" s="15">
        <f t="shared" si="93"/>
        <v>23712.2971264304</v>
      </c>
      <c r="AE242" s="20">
        <f>IFERROR(VLOOKUP($E242,INPUTS!$A$44:$G$103,5,0),SCENARIOS!$L$26)</f>
        <v>0.3</v>
      </c>
      <c r="AF242" s="15">
        <f t="shared" si="93"/>
        <v>54978.1026015384</v>
      </c>
      <c r="AG242" s="20">
        <f>IFERROR(VLOOKUP($E242,INPUTS!$A$44:$G$103,6,0),SCENARIOS!$M$26)</f>
        <v>0.4</v>
      </c>
      <c r="AH242" s="15">
        <f t="shared" si="84"/>
        <v>84979.5853335585</v>
      </c>
      <c r="AI242" s="20">
        <f>IFERROR(VLOOKUP($E242,INPUTS!$A$44:$G$103,7,0),SCENARIOS!$N$26)</f>
        <v>0.5</v>
      </c>
      <c r="AJ242" s="15">
        <f t="shared" si="85"/>
        <v>123143.287652449</v>
      </c>
      <c r="AL242" t="str">
        <f t="shared" si="87"/>
        <v>N</v>
      </c>
      <c r="AM242" s="21">
        <f t="shared" si="88"/>
        <v>246286.575304897</v>
      </c>
      <c r="BB242" s="2"/>
      <c r="BC242" s="2" t="str">
        <v>TPE</v>
      </c>
      <c r="BD242" s="15">
        <f>SUMIF($E$4:$E$1277,$BC242,$T$4:$T$1277)*(1+INDEX($Q$4:$Q$1277,MATCH($BC242,$E$4:$E1385,0)))^BD$132</f>
        <v>2905017.115</v>
      </c>
      <c r="BE242" s="15">
        <f>SUMIF($E$4:$E$1277,$BC242,$T$4:$T$1277)*(1+INDEX($Q$4:$Q$1277,MATCH($BC242,$E$4:$E1385,0)))^BE$132</f>
        <v>3707619.78262144</v>
      </c>
      <c r="BF242" s="15">
        <f>SUMIF($E$4:$E$1277,$BC242,$T$4:$T$1277)*(1+INDEX($Q$4:$Q$1277,MATCH($BC242,$E$4:$E1385,0)))^BF$132</f>
        <v>4731966.76932</v>
      </c>
      <c r="BG242" s="15">
        <f>SUMIF($E$4:$E$1277,$BC242,$T$4:$T$1277)*(1+INDEX($Q$4:$Q$1277,MATCH($BC242,$E$4:$E1385,0)))^BG$132</f>
        <v>6039321.94204581</v>
      </c>
      <c r="BH242" s="15">
        <f>SUMIF($E$4:$E$1277,$BC242,$T$4:$T$1277)*(1+INDEX($Q$4:$Q$1277,MATCH($BC242,$E$4:$E1385,0)))^BH$132</f>
        <v>7707875.24463477</v>
      </c>
      <c r="BI242" s="15">
        <f>SUMIF($E$4:$E$1277,$BC242,$T$4:$T$1277)*(1+INDEX($Q$4:$Q$1277,MATCH($BC242,$E$4:$E1385,0)))^BI$132</f>
        <v>9837419.06077753</v>
      </c>
      <c r="BJ242" s="62">
        <f t="shared" si="90"/>
        <v>9837419.06077753</v>
      </c>
      <c r="BK242" s="63" t="str">
        <f t="shared" si="91"/>
        <v>Y</v>
      </c>
      <c r="BL242" s="15"/>
    </row>
    <row r="243" ht="15" customHeight="1" spans="1:64">
      <c r="A243" s="24" t="s">
        <v>1184</v>
      </c>
      <c r="B243" s="52" t="s">
        <v>389</v>
      </c>
      <c r="C243" s="52" t="s">
        <v>390</v>
      </c>
      <c r="D243" s="52" t="s">
        <v>929</v>
      </c>
      <c r="E243" s="10" t="s">
        <v>200</v>
      </c>
      <c r="F243" s="52" t="s">
        <v>391</v>
      </c>
      <c r="G243" s="52" t="s">
        <v>165</v>
      </c>
      <c r="H243" s="52" t="s">
        <v>505</v>
      </c>
      <c r="I243" s="52" t="s">
        <v>504</v>
      </c>
      <c r="J243" s="52" t="s">
        <v>173</v>
      </c>
      <c r="K243" s="52" t="s">
        <v>931</v>
      </c>
      <c r="L243" s="53" t="s">
        <v>291</v>
      </c>
      <c r="M243" s="13">
        <v>2377</v>
      </c>
      <c r="N243" s="14">
        <f t="shared" si="86"/>
        <v>6.51232876712329</v>
      </c>
      <c r="O243" s="15">
        <v>8900</v>
      </c>
      <c r="P243" s="15">
        <f t="shared" si="94"/>
        <v>21155300</v>
      </c>
      <c r="Q243" s="16">
        <f>IFERROR(VLOOKUP(G243,SCENARIOS!$A$13:$E$18,5,0),0.025)</f>
        <v>0.03</v>
      </c>
      <c r="R243" s="57">
        <f>IFERROR(VLOOKUP(L243,INPUTS!$A$107:$B$120,2,0),0.0082)</f>
        <v>0.0079</v>
      </c>
      <c r="S243" s="52">
        <f t="shared" si="95"/>
        <v>70.31</v>
      </c>
      <c r="T243" s="15">
        <f t="shared" si="96"/>
        <v>167126.87</v>
      </c>
      <c r="U243" s="15">
        <f>T243/INPUTS!$B$7*1000</f>
        <v>208908587.5</v>
      </c>
      <c r="V243" s="15">
        <f>T243*INPUTS!$B$6</f>
        <v>528120.9092</v>
      </c>
      <c r="W243" s="54" t="s">
        <v>396</v>
      </c>
      <c r="X243" s="54" t="s">
        <v>396</v>
      </c>
      <c r="Y243" s="58">
        <f>IFERROR(VLOOKUP(E243,INPUTS!$A$44:$B$103,2,0),0)</f>
        <v>0.02</v>
      </c>
      <c r="Z243" s="15">
        <f t="shared" si="82"/>
        <v>3342.5374</v>
      </c>
      <c r="AA243" s="20">
        <f>IFERROR(VLOOKUP(E243,INPUTS!$A$44:$C$103,3,0),SCENARIOS!$J$26)</f>
        <v>0.06</v>
      </c>
      <c r="AB243" s="15">
        <f t="shared" si="93"/>
        <v>11624.7508505944</v>
      </c>
      <c r="AC243" s="20">
        <f>IFERROR(VLOOKUP($E243,INPUTS!$A$44:$G$103,4,0),SCENARIOS!$K$26)</f>
        <v>0.15</v>
      </c>
      <c r="AD243" s="15">
        <f t="shared" si="93"/>
        <v>33690.6807032274</v>
      </c>
      <c r="AE243" s="20">
        <f>IFERROR(VLOOKUP($E243,INPUTS!$A$44:$G$103,5,0),SCENARIOS!$L$26)</f>
        <v>0.3</v>
      </c>
      <c r="AF243" s="15">
        <f t="shared" si="93"/>
        <v>78113.4653695415</v>
      </c>
      <c r="AG243" s="20">
        <f>IFERROR(VLOOKUP($E243,INPUTS!$A$44:$G$103,6,0),SCENARIOS!$M$26)</f>
        <v>0.4</v>
      </c>
      <c r="AH243" s="15">
        <f t="shared" si="84"/>
        <v>120739.887008854</v>
      </c>
      <c r="AI243" s="20">
        <f>IFERROR(VLOOKUP($E243,INPUTS!$A$44:$G$103,7,0),SCENARIOS!$N$26)</f>
        <v>0.5</v>
      </c>
      <c r="AJ243" s="15">
        <f t="shared" si="85"/>
        <v>174963.275929094</v>
      </c>
      <c r="AL243" t="str">
        <f t="shared" si="87"/>
        <v>Y</v>
      </c>
      <c r="AM243" s="21">
        <f t="shared" si="88"/>
        <v>349926.551858189</v>
      </c>
      <c r="BB243" s="2"/>
      <c r="BC243" s="2" t="str">
        <v>VCP</v>
      </c>
      <c r="BD243" s="15">
        <f>SUMIF($E$4:$E$1277,$BC243,$T$4:$T$1277)*(1+INDEX($Q$4:$Q$1277,MATCH($BC243,$E$4:$E1386,0)))^BD$132</f>
        <v>613909.614</v>
      </c>
      <c r="BE243" s="15">
        <f>SUMIF($E$4:$E$1277,$BC243,$T$4:$T$1277)*(1+INDEX($Q$4:$Q$1277,MATCH($BC243,$E$4:$E1386,0)))^BE$132</f>
        <v>746914.913684364</v>
      </c>
      <c r="BF243" s="15">
        <f>SUMIF($E$4:$E$1277,$BC243,$T$4:$T$1277)*(1+INDEX($Q$4:$Q$1277,MATCH($BC243,$E$4:$E1386,0)))^BF$132</f>
        <v>908736.197579927</v>
      </c>
      <c r="BG243" s="15">
        <f>SUMIF($E$4:$E$1277,$BC243,$T$4:$T$1277)*(1+INDEX($Q$4:$Q$1277,MATCH($BC243,$E$4:$E1386,0)))^BG$132</f>
        <v>1105616.53230156</v>
      </c>
      <c r="BH243" s="15">
        <f>SUMIF($E$4:$E$1277,$BC243,$T$4:$T$1277)*(1+INDEX($Q$4:$Q$1277,MATCH($BC243,$E$4:$E1386,0)))^BH$132</f>
        <v>1345151.56296611</v>
      </c>
      <c r="BI243" s="15">
        <f>SUMIF($E$4:$E$1277,$BC243,$T$4:$T$1277)*(1+INDEX($Q$4:$Q$1277,MATCH($BC243,$E$4:$E1386,0)))^BI$132</f>
        <v>1636582.55325062</v>
      </c>
      <c r="BJ243" s="62">
        <f t="shared" si="90"/>
        <v>1636582.55325062</v>
      </c>
      <c r="BK243" s="63" t="str">
        <f t="shared" si="91"/>
        <v>Y</v>
      </c>
      <c r="BL243" s="15"/>
    </row>
    <row r="244" ht="15" customHeight="1" spans="1:64">
      <c r="A244" s="6" t="s">
        <v>1185</v>
      </c>
      <c r="B244" s="52" t="s">
        <v>389</v>
      </c>
      <c r="C244" s="52" t="s">
        <v>390</v>
      </c>
      <c r="D244" s="52" t="s">
        <v>929</v>
      </c>
      <c r="E244" s="10" t="s">
        <v>200</v>
      </c>
      <c r="F244" s="52" t="s">
        <v>391</v>
      </c>
      <c r="G244" s="52" t="s">
        <v>165</v>
      </c>
      <c r="H244" s="52" t="s">
        <v>264</v>
      </c>
      <c r="I244" s="52" t="s">
        <v>436</v>
      </c>
      <c r="J244" s="52" t="s">
        <v>173</v>
      </c>
      <c r="K244" s="52" t="s">
        <v>931</v>
      </c>
      <c r="L244" s="53" t="s">
        <v>293</v>
      </c>
      <c r="M244" s="13">
        <v>1584</v>
      </c>
      <c r="N244" s="14">
        <f t="shared" si="86"/>
        <v>4.33972602739726</v>
      </c>
      <c r="O244" s="15">
        <v>16500</v>
      </c>
      <c r="P244" s="15">
        <f t="shared" si="94"/>
        <v>26136000</v>
      </c>
      <c r="Q244" s="16">
        <f>IFERROR(VLOOKUP(G244,SCENARIOS!$A$13:$E$18,5,0),0.025)</f>
        <v>0.03</v>
      </c>
      <c r="R244" s="52">
        <f>IFERROR(VLOOKUP(L244,INPUTS!$A$107:$B$120,2,0),0.0082)</f>
        <v>0.0079</v>
      </c>
      <c r="S244" s="52">
        <f t="shared" si="95"/>
        <v>130.35</v>
      </c>
      <c r="T244" s="15">
        <f t="shared" si="96"/>
        <v>206474.4</v>
      </c>
      <c r="U244" s="15">
        <f>T244/INPUTS!$B$7*1000</f>
        <v>258093000</v>
      </c>
      <c r="V244" s="15">
        <f>T244*INPUTS!$B$6</f>
        <v>652459.104</v>
      </c>
      <c r="W244" s="54" t="s">
        <v>396</v>
      </c>
      <c r="X244" s="54" t="s">
        <v>396</v>
      </c>
      <c r="Y244" s="58">
        <f>IFERROR(VLOOKUP(E244,INPUTS!$A$44:$B$103,2,0),0)</f>
        <v>0.02</v>
      </c>
      <c r="Z244" s="15">
        <f t="shared" si="82"/>
        <v>4129.488</v>
      </c>
      <c r="AA244" s="20">
        <f>IFERROR(VLOOKUP(E244,INPUTS!$A$44:$C$103,3,0),SCENARIOS!$J$26)</f>
        <v>0.06</v>
      </c>
      <c r="AB244" s="15">
        <f t="shared" ref="AB244:AF259" si="97">$T244*AA244*(1+$Q244)^AB$2</f>
        <v>14361.6251355989</v>
      </c>
      <c r="AC244" s="20">
        <f>IFERROR(VLOOKUP($E244,INPUTS!$A$44:$G$103,4,0),SCENARIOS!$K$26)</f>
        <v>0.15</v>
      </c>
      <c r="AD244" s="15">
        <f t="shared" si="97"/>
        <v>41622.6492112875</v>
      </c>
      <c r="AE244" s="20">
        <f>IFERROR(VLOOKUP($E244,INPUTS!$A$44:$G$103,5,0),SCENARIOS!$L$26)</f>
        <v>0.3</v>
      </c>
      <c r="AF244" s="15">
        <f t="shared" si="97"/>
        <v>96504.1162686579</v>
      </c>
      <c r="AG244" s="20">
        <f>IFERROR(VLOOKUP($E244,INPUTS!$A$44:$G$103,6,0),SCENARIOS!$M$26)</f>
        <v>0.4</v>
      </c>
      <c r="AH244" s="15">
        <f t="shared" si="84"/>
        <v>149166.293404651</v>
      </c>
      <c r="AI244" s="20">
        <f>IFERROR(VLOOKUP($E244,INPUTS!$A$44:$G$103,7,0),SCENARIOS!$N$26)</f>
        <v>0.5</v>
      </c>
      <c r="AJ244" s="15">
        <f t="shared" si="85"/>
        <v>216155.770879298</v>
      </c>
      <c r="AL244" t="str">
        <f t="shared" si="87"/>
        <v>N</v>
      </c>
      <c r="AM244" s="21">
        <f t="shared" si="88"/>
        <v>432311.541758596</v>
      </c>
      <c r="BB244" s="2"/>
      <c r="BC244" s="2" t="str">
        <v>VIE</v>
      </c>
      <c r="BD244" s="15">
        <f>SUMIF($E$4:$E$1277,$BC244,$T$4:$T$1277)*(1+INDEX($Q$4:$Q$1277,MATCH($BC244,$E$4:$E1387,0)))^BD$132</f>
        <v>845786.42</v>
      </c>
      <c r="BE244" s="15">
        <f>SUMIF($E$4:$E$1277,$BC244,$T$4:$T$1277)*(1+INDEX($Q$4:$Q$1277,MATCH($BC244,$E$4:$E1387,0)))^BE$132</f>
        <v>980498.269101011</v>
      </c>
      <c r="BF244" s="15">
        <f>SUMIF($E$4:$E$1277,$BC244,$T$4:$T$1277)*(1+INDEX($Q$4:$Q$1277,MATCH($BC244,$E$4:$E1387,0)))^BF$132</f>
        <v>1136666.22326483</v>
      </c>
      <c r="BG244" s="15">
        <f>SUMIF($E$4:$E$1277,$BC244,$T$4:$T$1277)*(1+INDEX($Q$4:$Q$1277,MATCH($BC244,$E$4:$E1387,0)))^BG$132</f>
        <v>1317707.68376341</v>
      </c>
      <c r="BH244" s="15">
        <f>SUMIF($E$4:$E$1277,$BC244,$T$4:$T$1277)*(1+INDEX($Q$4:$Q$1277,MATCH($BC244,$E$4:$E1387,0)))^BH$132</f>
        <v>1527584.35529282</v>
      </c>
      <c r="BI244" s="15">
        <f>SUMIF($E$4:$E$1277,$BC244,$T$4:$T$1277)*(1+INDEX($Q$4:$Q$1277,MATCH($BC244,$E$4:$E1387,0)))^BI$132</f>
        <v>1770888.93939725</v>
      </c>
      <c r="BJ244" s="62">
        <f t="shared" si="90"/>
        <v>1770888.93939725</v>
      </c>
      <c r="BK244" s="63" t="str">
        <f t="shared" si="91"/>
        <v>Y</v>
      </c>
      <c r="BL244" s="15"/>
    </row>
    <row r="245" ht="15" customHeight="1" spans="1:64">
      <c r="A245" s="24" t="s">
        <v>1186</v>
      </c>
      <c r="B245" s="52" t="s">
        <v>389</v>
      </c>
      <c r="C245" s="52" t="s">
        <v>390</v>
      </c>
      <c r="D245" s="52" t="s">
        <v>929</v>
      </c>
      <c r="E245" s="10" t="s">
        <v>200</v>
      </c>
      <c r="F245" s="52" t="s">
        <v>391</v>
      </c>
      <c r="G245" s="52" t="s">
        <v>165</v>
      </c>
      <c r="H245" s="52" t="s">
        <v>267</v>
      </c>
      <c r="I245" s="52" t="s">
        <v>436</v>
      </c>
      <c r="J245" s="52" t="s">
        <v>173</v>
      </c>
      <c r="K245" s="52" t="s">
        <v>931</v>
      </c>
      <c r="L245" s="53" t="s">
        <v>293</v>
      </c>
      <c r="M245" s="13">
        <v>1584</v>
      </c>
      <c r="N245" s="14">
        <f t="shared" si="86"/>
        <v>4.33972602739726</v>
      </c>
      <c r="O245" s="15">
        <v>16700</v>
      </c>
      <c r="P245" s="15">
        <f t="shared" si="94"/>
        <v>26452800</v>
      </c>
      <c r="Q245" s="16">
        <f>IFERROR(VLOOKUP(G245,SCENARIOS!$A$13:$E$18,5,0),0.025)</f>
        <v>0.03</v>
      </c>
      <c r="R245" s="52">
        <f>IFERROR(VLOOKUP(L245,INPUTS!$A$107:$B$120,2,0),0.0082)</f>
        <v>0.0079</v>
      </c>
      <c r="S245" s="52">
        <f t="shared" si="95"/>
        <v>131.93</v>
      </c>
      <c r="T245" s="15">
        <f t="shared" si="96"/>
        <v>208977.12</v>
      </c>
      <c r="U245" s="15">
        <f>T245/INPUTS!$B$7*1000</f>
        <v>261221400</v>
      </c>
      <c r="V245" s="15">
        <f>T245*INPUTS!$B$6</f>
        <v>660367.6992</v>
      </c>
      <c r="W245" s="54" t="s">
        <v>396</v>
      </c>
      <c r="X245" s="54" t="s">
        <v>396</v>
      </c>
      <c r="Y245" s="58">
        <f>IFERROR(VLOOKUP(E245,INPUTS!$A$44:$B$103,2,0),0)</f>
        <v>0.02</v>
      </c>
      <c r="Z245" s="15">
        <f t="shared" si="82"/>
        <v>4179.5424</v>
      </c>
      <c r="AA245" s="20">
        <f>IFERROR(VLOOKUP(E245,INPUTS!$A$44:$C$103,3,0),SCENARIOS!$J$26)</f>
        <v>0.06</v>
      </c>
      <c r="AB245" s="15">
        <f t="shared" si="97"/>
        <v>14535.7054402728</v>
      </c>
      <c r="AC245" s="20">
        <f>IFERROR(VLOOKUP($E245,INPUTS!$A$44:$G$103,4,0),SCENARIOS!$K$26)</f>
        <v>0.15</v>
      </c>
      <c r="AD245" s="15">
        <f t="shared" si="97"/>
        <v>42127.1661714243</v>
      </c>
      <c r="AE245" s="20">
        <f>IFERROR(VLOOKUP($E245,INPUTS!$A$44:$G$103,5,0),SCENARIOS!$L$26)</f>
        <v>0.3</v>
      </c>
      <c r="AF245" s="15">
        <f t="shared" si="97"/>
        <v>97673.8631325204</v>
      </c>
      <c r="AG245" s="20">
        <f>IFERROR(VLOOKUP($E245,INPUTS!$A$44:$G$103,6,0),SCENARIOS!$M$26)</f>
        <v>0.4</v>
      </c>
      <c r="AH245" s="15">
        <f t="shared" si="84"/>
        <v>150974.369688343</v>
      </c>
      <c r="AI245" s="20">
        <f>IFERROR(VLOOKUP($E245,INPUTS!$A$44:$G$103,7,0),SCENARIOS!$N$26)</f>
        <v>0.5</v>
      </c>
      <c r="AJ245" s="15">
        <f t="shared" si="85"/>
        <v>218775.84082935</v>
      </c>
      <c r="AL245" t="str">
        <f t="shared" si="87"/>
        <v>N</v>
      </c>
      <c r="AM245" s="21">
        <f t="shared" si="88"/>
        <v>437551.6816587</v>
      </c>
      <c r="BB245" s="2"/>
      <c r="BC245" s="2" t="str">
        <v>VKO</v>
      </c>
      <c r="BD245" s="15">
        <f>SUMIF($E$4:$E$1277,$BC245,$T$4:$T$1277)*(1+INDEX($Q$4:$Q$1277,MATCH($BC245,$E$4:$E1388,0)))^BD$132</f>
        <v>230490</v>
      </c>
      <c r="BE245" s="15">
        <f>SUMIF($E$4:$E$1277,$BC245,$T$4:$T$1277)*(1+INDEX($Q$4:$Q$1277,MATCH($BC245,$E$4:$E1388,0)))^BE$132</f>
        <v>267201.081385407</v>
      </c>
      <c r="BF245" s="15">
        <f>SUMIF($E$4:$E$1277,$BC245,$T$4:$T$1277)*(1+INDEX($Q$4:$Q$1277,MATCH($BC245,$E$4:$E1388,0)))^BF$132</f>
        <v>309759.286275027</v>
      </c>
      <c r="BG245" s="15">
        <f>SUMIF($E$4:$E$1277,$BC245,$T$4:$T$1277)*(1+INDEX($Q$4:$Q$1277,MATCH($BC245,$E$4:$E1388,0)))^BG$132</f>
        <v>359095.90985231</v>
      </c>
      <c r="BH245" s="15">
        <f>SUMIF($E$4:$E$1277,$BC245,$T$4:$T$1277)*(1+INDEX($Q$4:$Q$1277,MATCH($BC245,$E$4:$E1388,0)))^BH$132</f>
        <v>416290.578478953</v>
      </c>
      <c r="BI245" s="15">
        <f>SUMIF($E$4:$E$1277,$BC245,$T$4:$T$1277)*(1+INDEX($Q$4:$Q$1277,MATCH($BC245,$E$4:$E1388,0)))^BI$132</f>
        <v>482594.875006</v>
      </c>
      <c r="BJ245" s="62">
        <f t="shared" si="90"/>
        <v>482594.875006</v>
      </c>
      <c r="BK245" s="63" t="str">
        <f t="shared" si="91"/>
        <v>Y</v>
      </c>
      <c r="BL245" s="15"/>
    </row>
    <row r="246" ht="15" customHeight="1" spans="1:64">
      <c r="A246" s="6" t="s">
        <v>1187</v>
      </c>
      <c r="B246" s="52" t="s">
        <v>389</v>
      </c>
      <c r="C246" s="52" t="s">
        <v>390</v>
      </c>
      <c r="D246" s="52" t="s">
        <v>929</v>
      </c>
      <c r="E246" s="10" t="s">
        <v>200</v>
      </c>
      <c r="F246" s="52" t="s">
        <v>391</v>
      </c>
      <c r="G246" s="52" t="s">
        <v>165</v>
      </c>
      <c r="H246" s="52" t="s">
        <v>545</v>
      </c>
      <c r="I246" s="52" t="s">
        <v>544</v>
      </c>
      <c r="J246" s="52" t="s">
        <v>173</v>
      </c>
      <c r="K246" s="52" t="s">
        <v>931</v>
      </c>
      <c r="L246" s="53" t="s">
        <v>291</v>
      </c>
      <c r="M246" s="13">
        <v>2377</v>
      </c>
      <c r="N246" s="14">
        <f t="shared" si="86"/>
        <v>6.51232876712329</v>
      </c>
      <c r="O246" s="15">
        <v>9100</v>
      </c>
      <c r="P246" s="15">
        <f t="shared" si="94"/>
        <v>21630700</v>
      </c>
      <c r="Q246" s="16">
        <f>IFERROR(VLOOKUP(G246,SCENARIOS!$A$13:$E$18,5,0),0.025)</f>
        <v>0.03</v>
      </c>
      <c r="R246" s="52">
        <f>IFERROR(VLOOKUP(L246,INPUTS!$A$107:$B$120,2,0),0.0082)</f>
        <v>0.0079</v>
      </c>
      <c r="S246" s="52">
        <f t="shared" si="95"/>
        <v>71.89</v>
      </c>
      <c r="T246" s="15">
        <f t="shared" si="96"/>
        <v>170882.53</v>
      </c>
      <c r="U246" s="15">
        <f>T246/INPUTS!$B$7*1000</f>
        <v>213603162.5</v>
      </c>
      <c r="V246" s="15">
        <f>T246*INPUTS!$B$6</f>
        <v>539988.7948</v>
      </c>
      <c r="W246" s="54" t="s">
        <v>396</v>
      </c>
      <c r="X246" s="54" t="s">
        <v>396</v>
      </c>
      <c r="Y246" s="67">
        <f>IFERROR(VLOOKUP(E246,INPUTS!$A$44:$B$103,2,0),0)</f>
        <v>0.02</v>
      </c>
      <c r="Z246" s="15">
        <f t="shared" si="82"/>
        <v>3417.6506</v>
      </c>
      <c r="AA246" s="20">
        <f>IFERROR(VLOOKUP(E246,INPUTS!$A$44:$C$103,3,0),SCENARIOS!$J$26)</f>
        <v>0.06</v>
      </c>
      <c r="AB246" s="15">
        <f t="shared" si="97"/>
        <v>11885.9812067875</v>
      </c>
      <c r="AC246" s="20">
        <f>IFERROR(VLOOKUP($E246,INPUTS!$A$44:$G$103,4,0),SCENARIOS!$K$26)</f>
        <v>0.15</v>
      </c>
      <c r="AD246" s="15">
        <f t="shared" si="97"/>
        <v>34447.7746516145</v>
      </c>
      <c r="AE246" s="20">
        <f>IFERROR(VLOOKUP($E246,INPUTS!$A$44:$G$103,5,0),SCENARIOS!$L$26)</f>
        <v>0.3</v>
      </c>
      <c r="AF246" s="15">
        <f t="shared" si="97"/>
        <v>79868.8241418908</v>
      </c>
      <c r="AG246" s="20">
        <f>IFERROR(VLOOKUP($E246,INPUTS!$A$44:$G$103,6,0),SCENARIOS!$M$26)</f>
        <v>0.4</v>
      </c>
      <c r="AH246" s="15">
        <f t="shared" si="84"/>
        <v>123453.142896693</v>
      </c>
      <c r="AI246" s="20">
        <f>IFERROR(VLOOKUP($E246,INPUTS!$A$44:$G$103,7,0),SCENARIOS!$N$26)</f>
        <v>0.5</v>
      </c>
      <c r="AJ246" s="15">
        <f t="shared" si="85"/>
        <v>178895.034938737</v>
      </c>
      <c r="AL246" t="str">
        <f t="shared" si="87"/>
        <v>Y</v>
      </c>
      <c r="AM246" s="21">
        <f t="shared" si="88"/>
        <v>357790.069877474</v>
      </c>
      <c r="BB246" s="2"/>
      <c r="BC246" s="2" t="str">
        <v>WAW</v>
      </c>
      <c r="BD246" s="15">
        <f>SUMIF($E$4:$E$1277,$BC246,$T$4:$T$1277)*(1+INDEX($Q$4:$Q$1277,MATCH($BC246,$E$4:$E1389,0)))^BD$132</f>
        <v>803289.84</v>
      </c>
      <c r="BE246" s="15">
        <f>SUMIF($E$4:$E$1277,$BC246,$T$4:$T$1277)*(1+INDEX($Q$4:$Q$1277,MATCH($BC246,$E$4:$E1389,0)))^BE$132</f>
        <v>931233.085660595</v>
      </c>
      <c r="BF246" s="15">
        <f>SUMIF($E$4:$E$1277,$BC246,$T$4:$T$1277)*(1+INDEX($Q$4:$Q$1277,MATCH($BC246,$E$4:$E1389,0)))^BF$132</f>
        <v>1079554.37333672</v>
      </c>
      <c r="BG246" s="15">
        <f>SUMIF($E$4:$E$1277,$BC246,$T$4:$T$1277)*(1+INDEX($Q$4:$Q$1277,MATCH($BC246,$E$4:$E1389,0)))^BG$132</f>
        <v>1251499.39680644</v>
      </c>
      <c r="BH246" s="15">
        <f>SUMIF($E$4:$E$1277,$BC246,$T$4:$T$1277)*(1+INDEX($Q$4:$Q$1277,MATCH($BC246,$E$4:$E1389,0)))^BH$132</f>
        <v>1450830.8047198</v>
      </c>
      <c r="BI246" s="15">
        <f>SUMIF($E$4:$E$1277,$BC246,$T$4:$T$1277)*(1+INDEX($Q$4:$Q$1277,MATCH($BC246,$E$4:$E1389,0)))^BI$132</f>
        <v>1681910.53810746</v>
      </c>
      <c r="BJ246" s="62">
        <f t="shared" si="90"/>
        <v>1681910.53810746</v>
      </c>
      <c r="BK246" s="63" t="str">
        <f t="shared" si="91"/>
        <v>Y</v>
      </c>
      <c r="BL246" s="15"/>
    </row>
    <row r="247" ht="15" customHeight="1" spans="1:64">
      <c r="A247" s="24" t="s">
        <v>1188</v>
      </c>
      <c r="B247" s="52" t="s">
        <v>389</v>
      </c>
      <c r="C247" s="52" t="s">
        <v>390</v>
      </c>
      <c r="D247" s="52" t="s">
        <v>929</v>
      </c>
      <c r="E247" s="10" t="s">
        <v>200</v>
      </c>
      <c r="F247" s="52" t="s">
        <v>391</v>
      </c>
      <c r="G247" s="52" t="s">
        <v>165</v>
      </c>
      <c r="H247" s="52" t="s">
        <v>529</v>
      </c>
      <c r="I247" s="52" t="s">
        <v>528</v>
      </c>
      <c r="J247" s="52" t="s">
        <v>173</v>
      </c>
      <c r="K247" s="52" t="s">
        <v>931</v>
      </c>
      <c r="L247" s="53" t="s">
        <v>293</v>
      </c>
      <c r="M247" s="13">
        <v>1584</v>
      </c>
      <c r="N247" s="14">
        <f t="shared" si="86"/>
        <v>4.33972602739726</v>
      </c>
      <c r="O247" s="15">
        <v>10600</v>
      </c>
      <c r="P247" s="15">
        <f t="shared" si="94"/>
        <v>16790400</v>
      </c>
      <c r="Q247" s="16">
        <f>IFERROR(VLOOKUP(G247,SCENARIOS!$A$13:$E$18,5,0),0.025)</f>
        <v>0.03</v>
      </c>
      <c r="R247" s="52">
        <f>IFERROR(VLOOKUP(L247,INPUTS!$A$107:$B$120,2,0),0.0082)</f>
        <v>0.0079</v>
      </c>
      <c r="S247" s="52">
        <f t="shared" si="95"/>
        <v>83.74</v>
      </c>
      <c r="T247" s="15">
        <f t="shared" si="96"/>
        <v>132644.16</v>
      </c>
      <c r="U247" s="15">
        <f>T247/INPUTS!$B$7*1000</f>
        <v>165805200</v>
      </c>
      <c r="V247" s="15">
        <f>T247*INPUTS!$B$6</f>
        <v>419155.5456</v>
      </c>
      <c r="W247" s="54" t="s">
        <v>396</v>
      </c>
      <c r="X247" s="54" t="s">
        <v>396</v>
      </c>
      <c r="Y247" s="67">
        <f>IFERROR(VLOOKUP(E247,INPUTS!$A$44:$B$103,2,0),0)</f>
        <v>0.02</v>
      </c>
      <c r="Z247" s="15">
        <f t="shared" si="82"/>
        <v>2652.8832</v>
      </c>
      <c r="AA247" s="20">
        <f>IFERROR(VLOOKUP(E247,INPUTS!$A$44:$C$103,3,0),SCENARIOS!$J$26)</f>
        <v>0.06</v>
      </c>
      <c r="AB247" s="15">
        <f t="shared" si="97"/>
        <v>9226.25614771806</v>
      </c>
      <c r="AC247" s="20">
        <f>IFERROR(VLOOKUP($E247,INPUTS!$A$44:$G$103,4,0),SCENARIOS!$K$26)</f>
        <v>0.15</v>
      </c>
      <c r="AD247" s="15">
        <f t="shared" si="97"/>
        <v>26739.3988872514</v>
      </c>
      <c r="AE247" s="20">
        <f>IFERROR(VLOOKUP($E247,INPUTS!$A$44:$G$103,5,0),SCENARIOS!$L$26)</f>
        <v>0.3</v>
      </c>
      <c r="AF247" s="15">
        <f t="shared" si="97"/>
        <v>61996.5837847135</v>
      </c>
      <c r="AG247" s="20">
        <f>IFERROR(VLOOKUP($E247,INPUTS!$A$44:$G$103,6,0),SCENARIOS!$M$26)</f>
        <v>0.4</v>
      </c>
      <c r="AH247" s="15">
        <f t="shared" si="84"/>
        <v>95828.0430357149</v>
      </c>
      <c r="AI247" s="20">
        <f>IFERROR(VLOOKUP($E247,INPUTS!$A$44:$G$103,7,0),SCENARIOS!$N$26)</f>
        <v>0.5</v>
      </c>
      <c r="AJ247" s="15">
        <f t="shared" si="85"/>
        <v>138863.707352761</v>
      </c>
      <c r="AL247" t="str">
        <f t="shared" si="87"/>
        <v>N</v>
      </c>
      <c r="AM247" s="21">
        <f t="shared" si="88"/>
        <v>277727.414705522</v>
      </c>
      <c r="BB247" s="2"/>
      <c r="BC247" s="2" t="str">
        <v>WRO</v>
      </c>
      <c r="BD247" s="15">
        <f>SUMIF($E$4:$E$1277,$BC247,$T$4:$T$1277)*(1+INDEX($Q$4:$Q$1277,MATCH($BC247,$E$4:$E1390,0)))^BD$132</f>
        <v>365142.96</v>
      </c>
      <c r="BE247" s="15">
        <f>SUMIF($E$4:$E$1277,$BC247,$T$4:$T$1277)*(1+INDEX($Q$4:$Q$1277,MATCH($BC247,$E$4:$E1390,0)))^BE$132</f>
        <v>423300.766941162</v>
      </c>
      <c r="BF247" s="15">
        <f>SUMIF($E$4:$E$1277,$BC247,$T$4:$T$1277)*(1+INDEX($Q$4:$Q$1277,MATCH($BC247,$E$4:$E1390,0)))^BF$132</f>
        <v>490721.604746195</v>
      </c>
      <c r="BG247" s="15">
        <f>SUMIF($E$4:$E$1277,$BC247,$T$4:$T$1277)*(1+INDEX($Q$4:$Q$1277,MATCH($BC247,$E$4:$E1390,0)))^BG$132</f>
        <v>568880.834081156</v>
      </c>
      <c r="BH247" s="15">
        <f>SUMIF($E$4:$E$1277,$BC247,$T$4:$T$1277)*(1+INDEX($Q$4:$Q$1277,MATCH($BC247,$E$4:$E1390,0)))^BH$132</f>
        <v>659488.802316444</v>
      </c>
      <c r="BI247" s="15">
        <f>SUMIF($E$4:$E$1277,$BC247,$T$4:$T$1277)*(1+INDEX($Q$4:$Q$1277,MATCH($BC247,$E$4:$E1390,0)))^BI$132</f>
        <v>764528.270816611</v>
      </c>
      <c r="BJ247" s="62">
        <f t="shared" si="90"/>
        <v>764528.270816611</v>
      </c>
      <c r="BK247" s="63" t="str">
        <f t="shared" si="91"/>
        <v>Y</v>
      </c>
      <c r="BL247" s="15"/>
    </row>
    <row r="248" ht="15" customHeight="1" spans="1:64">
      <c r="A248" s="6" t="s">
        <v>1189</v>
      </c>
      <c r="B248" s="52" t="s">
        <v>389</v>
      </c>
      <c r="C248" s="52" t="s">
        <v>390</v>
      </c>
      <c r="D248" s="52" t="s">
        <v>929</v>
      </c>
      <c r="E248" s="10" t="s">
        <v>200</v>
      </c>
      <c r="F248" s="52" t="s">
        <v>391</v>
      </c>
      <c r="G248" s="52" t="s">
        <v>165</v>
      </c>
      <c r="H248" s="52" t="s">
        <v>673</v>
      </c>
      <c r="I248" s="52" t="s">
        <v>439</v>
      </c>
      <c r="J248" s="52" t="s">
        <v>177</v>
      </c>
      <c r="K248" s="52" t="s">
        <v>931</v>
      </c>
      <c r="L248" s="53" t="s">
        <v>291</v>
      </c>
      <c r="M248" s="13">
        <v>1584</v>
      </c>
      <c r="N248" s="14">
        <f t="shared" si="86"/>
        <v>4.33972602739726</v>
      </c>
      <c r="O248" s="15">
        <v>5000</v>
      </c>
      <c r="P248" s="15">
        <f t="shared" si="94"/>
        <v>7920000</v>
      </c>
      <c r="Q248" s="16">
        <f>IFERROR(VLOOKUP(G248,SCENARIOS!$A$13:$E$18,5,0),0.025)</f>
        <v>0.03</v>
      </c>
      <c r="R248" s="52">
        <f>IFERROR(VLOOKUP(L248,INPUTS!$A$107:$B$120,2,0),0.0082)</f>
        <v>0.0079</v>
      </c>
      <c r="S248" s="52">
        <f t="shared" si="95"/>
        <v>39.5</v>
      </c>
      <c r="T248" s="15">
        <f t="shared" si="96"/>
        <v>62568</v>
      </c>
      <c r="U248" s="15">
        <f>T248/INPUTS!$B$7*1000</f>
        <v>78210000</v>
      </c>
      <c r="V248" s="15">
        <f>T248*INPUTS!$B$6</f>
        <v>197714.88</v>
      </c>
      <c r="W248" s="54" t="s">
        <v>396</v>
      </c>
      <c r="X248" s="54" t="s">
        <v>396</v>
      </c>
      <c r="Y248" s="67">
        <f>IFERROR(VLOOKUP(E248,INPUTS!$A$44:$B$103,2,0),0)</f>
        <v>0.02</v>
      </c>
      <c r="Z248" s="15">
        <f t="shared" si="82"/>
        <v>1251.36</v>
      </c>
      <c r="AA248" s="20">
        <f>IFERROR(VLOOKUP(E248,INPUTS!$A$44:$C$103,3,0),SCENARIOS!$J$26)</f>
        <v>0.06</v>
      </c>
      <c r="AB248" s="15">
        <f t="shared" si="97"/>
        <v>4352.00761684814</v>
      </c>
      <c r="AC248" s="20">
        <f>IFERROR(VLOOKUP($E248,INPUTS!$A$44:$G$103,4,0),SCENARIOS!$K$26)</f>
        <v>0.15</v>
      </c>
      <c r="AD248" s="15">
        <f t="shared" si="97"/>
        <v>12612.9240034205</v>
      </c>
      <c r="AE248" s="20">
        <f>IFERROR(VLOOKUP($E248,INPUTS!$A$44:$G$103,5,0),SCENARIOS!$L$26)</f>
        <v>0.3</v>
      </c>
      <c r="AF248" s="15">
        <f t="shared" si="97"/>
        <v>29243.671596563</v>
      </c>
      <c r="AG248" s="20">
        <f>IFERROR(VLOOKUP($E248,INPUTS!$A$44:$G$103,6,0),SCENARIOS!$M$26)</f>
        <v>0.4</v>
      </c>
      <c r="AH248" s="15">
        <f t="shared" si="84"/>
        <v>45201.9070923184</v>
      </c>
      <c r="AI248" s="20">
        <f>IFERROR(VLOOKUP($E248,INPUTS!$A$44:$G$103,7,0),SCENARIOS!$N$26)</f>
        <v>0.5</v>
      </c>
      <c r="AJ248" s="15">
        <f t="shared" si="85"/>
        <v>65501.7487513024</v>
      </c>
      <c r="AL248" t="str">
        <f t="shared" si="87"/>
        <v>Y</v>
      </c>
      <c r="AM248" s="21">
        <f t="shared" si="88"/>
        <v>131003.497502605</v>
      </c>
      <c r="BB248" s="2"/>
      <c r="BC248" s="2" t="str">
        <v>WUH</v>
      </c>
      <c r="BD248" s="15">
        <f>SUMIF($E$4:$E$1277,$BC248,$T$4:$T$1277)*(1+INDEX($Q$4:$Q$1277,MATCH($BC248,$E$4:$E1391,0)))^BD$132</f>
        <v>241207.59</v>
      </c>
      <c r="BE248" s="15">
        <f>SUMIF($E$4:$E$1277,$BC248,$T$4:$T$1277)*(1+INDEX($Q$4:$Q$1277,MATCH($BC248,$E$4:$E1391,0)))^BE$132</f>
        <v>307848.799852059</v>
      </c>
      <c r="BF248" s="15">
        <f>SUMIF($E$4:$E$1277,$BC248,$T$4:$T$1277)*(1+INDEX($Q$4:$Q$1277,MATCH($BC248,$E$4:$E1391,0)))^BF$132</f>
        <v>392901.747288936</v>
      </c>
      <c r="BG248" s="15">
        <f>SUMIF($E$4:$E$1277,$BC248,$T$4:$T$1277)*(1+INDEX($Q$4:$Q$1277,MATCH($BC248,$E$4:$E1391,0)))^BG$132</f>
        <v>501453.255938904</v>
      </c>
      <c r="BH248" s="15">
        <f>SUMIF($E$4:$E$1277,$BC248,$T$4:$T$1277)*(1+INDEX($Q$4:$Q$1277,MATCH($BC248,$E$4:$E1391,0)))^BH$132</f>
        <v>639995.545010416</v>
      </c>
      <c r="BI248" s="15">
        <f>SUMIF($E$4:$E$1277,$BC248,$T$4:$T$1277)*(1+INDEX($Q$4:$Q$1277,MATCH($BC248,$E$4:$E1391,0)))^BI$132</f>
        <v>816814.514178933</v>
      </c>
      <c r="BJ248" s="62">
        <f t="shared" si="90"/>
        <v>816814.514178933</v>
      </c>
      <c r="BK248" s="63" t="str">
        <f t="shared" si="91"/>
        <v>Y</v>
      </c>
      <c r="BL248" s="15"/>
    </row>
    <row r="249" ht="15" customHeight="1" spans="1:64">
      <c r="A249" s="24" t="s">
        <v>1190</v>
      </c>
      <c r="B249" s="52" t="s">
        <v>389</v>
      </c>
      <c r="C249" s="52" t="s">
        <v>390</v>
      </c>
      <c r="D249" s="52" t="s">
        <v>929</v>
      </c>
      <c r="E249" s="10" t="s">
        <v>200</v>
      </c>
      <c r="F249" s="52" t="s">
        <v>391</v>
      </c>
      <c r="G249" s="52" t="s">
        <v>165</v>
      </c>
      <c r="H249" s="52" t="s">
        <v>448</v>
      </c>
      <c r="I249" s="52" t="s">
        <v>447</v>
      </c>
      <c r="J249" s="52" t="s">
        <v>177</v>
      </c>
      <c r="K249" s="52" t="s">
        <v>931</v>
      </c>
      <c r="L249" s="53" t="s">
        <v>291</v>
      </c>
      <c r="M249" s="13">
        <v>2377</v>
      </c>
      <c r="N249" s="14">
        <f t="shared" si="86"/>
        <v>6.51232876712329</v>
      </c>
      <c r="O249" s="15">
        <v>4900</v>
      </c>
      <c r="P249" s="15">
        <f t="shared" si="94"/>
        <v>11647300</v>
      </c>
      <c r="Q249" s="16">
        <f>IFERROR(VLOOKUP(G249,SCENARIOS!$A$13:$E$18,5,0),0.025)</f>
        <v>0.03</v>
      </c>
      <c r="R249" s="52">
        <f>IFERROR(VLOOKUP(L249,INPUTS!$A$107:$B$120,2,0),0.0082)</f>
        <v>0.0079</v>
      </c>
      <c r="S249" s="52">
        <f t="shared" si="95"/>
        <v>38.71</v>
      </c>
      <c r="T249" s="15">
        <f t="shared" si="96"/>
        <v>92013.67</v>
      </c>
      <c r="U249" s="15">
        <f>T249/INPUTS!$B$7*1000</f>
        <v>115017087.5</v>
      </c>
      <c r="V249" s="15">
        <f>T249*INPUTS!$B$6</f>
        <v>290763.1972</v>
      </c>
      <c r="W249" s="54" t="s">
        <v>396</v>
      </c>
      <c r="X249" s="54" t="s">
        <v>396</v>
      </c>
      <c r="Y249" s="67">
        <f>IFERROR(VLOOKUP(E249,INPUTS!$A$44:$B$103,2,0),0)</f>
        <v>0.02</v>
      </c>
      <c r="Z249" s="15">
        <f t="shared" si="82"/>
        <v>1840.2734</v>
      </c>
      <c r="AA249" s="20">
        <f>IFERROR(VLOOKUP(E249,INPUTS!$A$44:$C$103,3,0),SCENARIOS!$J$26)</f>
        <v>0.06</v>
      </c>
      <c r="AB249" s="15">
        <f t="shared" si="97"/>
        <v>6400.14372673174</v>
      </c>
      <c r="AC249" s="20">
        <f>IFERROR(VLOOKUP($E249,INPUTS!$A$44:$G$103,4,0),SCENARIOS!$K$26)</f>
        <v>0.15</v>
      </c>
      <c r="AD249" s="15">
        <f t="shared" si="97"/>
        <v>18548.8017354847</v>
      </c>
      <c r="AE249" s="20">
        <f>IFERROR(VLOOKUP($E249,INPUTS!$A$44:$G$103,5,0),SCENARIOS!$L$26)</f>
        <v>0.3</v>
      </c>
      <c r="AF249" s="15">
        <f t="shared" si="97"/>
        <v>43006.2899225566</v>
      </c>
      <c r="AG249" s="20">
        <f>IFERROR(VLOOKUP($E249,INPUTS!$A$44:$G$103,6,0),SCENARIOS!$M$26)</f>
        <v>0.4</v>
      </c>
      <c r="AH249" s="15">
        <f t="shared" si="84"/>
        <v>66474.7692520656</v>
      </c>
      <c r="AI249" s="20">
        <f>IFERROR(VLOOKUP($E249,INPUTS!$A$44:$G$103,7,0),SCENARIOS!$N$26)</f>
        <v>0.5</v>
      </c>
      <c r="AJ249" s="15">
        <f t="shared" si="85"/>
        <v>96328.095736243</v>
      </c>
      <c r="AL249" t="str">
        <f t="shared" si="87"/>
        <v>Y</v>
      </c>
      <c r="AM249" s="21">
        <f t="shared" si="88"/>
        <v>192656.191472486</v>
      </c>
      <c r="BB249" s="2"/>
      <c r="BC249" s="2" t="str">
        <v>YIP</v>
      </c>
      <c r="BD249" s="15">
        <f>SUMIF($E$4:$E$1277,$BC249,$T$4:$T$1277)*(1+INDEX($Q$4:$Q$1277,MATCH($BC249,$E$4:$E1392,0)))^BD$132</f>
        <v>271292.16</v>
      </c>
      <c r="BE249" s="15">
        <f>SUMIF($E$4:$E$1277,$BC249,$T$4:$T$1277)*(1+INDEX($Q$4:$Q$1277,MATCH($BC249,$E$4:$E1392,0)))^BE$132</f>
        <v>306942.177916837</v>
      </c>
      <c r="BF249" s="15">
        <f>SUMIF($E$4:$E$1277,$BC249,$T$4:$T$1277)*(1+INDEX($Q$4:$Q$1277,MATCH($BC249,$E$4:$E1392,0)))^BF$132</f>
        <v>347276.900977645</v>
      </c>
      <c r="BG249" s="15">
        <f>SUMIF($E$4:$E$1277,$BC249,$T$4:$T$1277)*(1+INDEX($Q$4:$Q$1277,MATCH($BC249,$E$4:$E1392,0)))^BG$132</f>
        <v>392911.937913312</v>
      </c>
      <c r="BH249" s="15">
        <f>SUMIF($E$4:$E$1277,$BC249,$T$4:$T$1277)*(1+INDEX($Q$4:$Q$1277,MATCH($BC249,$E$4:$E1392,0)))^BH$132</f>
        <v>444543.793497892</v>
      </c>
      <c r="BI249" s="15">
        <f>SUMIF($E$4:$E$1277,$BC249,$T$4:$T$1277)*(1+INDEX($Q$4:$Q$1277,MATCH($BC249,$E$4:$E1392,0)))^BI$132</f>
        <v>502960.498953069</v>
      </c>
      <c r="BJ249" s="62">
        <f t="shared" si="90"/>
        <v>502960.498953069</v>
      </c>
      <c r="BK249" s="63" t="str">
        <f t="shared" si="91"/>
        <v>Y</v>
      </c>
      <c r="BL249" s="15"/>
    </row>
    <row r="250" ht="15" customHeight="1" spans="1:64">
      <c r="A250" s="6" t="s">
        <v>1191</v>
      </c>
      <c r="B250" s="52" t="s">
        <v>389</v>
      </c>
      <c r="C250" s="52" t="s">
        <v>390</v>
      </c>
      <c r="D250" s="52" t="s">
        <v>929</v>
      </c>
      <c r="E250" s="10" t="s">
        <v>200</v>
      </c>
      <c r="F250" s="52" t="s">
        <v>391</v>
      </c>
      <c r="G250" s="52" t="s">
        <v>165</v>
      </c>
      <c r="H250" s="52" t="s">
        <v>444</v>
      </c>
      <c r="I250" s="52" t="s">
        <v>443</v>
      </c>
      <c r="J250" s="52" t="s">
        <v>177</v>
      </c>
      <c r="K250" s="52" t="s">
        <v>931</v>
      </c>
      <c r="L250" s="53" t="s">
        <v>291</v>
      </c>
      <c r="M250" s="13">
        <v>2377</v>
      </c>
      <c r="N250" s="14">
        <f t="shared" si="86"/>
        <v>6.51232876712329</v>
      </c>
      <c r="O250" s="15">
        <v>4800</v>
      </c>
      <c r="P250" s="15">
        <f t="shared" si="94"/>
        <v>11409600</v>
      </c>
      <c r="Q250" s="16">
        <f>IFERROR(VLOOKUP(G250,SCENARIOS!$A$13:$E$18,5,0),0.025)</f>
        <v>0.03</v>
      </c>
      <c r="R250" s="52">
        <f>IFERROR(VLOOKUP(L250,INPUTS!$A$107:$B$120,2,0),0.0082)</f>
        <v>0.0079</v>
      </c>
      <c r="S250" s="52">
        <f t="shared" si="95"/>
        <v>37.92</v>
      </c>
      <c r="T250" s="15">
        <f t="shared" si="96"/>
        <v>90135.84</v>
      </c>
      <c r="U250" s="15">
        <f>T250/INPUTS!$B$7*1000</f>
        <v>112669800</v>
      </c>
      <c r="V250" s="15">
        <f>T250*INPUTS!$B$6</f>
        <v>284829.2544</v>
      </c>
      <c r="W250" s="54" t="s">
        <v>396</v>
      </c>
      <c r="X250" s="54" t="s">
        <v>396</v>
      </c>
      <c r="Y250" s="67">
        <f>IFERROR(VLOOKUP(E250,INPUTS!$A$44:$B$103,2,0),0)</f>
        <v>0.02</v>
      </c>
      <c r="Z250" s="15">
        <f t="shared" si="82"/>
        <v>1802.7168</v>
      </c>
      <c r="AA250" s="20">
        <f>IFERROR(VLOOKUP(E250,INPUTS!$A$44:$C$103,3,0),SCENARIOS!$J$26)</f>
        <v>0.06</v>
      </c>
      <c r="AB250" s="15">
        <f t="shared" si="97"/>
        <v>6269.52854863517</v>
      </c>
      <c r="AC250" s="20">
        <f>IFERROR(VLOOKUP($E250,INPUTS!$A$44:$G$103,4,0),SCENARIOS!$K$26)</f>
        <v>0.15</v>
      </c>
      <c r="AD250" s="15">
        <f t="shared" si="97"/>
        <v>18170.2547612912</v>
      </c>
      <c r="AE250" s="20">
        <f>IFERROR(VLOOKUP($E250,INPUTS!$A$44:$G$103,5,0),SCENARIOS!$L$26)</f>
        <v>0.3</v>
      </c>
      <c r="AF250" s="15">
        <f t="shared" si="97"/>
        <v>42128.610536382</v>
      </c>
      <c r="AG250" s="20">
        <f>IFERROR(VLOOKUP($E250,INPUTS!$A$44:$G$103,6,0),SCENARIOS!$M$26)</f>
        <v>0.4</v>
      </c>
      <c r="AH250" s="15">
        <f t="shared" si="84"/>
        <v>65118.1413081459</v>
      </c>
      <c r="AI250" s="20">
        <f>IFERROR(VLOOKUP($E250,INPUTS!$A$44:$G$103,7,0),SCENARIOS!$N$26)</f>
        <v>0.5</v>
      </c>
      <c r="AJ250" s="15">
        <f t="shared" si="85"/>
        <v>94362.2162314217</v>
      </c>
      <c r="AL250" t="str">
        <f t="shared" si="87"/>
        <v>Y</v>
      </c>
      <c r="AM250" s="21">
        <f t="shared" si="88"/>
        <v>188724.432462843</v>
      </c>
      <c r="BB250" s="2"/>
      <c r="BC250" s="2" t="str">
        <v>YUL</v>
      </c>
      <c r="BD250" s="15">
        <f>SUMIF($E$4:$E$1277,$BC250,$T$4:$T$1277)*(1+INDEX($Q$4:$Q$1277,MATCH($BC250,$E$4:$E1393,0)))^BD$132</f>
        <v>38383.365</v>
      </c>
      <c r="BE250" s="15">
        <f>SUMIF($E$4:$E$1277,$BC250,$T$4:$T$1277)*(1+INDEX($Q$4:$Q$1277,MATCH($BC250,$E$4:$E1393,0)))^BE$132</f>
        <v>43427.2543993786</v>
      </c>
      <c r="BF250" s="15">
        <f>SUMIF($E$4:$E$1277,$BC250,$T$4:$T$1277)*(1+INDEX($Q$4:$Q$1277,MATCH($BC250,$E$4:$E1393,0)))^BF$132</f>
        <v>49133.9522907474</v>
      </c>
      <c r="BG250" s="15">
        <f>SUMIF($E$4:$E$1277,$BC250,$T$4:$T$1277)*(1+INDEX($Q$4:$Q$1277,MATCH($BC250,$E$4:$E1393,0)))^BG$132</f>
        <v>55590.5571535278</v>
      </c>
      <c r="BH250" s="15">
        <f>SUMIF($E$4:$E$1277,$BC250,$T$4:$T$1277)*(1+INDEX($Q$4:$Q$1277,MATCH($BC250,$E$4:$E1393,0)))^BH$132</f>
        <v>62895.612922667</v>
      </c>
      <c r="BI250" s="15">
        <f>SUMIF($E$4:$E$1277,$BC250,$T$4:$T$1277)*(1+INDEX($Q$4:$Q$1277,MATCH($BC250,$E$4:$E1393,0)))^BI$132</f>
        <v>71160.6130154951</v>
      </c>
      <c r="BJ250" s="62">
        <f t="shared" si="90"/>
        <v>71160.6130154951</v>
      </c>
      <c r="BK250" s="63" t="str">
        <f t="shared" si="91"/>
        <v>Y</v>
      </c>
      <c r="BL250" s="15"/>
    </row>
    <row r="251" ht="15" customHeight="1" spans="1:64">
      <c r="A251" s="24" t="s">
        <v>1192</v>
      </c>
      <c r="B251" s="52" t="s">
        <v>389</v>
      </c>
      <c r="C251" s="52" t="s">
        <v>390</v>
      </c>
      <c r="D251" s="52" t="s">
        <v>929</v>
      </c>
      <c r="E251" s="10" t="s">
        <v>200</v>
      </c>
      <c r="F251" s="52" t="s">
        <v>391</v>
      </c>
      <c r="G251" s="52" t="s">
        <v>165</v>
      </c>
      <c r="H251" s="52" t="s">
        <v>783</v>
      </c>
      <c r="I251" s="52" t="s">
        <v>443</v>
      </c>
      <c r="J251" s="52" t="s">
        <v>177</v>
      </c>
      <c r="K251" s="52" t="s">
        <v>931</v>
      </c>
      <c r="L251" s="53" t="s">
        <v>291</v>
      </c>
      <c r="M251" s="13">
        <v>1584</v>
      </c>
      <c r="N251" s="14">
        <f t="shared" si="86"/>
        <v>4.33972602739726</v>
      </c>
      <c r="O251" s="15">
        <v>5200</v>
      </c>
      <c r="P251" s="15">
        <f t="shared" si="94"/>
        <v>8236800</v>
      </c>
      <c r="Q251" s="16">
        <f>IFERROR(VLOOKUP(G251,SCENARIOS!$A$13:$E$18,5,0),0.025)</f>
        <v>0.03</v>
      </c>
      <c r="R251" s="52">
        <f>IFERROR(VLOOKUP(L251,INPUTS!$A$107:$B$120,2,0),0.0082)</f>
        <v>0.0079</v>
      </c>
      <c r="S251" s="52">
        <f t="shared" si="95"/>
        <v>41.08</v>
      </c>
      <c r="T251" s="15">
        <f t="shared" si="96"/>
        <v>65070.72</v>
      </c>
      <c r="U251" s="15">
        <f>T251/INPUTS!$B$7*1000</f>
        <v>81338400</v>
      </c>
      <c r="V251" s="15">
        <f>T251*INPUTS!$B$6</f>
        <v>205623.4752</v>
      </c>
      <c r="W251" s="54" t="s">
        <v>396</v>
      </c>
      <c r="X251" s="54" t="s">
        <v>396</v>
      </c>
      <c r="Y251" s="67">
        <f>IFERROR(VLOOKUP(E251,INPUTS!$A$44:$B$103,2,0),0)</f>
        <v>0.02</v>
      </c>
      <c r="Z251" s="15">
        <f t="shared" si="82"/>
        <v>1301.4144</v>
      </c>
      <c r="AA251" s="20">
        <f>IFERROR(VLOOKUP(E251,INPUTS!$A$44:$C$103,3,0),SCENARIOS!$J$26)</f>
        <v>0.06</v>
      </c>
      <c r="AB251" s="15">
        <f t="shared" si="97"/>
        <v>4526.08792152207</v>
      </c>
      <c r="AC251" s="20">
        <f>IFERROR(VLOOKUP($E251,INPUTS!$A$44:$G$103,4,0),SCENARIOS!$K$26)</f>
        <v>0.15</v>
      </c>
      <c r="AD251" s="15">
        <f t="shared" si="97"/>
        <v>13117.4409635573</v>
      </c>
      <c r="AE251" s="20">
        <f>IFERROR(VLOOKUP($E251,INPUTS!$A$44:$G$103,5,0),SCENARIOS!$L$26)</f>
        <v>0.3</v>
      </c>
      <c r="AF251" s="15">
        <f t="shared" si="97"/>
        <v>30413.4184604255</v>
      </c>
      <c r="AG251" s="20">
        <f>IFERROR(VLOOKUP($E251,INPUTS!$A$44:$G$103,6,0),SCENARIOS!$M$26)</f>
        <v>0.4</v>
      </c>
      <c r="AH251" s="15">
        <f t="shared" si="84"/>
        <v>47009.9833760111</v>
      </c>
      <c r="AI251" s="20">
        <f>IFERROR(VLOOKUP($E251,INPUTS!$A$44:$G$103,7,0),SCENARIOS!$N$26)</f>
        <v>0.5</v>
      </c>
      <c r="AJ251" s="15">
        <f t="shared" si="85"/>
        <v>68121.8187013545</v>
      </c>
      <c r="AL251" t="str">
        <f t="shared" si="87"/>
        <v>Y</v>
      </c>
      <c r="AM251" s="21">
        <f t="shared" si="88"/>
        <v>136243.637402709</v>
      </c>
      <c r="BB251" s="2"/>
      <c r="BC251" s="2" t="str">
        <v>YVR</v>
      </c>
      <c r="BD251" s="15">
        <f>SUMIF($E$4:$E$1277,$BC251,$T$4:$T$1277)*(1+INDEX($Q$4:$Q$1277,MATCH($BC251,$E$4:$E1394,0)))^BD$132</f>
        <v>488087.143</v>
      </c>
      <c r="BE251" s="15">
        <f>SUMIF($E$4:$E$1277,$BC251,$T$4:$T$1277)*(1+INDEX($Q$4:$Q$1277,MATCH($BC251,$E$4:$E1394,0)))^BE$132</f>
        <v>552225.802196521</v>
      </c>
      <c r="BF251" s="15">
        <f>SUMIF($E$4:$E$1277,$BC251,$T$4:$T$1277)*(1+INDEX($Q$4:$Q$1277,MATCH($BC251,$E$4:$E1394,0)))^BF$132</f>
        <v>624792.807975257</v>
      </c>
      <c r="BG251" s="15">
        <f>SUMIF($E$4:$E$1277,$BC251,$T$4:$T$1277)*(1+INDEX($Q$4:$Q$1277,MATCH($BC251,$E$4:$E1394,0)))^BG$132</f>
        <v>706895.714298201</v>
      </c>
      <c r="BH251" s="15">
        <f>SUMIF($E$4:$E$1277,$BC251,$T$4:$T$1277)*(1+INDEX($Q$4:$Q$1277,MATCH($BC251,$E$4:$E1394,0)))^BH$132</f>
        <v>799787.616814169</v>
      </c>
      <c r="BI251" s="15">
        <f>SUMIF($E$4:$E$1277,$BC251,$T$4:$T$1277)*(1+INDEX($Q$4:$Q$1277,MATCH($BC251,$E$4:$E1394,0)))^BI$132</f>
        <v>904886.278231771</v>
      </c>
      <c r="BJ251" s="62">
        <f t="shared" si="90"/>
        <v>904886.278231771</v>
      </c>
      <c r="BK251" s="63" t="str">
        <f t="shared" si="91"/>
        <v>Y</v>
      </c>
      <c r="BL251" s="15"/>
    </row>
    <row r="252" ht="15" customHeight="1" spans="1:64">
      <c r="A252" s="6" t="s">
        <v>1193</v>
      </c>
      <c r="B252" s="52" t="s">
        <v>389</v>
      </c>
      <c r="C252" s="52" t="s">
        <v>390</v>
      </c>
      <c r="D252" s="52" t="s">
        <v>929</v>
      </c>
      <c r="E252" s="10" t="s">
        <v>200</v>
      </c>
      <c r="F252" s="52" t="s">
        <v>391</v>
      </c>
      <c r="G252" s="52" t="s">
        <v>165</v>
      </c>
      <c r="H252" s="52" t="s">
        <v>636</v>
      </c>
      <c r="I252" s="52" t="s">
        <v>635</v>
      </c>
      <c r="J252" s="52" t="s">
        <v>177</v>
      </c>
      <c r="K252" s="52" t="s">
        <v>931</v>
      </c>
      <c r="L252" s="53" t="s">
        <v>282</v>
      </c>
      <c r="M252" s="13">
        <v>2377</v>
      </c>
      <c r="N252" s="14">
        <f t="shared" si="86"/>
        <v>6.51232876712329</v>
      </c>
      <c r="O252" s="15">
        <v>2900</v>
      </c>
      <c r="P252" s="15">
        <f t="shared" si="94"/>
        <v>6893300</v>
      </c>
      <c r="Q252" s="16">
        <f>IFERROR(VLOOKUP(G252,SCENARIOS!$A$13:$E$18,5,0),0.025)</f>
        <v>0.03</v>
      </c>
      <c r="R252" s="52">
        <f>IFERROR(VLOOKUP(L252,INPUTS!$A$107:$B$120,2,0),0.0082)</f>
        <v>0.0042</v>
      </c>
      <c r="S252" s="52">
        <f t="shared" si="95"/>
        <v>12.18</v>
      </c>
      <c r="T252" s="15">
        <f t="shared" si="96"/>
        <v>28951.86</v>
      </c>
      <c r="U252" s="15">
        <f>T252/INPUTS!$B$7*1000</f>
        <v>36189825</v>
      </c>
      <c r="V252" s="15">
        <f>T252*INPUTS!$B$6</f>
        <v>91487.8776</v>
      </c>
      <c r="W252" s="54" t="s">
        <v>396</v>
      </c>
      <c r="X252" s="54" t="s">
        <v>396</v>
      </c>
      <c r="Y252" s="67">
        <f>IFERROR(VLOOKUP(E252,INPUTS!$A$44:$B$103,2,0),0)</f>
        <v>0.02</v>
      </c>
      <c r="Z252" s="15">
        <f t="shared" si="82"/>
        <v>579.0372</v>
      </c>
      <c r="AA252" s="20">
        <f>IFERROR(VLOOKUP(E252,INPUTS!$A$44:$C$103,3,0),SCENARIOS!$J$26)</f>
        <v>0.06</v>
      </c>
      <c r="AB252" s="15">
        <f t="shared" si="97"/>
        <v>2013.78844204579</v>
      </c>
      <c r="AC252" s="20">
        <f>IFERROR(VLOOKUP($E252,INPUTS!$A$44:$G$103,4,0),SCENARIOS!$K$26)</f>
        <v>0.15</v>
      </c>
      <c r="AD252" s="15">
        <f t="shared" si="97"/>
        <v>5836.33182997168</v>
      </c>
      <c r="AE252" s="20">
        <f>IFERROR(VLOOKUP($E252,INPUTS!$A$44:$G$103,5,0),SCENARIOS!$L$26)</f>
        <v>0.3</v>
      </c>
      <c r="AF252" s="15">
        <f t="shared" si="97"/>
        <v>13531.8163589961</v>
      </c>
      <c r="AG252" s="20">
        <f>IFERROR(VLOOKUP($E252,INPUTS!$A$44:$G$103,6,0),SCENARIOS!$M$26)</f>
        <v>0.4</v>
      </c>
      <c r="AH252" s="15">
        <f t="shared" si="84"/>
        <v>20916.1118442304</v>
      </c>
      <c r="AI252" s="20">
        <f>IFERROR(VLOOKUP($E252,INPUTS!$A$44:$G$103,7,0),SCENARIOS!$N$26)</f>
        <v>0.5</v>
      </c>
      <c r="AJ252" s="15">
        <f t="shared" si="85"/>
        <v>30309.3827452193</v>
      </c>
      <c r="AL252" t="str">
        <f t="shared" si="87"/>
        <v>Y</v>
      </c>
      <c r="AM252" s="21">
        <f t="shared" si="88"/>
        <v>60618.7654904387</v>
      </c>
      <c r="BB252" s="2"/>
      <c r="BC252" s="2" t="str">
        <v>YYC</v>
      </c>
      <c r="BD252" s="15">
        <f>SUMIF($E$4:$E$1277,$BC252,$T$4:$T$1277)*(1+INDEX($Q$4:$Q$1277,MATCH($BC252,$E$4:$E1395,0)))^BD$132</f>
        <v>1220530.212</v>
      </c>
      <c r="BE252" s="15">
        <f>SUMIF($E$4:$E$1277,$BC252,$T$4:$T$1277)*(1+INDEX($Q$4:$Q$1277,MATCH($BC252,$E$4:$E1395,0)))^BE$132</f>
        <v>1380917.90593794</v>
      </c>
      <c r="BF252" s="15">
        <f>SUMIF($E$4:$E$1277,$BC252,$T$4:$T$1277)*(1+INDEX($Q$4:$Q$1277,MATCH($BC252,$E$4:$E1395,0)))^BF$132</f>
        <v>1562381.8601059</v>
      </c>
      <c r="BG252" s="15">
        <f>SUMIF($E$4:$E$1277,$BC252,$T$4:$T$1277)*(1+INDEX($Q$4:$Q$1277,MATCH($BC252,$E$4:$E1395,0)))^BG$132</f>
        <v>1767691.66819515</v>
      </c>
      <c r="BH252" s="15">
        <f>SUMIF($E$4:$E$1277,$BC252,$T$4:$T$1277)*(1+INDEX($Q$4:$Q$1277,MATCH($BC252,$E$4:$E1395,0)))^BH$132</f>
        <v>1999980.87125432</v>
      </c>
      <c r="BI252" s="15">
        <f>SUMIF($E$4:$E$1277,$BC252,$T$4:$T$1277)*(1+INDEX($Q$4:$Q$1277,MATCH($BC252,$E$4:$E1395,0)))^BI$132</f>
        <v>2262794.78336129</v>
      </c>
      <c r="BJ252" s="62">
        <f t="shared" si="90"/>
        <v>2262794.78336129</v>
      </c>
      <c r="BK252" s="63" t="str">
        <f t="shared" si="91"/>
        <v>Y</v>
      </c>
      <c r="BL252" s="15"/>
    </row>
    <row r="253" ht="15" customHeight="1" spans="1:64">
      <c r="A253" s="24" t="s">
        <v>1194</v>
      </c>
      <c r="B253" s="52" t="s">
        <v>389</v>
      </c>
      <c r="C253" s="52" t="s">
        <v>390</v>
      </c>
      <c r="D253" s="52" t="s">
        <v>929</v>
      </c>
      <c r="E253" s="10" t="s">
        <v>200</v>
      </c>
      <c r="F253" s="52" t="s">
        <v>391</v>
      </c>
      <c r="G253" s="52" t="s">
        <v>165</v>
      </c>
      <c r="H253" s="52" t="s">
        <v>640</v>
      </c>
      <c r="I253" s="52" t="s">
        <v>639</v>
      </c>
      <c r="J253" s="52" t="s">
        <v>185</v>
      </c>
      <c r="K253" s="52" t="s">
        <v>931</v>
      </c>
      <c r="L253" s="53" t="s">
        <v>291</v>
      </c>
      <c r="M253" s="13">
        <v>1584</v>
      </c>
      <c r="N253" s="14">
        <f t="shared" si="86"/>
        <v>4.33972602739726</v>
      </c>
      <c r="O253" s="15">
        <v>6550</v>
      </c>
      <c r="P253" s="15">
        <f t="shared" si="94"/>
        <v>10375200</v>
      </c>
      <c r="Q253" s="16">
        <f>IFERROR(VLOOKUP(G253,SCENARIOS!$A$13:$E$18,5,0),0.025)</f>
        <v>0.03</v>
      </c>
      <c r="R253" s="52">
        <f>IFERROR(VLOOKUP(L253,INPUTS!$A$107:$B$120,2,0),0.0082)</f>
        <v>0.0079</v>
      </c>
      <c r="S253" s="52">
        <f t="shared" si="95"/>
        <v>51.745</v>
      </c>
      <c r="T253" s="15">
        <f t="shared" si="96"/>
        <v>81964.08</v>
      </c>
      <c r="U253" s="15">
        <f>T253/INPUTS!$B$7*1000</f>
        <v>102455100</v>
      </c>
      <c r="V253" s="15">
        <f>T253*INPUTS!$B$6</f>
        <v>259006.4928</v>
      </c>
      <c r="W253" s="54" t="s">
        <v>396</v>
      </c>
      <c r="X253" s="54" t="s">
        <v>396</v>
      </c>
      <c r="Y253" s="67">
        <f>IFERROR(VLOOKUP(E253,INPUTS!$A$44:$B$103,2,0),0)</f>
        <v>0.02</v>
      </c>
      <c r="Z253" s="15">
        <f t="shared" si="82"/>
        <v>1639.2816</v>
      </c>
      <c r="AA253" s="20">
        <f>IFERROR(VLOOKUP(E253,INPUTS!$A$44:$C$103,3,0),SCENARIOS!$J$26)</f>
        <v>0.06</v>
      </c>
      <c r="AB253" s="15">
        <f t="shared" si="97"/>
        <v>5701.12997807107</v>
      </c>
      <c r="AC253" s="20">
        <f>IFERROR(VLOOKUP($E253,INPUTS!$A$44:$G$103,4,0),SCENARIOS!$K$26)</f>
        <v>0.15</v>
      </c>
      <c r="AD253" s="15">
        <f t="shared" si="97"/>
        <v>16522.9304444808</v>
      </c>
      <c r="AE253" s="20">
        <f>IFERROR(VLOOKUP($E253,INPUTS!$A$44:$G$103,5,0),SCENARIOS!$L$26)</f>
        <v>0.3</v>
      </c>
      <c r="AF253" s="15">
        <f t="shared" si="97"/>
        <v>38309.2097914975</v>
      </c>
      <c r="AG253" s="20">
        <f>IFERROR(VLOOKUP($E253,INPUTS!$A$44:$G$103,6,0),SCENARIOS!$M$26)</f>
        <v>0.4</v>
      </c>
      <c r="AH253" s="15">
        <f t="shared" si="84"/>
        <v>59214.498290937</v>
      </c>
      <c r="AI253" s="20">
        <f>IFERROR(VLOOKUP($E253,INPUTS!$A$44:$G$103,7,0),SCENARIOS!$N$26)</f>
        <v>0.5</v>
      </c>
      <c r="AJ253" s="15">
        <f t="shared" si="85"/>
        <v>85807.2908642062</v>
      </c>
      <c r="AL253" t="str">
        <f t="shared" si="87"/>
        <v>N</v>
      </c>
      <c r="AM253" s="21">
        <f t="shared" si="88"/>
        <v>171614.581728412</v>
      </c>
      <c r="BB253" s="2"/>
      <c r="BC253" s="2" t="str">
        <v>YYZ</v>
      </c>
      <c r="BD253" s="15">
        <f>SUMIF($E$4:$E$1277,$BC253,$T$4:$T$1277)*(1+INDEX($Q$4:$Q$1277,MATCH($BC253,$E$4:$E1396,0)))^BD$132</f>
        <v>2518263.325</v>
      </c>
      <c r="BE253" s="15">
        <f>SUMIF($E$4:$E$1277,$BC253,$T$4:$T$1277)*(1+INDEX($Q$4:$Q$1277,MATCH($BC253,$E$4:$E1396,0)))^BE$132</f>
        <v>2849183.80812625</v>
      </c>
      <c r="BF253" s="15">
        <f>SUMIF($E$4:$E$1277,$BC253,$T$4:$T$1277)*(1+INDEX($Q$4:$Q$1277,MATCH($BC253,$E$4:$E1396,0)))^BF$132</f>
        <v>3223589.96054903</v>
      </c>
      <c r="BG253" s="15">
        <f>SUMIF($E$4:$E$1277,$BC253,$T$4:$T$1277)*(1+INDEX($Q$4:$Q$1277,MATCH($BC253,$E$4:$E1396,0)))^BG$132</f>
        <v>3647196.15635694</v>
      </c>
      <c r="BH253" s="15">
        <f>SUMIF($E$4:$E$1277,$BC253,$T$4:$T$1277)*(1+INDEX($Q$4:$Q$1277,MATCH($BC253,$E$4:$E1396,0)))^BH$132</f>
        <v>4126467.68532536</v>
      </c>
      <c r="BI253" s="15">
        <f>SUMIF($E$4:$E$1277,$BC253,$T$4:$T$1277)*(1+INDEX($Q$4:$Q$1277,MATCH($BC253,$E$4:$E1396,0)))^BI$132</f>
        <v>4668719.42940487</v>
      </c>
      <c r="BJ253" s="62">
        <f t="shared" si="90"/>
        <v>4668719.42940487</v>
      </c>
      <c r="BK253" s="63" t="str">
        <f t="shared" si="91"/>
        <v>Y</v>
      </c>
      <c r="BL253" s="15"/>
    </row>
    <row r="254" ht="15" customHeight="1" spans="1:64">
      <c r="A254" s="6" t="s">
        <v>1195</v>
      </c>
      <c r="B254" s="52" t="s">
        <v>389</v>
      </c>
      <c r="C254" s="52" t="s">
        <v>390</v>
      </c>
      <c r="D254" s="52" t="s">
        <v>929</v>
      </c>
      <c r="E254" s="10" t="s">
        <v>200</v>
      </c>
      <c r="F254" s="52" t="s">
        <v>391</v>
      </c>
      <c r="G254" s="52" t="s">
        <v>165</v>
      </c>
      <c r="H254" s="52" t="s">
        <v>644</v>
      </c>
      <c r="I254" s="52" t="s">
        <v>643</v>
      </c>
      <c r="J254" s="52" t="s">
        <v>185</v>
      </c>
      <c r="K254" s="52" t="s">
        <v>931</v>
      </c>
      <c r="L254" s="53" t="s">
        <v>291</v>
      </c>
      <c r="M254" s="13">
        <v>2377</v>
      </c>
      <c r="N254" s="14">
        <f t="shared" si="86"/>
        <v>6.51232876712329</v>
      </c>
      <c r="O254" s="15">
        <v>9000</v>
      </c>
      <c r="P254" s="15">
        <f t="shared" si="94"/>
        <v>21393000</v>
      </c>
      <c r="Q254" s="16">
        <f>IFERROR(VLOOKUP(G254,SCENARIOS!$A$13:$E$18,5,0),0.025)</f>
        <v>0.03</v>
      </c>
      <c r="R254" s="52">
        <f>IFERROR(VLOOKUP(L254,INPUTS!$A$107:$B$120,2,0),0.0082)</f>
        <v>0.0079</v>
      </c>
      <c r="S254" s="52">
        <f t="shared" si="95"/>
        <v>71.1</v>
      </c>
      <c r="T254" s="15">
        <f t="shared" si="96"/>
        <v>169004.7</v>
      </c>
      <c r="U254" s="15">
        <f>T254/INPUTS!$B$7*1000</f>
        <v>211255875</v>
      </c>
      <c r="V254" s="15">
        <f>T254*INPUTS!$B$6</f>
        <v>534054.852</v>
      </c>
      <c r="W254" s="54" t="s">
        <v>396</v>
      </c>
      <c r="X254" s="54" t="s">
        <v>396</v>
      </c>
      <c r="Y254" s="67">
        <f>IFERROR(VLOOKUP(E254,INPUTS!$A$44:$B$103,2,0),0)</f>
        <v>0.02</v>
      </c>
      <c r="Z254" s="15">
        <f t="shared" si="82"/>
        <v>3380.094</v>
      </c>
      <c r="AA254" s="20">
        <f>IFERROR(VLOOKUP(E254,INPUTS!$A$44:$C$103,3,0),SCENARIOS!$J$26)</f>
        <v>0.06</v>
      </c>
      <c r="AB254" s="15">
        <f t="shared" si="97"/>
        <v>11755.366028691</v>
      </c>
      <c r="AC254" s="20">
        <f>IFERROR(VLOOKUP($E254,INPUTS!$A$44:$G$103,4,0),SCENARIOS!$K$26)</f>
        <v>0.15</v>
      </c>
      <c r="AD254" s="15">
        <f t="shared" si="97"/>
        <v>34069.2276774209</v>
      </c>
      <c r="AE254" s="20">
        <f>IFERROR(VLOOKUP($E254,INPUTS!$A$44:$G$103,5,0),SCENARIOS!$L$26)</f>
        <v>0.3</v>
      </c>
      <c r="AF254" s="15">
        <f t="shared" si="97"/>
        <v>78991.1447557162</v>
      </c>
      <c r="AG254" s="20">
        <f>IFERROR(VLOOKUP($E254,INPUTS!$A$44:$G$103,6,0),SCENARIOS!$M$26)</f>
        <v>0.4</v>
      </c>
      <c r="AH254" s="15">
        <f t="shared" si="84"/>
        <v>122096.514952774</v>
      </c>
      <c r="AI254" s="20">
        <f>IFERROR(VLOOKUP($E254,INPUTS!$A$44:$G$103,7,0),SCENARIOS!$N$26)</f>
        <v>0.5</v>
      </c>
      <c r="AJ254" s="15">
        <f t="shared" si="85"/>
        <v>176929.155433916</v>
      </c>
      <c r="AL254" t="str">
        <f t="shared" si="87"/>
        <v>Y</v>
      </c>
      <c r="AM254" s="21">
        <f t="shared" si="88"/>
        <v>353858.310867832</v>
      </c>
      <c r="BB254" s="2"/>
      <c r="BC254" s="2" t="str">
        <v>ZRH</v>
      </c>
      <c r="BD254" s="15">
        <f>SUMIF($E$4:$E$1277,$BC254,$T$4:$T$1277)*(1+INDEX($Q$4:$Q$1277,MATCH($BC254,$E$4:$E1397,0)))^BD$132</f>
        <v>1628938.88</v>
      </c>
      <c r="BE254" s="15">
        <f>SUMIF($E$4:$E$1277,$BC254,$T$4:$T$1277)*(1+INDEX($Q$4:$Q$1277,MATCH($BC254,$E$4:$E1397,0)))^BE$132</f>
        <v>1888386.61220328</v>
      </c>
      <c r="BF254" s="15">
        <f>SUMIF($E$4:$E$1277,$BC254,$T$4:$T$1277)*(1+INDEX($Q$4:$Q$1277,MATCH($BC254,$E$4:$E1397,0)))^BF$132</f>
        <v>2189157.64178247</v>
      </c>
      <c r="BG254" s="15">
        <f>SUMIF($E$4:$E$1277,$BC254,$T$4:$T$1277)*(1+INDEX($Q$4:$Q$1277,MATCH($BC254,$E$4:$E1397,0)))^BG$132</f>
        <v>2537833.69867414</v>
      </c>
      <c r="BH254" s="15">
        <f>SUMIF($E$4:$E$1277,$BC254,$T$4:$T$1277)*(1+INDEX($Q$4:$Q$1277,MATCH($BC254,$E$4:$E1397,0)))^BH$132</f>
        <v>2942044.81175781</v>
      </c>
      <c r="BI254" s="15">
        <f>SUMIF($E$4:$E$1277,$BC254,$T$4:$T$1277)*(1+INDEX($Q$4:$Q$1277,MATCH($BC254,$E$4:$E1397,0)))^BI$132</f>
        <v>3410636.27569965</v>
      </c>
      <c r="BJ254" s="68">
        <f t="shared" si="90"/>
        <v>3410636.27569965</v>
      </c>
      <c r="BK254" s="69" t="str">
        <f t="shared" si="91"/>
        <v>Y</v>
      </c>
      <c r="BL254" s="15"/>
    </row>
    <row r="255" ht="15" customHeight="1" spans="1:64">
      <c r="A255" s="24" t="s">
        <v>1196</v>
      </c>
      <c r="B255" s="52" t="s">
        <v>389</v>
      </c>
      <c r="C255" s="52" t="s">
        <v>390</v>
      </c>
      <c r="D255" s="52" t="s">
        <v>929</v>
      </c>
      <c r="E255" s="10" t="s">
        <v>200</v>
      </c>
      <c r="F255" s="52" t="s">
        <v>391</v>
      </c>
      <c r="G255" s="52" t="s">
        <v>165</v>
      </c>
      <c r="H255" s="52" t="s">
        <v>1213</v>
      </c>
      <c r="I255" s="52" t="s">
        <v>1214</v>
      </c>
      <c r="J255" s="52" t="s">
        <v>185</v>
      </c>
      <c r="K255" s="52" t="s">
        <v>931</v>
      </c>
      <c r="L255" s="53" t="s">
        <v>288</v>
      </c>
      <c r="M255" s="13">
        <v>1584</v>
      </c>
      <c r="N255" s="14">
        <f t="shared" si="86"/>
        <v>4.33972602739726</v>
      </c>
      <c r="O255" s="15">
        <v>5600</v>
      </c>
      <c r="P255" s="15">
        <f t="shared" si="94"/>
        <v>8870400</v>
      </c>
      <c r="Q255" s="16">
        <f>IFERROR(VLOOKUP(G255,SCENARIOS!$A$13:$E$18,5,0),0.025)</f>
        <v>0.03</v>
      </c>
      <c r="R255" s="52">
        <f>IFERROR(VLOOKUP(L255,INPUTS!$A$107:$B$120,2,0),0.0082)</f>
        <v>0.0085</v>
      </c>
      <c r="S255" s="52">
        <f t="shared" si="95"/>
        <v>47.6</v>
      </c>
      <c r="T255" s="15">
        <f t="shared" si="96"/>
        <v>75398.4</v>
      </c>
      <c r="U255" s="15">
        <f>T255/INPUTS!$B$7*1000</f>
        <v>94248000</v>
      </c>
      <c r="V255" s="15">
        <f>T255*INPUTS!$B$6</f>
        <v>238258.944</v>
      </c>
      <c r="W255" s="54" t="s">
        <v>396</v>
      </c>
      <c r="X255" s="54" t="s">
        <v>396</v>
      </c>
      <c r="Y255" s="67">
        <f>IFERROR(VLOOKUP(E255,INPUTS!$A$44:$B$103,2,0),0)</f>
        <v>0.02</v>
      </c>
      <c r="Z255" s="15">
        <f t="shared" si="82"/>
        <v>1507.968</v>
      </c>
      <c r="AA255" s="20">
        <f>IFERROR(VLOOKUP(E255,INPUTS!$A$44:$C$103,3,0),SCENARIOS!$J$26)</f>
        <v>0.06</v>
      </c>
      <c r="AB255" s="15">
        <f t="shared" si="97"/>
        <v>5244.44462182207</v>
      </c>
      <c r="AC255" s="20">
        <f>IFERROR(VLOOKUP($E255,INPUTS!$A$44:$G$103,4,0),SCENARIOS!$K$26)</f>
        <v>0.15</v>
      </c>
      <c r="AD255" s="15">
        <f t="shared" si="97"/>
        <v>15199.371710451</v>
      </c>
      <c r="AE255" s="20">
        <f>IFERROR(VLOOKUP($E255,INPUTS!$A$44:$G$103,5,0),SCENARIOS!$L$26)</f>
        <v>0.3</v>
      </c>
      <c r="AF255" s="15">
        <f t="shared" si="97"/>
        <v>35240.4751391493</v>
      </c>
      <c r="AG255" s="20">
        <f>IFERROR(VLOOKUP($E255,INPUTS!$A$44:$G$103,6,0),SCENARIOS!$M$26)</f>
        <v>0.4</v>
      </c>
      <c r="AH255" s="15">
        <f t="shared" si="84"/>
        <v>54471.1589264393</v>
      </c>
      <c r="AI255" s="20">
        <f>IFERROR(VLOOKUP($E255,INPUTS!$A$44:$G$103,7,0),SCENARIOS!$N$26)</f>
        <v>0.5</v>
      </c>
      <c r="AJ255" s="15">
        <f t="shared" si="85"/>
        <v>78933.7529256202</v>
      </c>
      <c r="AL255" t="str">
        <f t="shared" si="87"/>
        <v>N</v>
      </c>
      <c r="AM255" s="21">
        <f t="shared" si="88"/>
        <v>157867.50585124</v>
      </c>
      <c r="BC255" s="2">
        <v>0</v>
      </c>
    </row>
    <row r="256" ht="15" customHeight="1" spans="1:64">
      <c r="A256" s="6" t="s">
        <v>1197</v>
      </c>
      <c r="B256" s="52" t="s">
        <v>389</v>
      </c>
      <c r="C256" s="52" t="s">
        <v>390</v>
      </c>
      <c r="D256" s="52" t="s">
        <v>929</v>
      </c>
      <c r="E256" s="10" t="s">
        <v>200</v>
      </c>
      <c r="F256" s="52" t="s">
        <v>391</v>
      </c>
      <c r="G256" s="52" t="s">
        <v>165</v>
      </c>
      <c r="H256" s="52" t="s">
        <v>1216</v>
      </c>
      <c r="I256" s="52" t="s">
        <v>1217</v>
      </c>
      <c r="J256" s="52" t="s">
        <v>185</v>
      </c>
      <c r="K256" s="52" t="s">
        <v>931</v>
      </c>
      <c r="L256" s="53" t="s">
        <v>288</v>
      </c>
      <c r="M256" s="13">
        <v>2377</v>
      </c>
      <c r="N256" s="14">
        <f t="shared" si="86"/>
        <v>6.51232876712329</v>
      </c>
      <c r="O256" s="15">
        <v>5100</v>
      </c>
      <c r="P256" s="15">
        <f t="shared" si="94"/>
        <v>12122700</v>
      </c>
      <c r="Q256" s="16">
        <f>IFERROR(VLOOKUP(G256,SCENARIOS!$A$13:$E$18,5,0),0.025)</f>
        <v>0.03</v>
      </c>
      <c r="R256" s="52">
        <f>IFERROR(VLOOKUP(L256,INPUTS!$A$107:$B$120,2,0),0.0082)</f>
        <v>0.0085</v>
      </c>
      <c r="S256" s="52">
        <f t="shared" si="95"/>
        <v>43.35</v>
      </c>
      <c r="T256" s="15">
        <f t="shared" si="96"/>
        <v>103042.95</v>
      </c>
      <c r="U256" s="15">
        <f>T256/INPUTS!$B$7*1000</f>
        <v>128803687.5</v>
      </c>
      <c r="V256" s="15">
        <f>T256*INPUTS!$B$6</f>
        <v>325615.722</v>
      </c>
      <c r="W256" s="54" t="s">
        <v>396</v>
      </c>
      <c r="X256" s="54" t="s">
        <v>396</v>
      </c>
      <c r="Y256" s="67">
        <f>IFERROR(VLOOKUP(E256,INPUTS!$A$44:$B$103,2,0),0)</f>
        <v>0.02</v>
      </c>
      <c r="Z256" s="15">
        <f t="shared" si="82"/>
        <v>2060.859</v>
      </c>
      <c r="AA256" s="20">
        <f>IFERROR(VLOOKUP(E256,INPUTS!$A$44:$C$103,3,0),SCENARIOS!$J$26)</f>
        <v>0.06</v>
      </c>
      <c r="AB256" s="15">
        <f t="shared" si="97"/>
        <v>7167.30122846347</v>
      </c>
      <c r="AC256" s="20">
        <f>IFERROR(VLOOKUP($E256,INPUTS!$A$44:$G$103,4,0),SCENARIOS!$K$26)</f>
        <v>0.15</v>
      </c>
      <c r="AD256" s="15">
        <f t="shared" si="97"/>
        <v>20772.1662421406</v>
      </c>
      <c r="AE256" s="20">
        <f>IFERROR(VLOOKUP($E256,INPUTS!$A$44:$G$103,5,0),SCENARIOS!$L$26)</f>
        <v>0.3</v>
      </c>
      <c r="AF256" s="15">
        <f t="shared" si="97"/>
        <v>48161.2675831265</v>
      </c>
      <c r="AG256" s="20">
        <f>IFERROR(VLOOKUP($E256,INPUTS!$A$44:$G$103,6,0),SCENARIOS!$M$26)</f>
        <v>0.4</v>
      </c>
      <c r="AH256" s="15">
        <f t="shared" si="84"/>
        <v>74442.8118593914</v>
      </c>
      <c r="AI256" s="20">
        <f>IFERROR(VLOOKUP($E256,INPUTS!$A$44:$G$103,7,0),SCENARIOS!$N$26)</f>
        <v>0.5</v>
      </c>
      <c r="AJ256" s="15">
        <f t="shared" si="85"/>
        <v>107874.527258231</v>
      </c>
      <c r="AL256" t="str">
        <f t="shared" si="87"/>
        <v>N</v>
      </c>
      <c r="AM256" s="21">
        <f t="shared" si="88"/>
        <v>215749.054516463</v>
      </c>
      <c r="BC256" s="2" t="s">
        <v>940</v>
      </c>
      <c r="BD256" s="15">
        <f>SUM(BD134:BD254)</f>
        <v>161440404.7865</v>
      </c>
      <c r="BE256" s="15">
        <f t="shared" ref="BE256:BI256" si="98">SUM(BE134:BE254)</f>
        <v>194491771.269711</v>
      </c>
      <c r="BF256" s="15">
        <f t="shared" si="98"/>
        <v>234846829.078768</v>
      </c>
      <c r="BG256" s="15">
        <f t="shared" si="98"/>
        <v>284224736.948778</v>
      </c>
      <c r="BH256" s="15">
        <f t="shared" si="98"/>
        <v>344768917.89455</v>
      </c>
      <c r="BI256" s="15">
        <f t="shared" si="98"/>
        <v>419155289.543295</v>
      </c>
    </row>
    <row r="257" ht="15" customHeight="1" spans="1:61">
      <c r="A257" s="24" t="s">
        <v>1198</v>
      </c>
      <c r="B257" s="52" t="s">
        <v>389</v>
      </c>
      <c r="C257" s="52" t="s">
        <v>390</v>
      </c>
      <c r="D257" s="52" t="s">
        <v>929</v>
      </c>
      <c r="E257" s="10" t="s">
        <v>200</v>
      </c>
      <c r="F257" s="52" t="s">
        <v>391</v>
      </c>
      <c r="G257" s="52" t="s">
        <v>165</v>
      </c>
      <c r="H257" s="52" t="s">
        <v>456</v>
      </c>
      <c r="I257" s="52" t="s">
        <v>455</v>
      </c>
      <c r="J257" s="52" t="s">
        <v>185</v>
      </c>
      <c r="K257" s="52" t="s">
        <v>931</v>
      </c>
      <c r="L257" s="53" t="s">
        <v>291</v>
      </c>
      <c r="M257" s="13">
        <v>1584</v>
      </c>
      <c r="N257" s="14">
        <f t="shared" si="86"/>
        <v>4.33972602739726</v>
      </c>
      <c r="O257" s="15">
        <v>5600</v>
      </c>
      <c r="P257" s="15">
        <f t="shared" si="94"/>
        <v>8870400</v>
      </c>
      <c r="Q257" s="16">
        <f>IFERROR(VLOOKUP(G257,SCENARIOS!$A$13:$E$18,5,0),0.025)</f>
        <v>0.03</v>
      </c>
      <c r="R257" s="52">
        <f>IFERROR(VLOOKUP(L257,INPUTS!$A$107:$B$120,2,0),0.0082)</f>
        <v>0.0079</v>
      </c>
      <c r="S257" s="52">
        <f t="shared" si="95"/>
        <v>44.24</v>
      </c>
      <c r="T257" s="15">
        <f t="shared" si="96"/>
        <v>70076.16</v>
      </c>
      <c r="U257" s="15">
        <f>T257/INPUTS!$B$7*1000</f>
        <v>87595200</v>
      </c>
      <c r="V257" s="15">
        <f>T257*INPUTS!$B$6</f>
        <v>221440.6656</v>
      </c>
      <c r="W257" s="54" t="s">
        <v>396</v>
      </c>
      <c r="X257" s="54" t="s">
        <v>396</v>
      </c>
      <c r="Y257" s="67">
        <f>IFERROR(VLOOKUP(E257,INPUTS!$A$44:$B$103,2,0),0)</f>
        <v>0.02</v>
      </c>
      <c r="Z257" s="15">
        <f t="shared" si="82"/>
        <v>1401.5232</v>
      </c>
      <c r="AA257" s="20">
        <f>IFERROR(VLOOKUP(E257,INPUTS!$A$44:$C$103,3,0),SCENARIOS!$J$26)</f>
        <v>0.06</v>
      </c>
      <c r="AB257" s="15">
        <f t="shared" si="97"/>
        <v>4874.24853086992</v>
      </c>
      <c r="AC257" s="20">
        <f>IFERROR(VLOOKUP($E257,INPUTS!$A$44:$G$103,4,0),SCENARIOS!$K$26)</f>
        <v>0.15</v>
      </c>
      <c r="AD257" s="15">
        <f t="shared" si="97"/>
        <v>14126.4748838309</v>
      </c>
      <c r="AE257" s="20">
        <f>IFERROR(VLOOKUP($E257,INPUTS!$A$44:$G$103,5,0),SCENARIOS!$L$26)</f>
        <v>0.3</v>
      </c>
      <c r="AF257" s="15">
        <f t="shared" si="97"/>
        <v>32752.9121881505</v>
      </c>
      <c r="AG257" s="20">
        <f>IFERROR(VLOOKUP($E257,INPUTS!$A$44:$G$103,6,0),SCENARIOS!$M$26)</f>
        <v>0.4</v>
      </c>
      <c r="AH257" s="15">
        <f t="shared" si="84"/>
        <v>50626.1359433965</v>
      </c>
      <c r="AI257" s="20">
        <f>IFERROR(VLOOKUP($E257,INPUTS!$A$44:$G$103,7,0),SCENARIOS!$N$26)</f>
        <v>0.5</v>
      </c>
      <c r="AJ257" s="15">
        <f t="shared" si="85"/>
        <v>73361.9586014587</v>
      </c>
      <c r="AL257" t="str">
        <f t="shared" si="87"/>
        <v>N</v>
      </c>
      <c r="AM257" s="21">
        <f t="shared" si="88"/>
        <v>146723.917202917</v>
      </c>
      <c r="BC257" s="2"/>
    </row>
    <row r="258" ht="15" customHeight="1" spans="1:61">
      <c r="A258" s="6" t="s">
        <v>1199</v>
      </c>
      <c r="B258" s="52" t="s">
        <v>389</v>
      </c>
      <c r="C258" s="52" t="s">
        <v>390</v>
      </c>
      <c r="D258" s="52" t="s">
        <v>929</v>
      </c>
      <c r="E258" s="10" t="s">
        <v>208</v>
      </c>
      <c r="F258" s="52" t="s">
        <v>391</v>
      </c>
      <c r="G258" s="52" t="s">
        <v>165</v>
      </c>
      <c r="H258" s="52" t="s">
        <v>245</v>
      </c>
      <c r="I258" s="52" t="s">
        <v>930</v>
      </c>
      <c r="J258" s="52" t="s">
        <v>169</v>
      </c>
      <c r="K258" s="52" t="s">
        <v>931</v>
      </c>
      <c r="L258" s="53" t="s">
        <v>291</v>
      </c>
      <c r="M258" s="13">
        <v>3167</v>
      </c>
      <c r="N258" s="14">
        <f t="shared" si="86"/>
        <v>8.67671232876712</v>
      </c>
      <c r="O258" s="15">
        <v>8200</v>
      </c>
      <c r="P258" s="15">
        <f t="shared" si="94"/>
        <v>25969400</v>
      </c>
      <c r="Q258" s="16">
        <f>IFERROR(VLOOKUP(G258,SCENARIOS!$A$13:$E$18,5,0),0.025)</f>
        <v>0.03</v>
      </c>
      <c r="R258" s="52">
        <f>IFERROR(VLOOKUP(L258,INPUTS!$A$107:$B$120,2,0),0.0082)</f>
        <v>0.0079</v>
      </c>
      <c r="S258" s="52">
        <f t="shared" si="95"/>
        <v>64.78</v>
      </c>
      <c r="T258" s="15">
        <f t="shared" si="96"/>
        <v>205158.26</v>
      </c>
      <c r="U258" s="15">
        <f>T258/INPUTS!$B$7*1000</f>
        <v>256447825</v>
      </c>
      <c r="V258" s="15">
        <f>T258*INPUTS!$B$6</f>
        <v>648300.1016</v>
      </c>
      <c r="W258" s="54" t="s">
        <v>396</v>
      </c>
      <c r="X258" s="54" t="s">
        <v>396</v>
      </c>
      <c r="Y258" s="67">
        <f>IFERROR(VLOOKUP(E258,INPUTS!$A$44:$B$103,2,0),0)</f>
        <v>0.02</v>
      </c>
      <c r="Z258" s="15">
        <f t="shared" si="82"/>
        <v>4103.1652</v>
      </c>
      <c r="AA258" s="20">
        <f>IFERROR(VLOOKUP(E258,INPUTS!$A$44:$C$103,3,0),SCENARIOS!$J$26)</f>
        <v>0.06</v>
      </c>
      <c r="AB258" s="15">
        <f t="shared" si="97"/>
        <v>14270.0791167899</v>
      </c>
      <c r="AC258" s="20">
        <f>IFERROR(VLOOKUP($E258,INPUTS!$A$44:$G$103,4,0),SCENARIOS!$K$26)</f>
        <v>0.15</v>
      </c>
      <c r="AD258" s="15">
        <f t="shared" si="97"/>
        <v>41357.331895761</v>
      </c>
      <c r="AE258" s="20">
        <f>IFERROR(VLOOKUP($E258,INPUTS!$A$44:$G$103,5,0),SCENARIOS!$L$26)</f>
        <v>0.3</v>
      </c>
      <c r="AF258" s="15">
        <f t="shared" si="97"/>
        <v>95888.9652979524</v>
      </c>
      <c r="AG258" s="20">
        <f>IFERROR(VLOOKUP($E258,INPUTS!$A$44:$G$103,6,0),SCENARIOS!$M$26)</f>
        <v>0.4</v>
      </c>
      <c r="AH258" s="15">
        <f t="shared" si="84"/>
        <v>148215.455308491</v>
      </c>
      <c r="AI258" s="20">
        <f>IFERROR(VLOOKUP($E258,INPUTS!$A$44:$G$103,7,0),SCENARIOS!$N$26)</f>
        <v>0.5</v>
      </c>
      <c r="AJ258" s="15">
        <f t="shared" si="85"/>
        <v>214777.91843713</v>
      </c>
      <c r="AL258" t="str">
        <f t="shared" si="87"/>
        <v>N</v>
      </c>
      <c r="AM258" s="21">
        <f t="shared" si="88"/>
        <v>429555.836874261</v>
      </c>
      <c r="BC258" s="2"/>
      <c r="BD258" s="59">
        <f>1-BD256/AU43</f>
        <v>0</v>
      </c>
      <c r="BE258" s="59">
        <f t="shared" ref="BE258:BI258" si="99">1-BE256/AV43</f>
        <v>0</v>
      </c>
      <c r="BF258" s="59">
        <f t="shared" si="99"/>
        <v>0</v>
      </c>
      <c r="BG258" s="59">
        <f t="shared" si="99"/>
        <v>0</v>
      </c>
      <c r="BH258" s="59">
        <f t="shared" si="99"/>
        <v>0</v>
      </c>
      <c r="BI258" s="59">
        <f t="shared" si="99"/>
        <v>0</v>
      </c>
    </row>
    <row r="259" ht="15" customHeight="1" spans="1:61">
      <c r="A259" s="24" t="s">
        <v>1200</v>
      </c>
      <c r="B259" s="52" t="s">
        <v>389</v>
      </c>
      <c r="C259" s="52" t="s">
        <v>390</v>
      </c>
      <c r="D259" s="52" t="s">
        <v>929</v>
      </c>
      <c r="E259" s="10" t="s">
        <v>208</v>
      </c>
      <c r="F259" s="52" t="s">
        <v>391</v>
      </c>
      <c r="G259" s="52" t="s">
        <v>165</v>
      </c>
      <c r="H259" s="52" t="s">
        <v>249</v>
      </c>
      <c r="I259" s="52" t="s">
        <v>930</v>
      </c>
      <c r="J259" s="52" t="s">
        <v>169</v>
      </c>
      <c r="K259" s="52" t="s">
        <v>931</v>
      </c>
      <c r="L259" s="53" t="s">
        <v>291</v>
      </c>
      <c r="M259" s="13">
        <v>2377</v>
      </c>
      <c r="N259" s="14">
        <f t="shared" si="86"/>
        <v>6.51232876712329</v>
      </c>
      <c r="O259" s="15">
        <v>8000</v>
      </c>
      <c r="P259" s="15">
        <f t="shared" si="94"/>
        <v>19016000</v>
      </c>
      <c r="Q259" s="16">
        <f>IFERROR(VLOOKUP(G259,SCENARIOS!$A$13:$E$18,5,0),0.025)</f>
        <v>0.03</v>
      </c>
      <c r="R259" s="52">
        <f>IFERROR(VLOOKUP(L259,INPUTS!$A$107:$B$120,2,0),0.0082)</f>
        <v>0.0079</v>
      </c>
      <c r="S259" s="52">
        <f t="shared" si="95"/>
        <v>63.2</v>
      </c>
      <c r="T259" s="15">
        <f t="shared" si="96"/>
        <v>150226.4</v>
      </c>
      <c r="U259" s="15">
        <f>T259/INPUTS!$B$7*1000</f>
        <v>187783000</v>
      </c>
      <c r="V259" s="15">
        <f>T259*INPUTS!$B$6</f>
        <v>474715.424</v>
      </c>
      <c r="W259" s="54" t="s">
        <v>396</v>
      </c>
      <c r="X259" s="54" t="s">
        <v>396</v>
      </c>
      <c r="Y259" s="67">
        <f>IFERROR(VLOOKUP(E259,INPUTS!$A$44:$B$103,2,0),0)</f>
        <v>0.02</v>
      </c>
      <c r="Z259" s="15">
        <f t="shared" si="82"/>
        <v>3004.528</v>
      </c>
      <c r="AA259" s="20">
        <f>IFERROR(VLOOKUP(E259,INPUTS!$A$44:$C$103,3,0),SCENARIOS!$J$26)</f>
        <v>0.06</v>
      </c>
      <c r="AB259" s="15">
        <f t="shared" si="97"/>
        <v>10449.2142477253</v>
      </c>
      <c r="AC259" s="20">
        <f>IFERROR(VLOOKUP($E259,INPUTS!$A$44:$G$103,4,0),SCENARIOS!$K$26)</f>
        <v>0.15</v>
      </c>
      <c r="AD259" s="15">
        <f t="shared" si="97"/>
        <v>30283.7579354853</v>
      </c>
      <c r="AE259" s="20">
        <f>IFERROR(VLOOKUP($E259,INPUTS!$A$44:$G$103,5,0),SCENARIOS!$L$26)</f>
        <v>0.3</v>
      </c>
      <c r="AF259" s="15">
        <f t="shared" si="97"/>
        <v>70214.3508939699</v>
      </c>
      <c r="AG259" s="20">
        <f>IFERROR(VLOOKUP($E259,INPUTS!$A$44:$G$103,6,0),SCENARIOS!$M$26)</f>
        <v>0.4</v>
      </c>
      <c r="AH259" s="15">
        <f t="shared" si="84"/>
        <v>108530.235513576</v>
      </c>
      <c r="AI259" s="20">
        <f>IFERROR(VLOOKUP($E259,INPUTS!$A$44:$G$103,7,0),SCENARIOS!$N$26)</f>
        <v>0.5</v>
      </c>
      <c r="AJ259" s="15">
        <f t="shared" si="85"/>
        <v>157270.360385703</v>
      </c>
      <c r="AL259" t="str">
        <f t="shared" si="87"/>
        <v>N</v>
      </c>
      <c r="AM259" s="21">
        <f t="shared" si="88"/>
        <v>314540.720771406</v>
      </c>
      <c r="BC259" s="2"/>
    </row>
    <row r="260" ht="15" customHeight="1" spans="1:61">
      <c r="A260" s="6" t="s">
        <v>1201</v>
      </c>
      <c r="B260" s="52" t="s">
        <v>389</v>
      </c>
      <c r="C260" s="52" t="s">
        <v>390</v>
      </c>
      <c r="D260" s="52" t="s">
        <v>929</v>
      </c>
      <c r="E260" s="10" t="s">
        <v>208</v>
      </c>
      <c r="F260" s="52" t="s">
        <v>391</v>
      </c>
      <c r="G260" s="52" t="s">
        <v>165</v>
      </c>
      <c r="H260" s="52" t="s">
        <v>256</v>
      </c>
      <c r="I260" s="52" t="s">
        <v>930</v>
      </c>
      <c r="J260" s="52" t="s">
        <v>169</v>
      </c>
      <c r="K260" s="52" t="s">
        <v>931</v>
      </c>
      <c r="L260" s="53" t="s">
        <v>291</v>
      </c>
      <c r="M260" s="13">
        <v>2377</v>
      </c>
      <c r="N260" s="14">
        <f t="shared" si="86"/>
        <v>6.51232876712329</v>
      </c>
      <c r="O260" s="15">
        <v>7600</v>
      </c>
      <c r="P260" s="15">
        <f t="shared" si="94"/>
        <v>18065200</v>
      </c>
      <c r="Q260" s="16">
        <f>IFERROR(VLOOKUP(G260,SCENARIOS!$A$13:$E$18,5,0),0.025)</f>
        <v>0.03</v>
      </c>
      <c r="R260" s="52">
        <f>IFERROR(VLOOKUP(L260,INPUTS!$A$107:$B$120,2,0),0.0082)</f>
        <v>0.0079</v>
      </c>
      <c r="S260" s="52">
        <f t="shared" si="95"/>
        <v>60.04</v>
      </c>
      <c r="T260" s="15">
        <f t="shared" si="96"/>
        <v>142715.08</v>
      </c>
      <c r="U260" s="15">
        <f>T260/INPUTS!$B$7*1000</f>
        <v>178393850</v>
      </c>
      <c r="V260" s="15">
        <f>T260*INPUTS!$B$6</f>
        <v>450979.6528</v>
      </c>
      <c r="W260" s="54" t="s">
        <v>396</v>
      </c>
      <c r="X260" s="54" t="s">
        <v>396</v>
      </c>
      <c r="Y260" s="67">
        <f>IFERROR(VLOOKUP(E260,INPUTS!$A$44:$B$103,2,0),0)</f>
        <v>0.02</v>
      </c>
      <c r="Z260" s="15">
        <f t="shared" ref="Z260:Z323" si="100">T260*Y260</f>
        <v>2854.3016</v>
      </c>
      <c r="AA260" s="20">
        <f>IFERROR(VLOOKUP(E260,INPUTS!$A$44:$C$103,3,0),SCENARIOS!$J$26)</f>
        <v>0.06</v>
      </c>
      <c r="AB260" s="15">
        <f t="shared" ref="AB260:AF275" si="101">$T260*AA260*(1+$Q260)^AB$2</f>
        <v>9926.75353533902</v>
      </c>
      <c r="AC260" s="20">
        <f>IFERROR(VLOOKUP($E260,INPUTS!$A$44:$G$103,4,0),SCENARIOS!$K$26)</f>
        <v>0.15</v>
      </c>
      <c r="AD260" s="15">
        <f t="shared" si="101"/>
        <v>28769.570038711</v>
      </c>
      <c r="AE260" s="20">
        <f>IFERROR(VLOOKUP($E260,INPUTS!$A$44:$G$103,5,0),SCENARIOS!$L$26)</f>
        <v>0.3</v>
      </c>
      <c r="AF260" s="15">
        <f t="shared" si="101"/>
        <v>66703.6333492714</v>
      </c>
      <c r="AG260" s="20">
        <f>IFERROR(VLOOKUP($E260,INPUTS!$A$44:$G$103,6,0),SCENARIOS!$M$26)</f>
        <v>0.4</v>
      </c>
      <c r="AH260" s="15">
        <f t="shared" ref="AH260:AH323" si="102">$T260*AG260*(1+$Q260)^AH$2</f>
        <v>103103.723737898</v>
      </c>
      <c r="AI260" s="20">
        <f>IFERROR(VLOOKUP($E260,INPUTS!$A$44:$G$103,7,0),SCENARIOS!$N$26)</f>
        <v>0.5</v>
      </c>
      <c r="AJ260" s="15">
        <f t="shared" ref="AJ260:AJ323" si="103">$T260*AI260*(1+$Q260)^AJ$2</f>
        <v>149406.842366418</v>
      </c>
      <c r="AL260" t="str">
        <f t="shared" si="87"/>
        <v>N</v>
      </c>
      <c r="AM260" s="21">
        <f t="shared" si="88"/>
        <v>298813.684732836</v>
      </c>
      <c r="BC260" s="2"/>
    </row>
    <row r="261" ht="15" customHeight="1" spans="1:61">
      <c r="A261" s="24" t="s">
        <v>1202</v>
      </c>
      <c r="B261" s="52" t="s">
        <v>389</v>
      </c>
      <c r="C261" s="52" t="s">
        <v>390</v>
      </c>
      <c r="D261" s="52" t="s">
        <v>929</v>
      </c>
      <c r="E261" s="10" t="s">
        <v>208</v>
      </c>
      <c r="F261" s="52" t="s">
        <v>391</v>
      </c>
      <c r="G261" s="52" t="s">
        <v>165</v>
      </c>
      <c r="H261" s="52" t="s">
        <v>248</v>
      </c>
      <c r="I261" s="52" t="s">
        <v>930</v>
      </c>
      <c r="J261" s="52" t="s">
        <v>169</v>
      </c>
      <c r="K261" s="52" t="s">
        <v>931</v>
      </c>
      <c r="L261" s="53" t="s">
        <v>293</v>
      </c>
      <c r="M261" s="13">
        <v>1584</v>
      </c>
      <c r="N261" s="14">
        <f t="shared" ref="N261:N324" si="104">M261/365</f>
        <v>4.33972602739726</v>
      </c>
      <c r="O261" s="15">
        <v>9800</v>
      </c>
      <c r="P261" s="15">
        <f t="shared" si="94"/>
        <v>15523200</v>
      </c>
      <c r="Q261" s="16">
        <f>IFERROR(VLOOKUP(G261,SCENARIOS!$A$13:$E$18,5,0),0.025)</f>
        <v>0.03</v>
      </c>
      <c r="R261" s="52">
        <f>IFERROR(VLOOKUP(L261,INPUTS!$A$107:$B$120,2,0),0.0082)</f>
        <v>0.0079</v>
      </c>
      <c r="S261" s="52">
        <f t="shared" si="95"/>
        <v>77.42</v>
      </c>
      <c r="T261" s="15">
        <f t="shared" si="96"/>
        <v>122633.28</v>
      </c>
      <c r="U261" s="15">
        <f>T261/INPUTS!$B$7*1000</f>
        <v>153291600</v>
      </c>
      <c r="V261" s="15">
        <f>T261*INPUTS!$B$6</f>
        <v>387521.1648</v>
      </c>
      <c r="W261" s="54" t="s">
        <v>396</v>
      </c>
      <c r="X261" s="54" t="s">
        <v>396</v>
      </c>
      <c r="Y261" s="67">
        <f>IFERROR(VLOOKUP(E261,INPUTS!$A$44:$B$103,2,0),0)</f>
        <v>0.02</v>
      </c>
      <c r="Z261" s="15">
        <f t="shared" si="100"/>
        <v>2452.6656</v>
      </c>
      <c r="AA261" s="20">
        <f>IFERROR(VLOOKUP(E261,INPUTS!$A$44:$C$103,3,0),SCENARIOS!$J$26)</f>
        <v>0.06</v>
      </c>
      <c r="AB261" s="15">
        <f t="shared" si="101"/>
        <v>8529.93492902236</v>
      </c>
      <c r="AC261" s="20">
        <f>IFERROR(VLOOKUP($E261,INPUTS!$A$44:$G$103,4,0),SCENARIOS!$K$26)</f>
        <v>0.15</v>
      </c>
      <c r="AD261" s="15">
        <f t="shared" si="101"/>
        <v>24721.3310467041</v>
      </c>
      <c r="AE261" s="20">
        <f>IFERROR(VLOOKUP($E261,INPUTS!$A$44:$G$103,5,0),SCENARIOS!$L$26)</f>
        <v>0.3</v>
      </c>
      <c r="AF261" s="15">
        <f t="shared" si="101"/>
        <v>57317.5963292635</v>
      </c>
      <c r="AG261" s="20">
        <f>IFERROR(VLOOKUP($E261,INPUTS!$A$44:$G$103,6,0),SCENARIOS!$M$26)</f>
        <v>0.4</v>
      </c>
      <c r="AH261" s="15">
        <f t="shared" si="102"/>
        <v>88595.737900944</v>
      </c>
      <c r="AI261" s="20">
        <f>IFERROR(VLOOKUP($E261,INPUTS!$A$44:$G$103,7,0),SCENARIOS!$N$26)</f>
        <v>0.5</v>
      </c>
      <c r="AJ261" s="15">
        <f t="shared" si="103"/>
        <v>128383.427552553</v>
      </c>
      <c r="AL261" t="str">
        <f t="shared" ref="AL261:AL324" si="105">IF(H261="MULTI","MULTI",IF(COUNTIFS($E$4:$E$1277,H261,$H$4:$H$1277,E261)&gt;0,"Y","N"))</f>
        <v>N</v>
      </c>
      <c r="AM261" s="21">
        <f t="shared" ref="AM261:AM324" si="106">T261*((1+Q261)^25)</f>
        <v>256766.855105105</v>
      </c>
      <c r="BC261" s="2"/>
    </row>
    <row r="262" ht="15" customHeight="1" spans="1:61">
      <c r="A262" s="6" t="s">
        <v>1203</v>
      </c>
      <c r="B262" s="52" t="s">
        <v>389</v>
      </c>
      <c r="C262" s="52" t="s">
        <v>390</v>
      </c>
      <c r="D262" s="52" t="s">
        <v>929</v>
      </c>
      <c r="E262" s="10" t="s">
        <v>208</v>
      </c>
      <c r="F262" s="52" t="s">
        <v>391</v>
      </c>
      <c r="G262" s="52" t="s">
        <v>165</v>
      </c>
      <c r="H262" s="52" t="s">
        <v>252</v>
      </c>
      <c r="I262" s="52" t="s">
        <v>930</v>
      </c>
      <c r="J262" s="52" t="s">
        <v>169</v>
      </c>
      <c r="K262" s="52" t="s">
        <v>931</v>
      </c>
      <c r="L262" s="53" t="s">
        <v>293</v>
      </c>
      <c r="M262" s="13">
        <v>1584</v>
      </c>
      <c r="N262" s="14">
        <f t="shared" si="104"/>
        <v>4.33972602739726</v>
      </c>
      <c r="O262" s="15">
        <v>9900</v>
      </c>
      <c r="P262" s="15">
        <f t="shared" si="94"/>
        <v>15681600</v>
      </c>
      <c r="Q262" s="16">
        <f>IFERROR(VLOOKUP(G262,SCENARIOS!$A$13:$E$18,5,0),0.025)</f>
        <v>0.03</v>
      </c>
      <c r="R262" s="52">
        <f>IFERROR(VLOOKUP(L262,INPUTS!$A$107:$B$120,2,0),0.0082)</f>
        <v>0.0079</v>
      </c>
      <c r="S262" s="52">
        <f t="shared" si="95"/>
        <v>78.21</v>
      </c>
      <c r="T262" s="15">
        <f t="shared" si="96"/>
        <v>123884.64</v>
      </c>
      <c r="U262" s="15">
        <f>T262/INPUTS!$B$7*1000</f>
        <v>154855800</v>
      </c>
      <c r="V262" s="15">
        <f>T262*INPUTS!$B$6</f>
        <v>391475.4624</v>
      </c>
      <c r="W262" s="54" t="s">
        <v>396</v>
      </c>
      <c r="X262" s="54" t="s">
        <v>396</v>
      </c>
      <c r="Y262" s="67">
        <f>IFERROR(VLOOKUP(E262,INPUTS!$A$44:$B$103,2,0),0)</f>
        <v>0.02</v>
      </c>
      <c r="Z262" s="15">
        <f t="shared" si="100"/>
        <v>2477.6928</v>
      </c>
      <c r="AA262" s="20">
        <f>IFERROR(VLOOKUP(E262,INPUTS!$A$44:$C$103,3,0),SCENARIOS!$J$26)</f>
        <v>0.06</v>
      </c>
      <c r="AB262" s="15">
        <f t="shared" si="101"/>
        <v>8616.97508135932</v>
      </c>
      <c r="AC262" s="20">
        <f>IFERROR(VLOOKUP($E262,INPUTS!$A$44:$G$103,4,0),SCENARIOS!$K$26)</f>
        <v>0.15</v>
      </c>
      <c r="AD262" s="15">
        <f t="shared" si="101"/>
        <v>24973.5895267725</v>
      </c>
      <c r="AE262" s="20">
        <f>IFERROR(VLOOKUP($E262,INPUTS!$A$44:$G$103,5,0),SCENARIOS!$L$26)</f>
        <v>0.3</v>
      </c>
      <c r="AF262" s="15">
        <f t="shared" si="101"/>
        <v>57902.4697611947</v>
      </c>
      <c r="AG262" s="20">
        <f>IFERROR(VLOOKUP($E262,INPUTS!$A$44:$G$103,6,0),SCENARIOS!$M$26)</f>
        <v>0.4</v>
      </c>
      <c r="AH262" s="15">
        <f t="shared" si="102"/>
        <v>89499.7760427903</v>
      </c>
      <c r="AI262" s="20">
        <f>IFERROR(VLOOKUP($E262,INPUTS!$A$44:$G$103,7,0),SCENARIOS!$N$26)</f>
        <v>0.5</v>
      </c>
      <c r="AJ262" s="15">
        <f t="shared" si="103"/>
        <v>129693.462527579</v>
      </c>
      <c r="AL262" t="str">
        <f t="shared" si="105"/>
        <v>N</v>
      </c>
      <c r="AM262" s="21">
        <f t="shared" si="106"/>
        <v>259386.925055158</v>
      </c>
      <c r="BC262" s="2"/>
    </row>
    <row r="263" ht="15" customHeight="1" spans="1:61">
      <c r="A263" s="24" t="s">
        <v>1204</v>
      </c>
      <c r="B263" s="52" t="s">
        <v>389</v>
      </c>
      <c r="C263" s="52" t="s">
        <v>390</v>
      </c>
      <c r="D263" s="52" t="s">
        <v>929</v>
      </c>
      <c r="E263" s="10" t="s">
        <v>208</v>
      </c>
      <c r="F263" s="52" t="s">
        <v>391</v>
      </c>
      <c r="G263" s="52" t="s">
        <v>165</v>
      </c>
      <c r="H263" s="52" t="s">
        <v>615</v>
      </c>
      <c r="I263" s="52" t="s">
        <v>614</v>
      </c>
      <c r="J263" s="52" t="s">
        <v>169</v>
      </c>
      <c r="K263" s="52" t="s">
        <v>931</v>
      </c>
      <c r="L263" s="53" t="s">
        <v>291</v>
      </c>
      <c r="M263" s="13">
        <v>1584</v>
      </c>
      <c r="N263" s="14">
        <f t="shared" si="104"/>
        <v>4.33972602739726</v>
      </c>
      <c r="O263" s="15">
        <v>7100</v>
      </c>
      <c r="P263" s="15">
        <f t="shared" si="94"/>
        <v>11246400</v>
      </c>
      <c r="Q263" s="16">
        <f>IFERROR(VLOOKUP(G263,SCENARIOS!$A$13:$E$18,5,0),0.025)</f>
        <v>0.03</v>
      </c>
      <c r="R263" s="52">
        <f>IFERROR(VLOOKUP(L263,INPUTS!$A$107:$B$120,2,0),0.0082)</f>
        <v>0.0079</v>
      </c>
      <c r="S263" s="52">
        <f t="shared" si="95"/>
        <v>56.09</v>
      </c>
      <c r="T263" s="15">
        <f t="shared" si="96"/>
        <v>88846.56</v>
      </c>
      <c r="U263" s="15">
        <f>T263/INPUTS!$B$7*1000</f>
        <v>111058200</v>
      </c>
      <c r="V263" s="15">
        <f>T263*INPUTS!$B$6</f>
        <v>280755.1296</v>
      </c>
      <c r="W263" s="54" t="s">
        <v>396</v>
      </c>
      <c r="X263" s="54" t="s">
        <v>396</v>
      </c>
      <c r="Y263" s="67">
        <f>IFERROR(VLOOKUP(E263,INPUTS!$A$44:$B$103,2,0),0)</f>
        <v>0.02</v>
      </c>
      <c r="Z263" s="15">
        <f t="shared" si="100"/>
        <v>1776.9312</v>
      </c>
      <c r="AA263" s="20">
        <f>IFERROR(VLOOKUP(E263,INPUTS!$A$44:$C$103,3,0),SCENARIOS!$J$26)</f>
        <v>0.06</v>
      </c>
      <c r="AB263" s="15">
        <f t="shared" si="101"/>
        <v>6179.85081592436</v>
      </c>
      <c r="AC263" s="20">
        <f>IFERROR(VLOOKUP($E263,INPUTS!$A$44:$G$103,4,0),SCENARIOS!$K$26)</f>
        <v>0.15</v>
      </c>
      <c r="AD263" s="15">
        <f t="shared" si="101"/>
        <v>17910.352084857</v>
      </c>
      <c r="AE263" s="20">
        <f>IFERROR(VLOOKUP($E263,INPUTS!$A$44:$G$103,5,0),SCENARIOS!$L$26)</f>
        <v>0.3</v>
      </c>
      <c r="AF263" s="15">
        <f t="shared" si="101"/>
        <v>41526.0136671194</v>
      </c>
      <c r="AG263" s="20">
        <f>IFERROR(VLOOKUP($E263,INPUTS!$A$44:$G$103,6,0),SCENARIOS!$M$26)</f>
        <v>0.4</v>
      </c>
      <c r="AH263" s="15">
        <f t="shared" si="102"/>
        <v>64186.708071092</v>
      </c>
      <c r="AI263" s="20">
        <f>IFERROR(VLOOKUP($E263,INPUTS!$A$44:$G$103,7,0),SCENARIOS!$N$26)</f>
        <v>0.5</v>
      </c>
      <c r="AJ263" s="15">
        <f t="shared" si="103"/>
        <v>93012.4832268495</v>
      </c>
      <c r="AL263" t="str">
        <f t="shared" si="105"/>
        <v>N</v>
      </c>
      <c r="AM263" s="21">
        <f t="shared" si="106"/>
        <v>186024.966453699</v>
      </c>
      <c r="BC263" s="2"/>
      <c r="BI263" s="15"/>
    </row>
    <row r="264" ht="15" customHeight="1" spans="1:61">
      <c r="A264" s="6" t="s">
        <v>1205</v>
      </c>
      <c r="B264" s="52" t="s">
        <v>389</v>
      </c>
      <c r="C264" s="52" t="s">
        <v>390</v>
      </c>
      <c r="D264" s="52" t="s">
        <v>929</v>
      </c>
      <c r="E264" s="10" t="s">
        <v>208</v>
      </c>
      <c r="F264" s="52" t="s">
        <v>391</v>
      </c>
      <c r="G264" s="52" t="s">
        <v>165</v>
      </c>
      <c r="H264" s="52" t="s">
        <v>234</v>
      </c>
      <c r="I264" s="52" t="s">
        <v>424</v>
      </c>
      <c r="J264" s="52" t="s">
        <v>173</v>
      </c>
      <c r="K264" s="52" t="s">
        <v>931</v>
      </c>
      <c r="L264" s="53" t="s">
        <v>291</v>
      </c>
      <c r="M264" s="13">
        <v>2377</v>
      </c>
      <c r="N264" s="14">
        <f t="shared" si="104"/>
        <v>6.51232876712329</v>
      </c>
      <c r="O264" s="15">
        <v>9300</v>
      </c>
      <c r="P264" s="15">
        <f t="shared" si="94"/>
        <v>22106100</v>
      </c>
      <c r="Q264" s="16">
        <f>IFERROR(VLOOKUP(G264,SCENARIOS!$A$13:$E$18,5,0),0.025)</f>
        <v>0.03</v>
      </c>
      <c r="R264" s="52">
        <f>IFERROR(VLOOKUP(L264,INPUTS!$A$107:$B$120,2,0),0.0082)</f>
        <v>0.0079</v>
      </c>
      <c r="S264" s="52">
        <f t="shared" si="95"/>
        <v>73.47</v>
      </c>
      <c r="T264" s="15">
        <f t="shared" si="96"/>
        <v>174638.19</v>
      </c>
      <c r="U264" s="15">
        <f>T264/INPUTS!$B$7*1000</f>
        <v>218297737.5</v>
      </c>
      <c r="V264" s="15">
        <f>T264*INPUTS!$B$6</f>
        <v>551856.6804</v>
      </c>
      <c r="W264" s="54" t="s">
        <v>396</v>
      </c>
      <c r="X264" s="54" t="s">
        <v>396</v>
      </c>
      <c r="Y264" s="67">
        <f>IFERROR(VLOOKUP(E264,INPUTS!$A$44:$B$103,2,0),0)</f>
        <v>0.02</v>
      </c>
      <c r="Z264" s="15">
        <f t="shared" si="100"/>
        <v>3492.7638</v>
      </c>
      <c r="AA264" s="20">
        <f>IFERROR(VLOOKUP(E264,INPUTS!$A$44:$C$103,3,0),SCENARIOS!$J$26)</f>
        <v>0.06</v>
      </c>
      <c r="AB264" s="15">
        <f t="shared" si="101"/>
        <v>12147.2115629807</v>
      </c>
      <c r="AC264" s="20">
        <f>IFERROR(VLOOKUP($E264,INPUTS!$A$44:$G$103,4,0),SCENARIOS!$K$26)</f>
        <v>0.15</v>
      </c>
      <c r="AD264" s="15">
        <f t="shared" si="101"/>
        <v>35204.8686000016</v>
      </c>
      <c r="AE264" s="20">
        <f>IFERROR(VLOOKUP($E264,INPUTS!$A$44:$G$103,5,0),SCENARIOS!$L$26)</f>
        <v>0.3</v>
      </c>
      <c r="AF264" s="15">
        <f t="shared" si="101"/>
        <v>81624.1829142401</v>
      </c>
      <c r="AG264" s="20">
        <f>IFERROR(VLOOKUP($E264,INPUTS!$A$44:$G$103,6,0),SCENARIOS!$M$26)</f>
        <v>0.4</v>
      </c>
      <c r="AH264" s="15">
        <f t="shared" si="102"/>
        <v>126166.398784533</v>
      </c>
      <c r="AI264" s="20">
        <f>IFERROR(VLOOKUP($E264,INPUTS!$A$44:$G$103,7,0),SCENARIOS!$N$26)</f>
        <v>0.5</v>
      </c>
      <c r="AJ264" s="15">
        <f t="shared" si="103"/>
        <v>182826.79394838</v>
      </c>
      <c r="AL264" t="str">
        <f t="shared" si="105"/>
        <v>Y</v>
      </c>
      <c r="AM264" s="21">
        <f t="shared" si="106"/>
        <v>365653.587896759</v>
      </c>
      <c r="BC264" s="2"/>
    </row>
    <row r="265" ht="15" customHeight="1" spans="1:61">
      <c r="A265" s="24" t="s">
        <v>1206</v>
      </c>
      <c r="B265" s="52" t="s">
        <v>389</v>
      </c>
      <c r="C265" s="52" t="s">
        <v>390</v>
      </c>
      <c r="D265" s="52" t="s">
        <v>929</v>
      </c>
      <c r="E265" s="10" t="s">
        <v>208</v>
      </c>
      <c r="F265" s="52" t="s">
        <v>391</v>
      </c>
      <c r="G265" s="52" t="s">
        <v>165</v>
      </c>
      <c r="H265" s="52" t="s">
        <v>505</v>
      </c>
      <c r="I265" s="52" t="s">
        <v>504</v>
      </c>
      <c r="J265" s="52" t="s">
        <v>173</v>
      </c>
      <c r="K265" s="52" t="s">
        <v>931</v>
      </c>
      <c r="L265" s="53" t="s">
        <v>291</v>
      </c>
      <c r="M265" s="13">
        <v>1584</v>
      </c>
      <c r="N265" s="14">
        <f t="shared" si="104"/>
        <v>4.33972602739726</v>
      </c>
      <c r="O265" s="15">
        <v>8750</v>
      </c>
      <c r="P265" s="15">
        <f t="shared" si="94"/>
        <v>13860000</v>
      </c>
      <c r="Q265" s="16">
        <f>IFERROR(VLOOKUP(G265,SCENARIOS!$A$13:$E$18,5,0),0.025)</f>
        <v>0.03</v>
      </c>
      <c r="R265" s="52">
        <f>IFERROR(VLOOKUP(L265,INPUTS!$A$107:$B$120,2,0),0.0082)</f>
        <v>0.0079</v>
      </c>
      <c r="S265" s="52">
        <f t="shared" si="95"/>
        <v>69.125</v>
      </c>
      <c r="T265" s="15">
        <f t="shared" si="96"/>
        <v>109494</v>
      </c>
      <c r="U265" s="15">
        <f>T265/INPUTS!$B$7*1000</f>
        <v>136867500</v>
      </c>
      <c r="V265" s="15">
        <f>T265*INPUTS!$B$6</f>
        <v>346001.04</v>
      </c>
      <c r="W265" s="54" t="s">
        <v>396</v>
      </c>
      <c r="X265" s="54" t="s">
        <v>396</v>
      </c>
      <c r="Y265" s="67">
        <f>IFERROR(VLOOKUP(E265,INPUTS!$A$44:$B$103,2,0),0)</f>
        <v>0.02</v>
      </c>
      <c r="Z265" s="15">
        <f t="shared" si="100"/>
        <v>2189.88</v>
      </c>
      <c r="AA265" s="20">
        <f>IFERROR(VLOOKUP(E265,INPUTS!$A$44:$C$103,3,0),SCENARIOS!$J$26)</f>
        <v>0.06</v>
      </c>
      <c r="AB265" s="15">
        <f t="shared" si="101"/>
        <v>7616.01332948425</v>
      </c>
      <c r="AC265" s="20">
        <f>IFERROR(VLOOKUP($E265,INPUTS!$A$44:$G$103,4,0),SCENARIOS!$K$26)</f>
        <v>0.15</v>
      </c>
      <c r="AD265" s="15">
        <f t="shared" si="101"/>
        <v>22072.6170059858</v>
      </c>
      <c r="AE265" s="20">
        <f>IFERROR(VLOOKUP($E265,INPUTS!$A$44:$G$103,5,0),SCENARIOS!$L$26)</f>
        <v>0.3</v>
      </c>
      <c r="AF265" s="15">
        <f t="shared" si="101"/>
        <v>51176.4252939852</v>
      </c>
      <c r="AG265" s="20">
        <f>IFERROR(VLOOKUP($E265,INPUTS!$A$44:$G$103,6,0),SCENARIOS!$M$26)</f>
        <v>0.4</v>
      </c>
      <c r="AH265" s="15">
        <f t="shared" si="102"/>
        <v>79103.3374115571</v>
      </c>
      <c r="AI265" s="20">
        <f>IFERROR(VLOOKUP($E265,INPUTS!$A$44:$G$103,7,0),SCENARIOS!$N$26)</f>
        <v>0.5</v>
      </c>
      <c r="AJ265" s="15">
        <f t="shared" si="103"/>
        <v>114628.060314779</v>
      </c>
      <c r="AL265" t="str">
        <f t="shared" si="105"/>
        <v>N</v>
      </c>
      <c r="AM265" s="21">
        <f t="shared" si="106"/>
        <v>229256.120629558</v>
      </c>
      <c r="BC265" s="2"/>
    </row>
    <row r="266" ht="15" customHeight="1" spans="1:61">
      <c r="A266" s="6" t="s">
        <v>1207</v>
      </c>
      <c r="B266" s="52" t="s">
        <v>389</v>
      </c>
      <c r="C266" s="52" t="s">
        <v>390</v>
      </c>
      <c r="D266" s="52" t="s">
        <v>929</v>
      </c>
      <c r="E266" s="10" t="s">
        <v>208</v>
      </c>
      <c r="F266" s="52" t="s">
        <v>391</v>
      </c>
      <c r="G266" s="52" t="s">
        <v>165</v>
      </c>
      <c r="H266" s="52" t="s">
        <v>242</v>
      </c>
      <c r="I266" s="52" t="s">
        <v>421</v>
      </c>
      <c r="J266" s="52" t="s">
        <v>173</v>
      </c>
      <c r="K266" s="52" t="s">
        <v>931</v>
      </c>
      <c r="L266" s="53" t="s">
        <v>293</v>
      </c>
      <c r="M266" s="13">
        <v>1584</v>
      </c>
      <c r="N266" s="14">
        <f t="shared" si="104"/>
        <v>4.33972602739726</v>
      </c>
      <c r="O266" s="15">
        <v>10100</v>
      </c>
      <c r="P266" s="15">
        <f t="shared" si="94"/>
        <v>15998400</v>
      </c>
      <c r="Q266" s="16">
        <f>IFERROR(VLOOKUP(G266,SCENARIOS!$A$13:$E$18,5,0),0.025)</f>
        <v>0.03</v>
      </c>
      <c r="R266" s="52">
        <f>IFERROR(VLOOKUP(L266,INPUTS!$A$107:$B$120,2,0),0.0082)</f>
        <v>0.0079</v>
      </c>
      <c r="S266" s="52">
        <f t="shared" si="95"/>
        <v>79.79</v>
      </c>
      <c r="T266" s="15">
        <f t="shared" si="96"/>
        <v>126387.36</v>
      </c>
      <c r="U266" s="15">
        <f>T266/INPUTS!$B$7*1000</f>
        <v>157984200</v>
      </c>
      <c r="V266" s="15">
        <f>T266*INPUTS!$B$6</f>
        <v>399384.0576</v>
      </c>
      <c r="W266" s="54" t="s">
        <v>396</v>
      </c>
      <c r="X266" s="54" t="s">
        <v>396</v>
      </c>
      <c r="Y266" s="67">
        <f>IFERROR(VLOOKUP(E266,INPUTS!$A$44:$B$103,2,0),0)</f>
        <v>0.02</v>
      </c>
      <c r="Z266" s="15">
        <f t="shared" si="100"/>
        <v>2527.7472</v>
      </c>
      <c r="AA266" s="20">
        <f>IFERROR(VLOOKUP(E266,INPUTS!$A$44:$C$103,3,0),SCENARIOS!$J$26)</f>
        <v>0.06</v>
      </c>
      <c r="AB266" s="15">
        <f t="shared" si="101"/>
        <v>8791.05538603325</v>
      </c>
      <c r="AC266" s="20">
        <f>IFERROR(VLOOKUP($E266,INPUTS!$A$44:$G$103,4,0),SCENARIOS!$K$26)</f>
        <v>0.15</v>
      </c>
      <c r="AD266" s="15">
        <f t="shared" si="101"/>
        <v>25478.1064869093</v>
      </c>
      <c r="AE266" s="20">
        <f>IFERROR(VLOOKUP($E266,INPUTS!$A$44:$G$103,5,0),SCENARIOS!$L$26)</f>
        <v>0.3</v>
      </c>
      <c r="AF266" s="15">
        <f t="shared" si="101"/>
        <v>59072.2166250572</v>
      </c>
      <c r="AG266" s="20">
        <f>IFERROR(VLOOKUP($E266,INPUTS!$A$44:$G$103,6,0),SCENARIOS!$M$26)</f>
        <v>0.4</v>
      </c>
      <c r="AH266" s="15">
        <f t="shared" si="102"/>
        <v>91307.8523264831</v>
      </c>
      <c r="AI266" s="20">
        <f>IFERROR(VLOOKUP($E266,INPUTS!$A$44:$G$103,7,0),SCENARIOS!$N$26)</f>
        <v>0.5</v>
      </c>
      <c r="AJ266" s="15">
        <f t="shared" si="103"/>
        <v>132313.532477631</v>
      </c>
      <c r="AL266" t="str">
        <f t="shared" si="105"/>
        <v>N</v>
      </c>
      <c r="AM266" s="21">
        <f t="shared" si="106"/>
        <v>264627.064955262</v>
      </c>
      <c r="BC266" s="2"/>
    </row>
    <row r="267" ht="15" customHeight="1" spans="1:61">
      <c r="A267" s="24" t="s">
        <v>1208</v>
      </c>
      <c r="B267" s="52" t="s">
        <v>389</v>
      </c>
      <c r="C267" s="52" t="s">
        <v>390</v>
      </c>
      <c r="D267" s="52" t="s">
        <v>929</v>
      </c>
      <c r="E267" s="10" t="s">
        <v>208</v>
      </c>
      <c r="F267" s="52" t="s">
        <v>391</v>
      </c>
      <c r="G267" s="52" t="s">
        <v>165</v>
      </c>
      <c r="H267" s="52" t="s">
        <v>440</v>
      </c>
      <c r="I267" s="52" t="s">
        <v>439</v>
      </c>
      <c r="J267" s="52" t="s">
        <v>177</v>
      </c>
      <c r="K267" s="52" t="s">
        <v>931</v>
      </c>
      <c r="L267" s="53" t="s">
        <v>291</v>
      </c>
      <c r="M267" s="13">
        <v>3167</v>
      </c>
      <c r="N267" s="14">
        <f t="shared" si="104"/>
        <v>8.67671232876712</v>
      </c>
      <c r="O267" s="15">
        <v>4800</v>
      </c>
      <c r="P267" s="15">
        <f t="shared" si="94"/>
        <v>15201600</v>
      </c>
      <c r="Q267" s="16">
        <f>IFERROR(VLOOKUP(G267,SCENARIOS!$A$13:$E$18,5,0),0.025)</f>
        <v>0.03</v>
      </c>
      <c r="R267" s="52">
        <f>IFERROR(VLOOKUP(L267,INPUTS!$A$107:$B$120,2,0),0.0082)</f>
        <v>0.0079</v>
      </c>
      <c r="S267" s="52">
        <f t="shared" si="95"/>
        <v>37.92</v>
      </c>
      <c r="T267" s="15">
        <f t="shared" si="96"/>
        <v>120092.64</v>
      </c>
      <c r="U267" s="15">
        <f>T267/INPUTS!$B$7*1000</f>
        <v>150115800</v>
      </c>
      <c r="V267" s="15">
        <f>T267*INPUTS!$B$6</f>
        <v>379492.7424</v>
      </c>
      <c r="W267" s="54" t="s">
        <v>396</v>
      </c>
      <c r="X267" s="54" t="s">
        <v>396</v>
      </c>
      <c r="Y267" s="67">
        <f>IFERROR(VLOOKUP(E267,INPUTS!$A$44:$B$103,2,0),0)</f>
        <v>0.02</v>
      </c>
      <c r="Z267" s="15">
        <f t="shared" si="100"/>
        <v>2401.8528</v>
      </c>
      <c r="AA267" s="20">
        <f>IFERROR(VLOOKUP(E267,INPUTS!$A$44:$C$103,3,0),SCENARIOS!$J$26)</f>
        <v>0.06</v>
      </c>
      <c r="AB267" s="15">
        <f t="shared" si="101"/>
        <v>8353.21704397459</v>
      </c>
      <c r="AC267" s="20">
        <f>IFERROR(VLOOKUP($E267,INPUTS!$A$44:$G$103,4,0),SCENARIOS!$K$26)</f>
        <v>0.15</v>
      </c>
      <c r="AD267" s="15">
        <f t="shared" si="101"/>
        <v>24209.1698902016</v>
      </c>
      <c r="AE267" s="20">
        <f>IFERROR(VLOOKUP($E267,INPUTS!$A$44:$G$103,5,0),SCENARIOS!$L$26)</f>
        <v>0.3</v>
      </c>
      <c r="AF267" s="15">
        <f t="shared" si="101"/>
        <v>56130.1260280697</v>
      </c>
      <c r="AG267" s="20">
        <f>IFERROR(VLOOKUP($E267,INPUTS!$A$44:$G$103,6,0),SCENARIOS!$M$26)</f>
        <v>0.4</v>
      </c>
      <c r="AH267" s="15">
        <f t="shared" si="102"/>
        <v>86760.2665220437</v>
      </c>
      <c r="AI267" s="20">
        <f>IFERROR(VLOOKUP($E267,INPUTS!$A$44:$G$103,7,0),SCENARIOS!$N$26)</f>
        <v>0.5</v>
      </c>
      <c r="AJ267" s="15">
        <f t="shared" si="103"/>
        <v>125723.659572954</v>
      </c>
      <c r="AL267" t="str">
        <f t="shared" si="105"/>
        <v>Y</v>
      </c>
      <c r="AM267" s="21">
        <f t="shared" si="106"/>
        <v>251447.319145909</v>
      </c>
      <c r="BC267" s="2"/>
    </row>
    <row r="268" ht="15" customHeight="1" spans="1:61">
      <c r="A268" s="6" t="s">
        <v>1209</v>
      </c>
      <c r="B268" s="52" t="s">
        <v>389</v>
      </c>
      <c r="C268" s="52" t="s">
        <v>390</v>
      </c>
      <c r="D268" s="52" t="s">
        <v>929</v>
      </c>
      <c r="E268" s="10" t="s">
        <v>208</v>
      </c>
      <c r="F268" s="52" t="s">
        <v>391</v>
      </c>
      <c r="G268" s="52" t="s">
        <v>165</v>
      </c>
      <c r="H268" s="52" t="s">
        <v>448</v>
      </c>
      <c r="I268" s="52" t="s">
        <v>447</v>
      </c>
      <c r="J268" s="52" t="s">
        <v>177</v>
      </c>
      <c r="K268" s="52" t="s">
        <v>931</v>
      </c>
      <c r="L268" s="53" t="s">
        <v>291</v>
      </c>
      <c r="M268" s="13">
        <v>1584</v>
      </c>
      <c r="N268" s="14">
        <f t="shared" si="104"/>
        <v>4.33972602739726</v>
      </c>
      <c r="O268" s="15">
        <v>4700</v>
      </c>
      <c r="P268" s="15">
        <f t="shared" si="94"/>
        <v>7444800</v>
      </c>
      <c r="Q268" s="16">
        <f>IFERROR(VLOOKUP(G268,SCENARIOS!$A$13:$E$18,5,0),0.025)</f>
        <v>0.03</v>
      </c>
      <c r="R268" s="52">
        <f>IFERROR(VLOOKUP(L268,INPUTS!$A$107:$B$120,2,0),0.0082)</f>
        <v>0.0079</v>
      </c>
      <c r="S268" s="52">
        <f t="shared" si="95"/>
        <v>37.13</v>
      </c>
      <c r="T268" s="15">
        <f t="shared" si="96"/>
        <v>58813.92</v>
      </c>
      <c r="U268" s="15">
        <f>T268/INPUTS!$B$7*1000</f>
        <v>73517400</v>
      </c>
      <c r="V268" s="15">
        <f>T268*INPUTS!$B$6</f>
        <v>185851.9872</v>
      </c>
      <c r="W268" s="54" t="s">
        <v>396</v>
      </c>
      <c r="X268" s="54" t="s">
        <v>396</v>
      </c>
      <c r="Y268" s="67">
        <f>IFERROR(VLOOKUP(E268,INPUTS!$A$44:$B$103,2,0),0)</f>
        <v>0.02</v>
      </c>
      <c r="Z268" s="15">
        <f t="shared" si="100"/>
        <v>1176.2784</v>
      </c>
      <c r="AA268" s="20">
        <f>IFERROR(VLOOKUP(E268,INPUTS!$A$44:$C$103,3,0),SCENARIOS!$J$26)</f>
        <v>0.06</v>
      </c>
      <c r="AB268" s="15">
        <f t="shared" si="101"/>
        <v>4090.88715983725</v>
      </c>
      <c r="AC268" s="20">
        <f>IFERROR(VLOOKUP($E268,INPUTS!$A$44:$G$103,4,0),SCENARIOS!$K$26)</f>
        <v>0.15</v>
      </c>
      <c r="AD268" s="15">
        <f t="shared" si="101"/>
        <v>11856.1485632152</v>
      </c>
      <c r="AE268" s="20">
        <f>IFERROR(VLOOKUP($E268,INPUTS!$A$44:$G$103,5,0),SCENARIOS!$L$26)</f>
        <v>0.3</v>
      </c>
      <c r="AF268" s="15">
        <f t="shared" si="101"/>
        <v>27489.0513007692</v>
      </c>
      <c r="AG268" s="20">
        <f>IFERROR(VLOOKUP($E268,INPUTS!$A$44:$G$103,6,0),SCENARIOS!$M$26)</f>
        <v>0.4</v>
      </c>
      <c r="AH268" s="15">
        <f t="shared" si="102"/>
        <v>42489.7926667792</v>
      </c>
      <c r="AI268" s="20">
        <f>IFERROR(VLOOKUP($E268,INPUTS!$A$44:$G$103,7,0),SCENARIOS!$N$26)</f>
        <v>0.5</v>
      </c>
      <c r="AJ268" s="15">
        <f t="shared" si="103"/>
        <v>61571.6438262243</v>
      </c>
      <c r="AL268" t="str">
        <f t="shared" si="105"/>
        <v>Y</v>
      </c>
      <c r="AM268" s="21">
        <f t="shared" si="106"/>
        <v>123143.287652449</v>
      </c>
      <c r="BC268" s="2"/>
    </row>
    <row r="269" ht="15" customHeight="1" spans="1:61">
      <c r="A269" s="24" t="s">
        <v>1210</v>
      </c>
      <c r="B269" s="52" t="s">
        <v>389</v>
      </c>
      <c r="C269" s="52" t="s">
        <v>390</v>
      </c>
      <c r="D269" s="52" t="s">
        <v>929</v>
      </c>
      <c r="E269" s="10" t="s">
        <v>208</v>
      </c>
      <c r="F269" s="52" t="s">
        <v>391</v>
      </c>
      <c r="G269" s="52" t="s">
        <v>165</v>
      </c>
      <c r="H269" s="52" t="s">
        <v>673</v>
      </c>
      <c r="I269" s="52" t="s">
        <v>439</v>
      </c>
      <c r="J269" s="52" t="s">
        <v>177</v>
      </c>
      <c r="K269" s="52" t="s">
        <v>931</v>
      </c>
      <c r="L269" s="53" t="s">
        <v>291</v>
      </c>
      <c r="M269" s="13">
        <v>1584</v>
      </c>
      <c r="N269" s="14">
        <f t="shared" si="104"/>
        <v>4.33972602739726</v>
      </c>
      <c r="O269" s="15">
        <v>4800</v>
      </c>
      <c r="P269" s="15">
        <f t="shared" si="94"/>
        <v>7603200</v>
      </c>
      <c r="Q269" s="16">
        <f>IFERROR(VLOOKUP(G269,SCENARIOS!$A$13:$E$18,5,0),0.025)</f>
        <v>0.03</v>
      </c>
      <c r="R269" s="52">
        <f>IFERROR(VLOOKUP(L269,INPUTS!$A$107:$B$120,2,0),0.0082)</f>
        <v>0.0079</v>
      </c>
      <c r="S269" s="52">
        <f t="shared" si="95"/>
        <v>37.92</v>
      </c>
      <c r="T269" s="15">
        <f t="shared" si="96"/>
        <v>60065.28</v>
      </c>
      <c r="U269" s="15">
        <f>T269/INPUTS!$B$7*1000</f>
        <v>75081600</v>
      </c>
      <c r="V269" s="15">
        <f>T269*INPUTS!$B$6</f>
        <v>189806.2848</v>
      </c>
      <c r="W269" s="54" t="s">
        <v>396</v>
      </c>
      <c r="X269" s="54" t="s">
        <v>396</v>
      </c>
      <c r="Y269" s="67">
        <f>IFERROR(VLOOKUP(E269,INPUTS!$A$44:$B$103,2,0),0)</f>
        <v>0.02</v>
      </c>
      <c r="Z269" s="15">
        <f t="shared" si="100"/>
        <v>1201.3056</v>
      </c>
      <c r="AA269" s="20">
        <f>IFERROR(VLOOKUP(E269,INPUTS!$A$44:$C$103,3,0),SCENARIOS!$J$26)</f>
        <v>0.06</v>
      </c>
      <c r="AB269" s="15">
        <f t="shared" si="101"/>
        <v>4177.92731217422</v>
      </c>
      <c r="AC269" s="20">
        <f>IFERROR(VLOOKUP($E269,INPUTS!$A$44:$G$103,4,0),SCENARIOS!$K$26)</f>
        <v>0.15</v>
      </c>
      <c r="AD269" s="15">
        <f t="shared" si="101"/>
        <v>12108.4070432836</v>
      </c>
      <c r="AE269" s="20">
        <f>IFERROR(VLOOKUP($E269,INPUTS!$A$44:$G$103,5,0),SCENARIOS!$L$26)</f>
        <v>0.3</v>
      </c>
      <c r="AF269" s="15">
        <f t="shared" si="101"/>
        <v>28073.9247327005</v>
      </c>
      <c r="AG269" s="20">
        <f>IFERROR(VLOOKUP($E269,INPUTS!$A$44:$G$103,6,0),SCENARIOS!$M$26)</f>
        <v>0.4</v>
      </c>
      <c r="AH269" s="15">
        <f t="shared" si="102"/>
        <v>43393.8308086256</v>
      </c>
      <c r="AI269" s="20">
        <f>IFERROR(VLOOKUP($E269,INPUTS!$A$44:$G$103,7,0),SCENARIOS!$N$26)</f>
        <v>0.5</v>
      </c>
      <c r="AJ269" s="15">
        <f t="shared" si="103"/>
        <v>62881.6788012503</v>
      </c>
      <c r="AL269" t="str">
        <f t="shared" si="105"/>
        <v>Y</v>
      </c>
      <c r="AM269" s="21">
        <f t="shared" si="106"/>
        <v>125763.357602501</v>
      </c>
      <c r="BC269" s="2"/>
    </row>
    <row r="270" ht="15" customHeight="1" spans="1:61">
      <c r="A270" s="6" t="s">
        <v>1211</v>
      </c>
      <c r="B270" s="52" t="s">
        <v>389</v>
      </c>
      <c r="C270" s="52" t="s">
        <v>390</v>
      </c>
      <c r="D270" s="52" t="s">
        <v>929</v>
      </c>
      <c r="E270" s="10" t="s">
        <v>208</v>
      </c>
      <c r="F270" s="52" t="s">
        <v>391</v>
      </c>
      <c r="G270" s="52" t="s">
        <v>165</v>
      </c>
      <c r="H270" s="52" t="s">
        <v>644</v>
      </c>
      <c r="I270" s="52" t="s">
        <v>643</v>
      </c>
      <c r="J270" s="52" t="s">
        <v>185</v>
      </c>
      <c r="K270" s="52" t="s">
        <v>931</v>
      </c>
      <c r="L270" s="53" t="s">
        <v>291</v>
      </c>
      <c r="M270" s="13">
        <v>1584</v>
      </c>
      <c r="N270" s="14">
        <f t="shared" si="104"/>
        <v>4.33972602739726</v>
      </c>
      <c r="O270" s="15">
        <v>8700</v>
      </c>
      <c r="P270" s="15">
        <f t="shared" si="94"/>
        <v>13780800</v>
      </c>
      <c r="Q270" s="16">
        <f>IFERROR(VLOOKUP(G270,SCENARIOS!$A$13:$E$18,5,0),0.025)</f>
        <v>0.03</v>
      </c>
      <c r="R270" s="52">
        <f>IFERROR(VLOOKUP(L270,INPUTS!$A$107:$B$120,2,0),0.0082)</f>
        <v>0.0079</v>
      </c>
      <c r="S270" s="52">
        <f t="shared" si="95"/>
        <v>68.73</v>
      </c>
      <c r="T270" s="15">
        <f t="shared" si="96"/>
        <v>108868.32</v>
      </c>
      <c r="U270" s="15">
        <f>T270/INPUTS!$B$7*1000</f>
        <v>136085400</v>
      </c>
      <c r="V270" s="15">
        <f>T270*INPUTS!$B$6</f>
        <v>344023.8912</v>
      </c>
      <c r="W270" s="54" t="s">
        <v>396</v>
      </c>
      <c r="X270" s="54" t="s">
        <v>396</v>
      </c>
      <c r="Y270" s="67">
        <f>IFERROR(VLOOKUP(E270,INPUTS!$A$44:$B$103,2,0),0)</f>
        <v>0.02</v>
      </c>
      <c r="Z270" s="15">
        <f t="shared" si="100"/>
        <v>2177.3664</v>
      </c>
      <c r="AA270" s="20">
        <f>IFERROR(VLOOKUP(E270,INPUTS!$A$44:$C$103,3,0),SCENARIOS!$J$26)</f>
        <v>0.06</v>
      </c>
      <c r="AB270" s="15">
        <f t="shared" si="101"/>
        <v>7572.49325331577</v>
      </c>
      <c r="AC270" s="20">
        <f>IFERROR(VLOOKUP($E270,INPUTS!$A$44:$G$103,4,0),SCENARIOS!$K$26)</f>
        <v>0.15</v>
      </c>
      <c r="AD270" s="15">
        <f t="shared" si="101"/>
        <v>21946.4877659516</v>
      </c>
      <c r="AE270" s="20">
        <f>IFERROR(VLOOKUP($E270,INPUTS!$A$44:$G$103,5,0),SCENARIOS!$L$26)</f>
        <v>0.3</v>
      </c>
      <c r="AF270" s="15">
        <f t="shared" si="101"/>
        <v>50883.9885780196</v>
      </c>
      <c r="AG270" s="20">
        <f>IFERROR(VLOOKUP($E270,INPUTS!$A$44:$G$103,6,0),SCENARIOS!$M$26)</f>
        <v>0.4</v>
      </c>
      <c r="AH270" s="15">
        <f t="shared" si="102"/>
        <v>78651.3183406339</v>
      </c>
      <c r="AI270" s="20">
        <f>IFERROR(VLOOKUP($E270,INPUTS!$A$44:$G$103,7,0),SCENARIOS!$N$26)</f>
        <v>0.5</v>
      </c>
      <c r="AJ270" s="15">
        <f t="shared" si="103"/>
        <v>113973.042827266</v>
      </c>
      <c r="AL270" t="str">
        <f t="shared" si="105"/>
        <v>N</v>
      </c>
      <c r="AM270" s="21">
        <f t="shared" si="106"/>
        <v>227946.085654532</v>
      </c>
      <c r="BC270" s="2"/>
    </row>
    <row r="271" ht="15" customHeight="1" spans="1:61">
      <c r="A271" s="24" t="s">
        <v>1212</v>
      </c>
      <c r="B271" s="52" t="s">
        <v>397</v>
      </c>
      <c r="C271" s="52" t="s">
        <v>398</v>
      </c>
      <c r="D271" s="52" t="s">
        <v>929</v>
      </c>
      <c r="E271" s="10" t="s">
        <v>203</v>
      </c>
      <c r="F271" s="52" t="s">
        <v>399</v>
      </c>
      <c r="G271" s="52" t="s">
        <v>165</v>
      </c>
      <c r="H271" s="52" t="s">
        <v>249</v>
      </c>
      <c r="I271" s="52" t="s">
        <v>930</v>
      </c>
      <c r="J271" s="52" t="s">
        <v>169</v>
      </c>
      <c r="K271" s="52" t="s">
        <v>931</v>
      </c>
      <c r="L271" s="53" t="s">
        <v>291</v>
      </c>
      <c r="M271" s="13">
        <v>1709</v>
      </c>
      <c r="N271" s="14">
        <f t="shared" si="104"/>
        <v>4.68219178082192</v>
      </c>
      <c r="O271" s="15">
        <v>7340</v>
      </c>
      <c r="P271" s="15">
        <f t="shared" si="94"/>
        <v>12544060</v>
      </c>
      <c r="Q271" s="16">
        <f>IFERROR(VLOOKUP(G271,SCENARIOS!$A$13:$E$18,5,0),0.025)</f>
        <v>0.03</v>
      </c>
      <c r="R271" s="52">
        <f>IFERROR(VLOOKUP(L271,INPUTS!$A$107:$B$120,2,0),0.0082)</f>
        <v>0.0079</v>
      </c>
      <c r="S271" s="52">
        <f t="shared" si="95"/>
        <v>57.986</v>
      </c>
      <c r="T271" s="15">
        <f t="shared" si="96"/>
        <v>99098.074</v>
      </c>
      <c r="U271" s="15">
        <f>T271/INPUTS!$B$7*1000</f>
        <v>123872592.5</v>
      </c>
      <c r="V271" s="15">
        <f>T271*INPUTS!$B$6</f>
        <v>313149.91384</v>
      </c>
      <c r="W271" s="54" t="s">
        <v>396</v>
      </c>
      <c r="X271" s="54" t="s">
        <v>396</v>
      </c>
      <c r="Y271" s="67">
        <f>IFERROR(VLOOKUP(E271,INPUTS!$A$44:$B$103,2,0),0)</f>
        <v>0.02</v>
      </c>
      <c r="Z271" s="15">
        <f t="shared" si="100"/>
        <v>1981.96148</v>
      </c>
      <c r="AA271" s="20">
        <f>IFERROR(VLOOKUP(E271,INPUTS!$A$44:$C$103,3,0),SCENARIOS!$J$26)</f>
        <v>0.06</v>
      </c>
      <c r="AB271" s="15">
        <f t="shared" si="101"/>
        <v>6892.90968007577</v>
      </c>
      <c r="AC271" s="20">
        <f>IFERROR(VLOOKUP($E271,INPUTS!$A$44:$G$103,4,0),SCENARIOS!$K$26)</f>
        <v>0.15</v>
      </c>
      <c r="AD271" s="15">
        <f t="shared" si="101"/>
        <v>19976.9287215084</v>
      </c>
      <c r="AE271" s="20">
        <f>IFERROR(VLOOKUP($E271,INPUTS!$A$44:$G$103,5,0),SCENARIOS!$L$26)</f>
        <v>0.3</v>
      </c>
      <c r="AF271" s="15">
        <f t="shared" si="101"/>
        <v>46317.4711019674</v>
      </c>
      <c r="AG271" s="20">
        <f>IFERROR(VLOOKUP($E271,INPUTS!$A$44:$G$103,6,0),SCENARIOS!$M$26)</f>
        <v>0.4</v>
      </c>
      <c r="AH271" s="15">
        <f t="shared" si="102"/>
        <v>71592.8579142004</v>
      </c>
      <c r="AI271" s="20">
        <f>IFERROR(VLOOKUP($E271,INPUTS!$A$44:$G$103,7,0),SCENARIOS!$N$26)</f>
        <v>0.5</v>
      </c>
      <c r="AJ271" s="15">
        <f t="shared" si="103"/>
        <v>103744.68010622</v>
      </c>
      <c r="AL271" t="str">
        <f t="shared" si="105"/>
        <v>Y</v>
      </c>
      <c r="AM271" s="21">
        <f t="shared" si="106"/>
        <v>207489.36021244</v>
      </c>
      <c r="BC271" s="2"/>
    </row>
    <row r="272" ht="15" customHeight="1" spans="1:61">
      <c r="A272" s="6" t="s">
        <v>1215</v>
      </c>
      <c r="B272" s="52" t="s">
        <v>397</v>
      </c>
      <c r="C272" s="52" t="s">
        <v>398</v>
      </c>
      <c r="D272" s="52" t="s">
        <v>929</v>
      </c>
      <c r="E272" s="10" t="s">
        <v>203</v>
      </c>
      <c r="F272" s="52" t="s">
        <v>399</v>
      </c>
      <c r="G272" s="52" t="s">
        <v>165</v>
      </c>
      <c r="H272" s="52" t="s">
        <v>256</v>
      </c>
      <c r="I272" s="52" t="s">
        <v>930</v>
      </c>
      <c r="J272" s="52" t="s">
        <v>169</v>
      </c>
      <c r="K272" s="52" t="s">
        <v>931</v>
      </c>
      <c r="L272" s="53" t="s">
        <v>291</v>
      </c>
      <c r="M272" s="13">
        <v>1283</v>
      </c>
      <c r="N272" s="14">
        <f t="shared" si="104"/>
        <v>3.51506849315068</v>
      </c>
      <c r="O272" s="15">
        <v>6850</v>
      </c>
      <c r="P272" s="15">
        <f t="shared" si="94"/>
        <v>8788550</v>
      </c>
      <c r="Q272" s="16">
        <f>IFERROR(VLOOKUP(G272,SCENARIOS!$A$13:$E$18,5,0),0.025)</f>
        <v>0.03</v>
      </c>
      <c r="R272" s="52">
        <f>IFERROR(VLOOKUP(L272,INPUTS!$A$107:$B$120,2,0),0.0082)</f>
        <v>0.0079</v>
      </c>
      <c r="S272" s="52">
        <f t="shared" si="95"/>
        <v>54.115</v>
      </c>
      <c r="T272" s="15">
        <f t="shared" si="96"/>
        <v>69429.545</v>
      </c>
      <c r="U272" s="15">
        <f>T272/INPUTS!$B$7*1000</f>
        <v>86786931.25</v>
      </c>
      <c r="V272" s="15">
        <f>T272*INPUTS!$B$6</f>
        <v>219397.3622</v>
      </c>
      <c r="W272" s="54" t="s">
        <v>396</v>
      </c>
      <c r="X272" s="54" t="s">
        <v>396</v>
      </c>
      <c r="Y272" s="67">
        <f>IFERROR(VLOOKUP(E272,INPUTS!$A$44:$B$103,2,0),0)</f>
        <v>0.02</v>
      </c>
      <c r="Z272" s="15">
        <f t="shared" si="100"/>
        <v>1388.5909</v>
      </c>
      <c r="AA272" s="20">
        <f>IFERROR(VLOOKUP(E272,INPUTS!$A$44:$C$103,3,0),SCENARIOS!$J$26)</f>
        <v>0.06</v>
      </c>
      <c r="AB272" s="15">
        <f t="shared" si="101"/>
        <v>4829.27229053671</v>
      </c>
      <c r="AC272" s="20">
        <f>IFERROR(VLOOKUP($E272,INPUTS!$A$44:$G$103,4,0),SCENARIOS!$K$26)</f>
        <v>0.15</v>
      </c>
      <c r="AD272" s="15">
        <f t="shared" si="101"/>
        <v>13996.1254103865</v>
      </c>
      <c r="AE272" s="20">
        <f>IFERROR(VLOOKUP($E272,INPUTS!$A$44:$G$103,5,0),SCENARIOS!$L$26)</f>
        <v>0.3</v>
      </c>
      <c r="AF272" s="15">
        <f t="shared" si="101"/>
        <v>32450.690657825</v>
      </c>
      <c r="AG272" s="20">
        <f>IFERROR(VLOOKUP($E272,INPUTS!$A$44:$G$103,6,0),SCENARIOS!$M$26)</f>
        <v>0.4</v>
      </c>
      <c r="AH272" s="15">
        <f t="shared" si="102"/>
        <v>50158.9924969942</v>
      </c>
      <c r="AI272" s="20">
        <f>IFERROR(VLOOKUP($E272,INPUTS!$A$44:$G$103,7,0),SCENARIOS!$N$26)</f>
        <v>0.5</v>
      </c>
      <c r="AJ272" s="15">
        <f t="shared" si="103"/>
        <v>72685.024493467</v>
      </c>
      <c r="AL272" t="str">
        <f t="shared" si="105"/>
        <v>N</v>
      </c>
      <c r="AM272" s="21">
        <f t="shared" si="106"/>
        <v>145370.048986934</v>
      </c>
      <c r="BC272" s="2"/>
    </row>
    <row r="273" ht="15" customHeight="1" spans="1:55">
      <c r="A273" s="24" t="s">
        <v>1218</v>
      </c>
      <c r="B273" s="52" t="s">
        <v>397</v>
      </c>
      <c r="C273" s="52" t="s">
        <v>398</v>
      </c>
      <c r="D273" s="52" t="s">
        <v>929</v>
      </c>
      <c r="E273" s="10" t="s">
        <v>203</v>
      </c>
      <c r="F273" s="52" t="s">
        <v>399</v>
      </c>
      <c r="G273" s="52" t="s">
        <v>165</v>
      </c>
      <c r="H273" s="52" t="s">
        <v>255</v>
      </c>
      <c r="I273" s="52" t="s">
        <v>930</v>
      </c>
      <c r="J273" s="52" t="s">
        <v>169</v>
      </c>
      <c r="K273" s="52" t="s">
        <v>931</v>
      </c>
      <c r="L273" s="53" t="s">
        <v>291</v>
      </c>
      <c r="M273" s="13">
        <v>1709</v>
      </c>
      <c r="N273" s="14">
        <f t="shared" si="104"/>
        <v>4.68219178082192</v>
      </c>
      <c r="O273" s="15">
        <v>5830</v>
      </c>
      <c r="P273" s="15">
        <f t="shared" si="94"/>
        <v>9963470</v>
      </c>
      <c r="Q273" s="16">
        <f>IFERROR(VLOOKUP(G273,SCENARIOS!$A$13:$E$18,5,0),0.025)</f>
        <v>0.03</v>
      </c>
      <c r="R273" s="52">
        <f>IFERROR(VLOOKUP(L273,INPUTS!$A$107:$B$120,2,0),0.0082)</f>
        <v>0.0079</v>
      </c>
      <c r="S273" s="52">
        <f t="shared" si="95"/>
        <v>46.057</v>
      </c>
      <c r="T273" s="15">
        <f t="shared" si="96"/>
        <v>78711.413</v>
      </c>
      <c r="U273" s="15">
        <f>T273/INPUTS!$B$7*1000</f>
        <v>98389266.25</v>
      </c>
      <c r="V273" s="15">
        <f>T273*INPUTS!$B$6</f>
        <v>248728.06508</v>
      </c>
      <c r="W273" s="54" t="s">
        <v>396</v>
      </c>
      <c r="X273" s="54" t="s">
        <v>396</v>
      </c>
      <c r="Y273" s="67">
        <f>IFERROR(VLOOKUP(E273,INPUTS!$A$44:$B$103,2,0),0)</f>
        <v>0.02</v>
      </c>
      <c r="Z273" s="15">
        <f t="shared" si="100"/>
        <v>1574.22826</v>
      </c>
      <c r="AA273" s="20">
        <f>IFERROR(VLOOKUP(E273,INPUTS!$A$44:$C$103,3,0),SCENARIOS!$J$26)</f>
        <v>0.06</v>
      </c>
      <c r="AB273" s="15">
        <f t="shared" si="101"/>
        <v>5474.8860265452</v>
      </c>
      <c r="AC273" s="20">
        <f>IFERROR(VLOOKUP($E273,INPUTS!$A$44:$G$103,4,0),SCENARIOS!$K$26)</f>
        <v>0.15</v>
      </c>
      <c r="AD273" s="15">
        <f t="shared" si="101"/>
        <v>15867.233575803</v>
      </c>
      <c r="AE273" s="20">
        <f>IFERROR(VLOOKUP($E273,INPUTS!$A$44:$G$103,5,0),SCENARIOS!$L$26)</f>
        <v>0.3</v>
      </c>
      <c r="AF273" s="15">
        <f t="shared" si="101"/>
        <v>36788.9450305817</v>
      </c>
      <c r="AG273" s="20">
        <f>IFERROR(VLOOKUP($E273,INPUTS!$A$44:$G$103,6,0),SCENARIOS!$M$26)</f>
        <v>0.4</v>
      </c>
      <c r="AH273" s="15">
        <f t="shared" si="102"/>
        <v>56864.6269264016</v>
      </c>
      <c r="AI273" s="20">
        <f>IFERROR(VLOOKUP($E273,INPUTS!$A$44:$G$103,7,0),SCENARIOS!$N$26)</f>
        <v>0.5</v>
      </c>
      <c r="AJ273" s="15">
        <f t="shared" si="103"/>
        <v>82402.1096756489</v>
      </c>
      <c r="AL273" t="str">
        <f t="shared" si="105"/>
        <v>Y</v>
      </c>
      <c r="AM273" s="21">
        <f t="shared" si="106"/>
        <v>164804.219351298</v>
      </c>
      <c r="BC273" s="2"/>
    </row>
    <row r="274" ht="15" customHeight="1" spans="1:55">
      <c r="A274" s="6" t="s">
        <v>1219</v>
      </c>
      <c r="B274" s="52" t="s">
        <v>397</v>
      </c>
      <c r="C274" s="52" t="s">
        <v>398</v>
      </c>
      <c r="D274" s="52" t="s">
        <v>929</v>
      </c>
      <c r="E274" s="10" t="s">
        <v>203</v>
      </c>
      <c r="F274" s="52" t="s">
        <v>399</v>
      </c>
      <c r="G274" s="52" t="s">
        <v>165</v>
      </c>
      <c r="H274" s="52" t="s">
        <v>248</v>
      </c>
      <c r="I274" s="52" t="s">
        <v>930</v>
      </c>
      <c r="J274" s="52" t="s">
        <v>169</v>
      </c>
      <c r="K274" s="52" t="s">
        <v>931</v>
      </c>
      <c r="L274" s="53" t="s">
        <v>293</v>
      </c>
      <c r="M274" s="13">
        <v>1283</v>
      </c>
      <c r="N274" s="14">
        <f t="shared" si="104"/>
        <v>3.51506849315068</v>
      </c>
      <c r="O274" s="15">
        <v>9100</v>
      </c>
      <c r="P274" s="15">
        <f t="shared" si="94"/>
        <v>11675300</v>
      </c>
      <c r="Q274" s="16">
        <f>IFERROR(VLOOKUP(G274,SCENARIOS!$A$13:$E$18,5,0),0.025)</f>
        <v>0.03</v>
      </c>
      <c r="R274" s="52">
        <f>IFERROR(VLOOKUP(L274,INPUTS!$A$107:$B$120,2,0),0.0082)</f>
        <v>0.0079</v>
      </c>
      <c r="S274" s="52">
        <f t="shared" si="95"/>
        <v>71.89</v>
      </c>
      <c r="T274" s="15">
        <f t="shared" si="96"/>
        <v>92234.87</v>
      </c>
      <c r="U274" s="15">
        <f>T274/INPUTS!$B$7*1000</f>
        <v>115293587.5</v>
      </c>
      <c r="V274" s="15">
        <f>T274*INPUTS!$B$6</f>
        <v>291462.1892</v>
      </c>
      <c r="W274" s="54" t="s">
        <v>396</v>
      </c>
      <c r="X274" s="54" t="s">
        <v>396</v>
      </c>
      <c r="Y274" s="67">
        <f>IFERROR(VLOOKUP(E274,INPUTS!$A$44:$B$103,2,0),0)</f>
        <v>0.02</v>
      </c>
      <c r="Z274" s="15">
        <f t="shared" si="100"/>
        <v>1844.6974</v>
      </c>
      <c r="AA274" s="20">
        <f>IFERROR(VLOOKUP(E274,INPUTS!$A$44:$C$103,3,0),SCENARIOS!$J$26)</f>
        <v>0.06</v>
      </c>
      <c r="AB274" s="15">
        <f t="shared" si="101"/>
        <v>6415.52961224585</v>
      </c>
      <c r="AC274" s="20">
        <f>IFERROR(VLOOKUP($E274,INPUTS!$A$44:$G$103,4,0),SCENARIOS!$K$26)</f>
        <v>0.15</v>
      </c>
      <c r="AD274" s="15">
        <f t="shared" si="101"/>
        <v>18593.3928809514</v>
      </c>
      <c r="AE274" s="20">
        <f>IFERROR(VLOOKUP($E274,INPUTS!$A$44:$G$103,5,0),SCENARIOS!$L$26)</f>
        <v>0.3</v>
      </c>
      <c r="AF274" s="15">
        <f t="shared" si="101"/>
        <v>43109.6766403222</v>
      </c>
      <c r="AG274" s="20">
        <f>IFERROR(VLOOKUP($E274,INPUTS!$A$44:$G$103,6,0),SCENARIOS!$M$26)</f>
        <v>0.4</v>
      </c>
      <c r="AH274" s="15">
        <f t="shared" si="102"/>
        <v>66634.5739741091</v>
      </c>
      <c r="AI274" s="20">
        <f>IFERROR(VLOOKUP($E274,INPUTS!$A$44:$G$103,7,0),SCENARIOS!$N$26)</f>
        <v>0.5</v>
      </c>
      <c r="AJ274" s="15">
        <f t="shared" si="103"/>
        <v>96559.6675752628</v>
      </c>
      <c r="AL274" t="str">
        <f t="shared" si="105"/>
        <v>N</v>
      </c>
      <c r="AM274" s="21">
        <f t="shared" si="106"/>
        <v>193119.335150526</v>
      </c>
      <c r="BC274" s="2"/>
    </row>
    <row r="275" ht="15" customHeight="1" spans="1:55">
      <c r="A275" s="24" t="s">
        <v>1220</v>
      </c>
      <c r="B275" s="52" t="s">
        <v>397</v>
      </c>
      <c r="C275" s="52" t="s">
        <v>398</v>
      </c>
      <c r="D275" s="52" t="s">
        <v>929</v>
      </c>
      <c r="E275" s="10" t="s">
        <v>203</v>
      </c>
      <c r="F275" s="52" t="s">
        <v>399</v>
      </c>
      <c r="G275" s="52" t="s">
        <v>165</v>
      </c>
      <c r="H275" s="52" t="s">
        <v>252</v>
      </c>
      <c r="I275" s="52" t="s">
        <v>930</v>
      </c>
      <c r="J275" s="52" t="s">
        <v>169</v>
      </c>
      <c r="K275" s="52" t="s">
        <v>931</v>
      </c>
      <c r="L275" s="53" t="s">
        <v>293</v>
      </c>
      <c r="M275" s="13">
        <v>854</v>
      </c>
      <c r="N275" s="14">
        <f t="shared" si="104"/>
        <v>2.33972602739726</v>
      </c>
      <c r="O275" s="15">
        <v>9000</v>
      </c>
      <c r="P275" s="15">
        <f t="shared" si="94"/>
        <v>7686000</v>
      </c>
      <c r="Q275" s="16">
        <f>IFERROR(VLOOKUP(G275,SCENARIOS!$A$13:$E$18,5,0),0.025)</f>
        <v>0.03</v>
      </c>
      <c r="R275" s="52">
        <f>IFERROR(VLOOKUP(L275,INPUTS!$A$107:$B$120,2,0),0.0082)</f>
        <v>0.0079</v>
      </c>
      <c r="S275" s="52">
        <f t="shared" si="95"/>
        <v>71.1</v>
      </c>
      <c r="T275" s="15">
        <f t="shared" si="96"/>
        <v>60719.4</v>
      </c>
      <c r="U275" s="15">
        <f>T275/INPUTS!$B$7*1000</f>
        <v>75899250</v>
      </c>
      <c r="V275" s="15">
        <f>T275*INPUTS!$B$6</f>
        <v>191873.304</v>
      </c>
      <c r="W275" s="54" t="s">
        <v>396</v>
      </c>
      <c r="X275" s="54" t="s">
        <v>396</v>
      </c>
      <c r="Y275" s="67">
        <f>IFERROR(VLOOKUP(E275,INPUTS!$A$44:$B$103,2,0),0)</f>
        <v>0.02</v>
      </c>
      <c r="Z275" s="15">
        <f t="shared" si="100"/>
        <v>1214.388</v>
      </c>
      <c r="AA275" s="20">
        <f>IFERROR(VLOOKUP(E275,INPUTS!$A$44:$C$103,3,0),SCENARIOS!$J$26)</f>
        <v>0.06</v>
      </c>
      <c r="AB275" s="15">
        <f t="shared" si="101"/>
        <v>4223.42557362309</v>
      </c>
      <c r="AC275" s="20">
        <f>IFERROR(VLOOKUP($E275,INPUTS!$A$44:$G$103,4,0),SCENARIOS!$K$26)</f>
        <v>0.15</v>
      </c>
      <c r="AD275" s="15">
        <f t="shared" si="101"/>
        <v>12240.2694305921</v>
      </c>
      <c r="AE275" s="20">
        <f>IFERROR(VLOOKUP($E275,INPUTS!$A$44:$G$103,5,0),SCENARIOS!$L$26)</f>
        <v>0.3</v>
      </c>
      <c r="AF275" s="15">
        <f t="shared" si="101"/>
        <v>28379.6540266645</v>
      </c>
      <c r="AG275" s="20">
        <f>IFERROR(VLOOKUP($E275,INPUTS!$A$44:$G$103,6,0),SCENARIOS!$M$26)</f>
        <v>0.4</v>
      </c>
      <c r="AH275" s="15">
        <f t="shared" si="102"/>
        <v>43866.3962009544</v>
      </c>
      <c r="AI275" s="20">
        <f>IFERROR(VLOOKUP($E275,INPUTS!$A$44:$G$103,7,0),SCENARIOS!$N$26)</f>
        <v>0.5</v>
      </c>
      <c r="AJ275" s="15">
        <f t="shared" si="103"/>
        <v>63566.469810923</v>
      </c>
      <c r="AL275" t="str">
        <f t="shared" si="105"/>
        <v>Y</v>
      </c>
      <c r="AM275" s="21">
        <f t="shared" si="106"/>
        <v>127132.939621846</v>
      </c>
      <c r="BC275" s="2"/>
    </row>
    <row r="276" ht="15" customHeight="1" spans="1:55">
      <c r="A276" s="6" t="s">
        <v>1221</v>
      </c>
      <c r="B276" s="52" t="s">
        <v>397</v>
      </c>
      <c r="C276" s="52" t="s">
        <v>398</v>
      </c>
      <c r="D276" s="52" t="s">
        <v>929</v>
      </c>
      <c r="E276" s="10" t="s">
        <v>203</v>
      </c>
      <c r="F276" s="52" t="s">
        <v>399</v>
      </c>
      <c r="G276" s="52" t="s">
        <v>165</v>
      </c>
      <c r="H276" s="52" t="s">
        <v>251</v>
      </c>
      <c r="I276" s="52" t="s">
        <v>930</v>
      </c>
      <c r="J276" s="52" t="s">
        <v>169</v>
      </c>
      <c r="K276" s="52" t="s">
        <v>931</v>
      </c>
      <c r="L276" s="53" t="s">
        <v>291</v>
      </c>
      <c r="M276" s="13">
        <v>1283</v>
      </c>
      <c r="N276" s="14">
        <f t="shared" si="104"/>
        <v>3.51506849315068</v>
      </c>
      <c r="O276" s="15">
        <v>8750</v>
      </c>
      <c r="P276" s="15">
        <f t="shared" si="94"/>
        <v>11226250</v>
      </c>
      <c r="Q276" s="16">
        <f>IFERROR(VLOOKUP(G276,SCENARIOS!$A$13:$E$18,5,0),0.025)</f>
        <v>0.03</v>
      </c>
      <c r="R276" s="52">
        <f>IFERROR(VLOOKUP(L276,INPUTS!$A$107:$B$120,2,0),0.0082)</f>
        <v>0.0079</v>
      </c>
      <c r="S276" s="52">
        <f t="shared" si="95"/>
        <v>69.125</v>
      </c>
      <c r="T276" s="15">
        <f t="shared" si="96"/>
        <v>88687.375</v>
      </c>
      <c r="U276" s="15">
        <f>T276/INPUTS!$B$7*1000</f>
        <v>110859218.75</v>
      </c>
      <c r="V276" s="15">
        <f>T276*INPUTS!$B$6</f>
        <v>280252.105</v>
      </c>
      <c r="W276" s="54" t="s">
        <v>396</v>
      </c>
      <c r="X276" s="54" t="s">
        <v>396</v>
      </c>
      <c r="Y276" s="67">
        <f>IFERROR(VLOOKUP(E276,INPUTS!$A$44:$B$103,2,0),0)</f>
        <v>0.02</v>
      </c>
      <c r="Z276" s="15">
        <f t="shared" si="100"/>
        <v>1773.7475</v>
      </c>
      <c r="AA276" s="20">
        <f>IFERROR(VLOOKUP(E276,INPUTS!$A$44:$C$103,3,0),SCENARIOS!$J$26)</f>
        <v>0.06</v>
      </c>
      <c r="AB276" s="15">
        <f t="shared" ref="AB276:AF291" si="107">$T276*AA276*(1+$Q276)^AB$2</f>
        <v>6168.77847331332</v>
      </c>
      <c r="AC276" s="20">
        <f>IFERROR(VLOOKUP($E276,INPUTS!$A$44:$G$103,4,0),SCENARIOS!$K$26)</f>
        <v>0.15</v>
      </c>
      <c r="AD276" s="15">
        <f t="shared" si="107"/>
        <v>17878.2623855302</v>
      </c>
      <c r="AE276" s="20">
        <f>IFERROR(VLOOKUP($E276,INPUTS!$A$44:$G$103,5,0),SCENARIOS!$L$26)</f>
        <v>0.3</v>
      </c>
      <c r="AF276" s="15">
        <f t="shared" si="107"/>
        <v>41451.612154156</v>
      </c>
      <c r="AG276" s="20">
        <f>IFERROR(VLOOKUP($E276,INPUTS!$A$44:$G$103,6,0),SCENARIOS!$M$26)</f>
        <v>0.4</v>
      </c>
      <c r="AH276" s="15">
        <f t="shared" si="102"/>
        <v>64071.7057443357</v>
      </c>
      <c r="AI276" s="20">
        <f>IFERROR(VLOOKUP($E276,INPUTS!$A$44:$G$103,7,0),SCENARIOS!$N$26)</f>
        <v>0.5</v>
      </c>
      <c r="AJ276" s="15">
        <f t="shared" si="103"/>
        <v>92845.8342069834</v>
      </c>
      <c r="AL276" t="str">
        <f t="shared" si="105"/>
        <v>N</v>
      </c>
      <c r="AM276" s="21">
        <f t="shared" si="106"/>
        <v>185691.668413967</v>
      </c>
      <c r="BC276" s="2"/>
    </row>
    <row r="277" ht="15" customHeight="1" spans="1:55">
      <c r="A277" s="24" t="s">
        <v>1222</v>
      </c>
      <c r="B277" s="52" t="s">
        <v>397</v>
      </c>
      <c r="C277" s="52" t="s">
        <v>398</v>
      </c>
      <c r="D277" s="52" t="s">
        <v>929</v>
      </c>
      <c r="E277" s="10" t="s">
        <v>203</v>
      </c>
      <c r="F277" s="52" t="s">
        <v>399</v>
      </c>
      <c r="G277" s="52" t="s">
        <v>165</v>
      </c>
      <c r="H277" s="52" t="s">
        <v>615</v>
      </c>
      <c r="I277" s="52" t="s">
        <v>614</v>
      </c>
      <c r="J277" s="52" t="s">
        <v>169</v>
      </c>
      <c r="K277" s="52" t="s">
        <v>931</v>
      </c>
      <c r="L277" s="53" t="s">
        <v>291</v>
      </c>
      <c r="M277" s="13">
        <v>1283</v>
      </c>
      <c r="N277" s="14">
        <f t="shared" si="104"/>
        <v>3.51506849315068</v>
      </c>
      <c r="O277" s="15">
        <v>6580</v>
      </c>
      <c r="P277" s="15">
        <f t="shared" si="94"/>
        <v>8442140</v>
      </c>
      <c r="Q277" s="16">
        <f>IFERROR(VLOOKUP(G277,SCENARIOS!$A$13:$E$18,5,0),0.025)</f>
        <v>0.03</v>
      </c>
      <c r="R277" s="52">
        <f>IFERROR(VLOOKUP(L277,INPUTS!$A$107:$B$120,2,0),0.0082)</f>
        <v>0.0079</v>
      </c>
      <c r="S277" s="52">
        <f t="shared" si="95"/>
        <v>51.982</v>
      </c>
      <c r="T277" s="15">
        <f t="shared" si="96"/>
        <v>66692.906</v>
      </c>
      <c r="U277" s="15">
        <f>T277/INPUTS!$B$7*1000</f>
        <v>83366132.5</v>
      </c>
      <c r="V277" s="15">
        <f>T277*INPUTS!$B$6</f>
        <v>210749.58296</v>
      </c>
      <c r="W277" s="54" t="s">
        <v>396</v>
      </c>
      <c r="X277" s="54" t="s">
        <v>396</v>
      </c>
      <c r="Y277" s="67">
        <f>IFERROR(VLOOKUP(E277,INPUTS!$A$44:$B$103,2,0),0)</f>
        <v>0.02</v>
      </c>
      <c r="Z277" s="15">
        <f t="shared" si="100"/>
        <v>1333.85812</v>
      </c>
      <c r="AA277" s="20">
        <f>IFERROR(VLOOKUP(E277,INPUTS!$A$44:$C$103,3,0),SCENARIOS!$J$26)</f>
        <v>0.06</v>
      </c>
      <c r="AB277" s="15">
        <f t="shared" si="107"/>
        <v>4638.92141193161</v>
      </c>
      <c r="AC277" s="20">
        <f>IFERROR(VLOOKUP($E277,INPUTS!$A$44:$G$103,4,0),SCENARIOS!$K$26)</f>
        <v>0.15</v>
      </c>
      <c r="AD277" s="15">
        <f t="shared" si="107"/>
        <v>13444.4533139187</v>
      </c>
      <c r="AE277" s="20">
        <f>IFERROR(VLOOKUP($E277,INPUTS!$A$44:$G$103,5,0),SCENARIOS!$L$26)</f>
        <v>0.3</v>
      </c>
      <c r="AF277" s="15">
        <f t="shared" si="107"/>
        <v>31171.6123399253</v>
      </c>
      <c r="AG277" s="20">
        <f>IFERROR(VLOOKUP($E277,INPUTS!$A$44:$G$103,6,0),SCENARIOS!$M$26)</f>
        <v>0.4</v>
      </c>
      <c r="AH277" s="15">
        <f t="shared" si="102"/>
        <v>48181.9227197404</v>
      </c>
      <c r="AI277" s="20">
        <f>IFERROR(VLOOKUP($E277,INPUTS!$A$44:$G$103,7,0),SCENARIOS!$N$26)</f>
        <v>0.5</v>
      </c>
      <c r="AJ277" s="15">
        <f t="shared" si="103"/>
        <v>69820.0673236516</v>
      </c>
      <c r="AL277" t="str">
        <f t="shared" si="105"/>
        <v>Y</v>
      </c>
      <c r="AM277" s="21">
        <f t="shared" si="106"/>
        <v>139640.134647303</v>
      </c>
      <c r="BC277" s="2"/>
    </row>
    <row r="278" ht="15" customHeight="1" spans="1:55">
      <c r="A278" s="6" t="s">
        <v>1223</v>
      </c>
      <c r="B278" s="52" t="s">
        <v>397</v>
      </c>
      <c r="C278" s="52" t="s">
        <v>398</v>
      </c>
      <c r="D278" s="52" t="s">
        <v>929</v>
      </c>
      <c r="E278" s="10" t="s">
        <v>203</v>
      </c>
      <c r="F278" s="52" t="s">
        <v>399</v>
      </c>
      <c r="G278" s="52" t="s">
        <v>165</v>
      </c>
      <c r="H278" s="52" t="s">
        <v>731</v>
      </c>
      <c r="I278" s="52" t="s">
        <v>614</v>
      </c>
      <c r="J278" s="52" t="s">
        <v>169</v>
      </c>
      <c r="K278" s="52" t="s">
        <v>931</v>
      </c>
      <c r="L278" s="53" t="s">
        <v>291</v>
      </c>
      <c r="M278" s="13">
        <v>1283</v>
      </c>
      <c r="N278" s="14">
        <f t="shared" si="104"/>
        <v>3.51506849315068</v>
      </c>
      <c r="O278" s="15">
        <v>5500</v>
      </c>
      <c r="P278" s="15">
        <f t="shared" si="94"/>
        <v>7056500</v>
      </c>
      <c r="Q278" s="16">
        <f>IFERROR(VLOOKUP(G278,SCENARIOS!$A$13:$E$18,5,0),0.025)</f>
        <v>0.03</v>
      </c>
      <c r="R278" s="52">
        <f>IFERROR(VLOOKUP(L278,INPUTS!$A$107:$B$120,2,0),0.0082)</f>
        <v>0.0079</v>
      </c>
      <c r="S278" s="52">
        <f t="shared" si="95"/>
        <v>43.45</v>
      </c>
      <c r="T278" s="15">
        <f t="shared" si="96"/>
        <v>55746.35</v>
      </c>
      <c r="U278" s="15">
        <f>T278/INPUTS!$B$7*1000</f>
        <v>69682937.5</v>
      </c>
      <c r="V278" s="15">
        <f>T278*INPUTS!$B$6</f>
        <v>176158.466</v>
      </c>
      <c r="W278" s="54" t="s">
        <v>396</v>
      </c>
      <c r="X278" s="54" t="s">
        <v>396</v>
      </c>
      <c r="Y278" s="67">
        <f>IFERROR(VLOOKUP(E278,INPUTS!$A$44:$B$103,2,0),0)</f>
        <v>0.02</v>
      </c>
      <c r="Z278" s="15">
        <f t="shared" si="100"/>
        <v>1114.927</v>
      </c>
      <c r="AA278" s="20">
        <f>IFERROR(VLOOKUP(E278,INPUTS!$A$44:$C$103,3,0),SCENARIOS!$J$26)</f>
        <v>0.06</v>
      </c>
      <c r="AB278" s="15">
        <f t="shared" si="107"/>
        <v>3877.51789751123</v>
      </c>
      <c r="AC278" s="20">
        <f>IFERROR(VLOOKUP($E278,INPUTS!$A$44:$G$103,4,0),SCENARIOS!$K$26)</f>
        <v>0.15</v>
      </c>
      <c r="AD278" s="15">
        <f t="shared" si="107"/>
        <v>11237.7649280475</v>
      </c>
      <c r="AE278" s="20">
        <f>IFERROR(VLOOKUP($E278,INPUTS!$A$44:$G$103,5,0),SCENARIOS!$L$26)</f>
        <v>0.3</v>
      </c>
      <c r="AF278" s="15">
        <f t="shared" si="107"/>
        <v>26055.2990683266</v>
      </c>
      <c r="AG278" s="20">
        <f>IFERROR(VLOOKUP($E278,INPUTS!$A$44:$G$103,6,0),SCENARIOS!$M$26)</f>
        <v>0.4</v>
      </c>
      <c r="AH278" s="15">
        <f t="shared" si="102"/>
        <v>40273.6436107253</v>
      </c>
      <c r="AI278" s="20">
        <f>IFERROR(VLOOKUP($E278,INPUTS!$A$44:$G$103,7,0),SCENARIOS!$N$26)</f>
        <v>0.5</v>
      </c>
      <c r="AJ278" s="15">
        <f t="shared" si="103"/>
        <v>58360.2386443896</v>
      </c>
      <c r="AL278" t="str">
        <f t="shared" si="105"/>
        <v>Y</v>
      </c>
      <c r="AM278" s="21">
        <f t="shared" si="106"/>
        <v>116720.477288779</v>
      </c>
      <c r="BC278" s="2"/>
    </row>
    <row r="279" ht="15" customHeight="1" spans="1:55">
      <c r="A279" s="24" t="s">
        <v>1224</v>
      </c>
      <c r="B279" s="52" t="s">
        <v>397</v>
      </c>
      <c r="C279" s="52" t="s">
        <v>398</v>
      </c>
      <c r="D279" s="52" t="s">
        <v>929</v>
      </c>
      <c r="E279" s="10" t="s">
        <v>203</v>
      </c>
      <c r="F279" s="52" t="s">
        <v>399</v>
      </c>
      <c r="G279" s="52" t="s">
        <v>165</v>
      </c>
      <c r="H279" s="52" t="s">
        <v>250</v>
      </c>
      <c r="I279" s="52" t="s">
        <v>930</v>
      </c>
      <c r="J279" s="52" t="s">
        <v>169</v>
      </c>
      <c r="K279" s="52" t="s">
        <v>931</v>
      </c>
      <c r="L279" s="53" t="s">
        <v>291</v>
      </c>
      <c r="M279" s="13">
        <v>1283</v>
      </c>
      <c r="N279" s="14">
        <f t="shared" si="104"/>
        <v>3.51506849315068</v>
      </c>
      <c r="O279" s="15">
        <v>8060</v>
      </c>
      <c r="P279" s="15">
        <f t="shared" si="94"/>
        <v>10340980</v>
      </c>
      <c r="Q279" s="16">
        <f>IFERROR(VLOOKUP(G279,SCENARIOS!$A$13:$E$18,5,0),0.025)</f>
        <v>0.03</v>
      </c>
      <c r="R279" s="52">
        <f>IFERROR(VLOOKUP(L279,INPUTS!$A$107:$B$120,2,0),0.0082)</f>
        <v>0.0079</v>
      </c>
      <c r="S279" s="52">
        <f t="shared" si="95"/>
        <v>63.674</v>
      </c>
      <c r="T279" s="15">
        <f t="shared" si="96"/>
        <v>81693.742</v>
      </c>
      <c r="U279" s="15">
        <f>T279/INPUTS!$B$7*1000</f>
        <v>102117177.5</v>
      </c>
      <c r="V279" s="15">
        <f>T279*INPUTS!$B$6</f>
        <v>258152.22472</v>
      </c>
      <c r="W279" s="54" t="s">
        <v>396</v>
      </c>
      <c r="X279" s="54" t="s">
        <v>396</v>
      </c>
      <c r="Y279" s="67">
        <f>IFERROR(VLOOKUP(E279,INPUTS!$A$44:$B$103,2,0),0)</f>
        <v>0.02</v>
      </c>
      <c r="Z279" s="15">
        <f t="shared" si="100"/>
        <v>1633.87484</v>
      </c>
      <c r="AA279" s="20">
        <f>IFERROR(VLOOKUP(E279,INPUTS!$A$44:$C$103,3,0),SCENARIOS!$J$26)</f>
        <v>0.06</v>
      </c>
      <c r="AB279" s="15">
        <f t="shared" si="107"/>
        <v>5682.32622798918</v>
      </c>
      <c r="AC279" s="20">
        <f>IFERROR(VLOOKUP($E279,INPUTS!$A$44:$G$103,4,0),SCENARIOS!$K$26)</f>
        <v>0.15</v>
      </c>
      <c r="AD279" s="15">
        <f t="shared" si="107"/>
        <v>16468.4336945569</v>
      </c>
      <c r="AE279" s="20">
        <f>IFERROR(VLOOKUP($E279,INPUTS!$A$44:$G$103,5,0),SCENARIOS!$L$26)</f>
        <v>0.3</v>
      </c>
      <c r="AF279" s="15">
        <f t="shared" si="107"/>
        <v>38182.8564528568</v>
      </c>
      <c r="AG279" s="20">
        <f>IFERROR(VLOOKUP($E279,INPUTS!$A$44:$G$103,6,0),SCENARIOS!$M$26)</f>
        <v>0.4</v>
      </c>
      <c r="AH279" s="15">
        <f t="shared" si="102"/>
        <v>59019.1940913538</v>
      </c>
      <c r="AI279" s="20">
        <f>IFERROR(VLOOKUP($E279,INPUTS!$A$44:$G$103,7,0),SCENARIOS!$N$26)</f>
        <v>0.5</v>
      </c>
      <c r="AJ279" s="15">
        <f t="shared" si="103"/>
        <v>85524.2769952328</v>
      </c>
      <c r="AL279" t="str">
        <f t="shared" si="105"/>
        <v>Y</v>
      </c>
      <c r="AM279" s="21">
        <f t="shared" si="106"/>
        <v>171048.553990466</v>
      </c>
      <c r="BC279" s="2"/>
    </row>
    <row r="280" ht="15" customHeight="1" spans="1:55">
      <c r="A280" s="6" t="s">
        <v>1225</v>
      </c>
      <c r="B280" s="52" t="s">
        <v>397</v>
      </c>
      <c r="C280" s="52" t="s">
        <v>398</v>
      </c>
      <c r="D280" s="52" t="s">
        <v>929</v>
      </c>
      <c r="E280" s="10" t="s">
        <v>203</v>
      </c>
      <c r="F280" s="52" t="s">
        <v>399</v>
      </c>
      <c r="G280" s="52" t="s">
        <v>165</v>
      </c>
      <c r="H280" s="52" t="s">
        <v>254</v>
      </c>
      <c r="I280" s="52" t="s">
        <v>930</v>
      </c>
      <c r="J280" s="52" t="s">
        <v>169</v>
      </c>
      <c r="K280" s="52" t="s">
        <v>931</v>
      </c>
      <c r="L280" s="53" t="s">
        <v>291</v>
      </c>
      <c r="M280" s="13">
        <v>1283</v>
      </c>
      <c r="N280" s="14">
        <f t="shared" si="104"/>
        <v>3.51506849315068</v>
      </c>
      <c r="O280" s="15">
        <v>5500</v>
      </c>
      <c r="P280" s="15">
        <f t="shared" si="94"/>
        <v>7056500</v>
      </c>
      <c r="Q280" s="16">
        <f>IFERROR(VLOOKUP(G280,SCENARIOS!$A$13:$E$18,5,0),0.025)</f>
        <v>0.03</v>
      </c>
      <c r="R280" s="52">
        <f>IFERROR(VLOOKUP(L280,INPUTS!$A$107:$B$120,2,0),0.0082)</f>
        <v>0.0079</v>
      </c>
      <c r="S280" s="52">
        <f t="shared" si="95"/>
        <v>43.45</v>
      </c>
      <c r="T280" s="15">
        <f t="shared" si="96"/>
        <v>55746.35</v>
      </c>
      <c r="U280" s="15">
        <f>T280/INPUTS!$B$7*1000</f>
        <v>69682937.5</v>
      </c>
      <c r="V280" s="15">
        <f>T280*INPUTS!$B$6</f>
        <v>176158.466</v>
      </c>
      <c r="W280" s="54" t="s">
        <v>396</v>
      </c>
      <c r="X280" s="54" t="s">
        <v>396</v>
      </c>
      <c r="Y280" s="67">
        <f>IFERROR(VLOOKUP(E280,INPUTS!$A$44:$B$103,2,0),0)</f>
        <v>0.02</v>
      </c>
      <c r="Z280" s="15">
        <f t="shared" si="100"/>
        <v>1114.927</v>
      </c>
      <c r="AA280" s="20">
        <f>IFERROR(VLOOKUP(E280,INPUTS!$A$44:$C$103,3,0),SCENARIOS!$J$26)</f>
        <v>0.06</v>
      </c>
      <c r="AB280" s="15">
        <f t="shared" si="107"/>
        <v>3877.51789751123</v>
      </c>
      <c r="AC280" s="20">
        <f>IFERROR(VLOOKUP($E280,INPUTS!$A$44:$G$103,4,0),SCENARIOS!$K$26)</f>
        <v>0.15</v>
      </c>
      <c r="AD280" s="15">
        <f t="shared" si="107"/>
        <v>11237.7649280475</v>
      </c>
      <c r="AE280" s="20">
        <f>IFERROR(VLOOKUP($E280,INPUTS!$A$44:$G$103,5,0),SCENARIOS!$L$26)</f>
        <v>0.3</v>
      </c>
      <c r="AF280" s="15">
        <f t="shared" si="107"/>
        <v>26055.2990683266</v>
      </c>
      <c r="AG280" s="20">
        <f>IFERROR(VLOOKUP($E280,INPUTS!$A$44:$G$103,6,0),SCENARIOS!$M$26)</f>
        <v>0.4</v>
      </c>
      <c r="AH280" s="15">
        <f t="shared" si="102"/>
        <v>40273.6436107253</v>
      </c>
      <c r="AI280" s="20">
        <f>IFERROR(VLOOKUP($E280,INPUTS!$A$44:$G$103,7,0),SCENARIOS!$N$26)</f>
        <v>0.5</v>
      </c>
      <c r="AJ280" s="15">
        <f t="shared" si="103"/>
        <v>58360.2386443896</v>
      </c>
      <c r="AL280" t="str">
        <f t="shared" si="105"/>
        <v>Y</v>
      </c>
      <c r="AM280" s="21">
        <f t="shared" si="106"/>
        <v>116720.477288779</v>
      </c>
      <c r="BC280" s="2"/>
    </row>
    <row r="281" ht="15" customHeight="1" spans="1:55">
      <c r="A281" s="24" t="s">
        <v>1226</v>
      </c>
      <c r="B281" s="52" t="s">
        <v>397</v>
      </c>
      <c r="C281" s="52" t="s">
        <v>398</v>
      </c>
      <c r="D281" s="52" t="s">
        <v>929</v>
      </c>
      <c r="E281" s="10" t="s">
        <v>203</v>
      </c>
      <c r="F281" s="52" t="s">
        <v>399</v>
      </c>
      <c r="G281" s="52" t="s">
        <v>165</v>
      </c>
      <c r="H281" s="52" t="s">
        <v>253</v>
      </c>
      <c r="I281" s="52" t="s">
        <v>930</v>
      </c>
      <c r="J281" s="52" t="s">
        <v>169</v>
      </c>
      <c r="K281" s="52" t="s">
        <v>931</v>
      </c>
      <c r="L281" s="53" t="s">
        <v>291</v>
      </c>
      <c r="M281" s="13">
        <v>854</v>
      </c>
      <c r="N281" s="14">
        <f t="shared" si="104"/>
        <v>2.33972602739726</v>
      </c>
      <c r="O281" s="15">
        <v>8450</v>
      </c>
      <c r="P281" s="15">
        <f t="shared" si="94"/>
        <v>7216300</v>
      </c>
      <c r="Q281" s="16">
        <f>IFERROR(VLOOKUP(G281,SCENARIOS!$A$13:$E$18,5,0),0.025)</f>
        <v>0.03</v>
      </c>
      <c r="R281" s="52">
        <f>IFERROR(VLOOKUP(L281,INPUTS!$A$107:$B$120,2,0),0.0082)</f>
        <v>0.0079</v>
      </c>
      <c r="S281" s="52">
        <f t="shared" si="95"/>
        <v>66.755</v>
      </c>
      <c r="T281" s="15">
        <f t="shared" si="96"/>
        <v>57008.77</v>
      </c>
      <c r="U281" s="15">
        <f>T281/INPUTS!$B$7*1000</f>
        <v>71260962.5</v>
      </c>
      <c r="V281" s="15">
        <f>T281*INPUTS!$B$6</f>
        <v>180147.7132</v>
      </c>
      <c r="W281" s="54" t="s">
        <v>396</v>
      </c>
      <c r="X281" s="54" t="s">
        <v>396</v>
      </c>
      <c r="Y281" s="67">
        <f>IFERROR(VLOOKUP(E281,INPUTS!$A$44:$B$103,2,0),0)</f>
        <v>0.02</v>
      </c>
      <c r="Z281" s="15">
        <f t="shared" si="100"/>
        <v>1140.1754</v>
      </c>
      <c r="AA281" s="20">
        <f>IFERROR(VLOOKUP(E281,INPUTS!$A$44:$C$103,3,0),SCENARIOS!$J$26)</f>
        <v>0.06</v>
      </c>
      <c r="AB281" s="15">
        <f t="shared" si="107"/>
        <v>3965.3273441239</v>
      </c>
      <c r="AC281" s="20">
        <f>IFERROR(VLOOKUP($E281,INPUTS!$A$44:$G$103,4,0),SCENARIOS!$K$26)</f>
        <v>0.15</v>
      </c>
      <c r="AD281" s="15">
        <f t="shared" si="107"/>
        <v>11492.2529653893</v>
      </c>
      <c r="AE281" s="20">
        <f>IFERROR(VLOOKUP($E281,INPUTS!$A$44:$G$103,5,0),SCENARIOS!$L$26)</f>
        <v>0.3</v>
      </c>
      <c r="AF281" s="15">
        <f t="shared" si="107"/>
        <v>26645.3418361462</v>
      </c>
      <c r="AG281" s="20">
        <f>IFERROR(VLOOKUP($E281,INPUTS!$A$44:$G$103,6,0),SCENARIOS!$M$26)</f>
        <v>0.4</v>
      </c>
      <c r="AH281" s="15">
        <f t="shared" si="102"/>
        <v>41185.6719886739</v>
      </c>
      <c r="AI281" s="20">
        <f>IFERROR(VLOOKUP($E281,INPUTS!$A$44:$G$103,7,0),SCENARIOS!$N$26)</f>
        <v>0.5</v>
      </c>
      <c r="AJ281" s="15">
        <f t="shared" si="103"/>
        <v>59681.8522113666</v>
      </c>
      <c r="AL281" t="str">
        <f t="shared" si="105"/>
        <v>Y</v>
      </c>
      <c r="AM281" s="21">
        <f t="shared" si="106"/>
        <v>119363.704422733</v>
      </c>
      <c r="BC281" s="2"/>
    </row>
    <row r="282" ht="15" customHeight="1" spans="1:55">
      <c r="A282" s="6" t="s">
        <v>1227</v>
      </c>
      <c r="B282" s="52" t="s">
        <v>397</v>
      </c>
      <c r="C282" s="52" t="s">
        <v>398</v>
      </c>
      <c r="D282" s="52" t="s">
        <v>929</v>
      </c>
      <c r="E282" s="10" t="s">
        <v>203</v>
      </c>
      <c r="F282" s="52" t="s">
        <v>399</v>
      </c>
      <c r="G282" s="52" t="s">
        <v>165</v>
      </c>
      <c r="H282" s="52" t="s">
        <v>452</v>
      </c>
      <c r="I282" s="52" t="s">
        <v>451</v>
      </c>
      <c r="J282" s="52" t="s">
        <v>181</v>
      </c>
      <c r="K282" s="52" t="s">
        <v>931</v>
      </c>
      <c r="L282" s="53" t="s">
        <v>291</v>
      </c>
      <c r="M282" s="13">
        <v>1709</v>
      </c>
      <c r="N282" s="14">
        <f t="shared" si="104"/>
        <v>4.68219178082192</v>
      </c>
      <c r="O282" s="15">
        <v>9400</v>
      </c>
      <c r="P282" s="15">
        <f t="shared" si="94"/>
        <v>16064600</v>
      </c>
      <c r="Q282" s="16">
        <f>IFERROR(VLOOKUP(G282,SCENARIOS!$A$13:$E$18,5,0),0.025)</f>
        <v>0.03</v>
      </c>
      <c r="R282" s="52">
        <f>IFERROR(VLOOKUP(L282,INPUTS!$A$107:$B$120,2,0),0.0082)</f>
        <v>0.0079</v>
      </c>
      <c r="S282" s="52">
        <f t="shared" si="95"/>
        <v>74.26</v>
      </c>
      <c r="T282" s="15">
        <f t="shared" si="96"/>
        <v>126910.34</v>
      </c>
      <c r="U282" s="15">
        <f>T282/INPUTS!$B$7*1000</f>
        <v>158637925</v>
      </c>
      <c r="V282" s="15">
        <f>T282*INPUTS!$B$6</f>
        <v>401036.6744</v>
      </c>
      <c r="W282" s="54" t="s">
        <v>521</v>
      </c>
      <c r="X282" s="54" t="s">
        <v>396</v>
      </c>
      <c r="Y282" s="67">
        <f>IFERROR(VLOOKUP(E282,INPUTS!$A$44:$B$103,2,0),0)</f>
        <v>0.02</v>
      </c>
      <c r="Z282" s="15">
        <f t="shared" si="100"/>
        <v>2538.2068</v>
      </c>
      <c r="AA282" s="20">
        <f>IFERROR(VLOOKUP(E282,INPUTS!$A$44:$C$103,3,0),SCENARIOS!$J$26)</f>
        <v>0.06</v>
      </c>
      <c r="AB282" s="15">
        <f t="shared" si="107"/>
        <v>8827.43201535589</v>
      </c>
      <c r="AC282" s="20">
        <f>IFERROR(VLOOKUP($E282,INPUTS!$A$44:$G$103,4,0),SCENARIOS!$K$26)</f>
        <v>0.15</v>
      </c>
      <c r="AD282" s="15">
        <f t="shared" si="107"/>
        <v>25583.5326951197</v>
      </c>
      <c r="AE282" s="20">
        <f>IFERROR(VLOOKUP($E282,INPUTS!$A$44:$G$103,5,0),SCENARIOS!$L$26)</f>
        <v>0.3</v>
      </c>
      <c r="AF282" s="15">
        <f t="shared" si="107"/>
        <v>59316.6523649174</v>
      </c>
      <c r="AG282" s="20">
        <f>IFERROR(VLOOKUP($E282,INPUTS!$A$44:$G$103,6,0),SCENARIOS!$M$26)</f>
        <v>0.4</v>
      </c>
      <c r="AH282" s="15">
        <f t="shared" si="102"/>
        <v>91685.676347886</v>
      </c>
      <c r="AI282" s="20">
        <f>IFERROR(VLOOKUP($E282,INPUTS!$A$44:$G$103,7,0),SCENARIOS!$N$26)</f>
        <v>0.5</v>
      </c>
      <c r="AJ282" s="15">
        <f t="shared" si="103"/>
        <v>132861.034468456</v>
      </c>
      <c r="AL282" t="str">
        <f t="shared" si="105"/>
        <v>Y</v>
      </c>
      <c r="AM282" s="21">
        <f t="shared" si="106"/>
        <v>265722.068936912</v>
      </c>
      <c r="BC282" s="2"/>
    </row>
    <row r="283" ht="15" customHeight="1" spans="1:55">
      <c r="A283" s="24" t="s">
        <v>1228</v>
      </c>
      <c r="B283" s="52" t="s">
        <v>397</v>
      </c>
      <c r="C283" s="52" t="s">
        <v>398</v>
      </c>
      <c r="D283" s="52" t="s">
        <v>929</v>
      </c>
      <c r="E283" s="10" t="s">
        <v>203</v>
      </c>
      <c r="F283" s="52" t="s">
        <v>399</v>
      </c>
      <c r="G283" s="52" t="s">
        <v>165</v>
      </c>
      <c r="H283" s="52" t="s">
        <v>702</v>
      </c>
      <c r="I283" s="52" t="s">
        <v>701</v>
      </c>
      <c r="J283" s="52" t="s">
        <v>181</v>
      </c>
      <c r="K283" s="52" t="s">
        <v>931</v>
      </c>
      <c r="L283" s="53" t="s">
        <v>293</v>
      </c>
      <c r="M283" s="13">
        <v>854</v>
      </c>
      <c r="N283" s="14">
        <f t="shared" si="104"/>
        <v>2.33972602739726</v>
      </c>
      <c r="O283" s="15">
        <v>11200</v>
      </c>
      <c r="P283" s="15">
        <f t="shared" si="94"/>
        <v>9564800</v>
      </c>
      <c r="Q283" s="16">
        <f>IFERROR(VLOOKUP(G283,SCENARIOS!$A$13:$E$18,5,0),0.025)</f>
        <v>0.03</v>
      </c>
      <c r="R283" s="52">
        <f>IFERROR(VLOOKUP(L283,INPUTS!$A$107:$B$120,2,0),0.0082)</f>
        <v>0.0079</v>
      </c>
      <c r="S283" s="52">
        <f t="shared" si="95"/>
        <v>88.48</v>
      </c>
      <c r="T283" s="15">
        <f t="shared" si="96"/>
        <v>75561.92</v>
      </c>
      <c r="U283" s="15">
        <f>T283/INPUTS!$B$7*1000</f>
        <v>94452400</v>
      </c>
      <c r="V283" s="15">
        <f>T283*INPUTS!$B$6</f>
        <v>238775.6672</v>
      </c>
      <c r="W283" s="54" t="s">
        <v>396</v>
      </c>
      <c r="X283" s="54" t="s">
        <v>396</v>
      </c>
      <c r="Y283" s="67">
        <f>IFERROR(VLOOKUP(E283,INPUTS!$A$44:$B$103,2,0),0)</f>
        <v>0.02</v>
      </c>
      <c r="Z283" s="15">
        <f t="shared" si="100"/>
        <v>1511.2384</v>
      </c>
      <c r="AA283" s="20">
        <f>IFERROR(VLOOKUP(E283,INPUTS!$A$44:$C$103,3,0),SCENARIOS!$J$26)</f>
        <v>0.06</v>
      </c>
      <c r="AB283" s="15">
        <f t="shared" si="107"/>
        <v>5255.81849161984</v>
      </c>
      <c r="AC283" s="20">
        <f>IFERROR(VLOOKUP($E283,INPUTS!$A$44:$G$103,4,0),SCENARIOS!$K$26)</f>
        <v>0.15</v>
      </c>
      <c r="AD283" s="15">
        <f t="shared" si="107"/>
        <v>15232.3352914035</v>
      </c>
      <c r="AE283" s="20">
        <f>IFERROR(VLOOKUP($E283,INPUTS!$A$44:$G$103,5,0),SCENARIOS!$L$26)</f>
        <v>0.3</v>
      </c>
      <c r="AF283" s="15">
        <f t="shared" si="107"/>
        <v>35316.9027887381</v>
      </c>
      <c r="AG283" s="20">
        <f>IFERROR(VLOOKUP($E283,INPUTS!$A$44:$G$103,6,0),SCENARIOS!$M$26)</f>
        <v>0.4</v>
      </c>
      <c r="AH283" s="15">
        <f t="shared" si="102"/>
        <v>54589.2930500766</v>
      </c>
      <c r="AI283" s="20">
        <f>IFERROR(VLOOKUP($E283,INPUTS!$A$44:$G$103,7,0),SCENARIOS!$N$26)</f>
        <v>0.5</v>
      </c>
      <c r="AJ283" s="15">
        <f t="shared" si="103"/>
        <v>79104.9402091487</v>
      </c>
      <c r="AL283" t="str">
        <f t="shared" si="105"/>
        <v>N</v>
      </c>
      <c r="AM283" s="21">
        <f t="shared" si="106"/>
        <v>158209.880418297</v>
      </c>
      <c r="BC283" s="2"/>
    </row>
    <row r="284" ht="15" customHeight="1" spans="1:55">
      <c r="A284" s="6" t="s">
        <v>1229</v>
      </c>
      <c r="B284" s="52" t="s">
        <v>397</v>
      </c>
      <c r="C284" s="52" t="s">
        <v>398</v>
      </c>
      <c r="D284" s="52" t="s">
        <v>929</v>
      </c>
      <c r="E284" s="10" t="s">
        <v>203</v>
      </c>
      <c r="F284" s="52" t="s">
        <v>399</v>
      </c>
      <c r="G284" s="52" t="s">
        <v>165</v>
      </c>
      <c r="H284" s="52" t="s">
        <v>515</v>
      </c>
      <c r="I284" s="52" t="s">
        <v>514</v>
      </c>
      <c r="J284" s="52" t="s">
        <v>181</v>
      </c>
      <c r="K284" s="52" t="s">
        <v>931</v>
      </c>
      <c r="L284" s="53" t="s">
        <v>291</v>
      </c>
      <c r="M284" s="13">
        <v>1283</v>
      </c>
      <c r="N284" s="14">
        <f t="shared" si="104"/>
        <v>3.51506849315068</v>
      </c>
      <c r="O284" s="15">
        <v>9050</v>
      </c>
      <c r="P284" s="15">
        <f t="shared" si="94"/>
        <v>11611150</v>
      </c>
      <c r="Q284" s="16">
        <f>IFERROR(VLOOKUP(G284,SCENARIOS!$A$13:$E$18,5,0),0.025)</f>
        <v>0.03</v>
      </c>
      <c r="R284" s="52">
        <f>IFERROR(VLOOKUP(L284,INPUTS!$A$107:$B$120,2,0),0.0082)</f>
        <v>0.0079</v>
      </c>
      <c r="S284" s="52">
        <f t="shared" si="95"/>
        <v>71.495</v>
      </c>
      <c r="T284" s="15">
        <f t="shared" si="96"/>
        <v>91728.085</v>
      </c>
      <c r="U284" s="15">
        <f>T284/INPUTS!$B$7*1000</f>
        <v>114660106.25</v>
      </c>
      <c r="V284" s="15">
        <f>T284*INPUTS!$B$6</f>
        <v>289860.7486</v>
      </c>
      <c r="W284" s="54" t="s">
        <v>396</v>
      </c>
      <c r="X284" s="54" t="s">
        <v>396</v>
      </c>
      <c r="Y284" s="67">
        <f>IFERROR(VLOOKUP(E284,INPUTS!$A$44:$B$103,2,0),0)</f>
        <v>0.02</v>
      </c>
      <c r="Z284" s="15">
        <f t="shared" si="100"/>
        <v>1834.5617</v>
      </c>
      <c r="AA284" s="20">
        <f>IFERROR(VLOOKUP(E284,INPUTS!$A$44:$C$103,3,0),SCENARIOS!$J$26)</f>
        <v>0.06</v>
      </c>
      <c r="AB284" s="15">
        <f t="shared" si="107"/>
        <v>6380.2794495412</v>
      </c>
      <c r="AC284" s="20">
        <f>IFERROR(VLOOKUP($E284,INPUTS!$A$44:$G$103,4,0),SCENARIOS!$K$26)</f>
        <v>0.15</v>
      </c>
      <c r="AD284" s="15">
        <f t="shared" si="107"/>
        <v>18491.2313816055</v>
      </c>
      <c r="AE284" s="20">
        <f>IFERROR(VLOOKUP($E284,INPUTS!$A$44:$G$103,5,0),SCENARIOS!$L$26)</f>
        <v>0.3</v>
      </c>
      <c r="AF284" s="15">
        <f t="shared" si="107"/>
        <v>42872.8102851556</v>
      </c>
      <c r="AG284" s="20">
        <f>IFERROR(VLOOKUP($E284,INPUTS!$A$44:$G$103,6,0),SCENARIOS!$M$26)</f>
        <v>0.4</v>
      </c>
      <c r="AH284" s="15">
        <f t="shared" si="102"/>
        <v>66268.4499412844</v>
      </c>
      <c r="AI284" s="20">
        <f>IFERROR(VLOOKUP($E284,INPUTS!$A$44:$G$103,7,0),SCENARIOS!$N$26)</f>
        <v>0.5</v>
      </c>
      <c r="AJ284" s="15">
        <f t="shared" si="103"/>
        <v>96029.1199512229</v>
      </c>
      <c r="AL284" t="str">
        <f t="shared" si="105"/>
        <v>N</v>
      </c>
      <c r="AM284" s="21">
        <f t="shared" si="106"/>
        <v>192058.239902446</v>
      </c>
      <c r="BC284" s="2"/>
    </row>
    <row r="285" ht="15" customHeight="1" spans="1:55">
      <c r="A285" s="24" t="s">
        <v>1230</v>
      </c>
      <c r="B285" s="52" t="s">
        <v>397</v>
      </c>
      <c r="C285" s="52" t="s">
        <v>398</v>
      </c>
      <c r="D285" s="52" t="s">
        <v>929</v>
      </c>
      <c r="E285" s="10" t="s">
        <v>203</v>
      </c>
      <c r="F285" s="52" t="s">
        <v>399</v>
      </c>
      <c r="G285" s="52" t="s">
        <v>165</v>
      </c>
      <c r="H285" s="52" t="s">
        <v>623</v>
      </c>
      <c r="I285" s="52" t="s">
        <v>622</v>
      </c>
      <c r="J285" s="52" t="s">
        <v>181</v>
      </c>
      <c r="K285" s="52" t="s">
        <v>931</v>
      </c>
      <c r="L285" s="53" t="s">
        <v>291</v>
      </c>
      <c r="M285" s="13">
        <v>854</v>
      </c>
      <c r="N285" s="14">
        <f t="shared" si="104"/>
        <v>2.33972602739726</v>
      </c>
      <c r="O285" s="15">
        <v>9400</v>
      </c>
      <c r="P285" s="15">
        <f t="shared" si="94"/>
        <v>8027600</v>
      </c>
      <c r="Q285" s="16">
        <f>IFERROR(VLOOKUP(G285,SCENARIOS!$A$13:$E$18,5,0),0.025)</f>
        <v>0.03</v>
      </c>
      <c r="R285" s="52">
        <f>IFERROR(VLOOKUP(L285,INPUTS!$A$107:$B$120,2,0),0.0082)</f>
        <v>0.0079</v>
      </c>
      <c r="S285" s="52">
        <f t="shared" si="95"/>
        <v>74.26</v>
      </c>
      <c r="T285" s="15">
        <f t="shared" si="96"/>
        <v>63418.04</v>
      </c>
      <c r="U285" s="15">
        <f>T285/INPUTS!$B$7*1000</f>
        <v>79272550</v>
      </c>
      <c r="V285" s="15">
        <f>T285*INPUTS!$B$6</f>
        <v>200401.0064</v>
      </c>
      <c r="W285" s="54" t="s">
        <v>396</v>
      </c>
      <c r="X285" s="54" t="s">
        <v>396</v>
      </c>
      <c r="Y285" s="67">
        <f>IFERROR(VLOOKUP(E285,INPUTS!$A$44:$B$103,2,0),0)</f>
        <v>0.02</v>
      </c>
      <c r="Z285" s="15">
        <f t="shared" si="100"/>
        <v>1268.3608</v>
      </c>
      <c r="AA285" s="20">
        <f>IFERROR(VLOOKUP(E285,INPUTS!$A$44:$C$103,3,0),SCENARIOS!$J$26)</f>
        <v>0.06</v>
      </c>
      <c r="AB285" s="15">
        <f t="shared" si="107"/>
        <v>4411.13337689522</v>
      </c>
      <c r="AC285" s="20">
        <f>IFERROR(VLOOKUP($E285,INPUTS!$A$44:$G$103,4,0),SCENARIOS!$K$26)</f>
        <v>0.15</v>
      </c>
      <c r="AD285" s="15">
        <f t="shared" si="107"/>
        <v>12784.2814052851</v>
      </c>
      <c r="AE285" s="20">
        <f>IFERROR(VLOOKUP($E285,INPUTS!$A$44:$G$103,5,0),SCENARIOS!$L$26)</f>
        <v>0.3</v>
      </c>
      <c r="AF285" s="15">
        <f t="shared" si="107"/>
        <v>29640.9719834052</v>
      </c>
      <c r="AG285" s="20">
        <f>IFERROR(VLOOKUP($E285,INPUTS!$A$44:$G$103,6,0),SCENARIOS!$M$26)</f>
        <v>0.4</v>
      </c>
      <c r="AH285" s="15">
        <f t="shared" si="102"/>
        <v>45816.0138098857</v>
      </c>
      <c r="AI285" s="20">
        <f>IFERROR(VLOOKUP($E285,INPUTS!$A$44:$G$103,7,0),SCENARIOS!$N$26)</f>
        <v>0.5</v>
      </c>
      <c r="AJ285" s="15">
        <f t="shared" si="103"/>
        <v>66391.6462469641</v>
      </c>
      <c r="AL285" t="str">
        <f t="shared" si="105"/>
        <v>N</v>
      </c>
      <c r="AM285" s="21">
        <f t="shared" si="106"/>
        <v>132783.292493928</v>
      </c>
      <c r="BC285" s="2"/>
    </row>
    <row r="286" ht="15" customHeight="1" spans="1:55">
      <c r="A286" s="6" t="s">
        <v>1231</v>
      </c>
      <c r="B286" s="52" t="s">
        <v>397</v>
      </c>
      <c r="C286" s="52" t="s">
        <v>398</v>
      </c>
      <c r="D286" s="52" t="s">
        <v>929</v>
      </c>
      <c r="E286" s="10" t="s">
        <v>203</v>
      </c>
      <c r="F286" s="52" t="s">
        <v>399</v>
      </c>
      <c r="G286" s="52" t="s">
        <v>165</v>
      </c>
      <c r="H286" s="52" t="s">
        <v>1248</v>
      </c>
      <c r="I286" s="52" t="s">
        <v>1249</v>
      </c>
      <c r="J286" s="52" t="s">
        <v>181</v>
      </c>
      <c r="K286" s="52" t="s">
        <v>931</v>
      </c>
      <c r="L286" s="53" t="s">
        <v>291</v>
      </c>
      <c r="M286" s="13">
        <v>854</v>
      </c>
      <c r="N286" s="14">
        <f t="shared" si="104"/>
        <v>2.33972602739726</v>
      </c>
      <c r="O286" s="15">
        <v>10500</v>
      </c>
      <c r="P286" s="15">
        <f t="shared" si="94"/>
        <v>8967000</v>
      </c>
      <c r="Q286" s="16">
        <f>IFERROR(VLOOKUP(G286,SCENARIOS!$A$13:$E$18,5,0),0.025)</f>
        <v>0.03</v>
      </c>
      <c r="R286" s="52">
        <f>IFERROR(VLOOKUP(L286,INPUTS!$A$107:$B$120,2,0),0.0082)</f>
        <v>0.0079</v>
      </c>
      <c r="S286" s="52">
        <f t="shared" si="95"/>
        <v>82.95</v>
      </c>
      <c r="T286" s="15">
        <f t="shared" si="96"/>
        <v>70839.3</v>
      </c>
      <c r="U286" s="15">
        <f>T286/INPUTS!$B$7*1000</f>
        <v>88549125</v>
      </c>
      <c r="V286" s="15">
        <f>T286*INPUTS!$B$6</f>
        <v>223852.188</v>
      </c>
      <c r="W286" s="54" t="s">
        <v>396</v>
      </c>
      <c r="X286" s="54" t="s">
        <v>396</v>
      </c>
      <c r="Y286" s="67">
        <f>IFERROR(VLOOKUP(E286,INPUTS!$A$44:$B$103,2,0),0)</f>
        <v>0.02</v>
      </c>
      <c r="Z286" s="15">
        <f t="shared" si="100"/>
        <v>1416.786</v>
      </c>
      <c r="AA286" s="20">
        <f>IFERROR(VLOOKUP(E286,INPUTS!$A$44:$C$103,3,0),SCENARIOS!$J$26)</f>
        <v>0.06</v>
      </c>
      <c r="AB286" s="15">
        <f t="shared" si="107"/>
        <v>4927.3298358936</v>
      </c>
      <c r="AC286" s="20">
        <f>IFERROR(VLOOKUP($E286,INPUTS!$A$44:$G$103,4,0),SCENARIOS!$K$26)</f>
        <v>0.15</v>
      </c>
      <c r="AD286" s="15">
        <f t="shared" si="107"/>
        <v>14280.3143356908</v>
      </c>
      <c r="AE286" s="20">
        <f>IFERROR(VLOOKUP($E286,INPUTS!$A$44:$G$103,5,0),SCENARIOS!$L$26)</f>
        <v>0.3</v>
      </c>
      <c r="AF286" s="15">
        <f t="shared" si="107"/>
        <v>33109.596364442</v>
      </c>
      <c r="AG286" s="20">
        <f>IFERROR(VLOOKUP($E286,INPUTS!$A$44:$G$103,6,0),SCENARIOS!$M$26)</f>
        <v>0.4</v>
      </c>
      <c r="AH286" s="15">
        <f t="shared" si="102"/>
        <v>51177.4622344468</v>
      </c>
      <c r="AI286" s="20">
        <f>IFERROR(VLOOKUP($E286,INPUTS!$A$44:$G$103,7,0),SCENARIOS!$N$26)</f>
        <v>0.5</v>
      </c>
      <c r="AJ286" s="15">
        <f t="shared" si="103"/>
        <v>74160.8814460769</v>
      </c>
      <c r="AL286" t="str">
        <f t="shared" si="105"/>
        <v>N</v>
      </c>
      <c r="AM286" s="21">
        <f t="shared" si="106"/>
        <v>148321.762892154</v>
      </c>
      <c r="BC286" s="2"/>
    </row>
    <row r="287" ht="15" customHeight="1" spans="1:55">
      <c r="A287" s="24" t="s">
        <v>1232</v>
      </c>
      <c r="B287" s="52" t="s">
        <v>397</v>
      </c>
      <c r="C287" s="52" t="s">
        <v>398</v>
      </c>
      <c r="D287" s="52" t="s">
        <v>929</v>
      </c>
      <c r="E287" s="10" t="s">
        <v>203</v>
      </c>
      <c r="F287" s="52" t="s">
        <v>399</v>
      </c>
      <c r="G287" s="52" t="s">
        <v>165</v>
      </c>
      <c r="H287" s="52" t="s">
        <v>237</v>
      </c>
      <c r="I287" s="52" t="s">
        <v>424</v>
      </c>
      <c r="J287" s="52" t="s">
        <v>173</v>
      </c>
      <c r="K287" s="52" t="s">
        <v>931</v>
      </c>
      <c r="L287" s="53" t="s">
        <v>291</v>
      </c>
      <c r="M287" s="13">
        <v>1709</v>
      </c>
      <c r="N287" s="14">
        <f t="shared" si="104"/>
        <v>4.68219178082192</v>
      </c>
      <c r="O287" s="15">
        <v>9720</v>
      </c>
      <c r="P287" s="15">
        <f t="shared" si="94"/>
        <v>16611480</v>
      </c>
      <c r="Q287" s="16">
        <f>IFERROR(VLOOKUP(G287,SCENARIOS!$A$13:$E$18,5,0),0.025)</f>
        <v>0.03</v>
      </c>
      <c r="R287" s="52">
        <f>IFERROR(VLOOKUP(L287,INPUTS!$A$107:$B$120,2,0),0.0082)</f>
        <v>0.0079</v>
      </c>
      <c r="S287" s="52">
        <f t="shared" si="95"/>
        <v>76.788</v>
      </c>
      <c r="T287" s="15">
        <f t="shared" si="96"/>
        <v>131230.692</v>
      </c>
      <c r="U287" s="15">
        <f>T287/INPUTS!$B$7*1000</f>
        <v>164038365</v>
      </c>
      <c r="V287" s="15">
        <f>T287*INPUTS!$B$6</f>
        <v>414688.98672</v>
      </c>
      <c r="W287" s="54" t="s">
        <v>396</v>
      </c>
      <c r="X287" s="54" t="s">
        <v>396</v>
      </c>
      <c r="Y287" s="67">
        <f>IFERROR(VLOOKUP(E287,INPUTS!$A$44:$B$103,2,0),0)</f>
        <v>0.02</v>
      </c>
      <c r="Z287" s="15">
        <f t="shared" si="100"/>
        <v>2624.61384</v>
      </c>
      <c r="AA287" s="20">
        <f>IFERROR(VLOOKUP(E287,INPUTS!$A$44:$C$103,3,0),SCENARIOS!$J$26)</f>
        <v>0.06</v>
      </c>
      <c r="AB287" s="15">
        <f t="shared" si="107"/>
        <v>9127.9403392829</v>
      </c>
      <c r="AC287" s="20">
        <f>IFERROR(VLOOKUP($E287,INPUTS!$A$44:$G$103,4,0),SCENARIOS!$K$26)</f>
        <v>0.15</v>
      </c>
      <c r="AD287" s="15">
        <f t="shared" si="107"/>
        <v>26454.4614677195</v>
      </c>
      <c r="AE287" s="20">
        <f>IFERROR(VLOOKUP($E287,INPUTS!$A$44:$G$103,5,0),SCENARIOS!$L$26)</f>
        <v>0.3</v>
      </c>
      <c r="AF287" s="15">
        <f t="shared" si="107"/>
        <v>61335.9426581912</v>
      </c>
      <c r="AG287" s="20">
        <f>IFERROR(VLOOKUP($E287,INPUTS!$A$44:$G$103,6,0),SCENARIOS!$M$26)</f>
        <v>0.4</v>
      </c>
      <c r="AH287" s="15">
        <f t="shared" si="102"/>
        <v>94806.8908618566</v>
      </c>
      <c r="AI287" s="20">
        <f>IFERROR(VLOOKUP($E287,INPUTS!$A$44:$G$103,7,0),SCENARIOS!$N$26)</f>
        <v>0.5</v>
      </c>
      <c r="AJ287" s="15">
        <f t="shared" si="103"/>
        <v>137383.963301425</v>
      </c>
      <c r="AL287" t="str">
        <f t="shared" si="105"/>
        <v>Y</v>
      </c>
      <c r="AM287" s="21">
        <f t="shared" si="106"/>
        <v>274767.92660285</v>
      </c>
      <c r="BC287" s="2"/>
    </row>
    <row r="288" ht="15" customHeight="1" spans="1:55">
      <c r="A288" s="6" t="s">
        <v>1233</v>
      </c>
      <c r="B288" s="52" t="s">
        <v>397</v>
      </c>
      <c r="C288" s="52" t="s">
        <v>398</v>
      </c>
      <c r="D288" s="52" t="s">
        <v>929</v>
      </c>
      <c r="E288" s="10" t="s">
        <v>203</v>
      </c>
      <c r="F288" s="52" t="s">
        <v>399</v>
      </c>
      <c r="G288" s="52" t="s">
        <v>165</v>
      </c>
      <c r="H288" s="52" t="s">
        <v>505</v>
      </c>
      <c r="I288" s="52" t="s">
        <v>504</v>
      </c>
      <c r="J288" s="52" t="s">
        <v>173</v>
      </c>
      <c r="K288" s="52" t="s">
        <v>931</v>
      </c>
      <c r="L288" s="53" t="s">
        <v>291</v>
      </c>
      <c r="M288" s="13">
        <v>1283</v>
      </c>
      <c r="N288" s="14">
        <f t="shared" si="104"/>
        <v>3.51506849315068</v>
      </c>
      <c r="O288" s="15">
        <v>9200</v>
      </c>
      <c r="P288" s="15">
        <f t="shared" si="94"/>
        <v>11803600</v>
      </c>
      <c r="Q288" s="16">
        <f>IFERROR(VLOOKUP(G288,SCENARIOS!$A$13:$E$18,5,0),0.025)</f>
        <v>0.03</v>
      </c>
      <c r="R288" s="52">
        <f>IFERROR(VLOOKUP(L288,INPUTS!$A$107:$B$120,2,0),0.0082)</f>
        <v>0.0079</v>
      </c>
      <c r="S288" s="52">
        <f t="shared" si="95"/>
        <v>72.68</v>
      </c>
      <c r="T288" s="15">
        <f t="shared" si="96"/>
        <v>93248.44</v>
      </c>
      <c r="U288" s="15">
        <f>T288/INPUTS!$B$7*1000</f>
        <v>116560550</v>
      </c>
      <c r="V288" s="15">
        <f>T288*INPUTS!$B$6</f>
        <v>294665.0704</v>
      </c>
      <c r="W288" s="54" t="s">
        <v>396</v>
      </c>
      <c r="X288" s="54" t="s">
        <v>396</v>
      </c>
      <c r="Y288" s="67">
        <f>IFERROR(VLOOKUP(E288,INPUTS!$A$44:$B$103,2,0),0)</f>
        <v>0.02</v>
      </c>
      <c r="Z288" s="15">
        <f t="shared" si="100"/>
        <v>1864.9688</v>
      </c>
      <c r="AA288" s="20">
        <f>IFERROR(VLOOKUP(E288,INPUTS!$A$44:$C$103,3,0),SCENARIOS!$J$26)</f>
        <v>0.06</v>
      </c>
      <c r="AB288" s="15">
        <f t="shared" si="107"/>
        <v>6486.02993765514</v>
      </c>
      <c r="AC288" s="20">
        <f>IFERROR(VLOOKUP($E288,INPUTS!$A$44:$G$103,4,0),SCENARIOS!$K$26)</f>
        <v>0.15</v>
      </c>
      <c r="AD288" s="15">
        <f t="shared" si="107"/>
        <v>18797.7158796431</v>
      </c>
      <c r="AE288" s="20">
        <f>IFERROR(VLOOKUP($E288,INPUTS!$A$44:$G$103,5,0),SCENARIOS!$L$26)</f>
        <v>0.3</v>
      </c>
      <c r="AF288" s="15">
        <f t="shared" si="107"/>
        <v>43583.4093506554</v>
      </c>
      <c r="AG288" s="20">
        <f>IFERROR(VLOOKUP($E288,INPUTS!$A$44:$G$103,6,0),SCENARIOS!$M$26)</f>
        <v>0.4</v>
      </c>
      <c r="AH288" s="15">
        <f t="shared" si="102"/>
        <v>67366.8220397587</v>
      </c>
      <c r="AI288" s="20">
        <f>IFERROR(VLOOKUP($E288,INPUTS!$A$44:$G$103,7,0),SCENARIOS!$N$26)</f>
        <v>0.5</v>
      </c>
      <c r="AJ288" s="15">
        <f t="shared" si="103"/>
        <v>97620.7628233426</v>
      </c>
      <c r="AL288" t="str">
        <f t="shared" si="105"/>
        <v>Y</v>
      </c>
      <c r="AM288" s="21">
        <f t="shared" si="106"/>
        <v>195241.525646685</v>
      </c>
      <c r="BC288" s="2"/>
    </row>
    <row r="289" ht="15" customHeight="1" spans="1:55">
      <c r="A289" s="24" t="s">
        <v>1234</v>
      </c>
      <c r="B289" s="52" t="s">
        <v>397</v>
      </c>
      <c r="C289" s="52" t="s">
        <v>398</v>
      </c>
      <c r="D289" s="52" t="s">
        <v>929</v>
      </c>
      <c r="E289" s="10" t="s">
        <v>203</v>
      </c>
      <c r="F289" s="52" t="s">
        <v>399</v>
      </c>
      <c r="G289" s="52" t="s">
        <v>165</v>
      </c>
      <c r="H289" s="52" t="s">
        <v>264</v>
      </c>
      <c r="I289" s="52" t="s">
        <v>436</v>
      </c>
      <c r="J289" s="52" t="s">
        <v>173</v>
      </c>
      <c r="K289" s="52" t="s">
        <v>931</v>
      </c>
      <c r="L289" s="53" t="s">
        <v>293</v>
      </c>
      <c r="M289" s="13">
        <v>854</v>
      </c>
      <c r="N289" s="14">
        <f t="shared" si="104"/>
        <v>2.33972602739726</v>
      </c>
      <c r="O289" s="15">
        <v>16900</v>
      </c>
      <c r="P289" s="15">
        <f t="shared" si="94"/>
        <v>14432600</v>
      </c>
      <c r="Q289" s="16">
        <f>IFERROR(VLOOKUP(G289,SCENARIOS!$A$13:$E$18,5,0),0.025)</f>
        <v>0.03</v>
      </c>
      <c r="R289" s="52">
        <f>IFERROR(VLOOKUP(L289,INPUTS!$A$107:$B$120,2,0),0.0082)</f>
        <v>0.0079</v>
      </c>
      <c r="S289" s="52">
        <f t="shared" si="95"/>
        <v>133.51</v>
      </c>
      <c r="T289" s="15">
        <f t="shared" si="96"/>
        <v>114017.54</v>
      </c>
      <c r="U289" s="15">
        <f>T289/INPUTS!$B$7*1000</f>
        <v>142521925</v>
      </c>
      <c r="V289" s="15">
        <f>T289*INPUTS!$B$6</f>
        <v>360295.4264</v>
      </c>
      <c r="W289" s="54" t="s">
        <v>396</v>
      </c>
      <c r="X289" s="54" t="s">
        <v>396</v>
      </c>
      <c r="Y289" s="67">
        <f>IFERROR(VLOOKUP(E289,INPUTS!$A$44:$B$103,2,0),0)</f>
        <v>0.02</v>
      </c>
      <c r="Z289" s="15">
        <f t="shared" si="100"/>
        <v>2280.3508</v>
      </c>
      <c r="AA289" s="20">
        <f>IFERROR(VLOOKUP(E289,INPUTS!$A$44:$C$103,3,0),SCENARIOS!$J$26)</f>
        <v>0.06</v>
      </c>
      <c r="AB289" s="15">
        <f t="shared" si="107"/>
        <v>7930.65468824779</v>
      </c>
      <c r="AC289" s="20">
        <f>IFERROR(VLOOKUP($E289,INPUTS!$A$44:$G$103,4,0),SCENARIOS!$K$26)</f>
        <v>0.15</v>
      </c>
      <c r="AD289" s="15">
        <f t="shared" si="107"/>
        <v>22984.5059307785</v>
      </c>
      <c r="AE289" s="20">
        <f>IFERROR(VLOOKUP($E289,INPUTS!$A$44:$G$103,5,0),SCENARIOS!$L$26)</f>
        <v>0.3</v>
      </c>
      <c r="AF289" s="15">
        <f t="shared" si="107"/>
        <v>53290.6836722923</v>
      </c>
      <c r="AG289" s="20">
        <f>IFERROR(VLOOKUP($E289,INPUTS!$A$44:$G$103,6,0),SCENARIOS!$M$26)</f>
        <v>0.4</v>
      </c>
      <c r="AH289" s="15">
        <f t="shared" si="102"/>
        <v>82371.3439773477</v>
      </c>
      <c r="AI289" s="20">
        <f>IFERROR(VLOOKUP($E289,INPUTS!$A$44:$G$103,7,0),SCENARIOS!$N$26)</f>
        <v>0.5</v>
      </c>
      <c r="AJ289" s="15">
        <f t="shared" si="103"/>
        <v>119363.704422733</v>
      </c>
      <c r="AL289" t="str">
        <f t="shared" si="105"/>
        <v>N</v>
      </c>
      <c r="AM289" s="21">
        <f t="shared" si="106"/>
        <v>238727.408845467</v>
      </c>
      <c r="BC289" s="2"/>
    </row>
    <row r="290" ht="15" customHeight="1" spans="1:55">
      <c r="A290" s="6" t="s">
        <v>1235</v>
      </c>
      <c r="B290" s="52" t="s">
        <v>397</v>
      </c>
      <c r="C290" s="52" t="s">
        <v>398</v>
      </c>
      <c r="D290" s="52" t="s">
        <v>929</v>
      </c>
      <c r="E290" s="10" t="s">
        <v>203</v>
      </c>
      <c r="F290" s="52" t="s">
        <v>399</v>
      </c>
      <c r="G290" s="52" t="s">
        <v>165</v>
      </c>
      <c r="H290" s="52" t="s">
        <v>545</v>
      </c>
      <c r="I290" s="52" t="s">
        <v>544</v>
      </c>
      <c r="J290" s="52" t="s">
        <v>173</v>
      </c>
      <c r="K290" s="52" t="s">
        <v>931</v>
      </c>
      <c r="L290" s="53" t="s">
        <v>291</v>
      </c>
      <c r="M290" s="13">
        <v>1283</v>
      </c>
      <c r="N290" s="14">
        <f t="shared" si="104"/>
        <v>3.51506849315068</v>
      </c>
      <c r="O290" s="15">
        <v>9600</v>
      </c>
      <c r="P290" s="15">
        <f t="shared" si="94"/>
        <v>12316800</v>
      </c>
      <c r="Q290" s="16">
        <f>IFERROR(VLOOKUP(G290,SCENARIOS!$A$13:$E$18,5,0),0.025)</f>
        <v>0.03</v>
      </c>
      <c r="R290" s="52">
        <f>IFERROR(VLOOKUP(L290,INPUTS!$A$107:$B$120,2,0),0.0082)</f>
        <v>0.0079</v>
      </c>
      <c r="S290" s="52">
        <f t="shared" si="95"/>
        <v>75.84</v>
      </c>
      <c r="T290" s="15">
        <f t="shared" si="96"/>
        <v>97302.72</v>
      </c>
      <c r="U290" s="15">
        <f>T290/INPUTS!$B$7*1000</f>
        <v>121628400</v>
      </c>
      <c r="V290" s="15">
        <f>T290*INPUTS!$B$6</f>
        <v>307476.5952</v>
      </c>
      <c r="W290" s="54" t="s">
        <v>396</v>
      </c>
      <c r="X290" s="54" t="s">
        <v>396</v>
      </c>
      <c r="Y290" s="67">
        <f>IFERROR(VLOOKUP(E290,INPUTS!$A$44:$B$103,2,0),0)</f>
        <v>0.02</v>
      </c>
      <c r="Z290" s="15">
        <f t="shared" si="100"/>
        <v>1946.0544</v>
      </c>
      <c r="AA290" s="20">
        <f>IFERROR(VLOOKUP(E290,INPUTS!$A$44:$C$103,3,0),SCENARIOS!$J$26)</f>
        <v>0.06</v>
      </c>
      <c r="AB290" s="15">
        <f t="shared" si="107"/>
        <v>6768.03123929233</v>
      </c>
      <c r="AC290" s="20">
        <f>IFERROR(VLOOKUP($E290,INPUTS!$A$44:$G$103,4,0),SCENARIOS!$K$26)</f>
        <v>0.15</v>
      </c>
      <c r="AD290" s="15">
        <f t="shared" si="107"/>
        <v>19615.0078744102</v>
      </c>
      <c r="AE290" s="20">
        <f>IFERROR(VLOOKUP($E290,INPUTS!$A$44:$G$103,5,0),SCENARIOS!$L$26)</f>
        <v>0.3</v>
      </c>
      <c r="AF290" s="15">
        <f t="shared" si="107"/>
        <v>45478.3401919883</v>
      </c>
      <c r="AG290" s="20">
        <f>IFERROR(VLOOKUP($E290,INPUTS!$A$44:$G$103,6,0),SCENARIOS!$M$26)</f>
        <v>0.4</v>
      </c>
      <c r="AH290" s="15">
        <f t="shared" si="102"/>
        <v>70295.8143023569</v>
      </c>
      <c r="AI290" s="20">
        <f>IFERROR(VLOOKUP($E290,INPUTS!$A$44:$G$103,7,0),SCENARIOS!$N$26)</f>
        <v>0.5</v>
      </c>
      <c r="AJ290" s="15">
        <f t="shared" si="103"/>
        <v>101865.143815662</v>
      </c>
      <c r="AL290" t="str">
        <f t="shared" si="105"/>
        <v>Y</v>
      </c>
      <c r="AM290" s="21">
        <f t="shared" si="106"/>
        <v>203730.287631324</v>
      </c>
      <c r="BC290" s="2"/>
    </row>
    <row r="291" ht="15" customHeight="1" spans="1:55">
      <c r="A291" s="24" t="s">
        <v>1236</v>
      </c>
      <c r="B291" s="52" t="s">
        <v>397</v>
      </c>
      <c r="C291" s="52" t="s">
        <v>398</v>
      </c>
      <c r="D291" s="52" t="s">
        <v>929</v>
      </c>
      <c r="E291" s="10" t="s">
        <v>203</v>
      </c>
      <c r="F291" s="52" t="s">
        <v>399</v>
      </c>
      <c r="G291" s="52" t="s">
        <v>165</v>
      </c>
      <c r="H291" s="52" t="s">
        <v>440</v>
      </c>
      <c r="I291" s="52" t="s">
        <v>439</v>
      </c>
      <c r="J291" s="52" t="s">
        <v>177</v>
      </c>
      <c r="K291" s="52" t="s">
        <v>931</v>
      </c>
      <c r="L291" s="53" t="s">
        <v>291</v>
      </c>
      <c r="M291" s="13">
        <v>1709</v>
      </c>
      <c r="N291" s="14">
        <f t="shared" si="104"/>
        <v>4.68219178082192</v>
      </c>
      <c r="O291" s="15">
        <v>5200</v>
      </c>
      <c r="P291" s="15">
        <f t="shared" si="94"/>
        <v>8886800</v>
      </c>
      <c r="Q291" s="16">
        <f>IFERROR(VLOOKUP(G291,SCENARIOS!$A$13:$E$18,5,0),0.025)</f>
        <v>0.03</v>
      </c>
      <c r="R291" s="52">
        <f>IFERROR(VLOOKUP(L291,INPUTS!$A$107:$B$120,2,0),0.0082)</f>
        <v>0.0079</v>
      </c>
      <c r="S291" s="52">
        <f t="shared" si="95"/>
        <v>41.08</v>
      </c>
      <c r="T291" s="15">
        <f t="shared" si="96"/>
        <v>70205.72</v>
      </c>
      <c r="U291" s="15">
        <f>T291/INPUTS!$B$7*1000</f>
        <v>87757150</v>
      </c>
      <c r="V291" s="15">
        <f>T291*INPUTS!$B$6</f>
        <v>221850.0752</v>
      </c>
      <c r="W291" s="54" t="s">
        <v>396</v>
      </c>
      <c r="X291" s="54" t="s">
        <v>396</v>
      </c>
      <c r="Y291" s="67">
        <f>IFERROR(VLOOKUP(E291,INPUTS!$A$44:$B$103,2,0),0)</f>
        <v>0.02</v>
      </c>
      <c r="Z291" s="15">
        <f t="shared" si="100"/>
        <v>1404.1144</v>
      </c>
      <c r="AA291" s="20">
        <f>IFERROR(VLOOKUP(E291,INPUTS!$A$44:$C$103,3,0),SCENARIOS!$J$26)</f>
        <v>0.06</v>
      </c>
      <c r="AB291" s="15">
        <f t="shared" si="107"/>
        <v>4883.2602638139</v>
      </c>
      <c r="AC291" s="20">
        <f>IFERROR(VLOOKUP($E291,INPUTS!$A$44:$G$103,4,0),SCENARIOS!$K$26)</f>
        <v>0.15</v>
      </c>
      <c r="AD291" s="15">
        <f t="shared" si="107"/>
        <v>14152.5925547471</v>
      </c>
      <c r="AE291" s="20">
        <f>IFERROR(VLOOKUP($E291,INPUTS!$A$44:$G$103,5,0),SCENARIOS!$L$26)</f>
        <v>0.3</v>
      </c>
      <c r="AF291" s="15">
        <f t="shared" si="107"/>
        <v>32813.467265699</v>
      </c>
      <c r="AG291" s="20">
        <f>IFERROR(VLOOKUP($E291,INPUTS!$A$44:$G$103,6,0),SCENARIOS!$M$26)</f>
        <v>0.4</v>
      </c>
      <c r="AH291" s="15">
        <f t="shared" si="102"/>
        <v>50719.7358520221</v>
      </c>
      <c r="AI291" s="20">
        <f>IFERROR(VLOOKUP($E291,INPUTS!$A$44:$G$103,7,0),SCENARIOS!$N$26)</f>
        <v>0.5</v>
      </c>
      <c r="AJ291" s="15">
        <f t="shared" si="103"/>
        <v>73497.5935357417</v>
      </c>
      <c r="AL291" t="str">
        <f t="shared" si="105"/>
        <v>Y</v>
      </c>
      <c r="AM291" s="21">
        <f t="shared" si="106"/>
        <v>146995.187071483</v>
      </c>
      <c r="BC291" s="2"/>
    </row>
    <row r="292" ht="15" customHeight="1" spans="1:55">
      <c r="A292" s="6" t="s">
        <v>1237</v>
      </c>
      <c r="B292" s="52" t="s">
        <v>397</v>
      </c>
      <c r="C292" s="52" t="s">
        <v>398</v>
      </c>
      <c r="D292" s="52" t="s">
        <v>929</v>
      </c>
      <c r="E292" s="10" t="s">
        <v>203</v>
      </c>
      <c r="F292" s="52" t="s">
        <v>399</v>
      </c>
      <c r="G292" s="52" t="s">
        <v>165</v>
      </c>
      <c r="H292" s="52" t="s">
        <v>448</v>
      </c>
      <c r="I292" s="52" t="s">
        <v>447</v>
      </c>
      <c r="J292" s="52" t="s">
        <v>177</v>
      </c>
      <c r="K292" s="52" t="s">
        <v>931</v>
      </c>
      <c r="L292" s="53" t="s">
        <v>291</v>
      </c>
      <c r="M292" s="13">
        <v>1283</v>
      </c>
      <c r="N292" s="14">
        <f t="shared" si="104"/>
        <v>3.51506849315068</v>
      </c>
      <c r="O292" s="15">
        <v>5100</v>
      </c>
      <c r="P292" s="15">
        <f t="shared" si="94"/>
        <v>6543300</v>
      </c>
      <c r="Q292" s="16">
        <f>IFERROR(VLOOKUP(G292,SCENARIOS!$A$13:$E$18,5,0),0.025)</f>
        <v>0.03</v>
      </c>
      <c r="R292" s="52">
        <f>IFERROR(VLOOKUP(L292,INPUTS!$A$107:$B$120,2,0),0.0082)</f>
        <v>0.0079</v>
      </c>
      <c r="S292" s="52">
        <f t="shared" si="95"/>
        <v>40.29</v>
      </c>
      <c r="T292" s="15">
        <f t="shared" si="96"/>
        <v>51692.07</v>
      </c>
      <c r="U292" s="15">
        <f>T292/INPUTS!$B$7*1000</f>
        <v>64615087.5</v>
      </c>
      <c r="V292" s="15">
        <f>T292*INPUTS!$B$6</f>
        <v>163346.9412</v>
      </c>
      <c r="W292" s="54" t="s">
        <v>396</v>
      </c>
      <c r="X292" s="54" t="s">
        <v>396</v>
      </c>
      <c r="Y292" s="67">
        <f>IFERROR(VLOOKUP(E292,INPUTS!$A$44:$B$103,2,0),0)</f>
        <v>0.02</v>
      </c>
      <c r="Z292" s="15">
        <f t="shared" si="100"/>
        <v>1033.8414</v>
      </c>
      <c r="AA292" s="20">
        <f>IFERROR(VLOOKUP(E292,INPUTS!$A$44:$C$103,3,0),SCENARIOS!$J$26)</f>
        <v>0.06</v>
      </c>
      <c r="AB292" s="15">
        <f t="shared" ref="AB292:AF307" si="108">$T292*AA292*(1+$Q292)^AB$2</f>
        <v>3595.51659587405</v>
      </c>
      <c r="AC292" s="20">
        <f>IFERROR(VLOOKUP($E292,INPUTS!$A$44:$G$103,4,0),SCENARIOS!$K$26)</f>
        <v>0.15</v>
      </c>
      <c r="AD292" s="15">
        <f t="shared" si="108"/>
        <v>10420.4729332804</v>
      </c>
      <c r="AE292" s="20">
        <f>IFERROR(VLOOKUP($E292,INPUTS!$A$44:$G$103,5,0),SCENARIOS!$L$26)</f>
        <v>0.3</v>
      </c>
      <c r="AF292" s="15">
        <f t="shared" si="108"/>
        <v>24160.3682269938</v>
      </c>
      <c r="AG292" s="20">
        <f>IFERROR(VLOOKUP($E292,INPUTS!$A$44:$G$103,6,0),SCENARIOS!$M$26)</f>
        <v>0.4</v>
      </c>
      <c r="AH292" s="15">
        <f t="shared" si="102"/>
        <v>37344.6513481271</v>
      </c>
      <c r="AI292" s="20">
        <f>IFERROR(VLOOKUP($E292,INPUTS!$A$44:$G$103,7,0),SCENARIOS!$N$26)</f>
        <v>0.5</v>
      </c>
      <c r="AJ292" s="15">
        <f t="shared" si="103"/>
        <v>54115.8576520704</v>
      </c>
      <c r="AL292" t="str">
        <f t="shared" si="105"/>
        <v>Y</v>
      </c>
      <c r="AM292" s="21">
        <f t="shared" si="106"/>
        <v>108231.715304141</v>
      </c>
      <c r="BC292" s="2"/>
    </row>
    <row r="293" ht="15" customHeight="1" spans="1:55">
      <c r="A293" s="24" t="s">
        <v>1238</v>
      </c>
      <c r="B293" s="52" t="s">
        <v>397</v>
      </c>
      <c r="C293" s="52" t="s">
        <v>398</v>
      </c>
      <c r="D293" s="52" t="s">
        <v>929</v>
      </c>
      <c r="E293" s="10" t="s">
        <v>203</v>
      </c>
      <c r="F293" s="52" t="s">
        <v>399</v>
      </c>
      <c r="G293" s="52" t="s">
        <v>165</v>
      </c>
      <c r="H293" s="52" t="s">
        <v>673</v>
      </c>
      <c r="I293" s="52" t="s">
        <v>439</v>
      </c>
      <c r="J293" s="52" t="s">
        <v>177</v>
      </c>
      <c r="K293" s="52" t="s">
        <v>931</v>
      </c>
      <c r="L293" s="53" t="s">
        <v>291</v>
      </c>
      <c r="M293" s="13">
        <v>854</v>
      </c>
      <c r="N293" s="14">
        <f t="shared" si="104"/>
        <v>2.33972602739726</v>
      </c>
      <c r="O293" s="15">
        <v>5150</v>
      </c>
      <c r="P293" s="15">
        <f t="shared" si="94"/>
        <v>4398100</v>
      </c>
      <c r="Q293" s="16">
        <f>IFERROR(VLOOKUP(G293,SCENARIOS!$A$13:$E$18,5,0),0.025)</f>
        <v>0.03</v>
      </c>
      <c r="R293" s="52">
        <f>IFERROR(VLOOKUP(L293,INPUTS!$A$107:$B$120,2,0),0.0082)</f>
        <v>0.0079</v>
      </c>
      <c r="S293" s="52">
        <f t="shared" si="95"/>
        <v>40.685</v>
      </c>
      <c r="T293" s="15">
        <f t="shared" si="96"/>
        <v>34744.99</v>
      </c>
      <c r="U293" s="15">
        <f>T293/INPUTS!$B$7*1000</f>
        <v>43431237.5</v>
      </c>
      <c r="V293" s="15">
        <f>T293*INPUTS!$B$6</f>
        <v>109794.1684</v>
      </c>
      <c r="W293" s="54" t="s">
        <v>396</v>
      </c>
      <c r="X293" s="54" t="s">
        <v>396</v>
      </c>
      <c r="Y293" s="67">
        <f>IFERROR(VLOOKUP(E293,INPUTS!$A$44:$B$103,2,0),0)</f>
        <v>0.02</v>
      </c>
      <c r="Z293" s="15">
        <f t="shared" si="100"/>
        <v>694.8998</v>
      </c>
      <c r="AA293" s="20">
        <f>IFERROR(VLOOKUP(E293,INPUTS!$A$44:$C$103,3,0),SCENARIOS!$J$26)</f>
        <v>0.06</v>
      </c>
      <c r="AB293" s="15">
        <f t="shared" si="108"/>
        <v>2416.73796712877</v>
      </c>
      <c r="AC293" s="20">
        <f>IFERROR(VLOOKUP($E293,INPUTS!$A$44:$G$103,4,0),SCENARIOS!$K$26)</f>
        <v>0.15</v>
      </c>
      <c r="AD293" s="15">
        <f t="shared" si="108"/>
        <v>7004.15417417216</v>
      </c>
      <c r="AE293" s="20">
        <f>IFERROR(VLOOKUP($E293,INPUTS!$A$44:$G$103,5,0),SCENARIOS!$L$26)</f>
        <v>0.3</v>
      </c>
      <c r="AF293" s="15">
        <f t="shared" si="108"/>
        <v>16239.4686930358</v>
      </c>
      <c r="AG293" s="20">
        <f>IFERROR(VLOOKUP($E293,INPUTS!$A$44:$G$103,6,0),SCENARIOS!$M$26)</f>
        <v>0.4</v>
      </c>
      <c r="AH293" s="15">
        <f t="shared" si="102"/>
        <v>25101.3267149906</v>
      </c>
      <c r="AI293" s="20">
        <f>IFERROR(VLOOKUP($E293,INPUTS!$A$44:$G$103,7,0),SCENARIOS!$N$26)</f>
        <v>0.5</v>
      </c>
      <c r="AJ293" s="15">
        <f t="shared" si="103"/>
        <v>36374.1466140282</v>
      </c>
      <c r="AL293" t="str">
        <f t="shared" si="105"/>
        <v>Y</v>
      </c>
      <c r="AM293" s="21">
        <f t="shared" si="106"/>
        <v>72748.2932280564</v>
      </c>
      <c r="BC293" s="2"/>
    </row>
    <row r="294" ht="15" customHeight="1" spans="1:55">
      <c r="A294" s="6" t="s">
        <v>1239</v>
      </c>
      <c r="B294" s="52" t="s">
        <v>397</v>
      </c>
      <c r="C294" s="52" t="s">
        <v>398</v>
      </c>
      <c r="D294" s="52" t="s">
        <v>929</v>
      </c>
      <c r="E294" s="10" t="s">
        <v>203</v>
      </c>
      <c r="F294" s="52" t="s">
        <v>399</v>
      </c>
      <c r="G294" s="52" t="s">
        <v>165</v>
      </c>
      <c r="H294" s="52" t="s">
        <v>636</v>
      </c>
      <c r="I294" s="52" t="s">
        <v>635</v>
      </c>
      <c r="J294" s="52" t="s">
        <v>177</v>
      </c>
      <c r="K294" s="52" t="s">
        <v>931</v>
      </c>
      <c r="L294" s="53" t="s">
        <v>282</v>
      </c>
      <c r="M294" s="13">
        <v>1283</v>
      </c>
      <c r="N294" s="14">
        <f t="shared" si="104"/>
        <v>3.51506849315068</v>
      </c>
      <c r="O294" s="15">
        <v>3200</v>
      </c>
      <c r="P294" s="15">
        <f t="shared" si="94"/>
        <v>4105600</v>
      </c>
      <c r="Q294" s="16">
        <f>IFERROR(VLOOKUP(G294,SCENARIOS!$A$13:$E$18,5,0),0.025)</f>
        <v>0.03</v>
      </c>
      <c r="R294" s="52">
        <f>IFERROR(VLOOKUP(L294,INPUTS!$A$107:$B$120,2,0),0.0082)</f>
        <v>0.0042</v>
      </c>
      <c r="S294" s="52">
        <f t="shared" si="95"/>
        <v>13.44</v>
      </c>
      <c r="T294" s="15">
        <f t="shared" si="96"/>
        <v>17243.52</v>
      </c>
      <c r="U294" s="15">
        <f>T294/INPUTS!$B$7*1000</f>
        <v>21554400</v>
      </c>
      <c r="V294" s="15">
        <f>T294*INPUTS!$B$6</f>
        <v>54489.5232</v>
      </c>
      <c r="W294" s="54" t="s">
        <v>396</v>
      </c>
      <c r="X294" s="54" t="s">
        <v>396</v>
      </c>
      <c r="Y294" s="67">
        <f>IFERROR(VLOOKUP(E294,INPUTS!$A$44:$B$103,2,0),0)</f>
        <v>0.02</v>
      </c>
      <c r="Z294" s="15">
        <f t="shared" si="100"/>
        <v>344.8704</v>
      </c>
      <c r="AA294" s="20">
        <f>IFERROR(VLOOKUP(E294,INPUTS!$A$44:$C$103,3,0),SCENARIOS!$J$26)</f>
        <v>0.06</v>
      </c>
      <c r="AB294" s="15">
        <f t="shared" si="108"/>
        <v>1199.39794114041</v>
      </c>
      <c r="AC294" s="20">
        <f>IFERROR(VLOOKUP($E294,INPUTS!$A$44:$G$103,4,0),SCENARIOS!$K$26)</f>
        <v>0.15</v>
      </c>
      <c r="AD294" s="15">
        <f t="shared" si="108"/>
        <v>3476.07734483219</v>
      </c>
      <c r="AE294" s="20">
        <f>IFERROR(VLOOKUP($E294,INPUTS!$A$44:$G$103,5,0),SCENARIOS!$L$26)</f>
        <v>0.3</v>
      </c>
      <c r="AF294" s="15">
        <f t="shared" si="108"/>
        <v>8059.45269225108</v>
      </c>
      <c r="AG294" s="20">
        <f>IFERROR(VLOOKUP($E294,INPUTS!$A$44:$G$103,6,0),SCENARIOS!$M$26)</f>
        <v>0.4</v>
      </c>
      <c r="AH294" s="15">
        <f t="shared" si="102"/>
        <v>12457.4860788987</v>
      </c>
      <c r="AI294" s="20">
        <f>IFERROR(VLOOKUP($E294,INPUTS!$A$44:$G$103,7,0),SCENARIOS!$N$26)</f>
        <v>0.5</v>
      </c>
      <c r="AJ294" s="15">
        <f t="shared" si="103"/>
        <v>18052.0508027755</v>
      </c>
      <c r="AL294" t="str">
        <f t="shared" si="105"/>
        <v>Y</v>
      </c>
      <c r="AM294" s="21">
        <f t="shared" si="106"/>
        <v>36104.101605551</v>
      </c>
      <c r="BC294" s="2"/>
    </row>
    <row r="295" ht="15" customHeight="1" spans="1:55">
      <c r="A295" s="24" t="s">
        <v>1240</v>
      </c>
      <c r="B295" s="52" t="s">
        <v>397</v>
      </c>
      <c r="C295" s="52" t="s">
        <v>398</v>
      </c>
      <c r="D295" s="52" t="s">
        <v>929</v>
      </c>
      <c r="E295" s="10" t="s">
        <v>203</v>
      </c>
      <c r="F295" s="52" t="s">
        <v>399</v>
      </c>
      <c r="G295" s="52" t="s">
        <v>165</v>
      </c>
      <c r="H295" s="52" t="s">
        <v>444</v>
      </c>
      <c r="I295" s="52" t="s">
        <v>443</v>
      </c>
      <c r="J295" s="52" t="s">
        <v>177</v>
      </c>
      <c r="K295" s="52" t="s">
        <v>931</v>
      </c>
      <c r="L295" s="53" t="s">
        <v>291</v>
      </c>
      <c r="M295" s="13">
        <v>1283</v>
      </c>
      <c r="N295" s="14">
        <f t="shared" si="104"/>
        <v>3.51506849315068</v>
      </c>
      <c r="O295" s="15">
        <v>5300</v>
      </c>
      <c r="P295" s="15">
        <f t="shared" si="94"/>
        <v>6799900</v>
      </c>
      <c r="Q295" s="16">
        <f>IFERROR(VLOOKUP(G295,SCENARIOS!$A$13:$E$18,5,0),0.025)</f>
        <v>0.03</v>
      </c>
      <c r="R295" s="52">
        <f>IFERROR(VLOOKUP(L295,INPUTS!$A$107:$B$120,2,0),0.0082)</f>
        <v>0.0079</v>
      </c>
      <c r="S295" s="52">
        <f t="shared" si="95"/>
        <v>41.87</v>
      </c>
      <c r="T295" s="15">
        <f t="shared" si="96"/>
        <v>53719.21</v>
      </c>
      <c r="U295" s="15">
        <f>T295/INPUTS!$B$7*1000</f>
        <v>67149012.5</v>
      </c>
      <c r="V295" s="15">
        <f>T295*INPUTS!$B$6</f>
        <v>169752.7036</v>
      </c>
      <c r="W295" s="54" t="s">
        <v>396</v>
      </c>
      <c r="X295" s="54" t="s">
        <v>396</v>
      </c>
      <c r="Y295" s="67">
        <f>IFERROR(VLOOKUP(E295,INPUTS!$A$44:$B$103,2,0),0)</f>
        <v>0.02</v>
      </c>
      <c r="Z295" s="15">
        <f t="shared" si="100"/>
        <v>1074.3842</v>
      </c>
      <c r="AA295" s="20">
        <f>IFERROR(VLOOKUP(E295,INPUTS!$A$44:$C$103,3,0),SCENARIOS!$J$26)</f>
        <v>0.06</v>
      </c>
      <c r="AB295" s="15">
        <f t="shared" si="108"/>
        <v>3736.51724669264</v>
      </c>
      <c r="AC295" s="20">
        <f>IFERROR(VLOOKUP($E295,INPUTS!$A$44:$G$103,4,0),SCENARIOS!$K$26)</f>
        <v>0.15</v>
      </c>
      <c r="AD295" s="15">
        <f t="shared" si="108"/>
        <v>10829.118930664</v>
      </c>
      <c r="AE295" s="20">
        <f>IFERROR(VLOOKUP($E295,INPUTS!$A$44:$G$103,5,0),SCENARIOS!$L$26)</f>
        <v>0.3</v>
      </c>
      <c r="AF295" s="15">
        <f t="shared" si="108"/>
        <v>25107.8336476602</v>
      </c>
      <c r="AG295" s="20">
        <f>IFERROR(VLOOKUP($E295,INPUTS!$A$44:$G$103,6,0),SCENARIOS!$M$26)</f>
        <v>0.4</v>
      </c>
      <c r="AH295" s="15">
        <f t="shared" si="102"/>
        <v>38809.1474794262</v>
      </c>
      <c r="AI295" s="20">
        <f>IFERROR(VLOOKUP($E295,INPUTS!$A$44:$G$103,7,0),SCENARIOS!$N$26)</f>
        <v>0.5</v>
      </c>
      <c r="AJ295" s="15">
        <f t="shared" si="103"/>
        <v>56238.04814823</v>
      </c>
      <c r="AL295" t="str">
        <f t="shared" si="105"/>
        <v>Y</v>
      </c>
      <c r="AM295" s="21">
        <f t="shared" si="106"/>
        <v>112476.09629646</v>
      </c>
      <c r="BC295" s="2"/>
    </row>
    <row r="296" ht="15" customHeight="1" spans="1:55">
      <c r="A296" s="6" t="s">
        <v>1241</v>
      </c>
      <c r="B296" s="52" t="s">
        <v>397</v>
      </c>
      <c r="C296" s="52" t="s">
        <v>398</v>
      </c>
      <c r="D296" s="52" t="s">
        <v>929</v>
      </c>
      <c r="E296" s="10" t="s">
        <v>203</v>
      </c>
      <c r="F296" s="52" t="s">
        <v>399</v>
      </c>
      <c r="G296" s="52" t="s">
        <v>165</v>
      </c>
      <c r="H296" s="52" t="s">
        <v>640</v>
      </c>
      <c r="I296" s="52" t="s">
        <v>639</v>
      </c>
      <c r="J296" s="52" t="s">
        <v>185</v>
      </c>
      <c r="K296" s="52" t="s">
        <v>931</v>
      </c>
      <c r="L296" s="53" t="s">
        <v>291</v>
      </c>
      <c r="M296" s="13">
        <v>1283</v>
      </c>
      <c r="N296" s="14">
        <f t="shared" si="104"/>
        <v>3.51506849315068</v>
      </c>
      <c r="O296" s="15">
        <v>6450</v>
      </c>
      <c r="P296" s="15">
        <f t="shared" si="94"/>
        <v>8275350</v>
      </c>
      <c r="Q296" s="16">
        <f>IFERROR(VLOOKUP(G296,SCENARIOS!$A$13:$E$18,5,0),0.025)</f>
        <v>0.03</v>
      </c>
      <c r="R296" s="52">
        <f>IFERROR(VLOOKUP(L296,INPUTS!$A$107:$B$120,2,0),0.0082)</f>
        <v>0.0079</v>
      </c>
      <c r="S296" s="52">
        <f t="shared" si="95"/>
        <v>50.955</v>
      </c>
      <c r="T296" s="15">
        <f t="shared" si="96"/>
        <v>65375.265</v>
      </c>
      <c r="U296" s="15">
        <f>T296/INPUTS!$B$7*1000</f>
        <v>81719081.25</v>
      </c>
      <c r="V296" s="15">
        <f>T296*INPUTS!$B$6</f>
        <v>206585.8374</v>
      </c>
      <c r="W296" s="54" t="s">
        <v>396</v>
      </c>
      <c r="X296" s="54" t="s">
        <v>396</v>
      </c>
      <c r="Y296" s="67">
        <f>IFERROR(VLOOKUP(E296,INPUTS!$A$44:$B$103,2,0),0)</f>
        <v>0.02</v>
      </c>
      <c r="Z296" s="15">
        <f t="shared" si="100"/>
        <v>1307.5053</v>
      </c>
      <c r="AA296" s="20">
        <f>IFERROR(VLOOKUP(E296,INPUTS!$A$44:$C$103,3,0),SCENARIOS!$J$26)</f>
        <v>0.06</v>
      </c>
      <c r="AB296" s="15">
        <f t="shared" si="108"/>
        <v>4547.27098889953</v>
      </c>
      <c r="AC296" s="20">
        <f>IFERROR(VLOOKUP($E296,INPUTS!$A$44:$G$103,4,0),SCENARIOS!$K$26)</f>
        <v>0.15</v>
      </c>
      <c r="AD296" s="15">
        <f t="shared" si="108"/>
        <v>13178.8334156194</v>
      </c>
      <c r="AE296" s="20">
        <f>IFERROR(VLOOKUP($E296,INPUTS!$A$44:$G$103,5,0),SCENARIOS!$L$26)</f>
        <v>0.3</v>
      </c>
      <c r="AF296" s="15">
        <f t="shared" si="108"/>
        <v>30555.7598164921</v>
      </c>
      <c r="AG296" s="20">
        <f>IFERROR(VLOOKUP($E296,INPUTS!$A$44:$G$103,6,0),SCENARIOS!$M$26)</f>
        <v>0.4</v>
      </c>
      <c r="AH296" s="15">
        <f t="shared" si="102"/>
        <v>47230.000234396</v>
      </c>
      <c r="AI296" s="20">
        <f>IFERROR(VLOOKUP($E296,INPUTS!$A$44:$G$103,7,0),SCENARIOS!$N$26)</f>
        <v>0.5</v>
      </c>
      <c r="AJ296" s="15">
        <f t="shared" si="103"/>
        <v>68440.6435011478</v>
      </c>
      <c r="AL296" t="str">
        <f t="shared" si="105"/>
        <v>Y</v>
      </c>
      <c r="AM296" s="21">
        <f t="shared" si="106"/>
        <v>136881.287002296</v>
      </c>
      <c r="BC296" s="2"/>
    </row>
    <row r="297" ht="15" customHeight="1" spans="1:55">
      <c r="A297" s="24" t="s">
        <v>1242</v>
      </c>
      <c r="B297" s="52" t="s">
        <v>397</v>
      </c>
      <c r="C297" s="52" t="s">
        <v>398</v>
      </c>
      <c r="D297" s="52" t="s">
        <v>929</v>
      </c>
      <c r="E297" s="10" t="s">
        <v>203</v>
      </c>
      <c r="F297" s="52" t="s">
        <v>399</v>
      </c>
      <c r="G297" s="52" t="s">
        <v>165</v>
      </c>
      <c r="H297" s="52" t="s">
        <v>644</v>
      </c>
      <c r="I297" s="52" t="s">
        <v>643</v>
      </c>
      <c r="J297" s="52" t="s">
        <v>185</v>
      </c>
      <c r="K297" s="52" t="s">
        <v>931</v>
      </c>
      <c r="L297" s="53" t="s">
        <v>291</v>
      </c>
      <c r="M297" s="13">
        <v>1283</v>
      </c>
      <c r="N297" s="14">
        <f t="shared" si="104"/>
        <v>3.51506849315068</v>
      </c>
      <c r="O297" s="15">
        <v>9000</v>
      </c>
      <c r="P297" s="15">
        <f t="shared" si="94"/>
        <v>11547000</v>
      </c>
      <c r="Q297" s="16">
        <f>IFERROR(VLOOKUP(G297,SCENARIOS!$A$13:$E$18,5,0),0.025)</f>
        <v>0.03</v>
      </c>
      <c r="R297" s="52">
        <f>IFERROR(VLOOKUP(L297,INPUTS!$A$107:$B$120,2,0),0.0082)</f>
        <v>0.0079</v>
      </c>
      <c r="S297" s="52">
        <f t="shared" si="95"/>
        <v>71.1</v>
      </c>
      <c r="T297" s="15">
        <f t="shared" si="96"/>
        <v>91221.3</v>
      </c>
      <c r="U297" s="15">
        <f>T297/INPUTS!$B$7*1000</f>
        <v>114026625</v>
      </c>
      <c r="V297" s="15">
        <f>T297*INPUTS!$B$6</f>
        <v>288259.308</v>
      </c>
      <c r="W297" s="54" t="s">
        <v>396</v>
      </c>
      <c r="X297" s="54" t="s">
        <v>396</v>
      </c>
      <c r="Y297" s="67">
        <f>IFERROR(VLOOKUP(E297,INPUTS!$A$44:$B$103,2,0),0)</f>
        <v>0.02</v>
      </c>
      <c r="Z297" s="15">
        <f t="shared" si="100"/>
        <v>1824.426</v>
      </c>
      <c r="AA297" s="20">
        <f>IFERROR(VLOOKUP(E297,INPUTS!$A$44:$C$103,3,0),SCENARIOS!$J$26)</f>
        <v>0.06</v>
      </c>
      <c r="AB297" s="15">
        <f t="shared" si="108"/>
        <v>6345.02928683656</v>
      </c>
      <c r="AC297" s="20">
        <f>IFERROR(VLOOKUP($E297,INPUTS!$A$44:$G$103,4,0),SCENARIOS!$K$26)</f>
        <v>0.15</v>
      </c>
      <c r="AD297" s="15">
        <f t="shared" si="108"/>
        <v>18389.0698822596</v>
      </c>
      <c r="AE297" s="20">
        <f>IFERROR(VLOOKUP($E297,INPUTS!$A$44:$G$103,5,0),SCENARIOS!$L$26)</f>
        <v>0.3</v>
      </c>
      <c r="AF297" s="15">
        <f t="shared" si="108"/>
        <v>42635.943929989</v>
      </c>
      <c r="AG297" s="20">
        <f>IFERROR(VLOOKUP($E297,INPUTS!$A$44:$G$103,6,0),SCENARIOS!$M$26)</f>
        <v>0.4</v>
      </c>
      <c r="AH297" s="15">
        <f t="shared" si="102"/>
        <v>65902.3259084596</v>
      </c>
      <c r="AI297" s="20">
        <f>IFERROR(VLOOKUP($E297,INPUTS!$A$44:$G$103,7,0),SCENARIOS!$N$26)</f>
        <v>0.5</v>
      </c>
      <c r="AJ297" s="15">
        <f t="shared" si="103"/>
        <v>95498.572327183</v>
      </c>
      <c r="AL297" t="str">
        <f t="shared" si="105"/>
        <v>N</v>
      </c>
      <c r="AM297" s="21">
        <f t="shared" si="106"/>
        <v>190997.144654366</v>
      </c>
      <c r="BC297" s="2"/>
    </row>
    <row r="298" ht="15" customHeight="1" spans="1:55">
      <c r="A298" s="6" t="s">
        <v>1243</v>
      </c>
      <c r="B298" s="52" t="s">
        <v>397</v>
      </c>
      <c r="C298" s="52" t="s">
        <v>398</v>
      </c>
      <c r="D298" s="52" t="s">
        <v>929</v>
      </c>
      <c r="E298" s="10" t="s">
        <v>203</v>
      </c>
      <c r="F298" s="52" t="s">
        <v>399</v>
      </c>
      <c r="G298" s="52" t="s">
        <v>165</v>
      </c>
      <c r="H298" s="52" t="s">
        <v>1262</v>
      </c>
      <c r="I298" s="52" t="s">
        <v>1263</v>
      </c>
      <c r="J298" s="52" t="s">
        <v>185</v>
      </c>
      <c r="K298" s="52" t="s">
        <v>931</v>
      </c>
      <c r="L298" s="53" t="s">
        <v>291</v>
      </c>
      <c r="M298" s="13">
        <v>1283</v>
      </c>
      <c r="N298" s="14">
        <f t="shared" si="104"/>
        <v>3.51506849315068</v>
      </c>
      <c r="O298" s="15">
        <v>5000</v>
      </c>
      <c r="P298" s="15">
        <f t="shared" si="94"/>
        <v>6415000</v>
      </c>
      <c r="Q298" s="16">
        <f>IFERROR(VLOOKUP(G298,SCENARIOS!$A$13:$E$18,5,0),0.025)</f>
        <v>0.03</v>
      </c>
      <c r="R298" s="52">
        <f>IFERROR(VLOOKUP(L298,INPUTS!$A$107:$B$120,2,0),0.0082)</f>
        <v>0.0079</v>
      </c>
      <c r="S298" s="52">
        <f t="shared" si="95"/>
        <v>39.5</v>
      </c>
      <c r="T298" s="15">
        <f t="shared" si="96"/>
        <v>50678.5</v>
      </c>
      <c r="U298" s="15">
        <f>T298/INPUTS!$B$7*1000</f>
        <v>63348125</v>
      </c>
      <c r="V298" s="15">
        <f>T298*INPUTS!$B$6</f>
        <v>160144.06</v>
      </c>
      <c r="W298" s="54" t="s">
        <v>396</v>
      </c>
      <c r="X298" s="54" t="s">
        <v>396</v>
      </c>
      <c r="Y298" s="67">
        <f>IFERROR(VLOOKUP(E298,INPUTS!$A$44:$B$103,2,0),0)</f>
        <v>0.02</v>
      </c>
      <c r="Z298" s="15">
        <f t="shared" si="100"/>
        <v>1013.57</v>
      </c>
      <c r="AA298" s="20">
        <f>IFERROR(VLOOKUP(E298,INPUTS!$A$44:$C$103,3,0),SCENARIOS!$J$26)</f>
        <v>0.06</v>
      </c>
      <c r="AB298" s="15">
        <f t="shared" si="108"/>
        <v>3525.01627046475</v>
      </c>
      <c r="AC298" s="20">
        <f>IFERROR(VLOOKUP($E298,INPUTS!$A$44:$G$103,4,0),SCENARIOS!$K$26)</f>
        <v>0.15</v>
      </c>
      <c r="AD298" s="15">
        <f t="shared" si="108"/>
        <v>10216.1499345887</v>
      </c>
      <c r="AE298" s="20">
        <f>IFERROR(VLOOKUP($E298,INPUTS!$A$44:$G$103,5,0),SCENARIOS!$L$26)</f>
        <v>0.3</v>
      </c>
      <c r="AF298" s="15">
        <f t="shared" si="108"/>
        <v>23686.6355166606</v>
      </c>
      <c r="AG298" s="20">
        <f>IFERROR(VLOOKUP($E298,INPUTS!$A$44:$G$103,6,0),SCENARIOS!$M$26)</f>
        <v>0.4</v>
      </c>
      <c r="AH298" s="15">
        <f t="shared" si="102"/>
        <v>36612.4032824775</v>
      </c>
      <c r="AI298" s="20">
        <f>IFERROR(VLOOKUP($E298,INPUTS!$A$44:$G$103,7,0),SCENARIOS!$N$26)</f>
        <v>0.5</v>
      </c>
      <c r="AJ298" s="15">
        <f t="shared" si="103"/>
        <v>53054.7624039905</v>
      </c>
      <c r="AL298" t="str">
        <f t="shared" si="105"/>
        <v>N</v>
      </c>
      <c r="AM298" s="21">
        <f t="shared" si="106"/>
        <v>106109.524807981</v>
      </c>
      <c r="BC298" s="2"/>
    </row>
    <row r="299" ht="15" customHeight="1" spans="1:55">
      <c r="A299" s="24" t="s">
        <v>1244</v>
      </c>
      <c r="B299" s="52" t="s">
        <v>397</v>
      </c>
      <c r="C299" s="52" t="s">
        <v>398</v>
      </c>
      <c r="D299" s="52" t="s">
        <v>929</v>
      </c>
      <c r="E299" s="10" t="s">
        <v>203</v>
      </c>
      <c r="F299" s="52" t="s">
        <v>399</v>
      </c>
      <c r="G299" s="52" t="s">
        <v>165</v>
      </c>
      <c r="H299" s="52" t="s">
        <v>1265</v>
      </c>
      <c r="I299" s="52" t="s">
        <v>1266</v>
      </c>
      <c r="J299" s="52" t="s">
        <v>185</v>
      </c>
      <c r="K299" s="52" t="s">
        <v>931</v>
      </c>
      <c r="L299" s="53" t="s">
        <v>288</v>
      </c>
      <c r="M299" s="13">
        <v>1283</v>
      </c>
      <c r="N299" s="14">
        <f t="shared" si="104"/>
        <v>3.51506849315068</v>
      </c>
      <c r="O299" s="15">
        <v>4200</v>
      </c>
      <c r="P299" s="15">
        <f t="shared" si="94"/>
        <v>5388600</v>
      </c>
      <c r="Q299" s="16">
        <f>IFERROR(VLOOKUP(G299,SCENARIOS!$A$13:$E$18,5,0),0.025)</f>
        <v>0.03</v>
      </c>
      <c r="R299" s="52">
        <f>IFERROR(VLOOKUP(L299,INPUTS!$A$107:$B$120,2,0),0.0082)</f>
        <v>0.0085</v>
      </c>
      <c r="S299" s="52">
        <f t="shared" si="95"/>
        <v>35.7</v>
      </c>
      <c r="T299" s="15">
        <f t="shared" si="96"/>
        <v>45803.1</v>
      </c>
      <c r="U299" s="15">
        <f>T299/INPUTS!$B$7*1000</f>
        <v>57253875</v>
      </c>
      <c r="V299" s="15">
        <f>T299*INPUTS!$B$6</f>
        <v>144737.796</v>
      </c>
      <c r="W299" s="54" t="s">
        <v>396</v>
      </c>
      <c r="X299" s="54" t="s">
        <v>396</v>
      </c>
      <c r="Y299" s="67">
        <f>IFERROR(VLOOKUP(E299,INPUTS!$A$44:$B$103,2,0),0)</f>
        <v>0.02</v>
      </c>
      <c r="Z299" s="15">
        <f t="shared" si="100"/>
        <v>916.062</v>
      </c>
      <c r="AA299" s="20">
        <f>IFERROR(VLOOKUP(E299,INPUTS!$A$44:$C$103,3,0),SCENARIOS!$J$26)</f>
        <v>0.06</v>
      </c>
      <c r="AB299" s="15">
        <f t="shared" si="108"/>
        <v>3185.90078115422</v>
      </c>
      <c r="AC299" s="20">
        <f>IFERROR(VLOOKUP($E299,INPUTS!$A$44:$G$103,4,0),SCENARIOS!$K$26)</f>
        <v>0.15</v>
      </c>
      <c r="AD299" s="15">
        <f t="shared" si="108"/>
        <v>9233.33044721051</v>
      </c>
      <c r="AE299" s="20">
        <f>IFERROR(VLOOKUP($E299,INPUTS!$A$44:$G$103,5,0),SCENARIOS!$L$26)</f>
        <v>0.3</v>
      </c>
      <c r="AF299" s="15">
        <f t="shared" si="108"/>
        <v>21407.9212137919</v>
      </c>
      <c r="AG299" s="20">
        <f>IFERROR(VLOOKUP($E299,INPUTS!$A$44:$G$103,6,0),SCENARIOS!$M$26)</f>
        <v>0.4</v>
      </c>
      <c r="AH299" s="15">
        <f t="shared" si="102"/>
        <v>33090.1973970746</v>
      </c>
      <c r="AI299" s="20">
        <f>IFERROR(VLOOKUP($E299,INPUTS!$A$44:$G$103,7,0),SCENARIOS!$N$26)</f>
        <v>0.5</v>
      </c>
      <c r="AJ299" s="15">
        <f t="shared" si="103"/>
        <v>47950.7599448725</v>
      </c>
      <c r="AL299" t="str">
        <f t="shared" si="105"/>
        <v>N</v>
      </c>
      <c r="AM299" s="21">
        <f t="shared" si="106"/>
        <v>95901.5198897449</v>
      </c>
      <c r="BC299" s="2"/>
    </row>
    <row r="300" ht="15" customHeight="1" spans="1:55">
      <c r="A300" s="6" t="s">
        <v>1245</v>
      </c>
      <c r="B300" s="52" t="s">
        <v>397</v>
      </c>
      <c r="C300" s="52" t="s">
        <v>398</v>
      </c>
      <c r="D300" s="52" t="s">
        <v>929</v>
      </c>
      <c r="E300" s="10" t="s">
        <v>203</v>
      </c>
      <c r="F300" s="52" t="s">
        <v>399</v>
      </c>
      <c r="G300" s="52" t="s">
        <v>165</v>
      </c>
      <c r="H300" s="52" t="s">
        <v>648</v>
      </c>
      <c r="I300" s="52" t="s">
        <v>647</v>
      </c>
      <c r="J300" s="52" t="s">
        <v>177</v>
      </c>
      <c r="K300" s="52" t="s">
        <v>931</v>
      </c>
      <c r="L300" s="53" t="s">
        <v>282</v>
      </c>
      <c r="M300" s="13">
        <v>1709</v>
      </c>
      <c r="N300" s="14">
        <f t="shared" si="104"/>
        <v>4.68219178082192</v>
      </c>
      <c r="O300" s="15">
        <v>2140</v>
      </c>
      <c r="P300" s="15">
        <f t="shared" ref="P300:P363" si="109">M300*O300</f>
        <v>3657260</v>
      </c>
      <c r="Q300" s="16">
        <f>IFERROR(VLOOKUP(G300,SCENARIOS!$A$13:$E$18,5,0),0.025)</f>
        <v>0.03</v>
      </c>
      <c r="R300" s="52">
        <f>IFERROR(VLOOKUP(L300,INPUTS!$A$107:$B$120,2,0),0.0082)</f>
        <v>0.0042</v>
      </c>
      <c r="S300" s="52">
        <f t="shared" ref="S300:S363" si="110">O300*R300</f>
        <v>8.988</v>
      </c>
      <c r="T300" s="15">
        <f t="shared" ref="T300:T363" si="111">M300*S300</f>
        <v>15360.492</v>
      </c>
      <c r="U300" s="15">
        <f>T300/INPUTS!$B$7*1000</f>
        <v>19200615</v>
      </c>
      <c r="V300" s="15">
        <f>T300*INPUTS!$B$6</f>
        <v>48539.15472</v>
      </c>
      <c r="W300" s="54" t="s">
        <v>396</v>
      </c>
      <c r="X300" s="54" t="s">
        <v>396</v>
      </c>
      <c r="Y300" s="67">
        <f>IFERROR(VLOOKUP(E300,INPUTS!$A$44:$B$103,2,0),0)</f>
        <v>0.02</v>
      </c>
      <c r="Z300" s="15">
        <f t="shared" si="100"/>
        <v>307.20984</v>
      </c>
      <c r="AA300" s="20">
        <f>IFERROR(VLOOKUP(E300,INPUTS!$A$44:$C$103,3,0),SCENARIOS!$J$26)</f>
        <v>0.06</v>
      </c>
      <c r="AB300" s="15">
        <f t="shared" si="108"/>
        <v>1068.42120864555</v>
      </c>
      <c r="AC300" s="20">
        <f>IFERROR(VLOOKUP($E300,INPUTS!$A$44:$G$103,4,0),SCENARIOS!$K$26)</f>
        <v>0.15</v>
      </c>
      <c r="AD300" s="15">
        <f t="shared" si="108"/>
        <v>3096.48251903765</v>
      </c>
      <c r="AE300" s="20">
        <f>IFERROR(VLOOKUP($E300,INPUTS!$A$44:$G$103,5,0),SCENARIOS!$L$26)</f>
        <v>0.3</v>
      </c>
      <c r="AF300" s="15">
        <f t="shared" si="108"/>
        <v>7179.34381168701</v>
      </c>
      <c r="AG300" s="20">
        <f>IFERROR(VLOOKUP($E300,INPUTS!$A$44:$G$103,6,0),SCENARIOS!$M$26)</f>
        <v>0.4</v>
      </c>
      <c r="AH300" s="15">
        <f t="shared" si="102"/>
        <v>11097.1028684999</v>
      </c>
      <c r="AI300" s="20">
        <f>IFERROR(VLOOKUP($E300,INPUTS!$A$44:$G$103,7,0),SCENARIOS!$N$26)</f>
        <v>0.5</v>
      </c>
      <c r="AJ300" s="15">
        <f t="shared" si="103"/>
        <v>16080.7295691151</v>
      </c>
      <c r="AL300" t="str">
        <f t="shared" si="105"/>
        <v>Y</v>
      </c>
      <c r="AM300" s="21">
        <f t="shared" si="106"/>
        <v>32161.4591382301</v>
      </c>
      <c r="BC300" s="2"/>
    </row>
    <row r="301" ht="15" customHeight="1" spans="1:55">
      <c r="A301" s="24" t="s">
        <v>1246</v>
      </c>
      <c r="B301" s="52" t="s">
        <v>397</v>
      </c>
      <c r="C301" s="52" t="s">
        <v>398</v>
      </c>
      <c r="D301" s="52" t="s">
        <v>929</v>
      </c>
      <c r="E301" s="10" t="s">
        <v>203</v>
      </c>
      <c r="F301" s="52" t="s">
        <v>399</v>
      </c>
      <c r="G301" s="52" t="s">
        <v>165</v>
      </c>
      <c r="H301" s="52" t="s">
        <v>1216</v>
      </c>
      <c r="I301" s="52" t="s">
        <v>1217</v>
      </c>
      <c r="J301" s="52" t="s">
        <v>185</v>
      </c>
      <c r="K301" s="52" t="s">
        <v>931</v>
      </c>
      <c r="L301" s="53" t="s">
        <v>288</v>
      </c>
      <c r="M301" s="13">
        <v>1283</v>
      </c>
      <c r="N301" s="14">
        <f t="shared" si="104"/>
        <v>3.51506849315068</v>
      </c>
      <c r="O301" s="15">
        <v>5250</v>
      </c>
      <c r="P301" s="15">
        <f t="shared" si="109"/>
        <v>6735750</v>
      </c>
      <c r="Q301" s="16">
        <f>IFERROR(VLOOKUP(G301,SCENARIOS!$A$13:$E$18,5,0),0.025)</f>
        <v>0.03</v>
      </c>
      <c r="R301" s="52">
        <f>IFERROR(VLOOKUP(L301,INPUTS!$A$107:$B$120,2,0),0.0082)</f>
        <v>0.0085</v>
      </c>
      <c r="S301" s="52">
        <f t="shared" si="110"/>
        <v>44.625</v>
      </c>
      <c r="T301" s="15">
        <f t="shared" si="111"/>
        <v>57253.875</v>
      </c>
      <c r="U301" s="15">
        <f>T301/INPUTS!$B$7*1000</f>
        <v>71567343.75</v>
      </c>
      <c r="V301" s="15">
        <f>T301*INPUTS!$B$6</f>
        <v>180922.245</v>
      </c>
      <c r="W301" s="54" t="s">
        <v>396</v>
      </c>
      <c r="X301" s="54" t="s">
        <v>396</v>
      </c>
      <c r="Y301" s="67">
        <f>IFERROR(VLOOKUP(E301,INPUTS!$A$44:$B$103,2,0),0)</f>
        <v>0.02</v>
      </c>
      <c r="Z301" s="15">
        <f t="shared" si="100"/>
        <v>1145.0775</v>
      </c>
      <c r="AA301" s="20">
        <f>IFERROR(VLOOKUP(E301,INPUTS!$A$44:$C$103,3,0),SCENARIOS!$J$26)</f>
        <v>0.06</v>
      </c>
      <c r="AB301" s="15">
        <f t="shared" si="108"/>
        <v>3982.37597644277</v>
      </c>
      <c r="AC301" s="20">
        <f>IFERROR(VLOOKUP($E301,INPUTS!$A$44:$G$103,4,0),SCENARIOS!$K$26)</f>
        <v>0.15</v>
      </c>
      <c r="AD301" s="15">
        <f t="shared" si="108"/>
        <v>11541.6630590131</v>
      </c>
      <c r="AE301" s="20">
        <f>IFERROR(VLOOKUP($E301,INPUTS!$A$44:$G$103,5,0),SCENARIOS!$L$26)</f>
        <v>0.3</v>
      </c>
      <c r="AF301" s="15">
        <f t="shared" si="108"/>
        <v>26759.9015172399</v>
      </c>
      <c r="AG301" s="20">
        <f>IFERROR(VLOOKUP($E301,INPUTS!$A$44:$G$103,6,0),SCENARIOS!$M$26)</f>
        <v>0.4</v>
      </c>
      <c r="AH301" s="15">
        <f t="shared" si="102"/>
        <v>41362.7467463433</v>
      </c>
      <c r="AI301" s="20">
        <f>IFERROR(VLOOKUP($E301,INPUTS!$A$44:$G$103,7,0),SCENARIOS!$N$26)</f>
        <v>0.5</v>
      </c>
      <c r="AJ301" s="15">
        <f t="shared" si="103"/>
        <v>59938.4499310906</v>
      </c>
      <c r="AL301" t="str">
        <f t="shared" si="105"/>
        <v>N</v>
      </c>
      <c r="AM301" s="21">
        <f t="shared" si="106"/>
        <v>119876.899862181</v>
      </c>
      <c r="BC301" s="2"/>
    </row>
    <row r="302" ht="15" customHeight="1" spans="1:55">
      <c r="A302" s="6" t="s">
        <v>1247</v>
      </c>
      <c r="B302" s="52" t="s">
        <v>397</v>
      </c>
      <c r="C302" s="52" t="s">
        <v>398</v>
      </c>
      <c r="D302" s="52" t="s">
        <v>929</v>
      </c>
      <c r="E302" s="10" t="s">
        <v>203</v>
      </c>
      <c r="F302" s="52" t="s">
        <v>399</v>
      </c>
      <c r="G302" s="52" t="s">
        <v>165</v>
      </c>
      <c r="H302" s="52" t="s">
        <v>456</v>
      </c>
      <c r="I302" s="52" t="s">
        <v>455</v>
      </c>
      <c r="J302" s="52" t="s">
        <v>185</v>
      </c>
      <c r="K302" s="52" t="s">
        <v>931</v>
      </c>
      <c r="L302" s="53" t="s">
        <v>291</v>
      </c>
      <c r="M302" s="13">
        <v>854</v>
      </c>
      <c r="N302" s="14">
        <f t="shared" si="104"/>
        <v>2.33972602739726</v>
      </c>
      <c r="O302" s="15">
        <v>6200</v>
      </c>
      <c r="P302" s="15">
        <f t="shared" si="109"/>
        <v>5294800</v>
      </c>
      <c r="Q302" s="16">
        <f>IFERROR(VLOOKUP(G302,SCENARIOS!$A$13:$E$18,5,0),0.025)</f>
        <v>0.03</v>
      </c>
      <c r="R302" s="52">
        <f>IFERROR(VLOOKUP(L302,INPUTS!$A$107:$B$120,2,0),0.0082)</f>
        <v>0.0079</v>
      </c>
      <c r="S302" s="52">
        <f t="shared" si="110"/>
        <v>48.98</v>
      </c>
      <c r="T302" s="15">
        <f t="shared" si="111"/>
        <v>41828.92</v>
      </c>
      <c r="U302" s="15">
        <f>T302/INPUTS!$B$7*1000</f>
        <v>52286150</v>
      </c>
      <c r="V302" s="15">
        <f>T302*INPUTS!$B$6</f>
        <v>132179.3872</v>
      </c>
      <c r="W302" s="54" t="s">
        <v>396</v>
      </c>
      <c r="X302" s="54" t="s">
        <v>396</v>
      </c>
      <c r="Y302" s="67">
        <f>IFERROR(VLOOKUP(E302,INPUTS!$A$44:$B$103,2,0),0)</f>
        <v>0.02</v>
      </c>
      <c r="Z302" s="15">
        <f t="shared" si="100"/>
        <v>836.5784</v>
      </c>
      <c r="AA302" s="20">
        <f>IFERROR(VLOOKUP(E302,INPUTS!$A$44:$C$103,3,0),SCENARIOS!$J$26)</f>
        <v>0.06</v>
      </c>
      <c r="AB302" s="15">
        <f t="shared" si="108"/>
        <v>2909.47095071813</v>
      </c>
      <c r="AC302" s="20">
        <f>IFERROR(VLOOKUP($E302,INPUTS!$A$44:$G$103,4,0),SCENARIOS!$K$26)</f>
        <v>0.15</v>
      </c>
      <c r="AD302" s="15">
        <f t="shared" si="108"/>
        <v>8432.18560774124</v>
      </c>
      <c r="AE302" s="20">
        <f>IFERROR(VLOOKUP($E302,INPUTS!$A$44:$G$103,5,0),SCENARIOS!$L$26)</f>
        <v>0.3</v>
      </c>
      <c r="AF302" s="15">
        <f t="shared" si="108"/>
        <v>19550.42832948</v>
      </c>
      <c r="AG302" s="20">
        <f>IFERROR(VLOOKUP($E302,INPUTS!$A$44:$G$103,6,0),SCENARIOS!$M$26)</f>
        <v>0.4</v>
      </c>
      <c r="AH302" s="15">
        <f t="shared" si="102"/>
        <v>30219.0729384352</v>
      </c>
      <c r="AI302" s="20">
        <f>IFERROR(VLOOKUP($E302,INPUTS!$A$44:$G$103,7,0),SCENARIOS!$N$26)</f>
        <v>0.5</v>
      </c>
      <c r="AJ302" s="15">
        <f t="shared" si="103"/>
        <v>43790.2347586359</v>
      </c>
      <c r="AL302" t="str">
        <f t="shared" si="105"/>
        <v>Y</v>
      </c>
      <c r="AM302" s="21">
        <f t="shared" si="106"/>
        <v>87580.4695172717</v>
      </c>
      <c r="BC302" s="2"/>
    </row>
    <row r="303" ht="15" customHeight="1" spans="1:55">
      <c r="A303" s="24" t="s">
        <v>1250</v>
      </c>
      <c r="B303" s="52" t="s">
        <v>400</v>
      </c>
      <c r="C303" s="52" t="s">
        <v>401</v>
      </c>
      <c r="D303" s="52" t="s">
        <v>929</v>
      </c>
      <c r="E303" s="10" t="s">
        <v>224</v>
      </c>
      <c r="F303" s="52" t="s">
        <v>938</v>
      </c>
      <c r="G303" s="52" t="s">
        <v>165</v>
      </c>
      <c r="H303" s="52" t="s">
        <v>249</v>
      </c>
      <c r="I303" s="52" t="s">
        <v>930</v>
      </c>
      <c r="J303" s="52" t="s">
        <v>169</v>
      </c>
      <c r="K303" s="52" t="s">
        <v>931</v>
      </c>
      <c r="L303" s="53" t="s">
        <v>291</v>
      </c>
      <c r="M303" s="13">
        <v>1125</v>
      </c>
      <c r="N303" s="14">
        <f t="shared" si="104"/>
        <v>3.08219178082192</v>
      </c>
      <c r="O303" s="15">
        <v>6350</v>
      </c>
      <c r="P303" s="15">
        <f t="shared" si="109"/>
        <v>7143750</v>
      </c>
      <c r="Q303" s="16">
        <f>IFERROR(VLOOKUP(G303,SCENARIOS!$A$13:$E$18,5,0),0.025)</f>
        <v>0.03</v>
      </c>
      <c r="R303" s="52">
        <f>IFERROR(VLOOKUP(L303,INPUTS!$A$107:$B$120,2,0),0.0082)</f>
        <v>0.0079</v>
      </c>
      <c r="S303" s="52">
        <f t="shared" si="110"/>
        <v>50.165</v>
      </c>
      <c r="T303" s="15">
        <f t="shared" si="111"/>
        <v>56435.625</v>
      </c>
      <c r="U303" s="15">
        <f>T303/INPUTS!$B$7*1000</f>
        <v>70544531.25</v>
      </c>
      <c r="V303" s="15">
        <f>T303*INPUTS!$B$6</f>
        <v>178336.575</v>
      </c>
      <c r="W303" s="54" t="s">
        <v>396</v>
      </c>
      <c r="X303" s="54" t="s">
        <v>396</v>
      </c>
      <c r="Y303" s="67">
        <f>IFERROR(VLOOKUP(E303,INPUTS!$A$44:$B$103,2,0),0)</f>
        <v>0.02</v>
      </c>
      <c r="Z303" s="15">
        <f t="shared" si="100"/>
        <v>1128.7125</v>
      </c>
      <c r="AA303" s="20">
        <f>IFERROR(VLOOKUP(E303,INPUTS!$A$44:$C$103,3,0),SCENARIOS!$J$26)</f>
        <v>0.1</v>
      </c>
      <c r="AB303" s="15">
        <f t="shared" si="108"/>
        <v>6542.43569294169</v>
      </c>
      <c r="AC303" s="20">
        <f>IFERROR(VLOOKUP($E303,INPUTS!$A$44:$G$103,4,0),SCENARIOS!$K$26)</f>
        <v>0.15</v>
      </c>
      <c r="AD303" s="15">
        <f t="shared" si="108"/>
        <v>11376.7141224034</v>
      </c>
      <c r="AE303" s="20">
        <f>IFERROR(VLOOKUP($E303,INPUTS!$A$44:$G$103,5,0),SCENARIOS!$L$26)</f>
        <v>0.3</v>
      </c>
      <c r="AF303" s="15">
        <f t="shared" si="108"/>
        <v>26377.4594656499</v>
      </c>
      <c r="AG303" s="20">
        <f>IFERROR(VLOOKUP($E303,INPUTS!$A$44:$G$103,6,0),SCENARIOS!$M$26)</f>
        <v>0.4</v>
      </c>
      <c r="AH303" s="15">
        <f t="shared" si="102"/>
        <v>40771.606539236</v>
      </c>
      <c r="AI303" s="20">
        <f>IFERROR(VLOOKUP($E303,INPUTS!$A$44:$G$103,7,0),SCENARIOS!$N$26)</f>
        <v>0.5</v>
      </c>
      <c r="AJ303" s="15">
        <f t="shared" si="103"/>
        <v>59081.8330356208</v>
      </c>
      <c r="AL303" t="str">
        <f t="shared" si="105"/>
        <v>Y</v>
      </c>
      <c r="AM303" s="21">
        <f t="shared" si="106"/>
        <v>118163.666071242</v>
      </c>
      <c r="BC303" s="2"/>
    </row>
    <row r="304" ht="15" customHeight="1" spans="1:55">
      <c r="A304" s="6" t="s">
        <v>1251</v>
      </c>
      <c r="B304" s="52" t="s">
        <v>400</v>
      </c>
      <c r="C304" s="52" t="s">
        <v>401</v>
      </c>
      <c r="D304" s="52" t="s">
        <v>929</v>
      </c>
      <c r="E304" s="10" t="s">
        <v>224</v>
      </c>
      <c r="F304" s="52" t="s">
        <v>938</v>
      </c>
      <c r="G304" s="52" t="s">
        <v>165</v>
      </c>
      <c r="H304" s="52" t="s">
        <v>248</v>
      </c>
      <c r="I304" s="52" t="s">
        <v>930</v>
      </c>
      <c r="J304" s="52" t="s">
        <v>169</v>
      </c>
      <c r="K304" s="52" t="s">
        <v>931</v>
      </c>
      <c r="L304" s="53" t="s">
        <v>293</v>
      </c>
      <c r="M304" s="13">
        <v>750</v>
      </c>
      <c r="N304" s="14">
        <f t="shared" si="104"/>
        <v>2.05479452054795</v>
      </c>
      <c r="O304" s="15">
        <v>8760</v>
      </c>
      <c r="P304" s="15">
        <f t="shared" si="109"/>
        <v>6570000</v>
      </c>
      <c r="Q304" s="16">
        <f>IFERROR(VLOOKUP(G304,SCENARIOS!$A$13:$E$18,5,0),0.025)</f>
        <v>0.03</v>
      </c>
      <c r="R304" s="52">
        <f>IFERROR(VLOOKUP(L304,INPUTS!$A$107:$B$120,2,0),0.0082)</f>
        <v>0.0079</v>
      </c>
      <c r="S304" s="52">
        <f t="shared" si="110"/>
        <v>69.204</v>
      </c>
      <c r="T304" s="15">
        <f t="shared" si="111"/>
        <v>51903</v>
      </c>
      <c r="U304" s="15">
        <f>T304/INPUTS!$B$7*1000</f>
        <v>64878750</v>
      </c>
      <c r="V304" s="15">
        <f>T304*INPUTS!$B$6</f>
        <v>164013.48</v>
      </c>
      <c r="W304" s="54" t="s">
        <v>396</v>
      </c>
      <c r="X304" s="54" t="s">
        <v>396</v>
      </c>
      <c r="Y304" s="67">
        <f>IFERROR(VLOOKUP(E304,INPUTS!$A$44:$B$103,2,0),0)</f>
        <v>0.02</v>
      </c>
      <c r="Z304" s="15">
        <f t="shared" si="100"/>
        <v>1038.06</v>
      </c>
      <c r="AA304" s="20">
        <f>IFERROR(VLOOKUP(E304,INPUTS!$A$44:$C$103,3,0),SCENARIOS!$J$26)</f>
        <v>0.1</v>
      </c>
      <c r="AB304" s="15">
        <f t="shared" si="108"/>
        <v>6016.98022783929</v>
      </c>
      <c r="AC304" s="20">
        <f>IFERROR(VLOOKUP($E304,INPUTS!$A$44:$G$103,4,0),SCENARIOS!$K$26)</f>
        <v>0.15</v>
      </c>
      <c r="AD304" s="15">
        <f t="shared" si="108"/>
        <v>10462.9937755647</v>
      </c>
      <c r="AE304" s="20">
        <f>IFERROR(VLOOKUP($E304,INPUTS!$A$44:$G$103,5,0),SCENARIOS!$L$26)</f>
        <v>0.3</v>
      </c>
      <c r="AF304" s="15">
        <f t="shared" si="108"/>
        <v>24258.9548471488</v>
      </c>
      <c r="AG304" s="20">
        <f>IFERROR(VLOOKUP($E304,INPUTS!$A$44:$G$103,6,0),SCENARIOS!$M$26)</f>
        <v>0.4</v>
      </c>
      <c r="AH304" s="15">
        <f t="shared" si="102"/>
        <v>37497.0365652186</v>
      </c>
      <c r="AI304" s="20">
        <f>IFERROR(VLOOKUP($E304,INPUTS!$A$44:$G$103,7,0),SCENARIOS!$N$26)</f>
        <v>0.5</v>
      </c>
      <c r="AJ304" s="15">
        <f t="shared" si="103"/>
        <v>54336.6779414213</v>
      </c>
      <c r="AL304" t="str">
        <f t="shared" si="105"/>
        <v>Y</v>
      </c>
      <c r="AM304" s="21">
        <f t="shared" si="106"/>
        <v>108673.355882843</v>
      </c>
      <c r="BC304" s="2"/>
    </row>
    <row r="305" ht="15" customHeight="1" spans="1:55">
      <c r="A305" s="24" t="s">
        <v>1252</v>
      </c>
      <c r="B305" s="52" t="s">
        <v>400</v>
      </c>
      <c r="C305" s="52" t="s">
        <v>401</v>
      </c>
      <c r="D305" s="52" t="s">
        <v>929</v>
      </c>
      <c r="E305" s="10" t="s">
        <v>224</v>
      </c>
      <c r="F305" s="52" t="s">
        <v>938</v>
      </c>
      <c r="G305" s="52" t="s">
        <v>165</v>
      </c>
      <c r="H305" s="52" t="s">
        <v>252</v>
      </c>
      <c r="I305" s="52" t="s">
        <v>930</v>
      </c>
      <c r="J305" s="52" t="s">
        <v>169</v>
      </c>
      <c r="K305" s="52" t="s">
        <v>931</v>
      </c>
      <c r="L305" s="53" t="s">
        <v>291</v>
      </c>
      <c r="M305" s="13">
        <v>563</v>
      </c>
      <c r="N305" s="14">
        <f t="shared" si="104"/>
        <v>1.54246575342466</v>
      </c>
      <c r="O305" s="15">
        <v>8630</v>
      </c>
      <c r="P305" s="15">
        <f t="shared" si="109"/>
        <v>4858690</v>
      </c>
      <c r="Q305" s="16">
        <f>IFERROR(VLOOKUP(G305,SCENARIOS!$A$13:$E$18,5,0),0.025)</f>
        <v>0.03</v>
      </c>
      <c r="R305" s="52">
        <f>IFERROR(VLOOKUP(L305,INPUTS!$A$107:$B$120,2,0),0.0082)</f>
        <v>0.0079</v>
      </c>
      <c r="S305" s="52">
        <f t="shared" si="110"/>
        <v>68.177</v>
      </c>
      <c r="T305" s="15">
        <f t="shared" si="111"/>
        <v>38383.651</v>
      </c>
      <c r="U305" s="15">
        <f>T305/INPUTS!$B$7*1000</f>
        <v>47979563.75</v>
      </c>
      <c r="V305" s="15">
        <f>T305*INPUTS!$B$6</f>
        <v>121292.33716</v>
      </c>
      <c r="W305" s="54" t="s">
        <v>396</v>
      </c>
      <c r="X305" s="54" t="s">
        <v>396</v>
      </c>
      <c r="Y305" s="67">
        <f>IFERROR(VLOOKUP(E305,INPUTS!$A$44:$B$103,2,0),0)</f>
        <v>0.02</v>
      </c>
      <c r="Z305" s="15">
        <f t="shared" si="100"/>
        <v>767.67302</v>
      </c>
      <c r="AA305" s="20">
        <f>IFERROR(VLOOKUP(E305,INPUTS!$A$44:$C$103,3,0),SCENARIOS!$J$26)</f>
        <v>0.1</v>
      </c>
      <c r="AB305" s="15">
        <f t="shared" si="108"/>
        <v>4449.71714812793</v>
      </c>
      <c r="AC305" s="20">
        <f>IFERROR(VLOOKUP($E305,INPUTS!$A$44:$G$103,4,0),SCENARIOS!$K$26)</f>
        <v>0.15</v>
      </c>
      <c r="AD305" s="15">
        <f t="shared" si="108"/>
        <v>7737.66259168926</v>
      </c>
      <c r="AE305" s="20">
        <f>IFERROR(VLOOKUP($E305,INPUTS!$A$44:$G$103,5,0),SCENARIOS!$L$26)</f>
        <v>0.3</v>
      </c>
      <c r="AF305" s="15">
        <f t="shared" si="108"/>
        <v>17940.1432764526</v>
      </c>
      <c r="AG305" s="20">
        <f>IFERROR(VLOOKUP($E305,INPUTS!$A$44:$G$103,6,0),SCENARIOS!$M$26)</f>
        <v>0.4</v>
      </c>
      <c r="AH305" s="15">
        <f t="shared" si="102"/>
        <v>27730.0573194919</v>
      </c>
      <c r="AI305" s="20">
        <f>IFERROR(VLOOKUP($E305,INPUTS!$A$44:$G$103,7,0),SCENARIOS!$N$26)</f>
        <v>0.5</v>
      </c>
      <c r="AJ305" s="15">
        <f t="shared" si="103"/>
        <v>40183.420661675</v>
      </c>
      <c r="AL305" t="str">
        <f t="shared" si="105"/>
        <v>Y</v>
      </c>
      <c r="AM305" s="21">
        <f t="shared" si="106"/>
        <v>80366.8413233499</v>
      </c>
      <c r="BC305" s="2"/>
    </row>
    <row r="306" ht="15" customHeight="1" spans="1:55">
      <c r="A306" s="6" t="s">
        <v>1253</v>
      </c>
      <c r="B306" s="52" t="s">
        <v>400</v>
      </c>
      <c r="C306" s="52" t="s">
        <v>401</v>
      </c>
      <c r="D306" s="52" t="s">
        <v>929</v>
      </c>
      <c r="E306" s="10" t="s">
        <v>224</v>
      </c>
      <c r="F306" s="52" t="s">
        <v>938</v>
      </c>
      <c r="G306" s="52" t="s">
        <v>165</v>
      </c>
      <c r="H306" s="52" t="s">
        <v>251</v>
      </c>
      <c r="I306" s="52" t="s">
        <v>930</v>
      </c>
      <c r="J306" s="52" t="s">
        <v>169</v>
      </c>
      <c r="K306" s="52" t="s">
        <v>931</v>
      </c>
      <c r="L306" s="53" t="s">
        <v>291</v>
      </c>
      <c r="M306" s="13">
        <v>563</v>
      </c>
      <c r="N306" s="14">
        <f t="shared" si="104"/>
        <v>1.54246575342466</v>
      </c>
      <c r="O306" s="15">
        <v>7120</v>
      </c>
      <c r="P306" s="15">
        <f t="shared" si="109"/>
        <v>4008560</v>
      </c>
      <c r="Q306" s="16">
        <f>IFERROR(VLOOKUP(G306,SCENARIOS!$A$13:$E$18,5,0),0.025)</f>
        <v>0.03</v>
      </c>
      <c r="R306" s="52">
        <f>IFERROR(VLOOKUP(L306,INPUTS!$A$107:$B$120,2,0),0.0082)</f>
        <v>0.0079</v>
      </c>
      <c r="S306" s="52">
        <f t="shared" si="110"/>
        <v>56.248</v>
      </c>
      <c r="T306" s="15">
        <f t="shared" si="111"/>
        <v>31667.624</v>
      </c>
      <c r="U306" s="15">
        <f>T306/INPUTS!$B$7*1000</f>
        <v>39584530</v>
      </c>
      <c r="V306" s="15">
        <f>T306*INPUTS!$B$6</f>
        <v>100069.69184</v>
      </c>
      <c r="W306" s="54" t="s">
        <v>396</v>
      </c>
      <c r="X306" s="54" t="s">
        <v>396</v>
      </c>
      <c r="Y306" s="67">
        <f>IFERROR(VLOOKUP(E306,INPUTS!$A$44:$B$103,2,0),0)</f>
        <v>0.02</v>
      </c>
      <c r="Z306" s="15">
        <f t="shared" si="100"/>
        <v>633.35248</v>
      </c>
      <c r="AA306" s="20">
        <f>IFERROR(VLOOKUP(E306,INPUTS!$A$44:$C$103,3,0),SCENARIOS!$J$26)</f>
        <v>0.1</v>
      </c>
      <c r="AB306" s="15">
        <f t="shared" si="108"/>
        <v>3671.14554978805</v>
      </c>
      <c r="AC306" s="20">
        <f>IFERROR(VLOOKUP($E306,INPUTS!$A$44:$G$103,4,0),SCENARIOS!$K$26)</f>
        <v>0.15</v>
      </c>
      <c r="AD306" s="15">
        <f t="shared" si="108"/>
        <v>6383.79578827665</v>
      </c>
      <c r="AE306" s="20">
        <f>IFERROR(VLOOKUP($E306,INPUTS!$A$44:$G$103,5,0),SCENARIOS!$L$26)</f>
        <v>0.3</v>
      </c>
      <c r="AF306" s="15">
        <f t="shared" si="108"/>
        <v>14801.1379059493</v>
      </c>
      <c r="AG306" s="20">
        <f>IFERROR(VLOOKUP($E306,INPUTS!$A$44:$G$103,6,0),SCENARIOS!$M$26)</f>
        <v>0.4</v>
      </c>
      <c r="AH306" s="15">
        <f t="shared" si="102"/>
        <v>22878.1005926747</v>
      </c>
      <c r="AI306" s="20">
        <f>IFERROR(VLOOKUP($E306,INPUTS!$A$44:$G$103,7,0),SCENARIOS!$N$26)</f>
        <v>0.5</v>
      </c>
      <c r="AJ306" s="15">
        <f t="shared" si="103"/>
        <v>33152.4861078941</v>
      </c>
      <c r="AL306" t="str">
        <f t="shared" si="105"/>
        <v>Y</v>
      </c>
      <c r="AM306" s="21">
        <f t="shared" si="106"/>
        <v>66304.9722157881</v>
      </c>
      <c r="BC306" s="2"/>
    </row>
    <row r="307" ht="15" customHeight="1" spans="1:55">
      <c r="A307" s="24" t="s">
        <v>1254</v>
      </c>
      <c r="B307" s="52" t="s">
        <v>400</v>
      </c>
      <c r="C307" s="52" t="s">
        <v>401</v>
      </c>
      <c r="D307" s="52" t="s">
        <v>929</v>
      </c>
      <c r="E307" s="10" t="s">
        <v>224</v>
      </c>
      <c r="F307" s="52" t="s">
        <v>938</v>
      </c>
      <c r="G307" s="52" t="s">
        <v>165</v>
      </c>
      <c r="H307" s="52" t="s">
        <v>254</v>
      </c>
      <c r="I307" s="52" t="s">
        <v>930</v>
      </c>
      <c r="J307" s="52" t="s">
        <v>169</v>
      </c>
      <c r="K307" s="52" t="s">
        <v>931</v>
      </c>
      <c r="L307" s="53" t="s">
        <v>291</v>
      </c>
      <c r="M307" s="13">
        <v>750</v>
      </c>
      <c r="N307" s="14">
        <f t="shared" si="104"/>
        <v>2.05479452054795</v>
      </c>
      <c r="O307" s="15">
        <v>5240</v>
      </c>
      <c r="P307" s="15">
        <f t="shared" si="109"/>
        <v>3930000</v>
      </c>
      <c r="Q307" s="16">
        <f>IFERROR(VLOOKUP(G307,SCENARIOS!$A$13:$E$18,5,0),0.025)</f>
        <v>0.03</v>
      </c>
      <c r="R307" s="52">
        <f>IFERROR(VLOOKUP(L307,INPUTS!$A$107:$B$120,2,0),0.0082)</f>
        <v>0.0079</v>
      </c>
      <c r="S307" s="52">
        <f t="shared" si="110"/>
        <v>41.396</v>
      </c>
      <c r="T307" s="15">
        <f t="shared" si="111"/>
        <v>31047</v>
      </c>
      <c r="U307" s="15">
        <f>T307/INPUTS!$B$7*1000</f>
        <v>38808750</v>
      </c>
      <c r="V307" s="15">
        <f>T307*INPUTS!$B$6</f>
        <v>98108.52</v>
      </c>
      <c r="W307" s="54" t="s">
        <v>396</v>
      </c>
      <c r="X307" s="54" t="s">
        <v>396</v>
      </c>
      <c r="Y307" s="67">
        <f>IFERROR(VLOOKUP(E307,INPUTS!$A$44:$B$103,2,0),0)</f>
        <v>0.02</v>
      </c>
      <c r="Z307" s="15">
        <f t="shared" si="100"/>
        <v>620.94</v>
      </c>
      <c r="AA307" s="20">
        <f>IFERROR(VLOOKUP(E307,INPUTS!$A$44:$C$103,3,0),SCENARIOS!$J$26)</f>
        <v>0.1</v>
      </c>
      <c r="AB307" s="15">
        <f t="shared" si="108"/>
        <v>3599.19821847921</v>
      </c>
      <c r="AC307" s="20">
        <f>IFERROR(VLOOKUP($E307,INPUTS!$A$44:$G$103,4,0),SCENARIOS!$K$26)</f>
        <v>0.15</v>
      </c>
      <c r="AD307" s="15">
        <f t="shared" si="108"/>
        <v>6258.68577442454</v>
      </c>
      <c r="AE307" s="20">
        <f>IFERROR(VLOOKUP($E307,INPUTS!$A$44:$G$103,5,0),SCENARIOS!$L$26)</f>
        <v>0.3</v>
      </c>
      <c r="AF307" s="15">
        <f t="shared" si="108"/>
        <v>14511.0643149612</v>
      </c>
      <c r="AG307" s="20">
        <f>IFERROR(VLOOKUP($E307,INPUTS!$A$44:$G$103,6,0),SCENARIOS!$M$26)</f>
        <v>0.4</v>
      </c>
      <c r="AH307" s="15">
        <f t="shared" si="102"/>
        <v>22429.7342011125</v>
      </c>
      <c r="AI307" s="20">
        <f>IFERROR(VLOOKUP($E307,INPUTS!$A$44:$G$103,7,0),SCENARIOS!$N$26)</f>
        <v>0.5</v>
      </c>
      <c r="AJ307" s="15">
        <f t="shared" si="103"/>
        <v>32502.7616909872</v>
      </c>
      <c r="AL307" t="str">
        <f t="shared" si="105"/>
        <v>Y</v>
      </c>
      <c r="AM307" s="21">
        <f t="shared" si="106"/>
        <v>65005.5233819744</v>
      </c>
      <c r="BC307" s="2"/>
    </row>
    <row r="308" ht="15" customHeight="1" spans="1:55">
      <c r="A308" s="6" t="s">
        <v>1255</v>
      </c>
      <c r="B308" s="52" t="s">
        <v>400</v>
      </c>
      <c r="C308" s="52" t="s">
        <v>401</v>
      </c>
      <c r="D308" s="52" t="s">
        <v>929</v>
      </c>
      <c r="E308" s="10" t="s">
        <v>224</v>
      </c>
      <c r="F308" s="52" t="s">
        <v>938</v>
      </c>
      <c r="G308" s="52" t="s">
        <v>165</v>
      </c>
      <c r="H308" s="52" t="s">
        <v>250</v>
      </c>
      <c r="I308" s="52" t="s">
        <v>930</v>
      </c>
      <c r="J308" s="52" t="s">
        <v>169</v>
      </c>
      <c r="K308" s="52" t="s">
        <v>931</v>
      </c>
      <c r="L308" s="53" t="s">
        <v>291</v>
      </c>
      <c r="M308" s="13">
        <v>750</v>
      </c>
      <c r="N308" s="14">
        <f t="shared" si="104"/>
        <v>2.05479452054795</v>
      </c>
      <c r="O308" s="15">
        <v>7120</v>
      </c>
      <c r="P308" s="15">
        <f t="shared" si="109"/>
        <v>5340000</v>
      </c>
      <c r="Q308" s="16">
        <f>IFERROR(VLOOKUP(G308,SCENARIOS!$A$13:$E$18,5,0),0.025)</f>
        <v>0.03</v>
      </c>
      <c r="R308" s="52">
        <f>IFERROR(VLOOKUP(L308,INPUTS!$A$107:$B$120,2,0),0.0082)</f>
        <v>0.0079</v>
      </c>
      <c r="S308" s="52">
        <f t="shared" si="110"/>
        <v>56.248</v>
      </c>
      <c r="T308" s="15">
        <f t="shared" si="111"/>
        <v>42186</v>
      </c>
      <c r="U308" s="15">
        <f>T308/INPUTS!$B$7*1000</f>
        <v>52732500</v>
      </c>
      <c r="V308" s="15">
        <f>T308*INPUTS!$B$6</f>
        <v>133307.76</v>
      </c>
      <c r="W308" s="54" t="s">
        <v>396</v>
      </c>
      <c r="X308" s="54" t="s">
        <v>396</v>
      </c>
      <c r="Y308" s="67">
        <f>IFERROR(VLOOKUP(E308,INPUTS!$A$44:$B$103,2,0),0)</f>
        <v>0.02</v>
      </c>
      <c r="Z308" s="15">
        <f t="shared" si="100"/>
        <v>843.72</v>
      </c>
      <c r="AA308" s="20">
        <f>IFERROR(VLOOKUP(E308,INPUTS!$A$44:$C$103,3,0),SCENARIOS!$J$26)</f>
        <v>0.1</v>
      </c>
      <c r="AB308" s="15">
        <f t="shared" ref="AB308:AF323" si="112">$T308*AA308*(1+$Q308)^AB$2</f>
        <v>4890.51360984198</v>
      </c>
      <c r="AC308" s="20">
        <f>IFERROR(VLOOKUP($E308,INPUTS!$A$44:$G$103,4,0),SCENARIOS!$K$26)</f>
        <v>0.15</v>
      </c>
      <c r="AD308" s="15">
        <f t="shared" si="112"/>
        <v>8504.16845685167</v>
      </c>
      <c r="AE308" s="20">
        <f>IFERROR(VLOOKUP($E308,INPUTS!$A$44:$G$103,5,0),SCENARIOS!$L$26)</f>
        <v>0.3</v>
      </c>
      <c r="AF308" s="15">
        <f t="shared" si="112"/>
        <v>19717.324031016</v>
      </c>
      <c r="AG308" s="20">
        <f>IFERROR(VLOOKUP($E308,INPUTS!$A$44:$G$103,6,0),SCENARIOS!$M$26)</f>
        <v>0.4</v>
      </c>
      <c r="AH308" s="15">
        <f t="shared" si="102"/>
        <v>30477.0434183056</v>
      </c>
      <c r="AI308" s="20">
        <f>IFERROR(VLOOKUP($E308,INPUTS!$A$44:$G$103,7,0),SCENARIOS!$N$26)</f>
        <v>0.5</v>
      </c>
      <c r="AJ308" s="15">
        <f t="shared" si="103"/>
        <v>44164.0578701963</v>
      </c>
      <c r="AL308" t="str">
        <f t="shared" si="105"/>
        <v>Y</v>
      </c>
      <c r="AM308" s="21">
        <f t="shared" si="106"/>
        <v>88328.1157403927</v>
      </c>
      <c r="BC308" s="2"/>
    </row>
    <row r="309" ht="15" customHeight="1" spans="1:55">
      <c r="A309" s="24" t="s">
        <v>1256</v>
      </c>
      <c r="B309" s="52" t="s">
        <v>400</v>
      </c>
      <c r="C309" s="52" t="s">
        <v>401</v>
      </c>
      <c r="D309" s="52" t="s">
        <v>929</v>
      </c>
      <c r="E309" s="10" t="s">
        <v>224</v>
      </c>
      <c r="F309" s="52" t="s">
        <v>938</v>
      </c>
      <c r="G309" s="52" t="s">
        <v>165</v>
      </c>
      <c r="H309" s="52" t="s">
        <v>256</v>
      </c>
      <c r="I309" s="52" t="s">
        <v>930</v>
      </c>
      <c r="J309" s="52" t="s">
        <v>169</v>
      </c>
      <c r="K309" s="52" t="s">
        <v>931</v>
      </c>
      <c r="L309" s="53" t="s">
        <v>291</v>
      </c>
      <c r="M309" s="13">
        <v>750</v>
      </c>
      <c r="N309" s="14">
        <f t="shared" si="104"/>
        <v>2.05479452054795</v>
      </c>
      <c r="O309" s="15">
        <v>5770</v>
      </c>
      <c r="P309" s="15">
        <f t="shared" si="109"/>
        <v>4327500</v>
      </c>
      <c r="Q309" s="16">
        <f>IFERROR(VLOOKUP(G309,SCENARIOS!$A$13:$E$18,5,0),0.025)</f>
        <v>0.03</v>
      </c>
      <c r="R309" s="52">
        <f>IFERROR(VLOOKUP(L309,INPUTS!$A$107:$B$120,2,0),0.0082)</f>
        <v>0.0079</v>
      </c>
      <c r="S309" s="52">
        <f t="shared" si="110"/>
        <v>45.583</v>
      </c>
      <c r="T309" s="15">
        <f t="shared" si="111"/>
        <v>34187.25</v>
      </c>
      <c r="U309" s="15">
        <f>T309/INPUTS!$B$7*1000</f>
        <v>42734062.5</v>
      </c>
      <c r="V309" s="15">
        <f>T309*INPUTS!$B$6</f>
        <v>108031.71</v>
      </c>
      <c r="W309" s="54" t="s">
        <v>396</v>
      </c>
      <c r="X309" s="54" t="s">
        <v>396</v>
      </c>
      <c r="Y309" s="67">
        <f>IFERROR(VLOOKUP(E309,INPUTS!$A$44:$B$103,2,0),0)</f>
        <v>0.02</v>
      </c>
      <c r="Z309" s="15">
        <f t="shared" si="100"/>
        <v>683.745</v>
      </c>
      <c r="AA309" s="20">
        <f>IFERROR(VLOOKUP(E309,INPUTS!$A$44:$C$103,3,0),SCENARIOS!$J$26)</f>
        <v>0.1</v>
      </c>
      <c r="AB309" s="15">
        <f t="shared" si="112"/>
        <v>3963.23925966127</v>
      </c>
      <c r="AC309" s="20">
        <f>IFERROR(VLOOKUP($E309,INPUTS!$A$44:$G$103,4,0),SCENARIOS!$K$26)</f>
        <v>0.15</v>
      </c>
      <c r="AD309" s="15">
        <f t="shared" si="112"/>
        <v>6891.72078595985</v>
      </c>
      <c r="AE309" s="20">
        <f>IFERROR(VLOOKUP($E309,INPUTS!$A$44:$G$103,5,0),SCENARIOS!$L$26)</f>
        <v>0.3</v>
      </c>
      <c r="AF309" s="15">
        <f t="shared" si="112"/>
        <v>15978.7864689553</v>
      </c>
      <c r="AG309" s="20">
        <f>IFERROR(VLOOKUP($E309,INPUTS!$A$44:$G$103,6,0),SCENARIOS!$M$26)</f>
        <v>0.4</v>
      </c>
      <c r="AH309" s="15">
        <f t="shared" si="102"/>
        <v>24698.3905229808</v>
      </c>
      <c r="AI309" s="20">
        <f>IFERROR(VLOOKUP($E309,INPUTS!$A$44:$G$103,7,0),SCENARIOS!$N$26)</f>
        <v>0.5</v>
      </c>
      <c r="AJ309" s="15">
        <f t="shared" si="103"/>
        <v>35790.2547627855</v>
      </c>
      <c r="AL309" t="str">
        <f t="shared" si="105"/>
        <v>N</v>
      </c>
      <c r="AM309" s="21">
        <f t="shared" si="106"/>
        <v>71580.509525571</v>
      </c>
      <c r="BC309" s="2"/>
    </row>
    <row r="310" ht="15" customHeight="1" spans="1:55">
      <c r="A310" s="6" t="s">
        <v>1257</v>
      </c>
      <c r="B310" s="52" t="s">
        <v>400</v>
      </c>
      <c r="C310" s="52" t="s">
        <v>401</v>
      </c>
      <c r="D310" s="52" t="s">
        <v>929</v>
      </c>
      <c r="E310" s="10" t="s">
        <v>224</v>
      </c>
      <c r="F310" s="52" t="s">
        <v>938</v>
      </c>
      <c r="G310" s="52" t="s">
        <v>165</v>
      </c>
      <c r="H310" s="52" t="s">
        <v>253</v>
      </c>
      <c r="I310" s="52" t="s">
        <v>930</v>
      </c>
      <c r="J310" s="52" t="s">
        <v>169</v>
      </c>
      <c r="K310" s="52" t="s">
        <v>931</v>
      </c>
      <c r="L310" s="53" t="s">
        <v>291</v>
      </c>
      <c r="M310" s="13">
        <v>375</v>
      </c>
      <c r="N310" s="14">
        <f t="shared" si="104"/>
        <v>1.02739726027397</v>
      </c>
      <c r="O310" s="15">
        <v>7830</v>
      </c>
      <c r="P310" s="15">
        <f t="shared" si="109"/>
        <v>2936250</v>
      </c>
      <c r="Q310" s="16">
        <f>IFERROR(VLOOKUP(G310,SCENARIOS!$A$13:$E$18,5,0),0.025)</f>
        <v>0.03</v>
      </c>
      <c r="R310" s="52">
        <f>IFERROR(VLOOKUP(L310,INPUTS!$A$107:$B$120,2,0),0.0082)</f>
        <v>0.0079</v>
      </c>
      <c r="S310" s="52">
        <f t="shared" si="110"/>
        <v>61.857</v>
      </c>
      <c r="T310" s="15">
        <f t="shared" si="111"/>
        <v>23196.375</v>
      </c>
      <c r="U310" s="15">
        <f>T310/INPUTS!$B$7*1000</f>
        <v>28995468.75</v>
      </c>
      <c r="V310" s="15">
        <f>T310*INPUTS!$B$6</f>
        <v>73300.545</v>
      </c>
      <c r="W310" s="54" t="s">
        <v>396</v>
      </c>
      <c r="X310" s="54" t="s">
        <v>396</v>
      </c>
      <c r="Y310" s="67">
        <f>IFERROR(VLOOKUP(E310,INPUTS!$A$44:$B$103,2,0),0)</f>
        <v>0.02</v>
      </c>
      <c r="Z310" s="15">
        <f t="shared" si="100"/>
        <v>463.9275</v>
      </c>
      <c r="AA310" s="20">
        <f>IFERROR(VLOOKUP(E310,INPUTS!$A$44:$C$103,3,0),SCENARIOS!$J$26)</f>
        <v>0.1</v>
      </c>
      <c r="AB310" s="15">
        <f t="shared" si="112"/>
        <v>2689.09561552407</v>
      </c>
      <c r="AC310" s="20">
        <f>IFERROR(VLOOKUP($E310,INPUTS!$A$44:$G$103,4,0),SCENARIOS!$K$26)</f>
        <v>0.15</v>
      </c>
      <c r="AD310" s="15">
        <f t="shared" si="112"/>
        <v>4676.09824558628</v>
      </c>
      <c r="AE310" s="20">
        <f>IFERROR(VLOOKUP($E310,INPUTS!$A$44:$G$103,5,0),SCENARIOS!$L$26)</f>
        <v>0.3</v>
      </c>
      <c r="AF310" s="15">
        <f t="shared" si="112"/>
        <v>10841.7589299758</v>
      </c>
      <c r="AG310" s="20">
        <f>IFERROR(VLOOKUP($E310,INPUTS!$A$44:$G$103,6,0),SCENARIOS!$M$26)</f>
        <v>0.4</v>
      </c>
      <c r="AH310" s="15">
        <f t="shared" si="102"/>
        <v>16758.0933964419</v>
      </c>
      <c r="AI310" s="20">
        <f>IFERROR(VLOOKUP($E310,INPUTS!$A$44:$G$103,7,0),SCENARIOS!$N$26)</f>
        <v>0.5</v>
      </c>
      <c r="AJ310" s="15">
        <f t="shared" si="103"/>
        <v>24284.0290114914</v>
      </c>
      <c r="AL310" t="str">
        <f t="shared" si="105"/>
        <v>Y</v>
      </c>
      <c r="AM310" s="21">
        <f t="shared" si="106"/>
        <v>48568.0580229828</v>
      </c>
      <c r="BC310" s="2"/>
    </row>
    <row r="311" ht="15" customHeight="1" spans="1:55">
      <c r="A311" s="24" t="s">
        <v>1258</v>
      </c>
      <c r="B311" s="52" t="s">
        <v>400</v>
      </c>
      <c r="C311" s="52" t="s">
        <v>401</v>
      </c>
      <c r="D311" s="52" t="s">
        <v>929</v>
      </c>
      <c r="E311" s="10" t="s">
        <v>224</v>
      </c>
      <c r="F311" s="52" t="s">
        <v>938</v>
      </c>
      <c r="G311" s="52" t="s">
        <v>165</v>
      </c>
      <c r="H311" s="52" t="s">
        <v>615</v>
      </c>
      <c r="I311" s="52" t="s">
        <v>614</v>
      </c>
      <c r="J311" s="52" t="s">
        <v>169</v>
      </c>
      <c r="K311" s="52" t="s">
        <v>931</v>
      </c>
      <c r="L311" s="53" t="s">
        <v>291</v>
      </c>
      <c r="M311" s="13">
        <v>563</v>
      </c>
      <c r="N311" s="14">
        <f t="shared" si="104"/>
        <v>1.54246575342466</v>
      </c>
      <c r="O311" s="15">
        <v>5730</v>
      </c>
      <c r="P311" s="15">
        <f t="shared" si="109"/>
        <v>3225990</v>
      </c>
      <c r="Q311" s="16">
        <f>IFERROR(VLOOKUP(G311,SCENARIOS!$A$13:$E$18,5,0),0.025)</f>
        <v>0.03</v>
      </c>
      <c r="R311" s="52">
        <f>IFERROR(VLOOKUP(L311,INPUTS!$A$107:$B$120,2,0),0.0082)</f>
        <v>0.0079</v>
      </c>
      <c r="S311" s="52">
        <f t="shared" si="110"/>
        <v>45.267</v>
      </c>
      <c r="T311" s="15">
        <f t="shared" si="111"/>
        <v>25485.321</v>
      </c>
      <c r="U311" s="15">
        <f>T311/INPUTS!$B$7*1000</f>
        <v>31856651.25</v>
      </c>
      <c r="V311" s="15">
        <f>T311*INPUTS!$B$6</f>
        <v>80533.61436</v>
      </c>
      <c r="W311" s="54" t="s">
        <v>396</v>
      </c>
      <c r="X311" s="54" t="s">
        <v>396</v>
      </c>
      <c r="Y311" s="67">
        <f>IFERROR(VLOOKUP(E311,INPUTS!$A$44:$B$103,2,0),0)</f>
        <v>0.02</v>
      </c>
      <c r="Z311" s="15">
        <f t="shared" si="100"/>
        <v>509.70642</v>
      </c>
      <c r="AA311" s="20">
        <f>IFERROR(VLOOKUP(E311,INPUTS!$A$44:$C$103,3,0),SCENARIOS!$J$26)</f>
        <v>0.1</v>
      </c>
      <c r="AB311" s="15">
        <f t="shared" si="112"/>
        <v>2954.44719105134</v>
      </c>
      <c r="AC311" s="20">
        <f>IFERROR(VLOOKUP($E311,INPUTS!$A$44:$G$103,4,0),SCENARIOS!$K$26)</f>
        <v>0.15</v>
      </c>
      <c r="AD311" s="15">
        <f t="shared" si="112"/>
        <v>5137.52104871141</v>
      </c>
      <c r="AE311" s="20">
        <f>IFERROR(VLOOKUP($E311,INPUTS!$A$44:$G$103,5,0),SCENARIOS!$L$26)</f>
        <v>0.3</v>
      </c>
      <c r="AF311" s="15">
        <f t="shared" si="112"/>
        <v>11911.5899158834</v>
      </c>
      <c r="AG311" s="20">
        <f>IFERROR(VLOOKUP($E311,INPUTS!$A$44:$G$103,6,0),SCENARIOS!$M$26)</f>
        <v>0.4</v>
      </c>
      <c r="AH311" s="15">
        <f t="shared" si="102"/>
        <v>18411.7298309025</v>
      </c>
      <c r="AI311" s="20">
        <f>IFERROR(VLOOKUP($E311,INPUTS!$A$44:$G$103,7,0),SCENARIOS!$N$26)</f>
        <v>0.5</v>
      </c>
      <c r="AJ311" s="15">
        <f t="shared" si="103"/>
        <v>26680.3013199765</v>
      </c>
      <c r="AL311" t="str">
        <f t="shared" si="105"/>
        <v>Y</v>
      </c>
      <c r="AM311" s="21">
        <f t="shared" si="106"/>
        <v>53360.6026399531</v>
      </c>
      <c r="BC311" s="2"/>
    </row>
    <row r="312" ht="15" customHeight="1" spans="1:55">
      <c r="A312" s="6" t="s">
        <v>1259</v>
      </c>
      <c r="B312" s="52" t="s">
        <v>400</v>
      </c>
      <c r="C312" s="52" t="s">
        <v>401</v>
      </c>
      <c r="D312" s="52" t="s">
        <v>929</v>
      </c>
      <c r="E312" s="10" t="s">
        <v>224</v>
      </c>
      <c r="F312" s="52" t="s">
        <v>938</v>
      </c>
      <c r="G312" s="52" t="s">
        <v>165</v>
      </c>
      <c r="H312" s="52" t="s">
        <v>1153</v>
      </c>
      <c r="I312" s="52" t="s">
        <v>614</v>
      </c>
      <c r="J312" s="52" t="s">
        <v>169</v>
      </c>
      <c r="K312" s="52" t="s">
        <v>931</v>
      </c>
      <c r="L312" s="53" t="s">
        <v>291</v>
      </c>
      <c r="M312" s="13">
        <v>375</v>
      </c>
      <c r="N312" s="14">
        <f t="shared" si="104"/>
        <v>1.02739726027397</v>
      </c>
      <c r="O312" s="15">
        <v>7590</v>
      </c>
      <c r="P312" s="15">
        <f t="shared" si="109"/>
        <v>2846250</v>
      </c>
      <c r="Q312" s="16">
        <f>IFERROR(VLOOKUP(G312,SCENARIOS!$A$13:$E$18,5,0),0.025)</f>
        <v>0.03</v>
      </c>
      <c r="R312" s="52">
        <f>IFERROR(VLOOKUP(L312,INPUTS!$A$107:$B$120,2,0),0.0082)</f>
        <v>0.0079</v>
      </c>
      <c r="S312" s="52">
        <f t="shared" si="110"/>
        <v>59.961</v>
      </c>
      <c r="T312" s="15">
        <f t="shared" si="111"/>
        <v>22485.375</v>
      </c>
      <c r="U312" s="15">
        <f>T312/INPUTS!$B$7*1000</f>
        <v>28106718.75</v>
      </c>
      <c r="V312" s="15">
        <f>T312*INPUTS!$B$6</f>
        <v>71053.785</v>
      </c>
      <c r="W312" s="54" t="s">
        <v>396</v>
      </c>
      <c r="X312" s="54" t="s">
        <v>396</v>
      </c>
      <c r="Y312" s="67">
        <f>IFERROR(VLOOKUP(E312,INPUTS!$A$44:$B$103,2,0),0)</f>
        <v>0.02</v>
      </c>
      <c r="Z312" s="15">
        <f t="shared" si="100"/>
        <v>449.7075</v>
      </c>
      <c r="AA312" s="20">
        <f>IFERROR(VLOOKUP(E312,INPUTS!$A$44:$C$103,3,0),SCENARIOS!$J$26)</f>
        <v>0.1</v>
      </c>
      <c r="AB312" s="15">
        <f t="shared" si="112"/>
        <v>2606.67122884134</v>
      </c>
      <c r="AC312" s="20">
        <f>IFERROR(VLOOKUP($E312,INPUTS!$A$44:$G$103,4,0),SCENARIOS!$K$26)</f>
        <v>0.15</v>
      </c>
      <c r="AD312" s="15">
        <f t="shared" si="112"/>
        <v>4532.76956372923</v>
      </c>
      <c r="AE312" s="20">
        <f>IFERROR(VLOOKUP($E312,INPUTS!$A$44:$G$103,5,0),SCENARIOS!$L$26)</f>
        <v>0.3</v>
      </c>
      <c r="AF312" s="15">
        <f t="shared" si="112"/>
        <v>10509.4444800148</v>
      </c>
      <c r="AG312" s="20">
        <f>IFERROR(VLOOKUP($E312,INPUTS!$A$44:$G$103,6,0),SCENARIOS!$M$26)</f>
        <v>0.4</v>
      </c>
      <c r="AH312" s="15">
        <f t="shared" si="102"/>
        <v>16244.4353613019</v>
      </c>
      <c r="AI312" s="20">
        <f>IFERROR(VLOOKUP($E312,INPUTS!$A$44:$G$103,7,0),SCENARIOS!$N$26)</f>
        <v>0.5</v>
      </c>
      <c r="AJ312" s="15">
        <f t="shared" si="103"/>
        <v>23539.6909574993</v>
      </c>
      <c r="AL312" t="str">
        <f t="shared" si="105"/>
        <v>Y</v>
      </c>
      <c r="AM312" s="21">
        <f t="shared" si="106"/>
        <v>47079.3819149986</v>
      </c>
      <c r="BC312" s="2"/>
    </row>
    <row r="313" ht="15" customHeight="1" spans="1:55">
      <c r="A313" s="24" t="s">
        <v>1260</v>
      </c>
      <c r="B313" s="52" t="s">
        <v>400</v>
      </c>
      <c r="C313" s="52" t="s">
        <v>401</v>
      </c>
      <c r="D313" s="52" t="s">
        <v>929</v>
      </c>
      <c r="E313" s="10" t="s">
        <v>224</v>
      </c>
      <c r="F313" s="52" t="s">
        <v>938</v>
      </c>
      <c r="G313" s="52" t="s">
        <v>165</v>
      </c>
      <c r="H313" s="52" t="s">
        <v>731</v>
      </c>
      <c r="I313" s="52" t="s">
        <v>614</v>
      </c>
      <c r="J313" s="52" t="s">
        <v>169</v>
      </c>
      <c r="K313" s="52" t="s">
        <v>931</v>
      </c>
      <c r="L313" s="53" t="s">
        <v>291</v>
      </c>
      <c r="M313" s="13">
        <v>375</v>
      </c>
      <c r="N313" s="14">
        <f t="shared" si="104"/>
        <v>1.02739726027397</v>
      </c>
      <c r="O313" s="15">
        <v>5250</v>
      </c>
      <c r="P313" s="15">
        <f t="shared" si="109"/>
        <v>1968750</v>
      </c>
      <c r="Q313" s="16">
        <f>IFERROR(VLOOKUP(G313,SCENARIOS!$A$13:$E$18,5,0),0.025)</f>
        <v>0.03</v>
      </c>
      <c r="R313" s="52">
        <f>IFERROR(VLOOKUP(L313,INPUTS!$A$107:$B$120,2,0),0.0082)</f>
        <v>0.0079</v>
      </c>
      <c r="S313" s="52">
        <f t="shared" si="110"/>
        <v>41.475</v>
      </c>
      <c r="T313" s="15">
        <f t="shared" si="111"/>
        <v>15553.125</v>
      </c>
      <c r="U313" s="15">
        <f>T313/INPUTS!$B$7*1000</f>
        <v>19441406.25</v>
      </c>
      <c r="V313" s="15">
        <f>T313*INPUTS!$B$6</f>
        <v>49147.875</v>
      </c>
      <c r="W313" s="54" t="s">
        <v>396</v>
      </c>
      <c r="X313" s="54" t="s">
        <v>396</v>
      </c>
      <c r="Y313" s="67">
        <f>IFERROR(VLOOKUP(E313,INPUTS!$A$44:$B$103,2,0),0)</f>
        <v>0.02</v>
      </c>
      <c r="Z313" s="15">
        <f t="shared" si="100"/>
        <v>311.0625</v>
      </c>
      <c r="AA313" s="20">
        <f>IFERROR(VLOOKUP(E313,INPUTS!$A$44:$C$103,3,0),SCENARIOS!$J$26)</f>
        <v>0.1</v>
      </c>
      <c r="AB313" s="15">
        <f t="shared" si="112"/>
        <v>1803.03345868472</v>
      </c>
      <c r="AC313" s="20">
        <f>IFERROR(VLOOKUP($E313,INPUTS!$A$44:$G$103,4,0),SCENARIOS!$K$26)</f>
        <v>0.15</v>
      </c>
      <c r="AD313" s="15">
        <f t="shared" si="112"/>
        <v>3135.31491562298</v>
      </c>
      <c r="AE313" s="20">
        <f>IFERROR(VLOOKUP($E313,INPUTS!$A$44:$G$103,5,0),SCENARIOS!$L$26)</f>
        <v>0.3</v>
      </c>
      <c r="AF313" s="15">
        <f t="shared" si="112"/>
        <v>7269.37859289563</v>
      </c>
      <c r="AG313" s="20">
        <f>IFERROR(VLOOKUP($E313,INPUTS!$A$44:$G$103,6,0),SCENARIOS!$M$26)</f>
        <v>0.4</v>
      </c>
      <c r="AH313" s="15">
        <f t="shared" si="102"/>
        <v>11236.2695186871</v>
      </c>
      <c r="AI313" s="20">
        <f>IFERROR(VLOOKUP($E313,INPUTS!$A$44:$G$103,7,0),SCENARIOS!$N$26)</f>
        <v>0.5</v>
      </c>
      <c r="AJ313" s="15">
        <f t="shared" si="103"/>
        <v>16282.3949310766</v>
      </c>
      <c r="AL313" t="str">
        <f t="shared" si="105"/>
        <v>Y</v>
      </c>
      <c r="AM313" s="21">
        <f t="shared" si="106"/>
        <v>32564.7898621532</v>
      </c>
      <c r="BC313" s="2"/>
    </row>
    <row r="314" ht="15" customHeight="1" spans="1:55">
      <c r="A314" s="6" t="s">
        <v>1261</v>
      </c>
      <c r="B314" s="52" t="s">
        <v>400</v>
      </c>
      <c r="C314" s="52" t="s">
        <v>401</v>
      </c>
      <c r="D314" s="52" t="s">
        <v>929</v>
      </c>
      <c r="E314" s="10" t="s">
        <v>224</v>
      </c>
      <c r="F314" s="52" t="s">
        <v>938</v>
      </c>
      <c r="G314" s="52" t="s">
        <v>165</v>
      </c>
      <c r="H314" s="52" t="s">
        <v>452</v>
      </c>
      <c r="I314" s="52" t="s">
        <v>451</v>
      </c>
      <c r="J314" s="52" t="s">
        <v>181</v>
      </c>
      <c r="K314" s="52" t="s">
        <v>931</v>
      </c>
      <c r="L314" s="53" t="s">
        <v>291</v>
      </c>
      <c r="M314" s="13">
        <v>563</v>
      </c>
      <c r="N314" s="14">
        <f t="shared" si="104"/>
        <v>1.54246575342466</v>
      </c>
      <c r="O314" s="15">
        <v>9450</v>
      </c>
      <c r="P314" s="15">
        <f t="shared" si="109"/>
        <v>5320350</v>
      </c>
      <c r="Q314" s="16">
        <f>IFERROR(VLOOKUP(G314,SCENARIOS!$A$13:$E$18,5,0),0.025)</f>
        <v>0.03</v>
      </c>
      <c r="R314" s="52">
        <f>IFERROR(VLOOKUP(L314,INPUTS!$A$107:$B$120,2,0),0.0082)</f>
        <v>0.0079</v>
      </c>
      <c r="S314" s="52">
        <f t="shared" si="110"/>
        <v>74.655</v>
      </c>
      <c r="T314" s="15">
        <f t="shared" si="111"/>
        <v>42030.765</v>
      </c>
      <c r="U314" s="15">
        <f>T314/INPUTS!$B$7*1000</f>
        <v>52538456.25</v>
      </c>
      <c r="V314" s="15">
        <f>T314*INPUTS!$B$6</f>
        <v>132817.2174</v>
      </c>
      <c r="W314" s="54" t="s">
        <v>521</v>
      </c>
      <c r="X314" s="54" t="s">
        <v>396</v>
      </c>
      <c r="Y314" s="67">
        <f>IFERROR(VLOOKUP(E314,INPUTS!$A$44:$B$103,2,0),0)</f>
        <v>0.02</v>
      </c>
      <c r="Z314" s="15">
        <f t="shared" si="100"/>
        <v>840.6153</v>
      </c>
      <c r="AA314" s="20">
        <f>IFERROR(VLOOKUP(E314,INPUTS!$A$44:$C$103,3,0),SCENARIOS!$J$26)</f>
        <v>0.1</v>
      </c>
      <c r="AB314" s="15">
        <f t="shared" si="112"/>
        <v>4872.51761874958</v>
      </c>
      <c r="AC314" s="20">
        <f>IFERROR(VLOOKUP($E314,INPUTS!$A$44:$G$103,4,0),SCENARIOS!$K$26)</f>
        <v>0.15</v>
      </c>
      <c r="AD314" s="15">
        <f t="shared" si="112"/>
        <v>8472.87502797955</v>
      </c>
      <c r="AE314" s="20">
        <f>IFERROR(VLOOKUP($E314,INPUTS!$A$44:$G$103,5,0),SCENARIOS!$L$26)</f>
        <v>0.3</v>
      </c>
      <c r="AF314" s="15">
        <f t="shared" si="112"/>
        <v>19644.7687094411</v>
      </c>
      <c r="AG314" s="20">
        <f>IFERROR(VLOOKUP($E314,INPUTS!$A$44:$G$103,6,0),SCENARIOS!$M$26)</f>
        <v>0.4</v>
      </c>
      <c r="AH314" s="15">
        <f t="shared" si="102"/>
        <v>30364.8947473</v>
      </c>
      <c r="AI314" s="20">
        <f>IFERROR(VLOOKUP($E314,INPUTS!$A$44:$G$103,7,0),SCENARIOS!$N$26)</f>
        <v>0.5</v>
      </c>
      <c r="AJ314" s="15">
        <f t="shared" si="103"/>
        <v>44001.5440617414</v>
      </c>
      <c r="AL314" t="str">
        <f t="shared" si="105"/>
        <v>Y</v>
      </c>
      <c r="AM314" s="21">
        <f t="shared" si="106"/>
        <v>88003.0881234828</v>
      </c>
      <c r="BC314" s="2"/>
    </row>
    <row r="315" ht="15" customHeight="1" spans="1:55">
      <c r="A315" s="24" t="s">
        <v>1264</v>
      </c>
      <c r="B315" s="52" t="s">
        <v>400</v>
      </c>
      <c r="C315" s="52" t="s">
        <v>401</v>
      </c>
      <c r="D315" s="52" t="s">
        <v>929</v>
      </c>
      <c r="E315" s="10" t="s">
        <v>224</v>
      </c>
      <c r="F315" s="52" t="s">
        <v>938</v>
      </c>
      <c r="G315" s="52" t="s">
        <v>165</v>
      </c>
      <c r="H315" s="52" t="s">
        <v>702</v>
      </c>
      <c r="I315" s="52" t="s">
        <v>701</v>
      </c>
      <c r="J315" s="52" t="s">
        <v>181</v>
      </c>
      <c r="K315" s="52" t="s">
        <v>931</v>
      </c>
      <c r="L315" s="53" t="s">
        <v>293</v>
      </c>
      <c r="M315" s="13">
        <v>563</v>
      </c>
      <c r="N315" s="14">
        <f t="shared" si="104"/>
        <v>1.54246575342466</v>
      </c>
      <c r="O315" s="15">
        <v>11650</v>
      </c>
      <c r="P315" s="15">
        <f t="shared" si="109"/>
        <v>6558950</v>
      </c>
      <c r="Q315" s="16">
        <f>IFERROR(VLOOKUP(G315,SCENARIOS!$A$13:$E$18,5,0),0.025)</f>
        <v>0.03</v>
      </c>
      <c r="R315" s="52">
        <f>IFERROR(VLOOKUP(L315,INPUTS!$A$107:$B$120,2,0),0.0082)</f>
        <v>0.0079</v>
      </c>
      <c r="S315" s="52">
        <f t="shared" si="110"/>
        <v>92.035</v>
      </c>
      <c r="T315" s="15">
        <f t="shared" si="111"/>
        <v>51815.705</v>
      </c>
      <c r="U315" s="15">
        <f>T315/INPUTS!$B$7*1000</f>
        <v>64769631.25</v>
      </c>
      <c r="V315" s="15">
        <f>T315*INPUTS!$B$6</f>
        <v>163737.6278</v>
      </c>
      <c r="W315" s="54" t="s">
        <v>396</v>
      </c>
      <c r="X315" s="54" t="s">
        <v>396</v>
      </c>
      <c r="Y315" s="67">
        <f>IFERROR(VLOOKUP(E315,INPUTS!$A$44:$B$103,2,0),0)</f>
        <v>0.02</v>
      </c>
      <c r="Z315" s="15">
        <f t="shared" si="100"/>
        <v>1036.3141</v>
      </c>
      <c r="AA315" s="20">
        <f>IFERROR(VLOOKUP(E315,INPUTS!$A$44:$C$103,3,0),SCENARIOS!$J$26)</f>
        <v>0.1</v>
      </c>
      <c r="AB315" s="15">
        <f t="shared" si="112"/>
        <v>6006.86034480769</v>
      </c>
      <c r="AC315" s="20">
        <f>IFERROR(VLOOKUP($E315,INPUTS!$A$44:$G$103,4,0),SCENARIOS!$K$26)</f>
        <v>0.15</v>
      </c>
      <c r="AD315" s="15">
        <f t="shared" si="112"/>
        <v>10445.3961985145</v>
      </c>
      <c r="AE315" s="20">
        <f>IFERROR(VLOOKUP($E315,INPUTS!$A$44:$G$103,5,0),SCENARIOS!$L$26)</f>
        <v>0.3</v>
      </c>
      <c r="AF315" s="15">
        <f t="shared" si="112"/>
        <v>24218.1540174592</v>
      </c>
      <c r="AG315" s="20">
        <f>IFERROR(VLOOKUP($E315,INPUTS!$A$44:$G$103,6,0),SCENARIOS!$M$26)</f>
        <v>0.4</v>
      </c>
      <c r="AH315" s="15">
        <f t="shared" si="102"/>
        <v>37433.9707731264</v>
      </c>
      <c r="AI315" s="20">
        <f>IFERROR(VLOOKUP($E315,INPUTS!$A$44:$G$103,7,0),SCENARIOS!$N$26)</f>
        <v>0.5</v>
      </c>
      <c r="AJ315" s="15">
        <f t="shared" si="103"/>
        <v>54245.2897692368</v>
      </c>
      <c r="AL315" t="str">
        <f t="shared" si="105"/>
        <v>N</v>
      </c>
      <c r="AM315" s="21">
        <f t="shared" si="106"/>
        <v>108490.579538474</v>
      </c>
      <c r="BC315" s="2"/>
    </row>
    <row r="316" ht="15" customHeight="1" spans="1:55">
      <c r="A316" s="6" t="s">
        <v>1267</v>
      </c>
      <c r="B316" s="52" t="s">
        <v>400</v>
      </c>
      <c r="C316" s="52" t="s">
        <v>401</v>
      </c>
      <c r="D316" s="52" t="s">
        <v>929</v>
      </c>
      <c r="E316" s="10" t="s">
        <v>224</v>
      </c>
      <c r="F316" s="52" t="s">
        <v>938</v>
      </c>
      <c r="G316" s="52" t="s">
        <v>165</v>
      </c>
      <c r="H316" s="52" t="s">
        <v>515</v>
      </c>
      <c r="I316" s="52" t="s">
        <v>514</v>
      </c>
      <c r="J316" s="52" t="s">
        <v>181</v>
      </c>
      <c r="K316" s="52" t="s">
        <v>931</v>
      </c>
      <c r="L316" s="53" t="s">
        <v>291</v>
      </c>
      <c r="M316" s="13">
        <v>375</v>
      </c>
      <c r="N316" s="14">
        <f t="shared" si="104"/>
        <v>1.02739726027397</v>
      </c>
      <c r="O316" s="15">
        <v>9050</v>
      </c>
      <c r="P316" s="15">
        <f t="shared" si="109"/>
        <v>3393750</v>
      </c>
      <c r="Q316" s="16">
        <f>IFERROR(VLOOKUP(G316,SCENARIOS!$A$13:$E$18,5,0),0.025)</f>
        <v>0.03</v>
      </c>
      <c r="R316" s="52">
        <f>IFERROR(VLOOKUP(L316,INPUTS!$A$107:$B$120,2,0),0.0082)</f>
        <v>0.0079</v>
      </c>
      <c r="S316" s="52">
        <f t="shared" si="110"/>
        <v>71.495</v>
      </c>
      <c r="T316" s="15">
        <f t="shared" si="111"/>
        <v>26810.625</v>
      </c>
      <c r="U316" s="15">
        <f>T316/INPUTS!$B$7*1000</f>
        <v>33513281.25</v>
      </c>
      <c r="V316" s="15">
        <f>T316*INPUTS!$B$6</f>
        <v>84721.575</v>
      </c>
      <c r="W316" s="54" t="s">
        <v>396</v>
      </c>
      <c r="X316" s="54" t="s">
        <v>396</v>
      </c>
      <c r="Y316" s="67">
        <f>IFERROR(VLOOKUP(E316,INPUTS!$A$44:$B$103,2,0),0)</f>
        <v>0.02</v>
      </c>
      <c r="Z316" s="15">
        <f t="shared" si="100"/>
        <v>536.2125</v>
      </c>
      <c r="AA316" s="20">
        <f>IFERROR(VLOOKUP(E316,INPUTS!$A$44:$C$103,3,0),SCENARIOS!$J$26)</f>
        <v>0.1</v>
      </c>
      <c r="AB316" s="15">
        <f t="shared" si="112"/>
        <v>3108.08624782794</v>
      </c>
      <c r="AC316" s="20">
        <f>IFERROR(VLOOKUP($E316,INPUTS!$A$44:$G$103,4,0),SCENARIOS!$K$26)</f>
        <v>0.15</v>
      </c>
      <c r="AD316" s="15">
        <f t="shared" si="112"/>
        <v>5404.68571169295</v>
      </c>
      <c r="AE316" s="20">
        <f>IFERROR(VLOOKUP($E316,INPUTS!$A$44:$G$103,5,0),SCENARIOS!$L$26)</f>
        <v>0.3</v>
      </c>
      <c r="AF316" s="15">
        <f t="shared" si="112"/>
        <v>12531.0240506106</v>
      </c>
      <c r="AG316" s="20">
        <f>IFERROR(VLOOKUP($E316,INPUTS!$A$44:$G$103,6,0),SCENARIOS!$M$26)</f>
        <v>0.4</v>
      </c>
      <c r="AH316" s="15">
        <f t="shared" si="102"/>
        <v>19369.1884084035</v>
      </c>
      <c r="AI316" s="20">
        <f>IFERROR(VLOOKUP($E316,INPUTS!$A$44:$G$103,7,0),SCENARIOS!$N$26)</f>
        <v>0.5</v>
      </c>
      <c r="AJ316" s="15">
        <f t="shared" si="103"/>
        <v>28067.7474526178</v>
      </c>
      <c r="AL316" t="str">
        <f t="shared" si="105"/>
        <v>Y</v>
      </c>
      <c r="AM316" s="21">
        <f t="shared" si="106"/>
        <v>56135.4949052355</v>
      </c>
      <c r="BC316" s="2"/>
    </row>
    <row r="317" ht="15" customHeight="1" spans="1:55">
      <c r="A317" s="24" t="s">
        <v>1268</v>
      </c>
      <c r="B317" s="52" t="s">
        <v>400</v>
      </c>
      <c r="C317" s="52" t="s">
        <v>401</v>
      </c>
      <c r="D317" s="52" t="s">
        <v>929</v>
      </c>
      <c r="E317" s="10" t="s">
        <v>224</v>
      </c>
      <c r="F317" s="52" t="s">
        <v>938</v>
      </c>
      <c r="G317" s="52" t="s">
        <v>165</v>
      </c>
      <c r="H317" s="52" t="s">
        <v>623</v>
      </c>
      <c r="I317" s="52" t="s">
        <v>622</v>
      </c>
      <c r="J317" s="52" t="s">
        <v>181</v>
      </c>
      <c r="K317" s="52" t="s">
        <v>931</v>
      </c>
      <c r="L317" s="53" t="s">
        <v>291</v>
      </c>
      <c r="M317" s="13">
        <v>375</v>
      </c>
      <c r="N317" s="14">
        <f t="shared" si="104"/>
        <v>1.02739726027397</v>
      </c>
      <c r="O317" s="15">
        <v>9020</v>
      </c>
      <c r="P317" s="15">
        <f t="shared" si="109"/>
        <v>3382500</v>
      </c>
      <c r="Q317" s="16">
        <f>IFERROR(VLOOKUP(G317,SCENARIOS!$A$13:$E$18,5,0),0.025)</f>
        <v>0.03</v>
      </c>
      <c r="R317" s="52">
        <f>IFERROR(VLOOKUP(L317,INPUTS!$A$107:$B$120,2,0),0.0082)</f>
        <v>0.0079</v>
      </c>
      <c r="S317" s="52">
        <f t="shared" si="110"/>
        <v>71.258</v>
      </c>
      <c r="T317" s="15">
        <f t="shared" si="111"/>
        <v>26721.75</v>
      </c>
      <c r="U317" s="15">
        <f>T317/INPUTS!$B$7*1000</f>
        <v>33402187.5</v>
      </c>
      <c r="V317" s="15">
        <f>T317*INPUTS!$B$6</f>
        <v>84440.73</v>
      </c>
      <c r="W317" s="54" t="s">
        <v>396</v>
      </c>
      <c r="X317" s="54" t="s">
        <v>396</v>
      </c>
      <c r="Y317" s="67">
        <f>IFERROR(VLOOKUP(E317,INPUTS!$A$44:$B$103,2,0),0)</f>
        <v>0.02</v>
      </c>
      <c r="Z317" s="15">
        <f t="shared" si="100"/>
        <v>534.435</v>
      </c>
      <c r="AA317" s="20">
        <f>IFERROR(VLOOKUP(E317,INPUTS!$A$44:$C$103,3,0),SCENARIOS!$J$26)</f>
        <v>0.1</v>
      </c>
      <c r="AB317" s="15">
        <f t="shared" si="112"/>
        <v>3097.7831994926</v>
      </c>
      <c r="AC317" s="20">
        <f>IFERROR(VLOOKUP($E317,INPUTS!$A$44:$G$103,4,0),SCENARIOS!$K$26)</f>
        <v>0.15</v>
      </c>
      <c r="AD317" s="15">
        <f t="shared" si="112"/>
        <v>5386.76962646082</v>
      </c>
      <c r="AE317" s="20">
        <f>IFERROR(VLOOKUP($E317,INPUTS!$A$44:$G$103,5,0),SCENARIOS!$L$26)</f>
        <v>0.3</v>
      </c>
      <c r="AF317" s="15">
        <f t="shared" si="112"/>
        <v>12489.4847443654</v>
      </c>
      <c r="AG317" s="20">
        <f>IFERROR(VLOOKUP($E317,INPUTS!$A$44:$G$103,6,0),SCENARIOS!$M$26)</f>
        <v>0.4</v>
      </c>
      <c r="AH317" s="15">
        <f t="shared" si="102"/>
        <v>19304.981154011</v>
      </c>
      <c r="AI317" s="20">
        <f>IFERROR(VLOOKUP($E317,INPUTS!$A$44:$G$103,7,0),SCENARIOS!$N$26)</f>
        <v>0.5</v>
      </c>
      <c r="AJ317" s="15">
        <f t="shared" si="103"/>
        <v>27974.7051958687</v>
      </c>
      <c r="AL317" t="str">
        <f t="shared" si="105"/>
        <v>N</v>
      </c>
      <c r="AM317" s="21">
        <f t="shared" si="106"/>
        <v>55949.4103917375</v>
      </c>
      <c r="BC317" s="2"/>
    </row>
    <row r="318" ht="15" customHeight="1" spans="1:55">
      <c r="A318" s="6" t="s">
        <v>1269</v>
      </c>
      <c r="B318" s="52" t="s">
        <v>400</v>
      </c>
      <c r="C318" s="52" t="s">
        <v>401</v>
      </c>
      <c r="D318" s="52" t="s">
        <v>929</v>
      </c>
      <c r="E318" s="10" t="s">
        <v>224</v>
      </c>
      <c r="F318" s="52" t="s">
        <v>938</v>
      </c>
      <c r="G318" s="52" t="s">
        <v>165</v>
      </c>
      <c r="H318" s="52" t="s">
        <v>234</v>
      </c>
      <c r="I318" s="52" t="s">
        <v>424</v>
      </c>
      <c r="J318" s="52" t="s">
        <v>173</v>
      </c>
      <c r="K318" s="52" t="s">
        <v>931</v>
      </c>
      <c r="L318" s="53" t="s">
        <v>291</v>
      </c>
      <c r="M318" s="13">
        <v>750</v>
      </c>
      <c r="N318" s="14">
        <f t="shared" si="104"/>
        <v>2.05479452054795</v>
      </c>
      <c r="O318" s="15">
        <v>9600</v>
      </c>
      <c r="P318" s="15">
        <f t="shared" si="109"/>
        <v>7200000</v>
      </c>
      <c r="Q318" s="16">
        <f>IFERROR(VLOOKUP(G318,SCENARIOS!$A$13:$E$18,5,0),0.025)</f>
        <v>0.03</v>
      </c>
      <c r="R318" s="52">
        <f>IFERROR(VLOOKUP(L318,INPUTS!$A$107:$B$120,2,0),0.0082)</f>
        <v>0.0079</v>
      </c>
      <c r="S318" s="52">
        <f t="shared" si="110"/>
        <v>75.84</v>
      </c>
      <c r="T318" s="15">
        <f t="shared" si="111"/>
        <v>56880</v>
      </c>
      <c r="U318" s="15">
        <f>T318/INPUTS!$B$7*1000</f>
        <v>71100000</v>
      </c>
      <c r="V318" s="15">
        <f>T318*INPUTS!$B$6</f>
        <v>179740.8</v>
      </c>
      <c r="W318" s="54" t="s">
        <v>396</v>
      </c>
      <c r="X318" s="54" t="s">
        <v>396</v>
      </c>
      <c r="Y318" s="67">
        <f>IFERROR(VLOOKUP(E318,INPUTS!$A$44:$B$103,2,0),0)</f>
        <v>0.02</v>
      </c>
      <c r="Z318" s="15">
        <f t="shared" si="100"/>
        <v>1137.6</v>
      </c>
      <c r="AA318" s="20">
        <f>IFERROR(VLOOKUP(E318,INPUTS!$A$44:$C$103,3,0),SCENARIOS!$J$26)</f>
        <v>0.1</v>
      </c>
      <c r="AB318" s="15">
        <f t="shared" si="112"/>
        <v>6593.9509346184</v>
      </c>
      <c r="AC318" s="20">
        <f>IFERROR(VLOOKUP($E318,INPUTS!$A$44:$G$103,4,0),SCENARIOS!$K$26)</f>
        <v>0.15</v>
      </c>
      <c r="AD318" s="15">
        <f t="shared" si="112"/>
        <v>11466.294548564</v>
      </c>
      <c r="AE318" s="20">
        <f>IFERROR(VLOOKUP($E318,INPUTS!$A$44:$G$103,5,0),SCENARIOS!$L$26)</f>
        <v>0.3</v>
      </c>
      <c r="AF318" s="15">
        <f t="shared" si="112"/>
        <v>26585.1559968754</v>
      </c>
      <c r="AG318" s="20">
        <f>IFERROR(VLOOKUP($E318,INPUTS!$A$44:$G$103,6,0),SCENARIOS!$M$26)</f>
        <v>0.4</v>
      </c>
      <c r="AH318" s="15">
        <f t="shared" si="102"/>
        <v>41092.6428111985</v>
      </c>
      <c r="AI318" s="20">
        <f>IFERROR(VLOOKUP($E318,INPUTS!$A$44:$G$103,7,0),SCENARIOS!$N$26)</f>
        <v>0.5</v>
      </c>
      <c r="AJ318" s="15">
        <f t="shared" si="103"/>
        <v>59547.0443193658</v>
      </c>
      <c r="AL318" t="str">
        <f t="shared" si="105"/>
        <v>Y</v>
      </c>
      <c r="AM318" s="21">
        <f t="shared" si="106"/>
        <v>119094.088638732</v>
      </c>
      <c r="BC318" s="2"/>
    </row>
    <row r="319" ht="15" customHeight="1" spans="1:55">
      <c r="A319" s="24" t="s">
        <v>1270</v>
      </c>
      <c r="B319" s="52" t="s">
        <v>400</v>
      </c>
      <c r="C319" s="52" t="s">
        <v>401</v>
      </c>
      <c r="D319" s="52" t="s">
        <v>929</v>
      </c>
      <c r="E319" s="10" t="s">
        <v>224</v>
      </c>
      <c r="F319" s="52" t="s">
        <v>938</v>
      </c>
      <c r="G319" s="52" t="s">
        <v>165</v>
      </c>
      <c r="H319" s="52" t="s">
        <v>505</v>
      </c>
      <c r="I319" s="52" t="s">
        <v>504</v>
      </c>
      <c r="J319" s="52" t="s">
        <v>173</v>
      </c>
      <c r="K319" s="52" t="s">
        <v>931</v>
      </c>
      <c r="L319" s="53" t="s">
        <v>291</v>
      </c>
      <c r="M319" s="13">
        <v>563</v>
      </c>
      <c r="N319" s="14">
        <f t="shared" si="104"/>
        <v>1.54246575342466</v>
      </c>
      <c r="O319" s="15">
        <v>9100</v>
      </c>
      <c r="P319" s="15">
        <f t="shared" si="109"/>
        <v>5123300</v>
      </c>
      <c r="Q319" s="16">
        <f>IFERROR(VLOOKUP(G319,SCENARIOS!$A$13:$E$18,5,0),0.025)</f>
        <v>0.03</v>
      </c>
      <c r="R319" s="52">
        <f>IFERROR(VLOOKUP(L319,INPUTS!$A$107:$B$120,2,0),0.0082)</f>
        <v>0.0079</v>
      </c>
      <c r="S319" s="52">
        <f t="shared" si="110"/>
        <v>71.89</v>
      </c>
      <c r="T319" s="15">
        <f t="shared" si="111"/>
        <v>40474.07</v>
      </c>
      <c r="U319" s="15">
        <f>T319/INPUTS!$B$7*1000</f>
        <v>50592587.5</v>
      </c>
      <c r="V319" s="15">
        <f>T319*INPUTS!$B$6</f>
        <v>127898.0612</v>
      </c>
      <c r="W319" s="54" t="s">
        <v>396</v>
      </c>
      <c r="X319" s="54" t="s">
        <v>396</v>
      </c>
      <c r="Y319" s="67">
        <f>IFERROR(VLOOKUP(E319,INPUTS!$A$44:$B$103,2,0),0)</f>
        <v>0.02</v>
      </c>
      <c r="Z319" s="15">
        <f t="shared" si="100"/>
        <v>809.4814</v>
      </c>
      <c r="AA319" s="20">
        <f>IFERROR(VLOOKUP(E319,INPUTS!$A$44:$C$103,3,0),SCENARIOS!$J$26)</f>
        <v>0.1</v>
      </c>
      <c r="AB319" s="15">
        <f t="shared" si="112"/>
        <v>4692.05400324034</v>
      </c>
      <c r="AC319" s="20">
        <f>IFERROR(VLOOKUP($E319,INPUTS!$A$44:$G$103,4,0),SCENARIOS!$K$26)</f>
        <v>0.15</v>
      </c>
      <c r="AD319" s="15">
        <f t="shared" si="112"/>
        <v>8159.06484175808</v>
      </c>
      <c r="AE319" s="20">
        <f>IFERROR(VLOOKUP($E319,INPUTS!$A$44:$G$103,5,0),SCENARIOS!$L$26)</f>
        <v>0.3</v>
      </c>
      <c r="AF319" s="15">
        <f t="shared" si="112"/>
        <v>18917.1846831655</v>
      </c>
      <c r="AG319" s="20">
        <f>IFERROR(VLOOKUP($E319,INPUTS!$A$44:$G$103,6,0),SCENARIOS!$M$26)</f>
        <v>0.4</v>
      </c>
      <c r="AH319" s="15">
        <f t="shared" si="102"/>
        <v>29240.2690159185</v>
      </c>
      <c r="AI319" s="20">
        <f>IFERROR(VLOOKUP($E319,INPUTS!$A$44:$G$103,7,0),SCENARIOS!$N$26)</f>
        <v>0.5</v>
      </c>
      <c r="AJ319" s="15">
        <f t="shared" si="103"/>
        <v>42371.8572446399</v>
      </c>
      <c r="AL319" t="str">
        <f t="shared" si="105"/>
        <v>Y</v>
      </c>
      <c r="AM319" s="21">
        <f t="shared" si="106"/>
        <v>84743.7144892797</v>
      </c>
      <c r="BC319" s="2"/>
    </row>
    <row r="320" ht="15" customHeight="1" spans="1:55">
      <c r="A320" s="6" t="s">
        <v>1271</v>
      </c>
      <c r="B320" s="52" t="s">
        <v>400</v>
      </c>
      <c r="C320" s="52" t="s">
        <v>401</v>
      </c>
      <c r="D320" s="52" t="s">
        <v>929</v>
      </c>
      <c r="E320" s="10" t="s">
        <v>224</v>
      </c>
      <c r="F320" s="52" t="s">
        <v>938</v>
      </c>
      <c r="G320" s="52" t="s">
        <v>165</v>
      </c>
      <c r="H320" s="52" t="s">
        <v>242</v>
      </c>
      <c r="I320" s="52" t="s">
        <v>421</v>
      </c>
      <c r="J320" s="52" t="s">
        <v>173</v>
      </c>
      <c r="K320" s="52" t="s">
        <v>931</v>
      </c>
      <c r="L320" s="53" t="s">
        <v>291</v>
      </c>
      <c r="M320" s="13">
        <v>750</v>
      </c>
      <c r="N320" s="14">
        <f t="shared" si="104"/>
        <v>2.05479452054795</v>
      </c>
      <c r="O320" s="15">
        <v>10850</v>
      </c>
      <c r="P320" s="15">
        <f t="shared" si="109"/>
        <v>8137500</v>
      </c>
      <c r="Q320" s="16">
        <f>IFERROR(VLOOKUP(G320,SCENARIOS!$A$13:$E$18,5,0),0.025)</f>
        <v>0.03</v>
      </c>
      <c r="R320" s="52">
        <f>IFERROR(VLOOKUP(L320,INPUTS!$A$107:$B$120,2,0),0.0082)</f>
        <v>0.0079</v>
      </c>
      <c r="S320" s="52">
        <f t="shared" si="110"/>
        <v>85.715</v>
      </c>
      <c r="T320" s="15">
        <f t="shared" si="111"/>
        <v>64286.25</v>
      </c>
      <c r="U320" s="15">
        <f>T320/INPUTS!$B$7*1000</f>
        <v>80357812.5</v>
      </c>
      <c r="V320" s="15">
        <f>T320*INPUTS!$B$6</f>
        <v>203144.55</v>
      </c>
      <c r="W320" s="54" t="s">
        <v>396</v>
      </c>
      <c r="X320" s="54" t="s">
        <v>396</v>
      </c>
      <c r="Y320" s="67">
        <f>IFERROR(VLOOKUP(E320,INPUTS!$A$44:$B$103,2,0),0)</f>
        <v>0.02</v>
      </c>
      <c r="Z320" s="15">
        <f t="shared" si="100"/>
        <v>1285.725</v>
      </c>
      <c r="AA320" s="20">
        <f>IFERROR(VLOOKUP(E320,INPUTS!$A$44:$C$103,3,0),SCENARIOS!$J$26)</f>
        <v>0.1</v>
      </c>
      <c r="AB320" s="15">
        <f t="shared" si="112"/>
        <v>7452.53829589684</v>
      </c>
      <c r="AC320" s="20">
        <f>IFERROR(VLOOKUP($E320,INPUTS!$A$44:$G$103,4,0),SCENARIOS!$K$26)</f>
        <v>0.15</v>
      </c>
      <c r="AD320" s="15">
        <f t="shared" si="112"/>
        <v>12959.3016512417</v>
      </c>
      <c r="AE320" s="20">
        <f>IFERROR(VLOOKUP($E320,INPUTS!$A$44:$G$103,5,0),SCENARIOS!$L$26)</f>
        <v>0.3</v>
      </c>
      <c r="AF320" s="15">
        <f t="shared" si="112"/>
        <v>30046.7648506353</v>
      </c>
      <c r="AG320" s="20">
        <f>IFERROR(VLOOKUP($E320,INPUTS!$A$44:$G$103,6,0),SCENARIOS!$M$26)</f>
        <v>0.4</v>
      </c>
      <c r="AH320" s="15">
        <f t="shared" si="102"/>
        <v>46443.2473439066</v>
      </c>
      <c r="AI320" s="20">
        <f>IFERROR(VLOOKUP($E320,INPUTS!$A$44:$G$103,7,0),SCENARIOS!$N$26)</f>
        <v>0.5</v>
      </c>
      <c r="AJ320" s="15">
        <f t="shared" si="103"/>
        <v>67300.5657151166</v>
      </c>
      <c r="AL320" t="str">
        <f t="shared" si="105"/>
        <v>Y</v>
      </c>
      <c r="AM320" s="21">
        <f t="shared" si="106"/>
        <v>134601.131430233</v>
      </c>
      <c r="BC320" s="2"/>
    </row>
    <row r="321" ht="15" customHeight="1" spans="1:55">
      <c r="A321" s="24" t="s">
        <v>1272</v>
      </c>
      <c r="B321" s="52" t="s">
        <v>400</v>
      </c>
      <c r="C321" s="52" t="s">
        <v>401</v>
      </c>
      <c r="D321" s="52" t="s">
        <v>929</v>
      </c>
      <c r="E321" s="10" t="s">
        <v>224</v>
      </c>
      <c r="F321" s="52" t="s">
        <v>938</v>
      </c>
      <c r="G321" s="52" t="s">
        <v>165</v>
      </c>
      <c r="H321" s="52" t="s">
        <v>545</v>
      </c>
      <c r="I321" s="52" t="s">
        <v>544</v>
      </c>
      <c r="J321" s="52" t="s">
        <v>173</v>
      </c>
      <c r="K321" s="52" t="s">
        <v>931</v>
      </c>
      <c r="L321" s="53" t="s">
        <v>291</v>
      </c>
      <c r="M321" s="13">
        <v>563</v>
      </c>
      <c r="N321" s="14">
        <f t="shared" si="104"/>
        <v>1.54246575342466</v>
      </c>
      <c r="O321" s="15">
        <v>9540</v>
      </c>
      <c r="P321" s="15">
        <f t="shared" si="109"/>
        <v>5371020</v>
      </c>
      <c r="Q321" s="16">
        <f>IFERROR(VLOOKUP(G321,SCENARIOS!$A$13:$E$18,5,0),0.025)</f>
        <v>0.03</v>
      </c>
      <c r="R321" s="52">
        <f>IFERROR(VLOOKUP(L321,INPUTS!$A$107:$B$120,2,0),0.0082)</f>
        <v>0.0079</v>
      </c>
      <c r="S321" s="52">
        <f t="shared" si="110"/>
        <v>75.366</v>
      </c>
      <c r="T321" s="15">
        <f t="shared" si="111"/>
        <v>42431.058</v>
      </c>
      <c r="U321" s="15">
        <f>T321/INPUTS!$B$7*1000</f>
        <v>53038822.5</v>
      </c>
      <c r="V321" s="15">
        <f>T321*INPUTS!$B$6</f>
        <v>134082.14328</v>
      </c>
      <c r="W321" s="54" t="s">
        <v>396</v>
      </c>
      <c r="X321" s="54" t="s">
        <v>396</v>
      </c>
      <c r="Y321" s="67">
        <f>IFERROR(VLOOKUP(E321,INPUTS!$A$44:$B$103,2,0),0)</f>
        <v>0.02</v>
      </c>
      <c r="Z321" s="15">
        <f t="shared" si="100"/>
        <v>848.62116</v>
      </c>
      <c r="AA321" s="20">
        <f>IFERROR(VLOOKUP(E321,INPUTS!$A$44:$C$103,3,0),SCENARIOS!$J$26)</f>
        <v>0.1</v>
      </c>
      <c r="AB321" s="15">
        <f t="shared" si="112"/>
        <v>4918.92254845196</v>
      </c>
      <c r="AC321" s="20">
        <f>IFERROR(VLOOKUP($E321,INPUTS!$A$44:$G$103,4,0),SCENARIOS!$K$26)</f>
        <v>0.15</v>
      </c>
      <c r="AD321" s="15">
        <f t="shared" si="112"/>
        <v>8553.56907586507</v>
      </c>
      <c r="AE321" s="20">
        <f>IFERROR(VLOOKUP($E321,INPUTS!$A$44:$G$103,5,0),SCENARIOS!$L$26)</f>
        <v>0.3</v>
      </c>
      <c r="AF321" s="15">
        <f t="shared" si="112"/>
        <v>19831.8617447692</v>
      </c>
      <c r="AG321" s="20">
        <f>IFERROR(VLOOKUP($E321,INPUTS!$A$44:$G$103,6,0),SCENARIOS!$M$26)</f>
        <v>0.4</v>
      </c>
      <c r="AH321" s="15">
        <f t="shared" si="102"/>
        <v>30654.0842210838</v>
      </c>
      <c r="AI321" s="20">
        <f>IFERROR(VLOOKUP($E321,INPUTS!$A$44:$G$103,7,0),SCENARIOS!$N$26)</f>
        <v>0.5</v>
      </c>
      <c r="AJ321" s="15">
        <f t="shared" si="103"/>
        <v>44420.6063861389</v>
      </c>
      <c r="AL321" t="str">
        <f t="shared" si="105"/>
        <v>Y</v>
      </c>
      <c r="AM321" s="21">
        <f t="shared" si="106"/>
        <v>88841.2127722779</v>
      </c>
      <c r="BC321" s="2"/>
    </row>
    <row r="322" ht="15" customHeight="1" spans="1:55">
      <c r="A322" s="6" t="s">
        <v>1273</v>
      </c>
      <c r="B322" s="52" t="s">
        <v>400</v>
      </c>
      <c r="C322" s="52" t="s">
        <v>401</v>
      </c>
      <c r="D322" s="52" t="s">
        <v>929</v>
      </c>
      <c r="E322" s="10" t="s">
        <v>224</v>
      </c>
      <c r="F322" s="52" t="s">
        <v>938</v>
      </c>
      <c r="G322" s="52" t="s">
        <v>165</v>
      </c>
      <c r="H322" s="52" t="s">
        <v>529</v>
      </c>
      <c r="I322" s="52" t="s">
        <v>528</v>
      </c>
      <c r="J322" s="52" t="s">
        <v>173</v>
      </c>
      <c r="K322" s="52" t="s">
        <v>931</v>
      </c>
      <c r="L322" s="53" t="s">
        <v>291</v>
      </c>
      <c r="M322" s="13">
        <v>375</v>
      </c>
      <c r="N322" s="14">
        <f t="shared" si="104"/>
        <v>1.02739726027397</v>
      </c>
      <c r="O322" s="15">
        <v>10580</v>
      </c>
      <c r="P322" s="15">
        <f t="shared" si="109"/>
        <v>3967500</v>
      </c>
      <c r="Q322" s="16">
        <f>IFERROR(VLOOKUP(G322,SCENARIOS!$A$13:$E$18,5,0),0.025)</f>
        <v>0.03</v>
      </c>
      <c r="R322" s="52">
        <f>IFERROR(VLOOKUP(L322,INPUTS!$A$107:$B$120,2,0),0.0082)</f>
        <v>0.0079</v>
      </c>
      <c r="S322" s="52">
        <f t="shared" si="110"/>
        <v>83.582</v>
      </c>
      <c r="T322" s="15">
        <f t="shared" si="111"/>
        <v>31343.25</v>
      </c>
      <c r="U322" s="15">
        <f>T322/INPUTS!$B$7*1000</f>
        <v>39179062.5</v>
      </c>
      <c r="V322" s="15">
        <f>T322*INPUTS!$B$6</f>
        <v>99044.67</v>
      </c>
      <c r="W322" s="54" t="s">
        <v>396</v>
      </c>
      <c r="X322" s="54" t="s">
        <v>396</v>
      </c>
      <c r="Y322" s="67">
        <f>IFERROR(VLOOKUP(E322,INPUTS!$A$44:$B$103,2,0),0)</f>
        <v>0.02</v>
      </c>
      <c r="Z322" s="15">
        <f t="shared" si="100"/>
        <v>626.865</v>
      </c>
      <c r="AA322" s="20">
        <f>IFERROR(VLOOKUP(E322,INPUTS!$A$44:$C$103,3,0),SCENARIOS!$J$26)</f>
        <v>0.1</v>
      </c>
      <c r="AB322" s="15">
        <f t="shared" si="112"/>
        <v>3633.54171293035</v>
      </c>
      <c r="AC322" s="20">
        <f>IFERROR(VLOOKUP($E322,INPUTS!$A$44:$G$103,4,0),SCENARIOS!$K$26)</f>
        <v>0.15</v>
      </c>
      <c r="AD322" s="15">
        <f t="shared" si="112"/>
        <v>6318.40605853165</v>
      </c>
      <c r="AE322" s="20">
        <f>IFERROR(VLOOKUP($E322,INPUTS!$A$44:$G$103,5,0),SCENARIOS!$L$26)</f>
        <v>0.3</v>
      </c>
      <c r="AF322" s="15">
        <f t="shared" si="112"/>
        <v>14649.5286691116</v>
      </c>
      <c r="AG322" s="20">
        <f>IFERROR(VLOOKUP($E322,INPUTS!$A$44:$G$103,6,0),SCENARIOS!$M$26)</f>
        <v>0.4</v>
      </c>
      <c r="AH322" s="15">
        <f t="shared" si="102"/>
        <v>22643.7583824208</v>
      </c>
      <c r="AI322" s="20">
        <f>IFERROR(VLOOKUP($E322,INPUTS!$A$44:$G$103,7,0),SCENARIOS!$N$26)</f>
        <v>0.5</v>
      </c>
      <c r="AJ322" s="15">
        <f t="shared" si="103"/>
        <v>32812.9025468172</v>
      </c>
      <c r="AL322" t="str">
        <f t="shared" si="105"/>
        <v>Y</v>
      </c>
      <c r="AM322" s="21">
        <f t="shared" si="106"/>
        <v>65625.8050936345</v>
      </c>
      <c r="BC322" s="2"/>
    </row>
    <row r="323" ht="15" customHeight="1" spans="1:55">
      <c r="A323" s="24" t="s">
        <v>1274</v>
      </c>
      <c r="B323" s="52" t="s">
        <v>400</v>
      </c>
      <c r="C323" s="52" t="s">
        <v>401</v>
      </c>
      <c r="D323" s="52" t="s">
        <v>929</v>
      </c>
      <c r="E323" s="10" t="s">
        <v>224</v>
      </c>
      <c r="F323" s="52" t="s">
        <v>938</v>
      </c>
      <c r="G323" s="52" t="s">
        <v>165</v>
      </c>
      <c r="H323" s="52" t="s">
        <v>448</v>
      </c>
      <c r="I323" s="52" t="s">
        <v>447</v>
      </c>
      <c r="J323" s="52" t="s">
        <v>177</v>
      </c>
      <c r="K323" s="52" t="s">
        <v>931</v>
      </c>
      <c r="L323" s="53" t="s">
        <v>291</v>
      </c>
      <c r="M323" s="13">
        <v>750</v>
      </c>
      <c r="N323" s="14">
        <f t="shared" si="104"/>
        <v>2.05479452054795</v>
      </c>
      <c r="O323" s="15">
        <v>5200</v>
      </c>
      <c r="P323" s="15">
        <f t="shared" si="109"/>
        <v>3900000</v>
      </c>
      <c r="Q323" s="16">
        <f>IFERROR(VLOOKUP(G323,SCENARIOS!$A$13:$E$18,5,0),0.025)</f>
        <v>0.03</v>
      </c>
      <c r="R323" s="52">
        <f>IFERROR(VLOOKUP(L323,INPUTS!$A$107:$B$120,2,0),0.0082)</f>
        <v>0.0079</v>
      </c>
      <c r="S323" s="52">
        <f t="shared" si="110"/>
        <v>41.08</v>
      </c>
      <c r="T323" s="15">
        <f t="shared" si="111"/>
        <v>30810</v>
      </c>
      <c r="U323" s="15">
        <f>T323/INPUTS!$B$7*1000</f>
        <v>38512500</v>
      </c>
      <c r="V323" s="15">
        <f>T323*INPUTS!$B$6</f>
        <v>97359.6</v>
      </c>
      <c r="W323" s="54" t="s">
        <v>396</v>
      </c>
      <c r="X323" s="54" t="s">
        <v>396</v>
      </c>
      <c r="Y323" s="67">
        <f>IFERROR(VLOOKUP(E323,INPUTS!$A$44:$B$103,2,0),0)</f>
        <v>0.02</v>
      </c>
      <c r="Z323" s="15">
        <f t="shared" si="100"/>
        <v>616.2</v>
      </c>
      <c r="AA323" s="20">
        <f>IFERROR(VLOOKUP(E323,INPUTS!$A$44:$C$103,3,0),SCENARIOS!$J$26)</f>
        <v>0.1</v>
      </c>
      <c r="AB323" s="15">
        <f t="shared" si="112"/>
        <v>3571.7234229183</v>
      </c>
      <c r="AC323" s="20">
        <f>IFERROR(VLOOKUP($E323,INPUTS!$A$44:$G$103,4,0),SCENARIOS!$K$26)</f>
        <v>0.15</v>
      </c>
      <c r="AD323" s="15">
        <f t="shared" si="112"/>
        <v>6210.90954713886</v>
      </c>
      <c r="AE323" s="20">
        <f>IFERROR(VLOOKUP($E323,INPUTS!$A$44:$G$103,5,0),SCENARIOS!$L$26)</f>
        <v>0.3</v>
      </c>
      <c r="AF323" s="15">
        <f t="shared" si="112"/>
        <v>14400.2928316409</v>
      </c>
      <c r="AG323" s="20">
        <f>IFERROR(VLOOKUP($E323,INPUTS!$A$44:$G$103,6,0),SCENARIOS!$M$26)</f>
        <v>0.4</v>
      </c>
      <c r="AH323" s="15">
        <f t="shared" si="102"/>
        <v>22258.5148560659</v>
      </c>
      <c r="AI323" s="20">
        <f>IFERROR(VLOOKUP($E323,INPUTS!$A$44:$G$103,7,0),SCENARIOS!$N$26)</f>
        <v>0.5</v>
      </c>
      <c r="AJ323" s="15">
        <f t="shared" si="103"/>
        <v>32254.6490063232</v>
      </c>
      <c r="AL323" t="str">
        <f t="shared" si="105"/>
        <v>Y</v>
      </c>
      <c r="AM323" s="21">
        <f t="shared" si="106"/>
        <v>64509.2980126463</v>
      </c>
      <c r="BC323" s="2"/>
    </row>
    <row r="324" ht="15" customHeight="1" spans="1:55">
      <c r="A324" s="6" t="s">
        <v>1275</v>
      </c>
      <c r="B324" s="52" t="s">
        <v>400</v>
      </c>
      <c r="C324" s="52" t="s">
        <v>401</v>
      </c>
      <c r="D324" s="52" t="s">
        <v>929</v>
      </c>
      <c r="E324" s="10" t="s">
        <v>224</v>
      </c>
      <c r="F324" s="52" t="s">
        <v>938</v>
      </c>
      <c r="G324" s="52" t="s">
        <v>165</v>
      </c>
      <c r="H324" s="52" t="s">
        <v>673</v>
      </c>
      <c r="I324" s="52" t="s">
        <v>439</v>
      </c>
      <c r="J324" s="52" t="s">
        <v>177</v>
      </c>
      <c r="K324" s="52" t="s">
        <v>931</v>
      </c>
      <c r="L324" s="53" t="s">
        <v>291</v>
      </c>
      <c r="M324" s="13">
        <v>750</v>
      </c>
      <c r="N324" s="14">
        <f t="shared" si="104"/>
        <v>2.05479452054795</v>
      </c>
      <c r="O324" s="15">
        <v>5500</v>
      </c>
      <c r="P324" s="15">
        <f t="shared" si="109"/>
        <v>4125000</v>
      </c>
      <c r="Q324" s="16">
        <f>IFERROR(VLOOKUP(G324,SCENARIOS!$A$13:$E$18,5,0),0.025)</f>
        <v>0.03</v>
      </c>
      <c r="R324" s="52">
        <f>IFERROR(VLOOKUP(L324,INPUTS!$A$107:$B$120,2,0),0.0082)</f>
        <v>0.0079</v>
      </c>
      <c r="S324" s="52">
        <f t="shared" si="110"/>
        <v>43.45</v>
      </c>
      <c r="T324" s="15">
        <f t="shared" si="111"/>
        <v>32587.5</v>
      </c>
      <c r="U324" s="15">
        <f>T324/INPUTS!$B$7*1000</f>
        <v>40734375</v>
      </c>
      <c r="V324" s="15">
        <f>T324*INPUTS!$B$6</f>
        <v>102976.5</v>
      </c>
      <c r="W324" s="54" t="s">
        <v>396</v>
      </c>
      <c r="X324" s="54" t="s">
        <v>396</v>
      </c>
      <c r="Y324" s="67">
        <f>IFERROR(VLOOKUP(E324,INPUTS!$A$44:$B$103,2,0),0)</f>
        <v>0.02</v>
      </c>
      <c r="Z324" s="15">
        <f t="shared" ref="Z324:Z387" si="113">T324*Y324</f>
        <v>651.75</v>
      </c>
      <c r="AA324" s="20">
        <f>IFERROR(VLOOKUP(E324,INPUTS!$A$44:$C$103,3,0),SCENARIOS!$J$26)</f>
        <v>0.1</v>
      </c>
      <c r="AB324" s="15">
        <f t="shared" ref="AB324:AF339" si="114">$T324*AA324*(1+$Q324)^AB$2</f>
        <v>3777.78438962513</v>
      </c>
      <c r="AC324" s="20">
        <f>IFERROR(VLOOKUP($E324,INPUTS!$A$44:$G$103,4,0),SCENARIOS!$K$26)</f>
        <v>0.15</v>
      </c>
      <c r="AD324" s="15">
        <f t="shared" si="114"/>
        <v>6569.23125178149</v>
      </c>
      <c r="AE324" s="20">
        <f>IFERROR(VLOOKUP($E324,INPUTS!$A$44:$G$103,5,0),SCENARIOS!$L$26)</f>
        <v>0.3</v>
      </c>
      <c r="AF324" s="15">
        <f t="shared" si="114"/>
        <v>15231.0789565432</v>
      </c>
      <c r="AG324" s="20">
        <f>IFERROR(VLOOKUP($E324,INPUTS!$A$44:$G$103,6,0),SCENARIOS!$M$26)</f>
        <v>0.4</v>
      </c>
      <c r="AH324" s="15">
        <f t="shared" ref="AH324:AH387" si="115">$T324*AG324*(1+$Q324)^AH$2</f>
        <v>23542.6599439158</v>
      </c>
      <c r="AI324" s="20">
        <f>IFERROR(VLOOKUP($E324,INPUTS!$A$44:$G$103,7,0),SCENARIOS!$N$26)</f>
        <v>0.5</v>
      </c>
      <c r="AJ324" s="15">
        <f t="shared" ref="AJ324:AJ387" si="116">$T324*AI324*(1+$Q324)^AJ$2</f>
        <v>34115.4941413034</v>
      </c>
      <c r="AL324" t="str">
        <f t="shared" si="105"/>
        <v>Y</v>
      </c>
      <c r="AM324" s="21">
        <f t="shared" si="106"/>
        <v>68230.9882826067</v>
      </c>
      <c r="BC324" s="2"/>
    </row>
    <row r="325" ht="15" customHeight="1" spans="1:55">
      <c r="A325" s="24" t="s">
        <v>1276</v>
      </c>
      <c r="B325" s="52" t="s">
        <v>400</v>
      </c>
      <c r="C325" s="52" t="s">
        <v>401</v>
      </c>
      <c r="D325" s="52" t="s">
        <v>929</v>
      </c>
      <c r="E325" s="10" t="s">
        <v>224</v>
      </c>
      <c r="F325" s="52" t="s">
        <v>938</v>
      </c>
      <c r="G325" s="52" t="s">
        <v>165</v>
      </c>
      <c r="H325" s="52" t="s">
        <v>444</v>
      </c>
      <c r="I325" s="52" t="s">
        <v>443</v>
      </c>
      <c r="J325" s="52" t="s">
        <v>177</v>
      </c>
      <c r="K325" s="52" t="s">
        <v>931</v>
      </c>
      <c r="L325" s="53" t="s">
        <v>291</v>
      </c>
      <c r="M325" s="13">
        <v>563</v>
      </c>
      <c r="N325" s="14">
        <f t="shared" ref="N325:N388" si="117">M325/365</f>
        <v>1.54246575342466</v>
      </c>
      <c r="O325" s="15">
        <v>5100</v>
      </c>
      <c r="P325" s="15">
        <f t="shared" si="109"/>
        <v>2871300</v>
      </c>
      <c r="Q325" s="16">
        <f>IFERROR(VLOOKUP(G325,SCENARIOS!$A$13:$E$18,5,0),0.025)</f>
        <v>0.03</v>
      </c>
      <c r="R325" s="52">
        <f>IFERROR(VLOOKUP(L325,INPUTS!$A$107:$B$120,2,0),0.0082)</f>
        <v>0.0079</v>
      </c>
      <c r="S325" s="52">
        <f t="shared" si="110"/>
        <v>40.29</v>
      </c>
      <c r="T325" s="15">
        <f t="shared" si="111"/>
        <v>22683.27</v>
      </c>
      <c r="U325" s="15">
        <f>T325/INPUTS!$B$7*1000</f>
        <v>28354087.5</v>
      </c>
      <c r="V325" s="15">
        <f>T325*INPUTS!$B$6</f>
        <v>71679.1332</v>
      </c>
      <c r="W325" s="54" t="s">
        <v>396</v>
      </c>
      <c r="X325" s="54" t="s">
        <v>396</v>
      </c>
      <c r="Y325" s="67">
        <f>IFERROR(VLOOKUP(E325,INPUTS!$A$44:$B$103,2,0),0)</f>
        <v>0.02</v>
      </c>
      <c r="Z325" s="15">
        <f t="shared" si="113"/>
        <v>453.6654</v>
      </c>
      <c r="AA325" s="20">
        <f>IFERROR(VLOOKUP(E325,INPUTS!$A$44:$C$103,3,0),SCENARIOS!$J$26)</f>
        <v>0.1</v>
      </c>
      <c r="AB325" s="15">
        <f t="shared" si="114"/>
        <v>2629.6126831347</v>
      </c>
      <c r="AC325" s="20">
        <f>IFERROR(VLOOKUP($E325,INPUTS!$A$44:$G$103,4,0),SCENARIOS!$K$26)</f>
        <v>0.15</v>
      </c>
      <c r="AD325" s="15">
        <f t="shared" si="114"/>
        <v>4572.66271351277</v>
      </c>
      <c r="AE325" s="20">
        <f>IFERROR(VLOOKUP($E325,INPUTS!$A$44:$G$103,5,0),SCENARIOS!$L$26)</f>
        <v>0.3</v>
      </c>
      <c r="AF325" s="15">
        <f t="shared" si="114"/>
        <v>10601.9386685873</v>
      </c>
      <c r="AG325" s="20">
        <f>IFERROR(VLOOKUP($E325,INPUTS!$A$44:$G$103,6,0),SCENARIOS!$M$26)</f>
        <v>0.4</v>
      </c>
      <c r="AH325" s="15">
        <f t="shared" si="115"/>
        <v>16387.4035144159</v>
      </c>
      <c r="AI325" s="20">
        <f>IFERROR(VLOOKUP($E325,INPUTS!$A$44:$G$103,7,0),SCENARIOS!$N$26)</f>
        <v>0.5</v>
      </c>
      <c r="AJ325" s="15">
        <f t="shared" si="116"/>
        <v>23746.8650491938</v>
      </c>
      <c r="AL325" t="str">
        <f t="shared" ref="AL325:AL388" si="118">IF(H325="MULTI","MULTI",IF(COUNTIFS($E$4:$E$1277,H325,$H$4:$H$1277,E325)&gt;0,"Y","N"))</f>
        <v>Y</v>
      </c>
      <c r="AM325" s="21">
        <f t="shared" ref="AM325:AM388" si="119">T325*((1+Q325)^25)</f>
        <v>47493.7300983875</v>
      </c>
      <c r="BC325" s="2"/>
    </row>
    <row r="326" ht="15" customHeight="1" spans="1:55">
      <c r="A326" s="6" t="s">
        <v>1277</v>
      </c>
      <c r="B326" s="52" t="s">
        <v>400</v>
      </c>
      <c r="C326" s="52" t="s">
        <v>401</v>
      </c>
      <c r="D326" s="52" t="s">
        <v>929</v>
      </c>
      <c r="E326" s="10" t="s">
        <v>224</v>
      </c>
      <c r="F326" s="52" t="s">
        <v>938</v>
      </c>
      <c r="G326" s="52" t="s">
        <v>165</v>
      </c>
      <c r="H326" s="52" t="s">
        <v>783</v>
      </c>
      <c r="I326" s="52" t="s">
        <v>443</v>
      </c>
      <c r="J326" s="52" t="s">
        <v>177</v>
      </c>
      <c r="K326" s="52" t="s">
        <v>931</v>
      </c>
      <c r="L326" s="53" t="s">
        <v>291</v>
      </c>
      <c r="M326" s="13">
        <v>375</v>
      </c>
      <c r="N326" s="14">
        <f t="shared" si="117"/>
        <v>1.02739726027397</v>
      </c>
      <c r="O326" s="15">
        <v>5330</v>
      </c>
      <c r="P326" s="15">
        <f t="shared" si="109"/>
        <v>1998750</v>
      </c>
      <c r="Q326" s="16">
        <f>IFERROR(VLOOKUP(G326,SCENARIOS!$A$13:$E$18,5,0),0.025)</f>
        <v>0.03</v>
      </c>
      <c r="R326" s="52">
        <f>IFERROR(VLOOKUP(L326,INPUTS!$A$107:$B$120,2,0),0.0082)</f>
        <v>0.0079</v>
      </c>
      <c r="S326" s="52">
        <f t="shared" si="110"/>
        <v>42.107</v>
      </c>
      <c r="T326" s="15">
        <f t="shared" si="111"/>
        <v>15790.125</v>
      </c>
      <c r="U326" s="15">
        <f>T326/INPUTS!$B$7*1000</f>
        <v>19737656.25</v>
      </c>
      <c r="V326" s="15">
        <f>T326*INPUTS!$B$6</f>
        <v>49896.795</v>
      </c>
      <c r="W326" s="54" t="s">
        <v>396</v>
      </c>
      <c r="X326" s="54" t="s">
        <v>396</v>
      </c>
      <c r="Y326" s="67">
        <f>IFERROR(VLOOKUP(E326,INPUTS!$A$44:$B$103,2,0),0)</f>
        <v>0.02</v>
      </c>
      <c r="Z326" s="15">
        <f t="shared" si="113"/>
        <v>315.8025</v>
      </c>
      <c r="AA326" s="20">
        <f>IFERROR(VLOOKUP(E326,INPUTS!$A$44:$C$103,3,0),SCENARIOS!$J$26)</f>
        <v>0.1</v>
      </c>
      <c r="AB326" s="15">
        <f t="shared" si="114"/>
        <v>1830.50825424563</v>
      </c>
      <c r="AC326" s="20">
        <f>IFERROR(VLOOKUP($E326,INPUTS!$A$44:$G$103,4,0),SCENARIOS!$K$26)</f>
        <v>0.15</v>
      </c>
      <c r="AD326" s="15">
        <f t="shared" si="114"/>
        <v>3183.09114290867</v>
      </c>
      <c r="AE326" s="20">
        <f>IFERROR(VLOOKUP($E326,INPUTS!$A$44:$G$103,5,0),SCENARIOS!$L$26)</f>
        <v>0.3</v>
      </c>
      <c r="AF326" s="15">
        <f t="shared" si="114"/>
        <v>7380.15007621594</v>
      </c>
      <c r="AG326" s="20">
        <f>IFERROR(VLOOKUP($E326,INPUTS!$A$44:$G$103,6,0),SCENARIOS!$M$26)</f>
        <v>0.4</v>
      </c>
      <c r="AH326" s="15">
        <f t="shared" si="115"/>
        <v>11407.4888637337</v>
      </c>
      <c r="AI326" s="20">
        <f>IFERROR(VLOOKUP($E326,INPUTS!$A$44:$G$103,7,0),SCENARIOS!$N$26)</f>
        <v>0.5</v>
      </c>
      <c r="AJ326" s="15">
        <f t="shared" si="116"/>
        <v>16530.5076157406</v>
      </c>
      <c r="AL326" t="str">
        <f t="shared" si="118"/>
        <v>Y</v>
      </c>
      <c r="AM326" s="21">
        <f t="shared" si="119"/>
        <v>33061.0152314812</v>
      </c>
      <c r="BC326" s="2"/>
    </row>
    <row r="327" ht="15" customHeight="1" spans="1:55">
      <c r="A327" s="24" t="s">
        <v>1278</v>
      </c>
      <c r="B327" s="52" t="s">
        <v>400</v>
      </c>
      <c r="C327" s="52" t="s">
        <v>401</v>
      </c>
      <c r="D327" s="52" t="s">
        <v>929</v>
      </c>
      <c r="E327" s="10" t="s">
        <v>224</v>
      </c>
      <c r="F327" s="52" t="s">
        <v>938</v>
      </c>
      <c r="G327" s="52" t="s">
        <v>165</v>
      </c>
      <c r="H327" s="52" t="s">
        <v>636</v>
      </c>
      <c r="I327" s="52" t="s">
        <v>635</v>
      </c>
      <c r="J327" s="52" t="s">
        <v>177</v>
      </c>
      <c r="K327" s="52" t="s">
        <v>931</v>
      </c>
      <c r="L327" s="53" t="s">
        <v>282</v>
      </c>
      <c r="M327" s="13">
        <v>563</v>
      </c>
      <c r="N327" s="14">
        <f t="shared" si="117"/>
        <v>1.54246575342466</v>
      </c>
      <c r="O327" s="15">
        <v>3500</v>
      </c>
      <c r="P327" s="15">
        <f t="shared" si="109"/>
        <v>1970500</v>
      </c>
      <c r="Q327" s="16">
        <f>IFERROR(VLOOKUP(G327,SCENARIOS!$A$13:$E$18,5,0),0.025)</f>
        <v>0.03</v>
      </c>
      <c r="R327" s="52">
        <f>IFERROR(VLOOKUP(L327,INPUTS!$A$107:$B$120,2,0),0.0082)</f>
        <v>0.0042</v>
      </c>
      <c r="S327" s="52">
        <f t="shared" si="110"/>
        <v>14.7</v>
      </c>
      <c r="T327" s="15">
        <f t="shared" si="111"/>
        <v>8276.1</v>
      </c>
      <c r="U327" s="15">
        <f>T327/INPUTS!$B$7*1000</f>
        <v>10345125</v>
      </c>
      <c r="V327" s="15">
        <f>T327*INPUTS!$B$6</f>
        <v>26152.476</v>
      </c>
      <c r="W327" s="54" t="s">
        <v>396</v>
      </c>
      <c r="X327" s="54" t="s">
        <v>396</v>
      </c>
      <c r="Y327" s="67">
        <f>IFERROR(VLOOKUP(E327,INPUTS!$A$44:$B$103,2,0),0)</f>
        <v>0.02</v>
      </c>
      <c r="Z327" s="15">
        <f t="shared" si="113"/>
        <v>165.522</v>
      </c>
      <c r="AA327" s="20">
        <f>IFERROR(VLOOKUP(E327,INPUTS!$A$44:$C$103,3,0),SCENARIOS!$J$26)</f>
        <v>0.1</v>
      </c>
      <c r="AB327" s="15">
        <f t="shared" si="114"/>
        <v>959.426816631423</v>
      </c>
      <c r="AC327" s="20">
        <f>IFERROR(VLOOKUP($E327,INPUTS!$A$44:$G$103,4,0),SCENARIOS!$K$26)</f>
        <v>0.15</v>
      </c>
      <c r="AD327" s="15">
        <f t="shared" si="114"/>
        <v>1668.35795206348</v>
      </c>
      <c r="AE327" s="20">
        <f>IFERROR(VLOOKUP($E327,INPUTS!$A$44:$G$103,5,0),SCENARIOS!$L$26)</f>
        <v>0.3</v>
      </c>
      <c r="AF327" s="15">
        <f t="shared" si="114"/>
        <v>3868.16824095888</v>
      </c>
      <c r="AG327" s="20">
        <f>IFERROR(VLOOKUP($E327,INPUTS!$A$44:$G$103,6,0),SCENARIOS!$M$26)</f>
        <v>0.4</v>
      </c>
      <c r="AH327" s="15">
        <f t="shared" si="115"/>
        <v>5979.02287569901</v>
      </c>
      <c r="AI327" s="20">
        <f>IFERROR(VLOOKUP($E327,INPUTS!$A$44:$G$103,7,0),SCENARIOS!$N$26)</f>
        <v>0.5</v>
      </c>
      <c r="AJ327" s="15">
        <f t="shared" si="116"/>
        <v>8664.15776180562</v>
      </c>
      <c r="AL327" t="str">
        <f t="shared" si="118"/>
        <v>Y</v>
      </c>
      <c r="AM327" s="21">
        <f t="shared" si="119"/>
        <v>17328.3155236112</v>
      </c>
      <c r="BC327" s="2"/>
    </row>
    <row r="328" ht="15" customHeight="1" spans="1:55">
      <c r="A328" s="6" t="s">
        <v>1279</v>
      </c>
      <c r="B328" s="52" t="s">
        <v>400</v>
      </c>
      <c r="C328" s="52" t="s">
        <v>401</v>
      </c>
      <c r="D328" s="52" t="s">
        <v>929</v>
      </c>
      <c r="E328" s="10" t="s">
        <v>224</v>
      </c>
      <c r="F328" s="52" t="s">
        <v>938</v>
      </c>
      <c r="G328" s="52" t="s">
        <v>165</v>
      </c>
      <c r="H328" s="52" t="s">
        <v>648</v>
      </c>
      <c r="I328" s="52" t="s">
        <v>647</v>
      </c>
      <c r="J328" s="52" t="s">
        <v>177</v>
      </c>
      <c r="K328" s="52" t="s">
        <v>931</v>
      </c>
      <c r="L328" s="53" t="s">
        <v>279</v>
      </c>
      <c r="M328" s="13">
        <v>563</v>
      </c>
      <c r="N328" s="14">
        <f t="shared" si="117"/>
        <v>1.54246575342466</v>
      </c>
      <c r="O328" s="15">
        <v>2100</v>
      </c>
      <c r="P328" s="15">
        <f t="shared" si="109"/>
        <v>1182300</v>
      </c>
      <c r="Q328" s="16">
        <f>IFERROR(VLOOKUP(G328,SCENARIOS!$A$13:$E$18,5,0),0.025)</f>
        <v>0.03</v>
      </c>
      <c r="R328" s="52">
        <f>IFERROR(VLOOKUP(L328,INPUTS!$A$107:$B$120,2,0),0.0082)</f>
        <v>0.0039</v>
      </c>
      <c r="S328" s="52">
        <f t="shared" si="110"/>
        <v>8.19</v>
      </c>
      <c r="T328" s="15">
        <f t="shared" si="111"/>
        <v>4610.97</v>
      </c>
      <c r="U328" s="15">
        <f>T328/INPUTS!$B$7*1000</f>
        <v>5763712.5</v>
      </c>
      <c r="V328" s="15">
        <f>T328*INPUTS!$B$6</f>
        <v>14570.6652</v>
      </c>
      <c r="W328" s="54" t="s">
        <v>396</v>
      </c>
      <c r="X328" s="54" t="s">
        <v>396</v>
      </c>
      <c r="Y328" s="67">
        <f>IFERROR(VLOOKUP(E328,INPUTS!$A$44:$B$103,2,0),0)</f>
        <v>0.02</v>
      </c>
      <c r="Z328" s="15">
        <f t="shared" si="113"/>
        <v>92.2194</v>
      </c>
      <c r="AA328" s="20">
        <f>IFERROR(VLOOKUP(E328,INPUTS!$A$44:$C$103,3,0),SCENARIOS!$J$26)</f>
        <v>0.1</v>
      </c>
      <c r="AB328" s="15">
        <f t="shared" si="114"/>
        <v>534.537797837507</v>
      </c>
      <c r="AC328" s="20">
        <f>IFERROR(VLOOKUP($E328,INPUTS!$A$44:$G$103,4,0),SCENARIOS!$K$26)</f>
        <v>0.15</v>
      </c>
      <c r="AD328" s="15">
        <f t="shared" si="114"/>
        <v>929.513716149655</v>
      </c>
      <c r="AE328" s="20">
        <f>IFERROR(VLOOKUP($E328,INPUTS!$A$44:$G$103,5,0),SCENARIOS!$L$26)</f>
        <v>0.3</v>
      </c>
      <c r="AF328" s="15">
        <f t="shared" si="114"/>
        <v>2155.12230567709</v>
      </c>
      <c r="AG328" s="20">
        <f>IFERROR(VLOOKUP($E328,INPUTS!$A$44:$G$103,6,0),SCENARIOS!$M$26)</f>
        <v>0.4</v>
      </c>
      <c r="AH328" s="15">
        <f t="shared" si="115"/>
        <v>3331.16988788945</v>
      </c>
      <c r="AI328" s="20">
        <f>IFERROR(VLOOKUP($E328,INPUTS!$A$44:$G$103,7,0),SCENARIOS!$N$26)</f>
        <v>0.5</v>
      </c>
      <c r="AJ328" s="15">
        <f t="shared" si="116"/>
        <v>4827.17361014884</v>
      </c>
      <c r="AL328" t="str">
        <f t="shared" si="118"/>
        <v>Y</v>
      </c>
      <c r="AM328" s="21">
        <f t="shared" si="119"/>
        <v>9654.34722029769</v>
      </c>
      <c r="BC328" s="2"/>
    </row>
    <row r="329" ht="15" customHeight="1" spans="1:55">
      <c r="A329" s="24" t="s">
        <v>1280</v>
      </c>
      <c r="B329" s="52" t="s">
        <v>400</v>
      </c>
      <c r="C329" s="52" t="s">
        <v>401</v>
      </c>
      <c r="D329" s="52" t="s">
        <v>929</v>
      </c>
      <c r="E329" s="10" t="s">
        <v>224</v>
      </c>
      <c r="F329" s="52" t="s">
        <v>938</v>
      </c>
      <c r="G329" s="52" t="s">
        <v>165</v>
      </c>
      <c r="H329" s="52" t="s">
        <v>644</v>
      </c>
      <c r="I329" s="52" t="s">
        <v>643</v>
      </c>
      <c r="J329" s="52" t="s">
        <v>185</v>
      </c>
      <c r="K329" s="52" t="s">
        <v>931</v>
      </c>
      <c r="L329" s="53" t="s">
        <v>291</v>
      </c>
      <c r="M329" s="13">
        <v>563</v>
      </c>
      <c r="N329" s="14">
        <f t="shared" si="117"/>
        <v>1.54246575342466</v>
      </c>
      <c r="O329" s="15">
        <v>9060</v>
      </c>
      <c r="P329" s="15">
        <f t="shared" si="109"/>
        <v>5100780</v>
      </c>
      <c r="Q329" s="16">
        <f>IFERROR(VLOOKUP(G329,SCENARIOS!$A$13:$E$18,5,0),0.025)</f>
        <v>0.03</v>
      </c>
      <c r="R329" s="52">
        <f>IFERROR(VLOOKUP(L329,INPUTS!$A$107:$B$120,2,0),0.0082)</f>
        <v>0.0079</v>
      </c>
      <c r="S329" s="52">
        <f t="shared" si="110"/>
        <v>71.574</v>
      </c>
      <c r="T329" s="15">
        <f t="shared" si="111"/>
        <v>40296.162</v>
      </c>
      <c r="U329" s="15">
        <f>T329/INPUTS!$B$7*1000</f>
        <v>50370202.5</v>
      </c>
      <c r="V329" s="15">
        <f>T329*INPUTS!$B$6</f>
        <v>127335.87192</v>
      </c>
      <c r="W329" s="54" t="s">
        <v>396</v>
      </c>
      <c r="X329" s="54" t="s">
        <v>396</v>
      </c>
      <c r="Y329" s="67">
        <f>IFERROR(VLOOKUP(E329,INPUTS!$A$44:$B$103,2,0),0)</f>
        <v>0.02</v>
      </c>
      <c r="Z329" s="15">
        <f t="shared" si="113"/>
        <v>805.92324</v>
      </c>
      <c r="AA329" s="20">
        <f>IFERROR(VLOOKUP(E329,INPUTS!$A$44:$C$103,3,0),SCENARIOS!$J$26)</f>
        <v>0.1</v>
      </c>
      <c r="AB329" s="15">
        <f t="shared" si="114"/>
        <v>4671.42959003928</v>
      </c>
      <c r="AC329" s="20">
        <f>IFERROR(VLOOKUP($E329,INPUTS!$A$44:$G$103,4,0),SCENARIOS!$K$26)</f>
        <v>0.15</v>
      </c>
      <c r="AD329" s="15">
        <f t="shared" si="114"/>
        <v>8123.20082047563</v>
      </c>
      <c r="AE329" s="20">
        <f>IFERROR(VLOOKUP($E329,INPUTS!$A$44:$G$103,5,0),SCENARIOS!$L$26)</f>
        <v>0.3</v>
      </c>
      <c r="AF329" s="15">
        <f t="shared" si="114"/>
        <v>18834.0322230198</v>
      </c>
      <c r="AG329" s="20">
        <f>IFERROR(VLOOKUP($E329,INPUTS!$A$44:$G$103,6,0),SCENARIOS!$M$26)</f>
        <v>0.4</v>
      </c>
      <c r="AH329" s="15">
        <f t="shared" si="115"/>
        <v>29111.7403609035</v>
      </c>
      <c r="AI329" s="20">
        <f>IFERROR(VLOOKUP($E329,INPUTS!$A$44:$G$103,7,0),SCENARIOS!$N$26)</f>
        <v>0.5</v>
      </c>
      <c r="AJ329" s="15">
        <f t="shared" si="116"/>
        <v>42185.6073226854</v>
      </c>
      <c r="AL329" t="str">
        <f t="shared" si="118"/>
        <v>Y</v>
      </c>
      <c r="AM329" s="21">
        <f t="shared" si="119"/>
        <v>84371.2146453708</v>
      </c>
      <c r="BC329" s="2"/>
    </row>
    <row r="330" ht="15" customHeight="1" spans="1:55">
      <c r="A330" s="6" t="s">
        <v>1281</v>
      </c>
      <c r="B330" s="52" t="s">
        <v>400</v>
      </c>
      <c r="C330" s="52" t="s">
        <v>401</v>
      </c>
      <c r="D330" s="52" t="s">
        <v>929</v>
      </c>
      <c r="E330" s="10" t="s">
        <v>224</v>
      </c>
      <c r="F330" s="52" t="s">
        <v>938</v>
      </c>
      <c r="G330" s="52" t="s">
        <v>165</v>
      </c>
      <c r="H330" s="52" t="s">
        <v>640</v>
      </c>
      <c r="I330" s="52" t="s">
        <v>639</v>
      </c>
      <c r="J330" s="52" t="s">
        <v>185</v>
      </c>
      <c r="K330" s="52" t="s">
        <v>931</v>
      </c>
      <c r="L330" s="53" t="s">
        <v>291</v>
      </c>
      <c r="M330" s="13">
        <v>563</v>
      </c>
      <c r="N330" s="14">
        <f t="shared" si="117"/>
        <v>1.54246575342466</v>
      </c>
      <c r="O330" s="15">
        <v>6820</v>
      </c>
      <c r="P330" s="15">
        <f t="shared" si="109"/>
        <v>3839660</v>
      </c>
      <c r="Q330" s="16">
        <f>IFERROR(VLOOKUP(G330,SCENARIOS!$A$13:$E$18,5,0),0.025)</f>
        <v>0.03</v>
      </c>
      <c r="R330" s="52">
        <f>IFERROR(VLOOKUP(L330,INPUTS!$A$107:$B$120,2,0),0.0082)</f>
        <v>0.0079</v>
      </c>
      <c r="S330" s="52">
        <f t="shared" si="110"/>
        <v>53.878</v>
      </c>
      <c r="T330" s="15">
        <f t="shared" si="111"/>
        <v>30333.314</v>
      </c>
      <c r="U330" s="15">
        <f>T330/INPUTS!$B$7*1000</f>
        <v>37916642.5</v>
      </c>
      <c r="V330" s="15">
        <f>T330*INPUTS!$B$6</f>
        <v>95853.27224</v>
      </c>
      <c r="W330" s="54" t="s">
        <v>396</v>
      </c>
      <c r="X330" s="54" t="s">
        <v>396</v>
      </c>
      <c r="Y330" s="67">
        <f>IFERROR(VLOOKUP(E330,INPUTS!$A$44:$B$103,2,0),0)</f>
        <v>0.02</v>
      </c>
      <c r="Z330" s="15">
        <f t="shared" si="113"/>
        <v>606.66628</v>
      </c>
      <c r="AA330" s="20">
        <f>IFERROR(VLOOKUP(E330,INPUTS!$A$44:$C$103,3,0),SCENARIOS!$J$26)</f>
        <v>0.1</v>
      </c>
      <c r="AB330" s="15">
        <f t="shared" si="114"/>
        <v>3516.46245078012</v>
      </c>
      <c r="AC330" s="20">
        <f>IFERROR(VLOOKUP($E330,INPUTS!$A$44:$G$103,4,0),SCENARIOS!$K$26)</f>
        <v>0.15</v>
      </c>
      <c r="AD330" s="15">
        <f t="shared" si="114"/>
        <v>6114.81562865825</v>
      </c>
      <c r="AE330" s="20">
        <f>IFERROR(VLOOKUP($E330,INPUTS!$A$44:$G$103,5,0),SCENARIOS!$L$26)</f>
        <v>0.3</v>
      </c>
      <c r="AF330" s="15">
        <f t="shared" si="114"/>
        <v>14177.4944548559</v>
      </c>
      <c r="AG330" s="20">
        <f>IFERROR(VLOOKUP($E330,INPUTS!$A$44:$G$103,6,0),SCENARIOS!$M$26)</f>
        <v>0.4</v>
      </c>
      <c r="AH330" s="15">
        <f t="shared" si="115"/>
        <v>21914.135680062</v>
      </c>
      <c r="AI330" s="20">
        <f>IFERROR(VLOOKUP($E330,INPUTS!$A$44:$G$103,7,0),SCENARIOS!$N$26)</f>
        <v>0.5</v>
      </c>
      <c r="AJ330" s="15">
        <f t="shared" si="116"/>
        <v>31755.6116932356</v>
      </c>
      <c r="AL330" t="str">
        <f t="shared" si="118"/>
        <v>Y</v>
      </c>
      <c r="AM330" s="21">
        <f t="shared" si="119"/>
        <v>63511.2233864712</v>
      </c>
      <c r="BC330" s="2"/>
    </row>
    <row r="331" ht="15" customHeight="1" spans="1:55">
      <c r="A331" s="24" t="s">
        <v>1282</v>
      </c>
      <c r="B331" s="52" t="s">
        <v>400</v>
      </c>
      <c r="C331" s="52" t="s">
        <v>401</v>
      </c>
      <c r="D331" s="52" t="s">
        <v>929</v>
      </c>
      <c r="E331" s="10" t="s">
        <v>224</v>
      </c>
      <c r="F331" s="52" t="s">
        <v>938</v>
      </c>
      <c r="G331" s="52" t="s">
        <v>165</v>
      </c>
      <c r="H331" s="52" t="s">
        <v>1216</v>
      </c>
      <c r="I331" s="52" t="s">
        <v>1217</v>
      </c>
      <c r="J331" s="52" t="s">
        <v>185</v>
      </c>
      <c r="K331" s="52" t="s">
        <v>931</v>
      </c>
      <c r="L331" s="53" t="s">
        <v>291</v>
      </c>
      <c r="M331" s="13">
        <v>563</v>
      </c>
      <c r="N331" s="14">
        <f t="shared" si="117"/>
        <v>1.54246575342466</v>
      </c>
      <c r="O331" s="15">
        <v>5140</v>
      </c>
      <c r="P331" s="15">
        <f t="shared" si="109"/>
        <v>2893820</v>
      </c>
      <c r="Q331" s="16">
        <f>IFERROR(VLOOKUP(G331,SCENARIOS!$A$13:$E$18,5,0),0.025)</f>
        <v>0.03</v>
      </c>
      <c r="R331" s="52">
        <f>IFERROR(VLOOKUP(L331,INPUTS!$A$107:$B$120,2,0),0.0082)</f>
        <v>0.0079</v>
      </c>
      <c r="S331" s="52">
        <f t="shared" si="110"/>
        <v>40.606</v>
      </c>
      <c r="T331" s="15">
        <f t="shared" si="111"/>
        <v>22861.178</v>
      </c>
      <c r="U331" s="15">
        <f>T331/INPUTS!$B$7*1000</f>
        <v>28576472.5</v>
      </c>
      <c r="V331" s="15">
        <f>T331*INPUTS!$B$6</f>
        <v>72241.32248</v>
      </c>
      <c r="W331" s="54" t="s">
        <v>396</v>
      </c>
      <c r="X331" s="54" t="s">
        <v>396</v>
      </c>
      <c r="Y331" s="67">
        <f>IFERROR(VLOOKUP(E331,INPUTS!$A$44:$B$103,2,0),0)</f>
        <v>0.02</v>
      </c>
      <c r="Z331" s="15">
        <f t="shared" si="113"/>
        <v>457.22356</v>
      </c>
      <c r="AA331" s="20">
        <f>IFERROR(VLOOKUP(E331,INPUTS!$A$44:$C$103,3,0),SCENARIOS!$J$26)</f>
        <v>0.1</v>
      </c>
      <c r="AB331" s="15">
        <f t="shared" si="114"/>
        <v>2650.23709633575</v>
      </c>
      <c r="AC331" s="20">
        <f>IFERROR(VLOOKUP($E331,INPUTS!$A$44:$G$103,4,0),SCENARIOS!$K$26)</f>
        <v>0.15</v>
      </c>
      <c r="AD331" s="15">
        <f t="shared" si="114"/>
        <v>4608.52673479522</v>
      </c>
      <c r="AE331" s="20">
        <f>IFERROR(VLOOKUP($E331,INPUTS!$A$44:$G$103,5,0),SCENARIOS!$L$26)</f>
        <v>0.3</v>
      </c>
      <c r="AF331" s="15">
        <f t="shared" si="114"/>
        <v>10685.0911287331</v>
      </c>
      <c r="AG331" s="20">
        <f>IFERROR(VLOOKUP($E331,INPUTS!$A$44:$G$103,6,0),SCENARIOS!$M$26)</f>
        <v>0.4</v>
      </c>
      <c r="AH331" s="15">
        <f t="shared" si="115"/>
        <v>16515.9321694309</v>
      </c>
      <c r="AI331" s="20">
        <f>IFERROR(VLOOKUP($E331,INPUTS!$A$44:$G$103,7,0),SCENARIOS!$N$26)</f>
        <v>0.5</v>
      </c>
      <c r="AJ331" s="15">
        <f t="shared" si="116"/>
        <v>23933.1149711482</v>
      </c>
      <c r="AL331" t="str">
        <f t="shared" si="118"/>
        <v>N</v>
      </c>
      <c r="AM331" s="21">
        <f t="shared" si="119"/>
        <v>47866.2299422965</v>
      </c>
      <c r="BC331" s="2"/>
    </row>
    <row r="332" ht="15" customHeight="1" spans="1:55">
      <c r="A332" s="6" t="s">
        <v>1283</v>
      </c>
      <c r="B332" s="52" t="s">
        <v>400</v>
      </c>
      <c r="C332" s="52" t="s">
        <v>401</v>
      </c>
      <c r="D332" s="52" t="s">
        <v>929</v>
      </c>
      <c r="E332" s="10" t="s">
        <v>224</v>
      </c>
      <c r="F332" s="52" t="s">
        <v>938</v>
      </c>
      <c r="G332" s="52" t="s">
        <v>165</v>
      </c>
      <c r="H332" s="52" t="s">
        <v>1213</v>
      </c>
      <c r="I332" s="52" t="s">
        <v>1214</v>
      </c>
      <c r="J332" s="52" t="s">
        <v>185</v>
      </c>
      <c r="K332" s="52" t="s">
        <v>931</v>
      </c>
      <c r="L332" s="53" t="s">
        <v>288</v>
      </c>
      <c r="M332" s="13">
        <v>375</v>
      </c>
      <c r="N332" s="14">
        <f t="shared" si="117"/>
        <v>1.02739726027397</v>
      </c>
      <c r="O332" s="15">
        <v>5280</v>
      </c>
      <c r="P332" s="15">
        <f t="shared" si="109"/>
        <v>1980000</v>
      </c>
      <c r="Q332" s="16">
        <f>IFERROR(VLOOKUP(G332,SCENARIOS!$A$13:$E$18,5,0),0.025)</f>
        <v>0.03</v>
      </c>
      <c r="R332" s="52">
        <f>IFERROR(VLOOKUP(L332,INPUTS!$A$107:$B$120,2,0),0.0082)</f>
        <v>0.0085</v>
      </c>
      <c r="S332" s="52">
        <f t="shared" si="110"/>
        <v>44.88</v>
      </c>
      <c r="T332" s="15">
        <f t="shared" si="111"/>
        <v>16830</v>
      </c>
      <c r="U332" s="15">
        <f>T332/INPUTS!$B$7*1000</f>
        <v>21037500</v>
      </c>
      <c r="V332" s="15">
        <f>T332*INPUTS!$B$6</f>
        <v>53182.8</v>
      </c>
      <c r="W332" s="54" t="s">
        <v>396</v>
      </c>
      <c r="X332" s="54" t="s">
        <v>396</v>
      </c>
      <c r="Y332" s="67">
        <f>IFERROR(VLOOKUP(E332,INPUTS!$A$44:$B$103,2,0),0)</f>
        <v>0.02</v>
      </c>
      <c r="Z332" s="15">
        <f t="shared" si="113"/>
        <v>336.6</v>
      </c>
      <c r="AA332" s="20">
        <f>IFERROR(VLOOKUP(E332,INPUTS!$A$44:$C$103,3,0),SCENARIOS!$J$26)</f>
        <v>0.1</v>
      </c>
      <c r="AB332" s="15">
        <f t="shared" si="114"/>
        <v>1951.0582670469</v>
      </c>
      <c r="AC332" s="20">
        <f>IFERROR(VLOOKUP($E332,INPUTS!$A$44:$G$103,4,0),SCENARIOS!$K$26)</f>
        <v>0.15</v>
      </c>
      <c r="AD332" s="15">
        <f t="shared" si="114"/>
        <v>3392.71689965424</v>
      </c>
      <c r="AE332" s="20">
        <f>IFERROR(VLOOKUP($E332,INPUTS!$A$44:$G$103,5,0),SCENARIOS!$L$26)</f>
        <v>0.3</v>
      </c>
      <c r="AF332" s="15">
        <f t="shared" si="114"/>
        <v>7866.17748641726</v>
      </c>
      <c r="AG332" s="20">
        <f>IFERROR(VLOOKUP($E332,INPUTS!$A$44:$G$103,6,0),SCENARIOS!$M$26)</f>
        <v>0.4</v>
      </c>
      <c r="AH332" s="15">
        <f t="shared" si="115"/>
        <v>12158.7408317945</v>
      </c>
      <c r="AI332" s="20">
        <f>IFERROR(VLOOKUP($E332,INPUTS!$A$44:$G$103,7,0),SCENARIOS!$N$26)</f>
        <v>0.5</v>
      </c>
      <c r="AJ332" s="15">
        <f t="shared" si="116"/>
        <v>17619.1412780402</v>
      </c>
      <c r="AL332" t="str">
        <f t="shared" si="118"/>
        <v>N</v>
      </c>
      <c r="AM332" s="21">
        <f t="shared" si="119"/>
        <v>35238.2825560804</v>
      </c>
      <c r="BC332" s="2"/>
    </row>
    <row r="333" ht="15" customHeight="1" spans="1:55">
      <c r="A333" s="24" t="s">
        <v>1284</v>
      </c>
      <c r="B333" s="52" t="s">
        <v>400</v>
      </c>
      <c r="C333" s="52" t="s">
        <v>401</v>
      </c>
      <c r="D333" s="52" t="s">
        <v>929</v>
      </c>
      <c r="E333" s="10" t="s">
        <v>224</v>
      </c>
      <c r="F333" s="52" t="s">
        <v>938</v>
      </c>
      <c r="G333" s="52" t="s">
        <v>165</v>
      </c>
      <c r="H333" s="52" t="s">
        <v>1301</v>
      </c>
      <c r="I333" s="52" t="s">
        <v>643</v>
      </c>
      <c r="J333" s="52" t="s">
        <v>185</v>
      </c>
      <c r="K333" s="52" t="s">
        <v>931</v>
      </c>
      <c r="L333" s="53" t="s">
        <v>291</v>
      </c>
      <c r="M333" s="13">
        <v>375</v>
      </c>
      <c r="N333" s="14">
        <f t="shared" si="117"/>
        <v>1.02739726027397</v>
      </c>
      <c r="O333" s="15">
        <v>9700</v>
      </c>
      <c r="P333" s="15">
        <f t="shared" si="109"/>
        <v>3637500</v>
      </c>
      <c r="Q333" s="16">
        <f>IFERROR(VLOOKUP(G333,SCENARIOS!$A$13:$E$18,5,0),0.025)</f>
        <v>0.03</v>
      </c>
      <c r="R333" s="52">
        <f>IFERROR(VLOOKUP(L333,INPUTS!$A$107:$B$120,2,0),0.0082)</f>
        <v>0.0079</v>
      </c>
      <c r="S333" s="52">
        <f t="shared" si="110"/>
        <v>76.63</v>
      </c>
      <c r="T333" s="15">
        <f t="shared" si="111"/>
        <v>28736.25</v>
      </c>
      <c r="U333" s="15">
        <f>T333/INPUTS!$B$7*1000</f>
        <v>35920312.5</v>
      </c>
      <c r="V333" s="15">
        <f>T333*INPUTS!$B$6</f>
        <v>90806.55</v>
      </c>
      <c r="W333" s="54" t="s">
        <v>396</v>
      </c>
      <c r="X333" s="54" t="s">
        <v>396</v>
      </c>
      <c r="Y333" s="67">
        <f>IFERROR(VLOOKUP(E333,INPUTS!$A$44:$B$103,2,0),0)</f>
        <v>0.02</v>
      </c>
      <c r="Z333" s="15">
        <f t="shared" si="113"/>
        <v>574.725</v>
      </c>
      <c r="AA333" s="20">
        <f>IFERROR(VLOOKUP(E333,INPUTS!$A$44:$C$103,3,0),SCENARIOS!$J$26)</f>
        <v>0.1</v>
      </c>
      <c r="AB333" s="15">
        <f t="shared" si="114"/>
        <v>3331.31896176034</v>
      </c>
      <c r="AC333" s="20">
        <f>IFERROR(VLOOKUP($E333,INPUTS!$A$44:$G$103,4,0),SCENARIOS!$K$26)</f>
        <v>0.15</v>
      </c>
      <c r="AD333" s="15">
        <f t="shared" si="114"/>
        <v>5792.86755838913</v>
      </c>
      <c r="AE333" s="20">
        <f>IFERROR(VLOOKUP($E333,INPUTS!$A$44:$G$103,5,0),SCENARIOS!$L$26)</f>
        <v>0.3</v>
      </c>
      <c r="AF333" s="15">
        <f t="shared" si="114"/>
        <v>13431.0423525881</v>
      </c>
      <c r="AG333" s="20">
        <f>IFERROR(VLOOKUP($E333,INPUTS!$A$44:$G$103,6,0),SCENARIOS!$M$26)</f>
        <v>0.4</v>
      </c>
      <c r="AH333" s="15">
        <f t="shared" si="115"/>
        <v>20760.3455869076</v>
      </c>
      <c r="AI333" s="20">
        <f>IFERROR(VLOOKUP($E333,INPUTS!$A$44:$G$103,7,0),SCENARIOS!$N$26)</f>
        <v>0.5</v>
      </c>
      <c r="AJ333" s="15">
        <f t="shared" si="116"/>
        <v>30083.663015513</v>
      </c>
      <c r="AL333" t="str">
        <f t="shared" si="118"/>
        <v>N</v>
      </c>
      <c r="AM333" s="21">
        <f t="shared" si="119"/>
        <v>60167.3260310259</v>
      </c>
      <c r="BC333" s="2"/>
    </row>
    <row r="334" ht="15" customHeight="1" spans="1:55">
      <c r="A334" s="6" t="s">
        <v>1285</v>
      </c>
      <c r="B334" s="52" t="s">
        <v>406</v>
      </c>
      <c r="C334" s="52" t="s">
        <v>407</v>
      </c>
      <c r="D334" s="52" t="s">
        <v>929</v>
      </c>
      <c r="E334" s="10" t="s">
        <v>205</v>
      </c>
      <c r="F334" s="52" t="s">
        <v>408</v>
      </c>
      <c r="G334" s="52" t="s">
        <v>165</v>
      </c>
      <c r="H334" s="52" t="s">
        <v>245</v>
      </c>
      <c r="I334" s="52" t="s">
        <v>930</v>
      </c>
      <c r="J334" s="52" t="s">
        <v>169</v>
      </c>
      <c r="K334" s="52" t="s">
        <v>931</v>
      </c>
      <c r="L334" s="53" t="s">
        <v>293</v>
      </c>
      <c r="M334" s="13">
        <v>750</v>
      </c>
      <c r="N334" s="14">
        <f t="shared" si="117"/>
        <v>2.05479452054795</v>
      </c>
      <c r="O334" s="15">
        <v>5760</v>
      </c>
      <c r="P334" s="15">
        <f t="shared" si="109"/>
        <v>4320000</v>
      </c>
      <c r="Q334" s="16">
        <f>IFERROR(VLOOKUP(G334,SCENARIOS!$A$13:$E$18,5,0),0.025)</f>
        <v>0.03</v>
      </c>
      <c r="R334" s="52">
        <f>IFERROR(VLOOKUP(L334,INPUTS!$A$107:$B$120,2,0),0.0082)</f>
        <v>0.0079</v>
      </c>
      <c r="S334" s="52">
        <f t="shared" si="110"/>
        <v>45.504</v>
      </c>
      <c r="T334" s="15">
        <f t="shared" si="111"/>
        <v>34128</v>
      </c>
      <c r="U334" s="15">
        <f>T334/INPUTS!$B$7*1000</f>
        <v>42660000</v>
      </c>
      <c r="V334" s="15">
        <f>T334*INPUTS!$B$6</f>
        <v>107844.48</v>
      </c>
      <c r="W334" s="54" t="s">
        <v>396</v>
      </c>
      <c r="X334" s="54" t="s">
        <v>396</v>
      </c>
      <c r="Y334" s="67">
        <f>IFERROR(VLOOKUP(E334,INPUTS!$A$44:$B$103,2,0),0)</f>
        <v>0.02</v>
      </c>
      <c r="Z334" s="15">
        <f t="shared" si="113"/>
        <v>682.56</v>
      </c>
      <c r="AA334" s="20">
        <f>IFERROR(VLOOKUP(E334,INPUTS!$A$44:$C$103,3,0),SCENARIOS!$J$26)</f>
        <v>0.06</v>
      </c>
      <c r="AB334" s="15">
        <f t="shared" si="114"/>
        <v>2373.82233646262</v>
      </c>
      <c r="AC334" s="20">
        <f>IFERROR(VLOOKUP($E334,INPUTS!$A$44:$G$103,4,0),SCENARIOS!$K$26)</f>
        <v>0.15</v>
      </c>
      <c r="AD334" s="15">
        <f t="shared" si="114"/>
        <v>6879.77672913843</v>
      </c>
      <c r="AE334" s="20">
        <f>IFERROR(VLOOKUP($E334,INPUTS!$A$44:$G$103,5,0),SCENARIOS!$L$26)</f>
        <v>0.3</v>
      </c>
      <c r="AF334" s="15">
        <f t="shared" si="114"/>
        <v>15951.0935981253</v>
      </c>
      <c r="AG334" s="20">
        <f>IFERROR(VLOOKUP($E334,INPUTS!$A$44:$G$103,6,0),SCENARIOS!$M$26)</f>
        <v>0.4</v>
      </c>
      <c r="AH334" s="15">
        <f t="shared" si="115"/>
        <v>24655.5856867191</v>
      </c>
      <c r="AI334" s="20">
        <f>IFERROR(VLOOKUP($E334,INPUTS!$A$44:$G$103,7,0),SCENARIOS!$N$26)</f>
        <v>0.5</v>
      </c>
      <c r="AJ334" s="15">
        <f t="shared" si="116"/>
        <v>35728.2265916195</v>
      </c>
      <c r="AL334" t="str">
        <f t="shared" si="118"/>
        <v>Y</v>
      </c>
      <c r="AM334" s="21">
        <f t="shared" si="119"/>
        <v>71456.453183239</v>
      </c>
      <c r="BC334" s="2"/>
    </row>
    <row r="335" ht="15" customHeight="1" spans="1:55">
      <c r="A335" s="24" t="s">
        <v>1286</v>
      </c>
      <c r="B335" s="52" t="s">
        <v>406</v>
      </c>
      <c r="C335" s="52" t="s">
        <v>407</v>
      </c>
      <c r="D335" s="52" t="s">
        <v>929</v>
      </c>
      <c r="E335" s="10" t="s">
        <v>205</v>
      </c>
      <c r="F335" s="52" t="s">
        <v>408</v>
      </c>
      <c r="G335" s="52" t="s">
        <v>165</v>
      </c>
      <c r="H335" s="52" t="s">
        <v>251</v>
      </c>
      <c r="I335" s="52" t="s">
        <v>930</v>
      </c>
      <c r="J335" s="52" t="s">
        <v>169</v>
      </c>
      <c r="K335" s="52" t="s">
        <v>931</v>
      </c>
      <c r="L335" s="53" t="s">
        <v>293</v>
      </c>
      <c r="M335" s="13">
        <v>750</v>
      </c>
      <c r="N335" s="14">
        <f t="shared" si="117"/>
        <v>2.05479452054795</v>
      </c>
      <c r="O335" s="15">
        <v>7900</v>
      </c>
      <c r="P335" s="15">
        <f t="shared" si="109"/>
        <v>5925000</v>
      </c>
      <c r="Q335" s="16">
        <f>IFERROR(VLOOKUP(G335,SCENARIOS!$A$13:$E$18,5,0),0.025)</f>
        <v>0.03</v>
      </c>
      <c r="R335" s="52">
        <f>IFERROR(VLOOKUP(L335,INPUTS!$A$107:$B$120,2,0),0.0082)</f>
        <v>0.0079</v>
      </c>
      <c r="S335" s="52">
        <f t="shared" si="110"/>
        <v>62.41</v>
      </c>
      <c r="T335" s="15">
        <f t="shared" si="111"/>
        <v>46807.5</v>
      </c>
      <c r="U335" s="15">
        <f>T335/INPUTS!$B$7*1000</f>
        <v>58509375</v>
      </c>
      <c r="V335" s="15">
        <f>T335*INPUTS!$B$6</f>
        <v>147911.7</v>
      </c>
      <c r="W335" s="54" t="s">
        <v>396</v>
      </c>
      <c r="X335" s="54" t="s">
        <v>396</v>
      </c>
      <c r="Y335" s="67">
        <f>IFERROR(VLOOKUP(E335,INPUTS!$A$44:$B$103,2,0),0)</f>
        <v>0.02</v>
      </c>
      <c r="Z335" s="15">
        <f t="shared" si="113"/>
        <v>936.15</v>
      </c>
      <c r="AA335" s="20">
        <f>IFERROR(VLOOKUP(E335,INPUTS!$A$44:$C$103,3,0),SCENARIOS!$J$26)</f>
        <v>0.06</v>
      </c>
      <c r="AB335" s="15">
        <f t="shared" si="114"/>
        <v>3255.76327396783</v>
      </c>
      <c r="AC335" s="20">
        <f>IFERROR(VLOOKUP($E335,INPUTS!$A$44:$G$103,4,0),SCENARIOS!$K$26)</f>
        <v>0.15</v>
      </c>
      <c r="AD335" s="15">
        <f t="shared" si="114"/>
        <v>9435.8048889225</v>
      </c>
      <c r="AE335" s="20">
        <f>IFERROR(VLOOKUP($E335,INPUTS!$A$44:$G$103,5,0),SCENARIOS!$L$26)</f>
        <v>0.3</v>
      </c>
      <c r="AF335" s="15">
        <f t="shared" si="114"/>
        <v>21877.3679557621</v>
      </c>
      <c r="AG335" s="20">
        <f>IFERROR(VLOOKUP($E335,INPUTS!$A$44:$G$103,6,0),SCENARIOS!$M$26)</f>
        <v>0.4</v>
      </c>
      <c r="AH335" s="15">
        <f t="shared" si="115"/>
        <v>33815.8206467154</v>
      </c>
      <c r="AI335" s="20">
        <f>IFERROR(VLOOKUP($E335,INPUTS!$A$44:$G$103,7,0),SCENARIOS!$N$26)</f>
        <v>0.5</v>
      </c>
      <c r="AJ335" s="15">
        <f t="shared" si="116"/>
        <v>49002.2552211448</v>
      </c>
      <c r="AL335" t="str">
        <f t="shared" si="118"/>
        <v>Y</v>
      </c>
      <c r="AM335" s="21">
        <f t="shared" si="119"/>
        <v>98004.5104422896</v>
      </c>
      <c r="BC335" s="2"/>
    </row>
    <row r="336" ht="15" customHeight="1" spans="1:55">
      <c r="A336" s="6" t="s">
        <v>1287</v>
      </c>
      <c r="B336" s="52" t="s">
        <v>406</v>
      </c>
      <c r="C336" s="52" t="s">
        <v>407</v>
      </c>
      <c r="D336" s="52" t="s">
        <v>929</v>
      </c>
      <c r="E336" s="10" t="s">
        <v>205</v>
      </c>
      <c r="F336" s="52" t="s">
        <v>408</v>
      </c>
      <c r="G336" s="52" t="s">
        <v>165</v>
      </c>
      <c r="H336" s="52" t="s">
        <v>249</v>
      </c>
      <c r="I336" s="52" t="s">
        <v>930</v>
      </c>
      <c r="J336" s="52" t="s">
        <v>169</v>
      </c>
      <c r="K336" s="52" t="s">
        <v>931</v>
      </c>
      <c r="L336" s="53" t="s">
        <v>288</v>
      </c>
      <c r="M336" s="13">
        <v>563</v>
      </c>
      <c r="N336" s="14">
        <f t="shared" si="117"/>
        <v>1.54246575342466</v>
      </c>
      <c r="O336" s="15">
        <v>8100</v>
      </c>
      <c r="P336" s="15">
        <f t="shared" si="109"/>
        <v>4560300</v>
      </c>
      <c r="Q336" s="16">
        <f>IFERROR(VLOOKUP(G336,SCENARIOS!$A$13:$E$18,5,0),0.025)</f>
        <v>0.03</v>
      </c>
      <c r="R336" s="52">
        <f>IFERROR(VLOOKUP(L336,INPUTS!$A$107:$B$120,2,0),0.0082)</f>
        <v>0.0085</v>
      </c>
      <c r="S336" s="52">
        <f t="shared" si="110"/>
        <v>68.85</v>
      </c>
      <c r="T336" s="15">
        <f t="shared" si="111"/>
        <v>38762.55</v>
      </c>
      <c r="U336" s="15">
        <f>T336/INPUTS!$B$7*1000</f>
        <v>48453187.5</v>
      </c>
      <c r="V336" s="15">
        <f>T336*INPUTS!$B$6</f>
        <v>122489.658</v>
      </c>
      <c r="W336" s="54" t="s">
        <v>396</v>
      </c>
      <c r="X336" s="54" t="s">
        <v>396</v>
      </c>
      <c r="Y336" s="67">
        <f>IFERROR(VLOOKUP(E336,INPUTS!$A$44:$B$103,2,0),0)</f>
        <v>0.02</v>
      </c>
      <c r="Z336" s="15">
        <f t="shared" si="113"/>
        <v>775.251</v>
      </c>
      <c r="AA336" s="20">
        <f>IFERROR(VLOOKUP(E336,INPUTS!$A$44:$C$103,3,0),SCENARIOS!$J$26)</f>
        <v>0.06</v>
      </c>
      <c r="AB336" s="15">
        <f t="shared" si="114"/>
        <v>2696.18515612545</v>
      </c>
      <c r="AC336" s="20">
        <f>IFERROR(VLOOKUP($E336,INPUTS!$A$44:$G$103,4,0),SCENARIOS!$K$26)</f>
        <v>0.15</v>
      </c>
      <c r="AD336" s="15">
        <f t="shared" si="114"/>
        <v>7814.04387752182</v>
      </c>
      <c r="AE336" s="20">
        <f>IFERROR(VLOOKUP($E336,INPUTS!$A$44:$G$103,5,0),SCENARIOS!$L$26)</f>
        <v>0.3</v>
      </c>
      <c r="AF336" s="15">
        <f t="shared" si="114"/>
        <v>18117.2369653074</v>
      </c>
      <c r="AG336" s="20">
        <f>IFERROR(VLOOKUP($E336,INPUTS!$A$44:$G$103,6,0),SCENARIOS!$M$26)</f>
        <v>0.4</v>
      </c>
      <c r="AH336" s="15">
        <f t="shared" si="115"/>
        <v>28003.790815774</v>
      </c>
      <c r="AI336" s="20">
        <f>IFERROR(VLOOKUP($E336,INPUTS!$A$44:$G$103,7,0),SCENARIOS!$N$26)</f>
        <v>0.5</v>
      </c>
      <c r="AJ336" s="15">
        <f t="shared" si="116"/>
        <v>40580.085843559</v>
      </c>
      <c r="AL336" t="str">
        <f t="shared" si="118"/>
        <v>N</v>
      </c>
      <c r="AM336" s="21">
        <f t="shared" si="119"/>
        <v>81160.171687118</v>
      </c>
      <c r="BC336" s="2"/>
    </row>
    <row r="337" ht="15" customHeight="1" spans="1:55">
      <c r="A337" s="24" t="s">
        <v>1288</v>
      </c>
      <c r="B337" s="52" t="s">
        <v>406</v>
      </c>
      <c r="C337" s="52" t="s">
        <v>407</v>
      </c>
      <c r="D337" s="52" t="s">
        <v>929</v>
      </c>
      <c r="E337" s="10" t="s">
        <v>205</v>
      </c>
      <c r="F337" s="52" t="s">
        <v>408</v>
      </c>
      <c r="G337" s="52" t="s">
        <v>165</v>
      </c>
      <c r="H337" s="52" t="s">
        <v>248</v>
      </c>
      <c r="I337" s="52" t="s">
        <v>930</v>
      </c>
      <c r="J337" s="52" t="s">
        <v>169</v>
      </c>
      <c r="K337" s="52" t="s">
        <v>931</v>
      </c>
      <c r="L337" s="53" t="s">
        <v>293</v>
      </c>
      <c r="M337" s="13">
        <v>375</v>
      </c>
      <c r="N337" s="14">
        <f t="shared" si="117"/>
        <v>1.02739726027397</v>
      </c>
      <c r="O337" s="15">
        <v>9300</v>
      </c>
      <c r="P337" s="15">
        <f t="shared" si="109"/>
        <v>3487500</v>
      </c>
      <c r="Q337" s="16">
        <f>IFERROR(VLOOKUP(G337,SCENARIOS!$A$13:$E$18,5,0),0.025)</f>
        <v>0.03</v>
      </c>
      <c r="R337" s="52">
        <f>IFERROR(VLOOKUP(L337,INPUTS!$A$107:$B$120,2,0),0.0082)</f>
        <v>0.0079</v>
      </c>
      <c r="S337" s="52">
        <f t="shared" si="110"/>
        <v>73.47</v>
      </c>
      <c r="T337" s="15">
        <f t="shared" si="111"/>
        <v>27551.25</v>
      </c>
      <c r="U337" s="15">
        <f>T337/INPUTS!$B$7*1000</f>
        <v>34439062.5</v>
      </c>
      <c r="V337" s="15">
        <f>T337*INPUTS!$B$6</f>
        <v>87061.95</v>
      </c>
      <c r="W337" s="54" t="s">
        <v>396</v>
      </c>
      <c r="X337" s="54" t="s">
        <v>396</v>
      </c>
      <c r="Y337" s="67">
        <f>IFERROR(VLOOKUP(E337,INPUTS!$A$44:$B$103,2,0),0)</f>
        <v>0.02</v>
      </c>
      <c r="Z337" s="15">
        <f t="shared" si="113"/>
        <v>551.025</v>
      </c>
      <c r="AA337" s="20">
        <f>IFERROR(VLOOKUP(E337,INPUTS!$A$44:$C$103,3,0),SCENARIOS!$J$26)</f>
        <v>0.06</v>
      </c>
      <c r="AB337" s="15">
        <f t="shared" si="114"/>
        <v>1916.36699037347</v>
      </c>
      <c r="AC337" s="20">
        <f>IFERROR(VLOOKUP($E337,INPUTS!$A$44:$G$103,4,0),SCENARIOS!$K$26)</f>
        <v>0.15</v>
      </c>
      <c r="AD337" s="15">
        <f t="shared" si="114"/>
        <v>5553.98642196071</v>
      </c>
      <c r="AE337" s="20">
        <f>IFERROR(VLOOKUP($E337,INPUTS!$A$44:$G$103,5,0),SCENARIOS!$L$26)</f>
        <v>0.3</v>
      </c>
      <c r="AF337" s="15">
        <f t="shared" si="114"/>
        <v>12877.1849359865</v>
      </c>
      <c r="AG337" s="20">
        <f>IFERROR(VLOOKUP($E337,INPUTS!$A$44:$G$103,6,0),SCENARIOS!$M$26)</f>
        <v>0.4</v>
      </c>
      <c r="AH337" s="15">
        <f t="shared" si="115"/>
        <v>19904.2488616743</v>
      </c>
      <c r="AI337" s="20">
        <f>IFERROR(VLOOKUP($E337,INPUTS!$A$44:$G$103,7,0),SCENARIOS!$N$26)</f>
        <v>0.5</v>
      </c>
      <c r="AJ337" s="15">
        <f t="shared" si="116"/>
        <v>28843.0995921928</v>
      </c>
      <c r="AL337" t="str">
        <f t="shared" si="118"/>
        <v>N</v>
      </c>
      <c r="AM337" s="21">
        <f t="shared" si="119"/>
        <v>57686.1991843857</v>
      </c>
      <c r="BC337" s="2"/>
    </row>
    <row r="338" ht="15" customHeight="1" spans="1:55">
      <c r="A338" s="6" t="s">
        <v>1289</v>
      </c>
      <c r="B338" s="52" t="s">
        <v>406</v>
      </c>
      <c r="C338" s="52" t="s">
        <v>407</v>
      </c>
      <c r="D338" s="52" t="s">
        <v>929</v>
      </c>
      <c r="E338" s="10" t="s">
        <v>205</v>
      </c>
      <c r="F338" s="52" t="s">
        <v>408</v>
      </c>
      <c r="G338" s="52" t="s">
        <v>165</v>
      </c>
      <c r="H338" s="52" t="s">
        <v>254</v>
      </c>
      <c r="I338" s="52" t="s">
        <v>930</v>
      </c>
      <c r="J338" s="52" t="s">
        <v>169</v>
      </c>
      <c r="K338" s="52" t="s">
        <v>931</v>
      </c>
      <c r="L338" s="53" t="s">
        <v>288</v>
      </c>
      <c r="M338" s="13">
        <v>375</v>
      </c>
      <c r="N338" s="14">
        <f t="shared" si="117"/>
        <v>1.02739726027397</v>
      </c>
      <c r="O338" s="15">
        <v>5800</v>
      </c>
      <c r="P338" s="15">
        <f t="shared" si="109"/>
        <v>2175000</v>
      </c>
      <c r="Q338" s="16">
        <f>IFERROR(VLOOKUP(G338,SCENARIOS!$A$13:$E$18,5,0),0.025)</f>
        <v>0.03</v>
      </c>
      <c r="R338" s="52">
        <f>IFERROR(VLOOKUP(L338,INPUTS!$A$107:$B$120,2,0),0.0082)</f>
        <v>0.0085</v>
      </c>
      <c r="S338" s="52">
        <f t="shared" si="110"/>
        <v>49.3</v>
      </c>
      <c r="T338" s="15">
        <f t="shared" si="111"/>
        <v>18487.5</v>
      </c>
      <c r="U338" s="15">
        <f>T338/INPUTS!$B$7*1000</f>
        <v>23109375</v>
      </c>
      <c r="V338" s="15">
        <f>T338*INPUTS!$B$6</f>
        <v>58420.5</v>
      </c>
      <c r="W338" s="54" t="s">
        <v>396</v>
      </c>
      <c r="X338" s="54" t="s">
        <v>396</v>
      </c>
      <c r="Y338" s="67">
        <f>IFERROR(VLOOKUP(E338,INPUTS!$A$44:$B$103,2,0),0)</f>
        <v>0.02</v>
      </c>
      <c r="Z338" s="15">
        <f t="shared" si="113"/>
        <v>369.75</v>
      </c>
      <c r="AA338" s="20">
        <f>IFERROR(VLOOKUP(E338,INPUTS!$A$44:$C$103,3,0),SCENARIOS!$J$26)</f>
        <v>0.06</v>
      </c>
      <c r="AB338" s="15">
        <f t="shared" si="114"/>
        <v>1285.92476691727</v>
      </c>
      <c r="AC338" s="20">
        <f>IFERROR(VLOOKUP($E338,INPUTS!$A$44:$G$103,4,0),SCENARIOS!$K$26)</f>
        <v>0.15</v>
      </c>
      <c r="AD338" s="15">
        <f t="shared" si="114"/>
        <v>3726.84810946867</v>
      </c>
      <c r="AE338" s="20">
        <f>IFERROR(VLOOKUP($E338,INPUTS!$A$44:$G$103,5,0),SCENARIOS!$L$26)</f>
        <v>0.3</v>
      </c>
      <c r="AF338" s="15">
        <f t="shared" si="114"/>
        <v>8640.87678432199</v>
      </c>
      <c r="AG338" s="20">
        <f>IFERROR(VLOOKUP($E338,INPUTS!$A$44:$G$103,6,0),SCENARIOS!$M$26)</f>
        <v>0.4</v>
      </c>
      <c r="AH338" s="15">
        <f t="shared" si="115"/>
        <v>13356.1925803803</v>
      </c>
      <c r="AI338" s="20">
        <f>IFERROR(VLOOKUP($E338,INPUTS!$A$44:$G$103,7,0),SCENARIOS!$N$26)</f>
        <v>0.5</v>
      </c>
      <c r="AJ338" s="15">
        <f t="shared" si="116"/>
        <v>19354.3597372411</v>
      </c>
      <c r="AL338" t="str">
        <f t="shared" si="118"/>
        <v>N</v>
      </c>
      <c r="AM338" s="21">
        <f t="shared" si="119"/>
        <v>38708.7194744823</v>
      </c>
      <c r="BC338" s="2"/>
    </row>
    <row r="339" ht="15" customHeight="1" spans="1:55">
      <c r="A339" s="24" t="s">
        <v>1290</v>
      </c>
      <c r="B339" s="52" t="s">
        <v>406</v>
      </c>
      <c r="C339" s="52" t="s">
        <v>407</v>
      </c>
      <c r="D339" s="52" t="s">
        <v>929</v>
      </c>
      <c r="E339" s="10" t="s">
        <v>205</v>
      </c>
      <c r="F339" s="52" t="s">
        <v>408</v>
      </c>
      <c r="G339" s="52" t="s">
        <v>165</v>
      </c>
      <c r="H339" s="52" t="s">
        <v>615</v>
      </c>
      <c r="I339" s="52" t="s">
        <v>614</v>
      </c>
      <c r="J339" s="52" t="s">
        <v>169</v>
      </c>
      <c r="K339" s="52" t="s">
        <v>931</v>
      </c>
      <c r="L339" s="53" t="s">
        <v>288</v>
      </c>
      <c r="M339" s="13">
        <v>375</v>
      </c>
      <c r="N339" s="14">
        <f t="shared" si="117"/>
        <v>1.02739726027397</v>
      </c>
      <c r="O339" s="15">
        <v>6500</v>
      </c>
      <c r="P339" s="15">
        <f t="shared" si="109"/>
        <v>2437500</v>
      </c>
      <c r="Q339" s="16">
        <f>IFERROR(VLOOKUP(G339,SCENARIOS!$A$13:$E$18,5,0),0.025)</f>
        <v>0.03</v>
      </c>
      <c r="R339" s="52">
        <f>IFERROR(VLOOKUP(L339,INPUTS!$A$107:$B$120,2,0),0.0082)</f>
        <v>0.0085</v>
      </c>
      <c r="S339" s="52">
        <f t="shared" si="110"/>
        <v>55.25</v>
      </c>
      <c r="T339" s="15">
        <f t="shared" si="111"/>
        <v>20718.75</v>
      </c>
      <c r="U339" s="15">
        <f>T339/INPUTS!$B$7*1000</f>
        <v>25898437.5</v>
      </c>
      <c r="V339" s="15">
        <f>T339*INPUTS!$B$6</f>
        <v>65471.25</v>
      </c>
      <c r="W339" s="54" t="s">
        <v>396</v>
      </c>
      <c r="X339" s="54" t="s">
        <v>396</v>
      </c>
      <c r="Y339" s="67">
        <f>IFERROR(VLOOKUP(E339,INPUTS!$A$44:$B$103,2,0),0)</f>
        <v>0.02</v>
      </c>
      <c r="Z339" s="15">
        <f t="shared" si="113"/>
        <v>414.375</v>
      </c>
      <c r="AA339" s="20">
        <f>IFERROR(VLOOKUP(E339,INPUTS!$A$44:$C$103,3,0),SCENARIOS!$J$26)</f>
        <v>0.06</v>
      </c>
      <c r="AB339" s="15">
        <f t="shared" si="114"/>
        <v>1441.12258361419</v>
      </c>
      <c r="AC339" s="20">
        <f>IFERROR(VLOOKUP($E339,INPUTS!$A$44:$G$103,4,0),SCENARIOS!$K$26)</f>
        <v>0.15</v>
      </c>
      <c r="AD339" s="15">
        <f t="shared" si="114"/>
        <v>4176.6401226804</v>
      </c>
      <c r="AE339" s="20">
        <f>IFERROR(VLOOKUP($E339,INPUTS!$A$44:$G$103,5,0),SCENARIOS!$L$26)</f>
        <v>0.3</v>
      </c>
      <c r="AF339" s="15">
        <f t="shared" si="114"/>
        <v>9683.74122380913</v>
      </c>
      <c r="AG339" s="20">
        <f>IFERROR(VLOOKUP($E339,INPUTS!$A$44:$G$103,6,0),SCENARIOS!$M$26)</f>
        <v>0.4</v>
      </c>
      <c r="AH339" s="15">
        <f t="shared" si="115"/>
        <v>14968.1468573228</v>
      </c>
      <c r="AI339" s="20">
        <f>IFERROR(VLOOKUP($E339,INPUTS!$A$44:$G$103,7,0),SCENARIOS!$N$26)</f>
        <v>0.5</v>
      </c>
      <c r="AJ339" s="15">
        <f t="shared" si="116"/>
        <v>21690.2307400116</v>
      </c>
      <c r="AL339" t="str">
        <f t="shared" si="118"/>
        <v>N</v>
      </c>
      <c r="AM339" s="21">
        <f t="shared" si="119"/>
        <v>43380.4614800233</v>
      </c>
      <c r="BC339" s="2"/>
    </row>
    <row r="340" ht="15" customHeight="1" spans="1:55">
      <c r="A340" s="6" t="s">
        <v>1291</v>
      </c>
      <c r="B340" s="52" t="s">
        <v>406</v>
      </c>
      <c r="C340" s="52" t="s">
        <v>407</v>
      </c>
      <c r="D340" s="52" t="s">
        <v>929</v>
      </c>
      <c r="E340" s="10" t="s">
        <v>205</v>
      </c>
      <c r="F340" s="52" t="s">
        <v>408</v>
      </c>
      <c r="G340" s="52" t="s">
        <v>165</v>
      </c>
      <c r="H340" s="52" t="s">
        <v>702</v>
      </c>
      <c r="I340" s="52" t="s">
        <v>701</v>
      </c>
      <c r="J340" s="52" t="s">
        <v>181</v>
      </c>
      <c r="K340" s="52" t="s">
        <v>931</v>
      </c>
      <c r="L340" s="53" t="s">
        <v>293</v>
      </c>
      <c r="M340" s="13">
        <v>750</v>
      </c>
      <c r="N340" s="14">
        <f t="shared" si="117"/>
        <v>2.05479452054795</v>
      </c>
      <c r="O340" s="15">
        <v>10400</v>
      </c>
      <c r="P340" s="15">
        <f t="shared" si="109"/>
        <v>7800000</v>
      </c>
      <c r="Q340" s="16">
        <f>IFERROR(VLOOKUP(G340,SCENARIOS!$A$13:$E$18,5,0),0.025)</f>
        <v>0.03</v>
      </c>
      <c r="R340" s="52">
        <f>IFERROR(VLOOKUP(L340,INPUTS!$A$107:$B$120,2,0),0.0082)</f>
        <v>0.0079</v>
      </c>
      <c r="S340" s="52">
        <f t="shared" si="110"/>
        <v>82.16</v>
      </c>
      <c r="T340" s="15">
        <f t="shared" si="111"/>
        <v>61620</v>
      </c>
      <c r="U340" s="15">
        <f>T340/INPUTS!$B$7*1000</f>
        <v>77025000</v>
      </c>
      <c r="V340" s="15">
        <f>T340*INPUTS!$B$6</f>
        <v>194719.2</v>
      </c>
      <c r="W340" s="54" t="s">
        <v>396</v>
      </c>
      <c r="X340" s="54" t="s">
        <v>396</v>
      </c>
      <c r="Y340" s="67">
        <f>IFERROR(VLOOKUP(E340,INPUTS!$A$44:$B$103,2,0),0)</f>
        <v>0.02</v>
      </c>
      <c r="Z340" s="15">
        <f t="shared" si="113"/>
        <v>1232.4</v>
      </c>
      <c r="AA340" s="20">
        <f>IFERROR(VLOOKUP(E340,INPUTS!$A$44:$C$103,3,0),SCENARIOS!$J$26)</f>
        <v>0.06</v>
      </c>
      <c r="AB340" s="15">
        <f t="shared" ref="AB340:AF355" si="120">$T340*AA340*(1+$Q340)^AB$2</f>
        <v>4286.06810750196</v>
      </c>
      <c r="AC340" s="20">
        <f>IFERROR(VLOOKUP($E340,INPUTS!$A$44:$G$103,4,0),SCENARIOS!$K$26)</f>
        <v>0.15</v>
      </c>
      <c r="AD340" s="15">
        <f t="shared" si="120"/>
        <v>12421.8190942777</v>
      </c>
      <c r="AE340" s="20">
        <f>IFERROR(VLOOKUP($E340,INPUTS!$A$44:$G$103,5,0),SCENARIOS!$L$26)</f>
        <v>0.3</v>
      </c>
      <c r="AF340" s="15">
        <f t="shared" si="120"/>
        <v>28800.5856632817</v>
      </c>
      <c r="AG340" s="20">
        <f>IFERROR(VLOOKUP($E340,INPUTS!$A$44:$G$103,6,0),SCENARIOS!$M$26)</f>
        <v>0.4</v>
      </c>
      <c r="AH340" s="15">
        <f t="shared" si="115"/>
        <v>44517.0297121317</v>
      </c>
      <c r="AI340" s="20">
        <f>IFERROR(VLOOKUP($E340,INPUTS!$A$44:$G$103,7,0),SCENARIOS!$N$26)</f>
        <v>0.5</v>
      </c>
      <c r="AJ340" s="15">
        <f t="shared" si="116"/>
        <v>64509.2980126463</v>
      </c>
      <c r="AL340" t="str">
        <f t="shared" si="118"/>
        <v>N</v>
      </c>
      <c r="AM340" s="21">
        <f t="shared" si="119"/>
        <v>129018.596025293</v>
      </c>
      <c r="BC340" s="2"/>
    </row>
    <row r="341" ht="15" customHeight="1" spans="1:55">
      <c r="A341" s="24" t="s">
        <v>1292</v>
      </c>
      <c r="B341" s="52" t="s">
        <v>406</v>
      </c>
      <c r="C341" s="52" t="s">
        <v>407</v>
      </c>
      <c r="D341" s="52" t="s">
        <v>929</v>
      </c>
      <c r="E341" s="10" t="s">
        <v>205</v>
      </c>
      <c r="F341" s="52" t="s">
        <v>408</v>
      </c>
      <c r="G341" s="52" t="s">
        <v>165</v>
      </c>
      <c r="H341" s="52" t="s">
        <v>515</v>
      </c>
      <c r="I341" s="52" t="s">
        <v>514</v>
      </c>
      <c r="J341" s="52" t="s">
        <v>181</v>
      </c>
      <c r="K341" s="52" t="s">
        <v>931</v>
      </c>
      <c r="L341" s="53" t="s">
        <v>293</v>
      </c>
      <c r="M341" s="13">
        <v>750</v>
      </c>
      <c r="N341" s="14">
        <f t="shared" si="117"/>
        <v>2.05479452054795</v>
      </c>
      <c r="O341" s="15">
        <v>8700</v>
      </c>
      <c r="P341" s="15">
        <f t="shared" si="109"/>
        <v>6525000</v>
      </c>
      <c r="Q341" s="16">
        <f>IFERROR(VLOOKUP(G341,SCENARIOS!$A$13:$E$18,5,0),0.025)</f>
        <v>0.03</v>
      </c>
      <c r="R341" s="52">
        <f>IFERROR(VLOOKUP(L341,INPUTS!$A$107:$B$120,2,0),0.0082)</f>
        <v>0.0079</v>
      </c>
      <c r="S341" s="52">
        <f t="shared" si="110"/>
        <v>68.73</v>
      </c>
      <c r="T341" s="15">
        <f t="shared" si="111"/>
        <v>51547.5</v>
      </c>
      <c r="U341" s="15">
        <f>T341/INPUTS!$B$7*1000</f>
        <v>64434375</v>
      </c>
      <c r="V341" s="15">
        <f>T341*INPUTS!$B$6</f>
        <v>162890.1</v>
      </c>
      <c r="W341" s="54" t="s">
        <v>396</v>
      </c>
      <c r="X341" s="54" t="s">
        <v>396</v>
      </c>
      <c r="Y341" s="67">
        <f>IFERROR(VLOOKUP(E341,INPUTS!$A$44:$B$103,2,0),0)</f>
        <v>0.02</v>
      </c>
      <c r="Z341" s="15">
        <f t="shared" si="113"/>
        <v>1030.95</v>
      </c>
      <c r="AA341" s="20">
        <f>IFERROR(VLOOKUP(E341,INPUTS!$A$44:$C$103,3,0),SCENARIOS!$J$26)</f>
        <v>0.06</v>
      </c>
      <c r="AB341" s="15">
        <f t="shared" si="120"/>
        <v>3585.46082069875</v>
      </c>
      <c r="AC341" s="20">
        <f>IFERROR(VLOOKUP($E341,INPUTS!$A$44:$G$103,4,0),SCENARIOS!$K$26)</f>
        <v>0.15</v>
      </c>
      <c r="AD341" s="15">
        <f t="shared" si="120"/>
        <v>10391.3294346362</v>
      </c>
      <c r="AE341" s="20">
        <f>IFERROR(VLOOKUP($E341,INPUTS!$A$44:$G$103,5,0),SCENARIOS!$L$26)</f>
        <v>0.3</v>
      </c>
      <c r="AF341" s="15">
        <f t="shared" si="120"/>
        <v>24092.7976221684</v>
      </c>
      <c r="AG341" s="20">
        <f>IFERROR(VLOOKUP($E341,INPUTS!$A$44:$G$103,6,0),SCENARIOS!$M$26)</f>
        <v>0.4</v>
      </c>
      <c r="AH341" s="15">
        <f t="shared" si="115"/>
        <v>37240.2075476486</v>
      </c>
      <c r="AI341" s="20">
        <f>IFERROR(VLOOKUP($E341,INPUTS!$A$44:$G$103,7,0),SCENARIOS!$N$26)</f>
        <v>0.5</v>
      </c>
      <c r="AJ341" s="15">
        <f t="shared" si="116"/>
        <v>53964.5089144253</v>
      </c>
      <c r="AL341" t="str">
        <f t="shared" si="118"/>
        <v>Y</v>
      </c>
      <c r="AM341" s="21">
        <f t="shared" si="119"/>
        <v>107929.017828851</v>
      </c>
      <c r="BC341" s="2"/>
    </row>
    <row r="342" ht="15" customHeight="1" spans="1:55">
      <c r="A342" s="6" t="s">
        <v>1293</v>
      </c>
      <c r="B342" s="52" t="s">
        <v>406</v>
      </c>
      <c r="C342" s="52" t="s">
        <v>407</v>
      </c>
      <c r="D342" s="52" t="s">
        <v>929</v>
      </c>
      <c r="E342" s="10" t="s">
        <v>205</v>
      </c>
      <c r="F342" s="52" t="s">
        <v>408</v>
      </c>
      <c r="G342" s="52" t="s">
        <v>165</v>
      </c>
      <c r="H342" s="52" t="s">
        <v>623</v>
      </c>
      <c r="I342" s="52" t="s">
        <v>622</v>
      </c>
      <c r="J342" s="52" t="s">
        <v>181</v>
      </c>
      <c r="K342" s="52" t="s">
        <v>931</v>
      </c>
      <c r="L342" s="53" t="s">
        <v>293</v>
      </c>
      <c r="M342" s="13">
        <v>750</v>
      </c>
      <c r="N342" s="14">
        <f t="shared" si="117"/>
        <v>2.05479452054795</v>
      </c>
      <c r="O342" s="15">
        <v>9200</v>
      </c>
      <c r="P342" s="15">
        <f t="shared" si="109"/>
        <v>6900000</v>
      </c>
      <c r="Q342" s="16">
        <f>IFERROR(VLOOKUP(G342,SCENARIOS!$A$13:$E$18,5,0),0.025)</f>
        <v>0.03</v>
      </c>
      <c r="R342" s="52">
        <f>IFERROR(VLOOKUP(L342,INPUTS!$A$107:$B$120,2,0),0.0082)</f>
        <v>0.0079</v>
      </c>
      <c r="S342" s="52">
        <f t="shared" si="110"/>
        <v>72.68</v>
      </c>
      <c r="T342" s="15">
        <f t="shared" si="111"/>
        <v>54510</v>
      </c>
      <c r="U342" s="15">
        <f>T342/INPUTS!$B$7*1000</f>
        <v>68137500</v>
      </c>
      <c r="V342" s="15">
        <f>T342*INPUTS!$B$6</f>
        <v>172251.6</v>
      </c>
      <c r="W342" s="54" t="s">
        <v>396</v>
      </c>
      <c r="X342" s="54" t="s">
        <v>396</v>
      </c>
      <c r="Y342" s="67">
        <f>IFERROR(VLOOKUP(E342,INPUTS!$A$44:$B$103,2,0),0)</f>
        <v>0.02</v>
      </c>
      <c r="Z342" s="15">
        <f t="shared" si="113"/>
        <v>1090.2</v>
      </c>
      <c r="AA342" s="20">
        <f>IFERROR(VLOOKUP(E342,INPUTS!$A$44:$C$103,3,0),SCENARIOS!$J$26)</f>
        <v>0.06</v>
      </c>
      <c r="AB342" s="15">
        <f t="shared" si="120"/>
        <v>3791.52178740558</v>
      </c>
      <c r="AC342" s="20">
        <f>IFERROR(VLOOKUP($E342,INPUTS!$A$44:$G$103,4,0),SCENARIOS!$K$26)</f>
        <v>0.15</v>
      </c>
      <c r="AD342" s="15">
        <f t="shared" si="120"/>
        <v>10988.5322757072</v>
      </c>
      <c r="AE342" s="20">
        <f>IFERROR(VLOOKUP($E342,INPUTS!$A$44:$G$103,5,0),SCENARIOS!$L$26)</f>
        <v>0.3</v>
      </c>
      <c r="AF342" s="15">
        <f t="shared" si="120"/>
        <v>25477.4411636723</v>
      </c>
      <c r="AG342" s="20">
        <f>IFERROR(VLOOKUP($E342,INPUTS!$A$44:$G$103,6,0),SCENARIOS!$M$26)</f>
        <v>0.4</v>
      </c>
      <c r="AH342" s="15">
        <f t="shared" si="115"/>
        <v>39380.4493607319</v>
      </c>
      <c r="AI342" s="20">
        <f>IFERROR(VLOOKUP($E342,INPUTS!$A$44:$G$103,7,0),SCENARIOS!$N$26)</f>
        <v>0.5</v>
      </c>
      <c r="AJ342" s="15">
        <f t="shared" si="116"/>
        <v>57065.9174727256</v>
      </c>
      <c r="AL342" t="str">
        <f t="shared" si="118"/>
        <v>Y</v>
      </c>
      <c r="AM342" s="21">
        <f t="shared" si="119"/>
        <v>114131.834945451</v>
      </c>
      <c r="BC342" s="2"/>
    </row>
    <row r="343" ht="15" customHeight="1" spans="1:55">
      <c r="A343" s="24" t="s">
        <v>1294</v>
      </c>
      <c r="B343" s="52" t="s">
        <v>406</v>
      </c>
      <c r="C343" s="52" t="s">
        <v>407</v>
      </c>
      <c r="D343" s="52" t="s">
        <v>929</v>
      </c>
      <c r="E343" s="10" t="s">
        <v>205</v>
      </c>
      <c r="F343" s="52" t="s">
        <v>408</v>
      </c>
      <c r="G343" s="52" t="s">
        <v>165</v>
      </c>
      <c r="H343" s="52" t="s">
        <v>1248</v>
      </c>
      <c r="I343" s="52" t="s">
        <v>1249</v>
      </c>
      <c r="J343" s="52" t="s">
        <v>181</v>
      </c>
      <c r="K343" s="52" t="s">
        <v>931</v>
      </c>
      <c r="L343" s="53" t="s">
        <v>293</v>
      </c>
      <c r="M343" s="13">
        <v>563</v>
      </c>
      <c r="N343" s="14">
        <f t="shared" si="117"/>
        <v>1.54246575342466</v>
      </c>
      <c r="O343" s="15">
        <v>10300</v>
      </c>
      <c r="P343" s="15">
        <f t="shared" si="109"/>
        <v>5798900</v>
      </c>
      <c r="Q343" s="16">
        <f>IFERROR(VLOOKUP(G343,SCENARIOS!$A$13:$E$18,5,0),0.025)</f>
        <v>0.03</v>
      </c>
      <c r="R343" s="52">
        <f>IFERROR(VLOOKUP(L343,INPUTS!$A$107:$B$120,2,0),0.0082)</f>
        <v>0.0079</v>
      </c>
      <c r="S343" s="52">
        <f t="shared" si="110"/>
        <v>81.37</v>
      </c>
      <c r="T343" s="15">
        <f t="shared" si="111"/>
        <v>45811.31</v>
      </c>
      <c r="U343" s="15">
        <f>T343/INPUTS!$B$7*1000</f>
        <v>57264137.5</v>
      </c>
      <c r="V343" s="15">
        <f>T343*INPUTS!$B$6</f>
        <v>144763.7396</v>
      </c>
      <c r="W343" s="54" t="s">
        <v>396</v>
      </c>
      <c r="X343" s="54" t="s">
        <v>396</v>
      </c>
      <c r="Y343" s="67">
        <f>IFERROR(VLOOKUP(E343,INPUTS!$A$44:$B$103,2,0),0)</f>
        <v>0.02</v>
      </c>
      <c r="Z343" s="15">
        <f t="shared" si="113"/>
        <v>916.2262</v>
      </c>
      <c r="AA343" s="20">
        <f>IFERROR(VLOOKUP(E343,INPUTS!$A$44:$C$103,3,0),SCENARIOS!$J$26)</f>
        <v>0.06</v>
      </c>
      <c r="AB343" s="15">
        <f t="shared" si="120"/>
        <v>3186.47183956322</v>
      </c>
      <c r="AC343" s="20">
        <f>IFERROR(VLOOKUP($E343,INPUTS!$A$44:$G$103,4,0),SCENARIOS!$K$26)</f>
        <v>0.15</v>
      </c>
      <c r="AD343" s="15">
        <f t="shared" si="120"/>
        <v>9234.98548023167</v>
      </c>
      <c r="AE343" s="20">
        <f>IFERROR(VLOOKUP($E343,INPUTS!$A$44:$G$103,5,0),SCENARIOS!$L$26)</f>
        <v>0.3</v>
      </c>
      <c r="AF343" s="15">
        <f t="shared" si="120"/>
        <v>21411.758487539</v>
      </c>
      <c r="AG343" s="20">
        <f>IFERROR(VLOOKUP($E343,INPUTS!$A$44:$G$103,6,0),SCENARIOS!$M$26)</f>
        <v>0.4</v>
      </c>
      <c r="AH343" s="15">
        <f t="shared" si="115"/>
        <v>33096.1286663693</v>
      </c>
      <c r="AI343" s="20">
        <f>IFERROR(VLOOKUP($E343,INPUTS!$A$44:$G$103,7,0),SCENARIOS!$N$26)</f>
        <v>0.5</v>
      </c>
      <c r="AJ343" s="15">
        <f t="shared" si="116"/>
        <v>47959.3549032737</v>
      </c>
      <c r="AL343" t="str">
        <f t="shared" si="118"/>
        <v>N</v>
      </c>
      <c r="AM343" s="21">
        <f t="shared" si="119"/>
        <v>95918.7098065474</v>
      </c>
      <c r="BC343" s="2"/>
    </row>
    <row r="344" ht="15" customHeight="1" spans="1:55">
      <c r="A344" s="6" t="s">
        <v>1295</v>
      </c>
      <c r="B344" s="52" t="s">
        <v>406</v>
      </c>
      <c r="C344" s="52" t="s">
        <v>407</v>
      </c>
      <c r="D344" s="52" t="s">
        <v>929</v>
      </c>
      <c r="E344" s="10" t="s">
        <v>205</v>
      </c>
      <c r="F344" s="52" t="s">
        <v>408</v>
      </c>
      <c r="G344" s="52" t="s">
        <v>165</v>
      </c>
      <c r="H344" s="52" t="s">
        <v>751</v>
      </c>
      <c r="I344" s="52" t="s">
        <v>750</v>
      </c>
      <c r="J344" s="52" t="s">
        <v>181</v>
      </c>
      <c r="K344" s="52" t="s">
        <v>931</v>
      </c>
      <c r="L344" s="53" t="s">
        <v>293</v>
      </c>
      <c r="M344" s="13">
        <v>563</v>
      </c>
      <c r="N344" s="14">
        <f t="shared" si="117"/>
        <v>1.54246575342466</v>
      </c>
      <c r="O344" s="15">
        <v>11600</v>
      </c>
      <c r="P344" s="15">
        <f t="shared" si="109"/>
        <v>6530800</v>
      </c>
      <c r="Q344" s="16">
        <f>IFERROR(VLOOKUP(G344,SCENARIOS!$A$13:$E$18,5,0),0.025)</f>
        <v>0.03</v>
      </c>
      <c r="R344" s="52">
        <f>IFERROR(VLOOKUP(L344,INPUTS!$A$107:$B$120,2,0),0.0082)</f>
        <v>0.0079</v>
      </c>
      <c r="S344" s="52">
        <f t="shared" si="110"/>
        <v>91.64</v>
      </c>
      <c r="T344" s="15">
        <f t="shared" si="111"/>
        <v>51593.32</v>
      </c>
      <c r="U344" s="15">
        <f>T344/INPUTS!$B$7*1000</f>
        <v>64491650</v>
      </c>
      <c r="V344" s="15">
        <f>T344*INPUTS!$B$6</f>
        <v>163034.8912</v>
      </c>
      <c r="W344" s="54" t="s">
        <v>396</v>
      </c>
      <c r="X344" s="54" t="s">
        <v>396</v>
      </c>
      <c r="Y344" s="67">
        <f>IFERROR(VLOOKUP(E344,INPUTS!$A$44:$B$103,2,0),0)</f>
        <v>0.02</v>
      </c>
      <c r="Z344" s="15">
        <f t="shared" si="113"/>
        <v>1031.8664</v>
      </c>
      <c r="AA344" s="20">
        <f>IFERROR(VLOOKUP(E344,INPUTS!$A$44:$C$103,3,0),SCENARIOS!$J$26)</f>
        <v>0.06</v>
      </c>
      <c r="AB344" s="15">
        <f t="shared" si="120"/>
        <v>3588.64789698382</v>
      </c>
      <c r="AC344" s="20">
        <f>IFERROR(VLOOKUP($E344,INPUTS!$A$44:$G$103,4,0),SCENARIOS!$K$26)</f>
        <v>0.15</v>
      </c>
      <c r="AD344" s="15">
        <f t="shared" si="120"/>
        <v>10400.5661719114</v>
      </c>
      <c r="AE344" s="20">
        <f>IFERROR(VLOOKUP($E344,INPUTS!$A$44:$G$103,5,0),SCENARIOS!$L$26)</f>
        <v>0.3</v>
      </c>
      <c r="AF344" s="15">
        <f t="shared" si="120"/>
        <v>24114.213442277</v>
      </c>
      <c r="AG344" s="20">
        <f>IFERROR(VLOOKUP($E344,INPUTS!$A$44:$G$103,6,0),SCENARIOS!$M$26)</f>
        <v>0.4</v>
      </c>
      <c r="AH344" s="15">
        <f t="shared" si="115"/>
        <v>37273.3099543577</v>
      </c>
      <c r="AI344" s="20">
        <f>IFERROR(VLOOKUP($E344,INPUTS!$A$44:$G$103,7,0),SCENARIOS!$N$26)</f>
        <v>0.5</v>
      </c>
      <c r="AJ344" s="15">
        <f t="shared" si="116"/>
        <v>54012.4773667937</v>
      </c>
      <c r="AL344" t="str">
        <f t="shared" si="118"/>
        <v>N</v>
      </c>
      <c r="AM344" s="21">
        <f t="shared" si="119"/>
        <v>108024.954733587</v>
      </c>
      <c r="BC344" s="2"/>
    </row>
    <row r="345" ht="15" customHeight="1" spans="1:55">
      <c r="A345" s="24" t="s">
        <v>1296</v>
      </c>
      <c r="B345" s="52" t="s">
        <v>406</v>
      </c>
      <c r="C345" s="52" t="s">
        <v>407</v>
      </c>
      <c r="D345" s="52" t="s">
        <v>929</v>
      </c>
      <c r="E345" s="10" t="s">
        <v>205</v>
      </c>
      <c r="F345" s="52" t="s">
        <v>408</v>
      </c>
      <c r="G345" s="52" t="s">
        <v>165</v>
      </c>
      <c r="H345" s="52" t="s">
        <v>1314</v>
      </c>
      <c r="I345" s="52" t="s">
        <v>1315</v>
      </c>
      <c r="J345" s="52" t="s">
        <v>181</v>
      </c>
      <c r="K345" s="52" t="s">
        <v>931</v>
      </c>
      <c r="L345" s="53" t="s">
        <v>288</v>
      </c>
      <c r="M345" s="13">
        <v>375</v>
      </c>
      <c r="N345" s="14">
        <f t="shared" si="117"/>
        <v>1.02739726027397</v>
      </c>
      <c r="O345" s="15">
        <v>9300</v>
      </c>
      <c r="P345" s="15">
        <f t="shared" si="109"/>
        <v>3487500</v>
      </c>
      <c r="Q345" s="16">
        <f>IFERROR(VLOOKUP(G345,SCENARIOS!$A$13:$E$18,5,0),0.025)</f>
        <v>0.03</v>
      </c>
      <c r="R345" s="52">
        <f>IFERROR(VLOOKUP(L345,INPUTS!$A$107:$B$120,2,0),0.0082)</f>
        <v>0.0085</v>
      </c>
      <c r="S345" s="52">
        <f t="shared" si="110"/>
        <v>79.05</v>
      </c>
      <c r="T345" s="15">
        <f t="shared" si="111"/>
        <v>29643.75</v>
      </c>
      <c r="U345" s="15">
        <f>T345/INPUTS!$B$7*1000</f>
        <v>37054687.5</v>
      </c>
      <c r="V345" s="15">
        <f>T345*INPUTS!$B$6</f>
        <v>93674.25</v>
      </c>
      <c r="W345" s="54" t="s">
        <v>396</v>
      </c>
      <c r="X345" s="54" t="s">
        <v>396</v>
      </c>
      <c r="Y345" s="67">
        <f>IFERROR(VLOOKUP(E345,INPUTS!$A$44:$B$103,2,0),0)</f>
        <v>0.02</v>
      </c>
      <c r="Z345" s="15">
        <f t="shared" si="113"/>
        <v>592.875</v>
      </c>
      <c r="AA345" s="20">
        <f>IFERROR(VLOOKUP(E345,INPUTS!$A$44:$C$103,3,0),SCENARIOS!$J$26)</f>
        <v>0.06</v>
      </c>
      <c r="AB345" s="15">
        <f t="shared" si="120"/>
        <v>2061.91385040184</v>
      </c>
      <c r="AC345" s="20">
        <f>IFERROR(VLOOKUP($E345,INPUTS!$A$44:$G$103,4,0),SCENARIOS!$K$26)</f>
        <v>0.15</v>
      </c>
      <c r="AD345" s="15">
        <f t="shared" si="120"/>
        <v>5975.80817552735</v>
      </c>
      <c r="AE345" s="20">
        <f>IFERROR(VLOOKUP($E345,INPUTS!$A$44:$G$103,5,0),SCENARIOS!$L$26)</f>
        <v>0.3</v>
      </c>
      <c r="AF345" s="15">
        <f t="shared" si="120"/>
        <v>13855.1989817577</v>
      </c>
      <c r="AG345" s="20">
        <f>IFERROR(VLOOKUP($E345,INPUTS!$A$44:$G$103,6,0),SCENARIOS!$M$26)</f>
        <v>0.4</v>
      </c>
      <c r="AH345" s="15">
        <f t="shared" si="115"/>
        <v>21415.9639650926</v>
      </c>
      <c r="AI345" s="20">
        <f>IFERROR(VLOOKUP($E345,INPUTS!$A$44:$G$103,7,0),SCENARIOS!$N$26)</f>
        <v>0.5</v>
      </c>
      <c r="AJ345" s="15">
        <f t="shared" si="116"/>
        <v>31033.7147510936</v>
      </c>
      <c r="AL345" t="str">
        <f t="shared" si="118"/>
        <v>N</v>
      </c>
      <c r="AM345" s="21">
        <f t="shared" si="119"/>
        <v>62067.4295021871</v>
      </c>
      <c r="BC345" s="2"/>
    </row>
    <row r="346" ht="15" customHeight="1" spans="1:55">
      <c r="A346" s="6" t="s">
        <v>1297</v>
      </c>
      <c r="B346" s="52" t="s">
        <v>406</v>
      </c>
      <c r="C346" s="52" t="s">
        <v>407</v>
      </c>
      <c r="D346" s="52" t="s">
        <v>929</v>
      </c>
      <c r="E346" s="10" t="s">
        <v>205</v>
      </c>
      <c r="F346" s="52" t="s">
        <v>408</v>
      </c>
      <c r="G346" s="52" t="s">
        <v>165</v>
      </c>
      <c r="H346" s="52" t="s">
        <v>1317</v>
      </c>
      <c r="I346" s="52" t="s">
        <v>1318</v>
      </c>
      <c r="J346" s="52" t="s">
        <v>181</v>
      </c>
      <c r="K346" s="52" t="s">
        <v>931</v>
      </c>
      <c r="L346" s="53" t="s">
        <v>288</v>
      </c>
      <c r="M346" s="13">
        <v>375</v>
      </c>
      <c r="N346" s="14">
        <f t="shared" si="117"/>
        <v>1.02739726027397</v>
      </c>
      <c r="O346" s="15">
        <v>8600</v>
      </c>
      <c r="P346" s="15">
        <f t="shared" si="109"/>
        <v>3225000</v>
      </c>
      <c r="Q346" s="16">
        <f>IFERROR(VLOOKUP(G346,SCENARIOS!$A$13:$E$18,5,0),0.025)</f>
        <v>0.03</v>
      </c>
      <c r="R346" s="52">
        <f>IFERROR(VLOOKUP(L346,INPUTS!$A$107:$B$120,2,0),0.0082)</f>
        <v>0.0085</v>
      </c>
      <c r="S346" s="52">
        <f t="shared" si="110"/>
        <v>73.1</v>
      </c>
      <c r="T346" s="15">
        <f t="shared" si="111"/>
        <v>27412.5</v>
      </c>
      <c r="U346" s="15">
        <f>T346/INPUTS!$B$7*1000</f>
        <v>34265625</v>
      </c>
      <c r="V346" s="15">
        <f>T346*INPUTS!$B$6</f>
        <v>86623.5</v>
      </c>
      <c r="W346" s="54" t="s">
        <v>396</v>
      </c>
      <c r="X346" s="54" t="s">
        <v>396</v>
      </c>
      <c r="Y346" s="67">
        <f>IFERROR(VLOOKUP(E346,INPUTS!$A$44:$B$103,2,0),0)</f>
        <v>0.02</v>
      </c>
      <c r="Z346" s="15">
        <f t="shared" si="113"/>
        <v>548.25</v>
      </c>
      <c r="AA346" s="20">
        <f>IFERROR(VLOOKUP(E346,INPUTS!$A$44:$C$103,3,0),SCENARIOS!$J$26)</f>
        <v>0.06</v>
      </c>
      <c r="AB346" s="15">
        <f t="shared" si="120"/>
        <v>1906.71603370492</v>
      </c>
      <c r="AC346" s="20">
        <f>IFERROR(VLOOKUP($E346,INPUTS!$A$44:$G$103,4,0),SCENARIOS!$K$26)</f>
        <v>0.15</v>
      </c>
      <c r="AD346" s="15">
        <f t="shared" si="120"/>
        <v>5526.01616231561</v>
      </c>
      <c r="AE346" s="20">
        <f>IFERROR(VLOOKUP($E346,INPUTS!$A$44:$G$103,5,0),SCENARIOS!$L$26)</f>
        <v>0.3</v>
      </c>
      <c r="AF346" s="15">
        <f t="shared" si="120"/>
        <v>12812.3345422705</v>
      </c>
      <c r="AG346" s="20">
        <f>IFERROR(VLOOKUP($E346,INPUTS!$A$44:$G$103,6,0),SCENARIOS!$M$26)</f>
        <v>0.4</v>
      </c>
      <c r="AH346" s="15">
        <f t="shared" si="115"/>
        <v>19804.0096881501</v>
      </c>
      <c r="AI346" s="20">
        <f>IFERROR(VLOOKUP($E346,INPUTS!$A$44:$G$103,7,0),SCENARIOS!$N$26)</f>
        <v>0.5</v>
      </c>
      <c r="AJ346" s="15">
        <f t="shared" si="116"/>
        <v>28697.8437483231</v>
      </c>
      <c r="AL346" t="str">
        <f t="shared" si="118"/>
        <v>N</v>
      </c>
      <c r="AM346" s="21">
        <f t="shared" si="119"/>
        <v>57395.6874966461</v>
      </c>
      <c r="BC346" s="2"/>
    </row>
    <row r="347" ht="15" customHeight="1" spans="1:55">
      <c r="A347" s="24" t="s">
        <v>1298</v>
      </c>
      <c r="B347" s="52" t="s">
        <v>406</v>
      </c>
      <c r="C347" s="52" t="s">
        <v>407</v>
      </c>
      <c r="D347" s="52" t="s">
        <v>929</v>
      </c>
      <c r="E347" s="10" t="s">
        <v>205</v>
      </c>
      <c r="F347" s="52" t="s">
        <v>408</v>
      </c>
      <c r="G347" s="52" t="s">
        <v>165</v>
      </c>
      <c r="H347" s="52" t="s">
        <v>1320</v>
      </c>
      <c r="I347" s="52" t="s">
        <v>1321</v>
      </c>
      <c r="J347" s="52" t="s">
        <v>181</v>
      </c>
      <c r="K347" s="52" t="s">
        <v>931</v>
      </c>
      <c r="L347" s="53" t="s">
        <v>288</v>
      </c>
      <c r="M347" s="13">
        <v>375</v>
      </c>
      <c r="N347" s="14">
        <f t="shared" si="117"/>
        <v>1.02739726027397</v>
      </c>
      <c r="O347" s="15">
        <v>8700</v>
      </c>
      <c r="P347" s="15">
        <f t="shared" si="109"/>
        <v>3262500</v>
      </c>
      <c r="Q347" s="16">
        <f>IFERROR(VLOOKUP(G347,SCENARIOS!$A$13:$E$18,5,0),0.025)</f>
        <v>0.03</v>
      </c>
      <c r="R347" s="52">
        <f>IFERROR(VLOOKUP(L347,INPUTS!$A$107:$B$120,2,0),0.0082)</f>
        <v>0.0085</v>
      </c>
      <c r="S347" s="52">
        <f t="shared" si="110"/>
        <v>73.95</v>
      </c>
      <c r="T347" s="15">
        <f t="shared" si="111"/>
        <v>27731.25</v>
      </c>
      <c r="U347" s="15">
        <f>T347/INPUTS!$B$7*1000</f>
        <v>34664062.5</v>
      </c>
      <c r="V347" s="15">
        <f>T347*INPUTS!$B$6</f>
        <v>87630.75</v>
      </c>
      <c r="W347" s="54" t="s">
        <v>396</v>
      </c>
      <c r="X347" s="54" t="s">
        <v>396</v>
      </c>
      <c r="Y347" s="67">
        <f>IFERROR(VLOOKUP(E347,INPUTS!$A$44:$B$103,2,0),0)</f>
        <v>0.02</v>
      </c>
      <c r="Z347" s="15">
        <f t="shared" si="113"/>
        <v>554.625</v>
      </c>
      <c r="AA347" s="20">
        <f>IFERROR(VLOOKUP(E347,INPUTS!$A$44:$C$103,3,0),SCENARIOS!$J$26)</f>
        <v>0.06</v>
      </c>
      <c r="AB347" s="15">
        <f t="shared" si="120"/>
        <v>1928.88715037591</v>
      </c>
      <c r="AC347" s="20">
        <f>IFERROR(VLOOKUP($E347,INPUTS!$A$44:$G$103,4,0),SCENARIOS!$K$26)</f>
        <v>0.15</v>
      </c>
      <c r="AD347" s="15">
        <f t="shared" si="120"/>
        <v>5590.272164203</v>
      </c>
      <c r="AE347" s="20">
        <f>IFERROR(VLOOKUP($E347,INPUTS!$A$44:$G$103,5,0),SCENARIOS!$L$26)</f>
        <v>0.3</v>
      </c>
      <c r="AF347" s="15">
        <f t="shared" si="120"/>
        <v>12961.315176483</v>
      </c>
      <c r="AG347" s="20">
        <f>IFERROR(VLOOKUP($E347,INPUTS!$A$44:$G$103,6,0),SCENARIOS!$M$26)</f>
        <v>0.4</v>
      </c>
      <c r="AH347" s="15">
        <f t="shared" si="115"/>
        <v>20034.2888705705</v>
      </c>
      <c r="AI347" s="20">
        <f>IFERROR(VLOOKUP($E347,INPUTS!$A$44:$G$103,7,0),SCENARIOS!$N$26)</f>
        <v>0.5</v>
      </c>
      <c r="AJ347" s="15">
        <f t="shared" si="116"/>
        <v>29031.5396058617</v>
      </c>
      <c r="AL347" t="str">
        <f t="shared" si="118"/>
        <v>N</v>
      </c>
      <c r="AM347" s="21">
        <f t="shared" si="119"/>
        <v>58063.0792117234</v>
      </c>
      <c r="BC347" s="2"/>
    </row>
    <row r="348" ht="15" customHeight="1" spans="1:55">
      <c r="A348" s="6" t="s">
        <v>1299</v>
      </c>
      <c r="B348" s="52" t="s">
        <v>406</v>
      </c>
      <c r="C348" s="52" t="s">
        <v>407</v>
      </c>
      <c r="D348" s="52" t="s">
        <v>929</v>
      </c>
      <c r="E348" s="10" t="s">
        <v>205</v>
      </c>
      <c r="F348" s="52" t="s">
        <v>408</v>
      </c>
      <c r="G348" s="52" t="s">
        <v>165</v>
      </c>
      <c r="H348" s="52" t="s">
        <v>440</v>
      </c>
      <c r="I348" s="52" t="s">
        <v>439</v>
      </c>
      <c r="J348" s="52" t="s">
        <v>177</v>
      </c>
      <c r="K348" s="52" t="s">
        <v>931</v>
      </c>
      <c r="L348" s="53" t="s">
        <v>288</v>
      </c>
      <c r="M348" s="13">
        <v>563</v>
      </c>
      <c r="N348" s="14">
        <f t="shared" si="117"/>
        <v>1.54246575342466</v>
      </c>
      <c r="O348" s="15">
        <v>5700</v>
      </c>
      <c r="P348" s="15">
        <f t="shared" si="109"/>
        <v>3209100</v>
      </c>
      <c r="Q348" s="16">
        <f>IFERROR(VLOOKUP(G348,SCENARIOS!$A$13:$E$18,5,0),0.025)</f>
        <v>0.03</v>
      </c>
      <c r="R348" s="52">
        <f>IFERROR(VLOOKUP(L348,INPUTS!$A$107:$B$120,2,0),0.0082)</f>
        <v>0.0085</v>
      </c>
      <c r="S348" s="52">
        <f t="shared" si="110"/>
        <v>48.45</v>
      </c>
      <c r="T348" s="15">
        <f t="shared" si="111"/>
        <v>27277.35</v>
      </c>
      <c r="U348" s="15">
        <f>T348/INPUTS!$B$7*1000</f>
        <v>34096687.5</v>
      </c>
      <c r="V348" s="15">
        <f>T348*INPUTS!$B$6</f>
        <v>86196.426</v>
      </c>
      <c r="W348" s="54" t="s">
        <v>396</v>
      </c>
      <c r="X348" s="54" t="s">
        <v>396</v>
      </c>
      <c r="Y348" s="67">
        <f>IFERROR(VLOOKUP(E348,INPUTS!$A$44:$B$103,2,0),0)</f>
        <v>0.02</v>
      </c>
      <c r="Z348" s="15">
        <f t="shared" si="113"/>
        <v>545.547</v>
      </c>
      <c r="AA348" s="20">
        <f>IFERROR(VLOOKUP(E348,INPUTS!$A$44:$C$103,3,0),SCENARIOS!$J$26)</f>
        <v>0.06</v>
      </c>
      <c r="AB348" s="15">
        <f t="shared" si="120"/>
        <v>1897.31548023643</v>
      </c>
      <c r="AC348" s="20">
        <f>IFERROR(VLOOKUP($E348,INPUTS!$A$44:$G$103,4,0),SCENARIOS!$K$26)</f>
        <v>0.15</v>
      </c>
      <c r="AD348" s="15">
        <f t="shared" si="120"/>
        <v>5498.77161751536</v>
      </c>
      <c r="AE348" s="20">
        <f>IFERROR(VLOOKUP($E348,INPUTS!$A$44:$G$103,5,0),SCENARIOS!$L$26)</f>
        <v>0.3</v>
      </c>
      <c r="AF348" s="15">
        <f t="shared" si="120"/>
        <v>12749.1667533645</v>
      </c>
      <c r="AG348" s="20">
        <f>IFERROR(VLOOKUP($E348,INPUTS!$A$44:$G$103,6,0),SCENARIOS!$M$26)</f>
        <v>0.4</v>
      </c>
      <c r="AH348" s="15">
        <f t="shared" si="115"/>
        <v>19706.3713148039</v>
      </c>
      <c r="AI348" s="20">
        <f>IFERROR(VLOOKUP($E348,INPUTS!$A$44:$G$103,7,0),SCENARIOS!$N$26)</f>
        <v>0.5</v>
      </c>
      <c r="AJ348" s="15">
        <f t="shared" si="116"/>
        <v>28556.3567047267</v>
      </c>
      <c r="AL348" t="str">
        <f t="shared" si="118"/>
        <v>Y</v>
      </c>
      <c r="AM348" s="21">
        <f t="shared" si="119"/>
        <v>57112.7134094534</v>
      </c>
      <c r="BC348" s="2"/>
    </row>
    <row r="349" ht="15" customHeight="1" spans="1:55">
      <c r="A349" s="24" t="s">
        <v>1300</v>
      </c>
      <c r="B349" s="52" t="s">
        <v>406</v>
      </c>
      <c r="C349" s="52" t="s">
        <v>407</v>
      </c>
      <c r="D349" s="52" t="s">
        <v>929</v>
      </c>
      <c r="E349" s="10" t="s">
        <v>205</v>
      </c>
      <c r="F349" s="52" t="s">
        <v>408</v>
      </c>
      <c r="G349" s="52" t="s">
        <v>165</v>
      </c>
      <c r="H349" s="52" t="s">
        <v>448</v>
      </c>
      <c r="I349" s="52" t="s">
        <v>447</v>
      </c>
      <c r="J349" s="52" t="s">
        <v>177</v>
      </c>
      <c r="K349" s="52" t="s">
        <v>931</v>
      </c>
      <c r="L349" s="53" t="s">
        <v>288</v>
      </c>
      <c r="M349" s="13">
        <v>375</v>
      </c>
      <c r="N349" s="14">
        <f t="shared" si="117"/>
        <v>1.02739726027397</v>
      </c>
      <c r="O349" s="15">
        <v>5600</v>
      </c>
      <c r="P349" s="15">
        <f t="shared" si="109"/>
        <v>2100000</v>
      </c>
      <c r="Q349" s="16">
        <f>IFERROR(VLOOKUP(G349,SCENARIOS!$A$13:$E$18,5,0),0.025)</f>
        <v>0.03</v>
      </c>
      <c r="R349" s="52">
        <f>IFERROR(VLOOKUP(L349,INPUTS!$A$107:$B$120,2,0),0.0082)</f>
        <v>0.0085</v>
      </c>
      <c r="S349" s="52">
        <f t="shared" si="110"/>
        <v>47.6</v>
      </c>
      <c r="T349" s="15">
        <f t="shared" si="111"/>
        <v>17850</v>
      </c>
      <c r="U349" s="15">
        <f>T349/INPUTS!$B$7*1000</f>
        <v>22312500</v>
      </c>
      <c r="V349" s="15">
        <f>T349*INPUTS!$B$6</f>
        <v>56406</v>
      </c>
      <c r="W349" s="54" t="s">
        <v>396</v>
      </c>
      <c r="X349" s="54" t="s">
        <v>396</v>
      </c>
      <c r="Y349" s="67">
        <f>IFERROR(VLOOKUP(E349,INPUTS!$A$44:$B$103,2,0),0)</f>
        <v>0.02</v>
      </c>
      <c r="Z349" s="15">
        <f t="shared" si="113"/>
        <v>357</v>
      </c>
      <c r="AA349" s="20">
        <f>IFERROR(VLOOKUP(E349,INPUTS!$A$44:$C$103,3,0),SCENARIOS!$J$26)</f>
        <v>0.06</v>
      </c>
      <c r="AB349" s="15">
        <f t="shared" si="120"/>
        <v>1241.5825335753</v>
      </c>
      <c r="AC349" s="20">
        <f>IFERROR(VLOOKUP($E349,INPUTS!$A$44:$G$103,4,0),SCENARIOS!$K$26)</f>
        <v>0.15</v>
      </c>
      <c r="AD349" s="15">
        <f t="shared" si="120"/>
        <v>3598.33610569389</v>
      </c>
      <c r="AE349" s="20">
        <f>IFERROR(VLOOKUP($E349,INPUTS!$A$44:$G$103,5,0),SCENARIOS!$L$26)</f>
        <v>0.3</v>
      </c>
      <c r="AF349" s="15">
        <f t="shared" si="120"/>
        <v>8342.91551589709</v>
      </c>
      <c r="AG349" s="20">
        <f>IFERROR(VLOOKUP($E349,INPUTS!$A$44:$G$103,6,0),SCENARIOS!$M$26)</f>
        <v>0.4</v>
      </c>
      <c r="AH349" s="15">
        <f t="shared" si="115"/>
        <v>12895.6342155396</v>
      </c>
      <c r="AI349" s="20">
        <f>IFERROR(VLOOKUP($E349,INPUTS!$A$44:$G$103,7,0),SCENARIOS!$N$26)</f>
        <v>0.5</v>
      </c>
      <c r="AJ349" s="15">
        <f t="shared" si="116"/>
        <v>18686.9680221639</v>
      </c>
      <c r="AL349" t="str">
        <f t="shared" si="118"/>
        <v>Y</v>
      </c>
      <c r="AM349" s="21">
        <f t="shared" si="119"/>
        <v>37373.9360443277</v>
      </c>
      <c r="BC349" s="2"/>
    </row>
    <row r="350" ht="15" customHeight="1" spans="1:55">
      <c r="A350" s="6" t="s">
        <v>1302</v>
      </c>
      <c r="B350" s="52" t="s">
        <v>406</v>
      </c>
      <c r="C350" s="52" t="s">
        <v>407</v>
      </c>
      <c r="D350" s="52" t="s">
        <v>929</v>
      </c>
      <c r="E350" s="10" t="s">
        <v>205</v>
      </c>
      <c r="F350" s="52" t="s">
        <v>408</v>
      </c>
      <c r="G350" s="52" t="s">
        <v>165</v>
      </c>
      <c r="H350" s="52" t="s">
        <v>636</v>
      </c>
      <c r="I350" s="52" t="s">
        <v>635</v>
      </c>
      <c r="J350" s="52" t="s">
        <v>177</v>
      </c>
      <c r="K350" s="52" t="s">
        <v>931</v>
      </c>
      <c r="L350" s="53" t="s">
        <v>282</v>
      </c>
      <c r="M350" s="13">
        <v>563</v>
      </c>
      <c r="N350" s="14">
        <f t="shared" si="117"/>
        <v>1.54246575342466</v>
      </c>
      <c r="O350" s="15">
        <v>3600</v>
      </c>
      <c r="P350" s="15">
        <f t="shared" si="109"/>
        <v>2026800</v>
      </c>
      <c r="Q350" s="16">
        <f>IFERROR(VLOOKUP(G350,SCENARIOS!$A$13:$E$18,5,0),0.025)</f>
        <v>0.03</v>
      </c>
      <c r="R350" s="52">
        <f>IFERROR(VLOOKUP(L350,INPUTS!$A$107:$B$120,2,0),0.0082)</f>
        <v>0.0042</v>
      </c>
      <c r="S350" s="52">
        <f t="shared" si="110"/>
        <v>15.12</v>
      </c>
      <c r="T350" s="15">
        <f t="shared" si="111"/>
        <v>8512.56</v>
      </c>
      <c r="U350" s="15">
        <f>T350/INPUTS!$B$7*1000</f>
        <v>10640700</v>
      </c>
      <c r="V350" s="15">
        <f>T350*INPUTS!$B$6</f>
        <v>26899.6896</v>
      </c>
      <c r="W350" s="54" t="s">
        <v>396</v>
      </c>
      <c r="X350" s="54" t="s">
        <v>396</v>
      </c>
      <c r="Y350" s="67">
        <f>IFERROR(VLOOKUP(E350,INPUTS!$A$44:$B$103,2,0),0)</f>
        <v>0.02</v>
      </c>
      <c r="Z350" s="15">
        <f t="shared" si="113"/>
        <v>170.2512</v>
      </c>
      <c r="AA350" s="20">
        <f>IFERROR(VLOOKUP(E350,INPUTS!$A$44:$C$103,3,0),SCENARIOS!$J$26)</f>
        <v>0.06</v>
      </c>
      <c r="AB350" s="15">
        <f t="shared" si="120"/>
        <v>592.103406835392</v>
      </c>
      <c r="AC350" s="20">
        <f>IFERROR(VLOOKUP($E350,INPUTS!$A$44:$G$103,4,0),SCENARIOS!$K$26)</f>
        <v>0.15</v>
      </c>
      <c r="AD350" s="15">
        <f t="shared" si="120"/>
        <v>1716.02532212244</v>
      </c>
      <c r="AE350" s="20">
        <f>IFERROR(VLOOKUP($E350,INPUTS!$A$44:$G$103,5,0),SCENARIOS!$L$26)</f>
        <v>0.3</v>
      </c>
      <c r="AF350" s="15">
        <f t="shared" si="120"/>
        <v>3978.6873335577</v>
      </c>
      <c r="AG350" s="20">
        <f>IFERROR(VLOOKUP($E350,INPUTS!$A$44:$G$103,6,0),SCENARIOS!$M$26)</f>
        <v>0.4</v>
      </c>
      <c r="AH350" s="15">
        <f t="shared" si="115"/>
        <v>6149.85210071898</v>
      </c>
      <c r="AI350" s="20">
        <f>IFERROR(VLOOKUP($E350,INPUTS!$A$44:$G$103,7,0),SCENARIOS!$N$26)</f>
        <v>0.5</v>
      </c>
      <c r="AJ350" s="15">
        <f t="shared" si="116"/>
        <v>8911.70512642864</v>
      </c>
      <c r="AL350" t="str">
        <f t="shared" si="118"/>
        <v>N</v>
      </c>
      <c r="AM350" s="21">
        <f t="shared" si="119"/>
        <v>17823.4102528573</v>
      </c>
      <c r="BC350" s="2"/>
    </row>
    <row r="351" ht="15" customHeight="1" spans="1:55">
      <c r="A351" s="24" t="s">
        <v>1303</v>
      </c>
      <c r="B351" s="52" t="s">
        <v>406</v>
      </c>
      <c r="C351" s="52" t="s">
        <v>407</v>
      </c>
      <c r="D351" s="52" t="s">
        <v>929</v>
      </c>
      <c r="E351" s="10" t="s">
        <v>205</v>
      </c>
      <c r="F351" s="52" t="s">
        <v>408</v>
      </c>
      <c r="G351" s="52" t="s">
        <v>165</v>
      </c>
      <c r="H351" s="52" t="s">
        <v>648</v>
      </c>
      <c r="I351" s="52" t="s">
        <v>647</v>
      </c>
      <c r="J351" s="52" t="s">
        <v>177</v>
      </c>
      <c r="K351" s="52" t="s">
        <v>931</v>
      </c>
      <c r="L351" s="53" t="s">
        <v>279</v>
      </c>
      <c r="M351" s="13">
        <v>563</v>
      </c>
      <c r="N351" s="14">
        <f t="shared" si="117"/>
        <v>1.54246575342466</v>
      </c>
      <c r="O351" s="15">
        <v>1600</v>
      </c>
      <c r="P351" s="15">
        <f t="shared" si="109"/>
        <v>900800</v>
      </c>
      <c r="Q351" s="16">
        <f>IFERROR(VLOOKUP(G351,SCENARIOS!$A$13:$E$18,5,0),0.025)</f>
        <v>0.03</v>
      </c>
      <c r="R351" s="52">
        <f>IFERROR(VLOOKUP(L351,INPUTS!$A$107:$B$120,2,0),0.0082)</f>
        <v>0.0039</v>
      </c>
      <c r="S351" s="52">
        <f t="shared" si="110"/>
        <v>6.24</v>
      </c>
      <c r="T351" s="15">
        <f t="shared" si="111"/>
        <v>3513.12</v>
      </c>
      <c r="U351" s="15">
        <f>T351/INPUTS!$B$7*1000</f>
        <v>4391400</v>
      </c>
      <c r="V351" s="15">
        <f>T351*INPUTS!$B$6</f>
        <v>11101.4592</v>
      </c>
      <c r="W351" s="54" t="s">
        <v>396</v>
      </c>
      <c r="X351" s="54" t="s">
        <v>396</v>
      </c>
      <c r="Y351" s="67">
        <f>IFERROR(VLOOKUP(E351,INPUTS!$A$44:$B$103,2,0),0)</f>
        <v>0.02</v>
      </c>
      <c r="Z351" s="15">
        <f t="shared" si="113"/>
        <v>70.2624</v>
      </c>
      <c r="AA351" s="20">
        <f>IFERROR(VLOOKUP(E351,INPUTS!$A$44:$C$103,3,0),SCENARIOS!$J$26)</f>
        <v>0.06</v>
      </c>
      <c r="AB351" s="15">
        <f t="shared" si="120"/>
        <v>244.360136154289</v>
      </c>
      <c r="AC351" s="20">
        <f>IFERROR(VLOOKUP($E351,INPUTS!$A$44:$G$103,4,0),SCENARIOS!$K$26)</f>
        <v>0.15</v>
      </c>
      <c r="AD351" s="15">
        <f t="shared" si="120"/>
        <v>708.200926590213</v>
      </c>
      <c r="AE351" s="20">
        <f>IFERROR(VLOOKUP($E351,INPUTS!$A$44:$G$103,5,0),SCENARIOS!$L$26)</f>
        <v>0.3</v>
      </c>
      <c r="AF351" s="15">
        <f t="shared" si="120"/>
        <v>1641.99794718254</v>
      </c>
      <c r="AG351" s="20">
        <f>IFERROR(VLOOKUP($E351,INPUTS!$A$44:$G$103,6,0),SCENARIOS!$M$26)</f>
        <v>0.4</v>
      </c>
      <c r="AH351" s="15">
        <f t="shared" si="115"/>
        <v>2538.03420029672</v>
      </c>
      <c r="AI351" s="20">
        <f>IFERROR(VLOOKUP($E351,INPUTS!$A$44:$G$103,7,0),SCENARIOS!$N$26)</f>
        <v>0.5</v>
      </c>
      <c r="AJ351" s="15">
        <f t="shared" si="116"/>
        <v>3677.84656011341</v>
      </c>
      <c r="AL351" t="str">
        <f t="shared" si="118"/>
        <v>Y</v>
      </c>
      <c r="AM351" s="21">
        <f t="shared" si="119"/>
        <v>7355.69312022681</v>
      </c>
      <c r="BC351" s="2"/>
    </row>
    <row r="352" ht="15" customHeight="1" spans="1:55">
      <c r="A352" s="6" t="s">
        <v>1304</v>
      </c>
      <c r="B352" s="52" t="s">
        <v>406</v>
      </c>
      <c r="C352" s="52" t="s">
        <v>407</v>
      </c>
      <c r="D352" s="52" t="s">
        <v>929</v>
      </c>
      <c r="E352" s="10" t="s">
        <v>205</v>
      </c>
      <c r="F352" s="52" t="s">
        <v>408</v>
      </c>
      <c r="G352" s="52" t="s">
        <v>165</v>
      </c>
      <c r="H352" s="52" t="s">
        <v>234</v>
      </c>
      <c r="I352" s="52" t="s">
        <v>424</v>
      </c>
      <c r="J352" s="52" t="s">
        <v>173</v>
      </c>
      <c r="K352" s="52" t="s">
        <v>931</v>
      </c>
      <c r="L352" s="53" t="s">
        <v>293</v>
      </c>
      <c r="M352" s="13">
        <v>375</v>
      </c>
      <c r="N352" s="14">
        <f t="shared" si="117"/>
        <v>1.02739726027397</v>
      </c>
      <c r="O352" s="15">
        <v>12000</v>
      </c>
      <c r="P352" s="15">
        <f t="shared" si="109"/>
        <v>4500000</v>
      </c>
      <c r="Q352" s="16">
        <f>IFERROR(VLOOKUP(G352,SCENARIOS!$A$13:$E$18,5,0),0.025)</f>
        <v>0.03</v>
      </c>
      <c r="R352" s="52">
        <f>IFERROR(VLOOKUP(L352,INPUTS!$A$107:$B$120,2,0),0.0082)</f>
        <v>0.0079</v>
      </c>
      <c r="S352" s="52">
        <f t="shared" si="110"/>
        <v>94.8</v>
      </c>
      <c r="T352" s="15">
        <f t="shared" si="111"/>
        <v>35550</v>
      </c>
      <c r="U352" s="15">
        <f>T352/INPUTS!$B$7*1000</f>
        <v>44437500</v>
      </c>
      <c r="V352" s="15">
        <f>T352*INPUTS!$B$6</f>
        <v>112338</v>
      </c>
      <c r="W352" s="54" t="s">
        <v>396</v>
      </c>
      <c r="X352" s="54" t="s">
        <v>396</v>
      </c>
      <c r="Y352" s="67">
        <f>IFERROR(VLOOKUP(E352,INPUTS!$A$44:$B$103,2,0),0)</f>
        <v>0.02</v>
      </c>
      <c r="Z352" s="15">
        <f t="shared" si="113"/>
        <v>711</v>
      </c>
      <c r="AA352" s="20">
        <f>IFERROR(VLOOKUP(E352,INPUTS!$A$44:$C$103,3,0),SCENARIOS!$J$26)</f>
        <v>0.06</v>
      </c>
      <c r="AB352" s="15">
        <f t="shared" si="120"/>
        <v>2472.7316004819</v>
      </c>
      <c r="AC352" s="20">
        <f>IFERROR(VLOOKUP($E352,INPUTS!$A$44:$G$103,4,0),SCENARIOS!$K$26)</f>
        <v>0.15</v>
      </c>
      <c r="AD352" s="15">
        <f t="shared" si="120"/>
        <v>7166.43409285253</v>
      </c>
      <c r="AE352" s="20">
        <f>IFERROR(VLOOKUP($E352,INPUTS!$A$44:$G$103,5,0),SCENARIOS!$L$26)</f>
        <v>0.3</v>
      </c>
      <c r="AF352" s="15">
        <f t="shared" si="120"/>
        <v>16615.7224980472</v>
      </c>
      <c r="AG352" s="20">
        <f>IFERROR(VLOOKUP($E352,INPUTS!$A$44:$G$103,6,0),SCENARIOS!$M$26)</f>
        <v>0.4</v>
      </c>
      <c r="AH352" s="15">
        <f t="shared" si="115"/>
        <v>25682.9017569991</v>
      </c>
      <c r="AI352" s="20">
        <f>IFERROR(VLOOKUP($E352,INPUTS!$A$44:$G$103,7,0),SCENARIOS!$N$26)</f>
        <v>0.5</v>
      </c>
      <c r="AJ352" s="15">
        <f t="shared" si="116"/>
        <v>37216.9026996037</v>
      </c>
      <c r="AL352" t="str">
        <f t="shared" si="118"/>
        <v>N</v>
      </c>
      <c r="AM352" s="21">
        <f t="shared" si="119"/>
        <v>74433.8053992073</v>
      </c>
      <c r="BC352" s="2"/>
    </row>
    <row r="353" ht="15" customHeight="1" spans="1:55">
      <c r="A353" s="24" t="s">
        <v>1305</v>
      </c>
      <c r="B353" s="52" t="s">
        <v>406</v>
      </c>
      <c r="C353" s="52" t="s">
        <v>407</v>
      </c>
      <c r="D353" s="52" t="s">
        <v>929</v>
      </c>
      <c r="E353" s="10" t="s">
        <v>206</v>
      </c>
      <c r="F353" s="52" t="s">
        <v>408</v>
      </c>
      <c r="G353" s="52" t="s">
        <v>165</v>
      </c>
      <c r="H353" s="52" t="s">
        <v>245</v>
      </c>
      <c r="I353" s="52" t="s">
        <v>930</v>
      </c>
      <c r="J353" s="52" t="s">
        <v>169</v>
      </c>
      <c r="K353" s="52" t="s">
        <v>931</v>
      </c>
      <c r="L353" s="53" t="s">
        <v>288</v>
      </c>
      <c r="M353" s="13">
        <v>375</v>
      </c>
      <c r="N353" s="14">
        <f t="shared" si="117"/>
        <v>1.02739726027397</v>
      </c>
      <c r="O353" s="15">
        <v>6420</v>
      </c>
      <c r="P353" s="15">
        <f t="shared" si="109"/>
        <v>2407500</v>
      </c>
      <c r="Q353" s="16">
        <f>IFERROR(VLOOKUP(G353,SCENARIOS!$A$13:$E$18,5,0),0.025)</f>
        <v>0.03</v>
      </c>
      <c r="R353" s="52">
        <f>IFERROR(VLOOKUP(L353,INPUTS!$A$107:$B$120,2,0),0.0082)</f>
        <v>0.0085</v>
      </c>
      <c r="S353" s="52">
        <f t="shared" si="110"/>
        <v>54.57</v>
      </c>
      <c r="T353" s="15">
        <f t="shared" si="111"/>
        <v>20463.75</v>
      </c>
      <c r="U353" s="15">
        <f>T353/INPUTS!$B$7*1000</f>
        <v>25579687.5</v>
      </c>
      <c r="V353" s="15">
        <f>T353*INPUTS!$B$6</f>
        <v>64665.45</v>
      </c>
      <c r="W353" s="54" t="s">
        <v>396</v>
      </c>
      <c r="X353" s="54" t="s">
        <v>396</v>
      </c>
      <c r="Y353" s="67">
        <f>IFERROR(VLOOKUP(E353,INPUTS!$A$44:$B$103,2,0),0)</f>
        <v>0.02</v>
      </c>
      <c r="Z353" s="15">
        <f t="shared" si="113"/>
        <v>409.275</v>
      </c>
      <c r="AA353" s="20">
        <f>IFERROR(VLOOKUP(E353,INPUTS!$A$44:$C$103,3,0),SCENARIOS!$J$26)</f>
        <v>0.06</v>
      </c>
      <c r="AB353" s="15">
        <f t="shared" si="120"/>
        <v>1423.3856902774</v>
      </c>
      <c r="AC353" s="20">
        <f>IFERROR(VLOOKUP($E353,INPUTS!$A$44:$G$103,4,0),SCENARIOS!$K$26)</f>
        <v>0.15</v>
      </c>
      <c r="AD353" s="15">
        <f t="shared" si="120"/>
        <v>4125.23532117049</v>
      </c>
      <c r="AE353" s="20">
        <f>IFERROR(VLOOKUP($E353,INPUTS!$A$44:$G$103,5,0),SCENARIOS!$L$26)</f>
        <v>0.3</v>
      </c>
      <c r="AF353" s="15">
        <f t="shared" si="120"/>
        <v>9564.55671643917</v>
      </c>
      <c r="AG353" s="20">
        <f>IFERROR(VLOOKUP($E353,INPUTS!$A$44:$G$103,6,0),SCENARIOS!$M$26)</f>
        <v>0.4</v>
      </c>
      <c r="AH353" s="15">
        <f t="shared" si="115"/>
        <v>14783.9235113865</v>
      </c>
      <c r="AI353" s="20">
        <f>IFERROR(VLOOKUP($E353,INPUTS!$A$44:$G$103,7,0),SCENARIOS!$N$26)</f>
        <v>0.5</v>
      </c>
      <c r="AJ353" s="15">
        <f t="shared" si="116"/>
        <v>21423.2740539807</v>
      </c>
      <c r="AL353" t="str">
        <f t="shared" si="118"/>
        <v>Y</v>
      </c>
      <c r="AM353" s="21">
        <f t="shared" si="119"/>
        <v>42846.5481079614</v>
      </c>
      <c r="BC353" s="2"/>
    </row>
    <row r="354" ht="15" customHeight="1" spans="1:55">
      <c r="A354" s="6" t="s">
        <v>1306</v>
      </c>
      <c r="B354" s="52" t="s">
        <v>406</v>
      </c>
      <c r="C354" s="52" t="s">
        <v>407</v>
      </c>
      <c r="D354" s="52" t="s">
        <v>929</v>
      </c>
      <c r="E354" s="10" t="s">
        <v>206</v>
      </c>
      <c r="F354" s="52" t="s">
        <v>408</v>
      </c>
      <c r="G354" s="52" t="s">
        <v>165</v>
      </c>
      <c r="H354" s="52" t="s">
        <v>251</v>
      </c>
      <c r="I354" s="52" t="s">
        <v>930</v>
      </c>
      <c r="J354" s="52" t="s">
        <v>169</v>
      </c>
      <c r="K354" s="52" t="s">
        <v>931</v>
      </c>
      <c r="L354" s="53" t="s">
        <v>288</v>
      </c>
      <c r="M354" s="13">
        <v>375</v>
      </c>
      <c r="N354" s="14">
        <f t="shared" si="117"/>
        <v>1.02739726027397</v>
      </c>
      <c r="O354" s="15">
        <v>8220</v>
      </c>
      <c r="P354" s="15">
        <f t="shared" si="109"/>
        <v>3082500</v>
      </c>
      <c r="Q354" s="16">
        <f>IFERROR(VLOOKUP(G354,SCENARIOS!$A$13:$E$18,5,0),0.025)</f>
        <v>0.03</v>
      </c>
      <c r="R354" s="52">
        <f>IFERROR(VLOOKUP(L354,INPUTS!$A$107:$B$120,2,0),0.0082)</f>
        <v>0.0085</v>
      </c>
      <c r="S354" s="52">
        <f t="shared" si="110"/>
        <v>69.87</v>
      </c>
      <c r="T354" s="15">
        <f t="shared" si="111"/>
        <v>26201.25</v>
      </c>
      <c r="U354" s="15">
        <f>T354/INPUTS!$B$7*1000</f>
        <v>32751562.5</v>
      </c>
      <c r="V354" s="15">
        <f>T354*INPUTS!$B$6</f>
        <v>82795.95</v>
      </c>
      <c r="W354" s="54" t="s">
        <v>396</v>
      </c>
      <c r="X354" s="54" t="s">
        <v>396</v>
      </c>
      <c r="Y354" s="67">
        <f>IFERROR(VLOOKUP(E354,INPUTS!$A$44:$B$103,2,0),0)</f>
        <v>0.02</v>
      </c>
      <c r="Z354" s="15">
        <f t="shared" si="113"/>
        <v>524.025</v>
      </c>
      <c r="AA354" s="20">
        <f>IFERROR(VLOOKUP(E354,INPUTS!$A$44:$C$103,3,0),SCENARIOS!$J$26)</f>
        <v>0.06</v>
      </c>
      <c r="AB354" s="15">
        <f t="shared" si="120"/>
        <v>1822.46579035517</v>
      </c>
      <c r="AC354" s="20">
        <f>IFERROR(VLOOKUP($E354,INPUTS!$A$44:$G$103,4,0),SCENARIOS!$K$26)</f>
        <v>0.15</v>
      </c>
      <c r="AD354" s="15">
        <f t="shared" si="120"/>
        <v>5281.84335514353</v>
      </c>
      <c r="AE354" s="20">
        <f>IFERROR(VLOOKUP($E354,INPUTS!$A$44:$G$103,5,0),SCENARIOS!$L$26)</f>
        <v>0.3</v>
      </c>
      <c r="AF354" s="15">
        <f t="shared" si="120"/>
        <v>12246.2081322632</v>
      </c>
      <c r="AG354" s="20">
        <f>IFERROR(VLOOKUP($E354,INPUTS!$A$44:$G$103,6,0),SCENARIOS!$M$26)</f>
        <v>0.4</v>
      </c>
      <c r="AH354" s="15">
        <f t="shared" si="115"/>
        <v>18928.9487949528</v>
      </c>
      <c r="AI354" s="20">
        <f>IFERROR(VLOOKUP($E354,INPUTS!$A$44:$G$103,7,0),SCENARIOS!$N$26)</f>
        <v>0.5</v>
      </c>
      <c r="AJ354" s="15">
        <f t="shared" si="116"/>
        <v>27429.7994896762</v>
      </c>
      <c r="AL354" t="str">
        <f t="shared" si="118"/>
        <v>N</v>
      </c>
      <c r="AM354" s="21">
        <f t="shared" si="119"/>
        <v>54859.5989793525</v>
      </c>
      <c r="BC354" s="2"/>
    </row>
    <row r="355" ht="15" customHeight="1" spans="1:55">
      <c r="A355" s="24" t="s">
        <v>1307</v>
      </c>
      <c r="B355" s="52" t="s">
        <v>406</v>
      </c>
      <c r="C355" s="52" t="s">
        <v>407</v>
      </c>
      <c r="D355" s="52" t="s">
        <v>929</v>
      </c>
      <c r="E355" s="10" t="s">
        <v>206</v>
      </c>
      <c r="F355" s="52" t="s">
        <v>408</v>
      </c>
      <c r="G355" s="52" t="s">
        <v>165</v>
      </c>
      <c r="H355" s="52" t="s">
        <v>702</v>
      </c>
      <c r="I355" s="52" t="s">
        <v>701</v>
      </c>
      <c r="J355" s="52" t="s">
        <v>181</v>
      </c>
      <c r="K355" s="52" t="s">
        <v>931</v>
      </c>
      <c r="L355" s="53" t="s">
        <v>288</v>
      </c>
      <c r="M355" s="13">
        <v>375</v>
      </c>
      <c r="N355" s="14">
        <f t="shared" si="117"/>
        <v>1.02739726027397</v>
      </c>
      <c r="O355" s="15">
        <v>10600</v>
      </c>
      <c r="P355" s="15">
        <f t="shared" si="109"/>
        <v>3975000</v>
      </c>
      <c r="Q355" s="16">
        <f>IFERROR(VLOOKUP(G355,SCENARIOS!$A$13:$E$18,5,0),0.025)</f>
        <v>0.03</v>
      </c>
      <c r="R355" s="52">
        <f>IFERROR(VLOOKUP(L355,INPUTS!$A$107:$B$120,2,0),0.0082)</f>
        <v>0.0085</v>
      </c>
      <c r="S355" s="52">
        <f t="shared" si="110"/>
        <v>90.1</v>
      </c>
      <c r="T355" s="15">
        <f t="shared" si="111"/>
        <v>33787.5</v>
      </c>
      <c r="U355" s="15">
        <f>T355/INPUTS!$B$7*1000</f>
        <v>42234375</v>
      </c>
      <c r="V355" s="15">
        <f>T355*INPUTS!$B$6</f>
        <v>106768.5</v>
      </c>
      <c r="W355" s="54" t="s">
        <v>396</v>
      </c>
      <c r="X355" s="54" t="s">
        <v>396</v>
      </c>
      <c r="Y355" s="67">
        <f>IFERROR(VLOOKUP(E355,INPUTS!$A$44:$B$103,2,0),0)</f>
        <v>0.02</v>
      </c>
      <c r="Z355" s="15">
        <f t="shared" si="113"/>
        <v>675.75</v>
      </c>
      <c r="AA355" s="20">
        <f>IFERROR(VLOOKUP(E355,INPUTS!$A$44:$C$103,3,0),SCENARIOS!$J$26)</f>
        <v>0.06</v>
      </c>
      <c r="AB355" s="15">
        <f t="shared" si="120"/>
        <v>2350.13836712467</v>
      </c>
      <c r="AC355" s="20">
        <f>IFERROR(VLOOKUP($E355,INPUTS!$A$44:$G$103,4,0),SCENARIOS!$K$26)</f>
        <v>0.15</v>
      </c>
      <c r="AD355" s="15">
        <f t="shared" si="120"/>
        <v>6811.13620006343</v>
      </c>
      <c r="AE355" s="20">
        <f>IFERROR(VLOOKUP($E355,INPUTS!$A$44:$G$103,5,0),SCENARIOS!$L$26)</f>
        <v>0.3</v>
      </c>
      <c r="AF355" s="15">
        <f t="shared" si="120"/>
        <v>15791.9472265195</v>
      </c>
      <c r="AG355" s="20">
        <f>IFERROR(VLOOKUP($E355,INPUTS!$A$44:$G$103,6,0),SCENARIOS!$M$26)</f>
        <v>0.4</v>
      </c>
      <c r="AH355" s="15">
        <f t="shared" si="115"/>
        <v>24409.5933365571</v>
      </c>
      <c r="AI355" s="20">
        <f>IFERROR(VLOOKUP($E355,INPUTS!$A$44:$G$103,7,0),SCENARIOS!$N$26)</f>
        <v>0.5</v>
      </c>
      <c r="AJ355" s="15">
        <f t="shared" si="116"/>
        <v>35371.7608990959</v>
      </c>
      <c r="AL355" t="str">
        <f t="shared" si="118"/>
        <v>N</v>
      </c>
      <c r="AM355" s="21">
        <f t="shared" si="119"/>
        <v>70743.5217981918</v>
      </c>
      <c r="BC355" s="2"/>
    </row>
    <row r="356" ht="15" customHeight="1" spans="1:55">
      <c r="A356" s="6" t="s">
        <v>1308</v>
      </c>
      <c r="B356" s="52" t="s">
        <v>406</v>
      </c>
      <c r="C356" s="52" t="s">
        <v>407</v>
      </c>
      <c r="D356" s="52" t="s">
        <v>929</v>
      </c>
      <c r="E356" s="10" t="s">
        <v>206</v>
      </c>
      <c r="F356" s="52" t="s">
        <v>408</v>
      </c>
      <c r="G356" s="52" t="s">
        <v>165</v>
      </c>
      <c r="H356" s="52" t="s">
        <v>515</v>
      </c>
      <c r="I356" s="52" t="s">
        <v>514</v>
      </c>
      <c r="J356" s="52" t="s">
        <v>181</v>
      </c>
      <c r="K356" s="52" t="s">
        <v>931</v>
      </c>
      <c r="L356" s="53" t="s">
        <v>288</v>
      </c>
      <c r="M356" s="13">
        <v>375</v>
      </c>
      <c r="N356" s="14">
        <f t="shared" si="117"/>
        <v>1.02739726027397</v>
      </c>
      <c r="O356" s="15">
        <v>8980</v>
      </c>
      <c r="P356" s="15">
        <f t="shared" si="109"/>
        <v>3367500</v>
      </c>
      <c r="Q356" s="16">
        <f>IFERROR(VLOOKUP(G356,SCENARIOS!$A$13:$E$18,5,0),0.025)</f>
        <v>0.03</v>
      </c>
      <c r="R356" s="52">
        <f>IFERROR(VLOOKUP(L356,INPUTS!$A$107:$B$120,2,0),0.0082)</f>
        <v>0.0085</v>
      </c>
      <c r="S356" s="52">
        <f t="shared" si="110"/>
        <v>76.33</v>
      </c>
      <c r="T356" s="15">
        <f t="shared" si="111"/>
        <v>28623.75</v>
      </c>
      <c r="U356" s="15">
        <f>T356/INPUTS!$B$7*1000</f>
        <v>35779687.5</v>
      </c>
      <c r="V356" s="15">
        <f>T356*INPUTS!$B$6</f>
        <v>90451.05</v>
      </c>
      <c r="W356" s="54" t="s">
        <v>396</v>
      </c>
      <c r="X356" s="54" t="s">
        <v>396</v>
      </c>
      <c r="Y356" s="67">
        <f>IFERROR(VLOOKUP(E356,INPUTS!$A$44:$B$103,2,0),0)</f>
        <v>0.02</v>
      </c>
      <c r="Z356" s="15">
        <f t="shared" si="113"/>
        <v>572.475</v>
      </c>
      <c r="AA356" s="20">
        <f>IFERROR(VLOOKUP(E356,INPUTS!$A$44:$C$103,3,0),SCENARIOS!$J$26)</f>
        <v>0.06</v>
      </c>
      <c r="AB356" s="15">
        <f t="shared" ref="AB356:AF371" si="121">$T356*AA356*(1+$Q356)^AB$2</f>
        <v>1990.96627705468</v>
      </c>
      <c r="AC356" s="20">
        <f>IFERROR(VLOOKUP($E356,INPUTS!$A$44:$G$103,4,0),SCENARIOS!$K$26)</f>
        <v>0.15</v>
      </c>
      <c r="AD356" s="15">
        <f t="shared" si="121"/>
        <v>5770.1889694877</v>
      </c>
      <c r="AE356" s="20">
        <f>IFERROR(VLOOKUP($E356,INPUTS!$A$44:$G$103,5,0),SCENARIOS!$L$26)</f>
        <v>0.3</v>
      </c>
      <c r="AF356" s="15">
        <f t="shared" si="121"/>
        <v>13378.4609522778</v>
      </c>
      <c r="AG356" s="20">
        <f>IFERROR(VLOOKUP($E356,INPUTS!$A$44:$G$103,6,0),SCENARIOS!$M$26)</f>
        <v>0.4</v>
      </c>
      <c r="AH356" s="15">
        <f t="shared" si="115"/>
        <v>20679.0705813474</v>
      </c>
      <c r="AI356" s="20">
        <f>IFERROR(VLOOKUP($E356,INPUTS!$A$44:$G$103,7,0),SCENARIOS!$N$26)</f>
        <v>0.5</v>
      </c>
      <c r="AJ356" s="15">
        <f t="shared" si="116"/>
        <v>29965.8880069699</v>
      </c>
      <c r="AL356" t="str">
        <f t="shared" si="118"/>
        <v>N</v>
      </c>
      <c r="AM356" s="21">
        <f t="shared" si="119"/>
        <v>59931.7760139398</v>
      </c>
      <c r="BC356" s="2"/>
    </row>
    <row r="357" ht="15" customHeight="1" spans="1:55">
      <c r="A357" s="24" t="s">
        <v>1309</v>
      </c>
      <c r="B357" s="52" t="s">
        <v>406</v>
      </c>
      <c r="C357" s="52" t="s">
        <v>407</v>
      </c>
      <c r="D357" s="52" t="s">
        <v>929</v>
      </c>
      <c r="E357" s="10" t="s">
        <v>206</v>
      </c>
      <c r="F357" s="52" t="s">
        <v>408</v>
      </c>
      <c r="G357" s="52" t="s">
        <v>165</v>
      </c>
      <c r="H357" s="52" t="s">
        <v>452</v>
      </c>
      <c r="I357" s="52" t="s">
        <v>451</v>
      </c>
      <c r="J357" s="52" t="s">
        <v>181</v>
      </c>
      <c r="K357" s="52" t="s">
        <v>931</v>
      </c>
      <c r="L357" s="53" t="s">
        <v>288</v>
      </c>
      <c r="M357" s="13">
        <v>375</v>
      </c>
      <c r="N357" s="14">
        <f t="shared" si="117"/>
        <v>1.02739726027397</v>
      </c>
      <c r="O357" s="15">
        <v>9600</v>
      </c>
      <c r="P357" s="15">
        <f t="shared" si="109"/>
        <v>3600000</v>
      </c>
      <c r="Q357" s="16">
        <f>IFERROR(VLOOKUP(G357,SCENARIOS!$A$13:$E$18,5,0),0.025)</f>
        <v>0.03</v>
      </c>
      <c r="R357" s="52">
        <f>IFERROR(VLOOKUP(L357,INPUTS!$A$107:$B$120,2,0),0.0082)</f>
        <v>0.0085</v>
      </c>
      <c r="S357" s="52">
        <f t="shared" si="110"/>
        <v>81.6</v>
      </c>
      <c r="T357" s="15">
        <f t="shared" si="111"/>
        <v>30600</v>
      </c>
      <c r="U357" s="15">
        <f>T357/INPUTS!$B$7*1000</f>
        <v>38250000</v>
      </c>
      <c r="V357" s="15">
        <f>T357*INPUTS!$B$6</f>
        <v>96696</v>
      </c>
      <c r="W357" s="54" t="s">
        <v>521</v>
      </c>
      <c r="X357" s="54" t="s">
        <v>396</v>
      </c>
      <c r="Y357" s="67">
        <f>IFERROR(VLOOKUP(E357,INPUTS!$A$44:$B$103,2,0),0)</f>
        <v>0.02</v>
      </c>
      <c r="Z357" s="15">
        <f t="shared" si="113"/>
        <v>612</v>
      </c>
      <c r="AA357" s="20">
        <f>IFERROR(VLOOKUP(E357,INPUTS!$A$44:$C$103,3,0),SCENARIOS!$J$26)</f>
        <v>0.06</v>
      </c>
      <c r="AB357" s="15">
        <f t="shared" si="121"/>
        <v>2128.4272004148</v>
      </c>
      <c r="AC357" s="20">
        <f>IFERROR(VLOOKUP($E357,INPUTS!$A$44:$G$103,4,0),SCENARIOS!$K$26)</f>
        <v>0.15</v>
      </c>
      <c r="AD357" s="15">
        <f t="shared" si="121"/>
        <v>6168.57618118952</v>
      </c>
      <c r="AE357" s="20">
        <f>IFERROR(VLOOKUP($E357,INPUTS!$A$44:$G$103,5,0),SCENARIOS!$L$26)</f>
        <v>0.3</v>
      </c>
      <c r="AF357" s="15">
        <f t="shared" si="121"/>
        <v>14302.140884395</v>
      </c>
      <c r="AG357" s="20">
        <f>IFERROR(VLOOKUP($E357,INPUTS!$A$44:$G$103,6,0),SCENARIOS!$M$26)</f>
        <v>0.4</v>
      </c>
      <c r="AH357" s="15">
        <f t="shared" si="115"/>
        <v>22106.8015123536</v>
      </c>
      <c r="AI357" s="20">
        <f>IFERROR(VLOOKUP($E357,INPUTS!$A$44:$G$103,7,0),SCENARIOS!$N$26)</f>
        <v>0.5</v>
      </c>
      <c r="AJ357" s="15">
        <f t="shared" si="116"/>
        <v>32034.8023237095</v>
      </c>
      <c r="AL357" t="str">
        <f t="shared" si="118"/>
        <v>N</v>
      </c>
      <c r="AM357" s="21">
        <f t="shared" si="119"/>
        <v>64069.6046474189</v>
      </c>
      <c r="BC357" s="2"/>
    </row>
    <row r="358" ht="15" customHeight="1" spans="1:55">
      <c r="A358" s="6" t="s">
        <v>1310</v>
      </c>
      <c r="B358" s="52" t="s">
        <v>604</v>
      </c>
      <c r="C358" s="52" t="s">
        <v>605</v>
      </c>
      <c r="D358" s="52" t="s">
        <v>929</v>
      </c>
      <c r="E358" s="10" t="s">
        <v>213</v>
      </c>
      <c r="F358" s="52" t="s">
        <v>606</v>
      </c>
      <c r="G358" s="52" t="s">
        <v>165</v>
      </c>
      <c r="H358" s="52" t="s">
        <v>249</v>
      </c>
      <c r="I358" s="52" t="s">
        <v>930</v>
      </c>
      <c r="J358" s="52" t="s">
        <v>169</v>
      </c>
      <c r="K358" s="52" t="s">
        <v>931</v>
      </c>
      <c r="L358" s="53" t="s">
        <v>288</v>
      </c>
      <c r="M358" s="13">
        <v>336</v>
      </c>
      <c r="N358" s="14">
        <f t="shared" si="117"/>
        <v>0.920547945205479</v>
      </c>
      <c r="O358" s="15">
        <v>7130</v>
      </c>
      <c r="P358" s="15">
        <f t="shared" si="109"/>
        <v>2395680</v>
      </c>
      <c r="Q358" s="16">
        <f>IFERROR(VLOOKUP(G358,SCENARIOS!$A$13:$E$18,5,0),0.025)</f>
        <v>0.03</v>
      </c>
      <c r="R358" s="52">
        <f>IFERROR(VLOOKUP(L358,INPUTS!$A$107:$B$120,2,0),0.0082)</f>
        <v>0.0085</v>
      </c>
      <c r="S358" s="52">
        <f t="shared" si="110"/>
        <v>60.605</v>
      </c>
      <c r="T358" s="15">
        <f t="shared" si="111"/>
        <v>20363.28</v>
      </c>
      <c r="U358" s="15">
        <f>T358/INPUTS!$B$7*1000</f>
        <v>25454100</v>
      </c>
      <c r="V358" s="15">
        <f>T358*INPUTS!$B$6</f>
        <v>64347.9648</v>
      </c>
      <c r="W358" s="54" t="s">
        <v>396</v>
      </c>
      <c r="X358" s="54" t="s">
        <v>396</v>
      </c>
      <c r="Y358" s="67">
        <f>IFERROR(VLOOKUP(E358,INPUTS!$A$44:$B$103,2,0),0)</f>
        <v>0.02</v>
      </c>
      <c r="Z358" s="15">
        <f t="shared" si="113"/>
        <v>407.2656</v>
      </c>
      <c r="AA358" s="20">
        <f>IFERROR(VLOOKUP(E358,INPUTS!$A$44:$C$103,3,0),SCENARIOS!$J$26)</f>
        <v>0.06</v>
      </c>
      <c r="AB358" s="15">
        <f t="shared" si="121"/>
        <v>1416.3973543027</v>
      </c>
      <c r="AC358" s="20">
        <f>IFERROR(VLOOKUP($E358,INPUTS!$A$44:$G$103,4,0),SCENARIOS!$K$26)</f>
        <v>0.15</v>
      </c>
      <c r="AD358" s="15">
        <f t="shared" si="121"/>
        <v>4104.98182937559</v>
      </c>
      <c r="AE358" s="20">
        <f>IFERROR(VLOOKUP($E358,INPUTS!$A$44:$G$103,5,0),SCENARIOS!$L$26)</f>
        <v>0.3</v>
      </c>
      <c r="AF358" s="15">
        <f t="shared" si="121"/>
        <v>9517.5980205354</v>
      </c>
      <c r="AG358" s="20">
        <f>IFERROR(VLOOKUP($E358,INPUTS!$A$44:$G$103,6,0),SCENARIOS!$M$26)</f>
        <v>0.4</v>
      </c>
      <c r="AH358" s="15">
        <f t="shared" si="115"/>
        <v>14711.3395130876</v>
      </c>
      <c r="AI358" s="20">
        <f>IFERROR(VLOOKUP($E358,INPUTS!$A$44:$G$103,7,0),SCENARIOS!$N$26)</f>
        <v>0.5</v>
      </c>
      <c r="AJ358" s="15">
        <f t="shared" si="116"/>
        <v>21318.0931196845</v>
      </c>
      <c r="AL358" t="str">
        <f t="shared" si="118"/>
        <v>N</v>
      </c>
      <c r="AM358" s="21">
        <f t="shared" si="119"/>
        <v>42636.1862393691</v>
      </c>
      <c r="BC358" s="2"/>
    </row>
    <row r="359" ht="15" customHeight="1" spans="1:55">
      <c r="A359" s="24" t="s">
        <v>1311</v>
      </c>
      <c r="B359" s="52" t="s">
        <v>604</v>
      </c>
      <c r="C359" s="52" t="s">
        <v>605</v>
      </c>
      <c r="D359" s="52" t="s">
        <v>929</v>
      </c>
      <c r="E359" s="10" t="s">
        <v>213</v>
      </c>
      <c r="F359" s="52" t="s">
        <v>606</v>
      </c>
      <c r="G359" s="52" t="s">
        <v>165</v>
      </c>
      <c r="H359" s="52" t="s">
        <v>254</v>
      </c>
      <c r="I359" s="52" t="s">
        <v>930</v>
      </c>
      <c r="J359" s="52" t="s">
        <v>169</v>
      </c>
      <c r="K359" s="52" t="s">
        <v>931</v>
      </c>
      <c r="L359" s="53" t="s">
        <v>288</v>
      </c>
      <c r="M359" s="13">
        <v>336</v>
      </c>
      <c r="N359" s="14">
        <f t="shared" si="117"/>
        <v>0.920547945205479</v>
      </c>
      <c r="O359" s="15">
        <v>5400</v>
      </c>
      <c r="P359" s="15">
        <f t="shared" si="109"/>
        <v>1814400</v>
      </c>
      <c r="Q359" s="16">
        <f>IFERROR(VLOOKUP(G359,SCENARIOS!$A$13:$E$18,5,0),0.025)</f>
        <v>0.03</v>
      </c>
      <c r="R359" s="52">
        <f>IFERROR(VLOOKUP(L359,INPUTS!$A$107:$B$120,2,0),0.0082)</f>
        <v>0.0085</v>
      </c>
      <c r="S359" s="52">
        <f t="shared" si="110"/>
        <v>45.9</v>
      </c>
      <c r="T359" s="15">
        <f t="shared" si="111"/>
        <v>15422.4</v>
      </c>
      <c r="U359" s="15">
        <f>T359/INPUTS!$B$7*1000</f>
        <v>19278000</v>
      </c>
      <c r="V359" s="15">
        <f>T359*INPUTS!$B$6</f>
        <v>48734.784</v>
      </c>
      <c r="W359" s="54" t="s">
        <v>396</v>
      </c>
      <c r="X359" s="54" t="s">
        <v>396</v>
      </c>
      <c r="Y359" s="67">
        <f>IFERROR(VLOOKUP(E359,INPUTS!$A$44:$B$103,2,0),0)</f>
        <v>0.02</v>
      </c>
      <c r="Z359" s="15">
        <f t="shared" si="113"/>
        <v>308.448</v>
      </c>
      <c r="AA359" s="20">
        <f>IFERROR(VLOOKUP(E359,INPUTS!$A$44:$C$103,3,0),SCENARIOS!$J$26)</f>
        <v>0.06</v>
      </c>
      <c r="AB359" s="15">
        <f t="shared" si="121"/>
        <v>1072.72730900906</v>
      </c>
      <c r="AC359" s="20">
        <f>IFERROR(VLOOKUP($E359,INPUTS!$A$44:$G$103,4,0),SCENARIOS!$K$26)</f>
        <v>0.15</v>
      </c>
      <c r="AD359" s="15">
        <f t="shared" si="121"/>
        <v>3108.96239531952</v>
      </c>
      <c r="AE359" s="20">
        <f>IFERROR(VLOOKUP($E359,INPUTS!$A$44:$G$103,5,0),SCENARIOS!$L$26)</f>
        <v>0.3</v>
      </c>
      <c r="AF359" s="15">
        <f t="shared" si="121"/>
        <v>7208.27900573509</v>
      </c>
      <c r="AG359" s="20">
        <f>IFERROR(VLOOKUP($E359,INPUTS!$A$44:$G$103,6,0),SCENARIOS!$M$26)</f>
        <v>0.4</v>
      </c>
      <c r="AH359" s="15">
        <f t="shared" si="115"/>
        <v>11141.8279622262</v>
      </c>
      <c r="AI359" s="20">
        <f>IFERROR(VLOOKUP($E359,INPUTS!$A$44:$G$103,7,0),SCENARIOS!$N$26)</f>
        <v>0.5</v>
      </c>
      <c r="AJ359" s="15">
        <f t="shared" si="116"/>
        <v>16145.5403711496</v>
      </c>
      <c r="AL359" t="str">
        <f t="shared" si="118"/>
        <v>Y</v>
      </c>
      <c r="AM359" s="21">
        <f t="shared" si="119"/>
        <v>32291.0807422991</v>
      </c>
      <c r="BC359" s="2"/>
    </row>
    <row r="360" ht="15" customHeight="1" spans="1:55">
      <c r="A360" s="6" t="s">
        <v>1312</v>
      </c>
      <c r="B360" s="52" t="s">
        <v>604</v>
      </c>
      <c r="C360" s="52" t="s">
        <v>605</v>
      </c>
      <c r="D360" s="52" t="s">
        <v>929</v>
      </c>
      <c r="E360" s="10" t="s">
        <v>213</v>
      </c>
      <c r="F360" s="52" t="s">
        <v>606</v>
      </c>
      <c r="G360" s="52" t="s">
        <v>165</v>
      </c>
      <c r="H360" s="52" t="s">
        <v>255</v>
      </c>
      <c r="I360" s="52" t="s">
        <v>930</v>
      </c>
      <c r="J360" s="52" t="s">
        <v>169</v>
      </c>
      <c r="K360" s="52" t="s">
        <v>931</v>
      </c>
      <c r="L360" s="53" t="s">
        <v>288</v>
      </c>
      <c r="M360" s="13">
        <v>336</v>
      </c>
      <c r="N360" s="14">
        <f t="shared" si="117"/>
        <v>0.920547945205479</v>
      </c>
      <c r="O360" s="15">
        <v>5710</v>
      </c>
      <c r="P360" s="15">
        <f t="shared" si="109"/>
        <v>1918560</v>
      </c>
      <c r="Q360" s="16">
        <f>IFERROR(VLOOKUP(G360,SCENARIOS!$A$13:$E$18,5,0),0.025)</f>
        <v>0.03</v>
      </c>
      <c r="R360" s="52">
        <f>IFERROR(VLOOKUP(L360,INPUTS!$A$107:$B$120,2,0),0.0082)</f>
        <v>0.0085</v>
      </c>
      <c r="S360" s="52">
        <f t="shared" si="110"/>
        <v>48.535</v>
      </c>
      <c r="T360" s="15">
        <f t="shared" si="111"/>
        <v>16307.76</v>
      </c>
      <c r="U360" s="15">
        <f>T360/INPUTS!$B$7*1000</f>
        <v>20384700</v>
      </c>
      <c r="V360" s="15">
        <f>T360*INPUTS!$B$6</f>
        <v>51532.5216</v>
      </c>
      <c r="W360" s="54" t="s">
        <v>396</v>
      </c>
      <c r="X360" s="54" t="s">
        <v>396</v>
      </c>
      <c r="Y360" s="67">
        <f>IFERROR(VLOOKUP(E360,INPUTS!$A$44:$B$103,2,0),0)</f>
        <v>0.02</v>
      </c>
      <c r="Z360" s="15">
        <f t="shared" si="113"/>
        <v>326.1552</v>
      </c>
      <c r="AA360" s="20">
        <f>IFERROR(VLOOKUP(E360,INPUTS!$A$44:$C$103,3,0),SCENARIOS!$J$26)</f>
        <v>0.06</v>
      </c>
      <c r="AB360" s="15">
        <f t="shared" si="121"/>
        <v>1134.30980267439</v>
      </c>
      <c r="AC360" s="20">
        <f>IFERROR(VLOOKUP($E360,INPUTS!$A$44:$G$103,4,0),SCENARIOS!$K$26)</f>
        <v>0.15</v>
      </c>
      <c r="AD360" s="15">
        <f t="shared" si="121"/>
        <v>3287.43986616193</v>
      </c>
      <c r="AE360" s="20">
        <f>IFERROR(VLOOKUP($E360,INPUTS!$A$44:$G$103,5,0),SCENARIOS!$L$26)</f>
        <v>0.3</v>
      </c>
      <c r="AF360" s="15">
        <f t="shared" si="121"/>
        <v>7622.08761532358</v>
      </c>
      <c r="AG360" s="20">
        <f>IFERROR(VLOOKUP($E360,INPUTS!$A$44:$G$103,6,0),SCENARIOS!$M$26)</f>
        <v>0.4</v>
      </c>
      <c r="AH360" s="15">
        <f t="shared" si="115"/>
        <v>11781.451419317</v>
      </c>
      <c r="AI360" s="20">
        <f>IFERROR(VLOOKUP($E360,INPUTS!$A$44:$G$103,7,0),SCENARIOS!$N$26)</f>
        <v>0.5</v>
      </c>
      <c r="AJ360" s="15">
        <f t="shared" si="116"/>
        <v>17072.4139850489</v>
      </c>
      <c r="AL360" t="str">
        <f t="shared" si="118"/>
        <v>Y</v>
      </c>
      <c r="AM360" s="21">
        <f t="shared" si="119"/>
        <v>34144.8279700978</v>
      </c>
      <c r="BC360" s="2"/>
    </row>
    <row r="361" ht="15" customHeight="1" spans="1:55">
      <c r="A361" s="24" t="s">
        <v>1313</v>
      </c>
      <c r="B361" s="52" t="s">
        <v>604</v>
      </c>
      <c r="C361" s="52" t="s">
        <v>605</v>
      </c>
      <c r="D361" s="52" t="s">
        <v>929</v>
      </c>
      <c r="E361" s="10" t="s">
        <v>213</v>
      </c>
      <c r="F361" s="52" t="s">
        <v>606</v>
      </c>
      <c r="G361" s="52" t="s">
        <v>165</v>
      </c>
      <c r="H361" s="52" t="s">
        <v>615</v>
      </c>
      <c r="I361" s="52" t="s">
        <v>614</v>
      </c>
      <c r="J361" s="52" t="s">
        <v>169</v>
      </c>
      <c r="K361" s="52" t="s">
        <v>931</v>
      </c>
      <c r="L361" s="53" t="s">
        <v>288</v>
      </c>
      <c r="M361" s="13">
        <v>223</v>
      </c>
      <c r="N361" s="14">
        <f t="shared" si="117"/>
        <v>0.610958904109589</v>
      </c>
      <c r="O361" s="15">
        <v>5800</v>
      </c>
      <c r="P361" s="15">
        <f t="shared" si="109"/>
        <v>1293400</v>
      </c>
      <c r="Q361" s="16">
        <f>IFERROR(VLOOKUP(G361,SCENARIOS!$A$13:$E$18,5,0),0.025)</f>
        <v>0.03</v>
      </c>
      <c r="R361" s="52">
        <f>IFERROR(VLOOKUP(L361,INPUTS!$A$107:$B$120,2,0),0.0082)</f>
        <v>0.0085</v>
      </c>
      <c r="S361" s="52">
        <f t="shared" si="110"/>
        <v>49.3</v>
      </c>
      <c r="T361" s="15">
        <f t="shared" si="111"/>
        <v>10993.9</v>
      </c>
      <c r="U361" s="15">
        <f>T361/INPUTS!$B$7*1000</f>
        <v>13742375</v>
      </c>
      <c r="V361" s="15">
        <f>T361*INPUTS!$B$6</f>
        <v>34740.724</v>
      </c>
      <c r="W361" s="54" t="s">
        <v>396</v>
      </c>
      <c r="X361" s="54" t="s">
        <v>396</v>
      </c>
      <c r="Y361" s="67">
        <f>IFERROR(VLOOKUP(E361,INPUTS!$A$44:$B$103,2,0),0)</f>
        <v>0.02</v>
      </c>
      <c r="Z361" s="15">
        <f t="shared" si="113"/>
        <v>219.878</v>
      </c>
      <c r="AA361" s="20">
        <f>IFERROR(VLOOKUP(E361,INPUTS!$A$44:$C$103,3,0),SCENARIOS!$J$26)</f>
        <v>0.06</v>
      </c>
      <c r="AB361" s="15">
        <f t="shared" si="121"/>
        <v>764.696594726806</v>
      </c>
      <c r="AC361" s="20">
        <f>IFERROR(VLOOKUP($E361,INPUTS!$A$44:$G$103,4,0),SCENARIOS!$K$26)</f>
        <v>0.15</v>
      </c>
      <c r="AD361" s="15">
        <f t="shared" si="121"/>
        <v>2216.2323424307</v>
      </c>
      <c r="AE361" s="20">
        <f>IFERROR(VLOOKUP($E361,INPUTS!$A$44:$G$103,5,0),SCENARIOS!$L$26)</f>
        <v>0.3</v>
      </c>
      <c r="AF361" s="15">
        <f t="shared" si="121"/>
        <v>5138.44139441014</v>
      </c>
      <c r="AG361" s="20">
        <f>IFERROR(VLOOKUP($E361,INPUTS!$A$44:$G$103,6,0),SCENARIOS!$M$26)</f>
        <v>0.4</v>
      </c>
      <c r="AH361" s="15">
        <f t="shared" si="115"/>
        <v>7942.48252113283</v>
      </c>
      <c r="AI361" s="20">
        <f>IFERROR(VLOOKUP($E361,INPUTS!$A$44:$G$103,7,0),SCENARIOS!$N$26)</f>
        <v>0.5</v>
      </c>
      <c r="AJ361" s="15">
        <f t="shared" si="116"/>
        <v>11509.3925904127</v>
      </c>
      <c r="AL361" t="str">
        <f t="shared" si="118"/>
        <v>N</v>
      </c>
      <c r="AM361" s="21">
        <f t="shared" si="119"/>
        <v>23018.7851808255</v>
      </c>
      <c r="BC361" s="2"/>
    </row>
    <row r="362" ht="15" customHeight="1" spans="1:55">
      <c r="A362" s="6" t="s">
        <v>1316</v>
      </c>
      <c r="B362" s="52" t="s">
        <v>604</v>
      </c>
      <c r="C362" s="52" t="s">
        <v>605</v>
      </c>
      <c r="D362" s="52" t="s">
        <v>929</v>
      </c>
      <c r="E362" s="10" t="s">
        <v>213</v>
      </c>
      <c r="F362" s="52" t="s">
        <v>606</v>
      </c>
      <c r="G362" s="52" t="s">
        <v>165</v>
      </c>
      <c r="H362" s="52" t="s">
        <v>731</v>
      </c>
      <c r="I362" s="52" t="s">
        <v>614</v>
      </c>
      <c r="J362" s="52" t="s">
        <v>169</v>
      </c>
      <c r="K362" s="52" t="s">
        <v>931</v>
      </c>
      <c r="L362" s="53" t="s">
        <v>288</v>
      </c>
      <c r="M362" s="13">
        <v>223</v>
      </c>
      <c r="N362" s="14">
        <f t="shared" si="117"/>
        <v>0.610958904109589</v>
      </c>
      <c r="O362" s="15">
        <v>5400</v>
      </c>
      <c r="P362" s="15">
        <f t="shared" si="109"/>
        <v>1204200</v>
      </c>
      <c r="Q362" s="16">
        <f>IFERROR(VLOOKUP(G362,SCENARIOS!$A$13:$E$18,5,0),0.025)</f>
        <v>0.03</v>
      </c>
      <c r="R362" s="52">
        <f>IFERROR(VLOOKUP(L362,INPUTS!$A$107:$B$120,2,0),0.0082)</f>
        <v>0.0085</v>
      </c>
      <c r="S362" s="52">
        <f t="shared" si="110"/>
        <v>45.9</v>
      </c>
      <c r="T362" s="15">
        <f t="shared" si="111"/>
        <v>10235.7</v>
      </c>
      <c r="U362" s="15">
        <f>T362/INPUTS!$B$7*1000</f>
        <v>12794625</v>
      </c>
      <c r="V362" s="15">
        <f>T362*INPUTS!$B$6</f>
        <v>32344.812</v>
      </c>
      <c r="W362" s="54" t="s">
        <v>396</v>
      </c>
      <c r="X362" s="54" t="s">
        <v>396</v>
      </c>
      <c r="Y362" s="67">
        <f>IFERROR(VLOOKUP(E362,INPUTS!$A$44:$B$103,2,0),0)</f>
        <v>0.02</v>
      </c>
      <c r="Z362" s="15">
        <f t="shared" si="113"/>
        <v>204.714</v>
      </c>
      <c r="AA362" s="20">
        <f>IFERROR(VLOOKUP(E362,INPUTS!$A$44:$C$103,3,0),SCENARIOS!$J$26)</f>
        <v>0.06</v>
      </c>
      <c r="AB362" s="15">
        <f t="shared" si="121"/>
        <v>711.958898538751</v>
      </c>
      <c r="AC362" s="20">
        <f>IFERROR(VLOOKUP($E362,INPUTS!$A$44:$G$103,4,0),SCENARIOS!$K$26)</f>
        <v>0.15</v>
      </c>
      <c r="AD362" s="15">
        <f t="shared" si="121"/>
        <v>2063.38873260789</v>
      </c>
      <c r="AE362" s="20">
        <f>IFERROR(VLOOKUP($E362,INPUTS!$A$44:$G$103,5,0),SCENARIOS!$L$26)</f>
        <v>0.3</v>
      </c>
      <c r="AF362" s="15">
        <f t="shared" si="121"/>
        <v>4784.06612583013</v>
      </c>
      <c r="AG362" s="20">
        <f>IFERROR(VLOOKUP($E362,INPUTS!$A$44:$G$103,6,0),SCENARIOS!$M$26)</f>
        <v>0.4</v>
      </c>
      <c r="AH362" s="15">
        <f t="shared" si="115"/>
        <v>7394.72510588229</v>
      </c>
      <c r="AI362" s="20">
        <f>IFERROR(VLOOKUP($E362,INPUTS!$A$44:$G$103,7,0),SCENARIOS!$N$26)</f>
        <v>0.5</v>
      </c>
      <c r="AJ362" s="15">
        <f t="shared" si="116"/>
        <v>10715.6413772808</v>
      </c>
      <c r="AL362" t="str">
        <f t="shared" si="118"/>
        <v>Y</v>
      </c>
      <c r="AM362" s="21">
        <f t="shared" si="119"/>
        <v>21431.2827545616</v>
      </c>
      <c r="BC362" s="2"/>
    </row>
    <row r="363" ht="15" customHeight="1" spans="1:55">
      <c r="A363" s="24" t="s">
        <v>1319</v>
      </c>
      <c r="B363" s="52" t="s">
        <v>604</v>
      </c>
      <c r="C363" s="52" t="s">
        <v>605</v>
      </c>
      <c r="D363" s="52" t="s">
        <v>929</v>
      </c>
      <c r="E363" s="10" t="s">
        <v>213</v>
      </c>
      <c r="F363" s="52" t="s">
        <v>606</v>
      </c>
      <c r="G363" s="52" t="s">
        <v>165</v>
      </c>
      <c r="H363" s="52" t="s">
        <v>702</v>
      </c>
      <c r="I363" s="52" t="s">
        <v>701</v>
      </c>
      <c r="J363" s="52" t="s">
        <v>181</v>
      </c>
      <c r="K363" s="52" t="s">
        <v>931</v>
      </c>
      <c r="L363" s="53" t="s">
        <v>288</v>
      </c>
      <c r="M363" s="13">
        <v>336</v>
      </c>
      <c r="N363" s="14">
        <f t="shared" si="117"/>
        <v>0.920547945205479</v>
      </c>
      <c r="O363" s="15">
        <v>10200</v>
      </c>
      <c r="P363" s="15">
        <f t="shared" si="109"/>
        <v>3427200</v>
      </c>
      <c r="Q363" s="16">
        <f>IFERROR(VLOOKUP(G363,SCENARIOS!$A$13:$E$18,5,0),0.025)</f>
        <v>0.03</v>
      </c>
      <c r="R363" s="52">
        <f>IFERROR(VLOOKUP(L363,INPUTS!$A$107:$B$120,2,0),0.0082)</f>
        <v>0.0085</v>
      </c>
      <c r="S363" s="52">
        <f t="shared" si="110"/>
        <v>86.7</v>
      </c>
      <c r="T363" s="15">
        <f t="shared" si="111"/>
        <v>29131.2</v>
      </c>
      <c r="U363" s="15">
        <f>T363/INPUTS!$B$7*1000</f>
        <v>36414000</v>
      </c>
      <c r="V363" s="15">
        <f>T363*INPUTS!$B$6</f>
        <v>92054.592</v>
      </c>
      <c r="W363" s="54" t="s">
        <v>396</v>
      </c>
      <c r="X363" s="54" t="s">
        <v>396</v>
      </c>
      <c r="Y363" s="67">
        <f>IFERROR(VLOOKUP(E363,INPUTS!$A$44:$B$103,2,0),0)</f>
        <v>0.02</v>
      </c>
      <c r="Z363" s="15">
        <f t="shared" si="113"/>
        <v>582.624</v>
      </c>
      <c r="AA363" s="20">
        <f>IFERROR(VLOOKUP(E363,INPUTS!$A$44:$C$103,3,0),SCENARIOS!$J$26)</f>
        <v>0.06</v>
      </c>
      <c r="AB363" s="15">
        <f t="shared" si="121"/>
        <v>2026.26269479489</v>
      </c>
      <c r="AC363" s="20">
        <f>IFERROR(VLOOKUP($E363,INPUTS!$A$44:$G$103,4,0),SCENARIOS!$K$26)</f>
        <v>0.15</v>
      </c>
      <c r="AD363" s="15">
        <f t="shared" si="121"/>
        <v>5872.48452449242</v>
      </c>
      <c r="AE363" s="20">
        <f>IFERROR(VLOOKUP($E363,INPUTS!$A$44:$G$103,5,0),SCENARIOS!$L$26)</f>
        <v>0.3</v>
      </c>
      <c r="AF363" s="15">
        <f t="shared" si="121"/>
        <v>13615.6381219441</v>
      </c>
      <c r="AG363" s="20">
        <f>IFERROR(VLOOKUP($E363,INPUTS!$A$44:$G$103,6,0),SCENARIOS!$M$26)</f>
        <v>0.4</v>
      </c>
      <c r="AH363" s="15">
        <f t="shared" si="115"/>
        <v>21045.6750397606</v>
      </c>
      <c r="AI363" s="20">
        <f>IFERROR(VLOOKUP($E363,INPUTS!$A$44:$G$103,7,0),SCENARIOS!$N$26)</f>
        <v>0.5</v>
      </c>
      <c r="AJ363" s="15">
        <f t="shared" si="116"/>
        <v>30497.1318121714</v>
      </c>
      <c r="AL363" t="str">
        <f t="shared" si="118"/>
        <v>N</v>
      </c>
      <c r="AM363" s="21">
        <f t="shared" si="119"/>
        <v>60994.2636243428</v>
      </c>
      <c r="BC363" s="2"/>
    </row>
    <row r="364" ht="15" customHeight="1" spans="1:55">
      <c r="A364" s="6" t="s">
        <v>1322</v>
      </c>
      <c r="B364" s="52" t="s">
        <v>604</v>
      </c>
      <c r="C364" s="52" t="s">
        <v>605</v>
      </c>
      <c r="D364" s="52" t="s">
        <v>929</v>
      </c>
      <c r="E364" s="10" t="s">
        <v>213</v>
      </c>
      <c r="F364" s="52" t="s">
        <v>606</v>
      </c>
      <c r="G364" s="52" t="s">
        <v>165</v>
      </c>
      <c r="H364" s="52" t="s">
        <v>751</v>
      </c>
      <c r="I364" s="52" t="s">
        <v>750</v>
      </c>
      <c r="J364" s="52" t="s">
        <v>181</v>
      </c>
      <c r="K364" s="52" t="s">
        <v>931</v>
      </c>
      <c r="L364" s="53" t="s">
        <v>288</v>
      </c>
      <c r="M364" s="13">
        <v>223</v>
      </c>
      <c r="N364" s="14">
        <f t="shared" si="117"/>
        <v>0.610958904109589</v>
      </c>
      <c r="O364" s="15">
        <v>10650</v>
      </c>
      <c r="P364" s="15">
        <f t="shared" ref="P364:P427" si="122">M364*O364</f>
        <v>2374950</v>
      </c>
      <c r="Q364" s="16">
        <f>IFERROR(VLOOKUP(G364,SCENARIOS!$A$13:$E$18,5,0),0.025)</f>
        <v>0.03</v>
      </c>
      <c r="R364" s="52">
        <f>IFERROR(VLOOKUP(L364,INPUTS!$A$107:$B$120,2,0),0.0082)</f>
        <v>0.0085</v>
      </c>
      <c r="S364" s="52">
        <f t="shared" ref="S364:S427" si="123">O364*R364</f>
        <v>90.525</v>
      </c>
      <c r="T364" s="15">
        <f t="shared" ref="T364:T427" si="124">M364*S364</f>
        <v>20187.075</v>
      </c>
      <c r="U364" s="15">
        <f>T364/INPUTS!$B$7*1000</f>
        <v>25233843.75</v>
      </c>
      <c r="V364" s="15">
        <f>T364*INPUTS!$B$6</f>
        <v>63791.157</v>
      </c>
      <c r="W364" s="54" t="s">
        <v>396</v>
      </c>
      <c r="X364" s="54" t="s">
        <v>396</v>
      </c>
      <c r="Y364" s="67">
        <f>IFERROR(VLOOKUP(E364,INPUTS!$A$44:$B$103,2,0),0)</f>
        <v>0.02</v>
      </c>
      <c r="Z364" s="15">
        <f t="shared" si="113"/>
        <v>403.7415</v>
      </c>
      <c r="AA364" s="20">
        <f>IFERROR(VLOOKUP(E364,INPUTS!$A$44:$C$103,3,0),SCENARIOS!$J$26)</f>
        <v>0.06</v>
      </c>
      <c r="AB364" s="15">
        <f t="shared" si="121"/>
        <v>1404.14116100698</v>
      </c>
      <c r="AC364" s="20">
        <f>IFERROR(VLOOKUP($E364,INPUTS!$A$44:$G$103,4,0),SCENARIOS!$K$26)</f>
        <v>0.15</v>
      </c>
      <c r="AD364" s="15">
        <f t="shared" si="121"/>
        <v>4069.46111153224</v>
      </c>
      <c r="AE364" s="20">
        <f>IFERROR(VLOOKUP($E364,INPUTS!$A$44:$G$103,5,0),SCENARIOS!$L$26)</f>
        <v>0.3</v>
      </c>
      <c r="AF364" s="15">
        <f t="shared" si="121"/>
        <v>9435.24152594276</v>
      </c>
      <c r="AG364" s="20">
        <f>IFERROR(VLOOKUP($E364,INPUTS!$A$44:$G$103,6,0),SCENARIOS!$M$26)</f>
        <v>0.4</v>
      </c>
      <c r="AH364" s="15">
        <f t="shared" si="115"/>
        <v>14584.0411810456</v>
      </c>
      <c r="AI364" s="20">
        <f>IFERROR(VLOOKUP($E364,INPUTS!$A$44:$G$103,7,0),SCENARIOS!$N$26)</f>
        <v>0.5</v>
      </c>
      <c r="AJ364" s="15">
        <f t="shared" si="116"/>
        <v>21133.6260496372</v>
      </c>
      <c r="AL364" t="str">
        <f t="shared" si="118"/>
        <v>N</v>
      </c>
      <c r="AM364" s="21">
        <f t="shared" si="119"/>
        <v>42267.2520992743</v>
      </c>
      <c r="BC364" s="2"/>
    </row>
    <row r="365" ht="15" customHeight="1" spans="1:55">
      <c r="A365" s="24" t="s">
        <v>1323</v>
      </c>
      <c r="B365" s="52" t="s">
        <v>604</v>
      </c>
      <c r="C365" s="52" t="s">
        <v>605</v>
      </c>
      <c r="D365" s="52" t="s">
        <v>929</v>
      </c>
      <c r="E365" s="10" t="s">
        <v>213</v>
      </c>
      <c r="F365" s="52" t="s">
        <v>606</v>
      </c>
      <c r="G365" s="52" t="s">
        <v>165</v>
      </c>
      <c r="H365" s="52" t="s">
        <v>515</v>
      </c>
      <c r="I365" s="52" t="s">
        <v>514</v>
      </c>
      <c r="J365" s="52" t="s">
        <v>181</v>
      </c>
      <c r="K365" s="52" t="s">
        <v>931</v>
      </c>
      <c r="L365" s="53" t="s">
        <v>288</v>
      </c>
      <c r="M365" s="13">
        <v>336</v>
      </c>
      <c r="N365" s="14">
        <f t="shared" si="117"/>
        <v>0.920547945205479</v>
      </c>
      <c r="O365" s="15">
        <v>8300</v>
      </c>
      <c r="P365" s="15">
        <f t="shared" si="122"/>
        <v>2788800</v>
      </c>
      <c r="Q365" s="16">
        <f>IFERROR(VLOOKUP(G365,SCENARIOS!$A$13:$E$18,5,0),0.025)</f>
        <v>0.03</v>
      </c>
      <c r="R365" s="52">
        <f>IFERROR(VLOOKUP(L365,INPUTS!$A$107:$B$120,2,0),0.0082)</f>
        <v>0.0085</v>
      </c>
      <c r="S365" s="52">
        <f t="shared" si="123"/>
        <v>70.55</v>
      </c>
      <c r="T365" s="15">
        <f t="shared" si="124"/>
        <v>23704.8</v>
      </c>
      <c r="U365" s="15">
        <f>T365/INPUTS!$B$7*1000</f>
        <v>29631000</v>
      </c>
      <c r="V365" s="15">
        <f>T365*INPUTS!$B$6</f>
        <v>74907.168</v>
      </c>
      <c r="W365" s="54" t="s">
        <v>396</v>
      </c>
      <c r="X365" s="54" t="s">
        <v>396</v>
      </c>
      <c r="Y365" s="67">
        <f>IFERROR(VLOOKUP(E365,INPUTS!$A$44:$B$103,2,0),0)</f>
        <v>0.02</v>
      </c>
      <c r="Z365" s="15">
        <f t="shared" si="113"/>
        <v>474.096</v>
      </c>
      <c r="AA365" s="20">
        <f>IFERROR(VLOOKUP(E365,INPUTS!$A$44:$C$103,3,0),SCENARIOS!$J$26)</f>
        <v>0.06</v>
      </c>
      <c r="AB365" s="15">
        <f t="shared" si="121"/>
        <v>1648.821604588</v>
      </c>
      <c r="AC365" s="20">
        <f>IFERROR(VLOOKUP($E365,INPUTS!$A$44:$G$103,4,0),SCENARIOS!$K$26)</f>
        <v>0.15</v>
      </c>
      <c r="AD365" s="15">
        <f t="shared" si="121"/>
        <v>4778.59034836148</v>
      </c>
      <c r="AE365" s="20">
        <f>IFERROR(VLOOKUP($E365,INPUTS!$A$44:$G$103,5,0),SCENARIOS!$L$26)</f>
        <v>0.3</v>
      </c>
      <c r="AF365" s="15">
        <f t="shared" si="121"/>
        <v>11079.3918051113</v>
      </c>
      <c r="AG365" s="20">
        <f>IFERROR(VLOOKUP($E365,INPUTS!$A$44:$G$103,6,0),SCENARIOS!$M$26)</f>
        <v>0.4</v>
      </c>
      <c r="AH365" s="15">
        <f t="shared" si="115"/>
        <v>17125.4022382366</v>
      </c>
      <c r="AI365" s="20">
        <f>IFERROR(VLOOKUP($E365,INPUTS!$A$44:$G$103,7,0),SCENARIOS!$N$26)</f>
        <v>0.5</v>
      </c>
      <c r="AJ365" s="15">
        <f t="shared" si="116"/>
        <v>24816.2935334336</v>
      </c>
      <c r="AL365" t="str">
        <f t="shared" si="118"/>
        <v>N</v>
      </c>
      <c r="AM365" s="21">
        <f t="shared" si="119"/>
        <v>49632.5870668672</v>
      </c>
      <c r="BC365" s="2"/>
    </row>
    <row r="366" ht="15" customHeight="1" spans="1:55">
      <c r="A366" s="6" t="s">
        <v>1324</v>
      </c>
      <c r="B366" s="52" t="s">
        <v>604</v>
      </c>
      <c r="C366" s="52" t="s">
        <v>605</v>
      </c>
      <c r="D366" s="52" t="s">
        <v>929</v>
      </c>
      <c r="E366" s="10" t="s">
        <v>213</v>
      </c>
      <c r="F366" s="52" t="s">
        <v>606</v>
      </c>
      <c r="G366" s="52" t="s">
        <v>165</v>
      </c>
      <c r="H366" s="52" t="s">
        <v>623</v>
      </c>
      <c r="I366" s="52" t="s">
        <v>622</v>
      </c>
      <c r="J366" s="52" t="s">
        <v>181</v>
      </c>
      <c r="K366" s="52" t="s">
        <v>931</v>
      </c>
      <c r="L366" s="53" t="s">
        <v>288</v>
      </c>
      <c r="M366" s="13">
        <v>223</v>
      </c>
      <c r="N366" s="14">
        <f t="shared" si="117"/>
        <v>0.610958904109589</v>
      </c>
      <c r="O366" s="15">
        <v>9100</v>
      </c>
      <c r="P366" s="15">
        <f t="shared" si="122"/>
        <v>2029300</v>
      </c>
      <c r="Q366" s="16">
        <f>IFERROR(VLOOKUP(G366,SCENARIOS!$A$13:$E$18,5,0),0.025)</f>
        <v>0.03</v>
      </c>
      <c r="R366" s="52">
        <f>IFERROR(VLOOKUP(L366,INPUTS!$A$107:$B$120,2,0),0.0082)</f>
        <v>0.0085</v>
      </c>
      <c r="S366" s="52">
        <f t="shared" si="123"/>
        <v>77.35</v>
      </c>
      <c r="T366" s="15">
        <f t="shared" si="124"/>
        <v>17249.05</v>
      </c>
      <c r="U366" s="15">
        <f>T366/INPUTS!$B$7*1000</f>
        <v>21561312.5</v>
      </c>
      <c r="V366" s="15">
        <f>T366*INPUTS!$B$6</f>
        <v>54506.998</v>
      </c>
      <c r="W366" s="54" t="s">
        <v>396</v>
      </c>
      <c r="X366" s="54" t="s">
        <v>396</v>
      </c>
      <c r="Y366" s="67">
        <f>IFERROR(VLOOKUP(E366,INPUTS!$A$44:$B$103,2,0),0)</f>
        <v>0.02</v>
      </c>
      <c r="Z366" s="15">
        <f t="shared" si="113"/>
        <v>344.981</v>
      </c>
      <c r="AA366" s="20">
        <f>IFERROR(VLOOKUP(E366,INPUTS!$A$44:$C$103,3,0),SCENARIOS!$J$26)</f>
        <v>0.06</v>
      </c>
      <c r="AB366" s="15">
        <f t="shared" si="121"/>
        <v>1199.78258827826</v>
      </c>
      <c r="AC366" s="20">
        <f>IFERROR(VLOOKUP($E366,INPUTS!$A$44:$G$103,4,0),SCENARIOS!$K$26)</f>
        <v>0.15</v>
      </c>
      <c r="AD366" s="15">
        <f t="shared" si="121"/>
        <v>3477.19212346886</v>
      </c>
      <c r="AE366" s="20">
        <f>IFERROR(VLOOKUP($E366,INPUTS!$A$44:$G$103,5,0),SCENARIOS!$L$26)</f>
        <v>0.3</v>
      </c>
      <c r="AF366" s="15">
        <f t="shared" si="121"/>
        <v>8062.03736019523</v>
      </c>
      <c r="AG366" s="20">
        <f>IFERROR(VLOOKUP($E366,INPUTS!$A$44:$G$103,6,0),SCENARIOS!$M$26)</f>
        <v>0.4</v>
      </c>
      <c r="AH366" s="15">
        <f t="shared" si="115"/>
        <v>12461.4811969498</v>
      </c>
      <c r="AI366" s="20">
        <f>IFERROR(VLOOKUP($E366,INPUTS!$A$44:$G$103,7,0),SCENARIOS!$N$26)</f>
        <v>0.5</v>
      </c>
      <c r="AJ366" s="15">
        <f t="shared" si="116"/>
        <v>18057.840098751</v>
      </c>
      <c r="AL366" t="str">
        <f t="shared" si="118"/>
        <v>N</v>
      </c>
      <c r="AM366" s="21">
        <f t="shared" si="119"/>
        <v>36115.680197502</v>
      </c>
      <c r="BC366" s="2"/>
    </row>
    <row r="367" ht="15" customHeight="1" spans="1:55">
      <c r="A367" s="24" t="s">
        <v>1325</v>
      </c>
      <c r="B367" s="52" t="s">
        <v>604</v>
      </c>
      <c r="C367" s="52" t="s">
        <v>605</v>
      </c>
      <c r="D367" s="52" t="s">
        <v>929</v>
      </c>
      <c r="E367" s="10" t="s">
        <v>213</v>
      </c>
      <c r="F367" s="52" t="s">
        <v>606</v>
      </c>
      <c r="G367" s="52" t="s">
        <v>165</v>
      </c>
      <c r="H367" s="52" t="s">
        <v>1248</v>
      </c>
      <c r="I367" s="52" t="s">
        <v>1249</v>
      </c>
      <c r="J367" s="52" t="s">
        <v>181</v>
      </c>
      <c r="K367" s="52" t="s">
        <v>931</v>
      </c>
      <c r="L367" s="53" t="s">
        <v>288</v>
      </c>
      <c r="M367" s="13">
        <v>223</v>
      </c>
      <c r="N367" s="14">
        <f t="shared" si="117"/>
        <v>0.610958904109589</v>
      </c>
      <c r="O367" s="15">
        <v>9500</v>
      </c>
      <c r="P367" s="15">
        <f t="shared" si="122"/>
        <v>2118500</v>
      </c>
      <c r="Q367" s="16">
        <f>IFERROR(VLOOKUP(G367,SCENARIOS!$A$13:$E$18,5,0),0.025)</f>
        <v>0.03</v>
      </c>
      <c r="R367" s="52">
        <f>IFERROR(VLOOKUP(L367,INPUTS!$A$107:$B$120,2,0),0.0082)</f>
        <v>0.0085</v>
      </c>
      <c r="S367" s="52">
        <f t="shared" si="123"/>
        <v>80.75</v>
      </c>
      <c r="T367" s="15">
        <f t="shared" si="124"/>
        <v>18007.25</v>
      </c>
      <c r="U367" s="15">
        <f>T367/INPUTS!$B$7*1000</f>
        <v>22509062.5</v>
      </c>
      <c r="V367" s="15">
        <f>T367*INPUTS!$B$6</f>
        <v>56902.91</v>
      </c>
      <c r="W367" s="54" t="s">
        <v>396</v>
      </c>
      <c r="X367" s="54" t="s">
        <v>396</v>
      </c>
      <c r="Y367" s="67">
        <f>IFERROR(VLOOKUP(E367,INPUTS!$A$44:$B$103,2,0),0)</f>
        <v>0.02</v>
      </c>
      <c r="Z367" s="15">
        <f t="shared" si="113"/>
        <v>360.145</v>
      </c>
      <c r="AA367" s="20">
        <f>IFERROR(VLOOKUP(E367,INPUTS!$A$44:$C$103,3,0),SCENARIOS!$J$26)</f>
        <v>0.06</v>
      </c>
      <c r="AB367" s="15">
        <f t="shared" si="121"/>
        <v>1252.52028446632</v>
      </c>
      <c r="AC367" s="20">
        <f>IFERROR(VLOOKUP($E367,INPUTS!$A$44:$G$103,4,0),SCENARIOS!$K$26)</f>
        <v>0.15</v>
      </c>
      <c r="AD367" s="15">
        <f t="shared" si="121"/>
        <v>3630.03573329167</v>
      </c>
      <c r="AE367" s="20">
        <f>IFERROR(VLOOKUP($E367,INPUTS!$A$44:$G$103,5,0),SCENARIOS!$L$26)</f>
        <v>0.3</v>
      </c>
      <c r="AF367" s="15">
        <f t="shared" si="121"/>
        <v>8416.41262877524</v>
      </c>
      <c r="AG367" s="20">
        <f>IFERROR(VLOOKUP($E367,INPUTS!$A$44:$G$103,6,0),SCENARIOS!$M$26)</f>
        <v>0.4</v>
      </c>
      <c r="AH367" s="15">
        <f t="shared" si="115"/>
        <v>13009.2386122003</v>
      </c>
      <c r="AI367" s="20">
        <f>IFERROR(VLOOKUP($E367,INPUTS!$A$44:$G$103,7,0),SCENARIOS!$N$26)</f>
        <v>0.5</v>
      </c>
      <c r="AJ367" s="15">
        <f t="shared" si="116"/>
        <v>18851.5913118829</v>
      </c>
      <c r="AL367" t="str">
        <f t="shared" si="118"/>
        <v>N</v>
      </c>
      <c r="AM367" s="21">
        <f t="shared" si="119"/>
        <v>37703.1826237658</v>
      </c>
      <c r="BC367" s="2"/>
    </row>
    <row r="368" ht="15" customHeight="1" spans="1:55">
      <c r="A368" s="6" t="s">
        <v>1326</v>
      </c>
      <c r="B368" s="52" t="s">
        <v>604</v>
      </c>
      <c r="C368" s="52" t="s">
        <v>605</v>
      </c>
      <c r="D368" s="52" t="s">
        <v>929</v>
      </c>
      <c r="E368" s="10" t="s">
        <v>213</v>
      </c>
      <c r="F368" s="52" t="s">
        <v>606</v>
      </c>
      <c r="G368" s="52" t="s">
        <v>165</v>
      </c>
      <c r="H368" s="52" t="s">
        <v>1343</v>
      </c>
      <c r="I368" s="52" t="s">
        <v>451</v>
      </c>
      <c r="J368" s="52" t="s">
        <v>181</v>
      </c>
      <c r="K368" s="52" t="s">
        <v>931</v>
      </c>
      <c r="L368" s="53" t="s">
        <v>288</v>
      </c>
      <c r="M368" s="13">
        <v>223</v>
      </c>
      <c r="N368" s="14">
        <f t="shared" si="117"/>
        <v>0.610958904109589</v>
      </c>
      <c r="O368" s="15">
        <v>6000</v>
      </c>
      <c r="P368" s="15">
        <f t="shared" si="122"/>
        <v>1338000</v>
      </c>
      <c r="Q368" s="16">
        <f>IFERROR(VLOOKUP(G368,SCENARIOS!$A$13:$E$18,5,0),0.025)</f>
        <v>0.03</v>
      </c>
      <c r="R368" s="52">
        <f>IFERROR(VLOOKUP(L368,INPUTS!$A$107:$B$120,2,0),0.0082)</f>
        <v>0.0085</v>
      </c>
      <c r="S368" s="52">
        <f t="shared" si="123"/>
        <v>51</v>
      </c>
      <c r="T368" s="15">
        <f t="shared" si="124"/>
        <v>11373</v>
      </c>
      <c r="U368" s="15">
        <f>T368/INPUTS!$B$7*1000</f>
        <v>14216250</v>
      </c>
      <c r="V368" s="15">
        <f>T368*INPUTS!$B$6</f>
        <v>35938.68</v>
      </c>
      <c r="W368" s="54" t="s">
        <v>521</v>
      </c>
      <c r="X368" s="54" t="s">
        <v>396</v>
      </c>
      <c r="Y368" s="67">
        <f>IFERROR(VLOOKUP(E368,INPUTS!$A$44:$B$103,2,0),0)</f>
        <v>0.02</v>
      </c>
      <c r="Z368" s="15">
        <f t="shared" si="113"/>
        <v>227.46</v>
      </c>
      <c r="AA368" s="20">
        <f>IFERROR(VLOOKUP(E368,INPUTS!$A$44:$C$103,3,0),SCENARIOS!$J$26)</f>
        <v>0.06</v>
      </c>
      <c r="AB368" s="15">
        <f t="shared" si="121"/>
        <v>791.065442820834</v>
      </c>
      <c r="AC368" s="20">
        <f>IFERROR(VLOOKUP($E368,INPUTS!$A$44:$G$103,4,0),SCENARIOS!$K$26)</f>
        <v>0.15</v>
      </c>
      <c r="AD368" s="15">
        <f t="shared" si="121"/>
        <v>2292.6541473421</v>
      </c>
      <c r="AE368" s="20">
        <f>IFERROR(VLOOKUP($E368,INPUTS!$A$44:$G$103,5,0),SCENARIOS!$L$26)</f>
        <v>0.3</v>
      </c>
      <c r="AF368" s="15">
        <f t="shared" si="121"/>
        <v>5315.62902870015</v>
      </c>
      <c r="AG368" s="20">
        <f>IFERROR(VLOOKUP($E368,INPUTS!$A$44:$G$103,6,0),SCENARIOS!$M$26)</f>
        <v>0.4</v>
      </c>
      <c r="AH368" s="15">
        <f t="shared" si="115"/>
        <v>8216.3612287581</v>
      </c>
      <c r="AI368" s="20">
        <f>IFERROR(VLOOKUP($E368,INPUTS!$A$44:$G$103,7,0),SCENARIOS!$N$26)</f>
        <v>0.5</v>
      </c>
      <c r="AJ368" s="15">
        <f t="shared" si="116"/>
        <v>11906.2681969787</v>
      </c>
      <c r="AL368" t="str">
        <f t="shared" si="118"/>
        <v>N</v>
      </c>
      <c r="AM368" s="21">
        <f t="shared" si="119"/>
        <v>23812.5363939574</v>
      </c>
      <c r="BC368" s="2"/>
    </row>
    <row r="369" ht="15" customHeight="1" spans="1:55">
      <c r="A369" s="24" t="s">
        <v>1327</v>
      </c>
      <c r="B369" s="52" t="s">
        <v>604</v>
      </c>
      <c r="C369" s="52" t="s">
        <v>605</v>
      </c>
      <c r="D369" s="52" t="s">
        <v>929</v>
      </c>
      <c r="E369" s="10" t="s">
        <v>213</v>
      </c>
      <c r="F369" s="52" t="s">
        <v>606</v>
      </c>
      <c r="G369" s="52" t="s">
        <v>165</v>
      </c>
      <c r="H369" s="52" t="s">
        <v>1345</v>
      </c>
      <c r="I369" s="52" t="s">
        <v>451</v>
      </c>
      <c r="J369" s="52" t="s">
        <v>181</v>
      </c>
      <c r="K369" s="52" t="s">
        <v>931</v>
      </c>
      <c r="L369" s="53" t="s">
        <v>288</v>
      </c>
      <c r="M369" s="13">
        <v>336</v>
      </c>
      <c r="N369" s="14">
        <f t="shared" si="117"/>
        <v>0.920547945205479</v>
      </c>
      <c r="O369" s="15">
        <v>6300</v>
      </c>
      <c r="P369" s="15">
        <f t="shared" si="122"/>
        <v>2116800</v>
      </c>
      <c r="Q369" s="16">
        <f>IFERROR(VLOOKUP(G369,SCENARIOS!$A$13:$E$18,5,0),0.025)</f>
        <v>0.03</v>
      </c>
      <c r="R369" s="52">
        <f>IFERROR(VLOOKUP(L369,INPUTS!$A$107:$B$120,2,0),0.0082)</f>
        <v>0.0085</v>
      </c>
      <c r="S369" s="52">
        <f t="shared" si="123"/>
        <v>53.55</v>
      </c>
      <c r="T369" s="15">
        <f t="shared" si="124"/>
        <v>17992.8</v>
      </c>
      <c r="U369" s="15">
        <f>T369/INPUTS!$B$7*1000</f>
        <v>22491000</v>
      </c>
      <c r="V369" s="15">
        <f>T369*INPUTS!$B$6</f>
        <v>56857.248</v>
      </c>
      <c r="W369" s="54" t="s">
        <v>521</v>
      </c>
      <c r="X369" s="54" t="s">
        <v>396</v>
      </c>
      <c r="Y369" s="67">
        <f>IFERROR(VLOOKUP(E369,INPUTS!$A$44:$B$103,2,0),0)</f>
        <v>0.02</v>
      </c>
      <c r="Z369" s="15">
        <f t="shared" si="113"/>
        <v>359.856</v>
      </c>
      <c r="AA369" s="20">
        <f>IFERROR(VLOOKUP(E369,INPUTS!$A$44:$C$103,3,0),SCENARIOS!$J$26)</f>
        <v>0.06</v>
      </c>
      <c r="AB369" s="15">
        <f t="shared" si="121"/>
        <v>1251.5151938439</v>
      </c>
      <c r="AC369" s="20">
        <f>IFERROR(VLOOKUP($E369,INPUTS!$A$44:$G$103,4,0),SCENARIOS!$K$26)</f>
        <v>0.15</v>
      </c>
      <c r="AD369" s="15">
        <f t="shared" si="121"/>
        <v>3627.12279453944</v>
      </c>
      <c r="AE369" s="20">
        <f>IFERROR(VLOOKUP($E369,INPUTS!$A$44:$G$103,5,0),SCENARIOS!$L$26)</f>
        <v>0.3</v>
      </c>
      <c r="AF369" s="15">
        <f t="shared" si="121"/>
        <v>8409.65884002427</v>
      </c>
      <c r="AG369" s="20">
        <f>IFERROR(VLOOKUP($E369,INPUTS!$A$44:$G$103,6,0),SCENARIOS!$M$26)</f>
        <v>0.4</v>
      </c>
      <c r="AH369" s="15">
        <f t="shared" si="115"/>
        <v>12998.7992892639</v>
      </c>
      <c r="AI369" s="20">
        <f>IFERROR(VLOOKUP($E369,INPUTS!$A$44:$G$103,7,0),SCENARIOS!$N$26)</f>
        <v>0.5</v>
      </c>
      <c r="AJ369" s="15">
        <f t="shared" si="116"/>
        <v>18836.4637663412</v>
      </c>
      <c r="AL369" t="str">
        <f t="shared" si="118"/>
        <v>N</v>
      </c>
      <c r="AM369" s="21">
        <f t="shared" si="119"/>
        <v>37672.9275326823</v>
      </c>
      <c r="BC369" s="2"/>
    </row>
    <row r="370" ht="15" customHeight="1" spans="1:55">
      <c r="A370" s="6" t="s">
        <v>1328</v>
      </c>
      <c r="B370" s="52" t="s">
        <v>604</v>
      </c>
      <c r="C370" s="52" t="s">
        <v>605</v>
      </c>
      <c r="D370" s="52" t="s">
        <v>929</v>
      </c>
      <c r="E370" s="10" t="s">
        <v>213</v>
      </c>
      <c r="F370" s="52" t="s">
        <v>606</v>
      </c>
      <c r="G370" s="52" t="s">
        <v>165</v>
      </c>
      <c r="H370" s="52" t="s">
        <v>1347</v>
      </c>
      <c r="I370" s="52" t="s">
        <v>451</v>
      </c>
      <c r="J370" s="52" t="s">
        <v>181</v>
      </c>
      <c r="K370" s="52" t="s">
        <v>931</v>
      </c>
      <c r="L370" s="53" t="s">
        <v>288</v>
      </c>
      <c r="M370" s="13">
        <v>223</v>
      </c>
      <c r="N370" s="14">
        <f t="shared" si="117"/>
        <v>0.610958904109589</v>
      </c>
      <c r="O370" s="15">
        <v>7100</v>
      </c>
      <c r="P370" s="15">
        <f t="shared" si="122"/>
        <v>1583300</v>
      </c>
      <c r="Q370" s="16">
        <f>IFERROR(VLOOKUP(G370,SCENARIOS!$A$13:$E$18,5,0),0.025)</f>
        <v>0.03</v>
      </c>
      <c r="R370" s="52">
        <f>IFERROR(VLOOKUP(L370,INPUTS!$A$107:$B$120,2,0),0.0082)</f>
        <v>0.0085</v>
      </c>
      <c r="S370" s="52">
        <f t="shared" si="123"/>
        <v>60.35</v>
      </c>
      <c r="T370" s="15">
        <f t="shared" si="124"/>
        <v>13458.05</v>
      </c>
      <c r="U370" s="15">
        <f>T370/INPUTS!$B$7*1000</f>
        <v>16822562.5</v>
      </c>
      <c r="V370" s="15">
        <f>T370*INPUTS!$B$6</f>
        <v>42527.438</v>
      </c>
      <c r="W370" s="54" t="s">
        <v>521</v>
      </c>
      <c r="X370" s="54" t="s">
        <v>396</v>
      </c>
      <c r="Y370" s="67">
        <f>IFERROR(VLOOKUP(E370,INPUTS!$A$44:$B$103,2,0),0)</f>
        <v>0.02</v>
      </c>
      <c r="Z370" s="15">
        <f t="shared" si="113"/>
        <v>269.161</v>
      </c>
      <c r="AA370" s="20">
        <f>IFERROR(VLOOKUP(E370,INPUTS!$A$44:$C$103,3,0),SCENARIOS!$J$26)</f>
        <v>0.06</v>
      </c>
      <c r="AB370" s="15">
        <f t="shared" si="121"/>
        <v>936.094107337987</v>
      </c>
      <c r="AC370" s="20">
        <f>IFERROR(VLOOKUP($E370,INPUTS!$A$44:$G$103,4,0),SCENARIOS!$K$26)</f>
        <v>0.15</v>
      </c>
      <c r="AD370" s="15">
        <f t="shared" si="121"/>
        <v>2712.97407435482</v>
      </c>
      <c r="AE370" s="20">
        <f>IFERROR(VLOOKUP($E370,INPUTS!$A$44:$G$103,5,0),SCENARIOS!$L$26)</f>
        <v>0.3</v>
      </c>
      <c r="AF370" s="15">
        <f t="shared" si="121"/>
        <v>6290.16101729518</v>
      </c>
      <c r="AG370" s="20">
        <f>IFERROR(VLOOKUP($E370,INPUTS!$A$44:$G$103,6,0),SCENARIOS!$M$26)</f>
        <v>0.4</v>
      </c>
      <c r="AH370" s="15">
        <f t="shared" si="115"/>
        <v>9722.69412069708</v>
      </c>
      <c r="AI370" s="20">
        <f>IFERROR(VLOOKUP($E370,INPUTS!$A$44:$G$103,7,0),SCENARIOS!$N$26)</f>
        <v>0.5</v>
      </c>
      <c r="AJ370" s="15">
        <f t="shared" si="116"/>
        <v>14089.0840330914</v>
      </c>
      <c r="AL370" t="str">
        <f t="shared" si="118"/>
        <v>N</v>
      </c>
      <c r="AM370" s="21">
        <f t="shared" si="119"/>
        <v>28178.1680661829</v>
      </c>
      <c r="BC370" s="2"/>
    </row>
    <row r="371" ht="15" customHeight="1" spans="1:55">
      <c r="A371" s="24" t="s">
        <v>1329</v>
      </c>
      <c r="B371" s="52" t="s">
        <v>604</v>
      </c>
      <c r="C371" s="52" t="s">
        <v>605</v>
      </c>
      <c r="D371" s="52" t="s">
        <v>929</v>
      </c>
      <c r="E371" s="10" t="s">
        <v>213</v>
      </c>
      <c r="F371" s="52" t="s">
        <v>606</v>
      </c>
      <c r="G371" s="52" t="s">
        <v>165</v>
      </c>
      <c r="H371" s="52" t="s">
        <v>1349</v>
      </c>
      <c r="I371" s="52" t="s">
        <v>451</v>
      </c>
      <c r="J371" s="52" t="s">
        <v>181</v>
      </c>
      <c r="K371" s="52" t="s">
        <v>931</v>
      </c>
      <c r="L371" s="53" t="s">
        <v>288</v>
      </c>
      <c r="M371" s="13">
        <v>336</v>
      </c>
      <c r="N371" s="14">
        <f t="shared" si="117"/>
        <v>0.920547945205479</v>
      </c>
      <c r="O371" s="15">
        <v>9100</v>
      </c>
      <c r="P371" s="15">
        <f t="shared" si="122"/>
        <v>3057600</v>
      </c>
      <c r="Q371" s="16">
        <f>IFERROR(VLOOKUP(G371,SCENARIOS!$A$13:$E$18,5,0),0.025)</f>
        <v>0.03</v>
      </c>
      <c r="R371" s="52">
        <f>IFERROR(VLOOKUP(L371,INPUTS!$A$107:$B$120,2,0),0.0082)</f>
        <v>0.0085</v>
      </c>
      <c r="S371" s="52">
        <f t="shared" si="123"/>
        <v>77.35</v>
      </c>
      <c r="T371" s="15">
        <f t="shared" si="124"/>
        <v>25989.6</v>
      </c>
      <c r="U371" s="15">
        <f>T371/INPUTS!$B$7*1000</f>
        <v>32487000</v>
      </c>
      <c r="V371" s="15">
        <f>T371*INPUTS!$B$6</f>
        <v>82127.136</v>
      </c>
      <c r="W371" s="54" t="s">
        <v>521</v>
      </c>
      <c r="X371" s="54" t="s">
        <v>396</v>
      </c>
      <c r="Y371" s="67">
        <f>IFERROR(VLOOKUP(E371,INPUTS!$A$44:$B$103,2,0),0)</f>
        <v>0.02</v>
      </c>
      <c r="Z371" s="15">
        <f t="shared" si="113"/>
        <v>519.792</v>
      </c>
      <c r="AA371" s="20">
        <f>IFERROR(VLOOKUP(E371,INPUTS!$A$44:$C$103,3,0),SCENARIOS!$J$26)</f>
        <v>0.06</v>
      </c>
      <c r="AB371" s="15">
        <f t="shared" si="121"/>
        <v>1807.74416888564</v>
      </c>
      <c r="AC371" s="20">
        <f>IFERROR(VLOOKUP($E371,INPUTS!$A$44:$G$103,4,0),SCENARIOS!$K$26)</f>
        <v>0.15</v>
      </c>
      <c r="AD371" s="15">
        <f t="shared" si="121"/>
        <v>5239.1773698903</v>
      </c>
      <c r="AE371" s="20">
        <f>IFERROR(VLOOKUP($E371,INPUTS!$A$44:$G$103,5,0),SCENARIOS!$L$26)</f>
        <v>0.3</v>
      </c>
      <c r="AF371" s="15">
        <f t="shared" si="121"/>
        <v>12147.2849911462</v>
      </c>
      <c r="AG371" s="20">
        <f>IFERROR(VLOOKUP($E371,INPUTS!$A$44:$G$103,6,0),SCENARIOS!$M$26)</f>
        <v>0.4</v>
      </c>
      <c r="AH371" s="15">
        <f t="shared" si="115"/>
        <v>18776.0434178257</v>
      </c>
      <c r="AI371" s="20">
        <f>IFERROR(VLOOKUP($E371,INPUTS!$A$44:$G$103,7,0),SCENARIOS!$N$26)</f>
        <v>0.5</v>
      </c>
      <c r="AJ371" s="15">
        <f t="shared" si="116"/>
        <v>27208.2254402706</v>
      </c>
      <c r="AL371" t="str">
        <f t="shared" si="118"/>
        <v>N</v>
      </c>
      <c r="AM371" s="21">
        <f t="shared" si="119"/>
        <v>54416.4508805412</v>
      </c>
      <c r="BC371" s="2"/>
    </row>
    <row r="372" ht="15" customHeight="1" spans="1:55">
      <c r="A372" s="6" t="s">
        <v>1330</v>
      </c>
      <c r="B372" s="52" t="s">
        <v>604</v>
      </c>
      <c r="C372" s="52" t="s">
        <v>605</v>
      </c>
      <c r="D372" s="52" t="s">
        <v>929</v>
      </c>
      <c r="E372" s="10" t="s">
        <v>213</v>
      </c>
      <c r="F372" s="52" t="s">
        <v>606</v>
      </c>
      <c r="G372" s="52" t="s">
        <v>165</v>
      </c>
      <c r="H372" s="52" t="s">
        <v>636</v>
      </c>
      <c r="I372" s="52" t="s">
        <v>635</v>
      </c>
      <c r="J372" s="52" t="s">
        <v>177</v>
      </c>
      <c r="K372" s="52" t="s">
        <v>931</v>
      </c>
      <c r="L372" s="53" t="s">
        <v>282</v>
      </c>
      <c r="M372" s="13">
        <v>223</v>
      </c>
      <c r="N372" s="14">
        <f t="shared" si="117"/>
        <v>0.610958904109589</v>
      </c>
      <c r="O372" s="15">
        <v>3900</v>
      </c>
      <c r="P372" s="15">
        <f t="shared" si="122"/>
        <v>869700</v>
      </c>
      <c r="Q372" s="16">
        <f>IFERROR(VLOOKUP(G372,SCENARIOS!$A$13:$E$18,5,0),0.025)</f>
        <v>0.03</v>
      </c>
      <c r="R372" s="52">
        <f>IFERROR(VLOOKUP(L372,INPUTS!$A$107:$B$120,2,0),0.0082)</f>
        <v>0.0042</v>
      </c>
      <c r="S372" s="52">
        <f t="shared" si="123"/>
        <v>16.38</v>
      </c>
      <c r="T372" s="15">
        <f t="shared" si="124"/>
        <v>3652.74</v>
      </c>
      <c r="U372" s="15">
        <f>T372/INPUTS!$B$7*1000</f>
        <v>4565925</v>
      </c>
      <c r="V372" s="15">
        <f>T372*INPUTS!$B$6</f>
        <v>11542.6584</v>
      </c>
      <c r="W372" s="54" t="s">
        <v>396</v>
      </c>
      <c r="X372" s="54" t="s">
        <v>396</v>
      </c>
      <c r="Y372" s="67">
        <f>IFERROR(VLOOKUP(E372,INPUTS!$A$44:$B$103,2,0),0)</f>
        <v>0.02</v>
      </c>
      <c r="Z372" s="15">
        <f t="shared" si="113"/>
        <v>73.0548</v>
      </c>
      <c r="AA372" s="20">
        <f>IFERROR(VLOOKUP(E372,INPUTS!$A$44:$C$103,3,0),SCENARIOS!$J$26)</f>
        <v>0.06</v>
      </c>
      <c r="AB372" s="15">
        <f t="shared" ref="AB372:AF387" si="125">$T372*AA372*(1+$Q372)^AB$2</f>
        <v>254.071606929515</v>
      </c>
      <c r="AC372" s="20">
        <f>IFERROR(VLOOKUP($E372,INPUTS!$A$44:$G$103,4,0),SCENARIOS!$K$26)</f>
        <v>0.15</v>
      </c>
      <c r="AD372" s="15">
        <f t="shared" si="125"/>
        <v>736.346567322817</v>
      </c>
      <c r="AE372" s="20">
        <f>IFERROR(VLOOKUP($E372,INPUTS!$A$44:$G$103,5,0),SCENARIOS!$L$26)</f>
        <v>0.3</v>
      </c>
      <c r="AF372" s="15">
        <f t="shared" si="125"/>
        <v>1707.25497039428</v>
      </c>
      <c r="AG372" s="20">
        <f>IFERROR(VLOOKUP($E372,INPUTS!$A$44:$G$103,6,0),SCENARIOS!$M$26)</f>
        <v>0.4</v>
      </c>
      <c r="AH372" s="15">
        <f t="shared" si="115"/>
        <v>2638.90190053054</v>
      </c>
      <c r="AI372" s="20">
        <f>IFERROR(VLOOKUP($E372,INPUTS!$A$44:$G$103,7,0),SCENARIOS!$N$26)</f>
        <v>0.5</v>
      </c>
      <c r="AJ372" s="15">
        <f t="shared" si="116"/>
        <v>3824.01319738257</v>
      </c>
      <c r="AL372" t="str">
        <f t="shared" si="118"/>
        <v>N</v>
      </c>
      <c r="AM372" s="21">
        <f t="shared" si="119"/>
        <v>7648.02639476513</v>
      </c>
      <c r="BC372" s="2"/>
    </row>
    <row r="373" ht="15" customHeight="1" spans="1:55">
      <c r="A373" s="24" t="s">
        <v>1331</v>
      </c>
      <c r="B373" s="52" t="s">
        <v>604</v>
      </c>
      <c r="C373" s="52" t="s">
        <v>605</v>
      </c>
      <c r="D373" s="52" t="s">
        <v>929</v>
      </c>
      <c r="E373" s="10" t="s">
        <v>213</v>
      </c>
      <c r="F373" s="52" t="s">
        <v>606</v>
      </c>
      <c r="G373" s="52" t="s">
        <v>165</v>
      </c>
      <c r="H373" s="52" t="s">
        <v>648</v>
      </c>
      <c r="I373" s="52" t="s">
        <v>647</v>
      </c>
      <c r="J373" s="52" t="s">
        <v>177</v>
      </c>
      <c r="K373" s="52" t="s">
        <v>931</v>
      </c>
      <c r="L373" s="53" t="s">
        <v>279</v>
      </c>
      <c r="M373" s="13">
        <v>336</v>
      </c>
      <c r="N373" s="14">
        <f t="shared" si="117"/>
        <v>0.920547945205479</v>
      </c>
      <c r="O373" s="15">
        <v>1600</v>
      </c>
      <c r="P373" s="15">
        <f t="shared" si="122"/>
        <v>537600</v>
      </c>
      <c r="Q373" s="16">
        <f>IFERROR(VLOOKUP(G373,SCENARIOS!$A$13:$E$18,5,0),0.025)</f>
        <v>0.03</v>
      </c>
      <c r="R373" s="52">
        <f>IFERROR(VLOOKUP(L373,INPUTS!$A$107:$B$120,2,0),0.0082)</f>
        <v>0.0039</v>
      </c>
      <c r="S373" s="52">
        <f t="shared" si="123"/>
        <v>6.24</v>
      </c>
      <c r="T373" s="15">
        <f t="shared" si="124"/>
        <v>2096.64</v>
      </c>
      <c r="U373" s="15">
        <f>T373/INPUTS!$B$7*1000</f>
        <v>2620800</v>
      </c>
      <c r="V373" s="15">
        <f>T373*INPUTS!$B$6</f>
        <v>6625.3824</v>
      </c>
      <c r="W373" s="54" t="s">
        <v>396</v>
      </c>
      <c r="X373" s="54" t="s">
        <v>396</v>
      </c>
      <c r="Y373" s="67">
        <f>IFERROR(VLOOKUP(E373,INPUTS!$A$44:$B$103,2,0),0)</f>
        <v>0.02</v>
      </c>
      <c r="Z373" s="15">
        <f t="shared" si="113"/>
        <v>41.9328</v>
      </c>
      <c r="AA373" s="20">
        <f>IFERROR(VLOOKUP(E373,INPUTS!$A$44:$C$103,3,0),SCENARIOS!$J$26)</f>
        <v>0.06</v>
      </c>
      <c r="AB373" s="15">
        <f t="shared" si="125"/>
        <v>145.834823708421</v>
      </c>
      <c r="AC373" s="20">
        <f>IFERROR(VLOOKUP($E373,INPUTS!$A$44:$G$103,4,0),SCENARIOS!$K$26)</f>
        <v>0.15</v>
      </c>
      <c r="AD373" s="15">
        <f t="shared" si="125"/>
        <v>422.656325638209</v>
      </c>
      <c r="AE373" s="20">
        <f>IFERROR(VLOOKUP($E373,INPUTS!$A$44:$G$103,5,0),SCENARIOS!$L$26)</f>
        <v>0.3</v>
      </c>
      <c r="AF373" s="15">
        <f t="shared" si="125"/>
        <v>979.949041302548</v>
      </c>
      <c r="AG373" s="20">
        <f>IFERROR(VLOOKUP($E373,INPUTS!$A$44:$G$103,6,0),SCENARIOS!$M$26)</f>
        <v>0.4</v>
      </c>
      <c r="AH373" s="15">
        <f t="shared" si="115"/>
        <v>1514.70602362291</v>
      </c>
      <c r="AI373" s="20">
        <f>IFERROR(VLOOKUP($E373,INPUTS!$A$44:$G$103,7,0),SCENARIOS!$N$26)</f>
        <v>0.5</v>
      </c>
      <c r="AJ373" s="15">
        <f t="shared" si="116"/>
        <v>2194.94927921511</v>
      </c>
      <c r="AL373" t="str">
        <f t="shared" si="118"/>
        <v>N</v>
      </c>
      <c r="AM373" s="21">
        <f t="shared" si="119"/>
        <v>4389.89855843021</v>
      </c>
      <c r="BC373" s="2"/>
    </row>
    <row r="374" ht="15" customHeight="1" spans="1:55">
      <c r="A374" s="6" t="s">
        <v>1332</v>
      </c>
      <c r="B374" s="52" t="s">
        <v>604</v>
      </c>
      <c r="C374" s="52" t="s">
        <v>605</v>
      </c>
      <c r="D374" s="52" t="s">
        <v>929</v>
      </c>
      <c r="E374" s="10" t="s">
        <v>213</v>
      </c>
      <c r="F374" s="52" t="s">
        <v>606</v>
      </c>
      <c r="G374" s="52" t="s">
        <v>165</v>
      </c>
      <c r="H374" s="52" t="s">
        <v>1216</v>
      </c>
      <c r="I374" s="52" t="s">
        <v>1217</v>
      </c>
      <c r="J374" s="52" t="s">
        <v>185</v>
      </c>
      <c r="K374" s="52" t="s">
        <v>931</v>
      </c>
      <c r="L374" s="53" t="s">
        <v>288</v>
      </c>
      <c r="M374" s="13">
        <v>223</v>
      </c>
      <c r="N374" s="14">
        <f t="shared" si="117"/>
        <v>0.610958904109589</v>
      </c>
      <c r="O374" s="15">
        <v>5700</v>
      </c>
      <c r="P374" s="15">
        <f t="shared" si="122"/>
        <v>1271100</v>
      </c>
      <c r="Q374" s="16">
        <f>IFERROR(VLOOKUP(G374,SCENARIOS!$A$13:$E$18,5,0),0.025)</f>
        <v>0.03</v>
      </c>
      <c r="R374" s="52">
        <f>IFERROR(VLOOKUP(L374,INPUTS!$A$107:$B$120,2,0),0.0082)</f>
        <v>0.0085</v>
      </c>
      <c r="S374" s="52">
        <f t="shared" si="123"/>
        <v>48.45</v>
      </c>
      <c r="T374" s="15">
        <f t="shared" si="124"/>
        <v>10804.35</v>
      </c>
      <c r="U374" s="15">
        <f>T374/INPUTS!$B$7*1000</f>
        <v>13505437.5</v>
      </c>
      <c r="V374" s="15">
        <f>T374*INPUTS!$B$6</f>
        <v>34141.746</v>
      </c>
      <c r="W374" s="54" t="s">
        <v>396</v>
      </c>
      <c r="X374" s="54" t="s">
        <v>396</v>
      </c>
      <c r="Y374" s="67">
        <f>IFERROR(VLOOKUP(E374,INPUTS!$A$44:$B$103,2,0),0)</f>
        <v>0.02</v>
      </c>
      <c r="Z374" s="15">
        <f t="shared" si="113"/>
        <v>216.087</v>
      </c>
      <c r="AA374" s="20">
        <f>IFERROR(VLOOKUP(E374,INPUTS!$A$44:$C$103,3,0),SCENARIOS!$J$26)</f>
        <v>0.06</v>
      </c>
      <c r="AB374" s="15">
        <f t="shared" si="125"/>
        <v>751.512170679792</v>
      </c>
      <c r="AC374" s="20">
        <f>IFERROR(VLOOKUP($E374,INPUTS!$A$44:$G$103,4,0),SCENARIOS!$K$26)</f>
        <v>0.15</v>
      </c>
      <c r="AD374" s="15">
        <f t="shared" si="125"/>
        <v>2178.021439975</v>
      </c>
      <c r="AE374" s="20">
        <f>IFERROR(VLOOKUP($E374,INPUTS!$A$44:$G$103,5,0),SCENARIOS!$L$26)</f>
        <v>0.3</v>
      </c>
      <c r="AF374" s="15">
        <f t="shared" si="125"/>
        <v>5049.84757726514</v>
      </c>
      <c r="AG374" s="20">
        <f>IFERROR(VLOOKUP($E374,INPUTS!$A$44:$G$103,6,0),SCENARIOS!$M$26)</f>
        <v>0.4</v>
      </c>
      <c r="AH374" s="15">
        <f t="shared" si="115"/>
        <v>7805.54316732019</v>
      </c>
      <c r="AI374" s="20">
        <f>IFERROR(VLOOKUP($E374,INPUTS!$A$44:$G$103,7,0),SCENARIOS!$N$26)</f>
        <v>0.5</v>
      </c>
      <c r="AJ374" s="15">
        <f t="shared" si="116"/>
        <v>11310.9547871298</v>
      </c>
      <c r="AL374" t="str">
        <f t="shared" si="118"/>
        <v>N</v>
      </c>
      <c r="AM374" s="21">
        <f t="shared" si="119"/>
        <v>22621.9095742595</v>
      </c>
      <c r="BC374" s="2"/>
    </row>
    <row r="375" ht="15" customHeight="1" spans="1:55">
      <c r="A375" s="24" t="s">
        <v>1333</v>
      </c>
      <c r="B375" s="52" t="s">
        <v>604</v>
      </c>
      <c r="C375" s="52" t="s">
        <v>605</v>
      </c>
      <c r="D375" s="52" t="s">
        <v>929</v>
      </c>
      <c r="E375" s="10" t="s">
        <v>213</v>
      </c>
      <c r="F375" s="52" t="s">
        <v>606</v>
      </c>
      <c r="G375" s="52" t="s">
        <v>165</v>
      </c>
      <c r="H375" s="52" t="s">
        <v>1265</v>
      </c>
      <c r="I375" s="52" t="s">
        <v>1266</v>
      </c>
      <c r="J375" s="52" t="s">
        <v>185</v>
      </c>
      <c r="K375" s="52" t="s">
        <v>931</v>
      </c>
      <c r="L375" s="53" t="s">
        <v>282</v>
      </c>
      <c r="M375" s="13">
        <v>336</v>
      </c>
      <c r="N375" s="14">
        <f t="shared" si="117"/>
        <v>0.920547945205479</v>
      </c>
      <c r="O375" s="15">
        <v>3100</v>
      </c>
      <c r="P375" s="15">
        <f t="shared" si="122"/>
        <v>1041600</v>
      </c>
      <c r="Q375" s="16">
        <f>IFERROR(VLOOKUP(G375,SCENARIOS!$A$13:$E$18,5,0),0.025)</f>
        <v>0.03</v>
      </c>
      <c r="R375" s="52">
        <f>IFERROR(VLOOKUP(L375,INPUTS!$A$107:$B$120,2,0),0.0082)</f>
        <v>0.0042</v>
      </c>
      <c r="S375" s="52">
        <f t="shared" si="123"/>
        <v>13.02</v>
      </c>
      <c r="T375" s="15">
        <f t="shared" si="124"/>
        <v>4374.72</v>
      </c>
      <c r="U375" s="15">
        <f>T375/INPUTS!$B$7*1000</f>
        <v>5468400</v>
      </c>
      <c r="V375" s="15">
        <f>T375*INPUTS!$B$6</f>
        <v>13824.1152</v>
      </c>
      <c r="W375" s="54" t="s">
        <v>396</v>
      </c>
      <c r="X375" s="54" t="s">
        <v>396</v>
      </c>
      <c r="Y375" s="67">
        <f>IFERROR(VLOOKUP(E375,INPUTS!$A$44:$B$103,2,0),0)</f>
        <v>0.02</v>
      </c>
      <c r="Z375" s="15">
        <f t="shared" si="113"/>
        <v>87.4944</v>
      </c>
      <c r="AA375" s="20">
        <f>IFERROR(VLOOKUP(E375,INPUTS!$A$44:$C$103,3,0),SCENARIOS!$J$26)</f>
        <v>0.06</v>
      </c>
      <c r="AB375" s="15">
        <f t="shared" si="125"/>
        <v>304.289968699302</v>
      </c>
      <c r="AC375" s="20">
        <f>IFERROR(VLOOKUP($E375,INPUTS!$A$44:$G$103,4,0),SCENARIOS!$K$26)</f>
        <v>0.15</v>
      </c>
      <c r="AD375" s="15">
        <f t="shared" si="125"/>
        <v>881.888679456647</v>
      </c>
      <c r="AE375" s="20">
        <f>IFERROR(VLOOKUP($E375,INPUTS!$A$44:$G$103,5,0),SCENARIOS!$L$26)</f>
        <v>0.3</v>
      </c>
      <c r="AF375" s="15">
        <f t="shared" si="125"/>
        <v>2044.70136502551</v>
      </c>
      <c r="AG375" s="20">
        <f>IFERROR(VLOOKUP($E375,INPUTS!$A$44:$G$103,6,0),SCENARIOS!$M$26)</f>
        <v>0.4</v>
      </c>
      <c r="AH375" s="15">
        <f t="shared" si="115"/>
        <v>3160.49237621319</v>
      </c>
      <c r="AI375" s="20">
        <f>IFERROR(VLOOKUP($E375,INPUTS!$A$44:$G$103,7,0),SCENARIOS!$N$26)</f>
        <v>0.5</v>
      </c>
      <c r="AJ375" s="15">
        <f t="shared" si="116"/>
        <v>4579.84609220844</v>
      </c>
      <c r="AL375" t="str">
        <f t="shared" si="118"/>
        <v>N</v>
      </c>
      <c r="AM375" s="21">
        <f t="shared" si="119"/>
        <v>9159.69218441688</v>
      </c>
      <c r="BC375" s="2"/>
    </row>
    <row r="376" ht="15" customHeight="1" spans="1:55">
      <c r="A376" s="6" t="s">
        <v>1334</v>
      </c>
      <c r="B376" s="52" t="s">
        <v>604</v>
      </c>
      <c r="C376" s="52" t="s">
        <v>605</v>
      </c>
      <c r="D376" s="52" t="s">
        <v>929</v>
      </c>
      <c r="E376" s="10" t="s">
        <v>213</v>
      </c>
      <c r="F376" s="52" t="s">
        <v>606</v>
      </c>
      <c r="G376" s="52" t="s">
        <v>165</v>
      </c>
      <c r="H376" s="52" t="s">
        <v>1355</v>
      </c>
      <c r="I376" s="52" t="s">
        <v>1356</v>
      </c>
      <c r="J376" s="52" t="s">
        <v>185</v>
      </c>
      <c r="K376" s="52" t="s">
        <v>931</v>
      </c>
      <c r="L376" s="53" t="s">
        <v>288</v>
      </c>
      <c r="M376" s="13">
        <v>336</v>
      </c>
      <c r="N376" s="14">
        <f t="shared" si="117"/>
        <v>0.920547945205479</v>
      </c>
      <c r="O376" s="15">
        <v>7100</v>
      </c>
      <c r="P376" s="15">
        <f t="shared" si="122"/>
        <v>2385600</v>
      </c>
      <c r="Q376" s="16">
        <f>IFERROR(VLOOKUP(G376,SCENARIOS!$A$13:$E$18,5,0),0.025)</f>
        <v>0.03</v>
      </c>
      <c r="R376" s="52">
        <f>IFERROR(VLOOKUP(L376,INPUTS!$A$107:$B$120,2,0),0.0082)</f>
        <v>0.0085</v>
      </c>
      <c r="S376" s="52">
        <f t="shared" si="123"/>
        <v>60.35</v>
      </c>
      <c r="T376" s="15">
        <f t="shared" si="124"/>
        <v>20277.6</v>
      </c>
      <c r="U376" s="15">
        <f>T376/INPUTS!$B$7*1000</f>
        <v>25347000</v>
      </c>
      <c r="V376" s="15">
        <f>T376*INPUTS!$B$6</f>
        <v>64077.216</v>
      </c>
      <c r="W376" s="54" t="s">
        <v>396</v>
      </c>
      <c r="X376" s="54" t="s">
        <v>396</v>
      </c>
      <c r="Y376" s="67">
        <f>IFERROR(VLOOKUP(E376,INPUTS!$A$44:$B$103,2,0),0)</f>
        <v>0.02</v>
      </c>
      <c r="Z376" s="15">
        <f t="shared" si="113"/>
        <v>405.552</v>
      </c>
      <c r="AA376" s="20">
        <f>IFERROR(VLOOKUP(E376,INPUTS!$A$44:$C$103,3,0),SCENARIOS!$J$26)</f>
        <v>0.06</v>
      </c>
      <c r="AB376" s="15">
        <f t="shared" si="125"/>
        <v>1410.43775814154</v>
      </c>
      <c r="AC376" s="20">
        <f>IFERROR(VLOOKUP($E376,INPUTS!$A$44:$G$103,4,0),SCENARIOS!$K$26)</f>
        <v>0.15</v>
      </c>
      <c r="AD376" s="15">
        <f t="shared" si="125"/>
        <v>4087.70981606825</v>
      </c>
      <c r="AE376" s="20">
        <f>IFERROR(VLOOKUP($E376,INPUTS!$A$44:$G$103,5,0),SCENARIOS!$L$26)</f>
        <v>0.3</v>
      </c>
      <c r="AF376" s="15">
        <f t="shared" si="125"/>
        <v>9477.5520260591</v>
      </c>
      <c r="AG376" s="20">
        <f>IFERROR(VLOOKUP($E376,INPUTS!$A$44:$G$103,6,0),SCENARIOS!$M$26)</f>
        <v>0.4</v>
      </c>
      <c r="AH376" s="15">
        <f t="shared" si="115"/>
        <v>14649.440468853</v>
      </c>
      <c r="AI376" s="20">
        <f>IFERROR(VLOOKUP($E376,INPUTS!$A$44:$G$103,7,0),SCENARIOS!$N$26)</f>
        <v>0.5</v>
      </c>
      <c r="AJ376" s="15">
        <f t="shared" si="116"/>
        <v>21228.3956731781</v>
      </c>
      <c r="AL376" t="str">
        <f t="shared" si="118"/>
        <v>N</v>
      </c>
      <c r="AM376" s="21">
        <f t="shared" si="119"/>
        <v>42456.7913463563</v>
      </c>
      <c r="BC376" s="2"/>
    </row>
    <row r="377" ht="15" customHeight="1" spans="1:55">
      <c r="A377" s="24" t="s">
        <v>1335</v>
      </c>
      <c r="B377" s="52" t="s">
        <v>604</v>
      </c>
      <c r="C377" s="52" t="s">
        <v>605</v>
      </c>
      <c r="D377" s="52" t="s">
        <v>929</v>
      </c>
      <c r="E377" s="10" t="s">
        <v>213</v>
      </c>
      <c r="F377" s="52" t="s">
        <v>606</v>
      </c>
      <c r="G377" s="52" t="s">
        <v>165</v>
      </c>
      <c r="H377" s="52" t="s">
        <v>1358</v>
      </c>
      <c r="I377" s="52" t="s">
        <v>1359</v>
      </c>
      <c r="J377" s="52" t="s">
        <v>185</v>
      </c>
      <c r="K377" s="52" t="s">
        <v>931</v>
      </c>
      <c r="L377" s="53" t="s">
        <v>282</v>
      </c>
      <c r="M377" s="13">
        <v>223</v>
      </c>
      <c r="N377" s="14">
        <f t="shared" si="117"/>
        <v>0.610958904109589</v>
      </c>
      <c r="O377" s="15">
        <v>2600</v>
      </c>
      <c r="P377" s="15">
        <f t="shared" si="122"/>
        <v>579800</v>
      </c>
      <c r="Q377" s="16">
        <f>IFERROR(VLOOKUP(G377,SCENARIOS!$A$13:$E$18,5,0),0.025)</f>
        <v>0.03</v>
      </c>
      <c r="R377" s="52">
        <f>IFERROR(VLOOKUP(L377,INPUTS!$A$107:$B$120,2,0),0.0082)</f>
        <v>0.0042</v>
      </c>
      <c r="S377" s="52">
        <f t="shared" si="123"/>
        <v>10.92</v>
      </c>
      <c r="T377" s="15">
        <f t="shared" si="124"/>
        <v>2435.16</v>
      </c>
      <c r="U377" s="15">
        <f>T377/INPUTS!$B$7*1000</f>
        <v>3043950</v>
      </c>
      <c r="V377" s="15">
        <f>T377*INPUTS!$B$6</f>
        <v>7695.1056</v>
      </c>
      <c r="W377" s="54" t="s">
        <v>396</v>
      </c>
      <c r="X377" s="54" t="s">
        <v>396</v>
      </c>
      <c r="Y377" s="67">
        <f>IFERROR(VLOOKUP(E377,INPUTS!$A$44:$B$103,2,0),0)</f>
        <v>0.02</v>
      </c>
      <c r="Z377" s="15">
        <f t="shared" si="113"/>
        <v>48.7032</v>
      </c>
      <c r="AA377" s="20">
        <f>IFERROR(VLOOKUP(E377,INPUTS!$A$44:$C$103,3,0),SCENARIOS!$J$26)</f>
        <v>0.06</v>
      </c>
      <c r="AB377" s="15">
        <f t="shared" si="125"/>
        <v>169.381071286343</v>
      </c>
      <c r="AC377" s="20">
        <f>IFERROR(VLOOKUP($E377,INPUTS!$A$44:$G$103,4,0),SCENARIOS!$K$26)</f>
        <v>0.15</v>
      </c>
      <c r="AD377" s="15">
        <f t="shared" si="125"/>
        <v>490.897711548545</v>
      </c>
      <c r="AE377" s="20">
        <f>IFERROR(VLOOKUP($E377,INPUTS!$A$44:$G$103,5,0),SCENARIOS!$L$26)</f>
        <v>0.3</v>
      </c>
      <c r="AF377" s="15">
        <f t="shared" si="125"/>
        <v>1138.16998026286</v>
      </c>
      <c r="AG377" s="20">
        <f>IFERROR(VLOOKUP($E377,INPUTS!$A$44:$G$103,6,0),SCENARIOS!$M$26)</f>
        <v>0.4</v>
      </c>
      <c r="AH377" s="15">
        <f t="shared" si="115"/>
        <v>1759.26793368703</v>
      </c>
      <c r="AI377" s="20">
        <f>IFERROR(VLOOKUP($E377,INPUTS!$A$44:$G$103,7,0),SCENARIOS!$N$26)</f>
        <v>0.5</v>
      </c>
      <c r="AJ377" s="15">
        <f t="shared" si="116"/>
        <v>2549.34213158838</v>
      </c>
      <c r="AL377" t="str">
        <f t="shared" si="118"/>
        <v>N</v>
      </c>
      <c r="AM377" s="21">
        <f t="shared" si="119"/>
        <v>5098.68426317675</v>
      </c>
      <c r="BC377" s="2"/>
    </row>
    <row r="378" ht="15" customHeight="1" spans="1:55">
      <c r="A378" s="6" t="s">
        <v>1336</v>
      </c>
      <c r="B378" s="52" t="s">
        <v>604</v>
      </c>
      <c r="C378" s="52" t="s">
        <v>605</v>
      </c>
      <c r="D378" s="52" t="s">
        <v>929</v>
      </c>
      <c r="E378" s="10" t="s">
        <v>213</v>
      </c>
      <c r="F378" s="52" t="s">
        <v>606</v>
      </c>
      <c r="G378" s="52" t="s">
        <v>165</v>
      </c>
      <c r="H378" s="52" t="s">
        <v>1361</v>
      </c>
      <c r="I378" s="52" t="s">
        <v>1362</v>
      </c>
      <c r="J378" s="52" t="s">
        <v>185</v>
      </c>
      <c r="K378" s="52" t="s">
        <v>931</v>
      </c>
      <c r="L378" s="53" t="s">
        <v>288</v>
      </c>
      <c r="M378" s="13">
        <v>223</v>
      </c>
      <c r="N378" s="14">
        <f t="shared" si="117"/>
        <v>0.610958904109589</v>
      </c>
      <c r="O378" s="15">
        <v>9700</v>
      </c>
      <c r="P378" s="15">
        <f t="shared" si="122"/>
        <v>2163100</v>
      </c>
      <c r="Q378" s="16">
        <f>IFERROR(VLOOKUP(G378,SCENARIOS!$A$13:$E$18,5,0),0.025)</f>
        <v>0.03</v>
      </c>
      <c r="R378" s="52">
        <f>IFERROR(VLOOKUP(L378,INPUTS!$A$107:$B$120,2,0),0.0082)</f>
        <v>0.0085</v>
      </c>
      <c r="S378" s="52">
        <f t="shared" si="123"/>
        <v>82.45</v>
      </c>
      <c r="T378" s="15">
        <f t="shared" si="124"/>
        <v>18386.35</v>
      </c>
      <c r="U378" s="15">
        <f>T378/INPUTS!$B$7*1000</f>
        <v>22982937.5</v>
      </c>
      <c r="V378" s="15">
        <f>T378*INPUTS!$B$6</f>
        <v>58100.866</v>
      </c>
      <c r="W378" s="54" t="s">
        <v>396</v>
      </c>
      <c r="X378" s="54" t="s">
        <v>396</v>
      </c>
      <c r="Y378" s="67">
        <f>IFERROR(VLOOKUP(E378,INPUTS!$A$44:$B$103,2,0),0)</f>
        <v>0.02</v>
      </c>
      <c r="Z378" s="15">
        <f t="shared" si="113"/>
        <v>367.727</v>
      </c>
      <c r="AA378" s="20">
        <f>IFERROR(VLOOKUP(E378,INPUTS!$A$44:$C$103,3,0),SCENARIOS!$J$26)</f>
        <v>0.06</v>
      </c>
      <c r="AB378" s="15">
        <f t="shared" si="125"/>
        <v>1278.88913256035</v>
      </c>
      <c r="AC378" s="20">
        <f>IFERROR(VLOOKUP($E378,INPUTS!$A$44:$G$103,4,0),SCENARIOS!$K$26)</f>
        <v>0.15</v>
      </c>
      <c r="AD378" s="15">
        <f t="shared" si="125"/>
        <v>3706.45753820307</v>
      </c>
      <c r="AE378" s="20">
        <f>IFERROR(VLOOKUP($E378,INPUTS!$A$44:$G$103,5,0),SCENARIOS!$L$26)</f>
        <v>0.3</v>
      </c>
      <c r="AF378" s="15">
        <f t="shared" si="125"/>
        <v>8593.60026306524</v>
      </c>
      <c r="AG378" s="20">
        <f>IFERROR(VLOOKUP($E378,INPUTS!$A$44:$G$103,6,0),SCENARIOS!$M$26)</f>
        <v>0.4</v>
      </c>
      <c r="AH378" s="15">
        <f t="shared" si="115"/>
        <v>13283.1173198256</v>
      </c>
      <c r="AI378" s="20">
        <f>IFERROR(VLOOKUP($E378,INPUTS!$A$44:$G$103,7,0),SCENARIOS!$N$26)</f>
        <v>0.5</v>
      </c>
      <c r="AJ378" s="15">
        <f t="shared" si="116"/>
        <v>19248.4669184489</v>
      </c>
      <c r="AL378" t="str">
        <f t="shared" si="118"/>
        <v>N</v>
      </c>
      <c r="AM378" s="21">
        <f t="shared" si="119"/>
        <v>38496.9338368978</v>
      </c>
      <c r="BC378" s="2"/>
    </row>
    <row r="379" ht="15" customHeight="1" spans="1:55">
      <c r="A379" s="24" t="s">
        <v>1337</v>
      </c>
      <c r="B379" s="52" t="s">
        <v>604</v>
      </c>
      <c r="C379" s="52" t="s">
        <v>605</v>
      </c>
      <c r="D379" s="52" t="s">
        <v>929</v>
      </c>
      <c r="E379" s="10" t="s">
        <v>213</v>
      </c>
      <c r="F379" s="52" t="s">
        <v>606</v>
      </c>
      <c r="G379" s="52" t="s">
        <v>165</v>
      </c>
      <c r="H379" s="52" t="s">
        <v>234</v>
      </c>
      <c r="I379" s="52" t="s">
        <v>424</v>
      </c>
      <c r="J379" s="52" t="s">
        <v>173</v>
      </c>
      <c r="K379" s="52" t="s">
        <v>931</v>
      </c>
      <c r="L379" s="53" t="s">
        <v>288</v>
      </c>
      <c r="M379" s="13">
        <v>223</v>
      </c>
      <c r="N379" s="14">
        <f t="shared" si="117"/>
        <v>0.610958904109589</v>
      </c>
      <c r="O379" s="15">
        <v>12300</v>
      </c>
      <c r="P379" s="15">
        <f t="shared" si="122"/>
        <v>2742900</v>
      </c>
      <c r="Q379" s="16">
        <f>IFERROR(VLOOKUP(G379,SCENARIOS!$A$13:$E$18,5,0),0.025)</f>
        <v>0.03</v>
      </c>
      <c r="R379" s="52">
        <f>IFERROR(VLOOKUP(L379,INPUTS!$A$107:$B$120,2,0),0.0082)</f>
        <v>0.0085</v>
      </c>
      <c r="S379" s="52">
        <f t="shared" si="123"/>
        <v>104.55</v>
      </c>
      <c r="T379" s="15">
        <f t="shared" si="124"/>
        <v>23314.65</v>
      </c>
      <c r="U379" s="15">
        <f>T379/INPUTS!$B$7*1000</f>
        <v>29143312.5</v>
      </c>
      <c r="V379" s="15">
        <f>T379*INPUTS!$B$6</f>
        <v>73674.294</v>
      </c>
      <c r="W379" s="54" t="s">
        <v>396</v>
      </c>
      <c r="X379" s="54" t="s">
        <v>396</v>
      </c>
      <c r="Y379" s="67">
        <f>IFERROR(VLOOKUP(E379,INPUTS!$A$44:$B$103,2,0),0)</f>
        <v>0.02</v>
      </c>
      <c r="Z379" s="15">
        <f t="shared" si="113"/>
        <v>466.293</v>
      </c>
      <c r="AA379" s="20">
        <f>IFERROR(VLOOKUP(E379,INPUTS!$A$44:$C$103,3,0),SCENARIOS!$J$26)</f>
        <v>0.06</v>
      </c>
      <c r="AB379" s="15">
        <f t="shared" si="125"/>
        <v>1621.68415778271</v>
      </c>
      <c r="AC379" s="20">
        <f>IFERROR(VLOOKUP($E379,INPUTS!$A$44:$G$103,4,0),SCENARIOS!$K$26)</f>
        <v>0.15</v>
      </c>
      <c r="AD379" s="15">
        <f t="shared" si="125"/>
        <v>4699.94100205131</v>
      </c>
      <c r="AE379" s="20">
        <f>IFERROR(VLOOKUP($E379,INPUTS!$A$44:$G$103,5,0),SCENARIOS!$L$26)</f>
        <v>0.3</v>
      </c>
      <c r="AF379" s="15">
        <f t="shared" si="125"/>
        <v>10897.0395088353</v>
      </c>
      <c r="AG379" s="20">
        <f>IFERROR(VLOOKUP($E379,INPUTS!$A$44:$G$103,6,0),SCENARIOS!$M$26)</f>
        <v>0.4</v>
      </c>
      <c r="AH379" s="15">
        <f t="shared" si="115"/>
        <v>16843.5405189541</v>
      </c>
      <c r="AI379" s="20">
        <f>IFERROR(VLOOKUP($E379,INPUTS!$A$44:$G$103,7,0),SCENARIOS!$N$26)</f>
        <v>0.5</v>
      </c>
      <c r="AJ379" s="15">
        <f t="shared" si="116"/>
        <v>24407.8498038063</v>
      </c>
      <c r="AL379" t="str">
        <f t="shared" si="118"/>
        <v>N</v>
      </c>
      <c r="AM379" s="21">
        <f t="shared" si="119"/>
        <v>48815.6996076126</v>
      </c>
      <c r="BC379" s="2"/>
    </row>
    <row r="380" ht="15" customHeight="1" spans="1:55">
      <c r="A380" s="6" t="s">
        <v>1338</v>
      </c>
      <c r="B380" s="52" t="s">
        <v>403</v>
      </c>
      <c r="C380" s="52" t="s">
        <v>404</v>
      </c>
      <c r="D380" s="52" t="s">
        <v>929</v>
      </c>
      <c r="E380" s="10" t="s">
        <v>204</v>
      </c>
      <c r="F380" s="52" t="s">
        <v>405</v>
      </c>
      <c r="G380" s="52" t="s">
        <v>165</v>
      </c>
      <c r="H380" s="52" t="s">
        <v>245</v>
      </c>
      <c r="I380" s="52" t="s">
        <v>930</v>
      </c>
      <c r="J380" s="52" t="s">
        <v>169</v>
      </c>
      <c r="K380" s="52" t="s">
        <v>931</v>
      </c>
      <c r="L380" s="53" t="s">
        <v>291</v>
      </c>
      <c r="M380" s="13">
        <v>953</v>
      </c>
      <c r="N380" s="14">
        <f t="shared" si="117"/>
        <v>2.61095890410959</v>
      </c>
      <c r="O380" s="15">
        <v>5850</v>
      </c>
      <c r="P380" s="15">
        <f t="shared" si="122"/>
        <v>5575050</v>
      </c>
      <c r="Q380" s="16">
        <f>IFERROR(VLOOKUP(G380,SCENARIOS!$A$13:$E$18,5,0),0.025)</f>
        <v>0.03</v>
      </c>
      <c r="R380" s="52">
        <f>IFERROR(VLOOKUP(L380,INPUTS!$A$107:$B$120,2,0),0.0082)</f>
        <v>0.0079</v>
      </c>
      <c r="S380" s="52">
        <f t="shared" si="123"/>
        <v>46.215</v>
      </c>
      <c r="T380" s="15">
        <f t="shared" si="124"/>
        <v>44042.895</v>
      </c>
      <c r="U380" s="15">
        <f>T380/INPUTS!$B$7*1000</f>
        <v>55053618.75</v>
      </c>
      <c r="V380" s="15">
        <f>T380*INPUTS!$B$6</f>
        <v>139175.5482</v>
      </c>
      <c r="W380" s="54" t="s">
        <v>396</v>
      </c>
      <c r="X380" s="54" t="s">
        <v>396</v>
      </c>
      <c r="Y380" s="67">
        <f>IFERROR(VLOOKUP(E380,INPUTS!$A$44:$B$103,2,0),0)</f>
        <v>0.02</v>
      </c>
      <c r="Z380" s="15">
        <f t="shared" si="113"/>
        <v>880.8579</v>
      </c>
      <c r="AA380" s="20">
        <f>IFERROR(VLOOKUP(E380,INPUTS!$A$44:$C$103,3,0),SCENARIOS!$J$26)</f>
        <v>0.06</v>
      </c>
      <c r="AB380" s="15">
        <f t="shared" si="125"/>
        <v>3063.46717983703</v>
      </c>
      <c r="AC380" s="20">
        <f>IFERROR(VLOOKUP($E380,INPUTS!$A$44:$G$103,4,0),SCENARIOS!$K$26)</f>
        <v>0.15</v>
      </c>
      <c r="AD380" s="15">
        <f t="shared" si="125"/>
        <v>8878.495197635</v>
      </c>
      <c r="AE380" s="20">
        <f>IFERROR(VLOOKUP($E380,INPUTS!$A$44:$G$103,5,0),SCENARIOS!$L$26)</f>
        <v>0.3</v>
      </c>
      <c r="AF380" s="15">
        <f t="shared" si="125"/>
        <v>20585.2186028306</v>
      </c>
      <c r="AG380" s="20">
        <f>IFERROR(VLOOKUP($E380,INPUTS!$A$44:$G$103,6,0),SCENARIOS!$M$26)</f>
        <v>0.4</v>
      </c>
      <c r="AH380" s="15">
        <f t="shared" si="115"/>
        <v>31818.5469867461</v>
      </c>
      <c r="AI380" s="20">
        <f>IFERROR(VLOOKUP($E380,INPUTS!$A$44:$G$103,7,0),SCENARIOS!$N$26)</f>
        <v>0.5</v>
      </c>
      <c r="AJ380" s="15">
        <f t="shared" si="116"/>
        <v>46108.020754539</v>
      </c>
      <c r="AL380" t="str">
        <f t="shared" si="118"/>
        <v>Y</v>
      </c>
      <c r="AM380" s="21">
        <f t="shared" si="119"/>
        <v>92216.0415090779</v>
      </c>
      <c r="BC380" s="2"/>
    </row>
    <row r="381" ht="15" customHeight="1" spans="1:55">
      <c r="A381" s="24" t="s">
        <v>1339</v>
      </c>
      <c r="B381" s="52" t="s">
        <v>403</v>
      </c>
      <c r="C381" s="52" t="s">
        <v>404</v>
      </c>
      <c r="D381" s="52" t="s">
        <v>929</v>
      </c>
      <c r="E381" s="10" t="s">
        <v>204</v>
      </c>
      <c r="F381" s="52" t="s">
        <v>405</v>
      </c>
      <c r="G381" s="52" t="s">
        <v>165</v>
      </c>
      <c r="H381" s="52" t="s">
        <v>255</v>
      </c>
      <c r="I381" s="52" t="s">
        <v>930</v>
      </c>
      <c r="J381" s="52" t="s">
        <v>169</v>
      </c>
      <c r="K381" s="52" t="s">
        <v>931</v>
      </c>
      <c r="L381" s="53" t="s">
        <v>291</v>
      </c>
      <c r="M381" s="13">
        <v>953</v>
      </c>
      <c r="N381" s="14">
        <f t="shared" si="117"/>
        <v>2.61095890410959</v>
      </c>
      <c r="O381" s="15">
        <v>5880</v>
      </c>
      <c r="P381" s="15">
        <f t="shared" si="122"/>
        <v>5603640</v>
      </c>
      <c r="Q381" s="16">
        <f>IFERROR(VLOOKUP(G381,SCENARIOS!$A$13:$E$18,5,0),0.025)</f>
        <v>0.03</v>
      </c>
      <c r="R381" s="52">
        <f>IFERROR(VLOOKUP(L381,INPUTS!$A$107:$B$120,2,0),0.0082)</f>
        <v>0.0079</v>
      </c>
      <c r="S381" s="52">
        <f t="shared" si="123"/>
        <v>46.452</v>
      </c>
      <c r="T381" s="15">
        <f t="shared" si="124"/>
        <v>44268.756</v>
      </c>
      <c r="U381" s="15">
        <f>T381/INPUTS!$B$7*1000</f>
        <v>55335945</v>
      </c>
      <c r="V381" s="15">
        <f>T381*INPUTS!$B$6</f>
        <v>139889.26896</v>
      </c>
      <c r="W381" s="54" t="s">
        <v>396</v>
      </c>
      <c r="X381" s="54" t="s">
        <v>396</v>
      </c>
      <c r="Y381" s="67">
        <f>IFERROR(VLOOKUP(E381,INPUTS!$A$44:$B$103,2,0),0)</f>
        <v>0.02</v>
      </c>
      <c r="Z381" s="15">
        <f t="shared" si="113"/>
        <v>885.37512</v>
      </c>
      <c r="AA381" s="20">
        <f>IFERROR(VLOOKUP(E381,INPUTS!$A$44:$C$103,3,0),SCENARIOS!$J$26)</f>
        <v>0.06</v>
      </c>
      <c r="AB381" s="15">
        <f t="shared" si="125"/>
        <v>3079.17726793875</v>
      </c>
      <c r="AC381" s="20">
        <f>IFERROR(VLOOKUP($E381,INPUTS!$A$44:$G$103,4,0),SCENARIOS!$K$26)</f>
        <v>0.15</v>
      </c>
      <c r="AD381" s="15">
        <f t="shared" si="125"/>
        <v>8924.02594223826</v>
      </c>
      <c r="AE381" s="20">
        <f>IFERROR(VLOOKUP($E381,INPUTS!$A$44:$G$103,5,0),SCENARIOS!$L$26)</f>
        <v>0.3</v>
      </c>
      <c r="AF381" s="15">
        <f t="shared" si="125"/>
        <v>20690.7838264349</v>
      </c>
      <c r="AG381" s="20">
        <f>IFERROR(VLOOKUP($E381,INPUTS!$A$44:$G$103,6,0),SCENARIOS!$M$26)</f>
        <v>0.4</v>
      </c>
      <c r="AH381" s="15">
        <f t="shared" si="115"/>
        <v>31981.7190225756</v>
      </c>
      <c r="AI381" s="20">
        <f>IFERROR(VLOOKUP($E381,INPUTS!$A$44:$G$103,7,0),SCENARIOS!$N$26)</f>
        <v>0.5</v>
      </c>
      <c r="AJ381" s="15">
        <f t="shared" si="116"/>
        <v>46344.4721430238</v>
      </c>
      <c r="AL381" t="str">
        <f t="shared" si="118"/>
        <v>Y</v>
      </c>
      <c r="AM381" s="21">
        <f t="shared" si="119"/>
        <v>92688.9442860476</v>
      </c>
      <c r="BC381" s="2"/>
    </row>
    <row r="382" ht="15" customHeight="1" spans="1:55">
      <c r="A382" s="6" t="s">
        <v>1340</v>
      </c>
      <c r="B382" s="52" t="s">
        <v>403</v>
      </c>
      <c r="C382" s="52" t="s">
        <v>404</v>
      </c>
      <c r="D382" s="52" t="s">
        <v>929</v>
      </c>
      <c r="E382" s="10" t="s">
        <v>204</v>
      </c>
      <c r="F382" s="52" t="s">
        <v>405</v>
      </c>
      <c r="G382" s="52" t="s">
        <v>165</v>
      </c>
      <c r="H382" s="52" t="s">
        <v>256</v>
      </c>
      <c r="I382" s="52" t="s">
        <v>930</v>
      </c>
      <c r="J382" s="52" t="s">
        <v>169</v>
      </c>
      <c r="K382" s="52" t="s">
        <v>931</v>
      </c>
      <c r="L382" s="53" t="s">
        <v>291</v>
      </c>
      <c r="M382" s="13">
        <v>715</v>
      </c>
      <c r="N382" s="14">
        <f t="shared" si="117"/>
        <v>1.95890410958904</v>
      </c>
      <c r="O382" s="15">
        <v>6000</v>
      </c>
      <c r="P382" s="15">
        <f t="shared" si="122"/>
        <v>4290000</v>
      </c>
      <c r="Q382" s="16">
        <f>IFERROR(VLOOKUP(G382,SCENARIOS!$A$13:$E$18,5,0),0.025)</f>
        <v>0.03</v>
      </c>
      <c r="R382" s="52">
        <f>IFERROR(VLOOKUP(L382,INPUTS!$A$107:$B$120,2,0),0.0082)</f>
        <v>0.0079</v>
      </c>
      <c r="S382" s="52">
        <f t="shared" si="123"/>
        <v>47.4</v>
      </c>
      <c r="T382" s="15">
        <f t="shared" si="124"/>
        <v>33891</v>
      </c>
      <c r="U382" s="15">
        <f>T382/INPUTS!$B$7*1000</f>
        <v>42363750</v>
      </c>
      <c r="V382" s="15">
        <f>T382*INPUTS!$B$6</f>
        <v>107095.56</v>
      </c>
      <c r="W382" s="54" t="s">
        <v>396</v>
      </c>
      <c r="X382" s="54" t="s">
        <v>396</v>
      </c>
      <c r="Y382" s="67">
        <f>IFERROR(VLOOKUP(E382,INPUTS!$A$44:$B$103,2,0),0)</f>
        <v>0.02</v>
      </c>
      <c r="Z382" s="15">
        <f t="shared" si="113"/>
        <v>677.82</v>
      </c>
      <c r="AA382" s="20">
        <f>IFERROR(VLOOKUP(E382,INPUTS!$A$44:$C$103,3,0),SCENARIOS!$J$26)</f>
        <v>0.06</v>
      </c>
      <c r="AB382" s="15">
        <f t="shared" si="125"/>
        <v>2357.33745912608</v>
      </c>
      <c r="AC382" s="20">
        <f>IFERROR(VLOOKUP($E382,INPUTS!$A$44:$G$103,4,0),SCENARIOS!$K$26)</f>
        <v>0.15</v>
      </c>
      <c r="AD382" s="15">
        <f t="shared" si="125"/>
        <v>6832.00050185275</v>
      </c>
      <c r="AE382" s="20">
        <f>IFERROR(VLOOKUP($E382,INPUTS!$A$44:$G$103,5,0),SCENARIOS!$L$26)</f>
        <v>0.3</v>
      </c>
      <c r="AF382" s="15">
        <f t="shared" si="125"/>
        <v>15840.322114805</v>
      </c>
      <c r="AG382" s="20">
        <f>IFERROR(VLOOKUP($E382,INPUTS!$A$44:$G$103,6,0),SCENARIOS!$M$26)</f>
        <v>0.4</v>
      </c>
      <c r="AH382" s="15">
        <f t="shared" si="115"/>
        <v>24484.3663416724</v>
      </c>
      <c r="AI382" s="20">
        <f>IFERROR(VLOOKUP($E382,INPUTS!$A$44:$G$103,7,0),SCENARIOS!$N$26)</f>
        <v>0.5</v>
      </c>
      <c r="AJ382" s="15">
        <f t="shared" si="116"/>
        <v>35480.1139069555</v>
      </c>
      <c r="AL382" t="str">
        <f t="shared" si="118"/>
        <v>N</v>
      </c>
      <c r="AM382" s="21">
        <f t="shared" si="119"/>
        <v>70960.227813911</v>
      </c>
      <c r="BC382" s="2"/>
    </row>
    <row r="383" ht="15" customHeight="1" spans="1:55">
      <c r="A383" s="24" t="s">
        <v>1341</v>
      </c>
      <c r="B383" s="52" t="s">
        <v>403</v>
      </c>
      <c r="C383" s="52" t="s">
        <v>404</v>
      </c>
      <c r="D383" s="52" t="s">
        <v>929</v>
      </c>
      <c r="E383" s="10" t="s">
        <v>204</v>
      </c>
      <c r="F383" s="52" t="s">
        <v>405</v>
      </c>
      <c r="G383" s="52" t="s">
        <v>165</v>
      </c>
      <c r="H383" s="52" t="s">
        <v>249</v>
      </c>
      <c r="I383" s="52" t="s">
        <v>930</v>
      </c>
      <c r="J383" s="52" t="s">
        <v>169</v>
      </c>
      <c r="K383" s="52" t="s">
        <v>931</v>
      </c>
      <c r="L383" s="53" t="s">
        <v>291</v>
      </c>
      <c r="M383" s="13">
        <v>715</v>
      </c>
      <c r="N383" s="14">
        <f t="shared" si="117"/>
        <v>1.95890410958904</v>
      </c>
      <c r="O383" s="15">
        <v>7400</v>
      </c>
      <c r="P383" s="15">
        <f t="shared" si="122"/>
        <v>5291000</v>
      </c>
      <c r="Q383" s="16">
        <f>IFERROR(VLOOKUP(G383,SCENARIOS!$A$13:$E$18,5,0),0.025)</f>
        <v>0.03</v>
      </c>
      <c r="R383" s="52">
        <f>IFERROR(VLOOKUP(L383,INPUTS!$A$107:$B$120,2,0),0.0082)</f>
        <v>0.0079</v>
      </c>
      <c r="S383" s="52">
        <f t="shared" si="123"/>
        <v>58.46</v>
      </c>
      <c r="T383" s="15">
        <f t="shared" si="124"/>
        <v>41798.9</v>
      </c>
      <c r="U383" s="15">
        <f>T383/INPUTS!$B$7*1000</f>
        <v>52248625</v>
      </c>
      <c r="V383" s="15">
        <f>T383*INPUTS!$B$6</f>
        <v>132084.524</v>
      </c>
      <c r="W383" s="54" t="s">
        <v>396</v>
      </c>
      <c r="X383" s="54" t="s">
        <v>396</v>
      </c>
      <c r="Y383" s="67">
        <f>IFERROR(VLOOKUP(E383,INPUTS!$A$44:$B$103,2,0),0)</f>
        <v>0.02</v>
      </c>
      <c r="Z383" s="15">
        <f t="shared" si="113"/>
        <v>835.978</v>
      </c>
      <c r="AA383" s="20">
        <f>IFERROR(VLOOKUP(E383,INPUTS!$A$44:$C$103,3,0),SCENARIOS!$J$26)</f>
        <v>0.06</v>
      </c>
      <c r="AB383" s="15">
        <f t="shared" si="125"/>
        <v>2907.3828662555</v>
      </c>
      <c r="AC383" s="20">
        <f>IFERROR(VLOOKUP($E383,INPUTS!$A$44:$G$103,4,0),SCENARIOS!$K$26)</f>
        <v>0.15</v>
      </c>
      <c r="AD383" s="15">
        <f t="shared" si="125"/>
        <v>8426.13395228505</v>
      </c>
      <c r="AE383" s="20">
        <f>IFERROR(VLOOKUP($E383,INPUTS!$A$44:$G$103,5,0),SCENARIOS!$L$26)</f>
        <v>0.3</v>
      </c>
      <c r="AF383" s="15">
        <f t="shared" si="125"/>
        <v>19536.3972749261</v>
      </c>
      <c r="AG383" s="20">
        <f>IFERROR(VLOOKUP($E383,INPUTS!$A$44:$G$103,6,0),SCENARIOS!$M$26)</f>
        <v>0.4</v>
      </c>
      <c r="AH383" s="15">
        <f t="shared" si="115"/>
        <v>30197.3851547293</v>
      </c>
      <c r="AI383" s="20">
        <f>IFERROR(VLOOKUP($E383,INPUTS!$A$44:$G$103,7,0),SCENARIOS!$N$26)</f>
        <v>0.5</v>
      </c>
      <c r="AJ383" s="15">
        <f t="shared" si="116"/>
        <v>43758.8071519118</v>
      </c>
      <c r="AL383" t="str">
        <f t="shared" si="118"/>
        <v>N</v>
      </c>
      <c r="AM383" s="21">
        <f t="shared" si="119"/>
        <v>87517.6143038235</v>
      </c>
      <c r="BC383" s="2"/>
    </row>
    <row r="384" ht="15" customHeight="1" spans="1:55">
      <c r="A384" s="6" t="s">
        <v>1342</v>
      </c>
      <c r="B384" s="52" t="s">
        <v>403</v>
      </c>
      <c r="C384" s="52" t="s">
        <v>404</v>
      </c>
      <c r="D384" s="52" t="s">
        <v>929</v>
      </c>
      <c r="E384" s="10" t="s">
        <v>204</v>
      </c>
      <c r="F384" s="52" t="s">
        <v>405</v>
      </c>
      <c r="G384" s="52" t="s">
        <v>165</v>
      </c>
      <c r="H384" s="52" t="s">
        <v>248</v>
      </c>
      <c r="I384" s="52" t="s">
        <v>930</v>
      </c>
      <c r="J384" s="52" t="s">
        <v>169</v>
      </c>
      <c r="K384" s="52" t="s">
        <v>931</v>
      </c>
      <c r="L384" s="53" t="s">
        <v>291</v>
      </c>
      <c r="M384" s="13">
        <v>476</v>
      </c>
      <c r="N384" s="14">
        <f t="shared" si="117"/>
        <v>1.3041095890411</v>
      </c>
      <c r="O384" s="15">
        <v>8870</v>
      </c>
      <c r="P384" s="15">
        <f t="shared" si="122"/>
        <v>4222120</v>
      </c>
      <c r="Q384" s="16">
        <f>IFERROR(VLOOKUP(G384,SCENARIOS!$A$13:$E$18,5,0),0.025)</f>
        <v>0.03</v>
      </c>
      <c r="R384" s="52">
        <f>IFERROR(VLOOKUP(L384,INPUTS!$A$107:$B$120,2,0),0.0082)</f>
        <v>0.0079</v>
      </c>
      <c r="S384" s="52">
        <f t="shared" si="123"/>
        <v>70.073</v>
      </c>
      <c r="T384" s="15">
        <f t="shared" si="124"/>
        <v>33354.748</v>
      </c>
      <c r="U384" s="15">
        <f>T384/INPUTS!$B$7*1000</f>
        <v>41693435</v>
      </c>
      <c r="V384" s="15">
        <f>T384*INPUTS!$B$6</f>
        <v>105401.00368</v>
      </c>
      <c r="W384" s="54" t="s">
        <v>396</v>
      </c>
      <c r="X384" s="54" t="s">
        <v>396</v>
      </c>
      <c r="Y384" s="67">
        <f>IFERROR(VLOOKUP(E384,INPUTS!$A$44:$B$103,2,0),0)</f>
        <v>0.02</v>
      </c>
      <c r="Z384" s="15">
        <f t="shared" si="113"/>
        <v>667.09496</v>
      </c>
      <c r="AA384" s="20">
        <f>IFERROR(VLOOKUP(E384,INPUTS!$A$44:$C$103,3,0),SCENARIOS!$J$26)</f>
        <v>0.06</v>
      </c>
      <c r="AB384" s="15">
        <f t="shared" si="125"/>
        <v>2320.03767667259</v>
      </c>
      <c r="AC384" s="20">
        <f>IFERROR(VLOOKUP($E384,INPUTS!$A$44:$G$103,4,0),SCENARIOS!$K$26)</f>
        <v>0.15</v>
      </c>
      <c r="AD384" s="15">
        <f t="shared" si="125"/>
        <v>6723.89882491434</v>
      </c>
      <c r="AE384" s="20">
        <f>IFERROR(VLOOKUP($E384,INPUTS!$A$44:$G$103,5,0),SCENARIOS!$L$26)</f>
        <v>0.3</v>
      </c>
      <c r="AF384" s="15">
        <f t="shared" si="125"/>
        <v>15589.6831718789</v>
      </c>
      <c r="AG384" s="20">
        <f>IFERROR(VLOOKUP($E384,INPUTS!$A$44:$G$103,6,0),SCENARIOS!$M$26)</f>
        <v>0.4</v>
      </c>
      <c r="AH384" s="15">
        <f t="shared" si="115"/>
        <v>24096.9540369469</v>
      </c>
      <c r="AI384" s="20">
        <f>IFERROR(VLOOKUP($E384,INPUTS!$A$44:$G$103,7,0),SCENARIOS!$N$26)</f>
        <v>0.5</v>
      </c>
      <c r="AJ384" s="15">
        <f t="shared" si="116"/>
        <v>34918.717605789</v>
      </c>
      <c r="AL384" t="str">
        <f t="shared" si="118"/>
        <v>N</v>
      </c>
      <c r="AM384" s="21">
        <f t="shared" si="119"/>
        <v>69837.435211578</v>
      </c>
      <c r="BC384" s="2"/>
    </row>
    <row r="385" ht="15" customHeight="1" spans="1:39">
      <c r="A385" s="24" t="s">
        <v>1344</v>
      </c>
      <c r="B385" s="52" t="s">
        <v>403</v>
      </c>
      <c r="C385" s="52" t="s">
        <v>404</v>
      </c>
      <c r="D385" s="52" t="s">
        <v>929</v>
      </c>
      <c r="E385" s="10" t="s">
        <v>204</v>
      </c>
      <c r="F385" s="52" t="s">
        <v>405</v>
      </c>
      <c r="G385" s="52" t="s">
        <v>165</v>
      </c>
      <c r="H385" s="52" t="s">
        <v>252</v>
      </c>
      <c r="I385" s="52" t="s">
        <v>930</v>
      </c>
      <c r="J385" s="52" t="s">
        <v>169</v>
      </c>
      <c r="K385" s="52" t="s">
        <v>931</v>
      </c>
      <c r="L385" s="53" t="s">
        <v>291</v>
      </c>
      <c r="M385" s="13">
        <v>476</v>
      </c>
      <c r="N385" s="14">
        <f t="shared" si="117"/>
        <v>1.3041095890411</v>
      </c>
      <c r="O385" s="15">
        <v>8950</v>
      </c>
      <c r="P385" s="15">
        <f t="shared" si="122"/>
        <v>4260200</v>
      </c>
      <c r="Q385" s="16">
        <f>IFERROR(VLOOKUP(G385,SCENARIOS!$A$13:$E$18,5,0),0.025)</f>
        <v>0.03</v>
      </c>
      <c r="R385" s="52">
        <f>IFERROR(VLOOKUP(L385,INPUTS!$A$107:$B$120,2,0),0.0082)</f>
        <v>0.0079</v>
      </c>
      <c r="S385" s="52">
        <f t="shared" si="123"/>
        <v>70.705</v>
      </c>
      <c r="T385" s="15">
        <f t="shared" si="124"/>
        <v>33655.58</v>
      </c>
      <c r="U385" s="15">
        <f>T385/INPUTS!$B$7*1000</f>
        <v>42069475</v>
      </c>
      <c r="V385" s="15">
        <f>T385*INPUTS!$B$6</f>
        <v>106351.6328</v>
      </c>
      <c r="W385" s="54" t="s">
        <v>396</v>
      </c>
      <c r="X385" s="54" t="s">
        <v>396</v>
      </c>
      <c r="Y385" s="67">
        <f>IFERROR(VLOOKUP(E385,INPUTS!$A$44:$B$103,2,0),0)</f>
        <v>0.02</v>
      </c>
      <c r="Z385" s="15">
        <f t="shared" si="113"/>
        <v>673.1116</v>
      </c>
      <c r="AA385" s="20">
        <f>IFERROR(VLOOKUP(E385,INPUTS!$A$44:$C$103,3,0),SCENARIOS!$J$26)</f>
        <v>0.06</v>
      </c>
      <c r="AB385" s="15">
        <f t="shared" si="125"/>
        <v>2340.96248097178</v>
      </c>
      <c r="AC385" s="20">
        <f>IFERROR(VLOOKUP($E385,INPUTS!$A$44:$G$103,4,0),SCENARIOS!$K$26)</f>
        <v>0.15</v>
      </c>
      <c r="AD385" s="15">
        <f t="shared" si="125"/>
        <v>6784.54278274897</v>
      </c>
      <c r="AE385" s="20">
        <f>IFERROR(VLOOKUP($E385,INPUTS!$A$44:$G$103,5,0),SCENARIOS!$L$26)</f>
        <v>0.3</v>
      </c>
      <c r="AF385" s="15">
        <f t="shared" si="125"/>
        <v>15730.2891080401</v>
      </c>
      <c r="AG385" s="20">
        <f>IFERROR(VLOOKUP($E385,INPUTS!$A$44:$G$103,6,0),SCENARIOS!$M$26)</f>
        <v>0.4</v>
      </c>
      <c r="AH385" s="15">
        <f t="shared" si="115"/>
        <v>24314.2884589261</v>
      </c>
      <c r="AI385" s="20">
        <f>IFERROR(VLOOKUP($E385,INPUTS!$A$44:$G$103,7,0),SCENARIOS!$N$26)</f>
        <v>0.5</v>
      </c>
      <c r="AJ385" s="15">
        <f t="shared" si="116"/>
        <v>35233.6553068559</v>
      </c>
      <c r="AL385" t="str">
        <f t="shared" si="118"/>
        <v>N</v>
      </c>
      <c r="AM385" s="21">
        <f t="shared" si="119"/>
        <v>70467.3106137118</v>
      </c>
    </row>
    <row r="386" ht="15" customHeight="1" spans="1:39">
      <c r="A386" s="6" t="s">
        <v>1346</v>
      </c>
      <c r="B386" s="52" t="s">
        <v>403</v>
      </c>
      <c r="C386" s="52" t="s">
        <v>404</v>
      </c>
      <c r="D386" s="52" t="s">
        <v>929</v>
      </c>
      <c r="E386" s="10" t="s">
        <v>204</v>
      </c>
      <c r="F386" s="52" t="s">
        <v>405</v>
      </c>
      <c r="G386" s="52" t="s">
        <v>165</v>
      </c>
      <c r="H386" s="52" t="s">
        <v>250</v>
      </c>
      <c r="I386" s="52" t="s">
        <v>930</v>
      </c>
      <c r="J386" s="52" t="s">
        <v>169</v>
      </c>
      <c r="K386" s="52" t="s">
        <v>931</v>
      </c>
      <c r="L386" s="53" t="s">
        <v>291</v>
      </c>
      <c r="M386" s="13">
        <v>476</v>
      </c>
      <c r="N386" s="14">
        <f t="shared" si="117"/>
        <v>1.3041095890411</v>
      </c>
      <c r="O386" s="15">
        <v>7610</v>
      </c>
      <c r="P386" s="15">
        <f t="shared" si="122"/>
        <v>3622360</v>
      </c>
      <c r="Q386" s="16">
        <f>IFERROR(VLOOKUP(G386,SCENARIOS!$A$13:$E$18,5,0),0.025)</f>
        <v>0.03</v>
      </c>
      <c r="R386" s="52">
        <f>IFERROR(VLOOKUP(L386,INPUTS!$A$107:$B$120,2,0),0.0082)</f>
        <v>0.0079</v>
      </c>
      <c r="S386" s="52">
        <f t="shared" si="123"/>
        <v>60.119</v>
      </c>
      <c r="T386" s="15">
        <f t="shared" si="124"/>
        <v>28616.644</v>
      </c>
      <c r="U386" s="15">
        <f>T386/INPUTS!$B$7*1000</f>
        <v>35770805</v>
      </c>
      <c r="V386" s="15">
        <f>T386*INPUTS!$B$6</f>
        <v>90428.59504</v>
      </c>
      <c r="W386" s="54" t="s">
        <v>396</v>
      </c>
      <c r="X386" s="54" t="s">
        <v>396</v>
      </c>
      <c r="Y386" s="67">
        <f>IFERROR(VLOOKUP(E386,INPUTS!$A$44:$B$103,2,0),0)</f>
        <v>0.02</v>
      </c>
      <c r="Z386" s="15">
        <f t="shared" si="113"/>
        <v>572.33288</v>
      </c>
      <c r="AA386" s="20">
        <f>IFERROR(VLOOKUP(E386,INPUTS!$A$44:$C$103,3,0),SCENARIOS!$J$26)</f>
        <v>0.06</v>
      </c>
      <c r="AB386" s="15">
        <f t="shared" si="125"/>
        <v>1990.47200896036</v>
      </c>
      <c r="AC386" s="20">
        <f>IFERROR(VLOOKUP($E386,INPUTS!$A$44:$G$103,4,0),SCENARIOS!$K$26)</f>
        <v>0.15</v>
      </c>
      <c r="AD386" s="15">
        <f t="shared" si="125"/>
        <v>5768.75648901895</v>
      </c>
      <c r="AE386" s="20">
        <f>IFERROR(VLOOKUP($E386,INPUTS!$A$44:$G$103,5,0),SCENARIOS!$L$26)</f>
        <v>0.3</v>
      </c>
      <c r="AF386" s="15">
        <f t="shared" si="125"/>
        <v>13375.1396773391</v>
      </c>
      <c r="AG386" s="20">
        <f>IFERROR(VLOOKUP($E386,INPUTS!$A$44:$G$103,6,0),SCENARIOS!$M$26)</f>
        <v>0.4</v>
      </c>
      <c r="AH386" s="15">
        <f t="shared" si="115"/>
        <v>20673.936890774</v>
      </c>
      <c r="AI386" s="20">
        <f>IFERROR(VLOOKUP($E386,INPUTS!$A$44:$G$103,7,0),SCENARIOS!$N$26)</f>
        <v>0.5</v>
      </c>
      <c r="AJ386" s="15">
        <f t="shared" si="116"/>
        <v>29958.4488139858</v>
      </c>
      <c r="AL386" t="str">
        <f t="shared" si="118"/>
        <v>Y</v>
      </c>
      <c r="AM386" s="21">
        <f t="shared" si="119"/>
        <v>59916.8976279717</v>
      </c>
    </row>
    <row r="387" ht="15" customHeight="1" spans="1:39">
      <c r="A387" s="24" t="s">
        <v>1348</v>
      </c>
      <c r="B387" s="52" t="s">
        <v>403</v>
      </c>
      <c r="C387" s="52" t="s">
        <v>404</v>
      </c>
      <c r="D387" s="52" t="s">
        <v>929</v>
      </c>
      <c r="E387" s="10" t="s">
        <v>204</v>
      </c>
      <c r="F387" s="52" t="s">
        <v>405</v>
      </c>
      <c r="G387" s="52" t="s">
        <v>165</v>
      </c>
      <c r="H387" s="52" t="s">
        <v>251</v>
      </c>
      <c r="I387" s="52" t="s">
        <v>930</v>
      </c>
      <c r="J387" s="52" t="s">
        <v>169</v>
      </c>
      <c r="K387" s="52" t="s">
        <v>931</v>
      </c>
      <c r="L387" s="53" t="s">
        <v>291</v>
      </c>
      <c r="M387" s="13">
        <v>715</v>
      </c>
      <c r="N387" s="14">
        <f t="shared" si="117"/>
        <v>1.95890410958904</v>
      </c>
      <c r="O387" s="15">
        <v>8100</v>
      </c>
      <c r="P387" s="15">
        <f t="shared" si="122"/>
        <v>5791500</v>
      </c>
      <c r="Q387" s="16">
        <f>IFERROR(VLOOKUP(G387,SCENARIOS!$A$13:$E$18,5,0),0.025)</f>
        <v>0.03</v>
      </c>
      <c r="R387" s="52">
        <f>IFERROR(VLOOKUP(L387,INPUTS!$A$107:$B$120,2,0),0.0082)</f>
        <v>0.0079</v>
      </c>
      <c r="S387" s="52">
        <f t="shared" si="123"/>
        <v>63.99</v>
      </c>
      <c r="T387" s="15">
        <f t="shared" si="124"/>
        <v>45752.85</v>
      </c>
      <c r="U387" s="15">
        <f>T387/INPUTS!$B$7*1000</f>
        <v>57191062.5</v>
      </c>
      <c r="V387" s="15">
        <f>T387*INPUTS!$B$6</f>
        <v>144579.006</v>
      </c>
      <c r="W387" s="54" t="s">
        <v>396</v>
      </c>
      <c r="X387" s="54" t="s">
        <v>396</v>
      </c>
      <c r="Y387" s="67">
        <f>IFERROR(VLOOKUP(E387,INPUTS!$A$44:$B$103,2,0),0)</f>
        <v>0.02</v>
      </c>
      <c r="Z387" s="15">
        <f t="shared" si="113"/>
        <v>915.057</v>
      </c>
      <c r="AA387" s="20">
        <f>IFERROR(VLOOKUP(E387,INPUTS!$A$44:$C$103,3,0),SCENARIOS!$J$26)</f>
        <v>0.06</v>
      </c>
      <c r="AB387" s="15">
        <f t="shared" si="125"/>
        <v>3182.40556982021</v>
      </c>
      <c r="AC387" s="20">
        <f>IFERROR(VLOOKUP($E387,INPUTS!$A$44:$G$103,4,0),SCENARIOS!$K$26)</f>
        <v>0.15</v>
      </c>
      <c r="AD387" s="15">
        <f t="shared" si="125"/>
        <v>9223.20067750121</v>
      </c>
      <c r="AE387" s="20">
        <f>IFERROR(VLOOKUP($E387,INPUTS!$A$44:$G$103,5,0),SCENARIOS!$L$26)</f>
        <v>0.3</v>
      </c>
      <c r="AF387" s="15">
        <f t="shared" si="125"/>
        <v>21384.4348549867</v>
      </c>
      <c r="AG387" s="20">
        <f>IFERROR(VLOOKUP($E387,INPUTS!$A$44:$G$103,6,0),SCENARIOS!$M$26)</f>
        <v>0.4</v>
      </c>
      <c r="AH387" s="15">
        <f t="shared" si="115"/>
        <v>33053.8945612578</v>
      </c>
      <c r="AI387" s="20">
        <f>IFERROR(VLOOKUP($E387,INPUTS!$A$44:$G$103,7,0),SCENARIOS!$N$26)</f>
        <v>0.5</v>
      </c>
      <c r="AJ387" s="15">
        <f t="shared" si="116"/>
        <v>47898.1537743899</v>
      </c>
      <c r="AL387" t="str">
        <f t="shared" si="118"/>
        <v>N</v>
      </c>
      <c r="AM387" s="21">
        <f t="shared" si="119"/>
        <v>95796.3075487798</v>
      </c>
    </row>
    <row r="388" ht="15" customHeight="1" spans="1:39">
      <c r="A388" s="6" t="s">
        <v>1350</v>
      </c>
      <c r="B388" s="52" t="s">
        <v>403</v>
      </c>
      <c r="C388" s="52" t="s">
        <v>404</v>
      </c>
      <c r="D388" s="52" t="s">
        <v>929</v>
      </c>
      <c r="E388" s="10" t="s">
        <v>204</v>
      </c>
      <c r="F388" s="52" t="s">
        <v>405</v>
      </c>
      <c r="G388" s="52" t="s">
        <v>165</v>
      </c>
      <c r="H388" s="52" t="s">
        <v>254</v>
      </c>
      <c r="I388" s="52" t="s">
        <v>930</v>
      </c>
      <c r="J388" s="52" t="s">
        <v>169</v>
      </c>
      <c r="K388" s="52" t="s">
        <v>931</v>
      </c>
      <c r="L388" s="53" t="s">
        <v>291</v>
      </c>
      <c r="M388" s="13">
        <v>715</v>
      </c>
      <c r="N388" s="14">
        <f t="shared" si="117"/>
        <v>1.95890410958904</v>
      </c>
      <c r="O388" s="15">
        <v>5400</v>
      </c>
      <c r="P388" s="15">
        <f t="shared" si="122"/>
        <v>3861000</v>
      </c>
      <c r="Q388" s="16">
        <f>IFERROR(VLOOKUP(G388,SCENARIOS!$A$13:$E$18,5,0),0.025)</f>
        <v>0.03</v>
      </c>
      <c r="R388" s="52">
        <f>IFERROR(VLOOKUP(L388,INPUTS!$A$107:$B$120,2,0),0.0082)</f>
        <v>0.0079</v>
      </c>
      <c r="S388" s="52">
        <f t="shared" si="123"/>
        <v>42.66</v>
      </c>
      <c r="T388" s="15">
        <f t="shared" si="124"/>
        <v>30501.9</v>
      </c>
      <c r="U388" s="15">
        <f>T388/INPUTS!$B$7*1000</f>
        <v>38127375</v>
      </c>
      <c r="V388" s="15">
        <f>T388*INPUTS!$B$6</f>
        <v>96386.004</v>
      </c>
      <c r="W388" s="54" t="s">
        <v>396</v>
      </c>
      <c r="X388" s="54" t="s">
        <v>396</v>
      </c>
      <c r="Y388" s="67">
        <f>IFERROR(VLOOKUP(E388,INPUTS!$A$44:$B$103,2,0),0)</f>
        <v>0.02</v>
      </c>
      <c r="Z388" s="15">
        <f t="shared" ref="Z388:Z451" si="126">T388*Y388</f>
        <v>610.038</v>
      </c>
      <c r="AA388" s="20">
        <f>IFERROR(VLOOKUP(E388,INPUTS!$A$44:$C$103,3,0),SCENARIOS!$J$26)</f>
        <v>0.06</v>
      </c>
      <c r="AB388" s="15">
        <f t="shared" ref="AB388:AF403" si="127">$T388*AA388*(1+$Q388)^AB$2</f>
        <v>2121.60371321347</v>
      </c>
      <c r="AC388" s="20">
        <f>IFERROR(VLOOKUP($E388,INPUTS!$A$44:$G$103,4,0),SCENARIOS!$K$26)</f>
        <v>0.15</v>
      </c>
      <c r="AD388" s="15">
        <f t="shared" si="127"/>
        <v>6148.80045166747</v>
      </c>
      <c r="AE388" s="20">
        <f>IFERROR(VLOOKUP($E388,INPUTS!$A$44:$G$103,5,0),SCENARIOS!$L$26)</f>
        <v>0.3</v>
      </c>
      <c r="AF388" s="15">
        <f t="shared" si="127"/>
        <v>14256.2899033245</v>
      </c>
      <c r="AG388" s="20">
        <f>IFERROR(VLOOKUP($E388,INPUTS!$A$44:$G$103,6,0),SCENARIOS!$M$26)</f>
        <v>0.4</v>
      </c>
      <c r="AH388" s="15">
        <f t="shared" ref="AH388:AH451" si="128">$T388*AG388*(1+$Q388)^AH$2</f>
        <v>22035.9297075052</v>
      </c>
      <c r="AI388" s="20">
        <f>IFERROR(VLOOKUP($E388,INPUTS!$A$44:$G$103,7,0),SCENARIOS!$N$26)</f>
        <v>0.5</v>
      </c>
      <c r="AJ388" s="15">
        <f t="shared" ref="AJ388:AJ451" si="129">$T388*AI388*(1+$Q388)^AJ$2</f>
        <v>31932.1025162599</v>
      </c>
      <c r="AL388" t="str">
        <f t="shared" si="118"/>
        <v>Y</v>
      </c>
      <c r="AM388" s="21">
        <f t="shared" si="119"/>
        <v>63864.2050325199</v>
      </c>
    </row>
    <row r="389" ht="15" customHeight="1" spans="1:39">
      <c r="A389" s="24" t="s">
        <v>1351</v>
      </c>
      <c r="B389" s="52" t="s">
        <v>403</v>
      </c>
      <c r="C389" s="52" t="s">
        <v>404</v>
      </c>
      <c r="D389" s="52" t="s">
        <v>929</v>
      </c>
      <c r="E389" s="10" t="s">
        <v>204</v>
      </c>
      <c r="F389" s="52" t="s">
        <v>405</v>
      </c>
      <c r="G389" s="52" t="s">
        <v>165</v>
      </c>
      <c r="H389" s="52" t="s">
        <v>615</v>
      </c>
      <c r="I389" s="52" t="s">
        <v>614</v>
      </c>
      <c r="J389" s="52" t="s">
        <v>169</v>
      </c>
      <c r="K389" s="52" t="s">
        <v>931</v>
      </c>
      <c r="L389" s="53" t="s">
        <v>291</v>
      </c>
      <c r="M389" s="13">
        <v>715</v>
      </c>
      <c r="N389" s="14">
        <f t="shared" ref="N389:N452" si="130">M389/365</f>
        <v>1.95890410958904</v>
      </c>
      <c r="O389" s="15">
        <v>5880</v>
      </c>
      <c r="P389" s="15">
        <f t="shared" si="122"/>
        <v>4204200</v>
      </c>
      <c r="Q389" s="16">
        <f>IFERROR(VLOOKUP(G389,SCENARIOS!$A$13:$E$18,5,0),0.025)</f>
        <v>0.03</v>
      </c>
      <c r="R389" s="52">
        <f>IFERROR(VLOOKUP(L389,INPUTS!$A$107:$B$120,2,0),0.0082)</f>
        <v>0.0079</v>
      </c>
      <c r="S389" s="52">
        <f t="shared" si="123"/>
        <v>46.452</v>
      </c>
      <c r="T389" s="15">
        <f t="shared" si="124"/>
        <v>33213.18</v>
      </c>
      <c r="U389" s="15">
        <f>T389/INPUTS!$B$7*1000</f>
        <v>41516475</v>
      </c>
      <c r="V389" s="15">
        <f>T389*INPUTS!$B$6</f>
        <v>104953.6488</v>
      </c>
      <c r="W389" s="54" t="s">
        <v>396</v>
      </c>
      <c r="X389" s="54" t="s">
        <v>396</v>
      </c>
      <c r="Y389" s="67">
        <f>IFERROR(VLOOKUP(E389,INPUTS!$A$44:$B$103,2,0),0)</f>
        <v>0.02</v>
      </c>
      <c r="Z389" s="15">
        <f t="shared" si="126"/>
        <v>664.2636</v>
      </c>
      <c r="AA389" s="20">
        <f>IFERROR(VLOOKUP(E389,INPUTS!$A$44:$C$103,3,0),SCENARIOS!$J$26)</f>
        <v>0.06</v>
      </c>
      <c r="AB389" s="15">
        <f t="shared" si="127"/>
        <v>2310.19070994356</v>
      </c>
      <c r="AC389" s="20">
        <f>IFERROR(VLOOKUP($E389,INPUTS!$A$44:$G$103,4,0),SCENARIOS!$K$26)</f>
        <v>0.15</v>
      </c>
      <c r="AD389" s="15">
        <f t="shared" si="127"/>
        <v>6695.36049181569</v>
      </c>
      <c r="AE389" s="20">
        <f>IFERROR(VLOOKUP($E389,INPUTS!$A$44:$G$103,5,0),SCENARIOS!$L$26)</f>
        <v>0.3</v>
      </c>
      <c r="AF389" s="15">
        <f t="shared" si="127"/>
        <v>15523.5156725089</v>
      </c>
      <c r="AG389" s="20">
        <f>IFERROR(VLOOKUP($E389,INPUTS!$A$44:$G$103,6,0),SCENARIOS!$M$26)</f>
        <v>0.4</v>
      </c>
      <c r="AH389" s="15">
        <f t="shared" si="128"/>
        <v>23994.679014839</v>
      </c>
      <c r="AI389" s="20">
        <f>IFERROR(VLOOKUP($E389,INPUTS!$A$44:$G$103,7,0),SCENARIOS!$N$26)</f>
        <v>0.5</v>
      </c>
      <c r="AJ389" s="15">
        <f t="shared" si="129"/>
        <v>34770.5116288164</v>
      </c>
      <c r="AL389" t="str">
        <f t="shared" ref="AL389:AL452" si="131">IF(H389="MULTI","MULTI",IF(COUNTIFS($E$4:$E$1277,H389,$H$4:$H$1277,E389)&gt;0,"Y","N"))</f>
        <v>Y</v>
      </c>
      <c r="AM389" s="21">
        <f t="shared" ref="AM389:AM452" si="132">T389*((1+Q389)^25)</f>
        <v>69541.0232576327</v>
      </c>
    </row>
    <row r="390" ht="15" customHeight="1" spans="1:39">
      <c r="A390" s="6" t="s">
        <v>1352</v>
      </c>
      <c r="B390" s="52" t="s">
        <v>403</v>
      </c>
      <c r="C390" s="52" t="s">
        <v>404</v>
      </c>
      <c r="D390" s="52" t="s">
        <v>929</v>
      </c>
      <c r="E390" s="10" t="s">
        <v>204</v>
      </c>
      <c r="F390" s="52" t="s">
        <v>405</v>
      </c>
      <c r="G390" s="52" t="s">
        <v>165</v>
      </c>
      <c r="H390" s="52" t="s">
        <v>1153</v>
      </c>
      <c r="I390" s="52" t="s">
        <v>614</v>
      </c>
      <c r="J390" s="52" t="s">
        <v>169</v>
      </c>
      <c r="K390" s="52" t="s">
        <v>931</v>
      </c>
      <c r="L390" s="53" t="s">
        <v>291</v>
      </c>
      <c r="M390" s="13">
        <v>476</v>
      </c>
      <c r="N390" s="14">
        <f t="shared" si="130"/>
        <v>1.3041095890411</v>
      </c>
      <c r="O390" s="15">
        <v>8000</v>
      </c>
      <c r="P390" s="15">
        <f t="shared" si="122"/>
        <v>3808000</v>
      </c>
      <c r="Q390" s="16">
        <f>IFERROR(VLOOKUP(G390,SCENARIOS!$A$13:$E$18,5,0),0.025)</f>
        <v>0.03</v>
      </c>
      <c r="R390" s="52">
        <f>IFERROR(VLOOKUP(L390,INPUTS!$A$107:$B$120,2,0),0.0082)</f>
        <v>0.0079</v>
      </c>
      <c r="S390" s="52">
        <f t="shared" si="123"/>
        <v>63.2</v>
      </c>
      <c r="T390" s="15">
        <f t="shared" si="124"/>
        <v>30083.2</v>
      </c>
      <c r="U390" s="15">
        <f>T390/INPUTS!$B$7*1000</f>
        <v>37604000</v>
      </c>
      <c r="V390" s="15">
        <f>T390*INPUTS!$B$6</f>
        <v>95062.912</v>
      </c>
      <c r="W390" s="54" t="s">
        <v>396</v>
      </c>
      <c r="X390" s="54" t="s">
        <v>396</v>
      </c>
      <c r="Y390" s="67">
        <f>IFERROR(VLOOKUP(E390,INPUTS!$A$44:$B$103,2,0),0)</f>
        <v>0.02</v>
      </c>
      <c r="Z390" s="15">
        <f t="shared" si="126"/>
        <v>601.664</v>
      </c>
      <c r="AA390" s="20">
        <f>IFERROR(VLOOKUP(E390,INPUTS!$A$44:$C$103,3,0),SCENARIOS!$J$26)</f>
        <v>0.06</v>
      </c>
      <c r="AB390" s="15">
        <f t="shared" si="127"/>
        <v>2092.48042991891</v>
      </c>
      <c r="AC390" s="20">
        <f>IFERROR(VLOOKUP($E390,INPUTS!$A$44:$G$103,4,0),SCENARIOS!$K$26)</f>
        <v>0.15</v>
      </c>
      <c r="AD390" s="15">
        <f t="shared" si="127"/>
        <v>6064.39578346276</v>
      </c>
      <c r="AE390" s="20">
        <f>IFERROR(VLOOKUP($E390,INPUTS!$A$44:$G$103,5,0),SCENARIOS!$L$26)</f>
        <v>0.3</v>
      </c>
      <c r="AF390" s="15">
        <f t="shared" si="127"/>
        <v>14060.5936161252</v>
      </c>
      <c r="AG390" s="20">
        <f>IFERROR(VLOOKUP($E390,INPUTS!$A$44:$G$103,6,0),SCENARIOS!$M$26)</f>
        <v>0.4</v>
      </c>
      <c r="AH390" s="15">
        <f t="shared" si="128"/>
        <v>21733.4421979228</v>
      </c>
      <c r="AI390" s="20">
        <f>IFERROR(VLOOKUP($E390,INPUTS!$A$44:$G$103,7,0),SCENARIOS!$N$26)</f>
        <v>0.5</v>
      </c>
      <c r="AJ390" s="15">
        <f t="shared" si="129"/>
        <v>31493.7701066868</v>
      </c>
      <c r="AL390" t="str">
        <f t="shared" si="131"/>
        <v>N</v>
      </c>
      <c r="AM390" s="21">
        <f t="shared" si="132"/>
        <v>62987.5402133736</v>
      </c>
    </row>
    <row r="391" ht="15" customHeight="1" spans="1:39">
      <c r="A391" s="24" t="s">
        <v>1353</v>
      </c>
      <c r="B391" s="52" t="s">
        <v>403</v>
      </c>
      <c r="C391" s="52" t="s">
        <v>404</v>
      </c>
      <c r="D391" s="52" t="s">
        <v>929</v>
      </c>
      <c r="E391" s="10" t="s">
        <v>204</v>
      </c>
      <c r="F391" s="52" t="s">
        <v>405</v>
      </c>
      <c r="G391" s="52" t="s">
        <v>165</v>
      </c>
      <c r="H391" s="52" t="s">
        <v>234</v>
      </c>
      <c r="I391" s="52" t="s">
        <v>424</v>
      </c>
      <c r="J391" s="52" t="s">
        <v>173</v>
      </c>
      <c r="K391" s="52" t="s">
        <v>931</v>
      </c>
      <c r="L391" s="53" t="s">
        <v>291</v>
      </c>
      <c r="M391" s="13">
        <v>715</v>
      </c>
      <c r="N391" s="14">
        <f t="shared" si="130"/>
        <v>1.95890410958904</v>
      </c>
      <c r="O391" s="15">
        <v>9200</v>
      </c>
      <c r="P391" s="15">
        <f t="shared" si="122"/>
        <v>6578000</v>
      </c>
      <c r="Q391" s="16">
        <f>IFERROR(VLOOKUP(G391,SCENARIOS!$A$13:$E$18,5,0),0.025)</f>
        <v>0.03</v>
      </c>
      <c r="R391" s="52">
        <f>IFERROR(VLOOKUP(L391,INPUTS!$A$107:$B$120,2,0),0.0082)</f>
        <v>0.0079</v>
      </c>
      <c r="S391" s="52">
        <f t="shared" si="123"/>
        <v>72.68</v>
      </c>
      <c r="T391" s="15">
        <f t="shared" si="124"/>
        <v>51966.2</v>
      </c>
      <c r="U391" s="15">
        <f>T391/INPUTS!$B$7*1000</f>
        <v>64957750</v>
      </c>
      <c r="V391" s="15">
        <f>T391*INPUTS!$B$6</f>
        <v>164213.192</v>
      </c>
      <c r="W391" s="54" t="s">
        <v>396</v>
      </c>
      <c r="X391" s="54" t="s">
        <v>396</v>
      </c>
      <c r="Y391" s="67">
        <f>IFERROR(VLOOKUP(E391,INPUTS!$A$44:$B$103,2,0),0)</f>
        <v>0.02</v>
      </c>
      <c r="Z391" s="15">
        <f t="shared" si="126"/>
        <v>1039.324</v>
      </c>
      <c r="AA391" s="20">
        <f>IFERROR(VLOOKUP(E391,INPUTS!$A$44:$C$103,3,0),SCENARIOS!$J$26)</f>
        <v>0.06</v>
      </c>
      <c r="AB391" s="15">
        <f t="shared" si="127"/>
        <v>3614.58410399332</v>
      </c>
      <c r="AC391" s="20">
        <f>IFERROR(VLOOKUP($E391,INPUTS!$A$44:$G$103,4,0),SCENARIOS!$K$26)</f>
        <v>0.15</v>
      </c>
      <c r="AD391" s="15">
        <f t="shared" si="127"/>
        <v>10475.7341028409</v>
      </c>
      <c r="AE391" s="20">
        <f>IFERROR(VLOOKUP($E391,INPUTS!$A$44:$G$103,5,0),SCENARIOS!$L$26)</f>
        <v>0.3</v>
      </c>
      <c r="AF391" s="15">
        <f t="shared" si="127"/>
        <v>24288.4939093676</v>
      </c>
      <c r="AG391" s="20">
        <f>IFERROR(VLOOKUP($E391,INPUTS!$A$44:$G$103,6,0),SCENARIOS!$M$26)</f>
        <v>0.4</v>
      </c>
      <c r="AH391" s="15">
        <f t="shared" si="128"/>
        <v>37542.6950572311</v>
      </c>
      <c r="AI391" s="20">
        <f>IFERROR(VLOOKUP($E391,INPUTS!$A$44:$G$103,7,0),SCENARIOS!$N$26)</f>
        <v>0.5</v>
      </c>
      <c r="AJ391" s="15">
        <f t="shared" si="129"/>
        <v>54402.8413239984</v>
      </c>
      <c r="AL391" t="str">
        <f t="shared" si="131"/>
        <v>N</v>
      </c>
      <c r="AM391" s="21">
        <f t="shared" si="132"/>
        <v>108805.682647997</v>
      </c>
    </row>
    <row r="392" ht="15" customHeight="1" spans="1:39">
      <c r="A392" s="6" t="s">
        <v>1354</v>
      </c>
      <c r="B392" s="52" t="s">
        <v>403</v>
      </c>
      <c r="C392" s="52" t="s">
        <v>404</v>
      </c>
      <c r="D392" s="52" t="s">
        <v>929</v>
      </c>
      <c r="E392" s="10" t="s">
        <v>204</v>
      </c>
      <c r="F392" s="52" t="s">
        <v>405</v>
      </c>
      <c r="G392" s="52" t="s">
        <v>165</v>
      </c>
      <c r="H392" s="52" t="s">
        <v>505</v>
      </c>
      <c r="I392" s="52" t="s">
        <v>504</v>
      </c>
      <c r="J392" s="52" t="s">
        <v>173</v>
      </c>
      <c r="K392" s="52" t="s">
        <v>931</v>
      </c>
      <c r="L392" s="53" t="s">
        <v>291</v>
      </c>
      <c r="M392" s="13">
        <v>715</v>
      </c>
      <c r="N392" s="14">
        <f t="shared" si="130"/>
        <v>1.95890410958904</v>
      </c>
      <c r="O392" s="15">
        <v>8850</v>
      </c>
      <c r="P392" s="15">
        <f t="shared" si="122"/>
        <v>6327750</v>
      </c>
      <c r="Q392" s="16">
        <f>IFERROR(VLOOKUP(G392,SCENARIOS!$A$13:$E$18,5,0),0.025)</f>
        <v>0.03</v>
      </c>
      <c r="R392" s="52">
        <f>IFERROR(VLOOKUP(L392,INPUTS!$A$107:$B$120,2,0),0.0082)</f>
        <v>0.0079</v>
      </c>
      <c r="S392" s="52">
        <f t="shared" si="123"/>
        <v>69.915</v>
      </c>
      <c r="T392" s="15">
        <f t="shared" si="124"/>
        <v>49989.225</v>
      </c>
      <c r="U392" s="15">
        <f>T392/INPUTS!$B$7*1000</f>
        <v>62486531.25</v>
      </c>
      <c r="V392" s="15">
        <f>T392*INPUTS!$B$6</f>
        <v>157965.951</v>
      </c>
      <c r="W392" s="54" t="s">
        <v>396</v>
      </c>
      <c r="X392" s="54" t="s">
        <v>396</v>
      </c>
      <c r="Y392" s="67">
        <f>IFERROR(VLOOKUP(E392,INPUTS!$A$44:$B$103,2,0),0)</f>
        <v>0.02</v>
      </c>
      <c r="Z392" s="15">
        <f t="shared" si="126"/>
        <v>999.7845</v>
      </c>
      <c r="AA392" s="20">
        <f>IFERROR(VLOOKUP(E392,INPUTS!$A$44:$C$103,3,0),SCENARIOS!$J$26)</f>
        <v>0.06</v>
      </c>
      <c r="AB392" s="15">
        <f t="shared" si="127"/>
        <v>3477.07275221096</v>
      </c>
      <c r="AC392" s="20">
        <f>IFERROR(VLOOKUP($E392,INPUTS!$A$44:$G$103,4,0),SCENARIOS!$K$26)</f>
        <v>0.15</v>
      </c>
      <c r="AD392" s="15">
        <f t="shared" si="127"/>
        <v>10077.2007402328</v>
      </c>
      <c r="AE392" s="20">
        <f>IFERROR(VLOOKUP($E392,INPUTS!$A$44:$G$103,5,0),SCENARIOS!$L$26)</f>
        <v>0.3</v>
      </c>
      <c r="AF392" s="15">
        <f t="shared" si="127"/>
        <v>23364.4751193373</v>
      </c>
      <c r="AG392" s="20">
        <f>IFERROR(VLOOKUP($E392,INPUTS!$A$44:$G$103,6,0),SCENARIOS!$M$26)</f>
        <v>0.4</v>
      </c>
      <c r="AH392" s="15">
        <f t="shared" si="128"/>
        <v>36114.4403539668</v>
      </c>
      <c r="AI392" s="20">
        <f>IFERROR(VLOOKUP($E392,INPUTS!$A$44:$G$103,7,0),SCENARIOS!$N$26)</f>
        <v>0.5</v>
      </c>
      <c r="AJ392" s="15">
        <f t="shared" si="129"/>
        <v>52333.1680127593</v>
      </c>
      <c r="AL392" t="str">
        <f t="shared" si="131"/>
        <v>Y</v>
      </c>
      <c r="AM392" s="21">
        <f t="shared" si="132"/>
        <v>104666.336025519</v>
      </c>
    </row>
    <row r="393" ht="15" customHeight="1" spans="1:39">
      <c r="A393" s="24" t="s">
        <v>1357</v>
      </c>
      <c r="B393" s="52" t="s">
        <v>403</v>
      </c>
      <c r="C393" s="52" t="s">
        <v>404</v>
      </c>
      <c r="D393" s="52" t="s">
        <v>929</v>
      </c>
      <c r="E393" s="10" t="s">
        <v>204</v>
      </c>
      <c r="F393" s="52" t="s">
        <v>405</v>
      </c>
      <c r="G393" s="52" t="s">
        <v>165</v>
      </c>
      <c r="H393" s="52" t="s">
        <v>242</v>
      </c>
      <c r="I393" s="52" t="s">
        <v>421</v>
      </c>
      <c r="J393" s="52" t="s">
        <v>173</v>
      </c>
      <c r="K393" s="52" t="s">
        <v>931</v>
      </c>
      <c r="L393" s="53" t="s">
        <v>291</v>
      </c>
      <c r="M393" s="13">
        <v>715</v>
      </c>
      <c r="N393" s="14">
        <f t="shared" si="130"/>
        <v>1.95890410958904</v>
      </c>
      <c r="O393" s="15">
        <v>10700</v>
      </c>
      <c r="P393" s="15">
        <f t="shared" si="122"/>
        <v>7650500</v>
      </c>
      <c r="Q393" s="16">
        <f>IFERROR(VLOOKUP(G393,SCENARIOS!$A$13:$E$18,5,0),0.025)</f>
        <v>0.03</v>
      </c>
      <c r="R393" s="52">
        <f>IFERROR(VLOOKUP(L393,INPUTS!$A$107:$B$120,2,0),0.0082)</f>
        <v>0.0079</v>
      </c>
      <c r="S393" s="52">
        <f t="shared" si="123"/>
        <v>84.53</v>
      </c>
      <c r="T393" s="15">
        <f t="shared" si="124"/>
        <v>60438.95</v>
      </c>
      <c r="U393" s="15">
        <f>T393/INPUTS!$B$7*1000</f>
        <v>75548687.5</v>
      </c>
      <c r="V393" s="15">
        <f>T393*INPUTS!$B$6</f>
        <v>190987.082</v>
      </c>
      <c r="W393" s="54" t="s">
        <v>396</v>
      </c>
      <c r="X393" s="54" t="s">
        <v>396</v>
      </c>
      <c r="Y393" s="67">
        <f>IFERROR(VLOOKUP(E393,INPUTS!$A$44:$B$103,2,0),0)</f>
        <v>0.02</v>
      </c>
      <c r="Z393" s="15">
        <f t="shared" si="126"/>
        <v>1208.779</v>
      </c>
      <c r="AA393" s="20">
        <f>IFERROR(VLOOKUP(E393,INPUTS!$A$44:$C$103,3,0),SCENARIOS!$J$26)</f>
        <v>0.06</v>
      </c>
      <c r="AB393" s="15">
        <f t="shared" si="127"/>
        <v>4203.91846877484</v>
      </c>
      <c r="AC393" s="20">
        <f>IFERROR(VLOOKUP($E393,INPUTS!$A$44:$G$103,4,0),SCENARIOS!$K$26)</f>
        <v>0.15</v>
      </c>
      <c r="AD393" s="15">
        <f t="shared" si="127"/>
        <v>12183.7342283041</v>
      </c>
      <c r="AE393" s="20">
        <f>IFERROR(VLOOKUP($E393,INPUTS!$A$44:$G$103,5,0),SCENARIOS!$L$26)</f>
        <v>0.3</v>
      </c>
      <c r="AF393" s="15">
        <f t="shared" si="127"/>
        <v>28248.5744380688</v>
      </c>
      <c r="AG393" s="20">
        <f>IFERROR(VLOOKUP($E393,INPUTS!$A$44:$G$103,6,0),SCENARIOS!$M$26)</f>
        <v>0.4</v>
      </c>
      <c r="AH393" s="15">
        <f t="shared" si="128"/>
        <v>43663.7866426492</v>
      </c>
      <c r="AI393" s="20">
        <f>IFERROR(VLOOKUP($E393,INPUTS!$A$44:$G$103,7,0),SCENARIOS!$N$26)</f>
        <v>0.5</v>
      </c>
      <c r="AJ393" s="15">
        <f t="shared" si="129"/>
        <v>63272.8698007373</v>
      </c>
      <c r="AL393" t="str">
        <f t="shared" si="131"/>
        <v>Y</v>
      </c>
      <c r="AM393" s="21">
        <f t="shared" si="132"/>
        <v>126545.739601475</v>
      </c>
    </row>
    <row r="394" ht="15" customHeight="1" spans="1:39">
      <c r="A394" s="6" t="s">
        <v>1360</v>
      </c>
      <c r="B394" s="52" t="s">
        <v>403</v>
      </c>
      <c r="C394" s="52" t="s">
        <v>404</v>
      </c>
      <c r="D394" s="52" t="s">
        <v>929</v>
      </c>
      <c r="E394" s="10" t="s">
        <v>204</v>
      </c>
      <c r="F394" s="52" t="s">
        <v>405</v>
      </c>
      <c r="G394" s="52" t="s">
        <v>165</v>
      </c>
      <c r="H394" s="52" t="s">
        <v>529</v>
      </c>
      <c r="I394" s="52" t="s">
        <v>528</v>
      </c>
      <c r="J394" s="52" t="s">
        <v>173</v>
      </c>
      <c r="K394" s="52" t="s">
        <v>931</v>
      </c>
      <c r="L394" s="53" t="s">
        <v>291</v>
      </c>
      <c r="M394" s="13">
        <v>476</v>
      </c>
      <c r="N394" s="14">
        <f t="shared" si="130"/>
        <v>1.3041095890411</v>
      </c>
      <c r="O394" s="15">
        <v>10900</v>
      </c>
      <c r="P394" s="15">
        <f t="shared" si="122"/>
        <v>5188400</v>
      </c>
      <c r="Q394" s="16">
        <f>IFERROR(VLOOKUP(G394,SCENARIOS!$A$13:$E$18,5,0),0.025)</f>
        <v>0.03</v>
      </c>
      <c r="R394" s="52">
        <f>IFERROR(VLOOKUP(L394,INPUTS!$A$107:$B$120,2,0),0.0082)</f>
        <v>0.0079</v>
      </c>
      <c r="S394" s="52">
        <f t="shared" si="123"/>
        <v>86.11</v>
      </c>
      <c r="T394" s="15">
        <f t="shared" si="124"/>
        <v>40988.36</v>
      </c>
      <c r="U394" s="15">
        <f>T394/INPUTS!$B$7*1000</f>
        <v>51235450</v>
      </c>
      <c r="V394" s="15">
        <f>T394*INPUTS!$B$6</f>
        <v>129523.2176</v>
      </c>
      <c r="W394" s="54" t="s">
        <v>396</v>
      </c>
      <c r="X394" s="54" t="s">
        <v>396</v>
      </c>
      <c r="Y394" s="67">
        <f>IFERROR(VLOOKUP(E394,INPUTS!$A$44:$B$103,2,0),0)</f>
        <v>0.02</v>
      </c>
      <c r="Z394" s="15">
        <f t="shared" si="126"/>
        <v>819.7672</v>
      </c>
      <c r="AA394" s="20">
        <f>IFERROR(VLOOKUP(E394,INPUTS!$A$44:$C$103,3,0),SCENARIOS!$J$26)</f>
        <v>0.06</v>
      </c>
      <c r="AB394" s="15">
        <f t="shared" si="127"/>
        <v>2851.00458576451</v>
      </c>
      <c r="AC394" s="20">
        <f>IFERROR(VLOOKUP($E394,INPUTS!$A$44:$G$103,4,0),SCENARIOS!$K$26)</f>
        <v>0.15</v>
      </c>
      <c r="AD394" s="15">
        <f t="shared" si="127"/>
        <v>8262.73925496802</v>
      </c>
      <c r="AE394" s="20">
        <f>IFERROR(VLOOKUP($E394,INPUTS!$A$44:$G$103,5,0),SCENARIOS!$L$26)</f>
        <v>0.3</v>
      </c>
      <c r="AF394" s="15">
        <f t="shared" si="127"/>
        <v>19157.5588019706</v>
      </c>
      <c r="AG394" s="20">
        <f>IFERROR(VLOOKUP($E394,INPUTS!$A$44:$G$103,6,0),SCENARIOS!$M$26)</f>
        <v>0.4</v>
      </c>
      <c r="AH394" s="15">
        <f t="shared" si="128"/>
        <v>29611.8149946698</v>
      </c>
      <c r="AI394" s="20">
        <f>IFERROR(VLOOKUP($E394,INPUTS!$A$44:$G$103,7,0),SCENARIOS!$N$26)</f>
        <v>0.5</v>
      </c>
      <c r="AJ394" s="15">
        <f t="shared" si="129"/>
        <v>42910.2617703608</v>
      </c>
      <c r="AL394" t="str">
        <f t="shared" si="131"/>
        <v>Y</v>
      </c>
      <c r="AM394" s="21">
        <f t="shared" si="132"/>
        <v>85820.5235407216</v>
      </c>
    </row>
    <row r="395" ht="15" customHeight="1" spans="1:39">
      <c r="A395" s="24" t="s">
        <v>1363</v>
      </c>
      <c r="B395" s="52" t="s">
        <v>403</v>
      </c>
      <c r="C395" s="52" t="s">
        <v>404</v>
      </c>
      <c r="D395" s="52" t="s">
        <v>929</v>
      </c>
      <c r="E395" s="10" t="s">
        <v>204</v>
      </c>
      <c r="F395" s="52" t="s">
        <v>405</v>
      </c>
      <c r="G395" s="52" t="s">
        <v>165</v>
      </c>
      <c r="H395" s="52" t="s">
        <v>264</v>
      </c>
      <c r="I395" s="52" t="s">
        <v>436</v>
      </c>
      <c r="J395" s="52" t="s">
        <v>173</v>
      </c>
      <c r="K395" s="52" t="s">
        <v>931</v>
      </c>
      <c r="L395" s="53" t="s">
        <v>291</v>
      </c>
      <c r="M395" s="13">
        <v>476</v>
      </c>
      <c r="N395" s="14">
        <f t="shared" si="130"/>
        <v>1.3041095890411</v>
      </c>
      <c r="O395" s="15">
        <v>16700</v>
      </c>
      <c r="P395" s="15">
        <f t="shared" si="122"/>
        <v>7949200</v>
      </c>
      <c r="Q395" s="16">
        <f>IFERROR(VLOOKUP(G395,SCENARIOS!$A$13:$E$18,5,0),0.025)</f>
        <v>0.03</v>
      </c>
      <c r="R395" s="52">
        <f>IFERROR(VLOOKUP(L395,INPUTS!$A$107:$B$120,2,0),0.0082)</f>
        <v>0.0079</v>
      </c>
      <c r="S395" s="52">
        <f t="shared" si="123"/>
        <v>131.93</v>
      </c>
      <c r="T395" s="15">
        <f t="shared" si="124"/>
        <v>62798.68</v>
      </c>
      <c r="U395" s="15">
        <f>T395/INPUTS!$B$7*1000</f>
        <v>78498350</v>
      </c>
      <c r="V395" s="15">
        <f>T395*INPUTS!$B$6</f>
        <v>198443.8288</v>
      </c>
      <c r="W395" s="54" t="s">
        <v>396</v>
      </c>
      <c r="X395" s="54" t="s">
        <v>396</v>
      </c>
      <c r="Y395" s="67">
        <f>IFERROR(VLOOKUP(E395,INPUTS!$A$44:$B$103,2,0),0)</f>
        <v>0.02</v>
      </c>
      <c r="Z395" s="15">
        <f t="shared" si="126"/>
        <v>1255.9736</v>
      </c>
      <c r="AA395" s="20">
        <f>IFERROR(VLOOKUP(E395,INPUTS!$A$44:$C$103,3,0),SCENARIOS!$J$26)</f>
        <v>0.06</v>
      </c>
      <c r="AB395" s="15">
        <f t="shared" si="127"/>
        <v>4368.05289745571</v>
      </c>
      <c r="AC395" s="20">
        <f>IFERROR(VLOOKUP($E395,INPUTS!$A$44:$G$103,4,0),SCENARIOS!$K$26)</f>
        <v>0.15</v>
      </c>
      <c r="AD395" s="15">
        <f t="shared" si="127"/>
        <v>12659.4261979785</v>
      </c>
      <c r="AE395" s="20">
        <f>IFERROR(VLOOKUP($E395,INPUTS!$A$44:$G$103,5,0),SCENARIOS!$L$26)</f>
        <v>0.3</v>
      </c>
      <c r="AF395" s="15">
        <f t="shared" si="127"/>
        <v>29351.4891736614</v>
      </c>
      <c r="AG395" s="20">
        <f>IFERROR(VLOOKUP($E395,INPUTS!$A$44:$G$103,6,0),SCENARIOS!$M$26)</f>
        <v>0.4</v>
      </c>
      <c r="AH395" s="15">
        <f t="shared" si="128"/>
        <v>45368.5605881638</v>
      </c>
      <c r="AI395" s="20">
        <f>IFERROR(VLOOKUP($E395,INPUTS!$A$44:$G$103,7,0),SCENARIOS!$N$26)</f>
        <v>0.5</v>
      </c>
      <c r="AJ395" s="15">
        <f t="shared" si="129"/>
        <v>65743.2450977087</v>
      </c>
      <c r="AL395" t="str">
        <f t="shared" si="131"/>
        <v>N</v>
      </c>
      <c r="AM395" s="21">
        <f t="shared" si="132"/>
        <v>131486.490195417</v>
      </c>
    </row>
    <row r="396" ht="15" customHeight="1" spans="1:39">
      <c r="A396" s="6" t="s">
        <v>1364</v>
      </c>
      <c r="B396" s="52" t="s">
        <v>403</v>
      </c>
      <c r="C396" s="52" t="s">
        <v>404</v>
      </c>
      <c r="D396" s="52" t="s">
        <v>929</v>
      </c>
      <c r="E396" s="10" t="s">
        <v>204</v>
      </c>
      <c r="F396" s="52" t="s">
        <v>405</v>
      </c>
      <c r="G396" s="52" t="s">
        <v>165</v>
      </c>
      <c r="H396" s="52" t="s">
        <v>545</v>
      </c>
      <c r="I396" s="52" t="s">
        <v>544</v>
      </c>
      <c r="J396" s="52" t="s">
        <v>173</v>
      </c>
      <c r="K396" s="52" t="s">
        <v>931</v>
      </c>
      <c r="L396" s="53" t="s">
        <v>291</v>
      </c>
      <c r="M396" s="13">
        <v>715</v>
      </c>
      <c r="N396" s="14">
        <f t="shared" si="130"/>
        <v>1.95890410958904</v>
      </c>
      <c r="O396" s="15">
        <v>9350</v>
      </c>
      <c r="P396" s="15">
        <f t="shared" si="122"/>
        <v>6685250</v>
      </c>
      <c r="Q396" s="16">
        <f>IFERROR(VLOOKUP(G396,SCENARIOS!$A$13:$E$18,5,0),0.025)</f>
        <v>0.03</v>
      </c>
      <c r="R396" s="52">
        <f>IFERROR(VLOOKUP(L396,INPUTS!$A$107:$B$120,2,0),0.0082)</f>
        <v>0.0079</v>
      </c>
      <c r="S396" s="52">
        <f t="shared" si="123"/>
        <v>73.865</v>
      </c>
      <c r="T396" s="15">
        <f t="shared" si="124"/>
        <v>52813.475</v>
      </c>
      <c r="U396" s="15">
        <f>T396/INPUTS!$B$7*1000</f>
        <v>66016843.75</v>
      </c>
      <c r="V396" s="15">
        <f>T396*INPUTS!$B$6</f>
        <v>166890.581</v>
      </c>
      <c r="W396" s="54" t="s">
        <v>396</v>
      </c>
      <c r="X396" s="54" t="s">
        <v>396</v>
      </c>
      <c r="Y396" s="67">
        <f>IFERROR(VLOOKUP(E396,INPUTS!$A$44:$B$103,2,0),0)</f>
        <v>0.02</v>
      </c>
      <c r="Z396" s="15">
        <f t="shared" si="126"/>
        <v>1056.2695</v>
      </c>
      <c r="AA396" s="20">
        <f>IFERROR(VLOOKUP(E396,INPUTS!$A$44:$C$103,3,0),SCENARIOS!$J$26)</f>
        <v>0.06</v>
      </c>
      <c r="AB396" s="15">
        <f t="shared" si="127"/>
        <v>3673.51754047147</v>
      </c>
      <c r="AC396" s="20">
        <f>IFERROR(VLOOKUP($E396,INPUTS!$A$44:$G$103,4,0),SCENARIOS!$K$26)</f>
        <v>0.15</v>
      </c>
      <c r="AD396" s="15">
        <f t="shared" si="127"/>
        <v>10646.5341153872</v>
      </c>
      <c r="AE396" s="20">
        <f>IFERROR(VLOOKUP($E396,INPUTS!$A$44:$G$103,5,0),SCENARIOS!$L$26)</f>
        <v>0.3</v>
      </c>
      <c r="AF396" s="15">
        <f t="shared" si="127"/>
        <v>24684.5019622377</v>
      </c>
      <c r="AG396" s="20">
        <f>IFERROR(VLOOKUP($E396,INPUTS!$A$44:$G$103,6,0),SCENARIOS!$M$26)</f>
        <v>0.4</v>
      </c>
      <c r="AH396" s="15">
        <f t="shared" si="128"/>
        <v>38154.8042157729</v>
      </c>
      <c r="AI396" s="20">
        <f>IFERROR(VLOOKUP($E396,INPUTS!$A$44:$G$103,7,0),SCENARIOS!$N$26)</f>
        <v>0.5</v>
      </c>
      <c r="AJ396" s="15">
        <f t="shared" si="129"/>
        <v>55289.8441716723</v>
      </c>
      <c r="AL396" t="str">
        <f t="shared" si="131"/>
        <v>N</v>
      </c>
      <c r="AM396" s="21">
        <f t="shared" si="132"/>
        <v>110579.688343345</v>
      </c>
    </row>
    <row r="397" ht="15" customHeight="1" spans="1:39">
      <c r="A397" s="24" t="s">
        <v>1365</v>
      </c>
      <c r="B397" s="52" t="s">
        <v>403</v>
      </c>
      <c r="C397" s="52" t="s">
        <v>404</v>
      </c>
      <c r="D397" s="52" t="s">
        <v>929</v>
      </c>
      <c r="E397" s="10" t="s">
        <v>204</v>
      </c>
      <c r="F397" s="52" t="s">
        <v>405</v>
      </c>
      <c r="G397" s="52" t="s">
        <v>165</v>
      </c>
      <c r="H397" s="52" t="s">
        <v>440</v>
      </c>
      <c r="I397" s="52" t="s">
        <v>439</v>
      </c>
      <c r="J397" s="52" t="s">
        <v>177</v>
      </c>
      <c r="K397" s="52" t="s">
        <v>931</v>
      </c>
      <c r="L397" s="53" t="s">
        <v>291</v>
      </c>
      <c r="M397" s="13">
        <v>953</v>
      </c>
      <c r="N397" s="14">
        <f t="shared" si="130"/>
        <v>2.61095890410959</v>
      </c>
      <c r="O397" s="15">
        <v>5100</v>
      </c>
      <c r="P397" s="15">
        <f t="shared" si="122"/>
        <v>4860300</v>
      </c>
      <c r="Q397" s="16">
        <f>IFERROR(VLOOKUP(G397,SCENARIOS!$A$13:$E$18,5,0),0.025)</f>
        <v>0.03</v>
      </c>
      <c r="R397" s="52">
        <f>IFERROR(VLOOKUP(L397,INPUTS!$A$107:$B$120,2,0),0.0082)</f>
        <v>0.0079</v>
      </c>
      <c r="S397" s="52">
        <f t="shared" si="123"/>
        <v>40.29</v>
      </c>
      <c r="T397" s="15">
        <f t="shared" si="124"/>
        <v>38396.37</v>
      </c>
      <c r="U397" s="15">
        <f>T397/INPUTS!$B$7*1000</f>
        <v>47995462.5</v>
      </c>
      <c r="V397" s="15">
        <f>T397*INPUTS!$B$6</f>
        <v>121332.5292</v>
      </c>
      <c r="W397" s="54" t="s">
        <v>396</v>
      </c>
      <c r="X397" s="54" t="s">
        <v>396</v>
      </c>
      <c r="Y397" s="67">
        <f>IFERROR(VLOOKUP(E397,INPUTS!$A$44:$B$103,2,0),0)</f>
        <v>0.02</v>
      </c>
      <c r="Z397" s="15">
        <f t="shared" si="126"/>
        <v>767.9274</v>
      </c>
      <c r="AA397" s="20">
        <f>IFERROR(VLOOKUP(E397,INPUTS!$A$44:$C$103,3,0),SCENARIOS!$J$26)</f>
        <v>0.06</v>
      </c>
      <c r="AB397" s="15">
        <f t="shared" si="127"/>
        <v>2670.71497729382</v>
      </c>
      <c r="AC397" s="20">
        <f>IFERROR(VLOOKUP($E397,INPUTS!$A$44:$G$103,4,0),SCENARIOS!$K$26)</f>
        <v>0.15</v>
      </c>
      <c r="AD397" s="15">
        <f t="shared" si="127"/>
        <v>7740.22658255359</v>
      </c>
      <c r="AE397" s="20">
        <f>IFERROR(VLOOKUP($E397,INPUTS!$A$44:$G$103,5,0),SCENARIOS!$L$26)</f>
        <v>0.3</v>
      </c>
      <c r="AF397" s="15">
        <f t="shared" si="127"/>
        <v>17946.0880127241</v>
      </c>
      <c r="AG397" s="20">
        <f>IFERROR(VLOOKUP($E397,INPUTS!$A$44:$G$103,6,0),SCENARIOS!$M$26)</f>
        <v>0.4</v>
      </c>
      <c r="AH397" s="15">
        <f t="shared" si="128"/>
        <v>27739.2460910095</v>
      </c>
      <c r="AI397" s="20">
        <f>IFERROR(VLOOKUP($E397,INPUTS!$A$44:$G$103,7,0),SCENARIOS!$N$26)</f>
        <v>0.5</v>
      </c>
      <c r="AJ397" s="15">
        <f t="shared" si="129"/>
        <v>40196.7360424186</v>
      </c>
      <c r="AL397" t="str">
        <f t="shared" si="131"/>
        <v>Y</v>
      </c>
      <c r="AM397" s="21">
        <f t="shared" si="132"/>
        <v>80393.4720848372</v>
      </c>
    </row>
    <row r="398" ht="15" customHeight="1" spans="1:39">
      <c r="A398" s="6" t="s">
        <v>1366</v>
      </c>
      <c r="B398" s="52" t="s">
        <v>403</v>
      </c>
      <c r="C398" s="52" t="s">
        <v>404</v>
      </c>
      <c r="D398" s="52" t="s">
        <v>929</v>
      </c>
      <c r="E398" s="10" t="s">
        <v>204</v>
      </c>
      <c r="F398" s="52" t="s">
        <v>405</v>
      </c>
      <c r="G398" s="52" t="s">
        <v>165</v>
      </c>
      <c r="H398" s="52" t="s">
        <v>448</v>
      </c>
      <c r="I398" s="52" t="s">
        <v>447</v>
      </c>
      <c r="J398" s="52" t="s">
        <v>177</v>
      </c>
      <c r="K398" s="52" t="s">
        <v>931</v>
      </c>
      <c r="L398" s="53" t="s">
        <v>291</v>
      </c>
      <c r="M398" s="13">
        <v>715</v>
      </c>
      <c r="N398" s="14">
        <f t="shared" si="130"/>
        <v>1.95890410958904</v>
      </c>
      <c r="O398" s="15">
        <v>5000</v>
      </c>
      <c r="P398" s="15">
        <f t="shared" si="122"/>
        <v>3575000</v>
      </c>
      <c r="Q398" s="16">
        <f>IFERROR(VLOOKUP(G398,SCENARIOS!$A$13:$E$18,5,0),0.025)</f>
        <v>0.03</v>
      </c>
      <c r="R398" s="52">
        <f>IFERROR(VLOOKUP(L398,INPUTS!$A$107:$B$120,2,0),0.0082)</f>
        <v>0.0079</v>
      </c>
      <c r="S398" s="52">
        <f t="shared" si="123"/>
        <v>39.5</v>
      </c>
      <c r="T398" s="15">
        <f t="shared" si="124"/>
        <v>28242.5</v>
      </c>
      <c r="U398" s="15">
        <f>T398/INPUTS!$B$7*1000</f>
        <v>35303125</v>
      </c>
      <c r="V398" s="15">
        <f>T398*INPUTS!$B$6</f>
        <v>89246.3</v>
      </c>
      <c r="W398" s="54" t="s">
        <v>396</v>
      </c>
      <c r="X398" s="54" t="s">
        <v>396</v>
      </c>
      <c r="Y398" s="67">
        <f>IFERROR(VLOOKUP(E398,INPUTS!$A$44:$B$103,2,0),0)</f>
        <v>0.02</v>
      </c>
      <c r="Z398" s="15">
        <f t="shared" si="126"/>
        <v>564.85</v>
      </c>
      <c r="AA398" s="20">
        <f>IFERROR(VLOOKUP(E398,INPUTS!$A$44:$C$103,3,0),SCENARIOS!$J$26)</f>
        <v>0.06</v>
      </c>
      <c r="AB398" s="15">
        <f t="shared" si="127"/>
        <v>1964.44788260506</v>
      </c>
      <c r="AC398" s="20">
        <f>IFERROR(VLOOKUP($E398,INPUTS!$A$44:$G$103,4,0),SCENARIOS!$K$26)</f>
        <v>0.15</v>
      </c>
      <c r="AD398" s="15">
        <f t="shared" si="127"/>
        <v>5693.33375154395</v>
      </c>
      <c r="AE398" s="20">
        <f>IFERROR(VLOOKUP($E398,INPUTS!$A$44:$G$103,5,0),SCENARIOS!$L$26)</f>
        <v>0.3</v>
      </c>
      <c r="AF398" s="15">
        <f t="shared" si="127"/>
        <v>13200.2684290041</v>
      </c>
      <c r="AG398" s="20">
        <f>IFERROR(VLOOKUP($E398,INPUTS!$A$44:$G$103,6,0),SCENARIOS!$M$26)</f>
        <v>0.4</v>
      </c>
      <c r="AH398" s="15">
        <f t="shared" si="128"/>
        <v>20403.6386180604</v>
      </c>
      <c r="AI398" s="20">
        <f>IFERROR(VLOOKUP($E398,INPUTS!$A$44:$G$103,7,0),SCENARIOS!$N$26)</f>
        <v>0.5</v>
      </c>
      <c r="AJ398" s="15">
        <f t="shared" si="129"/>
        <v>29566.7615891296</v>
      </c>
      <c r="AL398" t="str">
        <f t="shared" si="131"/>
        <v>Y</v>
      </c>
      <c r="AM398" s="21">
        <f t="shared" si="132"/>
        <v>59133.5231782591</v>
      </c>
    </row>
    <row r="399" ht="15" customHeight="1" spans="1:39">
      <c r="A399" s="24" t="s">
        <v>1367</v>
      </c>
      <c r="B399" s="52" t="s">
        <v>403</v>
      </c>
      <c r="C399" s="52" t="s">
        <v>404</v>
      </c>
      <c r="D399" s="52" t="s">
        <v>929</v>
      </c>
      <c r="E399" s="10" t="s">
        <v>204</v>
      </c>
      <c r="F399" s="52" t="s">
        <v>405</v>
      </c>
      <c r="G399" s="52" t="s">
        <v>165</v>
      </c>
      <c r="H399" s="52" t="s">
        <v>640</v>
      </c>
      <c r="I399" s="52" t="s">
        <v>639</v>
      </c>
      <c r="J399" s="52" t="s">
        <v>185</v>
      </c>
      <c r="K399" s="52" t="s">
        <v>931</v>
      </c>
      <c r="L399" s="53" t="s">
        <v>291</v>
      </c>
      <c r="M399" s="13">
        <v>715</v>
      </c>
      <c r="N399" s="14">
        <f t="shared" si="130"/>
        <v>1.95890410958904</v>
      </c>
      <c r="O399" s="15">
        <v>6530</v>
      </c>
      <c r="P399" s="15">
        <f t="shared" si="122"/>
        <v>4668950</v>
      </c>
      <c r="Q399" s="16">
        <f>IFERROR(VLOOKUP(G399,SCENARIOS!$A$13:$E$18,5,0),0.025)</f>
        <v>0.03</v>
      </c>
      <c r="R399" s="52">
        <f>IFERROR(VLOOKUP(L399,INPUTS!$A$107:$B$120,2,0),0.0082)</f>
        <v>0.0079</v>
      </c>
      <c r="S399" s="52">
        <f t="shared" si="123"/>
        <v>51.587</v>
      </c>
      <c r="T399" s="15">
        <f t="shared" si="124"/>
        <v>36884.705</v>
      </c>
      <c r="U399" s="15">
        <f>T399/INPUTS!$B$7*1000</f>
        <v>46105881.25</v>
      </c>
      <c r="V399" s="15">
        <f>T399*INPUTS!$B$6</f>
        <v>116555.6678</v>
      </c>
      <c r="W399" s="54" t="s">
        <v>396</v>
      </c>
      <c r="X399" s="54" t="s">
        <v>396</v>
      </c>
      <c r="Y399" s="67">
        <f>IFERROR(VLOOKUP(E399,INPUTS!$A$44:$B$103,2,0),0)</f>
        <v>0.02</v>
      </c>
      <c r="Z399" s="15">
        <f t="shared" si="126"/>
        <v>737.6941</v>
      </c>
      <c r="AA399" s="20">
        <f>IFERROR(VLOOKUP(E399,INPUTS!$A$44:$C$103,3,0),SCENARIOS!$J$26)</f>
        <v>0.06</v>
      </c>
      <c r="AB399" s="15">
        <f t="shared" si="127"/>
        <v>2565.56893468221</v>
      </c>
      <c r="AC399" s="20">
        <f>IFERROR(VLOOKUP($E399,INPUTS!$A$44:$G$103,4,0),SCENARIOS!$K$26)</f>
        <v>0.15</v>
      </c>
      <c r="AD399" s="15">
        <f t="shared" si="127"/>
        <v>7435.4938795164</v>
      </c>
      <c r="AE399" s="20">
        <f>IFERROR(VLOOKUP($E399,INPUTS!$A$44:$G$103,5,0),SCENARIOS!$L$26)</f>
        <v>0.3</v>
      </c>
      <c r="AF399" s="15">
        <f t="shared" si="127"/>
        <v>17239.5505682794</v>
      </c>
      <c r="AG399" s="20">
        <f>IFERROR(VLOOKUP($E399,INPUTS!$A$44:$G$103,6,0),SCENARIOS!$M$26)</f>
        <v>0.4</v>
      </c>
      <c r="AH399" s="15">
        <f t="shared" si="128"/>
        <v>26647.1520351868</v>
      </c>
      <c r="AI399" s="20">
        <f>IFERROR(VLOOKUP($E399,INPUTS!$A$44:$G$103,7,0),SCENARIOS!$N$26)</f>
        <v>0.5</v>
      </c>
      <c r="AJ399" s="15">
        <f t="shared" si="129"/>
        <v>38614.1906354032</v>
      </c>
      <c r="AL399" t="str">
        <f t="shared" si="131"/>
        <v>N</v>
      </c>
      <c r="AM399" s="21">
        <f t="shared" si="132"/>
        <v>77228.3812708064</v>
      </c>
    </row>
    <row r="400" ht="15" customHeight="1" spans="1:39">
      <c r="A400" s="6" t="s">
        <v>1368</v>
      </c>
      <c r="B400" s="52" t="s">
        <v>403</v>
      </c>
      <c r="C400" s="52" t="s">
        <v>404</v>
      </c>
      <c r="D400" s="52" t="s">
        <v>929</v>
      </c>
      <c r="E400" s="10" t="s">
        <v>204</v>
      </c>
      <c r="F400" s="52" t="s">
        <v>405</v>
      </c>
      <c r="G400" s="52" t="s">
        <v>165</v>
      </c>
      <c r="H400" s="52" t="s">
        <v>644</v>
      </c>
      <c r="I400" s="52" t="s">
        <v>643</v>
      </c>
      <c r="J400" s="52" t="s">
        <v>185</v>
      </c>
      <c r="K400" s="52" t="s">
        <v>931</v>
      </c>
      <c r="L400" s="53" t="s">
        <v>291</v>
      </c>
      <c r="M400" s="13">
        <v>715</v>
      </c>
      <c r="N400" s="14">
        <f t="shared" si="130"/>
        <v>1.95890410958904</v>
      </c>
      <c r="O400" s="15">
        <v>9100</v>
      </c>
      <c r="P400" s="15">
        <f t="shared" si="122"/>
        <v>6506500</v>
      </c>
      <c r="Q400" s="16">
        <f>IFERROR(VLOOKUP(G400,SCENARIOS!$A$13:$E$18,5,0),0.025)</f>
        <v>0.03</v>
      </c>
      <c r="R400" s="52">
        <f>IFERROR(VLOOKUP(L400,INPUTS!$A$107:$B$120,2,0),0.0082)</f>
        <v>0.0079</v>
      </c>
      <c r="S400" s="52">
        <f t="shared" si="123"/>
        <v>71.89</v>
      </c>
      <c r="T400" s="15">
        <f t="shared" si="124"/>
        <v>51401.35</v>
      </c>
      <c r="U400" s="15">
        <f>T400/INPUTS!$B$7*1000</f>
        <v>64251687.5</v>
      </c>
      <c r="V400" s="15">
        <f>T400*INPUTS!$B$6</f>
        <v>162428.266</v>
      </c>
      <c r="W400" s="54" t="s">
        <v>396</v>
      </c>
      <c r="X400" s="54" t="s">
        <v>396</v>
      </c>
      <c r="Y400" s="67">
        <f>IFERROR(VLOOKUP(E400,INPUTS!$A$44:$B$103,2,0),0)</f>
        <v>0.02</v>
      </c>
      <c r="Z400" s="15">
        <f t="shared" si="126"/>
        <v>1028.027</v>
      </c>
      <c r="AA400" s="20">
        <f>IFERROR(VLOOKUP(E400,INPUTS!$A$44:$C$103,3,0),SCENARIOS!$J$26)</f>
        <v>0.06</v>
      </c>
      <c r="AB400" s="15">
        <f t="shared" si="127"/>
        <v>3575.29514634122</v>
      </c>
      <c r="AC400" s="20">
        <f>IFERROR(VLOOKUP($E400,INPUTS!$A$44:$G$103,4,0),SCENARIOS!$K$26)</f>
        <v>0.15</v>
      </c>
      <c r="AD400" s="15">
        <f t="shared" si="127"/>
        <v>10361.86742781</v>
      </c>
      <c r="AE400" s="20">
        <f>IFERROR(VLOOKUP($E400,INPUTS!$A$44:$G$103,5,0),SCENARIOS!$L$26)</f>
        <v>0.3</v>
      </c>
      <c r="AF400" s="15">
        <f t="shared" si="127"/>
        <v>24024.4885407875</v>
      </c>
      <c r="AG400" s="20">
        <f>IFERROR(VLOOKUP($E400,INPUTS!$A$44:$G$103,6,0),SCENARIOS!$M$26)</f>
        <v>0.4</v>
      </c>
      <c r="AH400" s="15">
        <f t="shared" si="128"/>
        <v>37134.6222848699</v>
      </c>
      <c r="AI400" s="20">
        <f>IFERROR(VLOOKUP($E400,INPUTS!$A$44:$G$103,7,0),SCENARIOS!$N$26)</f>
        <v>0.5</v>
      </c>
      <c r="AJ400" s="15">
        <f t="shared" si="129"/>
        <v>53811.5060922158</v>
      </c>
      <c r="AL400" t="str">
        <f t="shared" si="131"/>
        <v>Y</v>
      </c>
      <c r="AM400" s="21">
        <f t="shared" si="132"/>
        <v>107623.012184432</v>
      </c>
    </row>
    <row r="401" ht="15" customHeight="1" spans="1:39">
      <c r="A401" s="24" t="s">
        <v>1369</v>
      </c>
      <c r="B401" s="52" t="s">
        <v>403</v>
      </c>
      <c r="C401" s="52" t="s">
        <v>404</v>
      </c>
      <c r="D401" s="52" t="s">
        <v>929</v>
      </c>
      <c r="E401" s="10" t="s">
        <v>204</v>
      </c>
      <c r="F401" s="52" t="s">
        <v>405</v>
      </c>
      <c r="G401" s="52" t="s">
        <v>165</v>
      </c>
      <c r="H401" s="52" t="s">
        <v>1216</v>
      </c>
      <c r="I401" s="52" t="s">
        <v>1217</v>
      </c>
      <c r="J401" s="52" t="s">
        <v>185</v>
      </c>
      <c r="K401" s="52" t="s">
        <v>931</v>
      </c>
      <c r="L401" s="53" t="s">
        <v>291</v>
      </c>
      <c r="M401" s="13">
        <v>476</v>
      </c>
      <c r="N401" s="14">
        <f t="shared" si="130"/>
        <v>1.3041095890411</v>
      </c>
      <c r="O401" s="15">
        <v>5200</v>
      </c>
      <c r="P401" s="15">
        <f t="shared" si="122"/>
        <v>2475200</v>
      </c>
      <c r="Q401" s="16">
        <f>IFERROR(VLOOKUP(G401,SCENARIOS!$A$13:$E$18,5,0),0.025)</f>
        <v>0.03</v>
      </c>
      <c r="R401" s="52">
        <f>IFERROR(VLOOKUP(L401,INPUTS!$A$107:$B$120,2,0),0.0082)</f>
        <v>0.0079</v>
      </c>
      <c r="S401" s="52">
        <f t="shared" si="123"/>
        <v>41.08</v>
      </c>
      <c r="T401" s="15">
        <f t="shared" si="124"/>
        <v>19554.08</v>
      </c>
      <c r="U401" s="15">
        <f>T401/INPUTS!$B$7*1000</f>
        <v>24442600</v>
      </c>
      <c r="V401" s="15">
        <f>T401*INPUTS!$B$6</f>
        <v>61790.8928</v>
      </c>
      <c r="W401" s="54" t="s">
        <v>396</v>
      </c>
      <c r="X401" s="54" t="s">
        <v>396</v>
      </c>
      <c r="Y401" s="67">
        <f>IFERROR(VLOOKUP(E401,INPUTS!$A$44:$B$103,2,0),0)</f>
        <v>0.02</v>
      </c>
      <c r="Z401" s="15">
        <f t="shared" si="126"/>
        <v>391.0816</v>
      </c>
      <c r="AA401" s="20">
        <f>IFERROR(VLOOKUP(E401,INPUTS!$A$44:$C$103,3,0),SCENARIOS!$J$26)</f>
        <v>0.06</v>
      </c>
      <c r="AB401" s="15">
        <f t="shared" si="127"/>
        <v>1360.11227944729</v>
      </c>
      <c r="AC401" s="20">
        <f>IFERROR(VLOOKUP($E401,INPUTS!$A$44:$G$103,4,0),SCENARIOS!$K$26)</f>
        <v>0.15</v>
      </c>
      <c r="AD401" s="15">
        <f t="shared" si="127"/>
        <v>3941.8572592508</v>
      </c>
      <c r="AE401" s="20">
        <f>IFERROR(VLOOKUP($E401,INPUTS!$A$44:$G$103,5,0),SCENARIOS!$L$26)</f>
        <v>0.3</v>
      </c>
      <c r="AF401" s="15">
        <f t="shared" si="127"/>
        <v>9139.3858504814</v>
      </c>
      <c r="AG401" s="20">
        <f>IFERROR(VLOOKUP($E401,INPUTS!$A$44:$G$103,6,0),SCENARIOS!$M$26)</f>
        <v>0.4</v>
      </c>
      <c r="AH401" s="15">
        <f t="shared" si="128"/>
        <v>14126.7374286498</v>
      </c>
      <c r="AI401" s="20">
        <f>IFERROR(VLOOKUP($E401,INPUTS!$A$44:$G$103,7,0),SCENARIOS!$N$26)</f>
        <v>0.5</v>
      </c>
      <c r="AJ401" s="15">
        <f t="shared" si="129"/>
        <v>20470.9505693464</v>
      </c>
      <c r="AL401" t="str">
        <f t="shared" si="131"/>
        <v>N</v>
      </c>
      <c r="AM401" s="21">
        <f t="shared" si="132"/>
        <v>40941.9011386929</v>
      </c>
    </row>
    <row r="402" ht="15" customHeight="1" spans="1:39">
      <c r="A402" s="6" t="s">
        <v>1370</v>
      </c>
      <c r="B402" s="52" t="s">
        <v>403</v>
      </c>
      <c r="C402" s="52" t="s">
        <v>404</v>
      </c>
      <c r="D402" s="52" t="s">
        <v>929</v>
      </c>
      <c r="E402" s="10" t="s">
        <v>204</v>
      </c>
      <c r="F402" s="52" t="s">
        <v>405</v>
      </c>
      <c r="G402" s="52" t="s">
        <v>165</v>
      </c>
      <c r="H402" s="52" t="s">
        <v>1213</v>
      </c>
      <c r="I402" s="52" t="s">
        <v>1214</v>
      </c>
      <c r="J402" s="52" t="s">
        <v>185</v>
      </c>
      <c r="K402" s="52" t="s">
        <v>931</v>
      </c>
      <c r="L402" s="53" t="s">
        <v>288</v>
      </c>
      <c r="M402" s="13">
        <v>476</v>
      </c>
      <c r="N402" s="14">
        <f t="shared" si="130"/>
        <v>1.3041095890411</v>
      </c>
      <c r="O402" s="15">
        <v>5400</v>
      </c>
      <c r="P402" s="15">
        <f t="shared" si="122"/>
        <v>2570400</v>
      </c>
      <c r="Q402" s="16">
        <f>IFERROR(VLOOKUP(G402,SCENARIOS!$A$13:$E$18,5,0),0.025)</f>
        <v>0.03</v>
      </c>
      <c r="R402" s="52">
        <f>IFERROR(VLOOKUP(L402,INPUTS!$A$107:$B$120,2,0),0.0082)</f>
        <v>0.0085</v>
      </c>
      <c r="S402" s="52">
        <f t="shared" si="123"/>
        <v>45.9</v>
      </c>
      <c r="T402" s="15">
        <f t="shared" si="124"/>
        <v>21848.4</v>
      </c>
      <c r="U402" s="15">
        <f>T402/INPUTS!$B$7*1000</f>
        <v>27310500</v>
      </c>
      <c r="V402" s="15">
        <f>T402*INPUTS!$B$6</f>
        <v>69040.944</v>
      </c>
      <c r="W402" s="54" t="s">
        <v>396</v>
      </c>
      <c r="X402" s="54" t="s">
        <v>396</v>
      </c>
      <c r="Y402" s="67">
        <f>IFERROR(VLOOKUP(E402,INPUTS!$A$44:$B$103,2,0),0)</f>
        <v>0.02</v>
      </c>
      <c r="Z402" s="15">
        <f t="shared" si="126"/>
        <v>436.968</v>
      </c>
      <c r="AA402" s="20">
        <f>IFERROR(VLOOKUP(E402,INPUTS!$A$44:$C$103,3,0),SCENARIOS!$J$26)</f>
        <v>0.06</v>
      </c>
      <c r="AB402" s="15">
        <f t="shared" si="127"/>
        <v>1519.69702109617</v>
      </c>
      <c r="AC402" s="20">
        <f>IFERROR(VLOOKUP($E402,INPUTS!$A$44:$G$103,4,0),SCENARIOS!$K$26)</f>
        <v>0.15</v>
      </c>
      <c r="AD402" s="15">
        <f t="shared" si="127"/>
        <v>4404.36339336932</v>
      </c>
      <c r="AE402" s="20">
        <f>IFERROR(VLOOKUP($E402,INPUTS!$A$44:$G$103,5,0),SCENARIOS!$L$26)</f>
        <v>0.3</v>
      </c>
      <c r="AF402" s="15">
        <f t="shared" si="127"/>
        <v>10211.728591458</v>
      </c>
      <c r="AG402" s="20">
        <f>IFERROR(VLOOKUP($E402,INPUTS!$A$44:$G$103,6,0),SCENARIOS!$M$26)</f>
        <v>0.4</v>
      </c>
      <c r="AH402" s="15">
        <f t="shared" si="128"/>
        <v>15784.2562798205</v>
      </c>
      <c r="AI402" s="20">
        <f>IFERROR(VLOOKUP($E402,INPUTS!$A$44:$G$103,7,0),SCENARIOS!$N$26)</f>
        <v>0.5</v>
      </c>
      <c r="AJ402" s="15">
        <f t="shared" si="129"/>
        <v>22872.8488591286</v>
      </c>
      <c r="AL402" t="str">
        <f t="shared" si="131"/>
        <v>N</v>
      </c>
      <c r="AM402" s="21">
        <f t="shared" si="132"/>
        <v>45745.6977182571</v>
      </c>
    </row>
    <row r="403" ht="15" customHeight="1" spans="1:39">
      <c r="A403" s="24" t="s">
        <v>1371</v>
      </c>
      <c r="B403" s="52" t="s">
        <v>403</v>
      </c>
      <c r="C403" s="52" t="s">
        <v>404</v>
      </c>
      <c r="D403" s="52" t="s">
        <v>929</v>
      </c>
      <c r="E403" s="10" t="s">
        <v>204</v>
      </c>
      <c r="F403" s="52" t="s">
        <v>405</v>
      </c>
      <c r="G403" s="52" t="s">
        <v>165</v>
      </c>
      <c r="H403" s="52" t="s">
        <v>702</v>
      </c>
      <c r="I403" s="52" t="s">
        <v>701</v>
      </c>
      <c r="J403" s="52" t="s">
        <v>181</v>
      </c>
      <c r="K403" s="52" t="s">
        <v>931</v>
      </c>
      <c r="L403" s="53" t="s">
        <v>291</v>
      </c>
      <c r="M403" s="13">
        <v>476</v>
      </c>
      <c r="N403" s="14">
        <f t="shared" si="130"/>
        <v>1.3041095890411</v>
      </c>
      <c r="O403" s="15">
        <v>12000</v>
      </c>
      <c r="P403" s="15">
        <f t="shared" si="122"/>
        <v>5712000</v>
      </c>
      <c r="Q403" s="16">
        <f>IFERROR(VLOOKUP(G403,SCENARIOS!$A$13:$E$18,5,0),0.025)</f>
        <v>0.03</v>
      </c>
      <c r="R403" s="52">
        <f>IFERROR(VLOOKUP(L403,INPUTS!$A$107:$B$120,2,0),0.0082)</f>
        <v>0.0079</v>
      </c>
      <c r="S403" s="52">
        <f t="shared" si="123"/>
        <v>94.8</v>
      </c>
      <c r="T403" s="15">
        <f t="shared" si="124"/>
        <v>45124.8</v>
      </c>
      <c r="U403" s="15">
        <f>T403/INPUTS!$B$7*1000</f>
        <v>56406000</v>
      </c>
      <c r="V403" s="15">
        <f>T403*INPUTS!$B$6</f>
        <v>142594.368</v>
      </c>
      <c r="W403" s="54" t="s">
        <v>396</v>
      </c>
      <c r="X403" s="54" t="s">
        <v>396</v>
      </c>
      <c r="Y403" s="67">
        <f>IFERROR(VLOOKUP(E403,INPUTS!$A$44:$B$103,2,0),0)</f>
        <v>0.02</v>
      </c>
      <c r="Z403" s="15">
        <f t="shared" si="126"/>
        <v>902.496</v>
      </c>
      <c r="AA403" s="20">
        <f>IFERROR(VLOOKUP(E403,INPUTS!$A$44:$C$103,3,0),SCENARIOS!$J$26)</f>
        <v>0.06</v>
      </c>
      <c r="AB403" s="15">
        <f t="shared" si="127"/>
        <v>3138.72064487836</v>
      </c>
      <c r="AC403" s="20">
        <f>IFERROR(VLOOKUP($E403,INPUTS!$A$44:$G$103,4,0),SCENARIOS!$K$26)</f>
        <v>0.15</v>
      </c>
      <c r="AD403" s="15">
        <f t="shared" si="127"/>
        <v>9096.59367519414</v>
      </c>
      <c r="AE403" s="20">
        <f>IFERROR(VLOOKUP($E403,INPUTS!$A$44:$G$103,5,0),SCENARIOS!$L$26)</f>
        <v>0.3</v>
      </c>
      <c r="AF403" s="15">
        <f t="shared" si="127"/>
        <v>21090.8904241879</v>
      </c>
      <c r="AG403" s="20">
        <f>IFERROR(VLOOKUP($E403,INPUTS!$A$44:$G$103,6,0),SCENARIOS!$M$26)</f>
        <v>0.4</v>
      </c>
      <c r="AH403" s="15">
        <f t="shared" si="128"/>
        <v>32600.1632968841</v>
      </c>
      <c r="AI403" s="20">
        <f>IFERROR(VLOOKUP($E403,INPUTS!$A$44:$G$103,7,0),SCENARIOS!$N$26)</f>
        <v>0.5</v>
      </c>
      <c r="AJ403" s="15">
        <f t="shared" si="129"/>
        <v>47240.6551600302</v>
      </c>
      <c r="AL403" t="str">
        <f t="shared" si="131"/>
        <v>N</v>
      </c>
      <c r="AM403" s="21">
        <f t="shared" si="132"/>
        <v>94481.3103200605</v>
      </c>
    </row>
    <row r="404" ht="15" customHeight="1" spans="1:39">
      <c r="A404" s="6" t="s">
        <v>1372</v>
      </c>
      <c r="B404" s="52" t="s">
        <v>403</v>
      </c>
      <c r="C404" s="52" t="s">
        <v>404</v>
      </c>
      <c r="D404" s="52" t="s">
        <v>929</v>
      </c>
      <c r="E404" s="10" t="s">
        <v>204</v>
      </c>
      <c r="F404" s="52" t="s">
        <v>405</v>
      </c>
      <c r="G404" s="52" t="s">
        <v>165</v>
      </c>
      <c r="H404" s="52" t="s">
        <v>515</v>
      </c>
      <c r="I404" s="52" t="s">
        <v>514</v>
      </c>
      <c r="J404" s="52" t="s">
        <v>181</v>
      </c>
      <c r="K404" s="52" t="s">
        <v>931</v>
      </c>
      <c r="L404" s="53" t="s">
        <v>291</v>
      </c>
      <c r="M404" s="13">
        <v>476</v>
      </c>
      <c r="N404" s="14">
        <f t="shared" si="130"/>
        <v>1.3041095890411</v>
      </c>
      <c r="O404" s="15">
        <v>9300</v>
      </c>
      <c r="P404" s="15">
        <f t="shared" si="122"/>
        <v>4426800</v>
      </c>
      <c r="Q404" s="16">
        <f>IFERROR(VLOOKUP(G404,SCENARIOS!$A$13:$E$18,5,0),0.025)</f>
        <v>0.03</v>
      </c>
      <c r="R404" s="52">
        <f>IFERROR(VLOOKUP(L404,INPUTS!$A$107:$B$120,2,0),0.0082)</f>
        <v>0.0079</v>
      </c>
      <c r="S404" s="52">
        <f t="shared" si="123"/>
        <v>73.47</v>
      </c>
      <c r="T404" s="15">
        <f t="shared" si="124"/>
        <v>34971.72</v>
      </c>
      <c r="U404" s="15">
        <f>T404/INPUTS!$B$7*1000</f>
        <v>43714650</v>
      </c>
      <c r="V404" s="15">
        <f>T404*INPUTS!$B$6</f>
        <v>110510.6352</v>
      </c>
      <c r="W404" s="54" t="s">
        <v>396</v>
      </c>
      <c r="X404" s="54" t="s">
        <v>396</v>
      </c>
      <c r="Y404" s="67">
        <f>IFERROR(VLOOKUP(E404,INPUTS!$A$44:$B$103,2,0),0)</f>
        <v>0.02</v>
      </c>
      <c r="Z404" s="15">
        <f t="shared" si="126"/>
        <v>699.4344</v>
      </c>
      <c r="AA404" s="20">
        <f>IFERROR(VLOOKUP(E404,INPUTS!$A$44:$C$103,3,0),SCENARIOS!$J$26)</f>
        <v>0.06</v>
      </c>
      <c r="AB404" s="15">
        <f t="shared" ref="AB404:AF419" si="133">$T404*AA404*(1+$Q404)^AB$2</f>
        <v>2432.50849978073</v>
      </c>
      <c r="AC404" s="20">
        <f>IFERROR(VLOOKUP($E404,INPUTS!$A$44:$G$103,4,0),SCENARIOS!$K$26)</f>
        <v>0.15</v>
      </c>
      <c r="AD404" s="15">
        <f t="shared" si="133"/>
        <v>7049.86009827546</v>
      </c>
      <c r="AE404" s="20">
        <f>IFERROR(VLOOKUP($E404,INPUTS!$A$44:$G$103,5,0),SCENARIOS!$L$26)</f>
        <v>0.3</v>
      </c>
      <c r="AF404" s="15">
        <f t="shared" si="133"/>
        <v>16345.4400787456</v>
      </c>
      <c r="AG404" s="20">
        <f>IFERROR(VLOOKUP($E404,INPUTS!$A$44:$G$103,6,0),SCENARIOS!$M$26)</f>
        <v>0.4</v>
      </c>
      <c r="AH404" s="15">
        <f t="shared" si="128"/>
        <v>25265.1265550852</v>
      </c>
      <c r="AI404" s="20">
        <f>IFERROR(VLOOKUP($E404,INPUTS!$A$44:$G$103,7,0),SCENARIOS!$N$26)</f>
        <v>0.5</v>
      </c>
      <c r="AJ404" s="15">
        <f t="shared" si="129"/>
        <v>36611.5077490234</v>
      </c>
      <c r="AL404" t="str">
        <f t="shared" si="131"/>
        <v>N</v>
      </c>
      <c r="AM404" s="21">
        <f t="shared" si="132"/>
        <v>73223.0154980469</v>
      </c>
    </row>
    <row r="405" ht="15" customHeight="1" spans="1:39">
      <c r="A405" s="24" t="s">
        <v>1373</v>
      </c>
      <c r="B405" s="52" t="s">
        <v>403</v>
      </c>
      <c r="C405" s="52" t="s">
        <v>404</v>
      </c>
      <c r="D405" s="52" t="s">
        <v>929</v>
      </c>
      <c r="E405" s="10" t="s">
        <v>204</v>
      </c>
      <c r="F405" s="52" t="s">
        <v>405</v>
      </c>
      <c r="G405" s="52" t="s">
        <v>165</v>
      </c>
      <c r="H405" s="52" t="s">
        <v>636</v>
      </c>
      <c r="I405" s="52" t="s">
        <v>635</v>
      </c>
      <c r="J405" s="52" t="s">
        <v>177</v>
      </c>
      <c r="K405" s="52" t="s">
        <v>931</v>
      </c>
      <c r="L405" s="53" t="s">
        <v>282</v>
      </c>
      <c r="M405" s="13">
        <v>715</v>
      </c>
      <c r="N405" s="14">
        <f t="shared" si="130"/>
        <v>1.95890410958904</v>
      </c>
      <c r="O405" s="15">
        <v>3200</v>
      </c>
      <c r="P405" s="15">
        <f t="shared" si="122"/>
        <v>2288000</v>
      </c>
      <c r="Q405" s="16">
        <f>IFERROR(VLOOKUP(G405,SCENARIOS!$A$13:$E$18,5,0),0.025)</f>
        <v>0.03</v>
      </c>
      <c r="R405" s="52">
        <f>IFERROR(VLOOKUP(L405,INPUTS!$A$107:$B$120,2,0),0.0082)</f>
        <v>0.0042</v>
      </c>
      <c r="S405" s="52">
        <f t="shared" si="123"/>
        <v>13.44</v>
      </c>
      <c r="T405" s="15">
        <f t="shared" si="124"/>
        <v>9609.6</v>
      </c>
      <c r="U405" s="15">
        <f>T405/INPUTS!$B$7*1000</f>
        <v>12012000</v>
      </c>
      <c r="V405" s="15">
        <f>T405*INPUTS!$B$6</f>
        <v>30366.336</v>
      </c>
      <c r="W405" s="54" t="s">
        <v>396</v>
      </c>
      <c r="X405" s="54" t="s">
        <v>396</v>
      </c>
      <c r="Y405" s="67">
        <f>IFERROR(VLOOKUP(E405,INPUTS!$A$44:$B$103,2,0),0)</f>
        <v>0.02</v>
      </c>
      <c r="Z405" s="15">
        <f t="shared" si="126"/>
        <v>192.192</v>
      </c>
      <c r="AA405" s="20">
        <f>IFERROR(VLOOKUP(E405,INPUTS!$A$44:$C$103,3,0),SCENARIOS!$J$26)</f>
        <v>0.06</v>
      </c>
      <c r="AB405" s="15">
        <f t="shared" si="133"/>
        <v>668.409608663597</v>
      </c>
      <c r="AC405" s="20">
        <f>IFERROR(VLOOKUP($E405,INPUTS!$A$44:$G$103,4,0),SCENARIOS!$K$26)</f>
        <v>0.15</v>
      </c>
      <c r="AD405" s="15">
        <f t="shared" si="133"/>
        <v>1937.17482584179</v>
      </c>
      <c r="AE405" s="20">
        <f>IFERROR(VLOOKUP($E405,INPUTS!$A$44:$G$103,5,0),SCENARIOS!$L$26)</f>
        <v>0.3</v>
      </c>
      <c r="AF405" s="15">
        <f t="shared" si="133"/>
        <v>4491.43310597001</v>
      </c>
      <c r="AG405" s="20">
        <f>IFERROR(VLOOKUP($E405,INPUTS!$A$44:$G$103,6,0),SCENARIOS!$M$26)</f>
        <v>0.4</v>
      </c>
      <c r="AH405" s="15">
        <f t="shared" si="128"/>
        <v>6942.40260827168</v>
      </c>
      <c r="AI405" s="20">
        <f>IFERROR(VLOOKUP($E405,INPUTS!$A$44:$G$103,7,0),SCENARIOS!$N$26)</f>
        <v>0.5</v>
      </c>
      <c r="AJ405" s="15">
        <f t="shared" si="129"/>
        <v>10060.1841964026</v>
      </c>
      <c r="AL405" t="str">
        <f t="shared" si="131"/>
        <v>N</v>
      </c>
      <c r="AM405" s="21">
        <f t="shared" si="132"/>
        <v>20120.3683928051</v>
      </c>
    </row>
    <row r="406" ht="15" customHeight="1" spans="1:39">
      <c r="A406" s="6" t="s">
        <v>1374</v>
      </c>
      <c r="B406" s="52" t="s">
        <v>457</v>
      </c>
      <c r="C406" s="52" t="s">
        <v>458</v>
      </c>
      <c r="D406" s="52" t="s">
        <v>929</v>
      </c>
      <c r="E406" s="10" t="s">
        <v>460</v>
      </c>
      <c r="F406" s="52" t="s">
        <v>459</v>
      </c>
      <c r="G406" s="56" t="s">
        <v>185</v>
      </c>
      <c r="H406" s="52" t="s">
        <v>249</v>
      </c>
      <c r="I406" s="52" t="s">
        <v>930</v>
      </c>
      <c r="J406" s="52" t="s">
        <v>169</v>
      </c>
      <c r="K406" s="52" t="s">
        <v>931</v>
      </c>
      <c r="L406" s="53" t="s">
        <v>291</v>
      </c>
      <c r="M406" s="13">
        <v>1118</v>
      </c>
      <c r="N406" s="14">
        <f t="shared" si="130"/>
        <v>3.06301369863014</v>
      </c>
      <c r="O406" s="15">
        <v>10130</v>
      </c>
      <c r="P406" s="15">
        <f t="shared" si="122"/>
        <v>11325340</v>
      </c>
      <c r="Q406" s="16">
        <f>IFERROR(VLOOKUP(G406,SCENARIOS!$A$13:$E$18,5,0),0.025)</f>
        <v>0.035</v>
      </c>
      <c r="R406" s="52">
        <f>IFERROR(VLOOKUP(L406,INPUTS!$A$107:$B$120,2,0),0.0082)</f>
        <v>0.0079</v>
      </c>
      <c r="S406" s="52">
        <f t="shared" si="123"/>
        <v>80.027</v>
      </c>
      <c r="T406" s="15">
        <f t="shared" si="124"/>
        <v>89470.186</v>
      </c>
      <c r="U406" s="15">
        <f>T406/INPUTS!$B$7*1000</f>
        <v>111837732.5</v>
      </c>
      <c r="V406" s="15">
        <f>T406*INPUTS!$B$6</f>
        <v>282725.78776</v>
      </c>
      <c r="W406" s="54" t="s">
        <v>396</v>
      </c>
      <c r="X406" s="54" t="s">
        <v>396</v>
      </c>
      <c r="Y406" s="67">
        <f>IFERROR(VLOOKUP(E406,INPUTS!$A$44:$B$103,2,0),0)</f>
        <v>0</v>
      </c>
      <c r="Z406" s="15">
        <f t="shared" si="126"/>
        <v>0</v>
      </c>
      <c r="AA406" s="20">
        <f>IFERROR(VLOOKUP(E406,INPUTS!$A$44:$C$103,3,0),SCENARIOS!$J$26)</f>
        <v>0.025</v>
      </c>
      <c r="AB406" s="15">
        <f t="shared" si="133"/>
        <v>2656.56286689697</v>
      </c>
      <c r="AC406" s="20">
        <f>IFERROR(VLOOKUP($E406,INPUTS!$A$44:$G$103,4,0),SCENARIOS!$K$26)</f>
        <v>0.1</v>
      </c>
      <c r="AD406" s="15">
        <f t="shared" si="133"/>
        <v>12620.6533484141</v>
      </c>
      <c r="AE406" s="20">
        <f>IFERROR(VLOOKUP($E406,INPUTS!$A$44:$G$103,5,0),SCENARIOS!$L$26)</f>
        <v>0.2</v>
      </c>
      <c r="AF406" s="15">
        <f t="shared" si="133"/>
        <v>29978.7543004556</v>
      </c>
      <c r="AG406" s="20">
        <f>IFERROR(VLOOKUP($E406,INPUTS!$A$44:$G$103,6,0),SCENARIOS!$M$26)</f>
        <v>0.3</v>
      </c>
      <c r="AH406" s="15">
        <f t="shared" si="128"/>
        <v>53408.0339145053</v>
      </c>
      <c r="AI406" s="20">
        <f>IFERROR(VLOOKUP($E406,INPUTS!$A$44:$G$103,7,0),SCENARIOS!$N$26)</f>
        <v>0.5</v>
      </c>
      <c r="AJ406" s="15">
        <f t="shared" si="129"/>
        <v>105719.98415297</v>
      </c>
      <c r="AL406" t="str">
        <f t="shared" si="131"/>
        <v>N</v>
      </c>
      <c r="AM406" s="21">
        <f t="shared" si="132"/>
        <v>211439.968305939</v>
      </c>
    </row>
    <row r="407" ht="15" customHeight="1" spans="1:39">
      <c r="A407" s="24" t="s">
        <v>1375</v>
      </c>
      <c r="B407" s="52" t="s">
        <v>457</v>
      </c>
      <c r="C407" s="52" t="s">
        <v>458</v>
      </c>
      <c r="D407" s="52" t="s">
        <v>929</v>
      </c>
      <c r="E407" s="10" t="s">
        <v>460</v>
      </c>
      <c r="F407" s="52" t="s">
        <v>459</v>
      </c>
      <c r="G407" s="56" t="s">
        <v>185</v>
      </c>
      <c r="H407" s="52" t="s">
        <v>256</v>
      </c>
      <c r="I407" s="52" t="s">
        <v>930</v>
      </c>
      <c r="J407" s="52" t="s">
        <v>169</v>
      </c>
      <c r="K407" s="52" t="s">
        <v>931</v>
      </c>
      <c r="L407" s="53" t="s">
        <v>291</v>
      </c>
      <c r="M407" s="13">
        <v>1118</v>
      </c>
      <c r="N407" s="14">
        <f t="shared" si="130"/>
        <v>3.06301369863014</v>
      </c>
      <c r="O407" s="15">
        <v>9750</v>
      </c>
      <c r="P407" s="15">
        <f t="shared" si="122"/>
        <v>10900500</v>
      </c>
      <c r="Q407" s="16">
        <f>IFERROR(VLOOKUP(G407,SCENARIOS!$A$13:$E$18,5,0),0.025)</f>
        <v>0.035</v>
      </c>
      <c r="R407" s="52">
        <f>IFERROR(VLOOKUP(L407,INPUTS!$A$107:$B$120,2,0),0.0082)</f>
        <v>0.0079</v>
      </c>
      <c r="S407" s="52">
        <f t="shared" si="123"/>
        <v>77.025</v>
      </c>
      <c r="T407" s="15">
        <f t="shared" si="124"/>
        <v>86113.95</v>
      </c>
      <c r="U407" s="15">
        <f>T407/INPUTS!$B$7*1000</f>
        <v>107642437.5</v>
      </c>
      <c r="V407" s="15">
        <f>T407*INPUTS!$B$6</f>
        <v>272120.082</v>
      </c>
      <c r="W407" s="54" t="s">
        <v>396</v>
      </c>
      <c r="X407" s="54" t="s">
        <v>396</v>
      </c>
      <c r="Y407" s="67">
        <f>IFERROR(VLOOKUP(E407,INPUTS!$A$44:$B$103,2,0),0)</f>
        <v>0</v>
      </c>
      <c r="Z407" s="15">
        <f t="shared" si="126"/>
        <v>0</v>
      </c>
      <c r="AA407" s="20">
        <f>IFERROR(VLOOKUP(E407,INPUTS!$A$44:$C$103,3,0),SCENARIOS!$J$26)</f>
        <v>0.025</v>
      </c>
      <c r="AB407" s="15">
        <f t="shared" si="133"/>
        <v>2556.90897850399</v>
      </c>
      <c r="AC407" s="20">
        <f>IFERROR(VLOOKUP($E407,INPUTS!$A$44:$G$103,4,0),SCENARIOS!$K$26)</f>
        <v>0.1</v>
      </c>
      <c r="AD407" s="15">
        <f t="shared" si="133"/>
        <v>12147.2231142189</v>
      </c>
      <c r="AE407" s="20">
        <f>IFERROR(VLOOKUP($E407,INPUTS!$A$44:$G$103,5,0),SCENARIOS!$L$26)</f>
        <v>0.2</v>
      </c>
      <c r="AF407" s="15">
        <f t="shared" si="133"/>
        <v>28854.18108879</v>
      </c>
      <c r="AG407" s="20">
        <f>IFERROR(VLOOKUP($E407,INPUTS!$A$44:$G$103,6,0),SCENARIOS!$M$26)</f>
        <v>0.3</v>
      </c>
      <c r="AH407" s="15">
        <f t="shared" si="128"/>
        <v>51404.5736097163</v>
      </c>
      <c r="AI407" s="20">
        <f>IFERROR(VLOOKUP($E407,INPUTS!$A$44:$G$103,7,0),SCENARIOS!$N$26)</f>
        <v>0.5</v>
      </c>
      <c r="AJ407" s="15">
        <f t="shared" si="129"/>
        <v>101754.180206461</v>
      </c>
      <c r="AL407" t="str">
        <f t="shared" si="131"/>
        <v>N</v>
      </c>
      <c r="AM407" s="21">
        <f t="shared" si="132"/>
        <v>203508.360412923</v>
      </c>
    </row>
    <row r="408" ht="15" customHeight="1" spans="1:39">
      <c r="A408" s="6" t="s">
        <v>1376</v>
      </c>
      <c r="B408" s="52" t="s">
        <v>457</v>
      </c>
      <c r="C408" s="52" t="s">
        <v>458</v>
      </c>
      <c r="D408" s="52" t="s">
        <v>929</v>
      </c>
      <c r="E408" s="10" t="s">
        <v>460</v>
      </c>
      <c r="F408" s="52" t="s">
        <v>459</v>
      </c>
      <c r="G408" s="56" t="s">
        <v>185</v>
      </c>
      <c r="H408" s="52" t="s">
        <v>255</v>
      </c>
      <c r="I408" s="52" t="s">
        <v>930</v>
      </c>
      <c r="J408" s="52" t="s">
        <v>169</v>
      </c>
      <c r="K408" s="52" t="s">
        <v>931</v>
      </c>
      <c r="L408" s="53" t="s">
        <v>291</v>
      </c>
      <c r="M408" s="13">
        <v>1490</v>
      </c>
      <c r="N408" s="14">
        <f t="shared" si="130"/>
        <v>4.08219178082192</v>
      </c>
      <c r="O408" s="15">
        <v>9380</v>
      </c>
      <c r="P408" s="15">
        <f t="shared" si="122"/>
        <v>13976200</v>
      </c>
      <c r="Q408" s="16">
        <f>IFERROR(VLOOKUP(G408,SCENARIOS!$A$13:$E$18,5,0),0.025)</f>
        <v>0.035</v>
      </c>
      <c r="R408" s="52">
        <f>IFERROR(VLOOKUP(L408,INPUTS!$A$107:$B$120,2,0),0.0082)</f>
        <v>0.0079</v>
      </c>
      <c r="S408" s="52">
        <f t="shared" si="123"/>
        <v>74.102</v>
      </c>
      <c r="T408" s="15">
        <f t="shared" si="124"/>
        <v>110411.98</v>
      </c>
      <c r="U408" s="15">
        <f>T408/INPUTS!$B$7*1000</f>
        <v>138014975</v>
      </c>
      <c r="V408" s="15">
        <f>T408*INPUTS!$B$6</f>
        <v>348901.8568</v>
      </c>
      <c r="W408" s="54" t="s">
        <v>396</v>
      </c>
      <c r="X408" s="54" t="s">
        <v>396</v>
      </c>
      <c r="Y408" s="67">
        <f>IFERROR(VLOOKUP(E408,INPUTS!$A$44:$B$103,2,0),0)</f>
        <v>0</v>
      </c>
      <c r="Z408" s="15">
        <f t="shared" si="126"/>
        <v>0</v>
      </c>
      <c r="AA408" s="20">
        <f>IFERROR(VLOOKUP(E408,INPUTS!$A$44:$C$103,3,0),SCENARIOS!$J$26)</f>
        <v>0.025</v>
      </c>
      <c r="AB408" s="15">
        <f t="shared" si="133"/>
        <v>3278.36991563392</v>
      </c>
      <c r="AC408" s="20">
        <f>IFERROR(VLOOKUP($E408,INPUTS!$A$44:$G$103,4,0),SCENARIOS!$K$26)</f>
        <v>0.1</v>
      </c>
      <c r="AD408" s="15">
        <f t="shared" si="133"/>
        <v>15574.7002145724</v>
      </c>
      <c r="AE408" s="20">
        <f>IFERROR(VLOOKUP($E408,INPUTS!$A$44:$G$103,5,0),SCENARIOS!$L$26)</f>
        <v>0.2</v>
      </c>
      <c r="AF408" s="15">
        <f t="shared" si="133"/>
        <v>36995.7163188062</v>
      </c>
      <c r="AG408" s="20">
        <f>IFERROR(VLOOKUP($E408,INPUTS!$A$44:$G$103,6,0),SCENARIOS!$M$26)</f>
        <v>0.3</v>
      </c>
      <c r="AH408" s="15">
        <f t="shared" si="128"/>
        <v>65908.958459164</v>
      </c>
      <c r="AI408" s="20">
        <f>IFERROR(VLOOKUP($E408,INPUTS!$A$44:$G$103,7,0),SCENARIOS!$N$26)</f>
        <v>0.5</v>
      </c>
      <c r="AJ408" s="15">
        <f t="shared" si="129"/>
        <v>130465.278968996</v>
      </c>
      <c r="AL408" t="str">
        <f t="shared" si="131"/>
        <v>N</v>
      </c>
      <c r="AM408" s="21">
        <f t="shared" si="132"/>
        <v>260930.557937993</v>
      </c>
    </row>
    <row r="409" ht="15" customHeight="1" spans="1:39">
      <c r="A409" s="24" t="s">
        <v>1377</v>
      </c>
      <c r="B409" s="52" t="s">
        <v>457</v>
      </c>
      <c r="C409" s="52" t="s">
        <v>458</v>
      </c>
      <c r="D409" s="52" t="s">
        <v>929</v>
      </c>
      <c r="E409" s="10" t="s">
        <v>460</v>
      </c>
      <c r="F409" s="52" t="s">
        <v>459</v>
      </c>
      <c r="G409" s="56" t="s">
        <v>185</v>
      </c>
      <c r="H409" s="52" t="s">
        <v>248</v>
      </c>
      <c r="I409" s="52" t="s">
        <v>930</v>
      </c>
      <c r="J409" s="52" t="s">
        <v>169</v>
      </c>
      <c r="K409" s="52" t="s">
        <v>931</v>
      </c>
      <c r="L409" s="53" t="s">
        <v>291</v>
      </c>
      <c r="M409" s="13">
        <v>745</v>
      </c>
      <c r="N409" s="14">
        <f t="shared" si="130"/>
        <v>2.04109589041096</v>
      </c>
      <c r="O409" s="15">
        <v>11300</v>
      </c>
      <c r="P409" s="15">
        <f t="shared" si="122"/>
        <v>8418500</v>
      </c>
      <c r="Q409" s="16">
        <f>IFERROR(VLOOKUP(G409,SCENARIOS!$A$13:$E$18,5,0),0.025)</f>
        <v>0.035</v>
      </c>
      <c r="R409" s="52">
        <f>IFERROR(VLOOKUP(L409,INPUTS!$A$107:$B$120,2,0),0.0082)</f>
        <v>0.0079</v>
      </c>
      <c r="S409" s="52">
        <f t="shared" si="123"/>
        <v>89.27</v>
      </c>
      <c r="T409" s="15">
        <f t="shared" si="124"/>
        <v>66506.15</v>
      </c>
      <c r="U409" s="15">
        <f>T409/INPUTS!$B$7*1000</f>
        <v>83132687.5</v>
      </c>
      <c r="V409" s="15">
        <f>T409*INPUTS!$B$6</f>
        <v>210159.434</v>
      </c>
      <c r="W409" s="54" t="s">
        <v>396</v>
      </c>
      <c r="X409" s="54" t="s">
        <v>396</v>
      </c>
      <c r="Y409" s="67">
        <f>IFERROR(VLOOKUP(E409,INPUTS!$A$44:$B$103,2,0),0)</f>
        <v>0</v>
      </c>
      <c r="Z409" s="15">
        <f t="shared" si="126"/>
        <v>0</v>
      </c>
      <c r="AA409" s="20">
        <f>IFERROR(VLOOKUP(E409,INPUTS!$A$44:$C$103,3,0),SCENARIOS!$J$26)</f>
        <v>0.025</v>
      </c>
      <c r="AB409" s="15">
        <f t="shared" si="133"/>
        <v>1974.71108990742</v>
      </c>
      <c r="AC409" s="20">
        <f>IFERROR(VLOOKUP($E409,INPUTS!$A$44:$G$103,4,0),SCENARIOS!$K$26)</f>
        <v>0.1</v>
      </c>
      <c r="AD409" s="15">
        <f t="shared" si="133"/>
        <v>9381.34927636824</v>
      </c>
      <c r="AE409" s="20">
        <f>IFERROR(VLOOKUP($E409,INPUTS!$A$44:$G$103,5,0),SCENARIOS!$L$26)</f>
        <v>0.2</v>
      </c>
      <c r="AF409" s="15">
        <f t="shared" si="133"/>
        <v>22284.2001280655</v>
      </c>
      <c r="AG409" s="20">
        <f>IFERROR(VLOOKUP($E409,INPUTS!$A$44:$G$103,6,0),SCENARIOS!$M$26)</f>
        <v>0.3</v>
      </c>
      <c r="AH409" s="15">
        <f t="shared" si="128"/>
        <v>39699.9589865967</v>
      </c>
      <c r="AI409" s="20">
        <f>IFERROR(VLOOKUP($E409,INPUTS!$A$44:$G$103,7,0),SCENARIOS!$N$26)</f>
        <v>0.5</v>
      </c>
      <c r="AJ409" s="15">
        <f t="shared" si="129"/>
        <v>78585.1627052057</v>
      </c>
      <c r="AL409" t="str">
        <f t="shared" si="131"/>
        <v>N</v>
      </c>
      <c r="AM409" s="21">
        <f t="shared" si="132"/>
        <v>157170.325410411</v>
      </c>
    </row>
    <row r="410" ht="15" customHeight="1" spans="1:39">
      <c r="A410" s="6" t="s">
        <v>1378</v>
      </c>
      <c r="B410" s="52" t="s">
        <v>457</v>
      </c>
      <c r="C410" s="52" t="s">
        <v>458</v>
      </c>
      <c r="D410" s="52" t="s">
        <v>929</v>
      </c>
      <c r="E410" s="10" t="s">
        <v>460</v>
      </c>
      <c r="F410" s="52" t="s">
        <v>459</v>
      </c>
      <c r="G410" s="56" t="s">
        <v>185</v>
      </c>
      <c r="H410" s="52" t="s">
        <v>251</v>
      </c>
      <c r="I410" s="52" t="s">
        <v>930</v>
      </c>
      <c r="J410" s="52" t="s">
        <v>169</v>
      </c>
      <c r="K410" s="52" t="s">
        <v>931</v>
      </c>
      <c r="L410" s="53" t="s">
        <v>291</v>
      </c>
      <c r="M410" s="13">
        <v>745</v>
      </c>
      <c r="N410" s="14">
        <f t="shared" si="130"/>
        <v>2.04109589041096</v>
      </c>
      <c r="O410" s="15">
        <v>11250</v>
      </c>
      <c r="P410" s="15">
        <f t="shared" si="122"/>
        <v>8381250</v>
      </c>
      <c r="Q410" s="16">
        <f>IFERROR(VLOOKUP(G410,SCENARIOS!$A$13:$E$18,5,0),0.025)</f>
        <v>0.035</v>
      </c>
      <c r="R410" s="52">
        <f>IFERROR(VLOOKUP(L410,INPUTS!$A$107:$B$120,2,0),0.0082)</f>
        <v>0.0079</v>
      </c>
      <c r="S410" s="52">
        <f t="shared" si="123"/>
        <v>88.875</v>
      </c>
      <c r="T410" s="15">
        <f t="shared" si="124"/>
        <v>66211.875</v>
      </c>
      <c r="U410" s="15">
        <f>T410/INPUTS!$B$7*1000</f>
        <v>82764843.75</v>
      </c>
      <c r="V410" s="15">
        <f>T410*INPUTS!$B$6</f>
        <v>209229.525</v>
      </c>
      <c r="W410" s="54" t="s">
        <v>396</v>
      </c>
      <c r="X410" s="54" t="s">
        <v>396</v>
      </c>
      <c r="Y410" s="67">
        <f>IFERROR(VLOOKUP(E410,INPUTS!$A$44:$B$103,2,0),0)</f>
        <v>0</v>
      </c>
      <c r="Z410" s="15">
        <f t="shared" si="126"/>
        <v>0</v>
      </c>
      <c r="AA410" s="20">
        <f>IFERROR(VLOOKUP(E410,INPUTS!$A$44:$C$103,3,0),SCENARIOS!$J$26)</f>
        <v>0.025</v>
      </c>
      <c r="AB410" s="15">
        <f t="shared" si="133"/>
        <v>1965.97343021757</v>
      </c>
      <c r="AC410" s="20">
        <f>IFERROR(VLOOKUP($E410,INPUTS!$A$44:$G$103,4,0),SCENARIOS!$K$26)</f>
        <v>0.1</v>
      </c>
      <c r="AD410" s="15">
        <f t="shared" si="133"/>
        <v>9339.83888134006</v>
      </c>
      <c r="AE410" s="20">
        <f>IFERROR(VLOOKUP($E410,INPUTS!$A$44:$G$103,5,0),SCENARIOS!$L$26)</f>
        <v>0.2</v>
      </c>
      <c r="AF410" s="15">
        <f t="shared" si="133"/>
        <v>22185.5974726316</v>
      </c>
      <c r="AG410" s="20">
        <f>IFERROR(VLOOKUP($E410,INPUTS!$A$44:$G$103,6,0),SCENARIOS!$M$26)</f>
        <v>0.3</v>
      </c>
      <c r="AH410" s="15">
        <f t="shared" si="128"/>
        <v>39524.2954512577</v>
      </c>
      <c r="AI410" s="20">
        <f>IFERROR(VLOOKUP($E410,INPUTS!$A$44:$G$103,7,0),SCENARIOS!$N$26)</f>
        <v>0.5</v>
      </c>
      <c r="AJ410" s="15">
        <f t="shared" si="129"/>
        <v>78237.4407463331</v>
      </c>
      <c r="AL410" t="str">
        <f t="shared" si="131"/>
        <v>N</v>
      </c>
      <c r="AM410" s="21">
        <f t="shared" si="132"/>
        <v>156474.881492666</v>
      </c>
    </row>
    <row r="411" ht="15" customHeight="1" spans="1:39">
      <c r="A411" s="24" t="s">
        <v>1379</v>
      </c>
      <c r="B411" s="52" t="s">
        <v>457</v>
      </c>
      <c r="C411" s="52" t="s">
        <v>458</v>
      </c>
      <c r="D411" s="52" t="s">
        <v>929</v>
      </c>
      <c r="E411" s="10" t="s">
        <v>460</v>
      </c>
      <c r="F411" s="52" t="s">
        <v>459</v>
      </c>
      <c r="G411" s="56" t="s">
        <v>185</v>
      </c>
      <c r="H411" s="52" t="s">
        <v>254</v>
      </c>
      <c r="I411" s="52" t="s">
        <v>930</v>
      </c>
      <c r="J411" s="52" t="s">
        <v>169</v>
      </c>
      <c r="K411" s="52" t="s">
        <v>931</v>
      </c>
      <c r="L411" s="53" t="s">
        <v>291</v>
      </c>
      <c r="M411" s="13">
        <v>745</v>
      </c>
      <c r="N411" s="14">
        <f t="shared" si="130"/>
        <v>2.04109589041096</v>
      </c>
      <c r="O411" s="15">
        <v>9000</v>
      </c>
      <c r="P411" s="15">
        <f t="shared" si="122"/>
        <v>6705000</v>
      </c>
      <c r="Q411" s="16">
        <f>IFERROR(VLOOKUP(G411,SCENARIOS!$A$13:$E$18,5,0),0.025)</f>
        <v>0.035</v>
      </c>
      <c r="R411" s="52">
        <f>IFERROR(VLOOKUP(L411,INPUTS!$A$107:$B$120,2,0),0.0082)</f>
        <v>0.0079</v>
      </c>
      <c r="S411" s="52">
        <f t="shared" si="123"/>
        <v>71.1</v>
      </c>
      <c r="T411" s="15">
        <f t="shared" si="124"/>
        <v>52969.5</v>
      </c>
      <c r="U411" s="15">
        <f>T411/INPUTS!$B$7*1000</f>
        <v>66211875</v>
      </c>
      <c r="V411" s="15">
        <f>T411*INPUTS!$B$6</f>
        <v>167383.62</v>
      </c>
      <c r="W411" s="54" t="s">
        <v>396</v>
      </c>
      <c r="X411" s="54" t="s">
        <v>396</v>
      </c>
      <c r="Y411" s="67">
        <f>IFERROR(VLOOKUP(E411,INPUTS!$A$44:$B$103,2,0),0)</f>
        <v>0</v>
      </c>
      <c r="Z411" s="15">
        <f t="shared" si="126"/>
        <v>0</v>
      </c>
      <c r="AA411" s="20">
        <f>IFERROR(VLOOKUP(E411,INPUTS!$A$44:$C$103,3,0),SCENARIOS!$J$26)</f>
        <v>0.025</v>
      </c>
      <c r="AB411" s="15">
        <f t="shared" si="133"/>
        <v>1572.77874417405</v>
      </c>
      <c r="AC411" s="20">
        <f>IFERROR(VLOOKUP($E411,INPUTS!$A$44:$G$103,4,0),SCENARIOS!$K$26)</f>
        <v>0.1</v>
      </c>
      <c r="AD411" s="15">
        <f t="shared" si="133"/>
        <v>7471.87110507205</v>
      </c>
      <c r="AE411" s="20">
        <f>IFERROR(VLOOKUP($E411,INPUTS!$A$44:$G$103,5,0),SCENARIOS!$L$26)</f>
        <v>0.2</v>
      </c>
      <c r="AF411" s="15">
        <f t="shared" si="133"/>
        <v>17748.4779781053</v>
      </c>
      <c r="AG411" s="20">
        <f>IFERROR(VLOOKUP($E411,INPUTS!$A$44:$G$103,6,0),SCENARIOS!$M$26)</f>
        <v>0.3</v>
      </c>
      <c r="AH411" s="15">
        <f t="shared" si="128"/>
        <v>31619.4363610062</v>
      </c>
      <c r="AI411" s="20">
        <f>IFERROR(VLOOKUP($E411,INPUTS!$A$44:$G$103,7,0),SCENARIOS!$N$26)</f>
        <v>0.5</v>
      </c>
      <c r="AJ411" s="15">
        <f t="shared" si="129"/>
        <v>62589.9525970665</v>
      </c>
      <c r="AL411" t="str">
        <f t="shared" si="131"/>
        <v>N</v>
      </c>
      <c r="AM411" s="21">
        <f t="shared" si="132"/>
        <v>125179.905194133</v>
      </c>
    </row>
    <row r="412" ht="15" customHeight="1" spans="1:39">
      <c r="A412" s="6" t="s">
        <v>1380</v>
      </c>
      <c r="B412" s="52" t="s">
        <v>457</v>
      </c>
      <c r="C412" s="52" t="s">
        <v>458</v>
      </c>
      <c r="D412" s="52" t="s">
        <v>929</v>
      </c>
      <c r="E412" s="10" t="s">
        <v>460</v>
      </c>
      <c r="F412" s="52" t="s">
        <v>459</v>
      </c>
      <c r="G412" s="56" t="s">
        <v>185</v>
      </c>
      <c r="H412" s="52" t="s">
        <v>615</v>
      </c>
      <c r="I412" s="52" t="s">
        <v>614</v>
      </c>
      <c r="J412" s="52" t="s">
        <v>169</v>
      </c>
      <c r="K412" s="52" t="s">
        <v>931</v>
      </c>
      <c r="L412" s="53" t="s">
        <v>291</v>
      </c>
      <c r="M412" s="13">
        <v>745</v>
      </c>
      <c r="N412" s="14">
        <f t="shared" si="130"/>
        <v>2.04109589041096</v>
      </c>
      <c r="O412" s="15">
        <v>9660</v>
      </c>
      <c r="P412" s="15">
        <f t="shared" si="122"/>
        <v>7196700</v>
      </c>
      <c r="Q412" s="16">
        <f>IFERROR(VLOOKUP(G412,SCENARIOS!$A$13:$E$18,5,0),0.025)</f>
        <v>0.035</v>
      </c>
      <c r="R412" s="52">
        <f>IFERROR(VLOOKUP(L412,INPUTS!$A$107:$B$120,2,0),0.0082)</f>
        <v>0.0079</v>
      </c>
      <c r="S412" s="52">
        <f t="shared" si="123"/>
        <v>76.314</v>
      </c>
      <c r="T412" s="15">
        <f t="shared" si="124"/>
        <v>56853.93</v>
      </c>
      <c r="U412" s="15">
        <f>T412/INPUTS!$B$7*1000</f>
        <v>71067412.5</v>
      </c>
      <c r="V412" s="15">
        <f>T412*INPUTS!$B$6</f>
        <v>179658.4188</v>
      </c>
      <c r="W412" s="54" t="s">
        <v>396</v>
      </c>
      <c r="X412" s="54" t="s">
        <v>396</v>
      </c>
      <c r="Y412" s="67">
        <f>IFERROR(VLOOKUP(E412,INPUTS!$A$44:$B$103,2,0),0)</f>
        <v>0</v>
      </c>
      <c r="Z412" s="15">
        <f t="shared" si="126"/>
        <v>0</v>
      </c>
      <c r="AA412" s="20">
        <f>IFERROR(VLOOKUP(E412,INPUTS!$A$44:$C$103,3,0),SCENARIOS!$J$26)</f>
        <v>0.025</v>
      </c>
      <c r="AB412" s="15">
        <f t="shared" si="133"/>
        <v>1688.11585208015</v>
      </c>
      <c r="AC412" s="20">
        <f>IFERROR(VLOOKUP($E412,INPUTS!$A$44:$G$103,4,0),SCENARIOS!$K$26)</f>
        <v>0.1</v>
      </c>
      <c r="AD412" s="15">
        <f t="shared" si="133"/>
        <v>8019.808319444</v>
      </c>
      <c r="AE412" s="20">
        <f>IFERROR(VLOOKUP($E412,INPUTS!$A$44:$G$103,5,0),SCENARIOS!$L$26)</f>
        <v>0.2</v>
      </c>
      <c r="AF412" s="15">
        <f t="shared" si="133"/>
        <v>19050.033029833</v>
      </c>
      <c r="AG412" s="20">
        <f>IFERROR(VLOOKUP($E412,INPUTS!$A$44:$G$103,6,0),SCENARIOS!$M$26)</f>
        <v>0.3</v>
      </c>
      <c r="AH412" s="15">
        <f t="shared" si="128"/>
        <v>33938.19502748</v>
      </c>
      <c r="AI412" s="20">
        <f>IFERROR(VLOOKUP($E412,INPUTS!$A$44:$G$103,7,0),SCENARIOS!$N$26)</f>
        <v>0.5</v>
      </c>
      <c r="AJ412" s="15">
        <f t="shared" si="129"/>
        <v>67179.8824541847</v>
      </c>
      <c r="AL412" t="str">
        <f t="shared" si="131"/>
        <v>N</v>
      </c>
      <c r="AM412" s="21">
        <f t="shared" si="132"/>
        <v>134359.764908369</v>
      </c>
    </row>
    <row r="413" ht="15" customHeight="1" spans="1:39">
      <c r="A413" s="24" t="s">
        <v>1381</v>
      </c>
      <c r="B413" s="52" t="s">
        <v>457</v>
      </c>
      <c r="C413" s="52" t="s">
        <v>458</v>
      </c>
      <c r="D413" s="52" t="s">
        <v>929</v>
      </c>
      <c r="E413" s="10" t="s">
        <v>460</v>
      </c>
      <c r="F413" s="52" t="s">
        <v>459</v>
      </c>
      <c r="G413" s="56" t="s">
        <v>185</v>
      </c>
      <c r="H413" s="52" t="s">
        <v>452</v>
      </c>
      <c r="I413" s="52" t="s">
        <v>451</v>
      </c>
      <c r="J413" s="52" t="s">
        <v>181</v>
      </c>
      <c r="K413" s="52" t="s">
        <v>931</v>
      </c>
      <c r="L413" s="53" t="s">
        <v>291</v>
      </c>
      <c r="M413" s="13">
        <v>745</v>
      </c>
      <c r="N413" s="14">
        <f t="shared" si="130"/>
        <v>2.04109589041096</v>
      </c>
      <c r="O413" s="15">
        <v>11000</v>
      </c>
      <c r="P413" s="15">
        <f t="shared" si="122"/>
        <v>8195000</v>
      </c>
      <c r="Q413" s="16">
        <f>IFERROR(VLOOKUP(G413,SCENARIOS!$A$13:$E$18,5,0),0.025)</f>
        <v>0.035</v>
      </c>
      <c r="R413" s="52">
        <f>IFERROR(VLOOKUP(L413,INPUTS!$A$107:$B$120,2,0),0.0082)</f>
        <v>0.0079</v>
      </c>
      <c r="S413" s="52">
        <f t="shared" si="123"/>
        <v>86.9</v>
      </c>
      <c r="T413" s="15">
        <f t="shared" si="124"/>
        <v>64740.5</v>
      </c>
      <c r="U413" s="15">
        <f>T413/INPUTS!$B$7*1000</f>
        <v>80925625</v>
      </c>
      <c r="V413" s="15">
        <f>T413*INPUTS!$B$6</f>
        <v>204579.98</v>
      </c>
      <c r="W413" s="54" t="s">
        <v>521</v>
      </c>
      <c r="X413" s="54" t="s">
        <v>396</v>
      </c>
      <c r="Y413" s="67">
        <f>IFERROR(VLOOKUP(E413,INPUTS!$A$44:$B$103,2,0),0)</f>
        <v>0</v>
      </c>
      <c r="Z413" s="15">
        <f t="shared" si="126"/>
        <v>0</v>
      </c>
      <c r="AA413" s="20">
        <f>IFERROR(VLOOKUP(E413,INPUTS!$A$44:$C$103,3,0),SCENARIOS!$J$26)</f>
        <v>0.025</v>
      </c>
      <c r="AB413" s="15">
        <f t="shared" si="133"/>
        <v>1922.28513176829</v>
      </c>
      <c r="AC413" s="20">
        <f>IFERROR(VLOOKUP($E413,INPUTS!$A$44:$G$103,4,0),SCENARIOS!$K$26)</f>
        <v>0.1</v>
      </c>
      <c r="AD413" s="15">
        <f t="shared" si="133"/>
        <v>9132.28690619917</v>
      </c>
      <c r="AE413" s="20">
        <f>IFERROR(VLOOKUP($E413,INPUTS!$A$44:$G$103,5,0),SCENARIOS!$L$26)</f>
        <v>0.2</v>
      </c>
      <c r="AF413" s="15">
        <f t="shared" si="133"/>
        <v>21692.584195462</v>
      </c>
      <c r="AG413" s="20">
        <f>IFERROR(VLOOKUP($E413,INPUTS!$A$44:$G$103,6,0),SCENARIOS!$M$26)</f>
        <v>0.3</v>
      </c>
      <c r="AH413" s="15">
        <f t="shared" si="128"/>
        <v>38645.9777745631</v>
      </c>
      <c r="AI413" s="20">
        <f>IFERROR(VLOOKUP($E413,INPUTS!$A$44:$G$103,7,0),SCENARIOS!$N$26)</f>
        <v>0.5</v>
      </c>
      <c r="AJ413" s="15">
        <f t="shared" si="129"/>
        <v>76498.8309519702</v>
      </c>
      <c r="AL413" t="str">
        <f t="shared" si="131"/>
        <v>N</v>
      </c>
      <c r="AM413" s="21">
        <f t="shared" si="132"/>
        <v>152997.66190394</v>
      </c>
    </row>
    <row r="414" ht="15" customHeight="1" spans="1:39">
      <c r="A414" s="6" t="s">
        <v>1382</v>
      </c>
      <c r="B414" s="52" t="s">
        <v>457</v>
      </c>
      <c r="C414" s="52" t="s">
        <v>458</v>
      </c>
      <c r="D414" s="52" t="s">
        <v>929</v>
      </c>
      <c r="E414" s="10" t="s">
        <v>460</v>
      </c>
      <c r="F414" s="52" t="s">
        <v>459</v>
      </c>
      <c r="G414" s="56" t="s">
        <v>185</v>
      </c>
      <c r="H414" s="52" t="s">
        <v>702</v>
      </c>
      <c r="I414" s="52" t="s">
        <v>701</v>
      </c>
      <c r="J414" s="52" t="s">
        <v>181</v>
      </c>
      <c r="K414" s="52" t="s">
        <v>931</v>
      </c>
      <c r="L414" s="53" t="s">
        <v>291</v>
      </c>
      <c r="M414" s="13">
        <v>745</v>
      </c>
      <c r="N414" s="14">
        <f t="shared" si="130"/>
        <v>2.04109589041096</v>
      </c>
      <c r="O414" s="15">
        <v>13200</v>
      </c>
      <c r="P414" s="15">
        <f t="shared" si="122"/>
        <v>9834000</v>
      </c>
      <c r="Q414" s="16">
        <f>IFERROR(VLOOKUP(G414,SCENARIOS!$A$13:$E$18,5,0),0.025)</f>
        <v>0.035</v>
      </c>
      <c r="R414" s="52">
        <f>IFERROR(VLOOKUP(L414,INPUTS!$A$107:$B$120,2,0),0.0082)</f>
        <v>0.0079</v>
      </c>
      <c r="S414" s="52">
        <f t="shared" si="123"/>
        <v>104.28</v>
      </c>
      <c r="T414" s="15">
        <f t="shared" si="124"/>
        <v>77688.6</v>
      </c>
      <c r="U414" s="15">
        <f>T414/INPUTS!$B$7*1000</f>
        <v>97110750</v>
      </c>
      <c r="V414" s="15">
        <f>T414*INPUTS!$B$6</f>
        <v>245495.976</v>
      </c>
      <c r="W414" s="54" t="s">
        <v>396</v>
      </c>
      <c r="X414" s="54" t="s">
        <v>396</v>
      </c>
      <c r="Y414" s="67">
        <f>IFERROR(VLOOKUP(E414,INPUTS!$A$44:$B$103,2,0),0)</f>
        <v>0</v>
      </c>
      <c r="Z414" s="15">
        <f t="shared" si="126"/>
        <v>0</v>
      </c>
      <c r="AA414" s="20">
        <f>IFERROR(VLOOKUP(E414,INPUTS!$A$44:$C$103,3,0),SCENARIOS!$J$26)</f>
        <v>0.025</v>
      </c>
      <c r="AB414" s="15">
        <f t="shared" si="133"/>
        <v>2306.74215812194</v>
      </c>
      <c r="AC414" s="20">
        <f>IFERROR(VLOOKUP($E414,INPUTS!$A$44:$G$103,4,0),SCENARIOS!$K$26)</f>
        <v>0.1</v>
      </c>
      <c r="AD414" s="15">
        <f t="shared" si="133"/>
        <v>10958.744287439</v>
      </c>
      <c r="AE414" s="20">
        <f>IFERROR(VLOOKUP($E414,INPUTS!$A$44:$G$103,5,0),SCENARIOS!$L$26)</f>
        <v>0.2</v>
      </c>
      <c r="AF414" s="15">
        <f t="shared" si="133"/>
        <v>26031.1010345544</v>
      </c>
      <c r="AG414" s="20">
        <f>IFERROR(VLOOKUP($E414,INPUTS!$A$44:$G$103,6,0),SCENARIOS!$M$26)</f>
        <v>0.3</v>
      </c>
      <c r="AH414" s="15">
        <f t="shared" si="128"/>
        <v>46375.1733294757</v>
      </c>
      <c r="AI414" s="20">
        <f>IFERROR(VLOOKUP($E414,INPUTS!$A$44:$G$103,7,0),SCENARIOS!$N$26)</f>
        <v>0.5</v>
      </c>
      <c r="AJ414" s="15">
        <f t="shared" si="129"/>
        <v>91798.5971423642</v>
      </c>
      <c r="AL414" t="str">
        <f t="shared" si="131"/>
        <v>N</v>
      </c>
      <c r="AM414" s="21">
        <f t="shared" si="132"/>
        <v>183597.194284728</v>
      </c>
    </row>
    <row r="415" ht="15" customHeight="1" spans="1:39">
      <c r="A415" s="24" t="s">
        <v>1383</v>
      </c>
      <c r="B415" s="52" t="s">
        <v>457</v>
      </c>
      <c r="C415" s="52" t="s">
        <v>458</v>
      </c>
      <c r="D415" s="52" t="s">
        <v>929</v>
      </c>
      <c r="E415" s="10" t="s">
        <v>460</v>
      </c>
      <c r="F415" s="52" t="s">
        <v>459</v>
      </c>
      <c r="G415" s="56" t="s">
        <v>185</v>
      </c>
      <c r="H415" s="52" t="s">
        <v>515</v>
      </c>
      <c r="I415" s="52" t="s">
        <v>514</v>
      </c>
      <c r="J415" s="52" t="s">
        <v>181</v>
      </c>
      <c r="K415" s="52" t="s">
        <v>931</v>
      </c>
      <c r="L415" s="53" t="s">
        <v>291</v>
      </c>
      <c r="M415" s="13">
        <v>745</v>
      </c>
      <c r="N415" s="14">
        <f t="shared" si="130"/>
        <v>2.04109589041096</v>
      </c>
      <c r="O415" s="15">
        <v>11200</v>
      </c>
      <c r="P415" s="15">
        <f t="shared" si="122"/>
        <v>8344000</v>
      </c>
      <c r="Q415" s="16">
        <f>IFERROR(VLOOKUP(G415,SCENARIOS!$A$13:$E$18,5,0),0.025)</f>
        <v>0.035</v>
      </c>
      <c r="R415" s="52">
        <f>IFERROR(VLOOKUP(L415,INPUTS!$A$107:$B$120,2,0),0.0082)</f>
        <v>0.0079</v>
      </c>
      <c r="S415" s="52">
        <f t="shared" si="123"/>
        <v>88.48</v>
      </c>
      <c r="T415" s="15">
        <f t="shared" si="124"/>
        <v>65917.6</v>
      </c>
      <c r="U415" s="15">
        <f>T415/INPUTS!$B$7*1000</f>
        <v>82397000</v>
      </c>
      <c r="V415" s="15">
        <f>T415*INPUTS!$B$6</f>
        <v>208299.616</v>
      </c>
      <c r="W415" s="54" t="s">
        <v>396</v>
      </c>
      <c r="X415" s="54" t="s">
        <v>396</v>
      </c>
      <c r="Y415" s="67">
        <f>IFERROR(VLOOKUP(E415,INPUTS!$A$44:$B$103,2,0),0)</f>
        <v>0</v>
      </c>
      <c r="Z415" s="15">
        <f t="shared" si="126"/>
        <v>0</v>
      </c>
      <c r="AA415" s="20">
        <f>IFERROR(VLOOKUP(E415,INPUTS!$A$44:$C$103,3,0),SCENARIOS!$J$26)</f>
        <v>0.025</v>
      </c>
      <c r="AB415" s="15">
        <f t="shared" si="133"/>
        <v>1957.23577052771</v>
      </c>
      <c r="AC415" s="20">
        <f>IFERROR(VLOOKUP($E415,INPUTS!$A$44:$G$103,4,0),SCENARIOS!$K$26)</f>
        <v>0.1</v>
      </c>
      <c r="AD415" s="15">
        <f t="shared" si="133"/>
        <v>9298.32848631188</v>
      </c>
      <c r="AE415" s="20">
        <f>IFERROR(VLOOKUP($E415,INPUTS!$A$44:$G$103,5,0),SCENARIOS!$L$26)</f>
        <v>0.2</v>
      </c>
      <c r="AF415" s="15">
        <f t="shared" si="133"/>
        <v>22086.9948171977</v>
      </c>
      <c r="AG415" s="20">
        <f>IFERROR(VLOOKUP($E415,INPUTS!$A$44:$G$103,6,0),SCENARIOS!$M$26)</f>
        <v>0.3</v>
      </c>
      <c r="AH415" s="15">
        <f t="shared" si="128"/>
        <v>39348.6319159188</v>
      </c>
      <c r="AI415" s="20">
        <f>IFERROR(VLOOKUP($E415,INPUTS!$A$44:$G$103,7,0),SCENARIOS!$N$26)</f>
        <v>0.5</v>
      </c>
      <c r="AJ415" s="15">
        <f t="shared" si="129"/>
        <v>77889.7187874605</v>
      </c>
      <c r="AL415" t="str">
        <f t="shared" si="131"/>
        <v>N</v>
      </c>
      <c r="AM415" s="21">
        <f t="shared" si="132"/>
        <v>155779.437574921</v>
      </c>
    </row>
    <row r="416" ht="15" customHeight="1" spans="1:39">
      <c r="A416" s="6" t="s">
        <v>1384</v>
      </c>
      <c r="B416" s="52" t="s">
        <v>457</v>
      </c>
      <c r="C416" s="52" t="s">
        <v>458</v>
      </c>
      <c r="D416" s="52" t="s">
        <v>929</v>
      </c>
      <c r="E416" s="10" t="s">
        <v>460</v>
      </c>
      <c r="F416" s="52" t="s">
        <v>459</v>
      </c>
      <c r="G416" s="56" t="s">
        <v>185</v>
      </c>
      <c r="H416" s="52" t="s">
        <v>623</v>
      </c>
      <c r="I416" s="52" t="s">
        <v>622</v>
      </c>
      <c r="J416" s="52" t="s">
        <v>181</v>
      </c>
      <c r="K416" s="52" t="s">
        <v>931</v>
      </c>
      <c r="L416" s="53" t="s">
        <v>291</v>
      </c>
      <c r="M416" s="13">
        <v>745</v>
      </c>
      <c r="N416" s="14">
        <f t="shared" si="130"/>
        <v>2.04109589041096</v>
      </c>
      <c r="O416" s="15">
        <v>11500</v>
      </c>
      <c r="P416" s="15">
        <f t="shared" si="122"/>
        <v>8567500</v>
      </c>
      <c r="Q416" s="16">
        <f>IFERROR(VLOOKUP(G416,SCENARIOS!$A$13:$E$18,5,0),0.025)</f>
        <v>0.035</v>
      </c>
      <c r="R416" s="52">
        <f>IFERROR(VLOOKUP(L416,INPUTS!$A$107:$B$120,2,0),0.0082)</f>
        <v>0.0079</v>
      </c>
      <c r="S416" s="52">
        <f t="shared" si="123"/>
        <v>90.85</v>
      </c>
      <c r="T416" s="15">
        <f t="shared" si="124"/>
        <v>67683.25</v>
      </c>
      <c r="U416" s="15">
        <f>T416/INPUTS!$B$7*1000</f>
        <v>84604062.5</v>
      </c>
      <c r="V416" s="15">
        <f>T416*INPUTS!$B$6</f>
        <v>213879.07</v>
      </c>
      <c r="W416" s="54" t="s">
        <v>396</v>
      </c>
      <c r="X416" s="54" t="s">
        <v>396</v>
      </c>
      <c r="Y416" s="67">
        <f>IFERROR(VLOOKUP(E416,INPUTS!$A$44:$B$103,2,0),0)</f>
        <v>0</v>
      </c>
      <c r="Z416" s="15">
        <f t="shared" si="126"/>
        <v>0</v>
      </c>
      <c r="AA416" s="20">
        <f>IFERROR(VLOOKUP(E416,INPUTS!$A$44:$C$103,3,0),SCENARIOS!$J$26)</f>
        <v>0.025</v>
      </c>
      <c r="AB416" s="15">
        <f t="shared" si="133"/>
        <v>2009.66172866685</v>
      </c>
      <c r="AC416" s="20">
        <f>IFERROR(VLOOKUP($E416,INPUTS!$A$44:$G$103,4,0),SCENARIOS!$K$26)</f>
        <v>0.1</v>
      </c>
      <c r="AD416" s="15">
        <f t="shared" si="133"/>
        <v>9547.39085648095</v>
      </c>
      <c r="AE416" s="20">
        <f>IFERROR(VLOOKUP($E416,INPUTS!$A$44:$G$103,5,0),SCENARIOS!$L$26)</f>
        <v>0.2</v>
      </c>
      <c r="AF416" s="15">
        <f t="shared" si="133"/>
        <v>22678.6107498012</v>
      </c>
      <c r="AG416" s="20">
        <f>IFERROR(VLOOKUP($E416,INPUTS!$A$44:$G$103,6,0),SCENARIOS!$M$26)</f>
        <v>0.3</v>
      </c>
      <c r="AH416" s="15">
        <f t="shared" si="128"/>
        <v>40402.6131279523</v>
      </c>
      <c r="AI416" s="20">
        <f>IFERROR(VLOOKUP($E416,INPUTS!$A$44:$G$103,7,0),SCENARIOS!$N$26)</f>
        <v>0.5</v>
      </c>
      <c r="AJ416" s="15">
        <f t="shared" si="129"/>
        <v>79976.0505406961</v>
      </c>
      <c r="AL416" t="str">
        <f t="shared" si="131"/>
        <v>N</v>
      </c>
      <c r="AM416" s="21">
        <f t="shared" si="132"/>
        <v>159952.101081392</v>
      </c>
    </row>
    <row r="417" ht="15" customHeight="1" spans="1:39">
      <c r="A417" s="24" t="s">
        <v>1385</v>
      </c>
      <c r="B417" s="52" t="s">
        <v>457</v>
      </c>
      <c r="C417" s="52" t="s">
        <v>458</v>
      </c>
      <c r="D417" s="52" t="s">
        <v>929</v>
      </c>
      <c r="E417" s="10" t="s">
        <v>460</v>
      </c>
      <c r="F417" s="52" t="s">
        <v>459</v>
      </c>
      <c r="G417" s="56" t="s">
        <v>185</v>
      </c>
      <c r="H417" s="52" t="s">
        <v>234</v>
      </c>
      <c r="I417" s="52" t="s">
        <v>424</v>
      </c>
      <c r="J417" s="52" t="s">
        <v>173</v>
      </c>
      <c r="K417" s="52" t="s">
        <v>931</v>
      </c>
      <c r="L417" s="53" t="s">
        <v>291</v>
      </c>
      <c r="M417" s="13">
        <v>1118</v>
      </c>
      <c r="N417" s="14">
        <f t="shared" si="130"/>
        <v>3.06301369863014</v>
      </c>
      <c r="O417" s="15">
        <v>9500</v>
      </c>
      <c r="P417" s="15">
        <f t="shared" si="122"/>
        <v>10621000</v>
      </c>
      <c r="Q417" s="16">
        <f>IFERROR(VLOOKUP(G417,SCENARIOS!$A$13:$E$18,5,0),0.025)</f>
        <v>0.035</v>
      </c>
      <c r="R417" s="52">
        <f>IFERROR(VLOOKUP(L417,INPUTS!$A$107:$B$120,2,0),0.0082)</f>
        <v>0.0079</v>
      </c>
      <c r="S417" s="52">
        <f t="shared" si="123"/>
        <v>75.05</v>
      </c>
      <c r="T417" s="15">
        <f t="shared" si="124"/>
        <v>83905.9</v>
      </c>
      <c r="U417" s="15">
        <f>T417/INPUTS!$B$7*1000</f>
        <v>104882375</v>
      </c>
      <c r="V417" s="15">
        <f>T417*INPUTS!$B$6</f>
        <v>265142.644</v>
      </c>
      <c r="W417" s="54" t="s">
        <v>396</v>
      </c>
      <c r="X417" s="54" t="s">
        <v>396</v>
      </c>
      <c r="Y417" s="67">
        <f>IFERROR(VLOOKUP(E417,INPUTS!$A$44:$B$103,2,0),0)</f>
        <v>0</v>
      </c>
      <c r="Z417" s="15">
        <f t="shared" si="126"/>
        <v>0</v>
      </c>
      <c r="AA417" s="20">
        <f>IFERROR(VLOOKUP(E417,INPUTS!$A$44:$C$103,3,0),SCENARIOS!$J$26)</f>
        <v>0.025</v>
      </c>
      <c r="AB417" s="15">
        <f t="shared" si="133"/>
        <v>2491.3472098244</v>
      </c>
      <c r="AC417" s="20">
        <f>IFERROR(VLOOKUP($E417,INPUTS!$A$44:$G$103,4,0),SCENARIOS!$K$26)</f>
        <v>0.1</v>
      </c>
      <c r="AD417" s="15">
        <f t="shared" si="133"/>
        <v>11835.75585488</v>
      </c>
      <c r="AE417" s="20">
        <f>IFERROR(VLOOKUP($E417,INPUTS!$A$44:$G$103,5,0),SCENARIOS!$L$26)</f>
        <v>0.2</v>
      </c>
      <c r="AF417" s="15">
        <f t="shared" si="133"/>
        <v>28114.3302916415</v>
      </c>
      <c r="AG417" s="20">
        <f>IFERROR(VLOOKUP($E417,INPUTS!$A$44:$G$103,6,0),SCENARIOS!$M$26)</f>
        <v>0.3</v>
      </c>
      <c r="AH417" s="15">
        <f t="shared" si="128"/>
        <v>50086.5076197236</v>
      </c>
      <c r="AI417" s="20">
        <f>IFERROR(VLOOKUP($E417,INPUTS!$A$44:$G$103,7,0),SCENARIOS!$N$26)</f>
        <v>0.5</v>
      </c>
      <c r="AJ417" s="15">
        <f t="shared" si="129"/>
        <v>99145.0986627059</v>
      </c>
      <c r="AL417" t="str">
        <f t="shared" si="131"/>
        <v>N</v>
      </c>
      <c r="AM417" s="21">
        <f t="shared" si="132"/>
        <v>198290.197325412</v>
      </c>
    </row>
    <row r="418" ht="15" customHeight="1" spans="1:39">
      <c r="A418" s="6" t="s">
        <v>1386</v>
      </c>
      <c r="B418" s="52" t="s">
        <v>457</v>
      </c>
      <c r="C418" s="52" t="s">
        <v>458</v>
      </c>
      <c r="D418" s="52" t="s">
        <v>929</v>
      </c>
      <c r="E418" s="10" t="s">
        <v>460</v>
      </c>
      <c r="F418" s="52" t="s">
        <v>459</v>
      </c>
      <c r="G418" s="56" t="s">
        <v>185</v>
      </c>
      <c r="H418" s="52" t="s">
        <v>237</v>
      </c>
      <c r="I418" s="52" t="s">
        <v>424</v>
      </c>
      <c r="J418" s="52" t="s">
        <v>173</v>
      </c>
      <c r="K418" s="52" t="s">
        <v>931</v>
      </c>
      <c r="L418" s="53" t="s">
        <v>291</v>
      </c>
      <c r="M418" s="13">
        <v>745</v>
      </c>
      <c r="N418" s="14">
        <f t="shared" si="130"/>
        <v>2.04109589041096</v>
      </c>
      <c r="O418" s="15">
        <v>9500</v>
      </c>
      <c r="P418" s="15">
        <f t="shared" si="122"/>
        <v>7077500</v>
      </c>
      <c r="Q418" s="16">
        <f>IFERROR(VLOOKUP(G418,SCENARIOS!$A$13:$E$18,5,0),0.025)</f>
        <v>0.035</v>
      </c>
      <c r="R418" s="52">
        <f>IFERROR(VLOOKUP(L418,INPUTS!$A$107:$B$120,2,0),0.0082)</f>
        <v>0.0079</v>
      </c>
      <c r="S418" s="52">
        <f t="shared" si="123"/>
        <v>75.05</v>
      </c>
      <c r="T418" s="15">
        <f t="shared" si="124"/>
        <v>55912.25</v>
      </c>
      <c r="U418" s="15">
        <f>T418/INPUTS!$B$7*1000</f>
        <v>69890312.5</v>
      </c>
      <c r="V418" s="15">
        <f>T418*INPUTS!$B$6</f>
        <v>176682.71</v>
      </c>
      <c r="W418" s="54" t="s">
        <v>396</v>
      </c>
      <c r="X418" s="54" t="s">
        <v>396</v>
      </c>
      <c r="Y418" s="67">
        <f>IFERROR(VLOOKUP(E418,INPUTS!$A$44:$B$103,2,0),0)</f>
        <v>0</v>
      </c>
      <c r="Z418" s="15">
        <f t="shared" si="126"/>
        <v>0</v>
      </c>
      <c r="AA418" s="20">
        <f>IFERROR(VLOOKUP(E418,INPUTS!$A$44:$C$103,3,0),SCENARIOS!$J$26)</f>
        <v>0.025</v>
      </c>
      <c r="AB418" s="15">
        <f t="shared" si="133"/>
        <v>1660.15534107261</v>
      </c>
      <c r="AC418" s="20">
        <f>IFERROR(VLOOKUP($E418,INPUTS!$A$44:$G$103,4,0),SCENARIOS!$K$26)</f>
        <v>0.1</v>
      </c>
      <c r="AD418" s="15">
        <f t="shared" si="133"/>
        <v>7886.97505535383</v>
      </c>
      <c r="AE418" s="20">
        <f>IFERROR(VLOOKUP($E418,INPUTS!$A$44:$G$103,5,0),SCENARIOS!$L$26)</f>
        <v>0.2</v>
      </c>
      <c r="AF418" s="15">
        <f t="shared" si="133"/>
        <v>18734.5045324445</v>
      </c>
      <c r="AG418" s="20">
        <f>IFERROR(VLOOKUP($E418,INPUTS!$A$44:$G$103,6,0),SCENARIOS!$M$26)</f>
        <v>0.3</v>
      </c>
      <c r="AH418" s="15">
        <f t="shared" si="128"/>
        <v>33376.0717143954</v>
      </c>
      <c r="AI418" s="20">
        <f>IFERROR(VLOOKUP($E418,INPUTS!$A$44:$G$103,7,0),SCENARIOS!$N$26)</f>
        <v>0.5</v>
      </c>
      <c r="AJ418" s="15">
        <f t="shared" si="129"/>
        <v>66067.1721857924</v>
      </c>
      <c r="AL418" t="str">
        <f t="shared" si="131"/>
        <v>N</v>
      </c>
      <c r="AM418" s="21">
        <f t="shared" si="132"/>
        <v>132134.344371585</v>
      </c>
    </row>
    <row r="419" ht="15" customHeight="1" spans="1:39">
      <c r="A419" s="24" t="s">
        <v>1387</v>
      </c>
      <c r="B419" s="52" t="s">
        <v>457</v>
      </c>
      <c r="C419" s="52" t="s">
        <v>458</v>
      </c>
      <c r="D419" s="52" t="s">
        <v>929</v>
      </c>
      <c r="E419" s="10" t="s">
        <v>460</v>
      </c>
      <c r="F419" s="52" t="s">
        <v>459</v>
      </c>
      <c r="G419" s="56" t="s">
        <v>185</v>
      </c>
      <c r="H419" s="52" t="s">
        <v>505</v>
      </c>
      <c r="I419" s="52" t="s">
        <v>504</v>
      </c>
      <c r="J419" s="52" t="s">
        <v>173</v>
      </c>
      <c r="K419" s="52" t="s">
        <v>931</v>
      </c>
      <c r="L419" s="53" t="s">
        <v>291</v>
      </c>
      <c r="M419" s="13">
        <v>1118</v>
      </c>
      <c r="N419" s="14">
        <f t="shared" si="130"/>
        <v>3.06301369863014</v>
      </c>
      <c r="O419" s="15">
        <v>8800</v>
      </c>
      <c r="P419" s="15">
        <f t="shared" si="122"/>
        <v>9838400</v>
      </c>
      <c r="Q419" s="16">
        <f>IFERROR(VLOOKUP(G419,SCENARIOS!$A$13:$E$18,5,0),0.025)</f>
        <v>0.035</v>
      </c>
      <c r="R419" s="52">
        <f>IFERROR(VLOOKUP(L419,INPUTS!$A$107:$B$120,2,0),0.0082)</f>
        <v>0.0079</v>
      </c>
      <c r="S419" s="52">
        <f t="shared" si="123"/>
        <v>69.52</v>
      </c>
      <c r="T419" s="15">
        <f t="shared" si="124"/>
        <v>77723.36</v>
      </c>
      <c r="U419" s="15">
        <f>T419/INPUTS!$B$7*1000</f>
        <v>97154200</v>
      </c>
      <c r="V419" s="15">
        <f>T419*INPUTS!$B$6</f>
        <v>245605.8176</v>
      </c>
      <c r="W419" s="54" t="s">
        <v>396</v>
      </c>
      <c r="X419" s="54" t="s">
        <v>396</v>
      </c>
      <c r="Y419" s="67">
        <f>IFERROR(VLOOKUP(E419,INPUTS!$A$44:$B$103,2,0),0)</f>
        <v>0</v>
      </c>
      <c r="Z419" s="15">
        <f t="shared" si="126"/>
        <v>0</v>
      </c>
      <c r="AA419" s="20">
        <f>IFERROR(VLOOKUP(E419,INPUTS!$A$44:$C$103,3,0),SCENARIOS!$J$26)</f>
        <v>0.025</v>
      </c>
      <c r="AB419" s="15">
        <f t="shared" si="133"/>
        <v>2307.77425752155</v>
      </c>
      <c r="AC419" s="20">
        <f>IFERROR(VLOOKUP($E419,INPUTS!$A$44:$G$103,4,0),SCENARIOS!$K$26)</f>
        <v>0.1</v>
      </c>
      <c r="AD419" s="15">
        <f t="shared" si="133"/>
        <v>10963.6475287309</v>
      </c>
      <c r="AE419" s="20">
        <f>IFERROR(VLOOKUP($E419,INPUTS!$A$44:$G$103,5,0),SCENARIOS!$L$26)</f>
        <v>0.2</v>
      </c>
      <c r="AF419" s="15">
        <f t="shared" si="133"/>
        <v>26042.7480596258</v>
      </c>
      <c r="AG419" s="20">
        <f>IFERROR(VLOOKUP($E419,INPUTS!$A$44:$G$103,6,0),SCENARIOS!$M$26)</f>
        <v>0.3</v>
      </c>
      <c r="AH419" s="15">
        <f t="shared" si="128"/>
        <v>46395.922847744</v>
      </c>
      <c r="AI419" s="20">
        <f>IFERROR(VLOOKUP($E419,INPUTS!$A$44:$G$103,7,0),SCENARIOS!$N$26)</f>
        <v>0.5</v>
      </c>
      <c r="AJ419" s="15">
        <f t="shared" si="129"/>
        <v>91839.6703401908</v>
      </c>
      <c r="AL419" t="str">
        <f t="shared" si="131"/>
        <v>N</v>
      </c>
      <c r="AM419" s="21">
        <f t="shared" si="132"/>
        <v>183679.340680382</v>
      </c>
    </row>
    <row r="420" ht="15" customHeight="1" spans="1:39">
      <c r="A420" s="6" t="s">
        <v>1388</v>
      </c>
      <c r="B420" s="52" t="s">
        <v>457</v>
      </c>
      <c r="C420" s="52" t="s">
        <v>458</v>
      </c>
      <c r="D420" s="52" t="s">
        <v>929</v>
      </c>
      <c r="E420" s="10" t="s">
        <v>460</v>
      </c>
      <c r="F420" s="52" t="s">
        <v>459</v>
      </c>
      <c r="G420" s="56" t="s">
        <v>185</v>
      </c>
      <c r="H420" s="52" t="s">
        <v>242</v>
      </c>
      <c r="I420" s="52" t="s">
        <v>421</v>
      </c>
      <c r="J420" s="52" t="s">
        <v>173</v>
      </c>
      <c r="K420" s="52" t="s">
        <v>931</v>
      </c>
      <c r="L420" s="53" t="s">
        <v>291</v>
      </c>
      <c r="M420" s="13">
        <v>1118</v>
      </c>
      <c r="N420" s="14">
        <f t="shared" si="130"/>
        <v>3.06301369863014</v>
      </c>
      <c r="O420" s="15">
        <v>8300</v>
      </c>
      <c r="P420" s="15">
        <f t="shared" si="122"/>
        <v>9279400</v>
      </c>
      <c r="Q420" s="16">
        <f>IFERROR(VLOOKUP(G420,SCENARIOS!$A$13:$E$18,5,0),0.025)</f>
        <v>0.035</v>
      </c>
      <c r="R420" s="52">
        <f>IFERROR(VLOOKUP(L420,INPUTS!$A$107:$B$120,2,0),0.0082)</f>
        <v>0.0079</v>
      </c>
      <c r="S420" s="52">
        <f t="shared" si="123"/>
        <v>65.57</v>
      </c>
      <c r="T420" s="15">
        <f t="shared" si="124"/>
        <v>73307.26</v>
      </c>
      <c r="U420" s="15">
        <f>T420/INPUTS!$B$7*1000</f>
        <v>91634075</v>
      </c>
      <c r="V420" s="15">
        <f>T420*INPUTS!$B$6</f>
        <v>231650.9416</v>
      </c>
      <c r="W420" s="54" t="s">
        <v>396</v>
      </c>
      <c r="X420" s="54" t="s">
        <v>396</v>
      </c>
      <c r="Y420" s="67">
        <f>IFERROR(VLOOKUP(E420,INPUTS!$A$44:$B$103,2,0),0)</f>
        <v>0</v>
      </c>
      <c r="Z420" s="15">
        <f t="shared" si="126"/>
        <v>0</v>
      </c>
      <c r="AA420" s="20">
        <f>IFERROR(VLOOKUP(E420,INPUTS!$A$44:$C$103,3,0),SCENARIOS!$J$26)</f>
        <v>0.025</v>
      </c>
      <c r="AB420" s="15">
        <f t="shared" ref="AB420:AF435" si="134">$T420*AA420*(1+$Q420)^AB$2</f>
        <v>2176.65072016237</v>
      </c>
      <c r="AC420" s="20">
        <f>IFERROR(VLOOKUP($E420,INPUTS!$A$44:$G$103,4,0),SCENARIOS!$K$26)</f>
        <v>0.1</v>
      </c>
      <c r="AD420" s="15">
        <f t="shared" si="134"/>
        <v>10340.713010053</v>
      </c>
      <c r="AE420" s="20">
        <f>IFERROR(VLOOKUP($E420,INPUTS!$A$44:$G$103,5,0),SCENARIOS!$L$26)</f>
        <v>0.2</v>
      </c>
      <c r="AF420" s="15">
        <f t="shared" si="134"/>
        <v>24563.0464653289</v>
      </c>
      <c r="AG420" s="20">
        <f>IFERROR(VLOOKUP($E420,INPUTS!$A$44:$G$103,6,0),SCENARIOS!$M$26)</f>
        <v>0.3</v>
      </c>
      <c r="AH420" s="15">
        <f t="shared" si="128"/>
        <v>43759.7908677585</v>
      </c>
      <c r="AI420" s="20">
        <f>IFERROR(VLOOKUP($E420,INPUTS!$A$44:$G$103,7,0),SCENARIOS!$N$26)</f>
        <v>0.5</v>
      </c>
      <c r="AJ420" s="15">
        <f t="shared" si="129"/>
        <v>86621.5072526799</v>
      </c>
      <c r="AL420" t="str">
        <f t="shared" si="131"/>
        <v>N</v>
      </c>
      <c r="AM420" s="21">
        <f t="shared" si="132"/>
        <v>173243.01450536</v>
      </c>
    </row>
    <row r="421" ht="15" customHeight="1" spans="1:39">
      <c r="A421" s="24" t="s">
        <v>1389</v>
      </c>
      <c r="B421" s="52" t="s">
        <v>457</v>
      </c>
      <c r="C421" s="52" t="s">
        <v>458</v>
      </c>
      <c r="D421" s="52" t="s">
        <v>929</v>
      </c>
      <c r="E421" s="10" t="s">
        <v>460</v>
      </c>
      <c r="F421" s="52" t="s">
        <v>459</v>
      </c>
      <c r="G421" s="56" t="s">
        <v>185</v>
      </c>
      <c r="H421" s="52" t="s">
        <v>545</v>
      </c>
      <c r="I421" s="52" t="s">
        <v>544</v>
      </c>
      <c r="J421" s="52" t="s">
        <v>173</v>
      </c>
      <c r="K421" s="52" t="s">
        <v>931</v>
      </c>
      <c r="L421" s="53" t="s">
        <v>291</v>
      </c>
      <c r="M421" s="13">
        <v>1118</v>
      </c>
      <c r="N421" s="14">
        <f t="shared" si="130"/>
        <v>3.06301369863014</v>
      </c>
      <c r="O421" s="15">
        <v>7100</v>
      </c>
      <c r="P421" s="15">
        <f t="shared" si="122"/>
        <v>7937800</v>
      </c>
      <c r="Q421" s="16">
        <f>IFERROR(VLOOKUP(G421,SCENARIOS!$A$13:$E$18,5,0),0.025)</f>
        <v>0.035</v>
      </c>
      <c r="R421" s="52">
        <f>IFERROR(VLOOKUP(L421,INPUTS!$A$107:$B$120,2,0),0.0082)</f>
        <v>0.0079</v>
      </c>
      <c r="S421" s="52">
        <f t="shared" si="123"/>
        <v>56.09</v>
      </c>
      <c r="T421" s="15">
        <f t="shared" si="124"/>
        <v>62708.62</v>
      </c>
      <c r="U421" s="15">
        <f>T421/INPUTS!$B$7*1000</f>
        <v>78385775</v>
      </c>
      <c r="V421" s="15">
        <f>T421*INPUTS!$B$6</f>
        <v>198159.2392</v>
      </c>
      <c r="W421" s="54" t="s">
        <v>396</v>
      </c>
      <c r="X421" s="54" t="s">
        <v>396</v>
      </c>
      <c r="Y421" s="67">
        <f>IFERROR(VLOOKUP(E421,INPUTS!$A$44:$B$103,2,0),0)</f>
        <v>0</v>
      </c>
      <c r="Z421" s="15">
        <f t="shared" si="126"/>
        <v>0</v>
      </c>
      <c r="AA421" s="20">
        <f>IFERROR(VLOOKUP(E421,INPUTS!$A$44:$C$103,3,0),SCENARIOS!$J$26)</f>
        <v>0.025</v>
      </c>
      <c r="AB421" s="15">
        <f t="shared" si="134"/>
        <v>1861.95423050034</v>
      </c>
      <c r="AC421" s="20">
        <f>IFERROR(VLOOKUP($E421,INPUTS!$A$44:$G$103,4,0),SCENARIOS!$K$26)</f>
        <v>0.1</v>
      </c>
      <c r="AD421" s="15">
        <f t="shared" si="134"/>
        <v>8845.67016522609</v>
      </c>
      <c r="AE421" s="20">
        <f>IFERROR(VLOOKUP($E421,INPUTS!$A$44:$G$103,5,0),SCENARIOS!$L$26)</f>
        <v>0.2</v>
      </c>
      <c r="AF421" s="15">
        <f t="shared" si="134"/>
        <v>21011.7626390163</v>
      </c>
      <c r="AG421" s="20">
        <f>IFERROR(VLOOKUP($E421,INPUTS!$A$44:$G$103,6,0),SCENARIOS!$M$26)</f>
        <v>0.3</v>
      </c>
      <c r="AH421" s="15">
        <f t="shared" si="128"/>
        <v>37433.0741157934</v>
      </c>
      <c r="AI421" s="20">
        <f>IFERROR(VLOOKUP($E421,INPUTS!$A$44:$G$103,7,0),SCENARIOS!$N$26)</f>
        <v>0.5</v>
      </c>
      <c r="AJ421" s="15">
        <f t="shared" si="129"/>
        <v>74097.9158426539</v>
      </c>
      <c r="AL421" t="str">
        <f t="shared" si="131"/>
        <v>N</v>
      </c>
      <c r="AM421" s="21">
        <f t="shared" si="132"/>
        <v>148195.831685308</v>
      </c>
    </row>
    <row r="422" ht="15" customHeight="1" spans="1:39">
      <c r="A422" s="6" t="s">
        <v>1390</v>
      </c>
      <c r="B422" s="52" t="s">
        <v>457</v>
      </c>
      <c r="C422" s="52" t="s">
        <v>458</v>
      </c>
      <c r="D422" s="52" t="s">
        <v>929</v>
      </c>
      <c r="E422" s="10" t="s">
        <v>460</v>
      </c>
      <c r="F422" s="52" t="s">
        <v>459</v>
      </c>
      <c r="G422" s="56" t="s">
        <v>185</v>
      </c>
      <c r="H422" s="52" t="s">
        <v>529</v>
      </c>
      <c r="I422" s="52" t="s">
        <v>528</v>
      </c>
      <c r="J422" s="52" t="s">
        <v>173</v>
      </c>
      <c r="K422" s="52" t="s">
        <v>931</v>
      </c>
      <c r="L422" s="53" t="s">
        <v>291</v>
      </c>
      <c r="M422" s="13">
        <v>1118</v>
      </c>
      <c r="N422" s="14">
        <f t="shared" si="130"/>
        <v>3.06301369863014</v>
      </c>
      <c r="O422" s="15">
        <v>8200</v>
      </c>
      <c r="P422" s="15">
        <f t="shared" si="122"/>
        <v>9167600</v>
      </c>
      <c r="Q422" s="16">
        <f>IFERROR(VLOOKUP(G422,SCENARIOS!$A$13:$E$18,5,0),0.025)</f>
        <v>0.035</v>
      </c>
      <c r="R422" s="52">
        <f>IFERROR(VLOOKUP(L422,INPUTS!$A$107:$B$120,2,0),0.0082)</f>
        <v>0.0079</v>
      </c>
      <c r="S422" s="52">
        <f t="shared" si="123"/>
        <v>64.78</v>
      </c>
      <c r="T422" s="15">
        <f t="shared" si="124"/>
        <v>72424.04</v>
      </c>
      <c r="U422" s="15">
        <f>T422/INPUTS!$B$7*1000</f>
        <v>90530050</v>
      </c>
      <c r="V422" s="15">
        <f>T422*INPUTS!$B$6</f>
        <v>228859.9664</v>
      </c>
      <c r="W422" s="54" t="s">
        <v>396</v>
      </c>
      <c r="X422" s="54" t="s">
        <v>396</v>
      </c>
      <c r="Y422" s="67">
        <f>IFERROR(VLOOKUP(E422,INPUTS!$A$44:$B$103,2,0),0)</f>
        <v>0</v>
      </c>
      <c r="Z422" s="15">
        <f t="shared" si="126"/>
        <v>0</v>
      </c>
      <c r="AA422" s="20">
        <f>IFERROR(VLOOKUP(E422,INPUTS!$A$44:$C$103,3,0),SCENARIOS!$J$26)</f>
        <v>0.025</v>
      </c>
      <c r="AB422" s="15">
        <f t="shared" si="134"/>
        <v>2150.42601269054</v>
      </c>
      <c r="AC422" s="20">
        <f>IFERROR(VLOOKUP($E422,INPUTS!$A$44:$G$103,4,0),SCENARIOS!$K$26)</f>
        <v>0.1</v>
      </c>
      <c r="AD422" s="15">
        <f t="shared" si="134"/>
        <v>10216.1261063175</v>
      </c>
      <c r="AE422" s="20">
        <f>IFERROR(VLOOKUP($E422,INPUTS!$A$44:$G$103,5,0),SCENARIOS!$L$26)</f>
        <v>0.2</v>
      </c>
      <c r="AF422" s="15">
        <f t="shared" si="134"/>
        <v>24267.1061464695</v>
      </c>
      <c r="AG422" s="20">
        <f>IFERROR(VLOOKUP($E422,INPUTS!$A$44:$G$103,6,0),SCENARIOS!$M$26)</f>
        <v>0.3</v>
      </c>
      <c r="AH422" s="15">
        <f t="shared" si="128"/>
        <v>43232.5644717614</v>
      </c>
      <c r="AI422" s="20">
        <f>IFERROR(VLOOKUP($E422,INPUTS!$A$44:$G$103,7,0),SCENARIOS!$N$26)</f>
        <v>0.5</v>
      </c>
      <c r="AJ422" s="15">
        <f t="shared" si="129"/>
        <v>85577.8746351777</v>
      </c>
      <c r="AL422" t="str">
        <f t="shared" si="131"/>
        <v>N</v>
      </c>
      <c r="AM422" s="21">
        <f t="shared" si="132"/>
        <v>171155.749270355</v>
      </c>
    </row>
    <row r="423" ht="15" customHeight="1" spans="1:39">
      <c r="A423" s="24" t="s">
        <v>1391</v>
      </c>
      <c r="B423" s="52" t="s">
        <v>457</v>
      </c>
      <c r="C423" s="52" t="s">
        <v>458</v>
      </c>
      <c r="D423" s="52" t="s">
        <v>929</v>
      </c>
      <c r="E423" s="10" t="s">
        <v>460</v>
      </c>
      <c r="F423" s="52" t="s">
        <v>459</v>
      </c>
      <c r="G423" s="56" t="s">
        <v>185</v>
      </c>
      <c r="H423" s="52" t="s">
        <v>264</v>
      </c>
      <c r="I423" s="52" t="s">
        <v>436</v>
      </c>
      <c r="J423" s="52" t="s">
        <v>173</v>
      </c>
      <c r="K423" s="52" t="s">
        <v>931</v>
      </c>
      <c r="L423" s="53" t="s">
        <v>293</v>
      </c>
      <c r="M423" s="13">
        <v>745</v>
      </c>
      <c r="N423" s="14">
        <f t="shared" si="130"/>
        <v>2.04109589041096</v>
      </c>
      <c r="O423" s="15">
        <v>15200</v>
      </c>
      <c r="P423" s="15">
        <f t="shared" si="122"/>
        <v>11324000</v>
      </c>
      <c r="Q423" s="16">
        <f>IFERROR(VLOOKUP(G423,SCENARIOS!$A$13:$E$18,5,0),0.025)</f>
        <v>0.035</v>
      </c>
      <c r="R423" s="52">
        <f>IFERROR(VLOOKUP(L423,INPUTS!$A$107:$B$120,2,0),0.0082)</f>
        <v>0.0079</v>
      </c>
      <c r="S423" s="52">
        <f t="shared" si="123"/>
        <v>120.08</v>
      </c>
      <c r="T423" s="15">
        <f t="shared" si="124"/>
        <v>89459.6</v>
      </c>
      <c r="U423" s="15">
        <f>T423/INPUTS!$B$7*1000</f>
        <v>111824500</v>
      </c>
      <c r="V423" s="15">
        <f>T423*INPUTS!$B$6</f>
        <v>282692.336</v>
      </c>
      <c r="W423" s="54" t="s">
        <v>396</v>
      </c>
      <c r="X423" s="54" t="s">
        <v>396</v>
      </c>
      <c r="Y423" s="67">
        <f>IFERROR(VLOOKUP(E423,INPUTS!$A$44:$B$103,2,0),0)</f>
        <v>0</v>
      </c>
      <c r="Z423" s="15">
        <f t="shared" si="126"/>
        <v>0</v>
      </c>
      <c r="AA423" s="20">
        <f>IFERROR(VLOOKUP(E423,INPUTS!$A$44:$C$103,3,0),SCENARIOS!$J$26)</f>
        <v>0.025</v>
      </c>
      <c r="AB423" s="15">
        <f t="shared" si="134"/>
        <v>2656.24854571618</v>
      </c>
      <c r="AC423" s="20">
        <f>IFERROR(VLOOKUP($E423,INPUTS!$A$44:$G$103,4,0),SCENARIOS!$K$26)</f>
        <v>0.1</v>
      </c>
      <c r="AD423" s="15">
        <f t="shared" si="134"/>
        <v>12619.1600885661</v>
      </c>
      <c r="AE423" s="20">
        <f>IFERROR(VLOOKUP($E423,INPUTS!$A$44:$G$103,5,0),SCENARIOS!$L$26)</f>
        <v>0.2</v>
      </c>
      <c r="AF423" s="15">
        <f t="shared" si="134"/>
        <v>29975.2072519112</v>
      </c>
      <c r="AG423" s="20">
        <f>IFERROR(VLOOKUP($E423,INPUTS!$A$44:$G$103,6,0),SCENARIOS!$M$26)</f>
        <v>0.3</v>
      </c>
      <c r="AH423" s="15">
        <f t="shared" si="128"/>
        <v>53401.7147430327</v>
      </c>
      <c r="AI423" s="20">
        <f>IFERROR(VLOOKUP($E423,INPUTS!$A$44:$G$103,7,0),SCENARIOS!$N$26)</f>
        <v>0.5</v>
      </c>
      <c r="AJ423" s="15">
        <f t="shared" si="129"/>
        <v>105707.475497268</v>
      </c>
      <c r="AL423" t="str">
        <f t="shared" si="131"/>
        <v>N</v>
      </c>
      <c r="AM423" s="21">
        <f t="shared" si="132"/>
        <v>211414.950994536</v>
      </c>
    </row>
    <row r="424" ht="15" customHeight="1" spans="1:39">
      <c r="A424" s="6" t="s">
        <v>1392</v>
      </c>
      <c r="B424" s="52" t="s">
        <v>457</v>
      </c>
      <c r="C424" s="52" t="s">
        <v>458</v>
      </c>
      <c r="D424" s="52" t="s">
        <v>929</v>
      </c>
      <c r="E424" s="10" t="s">
        <v>460</v>
      </c>
      <c r="F424" s="52" t="s">
        <v>459</v>
      </c>
      <c r="G424" s="56" t="s">
        <v>185</v>
      </c>
      <c r="H424" s="52" t="s">
        <v>640</v>
      </c>
      <c r="I424" s="52" t="s">
        <v>639</v>
      </c>
      <c r="J424" s="52" t="s">
        <v>185</v>
      </c>
      <c r="K424" s="52" t="s">
        <v>931</v>
      </c>
      <c r="L424" s="53" t="s">
        <v>291</v>
      </c>
      <c r="M424" s="13">
        <v>745</v>
      </c>
      <c r="N424" s="14">
        <f t="shared" si="130"/>
        <v>2.04109589041096</v>
      </c>
      <c r="O424" s="15">
        <v>4850</v>
      </c>
      <c r="P424" s="15">
        <f t="shared" si="122"/>
        <v>3613250</v>
      </c>
      <c r="Q424" s="16">
        <f>IFERROR(VLOOKUP(G424,SCENARIOS!$A$13:$E$18,5,0),0.025)</f>
        <v>0.035</v>
      </c>
      <c r="R424" s="52">
        <f>IFERROR(VLOOKUP(L424,INPUTS!$A$107:$B$120,2,0),0.0082)</f>
        <v>0.0079</v>
      </c>
      <c r="S424" s="52">
        <f t="shared" si="123"/>
        <v>38.315</v>
      </c>
      <c r="T424" s="15">
        <f t="shared" si="124"/>
        <v>28544.675</v>
      </c>
      <c r="U424" s="15">
        <f>T424/INPUTS!$B$7*1000</f>
        <v>35680843.75</v>
      </c>
      <c r="V424" s="15">
        <f>T424*INPUTS!$B$6</f>
        <v>90201.173</v>
      </c>
      <c r="W424" s="54" t="s">
        <v>396</v>
      </c>
      <c r="X424" s="54" t="s">
        <v>396</v>
      </c>
      <c r="Y424" s="67">
        <f>IFERROR(VLOOKUP(E424,INPUTS!$A$44:$B$103,2,0),0)</f>
        <v>0</v>
      </c>
      <c r="Z424" s="15">
        <f t="shared" si="126"/>
        <v>0</v>
      </c>
      <c r="AA424" s="20">
        <f>IFERROR(VLOOKUP(E424,INPUTS!$A$44:$C$103,3,0),SCENARIOS!$J$26)</f>
        <v>0.025</v>
      </c>
      <c r="AB424" s="15">
        <f t="shared" si="134"/>
        <v>847.552989916018</v>
      </c>
      <c r="AC424" s="20">
        <f>IFERROR(VLOOKUP($E424,INPUTS!$A$44:$G$103,4,0),SCENARIOS!$K$26)</f>
        <v>0.1</v>
      </c>
      <c r="AD424" s="15">
        <f t="shared" si="134"/>
        <v>4026.50831773327</v>
      </c>
      <c r="AE424" s="20">
        <f>IFERROR(VLOOKUP($E424,INPUTS!$A$44:$G$103,5,0),SCENARIOS!$L$26)</f>
        <v>0.2</v>
      </c>
      <c r="AF424" s="15">
        <f t="shared" si="134"/>
        <v>9564.45757709008</v>
      </c>
      <c r="AG424" s="20">
        <f>IFERROR(VLOOKUP($E424,INPUTS!$A$44:$G$103,6,0),SCENARIOS!$M$26)</f>
        <v>0.3</v>
      </c>
      <c r="AH424" s="15">
        <f t="shared" si="128"/>
        <v>17039.3629278756</v>
      </c>
      <c r="AI424" s="20">
        <f>IFERROR(VLOOKUP($E424,INPUTS!$A$44:$G$103,7,0),SCENARIOS!$N$26)</f>
        <v>0.5</v>
      </c>
      <c r="AJ424" s="15">
        <f t="shared" si="129"/>
        <v>33729.0300106414</v>
      </c>
      <c r="AL424" t="str">
        <f t="shared" si="131"/>
        <v>N</v>
      </c>
      <c r="AM424" s="21">
        <f t="shared" si="132"/>
        <v>67458.0600212828</v>
      </c>
    </row>
    <row r="425" ht="15" customHeight="1" spans="1:39">
      <c r="A425" s="24" t="s">
        <v>1393</v>
      </c>
      <c r="B425" s="52" t="s">
        <v>457</v>
      </c>
      <c r="C425" s="52" t="s">
        <v>458</v>
      </c>
      <c r="D425" s="52" t="s">
        <v>929</v>
      </c>
      <c r="E425" s="10" t="s">
        <v>460</v>
      </c>
      <c r="F425" s="52" t="s">
        <v>459</v>
      </c>
      <c r="G425" s="56" t="s">
        <v>185</v>
      </c>
      <c r="H425" s="52" t="s">
        <v>644</v>
      </c>
      <c r="I425" s="52" t="s">
        <v>643</v>
      </c>
      <c r="J425" s="52" t="s">
        <v>185</v>
      </c>
      <c r="K425" s="52" t="s">
        <v>931</v>
      </c>
      <c r="L425" s="53" t="s">
        <v>291</v>
      </c>
      <c r="M425" s="13">
        <v>1118</v>
      </c>
      <c r="N425" s="14">
        <f t="shared" si="130"/>
        <v>3.06301369863014</v>
      </c>
      <c r="O425" s="15">
        <v>7100</v>
      </c>
      <c r="P425" s="15">
        <f t="shared" si="122"/>
        <v>7937800</v>
      </c>
      <c r="Q425" s="16">
        <f>IFERROR(VLOOKUP(G425,SCENARIOS!$A$13:$E$18,5,0),0.025)</f>
        <v>0.035</v>
      </c>
      <c r="R425" s="52">
        <f>IFERROR(VLOOKUP(L425,INPUTS!$A$107:$B$120,2,0),0.0082)</f>
        <v>0.0079</v>
      </c>
      <c r="S425" s="52">
        <f t="shared" si="123"/>
        <v>56.09</v>
      </c>
      <c r="T425" s="15">
        <f t="shared" si="124"/>
        <v>62708.62</v>
      </c>
      <c r="U425" s="15">
        <f>T425/INPUTS!$B$7*1000</f>
        <v>78385775</v>
      </c>
      <c r="V425" s="15">
        <f>T425*INPUTS!$B$6</f>
        <v>198159.2392</v>
      </c>
      <c r="W425" s="54" t="s">
        <v>396</v>
      </c>
      <c r="X425" s="54" t="s">
        <v>396</v>
      </c>
      <c r="Y425" s="67">
        <f>IFERROR(VLOOKUP(E425,INPUTS!$A$44:$B$103,2,0),0)</f>
        <v>0</v>
      </c>
      <c r="Z425" s="15">
        <f t="shared" si="126"/>
        <v>0</v>
      </c>
      <c r="AA425" s="20">
        <f>IFERROR(VLOOKUP(E425,INPUTS!$A$44:$C$103,3,0),SCENARIOS!$J$26)</f>
        <v>0.025</v>
      </c>
      <c r="AB425" s="15">
        <f t="shared" si="134"/>
        <v>1861.95423050034</v>
      </c>
      <c r="AC425" s="20">
        <f>IFERROR(VLOOKUP($E425,INPUTS!$A$44:$G$103,4,0),SCENARIOS!$K$26)</f>
        <v>0.1</v>
      </c>
      <c r="AD425" s="15">
        <f t="shared" si="134"/>
        <v>8845.67016522609</v>
      </c>
      <c r="AE425" s="20">
        <f>IFERROR(VLOOKUP($E425,INPUTS!$A$44:$G$103,5,0),SCENARIOS!$L$26)</f>
        <v>0.2</v>
      </c>
      <c r="AF425" s="15">
        <f t="shared" si="134"/>
        <v>21011.7626390163</v>
      </c>
      <c r="AG425" s="20">
        <f>IFERROR(VLOOKUP($E425,INPUTS!$A$44:$G$103,6,0),SCENARIOS!$M$26)</f>
        <v>0.3</v>
      </c>
      <c r="AH425" s="15">
        <f t="shared" si="128"/>
        <v>37433.0741157934</v>
      </c>
      <c r="AI425" s="20">
        <f>IFERROR(VLOOKUP($E425,INPUTS!$A$44:$G$103,7,0),SCENARIOS!$N$26)</f>
        <v>0.5</v>
      </c>
      <c r="AJ425" s="15">
        <f t="shared" si="129"/>
        <v>74097.9158426539</v>
      </c>
      <c r="AL425" t="str">
        <f t="shared" si="131"/>
        <v>N</v>
      </c>
      <c r="AM425" s="21">
        <f t="shared" si="132"/>
        <v>148195.831685308</v>
      </c>
    </row>
    <row r="426" ht="15" customHeight="1" spans="1:39">
      <c r="A426" s="6" t="s">
        <v>1394</v>
      </c>
      <c r="B426" s="52" t="s">
        <v>457</v>
      </c>
      <c r="C426" s="52" t="s">
        <v>458</v>
      </c>
      <c r="D426" s="52" t="s">
        <v>929</v>
      </c>
      <c r="E426" s="10" t="s">
        <v>460</v>
      </c>
      <c r="F426" s="52" t="s">
        <v>459</v>
      </c>
      <c r="G426" s="56" t="s">
        <v>185</v>
      </c>
      <c r="H426" s="52" t="s">
        <v>1216</v>
      </c>
      <c r="I426" s="52" t="s">
        <v>1217</v>
      </c>
      <c r="J426" s="52" t="s">
        <v>185</v>
      </c>
      <c r="K426" s="52" t="s">
        <v>931</v>
      </c>
      <c r="L426" s="53" t="s">
        <v>288</v>
      </c>
      <c r="M426" s="13">
        <v>1118</v>
      </c>
      <c r="N426" s="14">
        <f t="shared" si="130"/>
        <v>3.06301369863014</v>
      </c>
      <c r="O426" s="15">
        <v>4900</v>
      </c>
      <c r="P426" s="15">
        <f t="shared" si="122"/>
        <v>5478200</v>
      </c>
      <c r="Q426" s="16">
        <f>IFERROR(VLOOKUP(G426,SCENARIOS!$A$13:$E$18,5,0),0.025)</f>
        <v>0.035</v>
      </c>
      <c r="R426" s="52">
        <f>IFERROR(VLOOKUP(L426,INPUTS!$A$107:$B$120,2,0),0.0082)</f>
        <v>0.0085</v>
      </c>
      <c r="S426" s="52">
        <f t="shared" si="123"/>
        <v>41.65</v>
      </c>
      <c r="T426" s="15">
        <f t="shared" si="124"/>
        <v>46564.7</v>
      </c>
      <c r="U426" s="15">
        <f>T426/INPUTS!$B$7*1000</f>
        <v>58205875</v>
      </c>
      <c r="V426" s="15">
        <f>T426*INPUTS!$B$6</f>
        <v>147144.452</v>
      </c>
      <c r="W426" s="54" t="s">
        <v>396</v>
      </c>
      <c r="X426" s="54" t="s">
        <v>396</v>
      </c>
      <c r="Y426" s="67">
        <f>IFERROR(VLOOKUP(E426,INPUTS!$A$44:$B$103,2,0),0)</f>
        <v>0</v>
      </c>
      <c r="Z426" s="15">
        <f t="shared" si="126"/>
        <v>0</v>
      </c>
      <c r="AA426" s="20">
        <f>IFERROR(VLOOKUP(E426,INPUTS!$A$44:$C$103,3,0),SCENARIOS!$J$26)</f>
        <v>0.025</v>
      </c>
      <c r="AB426" s="15">
        <f t="shared" si="134"/>
        <v>1382.60641291388</v>
      </c>
      <c r="AC426" s="20">
        <f>IFERROR(VLOOKUP($E426,INPUTS!$A$44:$G$103,4,0),SCENARIOS!$K$26)</f>
        <v>0.1</v>
      </c>
      <c r="AD426" s="15">
        <f t="shared" si="134"/>
        <v>6568.41081086943</v>
      </c>
      <c r="AE426" s="20">
        <f>IFERROR(VLOOKUP($E426,INPUTS!$A$44:$G$103,5,0),SCENARIOS!$L$26)</f>
        <v>0.2</v>
      </c>
      <c r="AF426" s="15">
        <f t="shared" si="134"/>
        <v>15602.423139865</v>
      </c>
      <c r="AG426" s="20">
        <f>IFERROR(VLOOKUP($E426,INPUTS!$A$44:$G$103,6,0),SCENARIOS!$M$26)</f>
        <v>0.3</v>
      </c>
      <c r="AH426" s="15">
        <f t="shared" si="128"/>
        <v>27796.1764471884</v>
      </c>
      <c r="AI426" s="20">
        <f>IFERROR(VLOOKUP($E426,INPUTS!$A$44:$G$103,7,0),SCENARIOS!$N$26)</f>
        <v>0.5</v>
      </c>
      <c r="AJ426" s="15">
        <f t="shared" si="129"/>
        <v>55021.8968594497</v>
      </c>
      <c r="AL426" t="str">
        <f t="shared" si="131"/>
        <v>N</v>
      </c>
      <c r="AM426" s="21">
        <f t="shared" si="132"/>
        <v>110043.793718899</v>
      </c>
    </row>
    <row r="427" ht="15" customHeight="1" spans="1:39">
      <c r="A427" s="24" t="s">
        <v>1395</v>
      </c>
      <c r="B427" s="52" t="s">
        <v>457</v>
      </c>
      <c r="C427" s="52" t="s">
        <v>458</v>
      </c>
      <c r="D427" s="52" t="s">
        <v>929</v>
      </c>
      <c r="E427" s="10" t="s">
        <v>460</v>
      </c>
      <c r="F427" s="52" t="s">
        <v>459</v>
      </c>
      <c r="G427" s="56" t="s">
        <v>185</v>
      </c>
      <c r="H427" s="52" t="s">
        <v>1213</v>
      </c>
      <c r="I427" s="52" t="s">
        <v>1214</v>
      </c>
      <c r="J427" s="52" t="s">
        <v>185</v>
      </c>
      <c r="K427" s="52" t="s">
        <v>931</v>
      </c>
      <c r="L427" s="53" t="s">
        <v>288</v>
      </c>
      <c r="M427" s="13">
        <v>745</v>
      </c>
      <c r="N427" s="14">
        <f t="shared" si="130"/>
        <v>2.04109589041096</v>
      </c>
      <c r="O427" s="15">
        <v>5200</v>
      </c>
      <c r="P427" s="15">
        <f t="shared" si="122"/>
        <v>3874000</v>
      </c>
      <c r="Q427" s="16">
        <f>IFERROR(VLOOKUP(G427,SCENARIOS!$A$13:$E$18,5,0),0.025)</f>
        <v>0.035</v>
      </c>
      <c r="R427" s="52">
        <f>IFERROR(VLOOKUP(L427,INPUTS!$A$107:$B$120,2,0),0.0082)</f>
        <v>0.0085</v>
      </c>
      <c r="S427" s="52">
        <f t="shared" si="123"/>
        <v>44.2</v>
      </c>
      <c r="T427" s="15">
        <f t="shared" si="124"/>
        <v>32929</v>
      </c>
      <c r="U427" s="15">
        <f>T427/INPUTS!$B$7*1000</f>
        <v>41161250</v>
      </c>
      <c r="V427" s="15">
        <f>T427*INPUTS!$B$6</f>
        <v>104055.64</v>
      </c>
      <c r="W427" s="54" t="s">
        <v>396</v>
      </c>
      <c r="X427" s="54" t="s">
        <v>396</v>
      </c>
      <c r="Y427" s="67">
        <f>IFERROR(VLOOKUP(E427,INPUTS!$A$44:$B$103,2,0),0)</f>
        <v>0</v>
      </c>
      <c r="Z427" s="15">
        <f t="shared" si="126"/>
        <v>0</v>
      </c>
      <c r="AA427" s="20">
        <f>IFERROR(VLOOKUP(E427,INPUTS!$A$44:$C$103,3,0),SCENARIOS!$J$26)</f>
        <v>0.025</v>
      </c>
      <c r="AB427" s="15">
        <f t="shared" si="134"/>
        <v>977.733058966148</v>
      </c>
      <c r="AC427" s="20">
        <f>IFERROR(VLOOKUP($E427,INPUTS!$A$44:$G$103,4,0),SCENARIOS!$K$26)</f>
        <v>0.1</v>
      </c>
      <c r="AD427" s="15">
        <f t="shared" si="134"/>
        <v>4644.96065884929</v>
      </c>
      <c r="AE427" s="20">
        <f>IFERROR(VLOOKUP($E427,INPUTS!$A$44:$G$103,5,0),SCENARIOS!$L$26)</f>
        <v>0.2</v>
      </c>
      <c r="AF427" s="15">
        <f t="shared" si="134"/>
        <v>11033.5123295676</v>
      </c>
      <c r="AG427" s="20">
        <f>IFERROR(VLOOKUP($E427,INPUTS!$A$44:$G$103,6,0),SCENARIOS!$M$26)</f>
        <v>0.3</v>
      </c>
      <c r="AH427" s="15">
        <f t="shared" si="128"/>
        <v>19656.52724552</v>
      </c>
      <c r="AI427" s="20">
        <f>IFERROR(VLOOKUP($E427,INPUTS!$A$44:$G$103,7,0),SCENARIOS!$N$26)</f>
        <v>0.5</v>
      </c>
      <c r="AJ427" s="15">
        <f t="shared" si="129"/>
        <v>38909.6470434647</v>
      </c>
      <c r="AL427" t="str">
        <f t="shared" si="131"/>
        <v>N</v>
      </c>
      <c r="AM427" s="21">
        <f t="shared" si="132"/>
        <v>77819.2940869294</v>
      </c>
    </row>
    <row r="428" ht="15" customHeight="1" spans="1:39">
      <c r="A428" s="6" t="s">
        <v>1396</v>
      </c>
      <c r="B428" s="52" t="s">
        <v>457</v>
      </c>
      <c r="C428" s="52" t="s">
        <v>458</v>
      </c>
      <c r="D428" s="52" t="s">
        <v>929</v>
      </c>
      <c r="E428" s="10" t="s">
        <v>460</v>
      </c>
      <c r="F428" s="52" t="s">
        <v>459</v>
      </c>
      <c r="G428" s="56" t="s">
        <v>185</v>
      </c>
      <c r="H428" s="52" t="s">
        <v>456</v>
      </c>
      <c r="I428" s="52" t="s">
        <v>455</v>
      </c>
      <c r="J428" s="52" t="s">
        <v>185</v>
      </c>
      <c r="K428" s="52" t="s">
        <v>931</v>
      </c>
      <c r="L428" s="53" t="s">
        <v>291</v>
      </c>
      <c r="M428" s="13">
        <v>1118</v>
      </c>
      <c r="N428" s="14">
        <f t="shared" si="130"/>
        <v>3.06301369863014</v>
      </c>
      <c r="O428" s="15">
        <v>3400</v>
      </c>
      <c r="P428" s="15">
        <f t="shared" ref="P428:P491" si="135">M428*O428</f>
        <v>3801200</v>
      </c>
      <c r="Q428" s="16">
        <f>IFERROR(VLOOKUP(G428,SCENARIOS!$A$13:$E$18,5,0),0.025)</f>
        <v>0.035</v>
      </c>
      <c r="R428" s="52">
        <f>IFERROR(VLOOKUP(L428,INPUTS!$A$107:$B$120,2,0),0.0082)</f>
        <v>0.0079</v>
      </c>
      <c r="S428" s="52">
        <f t="shared" ref="S428:S491" si="136">O428*R428</f>
        <v>26.86</v>
      </c>
      <c r="T428" s="15">
        <f t="shared" ref="T428:T491" si="137">M428*S428</f>
        <v>30029.48</v>
      </c>
      <c r="U428" s="15">
        <f>T428/INPUTS!$B$7*1000</f>
        <v>37536850</v>
      </c>
      <c r="V428" s="15">
        <f>T428*INPUTS!$B$6</f>
        <v>94893.1568</v>
      </c>
      <c r="W428" s="54" t="s">
        <v>396</v>
      </c>
      <c r="X428" s="54" t="s">
        <v>396</v>
      </c>
      <c r="Y428" s="67">
        <f>IFERROR(VLOOKUP(E428,INPUTS!$A$44:$B$103,2,0),0)</f>
        <v>0</v>
      </c>
      <c r="Z428" s="15">
        <f t="shared" si="126"/>
        <v>0</v>
      </c>
      <c r="AA428" s="20">
        <f>IFERROR(VLOOKUP(E428,INPUTS!$A$44:$C$103,3,0),SCENARIOS!$J$26)</f>
        <v>0.025</v>
      </c>
      <c r="AB428" s="15">
        <f t="shared" si="134"/>
        <v>891.640054042418</v>
      </c>
      <c r="AC428" s="20">
        <f>IFERROR(VLOOKUP($E428,INPUTS!$A$44:$G$103,4,0),SCENARIOS!$K$26)</f>
        <v>0.1</v>
      </c>
      <c r="AD428" s="15">
        <f t="shared" si="134"/>
        <v>4235.95472700967</v>
      </c>
      <c r="AE428" s="20">
        <f>IFERROR(VLOOKUP($E428,INPUTS!$A$44:$G$103,5,0),SCENARIOS!$L$26)</f>
        <v>0.2</v>
      </c>
      <c r="AF428" s="15">
        <f t="shared" si="134"/>
        <v>10061.9708412191</v>
      </c>
      <c r="AG428" s="20">
        <f>IFERROR(VLOOKUP($E428,INPUTS!$A$44:$G$103,6,0),SCENARIOS!$M$26)</f>
        <v>0.3</v>
      </c>
      <c r="AH428" s="15">
        <f t="shared" si="128"/>
        <v>17925.6974639011</v>
      </c>
      <c r="AI428" s="20">
        <f>IFERROR(VLOOKUP($E428,INPUTS!$A$44:$G$103,7,0),SCENARIOS!$N$26)</f>
        <v>0.5</v>
      </c>
      <c r="AJ428" s="15">
        <f t="shared" si="129"/>
        <v>35483.5089950737</v>
      </c>
      <c r="AL428" t="str">
        <f t="shared" si="131"/>
        <v>N</v>
      </c>
      <c r="AM428" s="21">
        <f t="shared" si="132"/>
        <v>70967.0179901474</v>
      </c>
    </row>
    <row r="429" ht="15" customHeight="1" spans="1:39">
      <c r="A429" s="24" t="s">
        <v>1397</v>
      </c>
      <c r="B429" s="52" t="s">
        <v>457</v>
      </c>
      <c r="C429" s="52" t="s">
        <v>458</v>
      </c>
      <c r="D429" s="52" t="s">
        <v>929</v>
      </c>
      <c r="E429" s="10" t="s">
        <v>460</v>
      </c>
      <c r="F429" s="52" t="s">
        <v>459</v>
      </c>
      <c r="G429" s="56" t="s">
        <v>185</v>
      </c>
      <c r="H429" s="52" t="s">
        <v>648</v>
      </c>
      <c r="I429" s="52" t="s">
        <v>647</v>
      </c>
      <c r="J429" s="52" t="s">
        <v>177</v>
      </c>
      <c r="K429" s="52" t="s">
        <v>931</v>
      </c>
      <c r="L429" s="53" t="s">
        <v>282</v>
      </c>
      <c r="M429" s="13">
        <v>1118</v>
      </c>
      <c r="N429" s="14">
        <f t="shared" si="130"/>
        <v>3.06301369863014</v>
      </c>
      <c r="O429" s="15">
        <v>2900</v>
      </c>
      <c r="P429" s="15">
        <f t="shared" si="135"/>
        <v>3242200</v>
      </c>
      <c r="Q429" s="16">
        <f>IFERROR(VLOOKUP(G429,SCENARIOS!$A$13:$E$18,5,0),0.025)</f>
        <v>0.035</v>
      </c>
      <c r="R429" s="52">
        <f>IFERROR(VLOOKUP(L429,INPUTS!$A$107:$B$120,2,0),0.0082)</f>
        <v>0.0042</v>
      </c>
      <c r="S429" s="52">
        <f t="shared" si="136"/>
        <v>12.18</v>
      </c>
      <c r="T429" s="15">
        <f t="shared" si="137"/>
        <v>13617.24</v>
      </c>
      <c r="U429" s="15">
        <f>T429/INPUTS!$B$7*1000</f>
        <v>17021550</v>
      </c>
      <c r="V429" s="15">
        <f>T429*INPUTS!$B$6</f>
        <v>43030.4784</v>
      </c>
      <c r="W429" s="54" t="s">
        <v>396</v>
      </c>
      <c r="X429" s="54" t="s">
        <v>396</v>
      </c>
      <c r="Y429" s="67">
        <f>IFERROR(VLOOKUP(E429,INPUTS!$A$44:$B$103,2,0),0)</f>
        <v>0</v>
      </c>
      <c r="Z429" s="15">
        <f t="shared" si="126"/>
        <v>0</v>
      </c>
      <c r="AA429" s="20">
        <f>IFERROR(VLOOKUP(E429,INPUTS!$A$44:$C$103,3,0),SCENARIOS!$J$26)</f>
        <v>0.025</v>
      </c>
      <c r="AB429" s="15">
        <f t="shared" si="134"/>
        <v>404.325236717671</v>
      </c>
      <c r="AC429" s="20">
        <f>IFERROR(VLOOKUP($E429,INPUTS!$A$44:$G$103,4,0),SCENARIOS!$K$26)</f>
        <v>0.1</v>
      </c>
      <c r="AD429" s="15">
        <f t="shared" si="134"/>
        <v>1920.84618670804</v>
      </c>
      <c r="AE429" s="20">
        <f>IFERROR(VLOOKUP($E429,INPUTS!$A$44:$G$103,5,0),SCENARIOS!$L$26)</f>
        <v>0.2</v>
      </c>
      <c r="AF429" s="15">
        <f t="shared" si="134"/>
        <v>4562.72542241431</v>
      </c>
      <c r="AG429" s="20">
        <f>IFERROR(VLOOKUP($E429,INPUTS!$A$44:$G$103,6,0),SCENARIOS!$M$26)</f>
        <v>0.3</v>
      </c>
      <c r="AH429" s="15">
        <f t="shared" si="128"/>
        <v>8128.62975094248</v>
      </c>
      <c r="AI429" s="20">
        <f>IFERROR(VLOOKUP($E429,INPUTS!$A$44:$G$103,7,0),SCENARIOS!$N$26)</f>
        <v>0.5</v>
      </c>
      <c r="AJ429" s="15">
        <f t="shared" si="129"/>
        <v>16090.4370647803</v>
      </c>
      <c r="AL429" t="str">
        <f t="shared" si="131"/>
        <v>N</v>
      </c>
      <c r="AM429" s="21">
        <f t="shared" si="132"/>
        <v>32180.8741295605</v>
      </c>
    </row>
    <row r="430" ht="15" customHeight="1" spans="1:39">
      <c r="A430" s="6" t="s">
        <v>1398</v>
      </c>
      <c r="B430" s="52" t="s">
        <v>457</v>
      </c>
      <c r="C430" s="52" t="s">
        <v>458</v>
      </c>
      <c r="D430" s="52" t="s">
        <v>929</v>
      </c>
      <c r="E430" s="10" t="s">
        <v>460</v>
      </c>
      <c r="F430" s="52" t="s">
        <v>459</v>
      </c>
      <c r="G430" s="56" t="s">
        <v>185</v>
      </c>
      <c r="H430" s="52" t="s">
        <v>636</v>
      </c>
      <c r="I430" s="52" t="s">
        <v>635</v>
      </c>
      <c r="J430" s="52" t="s">
        <v>177</v>
      </c>
      <c r="K430" s="52" t="s">
        <v>931</v>
      </c>
      <c r="L430" s="53" t="s">
        <v>282</v>
      </c>
      <c r="M430" s="13">
        <v>1490</v>
      </c>
      <c r="N430" s="14">
        <f t="shared" si="130"/>
        <v>4.08219178082192</v>
      </c>
      <c r="O430" s="15">
        <v>1600</v>
      </c>
      <c r="P430" s="15">
        <f t="shared" si="135"/>
        <v>2384000</v>
      </c>
      <c r="Q430" s="16">
        <f>IFERROR(VLOOKUP(G430,SCENARIOS!$A$13:$E$18,5,0),0.025)</f>
        <v>0.035</v>
      </c>
      <c r="R430" s="52">
        <f>IFERROR(VLOOKUP(L430,INPUTS!$A$107:$B$120,2,0),0.0082)</f>
        <v>0.0042</v>
      </c>
      <c r="S430" s="52">
        <f t="shared" si="136"/>
        <v>6.72</v>
      </c>
      <c r="T430" s="15">
        <f t="shared" si="137"/>
        <v>10012.8</v>
      </c>
      <c r="U430" s="15">
        <f>T430/INPUTS!$B$7*1000</f>
        <v>12516000</v>
      </c>
      <c r="V430" s="15">
        <f>T430*INPUTS!$B$6</f>
        <v>31640.448</v>
      </c>
      <c r="W430" s="54" t="s">
        <v>396</v>
      </c>
      <c r="X430" s="54" t="s">
        <v>396</v>
      </c>
      <c r="Y430" s="67">
        <f>IFERROR(VLOOKUP(E430,INPUTS!$A$44:$B$103,2,0),0)</f>
        <v>0</v>
      </c>
      <c r="Z430" s="15">
        <f t="shared" si="126"/>
        <v>0</v>
      </c>
      <c r="AA430" s="20">
        <f>IFERROR(VLOOKUP(E430,INPUTS!$A$44:$C$103,3,0),SCENARIOS!$J$26)</f>
        <v>0.025</v>
      </c>
      <c r="AB430" s="15">
        <f t="shared" si="134"/>
        <v>297.301636029526</v>
      </c>
      <c r="AC430" s="20">
        <f>IFERROR(VLOOKUP($E430,INPUTS!$A$44:$G$103,4,0),SCENARIOS!$K$26)</f>
        <v>0.1</v>
      </c>
      <c r="AD430" s="15">
        <f t="shared" si="134"/>
        <v>1412.40432703472</v>
      </c>
      <c r="AE430" s="20">
        <f>IFERROR(VLOOKUP($E430,INPUTS!$A$44:$G$103,5,0),SCENARIOS!$L$26)</f>
        <v>0.2</v>
      </c>
      <c r="AF430" s="15">
        <f t="shared" si="134"/>
        <v>3354.98655451104</v>
      </c>
      <c r="AG430" s="20">
        <f>IFERROR(VLOOKUP($E430,INPUTS!$A$44:$G$103,6,0),SCENARIOS!$M$26)</f>
        <v>0.3</v>
      </c>
      <c r="AH430" s="15">
        <f t="shared" si="128"/>
        <v>5977.00737963324</v>
      </c>
      <c r="AI430" s="20">
        <f>IFERROR(VLOOKUP($E430,INPUTS!$A$44:$G$103,7,0),SCENARIOS!$N$26)</f>
        <v>0.5</v>
      </c>
      <c r="AJ430" s="15">
        <f t="shared" si="129"/>
        <v>11831.3496892345</v>
      </c>
      <c r="AL430" t="str">
        <f t="shared" si="131"/>
        <v>N</v>
      </c>
      <c r="AM430" s="21">
        <f t="shared" si="132"/>
        <v>23662.699378469</v>
      </c>
    </row>
    <row r="431" ht="15" customHeight="1" spans="1:39">
      <c r="A431" s="24" t="s">
        <v>1399</v>
      </c>
      <c r="B431" s="52" t="s">
        <v>457</v>
      </c>
      <c r="C431" s="52" t="s">
        <v>458</v>
      </c>
      <c r="D431" s="52" t="s">
        <v>929</v>
      </c>
      <c r="E431" s="10" t="s">
        <v>460</v>
      </c>
      <c r="F431" s="52" t="s">
        <v>459</v>
      </c>
      <c r="G431" s="56" t="s">
        <v>185</v>
      </c>
      <c r="H431" s="52" t="s">
        <v>448</v>
      </c>
      <c r="I431" s="52" t="s">
        <v>447</v>
      </c>
      <c r="J431" s="52" t="s">
        <v>177</v>
      </c>
      <c r="K431" s="52" t="s">
        <v>931</v>
      </c>
      <c r="L431" s="53" t="s">
        <v>291</v>
      </c>
      <c r="M431" s="13">
        <v>1118</v>
      </c>
      <c r="N431" s="14">
        <f t="shared" si="130"/>
        <v>3.06301369863014</v>
      </c>
      <c r="O431" s="15">
        <v>2950</v>
      </c>
      <c r="P431" s="15">
        <f t="shared" si="135"/>
        <v>3298100</v>
      </c>
      <c r="Q431" s="16">
        <f>IFERROR(VLOOKUP(G431,SCENARIOS!$A$13:$E$18,5,0),0.025)</f>
        <v>0.035</v>
      </c>
      <c r="R431" s="52">
        <f>IFERROR(VLOOKUP(L431,INPUTS!$A$107:$B$120,2,0),0.0082)</f>
        <v>0.0079</v>
      </c>
      <c r="S431" s="52">
        <f t="shared" si="136"/>
        <v>23.305</v>
      </c>
      <c r="T431" s="15">
        <f t="shared" si="137"/>
        <v>26054.99</v>
      </c>
      <c r="U431" s="15">
        <f>T431/INPUTS!$B$7*1000</f>
        <v>32568737.5</v>
      </c>
      <c r="V431" s="15">
        <f>T431*INPUTS!$B$6</f>
        <v>82333.7684</v>
      </c>
      <c r="W431" s="54" t="s">
        <v>396</v>
      </c>
      <c r="X431" s="54" t="s">
        <v>396</v>
      </c>
      <c r="Y431" s="67">
        <f>IFERROR(VLOOKUP(E431,INPUTS!$A$44:$B$103,2,0),0)</f>
        <v>0</v>
      </c>
      <c r="Z431" s="15">
        <f t="shared" si="126"/>
        <v>0</v>
      </c>
      <c r="AA431" s="20">
        <f>IFERROR(VLOOKUP(E431,INPUTS!$A$44:$C$103,3,0),SCENARIOS!$J$26)</f>
        <v>0.025</v>
      </c>
      <c r="AB431" s="15">
        <f t="shared" si="134"/>
        <v>773.628870419157</v>
      </c>
      <c r="AC431" s="20">
        <f>IFERROR(VLOOKUP($E431,INPUTS!$A$44:$G$103,4,0),SCENARIOS!$K$26)</f>
        <v>0.1</v>
      </c>
      <c r="AD431" s="15">
        <f t="shared" si="134"/>
        <v>3675.31366019957</v>
      </c>
      <c r="AE431" s="20">
        <f>IFERROR(VLOOKUP($E431,INPUTS!$A$44:$G$103,5,0),SCENARIOS!$L$26)</f>
        <v>0.2</v>
      </c>
      <c r="AF431" s="15">
        <f t="shared" si="134"/>
        <v>8730.23940635184</v>
      </c>
      <c r="AG431" s="20">
        <f>IFERROR(VLOOKUP($E431,INPUTS!$A$44:$G$103,6,0),SCENARIOS!$M$26)</f>
        <v>0.3</v>
      </c>
      <c r="AH431" s="15">
        <f t="shared" si="128"/>
        <v>15553.1786819142</v>
      </c>
      <c r="AI431" s="20">
        <f>IFERROR(VLOOKUP($E431,INPUTS!$A$44:$G$103,7,0),SCENARIOS!$N$26)</f>
        <v>0.5</v>
      </c>
      <c r="AJ431" s="15">
        <f t="shared" si="129"/>
        <v>30787.1622163139</v>
      </c>
      <c r="AL431" t="str">
        <f t="shared" si="131"/>
        <v>Y</v>
      </c>
      <c r="AM431" s="21">
        <f t="shared" si="132"/>
        <v>61574.3244326279</v>
      </c>
    </row>
    <row r="432" ht="15" customHeight="1" spans="1:39">
      <c r="A432" s="6" t="s">
        <v>1400</v>
      </c>
      <c r="B432" s="52" t="s">
        <v>457</v>
      </c>
      <c r="C432" s="52" t="s">
        <v>458</v>
      </c>
      <c r="D432" s="52" t="s">
        <v>929</v>
      </c>
      <c r="E432" s="10" t="s">
        <v>460</v>
      </c>
      <c r="F432" s="52" t="s">
        <v>459</v>
      </c>
      <c r="G432" s="56" t="s">
        <v>185</v>
      </c>
      <c r="H432" s="52" t="s">
        <v>444</v>
      </c>
      <c r="I432" s="52" t="s">
        <v>443</v>
      </c>
      <c r="J432" s="52" t="s">
        <v>177</v>
      </c>
      <c r="K432" s="52" t="s">
        <v>931</v>
      </c>
      <c r="L432" s="53" t="s">
        <v>291</v>
      </c>
      <c r="M432" s="13">
        <v>1490</v>
      </c>
      <c r="N432" s="14">
        <f t="shared" si="130"/>
        <v>4.08219178082192</v>
      </c>
      <c r="O432" s="15">
        <v>2400</v>
      </c>
      <c r="P432" s="15">
        <f t="shared" si="135"/>
        <v>3576000</v>
      </c>
      <c r="Q432" s="16">
        <f>IFERROR(VLOOKUP(G432,SCENARIOS!$A$13:$E$18,5,0),0.025)</f>
        <v>0.035</v>
      </c>
      <c r="R432" s="52">
        <f>IFERROR(VLOOKUP(L432,INPUTS!$A$107:$B$120,2,0),0.0082)</f>
        <v>0.0079</v>
      </c>
      <c r="S432" s="52">
        <f t="shared" si="136"/>
        <v>18.96</v>
      </c>
      <c r="T432" s="15">
        <f t="shared" si="137"/>
        <v>28250.4</v>
      </c>
      <c r="U432" s="15">
        <f>T432/INPUTS!$B$7*1000</f>
        <v>35313000</v>
      </c>
      <c r="V432" s="15">
        <f>T432*INPUTS!$B$6</f>
        <v>89271.264</v>
      </c>
      <c r="W432" s="54" t="s">
        <v>396</v>
      </c>
      <c r="X432" s="54" t="s">
        <v>396</v>
      </c>
      <c r="Y432" s="67">
        <f>IFERROR(VLOOKUP(E432,INPUTS!$A$44:$B$103,2,0),0)</f>
        <v>0</v>
      </c>
      <c r="Z432" s="15">
        <f t="shared" si="126"/>
        <v>0</v>
      </c>
      <c r="AA432" s="20">
        <f>IFERROR(VLOOKUP(E432,INPUTS!$A$44:$C$103,3,0),SCENARIOS!$J$26)</f>
        <v>0.025</v>
      </c>
      <c r="AB432" s="15">
        <f t="shared" si="134"/>
        <v>838.815330226162</v>
      </c>
      <c r="AC432" s="20">
        <f>IFERROR(VLOOKUP($E432,INPUTS!$A$44:$G$103,4,0),SCENARIOS!$K$26)</f>
        <v>0.1</v>
      </c>
      <c r="AD432" s="15">
        <f t="shared" si="134"/>
        <v>3984.99792270509</v>
      </c>
      <c r="AE432" s="20">
        <f>IFERROR(VLOOKUP($E432,INPUTS!$A$44:$G$103,5,0),SCENARIOS!$L$26)</f>
        <v>0.2</v>
      </c>
      <c r="AF432" s="15">
        <f t="shared" si="134"/>
        <v>9465.85492165616</v>
      </c>
      <c r="AG432" s="20">
        <f>IFERROR(VLOOKUP($E432,INPUTS!$A$44:$G$103,6,0),SCENARIOS!$M$26)</f>
        <v>0.3</v>
      </c>
      <c r="AH432" s="15">
        <f t="shared" si="128"/>
        <v>16863.6993925366</v>
      </c>
      <c r="AI432" s="20">
        <f>IFERROR(VLOOKUP($E432,INPUTS!$A$44:$G$103,7,0),SCENARIOS!$N$26)</f>
        <v>0.5</v>
      </c>
      <c r="AJ432" s="15">
        <f t="shared" si="129"/>
        <v>33381.3080517688</v>
      </c>
      <c r="AL432" t="str">
        <f t="shared" si="131"/>
        <v>N</v>
      </c>
      <c r="AM432" s="21">
        <f t="shared" si="132"/>
        <v>66762.6161035376</v>
      </c>
    </row>
    <row r="433" ht="15" customHeight="1" spans="1:39">
      <c r="A433" s="24" t="s">
        <v>1401</v>
      </c>
      <c r="B433" s="52" t="s">
        <v>457</v>
      </c>
      <c r="C433" s="52" t="s">
        <v>458</v>
      </c>
      <c r="D433" s="52" t="s">
        <v>929</v>
      </c>
      <c r="E433" s="10" t="s">
        <v>460</v>
      </c>
      <c r="F433" s="52" t="s">
        <v>459</v>
      </c>
      <c r="G433" s="56" t="s">
        <v>185</v>
      </c>
      <c r="H433" s="52" t="s">
        <v>783</v>
      </c>
      <c r="I433" s="52" t="s">
        <v>443</v>
      </c>
      <c r="J433" s="52" t="s">
        <v>177</v>
      </c>
      <c r="K433" s="52" t="s">
        <v>931</v>
      </c>
      <c r="L433" s="53" t="s">
        <v>291</v>
      </c>
      <c r="M433" s="13">
        <v>1490</v>
      </c>
      <c r="N433" s="14">
        <f t="shared" si="130"/>
        <v>4.08219178082192</v>
      </c>
      <c r="O433" s="15">
        <v>2600</v>
      </c>
      <c r="P433" s="15">
        <f t="shared" si="135"/>
        <v>3874000</v>
      </c>
      <c r="Q433" s="16">
        <f>IFERROR(VLOOKUP(G433,SCENARIOS!$A$13:$E$18,5,0),0.025)</f>
        <v>0.035</v>
      </c>
      <c r="R433" s="52">
        <f>IFERROR(VLOOKUP(L433,INPUTS!$A$107:$B$120,2,0),0.0082)</f>
        <v>0.0079</v>
      </c>
      <c r="S433" s="52">
        <f t="shared" si="136"/>
        <v>20.54</v>
      </c>
      <c r="T433" s="15">
        <f t="shared" si="137"/>
        <v>30604.6</v>
      </c>
      <c r="U433" s="15">
        <f>T433/INPUTS!$B$7*1000</f>
        <v>38255750</v>
      </c>
      <c r="V433" s="15">
        <f>T433*INPUTS!$B$6</f>
        <v>96710.536</v>
      </c>
      <c r="W433" s="54" t="s">
        <v>396</v>
      </c>
      <c r="X433" s="54" t="s">
        <v>396</v>
      </c>
      <c r="Y433" s="67">
        <f>IFERROR(VLOOKUP(E433,INPUTS!$A$44:$B$103,2,0),0)</f>
        <v>0</v>
      </c>
      <c r="Z433" s="15">
        <f t="shared" si="126"/>
        <v>0</v>
      </c>
      <c r="AA433" s="20">
        <f>IFERROR(VLOOKUP(E433,INPUTS!$A$44:$C$103,3,0),SCENARIOS!$J$26)</f>
        <v>0.025</v>
      </c>
      <c r="AB433" s="15">
        <f t="shared" si="134"/>
        <v>908.716607745009</v>
      </c>
      <c r="AC433" s="20">
        <f>IFERROR(VLOOKUP($E433,INPUTS!$A$44:$G$103,4,0),SCENARIOS!$K$26)</f>
        <v>0.1</v>
      </c>
      <c r="AD433" s="15">
        <f t="shared" si="134"/>
        <v>4317.08108293052</v>
      </c>
      <c r="AE433" s="20">
        <f>IFERROR(VLOOKUP($E433,INPUTS!$A$44:$G$103,5,0),SCENARIOS!$L$26)</f>
        <v>0.2</v>
      </c>
      <c r="AF433" s="15">
        <f t="shared" si="134"/>
        <v>10254.6761651275</v>
      </c>
      <c r="AG433" s="20">
        <f>IFERROR(VLOOKUP($E433,INPUTS!$A$44:$G$103,6,0),SCENARIOS!$M$26)</f>
        <v>0.3</v>
      </c>
      <c r="AH433" s="15">
        <f t="shared" si="128"/>
        <v>18269.007675248</v>
      </c>
      <c r="AI433" s="20">
        <f>IFERROR(VLOOKUP($E433,INPUTS!$A$44:$G$103,7,0),SCENARIOS!$N$26)</f>
        <v>0.5</v>
      </c>
      <c r="AJ433" s="15">
        <f t="shared" si="129"/>
        <v>36163.0837227495</v>
      </c>
      <c r="AL433" t="str">
        <f t="shared" si="131"/>
        <v>Y</v>
      </c>
      <c r="AM433" s="21">
        <f t="shared" si="132"/>
        <v>72326.1674454991</v>
      </c>
    </row>
    <row r="434" ht="15" customHeight="1" spans="1:39">
      <c r="A434" s="6" t="s">
        <v>1402</v>
      </c>
      <c r="B434" s="52" t="s">
        <v>595</v>
      </c>
      <c r="C434" s="52" t="s">
        <v>596</v>
      </c>
      <c r="D434" s="52" t="s">
        <v>929</v>
      </c>
      <c r="E434" s="10" t="s">
        <v>212</v>
      </c>
      <c r="F434" s="52" t="s">
        <v>597</v>
      </c>
      <c r="G434" s="52" t="s">
        <v>165</v>
      </c>
      <c r="H434" s="52" t="s">
        <v>249</v>
      </c>
      <c r="I434" s="52" t="s">
        <v>930</v>
      </c>
      <c r="J434" s="52" t="s">
        <v>169</v>
      </c>
      <c r="K434" s="52" t="s">
        <v>931</v>
      </c>
      <c r="L434" s="53" t="s">
        <v>293</v>
      </c>
      <c r="M434" s="13">
        <v>101</v>
      </c>
      <c r="N434" s="14">
        <f t="shared" si="130"/>
        <v>0.276712328767123</v>
      </c>
      <c r="O434" s="15">
        <v>8100</v>
      </c>
      <c r="P434" s="15">
        <f t="shared" si="135"/>
        <v>818100</v>
      </c>
      <c r="Q434" s="16">
        <f>IFERROR(VLOOKUP(G434,SCENARIOS!$A$13:$E$18,5,0),0.025)</f>
        <v>0.03</v>
      </c>
      <c r="R434" s="52">
        <f>IFERROR(VLOOKUP(L434,INPUTS!$A$107:$B$120,2,0),0.0082)</f>
        <v>0.0079</v>
      </c>
      <c r="S434" s="52">
        <f t="shared" si="136"/>
        <v>63.99</v>
      </c>
      <c r="T434" s="15">
        <f t="shared" si="137"/>
        <v>6462.99</v>
      </c>
      <c r="U434" s="15">
        <f>T434/INPUTS!$B$7*1000</f>
        <v>8078737.5</v>
      </c>
      <c r="V434" s="15">
        <f>T434*INPUTS!$B$6</f>
        <v>20423.0484</v>
      </c>
      <c r="W434" s="54" t="s">
        <v>396</v>
      </c>
      <c r="X434" s="54" t="s">
        <v>396</v>
      </c>
      <c r="Y434" s="67">
        <f>IFERROR(VLOOKUP(E434,INPUTS!$A$44:$B$103,2,0),0)</f>
        <v>0.02</v>
      </c>
      <c r="Z434" s="15">
        <f t="shared" si="126"/>
        <v>129.2598</v>
      </c>
      <c r="AA434" s="20">
        <f>IFERROR(VLOOKUP(E434,INPUTS!$A$44:$C$103,3,0),SCENARIOS!$J$26)</f>
        <v>0.06</v>
      </c>
      <c r="AB434" s="15">
        <f t="shared" si="134"/>
        <v>449.542604967609</v>
      </c>
      <c r="AC434" s="20">
        <f>IFERROR(VLOOKUP($E434,INPUTS!$A$44:$G$103,4,0),SCENARIOS!$K$26)</f>
        <v>0.15</v>
      </c>
      <c r="AD434" s="15">
        <f t="shared" si="134"/>
        <v>1302.85771808059</v>
      </c>
      <c r="AE434" s="20">
        <f>IFERROR(VLOOKUP($E434,INPUTS!$A$44:$G$103,5,0),SCENARIOS!$L$26)</f>
        <v>0.3</v>
      </c>
      <c r="AF434" s="15">
        <f t="shared" si="134"/>
        <v>3020.73835014497</v>
      </c>
      <c r="AG434" s="20">
        <f>IFERROR(VLOOKUP($E434,INPUTS!$A$44:$G$103,6,0),SCENARIOS!$M$26)</f>
        <v>0.4</v>
      </c>
      <c r="AH434" s="15">
        <f t="shared" si="128"/>
        <v>4669.15153942243</v>
      </c>
      <c r="AI434" s="20">
        <f>IFERROR(VLOOKUP($E434,INPUTS!$A$44:$G$103,7,0),SCENARIOS!$N$26)</f>
        <v>0.5</v>
      </c>
      <c r="AJ434" s="15">
        <f t="shared" si="129"/>
        <v>6766.03291078794</v>
      </c>
      <c r="AL434" t="str">
        <f t="shared" si="131"/>
        <v>N</v>
      </c>
      <c r="AM434" s="21">
        <f t="shared" si="132"/>
        <v>13532.0658215759</v>
      </c>
    </row>
    <row r="435" ht="15" customHeight="1" spans="1:39">
      <c r="A435" s="24" t="s">
        <v>1403</v>
      </c>
      <c r="B435" s="52" t="s">
        <v>595</v>
      </c>
      <c r="C435" s="52" t="s">
        <v>596</v>
      </c>
      <c r="D435" s="52" t="s">
        <v>929</v>
      </c>
      <c r="E435" s="10" t="s">
        <v>212</v>
      </c>
      <c r="F435" s="52" t="s">
        <v>597</v>
      </c>
      <c r="G435" s="52" t="s">
        <v>165</v>
      </c>
      <c r="H435" s="52" t="s">
        <v>248</v>
      </c>
      <c r="I435" s="52" t="s">
        <v>930</v>
      </c>
      <c r="J435" s="52" t="s">
        <v>169</v>
      </c>
      <c r="K435" s="52" t="s">
        <v>931</v>
      </c>
      <c r="L435" s="53" t="s">
        <v>293</v>
      </c>
      <c r="M435" s="13">
        <v>101</v>
      </c>
      <c r="N435" s="14">
        <f t="shared" si="130"/>
        <v>0.276712328767123</v>
      </c>
      <c r="O435" s="15">
        <v>9500</v>
      </c>
      <c r="P435" s="15">
        <f t="shared" si="135"/>
        <v>959500</v>
      </c>
      <c r="Q435" s="16">
        <f>IFERROR(VLOOKUP(G435,SCENARIOS!$A$13:$E$18,5,0),0.025)</f>
        <v>0.03</v>
      </c>
      <c r="R435" s="52">
        <f>IFERROR(VLOOKUP(L435,INPUTS!$A$107:$B$120,2,0),0.0082)</f>
        <v>0.0079</v>
      </c>
      <c r="S435" s="52">
        <f t="shared" si="136"/>
        <v>75.05</v>
      </c>
      <c r="T435" s="15">
        <f t="shared" si="137"/>
        <v>7580.05</v>
      </c>
      <c r="U435" s="15">
        <f>T435/INPUTS!$B$7*1000</f>
        <v>9475062.5</v>
      </c>
      <c r="V435" s="15">
        <f>T435*INPUTS!$B$6</f>
        <v>23952.958</v>
      </c>
      <c r="W435" s="54" t="s">
        <v>396</v>
      </c>
      <c r="X435" s="54" t="s">
        <v>396</v>
      </c>
      <c r="Y435" s="67">
        <f>IFERROR(VLOOKUP(E435,INPUTS!$A$44:$B$103,2,0),0)</f>
        <v>0.02</v>
      </c>
      <c r="Z435" s="15">
        <f t="shared" si="126"/>
        <v>151.601</v>
      </c>
      <c r="AA435" s="20">
        <f>IFERROR(VLOOKUP(E435,INPUTS!$A$44:$C$103,3,0),SCENARIOS!$J$26)</f>
        <v>0.06</v>
      </c>
      <c r="AB435" s="15">
        <f t="shared" si="134"/>
        <v>527.241326813863</v>
      </c>
      <c r="AC435" s="20">
        <f>IFERROR(VLOOKUP($E435,INPUTS!$A$44:$G$103,4,0),SCENARIOS!$K$26)</f>
        <v>0.15</v>
      </c>
      <c r="AD435" s="15">
        <f t="shared" si="134"/>
        <v>1528.04300268711</v>
      </c>
      <c r="AE435" s="20">
        <f>IFERROR(VLOOKUP($E435,INPUTS!$A$44:$G$103,5,0),SCENARIOS!$L$26)</f>
        <v>0.3</v>
      </c>
      <c r="AF435" s="15">
        <f t="shared" si="134"/>
        <v>3542.84127486139</v>
      </c>
      <c r="AG435" s="20">
        <f>IFERROR(VLOOKUP($E435,INPUTS!$A$44:$G$103,6,0),SCENARIOS!$M$26)</f>
        <v>0.4</v>
      </c>
      <c r="AH435" s="15">
        <f t="shared" si="128"/>
        <v>5476.16538574236</v>
      </c>
      <c r="AI435" s="20">
        <f>IFERROR(VLOOKUP($E435,INPUTS!$A$44:$G$103,7,0),SCENARIOS!$N$26)</f>
        <v>0.5</v>
      </c>
      <c r="AJ435" s="15">
        <f t="shared" si="129"/>
        <v>7935.47069783771</v>
      </c>
      <c r="AL435" t="str">
        <f t="shared" si="131"/>
        <v>N</v>
      </c>
      <c r="AM435" s="21">
        <f t="shared" si="132"/>
        <v>15870.9413956754</v>
      </c>
    </row>
    <row r="436" ht="15" customHeight="1" spans="1:39">
      <c r="A436" s="6" t="s">
        <v>1404</v>
      </c>
      <c r="B436" s="52" t="s">
        <v>595</v>
      </c>
      <c r="C436" s="52" t="s">
        <v>596</v>
      </c>
      <c r="D436" s="52" t="s">
        <v>929</v>
      </c>
      <c r="E436" s="10" t="s">
        <v>212</v>
      </c>
      <c r="F436" s="52" t="s">
        <v>597</v>
      </c>
      <c r="G436" s="52" t="s">
        <v>165</v>
      </c>
      <c r="H436" s="52" t="s">
        <v>237</v>
      </c>
      <c r="I436" s="52" t="s">
        <v>424</v>
      </c>
      <c r="J436" s="52" t="s">
        <v>173</v>
      </c>
      <c r="K436" s="52" t="s">
        <v>931</v>
      </c>
      <c r="L436" s="53" t="s">
        <v>293</v>
      </c>
      <c r="M436" s="13">
        <v>152</v>
      </c>
      <c r="N436" s="14">
        <f t="shared" si="130"/>
        <v>0.416438356164384</v>
      </c>
      <c r="O436" s="15">
        <v>9100</v>
      </c>
      <c r="P436" s="15">
        <f t="shared" si="135"/>
        <v>1383200</v>
      </c>
      <c r="Q436" s="16">
        <f>IFERROR(VLOOKUP(G436,SCENARIOS!$A$13:$E$18,5,0),0.025)</f>
        <v>0.03</v>
      </c>
      <c r="R436" s="52">
        <f>IFERROR(VLOOKUP(L436,INPUTS!$A$107:$B$120,2,0),0.0082)</f>
        <v>0.0079</v>
      </c>
      <c r="S436" s="52">
        <f t="shared" si="136"/>
        <v>71.89</v>
      </c>
      <c r="T436" s="15">
        <f t="shared" si="137"/>
        <v>10927.28</v>
      </c>
      <c r="U436" s="15">
        <f>T436/INPUTS!$B$7*1000</f>
        <v>13659100</v>
      </c>
      <c r="V436" s="15">
        <f>T436*INPUTS!$B$6</f>
        <v>34530.2048</v>
      </c>
      <c r="W436" s="54" t="s">
        <v>396</v>
      </c>
      <c r="X436" s="54" t="s">
        <v>396</v>
      </c>
      <c r="Y436" s="67">
        <f>IFERROR(VLOOKUP(E436,INPUTS!$A$44:$B$103,2,0),0)</f>
        <v>0.02</v>
      </c>
      <c r="Z436" s="15">
        <f t="shared" si="126"/>
        <v>218.5456</v>
      </c>
      <c r="AA436" s="20">
        <f>IFERROR(VLOOKUP(E436,INPUTS!$A$44:$C$103,3,0),SCENARIOS!$J$26)</f>
        <v>0.06</v>
      </c>
      <c r="AB436" s="15">
        <f t="shared" ref="AB436:AF451" si="138">$T436*AA436*(1+$Q436)^AB$2</f>
        <v>760.062744397014</v>
      </c>
      <c r="AC436" s="20">
        <f>IFERROR(VLOOKUP($E436,INPUTS!$A$44:$G$103,4,0),SCENARIOS!$K$26)</f>
        <v>0.15</v>
      </c>
      <c r="AD436" s="15">
        <f t="shared" si="138"/>
        <v>2202.80258605192</v>
      </c>
      <c r="AE436" s="20">
        <f>IFERROR(VLOOKUP($E436,INPUTS!$A$44:$G$103,5,0),SCENARIOS!$L$26)</f>
        <v>0.3</v>
      </c>
      <c r="AF436" s="15">
        <f t="shared" si="138"/>
        <v>5107.30385762196</v>
      </c>
      <c r="AG436" s="20">
        <f>IFERROR(VLOOKUP($E436,INPUTS!$A$44:$G$103,6,0),SCENARIOS!$M$26)</f>
        <v>0.4</v>
      </c>
      <c r="AH436" s="15">
        <f t="shared" si="128"/>
        <v>7894.35326895135</v>
      </c>
      <c r="AI436" s="20">
        <f>IFERROR(VLOOKUP($E436,INPUTS!$A$44:$G$103,7,0),SCENARIOS!$N$26)</f>
        <v>0.5</v>
      </c>
      <c r="AJ436" s="15">
        <f t="shared" si="129"/>
        <v>11439.6488475759</v>
      </c>
      <c r="AL436" t="str">
        <f t="shared" si="131"/>
        <v>N</v>
      </c>
      <c r="AM436" s="21">
        <f t="shared" si="132"/>
        <v>22879.2976951519</v>
      </c>
    </row>
    <row r="437" ht="15" customHeight="1" spans="1:39">
      <c r="A437" s="24" t="s">
        <v>1405</v>
      </c>
      <c r="B437" s="52" t="s">
        <v>595</v>
      </c>
      <c r="C437" s="52" t="s">
        <v>596</v>
      </c>
      <c r="D437" s="52" t="s">
        <v>929</v>
      </c>
      <c r="E437" s="10" t="s">
        <v>212</v>
      </c>
      <c r="F437" s="52" t="s">
        <v>597</v>
      </c>
      <c r="G437" s="52" t="s">
        <v>165</v>
      </c>
      <c r="H437" s="52" t="s">
        <v>505</v>
      </c>
      <c r="I437" s="52" t="s">
        <v>504</v>
      </c>
      <c r="J437" s="52" t="s">
        <v>173</v>
      </c>
      <c r="K437" s="52" t="s">
        <v>931</v>
      </c>
      <c r="L437" s="53" t="s">
        <v>293</v>
      </c>
      <c r="M437" s="13">
        <v>152</v>
      </c>
      <c r="N437" s="14">
        <f t="shared" si="130"/>
        <v>0.416438356164384</v>
      </c>
      <c r="O437" s="15">
        <v>8500</v>
      </c>
      <c r="P437" s="15">
        <f t="shared" si="135"/>
        <v>1292000</v>
      </c>
      <c r="Q437" s="16">
        <f>IFERROR(VLOOKUP(G437,SCENARIOS!$A$13:$E$18,5,0),0.025)</f>
        <v>0.03</v>
      </c>
      <c r="R437" s="52">
        <f>IFERROR(VLOOKUP(L437,INPUTS!$A$107:$B$120,2,0),0.0082)</f>
        <v>0.0079</v>
      </c>
      <c r="S437" s="52">
        <f t="shared" si="136"/>
        <v>67.15</v>
      </c>
      <c r="T437" s="15">
        <f t="shared" si="137"/>
        <v>10206.8</v>
      </c>
      <c r="U437" s="15">
        <f>T437/INPUTS!$B$7*1000</f>
        <v>12758500</v>
      </c>
      <c r="V437" s="15">
        <f>T437*INPUTS!$B$6</f>
        <v>32253.488</v>
      </c>
      <c r="W437" s="54" t="s">
        <v>396</v>
      </c>
      <c r="X437" s="54" t="s">
        <v>396</v>
      </c>
      <c r="Y437" s="67">
        <f>IFERROR(VLOOKUP(E437,INPUTS!$A$44:$B$103,2,0),0)</f>
        <v>0.02</v>
      </c>
      <c r="Z437" s="15">
        <f t="shared" si="126"/>
        <v>204.136</v>
      </c>
      <c r="AA437" s="20">
        <f>IFERROR(VLOOKUP(E437,INPUTS!$A$44:$C$103,3,0),SCENARIOS!$J$26)</f>
        <v>0.06</v>
      </c>
      <c r="AB437" s="15">
        <f t="shared" si="138"/>
        <v>709.948717293914</v>
      </c>
      <c r="AC437" s="20">
        <f>IFERROR(VLOOKUP($E437,INPUTS!$A$44:$G$103,4,0),SCENARIOS!$K$26)</f>
        <v>0.15</v>
      </c>
      <c r="AD437" s="15">
        <f t="shared" si="138"/>
        <v>2057.56285510344</v>
      </c>
      <c r="AE437" s="20">
        <f>IFERROR(VLOOKUP($E437,INPUTS!$A$44:$G$103,5,0),SCENARIOS!$L$26)</f>
        <v>0.3</v>
      </c>
      <c r="AF437" s="15">
        <f t="shared" si="138"/>
        <v>4770.55854832821</v>
      </c>
      <c r="AG437" s="20">
        <f>IFERROR(VLOOKUP($E437,INPUTS!$A$44:$G$103,6,0),SCENARIOS!$M$26)</f>
        <v>0.4</v>
      </c>
      <c r="AH437" s="15">
        <f t="shared" si="128"/>
        <v>7373.84646000951</v>
      </c>
      <c r="AI437" s="20">
        <f>IFERROR(VLOOKUP($E437,INPUTS!$A$44:$G$103,7,0),SCENARIOS!$N$26)</f>
        <v>0.5</v>
      </c>
      <c r="AJ437" s="15">
        <f t="shared" si="129"/>
        <v>10685.3862861973</v>
      </c>
      <c r="AL437" t="str">
        <f t="shared" si="131"/>
        <v>N</v>
      </c>
      <c r="AM437" s="21">
        <f t="shared" si="132"/>
        <v>21370.7725723946</v>
      </c>
    </row>
    <row r="438" ht="15" customHeight="1" spans="1:39">
      <c r="A438" s="6" t="s">
        <v>1406</v>
      </c>
      <c r="B438" s="52" t="s">
        <v>595</v>
      </c>
      <c r="C438" s="52" t="s">
        <v>596</v>
      </c>
      <c r="D438" s="52" t="s">
        <v>929</v>
      </c>
      <c r="E438" s="10" t="s">
        <v>212</v>
      </c>
      <c r="F438" s="52" t="s">
        <v>597</v>
      </c>
      <c r="G438" s="52" t="s">
        <v>165</v>
      </c>
      <c r="H438" s="52" t="s">
        <v>242</v>
      </c>
      <c r="I438" s="52" t="s">
        <v>421</v>
      </c>
      <c r="J438" s="52" t="s">
        <v>173</v>
      </c>
      <c r="K438" s="52" t="s">
        <v>931</v>
      </c>
      <c r="L438" s="53" t="s">
        <v>293</v>
      </c>
      <c r="M438" s="13">
        <v>152</v>
      </c>
      <c r="N438" s="14">
        <f t="shared" si="130"/>
        <v>0.416438356164384</v>
      </c>
      <c r="O438" s="15">
        <v>9300</v>
      </c>
      <c r="P438" s="15">
        <f t="shared" si="135"/>
        <v>1413600</v>
      </c>
      <c r="Q438" s="16">
        <f>IFERROR(VLOOKUP(G438,SCENARIOS!$A$13:$E$18,5,0),0.025)</f>
        <v>0.03</v>
      </c>
      <c r="R438" s="52">
        <f>IFERROR(VLOOKUP(L438,INPUTS!$A$107:$B$120,2,0),0.0082)</f>
        <v>0.0079</v>
      </c>
      <c r="S438" s="52">
        <f t="shared" si="136"/>
        <v>73.47</v>
      </c>
      <c r="T438" s="15">
        <f t="shared" si="137"/>
        <v>11167.44</v>
      </c>
      <c r="U438" s="15">
        <f>T438/INPUTS!$B$7*1000</f>
        <v>13959300</v>
      </c>
      <c r="V438" s="15">
        <f>T438*INPUTS!$B$6</f>
        <v>35289.1104</v>
      </c>
      <c r="W438" s="54" t="s">
        <v>396</v>
      </c>
      <c r="X438" s="54" t="s">
        <v>396</v>
      </c>
      <c r="Y438" s="67">
        <f>IFERROR(VLOOKUP(E438,INPUTS!$A$44:$B$103,2,0),0)</f>
        <v>0.02</v>
      </c>
      <c r="Z438" s="15">
        <f t="shared" si="126"/>
        <v>223.3488</v>
      </c>
      <c r="AA438" s="20">
        <f>IFERROR(VLOOKUP(E438,INPUTS!$A$44:$C$103,3,0),SCENARIOS!$J$26)</f>
        <v>0.06</v>
      </c>
      <c r="AB438" s="15">
        <f t="shared" si="138"/>
        <v>776.767420098048</v>
      </c>
      <c r="AC438" s="20">
        <f>IFERROR(VLOOKUP($E438,INPUTS!$A$44:$G$103,4,0),SCENARIOS!$K$26)</f>
        <v>0.15</v>
      </c>
      <c r="AD438" s="15">
        <f t="shared" si="138"/>
        <v>2251.21582970141</v>
      </c>
      <c r="AE438" s="20">
        <f>IFERROR(VLOOKUP($E438,INPUTS!$A$44:$G$103,5,0),SCENARIOS!$L$26)</f>
        <v>0.3</v>
      </c>
      <c r="AF438" s="15">
        <f t="shared" si="138"/>
        <v>5219.55229405321</v>
      </c>
      <c r="AG438" s="20">
        <f>IFERROR(VLOOKUP($E438,INPUTS!$A$44:$G$103,6,0),SCENARIOS!$M$26)</f>
        <v>0.4</v>
      </c>
      <c r="AH438" s="15">
        <f t="shared" si="128"/>
        <v>8067.85553859864</v>
      </c>
      <c r="AI438" s="20">
        <f>IFERROR(VLOOKUP($E438,INPUTS!$A$44:$G$103,7,0),SCENARIOS!$N$26)</f>
        <v>0.5</v>
      </c>
      <c r="AJ438" s="15">
        <f t="shared" si="129"/>
        <v>11691.0697013688</v>
      </c>
      <c r="AL438" t="str">
        <f t="shared" si="131"/>
        <v>N</v>
      </c>
      <c r="AM438" s="21">
        <f t="shared" si="132"/>
        <v>23382.1394027377</v>
      </c>
    </row>
    <row r="439" ht="15" customHeight="1" spans="1:39">
      <c r="A439" s="24" t="s">
        <v>1407</v>
      </c>
      <c r="B439" s="52" t="s">
        <v>595</v>
      </c>
      <c r="C439" s="52" t="s">
        <v>596</v>
      </c>
      <c r="D439" s="52" t="s">
        <v>929</v>
      </c>
      <c r="E439" s="10" t="s">
        <v>212</v>
      </c>
      <c r="F439" s="52" t="s">
        <v>597</v>
      </c>
      <c r="G439" s="52" t="s">
        <v>165</v>
      </c>
      <c r="H439" s="52" t="s">
        <v>440</v>
      </c>
      <c r="I439" s="52" t="s">
        <v>439</v>
      </c>
      <c r="J439" s="52" t="s">
        <v>177</v>
      </c>
      <c r="K439" s="52" t="s">
        <v>931</v>
      </c>
      <c r="L439" s="53" t="s">
        <v>293</v>
      </c>
      <c r="M439" s="13">
        <v>152</v>
      </c>
      <c r="N439" s="14">
        <f t="shared" si="130"/>
        <v>0.416438356164384</v>
      </c>
      <c r="O439" s="15">
        <v>4900</v>
      </c>
      <c r="P439" s="15">
        <f t="shared" si="135"/>
        <v>744800</v>
      </c>
      <c r="Q439" s="16">
        <f>IFERROR(VLOOKUP(G439,SCENARIOS!$A$13:$E$18,5,0),0.025)</f>
        <v>0.03</v>
      </c>
      <c r="R439" s="52">
        <f>IFERROR(VLOOKUP(L439,INPUTS!$A$107:$B$120,2,0),0.0082)</f>
        <v>0.0079</v>
      </c>
      <c r="S439" s="52">
        <f t="shared" si="136"/>
        <v>38.71</v>
      </c>
      <c r="T439" s="15">
        <f t="shared" si="137"/>
        <v>5883.92</v>
      </c>
      <c r="U439" s="15">
        <f>T439/INPUTS!$B$7*1000</f>
        <v>7354900</v>
      </c>
      <c r="V439" s="15">
        <f>T439*INPUTS!$B$6</f>
        <v>18593.1872</v>
      </c>
      <c r="W439" s="54" t="s">
        <v>396</v>
      </c>
      <c r="X439" s="54" t="s">
        <v>396</v>
      </c>
      <c r="Y439" s="67">
        <f>IFERROR(VLOOKUP(E439,INPUTS!$A$44:$B$103,2,0),0)</f>
        <v>0.02</v>
      </c>
      <c r="Z439" s="15">
        <f t="shared" si="126"/>
        <v>117.6784</v>
      </c>
      <c r="AA439" s="20">
        <f>IFERROR(VLOOKUP(E439,INPUTS!$A$44:$C$103,3,0),SCENARIOS!$J$26)</f>
        <v>0.06</v>
      </c>
      <c r="AB439" s="15">
        <f t="shared" si="138"/>
        <v>409.264554675315</v>
      </c>
      <c r="AC439" s="20">
        <f>IFERROR(VLOOKUP($E439,INPUTS!$A$44:$G$103,4,0),SCENARIOS!$K$26)</f>
        <v>0.15</v>
      </c>
      <c r="AD439" s="15">
        <f t="shared" si="138"/>
        <v>1186.12446941257</v>
      </c>
      <c r="AE439" s="20">
        <f>IFERROR(VLOOKUP($E439,INPUTS!$A$44:$G$103,5,0),SCENARIOS!$L$26)</f>
        <v>0.3</v>
      </c>
      <c r="AF439" s="15">
        <f t="shared" si="138"/>
        <v>2750.08669256567</v>
      </c>
      <c r="AG439" s="20">
        <f>IFERROR(VLOOKUP($E439,INPUTS!$A$44:$G$103,6,0),SCENARIOS!$M$26)</f>
        <v>0.4</v>
      </c>
      <c r="AH439" s="15">
        <f t="shared" si="128"/>
        <v>4250.80560635842</v>
      </c>
      <c r="AI439" s="20">
        <f>IFERROR(VLOOKUP($E439,INPUTS!$A$44:$G$103,7,0),SCENARIOS!$N$26)</f>
        <v>0.5</v>
      </c>
      <c r="AJ439" s="15">
        <f t="shared" si="129"/>
        <v>6159.81091792551</v>
      </c>
      <c r="AL439" t="str">
        <f t="shared" si="131"/>
        <v>Y</v>
      </c>
      <c r="AM439" s="21">
        <f t="shared" si="132"/>
        <v>12319.621835851</v>
      </c>
    </row>
    <row r="440" ht="15" customHeight="1" spans="1:39">
      <c r="A440" s="6" t="s">
        <v>1408</v>
      </c>
      <c r="B440" s="52" t="s">
        <v>595</v>
      </c>
      <c r="C440" s="52" t="s">
        <v>596</v>
      </c>
      <c r="D440" s="52" t="s">
        <v>929</v>
      </c>
      <c r="E440" s="10" t="s">
        <v>212</v>
      </c>
      <c r="F440" s="52" t="s">
        <v>597</v>
      </c>
      <c r="G440" s="52" t="s">
        <v>165</v>
      </c>
      <c r="H440" s="52" t="s">
        <v>448</v>
      </c>
      <c r="I440" s="52" t="s">
        <v>447</v>
      </c>
      <c r="J440" s="52" t="s">
        <v>177</v>
      </c>
      <c r="K440" s="52" t="s">
        <v>931</v>
      </c>
      <c r="L440" s="53" t="s">
        <v>293</v>
      </c>
      <c r="M440" s="13">
        <v>101</v>
      </c>
      <c r="N440" s="14">
        <f t="shared" si="130"/>
        <v>0.276712328767123</v>
      </c>
      <c r="O440" s="15">
        <v>4800</v>
      </c>
      <c r="P440" s="15">
        <f t="shared" si="135"/>
        <v>484800</v>
      </c>
      <c r="Q440" s="16">
        <f>IFERROR(VLOOKUP(G440,SCENARIOS!$A$13:$E$18,5,0),0.025)</f>
        <v>0.03</v>
      </c>
      <c r="R440" s="52">
        <f>IFERROR(VLOOKUP(L440,INPUTS!$A$107:$B$120,2,0),0.0082)</f>
        <v>0.0079</v>
      </c>
      <c r="S440" s="52">
        <f t="shared" si="136"/>
        <v>37.92</v>
      </c>
      <c r="T440" s="15">
        <f t="shared" si="137"/>
        <v>3829.92</v>
      </c>
      <c r="U440" s="15">
        <f>T440/INPUTS!$B$7*1000</f>
        <v>4787400</v>
      </c>
      <c r="V440" s="15">
        <f>T440*INPUTS!$B$6</f>
        <v>12102.5472</v>
      </c>
      <c r="W440" s="54" t="s">
        <v>396</v>
      </c>
      <c r="X440" s="54" t="s">
        <v>396</v>
      </c>
      <c r="Y440" s="67">
        <f>IFERROR(VLOOKUP(E440,INPUTS!$A$44:$B$103,2,0),0)</f>
        <v>0.02</v>
      </c>
      <c r="Z440" s="15">
        <f t="shared" si="126"/>
        <v>76.5984</v>
      </c>
      <c r="AA440" s="20">
        <f>IFERROR(VLOOKUP(E440,INPUTS!$A$44:$C$103,3,0),SCENARIOS!$J$26)</f>
        <v>0.06</v>
      </c>
      <c r="AB440" s="15">
        <f t="shared" si="138"/>
        <v>266.395617758583</v>
      </c>
      <c r="AC440" s="20">
        <f>IFERROR(VLOOKUP($E440,INPUTS!$A$44:$G$103,4,0),SCENARIOS!$K$26)</f>
        <v>0.15</v>
      </c>
      <c r="AD440" s="15">
        <f t="shared" si="138"/>
        <v>772.063832936646</v>
      </c>
      <c r="AE440" s="20">
        <f>IFERROR(VLOOKUP($E440,INPUTS!$A$44:$G$103,5,0),SCENARIOS!$L$26)</f>
        <v>0.3</v>
      </c>
      <c r="AF440" s="15">
        <f t="shared" si="138"/>
        <v>1790.06717045628</v>
      </c>
      <c r="AG440" s="20">
        <f>IFERROR(VLOOKUP($E440,INPUTS!$A$44:$G$103,6,0),SCENARIOS!$M$26)</f>
        <v>0.4</v>
      </c>
      <c r="AH440" s="15">
        <f t="shared" si="128"/>
        <v>2766.90461595403</v>
      </c>
      <c r="AI440" s="20">
        <f>IFERROR(VLOOKUP($E440,INPUTS!$A$44:$G$103,7,0),SCENARIOS!$N$26)</f>
        <v>0.5</v>
      </c>
      <c r="AJ440" s="15">
        <f t="shared" si="129"/>
        <v>4009.50098417063</v>
      </c>
      <c r="AL440" t="str">
        <f t="shared" si="131"/>
        <v>Y</v>
      </c>
      <c r="AM440" s="21">
        <f t="shared" si="132"/>
        <v>8019.00196834127</v>
      </c>
    </row>
    <row r="441" ht="15" customHeight="1" spans="1:39">
      <c r="A441" s="24" t="s">
        <v>1409</v>
      </c>
      <c r="B441" s="52" t="s">
        <v>598</v>
      </c>
      <c r="C441" s="52" t="s">
        <v>599</v>
      </c>
      <c r="D441" s="52" t="s">
        <v>929</v>
      </c>
      <c r="E441" s="10" t="s">
        <v>209</v>
      </c>
      <c r="F441" s="52" t="s">
        <v>600</v>
      </c>
      <c r="G441" s="52" t="s">
        <v>165</v>
      </c>
      <c r="H441" s="52" t="s">
        <v>256</v>
      </c>
      <c r="I441" s="52" t="s">
        <v>930</v>
      </c>
      <c r="J441" s="52" t="s">
        <v>169</v>
      </c>
      <c r="K441" s="52" t="s">
        <v>931</v>
      </c>
      <c r="L441" s="53" t="s">
        <v>293</v>
      </c>
      <c r="M441" s="13">
        <v>389</v>
      </c>
      <c r="N441" s="14">
        <f t="shared" si="130"/>
        <v>1.06575342465753</v>
      </c>
      <c r="O441" s="15">
        <v>7700</v>
      </c>
      <c r="P441" s="15">
        <f t="shared" si="135"/>
        <v>2995300</v>
      </c>
      <c r="Q441" s="16">
        <f>IFERROR(VLOOKUP(G441,SCENARIOS!$A$13:$E$18,5,0),0.025)</f>
        <v>0.03</v>
      </c>
      <c r="R441" s="52">
        <f>IFERROR(VLOOKUP(L441,INPUTS!$A$107:$B$120,2,0),0.0082)</f>
        <v>0.0079</v>
      </c>
      <c r="S441" s="52">
        <f t="shared" si="136"/>
        <v>60.83</v>
      </c>
      <c r="T441" s="15">
        <f t="shared" si="137"/>
        <v>23662.87</v>
      </c>
      <c r="U441" s="15">
        <f>T441/INPUTS!$B$7*1000</f>
        <v>29578587.5</v>
      </c>
      <c r="V441" s="15">
        <f>T441*INPUTS!$B$6</f>
        <v>74774.6692</v>
      </c>
      <c r="W441" s="54" t="s">
        <v>396</v>
      </c>
      <c r="X441" s="54" t="s">
        <v>396</v>
      </c>
      <c r="Y441" s="67">
        <f>IFERROR(VLOOKUP(E441,INPUTS!$A$44:$B$103,2,0),0)</f>
        <v>0.02</v>
      </c>
      <c r="Z441" s="15">
        <f t="shared" si="126"/>
        <v>473.2574</v>
      </c>
      <c r="AA441" s="20">
        <f>IFERROR(VLOOKUP(E441,INPUTS!$A$44:$C$103,3,0),SCENARIOS!$J$26)</f>
        <v>0.06</v>
      </c>
      <c r="AB441" s="15">
        <f t="shared" si="138"/>
        <v>1645.90510287187</v>
      </c>
      <c r="AC441" s="20">
        <f>IFERROR(VLOOKUP($E441,INPUTS!$A$44:$G$103,4,0),SCENARIOS!$K$26)</f>
        <v>0.15</v>
      </c>
      <c r="AD441" s="15">
        <f t="shared" si="138"/>
        <v>4770.1377862936</v>
      </c>
      <c r="AE441" s="20">
        <f>IFERROR(VLOOKUP($E441,INPUTS!$A$44:$G$103,5,0),SCENARIOS!$L$26)</f>
        <v>0.3</v>
      </c>
      <c r="AF441" s="15">
        <f t="shared" si="138"/>
        <v>11059.7941329779</v>
      </c>
      <c r="AG441" s="20">
        <f>IFERROR(VLOOKUP($E441,INPUTS!$A$44:$G$103,6,0),SCENARIOS!$M$26)</f>
        <v>0.4</v>
      </c>
      <c r="AH441" s="15">
        <f t="shared" si="128"/>
        <v>17095.1101406087</v>
      </c>
      <c r="AI441" s="20">
        <f>IFERROR(VLOOKUP($E441,INPUTS!$A$44:$G$103,7,0),SCENARIOS!$N$26)</f>
        <v>0.5</v>
      </c>
      <c r="AJ441" s="15">
        <f t="shared" si="129"/>
        <v>24772.3974791384</v>
      </c>
      <c r="AL441" t="str">
        <f t="shared" si="131"/>
        <v>N</v>
      </c>
      <c r="AM441" s="21">
        <f t="shared" si="132"/>
        <v>49544.7949582768</v>
      </c>
    </row>
    <row r="442" ht="15" customHeight="1" spans="1:39">
      <c r="A442" s="6" t="s">
        <v>1410</v>
      </c>
      <c r="B442" s="52" t="s">
        <v>598</v>
      </c>
      <c r="C442" s="52" t="s">
        <v>599</v>
      </c>
      <c r="D442" s="52" t="s">
        <v>929</v>
      </c>
      <c r="E442" s="10" t="s">
        <v>209</v>
      </c>
      <c r="F442" s="52" t="s">
        <v>600</v>
      </c>
      <c r="G442" s="52" t="s">
        <v>165</v>
      </c>
      <c r="H442" s="52" t="s">
        <v>249</v>
      </c>
      <c r="I442" s="52" t="s">
        <v>930</v>
      </c>
      <c r="J442" s="52" t="s">
        <v>169</v>
      </c>
      <c r="K442" s="52" t="s">
        <v>931</v>
      </c>
      <c r="L442" s="53" t="s">
        <v>293</v>
      </c>
      <c r="M442" s="13">
        <v>389</v>
      </c>
      <c r="N442" s="14">
        <f t="shared" si="130"/>
        <v>1.06575342465753</v>
      </c>
      <c r="O442" s="15">
        <v>7900</v>
      </c>
      <c r="P442" s="15">
        <f t="shared" si="135"/>
        <v>3073100</v>
      </c>
      <c r="Q442" s="16">
        <f>IFERROR(VLOOKUP(G442,SCENARIOS!$A$13:$E$18,5,0),0.025)</f>
        <v>0.03</v>
      </c>
      <c r="R442" s="52">
        <f>IFERROR(VLOOKUP(L442,INPUTS!$A$107:$B$120,2,0),0.0082)</f>
        <v>0.0079</v>
      </c>
      <c r="S442" s="52">
        <f t="shared" si="136"/>
        <v>62.41</v>
      </c>
      <c r="T442" s="15">
        <f t="shared" si="137"/>
        <v>24277.49</v>
      </c>
      <c r="U442" s="15">
        <f>T442/INPUTS!$B$7*1000</f>
        <v>30346862.5</v>
      </c>
      <c r="V442" s="15">
        <f>T442*INPUTS!$B$6</f>
        <v>76716.8684</v>
      </c>
      <c r="W442" s="54" t="s">
        <v>396</v>
      </c>
      <c r="X442" s="54" t="s">
        <v>396</v>
      </c>
      <c r="Y442" s="67">
        <f>IFERROR(VLOOKUP(E442,INPUTS!$A$44:$B$103,2,0),0)</f>
        <v>0.02</v>
      </c>
      <c r="Z442" s="15">
        <f t="shared" si="126"/>
        <v>485.5498</v>
      </c>
      <c r="AA442" s="20">
        <f>IFERROR(VLOOKUP(E442,INPUTS!$A$44:$C$103,3,0),SCENARIOS!$J$26)</f>
        <v>0.06</v>
      </c>
      <c r="AB442" s="15">
        <f t="shared" si="138"/>
        <v>1688.65588476465</v>
      </c>
      <c r="AC442" s="20">
        <f>IFERROR(VLOOKUP($E442,INPUTS!$A$44:$G$103,4,0),SCENARIOS!$K$26)</f>
        <v>0.15</v>
      </c>
      <c r="AD442" s="15">
        <f t="shared" si="138"/>
        <v>4894.03746905447</v>
      </c>
      <c r="AE442" s="20">
        <f>IFERROR(VLOOKUP($E442,INPUTS!$A$44:$G$103,5,0),SCENARIOS!$L$26)</f>
        <v>0.3</v>
      </c>
      <c r="AF442" s="15">
        <f t="shared" si="138"/>
        <v>11347.0615130553</v>
      </c>
      <c r="AG442" s="20">
        <f>IFERROR(VLOOKUP($E442,INPUTS!$A$44:$G$103,6,0),SCENARIOS!$M$26)</f>
        <v>0.4</v>
      </c>
      <c r="AH442" s="15">
        <f t="shared" si="128"/>
        <v>17539.1389754297</v>
      </c>
      <c r="AI442" s="20">
        <f>IFERROR(VLOOKUP($E442,INPUTS!$A$44:$G$103,7,0),SCENARIOS!$N$26)</f>
        <v>0.5</v>
      </c>
      <c r="AJ442" s="15">
        <f t="shared" si="129"/>
        <v>25415.8363747004</v>
      </c>
      <c r="AL442" t="str">
        <f t="shared" si="131"/>
        <v>N</v>
      </c>
      <c r="AM442" s="21">
        <f t="shared" si="132"/>
        <v>50831.6727494009</v>
      </c>
    </row>
    <row r="443" ht="15" customHeight="1" spans="1:39">
      <c r="A443" s="24" t="s">
        <v>1411</v>
      </c>
      <c r="B443" s="52" t="s">
        <v>598</v>
      </c>
      <c r="C443" s="52" t="s">
        <v>599</v>
      </c>
      <c r="D443" s="52" t="s">
        <v>929</v>
      </c>
      <c r="E443" s="10" t="s">
        <v>209</v>
      </c>
      <c r="F443" s="52" t="s">
        <v>600</v>
      </c>
      <c r="G443" s="52" t="s">
        <v>165</v>
      </c>
      <c r="H443" s="52" t="s">
        <v>248</v>
      </c>
      <c r="I443" s="52" t="s">
        <v>930</v>
      </c>
      <c r="J443" s="52" t="s">
        <v>169</v>
      </c>
      <c r="K443" s="52" t="s">
        <v>931</v>
      </c>
      <c r="L443" s="53" t="s">
        <v>293</v>
      </c>
      <c r="M443" s="13">
        <v>259</v>
      </c>
      <c r="N443" s="14">
        <f t="shared" si="130"/>
        <v>0.70958904109589</v>
      </c>
      <c r="O443" s="15">
        <v>9650</v>
      </c>
      <c r="P443" s="15">
        <f t="shared" si="135"/>
        <v>2499350</v>
      </c>
      <c r="Q443" s="16">
        <f>IFERROR(VLOOKUP(G443,SCENARIOS!$A$13:$E$18,5,0),0.025)</f>
        <v>0.03</v>
      </c>
      <c r="R443" s="52">
        <f>IFERROR(VLOOKUP(L443,INPUTS!$A$107:$B$120,2,0),0.0082)</f>
        <v>0.0079</v>
      </c>
      <c r="S443" s="52">
        <f t="shared" si="136"/>
        <v>76.235</v>
      </c>
      <c r="T443" s="15">
        <f t="shared" si="137"/>
        <v>19744.865</v>
      </c>
      <c r="U443" s="15">
        <f>T443/INPUTS!$B$7*1000</f>
        <v>24681081.25</v>
      </c>
      <c r="V443" s="15">
        <f>T443*INPUTS!$B$6</f>
        <v>62393.7734</v>
      </c>
      <c r="W443" s="54" t="s">
        <v>396</v>
      </c>
      <c r="X443" s="54" t="s">
        <v>396</v>
      </c>
      <c r="Y443" s="67">
        <f>IFERROR(VLOOKUP(E443,INPUTS!$A$44:$B$103,2,0),0)</f>
        <v>0.02</v>
      </c>
      <c r="Z443" s="15">
        <f t="shared" si="126"/>
        <v>394.8973</v>
      </c>
      <c r="AA443" s="20">
        <f>IFERROR(VLOOKUP(E443,INPUTS!$A$44:$C$103,3,0),SCENARIOS!$J$26)</f>
        <v>0.06</v>
      </c>
      <c r="AB443" s="15">
        <f t="shared" si="138"/>
        <v>1373.38260570321</v>
      </c>
      <c r="AC443" s="20">
        <f>IFERROR(VLOOKUP($E443,INPUTS!$A$44:$G$103,4,0),SCENARIOS!$K$26)</f>
        <v>0.15</v>
      </c>
      <c r="AD443" s="15">
        <f t="shared" si="138"/>
        <v>3980.31712221577</v>
      </c>
      <c r="AE443" s="20">
        <f>IFERROR(VLOOKUP($E443,INPUTS!$A$44:$G$103,5,0),SCENARIOS!$L$26)</f>
        <v>0.3</v>
      </c>
      <c r="AF443" s="15">
        <f t="shared" si="138"/>
        <v>9228.55689455426</v>
      </c>
      <c r="AG443" s="20">
        <f>IFERROR(VLOOKUP($E443,INPUTS!$A$44:$G$103,6,0),SCENARIOS!$M$26)</f>
        <v>0.4</v>
      </c>
      <c r="AH443" s="15">
        <f t="shared" si="128"/>
        <v>14264.5690014124</v>
      </c>
      <c r="AI443" s="20">
        <f>IFERROR(VLOOKUP($E443,INPUTS!$A$44:$G$103,7,0),SCENARIOS!$N$26)</f>
        <v>0.5</v>
      </c>
      <c r="AJ443" s="15">
        <f t="shared" si="129"/>
        <v>20670.681280501</v>
      </c>
      <c r="AL443" t="str">
        <f t="shared" si="131"/>
        <v>N</v>
      </c>
      <c r="AM443" s="21">
        <f t="shared" si="132"/>
        <v>41341.362561002</v>
      </c>
    </row>
    <row r="444" ht="15" customHeight="1" spans="1:39">
      <c r="A444" s="6" t="s">
        <v>1412</v>
      </c>
      <c r="B444" s="52" t="s">
        <v>598</v>
      </c>
      <c r="C444" s="52" t="s">
        <v>599</v>
      </c>
      <c r="D444" s="52" t="s">
        <v>929</v>
      </c>
      <c r="E444" s="10" t="s">
        <v>209</v>
      </c>
      <c r="F444" s="52" t="s">
        <v>600</v>
      </c>
      <c r="G444" s="52" t="s">
        <v>165</v>
      </c>
      <c r="H444" s="52" t="s">
        <v>252</v>
      </c>
      <c r="I444" s="52" t="s">
        <v>930</v>
      </c>
      <c r="J444" s="52" t="s">
        <v>169</v>
      </c>
      <c r="K444" s="52" t="s">
        <v>931</v>
      </c>
      <c r="L444" s="53" t="s">
        <v>293</v>
      </c>
      <c r="M444" s="13">
        <v>259</v>
      </c>
      <c r="N444" s="14">
        <f t="shared" si="130"/>
        <v>0.70958904109589</v>
      </c>
      <c r="O444" s="15">
        <v>9600</v>
      </c>
      <c r="P444" s="15">
        <f t="shared" si="135"/>
        <v>2486400</v>
      </c>
      <c r="Q444" s="16">
        <f>IFERROR(VLOOKUP(G444,SCENARIOS!$A$13:$E$18,5,0),0.025)</f>
        <v>0.03</v>
      </c>
      <c r="R444" s="52">
        <f>IFERROR(VLOOKUP(L444,INPUTS!$A$107:$B$120,2,0),0.0082)</f>
        <v>0.0079</v>
      </c>
      <c r="S444" s="52">
        <f t="shared" si="136"/>
        <v>75.84</v>
      </c>
      <c r="T444" s="15">
        <f t="shared" si="137"/>
        <v>19642.56</v>
      </c>
      <c r="U444" s="15">
        <f>T444/INPUTS!$B$7*1000</f>
        <v>24553200</v>
      </c>
      <c r="V444" s="15">
        <f>T444*INPUTS!$B$6</f>
        <v>62070.4896</v>
      </c>
      <c r="W444" s="54" t="s">
        <v>396</v>
      </c>
      <c r="X444" s="54" t="s">
        <v>396</v>
      </c>
      <c r="Y444" s="67">
        <f>IFERROR(VLOOKUP(E444,INPUTS!$A$44:$B$103,2,0),0)</f>
        <v>0.02</v>
      </c>
      <c r="Z444" s="15">
        <f t="shared" si="126"/>
        <v>392.8512</v>
      </c>
      <c r="AA444" s="20">
        <f>IFERROR(VLOOKUP(E444,INPUTS!$A$44:$C$103,3,0),SCENARIOS!$J$26)</f>
        <v>0.06</v>
      </c>
      <c r="AB444" s="15">
        <f t="shared" si="138"/>
        <v>1366.26663365293</v>
      </c>
      <c r="AC444" s="20">
        <f>IFERROR(VLOOKUP($E444,INPUTS!$A$44:$G$103,4,0),SCENARIOS!$K$26)</f>
        <v>0.15</v>
      </c>
      <c r="AD444" s="15">
        <f t="shared" si="138"/>
        <v>3959.69371743745</v>
      </c>
      <c r="AE444" s="20">
        <f>IFERROR(VLOOKUP($E444,INPUTS!$A$44:$G$103,5,0),SCENARIOS!$L$26)</f>
        <v>0.3</v>
      </c>
      <c r="AF444" s="15">
        <f t="shared" si="138"/>
        <v>9180.74053758765</v>
      </c>
      <c r="AG444" s="20">
        <f>IFERROR(VLOOKUP($E444,INPUTS!$A$44:$G$103,6,0),SCENARIOS!$M$26)</f>
        <v>0.4</v>
      </c>
      <c r="AH444" s="15">
        <f t="shared" si="128"/>
        <v>14190.6593174672</v>
      </c>
      <c r="AI444" s="20">
        <f>IFERROR(VLOOKUP($E444,INPUTS!$A$44:$G$103,7,0),SCENARIOS!$N$26)</f>
        <v>0.5</v>
      </c>
      <c r="AJ444" s="15">
        <f t="shared" si="129"/>
        <v>20563.5793049543</v>
      </c>
      <c r="AL444" t="str">
        <f t="shared" si="131"/>
        <v>N</v>
      </c>
      <c r="AM444" s="21">
        <f t="shared" si="132"/>
        <v>41127.1586099087</v>
      </c>
    </row>
    <row r="445" ht="15" customHeight="1" spans="1:39">
      <c r="A445" s="24" t="s">
        <v>1413</v>
      </c>
      <c r="B445" s="52" t="s">
        <v>598</v>
      </c>
      <c r="C445" s="52" t="s">
        <v>599</v>
      </c>
      <c r="D445" s="52" t="s">
        <v>929</v>
      </c>
      <c r="E445" s="10" t="s">
        <v>209</v>
      </c>
      <c r="F445" s="52" t="s">
        <v>600</v>
      </c>
      <c r="G445" s="52" t="s">
        <v>165</v>
      </c>
      <c r="H445" s="52" t="s">
        <v>615</v>
      </c>
      <c r="I445" s="52" t="s">
        <v>614</v>
      </c>
      <c r="J445" s="52" t="s">
        <v>169</v>
      </c>
      <c r="K445" s="52" t="s">
        <v>931</v>
      </c>
      <c r="L445" s="53" t="s">
        <v>288</v>
      </c>
      <c r="M445" s="13">
        <v>259</v>
      </c>
      <c r="N445" s="14">
        <f t="shared" si="130"/>
        <v>0.70958904109589</v>
      </c>
      <c r="O445" s="15">
        <v>6700</v>
      </c>
      <c r="P445" s="15">
        <f t="shared" si="135"/>
        <v>1735300</v>
      </c>
      <c r="Q445" s="16">
        <f>IFERROR(VLOOKUP(G445,SCENARIOS!$A$13:$E$18,5,0),0.025)</f>
        <v>0.03</v>
      </c>
      <c r="R445" s="52">
        <f>IFERROR(VLOOKUP(L445,INPUTS!$A$107:$B$120,2,0),0.0082)</f>
        <v>0.0085</v>
      </c>
      <c r="S445" s="52">
        <f t="shared" si="136"/>
        <v>56.95</v>
      </c>
      <c r="T445" s="15">
        <f t="shared" si="137"/>
        <v>14750.05</v>
      </c>
      <c r="U445" s="15">
        <f>T445/INPUTS!$B$7*1000</f>
        <v>18437562.5</v>
      </c>
      <c r="V445" s="15">
        <f>T445*INPUTS!$B$6</f>
        <v>46610.158</v>
      </c>
      <c r="W445" s="54" t="s">
        <v>396</v>
      </c>
      <c r="X445" s="54" t="s">
        <v>396</v>
      </c>
      <c r="Y445" s="67">
        <f>IFERROR(VLOOKUP(E445,INPUTS!$A$44:$B$103,2,0),0)</f>
        <v>0.02</v>
      </c>
      <c r="Z445" s="15">
        <f t="shared" si="126"/>
        <v>295.001</v>
      </c>
      <c r="AA445" s="20">
        <f>IFERROR(VLOOKUP(E445,INPUTS!$A$44:$C$103,3,0),SCENARIOS!$J$26)</f>
        <v>0.06</v>
      </c>
      <c r="AB445" s="15">
        <f t="shared" si="138"/>
        <v>1025.96103357772</v>
      </c>
      <c r="AC445" s="20">
        <f>IFERROR(VLOOKUP($E445,INPUTS!$A$44:$G$103,4,0),SCENARIOS!$K$26)</f>
        <v>0.15</v>
      </c>
      <c r="AD445" s="15">
        <f t="shared" si="138"/>
        <v>2973.42506867171</v>
      </c>
      <c r="AE445" s="20">
        <f>IFERROR(VLOOKUP($E445,INPUTS!$A$44:$G$103,5,0),SCENARIOS!$L$26)</f>
        <v>0.3</v>
      </c>
      <c r="AF445" s="15">
        <f t="shared" si="138"/>
        <v>6894.02918796963</v>
      </c>
      <c r="AG445" s="20">
        <f>IFERROR(VLOOKUP($E445,INPUTS!$A$44:$G$103,6,0),SCENARIOS!$M$26)</f>
        <v>0.4</v>
      </c>
      <c r="AH445" s="15">
        <f t="shared" si="128"/>
        <v>10656.0924067742</v>
      </c>
      <c r="AI445" s="20">
        <f>IFERROR(VLOOKUP($E445,INPUTS!$A$44:$G$103,7,0),SCENARIOS!$N$26)</f>
        <v>0.5</v>
      </c>
      <c r="AJ445" s="15">
        <f t="shared" si="129"/>
        <v>15441.6645756481</v>
      </c>
      <c r="AL445" t="str">
        <f t="shared" si="131"/>
        <v>Y</v>
      </c>
      <c r="AM445" s="21">
        <f t="shared" si="132"/>
        <v>30883.3291512961</v>
      </c>
    </row>
    <row r="446" ht="15" customHeight="1" spans="1:39">
      <c r="A446" s="6" t="s">
        <v>1414</v>
      </c>
      <c r="B446" s="52" t="s">
        <v>598</v>
      </c>
      <c r="C446" s="52" t="s">
        <v>599</v>
      </c>
      <c r="D446" s="52" t="s">
        <v>929</v>
      </c>
      <c r="E446" s="10" t="s">
        <v>209</v>
      </c>
      <c r="F446" s="52" t="s">
        <v>600</v>
      </c>
      <c r="G446" s="52" t="s">
        <v>165</v>
      </c>
      <c r="H446" s="52" t="s">
        <v>452</v>
      </c>
      <c r="I446" s="52" t="s">
        <v>451</v>
      </c>
      <c r="J446" s="52" t="s">
        <v>181</v>
      </c>
      <c r="K446" s="52" t="s">
        <v>931</v>
      </c>
      <c r="L446" s="53" t="s">
        <v>293</v>
      </c>
      <c r="M446" s="13">
        <v>389</v>
      </c>
      <c r="N446" s="14">
        <f t="shared" si="130"/>
        <v>1.06575342465753</v>
      </c>
      <c r="O446" s="15">
        <v>9750</v>
      </c>
      <c r="P446" s="15">
        <f t="shared" si="135"/>
        <v>3792750</v>
      </c>
      <c r="Q446" s="16">
        <f>IFERROR(VLOOKUP(G446,SCENARIOS!$A$13:$E$18,5,0),0.025)</f>
        <v>0.03</v>
      </c>
      <c r="R446" s="52">
        <f>IFERROR(VLOOKUP(L446,INPUTS!$A$107:$B$120,2,0),0.0082)</f>
        <v>0.0079</v>
      </c>
      <c r="S446" s="52">
        <f t="shared" si="136"/>
        <v>77.025</v>
      </c>
      <c r="T446" s="15">
        <f t="shared" si="137"/>
        <v>29962.725</v>
      </c>
      <c r="U446" s="15">
        <f>T446/INPUTS!$B$7*1000</f>
        <v>37453406.25</v>
      </c>
      <c r="V446" s="15">
        <f>T446*INPUTS!$B$6</f>
        <v>94682.211</v>
      </c>
      <c r="W446" s="54" t="s">
        <v>521</v>
      </c>
      <c r="X446" s="54" t="s">
        <v>396</v>
      </c>
      <c r="Y446" s="67">
        <f>IFERROR(VLOOKUP(E446,INPUTS!$A$44:$B$103,2,0),0)</f>
        <v>0.02</v>
      </c>
      <c r="Z446" s="15">
        <f t="shared" si="126"/>
        <v>599.2545</v>
      </c>
      <c r="AA446" s="20">
        <f>IFERROR(VLOOKUP(E446,INPUTS!$A$44:$C$103,3,0),SCENARIOS!$J$26)</f>
        <v>0.06</v>
      </c>
      <c r="AB446" s="15">
        <f t="shared" si="138"/>
        <v>2084.10061727283</v>
      </c>
      <c r="AC446" s="20">
        <f>IFERROR(VLOOKUP($E446,INPUTS!$A$44:$G$103,4,0),SCENARIOS!$K$26)</f>
        <v>0.15</v>
      </c>
      <c r="AD446" s="15">
        <f t="shared" si="138"/>
        <v>6040.10953459254</v>
      </c>
      <c r="AE446" s="20">
        <f>IFERROR(VLOOKUP($E446,INPUTS!$A$44:$G$103,5,0),SCENARIOS!$L$26)</f>
        <v>0.3</v>
      </c>
      <c r="AF446" s="15">
        <f t="shared" si="138"/>
        <v>14004.2847787707</v>
      </c>
      <c r="AG446" s="20">
        <f>IFERROR(VLOOKUP($E446,INPUTS!$A$44:$G$103,6,0),SCENARIOS!$M$26)</f>
        <v>0.4</v>
      </c>
      <c r="AH446" s="15">
        <f t="shared" si="128"/>
        <v>21646.405697524</v>
      </c>
      <c r="AI446" s="20">
        <f>IFERROR(VLOOKUP($E446,INPUTS!$A$44:$G$103,7,0),SCENARIOS!$N$26)</f>
        <v>0.5</v>
      </c>
      <c r="AJ446" s="15">
        <f t="shared" si="129"/>
        <v>31367.6461586493</v>
      </c>
      <c r="AL446" t="str">
        <f t="shared" si="131"/>
        <v>N</v>
      </c>
      <c r="AM446" s="21">
        <f t="shared" si="132"/>
        <v>62735.2923172986</v>
      </c>
    </row>
    <row r="447" ht="15" customHeight="1" spans="1:39">
      <c r="A447" s="24" t="s">
        <v>1415</v>
      </c>
      <c r="B447" s="52" t="s">
        <v>598</v>
      </c>
      <c r="C447" s="52" t="s">
        <v>599</v>
      </c>
      <c r="D447" s="52" t="s">
        <v>929</v>
      </c>
      <c r="E447" s="10" t="s">
        <v>209</v>
      </c>
      <c r="F447" s="52" t="s">
        <v>600</v>
      </c>
      <c r="G447" s="52" t="s">
        <v>165</v>
      </c>
      <c r="H447" s="52" t="s">
        <v>702</v>
      </c>
      <c r="I447" s="52" t="s">
        <v>701</v>
      </c>
      <c r="J447" s="52" t="s">
        <v>181</v>
      </c>
      <c r="K447" s="52" t="s">
        <v>931</v>
      </c>
      <c r="L447" s="53" t="s">
        <v>293</v>
      </c>
      <c r="M447" s="13">
        <v>259</v>
      </c>
      <c r="N447" s="14">
        <f t="shared" si="130"/>
        <v>0.70958904109589</v>
      </c>
      <c r="O447" s="15">
        <v>11500</v>
      </c>
      <c r="P447" s="15">
        <f t="shared" si="135"/>
        <v>2978500</v>
      </c>
      <c r="Q447" s="16">
        <f>IFERROR(VLOOKUP(G447,SCENARIOS!$A$13:$E$18,5,0),0.025)</f>
        <v>0.03</v>
      </c>
      <c r="R447" s="52">
        <f>IFERROR(VLOOKUP(L447,INPUTS!$A$107:$B$120,2,0),0.0082)</f>
        <v>0.0079</v>
      </c>
      <c r="S447" s="52">
        <f t="shared" si="136"/>
        <v>90.85</v>
      </c>
      <c r="T447" s="15">
        <f t="shared" si="137"/>
        <v>23530.15</v>
      </c>
      <c r="U447" s="15">
        <f>T447/INPUTS!$B$7*1000</f>
        <v>29412687.5</v>
      </c>
      <c r="V447" s="15">
        <f>T447*INPUTS!$B$6</f>
        <v>74355.274</v>
      </c>
      <c r="W447" s="54" t="s">
        <v>396</v>
      </c>
      <c r="X447" s="54" t="s">
        <v>396</v>
      </c>
      <c r="Y447" s="67">
        <f>IFERROR(VLOOKUP(E447,INPUTS!$A$44:$B$103,2,0),0)</f>
        <v>0.02</v>
      </c>
      <c r="Z447" s="15">
        <f t="shared" si="126"/>
        <v>470.603</v>
      </c>
      <c r="AA447" s="20">
        <f>IFERROR(VLOOKUP(E447,INPUTS!$A$44:$C$103,3,0),SCENARIOS!$J$26)</f>
        <v>0.06</v>
      </c>
      <c r="AB447" s="15">
        <f t="shared" si="138"/>
        <v>1636.67357156341</v>
      </c>
      <c r="AC447" s="20">
        <f>IFERROR(VLOOKUP($E447,INPUTS!$A$44:$G$103,4,0),SCENARIOS!$K$26)</f>
        <v>0.15</v>
      </c>
      <c r="AD447" s="15">
        <f t="shared" si="138"/>
        <v>4743.38309901361</v>
      </c>
      <c r="AE447" s="20">
        <f>IFERROR(VLOOKUP($E447,INPUTS!$A$44:$G$103,5,0),SCENARIOS!$L$26)</f>
        <v>0.3</v>
      </c>
      <c r="AF447" s="15">
        <f t="shared" si="138"/>
        <v>10997.7621023185</v>
      </c>
      <c r="AG447" s="20">
        <f>IFERROR(VLOOKUP($E447,INPUTS!$A$44:$G$103,6,0),SCENARIOS!$M$26)</f>
        <v>0.4</v>
      </c>
      <c r="AH447" s="15">
        <f t="shared" si="128"/>
        <v>16999.2273073826</v>
      </c>
      <c r="AI447" s="20">
        <f>IFERROR(VLOOKUP($E447,INPUTS!$A$44:$G$103,7,0),SCENARIOS!$N$26)</f>
        <v>0.5</v>
      </c>
      <c r="AJ447" s="15">
        <f t="shared" si="129"/>
        <v>24633.4543757266</v>
      </c>
      <c r="AL447" t="str">
        <f t="shared" si="131"/>
        <v>N</v>
      </c>
      <c r="AM447" s="21">
        <f t="shared" si="132"/>
        <v>49266.9087514531</v>
      </c>
    </row>
    <row r="448" ht="15" customHeight="1" spans="1:39">
      <c r="A448" s="6" t="s">
        <v>1416</v>
      </c>
      <c r="B448" s="52" t="s">
        <v>598</v>
      </c>
      <c r="C448" s="52" t="s">
        <v>599</v>
      </c>
      <c r="D448" s="52" t="s">
        <v>929</v>
      </c>
      <c r="E448" s="10" t="s">
        <v>209</v>
      </c>
      <c r="F448" s="52" t="s">
        <v>600</v>
      </c>
      <c r="G448" s="52" t="s">
        <v>165</v>
      </c>
      <c r="H448" s="52" t="s">
        <v>515</v>
      </c>
      <c r="I448" s="52" t="s">
        <v>514</v>
      </c>
      <c r="J448" s="52" t="s">
        <v>181</v>
      </c>
      <c r="K448" s="52" t="s">
        <v>931</v>
      </c>
      <c r="L448" s="53" t="s">
        <v>288</v>
      </c>
      <c r="M448" s="13">
        <v>259</v>
      </c>
      <c r="N448" s="14">
        <f t="shared" si="130"/>
        <v>0.70958904109589</v>
      </c>
      <c r="O448" s="15">
        <v>9400</v>
      </c>
      <c r="P448" s="15">
        <f t="shared" si="135"/>
        <v>2434600</v>
      </c>
      <c r="Q448" s="16">
        <f>IFERROR(VLOOKUP(G448,SCENARIOS!$A$13:$E$18,5,0),0.025)</f>
        <v>0.03</v>
      </c>
      <c r="R448" s="52">
        <f>IFERROR(VLOOKUP(L448,INPUTS!$A$107:$B$120,2,0),0.0082)</f>
        <v>0.0085</v>
      </c>
      <c r="S448" s="52">
        <f t="shared" si="136"/>
        <v>79.9</v>
      </c>
      <c r="T448" s="15">
        <f t="shared" si="137"/>
        <v>20694.1</v>
      </c>
      <c r="U448" s="15">
        <f>T448/INPUTS!$B$7*1000</f>
        <v>25867625</v>
      </c>
      <c r="V448" s="15">
        <f>T448*INPUTS!$B$6</f>
        <v>65393.356</v>
      </c>
      <c r="W448" s="54" t="s">
        <v>396</v>
      </c>
      <c r="X448" s="54" t="s">
        <v>396</v>
      </c>
      <c r="Y448" s="67">
        <f>IFERROR(VLOOKUP(E448,INPUTS!$A$44:$B$103,2,0),0)</f>
        <v>0.02</v>
      </c>
      <c r="Z448" s="15">
        <f t="shared" si="126"/>
        <v>413.882</v>
      </c>
      <c r="AA448" s="20">
        <f>IFERROR(VLOOKUP(E448,INPUTS!$A$44:$C$103,3,0),SCENARIOS!$J$26)</f>
        <v>0.06</v>
      </c>
      <c r="AB448" s="15">
        <f t="shared" si="138"/>
        <v>1439.4080172583</v>
      </c>
      <c r="AC448" s="20">
        <f>IFERROR(VLOOKUP($E448,INPUTS!$A$44:$G$103,4,0),SCENARIOS!$K$26)</f>
        <v>0.15</v>
      </c>
      <c r="AD448" s="15">
        <f t="shared" si="138"/>
        <v>4171.67099186778</v>
      </c>
      <c r="AE448" s="20">
        <f>IFERROR(VLOOKUP($E448,INPUTS!$A$44:$G$103,5,0),SCENARIOS!$L$26)</f>
        <v>0.3</v>
      </c>
      <c r="AF448" s="15">
        <f t="shared" si="138"/>
        <v>9672.22005476336</v>
      </c>
      <c r="AG448" s="20">
        <f>IFERROR(VLOOKUP($E448,INPUTS!$A$44:$G$103,6,0),SCENARIOS!$M$26)</f>
        <v>0.4</v>
      </c>
      <c r="AH448" s="15">
        <f t="shared" si="128"/>
        <v>14950.3386005489</v>
      </c>
      <c r="AI448" s="20">
        <f>IFERROR(VLOOKUP($E448,INPUTS!$A$44:$G$103,7,0),SCENARIOS!$N$26)</f>
        <v>0.5</v>
      </c>
      <c r="AJ448" s="15">
        <f t="shared" si="129"/>
        <v>21664.4249270286</v>
      </c>
      <c r="AL448" t="str">
        <f t="shared" si="131"/>
        <v>N</v>
      </c>
      <c r="AM448" s="21">
        <f t="shared" si="132"/>
        <v>43328.8498540573</v>
      </c>
    </row>
    <row r="449" ht="15" customHeight="1" spans="1:39">
      <c r="A449" s="24" t="s">
        <v>1417</v>
      </c>
      <c r="B449" s="52" t="s">
        <v>598</v>
      </c>
      <c r="C449" s="52" t="s">
        <v>599</v>
      </c>
      <c r="D449" s="52" t="s">
        <v>929</v>
      </c>
      <c r="E449" s="10" t="s">
        <v>209</v>
      </c>
      <c r="F449" s="52" t="s">
        <v>600</v>
      </c>
      <c r="G449" s="52" t="s">
        <v>165</v>
      </c>
      <c r="H449" s="52" t="s">
        <v>440</v>
      </c>
      <c r="I449" s="52" t="s">
        <v>439</v>
      </c>
      <c r="J449" s="52" t="s">
        <v>177</v>
      </c>
      <c r="K449" s="52" t="s">
        <v>931</v>
      </c>
      <c r="L449" s="53" t="s">
        <v>291</v>
      </c>
      <c r="M449" s="13">
        <v>518</v>
      </c>
      <c r="N449" s="14">
        <f t="shared" si="130"/>
        <v>1.41917808219178</v>
      </c>
      <c r="O449" s="15">
        <v>5000</v>
      </c>
      <c r="P449" s="15">
        <f t="shared" si="135"/>
        <v>2590000</v>
      </c>
      <c r="Q449" s="16">
        <f>IFERROR(VLOOKUP(G449,SCENARIOS!$A$13:$E$18,5,0),0.025)</f>
        <v>0.03</v>
      </c>
      <c r="R449" s="52">
        <f>IFERROR(VLOOKUP(L449,INPUTS!$A$107:$B$120,2,0),0.0082)</f>
        <v>0.0079</v>
      </c>
      <c r="S449" s="52">
        <f t="shared" si="136"/>
        <v>39.5</v>
      </c>
      <c r="T449" s="15">
        <f t="shared" si="137"/>
        <v>20461</v>
      </c>
      <c r="U449" s="15">
        <f>T449/INPUTS!$B$7*1000</f>
        <v>25576250</v>
      </c>
      <c r="V449" s="15">
        <f>T449*INPUTS!$B$6</f>
        <v>64656.76</v>
      </c>
      <c r="W449" s="54" t="s">
        <v>396</v>
      </c>
      <c r="X449" s="54" t="s">
        <v>396</v>
      </c>
      <c r="Y449" s="67">
        <f>IFERROR(VLOOKUP(E449,INPUTS!$A$44:$B$103,2,0),0)</f>
        <v>0.02</v>
      </c>
      <c r="Z449" s="15">
        <f t="shared" si="126"/>
        <v>409.22</v>
      </c>
      <c r="AA449" s="20">
        <f>IFERROR(VLOOKUP(E449,INPUTS!$A$44:$C$103,3,0),SCENARIOS!$J$26)</f>
        <v>0.06</v>
      </c>
      <c r="AB449" s="15">
        <f t="shared" si="138"/>
        <v>1423.19441005514</v>
      </c>
      <c r="AC449" s="20">
        <f>IFERROR(VLOOKUP($E449,INPUTS!$A$44:$G$103,4,0),SCENARIOS!$K$26)</f>
        <v>0.15</v>
      </c>
      <c r="AD449" s="15">
        <f t="shared" si="138"/>
        <v>4124.68095566401</v>
      </c>
      <c r="AE449" s="20">
        <f>IFERROR(VLOOKUP($E449,INPUTS!$A$44:$G$103,5,0),SCENARIOS!$L$26)</f>
        <v>0.3</v>
      </c>
      <c r="AF449" s="15">
        <f t="shared" si="138"/>
        <v>9563.27139332047</v>
      </c>
      <c r="AG449" s="20">
        <f>IFERROR(VLOOKUP($E449,INPUTS!$A$44:$G$103,6,0),SCENARIOS!$M$26)</f>
        <v>0.4</v>
      </c>
      <c r="AH449" s="15">
        <f t="shared" si="128"/>
        <v>14781.9367890283</v>
      </c>
      <c r="AI449" s="20">
        <f>IFERROR(VLOOKUP($E449,INPUTS!$A$44:$G$103,7,0),SCENARIOS!$N$26)</f>
        <v>0.5</v>
      </c>
      <c r="AJ449" s="15">
        <f t="shared" si="129"/>
        <v>21420.3951093274</v>
      </c>
      <c r="AL449" t="str">
        <f t="shared" si="131"/>
        <v>Y</v>
      </c>
      <c r="AM449" s="21">
        <f t="shared" si="132"/>
        <v>42840.7902186549</v>
      </c>
    </row>
    <row r="450" ht="15" customHeight="1" spans="1:39">
      <c r="A450" s="6" t="s">
        <v>1418</v>
      </c>
      <c r="B450" s="52" t="s">
        <v>598</v>
      </c>
      <c r="C450" s="52" t="s">
        <v>599</v>
      </c>
      <c r="D450" s="52" t="s">
        <v>929</v>
      </c>
      <c r="E450" s="10" t="s">
        <v>209</v>
      </c>
      <c r="F450" s="52" t="s">
        <v>600</v>
      </c>
      <c r="G450" s="52" t="s">
        <v>165</v>
      </c>
      <c r="H450" s="52" t="s">
        <v>448</v>
      </c>
      <c r="I450" s="52" t="s">
        <v>447</v>
      </c>
      <c r="J450" s="52" t="s">
        <v>177</v>
      </c>
      <c r="K450" s="52" t="s">
        <v>931</v>
      </c>
      <c r="L450" s="53" t="s">
        <v>291</v>
      </c>
      <c r="M450" s="13">
        <v>389</v>
      </c>
      <c r="N450" s="14">
        <f t="shared" si="130"/>
        <v>1.06575342465753</v>
      </c>
      <c r="O450" s="15">
        <v>4900</v>
      </c>
      <c r="P450" s="15">
        <f t="shared" si="135"/>
        <v>1906100</v>
      </c>
      <c r="Q450" s="16">
        <f>IFERROR(VLOOKUP(G450,SCENARIOS!$A$13:$E$18,5,0),0.025)</f>
        <v>0.03</v>
      </c>
      <c r="R450" s="52">
        <f>IFERROR(VLOOKUP(L450,INPUTS!$A$107:$B$120,2,0),0.0082)</f>
        <v>0.0079</v>
      </c>
      <c r="S450" s="52">
        <f t="shared" si="136"/>
        <v>38.71</v>
      </c>
      <c r="T450" s="15">
        <f t="shared" si="137"/>
        <v>15058.19</v>
      </c>
      <c r="U450" s="15">
        <f>T450/INPUTS!$B$7*1000</f>
        <v>18822737.5</v>
      </c>
      <c r="V450" s="15">
        <f>T450*INPUTS!$B$6</f>
        <v>47583.8804</v>
      </c>
      <c r="W450" s="54" t="s">
        <v>396</v>
      </c>
      <c r="X450" s="54" t="s">
        <v>396</v>
      </c>
      <c r="Y450" s="67">
        <f>IFERROR(VLOOKUP(E450,INPUTS!$A$44:$B$103,2,0),0)</f>
        <v>0.02</v>
      </c>
      <c r="Z450" s="15">
        <f t="shared" si="126"/>
        <v>301.1638</v>
      </c>
      <c r="AA450" s="20">
        <f>IFERROR(VLOOKUP(E450,INPUTS!$A$44:$C$103,3,0),SCENARIOS!$J$26)</f>
        <v>0.06</v>
      </c>
      <c r="AB450" s="15">
        <f t="shared" si="138"/>
        <v>1047.39415637301</v>
      </c>
      <c r="AC450" s="20">
        <f>IFERROR(VLOOKUP($E450,INPUTS!$A$44:$G$103,4,0),SCENARIOS!$K$26)</f>
        <v>0.15</v>
      </c>
      <c r="AD450" s="15">
        <f t="shared" si="138"/>
        <v>3035.54222764138</v>
      </c>
      <c r="AE450" s="20">
        <f>IFERROR(VLOOKUP($E450,INPUTS!$A$44:$G$103,5,0),SCENARIOS!$L$26)</f>
        <v>0.3</v>
      </c>
      <c r="AF450" s="15">
        <f t="shared" si="138"/>
        <v>7038.05081189504</v>
      </c>
      <c r="AG450" s="20">
        <f>IFERROR(VLOOKUP($E450,INPUTS!$A$44:$G$103,6,0),SCENARIOS!$M$26)</f>
        <v>0.4</v>
      </c>
      <c r="AH450" s="15">
        <f t="shared" si="128"/>
        <v>10878.7064531146</v>
      </c>
      <c r="AI450" s="20">
        <f>IFERROR(VLOOKUP($E450,INPUTS!$A$44:$G$103,7,0),SCENARIOS!$N$26)</f>
        <v>0.5</v>
      </c>
      <c r="AJ450" s="15">
        <f t="shared" si="129"/>
        <v>15764.2529412699</v>
      </c>
      <c r="AL450" t="str">
        <f t="shared" si="131"/>
        <v>Y</v>
      </c>
      <c r="AM450" s="21">
        <f t="shared" si="132"/>
        <v>31528.5058825398</v>
      </c>
    </row>
    <row r="451" ht="15" customHeight="1" spans="1:39">
      <c r="A451" s="24" t="s">
        <v>1419</v>
      </c>
      <c r="B451" s="52" t="s">
        <v>598</v>
      </c>
      <c r="C451" s="52" t="s">
        <v>599</v>
      </c>
      <c r="D451" s="52" t="s">
        <v>929</v>
      </c>
      <c r="E451" s="10" t="s">
        <v>209</v>
      </c>
      <c r="F451" s="52" t="s">
        <v>600</v>
      </c>
      <c r="G451" s="52" t="s">
        <v>165</v>
      </c>
      <c r="H451" s="52" t="s">
        <v>644</v>
      </c>
      <c r="I451" s="52" t="s">
        <v>643</v>
      </c>
      <c r="J451" s="52" t="s">
        <v>185</v>
      </c>
      <c r="K451" s="52" t="s">
        <v>931</v>
      </c>
      <c r="L451" s="53" t="s">
        <v>291</v>
      </c>
      <c r="M451" s="13">
        <v>259</v>
      </c>
      <c r="N451" s="14">
        <f t="shared" si="130"/>
        <v>0.70958904109589</v>
      </c>
      <c r="O451" s="15">
        <v>9400</v>
      </c>
      <c r="P451" s="15">
        <f t="shared" si="135"/>
        <v>2434600</v>
      </c>
      <c r="Q451" s="16">
        <f>IFERROR(VLOOKUP(G451,SCENARIOS!$A$13:$E$18,5,0),0.025)</f>
        <v>0.03</v>
      </c>
      <c r="R451" s="52">
        <f>IFERROR(VLOOKUP(L451,INPUTS!$A$107:$B$120,2,0),0.0082)</f>
        <v>0.0079</v>
      </c>
      <c r="S451" s="52">
        <f t="shared" si="136"/>
        <v>74.26</v>
      </c>
      <c r="T451" s="15">
        <f t="shared" si="137"/>
        <v>19233.34</v>
      </c>
      <c r="U451" s="15">
        <f>T451/INPUTS!$B$7*1000</f>
        <v>24041675</v>
      </c>
      <c r="V451" s="15">
        <f>T451*INPUTS!$B$6</f>
        <v>60777.3544</v>
      </c>
      <c r="W451" s="54" t="s">
        <v>396</v>
      </c>
      <c r="X451" s="54" t="s">
        <v>396</v>
      </c>
      <c r="Y451" s="67">
        <f>IFERROR(VLOOKUP(E451,INPUTS!$A$44:$B$103,2,0),0)</f>
        <v>0.02</v>
      </c>
      <c r="Z451" s="15">
        <f t="shared" si="126"/>
        <v>384.6668</v>
      </c>
      <c r="AA451" s="20">
        <f>IFERROR(VLOOKUP(E451,INPUTS!$A$44:$C$103,3,0),SCENARIOS!$J$26)</f>
        <v>0.06</v>
      </c>
      <c r="AB451" s="15">
        <f t="shared" si="138"/>
        <v>1337.80274545183</v>
      </c>
      <c r="AC451" s="20">
        <f>IFERROR(VLOOKUP($E451,INPUTS!$A$44:$G$103,4,0),SCENARIOS!$K$26)</f>
        <v>0.15</v>
      </c>
      <c r="AD451" s="15">
        <f t="shared" si="138"/>
        <v>3877.20009832417</v>
      </c>
      <c r="AE451" s="20">
        <f>IFERROR(VLOOKUP($E451,INPUTS!$A$44:$G$103,5,0),SCENARIOS!$L$26)</f>
        <v>0.3</v>
      </c>
      <c r="AF451" s="15">
        <f t="shared" si="138"/>
        <v>8989.47510972124</v>
      </c>
      <c r="AG451" s="20">
        <f>IFERROR(VLOOKUP($E451,INPUTS!$A$44:$G$103,6,0),SCENARIOS!$M$26)</f>
        <v>0.4</v>
      </c>
      <c r="AH451" s="15">
        <f t="shared" si="128"/>
        <v>13895.0205816866</v>
      </c>
      <c r="AI451" s="20">
        <f>IFERROR(VLOOKUP($E451,INPUTS!$A$44:$G$103,7,0),SCENARIOS!$N$26)</f>
        <v>0.5</v>
      </c>
      <c r="AJ451" s="15">
        <f t="shared" si="129"/>
        <v>20135.1714027678</v>
      </c>
      <c r="AL451" t="str">
        <f t="shared" si="131"/>
        <v>N</v>
      </c>
      <c r="AM451" s="21">
        <f t="shared" si="132"/>
        <v>40270.3428055356</v>
      </c>
    </row>
    <row r="452" ht="15" customHeight="1" spans="1:39">
      <c r="A452" s="6" t="s">
        <v>1420</v>
      </c>
      <c r="B452" s="52" t="s">
        <v>598</v>
      </c>
      <c r="C452" s="52" t="s">
        <v>599</v>
      </c>
      <c r="D452" s="52" t="s">
        <v>929</v>
      </c>
      <c r="E452" s="10" t="s">
        <v>209</v>
      </c>
      <c r="F452" s="52" t="s">
        <v>600</v>
      </c>
      <c r="G452" s="52" t="s">
        <v>165</v>
      </c>
      <c r="H452" s="52" t="s">
        <v>640</v>
      </c>
      <c r="I452" s="52" t="s">
        <v>639</v>
      </c>
      <c r="J452" s="52" t="s">
        <v>185</v>
      </c>
      <c r="K452" s="52" t="s">
        <v>931</v>
      </c>
      <c r="L452" s="53" t="s">
        <v>291</v>
      </c>
      <c r="M452" s="13">
        <v>259</v>
      </c>
      <c r="N452" s="14">
        <f t="shared" si="130"/>
        <v>0.70958904109589</v>
      </c>
      <c r="O452" s="15">
        <v>6600</v>
      </c>
      <c r="P452" s="15">
        <f t="shared" si="135"/>
        <v>1709400</v>
      </c>
      <c r="Q452" s="16">
        <f>IFERROR(VLOOKUP(G452,SCENARIOS!$A$13:$E$18,5,0),0.025)</f>
        <v>0.03</v>
      </c>
      <c r="R452" s="52">
        <f>IFERROR(VLOOKUP(L452,INPUTS!$A$107:$B$120,2,0),0.0082)</f>
        <v>0.0079</v>
      </c>
      <c r="S452" s="52">
        <f t="shared" si="136"/>
        <v>52.14</v>
      </c>
      <c r="T452" s="15">
        <f t="shared" si="137"/>
        <v>13504.26</v>
      </c>
      <c r="U452" s="15">
        <f>T452/INPUTS!$B$7*1000</f>
        <v>16880325</v>
      </c>
      <c r="V452" s="15">
        <f>T452*INPUTS!$B$6</f>
        <v>42673.4616</v>
      </c>
      <c r="W452" s="54" t="s">
        <v>396</v>
      </c>
      <c r="X452" s="54" t="s">
        <v>396</v>
      </c>
      <c r="Y452" s="67">
        <f>IFERROR(VLOOKUP(E452,INPUTS!$A$44:$B$103,2,0),0)</f>
        <v>0.02</v>
      </c>
      <c r="Z452" s="15">
        <f t="shared" ref="Z452:Z515" si="139">T452*Y452</f>
        <v>270.0852</v>
      </c>
      <c r="AA452" s="20">
        <f>IFERROR(VLOOKUP(E452,INPUTS!$A$44:$C$103,3,0),SCENARIOS!$J$26)</f>
        <v>0.06</v>
      </c>
      <c r="AB452" s="15">
        <f t="shared" ref="AB452:AF467" si="140">$T452*AA452*(1+$Q452)^AB$2</f>
        <v>939.308310636391</v>
      </c>
      <c r="AC452" s="20">
        <f>IFERROR(VLOOKUP($E452,INPUTS!$A$44:$G$103,4,0),SCENARIOS!$K$26)</f>
        <v>0.15</v>
      </c>
      <c r="AD452" s="15">
        <f t="shared" si="140"/>
        <v>2722.28943073825</v>
      </c>
      <c r="AE452" s="20">
        <f>IFERROR(VLOOKUP($E452,INPUTS!$A$44:$G$103,5,0),SCENARIOS!$L$26)</f>
        <v>0.3</v>
      </c>
      <c r="AF452" s="15">
        <f t="shared" si="140"/>
        <v>6311.75911959151</v>
      </c>
      <c r="AG452" s="20">
        <f>IFERROR(VLOOKUP($E452,INPUTS!$A$44:$G$103,6,0),SCENARIOS!$M$26)</f>
        <v>0.4</v>
      </c>
      <c r="AH452" s="15">
        <f t="shared" ref="AH452:AH515" si="141">$T452*AG452*(1+$Q452)^AH$2</f>
        <v>9756.07828075871</v>
      </c>
      <c r="AI452" s="20">
        <f>IFERROR(VLOOKUP($E452,INPUTS!$A$44:$G$103,7,0),SCENARIOS!$N$26)</f>
        <v>0.5</v>
      </c>
      <c r="AJ452" s="15">
        <f t="shared" ref="AJ452:AJ515" si="142">$T452*AI452*(1+$Q452)^AJ$2</f>
        <v>14137.4607721561</v>
      </c>
      <c r="AL452" t="str">
        <f t="shared" si="131"/>
        <v>N</v>
      </c>
      <c r="AM452" s="21">
        <f t="shared" si="132"/>
        <v>28274.9215443122</v>
      </c>
    </row>
    <row r="453" ht="15" customHeight="1" spans="1:39">
      <c r="A453" s="24" t="s">
        <v>1421</v>
      </c>
      <c r="B453" s="52" t="s">
        <v>601</v>
      </c>
      <c r="C453" s="52" t="s">
        <v>602</v>
      </c>
      <c r="D453" s="52" t="s">
        <v>929</v>
      </c>
      <c r="E453" s="10" t="s">
        <v>210</v>
      </c>
      <c r="F453" s="52" t="s">
        <v>603</v>
      </c>
      <c r="G453" s="52" t="s">
        <v>165</v>
      </c>
      <c r="H453" s="52" t="s">
        <v>256</v>
      </c>
      <c r="I453" s="52" t="s">
        <v>930</v>
      </c>
      <c r="J453" s="52" t="s">
        <v>169</v>
      </c>
      <c r="K453" s="52" t="s">
        <v>931</v>
      </c>
      <c r="L453" s="53" t="s">
        <v>293</v>
      </c>
      <c r="M453" s="13">
        <v>155</v>
      </c>
      <c r="N453" s="14">
        <f t="shared" ref="N453:N516" si="143">M453/365</f>
        <v>0.424657534246575</v>
      </c>
      <c r="O453" s="15">
        <v>7400</v>
      </c>
      <c r="P453" s="15">
        <f t="shared" si="135"/>
        <v>1147000</v>
      </c>
      <c r="Q453" s="16">
        <f>IFERROR(VLOOKUP(G453,SCENARIOS!$A$13:$E$18,5,0),0.025)</f>
        <v>0.03</v>
      </c>
      <c r="R453" s="52">
        <f>IFERROR(VLOOKUP(L453,INPUTS!$A$107:$B$120,2,0),0.0082)</f>
        <v>0.0079</v>
      </c>
      <c r="S453" s="52">
        <f t="shared" si="136"/>
        <v>58.46</v>
      </c>
      <c r="T453" s="15">
        <f t="shared" si="137"/>
        <v>9061.3</v>
      </c>
      <c r="U453" s="15">
        <f>T453/INPUTS!$B$7*1000</f>
        <v>11326625</v>
      </c>
      <c r="V453" s="15">
        <f>T453*INPUTS!$B$6</f>
        <v>28633.708</v>
      </c>
      <c r="W453" s="54" t="s">
        <v>396</v>
      </c>
      <c r="X453" s="54" t="s">
        <v>396</v>
      </c>
      <c r="Y453" s="67">
        <f>IFERROR(VLOOKUP(E453,INPUTS!$A$44:$B$103,2,0),0)</f>
        <v>0.02</v>
      </c>
      <c r="Z453" s="15">
        <f t="shared" si="139"/>
        <v>181.226</v>
      </c>
      <c r="AA453" s="20">
        <f>IFERROR(VLOOKUP(E453,INPUTS!$A$44:$C$103,3,0),SCENARIOS!$J$26)</f>
        <v>0.06</v>
      </c>
      <c r="AB453" s="15">
        <f t="shared" si="140"/>
        <v>630.271810167275</v>
      </c>
      <c r="AC453" s="20">
        <f>IFERROR(VLOOKUP($E453,INPUTS!$A$44:$G$103,4,0),SCENARIOS!$K$26)</f>
        <v>0.15</v>
      </c>
      <c r="AD453" s="15">
        <f t="shared" si="140"/>
        <v>1826.64442322263</v>
      </c>
      <c r="AE453" s="20">
        <f>IFERROR(VLOOKUP($E453,INPUTS!$A$44:$G$103,5,0),SCENARIOS!$L$26)</f>
        <v>0.3</v>
      </c>
      <c r="AF453" s="15">
        <f t="shared" si="140"/>
        <v>4235.16304561335</v>
      </c>
      <c r="AG453" s="20">
        <f>IFERROR(VLOOKUP($E453,INPUTS!$A$44:$G$103,6,0),SCENARIOS!$M$26)</f>
        <v>0.4</v>
      </c>
      <c r="AH453" s="15">
        <f t="shared" si="141"/>
        <v>6546.28629228398</v>
      </c>
      <c r="AI453" s="20">
        <f>IFERROR(VLOOKUP($E453,INPUTS!$A$44:$G$103,7,0),SCENARIOS!$N$26)</f>
        <v>0.5</v>
      </c>
      <c r="AJ453" s="15">
        <f t="shared" si="142"/>
        <v>9486.17497698786</v>
      </c>
      <c r="AL453" t="str">
        <f t="shared" ref="AL453:AL516" si="144">IF(H453="MULTI","MULTI",IF(COUNTIFS($E$4:$E$1277,H453,$H$4:$H$1277,E453)&gt;0,"Y","N"))</f>
        <v>N</v>
      </c>
      <c r="AM453" s="21">
        <f t="shared" ref="AM453:AM516" si="145">T453*((1+Q453)^25)</f>
        <v>18972.3499539757</v>
      </c>
    </row>
    <row r="454" ht="15" customHeight="1" spans="1:39">
      <c r="A454" s="6" t="s">
        <v>1422</v>
      </c>
      <c r="B454" s="52" t="s">
        <v>601</v>
      </c>
      <c r="C454" s="52" t="s">
        <v>602</v>
      </c>
      <c r="D454" s="52" t="s">
        <v>929</v>
      </c>
      <c r="E454" s="10" t="s">
        <v>210</v>
      </c>
      <c r="F454" s="52" t="s">
        <v>603</v>
      </c>
      <c r="G454" s="52" t="s">
        <v>165</v>
      </c>
      <c r="H454" s="52" t="s">
        <v>249</v>
      </c>
      <c r="I454" s="52" t="s">
        <v>930</v>
      </c>
      <c r="J454" s="52" t="s">
        <v>169</v>
      </c>
      <c r="K454" s="52" t="s">
        <v>931</v>
      </c>
      <c r="L454" s="53" t="s">
        <v>293</v>
      </c>
      <c r="M454" s="13">
        <v>155</v>
      </c>
      <c r="N454" s="14">
        <f t="shared" si="143"/>
        <v>0.424657534246575</v>
      </c>
      <c r="O454" s="15">
        <v>8100</v>
      </c>
      <c r="P454" s="15">
        <f t="shared" si="135"/>
        <v>1255500</v>
      </c>
      <c r="Q454" s="16">
        <f>IFERROR(VLOOKUP(G454,SCENARIOS!$A$13:$E$18,5,0),0.025)</f>
        <v>0.03</v>
      </c>
      <c r="R454" s="52">
        <f>IFERROR(VLOOKUP(L454,INPUTS!$A$107:$B$120,2,0),0.0082)</f>
        <v>0.0079</v>
      </c>
      <c r="S454" s="52">
        <f t="shared" si="136"/>
        <v>63.99</v>
      </c>
      <c r="T454" s="15">
        <f t="shared" si="137"/>
        <v>9918.45</v>
      </c>
      <c r="U454" s="15">
        <f>T454/INPUTS!$B$7*1000</f>
        <v>12398062.5</v>
      </c>
      <c r="V454" s="15">
        <f>T454*INPUTS!$B$6</f>
        <v>31342.302</v>
      </c>
      <c r="W454" s="54" t="s">
        <v>396</v>
      </c>
      <c r="X454" s="54" t="s">
        <v>396</v>
      </c>
      <c r="Y454" s="67">
        <f>IFERROR(VLOOKUP(E454,INPUTS!$A$44:$B$103,2,0),0)</f>
        <v>0.02</v>
      </c>
      <c r="Z454" s="15">
        <f t="shared" si="139"/>
        <v>198.369</v>
      </c>
      <c r="AA454" s="20">
        <f>IFERROR(VLOOKUP(E454,INPUTS!$A$44:$C$103,3,0),SCENARIOS!$J$26)</f>
        <v>0.06</v>
      </c>
      <c r="AB454" s="15">
        <f t="shared" si="140"/>
        <v>689.89211653445</v>
      </c>
      <c r="AC454" s="20">
        <f>IFERROR(VLOOKUP($E454,INPUTS!$A$44:$G$103,4,0),SCENARIOS!$K$26)</f>
        <v>0.15</v>
      </c>
      <c r="AD454" s="15">
        <f t="shared" si="140"/>
        <v>1999.43511190586</v>
      </c>
      <c r="AE454" s="20">
        <f>IFERROR(VLOOKUP($E454,INPUTS!$A$44:$G$103,5,0),SCENARIOS!$L$26)</f>
        <v>0.3</v>
      </c>
      <c r="AF454" s="15">
        <f t="shared" si="140"/>
        <v>4635.78657695516</v>
      </c>
      <c r="AG454" s="20">
        <f>IFERROR(VLOOKUP($E454,INPUTS!$A$44:$G$103,6,0),SCENARIOS!$M$26)</f>
        <v>0.4</v>
      </c>
      <c r="AH454" s="15">
        <f t="shared" si="141"/>
        <v>7165.52959020274</v>
      </c>
      <c r="AI454" s="20">
        <f>IFERROR(VLOOKUP($E454,INPUTS!$A$44:$G$103,7,0),SCENARIOS!$N$26)</f>
        <v>0.5</v>
      </c>
      <c r="AJ454" s="15">
        <f t="shared" si="142"/>
        <v>10383.5158531894</v>
      </c>
      <c r="AL454" t="str">
        <f t="shared" si="144"/>
        <v>N</v>
      </c>
      <c r="AM454" s="21">
        <f t="shared" si="145"/>
        <v>20767.0317063788</v>
      </c>
    </row>
    <row r="455" ht="15" customHeight="1" spans="1:39">
      <c r="A455" s="24" t="s">
        <v>1423</v>
      </c>
      <c r="B455" s="52" t="s">
        <v>601</v>
      </c>
      <c r="C455" s="52" t="s">
        <v>602</v>
      </c>
      <c r="D455" s="52" t="s">
        <v>929</v>
      </c>
      <c r="E455" s="10" t="s">
        <v>210</v>
      </c>
      <c r="F455" s="52" t="s">
        <v>603</v>
      </c>
      <c r="G455" s="52" t="s">
        <v>165</v>
      </c>
      <c r="H455" s="52" t="s">
        <v>452</v>
      </c>
      <c r="I455" s="52" t="s">
        <v>451</v>
      </c>
      <c r="J455" s="52" t="s">
        <v>181</v>
      </c>
      <c r="K455" s="52" t="s">
        <v>931</v>
      </c>
      <c r="L455" s="53" t="s">
        <v>293</v>
      </c>
      <c r="M455" s="13">
        <v>155</v>
      </c>
      <c r="N455" s="14">
        <f t="shared" si="143"/>
        <v>0.424657534246575</v>
      </c>
      <c r="O455" s="15">
        <v>10200</v>
      </c>
      <c r="P455" s="15">
        <f t="shared" si="135"/>
        <v>1581000</v>
      </c>
      <c r="Q455" s="16">
        <f>IFERROR(VLOOKUP(G455,SCENARIOS!$A$13:$E$18,5,0),0.025)</f>
        <v>0.03</v>
      </c>
      <c r="R455" s="52">
        <f>IFERROR(VLOOKUP(L455,INPUTS!$A$107:$B$120,2,0),0.0082)</f>
        <v>0.0079</v>
      </c>
      <c r="S455" s="52">
        <f t="shared" si="136"/>
        <v>80.58</v>
      </c>
      <c r="T455" s="15">
        <f t="shared" si="137"/>
        <v>12489.9</v>
      </c>
      <c r="U455" s="15">
        <f>T455/INPUTS!$B$7*1000</f>
        <v>15612375</v>
      </c>
      <c r="V455" s="15">
        <f>T455*INPUTS!$B$6</f>
        <v>39468.084</v>
      </c>
      <c r="W455" s="54" t="s">
        <v>521</v>
      </c>
      <c r="X455" s="54" t="s">
        <v>396</v>
      </c>
      <c r="Y455" s="67">
        <f>IFERROR(VLOOKUP(E455,INPUTS!$A$44:$B$103,2,0),0)</f>
        <v>0.02</v>
      </c>
      <c r="Z455" s="15">
        <f t="shared" si="139"/>
        <v>249.798</v>
      </c>
      <c r="AA455" s="20">
        <f>IFERROR(VLOOKUP(E455,INPUTS!$A$44:$C$103,3,0),SCENARIOS!$J$26)</f>
        <v>0.06</v>
      </c>
      <c r="AB455" s="15">
        <f t="shared" si="140"/>
        <v>868.753035635974</v>
      </c>
      <c r="AC455" s="20">
        <f>IFERROR(VLOOKUP($E455,INPUTS!$A$44:$G$103,4,0),SCENARIOS!$K$26)</f>
        <v>0.15</v>
      </c>
      <c r="AD455" s="15">
        <f t="shared" si="140"/>
        <v>2517.80717795552</v>
      </c>
      <c r="AE455" s="20">
        <f>IFERROR(VLOOKUP($E455,INPUTS!$A$44:$G$103,5,0),SCENARIOS!$L$26)</f>
        <v>0.3</v>
      </c>
      <c r="AF455" s="15">
        <f t="shared" si="140"/>
        <v>5837.65717098057</v>
      </c>
      <c r="AG455" s="20">
        <f>IFERROR(VLOOKUP($E455,INPUTS!$A$44:$G$103,6,0),SCENARIOS!$M$26)</f>
        <v>0.4</v>
      </c>
      <c r="AH455" s="15">
        <f t="shared" si="141"/>
        <v>9023.259483959</v>
      </c>
      <c r="AI455" s="20">
        <f>IFERROR(VLOOKUP($E455,INPUTS!$A$44:$G$103,7,0),SCENARIOS!$N$26)</f>
        <v>0.5</v>
      </c>
      <c r="AJ455" s="15">
        <f t="shared" si="142"/>
        <v>13075.5384817941</v>
      </c>
      <c r="AL455" t="str">
        <f t="shared" si="144"/>
        <v>N</v>
      </c>
      <c r="AM455" s="21">
        <f t="shared" si="145"/>
        <v>26151.0769635882</v>
      </c>
    </row>
    <row r="456" ht="15" customHeight="1" spans="1:39">
      <c r="A456" s="6" t="s">
        <v>1424</v>
      </c>
      <c r="B456" s="52" t="s">
        <v>601</v>
      </c>
      <c r="C456" s="52" t="s">
        <v>602</v>
      </c>
      <c r="D456" s="52" t="s">
        <v>929</v>
      </c>
      <c r="E456" s="10" t="s">
        <v>210</v>
      </c>
      <c r="F456" s="52" t="s">
        <v>603</v>
      </c>
      <c r="G456" s="52" t="s">
        <v>165</v>
      </c>
      <c r="H456" s="52" t="s">
        <v>440</v>
      </c>
      <c r="I456" s="52" t="s">
        <v>439</v>
      </c>
      <c r="J456" s="52" t="s">
        <v>177</v>
      </c>
      <c r="K456" s="52" t="s">
        <v>931</v>
      </c>
      <c r="L456" s="53" t="s">
        <v>291</v>
      </c>
      <c r="M456" s="13">
        <v>233</v>
      </c>
      <c r="N456" s="14">
        <f t="shared" si="143"/>
        <v>0.638356164383562</v>
      </c>
      <c r="O456" s="15">
        <v>4600</v>
      </c>
      <c r="P456" s="15">
        <f t="shared" si="135"/>
        <v>1071800</v>
      </c>
      <c r="Q456" s="16">
        <f>IFERROR(VLOOKUP(G456,SCENARIOS!$A$13:$E$18,5,0),0.025)</f>
        <v>0.03</v>
      </c>
      <c r="R456" s="52">
        <f>IFERROR(VLOOKUP(L456,INPUTS!$A$107:$B$120,2,0),0.0082)</f>
        <v>0.0079</v>
      </c>
      <c r="S456" s="52">
        <f t="shared" si="136"/>
        <v>36.34</v>
      </c>
      <c r="T456" s="15">
        <f t="shared" si="137"/>
        <v>8467.22</v>
      </c>
      <c r="U456" s="15">
        <f>T456/INPUTS!$B$7*1000</f>
        <v>10584025</v>
      </c>
      <c r="V456" s="15">
        <f>T456*INPUTS!$B$6</f>
        <v>26756.4152</v>
      </c>
      <c r="W456" s="54" t="s">
        <v>396</v>
      </c>
      <c r="X456" s="54" t="s">
        <v>396</v>
      </c>
      <c r="Y456" s="67">
        <f>IFERROR(VLOOKUP(E456,INPUTS!$A$44:$B$103,2,0),0)</f>
        <v>0.02</v>
      </c>
      <c r="Z456" s="15">
        <f t="shared" si="139"/>
        <v>169.3444</v>
      </c>
      <c r="AA456" s="20">
        <f>IFERROR(VLOOKUP(E456,INPUTS!$A$44:$C$103,3,0),SCENARIOS!$J$26)</f>
        <v>0.06</v>
      </c>
      <c r="AB456" s="15">
        <f t="shared" si="140"/>
        <v>588.949717643667</v>
      </c>
      <c r="AC456" s="20">
        <f>IFERROR(VLOOKUP($E456,INPUTS!$A$44:$G$103,4,0),SCENARIOS!$K$26)</f>
        <v>0.15</v>
      </c>
      <c r="AD456" s="15">
        <f t="shared" si="140"/>
        <v>1706.88534682652</v>
      </c>
      <c r="AE456" s="20">
        <f>IFERROR(VLOOKUP($E456,INPUTS!$A$44:$G$103,5,0),SCENARIOS!$L$26)</f>
        <v>0.3</v>
      </c>
      <c r="AF456" s="15">
        <f t="shared" si="140"/>
        <v>3957.4958607571</v>
      </c>
      <c r="AG456" s="20">
        <f>IFERROR(VLOOKUP($E456,INPUTS!$A$44:$G$103,6,0),SCENARIOS!$M$26)</f>
        <v>0.4</v>
      </c>
      <c r="AH456" s="15">
        <f t="shared" si="141"/>
        <v>6117.09646736702</v>
      </c>
      <c r="AI456" s="20">
        <f>IFERROR(VLOOKUP($E456,INPUTS!$A$44:$G$103,7,0),SCENARIOS!$N$26)</f>
        <v>0.5</v>
      </c>
      <c r="AJ456" s="15">
        <f t="shared" si="142"/>
        <v>8864.23918076338</v>
      </c>
      <c r="AL456" t="str">
        <f t="shared" si="144"/>
        <v>Y</v>
      </c>
      <c r="AM456" s="21">
        <f t="shared" si="145"/>
        <v>17728.4783615268</v>
      </c>
    </row>
    <row r="457" ht="15" customHeight="1" spans="1:39">
      <c r="A457" s="24" t="s">
        <v>1425</v>
      </c>
      <c r="B457" s="52" t="s">
        <v>601</v>
      </c>
      <c r="C457" s="52" t="s">
        <v>602</v>
      </c>
      <c r="D457" s="52" t="s">
        <v>929</v>
      </c>
      <c r="E457" s="10" t="s">
        <v>210</v>
      </c>
      <c r="F457" s="52" t="s">
        <v>603</v>
      </c>
      <c r="G457" s="52" t="s">
        <v>165</v>
      </c>
      <c r="H457" s="52" t="s">
        <v>448</v>
      </c>
      <c r="I457" s="52" t="s">
        <v>447</v>
      </c>
      <c r="J457" s="52" t="s">
        <v>177</v>
      </c>
      <c r="K457" s="52" t="s">
        <v>931</v>
      </c>
      <c r="L457" s="53" t="s">
        <v>291</v>
      </c>
      <c r="M457" s="13">
        <v>155</v>
      </c>
      <c r="N457" s="14">
        <f t="shared" si="143"/>
        <v>0.424657534246575</v>
      </c>
      <c r="O457" s="15">
        <v>4500</v>
      </c>
      <c r="P457" s="15">
        <f t="shared" si="135"/>
        <v>697500</v>
      </c>
      <c r="Q457" s="16">
        <f>IFERROR(VLOOKUP(G457,SCENARIOS!$A$13:$E$18,5,0),0.025)</f>
        <v>0.03</v>
      </c>
      <c r="R457" s="52">
        <f>IFERROR(VLOOKUP(L457,INPUTS!$A$107:$B$120,2,0),0.0082)</f>
        <v>0.0079</v>
      </c>
      <c r="S457" s="52">
        <f t="shared" si="136"/>
        <v>35.55</v>
      </c>
      <c r="T457" s="15">
        <f t="shared" si="137"/>
        <v>5510.25</v>
      </c>
      <c r="U457" s="15">
        <f>T457/INPUTS!$B$7*1000</f>
        <v>6887812.5</v>
      </c>
      <c r="V457" s="15">
        <f>T457*INPUTS!$B$6</f>
        <v>17412.39</v>
      </c>
      <c r="W457" s="54" t="s">
        <v>396</v>
      </c>
      <c r="X457" s="54" t="s">
        <v>396</v>
      </c>
      <c r="Y457" s="67">
        <f>IFERROR(VLOOKUP(E457,INPUTS!$A$44:$B$103,2,0),0)</f>
        <v>0.02</v>
      </c>
      <c r="Z457" s="15">
        <f t="shared" si="139"/>
        <v>110.205</v>
      </c>
      <c r="AA457" s="20">
        <f>IFERROR(VLOOKUP(E457,INPUTS!$A$44:$C$103,3,0),SCENARIOS!$J$26)</f>
        <v>0.06</v>
      </c>
      <c r="AB457" s="15">
        <f t="shared" si="140"/>
        <v>383.273398074695</v>
      </c>
      <c r="AC457" s="20">
        <f>IFERROR(VLOOKUP($E457,INPUTS!$A$44:$G$103,4,0),SCENARIOS!$K$26)</f>
        <v>0.15</v>
      </c>
      <c r="AD457" s="15">
        <f t="shared" si="140"/>
        <v>1110.79728439214</v>
      </c>
      <c r="AE457" s="20">
        <f>IFERROR(VLOOKUP($E457,INPUTS!$A$44:$G$103,5,0),SCENARIOS!$L$26)</f>
        <v>0.3</v>
      </c>
      <c r="AF457" s="15">
        <f t="shared" si="140"/>
        <v>2575.43698719731</v>
      </c>
      <c r="AG457" s="20">
        <f>IFERROR(VLOOKUP($E457,INPUTS!$A$44:$G$103,6,0),SCENARIOS!$M$26)</f>
        <v>0.4</v>
      </c>
      <c r="AH457" s="15">
        <f t="shared" si="141"/>
        <v>3980.84977233485</v>
      </c>
      <c r="AI457" s="20">
        <f>IFERROR(VLOOKUP($E457,INPUTS!$A$44:$G$103,7,0),SCENARIOS!$N$26)</f>
        <v>0.5</v>
      </c>
      <c r="AJ457" s="15">
        <f t="shared" si="142"/>
        <v>5768.61991843857</v>
      </c>
      <c r="AL457" t="str">
        <f t="shared" si="144"/>
        <v>Y</v>
      </c>
      <c r="AM457" s="21">
        <f t="shared" si="145"/>
        <v>11537.2398368771</v>
      </c>
    </row>
    <row r="458" ht="15" customHeight="1" spans="1:39">
      <c r="A458" s="6" t="s">
        <v>1426</v>
      </c>
      <c r="B458" s="52" t="s">
        <v>601</v>
      </c>
      <c r="C458" s="52" t="s">
        <v>602</v>
      </c>
      <c r="D458" s="52" t="s">
        <v>929</v>
      </c>
      <c r="E458" s="10" t="s">
        <v>210</v>
      </c>
      <c r="F458" s="52" t="s">
        <v>603</v>
      </c>
      <c r="G458" s="52" t="s">
        <v>165</v>
      </c>
      <c r="H458" s="52" t="s">
        <v>644</v>
      </c>
      <c r="I458" s="52" t="s">
        <v>643</v>
      </c>
      <c r="J458" s="52" t="s">
        <v>185</v>
      </c>
      <c r="K458" s="52" t="s">
        <v>931</v>
      </c>
      <c r="L458" s="53" t="s">
        <v>291</v>
      </c>
      <c r="M458" s="13">
        <v>155</v>
      </c>
      <c r="N458" s="14">
        <f t="shared" si="143"/>
        <v>0.424657534246575</v>
      </c>
      <c r="O458" s="15">
        <v>8800</v>
      </c>
      <c r="P458" s="15">
        <f t="shared" si="135"/>
        <v>1364000</v>
      </c>
      <c r="Q458" s="16">
        <f>IFERROR(VLOOKUP(G458,SCENARIOS!$A$13:$E$18,5,0),0.025)</f>
        <v>0.03</v>
      </c>
      <c r="R458" s="52">
        <f>IFERROR(VLOOKUP(L458,INPUTS!$A$107:$B$120,2,0),0.0082)</f>
        <v>0.0079</v>
      </c>
      <c r="S458" s="52">
        <f t="shared" si="136"/>
        <v>69.52</v>
      </c>
      <c r="T458" s="15">
        <f t="shared" si="137"/>
        <v>10775.6</v>
      </c>
      <c r="U458" s="15">
        <f>T458/INPUTS!$B$7*1000</f>
        <v>13469500</v>
      </c>
      <c r="V458" s="15">
        <f>T458*INPUTS!$B$6</f>
        <v>34050.896</v>
      </c>
      <c r="W458" s="54" t="s">
        <v>396</v>
      </c>
      <c r="X458" s="54" t="s">
        <v>396</v>
      </c>
      <c r="Y458" s="67">
        <f>IFERROR(VLOOKUP(E458,INPUTS!$A$44:$B$103,2,0),0)</f>
        <v>0.02</v>
      </c>
      <c r="Z458" s="15">
        <f t="shared" si="139"/>
        <v>215.512</v>
      </c>
      <c r="AA458" s="20">
        <f>IFERROR(VLOOKUP(E458,INPUTS!$A$44:$C$103,3,0),SCENARIOS!$J$26)</f>
        <v>0.06</v>
      </c>
      <c r="AB458" s="15">
        <f t="shared" si="140"/>
        <v>749.512422901625</v>
      </c>
      <c r="AC458" s="20">
        <f>IFERROR(VLOOKUP($E458,INPUTS!$A$44:$G$103,4,0),SCENARIOS!$K$26)</f>
        <v>0.15</v>
      </c>
      <c r="AD458" s="15">
        <f t="shared" si="140"/>
        <v>2172.22580058908</v>
      </c>
      <c r="AE458" s="20">
        <f>IFERROR(VLOOKUP($E458,INPUTS!$A$44:$G$103,5,0),SCENARIOS!$L$26)</f>
        <v>0.3</v>
      </c>
      <c r="AF458" s="15">
        <f t="shared" si="140"/>
        <v>5036.41010829696</v>
      </c>
      <c r="AG458" s="20">
        <f>IFERROR(VLOOKUP($E458,INPUTS!$A$44:$G$103,6,0),SCENARIOS!$M$26)</f>
        <v>0.4</v>
      </c>
      <c r="AH458" s="15">
        <f t="shared" si="141"/>
        <v>7784.77288812149</v>
      </c>
      <c r="AI458" s="20">
        <f>IFERROR(VLOOKUP($E458,INPUTS!$A$44:$G$103,7,0),SCENARIOS!$N$26)</f>
        <v>0.5</v>
      </c>
      <c r="AJ458" s="15">
        <f t="shared" si="142"/>
        <v>11280.856729391</v>
      </c>
      <c r="AL458" t="str">
        <f t="shared" si="144"/>
        <v>N</v>
      </c>
      <c r="AM458" s="21">
        <f t="shared" si="145"/>
        <v>22561.713458782</v>
      </c>
    </row>
    <row r="459" ht="15" customHeight="1" spans="1:39">
      <c r="A459" s="24" t="s">
        <v>1427</v>
      </c>
      <c r="B459" s="52" t="s">
        <v>601</v>
      </c>
      <c r="C459" s="52" t="s">
        <v>602</v>
      </c>
      <c r="D459" s="52" t="s">
        <v>929</v>
      </c>
      <c r="E459" s="10" t="s">
        <v>210</v>
      </c>
      <c r="F459" s="52" t="s">
        <v>603</v>
      </c>
      <c r="G459" s="52" t="s">
        <v>165</v>
      </c>
      <c r="H459" s="52" t="s">
        <v>640</v>
      </c>
      <c r="I459" s="52" t="s">
        <v>639</v>
      </c>
      <c r="J459" s="52" t="s">
        <v>185</v>
      </c>
      <c r="K459" s="52" t="s">
        <v>931</v>
      </c>
      <c r="L459" s="53" t="s">
        <v>291</v>
      </c>
      <c r="M459" s="13">
        <v>155</v>
      </c>
      <c r="N459" s="14">
        <f t="shared" si="143"/>
        <v>0.424657534246575</v>
      </c>
      <c r="O459" s="15">
        <v>6200</v>
      </c>
      <c r="P459" s="15">
        <f t="shared" si="135"/>
        <v>961000</v>
      </c>
      <c r="Q459" s="16">
        <f>IFERROR(VLOOKUP(G459,SCENARIOS!$A$13:$E$18,5,0),0.025)</f>
        <v>0.03</v>
      </c>
      <c r="R459" s="52">
        <f>IFERROR(VLOOKUP(L459,INPUTS!$A$107:$B$120,2,0),0.0082)</f>
        <v>0.0079</v>
      </c>
      <c r="S459" s="52">
        <f t="shared" si="136"/>
        <v>48.98</v>
      </c>
      <c r="T459" s="15">
        <f t="shared" si="137"/>
        <v>7591.9</v>
      </c>
      <c r="U459" s="15">
        <f>T459/INPUTS!$B$7*1000</f>
        <v>9489875</v>
      </c>
      <c r="V459" s="15">
        <f>T459*INPUTS!$B$6</f>
        <v>23990.404</v>
      </c>
      <c r="W459" s="54" t="s">
        <v>396</v>
      </c>
      <c r="X459" s="54" t="s">
        <v>396</v>
      </c>
      <c r="Y459" s="67">
        <f>IFERROR(VLOOKUP(E459,INPUTS!$A$44:$B$103,2,0),0)</f>
        <v>0.02</v>
      </c>
      <c r="Z459" s="15">
        <f t="shared" si="139"/>
        <v>151.838</v>
      </c>
      <c r="AA459" s="20">
        <f>IFERROR(VLOOKUP(E459,INPUTS!$A$44:$C$103,3,0),SCENARIOS!$J$26)</f>
        <v>0.06</v>
      </c>
      <c r="AB459" s="15">
        <f t="shared" si="140"/>
        <v>528.06557068069</v>
      </c>
      <c r="AC459" s="20">
        <f>IFERROR(VLOOKUP($E459,INPUTS!$A$44:$G$103,4,0),SCENARIOS!$K$26)</f>
        <v>0.15</v>
      </c>
      <c r="AD459" s="15">
        <f t="shared" si="140"/>
        <v>1530.4318140514</v>
      </c>
      <c r="AE459" s="20">
        <f>IFERROR(VLOOKUP($E459,INPUTS!$A$44:$G$103,5,0),SCENARIOS!$L$26)</f>
        <v>0.3</v>
      </c>
      <c r="AF459" s="15">
        <f t="shared" si="140"/>
        <v>3548.3798490274</v>
      </c>
      <c r="AG459" s="20">
        <f>IFERROR(VLOOKUP($E459,INPUTS!$A$44:$G$103,6,0),SCENARIOS!$M$26)</f>
        <v>0.4</v>
      </c>
      <c r="AH459" s="15">
        <f t="shared" si="141"/>
        <v>5484.72635299469</v>
      </c>
      <c r="AI459" s="20">
        <f>IFERROR(VLOOKUP($E459,INPUTS!$A$44:$G$103,7,0),SCENARIOS!$N$26)</f>
        <v>0.5</v>
      </c>
      <c r="AJ459" s="15">
        <f t="shared" si="142"/>
        <v>7947.87633207091</v>
      </c>
      <c r="AL459" t="str">
        <f t="shared" si="144"/>
        <v>N</v>
      </c>
      <c r="AM459" s="21">
        <f t="shared" si="145"/>
        <v>15895.7526641418</v>
      </c>
    </row>
    <row r="460" ht="15" customHeight="1" spans="1:39">
      <c r="A460" s="6" t="s">
        <v>1428</v>
      </c>
      <c r="B460" s="52" t="s">
        <v>592</v>
      </c>
      <c r="C460" s="52" t="s">
        <v>593</v>
      </c>
      <c r="D460" s="52" t="s">
        <v>929</v>
      </c>
      <c r="E460" s="10" t="s">
        <v>211</v>
      </c>
      <c r="F460" s="52" t="s">
        <v>594</v>
      </c>
      <c r="G460" s="52" t="s">
        <v>165</v>
      </c>
      <c r="H460" s="52" t="s">
        <v>255</v>
      </c>
      <c r="I460" s="52" t="s">
        <v>930</v>
      </c>
      <c r="J460" s="52" t="s">
        <v>169</v>
      </c>
      <c r="K460" s="52" t="s">
        <v>931</v>
      </c>
      <c r="L460" s="53" t="s">
        <v>288</v>
      </c>
      <c r="M460" s="13">
        <v>220</v>
      </c>
      <c r="N460" s="14">
        <f t="shared" si="143"/>
        <v>0.602739726027397</v>
      </c>
      <c r="O460" s="15">
        <v>6720</v>
      </c>
      <c r="P460" s="15">
        <f t="shared" si="135"/>
        <v>1478400</v>
      </c>
      <c r="Q460" s="16">
        <f>IFERROR(VLOOKUP(G460,SCENARIOS!$A$13:$E$18,5,0),0.025)</f>
        <v>0.03</v>
      </c>
      <c r="R460" s="52">
        <f>IFERROR(VLOOKUP(L460,INPUTS!$A$107:$B$120,2,0),0.0082)</f>
        <v>0.0085</v>
      </c>
      <c r="S460" s="52">
        <f t="shared" si="136"/>
        <v>57.12</v>
      </c>
      <c r="T460" s="15">
        <f t="shared" si="137"/>
        <v>12566.4</v>
      </c>
      <c r="U460" s="15">
        <f>T460/INPUTS!$B$7*1000</f>
        <v>15708000</v>
      </c>
      <c r="V460" s="15">
        <f>T460*INPUTS!$B$6</f>
        <v>39709.824</v>
      </c>
      <c r="W460" s="54" t="s">
        <v>396</v>
      </c>
      <c r="X460" s="54" t="s">
        <v>396</v>
      </c>
      <c r="Y460" s="67">
        <f>IFERROR(VLOOKUP(E460,INPUTS!$A$44:$B$103,2,0),0)</f>
        <v>0.02</v>
      </c>
      <c r="Z460" s="15">
        <f t="shared" si="139"/>
        <v>251.328</v>
      </c>
      <c r="AA460" s="20">
        <f>IFERROR(VLOOKUP(E460,INPUTS!$A$44:$C$103,3,0),SCENARIOS!$J$26)</f>
        <v>0.06</v>
      </c>
      <c r="AB460" s="15">
        <f t="shared" si="140"/>
        <v>874.074103637011</v>
      </c>
      <c r="AC460" s="20">
        <f>IFERROR(VLOOKUP($E460,INPUTS!$A$44:$G$103,4,0),SCENARIOS!$K$26)</f>
        <v>0.15</v>
      </c>
      <c r="AD460" s="15">
        <f t="shared" si="140"/>
        <v>2533.2286184085</v>
      </c>
      <c r="AE460" s="20">
        <f>IFERROR(VLOOKUP($E460,INPUTS!$A$44:$G$103,5,0),SCENARIOS!$L$26)</f>
        <v>0.3</v>
      </c>
      <c r="AF460" s="15">
        <f t="shared" si="140"/>
        <v>5873.41252319155</v>
      </c>
      <c r="AG460" s="20">
        <f>IFERROR(VLOOKUP($E460,INPUTS!$A$44:$G$103,6,0),SCENARIOS!$M$26)</f>
        <v>0.4</v>
      </c>
      <c r="AH460" s="15">
        <f t="shared" si="141"/>
        <v>9078.52648773989</v>
      </c>
      <c r="AI460" s="20">
        <f>IFERROR(VLOOKUP($E460,INPUTS!$A$44:$G$103,7,0),SCENARIOS!$N$26)</f>
        <v>0.5</v>
      </c>
      <c r="AJ460" s="15">
        <f t="shared" si="142"/>
        <v>13155.6254876034</v>
      </c>
      <c r="AL460" t="str">
        <f t="shared" si="144"/>
        <v>N</v>
      </c>
      <c r="AM460" s="21">
        <f t="shared" si="145"/>
        <v>26311.2509752067</v>
      </c>
    </row>
    <row r="461" ht="15" customHeight="1" spans="1:39">
      <c r="A461" s="24" t="s">
        <v>1429</v>
      </c>
      <c r="B461" s="52" t="s">
        <v>592</v>
      </c>
      <c r="C461" s="52" t="s">
        <v>593</v>
      </c>
      <c r="D461" s="52" t="s">
        <v>929</v>
      </c>
      <c r="E461" s="10" t="s">
        <v>211</v>
      </c>
      <c r="F461" s="52" t="s">
        <v>594</v>
      </c>
      <c r="G461" s="52" t="s">
        <v>165</v>
      </c>
      <c r="H461" s="52" t="s">
        <v>248</v>
      </c>
      <c r="I461" s="52" t="s">
        <v>930</v>
      </c>
      <c r="J461" s="52" t="s">
        <v>169</v>
      </c>
      <c r="K461" s="52" t="s">
        <v>931</v>
      </c>
      <c r="L461" s="53" t="s">
        <v>288</v>
      </c>
      <c r="M461" s="13">
        <v>146</v>
      </c>
      <c r="N461" s="14">
        <f t="shared" si="143"/>
        <v>0.4</v>
      </c>
      <c r="O461" s="15">
        <v>9110</v>
      </c>
      <c r="P461" s="15">
        <f t="shared" si="135"/>
        <v>1330060</v>
      </c>
      <c r="Q461" s="16">
        <f>IFERROR(VLOOKUP(G461,SCENARIOS!$A$13:$E$18,5,0),0.025)</f>
        <v>0.03</v>
      </c>
      <c r="R461" s="52">
        <f>IFERROR(VLOOKUP(L461,INPUTS!$A$107:$B$120,2,0),0.0082)</f>
        <v>0.0085</v>
      </c>
      <c r="S461" s="52">
        <f t="shared" si="136"/>
        <v>77.435</v>
      </c>
      <c r="T461" s="15">
        <f t="shared" si="137"/>
        <v>11305.51</v>
      </c>
      <c r="U461" s="15">
        <f>T461/INPUTS!$B$7*1000</f>
        <v>14131887.5</v>
      </c>
      <c r="V461" s="15">
        <f>T461*INPUTS!$B$6</f>
        <v>35725.4116</v>
      </c>
      <c r="W461" s="54" t="s">
        <v>396</v>
      </c>
      <c r="X461" s="54" t="s">
        <v>396</v>
      </c>
      <c r="Y461" s="67">
        <f>IFERROR(VLOOKUP(E461,INPUTS!$A$44:$B$103,2,0),0)</f>
        <v>0.02</v>
      </c>
      <c r="Z461" s="15">
        <f t="shared" si="139"/>
        <v>226.1102</v>
      </c>
      <c r="AA461" s="20">
        <f>IFERROR(VLOOKUP(E461,INPUTS!$A$44:$C$103,3,0),SCENARIOS!$J$26)</f>
        <v>0.06</v>
      </c>
      <c r="AB461" s="15">
        <f t="shared" si="140"/>
        <v>786.371078384364</v>
      </c>
      <c r="AC461" s="20">
        <f>IFERROR(VLOOKUP($E461,INPUTS!$A$44:$G$103,4,0),SCENARIOS!$K$26)</f>
        <v>0.15</v>
      </c>
      <c r="AD461" s="15">
        <f t="shared" si="140"/>
        <v>2279.04900987581</v>
      </c>
      <c r="AE461" s="20">
        <f>IFERROR(VLOOKUP($E461,INPUTS!$A$44:$G$103,5,0),SCENARIOS!$L$26)</f>
        <v>0.3</v>
      </c>
      <c r="AF461" s="15">
        <f t="shared" si="140"/>
        <v>5284.08486241623</v>
      </c>
      <c r="AG461" s="20">
        <f>IFERROR(VLOOKUP($E461,INPUTS!$A$44:$G$103,6,0),SCENARIOS!$M$26)</f>
        <v>0.4</v>
      </c>
      <c r="AH461" s="15">
        <f t="shared" si="141"/>
        <v>8167.60344986696</v>
      </c>
      <c r="AI461" s="20">
        <f>IFERROR(VLOOKUP($E461,INPUTS!$A$44:$G$103,7,0),SCENARIOS!$N$26)</f>
        <v>0.5</v>
      </c>
      <c r="AJ461" s="15">
        <f t="shared" si="142"/>
        <v>11835.6136607425</v>
      </c>
      <c r="AL461" t="str">
        <f t="shared" si="144"/>
        <v>N</v>
      </c>
      <c r="AM461" s="21">
        <f t="shared" si="145"/>
        <v>23671.227321485</v>
      </c>
    </row>
    <row r="462" ht="15" customHeight="1" spans="1:39">
      <c r="A462" s="6" t="s">
        <v>1430</v>
      </c>
      <c r="B462" s="52" t="s">
        <v>592</v>
      </c>
      <c r="C462" s="52" t="s">
        <v>593</v>
      </c>
      <c r="D462" s="52" t="s">
        <v>929</v>
      </c>
      <c r="E462" s="10" t="s">
        <v>211</v>
      </c>
      <c r="F462" s="52" t="s">
        <v>594</v>
      </c>
      <c r="G462" s="52" t="s">
        <v>165</v>
      </c>
      <c r="H462" s="52" t="s">
        <v>256</v>
      </c>
      <c r="I462" s="52" t="s">
        <v>930</v>
      </c>
      <c r="J462" s="52" t="s">
        <v>169</v>
      </c>
      <c r="K462" s="52" t="s">
        <v>931</v>
      </c>
      <c r="L462" s="53" t="s">
        <v>288</v>
      </c>
      <c r="M462" s="13">
        <v>146</v>
      </c>
      <c r="N462" s="14">
        <f t="shared" si="143"/>
        <v>0.4</v>
      </c>
      <c r="O462" s="15">
        <v>6580</v>
      </c>
      <c r="P462" s="15">
        <f t="shared" si="135"/>
        <v>960680</v>
      </c>
      <c r="Q462" s="16">
        <f>IFERROR(VLOOKUP(G462,SCENARIOS!$A$13:$E$18,5,0),0.025)</f>
        <v>0.03</v>
      </c>
      <c r="R462" s="52">
        <f>IFERROR(VLOOKUP(L462,INPUTS!$A$107:$B$120,2,0),0.0082)</f>
        <v>0.0085</v>
      </c>
      <c r="S462" s="52">
        <f t="shared" si="136"/>
        <v>55.93</v>
      </c>
      <c r="T462" s="15">
        <f t="shared" si="137"/>
        <v>8165.78</v>
      </c>
      <c r="U462" s="15">
        <f>T462/INPUTS!$B$7*1000</f>
        <v>10207225</v>
      </c>
      <c r="V462" s="15">
        <f>T462*INPUTS!$B$6</f>
        <v>25803.8648</v>
      </c>
      <c r="W462" s="54" t="s">
        <v>396</v>
      </c>
      <c r="X462" s="54" t="s">
        <v>396</v>
      </c>
      <c r="Y462" s="67">
        <f>IFERROR(VLOOKUP(E462,INPUTS!$A$44:$B$103,2,0),0)</f>
        <v>0.02</v>
      </c>
      <c r="Z462" s="15">
        <f t="shared" si="139"/>
        <v>163.3156</v>
      </c>
      <c r="AA462" s="20">
        <f>IFERROR(VLOOKUP(E462,INPUTS!$A$44:$C$103,3,0),SCENARIOS!$J$26)</f>
        <v>0.06</v>
      </c>
      <c r="AB462" s="15">
        <f t="shared" si="140"/>
        <v>567.982623026247</v>
      </c>
      <c r="AC462" s="20">
        <f>IFERROR(VLOOKUP($E462,INPUTS!$A$44:$G$103,4,0),SCENARIOS!$K$26)</f>
        <v>0.15</v>
      </c>
      <c r="AD462" s="15">
        <f t="shared" si="140"/>
        <v>1646.1188238181</v>
      </c>
      <c r="AE462" s="20">
        <f>IFERROR(VLOOKUP($E462,INPUTS!$A$44:$G$103,5,0),SCENARIOS!$L$26)</f>
        <v>0.3</v>
      </c>
      <c r="AF462" s="15">
        <f t="shared" si="140"/>
        <v>3816.60575133906</v>
      </c>
      <c r="AG462" s="20">
        <f>IFERROR(VLOOKUP($E462,INPUTS!$A$44:$G$103,6,0),SCENARIOS!$M$26)</f>
        <v>0.4</v>
      </c>
      <c r="AH462" s="15">
        <f t="shared" si="141"/>
        <v>5899.32279913552</v>
      </c>
      <c r="AI462" s="20">
        <f>IFERROR(VLOOKUP($E462,INPUTS!$A$44:$G$103,7,0),SCENARIOS!$N$26)</f>
        <v>0.5</v>
      </c>
      <c r="AJ462" s="15">
        <f t="shared" si="142"/>
        <v>8548.66497120589</v>
      </c>
      <c r="AL462" t="str">
        <f t="shared" si="144"/>
        <v>N</v>
      </c>
      <c r="AM462" s="21">
        <f t="shared" si="145"/>
        <v>17097.3299424118</v>
      </c>
    </row>
    <row r="463" ht="15" customHeight="1" spans="1:39">
      <c r="A463" s="24" t="s">
        <v>1431</v>
      </c>
      <c r="B463" s="52" t="s">
        <v>592</v>
      </c>
      <c r="C463" s="52" t="s">
        <v>593</v>
      </c>
      <c r="D463" s="52" t="s">
        <v>929</v>
      </c>
      <c r="E463" s="10" t="s">
        <v>1448</v>
      </c>
      <c r="F463" s="52" t="s">
        <v>1449</v>
      </c>
      <c r="G463" s="52" t="s">
        <v>165</v>
      </c>
      <c r="H463" s="52" t="s">
        <v>245</v>
      </c>
      <c r="I463" s="52" t="s">
        <v>930</v>
      </c>
      <c r="J463" s="52" t="s">
        <v>169</v>
      </c>
      <c r="K463" s="52" t="s">
        <v>931</v>
      </c>
      <c r="L463" s="53" t="s">
        <v>288</v>
      </c>
      <c r="M463" s="13">
        <v>1995</v>
      </c>
      <c r="N463" s="14">
        <f t="shared" si="143"/>
        <v>5.46575342465753</v>
      </c>
      <c r="O463" s="15">
        <v>6780</v>
      </c>
      <c r="P463" s="15">
        <f t="shared" si="135"/>
        <v>13526100</v>
      </c>
      <c r="Q463" s="16">
        <f>IFERROR(VLOOKUP(G463,SCENARIOS!$A$13:$E$18,5,0),0.025)</f>
        <v>0.03</v>
      </c>
      <c r="R463" s="52">
        <f>IFERROR(VLOOKUP(L463,INPUTS!$A$107:$B$120,2,0),0.0082)</f>
        <v>0.0085</v>
      </c>
      <c r="S463" s="52">
        <f t="shared" si="136"/>
        <v>57.63</v>
      </c>
      <c r="T463" s="15">
        <f t="shared" si="137"/>
        <v>114971.85</v>
      </c>
      <c r="U463" s="15">
        <f>T463/INPUTS!$B$7*1000</f>
        <v>143714812.5</v>
      </c>
      <c r="V463" s="15">
        <f>T463*INPUTS!$B$6</f>
        <v>363311.046</v>
      </c>
      <c r="W463" s="54" t="s">
        <v>396</v>
      </c>
      <c r="X463" s="54" t="s">
        <v>396</v>
      </c>
      <c r="Y463" s="67">
        <f>IFERROR(VLOOKUP(E463,INPUTS!$A$44:$B$103,2,0),0)</f>
        <v>0</v>
      </c>
      <c r="Z463" s="15">
        <f t="shared" si="139"/>
        <v>0</v>
      </c>
      <c r="AA463" s="20">
        <f>IFERROR(VLOOKUP(E463,INPUTS!$A$44:$C$103,3,0),SCENARIOS!$J$26)</f>
        <v>0.025</v>
      </c>
      <c r="AB463" s="15">
        <f t="shared" si="140"/>
        <v>3332.09712448271</v>
      </c>
      <c r="AC463" s="20">
        <f>IFERROR(VLOOKUP($E463,INPUTS!$A$44:$G$103,4,0),SCENARIOS!$K$26)</f>
        <v>0.1</v>
      </c>
      <c r="AD463" s="15">
        <f t="shared" si="140"/>
        <v>15451.2552378495</v>
      </c>
      <c r="AE463" s="20">
        <f>IFERROR(VLOOKUP($E463,INPUTS!$A$44:$G$103,5,0),SCENARIOS!$L$26)</f>
        <v>0.2</v>
      </c>
      <c r="AF463" s="15">
        <f t="shared" si="140"/>
        <v>35824.4792252621</v>
      </c>
      <c r="AG463" s="20">
        <f>IFERROR(VLOOKUP($E463,INPUTS!$A$44:$G$103,6,0),SCENARIOS!$M$26)</f>
        <v>0.3</v>
      </c>
      <c r="AH463" s="15">
        <f t="shared" si="141"/>
        <v>62295.584986718</v>
      </c>
      <c r="AI463" s="20">
        <f>IFERROR(VLOOKUP($E463,INPUTS!$A$44:$G$103,7,0),SCENARIOS!$N$26)</f>
        <v>0.5</v>
      </c>
      <c r="AJ463" s="15">
        <f t="shared" si="142"/>
        <v>120362.761030757</v>
      </c>
      <c r="AL463" t="str">
        <f t="shared" si="144"/>
        <v>N</v>
      </c>
      <c r="AM463" s="21">
        <f t="shared" si="145"/>
        <v>240725.522061515</v>
      </c>
    </row>
    <row r="464" ht="15" customHeight="1" spans="1:39">
      <c r="A464" s="6" t="s">
        <v>1432</v>
      </c>
      <c r="B464" s="52" t="s">
        <v>592</v>
      </c>
      <c r="C464" s="52" t="s">
        <v>593</v>
      </c>
      <c r="D464" s="52" t="s">
        <v>929</v>
      </c>
      <c r="E464" s="10" t="s">
        <v>1448</v>
      </c>
      <c r="F464" s="52" t="s">
        <v>1449</v>
      </c>
      <c r="G464" s="52" t="s">
        <v>165</v>
      </c>
      <c r="H464" s="52" t="s">
        <v>249</v>
      </c>
      <c r="I464" s="52" t="s">
        <v>930</v>
      </c>
      <c r="J464" s="52" t="s">
        <v>169</v>
      </c>
      <c r="K464" s="52" t="s">
        <v>931</v>
      </c>
      <c r="L464" s="53" t="s">
        <v>288</v>
      </c>
      <c r="M464" s="13">
        <v>1995</v>
      </c>
      <c r="N464" s="14">
        <f t="shared" si="143"/>
        <v>5.46575342465753</v>
      </c>
      <c r="O464" s="15">
        <v>7870</v>
      </c>
      <c r="P464" s="15">
        <f t="shared" si="135"/>
        <v>15700650</v>
      </c>
      <c r="Q464" s="16">
        <f>IFERROR(VLOOKUP(G464,SCENARIOS!$A$13:$E$18,5,0),0.025)</f>
        <v>0.03</v>
      </c>
      <c r="R464" s="52">
        <f>IFERROR(VLOOKUP(L464,INPUTS!$A$107:$B$120,2,0),0.0082)</f>
        <v>0.0085</v>
      </c>
      <c r="S464" s="52">
        <f t="shared" si="136"/>
        <v>66.895</v>
      </c>
      <c r="T464" s="15">
        <f t="shared" si="137"/>
        <v>133455.525</v>
      </c>
      <c r="U464" s="15">
        <f>T464/INPUTS!$B$7*1000</f>
        <v>166819406.25</v>
      </c>
      <c r="V464" s="15">
        <f>T464*INPUTS!$B$6</f>
        <v>421719.459</v>
      </c>
      <c r="W464" s="54" t="s">
        <v>396</v>
      </c>
      <c r="X464" s="54" t="s">
        <v>396</v>
      </c>
      <c r="Y464" s="67">
        <f>IFERROR(VLOOKUP(E464,INPUTS!$A$44:$B$103,2,0),0)</f>
        <v>0</v>
      </c>
      <c r="Z464" s="15">
        <f t="shared" si="139"/>
        <v>0</v>
      </c>
      <c r="AA464" s="20">
        <f>IFERROR(VLOOKUP(E464,INPUTS!$A$44:$C$103,3,0),SCENARIOS!$J$26)</f>
        <v>0.025</v>
      </c>
      <c r="AB464" s="15">
        <f t="shared" si="140"/>
        <v>3867.78825511489</v>
      </c>
      <c r="AC464" s="20">
        <f>IFERROR(VLOOKUP($E464,INPUTS!$A$44:$G$103,4,0),SCENARIOS!$K$26)</f>
        <v>0.1</v>
      </c>
      <c r="AD464" s="15">
        <f t="shared" si="140"/>
        <v>17935.3065961469</v>
      </c>
      <c r="AE464" s="20">
        <f>IFERROR(VLOOKUP($E464,INPUTS!$A$44:$G$103,5,0),SCENARIOS!$L$26)</f>
        <v>0.2</v>
      </c>
      <c r="AF464" s="15">
        <f t="shared" si="140"/>
        <v>41583.8719030698</v>
      </c>
      <c r="AG464" s="20">
        <f>IFERROR(VLOOKUP($E464,INPUTS!$A$44:$G$103,6,0),SCENARIOS!$M$26)</f>
        <v>0.3</v>
      </c>
      <c r="AH464" s="15">
        <f t="shared" si="141"/>
        <v>72310.6569093614</v>
      </c>
      <c r="AI464" s="20">
        <f>IFERROR(VLOOKUP($E464,INPUTS!$A$44:$G$103,7,0),SCENARIOS!$N$26)</f>
        <v>0.5</v>
      </c>
      <c r="AJ464" s="15">
        <f t="shared" si="142"/>
        <v>139713.116417708</v>
      </c>
      <c r="AL464" t="str">
        <f t="shared" si="144"/>
        <v>N</v>
      </c>
      <c r="AM464" s="21">
        <f t="shared" si="145"/>
        <v>279426.232835416</v>
      </c>
    </row>
    <row r="465" ht="15" customHeight="1" spans="1:39">
      <c r="A465" s="24" t="s">
        <v>1433</v>
      </c>
      <c r="B465" s="52" t="s">
        <v>592</v>
      </c>
      <c r="C465" s="52" t="s">
        <v>593</v>
      </c>
      <c r="D465" s="52" t="s">
        <v>929</v>
      </c>
      <c r="E465" s="10" t="s">
        <v>1448</v>
      </c>
      <c r="F465" s="52" t="s">
        <v>1449</v>
      </c>
      <c r="G465" s="52" t="s">
        <v>165</v>
      </c>
      <c r="H465" s="52" t="s">
        <v>234</v>
      </c>
      <c r="I465" s="52" t="s">
        <v>424</v>
      </c>
      <c r="J465" s="52" t="s">
        <v>173</v>
      </c>
      <c r="K465" s="52" t="s">
        <v>931</v>
      </c>
      <c r="L465" s="53" t="s">
        <v>288</v>
      </c>
      <c r="M465" s="13">
        <v>1995</v>
      </c>
      <c r="N465" s="14">
        <f t="shared" si="143"/>
        <v>5.46575342465753</v>
      </c>
      <c r="O465" s="15">
        <v>8800</v>
      </c>
      <c r="P465" s="15">
        <f t="shared" si="135"/>
        <v>17556000</v>
      </c>
      <c r="Q465" s="16">
        <f>IFERROR(VLOOKUP(G465,SCENARIOS!$A$13:$E$18,5,0),0.025)</f>
        <v>0.03</v>
      </c>
      <c r="R465" s="52">
        <f>IFERROR(VLOOKUP(L465,INPUTS!$A$107:$B$120,2,0),0.0082)</f>
        <v>0.0085</v>
      </c>
      <c r="S465" s="52">
        <f t="shared" si="136"/>
        <v>74.8</v>
      </c>
      <c r="T465" s="15">
        <f t="shared" si="137"/>
        <v>149226</v>
      </c>
      <c r="U465" s="15">
        <f>T465/INPUTS!$B$7*1000</f>
        <v>186532500</v>
      </c>
      <c r="V465" s="15">
        <f>T465*INPUTS!$B$6</f>
        <v>471554.16</v>
      </c>
      <c r="W465" s="54" t="s">
        <v>396</v>
      </c>
      <c r="X465" s="54" t="s">
        <v>396</v>
      </c>
      <c r="Y465" s="67">
        <f>IFERROR(VLOOKUP(E465,INPUTS!$A$44:$B$103,2,0),0)</f>
        <v>0</v>
      </c>
      <c r="Z465" s="15">
        <f t="shared" si="139"/>
        <v>0</v>
      </c>
      <c r="AA465" s="20">
        <f>IFERROR(VLOOKUP(E465,INPUTS!$A$44:$C$103,3,0),SCENARIOS!$J$26)</f>
        <v>0.025</v>
      </c>
      <c r="AB465" s="15">
        <f t="shared" si="140"/>
        <v>4324.8458252873</v>
      </c>
      <c r="AC465" s="20">
        <f>IFERROR(VLOOKUP($E465,INPUTS!$A$44:$G$103,4,0),SCENARIOS!$K$26)</f>
        <v>0.1</v>
      </c>
      <c r="AD465" s="15">
        <f t="shared" si="140"/>
        <v>20054.7265624006</v>
      </c>
      <c r="AE465" s="20">
        <f>IFERROR(VLOOKUP($E465,INPUTS!$A$44:$G$103,5,0),SCENARIOS!$L$26)</f>
        <v>0.2</v>
      </c>
      <c r="AF465" s="15">
        <f t="shared" si="140"/>
        <v>46497.8491419331</v>
      </c>
      <c r="AG465" s="20">
        <f>IFERROR(VLOOKUP($E465,INPUTS!$A$44:$G$103,6,0),SCENARIOS!$M$26)</f>
        <v>0.3</v>
      </c>
      <c r="AH465" s="15">
        <f t="shared" si="141"/>
        <v>80855.6265314334</v>
      </c>
      <c r="AI465" s="20">
        <f>IFERROR(VLOOKUP($E465,INPUTS!$A$44:$G$103,7,0),SCENARIOS!$N$26)</f>
        <v>0.5</v>
      </c>
      <c r="AJ465" s="15">
        <f t="shared" si="142"/>
        <v>156223.05266529</v>
      </c>
      <c r="AL465" t="str">
        <f t="shared" si="144"/>
        <v>N</v>
      </c>
      <c r="AM465" s="21">
        <f t="shared" si="145"/>
        <v>312446.10533058</v>
      </c>
    </row>
    <row r="466" ht="15" customHeight="1" spans="1:39">
      <c r="A466" s="6" t="s">
        <v>1434</v>
      </c>
      <c r="B466" s="52" t="s">
        <v>592</v>
      </c>
      <c r="C466" s="52" t="s">
        <v>593</v>
      </c>
      <c r="D466" s="52" t="s">
        <v>929</v>
      </c>
      <c r="E466" s="10" t="s">
        <v>1448</v>
      </c>
      <c r="F466" s="52" t="s">
        <v>1449</v>
      </c>
      <c r="G466" s="52" t="s">
        <v>165</v>
      </c>
      <c r="H466" s="52" t="s">
        <v>242</v>
      </c>
      <c r="I466" s="52" t="s">
        <v>421</v>
      </c>
      <c r="J466" s="52" t="s">
        <v>173</v>
      </c>
      <c r="K466" s="52" t="s">
        <v>931</v>
      </c>
      <c r="L466" s="53" t="s">
        <v>288</v>
      </c>
      <c r="M466" s="13">
        <v>1995</v>
      </c>
      <c r="N466" s="14">
        <f t="shared" si="143"/>
        <v>5.46575342465753</v>
      </c>
      <c r="O466" s="15">
        <v>10200</v>
      </c>
      <c r="P466" s="15">
        <f t="shared" si="135"/>
        <v>20349000</v>
      </c>
      <c r="Q466" s="16">
        <f>IFERROR(VLOOKUP(G466,SCENARIOS!$A$13:$E$18,5,0),0.025)</f>
        <v>0.03</v>
      </c>
      <c r="R466" s="52">
        <f>IFERROR(VLOOKUP(L466,INPUTS!$A$107:$B$120,2,0),0.0082)</f>
        <v>0.0085</v>
      </c>
      <c r="S466" s="52">
        <f t="shared" si="136"/>
        <v>86.7</v>
      </c>
      <c r="T466" s="15">
        <f t="shared" si="137"/>
        <v>172966.5</v>
      </c>
      <c r="U466" s="15">
        <f>T466/INPUTS!$B$7*1000</f>
        <v>216208125</v>
      </c>
      <c r="V466" s="15">
        <f>T466*INPUTS!$B$6</f>
        <v>546574.14</v>
      </c>
      <c r="W466" s="54" t="s">
        <v>396</v>
      </c>
      <c r="X466" s="54" t="s">
        <v>396</v>
      </c>
      <c r="Y466" s="67">
        <f>IFERROR(VLOOKUP(E466,INPUTS!$A$44:$B$103,2,0),0)</f>
        <v>0</v>
      </c>
      <c r="Z466" s="15">
        <f t="shared" si="139"/>
        <v>0</v>
      </c>
      <c r="AA466" s="20">
        <f>IFERROR(VLOOKUP(E466,INPUTS!$A$44:$C$103,3,0),SCENARIOS!$J$26)</f>
        <v>0.025</v>
      </c>
      <c r="AB466" s="15">
        <f t="shared" si="140"/>
        <v>5012.88947931027</v>
      </c>
      <c r="AC466" s="20">
        <f>IFERROR(VLOOKUP($E466,INPUTS!$A$44:$G$103,4,0),SCENARIOS!$K$26)</f>
        <v>0.1</v>
      </c>
      <c r="AD466" s="15">
        <f t="shared" si="140"/>
        <v>23245.2512427825</v>
      </c>
      <c r="AE466" s="20">
        <f>IFERROR(VLOOKUP($E466,INPUTS!$A$44:$G$103,5,0),SCENARIOS!$L$26)</f>
        <v>0.2</v>
      </c>
      <c r="AF466" s="15">
        <f t="shared" si="140"/>
        <v>53895.2342326952</v>
      </c>
      <c r="AG466" s="20">
        <f>IFERROR(VLOOKUP($E466,INPUTS!$A$44:$G$103,6,0),SCENARIOS!$M$26)</f>
        <v>0.3</v>
      </c>
      <c r="AH466" s="15">
        <f t="shared" si="141"/>
        <v>93719.0216614341</v>
      </c>
      <c r="AI466" s="20">
        <f>IFERROR(VLOOKUP($E466,INPUTS!$A$44:$G$103,7,0),SCENARIOS!$N$26)</f>
        <v>0.5</v>
      </c>
      <c r="AJ466" s="15">
        <f t="shared" si="142"/>
        <v>181076.720134768</v>
      </c>
      <c r="AL466" t="str">
        <f t="shared" si="144"/>
        <v>N</v>
      </c>
      <c r="AM466" s="21">
        <f t="shared" si="145"/>
        <v>362153.440269536</v>
      </c>
    </row>
    <row r="467" ht="15" customHeight="1" spans="1:39">
      <c r="A467" s="24" t="s">
        <v>1435</v>
      </c>
      <c r="B467" s="52" t="s">
        <v>592</v>
      </c>
      <c r="C467" s="52" t="s">
        <v>593</v>
      </c>
      <c r="D467" s="52" t="s">
        <v>929</v>
      </c>
      <c r="E467" s="10" t="s">
        <v>211</v>
      </c>
      <c r="F467" s="52" t="s">
        <v>594</v>
      </c>
      <c r="G467" s="52" t="s">
        <v>165</v>
      </c>
      <c r="H467" s="52" t="s">
        <v>234</v>
      </c>
      <c r="I467" s="52" t="s">
        <v>424</v>
      </c>
      <c r="J467" s="52" t="s">
        <v>173</v>
      </c>
      <c r="K467" s="52" t="s">
        <v>931</v>
      </c>
      <c r="L467" s="53" t="s">
        <v>288</v>
      </c>
      <c r="M467" s="13">
        <v>220</v>
      </c>
      <c r="N467" s="14">
        <f t="shared" si="143"/>
        <v>0.602739726027397</v>
      </c>
      <c r="O467" s="15">
        <v>8900</v>
      </c>
      <c r="P467" s="15">
        <f t="shared" si="135"/>
        <v>1958000</v>
      </c>
      <c r="Q467" s="16">
        <f>IFERROR(VLOOKUP(G467,SCENARIOS!$A$13:$E$18,5,0),0.025)</f>
        <v>0.03</v>
      </c>
      <c r="R467" s="52">
        <f>IFERROR(VLOOKUP(L467,INPUTS!$A$107:$B$120,2,0),0.0082)</f>
        <v>0.0085</v>
      </c>
      <c r="S467" s="52">
        <f t="shared" si="136"/>
        <v>75.65</v>
      </c>
      <c r="T467" s="15">
        <f t="shared" si="137"/>
        <v>16643</v>
      </c>
      <c r="U467" s="15">
        <f>T467/INPUTS!$B$7*1000</f>
        <v>20803750</v>
      </c>
      <c r="V467" s="15">
        <f>T467*INPUTS!$B$6</f>
        <v>52591.88</v>
      </c>
      <c r="W467" s="54" t="s">
        <v>396</v>
      </c>
      <c r="X467" s="54" t="s">
        <v>396</v>
      </c>
      <c r="Y467" s="67">
        <f>IFERROR(VLOOKUP(E467,INPUTS!$A$44:$B$103,2,0),0)</f>
        <v>0.02</v>
      </c>
      <c r="Z467" s="15">
        <f t="shared" si="139"/>
        <v>332.86</v>
      </c>
      <c r="AA467" s="20">
        <f>IFERROR(VLOOKUP(E467,INPUTS!$A$44:$C$103,3,0),SCENARIOS!$J$26)</f>
        <v>0.06</v>
      </c>
      <c r="AB467" s="15">
        <f t="shared" si="140"/>
        <v>1157.62790511449</v>
      </c>
      <c r="AC467" s="20">
        <f>IFERROR(VLOOKUP($E467,INPUTS!$A$44:$G$103,4,0),SCENARIOS!$K$26)</f>
        <v>0.15</v>
      </c>
      <c r="AD467" s="15">
        <f t="shared" si="140"/>
        <v>3355.02004521363</v>
      </c>
      <c r="AE467" s="20">
        <f>IFERROR(VLOOKUP($E467,INPUTS!$A$44:$G$103,5,0),SCENARIOS!$L$26)</f>
        <v>0.3</v>
      </c>
      <c r="AF467" s="15">
        <f t="shared" si="140"/>
        <v>7778.77551434596</v>
      </c>
      <c r="AG467" s="20">
        <f>IFERROR(VLOOKUP($E467,INPUTS!$A$44:$G$103,6,0),SCENARIOS!$M$26)</f>
        <v>0.4</v>
      </c>
      <c r="AH467" s="15">
        <f t="shared" si="141"/>
        <v>12023.6437114412</v>
      </c>
      <c r="AI467" s="20">
        <f>IFERROR(VLOOKUP($E467,INPUTS!$A$44:$G$103,7,0),SCENARIOS!$N$26)</f>
        <v>0.5</v>
      </c>
      <c r="AJ467" s="15">
        <f t="shared" si="142"/>
        <v>17423.3730416175</v>
      </c>
      <c r="AL467" t="str">
        <f t="shared" si="144"/>
        <v>N</v>
      </c>
      <c r="AM467" s="21">
        <f t="shared" si="145"/>
        <v>34846.7460832351</v>
      </c>
    </row>
    <row r="468" ht="15" customHeight="1" spans="1:39">
      <c r="A468" s="6" t="s">
        <v>1436</v>
      </c>
      <c r="B468" s="52" t="s">
        <v>592</v>
      </c>
      <c r="C468" s="52" t="s">
        <v>593</v>
      </c>
      <c r="D468" s="52" t="s">
        <v>929</v>
      </c>
      <c r="E468" s="10" t="s">
        <v>211</v>
      </c>
      <c r="F468" s="52" t="s">
        <v>594</v>
      </c>
      <c r="G468" s="52" t="s">
        <v>165</v>
      </c>
      <c r="H468" s="52" t="s">
        <v>440</v>
      </c>
      <c r="I468" s="52" t="s">
        <v>439</v>
      </c>
      <c r="J468" s="52" t="s">
        <v>177</v>
      </c>
      <c r="K468" s="52" t="s">
        <v>931</v>
      </c>
      <c r="L468" s="53" t="s">
        <v>288</v>
      </c>
      <c r="M468" s="13">
        <v>220</v>
      </c>
      <c r="N468" s="14">
        <f t="shared" si="143"/>
        <v>0.602739726027397</v>
      </c>
      <c r="O468" s="15">
        <v>5200</v>
      </c>
      <c r="P468" s="15">
        <f t="shared" si="135"/>
        <v>1144000</v>
      </c>
      <c r="Q468" s="16">
        <f>IFERROR(VLOOKUP(G468,SCENARIOS!$A$13:$E$18,5,0),0.025)</f>
        <v>0.03</v>
      </c>
      <c r="R468" s="52">
        <f>IFERROR(VLOOKUP(L468,INPUTS!$A$107:$B$120,2,0),0.0082)</f>
        <v>0.0085</v>
      </c>
      <c r="S468" s="52">
        <f t="shared" si="136"/>
        <v>44.2</v>
      </c>
      <c r="T468" s="15">
        <f t="shared" si="137"/>
        <v>9724</v>
      </c>
      <c r="U468" s="15">
        <f>T468/INPUTS!$B$7*1000</f>
        <v>12155000</v>
      </c>
      <c r="V468" s="15">
        <f>T468*INPUTS!$B$6</f>
        <v>30727.84</v>
      </c>
      <c r="W468" s="54" t="s">
        <v>396</v>
      </c>
      <c r="X468" s="54" t="s">
        <v>396</v>
      </c>
      <c r="Y468" s="67">
        <f>IFERROR(VLOOKUP(E468,INPUTS!$A$44:$B$103,2,0),0)</f>
        <v>0.02</v>
      </c>
      <c r="Z468" s="15">
        <f t="shared" si="139"/>
        <v>194.48</v>
      </c>
      <c r="AA468" s="20">
        <f>IFERROR(VLOOKUP(E468,INPUTS!$A$44:$C$103,3,0),SCENARIOS!$J$26)</f>
        <v>0.06</v>
      </c>
      <c r="AB468" s="15">
        <f t="shared" ref="AB468:AF483" si="146">$T468*AA468*(1+$Q468)^AB$2</f>
        <v>676.366865909592</v>
      </c>
      <c r="AC468" s="20">
        <f>IFERROR(VLOOKUP($E468,INPUTS!$A$44:$G$103,4,0),SCENARIOS!$K$26)</f>
        <v>0.15</v>
      </c>
      <c r="AD468" s="15">
        <f t="shared" si="146"/>
        <v>1960.23643091134</v>
      </c>
      <c r="AE468" s="20">
        <f>IFERROR(VLOOKUP($E468,INPUTS!$A$44:$G$103,5,0),SCENARIOS!$L$26)</f>
        <v>0.3</v>
      </c>
      <c r="AF468" s="15">
        <f t="shared" si="146"/>
        <v>4544.90254770775</v>
      </c>
      <c r="AG468" s="20">
        <f>IFERROR(VLOOKUP($E468,INPUTS!$A$44:$G$103,6,0),SCENARIOS!$M$26)</f>
        <v>0.4</v>
      </c>
      <c r="AH468" s="15">
        <f t="shared" si="141"/>
        <v>7025.05025837015</v>
      </c>
      <c r="AI468" s="20">
        <f>IFERROR(VLOOKUP($E468,INPUTS!$A$44:$G$103,7,0),SCENARIOS!$N$26)</f>
        <v>0.5</v>
      </c>
      <c r="AJ468" s="15">
        <f t="shared" si="142"/>
        <v>10179.9482939788</v>
      </c>
      <c r="AL468" t="str">
        <f t="shared" si="144"/>
        <v>Y</v>
      </c>
      <c r="AM468" s="21">
        <f t="shared" si="145"/>
        <v>20359.8965879576</v>
      </c>
    </row>
    <row r="469" ht="15" customHeight="1" spans="1:39">
      <c r="A469" s="24" t="s">
        <v>1437</v>
      </c>
      <c r="B469" s="52" t="s">
        <v>592</v>
      </c>
      <c r="C469" s="52" t="s">
        <v>593</v>
      </c>
      <c r="D469" s="52" t="s">
        <v>929</v>
      </c>
      <c r="E469" s="10" t="s">
        <v>211</v>
      </c>
      <c r="F469" s="52" t="s">
        <v>594</v>
      </c>
      <c r="G469" s="52" t="s">
        <v>165</v>
      </c>
      <c r="H469" s="52" t="s">
        <v>448</v>
      </c>
      <c r="I469" s="52" t="s">
        <v>447</v>
      </c>
      <c r="J469" s="52" t="s">
        <v>177</v>
      </c>
      <c r="K469" s="52" t="s">
        <v>931</v>
      </c>
      <c r="L469" s="53" t="s">
        <v>288</v>
      </c>
      <c r="M469" s="13">
        <v>146</v>
      </c>
      <c r="N469" s="14">
        <f t="shared" si="143"/>
        <v>0.4</v>
      </c>
      <c r="O469" s="15">
        <v>5100</v>
      </c>
      <c r="P469" s="15">
        <f t="shared" si="135"/>
        <v>744600</v>
      </c>
      <c r="Q469" s="16">
        <f>IFERROR(VLOOKUP(G469,SCENARIOS!$A$13:$E$18,5,0),0.025)</f>
        <v>0.03</v>
      </c>
      <c r="R469" s="52">
        <f>IFERROR(VLOOKUP(L469,INPUTS!$A$107:$B$120,2,0),0.0082)</f>
        <v>0.0085</v>
      </c>
      <c r="S469" s="52">
        <f t="shared" si="136"/>
        <v>43.35</v>
      </c>
      <c r="T469" s="15">
        <f t="shared" si="137"/>
        <v>6329.1</v>
      </c>
      <c r="U469" s="15">
        <f>T469/INPUTS!$B$7*1000</f>
        <v>7911375</v>
      </c>
      <c r="V469" s="15">
        <f>T469*INPUTS!$B$6</f>
        <v>19999.956</v>
      </c>
      <c r="W469" s="54" t="s">
        <v>396</v>
      </c>
      <c r="X469" s="54" t="s">
        <v>396</v>
      </c>
      <c r="Y469" s="67">
        <f>IFERROR(VLOOKUP(E469,INPUTS!$A$44:$B$103,2,0),0)</f>
        <v>0.02</v>
      </c>
      <c r="Z469" s="15">
        <f t="shared" si="139"/>
        <v>126.582</v>
      </c>
      <c r="AA469" s="20">
        <f>IFERROR(VLOOKUP(E469,INPUTS!$A$44:$C$103,3,0),SCENARIOS!$J$26)</f>
        <v>0.06</v>
      </c>
      <c r="AB469" s="15">
        <f t="shared" si="146"/>
        <v>440.229692619128</v>
      </c>
      <c r="AC469" s="20">
        <f>IFERROR(VLOOKUP($E469,INPUTS!$A$44:$G$103,4,0),SCENARIOS!$K$26)</f>
        <v>0.15</v>
      </c>
      <c r="AD469" s="15">
        <f t="shared" si="146"/>
        <v>1275.86717347603</v>
      </c>
      <c r="AE469" s="20">
        <f>IFERROR(VLOOKUP($E469,INPUTS!$A$44:$G$103,5,0),SCENARIOS!$L$26)</f>
        <v>0.3</v>
      </c>
      <c r="AF469" s="15">
        <f t="shared" si="146"/>
        <v>2958.15947292237</v>
      </c>
      <c r="AG469" s="20">
        <f>IFERROR(VLOOKUP($E469,INPUTS!$A$44:$G$103,6,0),SCENARIOS!$M$26)</f>
        <v>0.4</v>
      </c>
      <c r="AH469" s="15">
        <f t="shared" si="141"/>
        <v>4572.42344613847</v>
      </c>
      <c r="AI469" s="20">
        <f>IFERROR(VLOOKUP($E469,INPUTS!$A$44:$G$103,7,0),SCENARIOS!$N$26)</f>
        <v>0.5</v>
      </c>
      <c r="AJ469" s="15">
        <f t="shared" si="142"/>
        <v>6625.86494728724</v>
      </c>
      <c r="AL469" t="str">
        <f t="shared" si="144"/>
        <v>Y</v>
      </c>
      <c r="AM469" s="21">
        <f t="shared" si="145"/>
        <v>13251.7298945745</v>
      </c>
    </row>
    <row r="470" ht="15" customHeight="1" spans="1:39">
      <c r="A470" s="6" t="s">
        <v>1438</v>
      </c>
      <c r="B470" s="52" t="s">
        <v>589</v>
      </c>
      <c r="C470" s="52" t="s">
        <v>590</v>
      </c>
      <c r="D470" s="52" t="s">
        <v>929</v>
      </c>
      <c r="E470" s="10" t="s">
        <v>214</v>
      </c>
      <c r="F470" s="52" t="s">
        <v>591</v>
      </c>
      <c r="G470" s="52" t="s">
        <v>165</v>
      </c>
      <c r="H470" s="52" t="s">
        <v>245</v>
      </c>
      <c r="I470" s="52" t="s">
        <v>930</v>
      </c>
      <c r="J470" s="52" t="s">
        <v>169</v>
      </c>
      <c r="K470" s="52" t="s">
        <v>931</v>
      </c>
      <c r="L470" s="53" t="s">
        <v>291</v>
      </c>
      <c r="M470" s="13">
        <v>288</v>
      </c>
      <c r="N470" s="14">
        <f t="shared" si="143"/>
        <v>0.789041095890411</v>
      </c>
      <c r="O470" s="15">
        <v>5900</v>
      </c>
      <c r="P470" s="15">
        <f t="shared" si="135"/>
        <v>1699200</v>
      </c>
      <c r="Q470" s="16">
        <f>IFERROR(VLOOKUP(G470,SCENARIOS!$A$13:$E$18,5,0),0.025)</f>
        <v>0.03</v>
      </c>
      <c r="R470" s="52">
        <f>IFERROR(VLOOKUP(L470,INPUTS!$A$107:$B$120,2,0),0.0082)</f>
        <v>0.0079</v>
      </c>
      <c r="S470" s="52">
        <f t="shared" si="136"/>
        <v>46.61</v>
      </c>
      <c r="T470" s="15">
        <f t="shared" si="137"/>
        <v>13423.68</v>
      </c>
      <c r="U470" s="15">
        <f>T470/INPUTS!$B$7*1000</f>
        <v>16779600</v>
      </c>
      <c r="V470" s="15">
        <f>T470*INPUTS!$B$6</f>
        <v>42418.8288</v>
      </c>
      <c r="W470" s="54" t="s">
        <v>396</v>
      </c>
      <c r="X470" s="54" t="s">
        <v>396</v>
      </c>
      <c r="Y470" s="67">
        <f>IFERROR(VLOOKUP(E470,INPUTS!$A$44:$B$103,2,0),0)</f>
        <v>0.02</v>
      </c>
      <c r="Z470" s="15">
        <f t="shared" si="139"/>
        <v>268.4736</v>
      </c>
      <c r="AA470" s="20">
        <f>IFERROR(VLOOKUP(E470,INPUTS!$A$44:$C$103,3,0),SCENARIOS!$J$26)</f>
        <v>0.06</v>
      </c>
      <c r="AB470" s="15">
        <f t="shared" si="146"/>
        <v>933.703452341965</v>
      </c>
      <c r="AC470" s="20">
        <f>IFERROR(VLOOKUP($E470,INPUTS!$A$44:$G$103,4,0),SCENARIOS!$K$26)</f>
        <v>0.15</v>
      </c>
      <c r="AD470" s="15">
        <f t="shared" si="146"/>
        <v>2706.04551346112</v>
      </c>
      <c r="AE470" s="20">
        <f>IFERROR(VLOOKUP($E470,INPUTS!$A$44:$G$103,5,0),SCENARIOS!$L$26)</f>
        <v>0.3</v>
      </c>
      <c r="AF470" s="15">
        <f t="shared" si="146"/>
        <v>6274.09681526261</v>
      </c>
      <c r="AG470" s="20">
        <f>IFERROR(VLOOKUP($E470,INPUTS!$A$44:$G$103,6,0),SCENARIOS!$M$26)</f>
        <v>0.4</v>
      </c>
      <c r="AH470" s="15">
        <f t="shared" si="141"/>
        <v>9697.86370344285</v>
      </c>
      <c r="AI470" s="20">
        <f>IFERROR(VLOOKUP($E470,INPUTS!$A$44:$G$103,7,0),SCENARIOS!$N$26)</f>
        <v>0.5</v>
      </c>
      <c r="AJ470" s="15">
        <f t="shared" si="142"/>
        <v>14053.1024593703</v>
      </c>
      <c r="AL470" t="str">
        <f t="shared" si="144"/>
        <v>N</v>
      </c>
      <c r="AM470" s="21">
        <f t="shared" si="145"/>
        <v>28106.2049187407</v>
      </c>
    </row>
    <row r="471" ht="15" customHeight="1" spans="1:39">
      <c r="A471" s="24" t="s">
        <v>1439</v>
      </c>
      <c r="B471" s="52" t="s">
        <v>589</v>
      </c>
      <c r="C471" s="52" t="s">
        <v>590</v>
      </c>
      <c r="D471" s="52" t="s">
        <v>929</v>
      </c>
      <c r="E471" s="10" t="s">
        <v>214</v>
      </c>
      <c r="F471" s="52" t="s">
        <v>591</v>
      </c>
      <c r="G471" s="52" t="s">
        <v>165</v>
      </c>
      <c r="H471" s="52" t="s">
        <v>248</v>
      </c>
      <c r="I471" s="52" t="s">
        <v>930</v>
      </c>
      <c r="J471" s="52" t="s">
        <v>169</v>
      </c>
      <c r="K471" s="52" t="s">
        <v>931</v>
      </c>
      <c r="L471" s="53" t="s">
        <v>291</v>
      </c>
      <c r="M471" s="13">
        <v>144</v>
      </c>
      <c r="N471" s="14">
        <f t="shared" si="143"/>
        <v>0.394520547945205</v>
      </c>
      <c r="O471" s="15">
        <v>8700</v>
      </c>
      <c r="P471" s="15">
        <f t="shared" si="135"/>
        <v>1252800</v>
      </c>
      <c r="Q471" s="16">
        <f>IFERROR(VLOOKUP(G471,SCENARIOS!$A$13:$E$18,5,0),0.025)</f>
        <v>0.03</v>
      </c>
      <c r="R471" s="52">
        <f>IFERROR(VLOOKUP(L471,INPUTS!$A$107:$B$120,2,0),0.0082)</f>
        <v>0.0079</v>
      </c>
      <c r="S471" s="52">
        <f t="shared" si="136"/>
        <v>68.73</v>
      </c>
      <c r="T471" s="15">
        <f t="shared" si="137"/>
        <v>9897.12</v>
      </c>
      <c r="U471" s="15">
        <f>T471/INPUTS!$B$7*1000</f>
        <v>12371400</v>
      </c>
      <c r="V471" s="15">
        <f>T471*INPUTS!$B$6</f>
        <v>31274.8992</v>
      </c>
      <c r="W471" s="54" t="s">
        <v>396</v>
      </c>
      <c r="X471" s="54" t="s">
        <v>396</v>
      </c>
      <c r="Y471" s="67">
        <f>IFERROR(VLOOKUP(E471,INPUTS!$A$44:$B$103,2,0),0)</f>
        <v>0.02</v>
      </c>
      <c r="Z471" s="15">
        <f t="shared" si="139"/>
        <v>197.9424</v>
      </c>
      <c r="AA471" s="20">
        <f>IFERROR(VLOOKUP(E471,INPUTS!$A$44:$C$103,3,0),SCENARIOS!$J$26)</f>
        <v>0.06</v>
      </c>
      <c r="AB471" s="15">
        <f t="shared" si="146"/>
        <v>688.408477574161</v>
      </c>
      <c r="AC471" s="20">
        <f>IFERROR(VLOOKUP($E471,INPUTS!$A$44:$G$103,4,0),SCENARIOS!$K$26)</f>
        <v>0.15</v>
      </c>
      <c r="AD471" s="15">
        <f t="shared" si="146"/>
        <v>1995.13525145014</v>
      </c>
      <c r="AE471" s="20">
        <f>IFERROR(VLOOKUP($E471,INPUTS!$A$44:$G$103,5,0),SCENARIOS!$L$26)</f>
        <v>0.3</v>
      </c>
      <c r="AF471" s="15">
        <f t="shared" si="146"/>
        <v>4625.81714345633</v>
      </c>
      <c r="AG471" s="20">
        <f>IFERROR(VLOOKUP($E471,INPUTS!$A$44:$G$103,6,0),SCENARIOS!$M$26)</f>
        <v>0.4</v>
      </c>
      <c r="AH471" s="15">
        <f t="shared" si="141"/>
        <v>7150.11984914854</v>
      </c>
      <c r="AI471" s="20">
        <f>IFERROR(VLOOKUP($E471,INPUTS!$A$44:$G$103,7,0),SCENARIOS!$N$26)</f>
        <v>0.5</v>
      </c>
      <c r="AJ471" s="15">
        <f t="shared" si="142"/>
        <v>10361.1857115697</v>
      </c>
      <c r="AL471" t="str">
        <f t="shared" si="144"/>
        <v>N</v>
      </c>
      <c r="AM471" s="21">
        <f t="shared" si="145"/>
        <v>20722.3714231393</v>
      </c>
    </row>
    <row r="472" ht="15" customHeight="1" spans="1:39">
      <c r="A472" s="6" t="s">
        <v>1440</v>
      </c>
      <c r="B472" s="52" t="s">
        <v>589</v>
      </c>
      <c r="C472" s="52" t="s">
        <v>590</v>
      </c>
      <c r="D472" s="52" t="s">
        <v>929</v>
      </c>
      <c r="E472" s="10" t="s">
        <v>214</v>
      </c>
      <c r="F472" s="52" t="s">
        <v>591</v>
      </c>
      <c r="G472" s="52" t="s">
        <v>165</v>
      </c>
      <c r="H472" s="52" t="s">
        <v>252</v>
      </c>
      <c r="I472" s="52" t="s">
        <v>930</v>
      </c>
      <c r="J472" s="52" t="s">
        <v>169</v>
      </c>
      <c r="K472" s="52" t="s">
        <v>931</v>
      </c>
      <c r="L472" s="53" t="s">
        <v>291</v>
      </c>
      <c r="M472" s="13">
        <v>144</v>
      </c>
      <c r="N472" s="14">
        <f t="shared" si="143"/>
        <v>0.394520547945205</v>
      </c>
      <c r="O472" s="15">
        <v>8700</v>
      </c>
      <c r="P472" s="15">
        <f t="shared" si="135"/>
        <v>1252800</v>
      </c>
      <c r="Q472" s="16">
        <f>IFERROR(VLOOKUP(G472,SCENARIOS!$A$13:$E$18,5,0),0.025)</f>
        <v>0.03</v>
      </c>
      <c r="R472" s="52">
        <f>IFERROR(VLOOKUP(L472,INPUTS!$A$107:$B$120,2,0),0.0082)</f>
        <v>0.0079</v>
      </c>
      <c r="S472" s="52">
        <f t="shared" si="136"/>
        <v>68.73</v>
      </c>
      <c r="T472" s="15">
        <f t="shared" si="137"/>
        <v>9897.12</v>
      </c>
      <c r="U472" s="15">
        <f>T472/INPUTS!$B$7*1000</f>
        <v>12371400</v>
      </c>
      <c r="V472" s="15">
        <f>T472*INPUTS!$B$6</f>
        <v>31274.8992</v>
      </c>
      <c r="W472" s="54" t="s">
        <v>396</v>
      </c>
      <c r="X472" s="54" t="s">
        <v>396</v>
      </c>
      <c r="Y472" s="67">
        <f>IFERROR(VLOOKUP(E472,INPUTS!$A$44:$B$103,2,0),0)</f>
        <v>0.02</v>
      </c>
      <c r="Z472" s="15">
        <f t="shared" si="139"/>
        <v>197.9424</v>
      </c>
      <c r="AA472" s="20">
        <f>IFERROR(VLOOKUP(E472,INPUTS!$A$44:$C$103,3,0),SCENARIOS!$J$26)</f>
        <v>0.06</v>
      </c>
      <c r="AB472" s="15">
        <f t="shared" si="146"/>
        <v>688.408477574161</v>
      </c>
      <c r="AC472" s="20">
        <f>IFERROR(VLOOKUP($E472,INPUTS!$A$44:$G$103,4,0),SCENARIOS!$K$26)</f>
        <v>0.15</v>
      </c>
      <c r="AD472" s="15">
        <f t="shared" si="146"/>
        <v>1995.13525145014</v>
      </c>
      <c r="AE472" s="20">
        <f>IFERROR(VLOOKUP($E472,INPUTS!$A$44:$G$103,5,0),SCENARIOS!$L$26)</f>
        <v>0.3</v>
      </c>
      <c r="AF472" s="15">
        <f t="shared" si="146"/>
        <v>4625.81714345633</v>
      </c>
      <c r="AG472" s="20">
        <f>IFERROR(VLOOKUP($E472,INPUTS!$A$44:$G$103,6,0),SCENARIOS!$M$26)</f>
        <v>0.4</v>
      </c>
      <c r="AH472" s="15">
        <f t="shared" si="141"/>
        <v>7150.11984914854</v>
      </c>
      <c r="AI472" s="20">
        <f>IFERROR(VLOOKUP($E472,INPUTS!$A$44:$G$103,7,0),SCENARIOS!$N$26)</f>
        <v>0.5</v>
      </c>
      <c r="AJ472" s="15">
        <f t="shared" si="142"/>
        <v>10361.1857115697</v>
      </c>
      <c r="AL472" t="str">
        <f t="shared" si="144"/>
        <v>N</v>
      </c>
      <c r="AM472" s="21">
        <f t="shared" si="145"/>
        <v>20722.3714231393</v>
      </c>
    </row>
    <row r="473" ht="15" customHeight="1" spans="1:39">
      <c r="A473" s="24" t="s">
        <v>1441</v>
      </c>
      <c r="B473" s="52" t="s">
        <v>589</v>
      </c>
      <c r="C473" s="52" t="s">
        <v>590</v>
      </c>
      <c r="D473" s="52" t="s">
        <v>929</v>
      </c>
      <c r="E473" s="10" t="s">
        <v>214</v>
      </c>
      <c r="F473" s="52" t="s">
        <v>591</v>
      </c>
      <c r="G473" s="52" t="s">
        <v>165</v>
      </c>
      <c r="H473" s="52" t="s">
        <v>249</v>
      </c>
      <c r="I473" s="52" t="s">
        <v>930</v>
      </c>
      <c r="J473" s="52" t="s">
        <v>169</v>
      </c>
      <c r="K473" s="52" t="s">
        <v>931</v>
      </c>
      <c r="L473" s="53" t="s">
        <v>291</v>
      </c>
      <c r="M473" s="13">
        <v>144</v>
      </c>
      <c r="N473" s="14">
        <f t="shared" si="143"/>
        <v>0.394520547945205</v>
      </c>
      <c r="O473" s="15">
        <v>7700</v>
      </c>
      <c r="P473" s="15">
        <f t="shared" si="135"/>
        <v>1108800</v>
      </c>
      <c r="Q473" s="16">
        <f>IFERROR(VLOOKUP(G473,SCENARIOS!$A$13:$E$18,5,0),0.025)</f>
        <v>0.03</v>
      </c>
      <c r="R473" s="52">
        <f>IFERROR(VLOOKUP(L473,INPUTS!$A$107:$B$120,2,0),0.0082)</f>
        <v>0.0079</v>
      </c>
      <c r="S473" s="52">
        <f t="shared" si="136"/>
        <v>60.83</v>
      </c>
      <c r="T473" s="15">
        <f t="shared" si="137"/>
        <v>8759.52</v>
      </c>
      <c r="U473" s="15">
        <f>T473/INPUTS!$B$7*1000</f>
        <v>10949400</v>
      </c>
      <c r="V473" s="15">
        <f>T473*INPUTS!$B$6</f>
        <v>27680.0832</v>
      </c>
      <c r="W473" s="54" t="s">
        <v>396</v>
      </c>
      <c r="X473" s="54" t="s">
        <v>396</v>
      </c>
      <c r="Y473" s="67">
        <f>IFERROR(VLOOKUP(E473,INPUTS!$A$44:$B$103,2,0),0)</f>
        <v>0.02</v>
      </c>
      <c r="Z473" s="15">
        <f t="shared" si="139"/>
        <v>175.1904</v>
      </c>
      <c r="AA473" s="20">
        <f>IFERROR(VLOOKUP(E473,INPUTS!$A$44:$C$103,3,0),SCENARIOS!$J$26)</f>
        <v>0.06</v>
      </c>
      <c r="AB473" s="15">
        <f t="shared" si="146"/>
        <v>609.28106635874</v>
      </c>
      <c r="AC473" s="20">
        <f>IFERROR(VLOOKUP($E473,INPUTS!$A$44:$G$103,4,0),SCENARIOS!$K$26)</f>
        <v>0.15</v>
      </c>
      <c r="AD473" s="15">
        <f t="shared" si="146"/>
        <v>1765.80936047886</v>
      </c>
      <c r="AE473" s="20">
        <f>IFERROR(VLOOKUP($E473,INPUTS!$A$44:$G$103,5,0),SCENARIOS!$L$26)</f>
        <v>0.3</v>
      </c>
      <c r="AF473" s="15">
        <f t="shared" si="146"/>
        <v>4094.11402351882</v>
      </c>
      <c r="AG473" s="20">
        <f>IFERROR(VLOOKUP($E473,INPUTS!$A$44:$G$103,6,0),SCENARIOS!$M$26)</f>
        <v>0.4</v>
      </c>
      <c r="AH473" s="15">
        <f t="shared" si="141"/>
        <v>6328.26699292457</v>
      </c>
      <c r="AI473" s="20">
        <f>IFERROR(VLOOKUP($E473,INPUTS!$A$44:$G$103,7,0),SCENARIOS!$N$26)</f>
        <v>0.5</v>
      </c>
      <c r="AJ473" s="15">
        <f t="shared" si="142"/>
        <v>9170.24482518234</v>
      </c>
      <c r="AL473" t="str">
        <f t="shared" si="144"/>
        <v>N</v>
      </c>
      <c r="AM473" s="21">
        <f t="shared" si="145"/>
        <v>18340.4896503647</v>
      </c>
    </row>
    <row r="474" ht="15" customHeight="1" spans="1:39">
      <c r="A474" s="6" t="s">
        <v>1442</v>
      </c>
      <c r="B474" s="52" t="s">
        <v>589</v>
      </c>
      <c r="C474" s="52" t="s">
        <v>590</v>
      </c>
      <c r="D474" s="52" t="s">
        <v>929</v>
      </c>
      <c r="E474" s="10" t="s">
        <v>214</v>
      </c>
      <c r="F474" s="52" t="s">
        <v>591</v>
      </c>
      <c r="G474" s="52" t="s">
        <v>165</v>
      </c>
      <c r="H474" s="52" t="s">
        <v>254</v>
      </c>
      <c r="I474" s="52" t="s">
        <v>930</v>
      </c>
      <c r="J474" s="52" t="s">
        <v>169</v>
      </c>
      <c r="K474" s="52" t="s">
        <v>931</v>
      </c>
      <c r="L474" s="53" t="s">
        <v>291</v>
      </c>
      <c r="M474" s="13">
        <v>144</v>
      </c>
      <c r="N474" s="14">
        <f t="shared" si="143"/>
        <v>0.394520547945205</v>
      </c>
      <c r="O474" s="15">
        <v>5500</v>
      </c>
      <c r="P474" s="15">
        <f t="shared" si="135"/>
        <v>792000</v>
      </c>
      <c r="Q474" s="16">
        <f>IFERROR(VLOOKUP(G474,SCENARIOS!$A$13:$E$18,5,0),0.025)</f>
        <v>0.03</v>
      </c>
      <c r="R474" s="52">
        <f>IFERROR(VLOOKUP(L474,INPUTS!$A$107:$B$120,2,0),0.0082)</f>
        <v>0.0079</v>
      </c>
      <c r="S474" s="52">
        <f t="shared" si="136"/>
        <v>43.45</v>
      </c>
      <c r="T474" s="15">
        <f t="shared" si="137"/>
        <v>6256.8</v>
      </c>
      <c r="U474" s="15">
        <f>T474/INPUTS!$B$7*1000</f>
        <v>7821000</v>
      </c>
      <c r="V474" s="15">
        <f>T474*INPUTS!$B$6</f>
        <v>19771.488</v>
      </c>
      <c r="W474" s="54" t="s">
        <v>396</v>
      </c>
      <c r="X474" s="54" t="s">
        <v>396</v>
      </c>
      <c r="Y474" s="67">
        <f>IFERROR(VLOOKUP(E474,INPUTS!$A$44:$B$103,2,0),0)</f>
        <v>0.02</v>
      </c>
      <c r="Z474" s="15">
        <f t="shared" si="139"/>
        <v>125.136</v>
      </c>
      <c r="AA474" s="20">
        <f>IFERROR(VLOOKUP(E474,INPUTS!$A$44:$C$103,3,0),SCENARIOS!$J$26)</f>
        <v>0.06</v>
      </c>
      <c r="AB474" s="15">
        <f t="shared" si="146"/>
        <v>435.200761684814</v>
      </c>
      <c r="AC474" s="20">
        <f>IFERROR(VLOOKUP($E474,INPUTS!$A$44:$G$103,4,0),SCENARIOS!$K$26)</f>
        <v>0.15</v>
      </c>
      <c r="AD474" s="15">
        <f t="shared" si="146"/>
        <v>1261.29240034205</v>
      </c>
      <c r="AE474" s="20">
        <f>IFERROR(VLOOKUP($E474,INPUTS!$A$44:$G$103,5,0),SCENARIOS!$L$26)</f>
        <v>0.3</v>
      </c>
      <c r="AF474" s="15">
        <f t="shared" si="146"/>
        <v>2924.3671596563</v>
      </c>
      <c r="AG474" s="20">
        <f>IFERROR(VLOOKUP($E474,INPUTS!$A$44:$G$103,6,0),SCENARIOS!$M$26)</f>
        <v>0.4</v>
      </c>
      <c r="AH474" s="15">
        <f t="shared" si="141"/>
        <v>4520.19070923183</v>
      </c>
      <c r="AI474" s="20">
        <f>IFERROR(VLOOKUP($E474,INPUTS!$A$44:$G$103,7,0),SCENARIOS!$N$26)</f>
        <v>0.5</v>
      </c>
      <c r="AJ474" s="15">
        <f t="shared" si="142"/>
        <v>6550.17487513024</v>
      </c>
      <c r="AL474" t="str">
        <f t="shared" si="144"/>
        <v>N</v>
      </c>
      <c r="AM474" s="21">
        <f t="shared" si="145"/>
        <v>13100.3497502605</v>
      </c>
    </row>
    <row r="475" ht="15" customHeight="1" spans="1:39">
      <c r="A475" s="24" t="s">
        <v>1443</v>
      </c>
      <c r="B475" s="52" t="s">
        <v>589</v>
      </c>
      <c r="C475" s="52" t="s">
        <v>590</v>
      </c>
      <c r="D475" s="52" t="s">
        <v>929</v>
      </c>
      <c r="E475" s="10" t="s">
        <v>214</v>
      </c>
      <c r="F475" s="52" t="s">
        <v>591</v>
      </c>
      <c r="G475" s="52" t="s">
        <v>165</v>
      </c>
      <c r="H475" s="52" t="s">
        <v>251</v>
      </c>
      <c r="I475" s="52" t="s">
        <v>930</v>
      </c>
      <c r="J475" s="52" t="s">
        <v>169</v>
      </c>
      <c r="K475" s="52" t="s">
        <v>931</v>
      </c>
      <c r="L475" s="53" t="s">
        <v>291</v>
      </c>
      <c r="M475" s="13">
        <v>144</v>
      </c>
      <c r="N475" s="14">
        <f t="shared" si="143"/>
        <v>0.394520547945205</v>
      </c>
      <c r="O475" s="15">
        <v>8200</v>
      </c>
      <c r="P475" s="15">
        <f t="shared" si="135"/>
        <v>1180800</v>
      </c>
      <c r="Q475" s="16">
        <f>IFERROR(VLOOKUP(G475,SCENARIOS!$A$13:$E$18,5,0),0.025)</f>
        <v>0.03</v>
      </c>
      <c r="R475" s="52">
        <f>IFERROR(VLOOKUP(L475,INPUTS!$A$107:$B$120,2,0),0.0082)</f>
        <v>0.0079</v>
      </c>
      <c r="S475" s="52">
        <f t="shared" si="136"/>
        <v>64.78</v>
      </c>
      <c r="T475" s="15">
        <f t="shared" si="137"/>
        <v>9328.32</v>
      </c>
      <c r="U475" s="15">
        <f>T475/INPUTS!$B$7*1000</f>
        <v>11660400</v>
      </c>
      <c r="V475" s="15">
        <f>T475*INPUTS!$B$6</f>
        <v>29477.4912</v>
      </c>
      <c r="W475" s="54" t="s">
        <v>396</v>
      </c>
      <c r="X475" s="54" t="s">
        <v>396</v>
      </c>
      <c r="Y475" s="67">
        <f>IFERROR(VLOOKUP(E475,INPUTS!$A$44:$B$103,2,0),0)</f>
        <v>0.02</v>
      </c>
      <c r="Z475" s="15">
        <f t="shared" si="139"/>
        <v>186.5664</v>
      </c>
      <c r="AA475" s="20">
        <f>IFERROR(VLOOKUP(E475,INPUTS!$A$44:$C$103,3,0),SCENARIOS!$J$26)</f>
        <v>0.06</v>
      </c>
      <c r="AB475" s="15">
        <f t="shared" si="146"/>
        <v>648.84477196645</v>
      </c>
      <c r="AC475" s="20">
        <f>IFERROR(VLOOKUP($E475,INPUTS!$A$44:$G$103,4,0),SCENARIOS!$K$26)</f>
        <v>0.15</v>
      </c>
      <c r="AD475" s="15">
        <f t="shared" si="146"/>
        <v>1880.4723059645</v>
      </c>
      <c r="AE475" s="20">
        <f>IFERROR(VLOOKUP($E475,INPUTS!$A$44:$G$103,5,0),SCENARIOS!$L$26)</f>
        <v>0.3</v>
      </c>
      <c r="AF475" s="15">
        <f t="shared" si="146"/>
        <v>4359.96558348757</v>
      </c>
      <c r="AG475" s="20">
        <f>IFERROR(VLOOKUP($E475,INPUTS!$A$44:$G$103,6,0),SCENARIOS!$M$26)</f>
        <v>0.4</v>
      </c>
      <c r="AH475" s="15">
        <f t="shared" si="141"/>
        <v>6739.19342103655</v>
      </c>
      <c r="AI475" s="20">
        <f>IFERROR(VLOOKUP($E475,INPUTS!$A$44:$G$103,7,0),SCENARIOS!$N$26)</f>
        <v>0.5</v>
      </c>
      <c r="AJ475" s="15">
        <f t="shared" si="142"/>
        <v>9765.715268376</v>
      </c>
      <c r="AL475" t="str">
        <f t="shared" si="144"/>
        <v>N</v>
      </c>
      <c r="AM475" s="21">
        <f t="shared" si="145"/>
        <v>19531.430536752</v>
      </c>
    </row>
    <row r="476" ht="15" customHeight="1" spans="1:39">
      <c r="A476" s="6" t="s">
        <v>1444</v>
      </c>
      <c r="B476" s="52" t="s">
        <v>607</v>
      </c>
      <c r="C476" s="52" t="s">
        <v>608</v>
      </c>
      <c r="D476" s="52" t="s">
        <v>929</v>
      </c>
      <c r="E476" s="10" t="s">
        <v>207</v>
      </c>
      <c r="F476" s="52" t="s">
        <v>609</v>
      </c>
      <c r="G476" s="52" t="s">
        <v>165</v>
      </c>
      <c r="H476" s="52" t="s">
        <v>251</v>
      </c>
      <c r="I476" s="52" t="s">
        <v>930</v>
      </c>
      <c r="J476" s="52" t="s">
        <v>169</v>
      </c>
      <c r="K476" s="52" t="s">
        <v>931</v>
      </c>
      <c r="L476" s="53" t="s">
        <v>288</v>
      </c>
      <c r="M476" s="13">
        <v>322</v>
      </c>
      <c r="N476" s="14">
        <f t="shared" si="143"/>
        <v>0.882191780821918</v>
      </c>
      <c r="O476" s="15">
        <v>8700</v>
      </c>
      <c r="P476" s="15">
        <f t="shared" si="135"/>
        <v>2801400</v>
      </c>
      <c r="Q476" s="16">
        <f>IFERROR(VLOOKUP(G476,SCENARIOS!$A$13:$E$18,5,0),0.025)</f>
        <v>0.03</v>
      </c>
      <c r="R476" s="52">
        <f>IFERROR(VLOOKUP(L476,INPUTS!$A$107:$B$120,2,0),0.0082)</f>
        <v>0.0085</v>
      </c>
      <c r="S476" s="52">
        <f t="shared" si="136"/>
        <v>73.95</v>
      </c>
      <c r="T476" s="15">
        <f t="shared" si="137"/>
        <v>23811.9</v>
      </c>
      <c r="U476" s="15">
        <f>T476/INPUTS!$B$7*1000</f>
        <v>29764875</v>
      </c>
      <c r="V476" s="15">
        <f>T476*INPUTS!$B$6</f>
        <v>75245.604</v>
      </c>
      <c r="W476" s="54" t="s">
        <v>396</v>
      </c>
      <c r="X476" s="54" t="s">
        <v>396</v>
      </c>
      <c r="Y476" s="67">
        <f>IFERROR(VLOOKUP(E476,INPUTS!$A$44:$B$103,2,0),0)</f>
        <v>0.02</v>
      </c>
      <c r="Z476" s="15">
        <f t="shared" si="139"/>
        <v>476.238</v>
      </c>
      <c r="AA476" s="20">
        <f>IFERROR(VLOOKUP(E476,INPUTS!$A$44:$C$103,3,0),SCENARIOS!$J$26)</f>
        <v>0.06</v>
      </c>
      <c r="AB476" s="15">
        <f t="shared" si="146"/>
        <v>1656.27109978945</v>
      </c>
      <c r="AC476" s="20">
        <f>IFERROR(VLOOKUP($E476,INPUTS!$A$44:$G$103,4,0),SCENARIOS!$K$26)</f>
        <v>0.15</v>
      </c>
      <c r="AD476" s="15">
        <f t="shared" si="146"/>
        <v>4800.18036499564</v>
      </c>
      <c r="AE476" s="20">
        <f>IFERROR(VLOOKUP($E476,INPUTS!$A$44:$G$103,5,0),SCENARIOS!$L$26)</f>
        <v>0.3</v>
      </c>
      <c r="AF476" s="15">
        <f t="shared" si="146"/>
        <v>11129.4492982067</v>
      </c>
      <c r="AG476" s="20">
        <f>IFERROR(VLOOKUP($E476,INPUTS!$A$44:$G$103,6,0),SCENARIOS!$M$26)</f>
        <v>0.4</v>
      </c>
      <c r="AH476" s="15">
        <f t="shared" si="141"/>
        <v>17202.7760435298</v>
      </c>
      <c r="AI476" s="20">
        <f>IFERROR(VLOOKUP($E476,INPUTS!$A$44:$G$103,7,0),SCENARIOS!$N$26)</f>
        <v>0.5</v>
      </c>
      <c r="AJ476" s="15">
        <f t="shared" si="142"/>
        <v>24928.4153415666</v>
      </c>
      <c r="AL476" t="str">
        <f t="shared" si="144"/>
        <v>N</v>
      </c>
      <c r="AM476" s="21">
        <f t="shared" si="145"/>
        <v>49856.8306831332</v>
      </c>
    </row>
    <row r="477" ht="15" customHeight="1" spans="1:39">
      <c r="A477" s="24" t="s">
        <v>1445</v>
      </c>
      <c r="B477" s="52" t="s">
        <v>607</v>
      </c>
      <c r="C477" s="52" t="s">
        <v>608</v>
      </c>
      <c r="D477" s="52" t="s">
        <v>929</v>
      </c>
      <c r="E477" s="10" t="s">
        <v>207</v>
      </c>
      <c r="F477" s="52" t="s">
        <v>609</v>
      </c>
      <c r="G477" s="52" t="s">
        <v>165</v>
      </c>
      <c r="H477" s="52" t="s">
        <v>249</v>
      </c>
      <c r="I477" s="52" t="s">
        <v>930</v>
      </c>
      <c r="J477" s="52" t="s">
        <v>169</v>
      </c>
      <c r="K477" s="52" t="s">
        <v>931</v>
      </c>
      <c r="L477" s="53" t="s">
        <v>288</v>
      </c>
      <c r="M477" s="13">
        <v>214</v>
      </c>
      <c r="N477" s="14">
        <f t="shared" si="143"/>
        <v>0.586301369863014</v>
      </c>
      <c r="O477" s="15">
        <v>8300</v>
      </c>
      <c r="P477" s="15">
        <f t="shared" si="135"/>
        <v>1776200</v>
      </c>
      <c r="Q477" s="16">
        <f>IFERROR(VLOOKUP(G477,SCENARIOS!$A$13:$E$18,5,0),0.025)</f>
        <v>0.03</v>
      </c>
      <c r="R477" s="52">
        <f>IFERROR(VLOOKUP(L477,INPUTS!$A$107:$B$120,2,0),0.0082)</f>
        <v>0.0085</v>
      </c>
      <c r="S477" s="52">
        <f t="shared" si="136"/>
        <v>70.55</v>
      </c>
      <c r="T477" s="15">
        <f t="shared" si="137"/>
        <v>15097.7</v>
      </c>
      <c r="U477" s="15">
        <f>T477/INPUTS!$B$7*1000</f>
        <v>18872125</v>
      </c>
      <c r="V477" s="15">
        <f>T477*INPUTS!$B$6</f>
        <v>47708.732</v>
      </c>
      <c r="W477" s="54" t="s">
        <v>396</v>
      </c>
      <c r="X477" s="54" t="s">
        <v>396</v>
      </c>
      <c r="Y477" s="67">
        <f>IFERROR(VLOOKUP(E477,INPUTS!$A$44:$B$103,2,0),0)</f>
        <v>0.02</v>
      </c>
      <c r="Z477" s="15">
        <f t="shared" si="139"/>
        <v>301.954</v>
      </c>
      <c r="AA477" s="20">
        <f>IFERROR(VLOOKUP(E477,INPUTS!$A$44:$C$103,3,0),SCENARIOS!$J$26)</f>
        <v>0.06</v>
      </c>
      <c r="AB477" s="15">
        <f t="shared" si="146"/>
        <v>1050.14233149355</v>
      </c>
      <c r="AC477" s="20">
        <f>IFERROR(VLOOKUP($E477,INPUTS!$A$44:$G$103,4,0),SCENARIOS!$K$26)</f>
        <v>0.15</v>
      </c>
      <c r="AD477" s="15">
        <f t="shared" si="146"/>
        <v>3043.50694806356</v>
      </c>
      <c r="AE477" s="20">
        <f>IFERROR(VLOOKUP($E477,INPUTS!$A$44:$G$103,5,0),SCENARIOS!$L$26)</f>
        <v>0.3</v>
      </c>
      <c r="AF477" s="15">
        <f t="shared" si="146"/>
        <v>7056.51739968401</v>
      </c>
      <c r="AG477" s="20">
        <f>IFERROR(VLOOKUP($E477,INPUTS!$A$44:$G$103,6,0),SCENARIOS!$M$26)</f>
        <v>0.4</v>
      </c>
      <c r="AH477" s="15">
        <f t="shared" si="141"/>
        <v>10907.2502350674</v>
      </c>
      <c r="AI477" s="20">
        <f>IFERROR(VLOOKUP($E477,INPUTS!$A$44:$G$103,7,0),SCENARIOS!$N$26)</f>
        <v>0.5</v>
      </c>
      <c r="AJ477" s="15">
        <f t="shared" si="142"/>
        <v>15805.6155242702</v>
      </c>
      <c r="AL477" t="str">
        <f t="shared" si="144"/>
        <v>N</v>
      </c>
      <c r="AM477" s="21">
        <f t="shared" si="145"/>
        <v>31611.2310485404</v>
      </c>
    </row>
    <row r="478" ht="15" customHeight="1" spans="1:39">
      <c r="A478" s="6" t="s">
        <v>1446</v>
      </c>
      <c r="B478" s="52" t="s">
        <v>607</v>
      </c>
      <c r="C478" s="52" t="s">
        <v>608</v>
      </c>
      <c r="D478" s="52" t="s">
        <v>929</v>
      </c>
      <c r="E478" s="10" t="s">
        <v>207</v>
      </c>
      <c r="F478" s="52" t="s">
        <v>609</v>
      </c>
      <c r="G478" s="52" t="s">
        <v>165</v>
      </c>
      <c r="H478" s="52" t="s">
        <v>254</v>
      </c>
      <c r="I478" s="52" t="s">
        <v>930</v>
      </c>
      <c r="J478" s="52" t="s">
        <v>169</v>
      </c>
      <c r="K478" s="52" t="s">
        <v>931</v>
      </c>
      <c r="L478" s="53" t="s">
        <v>288</v>
      </c>
      <c r="M478" s="13">
        <v>214</v>
      </c>
      <c r="N478" s="14">
        <f t="shared" si="143"/>
        <v>0.586301369863014</v>
      </c>
      <c r="O478" s="15">
        <v>6700</v>
      </c>
      <c r="P478" s="15">
        <f t="shared" si="135"/>
        <v>1433800</v>
      </c>
      <c r="Q478" s="16">
        <f>IFERROR(VLOOKUP(G478,SCENARIOS!$A$13:$E$18,5,0),0.025)</f>
        <v>0.03</v>
      </c>
      <c r="R478" s="52">
        <f>IFERROR(VLOOKUP(L478,INPUTS!$A$107:$B$120,2,0),0.0082)</f>
        <v>0.0085</v>
      </c>
      <c r="S478" s="52">
        <f t="shared" si="136"/>
        <v>56.95</v>
      </c>
      <c r="T478" s="15">
        <f t="shared" si="137"/>
        <v>12187.3</v>
      </c>
      <c r="U478" s="15">
        <f>T478/INPUTS!$B$7*1000</f>
        <v>15234125</v>
      </c>
      <c r="V478" s="15">
        <f>T478*INPUTS!$B$6</f>
        <v>38511.868</v>
      </c>
      <c r="W478" s="54" t="s">
        <v>396</v>
      </c>
      <c r="X478" s="54" t="s">
        <v>396</v>
      </c>
      <c r="Y478" s="67">
        <f>IFERROR(VLOOKUP(E478,INPUTS!$A$44:$B$103,2,0),0)</f>
        <v>0.02</v>
      </c>
      <c r="Z478" s="15">
        <f t="shared" si="139"/>
        <v>243.746</v>
      </c>
      <c r="AA478" s="20">
        <f>IFERROR(VLOOKUP(E478,INPUTS!$A$44:$C$103,3,0),SCENARIOS!$J$26)</f>
        <v>0.06</v>
      </c>
      <c r="AB478" s="15">
        <f t="shared" si="146"/>
        <v>847.705255542983</v>
      </c>
      <c r="AC478" s="20">
        <f>IFERROR(VLOOKUP($E478,INPUTS!$A$44:$G$103,4,0),SCENARIOS!$K$26)</f>
        <v>0.15</v>
      </c>
      <c r="AD478" s="15">
        <f t="shared" si="146"/>
        <v>2456.80681349709</v>
      </c>
      <c r="AE478" s="20">
        <f>IFERROR(VLOOKUP($E478,INPUTS!$A$44:$G$103,5,0),SCENARIOS!$L$26)</f>
        <v>0.3</v>
      </c>
      <c r="AF478" s="15">
        <f t="shared" si="146"/>
        <v>5696.22488890155</v>
      </c>
      <c r="AG478" s="20">
        <f>IFERROR(VLOOKUP($E478,INPUTS!$A$44:$G$103,6,0),SCENARIOS!$M$26)</f>
        <v>0.4</v>
      </c>
      <c r="AH478" s="15">
        <f t="shared" si="141"/>
        <v>8804.64778011462</v>
      </c>
      <c r="AI478" s="20">
        <f>IFERROR(VLOOKUP($E478,INPUTS!$A$44:$G$103,7,0),SCENARIOS!$N$26)</f>
        <v>0.5</v>
      </c>
      <c r="AJ478" s="15">
        <f t="shared" si="142"/>
        <v>12758.7498810374</v>
      </c>
      <c r="AL478" t="str">
        <f t="shared" si="144"/>
        <v>N</v>
      </c>
      <c r="AM478" s="21">
        <f t="shared" si="145"/>
        <v>25517.4997620748</v>
      </c>
    </row>
    <row r="479" ht="15" customHeight="1" spans="1:39">
      <c r="A479" s="24" t="s">
        <v>1447</v>
      </c>
      <c r="B479" s="52" t="s">
        <v>607</v>
      </c>
      <c r="C479" s="52" t="s">
        <v>608</v>
      </c>
      <c r="D479" s="52" t="s">
        <v>929</v>
      </c>
      <c r="E479" s="10" t="s">
        <v>207</v>
      </c>
      <c r="F479" s="52" t="s">
        <v>609</v>
      </c>
      <c r="G479" s="52" t="s">
        <v>165</v>
      </c>
      <c r="H479" s="52" t="s">
        <v>615</v>
      </c>
      <c r="I479" s="52" t="s">
        <v>614</v>
      </c>
      <c r="J479" s="52" t="s">
        <v>169</v>
      </c>
      <c r="K479" s="52" t="s">
        <v>931</v>
      </c>
      <c r="L479" s="53" t="s">
        <v>288</v>
      </c>
      <c r="M479" s="13">
        <v>214</v>
      </c>
      <c r="N479" s="14">
        <f t="shared" si="143"/>
        <v>0.586301369863014</v>
      </c>
      <c r="O479" s="15">
        <v>7100</v>
      </c>
      <c r="P479" s="15">
        <f t="shared" si="135"/>
        <v>1519400</v>
      </c>
      <c r="Q479" s="16">
        <f>IFERROR(VLOOKUP(G479,SCENARIOS!$A$13:$E$18,5,0),0.025)</f>
        <v>0.03</v>
      </c>
      <c r="R479" s="52">
        <f>IFERROR(VLOOKUP(L479,INPUTS!$A$107:$B$120,2,0),0.0082)</f>
        <v>0.0085</v>
      </c>
      <c r="S479" s="52">
        <f t="shared" si="136"/>
        <v>60.35</v>
      </c>
      <c r="T479" s="15">
        <f t="shared" si="137"/>
        <v>12914.9</v>
      </c>
      <c r="U479" s="15">
        <f>T479/INPUTS!$B$7*1000</f>
        <v>16143625</v>
      </c>
      <c r="V479" s="15">
        <f>T479*INPUTS!$B$6</f>
        <v>40811.084</v>
      </c>
      <c r="W479" s="54" t="s">
        <v>396</v>
      </c>
      <c r="X479" s="54" t="s">
        <v>396</v>
      </c>
      <c r="Y479" s="67">
        <f>IFERROR(VLOOKUP(E479,INPUTS!$A$44:$B$103,2,0),0)</f>
        <v>0.02</v>
      </c>
      <c r="Z479" s="15">
        <f t="shared" si="139"/>
        <v>258.298</v>
      </c>
      <c r="AA479" s="20">
        <f>IFERROR(VLOOKUP(E479,INPUTS!$A$44:$C$103,3,0),SCENARIOS!$J$26)</f>
        <v>0.06</v>
      </c>
      <c r="AB479" s="15">
        <f t="shared" si="146"/>
        <v>898.314524530624</v>
      </c>
      <c r="AC479" s="20">
        <f>IFERROR(VLOOKUP($E479,INPUTS!$A$44:$G$103,4,0),SCENARIOS!$K$26)</f>
        <v>0.15</v>
      </c>
      <c r="AD479" s="15">
        <f t="shared" si="146"/>
        <v>2603.48184713871</v>
      </c>
      <c r="AE479" s="20">
        <f>IFERROR(VLOOKUP($E479,INPUTS!$A$44:$G$103,5,0),SCENARIOS!$L$26)</f>
        <v>0.3</v>
      </c>
      <c r="AF479" s="15">
        <f t="shared" si="146"/>
        <v>6036.29801659716</v>
      </c>
      <c r="AG479" s="20">
        <f>IFERROR(VLOOKUP($E479,INPUTS!$A$44:$G$103,6,0),SCENARIOS!$M$26)</f>
        <v>0.4</v>
      </c>
      <c r="AH479" s="15">
        <f t="shared" si="141"/>
        <v>9330.2983938528</v>
      </c>
      <c r="AI479" s="20">
        <f>IFERROR(VLOOKUP($E479,INPUTS!$A$44:$G$103,7,0),SCENARIOS!$N$26)</f>
        <v>0.5</v>
      </c>
      <c r="AJ479" s="15">
        <f t="shared" si="142"/>
        <v>13520.4662918456</v>
      </c>
      <c r="AL479" t="str">
        <f t="shared" si="144"/>
        <v>Y</v>
      </c>
      <c r="AM479" s="21">
        <f t="shared" si="145"/>
        <v>27040.9325836912</v>
      </c>
    </row>
    <row r="480" ht="15" customHeight="1" spans="1:39">
      <c r="A480" s="6" t="s">
        <v>1450</v>
      </c>
      <c r="B480" s="52" t="s">
        <v>607</v>
      </c>
      <c r="C480" s="52" t="s">
        <v>608</v>
      </c>
      <c r="D480" s="52" t="s">
        <v>929</v>
      </c>
      <c r="E480" s="10" t="s">
        <v>207</v>
      </c>
      <c r="F480" s="52" t="s">
        <v>609</v>
      </c>
      <c r="G480" s="52" t="s">
        <v>165</v>
      </c>
      <c r="H480" s="52" t="s">
        <v>702</v>
      </c>
      <c r="I480" s="52" t="s">
        <v>701</v>
      </c>
      <c r="J480" s="52" t="s">
        <v>181</v>
      </c>
      <c r="K480" s="52" t="s">
        <v>931</v>
      </c>
      <c r="L480" s="53" t="s">
        <v>291</v>
      </c>
      <c r="M480" s="13">
        <v>322</v>
      </c>
      <c r="N480" s="14">
        <f t="shared" si="143"/>
        <v>0.882191780821918</v>
      </c>
      <c r="O480" s="15">
        <v>11200</v>
      </c>
      <c r="P480" s="15">
        <f t="shared" si="135"/>
        <v>3606400</v>
      </c>
      <c r="Q480" s="16">
        <f>IFERROR(VLOOKUP(G480,SCENARIOS!$A$13:$E$18,5,0),0.025)</f>
        <v>0.03</v>
      </c>
      <c r="R480" s="52">
        <f>IFERROR(VLOOKUP(L480,INPUTS!$A$107:$B$120,2,0),0.0082)</f>
        <v>0.0079</v>
      </c>
      <c r="S480" s="52">
        <f t="shared" si="136"/>
        <v>88.48</v>
      </c>
      <c r="T480" s="15">
        <f t="shared" si="137"/>
        <v>28490.56</v>
      </c>
      <c r="U480" s="15">
        <f>T480/INPUTS!$B$7*1000</f>
        <v>35613200</v>
      </c>
      <c r="V480" s="15">
        <f>T480*INPUTS!$B$6</f>
        <v>90030.1696</v>
      </c>
      <c r="W480" s="54" t="s">
        <v>396</v>
      </c>
      <c r="X480" s="54" t="s">
        <v>396</v>
      </c>
      <c r="Y480" s="67">
        <f>IFERROR(VLOOKUP(E480,INPUTS!$A$44:$B$103,2,0),0)</f>
        <v>0.02</v>
      </c>
      <c r="Z480" s="15">
        <f t="shared" si="139"/>
        <v>569.8112</v>
      </c>
      <c r="AA480" s="20">
        <f>IFERROR(VLOOKUP(E480,INPUTS!$A$44:$C$103,3,0),SCENARIOS!$J$26)</f>
        <v>0.06</v>
      </c>
      <c r="AB480" s="15">
        <f t="shared" si="146"/>
        <v>1981.70205421732</v>
      </c>
      <c r="AC480" s="20">
        <f>IFERROR(VLOOKUP($E480,INPUTS!$A$44:$G$103,4,0),SCENARIOS!$K$26)</f>
        <v>0.15</v>
      </c>
      <c r="AD480" s="15">
        <f t="shared" si="146"/>
        <v>5743.33953610297</v>
      </c>
      <c r="AE480" s="20">
        <f>IFERROR(VLOOKUP($E480,INPUTS!$A$44:$G$103,5,0),SCENARIOS!$L$26)</f>
        <v>0.3</v>
      </c>
      <c r="AF480" s="15">
        <f t="shared" si="146"/>
        <v>13316.2092482127</v>
      </c>
      <c r="AG480" s="20">
        <f>IFERROR(VLOOKUP($E480,INPUTS!$A$44:$G$103,6,0),SCENARIOS!$M$26)</f>
        <v>0.4</v>
      </c>
      <c r="AH480" s="15">
        <f t="shared" si="141"/>
        <v>20582.8481992092</v>
      </c>
      <c r="AI480" s="20">
        <f>IFERROR(VLOOKUP($E480,INPUTS!$A$44:$G$103,7,0),SCENARIOS!$N$26)</f>
        <v>0.5</v>
      </c>
      <c r="AJ480" s="15">
        <f t="shared" si="142"/>
        <v>29826.4528657446</v>
      </c>
      <c r="AL480" t="str">
        <f t="shared" si="144"/>
        <v>N</v>
      </c>
      <c r="AM480" s="21">
        <f t="shared" si="145"/>
        <v>59652.9057314892</v>
      </c>
    </row>
    <row r="481" ht="15" customHeight="1" spans="1:39">
      <c r="A481" s="24" t="s">
        <v>1451</v>
      </c>
      <c r="B481" s="52" t="s">
        <v>607</v>
      </c>
      <c r="C481" s="52" t="s">
        <v>608</v>
      </c>
      <c r="D481" s="52" t="s">
        <v>929</v>
      </c>
      <c r="E481" s="10" t="s">
        <v>207</v>
      </c>
      <c r="F481" s="52" t="s">
        <v>609</v>
      </c>
      <c r="G481" s="52" t="s">
        <v>165</v>
      </c>
      <c r="H481" s="52" t="s">
        <v>452</v>
      </c>
      <c r="I481" s="52" t="s">
        <v>451</v>
      </c>
      <c r="J481" s="52" t="s">
        <v>181</v>
      </c>
      <c r="K481" s="52" t="s">
        <v>931</v>
      </c>
      <c r="L481" s="53" t="s">
        <v>291</v>
      </c>
      <c r="M481" s="13">
        <v>214</v>
      </c>
      <c r="N481" s="14">
        <f t="shared" si="143"/>
        <v>0.586301369863014</v>
      </c>
      <c r="O481" s="15">
        <v>9800</v>
      </c>
      <c r="P481" s="15">
        <f t="shared" si="135"/>
        <v>2097200</v>
      </c>
      <c r="Q481" s="16">
        <f>IFERROR(VLOOKUP(G481,SCENARIOS!$A$13:$E$18,5,0),0.025)</f>
        <v>0.03</v>
      </c>
      <c r="R481" s="52">
        <f>IFERROR(VLOOKUP(L481,INPUTS!$A$107:$B$120,2,0),0.0082)</f>
        <v>0.0079</v>
      </c>
      <c r="S481" s="52">
        <f t="shared" si="136"/>
        <v>77.42</v>
      </c>
      <c r="T481" s="15">
        <f t="shared" si="137"/>
        <v>16567.88</v>
      </c>
      <c r="U481" s="15">
        <f>T481/INPUTS!$B$7*1000</f>
        <v>20709850</v>
      </c>
      <c r="V481" s="15">
        <f>T481*INPUTS!$B$6</f>
        <v>52354.5008</v>
      </c>
      <c r="W481" s="54" t="s">
        <v>521</v>
      </c>
      <c r="X481" s="54" t="s">
        <v>396</v>
      </c>
      <c r="Y481" s="67">
        <f>IFERROR(VLOOKUP(E481,INPUTS!$A$44:$B$103,2,0),0)</f>
        <v>0.02</v>
      </c>
      <c r="Z481" s="15">
        <f t="shared" si="139"/>
        <v>331.3576</v>
      </c>
      <c r="AA481" s="20">
        <f>IFERROR(VLOOKUP(E481,INPUTS!$A$44:$C$103,3,0),SCENARIOS!$J$26)</f>
        <v>0.06</v>
      </c>
      <c r="AB481" s="15">
        <f t="shared" si="146"/>
        <v>1152.40282500681</v>
      </c>
      <c r="AC481" s="20">
        <f>IFERROR(VLOOKUP($E481,INPUTS!$A$44:$G$103,4,0),SCENARIOS!$K$26)</f>
        <v>0.15</v>
      </c>
      <c r="AD481" s="15">
        <f t="shared" si="146"/>
        <v>3339.87679545118</v>
      </c>
      <c r="AE481" s="20">
        <f>IFERROR(VLOOKUP($E481,INPUTS!$A$44:$G$103,5,0),SCENARIOS!$L$26)</f>
        <v>0.3</v>
      </c>
      <c r="AF481" s="15">
        <f t="shared" si="146"/>
        <v>7743.66516064544</v>
      </c>
      <c r="AG481" s="20">
        <f>IFERROR(VLOOKUP($E481,INPUTS!$A$44:$G$103,6,0),SCENARIOS!$M$26)</f>
        <v>0.4</v>
      </c>
      <c r="AH481" s="15">
        <f t="shared" si="141"/>
        <v>11969.3736810619</v>
      </c>
      <c r="AI481" s="20">
        <f>IFERROR(VLOOKUP($E481,INPUTS!$A$44:$G$103,7,0),SCENARIOS!$N$26)</f>
        <v>0.5</v>
      </c>
      <c r="AJ481" s="15">
        <f t="shared" si="142"/>
        <v>17344.7307425797</v>
      </c>
      <c r="AL481" t="str">
        <f t="shared" si="144"/>
        <v>N</v>
      </c>
      <c r="AM481" s="21">
        <f t="shared" si="145"/>
        <v>34689.4614851595</v>
      </c>
    </row>
    <row r="482" ht="15" customHeight="1" spans="1:39">
      <c r="A482" s="6" t="s">
        <v>1452</v>
      </c>
      <c r="B482" s="52" t="s">
        <v>607</v>
      </c>
      <c r="C482" s="52" t="s">
        <v>608</v>
      </c>
      <c r="D482" s="52" t="s">
        <v>929</v>
      </c>
      <c r="E482" s="10" t="s">
        <v>207</v>
      </c>
      <c r="F482" s="52" t="s">
        <v>609</v>
      </c>
      <c r="G482" s="52" t="s">
        <v>165</v>
      </c>
      <c r="H482" s="52" t="s">
        <v>242</v>
      </c>
      <c r="I482" s="52" t="s">
        <v>421</v>
      </c>
      <c r="J482" s="52" t="s">
        <v>173</v>
      </c>
      <c r="K482" s="52" t="s">
        <v>931</v>
      </c>
      <c r="L482" s="53" t="s">
        <v>291</v>
      </c>
      <c r="M482" s="13">
        <v>214</v>
      </c>
      <c r="N482" s="14">
        <f t="shared" si="143"/>
        <v>0.586301369863014</v>
      </c>
      <c r="O482" s="15">
        <v>10100</v>
      </c>
      <c r="P482" s="15">
        <f t="shared" si="135"/>
        <v>2161400</v>
      </c>
      <c r="Q482" s="16">
        <f>IFERROR(VLOOKUP(G482,SCENARIOS!$A$13:$E$18,5,0),0.025)</f>
        <v>0.03</v>
      </c>
      <c r="R482" s="52">
        <f>IFERROR(VLOOKUP(L482,INPUTS!$A$107:$B$120,2,0),0.0082)</f>
        <v>0.0079</v>
      </c>
      <c r="S482" s="52">
        <f t="shared" si="136"/>
        <v>79.79</v>
      </c>
      <c r="T482" s="15">
        <f t="shared" si="137"/>
        <v>17075.06</v>
      </c>
      <c r="U482" s="15">
        <f>T482/INPUTS!$B$7*1000</f>
        <v>21343825</v>
      </c>
      <c r="V482" s="15">
        <f>T482*INPUTS!$B$6</f>
        <v>53957.1896</v>
      </c>
      <c r="W482" s="54" t="s">
        <v>396</v>
      </c>
      <c r="X482" s="54" t="s">
        <v>396</v>
      </c>
      <c r="Y482" s="67">
        <f>IFERROR(VLOOKUP(E482,INPUTS!$A$44:$B$103,2,0),0)</f>
        <v>0.02</v>
      </c>
      <c r="Z482" s="15">
        <f t="shared" si="139"/>
        <v>341.5012</v>
      </c>
      <c r="AA482" s="20">
        <f>IFERROR(VLOOKUP(E482,INPUTS!$A$44:$C$103,3,0),SCENARIOS!$J$26)</f>
        <v>0.06</v>
      </c>
      <c r="AB482" s="15">
        <f t="shared" si="146"/>
        <v>1187.68046250702</v>
      </c>
      <c r="AC482" s="20">
        <f>IFERROR(VLOOKUP($E482,INPUTS!$A$44:$G$103,4,0),SCENARIOS!$K$26)</f>
        <v>0.15</v>
      </c>
      <c r="AD482" s="15">
        <f t="shared" si="146"/>
        <v>3442.11792184255</v>
      </c>
      <c r="AE482" s="20">
        <f>IFERROR(VLOOKUP($E482,INPUTS!$A$44:$G$103,5,0),SCENARIOS!$L$26)</f>
        <v>0.3</v>
      </c>
      <c r="AF482" s="15">
        <f t="shared" si="146"/>
        <v>7980.71613495091</v>
      </c>
      <c r="AG482" s="20">
        <f>IFERROR(VLOOKUP($E482,INPUTS!$A$44:$G$103,6,0),SCENARIOS!$M$26)</f>
        <v>0.4</v>
      </c>
      <c r="AH482" s="15">
        <f t="shared" si="141"/>
        <v>12335.7830794617</v>
      </c>
      <c r="AI482" s="20">
        <f>IFERROR(VLOOKUP($E482,INPUTS!$A$44:$G$103,7,0),SCENARIOS!$N$26)</f>
        <v>0.5</v>
      </c>
      <c r="AJ482" s="15">
        <f t="shared" si="142"/>
        <v>17875.6918877607</v>
      </c>
      <c r="AL482" t="str">
        <f t="shared" si="144"/>
        <v>N</v>
      </c>
      <c r="AM482" s="21">
        <f t="shared" si="145"/>
        <v>35751.3837755215</v>
      </c>
    </row>
    <row r="483" ht="15" customHeight="1" spans="1:39">
      <c r="A483" s="24" t="s">
        <v>1453</v>
      </c>
      <c r="B483" s="52" t="s">
        <v>607</v>
      </c>
      <c r="C483" s="52" t="s">
        <v>608</v>
      </c>
      <c r="D483" s="52" t="s">
        <v>929</v>
      </c>
      <c r="E483" s="10" t="s">
        <v>207</v>
      </c>
      <c r="F483" s="52" t="s">
        <v>609</v>
      </c>
      <c r="G483" s="52" t="s">
        <v>165</v>
      </c>
      <c r="H483" s="52" t="s">
        <v>440</v>
      </c>
      <c r="I483" s="52" t="s">
        <v>439</v>
      </c>
      <c r="J483" s="52" t="s">
        <v>177</v>
      </c>
      <c r="K483" s="52" t="s">
        <v>931</v>
      </c>
      <c r="L483" s="53" t="s">
        <v>291</v>
      </c>
      <c r="M483" s="13">
        <v>322</v>
      </c>
      <c r="N483" s="14">
        <f t="shared" si="143"/>
        <v>0.882191780821918</v>
      </c>
      <c r="O483" s="15">
        <v>4500</v>
      </c>
      <c r="P483" s="15">
        <f t="shared" si="135"/>
        <v>1449000</v>
      </c>
      <c r="Q483" s="16">
        <f>IFERROR(VLOOKUP(G483,SCENARIOS!$A$13:$E$18,5,0),0.025)</f>
        <v>0.03</v>
      </c>
      <c r="R483" s="52">
        <f>IFERROR(VLOOKUP(L483,INPUTS!$A$107:$B$120,2,0),0.0082)</f>
        <v>0.0079</v>
      </c>
      <c r="S483" s="52">
        <f t="shared" si="136"/>
        <v>35.55</v>
      </c>
      <c r="T483" s="15">
        <f t="shared" si="137"/>
        <v>11447.1</v>
      </c>
      <c r="U483" s="15">
        <f>T483/INPUTS!$B$7*1000</f>
        <v>14308875</v>
      </c>
      <c r="V483" s="15">
        <f>T483*INPUTS!$B$6</f>
        <v>36172.836</v>
      </c>
      <c r="W483" s="54" t="s">
        <v>396</v>
      </c>
      <c r="X483" s="54" t="s">
        <v>396</v>
      </c>
      <c r="Y483" s="67">
        <f>IFERROR(VLOOKUP(E483,INPUTS!$A$44:$B$103,2,0),0)</f>
        <v>0.02</v>
      </c>
      <c r="Z483" s="15">
        <f t="shared" si="139"/>
        <v>228.942</v>
      </c>
      <c r="AA483" s="20">
        <f>IFERROR(VLOOKUP(E483,INPUTS!$A$44:$C$103,3,0),SCENARIOS!$J$26)</f>
        <v>0.06</v>
      </c>
      <c r="AB483" s="15">
        <f t="shared" si="146"/>
        <v>796.219575355172</v>
      </c>
      <c r="AC483" s="20">
        <f>IFERROR(VLOOKUP($E483,INPUTS!$A$44:$G$103,4,0),SCENARIOS!$K$26)</f>
        <v>0.15</v>
      </c>
      <c r="AD483" s="15">
        <f t="shared" si="146"/>
        <v>2307.59177789851</v>
      </c>
      <c r="AE483" s="20">
        <f>IFERROR(VLOOKUP($E483,INPUTS!$A$44:$G$103,5,0),SCENARIOS!$L$26)</f>
        <v>0.3</v>
      </c>
      <c r="AF483" s="15">
        <f t="shared" si="146"/>
        <v>5350.26264437118</v>
      </c>
      <c r="AG483" s="20">
        <f>IFERROR(VLOOKUP($E483,INPUTS!$A$44:$G$103,6,0),SCENARIOS!$M$26)</f>
        <v>0.4</v>
      </c>
      <c r="AH483" s="15">
        <f t="shared" si="141"/>
        <v>8269.8943657537</v>
      </c>
      <c r="AI483" s="20">
        <f>IFERROR(VLOOKUP($E483,INPUTS!$A$44:$G$103,7,0),SCENARIOS!$N$26)</f>
        <v>0.5</v>
      </c>
      <c r="AJ483" s="15">
        <f t="shared" si="142"/>
        <v>11983.8426692724</v>
      </c>
      <c r="AL483" t="str">
        <f t="shared" si="144"/>
        <v>Y</v>
      </c>
      <c r="AM483" s="21">
        <f t="shared" si="145"/>
        <v>23967.6853385448</v>
      </c>
    </row>
    <row r="484" ht="15" customHeight="1" spans="1:39">
      <c r="A484" s="6" t="s">
        <v>1454</v>
      </c>
      <c r="B484" s="52" t="s">
        <v>607</v>
      </c>
      <c r="C484" s="52" t="s">
        <v>608</v>
      </c>
      <c r="D484" s="52" t="s">
        <v>929</v>
      </c>
      <c r="E484" s="10" t="s">
        <v>207</v>
      </c>
      <c r="F484" s="52" t="s">
        <v>609</v>
      </c>
      <c r="G484" s="52" t="s">
        <v>165</v>
      </c>
      <c r="H484" s="52" t="s">
        <v>448</v>
      </c>
      <c r="I484" s="52" t="s">
        <v>447</v>
      </c>
      <c r="J484" s="52" t="s">
        <v>177</v>
      </c>
      <c r="K484" s="52" t="s">
        <v>931</v>
      </c>
      <c r="L484" s="53" t="s">
        <v>291</v>
      </c>
      <c r="M484" s="13">
        <v>214</v>
      </c>
      <c r="N484" s="14">
        <f t="shared" si="143"/>
        <v>0.586301369863014</v>
      </c>
      <c r="O484" s="15">
        <v>4400</v>
      </c>
      <c r="P484" s="15">
        <f t="shared" si="135"/>
        <v>941600</v>
      </c>
      <c r="Q484" s="16">
        <f>IFERROR(VLOOKUP(G484,SCENARIOS!$A$13:$E$18,5,0),0.025)</f>
        <v>0.03</v>
      </c>
      <c r="R484" s="52">
        <f>IFERROR(VLOOKUP(L484,INPUTS!$A$107:$B$120,2,0),0.0082)</f>
        <v>0.0079</v>
      </c>
      <c r="S484" s="52">
        <f t="shared" si="136"/>
        <v>34.76</v>
      </c>
      <c r="T484" s="15">
        <f t="shared" si="137"/>
        <v>7438.64</v>
      </c>
      <c r="U484" s="15">
        <f>T484/INPUTS!$B$7*1000</f>
        <v>9298300</v>
      </c>
      <c r="V484" s="15">
        <f>T484*INPUTS!$B$6</f>
        <v>23506.1024</v>
      </c>
      <c r="W484" s="54" t="s">
        <v>396</v>
      </c>
      <c r="X484" s="54" t="s">
        <v>396</v>
      </c>
      <c r="Y484" s="67">
        <f>IFERROR(VLOOKUP(E484,INPUTS!$A$44:$B$103,2,0),0)</f>
        <v>0.02</v>
      </c>
      <c r="Z484" s="15">
        <f t="shared" si="139"/>
        <v>148.7728</v>
      </c>
      <c r="AA484" s="20">
        <f>IFERROR(VLOOKUP(E484,INPUTS!$A$44:$C$103,3,0),SCENARIOS!$J$26)</f>
        <v>0.06</v>
      </c>
      <c r="AB484" s="15">
        <f t="shared" ref="AB484:AF499" si="147">$T484*AA484*(1+$Q484)^AB$2</f>
        <v>517.405350003057</v>
      </c>
      <c r="AC484" s="20">
        <f>IFERROR(VLOOKUP($E484,INPUTS!$A$44:$G$103,4,0),SCENARIOS!$K$26)</f>
        <v>0.15</v>
      </c>
      <c r="AD484" s="15">
        <f t="shared" si="147"/>
        <v>1499.53652040665</v>
      </c>
      <c r="AE484" s="20">
        <f>IFERROR(VLOOKUP($E484,INPUTS!$A$44:$G$103,5,0),SCENARIOS!$L$26)</f>
        <v>0.3</v>
      </c>
      <c r="AF484" s="15">
        <f t="shared" si="147"/>
        <v>3476.74762314693</v>
      </c>
      <c r="AG484" s="20">
        <f>IFERROR(VLOOKUP($E484,INPUTS!$A$44:$G$103,6,0),SCENARIOS!$M$26)</f>
        <v>0.4</v>
      </c>
      <c r="AH484" s="15">
        <f t="shared" si="141"/>
        <v>5374.00450986452</v>
      </c>
      <c r="AI484" s="20">
        <f>IFERROR(VLOOKUP($E484,INPUTS!$A$44:$G$103,7,0),SCENARIOS!$N$26)</f>
        <v>0.5</v>
      </c>
      <c r="AJ484" s="15">
        <f t="shared" si="142"/>
        <v>7787.43012932151</v>
      </c>
      <c r="AL484" t="str">
        <f t="shared" si="144"/>
        <v>Y</v>
      </c>
      <c r="AM484" s="21">
        <f t="shared" si="145"/>
        <v>15574.860258643</v>
      </c>
    </row>
    <row r="485" ht="15" customHeight="1" spans="1:39">
      <c r="A485" s="24" t="s">
        <v>1455</v>
      </c>
      <c r="B485" s="52" t="s">
        <v>607</v>
      </c>
      <c r="C485" s="52" t="s">
        <v>608</v>
      </c>
      <c r="D485" s="52" t="s">
        <v>929</v>
      </c>
      <c r="E485" s="10" t="s">
        <v>207</v>
      </c>
      <c r="F485" s="52" t="s">
        <v>609</v>
      </c>
      <c r="G485" s="52" t="s">
        <v>165</v>
      </c>
      <c r="H485" s="52" t="s">
        <v>636</v>
      </c>
      <c r="I485" s="52" t="s">
        <v>635</v>
      </c>
      <c r="J485" s="52" t="s">
        <v>177</v>
      </c>
      <c r="K485" s="52" t="s">
        <v>931</v>
      </c>
      <c r="L485" s="53" t="s">
        <v>282</v>
      </c>
      <c r="M485" s="13">
        <v>322</v>
      </c>
      <c r="N485" s="14">
        <f t="shared" si="143"/>
        <v>0.882191780821918</v>
      </c>
      <c r="O485" s="15">
        <v>2200</v>
      </c>
      <c r="P485" s="15">
        <f t="shared" si="135"/>
        <v>708400</v>
      </c>
      <c r="Q485" s="16">
        <f>IFERROR(VLOOKUP(G485,SCENARIOS!$A$13:$E$18,5,0),0.025)</f>
        <v>0.03</v>
      </c>
      <c r="R485" s="52">
        <f>IFERROR(VLOOKUP(L485,INPUTS!$A$107:$B$120,2,0),0.0082)</f>
        <v>0.0042</v>
      </c>
      <c r="S485" s="52">
        <f t="shared" si="136"/>
        <v>9.24</v>
      </c>
      <c r="T485" s="15">
        <f t="shared" si="137"/>
        <v>2975.28</v>
      </c>
      <c r="U485" s="15">
        <f>T485/INPUTS!$B$7*1000</f>
        <v>3719100</v>
      </c>
      <c r="V485" s="15">
        <f>T485*INPUTS!$B$6</f>
        <v>9401.8848</v>
      </c>
      <c r="W485" s="54" t="s">
        <v>396</v>
      </c>
      <c r="X485" s="54" t="s">
        <v>396</v>
      </c>
      <c r="Y485" s="67">
        <f>IFERROR(VLOOKUP(E485,INPUTS!$A$44:$B$103,2,0),0)</f>
        <v>0.02</v>
      </c>
      <c r="Z485" s="15">
        <f t="shared" si="139"/>
        <v>59.5056</v>
      </c>
      <c r="AA485" s="20">
        <f>IFERROR(VLOOKUP(E485,INPUTS!$A$44:$C$103,3,0),SCENARIOS!$J$26)</f>
        <v>0.06</v>
      </c>
      <c r="AB485" s="15">
        <f t="shared" si="147"/>
        <v>206.949898066998</v>
      </c>
      <c r="AC485" s="20">
        <f>IFERROR(VLOOKUP($E485,INPUTS!$A$44:$G$103,4,0),SCENARIOS!$K$26)</f>
        <v>0.15</v>
      </c>
      <c r="AD485" s="15">
        <f t="shared" si="147"/>
        <v>599.779128770247</v>
      </c>
      <c r="AE485" s="20">
        <f>IFERROR(VLOOKUP($E485,INPUTS!$A$44:$G$103,5,0),SCENARIOS!$L$26)</f>
        <v>0.3</v>
      </c>
      <c r="AF485" s="15">
        <f t="shared" si="147"/>
        <v>1390.61678857918</v>
      </c>
      <c r="AG485" s="20">
        <f>IFERROR(VLOOKUP($E485,INPUTS!$A$44:$G$103,6,0),SCENARIOS!$M$26)</f>
        <v>0.4</v>
      </c>
      <c r="AH485" s="15">
        <f t="shared" si="141"/>
        <v>2149.47465371488</v>
      </c>
      <c r="AI485" s="20">
        <f>IFERROR(VLOOKUP($E485,INPUTS!$A$44:$G$103,7,0),SCENARIOS!$N$26)</f>
        <v>0.5</v>
      </c>
      <c r="AJ485" s="15">
        <f t="shared" si="142"/>
        <v>3114.78779927079</v>
      </c>
      <c r="AL485" t="str">
        <f t="shared" si="144"/>
        <v>Y</v>
      </c>
      <c r="AM485" s="21">
        <f t="shared" si="145"/>
        <v>6229.57559854159</v>
      </c>
    </row>
    <row r="486" ht="15" customHeight="1" spans="1:39">
      <c r="A486" s="6" t="s">
        <v>1456</v>
      </c>
      <c r="B486" s="52" t="s">
        <v>649</v>
      </c>
      <c r="C486" s="52" t="s">
        <v>650</v>
      </c>
      <c r="D486" s="52" t="s">
        <v>929</v>
      </c>
      <c r="E486" s="10" t="s">
        <v>215</v>
      </c>
      <c r="F486" s="52" t="s">
        <v>490</v>
      </c>
      <c r="G486" s="52" t="s">
        <v>165</v>
      </c>
      <c r="H486" s="52" t="s">
        <v>245</v>
      </c>
      <c r="I486" s="52" t="s">
        <v>930</v>
      </c>
      <c r="J486" s="52" t="s">
        <v>169</v>
      </c>
      <c r="K486" s="52" t="s">
        <v>931</v>
      </c>
      <c r="L486" s="53" t="s">
        <v>288</v>
      </c>
      <c r="M486" s="13">
        <v>539</v>
      </c>
      <c r="N486" s="14">
        <f t="shared" si="143"/>
        <v>1.47671232876712</v>
      </c>
      <c r="O486" s="15">
        <v>5100</v>
      </c>
      <c r="P486" s="15">
        <f t="shared" si="135"/>
        <v>2748900</v>
      </c>
      <c r="Q486" s="16">
        <f>IFERROR(VLOOKUP(G486,SCENARIOS!$A$13:$E$18,5,0),0.025)</f>
        <v>0.03</v>
      </c>
      <c r="R486" s="52">
        <f>IFERROR(VLOOKUP(L486,INPUTS!$A$107:$B$120,2,0),0.0082)</f>
        <v>0.0085</v>
      </c>
      <c r="S486" s="52">
        <f t="shared" si="136"/>
        <v>43.35</v>
      </c>
      <c r="T486" s="15">
        <f t="shared" si="137"/>
        <v>23365.65</v>
      </c>
      <c r="U486" s="15">
        <f>T486/INPUTS!$B$7*1000</f>
        <v>29207062.5</v>
      </c>
      <c r="V486" s="15">
        <f>T486*INPUTS!$B$6</f>
        <v>73835.454</v>
      </c>
      <c r="W486" s="54" t="s">
        <v>396</v>
      </c>
      <c r="X486" s="54" t="s">
        <v>396</v>
      </c>
      <c r="Y486" s="67">
        <f>IFERROR(VLOOKUP(E486,INPUTS!$A$44:$B$103,2,0),0)</f>
        <v>0.02</v>
      </c>
      <c r="Z486" s="15">
        <f t="shared" si="139"/>
        <v>467.313</v>
      </c>
      <c r="AA486" s="20">
        <f>IFERROR(VLOOKUP(E486,INPUTS!$A$44:$C$103,3,0),SCENARIOS!$J$26)</f>
        <v>0.06</v>
      </c>
      <c r="AB486" s="15">
        <f t="shared" si="147"/>
        <v>1625.23153645007</v>
      </c>
      <c r="AC486" s="20">
        <f>IFERROR(VLOOKUP($E486,INPUTS!$A$44:$G$103,4,0),SCENARIOS!$K$26)</f>
        <v>0.15</v>
      </c>
      <c r="AD486" s="15">
        <f t="shared" si="147"/>
        <v>4710.2219623533</v>
      </c>
      <c r="AE486" s="20">
        <f>IFERROR(VLOOKUP($E486,INPUTS!$A$44:$G$103,5,0),SCENARIOS!$L$26)</f>
        <v>0.3</v>
      </c>
      <c r="AF486" s="15">
        <f t="shared" si="147"/>
        <v>10920.8764103093</v>
      </c>
      <c r="AG486" s="20">
        <f>IFERROR(VLOOKUP($E486,INPUTS!$A$44:$G$103,6,0),SCENARIOS!$M$26)</f>
        <v>0.4</v>
      </c>
      <c r="AH486" s="15">
        <f t="shared" si="141"/>
        <v>16880.3851881414</v>
      </c>
      <c r="AI486" s="20">
        <f>IFERROR(VLOOKUP($E486,INPUTS!$A$44:$G$103,7,0),SCENARIOS!$N$26)</f>
        <v>0.5</v>
      </c>
      <c r="AJ486" s="15">
        <f t="shared" si="142"/>
        <v>24461.2411410125</v>
      </c>
      <c r="AL486" t="str">
        <f t="shared" si="144"/>
        <v>N</v>
      </c>
      <c r="AM486" s="21">
        <f t="shared" si="145"/>
        <v>48922.482282025</v>
      </c>
    </row>
    <row r="487" ht="15" customHeight="1" spans="1:39">
      <c r="A487" s="24" t="s">
        <v>1457</v>
      </c>
      <c r="B487" s="52" t="s">
        <v>649</v>
      </c>
      <c r="C487" s="52" t="s">
        <v>650</v>
      </c>
      <c r="D487" s="52" t="s">
        <v>929</v>
      </c>
      <c r="E487" s="10" t="s">
        <v>215</v>
      </c>
      <c r="F487" s="52" t="s">
        <v>490</v>
      </c>
      <c r="G487" s="52" t="s">
        <v>165</v>
      </c>
      <c r="H487" s="52" t="s">
        <v>254</v>
      </c>
      <c r="I487" s="52" t="s">
        <v>930</v>
      </c>
      <c r="J487" s="52" t="s">
        <v>169</v>
      </c>
      <c r="K487" s="52" t="s">
        <v>931</v>
      </c>
      <c r="L487" s="53" t="s">
        <v>282</v>
      </c>
      <c r="M487" s="13">
        <v>539</v>
      </c>
      <c r="N487" s="14">
        <f t="shared" si="143"/>
        <v>1.47671232876712</v>
      </c>
      <c r="O487" s="15">
        <v>5200</v>
      </c>
      <c r="P487" s="15">
        <f t="shared" si="135"/>
        <v>2802800</v>
      </c>
      <c r="Q487" s="16">
        <f>IFERROR(VLOOKUP(G487,SCENARIOS!$A$13:$E$18,5,0),0.025)</f>
        <v>0.03</v>
      </c>
      <c r="R487" s="52">
        <f>IFERROR(VLOOKUP(L487,INPUTS!$A$107:$B$120,2,0),0.0082)</f>
        <v>0.0042</v>
      </c>
      <c r="S487" s="52">
        <f t="shared" si="136"/>
        <v>21.84</v>
      </c>
      <c r="T487" s="15">
        <f t="shared" si="137"/>
        <v>11771.76</v>
      </c>
      <c r="U487" s="15">
        <f>T487/INPUTS!$B$7*1000</f>
        <v>14714700</v>
      </c>
      <c r="V487" s="15">
        <f>T487*INPUTS!$B$6</f>
        <v>37198.7616</v>
      </c>
      <c r="W487" s="54" t="s">
        <v>396</v>
      </c>
      <c r="X487" s="54" t="s">
        <v>396</v>
      </c>
      <c r="Y487" s="67">
        <f>IFERROR(VLOOKUP(E487,INPUTS!$A$44:$B$103,2,0),0)</f>
        <v>0.02</v>
      </c>
      <c r="Z487" s="15">
        <f t="shared" si="139"/>
        <v>235.4352</v>
      </c>
      <c r="AA487" s="20">
        <f>IFERROR(VLOOKUP(E487,INPUTS!$A$44:$C$103,3,0),SCENARIOS!$J$26)</f>
        <v>0.06</v>
      </c>
      <c r="AB487" s="15">
        <f t="shared" si="147"/>
        <v>818.801770612906</v>
      </c>
      <c r="AC487" s="20">
        <f>IFERROR(VLOOKUP($E487,INPUTS!$A$44:$G$103,4,0),SCENARIOS!$K$26)</f>
        <v>0.15</v>
      </c>
      <c r="AD487" s="15">
        <f t="shared" si="147"/>
        <v>2373.03916165619</v>
      </c>
      <c r="AE487" s="20">
        <f>IFERROR(VLOOKUP($E487,INPUTS!$A$44:$G$103,5,0),SCENARIOS!$L$26)</f>
        <v>0.3</v>
      </c>
      <c r="AF487" s="15">
        <f t="shared" si="147"/>
        <v>5502.00555481326</v>
      </c>
      <c r="AG487" s="20">
        <f>IFERROR(VLOOKUP($E487,INPUTS!$A$44:$G$103,6,0),SCENARIOS!$M$26)</f>
        <v>0.4</v>
      </c>
      <c r="AH487" s="15">
        <f t="shared" si="141"/>
        <v>8504.44319513281</v>
      </c>
      <c r="AI487" s="20">
        <f>IFERROR(VLOOKUP($E487,INPUTS!$A$44:$G$103,7,0),SCENARIOS!$N$26)</f>
        <v>0.5</v>
      </c>
      <c r="AJ487" s="15">
        <f t="shared" si="142"/>
        <v>12323.7256405931</v>
      </c>
      <c r="AL487" t="str">
        <f t="shared" si="144"/>
        <v>Y</v>
      </c>
      <c r="AM487" s="21">
        <f t="shared" si="145"/>
        <v>24647.4512811863</v>
      </c>
    </row>
    <row r="488" ht="15" customHeight="1" spans="1:39">
      <c r="A488" s="6" t="s">
        <v>1458</v>
      </c>
      <c r="B488" s="52" t="s">
        <v>649</v>
      </c>
      <c r="C488" s="52" t="s">
        <v>650</v>
      </c>
      <c r="D488" s="52" t="s">
        <v>929</v>
      </c>
      <c r="E488" s="10" t="s">
        <v>215</v>
      </c>
      <c r="F488" s="52" t="s">
        <v>490</v>
      </c>
      <c r="G488" s="52" t="s">
        <v>165</v>
      </c>
      <c r="H488" s="52" t="s">
        <v>249</v>
      </c>
      <c r="I488" s="52" t="s">
        <v>930</v>
      </c>
      <c r="J488" s="52" t="s">
        <v>169</v>
      </c>
      <c r="K488" s="52" t="s">
        <v>931</v>
      </c>
      <c r="L488" s="53" t="s">
        <v>288</v>
      </c>
      <c r="M488" s="13">
        <v>404</v>
      </c>
      <c r="N488" s="14">
        <f t="shared" si="143"/>
        <v>1.10684931506849</v>
      </c>
      <c r="O488" s="15">
        <v>6350</v>
      </c>
      <c r="P488" s="15">
        <f t="shared" si="135"/>
        <v>2565400</v>
      </c>
      <c r="Q488" s="16">
        <f>IFERROR(VLOOKUP(G488,SCENARIOS!$A$13:$E$18,5,0),0.025)</f>
        <v>0.03</v>
      </c>
      <c r="R488" s="52">
        <f>IFERROR(VLOOKUP(L488,INPUTS!$A$107:$B$120,2,0),0.0082)</f>
        <v>0.0085</v>
      </c>
      <c r="S488" s="52">
        <f t="shared" si="136"/>
        <v>53.975</v>
      </c>
      <c r="T488" s="15">
        <f t="shared" si="137"/>
        <v>21805.9</v>
      </c>
      <c r="U488" s="15">
        <f>T488/INPUTS!$B$7*1000</f>
        <v>27257375</v>
      </c>
      <c r="V488" s="15">
        <f>T488*INPUTS!$B$6</f>
        <v>68906.644</v>
      </c>
      <c r="W488" s="54" t="s">
        <v>396</v>
      </c>
      <c r="X488" s="54" t="s">
        <v>396</v>
      </c>
      <c r="Y488" s="67">
        <f>IFERROR(VLOOKUP(E488,INPUTS!$A$44:$B$103,2,0),0)</f>
        <v>0.02</v>
      </c>
      <c r="Z488" s="15">
        <f t="shared" si="139"/>
        <v>436.118</v>
      </c>
      <c r="AA488" s="20">
        <f>IFERROR(VLOOKUP(E488,INPUTS!$A$44:$C$103,3,0),SCENARIOS!$J$26)</f>
        <v>0.06</v>
      </c>
      <c r="AB488" s="15">
        <f t="shared" si="147"/>
        <v>1516.7408722067</v>
      </c>
      <c r="AC488" s="20">
        <f>IFERROR(VLOOKUP($E488,INPUTS!$A$44:$G$103,4,0),SCENARIOS!$K$26)</f>
        <v>0.15</v>
      </c>
      <c r="AD488" s="15">
        <f t="shared" si="147"/>
        <v>4395.795926451</v>
      </c>
      <c r="AE488" s="20">
        <f>IFERROR(VLOOKUP($E488,INPUTS!$A$44:$G$103,5,0),SCENARIOS!$L$26)</f>
        <v>0.3</v>
      </c>
      <c r="AF488" s="15">
        <f t="shared" si="147"/>
        <v>10191.8645068964</v>
      </c>
      <c r="AG488" s="20">
        <f>IFERROR(VLOOKUP($E488,INPUTS!$A$44:$G$103,6,0),SCENARIOS!$M$26)</f>
        <v>0.4</v>
      </c>
      <c r="AH488" s="15">
        <f t="shared" si="141"/>
        <v>15753.5523888311</v>
      </c>
      <c r="AI488" s="20">
        <f>IFERROR(VLOOKUP($E488,INPUTS!$A$44:$G$103,7,0),SCENARIOS!$N$26)</f>
        <v>0.5</v>
      </c>
      <c r="AJ488" s="15">
        <f t="shared" si="142"/>
        <v>22828.3560781234</v>
      </c>
      <c r="AL488" t="str">
        <f t="shared" si="144"/>
        <v>N</v>
      </c>
      <c r="AM488" s="21">
        <f t="shared" si="145"/>
        <v>45656.7121562468</v>
      </c>
    </row>
    <row r="489" ht="15" customHeight="1" spans="1:39">
      <c r="A489" s="24" t="s">
        <v>1459</v>
      </c>
      <c r="B489" s="52" t="s">
        <v>649</v>
      </c>
      <c r="C489" s="52" t="s">
        <v>650</v>
      </c>
      <c r="D489" s="52" t="s">
        <v>929</v>
      </c>
      <c r="E489" s="10" t="s">
        <v>215</v>
      </c>
      <c r="F489" s="52" t="s">
        <v>490</v>
      </c>
      <c r="G489" s="52" t="s">
        <v>165</v>
      </c>
      <c r="H489" s="52" t="s">
        <v>248</v>
      </c>
      <c r="I489" s="52" t="s">
        <v>930</v>
      </c>
      <c r="J489" s="52" t="s">
        <v>169</v>
      </c>
      <c r="K489" s="52" t="s">
        <v>931</v>
      </c>
      <c r="L489" s="53" t="s">
        <v>288</v>
      </c>
      <c r="M489" s="13">
        <v>269</v>
      </c>
      <c r="N489" s="14">
        <f t="shared" si="143"/>
        <v>0.736986301369863</v>
      </c>
      <c r="O489" s="15">
        <v>8400</v>
      </c>
      <c r="P489" s="15">
        <f t="shared" si="135"/>
        <v>2259600</v>
      </c>
      <c r="Q489" s="16">
        <f>IFERROR(VLOOKUP(G489,SCENARIOS!$A$13:$E$18,5,0),0.025)</f>
        <v>0.03</v>
      </c>
      <c r="R489" s="52">
        <f>IFERROR(VLOOKUP(L489,INPUTS!$A$107:$B$120,2,0),0.0082)</f>
        <v>0.0085</v>
      </c>
      <c r="S489" s="52">
        <f t="shared" si="136"/>
        <v>71.4</v>
      </c>
      <c r="T489" s="15">
        <f t="shared" si="137"/>
        <v>19206.6</v>
      </c>
      <c r="U489" s="15">
        <f>T489/INPUTS!$B$7*1000</f>
        <v>24008250</v>
      </c>
      <c r="V489" s="15">
        <f>T489*INPUTS!$B$6</f>
        <v>60692.856</v>
      </c>
      <c r="W489" s="54" t="s">
        <v>396</v>
      </c>
      <c r="X489" s="54" t="s">
        <v>396</v>
      </c>
      <c r="Y489" s="67">
        <f>IFERROR(VLOOKUP(E489,INPUTS!$A$44:$B$103,2,0),0)</f>
        <v>0.02</v>
      </c>
      <c r="Z489" s="15">
        <f t="shared" si="139"/>
        <v>384.132</v>
      </c>
      <c r="AA489" s="20">
        <f>IFERROR(VLOOKUP(E489,INPUTS!$A$44:$C$103,3,0),SCENARIOS!$J$26)</f>
        <v>0.06</v>
      </c>
      <c r="AB489" s="15">
        <f t="shared" si="147"/>
        <v>1335.94280612702</v>
      </c>
      <c r="AC489" s="20">
        <f>IFERROR(VLOOKUP($E489,INPUTS!$A$44:$G$103,4,0),SCENARIOS!$K$26)</f>
        <v>0.15</v>
      </c>
      <c r="AD489" s="15">
        <f t="shared" si="147"/>
        <v>3871.80964972662</v>
      </c>
      <c r="AE489" s="20">
        <f>IFERROR(VLOOKUP($E489,INPUTS!$A$44:$G$103,5,0),SCENARIOS!$L$26)</f>
        <v>0.3</v>
      </c>
      <c r="AF489" s="15">
        <f t="shared" si="147"/>
        <v>8976.97709510527</v>
      </c>
      <c r="AG489" s="20">
        <f>IFERROR(VLOOKUP($E489,INPUTS!$A$44:$G$103,6,0),SCENARIOS!$M$26)</f>
        <v>0.4</v>
      </c>
      <c r="AH489" s="15">
        <f t="shared" si="141"/>
        <v>13875.7024159206</v>
      </c>
      <c r="AI489" s="20">
        <f>IFERROR(VLOOKUP($E489,INPUTS!$A$44:$G$103,7,0),SCENARIOS!$N$26)</f>
        <v>0.5</v>
      </c>
      <c r="AJ489" s="15">
        <f t="shared" si="142"/>
        <v>20107.1775918483</v>
      </c>
      <c r="AL489" t="str">
        <f t="shared" si="144"/>
        <v>N</v>
      </c>
      <c r="AM489" s="21">
        <f t="shared" si="145"/>
        <v>40214.3551836966</v>
      </c>
    </row>
    <row r="490" ht="15" customHeight="1" spans="1:39">
      <c r="A490" s="6" t="s">
        <v>1460</v>
      </c>
      <c r="B490" s="52" t="s">
        <v>649</v>
      </c>
      <c r="C490" s="52" t="s">
        <v>650</v>
      </c>
      <c r="D490" s="52" t="s">
        <v>929</v>
      </c>
      <c r="E490" s="10" t="s">
        <v>215</v>
      </c>
      <c r="F490" s="52" t="s">
        <v>490</v>
      </c>
      <c r="G490" s="52" t="s">
        <v>165</v>
      </c>
      <c r="H490" s="52" t="s">
        <v>252</v>
      </c>
      <c r="I490" s="52" t="s">
        <v>930</v>
      </c>
      <c r="J490" s="52" t="s">
        <v>169</v>
      </c>
      <c r="K490" s="52" t="s">
        <v>931</v>
      </c>
      <c r="L490" s="53" t="s">
        <v>282</v>
      </c>
      <c r="M490" s="13">
        <v>404</v>
      </c>
      <c r="N490" s="14">
        <f t="shared" si="143"/>
        <v>1.10684931506849</v>
      </c>
      <c r="O490" s="15">
        <v>8350</v>
      </c>
      <c r="P490" s="15">
        <f t="shared" si="135"/>
        <v>3373400</v>
      </c>
      <c r="Q490" s="16">
        <f>IFERROR(VLOOKUP(G490,SCENARIOS!$A$13:$E$18,5,0),0.025)</f>
        <v>0.03</v>
      </c>
      <c r="R490" s="52">
        <f>IFERROR(VLOOKUP(L490,INPUTS!$A$107:$B$120,2,0),0.0082)</f>
        <v>0.0042</v>
      </c>
      <c r="S490" s="52">
        <f t="shared" si="136"/>
        <v>35.07</v>
      </c>
      <c r="T490" s="15">
        <f t="shared" si="137"/>
        <v>14168.28</v>
      </c>
      <c r="U490" s="15">
        <f>T490/INPUTS!$B$7*1000</f>
        <v>17710350</v>
      </c>
      <c r="V490" s="15">
        <f>T490*INPUTS!$B$6</f>
        <v>44771.7648</v>
      </c>
      <c r="W490" s="54" t="s">
        <v>396</v>
      </c>
      <c r="X490" s="54" t="s">
        <v>396</v>
      </c>
      <c r="Y490" s="67">
        <f>IFERROR(VLOOKUP(E490,INPUTS!$A$44:$B$103,2,0),0)</f>
        <v>0.02</v>
      </c>
      <c r="Z490" s="15">
        <f t="shared" si="139"/>
        <v>283.3656</v>
      </c>
      <c r="AA490" s="20">
        <f>IFERROR(VLOOKUP(E490,INPUTS!$A$44:$C$103,3,0),SCENARIOS!$J$26)</f>
        <v>0.06</v>
      </c>
      <c r="AB490" s="15">
        <f t="shared" si="147"/>
        <v>985.495180885392</v>
      </c>
      <c r="AC490" s="20">
        <f>IFERROR(VLOOKUP($E490,INPUTS!$A$44:$G$103,4,0),SCENARIOS!$K$26)</f>
        <v>0.15</v>
      </c>
      <c r="AD490" s="15">
        <f t="shared" si="147"/>
        <v>2856.14753387006</v>
      </c>
      <c r="AE490" s="20">
        <f>IFERROR(VLOOKUP($E490,INPUTS!$A$44:$G$103,5,0),SCENARIOS!$L$26)</f>
        <v>0.3</v>
      </c>
      <c r="AF490" s="15">
        <f t="shared" si="147"/>
        <v>6622.11557678288</v>
      </c>
      <c r="AG490" s="20">
        <f>IFERROR(VLOOKUP($E490,INPUTS!$A$44:$G$103,6,0),SCENARIOS!$M$26)</f>
        <v>0.4</v>
      </c>
      <c r="AH490" s="15">
        <f t="shared" si="141"/>
        <v>10235.7958735768</v>
      </c>
      <c r="AI490" s="20">
        <f>IFERROR(VLOOKUP($E490,INPUTS!$A$44:$G$103,7,0),SCENARIOS!$N$26)</f>
        <v>0.5</v>
      </c>
      <c r="AJ490" s="15">
        <f t="shared" si="142"/>
        <v>14832.6159825806</v>
      </c>
      <c r="AL490" t="str">
        <f t="shared" si="144"/>
        <v>N</v>
      </c>
      <c r="AM490" s="21">
        <f t="shared" si="145"/>
        <v>29665.2319651612</v>
      </c>
    </row>
    <row r="491" ht="15" customHeight="1" spans="1:39">
      <c r="A491" s="24" t="s">
        <v>1461</v>
      </c>
      <c r="B491" s="52" t="s">
        <v>649</v>
      </c>
      <c r="C491" s="52" t="s">
        <v>650</v>
      </c>
      <c r="D491" s="52" t="s">
        <v>929</v>
      </c>
      <c r="E491" s="10" t="s">
        <v>215</v>
      </c>
      <c r="F491" s="52" t="s">
        <v>490</v>
      </c>
      <c r="G491" s="52" t="s">
        <v>165</v>
      </c>
      <c r="H491" s="52" t="s">
        <v>251</v>
      </c>
      <c r="I491" s="52" t="s">
        <v>930</v>
      </c>
      <c r="J491" s="52" t="s">
        <v>169</v>
      </c>
      <c r="K491" s="52" t="s">
        <v>931</v>
      </c>
      <c r="L491" s="53" t="s">
        <v>282</v>
      </c>
      <c r="M491" s="13">
        <v>404</v>
      </c>
      <c r="N491" s="14">
        <f t="shared" si="143"/>
        <v>1.10684931506849</v>
      </c>
      <c r="O491" s="15">
        <v>7300</v>
      </c>
      <c r="P491" s="15">
        <f t="shared" si="135"/>
        <v>2949200</v>
      </c>
      <c r="Q491" s="16">
        <f>IFERROR(VLOOKUP(G491,SCENARIOS!$A$13:$E$18,5,0),0.025)</f>
        <v>0.03</v>
      </c>
      <c r="R491" s="52">
        <f>IFERROR(VLOOKUP(L491,INPUTS!$A$107:$B$120,2,0),0.0082)</f>
        <v>0.0042</v>
      </c>
      <c r="S491" s="52">
        <f t="shared" si="136"/>
        <v>30.66</v>
      </c>
      <c r="T491" s="15">
        <f t="shared" si="137"/>
        <v>12386.64</v>
      </c>
      <c r="U491" s="15">
        <f>T491/INPUTS!$B$7*1000</f>
        <v>15483300</v>
      </c>
      <c r="V491" s="15">
        <f>T491*INPUTS!$B$6</f>
        <v>39141.7824</v>
      </c>
      <c r="W491" s="54" t="s">
        <v>396</v>
      </c>
      <c r="X491" s="54" t="s">
        <v>396</v>
      </c>
      <c r="Y491" s="67">
        <f>IFERROR(VLOOKUP(E491,INPUTS!$A$44:$B$103,2,0),0)</f>
        <v>0.02</v>
      </c>
      <c r="Z491" s="15">
        <f t="shared" si="139"/>
        <v>247.7328</v>
      </c>
      <c r="AA491" s="20">
        <f>IFERROR(VLOOKUP(E491,INPUTS!$A$44:$C$103,3,0),SCENARIOS!$J$26)</f>
        <v>0.06</v>
      </c>
      <c r="AB491" s="15">
        <f t="shared" si="147"/>
        <v>861.570637181241</v>
      </c>
      <c r="AC491" s="20">
        <f>IFERROR(VLOOKUP($E491,INPUTS!$A$44:$G$103,4,0),SCENARIOS!$K$26)</f>
        <v>0.15</v>
      </c>
      <c r="AD491" s="15">
        <f t="shared" si="147"/>
        <v>2496.99125715586</v>
      </c>
      <c r="AE491" s="20">
        <f>IFERROR(VLOOKUP($E491,INPUTS!$A$44:$G$103,5,0),SCENARIOS!$L$26)</f>
        <v>0.3</v>
      </c>
      <c r="AF491" s="15">
        <f t="shared" si="147"/>
        <v>5789.39445634911</v>
      </c>
      <c r="AG491" s="20">
        <f>IFERROR(VLOOKUP($E491,INPUTS!$A$44:$G$103,6,0),SCENARIOS!$M$26)</f>
        <v>0.4</v>
      </c>
      <c r="AH491" s="15">
        <f t="shared" si="141"/>
        <v>8948.65986552222</v>
      </c>
      <c r="AI491" s="20">
        <f>IFERROR(VLOOKUP($E491,INPUTS!$A$44:$G$103,7,0),SCENARIOS!$N$26)</f>
        <v>0.5</v>
      </c>
      <c r="AJ491" s="15">
        <f t="shared" si="142"/>
        <v>12967.436727286</v>
      </c>
      <c r="AL491" t="str">
        <f t="shared" si="144"/>
        <v>N</v>
      </c>
      <c r="AM491" s="21">
        <f t="shared" si="145"/>
        <v>25934.8734545721</v>
      </c>
    </row>
    <row r="492" ht="15" customHeight="1" spans="1:39">
      <c r="A492" s="6" t="s">
        <v>1462</v>
      </c>
      <c r="B492" s="52" t="s">
        <v>649</v>
      </c>
      <c r="C492" s="52" t="s">
        <v>650</v>
      </c>
      <c r="D492" s="52" t="s">
        <v>929</v>
      </c>
      <c r="E492" s="10" t="s">
        <v>215</v>
      </c>
      <c r="F492" s="52" t="s">
        <v>490</v>
      </c>
      <c r="G492" s="52" t="s">
        <v>165</v>
      </c>
      <c r="H492" s="52" t="s">
        <v>253</v>
      </c>
      <c r="I492" s="52" t="s">
        <v>930</v>
      </c>
      <c r="J492" s="52" t="s">
        <v>169</v>
      </c>
      <c r="K492" s="52" t="s">
        <v>931</v>
      </c>
      <c r="L492" s="53" t="s">
        <v>282</v>
      </c>
      <c r="M492" s="13">
        <v>269</v>
      </c>
      <c r="N492" s="14">
        <f t="shared" si="143"/>
        <v>0.736986301369863</v>
      </c>
      <c r="O492" s="15">
        <v>7700</v>
      </c>
      <c r="P492" s="15">
        <f t="shared" ref="P492:P555" si="148">M492*O492</f>
        <v>2071300</v>
      </c>
      <c r="Q492" s="16">
        <f>IFERROR(VLOOKUP(G492,SCENARIOS!$A$13:$E$18,5,0),0.025)</f>
        <v>0.03</v>
      </c>
      <c r="R492" s="52">
        <f>IFERROR(VLOOKUP(L492,INPUTS!$A$107:$B$120,2,0),0.0082)</f>
        <v>0.0042</v>
      </c>
      <c r="S492" s="52">
        <f t="shared" ref="S492:S555" si="149">O492*R492</f>
        <v>32.34</v>
      </c>
      <c r="T492" s="15">
        <f t="shared" ref="T492:T555" si="150">M492*S492</f>
        <v>8699.46</v>
      </c>
      <c r="U492" s="15">
        <f>T492/INPUTS!$B$7*1000</f>
        <v>10874325</v>
      </c>
      <c r="V492" s="15">
        <f>T492*INPUTS!$B$6</f>
        <v>27490.2936</v>
      </c>
      <c r="W492" s="54" t="s">
        <v>396</v>
      </c>
      <c r="X492" s="54" t="s">
        <v>396</v>
      </c>
      <c r="Y492" s="67">
        <f>IFERROR(VLOOKUP(E492,INPUTS!$A$44:$B$103,2,0),0)</f>
        <v>0.02</v>
      </c>
      <c r="Z492" s="15">
        <f t="shared" si="139"/>
        <v>173.9892</v>
      </c>
      <c r="AA492" s="20">
        <f>IFERROR(VLOOKUP(E492,INPUTS!$A$44:$C$103,3,0),SCENARIOS!$J$26)</f>
        <v>0.06</v>
      </c>
      <c r="AB492" s="15">
        <f t="shared" si="147"/>
        <v>605.103506304593</v>
      </c>
      <c r="AC492" s="20">
        <f>IFERROR(VLOOKUP($E492,INPUTS!$A$44:$G$103,4,0),SCENARIOS!$K$26)</f>
        <v>0.15</v>
      </c>
      <c r="AD492" s="15">
        <f t="shared" si="147"/>
        <v>1753.70201781735</v>
      </c>
      <c r="AE492" s="20">
        <f>IFERROR(VLOOKUP($E492,INPUTS!$A$44:$G$103,5,0),SCENARIOS!$L$26)</f>
        <v>0.3</v>
      </c>
      <c r="AF492" s="15">
        <f t="shared" si="147"/>
        <v>4066.04256660651</v>
      </c>
      <c r="AG492" s="20">
        <f>IFERROR(VLOOKUP($E492,INPUTS!$A$44:$G$103,6,0),SCENARIOS!$M$26)</f>
        <v>0.4</v>
      </c>
      <c r="AH492" s="15">
        <f t="shared" si="141"/>
        <v>6284.87697662287</v>
      </c>
      <c r="AI492" s="20">
        <f>IFERROR(VLOOKUP($E492,INPUTS!$A$44:$G$103,7,0),SCENARIOS!$N$26)</f>
        <v>0.5</v>
      </c>
      <c r="AJ492" s="15">
        <f t="shared" si="142"/>
        <v>9107.36867395482</v>
      </c>
      <c r="AL492" t="str">
        <f t="shared" si="144"/>
        <v>N</v>
      </c>
      <c r="AM492" s="21">
        <f t="shared" si="145"/>
        <v>18214.7373479096</v>
      </c>
    </row>
    <row r="493" ht="15" customHeight="1" spans="1:39">
      <c r="A493" s="24" t="s">
        <v>1463</v>
      </c>
      <c r="B493" s="52" t="s">
        <v>649</v>
      </c>
      <c r="C493" s="52" t="s">
        <v>650</v>
      </c>
      <c r="D493" s="52" t="s">
        <v>929</v>
      </c>
      <c r="E493" s="10" t="s">
        <v>215</v>
      </c>
      <c r="F493" s="52" t="s">
        <v>490</v>
      </c>
      <c r="G493" s="52" t="s">
        <v>165</v>
      </c>
      <c r="H493" s="52" t="s">
        <v>250</v>
      </c>
      <c r="I493" s="52" t="s">
        <v>930</v>
      </c>
      <c r="J493" s="52" t="s">
        <v>169</v>
      </c>
      <c r="K493" s="52" t="s">
        <v>931</v>
      </c>
      <c r="L493" s="53" t="s">
        <v>282</v>
      </c>
      <c r="M493" s="13">
        <v>269</v>
      </c>
      <c r="N493" s="14">
        <f t="shared" si="143"/>
        <v>0.736986301369863</v>
      </c>
      <c r="O493" s="15">
        <v>6900</v>
      </c>
      <c r="P493" s="15">
        <f t="shared" si="148"/>
        <v>1856100</v>
      </c>
      <c r="Q493" s="16">
        <f>IFERROR(VLOOKUP(G493,SCENARIOS!$A$13:$E$18,5,0),0.025)</f>
        <v>0.03</v>
      </c>
      <c r="R493" s="52">
        <f>IFERROR(VLOOKUP(L493,INPUTS!$A$107:$B$120,2,0),0.0082)</f>
        <v>0.0042</v>
      </c>
      <c r="S493" s="52">
        <f t="shared" si="149"/>
        <v>28.98</v>
      </c>
      <c r="T493" s="15">
        <f t="shared" si="150"/>
        <v>7795.62</v>
      </c>
      <c r="U493" s="15">
        <f>T493/INPUTS!$B$7*1000</f>
        <v>9744525</v>
      </c>
      <c r="V493" s="15">
        <f>T493*INPUTS!$B$6</f>
        <v>24634.1592</v>
      </c>
      <c r="W493" s="54" t="s">
        <v>396</v>
      </c>
      <c r="X493" s="54" t="s">
        <v>396</v>
      </c>
      <c r="Y493" s="67">
        <f>IFERROR(VLOOKUP(E493,INPUTS!$A$44:$B$103,2,0),0)</f>
        <v>0.02</v>
      </c>
      <c r="Z493" s="15">
        <f t="shared" si="139"/>
        <v>155.9124</v>
      </c>
      <c r="AA493" s="20">
        <f>IFERROR(VLOOKUP(E493,INPUTS!$A$44:$C$103,3,0),SCENARIOS!$J$26)</f>
        <v>0.06</v>
      </c>
      <c r="AB493" s="15">
        <f t="shared" si="147"/>
        <v>542.235609545674</v>
      </c>
      <c r="AC493" s="20">
        <f>IFERROR(VLOOKUP($E493,INPUTS!$A$44:$G$103,4,0),SCENARIOS!$K$26)</f>
        <v>0.15</v>
      </c>
      <c r="AD493" s="15">
        <f t="shared" si="147"/>
        <v>1571.49921077139</v>
      </c>
      <c r="AE493" s="20">
        <f>IFERROR(VLOOKUP($E493,INPUTS!$A$44:$G$103,5,0),SCENARIOS!$L$26)</f>
        <v>0.3</v>
      </c>
      <c r="AF493" s="15">
        <f t="shared" si="147"/>
        <v>3643.59658566037</v>
      </c>
      <c r="AG493" s="20">
        <f>IFERROR(VLOOKUP($E493,INPUTS!$A$44:$G$103,6,0),SCENARIOS!$M$26)</f>
        <v>0.4</v>
      </c>
      <c r="AH493" s="15">
        <f t="shared" si="141"/>
        <v>5631.90274528543</v>
      </c>
      <c r="AI493" s="20">
        <f>IFERROR(VLOOKUP($E493,INPUTS!$A$44:$G$103,7,0),SCENARIOS!$N$26)</f>
        <v>0.5</v>
      </c>
      <c r="AJ493" s="15">
        <f t="shared" si="142"/>
        <v>8161.14855198549</v>
      </c>
      <c r="AL493" t="str">
        <f t="shared" si="144"/>
        <v>N</v>
      </c>
      <c r="AM493" s="21">
        <f t="shared" si="145"/>
        <v>16322.297103971</v>
      </c>
    </row>
    <row r="494" ht="15" customHeight="1" spans="1:39">
      <c r="A494" s="6" t="s">
        <v>1464</v>
      </c>
      <c r="B494" s="52" t="s">
        <v>649</v>
      </c>
      <c r="C494" s="52" t="s">
        <v>650</v>
      </c>
      <c r="D494" s="52" t="s">
        <v>929</v>
      </c>
      <c r="E494" s="10" t="s">
        <v>215</v>
      </c>
      <c r="F494" s="52" t="s">
        <v>490</v>
      </c>
      <c r="G494" s="52" t="s">
        <v>165</v>
      </c>
      <c r="H494" s="52" t="s">
        <v>615</v>
      </c>
      <c r="I494" s="52" t="s">
        <v>614</v>
      </c>
      <c r="J494" s="52" t="s">
        <v>169</v>
      </c>
      <c r="K494" s="52" t="s">
        <v>931</v>
      </c>
      <c r="L494" s="53" t="s">
        <v>288</v>
      </c>
      <c r="M494" s="13">
        <v>269</v>
      </c>
      <c r="N494" s="14">
        <f t="shared" si="143"/>
        <v>0.736986301369863</v>
      </c>
      <c r="O494" s="15">
        <v>5400</v>
      </c>
      <c r="P494" s="15">
        <f t="shared" si="148"/>
        <v>1452600</v>
      </c>
      <c r="Q494" s="16">
        <f>IFERROR(VLOOKUP(G494,SCENARIOS!$A$13:$E$18,5,0),0.025)</f>
        <v>0.03</v>
      </c>
      <c r="R494" s="52">
        <f>IFERROR(VLOOKUP(L494,INPUTS!$A$107:$B$120,2,0),0.0082)</f>
        <v>0.0085</v>
      </c>
      <c r="S494" s="52">
        <f t="shared" si="149"/>
        <v>45.9</v>
      </c>
      <c r="T494" s="15">
        <f t="shared" si="150"/>
        <v>12347.1</v>
      </c>
      <c r="U494" s="15">
        <f>T494/INPUTS!$B$7*1000</f>
        <v>15433875</v>
      </c>
      <c r="V494" s="15">
        <f>T494*INPUTS!$B$6</f>
        <v>39016.836</v>
      </c>
      <c r="W494" s="54" t="s">
        <v>396</v>
      </c>
      <c r="X494" s="54" t="s">
        <v>396</v>
      </c>
      <c r="Y494" s="67">
        <f>IFERROR(VLOOKUP(E494,INPUTS!$A$44:$B$103,2,0),0)</f>
        <v>0.02</v>
      </c>
      <c r="Z494" s="15">
        <f t="shared" si="139"/>
        <v>246.942</v>
      </c>
      <c r="AA494" s="20">
        <f>IFERROR(VLOOKUP(E494,INPUTS!$A$44:$C$103,3,0),SCENARIOS!$J$26)</f>
        <v>0.06</v>
      </c>
      <c r="AB494" s="15">
        <f t="shared" si="147"/>
        <v>858.820375367372</v>
      </c>
      <c r="AC494" s="20">
        <f>IFERROR(VLOOKUP($E494,INPUTS!$A$44:$G$103,4,0),SCENARIOS!$K$26)</f>
        <v>0.15</v>
      </c>
      <c r="AD494" s="15">
        <f t="shared" si="147"/>
        <v>2489.02048910997</v>
      </c>
      <c r="AE494" s="20">
        <f>IFERROR(VLOOKUP($E494,INPUTS!$A$44:$G$103,5,0),SCENARIOS!$L$26)</f>
        <v>0.3</v>
      </c>
      <c r="AF494" s="15">
        <f t="shared" si="147"/>
        <v>5770.91384685339</v>
      </c>
      <c r="AG494" s="20">
        <f>IFERROR(VLOOKUP($E494,INPUTS!$A$44:$G$103,6,0),SCENARIOS!$M$26)</f>
        <v>0.4</v>
      </c>
      <c r="AH494" s="15">
        <f t="shared" si="141"/>
        <v>8920.09441023469</v>
      </c>
      <c r="AI494" s="20">
        <f>IFERROR(VLOOKUP($E494,INPUTS!$A$44:$G$103,7,0),SCENARIOS!$N$26)</f>
        <v>0.5</v>
      </c>
      <c r="AJ494" s="15">
        <f t="shared" si="142"/>
        <v>12926.0427376168</v>
      </c>
      <c r="AL494" t="str">
        <f t="shared" si="144"/>
        <v>Y</v>
      </c>
      <c r="AM494" s="21">
        <f t="shared" si="145"/>
        <v>25852.0854752335</v>
      </c>
    </row>
    <row r="495" ht="15" customHeight="1" spans="1:39">
      <c r="A495" s="24" t="s">
        <v>1465</v>
      </c>
      <c r="B495" s="52" t="s">
        <v>610</v>
      </c>
      <c r="C495" s="52" t="s">
        <v>611</v>
      </c>
      <c r="D495" s="52" t="s">
        <v>929</v>
      </c>
      <c r="E495" s="10" t="s">
        <v>224</v>
      </c>
      <c r="F495" s="52" t="s">
        <v>938</v>
      </c>
      <c r="G495" s="52" t="s">
        <v>165</v>
      </c>
      <c r="H495" s="52" t="s">
        <v>254</v>
      </c>
      <c r="I495" s="52" t="s">
        <v>930</v>
      </c>
      <c r="J495" s="52" t="s">
        <v>169</v>
      </c>
      <c r="K495" s="52" t="s">
        <v>931</v>
      </c>
      <c r="L495" s="53" t="s">
        <v>291</v>
      </c>
      <c r="M495" s="13">
        <v>563</v>
      </c>
      <c r="N495" s="14">
        <f t="shared" si="143"/>
        <v>1.54246575342466</v>
      </c>
      <c r="O495" s="15">
        <v>5240</v>
      </c>
      <c r="P495" s="15">
        <f t="shared" si="148"/>
        <v>2950120</v>
      </c>
      <c r="Q495" s="16">
        <f>IFERROR(VLOOKUP(G495,SCENARIOS!$A$13:$E$18,5,0),0.025)</f>
        <v>0.03</v>
      </c>
      <c r="R495" s="52">
        <f>IFERROR(VLOOKUP(L495,INPUTS!$A$107:$B$120,2,0),0.0082)</f>
        <v>0.0079</v>
      </c>
      <c r="S495" s="52">
        <f t="shared" si="149"/>
        <v>41.396</v>
      </c>
      <c r="T495" s="15">
        <f t="shared" si="150"/>
        <v>23305.948</v>
      </c>
      <c r="U495" s="15">
        <f>T495/INPUTS!$B$7*1000</f>
        <v>29132435</v>
      </c>
      <c r="V495" s="15">
        <f>T495*INPUTS!$B$6</f>
        <v>73646.79568</v>
      </c>
      <c r="W495" s="54" t="s">
        <v>396</v>
      </c>
      <c r="X495" s="54" t="s">
        <v>396</v>
      </c>
      <c r="Y495" s="67">
        <f>IFERROR(VLOOKUP(E495,INPUTS!$A$44:$B$103,2,0),0)</f>
        <v>0.02</v>
      </c>
      <c r="Z495" s="15">
        <f t="shared" si="139"/>
        <v>466.11896</v>
      </c>
      <c r="AA495" s="20">
        <f>IFERROR(VLOOKUP(E495,INPUTS!$A$44:$C$103,3,0),SCENARIOS!$J$26)</f>
        <v>0.1</v>
      </c>
      <c r="AB495" s="15">
        <f t="shared" si="147"/>
        <v>2701.79812933839</v>
      </c>
      <c r="AC495" s="20">
        <f>IFERROR(VLOOKUP($E495,INPUTS!$A$44:$G$103,4,0),SCENARIOS!$K$26)</f>
        <v>0.15</v>
      </c>
      <c r="AD495" s="15">
        <f t="shared" si="147"/>
        <v>4698.18678800136</v>
      </c>
      <c r="AE495" s="20">
        <f>IFERROR(VLOOKUP($E495,INPUTS!$A$44:$G$103,5,0),SCENARIOS!$L$26)</f>
        <v>0.3</v>
      </c>
      <c r="AF495" s="15">
        <f t="shared" si="147"/>
        <v>10892.9722790975</v>
      </c>
      <c r="AG495" s="20">
        <f>IFERROR(VLOOKUP($E495,INPUTS!$A$44:$G$103,6,0),SCENARIOS!$M$26)</f>
        <v>0.4</v>
      </c>
      <c r="AH495" s="15">
        <f t="shared" si="141"/>
        <v>16837.2538069685</v>
      </c>
      <c r="AI495" s="20">
        <f>IFERROR(VLOOKUP($E495,INPUTS!$A$44:$G$103,7,0),SCENARIOS!$N$26)</f>
        <v>0.5</v>
      </c>
      <c r="AJ495" s="15">
        <f t="shared" si="142"/>
        <v>24398.7397760344</v>
      </c>
      <c r="AL495" t="str">
        <f t="shared" si="144"/>
        <v>Y</v>
      </c>
      <c r="AM495" s="21">
        <f t="shared" si="145"/>
        <v>48797.4795520688</v>
      </c>
    </row>
    <row r="496" ht="15" customHeight="1" spans="1:39">
      <c r="A496" s="6" t="s">
        <v>1466</v>
      </c>
      <c r="B496" s="52" t="s">
        <v>610</v>
      </c>
      <c r="C496" s="52" t="s">
        <v>611</v>
      </c>
      <c r="D496" s="52" t="s">
        <v>929</v>
      </c>
      <c r="E496" s="10" t="s">
        <v>224</v>
      </c>
      <c r="F496" s="52" t="s">
        <v>938</v>
      </c>
      <c r="G496" s="52" t="s">
        <v>165</v>
      </c>
      <c r="H496" s="52" t="s">
        <v>252</v>
      </c>
      <c r="I496" s="52" t="s">
        <v>930</v>
      </c>
      <c r="J496" s="52" t="s">
        <v>169</v>
      </c>
      <c r="K496" s="52" t="s">
        <v>931</v>
      </c>
      <c r="L496" s="53" t="s">
        <v>291</v>
      </c>
      <c r="M496" s="13">
        <v>375</v>
      </c>
      <c r="N496" s="14">
        <f t="shared" si="143"/>
        <v>1.02739726027397</v>
      </c>
      <c r="O496" s="15">
        <v>8700</v>
      </c>
      <c r="P496" s="15">
        <f t="shared" si="148"/>
        <v>3262500</v>
      </c>
      <c r="Q496" s="16">
        <f>IFERROR(VLOOKUP(G496,SCENARIOS!$A$13:$E$18,5,0),0.025)</f>
        <v>0.03</v>
      </c>
      <c r="R496" s="52">
        <f>IFERROR(VLOOKUP(L496,INPUTS!$A$107:$B$120,2,0),0.0082)</f>
        <v>0.0079</v>
      </c>
      <c r="S496" s="52">
        <f t="shared" si="149"/>
        <v>68.73</v>
      </c>
      <c r="T496" s="15">
        <f t="shared" si="150"/>
        <v>25773.75</v>
      </c>
      <c r="U496" s="15">
        <f>T496/INPUTS!$B$7*1000</f>
        <v>32217187.5</v>
      </c>
      <c r="V496" s="15">
        <f>T496*INPUTS!$B$6</f>
        <v>81445.05</v>
      </c>
      <c r="W496" s="54" t="s">
        <v>396</v>
      </c>
      <c r="X496" s="54" t="s">
        <v>396</v>
      </c>
      <c r="Y496" s="67">
        <f>IFERROR(VLOOKUP(E496,INPUTS!$A$44:$B$103,2,0),0)</f>
        <v>0.02</v>
      </c>
      <c r="Z496" s="15">
        <f t="shared" si="139"/>
        <v>515.475</v>
      </c>
      <c r="AA496" s="20">
        <f>IFERROR(VLOOKUP(E496,INPUTS!$A$44:$C$103,3,0),SCENARIOS!$J$26)</f>
        <v>0.1</v>
      </c>
      <c r="AB496" s="15">
        <f t="shared" si="147"/>
        <v>2987.88401724896</v>
      </c>
      <c r="AC496" s="20">
        <f>IFERROR(VLOOKUP($E496,INPUTS!$A$44:$G$103,4,0),SCENARIOS!$K$26)</f>
        <v>0.15</v>
      </c>
      <c r="AD496" s="15">
        <f t="shared" si="147"/>
        <v>5195.66471731808</v>
      </c>
      <c r="AE496" s="20">
        <f>IFERROR(VLOOKUP($E496,INPUTS!$A$44:$G$103,5,0),SCENARIOS!$L$26)</f>
        <v>0.3</v>
      </c>
      <c r="AF496" s="15">
        <f t="shared" si="147"/>
        <v>12046.3988110842</v>
      </c>
      <c r="AG496" s="20">
        <f>IFERROR(VLOOKUP($E496,INPUTS!$A$44:$G$103,6,0),SCENARIOS!$M$26)</f>
        <v>0.4</v>
      </c>
      <c r="AH496" s="15">
        <f t="shared" si="141"/>
        <v>18620.1037738243</v>
      </c>
      <c r="AI496" s="20">
        <f>IFERROR(VLOOKUP($E496,INPUTS!$A$44:$G$103,7,0),SCENARIOS!$N$26)</f>
        <v>0.5</v>
      </c>
      <c r="AJ496" s="15">
        <f t="shared" si="142"/>
        <v>26982.2544572126</v>
      </c>
      <c r="AL496" t="str">
        <f t="shared" si="144"/>
        <v>Y</v>
      </c>
      <c r="AM496" s="21">
        <f t="shared" si="145"/>
        <v>53964.5089144253</v>
      </c>
    </row>
    <row r="497" ht="15" customHeight="1" spans="1:39">
      <c r="A497" s="24" t="s">
        <v>1467</v>
      </c>
      <c r="B497" s="52" t="s">
        <v>610</v>
      </c>
      <c r="C497" s="52" t="s">
        <v>611</v>
      </c>
      <c r="D497" s="52" t="s">
        <v>929</v>
      </c>
      <c r="E497" s="10" t="s">
        <v>224</v>
      </c>
      <c r="F497" s="52" t="s">
        <v>938</v>
      </c>
      <c r="G497" s="52" t="s">
        <v>165</v>
      </c>
      <c r="H497" s="52" t="s">
        <v>249</v>
      </c>
      <c r="I497" s="52" t="s">
        <v>930</v>
      </c>
      <c r="J497" s="52" t="s">
        <v>169</v>
      </c>
      <c r="K497" s="52" t="s">
        <v>931</v>
      </c>
      <c r="L497" s="53" t="s">
        <v>291</v>
      </c>
      <c r="M497" s="13">
        <v>375</v>
      </c>
      <c r="N497" s="14">
        <f t="shared" si="143"/>
        <v>1.02739726027397</v>
      </c>
      <c r="O497" s="15">
        <v>6350</v>
      </c>
      <c r="P497" s="15">
        <f t="shared" si="148"/>
        <v>2381250</v>
      </c>
      <c r="Q497" s="16">
        <f>IFERROR(VLOOKUP(G497,SCENARIOS!$A$13:$E$18,5,0),0.025)</f>
        <v>0.03</v>
      </c>
      <c r="R497" s="52">
        <f>IFERROR(VLOOKUP(L497,INPUTS!$A$107:$B$120,2,0),0.0082)</f>
        <v>0.0079</v>
      </c>
      <c r="S497" s="52">
        <f t="shared" si="149"/>
        <v>50.165</v>
      </c>
      <c r="T497" s="15">
        <f t="shared" si="150"/>
        <v>18811.875</v>
      </c>
      <c r="U497" s="15">
        <f>T497/INPUTS!$B$7*1000</f>
        <v>23514843.75</v>
      </c>
      <c r="V497" s="15">
        <f>T497*INPUTS!$B$6</f>
        <v>59445.525</v>
      </c>
      <c r="W497" s="54" t="s">
        <v>396</v>
      </c>
      <c r="X497" s="54" t="s">
        <v>396</v>
      </c>
      <c r="Y497" s="67">
        <f>IFERROR(VLOOKUP(E497,INPUTS!$A$44:$B$103,2,0),0)</f>
        <v>0.02</v>
      </c>
      <c r="Z497" s="15">
        <f t="shared" si="139"/>
        <v>376.2375</v>
      </c>
      <c r="AA497" s="20">
        <f>IFERROR(VLOOKUP(E497,INPUTS!$A$44:$C$103,3,0),SCENARIOS!$J$26)</f>
        <v>0.1</v>
      </c>
      <c r="AB497" s="15">
        <f t="shared" si="147"/>
        <v>2180.81189764723</v>
      </c>
      <c r="AC497" s="20">
        <f>IFERROR(VLOOKUP($E497,INPUTS!$A$44:$G$103,4,0),SCENARIOS!$K$26)</f>
        <v>0.15</v>
      </c>
      <c r="AD497" s="15">
        <f t="shared" si="147"/>
        <v>3792.23804080113</v>
      </c>
      <c r="AE497" s="20">
        <f>IFERROR(VLOOKUP($E497,INPUTS!$A$44:$G$103,5,0),SCENARIOS!$L$26)</f>
        <v>0.3</v>
      </c>
      <c r="AF497" s="15">
        <f t="shared" si="147"/>
        <v>8792.48648854995</v>
      </c>
      <c r="AG497" s="20">
        <f>IFERROR(VLOOKUP($E497,INPUTS!$A$44:$G$103,6,0),SCENARIOS!$M$26)</f>
        <v>0.4</v>
      </c>
      <c r="AH497" s="15">
        <f t="shared" si="141"/>
        <v>13590.5355130787</v>
      </c>
      <c r="AI497" s="20">
        <f>IFERROR(VLOOKUP($E497,INPUTS!$A$44:$G$103,7,0),SCENARIOS!$N$26)</f>
        <v>0.5</v>
      </c>
      <c r="AJ497" s="15">
        <f t="shared" si="142"/>
        <v>19693.9443452069</v>
      </c>
      <c r="AL497" t="str">
        <f t="shared" si="144"/>
        <v>Y</v>
      </c>
      <c r="AM497" s="21">
        <f t="shared" si="145"/>
        <v>39387.8886904139</v>
      </c>
    </row>
    <row r="498" ht="15" customHeight="1" spans="1:39">
      <c r="A498" s="6" t="s">
        <v>1468</v>
      </c>
      <c r="B498" s="52" t="s">
        <v>610</v>
      </c>
      <c r="C498" s="52" t="s">
        <v>611</v>
      </c>
      <c r="D498" s="52" t="s">
        <v>929</v>
      </c>
      <c r="E498" s="10" t="s">
        <v>224</v>
      </c>
      <c r="F498" s="52" t="s">
        <v>938</v>
      </c>
      <c r="G498" s="52" t="s">
        <v>165</v>
      </c>
      <c r="H498" s="52" t="s">
        <v>251</v>
      </c>
      <c r="I498" s="52" t="s">
        <v>930</v>
      </c>
      <c r="J498" s="52" t="s">
        <v>169</v>
      </c>
      <c r="K498" s="52" t="s">
        <v>931</v>
      </c>
      <c r="L498" s="53" t="s">
        <v>291</v>
      </c>
      <c r="M498" s="13">
        <v>563</v>
      </c>
      <c r="N498" s="14">
        <f t="shared" si="143"/>
        <v>1.54246575342466</v>
      </c>
      <c r="O498" s="15">
        <v>7200</v>
      </c>
      <c r="P498" s="15">
        <f t="shared" si="148"/>
        <v>4053600</v>
      </c>
      <c r="Q498" s="16">
        <f>IFERROR(VLOOKUP(G498,SCENARIOS!$A$13:$E$18,5,0),0.025)</f>
        <v>0.03</v>
      </c>
      <c r="R498" s="52">
        <f>IFERROR(VLOOKUP(L498,INPUTS!$A$107:$B$120,2,0),0.0082)</f>
        <v>0.0079</v>
      </c>
      <c r="S498" s="52">
        <f t="shared" si="149"/>
        <v>56.88</v>
      </c>
      <c r="T498" s="15">
        <f t="shared" si="150"/>
        <v>32023.44</v>
      </c>
      <c r="U498" s="15">
        <f>T498/INPUTS!$B$7*1000</f>
        <v>40029300</v>
      </c>
      <c r="V498" s="15">
        <f>T498*INPUTS!$B$6</f>
        <v>101194.0704</v>
      </c>
      <c r="W498" s="54" t="s">
        <v>396</v>
      </c>
      <c r="X498" s="54" t="s">
        <v>396</v>
      </c>
      <c r="Y498" s="67">
        <f>IFERROR(VLOOKUP(E498,INPUTS!$A$44:$B$103,2,0),0)</f>
        <v>0.02</v>
      </c>
      <c r="Z498" s="15">
        <f t="shared" si="139"/>
        <v>640.4688</v>
      </c>
      <c r="AA498" s="20">
        <f>IFERROR(VLOOKUP(E498,INPUTS!$A$44:$C$103,3,0),SCENARIOS!$J$26)</f>
        <v>0.1</v>
      </c>
      <c r="AB498" s="15">
        <f t="shared" si="147"/>
        <v>3712.39437619016</v>
      </c>
      <c r="AC498" s="20">
        <f>IFERROR(VLOOKUP($E498,INPUTS!$A$44:$G$103,4,0),SCENARIOS!$K$26)</f>
        <v>0.15</v>
      </c>
      <c r="AD498" s="15">
        <f t="shared" si="147"/>
        <v>6455.52383084156</v>
      </c>
      <c r="AE498" s="20">
        <f>IFERROR(VLOOKUP($E498,INPUTS!$A$44:$G$103,5,0),SCENARIOS!$L$26)</f>
        <v>0.3</v>
      </c>
      <c r="AF498" s="15">
        <f t="shared" si="147"/>
        <v>14967.4428262409</v>
      </c>
      <c r="AG498" s="20">
        <f>IFERROR(VLOOKUP($E498,INPUTS!$A$44:$G$103,6,0),SCENARIOS!$M$26)</f>
        <v>0.4</v>
      </c>
      <c r="AH498" s="15">
        <f t="shared" si="141"/>
        <v>23135.1579027048</v>
      </c>
      <c r="AI498" s="20">
        <f>IFERROR(VLOOKUP($E498,INPUTS!$A$44:$G$103,7,0),SCENARIOS!$N$26)</f>
        <v>0.5</v>
      </c>
      <c r="AJ498" s="15">
        <f t="shared" si="142"/>
        <v>33524.985951803</v>
      </c>
      <c r="AL498" t="str">
        <f t="shared" si="144"/>
        <v>Y</v>
      </c>
      <c r="AM498" s="21">
        <f t="shared" si="145"/>
        <v>67049.9719036059</v>
      </c>
    </row>
    <row r="499" ht="15" customHeight="1" spans="1:39">
      <c r="A499" s="24" t="s">
        <v>1469</v>
      </c>
      <c r="B499" s="52" t="s">
        <v>610</v>
      </c>
      <c r="C499" s="52" t="s">
        <v>611</v>
      </c>
      <c r="D499" s="52" t="s">
        <v>929</v>
      </c>
      <c r="E499" s="10" t="s">
        <v>224</v>
      </c>
      <c r="F499" s="52" t="s">
        <v>938</v>
      </c>
      <c r="G499" s="52" t="s">
        <v>165</v>
      </c>
      <c r="H499" s="52" t="s">
        <v>253</v>
      </c>
      <c r="I499" s="52" t="s">
        <v>930</v>
      </c>
      <c r="J499" s="52" t="s">
        <v>169</v>
      </c>
      <c r="K499" s="52" t="s">
        <v>931</v>
      </c>
      <c r="L499" s="53" t="s">
        <v>291</v>
      </c>
      <c r="M499" s="13">
        <v>375</v>
      </c>
      <c r="N499" s="14">
        <f t="shared" si="143"/>
        <v>1.02739726027397</v>
      </c>
      <c r="O499" s="15">
        <v>7830</v>
      </c>
      <c r="P499" s="15">
        <f t="shared" si="148"/>
        <v>2936250</v>
      </c>
      <c r="Q499" s="16">
        <f>IFERROR(VLOOKUP(G499,SCENARIOS!$A$13:$E$18,5,0),0.025)</f>
        <v>0.03</v>
      </c>
      <c r="R499" s="52">
        <f>IFERROR(VLOOKUP(L499,INPUTS!$A$107:$B$120,2,0),0.0082)</f>
        <v>0.0079</v>
      </c>
      <c r="S499" s="52">
        <f t="shared" si="149"/>
        <v>61.857</v>
      </c>
      <c r="T499" s="15">
        <f t="shared" si="150"/>
        <v>23196.375</v>
      </c>
      <c r="U499" s="15">
        <f>T499/INPUTS!$B$7*1000</f>
        <v>28995468.75</v>
      </c>
      <c r="V499" s="15">
        <f>T499*INPUTS!$B$6</f>
        <v>73300.545</v>
      </c>
      <c r="W499" s="54" t="s">
        <v>396</v>
      </c>
      <c r="X499" s="54" t="s">
        <v>396</v>
      </c>
      <c r="Y499" s="67">
        <f>IFERROR(VLOOKUP(E499,INPUTS!$A$44:$B$103,2,0),0)</f>
        <v>0.02</v>
      </c>
      <c r="Z499" s="15">
        <f t="shared" si="139"/>
        <v>463.9275</v>
      </c>
      <c r="AA499" s="20">
        <f>IFERROR(VLOOKUP(E499,INPUTS!$A$44:$C$103,3,0),SCENARIOS!$J$26)</f>
        <v>0.1</v>
      </c>
      <c r="AB499" s="15">
        <f t="shared" si="147"/>
        <v>2689.09561552407</v>
      </c>
      <c r="AC499" s="20">
        <f>IFERROR(VLOOKUP($E499,INPUTS!$A$44:$G$103,4,0),SCENARIOS!$K$26)</f>
        <v>0.15</v>
      </c>
      <c r="AD499" s="15">
        <f t="shared" si="147"/>
        <v>4676.09824558628</v>
      </c>
      <c r="AE499" s="20">
        <f>IFERROR(VLOOKUP($E499,INPUTS!$A$44:$G$103,5,0),SCENARIOS!$L$26)</f>
        <v>0.3</v>
      </c>
      <c r="AF499" s="15">
        <f t="shared" si="147"/>
        <v>10841.7589299758</v>
      </c>
      <c r="AG499" s="20">
        <f>IFERROR(VLOOKUP($E499,INPUTS!$A$44:$G$103,6,0),SCENARIOS!$M$26)</f>
        <v>0.4</v>
      </c>
      <c r="AH499" s="15">
        <f t="shared" si="141"/>
        <v>16758.0933964419</v>
      </c>
      <c r="AI499" s="20">
        <f>IFERROR(VLOOKUP($E499,INPUTS!$A$44:$G$103,7,0),SCENARIOS!$N$26)</f>
        <v>0.5</v>
      </c>
      <c r="AJ499" s="15">
        <f t="shared" si="142"/>
        <v>24284.0290114914</v>
      </c>
      <c r="AL499" t="str">
        <f t="shared" si="144"/>
        <v>Y</v>
      </c>
      <c r="AM499" s="21">
        <f t="shared" si="145"/>
        <v>48568.0580229828</v>
      </c>
    </row>
    <row r="500" ht="15" customHeight="1" spans="1:39">
      <c r="A500" s="6" t="s">
        <v>1470</v>
      </c>
      <c r="B500" s="52" t="s">
        <v>610</v>
      </c>
      <c r="C500" s="52" t="s">
        <v>611</v>
      </c>
      <c r="D500" s="52" t="s">
        <v>929</v>
      </c>
      <c r="E500" s="10" t="s">
        <v>224</v>
      </c>
      <c r="F500" s="52" t="s">
        <v>938</v>
      </c>
      <c r="G500" s="52" t="s">
        <v>165</v>
      </c>
      <c r="H500" s="52" t="s">
        <v>615</v>
      </c>
      <c r="I500" s="52" t="s">
        <v>614</v>
      </c>
      <c r="J500" s="52" t="s">
        <v>169</v>
      </c>
      <c r="K500" s="52" t="s">
        <v>931</v>
      </c>
      <c r="L500" s="53" t="s">
        <v>288</v>
      </c>
      <c r="M500" s="13">
        <v>375</v>
      </c>
      <c r="N500" s="14">
        <f t="shared" si="143"/>
        <v>1.02739726027397</v>
      </c>
      <c r="O500" s="15">
        <v>5730</v>
      </c>
      <c r="P500" s="15">
        <f t="shared" si="148"/>
        <v>2148750</v>
      </c>
      <c r="Q500" s="16">
        <f>IFERROR(VLOOKUP(G500,SCENARIOS!$A$13:$E$18,5,0),0.025)</f>
        <v>0.03</v>
      </c>
      <c r="R500" s="52">
        <f>IFERROR(VLOOKUP(L500,INPUTS!$A$107:$B$120,2,0),0.0082)</f>
        <v>0.0085</v>
      </c>
      <c r="S500" s="52">
        <f t="shared" si="149"/>
        <v>48.705</v>
      </c>
      <c r="T500" s="15">
        <f t="shared" si="150"/>
        <v>18264.375</v>
      </c>
      <c r="U500" s="15">
        <f>T500/INPUTS!$B$7*1000</f>
        <v>22830468.75</v>
      </c>
      <c r="V500" s="15">
        <f>T500*INPUTS!$B$6</f>
        <v>57715.425</v>
      </c>
      <c r="W500" s="54" t="s">
        <v>396</v>
      </c>
      <c r="X500" s="54" t="s">
        <v>396</v>
      </c>
      <c r="Y500" s="67">
        <f>IFERROR(VLOOKUP(E500,INPUTS!$A$44:$B$103,2,0),0)</f>
        <v>0.02</v>
      </c>
      <c r="Z500" s="15">
        <f t="shared" si="139"/>
        <v>365.2875</v>
      </c>
      <c r="AA500" s="20">
        <f>IFERROR(VLOOKUP(E500,INPUTS!$A$44:$C$103,3,0),SCENARIOS!$J$26)</f>
        <v>0.1</v>
      </c>
      <c r="AB500" s="15">
        <f t="shared" ref="AB500:AF515" si="151">$T500*AA500*(1+$Q500)^AB$2</f>
        <v>2117.34164207931</v>
      </c>
      <c r="AC500" s="20">
        <f>IFERROR(VLOOKUP($E500,INPUTS!$A$44:$G$103,4,0),SCENARIOS!$K$26)</f>
        <v>0.15</v>
      </c>
      <c r="AD500" s="15">
        <f t="shared" si="151"/>
        <v>3681.86890814749</v>
      </c>
      <c r="AE500" s="20">
        <f>IFERROR(VLOOKUP($E500,INPUTS!$A$44:$G$103,5,0),SCENARIOS!$L$26)</f>
        <v>0.3</v>
      </c>
      <c r="AF500" s="15">
        <f t="shared" si="151"/>
        <v>8536.59034037328</v>
      </c>
      <c r="AG500" s="20">
        <f>IFERROR(VLOOKUP($E500,INPUTS!$A$44:$G$103,6,0),SCENARIOS!$M$26)</f>
        <v>0.4</v>
      </c>
      <c r="AH500" s="15">
        <f t="shared" si="141"/>
        <v>13194.9971526861</v>
      </c>
      <c r="AI500" s="20">
        <f>IFERROR(VLOOKUP($E500,INPUTS!$A$44:$G$103,7,0),SCENARIOS!$N$26)</f>
        <v>0.5</v>
      </c>
      <c r="AJ500" s="15">
        <f t="shared" si="142"/>
        <v>19120.7726369641</v>
      </c>
      <c r="AL500" t="str">
        <f t="shared" si="144"/>
        <v>Y</v>
      </c>
      <c r="AM500" s="21">
        <f t="shared" si="145"/>
        <v>38241.5452739282</v>
      </c>
    </row>
    <row r="501" ht="15" customHeight="1" spans="1:39">
      <c r="A501" s="24" t="s">
        <v>1471</v>
      </c>
      <c r="B501" s="52" t="s">
        <v>610</v>
      </c>
      <c r="C501" s="52" t="s">
        <v>611</v>
      </c>
      <c r="D501" s="52" t="s">
        <v>929</v>
      </c>
      <c r="E501" s="10" t="s">
        <v>224</v>
      </c>
      <c r="F501" s="52" t="s">
        <v>938</v>
      </c>
      <c r="G501" s="52" t="s">
        <v>165</v>
      </c>
      <c r="H501" s="52" t="s">
        <v>234</v>
      </c>
      <c r="I501" s="52" t="s">
        <v>424</v>
      </c>
      <c r="J501" s="52" t="s">
        <v>173</v>
      </c>
      <c r="K501" s="52" t="s">
        <v>931</v>
      </c>
      <c r="L501" s="53" t="s">
        <v>293</v>
      </c>
      <c r="M501" s="13">
        <v>563</v>
      </c>
      <c r="N501" s="14">
        <f t="shared" si="143"/>
        <v>1.54246575342466</v>
      </c>
      <c r="O501" s="15">
        <v>9600</v>
      </c>
      <c r="P501" s="15">
        <f t="shared" si="148"/>
        <v>5404800</v>
      </c>
      <c r="Q501" s="16">
        <f>IFERROR(VLOOKUP(G501,SCENARIOS!$A$13:$E$18,5,0),0.025)</f>
        <v>0.03</v>
      </c>
      <c r="R501" s="52">
        <f>IFERROR(VLOOKUP(L501,INPUTS!$A$107:$B$120,2,0),0.0082)</f>
        <v>0.0079</v>
      </c>
      <c r="S501" s="52">
        <f t="shared" si="149"/>
        <v>75.84</v>
      </c>
      <c r="T501" s="15">
        <f t="shared" si="150"/>
        <v>42697.92</v>
      </c>
      <c r="U501" s="15">
        <f>T501/INPUTS!$B$7*1000</f>
        <v>53372400</v>
      </c>
      <c r="V501" s="15">
        <f>T501*INPUTS!$B$6</f>
        <v>134925.4272</v>
      </c>
      <c r="W501" s="54" t="s">
        <v>396</v>
      </c>
      <c r="X501" s="54" t="s">
        <v>396</v>
      </c>
      <c r="Y501" s="67">
        <f>IFERROR(VLOOKUP(E501,INPUTS!$A$44:$B$103,2,0),0)</f>
        <v>0.02</v>
      </c>
      <c r="Z501" s="15">
        <f t="shared" si="139"/>
        <v>853.9584</v>
      </c>
      <c r="AA501" s="20">
        <f>IFERROR(VLOOKUP(E501,INPUTS!$A$44:$C$103,3,0),SCENARIOS!$J$26)</f>
        <v>0.1</v>
      </c>
      <c r="AB501" s="15">
        <f t="shared" si="151"/>
        <v>4949.85916825355</v>
      </c>
      <c r="AC501" s="20">
        <f>IFERROR(VLOOKUP($E501,INPUTS!$A$44:$G$103,4,0),SCENARIOS!$K$26)</f>
        <v>0.15</v>
      </c>
      <c r="AD501" s="15">
        <f t="shared" si="151"/>
        <v>8607.36510778875</v>
      </c>
      <c r="AE501" s="20">
        <f>IFERROR(VLOOKUP($E501,INPUTS!$A$44:$G$103,5,0),SCENARIOS!$L$26)</f>
        <v>0.3</v>
      </c>
      <c r="AF501" s="15">
        <f t="shared" si="151"/>
        <v>19956.5904349878</v>
      </c>
      <c r="AG501" s="20">
        <f>IFERROR(VLOOKUP($E501,INPUTS!$A$44:$G$103,6,0),SCENARIOS!$M$26)</f>
        <v>0.4</v>
      </c>
      <c r="AH501" s="15">
        <f t="shared" si="141"/>
        <v>30846.8772036063</v>
      </c>
      <c r="AI501" s="20">
        <f>IFERROR(VLOOKUP($E501,INPUTS!$A$44:$G$103,7,0),SCENARIOS!$N$26)</f>
        <v>0.5</v>
      </c>
      <c r="AJ501" s="15">
        <f t="shared" si="142"/>
        <v>44699.9812690706</v>
      </c>
      <c r="AL501" t="str">
        <f t="shared" si="144"/>
        <v>Y</v>
      </c>
      <c r="AM501" s="21">
        <f t="shared" si="145"/>
        <v>89399.9625381413</v>
      </c>
    </row>
    <row r="502" ht="15" customHeight="1" spans="1:39">
      <c r="A502" s="6" t="s">
        <v>1472</v>
      </c>
      <c r="B502" s="52" t="s">
        <v>610</v>
      </c>
      <c r="C502" s="52" t="s">
        <v>611</v>
      </c>
      <c r="D502" s="52" t="s">
        <v>929</v>
      </c>
      <c r="E502" s="10" t="s">
        <v>224</v>
      </c>
      <c r="F502" s="52" t="s">
        <v>938</v>
      </c>
      <c r="G502" s="52" t="s">
        <v>165</v>
      </c>
      <c r="H502" s="52" t="s">
        <v>242</v>
      </c>
      <c r="I502" s="52" t="s">
        <v>421</v>
      </c>
      <c r="J502" s="52" t="s">
        <v>173</v>
      </c>
      <c r="K502" s="52" t="s">
        <v>931</v>
      </c>
      <c r="L502" s="53" t="s">
        <v>293</v>
      </c>
      <c r="M502" s="13">
        <v>563</v>
      </c>
      <c r="N502" s="14">
        <f t="shared" si="143"/>
        <v>1.54246575342466</v>
      </c>
      <c r="O502" s="15">
        <v>10850</v>
      </c>
      <c r="P502" s="15">
        <f t="shared" si="148"/>
        <v>6108550</v>
      </c>
      <c r="Q502" s="16">
        <f>IFERROR(VLOOKUP(G502,SCENARIOS!$A$13:$E$18,5,0),0.025)</f>
        <v>0.03</v>
      </c>
      <c r="R502" s="52">
        <f>IFERROR(VLOOKUP(L502,INPUTS!$A$107:$B$120,2,0),0.0082)</f>
        <v>0.0079</v>
      </c>
      <c r="S502" s="52">
        <f t="shared" si="149"/>
        <v>85.715</v>
      </c>
      <c r="T502" s="15">
        <f t="shared" si="150"/>
        <v>48257.545</v>
      </c>
      <c r="U502" s="15">
        <f>T502/INPUTS!$B$7*1000</f>
        <v>60321931.25</v>
      </c>
      <c r="V502" s="15">
        <f>T502*INPUTS!$B$6</f>
        <v>152493.8422</v>
      </c>
      <c r="W502" s="54" t="s">
        <v>396</v>
      </c>
      <c r="X502" s="54" t="s">
        <v>396</v>
      </c>
      <c r="Y502" s="67">
        <f>IFERROR(VLOOKUP(E502,INPUTS!$A$44:$B$103,2,0),0)</f>
        <v>0.02</v>
      </c>
      <c r="Z502" s="15">
        <f t="shared" si="139"/>
        <v>965.1509</v>
      </c>
      <c r="AA502" s="20">
        <f>IFERROR(VLOOKUP(E502,INPUTS!$A$44:$C$103,3,0),SCENARIOS!$J$26)</f>
        <v>0.1</v>
      </c>
      <c r="AB502" s="15">
        <f t="shared" si="151"/>
        <v>5594.37208078656</v>
      </c>
      <c r="AC502" s="20">
        <f>IFERROR(VLOOKUP($E502,INPUTS!$A$44:$G$103,4,0),SCENARIOS!$K$26)</f>
        <v>0.15</v>
      </c>
      <c r="AD502" s="15">
        <f t="shared" si="151"/>
        <v>9728.11577286541</v>
      </c>
      <c r="AE502" s="20">
        <f>IFERROR(VLOOKUP($E502,INPUTS!$A$44:$G$103,5,0),SCENARIOS!$L$26)</f>
        <v>0.3</v>
      </c>
      <c r="AF502" s="15">
        <f t="shared" si="151"/>
        <v>22555.1048145435</v>
      </c>
      <c r="AG502" s="20">
        <f>IFERROR(VLOOKUP($E502,INPUTS!$A$44:$G$103,6,0),SCENARIOS!$M$26)</f>
        <v>0.4</v>
      </c>
      <c r="AH502" s="15">
        <f t="shared" si="141"/>
        <v>34863.3976728259</v>
      </c>
      <c r="AI502" s="20">
        <f>IFERROR(VLOOKUP($E502,INPUTS!$A$44:$G$103,7,0),SCENARIOS!$N$26)</f>
        <v>0.5</v>
      </c>
      <c r="AJ502" s="15">
        <f t="shared" si="142"/>
        <v>50520.2913301475</v>
      </c>
      <c r="AL502" t="str">
        <f t="shared" si="144"/>
        <v>Y</v>
      </c>
      <c r="AM502" s="21">
        <f t="shared" si="145"/>
        <v>101040.582660295</v>
      </c>
    </row>
    <row r="503" ht="15" customHeight="1" spans="1:39">
      <c r="A503" s="24" t="s">
        <v>1473</v>
      </c>
      <c r="B503" s="52" t="s">
        <v>653</v>
      </c>
      <c r="C503" s="52" t="s">
        <v>654</v>
      </c>
      <c r="D503" s="52" t="s">
        <v>929</v>
      </c>
      <c r="E503" s="10" t="s">
        <v>222</v>
      </c>
      <c r="F503" s="52" t="s">
        <v>655</v>
      </c>
      <c r="G503" s="52" t="s">
        <v>165</v>
      </c>
      <c r="H503" s="52" t="s">
        <v>245</v>
      </c>
      <c r="I503" s="52" t="s">
        <v>930</v>
      </c>
      <c r="J503" s="52" t="s">
        <v>169</v>
      </c>
      <c r="K503" s="52" t="s">
        <v>931</v>
      </c>
      <c r="L503" s="53" t="s">
        <v>288</v>
      </c>
      <c r="M503" s="13">
        <v>4665</v>
      </c>
      <c r="N503" s="14">
        <f t="shared" si="143"/>
        <v>12.7808219178082</v>
      </c>
      <c r="O503" s="15">
        <v>5900</v>
      </c>
      <c r="P503" s="15">
        <f t="shared" si="148"/>
        <v>27523500</v>
      </c>
      <c r="Q503" s="16">
        <f>IFERROR(VLOOKUP(G503,SCENARIOS!$A$13:$E$18,5,0),0.025)</f>
        <v>0.03</v>
      </c>
      <c r="R503" s="52">
        <f>IFERROR(VLOOKUP(L503,INPUTS!$A$107:$B$120,2,0),0.0082)</f>
        <v>0.0085</v>
      </c>
      <c r="S503" s="52">
        <f t="shared" si="149"/>
        <v>50.15</v>
      </c>
      <c r="T503" s="15">
        <f t="shared" si="150"/>
        <v>233949.75</v>
      </c>
      <c r="U503" s="15">
        <f>T503/INPUTS!$B$7*1000</f>
        <v>292437187.5</v>
      </c>
      <c r="V503" s="15">
        <f>T503*INPUTS!$B$6</f>
        <v>739281.21</v>
      </c>
      <c r="W503" s="54" t="s">
        <v>396</v>
      </c>
      <c r="X503" s="54" t="s">
        <v>396</v>
      </c>
      <c r="Y503" s="67">
        <f>IFERROR(VLOOKUP(E503,INPUTS!$A$44:$B$103,2,0),0)</f>
        <v>0.02</v>
      </c>
      <c r="Z503" s="15">
        <f t="shared" si="139"/>
        <v>4678.995</v>
      </c>
      <c r="AA503" s="20">
        <f>IFERROR(VLOOKUP(E503,INPUTS!$A$44:$C$103,3,0),SCENARIOS!$J$26)</f>
        <v>0.06</v>
      </c>
      <c r="AB503" s="15">
        <f t="shared" si="151"/>
        <v>16272.712791838</v>
      </c>
      <c r="AC503" s="20">
        <f>IFERROR(VLOOKUP($E503,INPUTS!$A$44:$G$103,4,0),SCENARIOS!$K$26)</f>
        <v>0.15</v>
      </c>
      <c r="AD503" s="15">
        <f t="shared" si="151"/>
        <v>47161.3351452694</v>
      </c>
      <c r="AE503" s="20">
        <f>IFERROR(VLOOKUP($E503,INPUTS!$A$44:$G$103,5,0),SCENARIOS!$L$26)</f>
        <v>0.3</v>
      </c>
      <c r="AF503" s="15">
        <f t="shared" si="151"/>
        <v>109345.826286568</v>
      </c>
      <c r="AG503" s="20">
        <f>IFERROR(VLOOKUP($E503,INPUTS!$A$44:$G$103,6,0),SCENARIOS!$M$26)</f>
        <v>0.4</v>
      </c>
      <c r="AH503" s="15">
        <f t="shared" si="141"/>
        <v>169015.70872924</v>
      </c>
      <c r="AI503" s="20">
        <f>IFERROR(VLOOKUP($E503,INPUTS!$A$44:$G$103,7,0),SCENARIOS!$N$26)</f>
        <v>0.5</v>
      </c>
      <c r="AJ503" s="15">
        <f t="shared" si="142"/>
        <v>244919.41159906</v>
      </c>
      <c r="AL503" t="str">
        <f t="shared" si="144"/>
        <v>N</v>
      </c>
      <c r="AM503" s="21">
        <f t="shared" si="145"/>
        <v>489838.823198121</v>
      </c>
    </row>
    <row r="504" ht="15" customHeight="1" spans="1:39">
      <c r="A504" s="6" t="s">
        <v>1474</v>
      </c>
      <c r="B504" s="52" t="s">
        <v>653</v>
      </c>
      <c r="C504" s="52" t="s">
        <v>654</v>
      </c>
      <c r="D504" s="52" t="s">
        <v>929</v>
      </c>
      <c r="E504" s="10" t="s">
        <v>222</v>
      </c>
      <c r="F504" s="52" t="s">
        <v>655</v>
      </c>
      <c r="G504" s="52" t="s">
        <v>165</v>
      </c>
      <c r="H504" s="52" t="s">
        <v>256</v>
      </c>
      <c r="I504" s="52" t="s">
        <v>930</v>
      </c>
      <c r="J504" s="52" t="s">
        <v>169</v>
      </c>
      <c r="K504" s="52" t="s">
        <v>931</v>
      </c>
      <c r="L504" s="53" t="s">
        <v>288</v>
      </c>
      <c r="M504" s="13">
        <v>3107</v>
      </c>
      <c r="N504" s="14">
        <f t="shared" si="143"/>
        <v>8.51232876712329</v>
      </c>
      <c r="O504" s="15">
        <v>6100</v>
      </c>
      <c r="P504" s="15">
        <f t="shared" si="148"/>
        <v>18952700</v>
      </c>
      <c r="Q504" s="16">
        <f>IFERROR(VLOOKUP(G504,SCENARIOS!$A$13:$E$18,5,0),0.025)</f>
        <v>0.03</v>
      </c>
      <c r="R504" s="52">
        <f>IFERROR(VLOOKUP(L504,INPUTS!$A$107:$B$120,2,0),0.0082)</f>
        <v>0.0085</v>
      </c>
      <c r="S504" s="52">
        <f t="shared" si="149"/>
        <v>51.85</v>
      </c>
      <c r="T504" s="15">
        <f t="shared" si="150"/>
        <v>161097.95</v>
      </c>
      <c r="U504" s="15">
        <f>T504/INPUTS!$B$7*1000</f>
        <v>201372437.5</v>
      </c>
      <c r="V504" s="15">
        <f>T504*INPUTS!$B$6</f>
        <v>509069.522</v>
      </c>
      <c r="W504" s="54" t="s">
        <v>396</v>
      </c>
      <c r="X504" s="54" t="s">
        <v>396</v>
      </c>
      <c r="Y504" s="67">
        <f>IFERROR(VLOOKUP(E504,INPUTS!$A$44:$B$103,2,0),0)</f>
        <v>0.02</v>
      </c>
      <c r="Z504" s="15">
        <f t="shared" si="139"/>
        <v>3221.959</v>
      </c>
      <c r="AA504" s="20">
        <f>IFERROR(VLOOKUP(E504,INPUTS!$A$44:$C$103,3,0),SCENARIOS!$J$26)</f>
        <v>0.06</v>
      </c>
      <c r="AB504" s="15">
        <f t="shared" si="151"/>
        <v>11205.4006114727</v>
      </c>
      <c r="AC504" s="20">
        <f>IFERROR(VLOOKUP($E504,INPUTS!$A$44:$G$103,4,0),SCENARIOS!$K$26)</f>
        <v>0.15</v>
      </c>
      <c r="AD504" s="15">
        <f t="shared" si="151"/>
        <v>32475.3260525641</v>
      </c>
      <c r="AE504" s="20">
        <f>IFERROR(VLOOKUP($E504,INPUTS!$A$44:$G$103,5,0),SCENARIOS!$L$26)</f>
        <v>0.3</v>
      </c>
      <c r="AF504" s="15">
        <f t="shared" si="151"/>
        <v>75295.6070943537</v>
      </c>
      <c r="AG504" s="20">
        <f>IFERROR(VLOOKUP($E504,INPUTS!$A$44:$G$103,6,0),SCENARIOS!$M$26)</f>
        <v>0.4</v>
      </c>
      <c r="AH504" s="15">
        <f t="shared" si="141"/>
        <v>116384.326950885</v>
      </c>
      <c r="AI504" s="20">
        <f>IFERROR(VLOOKUP($E504,INPUTS!$A$44:$G$103,7,0),SCENARIOS!$N$26)</f>
        <v>0.5</v>
      </c>
      <c r="AJ504" s="15">
        <f t="shared" si="142"/>
        <v>168651.666111269</v>
      </c>
      <c r="AL504" t="str">
        <f t="shared" si="144"/>
        <v>N</v>
      </c>
      <c r="AM504" s="21">
        <f t="shared" si="145"/>
        <v>337303.332222538</v>
      </c>
    </row>
    <row r="505" ht="15" customHeight="1" spans="1:39">
      <c r="A505" s="24" t="s">
        <v>1475</v>
      </c>
      <c r="B505" s="52" t="s">
        <v>653</v>
      </c>
      <c r="C505" s="52" t="s">
        <v>654</v>
      </c>
      <c r="D505" s="52" t="s">
        <v>929</v>
      </c>
      <c r="E505" s="10" t="s">
        <v>222</v>
      </c>
      <c r="F505" s="52" t="s">
        <v>655</v>
      </c>
      <c r="G505" s="52" t="s">
        <v>165</v>
      </c>
      <c r="H505" s="52" t="s">
        <v>640</v>
      </c>
      <c r="I505" s="52" t="s">
        <v>639</v>
      </c>
      <c r="J505" s="52" t="s">
        <v>185</v>
      </c>
      <c r="K505" s="52" t="s">
        <v>931</v>
      </c>
      <c r="L505" s="53" t="s">
        <v>288</v>
      </c>
      <c r="M505" s="13">
        <v>4665</v>
      </c>
      <c r="N505" s="14">
        <f t="shared" si="143"/>
        <v>12.7808219178082</v>
      </c>
      <c r="O505" s="15">
        <v>6250</v>
      </c>
      <c r="P505" s="15">
        <f t="shared" si="148"/>
        <v>29156250</v>
      </c>
      <c r="Q505" s="16">
        <f>IFERROR(VLOOKUP(G505,SCENARIOS!$A$13:$E$18,5,0),0.025)</f>
        <v>0.03</v>
      </c>
      <c r="R505" s="52">
        <f>IFERROR(VLOOKUP(L505,INPUTS!$A$107:$B$120,2,0),0.0082)</f>
        <v>0.0085</v>
      </c>
      <c r="S505" s="52">
        <f t="shared" si="149"/>
        <v>53.125</v>
      </c>
      <c r="T505" s="15">
        <f t="shared" si="150"/>
        <v>247828.125</v>
      </c>
      <c r="U505" s="15">
        <f>T505/INPUTS!$B$7*1000</f>
        <v>309785156.25</v>
      </c>
      <c r="V505" s="15">
        <f>T505*INPUTS!$B$6</f>
        <v>783136.875</v>
      </c>
      <c r="W505" s="54" t="s">
        <v>396</v>
      </c>
      <c r="X505" s="54" t="s">
        <v>396</v>
      </c>
      <c r="Y505" s="67">
        <f>IFERROR(VLOOKUP(E505,INPUTS!$A$44:$B$103,2,0),0)</f>
        <v>0.02</v>
      </c>
      <c r="Z505" s="15">
        <f t="shared" si="139"/>
        <v>4956.5625</v>
      </c>
      <c r="AA505" s="20">
        <f>IFERROR(VLOOKUP(E505,INPUTS!$A$44:$C$103,3,0),SCENARIOS!$J$26)</f>
        <v>0.06</v>
      </c>
      <c r="AB505" s="15">
        <f t="shared" si="151"/>
        <v>17238.0432116928</v>
      </c>
      <c r="AC505" s="20">
        <f>IFERROR(VLOOKUP($E505,INPUTS!$A$44:$G$103,4,0),SCENARIOS!$K$26)</f>
        <v>0.15</v>
      </c>
      <c r="AD505" s="15">
        <f t="shared" si="151"/>
        <v>49959.0414674464</v>
      </c>
      <c r="AE505" s="20">
        <f>IFERROR(VLOOKUP($E505,INPUTS!$A$44:$G$103,5,0),SCENARIOS!$L$26)</f>
        <v>0.3</v>
      </c>
      <c r="AF505" s="15">
        <f t="shared" si="151"/>
        <v>115832.443100178</v>
      </c>
      <c r="AG505" s="20">
        <f>IFERROR(VLOOKUP($E505,INPUTS!$A$44:$G$103,6,0),SCENARIOS!$M$26)</f>
        <v>0.4</v>
      </c>
      <c r="AH505" s="15">
        <f t="shared" si="141"/>
        <v>179042.064331822</v>
      </c>
      <c r="AI505" s="20">
        <f>IFERROR(VLOOKUP($E505,INPUTS!$A$44:$G$103,7,0),SCENARIOS!$N$26)</f>
        <v>0.5</v>
      </c>
      <c r="AJ505" s="15">
        <f t="shared" si="142"/>
        <v>259448.529236293</v>
      </c>
      <c r="AL505" t="str">
        <f t="shared" si="144"/>
        <v>N</v>
      </c>
      <c r="AM505" s="21">
        <f t="shared" si="145"/>
        <v>518897.058472586</v>
      </c>
    </row>
    <row r="506" ht="15" customHeight="1" spans="1:39">
      <c r="A506" s="6" t="s">
        <v>1476</v>
      </c>
      <c r="B506" s="52" t="s">
        <v>653</v>
      </c>
      <c r="C506" s="52" t="s">
        <v>654</v>
      </c>
      <c r="D506" s="52" t="s">
        <v>929</v>
      </c>
      <c r="E506" s="10" t="s">
        <v>222</v>
      </c>
      <c r="F506" s="52" t="s">
        <v>655</v>
      </c>
      <c r="G506" s="52" t="s">
        <v>165</v>
      </c>
      <c r="H506" s="52" t="s">
        <v>644</v>
      </c>
      <c r="I506" s="52" t="s">
        <v>643</v>
      </c>
      <c r="J506" s="52" t="s">
        <v>185</v>
      </c>
      <c r="K506" s="52" t="s">
        <v>931</v>
      </c>
      <c r="L506" s="53" t="s">
        <v>288</v>
      </c>
      <c r="M506" s="13">
        <v>3107</v>
      </c>
      <c r="N506" s="14">
        <f t="shared" si="143"/>
        <v>8.51232876712329</v>
      </c>
      <c r="O506" s="15">
        <v>8900</v>
      </c>
      <c r="P506" s="15">
        <f t="shared" si="148"/>
        <v>27652300</v>
      </c>
      <c r="Q506" s="16">
        <f>IFERROR(VLOOKUP(G506,SCENARIOS!$A$13:$E$18,5,0),0.025)</f>
        <v>0.03</v>
      </c>
      <c r="R506" s="52">
        <f>IFERROR(VLOOKUP(L506,INPUTS!$A$107:$B$120,2,0),0.0082)</f>
        <v>0.0085</v>
      </c>
      <c r="S506" s="52">
        <f t="shared" si="149"/>
        <v>75.65</v>
      </c>
      <c r="T506" s="15">
        <f t="shared" si="150"/>
        <v>235044.55</v>
      </c>
      <c r="U506" s="15">
        <f>T506/INPUTS!$B$7*1000</f>
        <v>293805687.5</v>
      </c>
      <c r="V506" s="15">
        <f>T506*INPUTS!$B$6</f>
        <v>742740.778</v>
      </c>
      <c r="W506" s="54" t="s">
        <v>396</v>
      </c>
      <c r="X506" s="54" t="s">
        <v>396</v>
      </c>
      <c r="Y506" s="67">
        <f>IFERROR(VLOOKUP(E506,INPUTS!$A$44:$B$103,2,0),0)</f>
        <v>0.02</v>
      </c>
      <c r="Z506" s="15">
        <f t="shared" si="139"/>
        <v>4700.891</v>
      </c>
      <c r="AA506" s="20">
        <f>IFERROR(VLOOKUP(E506,INPUTS!$A$44:$C$103,3,0),SCENARIOS!$J$26)</f>
        <v>0.06</v>
      </c>
      <c r="AB506" s="15">
        <f t="shared" si="151"/>
        <v>16348.8631872306</v>
      </c>
      <c r="AC506" s="20">
        <f>IFERROR(VLOOKUP($E506,INPUTS!$A$44:$G$103,4,0),SCENARIOS!$K$26)</f>
        <v>0.15</v>
      </c>
      <c r="AD506" s="15">
        <f t="shared" si="151"/>
        <v>47382.0330930853</v>
      </c>
      <c r="AE506" s="20">
        <f>IFERROR(VLOOKUP($E506,INPUTS!$A$44:$G$103,5,0),SCENARIOS!$L$26)</f>
        <v>0.3</v>
      </c>
      <c r="AF506" s="15">
        <f t="shared" si="151"/>
        <v>109857.525104877</v>
      </c>
      <c r="AG506" s="20">
        <f>IFERROR(VLOOKUP($E506,INPUTS!$A$44:$G$103,6,0),SCENARIOS!$M$26)</f>
        <v>0.4</v>
      </c>
      <c r="AH506" s="15">
        <f t="shared" si="141"/>
        <v>169806.640961127</v>
      </c>
      <c r="AI506" s="20">
        <f>IFERROR(VLOOKUP($E506,INPUTS!$A$44:$G$103,7,0),SCENARIOS!$N$26)</f>
        <v>0.5</v>
      </c>
      <c r="AJ506" s="15">
        <f t="shared" si="142"/>
        <v>246065.545637753</v>
      </c>
      <c r="AL506" t="str">
        <f t="shared" si="144"/>
        <v>N</v>
      </c>
      <c r="AM506" s="21">
        <f t="shared" si="145"/>
        <v>492131.091275506</v>
      </c>
    </row>
    <row r="507" ht="15" customHeight="1" spans="1:39">
      <c r="A507" s="24" t="s">
        <v>1477</v>
      </c>
      <c r="B507" s="52" t="s">
        <v>653</v>
      </c>
      <c r="C507" s="52" t="s">
        <v>654</v>
      </c>
      <c r="D507" s="52" t="s">
        <v>929</v>
      </c>
      <c r="E507" s="10" t="s">
        <v>222</v>
      </c>
      <c r="F507" s="52" t="s">
        <v>655</v>
      </c>
      <c r="G507" s="52" t="s">
        <v>165</v>
      </c>
      <c r="H507" s="52" t="s">
        <v>1216</v>
      </c>
      <c r="I507" s="52" t="s">
        <v>1217</v>
      </c>
      <c r="J507" s="52" t="s">
        <v>185</v>
      </c>
      <c r="K507" s="52" t="s">
        <v>931</v>
      </c>
      <c r="L507" s="53" t="s">
        <v>288</v>
      </c>
      <c r="M507" s="13">
        <v>3107</v>
      </c>
      <c r="N507" s="14">
        <f t="shared" si="143"/>
        <v>8.51232876712329</v>
      </c>
      <c r="O507" s="15">
        <v>5100</v>
      </c>
      <c r="P507" s="15">
        <f t="shared" si="148"/>
        <v>15845700</v>
      </c>
      <c r="Q507" s="16">
        <f>IFERROR(VLOOKUP(G507,SCENARIOS!$A$13:$E$18,5,0),0.025)</f>
        <v>0.03</v>
      </c>
      <c r="R507" s="52">
        <f>IFERROR(VLOOKUP(L507,INPUTS!$A$107:$B$120,2,0),0.0082)</f>
        <v>0.0085</v>
      </c>
      <c r="S507" s="52">
        <f t="shared" si="149"/>
        <v>43.35</v>
      </c>
      <c r="T507" s="15">
        <f t="shared" si="150"/>
        <v>134688.45</v>
      </c>
      <c r="U507" s="15">
        <f>T507/INPUTS!$B$7*1000</f>
        <v>168360562.5</v>
      </c>
      <c r="V507" s="15">
        <f>T507*INPUTS!$B$6</f>
        <v>425615.502</v>
      </c>
      <c r="W507" s="54" t="s">
        <v>396</v>
      </c>
      <c r="X507" s="54" t="s">
        <v>396</v>
      </c>
      <c r="Y507" s="67">
        <f>IFERROR(VLOOKUP(E507,INPUTS!$A$44:$B$103,2,0),0)</f>
        <v>0.02</v>
      </c>
      <c r="Z507" s="15">
        <f t="shared" si="139"/>
        <v>2693.769</v>
      </c>
      <c r="AA507" s="20">
        <f>IFERROR(VLOOKUP(E507,INPUTS!$A$44:$C$103,3,0),SCENARIOS!$J$26)</f>
        <v>0.06</v>
      </c>
      <c r="AB507" s="15">
        <f t="shared" si="151"/>
        <v>9368.44969155911</v>
      </c>
      <c r="AC507" s="20">
        <f>IFERROR(VLOOKUP($E507,INPUTS!$A$44:$G$103,4,0),SCENARIOS!$K$26)</f>
        <v>0.15</v>
      </c>
      <c r="AD507" s="15">
        <f t="shared" si="151"/>
        <v>27151.5021095208</v>
      </c>
      <c r="AE507" s="20">
        <f>IFERROR(VLOOKUP($E507,INPUTS!$A$44:$G$103,5,0),SCENARIOS!$L$26)</f>
        <v>0.3</v>
      </c>
      <c r="AF507" s="15">
        <f t="shared" si="151"/>
        <v>62952.0649477384</v>
      </c>
      <c r="AG507" s="20">
        <f>IFERROR(VLOOKUP($E507,INPUTS!$A$44:$G$103,6,0),SCENARIOS!$M$26)</f>
        <v>0.4</v>
      </c>
      <c r="AH507" s="15">
        <f t="shared" si="141"/>
        <v>97304.9290900838</v>
      </c>
      <c r="AI507" s="20">
        <f>IFERROR(VLOOKUP($E507,INPUTS!$A$44:$G$103,7,0),SCENARIOS!$N$26)</f>
        <v>0.5</v>
      </c>
      <c r="AJ507" s="15">
        <f t="shared" si="142"/>
        <v>141003.851994668</v>
      </c>
      <c r="AL507" t="str">
        <f t="shared" si="144"/>
        <v>N</v>
      </c>
      <c r="AM507" s="21">
        <f t="shared" si="145"/>
        <v>282007.703989335</v>
      </c>
    </row>
    <row r="508" ht="15" customHeight="1" spans="1:39">
      <c r="A508" s="6" t="s">
        <v>1478</v>
      </c>
      <c r="B508" s="52" t="s">
        <v>653</v>
      </c>
      <c r="C508" s="52" t="s">
        <v>654</v>
      </c>
      <c r="D508" s="52" t="s">
        <v>929</v>
      </c>
      <c r="E508" s="10" t="s">
        <v>222</v>
      </c>
      <c r="F508" s="52" t="s">
        <v>655</v>
      </c>
      <c r="G508" s="52" t="s">
        <v>165</v>
      </c>
      <c r="H508" s="52" t="s">
        <v>1213</v>
      </c>
      <c r="I508" s="52" t="s">
        <v>1214</v>
      </c>
      <c r="J508" s="52" t="s">
        <v>185</v>
      </c>
      <c r="K508" s="52" t="s">
        <v>931</v>
      </c>
      <c r="L508" s="53" t="s">
        <v>288</v>
      </c>
      <c r="M508" s="13">
        <v>3107</v>
      </c>
      <c r="N508" s="14">
        <f t="shared" si="143"/>
        <v>8.51232876712329</v>
      </c>
      <c r="O508" s="15">
        <v>5300</v>
      </c>
      <c r="P508" s="15">
        <f t="shared" si="148"/>
        <v>16467100</v>
      </c>
      <c r="Q508" s="16">
        <f>IFERROR(VLOOKUP(G508,SCENARIOS!$A$13:$E$18,5,0),0.025)</f>
        <v>0.03</v>
      </c>
      <c r="R508" s="52">
        <f>IFERROR(VLOOKUP(L508,INPUTS!$A$107:$B$120,2,0),0.0082)</f>
        <v>0.0085</v>
      </c>
      <c r="S508" s="52">
        <f t="shared" si="149"/>
        <v>45.05</v>
      </c>
      <c r="T508" s="15">
        <f t="shared" si="150"/>
        <v>139970.35</v>
      </c>
      <c r="U508" s="15">
        <f>T508/INPUTS!$B$7*1000</f>
        <v>174962937.5</v>
      </c>
      <c r="V508" s="15">
        <f>T508*INPUTS!$B$6</f>
        <v>442306.306</v>
      </c>
      <c r="W508" s="54" t="s">
        <v>396</v>
      </c>
      <c r="X508" s="54" t="s">
        <v>396</v>
      </c>
      <c r="Y508" s="67">
        <f>IFERROR(VLOOKUP(E508,INPUTS!$A$44:$B$103,2,0),0)</f>
        <v>0.02</v>
      </c>
      <c r="Z508" s="15">
        <f t="shared" si="139"/>
        <v>2799.407</v>
      </c>
      <c r="AA508" s="20">
        <f>IFERROR(VLOOKUP(E508,INPUTS!$A$44:$C$103,3,0),SCENARIOS!$J$26)</f>
        <v>0.06</v>
      </c>
      <c r="AB508" s="15">
        <f t="shared" si="151"/>
        <v>9735.83987554182</v>
      </c>
      <c r="AC508" s="20">
        <f>IFERROR(VLOOKUP($E508,INPUTS!$A$44:$G$103,4,0),SCENARIOS!$K$26)</f>
        <v>0.15</v>
      </c>
      <c r="AD508" s="15">
        <f t="shared" si="151"/>
        <v>28216.2668981294</v>
      </c>
      <c r="AE508" s="20">
        <f>IFERROR(VLOOKUP($E508,INPUTS!$A$44:$G$103,5,0),SCENARIOS!$L$26)</f>
        <v>0.3</v>
      </c>
      <c r="AF508" s="15">
        <f t="shared" si="151"/>
        <v>65420.7733770615</v>
      </c>
      <c r="AG508" s="20">
        <f>IFERROR(VLOOKUP($E508,INPUTS!$A$44:$G$103,6,0),SCENARIOS!$M$26)</f>
        <v>0.4</v>
      </c>
      <c r="AH508" s="15">
        <f t="shared" si="141"/>
        <v>101120.808662244</v>
      </c>
      <c r="AI508" s="20">
        <f>IFERROR(VLOOKUP($E508,INPUTS!$A$44:$G$103,7,0),SCENARIOS!$N$26)</f>
        <v>0.5</v>
      </c>
      <c r="AJ508" s="15">
        <f t="shared" si="142"/>
        <v>146533.414817988</v>
      </c>
      <c r="AL508" t="str">
        <f t="shared" si="144"/>
        <v>N</v>
      </c>
      <c r="AM508" s="21">
        <f t="shared" si="145"/>
        <v>293066.829635976</v>
      </c>
    </row>
    <row r="509" ht="15" customHeight="1" spans="1:39">
      <c r="A509" s="24" t="s">
        <v>1479</v>
      </c>
      <c r="B509" s="52" t="s">
        <v>653</v>
      </c>
      <c r="C509" s="52" t="s">
        <v>654</v>
      </c>
      <c r="D509" s="52" t="s">
        <v>929</v>
      </c>
      <c r="E509" s="10" t="s">
        <v>222</v>
      </c>
      <c r="F509" s="52" t="s">
        <v>655</v>
      </c>
      <c r="G509" s="52" t="s">
        <v>165</v>
      </c>
      <c r="H509" s="52" t="s">
        <v>1262</v>
      </c>
      <c r="I509" s="52" t="s">
        <v>1263</v>
      </c>
      <c r="J509" s="52" t="s">
        <v>185</v>
      </c>
      <c r="K509" s="52" t="s">
        <v>931</v>
      </c>
      <c r="L509" s="53" t="s">
        <v>288</v>
      </c>
      <c r="M509" s="13">
        <v>3107</v>
      </c>
      <c r="N509" s="14">
        <f t="shared" si="143"/>
        <v>8.51232876712329</v>
      </c>
      <c r="O509" s="15">
        <v>5100</v>
      </c>
      <c r="P509" s="15">
        <f t="shared" si="148"/>
        <v>15845700</v>
      </c>
      <c r="Q509" s="16">
        <f>IFERROR(VLOOKUP(G509,SCENARIOS!$A$13:$E$18,5,0),0.025)</f>
        <v>0.03</v>
      </c>
      <c r="R509" s="52">
        <f>IFERROR(VLOOKUP(L509,INPUTS!$A$107:$B$120,2,0),0.0082)</f>
        <v>0.0085</v>
      </c>
      <c r="S509" s="52">
        <f t="shared" si="149"/>
        <v>43.35</v>
      </c>
      <c r="T509" s="15">
        <f t="shared" si="150"/>
        <v>134688.45</v>
      </c>
      <c r="U509" s="15">
        <f>T509/INPUTS!$B$7*1000</f>
        <v>168360562.5</v>
      </c>
      <c r="V509" s="15">
        <f>T509*INPUTS!$B$6</f>
        <v>425615.502</v>
      </c>
      <c r="W509" s="54" t="s">
        <v>396</v>
      </c>
      <c r="X509" s="54" t="s">
        <v>396</v>
      </c>
      <c r="Y509" s="67">
        <f>IFERROR(VLOOKUP(E509,INPUTS!$A$44:$B$103,2,0),0)</f>
        <v>0.02</v>
      </c>
      <c r="Z509" s="15">
        <f t="shared" si="139"/>
        <v>2693.769</v>
      </c>
      <c r="AA509" s="20">
        <f>IFERROR(VLOOKUP(E509,INPUTS!$A$44:$C$103,3,0),SCENARIOS!$J$26)</f>
        <v>0.06</v>
      </c>
      <c r="AB509" s="15">
        <f t="shared" si="151"/>
        <v>9368.44969155911</v>
      </c>
      <c r="AC509" s="20">
        <f>IFERROR(VLOOKUP($E509,INPUTS!$A$44:$G$103,4,0),SCENARIOS!$K$26)</f>
        <v>0.15</v>
      </c>
      <c r="AD509" s="15">
        <f t="shared" si="151"/>
        <v>27151.5021095208</v>
      </c>
      <c r="AE509" s="20">
        <f>IFERROR(VLOOKUP($E509,INPUTS!$A$44:$G$103,5,0),SCENARIOS!$L$26)</f>
        <v>0.3</v>
      </c>
      <c r="AF509" s="15">
        <f t="shared" si="151"/>
        <v>62952.0649477384</v>
      </c>
      <c r="AG509" s="20">
        <f>IFERROR(VLOOKUP($E509,INPUTS!$A$44:$G$103,6,0),SCENARIOS!$M$26)</f>
        <v>0.4</v>
      </c>
      <c r="AH509" s="15">
        <f t="shared" si="141"/>
        <v>97304.9290900838</v>
      </c>
      <c r="AI509" s="20">
        <f>IFERROR(VLOOKUP($E509,INPUTS!$A$44:$G$103,7,0),SCENARIOS!$N$26)</f>
        <v>0.5</v>
      </c>
      <c r="AJ509" s="15">
        <f t="shared" si="142"/>
        <v>141003.851994668</v>
      </c>
      <c r="AL509" t="str">
        <f t="shared" si="144"/>
        <v>N</v>
      </c>
      <c r="AM509" s="21">
        <f t="shared" si="145"/>
        <v>282007.703989335</v>
      </c>
    </row>
    <row r="510" ht="15" customHeight="1" spans="1:39">
      <c r="A510" s="6" t="s">
        <v>1480</v>
      </c>
      <c r="B510" s="52" t="s">
        <v>653</v>
      </c>
      <c r="C510" s="52" t="s">
        <v>654</v>
      </c>
      <c r="D510" s="52" t="s">
        <v>929</v>
      </c>
      <c r="E510" s="10" t="s">
        <v>222</v>
      </c>
      <c r="F510" s="52" t="s">
        <v>655</v>
      </c>
      <c r="G510" s="52" t="s">
        <v>165</v>
      </c>
      <c r="H510" s="52" t="s">
        <v>1265</v>
      </c>
      <c r="I510" s="52" t="s">
        <v>1266</v>
      </c>
      <c r="J510" s="52" t="s">
        <v>185</v>
      </c>
      <c r="K510" s="52" t="s">
        <v>931</v>
      </c>
      <c r="L510" s="53" t="s">
        <v>288</v>
      </c>
      <c r="M510" s="13">
        <v>4665</v>
      </c>
      <c r="N510" s="14">
        <f t="shared" si="143"/>
        <v>12.7808219178082</v>
      </c>
      <c r="O510" s="15">
        <v>4000</v>
      </c>
      <c r="P510" s="15">
        <f t="shared" si="148"/>
        <v>18660000</v>
      </c>
      <c r="Q510" s="16">
        <f>IFERROR(VLOOKUP(G510,SCENARIOS!$A$13:$E$18,5,0),0.025)</f>
        <v>0.03</v>
      </c>
      <c r="R510" s="52">
        <f>IFERROR(VLOOKUP(L510,INPUTS!$A$107:$B$120,2,0),0.0082)</f>
        <v>0.0085</v>
      </c>
      <c r="S510" s="52">
        <f t="shared" si="149"/>
        <v>34</v>
      </c>
      <c r="T510" s="15">
        <f t="shared" si="150"/>
        <v>158610</v>
      </c>
      <c r="U510" s="15">
        <f>T510/INPUTS!$B$7*1000</f>
        <v>198262500</v>
      </c>
      <c r="V510" s="15">
        <f>T510*INPUTS!$B$6</f>
        <v>501207.6</v>
      </c>
      <c r="W510" s="54" t="s">
        <v>396</v>
      </c>
      <c r="X510" s="54" t="s">
        <v>396</v>
      </c>
      <c r="Y510" s="67">
        <f>IFERROR(VLOOKUP(E510,INPUTS!$A$44:$B$103,2,0),0)</f>
        <v>0.02</v>
      </c>
      <c r="Z510" s="15">
        <f t="shared" si="139"/>
        <v>3172.2</v>
      </c>
      <c r="AA510" s="20">
        <f>IFERROR(VLOOKUP(E510,INPUTS!$A$44:$C$103,3,0),SCENARIOS!$J$26)</f>
        <v>0.06</v>
      </c>
      <c r="AB510" s="15">
        <f t="shared" si="151"/>
        <v>11032.3476554834</v>
      </c>
      <c r="AC510" s="20">
        <f>IFERROR(VLOOKUP($E510,INPUTS!$A$44:$G$103,4,0),SCENARIOS!$K$26)</f>
        <v>0.15</v>
      </c>
      <c r="AD510" s="15">
        <f t="shared" si="151"/>
        <v>31973.7865391657</v>
      </c>
      <c r="AE510" s="20">
        <f>IFERROR(VLOOKUP($E510,INPUTS!$A$44:$G$103,5,0),SCENARIOS!$L$26)</f>
        <v>0.3</v>
      </c>
      <c r="AF510" s="15">
        <f t="shared" si="151"/>
        <v>74132.7635841142</v>
      </c>
      <c r="AG510" s="20">
        <f>IFERROR(VLOOKUP($E510,INPUTS!$A$44:$G$103,6,0),SCENARIOS!$M$26)</f>
        <v>0.4</v>
      </c>
      <c r="AH510" s="15">
        <f t="shared" si="141"/>
        <v>114586.921172366</v>
      </c>
      <c r="AI510" s="20">
        <f>IFERROR(VLOOKUP($E510,INPUTS!$A$44:$G$103,7,0),SCENARIOS!$N$26)</f>
        <v>0.5</v>
      </c>
      <c r="AJ510" s="15">
        <f t="shared" si="142"/>
        <v>166047.058711227</v>
      </c>
      <c r="AL510" t="str">
        <f t="shared" si="144"/>
        <v>N</v>
      </c>
      <c r="AM510" s="21">
        <f t="shared" si="145"/>
        <v>332094.117422455</v>
      </c>
    </row>
    <row r="511" ht="15" customHeight="1" spans="1:39">
      <c r="A511" s="24" t="s">
        <v>1481</v>
      </c>
      <c r="B511" s="52" t="s">
        <v>653</v>
      </c>
      <c r="C511" s="52" t="s">
        <v>654</v>
      </c>
      <c r="D511" s="52" t="s">
        <v>929</v>
      </c>
      <c r="E511" s="10" t="s">
        <v>222</v>
      </c>
      <c r="F511" s="52" t="s">
        <v>655</v>
      </c>
      <c r="G511" s="52" t="s">
        <v>165</v>
      </c>
      <c r="H511" s="52" t="s">
        <v>648</v>
      </c>
      <c r="I511" s="52" t="s">
        <v>647</v>
      </c>
      <c r="J511" s="52" t="s">
        <v>177</v>
      </c>
      <c r="K511" s="52" t="s">
        <v>931</v>
      </c>
      <c r="L511" s="53" t="s">
        <v>282</v>
      </c>
      <c r="M511" s="13">
        <v>4665</v>
      </c>
      <c r="N511" s="14">
        <f t="shared" si="143"/>
        <v>12.7808219178082</v>
      </c>
      <c r="O511" s="15">
        <v>1900</v>
      </c>
      <c r="P511" s="15">
        <f t="shared" si="148"/>
        <v>8863500</v>
      </c>
      <c r="Q511" s="16">
        <f>IFERROR(VLOOKUP(G511,SCENARIOS!$A$13:$E$18,5,0),0.025)</f>
        <v>0.03</v>
      </c>
      <c r="R511" s="52">
        <f>IFERROR(VLOOKUP(L511,INPUTS!$A$107:$B$120,2,0),0.0082)</f>
        <v>0.0042</v>
      </c>
      <c r="S511" s="52">
        <f t="shared" si="149"/>
        <v>7.98</v>
      </c>
      <c r="T511" s="15">
        <f t="shared" si="150"/>
        <v>37226.7</v>
      </c>
      <c r="U511" s="15">
        <f>T511/INPUTS!$B$7*1000</f>
        <v>46533375</v>
      </c>
      <c r="V511" s="15">
        <f>T511*INPUTS!$B$6</f>
        <v>117636.372</v>
      </c>
      <c r="W511" s="54" t="s">
        <v>396</v>
      </c>
      <c r="X511" s="54" t="s">
        <v>396</v>
      </c>
      <c r="Y511" s="67">
        <f>IFERROR(VLOOKUP(E511,INPUTS!$A$44:$B$103,2,0),0)</f>
        <v>0.02</v>
      </c>
      <c r="Z511" s="15">
        <f t="shared" si="139"/>
        <v>744.534</v>
      </c>
      <c r="AA511" s="20">
        <f>IFERROR(VLOOKUP(E511,INPUTS!$A$44:$C$103,3,0),SCENARIOS!$J$26)</f>
        <v>0.06</v>
      </c>
      <c r="AB511" s="15">
        <f t="shared" si="151"/>
        <v>2589.35689090463</v>
      </c>
      <c r="AC511" s="20">
        <f>IFERROR(VLOOKUP($E511,INPUTS!$A$44:$G$103,4,0),SCENARIOS!$K$26)</f>
        <v>0.15</v>
      </c>
      <c r="AD511" s="15">
        <f t="shared" si="151"/>
        <v>7504.43578183947</v>
      </c>
      <c r="AE511" s="20">
        <f>IFERROR(VLOOKUP($E511,INPUTS!$A$44:$G$103,5,0),SCENARIOS!$L$26)</f>
        <v>0.3</v>
      </c>
      <c r="AF511" s="15">
        <f t="shared" si="151"/>
        <v>17399.3956882715</v>
      </c>
      <c r="AG511" s="20">
        <f>IFERROR(VLOOKUP($E511,INPUTS!$A$44:$G$103,6,0),SCENARIOS!$M$26)</f>
        <v>0.4</v>
      </c>
      <c r="AH511" s="15">
        <f t="shared" si="141"/>
        <v>26894.2244398671</v>
      </c>
      <c r="AI511" s="20">
        <f>IFERROR(VLOOKUP($E511,INPUTS!$A$44:$G$103,7,0),SCENARIOS!$N$26)</f>
        <v>0.5</v>
      </c>
      <c r="AJ511" s="15">
        <f t="shared" si="142"/>
        <v>38972.2214269293</v>
      </c>
      <c r="AL511" t="str">
        <f t="shared" si="144"/>
        <v>N</v>
      </c>
      <c r="AM511" s="21">
        <f t="shared" si="145"/>
        <v>77944.4428538585</v>
      </c>
    </row>
    <row r="512" ht="15" customHeight="1" spans="1:39">
      <c r="A512" s="6" t="s">
        <v>1482</v>
      </c>
      <c r="B512" s="52" t="s">
        <v>653</v>
      </c>
      <c r="C512" s="52" t="s">
        <v>654</v>
      </c>
      <c r="D512" s="52" t="s">
        <v>929</v>
      </c>
      <c r="E512" s="10" t="s">
        <v>222</v>
      </c>
      <c r="F512" s="52" t="s">
        <v>655</v>
      </c>
      <c r="G512" s="52" t="s">
        <v>165</v>
      </c>
      <c r="H512" s="52" t="s">
        <v>440</v>
      </c>
      <c r="I512" s="52" t="s">
        <v>439</v>
      </c>
      <c r="J512" s="52" t="s">
        <v>177</v>
      </c>
      <c r="K512" s="52" t="s">
        <v>931</v>
      </c>
      <c r="L512" s="53" t="s">
        <v>288</v>
      </c>
      <c r="M512" s="13">
        <v>4665</v>
      </c>
      <c r="N512" s="14">
        <f t="shared" si="143"/>
        <v>12.7808219178082</v>
      </c>
      <c r="O512" s="15">
        <v>5100</v>
      </c>
      <c r="P512" s="15">
        <f t="shared" si="148"/>
        <v>23791500</v>
      </c>
      <c r="Q512" s="16">
        <f>IFERROR(VLOOKUP(G512,SCENARIOS!$A$13:$E$18,5,0),0.025)</f>
        <v>0.03</v>
      </c>
      <c r="R512" s="52">
        <f>IFERROR(VLOOKUP(L512,INPUTS!$A$107:$B$120,2,0),0.0082)</f>
        <v>0.0085</v>
      </c>
      <c r="S512" s="52">
        <f t="shared" si="149"/>
        <v>43.35</v>
      </c>
      <c r="T512" s="15">
        <f t="shared" si="150"/>
        <v>202227.75</v>
      </c>
      <c r="U512" s="15">
        <f>T512/INPUTS!$B$7*1000</f>
        <v>252784687.5</v>
      </c>
      <c r="V512" s="15">
        <f>T512*INPUTS!$B$6</f>
        <v>639039.69</v>
      </c>
      <c r="W512" s="54" t="s">
        <v>396</v>
      </c>
      <c r="X512" s="54" t="s">
        <v>396</v>
      </c>
      <c r="Y512" s="67">
        <f>IFERROR(VLOOKUP(E512,INPUTS!$A$44:$B$103,2,0),0)</f>
        <v>0.02</v>
      </c>
      <c r="Z512" s="15">
        <f t="shared" si="139"/>
        <v>4044.555</v>
      </c>
      <c r="AA512" s="20">
        <f>IFERROR(VLOOKUP(E512,INPUTS!$A$44:$C$103,3,0),SCENARIOS!$J$26)</f>
        <v>0.06</v>
      </c>
      <c r="AB512" s="15">
        <f t="shared" si="151"/>
        <v>14066.2432607413</v>
      </c>
      <c r="AC512" s="20">
        <f>IFERROR(VLOOKUP($E512,INPUTS!$A$44:$G$103,4,0),SCENARIOS!$K$26)</f>
        <v>0.15</v>
      </c>
      <c r="AD512" s="15">
        <f t="shared" si="151"/>
        <v>40766.5778374362</v>
      </c>
      <c r="AE512" s="20">
        <f>IFERROR(VLOOKUP($E512,INPUTS!$A$44:$G$103,5,0),SCENARIOS!$L$26)</f>
        <v>0.3</v>
      </c>
      <c r="AF512" s="15">
        <f t="shared" si="151"/>
        <v>94519.2735697456</v>
      </c>
      <c r="AG512" s="20">
        <f>IFERROR(VLOOKUP($E512,INPUTS!$A$44:$G$103,6,0),SCENARIOS!$M$26)</f>
        <v>0.4</v>
      </c>
      <c r="AH512" s="15">
        <f t="shared" si="141"/>
        <v>146098.324494767</v>
      </c>
      <c r="AI512" s="20">
        <f>IFERROR(VLOOKUP($E512,INPUTS!$A$44:$G$103,7,0),SCENARIOS!$N$26)</f>
        <v>0.5</v>
      </c>
      <c r="AJ512" s="15">
        <f t="shared" si="142"/>
        <v>211709.999856815</v>
      </c>
      <c r="AL512" t="str">
        <f t="shared" si="144"/>
        <v>Y</v>
      </c>
      <c r="AM512" s="21">
        <f t="shared" si="145"/>
        <v>423419.99971363</v>
      </c>
    </row>
    <row r="513" ht="15" customHeight="1" spans="1:39">
      <c r="A513" s="24" t="s">
        <v>1483</v>
      </c>
      <c r="B513" s="52" t="s">
        <v>660</v>
      </c>
      <c r="C513" s="52" t="s">
        <v>661</v>
      </c>
      <c r="D513" s="52" t="s">
        <v>929</v>
      </c>
      <c r="E513" s="10" t="s">
        <v>221</v>
      </c>
      <c r="F513" s="52" t="s">
        <v>662</v>
      </c>
      <c r="G513" s="52" t="s">
        <v>165</v>
      </c>
      <c r="H513" s="52" t="s">
        <v>245</v>
      </c>
      <c r="I513" s="52" t="s">
        <v>930</v>
      </c>
      <c r="J513" s="52" t="s">
        <v>169</v>
      </c>
      <c r="K513" s="52" t="s">
        <v>931</v>
      </c>
      <c r="L513" s="53" t="s">
        <v>291</v>
      </c>
      <c r="M513" s="13">
        <v>542</v>
      </c>
      <c r="N513" s="14">
        <f t="shared" si="143"/>
        <v>1.48493150684931</v>
      </c>
      <c r="O513" s="15">
        <v>7700</v>
      </c>
      <c r="P513" s="15">
        <f t="shared" si="148"/>
        <v>4173400</v>
      </c>
      <c r="Q513" s="16">
        <f>IFERROR(VLOOKUP(G513,SCENARIOS!$A$13:$E$18,5,0),0.025)</f>
        <v>0.03</v>
      </c>
      <c r="R513" s="52">
        <f>IFERROR(VLOOKUP(L513,INPUTS!$A$107:$B$120,2,0),0.0082)</f>
        <v>0.0079</v>
      </c>
      <c r="S513" s="52">
        <f t="shared" si="149"/>
        <v>60.83</v>
      </c>
      <c r="T513" s="15">
        <f t="shared" si="150"/>
        <v>32969.86</v>
      </c>
      <c r="U513" s="15">
        <f>T513/INPUTS!$B$7*1000</f>
        <v>41212325</v>
      </c>
      <c r="V513" s="15">
        <f>T513*INPUTS!$B$6</f>
        <v>104184.7576</v>
      </c>
      <c r="W513" s="54" t="s">
        <v>396</v>
      </c>
      <c r="X513" s="54" t="s">
        <v>396</v>
      </c>
      <c r="Y513" s="67">
        <f>IFERROR(VLOOKUP(E513,INPUTS!$A$44:$B$103,2,0),0)</f>
        <v>0.02</v>
      </c>
      <c r="Z513" s="15">
        <f t="shared" si="139"/>
        <v>659.3972</v>
      </c>
      <c r="AA513" s="20">
        <f>IFERROR(VLOOKUP(E513,INPUTS!$A$44:$C$103,3,0),SCENARIOS!$J$26)</f>
        <v>0.06</v>
      </c>
      <c r="AB513" s="15">
        <f t="shared" si="151"/>
        <v>2293.26623587804</v>
      </c>
      <c r="AC513" s="20">
        <f>IFERROR(VLOOKUP($E513,INPUTS!$A$44:$G$103,4,0),SCENARIOS!$K$26)</f>
        <v>0.15</v>
      </c>
      <c r="AD513" s="15">
        <f t="shared" si="151"/>
        <v>6646.31023180239</v>
      </c>
      <c r="AE513" s="20">
        <f>IFERROR(VLOOKUP($E513,INPUTS!$A$44:$G$103,5,0),SCENARIOS!$L$26)</f>
        <v>0.3</v>
      </c>
      <c r="AF513" s="15">
        <f t="shared" si="151"/>
        <v>15409.7902829667</v>
      </c>
      <c r="AG513" s="20">
        <f>IFERROR(VLOOKUP($E513,INPUTS!$A$44:$G$103,6,0),SCENARIOS!$M$26)</f>
        <v>0.4</v>
      </c>
      <c r="AH513" s="15">
        <f t="shared" si="141"/>
        <v>23818.8938205911</v>
      </c>
      <c r="AI513" s="20">
        <f>IFERROR(VLOOKUP($E513,INPUTS!$A$44:$G$103,7,0),SCENARIOS!$N$26)</f>
        <v>0.5</v>
      </c>
      <c r="AJ513" s="15">
        <f t="shared" si="142"/>
        <v>34515.7826058946</v>
      </c>
      <c r="AL513" t="str">
        <f t="shared" si="144"/>
        <v>N</v>
      </c>
      <c r="AM513" s="21">
        <f t="shared" si="145"/>
        <v>69031.5652117893</v>
      </c>
    </row>
    <row r="514" ht="15" customHeight="1" spans="1:39">
      <c r="A514" s="6" t="s">
        <v>1484</v>
      </c>
      <c r="B514" s="52" t="s">
        <v>660</v>
      </c>
      <c r="C514" s="52" t="s">
        <v>661</v>
      </c>
      <c r="D514" s="52" t="s">
        <v>929</v>
      </c>
      <c r="E514" s="10" t="s">
        <v>221</v>
      </c>
      <c r="F514" s="52" t="s">
        <v>662</v>
      </c>
      <c r="G514" s="52" t="s">
        <v>165</v>
      </c>
      <c r="H514" s="52" t="s">
        <v>249</v>
      </c>
      <c r="I514" s="52" t="s">
        <v>930</v>
      </c>
      <c r="J514" s="52" t="s">
        <v>169</v>
      </c>
      <c r="K514" s="52" t="s">
        <v>931</v>
      </c>
      <c r="L514" s="53" t="s">
        <v>291</v>
      </c>
      <c r="M514" s="13">
        <v>407</v>
      </c>
      <c r="N514" s="14">
        <f t="shared" si="143"/>
        <v>1.11506849315068</v>
      </c>
      <c r="O514" s="15">
        <v>8500</v>
      </c>
      <c r="P514" s="15">
        <f t="shared" si="148"/>
        <v>3459500</v>
      </c>
      <c r="Q514" s="16">
        <f>IFERROR(VLOOKUP(G514,SCENARIOS!$A$13:$E$18,5,0),0.025)</f>
        <v>0.03</v>
      </c>
      <c r="R514" s="52">
        <f>IFERROR(VLOOKUP(L514,INPUTS!$A$107:$B$120,2,0),0.0082)</f>
        <v>0.0079</v>
      </c>
      <c r="S514" s="52">
        <f t="shared" si="149"/>
        <v>67.15</v>
      </c>
      <c r="T514" s="15">
        <f t="shared" si="150"/>
        <v>27330.05</v>
      </c>
      <c r="U514" s="15">
        <f>T514/INPUTS!$B$7*1000</f>
        <v>34162562.5</v>
      </c>
      <c r="V514" s="15">
        <f>T514*INPUTS!$B$6</f>
        <v>86362.958</v>
      </c>
      <c r="W514" s="54" t="s">
        <v>396</v>
      </c>
      <c r="X514" s="54" t="s">
        <v>396</v>
      </c>
      <c r="Y514" s="67">
        <f>IFERROR(VLOOKUP(E514,INPUTS!$A$44:$B$103,2,0),0)</f>
        <v>0.02</v>
      </c>
      <c r="Z514" s="15">
        <f t="shared" si="139"/>
        <v>546.601</v>
      </c>
      <c r="AA514" s="20">
        <f>IFERROR(VLOOKUP(E514,INPUTS!$A$44:$C$103,3,0),SCENARIOS!$J$26)</f>
        <v>0.06</v>
      </c>
      <c r="AB514" s="15">
        <f t="shared" si="151"/>
        <v>1900.98110485936</v>
      </c>
      <c r="AC514" s="20">
        <f>IFERROR(VLOOKUP($E514,INPUTS!$A$44:$G$103,4,0),SCENARIOS!$K$26)</f>
        <v>0.15</v>
      </c>
      <c r="AD514" s="15">
        <f t="shared" si="151"/>
        <v>5509.39527649407</v>
      </c>
      <c r="AE514" s="20">
        <f>IFERROR(VLOOKUP($E514,INPUTS!$A$44:$G$103,5,0),SCENARIOS!$L$26)</f>
        <v>0.3</v>
      </c>
      <c r="AF514" s="15">
        <f t="shared" si="151"/>
        <v>12773.7982182209</v>
      </c>
      <c r="AG514" s="20">
        <f>IFERROR(VLOOKUP($E514,INPUTS!$A$44:$G$103,6,0),SCENARIOS!$M$26)</f>
        <v>0.4</v>
      </c>
      <c r="AH514" s="15">
        <f t="shared" si="141"/>
        <v>19744.4441396307</v>
      </c>
      <c r="AI514" s="20">
        <f>IFERROR(VLOOKUP($E514,INPUTS!$A$44:$G$103,7,0),SCENARIOS!$N$26)</f>
        <v>0.5</v>
      </c>
      <c r="AJ514" s="15">
        <f t="shared" si="142"/>
        <v>28611.5277531731</v>
      </c>
      <c r="AL514" t="str">
        <f t="shared" si="144"/>
        <v>N</v>
      </c>
      <c r="AM514" s="21">
        <f t="shared" si="145"/>
        <v>57223.0555063462</v>
      </c>
    </row>
    <row r="515" ht="15" customHeight="1" spans="1:39">
      <c r="A515" s="24" t="s">
        <v>1485</v>
      </c>
      <c r="B515" s="52" t="s">
        <v>660</v>
      </c>
      <c r="C515" s="52" t="s">
        <v>661</v>
      </c>
      <c r="D515" s="52" t="s">
        <v>929</v>
      </c>
      <c r="E515" s="10" t="s">
        <v>221</v>
      </c>
      <c r="F515" s="52" t="s">
        <v>662</v>
      </c>
      <c r="G515" s="52" t="s">
        <v>165</v>
      </c>
      <c r="H515" s="52" t="s">
        <v>248</v>
      </c>
      <c r="I515" s="52" t="s">
        <v>930</v>
      </c>
      <c r="J515" s="52" t="s">
        <v>169</v>
      </c>
      <c r="K515" s="52" t="s">
        <v>931</v>
      </c>
      <c r="L515" s="53" t="s">
        <v>291</v>
      </c>
      <c r="M515" s="13">
        <v>271</v>
      </c>
      <c r="N515" s="14">
        <f t="shared" si="143"/>
        <v>0.742465753424657</v>
      </c>
      <c r="O515" s="15">
        <v>9800</v>
      </c>
      <c r="P515" s="15">
        <f t="shared" si="148"/>
        <v>2655800</v>
      </c>
      <c r="Q515" s="16">
        <f>IFERROR(VLOOKUP(G515,SCENARIOS!$A$13:$E$18,5,0),0.025)</f>
        <v>0.03</v>
      </c>
      <c r="R515" s="52">
        <f>IFERROR(VLOOKUP(L515,INPUTS!$A$107:$B$120,2,0),0.0082)</f>
        <v>0.0079</v>
      </c>
      <c r="S515" s="52">
        <f t="shared" si="149"/>
        <v>77.42</v>
      </c>
      <c r="T515" s="15">
        <f t="shared" si="150"/>
        <v>20980.82</v>
      </c>
      <c r="U515" s="15">
        <f>T515/INPUTS!$B$7*1000</f>
        <v>26226025</v>
      </c>
      <c r="V515" s="15">
        <f>T515*INPUTS!$B$6</f>
        <v>66299.3912</v>
      </c>
      <c r="W515" s="54" t="s">
        <v>396</v>
      </c>
      <c r="X515" s="54" t="s">
        <v>396</v>
      </c>
      <c r="Y515" s="67">
        <f>IFERROR(VLOOKUP(E515,INPUTS!$A$44:$B$103,2,0),0)</f>
        <v>0.02</v>
      </c>
      <c r="Z515" s="15">
        <f t="shared" si="139"/>
        <v>419.6164</v>
      </c>
      <c r="AA515" s="20">
        <f>IFERROR(VLOOKUP(E515,INPUTS!$A$44:$C$103,3,0),SCENARIOS!$J$26)</f>
        <v>0.06</v>
      </c>
      <c r="AB515" s="15">
        <f t="shared" si="151"/>
        <v>1459.3512410133</v>
      </c>
      <c r="AC515" s="20">
        <f>IFERROR(VLOOKUP($E515,INPUTS!$A$44:$G$103,4,0),SCENARIOS!$K$26)</f>
        <v>0.15</v>
      </c>
      <c r="AD515" s="15">
        <f t="shared" si="151"/>
        <v>4229.47014751061</v>
      </c>
      <c r="AE515" s="20">
        <f>IFERROR(VLOOKUP($E515,INPUTS!$A$44:$G$103,5,0),SCENARIOS!$L$26)</f>
        <v>0.3</v>
      </c>
      <c r="AF515" s="15">
        <f t="shared" si="151"/>
        <v>9806.2301800697</v>
      </c>
      <c r="AG515" s="20">
        <f>IFERROR(VLOOKUP($E515,INPUTS!$A$44:$G$103,6,0),SCENARIOS!$M$26)</f>
        <v>0.4</v>
      </c>
      <c r="AH515" s="15">
        <f t="shared" si="141"/>
        <v>15157.4778858307</v>
      </c>
      <c r="AI515" s="20">
        <f>IFERROR(VLOOKUP($E515,INPUTS!$A$44:$G$103,7,0),SCENARIOS!$N$26)</f>
        <v>0.5</v>
      </c>
      <c r="AJ515" s="15">
        <f t="shared" si="142"/>
        <v>21964.5889310239</v>
      </c>
      <c r="AL515" t="str">
        <f t="shared" si="144"/>
        <v>N</v>
      </c>
      <c r="AM515" s="21">
        <f t="shared" si="145"/>
        <v>43929.1778620477</v>
      </c>
    </row>
    <row r="516" ht="15" customHeight="1" spans="1:39">
      <c r="A516" s="6" t="s">
        <v>1486</v>
      </c>
      <c r="B516" s="52" t="s">
        <v>660</v>
      </c>
      <c r="C516" s="52" t="s">
        <v>661</v>
      </c>
      <c r="D516" s="52" t="s">
        <v>929</v>
      </c>
      <c r="E516" s="10" t="s">
        <v>221</v>
      </c>
      <c r="F516" s="52" t="s">
        <v>662</v>
      </c>
      <c r="G516" s="52" t="s">
        <v>165</v>
      </c>
      <c r="H516" s="52" t="s">
        <v>615</v>
      </c>
      <c r="I516" s="52" t="s">
        <v>614</v>
      </c>
      <c r="J516" s="52" t="s">
        <v>169</v>
      </c>
      <c r="K516" s="52" t="s">
        <v>931</v>
      </c>
      <c r="L516" s="53" t="s">
        <v>291</v>
      </c>
      <c r="M516" s="13">
        <v>271</v>
      </c>
      <c r="N516" s="14">
        <f t="shared" si="143"/>
        <v>0.742465753424657</v>
      </c>
      <c r="O516" s="15">
        <v>8100</v>
      </c>
      <c r="P516" s="15">
        <f t="shared" si="148"/>
        <v>2195100</v>
      </c>
      <c r="Q516" s="16">
        <f>IFERROR(VLOOKUP(G516,SCENARIOS!$A$13:$E$18,5,0),0.025)</f>
        <v>0.03</v>
      </c>
      <c r="R516" s="52">
        <f>IFERROR(VLOOKUP(L516,INPUTS!$A$107:$B$120,2,0),0.0082)</f>
        <v>0.0079</v>
      </c>
      <c r="S516" s="52">
        <f t="shared" si="149"/>
        <v>63.99</v>
      </c>
      <c r="T516" s="15">
        <f t="shared" si="150"/>
        <v>17341.29</v>
      </c>
      <c r="U516" s="15">
        <f>T516/INPUTS!$B$7*1000</f>
        <v>21676612.5</v>
      </c>
      <c r="V516" s="15">
        <f>T516*INPUTS!$B$6</f>
        <v>54798.4764</v>
      </c>
      <c r="W516" s="54" t="s">
        <v>396</v>
      </c>
      <c r="X516" s="54" t="s">
        <v>396</v>
      </c>
      <c r="Y516" s="67">
        <f>IFERROR(VLOOKUP(E516,INPUTS!$A$44:$B$103,2,0),0)</f>
        <v>0.02</v>
      </c>
      <c r="Z516" s="15">
        <f t="shared" ref="Z516:Z579" si="152">T516*Y516</f>
        <v>346.8258</v>
      </c>
      <c r="AA516" s="20">
        <f>IFERROR(VLOOKUP(E516,INPUTS!$A$44:$C$103,3,0),SCENARIOS!$J$26)</f>
        <v>0.06</v>
      </c>
      <c r="AB516" s="15">
        <f t="shared" ref="AB516:AF531" si="153">$T516*AA516*(1+$Q516)^AB$2</f>
        <v>1206.19847471507</v>
      </c>
      <c r="AC516" s="20">
        <f>IFERROR(VLOOKUP($E516,INPUTS!$A$44:$G$103,4,0),SCENARIOS!$K$26)</f>
        <v>0.15</v>
      </c>
      <c r="AD516" s="15">
        <f t="shared" si="153"/>
        <v>3495.78655049346</v>
      </c>
      <c r="AE516" s="20">
        <f>IFERROR(VLOOKUP($E516,INPUTS!$A$44:$G$103,5,0),SCENARIOS!$L$26)</f>
        <v>0.3</v>
      </c>
      <c r="AF516" s="15">
        <f t="shared" si="153"/>
        <v>8105.1494345474</v>
      </c>
      <c r="AG516" s="20">
        <f>IFERROR(VLOOKUP($E516,INPUTS!$A$44:$G$103,6,0),SCENARIOS!$M$26)</f>
        <v>0.4</v>
      </c>
      <c r="AH516" s="15">
        <f t="shared" ref="AH516:AH579" si="154">$T516*AG516*(1+$Q516)^AH$2</f>
        <v>12528.1194770641</v>
      </c>
      <c r="AI516" s="20">
        <f>IFERROR(VLOOKUP($E516,INPUTS!$A$44:$G$103,7,0),SCENARIOS!$N$26)</f>
        <v>0.5</v>
      </c>
      <c r="AJ516" s="15">
        <f t="shared" ref="AJ516:AJ579" si="155">$T516*AI516*(1+$Q516)^AJ$2</f>
        <v>18154.4051368667</v>
      </c>
      <c r="AL516" t="str">
        <f t="shared" si="144"/>
        <v>N</v>
      </c>
      <c r="AM516" s="21">
        <f t="shared" si="145"/>
        <v>36308.8102737333</v>
      </c>
    </row>
    <row r="517" ht="15" customHeight="1" spans="1:39">
      <c r="A517" s="24" t="s">
        <v>1487</v>
      </c>
      <c r="B517" s="52" t="s">
        <v>660</v>
      </c>
      <c r="C517" s="52" t="s">
        <v>661</v>
      </c>
      <c r="D517" s="52" t="s">
        <v>929</v>
      </c>
      <c r="E517" s="10" t="s">
        <v>221</v>
      </c>
      <c r="F517" s="52" t="s">
        <v>662</v>
      </c>
      <c r="G517" s="52" t="s">
        <v>165</v>
      </c>
      <c r="H517" s="52" t="s">
        <v>234</v>
      </c>
      <c r="I517" s="52" t="s">
        <v>424</v>
      </c>
      <c r="J517" s="52" t="s">
        <v>173</v>
      </c>
      <c r="K517" s="52" t="s">
        <v>931</v>
      </c>
      <c r="L517" s="53" t="s">
        <v>291</v>
      </c>
      <c r="M517" s="13">
        <v>271</v>
      </c>
      <c r="N517" s="14">
        <f t="shared" ref="N517:N580" si="156">M517/365</f>
        <v>0.742465753424657</v>
      </c>
      <c r="O517" s="15">
        <v>8800</v>
      </c>
      <c r="P517" s="15">
        <f t="shared" si="148"/>
        <v>2384800</v>
      </c>
      <c r="Q517" s="16">
        <f>IFERROR(VLOOKUP(G517,SCENARIOS!$A$13:$E$18,5,0),0.025)</f>
        <v>0.03</v>
      </c>
      <c r="R517" s="52">
        <f>IFERROR(VLOOKUP(L517,INPUTS!$A$107:$B$120,2,0),0.0082)</f>
        <v>0.0079</v>
      </c>
      <c r="S517" s="52">
        <f t="shared" si="149"/>
        <v>69.52</v>
      </c>
      <c r="T517" s="15">
        <f t="shared" si="150"/>
        <v>18839.92</v>
      </c>
      <c r="U517" s="15">
        <f>T517/INPUTS!$B$7*1000</f>
        <v>23549900</v>
      </c>
      <c r="V517" s="15">
        <f>T517*INPUTS!$B$6</f>
        <v>59534.1472</v>
      </c>
      <c r="W517" s="54" t="s">
        <v>396</v>
      </c>
      <c r="X517" s="54" t="s">
        <v>396</v>
      </c>
      <c r="Y517" s="67">
        <f>IFERROR(VLOOKUP(E517,INPUTS!$A$44:$B$103,2,0),0)</f>
        <v>0.02</v>
      </c>
      <c r="Z517" s="15">
        <f t="shared" si="152"/>
        <v>376.7984</v>
      </c>
      <c r="AA517" s="20">
        <f>IFERROR(VLOOKUP(E517,INPUTS!$A$44:$C$103,3,0),SCENARIOS!$J$26)</f>
        <v>0.06</v>
      </c>
      <c r="AB517" s="15">
        <f t="shared" si="153"/>
        <v>1310.43784907316</v>
      </c>
      <c r="AC517" s="20">
        <f>IFERROR(VLOOKUP($E517,INPUTS!$A$44:$G$103,4,0),SCENARIOS!$K$26)</f>
        <v>0.15</v>
      </c>
      <c r="AD517" s="15">
        <f t="shared" si="153"/>
        <v>3797.89156102994</v>
      </c>
      <c r="AE517" s="20">
        <f>IFERROR(VLOOKUP($E517,INPUTS!$A$44:$G$103,5,0),SCENARIOS!$L$26)</f>
        <v>0.3</v>
      </c>
      <c r="AF517" s="15">
        <f t="shared" si="153"/>
        <v>8805.59444740952</v>
      </c>
      <c r="AG517" s="20">
        <f>IFERROR(VLOOKUP($E517,INPUTS!$A$44:$G$103,6,0),SCENARIOS!$M$26)</f>
        <v>0.4</v>
      </c>
      <c r="AH517" s="15">
        <f t="shared" si="154"/>
        <v>13610.7964689092</v>
      </c>
      <c r="AI517" s="20">
        <f>IFERROR(VLOOKUP($E517,INPUTS!$A$44:$G$103,7,0),SCENARIOS!$N$26)</f>
        <v>0.5</v>
      </c>
      <c r="AJ517" s="15">
        <f t="shared" si="155"/>
        <v>19723.3043462255</v>
      </c>
      <c r="AL517" t="str">
        <f t="shared" ref="AL517:AL580" si="157">IF(H517="MULTI","MULTI",IF(COUNTIFS($E$4:$E$1277,H517,$H$4:$H$1277,E517)&gt;0,"Y","N"))</f>
        <v>N</v>
      </c>
      <c r="AM517" s="21">
        <f t="shared" ref="AM517:AM580" si="158">T517*((1+Q517)^25)</f>
        <v>39446.608692451</v>
      </c>
    </row>
    <row r="518" ht="15" customHeight="1" spans="1:39">
      <c r="A518" s="6" t="s">
        <v>1488</v>
      </c>
      <c r="B518" s="52" t="s">
        <v>660</v>
      </c>
      <c r="C518" s="52" t="s">
        <v>661</v>
      </c>
      <c r="D518" s="52" t="s">
        <v>929</v>
      </c>
      <c r="E518" s="10" t="s">
        <v>221</v>
      </c>
      <c r="F518" s="52" t="s">
        <v>662</v>
      </c>
      <c r="G518" s="52" t="s">
        <v>165</v>
      </c>
      <c r="H518" s="52" t="s">
        <v>440</v>
      </c>
      <c r="I518" s="52" t="s">
        <v>439</v>
      </c>
      <c r="J518" s="52" t="s">
        <v>177</v>
      </c>
      <c r="K518" s="52" t="s">
        <v>931</v>
      </c>
      <c r="L518" s="53" t="s">
        <v>291</v>
      </c>
      <c r="M518" s="13">
        <v>407</v>
      </c>
      <c r="N518" s="14">
        <f t="shared" si="156"/>
        <v>1.11506849315068</v>
      </c>
      <c r="O518" s="15">
        <v>4200</v>
      </c>
      <c r="P518" s="15">
        <f t="shared" si="148"/>
        <v>1709400</v>
      </c>
      <c r="Q518" s="16">
        <f>IFERROR(VLOOKUP(G518,SCENARIOS!$A$13:$E$18,5,0),0.025)</f>
        <v>0.03</v>
      </c>
      <c r="R518" s="52">
        <f>IFERROR(VLOOKUP(L518,INPUTS!$A$107:$B$120,2,0),0.0082)</f>
        <v>0.0079</v>
      </c>
      <c r="S518" s="52">
        <f t="shared" si="149"/>
        <v>33.18</v>
      </c>
      <c r="T518" s="15">
        <f t="shared" si="150"/>
        <v>13504.26</v>
      </c>
      <c r="U518" s="15">
        <f>T518/INPUTS!$B$7*1000</f>
        <v>16880325</v>
      </c>
      <c r="V518" s="15">
        <f>T518*INPUTS!$B$6</f>
        <v>42673.4616</v>
      </c>
      <c r="W518" s="54" t="s">
        <v>396</v>
      </c>
      <c r="X518" s="54" t="s">
        <v>396</v>
      </c>
      <c r="Y518" s="67">
        <f>IFERROR(VLOOKUP(E518,INPUTS!$A$44:$B$103,2,0),0)</f>
        <v>0.02</v>
      </c>
      <c r="Z518" s="15">
        <f t="shared" si="152"/>
        <v>270.0852</v>
      </c>
      <c r="AA518" s="20">
        <f>IFERROR(VLOOKUP(E518,INPUTS!$A$44:$C$103,3,0),SCENARIOS!$J$26)</f>
        <v>0.06</v>
      </c>
      <c r="AB518" s="15">
        <f t="shared" si="153"/>
        <v>939.308310636391</v>
      </c>
      <c r="AC518" s="20">
        <f>IFERROR(VLOOKUP($E518,INPUTS!$A$44:$G$103,4,0),SCENARIOS!$K$26)</f>
        <v>0.15</v>
      </c>
      <c r="AD518" s="15">
        <f t="shared" si="153"/>
        <v>2722.28943073825</v>
      </c>
      <c r="AE518" s="20">
        <f>IFERROR(VLOOKUP($E518,INPUTS!$A$44:$G$103,5,0),SCENARIOS!$L$26)</f>
        <v>0.3</v>
      </c>
      <c r="AF518" s="15">
        <f t="shared" si="153"/>
        <v>6311.75911959151</v>
      </c>
      <c r="AG518" s="20">
        <f>IFERROR(VLOOKUP($E518,INPUTS!$A$44:$G$103,6,0),SCENARIOS!$M$26)</f>
        <v>0.4</v>
      </c>
      <c r="AH518" s="15">
        <f t="shared" si="154"/>
        <v>9756.07828075871</v>
      </c>
      <c r="AI518" s="20">
        <f>IFERROR(VLOOKUP($E518,INPUTS!$A$44:$G$103,7,0),SCENARIOS!$N$26)</f>
        <v>0.5</v>
      </c>
      <c r="AJ518" s="15">
        <f t="shared" si="155"/>
        <v>14137.4607721561</v>
      </c>
      <c r="AL518" t="str">
        <f t="shared" si="157"/>
        <v>Y</v>
      </c>
      <c r="AM518" s="21">
        <f t="shared" si="158"/>
        <v>28274.9215443122</v>
      </c>
    </row>
    <row r="519" ht="15" customHeight="1" spans="1:39">
      <c r="A519" s="24" t="s">
        <v>1489</v>
      </c>
      <c r="B519" s="52" t="s">
        <v>663</v>
      </c>
      <c r="C519" s="52" t="s">
        <v>664</v>
      </c>
      <c r="D519" s="52" t="s">
        <v>929</v>
      </c>
      <c r="E519" s="10" t="s">
        <v>223</v>
      </c>
      <c r="F519" s="52" t="s">
        <v>665</v>
      </c>
      <c r="G519" s="52" t="s">
        <v>165</v>
      </c>
      <c r="H519" s="52" t="s">
        <v>245</v>
      </c>
      <c r="I519" s="52" t="s">
        <v>930</v>
      </c>
      <c r="J519" s="52" t="s">
        <v>169</v>
      </c>
      <c r="K519" s="52" t="s">
        <v>931</v>
      </c>
      <c r="L519" s="53" t="s">
        <v>288</v>
      </c>
      <c r="M519" s="13">
        <v>3298</v>
      </c>
      <c r="N519" s="14">
        <f t="shared" si="156"/>
        <v>9.03561643835616</v>
      </c>
      <c r="O519" s="15">
        <v>8950</v>
      </c>
      <c r="P519" s="15">
        <f t="shared" si="148"/>
        <v>29517100</v>
      </c>
      <c r="Q519" s="16">
        <f>IFERROR(VLOOKUP(G519,SCENARIOS!$A$13:$E$18,5,0),0.025)</f>
        <v>0.03</v>
      </c>
      <c r="R519" s="52">
        <f>IFERROR(VLOOKUP(L519,INPUTS!$A$107:$B$120,2,0),0.0082)</f>
        <v>0.0085</v>
      </c>
      <c r="S519" s="52">
        <f t="shared" si="149"/>
        <v>76.075</v>
      </c>
      <c r="T519" s="15">
        <f t="shared" si="150"/>
        <v>250895.35</v>
      </c>
      <c r="U519" s="15">
        <f>T519/INPUTS!$B$7*1000</f>
        <v>313619187.5</v>
      </c>
      <c r="V519" s="15">
        <f>T519*INPUTS!$B$6</f>
        <v>792829.306</v>
      </c>
      <c r="W519" s="54" t="s">
        <v>396</v>
      </c>
      <c r="X519" s="54" t="s">
        <v>396</v>
      </c>
      <c r="Y519" s="67">
        <f>IFERROR(VLOOKUP(E519,INPUTS!$A$44:$B$103,2,0),0)</f>
        <v>0.02</v>
      </c>
      <c r="Z519" s="15">
        <f t="shared" si="152"/>
        <v>5017.907</v>
      </c>
      <c r="AA519" s="20">
        <f>IFERROR(VLOOKUP(E519,INPUTS!$A$44:$C$103,3,0),SCENARIOS!$J$26)</f>
        <v>0.06</v>
      </c>
      <c r="AB519" s="15">
        <f t="shared" si="153"/>
        <v>17451.3884770455</v>
      </c>
      <c r="AC519" s="20">
        <f>IFERROR(VLOOKUP($E519,INPUTS!$A$44:$G$103,4,0),SCENARIOS!$K$26)</f>
        <v>0.15</v>
      </c>
      <c r="AD519" s="15">
        <f t="shared" si="153"/>
        <v>50577.3555549414</v>
      </c>
      <c r="AE519" s="20">
        <f>IFERROR(VLOOKUP($E519,INPUTS!$A$44:$G$103,5,0),SCENARIOS!$L$26)</f>
        <v>0.3</v>
      </c>
      <c r="AF519" s="15">
        <f t="shared" si="153"/>
        <v>117266.034082993</v>
      </c>
      <c r="AG519" s="20">
        <f>IFERROR(VLOOKUP($E519,INPUTS!$A$44:$G$103,6,0),SCENARIOS!$M$26)</f>
        <v>0.4</v>
      </c>
      <c r="AH519" s="15">
        <f t="shared" si="154"/>
        <v>181257.964144526</v>
      </c>
      <c r="AI519" s="20">
        <f>IFERROR(VLOOKUP($E519,INPUTS!$A$44:$G$103,7,0),SCENARIOS!$N$26)</f>
        <v>0.5</v>
      </c>
      <c r="AJ519" s="15">
        <f t="shared" si="155"/>
        <v>262659.573241435</v>
      </c>
      <c r="AL519" t="str">
        <f t="shared" si="157"/>
        <v>Y</v>
      </c>
      <c r="AM519" s="21">
        <f t="shared" si="158"/>
        <v>525319.146482869</v>
      </c>
    </row>
    <row r="520" ht="15" customHeight="1" spans="1:39">
      <c r="A520" s="6" t="s">
        <v>1490</v>
      </c>
      <c r="B520" s="52" t="s">
        <v>663</v>
      </c>
      <c r="C520" s="52" t="s">
        <v>664</v>
      </c>
      <c r="D520" s="52" t="s">
        <v>929</v>
      </c>
      <c r="E520" s="10" t="s">
        <v>223</v>
      </c>
      <c r="F520" s="52" t="s">
        <v>665</v>
      </c>
      <c r="G520" s="52" t="s">
        <v>165</v>
      </c>
      <c r="H520" s="52" t="s">
        <v>249</v>
      </c>
      <c r="I520" s="52" t="s">
        <v>930</v>
      </c>
      <c r="J520" s="52" t="s">
        <v>169</v>
      </c>
      <c r="K520" s="52" t="s">
        <v>931</v>
      </c>
      <c r="L520" s="53" t="s">
        <v>288</v>
      </c>
      <c r="M520" s="13">
        <v>3298</v>
      </c>
      <c r="N520" s="14">
        <f t="shared" si="156"/>
        <v>9.03561643835616</v>
      </c>
      <c r="O520" s="15">
        <v>9400</v>
      </c>
      <c r="P520" s="15">
        <f t="shared" si="148"/>
        <v>31001200</v>
      </c>
      <c r="Q520" s="16">
        <f>IFERROR(VLOOKUP(G520,SCENARIOS!$A$13:$E$18,5,0),0.025)</f>
        <v>0.03</v>
      </c>
      <c r="R520" s="52">
        <f>IFERROR(VLOOKUP(L520,INPUTS!$A$107:$B$120,2,0),0.0082)</f>
        <v>0.0085</v>
      </c>
      <c r="S520" s="52">
        <f t="shared" si="149"/>
        <v>79.9</v>
      </c>
      <c r="T520" s="15">
        <f t="shared" si="150"/>
        <v>263510.2</v>
      </c>
      <c r="U520" s="15">
        <f>T520/INPUTS!$B$7*1000</f>
        <v>329387750</v>
      </c>
      <c r="V520" s="15">
        <f>T520*INPUTS!$B$6</f>
        <v>832692.232</v>
      </c>
      <c r="W520" s="54" t="s">
        <v>396</v>
      </c>
      <c r="X520" s="54" t="s">
        <v>396</v>
      </c>
      <c r="Y520" s="67">
        <f>IFERROR(VLOOKUP(E520,INPUTS!$A$44:$B$103,2,0),0)</f>
        <v>0.02</v>
      </c>
      <c r="Z520" s="15">
        <f t="shared" si="152"/>
        <v>5270.204</v>
      </c>
      <c r="AA520" s="20">
        <f>IFERROR(VLOOKUP(E520,INPUTS!$A$44:$C$103,3,0),SCENARIOS!$J$26)</f>
        <v>0.06</v>
      </c>
      <c r="AB520" s="15">
        <f t="shared" si="153"/>
        <v>18328.8325904165</v>
      </c>
      <c r="AC520" s="20">
        <f>IFERROR(VLOOKUP($E520,INPUTS!$A$44:$G$103,4,0),SCENARIOS!$K$26)</f>
        <v>0.15</v>
      </c>
      <c r="AD520" s="15">
        <f t="shared" si="153"/>
        <v>53120.3510856368</v>
      </c>
      <c r="AE520" s="20">
        <f>IFERROR(VLOOKUP($E520,INPUTS!$A$44:$G$103,5,0),SCENARIOS!$L$26)</f>
        <v>0.3</v>
      </c>
      <c r="AF520" s="15">
        <f t="shared" si="153"/>
        <v>123162.091662585</v>
      </c>
      <c r="AG520" s="20">
        <f>IFERROR(VLOOKUP($E520,INPUTS!$A$44:$G$103,6,0),SCENARIOS!$M$26)</f>
        <v>0.4</v>
      </c>
      <c r="AH520" s="15">
        <f t="shared" si="154"/>
        <v>190371.493067994</v>
      </c>
      <c r="AI520" s="20">
        <f>IFERROR(VLOOKUP($E520,INPUTS!$A$44:$G$103,7,0),SCENARIOS!$N$26)</f>
        <v>0.5</v>
      </c>
      <c r="AJ520" s="15">
        <f t="shared" si="155"/>
        <v>275865.920499384</v>
      </c>
      <c r="AL520" t="str">
        <f t="shared" si="157"/>
        <v>N</v>
      </c>
      <c r="AM520" s="21">
        <f t="shared" si="158"/>
        <v>551731.840998768</v>
      </c>
    </row>
    <row r="521" ht="15" customHeight="1" spans="1:39">
      <c r="A521" s="24" t="s">
        <v>1491</v>
      </c>
      <c r="B521" s="52" t="s">
        <v>663</v>
      </c>
      <c r="C521" s="52" t="s">
        <v>664</v>
      </c>
      <c r="D521" s="52" t="s">
        <v>929</v>
      </c>
      <c r="E521" s="10" t="s">
        <v>223</v>
      </c>
      <c r="F521" s="52" t="s">
        <v>665</v>
      </c>
      <c r="G521" s="52" t="s">
        <v>165</v>
      </c>
      <c r="H521" s="52" t="s">
        <v>254</v>
      </c>
      <c r="I521" s="52" t="s">
        <v>930</v>
      </c>
      <c r="J521" s="52" t="s">
        <v>169</v>
      </c>
      <c r="K521" s="52" t="s">
        <v>931</v>
      </c>
      <c r="L521" s="53" t="s">
        <v>288</v>
      </c>
      <c r="M521" s="13">
        <v>3298</v>
      </c>
      <c r="N521" s="14">
        <f t="shared" si="156"/>
        <v>9.03561643835616</v>
      </c>
      <c r="O521" s="15">
        <v>8550</v>
      </c>
      <c r="P521" s="15">
        <f t="shared" si="148"/>
        <v>28197900</v>
      </c>
      <c r="Q521" s="16">
        <f>IFERROR(VLOOKUP(G521,SCENARIOS!$A$13:$E$18,5,0),0.025)</f>
        <v>0.03</v>
      </c>
      <c r="R521" s="52">
        <f>IFERROR(VLOOKUP(L521,INPUTS!$A$107:$B$120,2,0),0.0082)</f>
        <v>0.0085</v>
      </c>
      <c r="S521" s="52">
        <f t="shared" si="149"/>
        <v>72.675</v>
      </c>
      <c r="T521" s="15">
        <f t="shared" si="150"/>
        <v>239682.15</v>
      </c>
      <c r="U521" s="15">
        <f>T521/INPUTS!$B$7*1000</f>
        <v>299602687.5</v>
      </c>
      <c r="V521" s="15">
        <f>T521*INPUTS!$B$6</f>
        <v>757395.594</v>
      </c>
      <c r="W521" s="54" t="s">
        <v>396</v>
      </c>
      <c r="X521" s="54" t="s">
        <v>396</v>
      </c>
      <c r="Y521" s="67">
        <f>IFERROR(VLOOKUP(E521,INPUTS!$A$44:$B$103,2,0),0)</f>
        <v>0.02</v>
      </c>
      <c r="Z521" s="15">
        <f t="shared" si="152"/>
        <v>4793.643</v>
      </c>
      <c r="AA521" s="20">
        <f>IFERROR(VLOOKUP(E521,INPUTS!$A$44:$C$103,3,0),SCENARIOS!$J$26)</f>
        <v>0.06</v>
      </c>
      <c r="AB521" s="15">
        <f t="shared" si="153"/>
        <v>16671.438154049</v>
      </c>
      <c r="AC521" s="20">
        <f>IFERROR(VLOOKUP($E521,INPUTS!$A$44:$G$103,4,0),SCENARIOS!$K$26)</f>
        <v>0.15</v>
      </c>
      <c r="AD521" s="15">
        <f t="shared" si="153"/>
        <v>48316.9150832122</v>
      </c>
      <c r="AE521" s="20">
        <f>IFERROR(VLOOKUP($E521,INPUTS!$A$44:$G$103,5,0),SCENARIOS!$L$26)</f>
        <v>0.3</v>
      </c>
      <c r="AF521" s="15">
        <f t="shared" si="153"/>
        <v>112025.094012245</v>
      </c>
      <c r="AG521" s="20">
        <f>IFERROR(VLOOKUP($E521,INPUTS!$A$44:$G$103,6,0),SCENARIOS!$M$26)</f>
        <v>0.4</v>
      </c>
      <c r="AH521" s="15">
        <f t="shared" si="154"/>
        <v>173157.049545888</v>
      </c>
      <c r="AI521" s="20">
        <f>IFERROR(VLOOKUP($E521,INPUTS!$A$44:$G$103,7,0),SCENARIOS!$N$26)</f>
        <v>0.5</v>
      </c>
      <c r="AJ521" s="15">
        <f t="shared" si="155"/>
        <v>250920.597901035</v>
      </c>
      <c r="AL521" t="str">
        <f t="shared" si="157"/>
        <v>N</v>
      </c>
      <c r="AM521" s="21">
        <f t="shared" si="158"/>
        <v>501841.195802071</v>
      </c>
    </row>
    <row r="522" ht="15" customHeight="1" spans="1:39">
      <c r="A522" s="6" t="s">
        <v>1492</v>
      </c>
      <c r="B522" s="52" t="s">
        <v>663</v>
      </c>
      <c r="C522" s="52" t="s">
        <v>664</v>
      </c>
      <c r="D522" s="52" t="s">
        <v>929</v>
      </c>
      <c r="E522" s="10" t="s">
        <v>223</v>
      </c>
      <c r="F522" s="52" t="s">
        <v>665</v>
      </c>
      <c r="G522" s="52" t="s">
        <v>165</v>
      </c>
      <c r="H522" s="52" t="s">
        <v>440</v>
      </c>
      <c r="I522" s="52" t="s">
        <v>439</v>
      </c>
      <c r="J522" s="52" t="s">
        <v>177</v>
      </c>
      <c r="K522" s="52" t="s">
        <v>931</v>
      </c>
      <c r="L522" s="53" t="s">
        <v>282</v>
      </c>
      <c r="M522" s="13">
        <v>4952</v>
      </c>
      <c r="N522" s="14">
        <f t="shared" si="156"/>
        <v>13.5671232876712</v>
      </c>
      <c r="O522" s="15">
        <v>2800</v>
      </c>
      <c r="P522" s="15">
        <f t="shared" si="148"/>
        <v>13865600</v>
      </c>
      <c r="Q522" s="16">
        <f>IFERROR(VLOOKUP(G522,SCENARIOS!$A$13:$E$18,5,0),0.025)</f>
        <v>0.03</v>
      </c>
      <c r="R522" s="52">
        <f>IFERROR(VLOOKUP(L522,INPUTS!$A$107:$B$120,2,0),0.0082)</f>
        <v>0.0042</v>
      </c>
      <c r="S522" s="52">
        <f t="shared" si="149"/>
        <v>11.76</v>
      </c>
      <c r="T522" s="15">
        <f t="shared" si="150"/>
        <v>58235.52</v>
      </c>
      <c r="U522" s="15">
        <f>T522/INPUTS!$B$7*1000</f>
        <v>72794400</v>
      </c>
      <c r="V522" s="15">
        <f>T522*INPUTS!$B$6</f>
        <v>184024.2432</v>
      </c>
      <c r="W522" s="54" t="s">
        <v>396</v>
      </c>
      <c r="X522" s="54" t="s">
        <v>396</v>
      </c>
      <c r="Y522" s="67">
        <f>IFERROR(VLOOKUP(E522,INPUTS!$A$44:$B$103,2,0),0)</f>
        <v>0.02</v>
      </c>
      <c r="Z522" s="15">
        <f t="shared" si="152"/>
        <v>1164.7104</v>
      </c>
      <c r="AA522" s="20">
        <f>IFERROR(VLOOKUP(E522,INPUTS!$A$44:$C$103,3,0),SCENARIOS!$J$26)</f>
        <v>0.06</v>
      </c>
      <c r="AB522" s="15">
        <f t="shared" si="153"/>
        <v>4050.65571236275</v>
      </c>
      <c r="AC522" s="20">
        <f>IFERROR(VLOOKUP($E522,INPUTS!$A$44:$G$103,4,0),SCENARIOS!$K$26)</f>
        <v>0.15</v>
      </c>
      <c r="AD522" s="15">
        <f t="shared" si="153"/>
        <v>11739.5503781433</v>
      </c>
      <c r="AE522" s="20">
        <f>IFERROR(VLOOKUP($E522,INPUTS!$A$44:$G$103,5,0),SCENARIOS!$L$26)</f>
        <v>0.3</v>
      </c>
      <c r="AF522" s="15">
        <f t="shared" si="153"/>
        <v>27218.7127946406</v>
      </c>
      <c r="AG522" s="20">
        <f>IFERROR(VLOOKUP($E522,INPUTS!$A$44:$G$103,6,0),SCENARIOS!$M$26)</f>
        <v>0.4</v>
      </c>
      <c r="AH522" s="15">
        <f t="shared" si="154"/>
        <v>42071.9307715261</v>
      </c>
      <c r="AI522" s="20">
        <f>IFERROR(VLOOKUP($E522,INPUTS!$A$44:$G$103,7,0),SCENARIOS!$N$26)</f>
        <v>0.5</v>
      </c>
      <c r="AJ522" s="15">
        <f t="shared" si="155"/>
        <v>60966.1232489683</v>
      </c>
      <c r="AL522" t="str">
        <f t="shared" si="157"/>
        <v>Y</v>
      </c>
      <c r="AM522" s="21">
        <f t="shared" si="158"/>
        <v>121932.246497937</v>
      </c>
    </row>
    <row r="523" ht="15" customHeight="1" spans="1:39">
      <c r="A523" s="24" t="s">
        <v>1493</v>
      </c>
      <c r="B523" s="52" t="s">
        <v>663</v>
      </c>
      <c r="C523" s="52" t="s">
        <v>664</v>
      </c>
      <c r="D523" s="52" t="s">
        <v>929</v>
      </c>
      <c r="E523" s="10" t="s">
        <v>223</v>
      </c>
      <c r="F523" s="52" t="s">
        <v>665</v>
      </c>
      <c r="G523" s="52" t="s">
        <v>165</v>
      </c>
      <c r="H523" s="52" t="s">
        <v>448</v>
      </c>
      <c r="I523" s="52" t="s">
        <v>447</v>
      </c>
      <c r="J523" s="52" t="s">
        <v>177</v>
      </c>
      <c r="K523" s="52" t="s">
        <v>931</v>
      </c>
      <c r="L523" s="53" t="s">
        <v>282</v>
      </c>
      <c r="M523" s="13">
        <v>3298</v>
      </c>
      <c r="N523" s="14">
        <f t="shared" si="156"/>
        <v>9.03561643835616</v>
      </c>
      <c r="O523" s="15">
        <v>2700</v>
      </c>
      <c r="P523" s="15">
        <f t="shared" si="148"/>
        <v>8904600</v>
      </c>
      <c r="Q523" s="16">
        <f>IFERROR(VLOOKUP(G523,SCENARIOS!$A$13:$E$18,5,0),0.025)</f>
        <v>0.03</v>
      </c>
      <c r="R523" s="52">
        <f>IFERROR(VLOOKUP(L523,INPUTS!$A$107:$B$120,2,0),0.0082)</f>
        <v>0.0042</v>
      </c>
      <c r="S523" s="52">
        <f t="shared" si="149"/>
        <v>11.34</v>
      </c>
      <c r="T523" s="15">
        <f t="shared" si="150"/>
        <v>37399.32</v>
      </c>
      <c r="U523" s="15">
        <f>T523/INPUTS!$B$7*1000</f>
        <v>46749150</v>
      </c>
      <c r="V523" s="15">
        <f>T523*INPUTS!$B$6</f>
        <v>118181.8512</v>
      </c>
      <c r="W523" s="54" t="s">
        <v>396</v>
      </c>
      <c r="X523" s="54" t="s">
        <v>396</v>
      </c>
      <c r="Y523" s="67">
        <f>IFERROR(VLOOKUP(E523,INPUTS!$A$44:$B$103,2,0),0)</f>
        <v>0.02</v>
      </c>
      <c r="Z523" s="15">
        <f t="shared" si="152"/>
        <v>747.9864</v>
      </c>
      <c r="AA523" s="20">
        <f>IFERROR(VLOOKUP(E523,INPUTS!$A$44:$C$103,3,0),SCENARIOS!$J$26)</f>
        <v>0.06</v>
      </c>
      <c r="AB523" s="15">
        <f t="shared" si="153"/>
        <v>2601.36372434697</v>
      </c>
      <c r="AC523" s="20">
        <f>IFERROR(VLOOKUP($E523,INPUTS!$A$44:$G$103,4,0),SCENARIOS!$K$26)</f>
        <v>0.15</v>
      </c>
      <c r="AD523" s="15">
        <f t="shared" si="153"/>
        <v>7539.23380864983</v>
      </c>
      <c r="AE523" s="20">
        <f>IFERROR(VLOOKUP($E523,INPUTS!$A$44:$G$103,5,0),SCENARIOS!$L$26)</f>
        <v>0.3</v>
      </c>
      <c r="AF523" s="15">
        <f t="shared" si="153"/>
        <v>17480.0765889076</v>
      </c>
      <c r="AG523" s="20">
        <f>IFERROR(VLOOKUP($E523,INPUTS!$A$44:$G$103,6,0),SCENARIOS!$M$26)</f>
        <v>0.4</v>
      </c>
      <c r="AH523" s="15">
        <f t="shared" si="154"/>
        <v>27018.9328083986</v>
      </c>
      <c r="AI523" s="20">
        <f>IFERROR(VLOOKUP($E523,INPUTS!$A$44:$G$103,7,0),SCENARIOS!$N$26)</f>
        <v>0.5</v>
      </c>
      <c r="AJ523" s="15">
        <f t="shared" si="155"/>
        <v>39152.9354000377</v>
      </c>
      <c r="AL523" t="str">
        <f t="shared" si="157"/>
        <v>Y</v>
      </c>
      <c r="AM523" s="21">
        <f t="shared" si="158"/>
        <v>78305.8708000754</v>
      </c>
    </row>
    <row r="524" ht="15" customHeight="1" spans="1:39">
      <c r="A524" s="6" t="s">
        <v>1494</v>
      </c>
      <c r="B524" s="52" t="s">
        <v>663</v>
      </c>
      <c r="C524" s="52" t="s">
        <v>664</v>
      </c>
      <c r="D524" s="52" t="s">
        <v>929</v>
      </c>
      <c r="E524" s="10" t="s">
        <v>223</v>
      </c>
      <c r="F524" s="52" t="s">
        <v>665</v>
      </c>
      <c r="G524" s="52" t="s">
        <v>165</v>
      </c>
      <c r="H524" s="52" t="s">
        <v>783</v>
      </c>
      <c r="I524" s="52" t="s">
        <v>443</v>
      </c>
      <c r="J524" s="52" t="s">
        <v>177</v>
      </c>
      <c r="K524" s="52" t="s">
        <v>931</v>
      </c>
      <c r="L524" s="53" t="s">
        <v>282</v>
      </c>
      <c r="M524" s="13">
        <v>3298</v>
      </c>
      <c r="N524" s="14">
        <f t="shared" si="156"/>
        <v>9.03561643835616</v>
      </c>
      <c r="O524" s="15">
        <v>2500</v>
      </c>
      <c r="P524" s="15">
        <f t="shared" si="148"/>
        <v>8245000</v>
      </c>
      <c r="Q524" s="16">
        <f>IFERROR(VLOOKUP(G524,SCENARIOS!$A$13:$E$18,5,0),0.025)</f>
        <v>0.03</v>
      </c>
      <c r="R524" s="52">
        <f>IFERROR(VLOOKUP(L524,INPUTS!$A$107:$B$120,2,0),0.0082)</f>
        <v>0.0042</v>
      </c>
      <c r="S524" s="52">
        <f t="shared" si="149"/>
        <v>10.5</v>
      </c>
      <c r="T524" s="15">
        <f t="shared" si="150"/>
        <v>34629</v>
      </c>
      <c r="U524" s="15">
        <f>T524/INPUTS!$B$7*1000</f>
        <v>43286250</v>
      </c>
      <c r="V524" s="15">
        <f>T524*INPUTS!$B$6</f>
        <v>109427.64</v>
      </c>
      <c r="W524" s="54" t="s">
        <v>396</v>
      </c>
      <c r="X524" s="54" t="s">
        <v>396</v>
      </c>
      <c r="Y524" s="67">
        <f>IFERROR(VLOOKUP(E524,INPUTS!$A$44:$B$103,2,0),0)</f>
        <v>0.02</v>
      </c>
      <c r="Z524" s="15">
        <f t="shared" si="152"/>
        <v>692.58</v>
      </c>
      <c r="AA524" s="20">
        <f>IFERROR(VLOOKUP(E524,INPUTS!$A$44:$C$103,3,0),SCENARIOS!$J$26)</f>
        <v>0.06</v>
      </c>
      <c r="AB524" s="15">
        <f t="shared" si="153"/>
        <v>2408.67011513608</v>
      </c>
      <c r="AC524" s="20">
        <f>IFERROR(VLOOKUP($E524,INPUTS!$A$44:$G$103,4,0),SCENARIOS!$K$26)</f>
        <v>0.15</v>
      </c>
      <c r="AD524" s="15">
        <f t="shared" si="153"/>
        <v>6980.77204504614</v>
      </c>
      <c r="AE524" s="20">
        <f>IFERROR(VLOOKUP($E524,INPUTS!$A$44:$G$103,5,0),SCENARIOS!$L$26)</f>
        <v>0.3</v>
      </c>
      <c r="AF524" s="15">
        <f t="shared" si="153"/>
        <v>16185.2561008404</v>
      </c>
      <c r="AG524" s="20">
        <f>IFERROR(VLOOKUP($E524,INPUTS!$A$44:$G$103,6,0),SCENARIOS!$M$26)</f>
        <v>0.4</v>
      </c>
      <c r="AH524" s="15">
        <f t="shared" si="154"/>
        <v>25017.5303781468</v>
      </c>
      <c r="AI524" s="20">
        <f>IFERROR(VLOOKUP($E524,INPUTS!$A$44:$G$103,7,0),SCENARIOS!$N$26)</f>
        <v>0.5</v>
      </c>
      <c r="AJ524" s="15">
        <f t="shared" si="155"/>
        <v>36252.7179629979</v>
      </c>
      <c r="AL524" t="str">
        <f t="shared" si="157"/>
        <v>Y</v>
      </c>
      <c r="AM524" s="21">
        <f t="shared" si="158"/>
        <v>72505.4359259958</v>
      </c>
    </row>
    <row r="525" ht="15" customHeight="1" spans="1:39">
      <c r="A525" s="24" t="s">
        <v>1495</v>
      </c>
      <c r="B525" s="52" t="s">
        <v>663</v>
      </c>
      <c r="C525" s="52" t="s">
        <v>664</v>
      </c>
      <c r="D525" s="52" t="s">
        <v>929</v>
      </c>
      <c r="E525" s="10" t="s">
        <v>223</v>
      </c>
      <c r="F525" s="52" t="s">
        <v>665</v>
      </c>
      <c r="G525" s="52" t="s">
        <v>165</v>
      </c>
      <c r="H525" s="52" t="s">
        <v>636</v>
      </c>
      <c r="I525" s="52" t="s">
        <v>635</v>
      </c>
      <c r="J525" s="52" t="s">
        <v>177</v>
      </c>
      <c r="K525" s="52" t="s">
        <v>931</v>
      </c>
      <c r="L525" s="53" t="s">
        <v>282</v>
      </c>
      <c r="M525" s="13">
        <v>6597</v>
      </c>
      <c r="N525" s="14">
        <f t="shared" si="156"/>
        <v>18.0739726027397</v>
      </c>
      <c r="O525" s="15">
        <v>1350</v>
      </c>
      <c r="P525" s="15">
        <f t="shared" si="148"/>
        <v>8905950</v>
      </c>
      <c r="Q525" s="16">
        <f>IFERROR(VLOOKUP(G525,SCENARIOS!$A$13:$E$18,5,0),0.025)</f>
        <v>0.03</v>
      </c>
      <c r="R525" s="52">
        <f>IFERROR(VLOOKUP(L525,INPUTS!$A$107:$B$120,2,0),0.0082)</f>
        <v>0.0042</v>
      </c>
      <c r="S525" s="52">
        <f t="shared" si="149"/>
        <v>5.67</v>
      </c>
      <c r="T525" s="15">
        <f t="shared" si="150"/>
        <v>37404.99</v>
      </c>
      <c r="U525" s="15">
        <f>T525/INPUTS!$B$7*1000</f>
        <v>46756237.5</v>
      </c>
      <c r="V525" s="15">
        <f>T525*INPUTS!$B$6</f>
        <v>118199.7684</v>
      </c>
      <c r="W525" s="54" t="s">
        <v>396</v>
      </c>
      <c r="X525" s="54" t="s">
        <v>396</v>
      </c>
      <c r="Y525" s="67">
        <f>IFERROR(VLOOKUP(E525,INPUTS!$A$44:$B$103,2,0),0)</f>
        <v>0.02</v>
      </c>
      <c r="Z525" s="15">
        <f t="shared" si="152"/>
        <v>748.0998</v>
      </c>
      <c r="AA525" s="20">
        <f>IFERROR(VLOOKUP(E525,INPUTS!$A$44:$C$103,3,0),SCENARIOS!$J$26)</f>
        <v>0.06</v>
      </c>
      <c r="AB525" s="15">
        <f t="shared" si="153"/>
        <v>2601.75810938704</v>
      </c>
      <c r="AC525" s="20">
        <f>IFERROR(VLOOKUP($E525,INPUTS!$A$44:$G$103,4,0),SCENARIOS!$K$26)</f>
        <v>0.15</v>
      </c>
      <c r="AD525" s="15">
        <f t="shared" si="153"/>
        <v>7540.37680953046</v>
      </c>
      <c r="AE525" s="20">
        <f>IFERROR(VLOOKUP($E525,INPUTS!$A$44:$G$103,5,0),SCENARIOS!$L$26)</f>
        <v>0.3</v>
      </c>
      <c r="AF525" s="15">
        <f t="shared" si="153"/>
        <v>17482.7266914832</v>
      </c>
      <c r="AG525" s="20">
        <f>IFERROR(VLOOKUP($E525,INPUTS!$A$44:$G$103,6,0),SCENARIOS!$M$26)</f>
        <v>0.4</v>
      </c>
      <c r="AH525" s="15">
        <f t="shared" si="154"/>
        <v>27023.0290686788</v>
      </c>
      <c r="AI525" s="20">
        <f>IFERROR(VLOOKUP($E525,INPUTS!$A$44:$G$103,7,0),SCENARIOS!$N$26)</f>
        <v>0.5</v>
      </c>
      <c r="AJ525" s="15">
        <f t="shared" si="155"/>
        <v>39158.8712604683</v>
      </c>
      <c r="AL525" t="str">
        <f t="shared" si="157"/>
        <v>N</v>
      </c>
      <c r="AM525" s="21">
        <f t="shared" si="158"/>
        <v>78317.7425209366</v>
      </c>
    </row>
    <row r="526" ht="15" customHeight="1" spans="1:39">
      <c r="A526" s="6" t="s">
        <v>1496</v>
      </c>
      <c r="B526" s="52" t="s">
        <v>663</v>
      </c>
      <c r="C526" s="52" t="s">
        <v>664</v>
      </c>
      <c r="D526" s="52" t="s">
        <v>929</v>
      </c>
      <c r="E526" s="10" t="s">
        <v>223</v>
      </c>
      <c r="F526" s="52" t="s">
        <v>665</v>
      </c>
      <c r="G526" s="52" t="s">
        <v>165</v>
      </c>
      <c r="H526" s="52" t="s">
        <v>234</v>
      </c>
      <c r="I526" s="52" t="s">
        <v>424</v>
      </c>
      <c r="J526" s="52" t="s">
        <v>173</v>
      </c>
      <c r="K526" s="52" t="s">
        <v>931</v>
      </c>
      <c r="L526" s="53" t="s">
        <v>288</v>
      </c>
      <c r="M526" s="13">
        <v>3298</v>
      </c>
      <c r="N526" s="14">
        <f t="shared" si="156"/>
        <v>9.03561643835616</v>
      </c>
      <c r="O526" s="15">
        <v>9400</v>
      </c>
      <c r="P526" s="15">
        <f t="shared" si="148"/>
        <v>31001200</v>
      </c>
      <c r="Q526" s="16">
        <f>IFERROR(VLOOKUP(G526,SCENARIOS!$A$13:$E$18,5,0),0.025)</f>
        <v>0.03</v>
      </c>
      <c r="R526" s="52">
        <f>IFERROR(VLOOKUP(L526,INPUTS!$A$107:$B$120,2,0),0.0082)</f>
        <v>0.0085</v>
      </c>
      <c r="S526" s="52">
        <f t="shared" si="149"/>
        <v>79.9</v>
      </c>
      <c r="T526" s="15">
        <f t="shared" si="150"/>
        <v>263510.2</v>
      </c>
      <c r="U526" s="15">
        <f>T526/INPUTS!$B$7*1000</f>
        <v>329387750</v>
      </c>
      <c r="V526" s="15">
        <f>T526*INPUTS!$B$6</f>
        <v>832692.232</v>
      </c>
      <c r="W526" s="54" t="s">
        <v>396</v>
      </c>
      <c r="X526" s="54" t="s">
        <v>396</v>
      </c>
      <c r="Y526" s="67">
        <f>IFERROR(VLOOKUP(E526,INPUTS!$A$44:$B$103,2,0),0)</f>
        <v>0.02</v>
      </c>
      <c r="Z526" s="15">
        <f t="shared" si="152"/>
        <v>5270.204</v>
      </c>
      <c r="AA526" s="20">
        <f>IFERROR(VLOOKUP(E526,INPUTS!$A$44:$C$103,3,0),SCENARIOS!$J$26)</f>
        <v>0.06</v>
      </c>
      <c r="AB526" s="15">
        <f t="shared" si="153"/>
        <v>18328.8325904165</v>
      </c>
      <c r="AC526" s="20">
        <f>IFERROR(VLOOKUP($E526,INPUTS!$A$44:$G$103,4,0),SCENARIOS!$K$26)</f>
        <v>0.15</v>
      </c>
      <c r="AD526" s="15">
        <f t="shared" si="153"/>
        <v>53120.3510856368</v>
      </c>
      <c r="AE526" s="20">
        <f>IFERROR(VLOOKUP($E526,INPUTS!$A$44:$G$103,5,0),SCENARIOS!$L$26)</f>
        <v>0.3</v>
      </c>
      <c r="AF526" s="15">
        <f t="shared" si="153"/>
        <v>123162.091662585</v>
      </c>
      <c r="AG526" s="20">
        <f>IFERROR(VLOOKUP($E526,INPUTS!$A$44:$G$103,6,0),SCENARIOS!$M$26)</f>
        <v>0.4</v>
      </c>
      <c r="AH526" s="15">
        <f t="shared" si="154"/>
        <v>190371.493067994</v>
      </c>
      <c r="AI526" s="20">
        <f>IFERROR(VLOOKUP($E526,INPUTS!$A$44:$G$103,7,0),SCENARIOS!$N$26)</f>
        <v>0.5</v>
      </c>
      <c r="AJ526" s="15">
        <f t="shared" si="155"/>
        <v>275865.920499384</v>
      </c>
      <c r="AL526" t="str">
        <f t="shared" si="157"/>
        <v>N</v>
      </c>
      <c r="AM526" s="21">
        <f t="shared" si="158"/>
        <v>551731.840998768</v>
      </c>
    </row>
    <row r="527" ht="15" customHeight="1" spans="1:39">
      <c r="A527" s="24" t="s">
        <v>1497</v>
      </c>
      <c r="B527" s="52" t="s">
        <v>656</v>
      </c>
      <c r="C527" s="52" t="s">
        <v>657</v>
      </c>
      <c r="D527" s="52" t="s">
        <v>929</v>
      </c>
      <c r="E527" s="10" t="s">
        <v>659</v>
      </c>
      <c r="F527" s="52" t="s">
        <v>658</v>
      </c>
      <c r="G527" s="52" t="s">
        <v>165</v>
      </c>
      <c r="H527" s="52" t="s">
        <v>440</v>
      </c>
      <c r="I527" s="52" t="s">
        <v>439</v>
      </c>
      <c r="J527" s="52" t="s">
        <v>177</v>
      </c>
      <c r="K527" s="52" t="s">
        <v>931</v>
      </c>
      <c r="L527" s="53" t="s">
        <v>1514</v>
      </c>
      <c r="M527" s="13">
        <v>120</v>
      </c>
      <c r="N527" s="14">
        <f t="shared" si="156"/>
        <v>0.328767123287671</v>
      </c>
      <c r="O527" s="15">
        <v>4400</v>
      </c>
      <c r="P527" s="15">
        <f t="shared" si="148"/>
        <v>528000</v>
      </c>
      <c r="Q527" s="16">
        <f>IFERROR(VLOOKUP(G527,SCENARIOS!$A$13:$E$18,5,0),0.025)</f>
        <v>0.03</v>
      </c>
      <c r="R527" s="52">
        <f>IFERROR(VLOOKUP(L527,INPUTS!$A$107:$B$120,2,0),0.0082)</f>
        <v>0.0082</v>
      </c>
      <c r="S527" s="52">
        <f t="shared" si="149"/>
        <v>36.08</v>
      </c>
      <c r="T527" s="15">
        <f t="shared" si="150"/>
        <v>4329.6</v>
      </c>
      <c r="U527" s="15">
        <f>T527/INPUTS!$B$7*1000</f>
        <v>5412000</v>
      </c>
      <c r="V527" s="15">
        <f>T527*INPUTS!$B$6</f>
        <v>13681.536</v>
      </c>
      <c r="W527" s="54" t="s">
        <v>396</v>
      </c>
      <c r="X527" s="54" t="s">
        <v>396</v>
      </c>
      <c r="Y527" s="67">
        <f>IFERROR(VLOOKUP(E527,INPUTS!$A$44:$B$103,2,0),0)</f>
        <v>0</v>
      </c>
      <c r="Z527" s="15">
        <f t="shared" si="152"/>
        <v>0</v>
      </c>
      <c r="AA527" s="20">
        <f>IFERROR(VLOOKUP(E527,INPUTS!$A$44:$C$103,3,0),SCENARIOS!$J$26)</f>
        <v>0.025</v>
      </c>
      <c r="AB527" s="15">
        <f t="shared" si="153"/>
        <v>125.479825802232</v>
      </c>
      <c r="AC527" s="20">
        <f>IFERROR(VLOOKUP($E527,INPUTS!$A$44:$G$103,4,0),SCENARIOS!$K$26)</f>
        <v>0.1</v>
      </c>
      <c r="AD527" s="15">
        <f t="shared" si="153"/>
        <v>581.862035600831</v>
      </c>
      <c r="AE527" s="20">
        <f>IFERROR(VLOOKUP($E527,INPUTS!$A$44:$G$103,5,0),SCENARIOS!$L$26)</f>
        <v>0.2</v>
      </c>
      <c r="AF527" s="15">
        <f t="shared" si="153"/>
        <v>1349.07514538293</v>
      </c>
      <c r="AG527" s="20">
        <f>IFERROR(VLOOKUP($E527,INPUTS!$A$44:$G$103,6,0),SCENARIOS!$M$26)</f>
        <v>0.3</v>
      </c>
      <c r="AH527" s="15">
        <f t="shared" si="154"/>
        <v>2345.92176048741</v>
      </c>
      <c r="AI527" s="20">
        <f>IFERROR(VLOOKUP($E527,INPUTS!$A$44:$G$103,7,0),SCENARIOS!$N$26)</f>
        <v>0.5</v>
      </c>
      <c r="AJ527" s="15">
        <f t="shared" si="155"/>
        <v>4532.61046211544</v>
      </c>
      <c r="AL527" t="str">
        <f t="shared" si="157"/>
        <v>N</v>
      </c>
      <c r="AM527" s="21">
        <f t="shared" si="158"/>
        <v>9065.22092423089</v>
      </c>
    </row>
    <row r="528" ht="15" customHeight="1" spans="1:39">
      <c r="A528" s="6" t="s">
        <v>1498</v>
      </c>
      <c r="B528" s="52" t="s">
        <v>656</v>
      </c>
      <c r="C528" s="52" t="s">
        <v>657</v>
      </c>
      <c r="D528" s="52" t="s">
        <v>929</v>
      </c>
      <c r="E528" s="10" t="s">
        <v>659</v>
      </c>
      <c r="F528" s="52" t="s">
        <v>658</v>
      </c>
      <c r="G528" s="52" t="s">
        <v>165</v>
      </c>
      <c r="H528" s="52" t="s">
        <v>448</v>
      </c>
      <c r="I528" s="52" t="s">
        <v>447</v>
      </c>
      <c r="J528" s="52" t="s">
        <v>177</v>
      </c>
      <c r="K528" s="52" t="s">
        <v>931</v>
      </c>
      <c r="L528" s="53" t="s">
        <v>1514</v>
      </c>
      <c r="M528" s="13">
        <v>80</v>
      </c>
      <c r="N528" s="14">
        <f t="shared" si="156"/>
        <v>0.219178082191781</v>
      </c>
      <c r="O528" s="15">
        <v>4300</v>
      </c>
      <c r="P528" s="15">
        <f t="shared" si="148"/>
        <v>344000</v>
      </c>
      <c r="Q528" s="16">
        <f>IFERROR(VLOOKUP(G528,SCENARIOS!$A$13:$E$18,5,0),0.025)</f>
        <v>0.03</v>
      </c>
      <c r="R528" s="52">
        <f>IFERROR(VLOOKUP(L528,INPUTS!$A$107:$B$120,2,0),0.0082)</f>
        <v>0.0082</v>
      </c>
      <c r="S528" s="52">
        <f t="shared" si="149"/>
        <v>35.26</v>
      </c>
      <c r="T528" s="15">
        <f t="shared" si="150"/>
        <v>2820.8</v>
      </c>
      <c r="U528" s="15">
        <f>T528/INPUTS!$B$7*1000</f>
        <v>3526000</v>
      </c>
      <c r="V528" s="15">
        <f>T528*INPUTS!$B$6</f>
        <v>8913.728</v>
      </c>
      <c r="W528" s="54" t="s">
        <v>396</v>
      </c>
      <c r="X528" s="54" t="s">
        <v>396</v>
      </c>
      <c r="Y528" s="67">
        <f>IFERROR(VLOOKUP(E528,INPUTS!$A$44:$B$103,2,0),0)</f>
        <v>0</v>
      </c>
      <c r="Z528" s="15">
        <f t="shared" si="152"/>
        <v>0</v>
      </c>
      <c r="AA528" s="20">
        <f>IFERROR(VLOOKUP(E528,INPUTS!$A$44:$C$103,3,0),SCENARIOS!$J$26)</f>
        <v>0.025</v>
      </c>
      <c r="AB528" s="15">
        <f t="shared" si="153"/>
        <v>81.752007719636</v>
      </c>
      <c r="AC528" s="20">
        <f>IFERROR(VLOOKUP($E528,INPUTS!$A$44:$G$103,4,0),SCENARIOS!$K$26)</f>
        <v>0.1</v>
      </c>
      <c r="AD528" s="15">
        <f t="shared" si="153"/>
        <v>379.09193228539</v>
      </c>
      <c r="AE528" s="20">
        <f>IFERROR(VLOOKUP($E528,INPUTS!$A$44:$G$103,5,0),SCENARIOS!$L$26)</f>
        <v>0.2</v>
      </c>
      <c r="AF528" s="15">
        <f t="shared" si="153"/>
        <v>878.942897749487</v>
      </c>
      <c r="AG528" s="20">
        <f>IFERROR(VLOOKUP($E528,INPUTS!$A$44:$G$103,6,0),SCENARIOS!$M$26)</f>
        <v>0.3</v>
      </c>
      <c r="AH528" s="15">
        <f t="shared" si="154"/>
        <v>1528.40357122664</v>
      </c>
      <c r="AI528" s="20">
        <f>IFERROR(VLOOKUP($E528,INPUTS!$A$44:$G$103,7,0),SCENARIOS!$N$26)</f>
        <v>0.5</v>
      </c>
      <c r="AJ528" s="15">
        <f t="shared" si="155"/>
        <v>2953.0643919843</v>
      </c>
      <c r="AL528" t="str">
        <f t="shared" si="157"/>
        <v>N</v>
      </c>
      <c r="AM528" s="21">
        <f t="shared" si="158"/>
        <v>5906.12878396861</v>
      </c>
    </row>
    <row r="529" ht="15" customHeight="1" spans="1:39">
      <c r="A529" s="24" t="s">
        <v>1499</v>
      </c>
      <c r="B529" s="52" t="s">
        <v>656</v>
      </c>
      <c r="C529" s="52" t="s">
        <v>657</v>
      </c>
      <c r="D529" s="52" t="s">
        <v>929</v>
      </c>
      <c r="E529" s="10" t="s">
        <v>659</v>
      </c>
      <c r="F529" s="52" t="s">
        <v>658</v>
      </c>
      <c r="G529" s="52" t="s">
        <v>165</v>
      </c>
      <c r="H529" s="52" t="s">
        <v>673</v>
      </c>
      <c r="I529" s="52" t="s">
        <v>439</v>
      </c>
      <c r="J529" s="52" t="s">
        <v>177</v>
      </c>
      <c r="K529" s="52" t="s">
        <v>931</v>
      </c>
      <c r="L529" s="53" t="s">
        <v>1514</v>
      </c>
      <c r="M529" s="13">
        <v>80</v>
      </c>
      <c r="N529" s="14">
        <f t="shared" si="156"/>
        <v>0.219178082191781</v>
      </c>
      <c r="O529" s="15">
        <v>4400</v>
      </c>
      <c r="P529" s="15">
        <f t="shared" si="148"/>
        <v>352000</v>
      </c>
      <c r="Q529" s="16">
        <f>IFERROR(VLOOKUP(G529,SCENARIOS!$A$13:$E$18,5,0),0.025)</f>
        <v>0.03</v>
      </c>
      <c r="R529" s="52">
        <f>IFERROR(VLOOKUP(L529,INPUTS!$A$107:$B$120,2,0),0.0082)</f>
        <v>0.0082</v>
      </c>
      <c r="S529" s="52">
        <f t="shared" si="149"/>
        <v>36.08</v>
      </c>
      <c r="T529" s="15">
        <f t="shared" si="150"/>
        <v>2886.4</v>
      </c>
      <c r="U529" s="15">
        <f>T529/INPUTS!$B$7*1000</f>
        <v>3608000</v>
      </c>
      <c r="V529" s="15">
        <f>T529*INPUTS!$B$6</f>
        <v>9121.024</v>
      </c>
      <c r="W529" s="54" t="s">
        <v>396</v>
      </c>
      <c r="X529" s="54" t="s">
        <v>396</v>
      </c>
      <c r="Y529" s="67">
        <f>IFERROR(VLOOKUP(E529,INPUTS!$A$44:$B$103,2,0),0)</f>
        <v>0</v>
      </c>
      <c r="Z529" s="15">
        <f t="shared" si="152"/>
        <v>0</v>
      </c>
      <c r="AA529" s="20">
        <f>IFERROR(VLOOKUP(E529,INPUTS!$A$44:$C$103,3,0),SCENARIOS!$J$26)</f>
        <v>0.025</v>
      </c>
      <c r="AB529" s="15">
        <f t="shared" si="153"/>
        <v>83.653217201488</v>
      </c>
      <c r="AC529" s="20">
        <f>IFERROR(VLOOKUP($E529,INPUTS!$A$44:$G$103,4,0),SCENARIOS!$K$26)</f>
        <v>0.1</v>
      </c>
      <c r="AD529" s="15">
        <f t="shared" si="153"/>
        <v>387.908023733887</v>
      </c>
      <c r="AE529" s="20">
        <f>IFERROR(VLOOKUP($E529,INPUTS!$A$44:$G$103,5,0),SCENARIOS!$L$26)</f>
        <v>0.2</v>
      </c>
      <c r="AF529" s="15">
        <f t="shared" si="153"/>
        <v>899.383430255289</v>
      </c>
      <c r="AG529" s="20">
        <f>IFERROR(VLOOKUP($E529,INPUTS!$A$44:$G$103,6,0),SCENARIOS!$M$26)</f>
        <v>0.3</v>
      </c>
      <c r="AH529" s="15">
        <f t="shared" si="154"/>
        <v>1563.94784032494</v>
      </c>
      <c r="AI529" s="20">
        <f>IFERROR(VLOOKUP($E529,INPUTS!$A$44:$G$103,7,0),SCENARIOS!$N$26)</f>
        <v>0.5</v>
      </c>
      <c r="AJ529" s="15">
        <f t="shared" si="155"/>
        <v>3021.74030807696</v>
      </c>
      <c r="AL529" t="str">
        <f t="shared" si="157"/>
        <v>N</v>
      </c>
      <c r="AM529" s="21">
        <f t="shared" si="158"/>
        <v>6043.48061615392</v>
      </c>
    </row>
    <row r="530" ht="15" customHeight="1" spans="1:39">
      <c r="A530" s="6" t="s">
        <v>1500</v>
      </c>
      <c r="B530" s="52" t="s">
        <v>656</v>
      </c>
      <c r="C530" s="52" t="s">
        <v>657</v>
      </c>
      <c r="D530" s="52" t="s">
        <v>929</v>
      </c>
      <c r="E530" s="10" t="s">
        <v>659</v>
      </c>
      <c r="F530" s="52" t="s">
        <v>658</v>
      </c>
      <c r="G530" s="52" t="s">
        <v>165</v>
      </c>
      <c r="H530" s="52" t="s">
        <v>648</v>
      </c>
      <c r="I530" s="52" t="s">
        <v>647</v>
      </c>
      <c r="J530" s="52" t="s">
        <v>177</v>
      </c>
      <c r="K530" s="52" t="s">
        <v>931</v>
      </c>
      <c r="L530" s="53" t="s">
        <v>1514</v>
      </c>
      <c r="M530" s="13">
        <v>80</v>
      </c>
      <c r="N530" s="14">
        <f t="shared" si="156"/>
        <v>0.219178082191781</v>
      </c>
      <c r="O530" s="15">
        <v>3700</v>
      </c>
      <c r="P530" s="15">
        <f t="shared" si="148"/>
        <v>296000</v>
      </c>
      <c r="Q530" s="16">
        <f>IFERROR(VLOOKUP(G530,SCENARIOS!$A$13:$E$18,5,0),0.025)</f>
        <v>0.03</v>
      </c>
      <c r="R530" s="52">
        <f>IFERROR(VLOOKUP(L530,INPUTS!$A$107:$B$120,2,0),0.0082)</f>
        <v>0.0082</v>
      </c>
      <c r="S530" s="52">
        <f t="shared" si="149"/>
        <v>30.34</v>
      </c>
      <c r="T530" s="15">
        <f t="shared" si="150"/>
        <v>2427.2</v>
      </c>
      <c r="U530" s="15">
        <f>T530/INPUTS!$B$7*1000</f>
        <v>3034000</v>
      </c>
      <c r="V530" s="15">
        <f>T530*INPUTS!$B$6</f>
        <v>7669.952</v>
      </c>
      <c r="W530" s="54" t="s">
        <v>396</v>
      </c>
      <c r="X530" s="54" t="s">
        <v>396</v>
      </c>
      <c r="Y530" s="67">
        <f>IFERROR(VLOOKUP(E530,INPUTS!$A$44:$B$103,2,0),0)</f>
        <v>0</v>
      </c>
      <c r="Z530" s="15">
        <f t="shared" si="152"/>
        <v>0</v>
      </c>
      <c r="AA530" s="20">
        <f>IFERROR(VLOOKUP(E530,INPUTS!$A$44:$C$103,3,0),SCENARIOS!$J$26)</f>
        <v>0.025</v>
      </c>
      <c r="AB530" s="15">
        <f t="shared" si="153"/>
        <v>70.344750828524</v>
      </c>
      <c r="AC530" s="20">
        <f>IFERROR(VLOOKUP($E530,INPUTS!$A$44:$G$103,4,0),SCENARIOS!$K$26)</f>
        <v>0.1</v>
      </c>
      <c r="AD530" s="15">
        <f t="shared" si="153"/>
        <v>326.195383594405</v>
      </c>
      <c r="AE530" s="20">
        <f>IFERROR(VLOOKUP($E530,INPUTS!$A$44:$G$103,5,0),SCENARIOS!$L$26)</f>
        <v>0.2</v>
      </c>
      <c r="AF530" s="15">
        <f t="shared" si="153"/>
        <v>756.299702714675</v>
      </c>
      <c r="AG530" s="20">
        <f>IFERROR(VLOOKUP($E530,INPUTS!$A$44:$G$103,6,0),SCENARIOS!$M$26)</f>
        <v>0.3</v>
      </c>
      <c r="AH530" s="15">
        <f t="shared" si="154"/>
        <v>1315.13795663688</v>
      </c>
      <c r="AI530" s="20">
        <f>IFERROR(VLOOKUP($E530,INPUTS!$A$44:$G$103,7,0),SCENARIOS!$N$26)</f>
        <v>0.5</v>
      </c>
      <c r="AJ530" s="15">
        <f t="shared" si="155"/>
        <v>2541.00889542835</v>
      </c>
      <c r="AL530" t="str">
        <f t="shared" si="157"/>
        <v>N</v>
      </c>
      <c r="AM530" s="21">
        <f t="shared" si="158"/>
        <v>5082.01779085671</v>
      </c>
    </row>
    <row r="531" ht="15" customHeight="1" spans="1:39">
      <c r="A531" s="24" t="s">
        <v>1501</v>
      </c>
      <c r="B531" s="70" t="s">
        <v>582</v>
      </c>
      <c r="C531" s="70" t="s">
        <v>583</v>
      </c>
      <c r="D531" s="70" t="s">
        <v>929</v>
      </c>
      <c r="E531" s="10" t="s">
        <v>229</v>
      </c>
      <c r="F531" s="70" t="s">
        <v>938</v>
      </c>
      <c r="G531" s="70" t="s">
        <v>165</v>
      </c>
      <c r="H531" s="70" t="s">
        <v>1519</v>
      </c>
      <c r="I531" s="70" t="s">
        <v>1519</v>
      </c>
      <c r="J531" s="70" t="s">
        <v>1519</v>
      </c>
      <c r="K531" s="70" t="s">
        <v>1520</v>
      </c>
      <c r="L531" s="71" t="s">
        <v>279</v>
      </c>
      <c r="M531" s="72">
        <v>390553</v>
      </c>
      <c r="N531" s="14">
        <f t="shared" si="156"/>
        <v>1070.00821917808</v>
      </c>
      <c r="O531" s="15">
        <v>2200</v>
      </c>
      <c r="P531" s="15">
        <f t="shared" si="148"/>
        <v>859216600</v>
      </c>
      <c r="Q531" s="16">
        <f>IFERROR(VLOOKUP(G531,SCENARIOS!$A$13:$E$18,5,0),0.025)</f>
        <v>0.03</v>
      </c>
      <c r="R531" s="52">
        <f>IFERROR(VLOOKUP(L531,INPUTS!$A$107:$B$120,2,0),0.0082)</f>
        <v>0.0039</v>
      </c>
      <c r="S531" s="52">
        <f t="shared" si="149"/>
        <v>8.58</v>
      </c>
      <c r="T531" s="15">
        <f t="shared" si="150"/>
        <v>3350944.74</v>
      </c>
      <c r="U531" s="15">
        <f>T531/INPUTS!$B$7*1000</f>
        <v>4188680925</v>
      </c>
      <c r="V531" s="15">
        <f>T531*INPUTS!$B$6</f>
        <v>10588985.3784</v>
      </c>
      <c r="W531" s="73" t="s">
        <v>396</v>
      </c>
      <c r="X531" s="73" t="s">
        <v>396</v>
      </c>
      <c r="Y531" s="67">
        <f>IFERROR(VLOOKUP(E531,INPUTS!$A$44:$B$103,2,0),0)</f>
        <v>0.02</v>
      </c>
      <c r="Z531" s="15">
        <f t="shared" si="152"/>
        <v>67018.8948</v>
      </c>
      <c r="AA531" s="20">
        <f>IFERROR(VLOOKUP(E531,INPUTS!$A$44:$C$103,3,0),SCENARIOS!$J$26)</f>
        <v>0.1</v>
      </c>
      <c r="AB531" s="15">
        <f t="shared" si="153"/>
        <v>388466.336149395</v>
      </c>
      <c r="AC531" s="20">
        <f>IFERROR(VLOOKUP($E531,INPUTS!$A$44:$G$103,4,0),SCENARIOS!$K$26)</f>
        <v>0.15</v>
      </c>
      <c r="AD531" s="15">
        <f t="shared" si="153"/>
        <v>675508.428354454</v>
      </c>
      <c r="AE531" s="20">
        <f>IFERROR(VLOOKUP($E531,INPUTS!$A$44:$G$103,5,0),SCENARIOS!$L$26)</f>
        <v>0.3</v>
      </c>
      <c r="AF531" s="15">
        <f t="shared" si="153"/>
        <v>1566198.81592492</v>
      </c>
      <c r="AG531" s="20">
        <f>IFERROR(VLOOKUP($E531,INPUTS!$A$44:$G$103,6,0),SCENARIOS!$M$26)</f>
        <v>0.4</v>
      </c>
      <c r="AH531" s="15">
        <f t="shared" si="154"/>
        <v>2420871.57666815</v>
      </c>
      <c r="AI531" s="20">
        <f>IFERROR(VLOOKUP($E531,INPUTS!$A$44:$G$103,7,0),SCENARIOS!$N$26)</f>
        <v>0.5</v>
      </c>
      <c r="AJ531" s="15">
        <f t="shared" si="155"/>
        <v>3508067.07005144</v>
      </c>
      <c r="AL531" t="str">
        <f t="shared" si="157"/>
        <v>MULTI</v>
      </c>
      <c r="AM531" s="21">
        <f t="shared" si="158"/>
        <v>7016134.14010288</v>
      </c>
    </row>
    <row r="532" ht="15" customHeight="1" spans="1:39">
      <c r="A532" s="6" t="s">
        <v>1502</v>
      </c>
      <c r="B532" s="70" t="s">
        <v>582</v>
      </c>
      <c r="C532" s="70" t="s">
        <v>583</v>
      </c>
      <c r="D532" s="70" t="s">
        <v>929</v>
      </c>
      <c r="E532" s="10" t="s">
        <v>1522</v>
      </c>
      <c r="F532" s="70" t="s">
        <v>609</v>
      </c>
      <c r="G532" s="70" t="s">
        <v>165</v>
      </c>
      <c r="H532" s="70" t="s">
        <v>1519</v>
      </c>
      <c r="I532" s="70" t="s">
        <v>1519</v>
      </c>
      <c r="J532" s="70" t="s">
        <v>1519</v>
      </c>
      <c r="K532" s="70" t="s">
        <v>1520</v>
      </c>
      <c r="L532" s="71" t="s">
        <v>279</v>
      </c>
      <c r="M532" s="72">
        <v>164336</v>
      </c>
      <c r="N532" s="14">
        <f t="shared" si="156"/>
        <v>450.235616438356</v>
      </c>
      <c r="O532" s="15">
        <v>2000</v>
      </c>
      <c r="P532" s="15">
        <f t="shared" si="148"/>
        <v>328672000</v>
      </c>
      <c r="Q532" s="16">
        <f>IFERROR(VLOOKUP(G532,SCENARIOS!$A$13:$E$18,5,0),0.025)</f>
        <v>0.03</v>
      </c>
      <c r="R532" s="52">
        <f>IFERROR(VLOOKUP(L532,INPUTS!$A$107:$B$120,2,0),0.0082)</f>
        <v>0.0039</v>
      </c>
      <c r="S532" s="52">
        <f t="shared" si="149"/>
        <v>7.8</v>
      </c>
      <c r="T532" s="15">
        <f t="shared" si="150"/>
        <v>1281820.8</v>
      </c>
      <c r="U532" s="15">
        <f>T532/INPUTS!$B$7*1000</f>
        <v>1602276000</v>
      </c>
      <c r="V532" s="15">
        <f>T532*INPUTS!$B$6</f>
        <v>4050553.728</v>
      </c>
      <c r="W532" s="73" t="s">
        <v>396</v>
      </c>
      <c r="X532" s="73" t="s">
        <v>396</v>
      </c>
      <c r="Y532" s="67">
        <f>IFERROR(VLOOKUP(E532,INPUTS!$A$44:$B$103,2,0),0)</f>
        <v>0</v>
      </c>
      <c r="Z532" s="15">
        <f t="shared" si="152"/>
        <v>0</v>
      </c>
      <c r="AA532" s="20">
        <f>IFERROR(VLOOKUP(E532,INPUTS!$A$44:$C$103,3,0),SCENARIOS!$J$26)</f>
        <v>0.025</v>
      </c>
      <c r="AB532" s="15">
        <f t="shared" ref="AB532:AF547" si="159">$T532*AA532*(1+$Q532)^AB$2</f>
        <v>37149.5405334621</v>
      </c>
      <c r="AC532" s="20">
        <f>IFERROR(VLOOKUP($E532,INPUTS!$A$44:$G$103,4,0),SCENARIOS!$K$26)</f>
        <v>0.1</v>
      </c>
      <c r="AD532" s="15">
        <f t="shared" si="159"/>
        <v>172265.996850399</v>
      </c>
      <c r="AE532" s="20">
        <f>IFERROR(VLOOKUP($E532,INPUTS!$A$44:$G$103,5,0),SCENARIOS!$L$26)</f>
        <v>0.2</v>
      </c>
      <c r="AF532" s="15">
        <f t="shared" si="159"/>
        <v>399407.008064225</v>
      </c>
      <c r="AG532" s="20">
        <f>IFERROR(VLOOKUP($E532,INPUTS!$A$44:$G$103,6,0),SCENARIOS!$M$26)</f>
        <v>0.3</v>
      </c>
      <c r="AH532" s="15">
        <f t="shared" si="154"/>
        <v>694533.28431388</v>
      </c>
      <c r="AI532" s="20">
        <f>IFERROR(VLOOKUP($E532,INPUTS!$A$44:$G$103,7,0),SCENARIOS!$N$26)</f>
        <v>0.5</v>
      </c>
      <c r="AJ532" s="15">
        <f t="shared" si="155"/>
        <v>1341924.05040585</v>
      </c>
      <c r="AL532" t="str">
        <f t="shared" si="157"/>
        <v>MULTI</v>
      </c>
      <c r="AM532" s="21">
        <f t="shared" si="158"/>
        <v>2683848.10081171</v>
      </c>
    </row>
    <row r="533" ht="15" customHeight="1" spans="1:39">
      <c r="A533" s="24" t="s">
        <v>1503</v>
      </c>
      <c r="B533" s="70" t="s">
        <v>582</v>
      </c>
      <c r="C533" s="70" t="s">
        <v>583</v>
      </c>
      <c r="D533" s="70" t="s">
        <v>929</v>
      </c>
      <c r="E533" s="10" t="s">
        <v>1524</v>
      </c>
      <c r="F533" s="70" t="s">
        <v>609</v>
      </c>
      <c r="G533" s="70" t="s">
        <v>165</v>
      </c>
      <c r="H533" s="70" t="s">
        <v>1519</v>
      </c>
      <c r="I533" s="70" t="s">
        <v>1519</v>
      </c>
      <c r="J533" s="70" t="s">
        <v>1519</v>
      </c>
      <c r="K533" s="70" t="s">
        <v>1520</v>
      </c>
      <c r="L533" s="71" t="s">
        <v>279</v>
      </c>
      <c r="M533" s="72">
        <v>152598</v>
      </c>
      <c r="N533" s="14">
        <f t="shared" si="156"/>
        <v>418.076712328767</v>
      </c>
      <c r="O533" s="15">
        <v>1950</v>
      </c>
      <c r="P533" s="15">
        <f t="shared" si="148"/>
        <v>297566100</v>
      </c>
      <c r="Q533" s="16">
        <f>IFERROR(VLOOKUP(G533,SCENARIOS!$A$13:$E$18,5,0),0.025)</f>
        <v>0.03</v>
      </c>
      <c r="R533" s="52">
        <f>IFERROR(VLOOKUP(L533,INPUTS!$A$107:$B$120,2,0),0.0082)</f>
        <v>0.0039</v>
      </c>
      <c r="S533" s="52">
        <f t="shared" si="149"/>
        <v>7.605</v>
      </c>
      <c r="T533" s="15">
        <f t="shared" si="150"/>
        <v>1160507.79</v>
      </c>
      <c r="U533" s="15">
        <f>T533/INPUTS!$B$7*1000</f>
        <v>1450634737.5</v>
      </c>
      <c r="V533" s="15">
        <f>T533*INPUTS!$B$6</f>
        <v>3667204.6164</v>
      </c>
      <c r="W533" s="73" t="s">
        <v>396</v>
      </c>
      <c r="X533" s="73" t="s">
        <v>396</v>
      </c>
      <c r="Y533" s="67">
        <f>IFERROR(VLOOKUP(E533,INPUTS!$A$44:$B$103,2,0),0)</f>
        <v>0</v>
      </c>
      <c r="Z533" s="15">
        <f t="shared" si="152"/>
        <v>0</v>
      </c>
      <c r="AA533" s="20">
        <f>IFERROR(VLOOKUP(E533,INPUTS!$A$44:$C$103,3,0),SCENARIOS!$J$26)</f>
        <v>0.025</v>
      </c>
      <c r="AB533" s="15">
        <f t="shared" si="159"/>
        <v>33633.6648492547</v>
      </c>
      <c r="AC533" s="20">
        <f>IFERROR(VLOOKUP($E533,INPUTS!$A$44:$G$103,4,0),SCENARIOS!$K$26)</f>
        <v>0.1</v>
      </c>
      <c r="AD533" s="15">
        <f t="shared" si="159"/>
        <v>155962.542733745</v>
      </c>
      <c r="AE533" s="20">
        <f>IFERROR(VLOOKUP($E533,INPUTS!$A$44:$G$103,5,0),SCENARIOS!$L$26)</f>
        <v>0.2</v>
      </c>
      <c r="AF533" s="15">
        <f t="shared" si="159"/>
        <v>361606.664706273</v>
      </c>
      <c r="AG533" s="20">
        <f>IFERROR(VLOOKUP($E533,INPUTS!$A$44:$G$103,6,0),SCENARIOS!$M$26)</f>
        <v>0.3</v>
      </c>
      <c r="AH533" s="15">
        <f t="shared" si="154"/>
        <v>628801.847232112</v>
      </c>
      <c r="AI533" s="20">
        <f>IFERROR(VLOOKUP($E533,INPUTS!$A$44:$G$103,7,0),SCENARIOS!$N$26)</f>
        <v>0.5</v>
      </c>
      <c r="AJ533" s="15">
        <f t="shared" si="155"/>
        <v>1214922.79894689</v>
      </c>
      <c r="AL533" t="str">
        <f t="shared" si="157"/>
        <v>MULTI</v>
      </c>
      <c r="AM533" s="21">
        <f t="shared" si="158"/>
        <v>2429845.59789379</v>
      </c>
    </row>
    <row r="534" ht="15" customHeight="1" spans="1:39">
      <c r="A534" s="6" t="s">
        <v>1504</v>
      </c>
      <c r="B534" s="70" t="s">
        <v>582</v>
      </c>
      <c r="C534" s="70" t="s">
        <v>583</v>
      </c>
      <c r="D534" s="70" t="s">
        <v>929</v>
      </c>
      <c r="E534" s="10" t="s">
        <v>205</v>
      </c>
      <c r="F534" s="70" t="s">
        <v>408</v>
      </c>
      <c r="G534" s="70" t="s">
        <v>165</v>
      </c>
      <c r="H534" s="70" t="s">
        <v>1519</v>
      </c>
      <c r="I534" s="70" t="s">
        <v>1519</v>
      </c>
      <c r="J534" s="70" t="s">
        <v>1519</v>
      </c>
      <c r="K534" s="70" t="s">
        <v>1520</v>
      </c>
      <c r="L534" s="71" t="s">
        <v>279</v>
      </c>
      <c r="M534" s="72">
        <v>184885</v>
      </c>
      <c r="N534" s="14">
        <f t="shared" si="156"/>
        <v>506.534246575342</v>
      </c>
      <c r="O534" s="15">
        <v>1800</v>
      </c>
      <c r="P534" s="15">
        <f t="shared" si="148"/>
        <v>332793000</v>
      </c>
      <c r="Q534" s="16">
        <f>IFERROR(VLOOKUP(G534,SCENARIOS!$A$13:$E$18,5,0),0.025)</f>
        <v>0.03</v>
      </c>
      <c r="R534" s="52">
        <f>IFERROR(VLOOKUP(L534,INPUTS!$A$107:$B$120,2,0),0.0082)</f>
        <v>0.0039</v>
      </c>
      <c r="S534" s="52">
        <f t="shared" si="149"/>
        <v>7.02</v>
      </c>
      <c r="T534" s="15">
        <f t="shared" si="150"/>
        <v>1297892.7</v>
      </c>
      <c r="U534" s="15">
        <f>T534/INPUTS!$B$7*1000</f>
        <v>1622365875</v>
      </c>
      <c r="V534" s="15">
        <f>T534*INPUTS!$B$6</f>
        <v>4101340.932</v>
      </c>
      <c r="W534" s="73" t="s">
        <v>396</v>
      </c>
      <c r="X534" s="73" t="s">
        <v>396</v>
      </c>
      <c r="Y534" s="67">
        <f>IFERROR(VLOOKUP(E534,INPUTS!$A$44:$B$103,2,0),0)</f>
        <v>0.02</v>
      </c>
      <c r="Z534" s="15">
        <f t="shared" si="152"/>
        <v>25957.854</v>
      </c>
      <c r="AA534" s="20">
        <f>IFERROR(VLOOKUP(E534,INPUTS!$A$44:$C$103,3,0),SCENARIOS!$J$26)</f>
        <v>0.06</v>
      </c>
      <c r="AB534" s="15">
        <f t="shared" si="159"/>
        <v>90276.8014999936</v>
      </c>
      <c r="AC534" s="20">
        <f>IFERROR(VLOOKUP($E534,INPUTS!$A$44:$G$103,4,0),SCENARIOS!$K$26)</f>
        <v>0.15</v>
      </c>
      <c r="AD534" s="15">
        <f t="shared" si="159"/>
        <v>261638.888724175</v>
      </c>
      <c r="AE534" s="20">
        <f>IFERROR(VLOOKUP($E534,INPUTS!$A$44:$G$103,5,0),SCENARIOS!$L$26)</f>
        <v>0.3</v>
      </c>
      <c r="AF534" s="15">
        <f t="shared" si="159"/>
        <v>606622.361053197</v>
      </c>
      <c r="AG534" s="20">
        <f>IFERROR(VLOOKUP($E534,INPUTS!$A$44:$G$103,6,0),SCENARIOS!$M$26)</f>
        <v>0.4</v>
      </c>
      <c r="AH534" s="15">
        <f t="shared" si="154"/>
        <v>937655.434746167</v>
      </c>
      <c r="AI534" s="20">
        <f>IFERROR(VLOOKUP($E534,INPUTS!$A$44:$G$103,7,0),SCENARIOS!$N$26)</f>
        <v>0.5</v>
      </c>
      <c r="AJ534" s="15">
        <f t="shared" si="155"/>
        <v>1358749.54515966</v>
      </c>
      <c r="AL534" t="str">
        <f t="shared" si="157"/>
        <v>MULTI</v>
      </c>
      <c r="AM534" s="21">
        <f t="shared" si="158"/>
        <v>2717499.09031932</v>
      </c>
    </row>
    <row r="535" ht="15" customHeight="1" spans="1:39">
      <c r="A535" s="24" t="s">
        <v>1505</v>
      </c>
      <c r="B535" s="70" t="s">
        <v>582</v>
      </c>
      <c r="C535" s="70" t="s">
        <v>583</v>
      </c>
      <c r="D535" s="70" t="s">
        <v>929</v>
      </c>
      <c r="E535" s="10" t="s">
        <v>215</v>
      </c>
      <c r="F535" s="70" t="s">
        <v>490</v>
      </c>
      <c r="G535" s="70" t="s">
        <v>165</v>
      </c>
      <c r="H535" s="70" t="s">
        <v>1519</v>
      </c>
      <c r="I535" s="70" t="s">
        <v>1519</v>
      </c>
      <c r="J535" s="70" t="s">
        <v>1519</v>
      </c>
      <c r="K535" s="70" t="s">
        <v>1520</v>
      </c>
      <c r="L535" s="71" t="s">
        <v>279</v>
      </c>
      <c r="M535" s="72">
        <v>88555</v>
      </c>
      <c r="N535" s="14">
        <f t="shared" si="156"/>
        <v>242.616438356164</v>
      </c>
      <c r="O535" s="15">
        <v>1950</v>
      </c>
      <c r="P535" s="15">
        <f t="shared" si="148"/>
        <v>172682250</v>
      </c>
      <c r="Q535" s="16">
        <f>IFERROR(VLOOKUP(G535,SCENARIOS!$A$13:$E$18,5,0),0.025)</f>
        <v>0.03</v>
      </c>
      <c r="R535" s="52">
        <f>IFERROR(VLOOKUP(L535,INPUTS!$A$107:$B$120,2,0),0.0082)</f>
        <v>0.0039</v>
      </c>
      <c r="S535" s="52">
        <f t="shared" si="149"/>
        <v>7.605</v>
      </c>
      <c r="T535" s="15">
        <f t="shared" si="150"/>
        <v>673460.775</v>
      </c>
      <c r="U535" s="15">
        <f>T535/INPUTS!$B$7*1000</f>
        <v>841825968.75</v>
      </c>
      <c r="V535" s="15">
        <f>T535*INPUTS!$B$6</f>
        <v>2128136.049</v>
      </c>
      <c r="W535" s="73" t="s">
        <v>396</v>
      </c>
      <c r="X535" s="73" t="s">
        <v>396</v>
      </c>
      <c r="Y535" s="67">
        <f>IFERROR(VLOOKUP(E535,INPUTS!$A$44:$B$103,2,0),0)</f>
        <v>0.02</v>
      </c>
      <c r="Z535" s="15">
        <f t="shared" si="152"/>
        <v>13469.2155</v>
      </c>
      <c r="AA535" s="20">
        <f>IFERROR(VLOOKUP(E535,INPUTS!$A$44:$C$103,3,0),SCENARIOS!$J$26)</f>
        <v>0.06</v>
      </c>
      <c r="AB535" s="15">
        <f t="shared" si="159"/>
        <v>46843.5369909291</v>
      </c>
      <c r="AC535" s="20">
        <f>IFERROR(VLOOKUP($E535,INPUTS!$A$44:$G$103,4,0),SCENARIOS!$K$26)</f>
        <v>0.15</v>
      </c>
      <c r="AD535" s="15">
        <f t="shared" si="159"/>
        <v>135761.244955243</v>
      </c>
      <c r="AE535" s="20">
        <f>IFERROR(VLOOKUP($E535,INPUTS!$A$44:$G$103,5,0),SCENARIOS!$L$26)</f>
        <v>0.3</v>
      </c>
      <c r="AF535" s="15">
        <f t="shared" si="159"/>
        <v>314768.98314261</v>
      </c>
      <c r="AG535" s="20">
        <f>IFERROR(VLOOKUP($E535,INPUTS!$A$44:$G$103,6,0),SCENARIOS!$M$26)</f>
        <v>0.4</v>
      </c>
      <c r="AH535" s="15">
        <f t="shared" si="154"/>
        <v>486538.028734668</v>
      </c>
      <c r="AI535" s="20">
        <f>IFERROR(VLOOKUP($E535,INPUTS!$A$44:$G$103,7,0),SCENARIOS!$N$26)</f>
        <v>0.5</v>
      </c>
      <c r="AJ535" s="15">
        <f t="shared" si="155"/>
        <v>705038.653591411</v>
      </c>
      <c r="AL535" t="str">
        <f t="shared" si="157"/>
        <v>MULTI</v>
      </c>
      <c r="AM535" s="21">
        <f t="shared" si="158"/>
        <v>1410077.30718282</v>
      </c>
    </row>
    <row r="536" ht="15" customHeight="1" spans="1:39">
      <c r="A536" s="6" t="s">
        <v>1506</v>
      </c>
      <c r="B536" s="70" t="s">
        <v>582</v>
      </c>
      <c r="C536" s="70" t="s">
        <v>583</v>
      </c>
      <c r="D536" s="70" t="s">
        <v>929</v>
      </c>
      <c r="E536" s="10" t="s">
        <v>1528</v>
      </c>
      <c r="F536" s="70" t="s">
        <v>662</v>
      </c>
      <c r="G536" s="70" t="s">
        <v>165</v>
      </c>
      <c r="H536" s="70" t="s">
        <v>1519</v>
      </c>
      <c r="I536" s="70" t="s">
        <v>1519</v>
      </c>
      <c r="J536" s="70" t="s">
        <v>1519</v>
      </c>
      <c r="K536" s="70" t="s">
        <v>1520</v>
      </c>
      <c r="L536" s="71" t="s">
        <v>279</v>
      </c>
      <c r="M536" s="72">
        <v>44584</v>
      </c>
      <c r="N536" s="14">
        <f t="shared" si="156"/>
        <v>122.147945205479</v>
      </c>
      <c r="O536" s="15">
        <v>2100</v>
      </c>
      <c r="P536" s="15">
        <f t="shared" si="148"/>
        <v>93626400</v>
      </c>
      <c r="Q536" s="16">
        <f>IFERROR(VLOOKUP(G536,SCENARIOS!$A$13:$E$18,5,0),0.025)</f>
        <v>0.03</v>
      </c>
      <c r="R536" s="52">
        <f>IFERROR(VLOOKUP(L536,INPUTS!$A$107:$B$120,2,0),0.0082)</f>
        <v>0.0039</v>
      </c>
      <c r="S536" s="52">
        <f t="shared" si="149"/>
        <v>8.19</v>
      </c>
      <c r="T536" s="15">
        <f t="shared" si="150"/>
        <v>365142.96</v>
      </c>
      <c r="U536" s="15">
        <f>T536/INPUTS!$B$7*1000</f>
        <v>456428700</v>
      </c>
      <c r="V536" s="15">
        <f>T536*INPUTS!$B$6</f>
        <v>1153851.7536</v>
      </c>
      <c r="W536" s="73" t="s">
        <v>396</v>
      </c>
      <c r="X536" s="73" t="s">
        <v>396</v>
      </c>
      <c r="Y536" s="67">
        <f>IFERROR(VLOOKUP(E536,INPUTS!$A$44:$B$103,2,0),0)</f>
        <v>0</v>
      </c>
      <c r="Z536" s="15">
        <f t="shared" si="152"/>
        <v>0</v>
      </c>
      <c r="AA536" s="20">
        <f>IFERROR(VLOOKUP(E536,INPUTS!$A$44:$C$103,3,0),SCENARIOS!$J$26)</f>
        <v>0.025</v>
      </c>
      <c r="AB536" s="15">
        <f t="shared" si="159"/>
        <v>10582.519173529</v>
      </c>
      <c r="AC536" s="20">
        <f>IFERROR(VLOOKUP($E536,INPUTS!$A$44:$G$103,4,0),SCENARIOS!$K$26)</f>
        <v>0.1</v>
      </c>
      <c r="AD536" s="15">
        <f t="shared" si="159"/>
        <v>49072.1604746195</v>
      </c>
      <c r="AE536" s="20">
        <f>IFERROR(VLOOKUP($E536,INPUTS!$A$44:$G$103,5,0),SCENARIOS!$L$26)</f>
        <v>0.2</v>
      </c>
      <c r="AF536" s="15">
        <f t="shared" si="159"/>
        <v>113776.166816231</v>
      </c>
      <c r="AG536" s="20">
        <f>IFERROR(VLOOKUP($E536,INPUTS!$A$44:$G$103,6,0),SCENARIOS!$M$26)</f>
        <v>0.3</v>
      </c>
      <c r="AH536" s="15">
        <f t="shared" si="154"/>
        <v>197846.640694933</v>
      </c>
      <c r="AI536" s="20">
        <f>IFERROR(VLOOKUP($E536,INPUTS!$A$44:$G$103,7,0),SCENARIOS!$N$26)</f>
        <v>0.5</v>
      </c>
      <c r="AJ536" s="15">
        <f t="shared" si="155"/>
        <v>382264.135408306</v>
      </c>
      <c r="AL536" t="str">
        <f t="shared" si="157"/>
        <v>MULTI</v>
      </c>
      <c r="AM536" s="21">
        <f t="shared" si="158"/>
        <v>764528.270816611</v>
      </c>
    </row>
    <row r="537" ht="15" customHeight="1" spans="1:39">
      <c r="A537" s="24" t="s">
        <v>1507</v>
      </c>
      <c r="B537" s="70" t="s">
        <v>584</v>
      </c>
      <c r="C537" s="70" t="s">
        <v>585</v>
      </c>
      <c r="D537" s="70" t="s">
        <v>929</v>
      </c>
      <c r="E537" s="10" t="s">
        <v>227</v>
      </c>
      <c r="F537" s="70" t="s">
        <v>938</v>
      </c>
      <c r="G537" s="70" t="s">
        <v>165</v>
      </c>
      <c r="H537" s="70" t="s">
        <v>1519</v>
      </c>
      <c r="I537" s="70" t="s">
        <v>1519</v>
      </c>
      <c r="J537" s="70" t="s">
        <v>1519</v>
      </c>
      <c r="K537" s="70" t="s">
        <v>1520</v>
      </c>
      <c r="L537" s="71" t="s">
        <v>279</v>
      </c>
      <c r="M537" s="72">
        <v>267221</v>
      </c>
      <c r="N537" s="14">
        <f t="shared" si="156"/>
        <v>732.112328767123</v>
      </c>
      <c r="O537" s="15">
        <v>2100</v>
      </c>
      <c r="P537" s="15">
        <f t="shared" si="148"/>
        <v>561164100</v>
      </c>
      <c r="Q537" s="16">
        <f>IFERROR(VLOOKUP(G537,SCENARIOS!$A$13:$E$18,5,0),0.025)</f>
        <v>0.03</v>
      </c>
      <c r="R537" s="52">
        <f>IFERROR(VLOOKUP(L537,INPUTS!$A$107:$B$120,2,0),0.0082)</f>
        <v>0.0039</v>
      </c>
      <c r="S537" s="52">
        <f t="shared" si="149"/>
        <v>8.19</v>
      </c>
      <c r="T537" s="15">
        <f t="shared" si="150"/>
        <v>2188539.99</v>
      </c>
      <c r="U537" s="15">
        <f>T537/INPUTS!$B$7*1000</f>
        <v>2735674987.5</v>
      </c>
      <c r="V537" s="15">
        <f>T537*INPUTS!$B$6</f>
        <v>6915786.3684</v>
      </c>
      <c r="W537" s="73" t="s">
        <v>396</v>
      </c>
      <c r="X537" s="73" t="s">
        <v>396</v>
      </c>
      <c r="Y537" s="67">
        <f>IFERROR(VLOOKUP(E537,INPUTS!$A$44:$B$103,2,0),0)</f>
        <v>0.02</v>
      </c>
      <c r="Z537" s="15">
        <f t="shared" si="152"/>
        <v>43770.7998</v>
      </c>
      <c r="AA537" s="20">
        <f>IFERROR(VLOOKUP(E537,INPUTS!$A$44:$C$103,3,0),SCENARIOS!$J$26)</f>
        <v>0.1</v>
      </c>
      <c r="AB537" s="15">
        <f t="shared" si="159"/>
        <v>253711.767097578</v>
      </c>
      <c r="AC537" s="20">
        <f>IFERROR(VLOOKUP($E537,INPUTS!$A$44:$G$103,4,0),SCENARIOS!$K$26)</f>
        <v>0.15</v>
      </c>
      <c r="AD537" s="15">
        <f t="shared" si="159"/>
        <v>441182.210911593</v>
      </c>
      <c r="AE537" s="20">
        <f>IFERROR(VLOOKUP($E537,INPUTS!$A$44:$G$103,5,0),SCENARIOS!$L$26)</f>
        <v>0.3</v>
      </c>
      <c r="AF537" s="15">
        <f t="shared" si="159"/>
        <v>1022902.19830433</v>
      </c>
      <c r="AG537" s="20">
        <f>IFERROR(VLOOKUP($E537,INPUTS!$A$44:$G$103,6,0),SCENARIOS!$M$26)</f>
        <v>0.4</v>
      </c>
      <c r="AH537" s="15">
        <f t="shared" si="154"/>
        <v>1581098.66538491</v>
      </c>
      <c r="AI537" s="20">
        <f>IFERROR(VLOOKUP($E537,INPUTS!$A$44:$G$103,7,0),SCENARIOS!$N$26)</f>
        <v>0.5</v>
      </c>
      <c r="AJ537" s="15">
        <f t="shared" si="155"/>
        <v>2291158.36461383</v>
      </c>
      <c r="AL537" t="str">
        <f t="shared" si="157"/>
        <v>MULTI</v>
      </c>
      <c r="AM537" s="21">
        <f t="shared" si="158"/>
        <v>4582316.72922765</v>
      </c>
    </row>
    <row r="538" ht="15" customHeight="1" spans="1:39">
      <c r="A538" s="6" t="s">
        <v>1508</v>
      </c>
      <c r="B538" s="70" t="s">
        <v>584</v>
      </c>
      <c r="C538" s="70" t="s">
        <v>585</v>
      </c>
      <c r="D538" s="70" t="s">
        <v>929</v>
      </c>
      <c r="E538" s="10" t="s">
        <v>230</v>
      </c>
      <c r="F538" s="70" t="s">
        <v>938</v>
      </c>
      <c r="G538" s="70" t="s">
        <v>165</v>
      </c>
      <c r="H538" s="70" t="s">
        <v>1519</v>
      </c>
      <c r="I538" s="70" t="s">
        <v>1519</v>
      </c>
      <c r="J538" s="70" t="s">
        <v>1519</v>
      </c>
      <c r="K538" s="70" t="s">
        <v>1520</v>
      </c>
      <c r="L538" s="71" t="s">
        <v>279</v>
      </c>
      <c r="M538" s="72">
        <v>184999</v>
      </c>
      <c r="N538" s="14">
        <f t="shared" si="156"/>
        <v>506.846575342466</v>
      </c>
      <c r="O538" s="15">
        <v>2000</v>
      </c>
      <c r="P538" s="15">
        <f t="shared" si="148"/>
        <v>369998000</v>
      </c>
      <c r="Q538" s="16">
        <f>IFERROR(VLOOKUP(G538,SCENARIOS!$A$13:$E$18,5,0),0.025)</f>
        <v>0.03</v>
      </c>
      <c r="R538" s="52">
        <f>IFERROR(VLOOKUP(L538,INPUTS!$A$107:$B$120,2,0),0.0082)</f>
        <v>0.0039</v>
      </c>
      <c r="S538" s="52">
        <f t="shared" si="149"/>
        <v>7.8</v>
      </c>
      <c r="T538" s="15">
        <f t="shared" si="150"/>
        <v>1442992.2</v>
      </c>
      <c r="U538" s="15">
        <f>T538/INPUTS!$B$7*1000</f>
        <v>1803740250</v>
      </c>
      <c r="V538" s="15">
        <f>T538*INPUTS!$B$6</f>
        <v>4559855.352</v>
      </c>
      <c r="W538" s="73" t="s">
        <v>396</v>
      </c>
      <c r="X538" s="73" t="s">
        <v>396</v>
      </c>
      <c r="Y538" s="67">
        <f>IFERROR(VLOOKUP(E538,INPUTS!$A$44:$B$103,2,0),0)</f>
        <v>0.02</v>
      </c>
      <c r="Z538" s="15">
        <f t="shared" si="152"/>
        <v>28859.844</v>
      </c>
      <c r="AA538" s="20">
        <f>IFERROR(VLOOKUP(E538,INPUTS!$A$44:$C$103,3,0),SCENARIOS!$J$26)</f>
        <v>0.1</v>
      </c>
      <c r="AB538" s="15">
        <f t="shared" si="159"/>
        <v>167282.344687712</v>
      </c>
      <c r="AC538" s="20">
        <f>IFERROR(VLOOKUP($E538,INPUTS!$A$44:$G$103,4,0),SCENARIOS!$K$26)</f>
        <v>0.15</v>
      </c>
      <c r="AD538" s="15">
        <f t="shared" si="159"/>
        <v>290889.127926871</v>
      </c>
      <c r="AE538" s="20">
        <f>IFERROR(VLOOKUP($E538,INPUTS!$A$44:$G$103,5,0),SCENARIOS!$L$26)</f>
        <v>0.3</v>
      </c>
      <c r="AF538" s="15">
        <f t="shared" si="159"/>
        <v>674440.449002716</v>
      </c>
      <c r="AG538" s="20">
        <f>IFERROR(VLOOKUP($E538,INPUTS!$A$44:$G$103,6,0),SCENARIOS!$M$26)</f>
        <v>0.4</v>
      </c>
      <c r="AH538" s="15">
        <f t="shared" si="154"/>
        <v>1042481.76958413</v>
      </c>
      <c r="AI538" s="20">
        <f>IFERROR(VLOOKUP($E538,INPUTS!$A$44:$G$103,7,0),SCENARIOS!$N$26)</f>
        <v>0.5</v>
      </c>
      <c r="AJ538" s="15">
        <f t="shared" si="155"/>
        <v>1510652.61051159</v>
      </c>
      <c r="AL538" t="str">
        <f t="shared" si="157"/>
        <v>MULTI</v>
      </c>
      <c r="AM538" s="21">
        <f t="shared" si="158"/>
        <v>3021305.22102318</v>
      </c>
    </row>
    <row r="539" ht="15" customHeight="1" spans="1:39">
      <c r="A539" s="24" t="s">
        <v>1509</v>
      </c>
      <c r="B539" s="70" t="s">
        <v>584</v>
      </c>
      <c r="C539" s="70" t="s">
        <v>585</v>
      </c>
      <c r="D539" s="70" t="s">
        <v>929</v>
      </c>
      <c r="E539" s="10" t="s">
        <v>203</v>
      </c>
      <c r="F539" s="70" t="s">
        <v>399</v>
      </c>
      <c r="G539" s="70" t="s">
        <v>165</v>
      </c>
      <c r="H539" s="70" t="s">
        <v>1519</v>
      </c>
      <c r="I539" s="70" t="s">
        <v>1519</v>
      </c>
      <c r="J539" s="70" t="s">
        <v>1519</v>
      </c>
      <c r="K539" s="70" t="s">
        <v>1520</v>
      </c>
      <c r="L539" s="71" t="s">
        <v>279</v>
      </c>
      <c r="M539" s="72">
        <v>351163</v>
      </c>
      <c r="N539" s="14">
        <f t="shared" si="156"/>
        <v>962.090410958904</v>
      </c>
      <c r="O539" s="15">
        <v>2000</v>
      </c>
      <c r="P539" s="15">
        <f t="shared" si="148"/>
        <v>702326000</v>
      </c>
      <c r="Q539" s="16">
        <f>IFERROR(VLOOKUP(G539,SCENARIOS!$A$13:$E$18,5,0),0.025)</f>
        <v>0.03</v>
      </c>
      <c r="R539" s="52">
        <f>IFERROR(VLOOKUP(L539,INPUTS!$A$107:$B$120,2,0),0.0082)</f>
        <v>0.0039</v>
      </c>
      <c r="S539" s="52">
        <f t="shared" si="149"/>
        <v>7.8</v>
      </c>
      <c r="T539" s="15">
        <f t="shared" si="150"/>
        <v>2739071.4</v>
      </c>
      <c r="U539" s="15">
        <f>T539/INPUTS!$B$7*1000</f>
        <v>3423839250</v>
      </c>
      <c r="V539" s="15">
        <f>T539*INPUTS!$B$6</f>
        <v>8655465.624</v>
      </c>
      <c r="W539" s="73" t="s">
        <v>396</v>
      </c>
      <c r="X539" s="73" t="s">
        <v>396</v>
      </c>
      <c r="Y539" s="67">
        <f>IFERROR(VLOOKUP(E539,INPUTS!$A$44:$B$103,2,0),0)</f>
        <v>0.02</v>
      </c>
      <c r="Z539" s="15">
        <f t="shared" si="152"/>
        <v>54781.428</v>
      </c>
      <c r="AA539" s="20">
        <f>IFERROR(VLOOKUP(E539,INPUTS!$A$44:$C$103,3,0),SCENARIOS!$J$26)</f>
        <v>0.06</v>
      </c>
      <c r="AB539" s="15">
        <f t="shared" si="159"/>
        <v>190520.067700596</v>
      </c>
      <c r="AC539" s="20">
        <f>IFERROR(VLOOKUP($E539,INPUTS!$A$44:$G$103,4,0),SCENARIOS!$K$26)</f>
        <v>0.15</v>
      </c>
      <c r="AD539" s="15">
        <f t="shared" si="159"/>
        <v>552162.437797955</v>
      </c>
      <c r="AE539" s="20">
        <f>IFERROR(VLOOKUP($E539,INPUTS!$A$44:$G$103,5,0),SCENARIOS!$L$26)</f>
        <v>0.3</v>
      </c>
      <c r="AF539" s="15">
        <f t="shared" si="159"/>
        <v>1280215.19788291</v>
      </c>
      <c r="AG539" s="20">
        <f>IFERROR(VLOOKUP($E539,INPUTS!$A$44:$G$103,6,0),SCENARIOS!$M$26)</f>
        <v>0.4</v>
      </c>
      <c r="AH539" s="15">
        <f t="shared" si="154"/>
        <v>1978827.05124067</v>
      </c>
      <c r="AI539" s="20">
        <f>IFERROR(VLOOKUP($E539,INPUTS!$A$44:$G$103,7,0),SCENARIOS!$N$26)</f>
        <v>0.5</v>
      </c>
      <c r="AJ539" s="15">
        <f t="shared" si="155"/>
        <v>2867503.62253353</v>
      </c>
      <c r="AL539" t="str">
        <f t="shared" si="157"/>
        <v>MULTI</v>
      </c>
      <c r="AM539" s="21">
        <f t="shared" si="158"/>
        <v>5735007.24506707</v>
      </c>
    </row>
    <row r="540" ht="15" customHeight="1" spans="1:39">
      <c r="A540" s="6" t="s">
        <v>1510</v>
      </c>
      <c r="B540" s="70" t="s">
        <v>584</v>
      </c>
      <c r="C540" s="70" t="s">
        <v>585</v>
      </c>
      <c r="D540" s="70" t="s">
        <v>929</v>
      </c>
      <c r="E540" s="10" t="s">
        <v>204</v>
      </c>
      <c r="F540" s="70" t="s">
        <v>405</v>
      </c>
      <c r="G540" s="70" t="s">
        <v>165</v>
      </c>
      <c r="H540" s="70" t="s">
        <v>1519</v>
      </c>
      <c r="I540" s="70" t="s">
        <v>1519</v>
      </c>
      <c r="J540" s="70" t="s">
        <v>1519</v>
      </c>
      <c r="K540" s="70" t="s">
        <v>1520</v>
      </c>
      <c r="L540" s="71" t="s">
        <v>279</v>
      </c>
      <c r="M540" s="72">
        <v>156613</v>
      </c>
      <c r="N540" s="14">
        <f t="shared" si="156"/>
        <v>429.076712328767</v>
      </c>
      <c r="O540" s="15">
        <v>2100</v>
      </c>
      <c r="P540" s="15">
        <f t="shared" si="148"/>
        <v>328887300</v>
      </c>
      <c r="Q540" s="16">
        <f>IFERROR(VLOOKUP(G540,SCENARIOS!$A$13:$E$18,5,0),0.025)</f>
        <v>0.03</v>
      </c>
      <c r="R540" s="52">
        <f>IFERROR(VLOOKUP(L540,INPUTS!$A$107:$B$120,2,0),0.0082)</f>
        <v>0.0039</v>
      </c>
      <c r="S540" s="52">
        <f t="shared" si="149"/>
        <v>8.19</v>
      </c>
      <c r="T540" s="15">
        <f t="shared" si="150"/>
        <v>1282660.47</v>
      </c>
      <c r="U540" s="15">
        <f>T540/INPUTS!$B$7*1000</f>
        <v>1603325587.5</v>
      </c>
      <c r="V540" s="15">
        <f>T540*INPUTS!$B$6</f>
        <v>4053207.0852</v>
      </c>
      <c r="W540" s="73" t="s">
        <v>396</v>
      </c>
      <c r="X540" s="73" t="s">
        <v>396</v>
      </c>
      <c r="Y540" s="67">
        <f>IFERROR(VLOOKUP(E540,INPUTS!$A$44:$B$103,2,0),0)</f>
        <v>0.02</v>
      </c>
      <c r="Z540" s="15">
        <f t="shared" si="152"/>
        <v>25653.2094</v>
      </c>
      <c r="AA540" s="20">
        <f>IFERROR(VLOOKUP(E540,INPUTS!$A$44:$C$103,3,0),SCENARIOS!$J$26)</f>
        <v>0.06</v>
      </c>
      <c r="AB540" s="15">
        <f t="shared" si="159"/>
        <v>89217.3017400271</v>
      </c>
      <c r="AC540" s="20">
        <f>IFERROR(VLOOKUP($E540,INPUTS!$A$44:$G$103,4,0),SCENARIOS!$K$26)</f>
        <v>0.15</v>
      </c>
      <c r="AD540" s="15">
        <f t="shared" si="159"/>
        <v>258568.262215534</v>
      </c>
      <c r="AE540" s="20">
        <f>IFERROR(VLOOKUP($E540,INPUTS!$A$44:$G$103,5,0),SCENARIOS!$L$26)</f>
        <v>0.3</v>
      </c>
      <c r="AF540" s="15">
        <f t="shared" si="159"/>
        <v>599502.965646547</v>
      </c>
      <c r="AG540" s="20">
        <f>IFERROR(VLOOKUP($E540,INPUTS!$A$44:$G$103,6,0),SCENARIOS!$M$26)</f>
        <v>0.4</v>
      </c>
      <c r="AH540" s="15">
        <f t="shared" si="154"/>
        <v>926650.99405334</v>
      </c>
      <c r="AI540" s="20">
        <f>IFERROR(VLOOKUP($E540,INPUTS!$A$44:$G$103,7,0),SCENARIOS!$N$26)</f>
        <v>0.5</v>
      </c>
      <c r="AJ540" s="15">
        <f t="shared" si="155"/>
        <v>1342803.09166295</v>
      </c>
      <c r="AL540" t="str">
        <f t="shared" si="157"/>
        <v>MULTI</v>
      </c>
      <c r="AM540" s="21">
        <f t="shared" si="158"/>
        <v>2685606.1833259</v>
      </c>
    </row>
    <row r="541" ht="15" customHeight="1" spans="1:39">
      <c r="A541" s="24" t="s">
        <v>1511</v>
      </c>
      <c r="B541" s="70" t="s">
        <v>584</v>
      </c>
      <c r="C541" s="70" t="s">
        <v>585</v>
      </c>
      <c r="D541" s="70" t="s">
        <v>929</v>
      </c>
      <c r="E541" s="10" t="s">
        <v>1534</v>
      </c>
      <c r="F541" s="70" t="s">
        <v>609</v>
      </c>
      <c r="G541" s="70" t="s">
        <v>165</v>
      </c>
      <c r="H541" s="70" t="s">
        <v>1519</v>
      </c>
      <c r="I541" s="70" t="s">
        <v>1519</v>
      </c>
      <c r="J541" s="70" t="s">
        <v>1519</v>
      </c>
      <c r="K541" s="70" t="s">
        <v>1520</v>
      </c>
      <c r="L541" s="71" t="s">
        <v>279</v>
      </c>
      <c r="M541" s="72">
        <v>58692</v>
      </c>
      <c r="N541" s="14">
        <f t="shared" si="156"/>
        <v>160.8</v>
      </c>
      <c r="O541" s="15">
        <v>2000</v>
      </c>
      <c r="P541" s="15">
        <f t="shared" si="148"/>
        <v>117384000</v>
      </c>
      <c r="Q541" s="16">
        <f>IFERROR(VLOOKUP(G541,SCENARIOS!$A$13:$E$18,5,0),0.025)</f>
        <v>0.03</v>
      </c>
      <c r="R541" s="52">
        <f>IFERROR(VLOOKUP(L541,INPUTS!$A$107:$B$120,2,0),0.0082)</f>
        <v>0.0039</v>
      </c>
      <c r="S541" s="52">
        <f t="shared" si="149"/>
        <v>7.8</v>
      </c>
      <c r="T541" s="15">
        <f t="shared" si="150"/>
        <v>457797.6</v>
      </c>
      <c r="U541" s="15">
        <f>T541/INPUTS!$B$7*1000</f>
        <v>572247000</v>
      </c>
      <c r="V541" s="15">
        <f>T541*INPUTS!$B$6</f>
        <v>1446640.416</v>
      </c>
      <c r="W541" s="73" t="s">
        <v>396</v>
      </c>
      <c r="X541" s="73" t="s">
        <v>396</v>
      </c>
      <c r="Y541" s="67">
        <f>IFERROR(VLOOKUP(E541,INPUTS!$A$44:$B$103,2,0),0)</f>
        <v>0</v>
      </c>
      <c r="Z541" s="15">
        <f t="shared" si="152"/>
        <v>0</v>
      </c>
      <c r="AA541" s="20">
        <f>IFERROR(VLOOKUP(E541,INPUTS!$A$44:$C$103,3,0),SCENARIOS!$J$26)</f>
        <v>0.025</v>
      </c>
      <c r="AB541" s="15">
        <f t="shared" si="159"/>
        <v>13267.822223919</v>
      </c>
      <c r="AC541" s="20">
        <f>IFERROR(VLOOKUP($E541,INPUTS!$A$44:$G$103,4,0),SCENARIOS!$K$26)</f>
        <v>0.1</v>
      </c>
      <c r="AD541" s="15">
        <f t="shared" si="159"/>
        <v>61524.1693064429</v>
      </c>
      <c r="AE541" s="20">
        <f>IFERROR(VLOOKUP($E541,INPUTS!$A$44:$G$103,5,0),SCENARIOS!$L$26)</f>
        <v>0.2</v>
      </c>
      <c r="AF541" s="15">
        <f t="shared" si="159"/>
        <v>142646.748839606</v>
      </c>
      <c r="AG541" s="20">
        <f>IFERROR(VLOOKUP($E541,INPUTS!$A$44:$G$103,6,0),SCENARIOS!$M$26)</f>
        <v>0.3</v>
      </c>
      <c r="AH541" s="15">
        <f t="shared" si="154"/>
        <v>248050.016569408</v>
      </c>
      <c r="AI541" s="20">
        <f>IFERROR(VLOOKUP($E541,INPUTS!$A$44:$G$103,7,0),SCENARIOS!$N$26)</f>
        <v>0.5</v>
      </c>
      <c r="AJ541" s="15">
        <f t="shared" si="155"/>
        <v>479263.255564334</v>
      </c>
      <c r="AL541" t="str">
        <f t="shared" si="157"/>
        <v>MULTI</v>
      </c>
      <c r="AM541" s="21">
        <f t="shared" si="158"/>
        <v>958526.511128668</v>
      </c>
    </row>
    <row r="542" ht="15" customHeight="1" spans="1:39">
      <c r="A542" s="6" t="s">
        <v>1512</v>
      </c>
      <c r="B542" s="70" t="s">
        <v>586</v>
      </c>
      <c r="C542" s="70" t="s">
        <v>587</v>
      </c>
      <c r="D542" s="70" t="s">
        <v>929</v>
      </c>
      <c r="E542" s="10" t="s">
        <v>216</v>
      </c>
      <c r="F542" s="70" t="s">
        <v>588</v>
      </c>
      <c r="G542" s="70" t="s">
        <v>165</v>
      </c>
      <c r="H542" s="70" t="s">
        <v>1519</v>
      </c>
      <c r="I542" s="70" t="s">
        <v>1519</v>
      </c>
      <c r="J542" s="70" t="s">
        <v>1519</v>
      </c>
      <c r="K542" s="70" t="s">
        <v>1520</v>
      </c>
      <c r="L542" s="71" t="s">
        <v>282</v>
      </c>
      <c r="M542" s="72">
        <v>28602</v>
      </c>
      <c r="N542" s="14">
        <f t="shared" si="156"/>
        <v>78.3616438356164</v>
      </c>
      <c r="O542" s="15">
        <v>2400</v>
      </c>
      <c r="P542" s="15">
        <f t="shared" si="148"/>
        <v>68644800</v>
      </c>
      <c r="Q542" s="16">
        <f>IFERROR(VLOOKUP(G542,SCENARIOS!$A$13:$E$18,5,0),0.025)</f>
        <v>0.03</v>
      </c>
      <c r="R542" s="52">
        <f>IFERROR(VLOOKUP(L542,INPUTS!$A$107:$B$120,2,0),0.0082)</f>
        <v>0.0042</v>
      </c>
      <c r="S542" s="52">
        <f t="shared" si="149"/>
        <v>10.08</v>
      </c>
      <c r="T542" s="15">
        <f t="shared" si="150"/>
        <v>288308.16</v>
      </c>
      <c r="U542" s="15">
        <f>T542/INPUTS!$B$7*1000</f>
        <v>360385200</v>
      </c>
      <c r="V542" s="15">
        <f>T542*INPUTS!$B$6</f>
        <v>911053.7856</v>
      </c>
      <c r="W542" s="73" t="s">
        <v>396</v>
      </c>
      <c r="X542" s="73" t="s">
        <v>396</v>
      </c>
      <c r="Y542" s="67">
        <f>IFERROR(VLOOKUP(E542,INPUTS!$A$44:$B$103,2,0),0)</f>
        <v>0.02</v>
      </c>
      <c r="Z542" s="15">
        <f t="shared" si="152"/>
        <v>5766.1632</v>
      </c>
      <c r="AA542" s="20">
        <f>IFERROR(VLOOKUP(E542,INPUTS!$A$44:$C$103,3,0),SCENARIOS!$J$26)</f>
        <v>0.06</v>
      </c>
      <c r="AB542" s="15">
        <f t="shared" si="159"/>
        <v>20053.6905178282</v>
      </c>
      <c r="AC542" s="20">
        <f>IFERROR(VLOOKUP($E542,INPUTS!$A$44:$G$103,4,0),SCENARIOS!$K$26)</f>
        <v>0.15</v>
      </c>
      <c r="AD542" s="15">
        <f t="shared" si="159"/>
        <v>58119.3087783849</v>
      </c>
      <c r="AE542" s="20">
        <f>IFERROR(VLOOKUP($E542,INPUTS!$A$44:$G$103,5,0),SCENARIOS!$L$26)</f>
        <v>0.3</v>
      </c>
      <c r="AF542" s="15">
        <f t="shared" si="159"/>
        <v>134752.415766036</v>
      </c>
      <c r="AG542" s="20">
        <f>IFERROR(VLOOKUP($E542,INPUTS!$A$44:$G$103,6,0),SCENARIOS!$M$26)</f>
        <v>0.4</v>
      </c>
      <c r="AH542" s="15">
        <f t="shared" si="154"/>
        <v>208286.642729147</v>
      </c>
      <c r="AI542" s="20">
        <f>IFERROR(VLOOKUP($E542,INPUTS!$A$44:$G$103,7,0),SCENARIOS!$N$26)</f>
        <v>0.5</v>
      </c>
      <c r="AJ542" s="15">
        <f t="shared" si="155"/>
        <v>301826.631173608</v>
      </c>
      <c r="AL542" t="str">
        <f t="shared" si="157"/>
        <v>MULTI</v>
      </c>
      <c r="AM542" s="21">
        <f t="shared" si="158"/>
        <v>603653.262347216</v>
      </c>
    </row>
    <row r="543" ht="15" customHeight="1" spans="1:39">
      <c r="A543" s="24" t="s">
        <v>1513</v>
      </c>
      <c r="B543" s="70" t="s">
        <v>586</v>
      </c>
      <c r="C543" s="70" t="s">
        <v>587</v>
      </c>
      <c r="D543" s="70" t="s">
        <v>929</v>
      </c>
      <c r="E543" s="10" t="s">
        <v>221</v>
      </c>
      <c r="F543" s="70" t="s">
        <v>662</v>
      </c>
      <c r="G543" s="70" t="s">
        <v>165</v>
      </c>
      <c r="H543" s="70" t="s">
        <v>1519</v>
      </c>
      <c r="I543" s="70" t="s">
        <v>1519</v>
      </c>
      <c r="J543" s="70" t="s">
        <v>1519</v>
      </c>
      <c r="K543" s="70" t="s">
        <v>1520</v>
      </c>
      <c r="L543" s="71" t="s">
        <v>282</v>
      </c>
      <c r="M543" s="72">
        <v>37153</v>
      </c>
      <c r="N543" s="14">
        <f t="shared" si="156"/>
        <v>101.78904109589</v>
      </c>
      <c r="O543" s="15">
        <v>2200</v>
      </c>
      <c r="P543" s="15">
        <f t="shared" si="148"/>
        <v>81736600</v>
      </c>
      <c r="Q543" s="16">
        <f>IFERROR(VLOOKUP(G543,SCENARIOS!$A$13:$E$18,5,0),0.025)</f>
        <v>0.03</v>
      </c>
      <c r="R543" s="52">
        <f>IFERROR(VLOOKUP(L543,INPUTS!$A$107:$B$120,2,0),0.0082)</f>
        <v>0.0042</v>
      </c>
      <c r="S543" s="52">
        <f t="shared" si="149"/>
        <v>9.24</v>
      </c>
      <c r="T543" s="15">
        <f t="shared" si="150"/>
        <v>343293.72</v>
      </c>
      <c r="U543" s="15">
        <f>T543/INPUTS!$B$7*1000</f>
        <v>429117150</v>
      </c>
      <c r="V543" s="15">
        <f>T543*INPUTS!$B$6</f>
        <v>1084808.1552</v>
      </c>
      <c r="W543" s="73" t="s">
        <v>396</v>
      </c>
      <c r="X543" s="73" t="s">
        <v>396</v>
      </c>
      <c r="Y543" s="67">
        <f>IFERROR(VLOOKUP(E543,INPUTS!$A$44:$B$103,2,0),0)</f>
        <v>0.02</v>
      </c>
      <c r="Z543" s="15">
        <f t="shared" si="152"/>
        <v>6865.8744</v>
      </c>
      <c r="AA543" s="20">
        <f>IFERROR(VLOOKUP(E543,INPUTS!$A$44:$C$103,3,0),SCENARIOS!$J$26)</f>
        <v>0.06</v>
      </c>
      <c r="AB543" s="15">
        <f t="shared" si="159"/>
        <v>23878.2905679602</v>
      </c>
      <c r="AC543" s="20">
        <f>IFERROR(VLOOKUP($E543,INPUTS!$A$44:$G$103,4,0),SCENARIOS!$K$26)</f>
        <v>0.15</v>
      </c>
      <c r="AD543" s="15">
        <f t="shared" si="159"/>
        <v>69203.7079850962</v>
      </c>
      <c r="AE543" s="20">
        <f>IFERROR(VLOOKUP($E543,INPUTS!$A$44:$G$103,5,0),SCENARIOS!$L$26)</f>
        <v>0.3</v>
      </c>
      <c r="AF543" s="15">
        <f t="shared" si="159"/>
        <v>160452.1290251</v>
      </c>
      <c r="AG543" s="20">
        <f>IFERROR(VLOOKUP($E543,INPUTS!$A$44:$G$103,6,0),SCENARIOS!$M$26)</f>
        <v>0.4</v>
      </c>
      <c r="AH543" s="15">
        <f t="shared" si="154"/>
        <v>248010.657793382</v>
      </c>
      <c r="AI543" s="20">
        <f>IFERROR(VLOOKUP($E543,INPUTS!$A$44:$G$103,7,0),SCENARIOS!$N$26)</f>
        <v>0.5</v>
      </c>
      <c r="AJ543" s="15">
        <f t="shared" si="155"/>
        <v>359390.407162447</v>
      </c>
      <c r="AL543" t="str">
        <f t="shared" si="157"/>
        <v>MULTI</v>
      </c>
      <c r="AM543" s="21">
        <f t="shared" si="158"/>
        <v>718780.814324893</v>
      </c>
    </row>
    <row r="544" ht="15" customHeight="1" spans="1:39">
      <c r="A544" s="6" t="s">
        <v>1515</v>
      </c>
      <c r="B544" s="70" t="s">
        <v>586</v>
      </c>
      <c r="C544" s="70" t="s">
        <v>587</v>
      </c>
      <c r="D544" s="70" t="s">
        <v>929</v>
      </c>
      <c r="E544" s="10" t="s">
        <v>230</v>
      </c>
      <c r="F544" s="70" t="s">
        <v>938</v>
      </c>
      <c r="G544" s="70" t="s">
        <v>165</v>
      </c>
      <c r="H544" s="70" t="s">
        <v>1519</v>
      </c>
      <c r="I544" s="70" t="s">
        <v>1519</v>
      </c>
      <c r="J544" s="70" t="s">
        <v>1519</v>
      </c>
      <c r="K544" s="70" t="s">
        <v>1520</v>
      </c>
      <c r="L544" s="71" t="s">
        <v>282</v>
      </c>
      <c r="M544" s="72">
        <v>102777</v>
      </c>
      <c r="N544" s="14">
        <f t="shared" si="156"/>
        <v>281.580821917808</v>
      </c>
      <c r="O544" s="15">
        <v>2400</v>
      </c>
      <c r="P544" s="15">
        <f t="shared" si="148"/>
        <v>246664800</v>
      </c>
      <c r="Q544" s="16">
        <f>IFERROR(VLOOKUP(G544,SCENARIOS!$A$13:$E$18,5,0),0.025)</f>
        <v>0.03</v>
      </c>
      <c r="R544" s="52">
        <f>IFERROR(VLOOKUP(L544,INPUTS!$A$107:$B$120,2,0),0.0082)</f>
        <v>0.0042</v>
      </c>
      <c r="S544" s="52">
        <f t="shared" si="149"/>
        <v>10.08</v>
      </c>
      <c r="T544" s="15">
        <f t="shared" si="150"/>
        <v>1035992.16</v>
      </c>
      <c r="U544" s="15">
        <f>T544/INPUTS!$B$7*1000</f>
        <v>1294990200</v>
      </c>
      <c r="V544" s="15">
        <f>T544*INPUTS!$B$6</f>
        <v>3273735.2256</v>
      </c>
      <c r="W544" s="73" t="s">
        <v>396</v>
      </c>
      <c r="X544" s="73" t="s">
        <v>396</v>
      </c>
      <c r="Y544" s="67">
        <f>IFERROR(VLOOKUP(E544,INPUTS!$A$44:$B$103,2,0),0)</f>
        <v>0.02</v>
      </c>
      <c r="Z544" s="15">
        <f t="shared" si="152"/>
        <v>20719.8432</v>
      </c>
      <c r="AA544" s="20">
        <f>IFERROR(VLOOKUP(E544,INPUTS!$A$44:$C$103,3,0),SCENARIOS!$J$26)</f>
        <v>0.1</v>
      </c>
      <c r="AB544" s="15">
        <f t="shared" si="159"/>
        <v>120099.885226606</v>
      </c>
      <c r="AC544" s="20">
        <f>IFERROR(VLOOKUP($E544,INPUTS!$A$44:$G$103,4,0),SCENARIOS!$K$26)</f>
        <v>0.15</v>
      </c>
      <c r="AD544" s="15">
        <f t="shared" si="159"/>
        <v>208843.024904414</v>
      </c>
      <c r="AE544" s="20">
        <f>IFERROR(VLOOKUP($E544,INPUTS!$A$44:$G$103,5,0),SCENARIOS!$L$26)</f>
        <v>0.3</v>
      </c>
      <c r="AF544" s="15">
        <f t="shared" si="159"/>
        <v>484212.608740154</v>
      </c>
      <c r="AG544" s="20">
        <f>IFERROR(VLOOKUP($E544,INPUTS!$A$44:$G$103,6,0),SCENARIOS!$M$26)</f>
        <v>0.4</v>
      </c>
      <c r="AH544" s="15">
        <f t="shared" si="154"/>
        <v>748446.831682173</v>
      </c>
      <c r="AI544" s="20">
        <f>IFERROR(VLOOKUP($E544,INPUTS!$A$44:$G$103,7,0),SCENARIOS!$N$26)</f>
        <v>0.5</v>
      </c>
      <c r="AJ544" s="15">
        <f t="shared" si="155"/>
        <v>1084568.7599514</v>
      </c>
      <c r="AL544" t="str">
        <f t="shared" si="157"/>
        <v>MULTI</v>
      </c>
      <c r="AM544" s="21">
        <f t="shared" si="158"/>
        <v>2169137.5199028</v>
      </c>
    </row>
    <row r="545" ht="15" customHeight="1" spans="1:64">
      <c r="A545" s="24" t="s">
        <v>1516</v>
      </c>
      <c r="B545" s="70" t="s">
        <v>586</v>
      </c>
      <c r="C545" s="70" t="s">
        <v>587</v>
      </c>
      <c r="D545" s="70" t="s">
        <v>929</v>
      </c>
      <c r="E545" s="10" t="s">
        <v>210</v>
      </c>
      <c r="F545" s="70" t="s">
        <v>603</v>
      </c>
      <c r="G545" s="70" t="s">
        <v>165</v>
      </c>
      <c r="H545" s="70" t="s">
        <v>1519</v>
      </c>
      <c r="I545" s="70" t="s">
        <v>1519</v>
      </c>
      <c r="J545" s="70" t="s">
        <v>1519</v>
      </c>
      <c r="K545" s="70" t="s">
        <v>1520</v>
      </c>
      <c r="L545" s="71" t="s">
        <v>282</v>
      </c>
      <c r="M545" s="72">
        <v>34000</v>
      </c>
      <c r="N545" s="14">
        <f t="shared" si="156"/>
        <v>93.1506849315068</v>
      </c>
      <c r="O545" s="15">
        <v>2300</v>
      </c>
      <c r="P545" s="15">
        <f t="shared" si="148"/>
        <v>78200000</v>
      </c>
      <c r="Q545" s="16">
        <f>IFERROR(VLOOKUP(G545,SCENARIOS!$A$13:$E$18,5,0),0.025)</f>
        <v>0.03</v>
      </c>
      <c r="R545" s="70">
        <f>IFERROR(VLOOKUP(L545,INPUTS!$A$107:$B$120,2,0),0.0082)</f>
        <v>0.0042</v>
      </c>
      <c r="S545" s="70">
        <f t="shared" si="149"/>
        <v>9.66</v>
      </c>
      <c r="T545" s="15">
        <f t="shared" si="150"/>
        <v>328440</v>
      </c>
      <c r="U545" s="15">
        <f>T545/INPUTS!$B$7*1000</f>
        <v>410550000</v>
      </c>
      <c r="V545" s="15">
        <f>T545*INPUTS!$B$6</f>
        <v>1037870.4</v>
      </c>
      <c r="W545" s="73" t="s">
        <v>396</v>
      </c>
      <c r="X545" s="73" t="s">
        <v>396</v>
      </c>
      <c r="Y545" s="67">
        <f>IFERROR(VLOOKUP(E545,INPUTS!$A$44:$B$103,2,0),0)</f>
        <v>0.02</v>
      </c>
      <c r="Z545" s="15">
        <f t="shared" si="152"/>
        <v>6568.8</v>
      </c>
      <c r="AA545" s="20">
        <f>IFERROR(VLOOKUP(E545,INPUTS!$A$44:$C$103,3,0),SCENARIOS!$J$26)</f>
        <v>0.06</v>
      </c>
      <c r="AB545" s="15">
        <f t="shared" si="159"/>
        <v>22845.1186177855</v>
      </c>
      <c r="AC545" s="20">
        <f>IFERROR(VLOOKUP($E545,INPUTS!$A$44:$G$103,4,0),SCENARIOS!$K$26)</f>
        <v>0.15</v>
      </c>
      <c r="AD545" s="15">
        <f t="shared" si="159"/>
        <v>66209.3843447675</v>
      </c>
      <c r="AE545" s="20">
        <f>IFERROR(VLOOKUP($E545,INPUTS!$A$44:$G$103,5,0),SCENARIOS!$L$26)</f>
        <v>0.3</v>
      </c>
      <c r="AF545" s="15">
        <f t="shared" si="159"/>
        <v>153509.645492507</v>
      </c>
      <c r="AG545" s="20">
        <f>IFERROR(VLOOKUP($E545,INPUTS!$A$44:$G$103,6,0),SCENARIOS!$M$26)</f>
        <v>0.4</v>
      </c>
      <c r="AH545" s="15">
        <f t="shared" si="154"/>
        <v>237279.669565929</v>
      </c>
      <c r="AI545" s="20">
        <f>IFERROR(VLOOKUP($E545,INPUTS!$A$44:$G$103,7,0),SCENARIOS!$N$26)</f>
        <v>0.5</v>
      </c>
      <c r="AJ545" s="15">
        <f t="shared" si="155"/>
        <v>343840.211607815</v>
      </c>
      <c r="AL545" t="str">
        <f t="shared" si="157"/>
        <v>MULTI</v>
      </c>
      <c r="AM545" s="21">
        <f t="shared" si="158"/>
        <v>687680.42321563</v>
      </c>
    </row>
    <row r="546" ht="15" customHeight="1" spans="1:64">
      <c r="A546" s="6" t="s">
        <v>1517</v>
      </c>
      <c r="B546" s="70" t="s">
        <v>586</v>
      </c>
      <c r="C546" s="70" t="s">
        <v>587</v>
      </c>
      <c r="D546" s="70" t="s">
        <v>929</v>
      </c>
      <c r="E546" s="10" t="s">
        <v>1540</v>
      </c>
      <c r="F546" s="70" t="s">
        <v>439</v>
      </c>
      <c r="G546" s="70" t="s">
        <v>177</v>
      </c>
      <c r="H546" s="70" t="s">
        <v>1519</v>
      </c>
      <c r="I546" s="70" t="s">
        <v>1519</v>
      </c>
      <c r="J546" s="70" t="s">
        <v>1519</v>
      </c>
      <c r="K546" s="70" t="s">
        <v>1520</v>
      </c>
      <c r="L546" s="71" t="s">
        <v>282</v>
      </c>
      <c r="M546" s="72">
        <v>162729</v>
      </c>
      <c r="N546" s="14">
        <f t="shared" si="156"/>
        <v>445.832876712329</v>
      </c>
      <c r="O546" s="15">
        <v>3800</v>
      </c>
      <c r="P546" s="15">
        <f t="shared" si="148"/>
        <v>618370200</v>
      </c>
      <c r="Q546" s="16">
        <f>IFERROR(VLOOKUP(G546,SCENARIOS!$A$13:$E$18,5,0),0.025)</f>
        <v>0.045</v>
      </c>
      <c r="R546" s="70">
        <f>IFERROR(VLOOKUP(L546,INPUTS!$A$107:$B$120,2,0),0.0082)</f>
        <v>0.0042</v>
      </c>
      <c r="S546" s="70">
        <f t="shared" si="149"/>
        <v>15.96</v>
      </c>
      <c r="T546" s="15">
        <f t="shared" si="150"/>
        <v>2597154.84</v>
      </c>
      <c r="U546" s="15">
        <f>T546/INPUTS!$B$7*1000</f>
        <v>3246443550</v>
      </c>
      <c r="V546" s="15">
        <f>T546*INPUTS!$B$6</f>
        <v>8207009.2944</v>
      </c>
      <c r="W546" s="73" t="s">
        <v>396</v>
      </c>
      <c r="X546" s="73" t="s">
        <v>396</v>
      </c>
      <c r="Y546" s="67">
        <f>IFERROR(VLOOKUP(E546,INPUTS!$A$44:$B$103,2,0),0)</f>
        <v>0</v>
      </c>
      <c r="Z546" s="15">
        <f t="shared" si="152"/>
        <v>0</v>
      </c>
      <c r="AA546" s="20">
        <f>IFERROR(VLOOKUP(E546,INPUTS!$A$44:$C$103,3,0),SCENARIOS!$J$26)</f>
        <v>0.025</v>
      </c>
      <c r="AB546" s="15">
        <f t="shared" si="159"/>
        <v>80913.1862724098</v>
      </c>
      <c r="AC546" s="20">
        <f>IFERROR(VLOOKUP($E546,INPUTS!$A$44:$G$103,4,0),SCENARIOS!$K$26)</f>
        <v>0.1</v>
      </c>
      <c r="AD546" s="15">
        <f t="shared" si="159"/>
        <v>403330.205002559</v>
      </c>
      <c r="AE546" s="20">
        <f>IFERROR(VLOOKUP($E546,INPUTS!$A$44:$G$103,5,0),SCENARIOS!$L$26)</f>
        <v>0.2</v>
      </c>
      <c r="AF546" s="15">
        <f t="shared" si="159"/>
        <v>1005245.63276824</v>
      </c>
      <c r="AG546" s="20">
        <f>IFERROR(VLOOKUP($E546,INPUTS!$A$44:$G$103,6,0),SCENARIOS!$M$26)</f>
        <v>0.3</v>
      </c>
      <c r="AH546" s="15">
        <f t="shared" si="154"/>
        <v>1879078.4256907</v>
      </c>
      <c r="AI546" s="20">
        <f>IFERROR(VLOOKUP($E546,INPUTS!$A$44:$G$103,7,0),SCENARIOS!$N$26)</f>
        <v>0.5</v>
      </c>
      <c r="AJ546" s="15">
        <f t="shared" si="155"/>
        <v>3902789.32254904</v>
      </c>
      <c r="AL546" t="str">
        <f t="shared" si="157"/>
        <v>MULTI</v>
      </c>
      <c r="AM546" s="21">
        <f t="shared" si="158"/>
        <v>7805578.64509807</v>
      </c>
    </row>
    <row r="547" s="1" customFormat="1" ht="15" customHeight="1" spans="1:64">
      <c r="A547" s="24" t="s">
        <v>1518</v>
      </c>
      <c r="B547" s="70" t="s">
        <v>651</v>
      </c>
      <c r="C547" s="70" t="s">
        <v>652</v>
      </c>
      <c r="D547" s="70" t="s">
        <v>929</v>
      </c>
      <c r="E547" s="10" t="s">
        <v>206</v>
      </c>
      <c r="F547" s="70" t="s">
        <v>408</v>
      </c>
      <c r="G547" s="70" t="s">
        <v>165</v>
      </c>
      <c r="H547" s="70" t="s">
        <v>1519</v>
      </c>
      <c r="I547" s="70" t="s">
        <v>1519</v>
      </c>
      <c r="J547" s="70" t="s">
        <v>1519</v>
      </c>
      <c r="K547" s="70" t="s">
        <v>1520</v>
      </c>
      <c r="L547" s="71" t="s">
        <v>279</v>
      </c>
      <c r="M547" s="72">
        <v>184885</v>
      </c>
      <c r="N547" s="14">
        <f t="shared" si="156"/>
        <v>506.534246575342</v>
      </c>
      <c r="O547" s="15">
        <v>1800</v>
      </c>
      <c r="P547" s="15">
        <f t="shared" si="148"/>
        <v>332793000</v>
      </c>
      <c r="Q547" s="16">
        <f>IFERROR(VLOOKUP(G547,SCENARIOS!$A$13:$E$18,5,0),0.025)</f>
        <v>0.03</v>
      </c>
      <c r="R547" s="70">
        <f>IFERROR(VLOOKUP(L547,INPUTS!$A$107:$B$120,2,0),0.0082)</f>
        <v>0.0039</v>
      </c>
      <c r="S547" s="70">
        <f t="shared" si="149"/>
        <v>7.02</v>
      </c>
      <c r="T547" s="15">
        <f t="shared" si="150"/>
        <v>1297892.7</v>
      </c>
      <c r="U547" s="15">
        <f>T547/INPUTS!$B$7*1000</f>
        <v>1622365875</v>
      </c>
      <c r="V547" s="15">
        <f>T547*INPUTS!$B$6</f>
        <v>4101340.932</v>
      </c>
      <c r="W547" s="73" t="s">
        <v>396</v>
      </c>
      <c r="X547" s="73" t="s">
        <v>396</v>
      </c>
      <c r="Y547" s="74">
        <f>IFERROR(VLOOKUP(E547,INPUTS!$A$44:$B$103,2,0),0)</f>
        <v>0.02</v>
      </c>
      <c r="Z547" s="15">
        <f t="shared" si="152"/>
        <v>25957.854</v>
      </c>
      <c r="AA547" s="20">
        <f>IFERROR(VLOOKUP(E547,INPUTS!$A$44:$C$103,3,0),SCENARIOS!$J$26)</f>
        <v>0.06</v>
      </c>
      <c r="AB547" s="15">
        <f t="shared" si="159"/>
        <v>90276.8014999936</v>
      </c>
      <c r="AC547" s="20">
        <f>IFERROR(VLOOKUP($E547,INPUTS!$A$44:$G$103,4,0),SCENARIOS!$K$26)</f>
        <v>0.15</v>
      </c>
      <c r="AD547" s="15">
        <f t="shared" si="159"/>
        <v>261638.888724175</v>
      </c>
      <c r="AE547" s="20">
        <f>IFERROR(VLOOKUP($E547,INPUTS!$A$44:$G$103,5,0),SCENARIOS!$L$26)</f>
        <v>0.3</v>
      </c>
      <c r="AF547" s="15">
        <f t="shared" si="159"/>
        <v>606622.361053197</v>
      </c>
      <c r="AG547" s="20">
        <f>IFERROR(VLOOKUP($E547,INPUTS!$A$44:$G$103,6,0),SCENARIOS!$M$26)</f>
        <v>0.4</v>
      </c>
      <c r="AH547" s="15">
        <f t="shared" si="154"/>
        <v>937655.434746167</v>
      </c>
      <c r="AI547" s="20">
        <f>IFERROR(VLOOKUP($E547,INPUTS!$A$44:$G$103,7,0),SCENARIOS!$N$26)</f>
        <v>0.5</v>
      </c>
      <c r="AJ547" s="15">
        <f t="shared" si="155"/>
        <v>1358749.54515966</v>
      </c>
      <c r="AL547" t="str">
        <f t="shared" si="157"/>
        <v>MULTI</v>
      </c>
      <c r="AM547" s="21">
        <f t="shared" si="158"/>
        <v>2717499.09031932</v>
      </c>
      <c r="BL547"/>
    </row>
    <row r="548" s="1" customFormat="1" ht="15" customHeight="1" spans="1:64">
      <c r="A548" s="6" t="s">
        <v>1521</v>
      </c>
      <c r="B548" s="70" t="s">
        <v>651</v>
      </c>
      <c r="C548" s="70" t="s">
        <v>652</v>
      </c>
      <c r="D548" s="70" t="s">
        <v>929</v>
      </c>
      <c r="E548" s="10" t="s">
        <v>205</v>
      </c>
      <c r="F548" s="70" t="s">
        <v>408</v>
      </c>
      <c r="G548" s="70" t="s">
        <v>165</v>
      </c>
      <c r="H548" s="70" t="s">
        <v>1519</v>
      </c>
      <c r="I548" s="70" t="s">
        <v>1519</v>
      </c>
      <c r="J548" s="70" t="s">
        <v>1519</v>
      </c>
      <c r="K548" s="70" t="s">
        <v>1520</v>
      </c>
      <c r="L548" s="71" t="s">
        <v>279</v>
      </c>
      <c r="M548" s="72">
        <v>92443</v>
      </c>
      <c r="N548" s="14">
        <f t="shared" si="156"/>
        <v>253.268493150685</v>
      </c>
      <c r="O548" s="15">
        <v>1900</v>
      </c>
      <c r="P548" s="15">
        <f t="shared" si="148"/>
        <v>175641700</v>
      </c>
      <c r="Q548" s="16">
        <f>IFERROR(VLOOKUP(G548,SCENARIOS!$A$13:$E$18,5,0),0.025)</f>
        <v>0.03</v>
      </c>
      <c r="R548" s="70">
        <f>IFERROR(VLOOKUP(L548,INPUTS!$A$107:$B$120,2,0),0.0082)</f>
        <v>0.0039</v>
      </c>
      <c r="S548" s="70">
        <f t="shared" si="149"/>
        <v>7.41</v>
      </c>
      <c r="T548" s="15">
        <f t="shared" si="150"/>
        <v>685002.63</v>
      </c>
      <c r="U548" s="15">
        <f>T548/INPUTS!$B$7*1000</f>
        <v>856253287.5</v>
      </c>
      <c r="V548" s="15">
        <f>T548*INPUTS!$B$6</f>
        <v>2164608.3108</v>
      </c>
      <c r="W548" s="73" t="s">
        <v>396</v>
      </c>
      <c r="X548" s="73" t="s">
        <v>396</v>
      </c>
      <c r="Y548" s="74">
        <f>IFERROR(VLOOKUP(E548,INPUTS!$A$44:$B$103,2,0),0)</f>
        <v>0.02</v>
      </c>
      <c r="Z548" s="15">
        <f t="shared" si="152"/>
        <v>13700.0526</v>
      </c>
      <c r="AA548" s="20">
        <f>IFERROR(VLOOKUP(E548,INPUTS!$A$44:$C$103,3,0),SCENARIOS!$J$26)</f>
        <v>0.06</v>
      </c>
      <c r="AB548" s="15">
        <f t="shared" ref="AB548:AF563" si="160">$T548*AA548*(1+$Q548)^AB$2</f>
        <v>47646.3473871789</v>
      </c>
      <c r="AC548" s="20">
        <f>IFERROR(VLOOKUP($E548,INPUTS!$A$44:$G$103,4,0),SCENARIOS!$K$26)</f>
        <v>0.15</v>
      </c>
      <c r="AD548" s="15">
        <f t="shared" si="160"/>
        <v>138087.93815262</v>
      </c>
      <c r="AE548" s="20">
        <f>IFERROR(VLOOKUP($E548,INPUTS!$A$44:$G$103,5,0),SCENARIOS!$L$26)</f>
        <v>0.3</v>
      </c>
      <c r="AF548" s="15">
        <f t="shared" si="160"/>
        <v>320163.533347749</v>
      </c>
      <c r="AG548" s="20">
        <f>IFERROR(VLOOKUP($E548,INPUTS!$A$44:$G$103,6,0),SCENARIOS!$M$26)</f>
        <v>0.4</v>
      </c>
      <c r="AH548" s="15">
        <f t="shared" si="154"/>
        <v>494876.378328438</v>
      </c>
      <c r="AI548" s="20">
        <f>IFERROR(VLOOKUP($E548,INPUTS!$A$44:$G$103,7,0),SCENARIOS!$N$26)</f>
        <v>0.5</v>
      </c>
      <c r="AJ548" s="15">
        <f t="shared" si="155"/>
        <v>717121.694224546</v>
      </c>
      <c r="AL548" t="str">
        <f t="shared" si="157"/>
        <v>MULTI</v>
      </c>
      <c r="AM548" s="21">
        <f t="shared" si="158"/>
        <v>1434243.38844909</v>
      </c>
      <c r="BL548"/>
    </row>
    <row r="549" s="1" customFormat="1" ht="15" customHeight="1" spans="1:64">
      <c r="A549" s="24" t="s">
        <v>1523</v>
      </c>
      <c r="B549" s="70" t="s">
        <v>651</v>
      </c>
      <c r="C549" s="70" t="s">
        <v>652</v>
      </c>
      <c r="D549" s="70" t="s">
        <v>929</v>
      </c>
      <c r="E549" s="10" t="s">
        <v>207</v>
      </c>
      <c r="F549" s="70" t="s">
        <v>609</v>
      </c>
      <c r="G549" s="70" t="s">
        <v>165</v>
      </c>
      <c r="H549" s="70" t="s">
        <v>1519</v>
      </c>
      <c r="I549" s="70" t="s">
        <v>1519</v>
      </c>
      <c r="J549" s="70" t="s">
        <v>1519</v>
      </c>
      <c r="K549" s="70" t="s">
        <v>1520</v>
      </c>
      <c r="L549" s="71" t="s">
        <v>279</v>
      </c>
      <c r="M549" s="72">
        <v>35215</v>
      </c>
      <c r="N549" s="14">
        <f t="shared" si="156"/>
        <v>96.4794520547945</v>
      </c>
      <c r="O549" s="15">
        <v>1700</v>
      </c>
      <c r="P549" s="15">
        <f t="shared" si="148"/>
        <v>59865500</v>
      </c>
      <c r="Q549" s="16">
        <f>IFERROR(VLOOKUP(G549,SCENARIOS!$A$13:$E$18,5,0),0.025)</f>
        <v>0.03</v>
      </c>
      <c r="R549" s="70">
        <f>IFERROR(VLOOKUP(L549,INPUTS!$A$107:$B$120,2,0),0.0082)</f>
        <v>0.0039</v>
      </c>
      <c r="S549" s="70">
        <f t="shared" si="149"/>
        <v>6.63</v>
      </c>
      <c r="T549" s="15">
        <f t="shared" si="150"/>
        <v>233475.45</v>
      </c>
      <c r="U549" s="15">
        <f>T549/INPUTS!$B$7*1000</f>
        <v>291844312.5</v>
      </c>
      <c r="V549" s="15">
        <f>T549*INPUTS!$B$6</f>
        <v>737782.422</v>
      </c>
      <c r="W549" s="73" t="s">
        <v>396</v>
      </c>
      <c r="X549" s="73" t="s">
        <v>396</v>
      </c>
      <c r="Y549" s="74">
        <f>IFERROR(VLOOKUP(E549,INPUTS!$A$44:$B$103,2,0),0)</f>
        <v>0.02</v>
      </c>
      <c r="Z549" s="15">
        <f t="shared" si="152"/>
        <v>4669.509</v>
      </c>
      <c r="AA549" s="20">
        <f>IFERROR(VLOOKUP(E549,INPUTS!$A$44:$C$103,3,0),SCENARIOS!$J$26)</f>
        <v>0.06</v>
      </c>
      <c r="AB549" s="15">
        <f t="shared" si="160"/>
        <v>16239.7221702316</v>
      </c>
      <c r="AC549" s="20">
        <f>IFERROR(VLOOKUP($E549,INPUTS!$A$44:$G$103,4,0),SCENARIOS!$K$26)</f>
        <v>0.15</v>
      </c>
      <c r="AD549" s="15">
        <f t="shared" si="160"/>
        <v>47065.7222144609</v>
      </c>
      <c r="AE549" s="20">
        <f>IFERROR(VLOOKUP($E549,INPUTS!$A$44:$G$103,5,0),SCENARIOS!$L$26)</f>
        <v>0.3</v>
      </c>
      <c r="AF549" s="15">
        <f t="shared" si="160"/>
        <v>109124.14310286</v>
      </c>
      <c r="AG549" s="20">
        <f>IFERROR(VLOOKUP($E549,INPUTS!$A$44:$G$103,6,0),SCENARIOS!$M$26)</f>
        <v>0.4</v>
      </c>
      <c r="AH549" s="15">
        <f t="shared" si="154"/>
        <v>168673.053305799</v>
      </c>
      <c r="AI549" s="20">
        <f>IFERROR(VLOOKUP($E549,INPUTS!$A$44:$G$103,7,0),SCENARIOS!$N$26)</f>
        <v>0.5</v>
      </c>
      <c r="AJ549" s="15">
        <f t="shared" si="155"/>
        <v>244422.872163043</v>
      </c>
      <c r="AL549" t="str">
        <f t="shared" si="157"/>
        <v>MULTI</v>
      </c>
      <c r="AM549" s="21">
        <f t="shared" si="158"/>
        <v>488845.744326086</v>
      </c>
      <c r="BL549"/>
    </row>
    <row r="550" s="1" customFormat="1" ht="15" customHeight="1" spans="1:64">
      <c r="A550" s="6" t="s">
        <v>1525</v>
      </c>
      <c r="B550" s="52" t="s">
        <v>409</v>
      </c>
      <c r="C550" s="52" t="s">
        <v>410</v>
      </c>
      <c r="D550" s="52" t="s">
        <v>929</v>
      </c>
      <c r="E550" s="10" t="s">
        <v>255</v>
      </c>
      <c r="F550" s="52" t="s">
        <v>930</v>
      </c>
      <c r="G550" s="52" t="s">
        <v>169</v>
      </c>
      <c r="H550" s="52" t="s">
        <v>203</v>
      </c>
      <c r="I550" s="52" t="s">
        <v>399</v>
      </c>
      <c r="J550" s="52" t="s">
        <v>165</v>
      </c>
      <c r="K550" s="52" t="s">
        <v>931</v>
      </c>
      <c r="L550" s="53" t="s">
        <v>1545</v>
      </c>
      <c r="M550" s="13">
        <v>2001</v>
      </c>
      <c r="N550" s="14">
        <f t="shared" si="156"/>
        <v>5.48219178082192</v>
      </c>
      <c r="O550" s="15">
        <v>5840</v>
      </c>
      <c r="P550" s="15">
        <f t="shared" si="148"/>
        <v>11685840</v>
      </c>
      <c r="Q550" s="16">
        <f>IFERROR(VLOOKUP(G550,SCENARIOS!$A$13:$E$18,5,0),0.025)</f>
        <v>0.025</v>
      </c>
      <c r="R550" s="70">
        <f>IFERROR(VLOOKUP(L550,INPUTS!$A$107:$B$120,2,0),0.0082)</f>
        <v>0.0082</v>
      </c>
      <c r="S550" s="70">
        <f t="shared" si="149"/>
        <v>47.888</v>
      </c>
      <c r="T550" s="15">
        <f t="shared" si="150"/>
        <v>95823.888</v>
      </c>
      <c r="U550" s="15">
        <f>T550/INPUTS!$B$7*1000</f>
        <v>119779860</v>
      </c>
      <c r="V550" s="15">
        <f>T550*INPUTS!$B$6</f>
        <v>302803.48608</v>
      </c>
      <c r="W550" s="54" t="s">
        <v>396</v>
      </c>
      <c r="X550" s="54" t="s">
        <v>396</v>
      </c>
      <c r="Y550" s="74">
        <f>IFERROR(VLOOKUP(E550,INPUTS!$A$44:$B$103,2,0),0)</f>
        <v>0.005</v>
      </c>
      <c r="Z550" s="15">
        <f t="shared" si="152"/>
        <v>479.11944</v>
      </c>
      <c r="AA550" s="20">
        <f>IFERROR(VLOOKUP(E550,INPUTS!$A$44:$C$103,3,0),SCENARIOS!$J$26)</f>
        <v>0.03</v>
      </c>
      <c r="AB550" s="15">
        <f t="shared" si="160"/>
        <v>3252.47801622934</v>
      </c>
      <c r="AC550" s="20">
        <f>IFERROR(VLOOKUP($E550,INPUTS!$A$44:$G$103,4,0),SCENARIOS!$K$26)</f>
        <v>0.1</v>
      </c>
      <c r="AD550" s="15">
        <f t="shared" si="160"/>
        <v>12266.2677993603</v>
      </c>
      <c r="AE550" s="20">
        <f>IFERROR(VLOOKUP($E550,INPUTS!$A$44:$G$103,5,0),SCENARIOS!$L$26)</f>
        <v>0.2</v>
      </c>
      <c r="AF550" s="15">
        <f t="shared" si="160"/>
        <v>27756.3122594241</v>
      </c>
      <c r="AG550" s="20">
        <f>IFERROR(VLOOKUP($E550,INPUTS!$A$44:$G$103,6,0),SCENARIOS!$M$26)</f>
        <v>0.3</v>
      </c>
      <c r="AH550" s="15">
        <f t="shared" si="154"/>
        <v>47105.5794748037</v>
      </c>
      <c r="AI550" s="20">
        <f>IFERROR(VLOOKUP($E550,INPUTS!$A$44:$G$103,7,0),SCENARIOS!$N$26)</f>
        <v>0.4</v>
      </c>
      <c r="AJ550" s="15">
        <f t="shared" si="155"/>
        <v>71060.8526543532</v>
      </c>
      <c r="AL550" t="str">
        <f t="shared" si="157"/>
        <v>Y</v>
      </c>
      <c r="AM550" s="21">
        <f t="shared" si="158"/>
        <v>177652.131635883</v>
      </c>
      <c r="BL550"/>
    </row>
    <row r="551" s="1" customFormat="1" ht="15" customHeight="1" spans="1:64">
      <c r="A551" s="24" t="s">
        <v>1526</v>
      </c>
      <c r="B551" s="52" t="s">
        <v>409</v>
      </c>
      <c r="C551" s="52" t="s">
        <v>410</v>
      </c>
      <c r="D551" s="52" t="s">
        <v>929</v>
      </c>
      <c r="E551" s="10" t="s">
        <v>255</v>
      </c>
      <c r="F551" s="52" t="s">
        <v>930</v>
      </c>
      <c r="G551" s="52" t="s">
        <v>169</v>
      </c>
      <c r="H551" s="52" t="s">
        <v>200</v>
      </c>
      <c r="I551" s="52" t="s">
        <v>391</v>
      </c>
      <c r="J551" s="52" t="s">
        <v>165</v>
      </c>
      <c r="K551" s="52" t="s">
        <v>931</v>
      </c>
      <c r="L551" s="53" t="s">
        <v>1545</v>
      </c>
      <c r="M551" s="13">
        <v>2001</v>
      </c>
      <c r="N551" s="14">
        <f t="shared" si="156"/>
        <v>5.48219178082192</v>
      </c>
      <c r="O551" s="15">
        <v>6370</v>
      </c>
      <c r="P551" s="15">
        <f t="shared" si="148"/>
        <v>12746370</v>
      </c>
      <c r="Q551" s="16">
        <f>IFERROR(VLOOKUP(G551,SCENARIOS!$A$13:$E$18,5,0),0.025)</f>
        <v>0.025</v>
      </c>
      <c r="R551" s="70">
        <f>IFERROR(VLOOKUP(L551,INPUTS!$A$107:$B$120,2,0),0.0082)</f>
        <v>0.0082</v>
      </c>
      <c r="S551" s="70">
        <f t="shared" si="149"/>
        <v>52.234</v>
      </c>
      <c r="T551" s="15">
        <f t="shared" si="150"/>
        <v>104520.234</v>
      </c>
      <c r="U551" s="15">
        <f>T551/INPUTS!$B$7*1000</f>
        <v>130650292.5</v>
      </c>
      <c r="V551" s="15">
        <f>T551*INPUTS!$B$6</f>
        <v>330283.93944</v>
      </c>
      <c r="W551" s="54" t="s">
        <v>396</v>
      </c>
      <c r="X551" s="54" t="s">
        <v>396</v>
      </c>
      <c r="Y551" s="74">
        <f>IFERROR(VLOOKUP(E551,INPUTS!$A$44:$B$103,2,0),0)</f>
        <v>0.005</v>
      </c>
      <c r="Z551" s="15">
        <f t="shared" si="152"/>
        <v>522.60117</v>
      </c>
      <c r="AA551" s="20">
        <f>IFERROR(VLOOKUP(E551,INPUTS!$A$44:$C$103,3,0),SCENARIOS!$J$26)</f>
        <v>0.03</v>
      </c>
      <c r="AB551" s="15">
        <f t="shared" si="160"/>
        <v>3547.6515348255</v>
      </c>
      <c r="AC551" s="20">
        <f>IFERROR(VLOOKUP($E551,INPUTS!$A$44:$G$103,4,0),SCENARIOS!$K$26)</f>
        <v>0.1</v>
      </c>
      <c r="AD551" s="15">
        <f t="shared" si="160"/>
        <v>13379.4736099187</v>
      </c>
      <c r="AE551" s="20">
        <f>IFERROR(VLOOKUP($E551,INPUTS!$A$44:$G$103,5,0),SCENARIOS!$L$26)</f>
        <v>0.2</v>
      </c>
      <c r="AF551" s="15">
        <f t="shared" si="160"/>
        <v>30275.2926528307</v>
      </c>
      <c r="AG551" s="20">
        <f>IFERROR(VLOOKUP($E551,INPUTS!$A$44:$G$103,6,0),SCENARIOS!$M$26)</f>
        <v>0.3</v>
      </c>
      <c r="AH551" s="15">
        <f t="shared" si="154"/>
        <v>51380.5721326197</v>
      </c>
      <c r="AI551" s="20">
        <f>IFERROR(VLOOKUP($E551,INPUTS!$A$44:$G$103,7,0),SCENARIOS!$N$26)</f>
        <v>0.4</v>
      </c>
      <c r="AJ551" s="15">
        <f t="shared" si="155"/>
        <v>77509.8683918202</v>
      </c>
      <c r="AL551" t="str">
        <f t="shared" si="157"/>
        <v>Y</v>
      </c>
      <c r="AM551" s="21">
        <f t="shared" si="158"/>
        <v>193774.67097955</v>
      </c>
      <c r="BL551"/>
    </row>
    <row r="552" s="1" customFormat="1" ht="15" customHeight="1" spans="1:64">
      <c r="A552" s="6" t="s">
        <v>1527</v>
      </c>
      <c r="B552" s="52" t="s">
        <v>409</v>
      </c>
      <c r="C552" s="52" t="s">
        <v>410</v>
      </c>
      <c r="D552" s="52" t="s">
        <v>929</v>
      </c>
      <c r="E552" s="10" t="s">
        <v>255</v>
      </c>
      <c r="F552" s="52" t="s">
        <v>930</v>
      </c>
      <c r="G552" s="52" t="s">
        <v>169</v>
      </c>
      <c r="H552" s="52" t="s">
        <v>204</v>
      </c>
      <c r="I552" s="52" t="s">
        <v>405</v>
      </c>
      <c r="J552" s="52" t="s">
        <v>165</v>
      </c>
      <c r="K552" s="52" t="s">
        <v>931</v>
      </c>
      <c r="L552" s="53" t="s">
        <v>1545</v>
      </c>
      <c r="M552" s="13">
        <v>1333</v>
      </c>
      <c r="N552" s="14">
        <f t="shared" si="156"/>
        <v>3.65205479452055</v>
      </c>
      <c r="O552" s="15">
        <v>5870</v>
      </c>
      <c r="P552" s="15">
        <f t="shared" si="148"/>
        <v>7824710</v>
      </c>
      <c r="Q552" s="16">
        <f>IFERROR(VLOOKUP(G552,SCENARIOS!$A$13:$E$18,5,0),0.025)</f>
        <v>0.025</v>
      </c>
      <c r="R552" s="70">
        <f>IFERROR(VLOOKUP(L552,INPUTS!$A$107:$B$120,2,0),0.0082)</f>
        <v>0.0082</v>
      </c>
      <c r="S552" s="70">
        <f t="shared" si="149"/>
        <v>48.134</v>
      </c>
      <c r="T552" s="15">
        <f t="shared" si="150"/>
        <v>64162.622</v>
      </c>
      <c r="U552" s="15">
        <f>T552/INPUTS!$B$7*1000</f>
        <v>80203277.5</v>
      </c>
      <c r="V552" s="15">
        <f>T552*INPUTS!$B$6</f>
        <v>202753.88552</v>
      </c>
      <c r="W552" s="54" t="s">
        <v>396</v>
      </c>
      <c r="X552" s="54" t="s">
        <v>396</v>
      </c>
      <c r="Y552" s="74">
        <f>IFERROR(VLOOKUP(E552,INPUTS!$A$44:$B$103,2,0),0)</f>
        <v>0.005</v>
      </c>
      <c r="Z552" s="15">
        <f t="shared" si="152"/>
        <v>320.81311</v>
      </c>
      <c r="AA552" s="20">
        <f>IFERROR(VLOOKUP(E552,INPUTS!$A$44:$C$103,3,0),SCENARIOS!$J$26)</f>
        <v>0.03</v>
      </c>
      <c r="AB552" s="15">
        <f t="shared" si="160"/>
        <v>2177.8235247419</v>
      </c>
      <c r="AC552" s="20">
        <f>IFERROR(VLOOKUP($E552,INPUTS!$A$44:$G$103,4,0),SCENARIOS!$K$26)</f>
        <v>0.1</v>
      </c>
      <c r="AD552" s="15">
        <f t="shared" si="160"/>
        <v>8213.35807373132</v>
      </c>
      <c r="AE552" s="20">
        <f>IFERROR(VLOOKUP($E552,INPUTS!$A$44:$G$103,5,0),SCENARIOS!$L$26)</f>
        <v>0.2</v>
      </c>
      <c r="AF552" s="15">
        <f t="shared" si="160"/>
        <v>18585.3215600623</v>
      </c>
      <c r="AG552" s="20">
        <f>IFERROR(VLOOKUP($E552,INPUTS!$A$44:$G$103,6,0),SCENARIOS!$M$26)</f>
        <v>0.3</v>
      </c>
      <c r="AH552" s="15">
        <f t="shared" si="154"/>
        <v>31541.3781784015</v>
      </c>
      <c r="AI552" s="20">
        <f>IFERROR(VLOOKUP($E552,INPUTS!$A$44:$G$103,7,0),SCENARIOS!$N$26)</f>
        <v>0.4</v>
      </c>
      <c r="AJ552" s="15">
        <f t="shared" si="155"/>
        <v>47581.5657559101</v>
      </c>
      <c r="AL552" t="str">
        <f t="shared" si="157"/>
        <v>Y</v>
      </c>
      <c r="AM552" s="21">
        <f t="shared" si="158"/>
        <v>118953.914389775</v>
      </c>
      <c r="BL552"/>
    </row>
    <row r="553" s="1" customFormat="1" ht="15" customHeight="1" spans="1:64">
      <c r="A553" s="24" t="s">
        <v>1529</v>
      </c>
      <c r="B553" s="52" t="s">
        <v>409</v>
      </c>
      <c r="C553" s="52" t="s">
        <v>410</v>
      </c>
      <c r="D553" s="52" t="s">
        <v>929</v>
      </c>
      <c r="E553" s="10" t="s">
        <v>255</v>
      </c>
      <c r="F553" s="52" t="s">
        <v>930</v>
      </c>
      <c r="G553" s="52" t="s">
        <v>169</v>
      </c>
      <c r="H553" s="52" t="s">
        <v>205</v>
      </c>
      <c r="I553" s="52" t="s">
        <v>408</v>
      </c>
      <c r="J553" s="52" t="s">
        <v>165</v>
      </c>
      <c r="K553" s="52" t="s">
        <v>931</v>
      </c>
      <c r="L553" s="53" t="s">
        <v>1545</v>
      </c>
      <c r="M553" s="13">
        <v>1333</v>
      </c>
      <c r="N553" s="14">
        <f t="shared" si="156"/>
        <v>3.65205479452055</v>
      </c>
      <c r="O553" s="15">
        <v>5770</v>
      </c>
      <c r="P553" s="15">
        <f t="shared" si="148"/>
        <v>7691410</v>
      </c>
      <c r="Q553" s="16">
        <f>IFERROR(VLOOKUP(G553,SCENARIOS!$A$13:$E$18,5,0),0.025)</f>
        <v>0.025</v>
      </c>
      <c r="R553" s="70">
        <f>IFERROR(VLOOKUP(L553,INPUTS!$A$107:$B$120,2,0),0.0082)</f>
        <v>0.0082</v>
      </c>
      <c r="S553" s="70">
        <f t="shared" si="149"/>
        <v>47.314</v>
      </c>
      <c r="T553" s="15">
        <f t="shared" si="150"/>
        <v>63069.562</v>
      </c>
      <c r="U553" s="15">
        <f>T553/INPUTS!$B$7*1000</f>
        <v>78836952.5</v>
      </c>
      <c r="V553" s="15">
        <f>T553*INPUTS!$B$6</f>
        <v>199299.81592</v>
      </c>
      <c r="W553" s="54" t="s">
        <v>396</v>
      </c>
      <c r="X553" s="54" t="s">
        <v>396</v>
      </c>
      <c r="Y553" s="74">
        <f>IFERROR(VLOOKUP(E553,INPUTS!$A$44:$B$103,2,0),0)</f>
        <v>0.005</v>
      </c>
      <c r="Z553" s="15">
        <f t="shared" si="152"/>
        <v>315.34781</v>
      </c>
      <c r="AA553" s="20">
        <f>IFERROR(VLOOKUP(E553,INPUTS!$A$44:$C$103,3,0),SCENARIOS!$J$26)</f>
        <v>0.03</v>
      </c>
      <c r="AB553" s="15">
        <f t="shared" si="160"/>
        <v>2140.72261290643</v>
      </c>
      <c r="AC553" s="20">
        <f>IFERROR(VLOOKUP($E553,INPUTS!$A$44:$G$103,4,0),SCENARIOS!$K$26)</f>
        <v>0.1</v>
      </c>
      <c r="AD553" s="15">
        <f t="shared" si="160"/>
        <v>8073.43715254339</v>
      </c>
      <c r="AE553" s="20">
        <f>IFERROR(VLOOKUP($E553,INPUTS!$A$44:$G$103,5,0),SCENARIOS!$L$26)</f>
        <v>0.2</v>
      </c>
      <c r="AF553" s="15">
        <f t="shared" si="160"/>
        <v>18268.7062012878</v>
      </c>
      <c r="AG553" s="20">
        <f>IFERROR(VLOOKUP($E553,INPUTS!$A$44:$G$103,6,0),SCENARIOS!$M$26)</f>
        <v>0.3</v>
      </c>
      <c r="AH553" s="15">
        <f t="shared" si="154"/>
        <v>31004.0463525343</v>
      </c>
      <c r="AI553" s="20">
        <f>IFERROR(VLOOKUP($E553,INPUTS!$A$44:$G$103,7,0),SCENARIOS!$N$26)</f>
        <v>0.4</v>
      </c>
      <c r="AJ553" s="15">
        <f t="shared" si="155"/>
        <v>46770.9769014653</v>
      </c>
      <c r="AL553" t="str">
        <f t="shared" si="157"/>
        <v>N</v>
      </c>
      <c r="AM553" s="21">
        <f t="shared" si="158"/>
        <v>116927.442253663</v>
      </c>
      <c r="BL553"/>
    </row>
    <row r="554" s="1" customFormat="1" ht="15" customHeight="1" spans="1:64">
      <c r="A554" s="6" t="s">
        <v>1530</v>
      </c>
      <c r="B554" s="52" t="s">
        <v>409</v>
      </c>
      <c r="C554" s="52" t="s">
        <v>410</v>
      </c>
      <c r="D554" s="52" t="s">
        <v>929</v>
      </c>
      <c r="E554" s="10" t="s">
        <v>255</v>
      </c>
      <c r="F554" s="52" t="s">
        <v>930</v>
      </c>
      <c r="G554" s="52" t="s">
        <v>169</v>
      </c>
      <c r="H554" s="52" t="s">
        <v>215</v>
      </c>
      <c r="I554" s="52" t="s">
        <v>490</v>
      </c>
      <c r="J554" s="52" t="s">
        <v>165</v>
      </c>
      <c r="K554" s="52" t="s">
        <v>931</v>
      </c>
      <c r="L554" s="53" t="s">
        <v>1545</v>
      </c>
      <c r="M554" s="13">
        <v>1333</v>
      </c>
      <c r="N554" s="14">
        <f t="shared" si="156"/>
        <v>3.65205479452055</v>
      </c>
      <c r="O554" s="15">
        <v>5120</v>
      </c>
      <c r="P554" s="15">
        <f t="shared" si="148"/>
        <v>6824960</v>
      </c>
      <c r="Q554" s="16">
        <f>IFERROR(VLOOKUP(G554,SCENARIOS!$A$13:$E$18,5,0),0.025)</f>
        <v>0.025</v>
      </c>
      <c r="R554" s="70">
        <f>IFERROR(VLOOKUP(L554,INPUTS!$A$107:$B$120,2,0),0.0082)</f>
        <v>0.0082</v>
      </c>
      <c r="S554" s="70">
        <f t="shared" si="149"/>
        <v>41.984</v>
      </c>
      <c r="T554" s="15">
        <f t="shared" si="150"/>
        <v>55964.672</v>
      </c>
      <c r="U554" s="15">
        <f>T554/INPUTS!$B$7*1000</f>
        <v>69955840</v>
      </c>
      <c r="V554" s="15">
        <f>T554*INPUTS!$B$6</f>
        <v>176848.36352</v>
      </c>
      <c r="W554" s="54" t="s">
        <v>396</v>
      </c>
      <c r="X554" s="54" t="s">
        <v>396</v>
      </c>
      <c r="Y554" s="74">
        <f>IFERROR(VLOOKUP(E554,INPUTS!$A$44:$B$103,2,0),0)</f>
        <v>0.005</v>
      </c>
      <c r="Z554" s="15">
        <f t="shared" si="152"/>
        <v>279.82336</v>
      </c>
      <c r="AA554" s="20">
        <f>IFERROR(VLOOKUP(E554,INPUTS!$A$44:$C$103,3,0),SCENARIOS!$J$26)</f>
        <v>0.03</v>
      </c>
      <c r="AB554" s="15">
        <f t="shared" si="160"/>
        <v>1899.5666859759</v>
      </c>
      <c r="AC554" s="20">
        <f>IFERROR(VLOOKUP($E554,INPUTS!$A$44:$G$103,4,0),SCENARIOS!$K$26)</f>
        <v>0.1</v>
      </c>
      <c r="AD554" s="15">
        <f t="shared" si="160"/>
        <v>7163.95116482186</v>
      </c>
      <c r="AE554" s="20">
        <f>IFERROR(VLOOKUP($E554,INPUTS!$A$44:$G$103,5,0),SCENARIOS!$L$26)</f>
        <v>0.2</v>
      </c>
      <c r="AF554" s="15">
        <f t="shared" si="160"/>
        <v>16210.7063692536</v>
      </c>
      <c r="AG554" s="20">
        <f>IFERROR(VLOOKUP($E554,INPUTS!$A$44:$G$103,6,0),SCENARIOS!$M$26)</f>
        <v>0.3</v>
      </c>
      <c r="AH554" s="15">
        <f t="shared" si="154"/>
        <v>27511.3894843979</v>
      </c>
      <c r="AI554" s="20">
        <f>IFERROR(VLOOKUP($E554,INPUTS!$A$44:$G$103,7,0),SCENARIOS!$N$26)</f>
        <v>0.4</v>
      </c>
      <c r="AJ554" s="15">
        <f t="shared" si="155"/>
        <v>41502.149347574</v>
      </c>
      <c r="AL554" t="str">
        <f t="shared" si="157"/>
        <v>N</v>
      </c>
      <c r="AM554" s="21">
        <f t="shared" si="158"/>
        <v>103755.373368935</v>
      </c>
      <c r="BL554"/>
    </row>
    <row r="555" s="1" customFormat="1" ht="15" customHeight="1" spans="1:64">
      <c r="A555" s="24" t="s">
        <v>1531</v>
      </c>
      <c r="B555" s="52" t="s">
        <v>409</v>
      </c>
      <c r="C555" s="52" t="s">
        <v>410</v>
      </c>
      <c r="D555" s="52" t="s">
        <v>929</v>
      </c>
      <c r="E555" s="10" t="s">
        <v>255</v>
      </c>
      <c r="F555" s="52" t="s">
        <v>930</v>
      </c>
      <c r="G555" s="52" t="s">
        <v>169</v>
      </c>
      <c r="H555" s="52" t="s">
        <v>213</v>
      </c>
      <c r="I555" s="52" t="s">
        <v>606</v>
      </c>
      <c r="J555" s="52" t="s">
        <v>165</v>
      </c>
      <c r="K555" s="52" t="s">
        <v>931</v>
      </c>
      <c r="L555" s="53" t="s">
        <v>1545</v>
      </c>
      <c r="M555" s="13">
        <v>949</v>
      </c>
      <c r="N555" s="14">
        <f t="shared" si="156"/>
        <v>2.6</v>
      </c>
      <c r="O555" s="15">
        <v>5440</v>
      </c>
      <c r="P555" s="15">
        <f t="shared" si="148"/>
        <v>5162560</v>
      </c>
      <c r="Q555" s="16">
        <f>IFERROR(VLOOKUP(G555,SCENARIOS!$A$13:$E$18,5,0),0.025)</f>
        <v>0.025</v>
      </c>
      <c r="R555" s="70">
        <f>IFERROR(VLOOKUP(L555,INPUTS!$A$107:$B$120,2,0),0.0082)</f>
        <v>0.0082</v>
      </c>
      <c r="S555" s="70">
        <f t="shared" si="149"/>
        <v>44.608</v>
      </c>
      <c r="T555" s="15">
        <f t="shared" si="150"/>
        <v>42332.992</v>
      </c>
      <c r="U555" s="15">
        <f>T555/INPUTS!$B$7*1000</f>
        <v>52916240</v>
      </c>
      <c r="V555" s="15">
        <f>T555*INPUTS!$B$6</f>
        <v>133772.25472</v>
      </c>
      <c r="W555" s="54" t="s">
        <v>396</v>
      </c>
      <c r="X555" s="54" t="s">
        <v>396</v>
      </c>
      <c r="Y555" s="74">
        <f>IFERROR(VLOOKUP(E555,INPUTS!$A$44:$B$103,2,0),0)</f>
        <v>0.005</v>
      </c>
      <c r="Z555" s="15">
        <f t="shared" si="152"/>
        <v>211.66496</v>
      </c>
      <c r="AA555" s="20">
        <f>IFERROR(VLOOKUP(E555,INPUTS!$A$44:$C$103,3,0),SCENARIOS!$J$26)</f>
        <v>0.03</v>
      </c>
      <c r="AB555" s="15">
        <f t="shared" si="160"/>
        <v>1436.87684475099</v>
      </c>
      <c r="AC555" s="20">
        <f>IFERROR(VLOOKUP($E555,INPUTS!$A$44:$G$103,4,0),SCENARIOS!$K$26)</f>
        <v>0.1</v>
      </c>
      <c r="AD555" s="15">
        <f t="shared" si="160"/>
        <v>5418.9808768788</v>
      </c>
      <c r="AE555" s="20">
        <f>IFERROR(VLOOKUP($E555,INPUTS!$A$44:$G$103,5,0),SCENARIOS!$L$26)</f>
        <v>0.2</v>
      </c>
      <c r="AF555" s="15">
        <f t="shared" si="160"/>
        <v>12262.1589391958</v>
      </c>
      <c r="AG555" s="20">
        <f>IFERROR(VLOOKUP($E555,INPUTS!$A$44:$G$103,6,0),SCENARIOS!$M$26)</f>
        <v>0.3</v>
      </c>
      <c r="AH555" s="15">
        <f t="shared" si="154"/>
        <v>20810.2609973645</v>
      </c>
      <c r="AI555" s="20">
        <f>IFERROR(VLOOKUP($E555,INPUTS!$A$44:$G$103,7,0),SCENARIOS!$N$26)</f>
        <v>0.4</v>
      </c>
      <c r="AJ555" s="15">
        <f t="shared" si="155"/>
        <v>31393.2002730876</v>
      </c>
      <c r="AL555" t="str">
        <f t="shared" si="157"/>
        <v>Y</v>
      </c>
      <c r="AM555" s="21">
        <f t="shared" si="158"/>
        <v>78483.0006827189</v>
      </c>
      <c r="BL555"/>
    </row>
    <row r="556" s="1" customFormat="1" ht="15" customHeight="1" spans="1:64">
      <c r="A556" s="6" t="s">
        <v>1532</v>
      </c>
      <c r="B556" s="52" t="s">
        <v>409</v>
      </c>
      <c r="C556" s="52" t="s">
        <v>410</v>
      </c>
      <c r="D556" s="52" t="s">
        <v>929</v>
      </c>
      <c r="E556" s="10" t="s">
        <v>255</v>
      </c>
      <c r="F556" s="52" t="s">
        <v>930</v>
      </c>
      <c r="G556" s="52" t="s">
        <v>169</v>
      </c>
      <c r="H556" s="52" t="s">
        <v>452</v>
      </c>
      <c r="I556" s="52" t="s">
        <v>451</v>
      </c>
      <c r="J556" s="52" t="s">
        <v>181</v>
      </c>
      <c r="K556" s="52" t="s">
        <v>931</v>
      </c>
      <c r="L556" s="53" t="s">
        <v>1545</v>
      </c>
      <c r="M556" s="13">
        <v>1333</v>
      </c>
      <c r="N556" s="14">
        <f t="shared" si="156"/>
        <v>3.65205479452055</v>
      </c>
      <c r="O556" s="15">
        <v>7700</v>
      </c>
      <c r="P556" s="15">
        <f t="shared" ref="P556:P619" si="161">M556*O556</f>
        <v>10264100</v>
      </c>
      <c r="Q556" s="16">
        <f>IFERROR(VLOOKUP(G556,SCENARIOS!$A$13:$E$18,5,0),0.025)</f>
        <v>0.025</v>
      </c>
      <c r="R556" s="70">
        <f>IFERROR(VLOOKUP(L556,INPUTS!$A$107:$B$120,2,0),0.0082)</f>
        <v>0.0082</v>
      </c>
      <c r="S556" s="70">
        <f t="shared" ref="S556:S619" si="162">O556*R556</f>
        <v>63.14</v>
      </c>
      <c r="T556" s="15">
        <f t="shared" ref="T556:T619" si="163">M556*S556</f>
        <v>84165.62</v>
      </c>
      <c r="U556" s="15">
        <f>T556/INPUTS!$B$7*1000</f>
        <v>105207025</v>
      </c>
      <c r="V556" s="15">
        <f>T556*INPUTS!$B$6</f>
        <v>265963.3592</v>
      </c>
      <c r="W556" s="54" t="s">
        <v>521</v>
      </c>
      <c r="X556" s="54" t="s">
        <v>396</v>
      </c>
      <c r="Y556" s="74">
        <f>IFERROR(VLOOKUP(E556,INPUTS!$A$44:$B$103,2,0),0)</f>
        <v>0.005</v>
      </c>
      <c r="Z556" s="15">
        <f t="shared" si="152"/>
        <v>420.8281</v>
      </c>
      <c r="AA556" s="20">
        <f>IFERROR(VLOOKUP(E556,INPUTS!$A$44:$C$103,3,0),SCENARIOS!$J$26)</f>
        <v>0.03</v>
      </c>
      <c r="AB556" s="15">
        <f t="shared" si="160"/>
        <v>2856.77021133094</v>
      </c>
      <c r="AC556" s="20">
        <f>IFERROR(VLOOKUP($E556,INPUTS!$A$44:$G$103,4,0),SCENARIOS!$K$26)</f>
        <v>0.1</v>
      </c>
      <c r="AD556" s="15">
        <f t="shared" si="160"/>
        <v>10773.9109314704</v>
      </c>
      <c r="AE556" s="20">
        <f>IFERROR(VLOOKUP($E556,INPUTS!$A$44:$G$103,5,0),SCENARIOS!$L$26)</f>
        <v>0.2</v>
      </c>
      <c r="AF556" s="15">
        <f t="shared" si="160"/>
        <v>24379.3826256353</v>
      </c>
      <c r="AG556" s="20">
        <f>IFERROR(VLOOKUP($E556,INPUTS!$A$44:$G$103,6,0),SCENARIOS!$M$26)</f>
        <v>0.3</v>
      </c>
      <c r="AH556" s="15">
        <f t="shared" si="154"/>
        <v>41374.5505917702</v>
      </c>
      <c r="AI556" s="20">
        <f>IFERROR(VLOOKUP($E556,INPUTS!$A$44:$G$103,7,0),SCENARIOS!$N$26)</f>
        <v>0.4</v>
      </c>
      <c r="AJ556" s="15">
        <f t="shared" si="155"/>
        <v>62415.34179225</v>
      </c>
      <c r="AL556" t="str">
        <f t="shared" si="157"/>
        <v>N</v>
      </c>
      <c r="AM556" s="21">
        <f t="shared" si="158"/>
        <v>156038.354480625</v>
      </c>
      <c r="BL556"/>
    </row>
    <row r="557" s="1" customFormat="1" ht="15" customHeight="1" spans="1:64">
      <c r="A557" s="24" t="s">
        <v>1533</v>
      </c>
      <c r="B557" s="52" t="s">
        <v>409</v>
      </c>
      <c r="C557" s="52" t="s">
        <v>410</v>
      </c>
      <c r="D557" s="52" t="s">
        <v>929</v>
      </c>
      <c r="E557" s="10" t="s">
        <v>255</v>
      </c>
      <c r="F557" s="52" t="s">
        <v>930</v>
      </c>
      <c r="G557" s="52" t="s">
        <v>169</v>
      </c>
      <c r="H557" s="52" t="s">
        <v>702</v>
      </c>
      <c r="I557" s="52" t="s">
        <v>701</v>
      </c>
      <c r="J557" s="52" t="s">
        <v>181</v>
      </c>
      <c r="K557" s="52" t="s">
        <v>931</v>
      </c>
      <c r="L557" s="53" t="s">
        <v>291</v>
      </c>
      <c r="M557" s="13">
        <v>949</v>
      </c>
      <c r="N557" s="14">
        <f t="shared" si="156"/>
        <v>2.6</v>
      </c>
      <c r="O557" s="15">
        <v>8500</v>
      </c>
      <c r="P557" s="15">
        <f t="shared" si="161"/>
        <v>8066500</v>
      </c>
      <c r="Q557" s="16">
        <f>IFERROR(VLOOKUP(G557,SCENARIOS!$A$13:$E$18,5,0),0.025)</f>
        <v>0.025</v>
      </c>
      <c r="R557" s="70">
        <f>IFERROR(VLOOKUP(L557,INPUTS!$A$107:$B$120,2,0),0.0082)</f>
        <v>0.0079</v>
      </c>
      <c r="S557" s="70">
        <f t="shared" si="162"/>
        <v>67.15</v>
      </c>
      <c r="T557" s="15">
        <f t="shared" si="163"/>
        <v>63725.35</v>
      </c>
      <c r="U557" s="15">
        <f>T557/INPUTS!$B$7*1000</f>
        <v>79656687.5</v>
      </c>
      <c r="V557" s="15">
        <f>T557*INPUTS!$B$6</f>
        <v>201372.106</v>
      </c>
      <c r="W557" s="54" t="s">
        <v>396</v>
      </c>
      <c r="X557" s="54" t="s">
        <v>396</v>
      </c>
      <c r="Y557" s="74">
        <f>IFERROR(VLOOKUP(E557,INPUTS!$A$44:$B$103,2,0),0)</f>
        <v>0.005</v>
      </c>
      <c r="Z557" s="15">
        <f t="shared" si="152"/>
        <v>318.62675</v>
      </c>
      <c r="AA557" s="20">
        <f>IFERROR(VLOOKUP(E557,INPUTS!$A$44:$C$103,3,0),SCENARIOS!$J$26)</f>
        <v>0.03</v>
      </c>
      <c r="AB557" s="15">
        <f t="shared" si="160"/>
        <v>2162.98153077989</v>
      </c>
      <c r="AC557" s="20">
        <f>IFERROR(VLOOKUP($E557,INPUTS!$A$44:$G$103,4,0),SCENARIOS!$K$26)</f>
        <v>0.1</v>
      </c>
      <c r="AD557" s="15">
        <f t="shared" si="160"/>
        <v>8157.38356085033</v>
      </c>
      <c r="AE557" s="20">
        <f>IFERROR(VLOOKUP($E557,INPUTS!$A$44:$G$103,5,0),SCENARIOS!$L$26)</f>
        <v>0.2</v>
      </c>
      <c r="AF557" s="15">
        <f t="shared" si="160"/>
        <v>18458.6615128901</v>
      </c>
      <c r="AG557" s="20">
        <f>IFERROR(VLOOKUP($E557,INPUTS!$A$44:$G$103,6,0),SCENARIOS!$M$26)</f>
        <v>0.3</v>
      </c>
      <c r="AH557" s="15">
        <f t="shared" si="154"/>
        <v>31326.4218519779</v>
      </c>
      <c r="AI557" s="20">
        <f>IFERROR(VLOOKUP($E557,INPUTS!$A$44:$G$103,7,0),SCENARIOS!$N$26)</f>
        <v>0.4</v>
      </c>
      <c r="AJ557" s="15">
        <f t="shared" si="155"/>
        <v>47257.2946184055</v>
      </c>
      <c r="AL557" t="str">
        <f t="shared" si="157"/>
        <v>N</v>
      </c>
      <c r="AM557" s="21">
        <f t="shared" si="158"/>
        <v>118143.236546014</v>
      </c>
      <c r="BL557"/>
    </row>
    <row r="558" s="1" customFormat="1" ht="15" customHeight="1" spans="1:64">
      <c r="A558" s="6" t="s">
        <v>1535</v>
      </c>
      <c r="B558" s="52" t="s">
        <v>409</v>
      </c>
      <c r="C558" s="52" t="s">
        <v>410</v>
      </c>
      <c r="D558" s="52" t="s">
        <v>929</v>
      </c>
      <c r="E558" s="10" t="s">
        <v>255</v>
      </c>
      <c r="F558" s="52" t="s">
        <v>930</v>
      </c>
      <c r="G558" s="52" t="s">
        <v>169</v>
      </c>
      <c r="H558" s="52" t="s">
        <v>1554</v>
      </c>
      <c r="I558" s="52" t="s">
        <v>1555</v>
      </c>
      <c r="J558" s="52" t="s">
        <v>177</v>
      </c>
      <c r="K558" s="52" t="s">
        <v>931</v>
      </c>
      <c r="L558" s="53" t="s">
        <v>291</v>
      </c>
      <c r="M558" s="13">
        <v>1333</v>
      </c>
      <c r="N558" s="14">
        <f t="shared" si="156"/>
        <v>3.65205479452055</v>
      </c>
      <c r="O558" s="15">
        <v>9230</v>
      </c>
      <c r="P558" s="15">
        <f t="shared" si="161"/>
        <v>12303590</v>
      </c>
      <c r="Q558" s="16">
        <f>IFERROR(VLOOKUP(G558,SCENARIOS!$A$13:$E$18,5,0),0.025)</f>
        <v>0.025</v>
      </c>
      <c r="R558" s="70">
        <f>IFERROR(VLOOKUP(L558,INPUTS!$A$107:$B$120,2,0),0.0082)</f>
        <v>0.0079</v>
      </c>
      <c r="S558" s="70">
        <f t="shared" si="162"/>
        <v>72.917</v>
      </c>
      <c r="T558" s="15">
        <f t="shared" si="163"/>
        <v>97198.361</v>
      </c>
      <c r="U558" s="15">
        <f>T558/INPUTS!$B$7*1000</f>
        <v>121497951.25</v>
      </c>
      <c r="V558" s="15">
        <f>T558*INPUTS!$B$6</f>
        <v>307146.82076</v>
      </c>
      <c r="W558" s="54" t="s">
        <v>396</v>
      </c>
      <c r="X558" s="54" t="s">
        <v>396</v>
      </c>
      <c r="Y558" s="74">
        <f>IFERROR(VLOOKUP(E558,INPUTS!$A$44:$B$103,2,0),0)</f>
        <v>0.005</v>
      </c>
      <c r="Z558" s="15">
        <f t="shared" si="152"/>
        <v>485.991805</v>
      </c>
      <c r="AA558" s="20">
        <f>IFERROR(VLOOKUP(E558,INPUTS!$A$44:$C$103,3,0),SCENARIOS!$J$26)</f>
        <v>0.03</v>
      </c>
      <c r="AB558" s="15">
        <f t="shared" si="160"/>
        <v>3299.13071744723</v>
      </c>
      <c r="AC558" s="20">
        <f>IFERROR(VLOOKUP($E558,INPUTS!$A$44:$G$103,4,0),SCENARIOS!$K$26)</f>
        <v>0.1</v>
      </c>
      <c r="AD558" s="15">
        <f t="shared" si="160"/>
        <v>12442.2119637318</v>
      </c>
      <c r="AE558" s="20">
        <f>IFERROR(VLOOKUP($E558,INPUTS!$A$44:$G$103,5,0),SCENARIOS!$L$26)</f>
        <v>0.2</v>
      </c>
      <c r="AF558" s="15">
        <f t="shared" si="160"/>
        <v>28154.4416045843</v>
      </c>
      <c r="AG558" s="20">
        <f>IFERROR(VLOOKUP($E558,INPUTS!$A$44:$G$103,6,0),SCENARIOS!$M$26)</f>
        <v>0.3</v>
      </c>
      <c r="AH558" s="15">
        <f t="shared" si="154"/>
        <v>47781.2496911642</v>
      </c>
      <c r="AI558" s="20">
        <f>IFERROR(VLOOKUP($E558,INPUTS!$A$44:$G$103,7,0),SCENARIOS!$N$26)</f>
        <v>0.4</v>
      </c>
      <c r="AJ558" s="15">
        <f t="shared" si="155"/>
        <v>72080.1310970145</v>
      </c>
      <c r="AL558" t="str">
        <f t="shared" si="157"/>
        <v>N</v>
      </c>
      <c r="AM558" s="21">
        <f t="shared" si="158"/>
        <v>180200.327742536</v>
      </c>
      <c r="BL558"/>
    </row>
    <row r="559" s="1" customFormat="1" ht="15" customHeight="1" spans="1:64">
      <c r="A559" s="24" t="s">
        <v>1536</v>
      </c>
      <c r="B559" s="52" t="s">
        <v>409</v>
      </c>
      <c r="C559" s="52" t="s">
        <v>410</v>
      </c>
      <c r="D559" s="52" t="s">
        <v>929</v>
      </c>
      <c r="E559" s="10" t="s">
        <v>249</v>
      </c>
      <c r="F559" s="52" t="s">
        <v>930</v>
      </c>
      <c r="G559" s="52" t="s">
        <v>169</v>
      </c>
      <c r="H559" s="52" t="s">
        <v>224</v>
      </c>
      <c r="I559" s="52" t="s">
        <v>938</v>
      </c>
      <c r="J559" s="52" t="s">
        <v>165</v>
      </c>
      <c r="K559" s="52" t="s">
        <v>931</v>
      </c>
      <c r="L559" s="53" t="s">
        <v>1545</v>
      </c>
      <c r="M559" s="13">
        <v>2001</v>
      </c>
      <c r="N559" s="14">
        <f t="shared" si="156"/>
        <v>5.48219178082192</v>
      </c>
      <c r="O559" s="15">
        <v>6360</v>
      </c>
      <c r="P559" s="15">
        <f t="shared" si="161"/>
        <v>12726360</v>
      </c>
      <c r="Q559" s="16">
        <f>IFERROR(VLOOKUP(G559,SCENARIOS!$A$13:$E$18,5,0),0.025)</f>
        <v>0.025</v>
      </c>
      <c r="R559" s="70">
        <f>IFERROR(VLOOKUP(L559,INPUTS!$A$107:$B$120,2,0),0.0082)</f>
        <v>0.0082</v>
      </c>
      <c r="S559" s="70">
        <f t="shared" si="162"/>
        <v>52.152</v>
      </c>
      <c r="T559" s="15">
        <f t="shared" si="163"/>
        <v>104356.152</v>
      </c>
      <c r="U559" s="15">
        <f>T559/INPUTS!$B$7*1000</f>
        <v>130445190</v>
      </c>
      <c r="V559" s="15">
        <f>T559*INPUTS!$B$6</f>
        <v>329765.44032</v>
      </c>
      <c r="W559" s="54" t="s">
        <v>396</v>
      </c>
      <c r="X559" s="54" t="s">
        <v>396</v>
      </c>
      <c r="Y559" s="74">
        <f>IFERROR(VLOOKUP(E559,INPUTS!$A$44:$B$103,2,0),0)</f>
        <v>0.005</v>
      </c>
      <c r="Z559" s="15">
        <f t="shared" si="152"/>
        <v>521.78076</v>
      </c>
      <c r="AA559" s="20">
        <f>IFERROR(VLOOKUP(E559,INPUTS!$A$44:$C$103,3,0),SCENARIOS!$J$26)</f>
        <v>0.03</v>
      </c>
      <c r="AB559" s="15">
        <f t="shared" si="160"/>
        <v>3542.08222315387</v>
      </c>
      <c r="AC559" s="20">
        <f>IFERROR(VLOOKUP($E559,INPUTS!$A$44:$G$103,4,0),SCENARIOS!$K$26)</f>
        <v>0.1</v>
      </c>
      <c r="AD559" s="15">
        <f t="shared" si="160"/>
        <v>13358.4697267006</v>
      </c>
      <c r="AE559" s="20">
        <f>IFERROR(VLOOKUP($E559,INPUTS!$A$44:$G$103,5,0),SCENARIOS!$L$26)</f>
        <v>0.2</v>
      </c>
      <c r="AF559" s="15">
        <f t="shared" si="160"/>
        <v>30227.7647208796</v>
      </c>
      <c r="AG559" s="20">
        <f>IFERROR(VLOOKUP($E559,INPUTS!$A$44:$G$103,6,0),SCENARIOS!$M$26)</f>
        <v>0.3</v>
      </c>
      <c r="AH559" s="15">
        <f t="shared" si="154"/>
        <v>51299.911893793</v>
      </c>
      <c r="AI559" s="20">
        <f>IFERROR(VLOOKUP($E559,INPUTS!$A$44:$G$103,7,0),SCENARIOS!$N$26)</f>
        <v>0.4</v>
      </c>
      <c r="AJ559" s="15">
        <f t="shared" si="155"/>
        <v>77388.1888496038</v>
      </c>
      <c r="AL559" t="str">
        <f t="shared" si="157"/>
        <v>Y</v>
      </c>
      <c r="AM559" s="21">
        <f t="shared" si="158"/>
        <v>193470.47212401</v>
      </c>
      <c r="BL559"/>
    </row>
    <row r="560" s="1" customFormat="1" ht="15" customHeight="1" spans="1:64">
      <c r="A560" s="6" t="s">
        <v>1537</v>
      </c>
      <c r="B560" s="52" t="s">
        <v>409</v>
      </c>
      <c r="C560" s="52" t="s">
        <v>410</v>
      </c>
      <c r="D560" s="52" t="s">
        <v>929</v>
      </c>
      <c r="E560" s="10" t="s">
        <v>249</v>
      </c>
      <c r="F560" s="52" t="s">
        <v>930</v>
      </c>
      <c r="G560" s="52" t="s">
        <v>169</v>
      </c>
      <c r="H560" s="52" t="s">
        <v>200</v>
      </c>
      <c r="I560" s="52" t="s">
        <v>391</v>
      </c>
      <c r="J560" s="52" t="s">
        <v>165</v>
      </c>
      <c r="K560" s="52" t="s">
        <v>931</v>
      </c>
      <c r="L560" s="53" t="s">
        <v>1545</v>
      </c>
      <c r="M560" s="13">
        <v>1333</v>
      </c>
      <c r="N560" s="14">
        <f t="shared" si="156"/>
        <v>3.65205479452055</v>
      </c>
      <c r="O560" s="15">
        <v>7080</v>
      </c>
      <c r="P560" s="15">
        <f t="shared" si="161"/>
        <v>9437640</v>
      </c>
      <c r="Q560" s="16">
        <f>IFERROR(VLOOKUP(G560,SCENARIOS!$A$13:$E$18,5,0),0.025)</f>
        <v>0.025</v>
      </c>
      <c r="R560" s="70">
        <f>IFERROR(VLOOKUP(L560,INPUTS!$A$107:$B$120,2,0),0.0082)</f>
        <v>0.0082</v>
      </c>
      <c r="S560" s="70">
        <f t="shared" si="162"/>
        <v>58.056</v>
      </c>
      <c r="T560" s="15">
        <f t="shared" si="163"/>
        <v>77388.648</v>
      </c>
      <c r="U560" s="15">
        <f>T560/INPUTS!$B$7*1000</f>
        <v>96735810</v>
      </c>
      <c r="V560" s="15">
        <f>T560*INPUTS!$B$6</f>
        <v>244548.12768</v>
      </c>
      <c r="W560" s="54" t="s">
        <v>396</v>
      </c>
      <c r="X560" s="54" t="s">
        <v>396</v>
      </c>
      <c r="Y560" s="74">
        <f>IFERROR(VLOOKUP(E560,INPUTS!$A$44:$B$103,2,0),0)</f>
        <v>0.005</v>
      </c>
      <c r="Z560" s="15">
        <f t="shared" si="152"/>
        <v>386.94324</v>
      </c>
      <c r="AA560" s="20">
        <f>IFERROR(VLOOKUP(E560,INPUTS!$A$44:$C$103,3,0),SCENARIOS!$J$26)</f>
        <v>0.03</v>
      </c>
      <c r="AB560" s="15">
        <f t="shared" si="160"/>
        <v>2626.74455795105</v>
      </c>
      <c r="AC560" s="20">
        <f>IFERROR(VLOOKUP($E560,INPUTS!$A$44:$G$103,4,0),SCENARIOS!$K$26)</f>
        <v>0.1</v>
      </c>
      <c r="AD560" s="15">
        <f t="shared" si="160"/>
        <v>9906.40122010523</v>
      </c>
      <c r="AE560" s="20">
        <f>IFERROR(VLOOKUP($E560,INPUTS!$A$44:$G$103,5,0),SCENARIOS!$L$26)</f>
        <v>0.2</v>
      </c>
      <c r="AF560" s="15">
        <f t="shared" si="160"/>
        <v>22416.3674012335</v>
      </c>
      <c r="AG560" s="20">
        <f>IFERROR(VLOOKUP($E560,INPUTS!$A$44:$G$103,6,0),SCENARIOS!$M$26)</f>
        <v>0.3</v>
      </c>
      <c r="AH560" s="15">
        <f t="shared" si="154"/>
        <v>38043.0932713939</v>
      </c>
      <c r="AI560" s="20">
        <f>IFERROR(VLOOKUP($E560,INPUTS!$A$44:$G$103,7,0),SCENARIOS!$N$26)</f>
        <v>0.4</v>
      </c>
      <c r="AJ560" s="15">
        <f t="shared" si="155"/>
        <v>57389.6908946922</v>
      </c>
      <c r="AL560" t="str">
        <f t="shared" si="157"/>
        <v>Y</v>
      </c>
      <c r="AM560" s="21">
        <f t="shared" si="158"/>
        <v>143474.227236731</v>
      </c>
      <c r="BL560"/>
    </row>
    <row r="561" s="1" customFormat="1" ht="15" customHeight="1" spans="1:64">
      <c r="A561" s="24" t="s">
        <v>1538</v>
      </c>
      <c r="B561" s="52" t="s">
        <v>409</v>
      </c>
      <c r="C561" s="52" t="s">
        <v>410</v>
      </c>
      <c r="D561" s="52" t="s">
        <v>929</v>
      </c>
      <c r="E561" s="10" t="s">
        <v>249</v>
      </c>
      <c r="F561" s="52" t="s">
        <v>930</v>
      </c>
      <c r="G561" s="52" t="s">
        <v>169</v>
      </c>
      <c r="H561" s="52" t="s">
        <v>203</v>
      </c>
      <c r="I561" s="52" t="s">
        <v>399</v>
      </c>
      <c r="J561" s="52" t="s">
        <v>165</v>
      </c>
      <c r="K561" s="52" t="s">
        <v>931</v>
      </c>
      <c r="L561" s="53" t="s">
        <v>1545</v>
      </c>
      <c r="M561" s="13">
        <v>1333</v>
      </c>
      <c r="N561" s="14">
        <f t="shared" si="156"/>
        <v>3.65205479452055</v>
      </c>
      <c r="O561" s="15">
        <v>6640</v>
      </c>
      <c r="P561" s="15">
        <f t="shared" si="161"/>
        <v>8851120</v>
      </c>
      <c r="Q561" s="16">
        <f>IFERROR(VLOOKUP(G561,SCENARIOS!$A$13:$E$18,5,0),0.025)</f>
        <v>0.025</v>
      </c>
      <c r="R561" s="70">
        <f>IFERROR(VLOOKUP(L561,INPUTS!$A$107:$B$120,2,0),0.0082)</f>
        <v>0.0082</v>
      </c>
      <c r="S561" s="70">
        <f t="shared" si="162"/>
        <v>54.448</v>
      </c>
      <c r="T561" s="15">
        <f t="shared" si="163"/>
        <v>72579.184</v>
      </c>
      <c r="U561" s="15">
        <f>T561/INPUTS!$B$7*1000</f>
        <v>90723980</v>
      </c>
      <c r="V561" s="15">
        <f>T561*INPUTS!$B$6</f>
        <v>229350.22144</v>
      </c>
      <c r="W561" s="54" t="s">
        <v>396</v>
      </c>
      <c r="X561" s="54" t="s">
        <v>396</v>
      </c>
      <c r="Y561" s="74">
        <f>IFERROR(VLOOKUP(E561,INPUTS!$A$44:$B$103,2,0),0)</f>
        <v>0.005</v>
      </c>
      <c r="Z561" s="15">
        <f t="shared" si="152"/>
        <v>362.89592</v>
      </c>
      <c r="AA561" s="20">
        <f>IFERROR(VLOOKUP(E561,INPUTS!$A$44:$C$103,3,0),SCENARIOS!$J$26)</f>
        <v>0.03</v>
      </c>
      <c r="AB561" s="15">
        <f t="shared" si="160"/>
        <v>2463.50054587499</v>
      </c>
      <c r="AC561" s="20">
        <f>IFERROR(VLOOKUP($E561,INPUTS!$A$44:$G$103,4,0),SCENARIOS!$K$26)</f>
        <v>0.1</v>
      </c>
      <c r="AD561" s="15">
        <f t="shared" si="160"/>
        <v>9290.74916687835</v>
      </c>
      <c r="AE561" s="20">
        <f>IFERROR(VLOOKUP($E561,INPUTS!$A$44:$G$103,5,0),SCENARIOS!$L$26)</f>
        <v>0.2</v>
      </c>
      <c r="AF561" s="15">
        <f t="shared" si="160"/>
        <v>21023.2598226258</v>
      </c>
      <c r="AG561" s="20">
        <f>IFERROR(VLOOKUP($E561,INPUTS!$A$44:$G$103,6,0),SCENARIOS!$M$26)</f>
        <v>0.3</v>
      </c>
      <c r="AH561" s="15">
        <f t="shared" si="154"/>
        <v>35678.8332375785</v>
      </c>
      <c r="AI561" s="20">
        <f>IFERROR(VLOOKUP($E561,INPUTS!$A$44:$G$103,7,0),SCENARIOS!$N$26)</f>
        <v>0.4</v>
      </c>
      <c r="AJ561" s="15">
        <f t="shared" si="155"/>
        <v>53823.0999351351</v>
      </c>
      <c r="AL561" t="str">
        <f t="shared" si="157"/>
        <v>Y</v>
      </c>
      <c r="AM561" s="21">
        <f t="shared" si="158"/>
        <v>134557.749837838</v>
      </c>
      <c r="BL561"/>
    </row>
    <row r="562" s="1" customFormat="1" ht="15" customHeight="1" spans="1:64">
      <c r="A562" s="6" t="s">
        <v>1539</v>
      </c>
      <c r="B562" s="52" t="s">
        <v>409</v>
      </c>
      <c r="C562" s="52" t="s">
        <v>410</v>
      </c>
      <c r="D562" s="52" t="s">
        <v>929</v>
      </c>
      <c r="E562" s="10" t="s">
        <v>249</v>
      </c>
      <c r="F562" s="52" t="s">
        <v>930</v>
      </c>
      <c r="G562" s="52" t="s">
        <v>169</v>
      </c>
      <c r="H562" s="52" t="s">
        <v>432</v>
      </c>
      <c r="I562" s="52" t="s">
        <v>431</v>
      </c>
      <c r="J562" s="52" t="s">
        <v>173</v>
      </c>
      <c r="K562" s="52" t="s">
        <v>931</v>
      </c>
      <c r="L562" s="53" t="s">
        <v>291</v>
      </c>
      <c r="M562" s="13">
        <v>1333</v>
      </c>
      <c r="N562" s="14">
        <f t="shared" si="156"/>
        <v>3.65205479452055</v>
      </c>
      <c r="O562" s="15">
        <v>10360</v>
      </c>
      <c r="P562" s="15">
        <f t="shared" si="161"/>
        <v>13809880</v>
      </c>
      <c r="Q562" s="16">
        <f>IFERROR(VLOOKUP(G562,SCENARIOS!$A$13:$E$18,5,0),0.025)</f>
        <v>0.025</v>
      </c>
      <c r="R562" s="70">
        <f>IFERROR(VLOOKUP(L562,INPUTS!$A$107:$B$120,2,0),0.0082)</f>
        <v>0.0079</v>
      </c>
      <c r="S562" s="70">
        <f t="shared" si="162"/>
        <v>81.844</v>
      </c>
      <c r="T562" s="15">
        <f t="shared" si="163"/>
        <v>109098.052</v>
      </c>
      <c r="U562" s="15">
        <f>T562/INPUTS!$B$7*1000</f>
        <v>136372565</v>
      </c>
      <c r="V562" s="15">
        <f>T562*INPUTS!$B$6</f>
        <v>344749.84432</v>
      </c>
      <c r="W562" s="54" t="s">
        <v>521</v>
      </c>
      <c r="X562" s="54" t="s">
        <v>396</v>
      </c>
      <c r="Y562" s="74">
        <f>IFERROR(VLOOKUP(E562,INPUTS!$A$44:$B$103,2,0),0)</f>
        <v>0.005</v>
      </c>
      <c r="Z562" s="15">
        <f t="shared" si="152"/>
        <v>545.49026</v>
      </c>
      <c r="AA562" s="20">
        <f>IFERROR(VLOOKUP(E562,INPUTS!$A$44:$C$103,3,0),SCENARIOS!$J$26)</f>
        <v>0.03</v>
      </c>
      <c r="AB562" s="15">
        <f t="shared" si="160"/>
        <v>3703.03296129505</v>
      </c>
      <c r="AC562" s="20">
        <f>IFERROR(VLOOKUP($E562,INPUTS!$A$44:$G$103,4,0),SCENARIOS!$K$26)</f>
        <v>0.1</v>
      </c>
      <c r="AD562" s="15">
        <f t="shared" si="160"/>
        <v>13965.473016713</v>
      </c>
      <c r="AE562" s="20">
        <f>IFERROR(VLOOKUP($E562,INPUTS!$A$44:$G$103,5,0),SCENARIOS!$L$26)</f>
        <v>0.2</v>
      </c>
      <c r="AF562" s="15">
        <f t="shared" si="160"/>
        <v>31601.3017360231</v>
      </c>
      <c r="AG562" s="20">
        <f>IFERROR(VLOOKUP($E562,INPUTS!$A$44:$G$103,6,0),SCENARIOS!$M$26)</f>
        <v>0.3</v>
      </c>
      <c r="AH562" s="15">
        <f t="shared" si="154"/>
        <v>53630.9584832569</v>
      </c>
      <c r="AI562" s="20">
        <f>IFERROR(VLOOKUP($E562,INPUTS!$A$44:$G$103,7,0),SCENARIOS!$N$26)</f>
        <v>0.4</v>
      </c>
      <c r="AJ562" s="15">
        <f t="shared" si="155"/>
        <v>80904.6758575374</v>
      </c>
      <c r="AL562" t="str">
        <f t="shared" si="157"/>
        <v>N</v>
      </c>
      <c r="AM562" s="21">
        <f t="shared" si="158"/>
        <v>202261.689643843</v>
      </c>
      <c r="BL562"/>
    </row>
    <row r="563" s="1" customFormat="1" ht="15" customHeight="1" spans="1:64">
      <c r="A563" s="24" t="s">
        <v>1541</v>
      </c>
      <c r="B563" s="52" t="s">
        <v>409</v>
      </c>
      <c r="C563" s="52" t="s">
        <v>410</v>
      </c>
      <c r="D563" s="52" t="s">
        <v>929</v>
      </c>
      <c r="E563" s="10" t="s">
        <v>249</v>
      </c>
      <c r="F563" s="52" t="s">
        <v>930</v>
      </c>
      <c r="G563" s="52" t="s">
        <v>169</v>
      </c>
      <c r="H563" s="52" t="s">
        <v>452</v>
      </c>
      <c r="I563" s="52" t="s">
        <v>451</v>
      </c>
      <c r="J563" s="52" t="s">
        <v>181</v>
      </c>
      <c r="K563" s="52" t="s">
        <v>931</v>
      </c>
      <c r="L563" s="53" t="s">
        <v>291</v>
      </c>
      <c r="M563" s="13">
        <v>949</v>
      </c>
      <c r="N563" s="14">
        <f t="shared" si="156"/>
        <v>2.6</v>
      </c>
      <c r="O563" s="15">
        <v>9380</v>
      </c>
      <c r="P563" s="15">
        <f t="shared" si="161"/>
        <v>8901620</v>
      </c>
      <c r="Q563" s="16">
        <f>IFERROR(VLOOKUP(G563,SCENARIOS!$A$13:$E$18,5,0),0.025)</f>
        <v>0.025</v>
      </c>
      <c r="R563" s="70">
        <f>IFERROR(VLOOKUP(L563,INPUTS!$A$107:$B$120,2,0),0.0082)</f>
        <v>0.0079</v>
      </c>
      <c r="S563" s="70">
        <f t="shared" si="162"/>
        <v>74.102</v>
      </c>
      <c r="T563" s="15">
        <f t="shared" si="163"/>
        <v>70322.798</v>
      </c>
      <c r="U563" s="15">
        <f>T563/INPUTS!$B$7*1000</f>
        <v>87903497.5</v>
      </c>
      <c r="V563" s="15">
        <f>T563*INPUTS!$B$6</f>
        <v>222220.04168</v>
      </c>
      <c r="W563" s="54" t="s">
        <v>521</v>
      </c>
      <c r="X563" s="54" t="s">
        <v>396</v>
      </c>
      <c r="Y563" s="74">
        <f>IFERROR(VLOOKUP(E563,INPUTS!$A$44:$B$103,2,0),0)</f>
        <v>0.005</v>
      </c>
      <c r="Z563" s="15">
        <f t="shared" si="152"/>
        <v>351.61399</v>
      </c>
      <c r="AA563" s="20">
        <f>IFERROR(VLOOKUP(E563,INPUTS!$A$44:$C$103,3,0),SCENARIOS!$J$26)</f>
        <v>0.03</v>
      </c>
      <c r="AB563" s="15">
        <f t="shared" si="160"/>
        <v>2386.91373631945</v>
      </c>
      <c r="AC563" s="20">
        <f>IFERROR(VLOOKUP($E563,INPUTS!$A$44:$G$103,4,0),SCENARIOS!$K$26)</f>
        <v>0.1</v>
      </c>
      <c r="AD563" s="15">
        <f t="shared" si="160"/>
        <v>9001.91268244425</v>
      </c>
      <c r="AE563" s="20">
        <f>IFERROR(VLOOKUP($E563,INPUTS!$A$44:$G$103,5,0),SCENARIOS!$L$26)</f>
        <v>0.2</v>
      </c>
      <c r="AF563" s="15">
        <f t="shared" si="160"/>
        <v>20369.6758812834</v>
      </c>
      <c r="AG563" s="20">
        <f>IFERROR(VLOOKUP($E563,INPUTS!$A$44:$G$103,6,0),SCENARIOS!$M$26)</f>
        <v>0.3</v>
      </c>
      <c r="AH563" s="15">
        <f t="shared" si="154"/>
        <v>34569.6278790062</v>
      </c>
      <c r="AI563" s="20">
        <f>IFERROR(VLOOKUP($E563,INPUTS!$A$44:$G$103,7,0),SCENARIOS!$N$26)</f>
        <v>0.4</v>
      </c>
      <c r="AJ563" s="15">
        <f t="shared" si="155"/>
        <v>52149.8145318404</v>
      </c>
      <c r="AL563" t="str">
        <f t="shared" si="157"/>
        <v>N</v>
      </c>
      <c r="AM563" s="21">
        <f t="shared" si="158"/>
        <v>130374.536329601</v>
      </c>
      <c r="BL563"/>
    </row>
    <row r="564" s="1" customFormat="1" ht="15" customHeight="1" spans="1:64">
      <c r="A564" s="6" t="s">
        <v>1542</v>
      </c>
      <c r="B564" s="52" t="s">
        <v>409</v>
      </c>
      <c r="C564" s="52" t="s">
        <v>410</v>
      </c>
      <c r="D564" s="52" t="s">
        <v>929</v>
      </c>
      <c r="E564" s="10" t="s">
        <v>1562</v>
      </c>
      <c r="F564" s="52" t="s">
        <v>930</v>
      </c>
      <c r="G564" s="52" t="s">
        <v>169</v>
      </c>
      <c r="H564" s="52" t="s">
        <v>224</v>
      </c>
      <c r="I564" s="52" t="s">
        <v>938</v>
      </c>
      <c r="J564" s="52" t="s">
        <v>165</v>
      </c>
      <c r="K564" s="52" t="s">
        <v>931</v>
      </c>
      <c r="L564" s="53" t="s">
        <v>291</v>
      </c>
      <c r="M564" s="13">
        <v>1333</v>
      </c>
      <c r="N564" s="14">
        <f t="shared" si="156"/>
        <v>3.65205479452055</v>
      </c>
      <c r="O564" s="15">
        <v>7820</v>
      </c>
      <c r="P564" s="15">
        <f t="shared" si="161"/>
        <v>10424060</v>
      </c>
      <c r="Q564" s="16">
        <f>IFERROR(VLOOKUP(G564,SCENARIOS!$A$13:$E$18,5,0),0.025)</f>
        <v>0.025</v>
      </c>
      <c r="R564" s="52">
        <f>IFERROR(VLOOKUP(L564,INPUTS!$A$107:$B$120,2,0),0.0082)</f>
        <v>0.0079</v>
      </c>
      <c r="S564" s="52">
        <f t="shared" si="162"/>
        <v>61.778</v>
      </c>
      <c r="T564" s="15">
        <f t="shared" si="163"/>
        <v>82350.074</v>
      </c>
      <c r="U564" s="15">
        <f>T564/INPUTS!$B$7*1000</f>
        <v>102937592.5</v>
      </c>
      <c r="V564" s="15">
        <f>T564*INPUTS!$B$6</f>
        <v>260226.23384</v>
      </c>
      <c r="W564" s="54" t="s">
        <v>396</v>
      </c>
      <c r="X564" s="54" t="s">
        <v>396</v>
      </c>
      <c r="Y564" s="74">
        <f>IFERROR(VLOOKUP(E564,INPUTS!$A$44:$B$103,2,0),0)</f>
        <v>0</v>
      </c>
      <c r="Z564" s="15">
        <f t="shared" si="152"/>
        <v>0</v>
      </c>
      <c r="AA564" s="20">
        <f>IFERROR(VLOOKUP(E564,INPUTS!$A$44:$C$103,3,0),SCENARIOS!$J$26)</f>
        <v>0.025</v>
      </c>
      <c r="AB564" s="15">
        <f t="shared" ref="AB564:AF579" si="164">$T564*AA564*(1+$Q564)^AB$2</f>
        <v>2329.28875139377</v>
      </c>
      <c r="AC564" s="20">
        <f>IFERROR(VLOOKUP($E564,INPUTS!$A$44:$G$103,4,0),SCENARIOS!$K$26)</f>
        <v>0.1</v>
      </c>
      <c r="AD564" s="15">
        <f t="shared" si="164"/>
        <v>10541.5056940826</v>
      </c>
      <c r="AE564" s="20">
        <f>IFERROR(VLOOKUP($E564,INPUTS!$A$44:$G$103,5,0),SCENARIOS!$L$26)</f>
        <v>0.2</v>
      </c>
      <c r="AF564" s="15">
        <f t="shared" si="164"/>
        <v>23853.4922370367</v>
      </c>
      <c r="AG564" s="20">
        <f>IFERROR(VLOOKUP($E564,INPUTS!$A$44:$G$103,6,0),SCENARIOS!$M$26)</f>
        <v>0.3</v>
      </c>
      <c r="AH564" s="15">
        <f t="shared" si="154"/>
        <v>40482.0555346592</v>
      </c>
      <c r="AI564" s="20">
        <f>IFERROR(VLOOKUP($E564,INPUTS!$A$44:$G$103,7,0),SCENARIOS!$N$26)</f>
        <v>0.5</v>
      </c>
      <c r="AJ564" s="15">
        <f t="shared" si="155"/>
        <v>76336.2168443463</v>
      </c>
      <c r="AL564" t="str">
        <f t="shared" si="157"/>
        <v>N</v>
      </c>
      <c r="AM564" s="21">
        <f t="shared" si="158"/>
        <v>152672.433688693</v>
      </c>
      <c r="BL564"/>
    </row>
    <row r="565" s="1" customFormat="1" ht="15" customHeight="1" spans="1:64">
      <c r="A565" s="24" t="s">
        <v>1543</v>
      </c>
      <c r="B565" s="52" t="s">
        <v>409</v>
      </c>
      <c r="C565" s="52" t="s">
        <v>410</v>
      </c>
      <c r="D565" s="52" t="s">
        <v>929</v>
      </c>
      <c r="E565" s="10" t="s">
        <v>1562</v>
      </c>
      <c r="F565" s="52" t="s">
        <v>930</v>
      </c>
      <c r="G565" s="52" t="s">
        <v>169</v>
      </c>
      <c r="H565" s="52" t="s">
        <v>200</v>
      </c>
      <c r="I565" s="52" t="s">
        <v>391</v>
      </c>
      <c r="J565" s="52" t="s">
        <v>165</v>
      </c>
      <c r="K565" s="52" t="s">
        <v>931</v>
      </c>
      <c r="L565" s="53" t="s">
        <v>291</v>
      </c>
      <c r="M565" s="13">
        <v>949</v>
      </c>
      <c r="N565" s="14">
        <f t="shared" si="156"/>
        <v>2.6</v>
      </c>
      <c r="O565" s="15">
        <v>8600</v>
      </c>
      <c r="P565" s="15">
        <f t="shared" si="161"/>
        <v>8161400</v>
      </c>
      <c r="Q565" s="16">
        <f>IFERROR(VLOOKUP(G565,SCENARIOS!$A$13:$E$18,5,0),0.025)</f>
        <v>0.025</v>
      </c>
      <c r="R565" s="52">
        <f>IFERROR(VLOOKUP(L565,INPUTS!$A$107:$B$120,2,0),0.0082)</f>
        <v>0.0079</v>
      </c>
      <c r="S565" s="52">
        <f t="shared" si="162"/>
        <v>67.94</v>
      </c>
      <c r="T565" s="15">
        <f t="shared" si="163"/>
        <v>64475.06</v>
      </c>
      <c r="U565" s="15">
        <f>T565/INPUTS!$B$7*1000</f>
        <v>80593825</v>
      </c>
      <c r="V565" s="15">
        <f>T565*INPUTS!$B$6</f>
        <v>203741.1896</v>
      </c>
      <c r="W565" s="54" t="s">
        <v>396</v>
      </c>
      <c r="X565" s="54" t="s">
        <v>396</v>
      </c>
      <c r="Y565" s="74">
        <f>IFERROR(VLOOKUP(E565,INPUTS!$A$44:$B$103,2,0),0)</f>
        <v>0</v>
      </c>
      <c r="Z565" s="15">
        <f t="shared" si="152"/>
        <v>0</v>
      </c>
      <c r="AA565" s="20">
        <f>IFERROR(VLOOKUP(E565,INPUTS!$A$44:$C$103,3,0),SCENARIOS!$J$26)</f>
        <v>0.025</v>
      </c>
      <c r="AB565" s="15">
        <f t="shared" si="164"/>
        <v>1823.6903102654</v>
      </c>
      <c r="AC565" s="20">
        <f>IFERROR(VLOOKUP($E565,INPUTS!$A$44:$G$103,4,0),SCENARIOS!$K$26)</f>
        <v>0.1</v>
      </c>
      <c r="AD565" s="15">
        <f t="shared" si="164"/>
        <v>8253.35277921328</v>
      </c>
      <c r="AE565" s="20">
        <f>IFERROR(VLOOKUP($E565,INPUTS!$A$44:$G$103,5,0),SCENARIOS!$L$26)</f>
        <v>0.2</v>
      </c>
      <c r="AF565" s="15">
        <f t="shared" si="164"/>
        <v>18675.8222365711</v>
      </c>
      <c r="AG565" s="20">
        <f>IFERROR(VLOOKUP($E565,INPUTS!$A$44:$G$103,6,0),SCENARIOS!$M$26)</f>
        <v>0.3</v>
      </c>
      <c r="AH565" s="15">
        <f t="shared" si="154"/>
        <v>31694.9679914129</v>
      </c>
      <c r="AI565" s="20">
        <f>IFERROR(VLOOKUP($E565,INPUTS!$A$44:$G$103,7,0),SCENARIOS!$N$26)</f>
        <v>0.5</v>
      </c>
      <c r="AJ565" s="15">
        <f t="shared" si="155"/>
        <v>59766.5784879834</v>
      </c>
      <c r="AL565" t="str">
        <f t="shared" si="157"/>
        <v>N</v>
      </c>
      <c r="AM565" s="21">
        <f t="shared" si="158"/>
        <v>119533.156975967</v>
      </c>
      <c r="BL565"/>
    </row>
    <row r="566" ht="15" customHeight="1" spans="1:64">
      <c r="A566" s="6" t="s">
        <v>2316</v>
      </c>
      <c r="B566" s="52" t="s">
        <v>409</v>
      </c>
      <c r="C566" s="52" t="s">
        <v>410</v>
      </c>
      <c r="D566" s="52" t="s">
        <v>929</v>
      </c>
      <c r="E566" s="10" t="s">
        <v>1562</v>
      </c>
      <c r="F566" s="52" t="s">
        <v>930</v>
      </c>
      <c r="G566" s="52" t="s">
        <v>169</v>
      </c>
      <c r="H566" s="52" t="s">
        <v>452</v>
      </c>
      <c r="I566" s="52" t="s">
        <v>451</v>
      </c>
      <c r="J566" s="52" t="s">
        <v>181</v>
      </c>
      <c r="K566" s="52" t="s">
        <v>931</v>
      </c>
      <c r="L566" s="53" t="s">
        <v>1545</v>
      </c>
      <c r="M566" s="13">
        <v>2001</v>
      </c>
      <c r="N566" s="14">
        <f t="shared" si="156"/>
        <v>5.48219178082192</v>
      </c>
      <c r="O566" s="15">
        <v>8060</v>
      </c>
      <c r="P566" s="15">
        <f t="shared" si="161"/>
        <v>16128060</v>
      </c>
      <c r="Q566" s="16">
        <f>IFERROR(VLOOKUP(G566,SCENARIOS!$A$13:$E$18,5,0),0.025)</f>
        <v>0.025</v>
      </c>
      <c r="R566" s="52">
        <f>IFERROR(VLOOKUP(L566,INPUTS!$A$107:$B$120,2,0),0.0082)</f>
        <v>0.0082</v>
      </c>
      <c r="S566" s="52">
        <f t="shared" si="162"/>
        <v>66.092</v>
      </c>
      <c r="T566" s="15">
        <f t="shared" si="163"/>
        <v>132250.092</v>
      </c>
      <c r="U566" s="15">
        <f>T566/INPUTS!$B$7*1000</f>
        <v>165312615</v>
      </c>
      <c r="V566" s="15">
        <f>T566*INPUTS!$B$6</f>
        <v>417910.29072</v>
      </c>
      <c r="W566" s="54" t="s">
        <v>521</v>
      </c>
      <c r="X566" s="54" t="s">
        <v>396</v>
      </c>
      <c r="Y566" s="67">
        <f>IFERROR(VLOOKUP(E566,INPUTS!$A$44:$B$103,2,0),0)</f>
        <v>0</v>
      </c>
      <c r="Z566" s="15">
        <f t="shared" si="152"/>
        <v>0</v>
      </c>
      <c r="AA566" s="20">
        <f>IFERROR(VLOOKUP(E566,INPUTS!$A$44:$C$103,3,0),SCENARIOS!$J$26)</f>
        <v>0.025</v>
      </c>
      <c r="AB566" s="15">
        <f t="shared" si="164"/>
        <v>3740.72100610852</v>
      </c>
      <c r="AC566" s="20">
        <f>IFERROR(VLOOKUP($E566,INPUTS!$A$44:$G$103,4,0),SCENARIOS!$K$26)</f>
        <v>0.1</v>
      </c>
      <c r="AD566" s="15">
        <f t="shared" si="164"/>
        <v>16929.1298737746</v>
      </c>
      <c r="AE566" s="20">
        <f>IFERROR(VLOOKUP($E566,INPUTS!$A$44:$G$103,5,0),SCENARIOS!$L$26)</f>
        <v>0.2</v>
      </c>
      <c r="AF566" s="15">
        <f t="shared" si="164"/>
        <v>38307.5131525613</v>
      </c>
      <c r="AG566" s="20">
        <f>IFERROR(VLOOKUP($E566,INPUTS!$A$44:$G$103,6,0),SCENARIOS!$M$26)</f>
        <v>0.3</v>
      </c>
      <c r="AH566" s="15">
        <f t="shared" si="154"/>
        <v>65012.1524943352</v>
      </c>
      <c r="AI566" s="20">
        <f>IFERROR(VLOOKUP($E566,INPUTS!$A$44:$G$103,7,0),SCENARIOS!$N$26)</f>
        <v>0.5</v>
      </c>
      <c r="AJ566" s="15">
        <f t="shared" si="155"/>
        <v>122592.138782981</v>
      </c>
      <c r="AL566" t="str">
        <f t="shared" si="157"/>
        <v>N</v>
      </c>
      <c r="AM566" s="21">
        <f t="shared" si="158"/>
        <v>245184.277565962</v>
      </c>
    </row>
    <row r="567" ht="15" customHeight="1" spans="1:64">
      <c r="A567" s="24" t="s">
        <v>2317</v>
      </c>
      <c r="B567" s="52" t="s">
        <v>409</v>
      </c>
      <c r="C567" s="52" t="s">
        <v>410</v>
      </c>
      <c r="D567" s="52" t="s">
        <v>929</v>
      </c>
      <c r="E567" s="10" t="s">
        <v>1562</v>
      </c>
      <c r="F567" s="52" t="s">
        <v>930</v>
      </c>
      <c r="G567" s="52" t="s">
        <v>169</v>
      </c>
      <c r="H567" s="52" t="s">
        <v>702</v>
      </c>
      <c r="I567" s="52" t="s">
        <v>701</v>
      </c>
      <c r="J567" s="52" t="s">
        <v>181</v>
      </c>
      <c r="K567" s="52" t="s">
        <v>931</v>
      </c>
      <c r="L567" s="53" t="s">
        <v>1545</v>
      </c>
      <c r="M567" s="13">
        <v>1333</v>
      </c>
      <c r="N567" s="14">
        <f t="shared" si="156"/>
        <v>3.65205479452055</v>
      </c>
      <c r="O567" s="15">
        <v>8870</v>
      </c>
      <c r="P567" s="15">
        <f t="shared" si="161"/>
        <v>11823710</v>
      </c>
      <c r="Q567" s="16">
        <f>IFERROR(VLOOKUP(G567,SCENARIOS!$A$13:$E$18,5,0),0.025)</f>
        <v>0.025</v>
      </c>
      <c r="R567" s="52">
        <f>IFERROR(VLOOKUP(L567,INPUTS!$A$107:$B$120,2,0),0.0082)</f>
        <v>0.0082</v>
      </c>
      <c r="S567" s="52">
        <f t="shared" si="162"/>
        <v>72.734</v>
      </c>
      <c r="T567" s="15">
        <f t="shared" si="163"/>
        <v>96954.422</v>
      </c>
      <c r="U567" s="15">
        <f>T567/INPUTS!$B$7*1000</f>
        <v>121193027.5</v>
      </c>
      <c r="V567" s="15">
        <f>T567*INPUTS!$B$6</f>
        <v>306375.97352</v>
      </c>
      <c r="W567" s="54" t="s">
        <v>396</v>
      </c>
      <c r="X567" s="54" t="s">
        <v>396</v>
      </c>
      <c r="Y567" s="67">
        <f>IFERROR(VLOOKUP(E567,INPUTS!$A$44:$B$103,2,0),0)</f>
        <v>0</v>
      </c>
      <c r="Z567" s="15">
        <f t="shared" si="152"/>
        <v>0</v>
      </c>
      <c r="AA567" s="20">
        <f>IFERROR(VLOOKUP(E567,INPUTS!$A$44:$C$103,3,0),SCENARIOS!$J$26)</f>
        <v>0.025</v>
      </c>
      <c r="AB567" s="15">
        <f t="shared" si="164"/>
        <v>2742.37573317159</v>
      </c>
      <c r="AC567" s="20">
        <f>IFERROR(VLOOKUP($E567,INPUTS!$A$44:$G$103,4,0),SCENARIOS!$K$26)</f>
        <v>0.1</v>
      </c>
      <c r="AD567" s="15">
        <f t="shared" si="164"/>
        <v>12410.9857093691</v>
      </c>
      <c r="AE567" s="20">
        <f>IFERROR(VLOOKUP($E567,INPUTS!$A$44:$G$103,5,0),SCENARIOS!$L$26)</f>
        <v>0.2</v>
      </c>
      <c r="AF567" s="15">
        <f t="shared" si="164"/>
        <v>28083.7823232968</v>
      </c>
      <c r="AG567" s="20">
        <f>IFERROR(VLOOKUP($E567,INPUTS!$A$44:$G$103,6,0),SCENARIOS!$M$26)</f>
        <v>0.3</v>
      </c>
      <c r="AH567" s="15">
        <f t="shared" si="154"/>
        <v>47661.3329544158</v>
      </c>
      <c r="AI567" s="20">
        <f>IFERROR(VLOOKUP($E567,INPUTS!$A$44:$G$103,7,0),SCENARIOS!$N$26)</f>
        <v>0.5</v>
      </c>
      <c r="AJ567" s="15">
        <f t="shared" si="155"/>
        <v>89874.0392365678</v>
      </c>
      <c r="AL567" t="str">
        <f t="shared" si="157"/>
        <v>N</v>
      </c>
      <c r="AM567" s="21">
        <f t="shared" si="158"/>
        <v>179748.078473136</v>
      </c>
    </row>
    <row r="568" ht="15" customHeight="1" spans="1:64">
      <c r="A568" s="6" t="s">
        <v>2318</v>
      </c>
      <c r="B568" s="52" t="s">
        <v>409</v>
      </c>
      <c r="C568" s="52" t="s">
        <v>410</v>
      </c>
      <c r="D568" s="52" t="s">
        <v>929</v>
      </c>
      <c r="E568" s="10" t="s">
        <v>1562</v>
      </c>
      <c r="F568" s="52" t="s">
        <v>930</v>
      </c>
      <c r="G568" s="52" t="s">
        <v>169</v>
      </c>
      <c r="H568" s="52" t="s">
        <v>515</v>
      </c>
      <c r="I568" s="52" t="s">
        <v>514</v>
      </c>
      <c r="J568" s="52" t="s">
        <v>181</v>
      </c>
      <c r="K568" s="52" t="s">
        <v>931</v>
      </c>
      <c r="L568" s="53" t="s">
        <v>1567</v>
      </c>
      <c r="M568" s="13">
        <v>2001</v>
      </c>
      <c r="N568" s="14">
        <f t="shared" si="156"/>
        <v>5.48219178082192</v>
      </c>
      <c r="O568" s="15">
        <v>2860</v>
      </c>
      <c r="P568" s="15">
        <f t="shared" si="161"/>
        <v>5722860</v>
      </c>
      <c r="Q568" s="16">
        <f>IFERROR(VLOOKUP(G568,SCENARIOS!$A$13:$E$18,5,0),0.025)</f>
        <v>0.025</v>
      </c>
      <c r="R568" s="52">
        <f>IFERROR(VLOOKUP(L568,INPUTS!$A$107:$B$120,2,0),0.0082)</f>
        <v>0.0082</v>
      </c>
      <c r="S568" s="52">
        <f t="shared" si="162"/>
        <v>23.452</v>
      </c>
      <c r="T568" s="15">
        <f t="shared" si="163"/>
        <v>46927.452</v>
      </c>
      <c r="U568" s="15">
        <f>T568/INPUTS!$B$7*1000</f>
        <v>58659315</v>
      </c>
      <c r="V568" s="15">
        <f>T568*INPUTS!$B$6</f>
        <v>148290.74832</v>
      </c>
      <c r="W568" s="54" t="s">
        <v>396</v>
      </c>
      <c r="X568" s="54" t="s">
        <v>396</v>
      </c>
      <c r="Y568" s="67">
        <f>IFERROR(VLOOKUP(E568,INPUTS!$A$44:$B$103,2,0),0)</f>
        <v>0</v>
      </c>
      <c r="Z568" s="15">
        <f t="shared" si="152"/>
        <v>0</v>
      </c>
      <c r="AA568" s="20">
        <f>IFERROR(VLOOKUP(E568,INPUTS!$A$44:$C$103,3,0),SCENARIOS!$J$26)</f>
        <v>0.025</v>
      </c>
      <c r="AB568" s="15">
        <f t="shared" si="164"/>
        <v>1327.35261507076</v>
      </c>
      <c r="AC568" s="20">
        <f>IFERROR(VLOOKUP($E568,INPUTS!$A$44:$G$103,4,0),SCENARIOS!$K$26)</f>
        <v>0.1</v>
      </c>
      <c r="AD568" s="15">
        <f t="shared" si="164"/>
        <v>6007.11060037164</v>
      </c>
      <c r="AE568" s="20">
        <f>IFERROR(VLOOKUP($E568,INPUTS!$A$44:$G$103,5,0),SCENARIOS!$L$26)</f>
        <v>0.2</v>
      </c>
      <c r="AF568" s="15">
        <f t="shared" si="164"/>
        <v>13592.9885380056</v>
      </c>
      <c r="AG568" s="20">
        <f>IFERROR(VLOOKUP($E568,INPUTS!$A$44:$G$103,6,0),SCENARIOS!$M$26)</f>
        <v>0.3</v>
      </c>
      <c r="AH568" s="15">
        <f t="shared" si="154"/>
        <v>23068.8283044415</v>
      </c>
      <c r="AI568" s="20">
        <f>IFERROR(VLOOKUP($E568,INPUTS!$A$44:$G$103,7,0),SCENARIOS!$N$26)</f>
        <v>0.5</v>
      </c>
      <c r="AJ568" s="15">
        <f t="shared" si="155"/>
        <v>43500.4363423481</v>
      </c>
      <c r="AL568" t="str">
        <f t="shared" si="157"/>
        <v>N</v>
      </c>
      <c r="AM568" s="21">
        <f t="shared" si="158"/>
        <v>87000.8726846961</v>
      </c>
    </row>
    <row r="569" ht="15" customHeight="1" spans="1:64">
      <c r="A569" s="24" t="s">
        <v>2319</v>
      </c>
      <c r="B569" s="52" t="s">
        <v>409</v>
      </c>
      <c r="C569" s="52" t="s">
        <v>410</v>
      </c>
      <c r="D569" s="52" t="s">
        <v>929</v>
      </c>
      <c r="E569" s="10" t="s">
        <v>1562</v>
      </c>
      <c r="F569" s="52" t="s">
        <v>930</v>
      </c>
      <c r="G569" s="52" t="s">
        <v>169</v>
      </c>
      <c r="H569" s="52" t="s">
        <v>623</v>
      </c>
      <c r="I569" s="52" t="s">
        <v>622</v>
      </c>
      <c r="J569" s="52" t="s">
        <v>181</v>
      </c>
      <c r="K569" s="52" t="s">
        <v>931</v>
      </c>
      <c r="L569" s="53" t="s">
        <v>1567</v>
      </c>
      <c r="M569" s="13">
        <v>2665</v>
      </c>
      <c r="N569" s="14">
        <f t="shared" si="156"/>
        <v>7.3013698630137</v>
      </c>
      <c r="O569" s="15">
        <v>1500</v>
      </c>
      <c r="P569" s="15">
        <f t="shared" si="161"/>
        <v>3997500</v>
      </c>
      <c r="Q569" s="16">
        <f>IFERROR(VLOOKUP(G569,SCENARIOS!$A$13:$E$18,5,0),0.025)</f>
        <v>0.025</v>
      </c>
      <c r="R569" s="52">
        <f>IFERROR(VLOOKUP(L569,INPUTS!$A$107:$B$120,2,0),0.0082)</f>
        <v>0.0082</v>
      </c>
      <c r="S569" s="52">
        <f t="shared" si="162"/>
        <v>12.3</v>
      </c>
      <c r="T569" s="15">
        <f t="shared" si="163"/>
        <v>32779.5</v>
      </c>
      <c r="U569" s="15">
        <f>T569/INPUTS!$B$7*1000</f>
        <v>40974375</v>
      </c>
      <c r="V569" s="15">
        <f>T569*INPUTS!$B$6</f>
        <v>103583.22</v>
      </c>
      <c r="W569" s="54" t="s">
        <v>396</v>
      </c>
      <c r="X569" s="54" t="s">
        <v>396</v>
      </c>
      <c r="Y569" s="67">
        <f>IFERROR(VLOOKUP(E569,INPUTS!$A$44:$B$103,2,0),0)</f>
        <v>0</v>
      </c>
      <c r="Z569" s="15">
        <f t="shared" si="152"/>
        <v>0</v>
      </c>
      <c r="AA569" s="20">
        <f>IFERROR(VLOOKUP(E569,INPUTS!$A$44:$C$103,3,0),SCENARIOS!$J$26)</f>
        <v>0.025</v>
      </c>
      <c r="AB569" s="15">
        <f t="shared" si="164"/>
        <v>927.174887861206</v>
      </c>
      <c r="AC569" s="20">
        <f>IFERROR(VLOOKUP($E569,INPUTS!$A$44:$G$103,4,0),SCENARIOS!$K$26)</f>
        <v>0.1</v>
      </c>
      <c r="AD569" s="15">
        <f t="shared" si="164"/>
        <v>4196.05313164845</v>
      </c>
      <c r="AE569" s="20">
        <f>IFERROR(VLOOKUP($E569,INPUTS!$A$44:$G$103,5,0),SCENARIOS!$L$26)</f>
        <v>0.2</v>
      </c>
      <c r="AF569" s="15">
        <f t="shared" si="164"/>
        <v>9494.89794974496</v>
      </c>
      <c r="AG569" s="20">
        <f>IFERROR(VLOOKUP($E569,INPUTS!$A$44:$G$103,6,0),SCENARIOS!$M$26)</f>
        <v>0.3</v>
      </c>
      <c r="AH569" s="15">
        <f t="shared" si="154"/>
        <v>16113.9082813497</v>
      </c>
      <c r="AI569" s="20">
        <f>IFERROR(VLOOKUP($E569,INPUTS!$A$44:$G$103,7,0),SCENARIOS!$N$26)</f>
        <v>0.5</v>
      </c>
      <c r="AJ569" s="15">
        <f t="shared" si="155"/>
        <v>30385.6802854755</v>
      </c>
      <c r="AL569" t="str">
        <f t="shared" si="157"/>
        <v>N</v>
      </c>
      <c r="AM569" s="21">
        <f t="shared" si="158"/>
        <v>60771.360570951</v>
      </c>
    </row>
    <row r="570" ht="15" customHeight="1" spans="1:64">
      <c r="A570" s="6" t="s">
        <v>2320</v>
      </c>
      <c r="B570" s="52" t="s">
        <v>409</v>
      </c>
      <c r="C570" s="52" t="s">
        <v>410</v>
      </c>
      <c r="D570" s="52" t="s">
        <v>929</v>
      </c>
      <c r="E570" s="10" t="s">
        <v>1562</v>
      </c>
      <c r="F570" s="52" t="s">
        <v>930</v>
      </c>
      <c r="G570" s="52" t="s">
        <v>169</v>
      </c>
      <c r="H570" s="52" t="s">
        <v>627</v>
      </c>
      <c r="I570" s="52" t="s">
        <v>626</v>
      </c>
      <c r="J570" s="52" t="s">
        <v>181</v>
      </c>
      <c r="K570" s="52" t="s">
        <v>931</v>
      </c>
      <c r="L570" s="53" t="s">
        <v>1567</v>
      </c>
      <c r="M570" s="13">
        <v>1333</v>
      </c>
      <c r="N570" s="14">
        <f t="shared" si="156"/>
        <v>3.65205479452055</v>
      </c>
      <c r="O570" s="15">
        <v>2260</v>
      </c>
      <c r="P570" s="15">
        <f t="shared" si="161"/>
        <v>3012580</v>
      </c>
      <c r="Q570" s="16">
        <f>IFERROR(VLOOKUP(G570,SCENARIOS!$A$13:$E$18,5,0),0.025)</f>
        <v>0.025</v>
      </c>
      <c r="R570" s="52">
        <f>IFERROR(VLOOKUP(L570,INPUTS!$A$107:$B$120,2,0),0.0082)</f>
        <v>0.0082</v>
      </c>
      <c r="S570" s="52">
        <f t="shared" si="162"/>
        <v>18.532</v>
      </c>
      <c r="T570" s="15">
        <f t="shared" si="163"/>
        <v>24703.156</v>
      </c>
      <c r="U570" s="15">
        <f>T570/INPUTS!$B$7*1000</f>
        <v>30878945</v>
      </c>
      <c r="V570" s="15">
        <f>T570*INPUTS!$B$6</f>
        <v>78061.97296</v>
      </c>
      <c r="W570" s="54" t="s">
        <v>396</v>
      </c>
      <c r="X570" s="54" t="s">
        <v>396</v>
      </c>
      <c r="Y570" s="67">
        <f>IFERROR(VLOOKUP(E570,INPUTS!$A$44:$B$103,2,0),0)</f>
        <v>0</v>
      </c>
      <c r="Z570" s="15">
        <f t="shared" si="152"/>
        <v>0</v>
      </c>
      <c r="AA570" s="20">
        <f>IFERROR(VLOOKUP(E570,INPUTS!$A$44:$C$103,3,0),SCENARIOS!$J$26)</f>
        <v>0.025</v>
      </c>
      <c r="AB570" s="15">
        <f t="shared" si="164"/>
        <v>698.733839567958</v>
      </c>
      <c r="AC570" s="20">
        <f>IFERROR(VLOOKUP($E570,INPUTS!$A$44:$G$103,4,0),SCENARIOS!$K$26)</f>
        <v>0.1</v>
      </c>
      <c r="AD570" s="15">
        <f t="shared" si="164"/>
        <v>3162.21281884715</v>
      </c>
      <c r="AE570" s="20">
        <f>IFERROR(VLOOKUP($E570,INPUTS!$A$44:$G$103,5,0),SCENARIOS!$L$26)</f>
        <v>0.2</v>
      </c>
      <c r="AF570" s="15">
        <f t="shared" si="164"/>
        <v>7155.50710830336</v>
      </c>
      <c r="AG570" s="20">
        <f>IFERROR(VLOOKUP($E570,INPUTS!$A$44:$G$103,6,0),SCENARIOS!$M$26)</f>
        <v>0.3</v>
      </c>
      <c r="AH570" s="15">
        <f t="shared" si="154"/>
        <v>12143.6992645975</v>
      </c>
      <c r="AI570" s="20">
        <f>IFERROR(VLOOKUP($E570,INPUTS!$A$44:$G$103,7,0),SCENARIOS!$N$26)</f>
        <v>0.5</v>
      </c>
      <c r="AJ570" s="15">
        <f t="shared" si="155"/>
        <v>22899.1351380657</v>
      </c>
      <c r="AL570" t="str">
        <f t="shared" si="157"/>
        <v>N</v>
      </c>
      <c r="AM570" s="21">
        <f t="shared" si="158"/>
        <v>45798.2702761315</v>
      </c>
    </row>
    <row r="571" ht="15" customHeight="1" spans="1:64">
      <c r="A571" s="24" t="s">
        <v>2321</v>
      </c>
      <c r="B571" s="52" t="s">
        <v>409</v>
      </c>
      <c r="C571" s="52" t="s">
        <v>410</v>
      </c>
      <c r="D571" s="52" t="s">
        <v>929</v>
      </c>
      <c r="E571" s="10" t="s">
        <v>1562</v>
      </c>
      <c r="F571" s="52" t="s">
        <v>930</v>
      </c>
      <c r="G571" s="52" t="s">
        <v>169</v>
      </c>
      <c r="H571" s="52" t="s">
        <v>751</v>
      </c>
      <c r="I571" s="52" t="s">
        <v>750</v>
      </c>
      <c r="J571" s="52" t="s">
        <v>181</v>
      </c>
      <c r="K571" s="52" t="s">
        <v>931</v>
      </c>
      <c r="L571" s="53" t="s">
        <v>1545</v>
      </c>
      <c r="M571" s="13">
        <v>1333</v>
      </c>
      <c r="N571" s="14">
        <f t="shared" si="156"/>
        <v>3.65205479452055</v>
      </c>
      <c r="O571" s="15">
        <v>7150</v>
      </c>
      <c r="P571" s="15">
        <f t="shared" si="161"/>
        <v>9530950</v>
      </c>
      <c r="Q571" s="16">
        <f>IFERROR(VLOOKUP(G571,SCENARIOS!$A$13:$E$18,5,0),0.025)</f>
        <v>0.025</v>
      </c>
      <c r="R571" s="52">
        <f>IFERROR(VLOOKUP(L571,INPUTS!$A$107:$B$120,2,0),0.0082)</f>
        <v>0.0082</v>
      </c>
      <c r="S571" s="52">
        <f t="shared" si="162"/>
        <v>58.63</v>
      </c>
      <c r="T571" s="15">
        <f t="shared" si="163"/>
        <v>78153.79</v>
      </c>
      <c r="U571" s="15">
        <f>T571/INPUTS!$B$7*1000</f>
        <v>97692237.5</v>
      </c>
      <c r="V571" s="15">
        <f>T571*INPUTS!$B$6</f>
        <v>246965.9764</v>
      </c>
      <c r="W571" s="54" t="s">
        <v>396</v>
      </c>
      <c r="X571" s="54" t="s">
        <v>396</v>
      </c>
      <c r="Y571" s="67">
        <f>IFERROR(VLOOKUP(E571,INPUTS!$A$44:$B$103,2,0),0)</f>
        <v>0</v>
      </c>
      <c r="Z571" s="15">
        <f t="shared" si="152"/>
        <v>0</v>
      </c>
      <c r="AA571" s="20">
        <f>IFERROR(VLOOKUP(E571,INPUTS!$A$44:$C$103,3,0),SCENARIOS!$J$26)</f>
        <v>0.025</v>
      </c>
      <c r="AB571" s="15">
        <f t="shared" si="164"/>
        <v>2210.59599686323</v>
      </c>
      <c r="AC571" s="20">
        <f>IFERROR(VLOOKUP($E571,INPUTS!$A$44:$G$103,4,0),SCENARIOS!$K$26)</f>
        <v>0.1</v>
      </c>
      <c r="AD571" s="15">
        <f t="shared" si="164"/>
        <v>10004.3458649368</v>
      </c>
      <c r="AE571" s="20">
        <f>IFERROR(VLOOKUP($E571,INPUTS!$A$44:$G$103,5,0),SCENARIOS!$L$26)</f>
        <v>0.2</v>
      </c>
      <c r="AF571" s="15">
        <f t="shared" si="164"/>
        <v>22637.9981523757</v>
      </c>
      <c r="AG571" s="20">
        <f>IFERROR(VLOOKUP($E571,INPUTS!$A$44:$G$103,6,0),SCENARIOS!$M$26)</f>
        <v>0.3</v>
      </c>
      <c r="AH571" s="15">
        <f t="shared" si="154"/>
        <v>38419.2255495009</v>
      </c>
      <c r="AI571" s="20">
        <f>IFERROR(VLOOKUP($E571,INPUTS!$A$44:$G$103,7,0),SCENARIOS!$N$26)</f>
        <v>0.5</v>
      </c>
      <c r="AJ571" s="15">
        <f t="shared" si="155"/>
        <v>72446.3788660045</v>
      </c>
      <c r="AL571" t="str">
        <f t="shared" si="157"/>
        <v>N</v>
      </c>
      <c r="AM571" s="21">
        <f t="shared" si="158"/>
        <v>144892.757732009</v>
      </c>
    </row>
    <row r="572" ht="15" customHeight="1" spans="1:64">
      <c r="A572" s="6" t="s">
        <v>2322</v>
      </c>
      <c r="B572" s="52" t="s">
        <v>409</v>
      </c>
      <c r="C572" s="52" t="s">
        <v>410</v>
      </c>
      <c r="D572" s="52" t="s">
        <v>929</v>
      </c>
      <c r="E572" s="10" t="s">
        <v>1562</v>
      </c>
      <c r="F572" s="52" t="s">
        <v>930</v>
      </c>
      <c r="G572" s="52" t="s">
        <v>169</v>
      </c>
      <c r="H572" s="52" t="s">
        <v>1248</v>
      </c>
      <c r="I572" s="52" t="s">
        <v>1249</v>
      </c>
      <c r="J572" s="52" t="s">
        <v>181</v>
      </c>
      <c r="K572" s="52" t="s">
        <v>931</v>
      </c>
      <c r="L572" s="53" t="s">
        <v>1545</v>
      </c>
      <c r="M572" s="13">
        <v>1333</v>
      </c>
      <c r="N572" s="14">
        <f t="shared" si="156"/>
        <v>3.65205479452055</v>
      </c>
      <c r="O572" s="15">
        <v>5560</v>
      </c>
      <c r="P572" s="15">
        <f t="shared" si="161"/>
        <v>7411480</v>
      </c>
      <c r="Q572" s="16">
        <f>IFERROR(VLOOKUP(G572,SCENARIOS!$A$13:$E$18,5,0),0.025)</f>
        <v>0.025</v>
      </c>
      <c r="R572" s="52">
        <f>IFERROR(VLOOKUP(L572,INPUTS!$A$107:$B$120,2,0),0.0082)</f>
        <v>0.0082</v>
      </c>
      <c r="S572" s="52">
        <f t="shared" si="162"/>
        <v>45.592</v>
      </c>
      <c r="T572" s="15">
        <f t="shared" si="163"/>
        <v>60774.136</v>
      </c>
      <c r="U572" s="15">
        <f>T572/INPUTS!$B$7*1000</f>
        <v>75967670</v>
      </c>
      <c r="V572" s="15">
        <f>T572*INPUTS!$B$6</f>
        <v>192046.26976</v>
      </c>
      <c r="W572" s="54" t="s">
        <v>396</v>
      </c>
      <c r="X572" s="54" t="s">
        <v>396</v>
      </c>
      <c r="Y572" s="67">
        <f>IFERROR(VLOOKUP(E572,INPUTS!$A$44:$B$103,2,0),0)</f>
        <v>0</v>
      </c>
      <c r="Z572" s="15">
        <f t="shared" si="152"/>
        <v>0</v>
      </c>
      <c r="AA572" s="20">
        <f>IFERROR(VLOOKUP(E572,INPUTS!$A$44:$C$103,3,0),SCENARIOS!$J$26)</f>
        <v>0.025</v>
      </c>
      <c r="AB572" s="15">
        <f t="shared" si="164"/>
        <v>1719.00891504329</v>
      </c>
      <c r="AC572" s="20">
        <f>IFERROR(VLOOKUP($E572,INPUTS!$A$44:$G$103,4,0),SCENARIOS!$K$26)</f>
        <v>0.1</v>
      </c>
      <c r="AD572" s="15">
        <f t="shared" si="164"/>
        <v>7779.60321804874</v>
      </c>
      <c r="AE572" s="20">
        <f>IFERROR(VLOOKUP($E572,INPUTS!$A$44:$G$103,5,0),SCENARIOS!$L$26)</f>
        <v>0.2</v>
      </c>
      <c r="AF572" s="15">
        <f t="shared" si="164"/>
        <v>17603.8139478614</v>
      </c>
      <c r="AG572" s="20">
        <f>IFERROR(VLOOKUP($E572,INPUTS!$A$44:$G$103,6,0),SCENARIOS!$M$26)</f>
        <v>0.3</v>
      </c>
      <c r="AH572" s="15">
        <f t="shared" si="154"/>
        <v>29875.6495182133</v>
      </c>
      <c r="AI572" s="20">
        <f>IFERROR(VLOOKUP($E572,INPUTS!$A$44:$G$103,7,0),SCENARIOS!$N$26)</f>
        <v>0.5</v>
      </c>
      <c r="AJ572" s="15">
        <f t="shared" si="155"/>
        <v>56335.925383914</v>
      </c>
      <c r="AL572" t="str">
        <f t="shared" si="157"/>
        <v>N</v>
      </c>
      <c r="AM572" s="21">
        <f t="shared" si="158"/>
        <v>112671.850767828</v>
      </c>
    </row>
    <row r="573" ht="15" customHeight="1" spans="1:64">
      <c r="A573" s="24" t="s">
        <v>2323</v>
      </c>
      <c r="B573" s="52" t="s">
        <v>409</v>
      </c>
      <c r="C573" s="52" t="s">
        <v>410</v>
      </c>
      <c r="D573" s="52" t="s">
        <v>929</v>
      </c>
      <c r="E573" s="10" t="s">
        <v>252</v>
      </c>
      <c r="F573" s="52" t="s">
        <v>930</v>
      </c>
      <c r="G573" s="52" t="s">
        <v>169</v>
      </c>
      <c r="H573" s="52" t="s">
        <v>234</v>
      </c>
      <c r="I573" s="52" t="s">
        <v>424</v>
      </c>
      <c r="J573" s="52" t="s">
        <v>173</v>
      </c>
      <c r="K573" s="52" t="s">
        <v>931</v>
      </c>
      <c r="L573" s="53" t="s">
        <v>291</v>
      </c>
      <c r="M573" s="13">
        <v>2665</v>
      </c>
      <c r="N573" s="14">
        <f t="shared" si="156"/>
        <v>7.3013698630137</v>
      </c>
      <c r="O573" s="15">
        <v>8270</v>
      </c>
      <c r="P573" s="15">
        <f t="shared" si="161"/>
        <v>22039550</v>
      </c>
      <c r="Q573" s="16">
        <f>IFERROR(VLOOKUP(G573,SCENARIOS!$A$13:$E$18,5,0),0.025)</f>
        <v>0.025</v>
      </c>
      <c r="R573" s="52">
        <f>IFERROR(VLOOKUP(L573,INPUTS!$A$107:$B$120,2,0),0.0082)</f>
        <v>0.0079</v>
      </c>
      <c r="S573" s="52">
        <f t="shared" si="162"/>
        <v>65.333</v>
      </c>
      <c r="T573" s="15">
        <f t="shared" si="163"/>
        <v>174112.445</v>
      </c>
      <c r="U573" s="15">
        <f>T573/INPUTS!$B$7*1000</f>
        <v>217640556.25</v>
      </c>
      <c r="V573" s="15">
        <f>T573*INPUTS!$B$6</f>
        <v>550195.3262</v>
      </c>
      <c r="W573" s="54" t="s">
        <v>396</v>
      </c>
      <c r="X573" s="54" t="s">
        <v>396</v>
      </c>
      <c r="Y573" s="67">
        <f>IFERROR(VLOOKUP(E573,INPUTS!$A$44:$B$103,2,0),0)</f>
        <v>0.005</v>
      </c>
      <c r="Z573" s="15">
        <f t="shared" si="152"/>
        <v>870.562225</v>
      </c>
      <c r="AA573" s="20">
        <f>IFERROR(VLOOKUP(E573,INPUTS!$A$44:$C$103,3,0),SCENARIOS!$J$26)</f>
        <v>0.03</v>
      </c>
      <c r="AB573" s="15">
        <f t="shared" si="164"/>
        <v>5909.76750718402</v>
      </c>
      <c r="AC573" s="20">
        <f>IFERROR(VLOOKUP($E573,INPUTS!$A$44:$G$103,4,0),SCENARIOS!$K$26)</f>
        <v>0.1</v>
      </c>
      <c r="AD573" s="15">
        <f t="shared" si="164"/>
        <v>22287.8649796738</v>
      </c>
      <c r="AE573" s="20">
        <f>IFERROR(VLOOKUP($E573,INPUTS!$A$44:$G$103,5,0),SCENARIOS!$L$26)</f>
        <v>0.2</v>
      </c>
      <c r="AF573" s="15">
        <f t="shared" si="164"/>
        <v>50433.3469716006</v>
      </c>
      <c r="AG573" s="20">
        <f>IFERROR(VLOOKUP($E573,INPUTS!$A$44:$G$103,6,0),SCENARIOS!$M$26)</f>
        <v>0.3</v>
      </c>
      <c r="AH573" s="15">
        <f t="shared" si="154"/>
        <v>85591.0544508472</v>
      </c>
      <c r="AI573" s="20">
        <f>IFERROR(VLOOKUP($E573,INPUTS!$A$44:$G$103,7,0),SCENARIOS!$N$26)</f>
        <v>0.4</v>
      </c>
      <c r="AJ573" s="15">
        <f t="shared" si="155"/>
        <v>129117.895940876</v>
      </c>
      <c r="AL573" t="str">
        <f t="shared" si="157"/>
        <v>Y</v>
      </c>
      <c r="AM573" s="21">
        <f t="shared" si="158"/>
        <v>322794.739852191</v>
      </c>
    </row>
    <row r="574" ht="15" customHeight="1" spans="1:64">
      <c r="A574" s="6" t="s">
        <v>2324</v>
      </c>
      <c r="B574" s="52" t="s">
        <v>409</v>
      </c>
      <c r="C574" s="52" t="s">
        <v>410</v>
      </c>
      <c r="D574" s="52" t="s">
        <v>929</v>
      </c>
      <c r="E574" s="10" t="s">
        <v>252</v>
      </c>
      <c r="F574" s="52" t="s">
        <v>930</v>
      </c>
      <c r="G574" s="52" t="s">
        <v>169</v>
      </c>
      <c r="H574" s="52" t="s">
        <v>505</v>
      </c>
      <c r="I574" s="52" t="s">
        <v>504</v>
      </c>
      <c r="J574" s="52" t="s">
        <v>173</v>
      </c>
      <c r="K574" s="52" t="s">
        <v>931</v>
      </c>
      <c r="L574" s="53" t="s">
        <v>291</v>
      </c>
      <c r="M574" s="13">
        <v>2001</v>
      </c>
      <c r="N574" s="14">
        <f t="shared" si="156"/>
        <v>5.48219178082192</v>
      </c>
      <c r="O574" s="15">
        <v>9200</v>
      </c>
      <c r="P574" s="15">
        <f t="shared" si="161"/>
        <v>18409200</v>
      </c>
      <c r="Q574" s="16">
        <f>IFERROR(VLOOKUP(G574,SCENARIOS!$A$13:$E$18,5,0),0.025)</f>
        <v>0.025</v>
      </c>
      <c r="R574" s="52">
        <f>IFERROR(VLOOKUP(L574,INPUTS!$A$107:$B$120,2,0),0.0082)</f>
        <v>0.0079</v>
      </c>
      <c r="S574" s="52">
        <f t="shared" si="162"/>
        <v>72.68</v>
      </c>
      <c r="T574" s="15">
        <f t="shared" si="163"/>
        <v>145432.68</v>
      </c>
      <c r="U574" s="15">
        <f>T574/INPUTS!$B$7*1000</f>
        <v>181790850</v>
      </c>
      <c r="V574" s="15">
        <f>T574*INPUTS!$B$6</f>
        <v>459567.2688</v>
      </c>
      <c r="W574" s="54" t="s">
        <v>396</v>
      </c>
      <c r="X574" s="54" t="s">
        <v>396</v>
      </c>
      <c r="Y574" s="67">
        <f>IFERROR(VLOOKUP(E574,INPUTS!$A$44:$B$103,2,0),0)</f>
        <v>0.005</v>
      </c>
      <c r="Z574" s="15">
        <f t="shared" si="152"/>
        <v>727.1634</v>
      </c>
      <c r="AA574" s="20">
        <f>IFERROR(VLOOKUP(E574,INPUTS!$A$44:$C$103,3,0),SCENARIOS!$J$26)</f>
        <v>0.03</v>
      </c>
      <c r="AB574" s="15">
        <f t="shared" si="164"/>
        <v>4936.31185724082</v>
      </c>
      <c r="AC574" s="20">
        <f>IFERROR(VLOOKUP($E574,INPUTS!$A$44:$G$103,4,0),SCENARIOS!$K$26)</f>
        <v>0.1</v>
      </c>
      <c r="AD574" s="15">
        <f t="shared" si="164"/>
        <v>18616.6125889055</v>
      </c>
      <c r="AE574" s="20">
        <f>IFERROR(VLOOKUP($E574,INPUTS!$A$44:$G$103,5,0),SCENARIOS!$L$26)</f>
        <v>0.2</v>
      </c>
      <c r="AF574" s="15">
        <f t="shared" si="164"/>
        <v>42125.9767585813</v>
      </c>
      <c r="AG574" s="20">
        <f>IFERROR(VLOOKUP($E574,INPUTS!$A$44:$G$103,6,0),SCENARIOS!$M$26)</f>
        <v>0.3</v>
      </c>
      <c r="AH574" s="15">
        <f t="shared" si="154"/>
        <v>71492.5141210477</v>
      </c>
      <c r="AI574" s="20">
        <f>IFERROR(VLOOKUP($E574,INPUTS!$A$44:$G$103,7,0),SCENARIOS!$N$26)</f>
        <v>0.4</v>
      </c>
      <c r="AJ574" s="15">
        <f t="shared" si="155"/>
        <v>107849.62351567</v>
      </c>
      <c r="AL574" t="str">
        <f t="shared" si="157"/>
        <v>Y</v>
      </c>
      <c r="AM574" s="21">
        <f t="shared" si="158"/>
        <v>269624.058789174</v>
      </c>
    </row>
    <row r="575" ht="15" customHeight="1" spans="1:64">
      <c r="A575" s="24" t="s">
        <v>2325</v>
      </c>
      <c r="B575" s="52" t="s">
        <v>409</v>
      </c>
      <c r="C575" s="52" t="s">
        <v>410</v>
      </c>
      <c r="D575" s="52" t="s">
        <v>929</v>
      </c>
      <c r="E575" s="10" t="s">
        <v>252</v>
      </c>
      <c r="F575" s="52" t="s">
        <v>930</v>
      </c>
      <c r="G575" s="52" t="s">
        <v>169</v>
      </c>
      <c r="H575" s="52" t="s">
        <v>264</v>
      </c>
      <c r="I575" s="52" t="s">
        <v>436</v>
      </c>
      <c r="J575" s="52" t="s">
        <v>173</v>
      </c>
      <c r="K575" s="52" t="s">
        <v>931</v>
      </c>
      <c r="L575" s="53" t="s">
        <v>291</v>
      </c>
      <c r="M575" s="13">
        <v>1333</v>
      </c>
      <c r="N575" s="14">
        <f t="shared" si="156"/>
        <v>3.65205479452055</v>
      </c>
      <c r="O575" s="15">
        <v>12070</v>
      </c>
      <c r="P575" s="15">
        <f t="shared" si="161"/>
        <v>16089310</v>
      </c>
      <c r="Q575" s="16">
        <f>IFERROR(VLOOKUP(G575,SCENARIOS!$A$13:$E$18,5,0),0.025)</f>
        <v>0.025</v>
      </c>
      <c r="R575" s="52">
        <f>IFERROR(VLOOKUP(L575,INPUTS!$A$107:$B$120,2,0),0.0082)</f>
        <v>0.0079</v>
      </c>
      <c r="S575" s="52">
        <f t="shared" si="162"/>
        <v>95.353</v>
      </c>
      <c r="T575" s="15">
        <f t="shared" si="163"/>
        <v>127105.549</v>
      </c>
      <c r="U575" s="15">
        <f>T575/INPUTS!$B$7*1000</f>
        <v>158881936.25</v>
      </c>
      <c r="V575" s="15">
        <f>T575*INPUTS!$B$6</f>
        <v>401653.53484</v>
      </c>
      <c r="W575" s="54" t="s">
        <v>396</v>
      </c>
      <c r="X575" s="54" t="s">
        <v>396</v>
      </c>
      <c r="Y575" s="67">
        <f>IFERROR(VLOOKUP(E575,INPUTS!$A$44:$B$103,2,0),0)</f>
        <v>0.005</v>
      </c>
      <c r="Z575" s="15">
        <f t="shared" si="152"/>
        <v>635.527745</v>
      </c>
      <c r="AA575" s="20">
        <f>IFERROR(VLOOKUP(E575,INPUTS!$A$44:$C$103,3,0),SCENARIOS!$J$26)</f>
        <v>0.03</v>
      </c>
      <c r="AB575" s="15">
        <f t="shared" si="164"/>
        <v>4314.24786127715</v>
      </c>
      <c r="AC575" s="20">
        <f>IFERROR(VLOOKUP($E575,INPUTS!$A$44:$G$103,4,0),SCENARIOS!$K$26)</f>
        <v>0.1</v>
      </c>
      <c r="AD575" s="15">
        <f t="shared" si="164"/>
        <v>16270.5848756493</v>
      </c>
      <c r="AE575" s="20">
        <f>IFERROR(VLOOKUP($E575,INPUTS!$A$44:$G$103,5,0),SCENARIOS!$L$26)</f>
        <v>0.2</v>
      </c>
      <c r="AF575" s="15">
        <f t="shared" si="164"/>
        <v>36817.3467136872</v>
      </c>
      <c r="AG575" s="20">
        <f>IFERROR(VLOOKUP($E575,INPUTS!$A$44:$G$103,6,0),SCENARIOS!$M$26)</f>
        <v>0.3</v>
      </c>
      <c r="AH575" s="15">
        <f t="shared" si="154"/>
        <v>62483.1726730609</v>
      </c>
      <c r="AI575" s="20">
        <f>IFERROR(VLOOKUP($E575,INPUTS!$A$44:$G$103,7,0),SCENARIOS!$N$26)</f>
        <v>0.4</v>
      </c>
      <c r="AJ575" s="15">
        <f t="shared" si="155"/>
        <v>94258.6329730189</v>
      </c>
      <c r="AL575" t="str">
        <f t="shared" si="157"/>
        <v>Y</v>
      </c>
      <c r="AM575" s="21">
        <f t="shared" si="158"/>
        <v>235646.582432547</v>
      </c>
    </row>
    <row r="576" ht="15" customHeight="1" spans="1:64">
      <c r="A576" s="6" t="s">
        <v>2326</v>
      </c>
      <c r="B576" s="52" t="s">
        <v>409</v>
      </c>
      <c r="C576" s="52" t="s">
        <v>410</v>
      </c>
      <c r="D576" s="52" t="s">
        <v>929</v>
      </c>
      <c r="E576" s="10" t="s">
        <v>252</v>
      </c>
      <c r="F576" s="52" t="s">
        <v>930</v>
      </c>
      <c r="G576" s="52" t="s">
        <v>169</v>
      </c>
      <c r="H576" s="52" t="s">
        <v>242</v>
      </c>
      <c r="I576" s="52" t="s">
        <v>421</v>
      </c>
      <c r="J576" s="52" t="s">
        <v>173</v>
      </c>
      <c r="K576" s="52" t="s">
        <v>931</v>
      </c>
      <c r="L576" s="53" t="s">
        <v>291</v>
      </c>
      <c r="M576" s="13">
        <v>1333</v>
      </c>
      <c r="N576" s="14">
        <f t="shared" si="156"/>
        <v>3.65205479452055</v>
      </c>
      <c r="O576" s="15">
        <v>14130</v>
      </c>
      <c r="P576" s="15">
        <f t="shared" si="161"/>
        <v>18835290</v>
      </c>
      <c r="Q576" s="16">
        <f>IFERROR(VLOOKUP(G576,SCENARIOS!$A$13:$E$18,5,0),0.025)</f>
        <v>0.025</v>
      </c>
      <c r="R576" s="52">
        <f>IFERROR(VLOOKUP(L576,INPUTS!$A$107:$B$120,2,0),0.0082)</f>
        <v>0.0079</v>
      </c>
      <c r="S576" s="52">
        <f t="shared" si="162"/>
        <v>111.627</v>
      </c>
      <c r="T576" s="15">
        <f t="shared" si="163"/>
        <v>148798.791</v>
      </c>
      <c r="U576" s="15">
        <f>T576/INPUTS!$B$7*1000</f>
        <v>185998488.75</v>
      </c>
      <c r="V576" s="15">
        <f>T576*INPUTS!$B$6</f>
        <v>470204.17956</v>
      </c>
      <c r="W576" s="54" t="s">
        <v>396</v>
      </c>
      <c r="X576" s="54" t="s">
        <v>396</v>
      </c>
      <c r="Y576" s="67">
        <f>IFERROR(VLOOKUP(E576,INPUTS!$A$44:$B$103,2,0),0)</f>
        <v>0.005</v>
      </c>
      <c r="Z576" s="15">
        <f t="shared" si="152"/>
        <v>743.993955</v>
      </c>
      <c r="AA576" s="20">
        <f>IFERROR(VLOOKUP(E576,INPUTS!$A$44:$C$103,3,0),SCENARIOS!$J$26)</f>
        <v>0.03</v>
      </c>
      <c r="AB576" s="15">
        <f t="shared" si="164"/>
        <v>5050.56522616787</v>
      </c>
      <c r="AC576" s="20">
        <f>IFERROR(VLOOKUP($E576,INPUTS!$A$44:$G$103,4,0),SCENARIOS!$K$26)</f>
        <v>0.1</v>
      </c>
      <c r="AD576" s="15">
        <f t="shared" si="164"/>
        <v>19047.5032554204</v>
      </c>
      <c r="AE576" s="20">
        <f>IFERROR(VLOOKUP($E576,INPUTS!$A$44:$G$103,5,0),SCENARIOS!$L$26)</f>
        <v>0.2</v>
      </c>
      <c r="AF576" s="15">
        <f t="shared" si="164"/>
        <v>43101.0032364871</v>
      </c>
      <c r="AG576" s="20">
        <f>IFERROR(VLOOKUP($E576,INPUTS!$A$44:$G$103,6,0),SCENARIOS!$M$26)</f>
        <v>0.3</v>
      </c>
      <c r="AH576" s="15">
        <f t="shared" si="154"/>
        <v>73147.2435683804</v>
      </c>
      <c r="AI576" s="20">
        <f>IFERROR(VLOOKUP($E576,INPUTS!$A$44:$G$103,7,0),SCENARIOS!$N$26)</f>
        <v>0.4</v>
      </c>
      <c r="AJ576" s="15">
        <f t="shared" si="155"/>
        <v>110345.856164769</v>
      </c>
      <c r="AL576" t="str">
        <f t="shared" si="157"/>
        <v>Y</v>
      </c>
      <c r="AM576" s="21">
        <f t="shared" si="158"/>
        <v>275864.640411922</v>
      </c>
    </row>
    <row r="577" ht="15" customHeight="1" spans="1:39">
      <c r="A577" s="24" t="s">
        <v>2327</v>
      </c>
      <c r="B577" s="52" t="s">
        <v>409</v>
      </c>
      <c r="C577" s="52" t="s">
        <v>410</v>
      </c>
      <c r="D577" s="52" t="s">
        <v>929</v>
      </c>
      <c r="E577" s="10" t="s">
        <v>252</v>
      </c>
      <c r="F577" s="52" t="s">
        <v>930</v>
      </c>
      <c r="G577" s="52" t="s">
        <v>169</v>
      </c>
      <c r="H577" s="52" t="s">
        <v>224</v>
      </c>
      <c r="I577" s="52" t="s">
        <v>938</v>
      </c>
      <c r="J577" s="52" t="s">
        <v>165</v>
      </c>
      <c r="K577" s="52" t="s">
        <v>931</v>
      </c>
      <c r="L577" s="53" t="s">
        <v>291</v>
      </c>
      <c r="M577" s="13">
        <v>1333</v>
      </c>
      <c r="N577" s="14">
        <f t="shared" si="156"/>
        <v>3.65205479452055</v>
      </c>
      <c r="O577" s="15">
        <v>8630</v>
      </c>
      <c r="P577" s="15">
        <f t="shared" si="161"/>
        <v>11503790</v>
      </c>
      <c r="Q577" s="16">
        <f>IFERROR(VLOOKUP(G577,SCENARIOS!$A$13:$E$18,5,0),0.025)</f>
        <v>0.025</v>
      </c>
      <c r="R577" s="52">
        <f>IFERROR(VLOOKUP(L577,INPUTS!$A$107:$B$120,2,0),0.0082)</f>
        <v>0.0079</v>
      </c>
      <c r="S577" s="52">
        <f t="shared" si="162"/>
        <v>68.177</v>
      </c>
      <c r="T577" s="15">
        <f t="shared" si="163"/>
        <v>90879.941</v>
      </c>
      <c r="U577" s="15">
        <f>T577/INPUTS!$B$7*1000</f>
        <v>113599926.25</v>
      </c>
      <c r="V577" s="15">
        <f>T577*INPUTS!$B$6</f>
        <v>287180.61356</v>
      </c>
      <c r="W577" s="54" t="s">
        <v>396</v>
      </c>
      <c r="X577" s="54" t="s">
        <v>396</v>
      </c>
      <c r="Y577" s="67">
        <f>IFERROR(VLOOKUP(E577,INPUTS!$A$44:$B$103,2,0),0)</f>
        <v>0.005</v>
      </c>
      <c r="Z577" s="15">
        <f t="shared" si="152"/>
        <v>454.399705</v>
      </c>
      <c r="AA577" s="20">
        <f>IFERROR(VLOOKUP(E577,INPUTS!$A$44:$C$103,3,0),SCENARIOS!$J$26)</f>
        <v>0.03</v>
      </c>
      <c r="AB577" s="15">
        <f t="shared" si="164"/>
        <v>3084.66934903246</v>
      </c>
      <c r="AC577" s="20">
        <f>IFERROR(VLOOKUP($E577,INPUTS!$A$44:$G$103,4,0),SCENARIOS!$K$26)</f>
        <v>0.1</v>
      </c>
      <c r="AD577" s="15">
        <f t="shared" si="164"/>
        <v>11633.4007851577</v>
      </c>
      <c r="AE577" s="20">
        <f>IFERROR(VLOOKUP($E577,INPUTS!$A$44:$G$103,5,0),SCENARIOS!$L$26)</f>
        <v>0.2</v>
      </c>
      <c r="AF577" s="15">
        <f t="shared" si="164"/>
        <v>26324.2503843513</v>
      </c>
      <c r="AG577" s="20">
        <f>IFERROR(VLOOKUP($E577,INPUTS!$A$44:$G$103,6,0),SCENARIOS!$M$26)</f>
        <v>0.3</v>
      </c>
      <c r="AH577" s="15">
        <f t="shared" si="154"/>
        <v>44675.2096245663</v>
      </c>
      <c r="AI577" s="20">
        <f>IFERROR(VLOOKUP($E577,INPUTS!$A$44:$G$103,7,0),SCENARIOS!$N$26)</f>
        <v>0.4</v>
      </c>
      <c r="AJ577" s="15">
        <f t="shared" si="155"/>
        <v>67394.5321091262</v>
      </c>
      <c r="AL577" t="str">
        <f t="shared" si="157"/>
        <v>Y</v>
      </c>
      <c r="AM577" s="21">
        <f t="shared" si="158"/>
        <v>168486.330272816</v>
      </c>
    </row>
    <row r="578" ht="15" customHeight="1" spans="1:39">
      <c r="A578" s="6" t="s">
        <v>2328</v>
      </c>
      <c r="B578" s="52" t="s">
        <v>409</v>
      </c>
      <c r="C578" s="52" t="s">
        <v>410</v>
      </c>
      <c r="D578" s="52" t="s">
        <v>929</v>
      </c>
      <c r="E578" s="10" t="s">
        <v>252</v>
      </c>
      <c r="F578" s="52" t="s">
        <v>930</v>
      </c>
      <c r="G578" s="52" t="s">
        <v>169</v>
      </c>
      <c r="H578" s="52" t="s">
        <v>200</v>
      </c>
      <c r="I578" s="52" t="s">
        <v>391</v>
      </c>
      <c r="J578" s="52" t="s">
        <v>165</v>
      </c>
      <c r="K578" s="52" t="s">
        <v>931</v>
      </c>
      <c r="L578" s="53" t="s">
        <v>291</v>
      </c>
      <c r="M578" s="13">
        <v>1333</v>
      </c>
      <c r="N578" s="14">
        <f t="shared" si="156"/>
        <v>3.65205479452055</v>
      </c>
      <c r="O578" s="15">
        <v>9390</v>
      </c>
      <c r="P578" s="15">
        <f t="shared" si="161"/>
        <v>12516870</v>
      </c>
      <c r="Q578" s="16">
        <f>IFERROR(VLOOKUP(G578,SCENARIOS!$A$13:$E$18,5,0),0.025)</f>
        <v>0.025</v>
      </c>
      <c r="R578" s="52">
        <f>IFERROR(VLOOKUP(L578,INPUTS!$A$107:$B$120,2,0),0.0082)</f>
        <v>0.0079</v>
      </c>
      <c r="S578" s="52">
        <f t="shared" si="162"/>
        <v>74.181</v>
      </c>
      <c r="T578" s="15">
        <f t="shared" si="163"/>
        <v>98883.273</v>
      </c>
      <c r="U578" s="15">
        <f>T578/INPUTS!$B$7*1000</f>
        <v>123604091.25</v>
      </c>
      <c r="V578" s="15">
        <f>T578*INPUTS!$B$6</f>
        <v>312471.14268</v>
      </c>
      <c r="W578" s="54" t="s">
        <v>396</v>
      </c>
      <c r="X578" s="54" t="s">
        <v>396</v>
      </c>
      <c r="Y578" s="67">
        <f>IFERROR(VLOOKUP(E578,INPUTS!$A$44:$B$103,2,0),0)</f>
        <v>0.005</v>
      </c>
      <c r="Z578" s="15">
        <f t="shared" si="152"/>
        <v>494.416365</v>
      </c>
      <c r="AA578" s="20">
        <f>IFERROR(VLOOKUP(E578,INPUTS!$A$44:$C$103,3,0),SCENARIOS!$J$26)</f>
        <v>0.03</v>
      </c>
      <c r="AB578" s="15">
        <f t="shared" si="164"/>
        <v>3356.32041569117</v>
      </c>
      <c r="AC578" s="20">
        <f>IFERROR(VLOOKUP($E578,INPUTS!$A$44:$G$103,4,0),SCENARIOS!$K$26)</f>
        <v>0.1</v>
      </c>
      <c r="AD578" s="15">
        <f t="shared" si="164"/>
        <v>12657.8949446849</v>
      </c>
      <c r="AE578" s="20">
        <f>IFERROR(VLOOKUP($E578,INPUTS!$A$44:$G$103,5,0),SCENARIOS!$L$26)</f>
        <v>0.2</v>
      </c>
      <c r="AF578" s="15">
        <f t="shared" si="164"/>
        <v>28642.4925966464</v>
      </c>
      <c r="AG578" s="20">
        <f>IFERROR(VLOOKUP($E578,INPUTS!$A$44:$G$103,6,0),SCENARIOS!$M$26)</f>
        <v>0.3</v>
      </c>
      <c r="AH578" s="15">
        <f t="shared" si="154"/>
        <v>48609.527042257</v>
      </c>
      <c r="AI578" s="20">
        <f>IFERROR(VLOOKUP($E578,INPUTS!$A$44:$G$103,7,0),SCENARIOS!$N$26)</f>
        <v>0.4</v>
      </c>
      <c r="AJ578" s="15">
        <f t="shared" si="155"/>
        <v>73329.6241604513</v>
      </c>
      <c r="AL578" t="str">
        <f t="shared" si="157"/>
        <v>Y</v>
      </c>
      <c r="AM578" s="21">
        <f t="shared" si="158"/>
        <v>183324.060401128</v>
      </c>
    </row>
    <row r="579" ht="15" customHeight="1" spans="1:39">
      <c r="A579" s="24" t="s">
        <v>2329</v>
      </c>
      <c r="B579" s="52" t="s">
        <v>409</v>
      </c>
      <c r="C579" s="52" t="s">
        <v>410</v>
      </c>
      <c r="D579" s="52" t="s">
        <v>929</v>
      </c>
      <c r="E579" s="10" t="s">
        <v>252</v>
      </c>
      <c r="F579" s="52" t="s">
        <v>930</v>
      </c>
      <c r="G579" s="52" t="s">
        <v>169</v>
      </c>
      <c r="H579" s="52" t="s">
        <v>203</v>
      </c>
      <c r="I579" s="52" t="s">
        <v>399</v>
      </c>
      <c r="J579" s="52" t="s">
        <v>165</v>
      </c>
      <c r="K579" s="52" t="s">
        <v>931</v>
      </c>
      <c r="L579" s="53" t="s">
        <v>291</v>
      </c>
      <c r="M579" s="13">
        <v>949</v>
      </c>
      <c r="N579" s="14">
        <f t="shared" si="156"/>
        <v>2.6</v>
      </c>
      <c r="O579" s="15">
        <v>9090</v>
      </c>
      <c r="P579" s="15">
        <f t="shared" si="161"/>
        <v>8626410</v>
      </c>
      <c r="Q579" s="16">
        <f>IFERROR(VLOOKUP(G579,SCENARIOS!$A$13:$E$18,5,0),0.025)</f>
        <v>0.025</v>
      </c>
      <c r="R579" s="52">
        <f>IFERROR(VLOOKUP(L579,INPUTS!$A$107:$B$120,2,0),0.0082)</f>
        <v>0.0079</v>
      </c>
      <c r="S579" s="52">
        <f t="shared" si="162"/>
        <v>71.811</v>
      </c>
      <c r="T579" s="15">
        <f t="shared" si="163"/>
        <v>68148.639</v>
      </c>
      <c r="U579" s="15">
        <f>T579/INPUTS!$B$7*1000</f>
        <v>85185798.75</v>
      </c>
      <c r="V579" s="15">
        <f>T579*INPUTS!$B$6</f>
        <v>215349.69924</v>
      </c>
      <c r="W579" s="54" t="s">
        <v>396</v>
      </c>
      <c r="X579" s="54" t="s">
        <v>396</v>
      </c>
      <c r="Y579" s="67">
        <f>IFERROR(VLOOKUP(E579,INPUTS!$A$44:$B$103,2,0),0)</f>
        <v>0.005</v>
      </c>
      <c r="Z579" s="15">
        <f t="shared" si="152"/>
        <v>340.743195</v>
      </c>
      <c r="AA579" s="20">
        <f>IFERROR(VLOOKUP(E579,INPUTS!$A$44:$C$103,3,0),SCENARIOS!$J$26)</f>
        <v>0.03</v>
      </c>
      <c r="AB579" s="15">
        <f t="shared" si="164"/>
        <v>2313.11789585755</v>
      </c>
      <c r="AC579" s="20">
        <f>IFERROR(VLOOKUP($E579,INPUTS!$A$44:$G$103,4,0),SCENARIOS!$K$26)</f>
        <v>0.1</v>
      </c>
      <c r="AD579" s="15">
        <f t="shared" si="164"/>
        <v>8723.60194919171</v>
      </c>
      <c r="AE579" s="20">
        <f>IFERROR(VLOOKUP($E579,INPUTS!$A$44:$G$103,5,0),SCENARIOS!$L$26)</f>
        <v>0.2</v>
      </c>
      <c r="AF579" s="15">
        <f t="shared" si="164"/>
        <v>19739.9097826083</v>
      </c>
      <c r="AG579" s="20">
        <f>IFERROR(VLOOKUP($E579,INPUTS!$A$44:$G$103,6,0),SCENARIOS!$M$26)</f>
        <v>0.3</v>
      </c>
      <c r="AH579" s="15">
        <f t="shared" si="154"/>
        <v>33500.8440746446</v>
      </c>
      <c r="AI579" s="20">
        <f>IFERROR(VLOOKUP($E579,INPUTS!$A$44:$G$103,7,0),SCENARIOS!$N$26)</f>
        <v>0.4</v>
      </c>
      <c r="AJ579" s="15">
        <f t="shared" si="155"/>
        <v>50537.5068330948</v>
      </c>
      <c r="AL579" t="str">
        <f t="shared" si="157"/>
        <v>Y</v>
      </c>
      <c r="AM579" s="21">
        <f t="shared" si="158"/>
        <v>126343.767082737</v>
      </c>
    </row>
    <row r="580" ht="15" customHeight="1" spans="1:39">
      <c r="A580" s="6" t="s">
        <v>2330</v>
      </c>
      <c r="B580" s="52" t="s">
        <v>409</v>
      </c>
      <c r="C580" s="52" t="s">
        <v>410</v>
      </c>
      <c r="D580" s="52" t="s">
        <v>929</v>
      </c>
      <c r="E580" s="10" t="s">
        <v>252</v>
      </c>
      <c r="F580" s="52" t="s">
        <v>930</v>
      </c>
      <c r="G580" s="52" t="s">
        <v>169</v>
      </c>
      <c r="H580" s="52" t="s">
        <v>623</v>
      </c>
      <c r="I580" s="52" t="s">
        <v>622</v>
      </c>
      <c r="J580" s="52" t="s">
        <v>181</v>
      </c>
      <c r="K580" s="52" t="s">
        <v>931</v>
      </c>
      <c r="L580" s="53" t="s">
        <v>1567</v>
      </c>
      <c r="M580" s="13">
        <v>2665</v>
      </c>
      <c r="N580" s="14">
        <f t="shared" si="156"/>
        <v>7.3013698630137</v>
      </c>
      <c r="O580" s="15">
        <v>3130</v>
      </c>
      <c r="P580" s="15">
        <f t="shared" si="161"/>
        <v>8341450</v>
      </c>
      <c r="Q580" s="16">
        <f>IFERROR(VLOOKUP(G580,SCENARIOS!$A$13:$E$18,5,0),0.025)</f>
        <v>0.025</v>
      </c>
      <c r="R580" s="52">
        <f>IFERROR(VLOOKUP(L580,INPUTS!$A$107:$B$120,2,0),0.0082)</f>
        <v>0.0082</v>
      </c>
      <c r="S580" s="52">
        <f t="shared" si="162"/>
        <v>25.666</v>
      </c>
      <c r="T580" s="15">
        <f t="shared" si="163"/>
        <v>68399.89</v>
      </c>
      <c r="U580" s="15">
        <f>T580/INPUTS!$B$7*1000</f>
        <v>85499862.5</v>
      </c>
      <c r="V580" s="15">
        <f>T580*INPUTS!$B$6</f>
        <v>216143.6524</v>
      </c>
      <c r="W580" s="54" t="s">
        <v>396</v>
      </c>
      <c r="X580" s="54" t="s">
        <v>396</v>
      </c>
      <c r="Y580" s="67">
        <f>IFERROR(VLOOKUP(E580,INPUTS!$A$44:$B$103,2,0),0)</f>
        <v>0.005</v>
      </c>
      <c r="Z580" s="15">
        <f t="shared" ref="Z580:Z643" si="165">T580*Y580</f>
        <v>341.99945</v>
      </c>
      <c r="AA580" s="20">
        <f>IFERROR(VLOOKUP(E580,INPUTS!$A$44:$C$103,3,0),SCENARIOS!$J$26)</f>
        <v>0.03</v>
      </c>
      <c r="AB580" s="15">
        <f t="shared" ref="AB580:AF595" si="166">$T580*AA580*(1+$Q580)^AB$2</f>
        <v>2321.64591920446</v>
      </c>
      <c r="AC580" s="20">
        <f>IFERROR(VLOOKUP($E580,INPUTS!$A$44:$G$103,4,0),SCENARIOS!$K$26)</f>
        <v>0.1</v>
      </c>
      <c r="AD580" s="15">
        <f t="shared" si="166"/>
        <v>8755.7642013731</v>
      </c>
      <c r="AE580" s="20">
        <f>IFERROR(VLOOKUP($E580,INPUTS!$A$44:$G$103,5,0),SCENARIOS!$L$26)</f>
        <v>0.2</v>
      </c>
      <c r="AF580" s="15">
        <f t="shared" si="166"/>
        <v>19812.6870551345</v>
      </c>
      <c r="AG580" s="20">
        <f>IFERROR(VLOOKUP($E580,INPUTS!$A$44:$G$103,6,0),SCENARIOS!$M$26)</f>
        <v>0.3</v>
      </c>
      <c r="AH580" s="15">
        <f t="shared" ref="AH580:AH643" si="167">$T580*AG580*(1+$Q580)^AH$2</f>
        <v>33624.3552804164</v>
      </c>
      <c r="AI580" s="20">
        <f>IFERROR(VLOOKUP($E580,INPUTS!$A$44:$G$103,7,0),SCENARIOS!$N$26)</f>
        <v>0.4</v>
      </c>
      <c r="AJ580" s="15">
        <f t="shared" ref="AJ580:AJ643" si="168">$T580*AI580*(1+$Q580)^AJ$2</f>
        <v>50723.8289565538</v>
      </c>
      <c r="AL580" t="str">
        <f t="shared" si="157"/>
        <v>N</v>
      </c>
      <c r="AM580" s="21">
        <f t="shared" si="158"/>
        <v>126809.572391384</v>
      </c>
    </row>
    <row r="581" ht="15" customHeight="1" spans="1:39">
      <c r="A581" s="24" t="s">
        <v>2331</v>
      </c>
      <c r="B581" s="52" t="s">
        <v>409</v>
      </c>
      <c r="C581" s="52" t="s">
        <v>410</v>
      </c>
      <c r="D581" s="52" t="s">
        <v>929</v>
      </c>
      <c r="E581" s="10" t="s">
        <v>248</v>
      </c>
      <c r="F581" s="52" t="s">
        <v>930</v>
      </c>
      <c r="G581" s="52" t="s">
        <v>169</v>
      </c>
      <c r="H581" s="52" t="s">
        <v>234</v>
      </c>
      <c r="I581" s="52" t="s">
        <v>424</v>
      </c>
      <c r="J581" s="52" t="s">
        <v>173</v>
      </c>
      <c r="K581" s="52" t="s">
        <v>931</v>
      </c>
      <c r="L581" s="53" t="s">
        <v>1581</v>
      </c>
      <c r="M581" s="13">
        <v>2665</v>
      </c>
      <c r="N581" s="14">
        <f t="shared" ref="N581:N644" si="169">M581/365</f>
        <v>7.3013698630137</v>
      </c>
      <c r="O581" s="15">
        <v>8740</v>
      </c>
      <c r="P581" s="15">
        <f t="shared" si="161"/>
        <v>23292100</v>
      </c>
      <c r="Q581" s="16">
        <f>IFERROR(VLOOKUP(G581,SCENARIOS!$A$13:$E$18,5,0),0.025)</f>
        <v>0.025</v>
      </c>
      <c r="R581" s="52">
        <f>IFERROR(VLOOKUP(L581,INPUTS!$A$107:$B$120,2,0),0.0082)</f>
        <v>0.0082</v>
      </c>
      <c r="S581" s="52">
        <f t="shared" si="162"/>
        <v>71.668</v>
      </c>
      <c r="T581" s="15">
        <f t="shared" si="163"/>
        <v>190995.22</v>
      </c>
      <c r="U581" s="15">
        <f>T581/INPUTS!$B$7*1000</f>
        <v>238744025</v>
      </c>
      <c r="V581" s="15">
        <f>T581*INPUTS!$B$6</f>
        <v>603544.8952</v>
      </c>
      <c r="W581" s="54" t="s">
        <v>396</v>
      </c>
      <c r="X581" s="54" t="s">
        <v>396</v>
      </c>
      <c r="Y581" s="67">
        <f>IFERROR(VLOOKUP(E581,INPUTS!$A$44:$B$103,2,0),0)</f>
        <v>0.005</v>
      </c>
      <c r="Z581" s="15">
        <f t="shared" si="165"/>
        <v>954.9761</v>
      </c>
      <c r="AA581" s="20">
        <f>IFERROR(VLOOKUP(E581,INPUTS!$A$44:$C$103,3,0),SCENARIOS!$J$26)</f>
        <v>0.03</v>
      </c>
      <c r="AB581" s="15">
        <f t="shared" si="166"/>
        <v>6482.80681592555</v>
      </c>
      <c r="AC581" s="20">
        <f>IFERROR(VLOOKUP($E581,INPUTS!$A$44:$G$103,4,0),SCENARIOS!$K$26)</f>
        <v>0.1</v>
      </c>
      <c r="AD581" s="15">
        <f t="shared" si="166"/>
        <v>24449.0029137383</v>
      </c>
      <c r="AE581" s="20">
        <f>IFERROR(VLOOKUP($E581,INPUTS!$A$44:$G$103,5,0),SCENARIOS!$L$26)</f>
        <v>0.2</v>
      </c>
      <c r="AF581" s="15">
        <f t="shared" si="166"/>
        <v>55323.6053871807</v>
      </c>
      <c r="AG581" s="20">
        <f>IFERROR(VLOOKUP($E581,INPUTS!$A$44:$G$103,6,0),SCENARIOS!$M$26)</f>
        <v>0.3</v>
      </c>
      <c r="AH581" s="15">
        <f t="shared" si="167"/>
        <v>93890.3722526643</v>
      </c>
      <c r="AI581" s="20">
        <f>IFERROR(VLOOKUP($E581,INPUTS!$A$44:$G$103,7,0),SCENARIOS!$N$26)</f>
        <v>0.4</v>
      </c>
      <c r="AJ581" s="15">
        <f t="shared" si="168"/>
        <v>141637.784370697</v>
      </c>
      <c r="AL581" t="str">
        <f t="shared" ref="AL581:AL644" si="170">IF(H581="MULTI","MULTI",IF(COUNTIFS($E$4:$E$1277,H581,$H$4:$H$1277,E581)&gt;0,"Y","N"))</f>
        <v>Y</v>
      </c>
      <c r="AM581" s="21">
        <f t="shared" ref="AM581:AM644" si="171">T581*((1+Q581)^25)</f>
        <v>354094.460926741</v>
      </c>
    </row>
    <row r="582" ht="15" customHeight="1" spans="1:39">
      <c r="A582" s="6" t="s">
        <v>2332</v>
      </c>
      <c r="B582" s="52" t="s">
        <v>409</v>
      </c>
      <c r="C582" s="52" t="s">
        <v>410</v>
      </c>
      <c r="D582" s="52" t="s">
        <v>929</v>
      </c>
      <c r="E582" s="10" t="s">
        <v>248</v>
      </c>
      <c r="F582" s="52" t="s">
        <v>930</v>
      </c>
      <c r="G582" s="52" t="s">
        <v>169</v>
      </c>
      <c r="H582" s="52" t="s">
        <v>264</v>
      </c>
      <c r="I582" s="52" t="s">
        <v>436</v>
      </c>
      <c r="J582" s="52" t="s">
        <v>173</v>
      </c>
      <c r="K582" s="52" t="s">
        <v>931</v>
      </c>
      <c r="L582" s="53" t="s">
        <v>291</v>
      </c>
      <c r="M582" s="13">
        <v>1333</v>
      </c>
      <c r="N582" s="14">
        <f t="shared" si="169"/>
        <v>3.65205479452055</v>
      </c>
      <c r="O582" s="15">
        <v>12080</v>
      </c>
      <c r="P582" s="15">
        <f t="shared" si="161"/>
        <v>16102640</v>
      </c>
      <c r="Q582" s="16">
        <f>IFERROR(VLOOKUP(G582,SCENARIOS!$A$13:$E$18,5,0),0.025)</f>
        <v>0.025</v>
      </c>
      <c r="R582" s="52">
        <f>IFERROR(VLOOKUP(L582,INPUTS!$A$107:$B$120,2,0),0.0082)</f>
        <v>0.0079</v>
      </c>
      <c r="S582" s="52">
        <f t="shared" si="162"/>
        <v>95.432</v>
      </c>
      <c r="T582" s="15">
        <f t="shared" si="163"/>
        <v>127210.856</v>
      </c>
      <c r="U582" s="15">
        <f>T582/INPUTS!$B$7*1000</f>
        <v>159013570</v>
      </c>
      <c r="V582" s="15">
        <f>T582*INPUTS!$B$6</f>
        <v>401986.30496</v>
      </c>
      <c r="W582" s="54" t="s">
        <v>396</v>
      </c>
      <c r="X582" s="54" t="s">
        <v>396</v>
      </c>
      <c r="Y582" s="67">
        <f>IFERROR(VLOOKUP(E582,INPUTS!$A$44:$B$103,2,0),0)</f>
        <v>0.005</v>
      </c>
      <c r="Z582" s="15">
        <f t="shared" si="165"/>
        <v>636.05428</v>
      </c>
      <c r="AA582" s="20">
        <f>IFERROR(VLOOKUP(E582,INPUTS!$A$44:$C$103,3,0),SCENARIOS!$J$26)</f>
        <v>0.03</v>
      </c>
      <c r="AB582" s="15">
        <f t="shared" si="166"/>
        <v>4317.8222174174</v>
      </c>
      <c r="AC582" s="20">
        <f>IFERROR(VLOOKUP($E582,INPUTS!$A$44:$G$103,4,0),SCENARIOS!$K$26)</f>
        <v>0.1</v>
      </c>
      <c r="AD582" s="15">
        <f t="shared" si="166"/>
        <v>16284.0650619588</v>
      </c>
      <c r="AE582" s="20">
        <f>IFERROR(VLOOKUP($E582,INPUTS!$A$44:$G$103,5,0),SCENARIOS!$L$26)</f>
        <v>0.2</v>
      </c>
      <c r="AF582" s="15">
        <f t="shared" si="166"/>
        <v>36847.849900691</v>
      </c>
      <c r="AG582" s="20">
        <f>IFERROR(VLOOKUP($E582,INPUTS!$A$44:$G$103,6,0),SCENARIOS!$M$26)</f>
        <v>0.3</v>
      </c>
      <c r="AH582" s="15">
        <f t="shared" si="167"/>
        <v>62534.9400075043</v>
      </c>
      <c r="AI582" s="20">
        <f>IFERROR(VLOOKUP($E582,INPUTS!$A$44:$G$103,7,0),SCENARIOS!$N$26)</f>
        <v>0.4</v>
      </c>
      <c r="AJ582" s="15">
        <f t="shared" si="168"/>
        <v>94336.7262894837</v>
      </c>
      <c r="AL582" t="str">
        <f t="shared" si="170"/>
        <v>Y</v>
      </c>
      <c r="AM582" s="21">
        <f t="shared" si="171"/>
        <v>235841.815723709</v>
      </c>
    </row>
    <row r="583" ht="15" customHeight="1" spans="1:39">
      <c r="A583" s="24" t="s">
        <v>2333</v>
      </c>
      <c r="B583" s="52" t="s">
        <v>409</v>
      </c>
      <c r="C583" s="52" t="s">
        <v>410</v>
      </c>
      <c r="D583" s="52" t="s">
        <v>929</v>
      </c>
      <c r="E583" s="10" t="s">
        <v>248</v>
      </c>
      <c r="F583" s="52" t="s">
        <v>930</v>
      </c>
      <c r="G583" s="52" t="s">
        <v>169</v>
      </c>
      <c r="H583" s="52" t="s">
        <v>505</v>
      </c>
      <c r="I583" s="52" t="s">
        <v>504</v>
      </c>
      <c r="J583" s="52" t="s">
        <v>173</v>
      </c>
      <c r="K583" s="52" t="s">
        <v>931</v>
      </c>
      <c r="L583" s="53" t="s">
        <v>291</v>
      </c>
      <c r="M583" s="13">
        <v>1333</v>
      </c>
      <c r="N583" s="14">
        <f t="shared" si="169"/>
        <v>3.65205479452055</v>
      </c>
      <c r="O583" s="15">
        <v>9620</v>
      </c>
      <c r="P583" s="15">
        <f t="shared" si="161"/>
        <v>12823460</v>
      </c>
      <c r="Q583" s="16">
        <f>IFERROR(VLOOKUP(G583,SCENARIOS!$A$13:$E$18,5,0),0.025)</f>
        <v>0.025</v>
      </c>
      <c r="R583" s="52">
        <f>IFERROR(VLOOKUP(L583,INPUTS!$A$107:$B$120,2,0),0.0082)</f>
        <v>0.0079</v>
      </c>
      <c r="S583" s="52">
        <f t="shared" si="162"/>
        <v>75.998</v>
      </c>
      <c r="T583" s="15">
        <f t="shared" si="163"/>
        <v>101305.334</v>
      </c>
      <c r="U583" s="15">
        <f>T583/INPUTS!$B$7*1000</f>
        <v>126631667.5</v>
      </c>
      <c r="V583" s="15">
        <f>T583*INPUTS!$B$6</f>
        <v>320124.85544</v>
      </c>
      <c r="W583" s="54" t="s">
        <v>396</v>
      </c>
      <c r="X583" s="54" t="s">
        <v>396</v>
      </c>
      <c r="Y583" s="67">
        <f>IFERROR(VLOOKUP(E583,INPUTS!$A$44:$B$103,2,0),0)</f>
        <v>0.005</v>
      </c>
      <c r="Z583" s="15">
        <f t="shared" si="165"/>
        <v>506.52667</v>
      </c>
      <c r="AA583" s="20">
        <f>IFERROR(VLOOKUP(E583,INPUTS!$A$44:$C$103,3,0),SCENARIOS!$J$26)</f>
        <v>0.03</v>
      </c>
      <c r="AB583" s="15">
        <f t="shared" si="166"/>
        <v>3438.53060691684</v>
      </c>
      <c r="AC583" s="20">
        <f>IFERROR(VLOOKUP($E583,INPUTS!$A$44:$G$103,4,0),SCENARIOS!$K$26)</f>
        <v>0.1</v>
      </c>
      <c r="AD583" s="15">
        <f t="shared" si="166"/>
        <v>12967.939229805</v>
      </c>
      <c r="AE583" s="20">
        <f>IFERROR(VLOOKUP($E583,INPUTS!$A$44:$G$103,5,0),SCENARIOS!$L$26)</f>
        <v>0.2</v>
      </c>
      <c r="AF583" s="15">
        <f t="shared" si="166"/>
        <v>29344.0658977357</v>
      </c>
      <c r="AG583" s="20">
        <f>IFERROR(VLOOKUP($E583,INPUTS!$A$44:$G$103,6,0),SCENARIOS!$M$26)</f>
        <v>0.3</v>
      </c>
      <c r="AH583" s="15">
        <f t="shared" si="167"/>
        <v>49800.1757344529</v>
      </c>
      <c r="AI583" s="20">
        <f>IFERROR(VLOOKUP($E583,INPUTS!$A$44:$G$103,7,0),SCENARIOS!$N$26)</f>
        <v>0.4</v>
      </c>
      <c r="AJ583" s="15">
        <f t="shared" si="168"/>
        <v>75125.7704391418</v>
      </c>
      <c r="AL583" t="str">
        <f t="shared" si="170"/>
        <v>Y</v>
      </c>
      <c r="AM583" s="21">
        <f t="shared" si="171"/>
        <v>187814.426097855</v>
      </c>
    </row>
    <row r="584" ht="15" customHeight="1" spans="1:39">
      <c r="A584" s="6" t="s">
        <v>2334</v>
      </c>
      <c r="B584" s="52" t="s">
        <v>409</v>
      </c>
      <c r="C584" s="52" t="s">
        <v>410</v>
      </c>
      <c r="D584" s="52" t="s">
        <v>929</v>
      </c>
      <c r="E584" s="10" t="s">
        <v>248</v>
      </c>
      <c r="F584" s="52" t="s">
        <v>930</v>
      </c>
      <c r="G584" s="52" t="s">
        <v>169</v>
      </c>
      <c r="H584" s="52" t="s">
        <v>224</v>
      </c>
      <c r="I584" s="52" t="s">
        <v>938</v>
      </c>
      <c r="J584" s="52" t="s">
        <v>165</v>
      </c>
      <c r="K584" s="52" t="s">
        <v>931</v>
      </c>
      <c r="L584" s="53" t="s">
        <v>291</v>
      </c>
      <c r="M584" s="13">
        <v>1333</v>
      </c>
      <c r="N584" s="14">
        <f t="shared" si="169"/>
        <v>3.65205479452055</v>
      </c>
      <c r="O584" s="15">
        <v>8770</v>
      </c>
      <c r="P584" s="15">
        <f t="shared" si="161"/>
        <v>11690410</v>
      </c>
      <c r="Q584" s="16">
        <f>IFERROR(VLOOKUP(G584,SCENARIOS!$A$13:$E$18,5,0),0.025)</f>
        <v>0.025</v>
      </c>
      <c r="R584" s="52">
        <f>IFERROR(VLOOKUP(L584,INPUTS!$A$107:$B$120,2,0),0.0082)</f>
        <v>0.0079</v>
      </c>
      <c r="S584" s="52">
        <f t="shared" si="162"/>
        <v>69.283</v>
      </c>
      <c r="T584" s="15">
        <f t="shared" si="163"/>
        <v>92354.239</v>
      </c>
      <c r="U584" s="15">
        <f>T584/INPUTS!$B$7*1000</f>
        <v>115442798.75</v>
      </c>
      <c r="V584" s="15">
        <f>T584*INPUTS!$B$6</f>
        <v>291839.39524</v>
      </c>
      <c r="W584" s="54" t="s">
        <v>396</v>
      </c>
      <c r="X584" s="54" t="s">
        <v>396</v>
      </c>
      <c r="Y584" s="67">
        <f>IFERROR(VLOOKUP(E584,INPUTS!$A$44:$B$103,2,0),0)</f>
        <v>0.005</v>
      </c>
      <c r="Z584" s="15">
        <f t="shared" si="165"/>
        <v>461.771195</v>
      </c>
      <c r="AA584" s="20">
        <f>IFERROR(VLOOKUP(E584,INPUTS!$A$44:$C$103,3,0),SCENARIOS!$J$26)</f>
        <v>0.03</v>
      </c>
      <c r="AB584" s="15">
        <f t="shared" si="166"/>
        <v>3134.71033499591</v>
      </c>
      <c r="AC584" s="20">
        <f>IFERROR(VLOOKUP($E584,INPUTS!$A$44:$G$103,4,0),SCENARIOS!$K$26)</f>
        <v>0.1</v>
      </c>
      <c r="AD584" s="15">
        <f t="shared" si="166"/>
        <v>11822.1233934916</v>
      </c>
      <c r="AE584" s="20">
        <f>IFERROR(VLOOKUP($E584,INPUTS!$A$44:$G$103,5,0),SCENARIOS!$L$26)</f>
        <v>0.2</v>
      </c>
      <c r="AF584" s="15">
        <f t="shared" si="166"/>
        <v>26751.2950024057</v>
      </c>
      <c r="AG584" s="20">
        <f>IFERROR(VLOOKUP($E584,INPUTS!$A$44:$G$103,6,0),SCENARIOS!$M$26)</f>
        <v>0.3</v>
      </c>
      <c r="AH584" s="15">
        <f t="shared" si="167"/>
        <v>45399.9523067725</v>
      </c>
      <c r="AI584" s="20">
        <f>IFERROR(VLOOKUP($E584,INPUTS!$A$44:$G$103,7,0),SCENARIOS!$N$26)</f>
        <v>0.4</v>
      </c>
      <c r="AJ584" s="15">
        <f t="shared" si="168"/>
        <v>68487.8385396335</v>
      </c>
      <c r="AL584" t="str">
        <f t="shared" si="170"/>
        <v>Y</v>
      </c>
      <c r="AM584" s="21">
        <f t="shared" si="171"/>
        <v>171219.596349084</v>
      </c>
    </row>
    <row r="585" ht="15" customHeight="1" spans="1:39">
      <c r="A585" s="24" t="s">
        <v>2335</v>
      </c>
      <c r="B585" s="52" t="s">
        <v>409</v>
      </c>
      <c r="C585" s="52" t="s">
        <v>410</v>
      </c>
      <c r="D585" s="52" t="s">
        <v>929</v>
      </c>
      <c r="E585" s="10" t="s">
        <v>248</v>
      </c>
      <c r="F585" s="52" t="s">
        <v>930</v>
      </c>
      <c r="G585" s="52" t="s">
        <v>169</v>
      </c>
      <c r="H585" s="52" t="s">
        <v>623</v>
      </c>
      <c r="I585" s="52" t="s">
        <v>622</v>
      </c>
      <c r="J585" s="52" t="s">
        <v>181</v>
      </c>
      <c r="K585" s="52" t="s">
        <v>931</v>
      </c>
      <c r="L585" s="53" t="s">
        <v>1567</v>
      </c>
      <c r="M585" s="13">
        <v>2665</v>
      </c>
      <c r="N585" s="14">
        <f t="shared" si="169"/>
        <v>7.3013698630137</v>
      </c>
      <c r="O585" s="15">
        <v>2560</v>
      </c>
      <c r="P585" s="15">
        <f t="shared" si="161"/>
        <v>6822400</v>
      </c>
      <c r="Q585" s="16">
        <f>IFERROR(VLOOKUP(G585,SCENARIOS!$A$13:$E$18,5,0),0.025)</f>
        <v>0.025</v>
      </c>
      <c r="R585" s="52">
        <f>IFERROR(VLOOKUP(L585,INPUTS!$A$107:$B$120,2,0),0.0082)</f>
        <v>0.0082</v>
      </c>
      <c r="S585" s="52">
        <f t="shared" si="162"/>
        <v>20.992</v>
      </c>
      <c r="T585" s="15">
        <f t="shared" si="163"/>
        <v>55943.68</v>
      </c>
      <c r="U585" s="15">
        <f>T585/INPUTS!$B$7*1000</f>
        <v>69929600</v>
      </c>
      <c r="V585" s="15">
        <f>T585*INPUTS!$B$6</f>
        <v>176782.0288</v>
      </c>
      <c r="W585" s="54" t="s">
        <v>396</v>
      </c>
      <c r="X585" s="54" t="s">
        <v>396</v>
      </c>
      <c r="Y585" s="67">
        <f>IFERROR(VLOOKUP(E585,INPUTS!$A$44:$B$103,2,0),0)</f>
        <v>0.005</v>
      </c>
      <c r="Z585" s="15">
        <f t="shared" si="165"/>
        <v>279.7184</v>
      </c>
      <c r="AA585" s="20">
        <f>IFERROR(VLOOKUP(E585,INPUTS!$A$44:$C$103,3,0),SCENARIOS!$J$26)</f>
        <v>0.03</v>
      </c>
      <c r="AB585" s="15">
        <f t="shared" si="166"/>
        <v>1898.85417033975</v>
      </c>
      <c r="AC585" s="20">
        <f>IFERROR(VLOOKUP($E585,INPUTS!$A$44:$G$103,4,0),SCENARIOS!$K$26)</f>
        <v>0.1</v>
      </c>
      <c r="AD585" s="15">
        <f t="shared" si="166"/>
        <v>7161.26401134669</v>
      </c>
      <c r="AE585" s="20">
        <f>IFERROR(VLOOKUP($E585,INPUTS!$A$44:$G$103,5,0),SCENARIOS!$L$26)</f>
        <v>0.2</v>
      </c>
      <c r="AF585" s="15">
        <f t="shared" si="166"/>
        <v>16204.6258342314</v>
      </c>
      <c r="AG585" s="20">
        <f>IFERROR(VLOOKUP($E585,INPUTS!$A$44:$G$103,6,0),SCENARIOS!$M$26)</f>
        <v>0.3</v>
      </c>
      <c r="AH585" s="15">
        <f t="shared" si="167"/>
        <v>27501.0701335035</v>
      </c>
      <c r="AI585" s="20">
        <f>IFERROR(VLOOKUP($E585,INPUTS!$A$44:$G$103,7,0),SCENARIOS!$N$26)</f>
        <v>0.4</v>
      </c>
      <c r="AJ585" s="15">
        <f t="shared" si="168"/>
        <v>41486.5821497692</v>
      </c>
      <c r="AL585" t="str">
        <f t="shared" si="170"/>
        <v>Y</v>
      </c>
      <c r="AM585" s="21">
        <f t="shared" si="171"/>
        <v>103716.455374423</v>
      </c>
    </row>
    <row r="586" ht="15" customHeight="1" spans="1:39">
      <c r="A586" s="6" t="s">
        <v>2336</v>
      </c>
      <c r="B586" s="52" t="s">
        <v>409</v>
      </c>
      <c r="C586" s="52" t="s">
        <v>410</v>
      </c>
      <c r="D586" s="52" t="s">
        <v>929</v>
      </c>
      <c r="E586" s="10" t="s">
        <v>248</v>
      </c>
      <c r="F586" s="52" t="s">
        <v>930</v>
      </c>
      <c r="G586" s="52" t="s">
        <v>169</v>
      </c>
      <c r="H586" s="52" t="s">
        <v>452</v>
      </c>
      <c r="I586" s="52" t="s">
        <v>451</v>
      </c>
      <c r="J586" s="52" t="s">
        <v>181</v>
      </c>
      <c r="K586" s="52" t="s">
        <v>931</v>
      </c>
      <c r="L586" s="53" t="s">
        <v>291</v>
      </c>
      <c r="M586" s="13">
        <v>949</v>
      </c>
      <c r="N586" s="14">
        <f t="shared" si="169"/>
        <v>2.6</v>
      </c>
      <c r="O586" s="15">
        <v>10090</v>
      </c>
      <c r="P586" s="15">
        <f t="shared" si="161"/>
        <v>9575410</v>
      </c>
      <c r="Q586" s="16">
        <f>IFERROR(VLOOKUP(G586,SCENARIOS!$A$13:$E$18,5,0),0.025)</f>
        <v>0.025</v>
      </c>
      <c r="R586" s="52">
        <f>IFERROR(VLOOKUP(L586,INPUTS!$A$107:$B$120,2,0),0.0082)</f>
        <v>0.0079</v>
      </c>
      <c r="S586" s="52">
        <f t="shared" si="162"/>
        <v>79.711</v>
      </c>
      <c r="T586" s="15">
        <f t="shared" si="163"/>
        <v>75645.739</v>
      </c>
      <c r="U586" s="15">
        <f>T586/INPUTS!$B$7*1000</f>
        <v>94557173.75</v>
      </c>
      <c r="V586" s="15">
        <f>T586*INPUTS!$B$6</f>
        <v>239040.53524</v>
      </c>
      <c r="W586" s="54" t="s">
        <v>521</v>
      </c>
      <c r="X586" s="54" t="s">
        <v>396</v>
      </c>
      <c r="Y586" s="67">
        <f>IFERROR(VLOOKUP(E586,INPUTS!$A$44:$B$103,2,0),0)</f>
        <v>0.005</v>
      </c>
      <c r="Z586" s="15">
        <f t="shared" si="165"/>
        <v>378.228695</v>
      </c>
      <c r="AA586" s="20">
        <f>IFERROR(VLOOKUP(E586,INPUTS!$A$44:$C$103,3,0),SCENARIOS!$J$26)</f>
        <v>0.03</v>
      </c>
      <c r="AB586" s="15">
        <f t="shared" si="166"/>
        <v>2567.58631124342</v>
      </c>
      <c r="AC586" s="20">
        <f>IFERROR(VLOOKUP($E586,INPUTS!$A$44:$G$103,4,0),SCENARIOS!$K$26)</f>
        <v>0.1</v>
      </c>
      <c r="AD586" s="15">
        <f t="shared" si="166"/>
        <v>9683.29413282116</v>
      </c>
      <c r="AE586" s="20">
        <f>IFERROR(VLOOKUP($E586,INPUTS!$A$44:$G$103,5,0),SCENARIOS!$L$26)</f>
        <v>0.2</v>
      </c>
      <c r="AF586" s="15">
        <f t="shared" si="166"/>
        <v>21911.5170194189</v>
      </c>
      <c r="AG586" s="20">
        <f>IFERROR(VLOOKUP($E586,INPUTS!$A$44:$G$103,6,0),SCENARIOS!$M$26)</f>
        <v>0.3</v>
      </c>
      <c r="AH586" s="15">
        <f t="shared" si="167"/>
        <v>37186.3054689949</v>
      </c>
      <c r="AI586" s="20">
        <f>IFERROR(VLOOKUP($E586,INPUTS!$A$44:$G$103,7,0),SCENARIOS!$N$26)</f>
        <v>0.4</v>
      </c>
      <c r="AJ586" s="15">
        <f t="shared" si="168"/>
        <v>56097.1885529072</v>
      </c>
      <c r="AL586" t="str">
        <f t="shared" si="170"/>
        <v>N</v>
      </c>
      <c r="AM586" s="21">
        <f t="shared" si="171"/>
        <v>140242.971382268</v>
      </c>
    </row>
    <row r="587" ht="15" customHeight="1" spans="1:39">
      <c r="A587" s="24" t="s">
        <v>2337</v>
      </c>
      <c r="B587" s="52" t="s">
        <v>412</v>
      </c>
      <c r="C587" s="52" t="s">
        <v>413</v>
      </c>
      <c r="D587" s="52" t="s">
        <v>929</v>
      </c>
      <c r="E587" s="10" t="s">
        <v>245</v>
      </c>
      <c r="F587" s="52" t="s">
        <v>930</v>
      </c>
      <c r="G587" s="52" t="s">
        <v>169</v>
      </c>
      <c r="H587" s="52" t="s">
        <v>224</v>
      </c>
      <c r="I587" s="52" t="s">
        <v>938</v>
      </c>
      <c r="J587" s="52" t="s">
        <v>165</v>
      </c>
      <c r="K587" s="52" t="s">
        <v>931</v>
      </c>
      <c r="L587" s="53" t="s">
        <v>295</v>
      </c>
      <c r="M587" s="13">
        <v>2665</v>
      </c>
      <c r="N587" s="14">
        <f t="shared" si="169"/>
        <v>7.3013698630137</v>
      </c>
      <c r="O587" s="15">
        <v>5570</v>
      </c>
      <c r="P587" s="15">
        <f t="shared" si="161"/>
        <v>14844050</v>
      </c>
      <c r="Q587" s="16">
        <f>IFERROR(VLOOKUP(G587,SCENARIOS!$A$13:$E$18,5,0),0.025)</f>
        <v>0.025</v>
      </c>
      <c r="R587" s="52">
        <f>IFERROR(VLOOKUP(L587,INPUTS!$A$107:$B$120,2,0),0.0082)</f>
        <v>0.0089</v>
      </c>
      <c r="S587" s="52">
        <f t="shared" si="162"/>
        <v>49.573</v>
      </c>
      <c r="T587" s="15">
        <f t="shared" si="163"/>
        <v>132112.045</v>
      </c>
      <c r="U587" s="15">
        <f>T587/INPUTS!$B$7*1000</f>
        <v>165140056.25</v>
      </c>
      <c r="V587" s="15">
        <f>T587*INPUTS!$B$6</f>
        <v>417474.0622</v>
      </c>
      <c r="W587" s="54" t="s">
        <v>396</v>
      </c>
      <c r="X587" s="54" t="s">
        <v>396</v>
      </c>
      <c r="Y587" s="67">
        <f>IFERROR(VLOOKUP(E587,INPUTS!$A$44:$B$103,2,0),0)</f>
        <v>0.005</v>
      </c>
      <c r="Z587" s="15">
        <f t="shared" si="165"/>
        <v>660.560225</v>
      </c>
      <c r="AA587" s="20">
        <f>IFERROR(VLOOKUP(E587,INPUTS!$A$44:$C$103,3,0),SCENARIOS!$J$26)</f>
        <v>0.03</v>
      </c>
      <c r="AB587" s="15">
        <f t="shared" si="166"/>
        <v>4484.17958204327</v>
      </c>
      <c r="AC587" s="20">
        <f>IFERROR(VLOOKUP($E587,INPUTS!$A$44:$G$103,4,0),SCENARIOS!$K$26)</f>
        <v>0.1</v>
      </c>
      <c r="AD587" s="15">
        <f t="shared" si="166"/>
        <v>16911.4586906674</v>
      </c>
      <c r="AE587" s="20">
        <f>IFERROR(VLOOKUP($E587,INPUTS!$A$44:$G$103,5,0),SCENARIOS!$L$26)</f>
        <v>0.2</v>
      </c>
      <c r="AF587" s="15">
        <f t="shared" si="166"/>
        <v>38267.5265091632</v>
      </c>
      <c r="AG587" s="20">
        <f>IFERROR(VLOOKUP($E587,INPUTS!$A$44:$G$103,6,0),SCENARIOS!$M$26)</f>
        <v>0.3</v>
      </c>
      <c r="AH587" s="15">
        <f t="shared" si="167"/>
        <v>64944.2906692154</v>
      </c>
      <c r="AI587" s="20">
        <f>IFERROR(VLOOKUP($E587,INPUTS!$A$44:$G$103,7,0),SCENARIOS!$N$26)</f>
        <v>0.4</v>
      </c>
      <c r="AJ587" s="15">
        <f t="shared" si="168"/>
        <v>97971.3384580083</v>
      </c>
      <c r="AL587" t="str">
        <f t="shared" si="170"/>
        <v>Y</v>
      </c>
      <c r="AM587" s="21">
        <f t="shared" si="171"/>
        <v>244928.346145021</v>
      </c>
    </row>
    <row r="588" ht="15" customHeight="1" spans="1:39">
      <c r="A588" s="6" t="s">
        <v>2338</v>
      </c>
      <c r="B588" s="52" t="s">
        <v>412</v>
      </c>
      <c r="C588" s="52" t="s">
        <v>413</v>
      </c>
      <c r="D588" s="52" t="s">
        <v>929</v>
      </c>
      <c r="E588" s="10" t="s">
        <v>245</v>
      </c>
      <c r="F588" s="52" t="s">
        <v>930</v>
      </c>
      <c r="G588" s="52" t="s">
        <v>169</v>
      </c>
      <c r="H588" s="52" t="s">
        <v>205</v>
      </c>
      <c r="I588" s="52" t="s">
        <v>408</v>
      </c>
      <c r="J588" s="52" t="s">
        <v>165</v>
      </c>
      <c r="K588" s="52" t="s">
        <v>931</v>
      </c>
      <c r="L588" s="53" t="s">
        <v>295</v>
      </c>
      <c r="M588" s="13">
        <v>2001</v>
      </c>
      <c r="N588" s="14">
        <f t="shared" si="169"/>
        <v>5.48219178082192</v>
      </c>
      <c r="O588" s="15">
        <v>5770</v>
      </c>
      <c r="P588" s="15">
        <f t="shared" si="161"/>
        <v>11545770</v>
      </c>
      <c r="Q588" s="16">
        <f>IFERROR(VLOOKUP(G588,SCENARIOS!$A$13:$E$18,5,0),0.025)</f>
        <v>0.025</v>
      </c>
      <c r="R588" s="52">
        <f>IFERROR(VLOOKUP(L588,INPUTS!$A$107:$B$120,2,0),0.0082)</f>
        <v>0.0089</v>
      </c>
      <c r="S588" s="52">
        <f t="shared" si="162"/>
        <v>51.353</v>
      </c>
      <c r="T588" s="15">
        <f t="shared" si="163"/>
        <v>102757.353</v>
      </c>
      <c r="U588" s="15">
        <f>T588/INPUTS!$B$7*1000</f>
        <v>128446691.25</v>
      </c>
      <c r="V588" s="15">
        <f>T588*INPUTS!$B$6</f>
        <v>324713.23548</v>
      </c>
      <c r="W588" s="54" t="s">
        <v>396</v>
      </c>
      <c r="X588" s="54" t="s">
        <v>396</v>
      </c>
      <c r="Y588" s="67">
        <f>IFERROR(VLOOKUP(E588,INPUTS!$A$44:$B$103,2,0),0)</f>
        <v>0.005</v>
      </c>
      <c r="Z588" s="15">
        <f t="shared" si="165"/>
        <v>513.786765</v>
      </c>
      <c r="AA588" s="20">
        <f>IFERROR(VLOOKUP(E588,INPUTS!$A$44:$C$103,3,0),SCENARIOS!$J$26)</f>
        <v>0.03</v>
      </c>
      <c r="AB588" s="15">
        <f t="shared" si="166"/>
        <v>3487.81539357303</v>
      </c>
      <c r="AC588" s="20">
        <f>IFERROR(VLOOKUP($E588,INPUTS!$A$44:$G$103,4,0),SCENARIOS!$K$26)</f>
        <v>0.1</v>
      </c>
      <c r="AD588" s="15">
        <f t="shared" si="166"/>
        <v>13153.8099377829</v>
      </c>
      <c r="AE588" s="20">
        <f>IFERROR(VLOOKUP($E588,INPUTS!$A$44:$G$103,5,0),SCENARIOS!$L$26)</f>
        <v>0.2</v>
      </c>
      <c r="AF588" s="15">
        <f t="shared" si="166"/>
        <v>29764.6571888198</v>
      </c>
      <c r="AG588" s="20">
        <f>IFERROR(VLOOKUP($E588,INPUTS!$A$44:$G$103,6,0),SCENARIOS!$M$26)</f>
        <v>0.3</v>
      </c>
      <c r="AH588" s="15">
        <f t="shared" si="167"/>
        <v>50513.9663959571</v>
      </c>
      <c r="AI588" s="20">
        <f>IFERROR(VLOOKUP($E588,INPUTS!$A$44:$G$103,7,0),SCENARIOS!$N$26)</f>
        <v>0.4</v>
      </c>
      <c r="AJ588" s="15">
        <f t="shared" si="168"/>
        <v>76202.5552614225</v>
      </c>
      <c r="AL588" t="str">
        <f t="shared" si="170"/>
        <v>Y</v>
      </c>
      <c r="AM588" s="21">
        <f t="shared" si="171"/>
        <v>190506.388153556</v>
      </c>
    </row>
    <row r="589" ht="15" customHeight="1" spans="1:39">
      <c r="A589" s="24" t="s">
        <v>2339</v>
      </c>
      <c r="B589" s="52" t="s">
        <v>412</v>
      </c>
      <c r="C589" s="52" t="s">
        <v>413</v>
      </c>
      <c r="D589" s="52" t="s">
        <v>929</v>
      </c>
      <c r="E589" s="10" t="s">
        <v>245</v>
      </c>
      <c r="F589" s="52" t="s">
        <v>930</v>
      </c>
      <c r="G589" s="52" t="s">
        <v>169</v>
      </c>
      <c r="H589" s="52" t="s">
        <v>206</v>
      </c>
      <c r="I589" s="52" t="s">
        <v>408</v>
      </c>
      <c r="J589" s="52" t="s">
        <v>165</v>
      </c>
      <c r="K589" s="52" t="s">
        <v>931</v>
      </c>
      <c r="L589" s="53" t="s">
        <v>1545</v>
      </c>
      <c r="M589" s="13">
        <v>1333</v>
      </c>
      <c r="N589" s="14">
        <f t="shared" si="169"/>
        <v>3.65205479452055</v>
      </c>
      <c r="O589" s="15">
        <v>6170</v>
      </c>
      <c r="P589" s="15">
        <f t="shared" si="161"/>
        <v>8224610</v>
      </c>
      <c r="Q589" s="16">
        <f>IFERROR(VLOOKUP(G589,SCENARIOS!$A$13:$E$18,5,0),0.025)</f>
        <v>0.025</v>
      </c>
      <c r="R589" s="52">
        <f>IFERROR(VLOOKUP(L589,INPUTS!$A$107:$B$120,2,0),0.0082)</f>
        <v>0.0082</v>
      </c>
      <c r="S589" s="52">
        <f t="shared" si="162"/>
        <v>50.594</v>
      </c>
      <c r="T589" s="15">
        <f t="shared" si="163"/>
        <v>67441.802</v>
      </c>
      <c r="U589" s="15">
        <f>T589/INPUTS!$B$7*1000</f>
        <v>84302252.5</v>
      </c>
      <c r="V589" s="15">
        <f>T589*INPUTS!$B$6</f>
        <v>213116.09432</v>
      </c>
      <c r="W589" s="54" t="s">
        <v>396</v>
      </c>
      <c r="X589" s="54" t="s">
        <v>396</v>
      </c>
      <c r="Y589" s="67">
        <f>IFERROR(VLOOKUP(E589,INPUTS!$A$44:$B$103,2,0),0)</f>
        <v>0.005</v>
      </c>
      <c r="Z589" s="15">
        <f t="shared" si="165"/>
        <v>337.20901</v>
      </c>
      <c r="AA589" s="20">
        <f>IFERROR(VLOOKUP(E589,INPUTS!$A$44:$C$103,3,0),SCENARIOS!$J$26)</f>
        <v>0.03</v>
      </c>
      <c r="AB589" s="15">
        <f t="shared" si="166"/>
        <v>2289.1262602483</v>
      </c>
      <c r="AC589" s="20">
        <f>IFERROR(VLOOKUP($E589,INPUTS!$A$44:$G$103,4,0),SCENARIOS!$K$26)</f>
        <v>0.1</v>
      </c>
      <c r="AD589" s="15">
        <f t="shared" si="166"/>
        <v>8633.1208372951</v>
      </c>
      <c r="AE589" s="20">
        <f>IFERROR(VLOOKUP($E589,INPUTS!$A$44:$G$103,5,0),SCENARIOS!$L$26)</f>
        <v>0.2</v>
      </c>
      <c r="AF589" s="15">
        <f t="shared" si="166"/>
        <v>19535.1676363857</v>
      </c>
      <c r="AG589" s="20">
        <f>IFERROR(VLOOKUP($E589,INPUTS!$A$44:$G$103,6,0),SCENARIOS!$M$26)</f>
        <v>0.3</v>
      </c>
      <c r="AH589" s="15">
        <f t="shared" si="167"/>
        <v>33153.3736560029</v>
      </c>
      <c r="AI589" s="20">
        <f>IFERROR(VLOOKUP($E589,INPUTS!$A$44:$G$103,7,0),SCENARIOS!$N$26)</f>
        <v>0.4</v>
      </c>
      <c r="AJ589" s="15">
        <f t="shared" si="168"/>
        <v>50013.3323192445</v>
      </c>
      <c r="AL589" t="str">
        <f t="shared" si="170"/>
        <v>Y</v>
      </c>
      <c r="AM589" s="21">
        <f t="shared" si="171"/>
        <v>125033.330798111</v>
      </c>
    </row>
    <row r="590" ht="15" customHeight="1" spans="1:39">
      <c r="A590" s="6" t="s">
        <v>2340</v>
      </c>
      <c r="B590" s="52" t="s">
        <v>412</v>
      </c>
      <c r="C590" s="52" t="s">
        <v>413</v>
      </c>
      <c r="D590" s="52" t="s">
        <v>929</v>
      </c>
      <c r="E590" s="10" t="s">
        <v>245</v>
      </c>
      <c r="F590" s="52" t="s">
        <v>930</v>
      </c>
      <c r="G590" s="52" t="s">
        <v>169</v>
      </c>
      <c r="H590" s="52" t="s">
        <v>207</v>
      </c>
      <c r="I590" s="52" t="s">
        <v>609</v>
      </c>
      <c r="J590" s="52" t="s">
        <v>165</v>
      </c>
      <c r="K590" s="52" t="s">
        <v>931</v>
      </c>
      <c r="L590" s="53" t="s">
        <v>1545</v>
      </c>
      <c r="M590" s="13">
        <v>1333</v>
      </c>
      <c r="N590" s="14">
        <f t="shared" si="169"/>
        <v>3.65205479452055</v>
      </c>
      <c r="O590" s="15">
        <v>6890</v>
      </c>
      <c r="P590" s="15">
        <f t="shared" si="161"/>
        <v>9184370</v>
      </c>
      <c r="Q590" s="16">
        <f>IFERROR(VLOOKUP(G590,SCENARIOS!$A$13:$E$18,5,0),0.025)</f>
        <v>0.025</v>
      </c>
      <c r="R590" s="52">
        <f>IFERROR(VLOOKUP(L590,INPUTS!$A$107:$B$120,2,0),0.0082)</f>
        <v>0.0082</v>
      </c>
      <c r="S590" s="52">
        <f t="shared" si="162"/>
        <v>56.498</v>
      </c>
      <c r="T590" s="15">
        <f t="shared" si="163"/>
        <v>75311.834</v>
      </c>
      <c r="U590" s="15">
        <f>T590/INPUTS!$B$7*1000</f>
        <v>94139792.5</v>
      </c>
      <c r="V590" s="15">
        <f>T590*INPUTS!$B$6</f>
        <v>237985.39544</v>
      </c>
      <c r="W590" s="54" t="s">
        <v>396</v>
      </c>
      <c r="X590" s="54" t="s">
        <v>396</v>
      </c>
      <c r="Y590" s="67">
        <f>IFERROR(VLOOKUP(E590,INPUTS!$A$44:$B$103,2,0),0)</f>
        <v>0.005</v>
      </c>
      <c r="Z590" s="15">
        <f t="shared" si="165"/>
        <v>376.55917</v>
      </c>
      <c r="AA590" s="20">
        <f>IFERROR(VLOOKUP(E590,INPUTS!$A$44:$C$103,3,0),SCENARIOS!$J$26)</f>
        <v>0.03</v>
      </c>
      <c r="AB590" s="15">
        <f t="shared" si="166"/>
        <v>2556.25282546366</v>
      </c>
      <c r="AC590" s="20">
        <f>IFERROR(VLOOKUP($E590,INPUTS!$A$44:$G$103,4,0),SCENARIOS!$K$26)</f>
        <v>0.1</v>
      </c>
      <c r="AD590" s="15">
        <f t="shared" si="166"/>
        <v>9640.55146984817</v>
      </c>
      <c r="AE590" s="20">
        <f>IFERROR(VLOOKUP($E590,INPUTS!$A$44:$G$103,5,0),SCENARIOS!$L$26)</f>
        <v>0.2</v>
      </c>
      <c r="AF590" s="15">
        <f t="shared" si="166"/>
        <v>21814.798219562</v>
      </c>
      <c r="AG590" s="20">
        <f>IFERROR(VLOOKUP($E590,INPUTS!$A$44:$G$103,6,0),SCENARIOS!$M$26)</f>
        <v>0.3</v>
      </c>
      <c r="AH590" s="15">
        <f t="shared" si="167"/>
        <v>37022.1628022464</v>
      </c>
      <c r="AI590" s="20">
        <f>IFERROR(VLOOKUP($E590,INPUTS!$A$44:$G$103,7,0),SCENARIOS!$N$26)</f>
        <v>0.4</v>
      </c>
      <c r="AJ590" s="15">
        <f t="shared" si="168"/>
        <v>55849.5720712471</v>
      </c>
      <c r="AL590" t="str">
        <f t="shared" si="170"/>
        <v>Y</v>
      </c>
      <c r="AM590" s="21">
        <f t="shared" si="171"/>
        <v>139623.930178118</v>
      </c>
    </row>
    <row r="591" ht="15" customHeight="1" spans="1:39">
      <c r="A591" s="24" t="s">
        <v>2341</v>
      </c>
      <c r="B591" s="52" t="s">
        <v>412</v>
      </c>
      <c r="C591" s="52" t="s">
        <v>413</v>
      </c>
      <c r="D591" s="52" t="s">
        <v>929</v>
      </c>
      <c r="E591" s="10" t="s">
        <v>245</v>
      </c>
      <c r="F591" s="52" t="s">
        <v>930</v>
      </c>
      <c r="G591" s="52" t="s">
        <v>169</v>
      </c>
      <c r="H591" s="52" t="s">
        <v>1534</v>
      </c>
      <c r="I591" s="52" t="s">
        <v>609</v>
      </c>
      <c r="J591" s="52" t="s">
        <v>165</v>
      </c>
      <c r="K591" s="52" t="s">
        <v>931</v>
      </c>
      <c r="L591" s="53" t="s">
        <v>1545</v>
      </c>
      <c r="M591" s="13">
        <v>949</v>
      </c>
      <c r="N591" s="14">
        <f t="shared" si="169"/>
        <v>2.6</v>
      </c>
      <c r="O591" s="15">
        <v>6740</v>
      </c>
      <c r="P591" s="15">
        <f t="shared" si="161"/>
        <v>6396260</v>
      </c>
      <c r="Q591" s="16">
        <f>IFERROR(VLOOKUP(G591,SCENARIOS!$A$13:$E$18,5,0),0.025)</f>
        <v>0.025</v>
      </c>
      <c r="R591" s="52">
        <f>IFERROR(VLOOKUP(L591,INPUTS!$A$107:$B$120,2,0),0.0082)</f>
        <v>0.0082</v>
      </c>
      <c r="S591" s="52">
        <f t="shared" si="162"/>
        <v>55.268</v>
      </c>
      <c r="T591" s="15">
        <f t="shared" si="163"/>
        <v>52449.332</v>
      </c>
      <c r="U591" s="15">
        <f>T591/INPUTS!$B$7*1000</f>
        <v>65561665</v>
      </c>
      <c r="V591" s="15">
        <f>T591*INPUTS!$B$6</f>
        <v>165739.88912</v>
      </c>
      <c r="W591" s="54" t="s">
        <v>396</v>
      </c>
      <c r="X591" s="54" t="s">
        <v>396</v>
      </c>
      <c r="Y591" s="67">
        <f>IFERROR(VLOOKUP(E591,INPUTS!$A$44:$B$103,2,0),0)</f>
        <v>0.005</v>
      </c>
      <c r="Z591" s="15">
        <f t="shared" si="165"/>
        <v>262.24666</v>
      </c>
      <c r="AA591" s="20">
        <f>IFERROR(VLOOKUP(E591,INPUTS!$A$44:$C$103,3,0),SCENARIOS!$J$26)</f>
        <v>0.03</v>
      </c>
      <c r="AB591" s="15">
        <f t="shared" si="166"/>
        <v>1780.24814956281</v>
      </c>
      <c r="AC591" s="20">
        <f>IFERROR(VLOOKUP($E591,INPUTS!$A$44:$G$103,4,0),SCENARIOS!$K$26)</f>
        <v>0.1</v>
      </c>
      <c r="AD591" s="15">
        <f t="shared" si="166"/>
        <v>6713.95792466234</v>
      </c>
      <c r="AE591" s="20">
        <f>IFERROR(VLOOKUP($E591,INPUTS!$A$44:$G$103,5,0),SCENARIOS!$L$26)</f>
        <v>0.2</v>
      </c>
      <c r="AF591" s="15">
        <f t="shared" si="166"/>
        <v>15192.4542739301</v>
      </c>
      <c r="AG591" s="20">
        <f>IFERROR(VLOOKUP($E591,INPUTS!$A$44:$G$103,6,0),SCENARIOS!$M$26)</f>
        <v>0.3</v>
      </c>
      <c r="AH591" s="15">
        <f t="shared" si="167"/>
        <v>25783.3013092347</v>
      </c>
      <c r="AI591" s="20">
        <f>IFERROR(VLOOKUP($E591,INPUTS!$A$44:$G$103,7,0),SCENARIOS!$N$26)</f>
        <v>0.4</v>
      </c>
      <c r="AJ591" s="15">
        <f t="shared" si="168"/>
        <v>38895.2518089357</v>
      </c>
      <c r="AL591" t="str">
        <f t="shared" si="170"/>
        <v>N</v>
      </c>
      <c r="AM591" s="21">
        <f t="shared" si="171"/>
        <v>97238.1295223393</v>
      </c>
    </row>
    <row r="592" ht="15" customHeight="1" spans="1:39">
      <c r="A592" s="6" t="s">
        <v>2342</v>
      </c>
      <c r="B592" s="52" t="s">
        <v>412</v>
      </c>
      <c r="C592" s="52" t="s">
        <v>413</v>
      </c>
      <c r="D592" s="52" t="s">
        <v>929</v>
      </c>
      <c r="E592" s="10" t="s">
        <v>245</v>
      </c>
      <c r="F592" s="52" t="s">
        <v>930</v>
      </c>
      <c r="G592" s="52" t="s">
        <v>169</v>
      </c>
      <c r="H592" s="52" t="s">
        <v>452</v>
      </c>
      <c r="I592" s="52" t="s">
        <v>451</v>
      </c>
      <c r="J592" s="52" t="s">
        <v>181</v>
      </c>
      <c r="K592" s="52" t="s">
        <v>931</v>
      </c>
      <c r="L592" s="53" t="s">
        <v>295</v>
      </c>
      <c r="M592" s="13">
        <v>1333</v>
      </c>
      <c r="N592" s="14">
        <f t="shared" si="169"/>
        <v>3.65205479452055</v>
      </c>
      <c r="O592" s="15">
        <v>7700</v>
      </c>
      <c r="P592" s="15">
        <f t="shared" si="161"/>
        <v>10264100</v>
      </c>
      <c r="Q592" s="16">
        <f>IFERROR(VLOOKUP(G592,SCENARIOS!$A$13:$E$18,5,0),0.025)</f>
        <v>0.025</v>
      </c>
      <c r="R592" s="52">
        <f>IFERROR(VLOOKUP(L592,INPUTS!$A$107:$B$120,2,0),0.0082)</f>
        <v>0.0089</v>
      </c>
      <c r="S592" s="52">
        <f t="shared" si="162"/>
        <v>68.53</v>
      </c>
      <c r="T592" s="15">
        <f t="shared" si="163"/>
        <v>91350.49</v>
      </c>
      <c r="U592" s="15">
        <f>T592/INPUTS!$B$7*1000</f>
        <v>114188112.5</v>
      </c>
      <c r="V592" s="15">
        <f>T592*INPUTS!$B$6</f>
        <v>288667.5484</v>
      </c>
      <c r="W592" s="54" t="s">
        <v>521</v>
      </c>
      <c r="X592" s="54" t="s">
        <v>396</v>
      </c>
      <c r="Y592" s="67">
        <f>IFERROR(VLOOKUP(E592,INPUTS!$A$44:$B$103,2,0),0)</f>
        <v>0.005</v>
      </c>
      <c r="Z592" s="15">
        <f t="shared" si="165"/>
        <v>456.75245</v>
      </c>
      <c r="AA592" s="20">
        <f>IFERROR(VLOOKUP(E592,INPUTS!$A$44:$C$103,3,0),SCENARIOS!$J$26)</f>
        <v>0.03</v>
      </c>
      <c r="AB592" s="15">
        <f t="shared" si="166"/>
        <v>3100.64083912749</v>
      </c>
      <c r="AC592" s="20">
        <f>IFERROR(VLOOKUP($E592,INPUTS!$A$44:$G$103,4,0),SCENARIOS!$K$26)</f>
        <v>0.1</v>
      </c>
      <c r="AD592" s="15">
        <f t="shared" si="166"/>
        <v>11693.6350353764</v>
      </c>
      <c r="AE592" s="20">
        <f>IFERROR(VLOOKUP($E592,INPUTS!$A$44:$G$103,5,0),SCENARIOS!$L$26)</f>
        <v>0.2</v>
      </c>
      <c r="AF592" s="15">
        <f t="shared" si="166"/>
        <v>26460.5494351408</v>
      </c>
      <c r="AG592" s="20">
        <f>IFERROR(VLOOKUP($E592,INPUTS!$A$44:$G$103,6,0),SCENARIOS!$M$26)</f>
        <v>0.3</v>
      </c>
      <c r="AH592" s="15">
        <f t="shared" si="167"/>
        <v>44906.524422775</v>
      </c>
      <c r="AI592" s="20">
        <f>IFERROR(VLOOKUP($E592,INPUTS!$A$44:$G$103,7,0),SCENARIOS!$N$26)</f>
        <v>0.4</v>
      </c>
      <c r="AJ592" s="15">
        <f t="shared" si="168"/>
        <v>67743.4807257348</v>
      </c>
      <c r="AL592" t="str">
        <f t="shared" si="170"/>
        <v>Y</v>
      </c>
      <c r="AM592" s="21">
        <f t="shared" si="171"/>
        <v>169358.701814337</v>
      </c>
    </row>
    <row r="593" ht="15" customHeight="1" spans="1:39">
      <c r="A593" s="24" t="s">
        <v>2343</v>
      </c>
      <c r="B593" s="52" t="s">
        <v>412</v>
      </c>
      <c r="C593" s="52" t="s">
        <v>413</v>
      </c>
      <c r="D593" s="52" t="s">
        <v>929</v>
      </c>
      <c r="E593" s="10" t="s">
        <v>245</v>
      </c>
      <c r="F593" s="52" t="s">
        <v>930</v>
      </c>
      <c r="G593" s="52" t="s">
        <v>169</v>
      </c>
      <c r="H593" s="52" t="s">
        <v>702</v>
      </c>
      <c r="I593" s="52" t="s">
        <v>701</v>
      </c>
      <c r="J593" s="52" t="s">
        <v>181</v>
      </c>
      <c r="K593" s="52" t="s">
        <v>931</v>
      </c>
      <c r="L593" s="53" t="s">
        <v>1545</v>
      </c>
      <c r="M593" s="13">
        <v>949</v>
      </c>
      <c r="N593" s="14">
        <f t="shared" si="169"/>
        <v>2.6</v>
      </c>
      <c r="O593" s="15">
        <v>8500</v>
      </c>
      <c r="P593" s="15">
        <f t="shared" si="161"/>
        <v>8066500</v>
      </c>
      <c r="Q593" s="16">
        <f>IFERROR(VLOOKUP(G593,SCENARIOS!$A$13:$E$18,5,0),0.025)</f>
        <v>0.025</v>
      </c>
      <c r="R593" s="52">
        <f>IFERROR(VLOOKUP(L593,INPUTS!$A$107:$B$120,2,0),0.0082)</f>
        <v>0.0082</v>
      </c>
      <c r="S593" s="52">
        <f t="shared" si="162"/>
        <v>69.7</v>
      </c>
      <c r="T593" s="15">
        <f t="shared" si="163"/>
        <v>66145.3</v>
      </c>
      <c r="U593" s="15">
        <f>T593/INPUTS!$B$7*1000</f>
        <v>82681625</v>
      </c>
      <c r="V593" s="15">
        <f>T593*INPUTS!$B$6</f>
        <v>209019.148</v>
      </c>
      <c r="W593" s="54" t="s">
        <v>396</v>
      </c>
      <c r="X593" s="54" t="s">
        <v>396</v>
      </c>
      <c r="Y593" s="67">
        <f>IFERROR(VLOOKUP(E593,INPUTS!$A$44:$B$103,2,0),0)</f>
        <v>0.005</v>
      </c>
      <c r="Z593" s="15">
        <f t="shared" si="165"/>
        <v>330.7265</v>
      </c>
      <c r="AA593" s="20">
        <f>IFERROR(VLOOKUP(E593,INPUTS!$A$44:$C$103,3,0),SCENARIOS!$J$26)</f>
        <v>0.03</v>
      </c>
      <c r="AB593" s="15">
        <f t="shared" si="166"/>
        <v>2245.12006992343</v>
      </c>
      <c r="AC593" s="20">
        <f>IFERROR(VLOOKUP($E593,INPUTS!$A$44:$G$103,4,0),SCENARIOS!$K$26)</f>
        <v>0.1</v>
      </c>
      <c r="AD593" s="15">
        <f t="shared" si="166"/>
        <v>8467.15762012313</v>
      </c>
      <c r="AE593" s="20">
        <f>IFERROR(VLOOKUP($E593,INPUTS!$A$44:$G$103,5,0),SCENARIOS!$L$26)</f>
        <v>0.2</v>
      </c>
      <c r="AF593" s="15">
        <f t="shared" si="166"/>
        <v>19159.6233424935</v>
      </c>
      <c r="AG593" s="20">
        <f>IFERROR(VLOOKUP($E593,INPUTS!$A$44:$G$103,6,0),SCENARIOS!$M$26)</f>
        <v>0.3</v>
      </c>
      <c r="AH593" s="15">
        <f t="shared" si="167"/>
        <v>32516.0328083821</v>
      </c>
      <c r="AI593" s="20">
        <f>IFERROR(VLOOKUP($E593,INPUTS!$A$44:$G$103,7,0),SCENARIOS!$N$26)</f>
        <v>0.4</v>
      </c>
      <c r="AJ593" s="15">
        <f t="shared" si="168"/>
        <v>49051.8754266993</v>
      </c>
      <c r="AL593" t="str">
        <f t="shared" si="170"/>
        <v>N</v>
      </c>
      <c r="AM593" s="21">
        <f t="shared" si="171"/>
        <v>122629.688566748</v>
      </c>
    </row>
    <row r="594" ht="15" customHeight="1" spans="1:39">
      <c r="A594" s="6" t="s">
        <v>2344</v>
      </c>
      <c r="B594" s="52" t="s">
        <v>412</v>
      </c>
      <c r="C594" s="52" t="s">
        <v>413</v>
      </c>
      <c r="D594" s="52" t="s">
        <v>929</v>
      </c>
      <c r="E594" s="10" t="s">
        <v>245</v>
      </c>
      <c r="F594" s="52" t="s">
        <v>930</v>
      </c>
      <c r="G594" s="52" t="s">
        <v>169</v>
      </c>
      <c r="H594" s="52" t="s">
        <v>1248</v>
      </c>
      <c r="I594" s="52" t="s">
        <v>1249</v>
      </c>
      <c r="J594" s="52" t="s">
        <v>181</v>
      </c>
      <c r="K594" s="52" t="s">
        <v>931</v>
      </c>
      <c r="L594" s="53" t="s">
        <v>1545</v>
      </c>
      <c r="M594" s="13">
        <v>949</v>
      </c>
      <c r="N594" s="14">
        <f t="shared" si="169"/>
        <v>2.6</v>
      </c>
      <c r="O594" s="15">
        <v>5770</v>
      </c>
      <c r="P594" s="15">
        <f t="shared" si="161"/>
        <v>5475730</v>
      </c>
      <c r="Q594" s="16">
        <f>IFERROR(VLOOKUP(G594,SCENARIOS!$A$13:$E$18,5,0),0.025)</f>
        <v>0.025</v>
      </c>
      <c r="R594" s="52">
        <f>IFERROR(VLOOKUP(L594,INPUTS!$A$107:$B$120,2,0),0.0082)</f>
        <v>0.0082</v>
      </c>
      <c r="S594" s="52">
        <f t="shared" si="162"/>
        <v>47.314</v>
      </c>
      <c r="T594" s="15">
        <f t="shared" si="163"/>
        <v>44900.986</v>
      </c>
      <c r="U594" s="15">
        <f>T594/INPUTS!$B$7*1000</f>
        <v>56126232.5</v>
      </c>
      <c r="V594" s="15">
        <f>T594*INPUTS!$B$6</f>
        <v>141887.11576</v>
      </c>
      <c r="W594" s="54" t="s">
        <v>396</v>
      </c>
      <c r="X594" s="54" t="s">
        <v>396</v>
      </c>
      <c r="Y594" s="67">
        <f>IFERROR(VLOOKUP(E594,INPUTS!$A$44:$B$103,2,0),0)</f>
        <v>0.005</v>
      </c>
      <c r="Z594" s="15">
        <f t="shared" si="165"/>
        <v>224.50493</v>
      </c>
      <c r="AA594" s="20">
        <f>IFERROR(VLOOKUP(E594,INPUTS!$A$44:$C$103,3,0),SCENARIOS!$J$26)</f>
        <v>0.03</v>
      </c>
      <c r="AB594" s="15">
        <f t="shared" si="166"/>
        <v>1524.04032981861</v>
      </c>
      <c r="AC594" s="20">
        <f>IFERROR(VLOOKUP($E594,INPUTS!$A$44:$G$103,4,0),SCENARIOS!$K$26)</f>
        <v>0.1</v>
      </c>
      <c r="AD594" s="15">
        <f t="shared" si="166"/>
        <v>5747.7058197777</v>
      </c>
      <c r="AE594" s="20">
        <f>IFERROR(VLOOKUP($E594,INPUTS!$A$44:$G$103,5,0),SCENARIOS!$L$26)</f>
        <v>0.2</v>
      </c>
      <c r="AF594" s="15">
        <f t="shared" si="166"/>
        <v>13006.0031395515</v>
      </c>
      <c r="AG594" s="20">
        <f>IFERROR(VLOOKUP($E594,INPUTS!$A$44:$G$103,6,0),SCENARIOS!$M$26)</f>
        <v>0.3</v>
      </c>
      <c r="AH594" s="15">
        <f t="shared" si="167"/>
        <v>22072.6481534547</v>
      </c>
      <c r="AI594" s="20">
        <f>IFERROR(VLOOKUP($E594,INPUTS!$A$44:$G$103,7,0),SCENARIOS!$N$26)</f>
        <v>0.4</v>
      </c>
      <c r="AJ594" s="15">
        <f t="shared" si="168"/>
        <v>33297.5672014183</v>
      </c>
      <c r="AL594" t="str">
        <f t="shared" si="170"/>
        <v>Y</v>
      </c>
      <c r="AM594" s="21">
        <f t="shared" si="171"/>
        <v>83243.9180035456</v>
      </c>
    </row>
    <row r="595" ht="15" customHeight="1" spans="1:39">
      <c r="A595" s="24" t="s">
        <v>2345</v>
      </c>
      <c r="B595" s="52" t="s">
        <v>412</v>
      </c>
      <c r="C595" s="52" t="s">
        <v>413</v>
      </c>
      <c r="D595" s="52" t="s">
        <v>929</v>
      </c>
      <c r="E595" s="10" t="s">
        <v>251</v>
      </c>
      <c r="F595" s="52" t="s">
        <v>930</v>
      </c>
      <c r="G595" s="52" t="s">
        <v>169</v>
      </c>
      <c r="H595" s="52" t="s">
        <v>224</v>
      </c>
      <c r="I595" s="52" t="s">
        <v>938</v>
      </c>
      <c r="J595" s="52" t="s">
        <v>165</v>
      </c>
      <c r="K595" s="52" t="s">
        <v>931</v>
      </c>
      <c r="L595" s="53" t="s">
        <v>295</v>
      </c>
      <c r="M595" s="13">
        <v>2665</v>
      </c>
      <c r="N595" s="14">
        <f t="shared" si="169"/>
        <v>7.3013698630137</v>
      </c>
      <c r="O595" s="15">
        <v>7130</v>
      </c>
      <c r="P595" s="15">
        <f t="shared" si="161"/>
        <v>19001450</v>
      </c>
      <c r="Q595" s="16">
        <f>IFERROR(VLOOKUP(G595,SCENARIOS!$A$13:$E$18,5,0),0.025)</f>
        <v>0.025</v>
      </c>
      <c r="R595" s="52">
        <f>IFERROR(VLOOKUP(L595,INPUTS!$A$107:$B$120,2,0),0.0082)</f>
        <v>0.0089</v>
      </c>
      <c r="S595" s="52">
        <f t="shared" si="162"/>
        <v>63.457</v>
      </c>
      <c r="T595" s="15">
        <f t="shared" si="163"/>
        <v>169112.905</v>
      </c>
      <c r="U595" s="15">
        <f>T595/INPUTS!$B$7*1000</f>
        <v>211391131.25</v>
      </c>
      <c r="V595" s="15">
        <f>T595*INPUTS!$B$6</f>
        <v>534396.7798</v>
      </c>
      <c r="W595" s="54" t="s">
        <v>396</v>
      </c>
      <c r="X595" s="54" t="s">
        <v>396</v>
      </c>
      <c r="Y595" s="67">
        <f>IFERROR(VLOOKUP(E595,INPUTS!$A$44:$B$103,2,0),0)</f>
        <v>0.005</v>
      </c>
      <c r="Z595" s="15">
        <f t="shared" si="165"/>
        <v>845.564525</v>
      </c>
      <c r="AA595" s="20">
        <f>IFERROR(VLOOKUP(E595,INPUTS!$A$44:$C$103,3,0),SCENARIOS!$J$26)</f>
        <v>0.03</v>
      </c>
      <c r="AB595" s="15">
        <f t="shared" si="166"/>
        <v>5740.07188868376</v>
      </c>
      <c r="AC595" s="20">
        <f>IFERROR(VLOOKUP($E595,INPUTS!$A$44:$G$103,4,0),SCENARIOS!$K$26)</f>
        <v>0.1</v>
      </c>
      <c r="AD595" s="15">
        <f t="shared" si="166"/>
        <v>21647.8815914647</v>
      </c>
      <c r="AE595" s="20">
        <f>IFERROR(VLOOKUP($E595,INPUTS!$A$44:$G$103,5,0),SCENARIOS!$L$26)</f>
        <v>0.2</v>
      </c>
      <c r="AF595" s="15">
        <f t="shared" si="166"/>
        <v>48985.1820485338</v>
      </c>
      <c r="AG595" s="20">
        <f>IFERROR(VLOOKUP($E595,INPUTS!$A$44:$G$103,6,0),SCENARIOS!$M$26)</f>
        <v>0.3</v>
      </c>
      <c r="AH595" s="15">
        <f t="shared" si="167"/>
        <v>83133.3559194804</v>
      </c>
      <c r="AI595" s="20">
        <f>IFERROR(VLOOKUP($E595,INPUTS!$A$44:$G$103,7,0),SCENARIOS!$N$26)</f>
        <v>0.4</v>
      </c>
      <c r="AJ595" s="15">
        <f t="shared" si="168"/>
        <v>125410.348869946</v>
      </c>
      <c r="AL595" t="str">
        <f t="shared" si="170"/>
        <v>Y</v>
      </c>
      <c r="AM595" s="21">
        <f t="shared" si="171"/>
        <v>313525.872174865</v>
      </c>
    </row>
    <row r="596" ht="15" customHeight="1" spans="1:39">
      <c r="A596" s="6" t="s">
        <v>2346</v>
      </c>
      <c r="B596" s="52" t="s">
        <v>412</v>
      </c>
      <c r="C596" s="52" t="s">
        <v>413</v>
      </c>
      <c r="D596" s="52" t="s">
        <v>929</v>
      </c>
      <c r="E596" s="10" t="s">
        <v>251</v>
      </c>
      <c r="F596" s="52" t="s">
        <v>930</v>
      </c>
      <c r="G596" s="52" t="s">
        <v>169</v>
      </c>
      <c r="H596" s="52" t="s">
        <v>205</v>
      </c>
      <c r="I596" s="52" t="s">
        <v>408</v>
      </c>
      <c r="J596" s="52" t="s">
        <v>165</v>
      </c>
      <c r="K596" s="52" t="s">
        <v>931</v>
      </c>
      <c r="L596" s="53" t="s">
        <v>295</v>
      </c>
      <c r="M596" s="13">
        <v>2001</v>
      </c>
      <c r="N596" s="14">
        <f t="shared" si="169"/>
        <v>5.48219178082192</v>
      </c>
      <c r="O596" s="15">
        <v>7660</v>
      </c>
      <c r="P596" s="15">
        <f t="shared" si="161"/>
        <v>15327660</v>
      </c>
      <c r="Q596" s="16">
        <f>IFERROR(VLOOKUP(G596,SCENARIOS!$A$13:$E$18,5,0),0.025)</f>
        <v>0.025</v>
      </c>
      <c r="R596" s="52">
        <f>IFERROR(VLOOKUP(L596,INPUTS!$A$107:$B$120,2,0),0.0082)</f>
        <v>0.0089</v>
      </c>
      <c r="S596" s="52">
        <f t="shared" si="162"/>
        <v>68.174</v>
      </c>
      <c r="T596" s="15">
        <f t="shared" si="163"/>
        <v>136416.174</v>
      </c>
      <c r="U596" s="15">
        <f>T596/INPUTS!$B$7*1000</f>
        <v>170520217.5</v>
      </c>
      <c r="V596" s="15">
        <f>T596*INPUTS!$B$6</f>
        <v>431075.10984</v>
      </c>
      <c r="W596" s="54" t="s">
        <v>396</v>
      </c>
      <c r="X596" s="54" t="s">
        <v>396</v>
      </c>
      <c r="Y596" s="67">
        <f>IFERROR(VLOOKUP(E596,INPUTS!$A$44:$B$103,2,0),0)</f>
        <v>0.005</v>
      </c>
      <c r="Z596" s="15">
        <f t="shared" si="165"/>
        <v>682.08087</v>
      </c>
      <c r="AA596" s="20">
        <f>IFERROR(VLOOKUP(E596,INPUTS!$A$44:$C$103,3,0),SCENARIOS!$J$26)</f>
        <v>0.03</v>
      </c>
      <c r="AB596" s="15">
        <f t="shared" ref="AB596:AF611" si="172">$T596*AA596*(1+$Q596)^AB$2</f>
        <v>4630.2713890415</v>
      </c>
      <c r="AC596" s="20">
        <f>IFERROR(VLOOKUP($E596,INPUTS!$A$44:$G$103,4,0),SCENARIOS!$K$26)</f>
        <v>0.1</v>
      </c>
      <c r="AD596" s="15">
        <f t="shared" si="172"/>
        <v>17462.4235915801</v>
      </c>
      <c r="AE596" s="20">
        <f>IFERROR(VLOOKUP($E596,INPUTS!$A$44:$G$103,5,0),SCENARIOS!$L$26)</f>
        <v>0.2</v>
      </c>
      <c r="AF596" s="15">
        <f t="shared" si="172"/>
        <v>39514.2589369774</v>
      </c>
      <c r="AG596" s="20">
        <f>IFERROR(VLOOKUP($E596,INPUTS!$A$44:$G$103,6,0),SCENARIOS!$M$26)</f>
        <v>0.3</v>
      </c>
      <c r="AH596" s="15">
        <f t="shared" si="167"/>
        <v>67060.1356313746</v>
      </c>
      <c r="AI596" s="20">
        <f>IFERROR(VLOOKUP($E596,INPUTS!$A$44:$G$103,7,0),SCENARIOS!$N$26)</f>
        <v>0.4</v>
      </c>
      <c r="AJ596" s="15">
        <f t="shared" si="168"/>
        <v>101163.184281195</v>
      </c>
      <c r="AL596" t="str">
        <f t="shared" si="170"/>
        <v>Y</v>
      </c>
      <c r="AM596" s="21">
        <f t="shared" si="171"/>
        <v>252907.960702988</v>
      </c>
    </row>
    <row r="597" ht="15" customHeight="1" spans="1:39">
      <c r="A597" s="24" t="s">
        <v>2347</v>
      </c>
      <c r="B597" s="52" t="s">
        <v>412</v>
      </c>
      <c r="C597" s="52" t="s">
        <v>413</v>
      </c>
      <c r="D597" s="52" t="s">
        <v>929</v>
      </c>
      <c r="E597" s="10" t="s">
        <v>251</v>
      </c>
      <c r="F597" s="52" t="s">
        <v>930</v>
      </c>
      <c r="G597" s="52" t="s">
        <v>169</v>
      </c>
      <c r="H597" s="52" t="s">
        <v>452</v>
      </c>
      <c r="I597" s="52" t="s">
        <v>451</v>
      </c>
      <c r="J597" s="52" t="s">
        <v>181</v>
      </c>
      <c r="K597" s="52" t="s">
        <v>931</v>
      </c>
      <c r="L597" s="53" t="s">
        <v>295</v>
      </c>
      <c r="M597" s="13">
        <v>2665</v>
      </c>
      <c r="N597" s="14">
        <f t="shared" si="169"/>
        <v>7.3013698630137</v>
      </c>
      <c r="O597" s="15">
        <v>6950</v>
      </c>
      <c r="P597" s="15">
        <f t="shared" si="161"/>
        <v>18521750</v>
      </c>
      <c r="Q597" s="16">
        <f>IFERROR(VLOOKUP(G597,SCENARIOS!$A$13:$E$18,5,0),0.025)</f>
        <v>0.025</v>
      </c>
      <c r="R597" s="52">
        <f>IFERROR(VLOOKUP(L597,INPUTS!$A$107:$B$120,2,0),0.0082)</f>
        <v>0.0089</v>
      </c>
      <c r="S597" s="52">
        <f t="shared" si="162"/>
        <v>61.855</v>
      </c>
      <c r="T597" s="15">
        <f t="shared" si="163"/>
        <v>164843.575</v>
      </c>
      <c r="U597" s="15">
        <f>T597/INPUTS!$B$7*1000</f>
        <v>206054468.75</v>
      </c>
      <c r="V597" s="15">
        <f>T597*INPUTS!$B$6</f>
        <v>520905.697</v>
      </c>
      <c r="W597" s="54" t="s">
        <v>521</v>
      </c>
      <c r="X597" s="54" t="s">
        <v>396</v>
      </c>
      <c r="Y597" s="67">
        <f>IFERROR(VLOOKUP(E597,INPUTS!$A$44:$B$103,2,0),0)</f>
        <v>0.005</v>
      </c>
      <c r="Z597" s="15">
        <f t="shared" si="165"/>
        <v>824.217875</v>
      </c>
      <c r="AA597" s="20">
        <f>IFERROR(VLOOKUP(E597,INPUTS!$A$44:$C$103,3,0),SCENARIOS!$J$26)</f>
        <v>0.03</v>
      </c>
      <c r="AB597" s="15">
        <f t="shared" si="172"/>
        <v>5595.16123791755</v>
      </c>
      <c r="AC597" s="20">
        <f>IFERROR(VLOOKUP($E597,INPUTS!$A$44:$G$103,4,0),SCENARIOS!$K$26)</f>
        <v>0.1</v>
      </c>
      <c r="AD597" s="15">
        <f t="shared" si="172"/>
        <v>21101.3712567573</v>
      </c>
      <c r="AE597" s="20">
        <f>IFERROR(VLOOKUP($E597,INPUTS!$A$44:$G$103,5,0),SCENARIOS!$L$26)</f>
        <v>0.2</v>
      </c>
      <c r="AF597" s="15">
        <f t="shared" si="172"/>
        <v>47748.5294862988</v>
      </c>
      <c r="AG597" s="20">
        <f>IFERROR(VLOOKUP($E597,INPUTS!$A$44:$G$103,6,0),SCENARIOS!$M$26)</f>
        <v>0.3</v>
      </c>
      <c r="AH597" s="15">
        <f t="shared" si="167"/>
        <v>81034.6176213728</v>
      </c>
      <c r="AI597" s="20">
        <f>IFERROR(VLOOKUP($E597,INPUTS!$A$44:$G$103,7,0),SCENARIOS!$N$26)</f>
        <v>0.4</v>
      </c>
      <c r="AJ597" s="15">
        <f t="shared" si="168"/>
        <v>122244.30920703</v>
      </c>
      <c r="AL597" t="str">
        <f t="shared" si="170"/>
        <v>Y</v>
      </c>
      <c r="AM597" s="21">
        <f t="shared" si="171"/>
        <v>305610.773017575</v>
      </c>
    </row>
    <row r="598" ht="15" customHeight="1" spans="1:39">
      <c r="A598" s="6" t="s">
        <v>2348</v>
      </c>
      <c r="B598" s="52" t="s">
        <v>412</v>
      </c>
      <c r="C598" s="52" t="s">
        <v>413</v>
      </c>
      <c r="D598" s="52" t="s">
        <v>929</v>
      </c>
      <c r="E598" s="10" t="s">
        <v>251</v>
      </c>
      <c r="F598" s="52" t="s">
        <v>930</v>
      </c>
      <c r="G598" s="52" t="s">
        <v>169</v>
      </c>
      <c r="H598" s="52" t="s">
        <v>515</v>
      </c>
      <c r="I598" s="52" t="s">
        <v>514</v>
      </c>
      <c r="J598" s="52" t="s">
        <v>181</v>
      </c>
      <c r="K598" s="52" t="s">
        <v>931</v>
      </c>
      <c r="L598" s="53" t="s">
        <v>1599</v>
      </c>
      <c r="M598" s="13">
        <v>2665</v>
      </c>
      <c r="N598" s="14">
        <f t="shared" si="169"/>
        <v>7.3013698630137</v>
      </c>
      <c r="O598" s="15">
        <v>2690</v>
      </c>
      <c r="P598" s="15">
        <f t="shared" si="161"/>
        <v>7168850</v>
      </c>
      <c r="Q598" s="16">
        <f>IFERROR(VLOOKUP(G598,SCENARIOS!$A$13:$E$18,5,0),0.025)</f>
        <v>0.025</v>
      </c>
      <c r="R598" s="52">
        <f>IFERROR(VLOOKUP(L598,INPUTS!$A$107:$B$120,2,0),0.0082)</f>
        <v>0.0082</v>
      </c>
      <c r="S598" s="52">
        <f t="shared" si="162"/>
        <v>22.058</v>
      </c>
      <c r="T598" s="15">
        <f t="shared" si="163"/>
        <v>58784.57</v>
      </c>
      <c r="U598" s="15">
        <f>T598/INPUTS!$B$7*1000</f>
        <v>73480712.5</v>
      </c>
      <c r="V598" s="15">
        <f>T598*INPUTS!$B$6</f>
        <v>185759.2412</v>
      </c>
      <c r="W598" s="54" t="s">
        <v>396</v>
      </c>
      <c r="X598" s="54" t="s">
        <v>396</v>
      </c>
      <c r="Y598" s="67">
        <f>IFERROR(VLOOKUP(E598,INPUTS!$A$44:$B$103,2,0),0)</f>
        <v>0.005</v>
      </c>
      <c r="Z598" s="15">
        <f t="shared" si="165"/>
        <v>293.92285</v>
      </c>
      <c r="AA598" s="20">
        <f>IFERROR(VLOOKUP(E598,INPUTS!$A$44:$C$103,3,0),SCENARIOS!$J$26)</f>
        <v>0.03</v>
      </c>
      <c r="AB598" s="15">
        <f t="shared" si="172"/>
        <v>1995.28035867732</v>
      </c>
      <c r="AC598" s="20">
        <f>IFERROR(VLOOKUP($E598,INPUTS!$A$44:$G$103,4,0),SCENARIOS!$K$26)</f>
        <v>0.1</v>
      </c>
      <c r="AD598" s="15">
        <f t="shared" si="172"/>
        <v>7524.92194942289</v>
      </c>
      <c r="AE598" s="20">
        <f>IFERROR(VLOOKUP($E598,INPUTS!$A$44:$G$103,5,0),SCENARIOS!$L$26)</f>
        <v>0.2</v>
      </c>
      <c r="AF598" s="15">
        <f t="shared" si="172"/>
        <v>17027.516989876</v>
      </c>
      <c r="AG598" s="20">
        <f>IFERROR(VLOOKUP($E598,INPUTS!$A$44:$G$103,6,0),SCENARIOS!$M$26)</f>
        <v>0.3</v>
      </c>
      <c r="AH598" s="15">
        <f t="shared" si="167"/>
        <v>28897.6088512205</v>
      </c>
      <c r="AI598" s="20">
        <f>IFERROR(VLOOKUP($E598,INPUTS!$A$44:$G$103,7,0),SCENARIOS!$N$26)</f>
        <v>0.4</v>
      </c>
      <c r="AJ598" s="15">
        <f t="shared" si="168"/>
        <v>43593.3226495622</v>
      </c>
      <c r="AL598" t="str">
        <f t="shared" si="170"/>
        <v>Y</v>
      </c>
      <c r="AM598" s="21">
        <f t="shared" si="171"/>
        <v>108983.306623906</v>
      </c>
    </row>
    <row r="599" ht="15" customHeight="1" spans="1:39">
      <c r="A599" s="24" t="s">
        <v>2349</v>
      </c>
      <c r="B599" s="52" t="s">
        <v>412</v>
      </c>
      <c r="C599" s="52" t="s">
        <v>413</v>
      </c>
      <c r="D599" s="52" t="s">
        <v>929</v>
      </c>
      <c r="E599" s="10" t="s">
        <v>251</v>
      </c>
      <c r="F599" s="52" t="s">
        <v>930</v>
      </c>
      <c r="G599" s="52" t="s">
        <v>169</v>
      </c>
      <c r="H599" s="52" t="s">
        <v>702</v>
      </c>
      <c r="I599" s="52" t="s">
        <v>701</v>
      </c>
      <c r="J599" s="52" t="s">
        <v>181</v>
      </c>
      <c r="K599" s="52" t="s">
        <v>931</v>
      </c>
      <c r="L599" s="53" t="s">
        <v>1545</v>
      </c>
      <c r="M599" s="13">
        <v>2001</v>
      </c>
      <c r="N599" s="14">
        <f t="shared" si="169"/>
        <v>5.48219178082192</v>
      </c>
      <c r="O599" s="15">
        <v>8540</v>
      </c>
      <c r="P599" s="15">
        <f t="shared" si="161"/>
        <v>17088540</v>
      </c>
      <c r="Q599" s="16">
        <f>IFERROR(VLOOKUP(G599,SCENARIOS!$A$13:$E$18,5,0),0.025)</f>
        <v>0.025</v>
      </c>
      <c r="R599" s="52">
        <f>IFERROR(VLOOKUP(L599,INPUTS!$A$107:$B$120,2,0),0.0082)</f>
        <v>0.0082</v>
      </c>
      <c r="S599" s="52">
        <f t="shared" si="162"/>
        <v>70.028</v>
      </c>
      <c r="T599" s="15">
        <f t="shared" si="163"/>
        <v>140126.028</v>
      </c>
      <c r="U599" s="15">
        <f>T599/INPUTS!$B$7*1000</f>
        <v>175157535</v>
      </c>
      <c r="V599" s="15">
        <f>T599*INPUTS!$B$6</f>
        <v>442798.24848</v>
      </c>
      <c r="W599" s="54" t="s">
        <v>396</v>
      </c>
      <c r="X599" s="54" t="s">
        <v>396</v>
      </c>
      <c r="Y599" s="67">
        <f>IFERROR(VLOOKUP(E599,INPUTS!$A$44:$B$103,2,0),0)</f>
        <v>0.005</v>
      </c>
      <c r="Z599" s="15">
        <f t="shared" si="165"/>
        <v>700.63014</v>
      </c>
      <c r="AA599" s="20">
        <f>IFERROR(VLOOKUP(E599,INPUTS!$A$44:$C$103,3,0),SCENARIOS!$J$26)</f>
        <v>0.03</v>
      </c>
      <c r="AB599" s="15">
        <f t="shared" si="172"/>
        <v>4756.19216756825</v>
      </c>
      <c r="AC599" s="20">
        <f>IFERROR(VLOOKUP($E599,INPUTS!$A$44:$G$103,4,0),SCENARIOS!$K$26)</f>
        <v>0.1</v>
      </c>
      <c r="AD599" s="15">
        <f t="shared" si="172"/>
        <v>17937.3162682426</v>
      </c>
      <c r="AE599" s="20">
        <f>IFERROR(VLOOKUP($E599,INPUTS!$A$44:$G$103,5,0),SCENARIOS!$L$26)</f>
        <v>0.2</v>
      </c>
      <c r="AF599" s="15">
        <f t="shared" si="172"/>
        <v>40588.8538862126</v>
      </c>
      <c r="AG599" s="20">
        <f>IFERROR(VLOOKUP($E599,INPUTS!$A$44:$G$103,6,0),SCENARIOS!$M$26)</f>
        <v>0.3</v>
      </c>
      <c r="AH599" s="15">
        <f t="shared" si="167"/>
        <v>68883.8439580177</v>
      </c>
      <c r="AI599" s="20">
        <f>IFERROR(VLOOKUP($E599,INPUTS!$A$44:$G$103,7,0),SCENARIOS!$N$26)</f>
        <v>0.4</v>
      </c>
      <c r="AJ599" s="15">
        <f t="shared" si="168"/>
        <v>103914.32905277</v>
      </c>
      <c r="AL599" t="str">
        <f t="shared" si="170"/>
        <v>N</v>
      </c>
      <c r="AM599" s="21">
        <f t="shared" si="171"/>
        <v>259785.822631925</v>
      </c>
    </row>
    <row r="600" ht="15" customHeight="1" spans="1:39">
      <c r="A600" s="6" t="s">
        <v>2350</v>
      </c>
      <c r="B600" s="52" t="s">
        <v>412</v>
      </c>
      <c r="C600" s="52" t="s">
        <v>413</v>
      </c>
      <c r="D600" s="52" t="s">
        <v>929</v>
      </c>
      <c r="E600" s="10" t="s">
        <v>251</v>
      </c>
      <c r="F600" s="52" t="s">
        <v>930</v>
      </c>
      <c r="G600" s="52" t="s">
        <v>169</v>
      </c>
      <c r="H600" s="52" t="s">
        <v>1248</v>
      </c>
      <c r="I600" s="52" t="s">
        <v>1249</v>
      </c>
      <c r="J600" s="52" t="s">
        <v>181</v>
      </c>
      <c r="K600" s="52" t="s">
        <v>931</v>
      </c>
      <c r="L600" s="53" t="s">
        <v>1545</v>
      </c>
      <c r="M600" s="13">
        <v>2001</v>
      </c>
      <c r="N600" s="14">
        <f t="shared" si="169"/>
        <v>5.48219178082192</v>
      </c>
      <c r="O600" s="15">
        <v>5260</v>
      </c>
      <c r="P600" s="15">
        <f t="shared" si="161"/>
        <v>10525260</v>
      </c>
      <c r="Q600" s="16">
        <f>IFERROR(VLOOKUP(G600,SCENARIOS!$A$13:$E$18,5,0),0.025)</f>
        <v>0.025</v>
      </c>
      <c r="R600" s="52">
        <f>IFERROR(VLOOKUP(L600,INPUTS!$A$107:$B$120,2,0),0.0082)</f>
        <v>0.0082</v>
      </c>
      <c r="S600" s="52">
        <f t="shared" si="162"/>
        <v>43.132</v>
      </c>
      <c r="T600" s="15">
        <f t="shared" si="163"/>
        <v>86307.132</v>
      </c>
      <c r="U600" s="15">
        <f>T600/INPUTS!$B$7*1000</f>
        <v>107883915</v>
      </c>
      <c r="V600" s="15">
        <f>T600*INPUTS!$B$6</f>
        <v>272730.53712</v>
      </c>
      <c r="W600" s="54" t="s">
        <v>396</v>
      </c>
      <c r="X600" s="54" t="s">
        <v>396</v>
      </c>
      <c r="Y600" s="67">
        <f>IFERROR(VLOOKUP(E600,INPUTS!$A$44:$B$103,2,0),0)</f>
        <v>0.005</v>
      </c>
      <c r="Z600" s="15">
        <f t="shared" si="165"/>
        <v>431.53566</v>
      </c>
      <c r="AA600" s="20">
        <f>IFERROR(VLOOKUP(E600,INPUTS!$A$44:$C$103,3,0),SCENARIOS!$J$26)</f>
        <v>0.03</v>
      </c>
      <c r="AB600" s="15">
        <f t="shared" si="172"/>
        <v>2929.45793927506</v>
      </c>
      <c r="AC600" s="20">
        <f>IFERROR(VLOOKUP($E600,INPUTS!$A$44:$G$103,4,0),SCENARIOS!$K$26)</f>
        <v>0.1</v>
      </c>
      <c r="AD600" s="15">
        <f t="shared" si="172"/>
        <v>11048.0425727115</v>
      </c>
      <c r="AE600" s="20">
        <f>IFERROR(VLOOKUP($E600,INPUTS!$A$44:$G$103,5,0),SCENARIOS!$L$26)</f>
        <v>0.2</v>
      </c>
      <c r="AF600" s="15">
        <f t="shared" si="172"/>
        <v>24999.6922062621</v>
      </c>
      <c r="AG600" s="20">
        <f>IFERROR(VLOOKUP($E600,INPUTS!$A$44:$G$103,6,0),SCENARIOS!$M$26)</f>
        <v>0.3</v>
      </c>
      <c r="AH600" s="15">
        <f t="shared" si="167"/>
        <v>42427.285622854</v>
      </c>
      <c r="AI600" s="20">
        <f>IFERROR(VLOOKUP($E600,INPUTS!$A$44:$G$103,7,0),SCENARIOS!$N$26)</f>
        <v>0.4</v>
      </c>
      <c r="AJ600" s="15">
        <f t="shared" si="168"/>
        <v>64003.4392058044</v>
      </c>
      <c r="AL600" t="str">
        <f t="shared" si="170"/>
        <v>Y</v>
      </c>
      <c r="AM600" s="21">
        <f t="shared" si="171"/>
        <v>160008.598014511</v>
      </c>
    </row>
    <row r="601" ht="15" customHeight="1" spans="1:39">
      <c r="A601" s="24" t="s">
        <v>2351</v>
      </c>
      <c r="B601" s="52" t="s">
        <v>412</v>
      </c>
      <c r="C601" s="52" t="s">
        <v>413</v>
      </c>
      <c r="D601" s="52" t="s">
        <v>929</v>
      </c>
      <c r="E601" s="10" t="s">
        <v>251</v>
      </c>
      <c r="F601" s="52" t="s">
        <v>930</v>
      </c>
      <c r="G601" s="52" t="s">
        <v>169</v>
      </c>
      <c r="H601" s="52" t="s">
        <v>623</v>
      </c>
      <c r="I601" s="52" t="s">
        <v>622</v>
      </c>
      <c r="J601" s="52" t="s">
        <v>181</v>
      </c>
      <c r="K601" s="52" t="s">
        <v>931</v>
      </c>
      <c r="L601" s="53" t="s">
        <v>1599</v>
      </c>
      <c r="M601" s="13">
        <v>2665</v>
      </c>
      <c r="N601" s="14">
        <f t="shared" si="169"/>
        <v>7.3013698630137</v>
      </c>
      <c r="O601" s="15">
        <v>2090</v>
      </c>
      <c r="P601" s="15">
        <f t="shared" si="161"/>
        <v>5569850</v>
      </c>
      <c r="Q601" s="16">
        <f>IFERROR(VLOOKUP(G601,SCENARIOS!$A$13:$E$18,5,0),0.025)</f>
        <v>0.025</v>
      </c>
      <c r="R601" s="52">
        <f>IFERROR(VLOOKUP(L601,INPUTS!$A$107:$B$120,2,0),0.0082)</f>
        <v>0.0082</v>
      </c>
      <c r="S601" s="52">
        <f t="shared" si="162"/>
        <v>17.138</v>
      </c>
      <c r="T601" s="15">
        <f t="shared" si="163"/>
        <v>45672.77</v>
      </c>
      <c r="U601" s="15">
        <f>T601/INPUTS!$B$7*1000</f>
        <v>57090962.5</v>
      </c>
      <c r="V601" s="15">
        <f>T601*INPUTS!$B$6</f>
        <v>144325.9532</v>
      </c>
      <c r="W601" s="54" t="s">
        <v>396</v>
      </c>
      <c r="X601" s="54" t="s">
        <v>396</v>
      </c>
      <c r="Y601" s="67">
        <f>IFERROR(VLOOKUP(E601,INPUTS!$A$44:$B$103,2,0),0)</f>
        <v>0.005</v>
      </c>
      <c r="Z601" s="15">
        <f t="shared" si="165"/>
        <v>228.36385</v>
      </c>
      <c r="AA601" s="20">
        <f>IFERROR(VLOOKUP(E601,INPUTS!$A$44:$C$103,3,0),SCENARIOS!$J$26)</f>
        <v>0.03</v>
      </c>
      <c r="AB601" s="15">
        <f t="shared" si="172"/>
        <v>1550.23641250394</v>
      </c>
      <c r="AC601" s="20">
        <f>IFERROR(VLOOKUP($E601,INPUTS!$A$44:$G$103,4,0),SCENARIOS!$K$26)</f>
        <v>0.1</v>
      </c>
      <c r="AD601" s="15">
        <f t="shared" si="172"/>
        <v>5846.50069676351</v>
      </c>
      <c r="AE601" s="20">
        <f>IFERROR(VLOOKUP($E601,INPUTS!$A$44:$G$103,5,0),SCENARIOS!$L$26)</f>
        <v>0.2</v>
      </c>
      <c r="AF601" s="15">
        <f t="shared" si="172"/>
        <v>13229.557809978</v>
      </c>
      <c r="AG601" s="20">
        <f>IFERROR(VLOOKUP($E601,INPUTS!$A$44:$G$103,6,0),SCENARIOS!$M$26)</f>
        <v>0.3</v>
      </c>
      <c r="AH601" s="15">
        <f t="shared" si="167"/>
        <v>22452.0455386806</v>
      </c>
      <c r="AI601" s="20">
        <f>IFERROR(VLOOKUP($E601,INPUTS!$A$44:$G$103,7,0),SCENARIOS!$N$26)</f>
        <v>0.4</v>
      </c>
      <c r="AJ601" s="15">
        <f t="shared" si="168"/>
        <v>33869.90495821</v>
      </c>
      <c r="AL601" t="str">
        <f t="shared" si="170"/>
        <v>N</v>
      </c>
      <c r="AM601" s="21">
        <f t="shared" si="171"/>
        <v>84674.7623955251</v>
      </c>
    </row>
    <row r="602" ht="15" customHeight="1" spans="1:39">
      <c r="A602" s="6" t="s">
        <v>2352</v>
      </c>
      <c r="B602" s="52" t="s">
        <v>412</v>
      </c>
      <c r="C602" s="52" t="s">
        <v>413</v>
      </c>
      <c r="D602" s="52" t="s">
        <v>929</v>
      </c>
      <c r="E602" s="10" t="s">
        <v>251</v>
      </c>
      <c r="F602" s="52" t="s">
        <v>930</v>
      </c>
      <c r="G602" s="52" t="s">
        <v>169</v>
      </c>
      <c r="H602" s="52" t="s">
        <v>751</v>
      </c>
      <c r="I602" s="52" t="s">
        <v>750</v>
      </c>
      <c r="J602" s="52" t="s">
        <v>181</v>
      </c>
      <c r="K602" s="52" t="s">
        <v>931</v>
      </c>
      <c r="L602" s="53" t="s">
        <v>1545</v>
      </c>
      <c r="M602" s="13">
        <v>1333</v>
      </c>
      <c r="N602" s="14">
        <f t="shared" si="169"/>
        <v>3.65205479452055</v>
      </c>
      <c r="O602" s="15">
        <v>7260</v>
      </c>
      <c r="P602" s="15">
        <f t="shared" si="161"/>
        <v>9677580</v>
      </c>
      <c r="Q602" s="16">
        <f>IFERROR(VLOOKUP(G602,SCENARIOS!$A$13:$E$18,5,0),0.025)</f>
        <v>0.025</v>
      </c>
      <c r="R602" s="52">
        <f>IFERROR(VLOOKUP(L602,INPUTS!$A$107:$B$120,2,0),0.0082)</f>
        <v>0.0082</v>
      </c>
      <c r="S602" s="52">
        <f t="shared" si="162"/>
        <v>59.532</v>
      </c>
      <c r="T602" s="15">
        <f t="shared" si="163"/>
        <v>79356.156</v>
      </c>
      <c r="U602" s="15">
        <f>T602/INPUTS!$B$7*1000</f>
        <v>99195195</v>
      </c>
      <c r="V602" s="15">
        <f>T602*INPUTS!$B$6</f>
        <v>250765.45296</v>
      </c>
      <c r="W602" s="54" t="s">
        <v>396</v>
      </c>
      <c r="X602" s="54" t="s">
        <v>396</v>
      </c>
      <c r="Y602" s="67">
        <f>IFERROR(VLOOKUP(E602,INPUTS!$A$44:$B$103,2,0),0)</f>
        <v>0.005</v>
      </c>
      <c r="Z602" s="15">
        <f t="shared" si="165"/>
        <v>396.78078</v>
      </c>
      <c r="AA602" s="20">
        <f>IFERROR(VLOOKUP(E602,INPUTS!$A$44:$C$103,3,0),SCENARIOS!$J$26)</f>
        <v>0.03</v>
      </c>
      <c r="AB602" s="15">
        <f t="shared" si="172"/>
        <v>2693.52619925489</v>
      </c>
      <c r="AC602" s="20">
        <f>IFERROR(VLOOKUP($E602,INPUTS!$A$44:$G$103,4,0),SCENARIOS!$K$26)</f>
        <v>0.1</v>
      </c>
      <c r="AD602" s="15">
        <f t="shared" si="172"/>
        <v>10158.2588782435</v>
      </c>
      <c r="AE602" s="20">
        <f>IFERROR(VLOOKUP($E602,INPUTS!$A$44:$G$103,5,0),SCENARIOS!$L$26)</f>
        <v>0.2</v>
      </c>
      <c r="AF602" s="15">
        <f t="shared" si="172"/>
        <v>22986.2750470276</v>
      </c>
      <c r="AG602" s="20">
        <f>IFERROR(VLOOKUP($E602,INPUTS!$A$44:$G$103,6,0),SCENARIOS!$M$26)</f>
        <v>0.3</v>
      </c>
      <c r="AH602" s="15">
        <f t="shared" si="167"/>
        <v>39010.2905579548</v>
      </c>
      <c r="AI602" s="20">
        <f>IFERROR(VLOOKUP($E602,INPUTS!$A$44:$G$103,7,0),SCENARIOS!$N$26)</f>
        <v>0.4</v>
      </c>
      <c r="AJ602" s="15">
        <f t="shared" si="168"/>
        <v>58848.7508326929</v>
      </c>
      <c r="AL602" t="str">
        <f t="shared" si="170"/>
        <v>Y</v>
      </c>
      <c r="AM602" s="21">
        <f t="shared" si="171"/>
        <v>147121.877081732</v>
      </c>
    </row>
    <row r="603" ht="15" customHeight="1" spans="1:39">
      <c r="A603" s="24" t="s">
        <v>2353</v>
      </c>
      <c r="B603" s="52" t="s">
        <v>412</v>
      </c>
      <c r="C603" s="52" t="s">
        <v>413</v>
      </c>
      <c r="D603" s="52" t="s">
        <v>929</v>
      </c>
      <c r="E603" s="10" t="s">
        <v>251</v>
      </c>
      <c r="F603" s="52" t="s">
        <v>930</v>
      </c>
      <c r="G603" s="52" t="s">
        <v>169</v>
      </c>
      <c r="H603" s="52" t="s">
        <v>627</v>
      </c>
      <c r="I603" s="52" t="s">
        <v>626</v>
      </c>
      <c r="J603" s="52" t="s">
        <v>181</v>
      </c>
      <c r="K603" s="52" t="s">
        <v>931</v>
      </c>
      <c r="L603" s="53" t="s">
        <v>1599</v>
      </c>
      <c r="M603" s="13">
        <v>2001</v>
      </c>
      <c r="N603" s="14">
        <f t="shared" si="169"/>
        <v>5.48219178082192</v>
      </c>
      <c r="O603" s="15">
        <v>2160</v>
      </c>
      <c r="P603" s="15">
        <f t="shared" si="161"/>
        <v>4322160</v>
      </c>
      <c r="Q603" s="16">
        <f>IFERROR(VLOOKUP(G603,SCENARIOS!$A$13:$E$18,5,0),0.025)</f>
        <v>0.025</v>
      </c>
      <c r="R603" s="52">
        <f>IFERROR(VLOOKUP(L603,INPUTS!$A$107:$B$120,2,0),0.0082)</f>
        <v>0.0082</v>
      </c>
      <c r="S603" s="52">
        <f t="shared" si="162"/>
        <v>17.712</v>
      </c>
      <c r="T603" s="15">
        <f t="shared" si="163"/>
        <v>35441.712</v>
      </c>
      <c r="U603" s="15">
        <f>T603/INPUTS!$B$7*1000</f>
        <v>44302140</v>
      </c>
      <c r="V603" s="15">
        <f>T603*INPUTS!$B$6</f>
        <v>111995.80992</v>
      </c>
      <c r="W603" s="54" t="s">
        <v>396</v>
      </c>
      <c r="X603" s="54" t="s">
        <v>396</v>
      </c>
      <c r="Y603" s="67">
        <f>IFERROR(VLOOKUP(E603,INPUTS!$A$44:$B$103,2,0),0)</f>
        <v>0.005</v>
      </c>
      <c r="Z603" s="15">
        <f t="shared" si="165"/>
        <v>177.20856</v>
      </c>
      <c r="AA603" s="20">
        <f>IFERROR(VLOOKUP(E603,INPUTS!$A$44:$C$103,3,0),SCENARIOS!$J$26)</f>
        <v>0.03</v>
      </c>
      <c r="AB603" s="15">
        <f t="shared" si="172"/>
        <v>1202.97132107113</v>
      </c>
      <c r="AC603" s="20">
        <f>IFERROR(VLOOKUP($E603,INPUTS!$A$44:$G$103,4,0),SCENARIOS!$K$26)</f>
        <v>0.1</v>
      </c>
      <c r="AD603" s="15">
        <f t="shared" si="172"/>
        <v>4536.83877510586</v>
      </c>
      <c r="AE603" s="20">
        <f>IFERROR(VLOOKUP($E603,INPUTS!$A$44:$G$103,5,0),SCENARIOS!$L$26)</f>
        <v>0.2</v>
      </c>
      <c r="AF603" s="15">
        <f t="shared" si="172"/>
        <v>10266.0333014308</v>
      </c>
      <c r="AG603" s="20">
        <f>IFERROR(VLOOKUP($E603,INPUTS!$A$44:$G$103,6,0),SCENARIOS!$M$26)</f>
        <v>0.3</v>
      </c>
      <c r="AH603" s="15">
        <f t="shared" si="167"/>
        <v>17422.6115865712</v>
      </c>
      <c r="AI603" s="20">
        <f>IFERROR(VLOOKUP($E603,INPUTS!$A$44:$G$103,7,0),SCENARIOS!$N$26)</f>
        <v>0.4</v>
      </c>
      <c r="AJ603" s="15">
        <f t="shared" si="168"/>
        <v>26282.7811187334</v>
      </c>
      <c r="AL603" t="str">
        <f t="shared" si="170"/>
        <v>Y</v>
      </c>
      <c r="AM603" s="21">
        <f t="shared" si="171"/>
        <v>65706.9527968334</v>
      </c>
    </row>
    <row r="604" ht="15" customHeight="1" spans="1:39">
      <c r="A604" s="6" t="s">
        <v>2354</v>
      </c>
      <c r="B604" s="52" t="s">
        <v>412</v>
      </c>
      <c r="C604" s="52" t="s">
        <v>413</v>
      </c>
      <c r="D604" s="52" t="s">
        <v>929</v>
      </c>
      <c r="E604" s="10" t="s">
        <v>251</v>
      </c>
      <c r="F604" s="52" t="s">
        <v>930</v>
      </c>
      <c r="G604" s="52" t="s">
        <v>169</v>
      </c>
      <c r="H604" s="52" t="s">
        <v>1606</v>
      </c>
      <c r="I604" s="52" t="s">
        <v>1607</v>
      </c>
      <c r="J604" s="52" t="s">
        <v>181</v>
      </c>
      <c r="K604" s="52" t="s">
        <v>931</v>
      </c>
      <c r="L604" s="53" t="s">
        <v>1599</v>
      </c>
      <c r="M604" s="13">
        <v>1333</v>
      </c>
      <c r="N604" s="14">
        <f t="shared" si="169"/>
        <v>3.65205479452055</v>
      </c>
      <c r="O604" s="15">
        <v>2490</v>
      </c>
      <c r="P604" s="15">
        <f t="shared" si="161"/>
        <v>3319170</v>
      </c>
      <c r="Q604" s="16">
        <f>IFERROR(VLOOKUP(G604,SCENARIOS!$A$13:$E$18,5,0),0.025)</f>
        <v>0.025</v>
      </c>
      <c r="R604" s="52">
        <f>IFERROR(VLOOKUP(L604,INPUTS!$A$107:$B$120,2,0),0.0082)</f>
        <v>0.0082</v>
      </c>
      <c r="S604" s="52">
        <f t="shared" si="162"/>
        <v>20.418</v>
      </c>
      <c r="T604" s="15">
        <f t="shared" si="163"/>
        <v>27217.194</v>
      </c>
      <c r="U604" s="15">
        <f>T604/INPUTS!$B$7*1000</f>
        <v>34021492.5</v>
      </c>
      <c r="V604" s="15">
        <f>T604*INPUTS!$B$6</f>
        <v>86006.33304</v>
      </c>
      <c r="W604" s="54" t="s">
        <v>396</v>
      </c>
      <c r="X604" s="54" t="s">
        <v>396</v>
      </c>
      <c r="Y604" s="67">
        <f>IFERROR(VLOOKUP(E604,INPUTS!$A$44:$B$103,2,0),0)</f>
        <v>0.005</v>
      </c>
      <c r="Z604" s="15">
        <f t="shared" si="165"/>
        <v>136.08597</v>
      </c>
      <c r="AA604" s="20">
        <f>IFERROR(VLOOKUP(E604,INPUTS!$A$44:$C$103,3,0),SCENARIOS!$J$26)</f>
        <v>0.03</v>
      </c>
      <c r="AB604" s="15">
        <f t="shared" si="172"/>
        <v>923.812704703123</v>
      </c>
      <c r="AC604" s="20">
        <f>IFERROR(VLOOKUP($E604,INPUTS!$A$44:$G$103,4,0),SCENARIOS!$K$26)</f>
        <v>0.1</v>
      </c>
      <c r="AD604" s="15">
        <f t="shared" si="172"/>
        <v>3484.03093757938</v>
      </c>
      <c r="AE604" s="20">
        <f>IFERROR(VLOOKUP($E604,INPUTS!$A$44:$G$103,5,0),SCENARIOS!$L$26)</f>
        <v>0.2</v>
      </c>
      <c r="AF604" s="15">
        <f t="shared" si="172"/>
        <v>7883.72243348468</v>
      </c>
      <c r="AG604" s="20">
        <f>IFERROR(VLOOKUP($E604,INPUTS!$A$44:$G$103,6,0),SCENARIOS!$M$26)</f>
        <v>0.3</v>
      </c>
      <c r="AH604" s="15">
        <f t="shared" si="167"/>
        <v>13379.5624640919</v>
      </c>
      <c r="AI604" s="20">
        <f>IFERROR(VLOOKUP($E604,INPUTS!$A$44:$G$103,7,0),SCENARIOS!$N$26)</f>
        <v>0.4</v>
      </c>
      <c r="AJ604" s="15">
        <f t="shared" si="168"/>
        <v>20183.6624756757</v>
      </c>
      <c r="AL604" t="str">
        <f t="shared" si="170"/>
        <v>N</v>
      </c>
      <c r="AM604" s="21">
        <f t="shared" si="171"/>
        <v>50459.1561891891</v>
      </c>
    </row>
    <row r="605" ht="15" customHeight="1" spans="1:39">
      <c r="A605" s="24" t="s">
        <v>2355</v>
      </c>
      <c r="B605" s="52" t="s">
        <v>412</v>
      </c>
      <c r="C605" s="52" t="s">
        <v>413</v>
      </c>
      <c r="D605" s="52" t="s">
        <v>929</v>
      </c>
      <c r="E605" s="10" t="s">
        <v>258</v>
      </c>
      <c r="F605" s="52" t="s">
        <v>930</v>
      </c>
      <c r="G605" s="52" t="s">
        <v>169</v>
      </c>
      <c r="H605" s="52" t="s">
        <v>203</v>
      </c>
      <c r="I605" s="52" t="s">
        <v>399</v>
      </c>
      <c r="J605" s="52" t="s">
        <v>165</v>
      </c>
      <c r="K605" s="52" t="s">
        <v>931</v>
      </c>
      <c r="L605" s="53" t="s">
        <v>1581</v>
      </c>
      <c r="M605" s="13">
        <v>1333</v>
      </c>
      <c r="N605" s="14">
        <f t="shared" si="169"/>
        <v>3.65205479452055</v>
      </c>
      <c r="O605" s="15">
        <v>9220</v>
      </c>
      <c r="P605" s="15">
        <f t="shared" si="161"/>
        <v>12290260</v>
      </c>
      <c r="Q605" s="16">
        <f>IFERROR(VLOOKUP(G605,SCENARIOS!$A$13:$E$18,5,0),0.025)</f>
        <v>0.025</v>
      </c>
      <c r="R605" s="52">
        <f>IFERROR(VLOOKUP(L605,INPUTS!$A$107:$B$120,2,0),0.0082)</f>
        <v>0.0082</v>
      </c>
      <c r="S605" s="52">
        <f t="shared" si="162"/>
        <v>75.604</v>
      </c>
      <c r="T605" s="15">
        <f t="shared" si="163"/>
        <v>100780.132</v>
      </c>
      <c r="U605" s="15">
        <f>T605/INPUTS!$B$7*1000</f>
        <v>125975165</v>
      </c>
      <c r="V605" s="15">
        <f>T605*INPUTS!$B$6</f>
        <v>318465.21712</v>
      </c>
      <c r="W605" s="54" t="s">
        <v>396</v>
      </c>
      <c r="X605" s="54" t="s">
        <v>396</v>
      </c>
      <c r="Y605" s="67">
        <f>IFERROR(VLOOKUP(E605,INPUTS!$A$44:$B$103,2,0),0)</f>
        <v>0.005</v>
      </c>
      <c r="Z605" s="15">
        <f t="shared" si="165"/>
        <v>503.90066</v>
      </c>
      <c r="AA605" s="20">
        <f>IFERROR(VLOOKUP(E605,INPUTS!$A$44:$C$103,3,0),SCENARIOS!$J$26)</f>
        <v>0.03</v>
      </c>
      <c r="AB605" s="15">
        <f t="shared" si="172"/>
        <v>3420.70407123004</v>
      </c>
      <c r="AC605" s="20">
        <f>IFERROR(VLOOKUP($E605,INPUTS!$A$44:$G$103,4,0),SCENARIOS!$K$26)</f>
        <v>0.1</v>
      </c>
      <c r="AD605" s="15">
        <f t="shared" si="172"/>
        <v>12900.7089335269</v>
      </c>
      <c r="AE605" s="20">
        <f>IFERROR(VLOOKUP($E605,INPUTS!$A$44:$G$103,5,0),SCENARIOS!$L$26)</f>
        <v>0.2</v>
      </c>
      <c r="AF605" s="15">
        <f t="shared" si="172"/>
        <v>29191.9360790075</v>
      </c>
      <c r="AG605" s="20">
        <f>IFERROR(VLOOKUP($E605,INPUTS!$A$44:$G$103,6,0),SCENARIOS!$M$26)</f>
        <v>0.3</v>
      </c>
      <c r="AH605" s="15">
        <f t="shared" si="167"/>
        <v>49541.9943449509</v>
      </c>
      <c r="AI605" s="20">
        <f>IFERROR(VLOOKUP($E605,INPUTS!$A$44:$G$103,7,0),SCENARIOS!$N$26)</f>
        <v>0.4</v>
      </c>
      <c r="AJ605" s="15">
        <f t="shared" si="168"/>
        <v>74736.292379811</v>
      </c>
      <c r="AL605" t="str">
        <f t="shared" si="170"/>
        <v>N</v>
      </c>
      <c r="AM605" s="21">
        <f t="shared" si="171"/>
        <v>186840.730949528</v>
      </c>
    </row>
    <row r="606" ht="15" customHeight="1" spans="1:39">
      <c r="A606" s="6" t="s">
        <v>2356</v>
      </c>
      <c r="B606" s="52" t="s">
        <v>412</v>
      </c>
      <c r="C606" s="52" t="s">
        <v>413</v>
      </c>
      <c r="D606" s="52" t="s">
        <v>929</v>
      </c>
      <c r="E606" s="10" t="s">
        <v>258</v>
      </c>
      <c r="F606" s="52" t="s">
        <v>930</v>
      </c>
      <c r="G606" s="52" t="s">
        <v>169</v>
      </c>
      <c r="H606" s="52" t="s">
        <v>200</v>
      </c>
      <c r="I606" s="52" t="s">
        <v>391</v>
      </c>
      <c r="J606" s="52" t="s">
        <v>165</v>
      </c>
      <c r="K606" s="52" t="s">
        <v>931</v>
      </c>
      <c r="L606" s="53" t="s">
        <v>295</v>
      </c>
      <c r="M606" s="13">
        <v>1333</v>
      </c>
      <c r="N606" s="14">
        <f t="shared" si="169"/>
        <v>3.65205479452055</v>
      </c>
      <c r="O606" s="15">
        <v>9550</v>
      </c>
      <c r="P606" s="15">
        <f t="shared" si="161"/>
        <v>12730150</v>
      </c>
      <c r="Q606" s="16">
        <f>IFERROR(VLOOKUP(G606,SCENARIOS!$A$13:$E$18,5,0),0.025)</f>
        <v>0.025</v>
      </c>
      <c r="R606" s="52">
        <f>IFERROR(VLOOKUP(L606,INPUTS!$A$107:$B$120,2,0),0.0082)</f>
        <v>0.0089</v>
      </c>
      <c r="S606" s="52">
        <f t="shared" si="162"/>
        <v>84.995</v>
      </c>
      <c r="T606" s="15">
        <f t="shared" si="163"/>
        <v>113298.335</v>
      </c>
      <c r="U606" s="15">
        <f>T606/INPUTS!$B$7*1000</f>
        <v>141622918.75</v>
      </c>
      <c r="V606" s="15">
        <f>T606*INPUTS!$B$6</f>
        <v>358022.7386</v>
      </c>
      <c r="W606" s="54" t="s">
        <v>396</v>
      </c>
      <c r="X606" s="54" t="s">
        <v>396</v>
      </c>
      <c r="Y606" s="67">
        <f>IFERROR(VLOOKUP(E606,INPUTS!$A$44:$B$103,2,0),0)</f>
        <v>0.005</v>
      </c>
      <c r="Z606" s="15">
        <f t="shared" si="165"/>
        <v>566.491675</v>
      </c>
      <c r="AA606" s="20">
        <f>IFERROR(VLOOKUP(E606,INPUTS!$A$44:$C$103,3,0),SCENARIOS!$J$26)</f>
        <v>0.03</v>
      </c>
      <c r="AB606" s="15">
        <f t="shared" si="172"/>
        <v>3845.600001775</v>
      </c>
      <c r="AC606" s="20">
        <f>IFERROR(VLOOKUP($E606,INPUTS!$A$44:$G$103,4,0),SCENARIOS!$K$26)</f>
        <v>0.1</v>
      </c>
      <c r="AD606" s="15">
        <f t="shared" si="172"/>
        <v>14503.1447516681</v>
      </c>
      <c r="AE606" s="20">
        <f>IFERROR(VLOOKUP($E606,INPUTS!$A$44:$G$103,5,0),SCENARIOS!$L$26)</f>
        <v>0.2</v>
      </c>
      <c r="AF606" s="15">
        <f t="shared" si="172"/>
        <v>32817.9541695577</v>
      </c>
      <c r="AG606" s="20">
        <f>IFERROR(VLOOKUP($E606,INPUTS!$A$44:$G$103,6,0),SCENARIOS!$M$26)</f>
        <v>0.3</v>
      </c>
      <c r="AH606" s="15">
        <f t="shared" si="167"/>
        <v>55695.7543165586</v>
      </c>
      <c r="AI606" s="20">
        <f>IFERROR(VLOOKUP($E606,INPUTS!$A$44:$G$103,7,0),SCENARIOS!$N$26)</f>
        <v>0.4</v>
      </c>
      <c r="AJ606" s="15">
        <f t="shared" si="168"/>
        <v>84019.5118091905</v>
      </c>
      <c r="AL606" t="str">
        <f t="shared" si="170"/>
        <v>N</v>
      </c>
      <c r="AM606" s="21">
        <f t="shared" si="171"/>
        <v>210048.779522976</v>
      </c>
    </row>
    <row r="607" ht="15" customHeight="1" spans="1:39">
      <c r="A607" s="24" t="s">
        <v>2357</v>
      </c>
      <c r="B607" s="52" t="s">
        <v>412</v>
      </c>
      <c r="C607" s="52" t="s">
        <v>413</v>
      </c>
      <c r="D607" s="52" t="s">
        <v>929</v>
      </c>
      <c r="E607" s="10" t="s">
        <v>258</v>
      </c>
      <c r="F607" s="52" t="s">
        <v>930</v>
      </c>
      <c r="G607" s="52" t="s">
        <v>169</v>
      </c>
      <c r="H607" s="52" t="s">
        <v>205</v>
      </c>
      <c r="I607" s="52" t="s">
        <v>408</v>
      </c>
      <c r="J607" s="52" t="s">
        <v>165</v>
      </c>
      <c r="K607" s="52" t="s">
        <v>931</v>
      </c>
      <c r="L607" s="53" t="s">
        <v>295</v>
      </c>
      <c r="M607" s="13">
        <v>1333</v>
      </c>
      <c r="N607" s="14">
        <f t="shared" si="169"/>
        <v>3.65205479452055</v>
      </c>
      <c r="O607" s="15">
        <v>9270</v>
      </c>
      <c r="P607" s="15">
        <f t="shared" si="161"/>
        <v>12356910</v>
      </c>
      <c r="Q607" s="16">
        <f>IFERROR(VLOOKUP(G607,SCENARIOS!$A$13:$E$18,5,0),0.025)</f>
        <v>0.025</v>
      </c>
      <c r="R607" s="52">
        <f>IFERROR(VLOOKUP(L607,INPUTS!$A$107:$B$120,2,0),0.0082)</f>
        <v>0.0089</v>
      </c>
      <c r="S607" s="52">
        <f t="shared" si="162"/>
        <v>82.503</v>
      </c>
      <c r="T607" s="15">
        <f t="shared" si="163"/>
        <v>109976.499</v>
      </c>
      <c r="U607" s="15">
        <f>T607/INPUTS!$B$7*1000</f>
        <v>137470623.75</v>
      </c>
      <c r="V607" s="15">
        <f>T607*INPUTS!$B$6</f>
        <v>347525.73684</v>
      </c>
      <c r="W607" s="54" t="s">
        <v>396</v>
      </c>
      <c r="X607" s="54" t="s">
        <v>396</v>
      </c>
      <c r="Y607" s="67">
        <f>IFERROR(VLOOKUP(E607,INPUTS!$A$44:$B$103,2,0),0)</f>
        <v>0.005</v>
      </c>
      <c r="Z607" s="15">
        <f t="shared" si="165"/>
        <v>549.882495</v>
      </c>
      <c r="AA607" s="20">
        <f>IFERROR(VLOOKUP(E607,INPUTS!$A$44:$C$103,3,0),SCENARIOS!$J$26)</f>
        <v>0.03</v>
      </c>
      <c r="AB607" s="15">
        <f t="shared" si="172"/>
        <v>3732.84942580673</v>
      </c>
      <c r="AC607" s="20">
        <f>IFERROR(VLOOKUP($E607,INPUTS!$A$44:$G$103,4,0),SCENARIOS!$K$26)</f>
        <v>0.1</v>
      </c>
      <c r="AD607" s="15">
        <f t="shared" si="172"/>
        <v>14077.9216594726</v>
      </c>
      <c r="AE607" s="20">
        <f>IFERROR(VLOOKUP($E607,INPUTS!$A$44:$G$103,5,0),SCENARIOS!$L$26)</f>
        <v>0.2</v>
      </c>
      <c r="AF607" s="15">
        <f t="shared" si="172"/>
        <v>31855.7523719163</v>
      </c>
      <c r="AG607" s="20">
        <f>IFERROR(VLOOKUP($E607,INPUTS!$A$44:$G$103,6,0),SCENARIOS!$M$26)</f>
        <v>0.3</v>
      </c>
      <c r="AH607" s="15">
        <f t="shared" si="167"/>
        <v>54062.7897920941</v>
      </c>
      <c r="AI607" s="20">
        <f>IFERROR(VLOOKUP($E607,INPUTS!$A$44:$G$103,7,0),SCENARIOS!$N$26)</f>
        <v>0.4</v>
      </c>
      <c r="AJ607" s="15">
        <f t="shared" si="168"/>
        <v>81556.1125100729</v>
      </c>
      <c r="AL607" t="str">
        <f t="shared" si="170"/>
        <v>N</v>
      </c>
      <c r="AM607" s="21">
        <f t="shared" si="171"/>
        <v>203890.281275182</v>
      </c>
    </row>
    <row r="608" ht="15" customHeight="1" spans="1:39">
      <c r="A608" s="6" t="s">
        <v>2358</v>
      </c>
      <c r="B608" s="52" t="s">
        <v>412</v>
      </c>
      <c r="C608" s="52" t="s">
        <v>413</v>
      </c>
      <c r="D608" s="52" t="s">
        <v>929</v>
      </c>
      <c r="E608" s="10" t="s">
        <v>258</v>
      </c>
      <c r="F608" s="52" t="s">
        <v>930</v>
      </c>
      <c r="G608" s="52" t="s">
        <v>169</v>
      </c>
      <c r="H608" s="52" t="s">
        <v>623</v>
      </c>
      <c r="I608" s="52" t="s">
        <v>622</v>
      </c>
      <c r="J608" s="52" t="s">
        <v>181</v>
      </c>
      <c r="K608" s="52" t="s">
        <v>931</v>
      </c>
      <c r="L608" s="53" t="s">
        <v>1599</v>
      </c>
      <c r="M608" s="13">
        <v>2665</v>
      </c>
      <c r="N608" s="14">
        <f t="shared" si="169"/>
        <v>7.3013698630137</v>
      </c>
      <c r="O608" s="15">
        <v>1630</v>
      </c>
      <c r="P608" s="15">
        <f t="shared" si="161"/>
        <v>4343950</v>
      </c>
      <c r="Q608" s="16">
        <f>IFERROR(VLOOKUP(G608,SCENARIOS!$A$13:$E$18,5,0),0.025)</f>
        <v>0.025</v>
      </c>
      <c r="R608" s="52">
        <f>IFERROR(VLOOKUP(L608,INPUTS!$A$107:$B$120,2,0),0.0082)</f>
        <v>0.0082</v>
      </c>
      <c r="S608" s="52">
        <f t="shared" si="162"/>
        <v>13.366</v>
      </c>
      <c r="T608" s="15">
        <f t="shared" si="163"/>
        <v>35620.39</v>
      </c>
      <c r="U608" s="15">
        <f>T608/INPUTS!$B$7*1000</f>
        <v>44525487.5</v>
      </c>
      <c r="V608" s="15">
        <f>T608*INPUTS!$B$6</f>
        <v>112560.4324</v>
      </c>
      <c r="W608" s="54" t="s">
        <v>396</v>
      </c>
      <c r="X608" s="54" t="s">
        <v>396</v>
      </c>
      <c r="Y608" s="67">
        <f>IFERROR(VLOOKUP(E608,INPUTS!$A$44:$B$103,2,0),0)</f>
        <v>0.005</v>
      </c>
      <c r="Z608" s="15">
        <f t="shared" si="165"/>
        <v>178.10195</v>
      </c>
      <c r="AA608" s="20">
        <f>IFERROR(VLOOKUP(E608,INPUTS!$A$44:$C$103,3,0),SCENARIOS!$J$26)</f>
        <v>0.03</v>
      </c>
      <c r="AB608" s="15">
        <f t="shared" si="172"/>
        <v>1209.03605377101</v>
      </c>
      <c r="AC608" s="20">
        <f>IFERROR(VLOOKUP($E608,INPUTS!$A$44:$G$103,4,0),SCENARIOS!$K$26)</f>
        <v>0.1</v>
      </c>
      <c r="AD608" s="15">
        <f t="shared" si="172"/>
        <v>4559.71106972465</v>
      </c>
      <c r="AE608" s="20">
        <f>IFERROR(VLOOKUP($E608,INPUTS!$A$44:$G$103,5,0),SCENARIOS!$L$26)</f>
        <v>0.2</v>
      </c>
      <c r="AF608" s="15">
        <f t="shared" si="172"/>
        <v>10317.7891053895</v>
      </c>
      <c r="AG608" s="20">
        <f>IFERROR(VLOOKUP($E608,INPUTS!$A$44:$G$103,6,0),SCENARIOS!$M$26)</f>
        <v>0.3</v>
      </c>
      <c r="AH608" s="15">
        <f t="shared" si="167"/>
        <v>17510.4469990667</v>
      </c>
      <c r="AI608" s="20">
        <f>IFERROR(VLOOKUP($E608,INPUTS!$A$44:$G$103,7,0),SCENARIOS!$N$26)</f>
        <v>0.4</v>
      </c>
      <c r="AJ608" s="15">
        <f t="shared" si="168"/>
        <v>26415.2847281734</v>
      </c>
      <c r="AL608" t="str">
        <f t="shared" si="170"/>
        <v>N</v>
      </c>
      <c r="AM608" s="21">
        <f t="shared" si="171"/>
        <v>66038.2118204335</v>
      </c>
    </row>
    <row r="609" ht="15" customHeight="1" spans="1:39">
      <c r="A609" s="24" t="s">
        <v>2359</v>
      </c>
      <c r="B609" s="52" t="s">
        <v>412</v>
      </c>
      <c r="C609" s="52" t="s">
        <v>413</v>
      </c>
      <c r="D609" s="52" t="s">
        <v>929</v>
      </c>
      <c r="E609" s="10" t="s">
        <v>258</v>
      </c>
      <c r="F609" s="52" t="s">
        <v>930</v>
      </c>
      <c r="G609" s="52" t="s">
        <v>169</v>
      </c>
      <c r="H609" s="52" t="s">
        <v>515</v>
      </c>
      <c r="I609" s="52" t="s">
        <v>514</v>
      </c>
      <c r="J609" s="52" t="s">
        <v>181</v>
      </c>
      <c r="K609" s="52" t="s">
        <v>931</v>
      </c>
      <c r="L609" s="53" t="s">
        <v>1599</v>
      </c>
      <c r="M609" s="13">
        <v>2001</v>
      </c>
      <c r="N609" s="14">
        <f t="shared" si="169"/>
        <v>5.48219178082192</v>
      </c>
      <c r="O609" s="15">
        <v>3230</v>
      </c>
      <c r="P609" s="15">
        <f t="shared" si="161"/>
        <v>6463230</v>
      </c>
      <c r="Q609" s="16">
        <f>IFERROR(VLOOKUP(G609,SCENARIOS!$A$13:$E$18,5,0),0.025)</f>
        <v>0.025</v>
      </c>
      <c r="R609" s="52">
        <f>IFERROR(VLOOKUP(L609,INPUTS!$A$107:$B$120,2,0),0.0082)</f>
        <v>0.0082</v>
      </c>
      <c r="S609" s="52">
        <f t="shared" si="162"/>
        <v>26.486</v>
      </c>
      <c r="T609" s="15">
        <f t="shared" si="163"/>
        <v>52998.486</v>
      </c>
      <c r="U609" s="15">
        <f>T609/INPUTS!$B$7*1000</f>
        <v>66248107.5</v>
      </c>
      <c r="V609" s="15">
        <f>T609*INPUTS!$B$6</f>
        <v>167475.21576</v>
      </c>
      <c r="W609" s="54" t="s">
        <v>396</v>
      </c>
      <c r="X609" s="54" t="s">
        <v>396</v>
      </c>
      <c r="Y609" s="67">
        <f>IFERROR(VLOOKUP(E609,INPUTS!$A$44:$B$103,2,0),0)</f>
        <v>0.005</v>
      </c>
      <c r="Z609" s="15">
        <f t="shared" si="165"/>
        <v>264.99243</v>
      </c>
      <c r="AA609" s="20">
        <f>IFERROR(VLOOKUP(E609,INPUTS!$A$44:$C$103,3,0),SCENARIOS!$J$26)</f>
        <v>0.03</v>
      </c>
      <c r="AB609" s="15">
        <f t="shared" si="172"/>
        <v>1798.88766993506</v>
      </c>
      <c r="AC609" s="20">
        <f>IFERROR(VLOOKUP($E609,INPUTS!$A$44:$G$103,4,0),SCENARIOS!$K$26)</f>
        <v>0.1</v>
      </c>
      <c r="AD609" s="15">
        <f t="shared" si="172"/>
        <v>6784.2542794407</v>
      </c>
      <c r="AE609" s="20">
        <f>IFERROR(VLOOKUP($E609,INPUTS!$A$44:$G$103,5,0),SCENARIOS!$L$26)</f>
        <v>0.2</v>
      </c>
      <c r="AF609" s="15">
        <f t="shared" si="172"/>
        <v>15351.5220201952</v>
      </c>
      <c r="AG609" s="20">
        <f>IFERROR(VLOOKUP($E609,INPUTS!$A$44:$G$103,6,0),SCENARIOS!$M$26)</f>
        <v>0.3</v>
      </c>
      <c r="AH609" s="15">
        <f t="shared" si="167"/>
        <v>26053.2571410301</v>
      </c>
      <c r="AI609" s="20">
        <f>IFERROR(VLOOKUP($E609,INPUTS!$A$44:$G$103,7,0),SCENARIOS!$N$26)</f>
        <v>0.4</v>
      </c>
      <c r="AJ609" s="15">
        <f t="shared" si="168"/>
        <v>39302.4921358837</v>
      </c>
      <c r="AL609" t="str">
        <f t="shared" si="170"/>
        <v>N</v>
      </c>
      <c r="AM609" s="21">
        <f t="shared" si="171"/>
        <v>98256.2303397093</v>
      </c>
    </row>
    <row r="610" ht="15" customHeight="1" spans="1:39">
      <c r="A610" s="6" t="s">
        <v>2360</v>
      </c>
      <c r="B610" s="52" t="s">
        <v>412</v>
      </c>
      <c r="C610" s="52" t="s">
        <v>413</v>
      </c>
      <c r="D610" s="52" t="s">
        <v>929</v>
      </c>
      <c r="E610" s="10" t="s">
        <v>258</v>
      </c>
      <c r="F610" s="52" t="s">
        <v>930</v>
      </c>
      <c r="G610" s="52" t="s">
        <v>169</v>
      </c>
      <c r="H610" s="52" t="s">
        <v>751</v>
      </c>
      <c r="I610" s="52" t="s">
        <v>750</v>
      </c>
      <c r="J610" s="52" t="s">
        <v>181</v>
      </c>
      <c r="K610" s="52" t="s">
        <v>931</v>
      </c>
      <c r="L610" s="53" t="s">
        <v>1545</v>
      </c>
      <c r="M610" s="13">
        <v>949</v>
      </c>
      <c r="N610" s="14">
        <f t="shared" si="169"/>
        <v>2.6</v>
      </c>
      <c r="O610" s="15">
        <v>8220</v>
      </c>
      <c r="P610" s="15">
        <f t="shared" si="161"/>
        <v>7800780</v>
      </c>
      <c r="Q610" s="16">
        <f>IFERROR(VLOOKUP(G610,SCENARIOS!$A$13:$E$18,5,0),0.025)</f>
        <v>0.025</v>
      </c>
      <c r="R610" s="52">
        <f>IFERROR(VLOOKUP(L610,INPUTS!$A$107:$B$120,2,0),0.0082)</f>
        <v>0.0082</v>
      </c>
      <c r="S610" s="52">
        <f t="shared" si="162"/>
        <v>67.404</v>
      </c>
      <c r="T610" s="15">
        <f t="shared" si="163"/>
        <v>63966.396</v>
      </c>
      <c r="U610" s="15">
        <f>T610/INPUTS!$B$7*1000</f>
        <v>79957995</v>
      </c>
      <c r="V610" s="15">
        <f>T610*INPUTS!$B$6</f>
        <v>202133.81136</v>
      </c>
      <c r="W610" s="54" t="s">
        <v>396</v>
      </c>
      <c r="X610" s="54" t="s">
        <v>396</v>
      </c>
      <c r="Y610" s="67">
        <f>IFERROR(VLOOKUP(E610,INPUTS!$A$44:$B$103,2,0),0)</f>
        <v>0.005</v>
      </c>
      <c r="Z610" s="15">
        <f t="shared" si="165"/>
        <v>319.83198</v>
      </c>
      <c r="AA610" s="20">
        <f>IFERROR(VLOOKUP(E610,INPUTS!$A$44:$C$103,3,0),SCENARIOS!$J$26)</f>
        <v>0.03</v>
      </c>
      <c r="AB610" s="15">
        <f t="shared" si="172"/>
        <v>2171.16317350242</v>
      </c>
      <c r="AC610" s="20">
        <f>IFERROR(VLOOKUP($E610,INPUTS!$A$44:$G$103,4,0),SCENARIOS!$K$26)</f>
        <v>0.1</v>
      </c>
      <c r="AD610" s="15">
        <f t="shared" si="172"/>
        <v>8188.23948675437</v>
      </c>
      <c r="AE610" s="20">
        <f>IFERROR(VLOOKUP($E610,INPUTS!$A$44:$G$103,5,0),SCENARIOS!$L$26)</f>
        <v>0.2</v>
      </c>
      <c r="AF610" s="15">
        <f t="shared" si="172"/>
        <v>18528.4828088584</v>
      </c>
      <c r="AG610" s="20">
        <f>IFERROR(VLOOKUP($E610,INPUTS!$A$44:$G$103,6,0),SCENARIOS!$M$26)</f>
        <v>0.3</v>
      </c>
      <c r="AH610" s="15">
        <f t="shared" si="167"/>
        <v>31444.9164335177</v>
      </c>
      <c r="AI610" s="20">
        <f>IFERROR(VLOOKUP($E610,INPUTS!$A$44:$G$103,7,0),SCENARIOS!$N$26)</f>
        <v>0.4</v>
      </c>
      <c r="AJ610" s="15">
        <f t="shared" si="168"/>
        <v>47436.0489420551</v>
      </c>
      <c r="AL610" t="str">
        <f t="shared" si="170"/>
        <v>N</v>
      </c>
      <c r="AM610" s="21">
        <f t="shared" si="171"/>
        <v>118590.122355138</v>
      </c>
    </row>
    <row r="611" ht="15" customHeight="1" spans="1:39">
      <c r="A611" s="24" t="s">
        <v>2361</v>
      </c>
      <c r="B611" s="52" t="s">
        <v>412</v>
      </c>
      <c r="C611" s="52" t="s">
        <v>413</v>
      </c>
      <c r="D611" s="52" t="s">
        <v>929</v>
      </c>
      <c r="E611" s="10" t="s">
        <v>258</v>
      </c>
      <c r="F611" s="52" t="s">
        <v>930</v>
      </c>
      <c r="G611" s="52" t="s">
        <v>169</v>
      </c>
      <c r="H611" s="52" t="s">
        <v>452</v>
      </c>
      <c r="I611" s="52" t="s">
        <v>451</v>
      </c>
      <c r="J611" s="52" t="s">
        <v>181</v>
      </c>
      <c r="K611" s="52" t="s">
        <v>931</v>
      </c>
      <c r="L611" s="53" t="s">
        <v>1581</v>
      </c>
      <c r="M611" s="13">
        <v>949</v>
      </c>
      <c r="N611" s="14">
        <f t="shared" si="169"/>
        <v>2.6</v>
      </c>
      <c r="O611" s="15">
        <v>9360</v>
      </c>
      <c r="P611" s="15">
        <f t="shared" si="161"/>
        <v>8882640</v>
      </c>
      <c r="Q611" s="16">
        <f>IFERROR(VLOOKUP(G611,SCENARIOS!$A$13:$E$18,5,0),0.025)</f>
        <v>0.025</v>
      </c>
      <c r="R611" s="52">
        <f>IFERROR(VLOOKUP(L611,INPUTS!$A$107:$B$120,2,0),0.0082)</f>
        <v>0.0082</v>
      </c>
      <c r="S611" s="52">
        <f t="shared" si="162"/>
        <v>76.752</v>
      </c>
      <c r="T611" s="15">
        <f t="shared" si="163"/>
        <v>72837.648</v>
      </c>
      <c r="U611" s="15">
        <f>T611/INPUTS!$B$7*1000</f>
        <v>91047060</v>
      </c>
      <c r="V611" s="15">
        <f>T611*INPUTS!$B$6</f>
        <v>230166.96768</v>
      </c>
      <c r="W611" s="54" t="s">
        <v>521</v>
      </c>
      <c r="X611" s="54" t="s">
        <v>396</v>
      </c>
      <c r="Y611" s="67">
        <f>IFERROR(VLOOKUP(E611,INPUTS!$A$44:$B$103,2,0),0)</f>
        <v>0.005</v>
      </c>
      <c r="Z611" s="15">
        <f t="shared" si="165"/>
        <v>364.18824</v>
      </c>
      <c r="AA611" s="20">
        <f>IFERROR(VLOOKUP(E611,INPUTS!$A$44:$C$103,3,0),SCENARIOS!$J$26)</f>
        <v>0.03</v>
      </c>
      <c r="AB611" s="15">
        <f t="shared" si="172"/>
        <v>2472.27339464509</v>
      </c>
      <c r="AC611" s="20">
        <f>IFERROR(VLOOKUP($E611,INPUTS!$A$44:$G$103,4,0),SCENARIOS!$K$26)</f>
        <v>0.1</v>
      </c>
      <c r="AD611" s="15">
        <f t="shared" si="172"/>
        <v>9323.83474404147</v>
      </c>
      <c r="AE611" s="20">
        <f>IFERROR(VLOOKUP($E611,INPUTS!$A$44:$G$103,5,0),SCENARIOS!$L$26)</f>
        <v>0.2</v>
      </c>
      <c r="AF611" s="15">
        <f t="shared" si="172"/>
        <v>21098.126410087</v>
      </c>
      <c r="AG611" s="20">
        <f>IFERROR(VLOOKUP($E611,INPUTS!$A$44:$G$103,6,0),SCENARIOS!$M$26)</f>
        <v>0.3</v>
      </c>
      <c r="AH611" s="15">
        <f t="shared" si="167"/>
        <v>35805.8902454655</v>
      </c>
      <c r="AI611" s="20">
        <f>IFERROR(VLOOKUP($E611,INPUTS!$A$44:$G$103,7,0),SCENARIOS!$N$26)</f>
        <v>0.4</v>
      </c>
      <c r="AJ611" s="15">
        <f t="shared" si="168"/>
        <v>54014.7710581066</v>
      </c>
      <c r="AL611" t="str">
        <f t="shared" si="170"/>
        <v>N</v>
      </c>
      <c r="AM611" s="21">
        <f t="shared" si="171"/>
        <v>135036.927645266</v>
      </c>
    </row>
    <row r="612" ht="15" customHeight="1" spans="1:39">
      <c r="A612" s="6" t="s">
        <v>2362</v>
      </c>
      <c r="B612" s="52" t="s">
        <v>412</v>
      </c>
      <c r="C612" s="52" t="s">
        <v>413</v>
      </c>
      <c r="D612" s="52" t="s">
        <v>929</v>
      </c>
      <c r="E612" s="10" t="s">
        <v>248</v>
      </c>
      <c r="F612" s="52" t="s">
        <v>930</v>
      </c>
      <c r="G612" s="52" t="s">
        <v>169</v>
      </c>
      <c r="H612" s="52" t="s">
        <v>234</v>
      </c>
      <c r="I612" s="52" t="s">
        <v>424</v>
      </c>
      <c r="J612" s="52" t="s">
        <v>173</v>
      </c>
      <c r="K612" s="52" t="s">
        <v>931</v>
      </c>
      <c r="L612" s="53" t="s">
        <v>295</v>
      </c>
      <c r="M612" s="13">
        <v>2665</v>
      </c>
      <c r="N612" s="14">
        <f t="shared" si="169"/>
        <v>7.3013698630137</v>
      </c>
      <c r="O612" s="15">
        <v>8740</v>
      </c>
      <c r="P612" s="15">
        <f t="shared" si="161"/>
        <v>23292100</v>
      </c>
      <c r="Q612" s="16">
        <f>IFERROR(VLOOKUP(G612,SCENARIOS!$A$13:$E$18,5,0),0.025)</f>
        <v>0.025</v>
      </c>
      <c r="R612" s="52">
        <f>IFERROR(VLOOKUP(L612,INPUTS!$A$107:$B$120,2,0),0.0082)</f>
        <v>0.0089</v>
      </c>
      <c r="S612" s="52">
        <f t="shared" si="162"/>
        <v>77.786</v>
      </c>
      <c r="T612" s="15">
        <f t="shared" si="163"/>
        <v>207299.69</v>
      </c>
      <c r="U612" s="15">
        <f>T612/INPUTS!$B$7*1000</f>
        <v>259124612.5</v>
      </c>
      <c r="V612" s="15">
        <f>T612*INPUTS!$B$6</f>
        <v>655067.0204</v>
      </c>
      <c r="W612" s="54" t="s">
        <v>396</v>
      </c>
      <c r="X612" s="54" t="s">
        <v>396</v>
      </c>
      <c r="Y612" s="67">
        <f>IFERROR(VLOOKUP(E612,INPUTS!$A$44:$B$103,2,0),0)</f>
        <v>0.005</v>
      </c>
      <c r="Z612" s="15">
        <f t="shared" si="165"/>
        <v>1036.49845</v>
      </c>
      <c r="AA612" s="20">
        <f>IFERROR(VLOOKUP(E612,INPUTS!$A$44:$C$103,3,0),SCENARIOS!$J$26)</f>
        <v>0.03</v>
      </c>
      <c r="AB612" s="15">
        <f t="shared" ref="AB612:AF627" si="173">$T612*AA612*(1+$Q612)^AB$2</f>
        <v>7036.21715387042</v>
      </c>
      <c r="AC612" s="20">
        <f>IFERROR(VLOOKUP($E612,INPUTS!$A$44:$G$103,4,0),SCENARIOS!$K$26)</f>
        <v>0.1</v>
      </c>
      <c r="AD612" s="15">
        <f t="shared" si="173"/>
        <v>26536.1129185696</v>
      </c>
      <c r="AE612" s="20">
        <f>IFERROR(VLOOKUP($E612,INPUTS!$A$44:$G$103,5,0),SCENARIOS!$L$26)</f>
        <v>0.2</v>
      </c>
      <c r="AF612" s="15">
        <f t="shared" si="173"/>
        <v>60046.3521885253</v>
      </c>
      <c r="AG612" s="20">
        <f>IFERROR(VLOOKUP($E612,INPUTS!$A$44:$G$103,6,0),SCENARIOS!$M$26)</f>
        <v>0.3</v>
      </c>
      <c r="AH612" s="15">
        <f t="shared" si="167"/>
        <v>101905.404030331</v>
      </c>
      <c r="AI612" s="20">
        <f>IFERROR(VLOOKUP($E612,INPUTS!$A$44:$G$103,7,0),SCENARIOS!$N$26)</f>
        <v>0.4</v>
      </c>
      <c r="AJ612" s="15">
        <f t="shared" si="168"/>
        <v>153728.814743805</v>
      </c>
      <c r="AL612" t="str">
        <f t="shared" si="170"/>
        <v>Y</v>
      </c>
      <c r="AM612" s="21">
        <f t="shared" si="171"/>
        <v>384322.036859512</v>
      </c>
    </row>
    <row r="613" ht="15" customHeight="1" spans="1:39">
      <c r="A613" s="24" t="s">
        <v>2363</v>
      </c>
      <c r="B613" s="52" t="s">
        <v>412</v>
      </c>
      <c r="C613" s="52" t="s">
        <v>413</v>
      </c>
      <c r="D613" s="52" t="s">
        <v>929</v>
      </c>
      <c r="E613" s="10" t="s">
        <v>248</v>
      </c>
      <c r="F613" s="52" t="s">
        <v>930</v>
      </c>
      <c r="G613" s="52" t="s">
        <v>169</v>
      </c>
      <c r="H613" s="52" t="s">
        <v>224</v>
      </c>
      <c r="I613" s="52" t="s">
        <v>938</v>
      </c>
      <c r="J613" s="52" t="s">
        <v>165</v>
      </c>
      <c r="K613" s="52" t="s">
        <v>931</v>
      </c>
      <c r="L613" s="53" t="s">
        <v>295</v>
      </c>
      <c r="M613" s="13">
        <v>2001</v>
      </c>
      <c r="N613" s="14">
        <f t="shared" si="169"/>
        <v>5.48219178082192</v>
      </c>
      <c r="O613" s="15">
        <v>8770</v>
      </c>
      <c r="P613" s="15">
        <f t="shared" si="161"/>
        <v>17548770</v>
      </c>
      <c r="Q613" s="16">
        <f>IFERROR(VLOOKUP(G613,SCENARIOS!$A$13:$E$18,5,0),0.025)</f>
        <v>0.025</v>
      </c>
      <c r="R613" s="52">
        <f>IFERROR(VLOOKUP(L613,INPUTS!$A$107:$B$120,2,0),0.0082)</f>
        <v>0.0089</v>
      </c>
      <c r="S613" s="52">
        <f t="shared" si="162"/>
        <v>78.053</v>
      </c>
      <c r="T613" s="15">
        <f t="shared" si="163"/>
        <v>156184.053</v>
      </c>
      <c r="U613" s="15">
        <f>T613/INPUTS!$B$7*1000</f>
        <v>195230066.25</v>
      </c>
      <c r="V613" s="15">
        <f>T613*INPUTS!$B$6</f>
        <v>493541.60748</v>
      </c>
      <c r="W613" s="54" t="s">
        <v>396</v>
      </c>
      <c r="X613" s="54" t="s">
        <v>396</v>
      </c>
      <c r="Y613" s="67">
        <f>IFERROR(VLOOKUP(E613,INPUTS!$A$44:$B$103,2,0),0)</f>
        <v>0.005</v>
      </c>
      <c r="Z613" s="15">
        <f t="shared" si="165"/>
        <v>780.920265</v>
      </c>
      <c r="AA613" s="20">
        <f>IFERROR(VLOOKUP(E613,INPUTS!$A$44:$C$103,3,0),SCENARIOS!$J$26)</f>
        <v>0.03</v>
      </c>
      <c r="AB613" s="15">
        <f t="shared" si="173"/>
        <v>5301.23760860234</v>
      </c>
      <c r="AC613" s="20">
        <f>IFERROR(VLOOKUP($E613,INPUTS!$A$44:$G$103,4,0),SCENARIOS!$K$26)</f>
        <v>0.1</v>
      </c>
      <c r="AD613" s="15">
        <f t="shared" si="173"/>
        <v>19992.8792295245</v>
      </c>
      <c r="AE613" s="20">
        <f>IFERROR(VLOOKUP($E613,INPUTS!$A$44:$G$103,5,0),SCENARIOS!$L$26)</f>
        <v>0.2</v>
      </c>
      <c r="AF613" s="15">
        <f t="shared" si="173"/>
        <v>45240.2155192287</v>
      </c>
      <c r="AG613" s="20">
        <f>IFERROR(VLOOKUP($E613,INPUTS!$A$44:$G$103,6,0),SCENARIOS!$M$26)</f>
        <v>0.3</v>
      </c>
      <c r="AH613" s="15">
        <f t="shared" si="167"/>
        <v>76777.7270870959</v>
      </c>
      <c r="AI613" s="20">
        <f>IFERROR(VLOOKUP($E613,INPUTS!$A$44:$G$103,7,0),SCENARIOS!$N$26)</f>
        <v>0.4</v>
      </c>
      <c r="AJ613" s="15">
        <f t="shared" si="168"/>
        <v>115822.601324554</v>
      </c>
      <c r="AL613" t="str">
        <f t="shared" si="170"/>
        <v>Y</v>
      </c>
      <c r="AM613" s="21">
        <f t="shared" si="171"/>
        <v>289556.503311384</v>
      </c>
    </row>
    <row r="614" ht="15" customHeight="1" spans="1:39">
      <c r="A614" s="6" t="s">
        <v>2364</v>
      </c>
      <c r="B614" s="52" t="s">
        <v>412</v>
      </c>
      <c r="C614" s="52" t="s">
        <v>413</v>
      </c>
      <c r="D614" s="52" t="s">
        <v>929</v>
      </c>
      <c r="E614" s="10" t="s">
        <v>248</v>
      </c>
      <c r="F614" s="52" t="s">
        <v>930</v>
      </c>
      <c r="G614" s="52" t="s">
        <v>169</v>
      </c>
      <c r="H614" s="52" t="s">
        <v>264</v>
      </c>
      <c r="I614" s="52" t="s">
        <v>436</v>
      </c>
      <c r="J614" s="52" t="s">
        <v>173</v>
      </c>
      <c r="K614" s="52" t="s">
        <v>931</v>
      </c>
      <c r="L614" s="53" t="s">
        <v>291</v>
      </c>
      <c r="M614" s="13">
        <v>1333</v>
      </c>
      <c r="N614" s="14">
        <f t="shared" si="169"/>
        <v>3.65205479452055</v>
      </c>
      <c r="O614" s="15">
        <v>12080</v>
      </c>
      <c r="P614" s="15">
        <f t="shared" si="161"/>
        <v>16102640</v>
      </c>
      <c r="Q614" s="16">
        <f>IFERROR(VLOOKUP(G614,SCENARIOS!$A$13:$E$18,5,0),0.025)</f>
        <v>0.025</v>
      </c>
      <c r="R614" s="52">
        <f>IFERROR(VLOOKUP(L614,INPUTS!$A$107:$B$120,2,0),0.0082)</f>
        <v>0.0079</v>
      </c>
      <c r="S614" s="52">
        <f t="shared" si="162"/>
        <v>95.432</v>
      </c>
      <c r="T614" s="15">
        <f t="shared" si="163"/>
        <v>127210.856</v>
      </c>
      <c r="U614" s="15">
        <f>T614/INPUTS!$B$7*1000</f>
        <v>159013570</v>
      </c>
      <c r="V614" s="15">
        <f>T614*INPUTS!$B$6</f>
        <v>401986.30496</v>
      </c>
      <c r="W614" s="54" t="s">
        <v>396</v>
      </c>
      <c r="X614" s="54" t="s">
        <v>396</v>
      </c>
      <c r="Y614" s="67">
        <f>IFERROR(VLOOKUP(E614,INPUTS!$A$44:$B$103,2,0),0)</f>
        <v>0.005</v>
      </c>
      <c r="Z614" s="15">
        <f t="shared" si="165"/>
        <v>636.05428</v>
      </c>
      <c r="AA614" s="20">
        <f>IFERROR(VLOOKUP(E614,INPUTS!$A$44:$C$103,3,0),SCENARIOS!$J$26)</f>
        <v>0.03</v>
      </c>
      <c r="AB614" s="15">
        <f t="shared" si="173"/>
        <v>4317.8222174174</v>
      </c>
      <c r="AC614" s="20">
        <f>IFERROR(VLOOKUP($E614,INPUTS!$A$44:$G$103,4,0),SCENARIOS!$K$26)</f>
        <v>0.1</v>
      </c>
      <c r="AD614" s="15">
        <f t="shared" si="173"/>
        <v>16284.0650619588</v>
      </c>
      <c r="AE614" s="20">
        <f>IFERROR(VLOOKUP($E614,INPUTS!$A$44:$G$103,5,0),SCENARIOS!$L$26)</f>
        <v>0.2</v>
      </c>
      <c r="AF614" s="15">
        <f t="shared" si="173"/>
        <v>36847.849900691</v>
      </c>
      <c r="AG614" s="20">
        <f>IFERROR(VLOOKUP($E614,INPUTS!$A$44:$G$103,6,0),SCENARIOS!$M$26)</f>
        <v>0.3</v>
      </c>
      <c r="AH614" s="15">
        <f t="shared" si="167"/>
        <v>62534.9400075043</v>
      </c>
      <c r="AI614" s="20">
        <f>IFERROR(VLOOKUP($E614,INPUTS!$A$44:$G$103,7,0),SCENARIOS!$N$26)</f>
        <v>0.4</v>
      </c>
      <c r="AJ614" s="15">
        <f t="shared" si="168"/>
        <v>94336.7262894837</v>
      </c>
      <c r="AL614" t="str">
        <f t="shared" si="170"/>
        <v>Y</v>
      </c>
      <c r="AM614" s="21">
        <f t="shared" si="171"/>
        <v>235841.815723709</v>
      </c>
    </row>
    <row r="615" ht="15" customHeight="1" spans="1:39">
      <c r="A615" s="24" t="s">
        <v>2365</v>
      </c>
      <c r="B615" s="52" t="s">
        <v>412</v>
      </c>
      <c r="C615" s="52" t="s">
        <v>413</v>
      </c>
      <c r="D615" s="52" t="s">
        <v>929</v>
      </c>
      <c r="E615" s="10" t="s">
        <v>248</v>
      </c>
      <c r="F615" s="52" t="s">
        <v>930</v>
      </c>
      <c r="G615" s="52" t="s">
        <v>169</v>
      </c>
      <c r="H615" s="52" t="s">
        <v>505</v>
      </c>
      <c r="I615" s="52" t="s">
        <v>504</v>
      </c>
      <c r="J615" s="52" t="s">
        <v>173</v>
      </c>
      <c r="K615" s="52" t="s">
        <v>931</v>
      </c>
      <c r="L615" s="53" t="s">
        <v>291</v>
      </c>
      <c r="M615" s="13">
        <v>1333</v>
      </c>
      <c r="N615" s="14">
        <f t="shared" si="169"/>
        <v>3.65205479452055</v>
      </c>
      <c r="O615" s="15">
        <v>9620</v>
      </c>
      <c r="P615" s="15">
        <f t="shared" si="161"/>
        <v>12823460</v>
      </c>
      <c r="Q615" s="16">
        <f>IFERROR(VLOOKUP(G615,SCENARIOS!$A$13:$E$18,5,0),0.025)</f>
        <v>0.025</v>
      </c>
      <c r="R615" s="52">
        <f>IFERROR(VLOOKUP(L615,INPUTS!$A$107:$B$120,2,0),0.0082)</f>
        <v>0.0079</v>
      </c>
      <c r="S615" s="52">
        <f t="shared" si="162"/>
        <v>75.998</v>
      </c>
      <c r="T615" s="15">
        <f t="shared" si="163"/>
        <v>101305.334</v>
      </c>
      <c r="U615" s="15">
        <f>T615/INPUTS!$B$7*1000</f>
        <v>126631667.5</v>
      </c>
      <c r="V615" s="15">
        <f>T615*INPUTS!$B$6</f>
        <v>320124.85544</v>
      </c>
      <c r="W615" s="54" t="s">
        <v>396</v>
      </c>
      <c r="X615" s="54" t="s">
        <v>396</v>
      </c>
      <c r="Y615" s="67">
        <f>IFERROR(VLOOKUP(E615,INPUTS!$A$44:$B$103,2,0),0)</f>
        <v>0.005</v>
      </c>
      <c r="Z615" s="15">
        <f t="shared" si="165"/>
        <v>506.52667</v>
      </c>
      <c r="AA615" s="20">
        <f>IFERROR(VLOOKUP(E615,INPUTS!$A$44:$C$103,3,0),SCENARIOS!$J$26)</f>
        <v>0.03</v>
      </c>
      <c r="AB615" s="15">
        <f t="shared" si="173"/>
        <v>3438.53060691684</v>
      </c>
      <c r="AC615" s="20">
        <f>IFERROR(VLOOKUP($E615,INPUTS!$A$44:$G$103,4,0),SCENARIOS!$K$26)</f>
        <v>0.1</v>
      </c>
      <c r="AD615" s="15">
        <f t="shared" si="173"/>
        <v>12967.939229805</v>
      </c>
      <c r="AE615" s="20">
        <f>IFERROR(VLOOKUP($E615,INPUTS!$A$44:$G$103,5,0),SCENARIOS!$L$26)</f>
        <v>0.2</v>
      </c>
      <c r="AF615" s="15">
        <f t="shared" si="173"/>
        <v>29344.0658977357</v>
      </c>
      <c r="AG615" s="20">
        <f>IFERROR(VLOOKUP($E615,INPUTS!$A$44:$G$103,6,0),SCENARIOS!$M$26)</f>
        <v>0.3</v>
      </c>
      <c r="AH615" s="15">
        <f t="shared" si="167"/>
        <v>49800.1757344529</v>
      </c>
      <c r="AI615" s="20">
        <f>IFERROR(VLOOKUP($E615,INPUTS!$A$44:$G$103,7,0),SCENARIOS!$N$26)</f>
        <v>0.4</v>
      </c>
      <c r="AJ615" s="15">
        <f t="shared" si="168"/>
        <v>75125.7704391418</v>
      </c>
      <c r="AL615" t="str">
        <f t="shared" si="170"/>
        <v>Y</v>
      </c>
      <c r="AM615" s="21">
        <f t="shared" si="171"/>
        <v>187814.426097855</v>
      </c>
    </row>
    <row r="616" ht="15" customHeight="1" spans="1:39">
      <c r="A616" s="6" t="s">
        <v>2366</v>
      </c>
      <c r="B616" s="52" t="s">
        <v>412</v>
      </c>
      <c r="C616" s="52" t="s">
        <v>413</v>
      </c>
      <c r="D616" s="52" t="s">
        <v>929</v>
      </c>
      <c r="E616" s="10" t="s">
        <v>248</v>
      </c>
      <c r="F616" s="52" t="s">
        <v>930</v>
      </c>
      <c r="G616" s="52" t="s">
        <v>169</v>
      </c>
      <c r="H616" s="52" t="s">
        <v>428</v>
      </c>
      <c r="I616" s="52" t="s">
        <v>427</v>
      </c>
      <c r="J616" s="52" t="s">
        <v>173</v>
      </c>
      <c r="K616" s="52" t="s">
        <v>931</v>
      </c>
      <c r="L616" s="53" t="s">
        <v>295</v>
      </c>
      <c r="M616" s="13">
        <v>1333</v>
      </c>
      <c r="N616" s="14">
        <f t="shared" si="169"/>
        <v>3.65205479452055</v>
      </c>
      <c r="O616" s="15">
        <v>11640</v>
      </c>
      <c r="P616" s="15">
        <f t="shared" si="161"/>
        <v>15516120</v>
      </c>
      <c r="Q616" s="16">
        <f>IFERROR(VLOOKUP(G616,SCENARIOS!$A$13:$E$18,5,0),0.025)</f>
        <v>0.025</v>
      </c>
      <c r="R616" s="52">
        <f>IFERROR(VLOOKUP(L616,INPUTS!$A$107:$B$120,2,0),0.0082)</f>
        <v>0.0089</v>
      </c>
      <c r="S616" s="52">
        <f t="shared" si="162"/>
        <v>103.596</v>
      </c>
      <c r="T616" s="15">
        <f t="shared" si="163"/>
        <v>138093.468</v>
      </c>
      <c r="U616" s="15">
        <f>T616/INPUTS!$B$7*1000</f>
        <v>172616835</v>
      </c>
      <c r="V616" s="15">
        <f>T616*INPUTS!$B$6</f>
        <v>436375.35888</v>
      </c>
      <c r="W616" s="54" t="s">
        <v>521</v>
      </c>
      <c r="X616" s="54" t="s">
        <v>396</v>
      </c>
      <c r="Y616" s="67">
        <f>IFERROR(VLOOKUP(E616,INPUTS!$A$44:$B$103,2,0),0)</f>
        <v>0.005</v>
      </c>
      <c r="Z616" s="15">
        <f t="shared" si="165"/>
        <v>690.46734</v>
      </c>
      <c r="AA616" s="20">
        <f>IFERROR(VLOOKUP(E616,INPUTS!$A$44:$C$103,3,0),SCENARIOS!$J$26)</f>
        <v>0.03</v>
      </c>
      <c r="AB616" s="15">
        <f t="shared" si="173"/>
        <v>4687.20251525246</v>
      </c>
      <c r="AC616" s="20">
        <f>IFERROR(VLOOKUP($E616,INPUTS!$A$44:$G$103,4,0),SCENARIOS!$K$26)</f>
        <v>0.1</v>
      </c>
      <c r="AD616" s="15">
        <f t="shared" si="173"/>
        <v>17677.1314041274</v>
      </c>
      <c r="AE616" s="20">
        <f>IFERROR(VLOOKUP($E616,INPUTS!$A$44:$G$103,5,0),SCENARIOS!$L$26)</f>
        <v>0.2</v>
      </c>
      <c r="AF616" s="15">
        <f t="shared" si="173"/>
        <v>40000.1033019531</v>
      </c>
      <c r="AG616" s="20">
        <f>IFERROR(VLOOKUP($E616,INPUTS!$A$44:$G$103,6,0),SCENARIOS!$M$26)</f>
        <v>0.3</v>
      </c>
      <c r="AH616" s="15">
        <f t="shared" si="167"/>
        <v>67884.6680884547</v>
      </c>
      <c r="AI616" s="20">
        <f>IFERROR(VLOOKUP($E616,INPUTS!$A$44:$G$103,7,0),SCENARIOS!$N$26)</f>
        <v>0.4</v>
      </c>
      <c r="AJ616" s="15">
        <f t="shared" si="168"/>
        <v>102407.028006176</v>
      </c>
      <c r="AL616" t="str">
        <f t="shared" si="170"/>
        <v>Y</v>
      </c>
      <c r="AM616" s="21">
        <f t="shared" si="171"/>
        <v>256017.570015439</v>
      </c>
    </row>
    <row r="617" ht="15" customHeight="1" spans="1:39">
      <c r="A617" s="24" t="s">
        <v>2367</v>
      </c>
      <c r="B617" s="52" t="s">
        <v>412</v>
      </c>
      <c r="C617" s="52" t="s">
        <v>413</v>
      </c>
      <c r="D617" s="52" t="s">
        <v>929</v>
      </c>
      <c r="E617" s="10" t="s">
        <v>248</v>
      </c>
      <c r="F617" s="52" t="s">
        <v>930</v>
      </c>
      <c r="G617" s="52" t="s">
        <v>169</v>
      </c>
      <c r="H617" s="52" t="s">
        <v>623</v>
      </c>
      <c r="I617" s="52" t="s">
        <v>622</v>
      </c>
      <c r="J617" s="52" t="s">
        <v>181</v>
      </c>
      <c r="K617" s="52" t="s">
        <v>931</v>
      </c>
      <c r="L617" s="53" t="s">
        <v>1599</v>
      </c>
      <c r="M617" s="13">
        <v>2665</v>
      </c>
      <c r="N617" s="14">
        <f t="shared" si="169"/>
        <v>7.3013698630137</v>
      </c>
      <c r="O617" s="15">
        <v>2560</v>
      </c>
      <c r="P617" s="15">
        <f t="shared" si="161"/>
        <v>6822400</v>
      </c>
      <c r="Q617" s="16">
        <f>IFERROR(VLOOKUP(G617,SCENARIOS!$A$13:$E$18,5,0),0.025)</f>
        <v>0.025</v>
      </c>
      <c r="R617" s="52">
        <f>IFERROR(VLOOKUP(L617,INPUTS!$A$107:$B$120,2,0),0.0082)</f>
        <v>0.0082</v>
      </c>
      <c r="S617" s="52">
        <f t="shared" si="162"/>
        <v>20.992</v>
      </c>
      <c r="T617" s="15">
        <f t="shared" si="163"/>
        <v>55943.68</v>
      </c>
      <c r="U617" s="15">
        <f>T617/INPUTS!$B$7*1000</f>
        <v>69929600</v>
      </c>
      <c r="V617" s="15">
        <f>T617*INPUTS!$B$6</f>
        <v>176782.0288</v>
      </c>
      <c r="W617" s="54" t="s">
        <v>396</v>
      </c>
      <c r="X617" s="54" t="s">
        <v>396</v>
      </c>
      <c r="Y617" s="67">
        <f>IFERROR(VLOOKUP(E617,INPUTS!$A$44:$B$103,2,0),0)</f>
        <v>0.005</v>
      </c>
      <c r="Z617" s="15">
        <f t="shared" si="165"/>
        <v>279.7184</v>
      </c>
      <c r="AA617" s="20">
        <f>IFERROR(VLOOKUP(E617,INPUTS!$A$44:$C$103,3,0),SCENARIOS!$J$26)</f>
        <v>0.03</v>
      </c>
      <c r="AB617" s="15">
        <f t="shared" si="173"/>
        <v>1898.85417033975</v>
      </c>
      <c r="AC617" s="20">
        <f>IFERROR(VLOOKUP($E617,INPUTS!$A$44:$G$103,4,0),SCENARIOS!$K$26)</f>
        <v>0.1</v>
      </c>
      <c r="AD617" s="15">
        <f t="shared" si="173"/>
        <v>7161.26401134669</v>
      </c>
      <c r="AE617" s="20">
        <f>IFERROR(VLOOKUP($E617,INPUTS!$A$44:$G$103,5,0),SCENARIOS!$L$26)</f>
        <v>0.2</v>
      </c>
      <c r="AF617" s="15">
        <f t="shared" si="173"/>
        <v>16204.6258342314</v>
      </c>
      <c r="AG617" s="20">
        <f>IFERROR(VLOOKUP($E617,INPUTS!$A$44:$G$103,6,0),SCENARIOS!$M$26)</f>
        <v>0.3</v>
      </c>
      <c r="AH617" s="15">
        <f t="shared" si="167"/>
        <v>27501.0701335035</v>
      </c>
      <c r="AI617" s="20">
        <f>IFERROR(VLOOKUP($E617,INPUTS!$A$44:$G$103,7,0),SCENARIOS!$N$26)</f>
        <v>0.4</v>
      </c>
      <c r="AJ617" s="15">
        <f t="shared" si="168"/>
        <v>41486.5821497692</v>
      </c>
      <c r="AL617" t="str">
        <f t="shared" si="170"/>
        <v>Y</v>
      </c>
      <c r="AM617" s="21">
        <f t="shared" si="171"/>
        <v>103716.455374423</v>
      </c>
    </row>
    <row r="618" ht="15" customHeight="1" spans="1:39">
      <c r="A618" s="6" t="s">
        <v>2368</v>
      </c>
      <c r="B618" s="52" t="s">
        <v>412</v>
      </c>
      <c r="C618" s="52" t="s">
        <v>413</v>
      </c>
      <c r="D618" s="52" t="s">
        <v>929</v>
      </c>
      <c r="E618" s="10" t="s">
        <v>1623</v>
      </c>
      <c r="F618" s="52" t="s">
        <v>930</v>
      </c>
      <c r="G618" s="52" t="s">
        <v>169</v>
      </c>
      <c r="H618" s="52" t="s">
        <v>224</v>
      </c>
      <c r="I618" s="52" t="s">
        <v>938</v>
      </c>
      <c r="J618" s="52" t="s">
        <v>165</v>
      </c>
      <c r="K618" s="52" t="s">
        <v>931</v>
      </c>
      <c r="L618" s="53" t="s">
        <v>1581</v>
      </c>
      <c r="M618" s="13">
        <v>2001</v>
      </c>
      <c r="N618" s="14">
        <f t="shared" si="169"/>
        <v>5.48219178082192</v>
      </c>
      <c r="O618" s="15">
        <v>5700</v>
      </c>
      <c r="P618" s="15">
        <f t="shared" si="161"/>
        <v>11405700</v>
      </c>
      <c r="Q618" s="16">
        <f>IFERROR(VLOOKUP(G618,SCENARIOS!$A$13:$E$18,5,0),0.025)</f>
        <v>0.025</v>
      </c>
      <c r="R618" s="52">
        <f>IFERROR(VLOOKUP(L618,INPUTS!$A$107:$B$120,2,0),0.0082)</f>
        <v>0.0082</v>
      </c>
      <c r="S618" s="52">
        <f t="shared" si="162"/>
        <v>46.74</v>
      </c>
      <c r="T618" s="15">
        <f t="shared" si="163"/>
        <v>93526.74</v>
      </c>
      <c r="U618" s="15">
        <f>T618/INPUTS!$B$7*1000</f>
        <v>116908425</v>
      </c>
      <c r="V618" s="15">
        <f>T618*INPUTS!$B$6</f>
        <v>295544.4984</v>
      </c>
      <c r="W618" s="54" t="s">
        <v>396</v>
      </c>
      <c r="X618" s="54" t="s">
        <v>396</v>
      </c>
      <c r="Y618" s="67">
        <f>IFERROR(VLOOKUP(E618,INPUTS!$A$44:$B$103,2,0),0)</f>
        <v>0</v>
      </c>
      <c r="Z618" s="15">
        <f t="shared" si="165"/>
        <v>0</v>
      </c>
      <c r="AA618" s="20">
        <f>IFERROR(VLOOKUP(E618,INPUTS!$A$44:$C$103,3,0),SCENARIOS!$J$26)</f>
        <v>0.025</v>
      </c>
      <c r="AB618" s="15">
        <f t="shared" si="173"/>
        <v>2645.42304402215</v>
      </c>
      <c r="AC618" s="20">
        <f>IFERROR(VLOOKUP($E618,INPUTS!$A$44:$G$103,4,0),SCENARIOS!$K$26)</f>
        <v>0.1</v>
      </c>
      <c r="AD618" s="15">
        <f t="shared" si="173"/>
        <v>11972.2134343071</v>
      </c>
      <c r="AE618" s="20">
        <f>IFERROR(VLOOKUP($E618,INPUTS!$A$44:$G$103,5,0),SCENARIOS!$L$26)</f>
        <v>0.2</v>
      </c>
      <c r="AF618" s="15">
        <f t="shared" si="173"/>
        <v>27090.9212121091</v>
      </c>
      <c r="AG618" s="20">
        <f>IFERROR(VLOOKUP($E618,INPUTS!$A$44:$G$103,6,0),SCENARIOS!$M$26)</f>
        <v>0.3</v>
      </c>
      <c r="AH618" s="15">
        <f t="shared" si="167"/>
        <v>45976.3361312296</v>
      </c>
      <c r="AI618" s="20">
        <f>IFERROR(VLOOKUP($E618,INPUTS!$A$44:$G$103,7,0),SCENARIOS!$N$26)</f>
        <v>0.5</v>
      </c>
      <c r="AJ618" s="15">
        <f t="shared" si="168"/>
        <v>86696.6738291552</v>
      </c>
      <c r="AL618" t="str">
        <f t="shared" si="170"/>
        <v>N</v>
      </c>
      <c r="AM618" s="21">
        <f t="shared" si="171"/>
        <v>173393.34765831</v>
      </c>
    </row>
    <row r="619" ht="15" customHeight="1" spans="1:39">
      <c r="A619" s="24" t="s">
        <v>2369</v>
      </c>
      <c r="B619" s="52" t="s">
        <v>412</v>
      </c>
      <c r="C619" s="52" t="s">
        <v>413</v>
      </c>
      <c r="D619" s="52" t="s">
        <v>929</v>
      </c>
      <c r="E619" s="10" t="s">
        <v>1623</v>
      </c>
      <c r="F619" s="52" t="s">
        <v>930</v>
      </c>
      <c r="G619" s="52" t="s">
        <v>169</v>
      </c>
      <c r="H619" s="52" t="s">
        <v>203</v>
      </c>
      <c r="I619" s="52" t="s">
        <v>399</v>
      </c>
      <c r="J619" s="52" t="s">
        <v>165</v>
      </c>
      <c r="K619" s="52" t="s">
        <v>931</v>
      </c>
      <c r="L619" s="53" t="s">
        <v>1545</v>
      </c>
      <c r="M619" s="13">
        <v>1333</v>
      </c>
      <c r="N619" s="14">
        <f t="shared" si="169"/>
        <v>3.65205479452055</v>
      </c>
      <c r="O619" s="15">
        <v>5930</v>
      </c>
      <c r="P619" s="15">
        <f t="shared" si="161"/>
        <v>7904690</v>
      </c>
      <c r="Q619" s="16">
        <f>IFERROR(VLOOKUP(G619,SCENARIOS!$A$13:$E$18,5,0),0.025)</f>
        <v>0.025</v>
      </c>
      <c r="R619" s="52">
        <f>IFERROR(VLOOKUP(L619,INPUTS!$A$107:$B$120,2,0),0.0082)</f>
        <v>0.0082</v>
      </c>
      <c r="S619" s="52">
        <f t="shared" si="162"/>
        <v>48.626</v>
      </c>
      <c r="T619" s="15">
        <f t="shared" si="163"/>
        <v>64818.458</v>
      </c>
      <c r="U619" s="15">
        <f>T619/INPUTS!$B$7*1000</f>
        <v>81023072.5</v>
      </c>
      <c r="V619" s="15">
        <f>T619*INPUTS!$B$6</f>
        <v>204826.32728</v>
      </c>
      <c r="W619" s="54" t="s">
        <v>396</v>
      </c>
      <c r="X619" s="54" t="s">
        <v>396</v>
      </c>
      <c r="Y619" s="67">
        <f>IFERROR(VLOOKUP(E619,INPUTS!$A$44:$B$103,2,0),0)</f>
        <v>0</v>
      </c>
      <c r="Z619" s="15">
        <f t="shared" si="165"/>
        <v>0</v>
      </c>
      <c r="AA619" s="20">
        <f>IFERROR(VLOOKUP(E619,INPUTS!$A$44:$C$103,3,0),SCENARIOS!$J$26)</f>
        <v>0.025</v>
      </c>
      <c r="AB619" s="15">
        <f t="shared" si="173"/>
        <v>1833.40339320265</v>
      </c>
      <c r="AC619" s="20">
        <f>IFERROR(VLOOKUP($E619,INPUTS!$A$44:$G$103,4,0),SCENARIOS!$K$26)</f>
        <v>0.1</v>
      </c>
      <c r="AD619" s="15">
        <f t="shared" si="173"/>
        <v>8297.31062644407</v>
      </c>
      <c r="AE619" s="20">
        <f>IFERROR(VLOOKUP($E619,INPUTS!$A$44:$G$103,5,0),SCENARIOS!$L$26)</f>
        <v>0.2</v>
      </c>
      <c r="AF619" s="15">
        <f t="shared" si="173"/>
        <v>18775.290775327</v>
      </c>
      <c r="AG619" s="20">
        <f>IFERROR(VLOOKUP($E619,INPUTS!$A$44:$G$103,6,0),SCENARIOS!$M$26)</f>
        <v>0.3</v>
      </c>
      <c r="AH619" s="15">
        <f t="shared" si="167"/>
        <v>31863.7772739218</v>
      </c>
      <c r="AI619" s="20">
        <f>IFERROR(VLOOKUP($E619,INPUTS!$A$44:$G$103,7,0),SCENARIOS!$N$26)</f>
        <v>0.5</v>
      </c>
      <c r="AJ619" s="15">
        <f t="shared" si="168"/>
        <v>60084.8988357212</v>
      </c>
      <c r="AL619" t="str">
        <f t="shared" si="170"/>
        <v>N</v>
      </c>
      <c r="AM619" s="21">
        <f t="shared" si="171"/>
        <v>120169.797671442</v>
      </c>
    </row>
    <row r="620" ht="15" customHeight="1" spans="1:39">
      <c r="A620" s="6" t="s">
        <v>2370</v>
      </c>
      <c r="B620" s="52" t="s">
        <v>412</v>
      </c>
      <c r="C620" s="52" t="s">
        <v>413</v>
      </c>
      <c r="D620" s="52" t="s">
        <v>929</v>
      </c>
      <c r="E620" s="10" t="s">
        <v>1623</v>
      </c>
      <c r="F620" s="52" t="s">
        <v>930</v>
      </c>
      <c r="G620" s="52" t="s">
        <v>169</v>
      </c>
      <c r="H620" s="52" t="s">
        <v>207</v>
      </c>
      <c r="I620" s="52" t="s">
        <v>609</v>
      </c>
      <c r="J620" s="52" t="s">
        <v>165</v>
      </c>
      <c r="K620" s="52" t="s">
        <v>931</v>
      </c>
      <c r="L620" s="53" t="s">
        <v>1545</v>
      </c>
      <c r="M620" s="13">
        <v>949</v>
      </c>
      <c r="N620" s="14">
        <f t="shared" si="169"/>
        <v>2.6</v>
      </c>
      <c r="O620" s="15">
        <v>7080</v>
      </c>
      <c r="P620" s="15">
        <f t="shared" ref="P620:P683" si="174">M620*O620</f>
        <v>6718920</v>
      </c>
      <c r="Q620" s="16">
        <f>IFERROR(VLOOKUP(G620,SCENARIOS!$A$13:$E$18,5,0),0.025)</f>
        <v>0.025</v>
      </c>
      <c r="R620" s="52">
        <f>IFERROR(VLOOKUP(L620,INPUTS!$A$107:$B$120,2,0),0.0082)</f>
        <v>0.0082</v>
      </c>
      <c r="S620" s="52">
        <f t="shared" ref="S620:S683" si="175">O620*R620</f>
        <v>58.056</v>
      </c>
      <c r="T620" s="15">
        <f t="shared" ref="T620:T683" si="176">M620*S620</f>
        <v>55095.144</v>
      </c>
      <c r="U620" s="15">
        <f>T620/INPUTS!$B$7*1000</f>
        <v>68868930</v>
      </c>
      <c r="V620" s="15">
        <f>T620*INPUTS!$B$6</f>
        <v>174100.65504</v>
      </c>
      <c r="W620" s="54" t="s">
        <v>396</v>
      </c>
      <c r="X620" s="54" t="s">
        <v>396</v>
      </c>
      <c r="Y620" s="67">
        <f>IFERROR(VLOOKUP(E620,INPUTS!$A$44:$B$103,2,0),0)</f>
        <v>0</v>
      </c>
      <c r="Z620" s="15">
        <f t="shared" si="165"/>
        <v>0</v>
      </c>
      <c r="AA620" s="20">
        <f>IFERROR(VLOOKUP(E620,INPUTS!$A$44:$C$103,3,0),SCENARIOS!$J$26)</f>
        <v>0.025</v>
      </c>
      <c r="AB620" s="15">
        <f t="shared" si="173"/>
        <v>1558.37746029979</v>
      </c>
      <c r="AC620" s="20">
        <f>IFERROR(VLOOKUP($E620,INPUTS!$A$44:$G$103,4,0),SCENARIOS!$K$26)</f>
        <v>0.1</v>
      </c>
      <c r="AD620" s="15">
        <f t="shared" si="173"/>
        <v>7052.64422946727</v>
      </c>
      <c r="AE620" s="20">
        <f>IFERROR(VLOOKUP($E620,INPUTS!$A$44:$G$103,5,0),SCENARIOS!$L$26)</f>
        <v>0.2</v>
      </c>
      <c r="AF620" s="15">
        <f t="shared" si="173"/>
        <v>15958.8392076299</v>
      </c>
      <c r="AG620" s="20">
        <f>IFERROR(VLOOKUP($E620,INPUTS!$A$44:$G$103,6,0),SCENARIOS!$M$26)</f>
        <v>0.3</v>
      </c>
      <c r="AH620" s="15">
        <f t="shared" si="167"/>
        <v>27083.94262157</v>
      </c>
      <c r="AI620" s="20">
        <f>IFERROR(VLOOKUP($E620,INPUTS!$A$44:$G$103,7,0),SCENARIOS!$N$26)</f>
        <v>0.5</v>
      </c>
      <c r="AJ620" s="15">
        <f t="shared" si="168"/>
        <v>51071.6585325046</v>
      </c>
      <c r="AL620" t="str">
        <f t="shared" si="170"/>
        <v>N</v>
      </c>
      <c r="AM620" s="21">
        <f t="shared" si="171"/>
        <v>102143.317065009</v>
      </c>
    </row>
    <row r="621" ht="15" customHeight="1" spans="1:39">
      <c r="A621" s="24" t="s">
        <v>2371</v>
      </c>
      <c r="B621" s="52" t="s">
        <v>412</v>
      </c>
      <c r="C621" s="52" t="s">
        <v>413</v>
      </c>
      <c r="D621" s="52" t="s">
        <v>929</v>
      </c>
      <c r="E621" s="10" t="s">
        <v>1623</v>
      </c>
      <c r="F621" s="52" t="s">
        <v>930</v>
      </c>
      <c r="G621" s="52" t="s">
        <v>169</v>
      </c>
      <c r="H621" s="52" t="s">
        <v>205</v>
      </c>
      <c r="I621" s="52" t="s">
        <v>408</v>
      </c>
      <c r="J621" s="52" t="s">
        <v>165</v>
      </c>
      <c r="K621" s="52" t="s">
        <v>931</v>
      </c>
      <c r="L621" s="53" t="s">
        <v>1545</v>
      </c>
      <c r="M621" s="13">
        <v>949</v>
      </c>
      <c r="N621" s="14">
        <f t="shared" si="169"/>
        <v>2.6</v>
      </c>
      <c r="O621" s="15">
        <v>5940</v>
      </c>
      <c r="P621" s="15">
        <f t="shared" si="174"/>
        <v>5637060</v>
      </c>
      <c r="Q621" s="16">
        <f>IFERROR(VLOOKUP(G621,SCENARIOS!$A$13:$E$18,5,0),0.025)</f>
        <v>0.025</v>
      </c>
      <c r="R621" s="52">
        <f>IFERROR(VLOOKUP(L621,INPUTS!$A$107:$B$120,2,0),0.0082)</f>
        <v>0.0082</v>
      </c>
      <c r="S621" s="52">
        <f t="shared" si="175"/>
        <v>48.708</v>
      </c>
      <c r="T621" s="15">
        <f t="shared" si="176"/>
        <v>46223.892</v>
      </c>
      <c r="U621" s="15">
        <f>T621/INPUTS!$B$7*1000</f>
        <v>57779865</v>
      </c>
      <c r="V621" s="15">
        <f>T621*INPUTS!$B$6</f>
        <v>146067.49872</v>
      </c>
      <c r="W621" s="54" t="s">
        <v>396</v>
      </c>
      <c r="X621" s="54" t="s">
        <v>396</v>
      </c>
      <c r="Y621" s="67">
        <f>IFERROR(VLOOKUP(E621,INPUTS!$A$44:$B$103,2,0),0)</f>
        <v>0</v>
      </c>
      <c r="Z621" s="15">
        <f t="shared" si="165"/>
        <v>0</v>
      </c>
      <c r="AA621" s="20">
        <f>IFERROR(VLOOKUP(E621,INPUTS!$A$44:$C$103,3,0),SCENARIOS!$J$26)</f>
        <v>0.025</v>
      </c>
      <c r="AB621" s="15">
        <f t="shared" si="173"/>
        <v>1307.45227601423</v>
      </c>
      <c r="AC621" s="20">
        <f>IFERROR(VLOOKUP($E621,INPUTS!$A$44:$G$103,4,0),SCENARIOS!$K$26)</f>
        <v>0.1</v>
      </c>
      <c r="AD621" s="15">
        <f t="shared" si="173"/>
        <v>5917.04897218016</v>
      </c>
      <c r="AE621" s="20">
        <f>IFERROR(VLOOKUP($E621,INPUTS!$A$44:$G$103,5,0),SCENARIOS!$L$26)</f>
        <v>0.2</v>
      </c>
      <c r="AF621" s="15">
        <f t="shared" si="173"/>
        <v>13389.1956064013</v>
      </c>
      <c r="AG621" s="20">
        <f>IFERROR(VLOOKUP($E621,INPUTS!$A$44:$G$103,6,0),SCENARIOS!$M$26)</f>
        <v>0.3</v>
      </c>
      <c r="AH621" s="15">
        <f t="shared" si="167"/>
        <v>22722.9688096223</v>
      </c>
      <c r="AI621" s="20">
        <f>IFERROR(VLOOKUP($E621,INPUTS!$A$44:$G$103,7,0),SCENARIOS!$N$26)</f>
        <v>0.5</v>
      </c>
      <c r="AJ621" s="15">
        <f t="shared" si="168"/>
        <v>42848.2558874403</v>
      </c>
      <c r="AL621" t="str">
        <f t="shared" si="170"/>
        <v>N</v>
      </c>
      <c r="AM621" s="21">
        <f t="shared" si="171"/>
        <v>85696.5117748806</v>
      </c>
    </row>
    <row r="622" ht="15" customHeight="1" spans="1:39">
      <c r="A622" s="6" t="s">
        <v>2372</v>
      </c>
      <c r="B622" s="52" t="s">
        <v>414</v>
      </c>
      <c r="C622" s="52" t="s">
        <v>415</v>
      </c>
      <c r="D622" s="52" t="s">
        <v>929</v>
      </c>
      <c r="E622" s="10" t="s">
        <v>245</v>
      </c>
      <c r="F622" s="52" t="s">
        <v>930</v>
      </c>
      <c r="G622" s="52" t="s">
        <v>169</v>
      </c>
      <c r="H622" s="52" t="s">
        <v>224</v>
      </c>
      <c r="I622" s="52" t="s">
        <v>938</v>
      </c>
      <c r="J622" s="52" t="s">
        <v>165</v>
      </c>
      <c r="K622" s="52" t="s">
        <v>931</v>
      </c>
      <c r="L622" s="53" t="s">
        <v>1628</v>
      </c>
      <c r="M622" s="13">
        <v>2665</v>
      </c>
      <c r="N622" s="14">
        <f t="shared" si="169"/>
        <v>7.3013698630137</v>
      </c>
      <c r="O622" s="15">
        <v>5570</v>
      </c>
      <c r="P622" s="15">
        <f t="shared" si="174"/>
        <v>14844050</v>
      </c>
      <c r="Q622" s="16">
        <f>IFERROR(VLOOKUP(G622,SCENARIOS!$A$13:$E$18,5,0),0.025)</f>
        <v>0.025</v>
      </c>
      <c r="R622" s="52">
        <f>IFERROR(VLOOKUP(L622,INPUTS!$A$107:$B$120,2,0),0.0082)</f>
        <v>0.0082</v>
      </c>
      <c r="S622" s="52">
        <f t="shared" si="175"/>
        <v>45.674</v>
      </c>
      <c r="T622" s="15">
        <f t="shared" si="176"/>
        <v>121721.21</v>
      </c>
      <c r="U622" s="15">
        <f>T622/INPUTS!$B$7*1000</f>
        <v>152151512.5</v>
      </c>
      <c r="V622" s="15">
        <f>T622*INPUTS!$B$6</f>
        <v>384639.0236</v>
      </c>
      <c r="W622" s="54" t="s">
        <v>396</v>
      </c>
      <c r="X622" s="54" t="s">
        <v>396</v>
      </c>
      <c r="Y622" s="67">
        <f>IFERROR(VLOOKUP(E622,INPUTS!$A$44:$B$103,2,0),0)</f>
        <v>0.005</v>
      </c>
      <c r="Z622" s="15">
        <f t="shared" si="165"/>
        <v>608.60605</v>
      </c>
      <c r="AA622" s="20">
        <f>IFERROR(VLOOKUP(E622,INPUTS!$A$44:$C$103,3,0),SCENARIOS!$J$26)</f>
        <v>0.03</v>
      </c>
      <c r="AB622" s="15">
        <f t="shared" si="173"/>
        <v>4131.49130030953</v>
      </c>
      <c r="AC622" s="20">
        <f>IFERROR(VLOOKUP($E622,INPUTS!$A$44:$G$103,4,0),SCENARIOS!$K$26)</f>
        <v>0.1</v>
      </c>
      <c r="AD622" s="15">
        <f t="shared" si="173"/>
        <v>15581.3439621879</v>
      </c>
      <c r="AE622" s="20">
        <f>IFERROR(VLOOKUP($E622,INPUTS!$A$44:$G$103,5,0),SCENARIOS!$L$26)</f>
        <v>0.2</v>
      </c>
      <c r="AF622" s="15">
        <f t="shared" si="173"/>
        <v>35257.7210533863</v>
      </c>
      <c r="AG622" s="20">
        <f>IFERROR(VLOOKUP($E622,INPUTS!$A$44:$G$103,6,0),SCENARIOS!$M$26)</f>
        <v>0.3</v>
      </c>
      <c r="AH622" s="15">
        <f t="shared" si="167"/>
        <v>59836.3127514119</v>
      </c>
      <c r="AI622" s="20">
        <f>IFERROR(VLOOKUP($E622,INPUTS!$A$44:$G$103,7,0),SCENARIOS!$N$26)</f>
        <v>0.4</v>
      </c>
      <c r="AJ622" s="15">
        <f t="shared" si="168"/>
        <v>90265.7275680526</v>
      </c>
      <c r="AL622" t="str">
        <f t="shared" si="170"/>
        <v>Y</v>
      </c>
      <c r="AM622" s="21">
        <f t="shared" si="171"/>
        <v>225664.318920132</v>
      </c>
    </row>
    <row r="623" ht="15" customHeight="1" spans="1:39">
      <c r="A623" s="24" t="s">
        <v>2373</v>
      </c>
      <c r="B623" s="52" t="s">
        <v>414</v>
      </c>
      <c r="C623" s="52" t="s">
        <v>415</v>
      </c>
      <c r="D623" s="52" t="s">
        <v>929</v>
      </c>
      <c r="E623" s="10" t="s">
        <v>245</v>
      </c>
      <c r="F623" s="52" t="s">
        <v>930</v>
      </c>
      <c r="G623" s="52" t="s">
        <v>169</v>
      </c>
      <c r="H623" s="52" t="s">
        <v>203</v>
      </c>
      <c r="I623" s="52" t="s">
        <v>399</v>
      </c>
      <c r="J623" s="52" t="s">
        <v>165</v>
      </c>
      <c r="K623" s="52" t="s">
        <v>931</v>
      </c>
      <c r="L623" s="53" t="s">
        <v>1628</v>
      </c>
      <c r="M623" s="13">
        <v>2665</v>
      </c>
      <c r="N623" s="14">
        <f t="shared" si="169"/>
        <v>7.3013698630137</v>
      </c>
      <c r="O623" s="15">
        <v>5840</v>
      </c>
      <c r="P623" s="15">
        <f t="shared" si="174"/>
        <v>15563600</v>
      </c>
      <c r="Q623" s="16">
        <f>IFERROR(VLOOKUP(G623,SCENARIOS!$A$13:$E$18,5,0),0.025)</f>
        <v>0.025</v>
      </c>
      <c r="R623" s="52">
        <f>IFERROR(VLOOKUP(L623,INPUTS!$A$107:$B$120,2,0),0.0082)</f>
        <v>0.0082</v>
      </c>
      <c r="S623" s="52">
        <f t="shared" si="175"/>
        <v>47.888</v>
      </c>
      <c r="T623" s="15">
        <f t="shared" si="176"/>
        <v>127621.52</v>
      </c>
      <c r="U623" s="15">
        <f>T623/INPUTS!$B$7*1000</f>
        <v>159526900</v>
      </c>
      <c r="V623" s="15">
        <f>T623*INPUTS!$B$6</f>
        <v>403284.0032</v>
      </c>
      <c r="W623" s="54" t="s">
        <v>396</v>
      </c>
      <c r="X623" s="54" t="s">
        <v>396</v>
      </c>
      <c r="Y623" s="67">
        <f>IFERROR(VLOOKUP(E623,INPUTS!$A$44:$B$103,2,0),0)</f>
        <v>0.005</v>
      </c>
      <c r="Z623" s="15">
        <f t="shared" si="165"/>
        <v>638.1076</v>
      </c>
      <c r="AA623" s="20">
        <f>IFERROR(VLOOKUP(E623,INPUTS!$A$44:$C$103,3,0),SCENARIOS!$J$26)</f>
        <v>0.03</v>
      </c>
      <c r="AB623" s="15">
        <f t="shared" si="173"/>
        <v>4331.76107608755</v>
      </c>
      <c r="AC623" s="20">
        <f>IFERROR(VLOOKUP($E623,INPUTS!$A$44:$G$103,4,0),SCENARIOS!$K$26)</f>
        <v>0.1</v>
      </c>
      <c r="AD623" s="15">
        <f t="shared" si="173"/>
        <v>16336.6335258846</v>
      </c>
      <c r="AE623" s="20">
        <f>IFERROR(VLOOKUP($E623,INPUTS!$A$44:$G$103,5,0),SCENARIOS!$L$26)</f>
        <v>0.2</v>
      </c>
      <c r="AF623" s="15">
        <f t="shared" si="173"/>
        <v>36966.8026843404</v>
      </c>
      <c r="AG623" s="20">
        <f>IFERROR(VLOOKUP($E623,INPUTS!$A$44:$G$103,6,0),SCENARIOS!$M$26)</f>
        <v>0.3</v>
      </c>
      <c r="AH623" s="15">
        <f t="shared" si="167"/>
        <v>62736.8162420549</v>
      </c>
      <c r="AI623" s="20">
        <f>IFERROR(VLOOKUP($E623,INPUTS!$A$44:$G$103,7,0),SCENARIOS!$N$26)</f>
        <v>0.4</v>
      </c>
      <c r="AJ623" s="15">
        <f t="shared" si="168"/>
        <v>94641.2655291611</v>
      </c>
      <c r="AL623" t="str">
        <f t="shared" si="170"/>
        <v>Y</v>
      </c>
      <c r="AM623" s="21">
        <f t="shared" si="171"/>
        <v>236603.163822903</v>
      </c>
    </row>
    <row r="624" ht="15" customHeight="1" spans="1:39">
      <c r="A624" s="6" t="s">
        <v>2374</v>
      </c>
      <c r="B624" s="52" t="s">
        <v>414</v>
      </c>
      <c r="C624" s="52" t="s">
        <v>415</v>
      </c>
      <c r="D624" s="52" t="s">
        <v>929</v>
      </c>
      <c r="E624" s="10" t="s">
        <v>245</v>
      </c>
      <c r="F624" s="52" t="s">
        <v>930</v>
      </c>
      <c r="G624" s="52" t="s">
        <v>169</v>
      </c>
      <c r="H624" s="52" t="s">
        <v>204</v>
      </c>
      <c r="I624" s="52" t="s">
        <v>405</v>
      </c>
      <c r="J624" s="52" t="s">
        <v>165</v>
      </c>
      <c r="K624" s="52" t="s">
        <v>931</v>
      </c>
      <c r="L624" s="53" t="s">
        <v>288</v>
      </c>
      <c r="M624" s="13">
        <v>2001</v>
      </c>
      <c r="N624" s="14">
        <f t="shared" si="169"/>
        <v>5.48219178082192</v>
      </c>
      <c r="O624" s="15">
        <v>5870</v>
      </c>
      <c r="P624" s="15">
        <f t="shared" si="174"/>
        <v>11745870</v>
      </c>
      <c r="Q624" s="16">
        <f>IFERROR(VLOOKUP(G624,SCENARIOS!$A$13:$E$18,5,0),0.025)</f>
        <v>0.025</v>
      </c>
      <c r="R624" s="52">
        <f>IFERROR(VLOOKUP(L624,INPUTS!$A$107:$B$120,2,0),0.0082)</f>
        <v>0.0085</v>
      </c>
      <c r="S624" s="52">
        <f t="shared" si="175"/>
        <v>49.895</v>
      </c>
      <c r="T624" s="15">
        <f t="shared" si="176"/>
        <v>99839.895</v>
      </c>
      <c r="U624" s="15">
        <f>T624/INPUTS!$B$7*1000</f>
        <v>124799868.75</v>
      </c>
      <c r="V624" s="15">
        <f>T624*INPUTS!$B$6</f>
        <v>315494.0682</v>
      </c>
      <c r="W624" s="54" t="s">
        <v>396</v>
      </c>
      <c r="X624" s="54" t="s">
        <v>396</v>
      </c>
      <c r="Y624" s="67">
        <f>IFERROR(VLOOKUP(E624,INPUTS!$A$44:$B$103,2,0),0)</f>
        <v>0.005</v>
      </c>
      <c r="Z624" s="15">
        <f t="shared" si="165"/>
        <v>499.199475</v>
      </c>
      <c r="AA624" s="20">
        <f>IFERROR(VLOOKUP(E624,INPUTS!$A$44:$C$103,3,0),SCENARIOS!$J$26)</f>
        <v>0.03</v>
      </c>
      <c r="AB624" s="15">
        <f t="shared" si="173"/>
        <v>3388.79031531413</v>
      </c>
      <c r="AC624" s="20">
        <f>IFERROR(VLOOKUP($E624,INPUTS!$A$44:$G$103,4,0),SCENARIOS!$K$26)</f>
        <v>0.1</v>
      </c>
      <c r="AD624" s="15">
        <f t="shared" si="173"/>
        <v>12780.3506483687</v>
      </c>
      <c r="AE624" s="20">
        <f>IFERROR(VLOOKUP($E624,INPUTS!$A$44:$G$103,5,0),SCENARIOS!$L$26)</f>
        <v>0.2</v>
      </c>
      <c r="AF624" s="15">
        <f t="shared" si="173"/>
        <v>28919.5873743728</v>
      </c>
      <c r="AG624" s="20">
        <f>IFERROR(VLOOKUP($E624,INPUTS!$A$44:$G$103,6,0),SCENARIOS!$M$26)</f>
        <v>0.3</v>
      </c>
      <c r="AH624" s="15">
        <f t="shared" si="167"/>
        <v>49079.7880031601</v>
      </c>
      <c r="AI624" s="20">
        <f>IFERROR(VLOOKUP($E624,INPUTS!$A$44:$G$103,7,0),SCENARIOS!$N$26)</f>
        <v>0.4</v>
      </c>
      <c r="AJ624" s="15">
        <f t="shared" si="168"/>
        <v>74039.0336449414</v>
      </c>
      <c r="AL624" t="str">
        <f t="shared" si="170"/>
        <v>Y</v>
      </c>
      <c r="AM624" s="21">
        <f t="shared" si="171"/>
        <v>185097.584112353</v>
      </c>
    </row>
    <row r="625" ht="15" customHeight="1" spans="1:39">
      <c r="A625" s="24" t="s">
        <v>2375</v>
      </c>
      <c r="B625" s="52" t="s">
        <v>414</v>
      </c>
      <c r="C625" s="52" t="s">
        <v>415</v>
      </c>
      <c r="D625" s="52" t="s">
        <v>929</v>
      </c>
      <c r="E625" s="10" t="s">
        <v>245</v>
      </c>
      <c r="F625" s="52" t="s">
        <v>930</v>
      </c>
      <c r="G625" s="52" t="s">
        <v>169</v>
      </c>
      <c r="H625" s="52" t="s">
        <v>207</v>
      </c>
      <c r="I625" s="52" t="s">
        <v>609</v>
      </c>
      <c r="J625" s="52" t="s">
        <v>165</v>
      </c>
      <c r="K625" s="52" t="s">
        <v>931</v>
      </c>
      <c r="L625" s="53" t="s">
        <v>288</v>
      </c>
      <c r="M625" s="13">
        <v>1333</v>
      </c>
      <c r="N625" s="14">
        <f t="shared" si="169"/>
        <v>3.65205479452055</v>
      </c>
      <c r="O625" s="15">
        <v>6890</v>
      </c>
      <c r="P625" s="15">
        <f t="shared" si="174"/>
        <v>9184370</v>
      </c>
      <c r="Q625" s="16">
        <f>IFERROR(VLOOKUP(G625,SCENARIOS!$A$13:$E$18,5,0),0.025)</f>
        <v>0.025</v>
      </c>
      <c r="R625" s="52">
        <f>IFERROR(VLOOKUP(L625,INPUTS!$A$107:$B$120,2,0),0.0082)</f>
        <v>0.0085</v>
      </c>
      <c r="S625" s="52">
        <f t="shared" si="175"/>
        <v>58.565</v>
      </c>
      <c r="T625" s="15">
        <f t="shared" si="176"/>
        <v>78067.145</v>
      </c>
      <c r="U625" s="15">
        <f>T625/INPUTS!$B$7*1000</f>
        <v>97583931.25</v>
      </c>
      <c r="V625" s="15">
        <f>T625*INPUTS!$B$6</f>
        <v>246692.1782</v>
      </c>
      <c r="W625" s="54" t="s">
        <v>396</v>
      </c>
      <c r="X625" s="54" t="s">
        <v>396</v>
      </c>
      <c r="Y625" s="67">
        <f>IFERROR(VLOOKUP(E625,INPUTS!$A$44:$B$103,2,0),0)</f>
        <v>0.005</v>
      </c>
      <c r="Z625" s="15">
        <f t="shared" si="165"/>
        <v>390.335725</v>
      </c>
      <c r="AA625" s="20">
        <f>IFERROR(VLOOKUP(E625,INPUTS!$A$44:$C$103,3,0),SCENARIOS!$J$26)</f>
        <v>0.03</v>
      </c>
      <c r="AB625" s="15">
        <f t="shared" si="173"/>
        <v>2649.7742702977</v>
      </c>
      <c r="AC625" s="20">
        <f>IFERROR(VLOOKUP($E625,INPUTS!$A$44:$G$103,4,0),SCENARIOS!$K$26)</f>
        <v>0.1</v>
      </c>
      <c r="AD625" s="15">
        <f t="shared" si="173"/>
        <v>9993.25457240359</v>
      </c>
      <c r="AE625" s="20">
        <f>IFERROR(VLOOKUP($E625,INPUTS!$A$44:$G$103,5,0),SCENARIOS!$L$26)</f>
        <v>0.2</v>
      </c>
      <c r="AF625" s="15">
        <f t="shared" si="173"/>
        <v>22612.9005934484</v>
      </c>
      <c r="AG625" s="20">
        <f>IFERROR(VLOOKUP($E625,INPUTS!$A$44:$G$103,6,0),SCENARIOS!$M$26)</f>
        <v>0.3</v>
      </c>
      <c r="AH625" s="15">
        <f t="shared" si="167"/>
        <v>38376.6321730603</v>
      </c>
      <c r="AI625" s="20">
        <f>IFERROR(VLOOKUP($E625,INPUTS!$A$44:$G$103,7,0),SCENARIOS!$N$26)</f>
        <v>0.4</v>
      </c>
      <c r="AJ625" s="15">
        <f t="shared" si="168"/>
        <v>57892.8490982439</v>
      </c>
      <c r="AL625" t="str">
        <f t="shared" si="170"/>
        <v>Y</v>
      </c>
      <c r="AM625" s="21">
        <f t="shared" si="171"/>
        <v>144732.12274561</v>
      </c>
    </row>
    <row r="626" ht="15" customHeight="1" spans="1:39">
      <c r="A626" s="6" t="s">
        <v>2376</v>
      </c>
      <c r="B626" s="52" t="s">
        <v>414</v>
      </c>
      <c r="C626" s="52" t="s">
        <v>415</v>
      </c>
      <c r="D626" s="52" t="s">
        <v>929</v>
      </c>
      <c r="E626" s="10" t="s">
        <v>245</v>
      </c>
      <c r="F626" s="52" t="s">
        <v>930</v>
      </c>
      <c r="G626" s="52" t="s">
        <v>169</v>
      </c>
      <c r="H626" s="52" t="s">
        <v>223</v>
      </c>
      <c r="I626" s="52" t="s">
        <v>665</v>
      </c>
      <c r="J626" s="52" t="s">
        <v>165</v>
      </c>
      <c r="K626" s="52" t="s">
        <v>931</v>
      </c>
      <c r="L626" s="53" t="s">
        <v>288</v>
      </c>
      <c r="M626" s="13">
        <v>1333</v>
      </c>
      <c r="N626" s="14">
        <f t="shared" si="169"/>
        <v>3.65205479452055</v>
      </c>
      <c r="O626" s="15">
        <v>9120</v>
      </c>
      <c r="P626" s="15">
        <f t="shared" si="174"/>
        <v>12156960</v>
      </c>
      <c r="Q626" s="16">
        <f>IFERROR(VLOOKUP(G626,SCENARIOS!$A$13:$E$18,5,0),0.025)</f>
        <v>0.025</v>
      </c>
      <c r="R626" s="52">
        <f>IFERROR(VLOOKUP(L626,INPUTS!$A$107:$B$120,2,0),0.0082)</f>
        <v>0.0085</v>
      </c>
      <c r="S626" s="52">
        <f t="shared" si="175"/>
        <v>77.52</v>
      </c>
      <c r="T626" s="15">
        <f t="shared" si="176"/>
        <v>103334.16</v>
      </c>
      <c r="U626" s="15">
        <f>T626/INPUTS!$B$7*1000</f>
        <v>129167700</v>
      </c>
      <c r="V626" s="15">
        <f>T626*INPUTS!$B$6</f>
        <v>326535.9456</v>
      </c>
      <c r="W626" s="54" t="s">
        <v>396</v>
      </c>
      <c r="X626" s="54" t="s">
        <v>396</v>
      </c>
      <c r="Y626" s="67">
        <f>IFERROR(VLOOKUP(E626,INPUTS!$A$44:$B$103,2,0),0)</f>
        <v>0.005</v>
      </c>
      <c r="Z626" s="15">
        <f t="shared" si="165"/>
        <v>516.6708</v>
      </c>
      <c r="AA626" s="20">
        <f>IFERROR(VLOOKUP(E626,INPUTS!$A$44:$C$103,3,0),SCENARIOS!$J$26)</f>
        <v>0.03</v>
      </c>
      <c r="AB626" s="15">
        <f t="shared" si="173"/>
        <v>3507.39351888462</v>
      </c>
      <c r="AC626" s="20">
        <f>IFERROR(VLOOKUP($E626,INPUTS!$A$44:$G$103,4,0),SCENARIOS!$K$26)</f>
        <v>0.1</v>
      </c>
      <c r="AD626" s="15">
        <f t="shared" si="173"/>
        <v>13227.6461103513</v>
      </c>
      <c r="AE626" s="20">
        <f>IFERROR(VLOOKUP($E626,INPUTS!$A$44:$G$103,5,0),SCENARIOS!$L$26)</f>
        <v>0.2</v>
      </c>
      <c r="AF626" s="15">
        <f t="shared" si="173"/>
        <v>29931.7348929245</v>
      </c>
      <c r="AG626" s="20">
        <f>IFERROR(VLOOKUP($E626,INPUTS!$A$44:$G$103,6,0),SCENARIOS!$M$26)</f>
        <v>0.3</v>
      </c>
      <c r="AH626" s="15">
        <f t="shared" si="167"/>
        <v>50797.5160258795</v>
      </c>
      <c r="AI626" s="20">
        <f>IFERROR(VLOOKUP($E626,INPUTS!$A$44:$G$103,7,0),SCENARIOS!$N$26)</f>
        <v>0.4</v>
      </c>
      <c r="AJ626" s="15">
        <f t="shared" si="168"/>
        <v>76630.3024348309</v>
      </c>
      <c r="AL626" t="str">
        <f t="shared" si="170"/>
        <v>Y</v>
      </c>
      <c r="AM626" s="21">
        <f t="shared" si="171"/>
        <v>191575.756087077</v>
      </c>
    </row>
    <row r="627" ht="15" customHeight="1" spans="1:39">
      <c r="A627" s="24" t="s">
        <v>2377</v>
      </c>
      <c r="B627" s="52" t="s">
        <v>414</v>
      </c>
      <c r="C627" s="52" t="s">
        <v>415</v>
      </c>
      <c r="D627" s="52" t="s">
        <v>929</v>
      </c>
      <c r="E627" s="10" t="s">
        <v>245</v>
      </c>
      <c r="F627" s="52" t="s">
        <v>930</v>
      </c>
      <c r="G627" s="52" t="s">
        <v>169</v>
      </c>
      <c r="H627" s="52" t="s">
        <v>452</v>
      </c>
      <c r="I627" s="52" t="s">
        <v>451</v>
      </c>
      <c r="J627" s="52" t="s">
        <v>181</v>
      </c>
      <c r="K627" s="52" t="s">
        <v>931</v>
      </c>
      <c r="L627" s="53" t="s">
        <v>288</v>
      </c>
      <c r="M627" s="13">
        <v>1333</v>
      </c>
      <c r="N627" s="14">
        <f t="shared" si="169"/>
        <v>3.65205479452055</v>
      </c>
      <c r="O627" s="15">
        <v>7700</v>
      </c>
      <c r="P627" s="15">
        <f t="shared" si="174"/>
        <v>10264100</v>
      </c>
      <c r="Q627" s="16">
        <f>IFERROR(VLOOKUP(G627,SCENARIOS!$A$13:$E$18,5,0),0.025)</f>
        <v>0.025</v>
      </c>
      <c r="R627" s="52">
        <f>IFERROR(VLOOKUP(L627,INPUTS!$A$107:$B$120,2,0),0.0082)</f>
        <v>0.0085</v>
      </c>
      <c r="S627" s="52">
        <f t="shared" si="175"/>
        <v>65.45</v>
      </c>
      <c r="T627" s="15">
        <f t="shared" si="176"/>
        <v>87244.85</v>
      </c>
      <c r="U627" s="15">
        <f>T627/INPUTS!$B$7*1000</f>
        <v>109056062.5</v>
      </c>
      <c r="V627" s="15">
        <f>T627*INPUTS!$B$6</f>
        <v>275693.726</v>
      </c>
      <c r="W627" s="54" t="s">
        <v>521</v>
      </c>
      <c r="X627" s="54" t="s">
        <v>396</v>
      </c>
      <c r="Y627" s="67">
        <f>IFERROR(VLOOKUP(E627,INPUTS!$A$44:$B$103,2,0),0)</f>
        <v>0.005</v>
      </c>
      <c r="Z627" s="15">
        <f t="shared" si="165"/>
        <v>436.22425</v>
      </c>
      <c r="AA627" s="20">
        <f>IFERROR(VLOOKUP(E627,INPUTS!$A$44:$C$103,3,0),SCENARIOS!$J$26)</f>
        <v>0.03</v>
      </c>
      <c r="AB627" s="15">
        <f t="shared" si="173"/>
        <v>2961.28619467232</v>
      </c>
      <c r="AC627" s="20">
        <f>IFERROR(VLOOKUP($E627,INPUTS!$A$44:$G$103,4,0),SCENARIOS!$K$26)</f>
        <v>0.1</v>
      </c>
      <c r="AD627" s="15">
        <f t="shared" si="173"/>
        <v>11168.078404573</v>
      </c>
      <c r="AE627" s="20">
        <f>IFERROR(VLOOKUP($E627,INPUTS!$A$44:$G$103,5,0),SCENARIOS!$L$26)</f>
        <v>0.2</v>
      </c>
      <c r="AF627" s="15">
        <f t="shared" si="173"/>
        <v>25271.3112582805</v>
      </c>
      <c r="AG627" s="20">
        <f>IFERROR(VLOOKUP($E627,INPUTS!$A$44:$G$103,6,0),SCENARIOS!$M$26)</f>
        <v>0.3</v>
      </c>
      <c r="AH627" s="15">
        <f t="shared" si="167"/>
        <v>42888.2536622009</v>
      </c>
      <c r="AI627" s="20">
        <f>IFERROR(VLOOKUP($E627,INPUTS!$A$44:$G$103,7,0),SCENARIOS!$N$26)</f>
        <v>0.4</v>
      </c>
      <c r="AJ627" s="15">
        <f t="shared" si="168"/>
        <v>64698.8299066006</v>
      </c>
      <c r="AL627" t="str">
        <f t="shared" si="170"/>
        <v>Y</v>
      </c>
      <c r="AM627" s="21">
        <f t="shared" si="171"/>
        <v>161747.074766502</v>
      </c>
    </row>
    <row r="628" ht="15" customHeight="1" spans="1:39">
      <c r="A628" s="6" t="s">
        <v>2378</v>
      </c>
      <c r="B628" s="52" t="s">
        <v>414</v>
      </c>
      <c r="C628" s="52" t="s">
        <v>415</v>
      </c>
      <c r="D628" s="52" t="s">
        <v>929</v>
      </c>
      <c r="E628" s="10" t="s">
        <v>250</v>
      </c>
      <c r="F628" s="52" t="s">
        <v>930</v>
      </c>
      <c r="G628" s="52" t="s">
        <v>169</v>
      </c>
      <c r="H628" s="52" t="s">
        <v>224</v>
      </c>
      <c r="I628" s="52" t="s">
        <v>938</v>
      </c>
      <c r="J628" s="52" t="s">
        <v>165</v>
      </c>
      <c r="K628" s="52" t="s">
        <v>931</v>
      </c>
      <c r="L628" s="53" t="s">
        <v>293</v>
      </c>
      <c r="M628" s="13">
        <v>2665</v>
      </c>
      <c r="N628" s="14">
        <f t="shared" si="169"/>
        <v>7.3013698630137</v>
      </c>
      <c r="O628" s="15">
        <v>7130</v>
      </c>
      <c r="P628" s="15">
        <f t="shared" si="174"/>
        <v>19001450</v>
      </c>
      <c r="Q628" s="16">
        <f>IFERROR(VLOOKUP(G628,SCENARIOS!$A$13:$E$18,5,0),0.025)</f>
        <v>0.025</v>
      </c>
      <c r="R628" s="52">
        <f>IFERROR(VLOOKUP(L628,INPUTS!$A$107:$B$120,2,0),0.0082)</f>
        <v>0.0079</v>
      </c>
      <c r="S628" s="52">
        <f t="shared" si="175"/>
        <v>56.327</v>
      </c>
      <c r="T628" s="15">
        <f t="shared" si="176"/>
        <v>150111.455</v>
      </c>
      <c r="U628" s="15">
        <f>T628/INPUTS!$B$7*1000</f>
        <v>187639318.75</v>
      </c>
      <c r="V628" s="15">
        <f>T628*INPUTS!$B$6</f>
        <v>474352.1978</v>
      </c>
      <c r="W628" s="54" t="s">
        <v>396</v>
      </c>
      <c r="X628" s="54" t="s">
        <v>396</v>
      </c>
      <c r="Y628" s="67">
        <f>IFERROR(VLOOKUP(E628,INPUTS!$A$44:$B$103,2,0),0)</f>
        <v>0.005</v>
      </c>
      <c r="Z628" s="15">
        <f t="shared" si="165"/>
        <v>750.557275</v>
      </c>
      <c r="AA628" s="20">
        <f>IFERROR(VLOOKUP(E628,INPUTS!$A$44:$C$103,3,0),SCENARIOS!$J$26)</f>
        <v>0.03</v>
      </c>
      <c r="AB628" s="15">
        <f t="shared" ref="AB628:AF643" si="177">$T628*AA628*(1+$Q628)^AB$2</f>
        <v>5095.11999107884</v>
      </c>
      <c r="AC628" s="20">
        <f>IFERROR(VLOOKUP($E628,INPUTS!$A$44:$G$103,4,0),SCENARIOS!$K$26)</f>
        <v>0.1</v>
      </c>
      <c r="AD628" s="15">
        <f t="shared" si="177"/>
        <v>19215.5353452327</v>
      </c>
      <c r="AE628" s="20">
        <f>IFERROR(VLOOKUP($E628,INPUTS!$A$44:$G$103,5,0),SCENARIOS!$L$26)</f>
        <v>0.2</v>
      </c>
      <c r="AF628" s="15">
        <f t="shared" si="177"/>
        <v>43481.2290093727</v>
      </c>
      <c r="AG628" s="20">
        <f>IFERROR(VLOOKUP($E628,INPUTS!$A$44:$G$103,6,0),SCENARIOS!$M$26)</f>
        <v>0.3</v>
      </c>
      <c r="AH628" s="15">
        <f t="shared" si="167"/>
        <v>73792.5294116736</v>
      </c>
      <c r="AI628" s="20">
        <f>IFERROR(VLOOKUP($E628,INPUTS!$A$44:$G$103,7,0),SCENARIOS!$N$26)</f>
        <v>0.4</v>
      </c>
      <c r="AJ628" s="15">
        <f t="shared" si="168"/>
        <v>111319.298435121</v>
      </c>
      <c r="AL628" t="str">
        <f t="shared" si="170"/>
        <v>Y</v>
      </c>
      <c r="AM628" s="21">
        <f t="shared" si="171"/>
        <v>278298.246087802</v>
      </c>
    </row>
    <row r="629" ht="15" customHeight="1" spans="1:39">
      <c r="A629" s="24" t="s">
        <v>2379</v>
      </c>
      <c r="B629" s="52" t="s">
        <v>414</v>
      </c>
      <c r="C629" s="52" t="s">
        <v>415</v>
      </c>
      <c r="D629" s="52" t="s">
        <v>929</v>
      </c>
      <c r="E629" s="10" t="s">
        <v>250</v>
      </c>
      <c r="F629" s="52" t="s">
        <v>930</v>
      </c>
      <c r="G629" s="52" t="s">
        <v>169</v>
      </c>
      <c r="H629" s="52" t="s">
        <v>204</v>
      </c>
      <c r="I629" s="52" t="s">
        <v>405</v>
      </c>
      <c r="J629" s="52" t="s">
        <v>165</v>
      </c>
      <c r="K629" s="52" t="s">
        <v>931</v>
      </c>
      <c r="L629" s="53" t="s">
        <v>288</v>
      </c>
      <c r="M629" s="13">
        <v>1333</v>
      </c>
      <c r="N629" s="14">
        <f t="shared" si="169"/>
        <v>3.65205479452055</v>
      </c>
      <c r="O629" s="15">
        <v>7780</v>
      </c>
      <c r="P629" s="15">
        <f t="shared" si="174"/>
        <v>10370740</v>
      </c>
      <c r="Q629" s="16">
        <f>IFERROR(VLOOKUP(G629,SCENARIOS!$A$13:$E$18,5,0),0.025)</f>
        <v>0.025</v>
      </c>
      <c r="R629" s="52">
        <f>IFERROR(VLOOKUP(L629,INPUTS!$A$107:$B$120,2,0),0.0082)</f>
        <v>0.0085</v>
      </c>
      <c r="S629" s="52">
        <f t="shared" si="175"/>
        <v>66.13</v>
      </c>
      <c r="T629" s="15">
        <f t="shared" si="176"/>
        <v>88151.29</v>
      </c>
      <c r="U629" s="15">
        <f>T629/INPUTS!$B$7*1000</f>
        <v>110189112.5</v>
      </c>
      <c r="V629" s="15">
        <f>T629*INPUTS!$B$6</f>
        <v>278558.0764</v>
      </c>
      <c r="W629" s="54" t="s">
        <v>396</v>
      </c>
      <c r="X629" s="54" t="s">
        <v>396</v>
      </c>
      <c r="Y629" s="67">
        <f>IFERROR(VLOOKUP(E629,INPUTS!$A$44:$B$103,2,0),0)</f>
        <v>0.005</v>
      </c>
      <c r="Z629" s="15">
        <f t="shared" si="165"/>
        <v>440.75645</v>
      </c>
      <c r="AA629" s="20">
        <f>IFERROR(VLOOKUP(E629,INPUTS!$A$44:$C$103,3,0),SCENARIOS!$J$26)</f>
        <v>0.03</v>
      </c>
      <c r="AB629" s="15">
        <f t="shared" si="177"/>
        <v>2992.0528044871</v>
      </c>
      <c r="AC629" s="20">
        <f>IFERROR(VLOOKUP($E629,INPUTS!$A$44:$G$103,4,0),SCENARIOS!$K$26)</f>
        <v>0.1</v>
      </c>
      <c r="AD629" s="15">
        <f t="shared" si="177"/>
        <v>11284.1103879971</v>
      </c>
      <c r="AE629" s="20">
        <f>IFERROR(VLOOKUP($E629,INPUTS!$A$44:$G$103,5,0),SCENARIOS!$L$26)</f>
        <v>0.2</v>
      </c>
      <c r="AF629" s="15">
        <f t="shared" si="177"/>
        <v>25533.8703362886</v>
      </c>
      <c r="AG629" s="20">
        <f>IFERROR(VLOOKUP($E629,INPUTS!$A$44:$G$103,6,0),SCENARIOS!$M$26)</f>
        <v>0.3</v>
      </c>
      <c r="AH629" s="15">
        <f t="shared" si="167"/>
        <v>43333.8459080419</v>
      </c>
      <c r="AI629" s="20">
        <f>IFERROR(VLOOKUP($E629,INPUTS!$A$44:$G$103,7,0),SCENARIOS!$N$26)</f>
        <v>0.4</v>
      </c>
      <c r="AJ629" s="15">
        <f t="shared" si="168"/>
        <v>65371.0255419939</v>
      </c>
      <c r="AL629" t="str">
        <f t="shared" si="170"/>
        <v>Y</v>
      </c>
      <c r="AM629" s="21">
        <f t="shared" si="171"/>
        <v>163427.563854985</v>
      </c>
    </row>
    <row r="630" ht="15" customHeight="1" spans="1:39">
      <c r="A630" s="6" t="s">
        <v>2380</v>
      </c>
      <c r="B630" s="52" t="s">
        <v>414</v>
      </c>
      <c r="C630" s="52" t="s">
        <v>415</v>
      </c>
      <c r="D630" s="52" t="s">
        <v>929</v>
      </c>
      <c r="E630" s="10" t="s">
        <v>250</v>
      </c>
      <c r="F630" s="52" t="s">
        <v>930</v>
      </c>
      <c r="G630" s="52" t="s">
        <v>169</v>
      </c>
      <c r="H630" s="52" t="s">
        <v>200</v>
      </c>
      <c r="I630" s="52" t="s">
        <v>391</v>
      </c>
      <c r="J630" s="52" t="s">
        <v>165</v>
      </c>
      <c r="K630" s="52" t="s">
        <v>931</v>
      </c>
      <c r="L630" s="53" t="s">
        <v>288</v>
      </c>
      <c r="M630" s="13">
        <v>1333</v>
      </c>
      <c r="N630" s="14">
        <f t="shared" si="169"/>
        <v>3.65205479452055</v>
      </c>
      <c r="O630" s="15">
        <v>8590</v>
      </c>
      <c r="P630" s="15">
        <f t="shared" si="174"/>
        <v>11450470</v>
      </c>
      <c r="Q630" s="16">
        <f>IFERROR(VLOOKUP(G630,SCENARIOS!$A$13:$E$18,5,0),0.025)</f>
        <v>0.025</v>
      </c>
      <c r="R630" s="52">
        <f>IFERROR(VLOOKUP(L630,INPUTS!$A$107:$B$120,2,0),0.0082)</f>
        <v>0.0085</v>
      </c>
      <c r="S630" s="52">
        <f t="shared" si="175"/>
        <v>73.015</v>
      </c>
      <c r="T630" s="15">
        <f t="shared" si="176"/>
        <v>97328.995</v>
      </c>
      <c r="U630" s="15">
        <f>T630/INPUTS!$B$7*1000</f>
        <v>121661243.75</v>
      </c>
      <c r="V630" s="15">
        <f>T630*INPUTS!$B$6</f>
        <v>307559.6242</v>
      </c>
      <c r="W630" s="54" t="s">
        <v>396</v>
      </c>
      <c r="X630" s="54" t="s">
        <v>396</v>
      </c>
      <c r="Y630" s="67">
        <f>IFERROR(VLOOKUP(E630,INPUTS!$A$44:$B$103,2,0),0)</f>
        <v>0.005</v>
      </c>
      <c r="Z630" s="15">
        <f t="shared" si="165"/>
        <v>486.644975</v>
      </c>
      <c r="AA630" s="20">
        <f>IFERROR(VLOOKUP(E630,INPUTS!$A$44:$C$103,3,0),SCENARIOS!$J$26)</f>
        <v>0.03</v>
      </c>
      <c r="AB630" s="15">
        <f t="shared" si="177"/>
        <v>3303.56472886172</v>
      </c>
      <c r="AC630" s="20">
        <f>IFERROR(VLOOKUP($E630,INPUTS!$A$44:$G$103,4,0),SCENARIOS!$K$26)</f>
        <v>0.1</v>
      </c>
      <c r="AD630" s="15">
        <f t="shared" si="177"/>
        <v>12458.9342201665</v>
      </c>
      <c r="AE630" s="20">
        <f>IFERROR(VLOOKUP($E630,INPUTS!$A$44:$G$103,5,0),SCENARIOS!$L$26)</f>
        <v>0.2</v>
      </c>
      <c r="AF630" s="15">
        <f t="shared" si="177"/>
        <v>28192.2810011208</v>
      </c>
      <c r="AG630" s="20">
        <f>IFERROR(VLOOKUP($E630,INPUTS!$A$44:$G$103,6,0),SCENARIOS!$M$26)</f>
        <v>0.3</v>
      </c>
      <c r="AH630" s="15">
        <f t="shared" si="167"/>
        <v>47845.4673971825</v>
      </c>
      <c r="AI630" s="20">
        <f>IFERROR(VLOOKUP($E630,INPUTS!$A$44:$G$103,7,0),SCENARIOS!$N$26)</f>
        <v>0.4</v>
      </c>
      <c r="AJ630" s="15">
        <f t="shared" si="168"/>
        <v>72177.0063503506</v>
      </c>
      <c r="AL630" t="str">
        <f t="shared" si="170"/>
        <v>N</v>
      </c>
      <c r="AM630" s="21">
        <f t="shared" si="171"/>
        <v>180442.515875876</v>
      </c>
    </row>
    <row r="631" ht="15" customHeight="1" spans="1:39">
      <c r="A631" s="24" t="s">
        <v>2381</v>
      </c>
      <c r="B631" s="52" t="s">
        <v>414</v>
      </c>
      <c r="C631" s="52" t="s">
        <v>415</v>
      </c>
      <c r="D631" s="52" t="s">
        <v>929</v>
      </c>
      <c r="E631" s="10" t="s">
        <v>250</v>
      </c>
      <c r="F631" s="52" t="s">
        <v>930</v>
      </c>
      <c r="G631" s="52" t="s">
        <v>169</v>
      </c>
      <c r="H631" s="52" t="s">
        <v>623</v>
      </c>
      <c r="I631" s="52" t="s">
        <v>622</v>
      </c>
      <c r="J631" s="52" t="s">
        <v>181</v>
      </c>
      <c r="K631" s="52" t="s">
        <v>931</v>
      </c>
      <c r="L631" s="53" t="s">
        <v>1567</v>
      </c>
      <c r="M631" s="13">
        <v>2665</v>
      </c>
      <c r="N631" s="14">
        <f t="shared" si="169"/>
        <v>7.3013698630137</v>
      </c>
      <c r="O631" s="15">
        <v>2150</v>
      </c>
      <c r="P631" s="15">
        <f t="shared" si="174"/>
        <v>5729750</v>
      </c>
      <c r="Q631" s="16">
        <f>IFERROR(VLOOKUP(G631,SCENARIOS!$A$13:$E$18,5,0),0.025)</f>
        <v>0.025</v>
      </c>
      <c r="R631" s="52">
        <f>IFERROR(VLOOKUP(L631,INPUTS!$A$107:$B$120,2,0),0.0082)</f>
        <v>0.0082</v>
      </c>
      <c r="S631" s="52">
        <f t="shared" si="175"/>
        <v>17.63</v>
      </c>
      <c r="T631" s="15">
        <f t="shared" si="176"/>
        <v>46983.95</v>
      </c>
      <c r="U631" s="15">
        <f>T631/INPUTS!$B$7*1000</f>
        <v>58729937.5</v>
      </c>
      <c r="V631" s="15">
        <f>T631*INPUTS!$B$6</f>
        <v>148469.282</v>
      </c>
      <c r="W631" s="54" t="s">
        <v>396</v>
      </c>
      <c r="X631" s="54" t="s">
        <v>396</v>
      </c>
      <c r="Y631" s="67">
        <f>IFERROR(VLOOKUP(E631,INPUTS!$A$44:$B$103,2,0),0)</f>
        <v>0.005</v>
      </c>
      <c r="Z631" s="15">
        <f t="shared" si="165"/>
        <v>234.91975</v>
      </c>
      <c r="AA631" s="20">
        <f>IFERROR(VLOOKUP(E631,INPUTS!$A$44:$C$103,3,0),SCENARIOS!$J$26)</f>
        <v>0.03</v>
      </c>
      <c r="AB631" s="15">
        <f t="shared" si="177"/>
        <v>1594.74080712127</v>
      </c>
      <c r="AC631" s="20">
        <f>IFERROR(VLOOKUP($E631,INPUTS!$A$44:$G$103,4,0),SCENARIOS!$K$26)</f>
        <v>0.1</v>
      </c>
      <c r="AD631" s="15">
        <f t="shared" si="177"/>
        <v>6014.34282202944</v>
      </c>
      <c r="AE631" s="20">
        <f>IFERROR(VLOOKUP($E631,INPUTS!$A$44:$G$103,5,0),SCENARIOS!$L$26)</f>
        <v>0.2</v>
      </c>
      <c r="AF631" s="15">
        <f t="shared" si="177"/>
        <v>13609.3537279678</v>
      </c>
      <c r="AG631" s="20">
        <f>IFERROR(VLOOKUP($E631,INPUTS!$A$44:$G$103,6,0),SCENARIOS!$M$26)</f>
        <v>0.3</v>
      </c>
      <c r="AH631" s="15">
        <f t="shared" si="167"/>
        <v>23096.6018699346</v>
      </c>
      <c r="AI631" s="20">
        <f>IFERROR(VLOOKUP($E631,INPUTS!$A$44:$G$103,7,0),SCENARIOS!$N$26)</f>
        <v>0.4</v>
      </c>
      <c r="AJ631" s="15">
        <f t="shared" si="168"/>
        <v>34842.2467273453</v>
      </c>
      <c r="AL631" t="str">
        <f t="shared" si="170"/>
        <v>N</v>
      </c>
      <c r="AM631" s="21">
        <f t="shared" si="171"/>
        <v>87105.6168183631</v>
      </c>
    </row>
    <row r="632" ht="15" customHeight="1" spans="1:39">
      <c r="A632" s="6" t="s">
        <v>2382</v>
      </c>
      <c r="B632" s="52" t="s">
        <v>414</v>
      </c>
      <c r="C632" s="52" t="s">
        <v>415</v>
      </c>
      <c r="D632" s="52" t="s">
        <v>929</v>
      </c>
      <c r="E632" s="10" t="s">
        <v>250</v>
      </c>
      <c r="F632" s="52" t="s">
        <v>930</v>
      </c>
      <c r="G632" s="52" t="s">
        <v>169</v>
      </c>
      <c r="H632" s="52" t="s">
        <v>515</v>
      </c>
      <c r="I632" s="52" t="s">
        <v>514</v>
      </c>
      <c r="J632" s="52" t="s">
        <v>181</v>
      </c>
      <c r="K632" s="52" t="s">
        <v>931</v>
      </c>
      <c r="L632" s="53" t="s">
        <v>1567</v>
      </c>
      <c r="M632" s="13">
        <v>2001</v>
      </c>
      <c r="N632" s="14">
        <f t="shared" si="169"/>
        <v>5.48219178082192</v>
      </c>
      <c r="O632" s="15">
        <v>2850</v>
      </c>
      <c r="P632" s="15">
        <f t="shared" si="174"/>
        <v>5702850</v>
      </c>
      <c r="Q632" s="16">
        <f>IFERROR(VLOOKUP(G632,SCENARIOS!$A$13:$E$18,5,0),0.025)</f>
        <v>0.025</v>
      </c>
      <c r="R632" s="52">
        <f>IFERROR(VLOOKUP(L632,INPUTS!$A$107:$B$120,2,0),0.0082)</f>
        <v>0.0082</v>
      </c>
      <c r="S632" s="52">
        <f t="shared" si="175"/>
        <v>23.37</v>
      </c>
      <c r="T632" s="15">
        <f t="shared" si="176"/>
        <v>46763.37</v>
      </c>
      <c r="U632" s="15">
        <f>T632/INPUTS!$B$7*1000</f>
        <v>58454212.5</v>
      </c>
      <c r="V632" s="15">
        <f>T632*INPUTS!$B$6</f>
        <v>147772.2492</v>
      </c>
      <c r="W632" s="54" t="s">
        <v>396</v>
      </c>
      <c r="X632" s="54" t="s">
        <v>396</v>
      </c>
      <c r="Y632" s="67">
        <f>IFERROR(VLOOKUP(E632,INPUTS!$A$44:$B$103,2,0),0)</f>
        <v>0.005</v>
      </c>
      <c r="Z632" s="15">
        <f t="shared" si="165"/>
        <v>233.81685</v>
      </c>
      <c r="AA632" s="20">
        <f>IFERROR(VLOOKUP(E632,INPUTS!$A$44:$C$103,3,0),SCENARIOS!$J$26)</f>
        <v>0.03</v>
      </c>
      <c r="AB632" s="15">
        <f t="shared" si="177"/>
        <v>1587.25382641329</v>
      </c>
      <c r="AC632" s="20">
        <f>IFERROR(VLOOKUP($E632,INPUTS!$A$44:$G$103,4,0),SCENARIOS!$K$26)</f>
        <v>0.1</v>
      </c>
      <c r="AD632" s="15">
        <f t="shared" si="177"/>
        <v>5986.10671715356</v>
      </c>
      <c r="AE632" s="20">
        <f>IFERROR(VLOOKUP($E632,INPUTS!$A$44:$G$103,5,0),SCENARIOS!$L$26)</f>
        <v>0.2</v>
      </c>
      <c r="AF632" s="15">
        <f t="shared" si="177"/>
        <v>13545.4606060546</v>
      </c>
      <c r="AG632" s="20">
        <f>IFERROR(VLOOKUP($E632,INPUTS!$A$44:$G$103,6,0),SCENARIOS!$M$26)</f>
        <v>0.3</v>
      </c>
      <c r="AH632" s="15">
        <f t="shared" si="167"/>
        <v>22988.1680656148</v>
      </c>
      <c r="AI632" s="20">
        <f>IFERROR(VLOOKUP($E632,INPUTS!$A$44:$G$103,7,0),SCENARIOS!$N$26)</f>
        <v>0.4</v>
      </c>
      <c r="AJ632" s="15">
        <f t="shared" si="168"/>
        <v>34678.6695316621</v>
      </c>
      <c r="AL632" t="str">
        <f t="shared" si="170"/>
        <v>N</v>
      </c>
      <c r="AM632" s="21">
        <f t="shared" si="171"/>
        <v>86696.6738291552</v>
      </c>
    </row>
    <row r="633" ht="15" customHeight="1" spans="1:39">
      <c r="A633" s="24" t="s">
        <v>2383</v>
      </c>
      <c r="B633" s="52" t="s">
        <v>414</v>
      </c>
      <c r="C633" s="52" t="s">
        <v>415</v>
      </c>
      <c r="D633" s="52" t="s">
        <v>929</v>
      </c>
      <c r="E633" s="10" t="s">
        <v>250</v>
      </c>
      <c r="F633" s="52" t="s">
        <v>930</v>
      </c>
      <c r="G633" s="52" t="s">
        <v>169</v>
      </c>
      <c r="H633" s="52" t="s">
        <v>751</v>
      </c>
      <c r="I633" s="52" t="s">
        <v>750</v>
      </c>
      <c r="J633" s="52" t="s">
        <v>181</v>
      </c>
      <c r="K633" s="52" t="s">
        <v>931</v>
      </c>
      <c r="L633" s="53" t="s">
        <v>288</v>
      </c>
      <c r="M633" s="13">
        <v>949</v>
      </c>
      <c r="N633" s="14">
        <f t="shared" si="169"/>
        <v>2.6</v>
      </c>
      <c r="O633" s="15">
        <v>7560</v>
      </c>
      <c r="P633" s="15">
        <f t="shared" si="174"/>
        <v>7174440</v>
      </c>
      <c r="Q633" s="16">
        <f>IFERROR(VLOOKUP(G633,SCENARIOS!$A$13:$E$18,5,0),0.025)</f>
        <v>0.025</v>
      </c>
      <c r="R633" s="52">
        <f>IFERROR(VLOOKUP(L633,INPUTS!$A$107:$B$120,2,0),0.0082)</f>
        <v>0.0085</v>
      </c>
      <c r="S633" s="52">
        <f t="shared" si="175"/>
        <v>64.26</v>
      </c>
      <c r="T633" s="15">
        <f t="shared" si="176"/>
        <v>60982.74</v>
      </c>
      <c r="U633" s="15">
        <f>T633/INPUTS!$B$7*1000</f>
        <v>76228425</v>
      </c>
      <c r="V633" s="15">
        <f>T633*INPUTS!$B$6</f>
        <v>192705.4584</v>
      </c>
      <c r="W633" s="54" t="s">
        <v>396</v>
      </c>
      <c r="X633" s="54" t="s">
        <v>396</v>
      </c>
      <c r="Y633" s="67">
        <f>IFERROR(VLOOKUP(E633,INPUTS!$A$44:$B$103,2,0),0)</f>
        <v>0.005</v>
      </c>
      <c r="Z633" s="15">
        <f t="shared" si="165"/>
        <v>304.9137</v>
      </c>
      <c r="AA633" s="20">
        <f>IFERROR(VLOOKUP(E633,INPUTS!$A$44:$C$103,3,0),SCENARIOS!$J$26)</f>
        <v>0.03</v>
      </c>
      <c r="AB633" s="15">
        <f t="shared" si="177"/>
        <v>2069.89118641721</v>
      </c>
      <c r="AC633" s="20">
        <f>IFERROR(VLOOKUP($E633,INPUTS!$A$44:$G$103,4,0),SCENARIOS!$K$26)</f>
        <v>0.1</v>
      </c>
      <c r="AD633" s="15">
        <f t="shared" si="177"/>
        <v>7806.3062936745</v>
      </c>
      <c r="AE633" s="20">
        <f>IFERROR(VLOOKUP($E633,INPUTS!$A$44:$G$103,5,0),SCENARIOS!$L$26)</f>
        <v>0.2</v>
      </c>
      <c r="AF633" s="15">
        <f t="shared" si="177"/>
        <v>17664.2381060062</v>
      </c>
      <c r="AG633" s="20">
        <f>IFERROR(VLOOKUP($E633,INPUTS!$A$44:$G$103,6,0),SCENARIOS!$M$26)</f>
        <v>0.3</v>
      </c>
      <c r="AH633" s="15">
        <f t="shared" si="167"/>
        <v>29978.1961013864</v>
      </c>
      <c r="AI633" s="20">
        <f>IFERROR(VLOOKUP($E633,INPUTS!$A$44:$G$103,7,0),SCENARIOS!$N$26)</f>
        <v>0.4</v>
      </c>
      <c r="AJ633" s="15">
        <f t="shared" si="168"/>
        <v>45223.4363690057</v>
      </c>
      <c r="AL633" t="str">
        <f t="shared" si="170"/>
        <v>N</v>
      </c>
      <c r="AM633" s="21">
        <f t="shared" si="171"/>
        <v>113058.590922514</v>
      </c>
    </row>
    <row r="634" ht="15" customHeight="1" spans="1:39">
      <c r="A634" s="6" t="s">
        <v>2384</v>
      </c>
      <c r="B634" s="52" t="s">
        <v>414</v>
      </c>
      <c r="C634" s="52" t="s">
        <v>415</v>
      </c>
      <c r="D634" s="52" t="s">
        <v>929</v>
      </c>
      <c r="E634" s="10" t="s">
        <v>248</v>
      </c>
      <c r="F634" s="52" t="s">
        <v>930</v>
      </c>
      <c r="G634" s="52" t="s">
        <v>169</v>
      </c>
      <c r="H634" s="52" t="s">
        <v>234</v>
      </c>
      <c r="I634" s="52" t="s">
        <v>424</v>
      </c>
      <c r="J634" s="52" t="s">
        <v>173</v>
      </c>
      <c r="K634" s="52" t="s">
        <v>931</v>
      </c>
      <c r="L634" s="53" t="s">
        <v>293</v>
      </c>
      <c r="M634" s="13">
        <v>2665</v>
      </c>
      <c r="N634" s="14">
        <f t="shared" si="169"/>
        <v>7.3013698630137</v>
      </c>
      <c r="O634" s="15">
        <v>8740</v>
      </c>
      <c r="P634" s="15">
        <f t="shared" si="174"/>
        <v>23292100</v>
      </c>
      <c r="Q634" s="16">
        <f>IFERROR(VLOOKUP(G634,SCENARIOS!$A$13:$E$18,5,0),0.025)</f>
        <v>0.025</v>
      </c>
      <c r="R634" s="52">
        <f>IFERROR(VLOOKUP(L634,INPUTS!$A$107:$B$120,2,0),0.0082)</f>
        <v>0.0079</v>
      </c>
      <c r="S634" s="52">
        <f t="shared" si="175"/>
        <v>69.046</v>
      </c>
      <c r="T634" s="15">
        <f t="shared" si="176"/>
        <v>184007.59</v>
      </c>
      <c r="U634" s="15">
        <f>T634/INPUTS!$B$7*1000</f>
        <v>230009487.5</v>
      </c>
      <c r="V634" s="15">
        <f>T634*INPUTS!$B$6</f>
        <v>581463.9844</v>
      </c>
      <c r="W634" s="54" t="s">
        <v>396</v>
      </c>
      <c r="X634" s="54" t="s">
        <v>396</v>
      </c>
      <c r="Y634" s="67">
        <f>IFERROR(VLOOKUP(E634,INPUTS!$A$44:$B$103,2,0),0)</f>
        <v>0.005</v>
      </c>
      <c r="Z634" s="15">
        <f t="shared" si="165"/>
        <v>920.03795</v>
      </c>
      <c r="AA634" s="20">
        <f>IFERROR(VLOOKUP(E634,INPUTS!$A$44:$C$103,3,0),SCENARIOS!$J$26)</f>
        <v>0.03</v>
      </c>
      <c r="AB634" s="15">
        <f t="shared" si="177"/>
        <v>6245.63095680632</v>
      </c>
      <c r="AC634" s="20">
        <f>IFERROR(VLOOKUP($E634,INPUTS!$A$44:$G$103,4,0),SCENARIOS!$K$26)</f>
        <v>0.1</v>
      </c>
      <c r="AD634" s="15">
        <f t="shared" si="177"/>
        <v>23554.527197382</v>
      </c>
      <c r="AE634" s="20">
        <f>IFERROR(VLOOKUP($E634,INPUTS!$A$44:$G$103,5,0),SCENARIOS!$L$26)</f>
        <v>0.2</v>
      </c>
      <c r="AF634" s="15">
        <f t="shared" si="177"/>
        <v>53299.5710437472</v>
      </c>
      <c r="AG634" s="20">
        <f>IFERROR(VLOOKUP($E634,INPUTS!$A$44:$G$103,6,0),SCENARIOS!$M$26)</f>
        <v>0.3</v>
      </c>
      <c r="AH634" s="15">
        <f t="shared" si="167"/>
        <v>90455.3586336644</v>
      </c>
      <c r="AI634" s="20">
        <f>IFERROR(VLOOKUP($E634,INPUTS!$A$44:$G$103,7,0),SCENARIOS!$N$26)</f>
        <v>0.4</v>
      </c>
      <c r="AJ634" s="15">
        <f t="shared" si="168"/>
        <v>136455.914210793</v>
      </c>
      <c r="AL634" t="str">
        <f t="shared" si="170"/>
        <v>Y</v>
      </c>
      <c r="AM634" s="21">
        <f t="shared" si="171"/>
        <v>341139.785526983</v>
      </c>
    </row>
    <row r="635" ht="15" customHeight="1" spans="1:39">
      <c r="A635" s="24" t="s">
        <v>2385</v>
      </c>
      <c r="B635" s="52" t="s">
        <v>414</v>
      </c>
      <c r="C635" s="52" t="s">
        <v>415</v>
      </c>
      <c r="D635" s="52" t="s">
        <v>929</v>
      </c>
      <c r="E635" s="10" t="s">
        <v>248</v>
      </c>
      <c r="F635" s="52" t="s">
        <v>930</v>
      </c>
      <c r="G635" s="52" t="s">
        <v>169</v>
      </c>
      <c r="H635" s="52" t="s">
        <v>505</v>
      </c>
      <c r="I635" s="52" t="s">
        <v>504</v>
      </c>
      <c r="J635" s="52" t="s">
        <v>173</v>
      </c>
      <c r="K635" s="52" t="s">
        <v>931</v>
      </c>
      <c r="L635" s="53" t="s">
        <v>293</v>
      </c>
      <c r="M635" s="13">
        <v>2001</v>
      </c>
      <c r="N635" s="14">
        <f t="shared" si="169"/>
        <v>5.48219178082192</v>
      </c>
      <c r="O635" s="15">
        <v>9620</v>
      </c>
      <c r="P635" s="15">
        <f t="shared" si="174"/>
        <v>19249620</v>
      </c>
      <c r="Q635" s="16">
        <f>IFERROR(VLOOKUP(G635,SCENARIOS!$A$13:$E$18,5,0),0.025)</f>
        <v>0.025</v>
      </c>
      <c r="R635" s="52">
        <f>IFERROR(VLOOKUP(L635,INPUTS!$A$107:$B$120,2,0),0.0082)</f>
        <v>0.0079</v>
      </c>
      <c r="S635" s="52">
        <f t="shared" si="175"/>
        <v>75.998</v>
      </c>
      <c r="T635" s="15">
        <f t="shared" si="176"/>
        <v>152071.998</v>
      </c>
      <c r="U635" s="15">
        <f>T635/INPUTS!$B$7*1000</f>
        <v>190089997.5</v>
      </c>
      <c r="V635" s="15">
        <f>T635*INPUTS!$B$6</f>
        <v>480547.51368</v>
      </c>
      <c r="W635" s="54" t="s">
        <v>396</v>
      </c>
      <c r="X635" s="54" t="s">
        <v>396</v>
      </c>
      <c r="Y635" s="67">
        <f>IFERROR(VLOOKUP(E635,INPUTS!$A$44:$B$103,2,0),0)</f>
        <v>0.005</v>
      </c>
      <c r="Z635" s="15">
        <f t="shared" si="165"/>
        <v>760.35999</v>
      </c>
      <c r="AA635" s="20">
        <f>IFERROR(VLOOKUP(E635,INPUTS!$A$44:$C$103,3,0),SCENARIOS!$J$26)</f>
        <v>0.03</v>
      </c>
      <c r="AB635" s="15">
        <f t="shared" si="177"/>
        <v>5161.6652246366</v>
      </c>
      <c r="AC635" s="20">
        <f>IFERROR(VLOOKUP($E635,INPUTS!$A$44:$G$103,4,0),SCENARIOS!$K$26)</f>
        <v>0.1</v>
      </c>
      <c r="AD635" s="15">
        <f t="shared" si="177"/>
        <v>19466.5014244859</v>
      </c>
      <c r="AE635" s="20">
        <f>IFERROR(VLOOKUP($E635,INPUTS!$A$44:$G$103,5,0),SCENARIOS!$L$26)</f>
        <v>0.2</v>
      </c>
      <c r="AF635" s="15">
        <f t="shared" si="177"/>
        <v>44049.1191758209</v>
      </c>
      <c r="AG635" s="20">
        <f>IFERROR(VLOOKUP($E635,INPUTS!$A$44:$G$103,6,0),SCENARIOS!$M$26)</f>
        <v>0.3</v>
      </c>
      <c r="AH635" s="15">
        <f t="shared" si="167"/>
        <v>74756.3028091825</v>
      </c>
      <c r="AI635" s="20">
        <f>IFERROR(VLOOKUP($E635,INPUTS!$A$44:$G$103,7,0),SCENARIOS!$N$26)</f>
        <v>0.4</v>
      </c>
      <c r="AJ635" s="15">
        <f t="shared" si="168"/>
        <v>112773.193284863</v>
      </c>
      <c r="AL635" t="str">
        <f t="shared" si="170"/>
        <v>Y</v>
      </c>
      <c r="AM635" s="21">
        <f t="shared" si="171"/>
        <v>281932.983212158</v>
      </c>
    </row>
    <row r="636" ht="15" customHeight="1" spans="1:39">
      <c r="A636" s="6" t="s">
        <v>2386</v>
      </c>
      <c r="B636" s="52" t="s">
        <v>414</v>
      </c>
      <c r="C636" s="52" t="s">
        <v>415</v>
      </c>
      <c r="D636" s="52" t="s">
        <v>929</v>
      </c>
      <c r="E636" s="10" t="s">
        <v>248</v>
      </c>
      <c r="F636" s="52" t="s">
        <v>930</v>
      </c>
      <c r="G636" s="52" t="s">
        <v>169</v>
      </c>
      <c r="H636" s="52" t="s">
        <v>264</v>
      </c>
      <c r="I636" s="52" t="s">
        <v>436</v>
      </c>
      <c r="J636" s="52" t="s">
        <v>173</v>
      </c>
      <c r="K636" s="52" t="s">
        <v>931</v>
      </c>
      <c r="L636" s="53" t="s">
        <v>293</v>
      </c>
      <c r="M636" s="13">
        <v>1333</v>
      </c>
      <c r="N636" s="14">
        <f t="shared" si="169"/>
        <v>3.65205479452055</v>
      </c>
      <c r="O636" s="15">
        <v>12080</v>
      </c>
      <c r="P636" s="15">
        <f t="shared" si="174"/>
        <v>16102640</v>
      </c>
      <c r="Q636" s="16">
        <f>IFERROR(VLOOKUP(G636,SCENARIOS!$A$13:$E$18,5,0),0.025)</f>
        <v>0.025</v>
      </c>
      <c r="R636" s="52">
        <f>IFERROR(VLOOKUP(L636,INPUTS!$A$107:$B$120,2,0),0.0082)</f>
        <v>0.0079</v>
      </c>
      <c r="S636" s="52">
        <f t="shared" si="175"/>
        <v>95.432</v>
      </c>
      <c r="T636" s="15">
        <f t="shared" si="176"/>
        <v>127210.856</v>
      </c>
      <c r="U636" s="15">
        <f>T636/INPUTS!$B$7*1000</f>
        <v>159013570</v>
      </c>
      <c r="V636" s="15">
        <f>T636*INPUTS!$B$6</f>
        <v>401986.30496</v>
      </c>
      <c r="W636" s="54" t="s">
        <v>396</v>
      </c>
      <c r="X636" s="54" t="s">
        <v>396</v>
      </c>
      <c r="Y636" s="67">
        <f>IFERROR(VLOOKUP(E636,INPUTS!$A$44:$B$103,2,0),0)</f>
        <v>0.005</v>
      </c>
      <c r="Z636" s="15">
        <f t="shared" si="165"/>
        <v>636.05428</v>
      </c>
      <c r="AA636" s="20">
        <f>IFERROR(VLOOKUP(E636,INPUTS!$A$44:$C$103,3,0),SCENARIOS!$J$26)</f>
        <v>0.03</v>
      </c>
      <c r="AB636" s="15">
        <f t="shared" si="177"/>
        <v>4317.8222174174</v>
      </c>
      <c r="AC636" s="20">
        <f>IFERROR(VLOOKUP($E636,INPUTS!$A$44:$G$103,4,0),SCENARIOS!$K$26)</f>
        <v>0.1</v>
      </c>
      <c r="AD636" s="15">
        <f t="shared" si="177"/>
        <v>16284.0650619588</v>
      </c>
      <c r="AE636" s="20">
        <f>IFERROR(VLOOKUP($E636,INPUTS!$A$44:$G$103,5,0),SCENARIOS!$L$26)</f>
        <v>0.2</v>
      </c>
      <c r="AF636" s="15">
        <f t="shared" si="177"/>
        <v>36847.849900691</v>
      </c>
      <c r="AG636" s="20">
        <f>IFERROR(VLOOKUP($E636,INPUTS!$A$44:$G$103,6,0),SCENARIOS!$M$26)</f>
        <v>0.3</v>
      </c>
      <c r="AH636" s="15">
        <f t="shared" si="167"/>
        <v>62534.9400075043</v>
      </c>
      <c r="AI636" s="20">
        <f>IFERROR(VLOOKUP($E636,INPUTS!$A$44:$G$103,7,0),SCENARIOS!$N$26)</f>
        <v>0.4</v>
      </c>
      <c r="AJ636" s="15">
        <f t="shared" si="168"/>
        <v>94336.7262894837</v>
      </c>
      <c r="AL636" t="str">
        <f t="shared" si="170"/>
        <v>Y</v>
      </c>
      <c r="AM636" s="21">
        <f t="shared" si="171"/>
        <v>235841.815723709</v>
      </c>
    </row>
    <row r="637" ht="15" customHeight="1" spans="1:39">
      <c r="A637" s="24" t="s">
        <v>2387</v>
      </c>
      <c r="B637" s="52" t="s">
        <v>414</v>
      </c>
      <c r="C637" s="52" t="s">
        <v>415</v>
      </c>
      <c r="D637" s="52" t="s">
        <v>929</v>
      </c>
      <c r="E637" s="10" t="s">
        <v>248</v>
      </c>
      <c r="F637" s="52" t="s">
        <v>930</v>
      </c>
      <c r="G637" s="52" t="s">
        <v>169</v>
      </c>
      <c r="H637" s="52" t="s">
        <v>242</v>
      </c>
      <c r="I637" s="52" t="s">
        <v>421</v>
      </c>
      <c r="J637" s="52" t="s">
        <v>173</v>
      </c>
      <c r="K637" s="52" t="s">
        <v>931</v>
      </c>
      <c r="L637" s="53" t="s">
        <v>293</v>
      </c>
      <c r="M637" s="13">
        <v>1333</v>
      </c>
      <c r="N637" s="14">
        <f t="shared" si="169"/>
        <v>3.65205479452055</v>
      </c>
      <c r="O637" s="15">
        <v>14130</v>
      </c>
      <c r="P637" s="15">
        <f t="shared" si="174"/>
        <v>18835290</v>
      </c>
      <c r="Q637" s="16">
        <f>IFERROR(VLOOKUP(G637,SCENARIOS!$A$13:$E$18,5,0),0.025)</f>
        <v>0.025</v>
      </c>
      <c r="R637" s="52">
        <f>IFERROR(VLOOKUP(L637,INPUTS!$A$107:$B$120,2,0),0.0082)</f>
        <v>0.0079</v>
      </c>
      <c r="S637" s="52">
        <f t="shared" si="175"/>
        <v>111.627</v>
      </c>
      <c r="T637" s="15">
        <f t="shared" si="176"/>
        <v>148798.791</v>
      </c>
      <c r="U637" s="15">
        <f>T637/INPUTS!$B$7*1000</f>
        <v>185998488.75</v>
      </c>
      <c r="V637" s="15">
        <f>T637*INPUTS!$B$6</f>
        <v>470204.17956</v>
      </c>
      <c r="W637" s="54" t="s">
        <v>396</v>
      </c>
      <c r="X637" s="54" t="s">
        <v>396</v>
      </c>
      <c r="Y637" s="67">
        <f>IFERROR(VLOOKUP(E637,INPUTS!$A$44:$B$103,2,0),0)</f>
        <v>0.005</v>
      </c>
      <c r="Z637" s="15">
        <f t="shared" si="165"/>
        <v>743.993955</v>
      </c>
      <c r="AA637" s="20">
        <f>IFERROR(VLOOKUP(E637,INPUTS!$A$44:$C$103,3,0),SCENARIOS!$J$26)</f>
        <v>0.03</v>
      </c>
      <c r="AB637" s="15">
        <f t="shared" si="177"/>
        <v>5050.56522616787</v>
      </c>
      <c r="AC637" s="20">
        <f>IFERROR(VLOOKUP($E637,INPUTS!$A$44:$G$103,4,0),SCENARIOS!$K$26)</f>
        <v>0.1</v>
      </c>
      <c r="AD637" s="15">
        <f t="shared" si="177"/>
        <v>19047.5032554204</v>
      </c>
      <c r="AE637" s="20">
        <f>IFERROR(VLOOKUP($E637,INPUTS!$A$44:$G$103,5,0),SCENARIOS!$L$26)</f>
        <v>0.2</v>
      </c>
      <c r="AF637" s="15">
        <f t="shared" si="177"/>
        <v>43101.0032364871</v>
      </c>
      <c r="AG637" s="20">
        <f>IFERROR(VLOOKUP($E637,INPUTS!$A$44:$G$103,6,0),SCENARIOS!$M$26)</f>
        <v>0.3</v>
      </c>
      <c r="AH637" s="15">
        <f t="shared" si="167"/>
        <v>73147.2435683804</v>
      </c>
      <c r="AI637" s="20">
        <f>IFERROR(VLOOKUP($E637,INPUTS!$A$44:$G$103,7,0),SCENARIOS!$N$26)</f>
        <v>0.4</v>
      </c>
      <c r="AJ637" s="15">
        <f t="shared" si="168"/>
        <v>110345.856164769</v>
      </c>
      <c r="AL637" t="str">
        <f t="shared" si="170"/>
        <v>Y</v>
      </c>
      <c r="AM637" s="21">
        <f t="shared" si="171"/>
        <v>275864.640411922</v>
      </c>
    </row>
    <row r="638" ht="15" customHeight="1" spans="1:39">
      <c r="A638" s="6" t="s">
        <v>2388</v>
      </c>
      <c r="B638" s="52" t="s">
        <v>414</v>
      </c>
      <c r="C638" s="52" t="s">
        <v>415</v>
      </c>
      <c r="D638" s="52" t="s">
        <v>929</v>
      </c>
      <c r="E638" s="10" t="s">
        <v>248</v>
      </c>
      <c r="F638" s="52" t="s">
        <v>930</v>
      </c>
      <c r="G638" s="52" t="s">
        <v>169</v>
      </c>
      <c r="H638" s="52" t="s">
        <v>623</v>
      </c>
      <c r="I638" s="52" t="s">
        <v>622</v>
      </c>
      <c r="J638" s="52" t="s">
        <v>181</v>
      </c>
      <c r="K638" s="52" t="s">
        <v>931</v>
      </c>
      <c r="L638" s="53" t="s">
        <v>1567</v>
      </c>
      <c r="M638" s="13">
        <v>2665</v>
      </c>
      <c r="N638" s="14">
        <f t="shared" si="169"/>
        <v>7.3013698630137</v>
      </c>
      <c r="O638" s="15">
        <v>2560</v>
      </c>
      <c r="P638" s="15">
        <f t="shared" si="174"/>
        <v>6822400</v>
      </c>
      <c r="Q638" s="16">
        <f>IFERROR(VLOOKUP(G638,SCENARIOS!$A$13:$E$18,5,0),0.025)</f>
        <v>0.025</v>
      </c>
      <c r="R638" s="52">
        <f>IFERROR(VLOOKUP(L638,INPUTS!$A$107:$B$120,2,0),0.0082)</f>
        <v>0.0082</v>
      </c>
      <c r="S638" s="52">
        <f t="shared" si="175"/>
        <v>20.992</v>
      </c>
      <c r="T638" s="15">
        <f t="shared" si="176"/>
        <v>55943.68</v>
      </c>
      <c r="U638" s="15">
        <f>T638/INPUTS!$B$7*1000</f>
        <v>69929600</v>
      </c>
      <c r="V638" s="15">
        <f>T638*INPUTS!$B$6</f>
        <v>176782.0288</v>
      </c>
      <c r="W638" s="54" t="s">
        <v>396</v>
      </c>
      <c r="X638" s="54" t="s">
        <v>396</v>
      </c>
      <c r="Y638" s="67">
        <f>IFERROR(VLOOKUP(E638,INPUTS!$A$44:$B$103,2,0),0)</f>
        <v>0.005</v>
      </c>
      <c r="Z638" s="15">
        <f t="shared" si="165"/>
        <v>279.7184</v>
      </c>
      <c r="AA638" s="20">
        <f>IFERROR(VLOOKUP(E638,INPUTS!$A$44:$C$103,3,0),SCENARIOS!$J$26)</f>
        <v>0.03</v>
      </c>
      <c r="AB638" s="15">
        <f t="shared" si="177"/>
        <v>1898.85417033975</v>
      </c>
      <c r="AC638" s="20">
        <f>IFERROR(VLOOKUP($E638,INPUTS!$A$44:$G$103,4,0),SCENARIOS!$K$26)</f>
        <v>0.1</v>
      </c>
      <c r="AD638" s="15">
        <f t="shared" si="177"/>
        <v>7161.26401134669</v>
      </c>
      <c r="AE638" s="20">
        <f>IFERROR(VLOOKUP($E638,INPUTS!$A$44:$G$103,5,0),SCENARIOS!$L$26)</f>
        <v>0.2</v>
      </c>
      <c r="AF638" s="15">
        <f t="shared" si="177"/>
        <v>16204.6258342314</v>
      </c>
      <c r="AG638" s="20">
        <f>IFERROR(VLOOKUP($E638,INPUTS!$A$44:$G$103,6,0),SCENARIOS!$M$26)</f>
        <v>0.3</v>
      </c>
      <c r="AH638" s="15">
        <f t="shared" si="167"/>
        <v>27501.0701335035</v>
      </c>
      <c r="AI638" s="20">
        <f>IFERROR(VLOOKUP($E638,INPUTS!$A$44:$G$103,7,0),SCENARIOS!$N$26)</f>
        <v>0.4</v>
      </c>
      <c r="AJ638" s="15">
        <f t="shared" si="168"/>
        <v>41486.5821497692</v>
      </c>
      <c r="AL638" t="str">
        <f t="shared" si="170"/>
        <v>Y</v>
      </c>
      <c r="AM638" s="21">
        <f t="shared" si="171"/>
        <v>103716.455374423</v>
      </c>
    </row>
    <row r="639" ht="15" customHeight="1" spans="1:39">
      <c r="A639" s="24" t="s">
        <v>2389</v>
      </c>
      <c r="B639" s="52" t="s">
        <v>414</v>
      </c>
      <c r="C639" s="52" t="s">
        <v>415</v>
      </c>
      <c r="D639" s="52" t="s">
        <v>929</v>
      </c>
      <c r="E639" s="10" t="s">
        <v>253</v>
      </c>
      <c r="F639" s="52" t="s">
        <v>930</v>
      </c>
      <c r="G639" s="52" t="s">
        <v>169</v>
      </c>
      <c r="H639" s="52" t="s">
        <v>234</v>
      </c>
      <c r="I639" s="52" t="s">
        <v>424</v>
      </c>
      <c r="J639" s="52" t="s">
        <v>173</v>
      </c>
      <c r="K639" s="52" t="s">
        <v>931</v>
      </c>
      <c r="L639" s="53" t="s">
        <v>293</v>
      </c>
      <c r="M639" s="13">
        <v>2001</v>
      </c>
      <c r="N639" s="14">
        <f t="shared" si="169"/>
        <v>5.48219178082192</v>
      </c>
      <c r="O639" s="15">
        <v>8280</v>
      </c>
      <c r="P639" s="15">
        <f t="shared" si="174"/>
        <v>16568280</v>
      </c>
      <c r="Q639" s="16">
        <f>IFERROR(VLOOKUP(G639,SCENARIOS!$A$13:$E$18,5,0),0.025)</f>
        <v>0.025</v>
      </c>
      <c r="R639" s="52">
        <f>IFERROR(VLOOKUP(L639,INPUTS!$A$107:$B$120,2,0),0.0082)</f>
        <v>0.0079</v>
      </c>
      <c r="S639" s="52">
        <f t="shared" si="175"/>
        <v>65.412</v>
      </c>
      <c r="T639" s="15">
        <f t="shared" si="176"/>
        <v>130889.412</v>
      </c>
      <c r="U639" s="15">
        <f>T639/INPUTS!$B$7*1000</f>
        <v>163611765</v>
      </c>
      <c r="V639" s="15">
        <f>T639*INPUTS!$B$6</f>
        <v>413610.54192</v>
      </c>
      <c r="W639" s="54" t="s">
        <v>396</v>
      </c>
      <c r="X639" s="54" t="s">
        <v>396</v>
      </c>
      <c r="Y639" s="67">
        <f>IFERROR(VLOOKUP(E639,INPUTS!$A$44:$B$103,2,0),0)</f>
        <v>0.005</v>
      </c>
      <c r="Z639" s="15">
        <f t="shared" si="165"/>
        <v>654.44706</v>
      </c>
      <c r="AA639" s="20">
        <f>IFERROR(VLOOKUP(E639,INPUTS!$A$44:$C$103,3,0),SCENARIOS!$J$26)</f>
        <v>0.03</v>
      </c>
      <c r="AB639" s="15">
        <f t="shared" si="177"/>
        <v>4442.68067151674</v>
      </c>
      <c r="AC639" s="20">
        <f>IFERROR(VLOOKUP($E639,INPUTS!$A$44:$G$103,4,0),SCENARIOS!$K$26)</f>
        <v>0.1</v>
      </c>
      <c r="AD639" s="15">
        <f t="shared" si="177"/>
        <v>16754.9513300149</v>
      </c>
      <c r="AE639" s="20">
        <f>IFERROR(VLOOKUP($E639,INPUTS!$A$44:$G$103,5,0),SCENARIOS!$L$26)</f>
        <v>0.2</v>
      </c>
      <c r="AF639" s="15">
        <f t="shared" si="177"/>
        <v>37913.3790827232</v>
      </c>
      <c r="AG639" s="20">
        <f>IFERROR(VLOOKUP($E639,INPUTS!$A$44:$G$103,6,0),SCENARIOS!$M$26)</f>
        <v>0.3</v>
      </c>
      <c r="AH639" s="15">
        <f t="shared" si="167"/>
        <v>64343.2627089429</v>
      </c>
      <c r="AI639" s="20">
        <f>IFERROR(VLOOKUP($E639,INPUTS!$A$44:$G$103,7,0),SCENARIOS!$N$26)</f>
        <v>0.4</v>
      </c>
      <c r="AJ639" s="15">
        <f t="shared" si="168"/>
        <v>97064.6611641027</v>
      </c>
      <c r="AL639" t="str">
        <f t="shared" si="170"/>
        <v>N</v>
      </c>
      <c r="AM639" s="21">
        <f t="shared" si="171"/>
        <v>242661.652910257</v>
      </c>
    </row>
    <row r="640" ht="15" customHeight="1" spans="1:39">
      <c r="A640" s="6" t="s">
        <v>2390</v>
      </c>
      <c r="B640" s="52" t="s">
        <v>414</v>
      </c>
      <c r="C640" s="52" t="s">
        <v>415</v>
      </c>
      <c r="D640" s="52" t="s">
        <v>929</v>
      </c>
      <c r="E640" s="10" t="s">
        <v>253</v>
      </c>
      <c r="F640" s="52" t="s">
        <v>930</v>
      </c>
      <c r="G640" s="52" t="s">
        <v>169</v>
      </c>
      <c r="H640" s="52" t="s">
        <v>505</v>
      </c>
      <c r="I640" s="52" t="s">
        <v>504</v>
      </c>
      <c r="J640" s="52" t="s">
        <v>173</v>
      </c>
      <c r="K640" s="52" t="s">
        <v>931</v>
      </c>
      <c r="L640" s="53" t="s">
        <v>293</v>
      </c>
      <c r="M640" s="13">
        <v>1333</v>
      </c>
      <c r="N640" s="14">
        <f t="shared" si="169"/>
        <v>3.65205479452055</v>
      </c>
      <c r="O640" s="15">
        <v>9170</v>
      </c>
      <c r="P640" s="15">
        <f t="shared" si="174"/>
        <v>12223610</v>
      </c>
      <c r="Q640" s="16">
        <f>IFERROR(VLOOKUP(G640,SCENARIOS!$A$13:$E$18,5,0),0.025)</f>
        <v>0.025</v>
      </c>
      <c r="R640" s="52">
        <f>IFERROR(VLOOKUP(L640,INPUTS!$A$107:$B$120,2,0),0.0082)</f>
        <v>0.0079</v>
      </c>
      <c r="S640" s="52">
        <f t="shared" si="175"/>
        <v>72.443</v>
      </c>
      <c r="T640" s="15">
        <f t="shared" si="176"/>
        <v>96566.519</v>
      </c>
      <c r="U640" s="15">
        <f>T640/INPUTS!$B$7*1000</f>
        <v>120708148.75</v>
      </c>
      <c r="V640" s="15">
        <f>T640*INPUTS!$B$6</f>
        <v>305150.20004</v>
      </c>
      <c r="W640" s="54" t="s">
        <v>396</v>
      </c>
      <c r="X640" s="54" t="s">
        <v>396</v>
      </c>
      <c r="Y640" s="67">
        <f>IFERROR(VLOOKUP(E640,INPUTS!$A$44:$B$103,2,0),0)</f>
        <v>0.005</v>
      </c>
      <c r="Z640" s="15">
        <f t="shared" si="165"/>
        <v>482.832595</v>
      </c>
      <c r="AA640" s="20">
        <f>IFERROR(VLOOKUP(E640,INPUTS!$A$44:$C$103,3,0),SCENARIOS!$J$26)</f>
        <v>0.03</v>
      </c>
      <c r="AB640" s="15">
        <f t="shared" si="177"/>
        <v>3277.68458060576</v>
      </c>
      <c r="AC640" s="20">
        <f>IFERROR(VLOOKUP($E640,INPUTS!$A$44:$G$103,4,0),SCENARIOS!$K$26)</f>
        <v>0.1</v>
      </c>
      <c r="AD640" s="15">
        <f t="shared" si="177"/>
        <v>12361.3308458744</v>
      </c>
      <c r="AE640" s="20">
        <f>IFERROR(VLOOKUP($E640,INPUTS!$A$44:$G$103,5,0),SCENARIOS!$L$26)</f>
        <v>0.2</v>
      </c>
      <c r="AF640" s="15">
        <f t="shared" si="177"/>
        <v>27971.422482561</v>
      </c>
      <c r="AG640" s="20">
        <f>IFERROR(VLOOKUP($E640,INPUTS!$A$44:$G$103,6,0),SCENARIOS!$M$26)</f>
        <v>0.3</v>
      </c>
      <c r="AH640" s="15">
        <f t="shared" si="167"/>
        <v>47470.6456845045</v>
      </c>
      <c r="AI640" s="20">
        <f>IFERROR(VLOOKUP($E640,INPUTS!$A$44:$G$103,7,0),SCENARIOS!$N$26)</f>
        <v>0.4</v>
      </c>
      <c r="AJ640" s="15">
        <f t="shared" si="168"/>
        <v>71611.5711982257</v>
      </c>
      <c r="AL640" t="str">
        <f t="shared" si="170"/>
        <v>Y</v>
      </c>
      <c r="AM640" s="21">
        <f t="shared" si="171"/>
        <v>179028.927995564</v>
      </c>
    </row>
    <row r="641" ht="15" customHeight="1" spans="1:39">
      <c r="A641" s="24" t="s">
        <v>2391</v>
      </c>
      <c r="B641" s="52" t="s">
        <v>414</v>
      </c>
      <c r="C641" s="52" t="s">
        <v>415</v>
      </c>
      <c r="D641" s="52" t="s">
        <v>929</v>
      </c>
      <c r="E641" s="10" t="s">
        <v>253</v>
      </c>
      <c r="F641" s="52" t="s">
        <v>930</v>
      </c>
      <c r="G641" s="52" t="s">
        <v>169</v>
      </c>
      <c r="H641" s="52" t="s">
        <v>224</v>
      </c>
      <c r="I641" s="52" t="s">
        <v>938</v>
      </c>
      <c r="J641" s="52" t="s">
        <v>165</v>
      </c>
      <c r="K641" s="52" t="s">
        <v>931</v>
      </c>
      <c r="L641" s="53" t="s">
        <v>288</v>
      </c>
      <c r="M641" s="13">
        <v>949</v>
      </c>
      <c r="N641" s="14">
        <f t="shared" si="169"/>
        <v>2.6</v>
      </c>
      <c r="O641" s="15">
        <v>8130</v>
      </c>
      <c r="P641" s="15">
        <f t="shared" si="174"/>
        <v>7715370</v>
      </c>
      <c r="Q641" s="16">
        <f>IFERROR(VLOOKUP(G641,SCENARIOS!$A$13:$E$18,5,0),0.025)</f>
        <v>0.025</v>
      </c>
      <c r="R641" s="52">
        <f>IFERROR(VLOOKUP(L641,INPUTS!$A$107:$B$120,2,0),0.0082)</f>
        <v>0.0085</v>
      </c>
      <c r="S641" s="52">
        <f t="shared" si="175"/>
        <v>69.105</v>
      </c>
      <c r="T641" s="15">
        <f t="shared" si="176"/>
        <v>65580.645</v>
      </c>
      <c r="U641" s="15">
        <f>T641/INPUTS!$B$7*1000</f>
        <v>81975806.25</v>
      </c>
      <c r="V641" s="15">
        <f>T641*INPUTS!$B$6</f>
        <v>207234.8382</v>
      </c>
      <c r="W641" s="54" t="s">
        <v>396</v>
      </c>
      <c r="X641" s="54" t="s">
        <v>396</v>
      </c>
      <c r="Y641" s="67">
        <f>IFERROR(VLOOKUP(E641,INPUTS!$A$44:$B$103,2,0),0)</f>
        <v>0.005</v>
      </c>
      <c r="Z641" s="15">
        <f t="shared" si="165"/>
        <v>327.903225</v>
      </c>
      <c r="AA641" s="20">
        <f>IFERROR(VLOOKUP(E641,INPUTS!$A$44:$C$103,3,0),SCENARIOS!$J$26)</f>
        <v>0.03</v>
      </c>
      <c r="AB641" s="15">
        <f t="shared" si="177"/>
        <v>2225.95441078993</v>
      </c>
      <c r="AC641" s="20">
        <f>IFERROR(VLOOKUP($E641,INPUTS!$A$44:$G$103,4,0),SCENARIOS!$K$26)</f>
        <v>0.1</v>
      </c>
      <c r="AD641" s="15">
        <f t="shared" si="177"/>
        <v>8394.87700629281</v>
      </c>
      <c r="AE641" s="20">
        <f>IFERROR(VLOOKUP($E641,INPUTS!$A$44:$G$103,5,0),SCENARIOS!$L$26)</f>
        <v>0.2</v>
      </c>
      <c r="AF641" s="15">
        <f t="shared" si="177"/>
        <v>18996.0655822527</v>
      </c>
      <c r="AG641" s="20">
        <f>IFERROR(VLOOKUP($E641,INPUTS!$A$44:$G$103,6,0),SCENARIOS!$M$26)</f>
        <v>0.3</v>
      </c>
      <c r="AH641" s="15">
        <f t="shared" si="167"/>
        <v>32238.4569185544</v>
      </c>
      <c r="AI641" s="20">
        <f>IFERROR(VLOOKUP($E641,INPUTS!$A$44:$G$103,7,0),SCENARIOS!$N$26)</f>
        <v>0.4</v>
      </c>
      <c r="AJ641" s="15">
        <f t="shared" si="168"/>
        <v>48633.1399047641</v>
      </c>
      <c r="AL641" t="str">
        <f t="shared" si="170"/>
        <v>Y</v>
      </c>
      <c r="AM641" s="21">
        <f t="shared" si="171"/>
        <v>121582.84976191</v>
      </c>
    </row>
    <row r="642" ht="15" customHeight="1" spans="1:39">
      <c r="A642" s="6" t="s">
        <v>2392</v>
      </c>
      <c r="B642" s="52" t="s">
        <v>414</v>
      </c>
      <c r="C642" s="52" t="s">
        <v>415</v>
      </c>
      <c r="D642" s="52" t="s">
        <v>929</v>
      </c>
      <c r="E642" s="10" t="s">
        <v>253</v>
      </c>
      <c r="F642" s="52" t="s">
        <v>930</v>
      </c>
      <c r="G642" s="52" t="s">
        <v>169</v>
      </c>
      <c r="H642" s="52" t="s">
        <v>203</v>
      </c>
      <c r="I642" s="52" t="s">
        <v>399</v>
      </c>
      <c r="J642" s="52" t="s">
        <v>165</v>
      </c>
      <c r="K642" s="52" t="s">
        <v>931</v>
      </c>
      <c r="L642" s="53" t="s">
        <v>288</v>
      </c>
      <c r="M642" s="13">
        <v>949</v>
      </c>
      <c r="N642" s="14">
        <f t="shared" si="169"/>
        <v>2.6</v>
      </c>
      <c r="O642" s="15">
        <v>8920</v>
      </c>
      <c r="P642" s="15">
        <f t="shared" si="174"/>
        <v>8465080</v>
      </c>
      <c r="Q642" s="16">
        <f>IFERROR(VLOOKUP(G642,SCENARIOS!$A$13:$E$18,5,0),0.025)</f>
        <v>0.025</v>
      </c>
      <c r="R642" s="52">
        <f>IFERROR(VLOOKUP(L642,INPUTS!$A$107:$B$120,2,0),0.0082)</f>
        <v>0.0085</v>
      </c>
      <c r="S642" s="52">
        <f t="shared" si="175"/>
        <v>75.82</v>
      </c>
      <c r="T642" s="15">
        <f t="shared" si="176"/>
        <v>71953.18</v>
      </c>
      <c r="U642" s="15">
        <f>T642/INPUTS!$B$7*1000</f>
        <v>89941475</v>
      </c>
      <c r="V642" s="15">
        <f>T642*INPUTS!$B$6</f>
        <v>227372.0488</v>
      </c>
      <c r="W642" s="54" t="s">
        <v>396</v>
      </c>
      <c r="X642" s="54" t="s">
        <v>396</v>
      </c>
      <c r="Y642" s="67">
        <f>IFERROR(VLOOKUP(E642,INPUTS!$A$44:$B$103,2,0),0)</f>
        <v>0.005</v>
      </c>
      <c r="Z642" s="15">
        <f t="shared" si="165"/>
        <v>359.7659</v>
      </c>
      <c r="AA642" s="20">
        <f>IFERROR(VLOOKUP(E642,INPUTS!$A$44:$C$103,3,0),SCENARIOS!$J$26)</f>
        <v>0.03</v>
      </c>
      <c r="AB642" s="15">
        <f t="shared" si="177"/>
        <v>2442.25256386792</v>
      </c>
      <c r="AC642" s="20">
        <f>IFERROR(VLOOKUP($E642,INPUTS!$A$44:$G$103,4,0),SCENARIOS!$K$26)</f>
        <v>0.1</v>
      </c>
      <c r="AD642" s="15">
        <f t="shared" si="177"/>
        <v>9210.61536237784</v>
      </c>
      <c r="AE642" s="20">
        <f>IFERROR(VLOOKUP($E642,INPUTS!$A$44:$G$103,5,0),SCENARIOS!$L$26)</f>
        <v>0.2</v>
      </c>
      <c r="AF642" s="15">
        <f t="shared" si="177"/>
        <v>20841.9317335417</v>
      </c>
      <c r="AG642" s="20">
        <f>IFERROR(VLOOKUP($E642,INPUTS!$A$44:$G$103,6,0),SCENARIOS!$M$26)</f>
        <v>0.3</v>
      </c>
      <c r="AH642" s="15">
        <f t="shared" si="167"/>
        <v>35371.0991037522</v>
      </c>
      <c r="AI642" s="20">
        <f>IFERROR(VLOOKUP($E642,INPUTS!$A$44:$G$103,7,0),SCENARIOS!$N$26)</f>
        <v>0.4</v>
      </c>
      <c r="AJ642" s="15">
        <f t="shared" si="168"/>
        <v>53358.8693666046</v>
      </c>
      <c r="AL642" t="str">
        <f t="shared" si="170"/>
        <v>Y</v>
      </c>
      <c r="AM642" s="21">
        <f t="shared" si="171"/>
        <v>133397.173416512</v>
      </c>
    </row>
    <row r="643" ht="15" customHeight="1" spans="1:39">
      <c r="A643" s="24" t="s">
        <v>2393</v>
      </c>
      <c r="B643" s="52" t="s">
        <v>414</v>
      </c>
      <c r="C643" s="52" t="s">
        <v>415</v>
      </c>
      <c r="D643" s="52" t="s">
        <v>929</v>
      </c>
      <c r="E643" s="10" t="s">
        <v>254</v>
      </c>
      <c r="F643" s="52" t="s">
        <v>930</v>
      </c>
      <c r="G643" s="52" t="s">
        <v>169</v>
      </c>
      <c r="H643" s="52" t="s">
        <v>224</v>
      </c>
      <c r="I643" s="52" t="s">
        <v>938</v>
      </c>
      <c r="J643" s="52" t="s">
        <v>165</v>
      </c>
      <c r="K643" s="52" t="s">
        <v>931</v>
      </c>
      <c r="L643" s="53" t="s">
        <v>288</v>
      </c>
      <c r="M643" s="13">
        <v>2001</v>
      </c>
      <c r="N643" s="14">
        <f t="shared" si="169"/>
        <v>5.48219178082192</v>
      </c>
      <c r="O643" s="15">
        <v>5270</v>
      </c>
      <c r="P643" s="15">
        <f t="shared" si="174"/>
        <v>10545270</v>
      </c>
      <c r="Q643" s="16">
        <f>IFERROR(VLOOKUP(G643,SCENARIOS!$A$13:$E$18,5,0),0.025)</f>
        <v>0.025</v>
      </c>
      <c r="R643" s="52">
        <f>IFERROR(VLOOKUP(L643,INPUTS!$A$107:$B$120,2,0),0.0082)</f>
        <v>0.0085</v>
      </c>
      <c r="S643" s="52">
        <f t="shared" si="175"/>
        <v>44.795</v>
      </c>
      <c r="T643" s="15">
        <f t="shared" si="176"/>
        <v>89634.795</v>
      </c>
      <c r="U643" s="15">
        <f>T643/INPUTS!$B$7*1000</f>
        <v>112043493.75</v>
      </c>
      <c r="V643" s="15">
        <f>T643*INPUTS!$B$6</f>
        <v>283245.9522</v>
      </c>
      <c r="W643" s="54" t="s">
        <v>396</v>
      </c>
      <c r="X643" s="54" t="s">
        <v>396</v>
      </c>
      <c r="Y643" s="67">
        <f>IFERROR(VLOOKUP(E643,INPUTS!$A$44:$B$103,2,0),0)</f>
        <v>0.005</v>
      </c>
      <c r="Z643" s="15">
        <f t="shared" si="165"/>
        <v>448.173975</v>
      </c>
      <c r="AA643" s="20">
        <f>IFERROR(VLOOKUP(E643,INPUTS!$A$44:$C$103,3,0),SCENARIOS!$J$26)</f>
        <v>0.03</v>
      </c>
      <c r="AB643" s="15">
        <f t="shared" si="177"/>
        <v>3042.40629671302</v>
      </c>
      <c r="AC643" s="20">
        <f>IFERROR(VLOOKUP($E643,INPUTS!$A$44:$G$103,4,0),SCENARIOS!$K$26)</f>
        <v>0.1</v>
      </c>
      <c r="AD643" s="15">
        <f t="shared" si="177"/>
        <v>11474.0115701709</v>
      </c>
      <c r="AE643" s="20">
        <f>IFERROR(VLOOKUP($E643,INPUTS!$A$44:$G$103,5,0),SCENARIOS!$L$26)</f>
        <v>0.2</v>
      </c>
      <c r="AF643" s="15">
        <f t="shared" si="177"/>
        <v>25963.5818505868</v>
      </c>
      <c r="AG643" s="20">
        <f>IFERROR(VLOOKUP($E643,INPUTS!$A$44:$G$103,6,0),SCENARIOS!$M$26)</f>
        <v>0.3</v>
      </c>
      <c r="AH643" s="15">
        <f t="shared" si="167"/>
        <v>44063.1146127178</v>
      </c>
      <c r="AI643" s="20">
        <f>IFERROR(VLOOKUP($E643,INPUTS!$A$44:$G$103,7,0),SCENARIOS!$N$26)</f>
        <v>0.4</v>
      </c>
      <c r="AJ643" s="15">
        <f t="shared" si="168"/>
        <v>66471.1596778264</v>
      </c>
      <c r="AL643" t="str">
        <f t="shared" si="170"/>
        <v>Y</v>
      </c>
      <c r="AM643" s="21">
        <f t="shared" si="171"/>
        <v>166177.899194566</v>
      </c>
    </row>
    <row r="644" ht="15" customHeight="1" spans="1:39">
      <c r="A644" s="6" t="s">
        <v>2394</v>
      </c>
      <c r="B644" s="52" t="s">
        <v>414</v>
      </c>
      <c r="C644" s="52" t="s">
        <v>415</v>
      </c>
      <c r="D644" s="52" t="s">
        <v>929</v>
      </c>
      <c r="E644" s="10" t="s">
        <v>254</v>
      </c>
      <c r="F644" s="52" t="s">
        <v>930</v>
      </c>
      <c r="G644" s="52" t="s">
        <v>169</v>
      </c>
      <c r="H644" s="52" t="s">
        <v>203</v>
      </c>
      <c r="I644" s="52" t="s">
        <v>399</v>
      </c>
      <c r="J644" s="52" t="s">
        <v>165</v>
      </c>
      <c r="K644" s="52" t="s">
        <v>931</v>
      </c>
      <c r="L644" s="53" t="s">
        <v>288</v>
      </c>
      <c r="M644" s="13">
        <v>1333</v>
      </c>
      <c r="N644" s="14">
        <f t="shared" si="169"/>
        <v>3.65205479452055</v>
      </c>
      <c r="O644" s="15">
        <v>5570</v>
      </c>
      <c r="P644" s="15">
        <f t="shared" si="174"/>
        <v>7424810</v>
      </c>
      <c r="Q644" s="16">
        <f>IFERROR(VLOOKUP(G644,SCENARIOS!$A$13:$E$18,5,0),0.025)</f>
        <v>0.025</v>
      </c>
      <c r="R644" s="52">
        <f>IFERROR(VLOOKUP(L644,INPUTS!$A$107:$B$120,2,0),0.0082)</f>
        <v>0.0085</v>
      </c>
      <c r="S644" s="52">
        <f t="shared" si="175"/>
        <v>47.345</v>
      </c>
      <c r="T644" s="15">
        <f t="shared" si="176"/>
        <v>63110.885</v>
      </c>
      <c r="U644" s="15">
        <f>T644/INPUTS!$B$7*1000</f>
        <v>78888606.25</v>
      </c>
      <c r="V644" s="15">
        <f>T644*INPUTS!$B$6</f>
        <v>199430.3966</v>
      </c>
      <c r="W644" s="54" t="s">
        <v>396</v>
      </c>
      <c r="X644" s="54" t="s">
        <v>396</v>
      </c>
      <c r="Y644" s="67">
        <f>IFERROR(VLOOKUP(E644,INPUTS!$A$44:$B$103,2,0),0)</f>
        <v>0.005</v>
      </c>
      <c r="Z644" s="15">
        <f t="shared" ref="Z644:Z707" si="178">T644*Y644</f>
        <v>315.554425</v>
      </c>
      <c r="AA644" s="20">
        <f>IFERROR(VLOOKUP(E644,INPUTS!$A$44:$C$103,3,0),SCENARIOS!$J$26)</f>
        <v>0.03</v>
      </c>
      <c r="AB644" s="15">
        <f t="shared" ref="AB644:AF659" si="179">$T644*AA644*(1+$Q644)^AB$2</f>
        <v>2142.12520835387</v>
      </c>
      <c r="AC644" s="20">
        <f>IFERROR(VLOOKUP($E644,INPUTS!$A$44:$G$103,4,0),SCENARIOS!$K$26)</f>
        <v>0.1</v>
      </c>
      <c r="AD644" s="15">
        <f t="shared" si="179"/>
        <v>8078.72684590537</v>
      </c>
      <c r="AE644" s="20">
        <f>IFERROR(VLOOKUP($E644,INPUTS!$A$44:$G$103,5,0),SCENARIOS!$L$26)</f>
        <v>0.2</v>
      </c>
      <c r="AF644" s="15">
        <f t="shared" si="179"/>
        <v>18280.6758063146</v>
      </c>
      <c r="AG644" s="20">
        <f>IFERROR(VLOOKUP($E644,INPUTS!$A$44:$G$103,6,0),SCENARIOS!$M$26)</f>
        <v>0.3</v>
      </c>
      <c r="AH644" s="15">
        <f t="shared" ref="AH644:AH707" si="180">$T644*AG644*(1+$Q644)^AH$2</f>
        <v>31024.360116683</v>
      </c>
      <c r="AI644" s="20">
        <f>IFERROR(VLOOKUP($E644,INPUTS!$A$44:$G$103,7,0),SCENARIOS!$N$26)</f>
        <v>0.4</v>
      </c>
      <c r="AJ644" s="15">
        <f t="shared" ref="AJ644:AJ707" si="181">$T644*AI644*(1+$Q644)^AJ$2</f>
        <v>46801.6211142553</v>
      </c>
      <c r="AL644" t="str">
        <f t="shared" si="170"/>
        <v>Y</v>
      </c>
      <c r="AM644" s="21">
        <f t="shared" si="171"/>
        <v>117004.052785638</v>
      </c>
    </row>
    <row r="645" ht="15" customHeight="1" spans="1:39">
      <c r="A645" s="24" t="s">
        <v>2395</v>
      </c>
      <c r="B645" s="52" t="s">
        <v>414</v>
      </c>
      <c r="C645" s="52" t="s">
        <v>415</v>
      </c>
      <c r="D645" s="52" t="s">
        <v>929</v>
      </c>
      <c r="E645" s="10" t="s">
        <v>254</v>
      </c>
      <c r="F645" s="52" t="s">
        <v>930</v>
      </c>
      <c r="G645" s="52" t="s">
        <v>169</v>
      </c>
      <c r="H645" s="52" t="s">
        <v>204</v>
      </c>
      <c r="I645" s="52" t="s">
        <v>405</v>
      </c>
      <c r="J645" s="52" t="s">
        <v>165</v>
      </c>
      <c r="K645" s="52" t="s">
        <v>931</v>
      </c>
      <c r="L645" s="53" t="s">
        <v>288</v>
      </c>
      <c r="M645" s="13">
        <v>949</v>
      </c>
      <c r="N645" s="14">
        <f t="shared" ref="N645:N708" si="182">M645/365</f>
        <v>2.6</v>
      </c>
      <c r="O645" s="15">
        <v>5580</v>
      </c>
      <c r="P645" s="15">
        <f t="shared" si="174"/>
        <v>5295420</v>
      </c>
      <c r="Q645" s="16">
        <f>IFERROR(VLOOKUP(G645,SCENARIOS!$A$13:$E$18,5,0),0.025)</f>
        <v>0.025</v>
      </c>
      <c r="R645" s="52">
        <f>IFERROR(VLOOKUP(L645,INPUTS!$A$107:$B$120,2,0),0.0082)</f>
        <v>0.0085</v>
      </c>
      <c r="S645" s="52">
        <f t="shared" si="175"/>
        <v>47.43</v>
      </c>
      <c r="T645" s="15">
        <f t="shared" si="176"/>
        <v>45011.07</v>
      </c>
      <c r="U645" s="15">
        <f>T645/INPUTS!$B$7*1000</f>
        <v>56263837.5</v>
      </c>
      <c r="V645" s="15">
        <f>T645*INPUTS!$B$6</f>
        <v>142234.9812</v>
      </c>
      <c r="W645" s="54" t="s">
        <v>396</v>
      </c>
      <c r="X645" s="54" t="s">
        <v>396</v>
      </c>
      <c r="Y645" s="67">
        <f>IFERROR(VLOOKUP(E645,INPUTS!$A$44:$B$103,2,0),0)</f>
        <v>0.005</v>
      </c>
      <c r="Z645" s="15">
        <f t="shared" si="178"/>
        <v>225.05535</v>
      </c>
      <c r="AA645" s="20">
        <f>IFERROR(VLOOKUP(E645,INPUTS!$A$44:$C$103,3,0),SCENARIOS!$J$26)</f>
        <v>0.03</v>
      </c>
      <c r="AB645" s="15">
        <f t="shared" si="179"/>
        <v>1527.77682806984</v>
      </c>
      <c r="AC645" s="20">
        <f>IFERROR(VLOOKUP($E645,INPUTS!$A$44:$G$103,4,0),SCENARIOS!$K$26)</f>
        <v>0.1</v>
      </c>
      <c r="AD645" s="15">
        <f t="shared" si="179"/>
        <v>5761.79750247403</v>
      </c>
      <c r="AE645" s="20">
        <f>IFERROR(VLOOKUP($E645,INPUTS!$A$44:$G$103,5,0),SCENARIOS!$L$26)</f>
        <v>0.2</v>
      </c>
      <c r="AF645" s="15">
        <f t="shared" si="179"/>
        <v>13037.8900306236</v>
      </c>
      <c r="AG645" s="20">
        <f>IFERROR(VLOOKUP($E645,INPUTS!$A$44:$G$103,6,0),SCENARIOS!$M$26)</f>
        <v>0.3</v>
      </c>
      <c r="AH645" s="15">
        <f t="shared" si="180"/>
        <v>22126.7637891185</v>
      </c>
      <c r="AI645" s="20">
        <f>IFERROR(VLOOKUP($E645,INPUTS!$A$44:$G$103,7,0),SCENARIOS!$N$26)</f>
        <v>0.4</v>
      </c>
      <c r="AJ645" s="15">
        <f t="shared" si="181"/>
        <v>33379.2030342661</v>
      </c>
      <c r="AL645" t="str">
        <f t="shared" ref="AL645:AL708" si="183">IF(H645="MULTI","MULTI",IF(COUNTIFS($E$4:$E$1277,H645,$H$4:$H$1277,E645)&gt;0,"Y","N"))</f>
        <v>Y</v>
      </c>
      <c r="AM645" s="21">
        <f t="shared" ref="AM645:AM708" si="184">T645*((1+Q645)^25)</f>
        <v>83448.0075856653</v>
      </c>
    </row>
    <row r="646" ht="15" customHeight="1" spans="1:39">
      <c r="A646" s="6" t="s">
        <v>2396</v>
      </c>
      <c r="B646" s="52" t="s">
        <v>414</v>
      </c>
      <c r="C646" s="52" t="s">
        <v>415</v>
      </c>
      <c r="D646" s="52" t="s">
        <v>929</v>
      </c>
      <c r="E646" s="10" t="s">
        <v>254</v>
      </c>
      <c r="F646" s="52" t="s">
        <v>930</v>
      </c>
      <c r="G646" s="52" t="s">
        <v>169</v>
      </c>
      <c r="H646" s="52" t="s">
        <v>213</v>
      </c>
      <c r="I646" s="52" t="s">
        <v>606</v>
      </c>
      <c r="J646" s="52" t="s">
        <v>165</v>
      </c>
      <c r="K646" s="52" t="s">
        <v>931</v>
      </c>
      <c r="L646" s="53" t="s">
        <v>288</v>
      </c>
      <c r="M646" s="13">
        <v>949</v>
      </c>
      <c r="N646" s="14">
        <f t="shared" si="182"/>
        <v>2.6</v>
      </c>
      <c r="O646" s="15">
        <v>5420</v>
      </c>
      <c r="P646" s="15">
        <f t="shared" si="174"/>
        <v>5143580</v>
      </c>
      <c r="Q646" s="16">
        <f>IFERROR(VLOOKUP(G646,SCENARIOS!$A$13:$E$18,5,0),0.025)</f>
        <v>0.025</v>
      </c>
      <c r="R646" s="52">
        <f>IFERROR(VLOOKUP(L646,INPUTS!$A$107:$B$120,2,0),0.0082)</f>
        <v>0.0085</v>
      </c>
      <c r="S646" s="52">
        <f t="shared" si="175"/>
        <v>46.07</v>
      </c>
      <c r="T646" s="15">
        <f t="shared" si="176"/>
        <v>43720.43</v>
      </c>
      <c r="U646" s="15">
        <f>T646/INPUTS!$B$7*1000</f>
        <v>54650537.5</v>
      </c>
      <c r="V646" s="15">
        <f>T646*INPUTS!$B$6</f>
        <v>138156.5588</v>
      </c>
      <c r="W646" s="54" t="s">
        <v>396</v>
      </c>
      <c r="X646" s="54" t="s">
        <v>396</v>
      </c>
      <c r="Y646" s="67">
        <f>IFERROR(VLOOKUP(E646,INPUTS!$A$44:$B$103,2,0),0)</f>
        <v>0.005</v>
      </c>
      <c r="Z646" s="15">
        <f t="shared" si="178"/>
        <v>218.60215</v>
      </c>
      <c r="AA646" s="20">
        <f>IFERROR(VLOOKUP(E646,INPUTS!$A$44:$C$103,3,0),SCENARIOS!$J$26)</f>
        <v>0.03</v>
      </c>
      <c r="AB646" s="15">
        <f t="shared" si="179"/>
        <v>1483.96960719329</v>
      </c>
      <c r="AC646" s="20">
        <f>IFERROR(VLOOKUP($E646,INPUTS!$A$44:$G$103,4,0),SCENARIOS!$K$26)</f>
        <v>0.1</v>
      </c>
      <c r="AD646" s="15">
        <f t="shared" si="179"/>
        <v>5596.58467086187</v>
      </c>
      <c r="AE646" s="20">
        <f>IFERROR(VLOOKUP($E646,INPUTS!$A$44:$G$103,5,0),SCENARIOS!$L$26)</f>
        <v>0.2</v>
      </c>
      <c r="AF646" s="15">
        <f t="shared" si="179"/>
        <v>12664.0437215018</v>
      </c>
      <c r="AG646" s="20">
        <f>IFERROR(VLOOKUP($E646,INPUTS!$A$44:$G$103,6,0),SCENARIOS!$M$26)</f>
        <v>0.3</v>
      </c>
      <c r="AH646" s="15">
        <f t="shared" si="180"/>
        <v>21492.3046123696</v>
      </c>
      <c r="AI646" s="20">
        <f>IFERROR(VLOOKUP($E646,INPUTS!$A$44:$G$103,7,0),SCENARIOS!$N$26)</f>
        <v>0.4</v>
      </c>
      <c r="AJ646" s="15">
        <f t="shared" si="181"/>
        <v>32422.0932698427</v>
      </c>
      <c r="AL646" t="str">
        <f t="shared" si="183"/>
        <v>Y</v>
      </c>
      <c r="AM646" s="21">
        <f t="shared" si="184"/>
        <v>81055.2331746068</v>
      </c>
    </row>
    <row r="647" ht="15" customHeight="1" spans="1:39">
      <c r="A647" s="24" t="s">
        <v>2397</v>
      </c>
      <c r="B647" s="52" t="s">
        <v>414</v>
      </c>
      <c r="C647" s="52" t="s">
        <v>415</v>
      </c>
      <c r="D647" s="52" t="s">
        <v>929</v>
      </c>
      <c r="E647" s="10" t="s">
        <v>254</v>
      </c>
      <c r="F647" s="52" t="s">
        <v>930</v>
      </c>
      <c r="G647" s="52" t="s">
        <v>169</v>
      </c>
      <c r="H647" s="52" t="s">
        <v>215</v>
      </c>
      <c r="I647" s="52" t="s">
        <v>490</v>
      </c>
      <c r="J647" s="52" t="s">
        <v>165</v>
      </c>
      <c r="K647" s="52" t="s">
        <v>931</v>
      </c>
      <c r="L647" s="53" t="s">
        <v>288</v>
      </c>
      <c r="M647" s="13">
        <v>949</v>
      </c>
      <c r="N647" s="14">
        <f t="shared" si="182"/>
        <v>2.6</v>
      </c>
      <c r="O647" s="15">
        <v>4850</v>
      </c>
      <c r="P647" s="15">
        <f t="shared" si="174"/>
        <v>4602650</v>
      </c>
      <c r="Q647" s="16">
        <f>IFERROR(VLOOKUP(G647,SCENARIOS!$A$13:$E$18,5,0),0.025)</f>
        <v>0.025</v>
      </c>
      <c r="R647" s="52">
        <f>IFERROR(VLOOKUP(L647,INPUTS!$A$107:$B$120,2,0),0.0082)</f>
        <v>0.0085</v>
      </c>
      <c r="S647" s="52">
        <f t="shared" si="175"/>
        <v>41.225</v>
      </c>
      <c r="T647" s="15">
        <f t="shared" si="176"/>
        <v>39122.525</v>
      </c>
      <c r="U647" s="15">
        <f>T647/INPUTS!$B$7*1000</f>
        <v>48903156.25</v>
      </c>
      <c r="V647" s="15">
        <f>T647*INPUTS!$B$6</f>
        <v>123627.179</v>
      </c>
      <c r="W647" s="54" t="s">
        <v>396</v>
      </c>
      <c r="X647" s="54" t="s">
        <v>396</v>
      </c>
      <c r="Y647" s="67">
        <f>IFERROR(VLOOKUP(E647,INPUTS!$A$44:$B$103,2,0),0)</f>
        <v>0.005</v>
      </c>
      <c r="Z647" s="15">
        <f t="shared" si="178"/>
        <v>195.612625</v>
      </c>
      <c r="AA647" s="20">
        <f>IFERROR(VLOOKUP(E647,INPUTS!$A$44:$C$103,3,0),SCENARIOS!$J$26)</f>
        <v>0.03</v>
      </c>
      <c r="AB647" s="15">
        <f t="shared" si="179"/>
        <v>1327.90638282056</v>
      </c>
      <c r="AC647" s="20">
        <f>IFERROR(VLOOKUP($E647,INPUTS!$A$44:$G$103,4,0),SCENARIOS!$K$26)</f>
        <v>0.1</v>
      </c>
      <c r="AD647" s="15">
        <f t="shared" si="179"/>
        <v>5008.01395824356</v>
      </c>
      <c r="AE647" s="20">
        <f>IFERROR(VLOOKUP($E647,INPUTS!$A$44:$G$103,5,0),SCENARIOS!$L$26)</f>
        <v>0.2</v>
      </c>
      <c r="AF647" s="15">
        <f t="shared" si="179"/>
        <v>11332.2162452553</v>
      </c>
      <c r="AG647" s="20">
        <f>IFERROR(VLOOKUP($E647,INPUTS!$A$44:$G$103,6,0),SCENARIOS!$M$26)</f>
        <v>0.3</v>
      </c>
      <c r="AH647" s="15">
        <f t="shared" si="180"/>
        <v>19232.0437952016</v>
      </c>
      <c r="AI647" s="20">
        <f>IFERROR(VLOOKUP($E647,INPUTS!$A$44:$G$103,7,0),SCENARIOS!$N$26)</f>
        <v>0.4</v>
      </c>
      <c r="AJ647" s="15">
        <f t="shared" si="181"/>
        <v>29012.3897340844</v>
      </c>
      <c r="AL647" t="str">
        <f t="shared" si="183"/>
        <v>Y</v>
      </c>
      <c r="AM647" s="21">
        <f t="shared" si="184"/>
        <v>72530.9743352109</v>
      </c>
    </row>
    <row r="648" ht="15" customHeight="1" spans="1:39">
      <c r="A648" s="6" t="s">
        <v>2398</v>
      </c>
      <c r="B648" s="52" t="s">
        <v>612</v>
      </c>
      <c r="C648" s="52" t="s">
        <v>613</v>
      </c>
      <c r="D648" s="52" t="s">
        <v>929</v>
      </c>
      <c r="E648" s="10" t="s">
        <v>615</v>
      </c>
      <c r="F648" s="52" t="s">
        <v>614</v>
      </c>
      <c r="G648" s="52" t="s">
        <v>169</v>
      </c>
      <c r="H648" s="52" t="s">
        <v>200</v>
      </c>
      <c r="I648" s="52" t="s">
        <v>391</v>
      </c>
      <c r="J648" s="52" t="s">
        <v>165</v>
      </c>
      <c r="K648" s="52" t="s">
        <v>931</v>
      </c>
      <c r="L648" s="53" t="s">
        <v>291</v>
      </c>
      <c r="M648" s="13">
        <v>277</v>
      </c>
      <c r="N648" s="14">
        <f t="shared" si="182"/>
        <v>0.758904109589041</v>
      </c>
      <c r="O648" s="15">
        <v>6540</v>
      </c>
      <c r="P648" s="15">
        <f t="shared" si="174"/>
        <v>1811580</v>
      </c>
      <c r="Q648" s="16">
        <f>IFERROR(VLOOKUP(G648,SCENARIOS!$A$13:$E$18,5,0),0.025)</f>
        <v>0.025</v>
      </c>
      <c r="R648" s="52">
        <f>IFERROR(VLOOKUP(L648,INPUTS!$A$107:$B$120,2,0),0.0082)</f>
        <v>0.0079</v>
      </c>
      <c r="S648" s="52">
        <f t="shared" si="175"/>
        <v>51.666</v>
      </c>
      <c r="T648" s="15">
        <f t="shared" si="176"/>
        <v>14311.482</v>
      </c>
      <c r="U648" s="15">
        <f>T648/INPUTS!$B$7*1000</f>
        <v>17889352.5</v>
      </c>
      <c r="V648" s="15">
        <f>T648*INPUTS!$B$6</f>
        <v>45224.28312</v>
      </c>
      <c r="W648" s="54" t="s">
        <v>396</v>
      </c>
      <c r="X648" s="54" t="s">
        <v>396</v>
      </c>
      <c r="Y648" s="67">
        <f>IFERROR(VLOOKUP(E648,INPUTS!$A$44:$B$103,2,0),0)</f>
        <v>0</v>
      </c>
      <c r="Z648" s="15">
        <f t="shared" si="178"/>
        <v>0</v>
      </c>
      <c r="AA648" s="20">
        <f>IFERROR(VLOOKUP(E648,INPUTS!$A$44:$C$103,3,0),SCENARIOS!$J$26)</f>
        <v>0.025</v>
      </c>
      <c r="AB648" s="15">
        <f t="shared" si="179"/>
        <v>404.803206835909</v>
      </c>
      <c r="AC648" s="20">
        <f>IFERROR(VLOOKUP($E648,INPUTS!$A$44:$G$103,4,0),SCENARIOS!$K$26)</f>
        <v>0.1</v>
      </c>
      <c r="AD648" s="15">
        <f t="shared" si="179"/>
        <v>1831.99069127444</v>
      </c>
      <c r="AE648" s="20">
        <f>IFERROR(VLOOKUP($E648,INPUTS!$A$44:$G$103,5,0),SCENARIOS!$L$26)</f>
        <v>0.2</v>
      </c>
      <c r="AF648" s="15">
        <f t="shared" si="179"/>
        <v>4145.45862809414</v>
      </c>
      <c r="AG648" s="20">
        <f>IFERROR(VLOOKUP($E648,INPUTS!$A$44:$G$103,6,0),SCENARIOS!$M$26)</f>
        <v>0.3</v>
      </c>
      <c r="AH648" s="15">
        <f t="shared" si="180"/>
        <v>7035.30890703602</v>
      </c>
      <c r="AI648" s="20">
        <f>IFERROR(VLOOKUP($E648,INPUTS!$A$44:$G$103,7,0),SCENARIOS!$N$26)</f>
        <v>0.5</v>
      </c>
      <c r="AJ648" s="15">
        <f t="shared" si="181"/>
        <v>13266.3437960719</v>
      </c>
      <c r="AL648" t="str">
        <f t="shared" si="183"/>
        <v>Y</v>
      </c>
      <c r="AM648" s="21">
        <f t="shared" si="184"/>
        <v>26532.6875921437</v>
      </c>
    </row>
    <row r="649" ht="15" customHeight="1" spans="1:39">
      <c r="A649" s="24" t="s">
        <v>2399</v>
      </c>
      <c r="B649" s="52" t="s">
        <v>612</v>
      </c>
      <c r="C649" s="52" t="s">
        <v>613</v>
      </c>
      <c r="D649" s="52" t="s">
        <v>929</v>
      </c>
      <c r="E649" s="10" t="s">
        <v>615</v>
      </c>
      <c r="F649" s="52" t="s">
        <v>614</v>
      </c>
      <c r="G649" s="52" t="s">
        <v>169</v>
      </c>
      <c r="H649" s="52" t="s">
        <v>204</v>
      </c>
      <c r="I649" s="52" t="s">
        <v>405</v>
      </c>
      <c r="J649" s="52" t="s">
        <v>165</v>
      </c>
      <c r="K649" s="52" t="s">
        <v>931</v>
      </c>
      <c r="L649" s="53" t="s">
        <v>291</v>
      </c>
      <c r="M649" s="13">
        <v>184</v>
      </c>
      <c r="N649" s="14">
        <f t="shared" si="182"/>
        <v>0.504109589041096</v>
      </c>
      <c r="O649" s="15">
        <v>6000</v>
      </c>
      <c r="P649" s="15">
        <f t="shared" si="174"/>
        <v>1104000</v>
      </c>
      <c r="Q649" s="16">
        <f>IFERROR(VLOOKUP(G649,SCENARIOS!$A$13:$E$18,5,0),0.025)</f>
        <v>0.025</v>
      </c>
      <c r="R649" s="52">
        <f>IFERROR(VLOOKUP(L649,INPUTS!$A$107:$B$120,2,0),0.0082)</f>
        <v>0.0079</v>
      </c>
      <c r="S649" s="52">
        <f t="shared" si="175"/>
        <v>47.4</v>
      </c>
      <c r="T649" s="15">
        <f t="shared" si="176"/>
        <v>8721.6</v>
      </c>
      <c r="U649" s="15">
        <f>T649/INPUTS!$B$7*1000</f>
        <v>10902000</v>
      </c>
      <c r="V649" s="15">
        <f>T649*INPUTS!$B$6</f>
        <v>27560.256</v>
      </c>
      <c r="W649" s="54" t="s">
        <v>396</v>
      </c>
      <c r="X649" s="54" t="s">
        <v>396</v>
      </c>
      <c r="Y649" s="67">
        <f>IFERROR(VLOOKUP(E649,INPUTS!$A$44:$B$103,2,0),0)</f>
        <v>0</v>
      </c>
      <c r="Z649" s="15">
        <f t="shared" si="178"/>
        <v>0</v>
      </c>
      <c r="AA649" s="20">
        <f>IFERROR(VLOOKUP(E649,INPUTS!$A$44:$C$103,3,0),SCENARIOS!$J$26)</f>
        <v>0.025</v>
      </c>
      <c r="AB649" s="15">
        <f t="shared" si="179"/>
        <v>246.692246738672</v>
      </c>
      <c r="AC649" s="20">
        <f>IFERROR(VLOOKUP($E649,INPUTS!$A$44:$G$103,4,0),SCENARIOS!$K$26)</f>
        <v>0.1</v>
      </c>
      <c r="AD649" s="15">
        <f t="shared" si="179"/>
        <v>1116.43853606629</v>
      </c>
      <c r="AE649" s="20">
        <f>IFERROR(VLOOKUP($E649,INPUTS!$A$44:$G$103,5,0),SCENARIOS!$L$26)</f>
        <v>0.2</v>
      </c>
      <c r="AF649" s="15">
        <f t="shared" si="179"/>
        <v>2526.29545778598</v>
      </c>
      <c r="AG649" s="20">
        <f>IFERROR(VLOOKUP($E649,INPUTS!$A$44:$G$103,6,0),SCENARIOS!$M$26)</f>
        <v>0.3</v>
      </c>
      <c r="AH649" s="15">
        <f t="shared" si="180"/>
        <v>4287.40714369101</v>
      </c>
      <c r="AI649" s="20">
        <f>IFERROR(VLOOKUP($E649,INPUTS!$A$44:$G$103,7,0),SCENARIOS!$N$26)</f>
        <v>0.5</v>
      </c>
      <c r="AJ649" s="15">
        <f t="shared" si="181"/>
        <v>8084.67942396325</v>
      </c>
      <c r="AL649" t="str">
        <f t="shared" si="183"/>
        <v>Y</v>
      </c>
      <c r="AM649" s="21">
        <f t="shared" si="184"/>
        <v>16169.3588479265</v>
      </c>
    </row>
    <row r="650" ht="15" customHeight="1" spans="1:39">
      <c r="A650" s="6" t="s">
        <v>2400</v>
      </c>
      <c r="B650" s="52" t="s">
        <v>612</v>
      </c>
      <c r="C650" s="52" t="s">
        <v>613</v>
      </c>
      <c r="D650" s="52" t="s">
        <v>929</v>
      </c>
      <c r="E650" s="10" t="s">
        <v>615</v>
      </c>
      <c r="F650" s="52" t="s">
        <v>614</v>
      </c>
      <c r="G650" s="52" t="s">
        <v>169</v>
      </c>
      <c r="H650" s="52" t="s">
        <v>215</v>
      </c>
      <c r="I650" s="52" t="s">
        <v>490</v>
      </c>
      <c r="J650" s="52" t="s">
        <v>165</v>
      </c>
      <c r="K650" s="52" t="s">
        <v>931</v>
      </c>
      <c r="L650" s="53" t="s">
        <v>291</v>
      </c>
      <c r="M650" s="13">
        <v>184</v>
      </c>
      <c r="N650" s="14">
        <f t="shared" si="182"/>
        <v>0.504109589041096</v>
      </c>
      <c r="O650" s="15">
        <v>5290</v>
      </c>
      <c r="P650" s="15">
        <f t="shared" si="174"/>
        <v>973360</v>
      </c>
      <c r="Q650" s="16">
        <f>IFERROR(VLOOKUP(G650,SCENARIOS!$A$13:$E$18,5,0),0.025)</f>
        <v>0.025</v>
      </c>
      <c r="R650" s="52">
        <f>IFERROR(VLOOKUP(L650,INPUTS!$A$107:$B$120,2,0),0.0082)</f>
        <v>0.0079</v>
      </c>
      <c r="S650" s="52">
        <f t="shared" si="175"/>
        <v>41.791</v>
      </c>
      <c r="T650" s="15">
        <f t="shared" si="176"/>
        <v>7689.544</v>
      </c>
      <c r="U650" s="15">
        <f>T650/INPUTS!$B$7*1000</f>
        <v>9611930</v>
      </c>
      <c r="V650" s="15">
        <f>T650*INPUTS!$B$6</f>
        <v>24298.95904</v>
      </c>
      <c r="W650" s="54" t="s">
        <v>396</v>
      </c>
      <c r="X650" s="54" t="s">
        <v>396</v>
      </c>
      <c r="Y650" s="67">
        <f>IFERROR(VLOOKUP(E650,INPUTS!$A$44:$B$103,2,0),0)</f>
        <v>0</v>
      </c>
      <c r="Z650" s="15">
        <f t="shared" si="178"/>
        <v>0</v>
      </c>
      <c r="AA650" s="20">
        <f>IFERROR(VLOOKUP(E650,INPUTS!$A$44:$C$103,3,0),SCENARIOS!$J$26)</f>
        <v>0.025</v>
      </c>
      <c r="AB650" s="15">
        <f t="shared" si="179"/>
        <v>217.500330874596</v>
      </c>
      <c r="AC650" s="20">
        <f>IFERROR(VLOOKUP($E650,INPUTS!$A$44:$G$103,4,0),SCENARIOS!$K$26)</f>
        <v>0.1</v>
      </c>
      <c r="AD650" s="15">
        <f t="shared" si="179"/>
        <v>984.326642631783</v>
      </c>
      <c r="AE650" s="20">
        <f>IFERROR(VLOOKUP($E650,INPUTS!$A$44:$G$103,5,0),SCENARIOS!$L$26)</f>
        <v>0.2</v>
      </c>
      <c r="AF650" s="15">
        <f t="shared" si="179"/>
        <v>2227.35049528131</v>
      </c>
      <c r="AG650" s="20">
        <f>IFERROR(VLOOKUP($E650,INPUTS!$A$44:$G$103,6,0),SCENARIOS!$M$26)</f>
        <v>0.3</v>
      </c>
      <c r="AH650" s="15">
        <f t="shared" si="180"/>
        <v>3780.06396502091</v>
      </c>
      <c r="AI650" s="20">
        <f>IFERROR(VLOOKUP($E650,INPUTS!$A$44:$G$103,7,0),SCENARIOS!$N$26)</f>
        <v>0.5</v>
      </c>
      <c r="AJ650" s="15">
        <f t="shared" si="181"/>
        <v>7127.99235879426</v>
      </c>
      <c r="AL650" t="str">
        <f t="shared" si="183"/>
        <v>Y</v>
      </c>
      <c r="AM650" s="21">
        <f t="shared" si="184"/>
        <v>14255.9847175885</v>
      </c>
    </row>
    <row r="651" ht="15" customHeight="1" spans="1:39">
      <c r="A651" s="24" t="s">
        <v>2401</v>
      </c>
      <c r="B651" s="52" t="s">
        <v>612</v>
      </c>
      <c r="C651" s="52" t="s">
        <v>613</v>
      </c>
      <c r="D651" s="52" t="s">
        <v>929</v>
      </c>
      <c r="E651" s="10" t="s">
        <v>615</v>
      </c>
      <c r="F651" s="52" t="s">
        <v>614</v>
      </c>
      <c r="G651" s="52" t="s">
        <v>169</v>
      </c>
      <c r="H651" s="52" t="s">
        <v>209</v>
      </c>
      <c r="I651" s="52" t="s">
        <v>600</v>
      </c>
      <c r="J651" s="52" t="s">
        <v>165</v>
      </c>
      <c r="K651" s="52" t="s">
        <v>931</v>
      </c>
      <c r="L651" s="53" t="s">
        <v>291</v>
      </c>
      <c r="M651" s="13">
        <v>131</v>
      </c>
      <c r="N651" s="14">
        <f t="shared" si="182"/>
        <v>0.358904109589041</v>
      </c>
      <c r="O651" s="15">
        <v>6330</v>
      </c>
      <c r="P651" s="15">
        <f t="shared" si="174"/>
        <v>829230</v>
      </c>
      <c r="Q651" s="16">
        <f>IFERROR(VLOOKUP(G651,SCENARIOS!$A$13:$E$18,5,0),0.025)</f>
        <v>0.025</v>
      </c>
      <c r="R651" s="52">
        <f>IFERROR(VLOOKUP(L651,INPUTS!$A$107:$B$120,2,0),0.0082)</f>
        <v>0.0079</v>
      </c>
      <c r="S651" s="52">
        <f t="shared" si="175"/>
        <v>50.007</v>
      </c>
      <c r="T651" s="15">
        <f t="shared" si="176"/>
        <v>6550.917</v>
      </c>
      <c r="U651" s="15">
        <f>T651/INPUTS!$B$7*1000</f>
        <v>8188646.25</v>
      </c>
      <c r="V651" s="15">
        <f>T651*INPUTS!$B$6</f>
        <v>20700.89772</v>
      </c>
      <c r="W651" s="54" t="s">
        <v>396</v>
      </c>
      <c r="X651" s="54" t="s">
        <v>396</v>
      </c>
      <c r="Y651" s="67">
        <f>IFERROR(VLOOKUP(E651,INPUTS!$A$44:$B$103,2,0),0)</f>
        <v>0</v>
      </c>
      <c r="Z651" s="15">
        <f t="shared" si="178"/>
        <v>0</v>
      </c>
      <c r="AA651" s="20">
        <f>IFERROR(VLOOKUP(E651,INPUTS!$A$44:$C$103,3,0),SCENARIOS!$J$26)</f>
        <v>0.025</v>
      </c>
      <c r="AB651" s="15">
        <f t="shared" si="179"/>
        <v>185.29403239412</v>
      </c>
      <c r="AC651" s="20">
        <f>IFERROR(VLOOKUP($E651,INPUTS!$A$44:$G$103,4,0),SCENARIOS!$K$26)</f>
        <v>0.1</v>
      </c>
      <c r="AD651" s="15">
        <f t="shared" si="179"/>
        <v>838.572760201317</v>
      </c>
      <c r="AE651" s="20">
        <f>IFERROR(VLOOKUP($E651,INPUTS!$A$44:$G$103,5,0),SCENARIOS!$L$26)</f>
        <v>0.2</v>
      </c>
      <c r="AF651" s="15">
        <f t="shared" si="179"/>
        <v>1897.53621599626</v>
      </c>
      <c r="AG651" s="20">
        <f>IFERROR(VLOOKUP($E651,INPUTS!$A$44:$G$103,6,0),SCENARIOS!$M$26)</f>
        <v>0.3</v>
      </c>
      <c r="AH651" s="15">
        <f t="shared" si="180"/>
        <v>3220.33208855335</v>
      </c>
      <c r="AI651" s="20">
        <f>IFERROR(VLOOKUP($E651,INPUTS!$A$44:$G$103,7,0),SCENARIOS!$N$26)</f>
        <v>0.5</v>
      </c>
      <c r="AJ651" s="15">
        <f t="shared" si="181"/>
        <v>6072.51695537413</v>
      </c>
      <c r="AL651" t="str">
        <f t="shared" si="183"/>
        <v>Y</v>
      </c>
      <c r="AM651" s="21">
        <f t="shared" si="184"/>
        <v>12145.0339107483</v>
      </c>
    </row>
    <row r="652" ht="15" customHeight="1" spans="1:39">
      <c r="A652" s="6" t="s">
        <v>2402</v>
      </c>
      <c r="B652" s="52" t="s">
        <v>612</v>
      </c>
      <c r="C652" s="52" t="s">
        <v>613</v>
      </c>
      <c r="D652" s="52" t="s">
        <v>929</v>
      </c>
      <c r="E652" s="10" t="s">
        <v>615</v>
      </c>
      <c r="F652" s="52" t="s">
        <v>614</v>
      </c>
      <c r="G652" s="52" t="s">
        <v>169</v>
      </c>
      <c r="H652" s="52" t="s">
        <v>207</v>
      </c>
      <c r="I652" s="52" t="s">
        <v>609</v>
      </c>
      <c r="J652" s="52" t="s">
        <v>165</v>
      </c>
      <c r="K652" s="52" t="s">
        <v>931</v>
      </c>
      <c r="L652" s="53" t="s">
        <v>291</v>
      </c>
      <c r="M652" s="13">
        <v>131</v>
      </c>
      <c r="N652" s="14">
        <f t="shared" si="182"/>
        <v>0.358904109589041</v>
      </c>
      <c r="O652" s="15">
        <v>7060</v>
      </c>
      <c r="P652" s="15">
        <f t="shared" si="174"/>
        <v>924860</v>
      </c>
      <c r="Q652" s="16">
        <f>IFERROR(VLOOKUP(G652,SCENARIOS!$A$13:$E$18,5,0),0.025)</f>
        <v>0.025</v>
      </c>
      <c r="R652" s="52">
        <f>IFERROR(VLOOKUP(L652,INPUTS!$A$107:$B$120,2,0),0.0082)</f>
        <v>0.0079</v>
      </c>
      <c r="S652" s="52">
        <f t="shared" si="175"/>
        <v>55.774</v>
      </c>
      <c r="T652" s="15">
        <f t="shared" si="176"/>
        <v>7306.394</v>
      </c>
      <c r="U652" s="15">
        <f>T652/INPUTS!$B$7*1000</f>
        <v>9132992.5</v>
      </c>
      <c r="V652" s="15">
        <f>T652*INPUTS!$B$6</f>
        <v>23088.20504</v>
      </c>
      <c r="W652" s="54" t="s">
        <v>396</v>
      </c>
      <c r="X652" s="54" t="s">
        <v>396</v>
      </c>
      <c r="Y652" s="67">
        <f>IFERROR(VLOOKUP(E652,INPUTS!$A$44:$B$103,2,0),0)</f>
        <v>0</v>
      </c>
      <c r="Z652" s="15">
        <f t="shared" si="178"/>
        <v>0</v>
      </c>
      <c r="AA652" s="20">
        <f>IFERROR(VLOOKUP(E652,INPUTS!$A$44:$C$103,3,0),SCENARIOS!$J$26)</f>
        <v>0.025</v>
      </c>
      <c r="AB652" s="15">
        <f t="shared" si="179"/>
        <v>206.66285445537</v>
      </c>
      <c r="AC652" s="20">
        <f>IFERROR(VLOOKUP($E652,INPUTS!$A$44:$G$103,4,0),SCENARIOS!$K$26)</f>
        <v>0.1</v>
      </c>
      <c r="AD652" s="15">
        <f t="shared" si="179"/>
        <v>935.2802033209</v>
      </c>
      <c r="AE652" s="20">
        <f>IFERROR(VLOOKUP($E652,INPUTS!$A$44:$G$103,5,0),SCENARIOS!$L$26)</f>
        <v>0.2</v>
      </c>
      <c r="AF652" s="15">
        <f t="shared" si="179"/>
        <v>2116.36740678256</v>
      </c>
      <c r="AG652" s="20">
        <f>IFERROR(VLOOKUP($E652,INPUTS!$A$44:$G$103,6,0),SCENARIOS!$M$26)</f>
        <v>0.3</v>
      </c>
      <c r="AH652" s="15">
        <f t="shared" si="180"/>
        <v>3591.71319829173</v>
      </c>
      <c r="AI652" s="20">
        <f>IFERROR(VLOOKUP($E652,INPUTS!$A$44:$G$103,7,0),SCENARIOS!$N$26)</f>
        <v>0.5</v>
      </c>
      <c r="AJ652" s="15">
        <f t="shared" si="181"/>
        <v>6772.8230181582</v>
      </c>
      <c r="AL652" t="str">
        <f t="shared" si="183"/>
        <v>Y</v>
      </c>
      <c r="AM652" s="21">
        <f t="shared" si="184"/>
        <v>13545.6460363164</v>
      </c>
    </row>
    <row r="653" ht="15" customHeight="1" spans="1:39">
      <c r="A653" s="24" t="s">
        <v>2403</v>
      </c>
      <c r="B653" s="52" t="s">
        <v>612</v>
      </c>
      <c r="C653" s="52" t="s">
        <v>613</v>
      </c>
      <c r="D653" s="52" t="s">
        <v>929</v>
      </c>
      <c r="E653" s="10" t="s">
        <v>615</v>
      </c>
      <c r="F653" s="52" t="s">
        <v>614</v>
      </c>
      <c r="G653" s="52" t="s">
        <v>169</v>
      </c>
      <c r="H653" s="52" t="s">
        <v>234</v>
      </c>
      <c r="I653" s="52" t="s">
        <v>424</v>
      </c>
      <c r="J653" s="52" t="s">
        <v>173</v>
      </c>
      <c r="K653" s="52" t="s">
        <v>931</v>
      </c>
      <c r="L653" s="53" t="s">
        <v>291</v>
      </c>
      <c r="M653" s="13">
        <v>277</v>
      </c>
      <c r="N653" s="14">
        <f t="shared" si="182"/>
        <v>0.758904109589041</v>
      </c>
      <c r="O653" s="15">
        <v>10390</v>
      </c>
      <c r="P653" s="15">
        <f t="shared" si="174"/>
        <v>2878030</v>
      </c>
      <c r="Q653" s="16">
        <f>IFERROR(VLOOKUP(G653,SCENARIOS!$A$13:$E$18,5,0),0.025)</f>
        <v>0.025</v>
      </c>
      <c r="R653" s="52">
        <f>IFERROR(VLOOKUP(L653,INPUTS!$A$107:$B$120,2,0),0.0082)</f>
        <v>0.0079</v>
      </c>
      <c r="S653" s="52">
        <f t="shared" si="175"/>
        <v>82.081</v>
      </c>
      <c r="T653" s="15">
        <f t="shared" si="176"/>
        <v>22736.437</v>
      </c>
      <c r="U653" s="15">
        <f>T653/INPUTS!$B$7*1000</f>
        <v>28420546.25</v>
      </c>
      <c r="V653" s="15">
        <f>T653*INPUTS!$B$6</f>
        <v>71847.14092</v>
      </c>
      <c r="W653" s="54" t="s">
        <v>396</v>
      </c>
      <c r="X653" s="54" t="s">
        <v>396</v>
      </c>
      <c r="Y653" s="67">
        <f>IFERROR(VLOOKUP(E653,INPUTS!$A$44:$B$103,2,0),0)</f>
        <v>0</v>
      </c>
      <c r="Z653" s="15">
        <f t="shared" si="178"/>
        <v>0</v>
      </c>
      <c r="AA653" s="20">
        <f>IFERROR(VLOOKUP(E653,INPUTS!$A$44:$C$103,3,0),SCENARIOS!$J$26)</f>
        <v>0.025</v>
      </c>
      <c r="AB653" s="15">
        <f t="shared" si="179"/>
        <v>643.104788841757</v>
      </c>
      <c r="AC653" s="20">
        <f>IFERROR(VLOOKUP($E653,INPUTS!$A$44:$G$103,4,0),SCENARIOS!$K$26)</f>
        <v>0.1</v>
      </c>
      <c r="AD653" s="15">
        <f t="shared" si="179"/>
        <v>2910.45615937942</v>
      </c>
      <c r="AE653" s="20">
        <f>IFERROR(VLOOKUP($E653,INPUTS!$A$44:$G$103,5,0),SCENARIOS!$L$26)</f>
        <v>0.2</v>
      </c>
      <c r="AF653" s="15">
        <f t="shared" si="179"/>
        <v>6585.82800395996</v>
      </c>
      <c r="AG653" s="20">
        <f>IFERROR(VLOOKUP($E653,INPUTS!$A$44:$G$103,6,0),SCENARIOS!$M$26)</f>
        <v>0.3</v>
      </c>
      <c r="AH653" s="15">
        <f t="shared" si="180"/>
        <v>11176.8898385481</v>
      </c>
      <c r="AI653" s="20">
        <f>IFERROR(VLOOKUP($E653,INPUTS!$A$44:$G$103,7,0),SCENARIOS!$N$26)</f>
        <v>0.5</v>
      </c>
      <c r="AJ653" s="15">
        <f t="shared" si="181"/>
        <v>21076.0415965117</v>
      </c>
      <c r="AL653" t="str">
        <f t="shared" si="183"/>
        <v>N</v>
      </c>
      <c r="AM653" s="21">
        <f t="shared" si="184"/>
        <v>42152.0831930234</v>
      </c>
    </row>
    <row r="654" ht="15" customHeight="1" spans="1:39">
      <c r="A654" s="6" t="s">
        <v>2404</v>
      </c>
      <c r="B654" s="52" t="s">
        <v>612</v>
      </c>
      <c r="C654" s="52" t="s">
        <v>613</v>
      </c>
      <c r="D654" s="52" t="s">
        <v>929</v>
      </c>
      <c r="E654" s="10" t="s">
        <v>615</v>
      </c>
      <c r="F654" s="52" t="s">
        <v>614</v>
      </c>
      <c r="G654" s="52" t="s">
        <v>169</v>
      </c>
      <c r="H654" s="52" t="s">
        <v>432</v>
      </c>
      <c r="I654" s="52" t="s">
        <v>431</v>
      </c>
      <c r="J654" s="52" t="s">
        <v>173</v>
      </c>
      <c r="K654" s="52" t="s">
        <v>931</v>
      </c>
      <c r="L654" s="53" t="s">
        <v>291</v>
      </c>
      <c r="M654" s="13">
        <v>184</v>
      </c>
      <c r="N654" s="14">
        <f t="shared" si="182"/>
        <v>0.504109589041096</v>
      </c>
      <c r="O654" s="15">
        <v>10590</v>
      </c>
      <c r="P654" s="15">
        <f t="shared" si="174"/>
        <v>1948560</v>
      </c>
      <c r="Q654" s="16">
        <f>IFERROR(VLOOKUP(G654,SCENARIOS!$A$13:$E$18,5,0),0.025)</f>
        <v>0.025</v>
      </c>
      <c r="R654" s="52">
        <f>IFERROR(VLOOKUP(L654,INPUTS!$A$107:$B$120,2,0),0.0082)</f>
        <v>0.0079</v>
      </c>
      <c r="S654" s="52">
        <f t="shared" si="175"/>
        <v>83.661</v>
      </c>
      <c r="T654" s="15">
        <f t="shared" si="176"/>
        <v>15393.624</v>
      </c>
      <c r="U654" s="15">
        <f>T654/INPUTS!$B$7*1000</f>
        <v>19242030</v>
      </c>
      <c r="V654" s="15">
        <f>T654*INPUTS!$B$6</f>
        <v>48643.85184</v>
      </c>
      <c r="W654" s="54" t="s">
        <v>521</v>
      </c>
      <c r="X654" s="54" t="s">
        <v>396</v>
      </c>
      <c r="Y654" s="67">
        <f>IFERROR(VLOOKUP(E654,INPUTS!$A$44:$B$103,2,0),0)</f>
        <v>0</v>
      </c>
      <c r="Z654" s="15">
        <f t="shared" si="178"/>
        <v>0</v>
      </c>
      <c r="AA654" s="20">
        <f>IFERROR(VLOOKUP(E654,INPUTS!$A$44:$C$103,3,0),SCENARIOS!$J$26)</f>
        <v>0.025</v>
      </c>
      <c r="AB654" s="15">
        <f t="shared" si="179"/>
        <v>435.411815493756</v>
      </c>
      <c r="AC654" s="20">
        <f>IFERROR(VLOOKUP($E654,INPUTS!$A$44:$G$103,4,0),SCENARIOS!$K$26)</f>
        <v>0.1</v>
      </c>
      <c r="AD654" s="15">
        <f t="shared" si="179"/>
        <v>1970.51401615701</v>
      </c>
      <c r="AE654" s="20">
        <f>IFERROR(VLOOKUP($E654,INPUTS!$A$44:$G$103,5,0),SCENARIOS!$L$26)</f>
        <v>0.2</v>
      </c>
      <c r="AF654" s="15">
        <f t="shared" si="179"/>
        <v>4458.91148299226</v>
      </c>
      <c r="AG654" s="20">
        <f>IFERROR(VLOOKUP($E654,INPUTS!$A$44:$G$103,6,0),SCENARIOS!$M$26)</f>
        <v>0.3</v>
      </c>
      <c r="AH654" s="15">
        <f t="shared" si="180"/>
        <v>7567.27360861464</v>
      </c>
      <c r="AI654" s="20">
        <f>IFERROR(VLOOKUP($E654,INPUTS!$A$44:$G$103,7,0),SCENARIOS!$N$26)</f>
        <v>0.5</v>
      </c>
      <c r="AJ654" s="15">
        <f t="shared" si="181"/>
        <v>14269.4591832951</v>
      </c>
      <c r="AL654" t="str">
        <f t="shared" si="183"/>
        <v>N</v>
      </c>
      <c r="AM654" s="21">
        <f t="shared" si="184"/>
        <v>28538.9183665903</v>
      </c>
    </row>
    <row r="655" ht="15" customHeight="1" spans="1:39">
      <c r="A655" s="24" t="s">
        <v>2405</v>
      </c>
      <c r="B655" s="52" t="s">
        <v>612</v>
      </c>
      <c r="C655" s="52" t="s">
        <v>613</v>
      </c>
      <c r="D655" s="52" t="s">
        <v>929</v>
      </c>
      <c r="E655" s="10" t="s">
        <v>615</v>
      </c>
      <c r="F655" s="52" t="s">
        <v>614</v>
      </c>
      <c r="G655" s="52" t="s">
        <v>169</v>
      </c>
      <c r="H655" s="52" t="s">
        <v>428</v>
      </c>
      <c r="I655" s="52" t="s">
        <v>427</v>
      </c>
      <c r="J655" s="52" t="s">
        <v>173</v>
      </c>
      <c r="K655" s="52" t="s">
        <v>931</v>
      </c>
      <c r="L655" s="53" t="s">
        <v>291</v>
      </c>
      <c r="M655" s="13">
        <v>131</v>
      </c>
      <c r="N655" s="14">
        <f t="shared" si="182"/>
        <v>0.358904109589041</v>
      </c>
      <c r="O655" s="15">
        <v>12910</v>
      </c>
      <c r="P655" s="15">
        <f t="shared" si="174"/>
        <v>1691210</v>
      </c>
      <c r="Q655" s="16">
        <f>IFERROR(VLOOKUP(G655,SCENARIOS!$A$13:$E$18,5,0),0.025)</f>
        <v>0.025</v>
      </c>
      <c r="R655" s="52">
        <f>IFERROR(VLOOKUP(L655,INPUTS!$A$107:$B$120,2,0),0.0082)</f>
        <v>0.0079</v>
      </c>
      <c r="S655" s="52">
        <f t="shared" si="175"/>
        <v>101.989</v>
      </c>
      <c r="T655" s="15">
        <f t="shared" si="176"/>
        <v>13360.559</v>
      </c>
      <c r="U655" s="15">
        <f>T655/INPUTS!$B$7*1000</f>
        <v>16700698.75</v>
      </c>
      <c r="V655" s="15">
        <f>T655*INPUTS!$B$6</f>
        <v>42219.36644</v>
      </c>
      <c r="W655" s="54" t="s">
        <v>521</v>
      </c>
      <c r="X655" s="54" t="s">
        <v>396</v>
      </c>
      <c r="Y655" s="67">
        <f>IFERROR(VLOOKUP(E655,INPUTS!$A$44:$B$103,2,0),0)</f>
        <v>0</v>
      </c>
      <c r="Z655" s="15">
        <f t="shared" si="178"/>
        <v>0</v>
      </c>
      <c r="AA655" s="20">
        <f>IFERROR(VLOOKUP(E655,INPUTS!$A$44:$C$103,3,0),SCENARIOS!$J$26)</f>
        <v>0.025</v>
      </c>
      <c r="AB655" s="15">
        <f t="shared" si="179"/>
        <v>377.906154535244</v>
      </c>
      <c r="AC655" s="20">
        <f>IFERROR(VLOOKUP($E655,INPUTS!$A$44:$G$103,4,0),SCENARIOS!$K$26)</f>
        <v>0.1</v>
      </c>
      <c r="AD655" s="15">
        <f t="shared" si="179"/>
        <v>1710.26450777235</v>
      </c>
      <c r="AE655" s="20">
        <f>IFERROR(VLOOKUP($E655,INPUTS!$A$44:$G$103,5,0),SCENARIOS!$L$26)</f>
        <v>0.2</v>
      </c>
      <c r="AF655" s="15">
        <f t="shared" si="179"/>
        <v>3870.01462061797</v>
      </c>
      <c r="AG655" s="20">
        <f>IFERROR(VLOOKUP($E655,INPUTS!$A$44:$G$103,6,0),SCENARIOS!$M$26)</f>
        <v>0.3</v>
      </c>
      <c r="AH655" s="15">
        <f t="shared" si="180"/>
        <v>6567.84948866094</v>
      </c>
      <c r="AI655" s="20">
        <f>IFERROR(VLOOKUP($E655,INPUTS!$A$44:$G$103,7,0),SCENARIOS!$N$26)</f>
        <v>0.5</v>
      </c>
      <c r="AJ655" s="15">
        <f t="shared" si="181"/>
        <v>12384.8647541675</v>
      </c>
      <c r="AL655" t="str">
        <f t="shared" si="183"/>
        <v>N</v>
      </c>
      <c r="AM655" s="21">
        <f t="shared" si="184"/>
        <v>24769.7295083349</v>
      </c>
    </row>
    <row r="656" ht="15" customHeight="1" spans="1:39">
      <c r="A656" s="6" t="s">
        <v>2406</v>
      </c>
      <c r="B656" s="52" t="s">
        <v>612</v>
      </c>
      <c r="C656" s="52" t="s">
        <v>613</v>
      </c>
      <c r="D656" s="52" t="s">
        <v>929</v>
      </c>
      <c r="E656" s="10" t="s">
        <v>615</v>
      </c>
      <c r="F656" s="52" t="s">
        <v>614</v>
      </c>
      <c r="G656" s="52" t="s">
        <v>169</v>
      </c>
      <c r="H656" s="52" t="s">
        <v>452</v>
      </c>
      <c r="I656" s="52" t="s">
        <v>451</v>
      </c>
      <c r="J656" s="52" t="s">
        <v>181</v>
      </c>
      <c r="K656" s="52" t="s">
        <v>931</v>
      </c>
      <c r="L656" s="53" t="s">
        <v>291</v>
      </c>
      <c r="M656" s="13">
        <v>131</v>
      </c>
      <c r="N656" s="14">
        <f t="shared" si="182"/>
        <v>0.358904109589041</v>
      </c>
      <c r="O656" s="15">
        <v>9080</v>
      </c>
      <c r="P656" s="15">
        <f t="shared" si="174"/>
        <v>1189480</v>
      </c>
      <c r="Q656" s="16">
        <f>IFERROR(VLOOKUP(G656,SCENARIOS!$A$13:$E$18,5,0),0.025)</f>
        <v>0.025</v>
      </c>
      <c r="R656" s="52">
        <f>IFERROR(VLOOKUP(L656,INPUTS!$A$107:$B$120,2,0),0.0082)</f>
        <v>0.0079</v>
      </c>
      <c r="S656" s="52">
        <f t="shared" si="175"/>
        <v>71.732</v>
      </c>
      <c r="T656" s="15">
        <f t="shared" si="176"/>
        <v>9396.892</v>
      </c>
      <c r="U656" s="15">
        <f>T656/INPUTS!$B$7*1000</f>
        <v>11746115</v>
      </c>
      <c r="V656" s="15">
        <f>T656*INPUTS!$B$6</f>
        <v>29694.17872</v>
      </c>
      <c r="W656" s="54" t="s">
        <v>521</v>
      </c>
      <c r="X656" s="54" t="s">
        <v>396</v>
      </c>
      <c r="Y656" s="67">
        <f>IFERROR(VLOOKUP(E656,INPUTS!$A$44:$B$103,2,0),0)</f>
        <v>0</v>
      </c>
      <c r="Z656" s="15">
        <f t="shared" si="178"/>
        <v>0</v>
      </c>
      <c r="AA656" s="20">
        <f>IFERROR(VLOOKUP(E656,INPUTS!$A$44:$C$103,3,0),SCENARIOS!$J$26)</f>
        <v>0.025</v>
      </c>
      <c r="AB656" s="15">
        <f t="shared" si="179"/>
        <v>265.793019611155</v>
      </c>
      <c r="AC656" s="20">
        <f>IFERROR(VLOOKUP($E656,INPUTS!$A$44:$G$103,4,0),SCENARIOS!$K$26)</f>
        <v>0.1</v>
      </c>
      <c r="AD656" s="15">
        <f t="shared" si="179"/>
        <v>1202.88162126824</v>
      </c>
      <c r="AE656" s="20">
        <f>IFERROR(VLOOKUP($E656,INPUTS!$A$44:$G$103,5,0),SCENARIOS!$L$26)</f>
        <v>0.2</v>
      </c>
      <c r="AF656" s="15">
        <f t="shared" si="179"/>
        <v>2721.90029087615</v>
      </c>
      <c r="AG656" s="20">
        <f>IFERROR(VLOOKUP($E656,INPUTS!$A$44:$G$103,6,0),SCENARIOS!$M$26)</f>
        <v>0.3</v>
      </c>
      <c r="AH656" s="15">
        <f t="shared" si="180"/>
        <v>4619.37051564999</v>
      </c>
      <c r="AI656" s="20">
        <f>IFERROR(VLOOKUP($E656,INPUTS!$A$44:$G$103,7,0),SCENARIOS!$N$26)</f>
        <v>0.5</v>
      </c>
      <c r="AJ656" s="15">
        <f t="shared" si="181"/>
        <v>8710.65623298533</v>
      </c>
      <c r="AL656" t="str">
        <f t="shared" si="183"/>
        <v>N</v>
      </c>
      <c r="AM656" s="21">
        <f t="shared" si="184"/>
        <v>17421.3124659707</v>
      </c>
    </row>
    <row r="657" ht="15" customHeight="1" spans="1:39">
      <c r="A657" s="24" t="s">
        <v>2407</v>
      </c>
      <c r="B657" s="52" t="s">
        <v>612</v>
      </c>
      <c r="C657" s="52" t="s">
        <v>613</v>
      </c>
      <c r="D657" s="52" t="s">
        <v>929</v>
      </c>
      <c r="E657" s="10" t="s">
        <v>615</v>
      </c>
      <c r="F657" s="52" t="s">
        <v>614</v>
      </c>
      <c r="G657" s="52" t="s">
        <v>169</v>
      </c>
      <c r="H657" s="52" t="s">
        <v>623</v>
      </c>
      <c r="I657" s="52" t="s">
        <v>622</v>
      </c>
      <c r="J657" s="52" t="s">
        <v>181</v>
      </c>
      <c r="K657" s="52" t="s">
        <v>931</v>
      </c>
      <c r="L657" s="53" t="s">
        <v>1599</v>
      </c>
      <c r="M657" s="13">
        <v>184</v>
      </c>
      <c r="N657" s="14">
        <f t="shared" si="182"/>
        <v>0.504109589041096</v>
      </c>
      <c r="O657" s="15">
        <v>3240</v>
      </c>
      <c r="P657" s="15">
        <f t="shared" si="174"/>
        <v>596160</v>
      </c>
      <c r="Q657" s="16">
        <f>IFERROR(VLOOKUP(G657,SCENARIOS!$A$13:$E$18,5,0),0.025)</f>
        <v>0.025</v>
      </c>
      <c r="R657" s="52">
        <f>IFERROR(VLOOKUP(L657,INPUTS!$A$107:$B$120,2,0),0.0082)</f>
        <v>0.0082</v>
      </c>
      <c r="S657" s="52">
        <f t="shared" si="175"/>
        <v>26.568</v>
      </c>
      <c r="T657" s="15">
        <f t="shared" si="176"/>
        <v>4888.512</v>
      </c>
      <c r="U657" s="15">
        <f>T657/INPUTS!$B$7*1000</f>
        <v>6110640</v>
      </c>
      <c r="V657" s="15">
        <f>T657*INPUTS!$B$6</f>
        <v>15447.69792</v>
      </c>
      <c r="W657" s="54" t="s">
        <v>396</v>
      </c>
      <c r="X657" s="54" t="s">
        <v>396</v>
      </c>
      <c r="Y657" s="67">
        <f>IFERROR(VLOOKUP(E657,INPUTS!$A$44:$B$103,2,0),0)</f>
        <v>0</v>
      </c>
      <c r="Z657" s="15">
        <f t="shared" si="178"/>
        <v>0</v>
      </c>
      <c r="AA657" s="20">
        <f>IFERROR(VLOOKUP(E657,INPUTS!$A$44:$C$103,3,0),SCENARIOS!$J$26)</f>
        <v>0.025</v>
      </c>
      <c r="AB657" s="15">
        <f t="shared" si="179"/>
        <v>138.272565640359</v>
      </c>
      <c r="AC657" s="20">
        <f>IFERROR(VLOOKUP($E657,INPUTS!$A$44:$G$103,4,0),SCENARIOS!$K$26)</f>
        <v>0.1</v>
      </c>
      <c r="AD657" s="15">
        <f t="shared" si="179"/>
        <v>625.770865531842</v>
      </c>
      <c r="AE657" s="20">
        <f>IFERROR(VLOOKUP($E657,INPUTS!$A$44:$G$103,5,0),SCENARIOS!$L$26)</f>
        <v>0.2</v>
      </c>
      <c r="AF657" s="15">
        <f t="shared" si="179"/>
        <v>1416.0045933008</v>
      </c>
      <c r="AG657" s="20">
        <f>IFERROR(VLOOKUP($E657,INPUTS!$A$44:$G$103,6,0),SCENARIOS!$M$26)</f>
        <v>0.3</v>
      </c>
      <c r="AH657" s="15">
        <f t="shared" si="180"/>
        <v>2403.11883952707</v>
      </c>
      <c r="AI657" s="20">
        <f>IFERROR(VLOOKUP($E657,INPUTS!$A$44:$G$103,7,0),SCENARIOS!$N$26)</f>
        <v>0.5</v>
      </c>
      <c r="AJ657" s="15">
        <f t="shared" si="181"/>
        <v>4531.51398598851</v>
      </c>
      <c r="AL657" t="str">
        <f t="shared" si="183"/>
        <v>N</v>
      </c>
      <c r="AM657" s="21">
        <f t="shared" si="184"/>
        <v>9063.02797197703</v>
      </c>
    </row>
    <row r="658" ht="15" customHeight="1" spans="1:39">
      <c r="A658" s="6" t="s">
        <v>2408</v>
      </c>
      <c r="B658" s="52" t="s">
        <v>612</v>
      </c>
      <c r="C658" s="52" t="s">
        <v>613</v>
      </c>
      <c r="D658" s="52" t="s">
        <v>929</v>
      </c>
      <c r="E658" s="10" t="s">
        <v>1153</v>
      </c>
      <c r="F658" s="52" t="s">
        <v>614</v>
      </c>
      <c r="G658" s="52" t="s">
        <v>169</v>
      </c>
      <c r="H658" s="52" t="s">
        <v>264</v>
      </c>
      <c r="I658" s="52" t="s">
        <v>436</v>
      </c>
      <c r="J658" s="52" t="s">
        <v>173</v>
      </c>
      <c r="K658" s="52" t="s">
        <v>931</v>
      </c>
      <c r="L658" s="53" t="s">
        <v>291</v>
      </c>
      <c r="M658" s="13">
        <v>131</v>
      </c>
      <c r="N658" s="14">
        <f t="shared" si="182"/>
        <v>0.358904109589041</v>
      </c>
      <c r="O658" s="15">
        <v>12560</v>
      </c>
      <c r="P658" s="15">
        <f t="shared" si="174"/>
        <v>1645360</v>
      </c>
      <c r="Q658" s="16">
        <f>IFERROR(VLOOKUP(G658,SCENARIOS!$A$13:$E$18,5,0),0.025)</f>
        <v>0.025</v>
      </c>
      <c r="R658" s="52">
        <f>IFERROR(VLOOKUP(L658,INPUTS!$A$107:$B$120,2,0),0.0082)</f>
        <v>0.0079</v>
      </c>
      <c r="S658" s="52">
        <f t="shared" si="175"/>
        <v>99.224</v>
      </c>
      <c r="T658" s="15">
        <f t="shared" si="176"/>
        <v>12998.344</v>
      </c>
      <c r="U658" s="15">
        <f>T658/INPUTS!$B$7*1000</f>
        <v>16247930</v>
      </c>
      <c r="V658" s="15">
        <f>T658*INPUTS!$B$6</f>
        <v>41074.76704</v>
      </c>
      <c r="W658" s="54" t="s">
        <v>396</v>
      </c>
      <c r="X658" s="54" t="s">
        <v>396</v>
      </c>
      <c r="Y658" s="67">
        <f>IFERROR(VLOOKUP(E658,INPUTS!$A$44:$B$103,2,0),0)</f>
        <v>0</v>
      </c>
      <c r="Z658" s="15">
        <f t="shared" si="178"/>
        <v>0</v>
      </c>
      <c r="AA658" s="20">
        <f>IFERROR(VLOOKUP(E658,INPUTS!$A$44:$C$103,3,0),SCENARIOS!$J$26)</f>
        <v>0.025</v>
      </c>
      <c r="AB658" s="15">
        <f t="shared" si="179"/>
        <v>367.660828889439</v>
      </c>
      <c r="AC658" s="20">
        <f>IFERROR(VLOOKUP($E658,INPUTS!$A$44:$G$103,4,0),SCENARIOS!$K$26)</f>
        <v>0.1</v>
      </c>
      <c r="AD658" s="15">
        <f t="shared" si="179"/>
        <v>1663.89792545475</v>
      </c>
      <c r="AE658" s="20">
        <f>IFERROR(VLOOKUP($E658,INPUTS!$A$44:$G$103,5,0),SCENARIOS!$L$26)</f>
        <v>0.2</v>
      </c>
      <c r="AF658" s="15">
        <f t="shared" si="179"/>
        <v>3765.09555654234</v>
      </c>
      <c r="AG658" s="20">
        <f>IFERROR(VLOOKUP($E658,INPUTS!$A$44:$G$103,6,0),SCENARIOS!$M$26)</f>
        <v>0.3</v>
      </c>
      <c r="AH658" s="15">
        <f t="shared" si="180"/>
        <v>6389.79005248501</v>
      </c>
      <c r="AI658" s="20">
        <f>IFERROR(VLOOKUP($E658,INPUTS!$A$44:$G$103,7,0),SCENARIOS!$N$26)</f>
        <v>0.5</v>
      </c>
      <c r="AJ658" s="15">
        <f t="shared" si="181"/>
        <v>12049.1015733806</v>
      </c>
      <c r="AL658" t="str">
        <f t="shared" si="183"/>
        <v>N</v>
      </c>
      <c r="AM658" s="21">
        <f t="shared" si="184"/>
        <v>24098.2031467612</v>
      </c>
    </row>
    <row r="659" ht="15" customHeight="1" spans="1:39">
      <c r="A659" s="24" t="s">
        <v>2409</v>
      </c>
      <c r="B659" s="52" t="s">
        <v>612</v>
      </c>
      <c r="C659" s="52" t="s">
        <v>613</v>
      </c>
      <c r="D659" s="52" t="s">
        <v>929</v>
      </c>
      <c r="E659" s="10" t="s">
        <v>1153</v>
      </c>
      <c r="F659" s="52" t="s">
        <v>614</v>
      </c>
      <c r="G659" s="52" t="s">
        <v>169</v>
      </c>
      <c r="H659" s="52" t="s">
        <v>505</v>
      </c>
      <c r="I659" s="52" t="s">
        <v>504</v>
      </c>
      <c r="J659" s="52" t="s">
        <v>173</v>
      </c>
      <c r="K659" s="52" t="s">
        <v>931</v>
      </c>
      <c r="L659" s="53" t="s">
        <v>291</v>
      </c>
      <c r="M659" s="13">
        <v>184</v>
      </c>
      <c r="N659" s="14">
        <f t="shared" si="182"/>
        <v>0.504109589041096</v>
      </c>
      <c r="O659" s="15">
        <v>8440</v>
      </c>
      <c r="P659" s="15">
        <f t="shared" si="174"/>
        <v>1552960</v>
      </c>
      <c r="Q659" s="16">
        <f>IFERROR(VLOOKUP(G659,SCENARIOS!$A$13:$E$18,5,0),0.025)</f>
        <v>0.025</v>
      </c>
      <c r="R659" s="52">
        <f>IFERROR(VLOOKUP(L659,INPUTS!$A$107:$B$120,2,0),0.0082)</f>
        <v>0.0079</v>
      </c>
      <c r="S659" s="52">
        <f t="shared" si="175"/>
        <v>66.676</v>
      </c>
      <c r="T659" s="15">
        <f t="shared" si="176"/>
        <v>12268.384</v>
      </c>
      <c r="U659" s="15">
        <f>T659/INPUTS!$B$7*1000</f>
        <v>15335480</v>
      </c>
      <c r="V659" s="15">
        <f>T659*INPUTS!$B$6</f>
        <v>38768.09344</v>
      </c>
      <c r="W659" s="54" t="s">
        <v>396</v>
      </c>
      <c r="X659" s="54" t="s">
        <v>396</v>
      </c>
      <c r="Y659" s="67">
        <f>IFERROR(VLOOKUP(E659,INPUTS!$A$44:$B$103,2,0),0)</f>
        <v>0</v>
      </c>
      <c r="Z659" s="15">
        <f t="shared" si="178"/>
        <v>0</v>
      </c>
      <c r="AA659" s="20">
        <f>IFERROR(VLOOKUP(E659,INPUTS!$A$44:$C$103,3,0),SCENARIOS!$J$26)</f>
        <v>0.025</v>
      </c>
      <c r="AB659" s="15">
        <f t="shared" si="179"/>
        <v>347.013760412398</v>
      </c>
      <c r="AC659" s="20">
        <f>IFERROR(VLOOKUP($E659,INPUTS!$A$44:$G$103,4,0),SCENARIOS!$K$26)</f>
        <v>0.1</v>
      </c>
      <c r="AD659" s="15">
        <f t="shared" si="179"/>
        <v>1570.45687406659</v>
      </c>
      <c r="AE659" s="20">
        <f>IFERROR(VLOOKUP($E659,INPUTS!$A$44:$G$103,5,0),SCENARIOS!$L$26)</f>
        <v>0.2</v>
      </c>
      <c r="AF659" s="15">
        <f t="shared" si="179"/>
        <v>3553.65561061895</v>
      </c>
      <c r="AG659" s="20">
        <f>IFERROR(VLOOKUP($E659,INPUTS!$A$44:$G$103,6,0),SCENARIOS!$M$26)</f>
        <v>0.3</v>
      </c>
      <c r="AH659" s="15">
        <f t="shared" si="180"/>
        <v>6030.95271545869</v>
      </c>
      <c r="AI659" s="20">
        <f>IFERROR(VLOOKUP($E659,INPUTS!$A$44:$G$103,7,0),SCENARIOS!$N$26)</f>
        <v>0.5</v>
      </c>
      <c r="AJ659" s="15">
        <f t="shared" si="181"/>
        <v>11372.449056375</v>
      </c>
      <c r="AL659" t="str">
        <f t="shared" si="183"/>
        <v>Y</v>
      </c>
      <c r="AM659" s="21">
        <f t="shared" si="184"/>
        <v>22744.8981127499</v>
      </c>
    </row>
    <row r="660" ht="15" customHeight="1" spans="1:39">
      <c r="A660" s="6" t="s">
        <v>2410</v>
      </c>
      <c r="B660" s="52" t="s">
        <v>612</v>
      </c>
      <c r="C660" s="52" t="s">
        <v>613</v>
      </c>
      <c r="D660" s="52" t="s">
        <v>929</v>
      </c>
      <c r="E660" s="10" t="s">
        <v>1153</v>
      </c>
      <c r="F660" s="52" t="s">
        <v>614</v>
      </c>
      <c r="G660" s="52" t="s">
        <v>169</v>
      </c>
      <c r="H660" s="52" t="s">
        <v>567</v>
      </c>
      <c r="I660" s="52" t="s">
        <v>431</v>
      </c>
      <c r="J660" s="52" t="s">
        <v>173</v>
      </c>
      <c r="K660" s="52" t="s">
        <v>931</v>
      </c>
      <c r="L660" s="53" t="s">
        <v>291</v>
      </c>
      <c r="M660" s="13">
        <v>131</v>
      </c>
      <c r="N660" s="14">
        <f t="shared" si="182"/>
        <v>0.358904109589041</v>
      </c>
      <c r="O660" s="15">
        <v>9280</v>
      </c>
      <c r="P660" s="15">
        <f t="shared" si="174"/>
        <v>1215680</v>
      </c>
      <c r="Q660" s="16">
        <f>IFERROR(VLOOKUP(G660,SCENARIOS!$A$13:$E$18,5,0),0.025)</f>
        <v>0.025</v>
      </c>
      <c r="R660" s="52">
        <f>IFERROR(VLOOKUP(L660,INPUTS!$A$107:$B$120,2,0),0.0082)</f>
        <v>0.0079</v>
      </c>
      <c r="S660" s="52">
        <f t="shared" si="175"/>
        <v>73.312</v>
      </c>
      <c r="T660" s="15">
        <f t="shared" si="176"/>
        <v>9603.872</v>
      </c>
      <c r="U660" s="15">
        <f>T660/INPUTS!$B$7*1000</f>
        <v>12004840</v>
      </c>
      <c r="V660" s="15">
        <f>T660*INPUTS!$B$6</f>
        <v>30348.23552</v>
      </c>
      <c r="W660" s="54" t="s">
        <v>521</v>
      </c>
      <c r="X660" s="54" t="s">
        <v>396</v>
      </c>
      <c r="Y660" s="67">
        <f>IFERROR(VLOOKUP(E660,INPUTS!$A$44:$B$103,2,0),0)</f>
        <v>0</v>
      </c>
      <c r="Z660" s="15">
        <f t="shared" si="178"/>
        <v>0</v>
      </c>
      <c r="AA660" s="20">
        <f>IFERROR(VLOOKUP(E660,INPUTS!$A$44:$C$103,3,0),SCENARIOS!$J$26)</f>
        <v>0.025</v>
      </c>
      <c r="AB660" s="15">
        <f t="shared" ref="AB660:AF675" si="185">$T660*AA660*(1+$Q660)^AB$2</f>
        <v>271.647491408758</v>
      </c>
      <c r="AC660" s="20">
        <f>IFERROR(VLOOKUP($E660,INPUTS!$A$44:$G$103,4,0),SCENARIOS!$K$26)</f>
        <v>0.1</v>
      </c>
      <c r="AD660" s="15">
        <f t="shared" si="185"/>
        <v>1229.37681116402</v>
      </c>
      <c r="AE660" s="20">
        <f>IFERROR(VLOOKUP($E660,INPUTS!$A$44:$G$103,5,0),SCENARIOS!$L$26)</f>
        <v>0.2</v>
      </c>
      <c r="AF660" s="15">
        <f t="shared" si="185"/>
        <v>2781.85404177651</v>
      </c>
      <c r="AG660" s="20">
        <f>IFERROR(VLOOKUP($E660,INPUTS!$A$44:$G$103,6,0),SCENARIOS!$M$26)</f>
        <v>0.3</v>
      </c>
      <c r="AH660" s="15">
        <f t="shared" si="180"/>
        <v>4721.11876489338</v>
      </c>
      <c r="AI660" s="20">
        <f>IFERROR(VLOOKUP($E660,INPUTS!$A$44:$G$103,7,0),SCENARIOS!$N$26)</f>
        <v>0.5</v>
      </c>
      <c r="AJ660" s="15">
        <f t="shared" si="181"/>
        <v>8902.52090772069</v>
      </c>
      <c r="AL660" t="str">
        <f t="shared" si="183"/>
        <v>N</v>
      </c>
      <c r="AM660" s="21">
        <f t="shared" si="184"/>
        <v>17805.0418154414</v>
      </c>
    </row>
    <row r="661" ht="15" customHeight="1" spans="1:39">
      <c r="A661" s="24" t="s">
        <v>2411</v>
      </c>
      <c r="B661" s="52" t="s">
        <v>612</v>
      </c>
      <c r="C661" s="52" t="s">
        <v>613</v>
      </c>
      <c r="D661" s="52" t="s">
        <v>929</v>
      </c>
      <c r="E661" s="10" t="s">
        <v>1153</v>
      </c>
      <c r="F661" s="52" t="s">
        <v>614</v>
      </c>
      <c r="G661" s="52" t="s">
        <v>169</v>
      </c>
      <c r="H661" s="52" t="s">
        <v>224</v>
      </c>
      <c r="I661" s="52" t="s">
        <v>938</v>
      </c>
      <c r="J661" s="52" t="s">
        <v>165</v>
      </c>
      <c r="K661" s="52" t="s">
        <v>931</v>
      </c>
      <c r="L661" s="53" t="s">
        <v>291</v>
      </c>
      <c r="M661" s="13">
        <v>131</v>
      </c>
      <c r="N661" s="14">
        <f t="shared" si="182"/>
        <v>0.358904109589041</v>
      </c>
      <c r="O661" s="15">
        <v>7530</v>
      </c>
      <c r="P661" s="15">
        <f t="shared" si="174"/>
        <v>986430</v>
      </c>
      <c r="Q661" s="16">
        <f>IFERROR(VLOOKUP(G661,SCENARIOS!$A$13:$E$18,5,0),0.025)</f>
        <v>0.025</v>
      </c>
      <c r="R661" s="52">
        <f>IFERROR(VLOOKUP(L661,INPUTS!$A$107:$B$120,2,0),0.0082)</f>
        <v>0.0079</v>
      </c>
      <c r="S661" s="52">
        <f t="shared" si="175"/>
        <v>59.487</v>
      </c>
      <c r="T661" s="15">
        <f t="shared" si="176"/>
        <v>7792.797</v>
      </c>
      <c r="U661" s="15">
        <f>T661/INPUTS!$B$7*1000</f>
        <v>9740996.25</v>
      </c>
      <c r="V661" s="15">
        <f>T661*INPUTS!$B$6</f>
        <v>24625.23852</v>
      </c>
      <c r="W661" s="54" t="s">
        <v>396</v>
      </c>
      <c r="X661" s="54" t="s">
        <v>396</v>
      </c>
      <c r="Y661" s="67">
        <f>IFERROR(VLOOKUP(E661,INPUTS!$A$44:$B$103,2,0),0)</f>
        <v>0</v>
      </c>
      <c r="Z661" s="15">
        <f t="shared" si="178"/>
        <v>0</v>
      </c>
      <c r="AA661" s="20">
        <f>IFERROR(VLOOKUP(E661,INPUTS!$A$44:$C$103,3,0),SCENARIOS!$J$26)</f>
        <v>0.025</v>
      </c>
      <c r="AB661" s="15">
        <f t="shared" si="185"/>
        <v>220.420863179736</v>
      </c>
      <c r="AC661" s="20">
        <f>IFERROR(VLOOKUP($E661,INPUTS!$A$44:$G$103,4,0),SCENARIOS!$K$26)</f>
        <v>0.1</v>
      </c>
      <c r="AD661" s="15">
        <f t="shared" si="185"/>
        <v>997.543899575974</v>
      </c>
      <c r="AE661" s="20">
        <f>IFERROR(VLOOKUP($E661,INPUTS!$A$44:$G$103,5,0),SCENARIOS!$L$26)</f>
        <v>0.2</v>
      </c>
      <c r="AF661" s="15">
        <f t="shared" si="185"/>
        <v>2257.2587213984</v>
      </c>
      <c r="AG661" s="20">
        <f>IFERROR(VLOOKUP($E661,INPUTS!$A$44:$G$103,6,0),SCENARIOS!$M$26)</f>
        <v>0.3</v>
      </c>
      <c r="AH661" s="15">
        <f t="shared" si="180"/>
        <v>3830.8215840137</v>
      </c>
      <c r="AI661" s="20">
        <f>IFERROR(VLOOKUP($E661,INPUTS!$A$44:$G$103,7,0),SCENARIOS!$N$26)</f>
        <v>0.5</v>
      </c>
      <c r="AJ661" s="15">
        <f t="shared" si="181"/>
        <v>7223.70500378629</v>
      </c>
      <c r="AL661" t="str">
        <f t="shared" si="183"/>
        <v>Y</v>
      </c>
      <c r="AM661" s="21">
        <f t="shared" si="184"/>
        <v>14447.4100075726</v>
      </c>
    </row>
    <row r="662" ht="15" customHeight="1" spans="1:39">
      <c r="A662" s="6" t="s">
        <v>2412</v>
      </c>
      <c r="B662" s="52" t="s">
        <v>612</v>
      </c>
      <c r="C662" s="52" t="s">
        <v>613</v>
      </c>
      <c r="D662" s="52" t="s">
        <v>929</v>
      </c>
      <c r="E662" s="10" t="s">
        <v>731</v>
      </c>
      <c r="F662" s="52" t="s">
        <v>614</v>
      </c>
      <c r="G662" s="52" t="s">
        <v>169</v>
      </c>
      <c r="H662" s="52" t="s">
        <v>224</v>
      </c>
      <c r="I662" s="52" t="s">
        <v>938</v>
      </c>
      <c r="J662" s="52" t="s">
        <v>165</v>
      </c>
      <c r="K662" s="52" t="s">
        <v>931</v>
      </c>
      <c r="L662" s="53" t="s">
        <v>288</v>
      </c>
      <c r="M662" s="13">
        <v>277</v>
      </c>
      <c r="N662" s="14">
        <f t="shared" si="182"/>
        <v>0.758904109589041</v>
      </c>
      <c r="O662" s="15">
        <v>5220</v>
      </c>
      <c r="P662" s="15">
        <f t="shared" si="174"/>
        <v>1445940</v>
      </c>
      <c r="Q662" s="16">
        <f>IFERROR(VLOOKUP(G662,SCENARIOS!$A$13:$E$18,5,0),0.025)</f>
        <v>0.025</v>
      </c>
      <c r="R662" s="52">
        <f>IFERROR(VLOOKUP(L662,INPUTS!$A$107:$B$120,2,0),0.0082)</f>
        <v>0.0085</v>
      </c>
      <c r="S662" s="52">
        <f t="shared" si="175"/>
        <v>44.37</v>
      </c>
      <c r="T662" s="15">
        <f t="shared" si="176"/>
        <v>12290.49</v>
      </c>
      <c r="U662" s="15">
        <f>T662/INPUTS!$B$7*1000</f>
        <v>15363112.5</v>
      </c>
      <c r="V662" s="15">
        <f>T662*INPUTS!$B$6</f>
        <v>38837.9484</v>
      </c>
      <c r="W662" s="54" t="s">
        <v>396</v>
      </c>
      <c r="X662" s="54" t="s">
        <v>396</v>
      </c>
      <c r="Y662" s="67">
        <f>IFERROR(VLOOKUP(E662,INPUTS!$A$44:$B$103,2,0),0)</f>
        <v>0</v>
      </c>
      <c r="Z662" s="15">
        <f t="shared" si="178"/>
        <v>0</v>
      </c>
      <c r="AA662" s="20">
        <f>IFERROR(VLOOKUP(E662,INPUTS!$A$44:$C$103,3,0),SCENARIOS!$J$26)</f>
        <v>0.025</v>
      </c>
      <c r="AB662" s="15">
        <f t="shared" si="185"/>
        <v>347.639033161252</v>
      </c>
      <c r="AC662" s="20">
        <f>IFERROR(VLOOKUP($E662,INPUTS!$A$44:$G$103,4,0),SCENARIOS!$K$26)</f>
        <v>0.1</v>
      </c>
      <c r="AD662" s="15">
        <f t="shared" si="185"/>
        <v>1573.28662895999</v>
      </c>
      <c r="AE662" s="20">
        <f>IFERROR(VLOOKUP($E662,INPUTS!$A$44:$G$103,5,0),SCENARIOS!$L$26)</f>
        <v>0.2</v>
      </c>
      <c r="AF662" s="15">
        <f t="shared" si="185"/>
        <v>3560.05882647267</v>
      </c>
      <c r="AG662" s="20">
        <f>IFERROR(VLOOKUP($E662,INPUTS!$A$44:$G$103,6,0),SCENARIOS!$M$26)</f>
        <v>0.3</v>
      </c>
      <c r="AH662" s="15">
        <f t="shared" si="180"/>
        <v>6041.81969196741</v>
      </c>
      <c r="AI662" s="20">
        <f>IFERROR(VLOOKUP($E662,INPUTS!$A$44:$G$103,7,0),SCENARIOS!$N$26)</f>
        <v>0.5</v>
      </c>
      <c r="AJ662" s="15">
        <f t="shared" si="181"/>
        <v>11392.9407004937</v>
      </c>
      <c r="AL662" t="str">
        <f t="shared" si="183"/>
        <v>Y</v>
      </c>
      <c r="AM662" s="21">
        <f t="shared" si="184"/>
        <v>22785.8814009874</v>
      </c>
    </row>
    <row r="663" ht="15" customHeight="1" spans="1:39">
      <c r="A663" s="24" t="s">
        <v>2413</v>
      </c>
      <c r="B663" s="52" t="s">
        <v>612</v>
      </c>
      <c r="C663" s="52" t="s">
        <v>613</v>
      </c>
      <c r="D663" s="52" t="s">
        <v>929</v>
      </c>
      <c r="E663" s="10" t="s">
        <v>731</v>
      </c>
      <c r="F663" s="52" t="s">
        <v>614</v>
      </c>
      <c r="G663" s="52" t="s">
        <v>169</v>
      </c>
      <c r="H663" s="52" t="s">
        <v>203</v>
      </c>
      <c r="I663" s="52" t="s">
        <v>399</v>
      </c>
      <c r="J663" s="52" t="s">
        <v>165</v>
      </c>
      <c r="K663" s="52" t="s">
        <v>931</v>
      </c>
      <c r="L663" s="53" t="s">
        <v>288</v>
      </c>
      <c r="M663" s="13">
        <v>277</v>
      </c>
      <c r="N663" s="14">
        <f t="shared" si="182"/>
        <v>0.758904109589041</v>
      </c>
      <c r="O663" s="15">
        <v>5530</v>
      </c>
      <c r="P663" s="15">
        <f t="shared" si="174"/>
        <v>1531810</v>
      </c>
      <c r="Q663" s="16">
        <f>IFERROR(VLOOKUP(G663,SCENARIOS!$A$13:$E$18,5,0),0.025)</f>
        <v>0.025</v>
      </c>
      <c r="R663" s="52">
        <f>IFERROR(VLOOKUP(L663,INPUTS!$A$107:$B$120,2,0),0.0082)</f>
        <v>0.0085</v>
      </c>
      <c r="S663" s="52">
        <f t="shared" si="175"/>
        <v>47.005</v>
      </c>
      <c r="T663" s="15">
        <f t="shared" si="176"/>
        <v>13020.385</v>
      </c>
      <c r="U663" s="15">
        <f>T663/INPUTS!$B$7*1000</f>
        <v>16275481.25</v>
      </c>
      <c r="V663" s="15">
        <f>T663*INPUTS!$B$6</f>
        <v>41144.4166</v>
      </c>
      <c r="W663" s="54" t="s">
        <v>396</v>
      </c>
      <c r="X663" s="54" t="s">
        <v>396</v>
      </c>
      <c r="Y663" s="67">
        <f>IFERROR(VLOOKUP(E663,INPUTS!$A$44:$B$103,2,0),0)</f>
        <v>0</v>
      </c>
      <c r="Z663" s="15">
        <f t="shared" si="178"/>
        <v>0</v>
      </c>
      <c r="AA663" s="20">
        <f>IFERROR(VLOOKUP(E663,INPUTS!$A$44:$C$103,3,0),SCENARIOS!$J$26)</f>
        <v>0.025</v>
      </c>
      <c r="AB663" s="15">
        <f t="shared" si="185"/>
        <v>368.284263099947</v>
      </c>
      <c r="AC663" s="20">
        <f>IFERROR(VLOOKUP($E663,INPUTS!$A$44:$G$103,4,0),SCENARIOS!$K$26)</f>
        <v>0.1</v>
      </c>
      <c r="AD663" s="15">
        <f t="shared" si="185"/>
        <v>1666.71935979861</v>
      </c>
      <c r="AE663" s="20">
        <f>IFERROR(VLOOKUP($E663,INPUTS!$A$44:$G$103,5,0),SCENARIOS!$L$26)</f>
        <v>0.2</v>
      </c>
      <c r="AF663" s="15">
        <f t="shared" si="185"/>
        <v>3771.4799445199</v>
      </c>
      <c r="AG663" s="20">
        <f>IFERROR(VLOOKUP($E663,INPUTS!$A$44:$G$103,6,0),SCENARIOS!$M$26)</f>
        <v>0.3</v>
      </c>
      <c r="AH663" s="15">
        <f t="shared" si="180"/>
        <v>6400.62507597314</v>
      </c>
      <c r="AI663" s="20">
        <f>IFERROR(VLOOKUP($E663,INPUTS!$A$44:$G$103,7,0),SCENARIOS!$N$26)</f>
        <v>0.5</v>
      </c>
      <c r="AJ663" s="15">
        <f t="shared" si="181"/>
        <v>12069.5329643161</v>
      </c>
      <c r="AL663" t="str">
        <f t="shared" si="183"/>
        <v>Y</v>
      </c>
      <c r="AM663" s="21">
        <f t="shared" si="184"/>
        <v>24139.0659286323</v>
      </c>
    </row>
    <row r="664" ht="15" customHeight="1" spans="1:39">
      <c r="A664" s="6" t="s">
        <v>2414</v>
      </c>
      <c r="B664" s="52" t="s">
        <v>612</v>
      </c>
      <c r="C664" s="52" t="s">
        <v>613</v>
      </c>
      <c r="D664" s="52" t="s">
        <v>929</v>
      </c>
      <c r="E664" s="10" t="s">
        <v>731</v>
      </c>
      <c r="F664" s="52" t="s">
        <v>614</v>
      </c>
      <c r="G664" s="52" t="s">
        <v>169</v>
      </c>
      <c r="H664" s="52" t="s">
        <v>200</v>
      </c>
      <c r="I664" s="52" t="s">
        <v>391</v>
      </c>
      <c r="J664" s="52" t="s">
        <v>165</v>
      </c>
      <c r="K664" s="52" t="s">
        <v>931</v>
      </c>
      <c r="L664" s="53" t="s">
        <v>288</v>
      </c>
      <c r="M664" s="13">
        <v>131</v>
      </c>
      <c r="N664" s="14">
        <f t="shared" si="182"/>
        <v>0.358904109589041</v>
      </c>
      <c r="O664" s="15">
        <v>6080</v>
      </c>
      <c r="P664" s="15">
        <f t="shared" si="174"/>
        <v>796480</v>
      </c>
      <c r="Q664" s="16">
        <f>IFERROR(VLOOKUP(G664,SCENARIOS!$A$13:$E$18,5,0),0.025)</f>
        <v>0.025</v>
      </c>
      <c r="R664" s="52">
        <f>IFERROR(VLOOKUP(L664,INPUTS!$A$107:$B$120,2,0),0.0082)</f>
        <v>0.0085</v>
      </c>
      <c r="S664" s="52">
        <f t="shared" si="175"/>
        <v>51.68</v>
      </c>
      <c r="T664" s="15">
        <f t="shared" si="176"/>
        <v>6770.08</v>
      </c>
      <c r="U664" s="15">
        <f>T664/INPUTS!$B$7*1000</f>
        <v>8462600</v>
      </c>
      <c r="V664" s="15">
        <f>T664*INPUTS!$B$6</f>
        <v>21393.4528</v>
      </c>
      <c r="W664" s="54" t="s">
        <v>396</v>
      </c>
      <c r="X664" s="54" t="s">
        <v>396</v>
      </c>
      <c r="Y664" s="67">
        <f>IFERROR(VLOOKUP(E664,INPUTS!$A$44:$B$103,2,0),0)</f>
        <v>0</v>
      </c>
      <c r="Z664" s="15">
        <f t="shared" si="178"/>
        <v>0</v>
      </c>
      <c r="AA664" s="20">
        <f>IFERROR(VLOOKUP(E664,INPUTS!$A$44:$C$103,3,0),SCENARIOS!$J$26)</f>
        <v>0.025</v>
      </c>
      <c r="AB664" s="15">
        <f t="shared" si="185"/>
        <v>191.493102848164</v>
      </c>
      <c r="AC664" s="20">
        <f>IFERROR(VLOOKUP($E664,INPUTS!$A$44:$G$103,4,0),SCENARIOS!$K$26)</f>
        <v>0.1</v>
      </c>
      <c r="AD664" s="15">
        <f t="shared" si="185"/>
        <v>866.627477097288</v>
      </c>
      <c r="AE664" s="20">
        <f>IFERROR(VLOOKUP($E664,INPUTS!$A$44:$G$103,5,0),SCENARIOS!$L$26)</f>
        <v>0.2</v>
      </c>
      <c r="AF664" s="15">
        <f t="shared" si="185"/>
        <v>1961.01889020911</v>
      </c>
      <c r="AG664" s="20">
        <f>IFERROR(VLOOKUP($E664,INPUTS!$A$44:$G$103,6,0),SCENARIOS!$M$26)</f>
        <v>0.3</v>
      </c>
      <c r="AH664" s="15">
        <f t="shared" si="180"/>
        <v>3328.06931702436</v>
      </c>
      <c r="AI664" s="20">
        <f>IFERROR(VLOOKUP($E664,INPUTS!$A$44:$G$103,7,0),SCENARIOS!$N$26)</f>
        <v>0.5</v>
      </c>
      <c r="AJ664" s="15">
        <f t="shared" si="181"/>
        <v>6275.67493058442</v>
      </c>
      <c r="AL664" t="str">
        <f t="shared" si="183"/>
        <v>N</v>
      </c>
      <c r="AM664" s="21">
        <f t="shared" si="184"/>
        <v>12551.3498611688</v>
      </c>
    </row>
    <row r="665" ht="15" customHeight="1" spans="1:39">
      <c r="A665" s="24" t="s">
        <v>2415</v>
      </c>
      <c r="B665" s="52" t="s">
        <v>612</v>
      </c>
      <c r="C665" s="52" t="s">
        <v>613</v>
      </c>
      <c r="D665" s="52" t="s">
        <v>929</v>
      </c>
      <c r="E665" s="10" t="s">
        <v>731</v>
      </c>
      <c r="F665" s="52" t="s">
        <v>614</v>
      </c>
      <c r="G665" s="52" t="s">
        <v>169</v>
      </c>
      <c r="H665" s="52" t="s">
        <v>213</v>
      </c>
      <c r="I665" s="52" t="s">
        <v>606</v>
      </c>
      <c r="J665" s="52" t="s">
        <v>165</v>
      </c>
      <c r="K665" s="52" t="s">
        <v>931</v>
      </c>
      <c r="L665" s="53" t="s">
        <v>288</v>
      </c>
      <c r="M665" s="13">
        <v>131</v>
      </c>
      <c r="N665" s="14">
        <f t="shared" si="182"/>
        <v>0.358904109589041</v>
      </c>
      <c r="O665" s="15">
        <v>5660</v>
      </c>
      <c r="P665" s="15">
        <f t="shared" si="174"/>
        <v>741460</v>
      </c>
      <c r="Q665" s="16">
        <f>IFERROR(VLOOKUP(G665,SCENARIOS!$A$13:$E$18,5,0),0.025)</f>
        <v>0.025</v>
      </c>
      <c r="R665" s="52">
        <f>IFERROR(VLOOKUP(L665,INPUTS!$A$107:$B$120,2,0),0.0082)</f>
        <v>0.0085</v>
      </c>
      <c r="S665" s="52">
        <f t="shared" si="175"/>
        <v>48.11</v>
      </c>
      <c r="T665" s="15">
        <f t="shared" si="176"/>
        <v>6302.41</v>
      </c>
      <c r="U665" s="15">
        <f>T665/INPUTS!$B$7*1000</f>
        <v>7878012.5</v>
      </c>
      <c r="V665" s="15">
        <f>T665*INPUTS!$B$6</f>
        <v>19915.6156</v>
      </c>
      <c r="W665" s="54" t="s">
        <v>396</v>
      </c>
      <c r="X665" s="54" t="s">
        <v>396</v>
      </c>
      <c r="Y665" s="67">
        <f>IFERROR(VLOOKUP(E665,INPUTS!$A$44:$B$103,2,0),0)</f>
        <v>0</v>
      </c>
      <c r="Z665" s="15">
        <f t="shared" si="178"/>
        <v>0</v>
      </c>
      <c r="AA665" s="20">
        <f>IFERROR(VLOOKUP(E665,INPUTS!$A$44:$C$103,3,0),SCENARIOS!$J$26)</f>
        <v>0.025</v>
      </c>
      <c r="AB665" s="15">
        <f t="shared" si="185"/>
        <v>178.2649608751</v>
      </c>
      <c r="AC665" s="20">
        <f>IFERROR(VLOOKUP($E665,INPUTS!$A$44:$G$103,4,0),SCENARIOS!$K$26)</f>
        <v>0.1</v>
      </c>
      <c r="AD665" s="15">
        <f t="shared" si="185"/>
        <v>806.761763218856</v>
      </c>
      <c r="AE665" s="20">
        <f>IFERROR(VLOOKUP($E665,INPUTS!$A$44:$G$103,5,0),SCENARIOS!$L$26)</f>
        <v>0.2</v>
      </c>
      <c r="AF665" s="15">
        <f t="shared" si="185"/>
        <v>1825.55376950387</v>
      </c>
      <c r="AG665" s="20">
        <f>IFERROR(VLOOKUP($E665,INPUTS!$A$44:$G$103,6,0),SCENARIOS!$M$26)</f>
        <v>0.3</v>
      </c>
      <c r="AH665" s="15">
        <f t="shared" si="180"/>
        <v>3098.16979183518</v>
      </c>
      <c r="AI665" s="20">
        <f>IFERROR(VLOOKUP($E665,INPUTS!$A$44:$G$103,7,0),SCENARIOS!$N$26)</f>
        <v>0.5</v>
      </c>
      <c r="AJ665" s="15">
        <f t="shared" si="181"/>
        <v>5842.15791235326</v>
      </c>
      <c r="AL665" t="str">
        <f t="shared" si="183"/>
        <v>Y</v>
      </c>
      <c r="AM665" s="21">
        <f t="shared" si="184"/>
        <v>11684.3158247065</v>
      </c>
    </row>
    <row r="666" ht="15" customHeight="1" spans="1:39">
      <c r="A666" s="6" t="s">
        <v>2416</v>
      </c>
      <c r="B666" s="52" t="s">
        <v>666</v>
      </c>
      <c r="C666" s="52" t="s">
        <v>667</v>
      </c>
      <c r="D666" s="52" t="s">
        <v>929</v>
      </c>
      <c r="E666" s="10" t="s">
        <v>615</v>
      </c>
      <c r="F666" s="52" t="s">
        <v>614</v>
      </c>
      <c r="G666" s="52" t="s">
        <v>169</v>
      </c>
      <c r="H666" s="52" t="s">
        <v>227</v>
      </c>
      <c r="I666" s="52" t="s">
        <v>938</v>
      </c>
      <c r="J666" s="52" t="s">
        <v>165</v>
      </c>
      <c r="K666" s="52" t="s">
        <v>931</v>
      </c>
      <c r="L666" s="53" t="s">
        <v>1545</v>
      </c>
      <c r="M666" s="13">
        <v>184</v>
      </c>
      <c r="N666" s="14">
        <f t="shared" si="182"/>
        <v>0.504109589041096</v>
      </c>
      <c r="O666" s="15">
        <v>5720</v>
      </c>
      <c r="P666" s="15">
        <f t="shared" si="174"/>
        <v>1052480</v>
      </c>
      <c r="Q666" s="16">
        <f>IFERROR(VLOOKUP(G666,SCENARIOS!$A$13:$E$18,5,0),0.025)</f>
        <v>0.025</v>
      </c>
      <c r="R666" s="52">
        <f>IFERROR(VLOOKUP(L666,INPUTS!$A$107:$B$120,2,0),0.0082)</f>
        <v>0.0082</v>
      </c>
      <c r="S666" s="52">
        <f t="shared" si="175"/>
        <v>46.904</v>
      </c>
      <c r="T666" s="15">
        <f t="shared" si="176"/>
        <v>8630.336</v>
      </c>
      <c r="U666" s="15">
        <f>T666/INPUTS!$B$7*1000</f>
        <v>10787920</v>
      </c>
      <c r="V666" s="15">
        <f>T666*INPUTS!$B$6</f>
        <v>27271.86176</v>
      </c>
      <c r="W666" s="54" t="s">
        <v>396</v>
      </c>
      <c r="X666" s="54" t="s">
        <v>396</v>
      </c>
      <c r="Y666" s="67">
        <f>IFERROR(VLOOKUP(E666,INPUTS!$A$44:$B$103,2,0),0)</f>
        <v>0</v>
      </c>
      <c r="Z666" s="15">
        <f t="shared" si="178"/>
        <v>0</v>
      </c>
      <c r="AA666" s="20">
        <f>IFERROR(VLOOKUP(E666,INPUTS!$A$44:$C$103,3,0),SCENARIOS!$J$26)</f>
        <v>0.025</v>
      </c>
      <c r="AB666" s="15">
        <f t="shared" si="185"/>
        <v>244.110825760141</v>
      </c>
      <c r="AC666" s="20">
        <f>IFERROR(VLOOKUP($E666,INPUTS!$A$44:$G$103,4,0),SCENARIOS!$K$26)</f>
        <v>0.1</v>
      </c>
      <c r="AD666" s="15">
        <f t="shared" si="185"/>
        <v>1104.75597248214</v>
      </c>
      <c r="AE666" s="20">
        <f>IFERROR(VLOOKUP($E666,INPUTS!$A$44:$G$103,5,0),SCENARIOS!$L$26)</f>
        <v>0.2</v>
      </c>
      <c r="AF666" s="15">
        <f t="shared" si="185"/>
        <v>2499.85996101253</v>
      </c>
      <c r="AG666" s="20">
        <f>IFERROR(VLOOKUP($E666,INPUTS!$A$44:$G$103,6,0),SCENARIOS!$M$26)</f>
        <v>0.3</v>
      </c>
      <c r="AH666" s="15">
        <f t="shared" si="180"/>
        <v>4242.54313644902</v>
      </c>
      <c r="AI666" s="20">
        <f>IFERROR(VLOOKUP($E666,INPUTS!$A$44:$G$103,7,0),SCENARIOS!$N$26)</f>
        <v>0.5</v>
      </c>
      <c r="AJ666" s="15">
        <f t="shared" si="181"/>
        <v>8000.08024686861</v>
      </c>
      <c r="AL666" t="str">
        <f t="shared" si="183"/>
        <v>N</v>
      </c>
      <c r="AM666" s="21">
        <f t="shared" si="184"/>
        <v>16000.1604937372</v>
      </c>
    </row>
    <row r="667" ht="15" customHeight="1" spans="1:39">
      <c r="A667" s="24" t="s">
        <v>2417</v>
      </c>
      <c r="B667" s="52" t="s">
        <v>666</v>
      </c>
      <c r="C667" s="52" t="s">
        <v>667</v>
      </c>
      <c r="D667" s="52" t="s">
        <v>929</v>
      </c>
      <c r="E667" s="10" t="s">
        <v>615</v>
      </c>
      <c r="F667" s="52" t="s">
        <v>614</v>
      </c>
      <c r="G667" s="52" t="s">
        <v>169</v>
      </c>
      <c r="H667" s="52" t="s">
        <v>215</v>
      </c>
      <c r="I667" s="52" t="s">
        <v>490</v>
      </c>
      <c r="J667" s="52" t="s">
        <v>165</v>
      </c>
      <c r="K667" s="52" t="s">
        <v>931</v>
      </c>
      <c r="L667" s="53" t="s">
        <v>1545</v>
      </c>
      <c r="M667" s="13">
        <v>131</v>
      </c>
      <c r="N667" s="14">
        <f t="shared" si="182"/>
        <v>0.358904109589041</v>
      </c>
      <c r="O667" s="15">
        <v>5290</v>
      </c>
      <c r="P667" s="15">
        <f t="shared" si="174"/>
        <v>692990</v>
      </c>
      <c r="Q667" s="16">
        <f>IFERROR(VLOOKUP(G667,SCENARIOS!$A$13:$E$18,5,0),0.025)</f>
        <v>0.025</v>
      </c>
      <c r="R667" s="52">
        <f>IFERROR(VLOOKUP(L667,INPUTS!$A$107:$B$120,2,0),0.0082)</f>
        <v>0.0082</v>
      </c>
      <c r="S667" s="52">
        <f t="shared" si="175"/>
        <v>43.378</v>
      </c>
      <c r="T667" s="15">
        <f t="shared" si="176"/>
        <v>5682.518</v>
      </c>
      <c r="U667" s="15">
        <f>T667/INPUTS!$B$7*1000</f>
        <v>7103147.5</v>
      </c>
      <c r="V667" s="15">
        <f>T667*INPUTS!$B$6</f>
        <v>17956.75688</v>
      </c>
      <c r="W667" s="54" t="s">
        <v>396</v>
      </c>
      <c r="X667" s="54" t="s">
        <v>396</v>
      </c>
      <c r="Y667" s="67">
        <f>IFERROR(VLOOKUP(E667,INPUTS!$A$44:$B$103,2,0),0)</f>
        <v>0</v>
      </c>
      <c r="Z667" s="15">
        <f t="shared" si="178"/>
        <v>0</v>
      </c>
      <c r="AA667" s="20">
        <f>IFERROR(VLOOKUP(E667,INPUTS!$A$44:$C$103,3,0),SCENARIOS!$J$26)</f>
        <v>0.025</v>
      </c>
      <c r="AB667" s="15">
        <f t="shared" si="185"/>
        <v>160.73118837747</v>
      </c>
      <c r="AC667" s="20">
        <f>IFERROR(VLOOKUP($E667,INPUTS!$A$44:$G$103,4,0),SCENARIOS!$K$26)</f>
        <v>0.1</v>
      </c>
      <c r="AD667" s="15">
        <f t="shared" si="185"/>
        <v>727.41034639176</v>
      </c>
      <c r="AE667" s="20">
        <f>IFERROR(VLOOKUP($E667,INPUTS!$A$44:$G$103,5,0),SCENARIOS!$L$26)</f>
        <v>0.2</v>
      </c>
      <c r="AF667" s="15">
        <f t="shared" si="185"/>
        <v>1645.9960800985</v>
      </c>
      <c r="AG667" s="20">
        <f>IFERROR(VLOOKUP($E667,INPUTS!$A$44:$G$103,6,0),SCENARIOS!$M$26)</f>
        <v>0.3</v>
      </c>
      <c r="AH667" s="15">
        <f t="shared" si="180"/>
        <v>2793.44022511383</v>
      </c>
      <c r="AI667" s="20">
        <f>IFERROR(VLOOKUP($E667,INPUTS!$A$44:$G$103,7,0),SCENARIOS!$N$26)</f>
        <v>0.5</v>
      </c>
      <c r="AJ667" s="15">
        <f t="shared" si="181"/>
        <v>5267.5353548547</v>
      </c>
      <c r="AL667" t="str">
        <f t="shared" si="183"/>
        <v>Y</v>
      </c>
      <c r="AM667" s="21">
        <f t="shared" si="184"/>
        <v>10535.0707097094</v>
      </c>
    </row>
    <row r="668" ht="15" customHeight="1" spans="1:39">
      <c r="A668" s="6" t="s">
        <v>2418</v>
      </c>
      <c r="B668" s="52" t="s">
        <v>666</v>
      </c>
      <c r="C668" s="52" t="s">
        <v>667</v>
      </c>
      <c r="D668" s="52" t="s">
        <v>929</v>
      </c>
      <c r="E668" s="10" t="s">
        <v>1153</v>
      </c>
      <c r="F668" s="52" t="s">
        <v>614</v>
      </c>
      <c r="G668" s="52" t="s">
        <v>169</v>
      </c>
      <c r="H668" s="52" t="s">
        <v>224</v>
      </c>
      <c r="I668" s="52" t="s">
        <v>938</v>
      </c>
      <c r="J668" s="52" t="s">
        <v>165</v>
      </c>
      <c r="K668" s="52" t="s">
        <v>931</v>
      </c>
      <c r="L668" s="53" t="s">
        <v>1545</v>
      </c>
      <c r="M668" s="13">
        <v>131</v>
      </c>
      <c r="N668" s="14">
        <f t="shared" si="182"/>
        <v>0.358904109589041</v>
      </c>
      <c r="O668" s="15">
        <v>7530</v>
      </c>
      <c r="P668" s="15">
        <f t="shared" si="174"/>
        <v>986430</v>
      </c>
      <c r="Q668" s="16">
        <f>IFERROR(VLOOKUP(G668,SCENARIOS!$A$13:$E$18,5,0),0.025)</f>
        <v>0.025</v>
      </c>
      <c r="R668" s="52">
        <f>IFERROR(VLOOKUP(L668,INPUTS!$A$107:$B$120,2,0),0.0082)</f>
        <v>0.0082</v>
      </c>
      <c r="S668" s="52">
        <f t="shared" si="175"/>
        <v>61.746</v>
      </c>
      <c r="T668" s="15">
        <f t="shared" si="176"/>
        <v>8088.726</v>
      </c>
      <c r="U668" s="15">
        <f>T668/INPUTS!$B$7*1000</f>
        <v>10110907.5</v>
      </c>
      <c r="V668" s="15">
        <f>T668*INPUTS!$B$6</f>
        <v>25560.37416</v>
      </c>
      <c r="W668" s="54" t="s">
        <v>396</v>
      </c>
      <c r="X668" s="54" t="s">
        <v>396</v>
      </c>
      <c r="Y668" s="67">
        <f>IFERROR(VLOOKUP(E668,INPUTS!$A$44:$B$103,2,0),0)</f>
        <v>0</v>
      </c>
      <c r="Z668" s="15">
        <f t="shared" si="178"/>
        <v>0</v>
      </c>
      <c r="AA668" s="20">
        <f>IFERROR(VLOOKUP(E668,INPUTS!$A$44:$C$103,3,0),SCENARIOS!$J$26)</f>
        <v>0.025</v>
      </c>
      <c r="AB668" s="15">
        <f t="shared" si="185"/>
        <v>228.791275705548</v>
      </c>
      <c r="AC668" s="20">
        <f>IFERROR(VLOOKUP($E668,INPUTS!$A$44:$G$103,4,0),SCENARIOS!$K$26)</f>
        <v>0.1</v>
      </c>
      <c r="AD668" s="15">
        <f t="shared" si="185"/>
        <v>1035.42531348392</v>
      </c>
      <c r="AE668" s="20">
        <f>IFERROR(VLOOKUP($E668,INPUTS!$A$44:$G$103,5,0),SCENARIOS!$L$26)</f>
        <v>0.2</v>
      </c>
      <c r="AF668" s="15">
        <f t="shared" si="185"/>
        <v>2342.97740702112</v>
      </c>
      <c r="AG668" s="20">
        <f>IFERROR(VLOOKUP($E668,INPUTS!$A$44:$G$103,6,0),SCENARIOS!$M$26)</f>
        <v>0.3</v>
      </c>
      <c r="AH668" s="15">
        <f t="shared" si="180"/>
        <v>3976.29582138131</v>
      </c>
      <c r="AI668" s="20">
        <f>IFERROR(VLOOKUP($E668,INPUTS!$A$44:$G$103,7,0),SCENARIOS!$N$26)</f>
        <v>0.5</v>
      </c>
      <c r="AJ668" s="15">
        <f t="shared" si="181"/>
        <v>7498.02291532248</v>
      </c>
      <c r="AL668" t="str">
        <f t="shared" si="183"/>
        <v>Y</v>
      </c>
      <c r="AM668" s="21">
        <f t="shared" si="184"/>
        <v>14996.045830645</v>
      </c>
    </row>
    <row r="669" ht="15" customHeight="1" spans="1:39">
      <c r="A669" s="24" t="s">
        <v>2419</v>
      </c>
      <c r="B669" s="52" t="s">
        <v>666</v>
      </c>
      <c r="C669" s="52" t="s">
        <v>667</v>
      </c>
      <c r="D669" s="52" t="s">
        <v>929</v>
      </c>
      <c r="E669" s="10" t="s">
        <v>668</v>
      </c>
      <c r="F669" s="52" t="s">
        <v>614</v>
      </c>
      <c r="G669" s="52" t="s">
        <v>169</v>
      </c>
      <c r="H669" s="52" t="s">
        <v>227</v>
      </c>
      <c r="I669" s="52" t="s">
        <v>938</v>
      </c>
      <c r="J669" s="52" t="s">
        <v>165</v>
      </c>
      <c r="K669" s="52" t="s">
        <v>931</v>
      </c>
      <c r="L669" s="53" t="s">
        <v>1545</v>
      </c>
      <c r="M669" s="13">
        <v>131</v>
      </c>
      <c r="N669" s="14">
        <f t="shared" si="182"/>
        <v>0.358904109589041</v>
      </c>
      <c r="O669" s="15">
        <v>7260</v>
      </c>
      <c r="P669" s="15">
        <f t="shared" si="174"/>
        <v>951060</v>
      </c>
      <c r="Q669" s="16">
        <f>IFERROR(VLOOKUP(G669,SCENARIOS!$A$13:$E$18,5,0),0.025)</f>
        <v>0.025</v>
      </c>
      <c r="R669" s="52">
        <f>IFERROR(VLOOKUP(L669,INPUTS!$A$107:$B$120,2,0),0.0082)</f>
        <v>0.0082</v>
      </c>
      <c r="S669" s="52">
        <f t="shared" si="175"/>
        <v>59.532</v>
      </c>
      <c r="T669" s="15">
        <f t="shared" si="176"/>
        <v>7798.692</v>
      </c>
      <c r="U669" s="15">
        <f>T669/INPUTS!$B$7*1000</f>
        <v>9748365</v>
      </c>
      <c r="V669" s="15">
        <f>T669*INPUTS!$B$6</f>
        <v>24643.86672</v>
      </c>
      <c r="W669" s="54" t="s">
        <v>396</v>
      </c>
      <c r="X669" s="54" t="s">
        <v>396</v>
      </c>
      <c r="Y669" s="67">
        <f>IFERROR(VLOOKUP(E669,INPUTS!$A$44:$B$103,2,0),0)</f>
        <v>0</v>
      </c>
      <c r="Z669" s="15">
        <f t="shared" si="178"/>
        <v>0</v>
      </c>
      <c r="AA669" s="20">
        <f>IFERROR(VLOOKUP(E669,INPUTS!$A$44:$C$103,3,0),SCENARIOS!$J$26)</f>
        <v>0.025</v>
      </c>
      <c r="AB669" s="15">
        <f t="shared" si="185"/>
        <v>220.58760446511</v>
      </c>
      <c r="AC669" s="20">
        <f>IFERROR(VLOOKUP($E669,INPUTS!$A$44:$G$103,4,0),SCENARIOS!$K$26)</f>
        <v>0.1</v>
      </c>
      <c r="AD669" s="15">
        <f t="shared" si="185"/>
        <v>998.298509414778</v>
      </c>
      <c r="AE669" s="20">
        <f>IFERROR(VLOOKUP($E669,INPUTS!$A$44:$G$103,5,0),SCENARIOS!$L$26)</f>
        <v>0.2</v>
      </c>
      <c r="AF669" s="15">
        <f t="shared" si="185"/>
        <v>2258.9662649367</v>
      </c>
      <c r="AG669" s="20">
        <f>IFERROR(VLOOKUP($E669,INPUTS!$A$44:$G$103,6,0),SCENARIOS!$M$26)</f>
        <v>0.3</v>
      </c>
      <c r="AH669" s="15">
        <f t="shared" si="180"/>
        <v>3833.71947718836</v>
      </c>
      <c r="AI669" s="20">
        <f>IFERROR(VLOOKUP($E669,INPUTS!$A$44:$G$103,7,0),SCENARIOS!$N$26)</f>
        <v>0.5</v>
      </c>
      <c r="AJ669" s="15">
        <f t="shared" si="181"/>
        <v>7229.1695040161</v>
      </c>
      <c r="AL669" t="str">
        <f t="shared" si="183"/>
        <v>N</v>
      </c>
      <c r="AM669" s="21">
        <f t="shared" si="184"/>
        <v>14458.3390080322</v>
      </c>
    </row>
    <row r="670" ht="15" customHeight="1" spans="1:39">
      <c r="A670" s="6" t="s">
        <v>2420</v>
      </c>
      <c r="B670" s="52" t="s">
        <v>616</v>
      </c>
      <c r="C670" s="52" t="s">
        <v>617</v>
      </c>
      <c r="D670" s="52" t="s">
        <v>929</v>
      </c>
      <c r="E670" s="10" t="s">
        <v>245</v>
      </c>
      <c r="F670" s="52" t="s">
        <v>930</v>
      </c>
      <c r="G670" s="52" t="s">
        <v>169</v>
      </c>
      <c r="H670" s="52" t="s">
        <v>224</v>
      </c>
      <c r="I670" s="52" t="s">
        <v>938</v>
      </c>
      <c r="J670" s="52" t="s">
        <v>165</v>
      </c>
      <c r="K670" s="52" t="s">
        <v>931</v>
      </c>
      <c r="L670" s="53" t="s">
        <v>1677</v>
      </c>
      <c r="M670" s="13">
        <v>2001</v>
      </c>
      <c r="N670" s="14">
        <f t="shared" si="182"/>
        <v>5.48219178082192</v>
      </c>
      <c r="O670" s="15">
        <v>5570</v>
      </c>
      <c r="P670" s="15">
        <f t="shared" si="174"/>
        <v>11145570</v>
      </c>
      <c r="Q670" s="16">
        <f>IFERROR(VLOOKUP(G670,SCENARIOS!$A$13:$E$18,5,0),0.025)</f>
        <v>0.025</v>
      </c>
      <c r="R670" s="52">
        <f>IFERROR(VLOOKUP(L670,INPUTS!$A$107:$B$120,2,0),0.0082)</f>
        <v>0.0082</v>
      </c>
      <c r="S670" s="52">
        <f t="shared" si="175"/>
        <v>45.674</v>
      </c>
      <c r="T670" s="15">
        <f t="shared" si="176"/>
        <v>91393.674</v>
      </c>
      <c r="U670" s="15">
        <f>T670/INPUTS!$B$7*1000</f>
        <v>114242092.5</v>
      </c>
      <c r="V670" s="15">
        <f>T670*INPUTS!$B$6</f>
        <v>288804.00984</v>
      </c>
      <c r="W670" s="54" t="s">
        <v>396</v>
      </c>
      <c r="X670" s="54" t="s">
        <v>396</v>
      </c>
      <c r="Y670" s="67">
        <f>IFERROR(VLOOKUP(E670,INPUTS!$A$44:$B$103,2,0),0)</f>
        <v>0.005</v>
      </c>
      <c r="Z670" s="15">
        <f t="shared" si="178"/>
        <v>456.96837</v>
      </c>
      <c r="AA670" s="20">
        <f>IFERROR(VLOOKUP(E670,INPUTS!$A$44:$C$103,3,0),SCENARIOS!$J$26)</f>
        <v>0.03</v>
      </c>
      <c r="AB670" s="15">
        <f t="shared" si="185"/>
        <v>3102.10660109545</v>
      </c>
      <c r="AC670" s="20">
        <f>IFERROR(VLOOKUP($E670,INPUTS!$A$44:$G$103,4,0),SCENARIOS!$K$26)</f>
        <v>0.1</v>
      </c>
      <c r="AD670" s="15">
        <f t="shared" si="185"/>
        <v>11699.162952472</v>
      </c>
      <c r="AE670" s="20">
        <f>IFERROR(VLOOKUP($E670,INPUTS!$A$44:$G$103,5,0),SCENARIOS!$L$26)</f>
        <v>0.2</v>
      </c>
      <c r="AF670" s="15">
        <f t="shared" si="185"/>
        <v>26473.0580967452</v>
      </c>
      <c r="AG670" s="20">
        <f>IFERROR(VLOOKUP($E670,INPUTS!$A$44:$G$103,6,0),SCENARIOS!$M$26)</f>
        <v>0.3</v>
      </c>
      <c r="AH670" s="15">
        <f t="shared" si="180"/>
        <v>44927.7530264823</v>
      </c>
      <c r="AI670" s="20">
        <f>IFERROR(VLOOKUP($E670,INPUTS!$A$44:$G$103,7,0),SCENARIOS!$N$26)</f>
        <v>0.4</v>
      </c>
      <c r="AJ670" s="15">
        <f t="shared" si="181"/>
        <v>67775.5050145115</v>
      </c>
      <c r="AL670" t="str">
        <f t="shared" si="183"/>
        <v>Y</v>
      </c>
      <c r="AM670" s="21">
        <f t="shared" si="184"/>
        <v>169438.762536279</v>
      </c>
    </row>
    <row r="671" ht="15" customHeight="1" spans="1:39">
      <c r="A671" s="24" t="s">
        <v>2421</v>
      </c>
      <c r="B671" s="52" t="s">
        <v>616</v>
      </c>
      <c r="C671" s="52" t="s">
        <v>617</v>
      </c>
      <c r="D671" s="52" t="s">
        <v>929</v>
      </c>
      <c r="E671" s="10" t="s">
        <v>254</v>
      </c>
      <c r="F671" s="52" t="s">
        <v>930</v>
      </c>
      <c r="G671" s="52" t="s">
        <v>169</v>
      </c>
      <c r="H671" s="52" t="s">
        <v>224</v>
      </c>
      <c r="I671" s="52" t="s">
        <v>938</v>
      </c>
      <c r="J671" s="52" t="s">
        <v>165</v>
      </c>
      <c r="K671" s="52" t="s">
        <v>931</v>
      </c>
      <c r="L671" s="53" t="s">
        <v>1677</v>
      </c>
      <c r="M671" s="13">
        <v>1333</v>
      </c>
      <c r="N671" s="14">
        <f t="shared" si="182"/>
        <v>3.65205479452055</v>
      </c>
      <c r="O671" s="15">
        <v>5270</v>
      </c>
      <c r="P671" s="15">
        <f t="shared" si="174"/>
        <v>7024910</v>
      </c>
      <c r="Q671" s="16">
        <f>IFERROR(VLOOKUP(G671,SCENARIOS!$A$13:$E$18,5,0),0.025)</f>
        <v>0.025</v>
      </c>
      <c r="R671" s="52">
        <f>IFERROR(VLOOKUP(L671,INPUTS!$A$107:$B$120,2,0),0.0082)</f>
        <v>0.0082</v>
      </c>
      <c r="S671" s="52">
        <f t="shared" si="175"/>
        <v>43.214</v>
      </c>
      <c r="T671" s="15">
        <f t="shared" si="176"/>
        <v>57604.262</v>
      </c>
      <c r="U671" s="15">
        <f>T671/INPUTS!$B$7*1000</f>
        <v>72005327.5</v>
      </c>
      <c r="V671" s="15">
        <f>T671*INPUTS!$B$6</f>
        <v>182029.46792</v>
      </c>
      <c r="W671" s="54" t="s">
        <v>396</v>
      </c>
      <c r="X671" s="54" t="s">
        <v>396</v>
      </c>
      <c r="Y671" s="67">
        <f>IFERROR(VLOOKUP(E671,INPUTS!$A$44:$B$103,2,0),0)</f>
        <v>0.005</v>
      </c>
      <c r="Z671" s="15">
        <f t="shared" si="178"/>
        <v>288.02131</v>
      </c>
      <c r="AA671" s="20">
        <f>IFERROR(VLOOKUP(E671,INPUTS!$A$44:$C$103,3,0),SCENARIOS!$J$26)</f>
        <v>0.03</v>
      </c>
      <c r="AB671" s="15">
        <f t="shared" si="185"/>
        <v>1955.2180537291</v>
      </c>
      <c r="AC671" s="20">
        <f>IFERROR(VLOOKUP($E671,INPUTS!$A$44:$G$103,4,0),SCENARIOS!$K$26)</f>
        <v>0.1</v>
      </c>
      <c r="AD671" s="15">
        <f t="shared" si="185"/>
        <v>7373.83254660376</v>
      </c>
      <c r="AE671" s="20">
        <f>IFERROR(VLOOKUP($E671,INPUTS!$A$44:$G$103,5,0),SCENARIOS!$L$26)</f>
        <v>0.2</v>
      </c>
      <c r="AF671" s="15">
        <f t="shared" si="185"/>
        <v>16685.6294074154</v>
      </c>
      <c r="AG671" s="20">
        <f>IFERROR(VLOOKUP($E671,INPUTS!$A$44:$G$103,6,0),SCENARIOS!$M$26)</f>
        <v>0.3</v>
      </c>
      <c r="AH671" s="15">
        <f t="shared" si="180"/>
        <v>28317.3872231986</v>
      </c>
      <c r="AI671" s="20">
        <f>IFERROR(VLOOKUP($E671,INPUTS!$A$44:$G$103,7,0),SCENARIOS!$N$26)</f>
        <v>0.4</v>
      </c>
      <c r="AJ671" s="15">
        <f t="shared" si="181"/>
        <v>42718.0326292412</v>
      </c>
      <c r="AL671" t="str">
        <f t="shared" si="183"/>
        <v>Y</v>
      </c>
      <c r="AM671" s="21">
        <f t="shared" si="184"/>
        <v>106795.081573103</v>
      </c>
    </row>
    <row r="672" ht="15" customHeight="1" spans="1:39">
      <c r="A672" s="6" t="s">
        <v>2422</v>
      </c>
      <c r="B672" s="52" t="s">
        <v>616</v>
      </c>
      <c r="C672" s="52" t="s">
        <v>617</v>
      </c>
      <c r="D672" s="52" t="s">
        <v>929</v>
      </c>
      <c r="E672" s="10" t="s">
        <v>254</v>
      </c>
      <c r="F672" s="52" t="s">
        <v>930</v>
      </c>
      <c r="G672" s="52" t="s">
        <v>169</v>
      </c>
      <c r="H672" s="52" t="s">
        <v>227</v>
      </c>
      <c r="I672" s="52" t="s">
        <v>938</v>
      </c>
      <c r="J672" s="52" t="s">
        <v>165</v>
      </c>
      <c r="K672" s="52" t="s">
        <v>931</v>
      </c>
      <c r="L672" s="53" t="s">
        <v>1677</v>
      </c>
      <c r="M672" s="13">
        <v>949</v>
      </c>
      <c r="N672" s="14">
        <f t="shared" si="182"/>
        <v>2.6</v>
      </c>
      <c r="O672" s="15">
        <v>5270</v>
      </c>
      <c r="P672" s="15">
        <f t="shared" si="174"/>
        <v>5001230</v>
      </c>
      <c r="Q672" s="16">
        <f>IFERROR(VLOOKUP(G672,SCENARIOS!$A$13:$E$18,5,0),0.025)</f>
        <v>0.025</v>
      </c>
      <c r="R672" s="52">
        <f>IFERROR(VLOOKUP(L672,INPUTS!$A$107:$B$120,2,0),0.0082)</f>
        <v>0.0082</v>
      </c>
      <c r="S672" s="52">
        <f t="shared" si="175"/>
        <v>43.214</v>
      </c>
      <c r="T672" s="15">
        <f t="shared" si="176"/>
        <v>41010.086</v>
      </c>
      <c r="U672" s="15">
        <f>T672/INPUTS!$B$7*1000</f>
        <v>51262607.5</v>
      </c>
      <c r="V672" s="15">
        <f>T672*INPUTS!$B$6</f>
        <v>129591.87176</v>
      </c>
      <c r="W672" s="54" t="s">
        <v>396</v>
      </c>
      <c r="X672" s="54" t="s">
        <v>396</v>
      </c>
      <c r="Y672" s="67">
        <f>IFERROR(VLOOKUP(E672,INPUTS!$A$44:$B$103,2,0),0)</f>
        <v>0.005</v>
      </c>
      <c r="Z672" s="15">
        <f t="shared" si="178"/>
        <v>205.05043</v>
      </c>
      <c r="AA672" s="20">
        <f>IFERROR(VLOOKUP(E672,INPUTS!$A$44:$C$103,3,0),SCENARIOS!$J$26)</f>
        <v>0.03</v>
      </c>
      <c r="AB672" s="15">
        <f t="shared" si="185"/>
        <v>1391.97444335252</v>
      </c>
      <c r="AC672" s="20">
        <f>IFERROR(VLOOKUP($E672,INPUTS!$A$44:$G$103,4,0),SCENARIOS!$K$26)</f>
        <v>0.1</v>
      </c>
      <c r="AD672" s="15">
        <f t="shared" si="185"/>
        <v>5249.63772447634</v>
      </c>
      <c r="AE672" s="20">
        <f>IFERROR(VLOOKUP($E672,INPUTS!$A$44:$G$103,5,0),SCENARIOS!$L$26)</f>
        <v>0.2</v>
      </c>
      <c r="AF672" s="15">
        <f t="shared" si="185"/>
        <v>11878.966472346</v>
      </c>
      <c r="AG672" s="20">
        <f>IFERROR(VLOOKUP($E672,INPUTS!$A$44:$G$103,6,0),SCENARIOS!$M$26)</f>
        <v>0.3</v>
      </c>
      <c r="AH672" s="15">
        <f t="shared" si="180"/>
        <v>20159.9403411969</v>
      </c>
      <c r="AI672" s="20">
        <f>IFERROR(VLOOKUP($E672,INPUTS!$A$44:$G$103,7,0),SCENARIOS!$N$26)</f>
        <v>0.4</v>
      </c>
      <c r="AJ672" s="15">
        <f t="shared" si="181"/>
        <v>30412.1627645536</v>
      </c>
      <c r="AL672" t="str">
        <f t="shared" si="183"/>
        <v>N</v>
      </c>
      <c r="AM672" s="21">
        <f t="shared" si="184"/>
        <v>76030.406911384</v>
      </c>
    </row>
    <row r="673" ht="15" customHeight="1" spans="1:39">
      <c r="A673" s="24" t="s">
        <v>2423</v>
      </c>
      <c r="B673" s="52" t="s">
        <v>616</v>
      </c>
      <c r="C673" s="52" t="s">
        <v>617</v>
      </c>
      <c r="D673" s="52" t="s">
        <v>929</v>
      </c>
      <c r="E673" s="10" t="s">
        <v>257</v>
      </c>
      <c r="F673" s="52" t="s">
        <v>930</v>
      </c>
      <c r="G673" s="52" t="s">
        <v>169</v>
      </c>
      <c r="H673" s="52" t="s">
        <v>227</v>
      </c>
      <c r="I673" s="52" t="s">
        <v>938</v>
      </c>
      <c r="J673" s="52" t="s">
        <v>165</v>
      </c>
      <c r="K673" s="52" t="s">
        <v>931</v>
      </c>
      <c r="L673" s="53" t="s">
        <v>1677</v>
      </c>
      <c r="M673" s="13">
        <v>949</v>
      </c>
      <c r="N673" s="14">
        <f t="shared" si="182"/>
        <v>2.6</v>
      </c>
      <c r="O673" s="15">
        <v>7190</v>
      </c>
      <c r="P673" s="15">
        <f t="shared" si="174"/>
        <v>6823310</v>
      </c>
      <c r="Q673" s="16">
        <f>IFERROR(VLOOKUP(G673,SCENARIOS!$A$13:$E$18,5,0),0.025)</f>
        <v>0.025</v>
      </c>
      <c r="R673" s="52">
        <f>IFERROR(VLOOKUP(L673,INPUTS!$A$107:$B$120,2,0),0.0082)</f>
        <v>0.0082</v>
      </c>
      <c r="S673" s="52">
        <f t="shared" si="175"/>
        <v>58.958</v>
      </c>
      <c r="T673" s="15">
        <f t="shared" si="176"/>
        <v>55951.142</v>
      </c>
      <c r="U673" s="15">
        <f>T673/INPUTS!$B$7*1000</f>
        <v>69938927.5</v>
      </c>
      <c r="V673" s="15">
        <f>T673*INPUTS!$B$6</f>
        <v>176805.60872</v>
      </c>
      <c r="W673" s="54" t="s">
        <v>396</v>
      </c>
      <c r="X673" s="54" t="s">
        <v>396</v>
      </c>
      <c r="Y673" s="67">
        <f>IFERROR(VLOOKUP(E673,INPUTS!$A$44:$B$103,2,0),0)</f>
        <v>0.005</v>
      </c>
      <c r="Z673" s="15">
        <f t="shared" si="178"/>
        <v>279.75571</v>
      </c>
      <c r="AA673" s="20">
        <f>IFERROR(VLOOKUP(E673,INPUTS!$A$44:$C$103,3,0),SCENARIOS!$J$26)</f>
        <v>0.03</v>
      </c>
      <c r="AB673" s="15">
        <f t="shared" si="185"/>
        <v>1899.10744738229</v>
      </c>
      <c r="AC673" s="20">
        <f>IFERROR(VLOOKUP($E673,INPUTS!$A$44:$G$103,4,0),SCENARIOS!$K$26)</f>
        <v>0.1</v>
      </c>
      <c r="AD673" s="15">
        <f t="shared" si="185"/>
        <v>7162.21921043357</v>
      </c>
      <c r="AE673" s="20">
        <f>IFERROR(VLOOKUP($E673,INPUTS!$A$44:$G$103,5,0),SCENARIOS!$L$26)</f>
        <v>0.2</v>
      </c>
      <c r="AF673" s="15">
        <f t="shared" si="185"/>
        <v>16206.7872744151</v>
      </c>
      <c r="AG673" s="20">
        <f>IFERROR(VLOOKUP($E673,INPUTS!$A$44:$G$103,6,0),SCENARIOS!$M$26)</f>
        <v>0.3</v>
      </c>
      <c r="AH673" s="15">
        <f t="shared" si="180"/>
        <v>27504.7383402667</v>
      </c>
      <c r="AI673" s="20">
        <f>IFERROR(VLOOKUP($E673,INPUTS!$A$44:$G$103,7,0),SCENARIOS!$N$26)</f>
        <v>0.4</v>
      </c>
      <c r="AJ673" s="15">
        <f t="shared" si="181"/>
        <v>41492.1158021139</v>
      </c>
      <c r="AL673" t="str">
        <f t="shared" si="183"/>
        <v>N</v>
      </c>
      <c r="AM673" s="21">
        <f t="shared" si="184"/>
        <v>103730.289505285</v>
      </c>
    </row>
    <row r="674" ht="15" customHeight="1" spans="1:39">
      <c r="A674" s="6" t="s">
        <v>2424</v>
      </c>
      <c r="B674" s="52" t="s">
        <v>618</v>
      </c>
      <c r="C674" s="52" t="s">
        <v>619</v>
      </c>
      <c r="D674" s="52" t="s">
        <v>929</v>
      </c>
      <c r="E674" s="10" t="s">
        <v>253</v>
      </c>
      <c r="F674" s="52" t="s">
        <v>930</v>
      </c>
      <c r="G674" s="52" t="s">
        <v>169</v>
      </c>
      <c r="H674" s="52" t="s">
        <v>224</v>
      </c>
      <c r="I674" s="52" t="s">
        <v>938</v>
      </c>
      <c r="J674" s="52" t="s">
        <v>165</v>
      </c>
      <c r="K674" s="52" t="s">
        <v>931</v>
      </c>
      <c r="L674" s="53" t="s">
        <v>291</v>
      </c>
      <c r="M674" s="13">
        <v>949</v>
      </c>
      <c r="N674" s="14">
        <f t="shared" si="182"/>
        <v>2.6</v>
      </c>
      <c r="O674" s="15">
        <v>8130</v>
      </c>
      <c r="P674" s="15">
        <f t="shared" si="174"/>
        <v>7715370</v>
      </c>
      <c r="Q674" s="16">
        <f>IFERROR(VLOOKUP(G674,SCENARIOS!$A$13:$E$18,5,0),0.025)</f>
        <v>0.025</v>
      </c>
      <c r="R674" s="52">
        <f>IFERROR(VLOOKUP(L674,INPUTS!$A$107:$B$120,2,0),0.0082)</f>
        <v>0.0079</v>
      </c>
      <c r="S674" s="52">
        <f t="shared" si="175"/>
        <v>64.227</v>
      </c>
      <c r="T674" s="15">
        <f t="shared" si="176"/>
        <v>60951.423</v>
      </c>
      <c r="U674" s="15">
        <f>T674/INPUTS!$B$7*1000</f>
        <v>76189278.75</v>
      </c>
      <c r="V674" s="15">
        <f>T674*INPUTS!$B$6</f>
        <v>192606.49668</v>
      </c>
      <c r="W674" s="54" t="s">
        <v>396</v>
      </c>
      <c r="X674" s="54" t="s">
        <v>396</v>
      </c>
      <c r="Y674" s="67">
        <f>IFERROR(VLOOKUP(E674,INPUTS!$A$44:$B$103,2,0),0)</f>
        <v>0.005</v>
      </c>
      <c r="Z674" s="15">
        <f t="shared" si="178"/>
        <v>304.757115</v>
      </c>
      <c r="AA674" s="20">
        <f>IFERROR(VLOOKUP(E674,INPUTS!$A$44:$C$103,3,0),SCENARIOS!$J$26)</f>
        <v>0.03</v>
      </c>
      <c r="AB674" s="15">
        <f t="shared" si="185"/>
        <v>2068.82821708712</v>
      </c>
      <c r="AC674" s="20">
        <f>IFERROR(VLOOKUP($E674,INPUTS!$A$44:$G$103,4,0),SCENARIOS!$K$26)</f>
        <v>0.1</v>
      </c>
      <c r="AD674" s="15">
        <f t="shared" si="185"/>
        <v>7802.29745290744</v>
      </c>
      <c r="AE674" s="20">
        <f>IFERROR(VLOOKUP($E674,INPUTS!$A$44:$G$103,5,0),SCENARIOS!$L$26)</f>
        <v>0.2</v>
      </c>
      <c r="AF674" s="15">
        <f t="shared" si="185"/>
        <v>17655.1668352702</v>
      </c>
      <c r="AG674" s="20">
        <f>IFERROR(VLOOKUP($E674,INPUTS!$A$44:$G$103,6,0),SCENARIOS!$M$26)</f>
        <v>0.3</v>
      </c>
      <c r="AH674" s="15">
        <f t="shared" si="180"/>
        <v>29962.8011360682</v>
      </c>
      <c r="AI674" s="20">
        <f>IFERROR(VLOOKUP($E674,INPUTS!$A$44:$G$103,7,0),SCENARIOS!$N$26)</f>
        <v>0.4</v>
      </c>
      <c r="AJ674" s="15">
        <f t="shared" si="181"/>
        <v>45200.2123820749</v>
      </c>
      <c r="AL674" t="str">
        <f t="shared" si="183"/>
        <v>Y</v>
      </c>
      <c r="AM674" s="21">
        <f t="shared" si="184"/>
        <v>113000.530955187</v>
      </c>
    </row>
    <row r="675" ht="15" customHeight="1" spans="1:39">
      <c r="A675" s="24" t="s">
        <v>2425</v>
      </c>
      <c r="B675" s="52" t="s">
        <v>618</v>
      </c>
      <c r="C675" s="52" t="s">
        <v>619</v>
      </c>
      <c r="D675" s="52" t="s">
        <v>929</v>
      </c>
      <c r="E675" s="10" t="s">
        <v>253</v>
      </c>
      <c r="F675" s="52" t="s">
        <v>930</v>
      </c>
      <c r="G675" s="52" t="s">
        <v>169</v>
      </c>
      <c r="H675" s="52" t="s">
        <v>234</v>
      </c>
      <c r="I675" s="52" t="s">
        <v>424</v>
      </c>
      <c r="J675" s="52" t="s">
        <v>173</v>
      </c>
      <c r="K675" s="52" t="s">
        <v>931</v>
      </c>
      <c r="L675" s="53" t="s">
        <v>291</v>
      </c>
      <c r="M675" s="13">
        <v>1333</v>
      </c>
      <c r="N675" s="14">
        <f t="shared" si="182"/>
        <v>3.65205479452055</v>
      </c>
      <c r="O675" s="15">
        <v>8280</v>
      </c>
      <c r="P675" s="15">
        <f t="shared" si="174"/>
        <v>11037240</v>
      </c>
      <c r="Q675" s="16">
        <f>IFERROR(VLOOKUP(G675,SCENARIOS!$A$13:$E$18,5,0),0.025)</f>
        <v>0.025</v>
      </c>
      <c r="R675" s="52">
        <f>IFERROR(VLOOKUP(L675,INPUTS!$A$107:$B$120,2,0),0.0082)</f>
        <v>0.0079</v>
      </c>
      <c r="S675" s="52">
        <f t="shared" si="175"/>
        <v>65.412</v>
      </c>
      <c r="T675" s="15">
        <f t="shared" si="176"/>
        <v>87194.196</v>
      </c>
      <c r="U675" s="15">
        <f>T675/INPUTS!$B$7*1000</f>
        <v>108992745</v>
      </c>
      <c r="V675" s="15">
        <f>T675*INPUTS!$B$6</f>
        <v>275533.65936</v>
      </c>
      <c r="W675" s="54" t="s">
        <v>396</v>
      </c>
      <c r="X675" s="54" t="s">
        <v>396</v>
      </c>
      <c r="Y675" s="67">
        <f>IFERROR(VLOOKUP(E675,INPUTS!$A$44:$B$103,2,0),0)</f>
        <v>0.005</v>
      </c>
      <c r="Z675" s="15">
        <f t="shared" si="178"/>
        <v>435.97098</v>
      </c>
      <c r="AA675" s="20">
        <f>IFERROR(VLOOKUP(E675,INPUTS!$A$44:$C$103,3,0),SCENARIOS!$J$26)</f>
        <v>0.03</v>
      </c>
      <c r="AB675" s="15">
        <f t="shared" si="185"/>
        <v>2959.56688412385</v>
      </c>
      <c r="AC675" s="20">
        <f>IFERROR(VLOOKUP($E675,INPUTS!$A$44:$G$103,4,0),SCENARIOS!$K$26)</f>
        <v>0.1</v>
      </c>
      <c r="AD675" s="15">
        <f t="shared" si="185"/>
        <v>11161.5942643228</v>
      </c>
      <c r="AE675" s="20">
        <f>IFERROR(VLOOKUP($E675,INPUTS!$A$44:$G$103,5,0),SCENARIOS!$L$26)</f>
        <v>0.2</v>
      </c>
      <c r="AF675" s="15">
        <f t="shared" si="185"/>
        <v>25256.6388392154</v>
      </c>
      <c r="AG675" s="20">
        <f>IFERROR(VLOOKUP($E675,INPUTS!$A$44:$G$103,6,0),SCENARIOS!$M$26)</f>
        <v>0.3</v>
      </c>
      <c r="AH675" s="15">
        <f t="shared" si="180"/>
        <v>42863.3529190509</v>
      </c>
      <c r="AI675" s="20">
        <f>IFERROR(VLOOKUP($E675,INPUTS!$A$44:$G$103,7,0),SCENARIOS!$N$26)</f>
        <v>0.4</v>
      </c>
      <c r="AJ675" s="15">
        <f t="shared" si="181"/>
        <v>64661.2660328581</v>
      </c>
      <c r="AL675" t="str">
        <f t="shared" si="183"/>
        <v>N</v>
      </c>
      <c r="AM675" s="21">
        <f t="shared" si="184"/>
        <v>161653.165082145</v>
      </c>
    </row>
    <row r="676" ht="15" customHeight="1" spans="1:39">
      <c r="A676" s="6" t="s">
        <v>2426</v>
      </c>
      <c r="B676" s="52" t="s">
        <v>618</v>
      </c>
      <c r="C676" s="52" t="s">
        <v>619</v>
      </c>
      <c r="D676" s="52" t="s">
        <v>929</v>
      </c>
      <c r="E676" s="10" t="s">
        <v>253</v>
      </c>
      <c r="F676" s="52" t="s">
        <v>930</v>
      </c>
      <c r="G676" s="52" t="s">
        <v>169</v>
      </c>
      <c r="H676" s="52" t="s">
        <v>203</v>
      </c>
      <c r="I676" s="52" t="s">
        <v>399</v>
      </c>
      <c r="J676" s="52" t="s">
        <v>165</v>
      </c>
      <c r="K676" s="52" t="s">
        <v>931</v>
      </c>
      <c r="L676" s="53" t="s">
        <v>291</v>
      </c>
      <c r="M676" s="13">
        <v>949</v>
      </c>
      <c r="N676" s="14">
        <f t="shared" si="182"/>
        <v>2.6</v>
      </c>
      <c r="O676" s="15">
        <v>8920</v>
      </c>
      <c r="P676" s="15">
        <f t="shared" si="174"/>
        <v>8465080</v>
      </c>
      <c r="Q676" s="16">
        <f>IFERROR(VLOOKUP(G676,SCENARIOS!$A$13:$E$18,5,0),0.025)</f>
        <v>0.025</v>
      </c>
      <c r="R676" s="52">
        <f>IFERROR(VLOOKUP(L676,INPUTS!$A$107:$B$120,2,0),0.0082)</f>
        <v>0.0079</v>
      </c>
      <c r="S676" s="52">
        <f t="shared" si="175"/>
        <v>70.468</v>
      </c>
      <c r="T676" s="15">
        <f t="shared" si="176"/>
        <v>66874.132</v>
      </c>
      <c r="U676" s="15">
        <f>T676/INPUTS!$B$7*1000</f>
        <v>83592665</v>
      </c>
      <c r="V676" s="15">
        <f>T676*INPUTS!$B$6</f>
        <v>211322.25712</v>
      </c>
      <c r="W676" s="54" t="s">
        <v>396</v>
      </c>
      <c r="X676" s="54" t="s">
        <v>396</v>
      </c>
      <c r="Y676" s="67">
        <f>IFERROR(VLOOKUP(E676,INPUTS!$A$44:$B$103,2,0),0)</f>
        <v>0.005</v>
      </c>
      <c r="Z676" s="15">
        <f t="shared" si="178"/>
        <v>334.37066</v>
      </c>
      <c r="AA676" s="20">
        <f>IFERROR(VLOOKUP(E676,INPUTS!$A$44:$C$103,3,0),SCENARIOS!$J$26)</f>
        <v>0.03</v>
      </c>
      <c r="AB676" s="15">
        <f t="shared" ref="AB676:AF691" si="186">$T676*AA676*(1+$Q676)^AB$2</f>
        <v>2269.85826524195</v>
      </c>
      <c r="AC676" s="20">
        <f>IFERROR(VLOOKUP($E676,INPUTS!$A$44:$G$103,4,0),SCENARIOS!$K$26)</f>
        <v>0.1</v>
      </c>
      <c r="AD676" s="15">
        <f t="shared" si="186"/>
        <v>8560.4542779747</v>
      </c>
      <c r="AE676" s="20">
        <f>IFERROR(VLOOKUP($E676,INPUTS!$A$44:$G$103,5,0),SCENARIOS!$L$26)</f>
        <v>0.2</v>
      </c>
      <c r="AF676" s="15">
        <f t="shared" si="186"/>
        <v>19370.7365523505</v>
      </c>
      <c r="AG676" s="20">
        <f>IFERROR(VLOOKUP($E676,INPUTS!$A$44:$G$103,6,0),SCENARIOS!$M$26)</f>
        <v>0.3</v>
      </c>
      <c r="AH676" s="15">
        <f t="shared" si="180"/>
        <v>32874.315637605</v>
      </c>
      <c r="AI676" s="20">
        <f>IFERROR(VLOOKUP($E676,INPUTS!$A$44:$G$103,7,0),SCENARIOS!$N$26)</f>
        <v>0.4</v>
      </c>
      <c r="AJ676" s="15">
        <f t="shared" si="181"/>
        <v>49592.3609407267</v>
      </c>
      <c r="AL676" t="str">
        <f t="shared" si="183"/>
        <v>Y</v>
      </c>
      <c r="AM676" s="21">
        <f t="shared" si="184"/>
        <v>123980.902351817</v>
      </c>
    </row>
    <row r="677" ht="15" customHeight="1" spans="1:39">
      <c r="A677" s="24" t="s">
        <v>2427</v>
      </c>
      <c r="B677" s="52" t="s">
        <v>618</v>
      </c>
      <c r="C677" s="52" t="s">
        <v>619</v>
      </c>
      <c r="D677" s="52" t="s">
        <v>929</v>
      </c>
      <c r="E677" s="10" t="s">
        <v>248</v>
      </c>
      <c r="F677" s="52" t="s">
        <v>930</v>
      </c>
      <c r="G677" s="52" t="s">
        <v>169</v>
      </c>
      <c r="H677" s="52" t="s">
        <v>234</v>
      </c>
      <c r="I677" s="52" t="s">
        <v>424</v>
      </c>
      <c r="J677" s="52" t="s">
        <v>173</v>
      </c>
      <c r="K677" s="52" t="s">
        <v>931</v>
      </c>
      <c r="L677" s="53" t="s">
        <v>291</v>
      </c>
      <c r="M677" s="13">
        <v>949</v>
      </c>
      <c r="N677" s="14">
        <f t="shared" si="182"/>
        <v>2.6</v>
      </c>
      <c r="O677" s="15">
        <v>8740</v>
      </c>
      <c r="P677" s="15">
        <f t="shared" si="174"/>
        <v>8294260</v>
      </c>
      <c r="Q677" s="16">
        <f>IFERROR(VLOOKUP(G677,SCENARIOS!$A$13:$E$18,5,0),0.025)</f>
        <v>0.025</v>
      </c>
      <c r="R677" s="52">
        <f>IFERROR(VLOOKUP(L677,INPUTS!$A$107:$B$120,2,0),0.0082)</f>
        <v>0.0079</v>
      </c>
      <c r="S677" s="52">
        <f t="shared" si="175"/>
        <v>69.046</v>
      </c>
      <c r="T677" s="15">
        <f t="shared" si="176"/>
        <v>65524.654</v>
      </c>
      <c r="U677" s="15">
        <f>T677/INPUTS!$B$7*1000</f>
        <v>81905817.5</v>
      </c>
      <c r="V677" s="15">
        <f>T677*INPUTS!$B$6</f>
        <v>207057.90664</v>
      </c>
      <c r="W677" s="54" t="s">
        <v>396</v>
      </c>
      <c r="X677" s="54" t="s">
        <v>396</v>
      </c>
      <c r="Y677" s="67">
        <f>IFERROR(VLOOKUP(E677,INPUTS!$A$44:$B$103,2,0),0)</f>
        <v>0.005</v>
      </c>
      <c r="Z677" s="15">
        <f t="shared" si="178"/>
        <v>327.62327</v>
      </c>
      <c r="AA677" s="20">
        <f>IFERROR(VLOOKUP(E677,INPUTS!$A$44:$C$103,3,0),SCENARIOS!$J$26)</f>
        <v>0.03</v>
      </c>
      <c r="AB677" s="15">
        <f t="shared" si="186"/>
        <v>2224.0539504725</v>
      </c>
      <c r="AC677" s="20">
        <f>IFERROR(VLOOKUP($E677,INPUTS!$A$44:$G$103,4,0),SCENARIOS!$K$26)</f>
        <v>0.1</v>
      </c>
      <c r="AD677" s="15">
        <f t="shared" si="186"/>
        <v>8387.7096849214</v>
      </c>
      <c r="AE677" s="20">
        <f>IFERROR(VLOOKUP($E677,INPUTS!$A$44:$G$103,5,0),SCENARIOS!$L$26)</f>
        <v>0.2</v>
      </c>
      <c r="AF677" s="15">
        <f t="shared" si="186"/>
        <v>18979.8472497246</v>
      </c>
      <c r="AG677" s="20">
        <f>IFERROR(VLOOKUP($E677,INPUTS!$A$44:$G$103,6,0),SCENARIOS!$M$26)</f>
        <v>0.3</v>
      </c>
      <c r="AH677" s="15">
        <f t="shared" si="180"/>
        <v>32210.932586622</v>
      </c>
      <c r="AI677" s="20">
        <f>IFERROR(VLOOKUP($E677,INPUTS!$A$44:$G$103,7,0),SCENARIOS!$N$26)</f>
        <v>0.4</v>
      </c>
      <c r="AJ677" s="15">
        <f t="shared" si="181"/>
        <v>48591.6182311604</v>
      </c>
      <c r="AL677" t="str">
        <f t="shared" si="183"/>
        <v>Y</v>
      </c>
      <c r="AM677" s="21">
        <f t="shared" si="184"/>
        <v>121479.045577901</v>
      </c>
    </row>
    <row r="678" ht="15" customHeight="1" spans="1:39">
      <c r="A678" s="6" t="s">
        <v>2428</v>
      </c>
      <c r="B678" s="52" t="s">
        <v>618</v>
      </c>
      <c r="C678" s="52" t="s">
        <v>619</v>
      </c>
      <c r="D678" s="52" t="s">
        <v>929</v>
      </c>
      <c r="E678" s="10" t="s">
        <v>248</v>
      </c>
      <c r="F678" s="52" t="s">
        <v>930</v>
      </c>
      <c r="G678" s="52" t="s">
        <v>169</v>
      </c>
      <c r="H678" s="52" t="s">
        <v>264</v>
      </c>
      <c r="I678" s="52" t="s">
        <v>436</v>
      </c>
      <c r="J678" s="52" t="s">
        <v>173</v>
      </c>
      <c r="K678" s="52" t="s">
        <v>931</v>
      </c>
      <c r="L678" s="53" t="s">
        <v>291</v>
      </c>
      <c r="M678" s="13">
        <v>949</v>
      </c>
      <c r="N678" s="14">
        <f t="shared" si="182"/>
        <v>2.6</v>
      </c>
      <c r="O678" s="15">
        <v>12080</v>
      </c>
      <c r="P678" s="15">
        <f t="shared" si="174"/>
        <v>11463920</v>
      </c>
      <c r="Q678" s="16">
        <f>IFERROR(VLOOKUP(G678,SCENARIOS!$A$13:$E$18,5,0),0.025)</f>
        <v>0.025</v>
      </c>
      <c r="R678" s="52">
        <f>IFERROR(VLOOKUP(L678,INPUTS!$A$107:$B$120,2,0),0.0082)</f>
        <v>0.0079</v>
      </c>
      <c r="S678" s="52">
        <f t="shared" si="175"/>
        <v>95.432</v>
      </c>
      <c r="T678" s="15">
        <f t="shared" si="176"/>
        <v>90564.968</v>
      </c>
      <c r="U678" s="15">
        <f>T678/INPUTS!$B$7*1000</f>
        <v>113206210</v>
      </c>
      <c r="V678" s="15">
        <f>T678*INPUTS!$B$6</f>
        <v>286185.29888</v>
      </c>
      <c r="W678" s="54" t="s">
        <v>396</v>
      </c>
      <c r="X678" s="54" t="s">
        <v>396</v>
      </c>
      <c r="Y678" s="67">
        <f>IFERROR(VLOOKUP(E678,INPUTS!$A$44:$B$103,2,0),0)</f>
        <v>0.005</v>
      </c>
      <c r="Z678" s="15">
        <f t="shared" si="178"/>
        <v>452.82484</v>
      </c>
      <c r="AA678" s="20">
        <f>IFERROR(VLOOKUP(E678,INPUTS!$A$44:$C$103,3,0),SCENARIOS!$J$26)</f>
        <v>0.03</v>
      </c>
      <c r="AB678" s="15">
        <f t="shared" si="186"/>
        <v>3073.9784578613</v>
      </c>
      <c r="AC678" s="20">
        <f>IFERROR(VLOOKUP($E678,INPUTS!$A$44:$G$103,4,0),SCENARIOS!$K$26)</f>
        <v>0.1</v>
      </c>
      <c r="AD678" s="15">
        <f t="shared" si="186"/>
        <v>11593.0815782438</v>
      </c>
      <c r="AE678" s="20">
        <f>IFERROR(VLOOKUP($E678,INPUTS!$A$44:$G$103,5,0),SCENARIOS!$L$26)</f>
        <v>0.2</v>
      </c>
      <c r="AF678" s="15">
        <f t="shared" si="186"/>
        <v>26233.015420672</v>
      </c>
      <c r="AG678" s="20">
        <f>IFERROR(VLOOKUP($E678,INPUTS!$A$44:$G$103,6,0),SCENARIOS!$M$26)</f>
        <v>0.3</v>
      </c>
      <c r="AH678" s="15">
        <f t="shared" si="180"/>
        <v>44520.3736437521</v>
      </c>
      <c r="AI678" s="20">
        <f>IFERROR(VLOOKUP($E678,INPUTS!$A$44:$G$103,7,0),SCENARIOS!$N$26)</f>
        <v>0.4</v>
      </c>
      <c r="AJ678" s="15">
        <f t="shared" si="181"/>
        <v>67160.9551753339</v>
      </c>
      <c r="AL678" t="str">
        <f t="shared" si="183"/>
        <v>Y</v>
      </c>
      <c r="AM678" s="21">
        <f t="shared" si="184"/>
        <v>167902.387938335</v>
      </c>
    </row>
    <row r="679" ht="15" customHeight="1" spans="1:39">
      <c r="A679" s="24" t="s">
        <v>2429</v>
      </c>
      <c r="B679" s="52" t="s">
        <v>17</v>
      </c>
      <c r="C679" s="52" t="s">
        <v>669</v>
      </c>
      <c r="D679" s="52" t="s">
        <v>929</v>
      </c>
      <c r="E679" s="10" t="s">
        <v>670</v>
      </c>
      <c r="F679" s="52" t="s">
        <v>930</v>
      </c>
      <c r="G679" s="52" t="s">
        <v>169</v>
      </c>
      <c r="H679" s="52" t="s">
        <v>234</v>
      </c>
      <c r="I679" s="52" t="s">
        <v>424</v>
      </c>
      <c r="J679" s="52" t="s">
        <v>173</v>
      </c>
      <c r="K679" s="52" t="s">
        <v>931</v>
      </c>
      <c r="L679" s="53" t="s">
        <v>1687</v>
      </c>
      <c r="M679" s="13">
        <v>2001</v>
      </c>
      <c r="N679" s="14">
        <f t="shared" si="182"/>
        <v>5.48219178082192</v>
      </c>
      <c r="O679" s="15">
        <v>6190</v>
      </c>
      <c r="P679" s="15">
        <f t="shared" si="174"/>
        <v>12386190</v>
      </c>
      <c r="Q679" s="16">
        <f>IFERROR(VLOOKUP(G679,SCENARIOS!$A$13:$E$18,5,0),0.025)</f>
        <v>0.025</v>
      </c>
      <c r="R679" s="52">
        <f>IFERROR(VLOOKUP(L679,INPUTS!$A$107:$B$120,2,0),0.0082)</f>
        <v>0.0082</v>
      </c>
      <c r="S679" s="52">
        <f t="shared" si="175"/>
        <v>50.758</v>
      </c>
      <c r="T679" s="15">
        <f t="shared" si="176"/>
        <v>101566.758</v>
      </c>
      <c r="U679" s="15">
        <f>T679/INPUTS!$B$7*1000</f>
        <v>126958447.5</v>
      </c>
      <c r="V679" s="15">
        <f>T679*INPUTS!$B$6</f>
        <v>320950.95528</v>
      </c>
      <c r="W679" s="54" t="s">
        <v>396</v>
      </c>
      <c r="X679" s="54" t="s">
        <v>396</v>
      </c>
      <c r="Y679" s="67">
        <f>IFERROR(VLOOKUP(E679,INPUTS!$A$44:$B$103,2,0),0)</f>
        <v>0</v>
      </c>
      <c r="Z679" s="15">
        <f t="shared" si="178"/>
        <v>0</v>
      </c>
      <c r="AA679" s="20">
        <f>IFERROR(VLOOKUP(E679,INPUTS!$A$44:$C$103,3,0),SCENARIOS!$J$26)</f>
        <v>0.025</v>
      </c>
      <c r="AB679" s="15">
        <f t="shared" si="186"/>
        <v>2872.83660394686</v>
      </c>
      <c r="AC679" s="20">
        <f>IFERROR(VLOOKUP($E679,INPUTS!$A$44:$G$103,4,0),SCENARIOS!$K$26)</f>
        <v>0.1</v>
      </c>
      <c r="AD679" s="15">
        <f t="shared" si="186"/>
        <v>13001.4037119932</v>
      </c>
      <c r="AE679" s="20">
        <f>IFERROR(VLOOKUP($E679,INPUTS!$A$44:$G$103,5,0),SCENARIOS!$L$26)</f>
        <v>0.2</v>
      </c>
      <c r="AF679" s="15">
        <f t="shared" si="186"/>
        <v>29419.7898777115</v>
      </c>
      <c r="AG679" s="20">
        <f>IFERROR(VLOOKUP($E679,INPUTS!$A$44:$G$103,6,0),SCENARIOS!$M$26)</f>
        <v>0.3</v>
      </c>
      <c r="AH679" s="15">
        <f t="shared" si="180"/>
        <v>49928.6878337388</v>
      </c>
      <c r="AI679" s="20">
        <f>IFERROR(VLOOKUP($E679,INPUTS!$A$44:$G$103,7,0),SCENARIOS!$N$26)</f>
        <v>0.5</v>
      </c>
      <c r="AJ679" s="15">
        <f t="shared" si="181"/>
        <v>94149.5457899072</v>
      </c>
      <c r="AL679" t="str">
        <f t="shared" si="183"/>
        <v>Y</v>
      </c>
      <c r="AM679" s="21">
        <f t="shared" si="184"/>
        <v>188299.091579814</v>
      </c>
    </row>
    <row r="680" ht="15" customHeight="1" spans="1:39">
      <c r="A680" s="6" t="s">
        <v>2430</v>
      </c>
      <c r="B680" s="52" t="s">
        <v>17</v>
      </c>
      <c r="C680" s="52" t="s">
        <v>669</v>
      </c>
      <c r="D680" s="52" t="s">
        <v>929</v>
      </c>
      <c r="E680" s="10" t="s">
        <v>670</v>
      </c>
      <c r="F680" s="52" t="s">
        <v>930</v>
      </c>
      <c r="G680" s="52" t="s">
        <v>169</v>
      </c>
      <c r="H680" s="52" t="s">
        <v>505</v>
      </c>
      <c r="I680" s="52" t="s">
        <v>504</v>
      </c>
      <c r="J680" s="52" t="s">
        <v>173</v>
      </c>
      <c r="K680" s="52" t="s">
        <v>931</v>
      </c>
      <c r="L680" s="53" t="s">
        <v>1687</v>
      </c>
      <c r="M680" s="13">
        <v>1333</v>
      </c>
      <c r="N680" s="14">
        <f t="shared" si="182"/>
        <v>3.65205479452055</v>
      </c>
      <c r="O680" s="15">
        <v>7210</v>
      </c>
      <c r="P680" s="15">
        <f t="shared" si="174"/>
        <v>9610930</v>
      </c>
      <c r="Q680" s="16">
        <f>IFERROR(VLOOKUP(G680,SCENARIOS!$A$13:$E$18,5,0),0.025)</f>
        <v>0.025</v>
      </c>
      <c r="R680" s="52">
        <f>IFERROR(VLOOKUP(L680,INPUTS!$A$107:$B$120,2,0),0.0082)</f>
        <v>0.0082</v>
      </c>
      <c r="S680" s="52">
        <f t="shared" si="175"/>
        <v>59.122</v>
      </c>
      <c r="T680" s="15">
        <f t="shared" si="176"/>
        <v>78809.626</v>
      </c>
      <c r="U680" s="15">
        <f>T680/INPUTS!$B$7*1000</f>
        <v>98512032.5</v>
      </c>
      <c r="V680" s="15">
        <f>T680*INPUTS!$B$6</f>
        <v>249038.41816</v>
      </c>
      <c r="W680" s="54" t="s">
        <v>396</v>
      </c>
      <c r="X680" s="54" t="s">
        <v>396</v>
      </c>
      <c r="Y680" s="67">
        <f>IFERROR(VLOOKUP(E680,INPUTS!$A$44:$B$103,2,0),0)</f>
        <v>0</v>
      </c>
      <c r="Z680" s="15">
        <f t="shared" si="178"/>
        <v>0</v>
      </c>
      <c r="AA680" s="20">
        <f>IFERROR(VLOOKUP(E680,INPUTS!$A$44:$C$103,3,0),SCENARIOS!$J$26)</f>
        <v>0.025</v>
      </c>
      <c r="AB680" s="15">
        <f t="shared" si="186"/>
        <v>2229.14645278096</v>
      </c>
      <c r="AC680" s="20">
        <f>IFERROR(VLOOKUP($E680,INPUTS!$A$44:$G$103,4,0),SCENARIOS!$K$26)</f>
        <v>0.1</v>
      </c>
      <c r="AD680" s="15">
        <f t="shared" si="186"/>
        <v>10088.2984176495</v>
      </c>
      <c r="AE680" s="20">
        <f>IFERROR(VLOOKUP($E680,INPUTS!$A$44:$G$103,5,0),SCENARIOS!$L$26)</f>
        <v>0.2</v>
      </c>
      <c r="AF680" s="15">
        <f t="shared" si="186"/>
        <v>22827.9673676404</v>
      </c>
      <c r="AG680" s="20">
        <f>IFERROR(VLOOKUP($E680,INPUTS!$A$44:$G$103,6,0),SCENARIOS!$M$26)</f>
        <v>0.3</v>
      </c>
      <c r="AH680" s="15">
        <f t="shared" si="180"/>
        <v>38741.6246450212</v>
      </c>
      <c r="AI680" s="20">
        <f>IFERROR(VLOOKUP($E680,INPUTS!$A$44:$G$103,7,0),SCENARIOS!$N$26)</f>
        <v>0.5</v>
      </c>
      <c r="AJ680" s="15">
        <f t="shared" si="181"/>
        <v>73054.3205068381</v>
      </c>
      <c r="AL680" t="str">
        <f t="shared" si="183"/>
        <v>N</v>
      </c>
      <c r="AM680" s="21">
        <f t="shared" si="184"/>
        <v>146108.641013676</v>
      </c>
    </row>
    <row r="681" ht="15" customHeight="1" spans="1:39">
      <c r="A681" s="24" t="s">
        <v>2431</v>
      </c>
      <c r="B681" s="52" t="s">
        <v>17</v>
      </c>
      <c r="C681" s="52" t="s">
        <v>669</v>
      </c>
      <c r="D681" s="52" t="s">
        <v>929</v>
      </c>
      <c r="E681" s="10" t="s">
        <v>670</v>
      </c>
      <c r="F681" s="52" t="s">
        <v>930</v>
      </c>
      <c r="G681" s="52" t="s">
        <v>169</v>
      </c>
      <c r="H681" s="52" t="s">
        <v>264</v>
      </c>
      <c r="I681" s="52" t="s">
        <v>436</v>
      </c>
      <c r="J681" s="52" t="s">
        <v>173</v>
      </c>
      <c r="K681" s="52" t="s">
        <v>931</v>
      </c>
      <c r="L681" s="53" t="s">
        <v>1687</v>
      </c>
      <c r="M681" s="13">
        <v>949</v>
      </c>
      <c r="N681" s="14">
        <f t="shared" si="182"/>
        <v>2.6</v>
      </c>
      <c r="O681" s="15">
        <v>8160</v>
      </c>
      <c r="P681" s="15">
        <f t="shared" si="174"/>
        <v>7743840</v>
      </c>
      <c r="Q681" s="16">
        <f>IFERROR(VLOOKUP(G681,SCENARIOS!$A$13:$E$18,5,0),0.025)</f>
        <v>0.025</v>
      </c>
      <c r="R681" s="52">
        <f>IFERROR(VLOOKUP(L681,INPUTS!$A$107:$B$120,2,0),0.0082)</f>
        <v>0.0082</v>
      </c>
      <c r="S681" s="52">
        <f t="shared" si="175"/>
        <v>66.912</v>
      </c>
      <c r="T681" s="15">
        <f t="shared" si="176"/>
        <v>63499.488</v>
      </c>
      <c r="U681" s="15">
        <f>T681/INPUTS!$B$7*1000</f>
        <v>79374360</v>
      </c>
      <c r="V681" s="15">
        <f>T681*INPUTS!$B$6</f>
        <v>200658.38208</v>
      </c>
      <c r="W681" s="54" t="s">
        <v>396</v>
      </c>
      <c r="X681" s="54" t="s">
        <v>396</v>
      </c>
      <c r="Y681" s="67">
        <f>IFERROR(VLOOKUP(E681,INPUTS!$A$44:$B$103,2,0),0)</f>
        <v>0</v>
      </c>
      <c r="Z681" s="15">
        <f t="shared" si="178"/>
        <v>0</v>
      </c>
      <c r="AA681" s="20">
        <f>IFERROR(VLOOKUP(E681,INPUTS!$A$44:$C$103,3,0),SCENARIOS!$J$26)</f>
        <v>0.025</v>
      </c>
      <c r="AB681" s="15">
        <f t="shared" si="186"/>
        <v>1796.09605593874</v>
      </c>
      <c r="AC681" s="20">
        <f>IFERROR(VLOOKUP($E681,INPUTS!$A$44:$G$103,4,0),SCENARIOS!$K$26)</f>
        <v>0.1</v>
      </c>
      <c r="AD681" s="15">
        <f t="shared" si="186"/>
        <v>8128.47131531821</v>
      </c>
      <c r="AE681" s="20">
        <f>IFERROR(VLOOKUP($E681,INPUTS!$A$44:$G$103,5,0),SCENARIOS!$L$26)</f>
        <v>0.2</v>
      </c>
      <c r="AF681" s="15">
        <f t="shared" si="186"/>
        <v>18393.2384087938</v>
      </c>
      <c r="AG681" s="20">
        <f>IFERROR(VLOOKUP($E681,INPUTS!$A$44:$G$103,6,0),SCENARIOS!$M$26)</f>
        <v>0.3</v>
      </c>
      <c r="AH681" s="15">
        <f t="shared" si="180"/>
        <v>31215.3914960468</v>
      </c>
      <c r="AI681" s="20">
        <f>IFERROR(VLOOKUP($E681,INPUTS!$A$44:$G$103,7,0),SCENARIOS!$N$26)</f>
        <v>0.5</v>
      </c>
      <c r="AJ681" s="15">
        <f t="shared" si="181"/>
        <v>58862.2505120392</v>
      </c>
      <c r="AL681" t="str">
        <f t="shared" si="183"/>
        <v>N</v>
      </c>
      <c r="AM681" s="21">
        <f t="shared" si="184"/>
        <v>117724.501024078</v>
      </c>
    </row>
    <row r="682" ht="15" customHeight="1" spans="1:39">
      <c r="A682" s="6" t="s">
        <v>2432</v>
      </c>
      <c r="B682" s="52" t="s">
        <v>17</v>
      </c>
      <c r="C682" s="52" t="s">
        <v>669</v>
      </c>
      <c r="D682" s="52" t="s">
        <v>929</v>
      </c>
      <c r="E682" s="10" t="s">
        <v>670</v>
      </c>
      <c r="F682" s="52" t="s">
        <v>930</v>
      </c>
      <c r="G682" s="52" t="s">
        <v>169</v>
      </c>
      <c r="H682" s="52" t="s">
        <v>1691</v>
      </c>
      <c r="I682" s="52" t="s">
        <v>1692</v>
      </c>
      <c r="J682" s="52" t="s">
        <v>173</v>
      </c>
      <c r="K682" s="52" t="s">
        <v>931</v>
      </c>
      <c r="L682" s="53" t="s">
        <v>1687</v>
      </c>
      <c r="M682" s="13">
        <v>1333</v>
      </c>
      <c r="N682" s="14">
        <f t="shared" si="182"/>
        <v>3.65205479452055</v>
      </c>
      <c r="O682" s="15">
        <v>4400</v>
      </c>
      <c r="P682" s="15">
        <f t="shared" si="174"/>
        <v>5865200</v>
      </c>
      <c r="Q682" s="16">
        <f>IFERROR(VLOOKUP(G682,SCENARIOS!$A$13:$E$18,5,0),0.025)</f>
        <v>0.025</v>
      </c>
      <c r="R682" s="52">
        <f>IFERROR(VLOOKUP(L682,INPUTS!$A$107:$B$120,2,0),0.0082)</f>
        <v>0.0082</v>
      </c>
      <c r="S682" s="52">
        <f t="shared" si="175"/>
        <v>36.08</v>
      </c>
      <c r="T682" s="15">
        <f t="shared" si="176"/>
        <v>48094.64</v>
      </c>
      <c r="U682" s="15">
        <f>T682/INPUTS!$B$7*1000</f>
        <v>60118300</v>
      </c>
      <c r="V682" s="15">
        <f>T682*INPUTS!$B$6</f>
        <v>151979.0624</v>
      </c>
      <c r="W682" s="54" t="s">
        <v>396</v>
      </c>
      <c r="X682" s="54" t="s">
        <v>396</v>
      </c>
      <c r="Y682" s="67">
        <f>IFERROR(VLOOKUP(E682,INPUTS!$A$44:$B$103,2,0),0)</f>
        <v>0</v>
      </c>
      <c r="Z682" s="15">
        <f t="shared" si="178"/>
        <v>0</v>
      </c>
      <c r="AA682" s="20">
        <f>IFERROR(VLOOKUP(E682,INPUTS!$A$44:$C$103,3,0),SCENARIOS!$J$26)</f>
        <v>0.025</v>
      </c>
      <c r="AB682" s="15">
        <f t="shared" si="186"/>
        <v>1360.36676730045</v>
      </c>
      <c r="AC682" s="20">
        <f>IFERROR(VLOOKUP($E682,INPUTS!$A$44:$G$103,4,0),SCENARIOS!$K$26)</f>
        <v>0.1</v>
      </c>
      <c r="AD682" s="15">
        <f t="shared" si="186"/>
        <v>6156.52053226879</v>
      </c>
      <c r="AE682" s="20">
        <f>IFERROR(VLOOKUP($E682,INPUTS!$A$44:$G$103,5,0),SCENARIOS!$L$26)</f>
        <v>0.2</v>
      </c>
      <c r="AF682" s="15">
        <f t="shared" si="186"/>
        <v>13931.0757860773</v>
      </c>
      <c r="AG682" s="20">
        <f>IFERROR(VLOOKUP($E682,INPUTS!$A$44:$G$103,6,0),SCENARIOS!$M$26)</f>
        <v>0.3</v>
      </c>
      <c r="AH682" s="15">
        <f t="shared" si="180"/>
        <v>23642.6003381544</v>
      </c>
      <c r="AI682" s="20">
        <f>IFERROR(VLOOKUP($E682,INPUTS!$A$44:$G$103,7,0),SCENARIOS!$N$26)</f>
        <v>0.5</v>
      </c>
      <c r="AJ682" s="15">
        <f t="shared" si="181"/>
        <v>44582.3869944643</v>
      </c>
      <c r="AL682" t="str">
        <f t="shared" si="183"/>
        <v>N</v>
      </c>
      <c r="AM682" s="21">
        <f t="shared" si="184"/>
        <v>89164.7739889286</v>
      </c>
    </row>
    <row r="683" ht="15" customHeight="1" spans="1:39">
      <c r="A683" s="24" t="s">
        <v>2433</v>
      </c>
      <c r="B683" s="52" t="s">
        <v>17</v>
      </c>
      <c r="C683" s="52" t="s">
        <v>669</v>
      </c>
      <c r="D683" s="52" t="s">
        <v>929</v>
      </c>
      <c r="E683" s="10" t="s">
        <v>670</v>
      </c>
      <c r="F683" s="52" t="s">
        <v>930</v>
      </c>
      <c r="G683" s="52" t="s">
        <v>169</v>
      </c>
      <c r="H683" s="52" t="s">
        <v>267</v>
      </c>
      <c r="I683" s="52" t="s">
        <v>436</v>
      </c>
      <c r="J683" s="52" t="s">
        <v>173</v>
      </c>
      <c r="K683" s="52" t="s">
        <v>931</v>
      </c>
      <c r="L683" s="53" t="s">
        <v>1687</v>
      </c>
      <c r="M683" s="13">
        <v>949</v>
      </c>
      <c r="N683" s="14">
        <f t="shared" si="182"/>
        <v>2.6</v>
      </c>
      <c r="O683" s="15">
        <v>8640</v>
      </c>
      <c r="P683" s="15">
        <f t="shared" si="174"/>
        <v>8199360</v>
      </c>
      <c r="Q683" s="16">
        <f>IFERROR(VLOOKUP(G683,SCENARIOS!$A$13:$E$18,5,0),0.025)</f>
        <v>0.025</v>
      </c>
      <c r="R683" s="52">
        <f>IFERROR(VLOOKUP(L683,INPUTS!$A$107:$B$120,2,0),0.0082)</f>
        <v>0.0082</v>
      </c>
      <c r="S683" s="52">
        <f t="shared" si="175"/>
        <v>70.848</v>
      </c>
      <c r="T683" s="15">
        <f t="shared" si="176"/>
        <v>67234.752</v>
      </c>
      <c r="U683" s="15">
        <f>T683/INPUTS!$B$7*1000</f>
        <v>84043440</v>
      </c>
      <c r="V683" s="15">
        <f>T683*INPUTS!$B$6</f>
        <v>212461.81632</v>
      </c>
      <c r="W683" s="54" t="s">
        <v>396</v>
      </c>
      <c r="X683" s="54" t="s">
        <v>396</v>
      </c>
      <c r="Y683" s="67">
        <f>IFERROR(VLOOKUP(E683,INPUTS!$A$44:$B$103,2,0),0)</f>
        <v>0</v>
      </c>
      <c r="Z683" s="15">
        <f t="shared" si="178"/>
        <v>0</v>
      </c>
      <c r="AA683" s="20">
        <f>IFERROR(VLOOKUP(E683,INPUTS!$A$44:$C$103,3,0),SCENARIOS!$J$26)</f>
        <v>0.025</v>
      </c>
      <c r="AB683" s="15">
        <f t="shared" si="186"/>
        <v>1901.74876511161</v>
      </c>
      <c r="AC683" s="20">
        <f>IFERROR(VLOOKUP($E683,INPUTS!$A$44:$G$103,4,0),SCENARIOS!$K$26)</f>
        <v>0.1</v>
      </c>
      <c r="AD683" s="15">
        <f t="shared" si="186"/>
        <v>8606.61668680751</v>
      </c>
      <c r="AE683" s="20">
        <f>IFERROR(VLOOKUP($E683,INPUTS!$A$44:$G$103,5,0),SCENARIOS!$L$26)</f>
        <v>0.2</v>
      </c>
      <c r="AF683" s="15">
        <f t="shared" si="186"/>
        <v>19475.193609311</v>
      </c>
      <c r="AG683" s="20">
        <f>IFERROR(VLOOKUP($E683,INPUTS!$A$44:$G$103,6,0),SCENARIOS!$M$26)</f>
        <v>0.3</v>
      </c>
      <c r="AH683" s="15">
        <f t="shared" si="180"/>
        <v>33051.5909958143</v>
      </c>
      <c r="AI683" s="20">
        <f>IFERROR(VLOOKUP($E683,INPUTS!$A$44:$G$103,7,0),SCENARIOS!$N$26)</f>
        <v>0.5</v>
      </c>
      <c r="AJ683" s="15">
        <f t="shared" si="181"/>
        <v>62324.7358362768</v>
      </c>
      <c r="AL683" t="str">
        <f t="shared" si="183"/>
        <v>N</v>
      </c>
      <c r="AM683" s="21">
        <f t="shared" si="184"/>
        <v>124649.471672554</v>
      </c>
    </row>
    <row r="684" ht="15" customHeight="1" spans="1:39">
      <c r="A684" s="6" t="s">
        <v>2434</v>
      </c>
      <c r="B684" s="52" t="s">
        <v>437</v>
      </c>
      <c r="C684" s="52" t="s">
        <v>438</v>
      </c>
      <c r="D684" s="52" t="s">
        <v>929</v>
      </c>
      <c r="E684" s="10" t="s">
        <v>440</v>
      </c>
      <c r="F684" s="52" t="s">
        <v>439</v>
      </c>
      <c r="G684" s="52" t="s">
        <v>177</v>
      </c>
      <c r="H684" s="52" t="s">
        <v>227</v>
      </c>
      <c r="I684" s="52" t="s">
        <v>938</v>
      </c>
      <c r="J684" s="52" t="s">
        <v>165</v>
      </c>
      <c r="K684" s="52" t="s">
        <v>931</v>
      </c>
      <c r="L684" s="53" t="s">
        <v>295</v>
      </c>
      <c r="M684" s="13">
        <v>1320</v>
      </c>
      <c r="N684" s="14">
        <f t="shared" si="182"/>
        <v>3.61643835616438</v>
      </c>
      <c r="O684" s="15">
        <v>5500</v>
      </c>
      <c r="P684" s="15">
        <f t="shared" ref="P684:P747" si="187">M684*O684</f>
        <v>7260000</v>
      </c>
      <c r="Q684" s="16">
        <f>IFERROR(VLOOKUP(G684,SCENARIOS!$A$13:$E$18,5,0),0.025)</f>
        <v>0.045</v>
      </c>
      <c r="R684" s="52">
        <f>IFERROR(VLOOKUP(L684,INPUTS!$A$107:$B$120,2,0),0.0082)</f>
        <v>0.0089</v>
      </c>
      <c r="S684" s="52">
        <f t="shared" ref="S684:S747" si="188">O684*R684</f>
        <v>48.95</v>
      </c>
      <c r="T684" s="15">
        <f t="shared" ref="T684:T747" si="189">M684*S684</f>
        <v>64614</v>
      </c>
      <c r="U684" s="15">
        <f>T684/INPUTS!$B$7*1000</f>
        <v>80767500</v>
      </c>
      <c r="V684" s="15">
        <f>T684*INPUTS!$B$6</f>
        <v>204180.24</v>
      </c>
      <c r="W684" s="54" t="s">
        <v>396</v>
      </c>
      <c r="X684" s="54" t="s">
        <v>396</v>
      </c>
      <c r="Y684" s="67">
        <f>IFERROR(VLOOKUP(E684,INPUTS!$A$44:$B$103,2,0),0)</f>
        <v>0</v>
      </c>
      <c r="Z684" s="15">
        <f t="shared" si="178"/>
        <v>0</v>
      </c>
      <c r="AA684" s="20">
        <f>IFERROR(VLOOKUP(E684,INPUTS!$A$44:$C$103,3,0),SCENARIOS!$J$26)</f>
        <v>0.025</v>
      </c>
      <c r="AB684" s="15">
        <f t="shared" si="186"/>
        <v>2013.01999298797</v>
      </c>
      <c r="AC684" s="20">
        <f>IFERROR(VLOOKUP($E684,INPUTS!$A$44:$G$103,4,0),SCENARIOS!$K$26)</f>
        <v>0.1</v>
      </c>
      <c r="AD684" s="15">
        <f t="shared" si="186"/>
        <v>10034.3566215849</v>
      </c>
      <c r="AE684" s="20">
        <f>IFERROR(VLOOKUP($E684,INPUTS!$A$44:$G$103,5,0),SCENARIOS!$L$26)</f>
        <v>0.2</v>
      </c>
      <c r="AF684" s="15">
        <f t="shared" si="186"/>
        <v>25009.2679555783</v>
      </c>
      <c r="AG684" s="20">
        <f>IFERROR(VLOOKUP($E684,INPUTS!$A$44:$G$103,6,0),SCENARIOS!$M$26)</f>
        <v>0.3</v>
      </c>
      <c r="AH684" s="15">
        <f t="shared" si="180"/>
        <v>46749.1470002532</v>
      </c>
      <c r="AI684" s="20">
        <f>IFERROR(VLOOKUP($E684,INPUTS!$A$44:$G$103,7,0),SCENARIOS!$N$26)</f>
        <v>0.5</v>
      </c>
      <c r="AJ684" s="15">
        <f t="shared" si="181"/>
        <v>97096.5709873438</v>
      </c>
      <c r="AL684" t="str">
        <f t="shared" si="183"/>
        <v>N</v>
      </c>
      <c r="AM684" s="21">
        <f t="shared" si="184"/>
        <v>194193.141974688</v>
      </c>
    </row>
    <row r="685" ht="15" customHeight="1" spans="1:39">
      <c r="A685" s="24" t="s">
        <v>2435</v>
      </c>
      <c r="B685" s="52" t="s">
        <v>437</v>
      </c>
      <c r="C685" s="52" t="s">
        <v>438</v>
      </c>
      <c r="D685" s="52" t="s">
        <v>929</v>
      </c>
      <c r="E685" s="10" t="s">
        <v>440</v>
      </c>
      <c r="F685" s="52" t="s">
        <v>439</v>
      </c>
      <c r="G685" s="52" t="s">
        <v>177</v>
      </c>
      <c r="H685" s="52" t="s">
        <v>228</v>
      </c>
      <c r="I685" s="52" t="s">
        <v>938</v>
      </c>
      <c r="J685" s="52" t="s">
        <v>165</v>
      </c>
      <c r="K685" s="52" t="s">
        <v>931</v>
      </c>
      <c r="L685" s="53" t="s">
        <v>1696</v>
      </c>
      <c r="M685" s="13">
        <v>1320</v>
      </c>
      <c r="N685" s="14">
        <f t="shared" si="182"/>
        <v>3.61643835616438</v>
      </c>
      <c r="O685" s="15">
        <v>5740</v>
      </c>
      <c r="P685" s="15">
        <f t="shared" si="187"/>
        <v>7576800</v>
      </c>
      <c r="Q685" s="16">
        <f>IFERROR(VLOOKUP(G685,SCENARIOS!$A$13:$E$18,5,0),0.025)</f>
        <v>0.045</v>
      </c>
      <c r="R685" s="52">
        <f>IFERROR(VLOOKUP(L685,INPUTS!$A$107:$B$120,2,0),0.0082)</f>
        <v>0.0082</v>
      </c>
      <c r="S685" s="52">
        <f t="shared" si="188"/>
        <v>47.068</v>
      </c>
      <c r="T685" s="15">
        <f t="shared" si="189"/>
        <v>62129.76</v>
      </c>
      <c r="U685" s="15">
        <f>T685/INPUTS!$B$7*1000</f>
        <v>77662200</v>
      </c>
      <c r="V685" s="15">
        <f>T685*INPUTS!$B$6</f>
        <v>196330.0416</v>
      </c>
      <c r="W685" s="54" t="s">
        <v>396</v>
      </c>
      <c r="X685" s="54" t="s">
        <v>396</v>
      </c>
      <c r="Y685" s="67">
        <f>IFERROR(VLOOKUP(E685,INPUTS!$A$44:$B$103,2,0),0)</f>
        <v>0</v>
      </c>
      <c r="Z685" s="15">
        <f t="shared" si="178"/>
        <v>0</v>
      </c>
      <c r="AA685" s="20">
        <f>IFERROR(VLOOKUP(E685,INPUTS!$A$44:$C$103,3,0),SCENARIOS!$J$26)</f>
        <v>0.025</v>
      </c>
      <c r="AB685" s="15">
        <f t="shared" si="186"/>
        <v>1935.62461756809</v>
      </c>
      <c r="AC685" s="20">
        <f>IFERROR(VLOOKUP($E685,INPUTS!$A$44:$G$103,4,0),SCENARIOS!$K$26)</f>
        <v>0.1</v>
      </c>
      <c r="AD685" s="15">
        <f t="shared" si="186"/>
        <v>9648.56174596036</v>
      </c>
      <c r="AE685" s="20">
        <f>IFERROR(VLOOKUP($E685,INPUTS!$A$44:$G$103,5,0),SCENARIOS!$L$26)</f>
        <v>0.2</v>
      </c>
      <c r="AF685" s="15">
        <f t="shared" si="186"/>
        <v>24047.7267442934</v>
      </c>
      <c r="AG685" s="20">
        <f>IFERROR(VLOOKUP($E685,INPUTS!$A$44:$G$103,6,0),SCENARIOS!$M$26)</f>
        <v>0.3</v>
      </c>
      <c r="AH685" s="15">
        <f t="shared" si="180"/>
        <v>44951.7640655346</v>
      </c>
      <c r="AI685" s="20">
        <f>IFERROR(VLOOKUP($E685,INPUTS!$A$44:$G$103,7,0),SCENARIOS!$N$26)</f>
        <v>0.5</v>
      </c>
      <c r="AJ685" s="15">
        <f t="shared" si="181"/>
        <v>93363.4607401899</v>
      </c>
      <c r="AL685" t="str">
        <f t="shared" si="183"/>
        <v>N</v>
      </c>
      <c r="AM685" s="21">
        <f t="shared" si="184"/>
        <v>186726.92148038</v>
      </c>
    </row>
    <row r="686" ht="15" customHeight="1" spans="1:39">
      <c r="A686" s="6" t="s">
        <v>2436</v>
      </c>
      <c r="B686" s="52" t="s">
        <v>437</v>
      </c>
      <c r="C686" s="52" t="s">
        <v>438</v>
      </c>
      <c r="D686" s="52" t="s">
        <v>929</v>
      </c>
      <c r="E686" s="10" t="s">
        <v>440</v>
      </c>
      <c r="F686" s="52" t="s">
        <v>439</v>
      </c>
      <c r="G686" s="52" t="s">
        <v>177</v>
      </c>
      <c r="H686" s="52" t="s">
        <v>231</v>
      </c>
      <c r="I686" s="52" t="s">
        <v>938</v>
      </c>
      <c r="J686" s="52" t="s">
        <v>165</v>
      </c>
      <c r="K686" s="52" t="s">
        <v>931</v>
      </c>
      <c r="L686" s="53" t="s">
        <v>1696</v>
      </c>
      <c r="M686" s="13">
        <v>660</v>
      </c>
      <c r="N686" s="14">
        <f t="shared" si="182"/>
        <v>1.80821917808219</v>
      </c>
      <c r="O686" s="15">
        <v>5730</v>
      </c>
      <c r="P686" s="15">
        <f t="shared" si="187"/>
        <v>3781800</v>
      </c>
      <c r="Q686" s="16">
        <f>IFERROR(VLOOKUP(G686,SCENARIOS!$A$13:$E$18,5,0),0.025)</f>
        <v>0.045</v>
      </c>
      <c r="R686" s="52">
        <f>IFERROR(VLOOKUP(L686,INPUTS!$A$107:$B$120,2,0),0.0082)</f>
        <v>0.0082</v>
      </c>
      <c r="S686" s="52">
        <f t="shared" si="188"/>
        <v>46.986</v>
      </c>
      <c r="T686" s="15">
        <f t="shared" si="189"/>
        <v>31010.76</v>
      </c>
      <c r="U686" s="15">
        <f>T686/INPUTS!$B$7*1000</f>
        <v>38763450</v>
      </c>
      <c r="V686" s="15">
        <f>T686*INPUTS!$B$6</f>
        <v>97994.0016</v>
      </c>
      <c r="W686" s="54" t="s">
        <v>396</v>
      </c>
      <c r="X686" s="54" t="s">
        <v>396</v>
      </c>
      <c r="Y686" s="67">
        <f>IFERROR(VLOOKUP(E686,INPUTS!$A$44:$B$103,2,0),0)</f>
        <v>0</v>
      </c>
      <c r="Z686" s="15">
        <f t="shared" si="178"/>
        <v>0</v>
      </c>
      <c r="AA686" s="20">
        <f>IFERROR(VLOOKUP(E686,INPUTS!$A$44:$C$103,3,0),SCENARIOS!$J$26)</f>
        <v>0.025</v>
      </c>
      <c r="AB686" s="15">
        <f t="shared" si="186"/>
        <v>966.1262246224</v>
      </c>
      <c r="AC686" s="20">
        <f>IFERROR(VLOOKUP($E686,INPUTS!$A$44:$G$103,4,0),SCENARIOS!$K$26)</f>
        <v>0.1</v>
      </c>
      <c r="AD686" s="15">
        <f t="shared" si="186"/>
        <v>4815.87620246976</v>
      </c>
      <c r="AE686" s="20">
        <f>IFERROR(VLOOKUP($E686,INPUTS!$A$44:$G$103,5,0),SCENARIOS!$L$26)</f>
        <v>0.2</v>
      </c>
      <c r="AF686" s="15">
        <f t="shared" si="186"/>
        <v>12002.9158749827</v>
      </c>
      <c r="AG686" s="20">
        <f>IFERROR(VLOOKUP($E686,INPUTS!$A$44:$G$103,6,0),SCENARIOS!$M$26)</f>
        <v>0.3</v>
      </c>
      <c r="AH686" s="15">
        <f t="shared" si="180"/>
        <v>22436.72544386</v>
      </c>
      <c r="AI686" s="20">
        <f>IFERROR(VLOOKUP($E686,INPUTS!$A$44:$G$103,7,0),SCENARIOS!$N$26)</f>
        <v>0.5</v>
      </c>
      <c r="AJ686" s="15">
        <f t="shared" si="181"/>
        <v>46600.4033137011</v>
      </c>
      <c r="AL686" t="str">
        <f t="shared" si="183"/>
        <v>N</v>
      </c>
      <c r="AM686" s="21">
        <f t="shared" si="184"/>
        <v>93200.8066274022</v>
      </c>
    </row>
    <row r="687" ht="15" customHeight="1" spans="1:39">
      <c r="A687" s="24" t="s">
        <v>2437</v>
      </c>
      <c r="B687" s="52" t="s">
        <v>437</v>
      </c>
      <c r="C687" s="52" t="s">
        <v>438</v>
      </c>
      <c r="D687" s="52" t="s">
        <v>929</v>
      </c>
      <c r="E687" s="10" t="s">
        <v>440</v>
      </c>
      <c r="F687" s="52" t="s">
        <v>439</v>
      </c>
      <c r="G687" s="52" t="s">
        <v>177</v>
      </c>
      <c r="H687" s="52" t="s">
        <v>203</v>
      </c>
      <c r="I687" s="52" t="s">
        <v>399</v>
      </c>
      <c r="J687" s="52" t="s">
        <v>165</v>
      </c>
      <c r="K687" s="52" t="s">
        <v>931</v>
      </c>
      <c r="L687" s="53" t="s">
        <v>1696</v>
      </c>
      <c r="M687" s="13">
        <v>2640</v>
      </c>
      <c r="N687" s="14">
        <f t="shared" si="182"/>
        <v>7.23287671232877</v>
      </c>
      <c r="O687" s="15">
        <v>5250</v>
      </c>
      <c r="P687" s="15">
        <f t="shared" si="187"/>
        <v>13860000</v>
      </c>
      <c r="Q687" s="16">
        <f>IFERROR(VLOOKUP(G687,SCENARIOS!$A$13:$E$18,5,0),0.025)</f>
        <v>0.045</v>
      </c>
      <c r="R687" s="52">
        <f>IFERROR(VLOOKUP(L687,INPUTS!$A$107:$B$120,2,0),0.0082)</f>
        <v>0.0082</v>
      </c>
      <c r="S687" s="52">
        <f t="shared" si="188"/>
        <v>43.05</v>
      </c>
      <c r="T687" s="15">
        <f t="shared" si="189"/>
        <v>113652</v>
      </c>
      <c r="U687" s="15">
        <f>T687/INPUTS!$B$7*1000</f>
        <v>142065000</v>
      </c>
      <c r="V687" s="15">
        <f>T687*INPUTS!$B$6</f>
        <v>359140.32</v>
      </c>
      <c r="W687" s="54" t="s">
        <v>396</v>
      </c>
      <c r="X687" s="54" t="s">
        <v>396</v>
      </c>
      <c r="Y687" s="67">
        <f>IFERROR(VLOOKUP(E687,INPUTS!$A$44:$B$103,2,0),0)</f>
        <v>0</v>
      </c>
      <c r="Z687" s="15">
        <f t="shared" si="178"/>
        <v>0</v>
      </c>
      <c r="AA687" s="20">
        <f>IFERROR(VLOOKUP(E687,INPUTS!$A$44:$C$103,3,0),SCENARIOS!$J$26)</f>
        <v>0.025</v>
      </c>
      <c r="AB687" s="15">
        <f t="shared" si="186"/>
        <v>3540.77673945382</v>
      </c>
      <c r="AC687" s="20">
        <f>IFERROR(VLOOKUP($E687,INPUTS!$A$44:$G$103,4,0),SCENARIOS!$K$26)</f>
        <v>0.1</v>
      </c>
      <c r="AD687" s="15">
        <f t="shared" si="186"/>
        <v>17649.8080718787</v>
      </c>
      <c r="AE687" s="20">
        <f>IFERROR(VLOOKUP($E687,INPUTS!$A$44:$G$103,5,0),SCENARIOS!$L$26)</f>
        <v>0.2</v>
      </c>
      <c r="AF687" s="15">
        <f t="shared" si="186"/>
        <v>43989.7440444391</v>
      </c>
      <c r="AG687" s="20">
        <f>IFERROR(VLOOKUP($E687,INPUTS!$A$44:$G$103,6,0),SCENARIOS!$M$26)</f>
        <v>0.3</v>
      </c>
      <c r="AH687" s="15">
        <f t="shared" si="180"/>
        <v>82228.8367052462</v>
      </c>
      <c r="AI687" s="20">
        <f>IFERROR(VLOOKUP($E687,INPUTS!$A$44:$G$103,7,0),SCENARIOS!$N$26)</f>
        <v>0.5</v>
      </c>
      <c r="AJ687" s="15">
        <f t="shared" si="181"/>
        <v>170786.818427177</v>
      </c>
      <c r="AL687" t="str">
        <f t="shared" si="183"/>
        <v>Y</v>
      </c>
      <c r="AM687" s="21">
        <f t="shared" si="184"/>
        <v>341573.636854353</v>
      </c>
    </row>
    <row r="688" ht="15" customHeight="1" spans="1:39">
      <c r="A688" s="6" t="s">
        <v>2438</v>
      </c>
      <c r="B688" s="52" t="s">
        <v>437</v>
      </c>
      <c r="C688" s="52" t="s">
        <v>438</v>
      </c>
      <c r="D688" s="52" t="s">
        <v>929</v>
      </c>
      <c r="E688" s="10" t="s">
        <v>440</v>
      </c>
      <c r="F688" s="52" t="s">
        <v>439</v>
      </c>
      <c r="G688" s="52" t="s">
        <v>177</v>
      </c>
      <c r="H688" s="52" t="s">
        <v>1700</v>
      </c>
      <c r="I688" s="52" t="s">
        <v>399</v>
      </c>
      <c r="J688" s="52" t="s">
        <v>165</v>
      </c>
      <c r="K688" s="52" t="s">
        <v>931</v>
      </c>
      <c r="L688" s="53" t="s">
        <v>295</v>
      </c>
      <c r="M688" s="13">
        <v>1320</v>
      </c>
      <c r="N688" s="14">
        <f t="shared" si="182"/>
        <v>3.61643835616438</v>
      </c>
      <c r="O688" s="15">
        <v>5140</v>
      </c>
      <c r="P688" s="15">
        <f t="shared" si="187"/>
        <v>6784800</v>
      </c>
      <c r="Q688" s="16">
        <f>IFERROR(VLOOKUP(G688,SCENARIOS!$A$13:$E$18,5,0),0.025)</f>
        <v>0.045</v>
      </c>
      <c r="R688" s="52">
        <f>IFERROR(VLOOKUP(L688,INPUTS!$A$107:$B$120,2,0),0.0082)</f>
        <v>0.0089</v>
      </c>
      <c r="S688" s="52">
        <f t="shared" si="188"/>
        <v>45.746</v>
      </c>
      <c r="T688" s="15">
        <f t="shared" si="189"/>
        <v>60384.72</v>
      </c>
      <c r="U688" s="15">
        <f>T688/INPUTS!$B$7*1000</f>
        <v>75480900</v>
      </c>
      <c r="V688" s="15">
        <f>T688*INPUTS!$B$6</f>
        <v>190815.7152</v>
      </c>
      <c r="W688" s="54" t="s">
        <v>396</v>
      </c>
      <c r="X688" s="54" t="s">
        <v>396</v>
      </c>
      <c r="Y688" s="67">
        <f>IFERROR(VLOOKUP(E688,INPUTS!$A$44:$B$103,2,0),0)</f>
        <v>0</v>
      </c>
      <c r="Z688" s="15">
        <f t="shared" si="178"/>
        <v>0</v>
      </c>
      <c r="AA688" s="20">
        <f>IFERROR(VLOOKUP(E688,INPUTS!$A$44:$C$103,3,0),SCENARIOS!$J$26)</f>
        <v>0.025</v>
      </c>
      <c r="AB688" s="15">
        <f t="shared" si="186"/>
        <v>1881.25868435603</v>
      </c>
      <c r="AC688" s="20">
        <f>IFERROR(VLOOKUP($E688,INPUTS!$A$44:$G$103,4,0),SCENARIOS!$K$26)</f>
        <v>0.1</v>
      </c>
      <c r="AD688" s="15">
        <f t="shared" si="186"/>
        <v>9377.56236999028</v>
      </c>
      <c r="AE688" s="20">
        <f>IFERROR(VLOOKUP($E688,INPUTS!$A$44:$G$103,5,0),SCENARIOS!$L$26)</f>
        <v>0.2</v>
      </c>
      <c r="AF688" s="15">
        <f t="shared" si="186"/>
        <v>23372.297689395</v>
      </c>
      <c r="AG688" s="20">
        <f>IFERROR(VLOOKUP($E688,INPUTS!$A$44:$G$103,6,0),SCENARIOS!$M$26)</f>
        <v>0.3</v>
      </c>
      <c r="AH688" s="15">
        <f t="shared" si="180"/>
        <v>43689.2028329639</v>
      </c>
      <c r="AI688" s="20">
        <f>IFERROR(VLOOKUP($E688,INPUTS!$A$44:$G$103,7,0),SCENARIOS!$N$26)</f>
        <v>0.5</v>
      </c>
      <c r="AJ688" s="15">
        <f t="shared" si="181"/>
        <v>90741.1590681722</v>
      </c>
      <c r="AL688" t="str">
        <f t="shared" si="183"/>
        <v>N</v>
      </c>
      <c r="AM688" s="21">
        <f t="shared" si="184"/>
        <v>181482.318136344</v>
      </c>
    </row>
    <row r="689" ht="15" customHeight="1" spans="1:39">
      <c r="A689" s="24" t="s">
        <v>2439</v>
      </c>
      <c r="B689" s="52" t="s">
        <v>437</v>
      </c>
      <c r="C689" s="52" t="s">
        <v>438</v>
      </c>
      <c r="D689" s="52" t="s">
        <v>929</v>
      </c>
      <c r="E689" s="10" t="s">
        <v>440</v>
      </c>
      <c r="F689" s="52" t="s">
        <v>439</v>
      </c>
      <c r="G689" s="52" t="s">
        <v>177</v>
      </c>
      <c r="H689" s="52" t="s">
        <v>200</v>
      </c>
      <c r="I689" s="52" t="s">
        <v>391</v>
      </c>
      <c r="J689" s="52" t="s">
        <v>165</v>
      </c>
      <c r="K689" s="52" t="s">
        <v>931</v>
      </c>
      <c r="L689" s="53" t="s">
        <v>1696</v>
      </c>
      <c r="M689" s="13">
        <v>2640</v>
      </c>
      <c r="N689" s="14">
        <f t="shared" si="182"/>
        <v>7.23287671232877</v>
      </c>
      <c r="O689" s="15">
        <v>5130</v>
      </c>
      <c r="P689" s="15">
        <f t="shared" si="187"/>
        <v>13543200</v>
      </c>
      <c r="Q689" s="16">
        <f>IFERROR(VLOOKUP(G689,SCENARIOS!$A$13:$E$18,5,0),0.025)</f>
        <v>0.045</v>
      </c>
      <c r="R689" s="52">
        <f>IFERROR(VLOOKUP(L689,INPUTS!$A$107:$B$120,2,0),0.0082)</f>
        <v>0.0082</v>
      </c>
      <c r="S689" s="52">
        <f t="shared" si="188"/>
        <v>42.066</v>
      </c>
      <c r="T689" s="15">
        <f t="shared" si="189"/>
        <v>111054.24</v>
      </c>
      <c r="U689" s="15">
        <f>T689/INPUTS!$B$7*1000</f>
        <v>138817800</v>
      </c>
      <c r="V689" s="15">
        <f>T689*INPUTS!$B$6</f>
        <v>350931.3984</v>
      </c>
      <c r="W689" s="54" t="s">
        <v>396</v>
      </c>
      <c r="X689" s="54" t="s">
        <v>396</v>
      </c>
      <c r="Y689" s="67">
        <f>IFERROR(VLOOKUP(E689,INPUTS!$A$44:$B$103,2,0),0)</f>
        <v>0</v>
      </c>
      <c r="Z689" s="15">
        <f t="shared" si="178"/>
        <v>0</v>
      </c>
      <c r="AA689" s="20">
        <f>IFERROR(VLOOKUP(E689,INPUTS!$A$44:$C$103,3,0),SCENARIOS!$J$26)</f>
        <v>0.025</v>
      </c>
      <c r="AB689" s="15">
        <f t="shared" si="186"/>
        <v>3459.84469969488</v>
      </c>
      <c r="AC689" s="20">
        <f>IFERROR(VLOOKUP($E689,INPUTS!$A$44:$G$103,4,0),SCENARIOS!$K$26)</f>
        <v>0.1</v>
      </c>
      <c r="AD689" s="15">
        <f t="shared" si="186"/>
        <v>17246.3838873786</v>
      </c>
      <c r="AE689" s="20">
        <f>IFERROR(VLOOKUP($E689,INPUTS!$A$44:$G$103,5,0),SCENARIOS!$L$26)</f>
        <v>0.2</v>
      </c>
      <c r="AF689" s="15">
        <f t="shared" si="186"/>
        <v>42984.2641805662</v>
      </c>
      <c r="AG689" s="20">
        <f>IFERROR(VLOOKUP($E689,INPUTS!$A$44:$G$103,6,0),SCENARIOS!$M$26)</f>
        <v>0.3</v>
      </c>
      <c r="AH689" s="15">
        <f t="shared" si="180"/>
        <v>80349.3204376977</v>
      </c>
      <c r="AI689" s="20">
        <f>IFERROR(VLOOKUP($E689,INPUTS!$A$44:$G$103,7,0),SCENARIOS!$N$26)</f>
        <v>0.5</v>
      </c>
      <c r="AJ689" s="15">
        <f t="shared" si="181"/>
        <v>166883.11972027</v>
      </c>
      <c r="AL689" t="str">
        <f t="shared" si="183"/>
        <v>Y</v>
      </c>
      <c r="AM689" s="21">
        <f t="shared" si="184"/>
        <v>333766.23944054</v>
      </c>
    </row>
    <row r="690" ht="15" customHeight="1" spans="1:39">
      <c r="A690" s="6" t="s">
        <v>2440</v>
      </c>
      <c r="B690" s="52" t="s">
        <v>437</v>
      </c>
      <c r="C690" s="52" t="s">
        <v>438</v>
      </c>
      <c r="D690" s="52" t="s">
        <v>929</v>
      </c>
      <c r="E690" s="10" t="s">
        <v>440</v>
      </c>
      <c r="F690" s="52" t="s">
        <v>439</v>
      </c>
      <c r="G690" s="52" t="s">
        <v>177</v>
      </c>
      <c r="H690" s="52" t="s">
        <v>208</v>
      </c>
      <c r="I690" s="52" t="s">
        <v>391</v>
      </c>
      <c r="J690" s="52" t="s">
        <v>165</v>
      </c>
      <c r="K690" s="52" t="s">
        <v>931</v>
      </c>
      <c r="L690" s="53" t="s">
        <v>1696</v>
      </c>
      <c r="M690" s="13">
        <v>2640</v>
      </c>
      <c r="N690" s="14">
        <f t="shared" si="182"/>
        <v>7.23287671232877</v>
      </c>
      <c r="O690" s="15">
        <v>4940</v>
      </c>
      <c r="P690" s="15">
        <f t="shared" si="187"/>
        <v>13041600</v>
      </c>
      <c r="Q690" s="16">
        <f>IFERROR(VLOOKUP(G690,SCENARIOS!$A$13:$E$18,5,0),0.025)</f>
        <v>0.045</v>
      </c>
      <c r="R690" s="52">
        <f>IFERROR(VLOOKUP(L690,INPUTS!$A$107:$B$120,2,0),0.0082)</f>
        <v>0.0082</v>
      </c>
      <c r="S690" s="52">
        <f t="shared" si="188"/>
        <v>40.508</v>
      </c>
      <c r="T690" s="15">
        <f t="shared" si="189"/>
        <v>106941.12</v>
      </c>
      <c r="U690" s="15">
        <f>T690/INPUTS!$B$7*1000</f>
        <v>133676400</v>
      </c>
      <c r="V690" s="15">
        <f>T690*INPUTS!$B$6</f>
        <v>337933.9392</v>
      </c>
      <c r="W690" s="54" t="s">
        <v>396</v>
      </c>
      <c r="X690" s="54" t="s">
        <v>396</v>
      </c>
      <c r="Y690" s="67">
        <f>IFERROR(VLOOKUP(E690,INPUTS!$A$44:$B$103,2,0),0)</f>
        <v>0</v>
      </c>
      <c r="Z690" s="15">
        <f t="shared" si="178"/>
        <v>0</v>
      </c>
      <c r="AA690" s="20">
        <f>IFERROR(VLOOKUP(E690,INPUTS!$A$44:$C$103,3,0),SCENARIOS!$J$26)</f>
        <v>0.025</v>
      </c>
      <c r="AB690" s="15">
        <f t="shared" si="186"/>
        <v>3331.70230340988</v>
      </c>
      <c r="AC690" s="20">
        <f>IFERROR(VLOOKUP($E690,INPUTS!$A$44:$G$103,4,0),SCENARIOS!$K$26)</f>
        <v>0.1</v>
      </c>
      <c r="AD690" s="15">
        <f t="shared" si="186"/>
        <v>16607.6289285868</v>
      </c>
      <c r="AE690" s="20">
        <f>IFERROR(VLOOKUP($E690,INPUTS!$A$44:$G$103,5,0),SCENARIOS!$L$26)</f>
        <v>0.2</v>
      </c>
      <c r="AF690" s="15">
        <f t="shared" si="186"/>
        <v>41392.2543961008</v>
      </c>
      <c r="AG690" s="20">
        <f>IFERROR(VLOOKUP($E690,INPUTS!$A$44:$G$103,6,0),SCENARIOS!$M$26)</f>
        <v>0.3</v>
      </c>
      <c r="AH690" s="15">
        <f t="shared" si="180"/>
        <v>77373.4196807459</v>
      </c>
      <c r="AI690" s="20">
        <f>IFERROR(VLOOKUP($E690,INPUTS!$A$44:$G$103,7,0),SCENARIOS!$N$26)</f>
        <v>0.5</v>
      </c>
      <c r="AJ690" s="15">
        <f t="shared" si="181"/>
        <v>160702.263434334</v>
      </c>
      <c r="AL690" t="str">
        <f t="shared" si="183"/>
        <v>Y</v>
      </c>
      <c r="AM690" s="21">
        <f t="shared" si="184"/>
        <v>321404.526868668</v>
      </c>
    </row>
    <row r="691" ht="15" customHeight="1" spans="1:39">
      <c r="A691" s="24" t="s">
        <v>2441</v>
      </c>
      <c r="B691" s="52" t="s">
        <v>437</v>
      </c>
      <c r="C691" s="52" t="s">
        <v>438</v>
      </c>
      <c r="D691" s="52" t="s">
        <v>929</v>
      </c>
      <c r="E691" s="10" t="s">
        <v>440</v>
      </c>
      <c r="F691" s="52" t="s">
        <v>439</v>
      </c>
      <c r="G691" s="52" t="s">
        <v>177</v>
      </c>
      <c r="H691" s="52" t="s">
        <v>728</v>
      </c>
      <c r="I691" s="52" t="s">
        <v>391</v>
      </c>
      <c r="J691" s="52" t="s">
        <v>165</v>
      </c>
      <c r="K691" s="52" t="s">
        <v>931</v>
      </c>
      <c r="L691" s="53" t="s">
        <v>295</v>
      </c>
      <c r="M691" s="13">
        <v>1320</v>
      </c>
      <c r="N691" s="14">
        <f t="shared" si="182"/>
        <v>3.61643835616438</v>
      </c>
      <c r="O691" s="15">
        <v>5070</v>
      </c>
      <c r="P691" s="15">
        <f t="shared" si="187"/>
        <v>6692400</v>
      </c>
      <c r="Q691" s="16">
        <f>IFERROR(VLOOKUP(G691,SCENARIOS!$A$13:$E$18,5,0),0.025)</f>
        <v>0.045</v>
      </c>
      <c r="R691" s="52">
        <f>IFERROR(VLOOKUP(L691,INPUTS!$A$107:$B$120,2,0),0.0082)</f>
        <v>0.0089</v>
      </c>
      <c r="S691" s="52">
        <f t="shared" si="188"/>
        <v>45.123</v>
      </c>
      <c r="T691" s="15">
        <f t="shared" si="189"/>
        <v>59562.36</v>
      </c>
      <c r="U691" s="15">
        <f>T691/INPUTS!$B$7*1000</f>
        <v>74452950</v>
      </c>
      <c r="V691" s="15">
        <f>T691*INPUTS!$B$6</f>
        <v>188217.0576</v>
      </c>
      <c r="W691" s="54" t="s">
        <v>396</v>
      </c>
      <c r="X691" s="54" t="s">
        <v>396</v>
      </c>
      <c r="Y691" s="67">
        <f>IFERROR(VLOOKUP(E691,INPUTS!$A$44:$B$103,2,0),0)</f>
        <v>0</v>
      </c>
      <c r="Z691" s="15">
        <f t="shared" si="178"/>
        <v>0</v>
      </c>
      <c r="AA691" s="20">
        <f>IFERROR(VLOOKUP(E691,INPUTS!$A$44:$C$103,3,0),SCENARIOS!$J$26)</f>
        <v>0.025</v>
      </c>
      <c r="AB691" s="15">
        <f t="shared" si="186"/>
        <v>1855.63842989982</v>
      </c>
      <c r="AC691" s="20">
        <f>IFERROR(VLOOKUP($E691,INPUTS!$A$44:$G$103,4,0),SCENARIOS!$K$26)</f>
        <v>0.1</v>
      </c>
      <c r="AD691" s="15">
        <f t="shared" si="186"/>
        <v>9249.85237662465</v>
      </c>
      <c r="AE691" s="20">
        <f>IFERROR(VLOOKUP($E691,INPUTS!$A$44:$G$103,5,0),SCENARIOS!$L$26)</f>
        <v>0.2</v>
      </c>
      <c r="AF691" s="15">
        <f t="shared" si="186"/>
        <v>23053.9979154149</v>
      </c>
      <c r="AG691" s="20">
        <f>IFERROR(VLOOKUP($E691,INPUTS!$A$44:$G$103,6,0),SCENARIOS!$M$26)</f>
        <v>0.3</v>
      </c>
      <c r="AH691" s="15">
        <f t="shared" si="180"/>
        <v>43094.2136893243</v>
      </c>
      <c r="AI691" s="20">
        <f>IFERROR(VLOOKUP($E691,INPUTS!$A$44:$G$103,7,0),SCENARIOS!$N$26)</f>
        <v>0.5</v>
      </c>
      <c r="AJ691" s="15">
        <f t="shared" si="181"/>
        <v>89505.3845283333</v>
      </c>
      <c r="AL691" t="str">
        <f t="shared" si="183"/>
        <v>N</v>
      </c>
      <c r="AM691" s="21">
        <f t="shared" si="184"/>
        <v>179010.769056667</v>
      </c>
    </row>
    <row r="692" ht="15" customHeight="1" spans="1:39">
      <c r="A692" s="6" t="s">
        <v>2442</v>
      </c>
      <c r="B692" s="52" t="s">
        <v>437</v>
      </c>
      <c r="C692" s="52" t="s">
        <v>438</v>
      </c>
      <c r="D692" s="52" t="s">
        <v>929</v>
      </c>
      <c r="E692" s="10" t="s">
        <v>440</v>
      </c>
      <c r="F692" s="52" t="s">
        <v>439</v>
      </c>
      <c r="G692" s="52" t="s">
        <v>177</v>
      </c>
      <c r="H692" s="52" t="s">
        <v>219</v>
      </c>
      <c r="I692" s="52" t="s">
        <v>391</v>
      </c>
      <c r="J692" s="52" t="s">
        <v>165</v>
      </c>
      <c r="K692" s="52" t="s">
        <v>931</v>
      </c>
      <c r="L692" s="53" t="s">
        <v>295</v>
      </c>
      <c r="M692" s="13">
        <v>991</v>
      </c>
      <c r="N692" s="14">
        <f t="shared" si="182"/>
        <v>2.71506849315068</v>
      </c>
      <c r="O692" s="15">
        <v>5150</v>
      </c>
      <c r="P692" s="15">
        <f t="shared" si="187"/>
        <v>5103650</v>
      </c>
      <c r="Q692" s="16">
        <f>IFERROR(VLOOKUP(G692,SCENARIOS!$A$13:$E$18,5,0),0.025)</f>
        <v>0.045</v>
      </c>
      <c r="R692" s="52">
        <f>IFERROR(VLOOKUP(L692,INPUTS!$A$107:$B$120,2,0),0.0082)</f>
        <v>0.0089</v>
      </c>
      <c r="S692" s="52">
        <f t="shared" si="188"/>
        <v>45.835</v>
      </c>
      <c r="T692" s="15">
        <f t="shared" si="189"/>
        <v>45422.485</v>
      </c>
      <c r="U692" s="15">
        <f>T692/INPUTS!$B$7*1000</f>
        <v>56778106.25</v>
      </c>
      <c r="V692" s="15">
        <f>T692*INPUTS!$B$6</f>
        <v>143535.0526</v>
      </c>
      <c r="W692" s="54" t="s">
        <v>396</v>
      </c>
      <c r="X692" s="54" t="s">
        <v>396</v>
      </c>
      <c r="Y692" s="67">
        <f>IFERROR(VLOOKUP(E692,INPUTS!$A$44:$B$103,2,0),0)</f>
        <v>0</v>
      </c>
      <c r="Z692" s="15">
        <f t="shared" si="178"/>
        <v>0</v>
      </c>
      <c r="AA692" s="20">
        <f>IFERROR(VLOOKUP(E692,INPUTS!$A$44:$C$103,3,0),SCENARIOS!$J$26)</f>
        <v>0.025</v>
      </c>
      <c r="AB692" s="15">
        <f t="shared" ref="AB692:AF707" si="190">$T692*AA692*(1+$Q692)^AB$2</f>
        <v>1415.117009258</v>
      </c>
      <c r="AC692" s="20">
        <f>IFERROR(VLOOKUP($E692,INPUTS!$A$44:$G$103,4,0),SCENARIOS!$K$26)</f>
        <v>0.1</v>
      </c>
      <c r="AD692" s="15">
        <f t="shared" si="190"/>
        <v>7053.97302641211</v>
      </c>
      <c r="AE692" s="20">
        <f>IFERROR(VLOOKUP($E692,INPUTS!$A$44:$G$103,5,0),SCENARIOS!$L$26)</f>
        <v>0.2</v>
      </c>
      <c r="AF692" s="15">
        <f t="shared" si="190"/>
        <v>17581.0675484142</v>
      </c>
      <c r="AG692" s="20">
        <f>IFERROR(VLOOKUP($E692,INPUTS!$A$44:$G$103,6,0),SCENARIOS!$M$26)</f>
        <v>0.3</v>
      </c>
      <c r="AH692" s="15">
        <f t="shared" si="180"/>
        <v>32863.81323524</v>
      </c>
      <c r="AI692" s="20">
        <f>IFERROR(VLOOKUP($E692,INPUTS!$A$44:$G$103,7,0),SCENARIOS!$N$26)</f>
        <v>0.5</v>
      </c>
      <c r="AJ692" s="15">
        <f t="shared" si="181"/>
        <v>68257.1507602696</v>
      </c>
      <c r="AL692" t="str">
        <f t="shared" si="183"/>
        <v>N</v>
      </c>
      <c r="AM692" s="21">
        <f t="shared" si="184"/>
        <v>136514.301520539</v>
      </c>
    </row>
    <row r="693" ht="15" customHeight="1" spans="1:39">
      <c r="A693" s="24" t="s">
        <v>2443</v>
      </c>
      <c r="B693" s="52" t="s">
        <v>437</v>
      </c>
      <c r="C693" s="52" t="s">
        <v>438</v>
      </c>
      <c r="D693" s="52" t="s">
        <v>929</v>
      </c>
      <c r="E693" s="10" t="s">
        <v>440</v>
      </c>
      <c r="F693" s="52" t="s">
        <v>439</v>
      </c>
      <c r="G693" s="52" t="s">
        <v>177</v>
      </c>
      <c r="H693" s="52" t="s">
        <v>204</v>
      </c>
      <c r="I693" s="52" t="s">
        <v>405</v>
      </c>
      <c r="J693" s="52" t="s">
        <v>165</v>
      </c>
      <c r="K693" s="52" t="s">
        <v>931</v>
      </c>
      <c r="L693" s="53" t="s">
        <v>1696</v>
      </c>
      <c r="M693" s="13">
        <v>2640</v>
      </c>
      <c r="N693" s="14">
        <f t="shared" si="182"/>
        <v>7.23287671232877</v>
      </c>
      <c r="O693" s="15">
        <v>5470</v>
      </c>
      <c r="P693" s="15">
        <f t="shared" si="187"/>
        <v>14440800</v>
      </c>
      <c r="Q693" s="16">
        <f>IFERROR(VLOOKUP(G693,SCENARIOS!$A$13:$E$18,5,0),0.025)</f>
        <v>0.045</v>
      </c>
      <c r="R693" s="52">
        <f>IFERROR(VLOOKUP(L693,INPUTS!$A$107:$B$120,2,0),0.0082)</f>
        <v>0.0082</v>
      </c>
      <c r="S693" s="52">
        <f t="shared" si="188"/>
        <v>44.854</v>
      </c>
      <c r="T693" s="15">
        <f t="shared" si="189"/>
        <v>118414.56</v>
      </c>
      <c r="U693" s="15">
        <f>T693/INPUTS!$B$7*1000</f>
        <v>148018200</v>
      </c>
      <c r="V693" s="15">
        <f>T693*INPUTS!$B$6</f>
        <v>374190.0096</v>
      </c>
      <c r="W693" s="54" t="s">
        <v>396</v>
      </c>
      <c r="X693" s="54" t="s">
        <v>396</v>
      </c>
      <c r="Y693" s="67">
        <f>IFERROR(VLOOKUP(E693,INPUTS!$A$44:$B$103,2,0),0)</f>
        <v>0</v>
      </c>
      <c r="Z693" s="15">
        <f t="shared" si="178"/>
        <v>0</v>
      </c>
      <c r="AA693" s="20">
        <f>IFERROR(VLOOKUP(E693,INPUTS!$A$44:$C$103,3,0),SCENARIOS!$J$26)</f>
        <v>0.025</v>
      </c>
      <c r="AB693" s="15">
        <f t="shared" si="190"/>
        <v>3689.15214567855</v>
      </c>
      <c r="AC693" s="20">
        <f>IFERROR(VLOOKUP($E693,INPUTS!$A$44:$G$103,4,0),SCENARIOS!$K$26)</f>
        <v>0.1</v>
      </c>
      <c r="AD693" s="15">
        <f t="shared" si="190"/>
        <v>18389.4190767955</v>
      </c>
      <c r="AE693" s="20">
        <f>IFERROR(VLOOKUP($E693,INPUTS!$A$44:$G$103,5,0),SCENARIOS!$L$26)</f>
        <v>0.2</v>
      </c>
      <c r="AF693" s="15">
        <f t="shared" si="190"/>
        <v>45833.1237948728</v>
      </c>
      <c r="AG693" s="20">
        <f>IFERROR(VLOOKUP($E693,INPUTS!$A$44:$G$103,6,0),SCENARIOS!$M$26)</f>
        <v>0.3</v>
      </c>
      <c r="AH693" s="15">
        <f t="shared" si="180"/>
        <v>85674.6165290851</v>
      </c>
      <c r="AI693" s="20">
        <f>IFERROR(VLOOKUP($E693,INPUTS!$A$44:$G$103,7,0),SCENARIOS!$N$26)</f>
        <v>0.5</v>
      </c>
      <c r="AJ693" s="15">
        <f t="shared" si="181"/>
        <v>177943.599389839</v>
      </c>
      <c r="AL693" t="str">
        <f t="shared" si="183"/>
        <v>Y</v>
      </c>
      <c r="AM693" s="21">
        <f t="shared" si="184"/>
        <v>355887.198779679</v>
      </c>
    </row>
    <row r="694" ht="15" customHeight="1" spans="1:39">
      <c r="A694" s="6" t="s">
        <v>2444</v>
      </c>
      <c r="B694" s="52" t="s">
        <v>437</v>
      </c>
      <c r="C694" s="52" t="s">
        <v>438</v>
      </c>
      <c r="D694" s="52" t="s">
        <v>929</v>
      </c>
      <c r="E694" s="10" t="s">
        <v>440</v>
      </c>
      <c r="F694" s="52" t="s">
        <v>439</v>
      </c>
      <c r="G694" s="52" t="s">
        <v>177</v>
      </c>
      <c r="H694" s="52" t="s">
        <v>205</v>
      </c>
      <c r="I694" s="52" t="s">
        <v>408</v>
      </c>
      <c r="J694" s="52" t="s">
        <v>165</v>
      </c>
      <c r="K694" s="52" t="s">
        <v>931</v>
      </c>
      <c r="L694" s="53" t="s">
        <v>1696</v>
      </c>
      <c r="M694" s="13">
        <v>1980</v>
      </c>
      <c r="N694" s="14">
        <f t="shared" si="182"/>
        <v>5.42465753424658</v>
      </c>
      <c r="O694" s="15">
        <v>5840</v>
      </c>
      <c r="P694" s="15">
        <f t="shared" si="187"/>
        <v>11563200</v>
      </c>
      <c r="Q694" s="16">
        <f>IFERROR(VLOOKUP(G694,SCENARIOS!$A$13:$E$18,5,0),0.025)</f>
        <v>0.045</v>
      </c>
      <c r="R694" s="52">
        <f>IFERROR(VLOOKUP(L694,INPUTS!$A$107:$B$120,2,0),0.0082)</f>
        <v>0.0082</v>
      </c>
      <c r="S694" s="52">
        <f t="shared" si="188"/>
        <v>47.888</v>
      </c>
      <c r="T694" s="15">
        <f t="shared" si="189"/>
        <v>94818.24</v>
      </c>
      <c r="U694" s="15">
        <f>T694/INPUTS!$B$7*1000</f>
        <v>118522800</v>
      </c>
      <c r="V694" s="15">
        <f>T694*INPUTS!$B$6</f>
        <v>299625.6384</v>
      </c>
      <c r="W694" s="54" t="s">
        <v>396</v>
      </c>
      <c r="X694" s="54" t="s">
        <v>396</v>
      </c>
      <c r="Y694" s="67">
        <f>IFERROR(VLOOKUP(E694,INPUTS!$A$44:$B$103,2,0),0)</f>
        <v>0</v>
      </c>
      <c r="Z694" s="15">
        <f t="shared" si="178"/>
        <v>0</v>
      </c>
      <c r="AA694" s="20">
        <f>IFERROR(VLOOKUP(E694,INPUTS!$A$44:$C$103,3,0),SCENARIOS!$J$26)</f>
        <v>0.025</v>
      </c>
      <c r="AB694" s="15">
        <f t="shared" si="190"/>
        <v>2954.01945120148</v>
      </c>
      <c r="AC694" s="20">
        <f>IFERROR(VLOOKUP($E694,INPUTS!$A$44:$G$103,4,0),SCENARIOS!$K$26)</f>
        <v>0.1</v>
      </c>
      <c r="AD694" s="15">
        <f t="shared" si="190"/>
        <v>14724.9827342531</v>
      </c>
      <c r="AE694" s="20">
        <f>IFERROR(VLOOKUP($E694,INPUTS!$A$44:$G$103,5,0),SCENARIOS!$L$26)</f>
        <v>0.2</v>
      </c>
      <c r="AF694" s="15">
        <f t="shared" si="190"/>
        <v>36700.0150313606</v>
      </c>
      <c r="AG694" s="20">
        <f>IFERROR(VLOOKUP($E694,INPUTS!$A$44:$G$103,6,0),SCENARIOS!$M$26)</f>
        <v>0.3</v>
      </c>
      <c r="AH694" s="15">
        <f t="shared" si="180"/>
        <v>68602.3437655197</v>
      </c>
      <c r="AI694" s="20">
        <f>IFERROR(VLOOKUP($E694,INPUTS!$A$44:$G$103,7,0),SCENARIOS!$N$26)</f>
        <v>0.5</v>
      </c>
      <c r="AJ694" s="15">
        <f t="shared" si="181"/>
        <v>142485.002802102</v>
      </c>
      <c r="AL694" t="str">
        <f t="shared" si="183"/>
        <v>Y</v>
      </c>
      <c r="AM694" s="21">
        <f t="shared" si="184"/>
        <v>284970.005604203</v>
      </c>
    </row>
    <row r="695" ht="15" customHeight="1" spans="1:39">
      <c r="A695" s="24" t="s">
        <v>2445</v>
      </c>
      <c r="B695" s="52" t="s">
        <v>437</v>
      </c>
      <c r="C695" s="52" t="s">
        <v>438</v>
      </c>
      <c r="D695" s="52" t="s">
        <v>929</v>
      </c>
      <c r="E695" s="10" t="s">
        <v>440</v>
      </c>
      <c r="F695" s="52" t="s">
        <v>439</v>
      </c>
      <c r="G695" s="52" t="s">
        <v>177</v>
      </c>
      <c r="H695" s="52" t="s">
        <v>206</v>
      </c>
      <c r="I695" s="52" t="s">
        <v>408</v>
      </c>
      <c r="J695" s="52" t="s">
        <v>165</v>
      </c>
      <c r="K695" s="52" t="s">
        <v>931</v>
      </c>
      <c r="L695" s="53" t="s">
        <v>295</v>
      </c>
      <c r="M695" s="13">
        <v>1320</v>
      </c>
      <c r="N695" s="14">
        <f t="shared" si="182"/>
        <v>3.61643835616438</v>
      </c>
      <c r="O695" s="15">
        <v>5530</v>
      </c>
      <c r="P695" s="15">
        <f t="shared" si="187"/>
        <v>7299600</v>
      </c>
      <c r="Q695" s="16">
        <f>IFERROR(VLOOKUP(G695,SCENARIOS!$A$13:$E$18,5,0),0.025)</f>
        <v>0.045</v>
      </c>
      <c r="R695" s="52">
        <f>IFERROR(VLOOKUP(L695,INPUTS!$A$107:$B$120,2,0),0.0082)</f>
        <v>0.0089</v>
      </c>
      <c r="S695" s="52">
        <f t="shared" si="188"/>
        <v>49.217</v>
      </c>
      <c r="T695" s="15">
        <f t="shared" si="189"/>
        <v>64966.44</v>
      </c>
      <c r="U695" s="15">
        <f>T695/INPUTS!$B$7*1000</f>
        <v>81208050</v>
      </c>
      <c r="V695" s="15">
        <f>T695*INPUTS!$B$6</f>
        <v>205293.9504</v>
      </c>
      <c r="W695" s="54" t="s">
        <v>396</v>
      </c>
      <c r="X695" s="54" t="s">
        <v>396</v>
      </c>
      <c r="Y695" s="67">
        <f>IFERROR(VLOOKUP(E695,INPUTS!$A$44:$B$103,2,0),0)</f>
        <v>0</v>
      </c>
      <c r="Z695" s="15">
        <f t="shared" si="178"/>
        <v>0</v>
      </c>
      <c r="AA695" s="20">
        <f>IFERROR(VLOOKUP(E695,INPUTS!$A$44:$C$103,3,0),SCENARIOS!$J$26)</f>
        <v>0.025</v>
      </c>
      <c r="AB695" s="15">
        <f t="shared" si="190"/>
        <v>2024.00010204064</v>
      </c>
      <c r="AC695" s="20">
        <f>IFERROR(VLOOKUP($E695,INPUTS!$A$44:$G$103,4,0),SCENARIOS!$K$26)</f>
        <v>0.1</v>
      </c>
      <c r="AD695" s="15">
        <f t="shared" si="190"/>
        <v>10089.0894758845</v>
      </c>
      <c r="AE695" s="20">
        <f>IFERROR(VLOOKUP($E695,INPUTS!$A$44:$G$103,5,0),SCENARIOS!$L$26)</f>
        <v>0.2</v>
      </c>
      <c r="AF695" s="15">
        <f t="shared" si="190"/>
        <v>25145.6821444269</v>
      </c>
      <c r="AG695" s="20">
        <f>IFERROR(VLOOKUP($E695,INPUTS!$A$44:$G$103,6,0),SCENARIOS!$M$26)</f>
        <v>0.3</v>
      </c>
      <c r="AH695" s="15">
        <f t="shared" si="180"/>
        <v>47004.1423475273</v>
      </c>
      <c r="AI695" s="20">
        <f>IFERROR(VLOOKUP($E695,INPUTS!$A$44:$G$103,7,0),SCENARIOS!$N$26)</f>
        <v>0.5</v>
      </c>
      <c r="AJ695" s="15">
        <f t="shared" si="181"/>
        <v>97626.1886472747</v>
      </c>
      <c r="AL695" t="str">
        <f t="shared" si="183"/>
        <v>N</v>
      </c>
      <c r="AM695" s="21">
        <f t="shared" si="184"/>
        <v>195252.377294549</v>
      </c>
    </row>
    <row r="696" ht="15" customHeight="1" spans="1:39">
      <c r="A696" s="6" t="s">
        <v>2446</v>
      </c>
      <c r="B696" s="52" t="s">
        <v>437</v>
      </c>
      <c r="C696" s="52" t="s">
        <v>438</v>
      </c>
      <c r="D696" s="52" t="s">
        <v>929</v>
      </c>
      <c r="E696" s="10" t="s">
        <v>440</v>
      </c>
      <c r="F696" s="52" t="s">
        <v>439</v>
      </c>
      <c r="G696" s="52" t="s">
        <v>177</v>
      </c>
      <c r="H696" s="52" t="s">
        <v>207</v>
      </c>
      <c r="I696" s="52" t="s">
        <v>609</v>
      </c>
      <c r="J696" s="52" t="s">
        <v>165</v>
      </c>
      <c r="K696" s="52" t="s">
        <v>931</v>
      </c>
      <c r="L696" s="53" t="s">
        <v>1696</v>
      </c>
      <c r="M696" s="13">
        <v>1980</v>
      </c>
      <c r="N696" s="14">
        <f t="shared" si="182"/>
        <v>5.42465753424658</v>
      </c>
      <c r="O696" s="15">
        <v>4640</v>
      </c>
      <c r="P696" s="15">
        <f t="shared" si="187"/>
        <v>9187200</v>
      </c>
      <c r="Q696" s="16">
        <f>IFERROR(VLOOKUP(G696,SCENARIOS!$A$13:$E$18,5,0),0.025)</f>
        <v>0.045</v>
      </c>
      <c r="R696" s="52">
        <f>IFERROR(VLOOKUP(L696,INPUTS!$A$107:$B$120,2,0),0.0082)</f>
        <v>0.0082</v>
      </c>
      <c r="S696" s="52">
        <f t="shared" si="188"/>
        <v>38.048</v>
      </c>
      <c r="T696" s="15">
        <f t="shared" si="189"/>
        <v>75335.04</v>
      </c>
      <c r="U696" s="15">
        <f>T696/INPUTS!$B$7*1000</f>
        <v>94168800</v>
      </c>
      <c r="V696" s="15">
        <f>T696*INPUTS!$B$6</f>
        <v>238058.7264</v>
      </c>
      <c r="W696" s="54" t="s">
        <v>396</v>
      </c>
      <c r="X696" s="54" t="s">
        <v>396</v>
      </c>
      <c r="Y696" s="67">
        <f>IFERROR(VLOOKUP(E696,INPUTS!$A$44:$B$103,2,0),0)</f>
        <v>0</v>
      </c>
      <c r="Z696" s="15">
        <f t="shared" si="178"/>
        <v>0</v>
      </c>
      <c r="AA696" s="20">
        <f>IFERROR(VLOOKUP(E696,INPUTS!$A$44:$C$103,3,0),SCENARIOS!$J$26)</f>
        <v>0.025</v>
      </c>
      <c r="AB696" s="15">
        <f t="shared" si="190"/>
        <v>2347.02915300939</v>
      </c>
      <c r="AC696" s="20">
        <f>IFERROR(VLOOKUP($E696,INPUTS!$A$44:$G$103,4,0),SCENARIOS!$K$26)</f>
        <v>0.1</v>
      </c>
      <c r="AD696" s="15">
        <f t="shared" si="190"/>
        <v>11699.3013505025</v>
      </c>
      <c r="AE696" s="20">
        <f>IFERROR(VLOOKUP($E696,INPUTS!$A$44:$G$103,5,0),SCENARIOS!$L$26)</f>
        <v>0.2</v>
      </c>
      <c r="AF696" s="15">
        <f t="shared" si="190"/>
        <v>29158.9160523139</v>
      </c>
      <c r="AG696" s="20">
        <f>IFERROR(VLOOKUP($E696,INPUTS!$A$44:$G$103,6,0),SCENARIOS!$M$26)</f>
        <v>0.3</v>
      </c>
      <c r="AH696" s="15">
        <f t="shared" si="180"/>
        <v>54505.971758906</v>
      </c>
      <c r="AI696" s="20">
        <f>IFERROR(VLOOKUP($E696,INPUTS!$A$44:$G$103,7,0),SCENARIOS!$N$26)</f>
        <v>0.5</v>
      </c>
      <c r="AJ696" s="15">
        <f t="shared" si="181"/>
        <v>113207.2625003</v>
      </c>
      <c r="AL696" t="str">
        <f t="shared" si="183"/>
        <v>Y</v>
      </c>
      <c r="AM696" s="21">
        <f t="shared" si="184"/>
        <v>226414.5250006</v>
      </c>
    </row>
    <row r="697" ht="15" customHeight="1" spans="1:39">
      <c r="A697" s="24" t="s">
        <v>2447</v>
      </c>
      <c r="B697" s="52" t="s">
        <v>437</v>
      </c>
      <c r="C697" s="52" t="s">
        <v>438</v>
      </c>
      <c r="D697" s="52" t="s">
        <v>929</v>
      </c>
      <c r="E697" s="10" t="s">
        <v>440</v>
      </c>
      <c r="F697" s="52" t="s">
        <v>439</v>
      </c>
      <c r="G697" s="52" t="s">
        <v>177</v>
      </c>
      <c r="H697" s="52" t="s">
        <v>1534</v>
      </c>
      <c r="I697" s="52" t="s">
        <v>609</v>
      </c>
      <c r="J697" s="52" t="s">
        <v>165</v>
      </c>
      <c r="K697" s="52" t="s">
        <v>931</v>
      </c>
      <c r="L697" s="53" t="s">
        <v>295</v>
      </c>
      <c r="M697" s="13">
        <v>1320</v>
      </c>
      <c r="N697" s="14">
        <f t="shared" si="182"/>
        <v>3.61643835616438</v>
      </c>
      <c r="O697" s="15">
        <v>4770</v>
      </c>
      <c r="P697" s="15">
        <f t="shared" si="187"/>
        <v>6296400</v>
      </c>
      <c r="Q697" s="16">
        <f>IFERROR(VLOOKUP(G697,SCENARIOS!$A$13:$E$18,5,0),0.025)</f>
        <v>0.045</v>
      </c>
      <c r="R697" s="52">
        <f>IFERROR(VLOOKUP(L697,INPUTS!$A$107:$B$120,2,0),0.0082)</f>
        <v>0.0089</v>
      </c>
      <c r="S697" s="52">
        <f t="shared" si="188"/>
        <v>42.453</v>
      </c>
      <c r="T697" s="15">
        <f t="shared" si="189"/>
        <v>56037.96</v>
      </c>
      <c r="U697" s="15">
        <f>T697/INPUTS!$B$7*1000</f>
        <v>70047450</v>
      </c>
      <c r="V697" s="15">
        <f>T697*INPUTS!$B$6</f>
        <v>177079.9536</v>
      </c>
      <c r="W697" s="54" t="s">
        <v>396</v>
      </c>
      <c r="X697" s="54" t="s">
        <v>396</v>
      </c>
      <c r="Y697" s="67">
        <f>IFERROR(VLOOKUP(E697,INPUTS!$A$44:$B$103,2,0),0)</f>
        <v>0</v>
      </c>
      <c r="Z697" s="15">
        <f t="shared" si="178"/>
        <v>0</v>
      </c>
      <c r="AA697" s="20">
        <f>IFERROR(VLOOKUP(E697,INPUTS!$A$44:$C$103,3,0),SCENARIOS!$J$26)</f>
        <v>0.025</v>
      </c>
      <c r="AB697" s="15">
        <f t="shared" si="190"/>
        <v>1745.83733937321</v>
      </c>
      <c r="AC697" s="20">
        <f>IFERROR(VLOOKUP($E697,INPUTS!$A$44:$G$103,4,0),SCENARIOS!$K$26)</f>
        <v>0.1</v>
      </c>
      <c r="AD697" s="15">
        <f t="shared" si="190"/>
        <v>8702.52383362911</v>
      </c>
      <c r="AE697" s="20">
        <f>IFERROR(VLOOKUP($E697,INPUTS!$A$44:$G$103,5,0),SCENARIOS!$L$26)</f>
        <v>0.2</v>
      </c>
      <c r="AF697" s="15">
        <f t="shared" si="190"/>
        <v>21689.8560269289</v>
      </c>
      <c r="AG697" s="20">
        <f>IFERROR(VLOOKUP($E697,INPUTS!$A$44:$G$103,6,0),SCENARIOS!$M$26)</f>
        <v>0.3</v>
      </c>
      <c r="AH697" s="15">
        <f t="shared" si="180"/>
        <v>40544.2602165832</v>
      </c>
      <c r="AI697" s="20">
        <f>IFERROR(VLOOKUP($E697,INPUTS!$A$44:$G$103,7,0),SCENARIOS!$N$26)</f>
        <v>0.5</v>
      </c>
      <c r="AJ697" s="15">
        <f t="shared" si="181"/>
        <v>84209.2079290236</v>
      </c>
      <c r="AL697" t="str">
        <f t="shared" si="183"/>
        <v>N</v>
      </c>
      <c r="AM697" s="21">
        <f t="shared" si="184"/>
        <v>168418.415858047</v>
      </c>
    </row>
    <row r="698" ht="15" customHeight="1" spans="1:39">
      <c r="A698" s="6" t="s">
        <v>2448</v>
      </c>
      <c r="B698" s="52" t="s">
        <v>437</v>
      </c>
      <c r="C698" s="52" t="s">
        <v>438</v>
      </c>
      <c r="D698" s="52" t="s">
        <v>929</v>
      </c>
      <c r="E698" s="10" t="s">
        <v>440</v>
      </c>
      <c r="F698" s="52" t="s">
        <v>439</v>
      </c>
      <c r="G698" s="52" t="s">
        <v>177</v>
      </c>
      <c r="H698" s="52" t="s">
        <v>209</v>
      </c>
      <c r="I698" s="52" t="s">
        <v>600</v>
      </c>
      <c r="J698" s="52" t="s">
        <v>165</v>
      </c>
      <c r="K698" s="52" t="s">
        <v>931</v>
      </c>
      <c r="L698" s="53" t="s">
        <v>1696</v>
      </c>
      <c r="M698" s="13">
        <v>1320</v>
      </c>
      <c r="N698" s="14">
        <f t="shared" si="182"/>
        <v>3.61643835616438</v>
      </c>
      <c r="O698" s="15">
        <v>4880</v>
      </c>
      <c r="P698" s="15">
        <f t="shared" si="187"/>
        <v>6441600</v>
      </c>
      <c r="Q698" s="16">
        <f>IFERROR(VLOOKUP(G698,SCENARIOS!$A$13:$E$18,5,0),0.025)</f>
        <v>0.045</v>
      </c>
      <c r="R698" s="52">
        <f>IFERROR(VLOOKUP(L698,INPUTS!$A$107:$B$120,2,0),0.0082)</f>
        <v>0.0082</v>
      </c>
      <c r="S698" s="52">
        <f t="shared" si="188"/>
        <v>40.016</v>
      </c>
      <c r="T698" s="15">
        <f t="shared" si="189"/>
        <v>52821.12</v>
      </c>
      <c r="U698" s="15">
        <f>T698/INPUTS!$B$7*1000</f>
        <v>66026400</v>
      </c>
      <c r="V698" s="15">
        <f>T698*INPUTS!$B$6</f>
        <v>166914.7392</v>
      </c>
      <c r="W698" s="54" t="s">
        <v>396</v>
      </c>
      <c r="X698" s="54" t="s">
        <v>396</v>
      </c>
      <c r="Y698" s="67">
        <f>IFERROR(VLOOKUP(E698,INPUTS!$A$44:$B$103,2,0),0)</f>
        <v>0</v>
      </c>
      <c r="Z698" s="15">
        <f t="shared" si="178"/>
        <v>0</v>
      </c>
      <c r="AA698" s="20">
        <f>IFERROR(VLOOKUP(E698,INPUTS!$A$44:$C$103,3,0),SCENARIOS!$J$26)</f>
        <v>0.025</v>
      </c>
      <c r="AB698" s="15">
        <f t="shared" si="190"/>
        <v>1645.61814176521</v>
      </c>
      <c r="AC698" s="20">
        <f>IFERROR(VLOOKUP($E698,INPUTS!$A$44:$G$103,4,0),SCENARIOS!$K$26)</f>
        <v>0.1</v>
      </c>
      <c r="AD698" s="15">
        <f t="shared" si="190"/>
        <v>8202.95841816839</v>
      </c>
      <c r="AE698" s="20">
        <f>IFERROR(VLOOKUP($E698,INPUTS!$A$44:$G$103,5,0),SCENARIOS!$L$26)</f>
        <v>0.2</v>
      </c>
      <c r="AF698" s="15">
        <f t="shared" si="190"/>
        <v>20444.7572320822</v>
      </c>
      <c r="AG698" s="20">
        <f>IFERROR(VLOOKUP($E698,INPUTS!$A$44:$G$103,6,0),SCENARIOS!$M$26)</f>
        <v>0.3</v>
      </c>
      <c r="AH698" s="15">
        <f t="shared" si="180"/>
        <v>38216.8307734858</v>
      </c>
      <c r="AI698" s="20">
        <f>IFERROR(VLOOKUP($E698,INPUTS!$A$44:$G$103,7,0),SCENARIOS!$N$26)</f>
        <v>0.5</v>
      </c>
      <c r="AJ698" s="15">
        <f t="shared" si="181"/>
        <v>79375.2070404402</v>
      </c>
      <c r="AL698" t="str">
        <f t="shared" si="183"/>
        <v>Y</v>
      </c>
      <c r="AM698" s="21">
        <f t="shared" si="184"/>
        <v>158750.41408088</v>
      </c>
    </row>
    <row r="699" ht="15" customHeight="1" spans="1:39">
      <c r="A699" s="24" t="s">
        <v>2449</v>
      </c>
      <c r="B699" s="52" t="s">
        <v>437</v>
      </c>
      <c r="C699" s="52" t="s">
        <v>438</v>
      </c>
      <c r="D699" s="52" t="s">
        <v>929</v>
      </c>
      <c r="E699" s="10" t="s">
        <v>440</v>
      </c>
      <c r="F699" s="52" t="s">
        <v>439</v>
      </c>
      <c r="G699" s="52" t="s">
        <v>177</v>
      </c>
      <c r="H699" s="52" t="s">
        <v>210</v>
      </c>
      <c r="I699" s="52" t="s">
        <v>603</v>
      </c>
      <c r="J699" s="52" t="s">
        <v>165</v>
      </c>
      <c r="K699" s="52" t="s">
        <v>931</v>
      </c>
      <c r="L699" s="53" t="s">
        <v>295</v>
      </c>
      <c r="M699" s="13">
        <v>1320</v>
      </c>
      <c r="N699" s="14">
        <f t="shared" si="182"/>
        <v>3.61643835616438</v>
      </c>
      <c r="O699" s="15">
        <v>4680</v>
      </c>
      <c r="P699" s="15">
        <f t="shared" si="187"/>
        <v>6177600</v>
      </c>
      <c r="Q699" s="16">
        <f>IFERROR(VLOOKUP(G699,SCENARIOS!$A$13:$E$18,5,0),0.025)</f>
        <v>0.045</v>
      </c>
      <c r="R699" s="52">
        <f>IFERROR(VLOOKUP(L699,INPUTS!$A$107:$B$120,2,0),0.0082)</f>
        <v>0.0089</v>
      </c>
      <c r="S699" s="52">
        <f t="shared" si="188"/>
        <v>41.652</v>
      </c>
      <c r="T699" s="15">
        <f t="shared" si="189"/>
        <v>54980.64</v>
      </c>
      <c r="U699" s="15">
        <f>T699/INPUTS!$B$7*1000</f>
        <v>68725800</v>
      </c>
      <c r="V699" s="15">
        <f>T699*INPUTS!$B$6</f>
        <v>173738.8224</v>
      </c>
      <c r="W699" s="54" t="s">
        <v>396</v>
      </c>
      <c r="X699" s="54" t="s">
        <v>396</v>
      </c>
      <c r="Y699" s="67">
        <f>IFERROR(VLOOKUP(E699,INPUTS!$A$44:$B$103,2,0),0)</f>
        <v>0</v>
      </c>
      <c r="Z699" s="15">
        <f t="shared" si="178"/>
        <v>0</v>
      </c>
      <c r="AA699" s="20">
        <f>IFERROR(VLOOKUP(E699,INPUTS!$A$44:$C$103,3,0),SCENARIOS!$J$26)</f>
        <v>0.025</v>
      </c>
      <c r="AB699" s="15">
        <f t="shared" si="190"/>
        <v>1712.89701221522</v>
      </c>
      <c r="AC699" s="20">
        <f>IFERROR(VLOOKUP($E699,INPUTS!$A$44:$G$103,4,0),SCENARIOS!$K$26)</f>
        <v>0.1</v>
      </c>
      <c r="AD699" s="15">
        <f t="shared" si="190"/>
        <v>8538.32527073045</v>
      </c>
      <c r="AE699" s="20">
        <f>IFERROR(VLOOKUP($E699,INPUTS!$A$44:$G$103,5,0),SCENARIOS!$L$26)</f>
        <v>0.2</v>
      </c>
      <c r="AF699" s="15">
        <f t="shared" si="190"/>
        <v>21280.613460383</v>
      </c>
      <c r="AG699" s="20">
        <f>IFERROR(VLOOKUP($E699,INPUTS!$A$44:$G$103,6,0),SCENARIOS!$M$26)</f>
        <v>0.3</v>
      </c>
      <c r="AH699" s="15">
        <f t="shared" si="180"/>
        <v>39779.2741747609</v>
      </c>
      <c r="AI699" s="20">
        <f>IFERROR(VLOOKUP($E699,INPUTS!$A$44:$G$103,7,0),SCENARIOS!$N$26)</f>
        <v>0.5</v>
      </c>
      <c r="AJ699" s="15">
        <f t="shared" si="181"/>
        <v>82620.3549492307</v>
      </c>
      <c r="AL699" t="str">
        <f t="shared" si="183"/>
        <v>Y</v>
      </c>
      <c r="AM699" s="21">
        <f t="shared" si="184"/>
        <v>165240.709898461</v>
      </c>
    </row>
    <row r="700" ht="15" customHeight="1" spans="1:39">
      <c r="A700" s="6" t="s">
        <v>2450</v>
      </c>
      <c r="B700" s="52" t="s">
        <v>437</v>
      </c>
      <c r="C700" s="52" t="s">
        <v>438</v>
      </c>
      <c r="D700" s="52" t="s">
        <v>929</v>
      </c>
      <c r="E700" s="10" t="s">
        <v>440</v>
      </c>
      <c r="F700" s="52" t="s">
        <v>439</v>
      </c>
      <c r="G700" s="52" t="s">
        <v>177</v>
      </c>
      <c r="H700" s="52" t="s">
        <v>222</v>
      </c>
      <c r="I700" s="52" t="s">
        <v>655</v>
      </c>
      <c r="J700" s="52" t="s">
        <v>165</v>
      </c>
      <c r="K700" s="52" t="s">
        <v>931</v>
      </c>
      <c r="L700" s="53" t="s">
        <v>295</v>
      </c>
      <c r="M700" s="13">
        <v>991</v>
      </c>
      <c r="N700" s="14">
        <f t="shared" si="182"/>
        <v>2.71506849315068</v>
      </c>
      <c r="O700" s="15">
        <v>5250</v>
      </c>
      <c r="P700" s="15">
        <f t="shared" si="187"/>
        <v>5202750</v>
      </c>
      <c r="Q700" s="16">
        <f>IFERROR(VLOOKUP(G700,SCENARIOS!$A$13:$E$18,5,0),0.025)</f>
        <v>0.045</v>
      </c>
      <c r="R700" s="52">
        <f>IFERROR(VLOOKUP(L700,INPUTS!$A$107:$B$120,2,0),0.0082)</f>
        <v>0.0089</v>
      </c>
      <c r="S700" s="52">
        <f t="shared" si="188"/>
        <v>46.725</v>
      </c>
      <c r="T700" s="15">
        <f t="shared" si="189"/>
        <v>46304.475</v>
      </c>
      <c r="U700" s="15">
        <f>T700/INPUTS!$B$7*1000</f>
        <v>57880593.75</v>
      </c>
      <c r="V700" s="15">
        <f>T700*INPUTS!$B$6</f>
        <v>146322.141</v>
      </c>
      <c r="W700" s="54" t="s">
        <v>396</v>
      </c>
      <c r="X700" s="54" t="s">
        <v>396</v>
      </c>
      <c r="Y700" s="67">
        <f>IFERROR(VLOOKUP(E700,INPUTS!$A$44:$B$103,2,0),0)</f>
        <v>0</v>
      </c>
      <c r="Z700" s="15">
        <f t="shared" si="178"/>
        <v>0</v>
      </c>
      <c r="AA700" s="20">
        <f>IFERROR(VLOOKUP(E700,INPUTS!$A$44:$C$103,3,0),SCENARIOS!$J$26)</f>
        <v>0.025</v>
      </c>
      <c r="AB700" s="15">
        <f t="shared" si="190"/>
        <v>1442.59500943777</v>
      </c>
      <c r="AC700" s="20">
        <f>IFERROR(VLOOKUP($E700,INPUTS!$A$44:$G$103,4,0),SCENARIOS!$K$26)</f>
        <v>0.1</v>
      </c>
      <c r="AD700" s="15">
        <f t="shared" si="190"/>
        <v>7190.94337643953</v>
      </c>
      <c r="AE700" s="20">
        <f>IFERROR(VLOOKUP($E700,INPUTS!$A$44:$G$103,5,0),SCENARIOS!$L$26)</f>
        <v>0.2</v>
      </c>
      <c r="AF700" s="15">
        <f t="shared" si="190"/>
        <v>17922.4475008106</v>
      </c>
      <c r="AG700" s="20">
        <f>IFERROR(VLOOKUP($E700,INPUTS!$A$44:$G$103,6,0),SCENARIOS!$M$26)</f>
        <v>0.3</v>
      </c>
      <c r="AH700" s="15">
        <f t="shared" si="180"/>
        <v>33501.9455310699</v>
      </c>
      <c r="AI700" s="20">
        <f>IFERROR(VLOOKUP($E700,INPUTS!$A$44:$G$103,7,0),SCENARIOS!$N$26)</f>
        <v>0.5</v>
      </c>
      <c r="AJ700" s="15">
        <f t="shared" si="181"/>
        <v>69582.5323284301</v>
      </c>
      <c r="AL700" t="str">
        <f t="shared" si="183"/>
        <v>Y</v>
      </c>
      <c r="AM700" s="21">
        <f t="shared" si="184"/>
        <v>139165.06465686</v>
      </c>
    </row>
    <row r="701" ht="15" customHeight="1" spans="1:39">
      <c r="A701" s="24" t="s">
        <v>2451</v>
      </c>
      <c r="B701" s="52" t="s">
        <v>437</v>
      </c>
      <c r="C701" s="52" t="s">
        <v>438</v>
      </c>
      <c r="D701" s="52" t="s">
        <v>929</v>
      </c>
      <c r="E701" s="10" t="s">
        <v>440</v>
      </c>
      <c r="F701" s="52" t="s">
        <v>439</v>
      </c>
      <c r="G701" s="52" t="s">
        <v>177</v>
      </c>
      <c r="H701" s="52" t="s">
        <v>211</v>
      </c>
      <c r="I701" s="52" t="s">
        <v>594</v>
      </c>
      <c r="J701" s="52" t="s">
        <v>165</v>
      </c>
      <c r="K701" s="52" t="s">
        <v>931</v>
      </c>
      <c r="L701" s="53" t="s">
        <v>295</v>
      </c>
      <c r="M701" s="13">
        <v>991</v>
      </c>
      <c r="N701" s="14">
        <f t="shared" si="182"/>
        <v>2.71506849315068</v>
      </c>
      <c r="O701" s="15">
        <v>5330</v>
      </c>
      <c r="P701" s="15">
        <f t="shared" si="187"/>
        <v>5282030</v>
      </c>
      <c r="Q701" s="16">
        <f>IFERROR(VLOOKUP(G701,SCENARIOS!$A$13:$E$18,5,0),0.025)</f>
        <v>0.045</v>
      </c>
      <c r="R701" s="52">
        <f>IFERROR(VLOOKUP(L701,INPUTS!$A$107:$B$120,2,0),0.0082)</f>
        <v>0.0089</v>
      </c>
      <c r="S701" s="52">
        <f t="shared" si="188"/>
        <v>47.437</v>
      </c>
      <c r="T701" s="15">
        <f t="shared" si="189"/>
        <v>47010.067</v>
      </c>
      <c r="U701" s="15">
        <f>T701/INPUTS!$B$7*1000</f>
        <v>58762583.75</v>
      </c>
      <c r="V701" s="15">
        <f>T701*INPUTS!$B$6</f>
        <v>148551.81172</v>
      </c>
      <c r="W701" s="54" t="s">
        <v>396</v>
      </c>
      <c r="X701" s="54" t="s">
        <v>396</v>
      </c>
      <c r="Y701" s="67">
        <f>IFERROR(VLOOKUP(E701,INPUTS!$A$44:$B$103,2,0),0)</f>
        <v>0</v>
      </c>
      <c r="Z701" s="15">
        <f t="shared" si="178"/>
        <v>0</v>
      </c>
      <c r="AA701" s="20">
        <f>IFERROR(VLOOKUP(E701,INPUTS!$A$44:$C$103,3,0),SCENARIOS!$J$26)</f>
        <v>0.025</v>
      </c>
      <c r="AB701" s="15">
        <f t="shared" si="190"/>
        <v>1464.57740958158</v>
      </c>
      <c r="AC701" s="20">
        <f>IFERROR(VLOOKUP($E701,INPUTS!$A$44:$G$103,4,0),SCENARIOS!$K$26)</f>
        <v>0.1</v>
      </c>
      <c r="AD701" s="15">
        <f t="shared" si="190"/>
        <v>7300.51965646147</v>
      </c>
      <c r="AE701" s="20">
        <f>IFERROR(VLOOKUP($E701,INPUTS!$A$44:$G$103,5,0),SCENARIOS!$L$26)</f>
        <v>0.2</v>
      </c>
      <c r="AF701" s="15">
        <f t="shared" si="190"/>
        <v>18195.5514627277</v>
      </c>
      <c r="AG701" s="20">
        <f>IFERROR(VLOOKUP($E701,INPUTS!$A$44:$G$103,6,0),SCENARIOS!$M$26)</f>
        <v>0.3</v>
      </c>
      <c r="AH701" s="15">
        <f t="shared" si="180"/>
        <v>34012.4513677338</v>
      </c>
      <c r="AI701" s="20">
        <f>IFERROR(VLOOKUP($E701,INPUTS!$A$44:$G$103,7,0),SCENARIOS!$N$26)</f>
        <v>0.5</v>
      </c>
      <c r="AJ701" s="15">
        <f t="shared" si="181"/>
        <v>70642.8375829586</v>
      </c>
      <c r="AL701" t="str">
        <f t="shared" si="183"/>
        <v>Y</v>
      </c>
      <c r="AM701" s="21">
        <f t="shared" si="184"/>
        <v>141285.675165917</v>
      </c>
    </row>
    <row r="702" ht="15" customHeight="1" spans="1:39">
      <c r="A702" s="6" t="s">
        <v>2452</v>
      </c>
      <c r="B702" s="52" t="s">
        <v>437</v>
      </c>
      <c r="C702" s="52" t="s">
        <v>438</v>
      </c>
      <c r="D702" s="52" t="s">
        <v>929</v>
      </c>
      <c r="E702" s="10" t="s">
        <v>440</v>
      </c>
      <c r="F702" s="52" t="s">
        <v>439</v>
      </c>
      <c r="G702" s="52" t="s">
        <v>177</v>
      </c>
      <c r="H702" s="52" t="s">
        <v>1448</v>
      </c>
      <c r="I702" s="52" t="s">
        <v>1449</v>
      </c>
      <c r="J702" s="52" t="s">
        <v>165</v>
      </c>
      <c r="K702" s="52" t="s">
        <v>931</v>
      </c>
      <c r="L702" s="53" t="s">
        <v>295</v>
      </c>
      <c r="M702" s="13">
        <v>991</v>
      </c>
      <c r="N702" s="14">
        <f t="shared" si="182"/>
        <v>2.71506849315068</v>
      </c>
      <c r="O702" s="15">
        <v>5380</v>
      </c>
      <c r="P702" s="15">
        <f t="shared" si="187"/>
        <v>5331580</v>
      </c>
      <c r="Q702" s="16">
        <f>IFERROR(VLOOKUP(G702,SCENARIOS!$A$13:$E$18,5,0),0.025)</f>
        <v>0.045</v>
      </c>
      <c r="R702" s="52">
        <f>IFERROR(VLOOKUP(L702,INPUTS!$A$107:$B$120,2,0),0.0082)</f>
        <v>0.0089</v>
      </c>
      <c r="S702" s="52">
        <f t="shared" si="188"/>
        <v>47.882</v>
      </c>
      <c r="T702" s="15">
        <f t="shared" si="189"/>
        <v>47451.062</v>
      </c>
      <c r="U702" s="15">
        <f>T702/INPUTS!$B$7*1000</f>
        <v>59313827.5</v>
      </c>
      <c r="V702" s="15">
        <f>T702*INPUTS!$B$6</f>
        <v>149945.35592</v>
      </c>
      <c r="W702" s="54" t="s">
        <v>396</v>
      </c>
      <c r="X702" s="54" t="s">
        <v>396</v>
      </c>
      <c r="Y702" s="67">
        <f>IFERROR(VLOOKUP(E702,INPUTS!$A$44:$B$103,2,0),0)</f>
        <v>0</v>
      </c>
      <c r="Z702" s="15">
        <f t="shared" si="178"/>
        <v>0</v>
      </c>
      <c r="AA702" s="20">
        <f>IFERROR(VLOOKUP(E702,INPUTS!$A$44:$C$103,3,0),SCENARIOS!$J$26)</f>
        <v>0.025</v>
      </c>
      <c r="AB702" s="15">
        <f t="shared" si="190"/>
        <v>1478.31640967146</v>
      </c>
      <c r="AC702" s="20">
        <f>IFERROR(VLOOKUP($E702,INPUTS!$A$44:$G$103,4,0),SCENARIOS!$K$26)</f>
        <v>0.1</v>
      </c>
      <c r="AD702" s="15">
        <f t="shared" si="190"/>
        <v>7369.00483147518</v>
      </c>
      <c r="AE702" s="20">
        <f>IFERROR(VLOOKUP($E702,INPUTS!$A$44:$G$103,5,0),SCENARIOS!$L$26)</f>
        <v>0.2</v>
      </c>
      <c r="AF702" s="15">
        <f t="shared" si="190"/>
        <v>18366.2414389259</v>
      </c>
      <c r="AG702" s="20">
        <f>IFERROR(VLOOKUP($E702,INPUTS!$A$44:$G$103,6,0),SCENARIOS!$M$26)</f>
        <v>0.3</v>
      </c>
      <c r="AH702" s="15">
        <f t="shared" si="180"/>
        <v>34331.5175156487</v>
      </c>
      <c r="AI702" s="20">
        <f>IFERROR(VLOOKUP($E702,INPUTS!$A$44:$G$103,7,0),SCENARIOS!$N$26)</f>
        <v>0.5</v>
      </c>
      <c r="AJ702" s="15">
        <f t="shared" si="181"/>
        <v>71305.5283670389</v>
      </c>
      <c r="AL702" t="str">
        <f t="shared" si="183"/>
        <v>N</v>
      </c>
      <c r="AM702" s="21">
        <f t="shared" si="184"/>
        <v>142611.056734078</v>
      </c>
    </row>
    <row r="703" ht="15" customHeight="1" spans="1:39">
      <c r="A703" s="24" t="s">
        <v>2453</v>
      </c>
      <c r="B703" s="52" t="s">
        <v>437</v>
      </c>
      <c r="C703" s="52" t="s">
        <v>438</v>
      </c>
      <c r="D703" s="52" t="s">
        <v>929</v>
      </c>
      <c r="E703" s="10" t="s">
        <v>440</v>
      </c>
      <c r="F703" s="52" t="s">
        <v>439</v>
      </c>
      <c r="G703" s="52" t="s">
        <v>177</v>
      </c>
      <c r="H703" s="52" t="s">
        <v>214</v>
      </c>
      <c r="I703" s="52" t="s">
        <v>591</v>
      </c>
      <c r="J703" s="52" t="s">
        <v>165</v>
      </c>
      <c r="K703" s="52" t="s">
        <v>931</v>
      </c>
      <c r="L703" s="53" t="s">
        <v>295</v>
      </c>
      <c r="M703" s="13">
        <v>660</v>
      </c>
      <c r="N703" s="14">
        <f t="shared" si="182"/>
        <v>1.80821917808219</v>
      </c>
      <c r="O703" s="15">
        <v>5430</v>
      </c>
      <c r="P703" s="15">
        <f t="shared" si="187"/>
        <v>3583800</v>
      </c>
      <c r="Q703" s="16">
        <f>IFERROR(VLOOKUP(G703,SCENARIOS!$A$13:$E$18,5,0),0.025)</f>
        <v>0.045</v>
      </c>
      <c r="R703" s="52">
        <f>IFERROR(VLOOKUP(L703,INPUTS!$A$107:$B$120,2,0),0.0082)</f>
        <v>0.0089</v>
      </c>
      <c r="S703" s="52">
        <f t="shared" si="188"/>
        <v>48.327</v>
      </c>
      <c r="T703" s="15">
        <f t="shared" si="189"/>
        <v>31895.82</v>
      </c>
      <c r="U703" s="15">
        <f>T703/INPUTS!$B$7*1000</f>
        <v>39869775</v>
      </c>
      <c r="V703" s="15">
        <f>T703*INPUTS!$B$6</f>
        <v>100790.7912</v>
      </c>
      <c r="W703" s="54" t="s">
        <v>396</v>
      </c>
      <c r="X703" s="54" t="s">
        <v>396</v>
      </c>
      <c r="Y703" s="67">
        <f>IFERROR(VLOOKUP(E703,INPUTS!$A$44:$B$103,2,0),0)</f>
        <v>0</v>
      </c>
      <c r="Z703" s="15">
        <f t="shared" si="178"/>
        <v>0</v>
      </c>
      <c r="AA703" s="20">
        <f>IFERROR(VLOOKUP(E703,INPUTS!$A$44:$C$103,3,0),SCENARIOS!$J$26)</f>
        <v>0.025</v>
      </c>
      <c r="AB703" s="15">
        <f t="shared" si="190"/>
        <v>993.699869265882</v>
      </c>
      <c r="AC703" s="20">
        <f>IFERROR(VLOOKUP($E703,INPUTS!$A$44:$G$103,4,0),SCENARIOS!$K$26)</f>
        <v>0.1</v>
      </c>
      <c r="AD703" s="15">
        <f t="shared" si="190"/>
        <v>4953.32331410965</v>
      </c>
      <c r="AE703" s="20">
        <f>IFERROR(VLOOKUP($E703,INPUTS!$A$44:$G$103,5,0),SCENARIOS!$L$26)</f>
        <v>0.2</v>
      </c>
      <c r="AF703" s="15">
        <f t="shared" si="190"/>
        <v>12345.4840907991</v>
      </c>
      <c r="AG703" s="20">
        <f>IFERROR(VLOOKUP($E703,INPUTS!$A$44:$G$103,6,0),SCENARIOS!$M$26)</f>
        <v>0.3</v>
      </c>
      <c r="AH703" s="15">
        <f t="shared" si="180"/>
        <v>23077.0789283068</v>
      </c>
      <c r="AI703" s="20">
        <f>IFERROR(VLOOKUP($E703,INPUTS!$A$44:$G$103,7,0),SCENARIOS!$N$26)</f>
        <v>0.5</v>
      </c>
      <c r="AJ703" s="15">
        <f t="shared" si="181"/>
        <v>47930.3982237524</v>
      </c>
      <c r="AL703" t="str">
        <f t="shared" si="183"/>
        <v>N</v>
      </c>
      <c r="AM703" s="21">
        <f t="shared" si="184"/>
        <v>95860.7964475049</v>
      </c>
    </row>
    <row r="704" ht="15" customHeight="1" spans="1:39">
      <c r="A704" s="6" t="s">
        <v>2454</v>
      </c>
      <c r="B704" s="52" t="s">
        <v>437</v>
      </c>
      <c r="C704" s="52" t="s">
        <v>438</v>
      </c>
      <c r="D704" s="52" t="s">
        <v>929</v>
      </c>
      <c r="E704" s="10" t="s">
        <v>440</v>
      </c>
      <c r="F704" s="52" t="s">
        <v>439</v>
      </c>
      <c r="G704" s="52" t="s">
        <v>177</v>
      </c>
      <c r="H704" s="52" t="s">
        <v>212</v>
      </c>
      <c r="I704" s="52" t="s">
        <v>597</v>
      </c>
      <c r="J704" s="52" t="s">
        <v>165</v>
      </c>
      <c r="K704" s="52" t="s">
        <v>931</v>
      </c>
      <c r="L704" s="53" t="s">
        <v>295</v>
      </c>
      <c r="M704" s="13">
        <v>660</v>
      </c>
      <c r="N704" s="14">
        <f t="shared" si="182"/>
        <v>1.80821917808219</v>
      </c>
      <c r="O704" s="15">
        <v>5020</v>
      </c>
      <c r="P704" s="15">
        <f t="shared" si="187"/>
        <v>3313200</v>
      </c>
      <c r="Q704" s="16">
        <f>IFERROR(VLOOKUP(G704,SCENARIOS!$A$13:$E$18,5,0),0.025)</f>
        <v>0.045</v>
      </c>
      <c r="R704" s="52">
        <f>IFERROR(VLOOKUP(L704,INPUTS!$A$107:$B$120,2,0),0.0082)</f>
        <v>0.0089</v>
      </c>
      <c r="S704" s="52">
        <f t="shared" si="188"/>
        <v>44.678</v>
      </c>
      <c r="T704" s="15">
        <f t="shared" si="189"/>
        <v>29487.48</v>
      </c>
      <c r="U704" s="15">
        <f>T704/INPUTS!$B$7*1000</f>
        <v>36859350</v>
      </c>
      <c r="V704" s="15">
        <f>T704*INPUTS!$B$6</f>
        <v>93180.4368</v>
      </c>
      <c r="W704" s="54" t="s">
        <v>396</v>
      </c>
      <c r="X704" s="54" t="s">
        <v>396</v>
      </c>
      <c r="Y704" s="67">
        <f>IFERROR(VLOOKUP(E704,INPUTS!$A$44:$B$103,2,0),0)</f>
        <v>0</v>
      </c>
      <c r="Z704" s="15">
        <f t="shared" si="178"/>
        <v>0</v>
      </c>
      <c r="AA704" s="20">
        <f>IFERROR(VLOOKUP(E704,INPUTS!$A$44:$C$103,3,0),SCENARIOS!$J$26)</f>
        <v>0.025</v>
      </c>
      <c r="AB704" s="15">
        <f t="shared" si="190"/>
        <v>918.669124072694</v>
      </c>
      <c r="AC704" s="20">
        <f>IFERROR(VLOOKUP($E704,INPUTS!$A$44:$G$103,4,0),SCENARIOS!$K$26)</f>
        <v>0.1</v>
      </c>
      <c r="AD704" s="15">
        <f t="shared" si="190"/>
        <v>4579.31547639603</v>
      </c>
      <c r="AE704" s="20">
        <f>IFERROR(VLOOKUP($E704,INPUTS!$A$44:$G$103,5,0),SCENARIOS!$L$26)</f>
        <v>0.2</v>
      </c>
      <c r="AF704" s="15">
        <f t="shared" si="190"/>
        <v>11413.3204670003</v>
      </c>
      <c r="AG704" s="20">
        <f>IFERROR(VLOOKUP($E704,INPUTS!$A$44:$G$103,6,0),SCENARIOS!$M$26)</f>
        <v>0.3</v>
      </c>
      <c r="AH704" s="15">
        <f t="shared" si="180"/>
        <v>21334.6107219337</v>
      </c>
      <c r="AI704" s="20">
        <f>IFERROR(VLOOKUP($E704,INPUTS!$A$44:$G$103,7,0),SCENARIOS!$N$26)</f>
        <v>0.5</v>
      </c>
      <c r="AJ704" s="15">
        <f t="shared" si="181"/>
        <v>44311.3442142242</v>
      </c>
      <c r="AL704" t="str">
        <f t="shared" si="183"/>
        <v>Y</v>
      </c>
      <c r="AM704" s="21">
        <f t="shared" si="184"/>
        <v>88622.6884284483</v>
      </c>
    </row>
    <row r="705" ht="15" customHeight="1" spans="1:39">
      <c r="A705" s="24" t="s">
        <v>2455</v>
      </c>
      <c r="B705" s="52" t="s">
        <v>437</v>
      </c>
      <c r="C705" s="52" t="s">
        <v>438</v>
      </c>
      <c r="D705" s="52" t="s">
        <v>929</v>
      </c>
      <c r="E705" s="10" t="s">
        <v>440</v>
      </c>
      <c r="F705" s="52" t="s">
        <v>439</v>
      </c>
      <c r="G705" s="52" t="s">
        <v>177</v>
      </c>
      <c r="H705" s="52" t="s">
        <v>223</v>
      </c>
      <c r="I705" s="52" t="s">
        <v>665</v>
      </c>
      <c r="J705" s="52" t="s">
        <v>165</v>
      </c>
      <c r="K705" s="52" t="s">
        <v>931</v>
      </c>
      <c r="L705" s="53" t="s">
        <v>295</v>
      </c>
      <c r="M705" s="13">
        <v>1320</v>
      </c>
      <c r="N705" s="14">
        <f t="shared" si="182"/>
        <v>3.61643835616438</v>
      </c>
      <c r="O705" s="15">
        <v>3620</v>
      </c>
      <c r="P705" s="15">
        <f t="shared" si="187"/>
        <v>4778400</v>
      </c>
      <c r="Q705" s="16">
        <f>IFERROR(VLOOKUP(G705,SCENARIOS!$A$13:$E$18,5,0),0.025)</f>
        <v>0.045</v>
      </c>
      <c r="R705" s="52">
        <f>IFERROR(VLOOKUP(L705,INPUTS!$A$107:$B$120,2,0),0.0082)</f>
        <v>0.0089</v>
      </c>
      <c r="S705" s="52">
        <f t="shared" si="188"/>
        <v>32.218</v>
      </c>
      <c r="T705" s="15">
        <f t="shared" si="189"/>
        <v>42527.76</v>
      </c>
      <c r="U705" s="15">
        <f>T705/INPUTS!$B$7*1000</f>
        <v>53159700</v>
      </c>
      <c r="V705" s="15">
        <f>T705*INPUTS!$B$6</f>
        <v>134387.7216</v>
      </c>
      <c r="W705" s="54" t="s">
        <v>396</v>
      </c>
      <c r="X705" s="54" t="s">
        <v>396</v>
      </c>
      <c r="Y705" s="67">
        <f>IFERROR(VLOOKUP(E705,INPUTS!$A$44:$B$103,2,0),0)</f>
        <v>0</v>
      </c>
      <c r="Z705" s="15">
        <f t="shared" si="178"/>
        <v>0</v>
      </c>
      <c r="AA705" s="20">
        <f>IFERROR(VLOOKUP(E705,INPUTS!$A$44:$C$103,3,0),SCENARIOS!$J$26)</f>
        <v>0.025</v>
      </c>
      <c r="AB705" s="15">
        <f t="shared" si="190"/>
        <v>1324.93315902118</v>
      </c>
      <c r="AC705" s="20">
        <f>IFERROR(VLOOKUP($E705,INPUTS!$A$44:$G$103,4,0),SCENARIOS!$K$26)</f>
        <v>0.1</v>
      </c>
      <c r="AD705" s="15">
        <f t="shared" si="190"/>
        <v>6604.43108547954</v>
      </c>
      <c r="AE705" s="20">
        <f>IFERROR(VLOOKUP($E705,INPUTS!$A$44:$G$103,5,0),SCENARIOS!$L$26)</f>
        <v>0.2</v>
      </c>
      <c r="AF705" s="15">
        <f t="shared" si="190"/>
        <v>16460.6454543988</v>
      </c>
      <c r="AG705" s="20">
        <f>IFERROR(VLOOKUP($E705,INPUTS!$A$44:$G$103,6,0),SCENARIOS!$M$26)</f>
        <v>0.3</v>
      </c>
      <c r="AH705" s="15">
        <f t="shared" si="180"/>
        <v>30769.4385710757</v>
      </c>
      <c r="AI705" s="20">
        <f>IFERROR(VLOOKUP($E705,INPUTS!$A$44:$G$103,7,0),SCENARIOS!$N$26)</f>
        <v>0.5</v>
      </c>
      <c r="AJ705" s="15">
        <f t="shared" si="181"/>
        <v>63907.1976316699</v>
      </c>
      <c r="AL705" t="str">
        <f t="shared" si="183"/>
        <v>Y</v>
      </c>
      <c r="AM705" s="21">
        <f t="shared" si="184"/>
        <v>127814.39526334</v>
      </c>
    </row>
    <row r="706" ht="15" customHeight="1" spans="1:39">
      <c r="A706" s="6" t="s">
        <v>2456</v>
      </c>
      <c r="B706" s="52" t="s">
        <v>437</v>
      </c>
      <c r="C706" s="52" t="s">
        <v>438</v>
      </c>
      <c r="D706" s="52" t="s">
        <v>929</v>
      </c>
      <c r="E706" s="10" t="s">
        <v>440</v>
      </c>
      <c r="F706" s="52" t="s">
        <v>439</v>
      </c>
      <c r="G706" s="52" t="s">
        <v>177</v>
      </c>
      <c r="H706" s="52" t="s">
        <v>460</v>
      </c>
      <c r="I706" s="52" t="s">
        <v>459</v>
      </c>
      <c r="J706" s="56" t="s">
        <v>185</v>
      </c>
      <c r="K706" s="52" t="s">
        <v>931</v>
      </c>
      <c r="L706" s="53" t="s">
        <v>295</v>
      </c>
      <c r="M706" s="13">
        <v>1320</v>
      </c>
      <c r="N706" s="14">
        <f t="shared" si="182"/>
        <v>3.61643835616438</v>
      </c>
      <c r="O706" s="15">
        <v>2960</v>
      </c>
      <c r="P706" s="15">
        <f t="shared" si="187"/>
        <v>3907200</v>
      </c>
      <c r="Q706" s="16">
        <f>IFERROR(VLOOKUP(G706,SCENARIOS!$A$13:$E$18,5,0),0.025)</f>
        <v>0.045</v>
      </c>
      <c r="R706" s="52">
        <f>IFERROR(VLOOKUP(L706,INPUTS!$A$107:$B$120,2,0),0.0082)</f>
        <v>0.0089</v>
      </c>
      <c r="S706" s="52">
        <f t="shared" si="188"/>
        <v>26.344</v>
      </c>
      <c r="T706" s="15">
        <f t="shared" si="189"/>
        <v>34774.08</v>
      </c>
      <c r="U706" s="15">
        <f>T706/INPUTS!$B$7*1000</f>
        <v>43467600</v>
      </c>
      <c r="V706" s="15">
        <f>T706*INPUTS!$B$6</f>
        <v>109886.0928</v>
      </c>
      <c r="W706" s="54" t="s">
        <v>396</v>
      </c>
      <c r="X706" s="54" t="s">
        <v>396</v>
      </c>
      <c r="Y706" s="67">
        <f>IFERROR(VLOOKUP(E706,INPUTS!$A$44:$B$103,2,0),0)</f>
        <v>0</v>
      </c>
      <c r="Z706" s="15">
        <f t="shared" si="178"/>
        <v>0</v>
      </c>
      <c r="AA706" s="20">
        <f>IFERROR(VLOOKUP(E706,INPUTS!$A$44:$C$103,3,0),SCENARIOS!$J$26)</f>
        <v>0.025</v>
      </c>
      <c r="AB706" s="15">
        <f t="shared" si="190"/>
        <v>1083.37075986262</v>
      </c>
      <c r="AC706" s="20">
        <f>IFERROR(VLOOKUP($E706,INPUTS!$A$44:$G$103,4,0),SCENARIOS!$K$26)</f>
        <v>0.1</v>
      </c>
      <c r="AD706" s="15">
        <f t="shared" si="190"/>
        <v>5400.30829088934</v>
      </c>
      <c r="AE706" s="20">
        <f>IFERROR(VLOOKUP($E706,INPUTS!$A$44:$G$103,5,0),SCENARIOS!$L$26)</f>
        <v>0.2</v>
      </c>
      <c r="AF706" s="15">
        <f t="shared" si="190"/>
        <v>13459.5332997294</v>
      </c>
      <c r="AG706" s="20">
        <f>IFERROR(VLOOKUP($E706,INPUTS!$A$44:$G$103,6,0),SCENARIOS!$M$26)</f>
        <v>0.3</v>
      </c>
      <c r="AH706" s="15">
        <f t="shared" si="180"/>
        <v>25159.5409310454</v>
      </c>
      <c r="AI706" s="20">
        <f>IFERROR(VLOOKUP($E706,INPUTS!$A$44:$G$103,7,0),SCENARIOS!$N$26)</f>
        <v>0.5</v>
      </c>
      <c r="AJ706" s="15">
        <f t="shared" si="181"/>
        <v>52255.6091131887</v>
      </c>
      <c r="AL706" t="str">
        <f t="shared" si="183"/>
        <v>Y</v>
      </c>
      <c r="AM706" s="21">
        <f t="shared" si="184"/>
        <v>104511.218226377</v>
      </c>
    </row>
    <row r="707" ht="15" customHeight="1" spans="1:39">
      <c r="A707" s="24" t="s">
        <v>2457</v>
      </c>
      <c r="B707" s="52" t="s">
        <v>437</v>
      </c>
      <c r="C707" s="52" t="s">
        <v>438</v>
      </c>
      <c r="D707" s="52" t="s">
        <v>929</v>
      </c>
      <c r="E707" s="10" t="s">
        <v>440</v>
      </c>
      <c r="F707" s="52" t="s">
        <v>439</v>
      </c>
      <c r="G707" s="52" t="s">
        <v>177</v>
      </c>
      <c r="H707" s="52" t="s">
        <v>221</v>
      </c>
      <c r="I707" s="52" t="s">
        <v>662</v>
      </c>
      <c r="J707" s="52" t="s">
        <v>165</v>
      </c>
      <c r="K707" s="52" t="s">
        <v>931</v>
      </c>
      <c r="L707" s="53" t="s">
        <v>295</v>
      </c>
      <c r="M707" s="13">
        <v>660</v>
      </c>
      <c r="N707" s="14">
        <f t="shared" si="182"/>
        <v>1.80821917808219</v>
      </c>
      <c r="O707" s="15">
        <v>4790</v>
      </c>
      <c r="P707" s="15">
        <f t="shared" si="187"/>
        <v>3161400</v>
      </c>
      <c r="Q707" s="16">
        <f>IFERROR(VLOOKUP(G707,SCENARIOS!$A$13:$E$18,5,0),0.025)</f>
        <v>0.045</v>
      </c>
      <c r="R707" s="52">
        <f>IFERROR(VLOOKUP(L707,INPUTS!$A$107:$B$120,2,0),0.0082)</f>
        <v>0.0089</v>
      </c>
      <c r="S707" s="52">
        <f t="shared" si="188"/>
        <v>42.631</v>
      </c>
      <c r="T707" s="15">
        <f t="shared" si="189"/>
        <v>28136.46</v>
      </c>
      <c r="U707" s="15">
        <f>T707/INPUTS!$B$7*1000</f>
        <v>35170575</v>
      </c>
      <c r="V707" s="15">
        <f>T707*INPUTS!$B$6</f>
        <v>88911.2136</v>
      </c>
      <c r="W707" s="54" t="s">
        <v>396</v>
      </c>
      <c r="X707" s="54" t="s">
        <v>396</v>
      </c>
      <c r="Y707" s="67">
        <f>IFERROR(VLOOKUP(E707,INPUTS!$A$44:$B$103,2,0),0)</f>
        <v>0</v>
      </c>
      <c r="Z707" s="15">
        <f t="shared" si="178"/>
        <v>0</v>
      </c>
      <c r="AA707" s="20">
        <f>IFERROR(VLOOKUP(E707,INPUTS!$A$44:$C$103,3,0),SCENARIOS!$J$26)</f>
        <v>0.025</v>
      </c>
      <c r="AB707" s="15">
        <f t="shared" si="190"/>
        <v>876.578706037491</v>
      </c>
      <c r="AC707" s="20">
        <f>IFERROR(VLOOKUP($E707,INPUTS!$A$44:$G$103,4,0),SCENARIOS!$K$26)</f>
        <v>0.1</v>
      </c>
      <c r="AD707" s="15">
        <f t="shared" si="190"/>
        <v>4369.50620158107</v>
      </c>
      <c r="AE707" s="20">
        <f>IFERROR(VLOOKUP($E707,INPUTS!$A$44:$G$103,5,0),SCENARIOS!$L$26)</f>
        <v>0.2</v>
      </c>
      <c r="AF707" s="15">
        <f t="shared" si="190"/>
        <v>10890.3994097473</v>
      </c>
      <c r="AG707" s="20">
        <f>IFERROR(VLOOKUP($E707,INPUTS!$A$44:$G$103,6,0),SCENARIOS!$M$26)</f>
        <v>0.3</v>
      </c>
      <c r="AH707" s="15">
        <f t="shared" si="180"/>
        <v>20357.128557383</v>
      </c>
      <c r="AI707" s="20">
        <f>IFERROR(VLOOKUP($E707,INPUTS!$A$44:$G$103,7,0),SCENARIOS!$N$26)</f>
        <v>0.5</v>
      </c>
      <c r="AJ707" s="15">
        <f t="shared" si="181"/>
        <v>42281.1431844888</v>
      </c>
      <c r="AL707" t="str">
        <f t="shared" si="183"/>
        <v>Y</v>
      </c>
      <c r="AM707" s="21">
        <f t="shared" si="184"/>
        <v>84562.2863689776</v>
      </c>
    </row>
    <row r="708" ht="15" customHeight="1" spans="1:39">
      <c r="A708" s="6" t="s">
        <v>2458</v>
      </c>
      <c r="B708" s="52" t="s">
        <v>437</v>
      </c>
      <c r="C708" s="52" t="s">
        <v>438</v>
      </c>
      <c r="D708" s="52" t="s">
        <v>929</v>
      </c>
      <c r="E708" s="10" t="s">
        <v>440</v>
      </c>
      <c r="F708" s="52" t="s">
        <v>439</v>
      </c>
      <c r="G708" s="52" t="s">
        <v>177</v>
      </c>
      <c r="H708" s="52" t="s">
        <v>725</v>
      </c>
      <c r="I708" s="52" t="s">
        <v>1721</v>
      </c>
      <c r="J708" s="52" t="s">
        <v>165</v>
      </c>
      <c r="K708" s="52" t="s">
        <v>931</v>
      </c>
      <c r="L708" s="53" t="s">
        <v>295</v>
      </c>
      <c r="M708" s="13">
        <v>660</v>
      </c>
      <c r="N708" s="14">
        <f t="shared" si="182"/>
        <v>1.80821917808219</v>
      </c>
      <c r="O708" s="15">
        <v>4760</v>
      </c>
      <c r="P708" s="15">
        <f t="shared" si="187"/>
        <v>3141600</v>
      </c>
      <c r="Q708" s="16">
        <f>IFERROR(VLOOKUP(G708,SCENARIOS!$A$13:$E$18,5,0),0.025)</f>
        <v>0.045</v>
      </c>
      <c r="R708" s="52">
        <f>IFERROR(VLOOKUP(L708,INPUTS!$A$107:$B$120,2,0),0.0082)</f>
        <v>0.0089</v>
      </c>
      <c r="S708" s="52">
        <f t="shared" si="188"/>
        <v>42.364</v>
      </c>
      <c r="T708" s="15">
        <f t="shared" si="189"/>
        <v>27960.24</v>
      </c>
      <c r="U708" s="15">
        <f>T708/INPUTS!$B$7*1000</f>
        <v>34950300</v>
      </c>
      <c r="V708" s="15">
        <f>T708*INPUTS!$B$6</f>
        <v>88354.3584</v>
      </c>
      <c r="W708" s="54" t="s">
        <v>396</v>
      </c>
      <c r="X708" s="54" t="s">
        <v>396</v>
      </c>
      <c r="Y708" s="67">
        <f>IFERROR(VLOOKUP(E708,INPUTS!$A$44:$B$103,2,0),0)</f>
        <v>0</v>
      </c>
      <c r="Z708" s="15">
        <f t="shared" ref="Z708:Z771" si="191">T708*Y708</f>
        <v>0</v>
      </c>
      <c r="AA708" s="20">
        <f>IFERROR(VLOOKUP(E708,INPUTS!$A$44:$C$103,3,0),SCENARIOS!$J$26)</f>
        <v>0.025</v>
      </c>
      <c r="AB708" s="15">
        <f t="shared" ref="AB708:AF723" si="192">$T708*AA708*(1+$Q708)^AB$2</f>
        <v>871.08865151116</v>
      </c>
      <c r="AC708" s="20">
        <f>IFERROR(VLOOKUP($E708,INPUTS!$A$44:$G$103,4,0),SCENARIOS!$K$26)</f>
        <v>0.1</v>
      </c>
      <c r="AD708" s="15">
        <f t="shared" si="192"/>
        <v>4342.1397744313</v>
      </c>
      <c r="AE708" s="20">
        <f>IFERROR(VLOOKUP($E708,INPUTS!$A$44:$G$103,5,0),SCENARIOS!$L$26)</f>
        <v>0.2</v>
      </c>
      <c r="AF708" s="15">
        <f t="shared" si="192"/>
        <v>10822.192315323</v>
      </c>
      <c r="AG708" s="20">
        <f>IFERROR(VLOOKUP($E708,INPUTS!$A$44:$G$103,6,0),SCENARIOS!$M$26)</f>
        <v>0.3</v>
      </c>
      <c r="AH708" s="15">
        <f t="shared" ref="AH708:AH771" si="193">$T708*AG708*(1+$Q708)^AH$2</f>
        <v>20229.6308837459</v>
      </c>
      <c r="AI708" s="20">
        <f>IFERROR(VLOOKUP($E708,INPUTS!$A$44:$G$103,7,0),SCENARIOS!$N$26)</f>
        <v>0.5</v>
      </c>
      <c r="AJ708" s="15">
        <f t="shared" ref="AJ708:AJ771" si="194">$T708*AI708*(1+$Q708)^AJ$2</f>
        <v>42016.3343545233</v>
      </c>
      <c r="AL708" t="str">
        <f t="shared" si="183"/>
        <v>N</v>
      </c>
      <c r="AM708" s="21">
        <f t="shared" si="184"/>
        <v>84032.6687090466</v>
      </c>
    </row>
    <row r="709" ht="15" customHeight="1" spans="1:39">
      <c r="A709" s="24" t="s">
        <v>2459</v>
      </c>
      <c r="B709" s="52" t="s">
        <v>437</v>
      </c>
      <c r="C709" s="52" t="s">
        <v>438</v>
      </c>
      <c r="D709" s="52" t="s">
        <v>929</v>
      </c>
      <c r="E709" s="10" t="s">
        <v>440</v>
      </c>
      <c r="F709" s="52" t="s">
        <v>439</v>
      </c>
      <c r="G709" s="52" t="s">
        <v>177</v>
      </c>
      <c r="H709" s="52" t="s">
        <v>216</v>
      </c>
      <c r="I709" s="52" t="s">
        <v>588</v>
      </c>
      <c r="J709" s="52" t="s">
        <v>165</v>
      </c>
      <c r="K709" s="52" t="s">
        <v>931</v>
      </c>
      <c r="L709" s="53" t="s">
        <v>295</v>
      </c>
      <c r="M709" s="13">
        <v>660</v>
      </c>
      <c r="N709" s="14">
        <f t="shared" ref="N709:N772" si="195">M709/365</f>
        <v>1.80821917808219</v>
      </c>
      <c r="O709" s="15">
        <v>4450</v>
      </c>
      <c r="P709" s="15">
        <f t="shared" si="187"/>
        <v>2937000</v>
      </c>
      <c r="Q709" s="16">
        <f>IFERROR(VLOOKUP(G709,SCENARIOS!$A$13:$E$18,5,0),0.025)</f>
        <v>0.045</v>
      </c>
      <c r="R709" s="52">
        <f>IFERROR(VLOOKUP(L709,INPUTS!$A$107:$B$120,2,0),0.0082)</f>
        <v>0.0089</v>
      </c>
      <c r="S709" s="52">
        <f t="shared" si="188"/>
        <v>39.605</v>
      </c>
      <c r="T709" s="15">
        <f t="shared" si="189"/>
        <v>26139.3</v>
      </c>
      <c r="U709" s="15">
        <f>T709/INPUTS!$B$7*1000</f>
        <v>32674125</v>
      </c>
      <c r="V709" s="15">
        <f>T709*INPUTS!$B$6</f>
        <v>82600.188</v>
      </c>
      <c r="W709" s="54" t="s">
        <v>396</v>
      </c>
      <c r="X709" s="54" t="s">
        <v>396</v>
      </c>
      <c r="Y709" s="67">
        <f>IFERROR(VLOOKUP(E709,INPUTS!$A$44:$B$103,2,0),0)</f>
        <v>0</v>
      </c>
      <c r="Z709" s="15">
        <f t="shared" si="191"/>
        <v>0</v>
      </c>
      <c r="AA709" s="20">
        <f>IFERROR(VLOOKUP(E709,INPUTS!$A$44:$C$103,3,0),SCENARIOS!$J$26)</f>
        <v>0.025</v>
      </c>
      <c r="AB709" s="15">
        <f t="shared" si="192"/>
        <v>814.358088072408</v>
      </c>
      <c r="AC709" s="20">
        <f>IFERROR(VLOOKUP($E709,INPUTS!$A$44:$G$103,4,0),SCENARIOS!$K$26)</f>
        <v>0.1</v>
      </c>
      <c r="AD709" s="15">
        <f t="shared" si="192"/>
        <v>4059.35336055027</v>
      </c>
      <c r="AE709" s="20">
        <f>IFERROR(VLOOKUP($E709,INPUTS!$A$44:$G$103,5,0),SCENARIOS!$L$26)</f>
        <v>0.2</v>
      </c>
      <c r="AF709" s="15">
        <f t="shared" si="192"/>
        <v>10117.3856729385</v>
      </c>
      <c r="AG709" s="20">
        <f>IFERROR(VLOOKUP($E709,INPUTS!$A$44:$G$103,6,0),SCENARIOS!$M$26)</f>
        <v>0.3</v>
      </c>
      <c r="AH709" s="15">
        <f t="shared" si="193"/>
        <v>18912.1549228297</v>
      </c>
      <c r="AI709" s="20">
        <f>IFERROR(VLOOKUP($E709,INPUTS!$A$44:$G$103,7,0),SCENARIOS!$N$26)</f>
        <v>0.5</v>
      </c>
      <c r="AJ709" s="15">
        <f t="shared" si="194"/>
        <v>39279.97644488</v>
      </c>
      <c r="AL709" t="str">
        <f t="shared" ref="AL709:AL772" si="196">IF(H709="MULTI","MULTI",IF(COUNTIFS($E$4:$E$1277,H709,$H$4:$H$1277,E709)&gt;0,"Y","N"))</f>
        <v>Y</v>
      </c>
      <c r="AM709" s="21">
        <f t="shared" ref="AM709:AM772" si="197">T709*((1+Q709)^25)</f>
        <v>78559.95288976</v>
      </c>
    </row>
    <row r="710" ht="15" customHeight="1" spans="1:39">
      <c r="A710" s="6" t="s">
        <v>2460</v>
      </c>
      <c r="B710" s="52" t="s">
        <v>437</v>
      </c>
      <c r="C710" s="52" t="s">
        <v>438</v>
      </c>
      <c r="D710" s="52" t="s">
        <v>929</v>
      </c>
      <c r="E710" s="10" t="s">
        <v>440</v>
      </c>
      <c r="F710" s="52" t="s">
        <v>439</v>
      </c>
      <c r="G710" s="52" t="s">
        <v>177</v>
      </c>
      <c r="H710" s="52" t="s">
        <v>213</v>
      </c>
      <c r="I710" s="52" t="s">
        <v>606</v>
      </c>
      <c r="J710" s="52" t="s">
        <v>165</v>
      </c>
      <c r="K710" s="52" t="s">
        <v>931</v>
      </c>
      <c r="L710" s="53" t="s">
        <v>295</v>
      </c>
      <c r="M710" s="13">
        <v>660</v>
      </c>
      <c r="N710" s="14">
        <f t="shared" si="195"/>
        <v>1.80821917808219</v>
      </c>
      <c r="O710" s="15">
        <v>6070</v>
      </c>
      <c r="P710" s="15">
        <f t="shared" si="187"/>
        <v>4006200</v>
      </c>
      <c r="Q710" s="16">
        <f>IFERROR(VLOOKUP(G710,SCENARIOS!$A$13:$E$18,5,0),0.025)</f>
        <v>0.045</v>
      </c>
      <c r="R710" s="52">
        <f>IFERROR(VLOOKUP(L710,INPUTS!$A$107:$B$120,2,0),0.0082)</f>
        <v>0.0089</v>
      </c>
      <c r="S710" s="52">
        <f t="shared" si="188"/>
        <v>54.023</v>
      </c>
      <c r="T710" s="15">
        <f t="shared" si="189"/>
        <v>35655.18</v>
      </c>
      <c r="U710" s="15">
        <f>T710/INPUTS!$B$7*1000</f>
        <v>44568975</v>
      </c>
      <c r="V710" s="15">
        <f>T710*INPUTS!$B$6</f>
        <v>112670.3688</v>
      </c>
      <c r="W710" s="54" t="s">
        <v>396</v>
      </c>
      <c r="X710" s="54" t="s">
        <v>396</v>
      </c>
      <c r="Y710" s="67">
        <f>IFERROR(VLOOKUP(E710,INPUTS!$A$44:$B$103,2,0),0)</f>
        <v>0</v>
      </c>
      <c r="Z710" s="15">
        <f t="shared" si="191"/>
        <v>0</v>
      </c>
      <c r="AA710" s="20">
        <f>IFERROR(VLOOKUP(E710,INPUTS!$A$44:$C$103,3,0),SCENARIOS!$J$26)</f>
        <v>0.025</v>
      </c>
      <c r="AB710" s="15">
        <f t="shared" si="192"/>
        <v>1110.82103249427</v>
      </c>
      <c r="AC710" s="20">
        <f>IFERROR(VLOOKUP($E710,INPUTS!$A$44:$G$103,4,0),SCENARIOS!$K$26)</f>
        <v>0.1</v>
      </c>
      <c r="AD710" s="15">
        <f t="shared" si="192"/>
        <v>5537.14042663823</v>
      </c>
      <c r="AE710" s="20">
        <f>IFERROR(VLOOKUP($E710,INPUTS!$A$44:$G$103,5,0),SCENARIOS!$L$26)</f>
        <v>0.2</v>
      </c>
      <c r="AF710" s="15">
        <f t="shared" si="192"/>
        <v>13800.568771851</v>
      </c>
      <c r="AG710" s="20">
        <f>IFERROR(VLOOKUP($E710,INPUTS!$A$44:$G$103,6,0),SCENARIOS!$M$26)</f>
        <v>0.3</v>
      </c>
      <c r="AH710" s="15">
        <f t="shared" si="193"/>
        <v>25797.0292992306</v>
      </c>
      <c r="AI710" s="20">
        <f>IFERROR(VLOOKUP($E710,INPUTS!$A$44:$G$103,7,0),SCENARIOS!$N$26)</f>
        <v>0.5</v>
      </c>
      <c r="AJ710" s="15">
        <f t="shared" si="194"/>
        <v>53579.6532630161</v>
      </c>
      <c r="AL710" t="str">
        <f t="shared" si="196"/>
        <v>N</v>
      </c>
      <c r="AM710" s="21">
        <f t="shared" si="197"/>
        <v>107159.306526032</v>
      </c>
    </row>
    <row r="711" ht="15" customHeight="1" spans="1:39">
      <c r="A711" s="24" t="s">
        <v>2461</v>
      </c>
      <c r="B711" s="52" t="s">
        <v>437</v>
      </c>
      <c r="C711" s="52" t="s">
        <v>438</v>
      </c>
      <c r="D711" s="52" t="s">
        <v>929</v>
      </c>
      <c r="E711" s="10" t="s">
        <v>440</v>
      </c>
      <c r="F711" s="52" t="s">
        <v>439</v>
      </c>
      <c r="G711" s="52" t="s">
        <v>177</v>
      </c>
      <c r="H711" s="52" t="s">
        <v>640</v>
      </c>
      <c r="I711" s="52" t="s">
        <v>639</v>
      </c>
      <c r="J711" s="56" t="s">
        <v>185</v>
      </c>
      <c r="K711" s="52" t="s">
        <v>931</v>
      </c>
      <c r="L711" s="53" t="s">
        <v>295</v>
      </c>
      <c r="M711" s="13">
        <v>1320</v>
      </c>
      <c r="N711" s="14">
        <f t="shared" si="195"/>
        <v>3.61643835616438</v>
      </c>
      <c r="O711" s="15">
        <v>3720</v>
      </c>
      <c r="P711" s="15">
        <f t="shared" si="187"/>
        <v>4910400</v>
      </c>
      <c r="Q711" s="16">
        <f>IFERROR(VLOOKUP(G711,SCENARIOS!$A$13:$E$18,5,0),0.025)</f>
        <v>0.045</v>
      </c>
      <c r="R711" s="52">
        <f>IFERROR(VLOOKUP(L711,INPUTS!$A$107:$B$120,2,0),0.0082)</f>
        <v>0.0089</v>
      </c>
      <c r="S711" s="52">
        <f t="shared" si="188"/>
        <v>33.108</v>
      </c>
      <c r="T711" s="15">
        <f t="shared" si="189"/>
        <v>43702.56</v>
      </c>
      <c r="U711" s="15">
        <f>T711/INPUTS!$B$7*1000</f>
        <v>54628200</v>
      </c>
      <c r="V711" s="15">
        <f>T711*INPUTS!$B$6</f>
        <v>138100.0896</v>
      </c>
      <c r="W711" s="54" t="s">
        <v>396</v>
      </c>
      <c r="X711" s="54" t="s">
        <v>396</v>
      </c>
      <c r="Y711" s="67">
        <f>IFERROR(VLOOKUP(E711,INPUTS!$A$44:$B$103,2,0),0)</f>
        <v>0</v>
      </c>
      <c r="Z711" s="15">
        <f t="shared" si="191"/>
        <v>0</v>
      </c>
      <c r="AA711" s="20">
        <f>IFERROR(VLOOKUP(E711,INPUTS!$A$44:$C$103,3,0),SCENARIOS!$J$26)</f>
        <v>0.025</v>
      </c>
      <c r="AB711" s="15">
        <f t="shared" si="192"/>
        <v>1361.53352253005</v>
      </c>
      <c r="AC711" s="20">
        <f>IFERROR(VLOOKUP($E711,INPUTS!$A$44:$G$103,4,0),SCENARIOS!$K$26)</f>
        <v>0.1</v>
      </c>
      <c r="AD711" s="15">
        <f t="shared" si="192"/>
        <v>6786.87393314472</v>
      </c>
      <c r="AE711" s="20">
        <f>IFERROR(VLOOKUP($E711,INPUTS!$A$44:$G$103,5,0),SCENARIOS!$L$26)</f>
        <v>0.2</v>
      </c>
      <c r="AF711" s="15">
        <f t="shared" si="192"/>
        <v>16915.3594172275</v>
      </c>
      <c r="AG711" s="20">
        <f>IFERROR(VLOOKUP($E711,INPUTS!$A$44:$G$103,6,0),SCENARIOS!$M$26)</f>
        <v>0.3</v>
      </c>
      <c r="AH711" s="15">
        <f t="shared" si="193"/>
        <v>31619.4230619894</v>
      </c>
      <c r="AI711" s="20">
        <f>IFERROR(VLOOKUP($E711,INPUTS!$A$44:$G$103,7,0),SCENARIOS!$N$26)</f>
        <v>0.5</v>
      </c>
      <c r="AJ711" s="15">
        <f t="shared" si="194"/>
        <v>65672.5898314398</v>
      </c>
      <c r="AL711" t="str">
        <f t="shared" si="196"/>
        <v>Y</v>
      </c>
      <c r="AM711" s="21">
        <f t="shared" si="197"/>
        <v>131345.17966288</v>
      </c>
    </row>
    <row r="712" ht="15" customHeight="1" spans="1:39">
      <c r="A712" s="6" t="s">
        <v>2462</v>
      </c>
      <c r="B712" s="52" t="s">
        <v>437</v>
      </c>
      <c r="C712" s="52" t="s">
        <v>438</v>
      </c>
      <c r="D712" s="52" t="s">
        <v>929</v>
      </c>
      <c r="E712" s="10" t="s">
        <v>440</v>
      </c>
      <c r="F712" s="52" t="s">
        <v>439</v>
      </c>
      <c r="G712" s="52" t="s">
        <v>177</v>
      </c>
      <c r="H712" s="52" t="s">
        <v>644</v>
      </c>
      <c r="I712" s="52" t="s">
        <v>643</v>
      </c>
      <c r="J712" s="56" t="s">
        <v>185</v>
      </c>
      <c r="K712" s="52" t="s">
        <v>931</v>
      </c>
      <c r="L712" s="53" t="s">
        <v>1696</v>
      </c>
      <c r="M712" s="13">
        <v>1320</v>
      </c>
      <c r="N712" s="14">
        <f t="shared" si="195"/>
        <v>3.61643835616438</v>
      </c>
      <c r="O712" s="15">
        <v>6390</v>
      </c>
      <c r="P712" s="15">
        <f t="shared" si="187"/>
        <v>8434800</v>
      </c>
      <c r="Q712" s="16">
        <f>IFERROR(VLOOKUP(G712,SCENARIOS!$A$13:$E$18,5,0),0.025)</f>
        <v>0.045</v>
      </c>
      <c r="R712" s="52">
        <f>IFERROR(VLOOKUP(L712,INPUTS!$A$107:$B$120,2,0),0.0082)</f>
        <v>0.0082</v>
      </c>
      <c r="S712" s="52">
        <f t="shared" si="188"/>
        <v>52.398</v>
      </c>
      <c r="T712" s="15">
        <f t="shared" si="189"/>
        <v>69165.36</v>
      </c>
      <c r="U712" s="15">
        <f>T712/INPUTS!$B$7*1000</f>
        <v>86456700</v>
      </c>
      <c r="V712" s="15">
        <f>T712*INPUTS!$B$6</f>
        <v>218562.5376</v>
      </c>
      <c r="W712" s="54" t="s">
        <v>396</v>
      </c>
      <c r="X712" s="54" t="s">
        <v>396</v>
      </c>
      <c r="Y712" s="67">
        <f>IFERROR(VLOOKUP(E712,INPUTS!$A$44:$B$103,2,0),0)</f>
        <v>0</v>
      </c>
      <c r="Z712" s="15">
        <f t="shared" si="191"/>
        <v>0</v>
      </c>
      <c r="AA712" s="20">
        <f>IFERROR(VLOOKUP(E712,INPUTS!$A$44:$C$103,3,0),SCENARIOS!$J$26)</f>
        <v>0.025</v>
      </c>
      <c r="AB712" s="15">
        <f t="shared" si="192"/>
        <v>2154.8155585819</v>
      </c>
      <c r="AC712" s="20">
        <f>IFERROR(VLOOKUP($E712,INPUTS!$A$44:$G$103,4,0),SCENARIOS!$K$26)</f>
        <v>0.1</v>
      </c>
      <c r="AD712" s="15">
        <f t="shared" si="192"/>
        <v>10741.1689123148</v>
      </c>
      <c r="AE712" s="20">
        <f>IFERROR(VLOOKUP($E712,INPUTS!$A$44:$G$103,5,0),SCENARIOS!$L$26)</f>
        <v>0.2</v>
      </c>
      <c r="AF712" s="15">
        <f t="shared" si="192"/>
        <v>26770.9013756158</v>
      </c>
      <c r="AG712" s="20">
        <f>IFERROR(VLOOKUP($E712,INPUTS!$A$44:$G$103,6,0),SCENARIOS!$M$26)</f>
        <v>0.3</v>
      </c>
      <c r="AH712" s="15">
        <f t="shared" si="193"/>
        <v>50042.1206234784</v>
      </c>
      <c r="AI712" s="20">
        <f>IFERROR(VLOOKUP($E712,INPUTS!$A$44:$G$103,7,0),SCENARIOS!$N$26)</f>
        <v>0.5</v>
      </c>
      <c r="AJ712" s="15">
        <f t="shared" si="194"/>
        <v>103935.978071396</v>
      </c>
      <c r="AL712" t="str">
        <f t="shared" si="196"/>
        <v>N</v>
      </c>
      <c r="AM712" s="21">
        <f t="shared" si="197"/>
        <v>207871.956142792</v>
      </c>
    </row>
    <row r="713" ht="15" customHeight="1" spans="1:39">
      <c r="A713" s="24" t="s">
        <v>2463</v>
      </c>
      <c r="B713" s="52" t="s">
        <v>437</v>
      </c>
      <c r="C713" s="52" t="s">
        <v>438</v>
      </c>
      <c r="D713" s="52" t="s">
        <v>929</v>
      </c>
      <c r="E713" s="10" t="s">
        <v>440</v>
      </c>
      <c r="F713" s="52" t="s">
        <v>439</v>
      </c>
      <c r="G713" s="52" t="s">
        <v>177</v>
      </c>
      <c r="H713" s="52" t="s">
        <v>1301</v>
      </c>
      <c r="I713" s="52" t="s">
        <v>643</v>
      </c>
      <c r="J713" s="56" t="s">
        <v>185</v>
      </c>
      <c r="K713" s="52" t="s">
        <v>931</v>
      </c>
      <c r="L713" s="53" t="s">
        <v>1696</v>
      </c>
      <c r="M713" s="13">
        <v>660</v>
      </c>
      <c r="N713" s="14">
        <f t="shared" si="195"/>
        <v>1.80821917808219</v>
      </c>
      <c r="O713" s="15">
        <v>6650</v>
      </c>
      <c r="P713" s="15">
        <f t="shared" si="187"/>
        <v>4389000</v>
      </c>
      <c r="Q713" s="16">
        <f>IFERROR(VLOOKUP(G713,SCENARIOS!$A$13:$E$18,5,0),0.025)</f>
        <v>0.045</v>
      </c>
      <c r="R713" s="52">
        <f>IFERROR(VLOOKUP(L713,INPUTS!$A$107:$B$120,2,0),0.0082)</f>
        <v>0.0082</v>
      </c>
      <c r="S713" s="52">
        <f t="shared" si="188"/>
        <v>54.53</v>
      </c>
      <c r="T713" s="15">
        <f t="shared" si="189"/>
        <v>35989.8</v>
      </c>
      <c r="U713" s="15">
        <f>T713/INPUTS!$B$7*1000</f>
        <v>44987250</v>
      </c>
      <c r="V713" s="15">
        <f>T713*INPUTS!$B$6</f>
        <v>113727.768</v>
      </c>
      <c r="W713" s="54" t="s">
        <v>396</v>
      </c>
      <c r="X713" s="54" t="s">
        <v>396</v>
      </c>
      <c r="Y713" s="67">
        <f>IFERROR(VLOOKUP(E713,INPUTS!$A$44:$B$103,2,0),0)</f>
        <v>0</v>
      </c>
      <c r="Z713" s="15">
        <f t="shared" si="191"/>
        <v>0</v>
      </c>
      <c r="AA713" s="20">
        <f>IFERROR(VLOOKUP(E713,INPUTS!$A$44:$C$103,3,0),SCENARIOS!$J$26)</f>
        <v>0.025</v>
      </c>
      <c r="AB713" s="15">
        <f t="shared" si="192"/>
        <v>1121.24596749371</v>
      </c>
      <c r="AC713" s="20">
        <f>IFERROR(VLOOKUP($E713,INPUTS!$A$44:$G$103,4,0),SCENARIOS!$K$26)</f>
        <v>0.1</v>
      </c>
      <c r="AD713" s="15">
        <f t="shared" si="192"/>
        <v>5589.10588942826</v>
      </c>
      <c r="AE713" s="20">
        <f>IFERROR(VLOOKUP($E713,INPUTS!$A$44:$G$103,5,0),SCENARIOS!$L$26)</f>
        <v>0.2</v>
      </c>
      <c r="AF713" s="15">
        <f t="shared" si="192"/>
        <v>13930.0856140724</v>
      </c>
      <c r="AG713" s="20">
        <f>IFERROR(VLOOKUP($E713,INPUTS!$A$44:$G$103,6,0),SCENARIOS!$M$26)</f>
        <v>0.3</v>
      </c>
      <c r="AH713" s="15">
        <f t="shared" si="193"/>
        <v>26039.131623328</v>
      </c>
      <c r="AI713" s="20">
        <f>IFERROR(VLOOKUP($E713,INPUTS!$A$44:$G$103,7,0),SCENARIOS!$N$26)</f>
        <v>0.5</v>
      </c>
      <c r="AJ713" s="15">
        <f t="shared" si="194"/>
        <v>54082.4925019393</v>
      </c>
      <c r="AL713" t="str">
        <f t="shared" si="196"/>
        <v>N</v>
      </c>
      <c r="AM713" s="21">
        <f t="shared" si="197"/>
        <v>108164.985003879</v>
      </c>
    </row>
    <row r="714" ht="15" customHeight="1" spans="1:39">
      <c r="A714" s="6" t="s">
        <v>2464</v>
      </c>
      <c r="B714" s="52" t="s">
        <v>437</v>
      </c>
      <c r="C714" s="52" t="s">
        <v>438</v>
      </c>
      <c r="D714" s="52" t="s">
        <v>929</v>
      </c>
      <c r="E714" s="10" t="s">
        <v>440</v>
      </c>
      <c r="F714" s="52" t="s">
        <v>439</v>
      </c>
      <c r="G714" s="52" t="s">
        <v>177</v>
      </c>
      <c r="H714" s="52" t="s">
        <v>1216</v>
      </c>
      <c r="I714" s="52" t="s">
        <v>1217</v>
      </c>
      <c r="J714" s="56" t="s">
        <v>185</v>
      </c>
      <c r="K714" s="52" t="s">
        <v>931</v>
      </c>
      <c r="L714" s="53" t="s">
        <v>295</v>
      </c>
      <c r="M714" s="13">
        <v>991</v>
      </c>
      <c r="N714" s="14">
        <f t="shared" si="195"/>
        <v>2.71506849315068</v>
      </c>
      <c r="O714" s="15">
        <v>5810</v>
      </c>
      <c r="P714" s="15">
        <f t="shared" si="187"/>
        <v>5757710</v>
      </c>
      <c r="Q714" s="16">
        <f>IFERROR(VLOOKUP(G714,SCENARIOS!$A$13:$E$18,5,0),0.025)</f>
        <v>0.045</v>
      </c>
      <c r="R714" s="52">
        <f>IFERROR(VLOOKUP(L714,INPUTS!$A$107:$B$120,2,0),0.0082)</f>
        <v>0.0089</v>
      </c>
      <c r="S714" s="52">
        <f t="shared" si="188"/>
        <v>51.709</v>
      </c>
      <c r="T714" s="15">
        <f t="shared" si="189"/>
        <v>51243.619</v>
      </c>
      <c r="U714" s="15">
        <f>T714/INPUTS!$B$7*1000</f>
        <v>64054523.75</v>
      </c>
      <c r="V714" s="15">
        <f>T714*INPUTS!$B$6</f>
        <v>161929.83604</v>
      </c>
      <c r="W714" s="54" t="s">
        <v>396</v>
      </c>
      <c r="X714" s="54" t="s">
        <v>396</v>
      </c>
      <c r="Y714" s="67">
        <f>IFERROR(VLOOKUP(E714,INPUTS!$A$44:$B$103,2,0),0)</f>
        <v>0</v>
      </c>
      <c r="Z714" s="15">
        <f t="shared" si="191"/>
        <v>0</v>
      </c>
      <c r="AA714" s="20">
        <f>IFERROR(VLOOKUP(E714,INPUTS!$A$44:$C$103,3,0),SCENARIOS!$J$26)</f>
        <v>0.025</v>
      </c>
      <c r="AB714" s="15">
        <f t="shared" si="192"/>
        <v>1596.47181044446</v>
      </c>
      <c r="AC714" s="20">
        <f>IFERROR(VLOOKUP($E714,INPUTS!$A$44:$G$103,4,0),SCENARIOS!$K$26)</f>
        <v>0.1</v>
      </c>
      <c r="AD714" s="15">
        <f t="shared" si="192"/>
        <v>7957.97733659308</v>
      </c>
      <c r="AE714" s="20">
        <f>IFERROR(VLOOKUP($E714,INPUTS!$A$44:$G$103,5,0),SCENARIOS!$L$26)</f>
        <v>0.2</v>
      </c>
      <c r="AF714" s="15">
        <f t="shared" si="192"/>
        <v>19834.1752342304</v>
      </c>
      <c r="AG714" s="20">
        <f>IFERROR(VLOOKUP($E714,INPUTS!$A$44:$G$103,6,0),SCENARIOS!$M$26)</f>
        <v>0.3</v>
      </c>
      <c r="AH714" s="15">
        <f t="shared" si="193"/>
        <v>37075.4863877173</v>
      </c>
      <c r="AI714" s="20">
        <f>IFERROR(VLOOKUP($E714,INPUTS!$A$44:$G$103,7,0),SCENARIOS!$N$26)</f>
        <v>0.5</v>
      </c>
      <c r="AJ714" s="15">
        <f t="shared" si="194"/>
        <v>77004.6691101294</v>
      </c>
      <c r="AL714" t="str">
        <f t="shared" si="196"/>
        <v>N</v>
      </c>
      <c r="AM714" s="21">
        <f t="shared" si="197"/>
        <v>154009.338220259</v>
      </c>
    </row>
    <row r="715" ht="15" customHeight="1" spans="1:39">
      <c r="A715" s="24" t="s">
        <v>2465</v>
      </c>
      <c r="B715" s="52" t="s">
        <v>437</v>
      </c>
      <c r="C715" s="52" t="s">
        <v>438</v>
      </c>
      <c r="D715" s="52" t="s">
        <v>929</v>
      </c>
      <c r="E715" s="10" t="s">
        <v>440</v>
      </c>
      <c r="F715" s="52" t="s">
        <v>439</v>
      </c>
      <c r="G715" s="52" t="s">
        <v>177</v>
      </c>
      <c r="H715" s="52" t="s">
        <v>1213</v>
      </c>
      <c r="I715" s="52" t="s">
        <v>1214</v>
      </c>
      <c r="J715" s="56" t="s">
        <v>185</v>
      </c>
      <c r="K715" s="52" t="s">
        <v>931</v>
      </c>
      <c r="L715" s="53" t="s">
        <v>295</v>
      </c>
      <c r="M715" s="13">
        <v>660</v>
      </c>
      <c r="N715" s="14">
        <f t="shared" si="195"/>
        <v>1.80821917808219</v>
      </c>
      <c r="O715" s="15">
        <v>6490</v>
      </c>
      <c r="P715" s="15">
        <f t="shared" si="187"/>
        <v>4283400</v>
      </c>
      <c r="Q715" s="16">
        <f>IFERROR(VLOOKUP(G715,SCENARIOS!$A$13:$E$18,5,0),0.025)</f>
        <v>0.045</v>
      </c>
      <c r="R715" s="52">
        <f>IFERROR(VLOOKUP(L715,INPUTS!$A$107:$B$120,2,0),0.0082)</f>
        <v>0.0089</v>
      </c>
      <c r="S715" s="52">
        <f t="shared" si="188"/>
        <v>57.761</v>
      </c>
      <c r="T715" s="15">
        <f t="shared" si="189"/>
        <v>38122.26</v>
      </c>
      <c r="U715" s="15">
        <f>T715/INPUTS!$B$7*1000</f>
        <v>47652825</v>
      </c>
      <c r="V715" s="15">
        <f>T715*INPUTS!$B$6</f>
        <v>120466.3416</v>
      </c>
      <c r="W715" s="54" t="s">
        <v>396</v>
      </c>
      <c r="X715" s="54" t="s">
        <v>396</v>
      </c>
      <c r="Y715" s="67">
        <f>IFERROR(VLOOKUP(E715,INPUTS!$A$44:$B$103,2,0),0)</f>
        <v>0</v>
      </c>
      <c r="Z715" s="15">
        <f t="shared" si="191"/>
        <v>0</v>
      </c>
      <c r="AA715" s="20">
        <f>IFERROR(VLOOKUP(E715,INPUTS!$A$44:$C$103,3,0),SCENARIOS!$J$26)</f>
        <v>0.025</v>
      </c>
      <c r="AB715" s="15">
        <f t="shared" si="192"/>
        <v>1187.68179586291</v>
      </c>
      <c r="AC715" s="20">
        <f>IFERROR(VLOOKUP($E715,INPUTS!$A$44:$G$103,4,0),SCENARIOS!$K$26)</f>
        <v>0.1</v>
      </c>
      <c r="AD715" s="15">
        <f t="shared" si="192"/>
        <v>5920.27040673511</v>
      </c>
      <c r="AE715" s="20">
        <f>IFERROR(VLOOKUP($E715,INPUTS!$A$44:$G$103,5,0),SCENARIOS!$L$26)</f>
        <v>0.2</v>
      </c>
      <c r="AF715" s="15">
        <f t="shared" si="192"/>
        <v>14755.4680937912</v>
      </c>
      <c r="AG715" s="20">
        <f>IFERROR(VLOOKUP($E715,INPUTS!$A$44:$G$103,6,0),SCENARIOS!$M$26)</f>
        <v>0.3</v>
      </c>
      <c r="AH715" s="15">
        <f t="shared" si="193"/>
        <v>27581.9967301494</v>
      </c>
      <c r="AI715" s="20">
        <f>IFERROR(VLOOKUP($E715,INPUTS!$A$44:$G$103,7,0),SCENARIOS!$N$26)</f>
        <v>0.5</v>
      </c>
      <c r="AJ715" s="15">
        <f t="shared" si="194"/>
        <v>57286.9768825328</v>
      </c>
      <c r="AL715" t="str">
        <f t="shared" si="196"/>
        <v>N</v>
      </c>
      <c r="AM715" s="21">
        <f t="shared" si="197"/>
        <v>114573.953765066</v>
      </c>
    </row>
    <row r="716" ht="15" customHeight="1" spans="1:39">
      <c r="A716" s="6" t="s">
        <v>2466</v>
      </c>
      <c r="B716" s="52" t="s">
        <v>437</v>
      </c>
      <c r="C716" s="52" t="s">
        <v>438</v>
      </c>
      <c r="D716" s="52" t="s">
        <v>929</v>
      </c>
      <c r="E716" s="10" t="s">
        <v>440</v>
      </c>
      <c r="F716" s="52" t="s">
        <v>439</v>
      </c>
      <c r="G716" s="52" t="s">
        <v>177</v>
      </c>
      <c r="H716" s="52" t="s">
        <v>456</v>
      </c>
      <c r="I716" s="52" t="s">
        <v>455</v>
      </c>
      <c r="J716" s="56" t="s">
        <v>185</v>
      </c>
      <c r="K716" s="52" t="s">
        <v>931</v>
      </c>
      <c r="L716" s="53" t="s">
        <v>295</v>
      </c>
      <c r="M716" s="13">
        <v>991</v>
      </c>
      <c r="N716" s="14">
        <f t="shared" si="195"/>
        <v>2.71506849315068</v>
      </c>
      <c r="O716" s="15">
        <v>3020</v>
      </c>
      <c r="P716" s="15">
        <f t="shared" si="187"/>
        <v>2992820</v>
      </c>
      <c r="Q716" s="16">
        <f>IFERROR(VLOOKUP(G716,SCENARIOS!$A$13:$E$18,5,0),0.025)</f>
        <v>0.045</v>
      </c>
      <c r="R716" s="52">
        <f>IFERROR(VLOOKUP(L716,INPUTS!$A$107:$B$120,2,0),0.0082)</f>
        <v>0.0089</v>
      </c>
      <c r="S716" s="52">
        <f t="shared" si="188"/>
        <v>26.878</v>
      </c>
      <c r="T716" s="15">
        <f t="shared" si="189"/>
        <v>26636.098</v>
      </c>
      <c r="U716" s="15">
        <f>T716/INPUTS!$B$7*1000</f>
        <v>33295122.5</v>
      </c>
      <c r="V716" s="15">
        <f>T716*INPUTS!$B$6</f>
        <v>84170.06968</v>
      </c>
      <c r="W716" s="54" t="s">
        <v>396</v>
      </c>
      <c r="X716" s="54" t="s">
        <v>396</v>
      </c>
      <c r="Y716" s="67">
        <f>IFERROR(VLOOKUP(E716,INPUTS!$A$44:$B$103,2,0),0)</f>
        <v>0</v>
      </c>
      <c r="Z716" s="15">
        <f t="shared" si="191"/>
        <v>0</v>
      </c>
      <c r="AA716" s="20">
        <f>IFERROR(VLOOKUP(E716,INPUTS!$A$44:$C$103,3,0),SCENARIOS!$J$26)</f>
        <v>0.025</v>
      </c>
      <c r="AB716" s="15">
        <f t="shared" si="192"/>
        <v>829.835605428963</v>
      </c>
      <c r="AC716" s="20">
        <f>IFERROR(VLOOKUP($E716,INPUTS!$A$44:$G$103,4,0),SCENARIOS!$K$26)</f>
        <v>0.1</v>
      </c>
      <c r="AD716" s="15">
        <f t="shared" si="192"/>
        <v>4136.50457082807</v>
      </c>
      <c r="AE716" s="20">
        <f>IFERROR(VLOOKUP($E716,INPUTS!$A$44:$G$103,5,0),SCENARIOS!$L$26)</f>
        <v>0.2</v>
      </c>
      <c r="AF716" s="15">
        <f t="shared" si="192"/>
        <v>10309.6745623711</v>
      </c>
      <c r="AG716" s="20">
        <f>IFERROR(VLOOKUP($E716,INPUTS!$A$44:$G$103,6,0),SCENARIOS!$M$26)</f>
        <v>0.3</v>
      </c>
      <c r="AH716" s="15">
        <f t="shared" si="193"/>
        <v>19271.5953340631</v>
      </c>
      <c r="AI716" s="20">
        <f>IFERROR(VLOOKUP($E716,INPUTS!$A$44:$G$103,7,0),SCENARIOS!$N$26)</f>
        <v>0.5</v>
      </c>
      <c r="AJ716" s="15">
        <f t="shared" si="194"/>
        <v>40026.5233584493</v>
      </c>
      <c r="AL716" t="str">
        <f t="shared" si="196"/>
        <v>Y</v>
      </c>
      <c r="AM716" s="21">
        <f t="shared" si="197"/>
        <v>80053.0467168987</v>
      </c>
    </row>
    <row r="717" ht="15" customHeight="1" spans="1:39">
      <c r="A717" s="24" t="s">
        <v>2467</v>
      </c>
      <c r="B717" s="52" t="s">
        <v>437</v>
      </c>
      <c r="C717" s="52" t="s">
        <v>438</v>
      </c>
      <c r="D717" s="52" t="s">
        <v>929</v>
      </c>
      <c r="E717" s="10" t="s">
        <v>440</v>
      </c>
      <c r="F717" s="52" t="s">
        <v>439</v>
      </c>
      <c r="G717" s="52" t="s">
        <v>177</v>
      </c>
      <c r="H717" s="52" t="s">
        <v>1731</v>
      </c>
      <c r="I717" s="52" t="s">
        <v>1732</v>
      </c>
      <c r="J717" s="56" t="s">
        <v>185</v>
      </c>
      <c r="K717" s="52" t="s">
        <v>931</v>
      </c>
      <c r="L717" s="53" t="s">
        <v>295</v>
      </c>
      <c r="M717" s="13">
        <v>991</v>
      </c>
      <c r="N717" s="14">
        <f t="shared" si="195"/>
        <v>2.71506849315068</v>
      </c>
      <c r="O717" s="15">
        <v>3810</v>
      </c>
      <c r="P717" s="15">
        <f t="shared" si="187"/>
        <v>3775710</v>
      </c>
      <c r="Q717" s="16">
        <f>IFERROR(VLOOKUP(G717,SCENARIOS!$A$13:$E$18,5,0),0.025)</f>
        <v>0.045</v>
      </c>
      <c r="R717" s="52">
        <f>IFERROR(VLOOKUP(L717,INPUTS!$A$107:$B$120,2,0),0.0082)</f>
        <v>0.0089</v>
      </c>
      <c r="S717" s="52">
        <f t="shared" si="188"/>
        <v>33.909</v>
      </c>
      <c r="T717" s="15">
        <f t="shared" si="189"/>
        <v>33603.819</v>
      </c>
      <c r="U717" s="15">
        <f>T717/INPUTS!$B$7*1000</f>
        <v>42004773.75</v>
      </c>
      <c r="V717" s="15">
        <f>T717*INPUTS!$B$6</f>
        <v>106188.06804</v>
      </c>
      <c r="W717" s="54" t="s">
        <v>396</v>
      </c>
      <c r="X717" s="54" t="s">
        <v>396</v>
      </c>
      <c r="Y717" s="67">
        <f>IFERROR(VLOOKUP(E717,INPUTS!$A$44:$B$103,2,0),0)</f>
        <v>0</v>
      </c>
      <c r="Z717" s="15">
        <f t="shared" si="191"/>
        <v>0</v>
      </c>
      <c r="AA717" s="20">
        <f>IFERROR(VLOOKUP(E717,INPUTS!$A$44:$C$103,3,0),SCENARIOS!$J$26)</f>
        <v>0.025</v>
      </c>
      <c r="AB717" s="15">
        <f t="shared" si="192"/>
        <v>1046.91180684912</v>
      </c>
      <c r="AC717" s="20">
        <f>IFERROR(VLOOKUP($E717,INPUTS!$A$44:$G$103,4,0),SCENARIOS!$K$26)</f>
        <v>0.1</v>
      </c>
      <c r="AD717" s="15">
        <f t="shared" si="192"/>
        <v>5218.57033604469</v>
      </c>
      <c r="AE717" s="20">
        <f>IFERROR(VLOOKUP($E717,INPUTS!$A$44:$G$103,5,0),SCENARIOS!$L$26)</f>
        <v>0.2</v>
      </c>
      <c r="AF717" s="15">
        <f t="shared" si="192"/>
        <v>13006.5761863026</v>
      </c>
      <c r="AG717" s="20">
        <f>IFERROR(VLOOKUP($E717,INPUTS!$A$44:$G$103,6,0),SCENARIOS!$M$26)</f>
        <v>0.3</v>
      </c>
      <c r="AH717" s="15">
        <f t="shared" si="193"/>
        <v>24312.8404711193</v>
      </c>
      <c r="AI717" s="20">
        <f>IFERROR(VLOOKUP($E717,INPUTS!$A$44:$G$103,7,0),SCENARIOS!$N$26)</f>
        <v>0.5</v>
      </c>
      <c r="AJ717" s="15">
        <f t="shared" si="194"/>
        <v>50497.0377469179</v>
      </c>
      <c r="AL717" t="str">
        <f t="shared" si="196"/>
        <v>N</v>
      </c>
      <c r="AM717" s="21">
        <f t="shared" si="197"/>
        <v>100994.075493836</v>
      </c>
    </row>
    <row r="718" ht="15" customHeight="1" spans="1:39">
      <c r="A718" s="6" t="s">
        <v>2468</v>
      </c>
      <c r="B718" s="52" t="s">
        <v>437</v>
      </c>
      <c r="C718" s="52" t="s">
        <v>438</v>
      </c>
      <c r="D718" s="52" t="s">
        <v>929</v>
      </c>
      <c r="E718" s="10" t="s">
        <v>440</v>
      </c>
      <c r="F718" s="52" t="s">
        <v>439</v>
      </c>
      <c r="G718" s="52" t="s">
        <v>177</v>
      </c>
      <c r="H718" s="52" t="s">
        <v>1734</v>
      </c>
      <c r="I718" s="52" t="s">
        <v>1735</v>
      </c>
      <c r="J718" s="56" t="s">
        <v>185</v>
      </c>
      <c r="K718" s="52" t="s">
        <v>931</v>
      </c>
      <c r="L718" s="53" t="s">
        <v>295</v>
      </c>
      <c r="M718" s="13">
        <v>660</v>
      </c>
      <c r="N718" s="14">
        <f t="shared" si="195"/>
        <v>1.80821917808219</v>
      </c>
      <c r="O718" s="15">
        <v>3610</v>
      </c>
      <c r="P718" s="15">
        <f t="shared" si="187"/>
        <v>2382600</v>
      </c>
      <c r="Q718" s="16">
        <f>IFERROR(VLOOKUP(G718,SCENARIOS!$A$13:$E$18,5,0),0.025)</f>
        <v>0.045</v>
      </c>
      <c r="R718" s="52">
        <f>IFERROR(VLOOKUP(L718,INPUTS!$A$107:$B$120,2,0),0.0082)</f>
        <v>0.0089</v>
      </c>
      <c r="S718" s="52">
        <f t="shared" si="188"/>
        <v>32.129</v>
      </c>
      <c r="T718" s="15">
        <f t="shared" si="189"/>
        <v>21205.14</v>
      </c>
      <c r="U718" s="15">
        <f>T718/INPUTS!$B$7*1000</f>
        <v>26506425</v>
      </c>
      <c r="V718" s="15">
        <f>T718*INPUTS!$B$6</f>
        <v>67008.2424</v>
      </c>
      <c r="W718" s="54" t="s">
        <v>396</v>
      </c>
      <c r="X718" s="54" t="s">
        <v>396</v>
      </c>
      <c r="Y718" s="67">
        <f>IFERROR(VLOOKUP(E718,INPUTS!$A$44:$B$103,2,0),0)</f>
        <v>0</v>
      </c>
      <c r="Z718" s="15">
        <f t="shared" si="191"/>
        <v>0</v>
      </c>
      <c r="AA718" s="20">
        <f>IFERROR(VLOOKUP(E718,INPUTS!$A$44:$C$103,3,0),SCENARIOS!$J$26)</f>
        <v>0.025</v>
      </c>
      <c r="AB718" s="15">
        <f t="shared" si="192"/>
        <v>660.636561335144</v>
      </c>
      <c r="AC718" s="20">
        <f>IFERROR(VLOOKUP($E718,INPUTS!$A$44:$G$103,4,0),SCENARIOS!$K$26)</f>
        <v>0.1</v>
      </c>
      <c r="AD718" s="15">
        <f t="shared" si="192"/>
        <v>3293.09340035651</v>
      </c>
      <c r="AE718" s="20">
        <f>IFERROR(VLOOKUP($E718,INPUTS!$A$44:$G$103,5,0),SCENARIOS!$L$26)</f>
        <v>0.2</v>
      </c>
      <c r="AF718" s="15">
        <f t="shared" si="192"/>
        <v>8207.58702905798</v>
      </c>
      <c r="AG718" s="20">
        <f>IFERROR(VLOOKUP($E718,INPUTS!$A$44:$G$103,6,0),SCENARIOS!$M$26)</f>
        <v>0.3</v>
      </c>
      <c r="AH718" s="15">
        <f t="shared" si="193"/>
        <v>15342.2200609922</v>
      </c>
      <c r="AI718" s="20">
        <f>IFERROR(VLOOKUP($E718,INPUTS!$A$44:$G$103,7,0),SCENARIOS!$N$26)</f>
        <v>0.5</v>
      </c>
      <c r="AJ718" s="15">
        <f t="shared" si="194"/>
        <v>31865.3292058465</v>
      </c>
      <c r="AL718" t="str">
        <f t="shared" si="196"/>
        <v>N</v>
      </c>
      <c r="AM718" s="21">
        <f t="shared" si="197"/>
        <v>63730.6584116929</v>
      </c>
    </row>
    <row r="719" ht="15" customHeight="1" spans="1:39">
      <c r="A719" s="24" t="s">
        <v>2469</v>
      </c>
      <c r="B719" s="52" t="s">
        <v>437</v>
      </c>
      <c r="C719" s="52" t="s">
        <v>438</v>
      </c>
      <c r="D719" s="52" t="s">
        <v>929</v>
      </c>
      <c r="E719" s="10" t="s">
        <v>440</v>
      </c>
      <c r="F719" s="52" t="s">
        <v>439</v>
      </c>
      <c r="G719" s="52" t="s">
        <v>177</v>
      </c>
      <c r="H719" s="52" t="s">
        <v>648</v>
      </c>
      <c r="I719" s="52" t="s">
        <v>647</v>
      </c>
      <c r="J719" s="56" t="s">
        <v>177</v>
      </c>
      <c r="K719" s="52" t="s">
        <v>931</v>
      </c>
      <c r="L719" s="53" t="s">
        <v>295</v>
      </c>
      <c r="M719" s="13">
        <v>991</v>
      </c>
      <c r="N719" s="14">
        <f t="shared" si="195"/>
        <v>2.71506849315068</v>
      </c>
      <c r="O719" s="15">
        <v>5610</v>
      </c>
      <c r="P719" s="15">
        <f t="shared" si="187"/>
        <v>5559510</v>
      </c>
      <c r="Q719" s="16">
        <f>IFERROR(VLOOKUP(G719,SCENARIOS!$A$13:$E$18,5,0),0.025)</f>
        <v>0.045</v>
      </c>
      <c r="R719" s="52">
        <f>IFERROR(VLOOKUP(L719,INPUTS!$A$107:$B$120,2,0),0.0082)</f>
        <v>0.0089</v>
      </c>
      <c r="S719" s="52">
        <f t="shared" si="188"/>
        <v>49.929</v>
      </c>
      <c r="T719" s="15">
        <f t="shared" si="189"/>
        <v>49479.639</v>
      </c>
      <c r="U719" s="15">
        <f>T719/INPUTS!$B$7*1000</f>
        <v>61849548.75</v>
      </c>
      <c r="V719" s="15">
        <f>T719*INPUTS!$B$6</f>
        <v>156355.65924</v>
      </c>
      <c r="W719" s="54" t="s">
        <v>396</v>
      </c>
      <c r="X719" s="54" t="s">
        <v>396</v>
      </c>
      <c r="Y719" s="67">
        <f>IFERROR(VLOOKUP(E719,INPUTS!$A$44:$B$103,2,0),0)</f>
        <v>0</v>
      </c>
      <c r="Z719" s="15">
        <f t="shared" si="191"/>
        <v>0</v>
      </c>
      <c r="AA719" s="20">
        <f>IFERROR(VLOOKUP(E719,INPUTS!$A$44:$C$103,3,0),SCENARIOS!$J$26)</f>
        <v>0.025</v>
      </c>
      <c r="AB719" s="15">
        <f t="shared" si="192"/>
        <v>1541.51581008493</v>
      </c>
      <c r="AC719" s="20">
        <f>IFERROR(VLOOKUP($E719,INPUTS!$A$44:$G$103,4,0),SCENARIOS!$K$26)</f>
        <v>0.1</v>
      </c>
      <c r="AD719" s="15">
        <f t="shared" si="192"/>
        <v>7684.03663653824</v>
      </c>
      <c r="AE719" s="20">
        <f>IFERROR(VLOOKUP($E719,INPUTS!$A$44:$G$103,5,0),SCENARIOS!$L$26)</f>
        <v>0.2</v>
      </c>
      <c r="AF719" s="15">
        <f t="shared" si="192"/>
        <v>19151.4153294377</v>
      </c>
      <c r="AG719" s="20">
        <f>IFERROR(VLOOKUP($E719,INPUTS!$A$44:$G$103,6,0),SCENARIOS!$M$26)</f>
        <v>0.3</v>
      </c>
      <c r="AH719" s="15">
        <f t="shared" si="193"/>
        <v>35799.2217960575</v>
      </c>
      <c r="AI719" s="20">
        <f>IFERROR(VLOOKUP($E719,INPUTS!$A$44:$G$103,7,0),SCENARIOS!$N$26)</f>
        <v>0.5</v>
      </c>
      <c r="AJ719" s="15">
        <f t="shared" si="194"/>
        <v>74353.9059738082</v>
      </c>
      <c r="AL719" t="str">
        <f t="shared" si="196"/>
        <v>N</v>
      </c>
      <c r="AM719" s="21">
        <f t="shared" si="197"/>
        <v>148707.811947616</v>
      </c>
    </row>
    <row r="720" ht="15" customHeight="1" spans="1:39">
      <c r="A720" s="6" t="s">
        <v>2470</v>
      </c>
      <c r="B720" s="52" t="s">
        <v>437</v>
      </c>
      <c r="C720" s="52" t="s">
        <v>438</v>
      </c>
      <c r="D720" s="52" t="s">
        <v>929</v>
      </c>
      <c r="E720" s="10" t="s">
        <v>440</v>
      </c>
      <c r="F720" s="52" t="s">
        <v>439</v>
      </c>
      <c r="G720" s="52" t="s">
        <v>177</v>
      </c>
      <c r="H720" s="52" t="s">
        <v>819</v>
      </c>
      <c r="I720" s="52" t="s">
        <v>575</v>
      </c>
      <c r="J720" s="52" t="s">
        <v>173</v>
      </c>
      <c r="K720" s="52" t="s">
        <v>931</v>
      </c>
      <c r="L720" s="53" t="s">
        <v>1696</v>
      </c>
      <c r="M720" s="13">
        <v>5280</v>
      </c>
      <c r="N720" s="14">
        <f t="shared" si="195"/>
        <v>14.4657534246575</v>
      </c>
      <c r="O720" s="15">
        <v>1930</v>
      </c>
      <c r="P720" s="15">
        <f t="shared" si="187"/>
        <v>10190400</v>
      </c>
      <c r="Q720" s="16">
        <f>IFERROR(VLOOKUP(G720,SCENARIOS!$A$13:$E$18,5,0),0.025)</f>
        <v>0.045</v>
      </c>
      <c r="R720" s="52">
        <f>IFERROR(VLOOKUP(L720,INPUTS!$A$107:$B$120,2,0),0.0082)</f>
        <v>0.0082</v>
      </c>
      <c r="S720" s="52">
        <f t="shared" si="188"/>
        <v>15.826</v>
      </c>
      <c r="T720" s="15">
        <f t="shared" si="189"/>
        <v>83561.28</v>
      </c>
      <c r="U720" s="15">
        <f>T720/INPUTS!$B$7*1000</f>
        <v>104451600</v>
      </c>
      <c r="V720" s="15">
        <f>T720*INPUTS!$B$6</f>
        <v>264053.6448</v>
      </c>
      <c r="W720" s="54" t="s">
        <v>521</v>
      </c>
      <c r="X720" s="54" t="s">
        <v>396</v>
      </c>
      <c r="Y720" s="67">
        <f>IFERROR(VLOOKUP(E720,INPUTS!$A$44:$B$103,2,0),0)</f>
        <v>0</v>
      </c>
      <c r="Z720" s="15">
        <f t="shared" si="191"/>
        <v>0</v>
      </c>
      <c r="AA720" s="20">
        <f>IFERROR(VLOOKUP(E720,INPUTS!$A$44:$C$103,3,0),SCENARIOS!$J$26)</f>
        <v>0.025</v>
      </c>
      <c r="AB720" s="15">
        <f t="shared" si="192"/>
        <v>2603.31394557938</v>
      </c>
      <c r="AC720" s="20">
        <f>IFERROR(VLOOKUP($E720,INPUTS!$A$44:$G$103,4,0),SCENARIOS!$K$26)</f>
        <v>0.1</v>
      </c>
      <c r="AD720" s="15">
        <f t="shared" si="192"/>
        <v>12976.8112680861</v>
      </c>
      <c r="AE720" s="20">
        <f>IFERROR(VLOOKUP($E720,INPUTS!$A$44:$G$103,5,0),SCENARIOS!$L$26)</f>
        <v>0.2</v>
      </c>
      <c r="AF720" s="15">
        <f t="shared" si="192"/>
        <v>32342.9356212448</v>
      </c>
      <c r="AG720" s="20">
        <f>IFERROR(VLOOKUP($E720,INPUTS!$A$44:$G$103,6,0),SCENARIOS!$M$26)</f>
        <v>0.3</v>
      </c>
      <c r="AH720" s="15">
        <f t="shared" si="193"/>
        <v>60457.7732728096</v>
      </c>
      <c r="AI720" s="20">
        <f>IFERROR(VLOOKUP($E720,INPUTS!$A$44:$G$103,7,0),SCENARIOS!$N$26)</f>
        <v>0.5</v>
      </c>
      <c r="AJ720" s="15">
        <f t="shared" si="194"/>
        <v>125568.975072172</v>
      </c>
      <c r="AL720" t="str">
        <f t="shared" si="196"/>
        <v>N</v>
      </c>
      <c r="AM720" s="21">
        <f t="shared" si="197"/>
        <v>251137.950144344</v>
      </c>
    </row>
    <row r="721" ht="15" customHeight="1" spans="1:39">
      <c r="A721" s="24" t="s">
        <v>2471</v>
      </c>
      <c r="B721" s="52" t="s">
        <v>437</v>
      </c>
      <c r="C721" s="52" t="s">
        <v>438</v>
      </c>
      <c r="D721" s="52" t="s">
        <v>929</v>
      </c>
      <c r="E721" s="10" t="s">
        <v>440</v>
      </c>
      <c r="F721" s="52" t="s">
        <v>439</v>
      </c>
      <c r="G721" s="52" t="s">
        <v>177</v>
      </c>
      <c r="H721" s="52" t="s">
        <v>576</v>
      </c>
      <c r="I721" s="52" t="s">
        <v>575</v>
      </c>
      <c r="J721" s="52" t="s">
        <v>173</v>
      </c>
      <c r="K721" s="52" t="s">
        <v>931</v>
      </c>
      <c r="L721" s="53" t="s">
        <v>1696</v>
      </c>
      <c r="M721" s="13">
        <v>5280</v>
      </c>
      <c r="N721" s="14">
        <f t="shared" si="195"/>
        <v>14.4657534246575</v>
      </c>
      <c r="O721" s="15">
        <v>2190</v>
      </c>
      <c r="P721" s="15">
        <f t="shared" si="187"/>
        <v>11563200</v>
      </c>
      <c r="Q721" s="16">
        <f>IFERROR(VLOOKUP(G721,SCENARIOS!$A$13:$E$18,5,0),0.025)</f>
        <v>0.045</v>
      </c>
      <c r="R721" s="52">
        <f>IFERROR(VLOOKUP(L721,INPUTS!$A$107:$B$120,2,0),0.0082)</f>
        <v>0.0082</v>
      </c>
      <c r="S721" s="52">
        <f t="shared" si="188"/>
        <v>17.958</v>
      </c>
      <c r="T721" s="15">
        <f t="shared" si="189"/>
        <v>94818.24</v>
      </c>
      <c r="U721" s="15">
        <f>T721/INPUTS!$B$7*1000</f>
        <v>118522800</v>
      </c>
      <c r="V721" s="15">
        <f>T721*INPUTS!$B$6</f>
        <v>299625.6384</v>
      </c>
      <c r="W721" s="54" t="s">
        <v>521</v>
      </c>
      <c r="X721" s="54" t="s">
        <v>396</v>
      </c>
      <c r="Y721" s="67">
        <f>IFERROR(VLOOKUP(E721,INPUTS!$A$44:$B$103,2,0),0)</f>
        <v>0</v>
      </c>
      <c r="Z721" s="15">
        <f t="shared" si="191"/>
        <v>0</v>
      </c>
      <c r="AA721" s="20">
        <f>IFERROR(VLOOKUP(E721,INPUTS!$A$44:$C$103,3,0),SCENARIOS!$J$26)</f>
        <v>0.025</v>
      </c>
      <c r="AB721" s="15">
        <f t="shared" si="192"/>
        <v>2954.01945120148</v>
      </c>
      <c r="AC721" s="20">
        <f>IFERROR(VLOOKUP($E721,INPUTS!$A$44:$G$103,4,0),SCENARIOS!$K$26)</f>
        <v>0.1</v>
      </c>
      <c r="AD721" s="15">
        <f t="shared" si="192"/>
        <v>14724.9827342531</v>
      </c>
      <c r="AE721" s="20">
        <f>IFERROR(VLOOKUP($E721,INPUTS!$A$44:$G$103,5,0),SCENARIOS!$L$26)</f>
        <v>0.2</v>
      </c>
      <c r="AF721" s="15">
        <f t="shared" si="192"/>
        <v>36700.0150313606</v>
      </c>
      <c r="AG721" s="20">
        <f>IFERROR(VLOOKUP($E721,INPUTS!$A$44:$G$103,6,0),SCENARIOS!$M$26)</f>
        <v>0.3</v>
      </c>
      <c r="AH721" s="15">
        <f t="shared" si="193"/>
        <v>68602.3437655197</v>
      </c>
      <c r="AI721" s="20">
        <f>IFERROR(VLOOKUP($E721,INPUTS!$A$44:$G$103,7,0),SCENARIOS!$N$26)</f>
        <v>0.5</v>
      </c>
      <c r="AJ721" s="15">
        <f t="shared" si="194"/>
        <v>142485.002802102</v>
      </c>
      <c r="AL721" t="str">
        <f t="shared" si="196"/>
        <v>Y</v>
      </c>
      <c r="AM721" s="21">
        <f t="shared" si="197"/>
        <v>284970.005604203</v>
      </c>
    </row>
    <row r="722" ht="15" customHeight="1" spans="1:39">
      <c r="A722" s="6" t="s">
        <v>2472</v>
      </c>
      <c r="B722" s="52" t="s">
        <v>437</v>
      </c>
      <c r="C722" s="52" t="s">
        <v>438</v>
      </c>
      <c r="D722" s="52" t="s">
        <v>929</v>
      </c>
      <c r="E722" s="10" t="s">
        <v>440</v>
      </c>
      <c r="F722" s="52" t="s">
        <v>439</v>
      </c>
      <c r="G722" s="52" t="s">
        <v>177</v>
      </c>
      <c r="H722" s="52" t="s">
        <v>1740</v>
      </c>
      <c r="I722" s="52" t="s">
        <v>575</v>
      </c>
      <c r="J722" s="52" t="s">
        <v>173</v>
      </c>
      <c r="K722" s="52" t="s">
        <v>931</v>
      </c>
      <c r="L722" s="53" t="s">
        <v>295</v>
      </c>
      <c r="M722" s="13">
        <v>2640</v>
      </c>
      <c r="N722" s="14">
        <f t="shared" si="195"/>
        <v>7.23287671232877</v>
      </c>
      <c r="O722" s="15">
        <v>2030</v>
      </c>
      <c r="P722" s="15">
        <f t="shared" si="187"/>
        <v>5359200</v>
      </c>
      <c r="Q722" s="16">
        <f>IFERROR(VLOOKUP(G722,SCENARIOS!$A$13:$E$18,5,0),0.025)</f>
        <v>0.045</v>
      </c>
      <c r="R722" s="52">
        <f>IFERROR(VLOOKUP(L722,INPUTS!$A$107:$B$120,2,0),0.0082)</f>
        <v>0.0089</v>
      </c>
      <c r="S722" s="52">
        <f t="shared" si="188"/>
        <v>18.067</v>
      </c>
      <c r="T722" s="15">
        <f t="shared" si="189"/>
        <v>47696.88</v>
      </c>
      <c r="U722" s="15">
        <f>T722/INPUTS!$B$7*1000</f>
        <v>59621100</v>
      </c>
      <c r="V722" s="15">
        <f>T722*INPUTS!$B$6</f>
        <v>150722.1408</v>
      </c>
      <c r="W722" s="54" t="s">
        <v>521</v>
      </c>
      <c r="X722" s="54" t="s">
        <v>396</v>
      </c>
      <c r="Y722" s="67">
        <f>IFERROR(VLOOKUP(E722,INPUTS!$A$44:$B$103,2,0),0)</f>
        <v>0</v>
      </c>
      <c r="Z722" s="15">
        <f t="shared" si="191"/>
        <v>0</v>
      </c>
      <c r="AA722" s="20">
        <f>IFERROR(VLOOKUP(E722,INPUTS!$A$44:$C$103,3,0),SCENARIOS!$J$26)</f>
        <v>0.025</v>
      </c>
      <c r="AB722" s="15">
        <f t="shared" si="192"/>
        <v>1485.97475846021</v>
      </c>
      <c r="AC722" s="20">
        <f>IFERROR(VLOOKUP($E722,INPUTS!$A$44:$G$103,4,0),SCENARIOS!$K$26)</f>
        <v>0.1</v>
      </c>
      <c r="AD722" s="15">
        <f t="shared" si="192"/>
        <v>7407.17961520633</v>
      </c>
      <c r="AE722" s="20">
        <f>IFERROR(VLOOKUP($E722,INPUTS!$A$44:$G$103,5,0),SCENARIOS!$L$26)</f>
        <v>0.2</v>
      </c>
      <c r="AF722" s="15">
        <f t="shared" si="192"/>
        <v>18461.3868908451</v>
      </c>
      <c r="AG722" s="20">
        <f>IFERROR(VLOOKUP($E722,INPUTS!$A$44:$G$103,6,0),SCENARIOS!$M$26)</f>
        <v>0.3</v>
      </c>
      <c r="AH722" s="15">
        <f t="shared" si="193"/>
        <v>34509.370331096</v>
      </c>
      <c r="AI722" s="20">
        <f>IFERROR(VLOOKUP($E722,INPUTS!$A$44:$G$103,7,0),SCENARIOS!$N$26)</f>
        <v>0.5</v>
      </c>
      <c r="AJ722" s="15">
        <f t="shared" si="194"/>
        <v>71674.9233106574</v>
      </c>
      <c r="AL722" t="str">
        <f t="shared" si="196"/>
        <v>N</v>
      </c>
      <c r="AM722" s="21">
        <f t="shared" si="197"/>
        <v>143349.846621315</v>
      </c>
    </row>
    <row r="723" ht="15" customHeight="1" spans="1:39">
      <c r="A723" s="24" t="s">
        <v>2473</v>
      </c>
      <c r="B723" s="52" t="s">
        <v>437</v>
      </c>
      <c r="C723" s="52" t="s">
        <v>438</v>
      </c>
      <c r="D723" s="52" t="s">
        <v>929</v>
      </c>
      <c r="E723" s="10" t="s">
        <v>440</v>
      </c>
      <c r="F723" s="52" t="s">
        <v>439</v>
      </c>
      <c r="G723" s="52" t="s">
        <v>177</v>
      </c>
      <c r="H723" s="52" t="s">
        <v>1742</v>
      </c>
      <c r="I723" s="52" t="s">
        <v>575</v>
      </c>
      <c r="J723" s="52" t="s">
        <v>173</v>
      </c>
      <c r="K723" s="52" t="s">
        <v>931</v>
      </c>
      <c r="L723" s="53" t="s">
        <v>295</v>
      </c>
      <c r="M723" s="13">
        <v>1980</v>
      </c>
      <c r="N723" s="14">
        <f t="shared" si="195"/>
        <v>5.42465753424658</v>
      </c>
      <c r="O723" s="15">
        <v>2190</v>
      </c>
      <c r="P723" s="15">
        <f t="shared" si="187"/>
        <v>4336200</v>
      </c>
      <c r="Q723" s="16">
        <f>IFERROR(VLOOKUP(G723,SCENARIOS!$A$13:$E$18,5,0),0.025)</f>
        <v>0.045</v>
      </c>
      <c r="R723" s="52">
        <f>IFERROR(VLOOKUP(L723,INPUTS!$A$107:$B$120,2,0),0.0082)</f>
        <v>0.0089</v>
      </c>
      <c r="S723" s="52">
        <f t="shared" si="188"/>
        <v>19.491</v>
      </c>
      <c r="T723" s="15">
        <f t="shared" si="189"/>
        <v>38592.18</v>
      </c>
      <c r="U723" s="15">
        <f>T723/INPUTS!$B$7*1000</f>
        <v>48240225</v>
      </c>
      <c r="V723" s="15">
        <f>T723*INPUTS!$B$6</f>
        <v>121951.2888</v>
      </c>
      <c r="W723" s="54" t="s">
        <v>521</v>
      </c>
      <c r="X723" s="54" t="s">
        <v>396</v>
      </c>
      <c r="Y723" s="67">
        <f>IFERROR(VLOOKUP(E723,INPUTS!$A$44:$B$103,2,0),0)</f>
        <v>0</v>
      </c>
      <c r="Z723" s="15">
        <f t="shared" si="191"/>
        <v>0</v>
      </c>
      <c r="AA723" s="20">
        <f>IFERROR(VLOOKUP(E723,INPUTS!$A$44:$C$103,3,0),SCENARIOS!$J$26)</f>
        <v>0.025</v>
      </c>
      <c r="AB723" s="15">
        <f t="shared" si="192"/>
        <v>1202.32194126645</v>
      </c>
      <c r="AC723" s="20">
        <f>IFERROR(VLOOKUP($E723,INPUTS!$A$44:$G$103,4,0),SCENARIOS!$K$26)</f>
        <v>0.1</v>
      </c>
      <c r="AD723" s="15">
        <f t="shared" si="192"/>
        <v>5993.24754580118</v>
      </c>
      <c r="AE723" s="20">
        <f>IFERROR(VLOOKUP($E723,INPUTS!$A$44:$G$103,5,0),SCENARIOS!$L$26)</f>
        <v>0.2</v>
      </c>
      <c r="AF723" s="15">
        <f t="shared" si="192"/>
        <v>14937.3536789227</v>
      </c>
      <c r="AG723" s="20">
        <f>IFERROR(VLOOKUP($E723,INPUTS!$A$44:$G$103,6,0),SCENARIOS!$M$26)</f>
        <v>0.3</v>
      </c>
      <c r="AH723" s="15">
        <f t="shared" si="193"/>
        <v>27921.9905265149</v>
      </c>
      <c r="AI723" s="20">
        <f>IFERROR(VLOOKUP($E723,INPUTS!$A$44:$G$103,7,0),SCENARIOS!$N$26)</f>
        <v>0.5</v>
      </c>
      <c r="AJ723" s="15">
        <f t="shared" si="194"/>
        <v>57993.1337624408</v>
      </c>
      <c r="AL723" t="str">
        <f t="shared" si="196"/>
        <v>N</v>
      </c>
      <c r="AM723" s="21">
        <f t="shared" si="197"/>
        <v>115986.267524882</v>
      </c>
    </row>
    <row r="724" ht="15" customHeight="1" spans="1:39">
      <c r="A724" s="6" t="s">
        <v>2474</v>
      </c>
      <c r="B724" s="52" t="s">
        <v>437</v>
      </c>
      <c r="C724" s="52" t="s">
        <v>438</v>
      </c>
      <c r="D724" s="52" t="s">
        <v>929</v>
      </c>
      <c r="E724" s="10" t="s">
        <v>440</v>
      </c>
      <c r="F724" s="52" t="s">
        <v>439</v>
      </c>
      <c r="G724" s="52" t="s">
        <v>177</v>
      </c>
      <c r="H724" s="52" t="s">
        <v>1744</v>
      </c>
      <c r="I724" s="52" t="s">
        <v>575</v>
      </c>
      <c r="J724" s="52" t="s">
        <v>173</v>
      </c>
      <c r="K724" s="52" t="s">
        <v>931</v>
      </c>
      <c r="L724" s="53" t="s">
        <v>295</v>
      </c>
      <c r="M724" s="13">
        <v>1320</v>
      </c>
      <c r="N724" s="14">
        <f t="shared" si="195"/>
        <v>3.61643835616438</v>
      </c>
      <c r="O724" s="15">
        <v>2090</v>
      </c>
      <c r="P724" s="15">
        <f t="shared" si="187"/>
        <v>2758800</v>
      </c>
      <c r="Q724" s="16">
        <f>IFERROR(VLOOKUP(G724,SCENARIOS!$A$13:$E$18,5,0),0.025)</f>
        <v>0.045</v>
      </c>
      <c r="R724" s="52">
        <f>IFERROR(VLOOKUP(L724,INPUTS!$A$107:$B$120,2,0),0.0082)</f>
        <v>0.0089</v>
      </c>
      <c r="S724" s="52">
        <f t="shared" si="188"/>
        <v>18.601</v>
      </c>
      <c r="T724" s="15">
        <f t="shared" si="189"/>
        <v>24553.32</v>
      </c>
      <c r="U724" s="15">
        <f>T724/INPUTS!$B$7*1000</f>
        <v>30691650</v>
      </c>
      <c r="V724" s="15">
        <f>T724*INPUTS!$B$6</f>
        <v>77588.4912</v>
      </c>
      <c r="W724" s="54" t="s">
        <v>521</v>
      </c>
      <c r="X724" s="54" t="s">
        <v>396</v>
      </c>
      <c r="Y724" s="67">
        <f>IFERROR(VLOOKUP(E724,INPUTS!$A$44:$B$103,2,0),0)</f>
        <v>0</v>
      </c>
      <c r="Z724" s="15">
        <f t="shared" si="191"/>
        <v>0</v>
      </c>
      <c r="AA724" s="20">
        <f>IFERROR(VLOOKUP(E724,INPUTS!$A$44:$C$103,3,0),SCENARIOS!$J$26)</f>
        <v>0.025</v>
      </c>
      <c r="AB724" s="15">
        <f t="shared" ref="AB724:AF739" si="198">$T724*AA724*(1+$Q724)^AB$2</f>
        <v>764.94759733543</v>
      </c>
      <c r="AC724" s="20">
        <f>IFERROR(VLOOKUP($E724,INPUTS!$A$44:$G$103,4,0),SCENARIOS!$K$26)</f>
        <v>0.1</v>
      </c>
      <c r="AD724" s="15">
        <f t="shared" si="198"/>
        <v>3813.05551620227</v>
      </c>
      <c r="AE724" s="20">
        <f>IFERROR(VLOOKUP($E724,INPUTS!$A$44:$G$103,5,0),SCENARIOS!$L$26)</f>
        <v>0.2</v>
      </c>
      <c r="AF724" s="15">
        <f t="shared" si="198"/>
        <v>9503.52182311977</v>
      </c>
      <c r="AG724" s="20">
        <f>IFERROR(VLOOKUP($E724,INPUTS!$A$44:$G$103,6,0),SCENARIOS!$M$26)</f>
        <v>0.3</v>
      </c>
      <c r="AH724" s="15">
        <f t="shared" si="193"/>
        <v>17764.6758600962</v>
      </c>
      <c r="AI724" s="20">
        <f>IFERROR(VLOOKUP($E724,INPUTS!$A$44:$G$103,7,0),SCENARIOS!$N$26)</f>
        <v>0.5</v>
      </c>
      <c r="AJ724" s="15">
        <f t="shared" si="194"/>
        <v>36896.6969751906</v>
      </c>
      <c r="AL724" t="str">
        <f t="shared" si="196"/>
        <v>N</v>
      </c>
      <c r="AM724" s="21">
        <f t="shared" si="197"/>
        <v>73793.3939503813</v>
      </c>
    </row>
    <row r="725" ht="15" customHeight="1" spans="1:39">
      <c r="A725" s="24" t="s">
        <v>2475</v>
      </c>
      <c r="B725" s="52" t="s">
        <v>437</v>
      </c>
      <c r="C725" s="52" t="s">
        <v>438</v>
      </c>
      <c r="D725" s="52" t="s">
        <v>929</v>
      </c>
      <c r="E725" s="10" t="s">
        <v>440</v>
      </c>
      <c r="F725" s="52" t="s">
        <v>439</v>
      </c>
      <c r="G725" s="52" t="s">
        <v>177</v>
      </c>
      <c r="H725" s="52" t="s">
        <v>1746</v>
      </c>
      <c r="I725" s="52" t="s">
        <v>575</v>
      </c>
      <c r="J725" s="52" t="s">
        <v>173</v>
      </c>
      <c r="K725" s="52" t="s">
        <v>931</v>
      </c>
      <c r="L725" s="53" t="s">
        <v>295</v>
      </c>
      <c r="M725" s="13">
        <v>1320</v>
      </c>
      <c r="N725" s="14">
        <f t="shared" si="195"/>
        <v>3.61643835616438</v>
      </c>
      <c r="O725" s="15">
        <v>2750</v>
      </c>
      <c r="P725" s="15">
        <f t="shared" si="187"/>
        <v>3630000</v>
      </c>
      <c r="Q725" s="16">
        <f>IFERROR(VLOOKUP(G725,SCENARIOS!$A$13:$E$18,5,0),0.025)</f>
        <v>0.045</v>
      </c>
      <c r="R725" s="52">
        <f>IFERROR(VLOOKUP(L725,INPUTS!$A$107:$B$120,2,0),0.0082)</f>
        <v>0.0089</v>
      </c>
      <c r="S725" s="52">
        <f t="shared" si="188"/>
        <v>24.475</v>
      </c>
      <c r="T725" s="15">
        <f t="shared" si="189"/>
        <v>32307</v>
      </c>
      <c r="U725" s="15">
        <f>T725/INPUTS!$B$7*1000</f>
        <v>40383750</v>
      </c>
      <c r="V725" s="15">
        <f>T725*INPUTS!$B$6</f>
        <v>102090.12</v>
      </c>
      <c r="W725" s="54" t="s">
        <v>521</v>
      </c>
      <c r="X725" s="54" t="s">
        <v>396</v>
      </c>
      <c r="Y725" s="67">
        <f>IFERROR(VLOOKUP(E725,INPUTS!$A$44:$B$103,2,0),0)</f>
        <v>0</v>
      </c>
      <c r="Z725" s="15">
        <f t="shared" si="191"/>
        <v>0</v>
      </c>
      <c r="AA725" s="20">
        <f>IFERROR(VLOOKUP(E725,INPUTS!$A$44:$C$103,3,0),SCENARIOS!$J$26)</f>
        <v>0.025</v>
      </c>
      <c r="AB725" s="15">
        <f t="shared" si="198"/>
        <v>1006.50999649399</v>
      </c>
      <c r="AC725" s="20">
        <f>IFERROR(VLOOKUP($E725,INPUTS!$A$44:$G$103,4,0),SCENARIOS!$K$26)</f>
        <v>0.1</v>
      </c>
      <c r="AD725" s="15">
        <f t="shared" si="198"/>
        <v>5017.17831079247</v>
      </c>
      <c r="AE725" s="20">
        <f>IFERROR(VLOOKUP($E725,INPUTS!$A$44:$G$103,5,0),SCENARIOS!$L$26)</f>
        <v>0.2</v>
      </c>
      <c r="AF725" s="15">
        <f t="shared" si="198"/>
        <v>12504.6339777892</v>
      </c>
      <c r="AG725" s="20">
        <f>IFERROR(VLOOKUP($E725,INPUTS!$A$44:$G$103,6,0),SCENARIOS!$M$26)</f>
        <v>0.3</v>
      </c>
      <c r="AH725" s="15">
        <f t="shared" si="193"/>
        <v>23374.5735001266</v>
      </c>
      <c r="AI725" s="20">
        <f>IFERROR(VLOOKUP($E725,INPUTS!$A$44:$G$103,7,0),SCENARIOS!$N$26)</f>
        <v>0.5</v>
      </c>
      <c r="AJ725" s="15">
        <f t="shared" si="194"/>
        <v>48548.2854936719</v>
      </c>
      <c r="AL725" t="str">
        <f t="shared" si="196"/>
        <v>N</v>
      </c>
      <c r="AM725" s="21">
        <f t="shared" si="197"/>
        <v>97096.5709873438</v>
      </c>
    </row>
    <row r="726" ht="15" customHeight="1" spans="1:39">
      <c r="A726" s="6" t="s">
        <v>2476</v>
      </c>
      <c r="B726" s="52" t="s">
        <v>437</v>
      </c>
      <c r="C726" s="52" t="s">
        <v>438</v>
      </c>
      <c r="D726" s="52" t="s">
        <v>929</v>
      </c>
      <c r="E726" s="10" t="s">
        <v>440</v>
      </c>
      <c r="F726" s="52" t="s">
        <v>439</v>
      </c>
      <c r="G726" s="52" t="s">
        <v>177</v>
      </c>
      <c r="H726" s="52" t="s">
        <v>814</v>
      </c>
      <c r="I726" s="52" t="s">
        <v>575</v>
      </c>
      <c r="J726" s="52" t="s">
        <v>173</v>
      </c>
      <c r="K726" s="52" t="s">
        <v>931</v>
      </c>
      <c r="L726" s="53" t="s">
        <v>295</v>
      </c>
      <c r="M726" s="13">
        <v>1320</v>
      </c>
      <c r="N726" s="14">
        <f t="shared" si="195"/>
        <v>3.61643835616438</v>
      </c>
      <c r="O726" s="15">
        <v>1870</v>
      </c>
      <c r="P726" s="15">
        <f t="shared" si="187"/>
        <v>2468400</v>
      </c>
      <c r="Q726" s="16">
        <f>IFERROR(VLOOKUP(G726,SCENARIOS!$A$13:$E$18,5,0),0.025)</f>
        <v>0.045</v>
      </c>
      <c r="R726" s="52">
        <f>IFERROR(VLOOKUP(L726,INPUTS!$A$107:$B$120,2,0),0.0082)</f>
        <v>0.0089</v>
      </c>
      <c r="S726" s="52">
        <f t="shared" si="188"/>
        <v>16.643</v>
      </c>
      <c r="T726" s="15">
        <f t="shared" si="189"/>
        <v>21968.76</v>
      </c>
      <c r="U726" s="15">
        <f>T726/INPUTS!$B$7*1000</f>
        <v>27460950</v>
      </c>
      <c r="V726" s="15">
        <f>T726*INPUTS!$B$6</f>
        <v>69421.2816</v>
      </c>
      <c r="W726" s="54" t="s">
        <v>521</v>
      </c>
      <c r="X726" s="54" t="s">
        <v>396</v>
      </c>
      <c r="Y726" s="67">
        <f>IFERROR(VLOOKUP(E726,INPUTS!$A$44:$B$103,2,0),0)</f>
        <v>0</v>
      </c>
      <c r="Z726" s="15">
        <f t="shared" si="191"/>
        <v>0</v>
      </c>
      <c r="AA726" s="20">
        <f>IFERROR(VLOOKUP(E726,INPUTS!$A$44:$C$103,3,0),SCENARIOS!$J$26)</f>
        <v>0.025</v>
      </c>
      <c r="AB726" s="15">
        <f t="shared" si="198"/>
        <v>684.426797615911</v>
      </c>
      <c r="AC726" s="20">
        <f>IFERROR(VLOOKUP($E726,INPUTS!$A$44:$G$103,4,0),SCENARIOS!$K$26)</f>
        <v>0.1</v>
      </c>
      <c r="AD726" s="15">
        <f t="shared" si="198"/>
        <v>3411.68125133888</v>
      </c>
      <c r="AE726" s="20">
        <f>IFERROR(VLOOKUP($E726,INPUTS!$A$44:$G$103,5,0),SCENARIOS!$L$26)</f>
        <v>0.2</v>
      </c>
      <c r="AF726" s="15">
        <f t="shared" si="198"/>
        <v>8503.15110489663</v>
      </c>
      <c r="AG726" s="20">
        <f>IFERROR(VLOOKUP($E726,INPUTS!$A$44:$G$103,6,0),SCENARIOS!$M$26)</f>
        <v>0.3</v>
      </c>
      <c r="AH726" s="15">
        <f t="shared" si="193"/>
        <v>15894.7099800861</v>
      </c>
      <c r="AI726" s="20">
        <f>IFERROR(VLOOKUP($E726,INPUTS!$A$44:$G$103,7,0),SCENARIOS!$N$26)</f>
        <v>0.5</v>
      </c>
      <c r="AJ726" s="15">
        <f t="shared" si="194"/>
        <v>33012.8341356969</v>
      </c>
      <c r="AL726" t="str">
        <f t="shared" si="196"/>
        <v>N</v>
      </c>
      <c r="AM726" s="21">
        <f t="shared" si="197"/>
        <v>66025.6682713938</v>
      </c>
    </row>
    <row r="727" ht="15" customHeight="1" spans="1:39">
      <c r="A727" s="24" t="s">
        <v>2477</v>
      </c>
      <c r="B727" s="52" t="s">
        <v>437</v>
      </c>
      <c r="C727" s="52" t="s">
        <v>438</v>
      </c>
      <c r="D727" s="52" t="s">
        <v>929</v>
      </c>
      <c r="E727" s="10" t="s">
        <v>440</v>
      </c>
      <c r="F727" s="52" t="s">
        <v>439</v>
      </c>
      <c r="G727" s="52" t="s">
        <v>177</v>
      </c>
      <c r="H727" s="52" t="s">
        <v>1749</v>
      </c>
      <c r="I727" s="52" t="s">
        <v>575</v>
      </c>
      <c r="J727" s="52" t="s">
        <v>173</v>
      </c>
      <c r="K727" s="52" t="s">
        <v>931</v>
      </c>
      <c r="L727" s="53" t="s">
        <v>295</v>
      </c>
      <c r="M727" s="13">
        <v>991</v>
      </c>
      <c r="N727" s="14">
        <f t="shared" si="195"/>
        <v>2.71506849315068</v>
      </c>
      <c r="O727" s="15">
        <v>1980</v>
      </c>
      <c r="P727" s="15">
        <f t="shared" si="187"/>
        <v>1962180</v>
      </c>
      <c r="Q727" s="16">
        <f>IFERROR(VLOOKUP(G727,SCENARIOS!$A$13:$E$18,5,0),0.025)</f>
        <v>0.045</v>
      </c>
      <c r="R727" s="52">
        <f>IFERROR(VLOOKUP(L727,INPUTS!$A$107:$B$120,2,0),0.0082)</f>
        <v>0.0089</v>
      </c>
      <c r="S727" s="52">
        <f t="shared" si="188"/>
        <v>17.622</v>
      </c>
      <c r="T727" s="15">
        <f t="shared" si="189"/>
        <v>17463.402</v>
      </c>
      <c r="U727" s="15">
        <f>T727/INPUTS!$B$7*1000</f>
        <v>21829252.5</v>
      </c>
      <c r="V727" s="15">
        <f>T727*INPUTS!$B$6</f>
        <v>55184.35032</v>
      </c>
      <c r="W727" s="54" t="s">
        <v>521</v>
      </c>
      <c r="X727" s="54" t="s">
        <v>396</v>
      </c>
      <c r="Y727" s="67">
        <f>IFERROR(VLOOKUP(E727,INPUTS!$A$44:$B$103,2,0),0)</f>
        <v>0</v>
      </c>
      <c r="Z727" s="15">
        <f t="shared" si="191"/>
        <v>0</v>
      </c>
      <c r="AA727" s="20">
        <f>IFERROR(VLOOKUP(E727,INPUTS!$A$44:$C$103,3,0),SCENARIOS!$J$26)</f>
        <v>0.025</v>
      </c>
      <c r="AB727" s="15">
        <f t="shared" si="198"/>
        <v>544.064403559386</v>
      </c>
      <c r="AC727" s="20">
        <f>IFERROR(VLOOKUP($E727,INPUTS!$A$44:$G$103,4,0),SCENARIOS!$K$26)</f>
        <v>0.1</v>
      </c>
      <c r="AD727" s="15">
        <f t="shared" si="198"/>
        <v>2712.01293054291</v>
      </c>
      <c r="AE727" s="20">
        <f>IFERROR(VLOOKUP($E727,INPUTS!$A$44:$G$103,5,0),SCENARIOS!$L$26)</f>
        <v>0.2</v>
      </c>
      <c r="AF727" s="15">
        <f t="shared" si="198"/>
        <v>6759.32305744858</v>
      </c>
      <c r="AG727" s="20">
        <f>IFERROR(VLOOKUP($E727,INPUTS!$A$44:$G$103,6,0),SCENARIOS!$M$26)</f>
        <v>0.3</v>
      </c>
      <c r="AH727" s="15">
        <f t="shared" si="193"/>
        <v>12635.0194574321</v>
      </c>
      <c r="AI727" s="20">
        <f>IFERROR(VLOOKUP($E727,INPUTS!$A$44:$G$103,7,0),SCENARIOS!$N$26)</f>
        <v>0.5</v>
      </c>
      <c r="AJ727" s="15">
        <f t="shared" si="194"/>
        <v>26242.5550495794</v>
      </c>
      <c r="AL727" t="str">
        <f t="shared" si="196"/>
        <v>N</v>
      </c>
      <c r="AM727" s="21">
        <f t="shared" si="197"/>
        <v>52485.1100991587</v>
      </c>
    </row>
    <row r="728" ht="15" customHeight="1" spans="1:39">
      <c r="A728" s="6" t="s">
        <v>2478</v>
      </c>
      <c r="B728" s="52" t="s">
        <v>437</v>
      </c>
      <c r="C728" s="52" t="s">
        <v>438</v>
      </c>
      <c r="D728" s="52" t="s">
        <v>929</v>
      </c>
      <c r="E728" s="10" t="s">
        <v>440</v>
      </c>
      <c r="F728" s="52" t="s">
        <v>439</v>
      </c>
      <c r="G728" s="52" t="s">
        <v>177</v>
      </c>
      <c r="H728" s="52" t="s">
        <v>242</v>
      </c>
      <c r="I728" s="52" t="s">
        <v>421</v>
      </c>
      <c r="J728" s="52" t="s">
        <v>173</v>
      </c>
      <c r="K728" s="52" t="s">
        <v>931</v>
      </c>
      <c r="L728" s="53" t="s">
        <v>1696</v>
      </c>
      <c r="M728" s="13">
        <v>2640</v>
      </c>
      <c r="N728" s="14">
        <f t="shared" si="195"/>
        <v>7.23287671232877</v>
      </c>
      <c r="O728" s="15">
        <v>5840</v>
      </c>
      <c r="P728" s="15">
        <f t="shared" si="187"/>
        <v>15417600</v>
      </c>
      <c r="Q728" s="16">
        <f>IFERROR(VLOOKUP(G728,SCENARIOS!$A$13:$E$18,5,0),0.025)</f>
        <v>0.045</v>
      </c>
      <c r="R728" s="52">
        <f>IFERROR(VLOOKUP(L728,INPUTS!$A$107:$B$120,2,0),0.0082)</f>
        <v>0.0082</v>
      </c>
      <c r="S728" s="52">
        <f t="shared" si="188"/>
        <v>47.888</v>
      </c>
      <c r="T728" s="15">
        <f t="shared" si="189"/>
        <v>126424.32</v>
      </c>
      <c r="U728" s="15">
        <f>T728/INPUTS!$B$7*1000</f>
        <v>158030400</v>
      </c>
      <c r="V728" s="15">
        <f>T728*INPUTS!$B$6</f>
        <v>399500.8512</v>
      </c>
      <c r="W728" s="54" t="s">
        <v>396</v>
      </c>
      <c r="X728" s="54" t="s">
        <v>396</v>
      </c>
      <c r="Y728" s="67">
        <f>IFERROR(VLOOKUP(E728,INPUTS!$A$44:$B$103,2,0),0)</f>
        <v>0</v>
      </c>
      <c r="Z728" s="15">
        <f t="shared" si="191"/>
        <v>0</v>
      </c>
      <c r="AA728" s="20">
        <f>IFERROR(VLOOKUP(E728,INPUTS!$A$44:$C$103,3,0),SCENARIOS!$J$26)</f>
        <v>0.025</v>
      </c>
      <c r="AB728" s="15">
        <f t="shared" si="198"/>
        <v>3938.69260160197</v>
      </c>
      <c r="AC728" s="20">
        <f>IFERROR(VLOOKUP($E728,INPUTS!$A$44:$G$103,4,0),SCENARIOS!$K$26)</f>
        <v>0.1</v>
      </c>
      <c r="AD728" s="15">
        <f t="shared" si="198"/>
        <v>19633.3103123375</v>
      </c>
      <c r="AE728" s="20">
        <f>IFERROR(VLOOKUP($E728,INPUTS!$A$44:$G$103,5,0),SCENARIOS!$L$26)</f>
        <v>0.2</v>
      </c>
      <c r="AF728" s="15">
        <f t="shared" si="198"/>
        <v>48933.3533751475</v>
      </c>
      <c r="AG728" s="20">
        <f>IFERROR(VLOOKUP($E728,INPUTS!$A$44:$G$103,6,0),SCENARIOS!$M$26)</f>
        <v>0.3</v>
      </c>
      <c r="AH728" s="15">
        <f t="shared" si="193"/>
        <v>91469.7916873596</v>
      </c>
      <c r="AI728" s="20">
        <f>IFERROR(VLOOKUP($E728,INPUTS!$A$44:$G$103,7,0),SCENARIOS!$N$26)</f>
        <v>0.5</v>
      </c>
      <c r="AJ728" s="15">
        <f t="shared" si="194"/>
        <v>189980.003736136</v>
      </c>
      <c r="AL728" t="str">
        <f t="shared" si="196"/>
        <v>Y</v>
      </c>
      <c r="AM728" s="21">
        <f t="shared" si="197"/>
        <v>379960.007472271</v>
      </c>
    </row>
    <row r="729" ht="15" customHeight="1" spans="1:39">
      <c r="A729" s="24" t="s">
        <v>2479</v>
      </c>
      <c r="B729" s="52" t="s">
        <v>437</v>
      </c>
      <c r="C729" s="52" t="s">
        <v>438</v>
      </c>
      <c r="D729" s="52" t="s">
        <v>929</v>
      </c>
      <c r="E729" s="10" t="s">
        <v>440</v>
      </c>
      <c r="F729" s="52" t="s">
        <v>439</v>
      </c>
      <c r="G729" s="52" t="s">
        <v>177</v>
      </c>
      <c r="H729" s="52" t="s">
        <v>529</v>
      </c>
      <c r="I729" s="52" t="s">
        <v>528</v>
      </c>
      <c r="J729" s="52" t="s">
        <v>173</v>
      </c>
      <c r="K729" s="52" t="s">
        <v>931</v>
      </c>
      <c r="L729" s="53" t="s">
        <v>1696</v>
      </c>
      <c r="M729" s="13">
        <v>1980</v>
      </c>
      <c r="N729" s="14">
        <f t="shared" si="195"/>
        <v>5.42465753424658</v>
      </c>
      <c r="O729" s="15">
        <v>5790</v>
      </c>
      <c r="P729" s="15">
        <f t="shared" si="187"/>
        <v>11464200</v>
      </c>
      <c r="Q729" s="16">
        <f>IFERROR(VLOOKUP(G729,SCENARIOS!$A$13:$E$18,5,0),0.025)</f>
        <v>0.045</v>
      </c>
      <c r="R729" s="52">
        <f>IFERROR(VLOOKUP(L729,INPUTS!$A$107:$B$120,2,0),0.0082)</f>
        <v>0.0082</v>
      </c>
      <c r="S729" s="52">
        <f t="shared" si="188"/>
        <v>47.478</v>
      </c>
      <c r="T729" s="15">
        <f t="shared" si="189"/>
        <v>94006.44</v>
      </c>
      <c r="U729" s="15">
        <f>T729/INPUTS!$B$7*1000</f>
        <v>117508050</v>
      </c>
      <c r="V729" s="15">
        <f>T729*INPUTS!$B$6</f>
        <v>297060.3504</v>
      </c>
      <c r="W729" s="54" t="s">
        <v>396</v>
      </c>
      <c r="X729" s="54" t="s">
        <v>396</v>
      </c>
      <c r="Y729" s="67">
        <f>IFERROR(VLOOKUP(E729,INPUTS!$A$44:$B$103,2,0),0)</f>
        <v>0</v>
      </c>
      <c r="Z729" s="15">
        <f t="shared" si="191"/>
        <v>0</v>
      </c>
      <c r="AA729" s="20">
        <f>IFERROR(VLOOKUP(E729,INPUTS!$A$44:$C$103,3,0),SCENARIOS!$J$26)</f>
        <v>0.025</v>
      </c>
      <c r="AB729" s="15">
        <f t="shared" si="198"/>
        <v>2928.7281887768</v>
      </c>
      <c r="AC729" s="20">
        <f>IFERROR(VLOOKUP($E729,INPUTS!$A$44:$G$103,4,0),SCENARIOS!$K$26)</f>
        <v>0.1</v>
      </c>
      <c r="AD729" s="15">
        <f t="shared" si="198"/>
        <v>14598.9126765968</v>
      </c>
      <c r="AE729" s="20">
        <f>IFERROR(VLOOKUP($E729,INPUTS!$A$44:$G$103,5,0),SCENARIOS!$L$26)</f>
        <v>0.2</v>
      </c>
      <c r="AF729" s="15">
        <f t="shared" si="198"/>
        <v>36385.8025739004</v>
      </c>
      <c r="AG729" s="20">
        <f>IFERROR(VLOOKUP($E729,INPUTS!$A$44:$G$103,6,0),SCENARIOS!$M$26)</f>
        <v>0.3</v>
      </c>
      <c r="AH729" s="15">
        <f t="shared" si="193"/>
        <v>68014.9949319108</v>
      </c>
      <c r="AI729" s="20">
        <f>IFERROR(VLOOKUP($E729,INPUTS!$A$44:$G$103,7,0),SCENARIOS!$N$26)</f>
        <v>0.5</v>
      </c>
      <c r="AJ729" s="15">
        <f t="shared" si="194"/>
        <v>141265.096956193</v>
      </c>
      <c r="AL729" t="str">
        <f t="shared" si="196"/>
        <v>Y</v>
      </c>
      <c r="AM729" s="21">
        <f t="shared" si="197"/>
        <v>282530.193912387</v>
      </c>
    </row>
    <row r="730" ht="15" customHeight="1" spans="1:39">
      <c r="A730" s="6" t="s">
        <v>2480</v>
      </c>
      <c r="B730" s="52" t="s">
        <v>437</v>
      </c>
      <c r="C730" s="52" t="s">
        <v>438</v>
      </c>
      <c r="D730" s="52" t="s">
        <v>929</v>
      </c>
      <c r="E730" s="10" t="s">
        <v>440</v>
      </c>
      <c r="F730" s="52" t="s">
        <v>439</v>
      </c>
      <c r="G730" s="52" t="s">
        <v>177</v>
      </c>
      <c r="H730" s="52" t="s">
        <v>545</v>
      </c>
      <c r="I730" s="52" t="s">
        <v>544</v>
      </c>
      <c r="J730" s="52" t="s">
        <v>173</v>
      </c>
      <c r="K730" s="52" t="s">
        <v>931</v>
      </c>
      <c r="L730" s="53" t="s">
        <v>1696</v>
      </c>
      <c r="M730" s="13">
        <v>1980</v>
      </c>
      <c r="N730" s="14">
        <f t="shared" si="195"/>
        <v>5.42465753424658</v>
      </c>
      <c r="O730" s="15">
        <v>4910</v>
      </c>
      <c r="P730" s="15">
        <f t="shared" si="187"/>
        <v>9721800</v>
      </c>
      <c r="Q730" s="16">
        <f>IFERROR(VLOOKUP(G730,SCENARIOS!$A$13:$E$18,5,0),0.025)</f>
        <v>0.045</v>
      </c>
      <c r="R730" s="52">
        <f>IFERROR(VLOOKUP(L730,INPUTS!$A$107:$B$120,2,0),0.0082)</f>
        <v>0.0082</v>
      </c>
      <c r="S730" s="52">
        <f t="shared" si="188"/>
        <v>40.262</v>
      </c>
      <c r="T730" s="15">
        <f t="shared" si="189"/>
        <v>79718.76</v>
      </c>
      <c r="U730" s="15">
        <f>T730/INPUTS!$B$7*1000</f>
        <v>99648450</v>
      </c>
      <c r="V730" s="15">
        <f>T730*INPUTS!$B$6</f>
        <v>251911.2816</v>
      </c>
      <c r="W730" s="54" t="s">
        <v>396</v>
      </c>
      <c r="X730" s="54" t="s">
        <v>396</v>
      </c>
      <c r="Y730" s="67">
        <f>IFERROR(VLOOKUP(E730,INPUTS!$A$44:$B$103,2,0),0)</f>
        <v>0</v>
      </c>
      <c r="Z730" s="15">
        <f t="shared" si="191"/>
        <v>0</v>
      </c>
      <c r="AA730" s="20">
        <f>IFERROR(VLOOKUP(E730,INPUTS!$A$44:$C$103,3,0),SCENARIOS!$J$26)</f>
        <v>0.025</v>
      </c>
      <c r="AB730" s="15">
        <f t="shared" si="198"/>
        <v>2483.60197010261</v>
      </c>
      <c r="AC730" s="20">
        <f>IFERROR(VLOOKUP($E730,INPUTS!$A$44:$G$103,4,0),SCENARIOS!$K$26)</f>
        <v>0.1</v>
      </c>
      <c r="AD730" s="15">
        <f t="shared" si="198"/>
        <v>12380.0796618463</v>
      </c>
      <c r="AE730" s="20">
        <f>IFERROR(VLOOKUP($E730,INPUTS!$A$44:$G$103,5,0),SCENARIOS!$L$26)</f>
        <v>0.2</v>
      </c>
      <c r="AF730" s="15">
        <f t="shared" si="198"/>
        <v>30855.6633225994</v>
      </c>
      <c r="AG730" s="20">
        <f>IFERROR(VLOOKUP($E730,INPUTS!$A$44:$G$103,6,0),SCENARIOS!$M$26)</f>
        <v>0.3</v>
      </c>
      <c r="AH730" s="15">
        <f t="shared" si="193"/>
        <v>57677.6554603941</v>
      </c>
      <c r="AI730" s="20">
        <f>IFERROR(VLOOKUP($E730,INPUTS!$A$44:$G$103,7,0),SCENARIOS!$N$26)</f>
        <v>0.5</v>
      </c>
      <c r="AJ730" s="15">
        <f t="shared" si="194"/>
        <v>119794.754068205</v>
      </c>
      <c r="AL730" t="str">
        <f t="shared" si="196"/>
        <v>Y</v>
      </c>
      <c r="AM730" s="21">
        <f t="shared" si="197"/>
        <v>239589.508136411</v>
      </c>
    </row>
    <row r="731" ht="15" customHeight="1" spans="1:39">
      <c r="A731" s="24" t="s">
        <v>2481</v>
      </c>
      <c r="B731" s="52" t="s">
        <v>437</v>
      </c>
      <c r="C731" s="52" t="s">
        <v>438</v>
      </c>
      <c r="D731" s="52" t="s">
        <v>929</v>
      </c>
      <c r="E731" s="10" t="s">
        <v>440</v>
      </c>
      <c r="F731" s="52" t="s">
        <v>439</v>
      </c>
      <c r="G731" s="52" t="s">
        <v>177</v>
      </c>
      <c r="H731" s="52" t="s">
        <v>537</v>
      </c>
      <c r="I731" s="52" t="s">
        <v>536</v>
      </c>
      <c r="J731" s="52" t="s">
        <v>173</v>
      </c>
      <c r="K731" s="52" t="s">
        <v>931</v>
      </c>
      <c r="L731" s="53" t="s">
        <v>295</v>
      </c>
      <c r="M731" s="13">
        <v>991</v>
      </c>
      <c r="N731" s="14">
        <f t="shared" si="195"/>
        <v>2.71506849315068</v>
      </c>
      <c r="O731" s="15">
        <v>6280</v>
      </c>
      <c r="P731" s="15">
        <f t="shared" si="187"/>
        <v>6223480</v>
      </c>
      <c r="Q731" s="16">
        <f>IFERROR(VLOOKUP(G731,SCENARIOS!$A$13:$E$18,5,0),0.025)</f>
        <v>0.045</v>
      </c>
      <c r="R731" s="52">
        <f>IFERROR(VLOOKUP(L731,INPUTS!$A$107:$B$120,2,0),0.0082)</f>
        <v>0.0089</v>
      </c>
      <c r="S731" s="52">
        <f t="shared" si="188"/>
        <v>55.892</v>
      </c>
      <c r="T731" s="15">
        <f t="shared" si="189"/>
        <v>55388.972</v>
      </c>
      <c r="U731" s="15">
        <f>T731/INPUTS!$B$7*1000</f>
        <v>69236215</v>
      </c>
      <c r="V731" s="15">
        <f>T731*INPUTS!$B$6</f>
        <v>175029.15152</v>
      </c>
      <c r="W731" s="54" t="s">
        <v>396</v>
      </c>
      <c r="X731" s="54" t="s">
        <v>396</v>
      </c>
      <c r="Y731" s="67">
        <f>IFERROR(VLOOKUP(E731,INPUTS!$A$44:$B$103,2,0),0)</f>
        <v>0</v>
      </c>
      <c r="Z731" s="15">
        <f t="shared" si="191"/>
        <v>0</v>
      </c>
      <c r="AA731" s="20">
        <f>IFERROR(VLOOKUP(E731,INPUTS!$A$44:$C$103,3,0),SCENARIOS!$J$26)</f>
        <v>0.025</v>
      </c>
      <c r="AB731" s="15">
        <f t="shared" si="198"/>
        <v>1725.61841128937</v>
      </c>
      <c r="AC731" s="20">
        <f>IFERROR(VLOOKUP($E731,INPUTS!$A$44:$G$103,4,0),SCENARIOS!$K$26)</f>
        <v>0.1</v>
      </c>
      <c r="AD731" s="15">
        <f t="shared" si="198"/>
        <v>8601.73798172195</v>
      </c>
      <c r="AE731" s="20">
        <f>IFERROR(VLOOKUP($E731,INPUTS!$A$44:$G$103,5,0),SCENARIOS!$L$26)</f>
        <v>0.2</v>
      </c>
      <c r="AF731" s="15">
        <f t="shared" si="198"/>
        <v>21438.6610104935</v>
      </c>
      <c r="AG731" s="20">
        <f>IFERROR(VLOOKUP($E731,INPUTS!$A$44:$G$103,6,0),SCENARIOS!$M$26)</f>
        <v>0.3</v>
      </c>
      <c r="AH731" s="15">
        <f t="shared" si="193"/>
        <v>40074.7081781179</v>
      </c>
      <c r="AI731" s="20">
        <f>IFERROR(VLOOKUP($E731,INPUTS!$A$44:$G$103,7,0),SCENARIOS!$N$26)</f>
        <v>0.5</v>
      </c>
      <c r="AJ731" s="15">
        <f t="shared" si="194"/>
        <v>83233.9624804841</v>
      </c>
      <c r="AL731" t="str">
        <f t="shared" si="196"/>
        <v>Y</v>
      </c>
      <c r="AM731" s="21">
        <f t="shared" si="197"/>
        <v>166467.924960968</v>
      </c>
    </row>
    <row r="732" ht="15" customHeight="1" spans="1:39">
      <c r="A732" s="6" t="s">
        <v>2482</v>
      </c>
      <c r="B732" s="52" t="s">
        <v>437</v>
      </c>
      <c r="C732" s="52" t="s">
        <v>438</v>
      </c>
      <c r="D732" s="52" t="s">
        <v>929</v>
      </c>
      <c r="E732" s="10" t="s">
        <v>440</v>
      </c>
      <c r="F732" s="52" t="s">
        <v>439</v>
      </c>
      <c r="G732" s="52" t="s">
        <v>177</v>
      </c>
      <c r="H732" s="52" t="s">
        <v>556</v>
      </c>
      <c r="I732" s="52" t="s">
        <v>555</v>
      </c>
      <c r="J732" s="52" t="s">
        <v>173</v>
      </c>
      <c r="K732" s="52" t="s">
        <v>931</v>
      </c>
      <c r="L732" s="53" t="s">
        <v>295</v>
      </c>
      <c r="M732" s="13">
        <v>1320</v>
      </c>
      <c r="N732" s="14">
        <f t="shared" si="195"/>
        <v>3.61643835616438</v>
      </c>
      <c r="O732" s="15">
        <v>6900</v>
      </c>
      <c r="P732" s="15">
        <f t="shared" si="187"/>
        <v>9108000</v>
      </c>
      <c r="Q732" s="16">
        <f>IFERROR(VLOOKUP(G732,SCENARIOS!$A$13:$E$18,5,0),0.025)</f>
        <v>0.045</v>
      </c>
      <c r="R732" s="52">
        <f>IFERROR(VLOOKUP(L732,INPUTS!$A$107:$B$120,2,0),0.0082)</f>
        <v>0.0089</v>
      </c>
      <c r="S732" s="52">
        <f t="shared" si="188"/>
        <v>61.41</v>
      </c>
      <c r="T732" s="15">
        <f t="shared" si="189"/>
        <v>81061.2</v>
      </c>
      <c r="U732" s="15">
        <f>T732/INPUTS!$B$7*1000</f>
        <v>101326500</v>
      </c>
      <c r="V732" s="15">
        <f>T732*INPUTS!$B$6</f>
        <v>256153.392</v>
      </c>
      <c r="W732" s="54" t="s">
        <v>396</v>
      </c>
      <c r="X732" s="54" t="s">
        <v>396</v>
      </c>
      <c r="Y732" s="67">
        <f>IFERROR(VLOOKUP(E732,INPUTS!$A$44:$B$103,2,0),0)</f>
        <v>0</v>
      </c>
      <c r="Z732" s="15">
        <f t="shared" si="191"/>
        <v>0</v>
      </c>
      <c r="AA732" s="20">
        <f>IFERROR(VLOOKUP(E732,INPUTS!$A$44:$C$103,3,0),SCENARIOS!$J$26)</f>
        <v>0.025</v>
      </c>
      <c r="AB732" s="15">
        <f t="shared" si="198"/>
        <v>2525.42508211219</v>
      </c>
      <c r="AC732" s="20">
        <f>IFERROR(VLOOKUP($E732,INPUTS!$A$44:$G$103,4,0),SCENARIOS!$K$26)</f>
        <v>0.1</v>
      </c>
      <c r="AD732" s="15">
        <f t="shared" si="198"/>
        <v>12588.5564888975</v>
      </c>
      <c r="AE732" s="20">
        <f>IFERROR(VLOOKUP($E732,INPUTS!$A$44:$G$103,5,0),SCENARIOS!$L$26)</f>
        <v>0.2</v>
      </c>
      <c r="AF732" s="15">
        <f t="shared" si="198"/>
        <v>31375.2634351801</v>
      </c>
      <c r="AG732" s="20">
        <f>IFERROR(VLOOKUP($E732,INPUTS!$A$44:$G$103,6,0),SCENARIOS!$M$26)</f>
        <v>0.3</v>
      </c>
      <c r="AH732" s="15">
        <f t="shared" si="193"/>
        <v>58648.9298730449</v>
      </c>
      <c r="AI732" s="20">
        <f>IFERROR(VLOOKUP($E732,INPUTS!$A$44:$G$103,7,0),SCENARIOS!$N$26)</f>
        <v>0.5</v>
      </c>
      <c r="AJ732" s="15">
        <f t="shared" si="194"/>
        <v>121812.061784122</v>
      </c>
      <c r="AL732" t="str">
        <f t="shared" si="196"/>
        <v>Y</v>
      </c>
      <c r="AM732" s="21">
        <f t="shared" si="197"/>
        <v>243624.123568244</v>
      </c>
    </row>
    <row r="733" ht="15" customHeight="1" spans="1:39">
      <c r="A733" s="24" t="s">
        <v>2483</v>
      </c>
      <c r="B733" s="52" t="s">
        <v>437</v>
      </c>
      <c r="C733" s="52" t="s">
        <v>438</v>
      </c>
      <c r="D733" s="52" t="s">
        <v>929</v>
      </c>
      <c r="E733" s="10" t="s">
        <v>440</v>
      </c>
      <c r="F733" s="52" t="s">
        <v>439</v>
      </c>
      <c r="G733" s="52" t="s">
        <v>177</v>
      </c>
      <c r="H733" s="52" t="s">
        <v>267</v>
      </c>
      <c r="I733" s="52" t="s">
        <v>436</v>
      </c>
      <c r="J733" s="52" t="s">
        <v>173</v>
      </c>
      <c r="K733" s="52" t="s">
        <v>931</v>
      </c>
      <c r="L733" s="53" t="s">
        <v>1696</v>
      </c>
      <c r="M733" s="13">
        <v>1320</v>
      </c>
      <c r="N733" s="14">
        <f t="shared" si="195"/>
        <v>3.61643835616438</v>
      </c>
      <c r="O733" s="15">
        <v>12380</v>
      </c>
      <c r="P733" s="15">
        <f t="shared" si="187"/>
        <v>16341600</v>
      </c>
      <c r="Q733" s="16">
        <f>IFERROR(VLOOKUP(G733,SCENARIOS!$A$13:$E$18,5,0),0.025)</f>
        <v>0.045</v>
      </c>
      <c r="R733" s="52">
        <f>IFERROR(VLOOKUP(L733,INPUTS!$A$107:$B$120,2,0),0.0082)</f>
        <v>0.0082</v>
      </c>
      <c r="S733" s="52">
        <f t="shared" si="188"/>
        <v>101.516</v>
      </c>
      <c r="T733" s="15">
        <f t="shared" si="189"/>
        <v>134001.12</v>
      </c>
      <c r="U733" s="15">
        <f>T733/INPUTS!$B$7*1000</f>
        <v>167501400</v>
      </c>
      <c r="V733" s="15">
        <f>T733*INPUTS!$B$6</f>
        <v>423443.5392</v>
      </c>
      <c r="W733" s="54" t="s">
        <v>396</v>
      </c>
      <c r="X733" s="54" t="s">
        <v>396</v>
      </c>
      <c r="Y733" s="67">
        <f>IFERROR(VLOOKUP(E733,INPUTS!$A$44:$B$103,2,0),0)</f>
        <v>0</v>
      </c>
      <c r="Z733" s="15">
        <f t="shared" si="191"/>
        <v>0</v>
      </c>
      <c r="AA733" s="20">
        <f>IFERROR(VLOOKUP(E733,INPUTS!$A$44:$C$103,3,0),SCENARIOS!$J$26)</f>
        <v>0.025</v>
      </c>
      <c r="AB733" s="15">
        <f t="shared" si="198"/>
        <v>4174.74438423222</v>
      </c>
      <c r="AC733" s="20">
        <f>IFERROR(VLOOKUP($E733,INPUTS!$A$44:$G$103,4,0),SCENARIOS!$K$26)</f>
        <v>0.1</v>
      </c>
      <c r="AD733" s="15">
        <f t="shared" si="198"/>
        <v>20809.964183796</v>
      </c>
      <c r="AE733" s="20">
        <f>IFERROR(VLOOKUP($E733,INPUTS!$A$44:$G$103,5,0),SCENARIOS!$L$26)</f>
        <v>0.2</v>
      </c>
      <c r="AF733" s="15">
        <f t="shared" si="198"/>
        <v>51866.0029781101</v>
      </c>
      <c r="AG733" s="20">
        <f>IFERROR(VLOOKUP($E733,INPUTS!$A$44:$G$103,6,0),SCENARIOS!$M$26)</f>
        <v>0.3</v>
      </c>
      <c r="AH733" s="15">
        <f t="shared" si="193"/>
        <v>96951.7141343759</v>
      </c>
      <c r="AI733" s="20">
        <f>IFERROR(VLOOKUP($E733,INPUTS!$A$44:$G$103,7,0),SCENARIOS!$N$26)</f>
        <v>0.5</v>
      </c>
      <c r="AJ733" s="15">
        <f t="shared" si="194"/>
        <v>201365.791631281</v>
      </c>
      <c r="AL733" t="str">
        <f t="shared" si="196"/>
        <v>Y</v>
      </c>
      <c r="AM733" s="21">
        <f t="shared" si="197"/>
        <v>402731.583262561</v>
      </c>
    </row>
    <row r="734" ht="15" customHeight="1" spans="1:39">
      <c r="A734" s="6" t="s">
        <v>2484</v>
      </c>
      <c r="B734" s="52" t="s">
        <v>437</v>
      </c>
      <c r="C734" s="52" t="s">
        <v>438</v>
      </c>
      <c r="D734" s="52" t="s">
        <v>929</v>
      </c>
      <c r="E734" s="10" t="s">
        <v>440</v>
      </c>
      <c r="F734" s="52" t="s">
        <v>439</v>
      </c>
      <c r="G734" s="52" t="s">
        <v>177</v>
      </c>
      <c r="H734" s="52" t="s">
        <v>269</v>
      </c>
      <c r="I734" s="52" t="s">
        <v>436</v>
      </c>
      <c r="J734" s="52" t="s">
        <v>173</v>
      </c>
      <c r="K734" s="52" t="s">
        <v>931</v>
      </c>
      <c r="L734" s="53" t="s">
        <v>1696</v>
      </c>
      <c r="M734" s="13">
        <v>1320</v>
      </c>
      <c r="N734" s="14">
        <f t="shared" si="195"/>
        <v>3.61643835616438</v>
      </c>
      <c r="O734" s="15">
        <v>8630</v>
      </c>
      <c r="P734" s="15">
        <f t="shared" si="187"/>
        <v>11391600</v>
      </c>
      <c r="Q734" s="16">
        <f>IFERROR(VLOOKUP(G734,SCENARIOS!$A$13:$E$18,5,0),0.025)</f>
        <v>0.045</v>
      </c>
      <c r="R734" s="52">
        <f>IFERROR(VLOOKUP(L734,INPUTS!$A$107:$B$120,2,0),0.0082)</f>
        <v>0.0082</v>
      </c>
      <c r="S734" s="52">
        <f t="shared" si="188"/>
        <v>70.766</v>
      </c>
      <c r="T734" s="15">
        <f t="shared" si="189"/>
        <v>93411.12</v>
      </c>
      <c r="U734" s="15">
        <f>T734/INPUTS!$B$7*1000</f>
        <v>116763900</v>
      </c>
      <c r="V734" s="15">
        <f>T734*INPUTS!$B$6</f>
        <v>295179.1392</v>
      </c>
      <c r="W734" s="54" t="s">
        <v>396</v>
      </c>
      <c r="X734" s="54" t="s">
        <v>396</v>
      </c>
      <c r="Y734" s="67">
        <f>IFERROR(VLOOKUP(E734,INPUTS!$A$44:$B$103,2,0),0)</f>
        <v>0</v>
      </c>
      <c r="Z734" s="15">
        <f t="shared" si="191"/>
        <v>0</v>
      </c>
      <c r="AA734" s="20">
        <f>IFERROR(VLOOKUP(E734,INPUTS!$A$44:$C$103,3,0),SCENARIOS!$J$26)</f>
        <v>0.025</v>
      </c>
      <c r="AB734" s="15">
        <f t="shared" si="198"/>
        <v>2910.18126299871</v>
      </c>
      <c r="AC734" s="20">
        <f>IFERROR(VLOOKUP($E734,INPUTS!$A$44:$G$103,4,0),SCENARIOS!$K$26)</f>
        <v>0.1</v>
      </c>
      <c r="AD734" s="15">
        <f t="shared" si="198"/>
        <v>14506.4613009822</v>
      </c>
      <c r="AE734" s="20">
        <f>IFERROR(VLOOKUP($E734,INPUTS!$A$44:$G$103,5,0),SCENARIOS!$L$26)</f>
        <v>0.2</v>
      </c>
      <c r="AF734" s="15">
        <f t="shared" si="198"/>
        <v>36155.3801050962</v>
      </c>
      <c r="AG734" s="20">
        <f>IFERROR(VLOOKUP($E734,INPUTS!$A$44:$G$103,6,0),SCENARIOS!$M$26)</f>
        <v>0.3</v>
      </c>
      <c r="AH734" s="15">
        <f t="shared" si="193"/>
        <v>67584.2724539309</v>
      </c>
      <c r="AI734" s="20">
        <f>IFERROR(VLOOKUP($E734,INPUTS!$A$44:$G$103,7,0),SCENARIOS!$N$26)</f>
        <v>0.5</v>
      </c>
      <c r="AJ734" s="15">
        <f t="shared" si="194"/>
        <v>140370.49933586</v>
      </c>
      <c r="AL734" t="str">
        <f t="shared" si="196"/>
        <v>N</v>
      </c>
      <c r="AM734" s="21">
        <f t="shared" si="197"/>
        <v>280740.998671721</v>
      </c>
    </row>
    <row r="735" ht="15" customHeight="1" spans="1:39">
      <c r="A735" s="24" t="s">
        <v>2485</v>
      </c>
      <c r="B735" s="52" t="s">
        <v>437</v>
      </c>
      <c r="C735" s="52" t="s">
        <v>438</v>
      </c>
      <c r="D735" s="52" t="s">
        <v>929</v>
      </c>
      <c r="E735" s="10" t="s">
        <v>440</v>
      </c>
      <c r="F735" s="52" t="s">
        <v>439</v>
      </c>
      <c r="G735" s="52" t="s">
        <v>177</v>
      </c>
      <c r="H735" s="52" t="s">
        <v>268</v>
      </c>
      <c r="I735" s="52" t="s">
        <v>436</v>
      </c>
      <c r="J735" s="52" t="s">
        <v>173</v>
      </c>
      <c r="K735" s="52" t="s">
        <v>931</v>
      </c>
      <c r="L735" s="53" t="s">
        <v>295</v>
      </c>
      <c r="M735" s="13">
        <v>660</v>
      </c>
      <c r="N735" s="14">
        <f t="shared" si="195"/>
        <v>1.80821917808219</v>
      </c>
      <c r="O735" s="15">
        <v>13040</v>
      </c>
      <c r="P735" s="15">
        <f t="shared" si="187"/>
        <v>8606400</v>
      </c>
      <c r="Q735" s="16">
        <f>IFERROR(VLOOKUP(G735,SCENARIOS!$A$13:$E$18,5,0),0.025)</f>
        <v>0.045</v>
      </c>
      <c r="R735" s="52">
        <f>IFERROR(VLOOKUP(L735,INPUTS!$A$107:$B$120,2,0),0.0082)</f>
        <v>0.0089</v>
      </c>
      <c r="S735" s="52">
        <f t="shared" si="188"/>
        <v>116.056</v>
      </c>
      <c r="T735" s="15">
        <f t="shared" si="189"/>
        <v>76596.96</v>
      </c>
      <c r="U735" s="15">
        <f>T735/INPUTS!$B$7*1000</f>
        <v>95746200</v>
      </c>
      <c r="V735" s="15">
        <f>T735*INPUTS!$B$6</f>
        <v>242046.3936</v>
      </c>
      <c r="W735" s="54" t="s">
        <v>396</v>
      </c>
      <c r="X735" s="54" t="s">
        <v>396</v>
      </c>
      <c r="Y735" s="67">
        <f>IFERROR(VLOOKUP(E735,INPUTS!$A$44:$B$103,2,0),0)</f>
        <v>0</v>
      </c>
      <c r="Z735" s="15">
        <f t="shared" si="191"/>
        <v>0</v>
      </c>
      <c r="AA735" s="20">
        <f>IFERROR(VLOOKUP(E735,INPUTS!$A$44:$C$103,3,0),SCENARIOS!$J$26)</f>
        <v>0.025</v>
      </c>
      <c r="AB735" s="15">
        <f t="shared" si="198"/>
        <v>2386.34370077847</v>
      </c>
      <c r="AC735" s="20">
        <f>IFERROR(VLOOKUP($E735,INPUTS!$A$44:$G$103,4,0),SCENARIOS!$K$26)</f>
        <v>0.1</v>
      </c>
      <c r="AD735" s="15">
        <f t="shared" si="198"/>
        <v>11895.2736677698</v>
      </c>
      <c r="AE735" s="20">
        <f>IFERROR(VLOOKUP($E735,INPUTS!$A$44:$G$103,5,0),SCENARIOS!$L$26)</f>
        <v>0.2</v>
      </c>
      <c r="AF735" s="15">
        <f t="shared" si="198"/>
        <v>29647.350376431</v>
      </c>
      <c r="AG735" s="20">
        <f>IFERROR(VLOOKUP($E735,INPUTS!$A$44:$G$103,6,0),SCENARIOS!$M$26)</f>
        <v>0.3</v>
      </c>
      <c r="AH735" s="15">
        <f t="shared" si="193"/>
        <v>55418.9888075729</v>
      </c>
      <c r="AI735" s="20">
        <f>IFERROR(VLOOKUP($E735,INPUTS!$A$44:$G$103,7,0),SCENARIOS!$N$26)</f>
        <v>0.5</v>
      </c>
      <c r="AJ735" s="15">
        <f t="shared" si="194"/>
        <v>115103.571424997</v>
      </c>
      <c r="AL735" t="str">
        <f t="shared" si="196"/>
        <v>N</v>
      </c>
      <c r="AM735" s="21">
        <f t="shared" si="197"/>
        <v>230207.142849993</v>
      </c>
    </row>
    <row r="736" ht="15" customHeight="1" spans="1:39">
      <c r="A736" s="6" t="s">
        <v>2486</v>
      </c>
      <c r="B736" s="52" t="s">
        <v>437</v>
      </c>
      <c r="C736" s="52" t="s">
        <v>438</v>
      </c>
      <c r="D736" s="52" t="s">
        <v>929</v>
      </c>
      <c r="E736" s="10" t="s">
        <v>440</v>
      </c>
      <c r="F736" s="52" t="s">
        <v>439</v>
      </c>
      <c r="G736" s="52" t="s">
        <v>177</v>
      </c>
      <c r="H736" s="52" t="s">
        <v>271</v>
      </c>
      <c r="I736" s="52" t="s">
        <v>581</v>
      </c>
      <c r="J736" s="52" t="s">
        <v>173</v>
      </c>
      <c r="K736" s="52" t="s">
        <v>931</v>
      </c>
      <c r="L736" s="53" t="s">
        <v>1759</v>
      </c>
      <c r="M736" s="13">
        <v>660</v>
      </c>
      <c r="N736" s="14">
        <f t="shared" si="195"/>
        <v>1.80821917808219</v>
      </c>
      <c r="O736" s="15">
        <v>14200</v>
      </c>
      <c r="P736" s="15">
        <f t="shared" si="187"/>
        <v>9372000</v>
      </c>
      <c r="Q736" s="16">
        <f>IFERROR(VLOOKUP(G736,SCENARIOS!$A$13:$E$18,5,0),0.025)</f>
        <v>0.045</v>
      </c>
      <c r="R736" s="52">
        <f>IFERROR(VLOOKUP(L736,INPUTS!$A$107:$B$120,2,0),0.0082)</f>
        <v>0.0082</v>
      </c>
      <c r="S736" s="52">
        <f t="shared" si="188"/>
        <v>116.44</v>
      </c>
      <c r="T736" s="15">
        <f t="shared" si="189"/>
        <v>76850.4</v>
      </c>
      <c r="U736" s="15">
        <f>T736/INPUTS!$B$7*1000</f>
        <v>96063000</v>
      </c>
      <c r="V736" s="15">
        <f>T736*INPUTS!$B$6</f>
        <v>242847.264</v>
      </c>
      <c r="W736" s="54" t="s">
        <v>396</v>
      </c>
      <c r="X736" s="54" t="s">
        <v>396</v>
      </c>
      <c r="Y736" s="67">
        <f>IFERROR(VLOOKUP(E736,INPUTS!$A$44:$B$103,2,0),0)</f>
        <v>0</v>
      </c>
      <c r="Z736" s="15">
        <f t="shared" si="191"/>
        <v>0</v>
      </c>
      <c r="AA736" s="20">
        <f>IFERROR(VLOOKUP(E736,INPUTS!$A$44:$C$103,3,0),SCENARIOS!$J$26)</f>
        <v>0.025</v>
      </c>
      <c r="AB736" s="15">
        <f t="shared" si="198"/>
        <v>2394.23950953544</v>
      </c>
      <c r="AC736" s="20">
        <f>IFERROR(VLOOKUP($E736,INPUTS!$A$44:$G$103,4,0),SCENARIOS!$K$26)</f>
        <v>0.1</v>
      </c>
      <c r="AD736" s="15">
        <f t="shared" si="198"/>
        <v>11934.6321247942</v>
      </c>
      <c r="AE736" s="20">
        <f>IFERROR(VLOOKUP($E736,INPUTS!$A$44:$G$103,5,0),SCENARIOS!$L$26)</f>
        <v>0.2</v>
      </c>
      <c r="AF736" s="15">
        <f t="shared" si="198"/>
        <v>29745.4459729065</v>
      </c>
      <c r="AG736" s="20">
        <f>IFERROR(VLOOKUP($E736,INPUTS!$A$44:$G$103,6,0),SCENARIOS!$M$26)</f>
        <v>0.3</v>
      </c>
      <c r="AH736" s="15">
        <f t="shared" si="193"/>
        <v>55602.3562483093</v>
      </c>
      <c r="AI736" s="20">
        <f>IFERROR(VLOOKUP($E736,INPUTS!$A$44:$G$103,7,0),SCENARIOS!$N$26)</f>
        <v>0.5</v>
      </c>
      <c r="AJ736" s="15">
        <f t="shared" si="194"/>
        <v>115484.420079329</v>
      </c>
      <c r="AL736" t="str">
        <f t="shared" si="196"/>
        <v>N</v>
      </c>
      <c r="AM736" s="21">
        <f t="shared" si="197"/>
        <v>230968.840158658</v>
      </c>
    </row>
    <row r="737" ht="15" customHeight="1" spans="1:39">
      <c r="A737" s="24" t="s">
        <v>2487</v>
      </c>
      <c r="B737" s="52" t="s">
        <v>437</v>
      </c>
      <c r="C737" s="52" t="s">
        <v>438</v>
      </c>
      <c r="D737" s="52" t="s">
        <v>929</v>
      </c>
      <c r="E737" s="10" t="s">
        <v>440</v>
      </c>
      <c r="F737" s="52" t="s">
        <v>439</v>
      </c>
      <c r="G737" s="52" t="s">
        <v>177</v>
      </c>
      <c r="H737" s="52" t="s">
        <v>238</v>
      </c>
      <c r="I737" s="52" t="s">
        <v>424</v>
      </c>
      <c r="J737" s="52" t="s">
        <v>173</v>
      </c>
      <c r="K737" s="52" t="s">
        <v>931</v>
      </c>
      <c r="L737" s="53" t="s">
        <v>295</v>
      </c>
      <c r="M737" s="13">
        <v>991</v>
      </c>
      <c r="N737" s="14">
        <f t="shared" si="195"/>
        <v>2.71506849315068</v>
      </c>
      <c r="O737" s="15">
        <v>7890</v>
      </c>
      <c r="P737" s="15">
        <f t="shared" si="187"/>
        <v>7818990</v>
      </c>
      <c r="Q737" s="16">
        <f>IFERROR(VLOOKUP(G737,SCENARIOS!$A$13:$E$18,5,0),0.025)</f>
        <v>0.045</v>
      </c>
      <c r="R737" s="52">
        <f>IFERROR(VLOOKUP(L737,INPUTS!$A$107:$B$120,2,0),0.0082)</f>
        <v>0.0089</v>
      </c>
      <c r="S737" s="52">
        <f t="shared" si="188"/>
        <v>70.221</v>
      </c>
      <c r="T737" s="15">
        <f t="shared" si="189"/>
        <v>69589.011</v>
      </c>
      <c r="U737" s="15">
        <f>T737/INPUTS!$B$7*1000</f>
        <v>86986263.75</v>
      </c>
      <c r="V737" s="15">
        <f>T737*INPUTS!$B$6</f>
        <v>219901.27476</v>
      </c>
      <c r="W737" s="54" t="s">
        <v>396</v>
      </c>
      <c r="X737" s="54" t="s">
        <v>396</v>
      </c>
      <c r="Y737" s="67">
        <f>IFERROR(VLOOKUP(E737,INPUTS!$A$44:$B$103,2,0),0)</f>
        <v>0</v>
      </c>
      <c r="Z737" s="15">
        <f t="shared" si="191"/>
        <v>0</v>
      </c>
      <c r="AA737" s="20">
        <f>IFERROR(VLOOKUP(E737,INPUTS!$A$44:$C$103,3,0),SCENARIOS!$J$26)</f>
        <v>0.025</v>
      </c>
      <c r="AB737" s="15">
        <f t="shared" si="198"/>
        <v>2168.01421418361</v>
      </c>
      <c r="AC737" s="20">
        <f>IFERROR(VLOOKUP($E737,INPUTS!$A$44:$G$103,4,0),SCENARIOS!$K$26)</f>
        <v>0.1</v>
      </c>
      <c r="AD737" s="15">
        <f t="shared" si="198"/>
        <v>10806.9606171634</v>
      </c>
      <c r="AE737" s="20">
        <f>IFERROR(VLOOKUP($E737,INPUTS!$A$44:$G$103,5,0),SCENARIOS!$L$26)</f>
        <v>0.2</v>
      </c>
      <c r="AF737" s="15">
        <f t="shared" si="198"/>
        <v>26934.8782440754</v>
      </c>
      <c r="AG737" s="20">
        <f>IFERROR(VLOOKUP($E737,INPUTS!$A$44:$G$103,6,0),SCENARIOS!$M$26)</f>
        <v>0.3</v>
      </c>
      <c r="AH737" s="15">
        <f t="shared" si="193"/>
        <v>50348.6381409793</v>
      </c>
      <c r="AI737" s="20">
        <f>IFERROR(VLOOKUP($E737,INPUTS!$A$44:$G$103,7,0),SCENARIOS!$N$26)</f>
        <v>0.5</v>
      </c>
      <c r="AJ737" s="15">
        <f t="shared" si="194"/>
        <v>104572.605727869</v>
      </c>
      <c r="AL737" t="str">
        <f t="shared" si="196"/>
        <v>N</v>
      </c>
      <c r="AM737" s="21">
        <f t="shared" si="197"/>
        <v>209145.211455739</v>
      </c>
    </row>
    <row r="738" ht="15" customHeight="1" spans="1:39">
      <c r="A738" s="6" t="s">
        <v>2488</v>
      </c>
      <c r="B738" s="52" t="s">
        <v>437</v>
      </c>
      <c r="C738" s="52" t="s">
        <v>438</v>
      </c>
      <c r="D738" s="52" t="s">
        <v>929</v>
      </c>
      <c r="E738" s="10" t="s">
        <v>440</v>
      </c>
      <c r="F738" s="52" t="s">
        <v>439</v>
      </c>
      <c r="G738" s="52" t="s">
        <v>177</v>
      </c>
      <c r="H738" s="52" t="s">
        <v>239</v>
      </c>
      <c r="I738" s="52" t="s">
        <v>424</v>
      </c>
      <c r="J738" s="52" t="s">
        <v>173</v>
      </c>
      <c r="K738" s="52" t="s">
        <v>931</v>
      </c>
      <c r="L738" s="53" t="s">
        <v>295</v>
      </c>
      <c r="M738" s="13">
        <v>660</v>
      </c>
      <c r="N738" s="14">
        <f t="shared" si="195"/>
        <v>1.80821917808219</v>
      </c>
      <c r="O738" s="15">
        <v>7870</v>
      </c>
      <c r="P738" s="15">
        <f t="shared" si="187"/>
        <v>5194200</v>
      </c>
      <c r="Q738" s="16">
        <f>IFERROR(VLOOKUP(G738,SCENARIOS!$A$13:$E$18,5,0),0.025)</f>
        <v>0.045</v>
      </c>
      <c r="R738" s="52">
        <f>IFERROR(VLOOKUP(L738,INPUTS!$A$107:$B$120,2,0),0.0082)</f>
        <v>0.0089</v>
      </c>
      <c r="S738" s="52">
        <f t="shared" si="188"/>
        <v>70.043</v>
      </c>
      <c r="T738" s="15">
        <f t="shared" si="189"/>
        <v>46228.38</v>
      </c>
      <c r="U738" s="15">
        <f>T738/INPUTS!$B$7*1000</f>
        <v>57785475</v>
      </c>
      <c r="V738" s="15">
        <f>T738*INPUTS!$B$6</f>
        <v>146081.6808</v>
      </c>
      <c r="W738" s="54" t="s">
        <v>396</v>
      </c>
      <c r="X738" s="54" t="s">
        <v>396</v>
      </c>
      <c r="Y738" s="67">
        <f>IFERROR(VLOOKUP(E738,INPUTS!$A$44:$B$103,2,0),0)</f>
        <v>0</v>
      </c>
      <c r="Z738" s="15">
        <f t="shared" si="191"/>
        <v>0</v>
      </c>
      <c r="AA738" s="20">
        <f>IFERROR(VLOOKUP(E738,INPUTS!$A$44:$C$103,3,0),SCENARIOS!$J$26)</f>
        <v>0.025</v>
      </c>
      <c r="AB738" s="15">
        <f t="shared" si="198"/>
        <v>1440.22430407412</v>
      </c>
      <c r="AC738" s="20">
        <f>IFERROR(VLOOKUP($E738,INPUTS!$A$44:$G$103,4,0),SCENARIOS!$K$26)</f>
        <v>0.1</v>
      </c>
      <c r="AD738" s="15">
        <f t="shared" si="198"/>
        <v>7179.12605562486</v>
      </c>
      <c r="AE738" s="20">
        <f>IFERROR(VLOOKUP($E738,INPUTS!$A$44:$G$103,5,0),SCENARIOS!$L$26)</f>
        <v>0.2</v>
      </c>
      <c r="AF738" s="15">
        <f t="shared" si="198"/>
        <v>17892.9944373092</v>
      </c>
      <c r="AG738" s="20">
        <f>IFERROR(VLOOKUP($E738,INPUTS!$A$44:$G$103,6,0),SCENARIOS!$M$26)</f>
        <v>0.3</v>
      </c>
      <c r="AH738" s="15">
        <f t="shared" si="193"/>
        <v>33446.8897174539</v>
      </c>
      <c r="AI738" s="20">
        <f>IFERROR(VLOOKUP($E738,INPUTS!$A$44:$G$103,7,0),SCENARIOS!$N$26)</f>
        <v>0.5</v>
      </c>
      <c r="AJ738" s="15">
        <f t="shared" si="194"/>
        <v>69468.1830609451</v>
      </c>
      <c r="AL738" t="str">
        <f t="shared" si="196"/>
        <v>N</v>
      </c>
      <c r="AM738" s="21">
        <f t="shared" si="197"/>
        <v>138936.36612189</v>
      </c>
    </row>
    <row r="739" ht="15" customHeight="1" spans="1:39">
      <c r="A739" s="24" t="s">
        <v>2489</v>
      </c>
      <c r="B739" s="52" t="s">
        <v>437</v>
      </c>
      <c r="C739" s="52" t="s">
        <v>438</v>
      </c>
      <c r="D739" s="52" t="s">
        <v>929</v>
      </c>
      <c r="E739" s="10" t="s">
        <v>440</v>
      </c>
      <c r="F739" s="52" t="s">
        <v>439</v>
      </c>
      <c r="G739" s="52" t="s">
        <v>177</v>
      </c>
      <c r="H739" s="52" t="s">
        <v>432</v>
      </c>
      <c r="I739" s="52" t="s">
        <v>431</v>
      </c>
      <c r="J739" s="52" t="s">
        <v>173</v>
      </c>
      <c r="K739" s="52" t="s">
        <v>931</v>
      </c>
      <c r="L739" s="53" t="s">
        <v>1696</v>
      </c>
      <c r="M739" s="13">
        <v>1320</v>
      </c>
      <c r="N739" s="14">
        <f t="shared" si="195"/>
        <v>3.61643835616438</v>
      </c>
      <c r="O739" s="15">
        <v>5790</v>
      </c>
      <c r="P739" s="15">
        <f t="shared" si="187"/>
        <v>7642800</v>
      </c>
      <c r="Q739" s="16">
        <f>IFERROR(VLOOKUP(G739,SCENARIOS!$A$13:$E$18,5,0),0.025)</f>
        <v>0.045</v>
      </c>
      <c r="R739" s="52">
        <f>IFERROR(VLOOKUP(L739,INPUTS!$A$107:$B$120,2,0),0.0082)</f>
        <v>0.0082</v>
      </c>
      <c r="S739" s="52">
        <f t="shared" si="188"/>
        <v>47.478</v>
      </c>
      <c r="T739" s="15">
        <f t="shared" si="189"/>
        <v>62670.96</v>
      </c>
      <c r="U739" s="15">
        <f>T739/INPUTS!$B$7*1000</f>
        <v>78338700</v>
      </c>
      <c r="V739" s="15">
        <f>T739*INPUTS!$B$6</f>
        <v>198040.2336</v>
      </c>
      <c r="W739" s="54" t="s">
        <v>521</v>
      </c>
      <c r="X739" s="54" t="s">
        <v>396</v>
      </c>
      <c r="Y739" s="67">
        <f>IFERROR(VLOOKUP(E739,INPUTS!$A$44:$B$103,2,0),0)</f>
        <v>0</v>
      </c>
      <c r="Z739" s="15">
        <f t="shared" si="191"/>
        <v>0</v>
      </c>
      <c r="AA739" s="20">
        <f>IFERROR(VLOOKUP(E739,INPUTS!$A$44:$C$103,3,0),SCENARIOS!$J$26)</f>
        <v>0.025</v>
      </c>
      <c r="AB739" s="15">
        <f t="shared" si="198"/>
        <v>1952.48545918454</v>
      </c>
      <c r="AC739" s="20">
        <f>IFERROR(VLOOKUP($E739,INPUTS!$A$44:$G$103,4,0),SCENARIOS!$K$26)</f>
        <v>0.1</v>
      </c>
      <c r="AD739" s="15">
        <f t="shared" si="198"/>
        <v>9732.60845106454</v>
      </c>
      <c r="AE739" s="20">
        <f>IFERROR(VLOOKUP($E739,INPUTS!$A$44:$G$103,5,0),SCENARIOS!$L$26)</f>
        <v>0.2</v>
      </c>
      <c r="AF739" s="15">
        <f t="shared" si="198"/>
        <v>24257.2017159336</v>
      </c>
      <c r="AG739" s="20">
        <f>IFERROR(VLOOKUP($E739,INPUTS!$A$44:$G$103,6,0),SCENARIOS!$M$26)</f>
        <v>0.3</v>
      </c>
      <c r="AH739" s="15">
        <f t="shared" si="193"/>
        <v>45343.3299546072</v>
      </c>
      <c r="AI739" s="20">
        <f>IFERROR(VLOOKUP($E739,INPUTS!$A$44:$G$103,7,0),SCENARIOS!$N$26)</f>
        <v>0.5</v>
      </c>
      <c r="AJ739" s="15">
        <f t="shared" si="194"/>
        <v>94176.7313041289</v>
      </c>
      <c r="AL739" t="str">
        <f t="shared" si="196"/>
        <v>N</v>
      </c>
      <c r="AM739" s="21">
        <f t="shared" si="197"/>
        <v>188353.462608258</v>
      </c>
    </row>
    <row r="740" ht="15" customHeight="1" spans="1:39">
      <c r="A740" s="6" t="s">
        <v>2490</v>
      </c>
      <c r="B740" s="52" t="s">
        <v>437</v>
      </c>
      <c r="C740" s="52" t="s">
        <v>438</v>
      </c>
      <c r="D740" s="52" t="s">
        <v>929</v>
      </c>
      <c r="E740" s="10" t="s">
        <v>440</v>
      </c>
      <c r="F740" s="52" t="s">
        <v>439</v>
      </c>
      <c r="G740" s="52" t="s">
        <v>177</v>
      </c>
      <c r="H740" s="52" t="s">
        <v>567</v>
      </c>
      <c r="I740" s="52" t="s">
        <v>431</v>
      </c>
      <c r="J740" s="52" t="s">
        <v>173</v>
      </c>
      <c r="K740" s="52" t="s">
        <v>931</v>
      </c>
      <c r="L740" s="53" t="s">
        <v>1696</v>
      </c>
      <c r="M740" s="13">
        <v>1320</v>
      </c>
      <c r="N740" s="14">
        <f t="shared" si="195"/>
        <v>3.61643835616438</v>
      </c>
      <c r="O740" s="15">
        <v>6740</v>
      </c>
      <c r="P740" s="15">
        <f t="shared" si="187"/>
        <v>8896800</v>
      </c>
      <c r="Q740" s="16">
        <f>IFERROR(VLOOKUP(G740,SCENARIOS!$A$13:$E$18,5,0),0.025)</f>
        <v>0.045</v>
      </c>
      <c r="R740" s="52">
        <f>IFERROR(VLOOKUP(L740,INPUTS!$A$107:$B$120,2,0),0.0082)</f>
        <v>0.0082</v>
      </c>
      <c r="S740" s="52">
        <f t="shared" si="188"/>
        <v>55.268</v>
      </c>
      <c r="T740" s="15">
        <f t="shared" si="189"/>
        <v>72953.76</v>
      </c>
      <c r="U740" s="15">
        <f>T740/INPUTS!$B$7*1000</f>
        <v>91192200</v>
      </c>
      <c r="V740" s="15">
        <f>T740*INPUTS!$B$6</f>
        <v>230533.8816</v>
      </c>
      <c r="W740" s="54" t="s">
        <v>521</v>
      </c>
      <c r="X740" s="54" t="s">
        <v>396</v>
      </c>
      <c r="Y740" s="67">
        <f>IFERROR(VLOOKUP(E740,INPUTS!$A$44:$B$103,2,0),0)</f>
        <v>0</v>
      </c>
      <c r="Z740" s="15">
        <f t="shared" si="191"/>
        <v>0</v>
      </c>
      <c r="AA740" s="20">
        <f>IFERROR(VLOOKUP(E740,INPUTS!$A$44:$C$103,3,0),SCENARIOS!$J$26)</f>
        <v>0.025</v>
      </c>
      <c r="AB740" s="15">
        <f t="shared" ref="AB740:AF755" si="199">$T740*AA740*(1+$Q740)^AB$2</f>
        <v>2272.84144989703</v>
      </c>
      <c r="AC740" s="20">
        <f>IFERROR(VLOOKUP($E740,INPUTS!$A$44:$G$103,4,0),SCENARIOS!$K$26)</f>
        <v>0.1</v>
      </c>
      <c r="AD740" s="15">
        <f t="shared" si="199"/>
        <v>11329.495848044</v>
      </c>
      <c r="AE740" s="20">
        <f>IFERROR(VLOOKUP($E740,INPUTS!$A$44:$G$103,5,0),SCENARIOS!$L$26)</f>
        <v>0.2</v>
      </c>
      <c r="AF740" s="15">
        <f t="shared" si="199"/>
        <v>28237.2261770971</v>
      </c>
      <c r="AG740" s="20">
        <f>IFERROR(VLOOKUP($E740,INPUTS!$A$44:$G$103,6,0),SCENARIOS!$M$26)</f>
        <v>0.3</v>
      </c>
      <c r="AH740" s="15">
        <f t="shared" si="193"/>
        <v>52783.0818469866</v>
      </c>
      <c r="AI740" s="20">
        <f>IFERROR(VLOOKUP($E740,INPUTS!$A$44:$G$103,7,0),SCENARIOS!$N$26)</f>
        <v>0.5</v>
      </c>
      <c r="AJ740" s="15">
        <f t="shared" si="194"/>
        <v>109628.872018969</v>
      </c>
      <c r="AL740" t="str">
        <f t="shared" si="196"/>
        <v>N</v>
      </c>
      <c r="AM740" s="21">
        <f t="shared" si="197"/>
        <v>219257.744037937</v>
      </c>
    </row>
    <row r="741" ht="15" customHeight="1" spans="1:39">
      <c r="A741" s="24" t="s">
        <v>2491</v>
      </c>
      <c r="B741" s="52" t="s">
        <v>437</v>
      </c>
      <c r="C741" s="52" t="s">
        <v>438</v>
      </c>
      <c r="D741" s="52" t="s">
        <v>929</v>
      </c>
      <c r="E741" s="10" t="s">
        <v>440</v>
      </c>
      <c r="F741" s="52" t="s">
        <v>439</v>
      </c>
      <c r="G741" s="52" t="s">
        <v>177</v>
      </c>
      <c r="H741" s="52" t="s">
        <v>570</v>
      </c>
      <c r="I741" s="52" t="s">
        <v>431</v>
      </c>
      <c r="J741" s="52" t="s">
        <v>173</v>
      </c>
      <c r="K741" s="52" t="s">
        <v>931</v>
      </c>
      <c r="L741" s="53" t="s">
        <v>295</v>
      </c>
      <c r="M741" s="13">
        <v>991</v>
      </c>
      <c r="N741" s="14">
        <f t="shared" si="195"/>
        <v>2.71506849315068</v>
      </c>
      <c r="O741" s="15">
        <v>6580</v>
      </c>
      <c r="P741" s="15">
        <f t="shared" si="187"/>
        <v>6520780</v>
      </c>
      <c r="Q741" s="16">
        <f>IFERROR(VLOOKUP(G741,SCENARIOS!$A$13:$E$18,5,0),0.025)</f>
        <v>0.045</v>
      </c>
      <c r="R741" s="52">
        <f>IFERROR(VLOOKUP(L741,INPUTS!$A$107:$B$120,2,0),0.0082)</f>
        <v>0.0089</v>
      </c>
      <c r="S741" s="52">
        <f t="shared" si="188"/>
        <v>58.562</v>
      </c>
      <c r="T741" s="15">
        <f t="shared" si="189"/>
        <v>58034.942</v>
      </c>
      <c r="U741" s="15">
        <f>T741/INPUTS!$B$7*1000</f>
        <v>72543677.5</v>
      </c>
      <c r="V741" s="15">
        <f>T741*INPUTS!$B$6</f>
        <v>183390.41672</v>
      </c>
      <c r="W741" s="54" t="s">
        <v>521</v>
      </c>
      <c r="X741" s="54" t="s">
        <v>396</v>
      </c>
      <c r="Y741" s="67">
        <f>IFERROR(VLOOKUP(E741,INPUTS!$A$44:$B$103,2,0),0)</f>
        <v>0</v>
      </c>
      <c r="Z741" s="15">
        <f t="shared" si="191"/>
        <v>0</v>
      </c>
      <c r="AA741" s="20">
        <f>IFERROR(VLOOKUP(E741,INPUTS!$A$44:$C$103,3,0),SCENARIOS!$J$26)</f>
        <v>0.025</v>
      </c>
      <c r="AB741" s="15">
        <f t="shared" si="199"/>
        <v>1808.05241182867</v>
      </c>
      <c r="AC741" s="20">
        <f>IFERROR(VLOOKUP($E741,INPUTS!$A$44:$G$103,4,0),SCENARIOS!$K$26)</f>
        <v>0.1</v>
      </c>
      <c r="AD741" s="15">
        <f t="shared" si="199"/>
        <v>9012.64903180421</v>
      </c>
      <c r="AE741" s="20">
        <f>IFERROR(VLOOKUP($E741,INPUTS!$A$44:$G$103,5,0),SCENARIOS!$L$26)</f>
        <v>0.2</v>
      </c>
      <c r="AF741" s="15">
        <f t="shared" si="199"/>
        <v>22462.8008676827</v>
      </c>
      <c r="AG741" s="20">
        <f>IFERROR(VLOOKUP($E741,INPUTS!$A$44:$G$103,6,0),SCENARIOS!$M$26)</f>
        <v>0.3</v>
      </c>
      <c r="AH741" s="15">
        <f t="shared" si="193"/>
        <v>41989.1050656076</v>
      </c>
      <c r="AI741" s="20">
        <f>IFERROR(VLOOKUP($E741,INPUTS!$A$44:$G$103,7,0),SCENARIOS!$N$26)</f>
        <v>0.5</v>
      </c>
      <c r="AJ741" s="15">
        <f t="shared" si="194"/>
        <v>87210.1071849658</v>
      </c>
      <c r="AL741" t="str">
        <f t="shared" si="196"/>
        <v>N</v>
      </c>
      <c r="AM741" s="21">
        <f t="shared" si="197"/>
        <v>174420.214369932</v>
      </c>
    </row>
    <row r="742" ht="15" customHeight="1" spans="1:39">
      <c r="A742" s="6" t="s">
        <v>2492</v>
      </c>
      <c r="B742" s="52" t="s">
        <v>437</v>
      </c>
      <c r="C742" s="52" t="s">
        <v>438</v>
      </c>
      <c r="D742" s="52" t="s">
        <v>929</v>
      </c>
      <c r="E742" s="10" t="s">
        <v>440</v>
      </c>
      <c r="F742" s="52" t="s">
        <v>439</v>
      </c>
      <c r="G742" s="52" t="s">
        <v>177</v>
      </c>
      <c r="H742" s="52" t="s">
        <v>505</v>
      </c>
      <c r="I742" s="52" t="s">
        <v>504</v>
      </c>
      <c r="J742" s="52" t="s">
        <v>173</v>
      </c>
      <c r="K742" s="52" t="s">
        <v>931</v>
      </c>
      <c r="L742" s="53" t="s">
        <v>295</v>
      </c>
      <c r="M742" s="13">
        <v>1320</v>
      </c>
      <c r="N742" s="14">
        <f t="shared" si="195"/>
        <v>3.61643835616438</v>
      </c>
      <c r="O742" s="15">
        <v>6780</v>
      </c>
      <c r="P742" s="15">
        <f t="shared" si="187"/>
        <v>8949600</v>
      </c>
      <c r="Q742" s="16">
        <f>IFERROR(VLOOKUP(G742,SCENARIOS!$A$13:$E$18,5,0),0.025)</f>
        <v>0.045</v>
      </c>
      <c r="R742" s="52">
        <f>IFERROR(VLOOKUP(L742,INPUTS!$A$107:$B$120,2,0),0.0082)</f>
        <v>0.0089</v>
      </c>
      <c r="S742" s="52">
        <f t="shared" si="188"/>
        <v>60.342</v>
      </c>
      <c r="T742" s="15">
        <f t="shared" si="189"/>
        <v>79651.44</v>
      </c>
      <c r="U742" s="15">
        <f>T742/INPUTS!$B$7*1000</f>
        <v>99564300</v>
      </c>
      <c r="V742" s="15">
        <f>T742*INPUTS!$B$6</f>
        <v>251698.5504</v>
      </c>
      <c r="W742" s="54" t="s">
        <v>396</v>
      </c>
      <c r="X742" s="54" t="s">
        <v>396</v>
      </c>
      <c r="Y742" s="67">
        <f>IFERROR(VLOOKUP(E742,INPUTS!$A$44:$B$103,2,0),0)</f>
        <v>0</v>
      </c>
      <c r="Z742" s="15">
        <f t="shared" si="191"/>
        <v>0</v>
      </c>
      <c r="AA742" s="20">
        <f>IFERROR(VLOOKUP(E742,INPUTS!$A$44:$C$103,3,0),SCENARIOS!$J$26)</f>
        <v>0.025</v>
      </c>
      <c r="AB742" s="15">
        <f t="shared" si="199"/>
        <v>2481.50464590154</v>
      </c>
      <c r="AC742" s="20">
        <f>IFERROR(VLOOKUP($E742,INPUTS!$A$44:$G$103,4,0),SCENARIOS!$K$26)</f>
        <v>0.1</v>
      </c>
      <c r="AD742" s="15">
        <f t="shared" si="199"/>
        <v>12369.6250716992</v>
      </c>
      <c r="AE742" s="20">
        <f>IFERROR(VLOOKUP($E742,INPUTS!$A$44:$G$103,5,0),SCENARIOS!$L$26)</f>
        <v>0.2</v>
      </c>
      <c r="AF742" s="15">
        <f t="shared" si="199"/>
        <v>30829.6066797857</v>
      </c>
      <c r="AG742" s="20">
        <f>IFERROR(VLOOKUP($E742,INPUTS!$A$44:$G$103,6,0),SCENARIOS!$M$26)</f>
        <v>0.3</v>
      </c>
      <c r="AH742" s="15">
        <f t="shared" si="193"/>
        <v>57628.9484839485</v>
      </c>
      <c r="AI742" s="20">
        <f>IFERROR(VLOOKUP($E742,INPUTS!$A$44:$G$103,7,0),SCENARIOS!$N$26)</f>
        <v>0.5</v>
      </c>
      <c r="AJ742" s="15">
        <f t="shared" si="194"/>
        <v>119693.591144398</v>
      </c>
      <c r="AL742" t="str">
        <f t="shared" si="196"/>
        <v>N</v>
      </c>
      <c r="AM742" s="21">
        <f t="shared" si="197"/>
        <v>239387.182288797</v>
      </c>
    </row>
    <row r="743" ht="15" customHeight="1" spans="1:39">
      <c r="A743" s="24" t="s">
        <v>2493</v>
      </c>
      <c r="B743" s="52" t="s">
        <v>437</v>
      </c>
      <c r="C743" s="52" t="s">
        <v>438</v>
      </c>
      <c r="D743" s="52" t="s">
        <v>929</v>
      </c>
      <c r="E743" s="10" t="s">
        <v>440</v>
      </c>
      <c r="F743" s="52" t="s">
        <v>439</v>
      </c>
      <c r="G743" s="52" t="s">
        <v>177</v>
      </c>
      <c r="H743" s="52" t="s">
        <v>428</v>
      </c>
      <c r="I743" s="52" t="s">
        <v>427</v>
      </c>
      <c r="J743" s="52" t="s">
        <v>173</v>
      </c>
      <c r="K743" s="52" t="s">
        <v>931</v>
      </c>
      <c r="L743" s="53" t="s">
        <v>1696</v>
      </c>
      <c r="M743" s="13">
        <v>1320</v>
      </c>
      <c r="N743" s="14">
        <f t="shared" si="195"/>
        <v>3.61643835616438</v>
      </c>
      <c r="O743" s="15">
        <v>6230</v>
      </c>
      <c r="P743" s="15">
        <f t="shared" si="187"/>
        <v>8223600</v>
      </c>
      <c r="Q743" s="16">
        <f>IFERROR(VLOOKUP(G743,SCENARIOS!$A$13:$E$18,5,0),0.025)</f>
        <v>0.045</v>
      </c>
      <c r="R743" s="52">
        <f>IFERROR(VLOOKUP(L743,INPUTS!$A$107:$B$120,2,0),0.0082)</f>
        <v>0.0082</v>
      </c>
      <c r="S743" s="52">
        <f t="shared" si="188"/>
        <v>51.086</v>
      </c>
      <c r="T743" s="15">
        <f t="shared" si="189"/>
        <v>67433.52</v>
      </c>
      <c r="U743" s="15">
        <f>T743/INPUTS!$B$7*1000</f>
        <v>84291900</v>
      </c>
      <c r="V743" s="15">
        <f>T743*INPUTS!$B$6</f>
        <v>213089.9232</v>
      </c>
      <c r="W743" s="54" t="s">
        <v>521</v>
      </c>
      <c r="X743" s="54" t="s">
        <v>396</v>
      </c>
      <c r="Y743" s="67">
        <f>IFERROR(VLOOKUP(E743,INPUTS!$A$44:$B$103,2,0),0)</f>
        <v>0</v>
      </c>
      <c r="Z743" s="15">
        <f t="shared" si="191"/>
        <v>0</v>
      </c>
      <c r="AA743" s="20">
        <f>IFERROR(VLOOKUP(E743,INPUTS!$A$44:$C$103,3,0),SCENARIOS!$J$26)</f>
        <v>0.025</v>
      </c>
      <c r="AB743" s="15">
        <f t="shared" si="199"/>
        <v>2100.86086540927</v>
      </c>
      <c r="AC743" s="20">
        <f>IFERROR(VLOOKUP($E743,INPUTS!$A$44:$G$103,4,0),SCENARIOS!$K$26)</f>
        <v>0.1</v>
      </c>
      <c r="AD743" s="15">
        <f t="shared" si="199"/>
        <v>10472.2194559814</v>
      </c>
      <c r="AE743" s="20">
        <f>IFERROR(VLOOKUP($E743,INPUTS!$A$44:$G$103,5,0),SCENARIOS!$L$26)</f>
        <v>0.2</v>
      </c>
      <c r="AF743" s="15">
        <f t="shared" si="199"/>
        <v>26100.5814663672</v>
      </c>
      <c r="AG743" s="20">
        <f>IFERROR(VLOOKUP($E743,INPUTS!$A$44:$G$103,6,0),SCENARIOS!$M$26)</f>
        <v>0.3</v>
      </c>
      <c r="AH743" s="15">
        <f t="shared" si="193"/>
        <v>48789.1097784461</v>
      </c>
      <c r="AI743" s="20">
        <f>IFERROR(VLOOKUP($E743,INPUTS!$A$44:$G$103,7,0),SCENARIOS!$N$26)</f>
        <v>0.5</v>
      </c>
      <c r="AJ743" s="15">
        <f t="shared" si="194"/>
        <v>101333.512266792</v>
      </c>
      <c r="AL743" t="str">
        <f t="shared" si="196"/>
        <v>Y</v>
      </c>
      <c r="AM743" s="21">
        <f t="shared" si="197"/>
        <v>202667.024533583</v>
      </c>
    </row>
    <row r="744" ht="15" customHeight="1" spans="1:39">
      <c r="A744" s="6" t="s">
        <v>2494</v>
      </c>
      <c r="B744" s="52" t="s">
        <v>437</v>
      </c>
      <c r="C744" s="52" t="s">
        <v>438</v>
      </c>
      <c r="D744" s="52" t="s">
        <v>929</v>
      </c>
      <c r="E744" s="10" t="s">
        <v>440</v>
      </c>
      <c r="F744" s="52" t="s">
        <v>439</v>
      </c>
      <c r="G744" s="52" t="s">
        <v>177</v>
      </c>
      <c r="H744" s="52" t="s">
        <v>256</v>
      </c>
      <c r="I744" s="52" t="s">
        <v>930</v>
      </c>
      <c r="J744" s="52" t="s">
        <v>169</v>
      </c>
      <c r="K744" s="52" t="s">
        <v>931</v>
      </c>
      <c r="L744" s="53" t="s">
        <v>1759</v>
      </c>
      <c r="M744" s="13">
        <v>991</v>
      </c>
      <c r="N744" s="14">
        <f t="shared" si="195"/>
        <v>2.71506849315068</v>
      </c>
      <c r="O744" s="15">
        <v>11100</v>
      </c>
      <c r="P744" s="15">
        <f t="shared" si="187"/>
        <v>11000100</v>
      </c>
      <c r="Q744" s="16">
        <f>IFERROR(VLOOKUP(G744,SCENARIOS!$A$13:$E$18,5,0),0.025)</f>
        <v>0.045</v>
      </c>
      <c r="R744" s="52">
        <f>IFERROR(VLOOKUP(L744,INPUTS!$A$107:$B$120,2,0),0.0082)</f>
        <v>0.0082</v>
      </c>
      <c r="S744" s="52">
        <f t="shared" si="188"/>
        <v>91.02</v>
      </c>
      <c r="T744" s="15">
        <f t="shared" si="189"/>
        <v>90200.82</v>
      </c>
      <c r="U744" s="15">
        <f>T744/INPUTS!$B$7*1000</f>
        <v>112751025</v>
      </c>
      <c r="V744" s="15">
        <f>T744*INPUTS!$B$6</f>
        <v>285034.5912</v>
      </c>
      <c r="W744" s="54" t="s">
        <v>396</v>
      </c>
      <c r="X744" s="54" t="s">
        <v>396</v>
      </c>
      <c r="Y744" s="67">
        <f>IFERROR(VLOOKUP(E744,INPUTS!$A$44:$B$103,2,0),0)</f>
        <v>0</v>
      </c>
      <c r="Z744" s="15">
        <f t="shared" si="191"/>
        <v>0</v>
      </c>
      <c r="AA744" s="20">
        <f>IFERROR(VLOOKUP(E744,INPUTS!$A$44:$C$103,3,0),SCENARIOS!$J$26)</f>
        <v>0.025</v>
      </c>
      <c r="AB744" s="15">
        <f t="shared" si="199"/>
        <v>2810.16581613752</v>
      </c>
      <c r="AC744" s="20">
        <f>IFERROR(VLOOKUP($E744,INPUTS!$A$44:$G$103,4,0),SCENARIOS!$K$26)</f>
        <v>0.1</v>
      </c>
      <c r="AD744" s="15">
        <f t="shared" si="199"/>
        <v>14007.9115275233</v>
      </c>
      <c r="AE744" s="20">
        <f>IFERROR(VLOOKUP($E744,INPUTS!$A$44:$G$103,5,0),SCENARIOS!$L$26)</f>
        <v>0.2</v>
      </c>
      <c r="AF744" s="15">
        <f t="shared" si="199"/>
        <v>34912.812659685</v>
      </c>
      <c r="AG744" s="20">
        <f>IFERROR(VLOOKUP($E744,INPUTS!$A$44:$G$103,6,0),SCENARIOS!$M$26)</f>
        <v>0.3</v>
      </c>
      <c r="AH744" s="15">
        <f t="shared" si="193"/>
        <v>65261.5747937502</v>
      </c>
      <c r="AI744" s="20">
        <f>IFERROR(VLOOKUP($E744,INPUTS!$A$44:$G$103,7,0),SCENARIOS!$N$26)</f>
        <v>0.5</v>
      </c>
      <c r="AJ744" s="15">
        <f t="shared" si="194"/>
        <v>135546.32621795</v>
      </c>
      <c r="AL744" t="str">
        <f t="shared" si="196"/>
        <v>N</v>
      </c>
      <c r="AM744" s="21">
        <f t="shared" si="197"/>
        <v>271092.6524359</v>
      </c>
    </row>
    <row r="745" ht="15" customHeight="1" spans="1:39">
      <c r="A745" s="24" t="s">
        <v>2495</v>
      </c>
      <c r="B745" s="52" t="s">
        <v>437</v>
      </c>
      <c r="C745" s="52" t="s">
        <v>438</v>
      </c>
      <c r="D745" s="52" t="s">
        <v>929</v>
      </c>
      <c r="E745" s="10" t="s">
        <v>440</v>
      </c>
      <c r="F745" s="52" t="s">
        <v>439</v>
      </c>
      <c r="G745" s="52" t="s">
        <v>177</v>
      </c>
      <c r="H745" s="52" t="s">
        <v>249</v>
      </c>
      <c r="I745" s="52" t="s">
        <v>930</v>
      </c>
      <c r="J745" s="52" t="s">
        <v>169</v>
      </c>
      <c r="K745" s="52" t="s">
        <v>931</v>
      </c>
      <c r="L745" s="53" t="s">
        <v>1759</v>
      </c>
      <c r="M745" s="13">
        <v>991</v>
      </c>
      <c r="N745" s="14">
        <f t="shared" si="195"/>
        <v>2.71506849315068</v>
      </c>
      <c r="O745" s="15">
        <v>11980</v>
      </c>
      <c r="P745" s="15">
        <f t="shared" si="187"/>
        <v>11872180</v>
      </c>
      <c r="Q745" s="16">
        <f>IFERROR(VLOOKUP(G745,SCENARIOS!$A$13:$E$18,5,0),0.025)</f>
        <v>0.045</v>
      </c>
      <c r="R745" s="52">
        <f>IFERROR(VLOOKUP(L745,INPUTS!$A$107:$B$120,2,0),0.0082)</f>
        <v>0.0082</v>
      </c>
      <c r="S745" s="52">
        <f t="shared" si="188"/>
        <v>98.236</v>
      </c>
      <c r="T745" s="15">
        <f t="shared" si="189"/>
        <v>97351.876</v>
      </c>
      <c r="U745" s="15">
        <f>T745/INPUTS!$B$7*1000</f>
        <v>121689845</v>
      </c>
      <c r="V745" s="15">
        <f>T745*INPUTS!$B$6</f>
        <v>307631.92816</v>
      </c>
      <c r="W745" s="54" t="s">
        <v>396</v>
      </c>
      <c r="X745" s="54" t="s">
        <v>396</v>
      </c>
      <c r="Y745" s="67">
        <f>IFERROR(VLOOKUP(E745,INPUTS!$A$44:$B$103,2,0),0)</f>
        <v>0</v>
      </c>
      <c r="Z745" s="15">
        <f t="shared" si="191"/>
        <v>0</v>
      </c>
      <c r="AA745" s="20">
        <f>IFERROR(VLOOKUP(E745,INPUTS!$A$44:$C$103,3,0),SCENARIOS!$J$26)</f>
        <v>0.025</v>
      </c>
      <c r="AB745" s="15">
        <f t="shared" si="199"/>
        <v>3032.95373669617</v>
      </c>
      <c r="AC745" s="20">
        <f>IFERROR(VLOOKUP($E745,INPUTS!$A$44:$G$103,4,0),SCENARIOS!$K$26)</f>
        <v>0.1</v>
      </c>
      <c r="AD745" s="15">
        <f t="shared" si="199"/>
        <v>15118.4486576333</v>
      </c>
      <c r="AE745" s="20">
        <f>IFERROR(VLOOKUP($E745,INPUTS!$A$44:$G$103,5,0),SCENARIOS!$L$26)</f>
        <v>0.2</v>
      </c>
      <c r="AF745" s="15">
        <f t="shared" si="199"/>
        <v>37680.6752849574</v>
      </c>
      <c r="AG745" s="20">
        <f>IFERROR(VLOOKUP($E745,INPUTS!$A$44:$G$103,6,0),SCENARIOS!$M$26)</f>
        <v>0.3</v>
      </c>
      <c r="AH745" s="15">
        <f t="shared" si="193"/>
        <v>70435.4654080295</v>
      </c>
      <c r="AI745" s="20">
        <f>IFERROR(VLOOKUP($E745,INPUTS!$A$44:$G$103,7,0),SCENARIOS!$N$26)</f>
        <v>0.5</v>
      </c>
      <c r="AJ745" s="15">
        <f t="shared" si="194"/>
        <v>146292.341269463</v>
      </c>
      <c r="AL745" t="str">
        <f t="shared" si="196"/>
        <v>N</v>
      </c>
      <c r="AM745" s="21">
        <f t="shared" si="197"/>
        <v>292584.682538926</v>
      </c>
    </row>
    <row r="746" ht="15" customHeight="1" spans="1:39">
      <c r="A746" s="6" t="s">
        <v>2496</v>
      </c>
      <c r="B746" s="52" t="s">
        <v>437</v>
      </c>
      <c r="C746" s="52" t="s">
        <v>438</v>
      </c>
      <c r="D746" s="52" t="s">
        <v>929</v>
      </c>
      <c r="E746" s="10" t="s">
        <v>440</v>
      </c>
      <c r="F746" s="52" t="s">
        <v>439</v>
      </c>
      <c r="G746" s="52" t="s">
        <v>177</v>
      </c>
      <c r="H746" s="52" t="s">
        <v>248</v>
      </c>
      <c r="I746" s="52" t="s">
        <v>930</v>
      </c>
      <c r="J746" s="52" t="s">
        <v>169</v>
      </c>
      <c r="K746" s="52" t="s">
        <v>931</v>
      </c>
      <c r="L746" s="53" t="s">
        <v>1696</v>
      </c>
      <c r="M746" s="13">
        <v>991</v>
      </c>
      <c r="N746" s="14">
        <f t="shared" si="195"/>
        <v>2.71506849315068</v>
      </c>
      <c r="O746" s="15">
        <v>13420</v>
      </c>
      <c r="P746" s="15">
        <f t="shared" si="187"/>
        <v>13299220</v>
      </c>
      <c r="Q746" s="16">
        <f>IFERROR(VLOOKUP(G746,SCENARIOS!$A$13:$E$18,5,0),0.025)</f>
        <v>0.045</v>
      </c>
      <c r="R746" s="52">
        <f>IFERROR(VLOOKUP(L746,INPUTS!$A$107:$B$120,2,0),0.0082)</f>
        <v>0.0082</v>
      </c>
      <c r="S746" s="52">
        <f t="shared" si="188"/>
        <v>110.044</v>
      </c>
      <c r="T746" s="15">
        <f t="shared" si="189"/>
        <v>109053.604</v>
      </c>
      <c r="U746" s="15">
        <f>T746/INPUTS!$B$7*1000</f>
        <v>136317005</v>
      </c>
      <c r="V746" s="15">
        <f>T746*INPUTS!$B$6</f>
        <v>344609.38864</v>
      </c>
      <c r="W746" s="54" t="s">
        <v>396</v>
      </c>
      <c r="X746" s="54" t="s">
        <v>396</v>
      </c>
      <c r="Y746" s="67">
        <f>IFERROR(VLOOKUP(E746,INPUTS!$A$44:$B$103,2,0),0)</f>
        <v>0</v>
      </c>
      <c r="Z746" s="15">
        <f t="shared" si="191"/>
        <v>0</v>
      </c>
      <c r="AA746" s="20">
        <f>IFERROR(VLOOKUP(E746,INPUTS!$A$44:$C$103,3,0),SCENARIOS!$J$26)</f>
        <v>0.025</v>
      </c>
      <c r="AB746" s="15">
        <f t="shared" si="199"/>
        <v>3397.51578851941</v>
      </c>
      <c r="AC746" s="20">
        <f>IFERROR(VLOOKUP($E746,INPUTS!$A$44:$G$103,4,0),SCENARIOS!$K$26)</f>
        <v>0.1</v>
      </c>
      <c r="AD746" s="15">
        <f t="shared" si="199"/>
        <v>16935.6912341768</v>
      </c>
      <c r="AE746" s="20">
        <f>IFERROR(VLOOKUP($E746,INPUTS!$A$44:$G$103,5,0),SCENARIOS!$L$26)</f>
        <v>0.2</v>
      </c>
      <c r="AF746" s="15">
        <f t="shared" si="199"/>
        <v>42209.905035403</v>
      </c>
      <c r="AG746" s="20">
        <f>IFERROR(VLOOKUP($E746,INPUTS!$A$44:$G$103,6,0),SCENARIOS!$M$26)</f>
        <v>0.3</v>
      </c>
      <c r="AH746" s="15">
        <f t="shared" si="193"/>
        <v>78901.8318677593</v>
      </c>
      <c r="AI746" s="20">
        <f>IFERROR(VLOOKUP($E746,INPUTS!$A$44:$G$103,7,0),SCENARIOS!$N$26)</f>
        <v>0.5</v>
      </c>
      <c r="AJ746" s="15">
        <f t="shared" si="194"/>
        <v>163876.729535576</v>
      </c>
      <c r="AL746" t="str">
        <f t="shared" si="196"/>
        <v>N</v>
      </c>
      <c r="AM746" s="21">
        <f t="shared" si="197"/>
        <v>327753.459071151</v>
      </c>
    </row>
    <row r="747" ht="15" customHeight="1" spans="1:39">
      <c r="A747" s="24" t="s">
        <v>2497</v>
      </c>
      <c r="B747" s="52" t="s">
        <v>437</v>
      </c>
      <c r="C747" s="52" t="s">
        <v>438</v>
      </c>
      <c r="D747" s="52" t="s">
        <v>929</v>
      </c>
      <c r="E747" s="10" t="s">
        <v>440</v>
      </c>
      <c r="F747" s="52" t="s">
        <v>439</v>
      </c>
      <c r="G747" s="52" t="s">
        <v>177</v>
      </c>
      <c r="H747" s="52" t="s">
        <v>252</v>
      </c>
      <c r="I747" s="52" t="s">
        <v>930</v>
      </c>
      <c r="J747" s="52" t="s">
        <v>169</v>
      </c>
      <c r="K747" s="52" t="s">
        <v>931</v>
      </c>
      <c r="L747" s="53" t="s">
        <v>1759</v>
      </c>
      <c r="M747" s="13">
        <v>660</v>
      </c>
      <c r="N747" s="14">
        <f t="shared" si="195"/>
        <v>1.80821917808219</v>
      </c>
      <c r="O747" s="15">
        <v>13040</v>
      </c>
      <c r="P747" s="15">
        <f t="shared" si="187"/>
        <v>8606400</v>
      </c>
      <c r="Q747" s="16">
        <f>IFERROR(VLOOKUP(G747,SCENARIOS!$A$13:$E$18,5,0),0.025)</f>
        <v>0.045</v>
      </c>
      <c r="R747" s="52">
        <f>IFERROR(VLOOKUP(L747,INPUTS!$A$107:$B$120,2,0),0.0082)</f>
        <v>0.0082</v>
      </c>
      <c r="S747" s="52">
        <f t="shared" si="188"/>
        <v>106.928</v>
      </c>
      <c r="T747" s="15">
        <f t="shared" si="189"/>
        <v>70572.48</v>
      </c>
      <c r="U747" s="15">
        <f>T747/INPUTS!$B$7*1000</f>
        <v>88215600</v>
      </c>
      <c r="V747" s="15">
        <f>T747*INPUTS!$B$6</f>
        <v>223009.0368</v>
      </c>
      <c r="W747" s="54" t="s">
        <v>396</v>
      </c>
      <c r="X747" s="54" t="s">
        <v>396</v>
      </c>
      <c r="Y747" s="67">
        <f>IFERROR(VLOOKUP(E747,INPUTS!$A$44:$B$103,2,0),0)</f>
        <v>0</v>
      </c>
      <c r="Z747" s="15">
        <f t="shared" si="191"/>
        <v>0</v>
      </c>
      <c r="AA747" s="20">
        <f>IFERROR(VLOOKUP(E747,INPUTS!$A$44:$C$103,3,0),SCENARIOS!$J$26)</f>
        <v>0.025</v>
      </c>
      <c r="AB747" s="15">
        <f t="shared" si="199"/>
        <v>2198.65374678466</v>
      </c>
      <c r="AC747" s="20">
        <f>IFERROR(VLOOKUP($E747,INPUTS!$A$44:$G$103,4,0),SCENARIOS!$K$26)</f>
        <v>0.1</v>
      </c>
      <c r="AD747" s="15">
        <f t="shared" si="199"/>
        <v>10959.6903455856</v>
      </c>
      <c r="AE747" s="20">
        <f>IFERROR(VLOOKUP($E747,INPUTS!$A$44:$G$103,5,0),SCENARIOS!$L$26)</f>
        <v>0.2</v>
      </c>
      <c r="AF747" s="15">
        <f t="shared" si="199"/>
        <v>27315.5363018803</v>
      </c>
      <c r="AG747" s="20">
        <f>IFERROR(VLOOKUP($E747,INPUTS!$A$44:$G$103,6,0),SCENARIOS!$M$26)</f>
        <v>0.3</v>
      </c>
      <c r="AH747" s="15">
        <f t="shared" si="193"/>
        <v>51060.1919350671</v>
      </c>
      <c r="AI747" s="20">
        <f>IFERROR(VLOOKUP($E747,INPUTS!$A$44:$G$103,7,0),SCENARIOS!$N$26)</f>
        <v>0.5</v>
      </c>
      <c r="AJ747" s="15">
        <f t="shared" si="194"/>
        <v>106050.481537637</v>
      </c>
      <c r="AL747" t="str">
        <f t="shared" si="196"/>
        <v>N</v>
      </c>
      <c r="AM747" s="21">
        <f t="shared" si="197"/>
        <v>212100.963075275</v>
      </c>
    </row>
    <row r="748" ht="15" customHeight="1" spans="1:39">
      <c r="A748" s="6" t="s">
        <v>2498</v>
      </c>
      <c r="B748" s="52" t="s">
        <v>437</v>
      </c>
      <c r="C748" s="52" t="s">
        <v>438</v>
      </c>
      <c r="D748" s="52" t="s">
        <v>929</v>
      </c>
      <c r="E748" s="10" t="s">
        <v>440</v>
      </c>
      <c r="F748" s="52" t="s">
        <v>439</v>
      </c>
      <c r="G748" s="52" t="s">
        <v>177</v>
      </c>
      <c r="H748" s="52" t="s">
        <v>254</v>
      </c>
      <c r="I748" s="52" t="s">
        <v>930</v>
      </c>
      <c r="J748" s="52" t="s">
        <v>169</v>
      </c>
      <c r="K748" s="52" t="s">
        <v>931</v>
      </c>
      <c r="L748" s="53" t="s">
        <v>1759</v>
      </c>
      <c r="M748" s="13">
        <v>660</v>
      </c>
      <c r="N748" s="14">
        <f t="shared" si="195"/>
        <v>1.80821917808219</v>
      </c>
      <c r="O748" s="15">
        <v>11270</v>
      </c>
      <c r="P748" s="15">
        <f t="shared" ref="P748:P811" si="200">M748*O748</f>
        <v>7438200</v>
      </c>
      <c r="Q748" s="16">
        <f>IFERROR(VLOOKUP(G748,SCENARIOS!$A$13:$E$18,5,0),0.025)</f>
        <v>0.045</v>
      </c>
      <c r="R748" s="52">
        <f>IFERROR(VLOOKUP(L748,INPUTS!$A$107:$B$120,2,0),0.0082)</f>
        <v>0.0082</v>
      </c>
      <c r="S748" s="52">
        <f t="shared" ref="S748:S811" si="201">O748*R748</f>
        <v>92.414</v>
      </c>
      <c r="T748" s="15">
        <f t="shared" ref="T748:T811" si="202">M748*S748</f>
        <v>60993.24</v>
      </c>
      <c r="U748" s="15">
        <f>T748/INPUTS!$B$7*1000</f>
        <v>76241550</v>
      </c>
      <c r="V748" s="15">
        <f>T748*INPUTS!$B$6</f>
        <v>192738.6384</v>
      </c>
      <c r="W748" s="54" t="s">
        <v>396</v>
      </c>
      <c r="X748" s="54" t="s">
        <v>396</v>
      </c>
      <c r="Y748" s="67">
        <f>IFERROR(VLOOKUP(E748,INPUTS!$A$44:$B$103,2,0),0)</f>
        <v>0</v>
      </c>
      <c r="Z748" s="15">
        <f t="shared" si="191"/>
        <v>0</v>
      </c>
      <c r="AA748" s="20">
        <f>IFERROR(VLOOKUP(E748,INPUTS!$A$44:$C$103,3,0),SCENARIOS!$J$26)</f>
        <v>0.025</v>
      </c>
      <c r="AB748" s="15">
        <f t="shared" si="199"/>
        <v>1900.21685017355</v>
      </c>
      <c r="AC748" s="20">
        <f>IFERROR(VLOOKUP($E748,INPUTS!$A$44:$G$103,4,0),SCENARIOS!$K$26)</f>
        <v>0.1</v>
      </c>
      <c r="AD748" s="15">
        <f t="shared" si="199"/>
        <v>9472.06366524157</v>
      </c>
      <c r="AE748" s="20">
        <f>IFERROR(VLOOKUP($E748,INPUTS!$A$44:$G$103,5,0),SCENARIOS!$L$26)</f>
        <v>0.2</v>
      </c>
      <c r="AF748" s="15">
        <f t="shared" si="199"/>
        <v>23607.829303849</v>
      </c>
      <c r="AG748" s="20">
        <f>IFERROR(VLOOKUP($E748,INPUTS!$A$44:$G$103,6,0),SCENARIOS!$M$26)</f>
        <v>0.3</v>
      </c>
      <c r="AH748" s="15">
        <f t="shared" si="193"/>
        <v>44129.4756984821</v>
      </c>
      <c r="AI748" s="20">
        <f>IFERROR(VLOOKUP($E748,INPUTS!$A$44:$G$103,7,0),SCENARIOS!$N$26)</f>
        <v>0.5</v>
      </c>
      <c r="AJ748" s="15">
        <f t="shared" si="194"/>
        <v>91655.5925559182</v>
      </c>
      <c r="AL748" t="str">
        <f t="shared" si="196"/>
        <v>N</v>
      </c>
      <c r="AM748" s="21">
        <f t="shared" si="197"/>
        <v>183311.185111836</v>
      </c>
    </row>
    <row r="749" ht="15" customHeight="1" spans="1:39">
      <c r="A749" s="24" t="s">
        <v>2499</v>
      </c>
      <c r="B749" s="52" t="s">
        <v>437</v>
      </c>
      <c r="C749" s="52" t="s">
        <v>438</v>
      </c>
      <c r="D749" s="52" t="s">
        <v>929</v>
      </c>
      <c r="E749" s="10" t="s">
        <v>440</v>
      </c>
      <c r="F749" s="52" t="s">
        <v>439</v>
      </c>
      <c r="G749" s="52" t="s">
        <v>177</v>
      </c>
      <c r="H749" s="52" t="s">
        <v>452</v>
      </c>
      <c r="I749" s="52" t="s">
        <v>451</v>
      </c>
      <c r="J749" s="52" t="s">
        <v>181</v>
      </c>
      <c r="K749" s="52" t="s">
        <v>931</v>
      </c>
      <c r="L749" s="53" t="s">
        <v>1759</v>
      </c>
      <c r="M749" s="13">
        <v>660</v>
      </c>
      <c r="N749" s="14">
        <f t="shared" si="195"/>
        <v>1.80821917808219</v>
      </c>
      <c r="O749" s="15">
        <v>11090</v>
      </c>
      <c r="P749" s="15">
        <f t="shared" si="200"/>
        <v>7319400</v>
      </c>
      <c r="Q749" s="16">
        <f>IFERROR(VLOOKUP(G749,SCENARIOS!$A$13:$E$18,5,0),0.025)</f>
        <v>0.045</v>
      </c>
      <c r="R749" s="52">
        <f>IFERROR(VLOOKUP(L749,INPUTS!$A$107:$B$120,2,0),0.0082)</f>
        <v>0.0082</v>
      </c>
      <c r="S749" s="52">
        <f t="shared" si="201"/>
        <v>90.938</v>
      </c>
      <c r="T749" s="15">
        <f t="shared" si="202"/>
        <v>60019.08</v>
      </c>
      <c r="U749" s="15">
        <f>T749/INPUTS!$B$7*1000</f>
        <v>75023850</v>
      </c>
      <c r="V749" s="15">
        <f>T749*INPUTS!$B$6</f>
        <v>189660.2928</v>
      </c>
      <c r="W749" s="54" t="s">
        <v>521</v>
      </c>
      <c r="X749" s="54" t="s">
        <v>396</v>
      </c>
      <c r="Y749" s="67">
        <f>IFERROR(VLOOKUP(E749,INPUTS!$A$44:$B$103,2,0),0)</f>
        <v>0</v>
      </c>
      <c r="Z749" s="15">
        <f t="shared" si="191"/>
        <v>0</v>
      </c>
      <c r="AA749" s="20">
        <f>IFERROR(VLOOKUP(E749,INPUTS!$A$44:$C$103,3,0),SCENARIOS!$J$26)</f>
        <v>0.025</v>
      </c>
      <c r="AB749" s="15">
        <f t="shared" si="199"/>
        <v>1869.86733526395</v>
      </c>
      <c r="AC749" s="20">
        <f>IFERROR(VLOOKUP($E749,INPUTS!$A$44:$G$103,4,0),SCENARIOS!$K$26)</f>
        <v>0.1</v>
      </c>
      <c r="AD749" s="15">
        <f t="shared" si="199"/>
        <v>9320.77959605404</v>
      </c>
      <c r="AE749" s="20">
        <f>IFERROR(VLOOKUP($E749,INPUTS!$A$44:$G$103,5,0),SCENARIOS!$L$26)</f>
        <v>0.2</v>
      </c>
      <c r="AF749" s="15">
        <f t="shared" si="199"/>
        <v>23230.7743548967</v>
      </c>
      <c r="AG749" s="20">
        <f>IFERROR(VLOOKUP($E749,INPUTS!$A$44:$G$103,6,0),SCENARIOS!$M$26)</f>
        <v>0.3</v>
      </c>
      <c r="AH749" s="15">
        <f t="shared" si="193"/>
        <v>43424.6570981514</v>
      </c>
      <c r="AI749" s="20">
        <f>IFERROR(VLOOKUP($E749,INPUTS!$A$44:$G$103,7,0),SCENARIOS!$N$26)</f>
        <v>0.5</v>
      </c>
      <c r="AJ749" s="15">
        <f t="shared" si="194"/>
        <v>90191.7055408281</v>
      </c>
      <c r="AL749" t="str">
        <f t="shared" si="196"/>
        <v>N</v>
      </c>
      <c r="AM749" s="21">
        <f t="shared" si="197"/>
        <v>180383.411081656</v>
      </c>
    </row>
    <row r="750" ht="15" customHeight="1" spans="1:39">
      <c r="A750" s="6" t="s">
        <v>2500</v>
      </c>
      <c r="B750" s="52" t="s">
        <v>445</v>
      </c>
      <c r="C750" s="52" t="s">
        <v>446</v>
      </c>
      <c r="D750" s="52" t="s">
        <v>929</v>
      </c>
      <c r="E750" s="10" t="s">
        <v>448</v>
      </c>
      <c r="F750" s="52" t="s">
        <v>447</v>
      </c>
      <c r="G750" s="52" t="s">
        <v>177</v>
      </c>
      <c r="H750" s="52" t="s">
        <v>203</v>
      </c>
      <c r="I750" s="52" t="s">
        <v>399</v>
      </c>
      <c r="J750" s="52" t="s">
        <v>165</v>
      </c>
      <c r="K750" s="52" t="s">
        <v>931</v>
      </c>
      <c r="L750" s="53" t="s">
        <v>295</v>
      </c>
      <c r="M750" s="13">
        <v>1716</v>
      </c>
      <c r="N750" s="14">
        <f t="shared" si="195"/>
        <v>4.7013698630137</v>
      </c>
      <c r="O750" s="15">
        <v>5030</v>
      </c>
      <c r="P750" s="15">
        <f t="shared" si="200"/>
        <v>8631480</v>
      </c>
      <c r="Q750" s="16">
        <f>IFERROR(VLOOKUP(G750,SCENARIOS!$A$13:$E$18,5,0),0.025)</f>
        <v>0.045</v>
      </c>
      <c r="R750" s="52">
        <f>IFERROR(VLOOKUP(L750,INPUTS!$A$107:$B$120,2,0),0.0082)</f>
        <v>0.0089</v>
      </c>
      <c r="S750" s="52">
        <f t="shared" si="201"/>
        <v>44.767</v>
      </c>
      <c r="T750" s="15">
        <f t="shared" si="202"/>
        <v>76820.172</v>
      </c>
      <c r="U750" s="15">
        <f>T750/INPUTS!$B$7*1000</f>
        <v>96025215</v>
      </c>
      <c r="V750" s="15">
        <f>T750*INPUTS!$B$6</f>
        <v>242751.74352</v>
      </c>
      <c r="W750" s="54" t="s">
        <v>396</v>
      </c>
      <c r="X750" s="54" t="s">
        <v>396</v>
      </c>
      <c r="Y750" s="67">
        <f>IFERROR(VLOOKUP(E750,INPUTS!$A$44:$B$103,2,0),0)</f>
        <v>0</v>
      </c>
      <c r="Z750" s="15">
        <f t="shared" si="191"/>
        <v>0</v>
      </c>
      <c r="AA750" s="20">
        <f>IFERROR(VLOOKUP(E750,INPUTS!$A$44:$C$103,3,0),SCENARIOS!$J$26)</f>
        <v>0.025</v>
      </c>
      <c r="AB750" s="15">
        <f t="shared" si="199"/>
        <v>2393.29776984516</v>
      </c>
      <c r="AC750" s="20">
        <f>IFERROR(VLOOKUP($E750,INPUTS!$A$44:$G$103,4,0),SCENARIOS!$K$26)</f>
        <v>0.1</v>
      </c>
      <c r="AD750" s="15">
        <f t="shared" si="199"/>
        <v>11929.9378088262</v>
      </c>
      <c r="AE750" s="20">
        <f>IFERROR(VLOOKUP($E750,INPUTS!$A$44:$G$103,5,0),SCENARIOS!$L$26)</f>
        <v>0.2</v>
      </c>
      <c r="AF750" s="15">
        <f t="shared" si="199"/>
        <v>29733.7460293685</v>
      </c>
      <c r="AG750" s="20">
        <f>IFERROR(VLOOKUP($E750,INPUTS!$A$44:$G$103,6,0),SCENARIOS!$M$26)</f>
        <v>0.3</v>
      </c>
      <c r="AH750" s="15">
        <f t="shared" si="193"/>
        <v>55580.4858608465</v>
      </c>
      <c r="AI750" s="20">
        <f>IFERROR(VLOOKUP($E750,INPUTS!$A$44:$G$103,7,0),SCENARIOS!$N$26)</f>
        <v>0.5</v>
      </c>
      <c r="AJ750" s="15">
        <f t="shared" si="194"/>
        <v>115438.995942953</v>
      </c>
      <c r="AL750" t="str">
        <f t="shared" si="196"/>
        <v>Y</v>
      </c>
      <c r="AM750" s="21">
        <f t="shared" si="197"/>
        <v>230877.991885906</v>
      </c>
    </row>
    <row r="751" ht="15" customHeight="1" spans="1:39">
      <c r="A751" s="24" t="s">
        <v>2501</v>
      </c>
      <c r="B751" s="52" t="s">
        <v>445</v>
      </c>
      <c r="C751" s="52" t="s">
        <v>446</v>
      </c>
      <c r="D751" s="52" t="s">
        <v>929</v>
      </c>
      <c r="E751" s="10" t="s">
        <v>448</v>
      </c>
      <c r="F751" s="52" t="s">
        <v>447</v>
      </c>
      <c r="G751" s="52" t="s">
        <v>177</v>
      </c>
      <c r="H751" s="52" t="s">
        <v>200</v>
      </c>
      <c r="I751" s="52" t="s">
        <v>391</v>
      </c>
      <c r="J751" s="52" t="s">
        <v>165</v>
      </c>
      <c r="K751" s="52" t="s">
        <v>931</v>
      </c>
      <c r="L751" s="53" t="s">
        <v>295</v>
      </c>
      <c r="M751" s="13">
        <v>1716</v>
      </c>
      <c r="N751" s="14">
        <f t="shared" si="195"/>
        <v>4.7013698630137</v>
      </c>
      <c r="O751" s="15">
        <v>4870</v>
      </c>
      <c r="P751" s="15">
        <f t="shared" si="200"/>
        <v>8356920</v>
      </c>
      <c r="Q751" s="16">
        <f>IFERROR(VLOOKUP(G751,SCENARIOS!$A$13:$E$18,5,0),0.025)</f>
        <v>0.045</v>
      </c>
      <c r="R751" s="52">
        <f>IFERROR(VLOOKUP(L751,INPUTS!$A$107:$B$120,2,0),0.0082)</f>
        <v>0.0089</v>
      </c>
      <c r="S751" s="52">
        <f t="shared" si="201"/>
        <v>43.343</v>
      </c>
      <c r="T751" s="15">
        <f t="shared" si="202"/>
        <v>74376.588</v>
      </c>
      <c r="U751" s="15">
        <f>T751/INPUTS!$B$7*1000</f>
        <v>92970735</v>
      </c>
      <c r="V751" s="15">
        <f>T751*INPUTS!$B$6</f>
        <v>235030.01808</v>
      </c>
      <c r="W751" s="54" t="s">
        <v>396</v>
      </c>
      <c r="X751" s="54" t="s">
        <v>396</v>
      </c>
      <c r="Y751" s="67">
        <f>IFERROR(VLOOKUP(E751,INPUTS!$A$44:$B$103,2,0),0)</f>
        <v>0</v>
      </c>
      <c r="Z751" s="15">
        <f t="shared" si="191"/>
        <v>0</v>
      </c>
      <c r="AA751" s="20">
        <f>IFERROR(VLOOKUP(E751,INPUTS!$A$44:$C$103,3,0),SCENARIOS!$J$26)</f>
        <v>0.025</v>
      </c>
      <c r="AB751" s="15">
        <f t="shared" si="199"/>
        <v>2317.1690137467</v>
      </c>
      <c r="AC751" s="20">
        <f>IFERROR(VLOOKUP($E751,INPUTS!$A$44:$G$103,4,0),SCENARIOS!$K$26)</f>
        <v>0.1</v>
      </c>
      <c r="AD751" s="15">
        <f t="shared" si="199"/>
        <v>11550.4566856826</v>
      </c>
      <c r="AE751" s="20">
        <f>IFERROR(VLOOKUP($E751,INPUTS!$A$44:$G$103,5,0),SCENARIOS!$L$26)</f>
        <v>0.2</v>
      </c>
      <c r="AF751" s="15">
        <f t="shared" si="199"/>
        <v>28787.9409866848</v>
      </c>
      <c r="AG751" s="20">
        <f>IFERROR(VLOOKUP($E751,INPUTS!$A$44:$G$103,6,0),SCENARIOS!$M$26)</f>
        <v>0.3</v>
      </c>
      <c r="AH751" s="15">
        <f t="shared" si="193"/>
        <v>53812.518119746</v>
      </c>
      <c r="AI751" s="20">
        <f>IFERROR(VLOOKUP($E751,INPUTS!$A$44:$G$103,7,0),SCENARIOS!$N$26)</f>
        <v>0.5</v>
      </c>
      <c r="AJ751" s="15">
        <f t="shared" si="194"/>
        <v>111766.980167432</v>
      </c>
      <c r="AL751" t="str">
        <f t="shared" si="196"/>
        <v>Y</v>
      </c>
      <c r="AM751" s="21">
        <f t="shared" si="197"/>
        <v>223533.960334863</v>
      </c>
    </row>
    <row r="752" ht="15" customHeight="1" spans="1:39">
      <c r="A752" s="6" t="s">
        <v>2502</v>
      </c>
      <c r="B752" s="52" t="s">
        <v>445</v>
      </c>
      <c r="C752" s="52" t="s">
        <v>446</v>
      </c>
      <c r="D752" s="52" t="s">
        <v>929</v>
      </c>
      <c r="E752" s="10" t="s">
        <v>448</v>
      </c>
      <c r="F752" s="52" t="s">
        <v>447</v>
      </c>
      <c r="G752" s="52" t="s">
        <v>177</v>
      </c>
      <c r="H752" s="52" t="s">
        <v>208</v>
      </c>
      <c r="I752" s="52" t="s">
        <v>391</v>
      </c>
      <c r="J752" s="52" t="s">
        <v>165</v>
      </c>
      <c r="K752" s="52" t="s">
        <v>931</v>
      </c>
      <c r="L752" s="53" t="s">
        <v>293</v>
      </c>
      <c r="M752" s="13">
        <v>1144</v>
      </c>
      <c r="N752" s="14">
        <f t="shared" si="195"/>
        <v>3.13424657534247</v>
      </c>
      <c r="O752" s="15">
        <v>4680</v>
      </c>
      <c r="P752" s="15">
        <f t="shared" si="200"/>
        <v>5353920</v>
      </c>
      <c r="Q752" s="16">
        <f>IFERROR(VLOOKUP(G752,SCENARIOS!$A$13:$E$18,5,0),0.025)</f>
        <v>0.045</v>
      </c>
      <c r="R752" s="52">
        <f>IFERROR(VLOOKUP(L752,INPUTS!$A$107:$B$120,2,0),0.0082)</f>
        <v>0.0079</v>
      </c>
      <c r="S752" s="52">
        <f t="shared" si="201"/>
        <v>36.972</v>
      </c>
      <c r="T752" s="15">
        <f t="shared" si="202"/>
        <v>42295.968</v>
      </c>
      <c r="U752" s="15">
        <f>T752/INPUTS!$B$7*1000</f>
        <v>52869960</v>
      </c>
      <c r="V752" s="15">
        <f>T752*INPUTS!$B$6</f>
        <v>133655.25888</v>
      </c>
      <c r="W752" s="54" t="s">
        <v>396</v>
      </c>
      <c r="X752" s="54" t="s">
        <v>396</v>
      </c>
      <c r="Y752" s="67">
        <f>IFERROR(VLOOKUP(E752,INPUTS!$A$44:$B$103,2,0),0)</f>
        <v>0</v>
      </c>
      <c r="Z752" s="15">
        <f t="shared" si="191"/>
        <v>0</v>
      </c>
      <c r="AA752" s="20">
        <f>IFERROR(VLOOKUP(E752,INPUTS!$A$44:$C$103,3,0),SCENARIOS!$J$26)</f>
        <v>0.025</v>
      </c>
      <c r="AB752" s="15">
        <f t="shared" si="199"/>
        <v>1317.71178392886</v>
      </c>
      <c r="AC752" s="20">
        <f>IFERROR(VLOOKUP($E752,INPUTS!$A$44:$G$103,4,0),SCENARIOS!$K$26)</f>
        <v>0.1</v>
      </c>
      <c r="AD752" s="15">
        <f t="shared" si="199"/>
        <v>6568.43449665931</v>
      </c>
      <c r="AE752" s="20">
        <f>IFERROR(VLOOKUP($E752,INPUTS!$A$44:$G$103,5,0),SCENARIOS!$L$26)</f>
        <v>0.2</v>
      </c>
      <c r="AF752" s="15">
        <f t="shared" si="199"/>
        <v>16370.928856789</v>
      </c>
      <c r="AG752" s="20">
        <f>IFERROR(VLOOKUP($E752,INPUTS!$A$44:$G$103,6,0),SCENARIOS!$M$26)</f>
        <v>0.3</v>
      </c>
      <c r="AH752" s="15">
        <f t="shared" si="193"/>
        <v>30601.7337659022</v>
      </c>
      <c r="AI752" s="20">
        <f>IFERROR(VLOOKUP($E752,INPUTS!$A$44:$G$103,7,0),SCENARIOS!$N$26)</f>
        <v>0.5</v>
      </c>
      <c r="AJ752" s="15">
        <f t="shared" si="194"/>
        <v>63558.8797998951</v>
      </c>
      <c r="AL752" t="str">
        <f t="shared" si="196"/>
        <v>Y</v>
      </c>
      <c r="AM752" s="21">
        <f t="shared" si="197"/>
        <v>127117.75959979</v>
      </c>
    </row>
    <row r="753" ht="15" customHeight="1" spans="1:39">
      <c r="A753" s="24" t="s">
        <v>2503</v>
      </c>
      <c r="B753" s="52" t="s">
        <v>445</v>
      </c>
      <c r="C753" s="52" t="s">
        <v>446</v>
      </c>
      <c r="D753" s="52" t="s">
        <v>929</v>
      </c>
      <c r="E753" s="10" t="s">
        <v>448</v>
      </c>
      <c r="F753" s="52" t="s">
        <v>447</v>
      </c>
      <c r="G753" s="52" t="s">
        <v>177</v>
      </c>
      <c r="H753" s="52" t="s">
        <v>204</v>
      </c>
      <c r="I753" s="52" t="s">
        <v>405</v>
      </c>
      <c r="J753" s="52" t="s">
        <v>165</v>
      </c>
      <c r="K753" s="52" t="s">
        <v>931</v>
      </c>
      <c r="L753" s="53" t="s">
        <v>295</v>
      </c>
      <c r="M753" s="13">
        <v>1144</v>
      </c>
      <c r="N753" s="14">
        <f t="shared" si="195"/>
        <v>3.13424657534247</v>
      </c>
      <c r="O753" s="15">
        <v>5220</v>
      </c>
      <c r="P753" s="15">
        <f t="shared" si="200"/>
        <v>5971680</v>
      </c>
      <c r="Q753" s="16">
        <f>IFERROR(VLOOKUP(G753,SCENARIOS!$A$13:$E$18,5,0),0.025)</f>
        <v>0.045</v>
      </c>
      <c r="R753" s="52">
        <f>IFERROR(VLOOKUP(L753,INPUTS!$A$107:$B$120,2,0),0.0082)</f>
        <v>0.0089</v>
      </c>
      <c r="S753" s="52">
        <f t="shared" si="201"/>
        <v>46.458</v>
      </c>
      <c r="T753" s="15">
        <f t="shared" si="202"/>
        <v>53147.952</v>
      </c>
      <c r="U753" s="15">
        <f>T753/INPUTS!$B$7*1000</f>
        <v>66434940</v>
      </c>
      <c r="V753" s="15">
        <f>T753*INPUTS!$B$6</f>
        <v>167947.52832</v>
      </c>
      <c r="W753" s="54" t="s">
        <v>396</v>
      </c>
      <c r="X753" s="54" t="s">
        <v>396</v>
      </c>
      <c r="Y753" s="67">
        <f>IFERROR(VLOOKUP(E753,INPUTS!$A$44:$B$103,2,0),0)</f>
        <v>0</v>
      </c>
      <c r="Z753" s="15">
        <f t="shared" si="191"/>
        <v>0</v>
      </c>
      <c r="AA753" s="20">
        <f>IFERROR(VLOOKUP(E753,INPUTS!$A$44:$C$103,3,0),SCENARIOS!$J$26)</f>
        <v>0.025</v>
      </c>
      <c r="AB753" s="15">
        <f t="shared" si="199"/>
        <v>1655.80044514138</v>
      </c>
      <c r="AC753" s="20">
        <f>IFERROR(VLOOKUP($E753,INPUTS!$A$44:$G$103,4,0),SCENARIOS!$K$26)</f>
        <v>0.1</v>
      </c>
      <c r="AD753" s="15">
        <f t="shared" si="199"/>
        <v>8253.71442837277</v>
      </c>
      <c r="AE753" s="20">
        <f>IFERROR(VLOOKUP($E753,INPUTS!$A$44:$G$103,5,0),SCENARIOS!$L$26)</f>
        <v>0.2</v>
      </c>
      <c r="AF753" s="15">
        <f t="shared" si="199"/>
        <v>20571.2596783703</v>
      </c>
      <c r="AG753" s="20">
        <f>IFERROR(VLOOKUP($E753,INPUTS!$A$44:$G$103,6,0),SCENARIOS!$M$26)</f>
        <v>0.3</v>
      </c>
      <c r="AH753" s="15">
        <f t="shared" si="193"/>
        <v>38453.2983689355</v>
      </c>
      <c r="AI753" s="20">
        <f>IFERROR(VLOOKUP($E753,INPUTS!$A$44:$G$103,7,0),SCENARIOS!$N$26)</f>
        <v>0.5</v>
      </c>
      <c r="AJ753" s="15">
        <f t="shared" si="194"/>
        <v>79866.3431175897</v>
      </c>
      <c r="AL753" t="str">
        <f t="shared" si="196"/>
        <v>Y</v>
      </c>
      <c r="AM753" s="21">
        <f t="shared" si="197"/>
        <v>159732.686235179</v>
      </c>
    </row>
    <row r="754" ht="15" customHeight="1" spans="1:39">
      <c r="A754" s="6" t="s">
        <v>2504</v>
      </c>
      <c r="B754" s="52" t="s">
        <v>445</v>
      </c>
      <c r="C754" s="52" t="s">
        <v>446</v>
      </c>
      <c r="D754" s="52" t="s">
        <v>929</v>
      </c>
      <c r="E754" s="10" t="s">
        <v>448</v>
      </c>
      <c r="F754" s="52" t="s">
        <v>447</v>
      </c>
      <c r="G754" s="52" t="s">
        <v>177</v>
      </c>
      <c r="H754" s="52" t="s">
        <v>205</v>
      </c>
      <c r="I754" s="52" t="s">
        <v>408</v>
      </c>
      <c r="J754" s="52" t="s">
        <v>165</v>
      </c>
      <c r="K754" s="52" t="s">
        <v>931</v>
      </c>
      <c r="L754" s="53" t="s">
        <v>295</v>
      </c>
      <c r="M754" s="13">
        <v>1144</v>
      </c>
      <c r="N754" s="14">
        <f t="shared" si="195"/>
        <v>3.13424657534247</v>
      </c>
      <c r="O754" s="15">
        <v>5600</v>
      </c>
      <c r="P754" s="15">
        <f t="shared" si="200"/>
        <v>6406400</v>
      </c>
      <c r="Q754" s="16">
        <f>IFERROR(VLOOKUP(G754,SCENARIOS!$A$13:$E$18,5,0),0.025)</f>
        <v>0.045</v>
      </c>
      <c r="R754" s="52">
        <f>IFERROR(VLOOKUP(L754,INPUTS!$A$107:$B$120,2,0),0.0082)</f>
        <v>0.0089</v>
      </c>
      <c r="S754" s="52">
        <f t="shared" si="201"/>
        <v>49.84</v>
      </c>
      <c r="T754" s="15">
        <f t="shared" si="202"/>
        <v>57016.96</v>
      </c>
      <c r="U754" s="15">
        <f>T754/INPUTS!$B$7*1000</f>
        <v>71271200</v>
      </c>
      <c r="V754" s="15">
        <f>T754*INPUTS!$B$6</f>
        <v>180173.5936</v>
      </c>
      <c r="W754" s="54" t="s">
        <v>396</v>
      </c>
      <c r="X754" s="54" t="s">
        <v>396</v>
      </c>
      <c r="Y754" s="67">
        <f>IFERROR(VLOOKUP(E754,INPUTS!$A$44:$B$103,2,0),0)</f>
        <v>0</v>
      </c>
      <c r="Z754" s="15">
        <f t="shared" si="191"/>
        <v>0</v>
      </c>
      <c r="AA754" s="20">
        <f>IFERROR(VLOOKUP(E754,INPUTS!$A$44:$C$103,3,0),SCENARIOS!$J$26)</f>
        <v>0.025</v>
      </c>
      <c r="AB754" s="15">
        <f t="shared" si="199"/>
        <v>1776.33764229727</v>
      </c>
      <c r="AC754" s="20">
        <f>IFERROR(VLOOKUP($E754,INPUTS!$A$44:$G$103,4,0),SCENARIOS!$K$26)</f>
        <v>0.1</v>
      </c>
      <c r="AD754" s="15">
        <f t="shared" si="199"/>
        <v>8854.55954001676</v>
      </c>
      <c r="AE754" s="20">
        <f>IFERROR(VLOOKUP($E754,INPUTS!$A$44:$G$103,5,0),SCENARIOS!$L$26)</f>
        <v>0.2</v>
      </c>
      <c r="AF754" s="15">
        <f t="shared" si="199"/>
        <v>22068.7843292861</v>
      </c>
      <c r="AG754" s="20">
        <f>IFERROR(VLOOKUP($E754,INPUTS!$A$44:$G$103,6,0),SCENARIOS!$M$26)</f>
        <v>0.3</v>
      </c>
      <c r="AH754" s="15">
        <f t="shared" si="193"/>
        <v>41252.580625678</v>
      </c>
      <c r="AI754" s="20">
        <f>IFERROR(VLOOKUP($E754,INPUTS!$A$44:$G$103,7,0),SCENARIOS!$N$26)</f>
        <v>0.5</v>
      </c>
      <c r="AJ754" s="15">
        <f t="shared" si="194"/>
        <v>85680.3680954985</v>
      </c>
      <c r="AL754" t="str">
        <f t="shared" si="196"/>
        <v>Y</v>
      </c>
      <c r="AM754" s="21">
        <f t="shared" si="197"/>
        <v>171360.736190997</v>
      </c>
    </row>
    <row r="755" ht="15" customHeight="1" spans="1:39">
      <c r="A755" s="24" t="s">
        <v>2505</v>
      </c>
      <c r="B755" s="52" t="s">
        <v>445</v>
      </c>
      <c r="C755" s="52" t="s">
        <v>446</v>
      </c>
      <c r="D755" s="52" t="s">
        <v>929</v>
      </c>
      <c r="E755" s="10" t="s">
        <v>448</v>
      </c>
      <c r="F755" s="52" t="s">
        <v>447</v>
      </c>
      <c r="G755" s="52" t="s">
        <v>177</v>
      </c>
      <c r="H755" s="52" t="s">
        <v>206</v>
      </c>
      <c r="I755" s="52" t="s">
        <v>408</v>
      </c>
      <c r="J755" s="52" t="s">
        <v>165</v>
      </c>
      <c r="K755" s="52" t="s">
        <v>931</v>
      </c>
      <c r="L755" s="53" t="s">
        <v>293</v>
      </c>
      <c r="M755" s="13">
        <v>859</v>
      </c>
      <c r="N755" s="14">
        <f t="shared" si="195"/>
        <v>2.35342465753425</v>
      </c>
      <c r="O755" s="15">
        <v>5300</v>
      </c>
      <c r="P755" s="15">
        <f t="shared" si="200"/>
        <v>4552700</v>
      </c>
      <c r="Q755" s="16">
        <f>IFERROR(VLOOKUP(G755,SCENARIOS!$A$13:$E$18,5,0),0.025)</f>
        <v>0.045</v>
      </c>
      <c r="R755" s="52">
        <f>IFERROR(VLOOKUP(L755,INPUTS!$A$107:$B$120,2,0),0.0082)</f>
        <v>0.0079</v>
      </c>
      <c r="S755" s="52">
        <f t="shared" si="201"/>
        <v>41.87</v>
      </c>
      <c r="T755" s="15">
        <f t="shared" si="202"/>
        <v>35966.33</v>
      </c>
      <c r="U755" s="15">
        <f>T755/INPUTS!$B$7*1000</f>
        <v>44957912.5</v>
      </c>
      <c r="V755" s="15">
        <f>T755*INPUTS!$B$6</f>
        <v>113653.6028</v>
      </c>
      <c r="W755" s="54" t="s">
        <v>396</v>
      </c>
      <c r="X755" s="54" t="s">
        <v>396</v>
      </c>
      <c r="Y755" s="67">
        <f>IFERROR(VLOOKUP(E755,INPUTS!$A$44:$B$103,2,0),0)</f>
        <v>0</v>
      </c>
      <c r="Z755" s="15">
        <f t="shared" si="191"/>
        <v>0</v>
      </c>
      <c r="AA755" s="20">
        <f>IFERROR(VLOOKUP(E755,INPUTS!$A$44:$C$103,3,0),SCENARIOS!$J$26)</f>
        <v>0.025</v>
      </c>
      <c r="AB755" s="15">
        <f t="shared" si="199"/>
        <v>1120.51477024179</v>
      </c>
      <c r="AC755" s="20">
        <f>IFERROR(VLOOKUP($E755,INPUTS!$A$44:$G$103,4,0),SCENARIOS!$K$26)</f>
        <v>0.1</v>
      </c>
      <c r="AD755" s="15">
        <f t="shared" si="199"/>
        <v>5585.46107019545</v>
      </c>
      <c r="AE755" s="20">
        <f>IFERROR(VLOOKUP($E755,INPUTS!$A$44:$G$103,5,0),SCENARIOS!$L$26)</f>
        <v>0.2</v>
      </c>
      <c r="AF755" s="15">
        <f t="shared" si="199"/>
        <v>13921.0013982845</v>
      </c>
      <c r="AG755" s="20">
        <f>IFERROR(VLOOKUP($E755,INPUTS!$A$44:$G$103,6,0),SCENARIOS!$M$26)</f>
        <v>0.3</v>
      </c>
      <c r="AH755" s="15">
        <f t="shared" si="193"/>
        <v>26022.1507448791</v>
      </c>
      <c r="AI755" s="20">
        <f>IFERROR(VLOOKUP($E755,INPUTS!$A$44:$G$103,7,0),SCENARIOS!$N$26)</f>
        <v>0.5</v>
      </c>
      <c r="AJ755" s="15">
        <f t="shared" si="194"/>
        <v>54047.2237285918</v>
      </c>
      <c r="AL755" t="str">
        <f t="shared" si="196"/>
        <v>N</v>
      </c>
      <c r="AM755" s="21">
        <f t="shared" si="197"/>
        <v>108094.447457184</v>
      </c>
    </row>
    <row r="756" ht="15" customHeight="1" spans="1:39">
      <c r="A756" s="6" t="s">
        <v>2506</v>
      </c>
      <c r="B756" s="52" t="s">
        <v>445</v>
      </c>
      <c r="C756" s="52" t="s">
        <v>446</v>
      </c>
      <c r="D756" s="52" t="s">
        <v>929</v>
      </c>
      <c r="E756" s="10" t="s">
        <v>448</v>
      </c>
      <c r="F756" s="52" t="s">
        <v>447</v>
      </c>
      <c r="G756" s="52" t="s">
        <v>177</v>
      </c>
      <c r="H756" s="52" t="s">
        <v>207</v>
      </c>
      <c r="I756" s="52" t="s">
        <v>609</v>
      </c>
      <c r="J756" s="52" t="s">
        <v>165</v>
      </c>
      <c r="K756" s="52" t="s">
        <v>931</v>
      </c>
      <c r="L756" s="53" t="s">
        <v>295</v>
      </c>
      <c r="M756" s="13">
        <v>1144</v>
      </c>
      <c r="N756" s="14">
        <f t="shared" si="195"/>
        <v>3.13424657534247</v>
      </c>
      <c r="O756" s="15">
        <v>4410</v>
      </c>
      <c r="P756" s="15">
        <f t="shared" si="200"/>
        <v>5045040</v>
      </c>
      <c r="Q756" s="16">
        <f>IFERROR(VLOOKUP(G756,SCENARIOS!$A$13:$E$18,5,0),0.025)</f>
        <v>0.045</v>
      </c>
      <c r="R756" s="52">
        <f>IFERROR(VLOOKUP(L756,INPUTS!$A$107:$B$120,2,0),0.0082)</f>
        <v>0.0089</v>
      </c>
      <c r="S756" s="52">
        <f t="shared" si="201"/>
        <v>39.249</v>
      </c>
      <c r="T756" s="15">
        <f t="shared" si="202"/>
        <v>44900.856</v>
      </c>
      <c r="U756" s="15">
        <f>T756/INPUTS!$B$7*1000</f>
        <v>56126070</v>
      </c>
      <c r="V756" s="15">
        <f>T756*INPUTS!$B$6</f>
        <v>141886.70496</v>
      </c>
      <c r="W756" s="54" t="s">
        <v>396</v>
      </c>
      <c r="X756" s="54" t="s">
        <v>396</v>
      </c>
      <c r="Y756" s="67">
        <f>IFERROR(VLOOKUP(E756,INPUTS!$A$44:$B$103,2,0),0)</f>
        <v>0</v>
      </c>
      <c r="Z756" s="15">
        <f t="shared" si="191"/>
        <v>0</v>
      </c>
      <c r="AA756" s="20">
        <f>IFERROR(VLOOKUP(E756,INPUTS!$A$44:$C$103,3,0),SCENARIOS!$J$26)</f>
        <v>0.025</v>
      </c>
      <c r="AB756" s="15">
        <f t="shared" ref="AB756:AF771" si="203">$T756*AA756*(1+$Q756)^AB$2</f>
        <v>1398.8658933091</v>
      </c>
      <c r="AC756" s="20">
        <f>IFERROR(VLOOKUP($E756,INPUTS!$A$44:$G$103,4,0),SCENARIOS!$K$26)</f>
        <v>0.1</v>
      </c>
      <c r="AD756" s="15">
        <f t="shared" si="203"/>
        <v>6972.9656377632</v>
      </c>
      <c r="AE756" s="20">
        <f>IFERROR(VLOOKUP($E756,INPUTS!$A$44:$G$103,5,0),SCENARIOS!$L$26)</f>
        <v>0.2</v>
      </c>
      <c r="AF756" s="15">
        <f t="shared" si="203"/>
        <v>17379.1676593128</v>
      </c>
      <c r="AG756" s="20">
        <f>IFERROR(VLOOKUP($E756,INPUTS!$A$44:$G$103,6,0),SCENARIOS!$M$26)</f>
        <v>0.3</v>
      </c>
      <c r="AH756" s="15">
        <f t="shared" si="193"/>
        <v>32486.4072427214</v>
      </c>
      <c r="AI756" s="20">
        <f>IFERROR(VLOOKUP($E756,INPUTS!$A$44:$G$103,7,0),SCENARIOS!$N$26)</f>
        <v>0.5</v>
      </c>
      <c r="AJ756" s="15">
        <f t="shared" si="194"/>
        <v>67473.2898752051</v>
      </c>
      <c r="AL756" t="str">
        <f t="shared" si="196"/>
        <v>Y</v>
      </c>
      <c r="AM756" s="21">
        <f t="shared" si="197"/>
        <v>134946.57975041</v>
      </c>
    </row>
    <row r="757" ht="15" customHeight="1" spans="1:39">
      <c r="A757" s="24" t="s">
        <v>2507</v>
      </c>
      <c r="B757" s="52" t="s">
        <v>445</v>
      </c>
      <c r="C757" s="52" t="s">
        <v>446</v>
      </c>
      <c r="D757" s="52" t="s">
        <v>929</v>
      </c>
      <c r="E757" s="10" t="s">
        <v>448</v>
      </c>
      <c r="F757" s="52" t="s">
        <v>447</v>
      </c>
      <c r="G757" s="52" t="s">
        <v>177</v>
      </c>
      <c r="H757" s="52" t="s">
        <v>1534</v>
      </c>
      <c r="I757" s="52" t="s">
        <v>609</v>
      </c>
      <c r="J757" s="52" t="s">
        <v>165</v>
      </c>
      <c r="K757" s="52" t="s">
        <v>931</v>
      </c>
      <c r="L757" s="53" t="s">
        <v>293</v>
      </c>
      <c r="M757" s="13">
        <v>859</v>
      </c>
      <c r="N757" s="14">
        <f t="shared" si="195"/>
        <v>2.35342465753425</v>
      </c>
      <c r="O757" s="15">
        <v>4530</v>
      </c>
      <c r="P757" s="15">
        <f t="shared" si="200"/>
        <v>3891270</v>
      </c>
      <c r="Q757" s="16">
        <f>IFERROR(VLOOKUP(G757,SCENARIOS!$A$13:$E$18,5,0),0.025)</f>
        <v>0.045</v>
      </c>
      <c r="R757" s="52">
        <f>IFERROR(VLOOKUP(L757,INPUTS!$A$107:$B$120,2,0),0.0082)</f>
        <v>0.0079</v>
      </c>
      <c r="S757" s="52">
        <f t="shared" si="201"/>
        <v>35.787</v>
      </c>
      <c r="T757" s="15">
        <f t="shared" si="202"/>
        <v>30741.033</v>
      </c>
      <c r="U757" s="15">
        <f>T757/INPUTS!$B$7*1000</f>
        <v>38426291.25</v>
      </c>
      <c r="V757" s="15">
        <f>T757*INPUTS!$B$6</f>
        <v>97141.66428</v>
      </c>
      <c r="W757" s="54" t="s">
        <v>396</v>
      </c>
      <c r="X757" s="54" t="s">
        <v>396</v>
      </c>
      <c r="Y757" s="67">
        <f>IFERROR(VLOOKUP(E757,INPUTS!$A$44:$B$103,2,0),0)</f>
        <v>0</v>
      </c>
      <c r="Z757" s="15">
        <f t="shared" si="191"/>
        <v>0</v>
      </c>
      <c r="AA757" s="20">
        <f>IFERROR(VLOOKUP(E757,INPUTS!$A$44:$C$103,3,0),SCENARIOS!$J$26)</f>
        <v>0.025</v>
      </c>
      <c r="AB757" s="15">
        <f t="shared" si="203"/>
        <v>957.723001734966</v>
      </c>
      <c r="AC757" s="20">
        <f>IFERROR(VLOOKUP($E757,INPUTS!$A$44:$G$103,4,0),SCENARIOS!$K$26)</f>
        <v>0.1</v>
      </c>
      <c r="AD757" s="15">
        <f t="shared" si="203"/>
        <v>4773.98842414819</v>
      </c>
      <c r="AE757" s="20">
        <f>IFERROR(VLOOKUP($E757,INPUTS!$A$44:$G$103,5,0),SCENARIOS!$L$26)</f>
        <v>0.2</v>
      </c>
      <c r="AF757" s="15">
        <f t="shared" si="203"/>
        <v>11898.5162894771</v>
      </c>
      <c r="AG757" s="20">
        <f>IFERROR(VLOOKUP($E757,INPUTS!$A$44:$G$103,6,0),SCENARIOS!$M$26)</f>
        <v>0.3</v>
      </c>
      <c r="AH757" s="15">
        <f t="shared" si="193"/>
        <v>22241.5741272268</v>
      </c>
      <c r="AI757" s="20">
        <f>IFERROR(VLOOKUP($E757,INPUTS!$A$44:$G$103,7,0),SCENARIOS!$N$26)</f>
        <v>0.5</v>
      </c>
      <c r="AJ757" s="15">
        <f t="shared" si="194"/>
        <v>46195.0799038719</v>
      </c>
      <c r="AL757" t="str">
        <f t="shared" si="196"/>
        <v>N</v>
      </c>
      <c r="AM757" s="21">
        <f t="shared" si="197"/>
        <v>92390.1598077438</v>
      </c>
    </row>
    <row r="758" ht="15" customHeight="1" spans="1:39">
      <c r="A758" s="6" t="s">
        <v>2508</v>
      </c>
      <c r="B758" s="52" t="s">
        <v>445</v>
      </c>
      <c r="C758" s="52" t="s">
        <v>446</v>
      </c>
      <c r="D758" s="52" t="s">
        <v>929</v>
      </c>
      <c r="E758" s="10" t="s">
        <v>448</v>
      </c>
      <c r="F758" s="52" t="s">
        <v>447</v>
      </c>
      <c r="G758" s="52" t="s">
        <v>177</v>
      </c>
      <c r="H758" s="52" t="s">
        <v>209</v>
      </c>
      <c r="I758" s="52" t="s">
        <v>600</v>
      </c>
      <c r="J758" s="52" t="s">
        <v>165</v>
      </c>
      <c r="K758" s="52" t="s">
        <v>931</v>
      </c>
      <c r="L758" s="53" t="s">
        <v>293</v>
      </c>
      <c r="M758" s="13">
        <v>859</v>
      </c>
      <c r="N758" s="14">
        <f t="shared" si="195"/>
        <v>2.35342465753425</v>
      </c>
      <c r="O758" s="15">
        <v>4620</v>
      </c>
      <c r="P758" s="15">
        <f t="shared" si="200"/>
        <v>3968580</v>
      </c>
      <c r="Q758" s="16">
        <f>IFERROR(VLOOKUP(G758,SCENARIOS!$A$13:$E$18,5,0),0.025)</f>
        <v>0.045</v>
      </c>
      <c r="R758" s="52">
        <f>IFERROR(VLOOKUP(L758,INPUTS!$A$107:$B$120,2,0),0.0082)</f>
        <v>0.0079</v>
      </c>
      <c r="S758" s="52">
        <f t="shared" si="201"/>
        <v>36.498</v>
      </c>
      <c r="T758" s="15">
        <f t="shared" si="202"/>
        <v>31351.782</v>
      </c>
      <c r="U758" s="15">
        <f>T758/INPUTS!$B$7*1000</f>
        <v>39189727.5</v>
      </c>
      <c r="V758" s="15">
        <f>T758*INPUTS!$B$6</f>
        <v>99071.63112</v>
      </c>
      <c r="W758" s="54" t="s">
        <v>396</v>
      </c>
      <c r="X758" s="54" t="s">
        <v>396</v>
      </c>
      <c r="Y758" s="67">
        <f>IFERROR(VLOOKUP(E758,INPUTS!$A$44:$B$103,2,0),0)</f>
        <v>0</v>
      </c>
      <c r="Z758" s="15">
        <f t="shared" si="191"/>
        <v>0</v>
      </c>
      <c r="AA758" s="20">
        <f>IFERROR(VLOOKUP(E758,INPUTS!$A$44:$C$103,3,0),SCENARIOS!$J$26)</f>
        <v>0.025</v>
      </c>
      <c r="AB758" s="15">
        <f t="shared" si="203"/>
        <v>976.750611040959</v>
      </c>
      <c r="AC758" s="20">
        <f>IFERROR(VLOOKUP($E758,INPUTS!$A$44:$G$103,4,0),SCENARIOS!$K$26)</f>
        <v>0.1</v>
      </c>
      <c r="AD758" s="15">
        <f t="shared" si="203"/>
        <v>4868.83587628358</v>
      </c>
      <c r="AE758" s="20">
        <f>IFERROR(VLOOKUP($E758,INPUTS!$A$44:$G$103,5,0),SCENARIOS!$L$26)</f>
        <v>0.2</v>
      </c>
      <c r="AF758" s="15">
        <f t="shared" si="203"/>
        <v>12134.9106528442</v>
      </c>
      <c r="AG758" s="20">
        <f>IFERROR(VLOOKUP($E758,INPUTS!$A$44:$G$103,6,0),SCENARIOS!$M$26)</f>
        <v>0.3</v>
      </c>
      <c r="AH758" s="15">
        <f t="shared" si="193"/>
        <v>22683.4597059135</v>
      </c>
      <c r="AI758" s="20">
        <f>IFERROR(VLOOKUP($E758,INPUTS!$A$44:$G$103,7,0),SCENARIOS!$N$26)</f>
        <v>0.5</v>
      </c>
      <c r="AJ758" s="15">
        <f t="shared" si="194"/>
        <v>47112.8629483197</v>
      </c>
      <c r="AL758" t="str">
        <f t="shared" si="196"/>
        <v>Y</v>
      </c>
      <c r="AM758" s="21">
        <f t="shared" si="197"/>
        <v>94225.7258966393</v>
      </c>
    </row>
    <row r="759" ht="15" customHeight="1" spans="1:39">
      <c r="A759" s="24" t="s">
        <v>2509</v>
      </c>
      <c r="B759" s="52" t="s">
        <v>445</v>
      </c>
      <c r="C759" s="52" t="s">
        <v>446</v>
      </c>
      <c r="D759" s="52" t="s">
        <v>929</v>
      </c>
      <c r="E759" s="10" t="s">
        <v>448</v>
      </c>
      <c r="F759" s="52" t="s">
        <v>447</v>
      </c>
      <c r="G759" s="52" t="s">
        <v>177</v>
      </c>
      <c r="H759" s="52" t="s">
        <v>210</v>
      </c>
      <c r="I759" s="52" t="s">
        <v>603</v>
      </c>
      <c r="J759" s="52" t="s">
        <v>165</v>
      </c>
      <c r="K759" s="52" t="s">
        <v>931</v>
      </c>
      <c r="L759" s="53" t="s">
        <v>293</v>
      </c>
      <c r="M759" s="13">
        <v>859</v>
      </c>
      <c r="N759" s="14">
        <f t="shared" si="195"/>
        <v>2.35342465753425</v>
      </c>
      <c r="O759" s="15">
        <v>4440</v>
      </c>
      <c r="P759" s="15">
        <f t="shared" si="200"/>
        <v>3813960</v>
      </c>
      <c r="Q759" s="16">
        <f>IFERROR(VLOOKUP(G759,SCENARIOS!$A$13:$E$18,5,0),0.025)</f>
        <v>0.045</v>
      </c>
      <c r="R759" s="52">
        <f>IFERROR(VLOOKUP(L759,INPUTS!$A$107:$B$120,2,0),0.0082)</f>
        <v>0.0079</v>
      </c>
      <c r="S759" s="52">
        <f t="shared" si="201"/>
        <v>35.076</v>
      </c>
      <c r="T759" s="15">
        <f t="shared" si="202"/>
        <v>30130.284</v>
      </c>
      <c r="U759" s="15">
        <f>T759/INPUTS!$B$7*1000</f>
        <v>37662855</v>
      </c>
      <c r="V759" s="15">
        <f>T759*INPUTS!$B$6</f>
        <v>95211.69744</v>
      </c>
      <c r="W759" s="54" t="s">
        <v>396</v>
      </c>
      <c r="X759" s="54" t="s">
        <v>396</v>
      </c>
      <c r="Y759" s="67">
        <f>IFERROR(VLOOKUP(E759,INPUTS!$A$44:$B$103,2,0),0)</f>
        <v>0</v>
      </c>
      <c r="Z759" s="15">
        <f t="shared" si="191"/>
        <v>0</v>
      </c>
      <c r="AA759" s="20">
        <f>IFERROR(VLOOKUP(E759,INPUTS!$A$44:$C$103,3,0),SCENARIOS!$J$26)</f>
        <v>0.025</v>
      </c>
      <c r="AB759" s="15">
        <f t="shared" si="203"/>
        <v>938.695392428973</v>
      </c>
      <c r="AC759" s="20">
        <f>IFERROR(VLOOKUP($E759,INPUTS!$A$44:$G$103,4,0),SCENARIOS!$K$26)</f>
        <v>0.1</v>
      </c>
      <c r="AD759" s="15">
        <f t="shared" si="203"/>
        <v>4679.14097201279</v>
      </c>
      <c r="AE759" s="20">
        <f>IFERROR(VLOOKUP($E759,INPUTS!$A$44:$G$103,5,0),SCENARIOS!$L$26)</f>
        <v>0.2</v>
      </c>
      <c r="AF759" s="15">
        <f t="shared" si="203"/>
        <v>11662.1219261101</v>
      </c>
      <c r="AG759" s="20">
        <f>IFERROR(VLOOKUP($E759,INPUTS!$A$44:$G$103,6,0),SCENARIOS!$M$26)</f>
        <v>0.3</v>
      </c>
      <c r="AH759" s="15">
        <f t="shared" si="193"/>
        <v>21799.6885485402</v>
      </c>
      <c r="AI759" s="20">
        <f>IFERROR(VLOOKUP($E759,INPUTS!$A$44:$G$103,7,0),SCENARIOS!$N$26)</f>
        <v>0.5</v>
      </c>
      <c r="AJ759" s="15">
        <f t="shared" si="194"/>
        <v>45277.2968594241</v>
      </c>
      <c r="AL759" t="str">
        <f t="shared" si="196"/>
        <v>Y</v>
      </c>
      <c r="AM759" s="21">
        <f t="shared" si="197"/>
        <v>90554.5937188482</v>
      </c>
    </row>
    <row r="760" ht="15" customHeight="1" spans="1:39">
      <c r="A760" s="6" t="s">
        <v>2510</v>
      </c>
      <c r="B760" s="52" t="s">
        <v>445</v>
      </c>
      <c r="C760" s="52" t="s">
        <v>446</v>
      </c>
      <c r="D760" s="52" t="s">
        <v>929</v>
      </c>
      <c r="E760" s="10" t="s">
        <v>448</v>
      </c>
      <c r="F760" s="52" t="s">
        <v>447</v>
      </c>
      <c r="G760" s="52" t="s">
        <v>177</v>
      </c>
      <c r="H760" s="52" t="s">
        <v>223</v>
      </c>
      <c r="I760" s="52" t="s">
        <v>665</v>
      </c>
      <c r="J760" s="52" t="s">
        <v>165</v>
      </c>
      <c r="K760" s="52" t="s">
        <v>931</v>
      </c>
      <c r="L760" s="53" t="s">
        <v>295</v>
      </c>
      <c r="M760" s="13">
        <v>1144</v>
      </c>
      <c r="N760" s="14">
        <f t="shared" si="195"/>
        <v>3.13424657534247</v>
      </c>
      <c r="O760" s="15">
        <v>3380</v>
      </c>
      <c r="P760" s="15">
        <f t="shared" si="200"/>
        <v>3866720</v>
      </c>
      <c r="Q760" s="16">
        <f>IFERROR(VLOOKUP(G760,SCENARIOS!$A$13:$E$18,5,0),0.025)</f>
        <v>0.045</v>
      </c>
      <c r="R760" s="52">
        <f>IFERROR(VLOOKUP(L760,INPUTS!$A$107:$B$120,2,0),0.0082)</f>
        <v>0.0089</v>
      </c>
      <c r="S760" s="52">
        <f t="shared" si="201"/>
        <v>30.082</v>
      </c>
      <c r="T760" s="15">
        <f t="shared" si="202"/>
        <v>34413.808</v>
      </c>
      <c r="U760" s="15">
        <f>T760/INPUTS!$B$7*1000</f>
        <v>43017260</v>
      </c>
      <c r="V760" s="15">
        <f>T760*INPUTS!$B$6</f>
        <v>108747.63328</v>
      </c>
      <c r="W760" s="54" t="s">
        <v>396</v>
      </c>
      <c r="X760" s="54" t="s">
        <v>396</v>
      </c>
      <c r="Y760" s="67">
        <f>IFERROR(VLOOKUP(E760,INPUTS!$A$44:$B$103,2,0),0)</f>
        <v>0</v>
      </c>
      <c r="Z760" s="15">
        <f t="shared" si="191"/>
        <v>0</v>
      </c>
      <c r="AA760" s="20">
        <f>IFERROR(VLOOKUP(E760,INPUTS!$A$44:$C$103,3,0),SCENARIOS!$J$26)</f>
        <v>0.025</v>
      </c>
      <c r="AB760" s="15">
        <f t="shared" si="203"/>
        <v>1072.14664838656</v>
      </c>
      <c r="AC760" s="20">
        <f>IFERROR(VLOOKUP($E760,INPUTS!$A$44:$G$103,4,0),SCENARIOS!$K$26)</f>
        <v>0.1</v>
      </c>
      <c r="AD760" s="15">
        <f t="shared" si="203"/>
        <v>5344.35915093869</v>
      </c>
      <c r="AE760" s="20">
        <f>IFERROR(VLOOKUP($E760,INPUTS!$A$44:$G$103,5,0),SCENARIOS!$L$26)</f>
        <v>0.2</v>
      </c>
      <c r="AF760" s="15">
        <f t="shared" si="203"/>
        <v>13320.087684462</v>
      </c>
      <c r="AG760" s="20">
        <f>IFERROR(VLOOKUP($E760,INPUTS!$A$44:$G$103,6,0),SCENARIOS!$M$26)</f>
        <v>0.3</v>
      </c>
      <c r="AH760" s="15">
        <f t="shared" si="193"/>
        <v>24898.8790204985</v>
      </c>
      <c r="AI760" s="20">
        <f>IFERROR(VLOOKUP($E760,INPUTS!$A$44:$G$103,7,0),SCENARIOS!$N$26)</f>
        <v>0.5</v>
      </c>
      <c r="AJ760" s="15">
        <f t="shared" si="194"/>
        <v>51714.2221719259</v>
      </c>
      <c r="AL760" t="str">
        <f t="shared" si="196"/>
        <v>Y</v>
      </c>
      <c r="AM760" s="21">
        <f t="shared" si="197"/>
        <v>103428.444343852</v>
      </c>
    </row>
    <row r="761" ht="15" customHeight="1" spans="1:39">
      <c r="A761" s="24" t="s">
        <v>2511</v>
      </c>
      <c r="B761" s="52" t="s">
        <v>445</v>
      </c>
      <c r="C761" s="52" t="s">
        <v>446</v>
      </c>
      <c r="D761" s="52" t="s">
        <v>929</v>
      </c>
      <c r="E761" s="10" t="s">
        <v>448</v>
      </c>
      <c r="F761" s="52" t="s">
        <v>447</v>
      </c>
      <c r="G761" s="52" t="s">
        <v>177</v>
      </c>
      <c r="H761" s="52" t="s">
        <v>460</v>
      </c>
      <c r="I761" s="52" t="s">
        <v>459</v>
      </c>
      <c r="J761" s="56" t="s">
        <v>185</v>
      </c>
      <c r="K761" s="52" t="s">
        <v>931</v>
      </c>
      <c r="L761" s="53" t="s">
        <v>293</v>
      </c>
      <c r="M761" s="13">
        <v>859</v>
      </c>
      <c r="N761" s="14">
        <f t="shared" si="195"/>
        <v>2.35342465753425</v>
      </c>
      <c r="O761" s="15">
        <v>2720</v>
      </c>
      <c r="P761" s="15">
        <f t="shared" si="200"/>
        <v>2336480</v>
      </c>
      <c r="Q761" s="16">
        <f>IFERROR(VLOOKUP(G761,SCENARIOS!$A$13:$E$18,5,0),0.025)</f>
        <v>0.045</v>
      </c>
      <c r="R761" s="52">
        <f>IFERROR(VLOOKUP(L761,INPUTS!$A$107:$B$120,2,0),0.0082)</f>
        <v>0.0079</v>
      </c>
      <c r="S761" s="52">
        <f t="shared" si="201"/>
        <v>21.488</v>
      </c>
      <c r="T761" s="15">
        <f t="shared" si="202"/>
        <v>18458.192</v>
      </c>
      <c r="U761" s="15">
        <f>T761/INPUTS!$B$7*1000</f>
        <v>23072740</v>
      </c>
      <c r="V761" s="15">
        <f>T761*INPUTS!$B$6</f>
        <v>58327.88672</v>
      </c>
      <c r="W761" s="54" t="s">
        <v>396</v>
      </c>
      <c r="X761" s="54" t="s">
        <v>396</v>
      </c>
      <c r="Y761" s="67">
        <f>IFERROR(VLOOKUP(E761,INPUTS!$A$44:$B$103,2,0),0)</f>
        <v>0</v>
      </c>
      <c r="Z761" s="15">
        <f t="shared" si="191"/>
        <v>0</v>
      </c>
      <c r="AA761" s="20">
        <f>IFERROR(VLOOKUP(E761,INPUTS!$A$44:$C$103,3,0),SCENARIOS!$J$26)</f>
        <v>0.025</v>
      </c>
      <c r="AB761" s="15">
        <f t="shared" si="203"/>
        <v>575.056636803335</v>
      </c>
      <c r="AC761" s="20">
        <f>IFERROR(VLOOKUP($E761,INPUTS!$A$44:$G$103,4,0),SCENARIOS!$K$26)</f>
        <v>0.1</v>
      </c>
      <c r="AD761" s="15">
        <f t="shared" si="203"/>
        <v>2866.50077564748</v>
      </c>
      <c r="AE761" s="20">
        <f>IFERROR(VLOOKUP($E761,INPUTS!$A$44:$G$103,5,0),SCENARIOS!$L$26)</f>
        <v>0.2</v>
      </c>
      <c r="AF761" s="15">
        <f t="shared" si="203"/>
        <v>7144.36298176111</v>
      </c>
      <c r="AG761" s="20">
        <f>IFERROR(VLOOKUP($E761,INPUTS!$A$44:$G$103,6,0),SCENARIOS!$M$26)</f>
        <v>0.3</v>
      </c>
      <c r="AH761" s="15">
        <f t="shared" si="193"/>
        <v>13354.7641558625</v>
      </c>
      <c r="AI761" s="20">
        <f>IFERROR(VLOOKUP($E761,INPUTS!$A$44:$G$103,7,0),SCENARIOS!$N$26)</f>
        <v>0.5</v>
      </c>
      <c r="AJ761" s="15">
        <f t="shared" si="194"/>
        <v>27737.4431210886</v>
      </c>
      <c r="AL761" t="str">
        <f t="shared" si="196"/>
        <v>Y</v>
      </c>
      <c r="AM761" s="21">
        <f t="shared" si="197"/>
        <v>55474.8862421773</v>
      </c>
    </row>
    <row r="762" ht="15" customHeight="1" spans="1:39">
      <c r="A762" s="6" t="s">
        <v>2512</v>
      </c>
      <c r="B762" s="52" t="s">
        <v>445</v>
      </c>
      <c r="C762" s="52" t="s">
        <v>446</v>
      </c>
      <c r="D762" s="52" t="s">
        <v>929</v>
      </c>
      <c r="E762" s="10" t="s">
        <v>448</v>
      </c>
      <c r="F762" s="52" t="s">
        <v>447</v>
      </c>
      <c r="G762" s="52" t="s">
        <v>177</v>
      </c>
      <c r="H762" s="52" t="s">
        <v>211</v>
      </c>
      <c r="I762" s="52" t="s">
        <v>594</v>
      </c>
      <c r="J762" s="52" t="s">
        <v>165</v>
      </c>
      <c r="K762" s="52" t="s">
        <v>931</v>
      </c>
      <c r="L762" s="53" t="s">
        <v>293</v>
      </c>
      <c r="M762" s="13">
        <v>572</v>
      </c>
      <c r="N762" s="14">
        <f t="shared" si="195"/>
        <v>1.56712328767123</v>
      </c>
      <c r="O762" s="15">
        <v>5110</v>
      </c>
      <c r="P762" s="15">
        <f t="shared" si="200"/>
        <v>2922920</v>
      </c>
      <c r="Q762" s="16">
        <f>IFERROR(VLOOKUP(G762,SCENARIOS!$A$13:$E$18,5,0),0.025)</f>
        <v>0.045</v>
      </c>
      <c r="R762" s="52">
        <f>IFERROR(VLOOKUP(L762,INPUTS!$A$107:$B$120,2,0),0.0082)</f>
        <v>0.0079</v>
      </c>
      <c r="S762" s="52">
        <f t="shared" si="201"/>
        <v>40.369</v>
      </c>
      <c r="T762" s="15">
        <f t="shared" si="202"/>
        <v>23091.068</v>
      </c>
      <c r="U762" s="15">
        <f>T762/INPUTS!$B$7*1000</f>
        <v>28863835</v>
      </c>
      <c r="V762" s="15">
        <f>T762*INPUTS!$B$6</f>
        <v>72967.77488</v>
      </c>
      <c r="W762" s="54" t="s">
        <v>396</v>
      </c>
      <c r="X762" s="54" t="s">
        <v>396</v>
      </c>
      <c r="Y762" s="67">
        <f>IFERROR(VLOOKUP(E762,INPUTS!$A$44:$B$103,2,0),0)</f>
        <v>0</v>
      </c>
      <c r="Z762" s="15">
        <f t="shared" si="191"/>
        <v>0</v>
      </c>
      <c r="AA762" s="20">
        <f>IFERROR(VLOOKUP(E762,INPUTS!$A$44:$C$103,3,0),SCENARIOS!$J$26)</f>
        <v>0.025</v>
      </c>
      <c r="AB762" s="15">
        <f t="shared" si="203"/>
        <v>719.391796568002</v>
      </c>
      <c r="AC762" s="20">
        <f>IFERROR(VLOOKUP($E762,INPUTS!$A$44:$G$103,4,0),SCENARIOS!$K$26)</f>
        <v>0.1</v>
      </c>
      <c r="AD762" s="15">
        <f t="shared" si="203"/>
        <v>3585.9722519155</v>
      </c>
      <c r="AE762" s="20">
        <f>IFERROR(VLOOKUP($E762,INPUTS!$A$44:$G$103,5,0),SCENARIOS!$L$26)</f>
        <v>0.2</v>
      </c>
      <c r="AF762" s="15">
        <f t="shared" si="203"/>
        <v>8937.54769852479</v>
      </c>
      <c r="AG762" s="20">
        <f>IFERROR(VLOOKUP($E762,INPUTS!$A$44:$G$103,6,0),SCENARIOS!$M$26)</f>
        <v>0.3</v>
      </c>
      <c r="AH762" s="15">
        <f t="shared" si="193"/>
        <v>16706.7157632223</v>
      </c>
      <c r="AI762" s="20">
        <f>IFERROR(VLOOKUP($E762,INPUTS!$A$44:$G$103,7,0),SCENARIOS!$N$26)</f>
        <v>0.5</v>
      </c>
      <c r="AJ762" s="15">
        <f t="shared" si="194"/>
        <v>34699.3457027205</v>
      </c>
      <c r="AL762" t="str">
        <f t="shared" si="196"/>
        <v>Y</v>
      </c>
      <c r="AM762" s="21">
        <f t="shared" si="197"/>
        <v>69398.691405441</v>
      </c>
    </row>
    <row r="763" ht="15" customHeight="1" spans="1:39">
      <c r="A763" s="24" t="s">
        <v>2513</v>
      </c>
      <c r="B763" s="52" t="s">
        <v>445</v>
      </c>
      <c r="C763" s="52" t="s">
        <v>446</v>
      </c>
      <c r="D763" s="52" t="s">
        <v>929</v>
      </c>
      <c r="E763" s="10" t="s">
        <v>448</v>
      </c>
      <c r="F763" s="52" t="s">
        <v>447</v>
      </c>
      <c r="G763" s="52" t="s">
        <v>177</v>
      </c>
      <c r="H763" s="52" t="s">
        <v>222</v>
      </c>
      <c r="I763" s="52" t="s">
        <v>655</v>
      </c>
      <c r="J763" s="52" t="s">
        <v>165</v>
      </c>
      <c r="K763" s="52" t="s">
        <v>931</v>
      </c>
      <c r="L763" s="53" t="s">
        <v>293</v>
      </c>
      <c r="M763" s="13">
        <v>572</v>
      </c>
      <c r="N763" s="14">
        <f t="shared" si="195"/>
        <v>1.56712328767123</v>
      </c>
      <c r="O763" s="15">
        <v>5010</v>
      </c>
      <c r="P763" s="15">
        <f t="shared" si="200"/>
        <v>2865720</v>
      </c>
      <c r="Q763" s="16">
        <f>IFERROR(VLOOKUP(G763,SCENARIOS!$A$13:$E$18,5,0),0.025)</f>
        <v>0.045</v>
      </c>
      <c r="R763" s="52">
        <f>IFERROR(VLOOKUP(L763,INPUTS!$A$107:$B$120,2,0),0.0082)</f>
        <v>0.0079</v>
      </c>
      <c r="S763" s="52">
        <f t="shared" si="201"/>
        <v>39.579</v>
      </c>
      <c r="T763" s="15">
        <f t="shared" si="202"/>
        <v>22639.188</v>
      </c>
      <c r="U763" s="15">
        <f>T763/INPUTS!$B$7*1000</f>
        <v>28298985</v>
      </c>
      <c r="V763" s="15">
        <f>T763*INPUTS!$B$6</f>
        <v>71539.83408</v>
      </c>
      <c r="W763" s="54" t="s">
        <v>396</v>
      </c>
      <c r="X763" s="54" t="s">
        <v>396</v>
      </c>
      <c r="Y763" s="67">
        <f>IFERROR(VLOOKUP(E763,INPUTS!$A$44:$B$103,2,0),0)</f>
        <v>0</v>
      </c>
      <c r="Z763" s="15">
        <f t="shared" si="191"/>
        <v>0</v>
      </c>
      <c r="AA763" s="20">
        <f>IFERROR(VLOOKUP(E763,INPUTS!$A$44:$C$103,3,0),SCENARIOS!$J$26)</f>
        <v>0.025</v>
      </c>
      <c r="AB763" s="15">
        <f t="shared" si="203"/>
        <v>705.313679218334</v>
      </c>
      <c r="AC763" s="20">
        <f>IFERROR(VLOOKUP($E763,INPUTS!$A$44:$G$103,4,0),SCENARIOS!$K$26)</f>
        <v>0.1</v>
      </c>
      <c r="AD763" s="15">
        <f t="shared" si="203"/>
        <v>3515.79666968623</v>
      </c>
      <c r="AE763" s="20">
        <f>IFERROR(VLOOKUP($E763,INPUTS!$A$44:$G$103,5,0),SCENARIOS!$L$26)</f>
        <v>0.2</v>
      </c>
      <c r="AF763" s="15">
        <f t="shared" si="203"/>
        <v>8762.64461244798</v>
      </c>
      <c r="AG763" s="20">
        <f>IFERROR(VLOOKUP($E763,INPUTS!$A$44:$G$103,6,0),SCENARIOS!$M$26)</f>
        <v>0.3</v>
      </c>
      <c r="AH763" s="15">
        <f t="shared" si="193"/>
        <v>16379.7741631592</v>
      </c>
      <c r="AI763" s="20">
        <f>IFERROR(VLOOKUP($E763,INPUTS!$A$44:$G$103,7,0),SCENARIOS!$N$26)</f>
        <v>0.5</v>
      </c>
      <c r="AJ763" s="15">
        <f t="shared" si="194"/>
        <v>34020.2978416105</v>
      </c>
      <c r="AL763" t="str">
        <f t="shared" si="196"/>
        <v>N</v>
      </c>
      <c r="AM763" s="21">
        <f t="shared" si="197"/>
        <v>68040.595683221</v>
      </c>
    </row>
    <row r="764" ht="15" customHeight="1" spans="1:39">
      <c r="A764" s="6" t="s">
        <v>2514</v>
      </c>
      <c r="B764" s="52" t="s">
        <v>445</v>
      </c>
      <c r="C764" s="52" t="s">
        <v>446</v>
      </c>
      <c r="D764" s="52" t="s">
        <v>929</v>
      </c>
      <c r="E764" s="10" t="s">
        <v>448</v>
      </c>
      <c r="F764" s="52" t="s">
        <v>447</v>
      </c>
      <c r="G764" s="52" t="s">
        <v>177</v>
      </c>
      <c r="H764" s="52" t="s">
        <v>221</v>
      </c>
      <c r="I764" s="52" t="s">
        <v>662</v>
      </c>
      <c r="J764" s="52" t="s">
        <v>165</v>
      </c>
      <c r="K764" s="52" t="s">
        <v>931</v>
      </c>
      <c r="L764" s="53" t="s">
        <v>293</v>
      </c>
      <c r="M764" s="13">
        <v>572</v>
      </c>
      <c r="N764" s="14">
        <f t="shared" si="195"/>
        <v>1.56712328767123</v>
      </c>
      <c r="O764" s="15">
        <v>4560</v>
      </c>
      <c r="P764" s="15">
        <f t="shared" si="200"/>
        <v>2608320</v>
      </c>
      <c r="Q764" s="16">
        <f>IFERROR(VLOOKUP(G764,SCENARIOS!$A$13:$E$18,5,0),0.025)</f>
        <v>0.045</v>
      </c>
      <c r="R764" s="52">
        <f>IFERROR(VLOOKUP(L764,INPUTS!$A$107:$B$120,2,0),0.0082)</f>
        <v>0.0079</v>
      </c>
      <c r="S764" s="52">
        <f t="shared" si="201"/>
        <v>36.024</v>
      </c>
      <c r="T764" s="15">
        <f t="shared" si="202"/>
        <v>20605.728</v>
      </c>
      <c r="U764" s="15">
        <f>T764/INPUTS!$B$7*1000</f>
        <v>25757160</v>
      </c>
      <c r="V764" s="15">
        <f>T764*INPUTS!$B$6</f>
        <v>65114.10048</v>
      </c>
      <c r="W764" s="54" t="s">
        <v>396</v>
      </c>
      <c r="X764" s="54" t="s">
        <v>396</v>
      </c>
      <c r="Y764" s="67">
        <f>IFERROR(VLOOKUP(E764,INPUTS!$A$44:$B$103,2,0),0)</f>
        <v>0</v>
      </c>
      <c r="Z764" s="15">
        <f t="shared" si="191"/>
        <v>0</v>
      </c>
      <c r="AA764" s="20">
        <f>IFERROR(VLOOKUP(E764,INPUTS!$A$44:$C$103,3,0),SCENARIOS!$J$26)</f>
        <v>0.025</v>
      </c>
      <c r="AB764" s="15">
        <f t="shared" si="203"/>
        <v>641.962151144831</v>
      </c>
      <c r="AC764" s="20">
        <f>IFERROR(VLOOKUP($E764,INPUTS!$A$44:$G$103,4,0),SCENARIOS!$K$26)</f>
        <v>0.1</v>
      </c>
      <c r="AD764" s="15">
        <f t="shared" si="203"/>
        <v>3200.00654965453</v>
      </c>
      <c r="AE764" s="20">
        <f>IFERROR(VLOOKUP($E764,INPUTS!$A$44:$G$103,5,0),SCENARIOS!$L$26)</f>
        <v>0.2</v>
      </c>
      <c r="AF764" s="15">
        <f t="shared" si="203"/>
        <v>7975.58072510235</v>
      </c>
      <c r="AG764" s="20">
        <f>IFERROR(VLOOKUP($E764,INPUTS!$A$44:$G$103,6,0),SCENARIOS!$M$26)</f>
        <v>0.3</v>
      </c>
      <c r="AH764" s="15">
        <f t="shared" si="193"/>
        <v>14908.5369628754</v>
      </c>
      <c r="AI764" s="20">
        <f>IFERROR(VLOOKUP($E764,INPUTS!$A$44:$G$103,7,0),SCENARIOS!$N$26)</f>
        <v>0.5</v>
      </c>
      <c r="AJ764" s="15">
        <f t="shared" si="194"/>
        <v>30964.5824666156</v>
      </c>
      <c r="AL764" t="str">
        <f t="shared" si="196"/>
        <v>N</v>
      </c>
      <c r="AM764" s="21">
        <f t="shared" si="197"/>
        <v>61929.1649332311</v>
      </c>
    </row>
    <row r="765" ht="15" customHeight="1" spans="1:39">
      <c r="A765" s="24" t="s">
        <v>2515</v>
      </c>
      <c r="B765" s="52" t="s">
        <v>445</v>
      </c>
      <c r="C765" s="52" t="s">
        <v>446</v>
      </c>
      <c r="D765" s="52" t="s">
        <v>929</v>
      </c>
      <c r="E765" s="10" t="s">
        <v>448</v>
      </c>
      <c r="F765" s="52" t="s">
        <v>447</v>
      </c>
      <c r="G765" s="52" t="s">
        <v>177</v>
      </c>
      <c r="H765" s="52" t="s">
        <v>1448</v>
      </c>
      <c r="I765" s="52" t="s">
        <v>1449</v>
      </c>
      <c r="J765" s="52" t="s">
        <v>165</v>
      </c>
      <c r="K765" s="52" t="s">
        <v>931</v>
      </c>
      <c r="L765" s="53" t="s">
        <v>293</v>
      </c>
      <c r="M765" s="13">
        <v>572</v>
      </c>
      <c r="N765" s="14">
        <f t="shared" si="195"/>
        <v>1.56712328767123</v>
      </c>
      <c r="O765" s="15">
        <v>5140</v>
      </c>
      <c r="P765" s="15">
        <f t="shared" si="200"/>
        <v>2940080</v>
      </c>
      <c r="Q765" s="16">
        <f>IFERROR(VLOOKUP(G765,SCENARIOS!$A$13:$E$18,5,0),0.025)</f>
        <v>0.045</v>
      </c>
      <c r="R765" s="52">
        <f>IFERROR(VLOOKUP(L765,INPUTS!$A$107:$B$120,2,0),0.0082)</f>
        <v>0.0079</v>
      </c>
      <c r="S765" s="52">
        <f t="shared" si="201"/>
        <v>40.606</v>
      </c>
      <c r="T765" s="15">
        <f t="shared" si="202"/>
        <v>23226.632</v>
      </c>
      <c r="U765" s="15">
        <f>T765/INPUTS!$B$7*1000</f>
        <v>29033290</v>
      </c>
      <c r="V765" s="15">
        <f>T765*INPUTS!$B$6</f>
        <v>73396.15712</v>
      </c>
      <c r="W765" s="54" t="s">
        <v>396</v>
      </c>
      <c r="X765" s="54" t="s">
        <v>396</v>
      </c>
      <c r="Y765" s="67">
        <f>IFERROR(VLOOKUP(E765,INPUTS!$A$44:$B$103,2,0),0)</f>
        <v>0</v>
      </c>
      <c r="Z765" s="15">
        <f t="shared" si="191"/>
        <v>0</v>
      </c>
      <c r="AA765" s="20">
        <f>IFERROR(VLOOKUP(E765,INPUTS!$A$44:$C$103,3,0),SCENARIOS!$J$26)</f>
        <v>0.025</v>
      </c>
      <c r="AB765" s="15">
        <f t="shared" si="203"/>
        <v>723.615231772902</v>
      </c>
      <c r="AC765" s="20">
        <f>IFERROR(VLOOKUP($E765,INPUTS!$A$44:$G$103,4,0),SCENARIOS!$K$26)</f>
        <v>0.1</v>
      </c>
      <c r="AD765" s="15">
        <f t="shared" si="203"/>
        <v>3607.02492658428</v>
      </c>
      <c r="AE765" s="20">
        <f>IFERROR(VLOOKUP($E765,INPUTS!$A$44:$G$103,5,0),SCENARIOS!$L$26)</f>
        <v>0.2</v>
      </c>
      <c r="AF765" s="15">
        <f t="shared" si="203"/>
        <v>8990.01862434783</v>
      </c>
      <c r="AG765" s="20">
        <f>IFERROR(VLOOKUP($E765,INPUTS!$A$44:$G$103,6,0),SCENARIOS!$M$26)</f>
        <v>0.3</v>
      </c>
      <c r="AH765" s="15">
        <f t="shared" si="193"/>
        <v>16804.7982432412</v>
      </c>
      <c r="AI765" s="20">
        <f>IFERROR(VLOOKUP($E765,INPUTS!$A$44:$G$103,7,0),SCENARIOS!$N$26)</f>
        <v>0.5</v>
      </c>
      <c r="AJ765" s="15">
        <f t="shared" si="194"/>
        <v>34903.0600610535</v>
      </c>
      <c r="AL765" t="str">
        <f t="shared" si="196"/>
        <v>N</v>
      </c>
      <c r="AM765" s="21">
        <f t="shared" si="197"/>
        <v>69806.120122107</v>
      </c>
    </row>
    <row r="766" ht="15" customHeight="1" spans="1:39">
      <c r="A766" s="6" t="s">
        <v>2516</v>
      </c>
      <c r="B766" s="52" t="s">
        <v>445</v>
      </c>
      <c r="C766" s="52" t="s">
        <v>446</v>
      </c>
      <c r="D766" s="52" t="s">
        <v>929</v>
      </c>
      <c r="E766" s="10" t="s">
        <v>448</v>
      </c>
      <c r="F766" s="52" t="s">
        <v>447</v>
      </c>
      <c r="G766" s="52" t="s">
        <v>177</v>
      </c>
      <c r="H766" s="52" t="s">
        <v>214</v>
      </c>
      <c r="I766" s="52" t="s">
        <v>591</v>
      </c>
      <c r="J766" s="52" t="s">
        <v>165</v>
      </c>
      <c r="K766" s="52" t="s">
        <v>931</v>
      </c>
      <c r="L766" s="53" t="s">
        <v>293</v>
      </c>
      <c r="M766" s="13">
        <v>408</v>
      </c>
      <c r="N766" s="14">
        <f t="shared" si="195"/>
        <v>1.11780821917808</v>
      </c>
      <c r="O766" s="15">
        <v>5200</v>
      </c>
      <c r="P766" s="15">
        <f t="shared" si="200"/>
        <v>2121600</v>
      </c>
      <c r="Q766" s="16">
        <f>IFERROR(VLOOKUP(G766,SCENARIOS!$A$13:$E$18,5,0),0.025)</f>
        <v>0.045</v>
      </c>
      <c r="R766" s="52">
        <f>IFERROR(VLOOKUP(L766,INPUTS!$A$107:$B$120,2,0),0.0082)</f>
        <v>0.0079</v>
      </c>
      <c r="S766" s="52">
        <f t="shared" si="201"/>
        <v>41.08</v>
      </c>
      <c r="T766" s="15">
        <f t="shared" si="202"/>
        <v>16760.64</v>
      </c>
      <c r="U766" s="15">
        <f>T766/INPUTS!$B$7*1000</f>
        <v>20950800</v>
      </c>
      <c r="V766" s="15">
        <f>T766*INPUTS!$B$6</f>
        <v>52963.6224</v>
      </c>
      <c r="W766" s="54" t="s">
        <v>396</v>
      </c>
      <c r="X766" s="54" t="s">
        <v>396</v>
      </c>
      <c r="Y766" s="67">
        <f>IFERROR(VLOOKUP(E766,INPUTS!$A$44:$B$103,2,0),0)</f>
        <v>0</v>
      </c>
      <c r="Z766" s="15">
        <f t="shared" si="191"/>
        <v>0</v>
      </c>
      <c r="AA766" s="20">
        <f>IFERROR(VLOOKUP(E766,INPUTS!$A$44:$C$103,3,0),SCENARIOS!$J$26)</f>
        <v>0.025</v>
      </c>
      <c r="AB766" s="15">
        <f t="shared" si="203"/>
        <v>522.170170787662</v>
      </c>
      <c r="AC766" s="20">
        <f>IFERROR(VLOOKUP($E766,INPUTS!$A$44:$G$103,4,0),SCENARIOS!$K$26)</f>
        <v>0.1</v>
      </c>
      <c r="AD766" s="15">
        <f t="shared" si="203"/>
        <v>2602.87614086732</v>
      </c>
      <c r="AE766" s="20">
        <f>IFERROR(VLOOKUP($E766,INPUTS!$A$44:$G$103,5,0),SCENARIOS!$L$26)</f>
        <v>0.2</v>
      </c>
      <c r="AF766" s="15">
        <f t="shared" si="203"/>
        <v>6487.31446539426</v>
      </c>
      <c r="AG766" s="20">
        <f>IFERROR(VLOOKUP($E766,INPUTS!$A$44:$G$103,6,0),SCENARIOS!$M$26)</f>
        <v>0.3</v>
      </c>
      <c r="AH766" s="15">
        <f t="shared" si="193"/>
        <v>12126.5611659752</v>
      </c>
      <c r="AI766" s="20">
        <f>IFERROR(VLOOKUP($E766,INPUTS!$A$44:$G$103,7,0),SCENARIOS!$N$26)</f>
        <v>0.5</v>
      </c>
      <c r="AJ766" s="15">
        <f t="shared" si="194"/>
        <v>25186.5024848069</v>
      </c>
      <c r="AL766" t="str">
        <f t="shared" si="196"/>
        <v>N</v>
      </c>
      <c r="AM766" s="21">
        <f t="shared" si="197"/>
        <v>50373.0049696138</v>
      </c>
    </row>
    <row r="767" ht="15" customHeight="1" spans="1:39">
      <c r="A767" s="24" t="s">
        <v>2517</v>
      </c>
      <c r="B767" s="52" t="s">
        <v>445</v>
      </c>
      <c r="C767" s="52" t="s">
        <v>446</v>
      </c>
      <c r="D767" s="52" t="s">
        <v>929</v>
      </c>
      <c r="E767" s="10" t="s">
        <v>448</v>
      </c>
      <c r="F767" s="52" t="s">
        <v>447</v>
      </c>
      <c r="G767" s="52" t="s">
        <v>177</v>
      </c>
      <c r="H767" s="52" t="s">
        <v>212</v>
      </c>
      <c r="I767" s="52" t="s">
        <v>597</v>
      </c>
      <c r="J767" s="52" t="s">
        <v>165</v>
      </c>
      <c r="K767" s="52" t="s">
        <v>931</v>
      </c>
      <c r="L767" s="53" t="s">
        <v>293</v>
      </c>
      <c r="M767" s="13">
        <v>408</v>
      </c>
      <c r="N767" s="14">
        <f t="shared" si="195"/>
        <v>1.11780821917808</v>
      </c>
      <c r="O767" s="15">
        <v>4800</v>
      </c>
      <c r="P767" s="15">
        <f t="shared" si="200"/>
        <v>1958400</v>
      </c>
      <c r="Q767" s="16">
        <f>IFERROR(VLOOKUP(G767,SCENARIOS!$A$13:$E$18,5,0),0.025)</f>
        <v>0.045</v>
      </c>
      <c r="R767" s="52">
        <f>IFERROR(VLOOKUP(L767,INPUTS!$A$107:$B$120,2,0),0.0082)</f>
        <v>0.0079</v>
      </c>
      <c r="S767" s="52">
        <f t="shared" si="201"/>
        <v>37.92</v>
      </c>
      <c r="T767" s="15">
        <f t="shared" si="202"/>
        <v>15471.36</v>
      </c>
      <c r="U767" s="15">
        <f>T767/INPUTS!$B$7*1000</f>
        <v>19339200</v>
      </c>
      <c r="V767" s="15">
        <f>T767*INPUTS!$B$6</f>
        <v>48889.4976</v>
      </c>
      <c r="W767" s="54" t="s">
        <v>396</v>
      </c>
      <c r="X767" s="54" t="s">
        <v>396</v>
      </c>
      <c r="Y767" s="67">
        <f>IFERROR(VLOOKUP(E767,INPUTS!$A$44:$B$103,2,0),0)</f>
        <v>0</v>
      </c>
      <c r="Z767" s="15">
        <f t="shared" si="191"/>
        <v>0</v>
      </c>
      <c r="AA767" s="20">
        <f>IFERROR(VLOOKUP(E767,INPUTS!$A$44:$C$103,3,0),SCENARIOS!$J$26)</f>
        <v>0.025</v>
      </c>
      <c r="AB767" s="15">
        <f t="shared" si="203"/>
        <v>482.003234573226</v>
      </c>
      <c r="AC767" s="20">
        <f>IFERROR(VLOOKUP($E767,INPUTS!$A$44:$G$103,4,0),SCENARIOS!$K$26)</f>
        <v>0.1</v>
      </c>
      <c r="AD767" s="15">
        <f t="shared" si="203"/>
        <v>2402.65489926215</v>
      </c>
      <c r="AE767" s="20">
        <f>IFERROR(VLOOKUP($E767,INPUTS!$A$44:$G$103,5,0),SCENARIOS!$L$26)</f>
        <v>0.2</v>
      </c>
      <c r="AF767" s="15">
        <f t="shared" si="203"/>
        <v>5988.29027574855</v>
      </c>
      <c r="AG767" s="20">
        <f>IFERROR(VLOOKUP($E767,INPUTS!$A$44:$G$103,6,0),SCENARIOS!$M$26)</f>
        <v>0.3</v>
      </c>
      <c r="AH767" s="15">
        <f t="shared" si="193"/>
        <v>11193.7487685925</v>
      </c>
      <c r="AI767" s="20">
        <f>IFERROR(VLOOKUP($E767,INPUTS!$A$44:$G$103,7,0),SCENARIOS!$N$26)</f>
        <v>0.5</v>
      </c>
      <c r="AJ767" s="15">
        <f t="shared" si="194"/>
        <v>23249.0792167448</v>
      </c>
      <c r="AL767" t="str">
        <f t="shared" si="196"/>
        <v>Y</v>
      </c>
      <c r="AM767" s="21">
        <f t="shared" si="197"/>
        <v>46498.1584334897</v>
      </c>
    </row>
    <row r="768" ht="15" customHeight="1" spans="1:39">
      <c r="A768" s="6" t="s">
        <v>2518</v>
      </c>
      <c r="B768" s="52" t="s">
        <v>445</v>
      </c>
      <c r="C768" s="52" t="s">
        <v>446</v>
      </c>
      <c r="D768" s="52" t="s">
        <v>929</v>
      </c>
      <c r="E768" s="10" t="s">
        <v>448</v>
      </c>
      <c r="F768" s="52" t="s">
        <v>447</v>
      </c>
      <c r="G768" s="52" t="s">
        <v>177</v>
      </c>
      <c r="H768" s="52" t="s">
        <v>215</v>
      </c>
      <c r="I768" s="52" t="s">
        <v>490</v>
      </c>
      <c r="J768" s="52" t="s">
        <v>165</v>
      </c>
      <c r="K768" s="52" t="s">
        <v>931</v>
      </c>
      <c r="L768" s="53" t="s">
        <v>293</v>
      </c>
      <c r="M768" s="13">
        <v>572</v>
      </c>
      <c r="N768" s="14">
        <f t="shared" si="195"/>
        <v>1.56712328767123</v>
      </c>
      <c r="O768" s="15">
        <v>5900</v>
      </c>
      <c r="P768" s="15">
        <f t="shared" si="200"/>
        <v>3374800</v>
      </c>
      <c r="Q768" s="16">
        <f>IFERROR(VLOOKUP(G768,SCENARIOS!$A$13:$E$18,5,0),0.025)</f>
        <v>0.045</v>
      </c>
      <c r="R768" s="52">
        <f>IFERROR(VLOOKUP(L768,INPUTS!$A$107:$B$120,2,0),0.0082)</f>
        <v>0.0079</v>
      </c>
      <c r="S768" s="52">
        <f t="shared" si="201"/>
        <v>46.61</v>
      </c>
      <c r="T768" s="15">
        <f t="shared" si="202"/>
        <v>26660.92</v>
      </c>
      <c r="U768" s="15">
        <f>T768/INPUTS!$B$7*1000</f>
        <v>33326150</v>
      </c>
      <c r="V768" s="15">
        <f>T768*INPUTS!$B$6</f>
        <v>84248.5072</v>
      </c>
      <c r="W768" s="54" t="s">
        <v>396</v>
      </c>
      <c r="X768" s="54" t="s">
        <v>396</v>
      </c>
      <c r="Y768" s="67">
        <f>IFERROR(VLOOKUP(E768,INPUTS!$A$44:$B$103,2,0),0)</f>
        <v>0</v>
      </c>
      <c r="Z768" s="15">
        <f t="shared" si="191"/>
        <v>0</v>
      </c>
      <c r="AA768" s="20">
        <f>IFERROR(VLOOKUP(E768,INPUTS!$A$44:$C$103,3,0),SCENARIOS!$J$26)</f>
        <v>0.025</v>
      </c>
      <c r="AB768" s="15">
        <f t="shared" si="203"/>
        <v>830.608923630374</v>
      </c>
      <c r="AC768" s="20">
        <f>IFERROR(VLOOKUP($E768,INPUTS!$A$44:$G$103,4,0),SCENARIOS!$K$26)</f>
        <v>0.1</v>
      </c>
      <c r="AD768" s="15">
        <f t="shared" si="203"/>
        <v>4140.3593515267</v>
      </c>
      <c r="AE768" s="20">
        <f>IFERROR(VLOOKUP($E768,INPUTS!$A$44:$G$103,5,0),SCENARIOS!$L$26)</f>
        <v>0.2</v>
      </c>
      <c r="AF768" s="15">
        <f t="shared" si="203"/>
        <v>10319.2820785316</v>
      </c>
      <c r="AG768" s="20">
        <f>IFERROR(VLOOKUP($E768,INPUTS!$A$44:$G$103,6,0),SCENARIOS!$M$26)</f>
        <v>0.3</v>
      </c>
      <c r="AH768" s="15">
        <f t="shared" si="193"/>
        <v>19289.5544037204</v>
      </c>
      <c r="AI768" s="20">
        <f>IFERROR(VLOOKUP($E768,INPUTS!$A$44:$G$103,7,0),SCENARIOS!$N$26)</f>
        <v>0.5</v>
      </c>
      <c r="AJ768" s="15">
        <f t="shared" si="194"/>
        <v>40063.8238054894</v>
      </c>
      <c r="AL768" t="str">
        <f t="shared" si="196"/>
        <v>N</v>
      </c>
      <c r="AM768" s="21">
        <f t="shared" si="197"/>
        <v>80127.6476109789</v>
      </c>
    </row>
    <row r="769" ht="15" customHeight="1" spans="1:39">
      <c r="A769" s="24" t="s">
        <v>2519</v>
      </c>
      <c r="B769" s="52" t="s">
        <v>445</v>
      </c>
      <c r="C769" s="52" t="s">
        <v>446</v>
      </c>
      <c r="D769" s="52" t="s">
        <v>929</v>
      </c>
      <c r="E769" s="10" t="s">
        <v>448</v>
      </c>
      <c r="F769" s="52" t="s">
        <v>447</v>
      </c>
      <c r="G769" s="52" t="s">
        <v>177</v>
      </c>
      <c r="H769" s="52" t="s">
        <v>213</v>
      </c>
      <c r="I769" s="52" t="s">
        <v>606</v>
      </c>
      <c r="J769" s="52" t="s">
        <v>165</v>
      </c>
      <c r="K769" s="52" t="s">
        <v>931</v>
      </c>
      <c r="L769" s="53" t="s">
        <v>293</v>
      </c>
      <c r="M769" s="13">
        <v>572</v>
      </c>
      <c r="N769" s="14">
        <f t="shared" si="195"/>
        <v>1.56712328767123</v>
      </c>
      <c r="O769" s="15">
        <v>5830</v>
      </c>
      <c r="P769" s="15">
        <f t="shared" si="200"/>
        <v>3334760</v>
      </c>
      <c r="Q769" s="16">
        <f>IFERROR(VLOOKUP(G769,SCENARIOS!$A$13:$E$18,5,0),0.025)</f>
        <v>0.045</v>
      </c>
      <c r="R769" s="52">
        <f>IFERROR(VLOOKUP(L769,INPUTS!$A$107:$B$120,2,0),0.0082)</f>
        <v>0.0079</v>
      </c>
      <c r="S769" s="52">
        <f t="shared" si="201"/>
        <v>46.057</v>
      </c>
      <c r="T769" s="15">
        <f t="shared" si="202"/>
        <v>26344.604</v>
      </c>
      <c r="U769" s="15">
        <f>T769/INPUTS!$B$7*1000</f>
        <v>32930755</v>
      </c>
      <c r="V769" s="15">
        <f>T769*INPUTS!$B$6</f>
        <v>83248.94864</v>
      </c>
      <c r="W769" s="54" t="s">
        <v>396</v>
      </c>
      <c r="X769" s="54" t="s">
        <v>396</v>
      </c>
      <c r="Y769" s="67">
        <f>IFERROR(VLOOKUP(E769,INPUTS!$A$44:$B$103,2,0),0)</f>
        <v>0</v>
      </c>
      <c r="Z769" s="15">
        <f t="shared" si="191"/>
        <v>0</v>
      </c>
      <c r="AA769" s="20">
        <f>IFERROR(VLOOKUP(E769,INPUTS!$A$44:$C$103,3,0),SCENARIOS!$J$26)</f>
        <v>0.025</v>
      </c>
      <c r="AB769" s="15">
        <f t="shared" si="203"/>
        <v>820.754241485606</v>
      </c>
      <c r="AC769" s="20">
        <f>IFERROR(VLOOKUP($E769,INPUTS!$A$44:$G$103,4,0),SCENARIOS!$K$26)</f>
        <v>0.1</v>
      </c>
      <c r="AD769" s="15">
        <f t="shared" si="203"/>
        <v>4091.23644396621</v>
      </c>
      <c r="AE769" s="20">
        <f>IFERROR(VLOOKUP($E769,INPUTS!$A$44:$G$103,5,0),SCENARIOS!$L$26)</f>
        <v>0.2</v>
      </c>
      <c r="AF769" s="15">
        <f t="shared" si="203"/>
        <v>10196.8499182778</v>
      </c>
      <c r="AG769" s="20">
        <f>IFERROR(VLOOKUP($E769,INPUTS!$A$44:$G$103,6,0),SCENARIOS!$M$26)</f>
        <v>0.3</v>
      </c>
      <c r="AH769" s="15">
        <f t="shared" si="193"/>
        <v>19060.6952836763</v>
      </c>
      <c r="AI769" s="20">
        <f>IFERROR(VLOOKUP($E769,INPUTS!$A$44:$G$103,7,0),SCENARIOS!$N$26)</f>
        <v>0.5</v>
      </c>
      <c r="AJ769" s="15">
        <f t="shared" si="194"/>
        <v>39588.4903027124</v>
      </c>
      <c r="AL769" t="str">
        <f t="shared" si="196"/>
        <v>N</v>
      </c>
      <c r="AM769" s="21">
        <f t="shared" si="197"/>
        <v>79176.9806054249</v>
      </c>
    </row>
    <row r="770" ht="15" customHeight="1" spans="1:39">
      <c r="A770" s="6" t="s">
        <v>2520</v>
      </c>
      <c r="B770" s="52" t="s">
        <v>445</v>
      </c>
      <c r="C770" s="52" t="s">
        <v>446</v>
      </c>
      <c r="D770" s="52" t="s">
        <v>929</v>
      </c>
      <c r="E770" s="10" t="s">
        <v>448</v>
      </c>
      <c r="F770" s="52" t="s">
        <v>447</v>
      </c>
      <c r="G770" s="52" t="s">
        <v>177</v>
      </c>
      <c r="H770" s="52" t="s">
        <v>640</v>
      </c>
      <c r="I770" s="52" t="s">
        <v>639</v>
      </c>
      <c r="J770" s="56" t="s">
        <v>185</v>
      </c>
      <c r="K770" s="52" t="s">
        <v>931</v>
      </c>
      <c r="L770" s="53" t="s">
        <v>291</v>
      </c>
      <c r="M770" s="13">
        <v>859</v>
      </c>
      <c r="N770" s="14">
        <f t="shared" si="195"/>
        <v>2.35342465753425</v>
      </c>
      <c r="O770" s="15">
        <v>3480</v>
      </c>
      <c r="P770" s="15">
        <f t="shared" si="200"/>
        <v>2989320</v>
      </c>
      <c r="Q770" s="16">
        <f>IFERROR(VLOOKUP(G770,SCENARIOS!$A$13:$E$18,5,0),0.025)</f>
        <v>0.045</v>
      </c>
      <c r="R770" s="52">
        <f>IFERROR(VLOOKUP(L770,INPUTS!$A$107:$B$120,2,0),0.0082)</f>
        <v>0.0079</v>
      </c>
      <c r="S770" s="52">
        <f t="shared" si="201"/>
        <v>27.492</v>
      </c>
      <c r="T770" s="15">
        <f t="shared" si="202"/>
        <v>23615.628</v>
      </c>
      <c r="U770" s="15">
        <f>T770/INPUTS!$B$7*1000</f>
        <v>29519535</v>
      </c>
      <c r="V770" s="15">
        <f>T770*INPUTS!$B$6</f>
        <v>74625.38448</v>
      </c>
      <c r="W770" s="54" t="s">
        <v>396</v>
      </c>
      <c r="X770" s="54" t="s">
        <v>396</v>
      </c>
      <c r="Y770" s="67">
        <f>IFERROR(VLOOKUP(E770,INPUTS!$A$44:$B$103,2,0),0)</f>
        <v>0</v>
      </c>
      <c r="Z770" s="15">
        <f t="shared" si="191"/>
        <v>0</v>
      </c>
      <c r="AA770" s="20">
        <f>IFERROR(VLOOKUP(E770,INPUTS!$A$44:$C$103,3,0),SCENARIOS!$J$26)</f>
        <v>0.025</v>
      </c>
      <c r="AB770" s="15">
        <f t="shared" si="203"/>
        <v>735.734226498385</v>
      </c>
      <c r="AC770" s="20">
        <f>IFERROR(VLOOKUP($E770,INPUTS!$A$44:$G$103,4,0),SCENARIOS!$K$26)</f>
        <v>0.1</v>
      </c>
      <c r="AD770" s="15">
        <f t="shared" si="203"/>
        <v>3667.43481590192</v>
      </c>
      <c r="AE770" s="20">
        <f>IFERROR(VLOOKUP($E770,INPUTS!$A$44:$G$103,5,0),SCENARIOS!$L$26)</f>
        <v>0.2</v>
      </c>
      <c r="AF770" s="15">
        <f t="shared" si="203"/>
        <v>9140.58205019437</v>
      </c>
      <c r="AG770" s="20">
        <f>IFERROR(VLOOKUP($E770,INPUTS!$A$44:$G$103,6,0),SCENARIOS!$M$26)</f>
        <v>0.3</v>
      </c>
      <c r="AH770" s="15">
        <f t="shared" si="193"/>
        <v>17086.2423758829</v>
      </c>
      <c r="AI770" s="20">
        <f>IFERROR(VLOOKUP($E770,INPUTS!$A$44:$G$103,7,0),SCENARIOS!$N$26)</f>
        <v>0.5</v>
      </c>
      <c r="AJ770" s="15">
        <f t="shared" si="194"/>
        <v>35487.6110519811</v>
      </c>
      <c r="AL770" t="str">
        <f t="shared" si="196"/>
        <v>N</v>
      </c>
      <c r="AM770" s="21">
        <f t="shared" si="197"/>
        <v>70975.2221039621</v>
      </c>
    </row>
    <row r="771" ht="15" customHeight="1" spans="1:39">
      <c r="A771" s="24" t="s">
        <v>2521</v>
      </c>
      <c r="B771" s="52" t="s">
        <v>445</v>
      </c>
      <c r="C771" s="52" t="s">
        <v>446</v>
      </c>
      <c r="D771" s="52" t="s">
        <v>929</v>
      </c>
      <c r="E771" s="10" t="s">
        <v>448</v>
      </c>
      <c r="F771" s="52" t="s">
        <v>447</v>
      </c>
      <c r="G771" s="52" t="s">
        <v>177</v>
      </c>
      <c r="H771" s="52" t="s">
        <v>644</v>
      </c>
      <c r="I771" s="52" t="s">
        <v>643</v>
      </c>
      <c r="J771" s="56" t="s">
        <v>185</v>
      </c>
      <c r="K771" s="52" t="s">
        <v>931</v>
      </c>
      <c r="L771" s="53" t="s">
        <v>295</v>
      </c>
      <c r="M771" s="13">
        <v>859</v>
      </c>
      <c r="N771" s="14">
        <f t="shared" si="195"/>
        <v>2.35342465753425</v>
      </c>
      <c r="O771" s="15">
        <v>6140</v>
      </c>
      <c r="P771" s="15">
        <f t="shared" si="200"/>
        <v>5274260</v>
      </c>
      <c r="Q771" s="16">
        <f>IFERROR(VLOOKUP(G771,SCENARIOS!$A$13:$E$18,5,0),0.025)</f>
        <v>0.045</v>
      </c>
      <c r="R771" s="52">
        <f>IFERROR(VLOOKUP(L771,INPUTS!$A$107:$B$120,2,0),0.0082)</f>
        <v>0.0089</v>
      </c>
      <c r="S771" s="52">
        <f t="shared" si="201"/>
        <v>54.646</v>
      </c>
      <c r="T771" s="15">
        <f t="shared" si="202"/>
        <v>46940.914</v>
      </c>
      <c r="U771" s="15">
        <f>T771/INPUTS!$B$7*1000</f>
        <v>58676142.5</v>
      </c>
      <c r="V771" s="15">
        <f>T771*INPUTS!$B$6</f>
        <v>148333.28824</v>
      </c>
      <c r="W771" s="54" t="s">
        <v>396</v>
      </c>
      <c r="X771" s="54" t="s">
        <v>396</v>
      </c>
      <c r="Y771" s="67">
        <f>IFERROR(VLOOKUP(E771,INPUTS!$A$44:$B$103,2,0),0)</f>
        <v>0</v>
      </c>
      <c r="Z771" s="15">
        <f t="shared" si="191"/>
        <v>0</v>
      </c>
      <c r="AA771" s="20">
        <f>IFERROR(VLOOKUP(E771,INPUTS!$A$44:$C$103,3,0),SCENARIOS!$J$26)</f>
        <v>0.025</v>
      </c>
      <c r="AB771" s="15">
        <f t="shared" si="203"/>
        <v>1462.42297909322</v>
      </c>
      <c r="AC771" s="20">
        <f>IFERROR(VLOOKUP($E771,INPUTS!$A$44:$G$103,4,0),SCENARIOS!$K$26)</f>
        <v>0.1</v>
      </c>
      <c r="AD771" s="15">
        <f t="shared" si="203"/>
        <v>7289.78040701936</v>
      </c>
      <c r="AE771" s="20">
        <f>IFERROR(VLOOKUP($E771,INPUTS!$A$44:$G$103,5,0),SCENARIOS!$L$26)</f>
        <v>0.2</v>
      </c>
      <c r="AF771" s="15">
        <f t="shared" si="203"/>
        <v>18168.7853453703</v>
      </c>
      <c r="AG771" s="20">
        <f>IFERROR(VLOOKUP($E771,INPUTS!$A$44:$G$103,6,0),SCENARIOS!$M$26)</f>
        <v>0.3</v>
      </c>
      <c r="AH771" s="15">
        <f t="shared" si="193"/>
        <v>33962.4181897459</v>
      </c>
      <c r="AI771" s="20">
        <f>IFERROR(VLOOKUP($E771,INPUTS!$A$44:$G$103,7,0),SCENARIOS!$N$26)</f>
        <v>0.5</v>
      </c>
      <c r="AJ771" s="15">
        <f t="shared" si="194"/>
        <v>70538.9201784722</v>
      </c>
      <c r="AL771" t="str">
        <f t="shared" si="196"/>
        <v>N</v>
      </c>
      <c r="AM771" s="21">
        <f t="shared" si="197"/>
        <v>141077.840356944</v>
      </c>
    </row>
    <row r="772" ht="15" customHeight="1" spans="1:39">
      <c r="A772" s="6" t="s">
        <v>2522</v>
      </c>
      <c r="B772" s="52" t="s">
        <v>445</v>
      </c>
      <c r="C772" s="52" t="s">
        <v>446</v>
      </c>
      <c r="D772" s="52" t="s">
        <v>929</v>
      </c>
      <c r="E772" s="10" t="s">
        <v>448</v>
      </c>
      <c r="F772" s="52" t="s">
        <v>447</v>
      </c>
      <c r="G772" s="52" t="s">
        <v>177</v>
      </c>
      <c r="H772" s="52" t="s">
        <v>456</v>
      </c>
      <c r="I772" s="52" t="s">
        <v>455</v>
      </c>
      <c r="J772" s="56" t="s">
        <v>185</v>
      </c>
      <c r="K772" s="52" t="s">
        <v>931</v>
      </c>
      <c r="L772" s="53" t="s">
        <v>291</v>
      </c>
      <c r="M772" s="13">
        <v>859</v>
      </c>
      <c r="N772" s="14">
        <f t="shared" si="195"/>
        <v>2.35342465753425</v>
      </c>
      <c r="O772" s="15">
        <v>2820</v>
      </c>
      <c r="P772" s="15">
        <f t="shared" si="200"/>
        <v>2422380</v>
      </c>
      <c r="Q772" s="16">
        <f>IFERROR(VLOOKUP(G772,SCENARIOS!$A$13:$E$18,5,0),0.025)</f>
        <v>0.045</v>
      </c>
      <c r="R772" s="52">
        <f>IFERROR(VLOOKUP(L772,INPUTS!$A$107:$B$120,2,0),0.0082)</f>
        <v>0.0079</v>
      </c>
      <c r="S772" s="52">
        <f t="shared" si="201"/>
        <v>22.278</v>
      </c>
      <c r="T772" s="15">
        <f t="shared" si="202"/>
        <v>19136.802</v>
      </c>
      <c r="U772" s="15">
        <f>T772/INPUTS!$B$7*1000</f>
        <v>23921002.5</v>
      </c>
      <c r="V772" s="15">
        <f>T772*INPUTS!$B$6</f>
        <v>60472.29432</v>
      </c>
      <c r="W772" s="54" t="s">
        <v>396</v>
      </c>
      <c r="X772" s="54" t="s">
        <v>396</v>
      </c>
      <c r="Y772" s="67">
        <f>IFERROR(VLOOKUP(E772,INPUTS!$A$44:$B$103,2,0),0)</f>
        <v>0</v>
      </c>
      <c r="Z772" s="15">
        <f t="shared" ref="Z772:Z835" si="204">T772*Y772</f>
        <v>0</v>
      </c>
      <c r="AA772" s="20">
        <f>IFERROR(VLOOKUP(E772,INPUTS!$A$44:$C$103,3,0),SCENARIOS!$J$26)</f>
        <v>0.025</v>
      </c>
      <c r="AB772" s="15">
        <f t="shared" ref="AB772:AF787" si="205">$T772*AA772*(1+$Q772)^AB$2</f>
        <v>596.198424921105</v>
      </c>
      <c r="AC772" s="20">
        <f>IFERROR(VLOOKUP($E772,INPUTS!$A$44:$G$103,4,0),SCENARIOS!$K$26)</f>
        <v>0.1</v>
      </c>
      <c r="AD772" s="15">
        <f t="shared" si="205"/>
        <v>2971.88683357569</v>
      </c>
      <c r="AE772" s="20">
        <f>IFERROR(VLOOKUP($E772,INPUTS!$A$44:$G$103,5,0),SCENARIOS!$L$26)</f>
        <v>0.2</v>
      </c>
      <c r="AF772" s="15">
        <f t="shared" si="205"/>
        <v>7407.02338550233</v>
      </c>
      <c r="AG772" s="20">
        <f>IFERROR(VLOOKUP($E772,INPUTS!$A$44:$G$103,6,0),SCENARIOS!$M$26)</f>
        <v>0.3</v>
      </c>
      <c r="AH772" s="15">
        <f t="shared" ref="AH772:AH835" si="206">$T772*AG772*(1+$Q772)^AH$2</f>
        <v>13845.7481321809</v>
      </c>
      <c r="AI772" s="20">
        <f>IFERROR(VLOOKUP($E772,INPUTS!$A$44:$G$103,7,0),SCENARIOS!$N$26)</f>
        <v>0.5</v>
      </c>
      <c r="AJ772" s="15">
        <f t="shared" ref="AJ772:AJ835" si="207">$T772*AI772*(1+$Q772)^AJ$2</f>
        <v>28757.202059364</v>
      </c>
      <c r="AL772" t="str">
        <f t="shared" si="196"/>
        <v>N</v>
      </c>
      <c r="AM772" s="21">
        <f t="shared" si="197"/>
        <v>57514.4041187279</v>
      </c>
    </row>
    <row r="773" ht="15" customHeight="1" spans="1:39">
      <c r="A773" s="24" t="s">
        <v>2523</v>
      </c>
      <c r="B773" s="52" t="s">
        <v>445</v>
      </c>
      <c r="C773" s="52" t="s">
        <v>446</v>
      </c>
      <c r="D773" s="52" t="s">
        <v>929</v>
      </c>
      <c r="E773" s="10" t="s">
        <v>448</v>
      </c>
      <c r="F773" s="52" t="s">
        <v>447</v>
      </c>
      <c r="G773" s="52" t="s">
        <v>177</v>
      </c>
      <c r="H773" s="52" t="s">
        <v>1731</v>
      </c>
      <c r="I773" s="52" t="s">
        <v>1732</v>
      </c>
      <c r="J773" s="56" t="s">
        <v>185</v>
      </c>
      <c r="K773" s="52" t="s">
        <v>931</v>
      </c>
      <c r="L773" s="53" t="s">
        <v>291</v>
      </c>
      <c r="M773" s="13">
        <v>572</v>
      </c>
      <c r="N773" s="14">
        <f t="shared" ref="N773:N836" si="208">M773/365</f>
        <v>1.56712328767123</v>
      </c>
      <c r="O773" s="15">
        <v>3620</v>
      </c>
      <c r="P773" s="15">
        <f t="shared" si="200"/>
        <v>2070640</v>
      </c>
      <c r="Q773" s="16">
        <f>IFERROR(VLOOKUP(G773,SCENARIOS!$A$13:$E$18,5,0),0.025)</f>
        <v>0.045</v>
      </c>
      <c r="R773" s="52">
        <f>IFERROR(VLOOKUP(L773,INPUTS!$A$107:$B$120,2,0),0.0082)</f>
        <v>0.0079</v>
      </c>
      <c r="S773" s="52">
        <f t="shared" si="201"/>
        <v>28.598</v>
      </c>
      <c r="T773" s="15">
        <f t="shared" si="202"/>
        <v>16358.056</v>
      </c>
      <c r="U773" s="15">
        <f>T773/INPUTS!$B$7*1000</f>
        <v>20447570</v>
      </c>
      <c r="V773" s="15">
        <f>T773*INPUTS!$B$6</f>
        <v>51691.45696</v>
      </c>
      <c r="W773" s="54" t="s">
        <v>396</v>
      </c>
      <c r="X773" s="54" t="s">
        <v>396</v>
      </c>
      <c r="Y773" s="67">
        <f>IFERROR(VLOOKUP(E773,INPUTS!$A$44:$B$103,2,0),0)</f>
        <v>0</v>
      </c>
      <c r="Z773" s="15">
        <f t="shared" si="204"/>
        <v>0</v>
      </c>
      <c r="AA773" s="20">
        <f>IFERROR(VLOOKUP(E773,INPUTS!$A$44:$C$103,3,0),SCENARIOS!$J$26)</f>
        <v>0.025</v>
      </c>
      <c r="AB773" s="15">
        <f t="shared" si="205"/>
        <v>509.627848057958</v>
      </c>
      <c r="AC773" s="20">
        <f>IFERROR(VLOOKUP($E773,INPUTS!$A$44:$G$103,4,0),SCENARIOS!$K$26)</f>
        <v>0.1</v>
      </c>
      <c r="AD773" s="15">
        <f t="shared" si="205"/>
        <v>2540.35607669943</v>
      </c>
      <c r="AE773" s="20">
        <f>IFERROR(VLOOKUP($E773,INPUTS!$A$44:$G$103,5,0),SCENARIOS!$L$26)</f>
        <v>0.2</v>
      </c>
      <c r="AF773" s="15">
        <f t="shared" si="205"/>
        <v>6331.49171598038</v>
      </c>
      <c r="AG773" s="20">
        <f>IFERROR(VLOOKUP($E773,INPUTS!$A$44:$G$103,6,0),SCENARIOS!$M$26)</f>
        <v>0.3</v>
      </c>
      <c r="AH773" s="15">
        <f t="shared" si="206"/>
        <v>11835.2859222827</v>
      </c>
      <c r="AI773" s="20">
        <f>IFERROR(VLOOKUP($E773,INPUTS!$A$44:$G$103,7,0),SCENARIOS!$N$26)</f>
        <v>0.5</v>
      </c>
      <c r="AJ773" s="15">
        <f t="shared" si="207"/>
        <v>24581.5325721817</v>
      </c>
      <c r="AL773" t="str">
        <f t="shared" ref="AL773:AL836" si="209">IF(H773="MULTI","MULTI",IF(COUNTIFS($E$4:$E$1277,H773,$H$4:$H$1277,E773)&gt;0,"Y","N"))</f>
        <v>N</v>
      </c>
      <c r="AM773" s="21">
        <f t="shared" ref="AM773:AM836" si="210">T773*((1+Q773)^25)</f>
        <v>49163.0651443633</v>
      </c>
    </row>
    <row r="774" ht="15" customHeight="1" spans="1:39">
      <c r="A774" s="6" t="s">
        <v>2524</v>
      </c>
      <c r="B774" s="52" t="s">
        <v>445</v>
      </c>
      <c r="C774" s="52" t="s">
        <v>446</v>
      </c>
      <c r="D774" s="52" t="s">
        <v>929</v>
      </c>
      <c r="E774" s="10" t="s">
        <v>448</v>
      </c>
      <c r="F774" s="52" t="s">
        <v>447</v>
      </c>
      <c r="G774" s="52" t="s">
        <v>177</v>
      </c>
      <c r="H774" s="52" t="s">
        <v>1216</v>
      </c>
      <c r="I774" s="52" t="s">
        <v>1217</v>
      </c>
      <c r="J774" s="56" t="s">
        <v>185</v>
      </c>
      <c r="K774" s="52" t="s">
        <v>931</v>
      </c>
      <c r="L774" s="53" t="s">
        <v>295</v>
      </c>
      <c r="M774" s="13">
        <v>572</v>
      </c>
      <c r="N774" s="14">
        <f t="shared" si="208"/>
        <v>1.56712328767123</v>
      </c>
      <c r="O774" s="15">
        <v>5600</v>
      </c>
      <c r="P774" s="15">
        <f t="shared" si="200"/>
        <v>3203200</v>
      </c>
      <c r="Q774" s="16">
        <f>IFERROR(VLOOKUP(G774,SCENARIOS!$A$13:$E$18,5,0),0.025)</f>
        <v>0.045</v>
      </c>
      <c r="R774" s="52">
        <f>IFERROR(VLOOKUP(L774,INPUTS!$A$107:$B$120,2,0),0.0082)</f>
        <v>0.0089</v>
      </c>
      <c r="S774" s="52">
        <f t="shared" si="201"/>
        <v>49.84</v>
      </c>
      <c r="T774" s="15">
        <f t="shared" si="202"/>
        <v>28508.48</v>
      </c>
      <c r="U774" s="15">
        <f>T774/INPUTS!$B$7*1000</f>
        <v>35635600</v>
      </c>
      <c r="V774" s="15">
        <f>T774*INPUTS!$B$6</f>
        <v>90086.7968</v>
      </c>
      <c r="W774" s="54" t="s">
        <v>396</v>
      </c>
      <c r="X774" s="54" t="s">
        <v>396</v>
      </c>
      <c r="Y774" s="67">
        <f>IFERROR(VLOOKUP(E774,INPUTS!$A$44:$B$103,2,0),0)</f>
        <v>0</v>
      </c>
      <c r="Z774" s="15">
        <f t="shared" si="204"/>
        <v>0</v>
      </c>
      <c r="AA774" s="20">
        <f>IFERROR(VLOOKUP(E774,INPUTS!$A$44:$C$103,3,0),SCENARIOS!$J$26)</f>
        <v>0.025</v>
      </c>
      <c r="AB774" s="15">
        <f t="shared" si="205"/>
        <v>888.168821148634</v>
      </c>
      <c r="AC774" s="20">
        <f>IFERROR(VLOOKUP($E774,INPUTS!$A$44:$G$103,4,0),SCENARIOS!$K$26)</f>
        <v>0.1</v>
      </c>
      <c r="AD774" s="15">
        <f t="shared" si="205"/>
        <v>4427.27977000838</v>
      </c>
      <c r="AE774" s="20">
        <f>IFERROR(VLOOKUP($E774,INPUTS!$A$44:$G$103,5,0),SCENARIOS!$L$26)</f>
        <v>0.2</v>
      </c>
      <c r="AF774" s="15">
        <f t="shared" si="205"/>
        <v>11034.392164643</v>
      </c>
      <c r="AG774" s="20">
        <f>IFERROR(VLOOKUP($E774,INPUTS!$A$44:$G$103,6,0),SCENARIOS!$M$26)</f>
        <v>0.3</v>
      </c>
      <c r="AH774" s="15">
        <f t="shared" si="206"/>
        <v>20626.290312839</v>
      </c>
      <c r="AI774" s="20">
        <f>IFERROR(VLOOKUP($E774,INPUTS!$A$44:$G$103,7,0),SCENARIOS!$N$26)</f>
        <v>0.5</v>
      </c>
      <c r="AJ774" s="15">
        <f t="shared" si="207"/>
        <v>42840.1840477493</v>
      </c>
      <c r="AL774" t="str">
        <f t="shared" si="209"/>
        <v>N</v>
      </c>
      <c r="AM774" s="21">
        <f t="shared" si="210"/>
        <v>85680.3680954985</v>
      </c>
    </row>
    <row r="775" ht="15" customHeight="1" spans="1:39">
      <c r="A775" s="24" t="s">
        <v>2525</v>
      </c>
      <c r="B775" s="52" t="s">
        <v>445</v>
      </c>
      <c r="C775" s="52" t="s">
        <v>446</v>
      </c>
      <c r="D775" s="52" t="s">
        <v>929</v>
      </c>
      <c r="E775" s="10" t="s">
        <v>448</v>
      </c>
      <c r="F775" s="52" t="s">
        <v>447</v>
      </c>
      <c r="G775" s="52" t="s">
        <v>177</v>
      </c>
      <c r="H775" s="52" t="s">
        <v>819</v>
      </c>
      <c r="I775" s="52" t="s">
        <v>575</v>
      </c>
      <c r="J775" s="52" t="s">
        <v>173</v>
      </c>
      <c r="K775" s="52" t="s">
        <v>931</v>
      </c>
      <c r="L775" s="53" t="s">
        <v>295</v>
      </c>
      <c r="M775" s="13">
        <v>3433</v>
      </c>
      <c r="N775" s="14">
        <f t="shared" si="208"/>
        <v>9.4054794520548</v>
      </c>
      <c r="O775" s="15">
        <v>1890</v>
      </c>
      <c r="P775" s="15">
        <f t="shared" si="200"/>
        <v>6488370</v>
      </c>
      <c r="Q775" s="16">
        <f>IFERROR(VLOOKUP(G775,SCENARIOS!$A$13:$E$18,5,0),0.025)</f>
        <v>0.045</v>
      </c>
      <c r="R775" s="52">
        <f>IFERROR(VLOOKUP(L775,INPUTS!$A$107:$B$120,2,0),0.0082)</f>
        <v>0.0089</v>
      </c>
      <c r="S775" s="52">
        <f t="shared" si="201"/>
        <v>16.821</v>
      </c>
      <c r="T775" s="15">
        <f t="shared" si="202"/>
        <v>57746.493</v>
      </c>
      <c r="U775" s="15">
        <f>T775/INPUTS!$B$7*1000</f>
        <v>72183116.25</v>
      </c>
      <c r="V775" s="15">
        <f>T775*INPUTS!$B$6</f>
        <v>182478.91788</v>
      </c>
      <c r="W775" s="54" t="s">
        <v>521</v>
      </c>
      <c r="X775" s="54" t="s">
        <v>396</v>
      </c>
      <c r="Y775" s="67">
        <f>IFERROR(VLOOKUP(E775,INPUTS!$A$44:$B$103,2,0),0)</f>
        <v>0</v>
      </c>
      <c r="Z775" s="15">
        <f t="shared" si="204"/>
        <v>0</v>
      </c>
      <c r="AA775" s="20">
        <f>IFERROR(VLOOKUP(E775,INPUTS!$A$44:$C$103,3,0),SCENARIOS!$J$26)</f>
        <v>0.025</v>
      </c>
      <c r="AB775" s="15">
        <f t="shared" si="205"/>
        <v>1799.06591348531</v>
      </c>
      <c r="AC775" s="20">
        <f>IFERROR(VLOOKUP($E775,INPUTS!$A$44:$G$103,4,0),SCENARIOS!$K$26)</f>
        <v>0.1</v>
      </c>
      <c r="AD775" s="15">
        <f t="shared" si="205"/>
        <v>8967.85378413127</v>
      </c>
      <c r="AE775" s="20">
        <f>IFERROR(VLOOKUP($E775,INPUTS!$A$44:$G$103,5,0),SCENARIOS!$L$26)</f>
        <v>0.2</v>
      </c>
      <c r="AF775" s="15">
        <f t="shared" si="205"/>
        <v>22351.1548105972</v>
      </c>
      <c r="AG775" s="20">
        <f>IFERROR(VLOOKUP($E775,INPUTS!$A$44:$G$103,6,0),SCENARIOS!$M$26)</f>
        <v>0.3</v>
      </c>
      <c r="AH775" s="15">
        <f t="shared" si="206"/>
        <v>41780.4081159825</v>
      </c>
      <c r="AI775" s="20">
        <f>IFERROR(VLOOKUP($E775,INPUTS!$A$44:$G$103,7,0),SCENARIOS!$N$26)</f>
        <v>0.5</v>
      </c>
      <c r="AJ775" s="15">
        <f t="shared" si="207"/>
        <v>86776.649903189</v>
      </c>
      <c r="AL775" t="str">
        <f t="shared" si="209"/>
        <v>N</v>
      </c>
      <c r="AM775" s="21">
        <f t="shared" si="210"/>
        <v>173553.299806378</v>
      </c>
    </row>
    <row r="776" ht="15" customHeight="1" spans="1:39">
      <c r="A776" s="6" t="s">
        <v>2526</v>
      </c>
      <c r="B776" s="52" t="s">
        <v>445</v>
      </c>
      <c r="C776" s="52" t="s">
        <v>446</v>
      </c>
      <c r="D776" s="52" t="s">
        <v>929</v>
      </c>
      <c r="E776" s="10" t="s">
        <v>448</v>
      </c>
      <c r="F776" s="52" t="s">
        <v>447</v>
      </c>
      <c r="G776" s="52" t="s">
        <v>177</v>
      </c>
      <c r="H776" s="52" t="s">
        <v>576</v>
      </c>
      <c r="I776" s="52" t="s">
        <v>575</v>
      </c>
      <c r="J776" s="52" t="s">
        <v>173</v>
      </c>
      <c r="K776" s="52" t="s">
        <v>931</v>
      </c>
      <c r="L776" s="53" t="s">
        <v>295</v>
      </c>
      <c r="M776" s="13">
        <v>2861</v>
      </c>
      <c r="N776" s="14">
        <f t="shared" si="208"/>
        <v>7.83835616438356</v>
      </c>
      <c r="O776" s="15">
        <v>2100</v>
      </c>
      <c r="P776" s="15">
        <f t="shared" si="200"/>
        <v>6008100</v>
      </c>
      <c r="Q776" s="16">
        <f>IFERROR(VLOOKUP(G776,SCENARIOS!$A$13:$E$18,5,0),0.025)</f>
        <v>0.045</v>
      </c>
      <c r="R776" s="52">
        <f>IFERROR(VLOOKUP(L776,INPUTS!$A$107:$B$120,2,0),0.0082)</f>
        <v>0.0089</v>
      </c>
      <c r="S776" s="52">
        <f t="shared" si="201"/>
        <v>18.69</v>
      </c>
      <c r="T776" s="15">
        <f t="shared" si="202"/>
        <v>53472.09</v>
      </c>
      <c r="U776" s="15">
        <f>T776/INPUTS!$B$7*1000</f>
        <v>66840112.5</v>
      </c>
      <c r="V776" s="15">
        <f>T776*INPUTS!$B$6</f>
        <v>168971.8044</v>
      </c>
      <c r="W776" s="54" t="s">
        <v>521</v>
      </c>
      <c r="X776" s="54" t="s">
        <v>396</v>
      </c>
      <c r="Y776" s="67">
        <f>IFERROR(VLOOKUP(E776,INPUTS!$A$44:$B$103,2,0),0)</f>
        <v>0</v>
      </c>
      <c r="Z776" s="15">
        <f t="shared" si="204"/>
        <v>0</v>
      </c>
      <c r="AA776" s="20">
        <f>IFERROR(VLOOKUP(E776,INPUTS!$A$44:$C$103,3,0),SCENARIOS!$J$26)</f>
        <v>0.025</v>
      </c>
      <c r="AB776" s="15">
        <f t="shared" si="205"/>
        <v>1665.89881816406</v>
      </c>
      <c r="AC776" s="20">
        <f>IFERROR(VLOOKUP($E776,INPUTS!$A$44:$G$103,4,0),SCENARIOS!$K$26)</f>
        <v>0.1</v>
      </c>
      <c r="AD776" s="15">
        <f t="shared" si="205"/>
        <v>8304.05206861493</v>
      </c>
      <c r="AE776" s="20">
        <f>IFERROR(VLOOKUP($E776,INPUTS!$A$44:$G$103,5,0),SCENARIOS!$L$26)</f>
        <v>0.2</v>
      </c>
      <c r="AF776" s="15">
        <f t="shared" si="205"/>
        <v>20696.719394478</v>
      </c>
      <c r="AG776" s="20">
        <f>IFERROR(VLOOKUP($E776,INPUTS!$A$44:$G$103,6,0),SCENARIOS!$M$26)</f>
        <v>0.3</v>
      </c>
      <c r="AH776" s="15">
        <f t="shared" si="206"/>
        <v>38687.8168171104</v>
      </c>
      <c r="AI776" s="20">
        <f>IFERROR(VLOOKUP($E776,INPUTS!$A$44:$G$103,7,0),SCENARIOS!$N$26)</f>
        <v>0.5</v>
      </c>
      <c r="AJ776" s="15">
        <f t="shared" si="207"/>
        <v>80353.4308745262</v>
      </c>
      <c r="AL776" t="str">
        <f t="shared" si="209"/>
        <v>N</v>
      </c>
      <c r="AM776" s="21">
        <f t="shared" si="210"/>
        <v>160706.861749052</v>
      </c>
    </row>
    <row r="777" ht="15" customHeight="1" spans="1:39">
      <c r="A777" s="24" t="s">
        <v>2527</v>
      </c>
      <c r="B777" s="52" t="s">
        <v>445</v>
      </c>
      <c r="C777" s="52" t="s">
        <v>446</v>
      </c>
      <c r="D777" s="52" t="s">
        <v>929</v>
      </c>
      <c r="E777" s="10" t="s">
        <v>448</v>
      </c>
      <c r="F777" s="52" t="s">
        <v>447</v>
      </c>
      <c r="G777" s="52" t="s">
        <v>177</v>
      </c>
      <c r="H777" s="52" t="s">
        <v>1740</v>
      </c>
      <c r="I777" s="52" t="s">
        <v>575</v>
      </c>
      <c r="J777" s="52" t="s">
        <v>173</v>
      </c>
      <c r="K777" s="52" t="s">
        <v>931</v>
      </c>
      <c r="L777" s="53" t="s">
        <v>295</v>
      </c>
      <c r="M777" s="13">
        <v>1716</v>
      </c>
      <c r="N777" s="14">
        <f t="shared" si="208"/>
        <v>4.7013698630137</v>
      </c>
      <c r="O777" s="15">
        <v>1990</v>
      </c>
      <c r="P777" s="15">
        <f t="shared" si="200"/>
        <v>3414840</v>
      </c>
      <c r="Q777" s="16">
        <f>IFERROR(VLOOKUP(G777,SCENARIOS!$A$13:$E$18,5,0),0.025)</f>
        <v>0.045</v>
      </c>
      <c r="R777" s="52">
        <f>IFERROR(VLOOKUP(L777,INPUTS!$A$107:$B$120,2,0),0.0082)</f>
        <v>0.0089</v>
      </c>
      <c r="S777" s="52">
        <f t="shared" si="201"/>
        <v>17.711</v>
      </c>
      <c r="T777" s="15">
        <f t="shared" si="202"/>
        <v>30392.076</v>
      </c>
      <c r="U777" s="15">
        <f>T777/INPUTS!$B$7*1000</f>
        <v>37990095</v>
      </c>
      <c r="V777" s="15">
        <f>T777*INPUTS!$B$6</f>
        <v>96038.96016</v>
      </c>
      <c r="W777" s="54" t="s">
        <v>521</v>
      </c>
      <c r="X777" s="54" t="s">
        <v>396</v>
      </c>
      <c r="Y777" s="67">
        <f>IFERROR(VLOOKUP(E777,INPUTS!$A$44:$B$103,2,0),0)</f>
        <v>0</v>
      </c>
      <c r="Z777" s="15">
        <f t="shared" si="204"/>
        <v>0</v>
      </c>
      <c r="AA777" s="20">
        <f>IFERROR(VLOOKUP(E777,INPUTS!$A$44:$C$103,3,0),SCENARIOS!$J$26)</f>
        <v>0.025</v>
      </c>
      <c r="AB777" s="15">
        <f t="shared" si="205"/>
        <v>946.851403974525</v>
      </c>
      <c r="AC777" s="20">
        <f>IFERROR(VLOOKUP($E777,INPUTS!$A$44:$G$103,4,0),SCENARIOS!$K$26)</f>
        <v>0.1</v>
      </c>
      <c r="AD777" s="15">
        <f t="shared" si="205"/>
        <v>4719.79646909822</v>
      </c>
      <c r="AE777" s="20">
        <f>IFERROR(VLOOKUP($E777,INPUTS!$A$44:$G$103,5,0),SCENARIOS!$L$26)</f>
        <v>0.2</v>
      </c>
      <c r="AF777" s="15">
        <f t="shared" si="205"/>
        <v>11763.4502183784</v>
      </c>
      <c r="AG777" s="20">
        <f>IFERROR(VLOOKUP($E777,INPUTS!$A$44:$G$103,6,0),SCENARIOS!$M$26)</f>
        <v>0.3</v>
      </c>
      <c r="AH777" s="15">
        <f t="shared" si="206"/>
        <v>21989.0987799373</v>
      </c>
      <c r="AI777" s="20">
        <f>IFERROR(VLOOKUP($E777,INPUTS!$A$44:$G$103,7,0),SCENARIOS!$N$26)</f>
        <v>0.5</v>
      </c>
      <c r="AJ777" s="15">
        <f t="shared" si="207"/>
        <v>45670.696208047</v>
      </c>
      <c r="AL777" t="str">
        <f t="shared" si="209"/>
        <v>N</v>
      </c>
      <c r="AM777" s="21">
        <f t="shared" si="210"/>
        <v>91341.3924160939</v>
      </c>
    </row>
    <row r="778" ht="15" customHeight="1" spans="1:39">
      <c r="A778" s="6" t="s">
        <v>2528</v>
      </c>
      <c r="B778" s="52" t="s">
        <v>445</v>
      </c>
      <c r="C778" s="52" t="s">
        <v>446</v>
      </c>
      <c r="D778" s="52" t="s">
        <v>929</v>
      </c>
      <c r="E778" s="10" t="s">
        <v>448</v>
      </c>
      <c r="F778" s="52" t="s">
        <v>447</v>
      </c>
      <c r="G778" s="52" t="s">
        <v>177</v>
      </c>
      <c r="H778" s="52" t="s">
        <v>1742</v>
      </c>
      <c r="I778" s="52" t="s">
        <v>575</v>
      </c>
      <c r="J778" s="52" t="s">
        <v>173</v>
      </c>
      <c r="K778" s="52" t="s">
        <v>931</v>
      </c>
      <c r="L778" s="53" t="s">
        <v>295</v>
      </c>
      <c r="M778" s="13">
        <v>1144</v>
      </c>
      <c r="N778" s="14">
        <f t="shared" si="208"/>
        <v>3.13424657534247</v>
      </c>
      <c r="O778" s="15">
        <v>2100</v>
      </c>
      <c r="P778" s="15">
        <f t="shared" si="200"/>
        <v>2402400</v>
      </c>
      <c r="Q778" s="16">
        <f>IFERROR(VLOOKUP(G778,SCENARIOS!$A$13:$E$18,5,0),0.025)</f>
        <v>0.045</v>
      </c>
      <c r="R778" s="52">
        <f>IFERROR(VLOOKUP(L778,INPUTS!$A$107:$B$120,2,0),0.0082)</f>
        <v>0.0089</v>
      </c>
      <c r="S778" s="52">
        <f t="shared" si="201"/>
        <v>18.69</v>
      </c>
      <c r="T778" s="15">
        <f t="shared" si="202"/>
        <v>21381.36</v>
      </c>
      <c r="U778" s="15">
        <f>T778/INPUTS!$B$7*1000</f>
        <v>26726700</v>
      </c>
      <c r="V778" s="15">
        <f>T778*INPUTS!$B$6</f>
        <v>67565.0976</v>
      </c>
      <c r="W778" s="54" t="s">
        <v>521</v>
      </c>
      <c r="X778" s="54" t="s">
        <v>396</v>
      </c>
      <c r="Y778" s="67">
        <f>IFERROR(VLOOKUP(E778,INPUTS!$A$44:$B$103,2,0),0)</f>
        <v>0</v>
      </c>
      <c r="Z778" s="15">
        <f t="shared" si="204"/>
        <v>0</v>
      </c>
      <c r="AA778" s="20">
        <f>IFERROR(VLOOKUP(E778,INPUTS!$A$44:$C$103,3,0),SCENARIOS!$J$26)</f>
        <v>0.025</v>
      </c>
      <c r="AB778" s="15">
        <f t="shared" si="205"/>
        <v>666.126615861475</v>
      </c>
      <c r="AC778" s="20">
        <f>IFERROR(VLOOKUP($E778,INPUTS!$A$44:$G$103,4,0),SCENARIOS!$K$26)</f>
        <v>0.1</v>
      </c>
      <c r="AD778" s="15">
        <f t="shared" si="205"/>
        <v>3320.45982750629</v>
      </c>
      <c r="AE778" s="20">
        <f>IFERROR(VLOOKUP($E778,INPUTS!$A$44:$G$103,5,0),SCENARIOS!$L$26)</f>
        <v>0.2</v>
      </c>
      <c r="AF778" s="15">
        <f t="shared" si="205"/>
        <v>8275.79412348229</v>
      </c>
      <c r="AG778" s="20">
        <f>IFERROR(VLOOKUP($E778,INPUTS!$A$44:$G$103,6,0),SCENARIOS!$M$26)</f>
        <v>0.3</v>
      </c>
      <c r="AH778" s="15">
        <f t="shared" si="206"/>
        <v>15469.7177346292</v>
      </c>
      <c r="AI778" s="20">
        <f>IFERROR(VLOOKUP($E778,INPUTS!$A$44:$G$103,7,0),SCENARIOS!$N$26)</f>
        <v>0.5</v>
      </c>
      <c r="AJ778" s="15">
        <f t="shared" si="207"/>
        <v>32130.1380358119</v>
      </c>
      <c r="AL778" t="str">
        <f t="shared" si="209"/>
        <v>N</v>
      </c>
      <c r="AM778" s="21">
        <f t="shared" si="210"/>
        <v>64260.2760716239</v>
      </c>
    </row>
    <row r="779" ht="15" customHeight="1" spans="1:39">
      <c r="A779" s="24" t="s">
        <v>2529</v>
      </c>
      <c r="B779" s="52" t="s">
        <v>445</v>
      </c>
      <c r="C779" s="52" t="s">
        <v>446</v>
      </c>
      <c r="D779" s="52" t="s">
        <v>929</v>
      </c>
      <c r="E779" s="10" t="s">
        <v>448</v>
      </c>
      <c r="F779" s="52" t="s">
        <v>447</v>
      </c>
      <c r="G779" s="52" t="s">
        <v>177</v>
      </c>
      <c r="H779" s="52" t="s">
        <v>1744</v>
      </c>
      <c r="I779" s="52" t="s">
        <v>575</v>
      </c>
      <c r="J779" s="52" t="s">
        <v>173</v>
      </c>
      <c r="K779" s="52" t="s">
        <v>931</v>
      </c>
      <c r="L779" s="53" t="s">
        <v>293</v>
      </c>
      <c r="M779" s="13">
        <v>1144</v>
      </c>
      <c r="N779" s="14">
        <f t="shared" si="208"/>
        <v>3.13424657534247</v>
      </c>
      <c r="O779" s="15">
        <v>2000</v>
      </c>
      <c r="P779" s="15">
        <f t="shared" si="200"/>
        <v>2288000</v>
      </c>
      <c r="Q779" s="16">
        <f>IFERROR(VLOOKUP(G779,SCENARIOS!$A$13:$E$18,5,0),0.025)</f>
        <v>0.045</v>
      </c>
      <c r="R779" s="52">
        <f>IFERROR(VLOOKUP(L779,INPUTS!$A$107:$B$120,2,0),0.0082)</f>
        <v>0.0079</v>
      </c>
      <c r="S779" s="52">
        <f t="shared" si="201"/>
        <v>15.8</v>
      </c>
      <c r="T779" s="15">
        <f t="shared" si="202"/>
        <v>18075.2</v>
      </c>
      <c r="U779" s="15">
        <f>T779/INPUTS!$B$7*1000</f>
        <v>22594000</v>
      </c>
      <c r="V779" s="15">
        <f>T779*INPUTS!$B$6</f>
        <v>57117.632</v>
      </c>
      <c r="W779" s="54" t="s">
        <v>521</v>
      </c>
      <c r="X779" s="54" t="s">
        <v>396</v>
      </c>
      <c r="Y779" s="67">
        <f>IFERROR(VLOOKUP(E779,INPUTS!$A$44:$B$103,2,0),0)</f>
        <v>0</v>
      </c>
      <c r="Z779" s="15">
        <f t="shared" si="204"/>
        <v>0</v>
      </c>
      <c r="AA779" s="20">
        <f>IFERROR(VLOOKUP(E779,INPUTS!$A$44:$C$103,3,0),SCENARIOS!$J$26)</f>
        <v>0.025</v>
      </c>
      <c r="AB779" s="15">
        <f t="shared" si="205"/>
        <v>563.124693986694</v>
      </c>
      <c r="AC779" s="20">
        <f>IFERROR(VLOOKUP($E779,INPUTS!$A$44:$G$103,4,0),SCENARIOS!$K$26)</f>
        <v>0.1</v>
      </c>
      <c r="AD779" s="15">
        <f t="shared" si="205"/>
        <v>2807.02328917064</v>
      </c>
      <c r="AE779" s="20">
        <f>IFERROR(VLOOKUP($E779,INPUTS!$A$44:$G$103,5,0),SCENARIOS!$L$26)</f>
        <v>0.2</v>
      </c>
      <c r="AF779" s="15">
        <f t="shared" si="205"/>
        <v>6996.12344307224</v>
      </c>
      <c r="AG779" s="20">
        <f>IFERROR(VLOOKUP($E779,INPUTS!$A$44:$G$103,6,0),SCENARIOS!$M$26)</f>
        <v>0.3</v>
      </c>
      <c r="AH779" s="15">
        <f t="shared" si="206"/>
        <v>13077.6640025223</v>
      </c>
      <c r="AI779" s="20">
        <f>IFERROR(VLOOKUP($E779,INPUTS!$A$44:$G$103,7,0),SCENARIOS!$N$26)</f>
        <v>0.5</v>
      </c>
      <c r="AJ779" s="15">
        <f t="shared" si="207"/>
        <v>27161.9144443996</v>
      </c>
      <c r="AL779" t="str">
        <f t="shared" si="209"/>
        <v>N</v>
      </c>
      <c r="AM779" s="21">
        <f t="shared" si="210"/>
        <v>54323.8288887992</v>
      </c>
    </row>
    <row r="780" ht="15" customHeight="1" spans="1:39">
      <c r="A780" s="6" t="s">
        <v>2530</v>
      </c>
      <c r="B780" s="52" t="s">
        <v>445</v>
      </c>
      <c r="C780" s="52" t="s">
        <v>446</v>
      </c>
      <c r="D780" s="52" t="s">
        <v>929</v>
      </c>
      <c r="E780" s="10" t="s">
        <v>448</v>
      </c>
      <c r="F780" s="52" t="s">
        <v>447</v>
      </c>
      <c r="G780" s="52" t="s">
        <v>177</v>
      </c>
      <c r="H780" s="52" t="s">
        <v>814</v>
      </c>
      <c r="I780" s="52" t="s">
        <v>575</v>
      </c>
      <c r="J780" s="52" t="s">
        <v>173</v>
      </c>
      <c r="K780" s="52" t="s">
        <v>931</v>
      </c>
      <c r="L780" s="53" t="s">
        <v>293</v>
      </c>
      <c r="M780" s="13">
        <v>1144</v>
      </c>
      <c r="N780" s="14">
        <f t="shared" si="208"/>
        <v>3.13424657534247</v>
      </c>
      <c r="O780" s="15">
        <v>1790</v>
      </c>
      <c r="P780" s="15">
        <f t="shared" si="200"/>
        <v>2047760</v>
      </c>
      <c r="Q780" s="16">
        <f>IFERROR(VLOOKUP(G780,SCENARIOS!$A$13:$E$18,5,0),0.025)</f>
        <v>0.045</v>
      </c>
      <c r="R780" s="52">
        <f>IFERROR(VLOOKUP(L780,INPUTS!$A$107:$B$120,2,0),0.0082)</f>
        <v>0.0079</v>
      </c>
      <c r="S780" s="52">
        <f t="shared" si="201"/>
        <v>14.141</v>
      </c>
      <c r="T780" s="15">
        <f t="shared" si="202"/>
        <v>16177.304</v>
      </c>
      <c r="U780" s="15">
        <f>T780/INPUTS!$B$7*1000</f>
        <v>20221630</v>
      </c>
      <c r="V780" s="15">
        <f>T780*INPUTS!$B$6</f>
        <v>51120.28064</v>
      </c>
      <c r="W780" s="54" t="s">
        <v>521</v>
      </c>
      <c r="X780" s="54" t="s">
        <v>396</v>
      </c>
      <c r="Y780" s="67">
        <f>IFERROR(VLOOKUP(E780,INPUTS!$A$44:$B$103,2,0),0)</f>
        <v>0</v>
      </c>
      <c r="Z780" s="15">
        <f t="shared" si="204"/>
        <v>0</v>
      </c>
      <c r="AA780" s="20">
        <f>IFERROR(VLOOKUP(E780,INPUTS!$A$44:$C$103,3,0),SCENARIOS!$J$26)</f>
        <v>0.025</v>
      </c>
      <c r="AB780" s="15">
        <f t="shared" si="205"/>
        <v>503.996601118091</v>
      </c>
      <c r="AC780" s="20">
        <f>IFERROR(VLOOKUP($E780,INPUTS!$A$44:$G$103,4,0),SCENARIOS!$K$26)</f>
        <v>0.1</v>
      </c>
      <c r="AD780" s="15">
        <f t="shared" si="205"/>
        <v>2512.28584380773</v>
      </c>
      <c r="AE780" s="20">
        <f>IFERROR(VLOOKUP($E780,INPUTS!$A$44:$G$103,5,0),SCENARIOS!$L$26)</f>
        <v>0.2</v>
      </c>
      <c r="AF780" s="15">
        <f t="shared" si="205"/>
        <v>6261.53048154965</v>
      </c>
      <c r="AG780" s="20">
        <f>IFERROR(VLOOKUP($E780,INPUTS!$A$44:$G$103,6,0),SCENARIOS!$M$26)</f>
        <v>0.3</v>
      </c>
      <c r="AH780" s="15">
        <f t="shared" si="206"/>
        <v>11704.5092822575</v>
      </c>
      <c r="AI780" s="20">
        <f>IFERROR(VLOOKUP($E780,INPUTS!$A$44:$G$103,7,0),SCENARIOS!$N$26)</f>
        <v>0.5</v>
      </c>
      <c r="AJ780" s="15">
        <f t="shared" si="207"/>
        <v>24309.9134277377</v>
      </c>
      <c r="AL780" t="str">
        <f t="shared" si="209"/>
        <v>N</v>
      </c>
      <c r="AM780" s="21">
        <f t="shared" si="210"/>
        <v>48619.8268554753</v>
      </c>
    </row>
    <row r="781" ht="15" customHeight="1" spans="1:39">
      <c r="A781" s="24" t="s">
        <v>2531</v>
      </c>
      <c r="B781" s="52" t="s">
        <v>445</v>
      </c>
      <c r="C781" s="52" t="s">
        <v>446</v>
      </c>
      <c r="D781" s="52" t="s">
        <v>929</v>
      </c>
      <c r="E781" s="10" t="s">
        <v>448</v>
      </c>
      <c r="F781" s="52" t="s">
        <v>447</v>
      </c>
      <c r="G781" s="52" t="s">
        <v>177</v>
      </c>
      <c r="H781" s="52" t="s">
        <v>242</v>
      </c>
      <c r="I781" s="52" t="s">
        <v>421</v>
      </c>
      <c r="J781" s="52" t="s">
        <v>173</v>
      </c>
      <c r="K781" s="52" t="s">
        <v>931</v>
      </c>
      <c r="L781" s="53" t="s">
        <v>293</v>
      </c>
      <c r="M781" s="13">
        <v>1716</v>
      </c>
      <c r="N781" s="14">
        <f t="shared" si="208"/>
        <v>4.7013698630137</v>
      </c>
      <c r="O781" s="15">
        <v>5580</v>
      </c>
      <c r="P781" s="15">
        <f t="shared" si="200"/>
        <v>9575280</v>
      </c>
      <c r="Q781" s="16">
        <f>IFERROR(VLOOKUP(G781,SCENARIOS!$A$13:$E$18,5,0),0.025)</f>
        <v>0.045</v>
      </c>
      <c r="R781" s="52">
        <f>IFERROR(VLOOKUP(L781,INPUTS!$A$107:$B$120,2,0),0.0082)</f>
        <v>0.0079</v>
      </c>
      <c r="S781" s="52">
        <f t="shared" si="201"/>
        <v>44.082</v>
      </c>
      <c r="T781" s="15">
        <f t="shared" si="202"/>
        <v>75644.712</v>
      </c>
      <c r="U781" s="15">
        <f>T781/INPUTS!$B$7*1000</f>
        <v>94555890</v>
      </c>
      <c r="V781" s="15">
        <f>T781*INPUTS!$B$6</f>
        <v>239037.28992</v>
      </c>
      <c r="W781" s="54" t="s">
        <v>396</v>
      </c>
      <c r="X781" s="54" t="s">
        <v>396</v>
      </c>
      <c r="Y781" s="67">
        <f>IFERROR(VLOOKUP(E781,INPUTS!$A$44:$B$103,2,0),0)</f>
        <v>0</v>
      </c>
      <c r="Z781" s="15">
        <f t="shared" si="204"/>
        <v>0</v>
      </c>
      <c r="AA781" s="20">
        <f>IFERROR(VLOOKUP(E781,INPUTS!$A$44:$C$103,3,0),SCENARIOS!$J$26)</f>
        <v>0.025</v>
      </c>
      <c r="AB781" s="15">
        <f t="shared" si="205"/>
        <v>2356.67684433431</v>
      </c>
      <c r="AC781" s="20">
        <f>IFERROR(VLOOKUP($E781,INPUTS!$A$44:$G$103,4,0),SCENARIOS!$K$26)</f>
        <v>0.1</v>
      </c>
      <c r="AD781" s="15">
        <f t="shared" si="205"/>
        <v>11747.3924651791</v>
      </c>
      <c r="AE781" s="20">
        <f>IFERROR(VLOOKUP($E781,INPUTS!$A$44:$G$103,5,0),SCENARIOS!$L$26)</f>
        <v>0.2</v>
      </c>
      <c r="AF781" s="15">
        <f t="shared" si="205"/>
        <v>29278.7766092573</v>
      </c>
      <c r="AG781" s="20">
        <f>IFERROR(VLOOKUP($E781,INPUTS!$A$44:$G$103,6,0),SCENARIOS!$M$26)</f>
        <v>0.3</v>
      </c>
      <c r="AH781" s="15">
        <f t="shared" si="206"/>
        <v>54730.0238505559</v>
      </c>
      <c r="AI781" s="20">
        <f>IFERROR(VLOOKUP($E781,INPUTS!$A$44:$G$103,7,0),SCENARIOS!$N$26)</f>
        <v>0.5</v>
      </c>
      <c r="AJ781" s="15">
        <f t="shared" si="207"/>
        <v>113672.611949812</v>
      </c>
      <c r="AL781" t="str">
        <f t="shared" si="209"/>
        <v>Y</v>
      </c>
      <c r="AM781" s="21">
        <f t="shared" si="210"/>
        <v>227345.223899625</v>
      </c>
    </row>
    <row r="782" ht="15" customHeight="1" spans="1:39">
      <c r="A782" s="6" t="s">
        <v>2532</v>
      </c>
      <c r="B782" s="52" t="s">
        <v>445</v>
      </c>
      <c r="C782" s="52" t="s">
        <v>446</v>
      </c>
      <c r="D782" s="52" t="s">
        <v>929</v>
      </c>
      <c r="E782" s="10" t="s">
        <v>448</v>
      </c>
      <c r="F782" s="52" t="s">
        <v>447</v>
      </c>
      <c r="G782" s="52" t="s">
        <v>177</v>
      </c>
      <c r="H782" s="52" t="s">
        <v>529</v>
      </c>
      <c r="I782" s="52" t="s">
        <v>528</v>
      </c>
      <c r="J782" s="52" t="s">
        <v>173</v>
      </c>
      <c r="K782" s="52" t="s">
        <v>931</v>
      </c>
      <c r="L782" s="53" t="s">
        <v>293</v>
      </c>
      <c r="M782" s="13">
        <v>1144</v>
      </c>
      <c r="N782" s="14">
        <f t="shared" si="208"/>
        <v>3.13424657534247</v>
      </c>
      <c r="O782" s="15">
        <v>5530</v>
      </c>
      <c r="P782" s="15">
        <f t="shared" si="200"/>
        <v>6326320</v>
      </c>
      <c r="Q782" s="16">
        <f>IFERROR(VLOOKUP(G782,SCENARIOS!$A$13:$E$18,5,0),0.025)</f>
        <v>0.045</v>
      </c>
      <c r="R782" s="52">
        <f>IFERROR(VLOOKUP(L782,INPUTS!$A$107:$B$120,2,0),0.0082)</f>
        <v>0.0079</v>
      </c>
      <c r="S782" s="52">
        <f t="shared" si="201"/>
        <v>43.687</v>
      </c>
      <c r="T782" s="15">
        <f t="shared" si="202"/>
        <v>49977.928</v>
      </c>
      <c r="U782" s="15">
        <f>T782/INPUTS!$B$7*1000</f>
        <v>62472410</v>
      </c>
      <c r="V782" s="15">
        <f>T782*INPUTS!$B$6</f>
        <v>157930.25248</v>
      </c>
      <c r="W782" s="54" t="s">
        <v>396</v>
      </c>
      <c r="X782" s="54" t="s">
        <v>396</v>
      </c>
      <c r="Y782" s="67">
        <f>IFERROR(VLOOKUP(E782,INPUTS!$A$44:$B$103,2,0),0)</f>
        <v>0</v>
      </c>
      <c r="Z782" s="15">
        <f t="shared" si="204"/>
        <v>0</v>
      </c>
      <c r="AA782" s="20">
        <f>IFERROR(VLOOKUP(E782,INPUTS!$A$44:$C$103,3,0),SCENARIOS!$J$26)</f>
        <v>0.025</v>
      </c>
      <c r="AB782" s="15">
        <f t="shared" si="205"/>
        <v>1557.03977887321</v>
      </c>
      <c r="AC782" s="20">
        <f>IFERROR(VLOOKUP($E782,INPUTS!$A$44:$G$103,4,0),SCENARIOS!$K$26)</f>
        <v>0.1</v>
      </c>
      <c r="AD782" s="15">
        <f t="shared" si="205"/>
        <v>7761.41939455683</v>
      </c>
      <c r="AE782" s="20">
        <f>IFERROR(VLOOKUP($E782,INPUTS!$A$44:$G$103,5,0),SCENARIOS!$L$26)</f>
        <v>0.2</v>
      </c>
      <c r="AF782" s="15">
        <f t="shared" si="205"/>
        <v>19344.2813200947</v>
      </c>
      <c r="AG782" s="20">
        <f>IFERROR(VLOOKUP($E782,INPUTS!$A$44:$G$103,6,0),SCENARIOS!$M$26)</f>
        <v>0.3</v>
      </c>
      <c r="AH782" s="15">
        <f t="shared" si="206"/>
        <v>36159.7409669742</v>
      </c>
      <c r="AI782" s="20">
        <f>IFERROR(VLOOKUP($E782,INPUTS!$A$44:$G$103,7,0),SCENARIOS!$N$26)</f>
        <v>0.5</v>
      </c>
      <c r="AJ782" s="15">
        <f t="shared" si="207"/>
        <v>75102.6934387649</v>
      </c>
      <c r="AL782" t="str">
        <f t="shared" si="209"/>
        <v>N</v>
      </c>
      <c r="AM782" s="21">
        <f t="shared" si="210"/>
        <v>150205.38687753</v>
      </c>
    </row>
    <row r="783" ht="15" customHeight="1" spans="1:39">
      <c r="A783" s="24" t="s">
        <v>2533</v>
      </c>
      <c r="B783" s="52" t="s">
        <v>445</v>
      </c>
      <c r="C783" s="52" t="s">
        <v>446</v>
      </c>
      <c r="D783" s="52" t="s">
        <v>929</v>
      </c>
      <c r="E783" s="10" t="s">
        <v>448</v>
      </c>
      <c r="F783" s="52" t="s">
        <v>447</v>
      </c>
      <c r="G783" s="52" t="s">
        <v>177</v>
      </c>
      <c r="H783" s="52" t="s">
        <v>545</v>
      </c>
      <c r="I783" s="52" t="s">
        <v>544</v>
      </c>
      <c r="J783" s="52" t="s">
        <v>173</v>
      </c>
      <c r="K783" s="52" t="s">
        <v>931</v>
      </c>
      <c r="L783" s="53" t="s">
        <v>295</v>
      </c>
      <c r="M783" s="13">
        <v>1144</v>
      </c>
      <c r="N783" s="14">
        <f t="shared" si="208"/>
        <v>3.13424657534247</v>
      </c>
      <c r="O783" s="15">
        <v>4680</v>
      </c>
      <c r="P783" s="15">
        <f t="shared" si="200"/>
        <v>5353920</v>
      </c>
      <c r="Q783" s="16">
        <f>IFERROR(VLOOKUP(G783,SCENARIOS!$A$13:$E$18,5,0),0.025)</f>
        <v>0.045</v>
      </c>
      <c r="R783" s="52">
        <f>IFERROR(VLOOKUP(L783,INPUTS!$A$107:$B$120,2,0),0.0082)</f>
        <v>0.0089</v>
      </c>
      <c r="S783" s="52">
        <f t="shared" si="201"/>
        <v>41.652</v>
      </c>
      <c r="T783" s="15">
        <f t="shared" si="202"/>
        <v>47649.888</v>
      </c>
      <c r="U783" s="15">
        <f>T783/INPUTS!$B$7*1000</f>
        <v>59562360</v>
      </c>
      <c r="V783" s="15">
        <f>T783*INPUTS!$B$6</f>
        <v>150573.64608</v>
      </c>
      <c r="W783" s="54" t="s">
        <v>396</v>
      </c>
      <c r="X783" s="54" t="s">
        <v>396</v>
      </c>
      <c r="Y783" s="67">
        <f>IFERROR(VLOOKUP(E783,INPUTS!$A$44:$B$103,2,0),0)</f>
        <v>0</v>
      </c>
      <c r="Z783" s="15">
        <f t="shared" si="204"/>
        <v>0</v>
      </c>
      <c r="AA783" s="20">
        <f>IFERROR(VLOOKUP(E783,INPUTS!$A$44:$C$103,3,0),SCENARIOS!$J$26)</f>
        <v>0.025</v>
      </c>
      <c r="AB783" s="15">
        <f t="shared" si="205"/>
        <v>1484.51074391986</v>
      </c>
      <c r="AC783" s="20">
        <f>IFERROR(VLOOKUP($E783,INPUTS!$A$44:$G$103,4,0),SCENARIOS!$K$26)</f>
        <v>0.1</v>
      </c>
      <c r="AD783" s="15">
        <f t="shared" si="205"/>
        <v>7399.88190129972</v>
      </c>
      <c r="AE783" s="20">
        <f>IFERROR(VLOOKUP($E783,INPUTS!$A$44:$G$103,5,0),SCENARIOS!$L$26)</f>
        <v>0.2</v>
      </c>
      <c r="AF783" s="15">
        <f t="shared" si="205"/>
        <v>18443.198332332</v>
      </c>
      <c r="AG783" s="20">
        <f>IFERROR(VLOOKUP($E783,INPUTS!$A$44:$G$103,6,0),SCENARIOS!$M$26)</f>
        <v>0.3</v>
      </c>
      <c r="AH783" s="15">
        <f t="shared" si="206"/>
        <v>34475.3709514594</v>
      </c>
      <c r="AI783" s="20">
        <f>IFERROR(VLOOKUP($E783,INPUTS!$A$44:$G$103,7,0),SCENARIOS!$N$26)</f>
        <v>0.5</v>
      </c>
      <c r="AJ783" s="15">
        <f t="shared" si="207"/>
        <v>71604.3076226666</v>
      </c>
      <c r="AL783" t="str">
        <f t="shared" si="209"/>
        <v>N</v>
      </c>
      <c r="AM783" s="21">
        <f t="shared" si="210"/>
        <v>143208.615245333</v>
      </c>
    </row>
    <row r="784" ht="15" customHeight="1" spans="1:39">
      <c r="A784" s="6" t="s">
        <v>2534</v>
      </c>
      <c r="B784" s="52" t="s">
        <v>445</v>
      </c>
      <c r="C784" s="52" t="s">
        <v>446</v>
      </c>
      <c r="D784" s="52" t="s">
        <v>929</v>
      </c>
      <c r="E784" s="10" t="s">
        <v>448</v>
      </c>
      <c r="F784" s="52" t="s">
        <v>447</v>
      </c>
      <c r="G784" s="52" t="s">
        <v>177</v>
      </c>
      <c r="H784" s="52" t="s">
        <v>537</v>
      </c>
      <c r="I784" s="52" t="s">
        <v>536</v>
      </c>
      <c r="J784" s="52" t="s">
        <v>173</v>
      </c>
      <c r="K784" s="52" t="s">
        <v>931</v>
      </c>
      <c r="L784" s="53" t="s">
        <v>293</v>
      </c>
      <c r="M784" s="13">
        <v>859</v>
      </c>
      <c r="N784" s="14">
        <f t="shared" si="208"/>
        <v>2.35342465753425</v>
      </c>
      <c r="O784" s="15">
        <v>6030</v>
      </c>
      <c r="P784" s="15">
        <f t="shared" si="200"/>
        <v>5179770</v>
      </c>
      <c r="Q784" s="16">
        <f>IFERROR(VLOOKUP(G784,SCENARIOS!$A$13:$E$18,5,0),0.025)</f>
        <v>0.045</v>
      </c>
      <c r="R784" s="52">
        <f>IFERROR(VLOOKUP(L784,INPUTS!$A$107:$B$120,2,0),0.0082)</f>
        <v>0.0079</v>
      </c>
      <c r="S784" s="52">
        <f t="shared" si="201"/>
        <v>47.637</v>
      </c>
      <c r="T784" s="15">
        <f t="shared" si="202"/>
        <v>40920.183</v>
      </c>
      <c r="U784" s="15">
        <f>T784/INPUTS!$B$7*1000</f>
        <v>51150228.75</v>
      </c>
      <c r="V784" s="15">
        <f>T784*INPUTS!$B$6</f>
        <v>129307.77828</v>
      </c>
      <c r="W784" s="54" t="s">
        <v>396</v>
      </c>
      <c r="X784" s="54" t="s">
        <v>396</v>
      </c>
      <c r="Y784" s="67">
        <f>IFERROR(VLOOKUP(E784,INPUTS!$A$44:$B$103,2,0),0)</f>
        <v>0</v>
      </c>
      <c r="Z784" s="15">
        <f t="shared" si="204"/>
        <v>0</v>
      </c>
      <c r="AA784" s="20">
        <f>IFERROR(VLOOKUP(E784,INPUTS!$A$44:$C$103,3,0),SCENARIOS!$J$26)</f>
        <v>0.025</v>
      </c>
      <c r="AB784" s="15">
        <f t="shared" si="205"/>
        <v>1274.84982350151</v>
      </c>
      <c r="AC784" s="20">
        <f>IFERROR(VLOOKUP($E784,INPUTS!$A$44:$G$103,4,0),SCENARIOS!$K$26)</f>
        <v>0.1</v>
      </c>
      <c r="AD784" s="15">
        <f t="shared" si="205"/>
        <v>6354.77929307143</v>
      </c>
      <c r="AE784" s="20">
        <f>IFERROR(VLOOKUP($E784,INPUTS!$A$44:$G$103,5,0),SCENARIOS!$L$26)</f>
        <v>0.2</v>
      </c>
      <c r="AF784" s="15">
        <f t="shared" si="205"/>
        <v>15838.4223455954</v>
      </c>
      <c r="AG784" s="20">
        <f>IFERROR(VLOOKUP($E784,INPUTS!$A$44:$G$103,6,0),SCENARIOS!$M$26)</f>
        <v>0.3</v>
      </c>
      <c r="AH784" s="15">
        <f t="shared" si="206"/>
        <v>29606.3337720039</v>
      </c>
      <c r="AI784" s="20">
        <f>IFERROR(VLOOKUP($E784,INPUTS!$A$44:$G$103,7,0),SCENARIOS!$N$26)</f>
        <v>0.5</v>
      </c>
      <c r="AJ784" s="15">
        <f t="shared" si="207"/>
        <v>61491.4639780017</v>
      </c>
      <c r="AL784" t="str">
        <f t="shared" si="209"/>
        <v>N</v>
      </c>
      <c r="AM784" s="21">
        <f t="shared" si="210"/>
        <v>122982.927956003</v>
      </c>
    </row>
    <row r="785" ht="15" customHeight="1" spans="1:39">
      <c r="A785" s="24" t="s">
        <v>2535</v>
      </c>
      <c r="B785" s="52" t="s">
        <v>445</v>
      </c>
      <c r="C785" s="52" t="s">
        <v>446</v>
      </c>
      <c r="D785" s="52" t="s">
        <v>929</v>
      </c>
      <c r="E785" s="10" t="s">
        <v>448</v>
      </c>
      <c r="F785" s="52" t="s">
        <v>447</v>
      </c>
      <c r="G785" s="52" t="s">
        <v>177</v>
      </c>
      <c r="H785" s="52" t="s">
        <v>556</v>
      </c>
      <c r="I785" s="52" t="s">
        <v>555</v>
      </c>
      <c r="J785" s="52" t="s">
        <v>173</v>
      </c>
      <c r="K785" s="52" t="s">
        <v>931</v>
      </c>
      <c r="L785" s="53" t="s">
        <v>293</v>
      </c>
      <c r="M785" s="13">
        <v>859</v>
      </c>
      <c r="N785" s="14">
        <f t="shared" si="208"/>
        <v>2.35342465753425</v>
      </c>
      <c r="O785" s="15">
        <v>6680</v>
      </c>
      <c r="P785" s="15">
        <f t="shared" si="200"/>
        <v>5738120</v>
      </c>
      <c r="Q785" s="16">
        <f>IFERROR(VLOOKUP(G785,SCENARIOS!$A$13:$E$18,5,0),0.025)</f>
        <v>0.045</v>
      </c>
      <c r="R785" s="52">
        <f>IFERROR(VLOOKUP(L785,INPUTS!$A$107:$B$120,2,0),0.0082)</f>
        <v>0.0079</v>
      </c>
      <c r="S785" s="52">
        <f t="shared" si="201"/>
        <v>52.772</v>
      </c>
      <c r="T785" s="15">
        <f t="shared" si="202"/>
        <v>45331.148</v>
      </c>
      <c r="U785" s="15">
        <f>T785/INPUTS!$B$7*1000</f>
        <v>56663935</v>
      </c>
      <c r="V785" s="15">
        <f>T785*INPUTS!$B$6</f>
        <v>143246.42768</v>
      </c>
      <c r="W785" s="54" t="s">
        <v>396</v>
      </c>
      <c r="X785" s="54" t="s">
        <v>396</v>
      </c>
      <c r="Y785" s="67">
        <f>IFERROR(VLOOKUP(E785,INPUTS!$A$44:$B$103,2,0),0)</f>
        <v>0</v>
      </c>
      <c r="Z785" s="15">
        <f t="shared" si="204"/>
        <v>0</v>
      </c>
      <c r="AA785" s="20">
        <f>IFERROR(VLOOKUP(E785,INPUTS!$A$44:$C$103,3,0),SCENARIOS!$J$26)</f>
        <v>0.025</v>
      </c>
      <c r="AB785" s="15">
        <f t="shared" si="205"/>
        <v>1412.27144626701</v>
      </c>
      <c r="AC785" s="20">
        <f>IFERROR(VLOOKUP($E785,INPUTS!$A$44:$G$103,4,0),SCENARIOS!$K$26)</f>
        <v>0.1</v>
      </c>
      <c r="AD785" s="15">
        <f t="shared" si="205"/>
        <v>7039.78866960483</v>
      </c>
      <c r="AE785" s="20">
        <f>IFERROR(VLOOKUP($E785,INPUTS!$A$44:$G$103,5,0),SCENARIOS!$L$26)</f>
        <v>0.2</v>
      </c>
      <c r="AF785" s="15">
        <f t="shared" si="205"/>
        <v>17545.7149699133</v>
      </c>
      <c r="AG785" s="20">
        <f>IFERROR(VLOOKUP($E785,INPUTS!$A$44:$G$103,6,0),SCENARIOS!$M$26)</f>
        <v>0.3</v>
      </c>
      <c r="AH785" s="15">
        <f t="shared" si="206"/>
        <v>32797.729618074</v>
      </c>
      <c r="AI785" s="20">
        <f>IFERROR(VLOOKUP($E785,INPUTS!$A$44:$G$103,7,0),SCENARIOS!$N$26)</f>
        <v>0.5</v>
      </c>
      <c r="AJ785" s="15">
        <f t="shared" si="207"/>
        <v>68119.8970767912</v>
      </c>
      <c r="AL785" t="str">
        <f t="shared" si="209"/>
        <v>N</v>
      </c>
      <c r="AM785" s="21">
        <f t="shared" si="210"/>
        <v>136239.794153582</v>
      </c>
    </row>
    <row r="786" ht="15" customHeight="1" spans="1:39">
      <c r="A786" s="6" t="s">
        <v>2536</v>
      </c>
      <c r="B786" s="52" t="s">
        <v>445</v>
      </c>
      <c r="C786" s="52" t="s">
        <v>446</v>
      </c>
      <c r="D786" s="52" t="s">
        <v>929</v>
      </c>
      <c r="E786" s="10" t="s">
        <v>448</v>
      </c>
      <c r="F786" s="52" t="s">
        <v>447</v>
      </c>
      <c r="G786" s="52" t="s">
        <v>177</v>
      </c>
      <c r="H786" s="52" t="s">
        <v>264</v>
      </c>
      <c r="I786" s="52" t="s">
        <v>436</v>
      </c>
      <c r="J786" s="52" t="s">
        <v>173</v>
      </c>
      <c r="K786" s="52" t="s">
        <v>931</v>
      </c>
      <c r="L786" s="53" t="s">
        <v>293</v>
      </c>
      <c r="M786" s="13">
        <v>859</v>
      </c>
      <c r="N786" s="14">
        <f t="shared" si="208"/>
        <v>2.35342465753425</v>
      </c>
      <c r="O786" s="15">
        <v>11770</v>
      </c>
      <c r="P786" s="15">
        <f t="shared" si="200"/>
        <v>10110430</v>
      </c>
      <c r="Q786" s="16">
        <f>IFERROR(VLOOKUP(G786,SCENARIOS!$A$13:$E$18,5,0),0.025)</f>
        <v>0.045</v>
      </c>
      <c r="R786" s="52">
        <f>IFERROR(VLOOKUP(L786,INPUTS!$A$107:$B$120,2,0),0.0082)</f>
        <v>0.0079</v>
      </c>
      <c r="S786" s="52">
        <f t="shared" si="201"/>
        <v>92.983</v>
      </c>
      <c r="T786" s="15">
        <f t="shared" si="202"/>
        <v>79872.397</v>
      </c>
      <c r="U786" s="15">
        <f>T786/INPUTS!$B$7*1000</f>
        <v>99840496.25</v>
      </c>
      <c r="V786" s="15">
        <f>T786*INPUTS!$B$6</f>
        <v>252396.77452</v>
      </c>
      <c r="W786" s="54" t="s">
        <v>396</v>
      </c>
      <c r="X786" s="54" t="s">
        <v>396</v>
      </c>
      <c r="Y786" s="67">
        <f>IFERROR(VLOOKUP(E786,INPUTS!$A$44:$B$103,2,0),0)</f>
        <v>0</v>
      </c>
      <c r="Z786" s="15">
        <f t="shared" si="204"/>
        <v>0</v>
      </c>
      <c r="AA786" s="20">
        <f>IFERROR(VLOOKUP(E786,INPUTS!$A$44:$C$103,3,0),SCENARIOS!$J$26)</f>
        <v>0.025</v>
      </c>
      <c r="AB786" s="15">
        <f t="shared" si="205"/>
        <v>2488.38846146149</v>
      </c>
      <c r="AC786" s="20">
        <f>IFERROR(VLOOKUP($E786,INPUTS!$A$44:$G$103,4,0),SCENARIOS!$K$26)</f>
        <v>0.1</v>
      </c>
      <c r="AD786" s="15">
        <f t="shared" si="205"/>
        <v>12403.939018151</v>
      </c>
      <c r="AE786" s="20">
        <f>IFERROR(VLOOKUP($E786,INPUTS!$A$44:$G$103,5,0),SCENARIOS!$L$26)</f>
        <v>0.2</v>
      </c>
      <c r="AF786" s="15">
        <f t="shared" si="205"/>
        <v>30915.1295203413</v>
      </c>
      <c r="AG786" s="20">
        <f>IFERROR(VLOOKUP($E786,INPUTS!$A$44:$G$103,6,0),SCENARIOS!$M$26)</f>
        <v>0.3</v>
      </c>
      <c r="AH786" s="15">
        <f t="shared" si="206"/>
        <v>57788.8140126843</v>
      </c>
      <c r="AI786" s="20">
        <f>IFERROR(VLOOKUP($E786,INPUTS!$A$44:$G$103,7,0),SCENARIOS!$N$26)</f>
        <v>0.5</v>
      </c>
      <c r="AJ786" s="15">
        <f t="shared" si="207"/>
        <v>120025.627035005</v>
      </c>
      <c r="AL786" t="str">
        <f t="shared" si="209"/>
        <v>Y</v>
      </c>
      <c r="AM786" s="21">
        <f t="shared" si="210"/>
        <v>240051.25407001</v>
      </c>
    </row>
    <row r="787" ht="15" customHeight="1" spans="1:39">
      <c r="A787" s="24" t="s">
        <v>2537</v>
      </c>
      <c r="B787" s="52" t="s">
        <v>445</v>
      </c>
      <c r="C787" s="52" t="s">
        <v>446</v>
      </c>
      <c r="D787" s="52" t="s">
        <v>929</v>
      </c>
      <c r="E787" s="10" t="s">
        <v>448</v>
      </c>
      <c r="F787" s="52" t="s">
        <v>447</v>
      </c>
      <c r="G787" s="52" t="s">
        <v>177</v>
      </c>
      <c r="H787" s="52" t="s">
        <v>267</v>
      </c>
      <c r="I787" s="52" t="s">
        <v>436</v>
      </c>
      <c r="J787" s="52" t="s">
        <v>173</v>
      </c>
      <c r="K787" s="52" t="s">
        <v>931</v>
      </c>
      <c r="L787" s="53" t="s">
        <v>293</v>
      </c>
      <c r="M787" s="13">
        <v>572</v>
      </c>
      <c r="N787" s="14">
        <f t="shared" si="208"/>
        <v>1.56712328767123</v>
      </c>
      <c r="O787" s="15">
        <v>12060</v>
      </c>
      <c r="P787" s="15">
        <f t="shared" si="200"/>
        <v>6898320</v>
      </c>
      <c r="Q787" s="16">
        <f>IFERROR(VLOOKUP(G787,SCENARIOS!$A$13:$E$18,5,0),0.025)</f>
        <v>0.045</v>
      </c>
      <c r="R787" s="52">
        <f>IFERROR(VLOOKUP(L787,INPUTS!$A$107:$B$120,2,0),0.0082)</f>
        <v>0.0079</v>
      </c>
      <c r="S787" s="52">
        <f t="shared" si="201"/>
        <v>95.274</v>
      </c>
      <c r="T787" s="15">
        <f t="shared" si="202"/>
        <v>54496.728</v>
      </c>
      <c r="U787" s="15">
        <f>T787/INPUTS!$B$7*1000</f>
        <v>68120910</v>
      </c>
      <c r="V787" s="15">
        <f>T787*INPUTS!$B$6</f>
        <v>172209.66048</v>
      </c>
      <c r="W787" s="54" t="s">
        <v>396</v>
      </c>
      <c r="X787" s="54" t="s">
        <v>396</v>
      </c>
      <c r="Y787" s="67">
        <f>IFERROR(VLOOKUP(E787,INPUTS!$A$44:$B$103,2,0),0)</f>
        <v>0</v>
      </c>
      <c r="Z787" s="15">
        <f t="shared" si="204"/>
        <v>0</v>
      </c>
      <c r="AA787" s="20">
        <f>IFERROR(VLOOKUP(E787,INPUTS!$A$44:$C$103,3,0),SCENARIOS!$J$26)</f>
        <v>0.025</v>
      </c>
      <c r="AB787" s="15">
        <f t="shared" si="205"/>
        <v>1697.82095236988</v>
      </c>
      <c r="AC787" s="20">
        <f>IFERROR(VLOOKUP($E787,INPUTS!$A$44:$G$103,4,0),SCENARIOS!$K$26)</f>
        <v>0.1</v>
      </c>
      <c r="AD787" s="15">
        <f t="shared" si="205"/>
        <v>8463.17521684949</v>
      </c>
      <c r="AE787" s="20">
        <f>IFERROR(VLOOKUP($E787,INPUTS!$A$44:$G$103,5,0),SCENARIOS!$L$26)</f>
        <v>0.2</v>
      </c>
      <c r="AF787" s="15">
        <f t="shared" si="205"/>
        <v>21093.3121808628</v>
      </c>
      <c r="AG787" s="20">
        <f>IFERROR(VLOOKUP($E787,INPUTS!$A$44:$G$103,6,0),SCENARIOS!$M$26)</f>
        <v>0.3</v>
      </c>
      <c r="AH787" s="15">
        <f t="shared" si="206"/>
        <v>39429.1569676048</v>
      </c>
      <c r="AI787" s="20">
        <f>IFERROR(VLOOKUP($E787,INPUTS!$A$44:$G$103,7,0),SCENARIOS!$N$26)</f>
        <v>0.5</v>
      </c>
      <c r="AJ787" s="15">
        <f t="shared" si="207"/>
        <v>81893.1720498648</v>
      </c>
      <c r="AL787" t="str">
        <f t="shared" si="209"/>
        <v>N</v>
      </c>
      <c r="AM787" s="21">
        <f t="shared" si="210"/>
        <v>163786.34409973</v>
      </c>
    </row>
    <row r="788" ht="15" customHeight="1" spans="1:39">
      <c r="A788" s="6" t="s">
        <v>2538</v>
      </c>
      <c r="B788" s="52" t="s">
        <v>445</v>
      </c>
      <c r="C788" s="52" t="s">
        <v>446</v>
      </c>
      <c r="D788" s="52" t="s">
        <v>929</v>
      </c>
      <c r="E788" s="10" t="s">
        <v>448</v>
      </c>
      <c r="F788" s="52" t="s">
        <v>447</v>
      </c>
      <c r="G788" s="52" t="s">
        <v>177</v>
      </c>
      <c r="H788" s="52" t="s">
        <v>269</v>
      </c>
      <c r="I788" s="52" t="s">
        <v>436</v>
      </c>
      <c r="J788" s="52" t="s">
        <v>173</v>
      </c>
      <c r="K788" s="52" t="s">
        <v>931</v>
      </c>
      <c r="L788" s="53" t="s">
        <v>293</v>
      </c>
      <c r="M788" s="13">
        <v>572</v>
      </c>
      <c r="N788" s="14">
        <f t="shared" si="208"/>
        <v>1.56712328767123</v>
      </c>
      <c r="O788" s="15">
        <v>8310</v>
      </c>
      <c r="P788" s="15">
        <f t="shared" si="200"/>
        <v>4753320</v>
      </c>
      <c r="Q788" s="16">
        <f>IFERROR(VLOOKUP(G788,SCENARIOS!$A$13:$E$18,5,0),0.025)</f>
        <v>0.045</v>
      </c>
      <c r="R788" s="52">
        <f>IFERROR(VLOOKUP(L788,INPUTS!$A$107:$B$120,2,0),0.0082)</f>
        <v>0.0079</v>
      </c>
      <c r="S788" s="52">
        <f t="shared" si="201"/>
        <v>65.649</v>
      </c>
      <c r="T788" s="15">
        <f t="shared" si="202"/>
        <v>37551.228</v>
      </c>
      <c r="U788" s="15">
        <f>T788/INPUTS!$B$7*1000</f>
        <v>46939035</v>
      </c>
      <c r="V788" s="15">
        <f>T788*INPUTS!$B$6</f>
        <v>118661.88048</v>
      </c>
      <c r="W788" s="54" t="s">
        <v>396</v>
      </c>
      <c r="X788" s="54" t="s">
        <v>396</v>
      </c>
      <c r="Y788" s="67">
        <f>IFERROR(VLOOKUP(E788,INPUTS!$A$44:$B$103,2,0),0)</f>
        <v>0</v>
      </c>
      <c r="Z788" s="15">
        <f t="shared" si="204"/>
        <v>0</v>
      </c>
      <c r="AA788" s="20">
        <f>IFERROR(VLOOKUP(E788,INPUTS!$A$44:$C$103,3,0),SCENARIOS!$J$26)</f>
        <v>0.025</v>
      </c>
      <c r="AB788" s="15">
        <f t="shared" ref="AB788:AF803" si="211">$T788*AA788*(1+$Q788)^AB$2</f>
        <v>1169.89155175736</v>
      </c>
      <c r="AC788" s="20">
        <f>IFERROR(VLOOKUP($E788,INPUTS!$A$44:$G$103,4,0),SCENARIOS!$K$26)</f>
        <v>0.1</v>
      </c>
      <c r="AD788" s="15">
        <f t="shared" si="211"/>
        <v>5831.59088325201</v>
      </c>
      <c r="AE788" s="20">
        <f>IFERROR(VLOOKUP($E788,INPUTS!$A$44:$G$103,5,0),SCENARIOS!$L$26)</f>
        <v>0.2</v>
      </c>
      <c r="AF788" s="15">
        <f t="shared" si="211"/>
        <v>14534.4464529826</v>
      </c>
      <c r="AG788" s="20">
        <f>IFERROR(VLOOKUP($E788,INPUTS!$A$44:$G$103,6,0),SCENARIOS!$M$26)</f>
        <v>0.3</v>
      </c>
      <c r="AH788" s="15">
        <f t="shared" si="206"/>
        <v>27168.8469652401</v>
      </c>
      <c r="AI788" s="20">
        <f>IFERROR(VLOOKUP($E788,INPUTS!$A$44:$G$103,7,0),SCENARIOS!$N$26)</f>
        <v>0.5</v>
      </c>
      <c r="AJ788" s="15">
        <f t="shared" si="207"/>
        <v>56428.8772582402</v>
      </c>
      <c r="AL788" t="str">
        <f t="shared" si="209"/>
        <v>N</v>
      </c>
      <c r="AM788" s="21">
        <f t="shared" si="210"/>
        <v>112857.75451648</v>
      </c>
    </row>
    <row r="789" ht="15" customHeight="1" spans="1:39">
      <c r="A789" s="24" t="s">
        <v>2539</v>
      </c>
      <c r="B789" s="52" t="s">
        <v>445</v>
      </c>
      <c r="C789" s="52" t="s">
        <v>446</v>
      </c>
      <c r="D789" s="52" t="s">
        <v>929</v>
      </c>
      <c r="E789" s="10" t="s">
        <v>448</v>
      </c>
      <c r="F789" s="52" t="s">
        <v>447</v>
      </c>
      <c r="G789" s="52" t="s">
        <v>177</v>
      </c>
      <c r="H789" s="52" t="s">
        <v>234</v>
      </c>
      <c r="I789" s="52" t="s">
        <v>424</v>
      </c>
      <c r="J789" s="52" t="s">
        <v>173</v>
      </c>
      <c r="K789" s="52" t="s">
        <v>931</v>
      </c>
      <c r="L789" s="53" t="s">
        <v>295</v>
      </c>
      <c r="M789" s="13">
        <v>1144</v>
      </c>
      <c r="N789" s="14">
        <f t="shared" si="208"/>
        <v>3.13424657534247</v>
      </c>
      <c r="O789" s="15">
        <v>7620</v>
      </c>
      <c r="P789" s="15">
        <f t="shared" si="200"/>
        <v>8717280</v>
      </c>
      <c r="Q789" s="16">
        <f>IFERROR(VLOOKUP(G789,SCENARIOS!$A$13:$E$18,5,0),0.025)</f>
        <v>0.045</v>
      </c>
      <c r="R789" s="52">
        <f>IFERROR(VLOOKUP(L789,INPUTS!$A$107:$B$120,2,0),0.0082)</f>
        <v>0.0089</v>
      </c>
      <c r="S789" s="52">
        <f t="shared" si="201"/>
        <v>67.818</v>
      </c>
      <c r="T789" s="15">
        <f t="shared" si="202"/>
        <v>77583.792</v>
      </c>
      <c r="U789" s="15">
        <f>T789/INPUTS!$B$7*1000</f>
        <v>96979740</v>
      </c>
      <c r="V789" s="15">
        <f>T789*INPUTS!$B$6</f>
        <v>245164.78272</v>
      </c>
      <c r="W789" s="54" t="s">
        <v>396</v>
      </c>
      <c r="X789" s="54" t="s">
        <v>396</v>
      </c>
      <c r="Y789" s="67">
        <f>IFERROR(VLOOKUP(E789,INPUTS!$A$44:$B$103,2,0),0)</f>
        <v>0</v>
      </c>
      <c r="Z789" s="15">
        <f t="shared" si="204"/>
        <v>0</v>
      </c>
      <c r="AA789" s="20">
        <f>IFERROR(VLOOKUP(E789,INPUTS!$A$44:$C$103,3,0),SCENARIOS!$J$26)</f>
        <v>0.025</v>
      </c>
      <c r="AB789" s="15">
        <f t="shared" si="211"/>
        <v>2417.08800612592</v>
      </c>
      <c r="AC789" s="20">
        <f>IFERROR(VLOOKUP($E789,INPUTS!$A$44:$G$103,4,0),SCENARIOS!$K$26)</f>
        <v>0.1</v>
      </c>
      <c r="AD789" s="15">
        <f t="shared" si="211"/>
        <v>12048.5256598085</v>
      </c>
      <c r="AE789" s="20">
        <f>IFERROR(VLOOKUP($E789,INPUTS!$A$44:$G$103,5,0),SCENARIOS!$L$26)</f>
        <v>0.2</v>
      </c>
      <c r="AF789" s="15">
        <f t="shared" si="211"/>
        <v>30029.3101052072</v>
      </c>
      <c r="AG789" s="20">
        <f>IFERROR(VLOOKUP($E789,INPUTS!$A$44:$G$103,6,0),SCENARIOS!$M$26)</f>
        <v>0.3</v>
      </c>
      <c r="AH789" s="15">
        <f t="shared" si="206"/>
        <v>56132.9757799404</v>
      </c>
      <c r="AI789" s="20">
        <f>IFERROR(VLOOKUP($E789,INPUTS!$A$44:$G$103,7,0),SCENARIOS!$N$26)</f>
        <v>0.5</v>
      </c>
      <c r="AJ789" s="15">
        <f t="shared" si="207"/>
        <v>116586.500872803</v>
      </c>
      <c r="AL789" t="str">
        <f t="shared" si="209"/>
        <v>N</v>
      </c>
      <c r="AM789" s="21">
        <f t="shared" si="210"/>
        <v>233173.001745607</v>
      </c>
    </row>
    <row r="790" ht="15" customHeight="1" spans="1:39">
      <c r="A790" s="6" t="s">
        <v>2540</v>
      </c>
      <c r="B790" s="52" t="s">
        <v>445</v>
      </c>
      <c r="C790" s="52" t="s">
        <v>446</v>
      </c>
      <c r="D790" s="52" t="s">
        <v>929</v>
      </c>
      <c r="E790" s="10" t="s">
        <v>448</v>
      </c>
      <c r="F790" s="52" t="s">
        <v>447</v>
      </c>
      <c r="G790" s="52" t="s">
        <v>177</v>
      </c>
      <c r="H790" s="52" t="s">
        <v>237</v>
      </c>
      <c r="I790" s="52" t="s">
        <v>424</v>
      </c>
      <c r="J790" s="52" t="s">
        <v>173</v>
      </c>
      <c r="K790" s="52" t="s">
        <v>931</v>
      </c>
      <c r="L790" s="53" t="s">
        <v>293</v>
      </c>
      <c r="M790" s="13">
        <v>572</v>
      </c>
      <c r="N790" s="14">
        <f t="shared" si="208"/>
        <v>1.56712328767123</v>
      </c>
      <c r="O790" s="15">
        <v>7620</v>
      </c>
      <c r="P790" s="15">
        <f t="shared" si="200"/>
        <v>4358640</v>
      </c>
      <c r="Q790" s="16">
        <f>IFERROR(VLOOKUP(G790,SCENARIOS!$A$13:$E$18,5,0),0.025)</f>
        <v>0.045</v>
      </c>
      <c r="R790" s="52">
        <f>IFERROR(VLOOKUP(L790,INPUTS!$A$107:$B$120,2,0),0.0082)</f>
        <v>0.0079</v>
      </c>
      <c r="S790" s="52">
        <f t="shared" si="201"/>
        <v>60.198</v>
      </c>
      <c r="T790" s="15">
        <f t="shared" si="202"/>
        <v>34433.256</v>
      </c>
      <c r="U790" s="15">
        <f>T790/INPUTS!$B$7*1000</f>
        <v>43041570</v>
      </c>
      <c r="V790" s="15">
        <f>T790*INPUTS!$B$6</f>
        <v>108809.08896</v>
      </c>
      <c r="W790" s="54" t="s">
        <v>396</v>
      </c>
      <c r="X790" s="54" t="s">
        <v>396</v>
      </c>
      <c r="Y790" s="67">
        <f>IFERROR(VLOOKUP(E790,INPUTS!$A$44:$B$103,2,0),0)</f>
        <v>0</v>
      </c>
      <c r="Z790" s="15">
        <f t="shared" si="204"/>
        <v>0</v>
      </c>
      <c r="AA790" s="20">
        <f>IFERROR(VLOOKUP(E790,INPUTS!$A$44:$C$103,3,0),SCENARIOS!$J$26)</f>
        <v>0.025</v>
      </c>
      <c r="AB790" s="15">
        <f t="shared" si="211"/>
        <v>1072.75254204465</v>
      </c>
      <c r="AC790" s="20">
        <f>IFERROR(VLOOKUP($E790,INPUTS!$A$44:$G$103,4,0),SCENARIOS!$K$26)</f>
        <v>0.1</v>
      </c>
      <c r="AD790" s="15">
        <f t="shared" si="211"/>
        <v>5347.37936587008</v>
      </c>
      <c r="AE790" s="20">
        <f>IFERROR(VLOOKUP($E790,INPUTS!$A$44:$G$103,5,0),SCENARIOS!$L$26)</f>
        <v>0.2</v>
      </c>
      <c r="AF790" s="15">
        <f t="shared" si="211"/>
        <v>13327.6151590526</v>
      </c>
      <c r="AG790" s="20">
        <f>IFERROR(VLOOKUP($E790,INPUTS!$A$44:$G$103,6,0),SCENARIOS!$M$26)</f>
        <v>0.3</v>
      </c>
      <c r="AH790" s="15">
        <f t="shared" si="206"/>
        <v>24912.949924805</v>
      </c>
      <c r="AI790" s="20">
        <f>IFERROR(VLOOKUP($E790,INPUTS!$A$44:$G$103,7,0),SCENARIOS!$N$26)</f>
        <v>0.5</v>
      </c>
      <c r="AJ790" s="15">
        <f t="shared" si="207"/>
        <v>51743.4470165813</v>
      </c>
      <c r="AL790" t="str">
        <f t="shared" si="209"/>
        <v>N</v>
      </c>
      <c r="AM790" s="21">
        <f t="shared" si="210"/>
        <v>103486.894033163</v>
      </c>
    </row>
    <row r="791" ht="15" customHeight="1" spans="1:39">
      <c r="A791" s="24" t="s">
        <v>2541</v>
      </c>
      <c r="B791" s="52" t="s">
        <v>445</v>
      </c>
      <c r="C791" s="52" t="s">
        <v>446</v>
      </c>
      <c r="D791" s="52" t="s">
        <v>929</v>
      </c>
      <c r="E791" s="10" t="s">
        <v>448</v>
      </c>
      <c r="F791" s="52" t="s">
        <v>447</v>
      </c>
      <c r="G791" s="52" t="s">
        <v>177</v>
      </c>
      <c r="H791" s="52" t="s">
        <v>505</v>
      </c>
      <c r="I791" s="52" t="s">
        <v>504</v>
      </c>
      <c r="J791" s="52" t="s">
        <v>173</v>
      </c>
      <c r="K791" s="52" t="s">
        <v>931</v>
      </c>
      <c r="L791" s="53" t="s">
        <v>293</v>
      </c>
      <c r="M791" s="13">
        <v>859</v>
      </c>
      <c r="N791" s="14">
        <f t="shared" si="208"/>
        <v>2.35342465753425</v>
      </c>
      <c r="O791" s="15">
        <v>6520</v>
      </c>
      <c r="P791" s="15">
        <f t="shared" si="200"/>
        <v>5600680</v>
      </c>
      <c r="Q791" s="16">
        <f>IFERROR(VLOOKUP(G791,SCENARIOS!$A$13:$E$18,5,0),0.025)</f>
        <v>0.045</v>
      </c>
      <c r="R791" s="52">
        <f>IFERROR(VLOOKUP(L791,INPUTS!$A$107:$B$120,2,0),0.0082)</f>
        <v>0.0079</v>
      </c>
      <c r="S791" s="52">
        <f t="shared" si="201"/>
        <v>51.508</v>
      </c>
      <c r="T791" s="15">
        <f t="shared" si="202"/>
        <v>44245.372</v>
      </c>
      <c r="U791" s="15">
        <f>T791/INPUTS!$B$7*1000</f>
        <v>55306715</v>
      </c>
      <c r="V791" s="15">
        <f>T791*INPUTS!$B$6</f>
        <v>139815.37552</v>
      </c>
      <c r="W791" s="54" t="s">
        <v>396</v>
      </c>
      <c r="X791" s="54" t="s">
        <v>396</v>
      </c>
      <c r="Y791" s="67">
        <f>IFERROR(VLOOKUP(E791,INPUTS!$A$44:$B$103,2,0),0)</f>
        <v>0</v>
      </c>
      <c r="Z791" s="15">
        <f t="shared" si="204"/>
        <v>0</v>
      </c>
      <c r="AA791" s="20">
        <f>IFERROR(VLOOKUP(E791,INPUTS!$A$44:$C$103,3,0),SCENARIOS!$J$26)</f>
        <v>0.025</v>
      </c>
      <c r="AB791" s="15">
        <f t="shared" si="211"/>
        <v>1378.44458527858</v>
      </c>
      <c r="AC791" s="20">
        <f>IFERROR(VLOOKUP($E791,INPUTS!$A$44:$G$103,4,0),SCENARIOS!$K$26)</f>
        <v>0.1</v>
      </c>
      <c r="AD791" s="15">
        <f t="shared" si="211"/>
        <v>6871.17097691969</v>
      </c>
      <c r="AE791" s="20">
        <f>IFERROR(VLOOKUP($E791,INPUTS!$A$44:$G$103,5,0),SCENARIOS!$L$26)</f>
        <v>0.2</v>
      </c>
      <c r="AF791" s="15">
        <f t="shared" si="211"/>
        <v>17125.4583239274</v>
      </c>
      <c r="AG791" s="20">
        <f>IFERROR(VLOOKUP($E791,INPUTS!$A$44:$G$103,6,0),SCENARIOS!$M$26)</f>
        <v>0.3</v>
      </c>
      <c r="AH791" s="15">
        <f t="shared" si="206"/>
        <v>32012.1552559644</v>
      </c>
      <c r="AI791" s="20">
        <f>IFERROR(VLOOKUP($E791,INPUTS!$A$44:$G$103,7,0),SCENARIOS!$N$26)</f>
        <v>0.5</v>
      </c>
      <c r="AJ791" s="15">
        <f t="shared" si="207"/>
        <v>66488.2827755507</v>
      </c>
      <c r="AL791" t="str">
        <f t="shared" si="209"/>
        <v>N</v>
      </c>
      <c r="AM791" s="21">
        <f t="shared" si="210"/>
        <v>132976.565551101</v>
      </c>
    </row>
    <row r="792" ht="15" customHeight="1" spans="1:39">
      <c r="A792" s="6" t="s">
        <v>2542</v>
      </c>
      <c r="B792" s="52" t="s">
        <v>445</v>
      </c>
      <c r="C792" s="52" t="s">
        <v>446</v>
      </c>
      <c r="D792" s="52" t="s">
        <v>929</v>
      </c>
      <c r="E792" s="10" t="s">
        <v>448</v>
      </c>
      <c r="F792" s="52" t="s">
        <v>447</v>
      </c>
      <c r="G792" s="52" t="s">
        <v>177</v>
      </c>
      <c r="H792" s="52" t="s">
        <v>432</v>
      </c>
      <c r="I792" s="52" t="s">
        <v>431</v>
      </c>
      <c r="J792" s="52" t="s">
        <v>173</v>
      </c>
      <c r="K792" s="52" t="s">
        <v>931</v>
      </c>
      <c r="L792" s="53" t="s">
        <v>295</v>
      </c>
      <c r="M792" s="13">
        <v>859</v>
      </c>
      <c r="N792" s="14">
        <f t="shared" si="208"/>
        <v>2.35342465753425</v>
      </c>
      <c r="O792" s="15">
        <v>5560</v>
      </c>
      <c r="P792" s="15">
        <f t="shared" si="200"/>
        <v>4776040</v>
      </c>
      <c r="Q792" s="16">
        <f>IFERROR(VLOOKUP(G792,SCENARIOS!$A$13:$E$18,5,0),0.025)</f>
        <v>0.045</v>
      </c>
      <c r="R792" s="52">
        <f>IFERROR(VLOOKUP(L792,INPUTS!$A$107:$B$120,2,0),0.0082)</f>
        <v>0.0089</v>
      </c>
      <c r="S792" s="52">
        <f t="shared" si="201"/>
        <v>49.484</v>
      </c>
      <c r="T792" s="15">
        <f t="shared" si="202"/>
        <v>42506.756</v>
      </c>
      <c r="U792" s="15">
        <f>T792/INPUTS!$B$7*1000</f>
        <v>53133445</v>
      </c>
      <c r="V792" s="15">
        <f>T792*INPUTS!$B$6</f>
        <v>134321.34896</v>
      </c>
      <c r="W792" s="54" t="s">
        <v>521</v>
      </c>
      <c r="X792" s="54" t="s">
        <v>396</v>
      </c>
      <c r="Y792" s="67">
        <f>IFERROR(VLOOKUP(E792,INPUTS!$A$44:$B$103,2,0),0)</f>
        <v>0</v>
      </c>
      <c r="Z792" s="15">
        <f t="shared" si="204"/>
        <v>0</v>
      </c>
      <c r="AA792" s="20">
        <f>IFERROR(VLOOKUP(E792,INPUTS!$A$44:$C$103,3,0),SCENARIOS!$J$26)</f>
        <v>0.025</v>
      </c>
      <c r="AB792" s="15">
        <f t="shared" si="211"/>
        <v>1324.27878888571</v>
      </c>
      <c r="AC792" s="20">
        <f>IFERROR(VLOOKUP($E792,INPUTS!$A$44:$G$103,4,0),SCENARIOS!$K$26)</f>
        <v>0.1</v>
      </c>
      <c r="AD792" s="15">
        <f t="shared" si="211"/>
        <v>6601.16922850613</v>
      </c>
      <c r="AE792" s="20">
        <f>IFERROR(VLOOKUP($E792,INPUTS!$A$44:$G$103,5,0),SCENARIOS!$L$26)</f>
        <v>0.2</v>
      </c>
      <c r="AF792" s="15">
        <f t="shared" si="211"/>
        <v>16452.5157199119</v>
      </c>
      <c r="AG792" s="20">
        <f>IFERROR(VLOOKUP($E792,INPUTS!$A$44:$G$103,6,0),SCENARIOS!$M$26)</f>
        <v>0.3</v>
      </c>
      <c r="AH792" s="15">
        <f t="shared" si="206"/>
        <v>30754.2418786624</v>
      </c>
      <c r="AI792" s="20">
        <f>IFERROR(VLOOKUP($E792,INPUTS!$A$44:$G$103,7,0),SCENARIOS!$N$26)</f>
        <v>0.5</v>
      </c>
      <c r="AJ792" s="15">
        <f t="shared" si="207"/>
        <v>63875.6345590074</v>
      </c>
      <c r="AL792" t="str">
        <f t="shared" si="209"/>
        <v>N</v>
      </c>
      <c r="AM792" s="21">
        <f t="shared" si="210"/>
        <v>127751.269118015</v>
      </c>
    </row>
    <row r="793" ht="15" customHeight="1" spans="1:39">
      <c r="A793" s="24" t="s">
        <v>2543</v>
      </c>
      <c r="B793" s="52" t="s">
        <v>445</v>
      </c>
      <c r="C793" s="52" t="s">
        <v>446</v>
      </c>
      <c r="D793" s="52" t="s">
        <v>929</v>
      </c>
      <c r="E793" s="10" t="s">
        <v>448</v>
      </c>
      <c r="F793" s="52" t="s">
        <v>447</v>
      </c>
      <c r="G793" s="52" t="s">
        <v>177</v>
      </c>
      <c r="H793" s="52" t="s">
        <v>567</v>
      </c>
      <c r="I793" s="52" t="s">
        <v>431</v>
      </c>
      <c r="J793" s="52" t="s">
        <v>173</v>
      </c>
      <c r="K793" s="52" t="s">
        <v>931</v>
      </c>
      <c r="L793" s="53" t="s">
        <v>291</v>
      </c>
      <c r="M793" s="13">
        <v>859</v>
      </c>
      <c r="N793" s="14">
        <f t="shared" si="208"/>
        <v>2.35342465753425</v>
      </c>
      <c r="O793" s="15">
        <v>6510</v>
      </c>
      <c r="P793" s="15">
        <f t="shared" si="200"/>
        <v>5592090</v>
      </c>
      <c r="Q793" s="16">
        <f>IFERROR(VLOOKUP(G793,SCENARIOS!$A$13:$E$18,5,0),0.025)</f>
        <v>0.045</v>
      </c>
      <c r="R793" s="52">
        <f>IFERROR(VLOOKUP(L793,INPUTS!$A$107:$B$120,2,0),0.0082)</f>
        <v>0.0079</v>
      </c>
      <c r="S793" s="52">
        <f t="shared" si="201"/>
        <v>51.429</v>
      </c>
      <c r="T793" s="15">
        <f t="shared" si="202"/>
        <v>44177.511</v>
      </c>
      <c r="U793" s="15">
        <f>T793/INPUTS!$B$7*1000</f>
        <v>55221888.75</v>
      </c>
      <c r="V793" s="15">
        <f>T793*INPUTS!$B$6</f>
        <v>139600.93476</v>
      </c>
      <c r="W793" s="54" t="s">
        <v>521</v>
      </c>
      <c r="X793" s="54" t="s">
        <v>396</v>
      </c>
      <c r="Y793" s="67">
        <f>IFERROR(VLOOKUP(E793,INPUTS!$A$44:$B$103,2,0),0)</f>
        <v>0</v>
      </c>
      <c r="Z793" s="15">
        <f t="shared" si="204"/>
        <v>0</v>
      </c>
      <c r="AA793" s="20">
        <f>IFERROR(VLOOKUP(E793,INPUTS!$A$44:$C$103,3,0),SCENARIOS!$J$26)</f>
        <v>0.025</v>
      </c>
      <c r="AB793" s="15">
        <f t="shared" si="211"/>
        <v>1376.33040646681</v>
      </c>
      <c r="AC793" s="20">
        <f>IFERROR(VLOOKUP($E793,INPUTS!$A$44:$G$103,4,0),SCENARIOS!$K$26)</f>
        <v>0.1</v>
      </c>
      <c r="AD793" s="15">
        <f t="shared" si="211"/>
        <v>6860.63237112686</v>
      </c>
      <c r="AE793" s="20">
        <f>IFERROR(VLOOKUP($E793,INPUTS!$A$44:$G$103,5,0),SCENARIOS!$L$26)</f>
        <v>0.2</v>
      </c>
      <c r="AF793" s="15">
        <f t="shared" si="211"/>
        <v>17099.1922835532</v>
      </c>
      <c r="AG793" s="20">
        <f>IFERROR(VLOOKUP($E793,INPUTS!$A$44:$G$103,6,0),SCENARIOS!$M$26)</f>
        <v>0.3</v>
      </c>
      <c r="AH793" s="15">
        <f t="shared" si="206"/>
        <v>31963.0568583326</v>
      </c>
      <c r="AI793" s="20">
        <f>IFERROR(VLOOKUP($E793,INPUTS!$A$44:$G$103,7,0),SCENARIOS!$N$26)</f>
        <v>0.5</v>
      </c>
      <c r="AJ793" s="15">
        <f t="shared" si="207"/>
        <v>66386.3068817232</v>
      </c>
      <c r="AL793" t="str">
        <f t="shared" si="209"/>
        <v>N</v>
      </c>
      <c r="AM793" s="21">
        <f t="shared" si="210"/>
        <v>132772.613763446</v>
      </c>
    </row>
    <row r="794" ht="15" customHeight="1" spans="1:39">
      <c r="A794" s="6" t="s">
        <v>2544</v>
      </c>
      <c r="B794" s="52" t="s">
        <v>445</v>
      </c>
      <c r="C794" s="52" t="s">
        <v>446</v>
      </c>
      <c r="D794" s="52" t="s">
        <v>929</v>
      </c>
      <c r="E794" s="10" t="s">
        <v>448</v>
      </c>
      <c r="F794" s="52" t="s">
        <v>447</v>
      </c>
      <c r="G794" s="52" t="s">
        <v>177</v>
      </c>
      <c r="H794" s="52" t="s">
        <v>428</v>
      </c>
      <c r="I794" s="52" t="s">
        <v>427</v>
      </c>
      <c r="J794" s="52" t="s">
        <v>173</v>
      </c>
      <c r="K794" s="52" t="s">
        <v>931</v>
      </c>
      <c r="L794" s="53" t="s">
        <v>295</v>
      </c>
      <c r="M794" s="13">
        <v>859</v>
      </c>
      <c r="N794" s="14">
        <f t="shared" si="208"/>
        <v>2.35342465753425</v>
      </c>
      <c r="O794" s="15">
        <v>5990</v>
      </c>
      <c r="P794" s="15">
        <f t="shared" si="200"/>
        <v>5145410</v>
      </c>
      <c r="Q794" s="16">
        <f>IFERROR(VLOOKUP(G794,SCENARIOS!$A$13:$E$18,5,0),0.025)</f>
        <v>0.045</v>
      </c>
      <c r="R794" s="52">
        <f>IFERROR(VLOOKUP(L794,INPUTS!$A$107:$B$120,2,0),0.0082)</f>
        <v>0.0089</v>
      </c>
      <c r="S794" s="52">
        <f t="shared" si="201"/>
        <v>53.311</v>
      </c>
      <c r="T794" s="15">
        <f t="shared" si="202"/>
        <v>45794.149</v>
      </c>
      <c r="U794" s="15">
        <f>T794/INPUTS!$B$7*1000</f>
        <v>57242686.25</v>
      </c>
      <c r="V794" s="15">
        <f>T794*INPUTS!$B$6</f>
        <v>144709.51084</v>
      </c>
      <c r="W794" s="54" t="s">
        <v>521</v>
      </c>
      <c r="X794" s="54" t="s">
        <v>396</v>
      </c>
      <c r="Y794" s="67">
        <f>IFERROR(VLOOKUP(E794,INPUTS!$A$44:$B$103,2,0),0)</f>
        <v>0</v>
      </c>
      <c r="Z794" s="15">
        <f t="shared" si="204"/>
        <v>0</v>
      </c>
      <c r="AA794" s="20">
        <f>IFERROR(VLOOKUP(E794,INPUTS!$A$44:$C$103,3,0),SCENARIOS!$J$26)</f>
        <v>0.025</v>
      </c>
      <c r="AB794" s="15">
        <f t="shared" si="211"/>
        <v>1426.6960333499</v>
      </c>
      <c r="AC794" s="20">
        <f>IFERROR(VLOOKUP($E794,INPUTS!$A$44:$G$103,4,0),SCENARIOS!$K$26)</f>
        <v>0.1</v>
      </c>
      <c r="AD794" s="15">
        <f t="shared" si="211"/>
        <v>7111.691309128</v>
      </c>
      <c r="AE794" s="20">
        <f>IFERROR(VLOOKUP($E794,INPUTS!$A$44:$G$103,5,0),SCENARIOS!$L$26)</f>
        <v>0.2</v>
      </c>
      <c r="AF794" s="15">
        <f t="shared" si="211"/>
        <v>17724.9225112</v>
      </c>
      <c r="AG794" s="20">
        <f>IFERROR(VLOOKUP($E794,INPUTS!$A$44:$G$103,6,0),SCENARIOS!$M$26)</f>
        <v>0.3</v>
      </c>
      <c r="AH794" s="15">
        <f t="shared" si="206"/>
        <v>33132.7174196381</v>
      </c>
      <c r="AI794" s="20">
        <f>IFERROR(VLOOKUP($E794,INPUTS!$A$44:$G$103,7,0),SCENARIOS!$N$26)</f>
        <v>0.5</v>
      </c>
      <c r="AJ794" s="15">
        <f t="shared" si="207"/>
        <v>68815.6566561968</v>
      </c>
      <c r="AL794" t="str">
        <f t="shared" si="209"/>
        <v>Y</v>
      </c>
      <c r="AM794" s="21">
        <f t="shared" si="210"/>
        <v>137631.313312394</v>
      </c>
    </row>
    <row r="795" ht="15" customHeight="1" spans="1:39">
      <c r="A795" s="24" t="s">
        <v>2545</v>
      </c>
      <c r="B795" s="52" t="s">
        <v>445</v>
      </c>
      <c r="C795" s="52" t="s">
        <v>446</v>
      </c>
      <c r="D795" s="52" t="s">
        <v>929</v>
      </c>
      <c r="E795" s="10" t="s">
        <v>448</v>
      </c>
      <c r="F795" s="52" t="s">
        <v>447</v>
      </c>
      <c r="G795" s="52" t="s">
        <v>177</v>
      </c>
      <c r="H795" s="52" t="s">
        <v>249</v>
      </c>
      <c r="I795" s="52" t="s">
        <v>930</v>
      </c>
      <c r="J795" s="52" t="s">
        <v>169</v>
      </c>
      <c r="K795" s="52" t="s">
        <v>931</v>
      </c>
      <c r="L795" s="53" t="s">
        <v>295</v>
      </c>
      <c r="M795" s="13">
        <v>859</v>
      </c>
      <c r="N795" s="14">
        <f t="shared" si="208"/>
        <v>2.35342465753425</v>
      </c>
      <c r="O795" s="15">
        <v>11620</v>
      </c>
      <c r="P795" s="15">
        <f t="shared" si="200"/>
        <v>9981580</v>
      </c>
      <c r="Q795" s="16">
        <f>IFERROR(VLOOKUP(G795,SCENARIOS!$A$13:$E$18,5,0),0.025)</f>
        <v>0.045</v>
      </c>
      <c r="R795" s="52">
        <f>IFERROR(VLOOKUP(L795,INPUTS!$A$107:$B$120,2,0),0.0082)</f>
        <v>0.0089</v>
      </c>
      <c r="S795" s="52">
        <f t="shared" si="201"/>
        <v>103.418</v>
      </c>
      <c r="T795" s="15">
        <f t="shared" si="202"/>
        <v>88836.062</v>
      </c>
      <c r="U795" s="15">
        <f>T795/INPUTS!$B$7*1000</f>
        <v>111045077.5</v>
      </c>
      <c r="V795" s="15">
        <f>T795*INPUTS!$B$6</f>
        <v>280721.95592</v>
      </c>
      <c r="W795" s="54" t="s">
        <v>396</v>
      </c>
      <c r="X795" s="54" t="s">
        <v>396</v>
      </c>
      <c r="Y795" s="67">
        <f>IFERROR(VLOOKUP(E795,INPUTS!$A$44:$B$103,2,0),0)</f>
        <v>0</v>
      </c>
      <c r="Z795" s="15">
        <f t="shared" si="204"/>
        <v>0</v>
      </c>
      <c r="AA795" s="20">
        <f>IFERROR(VLOOKUP(E795,INPUTS!$A$44:$C$103,3,0),SCENARIOS!$J$26)</f>
        <v>0.025</v>
      </c>
      <c r="AB795" s="15">
        <f t="shared" si="211"/>
        <v>2767.64739691583</v>
      </c>
      <c r="AC795" s="20">
        <f>IFERROR(VLOOKUP($E795,INPUTS!$A$44:$G$103,4,0),SCENARIOS!$K$26)</f>
        <v>0.1</v>
      </c>
      <c r="AD795" s="15">
        <f t="shared" si="211"/>
        <v>13795.9687833168</v>
      </c>
      <c r="AE795" s="20">
        <f>IFERROR(VLOOKUP($E795,INPUTS!$A$44:$G$103,5,0),SCENARIOS!$L$26)</f>
        <v>0.2</v>
      </c>
      <c r="AF795" s="15">
        <f t="shared" si="211"/>
        <v>34384.5742203914</v>
      </c>
      <c r="AG795" s="20">
        <f>IFERROR(VLOOKUP($E795,INPUTS!$A$44:$G$103,6,0),SCENARIOS!$M$26)</f>
        <v>0.3</v>
      </c>
      <c r="AH795" s="15">
        <f t="shared" si="206"/>
        <v>64274.1529910175</v>
      </c>
      <c r="AI795" s="20">
        <f>IFERROR(VLOOKUP($E795,INPUTS!$A$44:$G$103,7,0),SCENARIOS!$N$26)</f>
        <v>0.5</v>
      </c>
      <c r="AJ795" s="15">
        <f t="shared" si="207"/>
        <v>133495.480858933</v>
      </c>
      <c r="AL795" t="str">
        <f t="shared" si="209"/>
        <v>N</v>
      </c>
      <c r="AM795" s="21">
        <f t="shared" si="210"/>
        <v>266990.961717865</v>
      </c>
    </row>
    <row r="796" ht="15" customHeight="1" spans="1:39">
      <c r="A796" s="6" t="s">
        <v>2546</v>
      </c>
      <c r="B796" s="52" t="s">
        <v>445</v>
      </c>
      <c r="C796" s="52" t="s">
        <v>446</v>
      </c>
      <c r="D796" s="52" t="s">
        <v>929</v>
      </c>
      <c r="E796" s="10" t="s">
        <v>448</v>
      </c>
      <c r="F796" s="52" t="s">
        <v>447</v>
      </c>
      <c r="G796" s="52" t="s">
        <v>177</v>
      </c>
      <c r="H796" s="52" t="s">
        <v>256</v>
      </c>
      <c r="I796" s="52" t="s">
        <v>930</v>
      </c>
      <c r="J796" s="52" t="s">
        <v>169</v>
      </c>
      <c r="K796" s="52" t="s">
        <v>931</v>
      </c>
      <c r="L796" s="53" t="s">
        <v>295</v>
      </c>
      <c r="M796" s="13">
        <v>572</v>
      </c>
      <c r="N796" s="14">
        <f t="shared" si="208"/>
        <v>1.56712328767123</v>
      </c>
      <c r="O796" s="15">
        <v>10960</v>
      </c>
      <c r="P796" s="15">
        <f t="shared" si="200"/>
        <v>6269120</v>
      </c>
      <c r="Q796" s="16">
        <f>IFERROR(VLOOKUP(G796,SCENARIOS!$A$13:$E$18,5,0),0.025)</f>
        <v>0.045</v>
      </c>
      <c r="R796" s="52">
        <f>IFERROR(VLOOKUP(L796,INPUTS!$A$107:$B$120,2,0),0.0082)</f>
        <v>0.0089</v>
      </c>
      <c r="S796" s="52">
        <f t="shared" si="201"/>
        <v>97.544</v>
      </c>
      <c r="T796" s="15">
        <f t="shared" si="202"/>
        <v>55795.168</v>
      </c>
      <c r="U796" s="15">
        <f>T796/INPUTS!$B$7*1000</f>
        <v>69743960</v>
      </c>
      <c r="V796" s="15">
        <f>T796*INPUTS!$B$6</f>
        <v>176312.73088</v>
      </c>
      <c r="W796" s="54" t="s">
        <v>396</v>
      </c>
      <c r="X796" s="54" t="s">
        <v>396</v>
      </c>
      <c r="Y796" s="67">
        <f>IFERROR(VLOOKUP(E796,INPUTS!$A$44:$B$103,2,0),0)</f>
        <v>0</v>
      </c>
      <c r="Z796" s="15">
        <f t="shared" si="204"/>
        <v>0</v>
      </c>
      <c r="AA796" s="20">
        <f>IFERROR(VLOOKUP(E796,INPUTS!$A$44:$C$103,3,0),SCENARIOS!$J$26)</f>
        <v>0.025</v>
      </c>
      <c r="AB796" s="15">
        <f t="shared" si="211"/>
        <v>1738.27326424804</v>
      </c>
      <c r="AC796" s="20">
        <f>IFERROR(VLOOKUP($E796,INPUTS!$A$44:$G$103,4,0),SCENARIOS!$K$26)</f>
        <v>0.1</v>
      </c>
      <c r="AD796" s="15">
        <f t="shared" si="211"/>
        <v>8664.81897844498</v>
      </c>
      <c r="AE796" s="20">
        <f>IFERROR(VLOOKUP($E796,INPUTS!$A$44:$G$103,5,0),SCENARIOS!$L$26)</f>
        <v>0.2</v>
      </c>
      <c r="AF796" s="15">
        <f t="shared" si="211"/>
        <v>21595.8818079443</v>
      </c>
      <c r="AG796" s="20">
        <f>IFERROR(VLOOKUP($E796,INPUTS!$A$44:$G$103,6,0),SCENARIOS!$M$26)</f>
        <v>0.3</v>
      </c>
      <c r="AH796" s="15">
        <f t="shared" si="206"/>
        <v>40368.5967551277</v>
      </c>
      <c r="AI796" s="20">
        <f>IFERROR(VLOOKUP($E796,INPUTS!$A$44:$G$103,7,0),SCENARIOS!$N$26)</f>
        <v>0.5</v>
      </c>
      <c r="AJ796" s="15">
        <f t="shared" si="207"/>
        <v>83844.3602077378</v>
      </c>
      <c r="AL796" t="str">
        <f t="shared" si="209"/>
        <v>N</v>
      </c>
      <c r="AM796" s="21">
        <f t="shared" si="210"/>
        <v>167688.720415476</v>
      </c>
    </row>
    <row r="797" ht="15" customHeight="1" spans="1:39">
      <c r="A797" s="24" t="s">
        <v>2547</v>
      </c>
      <c r="B797" s="52" t="s">
        <v>445</v>
      </c>
      <c r="C797" s="52" t="s">
        <v>446</v>
      </c>
      <c r="D797" s="52" t="s">
        <v>929</v>
      </c>
      <c r="E797" s="10" t="s">
        <v>448</v>
      </c>
      <c r="F797" s="52" t="s">
        <v>447</v>
      </c>
      <c r="G797" s="52" t="s">
        <v>177</v>
      </c>
      <c r="H797" s="52" t="s">
        <v>248</v>
      </c>
      <c r="I797" s="52" t="s">
        <v>930</v>
      </c>
      <c r="J797" s="52" t="s">
        <v>169</v>
      </c>
      <c r="K797" s="52" t="s">
        <v>931</v>
      </c>
      <c r="L797" s="53" t="s">
        <v>295</v>
      </c>
      <c r="M797" s="13">
        <v>572</v>
      </c>
      <c r="N797" s="14">
        <f t="shared" si="208"/>
        <v>1.56712328767123</v>
      </c>
      <c r="O797" s="15">
        <v>13190</v>
      </c>
      <c r="P797" s="15">
        <f t="shared" si="200"/>
        <v>7544680</v>
      </c>
      <c r="Q797" s="16">
        <f>IFERROR(VLOOKUP(G797,SCENARIOS!$A$13:$E$18,5,0),0.025)</f>
        <v>0.045</v>
      </c>
      <c r="R797" s="52">
        <f>IFERROR(VLOOKUP(L797,INPUTS!$A$107:$B$120,2,0),0.0082)</f>
        <v>0.0089</v>
      </c>
      <c r="S797" s="52">
        <f t="shared" si="201"/>
        <v>117.391</v>
      </c>
      <c r="T797" s="15">
        <f t="shared" si="202"/>
        <v>67147.652</v>
      </c>
      <c r="U797" s="15">
        <f>T797/INPUTS!$B$7*1000</f>
        <v>83934565</v>
      </c>
      <c r="V797" s="15">
        <f>T797*INPUTS!$B$6</f>
        <v>212186.58032</v>
      </c>
      <c r="W797" s="54" t="s">
        <v>396</v>
      </c>
      <c r="X797" s="54" t="s">
        <v>396</v>
      </c>
      <c r="Y797" s="67">
        <f>IFERROR(VLOOKUP(E797,INPUTS!$A$44:$B$103,2,0),0)</f>
        <v>0</v>
      </c>
      <c r="Z797" s="15">
        <f t="shared" si="204"/>
        <v>0</v>
      </c>
      <c r="AA797" s="20">
        <f>IFERROR(VLOOKUP(E797,INPUTS!$A$44:$C$103,3,0),SCENARIOS!$J$26)</f>
        <v>0.025</v>
      </c>
      <c r="AB797" s="15">
        <f t="shared" si="211"/>
        <v>2091.95477695544</v>
      </c>
      <c r="AC797" s="20">
        <f>IFERROR(VLOOKUP($E797,INPUTS!$A$44:$G$103,4,0),SCENARIOS!$K$26)</f>
        <v>0.1</v>
      </c>
      <c r="AD797" s="15">
        <f t="shared" si="211"/>
        <v>10427.8250297162</v>
      </c>
      <c r="AE797" s="20">
        <f>IFERROR(VLOOKUP($E797,INPUTS!$A$44:$G$103,5,0),SCENARIOS!$L$26)</f>
        <v>0.2</v>
      </c>
      <c r="AF797" s="15">
        <f t="shared" si="211"/>
        <v>25989.9344020789</v>
      </c>
      <c r="AG797" s="20">
        <f>IFERROR(VLOOKUP($E797,INPUTS!$A$44:$G$103,6,0),SCENARIOS!$M$26)</f>
        <v>0.3</v>
      </c>
      <c r="AH797" s="15">
        <f t="shared" si="206"/>
        <v>48582.2802189904</v>
      </c>
      <c r="AI797" s="20">
        <f>IFERROR(VLOOKUP($E797,INPUTS!$A$44:$G$103,7,0),SCENARIOS!$N$26)</f>
        <v>0.5</v>
      </c>
      <c r="AJ797" s="15">
        <f t="shared" si="207"/>
        <v>100903.933498181</v>
      </c>
      <c r="AL797" t="str">
        <f t="shared" si="209"/>
        <v>N</v>
      </c>
      <c r="AM797" s="21">
        <f t="shared" si="210"/>
        <v>201807.866996362</v>
      </c>
    </row>
    <row r="798" ht="15" customHeight="1" spans="1:39">
      <c r="A798" s="6" t="s">
        <v>2548</v>
      </c>
      <c r="B798" s="52" t="s">
        <v>445</v>
      </c>
      <c r="C798" s="52" t="s">
        <v>446</v>
      </c>
      <c r="D798" s="52" t="s">
        <v>929</v>
      </c>
      <c r="E798" s="10" t="s">
        <v>448</v>
      </c>
      <c r="F798" s="52" t="s">
        <v>447</v>
      </c>
      <c r="G798" s="52" t="s">
        <v>177</v>
      </c>
      <c r="H798" s="52" t="s">
        <v>251</v>
      </c>
      <c r="I798" s="52" t="s">
        <v>930</v>
      </c>
      <c r="J798" s="52" t="s">
        <v>169</v>
      </c>
      <c r="K798" s="52" t="s">
        <v>931</v>
      </c>
      <c r="L798" s="53" t="s">
        <v>295</v>
      </c>
      <c r="M798" s="13">
        <v>572</v>
      </c>
      <c r="N798" s="14">
        <f t="shared" si="208"/>
        <v>1.56712328767123</v>
      </c>
      <c r="O798" s="15">
        <v>11770</v>
      </c>
      <c r="P798" s="15">
        <f t="shared" si="200"/>
        <v>6732440</v>
      </c>
      <c r="Q798" s="16">
        <f>IFERROR(VLOOKUP(G798,SCENARIOS!$A$13:$E$18,5,0),0.025)</f>
        <v>0.045</v>
      </c>
      <c r="R798" s="52">
        <f>IFERROR(VLOOKUP(L798,INPUTS!$A$107:$B$120,2,0),0.0082)</f>
        <v>0.0089</v>
      </c>
      <c r="S798" s="52">
        <f t="shared" si="201"/>
        <v>104.753</v>
      </c>
      <c r="T798" s="15">
        <f t="shared" si="202"/>
        <v>59918.716</v>
      </c>
      <c r="U798" s="15">
        <f>T798/INPUTS!$B$7*1000</f>
        <v>74898395</v>
      </c>
      <c r="V798" s="15">
        <f>T798*INPUTS!$B$6</f>
        <v>189343.14256</v>
      </c>
      <c r="W798" s="54" t="s">
        <v>396</v>
      </c>
      <c r="X798" s="54" t="s">
        <v>396</v>
      </c>
      <c r="Y798" s="67">
        <f>IFERROR(VLOOKUP(E798,INPUTS!$A$44:$B$103,2,0),0)</f>
        <v>0</v>
      </c>
      <c r="Z798" s="15">
        <f t="shared" si="204"/>
        <v>0</v>
      </c>
      <c r="AA798" s="20">
        <f>IFERROR(VLOOKUP(E798,INPUTS!$A$44:$C$103,3,0),SCENARIOS!$J$26)</f>
        <v>0.025</v>
      </c>
      <c r="AB798" s="15">
        <f t="shared" si="211"/>
        <v>1866.74054016418</v>
      </c>
      <c r="AC798" s="20">
        <f>IFERROR(VLOOKUP($E798,INPUTS!$A$44:$G$103,4,0),SCENARIOS!$K$26)</f>
        <v>0.1</v>
      </c>
      <c r="AD798" s="15">
        <f t="shared" si="211"/>
        <v>9305.19337374976</v>
      </c>
      <c r="AE798" s="20">
        <f>IFERROR(VLOOKUP($E798,INPUTS!$A$44:$G$103,5,0),SCENARIOS!$L$26)</f>
        <v>0.2</v>
      </c>
      <c r="AF798" s="15">
        <f t="shared" si="211"/>
        <v>23191.927817473</v>
      </c>
      <c r="AG798" s="20">
        <f>IFERROR(VLOOKUP($E798,INPUTS!$A$44:$G$103,6,0),SCENARIOS!$M$26)</f>
        <v>0.3</v>
      </c>
      <c r="AH798" s="15">
        <f t="shared" si="206"/>
        <v>43352.0423182348</v>
      </c>
      <c r="AI798" s="20">
        <f>IFERROR(VLOOKUP($E798,INPUTS!$A$44:$G$103,7,0),SCENARIOS!$N$26)</f>
        <v>0.5</v>
      </c>
      <c r="AJ798" s="15">
        <f t="shared" si="207"/>
        <v>90040.8868289301</v>
      </c>
      <c r="AL798" t="str">
        <f t="shared" si="209"/>
        <v>N</v>
      </c>
      <c r="AM798" s="21">
        <f t="shared" si="210"/>
        <v>180081.77365786</v>
      </c>
    </row>
    <row r="799" ht="15" customHeight="1" spans="1:39">
      <c r="A799" s="24" t="s">
        <v>2549</v>
      </c>
      <c r="B799" s="52" t="s">
        <v>445</v>
      </c>
      <c r="C799" s="52" t="s">
        <v>446</v>
      </c>
      <c r="D799" s="52" t="s">
        <v>929</v>
      </c>
      <c r="E799" s="10" t="s">
        <v>448</v>
      </c>
      <c r="F799" s="52" t="s">
        <v>447</v>
      </c>
      <c r="G799" s="52" t="s">
        <v>177</v>
      </c>
      <c r="H799" s="52" t="s">
        <v>254</v>
      </c>
      <c r="I799" s="52" t="s">
        <v>930</v>
      </c>
      <c r="J799" s="52" t="s">
        <v>169</v>
      </c>
      <c r="K799" s="52" t="s">
        <v>931</v>
      </c>
      <c r="L799" s="53" t="s">
        <v>291</v>
      </c>
      <c r="M799" s="13">
        <v>572</v>
      </c>
      <c r="N799" s="14">
        <f t="shared" si="208"/>
        <v>1.56712328767123</v>
      </c>
      <c r="O799" s="15">
        <v>11050</v>
      </c>
      <c r="P799" s="15">
        <f t="shared" si="200"/>
        <v>6320600</v>
      </c>
      <c r="Q799" s="16">
        <f>IFERROR(VLOOKUP(G799,SCENARIOS!$A$13:$E$18,5,0),0.025)</f>
        <v>0.045</v>
      </c>
      <c r="R799" s="52">
        <f>IFERROR(VLOOKUP(L799,INPUTS!$A$107:$B$120,2,0),0.0082)</f>
        <v>0.0079</v>
      </c>
      <c r="S799" s="52">
        <f t="shared" si="201"/>
        <v>87.295</v>
      </c>
      <c r="T799" s="15">
        <f t="shared" si="202"/>
        <v>49932.74</v>
      </c>
      <c r="U799" s="15">
        <f>T799/INPUTS!$B$7*1000</f>
        <v>62415925</v>
      </c>
      <c r="V799" s="15">
        <f>T799*INPUTS!$B$6</f>
        <v>157787.4584</v>
      </c>
      <c r="W799" s="54" t="s">
        <v>396</v>
      </c>
      <c r="X799" s="54" t="s">
        <v>396</v>
      </c>
      <c r="Y799" s="67">
        <f>IFERROR(VLOOKUP(E799,INPUTS!$A$44:$B$103,2,0),0)</f>
        <v>0</v>
      </c>
      <c r="Z799" s="15">
        <f t="shared" si="204"/>
        <v>0</v>
      </c>
      <c r="AA799" s="20">
        <f>IFERROR(VLOOKUP(E799,INPUTS!$A$44:$C$103,3,0),SCENARIOS!$J$26)</f>
        <v>0.025</v>
      </c>
      <c r="AB799" s="15">
        <f t="shared" si="211"/>
        <v>1555.63196713824</v>
      </c>
      <c r="AC799" s="20">
        <f>IFERROR(VLOOKUP($E799,INPUTS!$A$44:$G$103,4,0),SCENARIOS!$K$26)</f>
        <v>0.1</v>
      </c>
      <c r="AD799" s="15">
        <f t="shared" si="211"/>
        <v>7754.4018363339</v>
      </c>
      <c r="AE799" s="20">
        <f>IFERROR(VLOOKUP($E799,INPUTS!$A$44:$G$103,5,0),SCENARIOS!$L$26)</f>
        <v>0.2</v>
      </c>
      <c r="AF799" s="15">
        <f t="shared" si="211"/>
        <v>19326.7910114871</v>
      </c>
      <c r="AG799" s="20">
        <f>IFERROR(VLOOKUP($E799,INPUTS!$A$44:$G$103,6,0),SCENARIOS!$M$26)</f>
        <v>0.3</v>
      </c>
      <c r="AH799" s="15">
        <f t="shared" si="206"/>
        <v>36127.0468069679</v>
      </c>
      <c r="AI799" s="20">
        <f>IFERROR(VLOOKUP($E799,INPUTS!$A$44:$G$103,7,0),SCENARIOS!$N$26)</f>
        <v>0.5</v>
      </c>
      <c r="AJ799" s="15">
        <f t="shared" si="207"/>
        <v>75034.7886526539</v>
      </c>
      <c r="AL799" t="str">
        <f t="shared" si="209"/>
        <v>N</v>
      </c>
      <c r="AM799" s="21">
        <f t="shared" si="210"/>
        <v>150069.577305308</v>
      </c>
    </row>
    <row r="800" ht="15" customHeight="1" spans="1:39">
      <c r="A800" s="6" t="s">
        <v>2550</v>
      </c>
      <c r="B800" s="52" t="s">
        <v>445</v>
      </c>
      <c r="C800" s="52" t="s">
        <v>446</v>
      </c>
      <c r="D800" s="52" t="s">
        <v>929</v>
      </c>
      <c r="E800" s="10" t="s">
        <v>448</v>
      </c>
      <c r="F800" s="52" t="s">
        <v>447</v>
      </c>
      <c r="G800" s="52" t="s">
        <v>177</v>
      </c>
      <c r="H800" s="52" t="s">
        <v>452</v>
      </c>
      <c r="I800" s="52" t="s">
        <v>451</v>
      </c>
      <c r="J800" s="52" t="s">
        <v>181</v>
      </c>
      <c r="K800" s="52" t="s">
        <v>931</v>
      </c>
      <c r="L800" s="53" t="s">
        <v>295</v>
      </c>
      <c r="M800" s="13">
        <v>572</v>
      </c>
      <c r="N800" s="14">
        <f t="shared" si="208"/>
        <v>1.56712328767123</v>
      </c>
      <c r="O800" s="15">
        <v>10820</v>
      </c>
      <c r="P800" s="15">
        <f t="shared" si="200"/>
        <v>6189040</v>
      </c>
      <c r="Q800" s="16">
        <f>IFERROR(VLOOKUP(G800,SCENARIOS!$A$13:$E$18,5,0),0.025)</f>
        <v>0.045</v>
      </c>
      <c r="R800" s="52">
        <f>IFERROR(VLOOKUP(L800,INPUTS!$A$107:$B$120,2,0),0.0082)</f>
        <v>0.0089</v>
      </c>
      <c r="S800" s="52">
        <f t="shared" si="201"/>
        <v>96.298</v>
      </c>
      <c r="T800" s="15">
        <f t="shared" si="202"/>
        <v>55082.456</v>
      </c>
      <c r="U800" s="15">
        <f>T800/INPUTS!$B$7*1000</f>
        <v>68853070</v>
      </c>
      <c r="V800" s="15">
        <f>T800*INPUTS!$B$6</f>
        <v>174060.56096</v>
      </c>
      <c r="W800" s="54" t="s">
        <v>521</v>
      </c>
      <c r="X800" s="54" t="s">
        <v>396</v>
      </c>
      <c r="Y800" s="67">
        <f>IFERROR(VLOOKUP(E800,INPUTS!$A$44:$B$103,2,0),0)</f>
        <v>0</v>
      </c>
      <c r="Z800" s="15">
        <f t="shared" si="204"/>
        <v>0</v>
      </c>
      <c r="AA800" s="20">
        <f>IFERROR(VLOOKUP(E800,INPUTS!$A$44:$C$103,3,0),SCENARIOS!$J$26)</f>
        <v>0.025</v>
      </c>
      <c r="AB800" s="15">
        <f t="shared" si="211"/>
        <v>1716.06904371932</v>
      </c>
      <c r="AC800" s="20">
        <f>IFERROR(VLOOKUP($E800,INPUTS!$A$44:$G$103,4,0),SCENARIOS!$K$26)</f>
        <v>0.1</v>
      </c>
      <c r="AD800" s="15">
        <f t="shared" si="211"/>
        <v>8554.13698419477</v>
      </c>
      <c r="AE800" s="20">
        <f>IFERROR(VLOOKUP($E800,INPUTS!$A$44:$G$103,5,0),SCENARIOS!$L$26)</f>
        <v>0.2</v>
      </c>
      <c r="AF800" s="15">
        <f t="shared" si="211"/>
        <v>21320.0220038282</v>
      </c>
      <c r="AG800" s="20">
        <f>IFERROR(VLOOKUP($E800,INPUTS!$A$44:$G$103,6,0),SCENARIOS!$M$26)</f>
        <v>0.3</v>
      </c>
      <c r="AH800" s="15">
        <f t="shared" si="206"/>
        <v>39852.9394973067</v>
      </c>
      <c r="AI800" s="20">
        <f>IFERROR(VLOOKUP($E800,INPUTS!$A$44:$G$103,7,0),SCENARIOS!$N$26)</f>
        <v>0.5</v>
      </c>
      <c r="AJ800" s="15">
        <f t="shared" si="207"/>
        <v>82773.3556065441</v>
      </c>
      <c r="AL800" t="str">
        <f t="shared" si="209"/>
        <v>N</v>
      </c>
      <c r="AM800" s="21">
        <f t="shared" si="210"/>
        <v>165546.711213088</v>
      </c>
    </row>
    <row r="801" ht="15" customHeight="1" spans="1:39">
      <c r="A801" s="24" t="s">
        <v>2551</v>
      </c>
      <c r="B801" s="52" t="s">
        <v>671</v>
      </c>
      <c r="C801" s="52" t="s">
        <v>672</v>
      </c>
      <c r="D801" s="52" t="s">
        <v>929</v>
      </c>
      <c r="E801" s="10" t="s">
        <v>673</v>
      </c>
      <c r="F801" s="52" t="s">
        <v>439</v>
      </c>
      <c r="G801" s="52" t="s">
        <v>177</v>
      </c>
      <c r="H801" s="52" t="s">
        <v>224</v>
      </c>
      <c r="I801" s="52" t="s">
        <v>938</v>
      </c>
      <c r="J801" s="52" t="s">
        <v>165</v>
      </c>
      <c r="K801" s="52" t="s">
        <v>931</v>
      </c>
      <c r="L801" s="53" t="s">
        <v>1696</v>
      </c>
      <c r="M801" s="13">
        <v>1980</v>
      </c>
      <c r="N801" s="14">
        <f t="shared" si="208"/>
        <v>5.42465753424658</v>
      </c>
      <c r="O801" s="15">
        <v>5450</v>
      </c>
      <c r="P801" s="15">
        <f t="shared" si="200"/>
        <v>10791000</v>
      </c>
      <c r="Q801" s="16">
        <f>IFERROR(VLOOKUP(G801,SCENARIOS!$A$13:$E$18,5,0),0.025)</f>
        <v>0.045</v>
      </c>
      <c r="R801" s="52">
        <f>IFERROR(VLOOKUP(L801,INPUTS!$A$107:$B$120,2,0),0.0082)</f>
        <v>0.0082</v>
      </c>
      <c r="S801" s="52">
        <f t="shared" si="201"/>
        <v>44.69</v>
      </c>
      <c r="T801" s="15">
        <f t="shared" si="202"/>
        <v>88486.2</v>
      </c>
      <c r="U801" s="15">
        <f>T801/INPUTS!$B$7*1000</f>
        <v>110607750</v>
      </c>
      <c r="V801" s="15">
        <f>T801*INPUTS!$B$6</f>
        <v>279616.392</v>
      </c>
      <c r="W801" s="54" t="s">
        <v>396</v>
      </c>
      <c r="X801" s="54" t="s">
        <v>396</v>
      </c>
      <c r="Y801" s="67">
        <f>IFERROR(VLOOKUP(E801,INPUTS!$A$44:$B$103,2,0),0)</f>
        <v>0</v>
      </c>
      <c r="Z801" s="15">
        <f t="shared" si="204"/>
        <v>0</v>
      </c>
      <c r="AA801" s="20">
        <f>IFERROR(VLOOKUP(E801,INPUTS!$A$44:$C$103,3,0),SCENARIOS!$J$26)</f>
        <v>0.025</v>
      </c>
      <c r="AB801" s="15">
        <f t="shared" si="211"/>
        <v>2756.74760428905</v>
      </c>
      <c r="AC801" s="20">
        <f>IFERROR(VLOOKUP($E801,INPUTS!$A$44:$G$103,4,0),SCENARIOS!$K$26)</f>
        <v>0.1</v>
      </c>
      <c r="AD801" s="15">
        <f t="shared" si="211"/>
        <v>13741.6362845341</v>
      </c>
      <c r="AE801" s="20">
        <f>IFERROR(VLOOKUP($E801,INPUTS!$A$44:$G$103,5,0),SCENARIOS!$L$26)</f>
        <v>0.2</v>
      </c>
      <c r="AF801" s="15">
        <f t="shared" si="211"/>
        <v>34249.1578631705</v>
      </c>
      <c r="AG801" s="20">
        <f>IFERROR(VLOOKUP($E801,INPUTS!$A$44:$G$103,6,0),SCENARIOS!$M$26)</f>
        <v>0.3</v>
      </c>
      <c r="AH801" s="15">
        <f t="shared" si="206"/>
        <v>64021.0228633702</v>
      </c>
      <c r="AI801" s="20">
        <f>IFERROR(VLOOKUP($E801,INPUTS!$A$44:$G$103,7,0),SCENARIOS!$N$26)</f>
        <v>0.5</v>
      </c>
      <c r="AJ801" s="15">
        <f t="shared" si="207"/>
        <v>132969.737204016</v>
      </c>
      <c r="AL801" t="str">
        <f t="shared" si="209"/>
        <v>Y</v>
      </c>
      <c r="AM801" s="21">
        <f t="shared" si="210"/>
        <v>265939.474408032</v>
      </c>
    </row>
    <row r="802" ht="15" customHeight="1" spans="1:39">
      <c r="A802" s="6" t="s">
        <v>2552</v>
      </c>
      <c r="B802" s="52" t="s">
        <v>671</v>
      </c>
      <c r="C802" s="52" t="s">
        <v>672</v>
      </c>
      <c r="D802" s="52" t="s">
        <v>929</v>
      </c>
      <c r="E802" s="10" t="s">
        <v>673</v>
      </c>
      <c r="F802" s="52" t="s">
        <v>439</v>
      </c>
      <c r="G802" s="52" t="s">
        <v>177</v>
      </c>
      <c r="H802" s="52" t="s">
        <v>228</v>
      </c>
      <c r="I802" s="52" t="s">
        <v>938</v>
      </c>
      <c r="J802" s="52" t="s">
        <v>165</v>
      </c>
      <c r="K802" s="52" t="s">
        <v>931</v>
      </c>
      <c r="L802" s="53" t="s">
        <v>291</v>
      </c>
      <c r="M802" s="13">
        <v>660</v>
      </c>
      <c r="N802" s="14">
        <f t="shared" si="208"/>
        <v>1.80821917808219</v>
      </c>
      <c r="O802" s="15">
        <v>5680</v>
      </c>
      <c r="P802" s="15">
        <f t="shared" si="200"/>
        <v>3748800</v>
      </c>
      <c r="Q802" s="16">
        <f>IFERROR(VLOOKUP(G802,SCENARIOS!$A$13:$E$18,5,0),0.025)</f>
        <v>0.045</v>
      </c>
      <c r="R802" s="52">
        <f>IFERROR(VLOOKUP(L802,INPUTS!$A$107:$B$120,2,0),0.0082)</f>
        <v>0.0079</v>
      </c>
      <c r="S802" s="52">
        <f t="shared" si="201"/>
        <v>44.872</v>
      </c>
      <c r="T802" s="15">
        <f t="shared" si="202"/>
        <v>29615.52</v>
      </c>
      <c r="U802" s="15">
        <f>T802/INPUTS!$B$7*1000</f>
        <v>37019400</v>
      </c>
      <c r="V802" s="15">
        <f>T802*INPUTS!$B$6</f>
        <v>93585.0432</v>
      </c>
      <c r="W802" s="54" t="s">
        <v>396</v>
      </c>
      <c r="X802" s="54" t="s">
        <v>396</v>
      </c>
      <c r="Y802" s="67">
        <f>IFERROR(VLOOKUP(E802,INPUTS!$A$44:$B$103,2,0),0)</f>
        <v>0</v>
      </c>
      <c r="Z802" s="15">
        <f t="shared" si="204"/>
        <v>0</v>
      </c>
      <c r="AA802" s="20">
        <f>IFERROR(VLOOKUP(E802,INPUTS!$A$44:$C$103,3,0),SCENARIOS!$J$26)</f>
        <v>0.025</v>
      </c>
      <c r="AB802" s="15">
        <f t="shared" si="211"/>
        <v>922.658152455122</v>
      </c>
      <c r="AC802" s="20">
        <f>IFERROR(VLOOKUP($E802,INPUTS!$A$44:$G$103,4,0),SCENARIOS!$K$26)</f>
        <v>0.1</v>
      </c>
      <c r="AD802" s="15">
        <f t="shared" si="211"/>
        <v>4599.1996968719</v>
      </c>
      <c r="AE802" s="20">
        <f>IFERROR(VLOOKUP($E802,INPUTS!$A$44:$G$103,5,0),SCENARIOS!$L$26)</f>
        <v>0.2</v>
      </c>
      <c r="AF802" s="15">
        <f t="shared" si="211"/>
        <v>11462.879179803</v>
      </c>
      <c r="AG802" s="20">
        <f>IFERROR(VLOOKUP($E802,INPUTS!$A$44:$G$103,6,0),SCENARIOS!$M$26)</f>
        <v>0.3</v>
      </c>
      <c r="AH802" s="15">
        <f t="shared" si="206"/>
        <v>21427.2494810558</v>
      </c>
      <c r="AI802" s="20">
        <f>IFERROR(VLOOKUP($E802,INPUTS!$A$44:$G$103,7,0),SCENARIOS!$N$26)</f>
        <v>0.5</v>
      </c>
      <c r="AJ802" s="15">
        <f t="shared" si="207"/>
        <v>44503.7521281317</v>
      </c>
      <c r="AL802" t="str">
        <f t="shared" si="209"/>
        <v>N</v>
      </c>
      <c r="AM802" s="21">
        <f t="shared" si="210"/>
        <v>89007.5042562633</v>
      </c>
    </row>
    <row r="803" ht="15" customHeight="1" spans="1:39">
      <c r="A803" s="24" t="s">
        <v>2553</v>
      </c>
      <c r="B803" s="52" t="s">
        <v>671</v>
      </c>
      <c r="C803" s="52" t="s">
        <v>672</v>
      </c>
      <c r="D803" s="52" t="s">
        <v>929</v>
      </c>
      <c r="E803" s="10" t="s">
        <v>673</v>
      </c>
      <c r="F803" s="52" t="s">
        <v>439</v>
      </c>
      <c r="G803" s="52" t="s">
        <v>177</v>
      </c>
      <c r="H803" s="52" t="s">
        <v>203</v>
      </c>
      <c r="I803" s="52" t="s">
        <v>399</v>
      </c>
      <c r="J803" s="52" t="s">
        <v>165</v>
      </c>
      <c r="K803" s="52" t="s">
        <v>931</v>
      </c>
      <c r="L803" s="53" t="s">
        <v>291</v>
      </c>
      <c r="M803" s="13">
        <v>991</v>
      </c>
      <c r="N803" s="14">
        <f t="shared" si="208"/>
        <v>2.71506849315068</v>
      </c>
      <c r="O803" s="15">
        <v>5180</v>
      </c>
      <c r="P803" s="15">
        <f t="shared" si="200"/>
        <v>5133380</v>
      </c>
      <c r="Q803" s="16">
        <f>IFERROR(VLOOKUP(G803,SCENARIOS!$A$13:$E$18,5,0),0.025)</f>
        <v>0.045</v>
      </c>
      <c r="R803" s="52">
        <f>IFERROR(VLOOKUP(L803,INPUTS!$A$107:$B$120,2,0),0.0082)</f>
        <v>0.0079</v>
      </c>
      <c r="S803" s="52">
        <f t="shared" si="201"/>
        <v>40.922</v>
      </c>
      <c r="T803" s="15">
        <f t="shared" si="202"/>
        <v>40553.702</v>
      </c>
      <c r="U803" s="15">
        <f>T803/INPUTS!$B$7*1000</f>
        <v>50692127.5</v>
      </c>
      <c r="V803" s="15">
        <f>T803*INPUTS!$B$6</f>
        <v>128149.69832</v>
      </c>
      <c r="W803" s="54" t="s">
        <v>396</v>
      </c>
      <c r="X803" s="54" t="s">
        <v>396</v>
      </c>
      <c r="Y803" s="67">
        <f>IFERROR(VLOOKUP(E803,INPUTS!$A$44:$B$103,2,0),0)</f>
        <v>0</v>
      </c>
      <c r="Z803" s="15">
        <f t="shared" si="204"/>
        <v>0</v>
      </c>
      <c r="AA803" s="20">
        <f>IFERROR(VLOOKUP(E803,INPUTS!$A$44:$C$103,3,0),SCENARIOS!$J$26)</f>
        <v>0.025</v>
      </c>
      <c r="AB803" s="15">
        <f t="shared" si="211"/>
        <v>1263.43227343418</v>
      </c>
      <c r="AC803" s="20">
        <f>IFERROR(VLOOKUP($E803,INPUTS!$A$44:$G$103,4,0),SCENARIOS!$K$26)</f>
        <v>0.1</v>
      </c>
      <c r="AD803" s="15">
        <f t="shared" si="211"/>
        <v>6297.86591440682</v>
      </c>
      <c r="AE803" s="20">
        <f>IFERROR(VLOOKUP($E803,INPUTS!$A$44:$G$103,5,0),SCENARIOS!$L$26)</f>
        <v>0.2</v>
      </c>
      <c r="AF803" s="15">
        <f t="shared" si="211"/>
        <v>15696.5734965901</v>
      </c>
      <c r="AG803" s="20">
        <f>IFERROR(VLOOKUP($E803,INPUTS!$A$44:$G$103,6,0),SCENARIOS!$M$26)</f>
        <v>0.3</v>
      </c>
      <c r="AH803" s="15">
        <f t="shared" si="206"/>
        <v>29341.179561743</v>
      </c>
      <c r="AI803" s="20">
        <f>IFERROR(VLOOKUP($E803,INPUTS!$A$44:$G$103,7,0),SCENARIOS!$N$26)</f>
        <v>0.5</v>
      </c>
      <c r="AJ803" s="15">
        <f t="shared" si="207"/>
        <v>60940.7466654686</v>
      </c>
      <c r="AL803" t="str">
        <f t="shared" si="209"/>
        <v>Y</v>
      </c>
      <c r="AM803" s="21">
        <f t="shared" si="210"/>
        <v>121881.493330937</v>
      </c>
    </row>
    <row r="804" ht="15" customHeight="1" spans="1:39">
      <c r="A804" s="6" t="s">
        <v>2554</v>
      </c>
      <c r="B804" s="52" t="s">
        <v>671</v>
      </c>
      <c r="C804" s="52" t="s">
        <v>672</v>
      </c>
      <c r="D804" s="52" t="s">
        <v>929</v>
      </c>
      <c r="E804" s="10" t="s">
        <v>673</v>
      </c>
      <c r="F804" s="52" t="s">
        <v>439</v>
      </c>
      <c r="G804" s="52" t="s">
        <v>177</v>
      </c>
      <c r="H804" s="52" t="s">
        <v>200</v>
      </c>
      <c r="I804" s="52" t="s">
        <v>391</v>
      </c>
      <c r="J804" s="52" t="s">
        <v>165</v>
      </c>
      <c r="K804" s="52" t="s">
        <v>931</v>
      </c>
      <c r="L804" s="53" t="s">
        <v>291</v>
      </c>
      <c r="M804" s="13">
        <v>1320</v>
      </c>
      <c r="N804" s="14">
        <f t="shared" si="208"/>
        <v>3.61643835616438</v>
      </c>
      <c r="O804" s="15">
        <v>5060</v>
      </c>
      <c r="P804" s="15">
        <f t="shared" si="200"/>
        <v>6679200</v>
      </c>
      <c r="Q804" s="16">
        <f>IFERROR(VLOOKUP(G804,SCENARIOS!$A$13:$E$18,5,0),0.025)</f>
        <v>0.045</v>
      </c>
      <c r="R804" s="52">
        <f>IFERROR(VLOOKUP(L804,INPUTS!$A$107:$B$120,2,0),0.0082)</f>
        <v>0.0079</v>
      </c>
      <c r="S804" s="52">
        <f t="shared" si="201"/>
        <v>39.974</v>
      </c>
      <c r="T804" s="15">
        <f t="shared" si="202"/>
        <v>52765.68</v>
      </c>
      <c r="U804" s="15">
        <f>T804/INPUTS!$B$7*1000</f>
        <v>65957100</v>
      </c>
      <c r="V804" s="15">
        <f>T804*INPUTS!$B$6</f>
        <v>166739.5488</v>
      </c>
      <c r="W804" s="54" t="s">
        <v>396</v>
      </c>
      <c r="X804" s="54" t="s">
        <v>396</v>
      </c>
      <c r="Y804" s="67">
        <f>IFERROR(VLOOKUP(E804,INPUTS!$A$44:$B$103,2,0),0)</f>
        <v>0</v>
      </c>
      <c r="Z804" s="15">
        <f t="shared" si="204"/>
        <v>0</v>
      </c>
      <c r="AA804" s="20">
        <f>IFERROR(VLOOKUP(E804,INPUTS!$A$44:$C$103,3,0),SCENARIOS!$J$26)</f>
        <v>0.025</v>
      </c>
      <c r="AB804" s="15">
        <f t="shared" ref="AB804:AF819" si="212">$T804*AA804*(1+$Q804)^AB$2</f>
        <v>1643.89093359962</v>
      </c>
      <c r="AC804" s="20">
        <f>IFERROR(VLOOKUP($E804,INPUTS!$A$44:$G$103,4,0),SCENARIOS!$K$26)</f>
        <v>0.1</v>
      </c>
      <c r="AD804" s="15">
        <f t="shared" si="212"/>
        <v>8194.3487556943</v>
      </c>
      <c r="AE804" s="20">
        <f>IFERROR(VLOOKUP($E804,INPUTS!$A$44:$G$103,5,0),SCENARIOS!$L$26)</f>
        <v>0.2</v>
      </c>
      <c r="AF804" s="15">
        <f t="shared" si="212"/>
        <v>20423.2988203532</v>
      </c>
      <c r="AG804" s="20">
        <f>IFERROR(VLOOKUP($E804,INPUTS!$A$44:$G$103,6,0),SCENARIOS!$M$26)</f>
        <v>0.3</v>
      </c>
      <c r="AH804" s="15">
        <f t="shared" si="206"/>
        <v>38176.7191458247</v>
      </c>
      <c r="AI804" s="20">
        <f>IFERROR(VLOOKUP($E804,INPUTS!$A$44:$G$103,7,0),SCENARIOS!$N$26)</f>
        <v>0.5</v>
      </c>
      <c r="AJ804" s="15">
        <f t="shared" si="207"/>
        <v>79291.896397305</v>
      </c>
      <c r="AL804" t="str">
        <f t="shared" si="209"/>
        <v>Y</v>
      </c>
      <c r="AM804" s="21">
        <f t="shared" si="210"/>
        <v>158583.79279461</v>
      </c>
    </row>
    <row r="805" ht="15" customHeight="1" spans="1:39">
      <c r="A805" s="24" t="s">
        <v>2555</v>
      </c>
      <c r="B805" s="52" t="s">
        <v>671</v>
      </c>
      <c r="C805" s="52" t="s">
        <v>672</v>
      </c>
      <c r="D805" s="52" t="s">
        <v>929</v>
      </c>
      <c r="E805" s="10" t="s">
        <v>673</v>
      </c>
      <c r="F805" s="52" t="s">
        <v>439</v>
      </c>
      <c r="G805" s="52" t="s">
        <v>177</v>
      </c>
      <c r="H805" s="52" t="s">
        <v>208</v>
      </c>
      <c r="I805" s="52" t="s">
        <v>391</v>
      </c>
      <c r="J805" s="52" t="s">
        <v>165</v>
      </c>
      <c r="K805" s="52" t="s">
        <v>931</v>
      </c>
      <c r="L805" s="53" t="s">
        <v>291</v>
      </c>
      <c r="M805" s="13">
        <v>991</v>
      </c>
      <c r="N805" s="14">
        <f t="shared" si="208"/>
        <v>2.71506849315068</v>
      </c>
      <c r="O805" s="15">
        <v>4880</v>
      </c>
      <c r="P805" s="15">
        <f t="shared" si="200"/>
        <v>4836080</v>
      </c>
      <c r="Q805" s="16">
        <f>IFERROR(VLOOKUP(G805,SCENARIOS!$A$13:$E$18,5,0),0.025)</f>
        <v>0.045</v>
      </c>
      <c r="R805" s="52">
        <f>IFERROR(VLOOKUP(L805,INPUTS!$A$107:$B$120,2,0),0.0082)</f>
        <v>0.0079</v>
      </c>
      <c r="S805" s="52">
        <f t="shared" si="201"/>
        <v>38.552</v>
      </c>
      <c r="T805" s="15">
        <f t="shared" si="202"/>
        <v>38205.032</v>
      </c>
      <c r="U805" s="15">
        <f>T805/INPUTS!$B$7*1000</f>
        <v>47756290</v>
      </c>
      <c r="V805" s="15">
        <f>T805*INPUTS!$B$6</f>
        <v>120727.90112</v>
      </c>
      <c r="W805" s="54" t="s">
        <v>396</v>
      </c>
      <c r="X805" s="54" t="s">
        <v>396</v>
      </c>
      <c r="Y805" s="67">
        <f>IFERROR(VLOOKUP(E805,INPUTS!$A$44:$B$103,2,0),0)</f>
        <v>0</v>
      </c>
      <c r="Z805" s="15">
        <f t="shared" si="204"/>
        <v>0</v>
      </c>
      <c r="AA805" s="20">
        <f>IFERROR(VLOOKUP(E805,INPUTS!$A$44:$C$103,3,0),SCENARIOS!$J$26)</f>
        <v>0.025</v>
      </c>
      <c r="AB805" s="15">
        <f t="shared" si="212"/>
        <v>1190.26052014649</v>
      </c>
      <c r="AC805" s="20">
        <f>IFERROR(VLOOKUP($E805,INPUTS!$A$44:$G$103,4,0),SCENARIOS!$K$26)</f>
        <v>0.1</v>
      </c>
      <c r="AD805" s="15">
        <f t="shared" si="212"/>
        <v>5933.12464523268</v>
      </c>
      <c r="AE805" s="20">
        <f>IFERROR(VLOOKUP($E805,INPUTS!$A$44:$G$103,5,0),SCENARIOS!$L$26)</f>
        <v>0.2</v>
      </c>
      <c r="AF805" s="15">
        <f t="shared" si="212"/>
        <v>14787.5055334671</v>
      </c>
      <c r="AG805" s="20">
        <f>IFERROR(VLOOKUP($E805,INPUTS!$A$44:$G$103,6,0),SCENARIOS!$M$26)</f>
        <v>0.3</v>
      </c>
      <c r="AH805" s="15">
        <f t="shared" si="206"/>
        <v>27641.8834481285</v>
      </c>
      <c r="AI805" s="20">
        <f>IFERROR(VLOOKUP($E805,INPUTS!$A$44:$G$103,7,0),SCENARIOS!$N$26)</f>
        <v>0.5</v>
      </c>
      <c r="AJ805" s="15">
        <f t="shared" si="207"/>
        <v>57411.3597929511</v>
      </c>
      <c r="AL805" t="str">
        <f t="shared" si="209"/>
        <v>Y</v>
      </c>
      <c r="AM805" s="21">
        <f t="shared" si="210"/>
        <v>114822.719585902</v>
      </c>
    </row>
    <row r="806" ht="15" customHeight="1" spans="1:39">
      <c r="A806" s="6" t="s">
        <v>2556</v>
      </c>
      <c r="B806" s="52" t="s">
        <v>671</v>
      </c>
      <c r="C806" s="52" t="s">
        <v>672</v>
      </c>
      <c r="D806" s="52" t="s">
        <v>929</v>
      </c>
      <c r="E806" s="10" t="s">
        <v>673</v>
      </c>
      <c r="F806" s="52" t="s">
        <v>439</v>
      </c>
      <c r="G806" s="52" t="s">
        <v>177</v>
      </c>
      <c r="H806" s="52" t="s">
        <v>204</v>
      </c>
      <c r="I806" s="52" t="s">
        <v>405</v>
      </c>
      <c r="J806" s="52" t="s">
        <v>165</v>
      </c>
      <c r="K806" s="52" t="s">
        <v>931</v>
      </c>
      <c r="L806" s="53" t="s">
        <v>1696</v>
      </c>
      <c r="M806" s="13">
        <v>991</v>
      </c>
      <c r="N806" s="14">
        <f t="shared" si="208"/>
        <v>2.71506849315068</v>
      </c>
      <c r="O806" s="15">
        <v>5410</v>
      </c>
      <c r="P806" s="15">
        <f t="shared" si="200"/>
        <v>5361310</v>
      </c>
      <c r="Q806" s="16">
        <f>IFERROR(VLOOKUP(G806,SCENARIOS!$A$13:$E$18,5,0),0.025)</f>
        <v>0.045</v>
      </c>
      <c r="R806" s="52">
        <f>IFERROR(VLOOKUP(L806,INPUTS!$A$107:$B$120,2,0),0.0082)</f>
        <v>0.0082</v>
      </c>
      <c r="S806" s="52">
        <f t="shared" si="201"/>
        <v>44.362</v>
      </c>
      <c r="T806" s="15">
        <f t="shared" si="202"/>
        <v>43962.742</v>
      </c>
      <c r="U806" s="15">
        <f>T806/INPUTS!$B$7*1000</f>
        <v>54953427.5</v>
      </c>
      <c r="V806" s="15">
        <f>T806*INPUTS!$B$6</f>
        <v>138922.26472</v>
      </c>
      <c r="W806" s="54" t="s">
        <v>396</v>
      </c>
      <c r="X806" s="54" t="s">
        <v>396</v>
      </c>
      <c r="Y806" s="67">
        <f>IFERROR(VLOOKUP(E806,INPUTS!$A$44:$B$103,2,0),0)</f>
        <v>0</v>
      </c>
      <c r="Z806" s="15">
        <f t="shared" si="204"/>
        <v>0</v>
      </c>
      <c r="AA806" s="20">
        <f>IFERROR(VLOOKUP(E806,INPUTS!$A$44:$C$103,3,0),SCENARIOS!$J$26)</f>
        <v>0.025</v>
      </c>
      <c r="AB806" s="15">
        <f t="shared" si="212"/>
        <v>1369.63937525261</v>
      </c>
      <c r="AC806" s="20">
        <f>IFERROR(VLOOKUP($E806,INPUTS!$A$44:$G$103,4,0),SCENARIOS!$K$26)</f>
        <v>0.1</v>
      </c>
      <c r="AD806" s="15">
        <f t="shared" si="212"/>
        <v>6827.27940215325</v>
      </c>
      <c r="AE806" s="20">
        <f>IFERROR(VLOOKUP($E806,INPUTS!$A$44:$G$103,5,0),SCENARIOS!$L$26)</f>
        <v>0.2</v>
      </c>
      <c r="AF806" s="15">
        <f t="shared" si="212"/>
        <v>17016.0645485492</v>
      </c>
      <c r="AG806" s="20">
        <f>IFERROR(VLOOKUP($E806,INPUTS!$A$44:$G$103,6,0),SCENARIOS!$M$26)</f>
        <v>0.3</v>
      </c>
      <c r="AH806" s="15">
        <f t="shared" si="206"/>
        <v>31807.6684355125</v>
      </c>
      <c r="AI806" s="20">
        <f>IFERROR(VLOOKUP($E806,INPUTS!$A$44:$G$103,7,0),SCENARIOS!$N$26)</f>
        <v>0.5</v>
      </c>
      <c r="AJ806" s="15">
        <f t="shared" si="207"/>
        <v>66063.5698053252</v>
      </c>
      <c r="AL806" t="str">
        <f t="shared" si="209"/>
        <v>N</v>
      </c>
      <c r="AM806" s="21">
        <f t="shared" si="210"/>
        <v>132127.13961065</v>
      </c>
    </row>
    <row r="807" ht="15" customHeight="1" spans="1:39">
      <c r="A807" s="24" t="s">
        <v>2557</v>
      </c>
      <c r="B807" s="52" t="s">
        <v>671</v>
      </c>
      <c r="C807" s="52" t="s">
        <v>672</v>
      </c>
      <c r="D807" s="52" t="s">
        <v>929</v>
      </c>
      <c r="E807" s="10" t="s">
        <v>673</v>
      </c>
      <c r="F807" s="52" t="s">
        <v>439</v>
      </c>
      <c r="G807" s="52" t="s">
        <v>177</v>
      </c>
      <c r="H807" s="52" t="s">
        <v>209</v>
      </c>
      <c r="I807" s="52" t="s">
        <v>600</v>
      </c>
      <c r="J807" s="52" t="s">
        <v>165</v>
      </c>
      <c r="K807" s="52" t="s">
        <v>931</v>
      </c>
      <c r="L807" s="53" t="s">
        <v>291</v>
      </c>
      <c r="M807" s="13">
        <v>660</v>
      </c>
      <c r="N807" s="14">
        <f t="shared" si="208"/>
        <v>1.80821917808219</v>
      </c>
      <c r="O807" s="15">
        <v>4830</v>
      </c>
      <c r="P807" s="15">
        <f t="shared" si="200"/>
        <v>3187800</v>
      </c>
      <c r="Q807" s="16">
        <f>IFERROR(VLOOKUP(G807,SCENARIOS!$A$13:$E$18,5,0),0.025)</f>
        <v>0.045</v>
      </c>
      <c r="R807" s="52">
        <f>IFERROR(VLOOKUP(L807,INPUTS!$A$107:$B$120,2,0),0.0082)</f>
        <v>0.0079</v>
      </c>
      <c r="S807" s="52">
        <f t="shared" si="201"/>
        <v>38.157</v>
      </c>
      <c r="T807" s="15">
        <f t="shared" si="202"/>
        <v>25183.62</v>
      </c>
      <c r="U807" s="15">
        <f>T807/INPUTS!$B$7*1000</f>
        <v>31479525</v>
      </c>
      <c r="V807" s="15">
        <f>T807*INPUTS!$B$6</f>
        <v>79580.2392</v>
      </c>
      <c r="W807" s="54" t="s">
        <v>396</v>
      </c>
      <c r="X807" s="54" t="s">
        <v>396</v>
      </c>
      <c r="Y807" s="67">
        <f>IFERROR(VLOOKUP(E807,INPUTS!$A$44:$B$103,2,0),0)</f>
        <v>0</v>
      </c>
      <c r="Z807" s="15">
        <f t="shared" si="204"/>
        <v>0</v>
      </c>
      <c r="AA807" s="20">
        <f>IFERROR(VLOOKUP(E807,INPUTS!$A$44:$C$103,3,0),SCENARIOS!$J$26)</f>
        <v>0.025</v>
      </c>
      <c r="AB807" s="15">
        <f t="shared" si="212"/>
        <v>784.584309218</v>
      </c>
      <c r="AC807" s="20">
        <f>IFERROR(VLOOKUP($E807,INPUTS!$A$44:$G$103,4,0),SCENARIOS!$K$26)</f>
        <v>0.1</v>
      </c>
      <c r="AD807" s="15">
        <f t="shared" si="212"/>
        <v>3910.9391788541</v>
      </c>
      <c r="AE807" s="20">
        <f>IFERROR(VLOOKUP($E807,INPUTS!$A$44:$G$103,5,0),SCENARIOS!$L$26)</f>
        <v>0.2</v>
      </c>
      <c r="AF807" s="15">
        <f t="shared" si="212"/>
        <v>9747.48352789584</v>
      </c>
      <c r="AG807" s="20">
        <f>IFERROR(VLOOKUP($E807,INPUTS!$A$44:$G$103,6,0),SCENARIOS!$M$26)</f>
        <v>0.3</v>
      </c>
      <c r="AH807" s="15">
        <f t="shared" si="206"/>
        <v>18220.7068650527</v>
      </c>
      <c r="AI807" s="20">
        <f>IFERROR(VLOOKUP($E807,INPUTS!$A$44:$G$103,7,0),SCENARIOS!$N$26)</f>
        <v>0.5</v>
      </c>
      <c r="AJ807" s="15">
        <f t="shared" si="207"/>
        <v>37843.8596441683</v>
      </c>
      <c r="AL807" t="str">
        <f t="shared" si="209"/>
        <v>N</v>
      </c>
      <c r="AM807" s="21">
        <f t="shared" si="210"/>
        <v>75687.7192883366</v>
      </c>
    </row>
    <row r="808" ht="15" customHeight="1" spans="1:39">
      <c r="A808" s="6" t="s">
        <v>2558</v>
      </c>
      <c r="B808" s="52" t="s">
        <v>671</v>
      </c>
      <c r="C808" s="52" t="s">
        <v>672</v>
      </c>
      <c r="D808" s="52" t="s">
        <v>929</v>
      </c>
      <c r="E808" s="10" t="s">
        <v>673</v>
      </c>
      <c r="F808" s="52" t="s">
        <v>439</v>
      </c>
      <c r="G808" s="52" t="s">
        <v>177</v>
      </c>
      <c r="H808" s="52" t="s">
        <v>207</v>
      </c>
      <c r="I808" s="52" t="s">
        <v>609</v>
      </c>
      <c r="J808" s="52" t="s">
        <v>165</v>
      </c>
      <c r="K808" s="52" t="s">
        <v>931</v>
      </c>
      <c r="L808" s="53" t="s">
        <v>291</v>
      </c>
      <c r="M808" s="13">
        <v>991</v>
      </c>
      <c r="N808" s="14">
        <f t="shared" si="208"/>
        <v>2.71506849315068</v>
      </c>
      <c r="O808" s="15">
        <v>4580</v>
      </c>
      <c r="P808" s="15">
        <f t="shared" si="200"/>
        <v>4538780</v>
      </c>
      <c r="Q808" s="16">
        <f>IFERROR(VLOOKUP(G808,SCENARIOS!$A$13:$E$18,5,0),0.025)</f>
        <v>0.045</v>
      </c>
      <c r="R808" s="52">
        <f>IFERROR(VLOOKUP(L808,INPUTS!$A$107:$B$120,2,0),0.0082)</f>
        <v>0.0079</v>
      </c>
      <c r="S808" s="52">
        <f t="shared" si="201"/>
        <v>36.182</v>
      </c>
      <c r="T808" s="15">
        <f t="shared" si="202"/>
        <v>35856.362</v>
      </c>
      <c r="U808" s="15">
        <f>T808/INPUTS!$B$7*1000</f>
        <v>44820452.5</v>
      </c>
      <c r="V808" s="15">
        <f>T808*INPUTS!$B$6</f>
        <v>113306.10392</v>
      </c>
      <c r="W808" s="54" t="s">
        <v>396</v>
      </c>
      <c r="X808" s="54" t="s">
        <v>396</v>
      </c>
      <c r="Y808" s="67">
        <f>IFERROR(VLOOKUP(E808,INPUTS!$A$44:$B$103,2,0),0)</f>
        <v>0</v>
      </c>
      <c r="Z808" s="15">
        <f t="shared" si="204"/>
        <v>0</v>
      </c>
      <c r="AA808" s="20">
        <f>IFERROR(VLOOKUP(E808,INPUTS!$A$44:$C$103,3,0),SCENARIOS!$J$26)</f>
        <v>0.025</v>
      </c>
      <c r="AB808" s="15">
        <f t="shared" si="212"/>
        <v>1117.0887668588</v>
      </c>
      <c r="AC808" s="20">
        <f>IFERROR(VLOOKUP($E808,INPUTS!$A$44:$G$103,4,0),SCENARIOS!$K$26)</f>
        <v>0.1</v>
      </c>
      <c r="AD808" s="15">
        <f t="shared" si="212"/>
        <v>5568.38337605854</v>
      </c>
      <c r="AE808" s="20">
        <f>IFERROR(VLOOKUP($E808,INPUTS!$A$44:$G$103,5,0),SCENARIOS!$L$26)</f>
        <v>0.2</v>
      </c>
      <c r="AF808" s="15">
        <f t="shared" si="212"/>
        <v>13878.4375703441</v>
      </c>
      <c r="AG808" s="20">
        <f>IFERROR(VLOOKUP($E808,INPUTS!$A$44:$G$103,6,0),SCENARIOS!$M$26)</f>
        <v>0.3</v>
      </c>
      <c r="AH808" s="15">
        <f t="shared" si="206"/>
        <v>25942.5873345141</v>
      </c>
      <c r="AI808" s="20">
        <f>IFERROR(VLOOKUP($E808,INPUTS!$A$44:$G$103,7,0),SCENARIOS!$N$26)</f>
        <v>0.5</v>
      </c>
      <c r="AJ808" s="15">
        <f t="shared" si="207"/>
        <v>53881.9729204336</v>
      </c>
      <c r="AL808" t="str">
        <f t="shared" si="209"/>
        <v>N</v>
      </c>
      <c r="AM808" s="21">
        <f t="shared" si="210"/>
        <v>107763.945840867</v>
      </c>
    </row>
    <row r="809" ht="15" customHeight="1" spans="1:39">
      <c r="A809" s="24" t="s">
        <v>2559</v>
      </c>
      <c r="B809" s="52" t="s">
        <v>671</v>
      </c>
      <c r="C809" s="52" t="s">
        <v>672</v>
      </c>
      <c r="D809" s="52" t="s">
        <v>929</v>
      </c>
      <c r="E809" s="10" t="s">
        <v>673</v>
      </c>
      <c r="F809" s="52" t="s">
        <v>439</v>
      </c>
      <c r="G809" s="52" t="s">
        <v>177</v>
      </c>
      <c r="H809" s="52" t="s">
        <v>205</v>
      </c>
      <c r="I809" s="52" t="s">
        <v>408</v>
      </c>
      <c r="J809" s="52" t="s">
        <v>165</v>
      </c>
      <c r="K809" s="52" t="s">
        <v>931</v>
      </c>
      <c r="L809" s="53" t="s">
        <v>291</v>
      </c>
      <c r="M809" s="13">
        <v>660</v>
      </c>
      <c r="N809" s="14">
        <f t="shared" si="208"/>
        <v>1.80821917808219</v>
      </c>
      <c r="O809" s="15">
        <v>5790</v>
      </c>
      <c r="P809" s="15">
        <f t="shared" si="200"/>
        <v>3821400</v>
      </c>
      <c r="Q809" s="16">
        <f>IFERROR(VLOOKUP(G809,SCENARIOS!$A$13:$E$18,5,0),0.025)</f>
        <v>0.045</v>
      </c>
      <c r="R809" s="52">
        <f>IFERROR(VLOOKUP(L809,INPUTS!$A$107:$B$120,2,0),0.0082)</f>
        <v>0.0079</v>
      </c>
      <c r="S809" s="52">
        <f t="shared" si="201"/>
        <v>45.741</v>
      </c>
      <c r="T809" s="15">
        <f t="shared" si="202"/>
        <v>30189.06</v>
      </c>
      <c r="U809" s="15">
        <f>T809/INPUTS!$B$7*1000</f>
        <v>37736325</v>
      </c>
      <c r="V809" s="15">
        <f>T809*INPUTS!$B$6</f>
        <v>95397.4296</v>
      </c>
      <c r="W809" s="54" t="s">
        <v>396</v>
      </c>
      <c r="X809" s="54" t="s">
        <v>396</v>
      </c>
      <c r="Y809" s="67">
        <f>IFERROR(VLOOKUP(E809,INPUTS!$A$44:$B$103,2,0),0)</f>
        <v>0</v>
      </c>
      <c r="Z809" s="15">
        <f t="shared" si="204"/>
        <v>0</v>
      </c>
      <c r="AA809" s="20">
        <f>IFERROR(VLOOKUP(E809,INPUTS!$A$44:$C$103,3,0),SCENARIOS!$J$26)</f>
        <v>0.025</v>
      </c>
      <c r="AB809" s="15">
        <f t="shared" si="212"/>
        <v>940.526532168161</v>
      </c>
      <c r="AC809" s="20">
        <f>IFERROR(VLOOKUP($E809,INPUTS!$A$44:$G$103,4,0),SCENARIOS!$K$26)</f>
        <v>0.1</v>
      </c>
      <c r="AD809" s="15">
        <f t="shared" si="212"/>
        <v>4688.26870508597</v>
      </c>
      <c r="AE809" s="20">
        <f>IFERROR(VLOOKUP($E809,INPUTS!$A$44:$G$103,5,0),SCENARIOS!$L$26)</f>
        <v>0.2</v>
      </c>
      <c r="AF809" s="15">
        <f t="shared" si="212"/>
        <v>11684.8715582851</v>
      </c>
      <c r="AG809" s="20">
        <f>IFERROR(VLOOKUP($E809,INPUTS!$A$44:$G$103,6,0),SCENARIOS!$M$26)</f>
        <v>0.3</v>
      </c>
      <c r="AH809" s="15">
        <f t="shared" si="206"/>
        <v>21842.2138195974</v>
      </c>
      <c r="AI809" s="20">
        <f>IFERROR(VLOOKUP($E809,INPUTS!$A$44:$G$103,7,0),SCENARIOS!$N$26)</f>
        <v>0.5</v>
      </c>
      <c r="AJ809" s="15">
        <f t="shared" si="207"/>
        <v>45365.6205672328</v>
      </c>
      <c r="AL809" t="str">
        <f t="shared" si="209"/>
        <v>N</v>
      </c>
      <c r="AM809" s="21">
        <f t="shared" si="210"/>
        <v>90731.2411344656</v>
      </c>
    </row>
    <row r="810" ht="15" customHeight="1" spans="1:39">
      <c r="A810" s="6" t="s">
        <v>2560</v>
      </c>
      <c r="B810" s="52" t="s">
        <v>671</v>
      </c>
      <c r="C810" s="52" t="s">
        <v>672</v>
      </c>
      <c r="D810" s="52" t="s">
        <v>929</v>
      </c>
      <c r="E810" s="10" t="s">
        <v>673</v>
      </c>
      <c r="F810" s="52" t="s">
        <v>439</v>
      </c>
      <c r="G810" s="52" t="s">
        <v>177</v>
      </c>
      <c r="H810" s="52" t="s">
        <v>223</v>
      </c>
      <c r="I810" s="52" t="s">
        <v>665</v>
      </c>
      <c r="J810" s="52" t="s">
        <v>165</v>
      </c>
      <c r="K810" s="52" t="s">
        <v>931</v>
      </c>
      <c r="L810" s="53" t="s">
        <v>291</v>
      </c>
      <c r="M810" s="13">
        <v>991</v>
      </c>
      <c r="N810" s="14">
        <f t="shared" si="208"/>
        <v>2.71506849315068</v>
      </c>
      <c r="O810" s="15">
        <v>3560</v>
      </c>
      <c r="P810" s="15">
        <f t="shared" si="200"/>
        <v>3527960</v>
      </c>
      <c r="Q810" s="16">
        <f>IFERROR(VLOOKUP(G810,SCENARIOS!$A$13:$E$18,5,0),0.025)</f>
        <v>0.045</v>
      </c>
      <c r="R810" s="52">
        <f>IFERROR(VLOOKUP(L810,INPUTS!$A$107:$B$120,2,0),0.0082)</f>
        <v>0.0079</v>
      </c>
      <c r="S810" s="52">
        <f t="shared" si="201"/>
        <v>28.124</v>
      </c>
      <c r="T810" s="15">
        <f t="shared" si="202"/>
        <v>27870.884</v>
      </c>
      <c r="U810" s="15">
        <f>T810/INPUTS!$B$7*1000</f>
        <v>34838605</v>
      </c>
      <c r="V810" s="15">
        <f>T810*INPUTS!$B$6</f>
        <v>88071.99344</v>
      </c>
      <c r="W810" s="54" t="s">
        <v>396</v>
      </c>
      <c r="X810" s="54" t="s">
        <v>396</v>
      </c>
      <c r="Y810" s="67">
        <f>IFERROR(VLOOKUP(E810,INPUTS!$A$44:$B$103,2,0),0)</f>
        <v>0</v>
      </c>
      <c r="Z810" s="15">
        <f t="shared" si="204"/>
        <v>0</v>
      </c>
      <c r="AA810" s="20">
        <f>IFERROR(VLOOKUP(E810,INPUTS!$A$44:$C$103,3,0),SCENARIOS!$J$26)</f>
        <v>0.025</v>
      </c>
      <c r="AB810" s="15">
        <f t="shared" si="212"/>
        <v>868.304805680637</v>
      </c>
      <c r="AC810" s="20">
        <f>IFERROR(VLOOKUP($E810,INPUTS!$A$44:$G$103,4,0),SCENARIOS!$K$26)</f>
        <v>0.1</v>
      </c>
      <c r="AD810" s="15">
        <f t="shared" si="212"/>
        <v>4328.26306086646</v>
      </c>
      <c r="AE810" s="20">
        <f>IFERROR(VLOOKUP($E810,INPUTS!$A$44:$G$103,5,0),SCENARIOS!$L$26)</f>
        <v>0.2</v>
      </c>
      <c r="AF810" s="15">
        <f t="shared" si="212"/>
        <v>10787.606495726</v>
      </c>
      <c r="AG810" s="20">
        <f>IFERROR(VLOOKUP($E810,INPUTS!$A$44:$G$103,6,0),SCENARIOS!$M$26)</f>
        <v>0.3</v>
      </c>
      <c r="AH810" s="15">
        <f t="shared" si="206"/>
        <v>20164.9805482249</v>
      </c>
      <c r="AI810" s="20">
        <f>IFERROR(VLOOKUP($E810,INPUTS!$A$44:$G$103,7,0),SCENARIOS!$N$26)</f>
        <v>0.5</v>
      </c>
      <c r="AJ810" s="15">
        <f t="shared" si="207"/>
        <v>41882.0575538741</v>
      </c>
      <c r="AL810" t="str">
        <f t="shared" si="209"/>
        <v>N</v>
      </c>
      <c r="AM810" s="21">
        <f t="shared" si="210"/>
        <v>83764.1151077483</v>
      </c>
    </row>
    <row r="811" ht="15" customHeight="1" spans="1:39">
      <c r="A811" s="24" t="s">
        <v>2561</v>
      </c>
      <c r="B811" s="52" t="s">
        <v>671</v>
      </c>
      <c r="C811" s="52" t="s">
        <v>672</v>
      </c>
      <c r="D811" s="52" t="s">
        <v>929</v>
      </c>
      <c r="E811" s="10" t="s">
        <v>673</v>
      </c>
      <c r="F811" s="52" t="s">
        <v>439</v>
      </c>
      <c r="G811" s="52" t="s">
        <v>177</v>
      </c>
      <c r="H811" s="52" t="s">
        <v>460</v>
      </c>
      <c r="I811" s="52" t="s">
        <v>459</v>
      </c>
      <c r="J811" s="56" t="s">
        <v>185</v>
      </c>
      <c r="K811" s="52" t="s">
        <v>931</v>
      </c>
      <c r="L811" s="53" t="s">
        <v>291</v>
      </c>
      <c r="M811" s="13">
        <v>991</v>
      </c>
      <c r="N811" s="14">
        <f t="shared" si="208"/>
        <v>2.71506849315068</v>
      </c>
      <c r="O811" s="15">
        <v>2900</v>
      </c>
      <c r="P811" s="15">
        <f t="shared" si="200"/>
        <v>2873900</v>
      </c>
      <c r="Q811" s="16">
        <f>IFERROR(VLOOKUP(G811,SCENARIOS!$A$13:$E$18,5,0),0.025)</f>
        <v>0.045</v>
      </c>
      <c r="R811" s="52">
        <f>IFERROR(VLOOKUP(L811,INPUTS!$A$107:$B$120,2,0),0.0082)</f>
        <v>0.0079</v>
      </c>
      <c r="S811" s="52">
        <f t="shared" si="201"/>
        <v>22.91</v>
      </c>
      <c r="T811" s="15">
        <f t="shared" si="202"/>
        <v>22703.81</v>
      </c>
      <c r="U811" s="15">
        <f>T811/INPUTS!$B$7*1000</f>
        <v>28379762.5</v>
      </c>
      <c r="V811" s="15">
        <f>T811*INPUTS!$B$6</f>
        <v>71744.0396</v>
      </c>
      <c r="W811" s="54" t="s">
        <v>396</v>
      </c>
      <c r="X811" s="54" t="s">
        <v>396</v>
      </c>
      <c r="Y811" s="67">
        <f>IFERROR(VLOOKUP(E811,INPUTS!$A$44:$B$103,2,0),0)</f>
        <v>0</v>
      </c>
      <c r="Z811" s="15">
        <f t="shared" si="204"/>
        <v>0</v>
      </c>
      <c r="AA811" s="20">
        <f>IFERROR(VLOOKUP(E811,INPUTS!$A$44:$C$103,3,0),SCENARIOS!$J$26)</f>
        <v>0.025</v>
      </c>
      <c r="AB811" s="15">
        <f t="shared" si="212"/>
        <v>707.32694844771</v>
      </c>
      <c r="AC811" s="20">
        <f>IFERROR(VLOOKUP($E811,INPUTS!$A$44:$G$103,4,0),SCENARIOS!$K$26)</f>
        <v>0.1</v>
      </c>
      <c r="AD811" s="15">
        <f t="shared" si="212"/>
        <v>3525.83226868335</v>
      </c>
      <c r="AE811" s="20">
        <f>IFERROR(VLOOKUP($E811,INPUTS!$A$44:$G$103,5,0),SCENARIOS!$L$26)</f>
        <v>0.2</v>
      </c>
      <c r="AF811" s="15">
        <f t="shared" si="212"/>
        <v>8787.65697685547</v>
      </c>
      <c r="AG811" s="20">
        <f>IFERROR(VLOOKUP($E811,INPUTS!$A$44:$G$103,6,0),SCENARIOS!$M$26)</f>
        <v>0.3</v>
      </c>
      <c r="AH811" s="15">
        <f t="shared" si="206"/>
        <v>16426.5290982731</v>
      </c>
      <c r="AI811" s="20">
        <f>IFERROR(VLOOKUP($E811,INPUTS!$A$44:$G$103,7,0),SCENARIOS!$N$26)</f>
        <v>0.5</v>
      </c>
      <c r="AJ811" s="15">
        <f t="shared" si="207"/>
        <v>34117.4064343357</v>
      </c>
      <c r="AL811" t="str">
        <f t="shared" si="209"/>
        <v>N</v>
      </c>
      <c r="AM811" s="21">
        <f t="shared" si="210"/>
        <v>68234.8128686714</v>
      </c>
    </row>
    <row r="812" ht="15" customHeight="1" spans="1:39">
      <c r="A812" s="6" t="s">
        <v>2562</v>
      </c>
      <c r="B812" s="52" t="s">
        <v>671</v>
      </c>
      <c r="C812" s="52" t="s">
        <v>672</v>
      </c>
      <c r="D812" s="52" t="s">
        <v>929</v>
      </c>
      <c r="E812" s="10" t="s">
        <v>673</v>
      </c>
      <c r="F812" s="52" t="s">
        <v>439</v>
      </c>
      <c r="G812" s="52" t="s">
        <v>177</v>
      </c>
      <c r="H812" s="52" t="s">
        <v>819</v>
      </c>
      <c r="I812" s="52" t="s">
        <v>575</v>
      </c>
      <c r="J812" s="52" t="s">
        <v>173</v>
      </c>
      <c r="K812" s="52" t="s">
        <v>931</v>
      </c>
      <c r="L812" s="53" t="s">
        <v>291</v>
      </c>
      <c r="M812" s="13">
        <v>3300</v>
      </c>
      <c r="N812" s="14">
        <f t="shared" si="208"/>
        <v>9.04109589041096</v>
      </c>
      <c r="O812" s="15">
        <v>1880</v>
      </c>
      <c r="P812" s="15">
        <f t="shared" ref="P812:P875" si="213">M812*O812</f>
        <v>6204000</v>
      </c>
      <c r="Q812" s="16">
        <f>IFERROR(VLOOKUP(G812,SCENARIOS!$A$13:$E$18,5,0),0.025)</f>
        <v>0.045</v>
      </c>
      <c r="R812" s="52">
        <f>IFERROR(VLOOKUP(L812,INPUTS!$A$107:$B$120,2,0),0.0082)</f>
        <v>0.0079</v>
      </c>
      <c r="S812" s="52">
        <f t="shared" ref="S812:S875" si="214">O812*R812</f>
        <v>14.852</v>
      </c>
      <c r="T812" s="15">
        <f t="shared" ref="T812:T875" si="215">M812*S812</f>
        <v>49011.6</v>
      </c>
      <c r="U812" s="15">
        <f>T812/INPUTS!$B$7*1000</f>
        <v>61264500</v>
      </c>
      <c r="V812" s="15">
        <f>T812*INPUTS!$B$6</f>
        <v>154876.656</v>
      </c>
      <c r="W812" s="54" t="s">
        <v>521</v>
      </c>
      <c r="X812" s="54" t="s">
        <v>396</v>
      </c>
      <c r="Y812" s="67">
        <f>IFERROR(VLOOKUP(E812,INPUTS!$A$44:$B$103,2,0),0)</f>
        <v>0</v>
      </c>
      <c r="Z812" s="15">
        <f t="shared" si="204"/>
        <v>0</v>
      </c>
      <c r="AA812" s="20">
        <f>IFERROR(VLOOKUP(E812,INPUTS!$A$44:$C$103,3,0),SCENARIOS!$J$26)</f>
        <v>0.025</v>
      </c>
      <c r="AB812" s="15">
        <f t="shared" si="212"/>
        <v>1526.934266387</v>
      </c>
      <c r="AC812" s="20">
        <f>IFERROR(VLOOKUP($E812,INPUTS!$A$44:$G$103,4,0),SCENARIOS!$K$26)</f>
        <v>0.1</v>
      </c>
      <c r="AD812" s="15">
        <f t="shared" si="212"/>
        <v>7611.3516110204</v>
      </c>
      <c r="AE812" s="20">
        <f>IFERROR(VLOOKUP($E812,INPUTS!$A$44:$G$103,5,0),SCENARIOS!$L$26)</f>
        <v>0.2</v>
      </c>
      <c r="AF812" s="15">
        <f t="shared" si="212"/>
        <v>18970.2577975613</v>
      </c>
      <c r="AG812" s="20">
        <f>IFERROR(VLOOKUP($E812,INPUTS!$A$44:$G$103,6,0),SCENARIOS!$M$26)</f>
        <v>0.3</v>
      </c>
      <c r="AH812" s="15">
        <f t="shared" si="206"/>
        <v>35460.5889299163</v>
      </c>
      <c r="AI812" s="20">
        <f>IFERROR(VLOOKUP($E812,INPUTS!$A$44:$G$103,7,0),SCENARIOS!$N$26)</f>
        <v>0.5</v>
      </c>
      <c r="AJ812" s="15">
        <f t="shared" si="207"/>
        <v>73650.5757050066</v>
      </c>
      <c r="AL812" t="str">
        <f t="shared" si="209"/>
        <v>N</v>
      </c>
      <c r="AM812" s="21">
        <f t="shared" si="210"/>
        <v>147301.151410013</v>
      </c>
    </row>
    <row r="813" ht="15" customHeight="1" spans="1:39">
      <c r="A813" s="24" t="s">
        <v>2563</v>
      </c>
      <c r="B813" s="52" t="s">
        <v>671</v>
      </c>
      <c r="C813" s="52" t="s">
        <v>672</v>
      </c>
      <c r="D813" s="52" t="s">
        <v>929</v>
      </c>
      <c r="E813" s="10" t="s">
        <v>673</v>
      </c>
      <c r="F813" s="52" t="s">
        <v>439</v>
      </c>
      <c r="G813" s="52" t="s">
        <v>177</v>
      </c>
      <c r="H813" s="52" t="s">
        <v>576</v>
      </c>
      <c r="I813" s="52" t="s">
        <v>575</v>
      </c>
      <c r="J813" s="52" t="s">
        <v>173</v>
      </c>
      <c r="K813" s="52" t="s">
        <v>931</v>
      </c>
      <c r="L813" s="53" t="s">
        <v>291</v>
      </c>
      <c r="M813" s="13">
        <v>2640</v>
      </c>
      <c r="N813" s="14">
        <f t="shared" si="208"/>
        <v>7.23287671232877</v>
      </c>
      <c r="O813" s="15">
        <v>2130</v>
      </c>
      <c r="P813" s="15">
        <f t="shared" si="213"/>
        <v>5623200</v>
      </c>
      <c r="Q813" s="16">
        <f>IFERROR(VLOOKUP(G813,SCENARIOS!$A$13:$E$18,5,0),0.025)</f>
        <v>0.045</v>
      </c>
      <c r="R813" s="52">
        <f>IFERROR(VLOOKUP(L813,INPUTS!$A$107:$B$120,2,0),0.0082)</f>
        <v>0.0079</v>
      </c>
      <c r="S813" s="52">
        <f t="shared" si="214"/>
        <v>16.827</v>
      </c>
      <c r="T813" s="15">
        <f t="shared" si="215"/>
        <v>44423.28</v>
      </c>
      <c r="U813" s="15">
        <f>T813/INPUTS!$B$7*1000</f>
        <v>55529100</v>
      </c>
      <c r="V813" s="15">
        <f>T813*INPUTS!$B$6</f>
        <v>140377.5648</v>
      </c>
      <c r="W813" s="54" t="s">
        <v>521</v>
      </c>
      <c r="X813" s="54" t="s">
        <v>396</v>
      </c>
      <c r="Y813" s="67">
        <f>IFERROR(VLOOKUP(E813,INPUTS!$A$44:$B$103,2,0),0)</f>
        <v>0</v>
      </c>
      <c r="Z813" s="15">
        <f t="shared" si="204"/>
        <v>0</v>
      </c>
      <c r="AA813" s="20">
        <f>IFERROR(VLOOKUP(E813,INPUTS!$A$44:$C$103,3,0),SCENARIOS!$J$26)</f>
        <v>0.025</v>
      </c>
      <c r="AB813" s="15">
        <f t="shared" si="212"/>
        <v>1383.98722868268</v>
      </c>
      <c r="AC813" s="20">
        <f>IFERROR(VLOOKUP($E813,INPUTS!$A$44:$G$103,4,0),SCENARIOS!$K$26)</f>
        <v>0.1</v>
      </c>
      <c r="AD813" s="15">
        <f t="shared" si="212"/>
        <v>6898.79954530785</v>
      </c>
      <c r="AE813" s="20">
        <f>IFERROR(VLOOKUP($E813,INPUTS!$A$44:$G$103,5,0),SCENARIOS!$L$26)</f>
        <v>0.2</v>
      </c>
      <c r="AF813" s="15">
        <f t="shared" si="212"/>
        <v>17194.3187697045</v>
      </c>
      <c r="AG813" s="20">
        <f>IFERROR(VLOOKUP($E813,INPUTS!$A$44:$G$103,6,0),SCENARIOS!$M$26)</f>
        <v>0.3</v>
      </c>
      <c r="AH813" s="15">
        <f t="shared" si="206"/>
        <v>32140.8742215837</v>
      </c>
      <c r="AI813" s="20">
        <f>IFERROR(VLOOKUP($E813,INPUTS!$A$44:$G$103,7,0),SCENARIOS!$N$26)</f>
        <v>0.5</v>
      </c>
      <c r="AJ813" s="15">
        <f t="shared" si="207"/>
        <v>66755.6281921975</v>
      </c>
      <c r="AL813" t="str">
        <f t="shared" si="209"/>
        <v>N</v>
      </c>
      <c r="AM813" s="21">
        <f t="shared" si="210"/>
        <v>133511.256384395</v>
      </c>
    </row>
    <row r="814" ht="15" customHeight="1" spans="1:39">
      <c r="A814" s="6" t="s">
        <v>2564</v>
      </c>
      <c r="B814" s="52" t="s">
        <v>671</v>
      </c>
      <c r="C814" s="52" t="s">
        <v>672</v>
      </c>
      <c r="D814" s="52" t="s">
        <v>929</v>
      </c>
      <c r="E814" s="10" t="s">
        <v>673</v>
      </c>
      <c r="F814" s="52" t="s">
        <v>439</v>
      </c>
      <c r="G814" s="52" t="s">
        <v>177</v>
      </c>
      <c r="H814" s="52" t="s">
        <v>1740</v>
      </c>
      <c r="I814" s="52" t="s">
        <v>575</v>
      </c>
      <c r="J814" s="52" t="s">
        <v>173</v>
      </c>
      <c r="K814" s="52" t="s">
        <v>931</v>
      </c>
      <c r="L814" s="53" t="s">
        <v>291</v>
      </c>
      <c r="M814" s="13">
        <v>1320</v>
      </c>
      <c r="N814" s="14">
        <f t="shared" si="208"/>
        <v>3.61643835616438</v>
      </c>
      <c r="O814" s="15">
        <v>2000</v>
      </c>
      <c r="P814" s="15">
        <f t="shared" si="213"/>
        <v>2640000</v>
      </c>
      <c r="Q814" s="16">
        <f>IFERROR(VLOOKUP(G814,SCENARIOS!$A$13:$E$18,5,0),0.025)</f>
        <v>0.045</v>
      </c>
      <c r="R814" s="52">
        <f>IFERROR(VLOOKUP(L814,INPUTS!$A$107:$B$120,2,0),0.0082)</f>
        <v>0.0079</v>
      </c>
      <c r="S814" s="52">
        <f t="shared" si="214"/>
        <v>15.8</v>
      </c>
      <c r="T814" s="15">
        <f t="shared" si="215"/>
        <v>20856</v>
      </c>
      <c r="U814" s="15">
        <f>T814/INPUTS!$B$7*1000</f>
        <v>26070000</v>
      </c>
      <c r="V814" s="15">
        <f>T814*INPUTS!$B$6</f>
        <v>65904.96</v>
      </c>
      <c r="W814" s="54" t="s">
        <v>521</v>
      </c>
      <c r="X814" s="54" t="s">
        <v>396</v>
      </c>
      <c r="Y814" s="67">
        <f>IFERROR(VLOOKUP(E814,INPUTS!$A$44:$B$103,2,0),0)</f>
        <v>0</v>
      </c>
      <c r="Z814" s="15">
        <f t="shared" si="204"/>
        <v>0</v>
      </c>
      <c r="AA814" s="20">
        <f>IFERROR(VLOOKUP(E814,INPUTS!$A$44:$C$103,3,0),SCENARIOS!$J$26)</f>
        <v>0.025</v>
      </c>
      <c r="AB814" s="15">
        <f t="shared" si="212"/>
        <v>649.759262292339</v>
      </c>
      <c r="AC814" s="20">
        <f>IFERROR(VLOOKUP($E814,INPUTS!$A$44:$G$103,4,0),SCENARIOS!$K$26)</f>
        <v>0.1</v>
      </c>
      <c r="AD814" s="15">
        <f t="shared" si="212"/>
        <v>3238.87302596613</v>
      </c>
      <c r="AE814" s="20">
        <f>IFERROR(VLOOKUP($E814,INPUTS!$A$44:$G$103,5,0),SCENARIOS!$L$26)</f>
        <v>0.2</v>
      </c>
      <c r="AF814" s="15">
        <f t="shared" si="212"/>
        <v>8072.45012662181</v>
      </c>
      <c r="AG814" s="20">
        <f>IFERROR(VLOOKUP($E814,INPUTS!$A$44:$G$103,6,0),SCENARIOS!$M$26)</f>
        <v>0.3</v>
      </c>
      <c r="AH814" s="15">
        <f t="shared" si="206"/>
        <v>15089.6123106027</v>
      </c>
      <c r="AI814" s="20">
        <f>IFERROR(VLOOKUP($E814,INPUTS!$A$44:$G$103,7,0),SCENARIOS!$N$26)</f>
        <v>0.5</v>
      </c>
      <c r="AJ814" s="15">
        <f t="shared" si="207"/>
        <v>31340.6705127688</v>
      </c>
      <c r="AL814" t="str">
        <f t="shared" si="209"/>
        <v>N</v>
      </c>
      <c r="AM814" s="21">
        <f t="shared" si="210"/>
        <v>62681.3410255376</v>
      </c>
    </row>
    <row r="815" ht="15" customHeight="1" spans="1:39">
      <c r="A815" s="24" t="s">
        <v>2565</v>
      </c>
      <c r="B815" s="52" t="s">
        <v>671</v>
      </c>
      <c r="C815" s="52" t="s">
        <v>672</v>
      </c>
      <c r="D815" s="52" t="s">
        <v>929</v>
      </c>
      <c r="E815" s="10" t="s">
        <v>673</v>
      </c>
      <c r="F815" s="52" t="s">
        <v>439</v>
      </c>
      <c r="G815" s="52" t="s">
        <v>177</v>
      </c>
      <c r="H815" s="52" t="s">
        <v>1742</v>
      </c>
      <c r="I815" s="52" t="s">
        <v>575</v>
      </c>
      <c r="J815" s="52" t="s">
        <v>173</v>
      </c>
      <c r="K815" s="52" t="s">
        <v>931</v>
      </c>
      <c r="L815" s="53" t="s">
        <v>291</v>
      </c>
      <c r="M815" s="13">
        <v>991</v>
      </c>
      <c r="N815" s="14">
        <f t="shared" si="208"/>
        <v>2.71506849315068</v>
      </c>
      <c r="O815" s="15">
        <v>2150</v>
      </c>
      <c r="P815" s="15">
        <f t="shared" si="213"/>
        <v>2130650</v>
      </c>
      <c r="Q815" s="16">
        <f>IFERROR(VLOOKUP(G815,SCENARIOS!$A$13:$E$18,5,0),0.025)</f>
        <v>0.045</v>
      </c>
      <c r="R815" s="52">
        <f>IFERROR(VLOOKUP(L815,INPUTS!$A$107:$B$120,2,0),0.0082)</f>
        <v>0.0079</v>
      </c>
      <c r="S815" s="52">
        <f t="shared" si="214"/>
        <v>16.985</v>
      </c>
      <c r="T815" s="15">
        <f t="shared" si="215"/>
        <v>16832.135</v>
      </c>
      <c r="U815" s="15">
        <f>T815/INPUTS!$B$7*1000</f>
        <v>21040168.75</v>
      </c>
      <c r="V815" s="15">
        <f>T815*INPUTS!$B$6</f>
        <v>53189.5466</v>
      </c>
      <c r="W815" s="54" t="s">
        <v>521</v>
      </c>
      <c r="X815" s="54" t="s">
        <v>396</v>
      </c>
      <c r="Y815" s="67">
        <f>IFERROR(VLOOKUP(E815,INPUTS!$A$44:$B$103,2,0),0)</f>
        <v>0</v>
      </c>
      <c r="Z815" s="15">
        <f t="shared" si="204"/>
        <v>0</v>
      </c>
      <c r="AA815" s="20">
        <f>IFERROR(VLOOKUP(E815,INPUTS!$A$44:$C$103,3,0),SCENARIOS!$J$26)</f>
        <v>0.025</v>
      </c>
      <c r="AB815" s="15">
        <f t="shared" si="212"/>
        <v>524.397565228474</v>
      </c>
      <c r="AC815" s="20">
        <f>IFERROR(VLOOKUP($E815,INPUTS!$A$44:$G$103,4,0),SCENARIOS!$K$26)</f>
        <v>0.1</v>
      </c>
      <c r="AD815" s="15">
        <f t="shared" si="212"/>
        <v>2613.979095748</v>
      </c>
      <c r="AE815" s="20">
        <f>IFERROR(VLOOKUP($E815,INPUTS!$A$44:$G$103,5,0),SCENARIOS!$L$26)</f>
        <v>0.2</v>
      </c>
      <c r="AF815" s="15">
        <f t="shared" si="212"/>
        <v>6514.98706904802</v>
      </c>
      <c r="AG815" s="20">
        <f>IFERROR(VLOOKUP($E815,INPUTS!$A$44:$G$103,6,0),SCENARIOS!$M$26)</f>
        <v>0.3</v>
      </c>
      <c r="AH815" s="15">
        <f t="shared" si="206"/>
        <v>12178.288814237</v>
      </c>
      <c r="AI815" s="20">
        <f>IFERROR(VLOOKUP($E815,INPUTS!$A$44:$G$103,7,0),SCENARIOS!$N$26)</f>
        <v>0.5</v>
      </c>
      <c r="AJ815" s="15">
        <f t="shared" si="207"/>
        <v>25293.939253042</v>
      </c>
      <c r="AL815" t="str">
        <f t="shared" si="209"/>
        <v>N</v>
      </c>
      <c r="AM815" s="21">
        <f t="shared" si="210"/>
        <v>50587.8785060839</v>
      </c>
    </row>
    <row r="816" ht="15" customHeight="1" spans="1:39">
      <c r="A816" s="6" t="s">
        <v>2566</v>
      </c>
      <c r="B816" s="52" t="s">
        <v>671</v>
      </c>
      <c r="C816" s="52" t="s">
        <v>672</v>
      </c>
      <c r="D816" s="52" t="s">
        <v>929</v>
      </c>
      <c r="E816" s="10" t="s">
        <v>673</v>
      </c>
      <c r="F816" s="52" t="s">
        <v>439</v>
      </c>
      <c r="G816" s="52" t="s">
        <v>177</v>
      </c>
      <c r="H816" s="52" t="s">
        <v>242</v>
      </c>
      <c r="I816" s="52" t="s">
        <v>421</v>
      </c>
      <c r="J816" s="52" t="s">
        <v>173</v>
      </c>
      <c r="K816" s="52" t="s">
        <v>931</v>
      </c>
      <c r="L816" s="53" t="s">
        <v>1696</v>
      </c>
      <c r="M816" s="13">
        <v>1320</v>
      </c>
      <c r="N816" s="14">
        <f t="shared" si="208"/>
        <v>3.61643835616438</v>
      </c>
      <c r="O816" s="15">
        <v>5780</v>
      </c>
      <c r="P816" s="15">
        <f t="shared" si="213"/>
        <v>7629600</v>
      </c>
      <c r="Q816" s="16">
        <f>IFERROR(VLOOKUP(G816,SCENARIOS!$A$13:$E$18,5,0),0.025)</f>
        <v>0.045</v>
      </c>
      <c r="R816" s="52">
        <f>IFERROR(VLOOKUP(L816,INPUTS!$A$107:$B$120,2,0),0.0082)</f>
        <v>0.0082</v>
      </c>
      <c r="S816" s="52">
        <f t="shared" si="214"/>
        <v>47.396</v>
      </c>
      <c r="T816" s="15">
        <f t="shared" si="215"/>
        <v>62562.72</v>
      </c>
      <c r="U816" s="15">
        <f>T816/INPUTS!$B$7*1000</f>
        <v>78203400</v>
      </c>
      <c r="V816" s="15">
        <f>T816*INPUTS!$B$6</f>
        <v>197698.1952</v>
      </c>
      <c r="W816" s="54" t="s">
        <v>396</v>
      </c>
      <c r="X816" s="54" t="s">
        <v>396</v>
      </c>
      <c r="Y816" s="67">
        <f>IFERROR(VLOOKUP(E816,INPUTS!$A$44:$B$103,2,0),0)</f>
        <v>0</v>
      </c>
      <c r="Z816" s="15">
        <f t="shared" si="204"/>
        <v>0</v>
      </c>
      <c r="AA816" s="20">
        <f>IFERROR(VLOOKUP(E816,INPUTS!$A$44:$C$103,3,0),SCENARIOS!$J$26)</f>
        <v>0.025</v>
      </c>
      <c r="AB816" s="15">
        <f t="shared" si="212"/>
        <v>1949.11329086125</v>
      </c>
      <c r="AC816" s="20">
        <f>IFERROR(VLOOKUP($E816,INPUTS!$A$44:$G$103,4,0),SCENARIOS!$K$26)</f>
        <v>0.1</v>
      </c>
      <c r="AD816" s="15">
        <f t="shared" si="212"/>
        <v>9715.79911004371</v>
      </c>
      <c r="AE816" s="20">
        <f>IFERROR(VLOOKUP($E816,INPUTS!$A$44:$G$103,5,0),SCENARIOS!$L$26)</f>
        <v>0.2</v>
      </c>
      <c r="AF816" s="15">
        <f t="shared" si="212"/>
        <v>24215.3067216055</v>
      </c>
      <c r="AG816" s="20">
        <f>IFERROR(VLOOKUP($E816,INPUTS!$A$44:$G$103,6,0),SCENARIOS!$M$26)</f>
        <v>0.3</v>
      </c>
      <c r="AH816" s="15">
        <f t="shared" si="206"/>
        <v>45265.0167767926</v>
      </c>
      <c r="AI816" s="20">
        <f>IFERROR(VLOOKUP($E816,INPUTS!$A$44:$G$103,7,0),SCENARIOS!$N$26)</f>
        <v>0.5</v>
      </c>
      <c r="AJ816" s="15">
        <f t="shared" si="207"/>
        <v>94014.0771913411</v>
      </c>
      <c r="AL816" t="str">
        <f t="shared" si="209"/>
        <v>N</v>
      </c>
      <c r="AM816" s="21">
        <f t="shared" si="210"/>
        <v>188028.154382682</v>
      </c>
    </row>
    <row r="817" ht="15" customHeight="1" spans="1:39">
      <c r="A817" s="24" t="s">
        <v>2567</v>
      </c>
      <c r="B817" s="52" t="s">
        <v>671</v>
      </c>
      <c r="C817" s="52" t="s">
        <v>672</v>
      </c>
      <c r="D817" s="52" t="s">
        <v>929</v>
      </c>
      <c r="E817" s="10" t="s">
        <v>673</v>
      </c>
      <c r="F817" s="52" t="s">
        <v>439</v>
      </c>
      <c r="G817" s="52" t="s">
        <v>177</v>
      </c>
      <c r="H817" s="52" t="s">
        <v>529</v>
      </c>
      <c r="I817" s="52" t="s">
        <v>528</v>
      </c>
      <c r="J817" s="52" t="s">
        <v>173</v>
      </c>
      <c r="K817" s="52" t="s">
        <v>931</v>
      </c>
      <c r="L817" s="53" t="s">
        <v>291</v>
      </c>
      <c r="M817" s="13">
        <v>991</v>
      </c>
      <c r="N817" s="14">
        <f t="shared" si="208"/>
        <v>2.71506849315068</v>
      </c>
      <c r="O817" s="15">
        <v>5730</v>
      </c>
      <c r="P817" s="15">
        <f t="shared" si="213"/>
        <v>5678430</v>
      </c>
      <c r="Q817" s="16">
        <f>IFERROR(VLOOKUP(G817,SCENARIOS!$A$13:$E$18,5,0),0.025)</f>
        <v>0.045</v>
      </c>
      <c r="R817" s="52">
        <f>IFERROR(VLOOKUP(L817,INPUTS!$A$107:$B$120,2,0),0.0082)</f>
        <v>0.0079</v>
      </c>
      <c r="S817" s="52">
        <f t="shared" si="214"/>
        <v>45.267</v>
      </c>
      <c r="T817" s="15">
        <f t="shared" si="215"/>
        <v>44859.597</v>
      </c>
      <c r="U817" s="15">
        <f>T817/INPUTS!$B$7*1000</f>
        <v>56074496.25</v>
      </c>
      <c r="V817" s="15">
        <f>T817*INPUTS!$B$6</f>
        <v>141756.32652</v>
      </c>
      <c r="W817" s="54" t="s">
        <v>396</v>
      </c>
      <c r="X817" s="54" t="s">
        <v>396</v>
      </c>
      <c r="Y817" s="67">
        <f>IFERROR(VLOOKUP(E817,INPUTS!$A$44:$B$103,2,0),0)</f>
        <v>0</v>
      </c>
      <c r="Z817" s="15">
        <f t="shared" si="204"/>
        <v>0</v>
      </c>
      <c r="AA817" s="20">
        <f>IFERROR(VLOOKUP(E817,INPUTS!$A$44:$C$103,3,0),SCENARIOS!$J$26)</f>
        <v>0.025</v>
      </c>
      <c r="AB817" s="15">
        <f t="shared" si="212"/>
        <v>1397.58048779496</v>
      </c>
      <c r="AC817" s="20">
        <f>IFERROR(VLOOKUP($E817,INPUTS!$A$44:$G$103,4,0),SCENARIOS!$K$26)</f>
        <v>0.1</v>
      </c>
      <c r="AD817" s="15">
        <f t="shared" si="212"/>
        <v>6966.55824122607</v>
      </c>
      <c r="AE817" s="20">
        <f>IFERROR(VLOOKUP($E817,INPUTS!$A$44:$G$103,5,0),SCENARIOS!$L$26)</f>
        <v>0.2</v>
      </c>
      <c r="AF817" s="15">
        <f t="shared" si="212"/>
        <v>17363.1980956489</v>
      </c>
      <c r="AG817" s="20">
        <f>IFERROR(VLOOKUP($E817,INPUTS!$A$44:$G$103,6,0),SCENARIOS!$M$26)</f>
        <v>0.3</v>
      </c>
      <c r="AH817" s="15">
        <f t="shared" si="206"/>
        <v>32456.5557700362</v>
      </c>
      <c r="AI817" s="20">
        <f>IFERROR(VLOOKUP($E817,INPUTS!$A$44:$G$103,7,0),SCENARIOS!$N$26)</f>
        <v>0.5</v>
      </c>
      <c r="AJ817" s="15">
        <f t="shared" si="207"/>
        <v>67411.2892650839</v>
      </c>
      <c r="AL817" t="str">
        <f t="shared" si="209"/>
        <v>N</v>
      </c>
      <c r="AM817" s="21">
        <f t="shared" si="210"/>
        <v>134822.578530168</v>
      </c>
    </row>
    <row r="818" ht="15" customHeight="1" spans="1:39">
      <c r="A818" s="6" t="s">
        <v>2568</v>
      </c>
      <c r="B818" s="52" t="s">
        <v>671</v>
      </c>
      <c r="C818" s="52" t="s">
        <v>672</v>
      </c>
      <c r="D818" s="52" t="s">
        <v>929</v>
      </c>
      <c r="E818" s="10" t="s">
        <v>673</v>
      </c>
      <c r="F818" s="52" t="s">
        <v>439</v>
      </c>
      <c r="G818" s="52" t="s">
        <v>177</v>
      </c>
      <c r="H818" s="52" t="s">
        <v>545</v>
      </c>
      <c r="I818" s="52" t="s">
        <v>544</v>
      </c>
      <c r="J818" s="52" t="s">
        <v>173</v>
      </c>
      <c r="K818" s="52" t="s">
        <v>931</v>
      </c>
      <c r="L818" s="53" t="s">
        <v>291</v>
      </c>
      <c r="M818" s="13">
        <v>991</v>
      </c>
      <c r="N818" s="14">
        <f t="shared" si="208"/>
        <v>2.71506849315068</v>
      </c>
      <c r="O818" s="15">
        <v>4840</v>
      </c>
      <c r="P818" s="15">
        <f t="shared" si="213"/>
        <v>4796440</v>
      </c>
      <c r="Q818" s="16">
        <f>IFERROR(VLOOKUP(G818,SCENARIOS!$A$13:$E$18,5,0),0.025)</f>
        <v>0.045</v>
      </c>
      <c r="R818" s="52">
        <f>IFERROR(VLOOKUP(L818,INPUTS!$A$107:$B$120,2,0),0.0082)</f>
        <v>0.0079</v>
      </c>
      <c r="S818" s="52">
        <f t="shared" si="214"/>
        <v>38.236</v>
      </c>
      <c r="T818" s="15">
        <f t="shared" si="215"/>
        <v>37891.876</v>
      </c>
      <c r="U818" s="15">
        <f>T818/INPUTS!$B$7*1000</f>
        <v>47364845</v>
      </c>
      <c r="V818" s="15">
        <f>T818*INPUTS!$B$6</f>
        <v>119738.32816</v>
      </c>
      <c r="W818" s="54" t="s">
        <v>396</v>
      </c>
      <c r="X818" s="54" t="s">
        <v>396</v>
      </c>
      <c r="Y818" s="67">
        <f>IFERROR(VLOOKUP(E818,INPUTS!$A$44:$B$103,2,0),0)</f>
        <v>0</v>
      </c>
      <c r="Z818" s="15">
        <f t="shared" si="204"/>
        <v>0</v>
      </c>
      <c r="AA818" s="20">
        <f>IFERROR(VLOOKUP(E818,INPUTS!$A$44:$C$103,3,0),SCENARIOS!$J$26)</f>
        <v>0.025</v>
      </c>
      <c r="AB818" s="15">
        <f t="shared" si="212"/>
        <v>1180.5042863748</v>
      </c>
      <c r="AC818" s="20">
        <f>IFERROR(VLOOKUP($E818,INPUTS!$A$44:$G$103,4,0),SCENARIOS!$K$26)</f>
        <v>0.1</v>
      </c>
      <c r="AD818" s="15">
        <f t="shared" si="212"/>
        <v>5884.49247600946</v>
      </c>
      <c r="AE818" s="20">
        <f>IFERROR(VLOOKUP($E818,INPUTS!$A$44:$G$103,5,0),SCENARIOS!$L$26)</f>
        <v>0.2</v>
      </c>
      <c r="AF818" s="15">
        <f t="shared" si="212"/>
        <v>14666.2964717174</v>
      </c>
      <c r="AG818" s="20">
        <f>IFERROR(VLOOKUP($E818,INPUTS!$A$44:$G$103,6,0),SCENARIOS!$M$26)</f>
        <v>0.3</v>
      </c>
      <c r="AH818" s="15">
        <f t="shared" si="206"/>
        <v>27415.3106329799</v>
      </c>
      <c r="AI818" s="20">
        <f>IFERROR(VLOOKUP($E818,INPUTS!$A$44:$G$103,7,0),SCENARIOS!$N$26)</f>
        <v>0.5</v>
      </c>
      <c r="AJ818" s="15">
        <f t="shared" si="207"/>
        <v>56940.7748766154</v>
      </c>
      <c r="AL818" t="str">
        <f t="shared" si="209"/>
        <v>N</v>
      </c>
      <c r="AM818" s="21">
        <f t="shared" si="210"/>
        <v>113881.549753231</v>
      </c>
    </row>
    <row r="819" ht="15" customHeight="1" spans="1:39">
      <c r="A819" s="24" t="s">
        <v>2569</v>
      </c>
      <c r="B819" s="52" t="s">
        <v>671</v>
      </c>
      <c r="C819" s="52" t="s">
        <v>672</v>
      </c>
      <c r="D819" s="52" t="s">
        <v>929</v>
      </c>
      <c r="E819" s="10" t="s">
        <v>673</v>
      </c>
      <c r="F819" s="52" t="s">
        <v>439</v>
      </c>
      <c r="G819" s="52" t="s">
        <v>177</v>
      </c>
      <c r="H819" s="52" t="s">
        <v>264</v>
      </c>
      <c r="I819" s="52" t="s">
        <v>436</v>
      </c>
      <c r="J819" s="52" t="s">
        <v>173</v>
      </c>
      <c r="K819" s="52" t="s">
        <v>931</v>
      </c>
      <c r="L819" s="53" t="s">
        <v>1696</v>
      </c>
      <c r="M819" s="13">
        <v>660</v>
      </c>
      <c r="N819" s="14">
        <f t="shared" si="208"/>
        <v>1.80821917808219</v>
      </c>
      <c r="O819" s="15">
        <v>12040</v>
      </c>
      <c r="P819" s="15">
        <f t="shared" si="213"/>
        <v>7946400</v>
      </c>
      <c r="Q819" s="16">
        <f>IFERROR(VLOOKUP(G819,SCENARIOS!$A$13:$E$18,5,0),0.025)</f>
        <v>0.045</v>
      </c>
      <c r="R819" s="52">
        <f>IFERROR(VLOOKUP(L819,INPUTS!$A$107:$B$120,2,0),0.0082)</f>
        <v>0.0082</v>
      </c>
      <c r="S819" s="52">
        <f t="shared" si="214"/>
        <v>98.728</v>
      </c>
      <c r="T819" s="15">
        <f t="shared" si="215"/>
        <v>65160.48</v>
      </c>
      <c r="U819" s="15">
        <f>T819/INPUTS!$B$7*1000</f>
        <v>81450600</v>
      </c>
      <c r="V819" s="15">
        <f>T819*INPUTS!$B$6</f>
        <v>205907.1168</v>
      </c>
      <c r="W819" s="54" t="s">
        <v>396</v>
      </c>
      <c r="X819" s="54" t="s">
        <v>396</v>
      </c>
      <c r="Y819" s="67">
        <f>IFERROR(VLOOKUP(E819,INPUTS!$A$44:$B$103,2,0),0)</f>
        <v>0</v>
      </c>
      <c r="Z819" s="15">
        <f t="shared" si="204"/>
        <v>0</v>
      </c>
      <c r="AA819" s="20">
        <f>IFERROR(VLOOKUP(E819,INPUTS!$A$44:$C$103,3,0),SCENARIOS!$J$26)</f>
        <v>0.025</v>
      </c>
      <c r="AB819" s="15">
        <f t="shared" si="212"/>
        <v>2030.04533062019</v>
      </c>
      <c r="AC819" s="20">
        <f>IFERROR(VLOOKUP($E819,INPUTS!$A$44:$G$103,4,0),SCENARIOS!$K$26)</f>
        <v>0.1</v>
      </c>
      <c r="AD819" s="15">
        <f t="shared" si="212"/>
        <v>10119.2232945438</v>
      </c>
      <c r="AE819" s="20">
        <f>IFERROR(VLOOKUP($E819,INPUTS!$A$44:$G$103,5,0),SCENARIOS!$L$26)</f>
        <v>0.2</v>
      </c>
      <c r="AF819" s="15">
        <f t="shared" si="212"/>
        <v>25220.7865854784</v>
      </c>
      <c r="AG819" s="20">
        <f>IFERROR(VLOOKUP($E819,INPUTS!$A$44:$G$103,6,0),SCENARIOS!$M$26)</f>
        <v>0.3</v>
      </c>
      <c r="AH819" s="15">
        <f t="shared" si="206"/>
        <v>47144.5330443411</v>
      </c>
      <c r="AI819" s="20">
        <f>IFERROR(VLOOKUP($E819,INPUTS!$A$44:$G$103,7,0),SCENARIOS!$N$26)</f>
        <v>0.5</v>
      </c>
      <c r="AJ819" s="15">
        <f t="shared" si="207"/>
        <v>97917.775898248</v>
      </c>
      <c r="AL819" t="str">
        <f t="shared" si="209"/>
        <v>N</v>
      </c>
      <c r="AM819" s="21">
        <f t="shared" si="210"/>
        <v>195835.551796496</v>
      </c>
    </row>
    <row r="820" ht="15" customHeight="1" spans="1:39">
      <c r="A820" s="6" t="s">
        <v>2570</v>
      </c>
      <c r="B820" s="52" t="s">
        <v>671</v>
      </c>
      <c r="C820" s="52" t="s">
        <v>672</v>
      </c>
      <c r="D820" s="52" t="s">
        <v>929</v>
      </c>
      <c r="E820" s="10" t="s">
        <v>673</v>
      </c>
      <c r="F820" s="52" t="s">
        <v>439</v>
      </c>
      <c r="G820" s="52" t="s">
        <v>177</v>
      </c>
      <c r="H820" s="52" t="s">
        <v>267</v>
      </c>
      <c r="I820" s="52" t="s">
        <v>436</v>
      </c>
      <c r="J820" s="52" t="s">
        <v>173</v>
      </c>
      <c r="K820" s="52" t="s">
        <v>931</v>
      </c>
      <c r="L820" s="53" t="s">
        <v>291</v>
      </c>
      <c r="M820" s="13">
        <v>660</v>
      </c>
      <c r="N820" s="14">
        <f t="shared" si="208"/>
        <v>1.80821917808219</v>
      </c>
      <c r="O820" s="15">
        <v>12340</v>
      </c>
      <c r="P820" s="15">
        <f t="shared" si="213"/>
        <v>8144400</v>
      </c>
      <c r="Q820" s="16">
        <f>IFERROR(VLOOKUP(G820,SCENARIOS!$A$13:$E$18,5,0),0.025)</f>
        <v>0.045</v>
      </c>
      <c r="R820" s="52">
        <f>IFERROR(VLOOKUP(L820,INPUTS!$A$107:$B$120,2,0),0.0082)</f>
        <v>0.0079</v>
      </c>
      <c r="S820" s="52">
        <f t="shared" si="214"/>
        <v>97.486</v>
      </c>
      <c r="T820" s="15">
        <f t="shared" si="215"/>
        <v>64340.76</v>
      </c>
      <c r="U820" s="15">
        <f>T820/INPUTS!$B$7*1000</f>
        <v>80425950</v>
      </c>
      <c r="V820" s="15">
        <f>T820*INPUTS!$B$6</f>
        <v>203316.8016</v>
      </c>
      <c r="W820" s="54" t="s">
        <v>396</v>
      </c>
      <c r="X820" s="54" t="s">
        <v>396</v>
      </c>
      <c r="Y820" s="67">
        <f>IFERROR(VLOOKUP(E820,INPUTS!$A$44:$B$103,2,0),0)</f>
        <v>0</v>
      </c>
      <c r="Z820" s="15">
        <f t="shared" si="204"/>
        <v>0</v>
      </c>
      <c r="AA820" s="20">
        <f>IFERROR(VLOOKUP(E820,INPUTS!$A$44:$C$103,3,0),SCENARIOS!$J$26)</f>
        <v>0.025</v>
      </c>
      <c r="AB820" s="15">
        <f t="shared" ref="AB820:AF835" si="216">$T820*AA820*(1+$Q820)^AB$2</f>
        <v>2004.50732417187</v>
      </c>
      <c r="AC820" s="20">
        <f>IFERROR(VLOOKUP($E820,INPUTS!$A$44:$G$103,4,0),SCENARIOS!$K$26)</f>
        <v>0.1</v>
      </c>
      <c r="AD820" s="15">
        <f t="shared" si="216"/>
        <v>9991.9232851055</v>
      </c>
      <c r="AE820" s="20">
        <f>IFERROR(VLOOKUP($E820,INPUTS!$A$44:$G$103,5,0),SCENARIOS!$L$26)</f>
        <v>0.2</v>
      </c>
      <c r="AF820" s="15">
        <f t="shared" si="216"/>
        <v>24903.5086406283</v>
      </c>
      <c r="AG820" s="20">
        <f>IFERROR(VLOOKUP($E820,INPUTS!$A$44:$G$103,6,0),SCENARIOS!$M$26)</f>
        <v>0.3</v>
      </c>
      <c r="AH820" s="15">
        <f t="shared" si="206"/>
        <v>46551.4539782092</v>
      </c>
      <c r="AI820" s="20">
        <f>IFERROR(VLOOKUP($E820,INPUTS!$A$44:$G$103,7,0),SCENARIOS!$N$26)</f>
        <v>0.5</v>
      </c>
      <c r="AJ820" s="15">
        <f t="shared" si="207"/>
        <v>96685.9685318917</v>
      </c>
      <c r="AL820" t="str">
        <f t="shared" si="209"/>
        <v>N</v>
      </c>
      <c r="AM820" s="21">
        <f t="shared" si="210"/>
        <v>193371.937063783</v>
      </c>
    </row>
    <row r="821" ht="15" customHeight="1" spans="1:39">
      <c r="A821" s="24" t="s">
        <v>2571</v>
      </c>
      <c r="B821" s="52" t="s">
        <v>671</v>
      </c>
      <c r="C821" s="52" t="s">
        <v>672</v>
      </c>
      <c r="D821" s="52" t="s">
        <v>929</v>
      </c>
      <c r="E821" s="10" t="s">
        <v>673</v>
      </c>
      <c r="F821" s="52" t="s">
        <v>439</v>
      </c>
      <c r="G821" s="52" t="s">
        <v>177</v>
      </c>
      <c r="H821" s="52" t="s">
        <v>234</v>
      </c>
      <c r="I821" s="52" t="s">
        <v>424</v>
      </c>
      <c r="J821" s="52" t="s">
        <v>173</v>
      </c>
      <c r="K821" s="52" t="s">
        <v>931</v>
      </c>
      <c r="L821" s="53" t="s">
        <v>291</v>
      </c>
      <c r="M821" s="13">
        <v>660</v>
      </c>
      <c r="N821" s="14">
        <f t="shared" si="208"/>
        <v>1.80821917808219</v>
      </c>
      <c r="O821" s="15">
        <v>7870</v>
      </c>
      <c r="P821" s="15">
        <f t="shared" si="213"/>
        <v>5194200</v>
      </c>
      <c r="Q821" s="16">
        <f>IFERROR(VLOOKUP(G821,SCENARIOS!$A$13:$E$18,5,0),0.025)</f>
        <v>0.045</v>
      </c>
      <c r="R821" s="52">
        <f>IFERROR(VLOOKUP(L821,INPUTS!$A$107:$B$120,2,0),0.0082)</f>
        <v>0.0079</v>
      </c>
      <c r="S821" s="52">
        <f t="shared" si="214"/>
        <v>62.173</v>
      </c>
      <c r="T821" s="15">
        <f t="shared" si="215"/>
        <v>41034.18</v>
      </c>
      <c r="U821" s="15">
        <f>T821/INPUTS!$B$7*1000</f>
        <v>51292725</v>
      </c>
      <c r="V821" s="15">
        <f>T821*INPUTS!$B$6</f>
        <v>129668.0088</v>
      </c>
      <c r="W821" s="54" t="s">
        <v>396</v>
      </c>
      <c r="X821" s="54" t="s">
        <v>396</v>
      </c>
      <c r="Y821" s="67">
        <f>IFERROR(VLOOKUP(E821,INPUTS!$A$44:$B$103,2,0),0)</f>
        <v>0</v>
      </c>
      <c r="Z821" s="15">
        <f t="shared" si="204"/>
        <v>0</v>
      </c>
      <c r="AA821" s="20">
        <f>IFERROR(VLOOKUP(E821,INPUTS!$A$44:$C$103,3,0),SCENARIOS!$J$26)</f>
        <v>0.025</v>
      </c>
      <c r="AB821" s="15">
        <f t="shared" si="216"/>
        <v>1278.40134856018</v>
      </c>
      <c r="AC821" s="20">
        <f>IFERROR(VLOOKUP($E821,INPUTS!$A$44:$G$103,4,0),SCENARIOS!$K$26)</f>
        <v>0.1</v>
      </c>
      <c r="AD821" s="15">
        <f t="shared" si="216"/>
        <v>6372.48267858836</v>
      </c>
      <c r="AE821" s="20">
        <f>IFERROR(VLOOKUP($E821,INPUTS!$A$44:$G$103,5,0),SCENARIOS!$L$26)</f>
        <v>0.2</v>
      </c>
      <c r="AF821" s="15">
        <f t="shared" si="216"/>
        <v>15882.5456241284</v>
      </c>
      <c r="AG821" s="20">
        <f>IFERROR(VLOOKUP($E821,INPUTS!$A$44:$G$103,6,0),SCENARIOS!$M$26)</f>
        <v>0.3</v>
      </c>
      <c r="AH821" s="15">
        <f t="shared" si="206"/>
        <v>29688.8122211107</v>
      </c>
      <c r="AI821" s="20">
        <f>IFERROR(VLOOKUP($E821,INPUTS!$A$44:$G$103,7,0),SCENARIOS!$N$26)</f>
        <v>0.5</v>
      </c>
      <c r="AJ821" s="15">
        <f t="shared" si="207"/>
        <v>61662.7692338726</v>
      </c>
      <c r="AL821" t="str">
        <f t="shared" si="209"/>
        <v>N</v>
      </c>
      <c r="AM821" s="21">
        <f t="shared" si="210"/>
        <v>123325.538467745</v>
      </c>
    </row>
    <row r="822" ht="15" customHeight="1" spans="1:39">
      <c r="A822" s="6" t="s">
        <v>2572</v>
      </c>
      <c r="B822" s="52" t="s">
        <v>671</v>
      </c>
      <c r="C822" s="52" t="s">
        <v>672</v>
      </c>
      <c r="D822" s="52" t="s">
        <v>929</v>
      </c>
      <c r="E822" s="10" t="s">
        <v>673</v>
      </c>
      <c r="F822" s="52" t="s">
        <v>439</v>
      </c>
      <c r="G822" s="52" t="s">
        <v>177</v>
      </c>
      <c r="H822" s="52" t="s">
        <v>432</v>
      </c>
      <c r="I822" s="52" t="s">
        <v>431</v>
      </c>
      <c r="J822" s="52" t="s">
        <v>173</v>
      </c>
      <c r="K822" s="52" t="s">
        <v>931</v>
      </c>
      <c r="L822" s="53" t="s">
        <v>291</v>
      </c>
      <c r="M822" s="13">
        <v>660</v>
      </c>
      <c r="N822" s="14">
        <f t="shared" si="208"/>
        <v>1.80821917808219</v>
      </c>
      <c r="O822" s="15">
        <v>5730</v>
      </c>
      <c r="P822" s="15">
        <f t="shared" si="213"/>
        <v>3781800</v>
      </c>
      <c r="Q822" s="16">
        <f>IFERROR(VLOOKUP(G822,SCENARIOS!$A$13:$E$18,5,0),0.025)</f>
        <v>0.045</v>
      </c>
      <c r="R822" s="52">
        <f>IFERROR(VLOOKUP(L822,INPUTS!$A$107:$B$120,2,0),0.0082)</f>
        <v>0.0079</v>
      </c>
      <c r="S822" s="52">
        <f t="shared" si="214"/>
        <v>45.267</v>
      </c>
      <c r="T822" s="15">
        <f t="shared" si="215"/>
        <v>29876.22</v>
      </c>
      <c r="U822" s="15">
        <f>T822/INPUTS!$B$7*1000</f>
        <v>37345275</v>
      </c>
      <c r="V822" s="15">
        <f>T822*INPUTS!$B$6</f>
        <v>94408.8552</v>
      </c>
      <c r="W822" s="54" t="s">
        <v>521</v>
      </c>
      <c r="X822" s="54" t="s">
        <v>396</v>
      </c>
      <c r="Y822" s="67">
        <f>IFERROR(VLOOKUP(E822,INPUTS!$A$44:$B$103,2,0),0)</f>
        <v>0</v>
      </c>
      <c r="Z822" s="15">
        <f t="shared" si="204"/>
        <v>0</v>
      </c>
      <c r="AA822" s="20">
        <f>IFERROR(VLOOKUP(E822,INPUTS!$A$44:$C$103,3,0),SCENARIOS!$J$26)</f>
        <v>0.025</v>
      </c>
      <c r="AB822" s="15">
        <f t="shared" si="216"/>
        <v>930.780143233776</v>
      </c>
      <c r="AC822" s="20">
        <f>IFERROR(VLOOKUP($E822,INPUTS!$A$44:$G$103,4,0),SCENARIOS!$K$26)</f>
        <v>0.1</v>
      </c>
      <c r="AD822" s="15">
        <f t="shared" si="216"/>
        <v>4639.68560969648</v>
      </c>
      <c r="AE822" s="20">
        <f>IFERROR(VLOOKUP($E822,INPUTS!$A$44:$G$103,5,0),SCENARIOS!$L$26)</f>
        <v>0.2</v>
      </c>
      <c r="AF822" s="15">
        <f t="shared" si="216"/>
        <v>11563.7848063857</v>
      </c>
      <c r="AG822" s="20">
        <f>IFERROR(VLOOKUP($E822,INPUTS!$A$44:$G$103,6,0),SCENARIOS!$M$26)</f>
        <v>0.3</v>
      </c>
      <c r="AH822" s="15">
        <f t="shared" si="206"/>
        <v>21615.8696349383</v>
      </c>
      <c r="AI822" s="20">
        <f>IFERROR(VLOOKUP($E822,INPUTS!$A$44:$G$103,7,0),SCENARIOS!$N$26)</f>
        <v>0.5</v>
      </c>
      <c r="AJ822" s="15">
        <f t="shared" si="207"/>
        <v>44895.5105095413</v>
      </c>
      <c r="AL822" t="str">
        <f t="shared" si="209"/>
        <v>N</v>
      </c>
      <c r="AM822" s="21">
        <f t="shared" si="210"/>
        <v>89791.0210190826</v>
      </c>
    </row>
    <row r="823" ht="15" customHeight="1" spans="1:39">
      <c r="A823" s="24" t="s">
        <v>2573</v>
      </c>
      <c r="B823" s="52" t="s">
        <v>671</v>
      </c>
      <c r="C823" s="52" t="s">
        <v>672</v>
      </c>
      <c r="D823" s="52" t="s">
        <v>929</v>
      </c>
      <c r="E823" s="10" t="s">
        <v>673</v>
      </c>
      <c r="F823" s="52" t="s">
        <v>439</v>
      </c>
      <c r="G823" s="52" t="s">
        <v>177</v>
      </c>
      <c r="H823" s="52" t="s">
        <v>567</v>
      </c>
      <c r="I823" s="52" t="s">
        <v>431</v>
      </c>
      <c r="J823" s="52" t="s">
        <v>173</v>
      </c>
      <c r="K823" s="52" t="s">
        <v>931</v>
      </c>
      <c r="L823" s="53" t="s">
        <v>291</v>
      </c>
      <c r="M823" s="13">
        <v>660</v>
      </c>
      <c r="N823" s="14">
        <f t="shared" si="208"/>
        <v>1.80821917808219</v>
      </c>
      <c r="O823" s="15">
        <v>6680</v>
      </c>
      <c r="P823" s="15">
        <f t="shared" si="213"/>
        <v>4408800</v>
      </c>
      <c r="Q823" s="16">
        <f>IFERROR(VLOOKUP(G823,SCENARIOS!$A$13:$E$18,5,0),0.025)</f>
        <v>0.045</v>
      </c>
      <c r="R823" s="52">
        <f>IFERROR(VLOOKUP(L823,INPUTS!$A$107:$B$120,2,0),0.0082)</f>
        <v>0.0079</v>
      </c>
      <c r="S823" s="52">
        <f t="shared" si="214"/>
        <v>52.772</v>
      </c>
      <c r="T823" s="15">
        <f t="shared" si="215"/>
        <v>34829.52</v>
      </c>
      <c r="U823" s="15">
        <f>T823/INPUTS!$B$7*1000</f>
        <v>43536900</v>
      </c>
      <c r="V823" s="15">
        <f>T823*INPUTS!$B$6</f>
        <v>110061.2832</v>
      </c>
      <c r="W823" s="54" t="s">
        <v>521</v>
      </c>
      <c r="X823" s="54" t="s">
        <v>396</v>
      </c>
      <c r="Y823" s="67">
        <f>IFERROR(VLOOKUP(E823,INPUTS!$A$44:$B$103,2,0),0)</f>
        <v>0</v>
      </c>
      <c r="Z823" s="15">
        <f t="shared" si="204"/>
        <v>0</v>
      </c>
      <c r="AA823" s="20">
        <f>IFERROR(VLOOKUP(E823,INPUTS!$A$44:$C$103,3,0),SCENARIOS!$J$26)</f>
        <v>0.025</v>
      </c>
      <c r="AB823" s="15">
        <f t="shared" si="216"/>
        <v>1085.09796802821</v>
      </c>
      <c r="AC823" s="20">
        <f>IFERROR(VLOOKUP($E823,INPUTS!$A$44:$G$103,4,0),SCENARIOS!$K$26)</f>
        <v>0.1</v>
      </c>
      <c r="AD823" s="15">
        <f t="shared" si="216"/>
        <v>5408.91795336343</v>
      </c>
      <c r="AE823" s="20">
        <f>IFERROR(VLOOKUP($E823,INPUTS!$A$44:$G$103,5,0),SCENARIOS!$L$26)</f>
        <v>0.2</v>
      </c>
      <c r="AF823" s="15">
        <f t="shared" si="216"/>
        <v>13480.9917114584</v>
      </c>
      <c r="AG823" s="20">
        <f>IFERROR(VLOOKUP($E823,INPUTS!$A$44:$G$103,6,0),SCENARIOS!$M$26)</f>
        <v>0.3</v>
      </c>
      <c r="AH823" s="15">
        <f t="shared" si="206"/>
        <v>25199.6525587065</v>
      </c>
      <c r="AI823" s="20">
        <f>IFERROR(VLOOKUP($E823,INPUTS!$A$44:$G$103,7,0),SCENARIOS!$N$26)</f>
        <v>0.5</v>
      </c>
      <c r="AJ823" s="15">
        <f t="shared" si="207"/>
        <v>52338.9197563239</v>
      </c>
      <c r="AL823" t="str">
        <f t="shared" si="209"/>
        <v>N</v>
      </c>
      <c r="AM823" s="21">
        <f t="shared" si="210"/>
        <v>104677.839512648</v>
      </c>
    </row>
    <row r="824" ht="15" customHeight="1" spans="1:39">
      <c r="A824" s="6" t="s">
        <v>2574</v>
      </c>
      <c r="B824" s="52" t="s">
        <v>671</v>
      </c>
      <c r="C824" s="52" t="s">
        <v>672</v>
      </c>
      <c r="D824" s="52" t="s">
        <v>929</v>
      </c>
      <c r="E824" s="10" t="s">
        <v>673</v>
      </c>
      <c r="F824" s="52" t="s">
        <v>439</v>
      </c>
      <c r="G824" s="52" t="s">
        <v>177</v>
      </c>
      <c r="H824" s="52" t="s">
        <v>245</v>
      </c>
      <c r="I824" s="52" t="s">
        <v>930</v>
      </c>
      <c r="J824" s="52" t="s">
        <v>169</v>
      </c>
      <c r="K824" s="52" t="s">
        <v>931</v>
      </c>
      <c r="L824" s="53" t="s">
        <v>295</v>
      </c>
      <c r="M824" s="13">
        <v>991</v>
      </c>
      <c r="N824" s="14">
        <f t="shared" si="208"/>
        <v>2.71506849315068</v>
      </c>
      <c r="O824" s="15">
        <v>11020</v>
      </c>
      <c r="P824" s="15">
        <f t="shared" si="213"/>
        <v>10920820</v>
      </c>
      <c r="Q824" s="16">
        <f>IFERROR(VLOOKUP(G824,SCENARIOS!$A$13:$E$18,5,0),0.025)</f>
        <v>0.045</v>
      </c>
      <c r="R824" s="52">
        <f>IFERROR(VLOOKUP(L824,INPUTS!$A$107:$B$120,2,0),0.0082)</f>
        <v>0.0089</v>
      </c>
      <c r="S824" s="52">
        <f t="shared" si="214"/>
        <v>98.078</v>
      </c>
      <c r="T824" s="15">
        <f t="shared" si="215"/>
        <v>97195.298</v>
      </c>
      <c r="U824" s="15">
        <f>T824/INPUTS!$B$7*1000</f>
        <v>121494122.5</v>
      </c>
      <c r="V824" s="15">
        <f>T824*INPUTS!$B$6</f>
        <v>307137.14168</v>
      </c>
      <c r="W824" s="54" t="s">
        <v>396</v>
      </c>
      <c r="X824" s="54" t="s">
        <v>396</v>
      </c>
      <c r="Y824" s="67">
        <f>IFERROR(VLOOKUP(E824,INPUTS!$A$44:$B$103,2,0),0)</f>
        <v>0</v>
      </c>
      <c r="Z824" s="15">
        <f t="shared" si="204"/>
        <v>0</v>
      </c>
      <c r="AA824" s="20">
        <f>IFERROR(VLOOKUP(E824,INPUTS!$A$44:$C$103,3,0),SCENARIOS!$J$26)</f>
        <v>0.025</v>
      </c>
      <c r="AB824" s="15">
        <f t="shared" si="216"/>
        <v>3028.07561981032</v>
      </c>
      <c r="AC824" s="20">
        <f>IFERROR(VLOOKUP($E824,INPUTS!$A$44:$G$103,4,0),SCENARIOS!$K$26)</f>
        <v>0.1</v>
      </c>
      <c r="AD824" s="15">
        <f t="shared" si="216"/>
        <v>15094.1325730216</v>
      </c>
      <c r="AE824" s="20">
        <f>IFERROR(VLOOKUP($E824,INPUTS!$A$44:$G$103,5,0),SCENARIOS!$L$26)</f>
        <v>0.2</v>
      </c>
      <c r="AF824" s="15">
        <f t="shared" si="216"/>
        <v>37620.0707540825</v>
      </c>
      <c r="AG824" s="20">
        <f>IFERROR(VLOOKUP($E824,INPUTS!$A$44:$G$103,6,0),SCENARIOS!$M$26)</f>
        <v>0.3</v>
      </c>
      <c r="AH824" s="15">
        <f t="shared" si="206"/>
        <v>70322.1790004552</v>
      </c>
      <c r="AI824" s="20">
        <f>IFERROR(VLOOKUP($E824,INPUTS!$A$44:$G$103,7,0),SCENARIOS!$N$26)</f>
        <v>0.5</v>
      </c>
      <c r="AJ824" s="15">
        <f t="shared" si="207"/>
        <v>146057.048811295</v>
      </c>
      <c r="AL824" t="str">
        <f t="shared" si="209"/>
        <v>N</v>
      </c>
      <c r="AM824" s="21">
        <f t="shared" si="210"/>
        <v>292114.097622591</v>
      </c>
    </row>
    <row r="825" ht="15" customHeight="1" spans="1:39">
      <c r="A825" s="24" t="s">
        <v>2575</v>
      </c>
      <c r="B825" s="52" t="s">
        <v>671</v>
      </c>
      <c r="C825" s="52" t="s">
        <v>672</v>
      </c>
      <c r="D825" s="52" t="s">
        <v>929</v>
      </c>
      <c r="E825" s="10" t="s">
        <v>673</v>
      </c>
      <c r="F825" s="52" t="s">
        <v>439</v>
      </c>
      <c r="G825" s="52" t="s">
        <v>177</v>
      </c>
      <c r="H825" s="52" t="s">
        <v>256</v>
      </c>
      <c r="I825" s="52" t="s">
        <v>930</v>
      </c>
      <c r="J825" s="52" t="s">
        <v>169</v>
      </c>
      <c r="K825" s="52" t="s">
        <v>931</v>
      </c>
      <c r="L825" s="53" t="s">
        <v>291</v>
      </c>
      <c r="M825" s="13">
        <v>660</v>
      </c>
      <c r="N825" s="14">
        <f t="shared" si="208"/>
        <v>1.80821917808219</v>
      </c>
      <c r="O825" s="15">
        <v>11110</v>
      </c>
      <c r="P825" s="15">
        <f t="shared" si="213"/>
        <v>7332600</v>
      </c>
      <c r="Q825" s="16">
        <f>IFERROR(VLOOKUP(G825,SCENARIOS!$A$13:$E$18,5,0),0.025)</f>
        <v>0.045</v>
      </c>
      <c r="R825" s="52">
        <f>IFERROR(VLOOKUP(L825,INPUTS!$A$107:$B$120,2,0),0.0082)</f>
        <v>0.0079</v>
      </c>
      <c r="S825" s="52">
        <f t="shared" si="214"/>
        <v>87.769</v>
      </c>
      <c r="T825" s="15">
        <f t="shared" si="215"/>
        <v>57927.54</v>
      </c>
      <c r="U825" s="15">
        <f>T825/INPUTS!$B$7*1000</f>
        <v>72409425</v>
      </c>
      <c r="V825" s="15">
        <f>T825*INPUTS!$B$6</f>
        <v>183051.0264</v>
      </c>
      <c r="W825" s="54" t="s">
        <v>396</v>
      </c>
      <c r="X825" s="54" t="s">
        <v>396</v>
      </c>
      <c r="Y825" s="67">
        <f>IFERROR(VLOOKUP(E825,INPUTS!$A$44:$B$103,2,0),0)</f>
        <v>0</v>
      </c>
      <c r="Z825" s="15">
        <f t="shared" si="204"/>
        <v>0</v>
      </c>
      <c r="AA825" s="20">
        <f>IFERROR(VLOOKUP(E825,INPUTS!$A$44:$C$103,3,0),SCENARIOS!$J$26)</f>
        <v>0.025</v>
      </c>
      <c r="AB825" s="15">
        <f t="shared" si="216"/>
        <v>1804.70635101697</v>
      </c>
      <c r="AC825" s="20">
        <f>IFERROR(VLOOKUP($E825,INPUTS!$A$44:$G$103,4,0),SCENARIOS!$K$26)</f>
        <v>0.1</v>
      </c>
      <c r="AD825" s="15">
        <f t="shared" si="216"/>
        <v>8995.96982962092</v>
      </c>
      <c r="AE825" s="20">
        <f>IFERROR(VLOOKUP($E825,INPUTS!$A$44:$G$103,5,0),SCENARIOS!$L$26)</f>
        <v>0.2</v>
      </c>
      <c r="AF825" s="15">
        <f t="shared" si="216"/>
        <v>22421.2302266921</v>
      </c>
      <c r="AG825" s="20">
        <f>IFERROR(VLOOKUP($E825,INPUTS!$A$44:$G$103,6,0),SCENARIOS!$M$26)</f>
        <v>0.3</v>
      </c>
      <c r="AH825" s="15">
        <f t="shared" si="206"/>
        <v>41911.3981926989</v>
      </c>
      <c r="AI825" s="20">
        <f>IFERROR(VLOOKUP($E825,INPUTS!$A$44:$G$103,7,0),SCENARIOS!$N$26)</f>
        <v>0.5</v>
      </c>
      <c r="AJ825" s="15">
        <f t="shared" si="207"/>
        <v>87048.7123492153</v>
      </c>
      <c r="AL825" t="str">
        <f t="shared" si="209"/>
        <v>N</v>
      </c>
      <c r="AM825" s="21">
        <f t="shared" si="210"/>
        <v>174097.424698431</v>
      </c>
    </row>
    <row r="826" ht="15" customHeight="1" spans="1:39">
      <c r="A826" s="6" t="s">
        <v>2576</v>
      </c>
      <c r="B826" s="52" t="s">
        <v>671</v>
      </c>
      <c r="C826" s="52" t="s">
        <v>672</v>
      </c>
      <c r="D826" s="52" t="s">
        <v>929</v>
      </c>
      <c r="E826" s="10" t="s">
        <v>673</v>
      </c>
      <c r="F826" s="52" t="s">
        <v>439</v>
      </c>
      <c r="G826" s="52" t="s">
        <v>177</v>
      </c>
      <c r="H826" s="52" t="s">
        <v>249</v>
      </c>
      <c r="I826" s="52" t="s">
        <v>930</v>
      </c>
      <c r="J826" s="52" t="s">
        <v>169</v>
      </c>
      <c r="K826" s="52" t="s">
        <v>931</v>
      </c>
      <c r="L826" s="53" t="s">
        <v>291</v>
      </c>
      <c r="M826" s="13">
        <v>660</v>
      </c>
      <c r="N826" s="14">
        <f t="shared" si="208"/>
        <v>1.80821917808219</v>
      </c>
      <c r="O826" s="15">
        <v>12010</v>
      </c>
      <c r="P826" s="15">
        <f t="shared" si="213"/>
        <v>7926600</v>
      </c>
      <c r="Q826" s="16">
        <f>IFERROR(VLOOKUP(G826,SCENARIOS!$A$13:$E$18,5,0),0.025)</f>
        <v>0.045</v>
      </c>
      <c r="R826" s="52">
        <f>IFERROR(VLOOKUP(L826,INPUTS!$A$107:$B$120,2,0),0.0082)</f>
        <v>0.0079</v>
      </c>
      <c r="S826" s="52">
        <f t="shared" si="214"/>
        <v>94.879</v>
      </c>
      <c r="T826" s="15">
        <f t="shared" si="215"/>
        <v>62620.14</v>
      </c>
      <c r="U826" s="15">
        <f>T826/INPUTS!$B$7*1000</f>
        <v>78275175</v>
      </c>
      <c r="V826" s="15">
        <f>T826*INPUTS!$B$6</f>
        <v>197879.6424</v>
      </c>
      <c r="W826" s="54" t="s">
        <v>396</v>
      </c>
      <c r="X826" s="54" t="s">
        <v>396</v>
      </c>
      <c r="Y826" s="67">
        <f>IFERROR(VLOOKUP(E826,INPUTS!$A$44:$B$103,2,0),0)</f>
        <v>0</v>
      </c>
      <c r="Z826" s="15">
        <f t="shared" si="204"/>
        <v>0</v>
      </c>
      <c r="AA826" s="20">
        <f>IFERROR(VLOOKUP(E826,INPUTS!$A$44:$C$103,3,0),SCENARIOS!$J$26)</f>
        <v>0.025</v>
      </c>
      <c r="AB826" s="15">
        <f t="shared" si="216"/>
        <v>1950.90218503275</v>
      </c>
      <c r="AC826" s="20">
        <f>IFERROR(VLOOKUP($E826,INPUTS!$A$44:$G$103,4,0),SCENARIOS!$K$26)</f>
        <v>0.1</v>
      </c>
      <c r="AD826" s="15">
        <f t="shared" si="216"/>
        <v>9724.7162604633</v>
      </c>
      <c r="AE826" s="20">
        <f>IFERROR(VLOOKUP($E826,INPUTS!$A$44:$G$103,5,0),SCENARIOS!$L$26)</f>
        <v>0.2</v>
      </c>
      <c r="AF826" s="15">
        <f t="shared" si="216"/>
        <v>24237.531505182</v>
      </c>
      <c r="AG826" s="20">
        <f>IFERROR(VLOOKUP($E826,INPUTS!$A$44:$G$103,6,0),SCENARIOS!$M$26)</f>
        <v>0.3</v>
      </c>
      <c r="AH826" s="15">
        <f t="shared" si="206"/>
        <v>45306.5609625845</v>
      </c>
      <c r="AI826" s="20">
        <f>IFERROR(VLOOKUP($E826,INPUTS!$A$44:$G$103,7,0),SCENARIOS!$N$26)</f>
        <v>0.5</v>
      </c>
      <c r="AJ826" s="15">
        <f t="shared" si="207"/>
        <v>94100.3632145883</v>
      </c>
      <c r="AL826" t="str">
        <f t="shared" si="209"/>
        <v>N</v>
      </c>
      <c r="AM826" s="21">
        <f t="shared" si="210"/>
        <v>188200.726429177</v>
      </c>
    </row>
    <row r="827" ht="15" customHeight="1" spans="1:39">
      <c r="A827" s="24" t="s">
        <v>2577</v>
      </c>
      <c r="B827" s="52" t="s">
        <v>671</v>
      </c>
      <c r="C827" s="52" t="s">
        <v>672</v>
      </c>
      <c r="D827" s="52" t="s">
        <v>929</v>
      </c>
      <c r="E827" s="10" t="s">
        <v>673</v>
      </c>
      <c r="F827" s="52" t="s">
        <v>439</v>
      </c>
      <c r="G827" s="52" t="s">
        <v>177</v>
      </c>
      <c r="H827" s="52" t="s">
        <v>248</v>
      </c>
      <c r="I827" s="52" t="s">
        <v>930</v>
      </c>
      <c r="J827" s="52" t="s">
        <v>169</v>
      </c>
      <c r="K827" s="52" t="s">
        <v>931</v>
      </c>
      <c r="L827" s="53" t="s">
        <v>1696</v>
      </c>
      <c r="M827" s="13">
        <v>660</v>
      </c>
      <c r="N827" s="14">
        <f t="shared" si="208"/>
        <v>1.80821917808219</v>
      </c>
      <c r="O827" s="15">
        <v>13430</v>
      </c>
      <c r="P827" s="15">
        <f t="shared" si="213"/>
        <v>8863800</v>
      </c>
      <c r="Q827" s="16">
        <f>IFERROR(VLOOKUP(G827,SCENARIOS!$A$13:$E$18,5,0),0.025)</f>
        <v>0.045</v>
      </c>
      <c r="R827" s="52">
        <f>IFERROR(VLOOKUP(L827,INPUTS!$A$107:$B$120,2,0),0.0082)</f>
        <v>0.0082</v>
      </c>
      <c r="S827" s="52">
        <f t="shared" si="214"/>
        <v>110.126</v>
      </c>
      <c r="T827" s="15">
        <f t="shared" si="215"/>
        <v>72683.16</v>
      </c>
      <c r="U827" s="15">
        <f>T827/INPUTS!$B$7*1000</f>
        <v>90853950</v>
      </c>
      <c r="V827" s="15">
        <f>T827*INPUTS!$B$6</f>
        <v>229678.7856</v>
      </c>
      <c r="W827" s="54" t="s">
        <v>396</v>
      </c>
      <c r="X827" s="54" t="s">
        <v>396</v>
      </c>
      <c r="Y827" s="67">
        <f>IFERROR(VLOOKUP(E827,INPUTS!$A$44:$B$103,2,0),0)</f>
        <v>0</v>
      </c>
      <c r="Z827" s="15">
        <f t="shared" si="204"/>
        <v>0</v>
      </c>
      <c r="AA827" s="20">
        <f>IFERROR(VLOOKUP(E827,INPUTS!$A$44:$C$103,3,0),SCENARIOS!$J$26)</f>
        <v>0.025</v>
      </c>
      <c r="AB827" s="15">
        <f t="shared" si="216"/>
        <v>2264.4110290888</v>
      </c>
      <c r="AC827" s="20">
        <f>IFERROR(VLOOKUP($E827,INPUTS!$A$44:$G$103,4,0),SCENARIOS!$K$26)</f>
        <v>0.1</v>
      </c>
      <c r="AD827" s="15">
        <f t="shared" si="216"/>
        <v>11287.472495492</v>
      </c>
      <c r="AE827" s="20">
        <f>IFERROR(VLOOKUP($E827,INPUTS!$A$44:$G$103,5,0),SCENARIOS!$L$26)</f>
        <v>0.2</v>
      </c>
      <c r="AF827" s="15">
        <f t="shared" si="216"/>
        <v>28132.488691277</v>
      </c>
      <c r="AG827" s="20">
        <f>IFERROR(VLOOKUP($E827,INPUTS!$A$44:$G$103,6,0),SCENARIOS!$M$26)</f>
        <v>0.3</v>
      </c>
      <c r="AH827" s="15">
        <f t="shared" si="206"/>
        <v>52587.2989024503</v>
      </c>
      <c r="AI827" s="20">
        <f>IFERROR(VLOOKUP($E827,INPUTS!$A$44:$G$103,7,0),SCENARIOS!$N$26)</f>
        <v>0.5</v>
      </c>
      <c r="AJ827" s="15">
        <f t="shared" si="207"/>
        <v>109222.236736999</v>
      </c>
      <c r="AL827" t="str">
        <f t="shared" si="209"/>
        <v>N</v>
      </c>
      <c r="AM827" s="21">
        <f t="shared" si="210"/>
        <v>218444.473473998</v>
      </c>
    </row>
    <row r="828" ht="15" customHeight="1" spans="1:39">
      <c r="A828" s="6" t="s">
        <v>2578</v>
      </c>
      <c r="B828" s="52" t="s">
        <v>671</v>
      </c>
      <c r="C828" s="52" t="s">
        <v>672</v>
      </c>
      <c r="D828" s="52" t="s">
        <v>929</v>
      </c>
      <c r="E828" s="10" t="s">
        <v>673</v>
      </c>
      <c r="F828" s="52" t="s">
        <v>439</v>
      </c>
      <c r="G828" s="52" t="s">
        <v>177</v>
      </c>
      <c r="H828" s="52" t="s">
        <v>644</v>
      </c>
      <c r="I828" s="52" t="s">
        <v>643</v>
      </c>
      <c r="J828" s="52" t="s">
        <v>1852</v>
      </c>
      <c r="K828" s="52" t="s">
        <v>931</v>
      </c>
      <c r="L828" s="53" t="s">
        <v>291</v>
      </c>
      <c r="M828" s="13">
        <v>660</v>
      </c>
      <c r="N828" s="14">
        <f t="shared" si="208"/>
        <v>1.80821917808219</v>
      </c>
      <c r="O828" s="15">
        <v>6340</v>
      </c>
      <c r="P828" s="15">
        <f t="shared" si="213"/>
        <v>4184400</v>
      </c>
      <c r="Q828" s="16">
        <f>IFERROR(VLOOKUP(G828,SCENARIOS!$A$13:$E$18,5,0),0.025)</f>
        <v>0.045</v>
      </c>
      <c r="R828" s="52">
        <f>IFERROR(VLOOKUP(L828,INPUTS!$A$107:$B$120,2,0),0.0082)</f>
        <v>0.0079</v>
      </c>
      <c r="S828" s="52">
        <f t="shared" si="214"/>
        <v>50.086</v>
      </c>
      <c r="T828" s="15">
        <f t="shared" si="215"/>
        <v>33056.76</v>
      </c>
      <c r="U828" s="15">
        <f>T828/INPUTS!$B$7*1000</f>
        <v>41320950</v>
      </c>
      <c r="V828" s="15">
        <f>T828*INPUTS!$B$6</f>
        <v>104459.3616</v>
      </c>
      <c r="W828" s="54" t="s">
        <v>396</v>
      </c>
      <c r="X828" s="54" t="s">
        <v>396</v>
      </c>
      <c r="Y828" s="67">
        <f>IFERROR(VLOOKUP(E828,INPUTS!$A$44:$B$103,2,0),0)</f>
        <v>0</v>
      </c>
      <c r="Z828" s="15">
        <f t="shared" si="204"/>
        <v>0</v>
      </c>
      <c r="AA828" s="20">
        <f>IFERROR(VLOOKUP(E828,INPUTS!$A$44:$C$103,3,0),SCENARIOS!$J$26)</f>
        <v>0.025</v>
      </c>
      <c r="AB828" s="15">
        <f t="shared" si="216"/>
        <v>1029.86843073336</v>
      </c>
      <c r="AC828" s="20">
        <f>IFERROR(VLOOKUP($E828,INPUTS!$A$44:$G$103,4,0),SCENARIOS!$K$26)</f>
        <v>0.1</v>
      </c>
      <c r="AD828" s="15">
        <f t="shared" si="216"/>
        <v>5133.61374615631</v>
      </c>
      <c r="AE828" s="20">
        <f>IFERROR(VLOOKUP($E828,INPUTS!$A$44:$G$103,5,0),SCENARIOS!$L$26)</f>
        <v>0.2</v>
      </c>
      <c r="AF828" s="15">
        <f t="shared" si="216"/>
        <v>12794.8334506956</v>
      </c>
      <c r="AG828" s="20">
        <f>IFERROR(VLOOKUP($E828,INPUTS!$A$44:$G$103,6,0),SCENARIOS!$M$26)</f>
        <v>0.3</v>
      </c>
      <c r="AH828" s="15">
        <f t="shared" si="206"/>
        <v>23917.0355123052</v>
      </c>
      <c r="AI828" s="20">
        <f>IFERROR(VLOOKUP($E828,INPUTS!$A$44:$G$103,7,0),SCENARIOS!$N$26)</f>
        <v>0.5</v>
      </c>
      <c r="AJ828" s="15">
        <f t="shared" si="207"/>
        <v>49674.9627627385</v>
      </c>
      <c r="AL828" t="str">
        <f t="shared" si="209"/>
        <v>N</v>
      </c>
      <c r="AM828" s="21">
        <f t="shared" si="210"/>
        <v>99349.925525477</v>
      </c>
    </row>
    <row r="829" ht="15" customHeight="1" spans="1:39">
      <c r="A829" s="24" t="s">
        <v>2579</v>
      </c>
      <c r="B829" s="52" t="s">
        <v>671</v>
      </c>
      <c r="C829" s="52" t="s">
        <v>672</v>
      </c>
      <c r="D829" s="52" t="s">
        <v>929</v>
      </c>
      <c r="E829" s="10" t="s">
        <v>673</v>
      </c>
      <c r="F829" s="52" t="s">
        <v>439</v>
      </c>
      <c r="G829" s="52" t="s">
        <v>177</v>
      </c>
      <c r="H829" s="52" t="s">
        <v>640</v>
      </c>
      <c r="I829" s="52" t="s">
        <v>639</v>
      </c>
      <c r="J829" s="52" t="s">
        <v>1852</v>
      </c>
      <c r="K829" s="52" t="s">
        <v>931</v>
      </c>
      <c r="L829" s="53" t="s">
        <v>291</v>
      </c>
      <c r="M829" s="13">
        <v>660</v>
      </c>
      <c r="N829" s="14">
        <f t="shared" si="208"/>
        <v>1.80821917808219</v>
      </c>
      <c r="O829" s="15">
        <v>3680</v>
      </c>
      <c r="P829" s="15">
        <f t="shared" si="213"/>
        <v>2428800</v>
      </c>
      <c r="Q829" s="16">
        <f>IFERROR(VLOOKUP(G829,SCENARIOS!$A$13:$E$18,5,0),0.025)</f>
        <v>0.045</v>
      </c>
      <c r="R829" s="52">
        <f>IFERROR(VLOOKUP(L829,INPUTS!$A$107:$B$120,2,0),0.0082)</f>
        <v>0.0079</v>
      </c>
      <c r="S829" s="52">
        <f t="shared" si="214"/>
        <v>29.072</v>
      </c>
      <c r="T829" s="15">
        <f t="shared" si="215"/>
        <v>19187.52</v>
      </c>
      <c r="U829" s="15">
        <f>T829/INPUTS!$B$7*1000</f>
        <v>23984400</v>
      </c>
      <c r="V829" s="15">
        <f>T829*INPUTS!$B$6</f>
        <v>60632.5632</v>
      </c>
      <c r="W829" s="54" t="s">
        <v>396</v>
      </c>
      <c r="X829" s="54" t="s">
        <v>396</v>
      </c>
      <c r="Y829" s="67">
        <f>IFERROR(VLOOKUP(E829,INPUTS!$A$44:$B$103,2,0),0)</f>
        <v>0</v>
      </c>
      <c r="Z829" s="15">
        <f t="shared" si="204"/>
        <v>0</v>
      </c>
      <c r="AA829" s="20">
        <f>IFERROR(VLOOKUP(E829,INPUTS!$A$44:$C$103,3,0),SCENARIOS!$J$26)</f>
        <v>0.025</v>
      </c>
      <c r="AB829" s="15">
        <f t="shared" si="216"/>
        <v>597.778521308952</v>
      </c>
      <c r="AC829" s="20">
        <f>IFERROR(VLOOKUP($E829,INPUTS!$A$44:$G$103,4,0),SCENARIOS!$K$26)</f>
        <v>0.1</v>
      </c>
      <c r="AD829" s="15">
        <f t="shared" si="216"/>
        <v>2979.76318388884</v>
      </c>
      <c r="AE829" s="20">
        <f>IFERROR(VLOOKUP($E829,INPUTS!$A$44:$G$103,5,0),SCENARIOS!$L$26)</f>
        <v>0.2</v>
      </c>
      <c r="AF829" s="15">
        <f t="shared" si="216"/>
        <v>7426.65411649207</v>
      </c>
      <c r="AG829" s="20">
        <f>IFERROR(VLOOKUP($E829,INPUTS!$A$44:$G$103,6,0),SCENARIOS!$M$26)</f>
        <v>0.3</v>
      </c>
      <c r="AH829" s="15">
        <f t="shared" si="206"/>
        <v>13882.4433257545</v>
      </c>
      <c r="AI829" s="20">
        <f>IFERROR(VLOOKUP($E829,INPUTS!$A$44:$G$103,7,0),SCENARIOS!$N$26)</f>
        <v>0.5</v>
      </c>
      <c r="AJ829" s="15">
        <f t="shared" si="207"/>
        <v>28833.4168717473</v>
      </c>
      <c r="AL829" t="str">
        <f t="shared" si="209"/>
        <v>N</v>
      </c>
      <c r="AM829" s="21">
        <f t="shared" si="210"/>
        <v>57666.8337434946</v>
      </c>
    </row>
    <row r="830" ht="15" customHeight="1" spans="1:39">
      <c r="A830" s="6" t="s">
        <v>2580</v>
      </c>
      <c r="B830" s="52" t="s">
        <v>441</v>
      </c>
      <c r="C830" s="52" t="s">
        <v>442</v>
      </c>
      <c r="D830" s="52" t="s">
        <v>929</v>
      </c>
      <c r="E830" s="10" t="s">
        <v>783</v>
      </c>
      <c r="F830" s="52" t="s">
        <v>443</v>
      </c>
      <c r="G830" s="52" t="s">
        <v>177</v>
      </c>
      <c r="H830" s="52" t="s">
        <v>224</v>
      </c>
      <c r="I830" s="52" t="s">
        <v>938</v>
      </c>
      <c r="J830" s="52" t="s">
        <v>165</v>
      </c>
      <c r="K830" s="52" t="s">
        <v>931</v>
      </c>
      <c r="L830" s="53" t="s">
        <v>295</v>
      </c>
      <c r="M830" s="13">
        <v>811</v>
      </c>
      <c r="N830" s="14">
        <f t="shared" si="208"/>
        <v>2.22191780821918</v>
      </c>
      <c r="O830" s="15">
        <v>5850</v>
      </c>
      <c r="P830" s="15">
        <f t="shared" si="213"/>
        <v>4744350</v>
      </c>
      <c r="Q830" s="16">
        <f>IFERROR(VLOOKUP(G830,SCENARIOS!$A$13:$E$18,5,0),0.025)</f>
        <v>0.045</v>
      </c>
      <c r="R830" s="52">
        <f>IFERROR(VLOOKUP(L830,INPUTS!$A$107:$B$120,2,0),0.0082)</f>
        <v>0.0089</v>
      </c>
      <c r="S830" s="52">
        <f t="shared" si="214"/>
        <v>52.065</v>
      </c>
      <c r="T830" s="15">
        <f t="shared" si="215"/>
        <v>42224.715</v>
      </c>
      <c r="U830" s="15">
        <f>T830/INPUTS!$B$7*1000</f>
        <v>52780893.75</v>
      </c>
      <c r="V830" s="15">
        <f>T830*INPUTS!$B$6</f>
        <v>133430.0994</v>
      </c>
      <c r="W830" s="54" t="s">
        <v>396</v>
      </c>
      <c r="X830" s="54" t="s">
        <v>396</v>
      </c>
      <c r="Y830" s="67">
        <f>IFERROR(VLOOKUP(E830,INPUTS!$A$44:$B$103,2,0),0)</f>
        <v>0</v>
      </c>
      <c r="Z830" s="15">
        <f t="shared" si="204"/>
        <v>0</v>
      </c>
      <c r="AA830" s="20">
        <f>IFERROR(VLOOKUP(E830,INPUTS!$A$44:$C$103,3,0),SCENARIOS!$J$26)</f>
        <v>0.025</v>
      </c>
      <c r="AB830" s="15">
        <f t="shared" si="216"/>
        <v>1315.49192888877</v>
      </c>
      <c r="AC830" s="20">
        <f>IFERROR(VLOOKUP($E830,INPUTS!$A$44:$G$103,4,0),SCENARIOS!$K$26)</f>
        <v>0.1</v>
      </c>
      <c r="AD830" s="15">
        <f t="shared" si="216"/>
        <v>6557.36912363863</v>
      </c>
      <c r="AE830" s="20">
        <f>IFERROR(VLOOKUP($E830,INPUTS!$A$44:$G$103,5,0),SCENARIOS!$L$26)</f>
        <v>0.2</v>
      </c>
      <c r="AF830" s="15">
        <f t="shared" si="216"/>
        <v>16343.3499208055</v>
      </c>
      <c r="AG830" s="20">
        <f>IFERROR(VLOOKUP($E830,INPUTS!$A$44:$G$103,6,0),SCENARIOS!$M$26)</f>
        <v>0.3</v>
      </c>
      <c r="AH830" s="15">
        <f t="shared" si="206"/>
        <v>30550.1812080787</v>
      </c>
      <c r="AI830" s="20">
        <f>IFERROR(VLOOKUP($E830,INPUTS!$A$44:$G$103,7,0),SCENARIOS!$N$26)</f>
        <v>0.5</v>
      </c>
      <c r="AJ830" s="15">
        <f t="shared" si="207"/>
        <v>63451.8066892293</v>
      </c>
      <c r="AL830" t="str">
        <f t="shared" si="209"/>
        <v>Y</v>
      </c>
      <c r="AM830" s="21">
        <f t="shared" si="210"/>
        <v>126903.613378459</v>
      </c>
    </row>
    <row r="831" ht="15" customHeight="1" spans="1:39">
      <c r="A831" s="24" t="s">
        <v>2581</v>
      </c>
      <c r="B831" s="52" t="s">
        <v>441</v>
      </c>
      <c r="C831" s="52" t="s">
        <v>442</v>
      </c>
      <c r="D831" s="52" t="s">
        <v>929</v>
      </c>
      <c r="E831" s="10" t="s">
        <v>783</v>
      </c>
      <c r="F831" s="52" t="s">
        <v>443</v>
      </c>
      <c r="G831" s="52" t="s">
        <v>177</v>
      </c>
      <c r="H831" s="52" t="s">
        <v>203</v>
      </c>
      <c r="I831" s="52" t="s">
        <v>399</v>
      </c>
      <c r="J831" s="52" t="s">
        <v>165</v>
      </c>
      <c r="K831" s="52" t="s">
        <v>931</v>
      </c>
      <c r="L831" s="53" t="s">
        <v>295</v>
      </c>
      <c r="M831" s="13">
        <v>811</v>
      </c>
      <c r="N831" s="14">
        <f t="shared" si="208"/>
        <v>2.22191780821918</v>
      </c>
      <c r="O831" s="15">
        <v>5530</v>
      </c>
      <c r="P831" s="15">
        <f t="shared" si="213"/>
        <v>4484830</v>
      </c>
      <c r="Q831" s="16">
        <f>IFERROR(VLOOKUP(G831,SCENARIOS!$A$13:$E$18,5,0),0.025)</f>
        <v>0.045</v>
      </c>
      <c r="R831" s="52">
        <f>IFERROR(VLOOKUP(L831,INPUTS!$A$107:$B$120,2,0),0.0082)</f>
        <v>0.0089</v>
      </c>
      <c r="S831" s="52">
        <f t="shared" si="214"/>
        <v>49.217</v>
      </c>
      <c r="T831" s="15">
        <f t="shared" si="215"/>
        <v>39914.987</v>
      </c>
      <c r="U831" s="15">
        <f>T831/INPUTS!$B$7*1000</f>
        <v>49893733.75</v>
      </c>
      <c r="V831" s="15">
        <f>T831*INPUTS!$B$6</f>
        <v>126131.35892</v>
      </c>
      <c r="W831" s="54" t="s">
        <v>396</v>
      </c>
      <c r="X831" s="54" t="s">
        <v>396</v>
      </c>
      <c r="Y831" s="67">
        <f>IFERROR(VLOOKUP(E831,INPUTS!$A$44:$B$103,2,0),0)</f>
        <v>0</v>
      </c>
      <c r="Z831" s="15">
        <f t="shared" si="204"/>
        <v>0</v>
      </c>
      <c r="AA831" s="20">
        <f>IFERROR(VLOOKUP(E831,INPUTS!$A$44:$C$103,3,0),SCENARIOS!$J$26)</f>
        <v>0.025</v>
      </c>
      <c r="AB831" s="15">
        <f t="shared" si="216"/>
        <v>1243.53339602648</v>
      </c>
      <c r="AC831" s="20">
        <f>IFERROR(VLOOKUP($E831,INPUTS!$A$44:$G$103,4,0),SCENARIOS!$K$26)</f>
        <v>0.1</v>
      </c>
      <c r="AD831" s="15">
        <f t="shared" si="216"/>
        <v>6198.6754279866</v>
      </c>
      <c r="AE831" s="20">
        <f>IFERROR(VLOOKUP($E831,INPUTS!$A$44:$G$103,5,0),SCENARIOS!$L$26)</f>
        <v>0.2</v>
      </c>
      <c r="AF831" s="15">
        <f t="shared" si="216"/>
        <v>15449.3547114623</v>
      </c>
      <c r="AG831" s="20">
        <f>IFERROR(VLOOKUP($E831,INPUTS!$A$44:$G$103,6,0),SCENARIOS!$M$26)</f>
        <v>0.3</v>
      </c>
      <c r="AH831" s="15">
        <f t="shared" si="206"/>
        <v>28879.0601847308</v>
      </c>
      <c r="AI831" s="20">
        <f>IFERROR(VLOOKUP($E831,INPUTS!$A$44:$G$103,7,0),SCENARIOS!$N$26)</f>
        <v>0.5</v>
      </c>
      <c r="AJ831" s="15">
        <f t="shared" si="207"/>
        <v>59980.938631015</v>
      </c>
      <c r="AL831" t="str">
        <f t="shared" si="209"/>
        <v>N</v>
      </c>
      <c r="AM831" s="21">
        <f t="shared" si="210"/>
        <v>119961.87726203</v>
      </c>
    </row>
    <row r="832" ht="15" customHeight="1" spans="1:39">
      <c r="A832" s="6" t="s">
        <v>2582</v>
      </c>
      <c r="B832" s="52" t="s">
        <v>441</v>
      </c>
      <c r="C832" s="52" t="s">
        <v>442</v>
      </c>
      <c r="D832" s="52" t="s">
        <v>929</v>
      </c>
      <c r="E832" s="10" t="s">
        <v>783</v>
      </c>
      <c r="F832" s="52" t="s">
        <v>443</v>
      </c>
      <c r="G832" s="52" t="s">
        <v>177</v>
      </c>
      <c r="H832" s="52" t="s">
        <v>200</v>
      </c>
      <c r="I832" s="52" t="s">
        <v>391</v>
      </c>
      <c r="J832" s="52" t="s">
        <v>165</v>
      </c>
      <c r="K832" s="52" t="s">
        <v>931</v>
      </c>
      <c r="L832" s="53" t="s">
        <v>295</v>
      </c>
      <c r="M832" s="13">
        <v>540</v>
      </c>
      <c r="N832" s="14">
        <f t="shared" si="208"/>
        <v>1.47945205479452</v>
      </c>
      <c r="O832" s="15">
        <v>5320</v>
      </c>
      <c r="P832" s="15">
        <f t="shared" si="213"/>
        <v>2872800</v>
      </c>
      <c r="Q832" s="16">
        <f>IFERROR(VLOOKUP(G832,SCENARIOS!$A$13:$E$18,5,0),0.025)</f>
        <v>0.045</v>
      </c>
      <c r="R832" s="52">
        <f>IFERROR(VLOOKUP(L832,INPUTS!$A$107:$B$120,2,0),0.0082)</f>
        <v>0.0089</v>
      </c>
      <c r="S832" s="52">
        <f t="shared" si="214"/>
        <v>47.348</v>
      </c>
      <c r="T832" s="15">
        <f t="shared" si="215"/>
        <v>25567.92</v>
      </c>
      <c r="U832" s="15">
        <f>T832/INPUTS!$B$7*1000</f>
        <v>31959900</v>
      </c>
      <c r="V832" s="15">
        <f>T832*INPUTS!$B$6</f>
        <v>80794.6272</v>
      </c>
      <c r="W832" s="54" t="s">
        <v>396</v>
      </c>
      <c r="X832" s="54" t="s">
        <v>396</v>
      </c>
      <c r="Y832" s="67">
        <f>IFERROR(VLOOKUP(E832,INPUTS!$A$44:$B$103,2,0),0)</f>
        <v>0</v>
      </c>
      <c r="Z832" s="15">
        <f t="shared" si="204"/>
        <v>0</v>
      </c>
      <c r="AA832" s="20">
        <f>IFERROR(VLOOKUP(E832,INPUTS!$A$44:$C$103,3,0),SCENARIOS!$J$26)</f>
        <v>0.025</v>
      </c>
      <c r="AB832" s="15">
        <f t="shared" si="216"/>
        <v>796.557002184002</v>
      </c>
      <c r="AC832" s="20">
        <f>IFERROR(VLOOKUP($E832,INPUTS!$A$44:$G$103,4,0),SCENARIOS!$K$26)</f>
        <v>0.1</v>
      </c>
      <c r="AD832" s="15">
        <f t="shared" si="216"/>
        <v>3970.61979373129</v>
      </c>
      <c r="AE832" s="20">
        <f>IFERROR(VLOOKUP($E832,INPUTS!$A$44:$G$103,5,0),SCENARIOS!$L$26)</f>
        <v>0.2</v>
      </c>
      <c r="AF832" s="15">
        <f t="shared" si="216"/>
        <v>9896.22933647182</v>
      </c>
      <c r="AG832" s="20">
        <f>IFERROR(VLOOKUP($E832,INPUTS!$A$44:$G$103,6,0),SCENARIOS!$M$26)</f>
        <v>0.3</v>
      </c>
      <c r="AH832" s="15">
        <f t="shared" si="206"/>
        <v>18498.7533749762</v>
      </c>
      <c r="AI832" s="20">
        <f>IFERROR(VLOOKUP($E832,INPUTS!$A$44:$G$103,7,0),SCENARIOS!$N$26)</f>
        <v>0.5</v>
      </c>
      <c r="AJ832" s="15">
        <f t="shared" si="207"/>
        <v>38421.3538749919</v>
      </c>
      <c r="AL832" t="str">
        <f t="shared" si="209"/>
        <v>Y</v>
      </c>
      <c r="AM832" s="21">
        <f t="shared" si="210"/>
        <v>76842.7077499838</v>
      </c>
    </row>
    <row r="833" ht="15" customHeight="1" spans="1:39">
      <c r="A833" s="24" t="s">
        <v>2583</v>
      </c>
      <c r="B833" s="52" t="s">
        <v>441</v>
      </c>
      <c r="C833" s="52" t="s">
        <v>442</v>
      </c>
      <c r="D833" s="52" t="s">
        <v>929</v>
      </c>
      <c r="E833" s="10" t="s">
        <v>783</v>
      </c>
      <c r="F833" s="52" t="s">
        <v>443</v>
      </c>
      <c r="G833" s="52" t="s">
        <v>177</v>
      </c>
      <c r="H833" s="52" t="s">
        <v>204</v>
      </c>
      <c r="I833" s="52" t="s">
        <v>405</v>
      </c>
      <c r="J833" s="52" t="s">
        <v>165</v>
      </c>
      <c r="K833" s="52" t="s">
        <v>931</v>
      </c>
      <c r="L833" s="53" t="s">
        <v>295</v>
      </c>
      <c r="M833" s="13">
        <v>540</v>
      </c>
      <c r="N833" s="14">
        <f t="shared" si="208"/>
        <v>1.47945205479452</v>
      </c>
      <c r="O833" s="15">
        <v>5730</v>
      </c>
      <c r="P833" s="15">
        <f t="shared" si="213"/>
        <v>3094200</v>
      </c>
      <c r="Q833" s="16">
        <f>IFERROR(VLOOKUP(G833,SCENARIOS!$A$13:$E$18,5,0),0.025)</f>
        <v>0.045</v>
      </c>
      <c r="R833" s="52">
        <f>IFERROR(VLOOKUP(L833,INPUTS!$A$107:$B$120,2,0),0.0082)</f>
        <v>0.0089</v>
      </c>
      <c r="S833" s="52">
        <f t="shared" si="214"/>
        <v>50.997</v>
      </c>
      <c r="T833" s="15">
        <f t="shared" si="215"/>
        <v>27538.38</v>
      </c>
      <c r="U833" s="15">
        <f>T833/INPUTS!$B$7*1000</f>
        <v>34422975</v>
      </c>
      <c r="V833" s="15">
        <f>T833*INPUTS!$B$6</f>
        <v>87021.2808</v>
      </c>
      <c r="W833" s="54" t="s">
        <v>396</v>
      </c>
      <c r="X833" s="54" t="s">
        <v>396</v>
      </c>
      <c r="Y833" s="67">
        <f>IFERROR(VLOOKUP(E833,INPUTS!$A$44:$B$103,2,0),0)</f>
        <v>0</v>
      </c>
      <c r="Z833" s="15">
        <f t="shared" si="204"/>
        <v>0</v>
      </c>
      <c r="AA833" s="20">
        <f>IFERROR(VLOOKUP(E833,INPUTS!$A$44:$C$103,3,0),SCENARIOS!$J$26)</f>
        <v>0.025</v>
      </c>
      <c r="AB833" s="15">
        <f t="shared" si="216"/>
        <v>857.945793705701</v>
      </c>
      <c r="AC833" s="20">
        <f>IFERROR(VLOOKUP($E833,INPUTS!$A$44:$G$103,4,0),SCENARIOS!$K$26)</f>
        <v>0.1</v>
      </c>
      <c r="AD833" s="15">
        <f t="shared" si="216"/>
        <v>4276.62620640607</v>
      </c>
      <c r="AE833" s="20">
        <f>IFERROR(VLOOKUP($E833,INPUTS!$A$44:$G$103,5,0),SCENARIOS!$L$26)</f>
        <v>0.2</v>
      </c>
      <c r="AF833" s="15">
        <f t="shared" si="216"/>
        <v>10658.9086650345</v>
      </c>
      <c r="AG833" s="20">
        <f>IFERROR(VLOOKUP($E833,INPUTS!$A$44:$G$103,6,0),SCENARIOS!$M$26)</f>
        <v>0.3</v>
      </c>
      <c r="AH833" s="15">
        <f t="shared" si="206"/>
        <v>19924.4091801906</v>
      </c>
      <c r="AI833" s="20">
        <f>IFERROR(VLOOKUP($E833,INPUTS!$A$44:$G$103,7,0),SCENARIOS!$N$26)</f>
        <v>0.5</v>
      </c>
      <c r="AJ833" s="15">
        <f t="shared" si="207"/>
        <v>41382.3980646059</v>
      </c>
      <c r="AL833" t="str">
        <f t="shared" si="209"/>
        <v>N</v>
      </c>
      <c r="AM833" s="21">
        <f t="shared" si="210"/>
        <v>82764.7961292119</v>
      </c>
    </row>
    <row r="834" ht="15" customHeight="1" spans="1:39">
      <c r="A834" s="6" t="s">
        <v>2584</v>
      </c>
      <c r="B834" s="52" t="s">
        <v>441</v>
      </c>
      <c r="C834" s="52" t="s">
        <v>442</v>
      </c>
      <c r="D834" s="52" t="s">
        <v>929</v>
      </c>
      <c r="E834" s="10" t="s">
        <v>783</v>
      </c>
      <c r="F834" s="52" t="s">
        <v>443</v>
      </c>
      <c r="G834" s="52" t="s">
        <v>177</v>
      </c>
      <c r="H834" s="52" t="s">
        <v>460</v>
      </c>
      <c r="I834" s="52" t="s">
        <v>459</v>
      </c>
      <c r="J834" s="56" t="s">
        <v>185</v>
      </c>
      <c r="K834" s="52" t="s">
        <v>931</v>
      </c>
      <c r="L834" s="53" t="s">
        <v>295</v>
      </c>
      <c r="M834" s="13">
        <v>811</v>
      </c>
      <c r="N834" s="14">
        <f t="shared" si="208"/>
        <v>2.22191780821918</v>
      </c>
      <c r="O834" s="15">
        <v>3200</v>
      </c>
      <c r="P834" s="15">
        <f t="shared" si="213"/>
        <v>2595200</v>
      </c>
      <c r="Q834" s="16">
        <f>IFERROR(VLOOKUP(G834,SCENARIOS!$A$13:$E$18,5,0),0.025)</f>
        <v>0.045</v>
      </c>
      <c r="R834" s="52">
        <f>IFERROR(VLOOKUP(L834,INPUTS!$A$107:$B$120,2,0),0.0082)</f>
        <v>0.0089</v>
      </c>
      <c r="S834" s="52">
        <f t="shared" si="214"/>
        <v>28.48</v>
      </c>
      <c r="T834" s="15">
        <f t="shared" si="215"/>
        <v>23097.28</v>
      </c>
      <c r="U834" s="15">
        <f>T834/INPUTS!$B$7*1000</f>
        <v>28871600</v>
      </c>
      <c r="V834" s="15">
        <f>T834*INPUTS!$B$6</f>
        <v>72987.4048</v>
      </c>
      <c r="W834" s="54" t="s">
        <v>396</v>
      </c>
      <c r="X834" s="54" t="s">
        <v>396</v>
      </c>
      <c r="Y834" s="67">
        <f>IFERROR(VLOOKUP(E834,INPUTS!$A$44:$B$103,2,0),0)</f>
        <v>0</v>
      </c>
      <c r="Z834" s="15">
        <f t="shared" si="204"/>
        <v>0</v>
      </c>
      <c r="AA834" s="20">
        <f>IFERROR(VLOOKUP(E834,INPUTS!$A$44:$C$103,3,0),SCENARIOS!$J$26)</f>
        <v>0.025</v>
      </c>
      <c r="AB834" s="15">
        <f t="shared" si="216"/>
        <v>719.585328622919</v>
      </c>
      <c r="AC834" s="20">
        <f>IFERROR(VLOOKUP($E834,INPUTS!$A$44:$G$103,4,0),SCENARIOS!$K$26)</f>
        <v>0.1</v>
      </c>
      <c r="AD834" s="15">
        <f t="shared" si="216"/>
        <v>3586.93695652028</v>
      </c>
      <c r="AE834" s="20">
        <f>IFERROR(VLOOKUP($E834,INPUTS!$A$44:$G$103,5,0),SCENARIOS!$L$26)</f>
        <v>0.2</v>
      </c>
      <c r="AF834" s="15">
        <f t="shared" si="216"/>
        <v>8939.95209343208</v>
      </c>
      <c r="AG834" s="20">
        <f>IFERROR(VLOOKUP($E834,INPUTS!$A$44:$G$103,6,0),SCENARIOS!$M$26)</f>
        <v>0.3</v>
      </c>
      <c r="AH834" s="15">
        <f t="shared" si="206"/>
        <v>16711.2102334789</v>
      </c>
      <c r="AI834" s="20">
        <f>IFERROR(VLOOKUP($E834,INPUTS!$A$44:$G$103,7,0),SCENARIOS!$N$26)</f>
        <v>0.5</v>
      </c>
      <c r="AJ834" s="15">
        <f t="shared" si="207"/>
        <v>34708.6805821425</v>
      </c>
      <c r="AL834" t="str">
        <f t="shared" si="209"/>
        <v>Y</v>
      </c>
      <c r="AM834" s="21">
        <f t="shared" si="210"/>
        <v>69417.361164285</v>
      </c>
    </row>
    <row r="835" ht="15" customHeight="1" spans="1:39">
      <c r="A835" s="24" t="s">
        <v>2585</v>
      </c>
      <c r="B835" s="52" t="s">
        <v>441</v>
      </c>
      <c r="C835" s="52" t="s">
        <v>442</v>
      </c>
      <c r="D835" s="52" t="s">
        <v>929</v>
      </c>
      <c r="E835" s="10" t="s">
        <v>783</v>
      </c>
      <c r="F835" s="52" t="s">
        <v>443</v>
      </c>
      <c r="G835" s="52" t="s">
        <v>177</v>
      </c>
      <c r="H835" s="52" t="s">
        <v>223</v>
      </c>
      <c r="I835" s="52" t="s">
        <v>665</v>
      </c>
      <c r="J835" s="52" t="s">
        <v>165</v>
      </c>
      <c r="K835" s="52" t="s">
        <v>931</v>
      </c>
      <c r="L835" s="53" t="s">
        <v>288</v>
      </c>
      <c r="M835" s="13">
        <v>540</v>
      </c>
      <c r="N835" s="14">
        <f t="shared" si="208"/>
        <v>1.47945205479452</v>
      </c>
      <c r="O835" s="15">
        <v>3950</v>
      </c>
      <c r="P835" s="15">
        <f t="shared" si="213"/>
        <v>2133000</v>
      </c>
      <c r="Q835" s="16">
        <f>IFERROR(VLOOKUP(G835,SCENARIOS!$A$13:$E$18,5,0),0.025)</f>
        <v>0.045</v>
      </c>
      <c r="R835" s="52">
        <f>IFERROR(VLOOKUP(L835,INPUTS!$A$107:$B$120,2,0),0.0082)</f>
        <v>0.0085</v>
      </c>
      <c r="S835" s="52">
        <f t="shared" si="214"/>
        <v>33.575</v>
      </c>
      <c r="T835" s="15">
        <f t="shared" si="215"/>
        <v>18130.5</v>
      </c>
      <c r="U835" s="15">
        <f>T835/INPUTS!$B$7*1000</f>
        <v>22663125</v>
      </c>
      <c r="V835" s="15">
        <f>T835*INPUTS!$B$6</f>
        <v>57292.38</v>
      </c>
      <c r="W835" s="54" t="s">
        <v>396</v>
      </c>
      <c r="X835" s="54" t="s">
        <v>396</v>
      </c>
      <c r="Y835" s="67">
        <f>IFERROR(VLOOKUP(E835,INPUTS!$A$44:$B$103,2,0),0)</f>
        <v>0</v>
      </c>
      <c r="Z835" s="15">
        <f t="shared" si="204"/>
        <v>0</v>
      </c>
      <c r="AA835" s="20">
        <f>IFERROR(VLOOKUP(E835,INPUTS!$A$44:$C$103,3,0),SCENARIOS!$J$26)</f>
        <v>0.025</v>
      </c>
      <c r="AB835" s="15">
        <f t="shared" si="216"/>
        <v>564.847540515499</v>
      </c>
      <c r="AC835" s="20">
        <f>IFERROR(VLOOKUP($E835,INPUTS!$A$44:$G$103,4,0),SCENARIOS!$K$26)</f>
        <v>0.1</v>
      </c>
      <c r="AD835" s="15">
        <f t="shared" si="216"/>
        <v>2815.61121007283</v>
      </c>
      <c r="AE835" s="20">
        <f>IFERROR(VLOOKUP($E835,INPUTS!$A$44:$G$103,5,0),SCENARIOS!$L$26)</f>
        <v>0.2</v>
      </c>
      <c r="AF835" s="15">
        <f t="shared" si="216"/>
        <v>7017.52766689283</v>
      </c>
      <c r="AG835" s="20">
        <f>IFERROR(VLOOKUP($E835,INPUTS!$A$44:$G$103,6,0),SCENARIOS!$M$26)</f>
        <v>0.3</v>
      </c>
      <c r="AH835" s="15">
        <f t="shared" si="206"/>
        <v>13117.6743381944</v>
      </c>
      <c r="AI835" s="20">
        <f>IFERROR(VLOOKUP($E835,INPUTS!$A$44:$G$103,7,0),SCENARIOS!$N$26)</f>
        <v>0.5</v>
      </c>
      <c r="AJ835" s="15">
        <f t="shared" si="207"/>
        <v>27245.0147071229</v>
      </c>
      <c r="AL835" t="str">
        <f t="shared" si="209"/>
        <v>Y</v>
      </c>
      <c r="AM835" s="21">
        <f t="shared" si="210"/>
        <v>54490.0294142457</v>
      </c>
    </row>
    <row r="836" ht="15" customHeight="1" spans="1:39">
      <c r="A836" s="6" t="s">
        <v>2586</v>
      </c>
      <c r="B836" s="52" t="s">
        <v>441</v>
      </c>
      <c r="C836" s="52" t="s">
        <v>442</v>
      </c>
      <c r="D836" s="52" t="s">
        <v>929</v>
      </c>
      <c r="E836" s="10" t="s">
        <v>783</v>
      </c>
      <c r="F836" s="52" t="s">
        <v>443</v>
      </c>
      <c r="G836" s="52" t="s">
        <v>177</v>
      </c>
      <c r="H836" s="52" t="s">
        <v>819</v>
      </c>
      <c r="I836" s="52" t="s">
        <v>575</v>
      </c>
      <c r="J836" s="52" t="s">
        <v>173</v>
      </c>
      <c r="K836" s="52" t="s">
        <v>931</v>
      </c>
      <c r="L836" s="53" t="s">
        <v>295</v>
      </c>
      <c r="M836" s="13">
        <v>1080</v>
      </c>
      <c r="N836" s="14">
        <f t="shared" si="208"/>
        <v>2.95890410958904</v>
      </c>
      <c r="O836" s="15">
        <v>2480</v>
      </c>
      <c r="P836" s="15">
        <f t="shared" si="213"/>
        <v>2678400</v>
      </c>
      <c r="Q836" s="16">
        <f>IFERROR(VLOOKUP(G836,SCENARIOS!$A$13:$E$18,5,0),0.025)</f>
        <v>0.045</v>
      </c>
      <c r="R836" s="52">
        <f>IFERROR(VLOOKUP(L836,INPUTS!$A$107:$B$120,2,0),0.0082)</f>
        <v>0.0089</v>
      </c>
      <c r="S836" s="52">
        <f t="shared" si="214"/>
        <v>22.072</v>
      </c>
      <c r="T836" s="15">
        <f t="shared" si="215"/>
        <v>23837.76</v>
      </c>
      <c r="U836" s="15">
        <f>T836/INPUTS!$B$7*1000</f>
        <v>29797200</v>
      </c>
      <c r="V836" s="15">
        <f>T836*INPUTS!$B$6</f>
        <v>75327.3216</v>
      </c>
      <c r="W836" s="54" t="s">
        <v>521</v>
      </c>
      <c r="X836" s="54" t="s">
        <v>396</v>
      </c>
      <c r="Y836" s="67">
        <f>IFERROR(VLOOKUP(E836,INPUTS!$A$44:$B$103,2,0),0)</f>
        <v>0</v>
      </c>
      <c r="Z836" s="15">
        <f t="shared" ref="Z836:Z899" si="217">T836*Y836</f>
        <v>0</v>
      </c>
      <c r="AA836" s="20">
        <f>IFERROR(VLOOKUP(E836,INPUTS!$A$44:$C$103,3,0),SCENARIOS!$J$26)</f>
        <v>0.025</v>
      </c>
      <c r="AB836" s="15">
        <f t="shared" ref="AB836:AF851" si="218">$T836*AA836*(1+$Q836)^AB$2</f>
        <v>742.654648652754</v>
      </c>
      <c r="AC836" s="20">
        <f>IFERROR(VLOOKUP($E836,INPUTS!$A$44:$G$103,4,0),SCENARIOS!$K$26)</f>
        <v>0.1</v>
      </c>
      <c r="AD836" s="15">
        <f t="shared" si="218"/>
        <v>3701.93123626075</v>
      </c>
      <c r="AE836" s="20">
        <f>IFERROR(VLOOKUP($E836,INPUTS!$A$44:$G$103,5,0),SCENARIOS!$L$26)</f>
        <v>0.2</v>
      </c>
      <c r="AF836" s="15">
        <f t="shared" si="218"/>
        <v>9226.55968212411</v>
      </c>
      <c r="AG836" s="20">
        <f>IFERROR(VLOOKUP($E836,INPUTS!$A$44:$G$103,6,0),SCENARIOS!$M$26)</f>
        <v>0.3</v>
      </c>
      <c r="AH836" s="15">
        <f t="shared" ref="AH836:AH899" si="219">$T836*AG836*(1+$Q836)^AH$2</f>
        <v>17246.9580338124</v>
      </c>
      <c r="AI836" s="20">
        <f>IFERROR(VLOOKUP($E836,INPUTS!$A$44:$G$103,7,0),SCENARIOS!$N$26)</f>
        <v>0.5</v>
      </c>
      <c r="AJ836" s="15">
        <f t="shared" ref="AJ836:AJ899" si="220">$T836*AI836*(1+$Q836)^AJ$2</f>
        <v>35821.4126353308</v>
      </c>
      <c r="AL836" t="str">
        <f t="shared" si="209"/>
        <v>N</v>
      </c>
      <c r="AM836" s="21">
        <f t="shared" si="210"/>
        <v>71642.8252706616</v>
      </c>
    </row>
    <row r="837" ht="15" customHeight="1" spans="1:39">
      <c r="A837" s="24" t="s">
        <v>2587</v>
      </c>
      <c r="B837" s="52" t="s">
        <v>441</v>
      </c>
      <c r="C837" s="52" t="s">
        <v>442</v>
      </c>
      <c r="D837" s="52" t="s">
        <v>929</v>
      </c>
      <c r="E837" s="10" t="s">
        <v>783</v>
      </c>
      <c r="F837" s="52" t="s">
        <v>443</v>
      </c>
      <c r="G837" s="52" t="s">
        <v>177</v>
      </c>
      <c r="H837" s="52" t="s">
        <v>576</v>
      </c>
      <c r="I837" s="52" t="s">
        <v>575</v>
      </c>
      <c r="J837" s="52" t="s">
        <v>173</v>
      </c>
      <c r="K837" s="52" t="s">
        <v>931</v>
      </c>
      <c r="L837" s="53" t="s">
        <v>295</v>
      </c>
      <c r="M837" s="13">
        <v>811</v>
      </c>
      <c r="N837" s="14">
        <f t="shared" ref="N837:N900" si="221">M837/365</f>
        <v>2.22191780821918</v>
      </c>
      <c r="O837" s="15">
        <v>2760</v>
      </c>
      <c r="P837" s="15">
        <f t="shared" si="213"/>
        <v>2238360</v>
      </c>
      <c r="Q837" s="16">
        <f>IFERROR(VLOOKUP(G837,SCENARIOS!$A$13:$E$18,5,0),0.025)</f>
        <v>0.045</v>
      </c>
      <c r="R837" s="52">
        <f>IFERROR(VLOOKUP(L837,INPUTS!$A$107:$B$120,2,0),0.0082)</f>
        <v>0.0089</v>
      </c>
      <c r="S837" s="52">
        <f t="shared" si="214"/>
        <v>24.564</v>
      </c>
      <c r="T837" s="15">
        <f t="shared" si="215"/>
        <v>19921.404</v>
      </c>
      <c r="U837" s="15">
        <f>T837/INPUTS!$B$7*1000</f>
        <v>24901755</v>
      </c>
      <c r="V837" s="15">
        <f>T837*INPUTS!$B$6</f>
        <v>62951.63664</v>
      </c>
      <c r="W837" s="54" t="s">
        <v>521</v>
      </c>
      <c r="X837" s="54" t="s">
        <v>396</v>
      </c>
      <c r="Y837" s="67">
        <f>IFERROR(VLOOKUP(E837,INPUTS!$A$44:$B$103,2,0),0)</f>
        <v>0</v>
      </c>
      <c r="Z837" s="15">
        <f t="shared" si="217"/>
        <v>0</v>
      </c>
      <c r="AA837" s="20">
        <f>IFERROR(VLOOKUP(E837,INPUTS!$A$44:$C$103,3,0),SCENARIOS!$J$26)</f>
        <v>0.025</v>
      </c>
      <c r="AB837" s="15">
        <f t="shared" si="218"/>
        <v>620.642345937268</v>
      </c>
      <c r="AC837" s="20">
        <f>IFERROR(VLOOKUP($E837,INPUTS!$A$44:$G$103,4,0),SCENARIOS!$K$26)</f>
        <v>0.1</v>
      </c>
      <c r="AD837" s="15">
        <f t="shared" si="218"/>
        <v>3093.73312499874</v>
      </c>
      <c r="AE837" s="20">
        <f>IFERROR(VLOOKUP($E837,INPUTS!$A$44:$G$103,5,0),SCENARIOS!$L$26)</f>
        <v>0.2</v>
      </c>
      <c r="AF837" s="15">
        <f t="shared" si="218"/>
        <v>7710.70868058517</v>
      </c>
      <c r="AG837" s="20">
        <f>IFERROR(VLOOKUP($E837,INPUTS!$A$44:$G$103,6,0),SCENARIOS!$M$26)</f>
        <v>0.3</v>
      </c>
      <c r="AH837" s="15">
        <f t="shared" si="219"/>
        <v>14413.4188263756</v>
      </c>
      <c r="AI837" s="20">
        <f>IFERROR(VLOOKUP($E837,INPUTS!$A$44:$G$103,7,0),SCENARIOS!$N$26)</f>
        <v>0.5</v>
      </c>
      <c r="AJ837" s="15">
        <f t="shared" si="220"/>
        <v>29936.2370020979</v>
      </c>
      <c r="AL837" t="str">
        <f t="shared" ref="AL837:AL900" si="222">IF(H837="MULTI","MULTI",IF(COUNTIFS($E$4:$E$1277,H837,$H$4:$H$1277,E837)&gt;0,"Y","N"))</f>
        <v>N</v>
      </c>
      <c r="AM837" s="21">
        <f t="shared" ref="AM837:AM900" si="223">T837*((1+Q837)^25)</f>
        <v>59872.4740041958</v>
      </c>
    </row>
    <row r="838" ht="15" customHeight="1" spans="1:39">
      <c r="A838" s="6" t="s">
        <v>2588</v>
      </c>
      <c r="B838" s="52" t="s">
        <v>441</v>
      </c>
      <c r="C838" s="52" t="s">
        <v>442</v>
      </c>
      <c r="D838" s="52" t="s">
        <v>929</v>
      </c>
      <c r="E838" s="10" t="s">
        <v>444</v>
      </c>
      <c r="F838" s="52" t="s">
        <v>443</v>
      </c>
      <c r="G838" s="52" t="s">
        <v>177</v>
      </c>
      <c r="H838" s="52" t="s">
        <v>203</v>
      </c>
      <c r="I838" s="52" t="s">
        <v>399</v>
      </c>
      <c r="J838" s="52" t="s">
        <v>165</v>
      </c>
      <c r="K838" s="52" t="s">
        <v>931</v>
      </c>
      <c r="L838" s="53" t="s">
        <v>295</v>
      </c>
      <c r="M838" s="13">
        <v>540</v>
      </c>
      <c r="N838" s="14">
        <f t="shared" si="221"/>
        <v>1.47945205479452</v>
      </c>
      <c r="O838" s="15">
        <v>5980</v>
      </c>
      <c r="P838" s="15">
        <f t="shared" si="213"/>
        <v>3229200</v>
      </c>
      <c r="Q838" s="16">
        <f>IFERROR(VLOOKUP(G838,SCENARIOS!$A$13:$E$18,5,0),0.025)</f>
        <v>0.045</v>
      </c>
      <c r="R838" s="52">
        <f>IFERROR(VLOOKUP(L838,INPUTS!$A$107:$B$120,2,0),0.0082)</f>
        <v>0.0089</v>
      </c>
      <c r="S838" s="52">
        <f t="shared" si="214"/>
        <v>53.222</v>
      </c>
      <c r="T838" s="15">
        <f t="shared" si="215"/>
        <v>28739.88</v>
      </c>
      <c r="U838" s="15">
        <f>T838/INPUTS!$B$7*1000</f>
        <v>35924850</v>
      </c>
      <c r="V838" s="15">
        <f>T838*INPUTS!$B$6</f>
        <v>90818.0208</v>
      </c>
      <c r="W838" s="54" t="s">
        <v>396</v>
      </c>
      <c r="X838" s="54" t="s">
        <v>396</v>
      </c>
      <c r="Y838" s="67">
        <f>IFERROR(VLOOKUP(E838,INPUTS!$A$44:$B$103,2,0),0)</f>
        <v>0</v>
      </c>
      <c r="Z838" s="15">
        <f t="shared" si="217"/>
        <v>0</v>
      </c>
      <c r="AA838" s="20">
        <f>IFERROR(VLOOKUP(E838,INPUTS!$A$44:$C$103,3,0),SCENARIOS!$J$26)</f>
        <v>0.025</v>
      </c>
      <c r="AB838" s="15">
        <f t="shared" si="218"/>
        <v>895.377983657957</v>
      </c>
      <c r="AC838" s="20">
        <f>IFERROR(VLOOKUP($E838,INPUTS!$A$44:$G$103,4,0),SCENARIOS!$K$26)</f>
        <v>0.1</v>
      </c>
      <c r="AD838" s="15">
        <f t="shared" si="218"/>
        <v>4463.21548242728</v>
      </c>
      <c r="AE838" s="20">
        <f>IFERROR(VLOOKUP($E838,INPUTS!$A$44:$G$103,5,0),SCENARIOS!$L$26)</f>
        <v>0.2</v>
      </c>
      <c r="AF838" s="15">
        <f t="shared" si="218"/>
        <v>11123.9570361093</v>
      </c>
      <c r="AG838" s="20">
        <f>IFERROR(VLOOKUP($E838,INPUTS!$A$44:$G$103,6,0),SCENARIOS!$M$26)</f>
        <v>0.3</v>
      </c>
      <c r="AH838" s="15">
        <f t="shared" si="219"/>
        <v>20793.7115004432</v>
      </c>
      <c r="AI838" s="20">
        <f>IFERROR(VLOOKUP($E838,INPUTS!$A$44:$G$103,7,0),SCENARIOS!$N$26)</f>
        <v>0.5</v>
      </c>
      <c r="AJ838" s="15">
        <f t="shared" si="220"/>
        <v>43187.9128143706</v>
      </c>
      <c r="AL838" t="str">
        <f t="shared" si="222"/>
        <v>Y</v>
      </c>
      <c r="AM838" s="21">
        <f t="shared" si="223"/>
        <v>86375.8256287412</v>
      </c>
    </row>
    <row r="839" ht="15" customHeight="1" spans="1:39">
      <c r="A839" s="24" t="s">
        <v>2589</v>
      </c>
      <c r="B839" s="52" t="s">
        <v>441</v>
      </c>
      <c r="C839" s="52" t="s">
        <v>442</v>
      </c>
      <c r="D839" s="52" t="s">
        <v>929</v>
      </c>
      <c r="E839" s="10" t="s">
        <v>444</v>
      </c>
      <c r="F839" s="52" t="s">
        <v>443</v>
      </c>
      <c r="G839" s="52" t="s">
        <v>177</v>
      </c>
      <c r="H839" s="52" t="s">
        <v>200</v>
      </c>
      <c r="I839" s="52" t="s">
        <v>391</v>
      </c>
      <c r="J839" s="52" t="s">
        <v>165</v>
      </c>
      <c r="K839" s="52" t="s">
        <v>931</v>
      </c>
      <c r="L839" s="53" t="s">
        <v>288</v>
      </c>
      <c r="M839" s="13">
        <v>540</v>
      </c>
      <c r="N839" s="14">
        <f t="shared" si="221"/>
        <v>1.47945205479452</v>
      </c>
      <c r="O839" s="15">
        <v>5780</v>
      </c>
      <c r="P839" s="15">
        <f t="shared" si="213"/>
        <v>3121200</v>
      </c>
      <c r="Q839" s="16">
        <f>IFERROR(VLOOKUP(G839,SCENARIOS!$A$13:$E$18,5,0),0.025)</f>
        <v>0.045</v>
      </c>
      <c r="R839" s="52">
        <f>IFERROR(VLOOKUP(L839,INPUTS!$A$107:$B$120,2,0),0.0082)</f>
        <v>0.0085</v>
      </c>
      <c r="S839" s="52">
        <f t="shared" si="214"/>
        <v>49.13</v>
      </c>
      <c r="T839" s="15">
        <f t="shared" si="215"/>
        <v>26530.2</v>
      </c>
      <c r="U839" s="15">
        <f>T839/INPUTS!$B$7*1000</f>
        <v>33162750</v>
      </c>
      <c r="V839" s="15">
        <f>T839*INPUTS!$B$6</f>
        <v>83835.432</v>
      </c>
      <c r="W839" s="54" t="s">
        <v>396</v>
      </c>
      <c r="X839" s="54" t="s">
        <v>396</v>
      </c>
      <c r="Y839" s="67">
        <f>IFERROR(VLOOKUP(E839,INPUTS!$A$44:$B$103,2,0),0)</f>
        <v>0</v>
      </c>
      <c r="Z839" s="15">
        <f t="shared" si="217"/>
        <v>0</v>
      </c>
      <c r="AA839" s="20">
        <f>IFERROR(VLOOKUP(E839,INPUTS!$A$44:$C$103,3,0),SCENARIOS!$J$26)</f>
        <v>0.025</v>
      </c>
      <c r="AB839" s="15">
        <f t="shared" si="218"/>
        <v>826.536401058123</v>
      </c>
      <c r="AC839" s="20">
        <f>IFERROR(VLOOKUP($E839,INPUTS!$A$44:$G$103,4,0),SCENARIOS!$K$26)</f>
        <v>0.1</v>
      </c>
      <c r="AD839" s="15">
        <f t="shared" si="218"/>
        <v>4120.05893524581</v>
      </c>
      <c r="AE839" s="20">
        <f>IFERROR(VLOOKUP($E839,INPUTS!$A$44:$G$103,5,0),SCENARIOS!$L$26)</f>
        <v>0.2</v>
      </c>
      <c r="AF839" s="15">
        <f t="shared" si="218"/>
        <v>10268.6860543394</v>
      </c>
      <c r="AG839" s="20">
        <f>IFERROR(VLOOKUP($E839,INPUTS!$A$44:$G$103,6,0),SCENARIOS!$M$26)</f>
        <v>0.3</v>
      </c>
      <c r="AH839" s="15">
        <f t="shared" si="219"/>
        <v>19194.9766265224</v>
      </c>
      <c r="AI839" s="20">
        <f>IFERROR(VLOOKUP($E839,INPUTS!$A$44:$G$103,7,0),SCENARIOS!$N$26)</f>
        <v>0.5</v>
      </c>
      <c r="AJ839" s="15">
        <f t="shared" si="220"/>
        <v>39867.3886094102</v>
      </c>
      <c r="AL839" t="str">
        <f t="shared" si="222"/>
        <v>Y</v>
      </c>
      <c r="AM839" s="21">
        <f t="shared" si="223"/>
        <v>79734.7772188203</v>
      </c>
    </row>
    <row r="840" ht="15" customHeight="1" spans="1:39">
      <c r="A840" s="6" t="s">
        <v>2590</v>
      </c>
      <c r="B840" s="52" t="s">
        <v>441</v>
      </c>
      <c r="C840" s="52" t="s">
        <v>442</v>
      </c>
      <c r="D840" s="52" t="s">
        <v>929</v>
      </c>
      <c r="E840" s="10" t="s">
        <v>444</v>
      </c>
      <c r="F840" s="52" t="s">
        <v>443</v>
      </c>
      <c r="G840" s="52" t="s">
        <v>177</v>
      </c>
      <c r="H840" s="52" t="s">
        <v>644</v>
      </c>
      <c r="I840" s="52" t="s">
        <v>643</v>
      </c>
      <c r="J840" s="52" t="s">
        <v>1852</v>
      </c>
      <c r="K840" s="52" t="s">
        <v>931</v>
      </c>
      <c r="L840" s="53" t="s">
        <v>295</v>
      </c>
      <c r="M840" s="13">
        <v>385</v>
      </c>
      <c r="N840" s="14">
        <f t="shared" si="221"/>
        <v>1.05479452054795</v>
      </c>
      <c r="O840" s="15">
        <v>6820</v>
      </c>
      <c r="P840" s="15">
        <f t="shared" si="213"/>
        <v>2625700</v>
      </c>
      <c r="Q840" s="16">
        <f>IFERROR(VLOOKUP(G840,SCENARIOS!$A$13:$E$18,5,0),0.025)</f>
        <v>0.045</v>
      </c>
      <c r="R840" s="52">
        <f>IFERROR(VLOOKUP(L840,INPUTS!$A$107:$B$120,2,0),0.0082)</f>
        <v>0.0089</v>
      </c>
      <c r="S840" s="52">
        <f t="shared" si="214"/>
        <v>60.698</v>
      </c>
      <c r="T840" s="15">
        <f t="shared" si="215"/>
        <v>23368.73</v>
      </c>
      <c r="U840" s="15">
        <f>T840/INPUTS!$B$7*1000</f>
        <v>29210912.5</v>
      </c>
      <c r="V840" s="15">
        <f>T840*INPUTS!$B$6</f>
        <v>73845.1868</v>
      </c>
      <c r="W840" s="54" t="s">
        <v>396</v>
      </c>
      <c r="X840" s="54" t="s">
        <v>396</v>
      </c>
      <c r="Y840" s="67">
        <f>IFERROR(VLOOKUP(E840,INPUTS!$A$44:$B$103,2,0),0)</f>
        <v>0</v>
      </c>
      <c r="Z840" s="15">
        <f t="shared" si="217"/>
        <v>0</v>
      </c>
      <c r="AA840" s="20">
        <f>IFERROR(VLOOKUP(E840,INPUTS!$A$44:$C$103,3,0),SCENARIOS!$J$26)</f>
        <v>0.025</v>
      </c>
      <c r="AB840" s="15">
        <f t="shared" si="218"/>
        <v>728.042230797318</v>
      </c>
      <c r="AC840" s="20">
        <f>IFERROR(VLOOKUP($E840,INPUTS!$A$44:$G$103,4,0),SCENARIOS!$K$26)</f>
        <v>0.1</v>
      </c>
      <c r="AD840" s="15">
        <f t="shared" si="218"/>
        <v>3629.09231147322</v>
      </c>
      <c r="AE840" s="20">
        <f>IFERROR(VLOOKUP($E840,INPUTS!$A$44:$G$103,5,0),SCENARIOS!$L$26)</f>
        <v>0.2</v>
      </c>
      <c r="AF840" s="15">
        <f t="shared" si="218"/>
        <v>9045.0185772675</v>
      </c>
      <c r="AG840" s="20">
        <f>IFERROR(VLOOKUP($E840,INPUTS!$A$44:$G$103,6,0),SCENARIOS!$M$26)</f>
        <v>0.3</v>
      </c>
      <c r="AH840" s="15">
        <f t="shared" si="219"/>
        <v>16907.6081650916</v>
      </c>
      <c r="AI840" s="20">
        <f>IFERROR(VLOOKUP($E840,INPUTS!$A$44:$G$103,7,0),SCENARIOS!$N$26)</f>
        <v>0.5</v>
      </c>
      <c r="AJ840" s="15">
        <f t="shared" si="220"/>
        <v>35116.593173756</v>
      </c>
      <c r="AL840" t="str">
        <f t="shared" si="222"/>
        <v>N</v>
      </c>
      <c r="AM840" s="21">
        <f t="shared" si="223"/>
        <v>70233.186347512</v>
      </c>
    </row>
    <row r="841" ht="15" customHeight="1" spans="1:39">
      <c r="A841" s="24" t="s">
        <v>2591</v>
      </c>
      <c r="B841" s="52" t="s">
        <v>441</v>
      </c>
      <c r="C841" s="52" t="s">
        <v>442</v>
      </c>
      <c r="D841" s="52" t="s">
        <v>929</v>
      </c>
      <c r="E841" s="10" t="s">
        <v>444</v>
      </c>
      <c r="F841" s="52" t="s">
        <v>443</v>
      </c>
      <c r="G841" s="52" t="s">
        <v>177</v>
      </c>
      <c r="H841" s="52" t="s">
        <v>640</v>
      </c>
      <c r="I841" s="52" t="s">
        <v>639</v>
      </c>
      <c r="J841" s="52" t="s">
        <v>1852</v>
      </c>
      <c r="K841" s="52" t="s">
        <v>931</v>
      </c>
      <c r="L841" s="53" t="s">
        <v>288</v>
      </c>
      <c r="M841" s="13">
        <v>540</v>
      </c>
      <c r="N841" s="14">
        <f t="shared" si="221"/>
        <v>1.47945205479452</v>
      </c>
      <c r="O841" s="15">
        <v>3420</v>
      </c>
      <c r="P841" s="15">
        <f t="shared" si="213"/>
        <v>1846800</v>
      </c>
      <c r="Q841" s="16">
        <f>IFERROR(VLOOKUP(G841,SCENARIOS!$A$13:$E$18,5,0),0.025)</f>
        <v>0.045</v>
      </c>
      <c r="R841" s="52">
        <f>IFERROR(VLOOKUP(L841,INPUTS!$A$107:$B$120,2,0),0.0082)</f>
        <v>0.0085</v>
      </c>
      <c r="S841" s="52">
        <f t="shared" si="214"/>
        <v>29.07</v>
      </c>
      <c r="T841" s="15">
        <f t="shared" si="215"/>
        <v>15697.8</v>
      </c>
      <c r="U841" s="15">
        <f>T841/INPUTS!$B$7*1000</f>
        <v>19622250</v>
      </c>
      <c r="V841" s="15">
        <f>T841*INPUTS!$B$6</f>
        <v>49605.048</v>
      </c>
      <c r="W841" s="54" t="s">
        <v>396</v>
      </c>
      <c r="X841" s="54" t="s">
        <v>396</v>
      </c>
      <c r="Y841" s="67">
        <f>IFERROR(VLOOKUP(E841,INPUTS!$A$44:$B$103,2,0),0)</f>
        <v>0</v>
      </c>
      <c r="Z841" s="15">
        <f t="shared" si="217"/>
        <v>0</v>
      </c>
      <c r="AA841" s="20">
        <f>IFERROR(VLOOKUP(E841,INPUTS!$A$44:$C$103,3,0),SCENARIOS!$J$26)</f>
        <v>0.025</v>
      </c>
      <c r="AB841" s="15">
        <f t="shared" si="218"/>
        <v>489.057870522281</v>
      </c>
      <c r="AC841" s="20">
        <f>IFERROR(VLOOKUP($E841,INPUTS!$A$44:$G$103,4,0),SCENARIOS!$K$26)</f>
        <v>0.1</v>
      </c>
      <c r="AD841" s="15">
        <f t="shared" si="218"/>
        <v>2437.82033884787</v>
      </c>
      <c r="AE841" s="20">
        <f>IFERROR(VLOOKUP($E841,INPUTS!$A$44:$G$103,5,0),SCENARIOS!$L$26)</f>
        <v>0.2</v>
      </c>
      <c r="AF841" s="15">
        <f t="shared" si="218"/>
        <v>6075.93534703126</v>
      </c>
      <c r="AG841" s="20">
        <f>IFERROR(VLOOKUP($E841,INPUTS!$A$44:$G$103,6,0),SCENARIOS!$M$26)</f>
        <v>0.3</v>
      </c>
      <c r="AH841" s="15">
        <f t="shared" si="219"/>
        <v>11357.5813257278</v>
      </c>
      <c r="AI841" s="20">
        <f>IFERROR(VLOOKUP($E841,INPUTS!$A$44:$G$103,7,0),SCENARIOS!$N$26)</f>
        <v>0.5</v>
      </c>
      <c r="AJ841" s="15">
        <f t="shared" si="220"/>
        <v>23589.354505914</v>
      </c>
      <c r="AL841" t="str">
        <f t="shared" si="222"/>
        <v>N</v>
      </c>
      <c r="AM841" s="21">
        <f t="shared" si="223"/>
        <v>47178.7090118279</v>
      </c>
    </row>
    <row r="842" ht="15" customHeight="1" spans="1:39">
      <c r="A842" s="6" t="s">
        <v>2592</v>
      </c>
      <c r="B842" s="52" t="s">
        <v>441</v>
      </c>
      <c r="C842" s="52" t="s">
        <v>442</v>
      </c>
      <c r="D842" s="52" t="s">
        <v>929</v>
      </c>
      <c r="E842" s="10" t="s">
        <v>444</v>
      </c>
      <c r="F842" s="52" t="s">
        <v>443</v>
      </c>
      <c r="G842" s="52" t="s">
        <v>177</v>
      </c>
      <c r="H842" s="52" t="s">
        <v>819</v>
      </c>
      <c r="I842" s="52" t="s">
        <v>575</v>
      </c>
      <c r="J842" s="52" t="s">
        <v>173</v>
      </c>
      <c r="K842" s="52" t="s">
        <v>931</v>
      </c>
      <c r="L842" s="53" t="s">
        <v>295</v>
      </c>
      <c r="M842" s="13">
        <v>811</v>
      </c>
      <c r="N842" s="14">
        <f t="shared" si="221"/>
        <v>2.22191780821918</v>
      </c>
      <c r="O842" s="15">
        <v>2940</v>
      </c>
      <c r="P842" s="15">
        <f t="shared" si="213"/>
        <v>2384340</v>
      </c>
      <c r="Q842" s="16">
        <f>IFERROR(VLOOKUP(G842,SCENARIOS!$A$13:$E$18,5,0),0.025)</f>
        <v>0.045</v>
      </c>
      <c r="R842" s="52">
        <f>IFERROR(VLOOKUP(L842,INPUTS!$A$107:$B$120,2,0),0.0082)</f>
        <v>0.0089</v>
      </c>
      <c r="S842" s="52">
        <f t="shared" si="214"/>
        <v>26.166</v>
      </c>
      <c r="T842" s="15">
        <f t="shared" si="215"/>
        <v>21220.626</v>
      </c>
      <c r="U842" s="15">
        <f>T842/INPUTS!$B$7*1000</f>
        <v>26525782.5</v>
      </c>
      <c r="V842" s="15">
        <f>T842*INPUTS!$B$6</f>
        <v>67057.17816</v>
      </c>
      <c r="W842" s="54" t="s">
        <v>521</v>
      </c>
      <c r="X842" s="54" t="s">
        <v>396</v>
      </c>
      <c r="Y842" s="67">
        <f>IFERROR(VLOOKUP(E842,INPUTS!$A$44:$B$103,2,0),0)</f>
        <v>0</v>
      </c>
      <c r="Z842" s="15">
        <f t="shared" si="217"/>
        <v>0</v>
      </c>
      <c r="AA842" s="20">
        <f>IFERROR(VLOOKUP(E842,INPUTS!$A$44:$C$103,3,0),SCENARIOS!$J$26)</f>
        <v>0.025</v>
      </c>
      <c r="AB842" s="15">
        <f t="shared" si="218"/>
        <v>661.119020672307</v>
      </c>
      <c r="AC842" s="20">
        <f>IFERROR(VLOOKUP($E842,INPUTS!$A$44:$G$103,4,0),SCENARIOS!$K$26)</f>
        <v>0.1</v>
      </c>
      <c r="AD842" s="15">
        <f t="shared" si="218"/>
        <v>3295.498328803</v>
      </c>
      <c r="AE842" s="20">
        <f>IFERROR(VLOOKUP($E842,INPUTS!$A$44:$G$103,5,0),SCENARIOS!$L$26)</f>
        <v>0.2</v>
      </c>
      <c r="AF842" s="15">
        <f t="shared" si="218"/>
        <v>8213.58098584072</v>
      </c>
      <c r="AG842" s="20">
        <f>IFERROR(VLOOKUP($E842,INPUTS!$A$44:$G$103,6,0),SCENARIOS!$M$26)</f>
        <v>0.3</v>
      </c>
      <c r="AH842" s="15">
        <f t="shared" si="219"/>
        <v>15353.4244020088</v>
      </c>
      <c r="AI842" s="20">
        <f>IFERROR(VLOOKUP($E842,INPUTS!$A$44:$G$103,7,0),SCENARIOS!$N$26)</f>
        <v>0.5</v>
      </c>
      <c r="AJ842" s="15">
        <f t="shared" si="220"/>
        <v>31888.6002848434</v>
      </c>
      <c r="AL842" t="str">
        <f t="shared" si="222"/>
        <v>N</v>
      </c>
      <c r="AM842" s="21">
        <f t="shared" si="223"/>
        <v>63777.2005696869</v>
      </c>
    </row>
    <row r="843" ht="15" customHeight="1" spans="1:39">
      <c r="A843" s="24" t="s">
        <v>2593</v>
      </c>
      <c r="B843" s="52" t="s">
        <v>441</v>
      </c>
      <c r="C843" s="52" t="s">
        <v>442</v>
      </c>
      <c r="D843" s="52" t="s">
        <v>929</v>
      </c>
      <c r="E843" s="10" t="s">
        <v>444</v>
      </c>
      <c r="F843" s="52" t="s">
        <v>443</v>
      </c>
      <c r="G843" s="52" t="s">
        <v>177</v>
      </c>
      <c r="H843" s="52" t="s">
        <v>576</v>
      </c>
      <c r="I843" s="52" t="s">
        <v>575</v>
      </c>
      <c r="J843" s="52" t="s">
        <v>173</v>
      </c>
      <c r="K843" s="52" t="s">
        <v>931</v>
      </c>
      <c r="L843" s="53" t="s">
        <v>295</v>
      </c>
      <c r="M843" s="13">
        <v>540</v>
      </c>
      <c r="N843" s="14">
        <f t="shared" si="221"/>
        <v>1.47945205479452</v>
      </c>
      <c r="O843" s="15">
        <v>3060</v>
      </c>
      <c r="P843" s="15">
        <f t="shared" si="213"/>
        <v>1652400</v>
      </c>
      <c r="Q843" s="16">
        <f>IFERROR(VLOOKUP(G843,SCENARIOS!$A$13:$E$18,5,0),0.025)</f>
        <v>0.045</v>
      </c>
      <c r="R843" s="52">
        <f>IFERROR(VLOOKUP(L843,INPUTS!$A$107:$B$120,2,0),0.0082)</f>
        <v>0.0089</v>
      </c>
      <c r="S843" s="52">
        <f t="shared" si="214"/>
        <v>27.234</v>
      </c>
      <c r="T843" s="15">
        <f t="shared" si="215"/>
        <v>14706.36</v>
      </c>
      <c r="U843" s="15">
        <f>T843/INPUTS!$B$7*1000</f>
        <v>18382950</v>
      </c>
      <c r="V843" s="15">
        <f>T843*INPUTS!$B$6</f>
        <v>46472.0976</v>
      </c>
      <c r="W843" s="54" t="s">
        <v>521</v>
      </c>
      <c r="X843" s="54" t="s">
        <v>396</v>
      </c>
      <c r="Y843" s="67">
        <f>IFERROR(VLOOKUP(E843,INPUTS!$A$44:$B$103,2,0),0)</f>
        <v>0</v>
      </c>
      <c r="Z843" s="15">
        <f t="shared" si="217"/>
        <v>0</v>
      </c>
      <c r="AA843" s="20">
        <f>IFERROR(VLOOKUP(E843,INPUTS!$A$44:$C$103,3,0),SCENARIOS!$J$26)</f>
        <v>0.025</v>
      </c>
      <c r="AB843" s="15">
        <f t="shared" si="218"/>
        <v>458.17000501561</v>
      </c>
      <c r="AC843" s="20">
        <f>IFERROR(VLOOKUP($E843,INPUTS!$A$44:$G$103,4,0),SCENARIOS!$K$26)</f>
        <v>0.1</v>
      </c>
      <c r="AD843" s="15">
        <f t="shared" si="218"/>
        <v>2283.85273849958</v>
      </c>
      <c r="AE843" s="20">
        <f>IFERROR(VLOOKUP($E843,INPUTS!$A$44:$G$103,5,0),SCENARIOS!$L$26)</f>
        <v>0.2</v>
      </c>
      <c r="AF843" s="15">
        <f t="shared" si="218"/>
        <v>5692.1920619556</v>
      </c>
      <c r="AG843" s="20">
        <f>IFERROR(VLOOKUP($E843,INPUTS!$A$44:$G$103,6,0),SCENARIOS!$M$26)</f>
        <v>0.3</v>
      </c>
      <c r="AH843" s="15">
        <f t="shared" si="219"/>
        <v>10640.2603998923</v>
      </c>
      <c r="AI843" s="20">
        <f>IFERROR(VLOOKUP($E843,INPUTS!$A$44:$G$103,7,0),SCENARIOS!$N$26)</f>
        <v>0.5</v>
      </c>
      <c r="AJ843" s="15">
        <f t="shared" si="220"/>
        <v>22099.5005371194</v>
      </c>
      <c r="AL843" t="str">
        <f t="shared" si="222"/>
        <v>N</v>
      </c>
      <c r="AM843" s="21">
        <f t="shared" si="223"/>
        <v>44199.0010742388</v>
      </c>
    </row>
    <row r="844" ht="15" customHeight="1" spans="1:39">
      <c r="A844" s="6" t="s">
        <v>2594</v>
      </c>
      <c r="B844" s="52" t="s">
        <v>441</v>
      </c>
      <c r="C844" s="52" t="s">
        <v>442</v>
      </c>
      <c r="D844" s="52" t="s">
        <v>929</v>
      </c>
      <c r="E844" s="10" t="s">
        <v>444</v>
      </c>
      <c r="F844" s="52" t="s">
        <v>443</v>
      </c>
      <c r="G844" s="52" t="s">
        <v>177</v>
      </c>
      <c r="H844" s="52" t="s">
        <v>529</v>
      </c>
      <c r="I844" s="52" t="s">
        <v>528</v>
      </c>
      <c r="J844" s="52" t="s">
        <v>173</v>
      </c>
      <c r="K844" s="52" t="s">
        <v>931</v>
      </c>
      <c r="L844" s="53" t="s">
        <v>288</v>
      </c>
      <c r="M844" s="13">
        <v>540</v>
      </c>
      <c r="N844" s="14">
        <f t="shared" si="221"/>
        <v>1.47945205479452</v>
      </c>
      <c r="O844" s="15">
        <v>5810</v>
      </c>
      <c r="P844" s="15">
        <f t="shared" si="213"/>
        <v>3137400</v>
      </c>
      <c r="Q844" s="16">
        <f>IFERROR(VLOOKUP(G844,SCENARIOS!$A$13:$E$18,5,0),0.025)</f>
        <v>0.045</v>
      </c>
      <c r="R844" s="52">
        <f>IFERROR(VLOOKUP(L844,INPUTS!$A$107:$B$120,2,0),0.0082)</f>
        <v>0.0085</v>
      </c>
      <c r="S844" s="52">
        <f t="shared" si="214"/>
        <v>49.385</v>
      </c>
      <c r="T844" s="15">
        <f t="shared" si="215"/>
        <v>26667.9</v>
      </c>
      <c r="U844" s="15">
        <f>T844/INPUTS!$B$7*1000</f>
        <v>33334875</v>
      </c>
      <c r="V844" s="15">
        <f>T844*INPUTS!$B$6</f>
        <v>84270.564</v>
      </c>
      <c r="W844" s="54" t="s">
        <v>396</v>
      </c>
      <c r="X844" s="54" t="s">
        <v>396</v>
      </c>
      <c r="Y844" s="67">
        <f>IFERROR(VLOOKUP(E844,INPUTS!$A$44:$B$103,2,0),0)</f>
        <v>0</v>
      </c>
      <c r="Z844" s="15">
        <f t="shared" si="217"/>
        <v>0</v>
      </c>
      <c r="AA844" s="20">
        <f>IFERROR(VLOOKUP(E844,INPUTS!$A$44:$C$103,3,0),SCENARIOS!$J$26)</f>
        <v>0.025</v>
      </c>
      <c r="AB844" s="15">
        <f t="shared" si="218"/>
        <v>830.826382378494</v>
      </c>
      <c r="AC844" s="20">
        <f>IFERROR(VLOOKUP($E844,INPUTS!$A$44:$G$103,4,0),SCENARIOS!$K$26)</f>
        <v>0.1</v>
      </c>
      <c r="AD844" s="15">
        <f t="shared" si="218"/>
        <v>4141.44332418307</v>
      </c>
      <c r="AE844" s="20">
        <f>IFERROR(VLOOKUP($E844,INPUTS!$A$44:$G$103,5,0),SCENARIOS!$L$26)</f>
        <v>0.2</v>
      </c>
      <c r="AF844" s="15">
        <f t="shared" si="218"/>
        <v>10321.9837328221</v>
      </c>
      <c r="AG844" s="20">
        <f>IFERROR(VLOOKUP($E844,INPUTS!$A$44:$G$103,6,0),SCENARIOS!$M$26)</f>
        <v>0.3</v>
      </c>
      <c r="AH844" s="15">
        <f t="shared" si="219"/>
        <v>19294.6045328884</v>
      </c>
      <c r="AI844" s="20">
        <f>IFERROR(VLOOKUP($E844,INPUTS!$A$44:$G$103,7,0),SCENARIOS!$N$26)</f>
        <v>0.5</v>
      </c>
      <c r="AJ844" s="15">
        <f t="shared" si="220"/>
        <v>40074.3127717427</v>
      </c>
      <c r="AL844" t="str">
        <f t="shared" si="222"/>
        <v>N</v>
      </c>
      <c r="AM844" s="21">
        <f t="shared" si="223"/>
        <v>80148.6255434855</v>
      </c>
    </row>
    <row r="845" ht="15" customHeight="1" spans="1:39">
      <c r="A845" s="24" t="s">
        <v>2595</v>
      </c>
      <c r="B845" s="52" t="s">
        <v>674</v>
      </c>
      <c r="C845" s="52" t="s">
        <v>675</v>
      </c>
      <c r="D845" s="52" t="s">
        <v>929</v>
      </c>
      <c r="E845" s="10" t="s">
        <v>677</v>
      </c>
      <c r="F845" s="52" t="s">
        <v>676</v>
      </c>
      <c r="G845" s="52" t="s">
        <v>177</v>
      </c>
      <c r="H845" s="52" t="s">
        <v>224</v>
      </c>
      <c r="I845" s="52" t="s">
        <v>938</v>
      </c>
      <c r="J845" s="52" t="s">
        <v>165</v>
      </c>
      <c r="K845" s="52" t="s">
        <v>931</v>
      </c>
      <c r="L845" s="53" t="s">
        <v>291</v>
      </c>
      <c r="M845" s="13">
        <v>716</v>
      </c>
      <c r="N845" s="14">
        <f t="shared" si="221"/>
        <v>1.96164383561644</v>
      </c>
      <c r="O845" s="15">
        <v>5260</v>
      </c>
      <c r="P845" s="15">
        <f t="shared" si="213"/>
        <v>3766160</v>
      </c>
      <c r="Q845" s="16">
        <f>IFERROR(VLOOKUP(G845,SCENARIOS!$A$13:$E$18,5,0),0.025)</f>
        <v>0.045</v>
      </c>
      <c r="R845" s="52">
        <f>IFERROR(VLOOKUP(L845,INPUTS!$A$107:$B$120,2,0),0.0082)</f>
        <v>0.0079</v>
      </c>
      <c r="S845" s="52">
        <f t="shared" si="214"/>
        <v>41.554</v>
      </c>
      <c r="T845" s="15">
        <f t="shared" si="215"/>
        <v>29752.664</v>
      </c>
      <c r="U845" s="15">
        <f>T845/INPUTS!$B$7*1000</f>
        <v>37190830</v>
      </c>
      <c r="V845" s="15">
        <f>T845*INPUTS!$B$6</f>
        <v>94018.41824</v>
      </c>
      <c r="W845" s="54" t="s">
        <v>396</v>
      </c>
      <c r="X845" s="54" t="s">
        <v>396</v>
      </c>
      <c r="Y845" s="67">
        <f>IFERROR(VLOOKUP(E845,INPUTS!$A$44:$B$103,2,0),0)</f>
        <v>0</v>
      </c>
      <c r="Z845" s="15">
        <f t="shared" si="217"/>
        <v>0</v>
      </c>
      <c r="AA845" s="20">
        <f>IFERROR(VLOOKUP(E845,INPUTS!$A$44:$C$103,3,0),SCENARIOS!$J$26)</f>
        <v>0.025</v>
      </c>
      <c r="AB845" s="15">
        <f t="shared" si="218"/>
        <v>926.930811846559</v>
      </c>
      <c r="AC845" s="20">
        <f>IFERROR(VLOOKUP($E845,INPUTS!$A$44:$G$103,4,0),SCENARIOS!$K$26)</f>
        <v>0.1</v>
      </c>
      <c r="AD845" s="15">
        <f t="shared" si="218"/>
        <v>4620.49774070931</v>
      </c>
      <c r="AE845" s="20">
        <f>IFERROR(VLOOKUP($E845,INPUTS!$A$44:$G$103,5,0),SCENARIOS!$L$26)</f>
        <v>0.2</v>
      </c>
      <c r="AF845" s="15">
        <f t="shared" si="218"/>
        <v>11515.961654878</v>
      </c>
      <c r="AG845" s="20">
        <f>IFERROR(VLOOKUP($E845,INPUTS!$A$44:$G$103,6,0),SCENARIOS!$M$26)</f>
        <v>0.3</v>
      </c>
      <c r="AH845" s="15">
        <f t="shared" si="219"/>
        <v>21526.4751135225</v>
      </c>
      <c r="AI845" s="20">
        <f>IFERROR(VLOOKUP($E845,INPUTS!$A$44:$G$103,7,0),SCENARIOS!$N$26)</f>
        <v>0.5</v>
      </c>
      <c r="AJ845" s="15">
        <f t="shared" si="220"/>
        <v>44709.8407796853</v>
      </c>
      <c r="AL845" t="str">
        <f t="shared" si="222"/>
        <v>N</v>
      </c>
      <c r="AM845" s="21">
        <f t="shared" si="223"/>
        <v>89419.6815593707</v>
      </c>
    </row>
    <row r="846" ht="15" customHeight="1" spans="1:39">
      <c r="A846" s="6" t="s">
        <v>2596</v>
      </c>
      <c r="B846" s="52" t="s">
        <v>674</v>
      </c>
      <c r="C846" s="52" t="s">
        <v>675</v>
      </c>
      <c r="D846" s="52" t="s">
        <v>929</v>
      </c>
      <c r="E846" s="10" t="s">
        <v>677</v>
      </c>
      <c r="F846" s="52" t="s">
        <v>676</v>
      </c>
      <c r="G846" s="52" t="s">
        <v>177</v>
      </c>
      <c r="H846" s="52" t="s">
        <v>203</v>
      </c>
      <c r="I846" s="52" t="s">
        <v>399</v>
      </c>
      <c r="J846" s="52" t="s">
        <v>165</v>
      </c>
      <c r="K846" s="52" t="s">
        <v>931</v>
      </c>
      <c r="L846" s="53" t="s">
        <v>291</v>
      </c>
      <c r="M846" s="13">
        <v>358</v>
      </c>
      <c r="N846" s="14">
        <f t="shared" si="221"/>
        <v>0.980821917808219</v>
      </c>
      <c r="O846" s="15">
        <v>5040</v>
      </c>
      <c r="P846" s="15">
        <f t="shared" si="213"/>
        <v>1804320</v>
      </c>
      <c r="Q846" s="16">
        <f>IFERROR(VLOOKUP(G846,SCENARIOS!$A$13:$E$18,5,0),0.025)</f>
        <v>0.045</v>
      </c>
      <c r="R846" s="52">
        <f>IFERROR(VLOOKUP(L846,INPUTS!$A$107:$B$120,2,0),0.0082)</f>
        <v>0.0079</v>
      </c>
      <c r="S846" s="52">
        <f t="shared" si="214"/>
        <v>39.816</v>
      </c>
      <c r="T846" s="15">
        <f t="shared" si="215"/>
        <v>14254.128</v>
      </c>
      <c r="U846" s="15">
        <f>T846/INPUTS!$B$7*1000</f>
        <v>17817660</v>
      </c>
      <c r="V846" s="15">
        <f>T846*INPUTS!$B$6</f>
        <v>45043.04448</v>
      </c>
      <c r="W846" s="54" t="s">
        <v>396</v>
      </c>
      <c r="X846" s="54" t="s">
        <v>396</v>
      </c>
      <c r="Y846" s="67">
        <f>IFERROR(VLOOKUP(E846,INPUTS!$A$44:$B$103,2,0),0)</f>
        <v>0</v>
      </c>
      <c r="Z846" s="15">
        <f t="shared" si="217"/>
        <v>0</v>
      </c>
      <c r="AA846" s="20">
        <f>IFERROR(VLOOKUP(E846,INPUTS!$A$44:$C$103,3,0),SCENARIOS!$J$26)</f>
        <v>0.025</v>
      </c>
      <c r="AB846" s="15">
        <f t="shared" si="218"/>
        <v>444.080921264891</v>
      </c>
      <c r="AC846" s="20">
        <f>IFERROR(VLOOKUP($E846,INPUTS!$A$44:$G$103,4,0),SCENARIOS!$K$26)</f>
        <v>0.1</v>
      </c>
      <c r="AD846" s="15">
        <f t="shared" si="218"/>
        <v>2213.62249174667</v>
      </c>
      <c r="AE846" s="20">
        <f>IFERROR(VLOOKUP($E846,INPUTS!$A$44:$G$103,5,0),SCENARIOS!$L$26)</f>
        <v>0.2</v>
      </c>
      <c r="AF846" s="15">
        <f t="shared" si="218"/>
        <v>5517.1527319948</v>
      </c>
      <c r="AG846" s="20">
        <f>IFERROR(VLOOKUP($E846,INPUTS!$A$44:$G$103,6,0),SCENARIOS!$M$26)</f>
        <v>0.3</v>
      </c>
      <c r="AH846" s="15">
        <f t="shared" si="219"/>
        <v>10313.0641228283</v>
      </c>
      <c r="AI846" s="20">
        <f>IFERROR(VLOOKUP($E846,INPUTS!$A$44:$G$103,7,0),SCENARIOS!$N$26)</f>
        <v>0.5</v>
      </c>
      <c r="AJ846" s="15">
        <f t="shared" si="220"/>
        <v>21419.9237195451</v>
      </c>
      <c r="AL846" t="str">
        <f t="shared" si="222"/>
        <v>N</v>
      </c>
      <c r="AM846" s="21">
        <f t="shared" si="223"/>
        <v>42839.8474390901</v>
      </c>
    </row>
    <row r="847" ht="15" customHeight="1" spans="1:39">
      <c r="A847" s="24" t="s">
        <v>2597</v>
      </c>
      <c r="B847" s="52" t="s">
        <v>674</v>
      </c>
      <c r="C847" s="52" t="s">
        <v>675</v>
      </c>
      <c r="D847" s="52" t="s">
        <v>929</v>
      </c>
      <c r="E847" s="10" t="s">
        <v>677</v>
      </c>
      <c r="F847" s="52" t="s">
        <v>676</v>
      </c>
      <c r="G847" s="52" t="s">
        <v>177</v>
      </c>
      <c r="H847" s="52" t="s">
        <v>200</v>
      </c>
      <c r="I847" s="52" t="s">
        <v>391</v>
      </c>
      <c r="J847" s="52" t="s">
        <v>165</v>
      </c>
      <c r="K847" s="52" t="s">
        <v>931</v>
      </c>
      <c r="L847" s="53" t="s">
        <v>291</v>
      </c>
      <c r="M847" s="13">
        <v>358</v>
      </c>
      <c r="N847" s="14">
        <f t="shared" si="221"/>
        <v>0.980821917808219</v>
      </c>
      <c r="O847" s="15">
        <v>4880</v>
      </c>
      <c r="P847" s="15">
        <f t="shared" si="213"/>
        <v>1747040</v>
      </c>
      <c r="Q847" s="16">
        <f>IFERROR(VLOOKUP(G847,SCENARIOS!$A$13:$E$18,5,0),0.025)</f>
        <v>0.045</v>
      </c>
      <c r="R847" s="52">
        <f>IFERROR(VLOOKUP(L847,INPUTS!$A$107:$B$120,2,0),0.0082)</f>
        <v>0.0079</v>
      </c>
      <c r="S847" s="52">
        <f t="shared" si="214"/>
        <v>38.552</v>
      </c>
      <c r="T847" s="15">
        <f t="shared" si="215"/>
        <v>13801.616</v>
      </c>
      <c r="U847" s="15">
        <f>T847/INPUTS!$B$7*1000</f>
        <v>17252020</v>
      </c>
      <c r="V847" s="15">
        <f>T847*INPUTS!$B$6</f>
        <v>43613.10656</v>
      </c>
      <c r="W847" s="54" t="s">
        <v>396</v>
      </c>
      <c r="X847" s="54" t="s">
        <v>396</v>
      </c>
      <c r="Y847" s="67">
        <f>IFERROR(VLOOKUP(E847,INPUTS!$A$44:$B$103,2,0),0)</f>
        <v>0</v>
      </c>
      <c r="Z847" s="15">
        <f t="shared" si="217"/>
        <v>0</v>
      </c>
      <c r="AA847" s="20">
        <f>IFERROR(VLOOKUP(E847,INPUTS!$A$44:$C$103,3,0),SCENARIOS!$J$26)</f>
        <v>0.025</v>
      </c>
      <c r="AB847" s="15">
        <f t="shared" si="218"/>
        <v>429.983114240609</v>
      </c>
      <c r="AC847" s="20">
        <f>IFERROR(VLOOKUP($E847,INPUTS!$A$44:$G$103,4,0),SCENARIOS!$K$26)</f>
        <v>0.1</v>
      </c>
      <c r="AD847" s="15">
        <f t="shared" si="218"/>
        <v>2143.34876184995</v>
      </c>
      <c r="AE847" s="20">
        <f>IFERROR(VLOOKUP($E847,INPUTS!$A$44:$G$103,5,0),SCENARIOS!$L$26)</f>
        <v>0.2</v>
      </c>
      <c r="AF847" s="15">
        <f t="shared" si="218"/>
        <v>5342.00502621719</v>
      </c>
      <c r="AG847" s="20">
        <f>IFERROR(VLOOKUP($E847,INPUTS!$A$44:$G$103,6,0),SCENARIOS!$M$26)</f>
        <v>0.3</v>
      </c>
      <c r="AH847" s="15">
        <f t="shared" si="219"/>
        <v>9985.66526178609</v>
      </c>
      <c r="AI847" s="20">
        <f>IFERROR(VLOOKUP($E847,INPUTS!$A$44:$G$103,7,0),SCENARIOS!$N$26)</f>
        <v>0.5</v>
      </c>
      <c r="AJ847" s="15">
        <f t="shared" si="220"/>
        <v>20739.9261411468</v>
      </c>
      <c r="AL847" t="str">
        <f t="shared" si="222"/>
        <v>N</v>
      </c>
      <c r="AM847" s="21">
        <f t="shared" si="223"/>
        <v>41479.8522822936</v>
      </c>
    </row>
    <row r="848" ht="15" customHeight="1" spans="1:39">
      <c r="A848" s="6" t="s">
        <v>2598</v>
      </c>
      <c r="B848" s="52" t="s">
        <v>674</v>
      </c>
      <c r="C848" s="52" t="s">
        <v>675</v>
      </c>
      <c r="D848" s="52" t="s">
        <v>929</v>
      </c>
      <c r="E848" s="10" t="s">
        <v>677</v>
      </c>
      <c r="F848" s="52" t="s">
        <v>676</v>
      </c>
      <c r="G848" s="52" t="s">
        <v>177</v>
      </c>
      <c r="H848" s="52" t="s">
        <v>223</v>
      </c>
      <c r="I848" s="52" t="s">
        <v>665</v>
      </c>
      <c r="J848" s="52" t="s">
        <v>165</v>
      </c>
      <c r="K848" s="52" t="s">
        <v>931</v>
      </c>
      <c r="L848" s="53" t="s">
        <v>279</v>
      </c>
      <c r="M848" s="13">
        <v>358</v>
      </c>
      <c r="N848" s="14">
        <f t="shared" si="221"/>
        <v>0.980821917808219</v>
      </c>
      <c r="O848" s="15">
        <v>3360</v>
      </c>
      <c r="P848" s="15">
        <f t="shared" si="213"/>
        <v>1202880</v>
      </c>
      <c r="Q848" s="16">
        <f>IFERROR(VLOOKUP(G848,SCENARIOS!$A$13:$E$18,5,0),0.025)</f>
        <v>0.045</v>
      </c>
      <c r="R848" s="52">
        <f>IFERROR(VLOOKUP(L848,INPUTS!$A$107:$B$120,2,0),0.0082)</f>
        <v>0.0039</v>
      </c>
      <c r="S848" s="52">
        <f t="shared" si="214"/>
        <v>13.104</v>
      </c>
      <c r="T848" s="15">
        <f t="shared" si="215"/>
        <v>4691.232</v>
      </c>
      <c r="U848" s="15">
        <f>T848/INPUTS!$B$7*1000</f>
        <v>5864040</v>
      </c>
      <c r="V848" s="15">
        <f>T848*INPUTS!$B$6</f>
        <v>14824.29312</v>
      </c>
      <c r="W848" s="54" t="s">
        <v>396</v>
      </c>
      <c r="X848" s="54" t="s">
        <v>396</v>
      </c>
      <c r="Y848" s="67">
        <f>IFERROR(VLOOKUP(E848,INPUTS!$A$44:$B$103,2,0),0)</f>
        <v>0</v>
      </c>
      <c r="Z848" s="15">
        <f t="shared" si="217"/>
        <v>0</v>
      </c>
      <c r="AA848" s="20">
        <f>IFERROR(VLOOKUP(E848,INPUTS!$A$44:$C$103,3,0),SCENARIOS!$J$26)</f>
        <v>0.025</v>
      </c>
      <c r="AB848" s="15">
        <f t="shared" si="218"/>
        <v>146.153214593509</v>
      </c>
      <c r="AC848" s="20">
        <f>IFERROR(VLOOKUP($E848,INPUTS!$A$44:$G$103,4,0),SCENARIOS!$K$26)</f>
        <v>0.1</v>
      </c>
      <c r="AD848" s="15">
        <f t="shared" si="218"/>
        <v>728.533984625485</v>
      </c>
      <c r="AE848" s="20">
        <f>IFERROR(VLOOKUP($E848,INPUTS!$A$44:$G$103,5,0),SCENARIOS!$L$26)</f>
        <v>0.2</v>
      </c>
      <c r="AF848" s="15">
        <f t="shared" si="218"/>
        <v>1815.77178521348</v>
      </c>
      <c r="AG848" s="20">
        <f>IFERROR(VLOOKUP($E848,INPUTS!$A$44:$G$103,6,0),SCENARIOS!$M$26)</f>
        <v>0.3</v>
      </c>
      <c r="AH848" s="15">
        <f t="shared" si="219"/>
        <v>3394.17300244981</v>
      </c>
      <c r="AI848" s="20">
        <f>IFERROR(VLOOKUP($E848,INPUTS!$A$44:$G$103,7,0),SCENARIOS!$N$26)</f>
        <v>0.5</v>
      </c>
      <c r="AJ848" s="15">
        <f t="shared" si="220"/>
        <v>7049.5951482047</v>
      </c>
      <c r="AL848" t="str">
        <f t="shared" si="222"/>
        <v>N</v>
      </c>
      <c r="AM848" s="21">
        <f t="shared" si="223"/>
        <v>14099.1902964094</v>
      </c>
    </row>
    <row r="849" ht="15" customHeight="1" spans="1:39">
      <c r="A849" s="24" t="s">
        <v>2599</v>
      </c>
      <c r="B849" s="52" t="s">
        <v>674</v>
      </c>
      <c r="C849" s="52" t="s">
        <v>675</v>
      </c>
      <c r="D849" s="52" t="s">
        <v>929</v>
      </c>
      <c r="E849" s="10" t="s">
        <v>677</v>
      </c>
      <c r="F849" s="52" t="s">
        <v>676</v>
      </c>
      <c r="G849" s="52" t="s">
        <v>177</v>
      </c>
      <c r="H849" s="52" t="s">
        <v>460</v>
      </c>
      <c r="I849" s="52" t="s">
        <v>459</v>
      </c>
      <c r="J849" s="56" t="s">
        <v>185</v>
      </c>
      <c r="K849" s="52" t="s">
        <v>931</v>
      </c>
      <c r="L849" s="53" t="s">
        <v>279</v>
      </c>
      <c r="M849" s="13">
        <v>358</v>
      </c>
      <c r="N849" s="14">
        <f t="shared" si="221"/>
        <v>0.980821917808219</v>
      </c>
      <c r="O849" s="15">
        <v>2720</v>
      </c>
      <c r="P849" s="15">
        <f t="shared" si="213"/>
        <v>973760</v>
      </c>
      <c r="Q849" s="16">
        <f>IFERROR(VLOOKUP(G849,SCENARIOS!$A$13:$E$18,5,0),0.025)</f>
        <v>0.045</v>
      </c>
      <c r="R849" s="52">
        <f>IFERROR(VLOOKUP(L849,INPUTS!$A$107:$B$120,2,0),0.0082)</f>
        <v>0.0039</v>
      </c>
      <c r="S849" s="52">
        <f t="shared" si="214"/>
        <v>10.608</v>
      </c>
      <c r="T849" s="15">
        <f t="shared" si="215"/>
        <v>3797.664</v>
      </c>
      <c r="U849" s="15">
        <f>T849/INPUTS!$B$7*1000</f>
        <v>4747080</v>
      </c>
      <c r="V849" s="15">
        <f>T849*INPUTS!$B$6</f>
        <v>12000.61824</v>
      </c>
      <c r="W849" s="54" t="s">
        <v>396</v>
      </c>
      <c r="X849" s="54" t="s">
        <v>396</v>
      </c>
      <c r="Y849" s="67">
        <f>IFERROR(VLOOKUP(E849,INPUTS!$A$44:$B$103,2,0),0)</f>
        <v>0</v>
      </c>
      <c r="Z849" s="15">
        <f t="shared" si="217"/>
        <v>0</v>
      </c>
      <c r="AA849" s="20">
        <f>IFERROR(VLOOKUP(E849,INPUTS!$A$44:$C$103,3,0),SCENARIOS!$J$26)</f>
        <v>0.025</v>
      </c>
      <c r="AB849" s="15">
        <f t="shared" si="218"/>
        <v>118.314507051888</v>
      </c>
      <c r="AC849" s="20">
        <f>IFERROR(VLOOKUP($E849,INPUTS!$A$44:$G$103,4,0),SCENARIOS!$K$26)</f>
        <v>0.1</v>
      </c>
      <c r="AD849" s="15">
        <f t="shared" si="218"/>
        <v>589.765606601583</v>
      </c>
      <c r="AE849" s="20">
        <f>IFERROR(VLOOKUP($E849,INPUTS!$A$44:$G$103,5,0),SCENARIOS!$L$26)</f>
        <v>0.2</v>
      </c>
      <c r="AF849" s="15">
        <f t="shared" si="218"/>
        <v>1469.91049279186</v>
      </c>
      <c r="AG849" s="20">
        <f>IFERROR(VLOOKUP($E849,INPUTS!$A$44:$G$103,6,0),SCENARIOS!$M$26)</f>
        <v>0.3</v>
      </c>
      <c r="AH849" s="15">
        <f t="shared" si="219"/>
        <v>2747.66385912603</v>
      </c>
      <c r="AI849" s="20">
        <f>IFERROR(VLOOKUP($E849,INPUTS!$A$44:$G$103,7,0),SCENARIOS!$N$26)</f>
        <v>0.5</v>
      </c>
      <c r="AJ849" s="15">
        <f t="shared" si="220"/>
        <v>5706.81511997524</v>
      </c>
      <c r="AL849" t="str">
        <f t="shared" si="222"/>
        <v>N</v>
      </c>
      <c r="AM849" s="21">
        <f t="shared" si="223"/>
        <v>11413.6302399505</v>
      </c>
    </row>
    <row r="850" ht="15" customHeight="1" spans="1:39">
      <c r="A850" s="6" t="s">
        <v>2600</v>
      </c>
      <c r="B850" s="52" t="s">
        <v>674</v>
      </c>
      <c r="C850" s="52" t="s">
        <v>675</v>
      </c>
      <c r="D850" s="52" t="s">
        <v>929</v>
      </c>
      <c r="E850" s="10" t="s">
        <v>677</v>
      </c>
      <c r="F850" s="52" t="s">
        <v>676</v>
      </c>
      <c r="G850" s="52" t="s">
        <v>177</v>
      </c>
      <c r="H850" s="52" t="s">
        <v>819</v>
      </c>
      <c r="I850" s="52" t="s">
        <v>575</v>
      </c>
      <c r="J850" s="52" t="s">
        <v>173</v>
      </c>
      <c r="K850" s="52" t="s">
        <v>931</v>
      </c>
      <c r="L850" s="53" t="s">
        <v>291</v>
      </c>
      <c r="M850" s="13">
        <v>716</v>
      </c>
      <c r="N850" s="14">
        <f t="shared" si="221"/>
        <v>1.96164383561644</v>
      </c>
      <c r="O850" s="15">
        <v>1850</v>
      </c>
      <c r="P850" s="15">
        <f t="shared" si="213"/>
        <v>1324600</v>
      </c>
      <c r="Q850" s="16">
        <f>IFERROR(VLOOKUP(G850,SCENARIOS!$A$13:$E$18,5,0),0.025)</f>
        <v>0.045</v>
      </c>
      <c r="R850" s="52">
        <f>IFERROR(VLOOKUP(L850,INPUTS!$A$107:$B$120,2,0),0.0082)</f>
        <v>0.0079</v>
      </c>
      <c r="S850" s="52">
        <f t="shared" si="214"/>
        <v>14.615</v>
      </c>
      <c r="T850" s="15">
        <f t="shared" si="215"/>
        <v>10464.34</v>
      </c>
      <c r="U850" s="15">
        <f>T850/INPUTS!$B$7*1000</f>
        <v>13080425</v>
      </c>
      <c r="V850" s="15">
        <f>T850*INPUTS!$B$6</f>
        <v>33067.3144</v>
      </c>
      <c r="W850" s="54" t="s">
        <v>521</v>
      </c>
      <c r="X850" s="54" t="s">
        <v>396</v>
      </c>
      <c r="Y850" s="67">
        <f>IFERROR(VLOOKUP(E850,INPUTS!$A$44:$B$103,2,0),0)</f>
        <v>0</v>
      </c>
      <c r="Z850" s="15">
        <f t="shared" si="217"/>
        <v>0</v>
      </c>
      <c r="AA850" s="20">
        <f>IFERROR(VLOOKUP(E850,INPUTS!$A$44:$C$103,3,0),SCENARIOS!$J$26)</f>
        <v>0.025</v>
      </c>
      <c r="AB850" s="15">
        <f t="shared" si="218"/>
        <v>326.011787436527</v>
      </c>
      <c r="AC850" s="20">
        <f>IFERROR(VLOOKUP($E850,INPUTS!$A$44:$G$103,4,0),SCENARIOS!$K$26)</f>
        <v>0.1</v>
      </c>
      <c r="AD850" s="15">
        <f t="shared" si="218"/>
        <v>1625.08000386164</v>
      </c>
      <c r="AE850" s="20">
        <f>IFERROR(VLOOKUP($E850,INPUTS!$A$44:$G$103,5,0),SCENARIOS!$L$26)</f>
        <v>0.2</v>
      </c>
      <c r="AF850" s="15">
        <f t="shared" si="218"/>
        <v>4050.29069610729</v>
      </c>
      <c r="AG850" s="20">
        <f>IFERROR(VLOOKUP($E850,INPUTS!$A$44:$G$103,6,0),SCENARIOS!$M$26)</f>
        <v>0.3</v>
      </c>
      <c r="AH850" s="15">
        <f t="shared" si="219"/>
        <v>7571.09866160011</v>
      </c>
      <c r="AI850" s="20">
        <f>IFERROR(VLOOKUP($E850,INPUTS!$A$44:$G$103,7,0),SCENARIOS!$N$26)</f>
        <v>0.5</v>
      </c>
      <c r="AJ850" s="15">
        <f t="shared" si="220"/>
        <v>15724.9440004597</v>
      </c>
      <c r="AL850" t="str">
        <f t="shared" si="222"/>
        <v>N</v>
      </c>
      <c r="AM850" s="21">
        <f t="shared" si="223"/>
        <v>31449.8880009193</v>
      </c>
    </row>
    <row r="851" ht="15" customHeight="1" spans="1:39">
      <c r="A851" s="24" t="s">
        <v>2601</v>
      </c>
      <c r="B851" s="52" t="s">
        <v>674</v>
      </c>
      <c r="C851" s="52" t="s">
        <v>675</v>
      </c>
      <c r="D851" s="52" t="s">
        <v>929</v>
      </c>
      <c r="E851" s="10" t="s">
        <v>677</v>
      </c>
      <c r="F851" s="52" t="s">
        <v>676</v>
      </c>
      <c r="G851" s="52" t="s">
        <v>177</v>
      </c>
      <c r="H851" s="52" t="s">
        <v>576</v>
      </c>
      <c r="I851" s="52" t="s">
        <v>575</v>
      </c>
      <c r="J851" s="52" t="s">
        <v>173</v>
      </c>
      <c r="K851" s="52" t="s">
        <v>931</v>
      </c>
      <c r="L851" s="53" t="s">
        <v>291</v>
      </c>
      <c r="M851" s="13">
        <v>538</v>
      </c>
      <c r="N851" s="14">
        <f t="shared" si="221"/>
        <v>1.47397260273973</v>
      </c>
      <c r="O851" s="15">
        <v>2060</v>
      </c>
      <c r="P851" s="15">
        <f t="shared" si="213"/>
        <v>1108280</v>
      </c>
      <c r="Q851" s="16">
        <f>IFERROR(VLOOKUP(G851,SCENARIOS!$A$13:$E$18,5,0),0.025)</f>
        <v>0.045</v>
      </c>
      <c r="R851" s="52">
        <f>IFERROR(VLOOKUP(L851,INPUTS!$A$107:$B$120,2,0),0.0082)</f>
        <v>0.0079</v>
      </c>
      <c r="S851" s="52">
        <f t="shared" si="214"/>
        <v>16.274</v>
      </c>
      <c r="T851" s="15">
        <f t="shared" si="215"/>
        <v>8755.412</v>
      </c>
      <c r="U851" s="15">
        <f>T851/INPUTS!$B$7*1000</f>
        <v>10944265</v>
      </c>
      <c r="V851" s="15">
        <f>T851*INPUTS!$B$6</f>
        <v>27667.10192</v>
      </c>
      <c r="W851" s="54" t="s">
        <v>521</v>
      </c>
      <c r="X851" s="54" t="s">
        <v>396</v>
      </c>
      <c r="Y851" s="67">
        <f>IFERROR(VLOOKUP(E851,INPUTS!$A$44:$B$103,2,0),0)</f>
        <v>0</v>
      </c>
      <c r="Z851" s="15">
        <f t="shared" si="217"/>
        <v>0</v>
      </c>
      <c r="AA851" s="20">
        <f>IFERROR(VLOOKUP(E851,INPUTS!$A$44:$C$103,3,0),SCENARIOS!$J$26)</f>
        <v>0.025</v>
      </c>
      <c r="AB851" s="15">
        <f t="shared" si="218"/>
        <v>272.770907277785</v>
      </c>
      <c r="AC851" s="20">
        <f>IFERROR(VLOOKUP($E851,INPUTS!$A$44:$G$103,4,0),SCENARIOS!$K$26)</f>
        <v>0.1</v>
      </c>
      <c r="AD851" s="15">
        <f t="shared" si="218"/>
        <v>1359.68871106733</v>
      </c>
      <c r="AE851" s="20">
        <f>IFERROR(VLOOKUP($E851,INPUTS!$A$44:$G$103,5,0),SCENARIOS!$L$26)</f>
        <v>0.2</v>
      </c>
      <c r="AF851" s="15">
        <f t="shared" si="218"/>
        <v>3388.83902512592</v>
      </c>
      <c r="AG851" s="20">
        <f>IFERROR(VLOOKUP($E851,INPUTS!$A$44:$G$103,6,0),SCENARIOS!$M$26)</f>
        <v>0.3</v>
      </c>
      <c r="AH851" s="15">
        <f t="shared" si="219"/>
        <v>6334.66497408891</v>
      </c>
      <c r="AI851" s="20">
        <f>IFERROR(VLOOKUP($E851,INPUTS!$A$44:$G$103,7,0),SCENARIOS!$N$26)</f>
        <v>0.5</v>
      </c>
      <c r="AJ851" s="15">
        <f t="shared" si="220"/>
        <v>13156.9084529892</v>
      </c>
      <c r="AL851" t="str">
        <f t="shared" si="222"/>
        <v>N</v>
      </c>
      <c r="AM851" s="21">
        <f t="shared" si="223"/>
        <v>26313.8169059783</v>
      </c>
    </row>
    <row r="852" ht="15" customHeight="1" spans="1:39">
      <c r="A852" s="6" t="s">
        <v>2602</v>
      </c>
      <c r="B852" s="52" t="s">
        <v>674</v>
      </c>
      <c r="C852" s="52" t="s">
        <v>675</v>
      </c>
      <c r="D852" s="52" t="s">
        <v>929</v>
      </c>
      <c r="E852" s="10" t="s">
        <v>677</v>
      </c>
      <c r="F852" s="52" t="s">
        <v>676</v>
      </c>
      <c r="G852" s="52" t="s">
        <v>177</v>
      </c>
      <c r="H852" s="52" t="s">
        <v>814</v>
      </c>
      <c r="I852" s="52" t="s">
        <v>575</v>
      </c>
      <c r="J852" s="52" t="s">
        <v>173</v>
      </c>
      <c r="K852" s="52" t="s">
        <v>931</v>
      </c>
      <c r="L852" s="53" t="s">
        <v>279</v>
      </c>
      <c r="M852" s="13">
        <v>538</v>
      </c>
      <c r="N852" s="14">
        <f t="shared" si="221"/>
        <v>1.47397260273973</v>
      </c>
      <c r="O852" s="15">
        <v>1760</v>
      </c>
      <c r="P852" s="15">
        <f t="shared" si="213"/>
        <v>946880</v>
      </c>
      <c r="Q852" s="16">
        <f>IFERROR(VLOOKUP(G852,SCENARIOS!$A$13:$E$18,5,0),0.025)</f>
        <v>0.045</v>
      </c>
      <c r="R852" s="52">
        <f>IFERROR(VLOOKUP(L852,INPUTS!$A$107:$B$120,2,0),0.0082)</f>
        <v>0.0039</v>
      </c>
      <c r="S852" s="52">
        <f t="shared" si="214"/>
        <v>6.864</v>
      </c>
      <c r="T852" s="15">
        <f t="shared" si="215"/>
        <v>3692.832</v>
      </c>
      <c r="U852" s="15">
        <f>T852/INPUTS!$B$7*1000</f>
        <v>4616040</v>
      </c>
      <c r="V852" s="15">
        <f>T852*INPUTS!$B$6</f>
        <v>11669.34912</v>
      </c>
      <c r="W852" s="54" t="s">
        <v>521</v>
      </c>
      <c r="X852" s="54" t="s">
        <v>396</v>
      </c>
      <c r="Y852" s="67">
        <f>IFERROR(VLOOKUP(E852,INPUTS!$A$44:$B$103,2,0),0)</f>
        <v>0</v>
      </c>
      <c r="Z852" s="15">
        <f t="shared" si="217"/>
        <v>0</v>
      </c>
      <c r="AA852" s="20">
        <f>IFERROR(VLOOKUP(E852,INPUTS!$A$44:$C$103,3,0),SCENARIOS!$J$26)</f>
        <v>0.025</v>
      </c>
      <c r="AB852" s="15">
        <f t="shared" ref="AB852:AF867" si="224">$T852*AA852*(1+$Q852)^AB$2</f>
        <v>115.048513429687</v>
      </c>
      <c r="AC852" s="20">
        <f>IFERROR(VLOOKUP($E852,INPUTS!$A$44:$G$103,4,0),SCENARIOS!$K$26)</f>
        <v>0.1</v>
      </c>
      <c r="AD852" s="15">
        <f t="shared" si="224"/>
        <v>573.485517559673</v>
      </c>
      <c r="AE852" s="20">
        <f>IFERROR(VLOOKUP($E852,INPUTS!$A$44:$G$103,5,0),SCENARIOS!$L$26)</f>
        <v>0.2</v>
      </c>
      <c r="AF852" s="15">
        <f t="shared" si="224"/>
        <v>1429.33458697704</v>
      </c>
      <c r="AG852" s="20">
        <f>IFERROR(VLOOKUP($E852,INPUTS!$A$44:$G$103,6,0),SCENARIOS!$M$26)</f>
        <v>0.3</v>
      </c>
      <c r="AH852" s="15">
        <f t="shared" si="219"/>
        <v>2671.81641773051</v>
      </c>
      <c r="AI852" s="20">
        <f>IFERROR(VLOOKUP($E852,INPUTS!$A$44:$G$103,7,0),SCENARIOS!$N$26)</f>
        <v>0.5</v>
      </c>
      <c r="AJ852" s="15">
        <f t="shared" si="220"/>
        <v>5549.28226750139</v>
      </c>
      <c r="AL852" t="str">
        <f t="shared" si="222"/>
        <v>N</v>
      </c>
      <c r="AM852" s="21">
        <f t="shared" si="223"/>
        <v>11098.5645350028</v>
      </c>
    </row>
    <row r="853" ht="15" customHeight="1" spans="1:39">
      <c r="A853" s="24" t="s">
        <v>2603</v>
      </c>
      <c r="B853" s="52" t="s">
        <v>678</v>
      </c>
      <c r="C853" s="52" t="s">
        <v>679</v>
      </c>
      <c r="D853" s="52" t="s">
        <v>929</v>
      </c>
      <c r="E853" s="10" t="s">
        <v>440</v>
      </c>
      <c r="F853" s="52" t="s">
        <v>439</v>
      </c>
      <c r="G853" s="52" t="s">
        <v>177</v>
      </c>
      <c r="H853" s="52" t="s">
        <v>460</v>
      </c>
      <c r="I853" s="52" t="s">
        <v>459</v>
      </c>
      <c r="J853" s="56" t="s">
        <v>185</v>
      </c>
      <c r="K853" s="52" t="s">
        <v>931</v>
      </c>
      <c r="L853" s="53" t="s">
        <v>1599</v>
      </c>
      <c r="M853" s="13">
        <v>2640</v>
      </c>
      <c r="N853" s="14">
        <f t="shared" si="221"/>
        <v>7.23287671232877</v>
      </c>
      <c r="O853" s="15">
        <v>2960</v>
      </c>
      <c r="P853" s="15">
        <f t="shared" si="213"/>
        <v>7814400</v>
      </c>
      <c r="Q853" s="16">
        <f>IFERROR(VLOOKUP(G853,SCENARIOS!$A$13:$E$18,5,0),0.025)</f>
        <v>0.045</v>
      </c>
      <c r="R853" s="52">
        <f>IFERROR(VLOOKUP(L853,INPUTS!$A$107:$B$120,2,0),0.0082)</f>
        <v>0.0082</v>
      </c>
      <c r="S853" s="52">
        <f t="shared" si="214"/>
        <v>24.272</v>
      </c>
      <c r="T853" s="15">
        <f t="shared" si="215"/>
        <v>64078.08</v>
      </c>
      <c r="U853" s="15">
        <f>T853/INPUTS!$B$7*1000</f>
        <v>80097600</v>
      </c>
      <c r="V853" s="15">
        <f>T853*INPUTS!$B$6</f>
        <v>202486.7328</v>
      </c>
      <c r="W853" s="54" t="s">
        <v>396</v>
      </c>
      <c r="X853" s="54" t="s">
        <v>396</v>
      </c>
      <c r="Y853" s="67">
        <f>IFERROR(VLOOKUP(E853,INPUTS!$A$44:$B$103,2,0),0)</f>
        <v>0</v>
      </c>
      <c r="Z853" s="15">
        <f t="shared" si="217"/>
        <v>0</v>
      </c>
      <c r="AA853" s="20">
        <f>IFERROR(VLOOKUP(E853,INPUTS!$A$44:$C$103,3,0),SCENARIOS!$J$26)</f>
        <v>0.025</v>
      </c>
      <c r="AB853" s="15">
        <f t="shared" si="224"/>
        <v>1996.3236473873</v>
      </c>
      <c r="AC853" s="20">
        <f>IFERROR(VLOOKUP($E853,INPUTS!$A$44:$G$103,4,0),SCENARIOS!$K$26)</f>
        <v>0.1</v>
      </c>
      <c r="AD853" s="15">
        <f t="shared" si="224"/>
        <v>9951.12988433542</v>
      </c>
      <c r="AE853" s="20">
        <f>IFERROR(VLOOKUP($E853,INPUTS!$A$44:$G$103,5,0),SCENARIOS!$L$26)</f>
        <v>0.2</v>
      </c>
      <c r="AF853" s="15">
        <f t="shared" si="224"/>
        <v>24801.8366421981</v>
      </c>
      <c r="AG853" s="20">
        <f>IFERROR(VLOOKUP($E853,INPUTS!$A$44:$G$103,6,0),SCENARIOS!$M$26)</f>
        <v>0.3</v>
      </c>
      <c r="AH853" s="15">
        <f t="shared" si="219"/>
        <v>46361.4012661959</v>
      </c>
      <c r="AI853" s="20">
        <f>IFERROR(VLOOKUP($E853,INPUTS!$A$44:$G$103,7,0),SCENARIOS!$N$26)</f>
        <v>0.5</v>
      </c>
      <c r="AJ853" s="15">
        <f t="shared" si="220"/>
        <v>96291.2347703701</v>
      </c>
      <c r="AL853" t="str">
        <f t="shared" si="222"/>
        <v>Y</v>
      </c>
      <c r="AM853" s="21">
        <f t="shared" si="223"/>
        <v>192582.46954074</v>
      </c>
    </row>
    <row r="854" ht="15" customHeight="1" spans="1:39">
      <c r="A854" s="6" t="s">
        <v>2604</v>
      </c>
      <c r="B854" s="52" t="s">
        <v>678</v>
      </c>
      <c r="C854" s="52" t="s">
        <v>679</v>
      </c>
      <c r="D854" s="52" t="s">
        <v>929</v>
      </c>
      <c r="E854" s="10" t="s">
        <v>440</v>
      </c>
      <c r="F854" s="52" t="s">
        <v>439</v>
      </c>
      <c r="G854" s="52" t="s">
        <v>177</v>
      </c>
      <c r="H854" s="52" t="s">
        <v>223</v>
      </c>
      <c r="I854" s="52" t="s">
        <v>665</v>
      </c>
      <c r="J854" s="52" t="s">
        <v>165</v>
      </c>
      <c r="K854" s="52" t="s">
        <v>931</v>
      </c>
      <c r="L854" s="53" t="s">
        <v>1599</v>
      </c>
      <c r="M854" s="13">
        <v>1320</v>
      </c>
      <c r="N854" s="14">
        <f t="shared" si="221"/>
        <v>3.61643835616438</v>
      </c>
      <c r="O854" s="15">
        <v>3620</v>
      </c>
      <c r="P854" s="15">
        <f t="shared" si="213"/>
        <v>4778400</v>
      </c>
      <c r="Q854" s="16">
        <f>IFERROR(VLOOKUP(G854,SCENARIOS!$A$13:$E$18,5,0),0.025)</f>
        <v>0.045</v>
      </c>
      <c r="R854" s="52">
        <f>IFERROR(VLOOKUP(L854,INPUTS!$A$107:$B$120,2,0),0.0082)</f>
        <v>0.0082</v>
      </c>
      <c r="S854" s="52">
        <f t="shared" si="214"/>
        <v>29.684</v>
      </c>
      <c r="T854" s="15">
        <f t="shared" si="215"/>
        <v>39182.88</v>
      </c>
      <c r="U854" s="15">
        <f>T854/INPUTS!$B$7*1000</f>
        <v>48978600</v>
      </c>
      <c r="V854" s="15">
        <f>T854*INPUTS!$B$6</f>
        <v>123817.9008</v>
      </c>
      <c r="W854" s="54" t="s">
        <v>396</v>
      </c>
      <c r="X854" s="54" t="s">
        <v>396</v>
      </c>
      <c r="Y854" s="67">
        <f>IFERROR(VLOOKUP(E854,INPUTS!$A$44:$B$103,2,0),0)</f>
        <v>0</v>
      </c>
      <c r="Z854" s="15">
        <f t="shared" si="217"/>
        <v>0</v>
      </c>
      <c r="AA854" s="20">
        <f>IFERROR(VLOOKUP(E854,INPUTS!$A$44:$C$103,3,0),SCENARIOS!$J$26)</f>
        <v>0.025</v>
      </c>
      <c r="AB854" s="15">
        <f t="shared" si="224"/>
        <v>1220.72493303075</v>
      </c>
      <c r="AC854" s="20">
        <f>IFERROR(VLOOKUP($E854,INPUTS!$A$44:$G$103,4,0),SCENARIOS!$K$26)</f>
        <v>0.1</v>
      </c>
      <c r="AD854" s="15">
        <f t="shared" si="224"/>
        <v>6084.98144954294</v>
      </c>
      <c r="AE854" s="20">
        <f>IFERROR(VLOOKUP($E854,INPUTS!$A$44:$G$103,5,0),SCENARIOS!$L$26)</f>
        <v>0.2</v>
      </c>
      <c r="AF854" s="15">
        <f t="shared" si="224"/>
        <v>15165.9879467495</v>
      </c>
      <c r="AG854" s="20">
        <f>IFERROR(VLOOKUP($E854,INPUTS!$A$44:$G$103,6,0),SCENARIOS!$M$26)</f>
        <v>0.3</v>
      </c>
      <c r="AH854" s="15">
        <f t="shared" si="219"/>
        <v>28349.3703688563</v>
      </c>
      <c r="AI854" s="20">
        <f>IFERROR(VLOOKUP($E854,INPUTS!$A$44:$G$103,7,0),SCENARIOS!$N$26)</f>
        <v>0.5</v>
      </c>
      <c r="AJ854" s="15">
        <f t="shared" si="220"/>
        <v>58880.788829179</v>
      </c>
      <c r="AL854" t="str">
        <f t="shared" si="222"/>
        <v>Y</v>
      </c>
      <c r="AM854" s="21">
        <f t="shared" si="223"/>
        <v>117761.577658358</v>
      </c>
    </row>
    <row r="855" ht="15" customHeight="1" spans="1:39">
      <c r="A855" s="24" t="s">
        <v>2605</v>
      </c>
      <c r="B855" s="52" t="s">
        <v>678</v>
      </c>
      <c r="C855" s="52" t="s">
        <v>679</v>
      </c>
      <c r="D855" s="52" t="s">
        <v>929</v>
      </c>
      <c r="E855" s="10" t="s">
        <v>440</v>
      </c>
      <c r="F855" s="52" t="s">
        <v>439</v>
      </c>
      <c r="G855" s="52" t="s">
        <v>177</v>
      </c>
      <c r="H855" s="52" t="s">
        <v>221</v>
      </c>
      <c r="I855" s="52" t="s">
        <v>662</v>
      </c>
      <c r="J855" s="52" t="s">
        <v>165</v>
      </c>
      <c r="K855" s="52" t="s">
        <v>931</v>
      </c>
      <c r="L855" s="53" t="s">
        <v>1599</v>
      </c>
      <c r="M855" s="13">
        <v>660</v>
      </c>
      <c r="N855" s="14">
        <f t="shared" si="221"/>
        <v>1.80821917808219</v>
      </c>
      <c r="O855" s="15">
        <v>4790</v>
      </c>
      <c r="P855" s="15">
        <f t="shared" si="213"/>
        <v>3161400</v>
      </c>
      <c r="Q855" s="16">
        <f>IFERROR(VLOOKUP(G855,SCENARIOS!$A$13:$E$18,5,0),0.025)</f>
        <v>0.045</v>
      </c>
      <c r="R855" s="52">
        <f>IFERROR(VLOOKUP(L855,INPUTS!$A$107:$B$120,2,0),0.0082)</f>
        <v>0.0082</v>
      </c>
      <c r="S855" s="52">
        <f t="shared" si="214"/>
        <v>39.278</v>
      </c>
      <c r="T855" s="15">
        <f t="shared" si="215"/>
        <v>25923.48</v>
      </c>
      <c r="U855" s="15">
        <f>T855/INPUTS!$B$7*1000</f>
        <v>32404350</v>
      </c>
      <c r="V855" s="15">
        <f>T855*INPUTS!$B$6</f>
        <v>81918.1968</v>
      </c>
      <c r="W855" s="54" t="s">
        <v>396</v>
      </c>
      <c r="X855" s="54" t="s">
        <v>396</v>
      </c>
      <c r="Y855" s="67">
        <f>IFERROR(VLOOKUP(E855,INPUTS!$A$44:$B$103,2,0),0)</f>
        <v>0</v>
      </c>
      <c r="Z855" s="15">
        <f t="shared" si="217"/>
        <v>0</v>
      </c>
      <c r="AA855" s="20">
        <f>IFERROR(VLOOKUP(E855,INPUTS!$A$44:$C$103,3,0),SCENARIOS!$J$26)</f>
        <v>0.025</v>
      </c>
      <c r="AB855" s="15">
        <f t="shared" si="224"/>
        <v>807.634313427801</v>
      </c>
      <c r="AC855" s="20">
        <f>IFERROR(VLOOKUP($E855,INPUTS!$A$44:$G$103,4,0),SCENARIOS!$K$26)</f>
        <v>0.1</v>
      </c>
      <c r="AD855" s="15">
        <f t="shared" si="224"/>
        <v>4025.83717449043</v>
      </c>
      <c r="AE855" s="20">
        <f>IFERROR(VLOOKUP($E855,INPUTS!$A$44:$G$103,5,0),SCENARIOS!$L$26)</f>
        <v>0.2</v>
      </c>
      <c r="AF855" s="15">
        <f t="shared" si="224"/>
        <v>10033.8511415649</v>
      </c>
      <c r="AG855" s="20">
        <f>IFERROR(VLOOKUP($E855,INPUTS!$A$44:$G$103,6,0),SCENARIOS!$M$26)</f>
        <v>0.3</v>
      </c>
      <c r="AH855" s="15">
        <f t="shared" si="219"/>
        <v>18756.0060865776</v>
      </c>
      <c r="AI855" s="20">
        <f>IFERROR(VLOOKUP($E855,INPUTS!$A$44:$G$103,7,0),SCENARIOS!$N$26)</f>
        <v>0.5</v>
      </c>
      <c r="AJ855" s="15">
        <f t="shared" si="220"/>
        <v>38955.6600126751</v>
      </c>
      <c r="AL855" t="str">
        <f t="shared" si="222"/>
        <v>Y</v>
      </c>
      <c r="AM855" s="21">
        <f t="shared" si="223"/>
        <v>77911.3200253501</v>
      </c>
    </row>
    <row r="856" ht="15" customHeight="1" spans="1:39">
      <c r="A856" s="6" t="s">
        <v>2606</v>
      </c>
      <c r="B856" s="52" t="s">
        <v>678</v>
      </c>
      <c r="C856" s="52" t="s">
        <v>679</v>
      </c>
      <c r="D856" s="52" t="s">
        <v>929</v>
      </c>
      <c r="E856" s="10" t="s">
        <v>440</v>
      </c>
      <c r="F856" s="52" t="s">
        <v>439</v>
      </c>
      <c r="G856" s="52" t="s">
        <v>177</v>
      </c>
      <c r="H856" s="52" t="s">
        <v>1881</v>
      </c>
      <c r="I856" s="52" t="s">
        <v>1882</v>
      </c>
      <c r="J856" s="52" t="s">
        <v>165</v>
      </c>
      <c r="K856" s="52" t="s">
        <v>931</v>
      </c>
      <c r="L856" s="53" t="s">
        <v>1599</v>
      </c>
      <c r="M856" s="13">
        <v>660</v>
      </c>
      <c r="N856" s="14">
        <f t="shared" si="221"/>
        <v>1.80821917808219</v>
      </c>
      <c r="O856" s="15">
        <v>4000</v>
      </c>
      <c r="P856" s="15">
        <f t="shared" si="213"/>
        <v>2640000</v>
      </c>
      <c r="Q856" s="16">
        <f>IFERROR(VLOOKUP(G856,SCENARIOS!$A$13:$E$18,5,0),0.025)</f>
        <v>0.045</v>
      </c>
      <c r="R856" s="52">
        <f>IFERROR(VLOOKUP(L856,INPUTS!$A$107:$B$120,2,0),0.0082)</f>
        <v>0.0082</v>
      </c>
      <c r="S856" s="52">
        <f t="shared" si="214"/>
        <v>32.8</v>
      </c>
      <c r="T856" s="15">
        <f t="shared" si="215"/>
        <v>21648</v>
      </c>
      <c r="U856" s="15">
        <f>T856/INPUTS!$B$7*1000</f>
        <v>27060000</v>
      </c>
      <c r="V856" s="15">
        <f>T856*INPUTS!$B$6</f>
        <v>68407.68</v>
      </c>
      <c r="W856" s="54" t="s">
        <v>396</v>
      </c>
      <c r="X856" s="54" t="s">
        <v>396</v>
      </c>
      <c r="Y856" s="67">
        <f>IFERROR(VLOOKUP(E856,INPUTS!$A$44:$B$103,2,0),0)</f>
        <v>0</v>
      </c>
      <c r="Z856" s="15">
        <f t="shared" si="217"/>
        <v>0</v>
      </c>
      <c r="AA856" s="20">
        <f>IFERROR(VLOOKUP(E856,INPUTS!$A$44:$C$103,3,0),SCENARIOS!$J$26)</f>
        <v>0.025</v>
      </c>
      <c r="AB856" s="15">
        <f t="shared" si="224"/>
        <v>674.433664657871</v>
      </c>
      <c r="AC856" s="20">
        <f>IFERROR(VLOOKUP($E856,INPUTS!$A$44:$G$103,4,0),SCENARIOS!$K$26)</f>
        <v>0.1</v>
      </c>
      <c r="AD856" s="15">
        <f t="shared" si="224"/>
        <v>3361.86820416737</v>
      </c>
      <c r="AE856" s="20">
        <f>IFERROR(VLOOKUP($E856,INPUTS!$A$44:$G$103,5,0),SCENARIOS!$L$26)</f>
        <v>0.2</v>
      </c>
      <c r="AF856" s="15">
        <f t="shared" si="224"/>
        <v>8378.99886560745</v>
      </c>
      <c r="AG856" s="20">
        <f>IFERROR(VLOOKUP($E856,INPUTS!$A$44:$G$103,6,0),SCENARIOS!$M$26)</f>
        <v>0.3</v>
      </c>
      <c r="AH856" s="15">
        <f t="shared" si="219"/>
        <v>15662.635562904</v>
      </c>
      <c r="AI856" s="20">
        <f>IFERROR(VLOOKUP($E856,INPUTS!$A$44:$G$103,7,0),SCENARIOS!$N$26)</f>
        <v>0.5</v>
      </c>
      <c r="AJ856" s="15">
        <f t="shared" si="220"/>
        <v>32530.8225575575</v>
      </c>
      <c r="AL856" t="str">
        <f t="shared" si="222"/>
        <v>N</v>
      </c>
      <c r="AM856" s="21">
        <f t="shared" si="223"/>
        <v>65061.6451151149</v>
      </c>
    </row>
    <row r="857" ht="15" customHeight="1" spans="1:39">
      <c r="A857" s="24" t="s">
        <v>2607</v>
      </c>
      <c r="B857" s="52" t="s">
        <v>678</v>
      </c>
      <c r="C857" s="52" t="s">
        <v>679</v>
      </c>
      <c r="D857" s="52" t="s">
        <v>929</v>
      </c>
      <c r="E857" s="10" t="s">
        <v>440</v>
      </c>
      <c r="F857" s="52" t="s">
        <v>439</v>
      </c>
      <c r="G857" s="52" t="s">
        <v>177</v>
      </c>
      <c r="H857" s="52" t="s">
        <v>1884</v>
      </c>
      <c r="I857" s="52" t="s">
        <v>1885</v>
      </c>
      <c r="J857" s="52" t="s">
        <v>165</v>
      </c>
      <c r="K857" s="52" t="s">
        <v>931</v>
      </c>
      <c r="L857" s="53" t="s">
        <v>1599</v>
      </c>
      <c r="M857" s="13">
        <v>660</v>
      </c>
      <c r="N857" s="14">
        <f t="shared" si="221"/>
        <v>1.80821917808219</v>
      </c>
      <c r="O857" s="15">
        <v>4100</v>
      </c>
      <c r="P857" s="15">
        <f t="shared" si="213"/>
        <v>2706000</v>
      </c>
      <c r="Q857" s="16">
        <f>IFERROR(VLOOKUP(G857,SCENARIOS!$A$13:$E$18,5,0),0.025)</f>
        <v>0.045</v>
      </c>
      <c r="R857" s="52">
        <f>IFERROR(VLOOKUP(L857,INPUTS!$A$107:$B$120,2,0),0.0082)</f>
        <v>0.0082</v>
      </c>
      <c r="S857" s="52">
        <f t="shared" si="214"/>
        <v>33.62</v>
      </c>
      <c r="T857" s="15">
        <f t="shared" si="215"/>
        <v>22189.2</v>
      </c>
      <c r="U857" s="15">
        <f>T857/INPUTS!$B$7*1000</f>
        <v>27736500</v>
      </c>
      <c r="V857" s="15">
        <f>T857*INPUTS!$B$6</f>
        <v>70117.872</v>
      </c>
      <c r="W857" s="54" t="s">
        <v>396</v>
      </c>
      <c r="X857" s="54" t="s">
        <v>396</v>
      </c>
      <c r="Y857" s="67">
        <f>IFERROR(VLOOKUP(E857,INPUTS!$A$44:$B$103,2,0),0)</f>
        <v>0</v>
      </c>
      <c r="Z857" s="15">
        <f t="shared" si="217"/>
        <v>0</v>
      </c>
      <c r="AA857" s="20">
        <f>IFERROR(VLOOKUP(E857,INPUTS!$A$44:$C$103,3,0),SCENARIOS!$J$26)</f>
        <v>0.025</v>
      </c>
      <c r="AB857" s="15">
        <f t="shared" si="224"/>
        <v>691.294506274318</v>
      </c>
      <c r="AC857" s="20">
        <f>IFERROR(VLOOKUP($E857,INPUTS!$A$44:$G$103,4,0),SCENARIOS!$K$26)</f>
        <v>0.1</v>
      </c>
      <c r="AD857" s="15">
        <f t="shared" si="224"/>
        <v>3445.91490927156</v>
      </c>
      <c r="AE857" s="20">
        <f>IFERROR(VLOOKUP($E857,INPUTS!$A$44:$G$103,5,0),SCENARIOS!$L$26)</f>
        <v>0.2</v>
      </c>
      <c r="AF857" s="15">
        <f t="shared" si="224"/>
        <v>8588.47383724764</v>
      </c>
      <c r="AG857" s="20">
        <f>IFERROR(VLOOKUP($E857,INPUTS!$A$44:$G$103,6,0),SCENARIOS!$M$26)</f>
        <v>0.3</v>
      </c>
      <c r="AH857" s="15">
        <f t="shared" si="219"/>
        <v>16054.2014519766</v>
      </c>
      <c r="AI857" s="20">
        <f>IFERROR(VLOOKUP($E857,INPUTS!$A$44:$G$103,7,0),SCENARIOS!$N$26)</f>
        <v>0.5</v>
      </c>
      <c r="AJ857" s="15">
        <f t="shared" si="220"/>
        <v>33344.0931214964</v>
      </c>
      <c r="AL857" t="str">
        <f t="shared" si="222"/>
        <v>N</v>
      </c>
      <c r="AM857" s="21">
        <f t="shared" si="223"/>
        <v>66688.1862429928</v>
      </c>
    </row>
    <row r="858" ht="15" customHeight="1" spans="1:39">
      <c r="A858" s="6" t="s">
        <v>2608</v>
      </c>
      <c r="B858" s="52" t="s">
        <v>678</v>
      </c>
      <c r="C858" s="52" t="s">
        <v>679</v>
      </c>
      <c r="D858" s="52" t="s">
        <v>929</v>
      </c>
      <c r="E858" s="10" t="s">
        <v>440</v>
      </c>
      <c r="F858" s="52" t="s">
        <v>439</v>
      </c>
      <c r="G858" s="52" t="s">
        <v>177</v>
      </c>
      <c r="H858" s="52" t="s">
        <v>1887</v>
      </c>
      <c r="I858" s="52" t="s">
        <v>1888</v>
      </c>
      <c r="J858" s="52" t="s">
        <v>165</v>
      </c>
      <c r="K858" s="52" t="s">
        <v>931</v>
      </c>
      <c r="L858" s="53" t="s">
        <v>1599</v>
      </c>
      <c r="M858" s="13">
        <v>660</v>
      </c>
      <c r="N858" s="14">
        <f t="shared" si="221"/>
        <v>1.80821917808219</v>
      </c>
      <c r="O858" s="15">
        <v>3840</v>
      </c>
      <c r="P858" s="15">
        <f t="shared" si="213"/>
        <v>2534400</v>
      </c>
      <c r="Q858" s="16">
        <f>IFERROR(VLOOKUP(G858,SCENARIOS!$A$13:$E$18,5,0),0.025)</f>
        <v>0.045</v>
      </c>
      <c r="R858" s="52">
        <f>IFERROR(VLOOKUP(L858,INPUTS!$A$107:$B$120,2,0),0.0082)</f>
        <v>0.0082</v>
      </c>
      <c r="S858" s="52">
        <f t="shared" si="214"/>
        <v>31.488</v>
      </c>
      <c r="T858" s="15">
        <f t="shared" si="215"/>
        <v>20782.08</v>
      </c>
      <c r="U858" s="15">
        <f>T858/INPUTS!$B$7*1000</f>
        <v>25977600</v>
      </c>
      <c r="V858" s="15">
        <f>T858*INPUTS!$B$6</f>
        <v>65671.3728</v>
      </c>
      <c r="W858" s="54" t="s">
        <v>396</v>
      </c>
      <c r="X858" s="54" t="s">
        <v>396</v>
      </c>
      <c r="Y858" s="67">
        <f>IFERROR(VLOOKUP(E858,INPUTS!$A$44:$B$103,2,0),0)</f>
        <v>0</v>
      </c>
      <c r="Z858" s="15">
        <f t="shared" si="217"/>
        <v>0</v>
      </c>
      <c r="AA858" s="20">
        <f>IFERROR(VLOOKUP(E858,INPUTS!$A$44:$C$103,3,0),SCENARIOS!$J$26)</f>
        <v>0.025</v>
      </c>
      <c r="AB858" s="15">
        <f t="shared" si="224"/>
        <v>647.456318071556</v>
      </c>
      <c r="AC858" s="20">
        <f>IFERROR(VLOOKUP($E858,INPUTS!$A$44:$G$103,4,0),SCENARIOS!$K$26)</f>
        <v>0.1</v>
      </c>
      <c r="AD858" s="15">
        <f t="shared" si="224"/>
        <v>3227.39347600068</v>
      </c>
      <c r="AE858" s="20">
        <f>IFERROR(VLOOKUP($E858,INPUTS!$A$44:$G$103,5,0),SCENARIOS!$L$26)</f>
        <v>0.2</v>
      </c>
      <c r="AF858" s="15">
        <f t="shared" si="224"/>
        <v>8043.83891098315</v>
      </c>
      <c r="AG858" s="20">
        <f>IFERROR(VLOOKUP($E858,INPUTS!$A$44:$G$103,6,0),SCENARIOS!$M$26)</f>
        <v>0.3</v>
      </c>
      <c r="AH858" s="15">
        <f t="shared" si="219"/>
        <v>15036.1301403879</v>
      </c>
      <c r="AI858" s="20">
        <f>IFERROR(VLOOKUP($E858,INPUTS!$A$44:$G$103,7,0),SCENARIOS!$N$26)</f>
        <v>0.5</v>
      </c>
      <c r="AJ858" s="15">
        <f t="shared" si="220"/>
        <v>31229.5896552552</v>
      </c>
      <c r="AL858" t="str">
        <f t="shared" si="222"/>
        <v>N</v>
      </c>
      <c r="AM858" s="21">
        <f t="shared" si="223"/>
        <v>62459.1793105103</v>
      </c>
    </row>
    <row r="859" ht="15" customHeight="1" spans="1:39">
      <c r="A859" s="24" t="s">
        <v>2609</v>
      </c>
      <c r="B859" s="52" t="s">
        <v>678</v>
      </c>
      <c r="C859" s="52" t="s">
        <v>679</v>
      </c>
      <c r="D859" s="52" t="s">
        <v>929</v>
      </c>
      <c r="E859" s="10" t="s">
        <v>440</v>
      </c>
      <c r="F859" s="52" t="s">
        <v>439</v>
      </c>
      <c r="G859" s="52" t="s">
        <v>177</v>
      </c>
      <c r="H859" s="52" t="s">
        <v>640</v>
      </c>
      <c r="I859" s="52" t="s">
        <v>639</v>
      </c>
      <c r="J859" s="52" t="s">
        <v>1852</v>
      </c>
      <c r="K859" s="52" t="s">
        <v>931</v>
      </c>
      <c r="L859" s="53" t="s">
        <v>1599</v>
      </c>
      <c r="M859" s="13">
        <v>991</v>
      </c>
      <c r="N859" s="14">
        <f t="shared" si="221"/>
        <v>2.71506849315068</v>
      </c>
      <c r="O859" s="15">
        <v>3720</v>
      </c>
      <c r="P859" s="15">
        <f t="shared" si="213"/>
        <v>3686520</v>
      </c>
      <c r="Q859" s="16">
        <f>IFERROR(VLOOKUP(G859,SCENARIOS!$A$13:$E$18,5,0),0.025)</f>
        <v>0.045</v>
      </c>
      <c r="R859" s="52">
        <f>IFERROR(VLOOKUP(L859,INPUTS!$A$107:$B$120,2,0),0.0082)</f>
        <v>0.0082</v>
      </c>
      <c r="S859" s="52">
        <f t="shared" si="214"/>
        <v>30.504</v>
      </c>
      <c r="T859" s="15">
        <f t="shared" si="215"/>
        <v>30229.464</v>
      </c>
      <c r="U859" s="15">
        <f>T859/INPUTS!$B$7*1000</f>
        <v>37786830</v>
      </c>
      <c r="V859" s="15">
        <f>T859*INPUTS!$B$6</f>
        <v>95525.10624</v>
      </c>
      <c r="W859" s="54" t="s">
        <v>396</v>
      </c>
      <c r="X859" s="54" t="s">
        <v>396</v>
      </c>
      <c r="Y859" s="67">
        <f>IFERROR(VLOOKUP(E859,INPUTS!$A$44:$B$103,2,0),0)</f>
        <v>0</v>
      </c>
      <c r="Z859" s="15">
        <f t="shared" si="217"/>
        <v>0</v>
      </c>
      <c r="AA859" s="20">
        <f>IFERROR(VLOOKUP(E859,INPUTS!$A$44:$C$103,3,0),SCENARIOS!$J$26)</f>
        <v>0.025</v>
      </c>
      <c r="AB859" s="15">
        <f t="shared" si="224"/>
        <v>941.785300543384</v>
      </c>
      <c r="AC859" s="20">
        <f>IFERROR(VLOOKUP($E859,INPUTS!$A$44:$G$103,4,0),SCENARIOS!$K$26)</f>
        <v>0.1</v>
      </c>
      <c r="AD859" s="15">
        <f t="shared" si="224"/>
        <v>4694.54332273754</v>
      </c>
      <c r="AE859" s="20">
        <f>IFERROR(VLOOKUP($E859,INPUTS!$A$44:$G$103,5,0),SCENARIOS!$L$26)</f>
        <v>0.2</v>
      </c>
      <c r="AF859" s="15">
        <f t="shared" si="224"/>
        <v>11700.5101886512</v>
      </c>
      <c r="AG859" s="20">
        <f>IFERROR(VLOOKUP($E859,INPUTS!$A$44:$G$103,6,0),SCENARIOS!$M$26)</f>
        <v>0.3</v>
      </c>
      <c r="AH859" s="15">
        <f t="shared" si="219"/>
        <v>21871.4466876352</v>
      </c>
      <c r="AI859" s="20">
        <f>IFERROR(VLOOKUP($E859,INPUTS!$A$44:$G$103,7,0),SCENARIOS!$N$26)</f>
        <v>0.5</v>
      </c>
      <c r="AJ859" s="15">
        <f t="shared" si="220"/>
        <v>45426.3363541238</v>
      </c>
      <c r="AL859" t="str">
        <f t="shared" si="222"/>
        <v>Y</v>
      </c>
      <c r="AM859" s="21">
        <f t="shared" si="223"/>
        <v>90852.6727082475</v>
      </c>
    </row>
    <row r="860" ht="15" customHeight="1" spans="1:39">
      <c r="A860" s="6" t="s">
        <v>2610</v>
      </c>
      <c r="B860" s="52" t="s">
        <v>678</v>
      </c>
      <c r="C860" s="52" t="s">
        <v>679</v>
      </c>
      <c r="D860" s="52" t="s">
        <v>929</v>
      </c>
      <c r="E860" s="10" t="s">
        <v>440</v>
      </c>
      <c r="F860" s="52" t="s">
        <v>439</v>
      </c>
      <c r="G860" s="52" t="s">
        <v>177</v>
      </c>
      <c r="H860" s="52" t="s">
        <v>1731</v>
      </c>
      <c r="I860" s="52" t="s">
        <v>1732</v>
      </c>
      <c r="J860" s="52" t="s">
        <v>1852</v>
      </c>
      <c r="K860" s="52" t="s">
        <v>931</v>
      </c>
      <c r="L860" s="53" t="s">
        <v>1599</v>
      </c>
      <c r="M860" s="13">
        <v>660</v>
      </c>
      <c r="N860" s="14">
        <f t="shared" si="221"/>
        <v>1.80821917808219</v>
      </c>
      <c r="O860" s="15">
        <v>3810</v>
      </c>
      <c r="P860" s="15">
        <f t="shared" si="213"/>
        <v>2514600</v>
      </c>
      <c r="Q860" s="16">
        <f>IFERROR(VLOOKUP(G860,SCENARIOS!$A$13:$E$18,5,0),0.025)</f>
        <v>0.045</v>
      </c>
      <c r="R860" s="52">
        <f>IFERROR(VLOOKUP(L860,INPUTS!$A$107:$B$120,2,0),0.0082)</f>
        <v>0.0082</v>
      </c>
      <c r="S860" s="52">
        <f t="shared" si="214"/>
        <v>31.242</v>
      </c>
      <c r="T860" s="15">
        <f t="shared" si="215"/>
        <v>20619.72</v>
      </c>
      <c r="U860" s="15">
        <f>T860/INPUTS!$B$7*1000</f>
        <v>25774650</v>
      </c>
      <c r="V860" s="15">
        <f>T860*INPUTS!$B$6</f>
        <v>65158.3152</v>
      </c>
      <c r="W860" s="54" t="s">
        <v>396</v>
      </c>
      <c r="X860" s="54" t="s">
        <v>396</v>
      </c>
      <c r="Y860" s="67">
        <f>IFERROR(VLOOKUP(E860,INPUTS!$A$44:$B$103,2,0),0)</f>
        <v>0</v>
      </c>
      <c r="Z860" s="15">
        <f t="shared" si="217"/>
        <v>0</v>
      </c>
      <c r="AA860" s="20">
        <f>IFERROR(VLOOKUP(E860,INPUTS!$A$44:$C$103,3,0),SCENARIOS!$J$26)</f>
        <v>0.025</v>
      </c>
      <c r="AB860" s="15">
        <f t="shared" si="224"/>
        <v>642.398065586622</v>
      </c>
      <c r="AC860" s="20">
        <f>IFERROR(VLOOKUP($E860,INPUTS!$A$44:$G$103,4,0),SCENARIOS!$K$26)</f>
        <v>0.1</v>
      </c>
      <c r="AD860" s="15">
        <f t="shared" si="224"/>
        <v>3202.17946446942</v>
      </c>
      <c r="AE860" s="20">
        <f>IFERROR(VLOOKUP($E860,INPUTS!$A$44:$G$103,5,0),SCENARIOS!$L$26)</f>
        <v>0.2</v>
      </c>
      <c r="AF860" s="15">
        <f t="shared" si="224"/>
        <v>7980.9964194911</v>
      </c>
      <c r="AG860" s="20">
        <f>IFERROR(VLOOKUP($E860,INPUTS!$A$44:$G$103,6,0),SCENARIOS!$M$26)</f>
        <v>0.3</v>
      </c>
      <c r="AH860" s="15">
        <f t="shared" si="219"/>
        <v>14918.6603736661</v>
      </c>
      <c r="AI860" s="20">
        <f>IFERROR(VLOOKUP($E860,INPUTS!$A$44:$G$103,7,0),SCENARIOS!$N$26)</f>
        <v>0.5</v>
      </c>
      <c r="AJ860" s="15">
        <f t="shared" si="220"/>
        <v>30985.6084860735</v>
      </c>
      <c r="AL860" t="str">
        <f t="shared" si="222"/>
        <v>N</v>
      </c>
      <c r="AM860" s="21">
        <f t="shared" si="223"/>
        <v>61971.216972147</v>
      </c>
    </row>
    <row r="861" ht="15" customHeight="1" spans="1:39">
      <c r="A861" s="24" t="s">
        <v>2611</v>
      </c>
      <c r="B861" s="52" t="s">
        <v>678</v>
      </c>
      <c r="C861" s="52" t="s">
        <v>679</v>
      </c>
      <c r="D861" s="52" t="s">
        <v>929</v>
      </c>
      <c r="E861" s="10" t="s">
        <v>440</v>
      </c>
      <c r="F861" s="52" t="s">
        <v>439</v>
      </c>
      <c r="G861" s="52" t="s">
        <v>177</v>
      </c>
      <c r="H861" s="52" t="s">
        <v>1892</v>
      </c>
      <c r="I861" s="52" t="s">
        <v>639</v>
      </c>
      <c r="J861" s="52" t="s">
        <v>1852</v>
      </c>
      <c r="K861" s="52" t="s">
        <v>931</v>
      </c>
      <c r="L861" s="53" t="s">
        <v>1599</v>
      </c>
      <c r="M861" s="13">
        <v>660</v>
      </c>
      <c r="N861" s="14">
        <f t="shared" si="221"/>
        <v>1.80821917808219</v>
      </c>
      <c r="O861" s="15">
        <v>3620</v>
      </c>
      <c r="P861" s="15">
        <f t="shared" si="213"/>
        <v>2389200</v>
      </c>
      <c r="Q861" s="16">
        <f>IFERROR(VLOOKUP(G861,SCENARIOS!$A$13:$E$18,5,0),0.025)</f>
        <v>0.045</v>
      </c>
      <c r="R861" s="52">
        <f>IFERROR(VLOOKUP(L861,INPUTS!$A$107:$B$120,2,0),0.0082)</f>
        <v>0.0082</v>
      </c>
      <c r="S861" s="52">
        <f t="shared" si="214"/>
        <v>29.684</v>
      </c>
      <c r="T861" s="15">
        <f t="shared" si="215"/>
        <v>19591.44</v>
      </c>
      <c r="U861" s="15">
        <f>T861/INPUTS!$B$7*1000</f>
        <v>24489300</v>
      </c>
      <c r="V861" s="15">
        <f>T861*INPUTS!$B$6</f>
        <v>61908.9504</v>
      </c>
      <c r="W861" s="54" t="s">
        <v>396</v>
      </c>
      <c r="X861" s="54" t="s">
        <v>396</v>
      </c>
      <c r="Y861" s="67">
        <f>IFERROR(VLOOKUP(E861,INPUTS!$A$44:$B$103,2,0),0)</f>
        <v>0</v>
      </c>
      <c r="Z861" s="15">
        <f t="shared" si="217"/>
        <v>0</v>
      </c>
      <c r="AA861" s="20">
        <f>IFERROR(VLOOKUP(E861,INPUTS!$A$44:$C$103,3,0),SCENARIOS!$J$26)</f>
        <v>0.025</v>
      </c>
      <c r="AB861" s="15">
        <f t="shared" si="224"/>
        <v>610.362466515373</v>
      </c>
      <c r="AC861" s="20">
        <f>IFERROR(VLOOKUP($E861,INPUTS!$A$44:$G$103,4,0),SCENARIOS!$K$26)</f>
        <v>0.1</v>
      </c>
      <c r="AD861" s="15">
        <f t="shared" si="224"/>
        <v>3042.49072477147</v>
      </c>
      <c r="AE861" s="20">
        <f>IFERROR(VLOOKUP($E861,INPUTS!$A$44:$G$103,5,0),SCENARIOS!$L$26)</f>
        <v>0.2</v>
      </c>
      <c r="AF861" s="15">
        <f t="shared" si="224"/>
        <v>7582.99397337474</v>
      </c>
      <c r="AG861" s="20">
        <f>IFERROR(VLOOKUP($E861,INPUTS!$A$44:$G$103,6,0),SCENARIOS!$M$26)</f>
        <v>0.3</v>
      </c>
      <c r="AH861" s="15">
        <f t="shared" si="219"/>
        <v>14174.6851844281</v>
      </c>
      <c r="AI861" s="20">
        <f>IFERROR(VLOOKUP($E861,INPUTS!$A$44:$G$103,7,0),SCENARIOS!$N$26)</f>
        <v>0.5</v>
      </c>
      <c r="AJ861" s="15">
        <f t="shared" si="220"/>
        <v>29440.3944145895</v>
      </c>
      <c r="AL861" t="str">
        <f t="shared" si="222"/>
        <v>N</v>
      </c>
      <c r="AM861" s="21">
        <f t="shared" si="223"/>
        <v>58880.788829179</v>
      </c>
    </row>
    <row r="862" ht="15" customHeight="1" spans="1:39">
      <c r="A862" s="6" t="s">
        <v>2612</v>
      </c>
      <c r="B862" s="52" t="s">
        <v>680</v>
      </c>
      <c r="C862" s="52" t="s">
        <v>681</v>
      </c>
      <c r="D862" s="52" t="s">
        <v>929</v>
      </c>
      <c r="E862" s="10" t="s">
        <v>682</v>
      </c>
      <c r="F862" s="52" t="s">
        <v>439</v>
      </c>
      <c r="G862" s="52" t="s">
        <v>177</v>
      </c>
      <c r="H862" s="52" t="s">
        <v>460</v>
      </c>
      <c r="I862" s="52" t="s">
        <v>459</v>
      </c>
      <c r="J862" s="56" t="s">
        <v>185</v>
      </c>
      <c r="K862" s="52" t="s">
        <v>931</v>
      </c>
      <c r="L862" s="53" t="s">
        <v>279</v>
      </c>
      <c r="M862" s="13">
        <v>1320</v>
      </c>
      <c r="N862" s="14">
        <f t="shared" si="221"/>
        <v>3.61643835616438</v>
      </c>
      <c r="O862" s="15">
        <v>2960</v>
      </c>
      <c r="P862" s="15">
        <f t="shared" si="213"/>
        <v>3907200</v>
      </c>
      <c r="Q862" s="16">
        <f>IFERROR(VLOOKUP(G862,SCENARIOS!$A$13:$E$18,5,0),0.025)</f>
        <v>0.045</v>
      </c>
      <c r="R862" s="52">
        <f>IFERROR(VLOOKUP(L862,INPUTS!$A$107:$B$120,2,0),0.0082)</f>
        <v>0.0039</v>
      </c>
      <c r="S862" s="52">
        <f t="shared" si="214"/>
        <v>11.544</v>
      </c>
      <c r="T862" s="15">
        <f t="shared" si="215"/>
        <v>15238.08</v>
      </c>
      <c r="U862" s="15">
        <f>T862/INPUTS!$B$7*1000</f>
        <v>19047600</v>
      </c>
      <c r="V862" s="15">
        <f>T862*INPUTS!$B$6</f>
        <v>48152.3328</v>
      </c>
      <c r="W862" s="54" t="s">
        <v>396</v>
      </c>
      <c r="X862" s="54" t="s">
        <v>396</v>
      </c>
      <c r="Y862" s="67">
        <f>IFERROR(VLOOKUP(E862,INPUTS!$A$44:$B$103,2,0),0)</f>
        <v>0</v>
      </c>
      <c r="Z862" s="15">
        <f t="shared" si="217"/>
        <v>0</v>
      </c>
      <c r="AA862" s="20">
        <f>IFERROR(VLOOKUP(E862,INPUTS!$A$44:$C$103,3,0),SCENARIOS!$J$26)</f>
        <v>0.025</v>
      </c>
      <c r="AB862" s="15">
        <f t="shared" si="224"/>
        <v>474.735501512833</v>
      </c>
      <c r="AC862" s="20">
        <f>IFERROR(VLOOKUP($E862,INPUTS!$A$44:$G$103,4,0),SCENARIOS!$K$26)</f>
        <v>0.1</v>
      </c>
      <c r="AD862" s="15">
        <f t="shared" si="224"/>
        <v>2366.42722859196</v>
      </c>
      <c r="AE862" s="20">
        <f>IFERROR(VLOOKUP($E862,INPUTS!$A$44:$G$103,5,0),SCENARIOS!$L$26)</f>
        <v>0.2</v>
      </c>
      <c r="AF862" s="15">
        <f t="shared" si="224"/>
        <v>5897.99773808368</v>
      </c>
      <c r="AG862" s="20">
        <f>IFERROR(VLOOKUP($E862,INPUTS!$A$44:$G$103,6,0),SCENARIOS!$M$26)</f>
        <v>0.3</v>
      </c>
      <c r="AH862" s="15">
        <f t="shared" si="219"/>
        <v>11024.9673742783</v>
      </c>
      <c r="AI862" s="20">
        <f>IFERROR(VLOOKUP($E862,INPUTS!$A$44:$G$103,7,0),SCENARIOS!$N$26)</f>
        <v>0.5</v>
      </c>
      <c r="AJ862" s="15">
        <f t="shared" si="220"/>
        <v>22898.5253417344</v>
      </c>
      <c r="AL862" t="str">
        <f t="shared" si="222"/>
        <v>N</v>
      </c>
      <c r="AM862" s="21">
        <f t="shared" si="223"/>
        <v>45797.0506834687</v>
      </c>
    </row>
    <row r="863" ht="15" customHeight="1" spans="1:39">
      <c r="A863" s="24" t="s">
        <v>2613</v>
      </c>
      <c r="B863" s="52" t="s">
        <v>680</v>
      </c>
      <c r="C863" s="52" t="s">
        <v>681</v>
      </c>
      <c r="D863" s="52" t="s">
        <v>929</v>
      </c>
      <c r="E863" s="10" t="s">
        <v>682</v>
      </c>
      <c r="F863" s="52" t="s">
        <v>439</v>
      </c>
      <c r="G863" s="52" t="s">
        <v>177</v>
      </c>
      <c r="H863" s="52" t="s">
        <v>223</v>
      </c>
      <c r="I863" s="52" t="s">
        <v>665</v>
      </c>
      <c r="J863" s="52" t="s">
        <v>165</v>
      </c>
      <c r="K863" s="52" t="s">
        <v>931</v>
      </c>
      <c r="L863" s="53" t="s">
        <v>279</v>
      </c>
      <c r="M863" s="13">
        <v>660</v>
      </c>
      <c r="N863" s="14">
        <f t="shared" si="221"/>
        <v>1.80821917808219</v>
      </c>
      <c r="O863" s="15">
        <v>3590</v>
      </c>
      <c r="P863" s="15">
        <f t="shared" si="213"/>
        <v>2369400</v>
      </c>
      <c r="Q863" s="16">
        <f>IFERROR(VLOOKUP(G863,SCENARIOS!$A$13:$E$18,5,0),0.025)</f>
        <v>0.045</v>
      </c>
      <c r="R863" s="52">
        <f>IFERROR(VLOOKUP(L863,INPUTS!$A$107:$B$120,2,0),0.0082)</f>
        <v>0.0039</v>
      </c>
      <c r="S863" s="52">
        <f t="shared" si="214"/>
        <v>14.001</v>
      </c>
      <c r="T863" s="15">
        <f t="shared" si="215"/>
        <v>9240.66</v>
      </c>
      <c r="U863" s="15">
        <f>T863/INPUTS!$B$7*1000</f>
        <v>11550825</v>
      </c>
      <c r="V863" s="15">
        <f>T863*INPUTS!$B$6</f>
        <v>29200.4856</v>
      </c>
      <c r="W863" s="54" t="s">
        <v>396</v>
      </c>
      <c r="X863" s="54" t="s">
        <v>396</v>
      </c>
      <c r="Y863" s="67">
        <f>IFERROR(VLOOKUP(E863,INPUTS!$A$44:$B$103,2,0),0)</f>
        <v>0</v>
      </c>
      <c r="Z863" s="15">
        <f t="shared" si="217"/>
        <v>0</v>
      </c>
      <c r="AA863" s="20">
        <f>IFERROR(VLOOKUP(E863,INPUTS!$A$44:$C$103,3,0),SCENARIOS!$J$26)</f>
        <v>0.025</v>
      </c>
      <c r="AB863" s="15">
        <f t="shared" si="224"/>
        <v>287.888589599843</v>
      </c>
      <c r="AC863" s="20">
        <f>IFERROR(VLOOKUP($E863,INPUTS!$A$44:$G$103,4,0),SCENARIOS!$K$26)</f>
        <v>0.1</v>
      </c>
      <c r="AD863" s="15">
        <f t="shared" si="224"/>
        <v>1435.04624166303</v>
      </c>
      <c r="AE863" s="20">
        <f>IFERROR(VLOOKUP($E863,INPUTS!$A$44:$G$103,5,0),SCENARIOS!$L$26)</f>
        <v>0.2</v>
      </c>
      <c r="AF863" s="15">
        <f t="shared" si="224"/>
        <v>3576.65741211494</v>
      </c>
      <c r="AG863" s="20">
        <f>IFERROR(VLOOKUP($E863,INPUTS!$A$44:$G$103,6,0),SCENARIOS!$M$26)</f>
        <v>0.3</v>
      </c>
      <c r="AH863" s="15">
        <f t="shared" si="219"/>
        <v>6685.7487962262</v>
      </c>
      <c r="AI863" s="20">
        <f>IFERROR(VLOOKUP($E863,INPUTS!$A$44:$G$103,7,0),SCENARIOS!$N$26)</f>
        <v>0.5</v>
      </c>
      <c r="AJ863" s="15">
        <f t="shared" si="220"/>
        <v>13886.098982572</v>
      </c>
      <c r="AL863" t="str">
        <f t="shared" si="222"/>
        <v>N</v>
      </c>
      <c r="AM863" s="21">
        <f t="shared" si="223"/>
        <v>27772.197965144</v>
      </c>
    </row>
    <row r="864" ht="15" customHeight="1" spans="1:39">
      <c r="A864" s="6" t="s">
        <v>2614</v>
      </c>
      <c r="B864" s="52" t="s">
        <v>680</v>
      </c>
      <c r="C864" s="52" t="s">
        <v>681</v>
      </c>
      <c r="D864" s="52" t="s">
        <v>929</v>
      </c>
      <c r="E864" s="10" t="s">
        <v>682</v>
      </c>
      <c r="F864" s="52" t="s">
        <v>439</v>
      </c>
      <c r="G864" s="52" t="s">
        <v>177</v>
      </c>
      <c r="H864" s="52" t="s">
        <v>206</v>
      </c>
      <c r="I864" s="52" t="s">
        <v>408</v>
      </c>
      <c r="J864" s="52" t="s">
        <v>165</v>
      </c>
      <c r="K864" s="52" t="s">
        <v>931</v>
      </c>
      <c r="L864" s="53" t="s">
        <v>279</v>
      </c>
      <c r="M864" s="13">
        <v>470</v>
      </c>
      <c r="N864" s="14">
        <f t="shared" si="221"/>
        <v>1.28767123287671</v>
      </c>
      <c r="O864" s="15">
        <v>5500</v>
      </c>
      <c r="P864" s="15">
        <f t="shared" si="213"/>
        <v>2585000</v>
      </c>
      <c r="Q864" s="16">
        <f>IFERROR(VLOOKUP(G864,SCENARIOS!$A$13:$E$18,5,0),0.025)</f>
        <v>0.045</v>
      </c>
      <c r="R864" s="52">
        <f>IFERROR(VLOOKUP(L864,INPUTS!$A$107:$B$120,2,0),0.0082)</f>
        <v>0.0039</v>
      </c>
      <c r="S864" s="52">
        <f t="shared" si="214"/>
        <v>21.45</v>
      </c>
      <c r="T864" s="15">
        <f t="shared" si="215"/>
        <v>10081.5</v>
      </c>
      <c r="U864" s="15">
        <f>T864/INPUTS!$B$7*1000</f>
        <v>12601875</v>
      </c>
      <c r="V864" s="15">
        <f>T864*INPUTS!$B$6</f>
        <v>31857.54</v>
      </c>
      <c r="W864" s="54" t="s">
        <v>396</v>
      </c>
      <c r="X864" s="54" t="s">
        <v>396</v>
      </c>
      <c r="Y864" s="67">
        <f>IFERROR(VLOOKUP(E864,INPUTS!$A$44:$B$103,2,0),0)</f>
        <v>0</v>
      </c>
      <c r="Z864" s="15">
        <f t="shared" si="217"/>
        <v>0</v>
      </c>
      <c r="AA864" s="20">
        <f>IFERROR(VLOOKUP(E864,INPUTS!$A$44:$C$103,3,0),SCENARIOS!$J$26)</f>
        <v>0.025</v>
      </c>
      <c r="AB864" s="15">
        <f t="shared" si="224"/>
        <v>314.084580111249</v>
      </c>
      <c r="AC864" s="20">
        <f>IFERROR(VLOOKUP($E864,INPUTS!$A$44:$G$103,4,0),SCENARIOS!$K$26)</f>
        <v>0.1</v>
      </c>
      <c r="AD864" s="15">
        <f t="shared" si="224"/>
        <v>1565.62612252002</v>
      </c>
      <c r="AE864" s="20">
        <f>IFERROR(VLOOKUP($E864,INPUTS!$A$44:$G$103,5,0),SCENARIOS!$L$26)</f>
        <v>0.2</v>
      </c>
      <c r="AF864" s="15">
        <f t="shared" si="224"/>
        <v>3902.10999000469</v>
      </c>
      <c r="AG864" s="20">
        <f>IFERROR(VLOOKUP($E864,INPUTS!$A$44:$G$103,6,0),SCENARIOS!$M$26)</f>
        <v>0.3</v>
      </c>
      <c r="AH864" s="15">
        <f t="shared" si="219"/>
        <v>7294.10848241948</v>
      </c>
      <c r="AI864" s="20">
        <f>IFERROR(VLOOKUP($E864,INPUTS!$A$44:$G$103,7,0),SCENARIOS!$N$26)</f>
        <v>0.5</v>
      </c>
      <c r="AJ864" s="15">
        <f t="shared" si="220"/>
        <v>15149.6437367893</v>
      </c>
      <c r="AL864" t="str">
        <f t="shared" si="222"/>
        <v>N</v>
      </c>
      <c r="AM864" s="21">
        <f t="shared" si="223"/>
        <v>30299.2874735787</v>
      </c>
    </row>
    <row r="865" ht="15" customHeight="1" spans="1:39">
      <c r="A865" s="24" t="s">
        <v>2615</v>
      </c>
      <c r="B865" s="52" t="s">
        <v>680</v>
      </c>
      <c r="C865" s="52" t="s">
        <v>681</v>
      </c>
      <c r="D865" s="52" t="s">
        <v>929</v>
      </c>
      <c r="E865" s="10" t="s">
        <v>682</v>
      </c>
      <c r="F865" s="52" t="s">
        <v>439</v>
      </c>
      <c r="G865" s="52" t="s">
        <v>177</v>
      </c>
      <c r="H865" s="52" t="s">
        <v>819</v>
      </c>
      <c r="I865" s="52" t="s">
        <v>575</v>
      </c>
      <c r="J865" s="52" t="s">
        <v>173</v>
      </c>
      <c r="K865" s="52" t="s">
        <v>931</v>
      </c>
      <c r="L865" s="53" t="s">
        <v>279</v>
      </c>
      <c r="M865" s="13">
        <v>1320</v>
      </c>
      <c r="N865" s="14">
        <f t="shared" si="221"/>
        <v>3.61643835616438</v>
      </c>
      <c r="O865" s="15">
        <v>1900</v>
      </c>
      <c r="P865" s="15">
        <f t="shared" si="213"/>
        <v>2508000</v>
      </c>
      <c r="Q865" s="16">
        <f>IFERROR(VLOOKUP(G865,SCENARIOS!$A$13:$E$18,5,0),0.025)</f>
        <v>0.045</v>
      </c>
      <c r="R865" s="52">
        <f>IFERROR(VLOOKUP(L865,INPUTS!$A$107:$B$120,2,0),0.0082)</f>
        <v>0.0039</v>
      </c>
      <c r="S865" s="52">
        <f t="shared" si="214"/>
        <v>7.41</v>
      </c>
      <c r="T865" s="15">
        <f t="shared" si="215"/>
        <v>9781.2</v>
      </c>
      <c r="U865" s="15">
        <f>T865/INPUTS!$B$7*1000</f>
        <v>12226500</v>
      </c>
      <c r="V865" s="15">
        <f>T865*INPUTS!$B$6</f>
        <v>30908.592</v>
      </c>
      <c r="W865" s="54" t="s">
        <v>521</v>
      </c>
      <c r="X865" s="54" t="s">
        <v>396</v>
      </c>
      <c r="Y865" s="67">
        <f>IFERROR(VLOOKUP(E865,INPUTS!$A$44:$B$103,2,0),0)</f>
        <v>0</v>
      </c>
      <c r="Z865" s="15">
        <f t="shared" si="217"/>
        <v>0</v>
      </c>
      <c r="AA865" s="20">
        <f>IFERROR(VLOOKUP(E865,INPUTS!$A$44:$C$103,3,0),SCENARIOS!$J$26)</f>
        <v>0.025</v>
      </c>
      <c r="AB865" s="15">
        <f t="shared" si="224"/>
        <v>304.728869214318</v>
      </c>
      <c r="AC865" s="20">
        <f>IFERROR(VLOOKUP($E865,INPUTS!$A$44:$G$103,4,0),SCENARIOS!$K$26)</f>
        <v>0.1</v>
      </c>
      <c r="AD865" s="15">
        <f t="shared" si="224"/>
        <v>1518.99045078538</v>
      </c>
      <c r="AE865" s="20">
        <f>IFERROR(VLOOKUP($E865,INPUTS!$A$44:$G$103,5,0),SCENARIOS!$L$26)</f>
        <v>0.2</v>
      </c>
      <c r="AF865" s="15">
        <f t="shared" si="224"/>
        <v>3785.87692647263</v>
      </c>
      <c r="AG865" s="20">
        <f>IFERROR(VLOOKUP($E865,INPUTS!$A$44:$G$103,6,0),SCENARIOS!$M$26)</f>
        <v>0.3</v>
      </c>
      <c r="AH865" s="15">
        <f t="shared" si="219"/>
        <v>7076.83716592188</v>
      </c>
      <c r="AI865" s="20">
        <f>IFERROR(VLOOKUP($E865,INPUTS!$A$44:$G$103,7,0),SCENARIOS!$N$26)</f>
        <v>0.5</v>
      </c>
      <c r="AJ865" s="15">
        <f t="shared" si="220"/>
        <v>14698.3777531403</v>
      </c>
      <c r="AL865" t="str">
        <f t="shared" si="222"/>
        <v>N</v>
      </c>
      <c r="AM865" s="21">
        <f t="shared" si="223"/>
        <v>29396.7555062806</v>
      </c>
    </row>
    <row r="866" ht="15" customHeight="1" spans="1:39">
      <c r="A866" s="6" t="s">
        <v>2616</v>
      </c>
      <c r="B866" s="52" t="s">
        <v>680</v>
      </c>
      <c r="C866" s="52" t="s">
        <v>681</v>
      </c>
      <c r="D866" s="52" t="s">
        <v>929</v>
      </c>
      <c r="E866" s="10" t="s">
        <v>682</v>
      </c>
      <c r="F866" s="52" t="s">
        <v>439</v>
      </c>
      <c r="G866" s="52" t="s">
        <v>177</v>
      </c>
      <c r="H866" s="52" t="s">
        <v>576</v>
      </c>
      <c r="I866" s="52" t="s">
        <v>575</v>
      </c>
      <c r="J866" s="52" t="s">
        <v>173</v>
      </c>
      <c r="K866" s="52" t="s">
        <v>931</v>
      </c>
      <c r="L866" s="53" t="s">
        <v>279</v>
      </c>
      <c r="M866" s="13">
        <v>991</v>
      </c>
      <c r="N866" s="14">
        <f t="shared" si="221"/>
        <v>2.71506849315068</v>
      </c>
      <c r="O866" s="15">
        <v>2160</v>
      </c>
      <c r="P866" s="15">
        <f t="shared" si="213"/>
        <v>2140560</v>
      </c>
      <c r="Q866" s="16">
        <f>IFERROR(VLOOKUP(G866,SCENARIOS!$A$13:$E$18,5,0),0.025)</f>
        <v>0.045</v>
      </c>
      <c r="R866" s="52">
        <f>IFERROR(VLOOKUP(L866,INPUTS!$A$107:$B$120,2,0),0.0082)</f>
        <v>0.0039</v>
      </c>
      <c r="S866" s="52">
        <f t="shared" si="214"/>
        <v>8.424</v>
      </c>
      <c r="T866" s="15">
        <f t="shared" si="215"/>
        <v>8348.184</v>
      </c>
      <c r="U866" s="15">
        <f>T866/INPUTS!$B$7*1000</f>
        <v>10435230</v>
      </c>
      <c r="V866" s="15">
        <f>T866*INPUTS!$B$6</f>
        <v>26380.26144</v>
      </c>
      <c r="W866" s="54" t="s">
        <v>521</v>
      </c>
      <c r="X866" s="54" t="s">
        <v>396</v>
      </c>
      <c r="Y866" s="67">
        <f>IFERROR(VLOOKUP(E866,INPUTS!$A$44:$B$103,2,0),0)</f>
        <v>0</v>
      </c>
      <c r="Z866" s="15">
        <f t="shared" si="217"/>
        <v>0</v>
      </c>
      <c r="AA866" s="20">
        <f>IFERROR(VLOOKUP(E866,INPUTS!$A$44:$C$103,3,0),SCENARIOS!$J$26)</f>
        <v>0.025</v>
      </c>
      <c r="AB866" s="15">
        <f t="shared" si="224"/>
        <v>260.08390282512</v>
      </c>
      <c r="AC866" s="20">
        <f>IFERROR(VLOOKUP($E866,INPUTS!$A$44:$G$103,4,0),SCENARIOS!$K$26)</f>
        <v>0.1</v>
      </c>
      <c r="AD866" s="15">
        <f t="shared" si="224"/>
        <v>1296.44744789998</v>
      </c>
      <c r="AE866" s="20">
        <f>IFERROR(VLOOKUP($E866,INPUTS!$A$44:$G$103,5,0),SCENARIOS!$L$26)</f>
        <v>0.2</v>
      </c>
      <c r="AF866" s="15">
        <f t="shared" si="224"/>
        <v>3231.21878537889</v>
      </c>
      <c r="AG866" s="20">
        <f>IFERROR(VLOOKUP($E866,INPUTS!$A$44:$G$103,6,0),SCENARIOS!$M$26)</f>
        <v>0.3</v>
      </c>
      <c r="AH866" s="15">
        <f t="shared" si="219"/>
        <v>6040.02973041696</v>
      </c>
      <c r="AI866" s="20">
        <f>IFERROR(VLOOKUP($E866,INPUTS!$A$44:$G$103,7,0),SCENARIOS!$N$26)</f>
        <v>0.5</v>
      </c>
      <c r="AJ866" s="15">
        <f t="shared" si="220"/>
        <v>12544.9599215558</v>
      </c>
      <c r="AL866" t="str">
        <f t="shared" si="222"/>
        <v>N</v>
      </c>
      <c r="AM866" s="21">
        <f t="shared" si="223"/>
        <v>25089.9198431116</v>
      </c>
    </row>
    <row r="867" ht="15" customHeight="1" spans="1:39">
      <c r="A867" s="24" t="s">
        <v>2617</v>
      </c>
      <c r="B867" s="52" t="s">
        <v>680</v>
      </c>
      <c r="C867" s="52" t="s">
        <v>681</v>
      </c>
      <c r="D867" s="52" t="s">
        <v>929</v>
      </c>
      <c r="E867" s="10" t="s">
        <v>682</v>
      </c>
      <c r="F867" s="52" t="s">
        <v>439</v>
      </c>
      <c r="G867" s="52" t="s">
        <v>177</v>
      </c>
      <c r="H867" s="52" t="s">
        <v>814</v>
      </c>
      <c r="I867" s="52" t="s">
        <v>575</v>
      </c>
      <c r="J867" s="52" t="s">
        <v>173</v>
      </c>
      <c r="K867" s="52" t="s">
        <v>931</v>
      </c>
      <c r="L867" s="53" t="s">
        <v>279</v>
      </c>
      <c r="M867" s="13">
        <v>991</v>
      </c>
      <c r="N867" s="14">
        <f t="shared" si="221"/>
        <v>2.71506849315068</v>
      </c>
      <c r="O867" s="15">
        <v>1820</v>
      </c>
      <c r="P867" s="15">
        <f t="shared" si="213"/>
        <v>1803620</v>
      </c>
      <c r="Q867" s="16">
        <f>IFERROR(VLOOKUP(G867,SCENARIOS!$A$13:$E$18,5,0),0.025)</f>
        <v>0.045</v>
      </c>
      <c r="R867" s="52">
        <f>IFERROR(VLOOKUP(L867,INPUTS!$A$107:$B$120,2,0),0.0082)</f>
        <v>0.0039</v>
      </c>
      <c r="S867" s="52">
        <f t="shared" si="214"/>
        <v>7.098</v>
      </c>
      <c r="T867" s="15">
        <f t="shared" si="215"/>
        <v>7034.118</v>
      </c>
      <c r="U867" s="15">
        <f>T867/INPUTS!$B$7*1000</f>
        <v>8792647.5</v>
      </c>
      <c r="V867" s="15">
        <f>T867*INPUTS!$B$6</f>
        <v>22227.81288</v>
      </c>
      <c r="W867" s="54" t="s">
        <v>521</v>
      </c>
      <c r="X867" s="54" t="s">
        <v>396</v>
      </c>
      <c r="Y867" s="67">
        <f>IFERROR(VLOOKUP(E867,INPUTS!$A$44:$B$103,2,0),0)</f>
        <v>0</v>
      </c>
      <c r="Z867" s="15">
        <f t="shared" si="217"/>
        <v>0</v>
      </c>
      <c r="AA867" s="20">
        <f>IFERROR(VLOOKUP(E867,INPUTS!$A$44:$C$103,3,0),SCENARIOS!$J$26)</f>
        <v>0.025</v>
      </c>
      <c r="AB867" s="15">
        <f t="shared" si="224"/>
        <v>219.144769973018</v>
      </c>
      <c r="AC867" s="20">
        <f>IFERROR(VLOOKUP($E867,INPUTS!$A$44:$G$103,4,0),SCENARIOS!$K$26)</f>
        <v>0.1</v>
      </c>
      <c r="AD867" s="15">
        <f t="shared" si="224"/>
        <v>1092.37701628609</v>
      </c>
      <c r="AE867" s="20">
        <f>IFERROR(VLOOKUP($E867,INPUTS!$A$44:$G$103,5,0),SCENARIOS!$L$26)</f>
        <v>0.2</v>
      </c>
      <c r="AF867" s="15">
        <f t="shared" si="224"/>
        <v>2722.60101360629</v>
      </c>
      <c r="AG867" s="20">
        <f>IFERROR(VLOOKUP($E867,INPUTS!$A$44:$G$103,6,0),SCENARIOS!$M$26)</f>
        <v>0.3</v>
      </c>
      <c r="AH867" s="15">
        <f t="shared" si="219"/>
        <v>5089.28430988837</v>
      </c>
      <c r="AI867" s="20">
        <f>IFERROR(VLOOKUP($E867,INPUTS!$A$44:$G$103,7,0),SCENARIOS!$N$26)</f>
        <v>0.5</v>
      </c>
      <c r="AJ867" s="15">
        <f t="shared" si="220"/>
        <v>10570.2903042739</v>
      </c>
      <c r="AL867" t="str">
        <f t="shared" si="222"/>
        <v>N</v>
      </c>
      <c r="AM867" s="21">
        <f t="shared" si="223"/>
        <v>21140.5806085478</v>
      </c>
    </row>
    <row r="868" ht="15" customHeight="1" spans="1:39">
      <c r="A868" s="6" t="s">
        <v>2618</v>
      </c>
      <c r="B868" s="52" t="s">
        <v>687</v>
      </c>
      <c r="C868" s="52" t="s">
        <v>688</v>
      </c>
      <c r="D868" s="52" t="s">
        <v>929</v>
      </c>
      <c r="E868" s="10" t="s">
        <v>690</v>
      </c>
      <c r="F868" s="52" t="s">
        <v>689</v>
      </c>
      <c r="G868" s="52" t="s">
        <v>177</v>
      </c>
      <c r="H868" s="52" t="s">
        <v>224</v>
      </c>
      <c r="I868" s="52" t="s">
        <v>938</v>
      </c>
      <c r="J868" s="52" t="s">
        <v>165</v>
      </c>
      <c r="K868" s="52" t="s">
        <v>931</v>
      </c>
      <c r="L868" s="53" t="s">
        <v>291</v>
      </c>
      <c r="M868" s="13">
        <v>1899</v>
      </c>
      <c r="N868" s="14">
        <f t="shared" si="221"/>
        <v>5.2027397260274</v>
      </c>
      <c r="O868" s="15">
        <v>5850</v>
      </c>
      <c r="P868" s="15">
        <f t="shared" si="213"/>
        <v>11109150</v>
      </c>
      <c r="Q868" s="16">
        <f>IFERROR(VLOOKUP(G868,SCENARIOS!$A$13:$E$18,5,0),0.025)</f>
        <v>0.045</v>
      </c>
      <c r="R868" s="52">
        <f>IFERROR(VLOOKUP(L868,INPUTS!$A$107:$B$120,2,0),0.0082)</f>
        <v>0.0079</v>
      </c>
      <c r="S868" s="52">
        <f t="shared" si="214"/>
        <v>46.215</v>
      </c>
      <c r="T868" s="15">
        <f t="shared" si="215"/>
        <v>87762.285</v>
      </c>
      <c r="U868" s="15">
        <f>T868/INPUTS!$B$7*1000</f>
        <v>109702856.25</v>
      </c>
      <c r="V868" s="15">
        <f>T868*INPUTS!$B$6</f>
        <v>277328.8206</v>
      </c>
      <c r="W868" s="54" t="s">
        <v>396</v>
      </c>
      <c r="X868" s="54" t="s">
        <v>396</v>
      </c>
      <c r="Y868" s="67">
        <f>IFERROR(VLOOKUP(E868,INPUTS!$A$44:$B$103,2,0),0)</f>
        <v>0</v>
      </c>
      <c r="Z868" s="15">
        <f t="shared" si="217"/>
        <v>0</v>
      </c>
      <c r="AA868" s="20">
        <f>IFERROR(VLOOKUP(E868,INPUTS!$A$44:$C$103,3,0),SCENARIOS!$J$26)</f>
        <v>0.025</v>
      </c>
      <c r="AB868" s="15">
        <f t="shared" ref="AB868:AF883" si="225">$T868*AA868*(1+$Q868)^AB$2</f>
        <v>2734.19435935414</v>
      </c>
      <c r="AC868" s="20">
        <f>IFERROR(VLOOKUP($E868,INPUTS!$A$44:$G$103,4,0),SCENARIOS!$K$26)</f>
        <v>0.1</v>
      </c>
      <c r="AD868" s="15">
        <f t="shared" si="225"/>
        <v>13629.2144986408</v>
      </c>
      <c r="AE868" s="20">
        <f>IFERROR(VLOOKUP($E868,INPUTS!$A$44:$G$103,5,0),SCENARIOS!$L$26)</f>
        <v>0.2</v>
      </c>
      <c r="AF868" s="15">
        <f t="shared" si="225"/>
        <v>33968.9618652124</v>
      </c>
      <c r="AG868" s="20">
        <f>IFERROR(VLOOKUP($E868,INPUTS!$A$44:$G$103,6,0),SCENARIOS!$M$26)</f>
        <v>0.3</v>
      </c>
      <c r="AH868" s="15">
        <f t="shared" si="219"/>
        <v>63497.2600758832</v>
      </c>
      <c r="AI868" s="20">
        <f>IFERROR(VLOOKUP($E868,INPUTS!$A$44:$G$103,7,0),SCENARIOS!$N$26)</f>
        <v>0.5</v>
      </c>
      <c r="AJ868" s="15">
        <f t="shared" si="220"/>
        <v>131881.897661714</v>
      </c>
      <c r="AL868" t="str">
        <f t="shared" si="222"/>
        <v>N</v>
      </c>
      <c r="AM868" s="21">
        <f t="shared" si="223"/>
        <v>263763.795323428</v>
      </c>
    </row>
    <row r="869" ht="15" customHeight="1" spans="1:39">
      <c r="A869" s="24" t="s">
        <v>2619</v>
      </c>
      <c r="B869" s="52" t="s">
        <v>687</v>
      </c>
      <c r="C869" s="52" t="s">
        <v>688</v>
      </c>
      <c r="D869" s="52" t="s">
        <v>929</v>
      </c>
      <c r="E869" s="10" t="s">
        <v>690</v>
      </c>
      <c r="F869" s="52" t="s">
        <v>689</v>
      </c>
      <c r="G869" s="52" t="s">
        <v>177</v>
      </c>
      <c r="H869" s="52" t="s">
        <v>200</v>
      </c>
      <c r="I869" s="52" t="s">
        <v>391</v>
      </c>
      <c r="J869" s="52" t="s">
        <v>165</v>
      </c>
      <c r="K869" s="52" t="s">
        <v>931</v>
      </c>
      <c r="L869" s="53" t="s">
        <v>291</v>
      </c>
      <c r="M869" s="13">
        <v>1265</v>
      </c>
      <c r="N869" s="14">
        <f t="shared" si="221"/>
        <v>3.46575342465753</v>
      </c>
      <c r="O869" s="15">
        <v>5310</v>
      </c>
      <c r="P869" s="15">
        <f t="shared" si="213"/>
        <v>6717150</v>
      </c>
      <c r="Q869" s="16">
        <f>IFERROR(VLOOKUP(G869,SCENARIOS!$A$13:$E$18,5,0),0.025)</f>
        <v>0.045</v>
      </c>
      <c r="R869" s="52">
        <f>IFERROR(VLOOKUP(L869,INPUTS!$A$107:$B$120,2,0),0.0082)</f>
        <v>0.0079</v>
      </c>
      <c r="S869" s="52">
        <f t="shared" si="214"/>
        <v>41.949</v>
      </c>
      <c r="T869" s="15">
        <f t="shared" si="215"/>
        <v>53065.485</v>
      </c>
      <c r="U869" s="15">
        <f>T869/INPUTS!$B$7*1000</f>
        <v>66331856.25</v>
      </c>
      <c r="V869" s="15">
        <f>T869*INPUTS!$B$6</f>
        <v>167686.9326</v>
      </c>
      <c r="W869" s="54" t="s">
        <v>396</v>
      </c>
      <c r="X869" s="54" t="s">
        <v>396</v>
      </c>
      <c r="Y869" s="67">
        <f>IFERROR(VLOOKUP(E869,INPUTS!$A$44:$B$103,2,0),0)</f>
        <v>0</v>
      </c>
      <c r="Z869" s="15">
        <f t="shared" si="217"/>
        <v>0</v>
      </c>
      <c r="AA869" s="20">
        <f>IFERROR(VLOOKUP(E869,INPUTS!$A$44:$C$103,3,0),SCENARIOS!$J$26)</f>
        <v>0.025</v>
      </c>
      <c r="AB869" s="15">
        <f t="shared" si="225"/>
        <v>1653.23122299507</v>
      </c>
      <c r="AC869" s="20">
        <f>IFERROR(VLOOKUP($E869,INPUTS!$A$44:$G$103,4,0),SCENARIOS!$K$26)</f>
        <v>0.1</v>
      </c>
      <c r="AD869" s="15">
        <f t="shared" si="225"/>
        <v>8240.90755544256</v>
      </c>
      <c r="AE869" s="20">
        <f>IFERROR(VLOOKUP($E869,INPUTS!$A$44:$G$103,5,0),SCENARIOS!$L$26)</f>
        <v>0.2</v>
      </c>
      <c r="AF869" s="15">
        <f t="shared" si="225"/>
        <v>20539.3402909234</v>
      </c>
      <c r="AG869" s="20">
        <f>IFERROR(VLOOKUP($E869,INPUTS!$A$44:$G$103,6,0),SCENARIOS!$M$26)</f>
        <v>0.3</v>
      </c>
      <c r="AH869" s="15">
        <f t="shared" si="219"/>
        <v>38393.6323227897</v>
      </c>
      <c r="AI869" s="20">
        <f>IFERROR(VLOOKUP($E869,INPUTS!$A$44:$G$103,7,0),SCENARIOS!$N$26)</f>
        <v>0.5</v>
      </c>
      <c r="AJ869" s="15">
        <f t="shared" si="220"/>
        <v>79742.4185359261</v>
      </c>
      <c r="AL869" t="str">
        <f t="shared" si="222"/>
        <v>N</v>
      </c>
      <c r="AM869" s="21">
        <f t="shared" si="223"/>
        <v>159484.837071852</v>
      </c>
    </row>
    <row r="870" ht="15" customHeight="1" spans="1:39">
      <c r="A870" s="6" t="s">
        <v>2620</v>
      </c>
      <c r="B870" s="52" t="s">
        <v>687</v>
      </c>
      <c r="C870" s="52" t="s">
        <v>688</v>
      </c>
      <c r="D870" s="52" t="s">
        <v>929</v>
      </c>
      <c r="E870" s="10" t="s">
        <v>690</v>
      </c>
      <c r="F870" s="52" t="s">
        <v>689</v>
      </c>
      <c r="G870" s="52" t="s">
        <v>177</v>
      </c>
      <c r="H870" s="52" t="s">
        <v>203</v>
      </c>
      <c r="I870" s="52" t="s">
        <v>399</v>
      </c>
      <c r="J870" s="52" t="s">
        <v>165</v>
      </c>
      <c r="K870" s="52" t="s">
        <v>931</v>
      </c>
      <c r="L870" s="53" t="s">
        <v>291</v>
      </c>
      <c r="M870" s="13">
        <v>901</v>
      </c>
      <c r="N870" s="14">
        <f t="shared" si="221"/>
        <v>2.46849315068493</v>
      </c>
      <c r="O870" s="15">
        <v>5530</v>
      </c>
      <c r="P870" s="15">
        <f t="shared" si="213"/>
        <v>4982530</v>
      </c>
      <c r="Q870" s="16">
        <f>IFERROR(VLOOKUP(G870,SCENARIOS!$A$13:$E$18,5,0),0.025)</f>
        <v>0.045</v>
      </c>
      <c r="R870" s="52">
        <f>IFERROR(VLOOKUP(L870,INPUTS!$A$107:$B$120,2,0),0.0082)</f>
        <v>0.0079</v>
      </c>
      <c r="S870" s="52">
        <f t="shared" si="214"/>
        <v>43.687</v>
      </c>
      <c r="T870" s="15">
        <f t="shared" si="215"/>
        <v>39361.987</v>
      </c>
      <c r="U870" s="15">
        <f>T870/INPUTS!$B$7*1000</f>
        <v>49202483.75</v>
      </c>
      <c r="V870" s="15">
        <f>T870*INPUTS!$B$6</f>
        <v>124383.87892</v>
      </c>
      <c r="W870" s="54" t="s">
        <v>396</v>
      </c>
      <c r="X870" s="54" t="s">
        <v>396</v>
      </c>
      <c r="Y870" s="67">
        <f>IFERROR(VLOOKUP(E870,INPUTS!$A$44:$B$103,2,0),0)</f>
        <v>0</v>
      </c>
      <c r="Z870" s="15">
        <f t="shared" si="217"/>
        <v>0</v>
      </c>
      <c r="AA870" s="20">
        <f>IFERROR(VLOOKUP(E870,INPUTS!$A$44:$C$103,3,0),SCENARIOS!$J$26)</f>
        <v>0.025</v>
      </c>
      <c r="AB870" s="15">
        <f t="shared" si="225"/>
        <v>1226.30493073843</v>
      </c>
      <c r="AC870" s="20">
        <f>IFERROR(VLOOKUP($E870,INPUTS!$A$44:$G$103,4,0),SCENARIOS!$K$26)</f>
        <v>0.1</v>
      </c>
      <c r="AD870" s="15">
        <f t="shared" si="225"/>
        <v>6112.79621896478</v>
      </c>
      <c r="AE870" s="20">
        <f>IFERROR(VLOOKUP($E870,INPUTS!$A$44:$G$103,5,0),SCENARIOS!$L$26)</f>
        <v>0.2</v>
      </c>
      <c r="AF870" s="15">
        <f t="shared" si="225"/>
        <v>15235.3124732564</v>
      </c>
      <c r="AG870" s="20">
        <f>IFERROR(VLOOKUP($E870,INPUTS!$A$44:$G$103,6,0),SCENARIOS!$M$26)</f>
        <v>0.3</v>
      </c>
      <c r="AH870" s="15">
        <f t="shared" si="219"/>
        <v>28478.9568280103</v>
      </c>
      <c r="AI870" s="20">
        <f>IFERROR(VLOOKUP($E870,INPUTS!$A$44:$G$103,7,0),SCENARIOS!$N$26)</f>
        <v>0.5</v>
      </c>
      <c r="AJ870" s="15">
        <f t="shared" si="220"/>
        <v>59149.9360037825</v>
      </c>
      <c r="AL870" t="str">
        <f t="shared" si="222"/>
        <v>N</v>
      </c>
      <c r="AM870" s="21">
        <f t="shared" si="223"/>
        <v>118299.872007565</v>
      </c>
    </row>
    <row r="871" ht="15" customHeight="1" spans="1:39">
      <c r="A871" s="24" t="s">
        <v>2621</v>
      </c>
      <c r="B871" s="52" t="s">
        <v>687</v>
      </c>
      <c r="C871" s="52" t="s">
        <v>688</v>
      </c>
      <c r="D871" s="52" t="s">
        <v>929</v>
      </c>
      <c r="E871" s="10" t="s">
        <v>690</v>
      </c>
      <c r="F871" s="52" t="s">
        <v>689</v>
      </c>
      <c r="G871" s="52" t="s">
        <v>177</v>
      </c>
      <c r="H871" s="52" t="s">
        <v>819</v>
      </c>
      <c r="I871" s="52" t="s">
        <v>575</v>
      </c>
      <c r="J871" s="52" t="s">
        <v>173</v>
      </c>
      <c r="K871" s="52" t="s">
        <v>931</v>
      </c>
      <c r="L871" s="53" t="s">
        <v>1599</v>
      </c>
      <c r="M871" s="13">
        <v>2529</v>
      </c>
      <c r="N871" s="14">
        <f t="shared" si="221"/>
        <v>6.92876712328767</v>
      </c>
      <c r="O871" s="15">
        <v>1680</v>
      </c>
      <c r="P871" s="15">
        <f t="shared" si="213"/>
        <v>4248720</v>
      </c>
      <c r="Q871" s="16">
        <f>IFERROR(VLOOKUP(G871,SCENARIOS!$A$13:$E$18,5,0),0.025)</f>
        <v>0.045</v>
      </c>
      <c r="R871" s="52">
        <f>IFERROR(VLOOKUP(L871,INPUTS!$A$107:$B$120,2,0),0.0082)</f>
        <v>0.0082</v>
      </c>
      <c r="S871" s="52">
        <f t="shared" si="214"/>
        <v>13.776</v>
      </c>
      <c r="T871" s="15">
        <f t="shared" si="215"/>
        <v>34839.504</v>
      </c>
      <c r="U871" s="15">
        <f>T871/INPUTS!$B$7*1000</f>
        <v>43549380</v>
      </c>
      <c r="V871" s="15">
        <f>T871*INPUTS!$B$6</f>
        <v>110092.83264</v>
      </c>
      <c r="W871" s="54" t="s">
        <v>521</v>
      </c>
      <c r="X871" s="54" t="s">
        <v>396</v>
      </c>
      <c r="Y871" s="67">
        <f>IFERROR(VLOOKUP(E871,INPUTS!$A$44:$B$103,2,0),0)</f>
        <v>0</v>
      </c>
      <c r="Z871" s="15">
        <f t="shared" si="217"/>
        <v>0</v>
      </c>
      <c r="AA871" s="20">
        <f>IFERROR(VLOOKUP(E871,INPUTS!$A$44:$C$103,3,0),SCENARIOS!$J$26)</f>
        <v>0.025</v>
      </c>
      <c r="AB871" s="15">
        <f t="shared" si="225"/>
        <v>1085.40901503984</v>
      </c>
      <c r="AC871" s="20">
        <f>IFERROR(VLOOKUP($E871,INPUTS!$A$44:$G$103,4,0),SCENARIOS!$K$26)</f>
        <v>0.1</v>
      </c>
      <c r="AD871" s="15">
        <f t="shared" si="225"/>
        <v>5410.46843803409</v>
      </c>
      <c r="AE871" s="20">
        <f>IFERROR(VLOOKUP($E871,INPUTS!$A$44:$G$103,5,0),SCENARIOS!$L$26)</f>
        <v>0.2</v>
      </c>
      <c r="AF871" s="15">
        <f t="shared" si="225"/>
        <v>13484.8560834408</v>
      </c>
      <c r="AG871" s="20">
        <f>IFERROR(VLOOKUP($E871,INPUTS!$A$44:$G$103,6,0),SCENARIOS!$M$26)</f>
        <v>0.3</v>
      </c>
      <c r="AH871" s="15">
        <f t="shared" si="219"/>
        <v>25206.8761245536</v>
      </c>
      <c r="AI871" s="20">
        <f>IFERROR(VLOOKUP($E871,INPUTS!$A$44:$G$103,7,0),SCENARIOS!$N$26)</f>
        <v>0.5</v>
      </c>
      <c r="AJ871" s="15">
        <f t="shared" si="220"/>
        <v>52353.9228851309</v>
      </c>
      <c r="AL871" t="str">
        <f t="shared" si="222"/>
        <v>N</v>
      </c>
      <c r="AM871" s="21">
        <f t="shared" si="223"/>
        <v>104707.845770262</v>
      </c>
    </row>
    <row r="872" ht="15" customHeight="1" spans="1:39">
      <c r="A872" s="6" t="s">
        <v>2622</v>
      </c>
      <c r="B872" s="52" t="s">
        <v>687</v>
      </c>
      <c r="C872" s="52" t="s">
        <v>688</v>
      </c>
      <c r="D872" s="52" t="s">
        <v>929</v>
      </c>
      <c r="E872" s="10" t="s">
        <v>690</v>
      </c>
      <c r="F872" s="52" t="s">
        <v>689</v>
      </c>
      <c r="G872" s="52" t="s">
        <v>177</v>
      </c>
      <c r="H872" s="52" t="s">
        <v>576</v>
      </c>
      <c r="I872" s="52" t="s">
        <v>575</v>
      </c>
      <c r="J872" s="52" t="s">
        <v>173</v>
      </c>
      <c r="K872" s="52" t="s">
        <v>931</v>
      </c>
      <c r="L872" s="53" t="s">
        <v>291</v>
      </c>
      <c r="M872" s="13">
        <v>1899</v>
      </c>
      <c r="N872" s="14">
        <f t="shared" si="221"/>
        <v>5.2027397260274</v>
      </c>
      <c r="O872" s="15">
        <v>2080</v>
      </c>
      <c r="P872" s="15">
        <f t="shared" si="213"/>
        <v>3949920</v>
      </c>
      <c r="Q872" s="16">
        <f>IFERROR(VLOOKUP(G872,SCENARIOS!$A$13:$E$18,5,0),0.025)</f>
        <v>0.045</v>
      </c>
      <c r="R872" s="52">
        <f>IFERROR(VLOOKUP(L872,INPUTS!$A$107:$B$120,2,0),0.0082)</f>
        <v>0.0079</v>
      </c>
      <c r="S872" s="52">
        <f t="shared" si="214"/>
        <v>16.432</v>
      </c>
      <c r="T872" s="15">
        <f t="shared" si="215"/>
        <v>31204.368</v>
      </c>
      <c r="U872" s="15">
        <f>T872/INPUTS!$B$7*1000</f>
        <v>39005460</v>
      </c>
      <c r="V872" s="15">
        <f>T872*INPUTS!$B$6</f>
        <v>98605.80288</v>
      </c>
      <c r="W872" s="54" t="s">
        <v>521</v>
      </c>
      <c r="X872" s="54" t="s">
        <v>396</v>
      </c>
      <c r="Y872" s="67">
        <f>IFERROR(VLOOKUP(E872,INPUTS!$A$44:$B$103,2,0),0)</f>
        <v>0</v>
      </c>
      <c r="Z872" s="15">
        <f t="shared" si="217"/>
        <v>0</v>
      </c>
      <c r="AA872" s="20">
        <f>IFERROR(VLOOKUP(E872,INPUTS!$A$44:$C$103,3,0),SCENARIOS!$J$26)</f>
        <v>0.025</v>
      </c>
      <c r="AB872" s="15">
        <f t="shared" si="225"/>
        <v>972.157994437029</v>
      </c>
      <c r="AC872" s="20">
        <f>IFERROR(VLOOKUP($E872,INPUTS!$A$44:$G$103,4,0),SCENARIOS!$K$26)</f>
        <v>0.1</v>
      </c>
      <c r="AD872" s="15">
        <f t="shared" si="225"/>
        <v>4845.94293285005</v>
      </c>
      <c r="AE872" s="20">
        <f>IFERROR(VLOOKUP($E872,INPUTS!$A$44:$G$103,5,0),SCENARIOS!$L$26)</f>
        <v>0.2</v>
      </c>
      <c r="AF872" s="15">
        <f t="shared" si="225"/>
        <v>12077.8531076311</v>
      </c>
      <c r="AG872" s="20">
        <f>IFERROR(VLOOKUP($E872,INPUTS!$A$44:$G$103,6,0),SCENARIOS!$M$26)</f>
        <v>0.3</v>
      </c>
      <c r="AH872" s="15">
        <f t="shared" si="219"/>
        <v>22576.8035825362</v>
      </c>
      <c r="AI872" s="20">
        <f>IFERROR(VLOOKUP($E872,INPUTS!$A$44:$G$103,7,0),SCENARIOS!$N$26)</f>
        <v>0.5</v>
      </c>
      <c r="AJ872" s="15">
        <f t="shared" si="220"/>
        <v>46891.3413908317</v>
      </c>
      <c r="AL872" t="str">
        <f t="shared" si="222"/>
        <v>N</v>
      </c>
      <c r="AM872" s="21">
        <f t="shared" si="223"/>
        <v>93782.6827816634</v>
      </c>
    </row>
    <row r="873" ht="15" customHeight="1" spans="1:39">
      <c r="A873" s="24" t="s">
        <v>2623</v>
      </c>
      <c r="B873" s="52" t="s">
        <v>687</v>
      </c>
      <c r="C873" s="52" t="s">
        <v>688</v>
      </c>
      <c r="D873" s="52" t="s">
        <v>929</v>
      </c>
      <c r="E873" s="10" t="s">
        <v>690</v>
      </c>
      <c r="F873" s="52" t="s">
        <v>689</v>
      </c>
      <c r="G873" s="52" t="s">
        <v>177</v>
      </c>
      <c r="H873" s="52" t="s">
        <v>1740</v>
      </c>
      <c r="I873" s="52" t="s">
        <v>575</v>
      </c>
      <c r="J873" s="52" t="s">
        <v>173</v>
      </c>
      <c r="K873" s="52" t="s">
        <v>931</v>
      </c>
      <c r="L873" s="53" t="s">
        <v>1599</v>
      </c>
      <c r="M873" s="13">
        <v>1899</v>
      </c>
      <c r="N873" s="14">
        <f t="shared" si="221"/>
        <v>5.2027397260274</v>
      </c>
      <c r="O873" s="15">
        <v>1830</v>
      </c>
      <c r="P873" s="15">
        <f t="shared" si="213"/>
        <v>3475170</v>
      </c>
      <c r="Q873" s="16">
        <f>IFERROR(VLOOKUP(G873,SCENARIOS!$A$13:$E$18,5,0),0.025)</f>
        <v>0.045</v>
      </c>
      <c r="R873" s="52">
        <f>IFERROR(VLOOKUP(L873,INPUTS!$A$107:$B$120,2,0),0.0082)</f>
        <v>0.0082</v>
      </c>
      <c r="S873" s="52">
        <f t="shared" si="214"/>
        <v>15.006</v>
      </c>
      <c r="T873" s="15">
        <f t="shared" si="215"/>
        <v>28496.394</v>
      </c>
      <c r="U873" s="15">
        <f>T873/INPUTS!$B$7*1000</f>
        <v>35620492.5</v>
      </c>
      <c r="V873" s="15">
        <f>T873*INPUTS!$B$6</f>
        <v>90048.60504</v>
      </c>
      <c r="W873" s="54" t="s">
        <v>521</v>
      </c>
      <c r="X873" s="54" t="s">
        <v>396</v>
      </c>
      <c r="Y873" s="67">
        <f>IFERROR(VLOOKUP(E873,INPUTS!$A$44:$B$103,2,0),0)</f>
        <v>0</v>
      </c>
      <c r="Z873" s="15">
        <f t="shared" si="217"/>
        <v>0</v>
      </c>
      <c r="AA873" s="20">
        <f>IFERROR(VLOOKUP(E873,INPUTS!$A$44:$C$103,3,0),SCENARIOS!$J$26)</f>
        <v>0.025</v>
      </c>
      <c r="AB873" s="15">
        <f t="shared" si="225"/>
        <v>887.792287276172</v>
      </c>
      <c r="AC873" s="20">
        <f>IFERROR(VLOOKUP($E873,INPUTS!$A$44:$G$103,4,0),SCENARIOS!$K$26)</f>
        <v>0.1</v>
      </c>
      <c r="AD873" s="15">
        <f t="shared" si="225"/>
        <v>4425.40285116528</v>
      </c>
      <c r="AE873" s="20">
        <f>IFERROR(VLOOKUP($E873,INPUTS!$A$44:$G$103,5,0),SCENARIOS!$L$26)</f>
        <v>0.2</v>
      </c>
      <c r="AF873" s="15">
        <f t="shared" si="225"/>
        <v>11029.7141999216</v>
      </c>
      <c r="AG873" s="20">
        <f>IFERROR(VLOOKUP($E873,INPUTS!$A$44:$G$103,6,0),SCENARIOS!$M$26)</f>
        <v>0.3</v>
      </c>
      <c r="AH873" s="15">
        <f t="shared" si="219"/>
        <v>20617.5459201277</v>
      </c>
      <c r="AI873" s="20">
        <f>IFERROR(VLOOKUP($E873,INPUTS!$A$44:$G$103,7,0),SCENARIOS!$N$26)</f>
        <v>0.5</v>
      </c>
      <c r="AJ873" s="15">
        <f t="shared" si="220"/>
        <v>42822.0222073284</v>
      </c>
      <c r="AL873" t="str">
        <f t="shared" si="222"/>
        <v>N</v>
      </c>
      <c r="AM873" s="21">
        <f t="shared" si="223"/>
        <v>85644.0444146568</v>
      </c>
    </row>
    <row r="874" ht="15" customHeight="1" spans="1:39">
      <c r="A874" s="6" t="s">
        <v>2624</v>
      </c>
      <c r="B874" s="52" t="s">
        <v>687</v>
      </c>
      <c r="C874" s="52" t="s">
        <v>688</v>
      </c>
      <c r="D874" s="52" t="s">
        <v>929</v>
      </c>
      <c r="E874" s="10" t="s">
        <v>690</v>
      </c>
      <c r="F874" s="52" t="s">
        <v>689</v>
      </c>
      <c r="G874" s="52" t="s">
        <v>177</v>
      </c>
      <c r="H874" s="52" t="s">
        <v>529</v>
      </c>
      <c r="I874" s="52" t="s">
        <v>528</v>
      </c>
      <c r="J874" s="52" t="s">
        <v>173</v>
      </c>
      <c r="K874" s="52" t="s">
        <v>931</v>
      </c>
      <c r="L874" s="53" t="s">
        <v>291</v>
      </c>
      <c r="M874" s="13">
        <v>1265</v>
      </c>
      <c r="N874" s="14">
        <f t="shared" si="221"/>
        <v>3.46575342465753</v>
      </c>
      <c r="O874" s="15">
        <v>5300</v>
      </c>
      <c r="P874" s="15">
        <f t="shared" si="213"/>
        <v>6704500</v>
      </c>
      <c r="Q874" s="16">
        <f>IFERROR(VLOOKUP(G874,SCENARIOS!$A$13:$E$18,5,0),0.025)</f>
        <v>0.045</v>
      </c>
      <c r="R874" s="52">
        <f>IFERROR(VLOOKUP(L874,INPUTS!$A$107:$B$120,2,0),0.0082)</f>
        <v>0.0079</v>
      </c>
      <c r="S874" s="52">
        <f t="shared" si="214"/>
        <v>41.87</v>
      </c>
      <c r="T874" s="15">
        <f t="shared" si="215"/>
        <v>52965.55</v>
      </c>
      <c r="U874" s="15">
        <f>T874/INPUTS!$B$7*1000</f>
        <v>66206937.5</v>
      </c>
      <c r="V874" s="15">
        <f>T874*INPUTS!$B$6</f>
        <v>167371.138</v>
      </c>
      <c r="W874" s="54" t="s">
        <v>396</v>
      </c>
      <c r="X874" s="54" t="s">
        <v>396</v>
      </c>
      <c r="Y874" s="67">
        <f>IFERROR(VLOOKUP(E874,INPUTS!$A$44:$B$103,2,0),0)</f>
        <v>0</v>
      </c>
      <c r="Z874" s="15">
        <f t="shared" si="217"/>
        <v>0</v>
      </c>
      <c r="AA874" s="20">
        <f>IFERROR(VLOOKUP(E874,INPUTS!$A$44:$C$103,3,0),SCENARIOS!$J$26)</f>
        <v>0.025</v>
      </c>
      <c r="AB874" s="15">
        <f t="shared" si="225"/>
        <v>1650.11779319659</v>
      </c>
      <c r="AC874" s="20">
        <f>IFERROR(VLOOKUP($E874,INPUTS!$A$44:$G$103,4,0),SCENARIOS!$K$26)</f>
        <v>0.1</v>
      </c>
      <c r="AD874" s="15">
        <f t="shared" si="225"/>
        <v>8225.38795552648</v>
      </c>
      <c r="AE874" s="20">
        <f>IFERROR(VLOOKUP($E874,INPUTS!$A$44:$G$103,5,0),SCENARIOS!$L$26)</f>
        <v>0.2</v>
      </c>
      <c r="AF874" s="15">
        <f t="shared" si="225"/>
        <v>20500.6598007333</v>
      </c>
      <c r="AG874" s="20">
        <f>IFERROR(VLOOKUP($E874,INPUTS!$A$44:$G$103,6,0),SCENARIOS!$M$26)</f>
        <v>0.3</v>
      </c>
      <c r="AH874" s="15">
        <f t="shared" si="219"/>
        <v>38321.327930468</v>
      </c>
      <c r="AI874" s="20">
        <f>IFERROR(VLOOKUP($E874,INPUTS!$A$44:$G$103,7,0),SCENARIOS!$N$26)</f>
        <v>0.5</v>
      </c>
      <c r="AJ874" s="15">
        <f t="shared" si="220"/>
        <v>79592.2444897191</v>
      </c>
      <c r="AL874" t="str">
        <f t="shared" si="222"/>
        <v>N</v>
      </c>
      <c r="AM874" s="21">
        <f t="shared" si="223"/>
        <v>159184.488979438</v>
      </c>
    </row>
    <row r="875" ht="15" customHeight="1" spans="1:39">
      <c r="A875" s="24" t="s">
        <v>2625</v>
      </c>
      <c r="B875" s="52" t="s">
        <v>687</v>
      </c>
      <c r="C875" s="52" t="s">
        <v>688</v>
      </c>
      <c r="D875" s="52" t="s">
        <v>929</v>
      </c>
      <c r="E875" s="10" t="s">
        <v>690</v>
      </c>
      <c r="F875" s="52" t="s">
        <v>689</v>
      </c>
      <c r="G875" s="52" t="s">
        <v>177</v>
      </c>
      <c r="H875" s="52" t="s">
        <v>545</v>
      </c>
      <c r="I875" s="52" t="s">
        <v>544</v>
      </c>
      <c r="J875" s="52" t="s">
        <v>173</v>
      </c>
      <c r="K875" s="52" t="s">
        <v>931</v>
      </c>
      <c r="L875" s="53" t="s">
        <v>291</v>
      </c>
      <c r="M875" s="13">
        <v>1265</v>
      </c>
      <c r="N875" s="14">
        <f t="shared" si="221"/>
        <v>3.46575342465753</v>
      </c>
      <c r="O875" s="15">
        <v>4580</v>
      </c>
      <c r="P875" s="15">
        <f t="shared" si="213"/>
        <v>5793700</v>
      </c>
      <c r="Q875" s="16">
        <f>IFERROR(VLOOKUP(G875,SCENARIOS!$A$13:$E$18,5,0),0.025)</f>
        <v>0.045</v>
      </c>
      <c r="R875" s="52">
        <f>IFERROR(VLOOKUP(L875,INPUTS!$A$107:$B$120,2,0),0.0082)</f>
        <v>0.0079</v>
      </c>
      <c r="S875" s="52">
        <f t="shared" si="214"/>
        <v>36.182</v>
      </c>
      <c r="T875" s="15">
        <f t="shared" si="215"/>
        <v>45770.23</v>
      </c>
      <c r="U875" s="15">
        <f>T875/INPUTS!$B$7*1000</f>
        <v>57212787.5</v>
      </c>
      <c r="V875" s="15">
        <f>T875*INPUTS!$B$6</f>
        <v>144633.9268</v>
      </c>
      <c r="W875" s="54" t="s">
        <v>396</v>
      </c>
      <c r="X875" s="54" t="s">
        <v>396</v>
      </c>
      <c r="Y875" s="67">
        <f>IFERROR(VLOOKUP(E875,INPUTS!$A$44:$B$103,2,0),0)</f>
        <v>0</v>
      </c>
      <c r="Z875" s="15">
        <f t="shared" si="217"/>
        <v>0</v>
      </c>
      <c r="AA875" s="20">
        <f>IFERROR(VLOOKUP(E875,INPUTS!$A$44:$C$103,3,0),SCENARIOS!$J$26)</f>
        <v>0.025</v>
      </c>
      <c r="AB875" s="15">
        <f t="shared" si="225"/>
        <v>1425.95084770573</v>
      </c>
      <c r="AC875" s="20">
        <f>IFERROR(VLOOKUP($E875,INPUTS!$A$44:$G$103,4,0),SCENARIOS!$K$26)</f>
        <v>0.1</v>
      </c>
      <c r="AD875" s="15">
        <f t="shared" si="225"/>
        <v>7107.97676156816</v>
      </c>
      <c r="AE875" s="20">
        <f>IFERROR(VLOOKUP($E875,INPUTS!$A$44:$G$103,5,0),SCENARIOS!$L$26)</f>
        <v>0.2</v>
      </c>
      <c r="AF875" s="15">
        <f t="shared" si="225"/>
        <v>17715.6645070488</v>
      </c>
      <c r="AG875" s="20">
        <f>IFERROR(VLOOKUP($E875,INPUTS!$A$44:$G$103,6,0),SCENARIOS!$M$26)</f>
        <v>0.3</v>
      </c>
      <c r="AH875" s="15">
        <f t="shared" si="219"/>
        <v>33115.4116833101</v>
      </c>
      <c r="AI875" s="20">
        <f>IFERROR(VLOOKUP($E875,INPUTS!$A$44:$G$103,7,0),SCENARIOS!$N$26)</f>
        <v>0.5</v>
      </c>
      <c r="AJ875" s="15">
        <f t="shared" si="220"/>
        <v>68779.7131628138</v>
      </c>
      <c r="AL875" t="str">
        <f t="shared" si="222"/>
        <v>N</v>
      </c>
      <c r="AM875" s="21">
        <f t="shared" si="223"/>
        <v>137559.426325628</v>
      </c>
    </row>
    <row r="876" ht="15" customHeight="1" spans="1:39">
      <c r="A876" s="6" t="s">
        <v>2626</v>
      </c>
      <c r="B876" s="52" t="s">
        <v>687</v>
      </c>
      <c r="C876" s="52" t="s">
        <v>688</v>
      </c>
      <c r="D876" s="52" t="s">
        <v>929</v>
      </c>
      <c r="E876" s="10" t="s">
        <v>690</v>
      </c>
      <c r="F876" s="52" t="s">
        <v>689</v>
      </c>
      <c r="G876" s="52" t="s">
        <v>177</v>
      </c>
      <c r="H876" s="52" t="s">
        <v>640</v>
      </c>
      <c r="I876" s="52" t="s">
        <v>639</v>
      </c>
      <c r="J876" s="52" t="s">
        <v>1852</v>
      </c>
      <c r="K876" s="52" t="s">
        <v>931</v>
      </c>
      <c r="L876" s="53" t="s">
        <v>1599</v>
      </c>
      <c r="M876" s="13">
        <v>1265</v>
      </c>
      <c r="N876" s="14">
        <f t="shared" si="221"/>
        <v>3.46575342465753</v>
      </c>
      <c r="O876" s="15">
        <v>3290</v>
      </c>
      <c r="P876" s="15">
        <f t="shared" ref="P876:P939" si="226">M876*O876</f>
        <v>4161850</v>
      </c>
      <c r="Q876" s="16">
        <f>IFERROR(VLOOKUP(G876,SCENARIOS!$A$13:$E$18,5,0),0.025)</f>
        <v>0.045</v>
      </c>
      <c r="R876" s="52">
        <f>IFERROR(VLOOKUP(L876,INPUTS!$A$107:$B$120,2,0),0.0082)</f>
        <v>0.0082</v>
      </c>
      <c r="S876" s="52">
        <f t="shared" ref="S876:S939" si="227">O876*R876</f>
        <v>26.978</v>
      </c>
      <c r="T876" s="15">
        <f t="shared" ref="T876:T939" si="228">M876*S876</f>
        <v>34127.17</v>
      </c>
      <c r="U876" s="15">
        <f>T876/INPUTS!$B$7*1000</f>
        <v>42658962.5</v>
      </c>
      <c r="V876" s="15">
        <f>T876*INPUTS!$B$6</f>
        <v>107841.8572</v>
      </c>
      <c r="W876" s="54" t="s">
        <v>396</v>
      </c>
      <c r="X876" s="54" t="s">
        <v>396</v>
      </c>
      <c r="Y876" s="67">
        <f>IFERROR(VLOOKUP(E876,INPUTS!$A$44:$B$103,2,0),0)</f>
        <v>0</v>
      </c>
      <c r="Z876" s="15">
        <f t="shared" si="217"/>
        <v>0</v>
      </c>
      <c r="AA876" s="20">
        <f>IFERROR(VLOOKUP(E876,INPUTS!$A$44:$C$103,3,0),SCENARIOS!$J$26)</f>
        <v>0.025</v>
      </c>
      <c r="AB876" s="15">
        <f t="shared" si="225"/>
        <v>1063.21657093044</v>
      </c>
      <c r="AC876" s="20">
        <f>IFERROR(VLOOKUP($E876,INPUTS!$A$44:$G$103,4,0),SCENARIOS!$K$26)</f>
        <v>0.1</v>
      </c>
      <c r="AD876" s="15">
        <f t="shared" si="225"/>
        <v>5299.84514602802</v>
      </c>
      <c r="AE876" s="20">
        <f>IFERROR(VLOOKUP($E876,INPUTS!$A$44:$G$103,5,0),SCENARIOS!$L$26)</f>
        <v>0.2</v>
      </c>
      <c r="AF876" s="15">
        <f t="shared" si="225"/>
        <v>13209.1425866774</v>
      </c>
      <c r="AG876" s="20">
        <f>IFERROR(VLOOKUP($E876,INPUTS!$A$44:$G$103,6,0),SCENARIOS!$M$26)</f>
        <v>0.3</v>
      </c>
      <c r="AH876" s="15">
        <f t="shared" si="219"/>
        <v>24691.4923551031</v>
      </c>
      <c r="AI876" s="20">
        <f>IFERROR(VLOOKUP($E876,INPUTS!$A$44:$G$103,7,0),SCENARIOS!$N$26)</f>
        <v>0.5</v>
      </c>
      <c r="AJ876" s="15">
        <f t="shared" si="220"/>
        <v>51283.4863110495</v>
      </c>
      <c r="AL876" t="str">
        <f t="shared" si="222"/>
        <v>N</v>
      </c>
      <c r="AM876" s="21">
        <f t="shared" si="223"/>
        <v>102566.972622099</v>
      </c>
    </row>
    <row r="877" ht="15" customHeight="1" spans="1:39">
      <c r="A877" s="24" t="s">
        <v>2627</v>
      </c>
      <c r="B877" s="52" t="s">
        <v>633</v>
      </c>
      <c r="C877" s="52" t="s">
        <v>634</v>
      </c>
      <c r="D877" s="52" t="s">
        <v>929</v>
      </c>
      <c r="E877" s="10" t="s">
        <v>636</v>
      </c>
      <c r="F877" s="52" t="s">
        <v>635</v>
      </c>
      <c r="G877" s="52" t="s">
        <v>177</v>
      </c>
      <c r="H877" s="52" t="s">
        <v>203</v>
      </c>
      <c r="I877" s="52" t="s">
        <v>399</v>
      </c>
      <c r="J877" s="52" t="s">
        <v>165</v>
      </c>
      <c r="K877" s="52" t="s">
        <v>931</v>
      </c>
      <c r="L877" s="53" t="s">
        <v>1581</v>
      </c>
      <c r="M877" s="13">
        <v>1246</v>
      </c>
      <c r="N877" s="14">
        <f t="shared" si="221"/>
        <v>3.41369863013699</v>
      </c>
      <c r="O877" s="15">
        <v>4360</v>
      </c>
      <c r="P877" s="15">
        <f t="shared" si="226"/>
        <v>5432560</v>
      </c>
      <c r="Q877" s="16">
        <f>IFERROR(VLOOKUP(G877,SCENARIOS!$A$13:$E$18,5,0),0.025)</f>
        <v>0.045</v>
      </c>
      <c r="R877" s="52">
        <f>IFERROR(VLOOKUP(L877,INPUTS!$A$107:$B$120,2,0),0.0082)</f>
        <v>0.0082</v>
      </c>
      <c r="S877" s="52">
        <f t="shared" si="227"/>
        <v>35.752</v>
      </c>
      <c r="T877" s="15">
        <f t="shared" si="228"/>
        <v>44546.992</v>
      </c>
      <c r="U877" s="15">
        <f>T877/INPUTS!$B$7*1000</f>
        <v>55683740</v>
      </c>
      <c r="V877" s="15">
        <f>T877*INPUTS!$B$6</f>
        <v>140768.49472</v>
      </c>
      <c r="W877" s="54" t="s">
        <v>396</v>
      </c>
      <c r="X877" s="54" t="s">
        <v>396</v>
      </c>
      <c r="Y877" s="67">
        <f>IFERROR(VLOOKUP(E877,INPUTS!$A$44:$B$103,2,0),0)</f>
        <v>0</v>
      </c>
      <c r="Z877" s="15">
        <f t="shared" si="217"/>
        <v>0</v>
      </c>
      <c r="AA877" s="20">
        <f>IFERROR(VLOOKUP(E877,INPUTS!$A$44:$C$103,3,0),SCENARIOS!$J$26)</f>
        <v>0.025</v>
      </c>
      <c r="AB877" s="15">
        <f t="shared" si="225"/>
        <v>1387.84142017946</v>
      </c>
      <c r="AC877" s="20">
        <f>IFERROR(VLOOKUP($E877,INPUTS!$A$44:$G$103,4,0),SCENARIOS!$K$26)</f>
        <v>0.1</v>
      </c>
      <c r="AD877" s="15">
        <f t="shared" si="225"/>
        <v>6918.01164061799</v>
      </c>
      <c r="AE877" s="20">
        <f>IFERROR(VLOOKUP($E877,INPUTS!$A$44:$G$103,5,0),SCENARIOS!$L$26)</f>
        <v>0.2</v>
      </c>
      <c r="AF877" s="15">
        <f t="shared" si="225"/>
        <v>17242.2023020244</v>
      </c>
      <c r="AG877" s="20">
        <f>IFERROR(VLOOKUP($E877,INPUTS!$A$44:$G$103,6,0),SCENARIOS!$M$26)</f>
        <v>0.3</v>
      </c>
      <c r="AH877" s="15">
        <f t="shared" si="219"/>
        <v>32230.3816112159</v>
      </c>
      <c r="AI877" s="20">
        <f>IFERROR(VLOOKUP($E877,INPUTS!$A$44:$G$103,7,0),SCENARIOS!$N$26)</f>
        <v>0.5</v>
      </c>
      <c r="AJ877" s="15">
        <f t="shared" si="220"/>
        <v>66941.5323459411</v>
      </c>
      <c r="AL877" t="str">
        <f t="shared" si="222"/>
        <v>Y</v>
      </c>
      <c r="AM877" s="21">
        <f t="shared" si="223"/>
        <v>133883.064691882</v>
      </c>
    </row>
    <row r="878" ht="15" customHeight="1" spans="1:39">
      <c r="A878" s="6" t="s">
        <v>2628</v>
      </c>
      <c r="B878" s="52" t="s">
        <v>633</v>
      </c>
      <c r="C878" s="52" t="s">
        <v>634</v>
      </c>
      <c r="D878" s="52" t="s">
        <v>929</v>
      </c>
      <c r="E878" s="10" t="s">
        <v>636</v>
      </c>
      <c r="F878" s="52" t="s">
        <v>635</v>
      </c>
      <c r="G878" s="52" t="s">
        <v>177</v>
      </c>
      <c r="H878" s="52" t="s">
        <v>200</v>
      </c>
      <c r="I878" s="52" t="s">
        <v>391</v>
      </c>
      <c r="J878" s="52" t="s">
        <v>165</v>
      </c>
      <c r="K878" s="52" t="s">
        <v>931</v>
      </c>
      <c r="L878" s="53" t="s">
        <v>1687</v>
      </c>
      <c r="M878" s="13">
        <v>1246</v>
      </c>
      <c r="N878" s="14">
        <f t="shared" si="221"/>
        <v>3.41369863013699</v>
      </c>
      <c r="O878" s="15">
        <v>4210</v>
      </c>
      <c r="P878" s="15">
        <f t="shared" si="226"/>
        <v>5245660</v>
      </c>
      <c r="Q878" s="16">
        <f>IFERROR(VLOOKUP(G878,SCENARIOS!$A$13:$E$18,5,0),0.025)</f>
        <v>0.045</v>
      </c>
      <c r="R878" s="52">
        <f>IFERROR(VLOOKUP(L878,INPUTS!$A$107:$B$120,2,0),0.0082)</f>
        <v>0.0082</v>
      </c>
      <c r="S878" s="52">
        <f t="shared" si="227"/>
        <v>34.522</v>
      </c>
      <c r="T878" s="15">
        <f t="shared" si="228"/>
        <v>43014.412</v>
      </c>
      <c r="U878" s="15">
        <f>T878/INPUTS!$B$7*1000</f>
        <v>53768015</v>
      </c>
      <c r="V878" s="15">
        <f>T878*INPUTS!$B$6</f>
        <v>135925.54192</v>
      </c>
      <c r="W878" s="54" t="s">
        <v>396</v>
      </c>
      <c r="X878" s="54" t="s">
        <v>396</v>
      </c>
      <c r="Y878" s="67">
        <f>IFERROR(VLOOKUP(E878,INPUTS!$A$44:$B$103,2,0),0)</f>
        <v>0</v>
      </c>
      <c r="Z878" s="15">
        <f t="shared" si="217"/>
        <v>0</v>
      </c>
      <c r="AA878" s="20">
        <f>IFERROR(VLOOKUP(E878,INPUTS!$A$44:$C$103,3,0),SCENARIOS!$J$26)</f>
        <v>0.025</v>
      </c>
      <c r="AB878" s="15">
        <f t="shared" si="225"/>
        <v>1340.09458232925</v>
      </c>
      <c r="AC878" s="20">
        <f>IFERROR(VLOOKUP($E878,INPUTS!$A$44:$G$103,4,0),SCENARIOS!$K$26)</f>
        <v>0.1</v>
      </c>
      <c r="AD878" s="15">
        <f t="shared" si="225"/>
        <v>6680.00665298205</v>
      </c>
      <c r="AE878" s="20">
        <f>IFERROR(VLOOKUP($E878,INPUTS!$A$44:$G$103,5,0),SCENARIOS!$L$26)</f>
        <v>0.2</v>
      </c>
      <c r="AF878" s="15">
        <f t="shared" si="225"/>
        <v>16649.0072686979</v>
      </c>
      <c r="AG878" s="20">
        <f>IFERROR(VLOOKUP($E878,INPUTS!$A$44:$G$103,6,0),SCENARIOS!$M$26)</f>
        <v>0.3</v>
      </c>
      <c r="AH878" s="15">
        <f t="shared" si="219"/>
        <v>31121.5382071603</v>
      </c>
      <c r="AI878" s="20">
        <f>IFERROR(VLOOKUP($E878,INPUTS!$A$44:$G$103,7,0),SCENARIOS!$N$26)</f>
        <v>0.5</v>
      </c>
      <c r="AJ878" s="15">
        <f t="shared" si="220"/>
        <v>64638.4979762413</v>
      </c>
      <c r="AL878" t="str">
        <f t="shared" si="222"/>
        <v>Y</v>
      </c>
      <c r="AM878" s="21">
        <f t="shared" si="223"/>
        <v>129276.995952483</v>
      </c>
    </row>
    <row r="879" ht="15" customHeight="1" spans="1:39">
      <c r="A879" s="24" t="s">
        <v>2629</v>
      </c>
      <c r="B879" s="52" t="s">
        <v>633</v>
      </c>
      <c r="C879" s="52" t="s">
        <v>634</v>
      </c>
      <c r="D879" s="52" t="s">
        <v>929</v>
      </c>
      <c r="E879" s="10" t="s">
        <v>636</v>
      </c>
      <c r="F879" s="52" t="s">
        <v>635</v>
      </c>
      <c r="G879" s="52" t="s">
        <v>177</v>
      </c>
      <c r="H879" s="52" t="s">
        <v>640</v>
      </c>
      <c r="I879" s="52" t="s">
        <v>639</v>
      </c>
      <c r="J879" s="52" t="s">
        <v>1852</v>
      </c>
      <c r="K879" s="52" t="s">
        <v>931</v>
      </c>
      <c r="L879" s="53" t="s">
        <v>284</v>
      </c>
      <c r="M879" s="13">
        <v>1246</v>
      </c>
      <c r="N879" s="14">
        <f t="shared" si="221"/>
        <v>3.41369863013699</v>
      </c>
      <c r="O879" s="15">
        <v>3250</v>
      </c>
      <c r="P879" s="15">
        <f t="shared" si="226"/>
        <v>4049500</v>
      </c>
      <c r="Q879" s="16">
        <f>IFERROR(VLOOKUP(G879,SCENARIOS!$A$13:$E$18,5,0),0.025)</f>
        <v>0.045</v>
      </c>
      <c r="R879" s="52">
        <f>IFERROR(VLOOKUP(L879,INPUTS!$A$107:$B$120,2,0),0.0082)</f>
        <v>0.0041</v>
      </c>
      <c r="S879" s="52">
        <f t="shared" si="227"/>
        <v>13.325</v>
      </c>
      <c r="T879" s="15">
        <f t="shared" si="228"/>
        <v>16602.95</v>
      </c>
      <c r="U879" s="15">
        <f>T879/INPUTS!$B$7*1000</f>
        <v>20753687.5</v>
      </c>
      <c r="V879" s="15">
        <f>T879*INPUTS!$B$6</f>
        <v>52465.322</v>
      </c>
      <c r="W879" s="54" t="s">
        <v>396</v>
      </c>
      <c r="X879" s="54" t="s">
        <v>396</v>
      </c>
      <c r="Y879" s="67">
        <f>IFERROR(VLOOKUP(E879,INPUTS!$A$44:$B$103,2,0),0)</f>
        <v>0</v>
      </c>
      <c r="Z879" s="15">
        <f t="shared" si="217"/>
        <v>0</v>
      </c>
      <c r="AA879" s="20">
        <f>IFERROR(VLOOKUP(E879,INPUTS!$A$44:$C$103,3,0),SCENARIOS!$J$26)</f>
        <v>0.025</v>
      </c>
      <c r="AB879" s="15">
        <f t="shared" si="225"/>
        <v>517.257410043949</v>
      </c>
      <c r="AC879" s="20">
        <f>IFERROR(VLOOKUP($E879,INPUTS!$A$44:$G$103,4,0),SCENARIOS!$K$26)</f>
        <v>0.1</v>
      </c>
      <c r="AD879" s="15">
        <f t="shared" si="225"/>
        <v>2578.38736605602</v>
      </c>
      <c r="AE879" s="20">
        <f>IFERROR(VLOOKUP($E879,INPUTS!$A$44:$G$103,5,0),SCENARIOS!$L$26)</f>
        <v>0.2</v>
      </c>
      <c r="AF879" s="15">
        <f t="shared" si="225"/>
        <v>6426.27952770405</v>
      </c>
      <c r="AG879" s="20">
        <f>IFERROR(VLOOKUP($E879,INPUTS!$A$44:$G$103,6,0),SCENARIOS!$M$26)</f>
        <v>0.3</v>
      </c>
      <c r="AH879" s="15">
        <f t="shared" si="219"/>
        <v>12012.4702106022</v>
      </c>
      <c r="AI879" s="20">
        <f>IFERROR(VLOOKUP($E879,INPUTS!$A$44:$G$103,7,0),SCENARIOS!$N$26)</f>
        <v>0.5</v>
      </c>
      <c r="AJ879" s="15">
        <f t="shared" si="220"/>
        <v>24949.5390050812</v>
      </c>
      <c r="AL879" t="str">
        <f t="shared" si="222"/>
        <v>N</v>
      </c>
      <c r="AM879" s="21">
        <f t="shared" si="223"/>
        <v>49899.0780101625</v>
      </c>
    </row>
    <row r="880" ht="15" customHeight="1" spans="1:39">
      <c r="A880" s="6" t="s">
        <v>2630</v>
      </c>
      <c r="B880" s="52" t="s">
        <v>633</v>
      </c>
      <c r="C880" s="52" t="s">
        <v>634</v>
      </c>
      <c r="D880" s="52" t="s">
        <v>929</v>
      </c>
      <c r="E880" s="10" t="s">
        <v>636</v>
      </c>
      <c r="F880" s="52" t="s">
        <v>635</v>
      </c>
      <c r="G880" s="52" t="s">
        <v>177</v>
      </c>
      <c r="H880" s="52" t="s">
        <v>644</v>
      </c>
      <c r="I880" s="52" t="s">
        <v>643</v>
      </c>
      <c r="J880" s="52" t="s">
        <v>1852</v>
      </c>
      <c r="K880" s="52" t="s">
        <v>931</v>
      </c>
      <c r="L880" s="53" t="s">
        <v>1581</v>
      </c>
      <c r="M880" s="13">
        <v>888</v>
      </c>
      <c r="N880" s="14">
        <f t="shared" si="221"/>
        <v>2.43287671232877</v>
      </c>
      <c r="O880" s="15">
        <v>6660</v>
      </c>
      <c r="P880" s="15">
        <f t="shared" si="226"/>
        <v>5914080</v>
      </c>
      <c r="Q880" s="16">
        <f>IFERROR(VLOOKUP(G880,SCENARIOS!$A$13:$E$18,5,0),0.025)</f>
        <v>0.045</v>
      </c>
      <c r="R880" s="52">
        <f>IFERROR(VLOOKUP(L880,INPUTS!$A$107:$B$120,2,0),0.0082)</f>
        <v>0.0082</v>
      </c>
      <c r="S880" s="52">
        <f t="shared" si="227"/>
        <v>54.612</v>
      </c>
      <c r="T880" s="15">
        <f t="shared" si="228"/>
        <v>48495.456</v>
      </c>
      <c r="U880" s="15">
        <f>T880/INPUTS!$B$7*1000</f>
        <v>60619320</v>
      </c>
      <c r="V880" s="15">
        <f>T880*INPUTS!$B$6</f>
        <v>153245.64096</v>
      </c>
      <c r="W880" s="54" t="s">
        <v>396</v>
      </c>
      <c r="X880" s="54" t="s">
        <v>396</v>
      </c>
      <c r="Y880" s="67">
        <f>IFERROR(VLOOKUP(E880,INPUTS!$A$44:$B$103,2,0),0)</f>
        <v>0</v>
      </c>
      <c r="Z880" s="15">
        <f t="shared" si="217"/>
        <v>0</v>
      </c>
      <c r="AA880" s="20">
        <f>IFERROR(VLOOKUP(E880,INPUTS!$A$44:$C$103,3,0),SCENARIOS!$J$26)</f>
        <v>0.025</v>
      </c>
      <c r="AB880" s="15">
        <f t="shared" si="225"/>
        <v>1510.8540331363</v>
      </c>
      <c r="AC880" s="20">
        <f>IFERROR(VLOOKUP($E880,INPUTS!$A$44:$G$103,4,0),SCENARIOS!$K$26)</f>
        <v>0.1</v>
      </c>
      <c r="AD880" s="15">
        <f t="shared" si="225"/>
        <v>7531.19602609931</v>
      </c>
      <c r="AE880" s="20">
        <f>IFERROR(VLOOKUP($E880,INPUTS!$A$44:$G$103,5,0),SCENARIOS!$L$26)</f>
        <v>0.2</v>
      </c>
      <c r="AF880" s="15">
        <f t="shared" si="225"/>
        <v>18770.4809132999</v>
      </c>
      <c r="AG880" s="20">
        <f>IFERROR(VLOOKUP($E880,INPUTS!$A$44:$G$103,6,0),SCENARIOS!$M$26)</f>
        <v>0.3</v>
      </c>
      <c r="AH880" s="15">
        <f t="shared" si="219"/>
        <v>35087.1514128256</v>
      </c>
      <c r="AI880" s="20">
        <f>IFERROR(VLOOKUP($E880,INPUTS!$A$44:$G$103,7,0),SCENARIOS!$N$26)</f>
        <v>0.5</v>
      </c>
      <c r="AJ880" s="15">
        <f t="shared" si="220"/>
        <v>72874.9572239392</v>
      </c>
      <c r="AL880" t="str">
        <f t="shared" si="222"/>
        <v>N</v>
      </c>
      <c r="AM880" s="21">
        <f t="shared" si="223"/>
        <v>145749.914447878</v>
      </c>
    </row>
    <row r="881" ht="15" customHeight="1" spans="1:39">
      <c r="A881" s="24" t="s">
        <v>2631</v>
      </c>
      <c r="B881" s="52" t="s">
        <v>633</v>
      </c>
      <c r="C881" s="52" t="s">
        <v>634</v>
      </c>
      <c r="D881" s="52" t="s">
        <v>929</v>
      </c>
      <c r="E881" s="10" t="s">
        <v>636</v>
      </c>
      <c r="F881" s="52" t="s">
        <v>635</v>
      </c>
      <c r="G881" s="52" t="s">
        <v>177</v>
      </c>
      <c r="H881" s="52" t="s">
        <v>819</v>
      </c>
      <c r="I881" s="52" t="s">
        <v>575</v>
      </c>
      <c r="J881" s="52" t="s">
        <v>173</v>
      </c>
      <c r="K881" s="52" t="s">
        <v>931</v>
      </c>
      <c r="L881" s="53" t="s">
        <v>1687</v>
      </c>
      <c r="M881" s="13">
        <v>1246</v>
      </c>
      <c r="N881" s="14">
        <f t="shared" si="221"/>
        <v>3.41369863013699</v>
      </c>
      <c r="O881" s="15">
        <v>2970</v>
      </c>
      <c r="P881" s="15">
        <f t="shared" si="226"/>
        <v>3700620</v>
      </c>
      <c r="Q881" s="16">
        <f>IFERROR(VLOOKUP(G881,SCENARIOS!$A$13:$E$18,5,0),0.025)</f>
        <v>0.045</v>
      </c>
      <c r="R881" s="52">
        <f>IFERROR(VLOOKUP(L881,INPUTS!$A$107:$B$120,2,0),0.0082)</f>
        <v>0.0082</v>
      </c>
      <c r="S881" s="52">
        <f t="shared" si="227"/>
        <v>24.354</v>
      </c>
      <c r="T881" s="15">
        <f t="shared" si="228"/>
        <v>30345.084</v>
      </c>
      <c r="U881" s="15">
        <f>T881/INPUTS!$B$7*1000</f>
        <v>37931355</v>
      </c>
      <c r="V881" s="15">
        <f>T881*INPUTS!$B$6</f>
        <v>95890.46544</v>
      </c>
      <c r="W881" s="54" t="s">
        <v>521</v>
      </c>
      <c r="X881" s="54" t="s">
        <v>396</v>
      </c>
      <c r="Y881" s="67">
        <f>IFERROR(VLOOKUP(E881,INPUTS!$A$44:$B$103,2,0),0)</f>
        <v>0</v>
      </c>
      <c r="Z881" s="15">
        <f t="shared" si="217"/>
        <v>0</v>
      </c>
      <c r="AA881" s="20">
        <f>IFERROR(VLOOKUP(E881,INPUTS!$A$44:$C$103,3,0),SCENARIOS!$J$26)</f>
        <v>0.025</v>
      </c>
      <c r="AB881" s="15">
        <f t="shared" si="225"/>
        <v>945.387389434171</v>
      </c>
      <c r="AC881" s="20">
        <f>IFERROR(VLOOKUP($E881,INPUTS!$A$44:$G$103,4,0),SCENARIOS!$K$26)</f>
        <v>0.1</v>
      </c>
      <c r="AD881" s="15">
        <f t="shared" si="225"/>
        <v>4712.49875519161</v>
      </c>
      <c r="AE881" s="20">
        <f>IFERROR(VLOOKUP($E881,INPUTS!$A$44:$G$103,5,0),SCENARIOS!$L$26)</f>
        <v>0.2</v>
      </c>
      <c r="AF881" s="15">
        <f t="shared" si="225"/>
        <v>11745.2616598652</v>
      </c>
      <c r="AG881" s="20">
        <f>IFERROR(VLOOKUP($E881,INPUTS!$A$44:$G$103,6,0),SCENARIOS!$M$26)</f>
        <v>0.3</v>
      </c>
      <c r="AH881" s="15">
        <f t="shared" si="219"/>
        <v>21955.0994003007</v>
      </c>
      <c r="AI881" s="20">
        <f>IFERROR(VLOOKUP($E881,INPUTS!$A$44:$G$103,7,0),SCENARIOS!$N$26)</f>
        <v>0.5</v>
      </c>
      <c r="AJ881" s="15">
        <f t="shared" si="220"/>
        <v>45600.0805200562</v>
      </c>
      <c r="AL881" t="str">
        <f t="shared" si="222"/>
        <v>N</v>
      </c>
      <c r="AM881" s="21">
        <f t="shared" si="223"/>
        <v>91200.1610401124</v>
      </c>
    </row>
    <row r="882" ht="15" customHeight="1" spans="1:39">
      <c r="A882" s="6" t="s">
        <v>2632</v>
      </c>
      <c r="B882" s="52" t="s">
        <v>683</v>
      </c>
      <c r="C882" s="52" t="s">
        <v>684</v>
      </c>
      <c r="D882" s="52" t="s">
        <v>929</v>
      </c>
      <c r="E882" s="10" t="s">
        <v>686</v>
      </c>
      <c r="F882" s="52" t="s">
        <v>685</v>
      </c>
      <c r="G882" s="52" t="s">
        <v>177</v>
      </c>
      <c r="H882" s="52" t="s">
        <v>224</v>
      </c>
      <c r="I882" s="52" t="s">
        <v>938</v>
      </c>
      <c r="J882" s="52" t="s">
        <v>165</v>
      </c>
      <c r="K882" s="52" t="s">
        <v>931</v>
      </c>
      <c r="L882" s="53" t="s">
        <v>1914</v>
      </c>
      <c r="M882" s="13">
        <v>315</v>
      </c>
      <c r="N882" s="14">
        <f t="shared" si="221"/>
        <v>0.863013698630137</v>
      </c>
      <c r="O882" s="15">
        <v>4310</v>
      </c>
      <c r="P882" s="15">
        <f t="shared" si="226"/>
        <v>1357650</v>
      </c>
      <c r="Q882" s="16">
        <f>IFERROR(VLOOKUP(G882,SCENARIOS!$A$13:$E$18,5,0),0.025)</f>
        <v>0.045</v>
      </c>
      <c r="R882" s="52">
        <f>IFERROR(VLOOKUP(L882,INPUTS!$A$107:$B$120,2,0),0.0082)</f>
        <v>0.0082</v>
      </c>
      <c r="S882" s="52">
        <f t="shared" si="227"/>
        <v>35.342</v>
      </c>
      <c r="T882" s="15">
        <f t="shared" si="228"/>
        <v>11132.73</v>
      </c>
      <c r="U882" s="15">
        <f>T882/INPUTS!$B$7*1000</f>
        <v>13915912.5</v>
      </c>
      <c r="V882" s="15">
        <f>T882*INPUTS!$B$6</f>
        <v>35179.4268</v>
      </c>
      <c r="W882" s="54" t="s">
        <v>396</v>
      </c>
      <c r="X882" s="54" t="s">
        <v>396</v>
      </c>
      <c r="Y882" s="67">
        <f>IFERROR(VLOOKUP(E882,INPUTS!$A$44:$B$103,2,0),0)</f>
        <v>0</v>
      </c>
      <c r="Z882" s="15">
        <f t="shared" si="217"/>
        <v>0</v>
      </c>
      <c r="AA882" s="20">
        <f>IFERROR(VLOOKUP(E882,INPUTS!$A$44:$C$103,3,0),SCENARIOS!$J$26)</f>
        <v>0.025</v>
      </c>
      <c r="AB882" s="15">
        <f t="shared" si="225"/>
        <v>346.835176069227</v>
      </c>
      <c r="AC882" s="20">
        <f>IFERROR(VLOOKUP($E882,INPUTS!$A$44:$G$103,4,0),SCENARIOS!$K$26)</f>
        <v>0.1</v>
      </c>
      <c r="AD882" s="15">
        <f t="shared" si="225"/>
        <v>1728.87892704085</v>
      </c>
      <c r="AE882" s="20">
        <f>IFERROR(VLOOKUP($E882,INPUTS!$A$44:$G$103,5,0),SCENARIOS!$L$26)</f>
        <v>0.2</v>
      </c>
      <c r="AF882" s="15">
        <f t="shared" si="225"/>
        <v>4308.99538253483</v>
      </c>
      <c r="AG882" s="20">
        <f>IFERROR(VLOOKUP($E882,INPUTS!$A$44:$G$103,6,0),SCENARIOS!$M$26)</f>
        <v>0.3</v>
      </c>
      <c r="AH882" s="15">
        <f t="shared" si="219"/>
        <v>8054.68832271843</v>
      </c>
      <c r="AI882" s="20">
        <f>IFERROR(VLOOKUP($E882,INPUTS!$A$44:$G$103,7,0),SCENARIOS!$N$26)</f>
        <v>0.5</v>
      </c>
      <c r="AJ882" s="15">
        <f t="shared" si="220"/>
        <v>16729.3451686621</v>
      </c>
      <c r="AL882" t="str">
        <f t="shared" si="222"/>
        <v>N</v>
      </c>
      <c r="AM882" s="21">
        <f t="shared" si="223"/>
        <v>33458.6903373242</v>
      </c>
    </row>
    <row r="883" ht="15" customHeight="1" spans="1:39">
      <c r="A883" s="24" t="s">
        <v>2633</v>
      </c>
      <c r="B883" s="52" t="s">
        <v>683</v>
      </c>
      <c r="C883" s="52" t="s">
        <v>684</v>
      </c>
      <c r="D883" s="52" t="s">
        <v>929</v>
      </c>
      <c r="E883" s="10" t="s">
        <v>686</v>
      </c>
      <c r="F883" s="52" t="s">
        <v>685</v>
      </c>
      <c r="G883" s="52" t="s">
        <v>177</v>
      </c>
      <c r="H883" s="52" t="s">
        <v>203</v>
      </c>
      <c r="I883" s="52" t="s">
        <v>399</v>
      </c>
      <c r="J883" s="52" t="s">
        <v>165</v>
      </c>
      <c r="K883" s="52" t="s">
        <v>931</v>
      </c>
      <c r="L883" s="53" t="s">
        <v>282</v>
      </c>
      <c r="M883" s="13">
        <v>315</v>
      </c>
      <c r="N883" s="14">
        <f t="shared" si="221"/>
        <v>0.863013698630137</v>
      </c>
      <c r="O883" s="15">
        <v>4070</v>
      </c>
      <c r="P883" s="15">
        <f t="shared" si="226"/>
        <v>1282050</v>
      </c>
      <c r="Q883" s="16">
        <f>IFERROR(VLOOKUP(G883,SCENARIOS!$A$13:$E$18,5,0),0.025)</f>
        <v>0.045</v>
      </c>
      <c r="R883" s="52">
        <f>IFERROR(VLOOKUP(L883,INPUTS!$A$107:$B$120,2,0),0.0082)</f>
        <v>0.0042</v>
      </c>
      <c r="S883" s="52">
        <f t="shared" si="227"/>
        <v>17.094</v>
      </c>
      <c r="T883" s="15">
        <f t="shared" si="228"/>
        <v>5384.61</v>
      </c>
      <c r="U883" s="15">
        <f>T883/INPUTS!$B$7*1000</f>
        <v>6730762.5</v>
      </c>
      <c r="V883" s="15">
        <f>T883*INPUTS!$B$6</f>
        <v>17015.3676</v>
      </c>
      <c r="W883" s="54" t="s">
        <v>396</v>
      </c>
      <c r="X883" s="54" t="s">
        <v>396</v>
      </c>
      <c r="Y883" s="67">
        <f>IFERROR(VLOOKUP(E883,INPUTS!$A$44:$B$103,2,0),0)</f>
        <v>0</v>
      </c>
      <c r="Z883" s="15">
        <f t="shared" si="217"/>
        <v>0</v>
      </c>
      <c r="AA883" s="20">
        <f>IFERROR(VLOOKUP(E883,INPUTS!$A$44:$C$103,3,0),SCENARIOS!$J$26)</f>
        <v>0.025</v>
      </c>
      <c r="AB883" s="15">
        <f t="shared" si="225"/>
        <v>167.75509308266</v>
      </c>
      <c r="AC883" s="20">
        <f>IFERROR(VLOOKUP($E883,INPUTS!$A$44:$G$103,4,0),SCENARIOS!$K$26)</f>
        <v>0.1</v>
      </c>
      <c r="AD883" s="15">
        <f t="shared" si="225"/>
        <v>836.213467795717</v>
      </c>
      <c r="AE883" s="20">
        <f>IFERROR(VLOOKUP($E883,INPUTS!$A$44:$G$103,5,0),SCENARIOS!$L$26)</f>
        <v>0.2</v>
      </c>
      <c r="AF883" s="15">
        <f t="shared" si="225"/>
        <v>2084.14823917861</v>
      </c>
      <c r="AG883" s="20">
        <f>IFERROR(VLOOKUP($E883,INPUTS!$A$44:$G$103,6,0),SCENARIOS!$M$26)</f>
        <v>0.3</v>
      </c>
      <c r="AH883" s="15">
        <f t="shared" si="219"/>
        <v>3895.84183658392</v>
      </c>
      <c r="AI883" s="20">
        <f>IFERROR(VLOOKUP($E883,INPUTS!$A$44:$G$103,7,0),SCENARIOS!$N$26)</f>
        <v>0.5</v>
      </c>
      <c r="AJ883" s="15">
        <f t="shared" si="220"/>
        <v>8091.54621450709</v>
      </c>
      <c r="AL883" t="str">
        <f t="shared" si="222"/>
        <v>N</v>
      </c>
      <c r="AM883" s="21">
        <f t="shared" si="223"/>
        <v>16183.0924290142</v>
      </c>
    </row>
    <row r="884" ht="15" customHeight="1" spans="1:39">
      <c r="A884" s="6" t="s">
        <v>2634</v>
      </c>
      <c r="B884" s="52" t="s">
        <v>683</v>
      </c>
      <c r="C884" s="52" t="s">
        <v>684</v>
      </c>
      <c r="D884" s="52" t="s">
        <v>929</v>
      </c>
      <c r="E884" s="10" t="s">
        <v>686</v>
      </c>
      <c r="F884" s="52" t="s">
        <v>685</v>
      </c>
      <c r="G884" s="52" t="s">
        <v>177</v>
      </c>
      <c r="H884" s="52" t="s">
        <v>200</v>
      </c>
      <c r="I884" s="52" t="s">
        <v>391</v>
      </c>
      <c r="J884" s="52" t="s">
        <v>165</v>
      </c>
      <c r="K884" s="52" t="s">
        <v>931</v>
      </c>
      <c r="L884" s="53" t="s">
        <v>282</v>
      </c>
      <c r="M884" s="13">
        <v>224</v>
      </c>
      <c r="N884" s="14">
        <f t="shared" si="221"/>
        <v>0.613698630136986</v>
      </c>
      <c r="O884" s="15">
        <v>3930</v>
      </c>
      <c r="P884" s="15">
        <f t="shared" si="226"/>
        <v>880320</v>
      </c>
      <c r="Q884" s="16">
        <f>IFERROR(VLOOKUP(G884,SCENARIOS!$A$13:$E$18,5,0),0.025)</f>
        <v>0.045</v>
      </c>
      <c r="R884" s="52">
        <f>IFERROR(VLOOKUP(L884,INPUTS!$A$107:$B$120,2,0),0.0082)</f>
        <v>0.0042</v>
      </c>
      <c r="S884" s="52">
        <f t="shared" si="227"/>
        <v>16.506</v>
      </c>
      <c r="T884" s="15">
        <f t="shared" si="228"/>
        <v>3697.344</v>
      </c>
      <c r="U884" s="15">
        <f>T884/INPUTS!$B$7*1000</f>
        <v>4621680</v>
      </c>
      <c r="V884" s="15">
        <f>T884*INPUTS!$B$6</f>
        <v>11683.60704</v>
      </c>
      <c r="W884" s="54" t="s">
        <v>396</v>
      </c>
      <c r="X884" s="54" t="s">
        <v>396</v>
      </c>
      <c r="Y884" s="67">
        <f>IFERROR(VLOOKUP(E884,INPUTS!$A$44:$B$103,2,0),0)</f>
        <v>0</v>
      </c>
      <c r="Z884" s="15">
        <f t="shared" si="217"/>
        <v>0</v>
      </c>
      <c r="AA884" s="20">
        <f>IFERROR(VLOOKUP(E884,INPUTS!$A$44:$C$103,3,0),SCENARIOS!$J$26)</f>
        <v>0.025</v>
      </c>
      <c r="AB884" s="15">
        <f t="shared" ref="AB884:AF899" si="229">$T884*AA884*(1+$Q884)^AB$2</f>
        <v>115.189082752254</v>
      </c>
      <c r="AC884" s="20">
        <f>IFERROR(VLOOKUP($E884,INPUTS!$A$44:$G$103,4,0),SCENARIOS!$K$26)</f>
        <v>0.1</v>
      </c>
      <c r="AD884" s="15">
        <f t="shared" si="229"/>
        <v>574.186217362759</v>
      </c>
      <c r="AE884" s="20">
        <f>IFERROR(VLOOKUP($E884,INPUTS!$A$44:$G$103,5,0),SCENARIOS!$L$26)</f>
        <v>0.2</v>
      </c>
      <c r="AF884" s="15">
        <f t="shared" si="229"/>
        <v>1431.08098585368</v>
      </c>
      <c r="AG884" s="20">
        <f>IFERROR(VLOOKUP($E884,INPUTS!$A$44:$G$103,6,0),SCENARIOS!$M$26)</f>
        <v>0.3</v>
      </c>
      <c r="AH884" s="15">
        <f t="shared" si="219"/>
        <v>2675.08091383453</v>
      </c>
      <c r="AI884" s="20">
        <f>IFERROR(VLOOKUP($E884,INPUTS!$A$44:$G$103,7,0),SCENARIOS!$N$26)</f>
        <v>0.5</v>
      </c>
      <c r="AJ884" s="15">
        <f t="shared" si="220"/>
        <v>5556.06252763534</v>
      </c>
      <c r="AL884" t="str">
        <f t="shared" si="222"/>
        <v>N</v>
      </c>
      <c r="AM884" s="21">
        <f t="shared" si="223"/>
        <v>11112.1250552707</v>
      </c>
    </row>
    <row r="885" ht="15" customHeight="1" spans="1:39">
      <c r="A885" s="24" t="s">
        <v>2635</v>
      </c>
      <c r="B885" s="52" t="s">
        <v>683</v>
      </c>
      <c r="C885" s="52" t="s">
        <v>684</v>
      </c>
      <c r="D885" s="52" t="s">
        <v>929</v>
      </c>
      <c r="E885" s="10" t="s">
        <v>686</v>
      </c>
      <c r="F885" s="52" t="s">
        <v>685</v>
      </c>
      <c r="G885" s="52" t="s">
        <v>177</v>
      </c>
      <c r="H885" s="52" t="s">
        <v>245</v>
      </c>
      <c r="I885" s="52" t="s">
        <v>930</v>
      </c>
      <c r="J885" s="52" t="s">
        <v>169</v>
      </c>
      <c r="K885" s="52" t="s">
        <v>931</v>
      </c>
      <c r="L885" s="53" t="s">
        <v>1914</v>
      </c>
      <c r="M885" s="13">
        <v>224</v>
      </c>
      <c r="N885" s="14">
        <f t="shared" si="221"/>
        <v>0.613698630136986</v>
      </c>
      <c r="O885" s="15">
        <v>9640</v>
      </c>
      <c r="P885" s="15">
        <f t="shared" si="226"/>
        <v>2159360</v>
      </c>
      <c r="Q885" s="16">
        <f>IFERROR(VLOOKUP(G885,SCENARIOS!$A$13:$E$18,5,0),0.025)</f>
        <v>0.045</v>
      </c>
      <c r="R885" s="52">
        <f>IFERROR(VLOOKUP(L885,INPUTS!$A$107:$B$120,2,0),0.0082)</f>
        <v>0.0082</v>
      </c>
      <c r="S885" s="52">
        <f t="shared" si="227"/>
        <v>79.048</v>
      </c>
      <c r="T885" s="15">
        <f t="shared" si="228"/>
        <v>17706.752</v>
      </c>
      <c r="U885" s="15">
        <f>T885/INPUTS!$B$7*1000</f>
        <v>22133440</v>
      </c>
      <c r="V885" s="15">
        <f>T885*INPUTS!$B$6</f>
        <v>55953.33632</v>
      </c>
      <c r="W885" s="54" t="s">
        <v>396</v>
      </c>
      <c r="X885" s="54" t="s">
        <v>396</v>
      </c>
      <c r="Y885" s="67">
        <f>IFERROR(VLOOKUP(E885,INPUTS!$A$44:$B$103,2,0),0)</f>
        <v>0</v>
      </c>
      <c r="Z885" s="15">
        <f t="shared" si="217"/>
        <v>0</v>
      </c>
      <c r="AA885" s="20">
        <f>IFERROR(VLOOKUP(E885,INPUTS!$A$44:$C$103,3,0),SCENARIOS!$J$26)</f>
        <v>0.025</v>
      </c>
      <c r="AB885" s="15">
        <f t="shared" si="229"/>
        <v>551.645862922583</v>
      </c>
      <c r="AC885" s="20">
        <f>IFERROR(VLOOKUP($E885,INPUTS!$A$44:$G$103,4,0),SCENARIOS!$K$26)</f>
        <v>0.1</v>
      </c>
      <c r="AD885" s="15">
        <f t="shared" si="229"/>
        <v>2749.80444142078</v>
      </c>
      <c r="AE885" s="20">
        <f>IFERROR(VLOOKUP($E885,INPUTS!$A$44:$G$103,5,0),SCENARIOS!$L$26)</f>
        <v>0.2</v>
      </c>
      <c r="AF885" s="15">
        <f t="shared" si="229"/>
        <v>6853.51325395383</v>
      </c>
      <c r="AG885" s="20">
        <f>IFERROR(VLOOKUP($E885,INPUTS!$A$44:$G$103,6,0),SCENARIOS!$M$26)</f>
        <v>0.3</v>
      </c>
      <c r="AH885" s="15">
        <f t="shared" si="219"/>
        <v>12811.0866398153</v>
      </c>
      <c r="AI885" s="20">
        <f>IFERROR(VLOOKUP($E885,INPUTS!$A$44:$G$103,7,0),SCENARIOS!$N$26)</f>
        <v>0.5</v>
      </c>
      <c r="AJ885" s="15">
        <f t="shared" si="220"/>
        <v>26608.2412870785</v>
      </c>
      <c r="AL885" t="str">
        <f t="shared" si="222"/>
        <v>N</v>
      </c>
      <c r="AM885" s="21">
        <f t="shared" si="223"/>
        <v>53216.482574157</v>
      </c>
    </row>
    <row r="886" ht="15" customHeight="1" spans="1:39">
      <c r="A886" s="6" t="s">
        <v>2636</v>
      </c>
      <c r="B886" s="52" t="s">
        <v>683</v>
      </c>
      <c r="C886" s="52" t="s">
        <v>684</v>
      </c>
      <c r="D886" s="52" t="s">
        <v>929</v>
      </c>
      <c r="E886" s="10" t="s">
        <v>686</v>
      </c>
      <c r="F886" s="52" t="s">
        <v>685</v>
      </c>
      <c r="G886" s="52" t="s">
        <v>177</v>
      </c>
      <c r="H886" s="52" t="s">
        <v>249</v>
      </c>
      <c r="I886" s="52" t="s">
        <v>930</v>
      </c>
      <c r="J886" s="52" t="s">
        <v>169</v>
      </c>
      <c r="K886" s="52" t="s">
        <v>931</v>
      </c>
      <c r="L886" s="53" t="s">
        <v>1914</v>
      </c>
      <c r="M886" s="13">
        <v>224</v>
      </c>
      <c r="N886" s="14">
        <f t="shared" si="221"/>
        <v>0.613698630136986</v>
      </c>
      <c r="O886" s="15">
        <v>10360</v>
      </c>
      <c r="P886" s="15">
        <f t="shared" si="226"/>
        <v>2320640</v>
      </c>
      <c r="Q886" s="16">
        <f>IFERROR(VLOOKUP(G886,SCENARIOS!$A$13:$E$18,5,0),0.025)</f>
        <v>0.045</v>
      </c>
      <c r="R886" s="52">
        <f>IFERROR(VLOOKUP(L886,INPUTS!$A$107:$B$120,2,0),0.0082)</f>
        <v>0.0082</v>
      </c>
      <c r="S886" s="52">
        <f t="shared" si="227"/>
        <v>84.952</v>
      </c>
      <c r="T886" s="15">
        <f t="shared" si="228"/>
        <v>19029.248</v>
      </c>
      <c r="U886" s="15">
        <f>T886/INPUTS!$B$7*1000</f>
        <v>23786560</v>
      </c>
      <c r="V886" s="15">
        <f>T886*INPUTS!$B$6</f>
        <v>60132.42368</v>
      </c>
      <c r="W886" s="54" t="s">
        <v>396</v>
      </c>
      <c r="X886" s="54" t="s">
        <v>396</v>
      </c>
      <c r="Y886" s="67">
        <f>IFERROR(VLOOKUP(E886,INPUTS!$A$44:$B$103,2,0),0)</f>
        <v>0</v>
      </c>
      <c r="Z886" s="15">
        <f t="shared" si="217"/>
        <v>0</v>
      </c>
      <c r="AA886" s="20">
        <f>IFERROR(VLOOKUP(E886,INPUTS!$A$44:$C$103,3,0),SCENARIOS!$J$26)</f>
        <v>0.025</v>
      </c>
      <c r="AB886" s="15">
        <f t="shared" si="229"/>
        <v>592.847628618046</v>
      </c>
      <c r="AC886" s="20">
        <f>IFERROR(VLOOKUP($E886,INPUTS!$A$44:$G$103,4,0),SCENARIOS!$K$26)</f>
        <v>0.1</v>
      </c>
      <c r="AD886" s="15">
        <f t="shared" si="229"/>
        <v>2955.18402625719</v>
      </c>
      <c r="AE886" s="20">
        <f>IFERROR(VLOOKUP($E886,INPUTS!$A$44:$G$103,5,0),SCENARIOS!$L$26)</f>
        <v>0.2</v>
      </c>
      <c r="AF886" s="15">
        <f t="shared" si="229"/>
        <v>7365.39391192549</v>
      </c>
      <c r="AG886" s="20">
        <f>IFERROR(VLOOKUP($E886,INPUTS!$A$44:$G$103,6,0),SCENARIOS!$M$26)</f>
        <v>0.3</v>
      </c>
      <c r="AH886" s="15">
        <f t="shared" si="219"/>
        <v>13767.9312851127</v>
      </c>
      <c r="AI886" s="20">
        <f>IFERROR(VLOOKUP($E886,INPUTS!$A$44:$G$103,7,0),SCENARIOS!$N$26)</f>
        <v>0.5</v>
      </c>
      <c r="AJ886" s="15">
        <f t="shared" si="220"/>
        <v>28595.5788105948</v>
      </c>
      <c r="AL886" t="str">
        <f t="shared" si="222"/>
        <v>N</v>
      </c>
      <c r="AM886" s="21">
        <f t="shared" si="223"/>
        <v>57191.1576211895</v>
      </c>
    </row>
    <row r="887" ht="15" customHeight="1" spans="1:39">
      <c r="A887" s="24" t="s">
        <v>2637</v>
      </c>
      <c r="B887" s="52" t="s">
        <v>683</v>
      </c>
      <c r="C887" s="52" t="s">
        <v>684</v>
      </c>
      <c r="D887" s="52" t="s">
        <v>929</v>
      </c>
      <c r="E887" s="10" t="s">
        <v>686</v>
      </c>
      <c r="F887" s="52" t="s">
        <v>685</v>
      </c>
      <c r="G887" s="52" t="s">
        <v>177</v>
      </c>
      <c r="H887" s="52" t="s">
        <v>819</v>
      </c>
      <c r="I887" s="52" t="s">
        <v>575</v>
      </c>
      <c r="J887" s="52" t="s">
        <v>173</v>
      </c>
      <c r="K887" s="52" t="s">
        <v>931</v>
      </c>
      <c r="L887" s="53" t="s">
        <v>1914</v>
      </c>
      <c r="M887" s="13">
        <v>224</v>
      </c>
      <c r="N887" s="14">
        <f t="shared" si="221"/>
        <v>0.613698630136986</v>
      </c>
      <c r="O887" s="15">
        <v>3100</v>
      </c>
      <c r="P887" s="15">
        <f t="shared" si="226"/>
        <v>694400</v>
      </c>
      <c r="Q887" s="16">
        <f>IFERROR(VLOOKUP(G887,SCENARIOS!$A$13:$E$18,5,0),0.025)</f>
        <v>0.045</v>
      </c>
      <c r="R887" s="52">
        <f>IFERROR(VLOOKUP(L887,INPUTS!$A$107:$B$120,2,0),0.0082)</f>
        <v>0.0082</v>
      </c>
      <c r="S887" s="52">
        <f t="shared" si="227"/>
        <v>25.42</v>
      </c>
      <c r="T887" s="15">
        <f t="shared" si="228"/>
        <v>5694.08</v>
      </c>
      <c r="U887" s="15">
        <f>T887/INPUTS!$B$7*1000</f>
        <v>7117600</v>
      </c>
      <c r="V887" s="15">
        <f>T887*INPUTS!$B$6</f>
        <v>17993.2928</v>
      </c>
      <c r="W887" s="54" t="s">
        <v>521</v>
      </c>
      <c r="X887" s="54" t="s">
        <v>396</v>
      </c>
      <c r="Y887" s="67">
        <f>IFERROR(VLOOKUP(E887,INPUTS!$A$44:$B$103,2,0),0)</f>
        <v>0</v>
      </c>
      <c r="Z887" s="15">
        <f t="shared" si="217"/>
        <v>0</v>
      </c>
      <c r="AA887" s="20">
        <f>IFERROR(VLOOKUP(E887,INPUTS!$A$44:$C$103,3,0),SCENARIOS!$J$26)</f>
        <v>0.025</v>
      </c>
      <c r="AB887" s="15">
        <f t="shared" si="229"/>
        <v>177.396491188798</v>
      </c>
      <c r="AC887" s="20">
        <f>IFERROR(VLOOKUP($E887,INPUTS!$A$44:$G$103,4,0),SCENARIOS!$K$26)</f>
        <v>0.1</v>
      </c>
      <c r="AD887" s="15">
        <f t="shared" si="229"/>
        <v>884.273212490084</v>
      </c>
      <c r="AE887" s="20">
        <f>IFERROR(VLOOKUP($E887,INPUTS!$A$44:$G$103,5,0),SCENARIOS!$L$26)</f>
        <v>0.2</v>
      </c>
      <c r="AF887" s="15">
        <f t="shared" si="229"/>
        <v>2203.93061071129</v>
      </c>
      <c r="AG887" s="20">
        <f>IFERROR(VLOOKUP($E887,INPUTS!$A$44:$G$103,6,0),SCENARIOS!$M$26)</f>
        <v>0.3</v>
      </c>
      <c r="AH887" s="15">
        <f t="shared" si="219"/>
        <v>4119.74777836385</v>
      </c>
      <c r="AI887" s="20">
        <f>IFERROR(VLOOKUP($E887,INPUTS!$A$44:$G$103,7,0),SCENARIOS!$N$26)</f>
        <v>0.5</v>
      </c>
      <c r="AJ887" s="15">
        <f t="shared" si="220"/>
        <v>8556.59211513936</v>
      </c>
      <c r="AL887" t="str">
        <f t="shared" si="222"/>
        <v>N</v>
      </c>
      <c r="AM887" s="21">
        <f t="shared" si="223"/>
        <v>17113.1842302787</v>
      </c>
    </row>
    <row r="888" ht="15" customHeight="1" spans="1:39">
      <c r="A888" s="6" t="s">
        <v>2638</v>
      </c>
      <c r="B888" s="52" t="s">
        <v>422</v>
      </c>
      <c r="C888" s="52" t="s">
        <v>423</v>
      </c>
      <c r="D888" s="52" t="s">
        <v>929</v>
      </c>
      <c r="E888" s="10" t="s">
        <v>234</v>
      </c>
      <c r="F888" s="52" t="s">
        <v>424</v>
      </c>
      <c r="G888" s="52" t="s">
        <v>173</v>
      </c>
      <c r="H888" s="52" t="s">
        <v>252</v>
      </c>
      <c r="I888" s="52" t="s">
        <v>930</v>
      </c>
      <c r="J888" s="52" t="s">
        <v>169</v>
      </c>
      <c r="K888" s="52" t="s">
        <v>931</v>
      </c>
      <c r="L888" s="53" t="s">
        <v>291</v>
      </c>
      <c r="M888" s="13">
        <v>982</v>
      </c>
      <c r="N888" s="14">
        <f t="shared" si="221"/>
        <v>2.69041095890411</v>
      </c>
      <c r="O888" s="15">
        <v>8280</v>
      </c>
      <c r="P888" s="15">
        <f t="shared" si="226"/>
        <v>8130960</v>
      </c>
      <c r="Q888" s="16">
        <f>IFERROR(VLOOKUP(G888,SCENARIOS!$A$13:$E$18,5,0),0.025)</f>
        <v>0.05</v>
      </c>
      <c r="R888" s="52">
        <f>IFERROR(VLOOKUP(L888,INPUTS!$A$107:$B$120,2,0),0.0082)</f>
        <v>0.0079</v>
      </c>
      <c r="S888" s="52">
        <f t="shared" si="227"/>
        <v>65.412</v>
      </c>
      <c r="T888" s="15">
        <f t="shared" si="228"/>
        <v>64234.584</v>
      </c>
      <c r="U888" s="15">
        <f>T888/INPUTS!$B$7*1000</f>
        <v>80293230</v>
      </c>
      <c r="V888" s="15">
        <f>T888*INPUTS!$B$6</f>
        <v>202981.28544</v>
      </c>
      <c r="W888" s="54" t="s">
        <v>396</v>
      </c>
      <c r="X888" s="54" t="s">
        <v>396</v>
      </c>
      <c r="Y888" s="67">
        <f>IFERROR(VLOOKUP(E888,INPUTS!$A$44:$B$103,2,0),0)</f>
        <v>0</v>
      </c>
      <c r="Z888" s="15">
        <f t="shared" si="217"/>
        <v>0</v>
      </c>
      <c r="AA888" s="20">
        <f>IFERROR(VLOOKUP(E888,INPUTS!$A$44:$C$103,3,0),SCENARIOS!$J$26)</f>
        <v>0.1</v>
      </c>
      <c r="AB888" s="15">
        <f t="shared" si="229"/>
        <v>8198.14152340575</v>
      </c>
      <c r="AC888" s="20">
        <f>IFERROR(VLOOKUP($E888,INPUTS!$A$44:$G$103,4,0),SCENARIOS!$K$26)</f>
        <v>0.15</v>
      </c>
      <c r="AD888" s="15">
        <f t="shared" si="229"/>
        <v>15694.7053096326</v>
      </c>
      <c r="AE888" s="20">
        <f>IFERROR(VLOOKUP($E888,INPUTS!$A$44:$G$103,5,0),SCENARIOS!$L$26)</f>
        <v>0.3</v>
      </c>
      <c r="AF888" s="15">
        <f t="shared" si="229"/>
        <v>40061.72603111</v>
      </c>
      <c r="AG888" s="20">
        <f>IFERROR(VLOOKUP($E888,INPUTS!$A$44:$G$103,6,0),SCENARIOS!$M$26)</f>
        <v>0.4</v>
      </c>
      <c r="AH888" s="15">
        <f t="shared" si="219"/>
        <v>68173.3897272426</v>
      </c>
      <c r="AI888" s="20">
        <f>IFERROR(VLOOKUP($E888,INPUTS!$A$44:$G$103,7,0),SCENARIOS!$N$26)</f>
        <v>0.5</v>
      </c>
      <c r="AJ888" s="15">
        <f t="shared" si="220"/>
        <v>108760.550452508</v>
      </c>
      <c r="AL888" t="str">
        <f t="shared" si="222"/>
        <v>Y</v>
      </c>
      <c r="AM888" s="21">
        <f t="shared" si="223"/>
        <v>217521.100905017</v>
      </c>
    </row>
    <row r="889" ht="15" customHeight="1" spans="1:39">
      <c r="A889" s="24" t="s">
        <v>2639</v>
      </c>
      <c r="B889" s="52" t="s">
        <v>422</v>
      </c>
      <c r="C889" s="52" t="s">
        <v>423</v>
      </c>
      <c r="D889" s="52" t="s">
        <v>929</v>
      </c>
      <c r="E889" s="10" t="s">
        <v>234</v>
      </c>
      <c r="F889" s="52" t="s">
        <v>424</v>
      </c>
      <c r="G889" s="52" t="s">
        <v>173</v>
      </c>
      <c r="H889" s="52" t="s">
        <v>249</v>
      </c>
      <c r="I889" s="52" t="s">
        <v>930</v>
      </c>
      <c r="J889" s="52" t="s">
        <v>169</v>
      </c>
      <c r="K889" s="52" t="s">
        <v>931</v>
      </c>
      <c r="L889" s="53" t="s">
        <v>291</v>
      </c>
      <c r="M889" s="13">
        <v>982</v>
      </c>
      <c r="N889" s="14">
        <f t="shared" si="221"/>
        <v>2.69041095890411</v>
      </c>
      <c r="O889" s="15">
        <v>10140</v>
      </c>
      <c r="P889" s="15">
        <f t="shared" si="226"/>
        <v>9957480</v>
      </c>
      <c r="Q889" s="16">
        <f>IFERROR(VLOOKUP(G889,SCENARIOS!$A$13:$E$18,5,0),0.025)</f>
        <v>0.05</v>
      </c>
      <c r="R889" s="52">
        <f>IFERROR(VLOOKUP(L889,INPUTS!$A$107:$B$120,2,0),0.0082)</f>
        <v>0.0079</v>
      </c>
      <c r="S889" s="52">
        <f t="shared" si="227"/>
        <v>80.106</v>
      </c>
      <c r="T889" s="15">
        <f t="shared" si="228"/>
        <v>78664.092</v>
      </c>
      <c r="U889" s="15">
        <f>T889/INPUTS!$B$7*1000</f>
        <v>98330115</v>
      </c>
      <c r="V889" s="15">
        <f>T889*INPUTS!$B$6</f>
        <v>248578.53072</v>
      </c>
      <c r="W889" s="54" t="s">
        <v>396</v>
      </c>
      <c r="X889" s="54" t="s">
        <v>396</v>
      </c>
      <c r="Y889" s="67">
        <f>IFERROR(VLOOKUP(E889,INPUTS!$A$44:$B$103,2,0),0)</f>
        <v>0</v>
      </c>
      <c r="Z889" s="15">
        <f t="shared" si="217"/>
        <v>0</v>
      </c>
      <c r="AA889" s="20">
        <f>IFERROR(VLOOKUP(E889,INPUTS!$A$44:$C$103,3,0),SCENARIOS!$J$26)</f>
        <v>0.1</v>
      </c>
      <c r="AB889" s="15">
        <f t="shared" si="229"/>
        <v>10039.7530250404</v>
      </c>
      <c r="AC889" s="20">
        <f>IFERROR(VLOOKUP($E889,INPUTS!$A$44:$G$103,4,0),SCENARIOS!$K$26)</f>
        <v>0.15</v>
      </c>
      <c r="AD889" s="15">
        <f t="shared" si="229"/>
        <v>19220.327516869</v>
      </c>
      <c r="AE889" s="20">
        <f>IFERROR(VLOOKUP($E889,INPUTS!$A$44:$G$103,5,0),SCENARIOS!$L$26)</f>
        <v>0.3</v>
      </c>
      <c r="AF889" s="15">
        <f t="shared" si="229"/>
        <v>49061.0992699825</v>
      </c>
      <c r="AG889" s="20">
        <f>IFERROR(VLOOKUP($E889,INPUTS!$A$44:$G$103,6,0),SCENARIOS!$M$26)</f>
        <v>0.4</v>
      </c>
      <c r="AH889" s="15">
        <f t="shared" si="219"/>
        <v>83487.7019123479</v>
      </c>
      <c r="AI889" s="20">
        <f>IFERROR(VLOOKUP($E889,INPUTS!$A$44:$G$103,7,0),SCENARIOS!$N$26)</f>
        <v>0.5</v>
      </c>
      <c r="AJ889" s="15">
        <f t="shared" si="220"/>
        <v>133192.268307782</v>
      </c>
      <c r="AL889" t="str">
        <f t="shared" si="222"/>
        <v>Y</v>
      </c>
      <c r="AM889" s="21">
        <f t="shared" si="223"/>
        <v>266384.536615564</v>
      </c>
    </row>
    <row r="890" ht="15" customHeight="1" spans="1:39">
      <c r="A890" s="6" t="s">
        <v>2640</v>
      </c>
      <c r="B890" s="52" t="s">
        <v>422</v>
      </c>
      <c r="C890" s="52" t="s">
        <v>423</v>
      </c>
      <c r="D890" s="52" t="s">
        <v>929</v>
      </c>
      <c r="E890" s="10" t="s">
        <v>234</v>
      </c>
      <c r="F890" s="52" t="s">
        <v>424</v>
      </c>
      <c r="G890" s="52" t="s">
        <v>173</v>
      </c>
      <c r="H890" s="52" t="s">
        <v>245</v>
      </c>
      <c r="I890" s="52" t="s">
        <v>930</v>
      </c>
      <c r="J890" s="52" t="s">
        <v>169</v>
      </c>
      <c r="K890" s="52" t="s">
        <v>931</v>
      </c>
      <c r="L890" s="53" t="s">
        <v>291</v>
      </c>
      <c r="M890" s="13">
        <v>982</v>
      </c>
      <c r="N890" s="14">
        <f t="shared" si="221"/>
        <v>2.69041095890411</v>
      </c>
      <c r="O890" s="15">
        <v>10840</v>
      </c>
      <c r="P890" s="15">
        <f t="shared" si="226"/>
        <v>10644880</v>
      </c>
      <c r="Q890" s="16">
        <f>IFERROR(VLOOKUP(G890,SCENARIOS!$A$13:$E$18,5,0),0.025)</f>
        <v>0.05</v>
      </c>
      <c r="R890" s="52">
        <f>IFERROR(VLOOKUP(L890,INPUTS!$A$107:$B$120,2,0),0.0082)</f>
        <v>0.0079</v>
      </c>
      <c r="S890" s="52">
        <f t="shared" si="227"/>
        <v>85.636</v>
      </c>
      <c r="T890" s="15">
        <f t="shared" si="228"/>
        <v>84094.552</v>
      </c>
      <c r="U890" s="15">
        <f>T890/INPUTS!$B$7*1000</f>
        <v>105118190</v>
      </c>
      <c r="V890" s="15">
        <f>T890*INPUTS!$B$6</f>
        <v>265738.78432</v>
      </c>
      <c r="W890" s="54" t="s">
        <v>396</v>
      </c>
      <c r="X890" s="54" t="s">
        <v>396</v>
      </c>
      <c r="Y890" s="67">
        <f>IFERROR(VLOOKUP(E890,INPUTS!$A$44:$B$103,2,0),0)</f>
        <v>0</v>
      </c>
      <c r="Z890" s="15">
        <f t="shared" si="217"/>
        <v>0</v>
      </c>
      <c r="AA890" s="20">
        <f>IFERROR(VLOOKUP(E890,INPUTS!$A$44:$C$103,3,0),SCENARIOS!$J$26)</f>
        <v>0.1</v>
      </c>
      <c r="AB890" s="15">
        <f t="shared" si="229"/>
        <v>10732.8326224298</v>
      </c>
      <c r="AC890" s="20">
        <f>IFERROR(VLOOKUP($E890,INPUTS!$A$44:$G$103,4,0),SCENARIOS!$K$26)</f>
        <v>0.15</v>
      </c>
      <c r="AD890" s="15">
        <f t="shared" si="229"/>
        <v>20547.1745841084</v>
      </c>
      <c r="AE890" s="20">
        <f>IFERROR(VLOOKUP($E890,INPUTS!$A$44:$G$103,5,0),SCENARIOS!$L$26)</f>
        <v>0.3</v>
      </c>
      <c r="AF890" s="15">
        <f t="shared" si="229"/>
        <v>52447.9601663324</v>
      </c>
      <c r="AG890" s="20">
        <f>IFERROR(VLOOKUP($E890,INPUTS!$A$44:$G$103,6,0),SCENARIOS!$M$26)</f>
        <v>0.4</v>
      </c>
      <c r="AH890" s="15">
        <f t="shared" si="219"/>
        <v>89251.1527346993</v>
      </c>
      <c r="AI890" s="20">
        <f>IFERROR(VLOOKUP($E890,INPUTS!$A$44:$G$103,7,0),SCENARIOS!$N$26)</f>
        <v>0.5</v>
      </c>
      <c r="AJ890" s="15">
        <f t="shared" si="220"/>
        <v>142387.00083396</v>
      </c>
      <c r="AL890" t="str">
        <f t="shared" si="222"/>
        <v>Y</v>
      </c>
      <c r="AM890" s="21">
        <f t="shared" si="223"/>
        <v>284774.00166792</v>
      </c>
    </row>
    <row r="891" ht="15" customHeight="1" spans="1:39">
      <c r="A891" s="24" t="s">
        <v>2641</v>
      </c>
      <c r="B891" s="52" t="s">
        <v>422</v>
      </c>
      <c r="C891" s="52" t="s">
        <v>423</v>
      </c>
      <c r="D891" s="52" t="s">
        <v>929</v>
      </c>
      <c r="E891" s="10" t="s">
        <v>234</v>
      </c>
      <c r="F891" s="52" t="s">
        <v>424</v>
      </c>
      <c r="G891" s="52" t="s">
        <v>173</v>
      </c>
      <c r="H891" s="52" t="s">
        <v>256</v>
      </c>
      <c r="I891" s="52" t="s">
        <v>930</v>
      </c>
      <c r="J891" s="52" t="s">
        <v>169</v>
      </c>
      <c r="K891" s="52" t="s">
        <v>931</v>
      </c>
      <c r="L891" s="53" t="s">
        <v>291</v>
      </c>
      <c r="M891" s="13">
        <v>491</v>
      </c>
      <c r="N891" s="14">
        <f t="shared" si="221"/>
        <v>1.34520547945205</v>
      </c>
      <c r="O891" s="15">
        <v>10870</v>
      </c>
      <c r="P891" s="15">
        <f t="shared" si="226"/>
        <v>5337170</v>
      </c>
      <c r="Q891" s="16">
        <f>IFERROR(VLOOKUP(G891,SCENARIOS!$A$13:$E$18,5,0),0.025)</f>
        <v>0.05</v>
      </c>
      <c r="R891" s="52">
        <f>IFERROR(VLOOKUP(L891,INPUTS!$A$107:$B$120,2,0),0.0082)</f>
        <v>0.0079</v>
      </c>
      <c r="S891" s="52">
        <f t="shared" si="227"/>
        <v>85.873</v>
      </c>
      <c r="T891" s="15">
        <f t="shared" si="228"/>
        <v>42163.643</v>
      </c>
      <c r="U891" s="15">
        <f>T891/INPUTS!$B$7*1000</f>
        <v>52704553.75</v>
      </c>
      <c r="V891" s="15">
        <f>T891*INPUTS!$B$6</f>
        <v>133237.11188</v>
      </c>
      <c r="W891" s="54" t="s">
        <v>396</v>
      </c>
      <c r="X891" s="54" t="s">
        <v>396</v>
      </c>
      <c r="Y891" s="67">
        <f>IFERROR(VLOOKUP(E891,INPUTS!$A$44:$B$103,2,0),0)</f>
        <v>0</v>
      </c>
      <c r="Z891" s="15">
        <f t="shared" si="217"/>
        <v>0</v>
      </c>
      <c r="AA891" s="20">
        <f>IFERROR(VLOOKUP(E891,INPUTS!$A$44:$C$103,3,0),SCENARIOS!$J$26)</f>
        <v>0.1</v>
      </c>
      <c r="AB891" s="15">
        <f t="shared" si="229"/>
        <v>5381.26801687322</v>
      </c>
      <c r="AC891" s="20">
        <f>IFERROR(VLOOKUP($E891,INPUTS!$A$44:$G$103,4,0),SCENARIOS!$K$26)</f>
        <v>0.15</v>
      </c>
      <c r="AD891" s="15">
        <f t="shared" si="229"/>
        <v>10302.0197292093</v>
      </c>
      <c r="AE891" s="20">
        <f>IFERROR(VLOOKUP($E891,INPUTS!$A$44:$G$103,5,0),SCENARIOS!$L$26)</f>
        <v>0.3</v>
      </c>
      <c r="AF891" s="15">
        <f t="shared" si="229"/>
        <v>26296.5556738023</v>
      </c>
      <c r="AG891" s="20">
        <f>IFERROR(VLOOKUP($E891,INPUTS!$A$44:$G$103,6,0),SCENARIOS!$M$26)</f>
        <v>0.4</v>
      </c>
      <c r="AH891" s="15">
        <f t="shared" si="219"/>
        <v>44749.0788849715</v>
      </c>
      <c r="AI891" s="20">
        <f>IFERROR(VLOOKUP($E891,INPUTS!$A$44:$G$103,7,0),SCENARIOS!$N$26)</f>
        <v>0.5</v>
      </c>
      <c r="AJ891" s="15">
        <f t="shared" si="220"/>
        <v>71390.5303996839</v>
      </c>
      <c r="AL891" t="str">
        <f t="shared" si="222"/>
        <v>N</v>
      </c>
      <c r="AM891" s="21">
        <f t="shared" si="223"/>
        <v>142781.060799368</v>
      </c>
    </row>
    <row r="892" ht="15" customHeight="1" spans="1:39">
      <c r="A892" s="6" t="s">
        <v>2642</v>
      </c>
      <c r="B892" s="52" t="s">
        <v>422</v>
      </c>
      <c r="C892" s="52" t="s">
        <v>423</v>
      </c>
      <c r="D892" s="52" t="s">
        <v>929</v>
      </c>
      <c r="E892" s="10" t="s">
        <v>234</v>
      </c>
      <c r="F892" s="52" t="s">
        <v>424</v>
      </c>
      <c r="G892" s="52" t="s">
        <v>173</v>
      </c>
      <c r="H892" s="52" t="s">
        <v>670</v>
      </c>
      <c r="I892" s="52" t="s">
        <v>930</v>
      </c>
      <c r="J892" s="52" t="s">
        <v>169</v>
      </c>
      <c r="K892" s="52" t="s">
        <v>931</v>
      </c>
      <c r="L892" s="53" t="s">
        <v>291</v>
      </c>
      <c r="M892" s="13">
        <v>1473</v>
      </c>
      <c r="N892" s="14">
        <f t="shared" si="221"/>
        <v>4.03561643835616</v>
      </c>
      <c r="O892" s="15">
        <v>6170</v>
      </c>
      <c r="P892" s="15">
        <f t="shared" si="226"/>
        <v>9088410</v>
      </c>
      <c r="Q892" s="16">
        <f>IFERROR(VLOOKUP(G892,SCENARIOS!$A$13:$E$18,5,0),0.025)</f>
        <v>0.05</v>
      </c>
      <c r="R892" s="52">
        <f>IFERROR(VLOOKUP(L892,INPUTS!$A$107:$B$120,2,0),0.0082)</f>
        <v>0.0079</v>
      </c>
      <c r="S892" s="52">
        <f t="shared" si="227"/>
        <v>48.743</v>
      </c>
      <c r="T892" s="15">
        <f t="shared" si="228"/>
        <v>71798.439</v>
      </c>
      <c r="U892" s="15">
        <f>T892/INPUTS!$B$7*1000</f>
        <v>89748048.75</v>
      </c>
      <c r="V892" s="15">
        <f>T892*INPUTS!$B$6</f>
        <v>226883.06724</v>
      </c>
      <c r="W892" s="54" t="s">
        <v>396</v>
      </c>
      <c r="X892" s="54" t="s">
        <v>396</v>
      </c>
      <c r="Y892" s="67">
        <f>IFERROR(VLOOKUP(E892,INPUTS!$A$44:$B$103,2,0),0)</f>
        <v>0</v>
      </c>
      <c r="Z892" s="15">
        <f t="shared" si="217"/>
        <v>0</v>
      </c>
      <c r="AA892" s="20">
        <f>IFERROR(VLOOKUP(E892,INPUTS!$A$44:$C$103,3,0),SCENARIOS!$J$26)</f>
        <v>0.1</v>
      </c>
      <c r="AB892" s="15">
        <f t="shared" si="229"/>
        <v>9163.5023911981</v>
      </c>
      <c r="AC892" s="20">
        <f>IFERROR(VLOOKUP($E892,INPUTS!$A$44:$G$103,4,0),SCENARIOS!$K$26)</f>
        <v>0.15</v>
      </c>
      <c r="AD892" s="15">
        <f t="shared" si="229"/>
        <v>17542.8137247162</v>
      </c>
      <c r="AE892" s="20">
        <f>IFERROR(VLOOKUP($E892,INPUTS!$A$44:$G$103,5,0),SCENARIOS!$L$26)</f>
        <v>0.3</v>
      </c>
      <c r="AF892" s="15">
        <f t="shared" si="229"/>
        <v>44779.1394224544</v>
      </c>
      <c r="AG892" s="20">
        <f>IFERROR(VLOOKUP($E892,INPUTS!$A$44:$G$103,6,0),SCENARIOS!$M$26)</f>
        <v>0.4</v>
      </c>
      <c r="AH892" s="15">
        <f t="shared" si="219"/>
        <v>76201.0533726607</v>
      </c>
      <c r="AI892" s="20">
        <f>IFERROR(VLOOKUP($E892,INPUTS!$A$44:$G$103,7,0),SCENARIOS!$N$26)</f>
        <v>0.5</v>
      </c>
      <c r="AJ892" s="15">
        <f t="shared" si="220"/>
        <v>121567.499328257</v>
      </c>
      <c r="AL892" t="str">
        <f t="shared" si="222"/>
        <v>Y</v>
      </c>
      <c r="AM892" s="21">
        <f t="shared" si="223"/>
        <v>243134.998656513</v>
      </c>
    </row>
    <row r="893" ht="15" customHeight="1" spans="1:39">
      <c r="A893" s="24" t="s">
        <v>2643</v>
      </c>
      <c r="B893" s="52" t="s">
        <v>422</v>
      </c>
      <c r="C893" s="52" t="s">
        <v>423</v>
      </c>
      <c r="D893" s="52" t="s">
        <v>929</v>
      </c>
      <c r="E893" s="10" t="s">
        <v>234</v>
      </c>
      <c r="F893" s="52" t="s">
        <v>424</v>
      </c>
      <c r="G893" s="52" t="s">
        <v>173</v>
      </c>
      <c r="H893" s="52" t="s">
        <v>200</v>
      </c>
      <c r="I893" s="52" t="s">
        <v>391</v>
      </c>
      <c r="J893" s="52" t="s">
        <v>165</v>
      </c>
      <c r="K893" s="52" t="s">
        <v>931</v>
      </c>
      <c r="L893" s="53" t="s">
        <v>291</v>
      </c>
      <c r="M893" s="13">
        <v>982</v>
      </c>
      <c r="N893" s="14">
        <f t="shared" si="221"/>
        <v>2.69041095890411</v>
      </c>
      <c r="O893" s="15">
        <v>9310</v>
      </c>
      <c r="P893" s="15">
        <f t="shared" si="226"/>
        <v>9142420</v>
      </c>
      <c r="Q893" s="16">
        <f>IFERROR(VLOOKUP(G893,SCENARIOS!$A$13:$E$18,5,0),0.025)</f>
        <v>0.05</v>
      </c>
      <c r="R893" s="52">
        <f>IFERROR(VLOOKUP(L893,INPUTS!$A$107:$B$120,2,0),0.0082)</f>
        <v>0.0079</v>
      </c>
      <c r="S893" s="52">
        <f t="shared" si="227"/>
        <v>73.549</v>
      </c>
      <c r="T893" s="15">
        <f t="shared" si="228"/>
        <v>72225.118</v>
      </c>
      <c r="U893" s="15">
        <f>T893/INPUTS!$B$7*1000</f>
        <v>90281397.5</v>
      </c>
      <c r="V893" s="15">
        <f>T893*INPUTS!$B$6</f>
        <v>228231.37288</v>
      </c>
      <c r="W893" s="54" t="s">
        <v>396</v>
      </c>
      <c r="X893" s="54" t="s">
        <v>396</v>
      </c>
      <c r="Y893" s="67">
        <f>IFERROR(VLOOKUP(E893,INPUTS!$A$44:$B$103,2,0),0)</f>
        <v>0</v>
      </c>
      <c r="Z893" s="15">
        <f t="shared" si="217"/>
        <v>0</v>
      </c>
      <c r="AA893" s="20">
        <f>IFERROR(VLOOKUP(E893,INPUTS!$A$44:$C$103,3,0),SCENARIOS!$J$26)</f>
        <v>0.1</v>
      </c>
      <c r="AB893" s="15">
        <f t="shared" si="229"/>
        <v>9217.95864527869</v>
      </c>
      <c r="AC893" s="20">
        <f>IFERROR(VLOOKUP($E893,INPUTS!$A$44:$G$103,4,0),SCENARIOS!$K$26)</f>
        <v>0.15</v>
      </c>
      <c r="AD893" s="15">
        <f t="shared" si="229"/>
        <v>17647.065994285</v>
      </c>
      <c r="AE893" s="20">
        <f>IFERROR(VLOOKUP($E893,INPUTS!$A$44:$G$103,5,0),SCENARIOS!$L$26)</f>
        <v>0.3</v>
      </c>
      <c r="AF893" s="15">
        <f t="shared" si="229"/>
        <v>45045.2499214534</v>
      </c>
      <c r="AG893" s="20">
        <f>IFERROR(VLOOKUP($E893,INPUTS!$A$44:$G$103,6,0),SCENARIOS!$M$26)</f>
        <v>0.4</v>
      </c>
      <c r="AH893" s="15">
        <f t="shared" si="219"/>
        <v>76653.895937274</v>
      </c>
      <c r="AI893" s="20">
        <f>IFERROR(VLOOKUP($E893,INPUTS!$A$44:$G$103,7,0),SCENARIOS!$N$26)</f>
        <v>0.5</v>
      </c>
      <c r="AJ893" s="15">
        <f t="shared" si="220"/>
        <v>122289.942598171</v>
      </c>
      <c r="AL893" t="str">
        <f t="shared" si="222"/>
        <v>Y</v>
      </c>
      <c r="AM893" s="21">
        <f t="shared" si="223"/>
        <v>244579.885196341</v>
      </c>
    </row>
    <row r="894" ht="15" customHeight="1" spans="1:39">
      <c r="A894" s="6" t="s">
        <v>2644</v>
      </c>
      <c r="B894" s="52" t="s">
        <v>422</v>
      </c>
      <c r="C894" s="52" t="s">
        <v>423</v>
      </c>
      <c r="D894" s="52" t="s">
        <v>929</v>
      </c>
      <c r="E894" s="10" t="s">
        <v>234</v>
      </c>
      <c r="F894" s="52" t="s">
        <v>424</v>
      </c>
      <c r="G894" s="52" t="s">
        <v>173</v>
      </c>
      <c r="H894" s="52" t="s">
        <v>203</v>
      </c>
      <c r="I894" s="52" t="s">
        <v>399</v>
      </c>
      <c r="J894" s="52" t="s">
        <v>165</v>
      </c>
      <c r="K894" s="52" t="s">
        <v>931</v>
      </c>
      <c r="L894" s="53" t="s">
        <v>291</v>
      </c>
      <c r="M894" s="13">
        <v>982</v>
      </c>
      <c r="N894" s="14">
        <f t="shared" si="221"/>
        <v>2.69041095890411</v>
      </c>
      <c r="O894" s="15">
        <v>9710</v>
      </c>
      <c r="P894" s="15">
        <f t="shared" si="226"/>
        <v>9535220</v>
      </c>
      <c r="Q894" s="16">
        <f>IFERROR(VLOOKUP(G894,SCENARIOS!$A$13:$E$18,5,0),0.025)</f>
        <v>0.05</v>
      </c>
      <c r="R894" s="52">
        <f>IFERROR(VLOOKUP(L894,INPUTS!$A$107:$B$120,2,0),0.0082)</f>
        <v>0.0079</v>
      </c>
      <c r="S894" s="52">
        <f t="shared" si="227"/>
        <v>76.709</v>
      </c>
      <c r="T894" s="15">
        <f t="shared" si="228"/>
        <v>75328.238</v>
      </c>
      <c r="U894" s="15">
        <f>T894/INPUTS!$B$7*1000</f>
        <v>94160297.5</v>
      </c>
      <c r="V894" s="15">
        <f>T894*INPUTS!$B$6</f>
        <v>238037.23208</v>
      </c>
      <c r="W894" s="54" t="s">
        <v>396</v>
      </c>
      <c r="X894" s="54" t="s">
        <v>396</v>
      </c>
      <c r="Y894" s="67">
        <f>IFERROR(VLOOKUP(E894,INPUTS!$A$44:$B$103,2,0),0)</f>
        <v>0</v>
      </c>
      <c r="Z894" s="15">
        <f t="shared" si="217"/>
        <v>0</v>
      </c>
      <c r="AA894" s="20">
        <f>IFERROR(VLOOKUP(E894,INPUTS!$A$44:$C$103,3,0),SCENARIOS!$J$26)</f>
        <v>0.1</v>
      </c>
      <c r="AB894" s="15">
        <f t="shared" si="229"/>
        <v>9614.00412950119</v>
      </c>
      <c r="AC894" s="20">
        <f>IFERROR(VLOOKUP($E894,INPUTS!$A$44:$G$103,4,0),SCENARIOS!$K$26)</f>
        <v>0.15</v>
      </c>
      <c r="AD894" s="15">
        <f t="shared" si="229"/>
        <v>18405.2643184218</v>
      </c>
      <c r="AE894" s="20">
        <f>IFERROR(VLOOKUP($E894,INPUTS!$A$44:$G$103,5,0),SCENARIOS!$L$26)</f>
        <v>0.3</v>
      </c>
      <c r="AF894" s="15">
        <f t="shared" si="229"/>
        <v>46980.5990050819</v>
      </c>
      <c r="AG894" s="20">
        <f>IFERROR(VLOOKUP($E894,INPUTS!$A$44:$G$103,6,0),SCENARIOS!$M$26)</f>
        <v>0.4</v>
      </c>
      <c r="AH894" s="15">
        <f t="shared" si="219"/>
        <v>79947.2964071891</v>
      </c>
      <c r="AI894" s="20">
        <f>IFERROR(VLOOKUP($E894,INPUTS!$A$44:$G$103,7,0),SCENARIOS!$N$26)</f>
        <v>0.5</v>
      </c>
      <c r="AJ894" s="15">
        <f t="shared" si="220"/>
        <v>127544.075470272</v>
      </c>
      <c r="AL894" t="str">
        <f t="shared" si="222"/>
        <v>Y</v>
      </c>
      <c r="AM894" s="21">
        <f t="shared" si="223"/>
        <v>255088.150940545</v>
      </c>
    </row>
    <row r="895" ht="15" customHeight="1" spans="1:39">
      <c r="A895" s="24" t="s">
        <v>2645</v>
      </c>
      <c r="B895" s="52" t="s">
        <v>422</v>
      </c>
      <c r="C895" s="52" t="s">
        <v>423</v>
      </c>
      <c r="D895" s="52" t="s">
        <v>929</v>
      </c>
      <c r="E895" s="10" t="s">
        <v>234</v>
      </c>
      <c r="F895" s="52" t="s">
        <v>424</v>
      </c>
      <c r="G895" s="52" t="s">
        <v>173</v>
      </c>
      <c r="H895" s="52" t="s">
        <v>208</v>
      </c>
      <c r="I895" s="52" t="s">
        <v>391</v>
      </c>
      <c r="J895" s="52" t="s">
        <v>165</v>
      </c>
      <c r="K895" s="52" t="s">
        <v>931</v>
      </c>
      <c r="L895" s="53" t="s">
        <v>291</v>
      </c>
      <c r="M895" s="13">
        <v>491</v>
      </c>
      <c r="N895" s="14">
        <f t="shared" si="221"/>
        <v>1.34520547945205</v>
      </c>
      <c r="O895" s="15">
        <v>9190</v>
      </c>
      <c r="P895" s="15">
        <f t="shared" si="226"/>
        <v>4512290</v>
      </c>
      <c r="Q895" s="16">
        <f>IFERROR(VLOOKUP(G895,SCENARIOS!$A$13:$E$18,5,0),0.025)</f>
        <v>0.05</v>
      </c>
      <c r="R895" s="52">
        <f>IFERROR(VLOOKUP(L895,INPUTS!$A$107:$B$120,2,0),0.0082)</f>
        <v>0.0079</v>
      </c>
      <c r="S895" s="52">
        <f t="shared" si="227"/>
        <v>72.601</v>
      </c>
      <c r="T895" s="15">
        <f t="shared" si="228"/>
        <v>35647.091</v>
      </c>
      <c r="U895" s="15">
        <f>T895/INPUTS!$B$7*1000</f>
        <v>44558863.75</v>
      </c>
      <c r="V895" s="15">
        <f>T895*INPUTS!$B$6</f>
        <v>112644.80756</v>
      </c>
      <c r="W895" s="54" t="s">
        <v>396</v>
      </c>
      <c r="X895" s="54" t="s">
        <v>396</v>
      </c>
      <c r="Y895" s="67">
        <f>IFERROR(VLOOKUP(E895,INPUTS!$A$44:$B$103,2,0),0)</f>
        <v>0</v>
      </c>
      <c r="Z895" s="15">
        <f t="shared" si="217"/>
        <v>0</v>
      </c>
      <c r="AA895" s="20">
        <f>IFERROR(VLOOKUP(E895,INPUTS!$A$44:$C$103,3,0),SCENARIOS!$J$26)</f>
        <v>0.1</v>
      </c>
      <c r="AB895" s="15">
        <f t="shared" si="229"/>
        <v>4549.57250000597</v>
      </c>
      <c r="AC895" s="20">
        <f>IFERROR(VLOOKUP($E895,INPUTS!$A$44:$G$103,4,0),SCENARIOS!$K$26)</f>
        <v>0.15</v>
      </c>
      <c r="AD895" s="15">
        <f t="shared" si="229"/>
        <v>8709.80324852198</v>
      </c>
      <c r="AE895" s="20">
        <f>IFERROR(VLOOKUP($E895,INPUTS!$A$44:$G$103,5,0),SCENARIOS!$L$26)</f>
        <v>0.3</v>
      </c>
      <c r="AF895" s="15">
        <f t="shared" si="229"/>
        <v>22232.3225981824</v>
      </c>
      <c r="AG895" s="20">
        <f>IFERROR(VLOOKUP($E895,INPUTS!$A$44:$G$103,6,0),SCENARIOS!$M$26)</f>
        <v>0.4</v>
      </c>
      <c r="AH895" s="15">
        <f t="shared" si="219"/>
        <v>37832.9378981497</v>
      </c>
      <c r="AI895" s="20">
        <f>IFERROR(VLOOKUP($E895,INPUTS!$A$44:$G$103,7,0),SCENARIOS!$N$26)</f>
        <v>0.5</v>
      </c>
      <c r="AJ895" s="15">
        <f t="shared" si="220"/>
        <v>60356.85136827</v>
      </c>
      <c r="AL895" t="str">
        <f t="shared" si="222"/>
        <v>Y</v>
      </c>
      <c r="AM895" s="21">
        <f t="shared" si="223"/>
        <v>120713.70273654</v>
      </c>
    </row>
    <row r="896" ht="15" customHeight="1" spans="1:39">
      <c r="A896" s="6" t="s">
        <v>2646</v>
      </c>
      <c r="B896" s="52" t="s">
        <v>422</v>
      </c>
      <c r="C896" s="52" t="s">
        <v>423</v>
      </c>
      <c r="D896" s="52" t="s">
        <v>929</v>
      </c>
      <c r="E896" s="10" t="s">
        <v>234</v>
      </c>
      <c r="F896" s="52" t="s">
        <v>424</v>
      </c>
      <c r="G896" s="52" t="s">
        <v>173</v>
      </c>
      <c r="H896" s="52" t="s">
        <v>505</v>
      </c>
      <c r="I896" s="52" t="s">
        <v>504</v>
      </c>
      <c r="J896" s="52" t="s">
        <v>173</v>
      </c>
      <c r="K896" s="52" t="s">
        <v>931</v>
      </c>
      <c r="L896" s="53" t="s">
        <v>279</v>
      </c>
      <c r="M896" s="13">
        <v>2455</v>
      </c>
      <c r="N896" s="14">
        <f t="shared" si="221"/>
        <v>6.72602739726027</v>
      </c>
      <c r="O896" s="15">
        <v>1240</v>
      </c>
      <c r="P896" s="15">
        <f t="shared" si="226"/>
        <v>3044200</v>
      </c>
      <c r="Q896" s="16">
        <f>IFERROR(VLOOKUP(G896,SCENARIOS!$A$13:$E$18,5,0),0.025)</f>
        <v>0.05</v>
      </c>
      <c r="R896" s="52">
        <f>IFERROR(VLOOKUP(L896,INPUTS!$A$107:$B$120,2,0),0.0082)</f>
        <v>0.0039</v>
      </c>
      <c r="S896" s="52">
        <f t="shared" si="227"/>
        <v>4.836</v>
      </c>
      <c r="T896" s="15">
        <f t="shared" si="228"/>
        <v>11872.38</v>
      </c>
      <c r="U896" s="15">
        <f>T896/INPUTS!$B$7*1000</f>
        <v>14840475</v>
      </c>
      <c r="V896" s="15">
        <f>T896*INPUTS!$B$6</f>
        <v>37516.7208</v>
      </c>
      <c r="W896" s="54" t="s">
        <v>396</v>
      </c>
      <c r="X896" s="54" t="s">
        <v>396</v>
      </c>
      <c r="Y896" s="67">
        <f>IFERROR(VLOOKUP(E896,INPUTS!$A$44:$B$103,2,0),0)</f>
        <v>0</v>
      </c>
      <c r="Z896" s="15">
        <f t="shared" si="217"/>
        <v>0</v>
      </c>
      <c r="AA896" s="20">
        <f>IFERROR(VLOOKUP(E896,INPUTS!$A$44:$C$103,3,0),SCENARIOS!$J$26)</f>
        <v>0.1</v>
      </c>
      <c r="AB896" s="15">
        <f t="shared" si="229"/>
        <v>1515.24996969938</v>
      </c>
      <c r="AC896" s="20">
        <f>IFERROR(VLOOKUP($E896,INPUTS!$A$44:$G$103,4,0),SCENARIOS!$K$26)</f>
        <v>0.15</v>
      </c>
      <c r="AD896" s="15">
        <f t="shared" si="229"/>
        <v>2900.82839835899</v>
      </c>
      <c r="AE896" s="20">
        <f>IFERROR(VLOOKUP($E896,INPUTS!$A$44:$G$103,5,0),SCENARIOS!$L$26)</f>
        <v>0.3</v>
      </c>
      <c r="AF896" s="15">
        <f t="shared" si="229"/>
        <v>7404.54760160398</v>
      </c>
      <c r="AG896" s="20">
        <f>IFERROR(VLOOKUP($E896,INPUTS!$A$44:$G$103,6,0),SCENARIOS!$M$26)</f>
        <v>0.4</v>
      </c>
      <c r="AH896" s="15">
        <f t="shared" si="219"/>
        <v>12600.383443441</v>
      </c>
      <c r="AI896" s="20">
        <f>IFERROR(VLOOKUP($E896,INPUTS!$A$44:$G$103,7,0),SCENARIOS!$N$26)</f>
        <v>0.5</v>
      </c>
      <c r="AJ896" s="15">
        <f t="shared" si="220"/>
        <v>20102.0463366175</v>
      </c>
      <c r="AL896" t="str">
        <f t="shared" si="222"/>
        <v>Y</v>
      </c>
      <c r="AM896" s="21">
        <f t="shared" si="223"/>
        <v>40204.092673235</v>
      </c>
    </row>
    <row r="897" ht="15" customHeight="1" spans="1:39">
      <c r="A897" s="24" t="s">
        <v>2647</v>
      </c>
      <c r="B897" s="52" t="s">
        <v>422</v>
      </c>
      <c r="C897" s="52" t="s">
        <v>423</v>
      </c>
      <c r="D897" s="52" t="s">
        <v>929</v>
      </c>
      <c r="E897" s="10" t="s">
        <v>234</v>
      </c>
      <c r="F897" s="52" t="s">
        <v>424</v>
      </c>
      <c r="G897" s="52" t="s">
        <v>173</v>
      </c>
      <c r="H897" s="52" t="s">
        <v>428</v>
      </c>
      <c r="I897" s="52" t="s">
        <v>427</v>
      </c>
      <c r="J897" s="52" t="s">
        <v>173</v>
      </c>
      <c r="K897" s="52" t="s">
        <v>931</v>
      </c>
      <c r="L897" s="53" t="s">
        <v>279</v>
      </c>
      <c r="M897" s="13">
        <v>1473</v>
      </c>
      <c r="N897" s="14">
        <f t="shared" si="221"/>
        <v>4.03561643835616</v>
      </c>
      <c r="O897" s="15">
        <v>2900</v>
      </c>
      <c r="P897" s="15">
        <f t="shared" si="226"/>
        <v>4271700</v>
      </c>
      <c r="Q897" s="16">
        <f>IFERROR(VLOOKUP(G897,SCENARIOS!$A$13:$E$18,5,0),0.025)</f>
        <v>0.05</v>
      </c>
      <c r="R897" s="52">
        <f>IFERROR(VLOOKUP(L897,INPUTS!$A$107:$B$120,2,0),0.0082)</f>
        <v>0.0039</v>
      </c>
      <c r="S897" s="52">
        <f t="shared" si="227"/>
        <v>11.31</v>
      </c>
      <c r="T897" s="15">
        <f t="shared" si="228"/>
        <v>16659.63</v>
      </c>
      <c r="U897" s="15">
        <f>T897/INPUTS!$B$7*1000</f>
        <v>20824537.5</v>
      </c>
      <c r="V897" s="15">
        <f>T897*INPUTS!$B$6</f>
        <v>52644.4308</v>
      </c>
      <c r="W897" s="54" t="s">
        <v>521</v>
      </c>
      <c r="X897" s="54" t="s">
        <v>396</v>
      </c>
      <c r="Y897" s="67">
        <f>IFERROR(VLOOKUP(E897,INPUTS!$A$44:$B$103,2,0),0)</f>
        <v>0</v>
      </c>
      <c r="Z897" s="15">
        <f t="shared" si="217"/>
        <v>0</v>
      </c>
      <c r="AA897" s="20">
        <f>IFERROR(VLOOKUP(E897,INPUTS!$A$44:$C$103,3,0),SCENARIOS!$J$26)</f>
        <v>0.1</v>
      </c>
      <c r="AB897" s="15">
        <f t="shared" si="229"/>
        <v>2126.23786070719</v>
      </c>
      <c r="AC897" s="20">
        <f>IFERROR(VLOOKUP($E897,INPUTS!$A$44:$G$103,4,0),SCENARIOS!$K$26)</f>
        <v>0.15</v>
      </c>
      <c r="AD897" s="15">
        <f t="shared" si="229"/>
        <v>4070.51726866504</v>
      </c>
      <c r="AE897" s="20">
        <f>IFERROR(VLOOKUP($E897,INPUTS!$A$44:$G$103,5,0),SCENARIOS!$L$26)</f>
        <v>0.3</v>
      </c>
      <c r="AF897" s="15">
        <f t="shared" si="229"/>
        <v>10390.2522796701</v>
      </c>
      <c r="AG897" s="20">
        <f>IFERROR(VLOOKUP($E897,INPUTS!$A$44:$G$103,6,0),SCENARIOS!$M$26)</f>
        <v>0.4</v>
      </c>
      <c r="AH897" s="15">
        <f t="shared" si="219"/>
        <v>17681.1832190221</v>
      </c>
      <c r="AI897" s="20">
        <f>IFERROR(VLOOKUP($E897,INPUTS!$A$44:$G$103,7,0),SCENARIOS!$N$26)</f>
        <v>0.5</v>
      </c>
      <c r="AJ897" s="15">
        <f t="shared" si="220"/>
        <v>28207.7101820278</v>
      </c>
      <c r="AL897" t="str">
        <f t="shared" si="222"/>
        <v>Y</v>
      </c>
      <c r="AM897" s="21">
        <f t="shared" si="223"/>
        <v>56415.4203640556</v>
      </c>
    </row>
    <row r="898" ht="15" customHeight="1" spans="1:39">
      <c r="A898" s="6" t="s">
        <v>2648</v>
      </c>
      <c r="B898" s="52" t="s">
        <v>422</v>
      </c>
      <c r="C898" s="52" t="s">
        <v>423</v>
      </c>
      <c r="D898" s="52" t="s">
        <v>929</v>
      </c>
      <c r="E898" s="10" t="s">
        <v>234</v>
      </c>
      <c r="F898" s="52" t="s">
        <v>424</v>
      </c>
      <c r="G898" s="52" t="s">
        <v>173</v>
      </c>
      <c r="H898" s="52" t="s">
        <v>242</v>
      </c>
      <c r="I898" s="52" t="s">
        <v>421</v>
      </c>
      <c r="J898" s="52" t="s">
        <v>173</v>
      </c>
      <c r="K898" s="52" t="s">
        <v>931</v>
      </c>
      <c r="L898" s="53" t="s">
        <v>291</v>
      </c>
      <c r="M898" s="13">
        <v>1473</v>
      </c>
      <c r="N898" s="14">
        <f t="shared" si="221"/>
        <v>4.03561643835616</v>
      </c>
      <c r="O898" s="15">
        <v>5350</v>
      </c>
      <c r="P898" s="15">
        <f t="shared" si="226"/>
        <v>7880550</v>
      </c>
      <c r="Q898" s="16">
        <f>IFERROR(VLOOKUP(G898,SCENARIOS!$A$13:$E$18,5,0),0.025)</f>
        <v>0.05</v>
      </c>
      <c r="R898" s="52">
        <f>IFERROR(VLOOKUP(L898,INPUTS!$A$107:$B$120,2,0),0.0082)</f>
        <v>0.0079</v>
      </c>
      <c r="S898" s="52">
        <f t="shared" si="227"/>
        <v>42.265</v>
      </c>
      <c r="T898" s="15">
        <f t="shared" si="228"/>
        <v>62256.345</v>
      </c>
      <c r="U898" s="15">
        <f>T898/INPUTS!$B$7*1000</f>
        <v>77820431.25</v>
      </c>
      <c r="V898" s="15">
        <f>T898*INPUTS!$B$6</f>
        <v>196730.0502</v>
      </c>
      <c r="W898" s="54" t="s">
        <v>396</v>
      </c>
      <c r="X898" s="54" t="s">
        <v>396</v>
      </c>
      <c r="Y898" s="67">
        <f>IFERROR(VLOOKUP(E898,INPUTS!$A$44:$B$103,2,0),0)</f>
        <v>0</v>
      </c>
      <c r="Z898" s="15">
        <f t="shared" si="217"/>
        <v>0</v>
      </c>
      <c r="AA898" s="20">
        <f>IFERROR(VLOOKUP(E898,INPUTS!$A$44:$C$103,3,0),SCENARIOS!$J$26)</f>
        <v>0.1</v>
      </c>
      <c r="AB898" s="15">
        <f t="shared" si="229"/>
        <v>7945.66252721391</v>
      </c>
      <c r="AC898" s="20">
        <f>IFERROR(VLOOKUP($E898,INPUTS!$A$44:$G$103,4,0),SCENARIOS!$K$26)</f>
        <v>0.15</v>
      </c>
      <c r="AD898" s="15">
        <f t="shared" si="229"/>
        <v>15211.3538779954</v>
      </c>
      <c r="AE898" s="20">
        <f>IFERROR(VLOOKUP($E898,INPUTS!$A$44:$G$103,5,0),SCENARIOS!$L$26)</f>
        <v>0.3</v>
      </c>
      <c r="AF898" s="15">
        <f t="shared" si="229"/>
        <v>38827.9409902968</v>
      </c>
      <c r="AG898" s="20">
        <f>IFERROR(VLOOKUP($E898,INPUTS!$A$44:$G$103,6,0),SCENARIOS!$M$26)</f>
        <v>0.4</v>
      </c>
      <c r="AH898" s="15">
        <f t="shared" si="219"/>
        <v>66073.8469276718</v>
      </c>
      <c r="AI898" s="20">
        <f>IFERROR(VLOOKUP($E898,INPUTS!$A$44:$G$103,7,0),SCENARIOS!$N$26)</f>
        <v>0.5</v>
      </c>
      <c r="AJ898" s="15">
        <f t="shared" si="220"/>
        <v>105411.040746543</v>
      </c>
      <c r="AL898" t="str">
        <f t="shared" si="222"/>
        <v>Y</v>
      </c>
      <c r="AM898" s="21">
        <f t="shared" si="223"/>
        <v>210822.081493087</v>
      </c>
    </row>
    <row r="899" ht="15" customHeight="1" spans="1:39">
      <c r="A899" s="24" t="s">
        <v>2649</v>
      </c>
      <c r="B899" s="52" t="s">
        <v>422</v>
      </c>
      <c r="C899" s="52" t="s">
        <v>423</v>
      </c>
      <c r="D899" s="52" t="s">
        <v>929</v>
      </c>
      <c r="E899" s="10" t="s">
        <v>234</v>
      </c>
      <c r="F899" s="52" t="s">
        <v>424</v>
      </c>
      <c r="G899" s="52" t="s">
        <v>173</v>
      </c>
      <c r="H899" s="52" t="s">
        <v>545</v>
      </c>
      <c r="I899" s="52" t="s">
        <v>544</v>
      </c>
      <c r="J899" s="52" t="s">
        <v>173</v>
      </c>
      <c r="K899" s="52" t="s">
        <v>931</v>
      </c>
      <c r="L899" s="53" t="s">
        <v>282</v>
      </c>
      <c r="M899" s="13">
        <v>982</v>
      </c>
      <c r="N899" s="14">
        <f t="shared" si="221"/>
        <v>2.69041095890411</v>
      </c>
      <c r="O899" s="15">
        <v>4660</v>
      </c>
      <c r="P899" s="15">
        <f t="shared" si="226"/>
        <v>4576120</v>
      </c>
      <c r="Q899" s="16">
        <f>IFERROR(VLOOKUP(G899,SCENARIOS!$A$13:$E$18,5,0),0.025)</f>
        <v>0.05</v>
      </c>
      <c r="R899" s="52">
        <f>IFERROR(VLOOKUP(L899,INPUTS!$A$107:$B$120,2,0),0.0082)</f>
        <v>0.0042</v>
      </c>
      <c r="S899" s="52">
        <f t="shared" si="227"/>
        <v>19.572</v>
      </c>
      <c r="T899" s="15">
        <f t="shared" si="228"/>
        <v>19219.704</v>
      </c>
      <c r="U899" s="15">
        <f>T899/INPUTS!$B$7*1000</f>
        <v>24024630</v>
      </c>
      <c r="V899" s="15">
        <f>T899*INPUTS!$B$6</f>
        <v>60734.26464</v>
      </c>
      <c r="W899" s="54" t="s">
        <v>396</v>
      </c>
      <c r="X899" s="54" t="s">
        <v>396</v>
      </c>
      <c r="Y899" s="67">
        <f>IFERROR(VLOOKUP(E899,INPUTS!$A$44:$B$103,2,0),0)</f>
        <v>0</v>
      </c>
      <c r="Z899" s="15">
        <f t="shared" si="217"/>
        <v>0</v>
      </c>
      <c r="AA899" s="20">
        <f>IFERROR(VLOOKUP(E899,INPUTS!$A$44:$C$103,3,0),SCENARIOS!$J$26)</f>
        <v>0.1</v>
      </c>
      <c r="AB899" s="15">
        <f t="shared" si="229"/>
        <v>2452.97538519075</v>
      </c>
      <c r="AC899" s="20">
        <f>IFERROR(VLOOKUP($E899,INPUTS!$A$44:$G$103,4,0),SCENARIOS!$K$26)</f>
        <v>0.15</v>
      </c>
      <c r="AD899" s="15">
        <f t="shared" si="229"/>
        <v>4696.03088607794</v>
      </c>
      <c r="AE899" s="20">
        <f>IFERROR(VLOOKUP($E899,INPUTS!$A$44:$G$103,5,0),SCENARIOS!$L$26)</f>
        <v>0.3</v>
      </c>
      <c r="AF899" s="15">
        <f t="shared" si="229"/>
        <v>11986.9152736636</v>
      </c>
      <c r="AG899" s="20">
        <f>IFERROR(VLOOKUP($E899,INPUTS!$A$44:$G$103,6,0),SCENARIOS!$M$26)</f>
        <v>0.4</v>
      </c>
      <c r="AH899" s="15">
        <f t="shared" si="219"/>
        <v>20398.238606702</v>
      </c>
      <c r="AI899" s="20">
        <f>IFERROR(VLOOKUP($E899,INPUTS!$A$44:$G$103,7,0),SCENARIOS!$N$26)</f>
        <v>0.5</v>
      </c>
      <c r="AJ899" s="15">
        <f t="shared" si="220"/>
        <v>32542.3698015118</v>
      </c>
      <c r="AL899" t="str">
        <f t="shared" si="222"/>
        <v>Y</v>
      </c>
      <c r="AM899" s="21">
        <f t="shared" si="223"/>
        <v>65084.7396030237</v>
      </c>
    </row>
    <row r="900" ht="15" customHeight="1" spans="1:39">
      <c r="A900" s="6" t="s">
        <v>2650</v>
      </c>
      <c r="B900" s="52" t="s">
        <v>422</v>
      </c>
      <c r="C900" s="52" t="s">
        <v>423</v>
      </c>
      <c r="D900" s="52" t="s">
        <v>929</v>
      </c>
      <c r="E900" s="10" t="s">
        <v>234</v>
      </c>
      <c r="F900" s="52" t="s">
        <v>424</v>
      </c>
      <c r="G900" s="52" t="s">
        <v>173</v>
      </c>
      <c r="H900" s="52" t="s">
        <v>264</v>
      </c>
      <c r="I900" s="52" t="s">
        <v>436</v>
      </c>
      <c r="J900" s="52" t="s">
        <v>173</v>
      </c>
      <c r="K900" s="52" t="s">
        <v>931</v>
      </c>
      <c r="L900" s="53" t="s">
        <v>288</v>
      </c>
      <c r="M900" s="13">
        <v>982</v>
      </c>
      <c r="N900" s="14">
        <f t="shared" si="221"/>
        <v>2.69041095890411</v>
      </c>
      <c r="O900" s="15">
        <v>7820</v>
      </c>
      <c r="P900" s="15">
        <f t="shared" si="226"/>
        <v>7679240</v>
      </c>
      <c r="Q900" s="16">
        <f>IFERROR(VLOOKUP(G900,SCENARIOS!$A$13:$E$18,5,0),0.025)</f>
        <v>0.05</v>
      </c>
      <c r="R900" s="52">
        <f>IFERROR(VLOOKUP(L900,INPUTS!$A$107:$B$120,2,0),0.0082)</f>
        <v>0.0085</v>
      </c>
      <c r="S900" s="52">
        <f t="shared" si="227"/>
        <v>66.47</v>
      </c>
      <c r="T900" s="15">
        <f t="shared" si="228"/>
        <v>65273.54</v>
      </c>
      <c r="U900" s="15">
        <f>T900/INPUTS!$B$7*1000</f>
        <v>81591925</v>
      </c>
      <c r="V900" s="15">
        <f>T900*INPUTS!$B$6</f>
        <v>206264.3864</v>
      </c>
      <c r="W900" s="54" t="s">
        <v>396</v>
      </c>
      <c r="X900" s="54" t="s">
        <v>396</v>
      </c>
      <c r="Y900" s="67">
        <f>IFERROR(VLOOKUP(E900,INPUTS!$A$44:$B$103,2,0),0)</f>
        <v>0</v>
      </c>
      <c r="Z900" s="15">
        <f t="shared" ref="Z900:Z963" si="230">T900*Y900</f>
        <v>0</v>
      </c>
      <c r="AA900" s="20">
        <f>IFERROR(VLOOKUP(E900,INPUTS!$A$44:$C$103,3,0),SCENARIOS!$J$26)</f>
        <v>0.1</v>
      </c>
      <c r="AB900" s="15">
        <f t="shared" ref="AB900:AF915" si="231">$T900*AA900*(1+$Q900)^AB$2</f>
        <v>8330.74156211063</v>
      </c>
      <c r="AC900" s="20">
        <f>IFERROR(VLOOKUP($E900,INPUTS!$A$44:$G$103,4,0),SCENARIOS!$K$26)</f>
        <v>0.15</v>
      </c>
      <c r="AD900" s="15">
        <f t="shared" si="231"/>
        <v>15948.5577865114</v>
      </c>
      <c r="AE900" s="20">
        <f>IFERROR(VLOOKUP($E900,INPUTS!$A$44:$G$103,5,0),SCENARIOS!$L$26)</f>
        <v>0.3</v>
      </c>
      <c r="AF900" s="15">
        <f t="shared" si="231"/>
        <v>40709.7005027805</v>
      </c>
      <c r="AG900" s="20">
        <f>IFERROR(VLOOKUP($E900,INPUTS!$A$44:$G$103,6,0),SCENARIOS!$M$26)</f>
        <v>0.4</v>
      </c>
      <c r="AH900" s="15">
        <f t="shared" ref="AH900:AH963" si="232">$T900*AG900*(1+$Q900)^AH$2</f>
        <v>69276.053555461</v>
      </c>
      <c r="AI900" s="20">
        <f>IFERROR(VLOOKUP($E900,INPUTS!$A$44:$G$103,7,0),SCENARIOS!$N$26)</f>
        <v>0.5</v>
      </c>
      <c r="AJ900" s="15">
        <f t="shared" ref="AJ900:AJ963" si="233">$T900*AI900*(1+$Q900)^AJ$2</f>
        <v>110519.687344497</v>
      </c>
      <c r="AL900" t="str">
        <f t="shared" si="222"/>
        <v>Y</v>
      </c>
      <c r="AM900" s="21">
        <f t="shared" si="223"/>
        <v>221039.374688994</v>
      </c>
    </row>
    <row r="901" ht="15" customHeight="1" spans="1:39">
      <c r="A901" s="24" t="s">
        <v>2651</v>
      </c>
      <c r="B901" s="52" t="s">
        <v>422</v>
      </c>
      <c r="C901" s="52" t="s">
        <v>423</v>
      </c>
      <c r="D901" s="52" t="s">
        <v>929</v>
      </c>
      <c r="E901" s="10" t="s">
        <v>234</v>
      </c>
      <c r="F901" s="52" t="s">
        <v>424</v>
      </c>
      <c r="G901" s="52" t="s">
        <v>173</v>
      </c>
      <c r="H901" s="52" t="s">
        <v>576</v>
      </c>
      <c r="I901" s="52" t="s">
        <v>575</v>
      </c>
      <c r="J901" s="52" t="s">
        <v>173</v>
      </c>
      <c r="K901" s="52" t="s">
        <v>931</v>
      </c>
      <c r="L901" s="53" t="s">
        <v>291</v>
      </c>
      <c r="M901" s="13">
        <v>982</v>
      </c>
      <c r="N901" s="14">
        <f t="shared" ref="N901:N964" si="234">M901/365</f>
        <v>2.69041095890411</v>
      </c>
      <c r="O901" s="15">
        <v>5860</v>
      </c>
      <c r="P901" s="15">
        <f t="shared" si="226"/>
        <v>5754520</v>
      </c>
      <c r="Q901" s="16">
        <f>IFERROR(VLOOKUP(G901,SCENARIOS!$A$13:$E$18,5,0),0.025)</f>
        <v>0.05</v>
      </c>
      <c r="R901" s="52">
        <f>IFERROR(VLOOKUP(L901,INPUTS!$A$107:$B$120,2,0),0.0082)</f>
        <v>0.0079</v>
      </c>
      <c r="S901" s="52">
        <f t="shared" si="227"/>
        <v>46.294</v>
      </c>
      <c r="T901" s="15">
        <f t="shared" si="228"/>
        <v>45460.708</v>
      </c>
      <c r="U901" s="15">
        <f>T901/INPUTS!$B$7*1000</f>
        <v>56825885</v>
      </c>
      <c r="V901" s="15">
        <f>T901*INPUTS!$B$6</f>
        <v>143655.83728</v>
      </c>
      <c r="W901" s="54" t="s">
        <v>521</v>
      </c>
      <c r="X901" s="54" t="s">
        <v>396</v>
      </c>
      <c r="Y901" s="67">
        <f>IFERROR(VLOOKUP(E901,INPUTS!$A$44:$B$103,2,0),0)</f>
        <v>0</v>
      </c>
      <c r="Z901" s="15">
        <f t="shared" si="230"/>
        <v>0</v>
      </c>
      <c r="AA901" s="20">
        <f>IFERROR(VLOOKUP(E901,INPUTS!$A$44:$C$103,3,0),SCENARIOS!$J$26)</f>
        <v>0.1</v>
      </c>
      <c r="AB901" s="15">
        <f t="shared" si="231"/>
        <v>5802.06634385963</v>
      </c>
      <c r="AC901" s="20">
        <f>IFERROR(VLOOKUP($E901,INPUTS!$A$44:$G$103,4,0),SCENARIOS!$K$26)</f>
        <v>0.15</v>
      </c>
      <c r="AD901" s="15">
        <f t="shared" si="231"/>
        <v>11107.6054486047</v>
      </c>
      <c r="AE901" s="20">
        <f>IFERROR(VLOOKUP($E901,INPUTS!$A$44:$G$103,5,0),SCENARIOS!$L$26)</f>
        <v>0.3</v>
      </c>
      <c r="AF901" s="15">
        <f t="shared" si="231"/>
        <v>28352.8640751575</v>
      </c>
      <c r="AG901" s="20">
        <f>IFERROR(VLOOKUP($E901,INPUTS!$A$44:$G$103,6,0),SCENARIOS!$M$26)</f>
        <v>0.4</v>
      </c>
      <c r="AH901" s="15">
        <f t="shared" si="232"/>
        <v>48248.3168842563</v>
      </c>
      <c r="AI901" s="20">
        <f>IFERROR(VLOOKUP($E901,INPUTS!$A$44:$G$103,7,0),SCENARIOS!$N$26)</f>
        <v>0.5</v>
      </c>
      <c r="AJ901" s="15">
        <f t="shared" si="233"/>
        <v>76973.0465762921</v>
      </c>
      <c r="AL901" t="str">
        <f t="shared" ref="AL901:AL964" si="235">IF(H901="MULTI","MULTI",IF(COUNTIFS($E$4:$E$1277,H901,$H$4:$H$1277,E901)&gt;0,"Y","N"))</f>
        <v>N</v>
      </c>
      <c r="AM901" s="21">
        <f t="shared" ref="AM901:AM964" si="236">T901*((1+Q901)^25)</f>
        <v>153946.093152584</v>
      </c>
    </row>
    <row r="902" ht="15" customHeight="1" spans="1:39">
      <c r="A902" s="6" t="s">
        <v>2652</v>
      </c>
      <c r="B902" s="52" t="s">
        <v>422</v>
      </c>
      <c r="C902" s="52" t="s">
        <v>423</v>
      </c>
      <c r="D902" s="52" t="s">
        <v>929</v>
      </c>
      <c r="E902" s="10" t="s">
        <v>234</v>
      </c>
      <c r="F902" s="52" t="s">
        <v>424</v>
      </c>
      <c r="G902" s="52" t="s">
        <v>173</v>
      </c>
      <c r="H902" s="52" t="s">
        <v>819</v>
      </c>
      <c r="I902" s="52" t="s">
        <v>575</v>
      </c>
      <c r="J902" s="52" t="s">
        <v>173</v>
      </c>
      <c r="K902" s="52" t="s">
        <v>931</v>
      </c>
      <c r="L902" s="53" t="s">
        <v>291</v>
      </c>
      <c r="M902" s="13">
        <v>491</v>
      </c>
      <c r="N902" s="14">
        <f t="shared" si="234"/>
        <v>1.34520547945205</v>
      </c>
      <c r="O902" s="15">
        <v>6750</v>
      </c>
      <c r="P902" s="15">
        <f t="shared" si="226"/>
        <v>3314250</v>
      </c>
      <c r="Q902" s="16">
        <f>IFERROR(VLOOKUP(G902,SCENARIOS!$A$13:$E$18,5,0),0.025)</f>
        <v>0.05</v>
      </c>
      <c r="R902" s="52">
        <f>IFERROR(VLOOKUP(L902,INPUTS!$A$107:$B$120,2,0),0.0082)</f>
        <v>0.0079</v>
      </c>
      <c r="S902" s="52">
        <f t="shared" si="227"/>
        <v>53.325</v>
      </c>
      <c r="T902" s="15">
        <f t="shared" si="228"/>
        <v>26182.575</v>
      </c>
      <c r="U902" s="15">
        <f>T902/INPUTS!$B$7*1000</f>
        <v>32728218.75</v>
      </c>
      <c r="V902" s="15">
        <f>T902*INPUTS!$B$6</f>
        <v>82736.937</v>
      </c>
      <c r="W902" s="54" t="s">
        <v>521</v>
      </c>
      <c r="X902" s="54" t="s">
        <v>396</v>
      </c>
      <c r="Y902" s="67">
        <f>IFERROR(VLOOKUP(E902,INPUTS!$A$44:$B$103,2,0),0)</f>
        <v>0</v>
      </c>
      <c r="Z902" s="15">
        <f t="shared" si="230"/>
        <v>0</v>
      </c>
      <c r="AA902" s="20">
        <f>IFERROR(VLOOKUP(E902,INPUTS!$A$44:$C$103,3,0),SCENARIOS!$J$26)</f>
        <v>0.1</v>
      </c>
      <c r="AB902" s="15">
        <f t="shared" si="231"/>
        <v>3341.63377312734</v>
      </c>
      <c r="AC902" s="20">
        <f>IFERROR(VLOOKUP($E902,INPUTS!$A$44:$G$103,4,0),SCENARIOS!$K$26)</f>
        <v>0.15</v>
      </c>
      <c r="AD902" s="15">
        <f t="shared" si="231"/>
        <v>6397.29835990461</v>
      </c>
      <c r="AE902" s="20">
        <f>IFERROR(VLOOKUP($E902,INPUTS!$A$44:$G$103,5,0),SCENARIOS!$L$26)</f>
        <v>0.3</v>
      </c>
      <c r="AF902" s="15">
        <f t="shared" si="231"/>
        <v>16329.5078931155</v>
      </c>
      <c r="AG902" s="20">
        <f>IFERROR(VLOOKUP($E902,INPUTS!$A$44:$G$103,6,0),SCENARIOS!$M$26)</f>
        <v>0.4</v>
      </c>
      <c r="AH902" s="15">
        <f t="shared" si="232"/>
        <v>27788.0664649087</v>
      </c>
      <c r="AI902" s="20">
        <f>IFERROR(VLOOKUP($E902,INPUTS!$A$44:$G$103,7,0),SCENARIOS!$N$26)</f>
        <v>0.5</v>
      </c>
      <c r="AJ902" s="15">
        <f t="shared" si="233"/>
        <v>44331.7461083594</v>
      </c>
      <c r="AL902" t="str">
        <f t="shared" si="235"/>
        <v>N</v>
      </c>
      <c r="AM902" s="21">
        <f t="shared" si="236"/>
        <v>88663.4922167187</v>
      </c>
    </row>
    <row r="903" ht="15" customHeight="1" spans="1:39">
      <c r="A903" s="24" t="s">
        <v>2653</v>
      </c>
      <c r="B903" s="52" t="s">
        <v>422</v>
      </c>
      <c r="C903" s="52" t="s">
        <v>423</v>
      </c>
      <c r="D903" s="52" t="s">
        <v>929</v>
      </c>
      <c r="E903" s="10" t="s">
        <v>237</v>
      </c>
      <c r="F903" s="52" t="s">
        <v>424</v>
      </c>
      <c r="G903" s="52" t="s">
        <v>173</v>
      </c>
      <c r="H903" s="52" t="s">
        <v>248</v>
      </c>
      <c r="I903" s="52" t="s">
        <v>930</v>
      </c>
      <c r="J903" s="52" t="s">
        <v>169</v>
      </c>
      <c r="K903" s="52" t="s">
        <v>931</v>
      </c>
      <c r="L903" s="53" t="s">
        <v>291</v>
      </c>
      <c r="M903" s="13">
        <v>982</v>
      </c>
      <c r="N903" s="14">
        <f t="shared" si="234"/>
        <v>2.69041095890411</v>
      </c>
      <c r="O903" s="15">
        <v>8800</v>
      </c>
      <c r="P903" s="15">
        <f t="shared" si="226"/>
        <v>8641600</v>
      </c>
      <c r="Q903" s="16">
        <f>IFERROR(VLOOKUP(G903,SCENARIOS!$A$13:$E$18,5,0),0.025)</f>
        <v>0.05</v>
      </c>
      <c r="R903" s="52">
        <f>IFERROR(VLOOKUP(L903,INPUTS!$A$107:$B$120,2,0),0.0082)</f>
        <v>0.0079</v>
      </c>
      <c r="S903" s="52">
        <f t="shared" si="227"/>
        <v>69.52</v>
      </c>
      <c r="T903" s="15">
        <f t="shared" si="228"/>
        <v>68268.64</v>
      </c>
      <c r="U903" s="15">
        <f>T903/INPUTS!$B$7*1000</f>
        <v>85335800</v>
      </c>
      <c r="V903" s="15">
        <f>T903*INPUTS!$B$6</f>
        <v>215728.9024</v>
      </c>
      <c r="W903" s="54" t="s">
        <v>396</v>
      </c>
      <c r="X903" s="54" t="s">
        <v>396</v>
      </c>
      <c r="Y903" s="67">
        <f>IFERROR(VLOOKUP(E903,INPUTS!$A$44:$B$103,2,0),0)</f>
        <v>0</v>
      </c>
      <c r="Z903" s="15">
        <f t="shared" si="230"/>
        <v>0</v>
      </c>
      <c r="AA903" s="20">
        <f>IFERROR(VLOOKUP(E903,INPUTS!$A$44:$C$103,3,0),SCENARIOS!$J$26)</f>
        <v>0.1</v>
      </c>
      <c r="AB903" s="15">
        <f t="shared" si="231"/>
        <v>8713.000652895</v>
      </c>
      <c r="AC903" s="20">
        <f>IFERROR(VLOOKUP($E903,INPUTS!$A$44:$G$103,4,0),SCENARIOS!$K$26)</f>
        <v>0.15</v>
      </c>
      <c r="AD903" s="15">
        <f t="shared" si="231"/>
        <v>16680.3631310105</v>
      </c>
      <c r="AE903" s="20">
        <f>IFERROR(VLOOKUP($E903,INPUTS!$A$44:$G$103,5,0),SCENARIOS!$L$26)</f>
        <v>0.3</v>
      </c>
      <c r="AF903" s="15">
        <f t="shared" si="231"/>
        <v>42577.679839827</v>
      </c>
      <c r="AG903" s="20">
        <f>IFERROR(VLOOKUP($E903,INPUTS!$A$44:$G$103,6,0),SCENARIOS!$M$26)</f>
        <v>0.4</v>
      </c>
      <c r="AH903" s="15">
        <f t="shared" si="232"/>
        <v>72454.8103381323</v>
      </c>
      <c r="AI903" s="20">
        <f>IFERROR(VLOOKUP($E903,INPUTS!$A$44:$G$103,7,0),SCENARIOS!$N$26)</f>
        <v>0.5</v>
      </c>
      <c r="AJ903" s="15">
        <f t="shared" si="233"/>
        <v>115590.923186241</v>
      </c>
      <c r="AL903" t="str">
        <f t="shared" si="235"/>
        <v>N</v>
      </c>
      <c r="AM903" s="21">
        <f t="shared" si="236"/>
        <v>231181.846372481</v>
      </c>
    </row>
    <row r="904" ht="15" customHeight="1" spans="1:39">
      <c r="A904" s="6" t="s">
        <v>2654</v>
      </c>
      <c r="B904" s="52" t="s">
        <v>422</v>
      </c>
      <c r="C904" s="52" t="s">
        <v>423</v>
      </c>
      <c r="D904" s="52" t="s">
        <v>929</v>
      </c>
      <c r="E904" s="10" t="s">
        <v>237</v>
      </c>
      <c r="F904" s="52" t="s">
        <v>424</v>
      </c>
      <c r="G904" s="52" t="s">
        <v>173</v>
      </c>
      <c r="H904" s="52" t="s">
        <v>224</v>
      </c>
      <c r="I904" s="52" t="s">
        <v>938</v>
      </c>
      <c r="J904" s="52" t="s">
        <v>165</v>
      </c>
      <c r="K904" s="52" t="s">
        <v>931</v>
      </c>
      <c r="L904" s="53" t="s">
        <v>291</v>
      </c>
      <c r="M904" s="13">
        <v>982</v>
      </c>
      <c r="N904" s="14">
        <f t="shared" si="234"/>
        <v>2.69041095890411</v>
      </c>
      <c r="O904" s="15">
        <v>9560</v>
      </c>
      <c r="P904" s="15">
        <f t="shared" si="226"/>
        <v>9387920</v>
      </c>
      <c r="Q904" s="16">
        <f>IFERROR(VLOOKUP(G904,SCENARIOS!$A$13:$E$18,5,0),0.025)</f>
        <v>0.05</v>
      </c>
      <c r="R904" s="52">
        <f>IFERROR(VLOOKUP(L904,INPUTS!$A$107:$B$120,2,0),0.0082)</f>
        <v>0.0079</v>
      </c>
      <c r="S904" s="52">
        <f t="shared" si="227"/>
        <v>75.524</v>
      </c>
      <c r="T904" s="15">
        <f t="shared" si="228"/>
        <v>74164.568</v>
      </c>
      <c r="U904" s="15">
        <f>T904/INPUTS!$B$7*1000</f>
        <v>92705710</v>
      </c>
      <c r="V904" s="15">
        <f>T904*INPUTS!$B$6</f>
        <v>234360.03488</v>
      </c>
      <c r="W904" s="54" t="s">
        <v>396</v>
      </c>
      <c r="X904" s="54" t="s">
        <v>396</v>
      </c>
      <c r="Y904" s="67">
        <f>IFERROR(VLOOKUP(E904,INPUTS!$A$44:$B$103,2,0),0)</f>
        <v>0</v>
      </c>
      <c r="Z904" s="15">
        <f t="shared" si="230"/>
        <v>0</v>
      </c>
      <c r="AA904" s="20">
        <f>IFERROR(VLOOKUP(E904,INPUTS!$A$44:$C$103,3,0),SCENARIOS!$J$26)</f>
        <v>0.1</v>
      </c>
      <c r="AB904" s="15">
        <f t="shared" si="231"/>
        <v>9465.48707291775</v>
      </c>
      <c r="AC904" s="20">
        <f>IFERROR(VLOOKUP($E904,INPUTS!$A$44:$G$103,4,0),SCENARIOS!$K$26)</f>
        <v>0.15</v>
      </c>
      <c r="AD904" s="15">
        <f t="shared" si="231"/>
        <v>18120.9399468705</v>
      </c>
      <c r="AE904" s="20">
        <f>IFERROR(VLOOKUP($E904,INPUTS!$A$44:$G$103,5,0),SCENARIOS!$L$26)</f>
        <v>0.3</v>
      </c>
      <c r="AF904" s="15">
        <f t="shared" si="231"/>
        <v>46254.8430987212</v>
      </c>
      <c r="AG904" s="20">
        <f>IFERROR(VLOOKUP($E904,INPUTS!$A$44:$G$103,6,0),SCENARIOS!$M$26)</f>
        <v>0.4</v>
      </c>
      <c r="AH904" s="15">
        <f t="shared" si="232"/>
        <v>78712.2712309709</v>
      </c>
      <c r="AI904" s="20">
        <f>IFERROR(VLOOKUP($E904,INPUTS!$A$44:$G$103,7,0),SCENARIOS!$N$26)</f>
        <v>0.5</v>
      </c>
      <c r="AJ904" s="15">
        <f t="shared" si="233"/>
        <v>125573.775643234</v>
      </c>
      <c r="AL904" t="str">
        <f t="shared" si="235"/>
        <v>N</v>
      </c>
      <c r="AM904" s="21">
        <f t="shared" si="236"/>
        <v>251147.551286468</v>
      </c>
    </row>
    <row r="905" ht="15" customHeight="1" spans="1:39">
      <c r="A905" s="24" t="s">
        <v>2655</v>
      </c>
      <c r="B905" s="52" t="s">
        <v>422</v>
      </c>
      <c r="C905" s="52" t="s">
        <v>423</v>
      </c>
      <c r="D905" s="52" t="s">
        <v>929</v>
      </c>
      <c r="E905" s="10" t="s">
        <v>237</v>
      </c>
      <c r="F905" s="52" t="s">
        <v>424</v>
      </c>
      <c r="G905" s="52" t="s">
        <v>173</v>
      </c>
      <c r="H905" s="52" t="s">
        <v>203</v>
      </c>
      <c r="I905" s="52" t="s">
        <v>399</v>
      </c>
      <c r="J905" s="52" t="s">
        <v>165</v>
      </c>
      <c r="K905" s="52" t="s">
        <v>931</v>
      </c>
      <c r="L905" s="53" t="s">
        <v>291</v>
      </c>
      <c r="M905" s="13">
        <v>491</v>
      </c>
      <c r="N905" s="14">
        <f t="shared" si="234"/>
        <v>1.34520547945205</v>
      </c>
      <c r="O905" s="15">
        <v>9720</v>
      </c>
      <c r="P905" s="15">
        <f t="shared" si="226"/>
        <v>4772520</v>
      </c>
      <c r="Q905" s="16">
        <f>IFERROR(VLOOKUP(G905,SCENARIOS!$A$13:$E$18,5,0),0.025)</f>
        <v>0.05</v>
      </c>
      <c r="R905" s="52">
        <f>IFERROR(VLOOKUP(L905,INPUTS!$A$107:$B$120,2,0),0.0082)</f>
        <v>0.0079</v>
      </c>
      <c r="S905" s="52">
        <f t="shared" si="227"/>
        <v>76.788</v>
      </c>
      <c r="T905" s="15">
        <f t="shared" si="228"/>
        <v>37702.908</v>
      </c>
      <c r="U905" s="15">
        <f>T905/INPUTS!$B$7*1000</f>
        <v>47128635</v>
      </c>
      <c r="V905" s="15">
        <f>T905*INPUTS!$B$6</f>
        <v>119141.18928</v>
      </c>
      <c r="W905" s="54" t="s">
        <v>396</v>
      </c>
      <c r="X905" s="54" t="s">
        <v>396</v>
      </c>
      <c r="Y905" s="67">
        <f>IFERROR(VLOOKUP(E905,INPUTS!$A$44:$B$103,2,0),0)</f>
        <v>0</v>
      </c>
      <c r="Z905" s="15">
        <f t="shared" si="230"/>
        <v>0</v>
      </c>
      <c r="AA905" s="20">
        <f>IFERROR(VLOOKUP(E905,INPUTS!$A$44:$C$103,3,0),SCENARIOS!$J$26)</f>
        <v>0.1</v>
      </c>
      <c r="AB905" s="15">
        <f t="shared" si="231"/>
        <v>4811.95263330338</v>
      </c>
      <c r="AC905" s="20">
        <f>IFERROR(VLOOKUP($E905,INPUTS!$A$44:$G$103,4,0),SCENARIOS!$K$26)</f>
        <v>0.15</v>
      </c>
      <c r="AD905" s="15">
        <f t="shared" si="231"/>
        <v>9212.10963826263</v>
      </c>
      <c r="AE905" s="20">
        <f>IFERROR(VLOOKUP($E905,INPUTS!$A$44:$G$103,5,0),SCENARIOS!$L$26)</f>
        <v>0.3</v>
      </c>
      <c r="AF905" s="15">
        <f t="shared" si="231"/>
        <v>23514.4913660863</v>
      </c>
      <c r="AG905" s="20">
        <f>IFERROR(VLOOKUP($E905,INPUTS!$A$44:$G$103,6,0),SCENARIOS!$M$26)</f>
        <v>0.4</v>
      </c>
      <c r="AH905" s="15">
        <f t="shared" si="232"/>
        <v>40014.8157094685</v>
      </c>
      <c r="AI905" s="20">
        <f>IFERROR(VLOOKUP($E905,INPUTS!$A$44:$G$103,7,0),SCENARIOS!$N$26)</f>
        <v>0.5</v>
      </c>
      <c r="AJ905" s="15">
        <f t="shared" si="233"/>
        <v>63837.7143960375</v>
      </c>
      <c r="AL905" t="str">
        <f t="shared" si="235"/>
        <v>Y</v>
      </c>
      <c r="AM905" s="21">
        <f t="shared" si="236"/>
        <v>127675.428792075</v>
      </c>
    </row>
    <row r="906" ht="15" customHeight="1" spans="1:39">
      <c r="A906" s="6" t="s">
        <v>2656</v>
      </c>
      <c r="B906" s="52" t="s">
        <v>422</v>
      </c>
      <c r="C906" s="52" t="s">
        <v>423</v>
      </c>
      <c r="D906" s="52" t="s">
        <v>929</v>
      </c>
      <c r="E906" s="10" t="s">
        <v>237</v>
      </c>
      <c r="F906" s="52" t="s">
        <v>424</v>
      </c>
      <c r="G906" s="52" t="s">
        <v>173</v>
      </c>
      <c r="H906" s="52" t="s">
        <v>242</v>
      </c>
      <c r="I906" s="52" t="s">
        <v>421</v>
      </c>
      <c r="J906" s="52" t="s">
        <v>173</v>
      </c>
      <c r="K906" s="52" t="s">
        <v>931</v>
      </c>
      <c r="L906" s="53" t="s">
        <v>291</v>
      </c>
      <c r="M906" s="13">
        <v>982</v>
      </c>
      <c r="N906" s="14">
        <f t="shared" si="234"/>
        <v>2.69041095890411</v>
      </c>
      <c r="O906" s="15">
        <v>5340</v>
      </c>
      <c r="P906" s="15">
        <f t="shared" si="226"/>
        <v>5243880</v>
      </c>
      <c r="Q906" s="16">
        <f>IFERROR(VLOOKUP(G906,SCENARIOS!$A$13:$E$18,5,0),0.025)</f>
        <v>0.05</v>
      </c>
      <c r="R906" s="52">
        <f>IFERROR(VLOOKUP(L906,INPUTS!$A$107:$B$120,2,0),0.0082)</f>
        <v>0.0079</v>
      </c>
      <c r="S906" s="52">
        <f t="shared" si="227"/>
        <v>42.186</v>
      </c>
      <c r="T906" s="15">
        <f t="shared" si="228"/>
        <v>41426.652</v>
      </c>
      <c r="U906" s="15">
        <f>T906/INPUTS!$B$7*1000</f>
        <v>51783315</v>
      </c>
      <c r="V906" s="15">
        <f>T906*INPUTS!$B$6</f>
        <v>130908.22032</v>
      </c>
      <c r="W906" s="54" t="s">
        <v>396</v>
      </c>
      <c r="X906" s="54" t="s">
        <v>396</v>
      </c>
      <c r="Y906" s="67">
        <f>IFERROR(VLOOKUP(E906,INPUTS!$A$44:$B$103,2,0),0)</f>
        <v>0</v>
      </c>
      <c r="Z906" s="15">
        <f t="shared" si="230"/>
        <v>0</v>
      </c>
      <c r="AA906" s="20">
        <f>IFERROR(VLOOKUP(E906,INPUTS!$A$44:$C$103,3,0),SCENARIOS!$J$26)</f>
        <v>0.1</v>
      </c>
      <c r="AB906" s="15">
        <f t="shared" si="231"/>
        <v>5287.20721437038</v>
      </c>
      <c r="AC906" s="20">
        <f>IFERROR(VLOOKUP($E906,INPUTS!$A$44:$G$103,4,0),SCENARIOS!$K$26)</f>
        <v>0.15</v>
      </c>
      <c r="AD906" s="15">
        <f t="shared" si="231"/>
        <v>10121.9476272268</v>
      </c>
      <c r="AE906" s="20">
        <f>IFERROR(VLOOKUP($E906,INPUTS!$A$44:$G$103,5,0),SCENARIOS!$L$26)</f>
        <v>0.3</v>
      </c>
      <c r="AF906" s="15">
        <f t="shared" si="231"/>
        <v>25836.9102664405</v>
      </c>
      <c r="AG906" s="20">
        <f>IFERROR(VLOOKUP($E906,INPUTS!$A$44:$G$103,6,0),SCENARIOS!$M$26)</f>
        <v>0.4</v>
      </c>
      <c r="AH906" s="15">
        <f t="shared" si="232"/>
        <v>43966.8962733666</v>
      </c>
      <c r="AI906" s="20">
        <f>IFERROR(VLOOKUP($E906,INPUTS!$A$44:$G$103,7,0),SCENARIOS!$N$26)</f>
        <v>0.5</v>
      </c>
      <c r="AJ906" s="15">
        <f t="shared" si="233"/>
        <v>70142.6738425597</v>
      </c>
      <c r="AL906" t="str">
        <f t="shared" si="235"/>
        <v>N</v>
      </c>
      <c r="AM906" s="21">
        <f t="shared" si="236"/>
        <v>140285.347685119</v>
      </c>
    </row>
    <row r="907" ht="15" customHeight="1" spans="1:39">
      <c r="A907" s="24" t="s">
        <v>2657</v>
      </c>
      <c r="B907" s="52" t="s">
        <v>422</v>
      </c>
      <c r="C907" s="52" t="s">
        <v>423</v>
      </c>
      <c r="D907" s="52" t="s">
        <v>929</v>
      </c>
      <c r="E907" s="10" t="s">
        <v>237</v>
      </c>
      <c r="F907" s="52" t="s">
        <v>424</v>
      </c>
      <c r="G907" s="52" t="s">
        <v>173</v>
      </c>
      <c r="H907" s="52" t="s">
        <v>545</v>
      </c>
      <c r="I907" s="52" t="s">
        <v>544</v>
      </c>
      <c r="J907" s="52" t="s">
        <v>173</v>
      </c>
      <c r="K907" s="52" t="s">
        <v>931</v>
      </c>
      <c r="L907" s="53" t="s">
        <v>282</v>
      </c>
      <c r="M907" s="13">
        <v>1473</v>
      </c>
      <c r="N907" s="14">
        <f t="shared" si="234"/>
        <v>4.03561643835616</v>
      </c>
      <c r="O907" s="15">
        <v>4630</v>
      </c>
      <c r="P907" s="15">
        <f t="shared" si="226"/>
        <v>6819990</v>
      </c>
      <c r="Q907" s="16">
        <f>IFERROR(VLOOKUP(G907,SCENARIOS!$A$13:$E$18,5,0),0.025)</f>
        <v>0.05</v>
      </c>
      <c r="R907" s="52">
        <f>IFERROR(VLOOKUP(L907,INPUTS!$A$107:$B$120,2,0),0.0082)</f>
        <v>0.0042</v>
      </c>
      <c r="S907" s="52">
        <f t="shared" si="227"/>
        <v>19.446</v>
      </c>
      <c r="T907" s="15">
        <f t="shared" si="228"/>
        <v>28643.958</v>
      </c>
      <c r="U907" s="15">
        <f>T907/INPUTS!$B$7*1000</f>
        <v>35804947.5</v>
      </c>
      <c r="V907" s="15">
        <f>T907*INPUTS!$B$6</f>
        <v>90514.90728</v>
      </c>
      <c r="W907" s="54" t="s">
        <v>396</v>
      </c>
      <c r="X907" s="54" t="s">
        <v>396</v>
      </c>
      <c r="Y907" s="67">
        <f>IFERROR(VLOOKUP(E907,INPUTS!$A$44:$B$103,2,0),0)</f>
        <v>0</v>
      </c>
      <c r="Z907" s="15">
        <f t="shared" si="230"/>
        <v>0</v>
      </c>
      <c r="AA907" s="20">
        <f>IFERROR(VLOOKUP(E907,INPUTS!$A$44:$C$103,3,0),SCENARIOS!$J$26)</f>
        <v>0.1</v>
      </c>
      <c r="AB907" s="15">
        <f t="shared" si="231"/>
        <v>3655.77554724244</v>
      </c>
      <c r="AC907" s="20">
        <f>IFERROR(VLOOKUP($E907,INPUTS!$A$44:$G$103,4,0),SCENARIOS!$K$26)</f>
        <v>0.15</v>
      </c>
      <c r="AD907" s="15">
        <f t="shared" si="231"/>
        <v>6998.69839137581</v>
      </c>
      <c r="AE907" s="20">
        <f>IFERROR(VLOOKUP($E907,INPUTS!$A$44:$G$103,5,0),SCENARIOS!$L$26)</f>
        <v>0.3</v>
      </c>
      <c r="AF907" s="15">
        <f t="shared" si="231"/>
        <v>17864.6194368227</v>
      </c>
      <c r="AG907" s="20">
        <f>IFERROR(VLOOKUP($E907,INPUTS!$A$44:$G$103,6,0),SCENARIOS!$M$26)</f>
        <v>0.4</v>
      </c>
      <c r="AH907" s="15">
        <f t="shared" si="232"/>
        <v>30400.3792110613</v>
      </c>
      <c r="AI907" s="20">
        <f>IFERROR(VLOOKUP($E907,INPUTS!$A$44:$G$103,7,0),SCENARIOS!$N$26)</f>
        <v>0.5</v>
      </c>
      <c r="AJ907" s="15">
        <f t="shared" si="233"/>
        <v>48499.3043501072</v>
      </c>
      <c r="AL907" t="str">
        <f t="shared" si="235"/>
        <v>N</v>
      </c>
      <c r="AM907" s="21">
        <f t="shared" si="236"/>
        <v>96998.6087002145</v>
      </c>
    </row>
    <row r="908" ht="15" customHeight="1" spans="1:39">
      <c r="A908" s="6" t="s">
        <v>2658</v>
      </c>
      <c r="B908" s="52" t="s">
        <v>422</v>
      </c>
      <c r="C908" s="52" t="s">
        <v>423</v>
      </c>
      <c r="D908" s="52" t="s">
        <v>929</v>
      </c>
      <c r="E908" s="10" t="s">
        <v>237</v>
      </c>
      <c r="F908" s="52" t="s">
        <v>424</v>
      </c>
      <c r="G908" s="52" t="s">
        <v>173</v>
      </c>
      <c r="H908" s="52" t="s">
        <v>505</v>
      </c>
      <c r="I908" s="52" t="s">
        <v>504</v>
      </c>
      <c r="J908" s="52" t="s">
        <v>173</v>
      </c>
      <c r="K908" s="52" t="s">
        <v>931</v>
      </c>
      <c r="L908" s="53" t="s">
        <v>279</v>
      </c>
      <c r="M908" s="13">
        <v>4909</v>
      </c>
      <c r="N908" s="14">
        <f t="shared" si="234"/>
        <v>13.4493150684932</v>
      </c>
      <c r="O908" s="15">
        <v>1230</v>
      </c>
      <c r="P908" s="15">
        <f t="shared" si="226"/>
        <v>6038070</v>
      </c>
      <c r="Q908" s="16">
        <f>IFERROR(VLOOKUP(G908,SCENARIOS!$A$13:$E$18,5,0),0.025)</f>
        <v>0.05</v>
      </c>
      <c r="R908" s="52">
        <f>IFERROR(VLOOKUP(L908,INPUTS!$A$107:$B$120,2,0),0.0082)</f>
        <v>0.0039</v>
      </c>
      <c r="S908" s="52">
        <f t="shared" si="227"/>
        <v>4.797</v>
      </c>
      <c r="T908" s="15">
        <f t="shared" si="228"/>
        <v>23548.473</v>
      </c>
      <c r="U908" s="15">
        <f>T908/INPUTS!$B$7*1000</f>
        <v>29435591.25</v>
      </c>
      <c r="V908" s="15">
        <f>T908*INPUTS!$B$6</f>
        <v>74413.17468</v>
      </c>
      <c r="W908" s="54" t="s">
        <v>396</v>
      </c>
      <c r="X908" s="54" t="s">
        <v>396</v>
      </c>
      <c r="Y908" s="67">
        <f>IFERROR(VLOOKUP(E908,INPUTS!$A$44:$B$103,2,0),0)</f>
        <v>0</v>
      </c>
      <c r="Z908" s="15">
        <f t="shared" si="230"/>
        <v>0</v>
      </c>
      <c r="AA908" s="20">
        <f>IFERROR(VLOOKUP(E908,INPUTS!$A$44:$C$103,3,0),SCENARIOS!$J$26)</f>
        <v>0.1</v>
      </c>
      <c r="AB908" s="15">
        <f t="shared" si="231"/>
        <v>3005.44819149291</v>
      </c>
      <c r="AC908" s="20">
        <f>IFERROR(VLOOKUP($E908,INPUTS!$A$44:$G$103,4,0),SCENARIOS!$K$26)</f>
        <v>0.15</v>
      </c>
      <c r="AD908" s="15">
        <f t="shared" si="231"/>
        <v>5753.69717077705</v>
      </c>
      <c r="AE908" s="20">
        <f>IFERROR(VLOOKUP($E908,INPUTS!$A$44:$G$103,5,0),SCENARIOS!$L$26)</f>
        <v>0.3</v>
      </c>
      <c r="AF908" s="15">
        <f t="shared" si="231"/>
        <v>14686.6752305423</v>
      </c>
      <c r="AG908" s="20">
        <f>IFERROR(VLOOKUP($E908,INPUTS!$A$44:$G$103,6,0),SCENARIOS!$M$26)</f>
        <v>0.4</v>
      </c>
      <c r="AH908" s="15">
        <f t="shared" si="232"/>
        <v>24992.4437482221</v>
      </c>
      <c r="AI908" s="20">
        <f>IFERROR(VLOOKUP($E908,INPUTS!$A$44:$G$103,7,0),SCENARIOS!$N$26)</f>
        <v>0.5</v>
      </c>
      <c r="AJ908" s="15">
        <f t="shared" si="233"/>
        <v>39871.7439470929</v>
      </c>
      <c r="AL908" t="str">
        <f t="shared" si="235"/>
        <v>N</v>
      </c>
      <c r="AM908" s="21">
        <f t="shared" si="236"/>
        <v>79743.4878941858</v>
      </c>
    </row>
    <row r="909" ht="15" customHeight="1" spans="1:39">
      <c r="A909" s="24" t="s">
        <v>2659</v>
      </c>
      <c r="B909" s="52" t="s">
        <v>695</v>
      </c>
      <c r="C909" s="52" t="s">
        <v>696</v>
      </c>
      <c r="D909" s="52" t="s">
        <v>929</v>
      </c>
      <c r="E909" s="10" t="s">
        <v>234</v>
      </c>
      <c r="F909" s="52" t="s">
        <v>424</v>
      </c>
      <c r="G909" s="52" t="s">
        <v>173</v>
      </c>
      <c r="H909" s="52" t="s">
        <v>248</v>
      </c>
      <c r="I909" s="52" t="s">
        <v>930</v>
      </c>
      <c r="J909" s="52" t="s">
        <v>169</v>
      </c>
      <c r="K909" s="52" t="s">
        <v>931</v>
      </c>
      <c r="L909" s="53" t="s">
        <v>291</v>
      </c>
      <c r="M909" s="13">
        <v>1473</v>
      </c>
      <c r="N909" s="14">
        <f t="shared" si="234"/>
        <v>4.03561643835616</v>
      </c>
      <c r="O909" s="15">
        <v>8750</v>
      </c>
      <c r="P909" s="15">
        <f t="shared" si="226"/>
        <v>12888750</v>
      </c>
      <c r="Q909" s="16">
        <f>IFERROR(VLOOKUP(G909,SCENARIOS!$A$13:$E$18,5,0),0.025)</f>
        <v>0.05</v>
      </c>
      <c r="R909" s="52">
        <f>IFERROR(VLOOKUP(L909,INPUTS!$A$107:$B$120,2,0),0.0082)</f>
        <v>0.0079</v>
      </c>
      <c r="S909" s="52">
        <f t="shared" si="227"/>
        <v>69.125</v>
      </c>
      <c r="T909" s="15">
        <f t="shared" si="228"/>
        <v>101821.125</v>
      </c>
      <c r="U909" s="15">
        <f>T909/INPUTS!$B$7*1000</f>
        <v>127276406.25</v>
      </c>
      <c r="V909" s="15">
        <f>T909*INPUTS!$B$6</f>
        <v>321754.755</v>
      </c>
      <c r="W909" s="54" t="s">
        <v>396</v>
      </c>
      <c r="X909" s="54" t="s">
        <v>396</v>
      </c>
      <c r="Y909" s="67">
        <f>IFERROR(VLOOKUP(E909,INPUTS!$A$44:$B$103,2,0),0)</f>
        <v>0</v>
      </c>
      <c r="Z909" s="15">
        <f t="shared" si="230"/>
        <v>0</v>
      </c>
      <c r="AA909" s="20">
        <f>IFERROR(VLOOKUP(E909,INPUTS!$A$44:$C$103,3,0),SCENARIOS!$J$26)</f>
        <v>0.1</v>
      </c>
      <c r="AB909" s="15">
        <f t="shared" si="231"/>
        <v>12995.2424510508</v>
      </c>
      <c r="AC909" s="20">
        <f>IFERROR(VLOOKUP($E909,INPUTS!$A$44:$G$103,4,0),SCENARIOS!$K$26)</f>
        <v>0.15</v>
      </c>
      <c r="AD909" s="15">
        <f t="shared" si="231"/>
        <v>24878.3825107401</v>
      </c>
      <c r="AE909" s="20">
        <f>IFERROR(VLOOKUP($E909,INPUTS!$A$44:$G$103,5,0),SCENARIOS!$L$26)</f>
        <v>0.3</v>
      </c>
      <c r="AF909" s="15">
        <f t="shared" si="231"/>
        <v>63503.6418065602</v>
      </c>
      <c r="AG909" s="20">
        <f>IFERROR(VLOOKUP($E909,INPUTS!$A$44:$G$103,6,0),SCENARIOS!$M$26)</f>
        <v>0.4</v>
      </c>
      <c r="AH909" s="15">
        <f t="shared" si="232"/>
        <v>108064.702919089</v>
      </c>
      <c r="AI909" s="20">
        <f>IFERROR(VLOOKUP($E909,INPUTS!$A$44:$G$103,7,0),SCENARIOS!$N$26)</f>
        <v>0.5</v>
      </c>
      <c r="AJ909" s="15">
        <f t="shared" si="233"/>
        <v>172401.234865842</v>
      </c>
      <c r="AL909" t="str">
        <f t="shared" si="235"/>
        <v>Y</v>
      </c>
      <c r="AM909" s="21">
        <f t="shared" si="236"/>
        <v>344802.469731684</v>
      </c>
    </row>
    <row r="910" ht="15" customHeight="1" spans="1:39">
      <c r="A910" s="6" t="s">
        <v>2660</v>
      </c>
      <c r="B910" s="52" t="s">
        <v>695</v>
      </c>
      <c r="C910" s="52" t="s">
        <v>696</v>
      </c>
      <c r="D910" s="52" t="s">
        <v>929</v>
      </c>
      <c r="E910" s="10" t="s">
        <v>234</v>
      </c>
      <c r="F910" s="52" t="s">
        <v>424</v>
      </c>
      <c r="G910" s="52" t="s">
        <v>173</v>
      </c>
      <c r="H910" s="52" t="s">
        <v>252</v>
      </c>
      <c r="I910" s="52" t="s">
        <v>930</v>
      </c>
      <c r="J910" s="52" t="s">
        <v>169</v>
      </c>
      <c r="K910" s="52" t="s">
        <v>931</v>
      </c>
      <c r="L910" s="53" t="s">
        <v>291</v>
      </c>
      <c r="M910" s="13">
        <v>982</v>
      </c>
      <c r="N910" s="14">
        <f t="shared" si="234"/>
        <v>2.69041095890411</v>
      </c>
      <c r="O910" s="15">
        <v>8280</v>
      </c>
      <c r="P910" s="15">
        <f t="shared" si="226"/>
        <v>8130960</v>
      </c>
      <c r="Q910" s="16">
        <f>IFERROR(VLOOKUP(G910,SCENARIOS!$A$13:$E$18,5,0),0.025)</f>
        <v>0.05</v>
      </c>
      <c r="R910" s="52">
        <f>IFERROR(VLOOKUP(L910,INPUTS!$A$107:$B$120,2,0),0.0082)</f>
        <v>0.0079</v>
      </c>
      <c r="S910" s="52">
        <f t="shared" si="227"/>
        <v>65.412</v>
      </c>
      <c r="T910" s="15">
        <f t="shared" si="228"/>
        <v>64234.584</v>
      </c>
      <c r="U910" s="15">
        <f>T910/INPUTS!$B$7*1000</f>
        <v>80293230</v>
      </c>
      <c r="V910" s="15">
        <f>T910*INPUTS!$B$6</f>
        <v>202981.28544</v>
      </c>
      <c r="W910" s="54" t="s">
        <v>396</v>
      </c>
      <c r="X910" s="54" t="s">
        <v>396</v>
      </c>
      <c r="Y910" s="67">
        <f>IFERROR(VLOOKUP(E910,INPUTS!$A$44:$B$103,2,0),0)</f>
        <v>0</v>
      </c>
      <c r="Z910" s="15">
        <f t="shared" si="230"/>
        <v>0</v>
      </c>
      <c r="AA910" s="20">
        <f>IFERROR(VLOOKUP(E910,INPUTS!$A$44:$C$103,3,0),SCENARIOS!$J$26)</f>
        <v>0.1</v>
      </c>
      <c r="AB910" s="15">
        <f t="shared" si="231"/>
        <v>8198.14152340575</v>
      </c>
      <c r="AC910" s="20">
        <f>IFERROR(VLOOKUP($E910,INPUTS!$A$44:$G$103,4,0),SCENARIOS!$K$26)</f>
        <v>0.15</v>
      </c>
      <c r="AD910" s="15">
        <f t="shared" si="231"/>
        <v>15694.7053096326</v>
      </c>
      <c r="AE910" s="20">
        <f>IFERROR(VLOOKUP($E910,INPUTS!$A$44:$G$103,5,0),SCENARIOS!$L$26)</f>
        <v>0.3</v>
      </c>
      <c r="AF910" s="15">
        <f t="shared" si="231"/>
        <v>40061.72603111</v>
      </c>
      <c r="AG910" s="20">
        <f>IFERROR(VLOOKUP($E910,INPUTS!$A$44:$G$103,6,0),SCENARIOS!$M$26)</f>
        <v>0.4</v>
      </c>
      <c r="AH910" s="15">
        <f t="shared" si="232"/>
        <v>68173.3897272426</v>
      </c>
      <c r="AI910" s="20">
        <f>IFERROR(VLOOKUP($E910,INPUTS!$A$44:$G$103,7,0),SCENARIOS!$N$26)</f>
        <v>0.5</v>
      </c>
      <c r="AJ910" s="15">
        <f t="shared" si="233"/>
        <v>108760.550452508</v>
      </c>
      <c r="AL910" t="str">
        <f t="shared" si="235"/>
        <v>Y</v>
      </c>
      <c r="AM910" s="21">
        <f t="shared" si="236"/>
        <v>217521.100905017</v>
      </c>
    </row>
    <row r="911" ht="15" customHeight="1" spans="1:39">
      <c r="A911" s="24" t="s">
        <v>2661</v>
      </c>
      <c r="B911" s="52" t="s">
        <v>695</v>
      </c>
      <c r="C911" s="52" t="s">
        <v>696</v>
      </c>
      <c r="D911" s="52" t="s">
        <v>929</v>
      </c>
      <c r="E911" s="10" t="s">
        <v>234</v>
      </c>
      <c r="F911" s="52" t="s">
        <v>424</v>
      </c>
      <c r="G911" s="52" t="s">
        <v>173</v>
      </c>
      <c r="H911" s="52" t="s">
        <v>245</v>
      </c>
      <c r="I911" s="52" t="s">
        <v>930</v>
      </c>
      <c r="J911" s="52" t="s">
        <v>169</v>
      </c>
      <c r="K911" s="52" t="s">
        <v>931</v>
      </c>
      <c r="L911" s="53" t="s">
        <v>291</v>
      </c>
      <c r="M911" s="13">
        <v>982</v>
      </c>
      <c r="N911" s="14">
        <f t="shared" si="234"/>
        <v>2.69041095890411</v>
      </c>
      <c r="O911" s="15">
        <v>10840</v>
      </c>
      <c r="P911" s="15">
        <f t="shared" si="226"/>
        <v>10644880</v>
      </c>
      <c r="Q911" s="16">
        <f>IFERROR(VLOOKUP(G911,SCENARIOS!$A$13:$E$18,5,0),0.025)</f>
        <v>0.05</v>
      </c>
      <c r="R911" s="52">
        <f>IFERROR(VLOOKUP(L911,INPUTS!$A$107:$B$120,2,0),0.0082)</f>
        <v>0.0079</v>
      </c>
      <c r="S911" s="52">
        <f t="shared" si="227"/>
        <v>85.636</v>
      </c>
      <c r="T911" s="15">
        <f t="shared" si="228"/>
        <v>84094.552</v>
      </c>
      <c r="U911" s="15">
        <f>T911/INPUTS!$B$7*1000</f>
        <v>105118190</v>
      </c>
      <c r="V911" s="15">
        <f>T911*INPUTS!$B$6</f>
        <v>265738.78432</v>
      </c>
      <c r="W911" s="54" t="s">
        <v>396</v>
      </c>
      <c r="X911" s="54" t="s">
        <v>396</v>
      </c>
      <c r="Y911" s="67">
        <f>IFERROR(VLOOKUP(E911,INPUTS!$A$44:$B$103,2,0),0)</f>
        <v>0</v>
      </c>
      <c r="Z911" s="15">
        <f t="shared" si="230"/>
        <v>0</v>
      </c>
      <c r="AA911" s="20">
        <f>IFERROR(VLOOKUP(E911,INPUTS!$A$44:$C$103,3,0),SCENARIOS!$J$26)</f>
        <v>0.1</v>
      </c>
      <c r="AB911" s="15">
        <f t="shared" si="231"/>
        <v>10732.8326224298</v>
      </c>
      <c r="AC911" s="20">
        <f>IFERROR(VLOOKUP($E911,INPUTS!$A$44:$G$103,4,0),SCENARIOS!$K$26)</f>
        <v>0.15</v>
      </c>
      <c r="AD911" s="15">
        <f t="shared" si="231"/>
        <v>20547.1745841084</v>
      </c>
      <c r="AE911" s="20">
        <f>IFERROR(VLOOKUP($E911,INPUTS!$A$44:$G$103,5,0),SCENARIOS!$L$26)</f>
        <v>0.3</v>
      </c>
      <c r="AF911" s="15">
        <f t="shared" si="231"/>
        <v>52447.9601663324</v>
      </c>
      <c r="AG911" s="20">
        <f>IFERROR(VLOOKUP($E911,INPUTS!$A$44:$G$103,6,0),SCENARIOS!$M$26)</f>
        <v>0.4</v>
      </c>
      <c r="AH911" s="15">
        <f t="shared" si="232"/>
        <v>89251.1527346993</v>
      </c>
      <c r="AI911" s="20">
        <f>IFERROR(VLOOKUP($E911,INPUTS!$A$44:$G$103,7,0),SCENARIOS!$N$26)</f>
        <v>0.5</v>
      </c>
      <c r="AJ911" s="15">
        <f t="shared" si="233"/>
        <v>142387.00083396</v>
      </c>
      <c r="AL911" t="str">
        <f t="shared" si="235"/>
        <v>Y</v>
      </c>
      <c r="AM911" s="21">
        <f t="shared" si="236"/>
        <v>284774.00166792</v>
      </c>
    </row>
    <row r="912" ht="15" customHeight="1" spans="1:39">
      <c r="A912" s="6" t="s">
        <v>2662</v>
      </c>
      <c r="B912" s="52" t="s">
        <v>695</v>
      </c>
      <c r="C912" s="52" t="s">
        <v>696</v>
      </c>
      <c r="D912" s="52" t="s">
        <v>929</v>
      </c>
      <c r="E912" s="10" t="s">
        <v>234</v>
      </c>
      <c r="F912" s="52" t="s">
        <v>424</v>
      </c>
      <c r="G912" s="52" t="s">
        <v>173</v>
      </c>
      <c r="H912" s="52" t="s">
        <v>249</v>
      </c>
      <c r="I912" s="52" t="s">
        <v>930</v>
      </c>
      <c r="J912" s="52" t="s">
        <v>169</v>
      </c>
      <c r="K912" s="52" t="s">
        <v>931</v>
      </c>
      <c r="L912" s="53" t="s">
        <v>291</v>
      </c>
      <c r="M912" s="13">
        <v>982</v>
      </c>
      <c r="N912" s="14">
        <f t="shared" si="234"/>
        <v>2.69041095890411</v>
      </c>
      <c r="O912" s="15">
        <v>10140</v>
      </c>
      <c r="P912" s="15">
        <f t="shared" si="226"/>
        <v>9957480</v>
      </c>
      <c r="Q912" s="16">
        <f>IFERROR(VLOOKUP(G912,SCENARIOS!$A$13:$E$18,5,0),0.025)</f>
        <v>0.05</v>
      </c>
      <c r="R912" s="52">
        <f>IFERROR(VLOOKUP(L912,INPUTS!$A$107:$B$120,2,0),0.0082)</f>
        <v>0.0079</v>
      </c>
      <c r="S912" s="52">
        <f t="shared" si="227"/>
        <v>80.106</v>
      </c>
      <c r="T912" s="15">
        <f t="shared" si="228"/>
        <v>78664.092</v>
      </c>
      <c r="U912" s="15">
        <f>T912/INPUTS!$B$7*1000</f>
        <v>98330115</v>
      </c>
      <c r="V912" s="15">
        <f>T912*INPUTS!$B$6</f>
        <v>248578.53072</v>
      </c>
      <c r="W912" s="54" t="s">
        <v>396</v>
      </c>
      <c r="X912" s="54" t="s">
        <v>396</v>
      </c>
      <c r="Y912" s="67">
        <f>IFERROR(VLOOKUP(E912,INPUTS!$A$44:$B$103,2,0),0)</f>
        <v>0</v>
      </c>
      <c r="Z912" s="15">
        <f t="shared" si="230"/>
        <v>0</v>
      </c>
      <c r="AA912" s="20">
        <f>IFERROR(VLOOKUP(E912,INPUTS!$A$44:$C$103,3,0),SCENARIOS!$J$26)</f>
        <v>0.1</v>
      </c>
      <c r="AB912" s="15">
        <f t="shared" si="231"/>
        <v>10039.7530250404</v>
      </c>
      <c r="AC912" s="20">
        <f>IFERROR(VLOOKUP($E912,INPUTS!$A$44:$G$103,4,0),SCENARIOS!$K$26)</f>
        <v>0.15</v>
      </c>
      <c r="AD912" s="15">
        <f t="shared" si="231"/>
        <v>19220.327516869</v>
      </c>
      <c r="AE912" s="20">
        <f>IFERROR(VLOOKUP($E912,INPUTS!$A$44:$G$103,5,0),SCENARIOS!$L$26)</f>
        <v>0.3</v>
      </c>
      <c r="AF912" s="15">
        <f t="shared" si="231"/>
        <v>49061.0992699825</v>
      </c>
      <c r="AG912" s="20">
        <f>IFERROR(VLOOKUP($E912,INPUTS!$A$44:$G$103,6,0),SCENARIOS!$M$26)</f>
        <v>0.4</v>
      </c>
      <c r="AH912" s="15">
        <f t="shared" si="232"/>
        <v>83487.7019123479</v>
      </c>
      <c r="AI912" s="20">
        <f>IFERROR(VLOOKUP($E912,INPUTS!$A$44:$G$103,7,0),SCENARIOS!$N$26)</f>
        <v>0.5</v>
      </c>
      <c r="AJ912" s="15">
        <f t="shared" si="233"/>
        <v>133192.268307782</v>
      </c>
      <c r="AL912" t="str">
        <f t="shared" si="235"/>
        <v>Y</v>
      </c>
      <c r="AM912" s="21">
        <f t="shared" si="236"/>
        <v>266384.536615564</v>
      </c>
    </row>
    <row r="913" ht="15" customHeight="1" spans="1:39">
      <c r="A913" s="24" t="s">
        <v>2663</v>
      </c>
      <c r="B913" s="52" t="s">
        <v>695</v>
      </c>
      <c r="C913" s="52" t="s">
        <v>696</v>
      </c>
      <c r="D913" s="52" t="s">
        <v>929</v>
      </c>
      <c r="E913" s="10" t="s">
        <v>234</v>
      </c>
      <c r="F913" s="52" t="s">
        <v>424</v>
      </c>
      <c r="G913" s="52" t="s">
        <v>173</v>
      </c>
      <c r="H913" s="52" t="s">
        <v>224</v>
      </c>
      <c r="I913" s="52" t="s">
        <v>938</v>
      </c>
      <c r="J913" s="52" t="s">
        <v>165</v>
      </c>
      <c r="K913" s="52" t="s">
        <v>931</v>
      </c>
      <c r="L913" s="53" t="s">
        <v>291</v>
      </c>
      <c r="M913" s="13">
        <v>982</v>
      </c>
      <c r="N913" s="14">
        <f t="shared" si="234"/>
        <v>2.69041095890411</v>
      </c>
      <c r="O913" s="15">
        <v>9570</v>
      </c>
      <c r="P913" s="15">
        <f t="shared" si="226"/>
        <v>9397740</v>
      </c>
      <c r="Q913" s="16">
        <f>IFERROR(VLOOKUP(G913,SCENARIOS!$A$13:$E$18,5,0),0.025)</f>
        <v>0.05</v>
      </c>
      <c r="R913" s="52">
        <f>IFERROR(VLOOKUP(L913,INPUTS!$A$107:$B$120,2,0),0.0082)</f>
        <v>0.0079</v>
      </c>
      <c r="S913" s="52">
        <f t="shared" si="227"/>
        <v>75.603</v>
      </c>
      <c r="T913" s="15">
        <f t="shared" si="228"/>
        <v>74242.146</v>
      </c>
      <c r="U913" s="15">
        <f>T913/INPUTS!$B$7*1000</f>
        <v>92802682.5</v>
      </c>
      <c r="V913" s="15">
        <f>T913*INPUTS!$B$6</f>
        <v>234605.18136</v>
      </c>
      <c r="W913" s="54" t="s">
        <v>396</v>
      </c>
      <c r="X913" s="54" t="s">
        <v>396</v>
      </c>
      <c r="Y913" s="67">
        <f>IFERROR(VLOOKUP(E913,INPUTS!$A$44:$B$103,2,0),0)</f>
        <v>0</v>
      </c>
      <c r="Z913" s="15">
        <f t="shared" si="230"/>
        <v>0</v>
      </c>
      <c r="AA913" s="20">
        <f>IFERROR(VLOOKUP(E913,INPUTS!$A$44:$C$103,3,0),SCENARIOS!$J$26)</f>
        <v>0.1</v>
      </c>
      <c r="AB913" s="15">
        <f t="shared" si="231"/>
        <v>9475.38821002331</v>
      </c>
      <c r="AC913" s="20">
        <f>IFERROR(VLOOKUP($E913,INPUTS!$A$44:$G$103,4,0),SCENARIOS!$K$26)</f>
        <v>0.15</v>
      </c>
      <c r="AD913" s="15">
        <f t="shared" si="231"/>
        <v>18139.8949049739</v>
      </c>
      <c r="AE913" s="20">
        <f>IFERROR(VLOOKUP($E913,INPUTS!$A$44:$G$103,5,0),SCENARIOS!$L$26)</f>
        <v>0.3</v>
      </c>
      <c r="AF913" s="15">
        <f t="shared" si="231"/>
        <v>46303.2268258119</v>
      </c>
      <c r="AG913" s="20">
        <f>IFERROR(VLOOKUP($E913,INPUTS!$A$44:$G$103,6,0),SCENARIOS!$M$26)</f>
        <v>0.4</v>
      </c>
      <c r="AH913" s="15">
        <f t="shared" si="232"/>
        <v>78794.6062427188</v>
      </c>
      <c r="AI913" s="20">
        <f>IFERROR(VLOOKUP($E913,INPUTS!$A$44:$G$103,7,0),SCENARIOS!$N$26)</f>
        <v>0.5</v>
      </c>
      <c r="AJ913" s="15">
        <f t="shared" si="233"/>
        <v>125705.128965037</v>
      </c>
      <c r="AL913" t="str">
        <f t="shared" si="235"/>
        <v>Y</v>
      </c>
      <c r="AM913" s="21">
        <f t="shared" si="236"/>
        <v>251410.257930074</v>
      </c>
    </row>
    <row r="914" ht="15" customHeight="1" spans="1:39">
      <c r="A914" s="6" t="s">
        <v>2664</v>
      </c>
      <c r="B914" s="52" t="s">
        <v>695</v>
      </c>
      <c r="C914" s="52" t="s">
        <v>696</v>
      </c>
      <c r="D914" s="52" t="s">
        <v>929</v>
      </c>
      <c r="E914" s="10" t="s">
        <v>234</v>
      </c>
      <c r="F914" s="52" t="s">
        <v>424</v>
      </c>
      <c r="G914" s="52" t="s">
        <v>173</v>
      </c>
      <c r="H914" s="52" t="s">
        <v>200</v>
      </c>
      <c r="I914" s="52" t="s">
        <v>391</v>
      </c>
      <c r="J914" s="52" t="s">
        <v>165</v>
      </c>
      <c r="K914" s="52" t="s">
        <v>931</v>
      </c>
      <c r="L914" s="53" t="s">
        <v>291</v>
      </c>
      <c r="M914" s="13">
        <v>491</v>
      </c>
      <c r="N914" s="14">
        <f t="shared" si="234"/>
        <v>1.34520547945205</v>
      </c>
      <c r="O914" s="15">
        <v>9310</v>
      </c>
      <c r="P914" s="15">
        <f t="shared" si="226"/>
        <v>4571210</v>
      </c>
      <c r="Q914" s="16">
        <f>IFERROR(VLOOKUP(G914,SCENARIOS!$A$13:$E$18,5,0),0.025)</f>
        <v>0.05</v>
      </c>
      <c r="R914" s="52">
        <f>IFERROR(VLOOKUP(L914,INPUTS!$A$107:$B$120,2,0),0.0082)</f>
        <v>0.0079</v>
      </c>
      <c r="S914" s="52">
        <f t="shared" si="227"/>
        <v>73.549</v>
      </c>
      <c r="T914" s="15">
        <f t="shared" si="228"/>
        <v>36112.559</v>
      </c>
      <c r="U914" s="15">
        <f>T914/INPUTS!$B$7*1000</f>
        <v>45140698.75</v>
      </c>
      <c r="V914" s="15">
        <f>T914*INPUTS!$B$6</f>
        <v>114115.68644</v>
      </c>
      <c r="W914" s="54" t="s">
        <v>396</v>
      </c>
      <c r="X914" s="54" t="s">
        <v>396</v>
      </c>
      <c r="Y914" s="67">
        <f>IFERROR(VLOOKUP(E914,INPUTS!$A$44:$B$103,2,0),0)</f>
        <v>0</v>
      </c>
      <c r="Z914" s="15">
        <f t="shared" si="230"/>
        <v>0</v>
      </c>
      <c r="AA914" s="20">
        <f>IFERROR(VLOOKUP(E914,INPUTS!$A$44:$C$103,3,0),SCENARIOS!$J$26)</f>
        <v>0.1</v>
      </c>
      <c r="AB914" s="15">
        <f t="shared" si="231"/>
        <v>4608.97932263934</v>
      </c>
      <c r="AC914" s="20">
        <f>IFERROR(VLOOKUP($E914,INPUTS!$A$44:$G$103,4,0),SCENARIOS!$K$26)</f>
        <v>0.15</v>
      </c>
      <c r="AD914" s="15">
        <f t="shared" si="231"/>
        <v>8823.5329971425</v>
      </c>
      <c r="AE914" s="20">
        <f>IFERROR(VLOOKUP($E914,INPUTS!$A$44:$G$103,5,0),SCENARIOS!$L$26)</f>
        <v>0.3</v>
      </c>
      <c r="AF914" s="15">
        <f t="shared" si="231"/>
        <v>22522.6249607267</v>
      </c>
      <c r="AG914" s="20">
        <f>IFERROR(VLOOKUP($E914,INPUTS!$A$44:$G$103,6,0),SCENARIOS!$M$26)</f>
        <v>0.4</v>
      </c>
      <c r="AH914" s="15">
        <f t="shared" si="232"/>
        <v>38326.947968637</v>
      </c>
      <c r="AI914" s="20">
        <f>IFERROR(VLOOKUP($E914,INPUTS!$A$44:$G$103,7,0),SCENARIOS!$N$26)</f>
        <v>0.5</v>
      </c>
      <c r="AJ914" s="15">
        <f t="shared" si="233"/>
        <v>61144.9712990853</v>
      </c>
      <c r="AL914" t="str">
        <f t="shared" si="235"/>
        <v>Y</v>
      </c>
      <c r="AM914" s="21">
        <f t="shared" si="236"/>
        <v>122289.942598171</v>
      </c>
    </row>
    <row r="915" ht="15" customHeight="1" spans="1:39">
      <c r="A915" s="24" t="s">
        <v>2665</v>
      </c>
      <c r="B915" s="52" t="s">
        <v>695</v>
      </c>
      <c r="C915" s="52" t="s">
        <v>696</v>
      </c>
      <c r="D915" s="52" t="s">
        <v>929</v>
      </c>
      <c r="E915" s="10" t="s">
        <v>234</v>
      </c>
      <c r="F915" s="52" t="s">
        <v>424</v>
      </c>
      <c r="G915" s="52" t="s">
        <v>173</v>
      </c>
      <c r="H915" s="52" t="s">
        <v>203</v>
      </c>
      <c r="I915" s="52" t="s">
        <v>399</v>
      </c>
      <c r="J915" s="52" t="s">
        <v>165</v>
      </c>
      <c r="K915" s="52" t="s">
        <v>931</v>
      </c>
      <c r="L915" s="53" t="s">
        <v>291</v>
      </c>
      <c r="M915" s="13">
        <v>491</v>
      </c>
      <c r="N915" s="14">
        <f t="shared" si="234"/>
        <v>1.34520547945205</v>
      </c>
      <c r="O915" s="15">
        <v>9710</v>
      </c>
      <c r="P915" s="15">
        <f t="shared" si="226"/>
        <v>4767610</v>
      </c>
      <c r="Q915" s="16">
        <f>IFERROR(VLOOKUP(G915,SCENARIOS!$A$13:$E$18,5,0),0.025)</f>
        <v>0.05</v>
      </c>
      <c r="R915" s="52">
        <f>IFERROR(VLOOKUP(L915,INPUTS!$A$107:$B$120,2,0),0.0082)</f>
        <v>0.0079</v>
      </c>
      <c r="S915" s="52">
        <f t="shared" si="227"/>
        <v>76.709</v>
      </c>
      <c r="T915" s="15">
        <f t="shared" si="228"/>
        <v>37664.119</v>
      </c>
      <c r="U915" s="15">
        <f>T915/INPUTS!$B$7*1000</f>
        <v>47080148.75</v>
      </c>
      <c r="V915" s="15">
        <f>T915*INPUTS!$B$6</f>
        <v>119018.61604</v>
      </c>
      <c r="W915" s="54" t="s">
        <v>396</v>
      </c>
      <c r="X915" s="54" t="s">
        <v>396</v>
      </c>
      <c r="Y915" s="67">
        <f>IFERROR(VLOOKUP(E915,INPUTS!$A$44:$B$103,2,0),0)</f>
        <v>0</v>
      </c>
      <c r="Z915" s="15">
        <f t="shared" si="230"/>
        <v>0</v>
      </c>
      <c r="AA915" s="20">
        <f>IFERROR(VLOOKUP(E915,INPUTS!$A$44:$C$103,3,0),SCENARIOS!$J$26)</f>
        <v>0.1</v>
      </c>
      <c r="AB915" s="15">
        <f t="shared" si="231"/>
        <v>4807.00206475059</v>
      </c>
      <c r="AC915" s="20">
        <f>IFERROR(VLOOKUP($E915,INPUTS!$A$44:$G$103,4,0),SCENARIOS!$K$26)</f>
        <v>0.15</v>
      </c>
      <c r="AD915" s="15">
        <f t="shared" si="231"/>
        <v>9202.63215921092</v>
      </c>
      <c r="AE915" s="20">
        <f>IFERROR(VLOOKUP($E915,INPUTS!$A$44:$G$103,5,0),SCENARIOS!$L$26)</f>
        <v>0.3</v>
      </c>
      <c r="AF915" s="15">
        <f t="shared" si="231"/>
        <v>23490.2995025409</v>
      </c>
      <c r="AG915" s="20">
        <f>IFERROR(VLOOKUP($E915,INPUTS!$A$44:$G$103,6,0),SCENARIOS!$M$26)</f>
        <v>0.4</v>
      </c>
      <c r="AH915" s="15">
        <f t="shared" si="232"/>
        <v>39973.6482035946</v>
      </c>
      <c r="AI915" s="20">
        <f>IFERROR(VLOOKUP($E915,INPUTS!$A$44:$G$103,7,0),SCENARIOS!$N$26)</f>
        <v>0.5</v>
      </c>
      <c r="AJ915" s="15">
        <f t="shared" si="233"/>
        <v>63772.0377351362</v>
      </c>
      <c r="AL915" t="str">
        <f t="shared" si="235"/>
        <v>Y</v>
      </c>
      <c r="AM915" s="21">
        <f t="shared" si="236"/>
        <v>127544.075470272</v>
      </c>
    </row>
    <row r="916" ht="15" customHeight="1" spans="1:39">
      <c r="A916" s="6" t="s">
        <v>2666</v>
      </c>
      <c r="B916" s="52" t="s">
        <v>695</v>
      </c>
      <c r="C916" s="52" t="s">
        <v>696</v>
      </c>
      <c r="D916" s="52" t="s">
        <v>929</v>
      </c>
      <c r="E916" s="10" t="s">
        <v>234</v>
      </c>
      <c r="F916" s="52" t="s">
        <v>424</v>
      </c>
      <c r="G916" s="52" t="s">
        <v>173</v>
      </c>
      <c r="H916" s="52" t="s">
        <v>670</v>
      </c>
      <c r="I916" s="52" t="s">
        <v>930</v>
      </c>
      <c r="J916" s="52" t="s">
        <v>169</v>
      </c>
      <c r="K916" s="52" t="s">
        <v>931</v>
      </c>
      <c r="L916" s="53" t="s">
        <v>288</v>
      </c>
      <c r="M916" s="13">
        <v>1473</v>
      </c>
      <c r="N916" s="14">
        <f t="shared" si="234"/>
        <v>4.03561643835616</v>
      </c>
      <c r="O916" s="15">
        <v>6170</v>
      </c>
      <c r="P916" s="15">
        <f t="shared" si="226"/>
        <v>9088410</v>
      </c>
      <c r="Q916" s="16">
        <f>IFERROR(VLOOKUP(G916,SCENARIOS!$A$13:$E$18,5,0),0.025)</f>
        <v>0.05</v>
      </c>
      <c r="R916" s="52">
        <f>IFERROR(VLOOKUP(L916,INPUTS!$A$107:$B$120,2,0),0.0082)</f>
        <v>0.0085</v>
      </c>
      <c r="S916" s="52">
        <f t="shared" si="227"/>
        <v>52.445</v>
      </c>
      <c r="T916" s="15">
        <f t="shared" si="228"/>
        <v>77251.485</v>
      </c>
      <c r="U916" s="15">
        <f>T916/INPUTS!$B$7*1000</f>
        <v>96564356.25</v>
      </c>
      <c r="V916" s="15">
        <f>T916*INPUTS!$B$6</f>
        <v>244114.6926</v>
      </c>
      <c r="W916" s="54" t="s">
        <v>396</v>
      </c>
      <c r="X916" s="54" t="s">
        <v>396</v>
      </c>
      <c r="Y916" s="67">
        <f>IFERROR(VLOOKUP(E916,INPUTS!$A$44:$B$103,2,0),0)</f>
        <v>0</v>
      </c>
      <c r="Z916" s="15">
        <f t="shared" si="230"/>
        <v>0</v>
      </c>
      <c r="AA916" s="20">
        <f>IFERROR(VLOOKUP(E916,INPUTS!$A$44:$C$103,3,0),SCENARIOS!$J$26)</f>
        <v>0.1</v>
      </c>
      <c r="AB916" s="15">
        <f t="shared" ref="AB916:AF931" si="237">$T916*AA916*(1+$Q916)^AB$2</f>
        <v>9859.46459812453</v>
      </c>
      <c r="AC916" s="20">
        <f>IFERROR(VLOOKUP($E916,INPUTS!$A$44:$G$103,4,0),SCENARIOS!$K$26)</f>
        <v>0.15</v>
      </c>
      <c r="AD916" s="15">
        <f t="shared" si="237"/>
        <v>18875.1793240617</v>
      </c>
      <c r="AE916" s="20">
        <f>IFERROR(VLOOKUP($E916,INPUTS!$A$44:$G$103,5,0),SCENARIOS!$L$26)</f>
        <v>0.3</v>
      </c>
      <c r="AF916" s="15">
        <f t="shared" si="237"/>
        <v>48180.0867203624</v>
      </c>
      <c r="AG916" s="20">
        <f>IFERROR(VLOOKUP($E916,INPUTS!$A$44:$G$103,6,0),SCENARIOS!$M$26)</f>
        <v>0.4</v>
      </c>
      <c r="AH916" s="15">
        <f t="shared" si="232"/>
        <v>81988.4751477995</v>
      </c>
      <c r="AI916" s="20">
        <f>IFERROR(VLOOKUP($E916,INPUTS!$A$44:$G$103,7,0),SCENARIOS!$N$26)</f>
        <v>0.5</v>
      </c>
      <c r="AJ916" s="15">
        <f t="shared" si="233"/>
        <v>130800.473960782</v>
      </c>
      <c r="AL916" t="str">
        <f t="shared" si="235"/>
        <v>Y</v>
      </c>
      <c r="AM916" s="21">
        <f t="shared" si="236"/>
        <v>261600.947921565</v>
      </c>
    </row>
    <row r="917" ht="15" customHeight="1" spans="1:39">
      <c r="A917" s="24" t="s">
        <v>2667</v>
      </c>
      <c r="B917" s="52" t="s">
        <v>695</v>
      </c>
      <c r="C917" s="52" t="s">
        <v>696</v>
      </c>
      <c r="D917" s="52" t="s">
        <v>929</v>
      </c>
      <c r="E917" s="10" t="s">
        <v>234</v>
      </c>
      <c r="F917" s="52" t="s">
        <v>424</v>
      </c>
      <c r="G917" s="52" t="s">
        <v>173</v>
      </c>
      <c r="H917" s="52" t="s">
        <v>545</v>
      </c>
      <c r="I917" s="52" t="s">
        <v>544</v>
      </c>
      <c r="J917" s="52" t="s">
        <v>173</v>
      </c>
      <c r="K917" s="52" t="s">
        <v>931</v>
      </c>
      <c r="L917" s="53" t="s">
        <v>282</v>
      </c>
      <c r="M917" s="13">
        <v>982</v>
      </c>
      <c r="N917" s="14">
        <f t="shared" si="234"/>
        <v>2.69041095890411</v>
      </c>
      <c r="O917" s="15">
        <v>4660</v>
      </c>
      <c r="P917" s="15">
        <f t="shared" si="226"/>
        <v>4576120</v>
      </c>
      <c r="Q917" s="16">
        <f>IFERROR(VLOOKUP(G917,SCENARIOS!$A$13:$E$18,5,0),0.025)</f>
        <v>0.05</v>
      </c>
      <c r="R917" s="52">
        <f>IFERROR(VLOOKUP(L917,INPUTS!$A$107:$B$120,2,0),0.0082)</f>
        <v>0.0042</v>
      </c>
      <c r="S917" s="52">
        <f t="shared" si="227"/>
        <v>19.572</v>
      </c>
      <c r="T917" s="15">
        <f t="shared" si="228"/>
        <v>19219.704</v>
      </c>
      <c r="U917" s="15">
        <f>T917/INPUTS!$B$7*1000</f>
        <v>24024630</v>
      </c>
      <c r="V917" s="15">
        <f>T917*INPUTS!$B$6</f>
        <v>60734.26464</v>
      </c>
      <c r="W917" s="54" t="s">
        <v>396</v>
      </c>
      <c r="X917" s="54" t="s">
        <v>396</v>
      </c>
      <c r="Y917" s="67">
        <f>IFERROR(VLOOKUP(E917,INPUTS!$A$44:$B$103,2,0),0)</f>
        <v>0</v>
      </c>
      <c r="Z917" s="15">
        <f t="shared" si="230"/>
        <v>0</v>
      </c>
      <c r="AA917" s="20">
        <f>IFERROR(VLOOKUP(E917,INPUTS!$A$44:$C$103,3,0),SCENARIOS!$J$26)</f>
        <v>0.1</v>
      </c>
      <c r="AB917" s="15">
        <f t="shared" si="237"/>
        <v>2452.97538519075</v>
      </c>
      <c r="AC917" s="20">
        <f>IFERROR(VLOOKUP($E917,INPUTS!$A$44:$G$103,4,0),SCENARIOS!$K$26)</f>
        <v>0.15</v>
      </c>
      <c r="AD917" s="15">
        <f t="shared" si="237"/>
        <v>4696.03088607794</v>
      </c>
      <c r="AE917" s="20">
        <f>IFERROR(VLOOKUP($E917,INPUTS!$A$44:$G$103,5,0),SCENARIOS!$L$26)</f>
        <v>0.3</v>
      </c>
      <c r="AF917" s="15">
        <f t="shared" si="237"/>
        <v>11986.9152736636</v>
      </c>
      <c r="AG917" s="20">
        <f>IFERROR(VLOOKUP($E917,INPUTS!$A$44:$G$103,6,0),SCENARIOS!$M$26)</f>
        <v>0.4</v>
      </c>
      <c r="AH917" s="15">
        <f t="shared" si="232"/>
        <v>20398.238606702</v>
      </c>
      <c r="AI917" s="20">
        <f>IFERROR(VLOOKUP($E917,INPUTS!$A$44:$G$103,7,0),SCENARIOS!$N$26)</f>
        <v>0.5</v>
      </c>
      <c r="AJ917" s="15">
        <f t="shared" si="233"/>
        <v>32542.3698015118</v>
      </c>
      <c r="AL917" t="str">
        <f t="shared" si="235"/>
        <v>Y</v>
      </c>
      <c r="AM917" s="21">
        <f t="shared" si="236"/>
        <v>65084.7396030237</v>
      </c>
    </row>
    <row r="918" ht="15" customHeight="1" spans="1:39">
      <c r="A918" s="6" t="s">
        <v>2668</v>
      </c>
      <c r="B918" s="52" t="s">
        <v>695</v>
      </c>
      <c r="C918" s="52" t="s">
        <v>696</v>
      </c>
      <c r="D918" s="52" t="s">
        <v>929</v>
      </c>
      <c r="E918" s="10" t="s">
        <v>234</v>
      </c>
      <c r="F918" s="52" t="s">
        <v>424</v>
      </c>
      <c r="G918" s="52" t="s">
        <v>173</v>
      </c>
      <c r="H918" s="52" t="s">
        <v>242</v>
      </c>
      <c r="I918" s="52" t="s">
        <v>421</v>
      </c>
      <c r="J918" s="52" t="s">
        <v>173</v>
      </c>
      <c r="K918" s="52" t="s">
        <v>931</v>
      </c>
      <c r="L918" s="53" t="s">
        <v>291</v>
      </c>
      <c r="M918" s="13">
        <v>982</v>
      </c>
      <c r="N918" s="14">
        <f t="shared" si="234"/>
        <v>2.69041095890411</v>
      </c>
      <c r="O918" s="15">
        <v>5350</v>
      </c>
      <c r="P918" s="15">
        <f t="shared" si="226"/>
        <v>5253700</v>
      </c>
      <c r="Q918" s="16">
        <f>IFERROR(VLOOKUP(G918,SCENARIOS!$A$13:$E$18,5,0),0.025)</f>
        <v>0.05</v>
      </c>
      <c r="R918" s="52">
        <f>IFERROR(VLOOKUP(L918,INPUTS!$A$107:$B$120,2,0),0.0082)</f>
        <v>0.0079</v>
      </c>
      <c r="S918" s="52">
        <f t="shared" si="227"/>
        <v>42.265</v>
      </c>
      <c r="T918" s="15">
        <f t="shared" si="228"/>
        <v>41504.23</v>
      </c>
      <c r="U918" s="15">
        <f>T918/INPUTS!$B$7*1000</f>
        <v>51880287.5</v>
      </c>
      <c r="V918" s="15">
        <f>T918*INPUTS!$B$6</f>
        <v>131153.3668</v>
      </c>
      <c r="W918" s="54" t="s">
        <v>396</v>
      </c>
      <c r="X918" s="54" t="s">
        <v>396</v>
      </c>
      <c r="Y918" s="67">
        <f>IFERROR(VLOOKUP(E918,INPUTS!$A$44:$B$103,2,0),0)</f>
        <v>0</v>
      </c>
      <c r="Z918" s="15">
        <f t="shared" si="230"/>
        <v>0</v>
      </c>
      <c r="AA918" s="20">
        <f>IFERROR(VLOOKUP(E918,INPUTS!$A$44:$C$103,3,0),SCENARIOS!$J$26)</f>
        <v>0.1</v>
      </c>
      <c r="AB918" s="15">
        <f t="shared" si="237"/>
        <v>5297.10835147594</v>
      </c>
      <c r="AC918" s="20">
        <f>IFERROR(VLOOKUP($E918,INPUTS!$A$44:$G$103,4,0),SCENARIOS!$K$26)</f>
        <v>0.15</v>
      </c>
      <c r="AD918" s="15">
        <f t="shared" si="237"/>
        <v>10140.9025853303</v>
      </c>
      <c r="AE918" s="20">
        <f>IFERROR(VLOOKUP($E918,INPUTS!$A$44:$G$103,5,0),SCENARIOS!$L$26)</f>
        <v>0.3</v>
      </c>
      <c r="AF918" s="15">
        <f t="shared" si="237"/>
        <v>25885.2939935312</v>
      </c>
      <c r="AG918" s="20">
        <f>IFERROR(VLOOKUP($E918,INPUTS!$A$44:$G$103,6,0),SCENARIOS!$M$26)</f>
        <v>0.4</v>
      </c>
      <c r="AH918" s="15">
        <f t="shared" si="232"/>
        <v>44049.2312851145</v>
      </c>
      <c r="AI918" s="20">
        <f>IFERROR(VLOOKUP($E918,INPUTS!$A$44:$G$103,7,0),SCENARIOS!$N$26)</f>
        <v>0.5</v>
      </c>
      <c r="AJ918" s="15">
        <f t="shared" si="233"/>
        <v>70274.0271643623</v>
      </c>
      <c r="AL918" t="str">
        <f t="shared" si="235"/>
        <v>Y</v>
      </c>
      <c r="AM918" s="21">
        <f t="shared" si="236"/>
        <v>140548.054328725</v>
      </c>
    </row>
    <row r="919" ht="15" customHeight="1" spans="1:39">
      <c r="A919" s="24" t="s">
        <v>2669</v>
      </c>
      <c r="B919" s="52" t="s">
        <v>695</v>
      </c>
      <c r="C919" s="52" t="s">
        <v>696</v>
      </c>
      <c r="D919" s="52" t="s">
        <v>929</v>
      </c>
      <c r="E919" s="10" t="s">
        <v>234</v>
      </c>
      <c r="F919" s="52" t="s">
        <v>424</v>
      </c>
      <c r="G919" s="52" t="s">
        <v>173</v>
      </c>
      <c r="H919" s="52" t="s">
        <v>264</v>
      </c>
      <c r="I919" s="52" t="s">
        <v>436</v>
      </c>
      <c r="J919" s="52" t="s">
        <v>173</v>
      </c>
      <c r="K919" s="52" t="s">
        <v>931</v>
      </c>
      <c r="L919" s="53" t="s">
        <v>291</v>
      </c>
      <c r="M919" s="13">
        <v>982</v>
      </c>
      <c r="N919" s="14">
        <f t="shared" si="234"/>
        <v>2.69041095890411</v>
      </c>
      <c r="O919" s="15">
        <v>7820</v>
      </c>
      <c r="P919" s="15">
        <f t="shared" si="226"/>
        <v>7679240</v>
      </c>
      <c r="Q919" s="16">
        <f>IFERROR(VLOOKUP(G919,SCENARIOS!$A$13:$E$18,5,0),0.025)</f>
        <v>0.05</v>
      </c>
      <c r="R919" s="52">
        <f>IFERROR(VLOOKUP(L919,INPUTS!$A$107:$B$120,2,0),0.0082)</f>
        <v>0.0079</v>
      </c>
      <c r="S919" s="52">
        <f t="shared" si="227"/>
        <v>61.778</v>
      </c>
      <c r="T919" s="15">
        <f t="shared" si="228"/>
        <v>60665.996</v>
      </c>
      <c r="U919" s="15">
        <f>T919/INPUTS!$B$7*1000</f>
        <v>75832495</v>
      </c>
      <c r="V919" s="15">
        <f>T919*INPUTS!$B$6</f>
        <v>191704.54736</v>
      </c>
      <c r="W919" s="54" t="s">
        <v>396</v>
      </c>
      <c r="X919" s="54" t="s">
        <v>396</v>
      </c>
      <c r="Y919" s="67">
        <f>IFERROR(VLOOKUP(E919,INPUTS!$A$44:$B$103,2,0),0)</f>
        <v>0</v>
      </c>
      <c r="Z919" s="15">
        <f t="shared" si="230"/>
        <v>0</v>
      </c>
      <c r="AA919" s="20">
        <f>IFERROR(VLOOKUP(E919,INPUTS!$A$44:$C$103,3,0),SCENARIOS!$J$26)</f>
        <v>0.1</v>
      </c>
      <c r="AB919" s="15">
        <f t="shared" si="237"/>
        <v>7742.68921654988</v>
      </c>
      <c r="AC919" s="20">
        <f>IFERROR(VLOOKUP($E919,INPUTS!$A$44:$G$103,4,0),SCENARIOS!$K$26)</f>
        <v>0.15</v>
      </c>
      <c r="AD919" s="15">
        <f t="shared" si="237"/>
        <v>14822.7772368753</v>
      </c>
      <c r="AE919" s="20">
        <f>IFERROR(VLOOKUP($E919,INPUTS!$A$44:$G$103,5,0),SCENARIOS!$L$26)</f>
        <v>0.3</v>
      </c>
      <c r="AF919" s="15">
        <f t="shared" si="237"/>
        <v>37836.0745849372</v>
      </c>
      <c r="AG919" s="20">
        <f>IFERROR(VLOOKUP($E919,INPUTS!$A$44:$G$103,6,0),SCENARIOS!$M$26)</f>
        <v>0.4</v>
      </c>
      <c r="AH919" s="15">
        <f t="shared" si="232"/>
        <v>64385.9791868403</v>
      </c>
      <c r="AI919" s="20">
        <f>IFERROR(VLOOKUP($E919,INPUTS!$A$44:$G$103,7,0),SCENARIOS!$N$26)</f>
        <v>0.5</v>
      </c>
      <c r="AJ919" s="15">
        <f t="shared" si="233"/>
        <v>102718.297649591</v>
      </c>
      <c r="AL919" t="str">
        <f t="shared" si="235"/>
        <v>Y</v>
      </c>
      <c r="AM919" s="21">
        <f t="shared" si="236"/>
        <v>205436.595299182</v>
      </c>
    </row>
    <row r="920" ht="15" customHeight="1" spans="1:39">
      <c r="A920" s="6" t="s">
        <v>2670</v>
      </c>
      <c r="B920" s="52" t="s">
        <v>695</v>
      </c>
      <c r="C920" s="52" t="s">
        <v>696</v>
      </c>
      <c r="D920" s="52" t="s">
        <v>929</v>
      </c>
      <c r="E920" s="10" t="s">
        <v>234</v>
      </c>
      <c r="F920" s="52" t="s">
        <v>424</v>
      </c>
      <c r="G920" s="52" t="s">
        <v>173</v>
      </c>
      <c r="H920" s="52" t="s">
        <v>505</v>
      </c>
      <c r="I920" s="52" t="s">
        <v>504</v>
      </c>
      <c r="J920" s="52" t="s">
        <v>173</v>
      </c>
      <c r="K920" s="52" t="s">
        <v>931</v>
      </c>
      <c r="L920" s="53" t="s">
        <v>279</v>
      </c>
      <c r="M920" s="13">
        <v>2455</v>
      </c>
      <c r="N920" s="14">
        <f t="shared" si="234"/>
        <v>6.72602739726027</v>
      </c>
      <c r="O920" s="15">
        <v>1240</v>
      </c>
      <c r="P920" s="15">
        <f t="shared" si="226"/>
        <v>3044200</v>
      </c>
      <c r="Q920" s="16">
        <f>IFERROR(VLOOKUP(G920,SCENARIOS!$A$13:$E$18,5,0),0.025)</f>
        <v>0.05</v>
      </c>
      <c r="R920" s="52">
        <f>IFERROR(VLOOKUP(L920,INPUTS!$A$107:$B$120,2,0),0.0082)</f>
        <v>0.0039</v>
      </c>
      <c r="S920" s="52">
        <f t="shared" si="227"/>
        <v>4.836</v>
      </c>
      <c r="T920" s="15">
        <f t="shared" si="228"/>
        <v>11872.38</v>
      </c>
      <c r="U920" s="15">
        <f>T920/INPUTS!$B$7*1000</f>
        <v>14840475</v>
      </c>
      <c r="V920" s="15">
        <f>T920*INPUTS!$B$6</f>
        <v>37516.7208</v>
      </c>
      <c r="W920" s="54" t="s">
        <v>396</v>
      </c>
      <c r="X920" s="54" t="s">
        <v>396</v>
      </c>
      <c r="Y920" s="67">
        <f>IFERROR(VLOOKUP(E920,INPUTS!$A$44:$B$103,2,0),0)</f>
        <v>0</v>
      </c>
      <c r="Z920" s="15">
        <f t="shared" si="230"/>
        <v>0</v>
      </c>
      <c r="AA920" s="20">
        <f>IFERROR(VLOOKUP(E920,INPUTS!$A$44:$C$103,3,0),SCENARIOS!$J$26)</f>
        <v>0.1</v>
      </c>
      <c r="AB920" s="15">
        <f t="shared" si="237"/>
        <v>1515.24996969938</v>
      </c>
      <c r="AC920" s="20">
        <f>IFERROR(VLOOKUP($E920,INPUTS!$A$44:$G$103,4,0),SCENARIOS!$K$26)</f>
        <v>0.15</v>
      </c>
      <c r="AD920" s="15">
        <f t="shared" si="237"/>
        <v>2900.82839835899</v>
      </c>
      <c r="AE920" s="20">
        <f>IFERROR(VLOOKUP($E920,INPUTS!$A$44:$G$103,5,0),SCENARIOS!$L$26)</f>
        <v>0.3</v>
      </c>
      <c r="AF920" s="15">
        <f t="shared" si="237"/>
        <v>7404.54760160398</v>
      </c>
      <c r="AG920" s="20">
        <f>IFERROR(VLOOKUP($E920,INPUTS!$A$44:$G$103,6,0),SCENARIOS!$M$26)</f>
        <v>0.4</v>
      </c>
      <c r="AH920" s="15">
        <f t="shared" si="232"/>
        <v>12600.383443441</v>
      </c>
      <c r="AI920" s="20">
        <f>IFERROR(VLOOKUP($E920,INPUTS!$A$44:$G$103,7,0),SCENARIOS!$N$26)</f>
        <v>0.5</v>
      </c>
      <c r="AJ920" s="15">
        <f t="shared" si="233"/>
        <v>20102.0463366175</v>
      </c>
      <c r="AL920" t="str">
        <f t="shared" si="235"/>
        <v>Y</v>
      </c>
      <c r="AM920" s="21">
        <f t="shared" si="236"/>
        <v>40204.092673235</v>
      </c>
    </row>
    <row r="921" ht="15" customHeight="1" spans="1:39">
      <c r="A921" s="24" t="s">
        <v>2671</v>
      </c>
      <c r="B921" s="52" t="s">
        <v>695</v>
      </c>
      <c r="C921" s="52" t="s">
        <v>696</v>
      </c>
      <c r="D921" s="52" t="s">
        <v>929</v>
      </c>
      <c r="E921" s="10" t="s">
        <v>234</v>
      </c>
      <c r="F921" s="52" t="s">
        <v>424</v>
      </c>
      <c r="G921" s="52" t="s">
        <v>173</v>
      </c>
      <c r="H921" s="52" t="s">
        <v>428</v>
      </c>
      <c r="I921" s="52" t="s">
        <v>427</v>
      </c>
      <c r="J921" s="52" t="s">
        <v>173</v>
      </c>
      <c r="K921" s="52" t="s">
        <v>931</v>
      </c>
      <c r="L921" s="53" t="s">
        <v>279</v>
      </c>
      <c r="M921" s="13">
        <v>1473</v>
      </c>
      <c r="N921" s="14">
        <f t="shared" si="234"/>
        <v>4.03561643835616</v>
      </c>
      <c r="O921" s="15">
        <v>2900</v>
      </c>
      <c r="P921" s="15">
        <f t="shared" si="226"/>
        <v>4271700</v>
      </c>
      <c r="Q921" s="16">
        <f>IFERROR(VLOOKUP(G921,SCENARIOS!$A$13:$E$18,5,0),0.025)</f>
        <v>0.05</v>
      </c>
      <c r="R921" s="52">
        <f>IFERROR(VLOOKUP(L921,INPUTS!$A$107:$B$120,2,0),0.0082)</f>
        <v>0.0039</v>
      </c>
      <c r="S921" s="52">
        <f t="shared" si="227"/>
        <v>11.31</v>
      </c>
      <c r="T921" s="15">
        <f t="shared" si="228"/>
        <v>16659.63</v>
      </c>
      <c r="U921" s="15">
        <f>T921/INPUTS!$B$7*1000</f>
        <v>20824537.5</v>
      </c>
      <c r="V921" s="15">
        <f>T921*INPUTS!$B$6</f>
        <v>52644.4308</v>
      </c>
      <c r="W921" s="54" t="s">
        <v>521</v>
      </c>
      <c r="X921" s="54" t="s">
        <v>396</v>
      </c>
      <c r="Y921" s="67">
        <f>IFERROR(VLOOKUP(E921,INPUTS!$A$44:$B$103,2,0),0)</f>
        <v>0</v>
      </c>
      <c r="Z921" s="15">
        <f t="shared" si="230"/>
        <v>0</v>
      </c>
      <c r="AA921" s="20">
        <f>IFERROR(VLOOKUP(E921,INPUTS!$A$44:$C$103,3,0),SCENARIOS!$J$26)</f>
        <v>0.1</v>
      </c>
      <c r="AB921" s="15">
        <f t="shared" si="237"/>
        <v>2126.23786070719</v>
      </c>
      <c r="AC921" s="20">
        <f>IFERROR(VLOOKUP($E921,INPUTS!$A$44:$G$103,4,0),SCENARIOS!$K$26)</f>
        <v>0.15</v>
      </c>
      <c r="AD921" s="15">
        <f t="shared" si="237"/>
        <v>4070.51726866504</v>
      </c>
      <c r="AE921" s="20">
        <f>IFERROR(VLOOKUP($E921,INPUTS!$A$44:$G$103,5,0),SCENARIOS!$L$26)</f>
        <v>0.3</v>
      </c>
      <c r="AF921" s="15">
        <f t="shared" si="237"/>
        <v>10390.2522796701</v>
      </c>
      <c r="AG921" s="20">
        <f>IFERROR(VLOOKUP($E921,INPUTS!$A$44:$G$103,6,0),SCENARIOS!$M$26)</f>
        <v>0.4</v>
      </c>
      <c r="AH921" s="15">
        <f t="shared" si="232"/>
        <v>17681.1832190221</v>
      </c>
      <c r="AI921" s="20">
        <f>IFERROR(VLOOKUP($E921,INPUTS!$A$44:$G$103,7,0),SCENARIOS!$N$26)</f>
        <v>0.5</v>
      </c>
      <c r="AJ921" s="15">
        <f t="shared" si="233"/>
        <v>28207.7101820278</v>
      </c>
      <c r="AL921" t="str">
        <f t="shared" si="235"/>
        <v>Y</v>
      </c>
      <c r="AM921" s="21">
        <f t="shared" si="236"/>
        <v>56415.4203640556</v>
      </c>
    </row>
    <row r="922" ht="15" customHeight="1" spans="1:39">
      <c r="A922" s="6" t="s">
        <v>2672</v>
      </c>
      <c r="B922" s="52" t="s">
        <v>695</v>
      </c>
      <c r="C922" s="52" t="s">
        <v>696</v>
      </c>
      <c r="D922" s="52" t="s">
        <v>929</v>
      </c>
      <c r="E922" s="10" t="s">
        <v>234</v>
      </c>
      <c r="F922" s="52" t="s">
        <v>424</v>
      </c>
      <c r="G922" s="52" t="s">
        <v>173</v>
      </c>
      <c r="H922" s="52" t="s">
        <v>819</v>
      </c>
      <c r="I922" s="52" t="s">
        <v>575</v>
      </c>
      <c r="J922" s="52" t="s">
        <v>173</v>
      </c>
      <c r="K922" s="52" t="s">
        <v>931</v>
      </c>
      <c r="L922" s="53" t="s">
        <v>291</v>
      </c>
      <c r="M922" s="13">
        <v>491</v>
      </c>
      <c r="N922" s="14">
        <f t="shared" si="234"/>
        <v>1.34520547945205</v>
      </c>
      <c r="O922" s="15">
        <v>6750</v>
      </c>
      <c r="P922" s="15">
        <f t="shared" si="226"/>
        <v>3314250</v>
      </c>
      <c r="Q922" s="16">
        <f>IFERROR(VLOOKUP(G922,SCENARIOS!$A$13:$E$18,5,0),0.025)</f>
        <v>0.05</v>
      </c>
      <c r="R922" s="52">
        <f>IFERROR(VLOOKUP(L922,INPUTS!$A$107:$B$120,2,0),0.0082)</f>
        <v>0.0079</v>
      </c>
      <c r="S922" s="52">
        <f t="shared" si="227"/>
        <v>53.325</v>
      </c>
      <c r="T922" s="15">
        <f t="shared" si="228"/>
        <v>26182.575</v>
      </c>
      <c r="U922" s="15">
        <f>T922/INPUTS!$B$7*1000</f>
        <v>32728218.75</v>
      </c>
      <c r="V922" s="15">
        <f>T922*INPUTS!$B$6</f>
        <v>82736.937</v>
      </c>
      <c r="W922" s="54" t="s">
        <v>521</v>
      </c>
      <c r="X922" s="54" t="s">
        <v>396</v>
      </c>
      <c r="Y922" s="67">
        <f>IFERROR(VLOOKUP(E922,INPUTS!$A$44:$B$103,2,0),0)</f>
        <v>0</v>
      </c>
      <c r="Z922" s="15">
        <f t="shared" si="230"/>
        <v>0</v>
      </c>
      <c r="AA922" s="20">
        <f>IFERROR(VLOOKUP(E922,INPUTS!$A$44:$C$103,3,0),SCENARIOS!$J$26)</f>
        <v>0.1</v>
      </c>
      <c r="AB922" s="15">
        <f t="shared" si="237"/>
        <v>3341.63377312734</v>
      </c>
      <c r="AC922" s="20">
        <f>IFERROR(VLOOKUP($E922,INPUTS!$A$44:$G$103,4,0),SCENARIOS!$K$26)</f>
        <v>0.15</v>
      </c>
      <c r="AD922" s="15">
        <f t="shared" si="237"/>
        <v>6397.29835990461</v>
      </c>
      <c r="AE922" s="20">
        <f>IFERROR(VLOOKUP($E922,INPUTS!$A$44:$G$103,5,0),SCENARIOS!$L$26)</f>
        <v>0.3</v>
      </c>
      <c r="AF922" s="15">
        <f t="shared" si="237"/>
        <v>16329.5078931155</v>
      </c>
      <c r="AG922" s="20">
        <f>IFERROR(VLOOKUP($E922,INPUTS!$A$44:$G$103,6,0),SCENARIOS!$M$26)</f>
        <v>0.4</v>
      </c>
      <c r="AH922" s="15">
        <f t="shared" si="232"/>
        <v>27788.0664649087</v>
      </c>
      <c r="AI922" s="20">
        <f>IFERROR(VLOOKUP($E922,INPUTS!$A$44:$G$103,7,0),SCENARIOS!$N$26)</f>
        <v>0.5</v>
      </c>
      <c r="AJ922" s="15">
        <f t="shared" si="233"/>
        <v>44331.7461083594</v>
      </c>
      <c r="AL922" t="str">
        <f t="shared" si="235"/>
        <v>N</v>
      </c>
      <c r="AM922" s="21">
        <f t="shared" si="236"/>
        <v>88663.4922167187</v>
      </c>
    </row>
    <row r="923" ht="15" customHeight="1" spans="1:39">
      <c r="A923" s="24" t="s">
        <v>2673</v>
      </c>
      <c r="B923" s="52" t="s">
        <v>695</v>
      </c>
      <c r="C923" s="52" t="s">
        <v>696</v>
      </c>
      <c r="D923" s="52" t="s">
        <v>929</v>
      </c>
      <c r="E923" s="10" t="s">
        <v>234</v>
      </c>
      <c r="F923" s="52" t="s">
        <v>424</v>
      </c>
      <c r="G923" s="52" t="s">
        <v>173</v>
      </c>
      <c r="H923" s="52" t="s">
        <v>576</v>
      </c>
      <c r="I923" s="52" t="s">
        <v>575</v>
      </c>
      <c r="J923" s="52" t="s">
        <v>173</v>
      </c>
      <c r="K923" s="52" t="s">
        <v>931</v>
      </c>
      <c r="L923" s="53" t="s">
        <v>291</v>
      </c>
      <c r="M923" s="13">
        <v>491</v>
      </c>
      <c r="N923" s="14">
        <f t="shared" si="234"/>
        <v>1.34520547945205</v>
      </c>
      <c r="O923" s="15">
        <v>5860</v>
      </c>
      <c r="P923" s="15">
        <f t="shared" si="226"/>
        <v>2877260</v>
      </c>
      <c r="Q923" s="16">
        <f>IFERROR(VLOOKUP(G923,SCENARIOS!$A$13:$E$18,5,0),0.025)</f>
        <v>0.05</v>
      </c>
      <c r="R923" s="52">
        <f>IFERROR(VLOOKUP(L923,INPUTS!$A$107:$B$120,2,0),0.0082)</f>
        <v>0.0079</v>
      </c>
      <c r="S923" s="52">
        <f t="shared" si="227"/>
        <v>46.294</v>
      </c>
      <c r="T923" s="15">
        <f t="shared" si="228"/>
        <v>22730.354</v>
      </c>
      <c r="U923" s="15">
        <f>T923/INPUTS!$B$7*1000</f>
        <v>28412942.5</v>
      </c>
      <c r="V923" s="15">
        <f>T923*INPUTS!$B$6</f>
        <v>71827.91864</v>
      </c>
      <c r="W923" s="54" t="s">
        <v>521</v>
      </c>
      <c r="X923" s="54" t="s">
        <v>396</v>
      </c>
      <c r="Y923" s="67">
        <f>IFERROR(VLOOKUP(E923,INPUTS!$A$44:$B$103,2,0),0)</f>
        <v>0</v>
      </c>
      <c r="Z923" s="15">
        <f t="shared" si="230"/>
        <v>0</v>
      </c>
      <c r="AA923" s="20">
        <f>IFERROR(VLOOKUP(E923,INPUTS!$A$44:$C$103,3,0),SCENARIOS!$J$26)</f>
        <v>0.1</v>
      </c>
      <c r="AB923" s="15">
        <f t="shared" si="237"/>
        <v>2901.03317192981</v>
      </c>
      <c r="AC923" s="20">
        <f>IFERROR(VLOOKUP($E923,INPUTS!$A$44:$G$103,4,0),SCENARIOS!$K$26)</f>
        <v>0.15</v>
      </c>
      <c r="AD923" s="15">
        <f t="shared" si="237"/>
        <v>5553.80272430237</v>
      </c>
      <c r="AE923" s="20">
        <f>IFERROR(VLOOKUP($E923,INPUTS!$A$44:$G$103,5,0),SCENARIOS!$L$26)</f>
        <v>0.3</v>
      </c>
      <c r="AF923" s="15">
        <f t="shared" si="237"/>
        <v>14176.4320375788</v>
      </c>
      <c r="AG923" s="20">
        <f>IFERROR(VLOOKUP($E923,INPUTS!$A$44:$G$103,6,0),SCENARIOS!$M$26)</f>
        <v>0.4</v>
      </c>
      <c r="AH923" s="15">
        <f t="shared" si="232"/>
        <v>24124.1584421281</v>
      </c>
      <c r="AI923" s="20">
        <f>IFERROR(VLOOKUP($E923,INPUTS!$A$44:$G$103,7,0),SCENARIOS!$N$26)</f>
        <v>0.5</v>
      </c>
      <c r="AJ923" s="15">
        <f t="shared" si="233"/>
        <v>38486.5232881461</v>
      </c>
      <c r="AL923" t="str">
        <f t="shared" si="235"/>
        <v>N</v>
      </c>
      <c r="AM923" s="21">
        <f t="shared" si="236"/>
        <v>76973.0465762921</v>
      </c>
    </row>
    <row r="924" ht="15" customHeight="1" spans="1:39">
      <c r="A924" s="6" t="s">
        <v>2674</v>
      </c>
      <c r="B924" s="52" t="s">
        <v>695</v>
      </c>
      <c r="C924" s="52" t="s">
        <v>696</v>
      </c>
      <c r="D924" s="52" t="s">
        <v>929</v>
      </c>
      <c r="E924" s="10" t="s">
        <v>237</v>
      </c>
      <c r="F924" s="52" t="s">
        <v>424</v>
      </c>
      <c r="G924" s="52" t="s">
        <v>173</v>
      </c>
      <c r="H924" s="52" t="s">
        <v>248</v>
      </c>
      <c r="I924" s="52" t="s">
        <v>930</v>
      </c>
      <c r="J924" s="52" t="s">
        <v>169</v>
      </c>
      <c r="K924" s="52" t="s">
        <v>931</v>
      </c>
      <c r="L924" s="53" t="s">
        <v>291</v>
      </c>
      <c r="M924" s="13">
        <v>982</v>
      </c>
      <c r="N924" s="14">
        <f t="shared" si="234"/>
        <v>2.69041095890411</v>
      </c>
      <c r="O924" s="15">
        <v>8800</v>
      </c>
      <c r="P924" s="15">
        <f t="shared" si="226"/>
        <v>8641600</v>
      </c>
      <c r="Q924" s="16">
        <f>IFERROR(VLOOKUP(G924,SCENARIOS!$A$13:$E$18,5,0),0.025)</f>
        <v>0.05</v>
      </c>
      <c r="R924" s="52">
        <f>IFERROR(VLOOKUP(L924,INPUTS!$A$107:$B$120,2,0),0.0082)</f>
        <v>0.0079</v>
      </c>
      <c r="S924" s="52">
        <f t="shared" si="227"/>
        <v>69.52</v>
      </c>
      <c r="T924" s="15">
        <f t="shared" si="228"/>
        <v>68268.64</v>
      </c>
      <c r="U924" s="15">
        <f>T924/INPUTS!$B$7*1000</f>
        <v>85335800</v>
      </c>
      <c r="V924" s="15">
        <f>T924*INPUTS!$B$6</f>
        <v>215728.9024</v>
      </c>
      <c r="W924" s="54" t="s">
        <v>396</v>
      </c>
      <c r="X924" s="54" t="s">
        <v>396</v>
      </c>
      <c r="Y924" s="67">
        <f>IFERROR(VLOOKUP(E924,INPUTS!$A$44:$B$103,2,0),0)</f>
        <v>0</v>
      </c>
      <c r="Z924" s="15">
        <f t="shared" si="230"/>
        <v>0</v>
      </c>
      <c r="AA924" s="20">
        <f>IFERROR(VLOOKUP(E924,INPUTS!$A$44:$C$103,3,0),SCENARIOS!$J$26)</f>
        <v>0.1</v>
      </c>
      <c r="AB924" s="15">
        <f t="shared" si="237"/>
        <v>8713.000652895</v>
      </c>
      <c r="AC924" s="20">
        <f>IFERROR(VLOOKUP($E924,INPUTS!$A$44:$G$103,4,0),SCENARIOS!$K$26)</f>
        <v>0.15</v>
      </c>
      <c r="AD924" s="15">
        <f t="shared" si="237"/>
        <v>16680.3631310105</v>
      </c>
      <c r="AE924" s="20">
        <f>IFERROR(VLOOKUP($E924,INPUTS!$A$44:$G$103,5,0),SCENARIOS!$L$26)</f>
        <v>0.3</v>
      </c>
      <c r="AF924" s="15">
        <f t="shared" si="237"/>
        <v>42577.679839827</v>
      </c>
      <c r="AG924" s="20">
        <f>IFERROR(VLOOKUP($E924,INPUTS!$A$44:$G$103,6,0),SCENARIOS!$M$26)</f>
        <v>0.4</v>
      </c>
      <c r="AH924" s="15">
        <f t="shared" si="232"/>
        <v>72454.8103381323</v>
      </c>
      <c r="AI924" s="20">
        <f>IFERROR(VLOOKUP($E924,INPUTS!$A$44:$G$103,7,0),SCENARIOS!$N$26)</f>
        <v>0.5</v>
      </c>
      <c r="AJ924" s="15">
        <f t="shared" si="233"/>
        <v>115590.923186241</v>
      </c>
      <c r="AL924" t="str">
        <f t="shared" si="235"/>
        <v>N</v>
      </c>
      <c r="AM924" s="21">
        <f t="shared" si="236"/>
        <v>231181.846372481</v>
      </c>
    </row>
    <row r="925" ht="15" customHeight="1" spans="1:39">
      <c r="A925" s="24" t="s">
        <v>2675</v>
      </c>
      <c r="B925" s="52" t="s">
        <v>695</v>
      </c>
      <c r="C925" s="52" t="s">
        <v>696</v>
      </c>
      <c r="D925" s="52" t="s">
        <v>929</v>
      </c>
      <c r="E925" s="10" t="s">
        <v>237</v>
      </c>
      <c r="F925" s="52" t="s">
        <v>424</v>
      </c>
      <c r="G925" s="52" t="s">
        <v>173</v>
      </c>
      <c r="H925" s="52" t="s">
        <v>224</v>
      </c>
      <c r="I925" s="52" t="s">
        <v>938</v>
      </c>
      <c r="J925" s="52" t="s">
        <v>165</v>
      </c>
      <c r="K925" s="52" t="s">
        <v>931</v>
      </c>
      <c r="L925" s="53" t="s">
        <v>291</v>
      </c>
      <c r="M925" s="13">
        <v>491</v>
      </c>
      <c r="N925" s="14">
        <f t="shared" si="234"/>
        <v>1.34520547945205</v>
      </c>
      <c r="O925" s="15">
        <v>9560</v>
      </c>
      <c r="P925" s="15">
        <f t="shared" si="226"/>
        <v>4693960</v>
      </c>
      <c r="Q925" s="16">
        <f>IFERROR(VLOOKUP(G925,SCENARIOS!$A$13:$E$18,5,0),0.025)</f>
        <v>0.05</v>
      </c>
      <c r="R925" s="52">
        <f>IFERROR(VLOOKUP(L925,INPUTS!$A$107:$B$120,2,0),0.0082)</f>
        <v>0.0079</v>
      </c>
      <c r="S925" s="52">
        <f t="shared" si="227"/>
        <v>75.524</v>
      </c>
      <c r="T925" s="15">
        <f t="shared" si="228"/>
        <v>37082.284</v>
      </c>
      <c r="U925" s="15">
        <f>T925/INPUTS!$B$7*1000</f>
        <v>46352855</v>
      </c>
      <c r="V925" s="15">
        <f>T925*INPUTS!$B$6</f>
        <v>117180.01744</v>
      </c>
      <c r="W925" s="54" t="s">
        <v>396</v>
      </c>
      <c r="X925" s="54" t="s">
        <v>396</v>
      </c>
      <c r="Y925" s="67">
        <f>IFERROR(VLOOKUP(E925,INPUTS!$A$44:$B$103,2,0),0)</f>
        <v>0</v>
      </c>
      <c r="Z925" s="15">
        <f t="shared" si="230"/>
        <v>0</v>
      </c>
      <c r="AA925" s="20">
        <f>IFERROR(VLOOKUP(E925,INPUTS!$A$44:$C$103,3,0),SCENARIOS!$J$26)</f>
        <v>0.1</v>
      </c>
      <c r="AB925" s="15">
        <f t="shared" si="237"/>
        <v>4732.74353645888</v>
      </c>
      <c r="AC925" s="20">
        <f>IFERROR(VLOOKUP($E925,INPUTS!$A$44:$G$103,4,0),SCENARIOS!$K$26)</f>
        <v>0.15</v>
      </c>
      <c r="AD925" s="15">
        <f t="shared" si="237"/>
        <v>9060.46997343526</v>
      </c>
      <c r="AE925" s="20">
        <f>IFERROR(VLOOKUP($E925,INPUTS!$A$44:$G$103,5,0),SCENARIOS!$L$26)</f>
        <v>0.3</v>
      </c>
      <c r="AF925" s="15">
        <f t="shared" si="237"/>
        <v>23127.4215493606</v>
      </c>
      <c r="AG925" s="20">
        <f>IFERROR(VLOOKUP($E925,INPUTS!$A$44:$G$103,6,0),SCENARIOS!$M$26)</f>
        <v>0.4</v>
      </c>
      <c r="AH925" s="15">
        <f t="shared" si="232"/>
        <v>39356.1356154855</v>
      </c>
      <c r="AI925" s="20">
        <f>IFERROR(VLOOKUP($E925,INPUTS!$A$44:$G$103,7,0),SCENARIOS!$N$26)</f>
        <v>0.5</v>
      </c>
      <c r="AJ925" s="15">
        <f t="shared" si="233"/>
        <v>62786.8878216171</v>
      </c>
      <c r="AL925" t="str">
        <f t="shared" si="235"/>
        <v>N</v>
      </c>
      <c r="AM925" s="21">
        <f t="shared" si="236"/>
        <v>125573.775643234</v>
      </c>
    </row>
    <row r="926" ht="15" customHeight="1" spans="1:39">
      <c r="A926" s="6" t="s">
        <v>2676</v>
      </c>
      <c r="B926" s="52" t="s">
        <v>695</v>
      </c>
      <c r="C926" s="52" t="s">
        <v>696</v>
      </c>
      <c r="D926" s="52" t="s">
        <v>929</v>
      </c>
      <c r="E926" s="10" t="s">
        <v>237</v>
      </c>
      <c r="F926" s="52" t="s">
        <v>424</v>
      </c>
      <c r="G926" s="52" t="s">
        <v>173</v>
      </c>
      <c r="H926" s="52" t="s">
        <v>545</v>
      </c>
      <c r="I926" s="52" t="s">
        <v>544</v>
      </c>
      <c r="J926" s="52" t="s">
        <v>173</v>
      </c>
      <c r="K926" s="52" t="s">
        <v>931</v>
      </c>
      <c r="L926" s="53" t="s">
        <v>282</v>
      </c>
      <c r="M926" s="13">
        <v>982</v>
      </c>
      <c r="N926" s="14">
        <f t="shared" si="234"/>
        <v>2.69041095890411</v>
      </c>
      <c r="O926" s="15">
        <v>4630</v>
      </c>
      <c r="P926" s="15">
        <f t="shared" si="226"/>
        <v>4546660</v>
      </c>
      <c r="Q926" s="16">
        <f>IFERROR(VLOOKUP(G926,SCENARIOS!$A$13:$E$18,5,0),0.025)</f>
        <v>0.05</v>
      </c>
      <c r="R926" s="52">
        <f>IFERROR(VLOOKUP(L926,INPUTS!$A$107:$B$120,2,0),0.0082)</f>
        <v>0.0042</v>
      </c>
      <c r="S926" s="52">
        <f t="shared" si="227"/>
        <v>19.446</v>
      </c>
      <c r="T926" s="15">
        <f t="shared" si="228"/>
        <v>19095.972</v>
      </c>
      <c r="U926" s="15">
        <f>T926/INPUTS!$B$7*1000</f>
        <v>23869965</v>
      </c>
      <c r="V926" s="15">
        <f>T926*INPUTS!$B$6</f>
        <v>60343.27152</v>
      </c>
      <c r="W926" s="54" t="s">
        <v>396</v>
      </c>
      <c r="X926" s="54" t="s">
        <v>396</v>
      </c>
      <c r="Y926" s="67">
        <f>IFERROR(VLOOKUP(E926,INPUTS!$A$44:$B$103,2,0),0)</f>
        <v>0</v>
      </c>
      <c r="Z926" s="15">
        <f t="shared" si="230"/>
        <v>0</v>
      </c>
      <c r="AA926" s="20">
        <f>IFERROR(VLOOKUP(E926,INPUTS!$A$44:$C$103,3,0),SCENARIOS!$J$26)</f>
        <v>0.1</v>
      </c>
      <c r="AB926" s="15">
        <f t="shared" si="237"/>
        <v>2437.18369816163</v>
      </c>
      <c r="AC926" s="20">
        <f>IFERROR(VLOOKUP($E926,INPUTS!$A$44:$G$103,4,0),SCENARIOS!$K$26)</f>
        <v>0.15</v>
      </c>
      <c r="AD926" s="15">
        <f t="shared" si="237"/>
        <v>4665.79892758387</v>
      </c>
      <c r="AE926" s="20">
        <f>IFERROR(VLOOKUP($E926,INPUTS!$A$44:$G$103,5,0),SCENARIOS!$L$26)</f>
        <v>0.3</v>
      </c>
      <c r="AF926" s="15">
        <f t="shared" si="237"/>
        <v>11909.7462912151</v>
      </c>
      <c r="AG926" s="20">
        <f>IFERROR(VLOOKUP($E926,INPUTS!$A$44:$G$103,6,0),SCENARIOS!$M$26)</f>
        <v>0.4</v>
      </c>
      <c r="AH926" s="15">
        <f t="shared" si="232"/>
        <v>20266.9194740408</v>
      </c>
      <c r="AI926" s="20">
        <f>IFERROR(VLOOKUP($E926,INPUTS!$A$44:$G$103,7,0),SCENARIOS!$N$26)</f>
        <v>0.5</v>
      </c>
      <c r="AJ926" s="15">
        <f t="shared" si="233"/>
        <v>32332.8695667382</v>
      </c>
      <c r="AL926" t="str">
        <f t="shared" si="235"/>
        <v>N</v>
      </c>
      <c r="AM926" s="21">
        <f t="shared" si="236"/>
        <v>64665.7391334763</v>
      </c>
    </row>
    <row r="927" ht="15" customHeight="1" spans="1:39">
      <c r="A927" s="24" t="s">
        <v>2677</v>
      </c>
      <c r="B927" s="52" t="s">
        <v>695</v>
      </c>
      <c r="C927" s="52" t="s">
        <v>696</v>
      </c>
      <c r="D927" s="52" t="s">
        <v>929</v>
      </c>
      <c r="E927" s="10" t="s">
        <v>237</v>
      </c>
      <c r="F927" s="52" t="s">
        <v>424</v>
      </c>
      <c r="G927" s="52" t="s">
        <v>173</v>
      </c>
      <c r="H927" s="52" t="s">
        <v>242</v>
      </c>
      <c r="I927" s="52" t="s">
        <v>421</v>
      </c>
      <c r="J927" s="52" t="s">
        <v>173</v>
      </c>
      <c r="K927" s="52" t="s">
        <v>931</v>
      </c>
      <c r="L927" s="53" t="s">
        <v>291</v>
      </c>
      <c r="M927" s="13">
        <v>491</v>
      </c>
      <c r="N927" s="14">
        <f t="shared" si="234"/>
        <v>1.34520547945205</v>
      </c>
      <c r="O927" s="15">
        <v>5340</v>
      </c>
      <c r="P927" s="15">
        <f t="shared" si="226"/>
        <v>2621940</v>
      </c>
      <c r="Q927" s="16">
        <f>IFERROR(VLOOKUP(G927,SCENARIOS!$A$13:$E$18,5,0),0.025)</f>
        <v>0.05</v>
      </c>
      <c r="R927" s="52">
        <f>IFERROR(VLOOKUP(L927,INPUTS!$A$107:$B$120,2,0),0.0082)</f>
        <v>0.0079</v>
      </c>
      <c r="S927" s="52">
        <f t="shared" si="227"/>
        <v>42.186</v>
      </c>
      <c r="T927" s="15">
        <f t="shared" si="228"/>
        <v>20713.326</v>
      </c>
      <c r="U927" s="15">
        <f>T927/INPUTS!$B$7*1000</f>
        <v>25891657.5</v>
      </c>
      <c r="V927" s="15">
        <f>T927*INPUTS!$B$6</f>
        <v>65454.11016</v>
      </c>
      <c r="W927" s="54" t="s">
        <v>396</v>
      </c>
      <c r="X927" s="54" t="s">
        <v>396</v>
      </c>
      <c r="Y927" s="67">
        <f>IFERROR(VLOOKUP(E927,INPUTS!$A$44:$B$103,2,0),0)</f>
        <v>0</v>
      </c>
      <c r="Z927" s="15">
        <f t="shared" si="230"/>
        <v>0</v>
      </c>
      <c r="AA927" s="20">
        <f>IFERROR(VLOOKUP(E927,INPUTS!$A$44:$C$103,3,0),SCENARIOS!$J$26)</f>
        <v>0.1</v>
      </c>
      <c r="AB927" s="15">
        <f t="shared" si="237"/>
        <v>2643.60360718519</v>
      </c>
      <c r="AC927" s="20">
        <f>IFERROR(VLOOKUP($E927,INPUTS!$A$44:$G$103,4,0),SCENARIOS!$K$26)</f>
        <v>0.15</v>
      </c>
      <c r="AD927" s="15">
        <f t="shared" si="237"/>
        <v>5060.97381361342</v>
      </c>
      <c r="AE927" s="20">
        <f>IFERROR(VLOOKUP($E927,INPUTS!$A$44:$G$103,5,0),SCENARIOS!$L$26)</f>
        <v>0.3</v>
      </c>
      <c r="AF927" s="15">
        <f t="shared" si="237"/>
        <v>12918.4551332202</v>
      </c>
      <c r="AG927" s="20">
        <f>IFERROR(VLOOKUP($E927,INPUTS!$A$44:$G$103,6,0),SCENARIOS!$M$26)</f>
        <v>0.4</v>
      </c>
      <c r="AH927" s="15">
        <f t="shared" si="232"/>
        <v>21983.4481366833</v>
      </c>
      <c r="AI927" s="20">
        <f>IFERROR(VLOOKUP($E927,INPUTS!$A$44:$G$103,7,0),SCENARIOS!$N$26)</f>
        <v>0.5</v>
      </c>
      <c r="AJ927" s="15">
        <f t="shared" si="233"/>
        <v>35071.3369212799</v>
      </c>
      <c r="AL927" t="str">
        <f t="shared" si="235"/>
        <v>N</v>
      </c>
      <c r="AM927" s="21">
        <f t="shared" si="236"/>
        <v>70142.6738425597</v>
      </c>
    </row>
    <row r="928" ht="15" customHeight="1" spans="1:39">
      <c r="A928" s="6" t="s">
        <v>2678</v>
      </c>
      <c r="B928" s="52" t="s">
        <v>502</v>
      </c>
      <c r="C928" s="52" t="s">
        <v>503</v>
      </c>
      <c r="D928" s="52" t="s">
        <v>929</v>
      </c>
      <c r="E928" s="10" t="s">
        <v>505</v>
      </c>
      <c r="F928" s="52" t="s">
        <v>504</v>
      </c>
      <c r="G928" s="52" t="s">
        <v>173</v>
      </c>
      <c r="H928" s="52" t="s">
        <v>252</v>
      </c>
      <c r="I928" s="52" t="s">
        <v>930</v>
      </c>
      <c r="J928" s="52" t="s">
        <v>169</v>
      </c>
      <c r="K928" s="52" t="s">
        <v>931</v>
      </c>
      <c r="L928" s="53" t="s">
        <v>295</v>
      </c>
      <c r="M928" s="13">
        <v>3014</v>
      </c>
      <c r="N928" s="14">
        <f t="shared" si="234"/>
        <v>8.25753424657534</v>
      </c>
      <c r="O928" s="15">
        <v>8950</v>
      </c>
      <c r="P928" s="15">
        <f t="shared" si="226"/>
        <v>26975300</v>
      </c>
      <c r="Q928" s="16">
        <f>IFERROR(VLOOKUP(G928,SCENARIOS!$A$13:$E$18,5,0),0.025)</f>
        <v>0.05</v>
      </c>
      <c r="R928" s="52">
        <f>IFERROR(VLOOKUP(L928,INPUTS!$A$107:$B$120,2,0),0.0082)</f>
        <v>0.0089</v>
      </c>
      <c r="S928" s="52">
        <f t="shared" si="227"/>
        <v>79.655</v>
      </c>
      <c r="T928" s="15">
        <f t="shared" si="228"/>
        <v>240080.17</v>
      </c>
      <c r="U928" s="15">
        <f>T928/INPUTS!$B$7*1000</f>
        <v>300100212.5</v>
      </c>
      <c r="V928" s="15">
        <f>T928*INPUTS!$B$6</f>
        <v>758653.3372</v>
      </c>
      <c r="W928" s="54" t="s">
        <v>396</v>
      </c>
      <c r="X928" s="54" t="s">
        <v>396</v>
      </c>
      <c r="Y928" s="67">
        <f>IFERROR(VLOOKUP(E928,INPUTS!$A$44:$B$103,2,0),0)</f>
        <v>0</v>
      </c>
      <c r="Z928" s="15">
        <f t="shared" si="230"/>
        <v>0</v>
      </c>
      <c r="AA928" s="20">
        <f>IFERROR(VLOOKUP(E928,INPUTS!$A$44:$C$103,3,0),SCENARIOS!$J$26)</f>
        <v>0.025</v>
      </c>
      <c r="AB928" s="15">
        <f t="shared" si="237"/>
        <v>7660.24736232164</v>
      </c>
      <c r="AC928" s="20">
        <f>IFERROR(VLOOKUP($E928,INPUTS!$A$44:$G$103,4,0),SCENARIOS!$K$26)</f>
        <v>0.1</v>
      </c>
      <c r="AD928" s="15">
        <f t="shared" si="237"/>
        <v>39106.5298908815</v>
      </c>
      <c r="AE928" s="20">
        <f>IFERROR(VLOOKUP($E928,INPUTS!$A$44:$G$103,5,0),SCENARIOS!$L$26)</f>
        <v>0.2</v>
      </c>
      <c r="AF928" s="15">
        <f t="shared" si="237"/>
        <v>99821.8861461744</v>
      </c>
      <c r="AG928" s="20">
        <f>IFERROR(VLOOKUP($E928,INPUTS!$A$44:$G$103,6,0),SCENARIOS!$M$26)</f>
        <v>0.3</v>
      </c>
      <c r="AH928" s="15">
        <f t="shared" si="232"/>
        <v>191101.249233505</v>
      </c>
      <c r="AI928" s="20">
        <f>IFERROR(VLOOKUP($E928,INPUTS!$A$44:$G$103,7,0),SCENARIOS!$N$26)</f>
        <v>0.5</v>
      </c>
      <c r="AJ928" s="15">
        <f t="shared" si="233"/>
        <v>406498.334945732</v>
      </c>
      <c r="AL928" t="str">
        <f t="shared" si="235"/>
        <v>Y</v>
      </c>
      <c r="AM928" s="21">
        <f t="shared" si="236"/>
        <v>812996.669891465</v>
      </c>
    </row>
    <row r="929" ht="15" customHeight="1" spans="1:39">
      <c r="A929" s="24" t="s">
        <v>2679</v>
      </c>
      <c r="B929" s="52" t="s">
        <v>502</v>
      </c>
      <c r="C929" s="52" t="s">
        <v>503</v>
      </c>
      <c r="D929" s="52" t="s">
        <v>929</v>
      </c>
      <c r="E929" s="10" t="s">
        <v>505</v>
      </c>
      <c r="F929" s="52" t="s">
        <v>504</v>
      </c>
      <c r="G929" s="52" t="s">
        <v>173</v>
      </c>
      <c r="H929" s="52" t="s">
        <v>249</v>
      </c>
      <c r="I929" s="52" t="s">
        <v>930</v>
      </c>
      <c r="J929" s="52" t="s">
        <v>169</v>
      </c>
      <c r="K929" s="52" t="s">
        <v>931</v>
      </c>
      <c r="L929" s="53" t="s">
        <v>295</v>
      </c>
      <c r="M929" s="13">
        <v>3014</v>
      </c>
      <c r="N929" s="14">
        <f t="shared" si="234"/>
        <v>8.25753424657534</v>
      </c>
      <c r="O929" s="15">
        <v>10280</v>
      </c>
      <c r="P929" s="15">
        <f t="shared" si="226"/>
        <v>30983920</v>
      </c>
      <c r="Q929" s="16">
        <f>IFERROR(VLOOKUP(G929,SCENARIOS!$A$13:$E$18,5,0),0.025)</f>
        <v>0.05</v>
      </c>
      <c r="R929" s="52">
        <f>IFERROR(VLOOKUP(L929,INPUTS!$A$107:$B$120,2,0),0.0082)</f>
        <v>0.0089</v>
      </c>
      <c r="S929" s="52">
        <f t="shared" si="227"/>
        <v>91.492</v>
      </c>
      <c r="T929" s="15">
        <f t="shared" si="228"/>
        <v>275756.888</v>
      </c>
      <c r="U929" s="15">
        <f>T929/INPUTS!$B$7*1000</f>
        <v>344696110</v>
      </c>
      <c r="V929" s="15">
        <f>T929*INPUTS!$B$6</f>
        <v>871391.76608</v>
      </c>
      <c r="W929" s="54" t="s">
        <v>396</v>
      </c>
      <c r="X929" s="54" t="s">
        <v>396</v>
      </c>
      <c r="Y929" s="67">
        <f>IFERROR(VLOOKUP(E929,INPUTS!$A$44:$B$103,2,0),0)</f>
        <v>0</v>
      </c>
      <c r="Z929" s="15">
        <f t="shared" si="230"/>
        <v>0</v>
      </c>
      <c r="AA929" s="20">
        <f>IFERROR(VLOOKUP(E929,INPUTS!$A$44:$C$103,3,0),SCENARIOS!$J$26)</f>
        <v>0.025</v>
      </c>
      <c r="AB929" s="15">
        <f t="shared" si="237"/>
        <v>8798.58579716944</v>
      </c>
      <c r="AC929" s="20">
        <f>IFERROR(VLOOKUP($E929,INPUTS!$A$44:$G$103,4,0),SCENARIOS!$K$26)</f>
        <v>0.1</v>
      </c>
      <c r="AD929" s="15">
        <f t="shared" si="237"/>
        <v>44917.8913160069</v>
      </c>
      <c r="AE929" s="20">
        <f>IFERROR(VLOOKUP($E929,INPUTS!$A$44:$G$103,5,0),SCENARIOS!$L$26)</f>
        <v>0.2</v>
      </c>
      <c r="AF929" s="15">
        <f t="shared" si="237"/>
        <v>114655.753025997</v>
      </c>
      <c r="AG929" s="20">
        <f>IFERROR(VLOOKUP($E929,INPUTS!$A$44:$G$103,6,0),SCENARIOS!$M$26)</f>
        <v>0.3</v>
      </c>
      <c r="AH929" s="15">
        <f t="shared" si="232"/>
        <v>219499.53543245</v>
      </c>
      <c r="AI929" s="20">
        <f>IFERROR(VLOOKUP($E929,INPUTS!$A$44:$G$103,7,0),SCENARIOS!$N$26)</f>
        <v>0.5</v>
      </c>
      <c r="AJ929" s="15">
        <f t="shared" si="233"/>
        <v>466905.350082919</v>
      </c>
      <c r="AL929" t="str">
        <f t="shared" si="235"/>
        <v>N</v>
      </c>
      <c r="AM929" s="21">
        <f t="shared" si="236"/>
        <v>933810.700165839</v>
      </c>
    </row>
    <row r="930" ht="15" customHeight="1" spans="1:39">
      <c r="A930" s="6" t="s">
        <v>2680</v>
      </c>
      <c r="B930" s="52" t="s">
        <v>502</v>
      </c>
      <c r="C930" s="52" t="s">
        <v>503</v>
      </c>
      <c r="D930" s="52" t="s">
        <v>929</v>
      </c>
      <c r="E930" s="10" t="s">
        <v>505</v>
      </c>
      <c r="F930" s="52" t="s">
        <v>504</v>
      </c>
      <c r="G930" s="52" t="s">
        <v>173</v>
      </c>
      <c r="H930" s="52" t="s">
        <v>258</v>
      </c>
      <c r="I930" s="52" t="s">
        <v>930</v>
      </c>
      <c r="J930" s="52" t="s">
        <v>169</v>
      </c>
      <c r="K930" s="52" t="s">
        <v>931</v>
      </c>
      <c r="L930" s="53" t="s">
        <v>291</v>
      </c>
      <c r="M930" s="13">
        <v>1507</v>
      </c>
      <c r="N930" s="14">
        <f t="shared" si="234"/>
        <v>4.12876712328767</v>
      </c>
      <c r="O930" s="15">
        <v>11280</v>
      </c>
      <c r="P930" s="15">
        <f t="shared" si="226"/>
        <v>16998960</v>
      </c>
      <c r="Q930" s="16">
        <f>IFERROR(VLOOKUP(G930,SCENARIOS!$A$13:$E$18,5,0),0.025)</f>
        <v>0.05</v>
      </c>
      <c r="R930" s="52">
        <f>IFERROR(VLOOKUP(L930,INPUTS!$A$107:$B$120,2,0),0.0082)</f>
        <v>0.0079</v>
      </c>
      <c r="S930" s="52">
        <f t="shared" si="227"/>
        <v>89.112</v>
      </c>
      <c r="T930" s="15">
        <f t="shared" si="228"/>
        <v>134291.784</v>
      </c>
      <c r="U930" s="15">
        <f>T930/INPUTS!$B$7*1000</f>
        <v>167864730</v>
      </c>
      <c r="V930" s="15">
        <f>T930*INPUTS!$B$6</f>
        <v>424362.03744</v>
      </c>
      <c r="W930" s="54" t="s">
        <v>396</v>
      </c>
      <c r="X930" s="54" t="s">
        <v>396</v>
      </c>
      <c r="Y930" s="67">
        <f>IFERROR(VLOOKUP(E930,INPUTS!$A$44:$B$103,2,0),0)</f>
        <v>0</v>
      </c>
      <c r="Z930" s="15">
        <f t="shared" si="230"/>
        <v>0</v>
      </c>
      <c r="AA930" s="20">
        <f>IFERROR(VLOOKUP(E930,INPUTS!$A$44:$C$103,3,0),SCENARIOS!$J$26)</f>
        <v>0.025</v>
      </c>
      <c r="AB930" s="15">
        <f t="shared" si="237"/>
        <v>4284.85319786081</v>
      </c>
      <c r="AC930" s="20">
        <f>IFERROR(VLOOKUP($E930,INPUTS!$A$44:$G$103,4,0),SCENARIOS!$K$26)</f>
        <v>0.1</v>
      </c>
      <c r="AD930" s="15">
        <f t="shared" si="237"/>
        <v>21874.7165377957</v>
      </c>
      <c r="AE930" s="20">
        <f>IFERROR(VLOOKUP($E930,INPUTS!$A$44:$G$103,5,0),SCENARIOS!$L$26)</f>
        <v>0.2</v>
      </c>
      <c r="AF930" s="15">
        <f t="shared" si="237"/>
        <v>55836.5948042049</v>
      </c>
      <c r="AG930" s="20">
        <f>IFERROR(VLOOKUP($E930,INPUTS!$A$44:$G$103,6,0),SCENARIOS!$M$26)</f>
        <v>0.3</v>
      </c>
      <c r="AH930" s="15">
        <f t="shared" si="232"/>
        <v>106894.824692085</v>
      </c>
      <c r="AI930" s="20">
        <f>IFERROR(VLOOKUP($E930,INPUTS!$A$44:$G$103,7,0),SCENARIOS!$N$26)</f>
        <v>0.5</v>
      </c>
      <c r="AJ930" s="15">
        <f t="shared" si="233"/>
        <v>227379.823135297</v>
      </c>
      <c r="AL930" t="str">
        <f t="shared" si="235"/>
        <v>N</v>
      </c>
      <c r="AM930" s="21">
        <f t="shared" si="236"/>
        <v>454759.646270593</v>
      </c>
    </row>
    <row r="931" ht="15" customHeight="1" spans="1:39">
      <c r="A931" s="24" t="s">
        <v>2681</v>
      </c>
      <c r="B931" s="52" t="s">
        <v>502</v>
      </c>
      <c r="C931" s="52" t="s">
        <v>503</v>
      </c>
      <c r="D931" s="52" t="s">
        <v>929</v>
      </c>
      <c r="E931" s="10" t="s">
        <v>505</v>
      </c>
      <c r="F931" s="52" t="s">
        <v>504</v>
      </c>
      <c r="G931" s="52" t="s">
        <v>173</v>
      </c>
      <c r="H931" s="52" t="s">
        <v>253</v>
      </c>
      <c r="I931" s="52" t="s">
        <v>930</v>
      </c>
      <c r="J931" s="52" t="s">
        <v>169</v>
      </c>
      <c r="K931" s="52" t="s">
        <v>931</v>
      </c>
      <c r="L931" s="53" t="s">
        <v>295</v>
      </c>
      <c r="M931" s="13">
        <v>1507</v>
      </c>
      <c r="N931" s="14">
        <f t="shared" si="234"/>
        <v>4.12876712328767</v>
      </c>
      <c r="O931" s="15">
        <v>8650</v>
      </c>
      <c r="P931" s="15">
        <f t="shared" si="226"/>
        <v>13035550</v>
      </c>
      <c r="Q931" s="16">
        <f>IFERROR(VLOOKUP(G931,SCENARIOS!$A$13:$E$18,5,0),0.025)</f>
        <v>0.05</v>
      </c>
      <c r="R931" s="52">
        <f>IFERROR(VLOOKUP(L931,INPUTS!$A$107:$B$120,2,0),0.0082)</f>
        <v>0.0089</v>
      </c>
      <c r="S931" s="52">
        <f t="shared" si="227"/>
        <v>76.985</v>
      </c>
      <c r="T931" s="15">
        <f t="shared" si="228"/>
        <v>116016.395</v>
      </c>
      <c r="U931" s="15">
        <f>T931/INPUTS!$B$7*1000</f>
        <v>145020493.75</v>
      </c>
      <c r="V931" s="15">
        <f>T931*INPUTS!$B$6</f>
        <v>366611.8082</v>
      </c>
      <c r="W931" s="54" t="s">
        <v>396</v>
      </c>
      <c r="X931" s="54" t="s">
        <v>396</v>
      </c>
      <c r="Y931" s="67">
        <f>IFERROR(VLOOKUP(E931,INPUTS!$A$44:$B$103,2,0),0)</f>
        <v>0</v>
      </c>
      <c r="Z931" s="15">
        <f t="shared" si="230"/>
        <v>0</v>
      </c>
      <c r="AA931" s="20">
        <f>IFERROR(VLOOKUP(E931,INPUTS!$A$44:$C$103,3,0),SCENARIOS!$J$26)</f>
        <v>0.025</v>
      </c>
      <c r="AB931" s="15">
        <f t="shared" si="237"/>
        <v>3701.73964715543</v>
      </c>
      <c r="AC931" s="20">
        <f>IFERROR(VLOOKUP($E931,INPUTS!$A$44:$G$103,4,0),SCENARIOS!$K$26)</f>
        <v>0.1</v>
      </c>
      <c r="AD931" s="15">
        <f t="shared" si="237"/>
        <v>18897.8482433589</v>
      </c>
      <c r="AE931" s="20">
        <f>IFERROR(VLOOKUP($E931,INPUTS!$A$44:$G$103,5,0),SCENARIOS!$L$26)</f>
        <v>0.2</v>
      </c>
      <c r="AF931" s="15">
        <f t="shared" si="237"/>
        <v>48237.950567844</v>
      </c>
      <c r="AG931" s="20">
        <f>IFERROR(VLOOKUP($E931,INPUTS!$A$44:$G$103,6,0),SCENARIOS!$M$26)</f>
        <v>0.3</v>
      </c>
      <c r="AH931" s="15">
        <f t="shared" si="232"/>
        <v>92347.8103837886</v>
      </c>
      <c r="AI931" s="20">
        <f>IFERROR(VLOOKUP($E931,INPUTS!$A$44:$G$103,7,0),SCENARIOS!$N$26)</f>
        <v>0.5</v>
      </c>
      <c r="AJ931" s="15">
        <f t="shared" si="233"/>
        <v>196436.346216792</v>
      </c>
      <c r="AL931" t="str">
        <f t="shared" si="235"/>
        <v>Y</v>
      </c>
      <c r="AM931" s="21">
        <f t="shared" si="236"/>
        <v>392872.692433585</v>
      </c>
    </row>
    <row r="932" ht="15" customHeight="1" spans="1:39">
      <c r="A932" s="6" t="s">
        <v>2682</v>
      </c>
      <c r="B932" s="52" t="s">
        <v>502</v>
      </c>
      <c r="C932" s="52" t="s">
        <v>503</v>
      </c>
      <c r="D932" s="52" t="s">
        <v>929</v>
      </c>
      <c r="E932" s="10" t="s">
        <v>505</v>
      </c>
      <c r="F932" s="52" t="s">
        <v>504</v>
      </c>
      <c r="G932" s="52" t="s">
        <v>173</v>
      </c>
      <c r="H932" s="52" t="s">
        <v>1153</v>
      </c>
      <c r="I932" s="52" t="s">
        <v>614</v>
      </c>
      <c r="J932" s="52" t="s">
        <v>169</v>
      </c>
      <c r="K932" s="52" t="s">
        <v>931</v>
      </c>
      <c r="L932" s="53" t="s">
        <v>291</v>
      </c>
      <c r="M932" s="13">
        <v>3014</v>
      </c>
      <c r="N932" s="14">
        <f t="shared" si="234"/>
        <v>8.25753424657534</v>
      </c>
      <c r="O932" s="15">
        <v>8240</v>
      </c>
      <c r="P932" s="15">
        <f t="shared" si="226"/>
        <v>24835360</v>
      </c>
      <c r="Q932" s="16">
        <f>IFERROR(VLOOKUP(G932,SCENARIOS!$A$13:$E$18,5,0),0.025)</f>
        <v>0.05</v>
      </c>
      <c r="R932" s="52">
        <f>IFERROR(VLOOKUP(L932,INPUTS!$A$107:$B$120,2,0),0.0082)</f>
        <v>0.0079</v>
      </c>
      <c r="S932" s="52">
        <f t="shared" si="227"/>
        <v>65.096</v>
      </c>
      <c r="T932" s="15">
        <f t="shared" si="228"/>
        <v>196199.344</v>
      </c>
      <c r="U932" s="15">
        <f>T932/INPUTS!$B$7*1000</f>
        <v>245249180</v>
      </c>
      <c r="V932" s="15">
        <f>T932*INPUTS!$B$6</f>
        <v>619989.92704</v>
      </c>
      <c r="W932" s="54" t="s">
        <v>396</v>
      </c>
      <c r="X932" s="54" t="s">
        <v>396</v>
      </c>
      <c r="Y932" s="67">
        <f>IFERROR(VLOOKUP(E932,INPUTS!$A$44:$B$103,2,0),0)</f>
        <v>0</v>
      </c>
      <c r="Z932" s="15">
        <f t="shared" si="230"/>
        <v>0</v>
      </c>
      <c r="AA932" s="20">
        <f>IFERROR(VLOOKUP(E932,INPUTS!$A$44:$C$103,3,0),SCENARIOS!$J$26)</f>
        <v>0.025</v>
      </c>
      <c r="AB932" s="15">
        <f t="shared" ref="AB932:AF947" si="238">$T932*AA932*(1+$Q932)^AB$2</f>
        <v>6260.14013304488</v>
      </c>
      <c r="AC932" s="20">
        <f>IFERROR(VLOOKUP($E932,INPUTS!$A$44:$G$103,4,0),SCENARIOS!$K$26)</f>
        <v>0.1</v>
      </c>
      <c r="AD932" s="15">
        <f t="shared" si="238"/>
        <v>31958.8057218859</v>
      </c>
      <c r="AE932" s="20">
        <f>IFERROR(VLOOKUP($E932,INPUTS!$A$44:$G$103,5,0),SCENARIOS!$L$26)</f>
        <v>0.2</v>
      </c>
      <c r="AF932" s="15">
        <f t="shared" si="238"/>
        <v>81576.8690047249</v>
      </c>
      <c r="AG932" s="20">
        <f>IFERROR(VLOOKUP($E932,INPUTS!$A$44:$G$103,6,0),SCENARIOS!$M$26)</f>
        <v>0.3</v>
      </c>
      <c r="AH932" s="15">
        <f t="shared" si="232"/>
        <v>156172.580755812</v>
      </c>
      <c r="AI932" s="20">
        <f>IFERROR(VLOOKUP($E932,INPUTS!$A$44:$G$103,7,0),SCENARIOS!$N$26)</f>
        <v>0.5</v>
      </c>
      <c r="AJ932" s="15">
        <f t="shared" si="233"/>
        <v>332200.308977809</v>
      </c>
      <c r="AL932" t="str">
        <f t="shared" si="235"/>
        <v>Y</v>
      </c>
      <c r="AM932" s="21">
        <f t="shared" si="236"/>
        <v>664400.617955618</v>
      </c>
    </row>
    <row r="933" ht="15" customHeight="1" spans="1:39">
      <c r="A933" s="24" t="s">
        <v>2683</v>
      </c>
      <c r="B933" s="52" t="s">
        <v>502</v>
      </c>
      <c r="C933" s="52" t="s">
        <v>503</v>
      </c>
      <c r="D933" s="52" t="s">
        <v>929</v>
      </c>
      <c r="E933" s="10" t="s">
        <v>505</v>
      </c>
      <c r="F933" s="52" t="s">
        <v>504</v>
      </c>
      <c r="G933" s="52" t="s">
        <v>173</v>
      </c>
      <c r="H933" s="52" t="s">
        <v>615</v>
      </c>
      <c r="I933" s="52" t="s">
        <v>614</v>
      </c>
      <c r="J933" s="52" t="s">
        <v>169</v>
      </c>
      <c r="K933" s="52" t="s">
        <v>931</v>
      </c>
      <c r="L933" s="53" t="s">
        <v>295</v>
      </c>
      <c r="M933" s="13">
        <v>1507</v>
      </c>
      <c r="N933" s="14">
        <f t="shared" si="234"/>
        <v>4.12876712328767</v>
      </c>
      <c r="O933" s="15">
        <v>10660</v>
      </c>
      <c r="P933" s="15">
        <f t="shared" si="226"/>
        <v>16064620</v>
      </c>
      <c r="Q933" s="16">
        <f>IFERROR(VLOOKUP(G933,SCENARIOS!$A$13:$E$18,5,0),0.025)</f>
        <v>0.05</v>
      </c>
      <c r="R933" s="52">
        <f>IFERROR(VLOOKUP(L933,INPUTS!$A$107:$B$120,2,0),0.0082)</f>
        <v>0.0089</v>
      </c>
      <c r="S933" s="52">
        <f t="shared" si="227"/>
        <v>94.874</v>
      </c>
      <c r="T933" s="15">
        <f t="shared" si="228"/>
        <v>142975.118</v>
      </c>
      <c r="U933" s="15">
        <f>T933/INPUTS!$B$7*1000</f>
        <v>178718897.5</v>
      </c>
      <c r="V933" s="15">
        <f>T933*INPUTS!$B$6</f>
        <v>451801.37288</v>
      </c>
      <c r="W933" s="54" t="s">
        <v>396</v>
      </c>
      <c r="X933" s="54" t="s">
        <v>396</v>
      </c>
      <c r="Y933" s="67">
        <f>IFERROR(VLOOKUP(E933,INPUTS!$A$44:$B$103,2,0),0)</f>
        <v>0</v>
      </c>
      <c r="Z933" s="15">
        <f t="shared" si="230"/>
        <v>0</v>
      </c>
      <c r="AA933" s="20">
        <f>IFERROR(VLOOKUP(E933,INPUTS!$A$44:$C$103,3,0),SCENARIOS!$J$26)</f>
        <v>0.025</v>
      </c>
      <c r="AB933" s="15">
        <f t="shared" si="238"/>
        <v>4561.91267499155</v>
      </c>
      <c r="AC933" s="20">
        <f>IFERROR(VLOOKUP($E933,INPUTS!$A$44:$G$103,4,0),SCENARIOS!$K$26)</f>
        <v>0.1</v>
      </c>
      <c r="AD933" s="15">
        <f t="shared" si="238"/>
        <v>23289.1401473071</v>
      </c>
      <c r="AE933" s="20">
        <f>IFERROR(VLOOKUP($E933,INPUTS!$A$44:$G$103,5,0),SCENARIOS!$L$26)</f>
        <v>0.2</v>
      </c>
      <c r="AF933" s="15">
        <f t="shared" si="238"/>
        <v>59447.0003529731</v>
      </c>
      <c r="AG933" s="20">
        <f>IFERROR(VLOOKUP($E933,INPUTS!$A$44:$G$103,6,0),SCENARIOS!$M$26)</f>
        <v>0.3</v>
      </c>
      <c r="AH933" s="15">
        <f t="shared" si="232"/>
        <v>113806.665744646</v>
      </c>
      <c r="AI933" s="20">
        <f>IFERROR(VLOOKUP($E933,INPUTS!$A$44:$G$103,7,0),SCENARIOS!$N$26)</f>
        <v>0.5</v>
      </c>
      <c r="AJ933" s="15">
        <f t="shared" si="233"/>
        <v>242082.248632486</v>
      </c>
      <c r="AL933" t="str">
        <f t="shared" si="235"/>
        <v>N</v>
      </c>
      <c r="AM933" s="21">
        <f t="shared" si="236"/>
        <v>484164.497264973</v>
      </c>
    </row>
    <row r="934" ht="15" customHeight="1" spans="1:39">
      <c r="A934" s="6" t="s">
        <v>2684</v>
      </c>
      <c r="B934" s="52" t="s">
        <v>502</v>
      </c>
      <c r="C934" s="52" t="s">
        <v>503</v>
      </c>
      <c r="D934" s="52" t="s">
        <v>929</v>
      </c>
      <c r="E934" s="10" t="s">
        <v>505</v>
      </c>
      <c r="F934" s="52" t="s">
        <v>504</v>
      </c>
      <c r="G934" s="52" t="s">
        <v>173</v>
      </c>
      <c r="H934" s="52" t="s">
        <v>203</v>
      </c>
      <c r="I934" s="52" t="s">
        <v>399</v>
      </c>
      <c r="J934" s="52" t="s">
        <v>165</v>
      </c>
      <c r="K934" s="52" t="s">
        <v>931</v>
      </c>
      <c r="L934" s="53" t="s">
        <v>297</v>
      </c>
      <c r="M934" s="13">
        <v>3014</v>
      </c>
      <c r="N934" s="14">
        <f t="shared" si="234"/>
        <v>8.25753424657534</v>
      </c>
      <c r="O934" s="15">
        <v>8990</v>
      </c>
      <c r="P934" s="15">
        <f t="shared" si="226"/>
        <v>27095860</v>
      </c>
      <c r="Q934" s="16">
        <f>IFERROR(VLOOKUP(G934,SCENARIOS!$A$13:$E$18,5,0),0.025)</f>
        <v>0.05</v>
      </c>
      <c r="R934" s="52">
        <f>IFERROR(VLOOKUP(L934,INPUTS!$A$107:$B$120,2,0),0.0082)</f>
        <v>0.0105</v>
      </c>
      <c r="S934" s="52">
        <f t="shared" si="227"/>
        <v>94.395</v>
      </c>
      <c r="T934" s="15">
        <f t="shared" si="228"/>
        <v>284506.53</v>
      </c>
      <c r="U934" s="15">
        <f>T934/INPUTS!$B$7*1000</f>
        <v>355633162.5</v>
      </c>
      <c r="V934" s="15">
        <f>T934*INPUTS!$B$6</f>
        <v>899040.6348</v>
      </c>
      <c r="W934" s="54" t="s">
        <v>396</v>
      </c>
      <c r="X934" s="54" t="s">
        <v>396</v>
      </c>
      <c r="Y934" s="67">
        <f>IFERROR(VLOOKUP(E934,INPUTS!$A$44:$B$103,2,0),0)</f>
        <v>0</v>
      </c>
      <c r="Z934" s="15">
        <f t="shared" si="230"/>
        <v>0</v>
      </c>
      <c r="AA934" s="20">
        <f>IFERROR(VLOOKUP(E934,INPUTS!$A$44:$C$103,3,0),SCENARIOS!$J$26)</f>
        <v>0.025</v>
      </c>
      <c r="AB934" s="15">
        <f t="shared" si="238"/>
        <v>9077.76096624633</v>
      </c>
      <c r="AC934" s="20">
        <f>IFERROR(VLOOKUP($E934,INPUTS!$A$44:$G$103,4,0),SCENARIOS!$K$26)</f>
        <v>0.1</v>
      </c>
      <c r="AD934" s="15">
        <f t="shared" si="238"/>
        <v>46343.1158000095</v>
      </c>
      <c r="AE934" s="20">
        <f>IFERROR(VLOOKUP($E934,INPUTS!$A$44:$G$103,5,0),SCENARIOS!$L$26)</f>
        <v>0.2</v>
      </c>
      <c r="AF934" s="15">
        <f t="shared" si="238"/>
        <v>118293.728488709</v>
      </c>
      <c r="AG934" s="20">
        <f>IFERROR(VLOOKUP($E934,INPUTS!$A$44:$G$103,6,0),SCENARIOS!$M$26)</f>
        <v>0.3</v>
      </c>
      <c r="AH934" s="15">
        <f t="shared" si="232"/>
        <v>226464.156944281</v>
      </c>
      <c r="AI934" s="20">
        <f>IFERROR(VLOOKUP($E934,INPUTS!$A$44:$G$103,7,0),SCENARIOS!$N$26)</f>
        <v>0.5</v>
      </c>
      <c r="AJ934" s="15">
        <f t="shared" si="233"/>
        <v>481720.04679182</v>
      </c>
      <c r="AL934" t="str">
        <f t="shared" si="235"/>
        <v>Y</v>
      </c>
      <c r="AM934" s="21">
        <f t="shared" si="236"/>
        <v>963440.093583639</v>
      </c>
    </row>
    <row r="935" ht="15" customHeight="1" spans="1:39">
      <c r="A935" s="24" t="s">
        <v>2685</v>
      </c>
      <c r="B935" s="52" t="s">
        <v>502</v>
      </c>
      <c r="C935" s="52" t="s">
        <v>503</v>
      </c>
      <c r="D935" s="52" t="s">
        <v>929</v>
      </c>
      <c r="E935" s="10" t="s">
        <v>505</v>
      </c>
      <c r="F935" s="52" t="s">
        <v>504</v>
      </c>
      <c r="G935" s="52" t="s">
        <v>173</v>
      </c>
      <c r="H935" s="52" t="s">
        <v>200</v>
      </c>
      <c r="I935" s="52" t="s">
        <v>391</v>
      </c>
      <c r="J935" s="52" t="s">
        <v>165</v>
      </c>
      <c r="K935" s="52" t="s">
        <v>931</v>
      </c>
      <c r="L935" s="53" t="s">
        <v>300</v>
      </c>
      <c r="M935" s="13">
        <v>3014</v>
      </c>
      <c r="N935" s="14">
        <f t="shared" si="234"/>
        <v>8.25753424657534</v>
      </c>
      <c r="O935" s="15">
        <v>8650</v>
      </c>
      <c r="P935" s="15">
        <f t="shared" si="226"/>
        <v>26071100</v>
      </c>
      <c r="Q935" s="16">
        <f>IFERROR(VLOOKUP(G935,SCENARIOS!$A$13:$E$18,5,0),0.025)</f>
        <v>0.05</v>
      </c>
      <c r="R935" s="52">
        <f>IFERROR(VLOOKUP(L935,INPUTS!$A$107:$B$120,2,0),0.0082)</f>
        <v>0.01</v>
      </c>
      <c r="S935" s="52">
        <f t="shared" si="227"/>
        <v>86.5</v>
      </c>
      <c r="T935" s="15">
        <f t="shared" si="228"/>
        <v>260711</v>
      </c>
      <c r="U935" s="15">
        <f>T935/INPUTS!$B$7*1000</f>
        <v>325888750</v>
      </c>
      <c r="V935" s="15">
        <f>T935*INPUTS!$B$6</f>
        <v>823846.76</v>
      </c>
      <c r="W935" s="54" t="s">
        <v>396</v>
      </c>
      <c r="X935" s="54" t="s">
        <v>396</v>
      </c>
      <c r="Y935" s="67">
        <f>IFERROR(VLOOKUP(E935,INPUTS!$A$44:$B$103,2,0),0)</f>
        <v>0</v>
      </c>
      <c r="Z935" s="15">
        <f t="shared" si="230"/>
        <v>0</v>
      </c>
      <c r="AA935" s="20">
        <f>IFERROR(VLOOKUP(E935,INPUTS!$A$44:$C$103,3,0),SCENARIOS!$J$26)</f>
        <v>0.025</v>
      </c>
      <c r="AB935" s="15">
        <f t="shared" si="238"/>
        <v>8318.51606102344</v>
      </c>
      <c r="AC935" s="20">
        <f>IFERROR(VLOOKUP($E935,INPUTS!$A$44:$G$103,4,0),SCENARIOS!$K$26)</f>
        <v>0.1</v>
      </c>
      <c r="AD935" s="15">
        <f t="shared" si="238"/>
        <v>42467.0747041774</v>
      </c>
      <c r="AE935" s="20">
        <f>IFERROR(VLOOKUP($E935,INPUTS!$A$44:$G$103,5,0),SCENARIOS!$L$26)</f>
        <v>0.2</v>
      </c>
      <c r="AF935" s="15">
        <f t="shared" si="238"/>
        <v>108399.888916503</v>
      </c>
      <c r="AG935" s="20">
        <f>IFERROR(VLOOKUP($E935,INPUTS!$A$44:$G$103,6,0),SCENARIOS!$M$26)</f>
        <v>0.3</v>
      </c>
      <c r="AH935" s="15">
        <f t="shared" si="232"/>
        <v>207523.169401772</v>
      </c>
      <c r="AI935" s="20">
        <f>IFERROR(VLOOKUP($E935,INPUTS!$A$44:$G$103,7,0),SCENARIOS!$N$26)</f>
        <v>0.5</v>
      </c>
      <c r="AJ935" s="15">
        <f t="shared" si="233"/>
        <v>441429.99149841</v>
      </c>
      <c r="AL935" t="str">
        <f t="shared" si="235"/>
        <v>Y</v>
      </c>
      <c r="AM935" s="21">
        <f t="shared" si="236"/>
        <v>882859.98299682</v>
      </c>
    </row>
    <row r="936" ht="15" customHeight="1" spans="1:39">
      <c r="A936" s="6" t="s">
        <v>2686</v>
      </c>
      <c r="B936" s="52" t="s">
        <v>502</v>
      </c>
      <c r="C936" s="52" t="s">
        <v>503</v>
      </c>
      <c r="D936" s="52" t="s">
        <v>929</v>
      </c>
      <c r="E936" s="10" t="s">
        <v>505</v>
      </c>
      <c r="F936" s="52" t="s">
        <v>504</v>
      </c>
      <c r="G936" s="52" t="s">
        <v>173</v>
      </c>
      <c r="H936" s="52" t="s">
        <v>204</v>
      </c>
      <c r="I936" s="52" t="s">
        <v>405</v>
      </c>
      <c r="J936" s="52" t="s">
        <v>165</v>
      </c>
      <c r="K936" s="52" t="s">
        <v>931</v>
      </c>
      <c r="L936" s="53" t="s">
        <v>295</v>
      </c>
      <c r="M936" s="13">
        <v>1507</v>
      </c>
      <c r="N936" s="14">
        <f t="shared" si="234"/>
        <v>4.12876712328767</v>
      </c>
      <c r="O936" s="15">
        <v>8750</v>
      </c>
      <c r="P936" s="15">
        <f t="shared" si="226"/>
        <v>13186250</v>
      </c>
      <c r="Q936" s="16">
        <f>IFERROR(VLOOKUP(G936,SCENARIOS!$A$13:$E$18,5,0),0.025)</f>
        <v>0.05</v>
      </c>
      <c r="R936" s="52">
        <f>IFERROR(VLOOKUP(L936,INPUTS!$A$107:$B$120,2,0),0.0082)</f>
        <v>0.0089</v>
      </c>
      <c r="S936" s="52">
        <f t="shared" si="227"/>
        <v>77.875</v>
      </c>
      <c r="T936" s="15">
        <f t="shared" si="228"/>
        <v>117357.625</v>
      </c>
      <c r="U936" s="15">
        <f>T936/INPUTS!$B$7*1000</f>
        <v>146697031.25</v>
      </c>
      <c r="V936" s="15">
        <f>T936*INPUTS!$B$6</f>
        <v>370850.095</v>
      </c>
      <c r="W936" s="54" t="s">
        <v>396</v>
      </c>
      <c r="X936" s="54" t="s">
        <v>396</v>
      </c>
      <c r="Y936" s="67">
        <f>IFERROR(VLOOKUP(E936,INPUTS!$A$44:$B$103,2,0),0)</f>
        <v>0</v>
      </c>
      <c r="Z936" s="15">
        <f t="shared" si="230"/>
        <v>0</v>
      </c>
      <c r="AA936" s="20">
        <f>IFERROR(VLOOKUP(E936,INPUTS!$A$44:$C$103,3,0),SCENARIOS!$J$26)</f>
        <v>0.025</v>
      </c>
      <c r="AB936" s="15">
        <f t="shared" si="238"/>
        <v>3744.53432515723</v>
      </c>
      <c r="AC936" s="20">
        <f>IFERROR(VLOOKUP($E936,INPUTS!$A$44:$G$103,4,0),SCENARIOS!$K$26)</f>
        <v>0.1</v>
      </c>
      <c r="AD936" s="15">
        <f t="shared" si="238"/>
        <v>19116.3204773862</v>
      </c>
      <c r="AE936" s="20">
        <f>IFERROR(VLOOKUP($E936,INPUTS!$A$44:$G$103,5,0),SCENARIOS!$L$26)</f>
        <v>0.2</v>
      </c>
      <c r="AF936" s="15">
        <f t="shared" si="238"/>
        <v>48795.6147362584</v>
      </c>
      <c r="AG936" s="20">
        <f>IFERROR(VLOOKUP($E936,INPUTS!$A$44:$G$103,6,0),SCENARIOS!$M$26)</f>
        <v>0.3</v>
      </c>
      <c r="AH936" s="15">
        <f t="shared" si="232"/>
        <v>93415.4151281098</v>
      </c>
      <c r="AI936" s="20">
        <f>IFERROR(VLOOKUP($E936,INPUTS!$A$44:$G$103,7,0),SCENARIOS!$N$26)</f>
        <v>0.5</v>
      </c>
      <c r="AJ936" s="15">
        <f t="shared" si="233"/>
        <v>198707.286635484</v>
      </c>
      <c r="AL936" t="str">
        <f t="shared" si="235"/>
        <v>Y</v>
      </c>
      <c r="AM936" s="21">
        <f t="shared" si="236"/>
        <v>397414.573270967</v>
      </c>
    </row>
    <row r="937" ht="15" customHeight="1" spans="1:39">
      <c r="A937" s="24" t="s">
        <v>2687</v>
      </c>
      <c r="B937" s="52" t="s">
        <v>502</v>
      </c>
      <c r="C937" s="52" t="s">
        <v>503</v>
      </c>
      <c r="D937" s="52" t="s">
        <v>929</v>
      </c>
      <c r="E937" s="10" t="s">
        <v>505</v>
      </c>
      <c r="F937" s="52" t="s">
        <v>504</v>
      </c>
      <c r="G937" s="52" t="s">
        <v>173</v>
      </c>
      <c r="H937" s="52" t="s">
        <v>205</v>
      </c>
      <c r="I937" s="52" t="s">
        <v>408</v>
      </c>
      <c r="J937" s="52" t="s">
        <v>165</v>
      </c>
      <c r="K937" s="52" t="s">
        <v>931</v>
      </c>
      <c r="L937" s="53" t="s">
        <v>295</v>
      </c>
      <c r="M937" s="13">
        <v>1507</v>
      </c>
      <c r="N937" s="14">
        <f t="shared" si="234"/>
        <v>4.12876712328767</v>
      </c>
      <c r="O937" s="15">
        <v>10220</v>
      </c>
      <c r="P937" s="15">
        <f t="shared" si="226"/>
        <v>15401540</v>
      </c>
      <c r="Q937" s="16">
        <f>IFERROR(VLOOKUP(G937,SCENARIOS!$A$13:$E$18,5,0),0.025)</f>
        <v>0.05</v>
      </c>
      <c r="R937" s="52">
        <f>IFERROR(VLOOKUP(L937,INPUTS!$A$107:$B$120,2,0),0.0082)</f>
        <v>0.0089</v>
      </c>
      <c r="S937" s="52">
        <f t="shared" si="227"/>
        <v>90.958</v>
      </c>
      <c r="T937" s="15">
        <f t="shared" si="228"/>
        <v>137073.706</v>
      </c>
      <c r="U937" s="15">
        <f>T937/INPUTS!$B$7*1000</f>
        <v>171342132.5</v>
      </c>
      <c r="V937" s="15">
        <f>T937*INPUTS!$B$6</f>
        <v>433152.91096</v>
      </c>
      <c r="W937" s="54" t="s">
        <v>396</v>
      </c>
      <c r="X937" s="54" t="s">
        <v>396</v>
      </c>
      <c r="Y937" s="67">
        <f>IFERROR(VLOOKUP(E937,INPUTS!$A$44:$B$103,2,0),0)</f>
        <v>0</v>
      </c>
      <c r="Z937" s="15">
        <f t="shared" si="230"/>
        <v>0</v>
      </c>
      <c r="AA937" s="20">
        <f>IFERROR(VLOOKUP(E937,INPUTS!$A$44:$C$103,3,0),SCENARIOS!$J$26)</f>
        <v>0.025</v>
      </c>
      <c r="AB937" s="15">
        <f t="shared" si="238"/>
        <v>4373.61609178364</v>
      </c>
      <c r="AC937" s="20">
        <f>IFERROR(VLOOKUP($E937,INPUTS!$A$44:$G$103,4,0),SCENARIOS!$K$26)</f>
        <v>0.1</v>
      </c>
      <c r="AD937" s="15">
        <f t="shared" si="238"/>
        <v>22327.8623175871</v>
      </c>
      <c r="AE937" s="20">
        <f>IFERROR(VLOOKUP($E937,INPUTS!$A$44:$G$103,5,0),SCENARIOS!$L$26)</f>
        <v>0.2</v>
      </c>
      <c r="AF937" s="15">
        <f t="shared" si="238"/>
        <v>56993.2780119498</v>
      </c>
      <c r="AG937" s="20">
        <f>IFERROR(VLOOKUP($E937,INPUTS!$A$44:$G$103,6,0),SCENARIOS!$M$26)</f>
        <v>0.3</v>
      </c>
      <c r="AH937" s="15">
        <f t="shared" si="232"/>
        <v>109109.204869632</v>
      </c>
      <c r="AI937" s="20">
        <f>IFERROR(VLOOKUP($E937,INPUTS!$A$44:$G$103,7,0),SCENARIOS!$N$26)</f>
        <v>0.5</v>
      </c>
      <c r="AJ937" s="15">
        <f t="shared" si="233"/>
        <v>232090.110790245</v>
      </c>
      <c r="AL937" t="str">
        <f t="shared" si="235"/>
        <v>N</v>
      </c>
      <c r="AM937" s="21">
        <f t="shared" si="236"/>
        <v>464180.22158049</v>
      </c>
    </row>
    <row r="938" ht="15" customHeight="1" spans="1:39">
      <c r="A938" s="6" t="s">
        <v>2688</v>
      </c>
      <c r="B938" s="52" t="s">
        <v>502</v>
      </c>
      <c r="C938" s="52" t="s">
        <v>503</v>
      </c>
      <c r="D938" s="52" t="s">
        <v>929</v>
      </c>
      <c r="E938" s="10" t="s">
        <v>505</v>
      </c>
      <c r="F938" s="52" t="s">
        <v>504</v>
      </c>
      <c r="G938" s="52" t="s">
        <v>173</v>
      </c>
      <c r="H938" s="52" t="s">
        <v>234</v>
      </c>
      <c r="I938" s="52" t="s">
        <v>424</v>
      </c>
      <c r="J938" s="52" t="s">
        <v>173</v>
      </c>
      <c r="K938" s="52" t="s">
        <v>931</v>
      </c>
      <c r="L938" s="53" t="s">
        <v>286</v>
      </c>
      <c r="M938" s="13">
        <v>15068</v>
      </c>
      <c r="N938" s="14">
        <f t="shared" si="234"/>
        <v>41.2821917808219</v>
      </c>
      <c r="O938" s="15">
        <v>1240</v>
      </c>
      <c r="P938" s="15">
        <f t="shared" si="226"/>
        <v>18684320</v>
      </c>
      <c r="Q938" s="16">
        <f>IFERROR(VLOOKUP(G938,SCENARIOS!$A$13:$E$18,5,0),0.025)</f>
        <v>0.05</v>
      </c>
      <c r="R938" s="52">
        <f>IFERROR(VLOOKUP(L938,INPUTS!$A$107:$B$120,2,0),0.0082)</f>
        <v>0.0039</v>
      </c>
      <c r="S938" s="52">
        <f t="shared" si="227"/>
        <v>4.836</v>
      </c>
      <c r="T938" s="15">
        <f t="shared" si="228"/>
        <v>72868.848</v>
      </c>
      <c r="U938" s="15">
        <f>T938/INPUTS!$B$7*1000</f>
        <v>91086060</v>
      </c>
      <c r="V938" s="15">
        <f>T938*INPUTS!$B$6</f>
        <v>230265.55968</v>
      </c>
      <c r="W938" s="54" t="s">
        <v>396</v>
      </c>
      <c r="X938" s="54" t="s">
        <v>396</v>
      </c>
      <c r="Y938" s="67">
        <f>IFERROR(VLOOKUP(E938,INPUTS!$A$44:$B$103,2,0),0)</f>
        <v>0</v>
      </c>
      <c r="Z938" s="15">
        <f t="shared" si="230"/>
        <v>0</v>
      </c>
      <c r="AA938" s="20">
        <f>IFERROR(VLOOKUP(E938,INPUTS!$A$44:$C$103,3,0),SCENARIOS!$J$26)</f>
        <v>0.025</v>
      </c>
      <c r="AB938" s="15">
        <f t="shared" si="238"/>
        <v>2325.02917957538</v>
      </c>
      <c r="AC938" s="20">
        <f>IFERROR(VLOOKUP($E938,INPUTS!$A$44:$G$103,4,0),SCENARIOS!$K$26)</f>
        <v>0.1</v>
      </c>
      <c r="AD938" s="15">
        <f t="shared" si="238"/>
        <v>11869.5674966662</v>
      </c>
      <c r="AE938" s="20">
        <f>IFERROR(VLOOKUP($E938,INPUTS!$A$44:$G$103,5,0),SCENARIOS!$L$26)</f>
        <v>0.2</v>
      </c>
      <c r="AF938" s="15">
        <f t="shared" si="238"/>
        <v>30297.8203016887</v>
      </c>
      <c r="AG938" s="20">
        <f>IFERROR(VLOOKUP($E938,INPUTS!$A$44:$G$103,6,0),SCENARIOS!$M$26)</f>
        <v>0.3</v>
      </c>
      <c r="AH938" s="15">
        <f t="shared" si="232"/>
        <v>58002.8241524753</v>
      </c>
      <c r="AI938" s="20">
        <f>IFERROR(VLOOKUP($E938,INPUTS!$A$44:$G$103,7,0),SCENARIOS!$N$26)</f>
        <v>0.5</v>
      </c>
      <c r="AJ938" s="15">
        <f t="shared" si="233"/>
        <v>123379.891731223</v>
      </c>
      <c r="AL938" t="str">
        <f t="shared" si="235"/>
        <v>Y</v>
      </c>
      <c r="AM938" s="21">
        <f t="shared" si="236"/>
        <v>246759.783462446</v>
      </c>
    </row>
    <row r="939" ht="15" customHeight="1" spans="1:39">
      <c r="A939" s="24" t="s">
        <v>2689</v>
      </c>
      <c r="B939" s="52" t="s">
        <v>502</v>
      </c>
      <c r="C939" s="52" t="s">
        <v>503</v>
      </c>
      <c r="D939" s="52" t="s">
        <v>929</v>
      </c>
      <c r="E939" s="10" t="s">
        <v>505</v>
      </c>
      <c r="F939" s="52" t="s">
        <v>504</v>
      </c>
      <c r="G939" s="52" t="s">
        <v>173</v>
      </c>
      <c r="H939" s="52" t="s">
        <v>428</v>
      </c>
      <c r="I939" s="52" t="s">
        <v>427</v>
      </c>
      <c r="J939" s="52" t="s">
        <v>173</v>
      </c>
      <c r="K939" s="52" t="s">
        <v>931</v>
      </c>
      <c r="L939" s="53" t="s">
        <v>286</v>
      </c>
      <c r="M939" s="13">
        <v>9041</v>
      </c>
      <c r="N939" s="14">
        <f t="shared" si="234"/>
        <v>24.7698630136986</v>
      </c>
      <c r="O939" s="15">
        <v>2070</v>
      </c>
      <c r="P939" s="15">
        <f t="shared" si="226"/>
        <v>18714870</v>
      </c>
      <c r="Q939" s="16">
        <f>IFERROR(VLOOKUP(G939,SCENARIOS!$A$13:$E$18,5,0),0.025)</f>
        <v>0.05</v>
      </c>
      <c r="R939" s="52">
        <f>IFERROR(VLOOKUP(L939,INPUTS!$A$107:$B$120,2,0),0.0082)</f>
        <v>0.0039</v>
      </c>
      <c r="S939" s="52">
        <f t="shared" si="227"/>
        <v>8.073</v>
      </c>
      <c r="T939" s="15">
        <f t="shared" si="228"/>
        <v>72987.993</v>
      </c>
      <c r="U939" s="15">
        <f>T939/INPUTS!$B$7*1000</f>
        <v>91234991.25</v>
      </c>
      <c r="V939" s="15">
        <f>T939*INPUTS!$B$6</f>
        <v>230642.05788</v>
      </c>
      <c r="W939" s="54" t="s">
        <v>521</v>
      </c>
      <c r="X939" s="54" t="s">
        <v>396</v>
      </c>
      <c r="Y939" s="67">
        <f>IFERROR(VLOOKUP(E939,INPUTS!$A$44:$B$103,2,0),0)</f>
        <v>0</v>
      </c>
      <c r="Z939" s="15">
        <f t="shared" si="230"/>
        <v>0</v>
      </c>
      <c r="AA939" s="20">
        <f>IFERROR(VLOOKUP(E939,INPUTS!$A$44:$C$103,3,0),SCENARIOS!$J$26)</f>
        <v>0.025</v>
      </c>
      <c r="AB939" s="15">
        <f t="shared" si="238"/>
        <v>2328.83074374448</v>
      </c>
      <c r="AC939" s="20">
        <f>IFERROR(VLOOKUP($E939,INPUTS!$A$44:$G$103,4,0),SCENARIOS!$K$26)</f>
        <v>0.1</v>
      </c>
      <c r="AD939" s="15">
        <f t="shared" si="238"/>
        <v>11888.974961697</v>
      </c>
      <c r="AE939" s="20">
        <f>IFERROR(VLOOKUP($E939,INPUTS!$A$44:$G$103,5,0),SCENARIOS!$L$26)</f>
        <v>0.2</v>
      </c>
      <c r="AF939" s="15">
        <f t="shared" si="238"/>
        <v>30347.3590812759</v>
      </c>
      <c r="AG939" s="20">
        <f>IFERROR(VLOOKUP($E939,INPUTS!$A$44:$G$103,6,0),SCENARIOS!$M$26)</f>
        <v>0.3</v>
      </c>
      <c r="AH939" s="15">
        <f t="shared" si="232"/>
        <v>58097.6622989991</v>
      </c>
      <c r="AI939" s="20">
        <f>IFERROR(VLOOKUP($E939,INPUTS!$A$44:$G$103,7,0),SCENARIOS!$N$26)</f>
        <v>0.5</v>
      </c>
      <c r="AJ939" s="15">
        <f t="shared" si="233"/>
        <v>123581.62536094</v>
      </c>
      <c r="AL939" t="str">
        <f t="shared" si="235"/>
        <v>Y</v>
      </c>
      <c r="AM939" s="21">
        <f t="shared" si="236"/>
        <v>247163.25072188</v>
      </c>
    </row>
    <row r="940" ht="15" customHeight="1" spans="1:39">
      <c r="A940" s="6" t="s">
        <v>2690</v>
      </c>
      <c r="B940" s="52" t="s">
        <v>502</v>
      </c>
      <c r="C940" s="52" t="s">
        <v>503</v>
      </c>
      <c r="D940" s="52" t="s">
        <v>929</v>
      </c>
      <c r="E940" s="10" t="s">
        <v>505</v>
      </c>
      <c r="F940" s="52" t="s">
        <v>504</v>
      </c>
      <c r="G940" s="52" t="s">
        <v>173</v>
      </c>
      <c r="H940" s="52" t="s">
        <v>242</v>
      </c>
      <c r="I940" s="52" t="s">
        <v>421</v>
      </c>
      <c r="J940" s="52" t="s">
        <v>173</v>
      </c>
      <c r="K940" s="52" t="s">
        <v>931</v>
      </c>
      <c r="L940" s="53" t="s">
        <v>288</v>
      </c>
      <c r="M940" s="13">
        <v>4520</v>
      </c>
      <c r="N940" s="14">
        <f t="shared" si="234"/>
        <v>12.3835616438356</v>
      </c>
      <c r="O940" s="15">
        <v>4690</v>
      </c>
      <c r="P940" s="15">
        <f t="shared" ref="P940:P1003" si="239">M940*O940</f>
        <v>21198800</v>
      </c>
      <c r="Q940" s="16">
        <f>IFERROR(VLOOKUP(G940,SCENARIOS!$A$13:$E$18,5,0),0.025)</f>
        <v>0.05</v>
      </c>
      <c r="R940" s="52">
        <f>IFERROR(VLOOKUP(L940,INPUTS!$A$107:$B$120,2,0),0.0082)</f>
        <v>0.0085</v>
      </c>
      <c r="S940" s="52">
        <f t="shared" ref="S940:S1003" si="240">O940*R940</f>
        <v>39.865</v>
      </c>
      <c r="T940" s="15">
        <f t="shared" ref="T940:T1003" si="241">M940*S940</f>
        <v>180189.8</v>
      </c>
      <c r="U940" s="15">
        <f>T940/INPUTS!$B$7*1000</f>
        <v>225237250</v>
      </c>
      <c r="V940" s="15">
        <f>T940*INPUTS!$B$6</f>
        <v>569399.768</v>
      </c>
      <c r="W940" s="54" t="s">
        <v>396</v>
      </c>
      <c r="X940" s="54" t="s">
        <v>396</v>
      </c>
      <c r="Y940" s="67">
        <f>IFERROR(VLOOKUP(E940,INPUTS!$A$44:$B$103,2,0),0)</f>
        <v>0</v>
      </c>
      <c r="Z940" s="15">
        <f t="shared" si="230"/>
        <v>0</v>
      </c>
      <c r="AA940" s="20">
        <f>IFERROR(VLOOKUP(E940,INPUTS!$A$44:$C$103,3,0),SCENARIOS!$J$26)</f>
        <v>0.025</v>
      </c>
      <c r="AB940" s="15">
        <f t="shared" si="238"/>
        <v>5749.32298726406</v>
      </c>
      <c r="AC940" s="20">
        <f>IFERROR(VLOOKUP($E940,INPUTS!$A$44:$G$103,4,0),SCENARIOS!$K$26)</f>
        <v>0.1</v>
      </c>
      <c r="AD940" s="15">
        <f t="shared" si="238"/>
        <v>29351.0197020102</v>
      </c>
      <c r="AE940" s="20">
        <f>IFERROR(VLOOKUP($E940,INPUTS!$A$44:$G$103,5,0),SCENARIOS!$L$26)</f>
        <v>0.2</v>
      </c>
      <c r="AF940" s="15">
        <f t="shared" si="238"/>
        <v>74920.3305724997</v>
      </c>
      <c r="AG940" s="20">
        <f>IFERROR(VLOOKUP($E940,INPUTS!$A$44:$G$103,6,0),SCENARIOS!$M$26)</f>
        <v>0.3</v>
      </c>
      <c r="AH940" s="15">
        <f t="shared" si="232"/>
        <v>143429.15484913</v>
      </c>
      <c r="AI940" s="20">
        <f>IFERROR(VLOOKUP($E940,INPUTS!$A$44:$G$103,7,0),SCENARIOS!$N$26)</f>
        <v>0.5</v>
      </c>
      <c r="AJ940" s="15">
        <f t="shared" si="233"/>
        <v>305093.309764836</v>
      </c>
      <c r="AL940" t="str">
        <f t="shared" si="235"/>
        <v>Y</v>
      </c>
      <c r="AM940" s="21">
        <f t="shared" si="236"/>
        <v>610186.619529672</v>
      </c>
    </row>
    <row r="941" ht="15" customHeight="1" spans="1:39">
      <c r="A941" s="24" t="s">
        <v>2691</v>
      </c>
      <c r="B941" s="52" t="s">
        <v>502</v>
      </c>
      <c r="C941" s="52" t="s">
        <v>503</v>
      </c>
      <c r="D941" s="52" t="s">
        <v>929</v>
      </c>
      <c r="E941" s="10" t="s">
        <v>505</v>
      </c>
      <c r="F941" s="52" t="s">
        <v>504</v>
      </c>
      <c r="G941" s="52" t="s">
        <v>173</v>
      </c>
      <c r="H941" s="52" t="s">
        <v>545</v>
      </c>
      <c r="I941" s="52" t="s">
        <v>544</v>
      </c>
      <c r="J941" s="52" t="s">
        <v>173</v>
      </c>
      <c r="K941" s="52" t="s">
        <v>931</v>
      </c>
      <c r="L941" s="53" t="s">
        <v>288</v>
      </c>
      <c r="M941" s="13">
        <v>4520</v>
      </c>
      <c r="N941" s="14">
        <f t="shared" si="234"/>
        <v>12.3835616438356</v>
      </c>
      <c r="O941" s="15">
        <v>3720</v>
      </c>
      <c r="P941" s="15">
        <f t="shared" si="239"/>
        <v>16814400</v>
      </c>
      <c r="Q941" s="16">
        <f>IFERROR(VLOOKUP(G941,SCENARIOS!$A$13:$E$18,5,0),0.025)</f>
        <v>0.05</v>
      </c>
      <c r="R941" s="52">
        <f>IFERROR(VLOOKUP(L941,INPUTS!$A$107:$B$120,2,0),0.0082)</f>
        <v>0.0085</v>
      </c>
      <c r="S941" s="52">
        <f t="shared" si="240"/>
        <v>31.62</v>
      </c>
      <c r="T941" s="15">
        <f t="shared" si="241"/>
        <v>142922.4</v>
      </c>
      <c r="U941" s="15">
        <f>T941/INPUTS!$B$7*1000</f>
        <v>178653000</v>
      </c>
      <c r="V941" s="15">
        <f>T941*INPUTS!$B$6</f>
        <v>451634.784</v>
      </c>
      <c r="W941" s="54" t="s">
        <v>396</v>
      </c>
      <c r="X941" s="54" t="s">
        <v>396</v>
      </c>
      <c r="Y941" s="67">
        <f>IFERROR(VLOOKUP(E941,INPUTS!$A$44:$B$103,2,0),0)</f>
        <v>0</v>
      </c>
      <c r="Z941" s="15">
        <f t="shared" si="230"/>
        <v>0</v>
      </c>
      <c r="AA941" s="20">
        <f>IFERROR(VLOOKUP(E941,INPUTS!$A$44:$C$103,3,0),SCENARIOS!$J$26)</f>
        <v>0.025</v>
      </c>
      <c r="AB941" s="15">
        <f t="shared" si="238"/>
        <v>4560.23059970625</v>
      </c>
      <c r="AC941" s="20">
        <f>IFERROR(VLOOKUP($E941,INPUTS!$A$44:$G$103,4,0),SCENARIOS!$K$26)</f>
        <v>0.1</v>
      </c>
      <c r="AD941" s="15">
        <f t="shared" si="238"/>
        <v>23280.5529406136</v>
      </c>
      <c r="AE941" s="20">
        <f>IFERROR(VLOOKUP($E941,INPUTS!$A$44:$G$103,5,0),SCENARIOS!$L$26)</f>
        <v>0.2</v>
      </c>
      <c r="AF941" s="15">
        <f t="shared" si="238"/>
        <v>59425.0809658207</v>
      </c>
      <c r="AG941" s="20">
        <f>IFERROR(VLOOKUP($E941,INPUTS!$A$44:$G$103,6,0),SCENARIOS!$M$26)</f>
        <v>0.3</v>
      </c>
      <c r="AH941" s="15">
        <f t="shared" si="232"/>
        <v>113764.70278012</v>
      </c>
      <c r="AI941" s="20">
        <f>IFERROR(VLOOKUP($E941,INPUTS!$A$44:$G$103,7,0),SCENARIOS!$N$26)</f>
        <v>0.5</v>
      </c>
      <c r="AJ941" s="15">
        <f t="shared" si="233"/>
        <v>241992.987702599</v>
      </c>
      <c r="AL941" t="str">
        <f t="shared" si="235"/>
        <v>Y</v>
      </c>
      <c r="AM941" s="21">
        <f t="shared" si="236"/>
        <v>483985.975405198</v>
      </c>
    </row>
    <row r="942" ht="15" customHeight="1" spans="1:39">
      <c r="A942" s="6" t="s">
        <v>2692</v>
      </c>
      <c r="B942" s="52" t="s">
        <v>502</v>
      </c>
      <c r="C942" s="52" t="s">
        <v>503</v>
      </c>
      <c r="D942" s="52" t="s">
        <v>929</v>
      </c>
      <c r="E942" s="10" t="s">
        <v>505</v>
      </c>
      <c r="F942" s="52" t="s">
        <v>504</v>
      </c>
      <c r="G942" s="52" t="s">
        <v>173</v>
      </c>
      <c r="H942" s="52" t="s">
        <v>267</v>
      </c>
      <c r="I942" s="52" t="s">
        <v>436</v>
      </c>
      <c r="J942" s="52" t="s">
        <v>173</v>
      </c>
      <c r="K942" s="52" t="s">
        <v>931</v>
      </c>
      <c r="L942" s="53" t="s">
        <v>295</v>
      </c>
      <c r="M942" s="13">
        <v>1507</v>
      </c>
      <c r="N942" s="14">
        <f t="shared" si="234"/>
        <v>4.12876712328767</v>
      </c>
      <c r="O942" s="15">
        <v>8510</v>
      </c>
      <c r="P942" s="15">
        <f t="shared" si="239"/>
        <v>12824570</v>
      </c>
      <c r="Q942" s="16">
        <f>IFERROR(VLOOKUP(G942,SCENARIOS!$A$13:$E$18,5,0),0.025)</f>
        <v>0.05</v>
      </c>
      <c r="R942" s="52">
        <f>IFERROR(VLOOKUP(L942,INPUTS!$A$107:$B$120,2,0),0.0082)</f>
        <v>0.0089</v>
      </c>
      <c r="S942" s="52">
        <f t="shared" si="240"/>
        <v>75.739</v>
      </c>
      <c r="T942" s="15">
        <f t="shared" si="241"/>
        <v>114138.673</v>
      </c>
      <c r="U942" s="15">
        <f>T942/INPUTS!$B$7*1000</f>
        <v>142673341.25</v>
      </c>
      <c r="V942" s="15">
        <f>T942*INPUTS!$B$6</f>
        <v>360678.20668</v>
      </c>
      <c r="W942" s="54" t="s">
        <v>396</v>
      </c>
      <c r="X942" s="54" t="s">
        <v>396</v>
      </c>
      <c r="Y942" s="67">
        <f>IFERROR(VLOOKUP(E942,INPUTS!$A$44:$B$103,2,0),0)</f>
        <v>0</v>
      </c>
      <c r="Z942" s="15">
        <f t="shared" si="230"/>
        <v>0</v>
      </c>
      <c r="AA942" s="20">
        <f>IFERROR(VLOOKUP(E942,INPUTS!$A$44:$C$103,3,0),SCENARIOS!$J$26)</f>
        <v>0.025</v>
      </c>
      <c r="AB942" s="15">
        <f t="shared" si="238"/>
        <v>3641.82709795292</v>
      </c>
      <c r="AC942" s="20">
        <f>IFERROR(VLOOKUP($E942,INPUTS!$A$44:$G$103,4,0),SCENARIOS!$K$26)</f>
        <v>0.1</v>
      </c>
      <c r="AD942" s="15">
        <f t="shared" si="238"/>
        <v>18591.9871157207</v>
      </c>
      <c r="AE942" s="20">
        <f>IFERROR(VLOOKUP($E942,INPUTS!$A$44:$G$103,5,0),SCENARIOS!$L$26)</f>
        <v>0.2</v>
      </c>
      <c r="AF942" s="15">
        <f t="shared" si="238"/>
        <v>47457.2207320639</v>
      </c>
      <c r="AG942" s="20">
        <f>IFERROR(VLOOKUP($E942,INPUTS!$A$44:$G$103,6,0),SCENARIOS!$M$26)</f>
        <v>0.3</v>
      </c>
      <c r="AH942" s="15">
        <f t="shared" si="232"/>
        <v>90853.1637417388</v>
      </c>
      <c r="AI942" s="20">
        <f>IFERROR(VLOOKUP($E942,INPUTS!$A$44:$G$103,7,0),SCENARIOS!$N$26)</f>
        <v>0.5</v>
      </c>
      <c r="AJ942" s="15">
        <f t="shared" si="233"/>
        <v>193257.029630625</v>
      </c>
      <c r="AL942" t="str">
        <f t="shared" si="235"/>
        <v>N</v>
      </c>
      <c r="AM942" s="21">
        <f t="shared" si="236"/>
        <v>386514.059261249</v>
      </c>
    </row>
    <row r="943" ht="15" customHeight="1" spans="1:39">
      <c r="A943" s="24" t="s">
        <v>2693</v>
      </c>
      <c r="B943" s="52" t="s">
        <v>502</v>
      </c>
      <c r="C943" s="52" t="s">
        <v>503</v>
      </c>
      <c r="D943" s="52" t="s">
        <v>929</v>
      </c>
      <c r="E943" s="10" t="s">
        <v>505</v>
      </c>
      <c r="F943" s="52" t="s">
        <v>504</v>
      </c>
      <c r="G943" s="52" t="s">
        <v>173</v>
      </c>
      <c r="H943" s="52" t="s">
        <v>576</v>
      </c>
      <c r="I943" s="52" t="s">
        <v>575</v>
      </c>
      <c r="J943" s="52" t="s">
        <v>173</v>
      </c>
      <c r="K943" s="52" t="s">
        <v>931</v>
      </c>
      <c r="L943" s="53" t="s">
        <v>291</v>
      </c>
      <c r="M943" s="13">
        <v>3014</v>
      </c>
      <c r="N943" s="14">
        <f t="shared" si="234"/>
        <v>8.25753424657534</v>
      </c>
      <c r="O943" s="15">
        <v>5250</v>
      </c>
      <c r="P943" s="15">
        <f t="shared" si="239"/>
        <v>15823500</v>
      </c>
      <c r="Q943" s="16">
        <f>IFERROR(VLOOKUP(G943,SCENARIOS!$A$13:$E$18,5,0),0.025)</f>
        <v>0.05</v>
      </c>
      <c r="R943" s="52">
        <f>IFERROR(VLOOKUP(L943,INPUTS!$A$107:$B$120,2,0),0.0082)</f>
        <v>0.0079</v>
      </c>
      <c r="S943" s="52">
        <f t="shared" si="240"/>
        <v>41.475</v>
      </c>
      <c r="T943" s="15">
        <f t="shared" si="241"/>
        <v>125005.65</v>
      </c>
      <c r="U943" s="15">
        <f>T943/INPUTS!$B$7*1000</f>
        <v>156257062.5</v>
      </c>
      <c r="V943" s="15">
        <f>T943*INPUTS!$B$6</f>
        <v>395017.854</v>
      </c>
      <c r="W943" s="54" t="s">
        <v>521</v>
      </c>
      <c r="X943" s="54" t="s">
        <v>396</v>
      </c>
      <c r="Y943" s="67">
        <f>IFERROR(VLOOKUP(E943,INPUTS!$A$44:$B$103,2,0),0)</f>
        <v>0</v>
      </c>
      <c r="Z943" s="15">
        <f t="shared" si="230"/>
        <v>0</v>
      </c>
      <c r="AA943" s="20">
        <f>IFERROR(VLOOKUP(E943,INPUTS!$A$44:$C$103,3,0),SCENARIOS!$J$26)</f>
        <v>0.025</v>
      </c>
      <c r="AB943" s="15">
        <f t="shared" si="238"/>
        <v>3988.5601575832</v>
      </c>
      <c r="AC943" s="20">
        <f>IFERROR(VLOOKUP($E943,INPUTS!$A$44:$G$103,4,0),SCENARIOS!$K$26)</f>
        <v>0.1</v>
      </c>
      <c r="AD943" s="15">
        <f t="shared" si="238"/>
        <v>20362.1031601822</v>
      </c>
      <c r="AE943" s="20">
        <f>IFERROR(VLOOKUP($E943,INPUTS!$A$44:$G$103,5,0),SCENARIOS!$L$26)</f>
        <v>0.2</v>
      </c>
      <c r="AF943" s="15">
        <f t="shared" si="238"/>
        <v>51975.5536741269</v>
      </c>
      <c r="AG943" s="20">
        <f>IFERROR(VLOOKUP($E943,INPUTS!$A$44:$G$103,6,0),SCENARIOS!$M$26)</f>
        <v>0.3</v>
      </c>
      <c r="AH943" s="15">
        <f t="shared" si="232"/>
        <v>99503.161282526</v>
      </c>
      <c r="AI943" s="20">
        <f>IFERROR(VLOOKUP($E943,INPUTS!$A$44:$G$103,7,0),SCENARIOS!$N$26)</f>
        <v>0.5</v>
      </c>
      <c r="AJ943" s="15">
        <f t="shared" si="233"/>
        <v>211656.75025892</v>
      </c>
      <c r="AL943" t="str">
        <f t="shared" si="235"/>
        <v>N</v>
      </c>
      <c r="AM943" s="21">
        <f t="shared" si="236"/>
        <v>423313.500517839</v>
      </c>
    </row>
    <row r="944" ht="15" customHeight="1" spans="1:39">
      <c r="A944" s="6" t="s">
        <v>2694</v>
      </c>
      <c r="B944" s="52" t="s">
        <v>502</v>
      </c>
      <c r="C944" s="52" t="s">
        <v>503</v>
      </c>
      <c r="D944" s="52" t="s">
        <v>929</v>
      </c>
      <c r="E944" s="10" t="s">
        <v>505</v>
      </c>
      <c r="F944" s="52" t="s">
        <v>504</v>
      </c>
      <c r="G944" s="52" t="s">
        <v>173</v>
      </c>
      <c r="H944" s="52" t="s">
        <v>819</v>
      </c>
      <c r="I944" s="52" t="s">
        <v>575</v>
      </c>
      <c r="J944" s="52" t="s">
        <v>173</v>
      </c>
      <c r="K944" s="52" t="s">
        <v>931</v>
      </c>
      <c r="L944" s="53" t="s">
        <v>291</v>
      </c>
      <c r="M944" s="13">
        <v>1507</v>
      </c>
      <c r="N944" s="14">
        <f t="shared" si="234"/>
        <v>4.12876712328767</v>
      </c>
      <c r="O944" s="15">
        <v>6560</v>
      </c>
      <c r="P944" s="15">
        <f t="shared" si="239"/>
        <v>9885920</v>
      </c>
      <c r="Q944" s="16">
        <f>IFERROR(VLOOKUP(G944,SCENARIOS!$A$13:$E$18,5,0),0.025)</f>
        <v>0.05</v>
      </c>
      <c r="R944" s="52">
        <f>IFERROR(VLOOKUP(L944,INPUTS!$A$107:$B$120,2,0),0.0082)</f>
        <v>0.0079</v>
      </c>
      <c r="S944" s="52">
        <f t="shared" si="240"/>
        <v>51.824</v>
      </c>
      <c r="T944" s="15">
        <f t="shared" si="241"/>
        <v>78098.768</v>
      </c>
      <c r="U944" s="15">
        <f>T944/INPUTS!$B$7*1000</f>
        <v>97623460</v>
      </c>
      <c r="V944" s="15">
        <f>T944*INPUTS!$B$6</f>
        <v>246792.10688</v>
      </c>
      <c r="W944" s="54" t="s">
        <v>521</v>
      </c>
      <c r="X944" s="54" t="s">
        <v>396</v>
      </c>
      <c r="Y944" s="67">
        <f>IFERROR(VLOOKUP(E944,INPUTS!$A$44:$B$103,2,0),0)</f>
        <v>0</v>
      </c>
      <c r="Z944" s="15">
        <f t="shared" si="230"/>
        <v>0</v>
      </c>
      <c r="AA944" s="20">
        <f>IFERROR(VLOOKUP(E944,INPUTS!$A$44:$C$103,3,0),SCENARIOS!$J$26)</f>
        <v>0.025</v>
      </c>
      <c r="AB944" s="15">
        <f t="shared" si="238"/>
        <v>2491.90044130913</v>
      </c>
      <c r="AC944" s="20">
        <f>IFERROR(VLOOKUP($E944,INPUTS!$A$44:$G$103,4,0),SCENARIOS!$K$26)</f>
        <v>0.1</v>
      </c>
      <c r="AD944" s="15">
        <f t="shared" si="238"/>
        <v>12721.4663553138</v>
      </c>
      <c r="AE944" s="20">
        <f>IFERROR(VLOOKUP($E944,INPUTS!$A$44:$G$103,5,0),SCENARIOS!$L$26)</f>
        <v>0.2</v>
      </c>
      <c r="AF944" s="15">
        <f t="shared" si="238"/>
        <v>32472.3459145022</v>
      </c>
      <c r="AG944" s="20">
        <f>IFERROR(VLOOKUP($E944,INPUTS!$A$44:$G$103,6,0),SCENARIOS!$M$26)</f>
        <v>0.3</v>
      </c>
      <c r="AH944" s="15">
        <f t="shared" si="232"/>
        <v>62165.784572702</v>
      </c>
      <c r="AI944" s="20">
        <f>IFERROR(VLOOKUP($E944,INPUTS!$A$44:$G$103,7,0),SCENARIOS!$N$26)</f>
        <v>0.5</v>
      </c>
      <c r="AJ944" s="15">
        <f t="shared" si="233"/>
        <v>132235.074447477</v>
      </c>
      <c r="AL944" t="str">
        <f t="shared" si="235"/>
        <v>N</v>
      </c>
      <c r="AM944" s="21">
        <f t="shared" si="236"/>
        <v>264470.148894955</v>
      </c>
    </row>
    <row r="945" ht="15" customHeight="1" spans="1:39">
      <c r="A945" s="24" t="s">
        <v>2695</v>
      </c>
      <c r="B945" s="52" t="s">
        <v>557</v>
      </c>
      <c r="C945" s="52" t="s">
        <v>558</v>
      </c>
      <c r="D945" s="52" t="s">
        <v>929</v>
      </c>
      <c r="E945" s="10" t="s">
        <v>505</v>
      </c>
      <c r="F945" s="52" t="s">
        <v>504</v>
      </c>
      <c r="G945" s="52" t="s">
        <v>173</v>
      </c>
      <c r="H945" s="52" t="s">
        <v>252</v>
      </c>
      <c r="I945" s="52" t="s">
        <v>930</v>
      </c>
      <c r="J945" s="52" t="s">
        <v>169</v>
      </c>
      <c r="K945" s="52" t="s">
        <v>931</v>
      </c>
      <c r="L945" s="53" t="s">
        <v>295</v>
      </c>
      <c r="M945" s="13">
        <v>1507</v>
      </c>
      <c r="N945" s="14">
        <f t="shared" si="234"/>
        <v>4.12876712328767</v>
      </c>
      <c r="O945" s="15">
        <v>8950</v>
      </c>
      <c r="P945" s="15">
        <f t="shared" si="239"/>
        <v>13487650</v>
      </c>
      <c r="Q945" s="16">
        <f>IFERROR(VLOOKUP(G945,SCENARIOS!$A$13:$E$18,5,0),0.025)</f>
        <v>0.05</v>
      </c>
      <c r="R945" s="52">
        <f>IFERROR(VLOOKUP(L945,INPUTS!$A$107:$B$120,2,0),0.0082)</f>
        <v>0.0089</v>
      </c>
      <c r="S945" s="52">
        <f t="shared" si="240"/>
        <v>79.655</v>
      </c>
      <c r="T945" s="15">
        <f t="shared" si="241"/>
        <v>120040.085</v>
      </c>
      <c r="U945" s="15">
        <f>T945/INPUTS!$B$7*1000</f>
        <v>150050106.25</v>
      </c>
      <c r="V945" s="15">
        <f>T945*INPUTS!$B$6</f>
        <v>379326.6686</v>
      </c>
      <c r="W945" s="54" t="s">
        <v>396</v>
      </c>
      <c r="X945" s="54" t="s">
        <v>396</v>
      </c>
      <c r="Y945" s="67">
        <f>IFERROR(VLOOKUP(E945,INPUTS!$A$44:$B$103,2,0),0)</f>
        <v>0</v>
      </c>
      <c r="Z945" s="15">
        <f t="shared" si="230"/>
        <v>0</v>
      </c>
      <c r="AA945" s="20">
        <f>IFERROR(VLOOKUP(E945,INPUTS!$A$44:$C$103,3,0),SCENARIOS!$J$26)</f>
        <v>0.025</v>
      </c>
      <c r="AB945" s="15">
        <f t="shared" si="238"/>
        <v>3830.12368116082</v>
      </c>
      <c r="AC945" s="20">
        <f>IFERROR(VLOOKUP($E945,INPUTS!$A$44:$G$103,4,0),SCENARIOS!$K$26)</f>
        <v>0.1</v>
      </c>
      <c r="AD945" s="15">
        <f t="shared" si="238"/>
        <v>19553.2649454407</v>
      </c>
      <c r="AE945" s="20">
        <f>IFERROR(VLOOKUP($E945,INPUTS!$A$44:$G$103,5,0),SCENARIOS!$L$26)</f>
        <v>0.2</v>
      </c>
      <c r="AF945" s="15">
        <f t="shared" si="238"/>
        <v>49910.9430730872</v>
      </c>
      <c r="AG945" s="20">
        <f>IFERROR(VLOOKUP($E945,INPUTS!$A$44:$G$103,6,0),SCENARIOS!$M$26)</f>
        <v>0.3</v>
      </c>
      <c r="AH945" s="15">
        <f t="shared" si="232"/>
        <v>95550.6246167524</v>
      </c>
      <c r="AI945" s="20">
        <f>IFERROR(VLOOKUP($E945,INPUTS!$A$44:$G$103,7,0),SCENARIOS!$N$26)</f>
        <v>0.5</v>
      </c>
      <c r="AJ945" s="15">
        <f t="shared" si="233"/>
        <v>203249.167472866</v>
      </c>
      <c r="AL945" t="str">
        <f t="shared" si="235"/>
        <v>Y</v>
      </c>
      <c r="AM945" s="21">
        <f t="shared" si="236"/>
        <v>406498.334945732</v>
      </c>
    </row>
    <row r="946" ht="15" customHeight="1" spans="1:39">
      <c r="A946" s="6" t="s">
        <v>2696</v>
      </c>
      <c r="B946" s="52" t="s">
        <v>557</v>
      </c>
      <c r="C946" s="52" t="s">
        <v>558</v>
      </c>
      <c r="D946" s="52" t="s">
        <v>929</v>
      </c>
      <c r="E946" s="10" t="s">
        <v>505</v>
      </c>
      <c r="F946" s="52" t="s">
        <v>504</v>
      </c>
      <c r="G946" s="52" t="s">
        <v>173</v>
      </c>
      <c r="H946" s="52" t="s">
        <v>234</v>
      </c>
      <c r="I946" s="52" t="s">
        <v>424</v>
      </c>
      <c r="J946" s="52" t="s">
        <v>173</v>
      </c>
      <c r="K946" s="52" t="s">
        <v>931</v>
      </c>
      <c r="L946" s="53" t="s">
        <v>279</v>
      </c>
      <c r="M946" s="13">
        <v>9041</v>
      </c>
      <c r="N946" s="14">
        <f t="shared" si="234"/>
        <v>24.7698630136986</v>
      </c>
      <c r="O946" s="15">
        <v>1240</v>
      </c>
      <c r="P946" s="15">
        <f t="shared" si="239"/>
        <v>11210840</v>
      </c>
      <c r="Q946" s="16">
        <f>IFERROR(VLOOKUP(G946,SCENARIOS!$A$13:$E$18,5,0),0.025)</f>
        <v>0.05</v>
      </c>
      <c r="R946" s="52">
        <f>IFERROR(VLOOKUP(L946,INPUTS!$A$107:$B$120,2,0),0.0082)</f>
        <v>0.0039</v>
      </c>
      <c r="S946" s="52">
        <f t="shared" si="240"/>
        <v>4.836</v>
      </c>
      <c r="T946" s="15">
        <f t="shared" si="241"/>
        <v>43722.276</v>
      </c>
      <c r="U946" s="15">
        <f>T946/INPUTS!$B$7*1000</f>
        <v>54652845</v>
      </c>
      <c r="V946" s="15">
        <f>T946*INPUTS!$B$6</f>
        <v>138162.39216</v>
      </c>
      <c r="W946" s="54" t="s">
        <v>396</v>
      </c>
      <c r="X946" s="54" t="s">
        <v>396</v>
      </c>
      <c r="Y946" s="67">
        <f>IFERROR(VLOOKUP(E946,INPUTS!$A$44:$B$103,2,0),0)</f>
        <v>0</v>
      </c>
      <c r="Z946" s="15">
        <f t="shared" si="230"/>
        <v>0</v>
      </c>
      <c r="AA946" s="20">
        <f>IFERROR(VLOOKUP(E946,INPUTS!$A$44:$C$103,3,0),SCENARIOS!$J$26)</f>
        <v>0.025</v>
      </c>
      <c r="AB946" s="15">
        <f t="shared" si="238"/>
        <v>1395.04836823341</v>
      </c>
      <c r="AC946" s="20">
        <f>IFERROR(VLOOKUP($E946,INPUTS!$A$44:$G$103,4,0),SCENARIOS!$K$26)</f>
        <v>0.1</v>
      </c>
      <c r="AD946" s="15">
        <f t="shared" si="238"/>
        <v>7121.89804468803</v>
      </c>
      <c r="AE946" s="20">
        <f>IFERROR(VLOOKUP($E946,INPUTS!$A$44:$G$103,5,0),SCENARIOS!$L$26)</f>
        <v>0.2</v>
      </c>
      <c r="AF946" s="15">
        <f t="shared" si="238"/>
        <v>18179.0943288803</v>
      </c>
      <c r="AG946" s="20">
        <f>IFERROR(VLOOKUP($E946,INPUTS!$A$44:$G$103,6,0),SCENARIOS!$M$26)</f>
        <v>0.3</v>
      </c>
      <c r="AH946" s="15">
        <f t="shared" si="232"/>
        <v>34802.4643723473</v>
      </c>
      <c r="AI946" s="20">
        <f>IFERROR(VLOOKUP($E946,INPUTS!$A$44:$G$103,7,0),SCENARIOS!$N$26)</f>
        <v>0.5</v>
      </c>
      <c r="AJ946" s="15">
        <f t="shared" si="233"/>
        <v>74029.5726799833</v>
      </c>
      <c r="AL946" t="str">
        <f t="shared" si="235"/>
        <v>Y</v>
      </c>
      <c r="AM946" s="21">
        <f t="shared" si="236"/>
        <v>148059.145359967</v>
      </c>
    </row>
    <row r="947" ht="15" customHeight="1" spans="1:39">
      <c r="A947" s="24" t="s">
        <v>2697</v>
      </c>
      <c r="B947" s="52" t="s">
        <v>557</v>
      </c>
      <c r="C947" s="52" t="s">
        <v>558</v>
      </c>
      <c r="D947" s="52" t="s">
        <v>929</v>
      </c>
      <c r="E947" s="10" t="s">
        <v>505</v>
      </c>
      <c r="F947" s="52" t="s">
        <v>504</v>
      </c>
      <c r="G947" s="52" t="s">
        <v>173</v>
      </c>
      <c r="H947" s="52" t="s">
        <v>428</v>
      </c>
      <c r="I947" s="52" t="s">
        <v>427</v>
      </c>
      <c r="J947" s="52" t="s">
        <v>173</v>
      </c>
      <c r="K947" s="52" t="s">
        <v>931</v>
      </c>
      <c r="L947" s="53" t="s">
        <v>279</v>
      </c>
      <c r="M947" s="13">
        <v>4520</v>
      </c>
      <c r="N947" s="14">
        <f t="shared" si="234"/>
        <v>12.3835616438356</v>
      </c>
      <c r="O947" s="15">
        <v>2070</v>
      </c>
      <c r="P947" s="15">
        <f t="shared" si="239"/>
        <v>9356400</v>
      </c>
      <c r="Q947" s="16">
        <f>IFERROR(VLOOKUP(G947,SCENARIOS!$A$13:$E$18,5,0),0.025)</f>
        <v>0.05</v>
      </c>
      <c r="R947" s="52">
        <f>IFERROR(VLOOKUP(L947,INPUTS!$A$107:$B$120,2,0),0.0082)</f>
        <v>0.0039</v>
      </c>
      <c r="S947" s="52">
        <f t="shared" si="240"/>
        <v>8.073</v>
      </c>
      <c r="T947" s="15">
        <f t="shared" si="241"/>
        <v>36489.96</v>
      </c>
      <c r="U947" s="15">
        <f>T947/INPUTS!$B$7*1000</f>
        <v>45612450</v>
      </c>
      <c r="V947" s="15">
        <f>T947*INPUTS!$B$6</f>
        <v>115308.2736</v>
      </c>
      <c r="W947" s="54" t="s">
        <v>521</v>
      </c>
      <c r="X947" s="54" t="s">
        <v>396</v>
      </c>
      <c r="Y947" s="67">
        <f>IFERROR(VLOOKUP(E947,INPUTS!$A$44:$B$103,2,0),0)</f>
        <v>0</v>
      </c>
      <c r="Z947" s="15">
        <f t="shared" si="230"/>
        <v>0</v>
      </c>
      <c r="AA947" s="20">
        <f>IFERROR(VLOOKUP(E947,INPUTS!$A$44:$C$103,3,0),SCENARIOS!$J$26)</f>
        <v>0.025</v>
      </c>
      <c r="AB947" s="15">
        <f t="shared" si="238"/>
        <v>1164.28657910906</v>
      </c>
      <c r="AC947" s="20">
        <f>IFERROR(VLOOKUP($E947,INPUTS!$A$44:$G$103,4,0),SCENARIOS!$K$26)</f>
        <v>0.1</v>
      </c>
      <c r="AD947" s="15">
        <f t="shared" si="238"/>
        <v>5943.82997753238</v>
      </c>
      <c r="AE947" s="20">
        <f>IFERROR(VLOOKUP($E947,INPUTS!$A$44:$G$103,5,0),SCENARIOS!$L$26)</f>
        <v>0.2</v>
      </c>
      <c r="AF947" s="15">
        <f t="shared" si="238"/>
        <v>15172.0012219187</v>
      </c>
      <c r="AG947" s="20">
        <f>IFERROR(VLOOKUP($E947,INPUTS!$A$44:$G$103,6,0),SCENARIOS!$M$26)</f>
        <v>0.3</v>
      </c>
      <c r="AH947" s="15">
        <f t="shared" si="232"/>
        <v>29045.6181386435</v>
      </c>
      <c r="AI947" s="20">
        <f>IFERROR(VLOOKUP($E947,INPUTS!$A$44:$G$103,7,0),SCENARIOS!$N$26)</f>
        <v>0.5</v>
      </c>
      <c r="AJ947" s="15">
        <f t="shared" si="233"/>
        <v>61783.9781696105</v>
      </c>
      <c r="AL947" t="str">
        <f t="shared" si="235"/>
        <v>Y</v>
      </c>
      <c r="AM947" s="21">
        <f t="shared" si="236"/>
        <v>123567.956339221</v>
      </c>
    </row>
    <row r="948" ht="15" customHeight="1" spans="1:39">
      <c r="A948" s="6" t="s">
        <v>2698</v>
      </c>
      <c r="B948" s="52" t="s">
        <v>557</v>
      </c>
      <c r="C948" s="52" t="s">
        <v>558</v>
      </c>
      <c r="D948" s="52" t="s">
        <v>929</v>
      </c>
      <c r="E948" s="10" t="s">
        <v>505</v>
      </c>
      <c r="F948" s="52" t="s">
        <v>504</v>
      </c>
      <c r="G948" s="52" t="s">
        <v>173</v>
      </c>
      <c r="H948" s="52" t="s">
        <v>242</v>
      </c>
      <c r="I948" s="52" t="s">
        <v>421</v>
      </c>
      <c r="J948" s="52" t="s">
        <v>173</v>
      </c>
      <c r="K948" s="52" t="s">
        <v>931</v>
      </c>
      <c r="L948" s="53" t="s">
        <v>288</v>
      </c>
      <c r="M948" s="13">
        <v>3014</v>
      </c>
      <c r="N948" s="14">
        <f t="shared" si="234"/>
        <v>8.25753424657534</v>
      </c>
      <c r="O948" s="15">
        <v>4690</v>
      </c>
      <c r="P948" s="15">
        <f t="shared" si="239"/>
        <v>14135660</v>
      </c>
      <c r="Q948" s="16">
        <f>IFERROR(VLOOKUP(G948,SCENARIOS!$A$13:$E$18,5,0),0.025)</f>
        <v>0.05</v>
      </c>
      <c r="R948" s="52">
        <f>IFERROR(VLOOKUP(L948,INPUTS!$A$107:$B$120,2,0),0.0082)</f>
        <v>0.0085</v>
      </c>
      <c r="S948" s="52">
        <f t="shared" si="240"/>
        <v>39.865</v>
      </c>
      <c r="T948" s="15">
        <f t="shared" si="241"/>
        <v>120153.11</v>
      </c>
      <c r="U948" s="15">
        <f>T948/INPUTS!$B$7*1000</f>
        <v>150191387.5</v>
      </c>
      <c r="V948" s="15">
        <f>T948*INPUTS!$B$6</f>
        <v>379683.8276</v>
      </c>
      <c r="W948" s="54" t="s">
        <v>396</v>
      </c>
      <c r="X948" s="54" t="s">
        <v>396</v>
      </c>
      <c r="Y948" s="67">
        <f>IFERROR(VLOOKUP(E948,INPUTS!$A$44:$B$103,2,0),0)</f>
        <v>0</v>
      </c>
      <c r="Z948" s="15">
        <f t="shared" si="230"/>
        <v>0</v>
      </c>
      <c r="AA948" s="20">
        <f>IFERROR(VLOOKUP(E948,INPUTS!$A$44:$C$103,3,0),SCENARIOS!$J$26)</f>
        <v>0.025</v>
      </c>
      <c r="AB948" s="15">
        <f t="shared" ref="AB948:AF963" si="242">$T948*AA948*(1+$Q948)^AB$2</f>
        <v>3833.72997425086</v>
      </c>
      <c r="AC948" s="20">
        <f>IFERROR(VLOOKUP($E948,INPUTS!$A$44:$G$103,4,0),SCENARIOS!$K$26)</f>
        <v>0.1</v>
      </c>
      <c r="AD948" s="15">
        <f t="shared" si="242"/>
        <v>19571.6755269599</v>
      </c>
      <c r="AE948" s="20">
        <f>IFERROR(VLOOKUP($E948,INPUTS!$A$44:$G$103,5,0),SCENARIOS!$L$26)</f>
        <v>0.2</v>
      </c>
      <c r="AF948" s="15">
        <f t="shared" si="242"/>
        <v>49957.9372445828</v>
      </c>
      <c r="AG948" s="20">
        <f>IFERROR(VLOOKUP($E948,INPUTS!$A$44:$G$103,6,0),SCENARIOS!$M$26)</f>
        <v>0.3</v>
      </c>
      <c r="AH948" s="15">
        <f t="shared" si="232"/>
        <v>95640.5913086895</v>
      </c>
      <c r="AI948" s="20">
        <f>IFERROR(VLOOKUP($E948,INPUTS!$A$44:$G$103,7,0),SCENARIOS!$N$26)</f>
        <v>0.5</v>
      </c>
      <c r="AJ948" s="15">
        <f t="shared" si="233"/>
        <v>203440.538856464</v>
      </c>
      <c r="AL948" t="str">
        <f t="shared" si="235"/>
        <v>Y</v>
      </c>
      <c r="AM948" s="21">
        <f t="shared" si="236"/>
        <v>406881.077712927</v>
      </c>
    </row>
    <row r="949" ht="15" customHeight="1" spans="1:39">
      <c r="A949" s="24" t="s">
        <v>2699</v>
      </c>
      <c r="B949" s="52" t="s">
        <v>557</v>
      </c>
      <c r="C949" s="52" t="s">
        <v>558</v>
      </c>
      <c r="D949" s="52" t="s">
        <v>929</v>
      </c>
      <c r="E949" s="10" t="s">
        <v>505</v>
      </c>
      <c r="F949" s="52" t="s">
        <v>504</v>
      </c>
      <c r="G949" s="52" t="s">
        <v>173</v>
      </c>
      <c r="H949" s="52" t="s">
        <v>545</v>
      </c>
      <c r="I949" s="52" t="s">
        <v>544</v>
      </c>
      <c r="J949" s="52" t="s">
        <v>173</v>
      </c>
      <c r="K949" s="52" t="s">
        <v>931</v>
      </c>
      <c r="L949" s="53" t="s">
        <v>282</v>
      </c>
      <c r="M949" s="13">
        <v>3014</v>
      </c>
      <c r="N949" s="14">
        <f t="shared" si="234"/>
        <v>8.25753424657534</v>
      </c>
      <c r="O949" s="15">
        <v>3720</v>
      </c>
      <c r="P949" s="15">
        <f t="shared" si="239"/>
        <v>11212080</v>
      </c>
      <c r="Q949" s="16">
        <f>IFERROR(VLOOKUP(G949,SCENARIOS!$A$13:$E$18,5,0),0.025)</f>
        <v>0.05</v>
      </c>
      <c r="R949" s="52">
        <f>IFERROR(VLOOKUP(L949,INPUTS!$A$107:$B$120,2,0),0.0082)</f>
        <v>0.0042</v>
      </c>
      <c r="S949" s="52">
        <f t="shared" si="240"/>
        <v>15.624</v>
      </c>
      <c r="T949" s="15">
        <f t="shared" si="241"/>
        <v>47090.736</v>
      </c>
      <c r="U949" s="15">
        <f>T949/INPUTS!$B$7*1000</f>
        <v>58863420</v>
      </c>
      <c r="V949" s="15">
        <f>T949*INPUTS!$B$6</f>
        <v>148806.72576</v>
      </c>
      <c r="W949" s="54" t="s">
        <v>396</v>
      </c>
      <c r="X949" s="54" t="s">
        <v>396</v>
      </c>
      <c r="Y949" s="67">
        <f>IFERROR(VLOOKUP(E949,INPUTS!$A$44:$B$103,2,0),0)</f>
        <v>0</v>
      </c>
      <c r="Z949" s="15">
        <f t="shared" si="230"/>
        <v>0</v>
      </c>
      <c r="AA949" s="20">
        <f>IFERROR(VLOOKUP(E949,INPUTS!$A$44:$C$103,3,0),SCENARIOS!$J$26)</f>
        <v>0.025</v>
      </c>
      <c r="AB949" s="15">
        <f t="shared" si="242"/>
        <v>1502.52595303388</v>
      </c>
      <c r="AC949" s="20">
        <f>IFERROR(VLOOKUP($E949,INPUTS!$A$44:$G$103,4,0),SCENARIOS!$K$26)</f>
        <v>0.1</v>
      </c>
      <c r="AD949" s="15">
        <f t="shared" si="242"/>
        <v>7670.5846841395</v>
      </c>
      <c r="AE949" s="20">
        <f>IFERROR(VLOOKUP($E949,INPUTS!$A$44:$G$103,5,0),SCENARIOS!$L$26)</f>
        <v>0.2</v>
      </c>
      <c r="AF949" s="15">
        <f t="shared" si="242"/>
        <v>19579.6516119243</v>
      </c>
      <c r="AG949" s="20">
        <f>IFERROR(VLOOKUP($E949,INPUTS!$A$44:$G$103,6,0),SCENARIOS!$M$26)</f>
        <v>0.3</v>
      </c>
      <c r="AH949" s="15">
        <f t="shared" si="232"/>
        <v>37483.7225287085</v>
      </c>
      <c r="AI949" s="20">
        <f>IFERROR(VLOOKUP($E949,INPUTS!$A$44:$G$103,7,0),SCENARIOS!$N$26)</f>
        <v>0.5</v>
      </c>
      <c r="AJ949" s="15">
        <f t="shared" si="233"/>
        <v>79732.9732620943</v>
      </c>
      <c r="AL949" t="str">
        <f t="shared" si="235"/>
        <v>Y</v>
      </c>
      <c r="AM949" s="21">
        <f t="shared" si="236"/>
        <v>159465.946524189</v>
      </c>
    </row>
    <row r="950" ht="15" customHeight="1" spans="1:39">
      <c r="A950" s="6" t="s">
        <v>2700</v>
      </c>
      <c r="B950" s="52" t="s">
        <v>557</v>
      </c>
      <c r="C950" s="52" t="s">
        <v>558</v>
      </c>
      <c r="D950" s="52" t="s">
        <v>929</v>
      </c>
      <c r="E950" s="10" t="s">
        <v>505</v>
      </c>
      <c r="F950" s="52" t="s">
        <v>504</v>
      </c>
      <c r="G950" s="52" t="s">
        <v>173</v>
      </c>
      <c r="H950" s="52" t="s">
        <v>264</v>
      </c>
      <c r="I950" s="52" t="s">
        <v>436</v>
      </c>
      <c r="J950" s="52" t="s">
        <v>173</v>
      </c>
      <c r="K950" s="52" t="s">
        <v>931</v>
      </c>
      <c r="L950" s="53" t="s">
        <v>295</v>
      </c>
      <c r="M950" s="13">
        <v>1507</v>
      </c>
      <c r="N950" s="14">
        <f t="shared" si="234"/>
        <v>4.12876712328767</v>
      </c>
      <c r="O950" s="15">
        <v>8280</v>
      </c>
      <c r="P950" s="15">
        <f t="shared" si="239"/>
        <v>12477960</v>
      </c>
      <c r="Q950" s="16">
        <f>IFERROR(VLOOKUP(G950,SCENARIOS!$A$13:$E$18,5,0),0.025)</f>
        <v>0.05</v>
      </c>
      <c r="R950" s="52">
        <f>IFERROR(VLOOKUP(L950,INPUTS!$A$107:$B$120,2,0),0.0082)</f>
        <v>0.0089</v>
      </c>
      <c r="S950" s="52">
        <f t="shared" si="240"/>
        <v>73.692</v>
      </c>
      <c r="T950" s="15">
        <f t="shared" si="241"/>
        <v>111053.844</v>
      </c>
      <c r="U950" s="15">
        <f>T950/INPUTS!$B$7*1000</f>
        <v>138817305</v>
      </c>
      <c r="V950" s="15">
        <f>T950*INPUTS!$B$6</f>
        <v>350930.14704</v>
      </c>
      <c r="W950" s="54" t="s">
        <v>396</v>
      </c>
      <c r="X950" s="54" t="s">
        <v>396</v>
      </c>
      <c r="Y950" s="67">
        <f>IFERROR(VLOOKUP(E950,INPUTS!$A$44:$B$103,2,0),0)</f>
        <v>0</v>
      </c>
      <c r="Z950" s="15">
        <f t="shared" si="230"/>
        <v>0</v>
      </c>
      <c r="AA950" s="20">
        <f>IFERROR(VLOOKUP(E950,INPUTS!$A$44:$C$103,3,0),SCENARIOS!$J$26)</f>
        <v>0.025</v>
      </c>
      <c r="AB950" s="15">
        <f t="shared" si="242"/>
        <v>3543.39933854878</v>
      </c>
      <c r="AC950" s="20">
        <f>IFERROR(VLOOKUP($E950,INPUTS!$A$44:$G$103,4,0),SCENARIOS!$K$26)</f>
        <v>0.1</v>
      </c>
      <c r="AD950" s="15">
        <f t="shared" si="242"/>
        <v>18089.500977458</v>
      </c>
      <c r="AE950" s="20">
        <f>IFERROR(VLOOKUP($E950,INPUTS!$A$44:$G$103,5,0),SCENARIOS!$L$26)</f>
        <v>0.2</v>
      </c>
      <c r="AF950" s="15">
        <f t="shared" si="242"/>
        <v>46174.5931447108</v>
      </c>
      <c r="AG950" s="20">
        <f>IFERROR(VLOOKUP($E950,INPUTS!$A$44:$G$103,6,0),SCENARIOS!$M$26)</f>
        <v>0.3</v>
      </c>
      <c r="AH950" s="15">
        <f t="shared" si="232"/>
        <v>88397.6728297999</v>
      </c>
      <c r="AI950" s="20">
        <f>IFERROR(VLOOKUP($E950,INPUTS!$A$44:$G$103,7,0),SCENARIOS!$N$26)</f>
        <v>0.5</v>
      </c>
      <c r="AJ950" s="15">
        <f t="shared" si="233"/>
        <v>188033.866667635</v>
      </c>
      <c r="AL950" t="str">
        <f t="shared" si="235"/>
        <v>N</v>
      </c>
      <c r="AM950" s="21">
        <f t="shared" si="236"/>
        <v>376067.73333527</v>
      </c>
    </row>
    <row r="951" ht="15" customHeight="1" spans="1:39">
      <c r="A951" s="24" t="s">
        <v>2701</v>
      </c>
      <c r="B951" s="52" t="s">
        <v>557</v>
      </c>
      <c r="C951" s="52" t="s">
        <v>558</v>
      </c>
      <c r="D951" s="52" t="s">
        <v>929</v>
      </c>
      <c r="E951" s="10" t="s">
        <v>505</v>
      </c>
      <c r="F951" s="52" t="s">
        <v>504</v>
      </c>
      <c r="G951" s="52" t="s">
        <v>173</v>
      </c>
      <c r="H951" s="52" t="s">
        <v>819</v>
      </c>
      <c r="I951" s="52" t="s">
        <v>575</v>
      </c>
      <c r="J951" s="52" t="s">
        <v>173</v>
      </c>
      <c r="K951" s="52" t="s">
        <v>931</v>
      </c>
      <c r="L951" s="53" t="s">
        <v>291</v>
      </c>
      <c r="M951" s="13">
        <v>1507</v>
      </c>
      <c r="N951" s="14">
        <f t="shared" si="234"/>
        <v>4.12876712328767</v>
      </c>
      <c r="O951" s="15">
        <v>6560</v>
      </c>
      <c r="P951" s="15">
        <f t="shared" si="239"/>
        <v>9885920</v>
      </c>
      <c r="Q951" s="16">
        <f>IFERROR(VLOOKUP(G951,SCENARIOS!$A$13:$E$18,5,0),0.025)</f>
        <v>0.05</v>
      </c>
      <c r="R951" s="52">
        <f>IFERROR(VLOOKUP(L951,INPUTS!$A$107:$B$120,2,0),0.0082)</f>
        <v>0.0079</v>
      </c>
      <c r="S951" s="52">
        <f t="shared" si="240"/>
        <v>51.824</v>
      </c>
      <c r="T951" s="15">
        <f t="shared" si="241"/>
        <v>78098.768</v>
      </c>
      <c r="U951" s="15">
        <f>T951/INPUTS!$B$7*1000</f>
        <v>97623460</v>
      </c>
      <c r="V951" s="15">
        <f>T951*INPUTS!$B$6</f>
        <v>246792.10688</v>
      </c>
      <c r="W951" s="54" t="s">
        <v>521</v>
      </c>
      <c r="X951" s="54" t="s">
        <v>396</v>
      </c>
      <c r="Y951" s="67">
        <f>IFERROR(VLOOKUP(E951,INPUTS!$A$44:$B$103,2,0),0)</f>
        <v>0</v>
      </c>
      <c r="Z951" s="15">
        <f t="shared" si="230"/>
        <v>0</v>
      </c>
      <c r="AA951" s="20">
        <f>IFERROR(VLOOKUP(E951,INPUTS!$A$44:$C$103,3,0),SCENARIOS!$J$26)</f>
        <v>0.025</v>
      </c>
      <c r="AB951" s="15">
        <f t="shared" si="242"/>
        <v>2491.90044130913</v>
      </c>
      <c r="AC951" s="20">
        <f>IFERROR(VLOOKUP($E951,INPUTS!$A$44:$G$103,4,0),SCENARIOS!$K$26)</f>
        <v>0.1</v>
      </c>
      <c r="AD951" s="15">
        <f t="shared" si="242"/>
        <v>12721.4663553138</v>
      </c>
      <c r="AE951" s="20">
        <f>IFERROR(VLOOKUP($E951,INPUTS!$A$44:$G$103,5,0),SCENARIOS!$L$26)</f>
        <v>0.2</v>
      </c>
      <c r="AF951" s="15">
        <f t="shared" si="242"/>
        <v>32472.3459145022</v>
      </c>
      <c r="AG951" s="20">
        <f>IFERROR(VLOOKUP($E951,INPUTS!$A$44:$G$103,6,0),SCENARIOS!$M$26)</f>
        <v>0.3</v>
      </c>
      <c r="AH951" s="15">
        <f t="shared" si="232"/>
        <v>62165.784572702</v>
      </c>
      <c r="AI951" s="20">
        <f>IFERROR(VLOOKUP($E951,INPUTS!$A$44:$G$103,7,0),SCENARIOS!$N$26)</f>
        <v>0.5</v>
      </c>
      <c r="AJ951" s="15">
        <f t="shared" si="233"/>
        <v>132235.074447477</v>
      </c>
      <c r="AL951" t="str">
        <f t="shared" si="235"/>
        <v>N</v>
      </c>
      <c r="AM951" s="21">
        <f t="shared" si="236"/>
        <v>264470.148894955</v>
      </c>
    </row>
    <row r="952" ht="15" customHeight="1" spans="1:39">
      <c r="A952" s="6" t="s">
        <v>2702</v>
      </c>
      <c r="B952" s="52" t="s">
        <v>419</v>
      </c>
      <c r="C952" s="52" t="s">
        <v>420</v>
      </c>
      <c r="D952" s="52" t="s">
        <v>929</v>
      </c>
      <c r="E952" s="10" t="s">
        <v>242</v>
      </c>
      <c r="F952" s="52" t="s">
        <v>421</v>
      </c>
      <c r="G952" s="52" t="s">
        <v>173</v>
      </c>
      <c r="H952" s="52" t="s">
        <v>200</v>
      </c>
      <c r="I952" s="52" t="s">
        <v>391</v>
      </c>
      <c r="J952" s="52" t="s">
        <v>165</v>
      </c>
      <c r="K952" s="52" t="s">
        <v>931</v>
      </c>
      <c r="L952" s="53" t="s">
        <v>291</v>
      </c>
      <c r="M952" s="13">
        <v>1476</v>
      </c>
      <c r="N952" s="14">
        <f t="shared" si="234"/>
        <v>4.04383561643836</v>
      </c>
      <c r="O952" s="15">
        <v>10160</v>
      </c>
      <c r="P952" s="15">
        <f t="shared" si="239"/>
        <v>14996160</v>
      </c>
      <c r="Q952" s="16">
        <f>IFERROR(VLOOKUP(G952,SCENARIOS!$A$13:$E$18,5,0),0.025)</f>
        <v>0.05</v>
      </c>
      <c r="R952" s="52">
        <f>IFERROR(VLOOKUP(L952,INPUTS!$A$107:$B$120,2,0),0.0082)</f>
        <v>0.0079</v>
      </c>
      <c r="S952" s="52">
        <f t="shared" si="240"/>
        <v>80.264</v>
      </c>
      <c r="T952" s="15">
        <f t="shared" si="241"/>
        <v>118469.664</v>
      </c>
      <c r="U952" s="15">
        <f>T952/INPUTS!$B$7*1000</f>
        <v>148087080</v>
      </c>
      <c r="V952" s="15">
        <f>T952*INPUTS!$B$6</f>
        <v>374364.13824</v>
      </c>
      <c r="W952" s="54" t="s">
        <v>396</v>
      </c>
      <c r="X952" s="54" t="s">
        <v>396</v>
      </c>
      <c r="Y952" s="67">
        <f>IFERROR(VLOOKUP(E952,INPUTS!$A$44:$B$103,2,0),0)</f>
        <v>0</v>
      </c>
      <c r="Z952" s="15">
        <f t="shared" si="230"/>
        <v>0</v>
      </c>
      <c r="AA952" s="20">
        <f>IFERROR(VLOOKUP(E952,INPUTS!$A$44:$C$103,3,0),SCENARIOS!$J$26)</f>
        <v>0.03</v>
      </c>
      <c r="AB952" s="15">
        <f t="shared" si="242"/>
        <v>4536.0194363631</v>
      </c>
      <c r="AC952" s="20">
        <f>IFERROR(VLOOKUP($E952,INPUTS!$A$44:$G$103,4,0),SCENARIOS!$K$26)</f>
        <v>0.1</v>
      </c>
      <c r="AD952" s="15">
        <f t="shared" si="242"/>
        <v>19297.4599125729</v>
      </c>
      <c r="AE952" s="20">
        <f>IFERROR(VLOOKUP($E952,INPUTS!$A$44:$G$103,5,0),SCENARIOS!$L$26)</f>
        <v>0.2</v>
      </c>
      <c r="AF952" s="15">
        <f t="shared" si="242"/>
        <v>49257.9845789993</v>
      </c>
      <c r="AG952" s="20">
        <f>IFERROR(VLOOKUP($E952,INPUTS!$A$44:$G$103,6,0),SCENARIOS!$M$26)</f>
        <v>0.3</v>
      </c>
      <c r="AH952" s="15">
        <f t="shared" si="232"/>
        <v>94300.5862861292</v>
      </c>
      <c r="AI952" s="20">
        <f>IFERROR(VLOOKUP($E952,INPUTS!$A$44:$G$103,7,0),SCENARIOS!$N$26)</f>
        <v>0.4</v>
      </c>
      <c r="AJ952" s="15">
        <f t="shared" si="233"/>
        <v>160472.132813236</v>
      </c>
      <c r="AL952" t="str">
        <f t="shared" si="235"/>
        <v>Y</v>
      </c>
      <c r="AM952" s="21">
        <f t="shared" si="236"/>
        <v>401180.33203309</v>
      </c>
    </row>
    <row r="953" ht="15" customHeight="1" spans="1:39">
      <c r="A953" s="24" t="s">
        <v>2703</v>
      </c>
      <c r="B953" s="52" t="s">
        <v>419</v>
      </c>
      <c r="C953" s="52" t="s">
        <v>420</v>
      </c>
      <c r="D953" s="52" t="s">
        <v>929</v>
      </c>
      <c r="E953" s="10" t="s">
        <v>242</v>
      </c>
      <c r="F953" s="52" t="s">
        <v>421</v>
      </c>
      <c r="G953" s="52" t="s">
        <v>173</v>
      </c>
      <c r="H953" s="52" t="s">
        <v>203</v>
      </c>
      <c r="I953" s="52" t="s">
        <v>399</v>
      </c>
      <c r="J953" s="52" t="s">
        <v>165</v>
      </c>
      <c r="K953" s="52" t="s">
        <v>931</v>
      </c>
      <c r="L953" s="53" t="s">
        <v>291</v>
      </c>
      <c r="M953" s="13">
        <v>984</v>
      </c>
      <c r="N953" s="14">
        <f t="shared" si="234"/>
        <v>2.6958904109589</v>
      </c>
      <c r="O953" s="15">
        <v>10730</v>
      </c>
      <c r="P953" s="15">
        <f t="shared" si="239"/>
        <v>10558320</v>
      </c>
      <c r="Q953" s="16">
        <f>IFERROR(VLOOKUP(G953,SCENARIOS!$A$13:$E$18,5,0),0.025)</f>
        <v>0.05</v>
      </c>
      <c r="R953" s="52">
        <f>IFERROR(VLOOKUP(L953,INPUTS!$A$107:$B$120,2,0),0.0082)</f>
        <v>0.0079</v>
      </c>
      <c r="S953" s="52">
        <f t="shared" si="240"/>
        <v>84.767</v>
      </c>
      <c r="T953" s="15">
        <f t="shared" si="241"/>
        <v>83410.728</v>
      </c>
      <c r="U953" s="15">
        <f>T953/INPUTS!$B$7*1000</f>
        <v>104263410</v>
      </c>
      <c r="V953" s="15">
        <f>T953*INPUTS!$B$6</f>
        <v>263577.90048</v>
      </c>
      <c r="W953" s="54" t="s">
        <v>396</v>
      </c>
      <c r="X953" s="54" t="s">
        <v>396</v>
      </c>
      <c r="Y953" s="67">
        <f>IFERROR(VLOOKUP(E953,INPUTS!$A$44:$B$103,2,0),0)</f>
        <v>0</v>
      </c>
      <c r="Z953" s="15">
        <f t="shared" si="230"/>
        <v>0</v>
      </c>
      <c r="AA953" s="20">
        <f>IFERROR(VLOOKUP(E953,INPUTS!$A$44:$C$103,3,0),SCENARIOS!$J$26)</f>
        <v>0.03</v>
      </c>
      <c r="AB953" s="15">
        <f t="shared" si="242"/>
        <v>3193.66722783308</v>
      </c>
      <c r="AC953" s="20">
        <f>IFERROR(VLOOKUP($E953,INPUTS!$A$44:$G$103,4,0),SCENARIOS!$K$26)</f>
        <v>0.1</v>
      </c>
      <c r="AD953" s="15">
        <f t="shared" si="242"/>
        <v>13586.7286654795</v>
      </c>
      <c r="AE953" s="20">
        <f>IFERROR(VLOOKUP($E953,INPUTS!$A$44:$G$103,5,0),SCENARIOS!$L$26)</f>
        <v>0.2</v>
      </c>
      <c r="AF953" s="15">
        <f t="shared" si="242"/>
        <v>34680.9825808834</v>
      </c>
      <c r="AG953" s="20">
        <f>IFERROR(VLOOKUP($E953,INPUTS!$A$44:$G$103,6,0),SCENARIOS!$M$26)</f>
        <v>0.3</v>
      </c>
      <c r="AH953" s="15">
        <f t="shared" si="232"/>
        <v>66394.0479560477</v>
      </c>
      <c r="AI953" s="20">
        <f>IFERROR(VLOOKUP($E953,INPUTS!$A$44:$G$103,7,0),SCENARIOS!$N$26)</f>
        <v>0.4</v>
      </c>
      <c r="AJ953" s="15">
        <f t="shared" si="233"/>
        <v>112983.332354726</v>
      </c>
      <c r="AL953" t="str">
        <f t="shared" si="235"/>
        <v>Y</v>
      </c>
      <c r="AM953" s="21">
        <f t="shared" si="236"/>
        <v>282458.330886815</v>
      </c>
    </row>
    <row r="954" ht="15" customHeight="1" spans="1:39">
      <c r="A954" s="6" t="s">
        <v>2704</v>
      </c>
      <c r="B954" s="52" t="s">
        <v>419</v>
      </c>
      <c r="C954" s="52" t="s">
        <v>420</v>
      </c>
      <c r="D954" s="52" t="s">
        <v>929</v>
      </c>
      <c r="E954" s="10" t="s">
        <v>242</v>
      </c>
      <c r="F954" s="52" t="s">
        <v>421</v>
      </c>
      <c r="G954" s="52" t="s">
        <v>173</v>
      </c>
      <c r="H954" s="52" t="s">
        <v>204</v>
      </c>
      <c r="I954" s="52" t="s">
        <v>405</v>
      </c>
      <c r="J954" s="52" t="s">
        <v>165</v>
      </c>
      <c r="K954" s="52" t="s">
        <v>931</v>
      </c>
      <c r="L954" s="53" t="s">
        <v>291</v>
      </c>
      <c r="M954" s="13">
        <v>984</v>
      </c>
      <c r="N954" s="14">
        <f t="shared" si="234"/>
        <v>2.6958904109589</v>
      </c>
      <c r="O954" s="15">
        <v>10340</v>
      </c>
      <c r="P954" s="15">
        <f t="shared" si="239"/>
        <v>10174560</v>
      </c>
      <c r="Q954" s="16">
        <f>IFERROR(VLOOKUP(G954,SCENARIOS!$A$13:$E$18,5,0),0.025)</f>
        <v>0.05</v>
      </c>
      <c r="R954" s="52">
        <f>IFERROR(VLOOKUP(L954,INPUTS!$A$107:$B$120,2,0),0.0082)</f>
        <v>0.0079</v>
      </c>
      <c r="S954" s="52">
        <f t="shared" si="240"/>
        <v>81.686</v>
      </c>
      <c r="T954" s="15">
        <f t="shared" si="241"/>
        <v>80379.024</v>
      </c>
      <c r="U954" s="15">
        <f>T954/INPUTS!$B$7*1000</f>
        <v>100473780</v>
      </c>
      <c r="V954" s="15">
        <f>T954*INPUTS!$B$6</f>
        <v>253997.71584</v>
      </c>
      <c r="W954" s="54" t="s">
        <v>396</v>
      </c>
      <c r="X954" s="54" t="s">
        <v>396</v>
      </c>
      <c r="Y954" s="67">
        <f>IFERROR(VLOOKUP(E954,INPUTS!$A$44:$B$103,2,0),0)</f>
        <v>0</v>
      </c>
      <c r="Z954" s="15">
        <f t="shared" si="230"/>
        <v>0</v>
      </c>
      <c r="AA954" s="20">
        <f>IFERROR(VLOOKUP(E954,INPUTS!$A$44:$C$103,3,0),SCENARIOS!$J$26)</f>
        <v>0.03</v>
      </c>
      <c r="AB954" s="15">
        <f t="shared" si="242"/>
        <v>3077.58799028835</v>
      </c>
      <c r="AC954" s="20">
        <f>IFERROR(VLOOKUP($E954,INPUTS!$A$44:$G$103,4,0),SCENARIOS!$K$26)</f>
        <v>0.1</v>
      </c>
      <c r="AD954" s="15">
        <f t="shared" si="242"/>
        <v>13092.8960299215</v>
      </c>
      <c r="AE954" s="20">
        <f>IFERROR(VLOOKUP($E954,INPUTS!$A$44:$G$103,5,0),SCENARIOS!$L$26)</f>
        <v>0.2</v>
      </c>
      <c r="AF954" s="15">
        <f t="shared" si="242"/>
        <v>33420.4436054365</v>
      </c>
      <c r="AG954" s="20">
        <f>IFERROR(VLOOKUP($E954,INPUTS!$A$44:$G$103,6,0),SCENARIOS!$M$26)</f>
        <v>0.3</v>
      </c>
      <c r="AH954" s="15">
        <f t="shared" si="232"/>
        <v>63980.8439762845</v>
      </c>
      <c r="AI954" s="20">
        <f>IFERROR(VLOOKUP($E954,INPUTS!$A$44:$G$103,7,0),SCENARIOS!$N$26)</f>
        <v>0.4</v>
      </c>
      <c r="AJ954" s="15">
        <f t="shared" si="233"/>
        <v>108876.762026828</v>
      </c>
      <c r="AL954" t="str">
        <f t="shared" si="235"/>
        <v>Y</v>
      </c>
      <c r="AM954" s="21">
        <f t="shared" si="236"/>
        <v>272191.90506707</v>
      </c>
    </row>
    <row r="955" ht="15" customHeight="1" spans="1:39">
      <c r="A955" s="24" t="s">
        <v>2705</v>
      </c>
      <c r="B955" s="52" t="s">
        <v>419</v>
      </c>
      <c r="C955" s="52" t="s">
        <v>420</v>
      </c>
      <c r="D955" s="52" t="s">
        <v>929</v>
      </c>
      <c r="E955" s="10" t="s">
        <v>242</v>
      </c>
      <c r="F955" s="52" t="s">
        <v>421</v>
      </c>
      <c r="G955" s="52" t="s">
        <v>173</v>
      </c>
      <c r="H955" s="52" t="s">
        <v>1988</v>
      </c>
      <c r="I955" s="52" t="s">
        <v>600</v>
      </c>
      <c r="J955" s="52" t="s">
        <v>165</v>
      </c>
      <c r="K955" s="52" t="s">
        <v>931</v>
      </c>
      <c r="L955" s="53" t="s">
        <v>291</v>
      </c>
      <c r="M955" s="13">
        <v>492</v>
      </c>
      <c r="N955" s="14">
        <f t="shared" si="234"/>
        <v>1.34794520547945</v>
      </c>
      <c r="O955" s="15">
        <v>10225</v>
      </c>
      <c r="P955" s="15">
        <f t="shared" si="239"/>
        <v>5030700</v>
      </c>
      <c r="Q955" s="16">
        <f>IFERROR(VLOOKUP(G955,SCENARIOS!$A$13:$E$18,5,0),0.025)</f>
        <v>0.05</v>
      </c>
      <c r="R955" s="52">
        <f>IFERROR(VLOOKUP(L955,INPUTS!$A$107:$B$120,2,0),0.0082)</f>
        <v>0.0079</v>
      </c>
      <c r="S955" s="52">
        <f t="shared" si="240"/>
        <v>80.7775</v>
      </c>
      <c r="T955" s="15">
        <f t="shared" si="241"/>
        <v>39742.53</v>
      </c>
      <c r="U955" s="15">
        <f>T955/INPUTS!$B$7*1000</f>
        <v>49678162.5</v>
      </c>
      <c r="V955" s="15">
        <f>T955*INPUTS!$B$6</f>
        <v>125586.3948</v>
      </c>
      <c r="W955" s="54" t="s">
        <v>396</v>
      </c>
      <c r="X955" s="54" t="s">
        <v>396</v>
      </c>
      <c r="Y955" s="67">
        <f>IFERROR(VLOOKUP(E955,INPUTS!$A$44:$B$103,2,0),0)</f>
        <v>0</v>
      </c>
      <c r="Z955" s="15">
        <f t="shared" si="230"/>
        <v>0</v>
      </c>
      <c r="AA955" s="20">
        <f>IFERROR(VLOOKUP(E955,INPUTS!$A$44:$C$103,3,0),SCENARIOS!$J$26)</f>
        <v>0.03</v>
      </c>
      <c r="AB955" s="15">
        <f t="shared" si="242"/>
        <v>1521.67974858309</v>
      </c>
      <c r="AC955" s="20">
        <f>IFERROR(VLOOKUP($E955,INPUTS!$A$44:$G$103,4,0),SCENARIOS!$K$26)</f>
        <v>0.1</v>
      </c>
      <c r="AD955" s="15">
        <f t="shared" si="242"/>
        <v>6473.63935715413</v>
      </c>
      <c r="AE955" s="20">
        <f>IFERROR(VLOOKUP($E955,INPUTS!$A$44:$G$103,5,0),SCENARIOS!$L$26)</f>
        <v>0.2</v>
      </c>
      <c r="AF955" s="15">
        <f t="shared" si="242"/>
        <v>16524.3731076203</v>
      </c>
      <c r="AG955" s="20">
        <f>IFERROR(VLOOKUP($E955,INPUTS!$A$44:$G$103,6,0),SCENARIOS!$M$26)</f>
        <v>0.3</v>
      </c>
      <c r="AH955" s="15">
        <f t="shared" si="232"/>
        <v>31634.62909369</v>
      </c>
      <c r="AI955" s="20">
        <f>IFERROR(VLOOKUP($E955,INPUTS!$A$44:$G$103,7,0),SCENARIOS!$N$26)</f>
        <v>0.4</v>
      </c>
      <c r="AJ955" s="15">
        <f t="shared" si="233"/>
        <v>53832.9251317368</v>
      </c>
      <c r="AL955" t="str">
        <f t="shared" si="235"/>
        <v>N</v>
      </c>
      <c r="AM955" s="21">
        <f t="shared" si="236"/>
        <v>134582.312829342</v>
      </c>
    </row>
    <row r="956" ht="15" customHeight="1" spans="1:39">
      <c r="A956" s="6" t="s">
        <v>2706</v>
      </c>
      <c r="B956" s="52" t="s">
        <v>419</v>
      </c>
      <c r="C956" s="52" t="s">
        <v>420</v>
      </c>
      <c r="D956" s="52" t="s">
        <v>929</v>
      </c>
      <c r="E956" s="10" t="s">
        <v>242</v>
      </c>
      <c r="F956" s="52" t="s">
        <v>421</v>
      </c>
      <c r="G956" s="52" t="s">
        <v>173</v>
      </c>
      <c r="H956" s="52" t="s">
        <v>228</v>
      </c>
      <c r="I956" s="52" t="s">
        <v>938</v>
      </c>
      <c r="J956" s="52" t="s">
        <v>165</v>
      </c>
      <c r="K956" s="52" t="s">
        <v>931</v>
      </c>
      <c r="L956" s="53" t="s">
        <v>291</v>
      </c>
      <c r="M956" s="13">
        <v>492</v>
      </c>
      <c r="N956" s="14">
        <f t="shared" si="234"/>
        <v>1.34794520547945</v>
      </c>
      <c r="O956" s="15">
        <v>10870</v>
      </c>
      <c r="P956" s="15">
        <f t="shared" si="239"/>
        <v>5348040</v>
      </c>
      <c r="Q956" s="16">
        <f>IFERROR(VLOOKUP(G956,SCENARIOS!$A$13:$E$18,5,0),0.025)</f>
        <v>0.05</v>
      </c>
      <c r="R956" s="52">
        <f>IFERROR(VLOOKUP(L956,INPUTS!$A$107:$B$120,2,0),0.0082)</f>
        <v>0.0079</v>
      </c>
      <c r="S956" s="52">
        <f t="shared" si="240"/>
        <v>85.873</v>
      </c>
      <c r="T956" s="15">
        <f t="shared" si="241"/>
        <v>42249.516</v>
      </c>
      <c r="U956" s="15">
        <f>T956/INPUTS!$B$7*1000</f>
        <v>52811895</v>
      </c>
      <c r="V956" s="15">
        <f>T956*INPUTS!$B$6</f>
        <v>133508.47056</v>
      </c>
      <c r="W956" s="54" t="s">
        <v>396</v>
      </c>
      <c r="X956" s="54" t="s">
        <v>396</v>
      </c>
      <c r="Y956" s="67">
        <f>IFERROR(VLOOKUP(E956,INPUTS!$A$44:$B$103,2,0),0)</f>
        <v>0</v>
      </c>
      <c r="Z956" s="15">
        <f t="shared" si="230"/>
        <v>0</v>
      </c>
      <c r="AA956" s="20">
        <f>IFERROR(VLOOKUP(E956,INPUTS!$A$44:$C$103,3,0),SCENARIOS!$J$26)</f>
        <v>0.03</v>
      </c>
      <c r="AB956" s="15">
        <f t="shared" si="242"/>
        <v>1617.66834886046</v>
      </c>
      <c r="AC956" s="20">
        <f>IFERROR(VLOOKUP($E956,INPUTS!$A$44:$G$103,4,0),SCENARIOS!$K$26)</f>
        <v>0.1</v>
      </c>
      <c r="AD956" s="15">
        <f t="shared" si="242"/>
        <v>6882.00095963476</v>
      </c>
      <c r="AE956" s="20">
        <f>IFERROR(VLOOKUP($E956,INPUTS!$A$44:$G$103,5,0),SCENARIOS!$L$26)</f>
        <v>0.2</v>
      </c>
      <c r="AF956" s="15">
        <f t="shared" si="242"/>
        <v>17566.7418757783</v>
      </c>
      <c r="AG956" s="20">
        <f>IFERROR(VLOOKUP($E956,INPUTS!$A$44:$G$103,6,0),SCENARIOS!$M$26)</f>
        <v>0.3</v>
      </c>
      <c r="AH956" s="15">
        <f t="shared" si="232"/>
        <v>33630.1631538787</v>
      </c>
      <c r="AI956" s="20">
        <f>IFERROR(VLOOKUP($E956,INPUTS!$A$44:$G$103,7,0),SCENARIOS!$N$26)</f>
        <v>0.4</v>
      </c>
      <c r="AJ956" s="15">
        <f t="shared" si="233"/>
        <v>57228.7429028831</v>
      </c>
      <c r="AL956" t="str">
        <f t="shared" si="235"/>
        <v>N</v>
      </c>
      <c r="AM956" s="21">
        <f t="shared" si="236"/>
        <v>143071.857257208</v>
      </c>
    </row>
    <row r="957" ht="15" customHeight="1" spans="1:39">
      <c r="A957" s="24" t="s">
        <v>2707</v>
      </c>
      <c r="B957" s="52" t="s">
        <v>419</v>
      </c>
      <c r="C957" s="52" t="s">
        <v>420</v>
      </c>
      <c r="D957" s="52" t="s">
        <v>929</v>
      </c>
      <c r="E957" s="10" t="s">
        <v>242</v>
      </c>
      <c r="F957" s="52" t="s">
        <v>421</v>
      </c>
      <c r="G957" s="52" t="s">
        <v>173</v>
      </c>
      <c r="H957" s="52" t="s">
        <v>248</v>
      </c>
      <c r="I957" s="52" t="s">
        <v>930</v>
      </c>
      <c r="J957" s="52" t="s">
        <v>169</v>
      </c>
      <c r="K957" s="52" t="s">
        <v>931</v>
      </c>
      <c r="L957" s="53" t="s">
        <v>293</v>
      </c>
      <c r="M957" s="13">
        <v>1476</v>
      </c>
      <c r="N957" s="14">
        <f t="shared" si="234"/>
        <v>4.04383561643836</v>
      </c>
      <c r="O957" s="15">
        <v>14100</v>
      </c>
      <c r="P957" s="15">
        <f t="shared" si="239"/>
        <v>20811600</v>
      </c>
      <c r="Q957" s="16">
        <f>IFERROR(VLOOKUP(G957,SCENARIOS!$A$13:$E$18,5,0),0.025)</f>
        <v>0.05</v>
      </c>
      <c r="R957" s="52">
        <f>IFERROR(VLOOKUP(L957,INPUTS!$A$107:$B$120,2,0),0.0082)</f>
        <v>0.0079</v>
      </c>
      <c r="S957" s="52">
        <f t="shared" si="240"/>
        <v>111.39</v>
      </c>
      <c r="T957" s="15">
        <f t="shared" si="241"/>
        <v>164411.64</v>
      </c>
      <c r="U957" s="15">
        <f>T957/INPUTS!$B$7*1000</f>
        <v>205514550</v>
      </c>
      <c r="V957" s="15">
        <f>T957*INPUTS!$B$6</f>
        <v>519540.7824</v>
      </c>
      <c r="W957" s="54" t="s">
        <v>396</v>
      </c>
      <c r="X957" s="54" t="s">
        <v>396</v>
      </c>
      <c r="Y957" s="67">
        <f>IFERROR(VLOOKUP(E957,INPUTS!$A$44:$B$103,2,0),0)</f>
        <v>0</v>
      </c>
      <c r="Z957" s="15">
        <f t="shared" si="230"/>
        <v>0</v>
      </c>
      <c r="AA957" s="20">
        <f>IFERROR(VLOOKUP(E957,INPUTS!$A$44:$C$103,3,0),SCENARIOS!$J$26)</f>
        <v>0.03</v>
      </c>
      <c r="AB957" s="15">
        <f t="shared" si="242"/>
        <v>6295.06634377163</v>
      </c>
      <c r="AC957" s="20">
        <f>IFERROR(VLOOKUP($E957,INPUTS!$A$44:$G$103,4,0),SCENARIOS!$K$26)</f>
        <v>0.1</v>
      </c>
      <c r="AD957" s="15">
        <f t="shared" si="242"/>
        <v>26780.9236975667</v>
      </c>
      <c r="AE957" s="20">
        <f>IFERROR(VLOOKUP($E957,INPUTS!$A$44:$G$103,5,0),SCENARIOS!$L$26)</f>
        <v>0.2</v>
      </c>
      <c r="AF957" s="15">
        <f t="shared" si="242"/>
        <v>68359.9982838475</v>
      </c>
      <c r="AG957" s="20">
        <f>IFERROR(VLOOKUP($E957,INPUTS!$A$44:$G$103,6,0),SCENARIOS!$M$26)</f>
        <v>0.3</v>
      </c>
      <c r="AH957" s="15">
        <f t="shared" si="232"/>
        <v>130869.908133309</v>
      </c>
      <c r="AI957" s="20">
        <f>IFERROR(VLOOKUP($E957,INPUTS!$A$44:$G$103,7,0),SCENARIOS!$N$26)</f>
        <v>0.4</v>
      </c>
      <c r="AJ957" s="15">
        <f t="shared" si="233"/>
        <v>222702.467782148</v>
      </c>
      <c r="AL957" t="str">
        <f t="shared" si="235"/>
        <v>Y</v>
      </c>
      <c r="AM957" s="21">
        <f t="shared" si="236"/>
        <v>556756.169455371</v>
      </c>
    </row>
    <row r="958" ht="15" customHeight="1" spans="1:39">
      <c r="A958" s="6" t="s">
        <v>2708</v>
      </c>
      <c r="B958" s="52" t="s">
        <v>419</v>
      </c>
      <c r="C958" s="52" t="s">
        <v>420</v>
      </c>
      <c r="D958" s="52" t="s">
        <v>929</v>
      </c>
      <c r="E958" s="10" t="s">
        <v>242</v>
      </c>
      <c r="F958" s="52" t="s">
        <v>421</v>
      </c>
      <c r="G958" s="52" t="s">
        <v>173</v>
      </c>
      <c r="H958" s="52" t="s">
        <v>252</v>
      </c>
      <c r="I958" s="52" t="s">
        <v>930</v>
      </c>
      <c r="J958" s="52" t="s">
        <v>169</v>
      </c>
      <c r="K958" s="52" t="s">
        <v>931</v>
      </c>
      <c r="L958" s="53" t="s">
        <v>291</v>
      </c>
      <c r="M958" s="13">
        <v>984</v>
      </c>
      <c r="N958" s="14">
        <f t="shared" si="234"/>
        <v>2.6958904109589</v>
      </c>
      <c r="O958" s="15">
        <v>13600</v>
      </c>
      <c r="P958" s="15">
        <f t="shared" si="239"/>
        <v>13382400</v>
      </c>
      <c r="Q958" s="16">
        <f>IFERROR(VLOOKUP(G958,SCENARIOS!$A$13:$E$18,5,0),0.025)</f>
        <v>0.05</v>
      </c>
      <c r="R958" s="52">
        <f>IFERROR(VLOOKUP(L958,INPUTS!$A$107:$B$120,2,0),0.0082)</f>
        <v>0.0079</v>
      </c>
      <c r="S958" s="52">
        <f t="shared" si="240"/>
        <v>107.44</v>
      </c>
      <c r="T958" s="15">
        <f t="shared" si="241"/>
        <v>105720.96</v>
      </c>
      <c r="U958" s="15">
        <f>T958/INPUTS!$B$7*1000</f>
        <v>132151200</v>
      </c>
      <c r="V958" s="15">
        <f>T958*INPUTS!$B$6</f>
        <v>334078.2336</v>
      </c>
      <c r="W958" s="54" t="s">
        <v>396</v>
      </c>
      <c r="X958" s="54" t="s">
        <v>396</v>
      </c>
      <c r="Y958" s="67">
        <f>IFERROR(VLOOKUP(E958,INPUTS!$A$44:$B$103,2,0),0)</f>
        <v>0</v>
      </c>
      <c r="Z958" s="15">
        <f t="shared" si="230"/>
        <v>0</v>
      </c>
      <c r="AA958" s="20">
        <f>IFERROR(VLOOKUP(E958,INPUTS!$A$44:$C$103,3,0),SCENARIOS!$J$26)</f>
        <v>0.03</v>
      </c>
      <c r="AB958" s="15">
        <f t="shared" si="242"/>
        <v>4047.891360534</v>
      </c>
      <c r="AC958" s="20">
        <f>IFERROR(VLOOKUP($E958,INPUTS!$A$44:$G$103,4,0),SCENARIOS!$K$26)</f>
        <v>0.1</v>
      </c>
      <c r="AD958" s="15">
        <f t="shared" si="242"/>
        <v>17220.8303681753</v>
      </c>
      <c r="AE958" s="20">
        <f>IFERROR(VLOOKUP($E958,INPUTS!$A$44:$G$103,5,0),SCENARIOS!$L$26)</f>
        <v>0.2</v>
      </c>
      <c r="AF958" s="15">
        <f t="shared" si="242"/>
        <v>43957.2565796844</v>
      </c>
      <c r="AG958" s="20">
        <f>IFERROR(VLOOKUP($E958,INPUTS!$A$44:$G$103,6,0),SCENARIOS!$M$26)</f>
        <v>0.3</v>
      </c>
      <c r="AH958" s="15">
        <f t="shared" si="232"/>
        <v>84152.7541660995</v>
      </c>
      <c r="AI958" s="20">
        <f>IFERROR(VLOOKUP($E958,INPUTS!$A$44:$G$103,7,0),SCENARIOS!$N$26)</f>
        <v>0.4</v>
      </c>
      <c r="AJ958" s="15">
        <f t="shared" si="233"/>
        <v>143203.478101051</v>
      </c>
      <c r="AL958" t="str">
        <f t="shared" si="235"/>
        <v>Y</v>
      </c>
      <c r="AM958" s="21">
        <f t="shared" si="236"/>
        <v>358008.695252626</v>
      </c>
    </row>
    <row r="959" ht="15" customHeight="1" spans="1:39">
      <c r="A959" s="24" t="s">
        <v>2709</v>
      </c>
      <c r="B959" s="52" t="s">
        <v>419</v>
      </c>
      <c r="C959" s="52" t="s">
        <v>420</v>
      </c>
      <c r="D959" s="52" t="s">
        <v>929</v>
      </c>
      <c r="E959" s="10" t="s">
        <v>242</v>
      </c>
      <c r="F959" s="52" t="s">
        <v>421</v>
      </c>
      <c r="G959" s="52" t="s">
        <v>173</v>
      </c>
      <c r="H959" s="52" t="s">
        <v>255</v>
      </c>
      <c r="I959" s="52" t="s">
        <v>930</v>
      </c>
      <c r="J959" s="52" t="s">
        <v>169</v>
      </c>
      <c r="K959" s="52" t="s">
        <v>931</v>
      </c>
      <c r="L959" s="53" t="s">
        <v>293</v>
      </c>
      <c r="M959" s="13">
        <v>984</v>
      </c>
      <c r="N959" s="14">
        <f t="shared" si="234"/>
        <v>2.6958904109589</v>
      </c>
      <c r="O959" s="15">
        <v>15350</v>
      </c>
      <c r="P959" s="15">
        <f t="shared" si="239"/>
        <v>15104400</v>
      </c>
      <c r="Q959" s="16">
        <f>IFERROR(VLOOKUP(G959,SCENARIOS!$A$13:$E$18,5,0),0.025)</f>
        <v>0.05</v>
      </c>
      <c r="R959" s="52">
        <f>IFERROR(VLOOKUP(L959,INPUTS!$A$107:$B$120,2,0),0.0082)</f>
        <v>0.0079</v>
      </c>
      <c r="S959" s="52">
        <f t="shared" si="240"/>
        <v>121.265</v>
      </c>
      <c r="T959" s="15">
        <f t="shared" si="241"/>
        <v>119324.76</v>
      </c>
      <c r="U959" s="15">
        <f>T959/INPUTS!$B$7*1000</f>
        <v>149155950</v>
      </c>
      <c r="V959" s="15">
        <f>T959*INPUTS!$B$6</f>
        <v>377066.2416</v>
      </c>
      <c r="W959" s="54" t="s">
        <v>396</v>
      </c>
      <c r="X959" s="54" t="s">
        <v>396</v>
      </c>
      <c r="Y959" s="67">
        <f>IFERROR(VLOOKUP(E959,INPUTS!$A$44:$B$103,2,0),0)</f>
        <v>0</v>
      </c>
      <c r="Z959" s="15">
        <f t="shared" si="230"/>
        <v>0</v>
      </c>
      <c r="AA959" s="20">
        <f>IFERROR(VLOOKUP(E959,INPUTS!$A$44:$C$103,3,0),SCENARIOS!$J$26)</f>
        <v>0.03</v>
      </c>
      <c r="AB959" s="15">
        <f t="shared" si="242"/>
        <v>4568.75973413213</v>
      </c>
      <c r="AC959" s="20">
        <f>IFERROR(VLOOKUP($E959,INPUTS!$A$44:$G$103,4,0),SCENARIOS!$K$26)</f>
        <v>0.1</v>
      </c>
      <c r="AD959" s="15">
        <f t="shared" si="242"/>
        <v>19436.7460405508</v>
      </c>
      <c r="AE959" s="20">
        <f>IFERROR(VLOOKUP($E959,INPUTS!$A$44:$G$103,5,0),SCENARIOS!$L$26)</f>
        <v>0.2</v>
      </c>
      <c r="AF959" s="15">
        <f t="shared" si="242"/>
        <v>49613.5212130997</v>
      </c>
      <c r="AG959" s="20">
        <f>IFERROR(VLOOKUP($E959,INPUTS!$A$44:$G$103,6,0),SCENARIOS!$M$26)</f>
        <v>0.3</v>
      </c>
      <c r="AH959" s="15">
        <f t="shared" si="232"/>
        <v>94981.2335624726</v>
      </c>
      <c r="AI959" s="20">
        <f>IFERROR(VLOOKUP($E959,INPUTS!$A$44:$G$103,7,0),SCENARIOS!$N$26)</f>
        <v>0.4</v>
      </c>
      <c r="AJ959" s="15">
        <f t="shared" si="233"/>
        <v>161630.396239053</v>
      </c>
      <c r="AL959" t="str">
        <f t="shared" si="235"/>
        <v>N</v>
      </c>
      <c r="AM959" s="21">
        <f t="shared" si="236"/>
        <v>404075.990597633</v>
      </c>
    </row>
    <row r="960" ht="15" customHeight="1" spans="1:39">
      <c r="A960" s="6" t="s">
        <v>2710</v>
      </c>
      <c r="B960" s="52" t="s">
        <v>419</v>
      </c>
      <c r="C960" s="52" t="s">
        <v>420</v>
      </c>
      <c r="D960" s="52" t="s">
        <v>929</v>
      </c>
      <c r="E960" s="10" t="s">
        <v>242</v>
      </c>
      <c r="F960" s="52" t="s">
        <v>421</v>
      </c>
      <c r="G960" s="52" t="s">
        <v>173</v>
      </c>
      <c r="H960" s="52" t="s">
        <v>249</v>
      </c>
      <c r="I960" s="52" t="s">
        <v>930</v>
      </c>
      <c r="J960" s="52" t="s">
        <v>169</v>
      </c>
      <c r="K960" s="52" t="s">
        <v>931</v>
      </c>
      <c r="L960" s="53" t="s">
        <v>293</v>
      </c>
      <c r="M960" s="13">
        <v>492</v>
      </c>
      <c r="N960" s="14">
        <f t="shared" si="234"/>
        <v>1.34794520547945</v>
      </c>
      <c r="O960" s="15">
        <v>15000</v>
      </c>
      <c r="P960" s="15">
        <f t="shared" si="239"/>
        <v>7380000</v>
      </c>
      <c r="Q960" s="16">
        <f>IFERROR(VLOOKUP(G960,SCENARIOS!$A$13:$E$18,5,0),0.025)</f>
        <v>0.05</v>
      </c>
      <c r="R960" s="52">
        <f>IFERROR(VLOOKUP(L960,INPUTS!$A$107:$B$120,2,0),0.0082)</f>
        <v>0.0079</v>
      </c>
      <c r="S960" s="52">
        <f t="shared" si="240"/>
        <v>118.5</v>
      </c>
      <c r="T960" s="15">
        <f t="shared" si="241"/>
        <v>58302</v>
      </c>
      <c r="U960" s="15">
        <f>T960/INPUTS!$B$7*1000</f>
        <v>72877500</v>
      </c>
      <c r="V960" s="15">
        <f>T960*INPUTS!$B$6</f>
        <v>184234.32</v>
      </c>
      <c r="W960" s="54" t="s">
        <v>396</v>
      </c>
      <c r="X960" s="54" t="s">
        <v>396</v>
      </c>
      <c r="Y960" s="67">
        <f>IFERROR(VLOOKUP(E960,INPUTS!$A$44:$B$103,2,0),0)</f>
        <v>0</v>
      </c>
      <c r="Z960" s="15">
        <f t="shared" si="230"/>
        <v>0</v>
      </c>
      <c r="AA960" s="20">
        <f>IFERROR(VLOOKUP(E960,INPUTS!$A$44:$C$103,3,0),SCENARIOS!$J$26)</f>
        <v>0.03</v>
      </c>
      <c r="AB960" s="15">
        <f t="shared" si="242"/>
        <v>2232.29302970625</v>
      </c>
      <c r="AC960" s="20">
        <f>IFERROR(VLOOKUP($E960,INPUTS!$A$44:$G$103,4,0),SCENARIOS!$K$26)</f>
        <v>0.1</v>
      </c>
      <c r="AD960" s="15">
        <f t="shared" si="242"/>
        <v>9496.78145303784</v>
      </c>
      <c r="AE960" s="20">
        <f>IFERROR(VLOOKUP($E960,INPUTS!$A$44:$G$103,5,0),SCENARIOS!$L$26)</f>
        <v>0.2</v>
      </c>
      <c r="AF960" s="15">
        <f t="shared" si="242"/>
        <v>24241.1341432083</v>
      </c>
      <c r="AG960" s="20">
        <f>IFERROR(VLOOKUP($E960,INPUTS!$A$44:$G$103,6,0),SCENARIOS!$M$26)</f>
        <v>0.3</v>
      </c>
      <c r="AH960" s="15">
        <f t="shared" si="232"/>
        <v>46407.768841599</v>
      </c>
      <c r="AI960" s="20">
        <f>IFERROR(VLOOKUP($E960,INPUTS!$A$44:$G$103,7,0),SCENARIOS!$N$26)</f>
        <v>0.4</v>
      </c>
      <c r="AJ960" s="15">
        <f t="shared" si="233"/>
        <v>78972.5063057264</v>
      </c>
      <c r="AL960" t="str">
        <f t="shared" si="235"/>
        <v>N</v>
      </c>
      <c r="AM960" s="21">
        <f t="shared" si="236"/>
        <v>197431.265764316</v>
      </c>
    </row>
    <row r="961" ht="15" customHeight="1" spans="1:39">
      <c r="A961" s="24" t="s">
        <v>2711</v>
      </c>
      <c r="B961" s="52" t="s">
        <v>419</v>
      </c>
      <c r="C961" s="52" t="s">
        <v>420</v>
      </c>
      <c r="D961" s="52" t="s">
        <v>929</v>
      </c>
      <c r="E961" s="10" t="s">
        <v>242</v>
      </c>
      <c r="F961" s="52" t="s">
        <v>421</v>
      </c>
      <c r="G961" s="52" t="s">
        <v>173</v>
      </c>
      <c r="H961" s="52" t="s">
        <v>253</v>
      </c>
      <c r="I961" s="52" t="s">
        <v>930</v>
      </c>
      <c r="J961" s="52" t="s">
        <v>169</v>
      </c>
      <c r="K961" s="52" t="s">
        <v>931</v>
      </c>
      <c r="L961" s="53" t="s">
        <v>293</v>
      </c>
      <c r="M961" s="13">
        <v>492</v>
      </c>
      <c r="N961" s="14">
        <f t="shared" si="234"/>
        <v>1.34794520547945</v>
      </c>
      <c r="O961" s="15">
        <v>14040</v>
      </c>
      <c r="P961" s="15">
        <f t="shared" si="239"/>
        <v>6907680</v>
      </c>
      <c r="Q961" s="16">
        <f>IFERROR(VLOOKUP(G961,SCENARIOS!$A$13:$E$18,5,0),0.025)</f>
        <v>0.05</v>
      </c>
      <c r="R961" s="52">
        <f>IFERROR(VLOOKUP(L961,INPUTS!$A$107:$B$120,2,0),0.0082)</f>
        <v>0.0079</v>
      </c>
      <c r="S961" s="52">
        <f t="shared" si="240"/>
        <v>110.916</v>
      </c>
      <c r="T961" s="15">
        <f t="shared" si="241"/>
        <v>54570.672</v>
      </c>
      <c r="U961" s="15">
        <f>T961/INPUTS!$B$7*1000</f>
        <v>68213340</v>
      </c>
      <c r="V961" s="15">
        <f>T961*INPUTS!$B$6</f>
        <v>172443.32352</v>
      </c>
      <c r="W961" s="54" t="s">
        <v>396</v>
      </c>
      <c r="X961" s="54" t="s">
        <v>396</v>
      </c>
      <c r="Y961" s="67">
        <f>IFERROR(VLOOKUP(E961,INPUTS!$A$44:$B$103,2,0),0)</f>
        <v>0</v>
      </c>
      <c r="Z961" s="15">
        <f t="shared" si="230"/>
        <v>0</v>
      </c>
      <c r="AA961" s="20">
        <f>IFERROR(VLOOKUP(E961,INPUTS!$A$44:$C$103,3,0),SCENARIOS!$J$26)</f>
        <v>0.03</v>
      </c>
      <c r="AB961" s="15">
        <f t="shared" si="242"/>
        <v>2089.42627580505</v>
      </c>
      <c r="AC961" s="20">
        <f>IFERROR(VLOOKUP($E961,INPUTS!$A$44:$G$103,4,0),SCENARIOS!$K$26)</f>
        <v>0.1</v>
      </c>
      <c r="AD961" s="15">
        <f t="shared" si="242"/>
        <v>8888.98744004342</v>
      </c>
      <c r="AE961" s="20">
        <f>IFERROR(VLOOKUP($E961,INPUTS!$A$44:$G$103,5,0),SCENARIOS!$L$26)</f>
        <v>0.2</v>
      </c>
      <c r="AF961" s="15">
        <f t="shared" si="242"/>
        <v>22689.701558043</v>
      </c>
      <c r="AG961" s="20">
        <f>IFERROR(VLOOKUP($E961,INPUTS!$A$44:$G$103,6,0),SCENARIOS!$M$26)</f>
        <v>0.3</v>
      </c>
      <c r="AH961" s="15">
        <f t="shared" si="232"/>
        <v>43437.6716357367</v>
      </c>
      <c r="AI961" s="20">
        <f>IFERROR(VLOOKUP($E961,INPUTS!$A$44:$G$103,7,0),SCENARIOS!$N$26)</f>
        <v>0.4</v>
      </c>
      <c r="AJ961" s="15">
        <f t="shared" si="233"/>
        <v>73918.2659021599</v>
      </c>
      <c r="AL961" t="str">
        <f t="shared" si="235"/>
        <v>N</v>
      </c>
      <c r="AM961" s="21">
        <f t="shared" si="236"/>
        <v>184795.6647554</v>
      </c>
    </row>
    <row r="962" ht="15" customHeight="1" spans="1:39">
      <c r="A962" s="6" t="s">
        <v>2712</v>
      </c>
      <c r="B962" s="52" t="s">
        <v>419</v>
      </c>
      <c r="C962" s="52" t="s">
        <v>420</v>
      </c>
      <c r="D962" s="52" t="s">
        <v>929</v>
      </c>
      <c r="E962" s="10" t="s">
        <v>242</v>
      </c>
      <c r="F962" s="52" t="s">
        <v>421</v>
      </c>
      <c r="G962" s="52" t="s">
        <v>173</v>
      </c>
      <c r="H962" s="52" t="s">
        <v>670</v>
      </c>
      <c r="I962" s="52" t="s">
        <v>930</v>
      </c>
      <c r="J962" s="52" t="s">
        <v>169</v>
      </c>
      <c r="K962" s="52" t="s">
        <v>931</v>
      </c>
      <c r="L962" s="53" t="s">
        <v>291</v>
      </c>
      <c r="M962" s="13">
        <v>492</v>
      </c>
      <c r="N962" s="14">
        <f t="shared" si="234"/>
        <v>1.34794520547945</v>
      </c>
      <c r="O962" s="15">
        <v>8980</v>
      </c>
      <c r="P962" s="15">
        <f t="shared" si="239"/>
        <v>4418160</v>
      </c>
      <c r="Q962" s="16">
        <f>IFERROR(VLOOKUP(G962,SCENARIOS!$A$13:$E$18,5,0),0.025)</f>
        <v>0.05</v>
      </c>
      <c r="R962" s="52">
        <f>IFERROR(VLOOKUP(L962,INPUTS!$A$107:$B$120,2,0),0.0082)</f>
        <v>0.0079</v>
      </c>
      <c r="S962" s="52">
        <f t="shared" si="240"/>
        <v>70.942</v>
      </c>
      <c r="T962" s="15">
        <f t="shared" si="241"/>
        <v>34903.464</v>
      </c>
      <c r="U962" s="15">
        <f>T962/INPUTS!$B$7*1000</f>
        <v>43629330</v>
      </c>
      <c r="V962" s="15">
        <f>T962*INPUTS!$B$6</f>
        <v>110294.94624</v>
      </c>
      <c r="W962" s="54" t="s">
        <v>396</v>
      </c>
      <c r="X962" s="54" t="s">
        <v>396</v>
      </c>
      <c r="Y962" s="67">
        <f>IFERROR(VLOOKUP(E962,INPUTS!$A$44:$B$103,2,0),0)</f>
        <v>0</v>
      </c>
      <c r="Z962" s="15">
        <f t="shared" si="230"/>
        <v>0</v>
      </c>
      <c r="AA962" s="20">
        <f>IFERROR(VLOOKUP(E962,INPUTS!$A$44:$C$103,3,0),SCENARIOS!$J$26)</f>
        <v>0.03</v>
      </c>
      <c r="AB962" s="15">
        <f t="shared" si="242"/>
        <v>1336.39942711748</v>
      </c>
      <c r="AC962" s="20">
        <f>IFERROR(VLOOKUP($E962,INPUTS!$A$44:$G$103,4,0),SCENARIOS!$K$26)</f>
        <v>0.1</v>
      </c>
      <c r="AD962" s="15">
        <f t="shared" si="242"/>
        <v>5685.40649655199</v>
      </c>
      <c r="AE962" s="20">
        <f>IFERROR(VLOOKUP($E962,INPUTS!$A$44:$G$103,5,0),SCENARIOS!$L$26)</f>
        <v>0.2</v>
      </c>
      <c r="AF962" s="15">
        <f t="shared" si="242"/>
        <v>14512.358973734</v>
      </c>
      <c r="AG962" s="20">
        <f>IFERROR(VLOOKUP($E962,INPUTS!$A$44:$G$103,6,0),SCENARIOS!$M$26)</f>
        <v>0.3</v>
      </c>
      <c r="AH962" s="15">
        <f t="shared" si="232"/>
        <v>27782.7842798373</v>
      </c>
      <c r="AI962" s="20">
        <f>IFERROR(VLOOKUP($E962,INPUTS!$A$44:$G$103,7,0),SCENARIOS!$N$26)</f>
        <v>0.4</v>
      </c>
      <c r="AJ962" s="15">
        <f t="shared" si="233"/>
        <v>47278.2071083615</v>
      </c>
      <c r="AL962" t="str">
        <f t="shared" si="235"/>
        <v>N</v>
      </c>
      <c r="AM962" s="21">
        <f t="shared" si="236"/>
        <v>118195.517770904</v>
      </c>
    </row>
    <row r="963" ht="15" customHeight="1" spans="1:39">
      <c r="A963" s="24" t="s">
        <v>2713</v>
      </c>
      <c r="B963" s="52" t="s">
        <v>419</v>
      </c>
      <c r="C963" s="52" t="s">
        <v>420</v>
      </c>
      <c r="D963" s="52" t="s">
        <v>929</v>
      </c>
      <c r="E963" s="10" t="s">
        <v>242</v>
      </c>
      <c r="F963" s="52" t="s">
        <v>421</v>
      </c>
      <c r="G963" s="52" t="s">
        <v>173</v>
      </c>
      <c r="H963" s="52" t="s">
        <v>234</v>
      </c>
      <c r="I963" s="52" t="s">
        <v>424</v>
      </c>
      <c r="J963" s="52" t="s">
        <v>173</v>
      </c>
      <c r="K963" s="52" t="s">
        <v>931</v>
      </c>
      <c r="L963" s="53" t="s">
        <v>291</v>
      </c>
      <c r="M963" s="13">
        <v>2461</v>
      </c>
      <c r="N963" s="14">
        <f t="shared" si="234"/>
        <v>6.74246575342466</v>
      </c>
      <c r="O963" s="15">
        <v>5350</v>
      </c>
      <c r="P963" s="15">
        <f t="shared" si="239"/>
        <v>13166350</v>
      </c>
      <c r="Q963" s="16">
        <f>IFERROR(VLOOKUP(G963,SCENARIOS!$A$13:$E$18,5,0),0.025)</f>
        <v>0.05</v>
      </c>
      <c r="R963" s="52">
        <f>IFERROR(VLOOKUP(L963,INPUTS!$A$107:$B$120,2,0),0.0082)</f>
        <v>0.0079</v>
      </c>
      <c r="S963" s="52">
        <f t="shared" si="240"/>
        <v>42.265</v>
      </c>
      <c r="T963" s="15">
        <f t="shared" si="241"/>
        <v>104014.165</v>
      </c>
      <c r="U963" s="15">
        <f>T963/INPUTS!$B$7*1000</f>
        <v>130017706.25</v>
      </c>
      <c r="V963" s="15">
        <f>T963*INPUTS!$B$6</f>
        <v>328684.7614</v>
      </c>
      <c r="W963" s="54" t="s">
        <v>396</v>
      </c>
      <c r="X963" s="54" t="s">
        <v>396</v>
      </c>
      <c r="Y963" s="67">
        <f>IFERROR(VLOOKUP(E963,INPUTS!$A$44:$B$103,2,0),0)</f>
        <v>0</v>
      </c>
      <c r="Z963" s="15">
        <f t="shared" si="230"/>
        <v>0</v>
      </c>
      <c r="AA963" s="20">
        <f>IFERROR(VLOOKUP(E963,INPUTS!$A$44:$C$103,3,0),SCENARIOS!$J$26)</f>
        <v>0.03</v>
      </c>
      <c r="AB963" s="15">
        <f t="shared" si="242"/>
        <v>3982.54083084999</v>
      </c>
      <c r="AC963" s="20">
        <f>IFERROR(VLOOKUP($E963,INPUTS!$A$44:$G$103,4,0),SCENARIOS!$K$26)</f>
        <v>0.1</v>
      </c>
      <c r="AD963" s="15">
        <f t="shared" si="242"/>
        <v>16942.8114477242</v>
      </c>
      <c r="AE963" s="20">
        <f>IFERROR(VLOOKUP($E963,INPUTS!$A$44:$G$103,5,0),SCENARIOS!$L$26)</f>
        <v>0.2</v>
      </c>
      <c r="AF963" s="15">
        <f t="shared" si="242"/>
        <v>43247.5957352887</v>
      </c>
      <c r="AG963" s="20">
        <f>IFERROR(VLOOKUP($E963,INPUTS!$A$44:$G$103,6,0),SCENARIOS!$M$26)</f>
        <v>0.3</v>
      </c>
      <c r="AH963" s="15">
        <f t="shared" si="232"/>
        <v>82794.163589104</v>
      </c>
      <c r="AI963" s="20">
        <f>IFERROR(VLOOKUP($E963,INPUTS!$A$44:$G$103,7,0),SCENARIOS!$N$26)</f>
        <v>0.4</v>
      </c>
      <c r="AJ963" s="15">
        <f t="shared" si="233"/>
        <v>140891.55262851</v>
      </c>
      <c r="AL963" t="str">
        <f t="shared" si="235"/>
        <v>Y</v>
      </c>
      <c r="AM963" s="21">
        <f t="shared" si="236"/>
        <v>352228.881571274</v>
      </c>
    </row>
    <row r="964" ht="15" customHeight="1" spans="1:39">
      <c r="A964" s="6" t="s">
        <v>2714</v>
      </c>
      <c r="B964" s="52" t="s">
        <v>419</v>
      </c>
      <c r="C964" s="52" t="s">
        <v>420</v>
      </c>
      <c r="D964" s="52" t="s">
        <v>929</v>
      </c>
      <c r="E964" s="10" t="s">
        <v>242</v>
      </c>
      <c r="F964" s="52" t="s">
        <v>421</v>
      </c>
      <c r="G964" s="52" t="s">
        <v>173</v>
      </c>
      <c r="H964" s="52" t="s">
        <v>505</v>
      </c>
      <c r="I964" s="52" t="s">
        <v>504</v>
      </c>
      <c r="J964" s="52" t="s">
        <v>173</v>
      </c>
      <c r="K964" s="52" t="s">
        <v>931</v>
      </c>
      <c r="L964" s="53" t="s">
        <v>291</v>
      </c>
      <c r="M964" s="13">
        <v>1476</v>
      </c>
      <c r="N964" s="14">
        <f t="shared" si="234"/>
        <v>4.04383561643836</v>
      </c>
      <c r="O964" s="15">
        <v>4690</v>
      </c>
      <c r="P964" s="15">
        <f t="shared" si="239"/>
        <v>6922440</v>
      </c>
      <c r="Q964" s="16">
        <f>IFERROR(VLOOKUP(G964,SCENARIOS!$A$13:$E$18,5,0),0.025)</f>
        <v>0.05</v>
      </c>
      <c r="R964" s="52">
        <f>IFERROR(VLOOKUP(L964,INPUTS!$A$107:$B$120,2,0),0.0082)</f>
        <v>0.0079</v>
      </c>
      <c r="S964" s="52">
        <f t="shared" si="240"/>
        <v>37.051</v>
      </c>
      <c r="T964" s="15">
        <f t="shared" si="241"/>
        <v>54687.276</v>
      </c>
      <c r="U964" s="15">
        <f>T964/INPUTS!$B$7*1000</f>
        <v>68359095</v>
      </c>
      <c r="V964" s="15">
        <f>T964*INPUTS!$B$6</f>
        <v>172811.79216</v>
      </c>
      <c r="W964" s="54" t="s">
        <v>396</v>
      </c>
      <c r="X964" s="54" t="s">
        <v>396</v>
      </c>
      <c r="Y964" s="67">
        <f>IFERROR(VLOOKUP(E964,INPUTS!$A$44:$B$103,2,0),0)</f>
        <v>0</v>
      </c>
      <c r="Z964" s="15">
        <f t="shared" ref="Z964:Z1027" si="243">T964*Y964</f>
        <v>0</v>
      </c>
      <c r="AA964" s="20">
        <f>IFERROR(VLOOKUP(E964,INPUTS!$A$44:$C$103,3,0),SCENARIOS!$J$26)</f>
        <v>0.03</v>
      </c>
      <c r="AB964" s="15">
        <f t="shared" ref="AB964:AF979" si="244">$T964*AA964*(1+$Q964)^AB$2</f>
        <v>2093.89086186446</v>
      </c>
      <c r="AC964" s="20">
        <f>IFERROR(VLOOKUP($E964,INPUTS!$A$44:$G$103,4,0),SCENARIOS!$K$26)</f>
        <v>0.1</v>
      </c>
      <c r="AD964" s="15">
        <f t="shared" si="244"/>
        <v>8907.98100294949</v>
      </c>
      <c r="AE964" s="20">
        <f>IFERROR(VLOOKUP($E964,INPUTS!$A$44:$G$103,5,0),SCENARIOS!$L$26)</f>
        <v>0.2</v>
      </c>
      <c r="AF964" s="15">
        <f t="shared" si="244"/>
        <v>22738.1838263294</v>
      </c>
      <c r="AG964" s="20">
        <f>IFERROR(VLOOKUP($E964,INPUTS!$A$44:$G$103,6,0),SCENARIOS!$M$26)</f>
        <v>0.3</v>
      </c>
      <c r="AH964" s="15">
        <f t="shared" ref="AH964:AH1027" si="245">$T964*AG964*(1+$Q964)^AH$2</f>
        <v>43530.4871734199</v>
      </c>
      <c r="AI964" s="20">
        <f>IFERROR(VLOOKUP($E964,INPUTS!$A$44:$G$103,7,0),SCENARIOS!$N$26)</f>
        <v>0.4</v>
      </c>
      <c r="AJ964" s="15">
        <f t="shared" ref="AJ964:AJ1027" si="246">$T964*AI964*(1+$Q964)^AJ$2</f>
        <v>74076.2109147714</v>
      </c>
      <c r="AL964" t="str">
        <f t="shared" si="235"/>
        <v>Y</v>
      </c>
      <c r="AM964" s="21">
        <f t="shared" si="236"/>
        <v>185190.527286928</v>
      </c>
    </row>
    <row r="965" ht="15" customHeight="1" spans="1:39">
      <c r="A965" s="24" t="s">
        <v>2715</v>
      </c>
      <c r="B965" s="52" t="s">
        <v>419</v>
      </c>
      <c r="C965" s="52" t="s">
        <v>420</v>
      </c>
      <c r="D965" s="52" t="s">
        <v>929</v>
      </c>
      <c r="E965" s="10" t="s">
        <v>242</v>
      </c>
      <c r="F965" s="52" t="s">
        <v>421</v>
      </c>
      <c r="G965" s="52" t="s">
        <v>173</v>
      </c>
      <c r="H965" s="52" t="s">
        <v>428</v>
      </c>
      <c r="I965" s="52" t="s">
        <v>427</v>
      </c>
      <c r="J965" s="52" t="s">
        <v>173</v>
      </c>
      <c r="K965" s="52" t="s">
        <v>931</v>
      </c>
      <c r="L965" s="53" t="s">
        <v>291</v>
      </c>
      <c r="M965" s="13">
        <v>2461</v>
      </c>
      <c r="N965" s="14">
        <f t="shared" ref="N965:N1028" si="247">M965/365</f>
        <v>6.74246575342466</v>
      </c>
      <c r="O965" s="15">
        <v>2580</v>
      </c>
      <c r="P965" s="15">
        <f t="shared" si="239"/>
        <v>6349380</v>
      </c>
      <c r="Q965" s="16">
        <f>IFERROR(VLOOKUP(G965,SCENARIOS!$A$13:$E$18,5,0),0.025)</f>
        <v>0.05</v>
      </c>
      <c r="R965" s="52">
        <f>IFERROR(VLOOKUP(L965,INPUTS!$A$107:$B$120,2,0),0.0082)</f>
        <v>0.0079</v>
      </c>
      <c r="S965" s="52">
        <f t="shared" si="240"/>
        <v>20.382</v>
      </c>
      <c r="T965" s="15">
        <f t="shared" si="241"/>
        <v>50160.102</v>
      </c>
      <c r="U965" s="15">
        <f>T965/INPUTS!$B$7*1000</f>
        <v>62700127.5</v>
      </c>
      <c r="V965" s="15">
        <f>T965*INPUTS!$B$6</f>
        <v>158505.92232</v>
      </c>
      <c r="W965" s="54" t="s">
        <v>521</v>
      </c>
      <c r="X965" s="54" t="s">
        <v>396</v>
      </c>
      <c r="Y965" s="67">
        <f>IFERROR(VLOOKUP(E965,INPUTS!$A$44:$B$103,2,0),0)</f>
        <v>0</v>
      </c>
      <c r="Z965" s="15">
        <f t="shared" si="243"/>
        <v>0</v>
      </c>
      <c r="AA965" s="20">
        <f>IFERROR(VLOOKUP(E965,INPUTS!$A$44:$C$103,3,0),SCENARIOS!$J$26)</f>
        <v>0.03</v>
      </c>
      <c r="AB965" s="15">
        <f t="shared" si="244"/>
        <v>1920.55240067158</v>
      </c>
      <c r="AC965" s="20">
        <f>IFERROR(VLOOKUP($E965,INPUTS!$A$44:$G$103,4,0),SCENARIOS!$K$26)</f>
        <v>0.1</v>
      </c>
      <c r="AD965" s="15">
        <f t="shared" si="244"/>
        <v>8170.55206264084</v>
      </c>
      <c r="AE965" s="20">
        <f>IFERROR(VLOOKUP($E965,INPUTS!$A$44:$G$103,5,0),SCENARIOS!$L$26)</f>
        <v>0.2</v>
      </c>
      <c r="AF965" s="15">
        <f t="shared" si="244"/>
        <v>20855.8499059897</v>
      </c>
      <c r="AG965" s="20">
        <f>IFERROR(VLOOKUP($E965,INPUTS!$A$44:$G$103,6,0),SCENARIOS!$M$26)</f>
        <v>0.3</v>
      </c>
      <c r="AH965" s="15">
        <f t="shared" si="245"/>
        <v>39926.905057923</v>
      </c>
      <c r="AI965" s="20">
        <f>IFERROR(VLOOKUP($E965,INPUTS!$A$44:$G$103,7,0),SCENARIOS!$N$26)</f>
        <v>0.4</v>
      </c>
      <c r="AJ965" s="15">
        <f t="shared" si="246"/>
        <v>67943.9636974869</v>
      </c>
      <c r="AL965" t="str">
        <f t="shared" ref="AL965:AL1028" si="248">IF(H965="MULTI","MULTI",IF(COUNTIFS($E$4:$E$1277,H965,$H$4:$H$1277,E965)&gt;0,"Y","N"))</f>
        <v>Y</v>
      </c>
      <c r="AM965" s="21">
        <f t="shared" ref="AM965:AM1028" si="249">T965*((1+Q965)^25)</f>
        <v>169859.909243717</v>
      </c>
    </row>
    <row r="966" ht="15" customHeight="1" spans="1:39">
      <c r="A966" s="6" t="s">
        <v>2716</v>
      </c>
      <c r="B966" s="52" t="s">
        <v>419</v>
      </c>
      <c r="C966" s="52" t="s">
        <v>420</v>
      </c>
      <c r="D966" s="52" t="s">
        <v>929</v>
      </c>
      <c r="E966" s="10" t="s">
        <v>242</v>
      </c>
      <c r="F966" s="52" t="s">
        <v>421</v>
      </c>
      <c r="G966" s="52" t="s">
        <v>173</v>
      </c>
      <c r="H966" s="52" t="s">
        <v>264</v>
      </c>
      <c r="I966" s="52" t="s">
        <v>436</v>
      </c>
      <c r="J966" s="52" t="s">
        <v>173</v>
      </c>
      <c r="K966" s="52" t="s">
        <v>931</v>
      </c>
      <c r="L966" s="53" t="s">
        <v>291</v>
      </c>
      <c r="M966" s="13">
        <v>2461</v>
      </c>
      <c r="N966" s="14">
        <f t="shared" si="247"/>
        <v>6.74246575342466</v>
      </c>
      <c r="O966" s="15">
        <v>6290</v>
      </c>
      <c r="P966" s="15">
        <f t="shared" si="239"/>
        <v>15479690</v>
      </c>
      <c r="Q966" s="16">
        <f>IFERROR(VLOOKUP(G966,SCENARIOS!$A$13:$E$18,5,0),0.025)</f>
        <v>0.05</v>
      </c>
      <c r="R966" s="52">
        <f>IFERROR(VLOOKUP(L966,INPUTS!$A$107:$B$120,2,0),0.0082)</f>
        <v>0.0079</v>
      </c>
      <c r="S966" s="52">
        <f t="shared" si="240"/>
        <v>49.691</v>
      </c>
      <c r="T966" s="15">
        <f t="shared" si="241"/>
        <v>122289.551</v>
      </c>
      <c r="U966" s="15">
        <f>T966/INPUTS!$B$7*1000</f>
        <v>152861938.75</v>
      </c>
      <c r="V966" s="15">
        <f>T966*INPUTS!$B$6</f>
        <v>386434.98116</v>
      </c>
      <c r="W966" s="54" t="s">
        <v>396</v>
      </c>
      <c r="X966" s="54" t="s">
        <v>396</v>
      </c>
      <c r="Y966" s="67">
        <f>IFERROR(VLOOKUP(E966,INPUTS!$A$44:$B$103,2,0),0)</f>
        <v>0</v>
      </c>
      <c r="Z966" s="15">
        <f t="shared" si="243"/>
        <v>0</v>
      </c>
      <c r="AA966" s="20">
        <f>IFERROR(VLOOKUP(E966,INPUTS!$A$44:$C$103,3,0),SCENARIOS!$J$26)</f>
        <v>0.03</v>
      </c>
      <c r="AB966" s="15">
        <f t="shared" si="244"/>
        <v>4682.2769768311</v>
      </c>
      <c r="AC966" s="20">
        <f>IFERROR(VLOOKUP($E966,INPUTS!$A$44:$G$103,4,0),SCENARIOS!$K$26)</f>
        <v>0.1</v>
      </c>
      <c r="AD966" s="15">
        <f t="shared" si="244"/>
        <v>19919.6792534926</v>
      </c>
      <c r="AE966" s="20">
        <f>IFERROR(VLOOKUP($E966,INPUTS!$A$44:$G$103,5,0),SCENARIOS!$L$26)</f>
        <v>0.2</v>
      </c>
      <c r="AF966" s="15">
        <f t="shared" si="244"/>
        <v>50846.2387242927</v>
      </c>
      <c r="AG966" s="20">
        <f>IFERROR(VLOOKUP($E966,INPUTS!$A$44:$G$103,6,0),SCENARIOS!$M$26)</f>
        <v>0.3</v>
      </c>
      <c r="AH966" s="15">
        <f t="shared" si="245"/>
        <v>97341.1755094325</v>
      </c>
      <c r="AI966" s="20">
        <f>IFERROR(VLOOKUP($E966,INPUTS!$A$44:$G$103,7,0),SCENARIOS!$N$26)</f>
        <v>0.4</v>
      </c>
      <c r="AJ966" s="15">
        <f t="shared" si="246"/>
        <v>165646.330099687</v>
      </c>
      <c r="AL966" t="str">
        <f t="shared" si="248"/>
        <v>Y</v>
      </c>
      <c r="AM966" s="21">
        <f t="shared" si="249"/>
        <v>414115.825249217</v>
      </c>
    </row>
    <row r="967" ht="15" customHeight="1" spans="1:39">
      <c r="A967" s="24" t="s">
        <v>2717</v>
      </c>
      <c r="B967" s="52" t="s">
        <v>419</v>
      </c>
      <c r="C967" s="52" t="s">
        <v>420</v>
      </c>
      <c r="D967" s="52" t="s">
        <v>929</v>
      </c>
      <c r="E967" s="10" t="s">
        <v>242</v>
      </c>
      <c r="F967" s="52" t="s">
        <v>421</v>
      </c>
      <c r="G967" s="52" t="s">
        <v>173</v>
      </c>
      <c r="H967" s="52" t="s">
        <v>267</v>
      </c>
      <c r="I967" s="52" t="s">
        <v>436</v>
      </c>
      <c r="J967" s="52" t="s">
        <v>173</v>
      </c>
      <c r="K967" s="52" t="s">
        <v>931</v>
      </c>
      <c r="L967" s="53" t="s">
        <v>291</v>
      </c>
      <c r="M967" s="13">
        <v>1476</v>
      </c>
      <c r="N967" s="14">
        <f t="shared" si="247"/>
        <v>4.04383561643836</v>
      </c>
      <c r="O967" s="15">
        <v>6020</v>
      </c>
      <c r="P967" s="15">
        <f t="shared" si="239"/>
        <v>8885520</v>
      </c>
      <c r="Q967" s="16">
        <f>IFERROR(VLOOKUP(G967,SCENARIOS!$A$13:$E$18,5,0),0.025)</f>
        <v>0.05</v>
      </c>
      <c r="R967" s="52">
        <f>IFERROR(VLOOKUP(L967,INPUTS!$A$107:$B$120,2,0),0.0082)</f>
        <v>0.0079</v>
      </c>
      <c r="S967" s="52">
        <f t="shared" si="240"/>
        <v>47.558</v>
      </c>
      <c r="T967" s="15">
        <f t="shared" si="241"/>
        <v>70195.608</v>
      </c>
      <c r="U967" s="15">
        <f>T967/INPUTS!$B$7*1000</f>
        <v>87744510</v>
      </c>
      <c r="V967" s="15">
        <f>T967*INPUTS!$B$6</f>
        <v>221818.12128</v>
      </c>
      <c r="W967" s="54" t="s">
        <v>396</v>
      </c>
      <c r="X967" s="54" t="s">
        <v>396</v>
      </c>
      <c r="Y967" s="67">
        <f>IFERROR(VLOOKUP(E967,INPUTS!$A$44:$B$103,2,0),0)</f>
        <v>0</v>
      </c>
      <c r="Z967" s="15">
        <f t="shared" si="243"/>
        <v>0</v>
      </c>
      <c r="AA967" s="20">
        <f>IFERROR(VLOOKUP(E967,INPUTS!$A$44:$C$103,3,0),SCENARIOS!$J$26)</f>
        <v>0.03</v>
      </c>
      <c r="AB967" s="15">
        <f t="shared" si="244"/>
        <v>2687.68080776633</v>
      </c>
      <c r="AC967" s="20">
        <f>IFERROR(VLOOKUP($E967,INPUTS!$A$44:$G$103,4,0),SCENARIOS!$K$26)</f>
        <v>0.1</v>
      </c>
      <c r="AD967" s="15">
        <f t="shared" si="244"/>
        <v>11434.1248694576</v>
      </c>
      <c r="AE967" s="20">
        <f>IFERROR(VLOOKUP($E967,INPUTS!$A$44:$G$103,5,0),SCENARIOS!$L$26)</f>
        <v>0.2</v>
      </c>
      <c r="AF967" s="15">
        <f t="shared" si="244"/>
        <v>29186.3255084228</v>
      </c>
      <c r="AG967" s="20">
        <f>IFERROR(VLOOKUP($E967,INPUTS!$A$44:$G$103,6,0),SCENARIOS!$M$26)</f>
        <v>0.3</v>
      </c>
      <c r="AH967" s="15">
        <f t="shared" si="245"/>
        <v>55874.9536852852</v>
      </c>
      <c r="AI967" s="20">
        <f>IFERROR(VLOOKUP($E967,INPUTS!$A$44:$G$103,7,0),SCENARIOS!$N$26)</f>
        <v>0.4</v>
      </c>
      <c r="AJ967" s="15">
        <f t="shared" si="246"/>
        <v>95082.8975920946</v>
      </c>
      <c r="AL967" t="str">
        <f t="shared" si="248"/>
        <v>Y</v>
      </c>
      <c r="AM967" s="21">
        <f t="shared" si="249"/>
        <v>237707.243980236</v>
      </c>
    </row>
    <row r="968" ht="15" customHeight="1" spans="1:39">
      <c r="A968" s="6" t="s">
        <v>2718</v>
      </c>
      <c r="B968" s="52" t="s">
        <v>419</v>
      </c>
      <c r="C968" s="52" t="s">
        <v>420</v>
      </c>
      <c r="D968" s="52" t="s">
        <v>929</v>
      </c>
      <c r="E968" s="10" t="s">
        <v>242</v>
      </c>
      <c r="F968" s="52" t="s">
        <v>421</v>
      </c>
      <c r="G968" s="52" t="s">
        <v>173</v>
      </c>
      <c r="H968" s="52" t="s">
        <v>271</v>
      </c>
      <c r="I968" s="52" t="s">
        <v>581</v>
      </c>
      <c r="J968" s="52" t="s">
        <v>173</v>
      </c>
      <c r="K968" s="52" t="s">
        <v>931</v>
      </c>
      <c r="L968" s="53" t="s">
        <v>291</v>
      </c>
      <c r="M968" s="13">
        <v>984</v>
      </c>
      <c r="N968" s="14">
        <f t="shared" si="247"/>
        <v>2.6958904109589</v>
      </c>
      <c r="O968" s="15">
        <v>8820</v>
      </c>
      <c r="P968" s="15">
        <f t="shared" si="239"/>
        <v>8678880</v>
      </c>
      <c r="Q968" s="16">
        <f>IFERROR(VLOOKUP(G968,SCENARIOS!$A$13:$E$18,5,0),0.025)</f>
        <v>0.05</v>
      </c>
      <c r="R968" s="52">
        <f>IFERROR(VLOOKUP(L968,INPUTS!$A$107:$B$120,2,0),0.0082)</f>
        <v>0.0079</v>
      </c>
      <c r="S968" s="52">
        <f t="shared" si="240"/>
        <v>69.678</v>
      </c>
      <c r="T968" s="15">
        <f t="shared" si="241"/>
        <v>68563.152</v>
      </c>
      <c r="U968" s="15">
        <f>T968/INPUTS!$B$7*1000</f>
        <v>85703940</v>
      </c>
      <c r="V968" s="15">
        <f>T968*INPUTS!$B$6</f>
        <v>216659.56032</v>
      </c>
      <c r="W968" s="54" t="s">
        <v>396</v>
      </c>
      <c r="X968" s="54" t="s">
        <v>396</v>
      </c>
      <c r="Y968" s="67">
        <f>IFERROR(VLOOKUP(E968,INPUTS!$A$44:$B$103,2,0),0)</f>
        <v>0</v>
      </c>
      <c r="Z968" s="15">
        <f t="shared" si="243"/>
        <v>0</v>
      </c>
      <c r="AA968" s="20">
        <f>IFERROR(VLOOKUP(E968,INPUTS!$A$44:$C$103,3,0),SCENARIOS!$J$26)</f>
        <v>0.03</v>
      </c>
      <c r="AB968" s="15">
        <f t="shared" si="244"/>
        <v>2625.17660293455</v>
      </c>
      <c r="AC968" s="20">
        <f>IFERROR(VLOOKUP($E968,INPUTS!$A$44:$G$103,4,0),SCENARIOS!$K$26)</f>
        <v>0.1</v>
      </c>
      <c r="AD968" s="15">
        <f t="shared" si="244"/>
        <v>11168.2149887725</v>
      </c>
      <c r="AE968" s="20">
        <f>IFERROR(VLOOKUP($E968,INPUTS!$A$44:$G$103,5,0),SCENARIOS!$L$26)</f>
        <v>0.2</v>
      </c>
      <c r="AF968" s="15">
        <f t="shared" si="244"/>
        <v>28507.573752413</v>
      </c>
      <c r="AG968" s="20">
        <f>IFERROR(VLOOKUP($E968,INPUTS!$A$44:$G$103,6,0),SCENARIOS!$M$26)</f>
        <v>0.3</v>
      </c>
      <c r="AH968" s="15">
        <f t="shared" si="245"/>
        <v>54575.5361577204</v>
      </c>
      <c r="AI968" s="20">
        <f>IFERROR(VLOOKUP($E968,INPUTS!$A$44:$G$103,7,0),SCENARIOS!$N$26)</f>
        <v>0.4</v>
      </c>
      <c r="AJ968" s="15">
        <f t="shared" si="246"/>
        <v>92871.6674155343</v>
      </c>
      <c r="AL968" t="str">
        <f t="shared" si="248"/>
        <v>Y</v>
      </c>
      <c r="AM968" s="21">
        <f t="shared" si="249"/>
        <v>232179.168538836</v>
      </c>
    </row>
    <row r="969" ht="15" customHeight="1" spans="1:39">
      <c r="A969" s="24" t="s">
        <v>2719</v>
      </c>
      <c r="B969" s="52" t="s">
        <v>419</v>
      </c>
      <c r="C969" s="52" t="s">
        <v>420</v>
      </c>
      <c r="D969" s="52" t="s">
        <v>929</v>
      </c>
      <c r="E969" s="10" t="s">
        <v>242</v>
      </c>
      <c r="F969" s="52" t="s">
        <v>421</v>
      </c>
      <c r="G969" s="52" t="s">
        <v>173</v>
      </c>
      <c r="H969" s="52" t="s">
        <v>545</v>
      </c>
      <c r="I969" s="52" t="s">
        <v>544</v>
      </c>
      <c r="J969" s="52" t="s">
        <v>173</v>
      </c>
      <c r="K969" s="52" t="s">
        <v>931</v>
      </c>
      <c r="L969" s="53" t="s">
        <v>279</v>
      </c>
      <c r="M969" s="13">
        <v>3445</v>
      </c>
      <c r="N969" s="14">
        <f t="shared" si="247"/>
        <v>9.43835616438356</v>
      </c>
      <c r="O969" s="15">
        <v>1440</v>
      </c>
      <c r="P969" s="15">
        <f t="shared" si="239"/>
        <v>4960800</v>
      </c>
      <c r="Q969" s="16">
        <f>IFERROR(VLOOKUP(G969,SCENARIOS!$A$13:$E$18,5,0),0.025)</f>
        <v>0.05</v>
      </c>
      <c r="R969" s="52">
        <f>IFERROR(VLOOKUP(L969,INPUTS!$A$107:$B$120,2,0),0.0082)</f>
        <v>0.0039</v>
      </c>
      <c r="S969" s="52">
        <f t="shared" si="240"/>
        <v>5.616</v>
      </c>
      <c r="T969" s="15">
        <f t="shared" si="241"/>
        <v>19347.12</v>
      </c>
      <c r="U969" s="15">
        <f>T969/INPUTS!$B$7*1000</f>
        <v>24183900</v>
      </c>
      <c r="V969" s="15">
        <f>T969*INPUTS!$B$6</f>
        <v>61136.8992</v>
      </c>
      <c r="W969" s="54" t="s">
        <v>396</v>
      </c>
      <c r="X969" s="54" t="s">
        <v>396</v>
      </c>
      <c r="Y969" s="67">
        <f>IFERROR(VLOOKUP(E969,INPUTS!$A$44:$B$103,2,0),0)</f>
        <v>0</v>
      </c>
      <c r="Z969" s="15">
        <f t="shared" si="243"/>
        <v>0</v>
      </c>
      <c r="AA969" s="20">
        <f>IFERROR(VLOOKUP(E969,INPUTS!$A$44:$C$103,3,0),SCENARIOS!$J$26)</f>
        <v>0.03</v>
      </c>
      <c r="AB969" s="15">
        <f t="shared" si="244"/>
        <v>740.77117630425</v>
      </c>
      <c r="AC969" s="20">
        <f>IFERROR(VLOOKUP($E969,INPUTS!$A$44:$G$103,4,0),SCENARIOS!$K$26)</f>
        <v>0.1</v>
      </c>
      <c r="AD969" s="15">
        <f t="shared" si="244"/>
        <v>3151.44198116184</v>
      </c>
      <c r="AE969" s="20">
        <f>IFERROR(VLOOKUP($E969,INPUTS!$A$44:$G$103,5,0),SCENARIOS!$L$26)</f>
        <v>0.2</v>
      </c>
      <c r="AF969" s="15">
        <f t="shared" si="244"/>
        <v>8044.25459169065</v>
      </c>
      <c r="AG969" s="20">
        <f>IFERROR(VLOOKUP($E969,INPUTS!$A$44:$G$103,6,0),SCENARIOS!$M$26)</f>
        <v>0.3</v>
      </c>
      <c r="AH969" s="15">
        <f t="shared" si="245"/>
        <v>15400.1007291461</v>
      </c>
      <c r="AI969" s="20">
        <f>IFERROR(VLOOKUP($E969,INPUTS!$A$44:$G$103,7,0),SCENARIOS!$N$26)</f>
        <v>0.4</v>
      </c>
      <c r="AJ969" s="15">
        <f t="shared" si="246"/>
        <v>26206.4861616693</v>
      </c>
      <c r="AL969" t="str">
        <f t="shared" si="248"/>
        <v>Y</v>
      </c>
      <c r="AM969" s="21">
        <f t="shared" si="249"/>
        <v>65516.2154041733</v>
      </c>
    </row>
    <row r="970" ht="15" customHeight="1" spans="1:39">
      <c r="A970" s="6" t="s">
        <v>2720</v>
      </c>
      <c r="B970" s="52" t="s">
        <v>419</v>
      </c>
      <c r="C970" s="52" t="s">
        <v>420</v>
      </c>
      <c r="D970" s="52" t="s">
        <v>929</v>
      </c>
      <c r="E970" s="10" t="s">
        <v>242</v>
      </c>
      <c r="F970" s="52" t="s">
        <v>421</v>
      </c>
      <c r="G970" s="52" t="s">
        <v>173</v>
      </c>
      <c r="H970" s="52" t="s">
        <v>537</v>
      </c>
      <c r="I970" s="52" t="s">
        <v>536</v>
      </c>
      <c r="J970" s="52" t="s">
        <v>173</v>
      </c>
      <c r="K970" s="52" t="s">
        <v>931</v>
      </c>
      <c r="L970" s="53" t="s">
        <v>279</v>
      </c>
      <c r="M970" s="13">
        <v>2953</v>
      </c>
      <c r="N970" s="14">
        <f t="shared" si="247"/>
        <v>8.09041095890411</v>
      </c>
      <c r="O970" s="15">
        <v>890</v>
      </c>
      <c r="P970" s="15">
        <f t="shared" si="239"/>
        <v>2628170</v>
      </c>
      <c r="Q970" s="16">
        <f>IFERROR(VLOOKUP(G970,SCENARIOS!$A$13:$E$18,5,0),0.025)</f>
        <v>0.05</v>
      </c>
      <c r="R970" s="52">
        <f>IFERROR(VLOOKUP(L970,INPUTS!$A$107:$B$120,2,0),0.0082)</f>
        <v>0.0039</v>
      </c>
      <c r="S970" s="52">
        <f t="shared" si="240"/>
        <v>3.471</v>
      </c>
      <c r="T970" s="15">
        <f t="shared" si="241"/>
        <v>10249.863</v>
      </c>
      <c r="U970" s="15">
        <f>T970/INPUTS!$B$7*1000</f>
        <v>12812328.75</v>
      </c>
      <c r="V970" s="15">
        <f>T970*INPUTS!$B$6</f>
        <v>32389.56708</v>
      </c>
      <c r="W970" s="54" t="s">
        <v>396</v>
      </c>
      <c r="X970" s="54" t="s">
        <v>396</v>
      </c>
      <c r="Y970" s="67">
        <f>IFERROR(VLOOKUP(E970,INPUTS!$A$44:$B$103,2,0),0)</f>
        <v>0</v>
      </c>
      <c r="Z970" s="15">
        <f t="shared" si="243"/>
        <v>0</v>
      </c>
      <c r="AA970" s="20">
        <f>IFERROR(VLOOKUP(E970,INPUTS!$A$44:$C$103,3,0),SCENARIOS!$J$26)</f>
        <v>0.03</v>
      </c>
      <c r="AB970" s="15">
        <f t="shared" si="244"/>
        <v>392.451334951528</v>
      </c>
      <c r="AC970" s="20">
        <f>IFERROR(VLOOKUP($E970,INPUTS!$A$44:$G$103,4,0),SCENARIOS!$K$26)</f>
        <v>0.1</v>
      </c>
      <c r="AD970" s="15">
        <f t="shared" si="244"/>
        <v>1669.59467659049</v>
      </c>
      <c r="AE970" s="20">
        <f>IFERROR(VLOOKUP($E970,INPUTS!$A$44:$G$103,5,0),SCENARIOS!$L$26)</f>
        <v>0.2</v>
      </c>
      <c r="AF970" s="15">
        <f t="shared" si="244"/>
        <v>4261.74580516119</v>
      </c>
      <c r="AG970" s="20">
        <f>IFERROR(VLOOKUP($E970,INPUTS!$A$44:$G$103,6,0),SCENARIOS!$M$26)</f>
        <v>0.3</v>
      </c>
      <c r="AH970" s="15">
        <f t="shared" si="245"/>
        <v>8158.78139278341</v>
      </c>
      <c r="AI970" s="20">
        <f>IFERROR(VLOOKUP($E970,INPUTS!$A$44:$G$103,7,0),SCENARIOS!$N$26)</f>
        <v>0.4</v>
      </c>
      <c r="AJ970" s="15">
        <f t="shared" si="246"/>
        <v>13883.8696854367</v>
      </c>
      <c r="AL970" t="str">
        <f t="shared" si="248"/>
        <v>Y</v>
      </c>
      <c r="AM970" s="21">
        <f t="shared" si="249"/>
        <v>34709.6742135918</v>
      </c>
    </row>
    <row r="971" ht="15" customHeight="1" spans="1:39">
      <c r="A971" s="24" t="s">
        <v>2721</v>
      </c>
      <c r="B971" s="52" t="s">
        <v>419</v>
      </c>
      <c r="C971" s="52" t="s">
        <v>420</v>
      </c>
      <c r="D971" s="52" t="s">
        <v>929</v>
      </c>
      <c r="E971" s="10" t="s">
        <v>242</v>
      </c>
      <c r="F971" s="52" t="s">
        <v>421</v>
      </c>
      <c r="G971" s="52" t="s">
        <v>173</v>
      </c>
      <c r="H971" s="52" t="s">
        <v>529</v>
      </c>
      <c r="I971" s="52" t="s">
        <v>528</v>
      </c>
      <c r="J971" s="52" t="s">
        <v>173</v>
      </c>
      <c r="K971" s="52" t="s">
        <v>931</v>
      </c>
      <c r="L971" s="53" t="s">
        <v>279</v>
      </c>
      <c r="M971" s="13">
        <v>4922</v>
      </c>
      <c r="N971" s="14">
        <f t="shared" si="247"/>
        <v>13.4849315068493</v>
      </c>
      <c r="O971" s="15">
        <v>350</v>
      </c>
      <c r="P971" s="15">
        <f t="shared" si="239"/>
        <v>1722700</v>
      </c>
      <c r="Q971" s="16">
        <f>IFERROR(VLOOKUP(G971,SCENARIOS!$A$13:$E$18,5,0),0.025)</f>
        <v>0.05</v>
      </c>
      <c r="R971" s="52">
        <f>IFERROR(VLOOKUP(L971,INPUTS!$A$107:$B$120,2,0),0.0082)</f>
        <v>0.0039</v>
      </c>
      <c r="S971" s="52">
        <f t="shared" si="240"/>
        <v>1.365</v>
      </c>
      <c r="T971" s="15">
        <f t="shared" si="241"/>
        <v>6718.53</v>
      </c>
      <c r="U971" s="15">
        <f>T971/INPUTS!$B$7*1000</f>
        <v>8398162.5</v>
      </c>
      <c r="V971" s="15">
        <f>T971*INPUTS!$B$6</f>
        <v>21230.5548</v>
      </c>
      <c r="W971" s="54" t="s">
        <v>396</v>
      </c>
      <c r="X971" s="54" t="s">
        <v>396</v>
      </c>
      <c r="Y971" s="67">
        <f>IFERROR(VLOOKUP(E971,INPUTS!$A$44:$B$103,2,0),0)</f>
        <v>0</v>
      </c>
      <c r="Z971" s="15">
        <f t="shared" si="243"/>
        <v>0</v>
      </c>
      <c r="AA971" s="20">
        <f>IFERROR(VLOOKUP(E971,INPUTS!$A$44:$C$103,3,0),SCENARIOS!$J$26)</f>
        <v>0.03</v>
      </c>
      <c r="AB971" s="15">
        <f t="shared" si="244"/>
        <v>257.242078983094</v>
      </c>
      <c r="AC971" s="20">
        <f>IFERROR(VLOOKUP($E971,INPUTS!$A$44:$G$103,4,0),SCENARIOS!$K$26)</f>
        <v>0.1</v>
      </c>
      <c r="AD971" s="15">
        <f t="shared" si="244"/>
        <v>1094.3777416843</v>
      </c>
      <c r="AE971" s="20">
        <f>IFERROR(VLOOKUP($E971,INPUTS!$A$44:$G$103,5,0),SCENARIOS!$L$26)</f>
        <v>0.2</v>
      </c>
      <c r="AF971" s="15">
        <f t="shared" si="244"/>
        <v>2793.46826824413</v>
      </c>
      <c r="AG971" s="20">
        <f>IFERROR(VLOOKUP($E971,INPUTS!$A$44:$G$103,6,0),SCENARIOS!$M$26)</f>
        <v>0.3</v>
      </c>
      <c r="AH971" s="15">
        <f t="shared" si="245"/>
        <v>5347.87806928318</v>
      </c>
      <c r="AI971" s="20">
        <f>IFERROR(VLOOKUP($E971,INPUTS!$A$44:$G$103,7,0),SCENARIOS!$N$26)</f>
        <v>0.4</v>
      </c>
      <c r="AJ971" s="15">
        <f t="shared" si="246"/>
        <v>9100.5309044323</v>
      </c>
      <c r="AL971" t="str">
        <f t="shared" si="248"/>
        <v>Y</v>
      </c>
      <c r="AM971" s="21">
        <f t="shared" si="249"/>
        <v>22751.3272610808</v>
      </c>
    </row>
    <row r="972" ht="15" customHeight="1" spans="1:39">
      <c r="A972" s="6" t="s">
        <v>2722</v>
      </c>
      <c r="B972" s="52" t="s">
        <v>419</v>
      </c>
      <c r="C972" s="52" t="s">
        <v>420</v>
      </c>
      <c r="D972" s="52" t="s">
        <v>929</v>
      </c>
      <c r="E972" s="10" t="s">
        <v>242</v>
      </c>
      <c r="F972" s="52" t="s">
        <v>421</v>
      </c>
      <c r="G972" s="52" t="s">
        <v>173</v>
      </c>
      <c r="H972" s="52" t="s">
        <v>576</v>
      </c>
      <c r="I972" s="52" t="s">
        <v>575</v>
      </c>
      <c r="J972" s="52" t="s">
        <v>173</v>
      </c>
      <c r="K972" s="52" t="s">
        <v>931</v>
      </c>
      <c r="L972" s="53" t="s">
        <v>282</v>
      </c>
      <c r="M972" s="13">
        <v>1476</v>
      </c>
      <c r="N972" s="14">
        <f t="shared" si="247"/>
        <v>4.04383561643836</v>
      </c>
      <c r="O972" s="15">
        <v>4150</v>
      </c>
      <c r="P972" s="15">
        <f t="shared" si="239"/>
        <v>6125400</v>
      </c>
      <c r="Q972" s="16">
        <f>IFERROR(VLOOKUP(G972,SCENARIOS!$A$13:$E$18,5,0),0.025)</f>
        <v>0.05</v>
      </c>
      <c r="R972" s="52">
        <f>IFERROR(VLOOKUP(L972,INPUTS!$A$107:$B$120,2,0),0.0082)</f>
        <v>0.0042</v>
      </c>
      <c r="S972" s="52">
        <f t="shared" si="240"/>
        <v>17.43</v>
      </c>
      <c r="T972" s="15">
        <f t="shared" si="241"/>
        <v>25726.68</v>
      </c>
      <c r="U972" s="15">
        <f>T972/INPUTS!$B$7*1000</f>
        <v>32158350</v>
      </c>
      <c r="V972" s="15">
        <f>T972*INPUTS!$B$6</f>
        <v>81296.3088</v>
      </c>
      <c r="W972" s="54" t="s">
        <v>521</v>
      </c>
      <c r="X972" s="54" t="s">
        <v>396</v>
      </c>
      <c r="Y972" s="67">
        <f>IFERROR(VLOOKUP(E972,INPUTS!$A$44:$B$103,2,0),0)</f>
        <v>0</v>
      </c>
      <c r="Z972" s="15">
        <f t="shared" si="243"/>
        <v>0</v>
      </c>
      <c r="AA972" s="20">
        <f>IFERROR(VLOOKUP(E972,INPUTS!$A$44:$C$103,3,0),SCENARIOS!$J$26)</f>
        <v>0.03</v>
      </c>
      <c r="AB972" s="15">
        <f t="shared" si="244"/>
        <v>985.034620450125</v>
      </c>
      <c r="AC972" s="20">
        <f>IFERROR(VLOOKUP($E972,INPUTS!$A$44:$G$103,4,0),SCENARIOS!$K$26)</f>
        <v>0.1</v>
      </c>
      <c r="AD972" s="15">
        <f t="shared" si="244"/>
        <v>4190.60508168227</v>
      </c>
      <c r="AE972" s="20">
        <f>IFERROR(VLOOKUP($E972,INPUTS!$A$44:$G$103,5,0),SCENARIOS!$L$26)</f>
        <v>0.2</v>
      </c>
      <c r="AF972" s="15">
        <f t="shared" si="244"/>
        <v>10696.7840029398</v>
      </c>
      <c r="AG972" s="20">
        <f>IFERROR(VLOOKUP($E972,INPUTS!$A$44:$G$103,6,0),SCENARIOS!$M$26)</f>
        <v>0.3</v>
      </c>
      <c r="AH972" s="15">
        <f t="shared" si="245"/>
        <v>20478.1623014955</v>
      </c>
      <c r="AI972" s="20">
        <f>IFERROR(VLOOKUP($E972,INPUTS!$A$44:$G$103,7,0),SCENARIOS!$N$26)</f>
        <v>0.4</v>
      </c>
      <c r="AJ972" s="15">
        <f t="shared" si="246"/>
        <v>34847.867972375</v>
      </c>
      <c r="AL972" t="str">
        <f t="shared" si="248"/>
        <v>Y</v>
      </c>
      <c r="AM972" s="21">
        <f t="shared" si="249"/>
        <v>87119.6699309374</v>
      </c>
    </row>
    <row r="973" ht="15" customHeight="1" spans="1:39">
      <c r="A973" s="24" t="s">
        <v>2723</v>
      </c>
      <c r="B973" s="52" t="s">
        <v>419</v>
      </c>
      <c r="C973" s="52" t="s">
        <v>420</v>
      </c>
      <c r="D973" s="52" t="s">
        <v>929</v>
      </c>
      <c r="E973" s="10" t="s">
        <v>242</v>
      </c>
      <c r="F973" s="52" t="s">
        <v>421</v>
      </c>
      <c r="G973" s="52" t="s">
        <v>173</v>
      </c>
      <c r="H973" s="52" t="s">
        <v>819</v>
      </c>
      <c r="I973" s="52" t="s">
        <v>575</v>
      </c>
      <c r="J973" s="52" t="s">
        <v>173</v>
      </c>
      <c r="K973" s="52" t="s">
        <v>931</v>
      </c>
      <c r="L973" s="53" t="s">
        <v>282</v>
      </c>
      <c r="M973" s="13">
        <v>984</v>
      </c>
      <c r="N973" s="14">
        <f t="shared" si="247"/>
        <v>2.6958904109589</v>
      </c>
      <c r="O973" s="15">
        <v>4960</v>
      </c>
      <c r="P973" s="15">
        <f t="shared" si="239"/>
        <v>4880640</v>
      </c>
      <c r="Q973" s="16">
        <f>IFERROR(VLOOKUP(G973,SCENARIOS!$A$13:$E$18,5,0),0.025)</f>
        <v>0.05</v>
      </c>
      <c r="R973" s="52">
        <f>IFERROR(VLOOKUP(L973,INPUTS!$A$107:$B$120,2,0),0.0082)</f>
        <v>0.0042</v>
      </c>
      <c r="S973" s="52">
        <f t="shared" si="240"/>
        <v>20.832</v>
      </c>
      <c r="T973" s="15">
        <f t="shared" si="241"/>
        <v>20498.688</v>
      </c>
      <c r="U973" s="15">
        <f>T973/INPUTS!$B$7*1000</f>
        <v>25623360</v>
      </c>
      <c r="V973" s="15">
        <f>T973*INPUTS!$B$6</f>
        <v>64775.85408</v>
      </c>
      <c r="W973" s="54" t="s">
        <v>521</v>
      </c>
      <c r="X973" s="54" t="s">
        <v>396</v>
      </c>
      <c r="Y973" s="67">
        <f>IFERROR(VLOOKUP(E973,INPUTS!$A$44:$B$103,2,0),0)</f>
        <v>0</v>
      </c>
      <c r="Z973" s="15">
        <f t="shared" si="243"/>
        <v>0</v>
      </c>
      <c r="AA973" s="20">
        <f>IFERROR(VLOOKUP(E973,INPUTS!$A$44:$C$103,3,0),SCENARIOS!$J$26)</f>
        <v>0.03</v>
      </c>
      <c r="AB973" s="15">
        <f t="shared" si="244"/>
        <v>784.8629264952</v>
      </c>
      <c r="AC973" s="20">
        <f>IFERROR(VLOOKUP($E973,INPUTS!$A$44:$G$103,4,0),SCENARIOS!$K$26)</f>
        <v>0.1</v>
      </c>
      <c r="AD973" s="15">
        <f t="shared" si="244"/>
        <v>3339.02027391872</v>
      </c>
      <c r="AE973" s="20">
        <f>IFERROR(VLOOKUP($E973,INPUTS!$A$44:$G$103,5,0),SCENARIOS!$L$26)</f>
        <v>0.2</v>
      </c>
      <c r="AF973" s="15">
        <f t="shared" si="244"/>
        <v>8523.06002483233</v>
      </c>
      <c r="AG973" s="20">
        <f>IFERROR(VLOOKUP($E973,INPUTS!$A$44:$G$103,6,0),SCENARIOS!$M$26)</f>
        <v>0.3</v>
      </c>
      <c r="AH973" s="15">
        <f t="shared" si="245"/>
        <v>16316.7365486614</v>
      </c>
      <c r="AI973" s="20">
        <f>IFERROR(VLOOKUP($E973,INPUTS!$A$44:$G$103,7,0),SCENARIOS!$N$26)</f>
        <v>0.4</v>
      </c>
      <c r="AJ973" s="15">
        <f t="shared" si="246"/>
        <v>27766.333356302</v>
      </c>
      <c r="AL973" t="str">
        <f t="shared" si="248"/>
        <v>N</v>
      </c>
      <c r="AM973" s="21">
        <f t="shared" si="249"/>
        <v>69415.8333907549</v>
      </c>
    </row>
    <row r="974" ht="15" customHeight="1" spans="1:39">
      <c r="A974" s="6" t="s">
        <v>2724</v>
      </c>
      <c r="B974" s="52" t="s">
        <v>419</v>
      </c>
      <c r="C974" s="52" t="s">
        <v>420</v>
      </c>
      <c r="D974" s="52" t="s">
        <v>929</v>
      </c>
      <c r="E974" s="10" t="s">
        <v>242</v>
      </c>
      <c r="F974" s="52" t="s">
        <v>421</v>
      </c>
      <c r="G974" s="52" t="s">
        <v>173</v>
      </c>
      <c r="H974" s="52" t="s">
        <v>448</v>
      </c>
      <c r="I974" s="52" t="s">
        <v>447</v>
      </c>
      <c r="J974" s="52" t="s">
        <v>177</v>
      </c>
      <c r="K974" s="52" t="s">
        <v>931</v>
      </c>
      <c r="L974" s="53" t="s">
        <v>291</v>
      </c>
      <c r="M974" s="13">
        <v>984</v>
      </c>
      <c r="N974" s="14">
        <f t="shared" si="247"/>
        <v>2.6958904109589</v>
      </c>
      <c r="O974" s="15">
        <v>6120</v>
      </c>
      <c r="P974" s="15">
        <f t="shared" si="239"/>
        <v>6022080</v>
      </c>
      <c r="Q974" s="16">
        <f>IFERROR(VLOOKUP(G974,SCENARIOS!$A$13:$E$18,5,0),0.025)</f>
        <v>0.05</v>
      </c>
      <c r="R974" s="52">
        <f>IFERROR(VLOOKUP(L974,INPUTS!$A$107:$B$120,2,0),0.0082)</f>
        <v>0.0079</v>
      </c>
      <c r="S974" s="52">
        <f t="shared" si="240"/>
        <v>48.348</v>
      </c>
      <c r="T974" s="15">
        <f t="shared" si="241"/>
        <v>47574.432</v>
      </c>
      <c r="U974" s="15">
        <f>T974/INPUTS!$B$7*1000</f>
        <v>59468040</v>
      </c>
      <c r="V974" s="15">
        <f>T974*INPUTS!$B$6</f>
        <v>150335.20512</v>
      </c>
      <c r="W974" s="54" t="s">
        <v>396</v>
      </c>
      <c r="X974" s="54" t="s">
        <v>396</v>
      </c>
      <c r="Y974" s="67">
        <f>IFERROR(VLOOKUP(E974,INPUTS!$A$44:$B$103,2,0),0)</f>
        <v>0</v>
      </c>
      <c r="Z974" s="15">
        <f t="shared" si="243"/>
        <v>0</v>
      </c>
      <c r="AA974" s="20">
        <f>IFERROR(VLOOKUP(E974,INPUTS!$A$44:$C$103,3,0),SCENARIOS!$J$26)</f>
        <v>0.03</v>
      </c>
      <c r="AB974" s="15">
        <f t="shared" si="244"/>
        <v>1821.5511122403</v>
      </c>
      <c r="AC974" s="20">
        <f>IFERROR(VLOOKUP($E974,INPUTS!$A$44:$G$103,4,0),SCENARIOS!$K$26)</f>
        <v>0.1</v>
      </c>
      <c r="AD974" s="15">
        <f t="shared" si="244"/>
        <v>7749.37366567888</v>
      </c>
      <c r="AE974" s="20">
        <f>IFERROR(VLOOKUP($E974,INPUTS!$A$44:$G$103,5,0),SCENARIOS!$L$26)</f>
        <v>0.2</v>
      </c>
      <c r="AF974" s="15">
        <f t="shared" si="244"/>
        <v>19780.765460858</v>
      </c>
      <c r="AG974" s="20">
        <f>IFERROR(VLOOKUP($E974,INPUTS!$A$44:$G$103,6,0),SCENARIOS!$M$26)</f>
        <v>0.3</v>
      </c>
      <c r="AH974" s="15">
        <f t="shared" si="245"/>
        <v>37868.7393747448</v>
      </c>
      <c r="AI974" s="20">
        <f>IFERROR(VLOOKUP($E974,INPUTS!$A$44:$G$103,7,0),SCENARIOS!$N$26)</f>
        <v>0.4</v>
      </c>
      <c r="AJ974" s="15">
        <f t="shared" si="246"/>
        <v>64441.5651454727</v>
      </c>
      <c r="AL974" t="str">
        <f t="shared" si="248"/>
        <v>Y</v>
      </c>
      <c r="AM974" s="21">
        <f t="shared" si="249"/>
        <v>161103.912863682</v>
      </c>
    </row>
    <row r="975" ht="15" customHeight="1" spans="1:39">
      <c r="A975" s="24" t="s">
        <v>2725</v>
      </c>
      <c r="B975" s="52" t="s">
        <v>419</v>
      </c>
      <c r="C975" s="52" t="s">
        <v>420</v>
      </c>
      <c r="D975" s="52" t="s">
        <v>929</v>
      </c>
      <c r="E975" s="10" t="s">
        <v>242</v>
      </c>
      <c r="F975" s="52" t="s">
        <v>421</v>
      </c>
      <c r="G975" s="52" t="s">
        <v>173</v>
      </c>
      <c r="H975" s="52" t="s">
        <v>644</v>
      </c>
      <c r="I975" s="52" t="s">
        <v>643</v>
      </c>
      <c r="J975" s="52" t="s">
        <v>1852</v>
      </c>
      <c r="K975" s="52" t="s">
        <v>931</v>
      </c>
      <c r="L975" s="53" t="s">
        <v>291</v>
      </c>
      <c r="M975" s="13">
        <v>492</v>
      </c>
      <c r="N975" s="14">
        <f t="shared" si="247"/>
        <v>1.34794520547945</v>
      </c>
      <c r="O975" s="15">
        <v>8270</v>
      </c>
      <c r="P975" s="15">
        <f t="shared" si="239"/>
        <v>4068840</v>
      </c>
      <c r="Q975" s="16">
        <f>IFERROR(VLOOKUP(G975,SCENARIOS!$A$13:$E$18,5,0),0.025)</f>
        <v>0.05</v>
      </c>
      <c r="R975" s="52">
        <f>IFERROR(VLOOKUP(L975,INPUTS!$A$107:$B$120,2,0),0.0082)</f>
        <v>0.0079</v>
      </c>
      <c r="S975" s="52">
        <f t="shared" si="240"/>
        <v>65.333</v>
      </c>
      <c r="T975" s="15">
        <f t="shared" si="241"/>
        <v>32143.836</v>
      </c>
      <c r="U975" s="15">
        <f>T975/INPUTS!$B$7*1000</f>
        <v>40179795</v>
      </c>
      <c r="V975" s="15">
        <f>T975*INPUTS!$B$6</f>
        <v>101574.52176</v>
      </c>
      <c r="W975" s="54" t="s">
        <v>396</v>
      </c>
      <c r="X975" s="54" t="s">
        <v>396</v>
      </c>
      <c r="Y975" s="67">
        <f>IFERROR(VLOOKUP(E975,INPUTS!$A$44:$B$103,2,0),0)</f>
        <v>0</v>
      </c>
      <c r="Z975" s="15">
        <f t="shared" si="243"/>
        <v>0</v>
      </c>
      <c r="AA975" s="20">
        <f>IFERROR(VLOOKUP(E975,INPUTS!$A$44:$C$103,3,0),SCENARIOS!$J$26)</f>
        <v>0.03</v>
      </c>
      <c r="AB975" s="15">
        <f t="shared" si="244"/>
        <v>1230.73755704471</v>
      </c>
      <c r="AC975" s="20">
        <f>IFERROR(VLOOKUP($E975,INPUTS!$A$44:$G$103,4,0),SCENARIOS!$K$26)</f>
        <v>0.1</v>
      </c>
      <c r="AD975" s="15">
        <f t="shared" si="244"/>
        <v>5235.89217444153</v>
      </c>
      <c r="AE975" s="20">
        <f>IFERROR(VLOOKUP($E975,INPUTS!$A$44:$G$103,5,0),SCENARIOS!$L$26)</f>
        <v>0.2</v>
      </c>
      <c r="AF975" s="15">
        <f t="shared" si="244"/>
        <v>13364.9452909555</v>
      </c>
      <c r="AG975" s="20">
        <f>IFERROR(VLOOKUP($E975,INPUTS!$A$44:$G$103,6,0),SCENARIOS!$M$26)</f>
        <v>0.3</v>
      </c>
      <c r="AH975" s="15">
        <f t="shared" si="245"/>
        <v>25586.1498880016</v>
      </c>
      <c r="AI975" s="20">
        <f>IFERROR(VLOOKUP($E975,INPUTS!$A$44:$G$103,7,0),SCENARIOS!$N$26)</f>
        <v>0.4</v>
      </c>
      <c r="AJ975" s="15">
        <f t="shared" si="246"/>
        <v>43540.1751432238</v>
      </c>
      <c r="AL975" t="str">
        <f t="shared" si="248"/>
        <v>Y</v>
      </c>
      <c r="AM975" s="21">
        <f t="shared" si="249"/>
        <v>108850.43785806</v>
      </c>
    </row>
    <row r="976" ht="15" customHeight="1" spans="1:39">
      <c r="A976" s="6" t="s">
        <v>2726</v>
      </c>
      <c r="B976" s="52" t="s">
        <v>532</v>
      </c>
      <c r="C976" s="52" t="s">
        <v>533</v>
      </c>
      <c r="D976" s="52" t="s">
        <v>929</v>
      </c>
      <c r="E976" s="10" t="s">
        <v>529</v>
      </c>
      <c r="F976" s="52" t="s">
        <v>528</v>
      </c>
      <c r="G976" s="52" t="s">
        <v>173</v>
      </c>
      <c r="H976" s="52" t="s">
        <v>204</v>
      </c>
      <c r="I976" s="52" t="s">
        <v>405</v>
      </c>
      <c r="J976" s="52" t="s">
        <v>165</v>
      </c>
      <c r="K976" s="52" t="s">
        <v>931</v>
      </c>
      <c r="L976" s="53" t="s">
        <v>291</v>
      </c>
      <c r="M976" s="13">
        <v>70</v>
      </c>
      <c r="N976" s="14">
        <f t="shared" si="247"/>
        <v>0.191780821917808</v>
      </c>
      <c r="O976" s="15">
        <v>10365</v>
      </c>
      <c r="P976" s="15">
        <f t="shared" si="239"/>
        <v>725550</v>
      </c>
      <c r="Q976" s="16">
        <f>IFERROR(VLOOKUP(G976,SCENARIOS!$A$13:$E$18,5,0),0.025)</f>
        <v>0.05</v>
      </c>
      <c r="R976" s="52">
        <f>IFERROR(VLOOKUP(L976,INPUTS!$A$107:$B$120,2,0),0.0082)</f>
        <v>0.0079</v>
      </c>
      <c r="S976" s="52">
        <f t="shared" si="240"/>
        <v>81.8835</v>
      </c>
      <c r="T976" s="15">
        <f t="shared" si="241"/>
        <v>5731.845</v>
      </c>
      <c r="U976" s="15">
        <f>T976/INPUTS!$B$7*1000</f>
        <v>7164806.25</v>
      </c>
      <c r="V976" s="15">
        <f>T976*INPUTS!$B$6</f>
        <v>18112.6302</v>
      </c>
      <c r="W976" s="54" t="s">
        <v>396</v>
      </c>
      <c r="X976" s="54" t="s">
        <v>396</v>
      </c>
      <c r="Y976" s="67">
        <f>IFERROR(VLOOKUP(E976,INPUTS!$A$44:$B$103,2,0),0)</f>
        <v>0</v>
      </c>
      <c r="Z976" s="15">
        <f t="shared" si="243"/>
        <v>0</v>
      </c>
      <c r="AA976" s="20">
        <f>IFERROR(VLOOKUP(E976,INPUTS!$A$44:$C$103,3,0),SCENARIOS!$J$26)</f>
        <v>0.025</v>
      </c>
      <c r="AB976" s="15">
        <f t="shared" si="244"/>
        <v>182.886202315195</v>
      </c>
      <c r="AC976" s="20">
        <f>IFERROR(VLOOKUP($E976,INPUTS!$A$44:$G$103,4,0),SCENARIOS!$K$26)</f>
        <v>0.1</v>
      </c>
      <c r="AD976" s="15">
        <f t="shared" si="244"/>
        <v>933.657152202115</v>
      </c>
      <c r="AE976" s="20">
        <f>IFERROR(VLOOKUP($E976,INPUTS!$A$44:$G$103,5,0),SCENARIOS!$L$26)</f>
        <v>0.2</v>
      </c>
      <c r="AF976" s="15">
        <f t="shared" si="244"/>
        <v>2383.21881810363</v>
      </c>
      <c r="AG976" s="20">
        <f>IFERROR(VLOOKUP($E976,INPUTS!$A$44:$G$103,6,0),SCENARIOS!$M$26)</f>
        <v>0.3</v>
      </c>
      <c r="AH976" s="15">
        <f t="shared" si="245"/>
        <v>4562.48735542306</v>
      </c>
      <c r="AI976" s="20">
        <f>IFERROR(VLOOKUP($E976,INPUTS!$A$44:$G$103,7,0),SCENARIOS!$N$26)</f>
        <v>0.5</v>
      </c>
      <c r="AJ976" s="15">
        <f t="shared" si="246"/>
        <v>9705.03081810972</v>
      </c>
      <c r="AL976" t="str">
        <f t="shared" si="248"/>
        <v>Y</v>
      </c>
      <c r="AM976" s="21">
        <f t="shared" si="249"/>
        <v>19410.0616362194</v>
      </c>
    </row>
    <row r="977" ht="15" customHeight="1" spans="1:39">
      <c r="A977" s="24" t="s">
        <v>2727</v>
      </c>
      <c r="B977" s="52" t="s">
        <v>532</v>
      </c>
      <c r="C977" s="52" t="s">
        <v>533</v>
      </c>
      <c r="D977" s="52" t="s">
        <v>929</v>
      </c>
      <c r="E977" s="10" t="s">
        <v>529</v>
      </c>
      <c r="F977" s="52" t="s">
        <v>528</v>
      </c>
      <c r="G977" s="52" t="s">
        <v>173</v>
      </c>
      <c r="H977" s="52" t="s">
        <v>505</v>
      </c>
      <c r="I977" s="52" t="s">
        <v>504</v>
      </c>
      <c r="J977" s="52" t="s">
        <v>173</v>
      </c>
      <c r="K977" s="52" t="s">
        <v>931</v>
      </c>
      <c r="L977" s="53" t="s">
        <v>288</v>
      </c>
      <c r="M977" s="13">
        <v>140</v>
      </c>
      <c r="N977" s="14">
        <f t="shared" si="247"/>
        <v>0.383561643835616</v>
      </c>
      <c r="O977" s="15">
        <v>4590</v>
      </c>
      <c r="P977" s="15">
        <f t="shared" si="239"/>
        <v>642600</v>
      </c>
      <c r="Q977" s="16">
        <f>IFERROR(VLOOKUP(G977,SCENARIOS!$A$13:$E$18,5,0),0.025)</f>
        <v>0.05</v>
      </c>
      <c r="R977" s="52">
        <f>IFERROR(VLOOKUP(L977,INPUTS!$A$107:$B$120,2,0),0.0082)</f>
        <v>0.0085</v>
      </c>
      <c r="S977" s="52">
        <f t="shared" si="240"/>
        <v>39.015</v>
      </c>
      <c r="T977" s="15">
        <f t="shared" si="241"/>
        <v>5462.1</v>
      </c>
      <c r="U977" s="15">
        <f>T977/INPUTS!$B$7*1000</f>
        <v>6827625</v>
      </c>
      <c r="V977" s="15">
        <f>T977*INPUTS!$B$6</f>
        <v>17260.236</v>
      </c>
      <c r="W977" s="54" t="s">
        <v>396</v>
      </c>
      <c r="X977" s="54" t="s">
        <v>396</v>
      </c>
      <c r="Y977" s="67">
        <f>IFERROR(VLOOKUP(E977,INPUTS!$A$44:$B$103,2,0),0)</f>
        <v>0</v>
      </c>
      <c r="Z977" s="15">
        <f t="shared" si="243"/>
        <v>0</v>
      </c>
      <c r="AA977" s="20">
        <f>IFERROR(VLOOKUP(E977,INPUTS!$A$44:$C$103,3,0),SCENARIOS!$J$26)</f>
        <v>0.025</v>
      </c>
      <c r="AB977" s="15">
        <f t="shared" si="244"/>
        <v>174.279438063281</v>
      </c>
      <c r="AC977" s="20">
        <f>IFERROR(VLOOKUP($E977,INPUTS!$A$44:$G$103,4,0),SCENARIOS!$K$26)</f>
        <v>0.1</v>
      </c>
      <c r="AD977" s="15">
        <f t="shared" si="244"/>
        <v>889.718534092106</v>
      </c>
      <c r="AE977" s="20">
        <f>IFERROR(VLOOKUP($E977,INPUTS!$A$44:$G$103,5,0),SCENARIOS!$L$26)</f>
        <v>0.2</v>
      </c>
      <c r="AF977" s="15">
        <f t="shared" si="244"/>
        <v>2271.06272175257</v>
      </c>
      <c r="AG977" s="20">
        <f>IFERROR(VLOOKUP($E977,INPUTS!$A$44:$G$103,6,0),SCENARIOS!$M$26)</f>
        <v>0.3</v>
      </c>
      <c r="AH977" s="15">
        <f t="shared" si="245"/>
        <v>4347.7732185808</v>
      </c>
      <c r="AI977" s="20">
        <f>IFERROR(VLOOKUP($E977,INPUTS!$A$44:$G$103,7,0),SCENARIOS!$N$26)</f>
        <v>0.5</v>
      </c>
      <c r="AJ977" s="15">
        <f t="shared" si="246"/>
        <v>9248.30466134327</v>
      </c>
      <c r="AL977" t="str">
        <f t="shared" si="248"/>
        <v>N</v>
      </c>
      <c r="AM977" s="21">
        <f t="shared" si="249"/>
        <v>18496.6093226865</v>
      </c>
    </row>
    <row r="978" ht="15" customHeight="1" spans="1:39">
      <c r="A978" s="6" t="s">
        <v>2728</v>
      </c>
      <c r="B978" s="52" t="s">
        <v>532</v>
      </c>
      <c r="C978" s="52" t="s">
        <v>533</v>
      </c>
      <c r="D978" s="52" t="s">
        <v>929</v>
      </c>
      <c r="E978" s="10" t="s">
        <v>529</v>
      </c>
      <c r="F978" s="52" t="s">
        <v>528</v>
      </c>
      <c r="G978" s="52" t="s">
        <v>173</v>
      </c>
      <c r="H978" s="52" t="s">
        <v>428</v>
      </c>
      <c r="I978" s="52" t="s">
        <v>427</v>
      </c>
      <c r="J978" s="52" t="s">
        <v>173</v>
      </c>
      <c r="K978" s="52" t="s">
        <v>931</v>
      </c>
      <c r="L978" s="53" t="s">
        <v>288</v>
      </c>
      <c r="M978" s="13">
        <v>210</v>
      </c>
      <c r="N978" s="14">
        <f t="shared" si="247"/>
        <v>0.575342465753425</v>
      </c>
      <c r="O978" s="15">
        <v>2620</v>
      </c>
      <c r="P978" s="15">
        <f t="shared" si="239"/>
        <v>550200</v>
      </c>
      <c r="Q978" s="16">
        <f>IFERROR(VLOOKUP(G978,SCENARIOS!$A$13:$E$18,5,0),0.025)</f>
        <v>0.05</v>
      </c>
      <c r="R978" s="52">
        <f>IFERROR(VLOOKUP(L978,INPUTS!$A$107:$B$120,2,0),0.0082)</f>
        <v>0.0085</v>
      </c>
      <c r="S978" s="52">
        <f t="shared" si="240"/>
        <v>22.27</v>
      </c>
      <c r="T978" s="15">
        <f t="shared" si="241"/>
        <v>4676.7</v>
      </c>
      <c r="U978" s="15">
        <f>T978/INPUTS!$B$7*1000</f>
        <v>5845875</v>
      </c>
      <c r="V978" s="15">
        <f>T978*INPUTS!$B$6</f>
        <v>14778.372</v>
      </c>
      <c r="W978" s="54" t="s">
        <v>521</v>
      </c>
      <c r="X978" s="54" t="s">
        <v>396</v>
      </c>
      <c r="Y978" s="67">
        <f>IFERROR(VLOOKUP(E978,INPUTS!$A$44:$B$103,2,0),0)</f>
        <v>0</v>
      </c>
      <c r="Z978" s="15">
        <f t="shared" si="243"/>
        <v>0</v>
      </c>
      <c r="AA978" s="20">
        <f>IFERROR(VLOOKUP(E978,INPUTS!$A$44:$C$103,3,0),SCENARIOS!$J$26)</f>
        <v>0.025</v>
      </c>
      <c r="AB978" s="15">
        <f t="shared" si="244"/>
        <v>149.219649583594</v>
      </c>
      <c r="AC978" s="20">
        <f>IFERROR(VLOOKUP($E978,INPUTS!$A$44:$G$103,4,0),SCENARIOS!$K$26)</f>
        <v>0.1</v>
      </c>
      <c r="AD978" s="15">
        <f t="shared" si="244"/>
        <v>761.785150105006</v>
      </c>
      <c r="AE978" s="20">
        <f>IFERROR(VLOOKUP($E978,INPUTS!$A$44:$G$103,5,0),SCENARIOS!$L$26)</f>
        <v>0.2</v>
      </c>
      <c r="AF978" s="15">
        <f t="shared" si="244"/>
        <v>1944.50468333063</v>
      </c>
      <c r="AG978" s="20">
        <f>IFERROR(VLOOKUP($E978,INPUTS!$A$44:$G$103,6,0),SCENARIOS!$M$26)</f>
        <v>0.3</v>
      </c>
      <c r="AH978" s="15">
        <f t="shared" si="245"/>
        <v>3722.60321329467</v>
      </c>
      <c r="AI978" s="20">
        <f>IFERROR(VLOOKUP($E978,INPUTS!$A$44:$G$103,7,0),SCENARIOS!$N$26)</f>
        <v>0.5</v>
      </c>
      <c r="AJ978" s="15">
        <f t="shared" si="246"/>
        <v>7918.48307605208</v>
      </c>
      <c r="AL978" t="str">
        <f t="shared" si="248"/>
        <v>N</v>
      </c>
      <c r="AM978" s="21">
        <f t="shared" si="249"/>
        <v>15836.9661521042</v>
      </c>
    </row>
    <row r="979" ht="15" customHeight="1" spans="1:39">
      <c r="A979" s="24" t="s">
        <v>2729</v>
      </c>
      <c r="B979" s="52" t="s">
        <v>532</v>
      </c>
      <c r="C979" s="52" t="s">
        <v>533</v>
      </c>
      <c r="D979" s="52" t="s">
        <v>929</v>
      </c>
      <c r="E979" s="10" t="s">
        <v>529</v>
      </c>
      <c r="F979" s="52" t="s">
        <v>528</v>
      </c>
      <c r="G979" s="52" t="s">
        <v>173</v>
      </c>
      <c r="H979" s="52" t="s">
        <v>264</v>
      </c>
      <c r="I979" s="52" t="s">
        <v>436</v>
      </c>
      <c r="J979" s="52" t="s">
        <v>173</v>
      </c>
      <c r="K979" s="52" t="s">
        <v>931</v>
      </c>
      <c r="L979" s="53" t="s">
        <v>291</v>
      </c>
      <c r="M979" s="13">
        <v>140</v>
      </c>
      <c r="N979" s="14">
        <f t="shared" si="247"/>
        <v>0.383561643835616</v>
      </c>
      <c r="O979" s="15">
        <v>6570</v>
      </c>
      <c r="P979" s="15">
        <f t="shared" si="239"/>
        <v>919800</v>
      </c>
      <c r="Q979" s="16">
        <f>IFERROR(VLOOKUP(G979,SCENARIOS!$A$13:$E$18,5,0),0.025)</f>
        <v>0.05</v>
      </c>
      <c r="R979" s="52">
        <f>IFERROR(VLOOKUP(L979,INPUTS!$A$107:$B$120,2,0),0.0082)</f>
        <v>0.0079</v>
      </c>
      <c r="S979" s="52">
        <f t="shared" si="240"/>
        <v>51.903</v>
      </c>
      <c r="T979" s="15">
        <f t="shared" si="241"/>
        <v>7266.42</v>
      </c>
      <c r="U979" s="15">
        <f>T979/INPUTS!$B$7*1000</f>
        <v>9083025</v>
      </c>
      <c r="V979" s="15">
        <f>T979*INPUTS!$B$6</f>
        <v>22961.8872</v>
      </c>
      <c r="W979" s="54" t="s">
        <v>396</v>
      </c>
      <c r="X979" s="54" t="s">
        <v>396</v>
      </c>
      <c r="Y979" s="67">
        <f>IFERROR(VLOOKUP(E979,INPUTS!$A$44:$B$103,2,0),0)</f>
        <v>0</v>
      </c>
      <c r="Z979" s="15">
        <f t="shared" si="243"/>
        <v>0</v>
      </c>
      <c r="AA979" s="20">
        <f>IFERROR(VLOOKUP(E979,INPUTS!$A$44:$C$103,3,0),SCENARIOS!$J$26)</f>
        <v>0.025</v>
      </c>
      <c r="AB979" s="15">
        <f t="shared" si="244"/>
        <v>231.849946784531</v>
      </c>
      <c r="AC979" s="20">
        <f>IFERROR(VLOOKUP($E979,INPUTS!$A$44:$G$103,4,0),SCENARIOS!$K$26)</f>
        <v>0.1</v>
      </c>
      <c r="AD979" s="15">
        <f t="shared" si="244"/>
        <v>1183.62324939081</v>
      </c>
      <c r="AE979" s="20">
        <f>IFERROR(VLOOKUP($E979,INPUTS!$A$44:$G$103,5,0),SCENARIOS!$L$26)</f>
        <v>0.2</v>
      </c>
      <c r="AF979" s="15">
        <f t="shared" si="244"/>
        <v>3021.27306028767</v>
      </c>
      <c r="AG979" s="20">
        <f>IFERROR(VLOOKUP($E979,INPUTS!$A$44:$G$103,6,0),SCENARIOS!$M$26)</f>
        <v>0.3</v>
      </c>
      <c r="AH979" s="15">
        <f t="shared" si="245"/>
        <v>5783.99265318466</v>
      </c>
      <c r="AI979" s="20">
        <f>IFERROR(VLOOKUP($E979,INPUTS!$A$44:$G$103,7,0),SCENARIOS!$N$26)</f>
        <v>0.5</v>
      </c>
      <c r="AJ979" s="15">
        <f t="shared" si="246"/>
        <v>12303.3386348251</v>
      </c>
      <c r="AL979" t="str">
        <f t="shared" si="248"/>
        <v>N</v>
      </c>
      <c r="AM979" s="21">
        <f t="shared" si="249"/>
        <v>24606.6772696501</v>
      </c>
    </row>
    <row r="980" ht="15" customHeight="1" spans="1:39">
      <c r="A980" s="6" t="s">
        <v>2730</v>
      </c>
      <c r="B980" s="52" t="s">
        <v>532</v>
      </c>
      <c r="C980" s="52" t="s">
        <v>533</v>
      </c>
      <c r="D980" s="52" t="s">
        <v>929</v>
      </c>
      <c r="E980" s="10" t="s">
        <v>529</v>
      </c>
      <c r="F980" s="52" t="s">
        <v>528</v>
      </c>
      <c r="G980" s="52" t="s">
        <v>173</v>
      </c>
      <c r="H980" s="52" t="s">
        <v>267</v>
      </c>
      <c r="I980" s="52" t="s">
        <v>436</v>
      </c>
      <c r="J980" s="52" t="s">
        <v>173</v>
      </c>
      <c r="K980" s="52" t="s">
        <v>931</v>
      </c>
      <c r="L980" s="53" t="s">
        <v>291</v>
      </c>
      <c r="M980" s="13">
        <v>70</v>
      </c>
      <c r="N980" s="14">
        <f t="shared" si="247"/>
        <v>0.191780821917808</v>
      </c>
      <c r="O980" s="15">
        <v>6280</v>
      </c>
      <c r="P980" s="15">
        <f t="shared" si="239"/>
        <v>439600</v>
      </c>
      <c r="Q980" s="16">
        <f>IFERROR(VLOOKUP(G980,SCENARIOS!$A$13:$E$18,5,0),0.025)</f>
        <v>0.05</v>
      </c>
      <c r="R980" s="52">
        <f>IFERROR(VLOOKUP(L980,INPUTS!$A$107:$B$120,2,0),0.0082)</f>
        <v>0.0079</v>
      </c>
      <c r="S980" s="52">
        <f t="shared" si="240"/>
        <v>49.612</v>
      </c>
      <c r="T980" s="15">
        <f t="shared" si="241"/>
        <v>3472.84</v>
      </c>
      <c r="U980" s="15">
        <f>T980/INPUTS!$B$7*1000</f>
        <v>4341050</v>
      </c>
      <c r="V980" s="15">
        <f>T980*INPUTS!$B$6</f>
        <v>10974.1744</v>
      </c>
      <c r="W980" s="54" t="s">
        <v>396</v>
      </c>
      <c r="X980" s="54" t="s">
        <v>396</v>
      </c>
      <c r="Y980" s="67">
        <f>IFERROR(VLOOKUP(E980,INPUTS!$A$44:$B$103,2,0),0)</f>
        <v>0</v>
      </c>
      <c r="Z980" s="15">
        <f t="shared" si="243"/>
        <v>0</v>
      </c>
      <c r="AA980" s="20">
        <f>IFERROR(VLOOKUP(E980,INPUTS!$A$44:$C$103,3,0),SCENARIOS!$J$26)</f>
        <v>0.025</v>
      </c>
      <c r="AB980" s="15">
        <f t="shared" ref="AB980:AF995" si="250">$T980*AA980*(1+$Q980)^AB$2</f>
        <v>110.808041537813</v>
      </c>
      <c r="AC980" s="20">
        <f>IFERROR(VLOOKUP($E980,INPUTS!$A$44:$G$103,4,0),SCENARIOS!$K$26)</f>
        <v>0.1</v>
      </c>
      <c r="AD980" s="15">
        <f t="shared" si="250"/>
        <v>565.689041565777</v>
      </c>
      <c r="AE980" s="20">
        <f>IFERROR(VLOOKUP($E980,INPUTS!$A$44:$G$103,5,0),SCENARIOS!$L$26)</f>
        <v>0.2</v>
      </c>
      <c r="AF980" s="15">
        <f t="shared" si="250"/>
        <v>1443.9569877174</v>
      </c>
      <c r="AG980" s="20">
        <f>IFERROR(VLOOKUP($E980,INPUTS!$A$44:$G$103,6,0),SCENARIOS!$M$26)</f>
        <v>0.3</v>
      </c>
      <c r="AH980" s="15">
        <f t="shared" si="245"/>
        <v>2764.34352070013</v>
      </c>
      <c r="AI980" s="20">
        <f>IFERROR(VLOOKUP($E980,INPUTS!$A$44:$G$103,7,0),SCENARIOS!$N$26)</f>
        <v>0.5</v>
      </c>
      <c r="AJ980" s="15">
        <f t="shared" si="246"/>
        <v>5880.13444647651</v>
      </c>
      <c r="AL980" t="str">
        <f t="shared" si="248"/>
        <v>N</v>
      </c>
      <c r="AM980" s="21">
        <f t="shared" si="249"/>
        <v>11760.268892953</v>
      </c>
    </row>
    <row r="981" ht="15" customHeight="1" spans="1:39">
      <c r="A981" s="24" t="s">
        <v>2731</v>
      </c>
      <c r="B981" s="52" t="s">
        <v>532</v>
      </c>
      <c r="C981" s="52" t="s">
        <v>533</v>
      </c>
      <c r="D981" s="52" t="s">
        <v>929</v>
      </c>
      <c r="E981" s="10" t="s">
        <v>529</v>
      </c>
      <c r="F981" s="52" t="s">
        <v>528</v>
      </c>
      <c r="G981" s="52" t="s">
        <v>173</v>
      </c>
      <c r="H981" s="52" t="s">
        <v>537</v>
      </c>
      <c r="I981" s="52" t="s">
        <v>536</v>
      </c>
      <c r="J981" s="52" t="s">
        <v>173</v>
      </c>
      <c r="K981" s="52" t="s">
        <v>931</v>
      </c>
      <c r="L981" s="53" t="s">
        <v>279</v>
      </c>
      <c r="M981" s="13">
        <v>210</v>
      </c>
      <c r="N981" s="14">
        <f t="shared" si="247"/>
        <v>0.575342465753425</v>
      </c>
      <c r="O981" s="15">
        <v>1160</v>
      </c>
      <c r="P981" s="15">
        <f t="shared" si="239"/>
        <v>243600</v>
      </c>
      <c r="Q981" s="16">
        <f>IFERROR(VLOOKUP(G981,SCENARIOS!$A$13:$E$18,5,0),0.025)</f>
        <v>0.05</v>
      </c>
      <c r="R981" s="52">
        <f>IFERROR(VLOOKUP(L981,INPUTS!$A$107:$B$120,2,0),0.0082)</f>
        <v>0.0039</v>
      </c>
      <c r="S981" s="52">
        <f t="shared" si="240"/>
        <v>4.524</v>
      </c>
      <c r="T981" s="15">
        <f t="shared" si="241"/>
        <v>950.04</v>
      </c>
      <c r="U981" s="15">
        <f>T981/INPUTS!$B$7*1000</f>
        <v>1187550</v>
      </c>
      <c r="V981" s="15">
        <f>T981*INPUTS!$B$6</f>
        <v>3002.1264</v>
      </c>
      <c r="W981" s="54" t="s">
        <v>396</v>
      </c>
      <c r="X981" s="54" t="s">
        <v>396</v>
      </c>
      <c r="Y981" s="67">
        <f>IFERROR(VLOOKUP(E981,INPUTS!$A$44:$B$103,2,0),0)</f>
        <v>0</v>
      </c>
      <c r="Z981" s="15">
        <f t="shared" si="243"/>
        <v>0</v>
      </c>
      <c r="AA981" s="20">
        <f>IFERROR(VLOOKUP(E981,INPUTS!$A$44:$C$103,3,0),SCENARIOS!$J$26)</f>
        <v>0.025</v>
      </c>
      <c r="AB981" s="15">
        <f t="shared" si="250"/>
        <v>30.3129633909375</v>
      </c>
      <c r="AC981" s="20">
        <f>IFERROR(VLOOKUP($E981,INPUTS!$A$44:$G$103,4,0),SCENARIOS!$K$26)</f>
        <v>0.1</v>
      </c>
      <c r="AD981" s="15">
        <f t="shared" si="250"/>
        <v>154.751505122364</v>
      </c>
      <c r="AE981" s="20">
        <f>IFERROR(VLOOKUP($E981,INPUTS!$A$44:$G$103,5,0),SCENARIOS!$L$26)</f>
        <v>0.2</v>
      </c>
      <c r="AF981" s="15">
        <f t="shared" si="250"/>
        <v>395.012985513595</v>
      </c>
      <c r="AG981" s="20">
        <f>IFERROR(VLOOKUP($E981,INPUTS!$A$44:$G$103,6,0),SCENARIOS!$M$26)</f>
        <v>0.3</v>
      </c>
      <c r="AH981" s="15">
        <f t="shared" si="245"/>
        <v>756.221685538622</v>
      </c>
      <c r="AI981" s="20">
        <f>IFERROR(VLOOKUP($E981,INPUTS!$A$44:$G$103,7,0),SCENARIOS!$N$26)</f>
        <v>0.5</v>
      </c>
      <c r="AJ981" s="15">
        <f t="shared" si="246"/>
        <v>1608.58632402603</v>
      </c>
      <c r="AL981" t="str">
        <f t="shared" si="248"/>
        <v>Y</v>
      </c>
      <c r="AM981" s="21">
        <f t="shared" si="249"/>
        <v>3217.17264805205</v>
      </c>
    </row>
    <row r="982" ht="15" customHeight="1" spans="1:39">
      <c r="A982" s="6" t="s">
        <v>2732</v>
      </c>
      <c r="B982" s="52" t="s">
        <v>532</v>
      </c>
      <c r="C982" s="52" t="s">
        <v>533</v>
      </c>
      <c r="D982" s="52" t="s">
        <v>929</v>
      </c>
      <c r="E982" s="10" t="s">
        <v>529</v>
      </c>
      <c r="F982" s="52" t="s">
        <v>528</v>
      </c>
      <c r="G982" s="52" t="s">
        <v>173</v>
      </c>
      <c r="H982" s="52" t="s">
        <v>545</v>
      </c>
      <c r="I982" s="52" t="s">
        <v>544</v>
      </c>
      <c r="J982" s="52" t="s">
        <v>173</v>
      </c>
      <c r="K982" s="52" t="s">
        <v>931</v>
      </c>
      <c r="L982" s="53" t="s">
        <v>279</v>
      </c>
      <c r="M982" s="13">
        <v>280</v>
      </c>
      <c r="N982" s="14">
        <f t="shared" si="247"/>
        <v>0.767123287671233</v>
      </c>
      <c r="O982" s="15">
        <v>1180</v>
      </c>
      <c r="P982" s="15">
        <f t="shared" si="239"/>
        <v>330400</v>
      </c>
      <c r="Q982" s="16">
        <f>IFERROR(VLOOKUP(G982,SCENARIOS!$A$13:$E$18,5,0),0.025)</f>
        <v>0.05</v>
      </c>
      <c r="R982" s="52">
        <f>IFERROR(VLOOKUP(L982,INPUTS!$A$107:$B$120,2,0),0.0082)</f>
        <v>0.0039</v>
      </c>
      <c r="S982" s="52">
        <f t="shared" si="240"/>
        <v>4.602</v>
      </c>
      <c r="T982" s="15">
        <f t="shared" si="241"/>
        <v>1288.56</v>
      </c>
      <c r="U982" s="15">
        <f>T982/INPUTS!$B$7*1000</f>
        <v>1610700</v>
      </c>
      <c r="V982" s="15">
        <f>T982*INPUTS!$B$6</f>
        <v>4071.8496</v>
      </c>
      <c r="W982" s="54" t="s">
        <v>396</v>
      </c>
      <c r="X982" s="54" t="s">
        <v>396</v>
      </c>
      <c r="Y982" s="67">
        <f>IFERROR(VLOOKUP(E982,INPUTS!$A$44:$B$103,2,0),0)</f>
        <v>0</v>
      </c>
      <c r="Z982" s="15">
        <f t="shared" si="243"/>
        <v>0</v>
      </c>
      <c r="AA982" s="20">
        <f>IFERROR(VLOOKUP(E982,INPUTS!$A$44:$C$103,3,0),SCENARIOS!$J$26)</f>
        <v>0.025</v>
      </c>
      <c r="AB982" s="15">
        <f t="shared" si="250"/>
        <v>41.114134254375</v>
      </c>
      <c r="AC982" s="20">
        <f>IFERROR(VLOOKUP($E982,INPUTS!$A$44:$G$103,4,0),SCENARIOS!$K$26)</f>
        <v>0.1</v>
      </c>
      <c r="AD982" s="15">
        <f t="shared" si="250"/>
        <v>209.892846028034</v>
      </c>
      <c r="AE982" s="20">
        <f>IFERROR(VLOOKUP($E982,INPUTS!$A$44:$G$103,5,0),SCENARIOS!$L$26)</f>
        <v>0.2</v>
      </c>
      <c r="AF982" s="15">
        <f t="shared" si="250"/>
        <v>535.764738972462</v>
      </c>
      <c r="AG982" s="20">
        <f>IFERROR(VLOOKUP($E982,INPUTS!$A$44:$G$103,6,0),SCENARIOS!$M$26)</f>
        <v>0.3</v>
      </c>
      <c r="AH982" s="15">
        <f t="shared" si="245"/>
        <v>1025.67998728227</v>
      </c>
      <c r="AI982" s="20">
        <f>IFERROR(VLOOKUP($E982,INPUTS!$A$44:$G$103,7,0),SCENARIOS!$N$26)</f>
        <v>0.5</v>
      </c>
      <c r="AJ982" s="15">
        <f t="shared" si="246"/>
        <v>2181.76076132266</v>
      </c>
      <c r="AL982" t="str">
        <f t="shared" si="248"/>
        <v>N</v>
      </c>
      <c r="AM982" s="21">
        <f t="shared" si="249"/>
        <v>4363.52152264531</v>
      </c>
    </row>
    <row r="983" ht="15" customHeight="1" spans="1:39">
      <c r="A983" s="24" t="s">
        <v>2733</v>
      </c>
      <c r="B983" s="52" t="s">
        <v>532</v>
      </c>
      <c r="C983" s="52" t="s">
        <v>533</v>
      </c>
      <c r="D983" s="52" t="s">
        <v>929</v>
      </c>
      <c r="E983" s="10" t="s">
        <v>529</v>
      </c>
      <c r="F983" s="52" t="s">
        <v>528</v>
      </c>
      <c r="G983" s="52" t="s">
        <v>173</v>
      </c>
      <c r="H983" s="52" t="s">
        <v>576</v>
      </c>
      <c r="I983" s="52" t="s">
        <v>575</v>
      </c>
      <c r="J983" s="52" t="s">
        <v>173</v>
      </c>
      <c r="K983" s="52" t="s">
        <v>931</v>
      </c>
      <c r="L983" s="53" t="s">
        <v>279</v>
      </c>
      <c r="M983" s="13">
        <v>140</v>
      </c>
      <c r="N983" s="14">
        <f t="shared" si="247"/>
        <v>0.383561643835616</v>
      </c>
      <c r="O983" s="15">
        <v>3680</v>
      </c>
      <c r="P983" s="15">
        <f t="shared" si="239"/>
        <v>515200</v>
      </c>
      <c r="Q983" s="16">
        <f>IFERROR(VLOOKUP(G983,SCENARIOS!$A$13:$E$18,5,0),0.025)</f>
        <v>0.05</v>
      </c>
      <c r="R983" s="52">
        <f>IFERROR(VLOOKUP(L983,INPUTS!$A$107:$B$120,2,0),0.0082)</f>
        <v>0.0039</v>
      </c>
      <c r="S983" s="52">
        <f t="shared" si="240"/>
        <v>14.352</v>
      </c>
      <c r="T983" s="15">
        <f t="shared" si="241"/>
        <v>2009.28</v>
      </c>
      <c r="U983" s="15">
        <f>T983/INPUTS!$B$7*1000</f>
        <v>2511600</v>
      </c>
      <c r="V983" s="15">
        <f>T983*INPUTS!$B$6</f>
        <v>6349.3248</v>
      </c>
      <c r="W983" s="54" t="s">
        <v>521</v>
      </c>
      <c r="X983" s="54" t="s">
        <v>396</v>
      </c>
      <c r="Y983" s="67">
        <f>IFERROR(VLOOKUP(E983,INPUTS!$A$44:$B$103,2,0),0)</f>
        <v>0</v>
      </c>
      <c r="Z983" s="15">
        <f t="shared" si="243"/>
        <v>0</v>
      </c>
      <c r="AA983" s="20">
        <f>IFERROR(VLOOKUP(E983,INPUTS!$A$44:$C$103,3,0),SCENARIOS!$J$26)</f>
        <v>0.025</v>
      </c>
      <c r="AB983" s="15">
        <f t="shared" si="250"/>
        <v>64.1101754475</v>
      </c>
      <c r="AC983" s="20">
        <f>IFERROR(VLOOKUP($E983,INPUTS!$A$44:$G$103,4,0),SCENARIOS!$K$26)</f>
        <v>0.1</v>
      </c>
      <c r="AD983" s="15">
        <f t="shared" si="250"/>
        <v>327.290539569138</v>
      </c>
      <c r="AE983" s="20">
        <f>IFERROR(VLOOKUP($E983,INPUTS!$A$44:$G$103,5,0),SCENARIOS!$L$26)</f>
        <v>0.2</v>
      </c>
      <c r="AF983" s="15">
        <f t="shared" si="250"/>
        <v>835.429762465535</v>
      </c>
      <c r="AG983" s="20">
        <f>IFERROR(VLOOKUP($E983,INPUTS!$A$44:$G$103,6,0),SCENARIOS!$M$26)</f>
        <v>0.3</v>
      </c>
      <c r="AH983" s="15">
        <f t="shared" si="245"/>
        <v>1599.36540389777</v>
      </c>
      <c r="AI983" s="20">
        <f>IFERROR(VLOOKUP($E983,INPUTS!$A$44:$G$103,7,0),SCENARIOS!$N$26)</f>
        <v>0.5</v>
      </c>
      <c r="AJ983" s="15">
        <f t="shared" si="246"/>
        <v>3402.06762782516</v>
      </c>
      <c r="AL983" t="str">
        <f t="shared" si="248"/>
        <v>N</v>
      </c>
      <c r="AM983" s="21">
        <f t="shared" si="249"/>
        <v>6804.13525565032</v>
      </c>
    </row>
    <row r="984" ht="15" customHeight="1" spans="1:39">
      <c r="A984" s="6" t="s">
        <v>2734</v>
      </c>
      <c r="B984" s="52" t="s">
        <v>532</v>
      </c>
      <c r="C984" s="52" t="s">
        <v>533</v>
      </c>
      <c r="D984" s="52" t="s">
        <v>929</v>
      </c>
      <c r="E984" s="10" t="s">
        <v>529</v>
      </c>
      <c r="F984" s="52" t="s">
        <v>528</v>
      </c>
      <c r="G984" s="52" t="s">
        <v>173</v>
      </c>
      <c r="H984" s="52" t="s">
        <v>819</v>
      </c>
      <c r="I984" s="52" t="s">
        <v>575</v>
      </c>
      <c r="J984" s="52" t="s">
        <v>173</v>
      </c>
      <c r="K984" s="52" t="s">
        <v>931</v>
      </c>
      <c r="L984" s="53" t="s">
        <v>279</v>
      </c>
      <c r="M984" s="13">
        <v>140</v>
      </c>
      <c r="N984" s="14">
        <f t="shared" si="247"/>
        <v>0.383561643835616</v>
      </c>
      <c r="O984" s="15">
        <v>3890</v>
      </c>
      <c r="P984" s="15">
        <f t="shared" si="239"/>
        <v>544600</v>
      </c>
      <c r="Q984" s="16">
        <f>IFERROR(VLOOKUP(G984,SCENARIOS!$A$13:$E$18,5,0),0.025)</f>
        <v>0.05</v>
      </c>
      <c r="R984" s="52">
        <f>IFERROR(VLOOKUP(L984,INPUTS!$A$107:$B$120,2,0),0.0082)</f>
        <v>0.0039</v>
      </c>
      <c r="S984" s="52">
        <f t="shared" si="240"/>
        <v>15.171</v>
      </c>
      <c r="T984" s="15">
        <f t="shared" si="241"/>
        <v>2123.94</v>
      </c>
      <c r="U984" s="15">
        <f>T984/INPUTS!$B$7*1000</f>
        <v>2654925</v>
      </c>
      <c r="V984" s="15">
        <f>T984*INPUTS!$B$6</f>
        <v>6711.6504</v>
      </c>
      <c r="W984" s="54" t="s">
        <v>521</v>
      </c>
      <c r="X984" s="54" t="s">
        <v>396</v>
      </c>
      <c r="Y984" s="67">
        <f>IFERROR(VLOOKUP(E984,INPUTS!$A$44:$B$103,2,0),0)</f>
        <v>0</v>
      </c>
      <c r="Z984" s="15">
        <f t="shared" si="243"/>
        <v>0</v>
      </c>
      <c r="AA984" s="20">
        <f>IFERROR(VLOOKUP(E984,INPUTS!$A$44:$C$103,3,0),SCENARIOS!$J$26)</f>
        <v>0.025</v>
      </c>
      <c r="AB984" s="15">
        <f t="shared" si="250"/>
        <v>67.7686365464063</v>
      </c>
      <c r="AC984" s="20">
        <f>IFERROR(VLOOKUP($E984,INPUTS!$A$44:$G$103,4,0),SCENARIOS!$K$26)</f>
        <v>0.1</v>
      </c>
      <c r="AD984" s="15">
        <f t="shared" si="250"/>
        <v>345.967445359768</v>
      </c>
      <c r="AE984" s="20">
        <f>IFERROR(VLOOKUP($E984,INPUTS!$A$44:$G$103,5,0),SCENARIOS!$L$26)</f>
        <v>0.2</v>
      </c>
      <c r="AF984" s="15">
        <f t="shared" si="250"/>
        <v>883.103743475796</v>
      </c>
      <c r="AG984" s="20">
        <f>IFERROR(VLOOKUP($E984,INPUTS!$A$44:$G$103,6,0),SCENARIOS!$M$26)</f>
        <v>0.3</v>
      </c>
      <c r="AH984" s="15">
        <f t="shared" si="245"/>
        <v>1690.63353835933</v>
      </c>
      <c r="AI984" s="20">
        <f>IFERROR(VLOOKUP($E984,INPUTS!$A$44:$G$103,7,0),SCENARIOS!$N$26)</f>
        <v>0.5</v>
      </c>
      <c r="AJ984" s="15">
        <f t="shared" si="246"/>
        <v>3596.20735658692</v>
      </c>
      <c r="AL984" t="str">
        <f t="shared" si="248"/>
        <v>N</v>
      </c>
      <c r="AM984" s="21">
        <f t="shared" si="249"/>
        <v>7192.41471317384</v>
      </c>
    </row>
    <row r="985" ht="15" customHeight="1" spans="1:39">
      <c r="A985" s="24" t="s">
        <v>2735</v>
      </c>
      <c r="B985" s="52" t="s">
        <v>532</v>
      </c>
      <c r="C985" s="52" t="s">
        <v>533</v>
      </c>
      <c r="D985" s="52" t="s">
        <v>929</v>
      </c>
      <c r="E985" s="10" t="s">
        <v>529</v>
      </c>
      <c r="F985" s="52" t="s">
        <v>528</v>
      </c>
      <c r="G985" s="52" t="s">
        <v>173</v>
      </c>
      <c r="H985" s="52" t="s">
        <v>440</v>
      </c>
      <c r="I985" s="52" t="s">
        <v>439</v>
      </c>
      <c r="J985" s="52" t="s">
        <v>177</v>
      </c>
      <c r="K985" s="52" t="s">
        <v>931</v>
      </c>
      <c r="L985" s="53" t="s">
        <v>291</v>
      </c>
      <c r="M985" s="13">
        <v>140</v>
      </c>
      <c r="N985" s="14">
        <f t="shared" si="247"/>
        <v>0.383561643835616</v>
      </c>
      <c r="O985" s="15">
        <v>5620</v>
      </c>
      <c r="P985" s="15">
        <f t="shared" si="239"/>
        <v>786800</v>
      </c>
      <c r="Q985" s="16">
        <f>IFERROR(VLOOKUP(G985,SCENARIOS!$A$13:$E$18,5,0),0.025)</f>
        <v>0.05</v>
      </c>
      <c r="R985" s="52">
        <f>IFERROR(VLOOKUP(L985,INPUTS!$A$107:$B$120,2,0),0.0082)</f>
        <v>0.0079</v>
      </c>
      <c r="S985" s="52">
        <f t="shared" si="240"/>
        <v>44.398</v>
      </c>
      <c r="T985" s="15">
        <f t="shared" si="241"/>
        <v>6215.72</v>
      </c>
      <c r="U985" s="15">
        <f>T985/INPUTS!$B$7*1000</f>
        <v>7769650</v>
      </c>
      <c r="V985" s="15">
        <f>T985*INPUTS!$B$6</f>
        <v>19641.6752</v>
      </c>
      <c r="W985" s="54" t="s">
        <v>396</v>
      </c>
      <c r="X985" s="54" t="s">
        <v>396</v>
      </c>
      <c r="Y985" s="67">
        <f>IFERROR(VLOOKUP(E985,INPUTS!$A$44:$B$103,2,0),0)</f>
        <v>0</v>
      </c>
      <c r="Z985" s="15">
        <f t="shared" si="243"/>
        <v>0</v>
      </c>
      <c r="AA985" s="20">
        <f>IFERROR(VLOOKUP(E985,INPUTS!$A$44:$C$103,3,0),SCENARIOS!$J$26)</f>
        <v>0.025</v>
      </c>
      <c r="AB985" s="15">
        <f t="shared" si="250"/>
        <v>198.325220841563</v>
      </c>
      <c r="AC985" s="20">
        <f>IFERROR(VLOOKUP($E985,INPUTS!$A$44:$G$103,4,0),SCENARIOS!$K$26)</f>
        <v>0.1</v>
      </c>
      <c r="AD985" s="15">
        <f t="shared" si="250"/>
        <v>1012.47529095531</v>
      </c>
      <c r="AE985" s="20">
        <f>IFERROR(VLOOKUP($E985,INPUTS!$A$44:$G$103,5,0),SCENARIOS!$L$26)</f>
        <v>0.2</v>
      </c>
      <c r="AF985" s="15">
        <f t="shared" si="250"/>
        <v>2584.40709266617</v>
      </c>
      <c r="AG985" s="20">
        <f>IFERROR(VLOOKUP($E985,INPUTS!$A$44:$G$103,6,0),SCENARIOS!$M$26)</f>
        <v>0.3</v>
      </c>
      <c r="AH985" s="15">
        <f t="shared" si="245"/>
        <v>4947.64668354608</v>
      </c>
      <c r="AI985" s="20">
        <f>IFERROR(VLOOKUP($E985,INPUTS!$A$44:$G$103,7,0),SCENARIOS!$N$26)</f>
        <v>0.5</v>
      </c>
      <c r="AJ985" s="15">
        <f t="shared" si="246"/>
        <v>10524.3170666236</v>
      </c>
      <c r="AL985" t="str">
        <f t="shared" si="248"/>
        <v>Y</v>
      </c>
      <c r="AM985" s="21">
        <f t="shared" si="249"/>
        <v>21048.6341332471</v>
      </c>
    </row>
    <row r="986" ht="15" customHeight="1" spans="1:39">
      <c r="A986" s="6" t="s">
        <v>2736</v>
      </c>
      <c r="B986" s="52" t="s">
        <v>534</v>
      </c>
      <c r="C986" s="52" t="s">
        <v>535</v>
      </c>
      <c r="D986" s="52" t="s">
        <v>929</v>
      </c>
      <c r="E986" s="10" t="s">
        <v>537</v>
      </c>
      <c r="F986" s="52" t="s">
        <v>536</v>
      </c>
      <c r="G986" s="52" t="s">
        <v>173</v>
      </c>
      <c r="H986" s="52" t="s">
        <v>505</v>
      </c>
      <c r="I986" s="52" t="s">
        <v>504</v>
      </c>
      <c r="J986" s="52" t="s">
        <v>173</v>
      </c>
      <c r="K986" s="52" t="s">
        <v>931</v>
      </c>
      <c r="L986" s="53" t="s">
        <v>291</v>
      </c>
      <c r="M986" s="13">
        <v>89</v>
      </c>
      <c r="N986" s="14">
        <f t="shared" si="247"/>
        <v>0.243835616438356</v>
      </c>
      <c r="O986" s="15">
        <v>5220</v>
      </c>
      <c r="P986" s="15">
        <f t="shared" si="239"/>
        <v>464580</v>
      </c>
      <c r="Q986" s="16">
        <f>IFERROR(VLOOKUP(G986,SCENARIOS!$A$13:$E$18,5,0),0.025)</f>
        <v>0.05</v>
      </c>
      <c r="R986" s="52">
        <f>IFERROR(VLOOKUP(L986,INPUTS!$A$107:$B$120,2,0),0.0082)</f>
        <v>0.0079</v>
      </c>
      <c r="S986" s="52">
        <f t="shared" si="240"/>
        <v>41.238</v>
      </c>
      <c r="T986" s="15">
        <f t="shared" si="241"/>
        <v>3670.182</v>
      </c>
      <c r="U986" s="15">
        <f>T986/INPUTS!$B$7*1000</f>
        <v>4587727.5</v>
      </c>
      <c r="V986" s="15">
        <f>T986*INPUTS!$B$6</f>
        <v>11597.77512</v>
      </c>
      <c r="W986" s="54" t="s">
        <v>396</v>
      </c>
      <c r="X986" s="54" t="s">
        <v>396</v>
      </c>
      <c r="Y986" s="67">
        <f>IFERROR(VLOOKUP(E986,INPUTS!$A$44:$B$103,2,0),0)</f>
        <v>0</v>
      </c>
      <c r="Z986" s="15">
        <f t="shared" si="243"/>
        <v>0</v>
      </c>
      <c r="AA986" s="20">
        <f>IFERROR(VLOOKUP(E986,INPUTS!$A$44:$C$103,3,0),SCENARIOS!$J$26)</f>
        <v>0.025</v>
      </c>
      <c r="AB986" s="15">
        <f t="shared" si="250"/>
        <v>117.104640440484</v>
      </c>
      <c r="AC986" s="20">
        <f>IFERROR(VLOOKUP($E986,INPUTS!$A$44:$G$103,4,0),SCENARIOS!$K$26)</f>
        <v>0.1</v>
      </c>
      <c r="AD986" s="15">
        <f t="shared" si="250"/>
        <v>597.833973909529</v>
      </c>
      <c r="AE986" s="20">
        <f>IFERROR(VLOOKUP($E986,INPUTS!$A$44:$G$103,5,0),SCENARIOS!$L$26)</f>
        <v>0.2</v>
      </c>
      <c r="AF986" s="15">
        <f t="shared" si="250"/>
        <v>1526.00895667367</v>
      </c>
      <c r="AG986" s="20">
        <f>IFERROR(VLOOKUP($E986,INPUTS!$A$44:$G$103,6,0),SCENARIOS!$M$26)</f>
        <v>0.3</v>
      </c>
      <c r="AH986" s="15">
        <f t="shared" si="245"/>
        <v>2921.42564341871</v>
      </c>
      <c r="AI986" s="20">
        <f>IFERROR(VLOOKUP($E986,INPUTS!$A$44:$G$103,7,0),SCENARIOS!$N$26)</f>
        <v>0.5</v>
      </c>
      <c r="AJ986" s="15">
        <f t="shared" si="246"/>
        <v>6214.26947485</v>
      </c>
      <c r="AL986" t="str">
        <f t="shared" si="248"/>
        <v>N</v>
      </c>
      <c r="AM986" s="21">
        <f t="shared" si="249"/>
        <v>12428.5389497</v>
      </c>
    </row>
    <row r="987" ht="15" customHeight="1" spans="1:39">
      <c r="A987" s="24" t="s">
        <v>2737</v>
      </c>
      <c r="B987" s="52" t="s">
        <v>534</v>
      </c>
      <c r="C987" s="52" t="s">
        <v>535</v>
      </c>
      <c r="D987" s="52" t="s">
        <v>929</v>
      </c>
      <c r="E987" s="10" t="s">
        <v>537</v>
      </c>
      <c r="F987" s="52" t="s">
        <v>536</v>
      </c>
      <c r="G987" s="52" t="s">
        <v>173</v>
      </c>
      <c r="H987" s="52" t="s">
        <v>242</v>
      </c>
      <c r="I987" s="52" t="s">
        <v>421</v>
      </c>
      <c r="J987" s="52" t="s">
        <v>173</v>
      </c>
      <c r="K987" s="52" t="s">
        <v>931</v>
      </c>
      <c r="L987" s="53" t="s">
        <v>279</v>
      </c>
      <c r="M987" s="13">
        <v>267</v>
      </c>
      <c r="N987" s="14">
        <f t="shared" si="247"/>
        <v>0.731506849315068</v>
      </c>
      <c r="O987" s="15">
        <v>890</v>
      </c>
      <c r="P987" s="15">
        <f t="shared" si="239"/>
        <v>237630</v>
      </c>
      <c r="Q987" s="16">
        <f>IFERROR(VLOOKUP(G987,SCENARIOS!$A$13:$E$18,5,0),0.025)</f>
        <v>0.05</v>
      </c>
      <c r="R987" s="52">
        <f>IFERROR(VLOOKUP(L987,INPUTS!$A$107:$B$120,2,0),0.0082)</f>
        <v>0.0039</v>
      </c>
      <c r="S987" s="52">
        <f t="shared" si="240"/>
        <v>3.471</v>
      </c>
      <c r="T987" s="15">
        <f t="shared" si="241"/>
        <v>926.757</v>
      </c>
      <c r="U987" s="15">
        <f>T987/INPUTS!$B$7*1000</f>
        <v>1158446.25</v>
      </c>
      <c r="V987" s="15">
        <f>T987*INPUTS!$B$6</f>
        <v>2928.55212</v>
      </c>
      <c r="W987" s="54" t="s">
        <v>396</v>
      </c>
      <c r="X987" s="54" t="s">
        <v>396</v>
      </c>
      <c r="Y987" s="67">
        <f>IFERROR(VLOOKUP(E987,INPUTS!$A$44:$B$103,2,0),0)</f>
        <v>0</v>
      </c>
      <c r="Z987" s="15">
        <f t="shared" si="243"/>
        <v>0</v>
      </c>
      <c r="AA987" s="20">
        <f>IFERROR(VLOOKUP(E987,INPUTS!$A$44:$C$103,3,0),SCENARIOS!$J$26)</f>
        <v>0.025</v>
      </c>
      <c r="AB987" s="15">
        <f t="shared" si="250"/>
        <v>29.5700718004453</v>
      </c>
      <c r="AC987" s="20">
        <f>IFERROR(VLOOKUP($E987,INPUTS!$A$44:$G$103,4,0),SCENARIOS!$K$26)</f>
        <v>0.1</v>
      </c>
      <c r="AD987" s="15">
        <f t="shared" si="250"/>
        <v>150.958949762838</v>
      </c>
      <c r="AE987" s="20">
        <f>IFERROR(VLOOKUP($E987,INPUTS!$A$44:$G$103,5,0),SCENARIOS!$L$26)</f>
        <v>0.2</v>
      </c>
      <c r="AF987" s="15">
        <f t="shared" si="250"/>
        <v>385.332248553348</v>
      </c>
      <c r="AG987" s="20">
        <f>IFERROR(VLOOKUP($E987,INPUTS!$A$44:$G$103,6,0),SCENARIOS!$M$26)</f>
        <v>0.3</v>
      </c>
      <c r="AH987" s="15">
        <f t="shared" si="245"/>
        <v>737.688666397958</v>
      </c>
      <c r="AI987" s="20">
        <f>IFERROR(VLOOKUP($E987,INPUTS!$A$44:$G$103,7,0),SCENARIOS!$N$26)</f>
        <v>0.5</v>
      </c>
      <c r="AJ987" s="15">
        <f t="shared" si="246"/>
        <v>1569.16407298155</v>
      </c>
      <c r="AL987" t="str">
        <f t="shared" si="248"/>
        <v>Y</v>
      </c>
      <c r="AM987" s="21">
        <f t="shared" si="249"/>
        <v>3138.32814596309</v>
      </c>
    </row>
    <row r="988" ht="15" customHeight="1" spans="1:39">
      <c r="A988" s="6" t="s">
        <v>2738</v>
      </c>
      <c r="B988" s="52" t="s">
        <v>534</v>
      </c>
      <c r="C988" s="52" t="s">
        <v>535</v>
      </c>
      <c r="D988" s="52" t="s">
        <v>929</v>
      </c>
      <c r="E988" s="10" t="s">
        <v>537</v>
      </c>
      <c r="F988" s="52" t="s">
        <v>536</v>
      </c>
      <c r="G988" s="52" t="s">
        <v>173</v>
      </c>
      <c r="H988" s="52" t="s">
        <v>428</v>
      </c>
      <c r="I988" s="52" t="s">
        <v>427</v>
      </c>
      <c r="J988" s="52" t="s">
        <v>173</v>
      </c>
      <c r="K988" s="52" t="s">
        <v>931</v>
      </c>
      <c r="L988" s="53" t="s">
        <v>288</v>
      </c>
      <c r="M988" s="13">
        <v>89</v>
      </c>
      <c r="N988" s="14">
        <f t="shared" si="247"/>
        <v>0.243835616438356</v>
      </c>
      <c r="O988" s="15">
        <v>3250</v>
      </c>
      <c r="P988" s="15">
        <f t="shared" si="239"/>
        <v>289250</v>
      </c>
      <c r="Q988" s="16">
        <f>IFERROR(VLOOKUP(G988,SCENARIOS!$A$13:$E$18,5,0),0.025)</f>
        <v>0.05</v>
      </c>
      <c r="R988" s="52">
        <f>IFERROR(VLOOKUP(L988,INPUTS!$A$107:$B$120,2,0),0.0082)</f>
        <v>0.0085</v>
      </c>
      <c r="S988" s="52">
        <f t="shared" si="240"/>
        <v>27.625</v>
      </c>
      <c r="T988" s="15">
        <f t="shared" si="241"/>
        <v>2458.625</v>
      </c>
      <c r="U988" s="15">
        <f>T988/INPUTS!$B$7*1000</f>
        <v>3073281.25</v>
      </c>
      <c r="V988" s="15">
        <f>T988*INPUTS!$B$6</f>
        <v>7769.255</v>
      </c>
      <c r="W988" s="54" t="s">
        <v>521</v>
      </c>
      <c r="X988" s="54" t="s">
        <v>396</v>
      </c>
      <c r="Y988" s="67">
        <f>IFERROR(VLOOKUP(E988,INPUTS!$A$44:$B$103,2,0),0)</f>
        <v>0</v>
      </c>
      <c r="Z988" s="15">
        <f t="shared" si="243"/>
        <v>0</v>
      </c>
      <c r="AA988" s="20">
        <f>IFERROR(VLOOKUP(E988,INPUTS!$A$44:$C$103,3,0),SCENARIOS!$J$26)</f>
        <v>0.025</v>
      </c>
      <c r="AB988" s="15">
        <f t="shared" si="250"/>
        <v>78.4474439150391</v>
      </c>
      <c r="AC988" s="20">
        <f>IFERROR(VLOOKUP($E988,INPUTS!$A$44:$G$103,4,0),SCENARIOS!$K$26)</f>
        <v>0.1</v>
      </c>
      <c r="AD988" s="15">
        <f t="shared" si="250"/>
        <v>400.484105176069</v>
      </c>
      <c r="AE988" s="20">
        <f>IFERROR(VLOOKUP($E988,INPUTS!$A$44:$G$103,5,0),SCENARIOS!$L$26)</f>
        <v>0.2</v>
      </c>
      <c r="AF988" s="15">
        <f t="shared" si="250"/>
        <v>1022.26095902106</v>
      </c>
      <c r="AG988" s="20">
        <f>IFERROR(VLOOKUP($E988,INPUTS!$A$44:$G$103,6,0),SCENARIOS!$M$26)</f>
        <v>0.3</v>
      </c>
      <c r="AH988" s="15">
        <f t="shared" si="245"/>
        <v>1957.03922109321</v>
      </c>
      <c r="AI988" s="20">
        <f>IFERROR(VLOOKUP($E988,INPUTS!$A$44:$G$103,7,0),SCENARIOS!$N$26)</f>
        <v>0.5</v>
      </c>
      <c r="AJ988" s="15">
        <f t="shared" si="246"/>
        <v>4162.88845828438</v>
      </c>
      <c r="AL988" t="str">
        <f t="shared" si="248"/>
        <v>N</v>
      </c>
      <c r="AM988" s="21">
        <f t="shared" si="249"/>
        <v>8325.77691656875</v>
      </c>
    </row>
    <row r="989" ht="15" customHeight="1" spans="1:39">
      <c r="A989" s="24" t="s">
        <v>2739</v>
      </c>
      <c r="B989" s="52" t="s">
        <v>534</v>
      </c>
      <c r="C989" s="52" t="s">
        <v>535</v>
      </c>
      <c r="D989" s="52" t="s">
        <v>929</v>
      </c>
      <c r="E989" s="10" t="s">
        <v>537</v>
      </c>
      <c r="F989" s="52" t="s">
        <v>536</v>
      </c>
      <c r="G989" s="52" t="s">
        <v>173</v>
      </c>
      <c r="H989" s="52" t="s">
        <v>267</v>
      </c>
      <c r="I989" s="52" t="s">
        <v>436</v>
      </c>
      <c r="J989" s="52" t="s">
        <v>173</v>
      </c>
      <c r="K989" s="52" t="s">
        <v>931</v>
      </c>
      <c r="L989" s="53" t="s">
        <v>291</v>
      </c>
      <c r="M989" s="13">
        <v>89</v>
      </c>
      <c r="N989" s="14">
        <f t="shared" si="247"/>
        <v>0.243835616438356</v>
      </c>
      <c r="O989" s="15">
        <v>5570</v>
      </c>
      <c r="P989" s="15">
        <f t="shared" si="239"/>
        <v>495730</v>
      </c>
      <c r="Q989" s="16">
        <f>IFERROR(VLOOKUP(G989,SCENARIOS!$A$13:$E$18,5,0),0.025)</f>
        <v>0.05</v>
      </c>
      <c r="R989" s="52">
        <f>IFERROR(VLOOKUP(L989,INPUTS!$A$107:$B$120,2,0),0.0082)</f>
        <v>0.0079</v>
      </c>
      <c r="S989" s="52">
        <f t="shared" si="240"/>
        <v>44.003</v>
      </c>
      <c r="T989" s="15">
        <f t="shared" si="241"/>
        <v>3916.267</v>
      </c>
      <c r="U989" s="15">
        <f>T989/INPUTS!$B$7*1000</f>
        <v>4895333.75</v>
      </c>
      <c r="V989" s="15">
        <f>T989*INPUTS!$B$6</f>
        <v>12375.40372</v>
      </c>
      <c r="W989" s="54" t="s">
        <v>396</v>
      </c>
      <c r="X989" s="54" t="s">
        <v>396</v>
      </c>
      <c r="Y989" s="67">
        <f>IFERROR(VLOOKUP(E989,INPUTS!$A$44:$B$103,2,0),0)</f>
        <v>0</v>
      </c>
      <c r="Z989" s="15">
        <f t="shared" si="243"/>
        <v>0</v>
      </c>
      <c r="AA989" s="20">
        <f>IFERROR(VLOOKUP(E989,INPUTS!$A$44:$C$103,3,0),SCENARIOS!$J$26)</f>
        <v>0.025</v>
      </c>
      <c r="AB989" s="15">
        <f t="shared" si="250"/>
        <v>124.95648414818</v>
      </c>
      <c r="AC989" s="20">
        <f>IFERROR(VLOOKUP($E989,INPUTS!$A$44:$G$103,4,0),SCENARIOS!$K$26)</f>
        <v>0.1</v>
      </c>
      <c r="AD989" s="15">
        <f t="shared" si="250"/>
        <v>637.918627332581</v>
      </c>
      <c r="AE989" s="20">
        <f>IFERROR(VLOOKUP($E989,INPUTS!$A$44:$G$103,5,0),SCENARIOS!$L$26)</f>
        <v>0.2</v>
      </c>
      <c r="AF989" s="15">
        <f t="shared" si="250"/>
        <v>1628.32756487976</v>
      </c>
      <c r="AG989" s="20">
        <f>IFERROR(VLOOKUP($E989,INPUTS!$A$44:$G$103,6,0),SCENARIOS!$M$26)</f>
        <v>0.3</v>
      </c>
      <c r="AH989" s="15">
        <f t="shared" si="245"/>
        <v>3117.30667314985</v>
      </c>
      <c r="AI989" s="20">
        <f>IFERROR(VLOOKUP($E989,INPUTS!$A$44:$G$103,7,0),SCENARIOS!$N$26)</f>
        <v>0.5</v>
      </c>
      <c r="AJ989" s="15">
        <f t="shared" si="246"/>
        <v>6630.93505266561</v>
      </c>
      <c r="AL989" t="str">
        <f t="shared" si="248"/>
        <v>N</v>
      </c>
      <c r="AM989" s="21">
        <f t="shared" si="249"/>
        <v>13261.8701053312</v>
      </c>
    </row>
    <row r="990" ht="15" customHeight="1" spans="1:39">
      <c r="A990" s="6" t="s">
        <v>2740</v>
      </c>
      <c r="B990" s="52" t="s">
        <v>534</v>
      </c>
      <c r="C990" s="52" t="s">
        <v>535</v>
      </c>
      <c r="D990" s="52" t="s">
        <v>929</v>
      </c>
      <c r="E990" s="10" t="s">
        <v>537</v>
      </c>
      <c r="F990" s="52" t="s">
        <v>536</v>
      </c>
      <c r="G990" s="52" t="s">
        <v>173</v>
      </c>
      <c r="H990" s="52" t="s">
        <v>204</v>
      </c>
      <c r="I990" s="52" t="s">
        <v>405</v>
      </c>
      <c r="J990" s="52" t="s">
        <v>165</v>
      </c>
      <c r="K990" s="52" t="s">
        <v>931</v>
      </c>
      <c r="L990" s="53" t="s">
        <v>291</v>
      </c>
      <c r="M990" s="13">
        <v>45</v>
      </c>
      <c r="N990" s="14">
        <f t="shared" si="247"/>
        <v>0.123287671232877</v>
      </c>
      <c r="O990" s="15">
        <v>11780</v>
      </c>
      <c r="P990" s="15">
        <f t="shared" si="239"/>
        <v>530100</v>
      </c>
      <c r="Q990" s="16">
        <f>IFERROR(VLOOKUP(G990,SCENARIOS!$A$13:$E$18,5,0),0.025)</f>
        <v>0.05</v>
      </c>
      <c r="R990" s="52">
        <f>IFERROR(VLOOKUP(L990,INPUTS!$A$107:$B$120,2,0),0.0082)</f>
        <v>0.0079</v>
      </c>
      <c r="S990" s="52">
        <f t="shared" si="240"/>
        <v>93.062</v>
      </c>
      <c r="T990" s="15">
        <f t="shared" si="241"/>
        <v>4187.79</v>
      </c>
      <c r="U990" s="15">
        <f>T990/INPUTS!$B$7*1000</f>
        <v>5234737.5</v>
      </c>
      <c r="V990" s="15">
        <f>T990*INPUTS!$B$6</f>
        <v>13233.4164</v>
      </c>
      <c r="W990" s="54" t="s">
        <v>396</v>
      </c>
      <c r="X990" s="54" t="s">
        <v>396</v>
      </c>
      <c r="Y990" s="67">
        <f>IFERROR(VLOOKUP(E990,INPUTS!$A$44:$B$103,2,0),0)</f>
        <v>0</v>
      </c>
      <c r="Z990" s="15">
        <f t="shared" si="243"/>
        <v>0</v>
      </c>
      <c r="AA990" s="20">
        <f>IFERROR(VLOOKUP(E990,INPUTS!$A$44:$C$103,3,0),SCENARIOS!$J$26)</f>
        <v>0.025</v>
      </c>
      <c r="AB990" s="15">
        <f t="shared" si="250"/>
        <v>133.619979115547</v>
      </c>
      <c r="AC990" s="20">
        <f>IFERROR(VLOOKUP($E990,INPUTS!$A$44:$G$103,4,0),SCENARIOS!$K$26)</f>
        <v>0.1</v>
      </c>
      <c r="AD990" s="15">
        <f t="shared" si="250"/>
        <v>682.14686290723</v>
      </c>
      <c r="AE990" s="20">
        <f>IFERROR(VLOOKUP($E990,INPUTS!$A$44:$G$103,5,0),SCENARIOS!$L$26)</f>
        <v>0.2</v>
      </c>
      <c r="AF990" s="15">
        <f t="shared" si="250"/>
        <v>1741.22292809143</v>
      </c>
      <c r="AG990" s="20">
        <f>IFERROR(VLOOKUP($E990,INPUTS!$A$44:$G$103,6,0),SCENARIOS!$M$26)</f>
        <v>0.3</v>
      </c>
      <c r="AH990" s="15">
        <f t="shared" si="245"/>
        <v>3333.43607898803</v>
      </c>
      <c r="AI990" s="20">
        <f>IFERROR(VLOOKUP($E990,INPUTS!$A$44:$G$103,7,0),SCENARIOS!$N$26)</f>
        <v>0.5</v>
      </c>
      <c r="AJ990" s="15">
        <f t="shared" si="246"/>
        <v>7090.67167897452</v>
      </c>
      <c r="AL990" t="str">
        <f t="shared" si="248"/>
        <v>N</v>
      </c>
      <c r="AM990" s="21">
        <f t="shared" si="249"/>
        <v>14181.343357949</v>
      </c>
    </row>
    <row r="991" ht="15" customHeight="1" spans="1:39">
      <c r="A991" s="24" t="s">
        <v>2741</v>
      </c>
      <c r="B991" s="52" t="s">
        <v>534</v>
      </c>
      <c r="C991" s="52" t="s">
        <v>535</v>
      </c>
      <c r="D991" s="52" t="s">
        <v>929</v>
      </c>
      <c r="E991" s="10" t="s">
        <v>537</v>
      </c>
      <c r="F991" s="52" t="s">
        <v>536</v>
      </c>
      <c r="G991" s="52" t="s">
        <v>173</v>
      </c>
      <c r="H991" s="52" t="s">
        <v>440</v>
      </c>
      <c r="I991" s="52" t="s">
        <v>439</v>
      </c>
      <c r="J991" s="52" t="s">
        <v>177</v>
      </c>
      <c r="K991" s="52" t="s">
        <v>931</v>
      </c>
      <c r="L991" s="53" t="s">
        <v>291</v>
      </c>
      <c r="M991" s="13">
        <v>89</v>
      </c>
      <c r="N991" s="14">
        <f t="shared" si="247"/>
        <v>0.243835616438356</v>
      </c>
      <c r="O991" s="15">
        <v>6290</v>
      </c>
      <c r="P991" s="15">
        <f t="shared" si="239"/>
        <v>559810</v>
      </c>
      <c r="Q991" s="16">
        <f>IFERROR(VLOOKUP(G991,SCENARIOS!$A$13:$E$18,5,0),0.025)</f>
        <v>0.05</v>
      </c>
      <c r="R991" s="52">
        <f>IFERROR(VLOOKUP(L991,INPUTS!$A$107:$B$120,2,0),0.0082)</f>
        <v>0.0079</v>
      </c>
      <c r="S991" s="52">
        <f t="shared" si="240"/>
        <v>49.691</v>
      </c>
      <c r="T991" s="15">
        <f t="shared" si="241"/>
        <v>4422.499</v>
      </c>
      <c r="U991" s="15">
        <f>T991/INPUTS!$B$7*1000</f>
        <v>5528123.75</v>
      </c>
      <c r="V991" s="15">
        <f>T991*INPUTS!$B$6</f>
        <v>13975.09684</v>
      </c>
      <c r="W991" s="54" t="s">
        <v>396</v>
      </c>
      <c r="X991" s="54" t="s">
        <v>396</v>
      </c>
      <c r="Y991" s="67">
        <f>IFERROR(VLOOKUP(E991,INPUTS!$A$44:$B$103,2,0),0)</f>
        <v>0</v>
      </c>
      <c r="Z991" s="15">
        <f t="shared" si="243"/>
        <v>0</v>
      </c>
      <c r="AA991" s="20">
        <f>IFERROR(VLOOKUP(E991,INPUTS!$A$44:$C$103,3,0),SCENARIOS!$J$26)</f>
        <v>0.025</v>
      </c>
      <c r="AB991" s="15">
        <f t="shared" si="250"/>
        <v>141.108848346867</v>
      </c>
      <c r="AC991" s="20">
        <f>IFERROR(VLOOKUP($E991,INPUTS!$A$44:$G$103,4,0),SCENARIOS!$K$26)</f>
        <v>0.1</v>
      </c>
      <c r="AD991" s="15">
        <f t="shared" si="250"/>
        <v>720.378485802861</v>
      </c>
      <c r="AE991" s="20">
        <f>IFERROR(VLOOKUP($E991,INPUTS!$A$44:$G$103,5,0),SCENARIOS!$L$26)</f>
        <v>0.2</v>
      </c>
      <c r="AF991" s="15">
        <f t="shared" si="250"/>
        <v>1838.81155890372</v>
      </c>
      <c r="AG991" s="20">
        <f>IFERROR(VLOOKUP($E991,INPUTS!$A$44:$G$103,6,0),SCENARIOS!$M$26)</f>
        <v>0.3</v>
      </c>
      <c r="AH991" s="15">
        <f t="shared" si="245"/>
        <v>3520.26193431105</v>
      </c>
      <c r="AI991" s="20">
        <f>IFERROR(VLOOKUP($E991,INPUTS!$A$44:$G$103,7,0),SCENARIOS!$N$26)</f>
        <v>0.5</v>
      </c>
      <c r="AJ991" s="15">
        <f t="shared" si="246"/>
        <v>7488.0756698863</v>
      </c>
      <c r="AL991" t="str">
        <f t="shared" si="248"/>
        <v>Y</v>
      </c>
      <c r="AM991" s="21">
        <f t="shared" si="249"/>
        <v>14976.1513397726</v>
      </c>
    </row>
    <row r="992" ht="15" customHeight="1" spans="1:39">
      <c r="A992" s="6" t="s">
        <v>2742</v>
      </c>
      <c r="B992" s="52" t="s">
        <v>534</v>
      </c>
      <c r="C992" s="52" t="s">
        <v>535</v>
      </c>
      <c r="D992" s="52" t="s">
        <v>929</v>
      </c>
      <c r="E992" s="10" t="s">
        <v>537</v>
      </c>
      <c r="F992" s="52" t="s">
        <v>536</v>
      </c>
      <c r="G992" s="52" t="s">
        <v>173</v>
      </c>
      <c r="H992" s="52" t="s">
        <v>576</v>
      </c>
      <c r="I992" s="52" t="s">
        <v>575</v>
      </c>
      <c r="J992" s="52" t="s">
        <v>173</v>
      </c>
      <c r="K992" s="52" t="s">
        <v>931</v>
      </c>
      <c r="L992" s="53" t="s">
        <v>288</v>
      </c>
      <c r="M992" s="13">
        <v>45</v>
      </c>
      <c r="N992" s="14">
        <f t="shared" si="247"/>
        <v>0.123287671232877</v>
      </c>
      <c r="O992" s="15">
        <v>4440</v>
      </c>
      <c r="P992" s="15">
        <f t="shared" si="239"/>
        <v>199800</v>
      </c>
      <c r="Q992" s="16">
        <f>IFERROR(VLOOKUP(G992,SCENARIOS!$A$13:$E$18,5,0),0.025)</f>
        <v>0.05</v>
      </c>
      <c r="R992" s="52">
        <f>IFERROR(VLOOKUP(L992,INPUTS!$A$107:$B$120,2,0),0.0082)</f>
        <v>0.0085</v>
      </c>
      <c r="S992" s="52">
        <f t="shared" si="240"/>
        <v>37.74</v>
      </c>
      <c r="T992" s="15">
        <f t="shared" si="241"/>
        <v>1698.3</v>
      </c>
      <c r="U992" s="15">
        <f>T992/INPUTS!$B$7*1000</f>
        <v>2122875</v>
      </c>
      <c r="V992" s="15">
        <f>T992*INPUTS!$B$6</f>
        <v>5366.628</v>
      </c>
      <c r="W992" s="54" t="s">
        <v>521</v>
      </c>
      <c r="X992" s="54" t="s">
        <v>396</v>
      </c>
      <c r="Y992" s="67">
        <f>IFERROR(VLOOKUP(E992,INPUTS!$A$44:$B$103,2,0),0)</f>
        <v>0</v>
      </c>
      <c r="Z992" s="15">
        <f t="shared" si="243"/>
        <v>0</v>
      </c>
      <c r="AA992" s="20">
        <f>IFERROR(VLOOKUP(E992,INPUTS!$A$44:$C$103,3,0),SCENARIOS!$J$26)</f>
        <v>0.025</v>
      </c>
      <c r="AB992" s="15">
        <f t="shared" si="250"/>
        <v>54.1877244398438</v>
      </c>
      <c r="AC992" s="20">
        <f>IFERROR(VLOOKUP($E992,INPUTS!$A$44:$G$103,4,0),SCENARIOS!$K$26)</f>
        <v>0.1</v>
      </c>
      <c r="AD992" s="15">
        <f t="shared" si="250"/>
        <v>276.635174465613</v>
      </c>
      <c r="AE992" s="20">
        <f>IFERROR(VLOOKUP($E992,INPUTS!$A$44:$G$103,5,0),SCENARIOS!$L$26)</f>
        <v>0.2</v>
      </c>
      <c r="AF992" s="15">
        <f t="shared" si="250"/>
        <v>706.128745418865</v>
      </c>
      <c r="AG992" s="20">
        <f>IFERROR(VLOOKUP($E992,INPUTS!$A$44:$G$103,6,0),SCENARIOS!$M$26)</f>
        <v>0.3</v>
      </c>
      <c r="AH992" s="15">
        <f t="shared" si="245"/>
        <v>1351.82864779403</v>
      </c>
      <c r="AI992" s="20">
        <f>IFERROR(VLOOKUP($E992,INPUTS!$A$44:$G$103,7,0),SCENARIOS!$N$26)</f>
        <v>0.5</v>
      </c>
      <c r="AJ992" s="15">
        <f t="shared" si="246"/>
        <v>2875.52329806471</v>
      </c>
      <c r="AL992" t="str">
        <f t="shared" si="248"/>
        <v>N</v>
      </c>
      <c r="AM992" s="21">
        <f t="shared" si="249"/>
        <v>5751.04659612943</v>
      </c>
    </row>
    <row r="993" ht="15" customHeight="1" spans="1:39">
      <c r="A993" s="24" t="s">
        <v>2743</v>
      </c>
      <c r="B993" s="52" t="s">
        <v>534</v>
      </c>
      <c r="C993" s="52" t="s">
        <v>535</v>
      </c>
      <c r="D993" s="52" t="s">
        <v>929</v>
      </c>
      <c r="E993" s="10" t="s">
        <v>537</v>
      </c>
      <c r="F993" s="52" t="s">
        <v>536</v>
      </c>
      <c r="G993" s="52" t="s">
        <v>173</v>
      </c>
      <c r="H993" s="52" t="s">
        <v>545</v>
      </c>
      <c r="I993" s="52" t="s">
        <v>544</v>
      </c>
      <c r="J993" s="52" t="s">
        <v>173</v>
      </c>
      <c r="K993" s="52" t="s">
        <v>931</v>
      </c>
      <c r="L993" s="53" t="s">
        <v>279</v>
      </c>
      <c r="M993" s="13">
        <v>134</v>
      </c>
      <c r="N993" s="14">
        <f t="shared" si="247"/>
        <v>0.367123287671233</v>
      </c>
      <c r="O993" s="15">
        <v>2270</v>
      </c>
      <c r="P993" s="15">
        <f t="shared" si="239"/>
        <v>304180</v>
      </c>
      <c r="Q993" s="16">
        <f>IFERROR(VLOOKUP(G993,SCENARIOS!$A$13:$E$18,5,0),0.025)</f>
        <v>0.05</v>
      </c>
      <c r="R993" s="52">
        <f>IFERROR(VLOOKUP(L993,INPUTS!$A$107:$B$120,2,0),0.0082)</f>
        <v>0.0039</v>
      </c>
      <c r="S993" s="52">
        <f t="shared" si="240"/>
        <v>8.853</v>
      </c>
      <c r="T993" s="15">
        <f t="shared" si="241"/>
        <v>1186.302</v>
      </c>
      <c r="U993" s="15">
        <f>T993/INPUTS!$B$7*1000</f>
        <v>1482877.5</v>
      </c>
      <c r="V993" s="15">
        <f>T993*INPUTS!$B$6</f>
        <v>3748.71432</v>
      </c>
      <c r="W993" s="54" t="s">
        <v>396</v>
      </c>
      <c r="X993" s="54" t="s">
        <v>396</v>
      </c>
      <c r="Y993" s="67">
        <f>IFERROR(VLOOKUP(E993,INPUTS!$A$44:$B$103,2,0),0)</f>
        <v>0</v>
      </c>
      <c r="Z993" s="15">
        <f t="shared" si="243"/>
        <v>0</v>
      </c>
      <c r="AA993" s="20">
        <f>IFERROR(VLOOKUP(E993,INPUTS!$A$44:$C$103,3,0),SCENARIOS!$J$26)</f>
        <v>0.025</v>
      </c>
      <c r="AB993" s="15">
        <f t="shared" si="250"/>
        <v>37.8513842539219</v>
      </c>
      <c r="AC993" s="20">
        <f>IFERROR(VLOOKUP($E993,INPUTS!$A$44:$G$103,4,0),SCENARIOS!$K$26)</f>
        <v>0.1</v>
      </c>
      <c r="AD993" s="15">
        <f t="shared" si="250"/>
        <v>193.236095353533</v>
      </c>
      <c r="AE993" s="20">
        <f>IFERROR(VLOOKUP($E993,INPUTS!$A$44:$G$103,5,0),SCENARIOS!$L$26)</f>
        <v>0.2</v>
      </c>
      <c r="AF993" s="15">
        <f t="shared" si="250"/>
        <v>493.247331418413</v>
      </c>
      <c r="AG993" s="20">
        <f>IFERROR(VLOOKUP($E993,INPUTS!$A$44:$G$103,6,0),SCENARIOS!$M$26)</f>
        <v>0.3</v>
      </c>
      <c r="AH993" s="15">
        <f t="shared" si="245"/>
        <v>944.283712262471</v>
      </c>
      <c r="AI993" s="20">
        <f>IFERROR(VLOOKUP($E993,INPUTS!$A$44:$G$103,7,0),SCENARIOS!$N$26)</f>
        <v>0.5</v>
      </c>
      <c r="AJ993" s="15">
        <f t="shared" si="246"/>
        <v>2008.61981954941</v>
      </c>
      <c r="AL993" t="str">
        <f t="shared" si="248"/>
        <v>N</v>
      </c>
      <c r="AM993" s="21">
        <f t="shared" si="249"/>
        <v>4017.23963909882</v>
      </c>
    </row>
    <row r="994" ht="15" customHeight="1" spans="1:39">
      <c r="A994" s="6" t="s">
        <v>2744</v>
      </c>
      <c r="B994" s="52" t="s">
        <v>534</v>
      </c>
      <c r="C994" s="52" t="s">
        <v>535</v>
      </c>
      <c r="D994" s="52" t="s">
        <v>929</v>
      </c>
      <c r="E994" s="10" t="s">
        <v>537</v>
      </c>
      <c r="F994" s="52" t="s">
        <v>536</v>
      </c>
      <c r="G994" s="52" t="s">
        <v>173</v>
      </c>
      <c r="H994" s="52" t="s">
        <v>529</v>
      </c>
      <c r="I994" s="52" t="s">
        <v>528</v>
      </c>
      <c r="J994" s="52" t="s">
        <v>173</v>
      </c>
      <c r="K994" s="52" t="s">
        <v>931</v>
      </c>
      <c r="L994" s="53" t="s">
        <v>279</v>
      </c>
      <c r="M994" s="13">
        <v>178</v>
      </c>
      <c r="N994" s="14">
        <f t="shared" si="247"/>
        <v>0.487671232876712</v>
      </c>
      <c r="O994" s="15">
        <v>1160</v>
      </c>
      <c r="P994" s="15">
        <f t="shared" si="239"/>
        <v>206480</v>
      </c>
      <c r="Q994" s="16">
        <f>IFERROR(VLOOKUP(G994,SCENARIOS!$A$13:$E$18,5,0),0.025)</f>
        <v>0.05</v>
      </c>
      <c r="R994" s="52">
        <f>IFERROR(VLOOKUP(L994,INPUTS!$A$107:$B$120,2,0),0.0082)</f>
        <v>0.0039</v>
      </c>
      <c r="S994" s="52">
        <f t="shared" si="240"/>
        <v>4.524</v>
      </c>
      <c r="T994" s="15">
        <f t="shared" si="241"/>
        <v>805.272</v>
      </c>
      <c r="U994" s="15">
        <f>T994/INPUTS!$B$7*1000</f>
        <v>1006590</v>
      </c>
      <c r="V994" s="15">
        <f>T994*INPUTS!$B$6</f>
        <v>2544.65952</v>
      </c>
      <c r="W994" s="54" t="s">
        <v>396</v>
      </c>
      <c r="X994" s="54" t="s">
        <v>396</v>
      </c>
      <c r="Y994" s="67">
        <f>IFERROR(VLOOKUP(E994,INPUTS!$A$44:$B$103,2,0),0)</f>
        <v>0</v>
      </c>
      <c r="Z994" s="15">
        <f t="shared" si="243"/>
        <v>0</v>
      </c>
      <c r="AA994" s="20">
        <f>IFERROR(VLOOKUP(E994,INPUTS!$A$44:$C$103,3,0),SCENARIOS!$J$26)</f>
        <v>0.025</v>
      </c>
      <c r="AB994" s="15">
        <f t="shared" si="250"/>
        <v>25.6938451599375</v>
      </c>
      <c r="AC994" s="20">
        <f>IFERROR(VLOOKUP($E994,INPUTS!$A$44:$G$103,4,0),SCENARIOS!$K$26)</f>
        <v>0.1</v>
      </c>
      <c r="AD994" s="15">
        <f t="shared" si="250"/>
        <v>131.170323389432</v>
      </c>
      <c r="AE994" s="20">
        <f>IFERROR(VLOOKUP($E994,INPUTS!$A$44:$G$103,5,0),SCENARIOS!$L$26)</f>
        <v>0.2</v>
      </c>
      <c r="AF994" s="15">
        <f t="shared" si="250"/>
        <v>334.82053057819</v>
      </c>
      <c r="AG994" s="20">
        <f>IFERROR(VLOOKUP($E994,INPUTS!$A$44:$G$103,6,0),SCENARIOS!$M$26)</f>
        <v>0.3</v>
      </c>
      <c r="AH994" s="15">
        <f t="shared" si="245"/>
        <v>640.987904885117</v>
      </c>
      <c r="AI994" s="20">
        <f>IFERROR(VLOOKUP($E994,INPUTS!$A$44:$G$103,7,0),SCENARIOS!$N$26)</f>
        <v>0.5</v>
      </c>
      <c r="AJ994" s="15">
        <f t="shared" si="246"/>
        <v>1363.46840798397</v>
      </c>
      <c r="AL994" t="str">
        <f t="shared" si="248"/>
        <v>Y</v>
      </c>
      <c r="AM994" s="21">
        <f t="shared" si="249"/>
        <v>2726.93681596793</v>
      </c>
    </row>
    <row r="995" ht="15" customHeight="1" spans="1:39">
      <c r="A995" s="24" t="s">
        <v>2745</v>
      </c>
      <c r="B995" s="52" t="s">
        <v>559</v>
      </c>
      <c r="C995" s="52" t="s">
        <v>560</v>
      </c>
      <c r="D995" s="52" t="s">
        <v>929</v>
      </c>
      <c r="E995" s="10" t="s">
        <v>562</v>
      </c>
      <c r="F995" s="52" t="s">
        <v>561</v>
      </c>
      <c r="G995" s="52" t="s">
        <v>173</v>
      </c>
      <c r="H995" s="52" t="s">
        <v>252</v>
      </c>
      <c r="I995" s="52" t="s">
        <v>930</v>
      </c>
      <c r="J995" s="52" t="s">
        <v>169</v>
      </c>
      <c r="K995" s="52" t="s">
        <v>931</v>
      </c>
      <c r="L995" s="53" t="s">
        <v>295</v>
      </c>
      <c r="M995" s="13">
        <v>480</v>
      </c>
      <c r="N995" s="14">
        <f t="shared" si="247"/>
        <v>1.31506849315068</v>
      </c>
      <c r="O995" s="15">
        <v>10400</v>
      </c>
      <c r="P995" s="15">
        <f t="shared" si="239"/>
        <v>4992000</v>
      </c>
      <c r="Q995" s="16">
        <f>IFERROR(VLOOKUP(G995,SCENARIOS!$A$13:$E$18,5,0),0.025)</f>
        <v>0.05</v>
      </c>
      <c r="R995" s="52">
        <f>IFERROR(VLOOKUP(L995,INPUTS!$A$107:$B$120,2,0),0.0082)</f>
        <v>0.0089</v>
      </c>
      <c r="S995" s="52">
        <f t="shared" si="240"/>
        <v>92.56</v>
      </c>
      <c r="T995" s="15">
        <f t="shared" si="241"/>
        <v>44428.8</v>
      </c>
      <c r="U995" s="15">
        <f>T995/INPUTS!$B$7*1000</f>
        <v>55536000</v>
      </c>
      <c r="V995" s="15">
        <f>T995*INPUTS!$B$6</f>
        <v>140395.008</v>
      </c>
      <c r="W995" s="54" t="s">
        <v>396</v>
      </c>
      <c r="X995" s="54" t="s">
        <v>396</v>
      </c>
      <c r="Y995" s="67">
        <f>IFERROR(VLOOKUP(E995,INPUTS!$A$44:$B$103,2,0),0)</f>
        <v>0</v>
      </c>
      <c r="Z995" s="15">
        <f t="shared" si="243"/>
        <v>0</v>
      </c>
      <c r="AA995" s="20">
        <f>IFERROR(VLOOKUP(E995,INPUTS!$A$44:$C$103,3,0),SCENARIOS!$J$26)</f>
        <v>0.025</v>
      </c>
      <c r="AB995" s="15">
        <f t="shared" si="250"/>
        <v>1417.5914571</v>
      </c>
      <c r="AC995" s="20">
        <f>IFERROR(VLOOKUP($E995,INPUTS!$A$44:$G$103,4,0),SCENARIOS!$K$26)</f>
        <v>0.1</v>
      </c>
      <c r="AD995" s="15">
        <f t="shared" si="250"/>
        <v>7236.98335941696</v>
      </c>
      <c r="AE995" s="20">
        <f>IFERROR(VLOOKUP($E995,INPUTS!$A$44:$G$103,5,0),SCENARIOS!$L$26)</f>
        <v>0.2</v>
      </c>
      <c r="AF995" s="15">
        <f t="shared" si="250"/>
        <v>18472.8568594864</v>
      </c>
      <c r="AG995" s="20">
        <f>IFERROR(VLOOKUP($E995,INPUTS!$A$44:$G$103,6,0),SCENARIOS!$M$26)</f>
        <v>0.3</v>
      </c>
      <c r="AH995" s="15">
        <f t="shared" si="245"/>
        <v>35364.8499246961</v>
      </c>
      <c r="AI995" s="20">
        <f>IFERROR(VLOOKUP($E995,INPUTS!$A$44:$G$103,7,0),SCENARIOS!$N$26)</f>
        <v>0.5</v>
      </c>
      <c r="AJ995" s="15">
        <f t="shared" si="246"/>
        <v>75225.8431991153</v>
      </c>
      <c r="AL995" t="str">
        <f t="shared" si="248"/>
        <v>N</v>
      </c>
      <c r="AM995" s="21">
        <f t="shared" si="249"/>
        <v>150451.686398231</v>
      </c>
    </row>
    <row r="996" ht="15" customHeight="1" spans="1:39">
      <c r="A996" s="6" t="s">
        <v>2746</v>
      </c>
      <c r="B996" s="52" t="s">
        <v>559</v>
      </c>
      <c r="C996" s="52" t="s">
        <v>560</v>
      </c>
      <c r="D996" s="52" t="s">
        <v>929</v>
      </c>
      <c r="E996" s="10" t="s">
        <v>562</v>
      </c>
      <c r="F996" s="52" t="s">
        <v>561</v>
      </c>
      <c r="G996" s="52" t="s">
        <v>173</v>
      </c>
      <c r="H996" s="52" t="s">
        <v>245</v>
      </c>
      <c r="I996" s="52" t="s">
        <v>930</v>
      </c>
      <c r="J996" s="52" t="s">
        <v>169</v>
      </c>
      <c r="K996" s="52" t="s">
        <v>931</v>
      </c>
      <c r="L996" s="53" t="s">
        <v>295</v>
      </c>
      <c r="M996" s="13">
        <v>480</v>
      </c>
      <c r="N996" s="14">
        <f t="shared" si="247"/>
        <v>1.31506849315068</v>
      </c>
      <c r="O996" s="15">
        <v>12850</v>
      </c>
      <c r="P996" s="15">
        <f t="shared" si="239"/>
        <v>6168000</v>
      </c>
      <c r="Q996" s="16">
        <f>IFERROR(VLOOKUP(G996,SCENARIOS!$A$13:$E$18,5,0),0.025)</f>
        <v>0.05</v>
      </c>
      <c r="R996" s="52">
        <f>IFERROR(VLOOKUP(L996,INPUTS!$A$107:$B$120,2,0),0.0082)</f>
        <v>0.0089</v>
      </c>
      <c r="S996" s="52">
        <f t="shared" si="240"/>
        <v>114.365</v>
      </c>
      <c r="T996" s="15">
        <f t="shared" si="241"/>
        <v>54895.2</v>
      </c>
      <c r="U996" s="15">
        <f>T996/INPUTS!$B$7*1000</f>
        <v>68619000</v>
      </c>
      <c r="V996" s="15">
        <f>T996*INPUTS!$B$6</f>
        <v>173468.832</v>
      </c>
      <c r="W996" s="54" t="s">
        <v>396</v>
      </c>
      <c r="X996" s="54" t="s">
        <v>396</v>
      </c>
      <c r="Y996" s="67">
        <f>IFERROR(VLOOKUP(E996,INPUTS!$A$44:$B$103,2,0),0)</f>
        <v>0</v>
      </c>
      <c r="Z996" s="15">
        <f t="shared" si="243"/>
        <v>0</v>
      </c>
      <c r="AA996" s="20">
        <f>IFERROR(VLOOKUP(E996,INPUTS!$A$44:$C$103,3,0),SCENARIOS!$J$26)</f>
        <v>0.025</v>
      </c>
      <c r="AB996" s="15">
        <f t="shared" ref="AB996:AF1011" si="251">$T996*AA996*(1+$Q996)^AB$2</f>
        <v>1751.54329074375</v>
      </c>
      <c r="AC996" s="20">
        <f>IFERROR(VLOOKUP($E996,INPUTS!$A$44:$G$103,4,0),SCENARIOS!$K$26)</f>
        <v>0.1</v>
      </c>
      <c r="AD996" s="15">
        <f t="shared" si="251"/>
        <v>8941.8496315873</v>
      </c>
      <c r="AE996" s="20">
        <f>IFERROR(VLOOKUP($E996,INPUTS!$A$44:$G$103,5,0),SCENARIOS!$L$26)</f>
        <v>0.2</v>
      </c>
      <c r="AF996" s="15">
        <f t="shared" si="251"/>
        <v>22824.6356388846</v>
      </c>
      <c r="AG996" s="20">
        <f>IFERROR(VLOOKUP($E996,INPUTS!$A$44:$G$103,6,0),SCENARIOS!$M$26)</f>
        <v>0.3</v>
      </c>
      <c r="AH996" s="15">
        <f t="shared" si="245"/>
        <v>43695.9924550332</v>
      </c>
      <c r="AI996" s="20">
        <f>IFERROR(VLOOKUP($E996,INPUTS!$A$44:$G$103,7,0),SCENARIOS!$N$26)</f>
        <v>0.5</v>
      </c>
      <c r="AJ996" s="15">
        <f t="shared" si="246"/>
        <v>92947.31587583</v>
      </c>
      <c r="AL996" t="str">
        <f t="shared" si="248"/>
        <v>N</v>
      </c>
      <c r="AM996" s="21">
        <f t="shared" si="249"/>
        <v>185894.63175166</v>
      </c>
    </row>
    <row r="997" ht="15" customHeight="1" spans="1:39">
      <c r="A997" s="24" t="s">
        <v>2747</v>
      </c>
      <c r="B997" s="52" t="s">
        <v>559</v>
      </c>
      <c r="C997" s="52" t="s">
        <v>560</v>
      </c>
      <c r="D997" s="52" t="s">
        <v>929</v>
      </c>
      <c r="E997" s="10" t="s">
        <v>562</v>
      </c>
      <c r="F997" s="52" t="s">
        <v>561</v>
      </c>
      <c r="G997" s="52" t="s">
        <v>173</v>
      </c>
      <c r="H997" s="52" t="s">
        <v>224</v>
      </c>
      <c r="I997" s="52" t="s">
        <v>938</v>
      </c>
      <c r="J997" s="52" t="s">
        <v>165</v>
      </c>
      <c r="K997" s="52" t="s">
        <v>931</v>
      </c>
      <c r="L997" s="53" t="s">
        <v>295</v>
      </c>
      <c r="M997" s="13">
        <v>480</v>
      </c>
      <c r="N997" s="14">
        <f t="shared" si="247"/>
        <v>1.31506849315068</v>
      </c>
      <c r="O997" s="15">
        <v>9790</v>
      </c>
      <c r="P997" s="15">
        <f t="shared" si="239"/>
        <v>4699200</v>
      </c>
      <c r="Q997" s="16">
        <f>IFERROR(VLOOKUP(G997,SCENARIOS!$A$13:$E$18,5,0),0.025)</f>
        <v>0.05</v>
      </c>
      <c r="R997" s="52">
        <f>IFERROR(VLOOKUP(L997,INPUTS!$A$107:$B$120,2,0),0.0082)</f>
        <v>0.0089</v>
      </c>
      <c r="S997" s="52">
        <f t="shared" si="240"/>
        <v>87.131</v>
      </c>
      <c r="T997" s="15">
        <f t="shared" si="241"/>
        <v>41822.88</v>
      </c>
      <c r="U997" s="15">
        <f>T997/INPUTS!$B$7*1000</f>
        <v>52278600</v>
      </c>
      <c r="V997" s="15">
        <f>T997*INPUTS!$B$6</f>
        <v>132160.3008</v>
      </c>
      <c r="W997" s="54" t="s">
        <v>396</v>
      </c>
      <c r="X997" s="54" t="s">
        <v>396</v>
      </c>
      <c r="Y997" s="67">
        <f>IFERROR(VLOOKUP(E997,INPUTS!$A$44:$B$103,2,0),0)</f>
        <v>0</v>
      </c>
      <c r="Z997" s="15">
        <f t="shared" si="243"/>
        <v>0</v>
      </c>
      <c r="AA997" s="20">
        <f>IFERROR(VLOOKUP(E997,INPUTS!$A$44:$C$103,3,0),SCENARIOS!$J$26)</f>
        <v>0.025</v>
      </c>
      <c r="AB997" s="15">
        <f t="shared" si="251"/>
        <v>1334.44426586625</v>
      </c>
      <c r="AC997" s="20">
        <f>IFERROR(VLOOKUP($E997,INPUTS!$A$44:$G$103,4,0),SCENARIOS!$K$26)</f>
        <v>0.1</v>
      </c>
      <c r="AD997" s="15">
        <f t="shared" si="251"/>
        <v>6812.50645083577</v>
      </c>
      <c r="AE997" s="20">
        <f>IFERROR(VLOOKUP($E997,INPUTS!$A$44:$G$103,5,0),SCENARIOS!$L$26)</f>
        <v>0.2</v>
      </c>
      <c r="AF997" s="15">
        <f t="shared" si="251"/>
        <v>17389.352755228</v>
      </c>
      <c r="AG997" s="20">
        <f>IFERROR(VLOOKUP($E997,INPUTS!$A$44:$G$103,6,0),SCENARIOS!$M$26)</f>
        <v>0.3</v>
      </c>
      <c r="AH997" s="15">
        <f t="shared" si="245"/>
        <v>33290.5654579592</v>
      </c>
      <c r="AI997" s="20">
        <f>IFERROR(VLOOKUP($E997,INPUTS!$A$44:$G$103,7,0),SCENARIOS!$N$26)</f>
        <v>0.5</v>
      </c>
      <c r="AJ997" s="15">
        <f t="shared" si="246"/>
        <v>70813.5581653211</v>
      </c>
      <c r="AL997" t="str">
        <f t="shared" si="248"/>
        <v>N</v>
      </c>
      <c r="AM997" s="21">
        <f t="shared" si="249"/>
        <v>141627.116330642</v>
      </c>
    </row>
    <row r="998" ht="15" customHeight="1" spans="1:39">
      <c r="A998" s="6" t="s">
        <v>2748</v>
      </c>
      <c r="B998" s="52" t="s">
        <v>559</v>
      </c>
      <c r="C998" s="52" t="s">
        <v>560</v>
      </c>
      <c r="D998" s="52" t="s">
        <v>929</v>
      </c>
      <c r="E998" s="10" t="s">
        <v>562</v>
      </c>
      <c r="F998" s="52" t="s">
        <v>561</v>
      </c>
      <c r="G998" s="52" t="s">
        <v>173</v>
      </c>
      <c r="H998" s="52" t="s">
        <v>204</v>
      </c>
      <c r="I998" s="52" t="s">
        <v>405</v>
      </c>
      <c r="J998" s="52" t="s">
        <v>165</v>
      </c>
      <c r="K998" s="52" t="s">
        <v>931</v>
      </c>
      <c r="L998" s="53" t="s">
        <v>291</v>
      </c>
      <c r="M998" s="13">
        <v>480</v>
      </c>
      <c r="N998" s="14">
        <f t="shared" si="247"/>
        <v>1.31506849315068</v>
      </c>
      <c r="O998" s="15">
        <v>9420</v>
      </c>
      <c r="P998" s="15">
        <f t="shared" si="239"/>
        <v>4521600</v>
      </c>
      <c r="Q998" s="16">
        <f>IFERROR(VLOOKUP(G998,SCENARIOS!$A$13:$E$18,5,0),0.025)</f>
        <v>0.05</v>
      </c>
      <c r="R998" s="52">
        <f>IFERROR(VLOOKUP(L998,INPUTS!$A$107:$B$120,2,0),0.0082)</f>
        <v>0.0079</v>
      </c>
      <c r="S998" s="52">
        <f t="shared" si="240"/>
        <v>74.418</v>
      </c>
      <c r="T998" s="15">
        <f t="shared" si="241"/>
        <v>35720.64</v>
      </c>
      <c r="U998" s="15">
        <f>T998/INPUTS!$B$7*1000</f>
        <v>44650800</v>
      </c>
      <c r="V998" s="15">
        <f>T998*INPUTS!$B$6</f>
        <v>112877.2224</v>
      </c>
      <c r="W998" s="54" t="s">
        <v>396</v>
      </c>
      <c r="X998" s="54" t="s">
        <v>396</v>
      </c>
      <c r="Y998" s="67">
        <f>IFERROR(VLOOKUP(E998,INPUTS!$A$44:$B$103,2,0),0)</f>
        <v>0</v>
      </c>
      <c r="Z998" s="15">
        <f t="shared" si="243"/>
        <v>0</v>
      </c>
      <c r="AA998" s="20">
        <f>IFERROR(VLOOKUP(E998,INPUTS!$A$44:$C$103,3,0),SCENARIOS!$J$26)</f>
        <v>0.025</v>
      </c>
      <c r="AB998" s="15">
        <f t="shared" si="251"/>
        <v>1139.7398558175</v>
      </c>
      <c r="AC998" s="20">
        <f>IFERROR(VLOOKUP($E998,INPUTS!$A$44:$G$103,4,0),SCENARIOS!$K$26)</f>
        <v>0.1</v>
      </c>
      <c r="AD998" s="15">
        <f t="shared" si="251"/>
        <v>5818.51585610514</v>
      </c>
      <c r="AE998" s="20">
        <f>IFERROR(VLOOKUP($E998,INPUTS!$A$44:$G$103,5,0),SCENARIOS!$L$26)</f>
        <v>0.2</v>
      </c>
      <c r="AF998" s="15">
        <f t="shared" si="251"/>
        <v>14852.1290165218</v>
      </c>
      <c r="AG998" s="20">
        <f>IFERROR(VLOOKUP($E998,INPUTS!$A$44:$G$103,6,0),SCENARIOS!$M$26)</f>
        <v>0.3</v>
      </c>
      <c r="AH998" s="15">
        <f t="shared" si="245"/>
        <v>28433.247641487</v>
      </c>
      <c r="AI998" s="20">
        <f>IFERROR(VLOOKUP($E998,INPUTS!$A$44:$G$103,7,0),SCENARIOS!$N$26)</f>
        <v>0.5</v>
      </c>
      <c r="AJ998" s="15">
        <f t="shared" si="246"/>
        <v>60481.3828780441</v>
      </c>
      <c r="AL998" t="str">
        <f t="shared" si="248"/>
        <v>N</v>
      </c>
      <c r="AM998" s="21">
        <f t="shared" si="249"/>
        <v>120962.765756088</v>
      </c>
    </row>
    <row r="999" ht="15" customHeight="1" spans="1:39">
      <c r="A999" s="24" t="s">
        <v>2749</v>
      </c>
      <c r="B999" s="52" t="s">
        <v>559</v>
      </c>
      <c r="C999" s="52" t="s">
        <v>560</v>
      </c>
      <c r="D999" s="52" t="s">
        <v>929</v>
      </c>
      <c r="E999" s="10" t="s">
        <v>562</v>
      </c>
      <c r="F999" s="52" t="s">
        <v>561</v>
      </c>
      <c r="G999" s="52" t="s">
        <v>173</v>
      </c>
      <c r="H999" s="52" t="s">
        <v>505</v>
      </c>
      <c r="I999" s="52" t="s">
        <v>504</v>
      </c>
      <c r="J999" s="52" t="s">
        <v>173</v>
      </c>
      <c r="K999" s="52" t="s">
        <v>931</v>
      </c>
      <c r="L999" s="53" t="s">
        <v>282</v>
      </c>
      <c r="M999" s="13">
        <v>2883</v>
      </c>
      <c r="N999" s="14">
        <f t="shared" si="247"/>
        <v>7.8986301369863</v>
      </c>
      <c r="O999" s="15">
        <v>1440</v>
      </c>
      <c r="P999" s="15">
        <f t="shared" si="239"/>
        <v>4151520</v>
      </c>
      <c r="Q999" s="16">
        <f>IFERROR(VLOOKUP(G999,SCENARIOS!$A$13:$E$18,5,0),0.025)</f>
        <v>0.05</v>
      </c>
      <c r="R999" s="52">
        <f>IFERROR(VLOOKUP(L999,INPUTS!$A$107:$B$120,2,0),0.0082)</f>
        <v>0.0042</v>
      </c>
      <c r="S999" s="52">
        <f t="shared" si="240"/>
        <v>6.048</v>
      </c>
      <c r="T999" s="15">
        <f t="shared" si="241"/>
        <v>17436.384</v>
      </c>
      <c r="U999" s="15">
        <f>T999/INPUTS!$B$7*1000</f>
        <v>21795480</v>
      </c>
      <c r="V999" s="15">
        <f>T999*INPUTS!$B$6</f>
        <v>55098.97344</v>
      </c>
      <c r="W999" s="54" t="s">
        <v>396</v>
      </c>
      <c r="X999" s="54" t="s">
        <v>396</v>
      </c>
      <c r="Y999" s="67">
        <f>IFERROR(VLOOKUP(E999,INPUTS!$A$44:$B$103,2,0),0)</f>
        <v>0</v>
      </c>
      <c r="Z999" s="15">
        <f t="shared" si="243"/>
        <v>0</v>
      </c>
      <c r="AA999" s="20">
        <f>IFERROR(VLOOKUP(E999,INPUTS!$A$44:$C$103,3,0),SCENARIOS!$J$26)</f>
        <v>0.025</v>
      </c>
      <c r="AB999" s="15">
        <f t="shared" si="251"/>
        <v>556.34338539675</v>
      </c>
      <c r="AC999" s="20">
        <f>IFERROR(VLOOKUP($E999,INPUTS!$A$44:$G$103,4,0),SCENARIOS!$K$26)</f>
        <v>0.1</v>
      </c>
      <c r="AD999" s="15">
        <f t="shared" si="251"/>
        <v>2840.20322080282</v>
      </c>
      <c r="AE999" s="20">
        <f>IFERROR(VLOOKUP($E999,INPUTS!$A$44:$G$103,5,0),SCENARIOS!$L$26)</f>
        <v>0.2</v>
      </c>
      <c r="AF999" s="15">
        <f t="shared" si="251"/>
        <v>7249.7980089275</v>
      </c>
      <c r="AG999" s="20">
        <f>IFERROR(VLOOKUP($E999,INPUTS!$A$44:$G$103,6,0),SCENARIOS!$M$26)</f>
        <v>0.3</v>
      </c>
      <c r="AH999" s="15">
        <f t="shared" si="245"/>
        <v>13879.1752959651</v>
      </c>
      <c r="AI999" s="20">
        <f>IFERROR(VLOOKUP($E999,INPUTS!$A$44:$G$103,7,0),SCENARIOS!$N$26)</f>
        <v>0.5</v>
      </c>
      <c r="AJ999" s="15">
        <f t="shared" si="246"/>
        <v>29522.8925549095</v>
      </c>
      <c r="AL999" t="str">
        <f t="shared" si="248"/>
        <v>N</v>
      </c>
      <c r="AM999" s="21">
        <f t="shared" si="249"/>
        <v>59045.785109819</v>
      </c>
    </row>
    <row r="1000" ht="15" customHeight="1" spans="1:39">
      <c r="A1000" s="6" t="s">
        <v>2750</v>
      </c>
      <c r="B1000" s="52" t="s">
        <v>559</v>
      </c>
      <c r="C1000" s="52" t="s">
        <v>560</v>
      </c>
      <c r="D1000" s="52" t="s">
        <v>929</v>
      </c>
      <c r="E1000" s="10" t="s">
        <v>562</v>
      </c>
      <c r="F1000" s="52" t="s">
        <v>561</v>
      </c>
      <c r="G1000" s="52" t="s">
        <v>173</v>
      </c>
      <c r="H1000" s="52" t="s">
        <v>242</v>
      </c>
      <c r="I1000" s="52" t="s">
        <v>421</v>
      </c>
      <c r="J1000" s="52" t="s">
        <v>173</v>
      </c>
      <c r="K1000" s="52" t="s">
        <v>931</v>
      </c>
      <c r="L1000" s="53" t="s">
        <v>288</v>
      </c>
      <c r="M1000" s="13">
        <v>1441</v>
      </c>
      <c r="N1000" s="14">
        <f t="shared" si="247"/>
        <v>3.94794520547945</v>
      </c>
      <c r="O1000" s="15">
        <v>3280</v>
      </c>
      <c r="P1000" s="15">
        <f t="shared" si="239"/>
        <v>4726480</v>
      </c>
      <c r="Q1000" s="16">
        <f>IFERROR(VLOOKUP(G1000,SCENARIOS!$A$13:$E$18,5,0),0.025)</f>
        <v>0.05</v>
      </c>
      <c r="R1000" s="52">
        <f>IFERROR(VLOOKUP(L1000,INPUTS!$A$107:$B$120,2,0),0.0082)</f>
        <v>0.0085</v>
      </c>
      <c r="S1000" s="52">
        <f t="shared" si="240"/>
        <v>27.88</v>
      </c>
      <c r="T1000" s="15">
        <f t="shared" si="241"/>
        <v>40175.08</v>
      </c>
      <c r="U1000" s="15">
        <f>T1000/INPUTS!$B$7*1000</f>
        <v>50218850</v>
      </c>
      <c r="V1000" s="15">
        <f>T1000*INPUTS!$B$6</f>
        <v>126953.2528</v>
      </c>
      <c r="W1000" s="54" t="s">
        <v>396</v>
      </c>
      <c r="X1000" s="54" t="s">
        <v>396</v>
      </c>
      <c r="Y1000" s="67">
        <f>IFERROR(VLOOKUP(E1000,INPUTS!$A$44:$B$103,2,0),0)</f>
        <v>0</v>
      </c>
      <c r="Z1000" s="15">
        <f t="shared" si="243"/>
        <v>0</v>
      </c>
      <c r="AA1000" s="20">
        <f>IFERROR(VLOOKUP(E1000,INPUTS!$A$44:$C$103,3,0),SCENARIOS!$J$26)</f>
        <v>0.025</v>
      </c>
      <c r="AB1000" s="15">
        <f t="shared" si="251"/>
        <v>1281.86784689906</v>
      </c>
      <c r="AC1000" s="20">
        <f>IFERROR(VLOOKUP($E1000,INPUTS!$A$44:$G$103,4,0),SCENARIOS!$K$26)</f>
        <v>0.1</v>
      </c>
      <c r="AD1000" s="15">
        <f t="shared" si="251"/>
        <v>6544.09719423539</v>
      </c>
      <c r="AE1000" s="20">
        <f>IFERROR(VLOOKUP($E1000,INPUTS!$A$44:$G$103,5,0),SCENARIOS!$L$26)</f>
        <v>0.2</v>
      </c>
      <c r="AF1000" s="15">
        <f t="shared" si="251"/>
        <v>16704.2211844212</v>
      </c>
      <c r="AG1000" s="20">
        <f>IFERROR(VLOOKUP($E1000,INPUTS!$A$44:$G$103,6,0),SCENARIOS!$M$26)</f>
        <v>0.3</v>
      </c>
      <c r="AH1000" s="15">
        <f t="shared" si="245"/>
        <v>31978.9342703981</v>
      </c>
      <c r="AI1000" s="20">
        <f>IFERROR(VLOOKUP($E1000,INPUTS!$A$44:$G$103,7,0),SCENARIOS!$N$26)</f>
        <v>0.5</v>
      </c>
      <c r="AJ1000" s="15">
        <f t="shared" si="246"/>
        <v>68023.5403295141</v>
      </c>
      <c r="AL1000" t="str">
        <f t="shared" si="248"/>
        <v>N</v>
      </c>
      <c r="AM1000" s="21">
        <f t="shared" si="249"/>
        <v>136047.080659028</v>
      </c>
    </row>
    <row r="1001" ht="15" customHeight="1" spans="1:39">
      <c r="A1001" s="24" t="s">
        <v>2751</v>
      </c>
      <c r="B1001" s="52" t="s">
        <v>559</v>
      </c>
      <c r="C1001" s="52" t="s">
        <v>560</v>
      </c>
      <c r="D1001" s="52" t="s">
        <v>929</v>
      </c>
      <c r="E1001" s="10" t="s">
        <v>562</v>
      </c>
      <c r="F1001" s="52" t="s">
        <v>561</v>
      </c>
      <c r="G1001" s="52" t="s">
        <v>173</v>
      </c>
      <c r="H1001" s="52" t="s">
        <v>428</v>
      </c>
      <c r="I1001" s="52" t="s">
        <v>427</v>
      </c>
      <c r="J1001" s="52" t="s">
        <v>173</v>
      </c>
      <c r="K1001" s="52" t="s">
        <v>931</v>
      </c>
      <c r="L1001" s="53" t="s">
        <v>279</v>
      </c>
      <c r="M1001" s="13">
        <v>1922</v>
      </c>
      <c r="N1001" s="14">
        <f t="shared" si="247"/>
        <v>5.26575342465753</v>
      </c>
      <c r="O1001" s="15">
        <v>810</v>
      </c>
      <c r="P1001" s="15">
        <f t="shared" si="239"/>
        <v>1556820</v>
      </c>
      <c r="Q1001" s="16">
        <f>IFERROR(VLOOKUP(G1001,SCENARIOS!$A$13:$E$18,5,0),0.025)</f>
        <v>0.05</v>
      </c>
      <c r="R1001" s="52">
        <f>IFERROR(VLOOKUP(L1001,INPUTS!$A$107:$B$120,2,0),0.0082)</f>
        <v>0.0039</v>
      </c>
      <c r="S1001" s="52">
        <f t="shared" si="240"/>
        <v>3.159</v>
      </c>
      <c r="T1001" s="15">
        <f t="shared" si="241"/>
        <v>6071.598</v>
      </c>
      <c r="U1001" s="15">
        <f>T1001/INPUTS!$B$7*1000</f>
        <v>7589497.5</v>
      </c>
      <c r="V1001" s="15">
        <f>T1001*INPUTS!$B$6</f>
        <v>19186.24968</v>
      </c>
      <c r="W1001" s="54" t="s">
        <v>521</v>
      </c>
      <c r="X1001" s="54" t="s">
        <v>396</v>
      </c>
      <c r="Y1001" s="67">
        <f>IFERROR(VLOOKUP(E1001,INPUTS!$A$44:$B$103,2,0),0)</f>
        <v>0</v>
      </c>
      <c r="Z1001" s="15">
        <f t="shared" si="243"/>
        <v>0</v>
      </c>
      <c r="AA1001" s="20">
        <f>IFERROR(VLOOKUP(E1001,INPUTS!$A$44:$C$103,3,0),SCENARIOS!$J$26)</f>
        <v>0.025</v>
      </c>
      <c r="AB1001" s="15">
        <f t="shared" si="251"/>
        <v>193.726714557797</v>
      </c>
      <c r="AC1001" s="20">
        <f>IFERROR(VLOOKUP($E1001,INPUTS!$A$44:$G$103,4,0),SCENARIOS!$K$26)</f>
        <v>0.1</v>
      </c>
      <c r="AD1001" s="15">
        <f t="shared" si="251"/>
        <v>988.999335815266</v>
      </c>
      <c r="AE1001" s="20">
        <f>IFERROR(VLOOKUP($E1001,INPUTS!$A$44:$G$103,5,0),SCENARIOS!$L$26)</f>
        <v>0.2</v>
      </c>
      <c r="AF1001" s="15">
        <f t="shared" si="251"/>
        <v>2524.48323525154</v>
      </c>
      <c r="AG1001" s="20">
        <f>IFERROR(VLOOKUP($E1001,INPUTS!$A$44:$G$103,6,0),SCENARIOS!$M$26)</f>
        <v>0.3</v>
      </c>
      <c r="AH1001" s="15">
        <f t="shared" si="245"/>
        <v>4832.92711198784</v>
      </c>
      <c r="AI1001" s="20">
        <f>IFERROR(VLOOKUP($E1001,INPUTS!$A$44:$G$103,7,0),SCENARIOS!$N$26)</f>
        <v>0.5</v>
      </c>
      <c r="AJ1001" s="15">
        <f t="shared" si="246"/>
        <v>10280.2929432274</v>
      </c>
      <c r="AL1001" t="str">
        <f t="shared" si="248"/>
        <v>N</v>
      </c>
      <c r="AM1001" s="21">
        <f t="shared" si="249"/>
        <v>20560.5858864548</v>
      </c>
    </row>
    <row r="1002" ht="15" customHeight="1" spans="1:39">
      <c r="A1002" s="6" t="s">
        <v>2752</v>
      </c>
      <c r="B1002" s="52" t="s">
        <v>559</v>
      </c>
      <c r="C1002" s="52" t="s">
        <v>560</v>
      </c>
      <c r="D1002" s="52" t="s">
        <v>929</v>
      </c>
      <c r="E1002" s="10" t="s">
        <v>562</v>
      </c>
      <c r="F1002" s="52" t="s">
        <v>561</v>
      </c>
      <c r="G1002" s="52" t="s">
        <v>173</v>
      </c>
      <c r="H1002" s="52" t="s">
        <v>545</v>
      </c>
      <c r="I1002" s="52" t="s">
        <v>544</v>
      </c>
      <c r="J1002" s="52" t="s">
        <v>173</v>
      </c>
      <c r="K1002" s="52" t="s">
        <v>931</v>
      </c>
      <c r="L1002" s="53" t="s">
        <v>279</v>
      </c>
      <c r="M1002" s="13">
        <v>1441</v>
      </c>
      <c r="N1002" s="14">
        <f t="shared" si="247"/>
        <v>3.94794520547945</v>
      </c>
      <c r="O1002" s="15">
        <v>2500</v>
      </c>
      <c r="P1002" s="15">
        <f t="shared" si="239"/>
        <v>3602500</v>
      </c>
      <c r="Q1002" s="16">
        <f>IFERROR(VLOOKUP(G1002,SCENARIOS!$A$13:$E$18,5,0),0.025)</f>
        <v>0.05</v>
      </c>
      <c r="R1002" s="52">
        <f>IFERROR(VLOOKUP(L1002,INPUTS!$A$107:$B$120,2,0),0.0082)</f>
        <v>0.0039</v>
      </c>
      <c r="S1002" s="52">
        <f t="shared" si="240"/>
        <v>9.75</v>
      </c>
      <c r="T1002" s="15">
        <f t="shared" si="241"/>
        <v>14049.75</v>
      </c>
      <c r="U1002" s="15">
        <f>T1002/INPUTS!$B$7*1000</f>
        <v>17562187.5</v>
      </c>
      <c r="V1002" s="15">
        <f>T1002*INPUTS!$B$6</f>
        <v>44397.21</v>
      </c>
      <c r="W1002" s="54" t="s">
        <v>396</v>
      </c>
      <c r="X1002" s="54" t="s">
        <v>396</v>
      </c>
      <c r="Y1002" s="67">
        <f>IFERROR(VLOOKUP(E1002,INPUTS!$A$44:$B$103,2,0),0)</f>
        <v>0</v>
      </c>
      <c r="Z1002" s="15">
        <f t="shared" si="243"/>
        <v>0</v>
      </c>
      <c r="AA1002" s="20">
        <f>IFERROR(VLOOKUP(E1002,INPUTS!$A$44:$C$103,3,0),SCENARIOS!$J$26)</f>
        <v>0.025</v>
      </c>
      <c r="AB1002" s="15">
        <f t="shared" si="251"/>
        <v>448.285922068359</v>
      </c>
      <c r="AC1002" s="20">
        <f>IFERROR(VLOOKUP($E1002,INPUTS!$A$44:$G$103,4,0),SCENARIOS!$K$26)</f>
        <v>0.1</v>
      </c>
      <c r="AD1002" s="15">
        <f t="shared" si="251"/>
        <v>2288.55622825664</v>
      </c>
      <c r="AE1002" s="20">
        <f>IFERROR(VLOOKUP($E1002,INPUTS!$A$44:$G$103,5,0),SCENARIOS!$L$26)</f>
        <v>0.2</v>
      </c>
      <c r="AF1002" s="15">
        <f t="shared" si="251"/>
        <v>5841.68423773697</v>
      </c>
      <c r="AG1002" s="20">
        <f>IFERROR(VLOOKUP($E1002,INPUTS!$A$44:$G$103,6,0),SCENARIOS!$M$26)</f>
        <v>0.3</v>
      </c>
      <c r="AH1002" s="15">
        <f t="shared" si="245"/>
        <v>11183.4508298558</v>
      </c>
      <c r="AI1002" s="20">
        <f>IFERROR(VLOOKUP($E1002,INPUTS!$A$44:$G$103,7,0),SCENARIOS!$N$26)</f>
        <v>0.5</v>
      </c>
      <c r="AJ1002" s="15">
        <f t="shared" si="246"/>
        <v>23788.7201654506</v>
      </c>
      <c r="AL1002" t="str">
        <f t="shared" si="248"/>
        <v>N</v>
      </c>
      <c r="AM1002" s="21">
        <f t="shared" si="249"/>
        <v>47577.4403309011</v>
      </c>
    </row>
    <row r="1003" ht="15" customHeight="1" spans="1:39">
      <c r="A1003" s="24" t="s">
        <v>2020</v>
      </c>
      <c r="B1003" s="52" t="s">
        <v>559</v>
      </c>
      <c r="C1003" s="52" t="s">
        <v>560</v>
      </c>
      <c r="D1003" s="52" t="s">
        <v>929</v>
      </c>
      <c r="E1003" s="10" t="s">
        <v>562</v>
      </c>
      <c r="F1003" s="52" t="s">
        <v>561</v>
      </c>
      <c r="G1003" s="52" t="s">
        <v>173</v>
      </c>
      <c r="H1003" s="52" t="s">
        <v>264</v>
      </c>
      <c r="I1003" s="52" t="s">
        <v>436</v>
      </c>
      <c r="J1003" s="52" t="s">
        <v>173</v>
      </c>
      <c r="K1003" s="52" t="s">
        <v>931</v>
      </c>
      <c r="L1003" s="53" t="s">
        <v>288</v>
      </c>
      <c r="M1003" s="13">
        <v>480</v>
      </c>
      <c r="N1003" s="14">
        <f t="shared" si="247"/>
        <v>1.31506849315068</v>
      </c>
      <c r="O1003" s="15">
        <v>7270</v>
      </c>
      <c r="P1003" s="15">
        <f t="shared" si="239"/>
        <v>3489600</v>
      </c>
      <c r="Q1003" s="16">
        <f>IFERROR(VLOOKUP(G1003,SCENARIOS!$A$13:$E$18,5,0),0.025)</f>
        <v>0.05</v>
      </c>
      <c r="R1003" s="52">
        <f>IFERROR(VLOOKUP(L1003,INPUTS!$A$107:$B$120,2,0),0.0082)</f>
        <v>0.0085</v>
      </c>
      <c r="S1003" s="52">
        <f t="shared" si="240"/>
        <v>61.795</v>
      </c>
      <c r="T1003" s="15">
        <f t="shared" si="241"/>
        <v>29661.6</v>
      </c>
      <c r="U1003" s="15">
        <f>T1003/INPUTS!$B$7*1000</f>
        <v>37077000</v>
      </c>
      <c r="V1003" s="15">
        <f>T1003*INPUTS!$B$6</f>
        <v>93730.656</v>
      </c>
      <c r="W1003" s="54" t="s">
        <v>396</v>
      </c>
      <c r="X1003" s="54" t="s">
        <v>396</v>
      </c>
      <c r="Y1003" s="67">
        <f>IFERROR(VLOOKUP(E1003,INPUTS!$A$44:$B$103,2,0),0)</f>
        <v>0</v>
      </c>
      <c r="Z1003" s="15">
        <f t="shared" si="243"/>
        <v>0</v>
      </c>
      <c r="AA1003" s="20">
        <f>IFERROR(VLOOKUP(E1003,INPUTS!$A$44:$C$103,3,0),SCENARIOS!$J$26)</f>
        <v>0.025</v>
      </c>
      <c r="AB1003" s="15">
        <f t="shared" si="251"/>
        <v>946.41382985625</v>
      </c>
      <c r="AC1003" s="20">
        <f>IFERROR(VLOOKUP($E1003,INPUTS!$A$44:$G$103,4,0),SCENARIOS!$K$26)</f>
        <v>0.1</v>
      </c>
      <c r="AD1003" s="15">
        <f t="shared" si="251"/>
        <v>4831.56208616218</v>
      </c>
      <c r="AE1003" s="20">
        <f>IFERROR(VLOOKUP($E1003,INPUTS!$A$44:$G$103,5,0),SCENARIOS!$L$26)</f>
        <v>0.2</v>
      </c>
      <c r="AF1003" s="15">
        <f t="shared" si="251"/>
        <v>12332.8672172856</v>
      </c>
      <c r="AG1003" s="20">
        <f>IFERROR(VLOOKUP($E1003,INPUTS!$A$44:$G$103,6,0),SCENARIOS!$M$26)</f>
        <v>0.3</v>
      </c>
      <c r="AH1003" s="15">
        <f t="shared" si="245"/>
        <v>23610.3165632735</v>
      </c>
      <c r="AI1003" s="20">
        <f>IFERROR(VLOOKUP($E1003,INPUTS!$A$44:$G$103,7,0),SCENARIOS!$N$26)</f>
        <v>0.5</v>
      </c>
      <c r="AJ1003" s="15">
        <f t="shared" si="246"/>
        <v>50222.3528574906</v>
      </c>
      <c r="AL1003" t="str">
        <f t="shared" si="248"/>
        <v>N</v>
      </c>
      <c r="AM1003" s="21">
        <f t="shared" si="249"/>
        <v>100444.705714981</v>
      </c>
    </row>
    <row r="1004" ht="15" customHeight="1" spans="1:39">
      <c r="A1004" s="6" t="s">
        <v>2021</v>
      </c>
      <c r="B1004" s="52" t="s">
        <v>559</v>
      </c>
      <c r="C1004" s="52" t="s">
        <v>560</v>
      </c>
      <c r="D1004" s="52" t="s">
        <v>929</v>
      </c>
      <c r="E1004" s="10" t="s">
        <v>562</v>
      </c>
      <c r="F1004" s="52" t="s">
        <v>561</v>
      </c>
      <c r="G1004" s="52" t="s">
        <v>173</v>
      </c>
      <c r="H1004" s="52" t="s">
        <v>253</v>
      </c>
      <c r="I1004" s="52" t="s">
        <v>930</v>
      </c>
      <c r="J1004" s="52" t="s">
        <v>169</v>
      </c>
      <c r="K1004" s="52" t="s">
        <v>931</v>
      </c>
      <c r="L1004" s="53" t="s">
        <v>291</v>
      </c>
      <c r="M1004" s="13">
        <v>480</v>
      </c>
      <c r="N1004" s="14">
        <f t="shared" si="247"/>
        <v>1.31506849315068</v>
      </c>
      <c r="O1004" s="15">
        <v>9060</v>
      </c>
      <c r="P1004" s="15">
        <f t="shared" ref="P1004:P1067" si="252">M1004*O1004</f>
        <v>4348800</v>
      </c>
      <c r="Q1004" s="16">
        <f>IFERROR(VLOOKUP(G1004,SCENARIOS!$A$13:$E$18,5,0),0.025)</f>
        <v>0.05</v>
      </c>
      <c r="R1004" s="52">
        <f>IFERROR(VLOOKUP(L1004,INPUTS!$A$107:$B$120,2,0),0.0082)</f>
        <v>0.0079</v>
      </c>
      <c r="S1004" s="52">
        <f t="shared" ref="S1004:S1067" si="253">O1004*R1004</f>
        <v>71.574</v>
      </c>
      <c r="T1004" s="15">
        <f t="shared" ref="T1004:T1067" si="254">M1004*S1004</f>
        <v>34355.52</v>
      </c>
      <c r="U1004" s="15">
        <f>T1004/INPUTS!$B$7*1000</f>
        <v>42944400</v>
      </c>
      <c r="V1004" s="15">
        <f>T1004*INPUTS!$B$6</f>
        <v>108563.4432</v>
      </c>
      <c r="W1004" s="54" t="s">
        <v>396</v>
      </c>
      <c r="X1004" s="54" t="s">
        <v>396</v>
      </c>
      <c r="Y1004" s="67">
        <f>IFERROR(VLOOKUP(E1004,INPUTS!$A$44:$B$103,2,0),0)</f>
        <v>0</v>
      </c>
      <c r="Z1004" s="15">
        <f t="shared" si="243"/>
        <v>0</v>
      </c>
      <c r="AA1004" s="20">
        <f>IFERROR(VLOOKUP(E1004,INPUTS!$A$44:$C$103,3,0),SCENARIOS!$J$26)</f>
        <v>0.025</v>
      </c>
      <c r="AB1004" s="15">
        <f t="shared" si="251"/>
        <v>1096.1829186525</v>
      </c>
      <c r="AC1004" s="20">
        <f>IFERROR(VLOOKUP($E1004,INPUTS!$A$44:$G$103,4,0),SCENARIOS!$K$26)</f>
        <v>0.1</v>
      </c>
      <c r="AD1004" s="15">
        <f t="shared" si="251"/>
        <v>5596.15219281449</v>
      </c>
      <c r="AE1004" s="20">
        <f>IFERROR(VLOOKUP($E1004,INPUTS!$A$44:$G$103,5,0),SCENARIOS!$L$26)</f>
        <v>0.2</v>
      </c>
      <c r="AF1004" s="15">
        <f t="shared" si="251"/>
        <v>14284.5317292662</v>
      </c>
      <c r="AG1004" s="20">
        <f>IFERROR(VLOOKUP($E1004,INPUTS!$A$44:$G$103,6,0),SCENARIOS!$M$26)</f>
        <v>0.3</v>
      </c>
      <c r="AH1004" s="15">
        <f t="shared" si="245"/>
        <v>27346.626712513</v>
      </c>
      <c r="AI1004" s="20">
        <f>IFERROR(VLOOKUP($E1004,INPUTS!$A$44:$G$103,7,0),SCENARIOS!$N$26)</f>
        <v>0.5</v>
      </c>
      <c r="AJ1004" s="15">
        <f t="shared" si="246"/>
        <v>58169.9924495838</v>
      </c>
      <c r="AL1004" t="str">
        <f t="shared" si="248"/>
        <v>N</v>
      </c>
      <c r="AM1004" s="21">
        <f t="shared" si="249"/>
        <v>116339.984899168</v>
      </c>
    </row>
    <row r="1005" ht="15" customHeight="1" spans="1:39">
      <c r="A1005" s="24" t="s">
        <v>2022</v>
      </c>
      <c r="B1005" s="52" t="s">
        <v>563</v>
      </c>
      <c r="C1005" s="52" t="s">
        <v>564</v>
      </c>
      <c r="D1005" s="52" t="s">
        <v>929</v>
      </c>
      <c r="E1005" s="10" t="s">
        <v>562</v>
      </c>
      <c r="F1005" s="52" t="s">
        <v>561</v>
      </c>
      <c r="G1005" s="52" t="s">
        <v>173</v>
      </c>
      <c r="H1005" s="52" t="s">
        <v>252</v>
      </c>
      <c r="I1005" s="52" t="s">
        <v>930</v>
      </c>
      <c r="J1005" s="52" t="s">
        <v>169</v>
      </c>
      <c r="K1005" s="52" t="s">
        <v>931</v>
      </c>
      <c r="L1005" s="53" t="s">
        <v>295</v>
      </c>
      <c r="M1005" s="13">
        <v>480</v>
      </c>
      <c r="N1005" s="14">
        <f t="shared" si="247"/>
        <v>1.31506849315068</v>
      </c>
      <c r="O1005" s="15">
        <v>10400</v>
      </c>
      <c r="P1005" s="15">
        <f t="shared" si="252"/>
        <v>4992000</v>
      </c>
      <c r="Q1005" s="16">
        <f>IFERROR(VLOOKUP(G1005,SCENARIOS!$A$13:$E$18,5,0),0.025)</f>
        <v>0.05</v>
      </c>
      <c r="R1005" s="52">
        <f>IFERROR(VLOOKUP(L1005,INPUTS!$A$107:$B$120,2,0),0.0082)</f>
        <v>0.0089</v>
      </c>
      <c r="S1005" s="52">
        <f t="shared" si="253"/>
        <v>92.56</v>
      </c>
      <c r="T1005" s="15">
        <f t="shared" si="254"/>
        <v>44428.8</v>
      </c>
      <c r="U1005" s="15">
        <f>T1005/INPUTS!$B$7*1000</f>
        <v>55536000</v>
      </c>
      <c r="V1005" s="15">
        <f>T1005*INPUTS!$B$6</f>
        <v>140395.008</v>
      </c>
      <c r="W1005" s="54" t="s">
        <v>396</v>
      </c>
      <c r="X1005" s="54" t="s">
        <v>396</v>
      </c>
      <c r="Y1005" s="67">
        <f>IFERROR(VLOOKUP(E1005,INPUTS!$A$44:$B$103,2,0),0)</f>
        <v>0</v>
      </c>
      <c r="Z1005" s="15">
        <f t="shared" si="243"/>
        <v>0</v>
      </c>
      <c r="AA1005" s="20">
        <f>IFERROR(VLOOKUP(E1005,INPUTS!$A$44:$C$103,3,0),SCENARIOS!$J$26)</f>
        <v>0.025</v>
      </c>
      <c r="AB1005" s="15">
        <f t="shared" si="251"/>
        <v>1417.5914571</v>
      </c>
      <c r="AC1005" s="20">
        <f>IFERROR(VLOOKUP($E1005,INPUTS!$A$44:$G$103,4,0),SCENARIOS!$K$26)</f>
        <v>0.1</v>
      </c>
      <c r="AD1005" s="15">
        <f t="shared" si="251"/>
        <v>7236.98335941696</v>
      </c>
      <c r="AE1005" s="20">
        <f>IFERROR(VLOOKUP($E1005,INPUTS!$A$44:$G$103,5,0),SCENARIOS!$L$26)</f>
        <v>0.2</v>
      </c>
      <c r="AF1005" s="15">
        <f t="shared" si="251"/>
        <v>18472.8568594864</v>
      </c>
      <c r="AG1005" s="20">
        <f>IFERROR(VLOOKUP($E1005,INPUTS!$A$44:$G$103,6,0),SCENARIOS!$M$26)</f>
        <v>0.3</v>
      </c>
      <c r="AH1005" s="15">
        <f t="shared" si="245"/>
        <v>35364.8499246961</v>
      </c>
      <c r="AI1005" s="20">
        <f>IFERROR(VLOOKUP($E1005,INPUTS!$A$44:$G$103,7,0),SCENARIOS!$N$26)</f>
        <v>0.5</v>
      </c>
      <c r="AJ1005" s="15">
        <f t="shared" si="246"/>
        <v>75225.8431991153</v>
      </c>
      <c r="AL1005" t="str">
        <f t="shared" si="248"/>
        <v>N</v>
      </c>
      <c r="AM1005" s="21">
        <f t="shared" si="249"/>
        <v>150451.686398231</v>
      </c>
    </row>
    <row r="1006" ht="15" customHeight="1" spans="1:39">
      <c r="A1006" s="6" t="s">
        <v>2023</v>
      </c>
      <c r="B1006" s="52" t="s">
        <v>563</v>
      </c>
      <c r="C1006" s="52" t="s">
        <v>564</v>
      </c>
      <c r="D1006" s="52" t="s">
        <v>929</v>
      </c>
      <c r="E1006" s="10" t="s">
        <v>562</v>
      </c>
      <c r="F1006" s="52" t="s">
        <v>561</v>
      </c>
      <c r="G1006" s="52" t="s">
        <v>173</v>
      </c>
      <c r="H1006" s="52" t="s">
        <v>204</v>
      </c>
      <c r="I1006" s="52" t="s">
        <v>405</v>
      </c>
      <c r="J1006" s="52" t="s">
        <v>165</v>
      </c>
      <c r="K1006" s="52" t="s">
        <v>931</v>
      </c>
      <c r="L1006" s="53" t="s">
        <v>291</v>
      </c>
      <c r="M1006" s="13">
        <v>480</v>
      </c>
      <c r="N1006" s="14">
        <f t="shared" si="247"/>
        <v>1.31506849315068</v>
      </c>
      <c r="O1006" s="15">
        <v>9420</v>
      </c>
      <c r="P1006" s="15">
        <f t="shared" si="252"/>
        <v>4521600</v>
      </c>
      <c r="Q1006" s="16">
        <f>IFERROR(VLOOKUP(G1006,SCENARIOS!$A$13:$E$18,5,0),0.025)</f>
        <v>0.05</v>
      </c>
      <c r="R1006" s="52">
        <f>IFERROR(VLOOKUP(L1006,INPUTS!$A$107:$B$120,2,0),0.0082)</f>
        <v>0.0079</v>
      </c>
      <c r="S1006" s="52">
        <f t="shared" si="253"/>
        <v>74.418</v>
      </c>
      <c r="T1006" s="15">
        <f t="shared" si="254"/>
        <v>35720.64</v>
      </c>
      <c r="U1006" s="15">
        <f>T1006/INPUTS!$B$7*1000</f>
        <v>44650800</v>
      </c>
      <c r="V1006" s="15">
        <f>T1006*INPUTS!$B$6</f>
        <v>112877.2224</v>
      </c>
      <c r="W1006" s="54" t="s">
        <v>396</v>
      </c>
      <c r="X1006" s="54" t="s">
        <v>396</v>
      </c>
      <c r="Y1006" s="67">
        <f>IFERROR(VLOOKUP(E1006,INPUTS!$A$44:$B$103,2,0),0)</f>
        <v>0</v>
      </c>
      <c r="Z1006" s="15">
        <f t="shared" si="243"/>
        <v>0</v>
      </c>
      <c r="AA1006" s="20">
        <f>IFERROR(VLOOKUP(E1006,INPUTS!$A$44:$C$103,3,0),SCENARIOS!$J$26)</f>
        <v>0.025</v>
      </c>
      <c r="AB1006" s="15">
        <f t="shared" si="251"/>
        <v>1139.7398558175</v>
      </c>
      <c r="AC1006" s="20">
        <f>IFERROR(VLOOKUP($E1006,INPUTS!$A$44:$G$103,4,0),SCENARIOS!$K$26)</f>
        <v>0.1</v>
      </c>
      <c r="AD1006" s="15">
        <f t="shared" si="251"/>
        <v>5818.51585610514</v>
      </c>
      <c r="AE1006" s="20">
        <f>IFERROR(VLOOKUP($E1006,INPUTS!$A$44:$G$103,5,0),SCENARIOS!$L$26)</f>
        <v>0.2</v>
      </c>
      <c r="AF1006" s="15">
        <f t="shared" si="251"/>
        <v>14852.1290165218</v>
      </c>
      <c r="AG1006" s="20">
        <f>IFERROR(VLOOKUP($E1006,INPUTS!$A$44:$G$103,6,0),SCENARIOS!$M$26)</f>
        <v>0.3</v>
      </c>
      <c r="AH1006" s="15">
        <f t="shared" si="245"/>
        <v>28433.247641487</v>
      </c>
      <c r="AI1006" s="20">
        <f>IFERROR(VLOOKUP($E1006,INPUTS!$A$44:$G$103,7,0),SCENARIOS!$N$26)</f>
        <v>0.5</v>
      </c>
      <c r="AJ1006" s="15">
        <f t="shared" si="246"/>
        <v>60481.3828780441</v>
      </c>
      <c r="AL1006" t="str">
        <f t="shared" si="248"/>
        <v>N</v>
      </c>
      <c r="AM1006" s="21">
        <f t="shared" si="249"/>
        <v>120962.765756088</v>
      </c>
    </row>
    <row r="1007" ht="15" customHeight="1" spans="1:39">
      <c r="A1007" s="24" t="s">
        <v>2024</v>
      </c>
      <c r="B1007" s="52" t="s">
        <v>563</v>
      </c>
      <c r="C1007" s="52" t="s">
        <v>564</v>
      </c>
      <c r="D1007" s="52" t="s">
        <v>929</v>
      </c>
      <c r="E1007" s="10" t="s">
        <v>562</v>
      </c>
      <c r="F1007" s="52" t="s">
        <v>561</v>
      </c>
      <c r="G1007" s="52" t="s">
        <v>173</v>
      </c>
      <c r="H1007" s="52" t="s">
        <v>200</v>
      </c>
      <c r="I1007" s="52" t="s">
        <v>391</v>
      </c>
      <c r="J1007" s="52" t="s">
        <v>165</v>
      </c>
      <c r="K1007" s="52" t="s">
        <v>931</v>
      </c>
      <c r="L1007" s="53" t="s">
        <v>291</v>
      </c>
      <c r="M1007" s="13">
        <v>480</v>
      </c>
      <c r="N1007" s="14">
        <f t="shared" si="247"/>
        <v>1.31506849315068</v>
      </c>
      <c r="O1007" s="15">
        <v>9380</v>
      </c>
      <c r="P1007" s="15">
        <f t="shared" si="252"/>
        <v>4502400</v>
      </c>
      <c r="Q1007" s="16">
        <f>IFERROR(VLOOKUP(G1007,SCENARIOS!$A$13:$E$18,5,0),0.025)</f>
        <v>0.05</v>
      </c>
      <c r="R1007" s="52">
        <f>IFERROR(VLOOKUP(L1007,INPUTS!$A$107:$B$120,2,0),0.0082)</f>
        <v>0.0079</v>
      </c>
      <c r="S1007" s="52">
        <f t="shared" si="253"/>
        <v>74.102</v>
      </c>
      <c r="T1007" s="15">
        <f t="shared" si="254"/>
        <v>35568.96</v>
      </c>
      <c r="U1007" s="15">
        <f>T1007/INPUTS!$B$7*1000</f>
        <v>44461200</v>
      </c>
      <c r="V1007" s="15">
        <f>T1007*INPUTS!$B$6</f>
        <v>112397.9136</v>
      </c>
      <c r="W1007" s="54" t="s">
        <v>396</v>
      </c>
      <c r="X1007" s="54" t="s">
        <v>396</v>
      </c>
      <c r="Y1007" s="67">
        <f>IFERROR(VLOOKUP(E1007,INPUTS!$A$44:$B$103,2,0),0)</f>
        <v>0</v>
      </c>
      <c r="Z1007" s="15">
        <f t="shared" si="243"/>
        <v>0</v>
      </c>
      <c r="AA1007" s="20">
        <f>IFERROR(VLOOKUP(E1007,INPUTS!$A$44:$C$103,3,0),SCENARIOS!$J$26)</f>
        <v>0.025</v>
      </c>
      <c r="AB1007" s="15">
        <f t="shared" si="251"/>
        <v>1134.9001961325</v>
      </c>
      <c r="AC1007" s="20">
        <f>IFERROR(VLOOKUP($E1007,INPUTS!$A$44:$G$103,4,0),SCENARIOS!$K$26)</f>
        <v>0.1</v>
      </c>
      <c r="AD1007" s="15">
        <f t="shared" si="251"/>
        <v>5793.80878240617</v>
      </c>
      <c r="AE1007" s="20">
        <f>IFERROR(VLOOKUP($E1007,INPUTS!$A$44:$G$103,5,0),SCENARIOS!$L$26)</f>
        <v>0.2</v>
      </c>
      <c r="AF1007" s="15">
        <f t="shared" si="251"/>
        <v>14789.0626512712</v>
      </c>
      <c r="AG1007" s="20">
        <f>IFERROR(VLOOKUP($E1007,INPUTS!$A$44:$G$103,6,0),SCENARIOS!$M$26)</f>
        <v>0.3</v>
      </c>
      <c r="AH1007" s="15">
        <f t="shared" si="245"/>
        <v>28312.5119827121</v>
      </c>
      <c r="AI1007" s="20">
        <f>IFERROR(VLOOKUP($E1007,INPUTS!$A$44:$G$103,7,0),SCENARIOS!$N$26)</f>
        <v>0.5</v>
      </c>
      <c r="AJ1007" s="15">
        <f t="shared" si="246"/>
        <v>60224.5617193263</v>
      </c>
      <c r="AL1007" t="str">
        <f t="shared" si="248"/>
        <v>N</v>
      </c>
      <c r="AM1007" s="21">
        <f t="shared" si="249"/>
        <v>120449.123438653</v>
      </c>
    </row>
    <row r="1008" ht="15" customHeight="1" spans="1:39">
      <c r="A1008" s="6" t="s">
        <v>2025</v>
      </c>
      <c r="B1008" s="52" t="s">
        <v>563</v>
      </c>
      <c r="C1008" s="52" t="s">
        <v>564</v>
      </c>
      <c r="D1008" s="52" t="s">
        <v>929</v>
      </c>
      <c r="E1008" s="10" t="s">
        <v>562</v>
      </c>
      <c r="F1008" s="52" t="s">
        <v>561</v>
      </c>
      <c r="G1008" s="52" t="s">
        <v>173</v>
      </c>
      <c r="H1008" s="52" t="s">
        <v>234</v>
      </c>
      <c r="I1008" s="52" t="s">
        <v>424</v>
      </c>
      <c r="J1008" s="52" t="s">
        <v>173</v>
      </c>
      <c r="K1008" s="52" t="s">
        <v>931</v>
      </c>
      <c r="L1008" s="53" t="s">
        <v>282</v>
      </c>
      <c r="M1008" s="13">
        <v>2883</v>
      </c>
      <c r="N1008" s="14">
        <f t="shared" si="247"/>
        <v>7.8986301369863</v>
      </c>
      <c r="O1008" s="15">
        <v>2130</v>
      </c>
      <c r="P1008" s="15">
        <f t="shared" si="252"/>
        <v>6140790</v>
      </c>
      <c r="Q1008" s="16">
        <f>IFERROR(VLOOKUP(G1008,SCENARIOS!$A$13:$E$18,5,0),0.025)</f>
        <v>0.05</v>
      </c>
      <c r="R1008" s="52">
        <f>IFERROR(VLOOKUP(L1008,INPUTS!$A$107:$B$120,2,0),0.0082)</f>
        <v>0.0042</v>
      </c>
      <c r="S1008" s="52">
        <f t="shared" si="253"/>
        <v>8.946</v>
      </c>
      <c r="T1008" s="15">
        <f t="shared" si="254"/>
        <v>25791.318</v>
      </c>
      <c r="U1008" s="15">
        <f>T1008/INPUTS!$B$7*1000</f>
        <v>32239147.5</v>
      </c>
      <c r="V1008" s="15">
        <f>T1008*INPUTS!$B$6</f>
        <v>81500.56488</v>
      </c>
      <c r="W1008" s="54" t="s">
        <v>396</v>
      </c>
      <c r="X1008" s="54" t="s">
        <v>396</v>
      </c>
      <c r="Y1008" s="67">
        <f>IFERROR(VLOOKUP(E1008,INPUTS!$A$44:$B$103,2,0),0)</f>
        <v>0</v>
      </c>
      <c r="Z1008" s="15">
        <f t="shared" si="243"/>
        <v>0</v>
      </c>
      <c r="AA1008" s="20">
        <f>IFERROR(VLOOKUP(E1008,INPUTS!$A$44:$C$103,3,0),SCENARIOS!$J$26)</f>
        <v>0.025</v>
      </c>
      <c r="AB1008" s="15">
        <f t="shared" si="251"/>
        <v>822.924590899359</v>
      </c>
      <c r="AC1008" s="20">
        <f>IFERROR(VLOOKUP($E1008,INPUTS!$A$44:$G$103,4,0),SCENARIOS!$K$26)</f>
        <v>0.1</v>
      </c>
      <c r="AD1008" s="15">
        <f t="shared" si="251"/>
        <v>4201.13393077083</v>
      </c>
      <c r="AE1008" s="20">
        <f>IFERROR(VLOOKUP($E1008,INPUTS!$A$44:$G$103,5,0),SCENARIOS!$L$26)</f>
        <v>0.2</v>
      </c>
      <c r="AF1008" s="15">
        <f t="shared" si="251"/>
        <v>10723.6595548719</v>
      </c>
      <c r="AG1008" s="20">
        <f>IFERROR(VLOOKUP($E1008,INPUTS!$A$44:$G$103,6,0),SCENARIOS!$M$26)</f>
        <v>0.3</v>
      </c>
      <c r="AH1008" s="15">
        <f t="shared" si="245"/>
        <v>20529.613458615</v>
      </c>
      <c r="AI1008" s="20">
        <f>IFERROR(VLOOKUP($E1008,INPUTS!$A$44:$G$103,7,0),SCENARIOS!$N$26)</f>
        <v>0.5</v>
      </c>
      <c r="AJ1008" s="15">
        <f t="shared" si="246"/>
        <v>43669.2785708036</v>
      </c>
      <c r="AL1008" t="str">
        <f t="shared" si="248"/>
        <v>N</v>
      </c>
      <c r="AM1008" s="21">
        <f t="shared" si="249"/>
        <v>87338.5571416073</v>
      </c>
    </row>
    <row r="1009" ht="15" customHeight="1" spans="1:39">
      <c r="A1009" s="24" t="s">
        <v>2026</v>
      </c>
      <c r="B1009" s="52" t="s">
        <v>563</v>
      </c>
      <c r="C1009" s="52" t="s">
        <v>564</v>
      </c>
      <c r="D1009" s="52" t="s">
        <v>929</v>
      </c>
      <c r="E1009" s="10" t="s">
        <v>562</v>
      </c>
      <c r="F1009" s="52" t="s">
        <v>561</v>
      </c>
      <c r="G1009" s="52" t="s">
        <v>173</v>
      </c>
      <c r="H1009" s="52" t="s">
        <v>505</v>
      </c>
      <c r="I1009" s="52" t="s">
        <v>504</v>
      </c>
      <c r="J1009" s="52" t="s">
        <v>173</v>
      </c>
      <c r="K1009" s="52" t="s">
        <v>931</v>
      </c>
      <c r="L1009" s="53" t="s">
        <v>279</v>
      </c>
      <c r="M1009" s="13">
        <v>1922</v>
      </c>
      <c r="N1009" s="14">
        <f t="shared" si="247"/>
        <v>5.26575342465753</v>
      </c>
      <c r="O1009" s="15">
        <v>1440</v>
      </c>
      <c r="P1009" s="15">
        <f t="shared" si="252"/>
        <v>2767680</v>
      </c>
      <c r="Q1009" s="16">
        <f>IFERROR(VLOOKUP(G1009,SCENARIOS!$A$13:$E$18,5,0),0.025)</f>
        <v>0.05</v>
      </c>
      <c r="R1009" s="52">
        <f>IFERROR(VLOOKUP(L1009,INPUTS!$A$107:$B$120,2,0),0.0082)</f>
        <v>0.0039</v>
      </c>
      <c r="S1009" s="52">
        <f t="shared" si="253"/>
        <v>5.616</v>
      </c>
      <c r="T1009" s="15">
        <f t="shared" si="254"/>
        <v>10793.952</v>
      </c>
      <c r="U1009" s="15">
        <f>T1009/INPUTS!$B$7*1000</f>
        <v>13492440</v>
      </c>
      <c r="V1009" s="15">
        <f>T1009*INPUTS!$B$6</f>
        <v>34108.88832</v>
      </c>
      <c r="W1009" s="54" t="s">
        <v>396</v>
      </c>
      <c r="X1009" s="54" t="s">
        <v>396</v>
      </c>
      <c r="Y1009" s="67">
        <f>IFERROR(VLOOKUP(E1009,INPUTS!$A$44:$B$103,2,0),0)</f>
        <v>0</v>
      </c>
      <c r="Z1009" s="15">
        <f t="shared" si="243"/>
        <v>0</v>
      </c>
      <c r="AA1009" s="20">
        <f>IFERROR(VLOOKUP(E1009,INPUTS!$A$44:$C$103,3,0),SCENARIOS!$J$26)</f>
        <v>0.025</v>
      </c>
      <c r="AB1009" s="15">
        <f t="shared" si="251"/>
        <v>344.40304810275</v>
      </c>
      <c r="AC1009" s="20">
        <f>IFERROR(VLOOKUP($E1009,INPUTS!$A$44:$G$103,4,0),SCENARIOS!$K$26)</f>
        <v>0.1</v>
      </c>
      <c r="AD1009" s="15">
        <f t="shared" si="251"/>
        <v>1758.22104144936</v>
      </c>
      <c r="AE1009" s="20">
        <f>IFERROR(VLOOKUP($E1009,INPUTS!$A$44:$G$103,5,0),SCENARIOS!$L$26)</f>
        <v>0.2</v>
      </c>
      <c r="AF1009" s="15">
        <f t="shared" si="251"/>
        <v>4487.97019600274</v>
      </c>
      <c r="AG1009" s="20">
        <f>IFERROR(VLOOKUP($E1009,INPUTS!$A$44:$G$103,6,0),SCENARIOS!$M$26)</f>
        <v>0.3</v>
      </c>
      <c r="AH1009" s="15">
        <f t="shared" si="245"/>
        <v>8591.87042131171</v>
      </c>
      <c r="AI1009" s="20">
        <f>IFERROR(VLOOKUP($E1009,INPUTS!$A$44:$G$103,7,0),SCENARIOS!$N$26)</f>
        <v>0.5</v>
      </c>
      <c r="AJ1009" s="15">
        <f t="shared" si="246"/>
        <v>18276.0763435154</v>
      </c>
      <c r="AL1009" t="str">
        <f t="shared" si="248"/>
        <v>N</v>
      </c>
      <c r="AM1009" s="21">
        <f t="shared" si="249"/>
        <v>36552.1526870308</v>
      </c>
    </row>
    <row r="1010" ht="15" customHeight="1" spans="1:39">
      <c r="A1010" s="6" t="s">
        <v>2027</v>
      </c>
      <c r="B1010" s="52" t="s">
        <v>563</v>
      </c>
      <c r="C1010" s="52" t="s">
        <v>564</v>
      </c>
      <c r="D1010" s="52" t="s">
        <v>929</v>
      </c>
      <c r="E1010" s="10" t="s">
        <v>562</v>
      </c>
      <c r="F1010" s="52" t="s">
        <v>561</v>
      </c>
      <c r="G1010" s="52" t="s">
        <v>173</v>
      </c>
      <c r="H1010" s="52" t="s">
        <v>242</v>
      </c>
      <c r="I1010" s="52" t="s">
        <v>421</v>
      </c>
      <c r="J1010" s="52" t="s">
        <v>173</v>
      </c>
      <c r="K1010" s="52" t="s">
        <v>931</v>
      </c>
      <c r="L1010" s="53" t="s">
        <v>288</v>
      </c>
      <c r="M1010" s="13">
        <v>961</v>
      </c>
      <c r="N1010" s="14">
        <f t="shared" si="247"/>
        <v>2.63287671232877</v>
      </c>
      <c r="O1010" s="15">
        <v>3280</v>
      </c>
      <c r="P1010" s="15">
        <f t="shared" si="252"/>
        <v>3152080</v>
      </c>
      <c r="Q1010" s="16">
        <f>IFERROR(VLOOKUP(G1010,SCENARIOS!$A$13:$E$18,5,0),0.025)</f>
        <v>0.05</v>
      </c>
      <c r="R1010" s="52">
        <f>IFERROR(VLOOKUP(L1010,INPUTS!$A$107:$B$120,2,0),0.0082)</f>
        <v>0.0085</v>
      </c>
      <c r="S1010" s="52">
        <f t="shared" si="253"/>
        <v>27.88</v>
      </c>
      <c r="T1010" s="15">
        <f t="shared" si="254"/>
        <v>26792.68</v>
      </c>
      <c r="U1010" s="15">
        <f>T1010/INPUTS!$B$7*1000</f>
        <v>33490850</v>
      </c>
      <c r="V1010" s="15">
        <f>T1010*INPUTS!$B$6</f>
        <v>84664.8688</v>
      </c>
      <c r="W1010" s="54" t="s">
        <v>396</v>
      </c>
      <c r="X1010" s="54" t="s">
        <v>396</v>
      </c>
      <c r="Y1010" s="67">
        <f>IFERROR(VLOOKUP(E1010,INPUTS!$A$44:$B$103,2,0),0)</f>
        <v>0</v>
      </c>
      <c r="Z1010" s="15">
        <f t="shared" si="243"/>
        <v>0</v>
      </c>
      <c r="AA1010" s="20">
        <f>IFERROR(VLOOKUP(E1010,INPUTS!$A$44:$C$103,3,0),SCENARIOS!$J$26)</f>
        <v>0.025</v>
      </c>
      <c r="AB1010" s="15">
        <f t="shared" si="251"/>
        <v>854.875087349063</v>
      </c>
      <c r="AC1010" s="20">
        <f>IFERROR(VLOOKUP($E1010,INPUTS!$A$44:$G$103,4,0),SCENARIOS!$K$26)</f>
        <v>0.1</v>
      </c>
      <c r="AD1010" s="15">
        <f t="shared" si="251"/>
        <v>4364.24524889674</v>
      </c>
      <c r="AE1010" s="20">
        <f>IFERROR(VLOOKUP($E1010,INPUTS!$A$44:$G$103,5,0),SCENARIOS!$L$26)</f>
        <v>0.2</v>
      </c>
      <c r="AF1010" s="15">
        <f t="shared" si="251"/>
        <v>11140.0114907903</v>
      </c>
      <c r="AG1010" s="20">
        <f>IFERROR(VLOOKUP($E1010,INPUTS!$A$44:$G$103,6,0),SCENARIOS!$M$26)</f>
        <v>0.3</v>
      </c>
      <c r="AH1010" s="15">
        <f t="shared" si="245"/>
        <v>21326.6869076006</v>
      </c>
      <c r="AI1010" s="20">
        <f>IFERROR(VLOOKUP($E1010,INPUTS!$A$44:$G$103,7,0),SCENARIOS!$N$26)</f>
        <v>0.5</v>
      </c>
      <c r="AJ1010" s="15">
        <f t="shared" si="246"/>
        <v>45364.7621489681</v>
      </c>
      <c r="AL1010" t="str">
        <f t="shared" si="248"/>
        <v>N</v>
      </c>
      <c r="AM1010" s="21">
        <f t="shared" si="249"/>
        <v>90729.5242979362</v>
      </c>
    </row>
    <row r="1011" ht="15" customHeight="1" spans="1:39">
      <c r="A1011" s="24" t="s">
        <v>2028</v>
      </c>
      <c r="B1011" s="52" t="s">
        <v>563</v>
      </c>
      <c r="C1011" s="52" t="s">
        <v>564</v>
      </c>
      <c r="D1011" s="52" t="s">
        <v>929</v>
      </c>
      <c r="E1011" s="10" t="s">
        <v>562</v>
      </c>
      <c r="F1011" s="52" t="s">
        <v>561</v>
      </c>
      <c r="G1011" s="52" t="s">
        <v>173</v>
      </c>
      <c r="H1011" s="52" t="s">
        <v>428</v>
      </c>
      <c r="I1011" s="52" t="s">
        <v>427</v>
      </c>
      <c r="J1011" s="52" t="s">
        <v>173</v>
      </c>
      <c r="K1011" s="52" t="s">
        <v>931</v>
      </c>
      <c r="L1011" s="53" t="s">
        <v>279</v>
      </c>
      <c r="M1011" s="13">
        <v>1441</v>
      </c>
      <c r="N1011" s="14">
        <f t="shared" si="247"/>
        <v>3.94794520547945</v>
      </c>
      <c r="O1011" s="15">
        <v>810</v>
      </c>
      <c r="P1011" s="15">
        <f t="shared" si="252"/>
        <v>1167210</v>
      </c>
      <c r="Q1011" s="16">
        <f>IFERROR(VLOOKUP(G1011,SCENARIOS!$A$13:$E$18,5,0),0.025)</f>
        <v>0.05</v>
      </c>
      <c r="R1011" s="52">
        <f>IFERROR(VLOOKUP(L1011,INPUTS!$A$107:$B$120,2,0),0.0082)</f>
        <v>0.0039</v>
      </c>
      <c r="S1011" s="52">
        <f t="shared" si="253"/>
        <v>3.159</v>
      </c>
      <c r="T1011" s="15">
        <f t="shared" si="254"/>
        <v>4552.119</v>
      </c>
      <c r="U1011" s="15">
        <f>T1011/INPUTS!$B$7*1000</f>
        <v>5690148.75</v>
      </c>
      <c r="V1011" s="15">
        <f>T1011*INPUTS!$B$6</f>
        <v>14384.69604</v>
      </c>
      <c r="W1011" s="54" t="s">
        <v>521</v>
      </c>
      <c r="X1011" s="54" t="s">
        <v>396</v>
      </c>
      <c r="Y1011" s="67">
        <f>IFERROR(VLOOKUP(E1011,INPUTS!$A$44:$B$103,2,0),0)</f>
        <v>0</v>
      </c>
      <c r="Z1011" s="15">
        <f t="shared" si="243"/>
        <v>0</v>
      </c>
      <c r="AA1011" s="20">
        <f>IFERROR(VLOOKUP(E1011,INPUTS!$A$44:$C$103,3,0),SCENARIOS!$J$26)</f>
        <v>0.025</v>
      </c>
      <c r="AB1011" s="15">
        <f t="shared" si="251"/>
        <v>145.244638750148</v>
      </c>
      <c r="AC1011" s="20">
        <f>IFERROR(VLOOKUP($E1011,INPUTS!$A$44:$G$103,4,0),SCENARIOS!$K$26)</f>
        <v>0.1</v>
      </c>
      <c r="AD1011" s="15">
        <f t="shared" si="251"/>
        <v>741.49221795515</v>
      </c>
      <c r="AE1011" s="20">
        <f>IFERROR(VLOOKUP($E1011,INPUTS!$A$44:$G$103,5,0),SCENARIOS!$L$26)</f>
        <v>0.2</v>
      </c>
      <c r="AF1011" s="15">
        <f t="shared" si="251"/>
        <v>1892.70569302678</v>
      </c>
      <c r="AG1011" s="20">
        <f>IFERROR(VLOOKUP($E1011,INPUTS!$A$44:$G$103,6,0),SCENARIOS!$M$26)</f>
        <v>0.3</v>
      </c>
      <c r="AH1011" s="15">
        <f t="shared" si="245"/>
        <v>3623.43806887329</v>
      </c>
      <c r="AI1011" s="20">
        <f>IFERROR(VLOOKUP($E1011,INPUTS!$A$44:$G$103,7,0),SCENARIOS!$N$26)</f>
        <v>0.5</v>
      </c>
      <c r="AJ1011" s="15">
        <f t="shared" si="246"/>
        <v>7707.54533360599</v>
      </c>
      <c r="AL1011" t="str">
        <f t="shared" si="248"/>
        <v>N</v>
      </c>
      <c r="AM1011" s="21">
        <f t="shared" si="249"/>
        <v>15415.090667212</v>
      </c>
    </row>
    <row r="1012" ht="15" customHeight="1" spans="1:39">
      <c r="A1012" s="6" t="s">
        <v>2029</v>
      </c>
      <c r="B1012" s="52" t="s">
        <v>563</v>
      </c>
      <c r="C1012" s="52" t="s">
        <v>564</v>
      </c>
      <c r="D1012" s="52" t="s">
        <v>929</v>
      </c>
      <c r="E1012" s="10" t="s">
        <v>562</v>
      </c>
      <c r="F1012" s="52" t="s">
        <v>561</v>
      </c>
      <c r="G1012" s="52" t="s">
        <v>173</v>
      </c>
      <c r="H1012" s="52" t="s">
        <v>545</v>
      </c>
      <c r="I1012" s="52" t="s">
        <v>544</v>
      </c>
      <c r="J1012" s="52" t="s">
        <v>173</v>
      </c>
      <c r="K1012" s="52" t="s">
        <v>931</v>
      </c>
      <c r="L1012" s="53" t="s">
        <v>279</v>
      </c>
      <c r="M1012" s="13">
        <v>961</v>
      </c>
      <c r="N1012" s="14">
        <f t="shared" si="247"/>
        <v>2.63287671232877</v>
      </c>
      <c r="O1012" s="15">
        <v>2500</v>
      </c>
      <c r="P1012" s="15">
        <f t="shared" si="252"/>
        <v>2402500</v>
      </c>
      <c r="Q1012" s="16">
        <f>IFERROR(VLOOKUP(G1012,SCENARIOS!$A$13:$E$18,5,0),0.025)</f>
        <v>0.05</v>
      </c>
      <c r="R1012" s="52">
        <f>IFERROR(VLOOKUP(L1012,INPUTS!$A$107:$B$120,2,0),0.0082)</f>
        <v>0.0039</v>
      </c>
      <c r="S1012" s="52">
        <f t="shared" si="253"/>
        <v>9.75</v>
      </c>
      <c r="T1012" s="15">
        <f t="shared" si="254"/>
        <v>9369.75</v>
      </c>
      <c r="U1012" s="15">
        <f>T1012/INPUTS!$B$7*1000</f>
        <v>11712187.5</v>
      </c>
      <c r="V1012" s="15">
        <f>T1012*INPUTS!$B$6</f>
        <v>29608.41</v>
      </c>
      <c r="W1012" s="54" t="s">
        <v>396</v>
      </c>
      <c r="X1012" s="54" t="s">
        <v>396</v>
      </c>
      <c r="Y1012" s="67">
        <f>IFERROR(VLOOKUP(E1012,INPUTS!$A$44:$B$103,2,0),0)</f>
        <v>0</v>
      </c>
      <c r="Z1012" s="15">
        <f t="shared" si="243"/>
        <v>0</v>
      </c>
      <c r="AA1012" s="20">
        <f>IFERROR(VLOOKUP(E1012,INPUTS!$A$44:$C$103,3,0),SCENARIOS!$J$26)</f>
        <v>0.025</v>
      </c>
      <c r="AB1012" s="15">
        <f t="shared" ref="AB1012:AF1027" si="255">$T1012*AA1012*(1+$Q1012)^AB$2</f>
        <v>298.960979255859</v>
      </c>
      <c r="AC1012" s="20">
        <f>IFERROR(VLOOKUP($E1012,INPUTS!$A$44:$G$103,4,0),SCENARIOS!$K$26)</f>
        <v>0.1</v>
      </c>
      <c r="AD1012" s="15">
        <f t="shared" si="255"/>
        <v>1526.23354292479</v>
      </c>
      <c r="AE1012" s="20">
        <f>IFERROR(VLOOKUP($E1012,INPUTS!$A$44:$G$103,5,0),SCENARIOS!$L$26)</f>
        <v>0.2</v>
      </c>
      <c r="AF1012" s="15">
        <f t="shared" si="255"/>
        <v>3895.80746180793</v>
      </c>
      <c r="AG1012" s="20">
        <f>IFERROR(VLOOKUP($E1012,INPUTS!$A$44:$G$103,6,0),SCENARIOS!$M$26)</f>
        <v>0.3</v>
      </c>
      <c r="AH1012" s="15">
        <f t="shared" si="245"/>
        <v>7458.22085183308</v>
      </c>
      <c r="AI1012" s="20">
        <f>IFERROR(VLOOKUP($E1012,INPUTS!$A$44:$G$103,7,0),SCENARIOS!$N$26)</f>
        <v>0.5</v>
      </c>
      <c r="AJ1012" s="15">
        <f t="shared" si="246"/>
        <v>15864.649603746</v>
      </c>
      <c r="AL1012" t="str">
        <f t="shared" si="248"/>
        <v>N</v>
      </c>
      <c r="AM1012" s="21">
        <f t="shared" si="249"/>
        <v>31729.299207492</v>
      </c>
    </row>
    <row r="1013" ht="15" customHeight="1" spans="1:39">
      <c r="A1013" s="24" t="s">
        <v>2030</v>
      </c>
      <c r="B1013" s="52" t="s">
        <v>563</v>
      </c>
      <c r="C1013" s="52" t="s">
        <v>564</v>
      </c>
      <c r="D1013" s="52" t="s">
        <v>929</v>
      </c>
      <c r="E1013" s="10" t="s">
        <v>562</v>
      </c>
      <c r="F1013" s="52" t="s">
        <v>561</v>
      </c>
      <c r="G1013" s="52" t="s">
        <v>173</v>
      </c>
      <c r="H1013" s="52" t="s">
        <v>253</v>
      </c>
      <c r="I1013" s="52" t="s">
        <v>930</v>
      </c>
      <c r="J1013" s="52" t="s">
        <v>169</v>
      </c>
      <c r="K1013" s="52" t="s">
        <v>931</v>
      </c>
      <c r="L1013" s="53" t="s">
        <v>291</v>
      </c>
      <c r="M1013" s="13">
        <v>480</v>
      </c>
      <c r="N1013" s="14">
        <f t="shared" si="247"/>
        <v>1.31506849315068</v>
      </c>
      <c r="O1013" s="15">
        <v>9060</v>
      </c>
      <c r="P1013" s="15">
        <f t="shared" si="252"/>
        <v>4348800</v>
      </c>
      <c r="Q1013" s="16">
        <f>IFERROR(VLOOKUP(G1013,SCENARIOS!$A$13:$E$18,5,0),0.025)</f>
        <v>0.05</v>
      </c>
      <c r="R1013" s="52">
        <f>IFERROR(VLOOKUP(L1013,INPUTS!$A$107:$B$120,2,0),0.0082)</f>
        <v>0.0079</v>
      </c>
      <c r="S1013" s="52">
        <f t="shared" si="253"/>
        <v>71.574</v>
      </c>
      <c r="T1013" s="15">
        <f t="shared" si="254"/>
        <v>34355.52</v>
      </c>
      <c r="U1013" s="15">
        <f>T1013/INPUTS!$B$7*1000</f>
        <v>42944400</v>
      </c>
      <c r="V1013" s="15">
        <f>T1013*INPUTS!$B$6</f>
        <v>108563.4432</v>
      </c>
      <c r="W1013" s="54" t="s">
        <v>396</v>
      </c>
      <c r="X1013" s="54" t="s">
        <v>396</v>
      </c>
      <c r="Y1013" s="67">
        <f>IFERROR(VLOOKUP(E1013,INPUTS!$A$44:$B$103,2,0),0)</f>
        <v>0</v>
      </c>
      <c r="Z1013" s="15">
        <f t="shared" si="243"/>
        <v>0</v>
      </c>
      <c r="AA1013" s="20">
        <f>IFERROR(VLOOKUP(E1013,INPUTS!$A$44:$C$103,3,0),SCENARIOS!$J$26)</f>
        <v>0.025</v>
      </c>
      <c r="AB1013" s="15">
        <f t="shared" si="255"/>
        <v>1096.1829186525</v>
      </c>
      <c r="AC1013" s="20">
        <f>IFERROR(VLOOKUP($E1013,INPUTS!$A$44:$G$103,4,0),SCENARIOS!$K$26)</f>
        <v>0.1</v>
      </c>
      <c r="AD1013" s="15">
        <f t="shared" si="255"/>
        <v>5596.15219281449</v>
      </c>
      <c r="AE1013" s="20">
        <f>IFERROR(VLOOKUP($E1013,INPUTS!$A$44:$G$103,5,0),SCENARIOS!$L$26)</f>
        <v>0.2</v>
      </c>
      <c r="AF1013" s="15">
        <f t="shared" si="255"/>
        <v>14284.5317292662</v>
      </c>
      <c r="AG1013" s="20">
        <f>IFERROR(VLOOKUP($E1013,INPUTS!$A$44:$G$103,6,0),SCENARIOS!$M$26)</f>
        <v>0.3</v>
      </c>
      <c r="AH1013" s="15">
        <f t="shared" si="245"/>
        <v>27346.626712513</v>
      </c>
      <c r="AI1013" s="20">
        <f>IFERROR(VLOOKUP($E1013,INPUTS!$A$44:$G$103,7,0),SCENARIOS!$N$26)</f>
        <v>0.5</v>
      </c>
      <c r="AJ1013" s="15">
        <f t="shared" si="246"/>
        <v>58169.9924495838</v>
      </c>
      <c r="AL1013" t="str">
        <f t="shared" si="248"/>
        <v>N</v>
      </c>
      <c r="AM1013" s="21">
        <f t="shared" si="249"/>
        <v>116339.984899168</v>
      </c>
    </row>
    <row r="1014" ht="15" customHeight="1" spans="1:39">
      <c r="A1014" s="6" t="s">
        <v>2031</v>
      </c>
      <c r="B1014" s="52" t="s">
        <v>425</v>
      </c>
      <c r="C1014" s="52" t="s">
        <v>426</v>
      </c>
      <c r="D1014" s="52" t="s">
        <v>929</v>
      </c>
      <c r="E1014" s="10" t="s">
        <v>428</v>
      </c>
      <c r="F1014" s="52" t="s">
        <v>427</v>
      </c>
      <c r="G1014" s="52" t="s">
        <v>173</v>
      </c>
      <c r="H1014" s="52" t="s">
        <v>228</v>
      </c>
      <c r="I1014" s="52" t="s">
        <v>938</v>
      </c>
      <c r="J1014" s="52" t="s">
        <v>165</v>
      </c>
      <c r="K1014" s="52" t="s">
        <v>931</v>
      </c>
      <c r="L1014" s="53" t="s">
        <v>295</v>
      </c>
      <c r="M1014" s="13">
        <v>2878</v>
      </c>
      <c r="N1014" s="14">
        <f t="shared" si="247"/>
        <v>7.88493150684932</v>
      </c>
      <c r="O1014" s="15">
        <v>9340</v>
      </c>
      <c r="P1014" s="15">
        <f t="shared" si="252"/>
        <v>26880520</v>
      </c>
      <c r="Q1014" s="16">
        <f>IFERROR(VLOOKUP(G1014,SCENARIOS!$A$13:$E$18,5,0),0.025)</f>
        <v>0.05</v>
      </c>
      <c r="R1014" s="52">
        <f>IFERROR(VLOOKUP(L1014,INPUTS!$A$107:$B$120,2,0),0.0082)</f>
        <v>0.0089</v>
      </c>
      <c r="S1014" s="52">
        <f t="shared" si="253"/>
        <v>83.126</v>
      </c>
      <c r="T1014" s="15">
        <f t="shared" si="254"/>
        <v>239236.628</v>
      </c>
      <c r="U1014" s="15">
        <f>T1014/INPUTS!$B$7*1000</f>
        <v>299045785</v>
      </c>
      <c r="V1014" s="15">
        <f>T1014*INPUTS!$B$6</f>
        <v>755987.74448</v>
      </c>
      <c r="W1014" s="54" t="s">
        <v>521</v>
      </c>
      <c r="X1014" s="54" t="s">
        <v>396</v>
      </c>
      <c r="Y1014" s="67">
        <f>IFERROR(VLOOKUP(E1014,INPUTS!$A$44:$B$103,2,0),0)</f>
        <v>0</v>
      </c>
      <c r="Z1014" s="15">
        <f t="shared" si="243"/>
        <v>0</v>
      </c>
      <c r="AA1014" s="20">
        <f>IFERROR(VLOOKUP(E1014,INPUTS!$A$44:$C$103,3,0),SCENARIOS!$J$26)</f>
        <v>0.025</v>
      </c>
      <c r="AB1014" s="15">
        <f t="shared" si="255"/>
        <v>7633.33243477678</v>
      </c>
      <c r="AC1014" s="20">
        <f>IFERROR(VLOOKUP($E1014,INPUTS!$A$44:$G$103,4,0),SCENARIOS!$K$26)</f>
        <v>0.1</v>
      </c>
      <c r="AD1014" s="15">
        <f t="shared" si="255"/>
        <v>38969.1257877554</v>
      </c>
      <c r="AE1014" s="20">
        <f>IFERROR(VLOOKUP($E1014,INPUTS!$A$44:$G$103,5,0),SCENARIOS!$L$26)</f>
        <v>0.2</v>
      </c>
      <c r="AF1014" s="15">
        <f t="shared" si="255"/>
        <v>99471.153499311</v>
      </c>
      <c r="AG1014" s="20">
        <f>IFERROR(VLOOKUP($E1014,INPUTS!$A$44:$G$103,6,0),SCENARIOS!$M$26)</f>
        <v>0.3</v>
      </c>
      <c r="AH1014" s="15">
        <f t="shared" si="245"/>
        <v>190429.798817667</v>
      </c>
      <c r="AI1014" s="20">
        <f>IFERROR(VLOOKUP($E1014,INPUTS!$A$44:$G$103,7,0),SCENARIOS!$N$26)</f>
        <v>0.5</v>
      </c>
      <c r="AJ1014" s="15">
        <f t="shared" si="246"/>
        <v>405070.068635954</v>
      </c>
      <c r="AL1014" t="str">
        <f t="shared" si="248"/>
        <v>N</v>
      </c>
      <c r="AM1014" s="21">
        <f t="shared" si="249"/>
        <v>810140.137271908</v>
      </c>
    </row>
    <row r="1015" ht="15" customHeight="1" spans="1:39">
      <c r="A1015" s="24" t="s">
        <v>2032</v>
      </c>
      <c r="B1015" s="52" t="s">
        <v>425</v>
      </c>
      <c r="C1015" s="52" t="s">
        <v>426</v>
      </c>
      <c r="D1015" s="52" t="s">
        <v>929</v>
      </c>
      <c r="E1015" s="10" t="s">
        <v>428</v>
      </c>
      <c r="F1015" s="52" t="s">
        <v>427</v>
      </c>
      <c r="G1015" s="52" t="s">
        <v>173</v>
      </c>
      <c r="H1015" s="52" t="s">
        <v>200</v>
      </c>
      <c r="I1015" s="52" t="s">
        <v>391</v>
      </c>
      <c r="J1015" s="52" t="s">
        <v>165</v>
      </c>
      <c r="K1015" s="52" t="s">
        <v>931</v>
      </c>
      <c r="L1015" s="53" t="s">
        <v>293</v>
      </c>
      <c r="M1015" s="13">
        <v>2878</v>
      </c>
      <c r="N1015" s="14">
        <f t="shared" si="247"/>
        <v>7.88493150684932</v>
      </c>
      <c r="O1015" s="15">
        <v>9440</v>
      </c>
      <c r="P1015" s="15">
        <f t="shared" si="252"/>
        <v>27168320</v>
      </c>
      <c r="Q1015" s="16">
        <f>IFERROR(VLOOKUP(G1015,SCENARIOS!$A$13:$E$18,5,0),0.025)</f>
        <v>0.05</v>
      </c>
      <c r="R1015" s="52">
        <f>IFERROR(VLOOKUP(L1015,INPUTS!$A$107:$B$120,2,0),0.0082)</f>
        <v>0.0079</v>
      </c>
      <c r="S1015" s="52">
        <f t="shared" si="253"/>
        <v>74.576</v>
      </c>
      <c r="T1015" s="15">
        <f t="shared" si="254"/>
        <v>214629.728</v>
      </c>
      <c r="U1015" s="15">
        <f>T1015/INPUTS!$B$7*1000</f>
        <v>268287160</v>
      </c>
      <c r="V1015" s="15">
        <f>T1015*INPUTS!$B$6</f>
        <v>678229.94048</v>
      </c>
      <c r="W1015" s="54" t="s">
        <v>521</v>
      </c>
      <c r="X1015" s="54" t="s">
        <v>396</v>
      </c>
      <c r="Y1015" s="67">
        <f>IFERROR(VLOOKUP(E1015,INPUTS!$A$44:$B$103,2,0),0)</f>
        <v>0</v>
      </c>
      <c r="Z1015" s="15">
        <f t="shared" si="243"/>
        <v>0</v>
      </c>
      <c r="AA1015" s="20">
        <f>IFERROR(VLOOKUP(E1015,INPUTS!$A$44:$C$103,3,0),SCENARIOS!$J$26)</f>
        <v>0.025</v>
      </c>
      <c r="AB1015" s="15">
        <f t="shared" si="255"/>
        <v>6848.19911526975</v>
      </c>
      <c r="AC1015" s="20">
        <f>IFERROR(VLOOKUP($E1015,INPUTS!$A$44:$G$103,4,0),SCENARIOS!$K$26)</f>
        <v>0.1</v>
      </c>
      <c r="AD1015" s="15">
        <f t="shared" si="255"/>
        <v>34960.9210685904</v>
      </c>
      <c r="AE1015" s="20">
        <f>IFERROR(VLOOKUP($E1015,INPUTS!$A$44:$G$103,5,0),SCENARIOS!$L$26)</f>
        <v>0.2</v>
      </c>
      <c r="AF1015" s="15">
        <f t="shared" si="255"/>
        <v>89239.9579357194</v>
      </c>
      <c r="AG1015" s="20">
        <f>IFERROR(VLOOKUP($E1015,INPUTS!$A$44:$G$103,6,0),SCENARIOS!$M$26)</f>
        <v>0.3</v>
      </c>
      <c r="AH1015" s="15">
        <f t="shared" si="245"/>
        <v>170842.969427451</v>
      </c>
      <c r="AI1015" s="20">
        <f>IFERROR(VLOOKUP($E1015,INPUTS!$A$44:$G$103,7,0),SCENARIOS!$N$26)</f>
        <v>0.5</v>
      </c>
      <c r="AJ1015" s="15">
        <f t="shared" si="246"/>
        <v>363406.219938346</v>
      </c>
      <c r="AL1015" t="str">
        <f t="shared" si="248"/>
        <v>N</v>
      </c>
      <c r="AM1015" s="21">
        <f t="shared" si="249"/>
        <v>726812.439876691</v>
      </c>
    </row>
    <row r="1016" ht="15" customHeight="1" spans="1:39">
      <c r="A1016" s="6" t="s">
        <v>2033</v>
      </c>
      <c r="B1016" s="52" t="s">
        <v>425</v>
      </c>
      <c r="C1016" s="52" t="s">
        <v>426</v>
      </c>
      <c r="D1016" s="52" t="s">
        <v>929</v>
      </c>
      <c r="E1016" s="10" t="s">
        <v>428</v>
      </c>
      <c r="F1016" s="52" t="s">
        <v>427</v>
      </c>
      <c r="G1016" s="52" t="s">
        <v>173</v>
      </c>
      <c r="H1016" s="52" t="s">
        <v>203</v>
      </c>
      <c r="I1016" s="52" t="s">
        <v>399</v>
      </c>
      <c r="J1016" s="52" t="s">
        <v>165</v>
      </c>
      <c r="K1016" s="52" t="s">
        <v>931</v>
      </c>
      <c r="L1016" s="53" t="s">
        <v>295</v>
      </c>
      <c r="M1016" s="13">
        <v>2878</v>
      </c>
      <c r="N1016" s="14">
        <f t="shared" si="247"/>
        <v>7.88493150684932</v>
      </c>
      <c r="O1016" s="15">
        <v>9700</v>
      </c>
      <c r="P1016" s="15">
        <f t="shared" si="252"/>
        <v>27916600</v>
      </c>
      <c r="Q1016" s="16">
        <f>IFERROR(VLOOKUP(G1016,SCENARIOS!$A$13:$E$18,5,0),0.025)</f>
        <v>0.05</v>
      </c>
      <c r="R1016" s="52">
        <f>IFERROR(VLOOKUP(L1016,INPUTS!$A$107:$B$120,2,0),0.0082)</f>
        <v>0.0089</v>
      </c>
      <c r="S1016" s="52">
        <f t="shared" si="253"/>
        <v>86.33</v>
      </c>
      <c r="T1016" s="15">
        <f t="shared" si="254"/>
        <v>248457.74</v>
      </c>
      <c r="U1016" s="15">
        <f>T1016/INPUTS!$B$7*1000</f>
        <v>310572175</v>
      </c>
      <c r="V1016" s="15">
        <f>T1016*INPUTS!$B$6</f>
        <v>785126.4584</v>
      </c>
      <c r="W1016" s="54" t="s">
        <v>521</v>
      </c>
      <c r="X1016" s="54" t="s">
        <v>396</v>
      </c>
      <c r="Y1016" s="67">
        <f>IFERROR(VLOOKUP(E1016,INPUTS!$A$44:$B$103,2,0),0)</f>
        <v>0</v>
      </c>
      <c r="Z1016" s="15">
        <f t="shared" si="243"/>
        <v>0</v>
      </c>
      <c r="AA1016" s="20">
        <f>IFERROR(VLOOKUP(E1016,INPUTS!$A$44:$C$103,3,0),SCENARIOS!$J$26)</f>
        <v>0.025</v>
      </c>
      <c r="AB1016" s="15">
        <f t="shared" si="255"/>
        <v>7927.55081556047</v>
      </c>
      <c r="AC1016" s="20">
        <f>IFERROR(VLOOKUP($E1016,INPUTS!$A$44:$G$103,4,0),SCENARIOS!$K$26)</f>
        <v>0.1</v>
      </c>
      <c r="AD1016" s="15">
        <f t="shared" si="255"/>
        <v>40471.1477667267</v>
      </c>
      <c r="AE1016" s="20">
        <f>IFERROR(VLOOKUP($E1016,INPUTS!$A$44:$G$103,5,0),SCENARIOS!$L$26)</f>
        <v>0.2</v>
      </c>
      <c r="AF1016" s="15">
        <f t="shared" si="255"/>
        <v>103305.159415773</v>
      </c>
      <c r="AG1016" s="20">
        <f>IFERROR(VLOOKUP($E1016,INPUTS!$A$44:$G$103,6,0),SCENARIOS!$M$26)</f>
        <v>0.3</v>
      </c>
      <c r="AH1016" s="15">
        <f t="shared" si="245"/>
        <v>197769.705410211</v>
      </c>
      <c r="AI1016" s="20">
        <f>IFERROR(VLOOKUP($E1016,INPUTS!$A$44:$G$103,7,0),SCENARIOS!$N$26)</f>
        <v>0.5</v>
      </c>
      <c r="AJ1016" s="15">
        <f t="shared" si="246"/>
        <v>420683.047726847</v>
      </c>
      <c r="AL1016" t="str">
        <f t="shared" si="248"/>
        <v>N</v>
      </c>
      <c r="AM1016" s="21">
        <f t="shared" si="249"/>
        <v>841366.095453695</v>
      </c>
    </row>
    <row r="1017" ht="15" customHeight="1" spans="1:39">
      <c r="A1017" s="24" t="s">
        <v>2034</v>
      </c>
      <c r="B1017" s="52" t="s">
        <v>425</v>
      </c>
      <c r="C1017" s="52" t="s">
        <v>426</v>
      </c>
      <c r="D1017" s="52" t="s">
        <v>929</v>
      </c>
      <c r="E1017" s="10" t="s">
        <v>428</v>
      </c>
      <c r="F1017" s="52" t="s">
        <v>427</v>
      </c>
      <c r="G1017" s="52" t="s">
        <v>173</v>
      </c>
      <c r="H1017" s="52" t="s">
        <v>204</v>
      </c>
      <c r="I1017" s="52" t="s">
        <v>405</v>
      </c>
      <c r="J1017" s="52" t="s">
        <v>165</v>
      </c>
      <c r="K1017" s="52" t="s">
        <v>931</v>
      </c>
      <c r="L1017" s="53" t="s">
        <v>293</v>
      </c>
      <c r="M1017" s="13">
        <v>2878</v>
      </c>
      <c r="N1017" s="14">
        <f t="shared" si="247"/>
        <v>7.88493150684932</v>
      </c>
      <c r="O1017" s="15">
        <v>9380</v>
      </c>
      <c r="P1017" s="15">
        <f t="shared" si="252"/>
        <v>26995640</v>
      </c>
      <c r="Q1017" s="16">
        <f>IFERROR(VLOOKUP(G1017,SCENARIOS!$A$13:$E$18,5,0),0.025)</f>
        <v>0.05</v>
      </c>
      <c r="R1017" s="52">
        <f>IFERROR(VLOOKUP(L1017,INPUTS!$A$107:$B$120,2,0),0.0082)</f>
        <v>0.0079</v>
      </c>
      <c r="S1017" s="52">
        <f t="shared" si="253"/>
        <v>74.102</v>
      </c>
      <c r="T1017" s="15">
        <f t="shared" si="254"/>
        <v>213265.556</v>
      </c>
      <c r="U1017" s="15">
        <f>T1017/INPUTS!$B$7*1000</f>
        <v>266581945</v>
      </c>
      <c r="V1017" s="15">
        <f>T1017*INPUTS!$B$6</f>
        <v>673919.15696</v>
      </c>
      <c r="W1017" s="54" t="s">
        <v>521</v>
      </c>
      <c r="X1017" s="54" t="s">
        <v>396</v>
      </c>
      <c r="Y1017" s="67">
        <f>IFERROR(VLOOKUP(E1017,INPUTS!$A$44:$B$103,2,0),0)</f>
        <v>0</v>
      </c>
      <c r="Z1017" s="15">
        <f t="shared" si="243"/>
        <v>0</v>
      </c>
      <c r="AA1017" s="20">
        <f>IFERROR(VLOOKUP(E1017,INPUTS!$A$44:$C$103,3,0),SCENARIOS!$J$26)</f>
        <v>0.025</v>
      </c>
      <c r="AB1017" s="15">
        <f t="shared" si="255"/>
        <v>6804.67242597778</v>
      </c>
      <c r="AC1017" s="20">
        <f>IFERROR(VLOOKUP($E1017,INPUTS!$A$44:$G$103,4,0),SCENARIOS!$K$26)</f>
        <v>0.1</v>
      </c>
      <c r="AD1017" s="15">
        <f t="shared" si="255"/>
        <v>34738.7118245104</v>
      </c>
      <c r="AE1017" s="20">
        <f>IFERROR(VLOOKUP($E1017,INPUTS!$A$44:$G$103,5,0),SCENARIOS!$L$26)</f>
        <v>0.2</v>
      </c>
      <c r="AF1017" s="15">
        <f t="shared" si="255"/>
        <v>88672.7548132466</v>
      </c>
      <c r="AG1017" s="20">
        <f>IFERROR(VLOOKUP($E1017,INPUTS!$A$44:$G$103,6,0),SCENARIOS!$M$26)</f>
        <v>0.3</v>
      </c>
      <c r="AH1017" s="15">
        <f t="shared" si="245"/>
        <v>169757.103096345</v>
      </c>
      <c r="AI1017" s="20">
        <f>IFERROR(VLOOKUP($E1017,INPUTS!$A$44:$G$103,7,0),SCENARIOS!$N$26)</f>
        <v>0.5</v>
      </c>
      <c r="AJ1017" s="15">
        <f t="shared" si="246"/>
        <v>361096.434642127</v>
      </c>
      <c r="AL1017" t="str">
        <f t="shared" si="248"/>
        <v>N</v>
      </c>
      <c r="AM1017" s="21">
        <f t="shared" si="249"/>
        <v>722192.869284255</v>
      </c>
    </row>
    <row r="1018" ht="15" customHeight="1" spans="1:39">
      <c r="A1018" s="6" t="s">
        <v>2035</v>
      </c>
      <c r="B1018" s="52" t="s">
        <v>425</v>
      </c>
      <c r="C1018" s="52" t="s">
        <v>426</v>
      </c>
      <c r="D1018" s="52" t="s">
        <v>929</v>
      </c>
      <c r="E1018" s="10" t="s">
        <v>428</v>
      </c>
      <c r="F1018" s="52" t="s">
        <v>427</v>
      </c>
      <c r="G1018" s="52" t="s">
        <v>173</v>
      </c>
      <c r="H1018" s="52" t="s">
        <v>1988</v>
      </c>
      <c r="I1018" s="52" t="s">
        <v>600</v>
      </c>
      <c r="J1018" s="52" t="s">
        <v>165</v>
      </c>
      <c r="K1018" s="52" t="s">
        <v>931</v>
      </c>
      <c r="L1018" s="53" t="s">
        <v>295</v>
      </c>
      <c r="M1018" s="13">
        <v>1439</v>
      </c>
      <c r="N1018" s="14">
        <f t="shared" si="247"/>
        <v>3.94246575342466</v>
      </c>
      <c r="O1018" s="15">
        <v>9385</v>
      </c>
      <c r="P1018" s="15">
        <f t="shared" si="252"/>
        <v>13505015</v>
      </c>
      <c r="Q1018" s="16">
        <f>IFERROR(VLOOKUP(G1018,SCENARIOS!$A$13:$E$18,5,0),0.025)</f>
        <v>0.05</v>
      </c>
      <c r="R1018" s="52">
        <f>IFERROR(VLOOKUP(L1018,INPUTS!$A$107:$B$120,2,0),0.0082)</f>
        <v>0.0089</v>
      </c>
      <c r="S1018" s="52">
        <f t="shared" si="253"/>
        <v>83.5265</v>
      </c>
      <c r="T1018" s="15">
        <f t="shared" si="254"/>
        <v>120194.6335</v>
      </c>
      <c r="U1018" s="15">
        <f>T1018/INPUTS!$B$7*1000</f>
        <v>150243291.875</v>
      </c>
      <c r="V1018" s="15">
        <f>T1018*INPUTS!$B$6</f>
        <v>379815.04186</v>
      </c>
      <c r="W1018" s="54" t="s">
        <v>521</v>
      </c>
      <c r="X1018" s="54" t="s">
        <v>396</v>
      </c>
      <c r="Y1018" s="67">
        <f>IFERROR(VLOOKUP(E1018,INPUTS!$A$44:$B$103,2,0),0)</f>
        <v>0</v>
      </c>
      <c r="Z1018" s="15">
        <f t="shared" si="243"/>
        <v>0</v>
      </c>
      <c r="AA1018" s="20">
        <f>IFERROR(VLOOKUP(E1018,INPUTS!$A$44:$C$103,3,0),SCENARIOS!$J$26)</f>
        <v>0.025</v>
      </c>
      <c r="AB1018" s="15">
        <f t="shared" si="255"/>
        <v>3835.05486618737</v>
      </c>
      <c r="AC1018" s="20">
        <f>IFERROR(VLOOKUP($E1018,INPUTS!$A$44:$G$103,4,0),SCENARIOS!$K$26)</f>
        <v>0.1</v>
      </c>
      <c r="AD1018" s="15">
        <f t="shared" si="255"/>
        <v>19578.4392675634</v>
      </c>
      <c r="AE1018" s="20">
        <f>IFERROR(VLOOKUP($E1018,INPUTS!$A$44:$G$103,5,0),SCENARIOS!$L$26)</f>
        <v>0.2</v>
      </c>
      <c r="AF1018" s="15">
        <f t="shared" si="255"/>
        <v>49975.2021194343</v>
      </c>
      <c r="AG1018" s="20">
        <f>IFERROR(VLOOKUP($E1018,INPUTS!$A$44:$G$103,6,0),SCENARIOS!$M$26)</f>
        <v>0.3</v>
      </c>
      <c r="AH1018" s="15">
        <f t="shared" si="245"/>
        <v>95673.6435708674</v>
      </c>
      <c r="AI1018" s="20">
        <f>IFERROR(VLOOKUP($E1018,INPUTS!$A$44:$G$103,7,0),SCENARIOS!$N$26)</f>
        <v>0.5</v>
      </c>
      <c r="AJ1018" s="15">
        <f t="shared" si="246"/>
        <v>203510.845511158</v>
      </c>
      <c r="AL1018" t="str">
        <f t="shared" si="248"/>
        <v>N</v>
      </c>
      <c r="AM1018" s="21">
        <f t="shared" si="249"/>
        <v>407021.691022316</v>
      </c>
    </row>
    <row r="1019" ht="15" customHeight="1" spans="1:39">
      <c r="A1019" s="24" t="s">
        <v>2036</v>
      </c>
      <c r="B1019" s="52" t="s">
        <v>425</v>
      </c>
      <c r="C1019" s="52" t="s">
        <v>426</v>
      </c>
      <c r="D1019" s="52" t="s">
        <v>929</v>
      </c>
      <c r="E1019" s="10" t="s">
        <v>428</v>
      </c>
      <c r="F1019" s="52" t="s">
        <v>427</v>
      </c>
      <c r="G1019" s="52" t="s">
        <v>173</v>
      </c>
      <c r="H1019" s="52" t="s">
        <v>248</v>
      </c>
      <c r="I1019" s="52" t="s">
        <v>930</v>
      </c>
      <c r="J1019" s="52" t="s">
        <v>169</v>
      </c>
      <c r="K1019" s="52" t="s">
        <v>931</v>
      </c>
      <c r="L1019" s="53" t="s">
        <v>295</v>
      </c>
      <c r="M1019" s="13">
        <v>2878</v>
      </c>
      <c r="N1019" s="14">
        <f t="shared" si="247"/>
        <v>7.88493150684932</v>
      </c>
      <c r="O1019" s="15">
        <v>11640</v>
      </c>
      <c r="P1019" s="15">
        <f t="shared" si="252"/>
        <v>33499920</v>
      </c>
      <c r="Q1019" s="16">
        <f>IFERROR(VLOOKUP(G1019,SCENARIOS!$A$13:$E$18,5,0),0.025)</f>
        <v>0.05</v>
      </c>
      <c r="R1019" s="52">
        <f>IFERROR(VLOOKUP(L1019,INPUTS!$A$107:$B$120,2,0),0.0082)</f>
        <v>0.0089</v>
      </c>
      <c r="S1019" s="52">
        <f t="shared" si="253"/>
        <v>103.596</v>
      </c>
      <c r="T1019" s="15">
        <f t="shared" si="254"/>
        <v>298149.288</v>
      </c>
      <c r="U1019" s="15">
        <f>T1019/INPUTS!$B$7*1000</f>
        <v>372686610</v>
      </c>
      <c r="V1019" s="15">
        <f>T1019*INPUTS!$B$6</f>
        <v>942151.75008</v>
      </c>
      <c r="W1019" s="54" t="s">
        <v>521</v>
      </c>
      <c r="X1019" s="54" t="s">
        <v>396</v>
      </c>
      <c r="Y1019" s="67">
        <f>IFERROR(VLOOKUP(E1019,INPUTS!$A$44:$B$103,2,0),0)</f>
        <v>0</v>
      </c>
      <c r="Z1019" s="15">
        <f t="shared" si="243"/>
        <v>0</v>
      </c>
      <c r="AA1019" s="20">
        <f>IFERROR(VLOOKUP(E1019,INPUTS!$A$44:$C$103,3,0),SCENARIOS!$J$26)</f>
        <v>0.025</v>
      </c>
      <c r="AB1019" s="15">
        <f t="shared" si="255"/>
        <v>9513.06097867256</v>
      </c>
      <c r="AC1019" s="20">
        <f>IFERROR(VLOOKUP($E1019,INPUTS!$A$44:$G$103,4,0),SCENARIOS!$K$26)</f>
        <v>0.1</v>
      </c>
      <c r="AD1019" s="15">
        <f t="shared" si="255"/>
        <v>48565.377320072</v>
      </c>
      <c r="AE1019" s="20">
        <f>IFERROR(VLOOKUP($E1019,INPUTS!$A$44:$G$103,5,0),SCENARIOS!$L$26)</f>
        <v>0.2</v>
      </c>
      <c r="AF1019" s="15">
        <f t="shared" si="255"/>
        <v>123966.191298927</v>
      </c>
      <c r="AG1019" s="20">
        <f>IFERROR(VLOOKUP($E1019,INPUTS!$A$44:$G$103,6,0),SCENARIOS!$M$26)</f>
        <v>0.3</v>
      </c>
      <c r="AH1019" s="15">
        <f t="shared" si="245"/>
        <v>237323.646492253</v>
      </c>
      <c r="AI1019" s="20">
        <f>IFERROR(VLOOKUP($E1019,INPUTS!$A$44:$G$103,7,0),SCENARIOS!$N$26)</f>
        <v>0.5</v>
      </c>
      <c r="AJ1019" s="15">
        <f t="shared" si="246"/>
        <v>504819.657272217</v>
      </c>
      <c r="AL1019" t="str">
        <f t="shared" si="248"/>
        <v>Y</v>
      </c>
      <c r="AM1019" s="21">
        <f t="shared" si="249"/>
        <v>1009639.31454443</v>
      </c>
    </row>
    <row r="1020" ht="15" customHeight="1" spans="1:39">
      <c r="A1020" s="6" t="s">
        <v>2037</v>
      </c>
      <c r="B1020" s="52" t="s">
        <v>425</v>
      </c>
      <c r="C1020" s="52" t="s">
        <v>426</v>
      </c>
      <c r="D1020" s="52" t="s">
        <v>929</v>
      </c>
      <c r="E1020" s="10" t="s">
        <v>428</v>
      </c>
      <c r="F1020" s="52" t="s">
        <v>427</v>
      </c>
      <c r="G1020" s="52" t="s">
        <v>173</v>
      </c>
      <c r="H1020" s="52" t="s">
        <v>252</v>
      </c>
      <c r="I1020" s="52" t="s">
        <v>930</v>
      </c>
      <c r="J1020" s="52" t="s">
        <v>169</v>
      </c>
      <c r="K1020" s="52" t="s">
        <v>931</v>
      </c>
      <c r="L1020" s="53" t="s">
        <v>295</v>
      </c>
      <c r="M1020" s="13">
        <v>2878</v>
      </c>
      <c r="N1020" s="14">
        <f t="shared" si="247"/>
        <v>7.88493150684932</v>
      </c>
      <c r="O1020" s="15">
        <v>11120</v>
      </c>
      <c r="P1020" s="15">
        <f t="shared" si="252"/>
        <v>32003360</v>
      </c>
      <c r="Q1020" s="16">
        <f>IFERROR(VLOOKUP(G1020,SCENARIOS!$A$13:$E$18,5,0),0.025)</f>
        <v>0.05</v>
      </c>
      <c r="R1020" s="52">
        <f>IFERROR(VLOOKUP(L1020,INPUTS!$A$107:$B$120,2,0),0.0082)</f>
        <v>0.0089</v>
      </c>
      <c r="S1020" s="52">
        <f t="shared" si="253"/>
        <v>98.968</v>
      </c>
      <c r="T1020" s="15">
        <f t="shared" si="254"/>
        <v>284829.904</v>
      </c>
      <c r="U1020" s="15">
        <f>T1020/INPUTS!$B$7*1000</f>
        <v>356037380</v>
      </c>
      <c r="V1020" s="15">
        <f>T1020*INPUTS!$B$6</f>
        <v>900062.49664</v>
      </c>
      <c r="W1020" s="54" t="s">
        <v>521</v>
      </c>
      <c r="X1020" s="54" t="s">
        <v>396</v>
      </c>
      <c r="Y1020" s="67">
        <f>IFERROR(VLOOKUP(E1020,INPUTS!$A$44:$B$103,2,0),0)</f>
        <v>0</v>
      </c>
      <c r="Z1020" s="15">
        <f t="shared" si="243"/>
        <v>0</v>
      </c>
      <c r="AA1020" s="20">
        <f>IFERROR(VLOOKUP(E1020,INPUTS!$A$44:$C$103,3,0),SCENARIOS!$J$26)</f>
        <v>0.025</v>
      </c>
      <c r="AB1020" s="15">
        <f t="shared" si="255"/>
        <v>9088.07887309613</v>
      </c>
      <c r="AC1020" s="20">
        <f>IFERROR(VLOOKUP($E1020,INPUTS!$A$44:$G$103,4,0),SCENARIOS!$K$26)</f>
        <v>0.1</v>
      </c>
      <c r="AD1020" s="15">
        <f t="shared" si="255"/>
        <v>46395.7900171135</v>
      </c>
      <c r="AE1020" s="20">
        <f>IFERROR(VLOOKUP($E1020,INPUTS!$A$44:$G$103,5,0),SCENARIOS!$L$26)</f>
        <v>0.2</v>
      </c>
      <c r="AF1020" s="15">
        <f t="shared" si="255"/>
        <v>118428.182752927</v>
      </c>
      <c r="AG1020" s="20">
        <f>IFERROR(VLOOKUP($E1020,INPUTS!$A$44:$G$103,6,0),SCENARIOS!$M$26)</f>
        <v>0.3</v>
      </c>
      <c r="AH1020" s="15">
        <f t="shared" si="245"/>
        <v>226721.559191912</v>
      </c>
      <c r="AI1020" s="20">
        <f>IFERROR(VLOOKUP($E1020,INPUTS!$A$44:$G$103,7,0),SCENARIOS!$N$26)</f>
        <v>0.5</v>
      </c>
      <c r="AJ1020" s="15">
        <f t="shared" si="246"/>
        <v>482267.576363149</v>
      </c>
      <c r="AL1020" t="str">
        <f t="shared" si="248"/>
        <v>N</v>
      </c>
      <c r="AM1020" s="21">
        <f t="shared" si="249"/>
        <v>964535.152726298</v>
      </c>
    </row>
    <row r="1021" ht="15" customHeight="1" spans="1:39">
      <c r="A1021" s="24" t="s">
        <v>2038</v>
      </c>
      <c r="B1021" s="52" t="s">
        <v>425</v>
      </c>
      <c r="C1021" s="52" t="s">
        <v>426</v>
      </c>
      <c r="D1021" s="52" t="s">
        <v>929</v>
      </c>
      <c r="E1021" s="10" t="s">
        <v>428</v>
      </c>
      <c r="F1021" s="52" t="s">
        <v>427</v>
      </c>
      <c r="G1021" s="52" t="s">
        <v>173</v>
      </c>
      <c r="H1021" s="52" t="s">
        <v>245</v>
      </c>
      <c r="I1021" s="52" t="s">
        <v>930</v>
      </c>
      <c r="J1021" s="52" t="s">
        <v>169</v>
      </c>
      <c r="K1021" s="52" t="s">
        <v>931</v>
      </c>
      <c r="L1021" s="53" t="s">
        <v>295</v>
      </c>
      <c r="M1021" s="13">
        <v>2878</v>
      </c>
      <c r="N1021" s="14">
        <f t="shared" si="247"/>
        <v>7.88493150684932</v>
      </c>
      <c r="O1021" s="15">
        <v>12970</v>
      </c>
      <c r="P1021" s="15">
        <f t="shared" si="252"/>
        <v>37327660</v>
      </c>
      <c r="Q1021" s="16">
        <f>IFERROR(VLOOKUP(G1021,SCENARIOS!$A$13:$E$18,5,0),0.025)</f>
        <v>0.05</v>
      </c>
      <c r="R1021" s="52">
        <f>IFERROR(VLOOKUP(L1021,INPUTS!$A$107:$B$120,2,0),0.0082)</f>
        <v>0.0089</v>
      </c>
      <c r="S1021" s="52">
        <f t="shared" si="253"/>
        <v>115.433</v>
      </c>
      <c r="T1021" s="15">
        <f t="shared" si="254"/>
        <v>332216.174</v>
      </c>
      <c r="U1021" s="15">
        <f>T1021/INPUTS!$B$7*1000</f>
        <v>415270217.5</v>
      </c>
      <c r="V1021" s="15">
        <f>T1021*INPUTS!$B$6</f>
        <v>1049803.10984</v>
      </c>
      <c r="W1021" s="54" t="s">
        <v>521</v>
      </c>
      <c r="X1021" s="54" t="s">
        <v>396</v>
      </c>
      <c r="Y1021" s="67">
        <f>IFERROR(VLOOKUP(E1021,INPUTS!$A$44:$B$103,2,0),0)</f>
        <v>0</v>
      </c>
      <c r="Z1021" s="15">
        <f t="shared" si="243"/>
        <v>0</v>
      </c>
      <c r="AA1021" s="20">
        <f>IFERROR(VLOOKUP(E1021,INPUTS!$A$44:$C$103,3,0),SCENARIOS!$J$26)</f>
        <v>0.025</v>
      </c>
      <c r="AB1021" s="15">
        <f t="shared" si="255"/>
        <v>10600.0344410123</v>
      </c>
      <c r="AC1021" s="20">
        <f>IFERROR(VLOOKUP($E1021,INPUTS!$A$44:$G$103,4,0),SCENARIOS!$K$26)</f>
        <v>0.1</v>
      </c>
      <c r="AD1021" s="15">
        <f t="shared" si="255"/>
        <v>54114.514075716</v>
      </c>
      <c r="AE1021" s="20">
        <f>IFERROR(VLOOKUP($E1021,INPUTS!$A$44:$G$103,5,0),SCENARIOS!$L$26)</f>
        <v>0.2</v>
      </c>
      <c r="AF1021" s="15">
        <f t="shared" si="255"/>
        <v>138130.713156966</v>
      </c>
      <c r="AG1021" s="20">
        <f>IFERROR(VLOOKUP($E1021,INPUTS!$A$44:$G$103,6,0),SCENARIOS!$M$26)</f>
        <v>0.3</v>
      </c>
      <c r="AH1021" s="15">
        <f t="shared" si="245"/>
        <v>264440.523625818</v>
      </c>
      <c r="AI1021" s="20">
        <f>IFERROR(VLOOKUP($E1021,INPUTS!$A$44:$G$103,7,0),SCENARIOS!$N$26)</f>
        <v>0.5</v>
      </c>
      <c r="AJ1021" s="15">
        <f t="shared" si="246"/>
        <v>562500.941135795</v>
      </c>
      <c r="AL1021" t="str">
        <f t="shared" si="248"/>
        <v>Y</v>
      </c>
      <c r="AM1021" s="21">
        <f t="shared" si="249"/>
        <v>1125001.88227159</v>
      </c>
    </row>
    <row r="1022" ht="15" customHeight="1" spans="1:39">
      <c r="A1022" s="6" t="s">
        <v>2039</v>
      </c>
      <c r="B1022" s="52" t="s">
        <v>425</v>
      </c>
      <c r="C1022" s="52" t="s">
        <v>426</v>
      </c>
      <c r="D1022" s="52" t="s">
        <v>929</v>
      </c>
      <c r="E1022" s="10" t="s">
        <v>428</v>
      </c>
      <c r="F1022" s="52" t="s">
        <v>427</v>
      </c>
      <c r="G1022" s="52" t="s">
        <v>173</v>
      </c>
      <c r="H1022" s="52" t="s">
        <v>249</v>
      </c>
      <c r="I1022" s="52" t="s">
        <v>930</v>
      </c>
      <c r="J1022" s="52" t="s">
        <v>169</v>
      </c>
      <c r="K1022" s="52" t="s">
        <v>931</v>
      </c>
      <c r="L1022" s="53" t="s">
        <v>295</v>
      </c>
      <c r="M1022" s="13">
        <v>2878</v>
      </c>
      <c r="N1022" s="14">
        <f t="shared" si="247"/>
        <v>7.88493150684932</v>
      </c>
      <c r="O1022" s="15">
        <v>12540</v>
      </c>
      <c r="P1022" s="15">
        <f t="shared" si="252"/>
        <v>36090120</v>
      </c>
      <c r="Q1022" s="16">
        <f>IFERROR(VLOOKUP(G1022,SCENARIOS!$A$13:$E$18,5,0),0.025)</f>
        <v>0.05</v>
      </c>
      <c r="R1022" s="52">
        <f>IFERROR(VLOOKUP(L1022,INPUTS!$A$107:$B$120,2,0),0.0082)</f>
        <v>0.0089</v>
      </c>
      <c r="S1022" s="52">
        <f t="shared" si="253"/>
        <v>111.606</v>
      </c>
      <c r="T1022" s="15">
        <f t="shared" si="254"/>
        <v>321202.068</v>
      </c>
      <c r="U1022" s="15">
        <f>T1022/INPUTS!$B$7*1000</f>
        <v>401502585</v>
      </c>
      <c r="V1022" s="15">
        <f>T1022*INPUTS!$B$6</f>
        <v>1014998.53488</v>
      </c>
      <c r="W1022" s="54" t="s">
        <v>521</v>
      </c>
      <c r="X1022" s="54" t="s">
        <v>396</v>
      </c>
      <c r="Y1022" s="67">
        <f>IFERROR(VLOOKUP(E1022,INPUTS!$A$44:$B$103,2,0),0)</f>
        <v>0</v>
      </c>
      <c r="Z1022" s="15">
        <f t="shared" si="243"/>
        <v>0</v>
      </c>
      <c r="AA1022" s="20">
        <f>IFERROR(VLOOKUP(E1022,INPUTS!$A$44:$C$103,3,0),SCENARIOS!$J$26)</f>
        <v>0.025</v>
      </c>
      <c r="AB1022" s="15">
        <f t="shared" si="255"/>
        <v>10248.6069306318</v>
      </c>
      <c r="AC1022" s="20">
        <f>IFERROR(VLOOKUP($E1022,INPUTS!$A$44:$G$103,4,0),SCENARIOS!$K$26)</f>
        <v>0.1</v>
      </c>
      <c r="AD1022" s="15">
        <f t="shared" si="255"/>
        <v>52320.4322675002</v>
      </c>
      <c r="AE1022" s="20">
        <f>IFERROR(VLOOKUP($E1022,INPUTS!$A$44:$G$103,5,0),SCENARIOS!$L$26)</f>
        <v>0.2</v>
      </c>
      <c r="AF1022" s="15">
        <f t="shared" si="255"/>
        <v>133551.206090081</v>
      </c>
      <c r="AG1022" s="20">
        <f>IFERROR(VLOOKUP($E1022,INPUTS!$A$44:$G$103,6,0),SCENARIOS!$M$26)</f>
        <v>0.3</v>
      </c>
      <c r="AH1022" s="15">
        <f t="shared" si="245"/>
        <v>255673.412973613</v>
      </c>
      <c r="AI1022" s="20">
        <f>IFERROR(VLOOKUP($E1022,INPUTS!$A$44:$G$103,7,0),SCENARIOS!$N$26)</f>
        <v>0.5</v>
      </c>
      <c r="AJ1022" s="15">
        <f t="shared" si="246"/>
        <v>543852.10499945</v>
      </c>
      <c r="AL1022" t="str">
        <f t="shared" si="248"/>
        <v>N</v>
      </c>
      <c r="AM1022" s="21">
        <f t="shared" si="249"/>
        <v>1087704.2099989</v>
      </c>
    </row>
    <row r="1023" ht="15" customHeight="1" spans="1:39">
      <c r="A1023" s="24" t="s">
        <v>2040</v>
      </c>
      <c r="B1023" s="52" t="s">
        <v>425</v>
      </c>
      <c r="C1023" s="52" t="s">
        <v>426</v>
      </c>
      <c r="D1023" s="52" t="s">
        <v>929</v>
      </c>
      <c r="E1023" s="10" t="s">
        <v>428</v>
      </c>
      <c r="F1023" s="52" t="s">
        <v>427</v>
      </c>
      <c r="G1023" s="52" t="s">
        <v>173</v>
      </c>
      <c r="H1023" s="52" t="s">
        <v>1153</v>
      </c>
      <c r="I1023" s="52" t="s">
        <v>614</v>
      </c>
      <c r="J1023" s="52" t="s">
        <v>169</v>
      </c>
      <c r="K1023" s="52" t="s">
        <v>931</v>
      </c>
      <c r="L1023" s="53" t="s">
        <v>295</v>
      </c>
      <c r="M1023" s="13">
        <v>2878</v>
      </c>
      <c r="N1023" s="14">
        <f t="shared" si="247"/>
        <v>7.88493150684932</v>
      </c>
      <c r="O1023" s="15">
        <v>9900</v>
      </c>
      <c r="P1023" s="15">
        <f t="shared" si="252"/>
        <v>28492200</v>
      </c>
      <c r="Q1023" s="16">
        <f>IFERROR(VLOOKUP(G1023,SCENARIOS!$A$13:$E$18,5,0),0.025)</f>
        <v>0.05</v>
      </c>
      <c r="R1023" s="52">
        <f>IFERROR(VLOOKUP(L1023,INPUTS!$A$107:$B$120,2,0),0.0082)</f>
        <v>0.0089</v>
      </c>
      <c r="S1023" s="52">
        <f t="shared" si="253"/>
        <v>88.11</v>
      </c>
      <c r="T1023" s="15">
        <f t="shared" si="254"/>
        <v>253580.58</v>
      </c>
      <c r="U1023" s="15">
        <f>T1023/INPUTS!$B$7*1000</f>
        <v>316975725</v>
      </c>
      <c r="V1023" s="15">
        <f>T1023*INPUTS!$B$6</f>
        <v>801314.6328</v>
      </c>
      <c r="W1023" s="54" t="s">
        <v>521</v>
      </c>
      <c r="X1023" s="54" t="s">
        <v>396</v>
      </c>
      <c r="Y1023" s="67">
        <f>IFERROR(VLOOKUP(E1023,INPUTS!$A$44:$B$103,2,0),0)</f>
        <v>0</v>
      </c>
      <c r="Z1023" s="15">
        <f t="shared" si="243"/>
        <v>0</v>
      </c>
      <c r="AA1023" s="20">
        <f>IFERROR(VLOOKUP(E1023,INPUTS!$A$44:$C$103,3,0),SCENARIOS!$J$26)</f>
        <v>0.025</v>
      </c>
      <c r="AB1023" s="15">
        <f t="shared" si="255"/>
        <v>8091.00547155141</v>
      </c>
      <c r="AC1023" s="20">
        <f>IFERROR(VLOOKUP($E1023,INPUTS!$A$44:$G$103,4,0),SCENARIOS!$K$26)</f>
        <v>0.1</v>
      </c>
      <c r="AD1023" s="15">
        <f t="shared" si="255"/>
        <v>41305.6044217107</v>
      </c>
      <c r="AE1023" s="20">
        <f>IFERROR(VLOOKUP($E1023,INPUTS!$A$44:$G$103,5,0),SCENARIOS!$L$26)</f>
        <v>0.2</v>
      </c>
      <c r="AF1023" s="15">
        <f t="shared" si="255"/>
        <v>105435.162702696</v>
      </c>
      <c r="AG1023" s="20">
        <f>IFERROR(VLOOKUP($E1023,INPUTS!$A$44:$G$103,6,0),SCENARIOS!$M$26)</f>
        <v>0.3</v>
      </c>
      <c r="AH1023" s="15">
        <f t="shared" si="245"/>
        <v>201847.431294957</v>
      </c>
      <c r="AI1023" s="20">
        <f>IFERROR(VLOOKUP($E1023,INPUTS!$A$44:$G$103,7,0),SCENARIOS!$N$26)</f>
        <v>0.5</v>
      </c>
      <c r="AJ1023" s="15">
        <f t="shared" si="246"/>
        <v>429356.924999566</v>
      </c>
      <c r="AL1023" t="str">
        <f t="shared" si="248"/>
        <v>N</v>
      </c>
      <c r="AM1023" s="21">
        <f t="shared" si="249"/>
        <v>858713.849999132</v>
      </c>
    </row>
    <row r="1024" ht="15" customHeight="1" spans="1:39">
      <c r="A1024" s="6" t="s">
        <v>2041</v>
      </c>
      <c r="B1024" s="52" t="s">
        <v>425</v>
      </c>
      <c r="C1024" s="52" t="s">
        <v>426</v>
      </c>
      <c r="D1024" s="52" t="s">
        <v>929</v>
      </c>
      <c r="E1024" s="10" t="s">
        <v>428</v>
      </c>
      <c r="F1024" s="52" t="s">
        <v>427</v>
      </c>
      <c r="G1024" s="52" t="s">
        <v>173</v>
      </c>
      <c r="H1024" s="52" t="s">
        <v>234</v>
      </c>
      <c r="I1024" s="52" t="s">
        <v>424</v>
      </c>
      <c r="J1024" s="52" t="s">
        <v>173</v>
      </c>
      <c r="K1024" s="52" t="s">
        <v>931</v>
      </c>
      <c r="L1024" s="53" t="s">
        <v>288</v>
      </c>
      <c r="M1024" s="13">
        <v>8635</v>
      </c>
      <c r="N1024" s="14">
        <f t="shared" si="247"/>
        <v>23.6575342465753</v>
      </c>
      <c r="O1024" s="15">
        <v>2900</v>
      </c>
      <c r="P1024" s="15">
        <f t="shared" si="252"/>
        <v>25041500</v>
      </c>
      <c r="Q1024" s="16">
        <f>IFERROR(VLOOKUP(G1024,SCENARIOS!$A$13:$E$18,5,0),0.025)</f>
        <v>0.05</v>
      </c>
      <c r="R1024" s="52">
        <f>IFERROR(VLOOKUP(L1024,INPUTS!$A$107:$B$120,2,0),0.0082)</f>
        <v>0.0085</v>
      </c>
      <c r="S1024" s="52">
        <f t="shared" si="253"/>
        <v>24.65</v>
      </c>
      <c r="T1024" s="15">
        <f t="shared" si="254"/>
        <v>212852.75</v>
      </c>
      <c r="U1024" s="15">
        <f>T1024/INPUTS!$B$7*1000</f>
        <v>266065937.5</v>
      </c>
      <c r="V1024" s="15">
        <f>T1024*INPUTS!$B$6</f>
        <v>672614.69</v>
      </c>
      <c r="W1024" s="54" t="s">
        <v>521</v>
      </c>
      <c r="X1024" s="54" t="s">
        <v>396</v>
      </c>
      <c r="Y1024" s="67">
        <f>IFERROR(VLOOKUP(E1024,INPUTS!$A$44:$B$103,2,0),0)</f>
        <v>0</v>
      </c>
      <c r="Z1024" s="15">
        <f t="shared" si="243"/>
        <v>0</v>
      </c>
      <c r="AA1024" s="20">
        <f>IFERROR(VLOOKUP(E1024,INPUTS!$A$44:$C$103,3,0),SCENARIOS!$J$26)</f>
        <v>0.025</v>
      </c>
      <c r="AB1024" s="15">
        <f t="shared" si="255"/>
        <v>6791.50100881055</v>
      </c>
      <c r="AC1024" s="20">
        <f>IFERROR(VLOOKUP($E1024,INPUTS!$A$44:$G$103,4,0),SCENARIOS!$K$26)</f>
        <v>0.1</v>
      </c>
      <c r="AD1024" s="15">
        <f t="shared" si="255"/>
        <v>34671.4700769802</v>
      </c>
      <c r="AE1024" s="20">
        <f>IFERROR(VLOOKUP($E1024,INPUTS!$A$44:$G$103,5,0),SCENARIOS!$L$26)</f>
        <v>0.2</v>
      </c>
      <c r="AF1024" s="15">
        <f t="shared" si="255"/>
        <v>88501.1160080406</v>
      </c>
      <c r="AG1024" s="20">
        <f>IFERROR(VLOOKUP($E1024,INPUTS!$A$44:$G$103,6,0),SCENARIOS!$M$26)</f>
        <v>0.3</v>
      </c>
      <c r="AH1024" s="15">
        <f t="shared" si="245"/>
        <v>169428.513932604</v>
      </c>
      <c r="AI1024" s="20">
        <f>IFERROR(VLOOKUP($E1024,INPUTS!$A$44:$G$103,7,0),SCENARIOS!$N$26)</f>
        <v>0.5</v>
      </c>
      <c r="AJ1024" s="15">
        <f t="shared" si="246"/>
        <v>360397.480823261</v>
      </c>
      <c r="AL1024" t="str">
        <f t="shared" si="248"/>
        <v>Y</v>
      </c>
      <c r="AM1024" s="21">
        <f t="shared" si="249"/>
        <v>720794.961646522</v>
      </c>
    </row>
    <row r="1025" ht="15" customHeight="1" spans="1:39">
      <c r="A1025" s="24" t="s">
        <v>2042</v>
      </c>
      <c r="B1025" s="52" t="s">
        <v>425</v>
      </c>
      <c r="C1025" s="52" t="s">
        <v>426</v>
      </c>
      <c r="D1025" s="52" t="s">
        <v>929</v>
      </c>
      <c r="E1025" s="10" t="s">
        <v>428</v>
      </c>
      <c r="F1025" s="52" t="s">
        <v>427</v>
      </c>
      <c r="G1025" s="52" t="s">
        <v>173</v>
      </c>
      <c r="H1025" s="52" t="s">
        <v>505</v>
      </c>
      <c r="I1025" s="52" t="s">
        <v>504</v>
      </c>
      <c r="J1025" s="52" t="s">
        <v>173</v>
      </c>
      <c r="K1025" s="52" t="s">
        <v>931</v>
      </c>
      <c r="L1025" s="53" t="s">
        <v>288</v>
      </c>
      <c r="M1025" s="13">
        <v>7196</v>
      </c>
      <c r="N1025" s="14">
        <f t="shared" si="247"/>
        <v>19.7150684931507</v>
      </c>
      <c r="O1025" s="15">
        <v>2070</v>
      </c>
      <c r="P1025" s="15">
        <f t="shared" si="252"/>
        <v>14895720</v>
      </c>
      <c r="Q1025" s="16">
        <f>IFERROR(VLOOKUP(G1025,SCENARIOS!$A$13:$E$18,5,0),0.025)</f>
        <v>0.05</v>
      </c>
      <c r="R1025" s="52">
        <f>IFERROR(VLOOKUP(L1025,INPUTS!$A$107:$B$120,2,0),0.0082)</f>
        <v>0.0085</v>
      </c>
      <c r="S1025" s="52">
        <f t="shared" si="253"/>
        <v>17.595</v>
      </c>
      <c r="T1025" s="15">
        <f t="shared" si="254"/>
        <v>126613.62</v>
      </c>
      <c r="U1025" s="15">
        <f>T1025/INPUTS!$B$7*1000</f>
        <v>158267025</v>
      </c>
      <c r="V1025" s="15">
        <f>T1025*INPUTS!$B$6</f>
        <v>400099.0392</v>
      </c>
      <c r="W1025" s="54" t="s">
        <v>521</v>
      </c>
      <c r="X1025" s="54" t="s">
        <v>396</v>
      </c>
      <c r="Y1025" s="67">
        <f>IFERROR(VLOOKUP(E1025,INPUTS!$A$44:$B$103,2,0),0)</f>
        <v>0</v>
      </c>
      <c r="Z1025" s="15">
        <f t="shared" si="243"/>
        <v>0</v>
      </c>
      <c r="AA1025" s="20">
        <f>IFERROR(VLOOKUP(E1025,INPUTS!$A$44:$C$103,3,0),SCENARIOS!$J$26)</f>
        <v>0.025</v>
      </c>
      <c r="AB1025" s="15">
        <f t="shared" si="255"/>
        <v>4039.86571918453</v>
      </c>
      <c r="AC1025" s="20">
        <f>IFERROR(VLOOKUP($E1025,INPUTS!$A$44:$G$103,4,0),SCENARIOS!$K$26)</f>
        <v>0.1</v>
      </c>
      <c r="AD1025" s="15">
        <f t="shared" si="255"/>
        <v>20624.0245294841</v>
      </c>
      <c r="AE1025" s="20">
        <f>IFERROR(VLOOKUP($E1025,INPUTS!$A$44:$G$103,5,0),SCENARIOS!$L$26)</f>
        <v>0.2</v>
      </c>
      <c r="AF1025" s="15">
        <f t="shared" si="255"/>
        <v>52644.1245030566</v>
      </c>
      <c r="AG1025" s="20">
        <f>IFERROR(VLOOKUP($E1025,INPUTS!$A$44:$G$103,6,0),SCENARIOS!$M$26)</f>
        <v>0.3</v>
      </c>
      <c r="AH1025" s="15">
        <f t="shared" si="245"/>
        <v>100783.088215808</v>
      </c>
      <c r="AI1025" s="20">
        <f>IFERROR(VLOOKUP($E1025,INPUTS!$A$44:$G$103,7,0),SCENARIOS!$N$26)</f>
        <v>0.5</v>
      </c>
      <c r="AJ1025" s="15">
        <f t="shared" si="246"/>
        <v>214379.328836079</v>
      </c>
      <c r="AL1025" t="str">
        <f t="shared" si="248"/>
        <v>Y</v>
      </c>
      <c r="AM1025" s="21">
        <f t="shared" si="249"/>
        <v>428758.657672157</v>
      </c>
    </row>
    <row r="1026" ht="15" customHeight="1" spans="1:39">
      <c r="A1026" s="6" t="s">
        <v>2043</v>
      </c>
      <c r="B1026" s="52" t="s">
        <v>425</v>
      </c>
      <c r="C1026" s="52" t="s">
        <v>426</v>
      </c>
      <c r="D1026" s="52" t="s">
        <v>929</v>
      </c>
      <c r="E1026" s="10" t="s">
        <v>428</v>
      </c>
      <c r="F1026" s="52" t="s">
        <v>427</v>
      </c>
      <c r="G1026" s="52" t="s">
        <v>173</v>
      </c>
      <c r="H1026" s="52" t="s">
        <v>242</v>
      </c>
      <c r="I1026" s="52" t="s">
        <v>421</v>
      </c>
      <c r="J1026" s="52" t="s">
        <v>173</v>
      </c>
      <c r="K1026" s="52" t="s">
        <v>931</v>
      </c>
      <c r="L1026" s="53" t="s">
        <v>288</v>
      </c>
      <c r="M1026" s="13">
        <v>8635</v>
      </c>
      <c r="N1026" s="14">
        <f t="shared" si="247"/>
        <v>23.6575342465753</v>
      </c>
      <c r="O1026" s="15">
        <v>2580</v>
      </c>
      <c r="P1026" s="15">
        <f t="shared" si="252"/>
        <v>22278300</v>
      </c>
      <c r="Q1026" s="16">
        <f>IFERROR(VLOOKUP(G1026,SCENARIOS!$A$13:$E$18,5,0),0.025)</f>
        <v>0.05</v>
      </c>
      <c r="R1026" s="52">
        <f>IFERROR(VLOOKUP(L1026,INPUTS!$A$107:$B$120,2,0),0.0082)</f>
        <v>0.0085</v>
      </c>
      <c r="S1026" s="52">
        <f t="shared" si="253"/>
        <v>21.93</v>
      </c>
      <c r="T1026" s="15">
        <f t="shared" si="254"/>
        <v>189365.55</v>
      </c>
      <c r="U1026" s="15">
        <f>T1026/INPUTS!$B$7*1000</f>
        <v>236706937.5</v>
      </c>
      <c r="V1026" s="15">
        <f>T1026*INPUTS!$B$6</f>
        <v>598395.138</v>
      </c>
      <c r="W1026" s="54" t="s">
        <v>521</v>
      </c>
      <c r="X1026" s="54" t="s">
        <v>396</v>
      </c>
      <c r="Y1026" s="67">
        <f>IFERROR(VLOOKUP(E1026,INPUTS!$A$44:$B$103,2,0),0)</f>
        <v>0</v>
      </c>
      <c r="Z1026" s="15">
        <f t="shared" si="243"/>
        <v>0</v>
      </c>
      <c r="AA1026" s="20">
        <f>IFERROR(VLOOKUP(E1026,INPUTS!$A$44:$C$103,3,0),SCENARIOS!$J$26)</f>
        <v>0.025</v>
      </c>
      <c r="AB1026" s="15">
        <f t="shared" si="255"/>
        <v>6042.0940009418</v>
      </c>
      <c r="AC1026" s="20">
        <f>IFERROR(VLOOKUP($E1026,INPUTS!$A$44:$G$103,4,0),SCENARIOS!$K$26)</f>
        <v>0.1</v>
      </c>
      <c r="AD1026" s="15">
        <f t="shared" si="255"/>
        <v>30845.6526891755</v>
      </c>
      <c r="AE1026" s="20">
        <f>IFERROR(VLOOKUP($E1026,INPUTS!$A$44:$G$103,5,0),SCENARIOS!$L$26)</f>
        <v>0.2</v>
      </c>
      <c r="AF1026" s="15">
        <f t="shared" si="255"/>
        <v>78735.4756209465</v>
      </c>
      <c r="AG1026" s="20">
        <f>IFERROR(VLOOKUP($E1026,INPUTS!$A$44:$G$103,6,0),SCENARIOS!$M$26)</f>
        <v>0.3</v>
      </c>
      <c r="AH1026" s="15">
        <f t="shared" si="245"/>
        <v>150732.953774523</v>
      </c>
      <c r="AI1026" s="20">
        <f>IFERROR(VLOOKUP($E1026,INPUTS!$A$44:$G$103,7,0),SCENARIOS!$N$26)</f>
        <v>0.5</v>
      </c>
      <c r="AJ1026" s="15">
        <f t="shared" si="246"/>
        <v>320629.482939315</v>
      </c>
      <c r="AL1026" t="str">
        <f t="shared" si="248"/>
        <v>Y</v>
      </c>
      <c r="AM1026" s="21">
        <f t="shared" si="249"/>
        <v>641258.96587863</v>
      </c>
    </row>
    <row r="1027" ht="15" customHeight="1" spans="1:39">
      <c r="A1027" s="24" t="s">
        <v>2044</v>
      </c>
      <c r="B1027" s="52" t="s">
        <v>425</v>
      </c>
      <c r="C1027" s="52" t="s">
        <v>426</v>
      </c>
      <c r="D1027" s="52" t="s">
        <v>929</v>
      </c>
      <c r="E1027" s="10" t="s">
        <v>428</v>
      </c>
      <c r="F1027" s="52" t="s">
        <v>427</v>
      </c>
      <c r="G1027" s="52" t="s">
        <v>173</v>
      </c>
      <c r="H1027" s="52" t="s">
        <v>545</v>
      </c>
      <c r="I1027" s="52" t="s">
        <v>544</v>
      </c>
      <c r="J1027" s="52" t="s">
        <v>173</v>
      </c>
      <c r="K1027" s="52" t="s">
        <v>931</v>
      </c>
      <c r="L1027" s="53" t="s">
        <v>279</v>
      </c>
      <c r="M1027" s="13">
        <v>8635</v>
      </c>
      <c r="N1027" s="14">
        <f t="shared" si="247"/>
        <v>23.6575342465753</v>
      </c>
      <c r="O1027" s="15">
        <v>1700</v>
      </c>
      <c r="P1027" s="15">
        <f t="shared" si="252"/>
        <v>14679500</v>
      </c>
      <c r="Q1027" s="16">
        <f>IFERROR(VLOOKUP(G1027,SCENARIOS!$A$13:$E$18,5,0),0.025)</f>
        <v>0.05</v>
      </c>
      <c r="R1027" s="52">
        <f>IFERROR(VLOOKUP(L1027,INPUTS!$A$107:$B$120,2,0),0.0082)</f>
        <v>0.0039</v>
      </c>
      <c r="S1027" s="52">
        <f t="shared" si="253"/>
        <v>6.63</v>
      </c>
      <c r="T1027" s="15">
        <f t="shared" si="254"/>
        <v>57250.05</v>
      </c>
      <c r="U1027" s="15">
        <f>T1027/INPUTS!$B$7*1000</f>
        <v>71562562.5</v>
      </c>
      <c r="V1027" s="15">
        <f>T1027*INPUTS!$B$6</f>
        <v>180910.158</v>
      </c>
      <c r="W1027" s="54" t="s">
        <v>521</v>
      </c>
      <c r="X1027" s="54" t="s">
        <v>396</v>
      </c>
      <c r="Y1027" s="67">
        <f>IFERROR(VLOOKUP(E1027,INPUTS!$A$44:$B$103,2,0),0)</f>
        <v>0</v>
      </c>
      <c r="Z1027" s="15">
        <f t="shared" si="243"/>
        <v>0</v>
      </c>
      <c r="AA1027" s="20">
        <f>IFERROR(VLOOKUP(E1027,INPUTS!$A$44:$C$103,3,0),SCENARIOS!$J$26)</f>
        <v>0.025</v>
      </c>
      <c r="AB1027" s="15">
        <f t="shared" si="255"/>
        <v>1826.67958168008</v>
      </c>
      <c r="AC1027" s="20">
        <f>IFERROR(VLOOKUP($E1027,INPUTS!$A$44:$G$103,4,0),SCENARIOS!$K$26)</f>
        <v>0.1</v>
      </c>
      <c r="AD1027" s="15">
        <f t="shared" si="255"/>
        <v>9325.42988277399</v>
      </c>
      <c r="AE1027" s="20">
        <f>IFERROR(VLOOKUP($E1027,INPUTS!$A$44:$G$103,5,0),SCENARIOS!$L$26)</f>
        <v>0.2</v>
      </c>
      <c r="AF1027" s="15">
        <f t="shared" si="255"/>
        <v>23803.748443542</v>
      </c>
      <c r="AG1027" s="20">
        <f>IFERROR(VLOOKUP($E1027,INPUTS!$A$44:$G$103,6,0),SCENARIOS!$M$26)</f>
        <v>0.3</v>
      </c>
      <c r="AH1027" s="15">
        <f t="shared" si="245"/>
        <v>45570.427885321</v>
      </c>
      <c r="AI1027" s="20">
        <f>IFERROR(VLOOKUP($E1027,INPUTS!$A$44:$G$103,7,0),SCENARIOS!$N$26)</f>
        <v>0.5</v>
      </c>
      <c r="AJ1027" s="15">
        <f t="shared" si="246"/>
        <v>96934.4948421184</v>
      </c>
      <c r="AL1027" t="str">
        <f t="shared" si="248"/>
        <v>Y</v>
      </c>
      <c r="AM1027" s="21">
        <f t="shared" si="249"/>
        <v>193868.989684237</v>
      </c>
    </row>
    <row r="1028" ht="15" customHeight="1" spans="1:39">
      <c r="A1028" s="6" t="s">
        <v>2045</v>
      </c>
      <c r="B1028" s="52" t="s">
        <v>425</v>
      </c>
      <c r="C1028" s="52" t="s">
        <v>426</v>
      </c>
      <c r="D1028" s="52" t="s">
        <v>929</v>
      </c>
      <c r="E1028" s="10" t="s">
        <v>428</v>
      </c>
      <c r="F1028" s="52" t="s">
        <v>427</v>
      </c>
      <c r="G1028" s="52" t="s">
        <v>173</v>
      </c>
      <c r="H1028" s="52" t="s">
        <v>264</v>
      </c>
      <c r="I1028" s="52" t="s">
        <v>436</v>
      </c>
      <c r="J1028" s="52" t="s">
        <v>173</v>
      </c>
      <c r="K1028" s="52" t="s">
        <v>931</v>
      </c>
      <c r="L1028" s="53" t="s">
        <v>293</v>
      </c>
      <c r="M1028" s="13">
        <v>5757</v>
      </c>
      <c r="N1028" s="14">
        <f t="shared" si="247"/>
        <v>15.772602739726</v>
      </c>
      <c r="O1028" s="15">
        <v>7380</v>
      </c>
      <c r="P1028" s="15">
        <f t="shared" si="252"/>
        <v>42486660</v>
      </c>
      <c r="Q1028" s="16">
        <f>IFERROR(VLOOKUP(G1028,SCENARIOS!$A$13:$E$18,5,0),0.025)</f>
        <v>0.05</v>
      </c>
      <c r="R1028" s="52">
        <f>IFERROR(VLOOKUP(L1028,INPUTS!$A$107:$B$120,2,0),0.0082)</f>
        <v>0.0079</v>
      </c>
      <c r="S1028" s="52">
        <f t="shared" si="253"/>
        <v>58.302</v>
      </c>
      <c r="T1028" s="15">
        <f t="shared" si="254"/>
        <v>335644.614</v>
      </c>
      <c r="U1028" s="15">
        <f>T1028/INPUTS!$B$7*1000</f>
        <v>419555767.5</v>
      </c>
      <c r="V1028" s="15">
        <f>T1028*INPUTS!$B$6</f>
        <v>1060636.98024</v>
      </c>
      <c r="W1028" s="54" t="s">
        <v>521</v>
      </c>
      <c r="X1028" s="54" t="s">
        <v>396</v>
      </c>
      <c r="Y1028" s="67">
        <f>IFERROR(VLOOKUP(E1028,INPUTS!$A$44:$B$103,2,0),0)</f>
        <v>0</v>
      </c>
      <c r="Z1028" s="15">
        <f t="shared" ref="Z1028:Z1091" si="256">T1028*Y1028</f>
        <v>0</v>
      </c>
      <c r="AA1028" s="20">
        <f>IFERROR(VLOOKUP(E1028,INPUTS!$A$44:$C$103,3,0),SCENARIOS!$J$26)</f>
        <v>0.025</v>
      </c>
      <c r="AB1028" s="15">
        <f t="shared" ref="AB1028:AF1043" si="257">$T1028*AA1028*(1+$Q1028)^AB$2</f>
        <v>10709.4258100157</v>
      </c>
      <c r="AC1028" s="20">
        <f>IFERROR(VLOOKUP($E1028,INPUTS!$A$44:$G$103,4,0),SCENARIOS!$K$26)</f>
        <v>0.1</v>
      </c>
      <c r="AD1028" s="15">
        <f t="shared" si="257"/>
        <v>54672.9708251389</v>
      </c>
      <c r="AE1028" s="20">
        <f>IFERROR(VLOOKUP($E1028,INPUTS!$A$44:$G$103,5,0),SCENARIOS!$L$26)</f>
        <v>0.2</v>
      </c>
      <c r="AF1028" s="15">
        <f t="shared" si="257"/>
        <v>139556.20926245</v>
      </c>
      <c r="AG1028" s="20">
        <f>IFERROR(VLOOKUP($E1028,INPUTS!$A$44:$G$103,6,0),SCENARIOS!$M$26)</f>
        <v>0.3</v>
      </c>
      <c r="AH1028" s="15">
        <f t="shared" ref="AH1028:AH1091" si="258">$T1028*AG1028*(1+$Q1028)^AH$2</f>
        <v>267169.525221086</v>
      </c>
      <c r="AI1028" s="20">
        <f>IFERROR(VLOOKUP($E1028,INPUTS!$A$44:$G$103,7,0),SCENARIOS!$N$26)</f>
        <v>0.5</v>
      </c>
      <c r="AJ1028" s="15">
        <f t="shared" ref="AJ1028:AJ1091" si="259">$T1028*AI1028*(1+$Q1028)^AJ$2</f>
        <v>568305.898502584</v>
      </c>
      <c r="AL1028" t="str">
        <f t="shared" si="248"/>
        <v>Y</v>
      </c>
      <c r="AM1028" s="21">
        <f t="shared" si="249"/>
        <v>1136611.79700517</v>
      </c>
    </row>
    <row r="1029" ht="15" customHeight="1" spans="1:39">
      <c r="A1029" s="24" t="s">
        <v>2046</v>
      </c>
      <c r="B1029" s="52" t="s">
        <v>425</v>
      </c>
      <c r="C1029" s="52" t="s">
        <v>426</v>
      </c>
      <c r="D1029" s="52" t="s">
        <v>929</v>
      </c>
      <c r="E1029" s="10" t="s">
        <v>428</v>
      </c>
      <c r="F1029" s="52" t="s">
        <v>427</v>
      </c>
      <c r="G1029" s="52" t="s">
        <v>173</v>
      </c>
      <c r="H1029" s="52" t="s">
        <v>267</v>
      </c>
      <c r="I1029" s="52" t="s">
        <v>436</v>
      </c>
      <c r="J1029" s="52" t="s">
        <v>173</v>
      </c>
      <c r="K1029" s="52" t="s">
        <v>931</v>
      </c>
      <c r="L1029" s="53" t="s">
        <v>293</v>
      </c>
      <c r="M1029" s="13">
        <v>2878</v>
      </c>
      <c r="N1029" s="14">
        <f t="shared" ref="N1029:N1092" si="260">M1029/365</f>
        <v>7.88493150684932</v>
      </c>
      <c r="O1029" s="15">
        <v>7370</v>
      </c>
      <c r="P1029" s="15">
        <f t="shared" si="252"/>
        <v>21210860</v>
      </c>
      <c r="Q1029" s="16">
        <f>IFERROR(VLOOKUP(G1029,SCENARIOS!$A$13:$E$18,5,0),0.025)</f>
        <v>0.05</v>
      </c>
      <c r="R1029" s="52">
        <f>IFERROR(VLOOKUP(L1029,INPUTS!$A$107:$B$120,2,0),0.0082)</f>
        <v>0.0079</v>
      </c>
      <c r="S1029" s="52">
        <f t="shared" si="253"/>
        <v>58.223</v>
      </c>
      <c r="T1029" s="15">
        <f t="shared" si="254"/>
        <v>167565.794</v>
      </c>
      <c r="U1029" s="15">
        <f>T1029/INPUTS!$B$7*1000</f>
        <v>209457242.5</v>
      </c>
      <c r="V1029" s="15">
        <f>T1029*INPUTS!$B$6</f>
        <v>529507.90904</v>
      </c>
      <c r="W1029" s="54" t="s">
        <v>521</v>
      </c>
      <c r="X1029" s="54" t="s">
        <v>396</v>
      </c>
      <c r="Y1029" s="67">
        <f>IFERROR(VLOOKUP(E1029,INPUTS!$A$44:$B$103,2,0),0)</f>
        <v>0</v>
      </c>
      <c r="Z1029" s="15">
        <f t="shared" si="256"/>
        <v>0</v>
      </c>
      <c r="AA1029" s="20">
        <f>IFERROR(VLOOKUP(E1029,INPUTS!$A$44:$C$103,3,0),SCENARIOS!$J$26)</f>
        <v>0.025</v>
      </c>
      <c r="AB1029" s="15">
        <f t="shared" si="257"/>
        <v>5346.52833469683</v>
      </c>
      <c r="AC1029" s="20">
        <f>IFERROR(VLOOKUP($E1029,INPUTS!$A$44:$G$103,4,0),SCENARIOS!$K$26)</f>
        <v>0.1</v>
      </c>
      <c r="AD1029" s="15">
        <f t="shared" si="257"/>
        <v>27294.7021478296</v>
      </c>
      <c r="AE1029" s="20">
        <f>IFERROR(VLOOKUP($E1029,INPUTS!$A$44:$G$103,5,0),SCENARIOS!$L$26)</f>
        <v>0.2</v>
      </c>
      <c r="AF1029" s="15">
        <f t="shared" si="257"/>
        <v>69671.4502104081</v>
      </c>
      <c r="AG1029" s="20">
        <f>IFERROR(VLOOKUP($E1029,INPUTS!$A$44:$G$103,6,0),SCENARIOS!$M$26)</f>
        <v>0.3</v>
      </c>
      <c r="AH1029" s="15">
        <f t="shared" si="258"/>
        <v>133380.581004271</v>
      </c>
      <c r="AI1029" s="20">
        <f>IFERROR(VLOOKUP($E1029,INPUTS!$A$44:$G$103,7,0),SCENARIOS!$N$26)</f>
        <v>0.5</v>
      </c>
      <c r="AJ1029" s="15">
        <f t="shared" si="259"/>
        <v>283718.627218814</v>
      </c>
      <c r="AL1029" t="str">
        <f t="shared" ref="AL1029:AL1092" si="261">IF(H1029="MULTI","MULTI",IF(COUNTIFS($E$4:$E$1277,H1029,$H$4:$H$1277,E1029)&gt;0,"Y","N"))</f>
        <v>N</v>
      </c>
      <c r="AM1029" s="21">
        <f t="shared" ref="AM1029:AM1092" si="262">T1029*((1+Q1029)^25)</f>
        <v>567437.254437629</v>
      </c>
    </row>
    <row r="1030" ht="15" customHeight="1" spans="1:39">
      <c r="A1030" s="6" t="s">
        <v>2047</v>
      </c>
      <c r="B1030" s="52" t="s">
        <v>425</v>
      </c>
      <c r="C1030" s="52" t="s">
        <v>426</v>
      </c>
      <c r="D1030" s="52" t="s">
        <v>929</v>
      </c>
      <c r="E1030" s="10" t="s">
        <v>428</v>
      </c>
      <c r="F1030" s="52" t="s">
        <v>427</v>
      </c>
      <c r="G1030" s="52" t="s">
        <v>173</v>
      </c>
      <c r="H1030" s="52" t="s">
        <v>440</v>
      </c>
      <c r="I1030" s="52" t="s">
        <v>439</v>
      </c>
      <c r="J1030" s="52" t="s">
        <v>177</v>
      </c>
      <c r="K1030" s="52" t="s">
        <v>931</v>
      </c>
      <c r="L1030" s="53" t="s">
        <v>295</v>
      </c>
      <c r="M1030" s="13">
        <v>4317</v>
      </c>
      <c r="N1030" s="14">
        <f t="shared" si="260"/>
        <v>11.827397260274</v>
      </c>
      <c r="O1030" s="15">
        <v>5960</v>
      </c>
      <c r="P1030" s="15">
        <f t="shared" si="252"/>
        <v>25729320</v>
      </c>
      <c r="Q1030" s="16">
        <f>IFERROR(VLOOKUP(G1030,SCENARIOS!$A$13:$E$18,5,0),0.025)</f>
        <v>0.05</v>
      </c>
      <c r="R1030" s="52">
        <f>IFERROR(VLOOKUP(L1030,INPUTS!$A$107:$B$120,2,0),0.0082)</f>
        <v>0.0089</v>
      </c>
      <c r="S1030" s="52">
        <f t="shared" si="253"/>
        <v>53.044</v>
      </c>
      <c r="T1030" s="15">
        <f t="shared" si="254"/>
        <v>228990.948</v>
      </c>
      <c r="U1030" s="15">
        <f>T1030/INPUTS!$B$7*1000</f>
        <v>286238685</v>
      </c>
      <c r="V1030" s="15">
        <f>T1030*INPUTS!$B$6</f>
        <v>723611.39568</v>
      </c>
      <c r="W1030" s="54" t="s">
        <v>521</v>
      </c>
      <c r="X1030" s="54" t="s">
        <v>396</v>
      </c>
      <c r="Y1030" s="67">
        <f>IFERROR(VLOOKUP(E1030,INPUTS!$A$44:$B$103,2,0),0)</f>
        <v>0</v>
      </c>
      <c r="Z1030" s="15">
        <f t="shared" si="256"/>
        <v>0</v>
      </c>
      <c r="AA1030" s="20">
        <f>IFERROR(VLOOKUP(E1030,INPUTS!$A$44:$C$103,3,0),SCENARIOS!$J$26)</f>
        <v>0.025</v>
      </c>
      <c r="AB1030" s="15">
        <f t="shared" si="257"/>
        <v>7306.42312279491</v>
      </c>
      <c r="AC1030" s="20">
        <f>IFERROR(VLOOKUP($E1030,INPUTS!$A$44:$G$103,4,0),SCENARIOS!$K$26)</f>
        <v>0.1</v>
      </c>
      <c r="AD1030" s="15">
        <f t="shared" si="257"/>
        <v>37300.2124777873</v>
      </c>
      <c r="AE1030" s="20">
        <f>IFERROR(VLOOKUP($E1030,INPUTS!$A$44:$G$103,5,0),SCENARIOS!$L$26)</f>
        <v>0.2</v>
      </c>
      <c r="AF1030" s="15">
        <f t="shared" si="257"/>
        <v>95211.1469254646</v>
      </c>
      <c r="AG1030" s="20">
        <f>IFERROR(VLOOKUP($E1030,INPUTS!$A$44:$G$103,6,0),SCENARIOS!$M$26)</f>
        <v>0.3</v>
      </c>
      <c r="AH1030" s="15">
        <f t="shared" si="258"/>
        <v>182274.347048174</v>
      </c>
      <c r="AI1030" s="20">
        <f>IFERROR(VLOOKUP($E1030,INPUTS!$A$44:$G$103,7,0),SCENARIOS!$N$26)</f>
        <v>0.5</v>
      </c>
      <c r="AJ1030" s="15">
        <f t="shared" si="259"/>
        <v>387722.314090517</v>
      </c>
      <c r="AL1030" t="str">
        <f t="shared" si="261"/>
        <v>Y</v>
      </c>
      <c r="AM1030" s="21">
        <f t="shared" si="262"/>
        <v>775444.628181034</v>
      </c>
    </row>
    <row r="1031" ht="15" customHeight="1" spans="1:39">
      <c r="A1031" s="24" t="s">
        <v>2048</v>
      </c>
      <c r="B1031" s="52" t="s">
        <v>425</v>
      </c>
      <c r="C1031" s="52" t="s">
        <v>426</v>
      </c>
      <c r="D1031" s="52" t="s">
        <v>929</v>
      </c>
      <c r="E1031" s="10" t="s">
        <v>428</v>
      </c>
      <c r="F1031" s="52" t="s">
        <v>427</v>
      </c>
      <c r="G1031" s="52" t="s">
        <v>173</v>
      </c>
      <c r="H1031" s="52" t="s">
        <v>448</v>
      </c>
      <c r="I1031" s="52" t="s">
        <v>447</v>
      </c>
      <c r="J1031" s="52" t="s">
        <v>177</v>
      </c>
      <c r="K1031" s="52" t="s">
        <v>931</v>
      </c>
      <c r="L1031" s="53" t="s">
        <v>288</v>
      </c>
      <c r="M1031" s="13">
        <v>2878</v>
      </c>
      <c r="N1031" s="14">
        <f t="shared" si="260"/>
        <v>7.88493150684932</v>
      </c>
      <c r="O1031" s="15">
        <v>6350</v>
      </c>
      <c r="P1031" s="15">
        <f t="shared" si="252"/>
        <v>18275300</v>
      </c>
      <c r="Q1031" s="16">
        <f>IFERROR(VLOOKUP(G1031,SCENARIOS!$A$13:$E$18,5,0),0.025)</f>
        <v>0.05</v>
      </c>
      <c r="R1031" s="52">
        <f>IFERROR(VLOOKUP(L1031,INPUTS!$A$107:$B$120,2,0),0.0082)</f>
        <v>0.0085</v>
      </c>
      <c r="S1031" s="52">
        <f t="shared" si="253"/>
        <v>53.975</v>
      </c>
      <c r="T1031" s="15">
        <f t="shared" si="254"/>
        <v>155340.05</v>
      </c>
      <c r="U1031" s="15">
        <f>T1031/INPUTS!$B$7*1000</f>
        <v>194175062.5</v>
      </c>
      <c r="V1031" s="15">
        <f>T1031*INPUTS!$B$6</f>
        <v>490874.558</v>
      </c>
      <c r="W1031" s="54" t="s">
        <v>521</v>
      </c>
      <c r="X1031" s="54" t="s">
        <v>396</v>
      </c>
      <c r="Y1031" s="67">
        <f>IFERROR(VLOOKUP(E1031,INPUTS!$A$44:$B$103,2,0),0)</f>
        <v>0</v>
      </c>
      <c r="Z1031" s="15">
        <f t="shared" si="256"/>
        <v>0</v>
      </c>
      <c r="AA1031" s="20">
        <f>IFERROR(VLOOKUP(E1031,INPUTS!$A$44:$C$103,3,0),SCENARIOS!$J$26)</f>
        <v>0.025</v>
      </c>
      <c r="AB1031" s="15">
        <f t="shared" si="257"/>
        <v>4956.4410433207</v>
      </c>
      <c r="AC1031" s="20">
        <f>IFERROR(VLOOKUP($E1031,INPUTS!$A$44:$G$103,4,0),SCENARIOS!$K$26)</f>
        <v>0.1</v>
      </c>
      <c r="AD1031" s="15">
        <f t="shared" si="257"/>
        <v>25303.2572768339</v>
      </c>
      <c r="AE1031" s="20">
        <f>IFERROR(VLOOKUP($E1031,INPUTS!$A$44:$G$103,5,0),SCENARIOS!$L$26)</f>
        <v>0.2</v>
      </c>
      <c r="AF1031" s="15">
        <f t="shared" si="257"/>
        <v>64588.1614672342</v>
      </c>
      <c r="AG1031" s="20">
        <f>IFERROR(VLOOKUP($E1031,INPUTS!$A$44:$G$103,6,0),SCENARIOS!$M$26)</f>
        <v>0.3</v>
      </c>
      <c r="AH1031" s="15">
        <f t="shared" si="258"/>
        <v>123649.019454606</v>
      </c>
      <c r="AI1031" s="20">
        <f>IFERROR(VLOOKUP($E1031,INPUTS!$A$44:$G$103,7,0),SCENARIOS!$N$26)</f>
        <v>0.5</v>
      </c>
      <c r="AJ1031" s="15">
        <f t="shared" si="259"/>
        <v>263018.272918529</v>
      </c>
      <c r="AL1031" t="str">
        <f t="shared" si="261"/>
        <v>Y</v>
      </c>
      <c r="AM1031" s="21">
        <f t="shared" si="262"/>
        <v>526036.545837058</v>
      </c>
    </row>
    <row r="1032" ht="15" customHeight="1" spans="1:39">
      <c r="A1032" s="6" t="s">
        <v>2049</v>
      </c>
      <c r="B1032" s="52" t="s">
        <v>425</v>
      </c>
      <c r="C1032" s="52" t="s">
        <v>426</v>
      </c>
      <c r="D1032" s="52" t="s">
        <v>929</v>
      </c>
      <c r="E1032" s="10" t="s">
        <v>428</v>
      </c>
      <c r="F1032" s="52" t="s">
        <v>427</v>
      </c>
      <c r="G1032" s="52" t="s">
        <v>173</v>
      </c>
      <c r="H1032" s="52" t="s">
        <v>576</v>
      </c>
      <c r="I1032" s="52" t="s">
        <v>575</v>
      </c>
      <c r="J1032" s="52" t="s">
        <v>173</v>
      </c>
      <c r="K1032" s="52" t="s">
        <v>931</v>
      </c>
      <c r="L1032" s="53" t="s">
        <v>288</v>
      </c>
      <c r="M1032" s="13">
        <v>4317</v>
      </c>
      <c r="N1032" s="14">
        <f t="shared" si="260"/>
        <v>11.827397260274</v>
      </c>
      <c r="O1032" s="15">
        <v>3780</v>
      </c>
      <c r="P1032" s="15">
        <f t="shared" si="252"/>
        <v>16318260</v>
      </c>
      <c r="Q1032" s="16">
        <f>IFERROR(VLOOKUP(G1032,SCENARIOS!$A$13:$E$18,5,0),0.025)</f>
        <v>0.05</v>
      </c>
      <c r="R1032" s="52">
        <f>IFERROR(VLOOKUP(L1032,INPUTS!$A$107:$B$120,2,0),0.0082)</f>
        <v>0.0085</v>
      </c>
      <c r="S1032" s="52">
        <f t="shared" si="253"/>
        <v>32.13</v>
      </c>
      <c r="T1032" s="15">
        <f t="shared" si="254"/>
        <v>138705.21</v>
      </c>
      <c r="U1032" s="15">
        <f>T1032/INPUTS!$B$7*1000</f>
        <v>173381512.5</v>
      </c>
      <c r="V1032" s="15">
        <f>T1032*INPUTS!$B$6</f>
        <v>438308.4636</v>
      </c>
      <c r="W1032" s="54" t="s">
        <v>521</v>
      </c>
      <c r="X1032" s="54" t="s">
        <v>396</v>
      </c>
      <c r="Y1032" s="67">
        <f>IFERROR(VLOOKUP(E1032,INPUTS!$A$44:$B$103,2,0),0)</f>
        <v>0</v>
      </c>
      <c r="Z1032" s="15">
        <f t="shared" si="256"/>
        <v>0</v>
      </c>
      <c r="AA1032" s="20">
        <f>IFERROR(VLOOKUP(E1032,INPUTS!$A$44:$C$103,3,0),SCENARIOS!$J$26)</f>
        <v>0.025</v>
      </c>
      <c r="AB1032" s="15">
        <f t="shared" si="257"/>
        <v>4425.67255364227</v>
      </c>
      <c r="AC1032" s="20">
        <f>IFERROR(VLOOKUP($E1032,INPUTS!$A$44:$G$103,4,0),SCENARIOS!$K$26)</f>
        <v>0.1</v>
      </c>
      <c r="AD1032" s="15">
        <f t="shared" si="257"/>
        <v>22593.6171275037</v>
      </c>
      <c r="AE1032" s="20">
        <f>IFERROR(VLOOKUP($E1032,INPUTS!$A$44:$G$103,5,0),SCENARIOS!$L$26)</f>
        <v>0.2</v>
      </c>
      <c r="AF1032" s="15">
        <f t="shared" si="257"/>
        <v>57671.6339400343</v>
      </c>
      <c r="AG1032" s="20">
        <f>IFERROR(VLOOKUP($E1032,INPUTS!$A$44:$G$103,6,0),SCENARIOS!$M$26)</f>
        <v>0.3</v>
      </c>
      <c r="AH1032" s="15">
        <f t="shared" si="258"/>
        <v>110407.864615372</v>
      </c>
      <c r="AI1032" s="20">
        <f>IFERROR(VLOOKUP($E1032,INPUTS!$A$44:$G$103,7,0),SCENARIOS!$N$26)</f>
        <v>0.5</v>
      </c>
      <c r="AJ1032" s="15">
        <f t="shared" si="259"/>
        <v>234852.536605993</v>
      </c>
      <c r="AL1032" t="str">
        <f t="shared" si="261"/>
        <v>N</v>
      </c>
      <c r="AM1032" s="21">
        <f t="shared" si="262"/>
        <v>469705.073211987</v>
      </c>
    </row>
    <row r="1033" ht="15" customHeight="1" spans="1:39">
      <c r="A1033" s="24" t="s">
        <v>2050</v>
      </c>
      <c r="B1033" s="52" t="s">
        <v>425</v>
      </c>
      <c r="C1033" s="52" t="s">
        <v>426</v>
      </c>
      <c r="D1033" s="52" t="s">
        <v>929</v>
      </c>
      <c r="E1033" s="10" t="s">
        <v>428</v>
      </c>
      <c r="F1033" s="52" t="s">
        <v>427</v>
      </c>
      <c r="G1033" s="52" t="s">
        <v>173</v>
      </c>
      <c r="H1033" s="52" t="s">
        <v>819</v>
      </c>
      <c r="I1033" s="52" t="s">
        <v>575</v>
      </c>
      <c r="J1033" s="52" t="s">
        <v>173</v>
      </c>
      <c r="K1033" s="52" t="s">
        <v>931</v>
      </c>
      <c r="L1033" s="53" t="s">
        <v>288</v>
      </c>
      <c r="M1033" s="13">
        <v>2878</v>
      </c>
      <c r="N1033" s="14">
        <f t="shared" si="260"/>
        <v>7.88493150684932</v>
      </c>
      <c r="O1033" s="15">
        <v>4220</v>
      </c>
      <c r="P1033" s="15">
        <f t="shared" si="252"/>
        <v>12145160</v>
      </c>
      <c r="Q1033" s="16">
        <f>IFERROR(VLOOKUP(G1033,SCENARIOS!$A$13:$E$18,5,0),0.025)</f>
        <v>0.05</v>
      </c>
      <c r="R1033" s="52">
        <f>IFERROR(VLOOKUP(L1033,INPUTS!$A$107:$B$120,2,0),0.0082)</f>
        <v>0.0085</v>
      </c>
      <c r="S1033" s="52">
        <f t="shared" si="253"/>
        <v>35.87</v>
      </c>
      <c r="T1033" s="15">
        <f t="shared" si="254"/>
        <v>103233.86</v>
      </c>
      <c r="U1033" s="15">
        <f>T1033/INPUTS!$B$7*1000</f>
        <v>129042325</v>
      </c>
      <c r="V1033" s="15">
        <f>T1033*INPUTS!$B$6</f>
        <v>326218.9976</v>
      </c>
      <c r="W1033" s="54" t="s">
        <v>521</v>
      </c>
      <c r="X1033" s="54" t="s">
        <v>396</v>
      </c>
      <c r="Y1033" s="67">
        <f>IFERROR(VLOOKUP(E1033,INPUTS!$A$44:$B$103,2,0),0)</f>
        <v>0</v>
      </c>
      <c r="Z1033" s="15">
        <f t="shared" si="256"/>
        <v>0</v>
      </c>
      <c r="AA1033" s="20">
        <f>IFERROR(VLOOKUP(E1033,INPUTS!$A$44:$C$103,3,0),SCENARIOS!$J$26)</f>
        <v>0.025</v>
      </c>
      <c r="AB1033" s="15">
        <f t="shared" si="257"/>
        <v>3293.88680359266</v>
      </c>
      <c r="AC1033" s="20">
        <f>IFERROR(VLOOKUP($E1033,INPUTS!$A$44:$G$103,4,0),SCENARIOS!$K$26)</f>
        <v>0.1</v>
      </c>
      <c r="AD1033" s="15">
        <f t="shared" si="257"/>
        <v>16815.7079855495</v>
      </c>
      <c r="AE1033" s="20">
        <f>IFERROR(VLOOKUP($E1033,INPUTS!$A$44:$G$103,5,0),SCENARIOS!$L$26)</f>
        <v>0.2</v>
      </c>
      <c r="AF1033" s="15">
        <f t="shared" si="257"/>
        <v>42923.1561246816</v>
      </c>
      <c r="AG1033" s="20">
        <f>IFERROR(VLOOKUP($E1033,INPUTS!$A$44:$G$103,6,0),SCENARIOS!$M$26)</f>
        <v>0.3</v>
      </c>
      <c r="AH1033" s="15">
        <f t="shared" si="258"/>
        <v>82173.0491493601</v>
      </c>
      <c r="AI1033" s="20">
        <f>IFERROR(VLOOKUP($E1033,INPUTS!$A$44:$G$103,7,0),SCENARIOS!$N$26)</f>
        <v>0.5</v>
      </c>
      <c r="AJ1033" s="15">
        <f t="shared" si="259"/>
        <v>174793.245939558</v>
      </c>
      <c r="AL1033" t="str">
        <f t="shared" si="261"/>
        <v>N</v>
      </c>
      <c r="AM1033" s="21">
        <f t="shared" si="262"/>
        <v>349586.491879116</v>
      </c>
    </row>
    <row r="1034" ht="15" customHeight="1" spans="1:39">
      <c r="A1034" s="6" t="s">
        <v>2051</v>
      </c>
      <c r="B1034" s="52" t="s">
        <v>425</v>
      </c>
      <c r="C1034" s="52" t="s">
        <v>426</v>
      </c>
      <c r="D1034" s="52" t="s">
        <v>929</v>
      </c>
      <c r="E1034" s="10" t="s">
        <v>428</v>
      </c>
      <c r="F1034" s="52" t="s">
        <v>427</v>
      </c>
      <c r="G1034" s="52" t="s">
        <v>173</v>
      </c>
      <c r="H1034" s="52" t="s">
        <v>271</v>
      </c>
      <c r="I1034" s="52" t="s">
        <v>581</v>
      </c>
      <c r="J1034" s="52" t="s">
        <v>173</v>
      </c>
      <c r="K1034" s="52" t="s">
        <v>931</v>
      </c>
      <c r="L1034" s="53" t="s">
        <v>295</v>
      </c>
      <c r="M1034" s="13">
        <v>1439</v>
      </c>
      <c r="N1034" s="14">
        <f t="shared" si="260"/>
        <v>3.94246575342466</v>
      </c>
      <c r="O1034" s="15">
        <v>9010</v>
      </c>
      <c r="P1034" s="15">
        <f t="shared" si="252"/>
        <v>12965390</v>
      </c>
      <c r="Q1034" s="16">
        <f>IFERROR(VLOOKUP(G1034,SCENARIOS!$A$13:$E$18,5,0),0.025)</f>
        <v>0.05</v>
      </c>
      <c r="R1034" s="52">
        <f>IFERROR(VLOOKUP(L1034,INPUTS!$A$107:$B$120,2,0),0.0082)</f>
        <v>0.0089</v>
      </c>
      <c r="S1034" s="52">
        <f t="shared" si="253"/>
        <v>80.189</v>
      </c>
      <c r="T1034" s="15">
        <f t="shared" si="254"/>
        <v>115391.971</v>
      </c>
      <c r="U1034" s="15">
        <f>T1034/INPUTS!$B$7*1000</f>
        <v>144239963.75</v>
      </c>
      <c r="V1034" s="15">
        <f>T1034*INPUTS!$B$6</f>
        <v>364638.62836</v>
      </c>
      <c r="W1034" s="54" t="s">
        <v>521</v>
      </c>
      <c r="X1034" s="54" t="s">
        <v>396</v>
      </c>
      <c r="Y1034" s="67">
        <f>IFERROR(VLOOKUP(E1034,INPUTS!$A$44:$B$103,2,0),0)</f>
        <v>0</v>
      </c>
      <c r="Z1034" s="15">
        <f t="shared" si="256"/>
        <v>0</v>
      </c>
      <c r="AA1034" s="20">
        <f>IFERROR(VLOOKUP(E1034,INPUTS!$A$44:$C$103,3,0),SCENARIOS!$J$26)</f>
        <v>0.025</v>
      </c>
      <c r="AB1034" s="15">
        <f t="shared" si="257"/>
        <v>3681.81612619587</v>
      </c>
      <c r="AC1034" s="20">
        <f>IFERROR(VLOOKUP($E1034,INPUTS!$A$44:$G$103,4,0),SCENARIOS!$K$26)</f>
        <v>0.1</v>
      </c>
      <c r="AD1034" s="15">
        <f t="shared" si="257"/>
        <v>18796.1361535158</v>
      </c>
      <c r="AE1034" s="20">
        <f>IFERROR(VLOOKUP($E1034,INPUTS!$A$44:$G$103,5,0),SCENARIOS!$L$26)</f>
        <v>0.2</v>
      </c>
      <c r="AF1034" s="15">
        <f t="shared" si="257"/>
        <v>47978.3240379439</v>
      </c>
      <c r="AG1034" s="20">
        <f>IFERROR(VLOOKUP($E1034,INPUTS!$A$44:$G$103,6,0),SCENARIOS!$M$26)</f>
        <v>0.3</v>
      </c>
      <c r="AH1034" s="15">
        <f t="shared" si="258"/>
        <v>91850.7755539175</v>
      </c>
      <c r="AI1034" s="20">
        <f>IFERROR(VLOOKUP($E1034,INPUTS!$A$44:$G$103,7,0),SCENARIOS!$N$26)</f>
        <v>0.5</v>
      </c>
      <c r="AJ1034" s="15">
        <f t="shared" si="259"/>
        <v>195379.085567984</v>
      </c>
      <c r="AL1034" t="str">
        <f t="shared" si="261"/>
        <v>Y</v>
      </c>
      <c r="AM1034" s="21">
        <f t="shared" si="262"/>
        <v>390758.171135969</v>
      </c>
    </row>
    <row r="1035" ht="15" customHeight="1" spans="1:39">
      <c r="A1035" s="24" t="s">
        <v>2052</v>
      </c>
      <c r="B1035" s="52" t="s">
        <v>434</v>
      </c>
      <c r="C1035" s="52" t="s">
        <v>435</v>
      </c>
      <c r="D1035" s="52" t="s">
        <v>929</v>
      </c>
      <c r="E1035" s="10" t="s">
        <v>264</v>
      </c>
      <c r="F1035" s="52" t="s">
        <v>436</v>
      </c>
      <c r="G1035" s="52" t="s">
        <v>173</v>
      </c>
      <c r="H1035" s="52" t="s">
        <v>248</v>
      </c>
      <c r="I1035" s="52" t="s">
        <v>930</v>
      </c>
      <c r="J1035" s="52" t="s">
        <v>169</v>
      </c>
      <c r="K1035" s="52" t="s">
        <v>931</v>
      </c>
      <c r="L1035" s="53" t="s">
        <v>291</v>
      </c>
      <c r="M1035" s="13">
        <v>733</v>
      </c>
      <c r="N1035" s="14">
        <f t="shared" si="260"/>
        <v>2.00821917808219</v>
      </c>
      <c r="O1035" s="15">
        <v>12070</v>
      </c>
      <c r="P1035" s="15">
        <f t="shared" si="252"/>
        <v>8847310</v>
      </c>
      <c r="Q1035" s="16">
        <f>IFERROR(VLOOKUP(G1035,SCENARIOS!$A$13:$E$18,5,0),0.025)</f>
        <v>0.05</v>
      </c>
      <c r="R1035" s="52">
        <f>IFERROR(VLOOKUP(L1035,INPUTS!$A$107:$B$120,2,0),0.0082)</f>
        <v>0.0079</v>
      </c>
      <c r="S1035" s="52">
        <f t="shared" si="253"/>
        <v>95.353</v>
      </c>
      <c r="T1035" s="15">
        <f t="shared" si="254"/>
        <v>69893.749</v>
      </c>
      <c r="U1035" s="15">
        <f>T1035/INPUTS!$B$7*1000</f>
        <v>87367186.25</v>
      </c>
      <c r="V1035" s="15">
        <f>T1035*INPUTS!$B$6</f>
        <v>220864.24684</v>
      </c>
      <c r="W1035" s="54" t="s">
        <v>396</v>
      </c>
      <c r="X1035" s="54" t="s">
        <v>396</v>
      </c>
      <c r="Y1035" s="67">
        <f>IFERROR(VLOOKUP(E1035,INPUTS!$A$44:$B$103,2,0),0)</f>
        <v>0</v>
      </c>
      <c r="Z1035" s="15">
        <f t="shared" si="256"/>
        <v>0</v>
      </c>
      <c r="AA1035" s="20">
        <f>IFERROR(VLOOKUP(E1035,INPUTS!$A$44:$C$103,3,0),SCENARIOS!$J$26)</f>
        <v>0.05</v>
      </c>
      <c r="AB1035" s="15">
        <f t="shared" si="257"/>
        <v>4460.20515913514</v>
      </c>
      <c r="AC1035" s="20">
        <f>IFERROR(VLOOKUP($E1035,INPUTS!$A$44:$G$103,4,0),SCENARIOS!$K$26)</f>
        <v>0.1</v>
      </c>
      <c r="AD1035" s="15">
        <f t="shared" si="257"/>
        <v>11384.9552191431</v>
      </c>
      <c r="AE1035" s="20">
        <f>IFERROR(VLOOKUP($E1035,INPUTS!$A$44:$G$103,5,0),SCENARIOS!$L$26)</f>
        <v>0.2</v>
      </c>
      <c r="AF1035" s="15">
        <f t="shared" si="257"/>
        <v>29060.816872161</v>
      </c>
      <c r="AG1035" s="20">
        <f>IFERROR(VLOOKUP($E1035,INPUTS!$A$44:$G$103,6,0),SCENARIOS!$M$26)</f>
        <v>0.3</v>
      </c>
      <c r="AH1035" s="15">
        <f t="shared" si="258"/>
        <v>55634.6771476921</v>
      </c>
      <c r="AI1035" s="20">
        <f>IFERROR(VLOOKUP($E1035,INPUTS!$A$44:$G$103,7,0),SCENARIOS!$N$26)</f>
        <v>0.4</v>
      </c>
      <c r="AJ1035" s="15">
        <f t="shared" si="259"/>
        <v>94674.0169056526</v>
      </c>
      <c r="AL1035" t="str">
        <f t="shared" si="261"/>
        <v>Y</v>
      </c>
      <c r="AM1035" s="21">
        <f t="shared" si="262"/>
        <v>236685.042264132</v>
      </c>
    </row>
    <row r="1036" ht="15" customHeight="1" spans="1:39">
      <c r="A1036" s="6" t="s">
        <v>2053</v>
      </c>
      <c r="B1036" s="52" t="s">
        <v>434</v>
      </c>
      <c r="C1036" s="52" t="s">
        <v>435</v>
      </c>
      <c r="D1036" s="52" t="s">
        <v>929</v>
      </c>
      <c r="E1036" s="10" t="s">
        <v>264</v>
      </c>
      <c r="F1036" s="52" t="s">
        <v>436</v>
      </c>
      <c r="G1036" s="52" t="s">
        <v>173</v>
      </c>
      <c r="H1036" s="52" t="s">
        <v>252</v>
      </c>
      <c r="I1036" s="52" t="s">
        <v>930</v>
      </c>
      <c r="J1036" s="52" t="s">
        <v>169</v>
      </c>
      <c r="K1036" s="52" t="s">
        <v>931</v>
      </c>
      <c r="L1036" s="53" t="s">
        <v>291</v>
      </c>
      <c r="M1036" s="13">
        <v>367</v>
      </c>
      <c r="N1036" s="14">
        <f t="shared" si="260"/>
        <v>1.00547945205479</v>
      </c>
      <c r="O1036" s="15">
        <v>11960</v>
      </c>
      <c r="P1036" s="15">
        <f t="shared" si="252"/>
        <v>4389320</v>
      </c>
      <c r="Q1036" s="16">
        <f>IFERROR(VLOOKUP(G1036,SCENARIOS!$A$13:$E$18,5,0),0.025)</f>
        <v>0.05</v>
      </c>
      <c r="R1036" s="52">
        <f>IFERROR(VLOOKUP(L1036,INPUTS!$A$107:$B$120,2,0),0.0082)</f>
        <v>0.0079</v>
      </c>
      <c r="S1036" s="52">
        <f t="shared" si="253"/>
        <v>94.484</v>
      </c>
      <c r="T1036" s="15">
        <f t="shared" si="254"/>
        <v>34675.628</v>
      </c>
      <c r="U1036" s="15">
        <f>T1036/INPUTS!$B$7*1000</f>
        <v>43344535</v>
      </c>
      <c r="V1036" s="15">
        <f>T1036*INPUTS!$B$6</f>
        <v>109574.98448</v>
      </c>
      <c r="W1036" s="54" t="s">
        <v>396</v>
      </c>
      <c r="X1036" s="54" t="s">
        <v>396</v>
      </c>
      <c r="Y1036" s="67">
        <f>IFERROR(VLOOKUP(E1036,INPUTS!$A$44:$B$103,2,0),0)</f>
        <v>0</v>
      </c>
      <c r="Z1036" s="15">
        <f t="shared" si="256"/>
        <v>0</v>
      </c>
      <c r="AA1036" s="20">
        <f>IFERROR(VLOOKUP(E1036,INPUTS!$A$44:$C$103,3,0),SCENARIOS!$J$26)</f>
        <v>0.05</v>
      </c>
      <c r="AB1036" s="15">
        <f t="shared" si="257"/>
        <v>2212.79323422544</v>
      </c>
      <c r="AC1036" s="20">
        <f>IFERROR(VLOOKUP($E1036,INPUTS!$A$44:$G$103,4,0),SCENARIOS!$K$26)</f>
        <v>0.1</v>
      </c>
      <c r="AD1036" s="15">
        <f t="shared" si="257"/>
        <v>5648.29441293334</v>
      </c>
      <c r="AE1036" s="20">
        <f>IFERROR(VLOOKUP($E1036,INPUTS!$A$44:$G$103,5,0),SCENARIOS!$L$26)</f>
        <v>0.2</v>
      </c>
      <c r="AF1036" s="15">
        <f t="shared" si="257"/>
        <v>14417.6280375972</v>
      </c>
      <c r="AG1036" s="20">
        <f>IFERROR(VLOOKUP($E1036,INPUTS!$A$44:$G$103,6,0),SCENARIOS!$M$26)</f>
        <v>0.3</v>
      </c>
      <c r="AH1036" s="15">
        <f t="shared" si="258"/>
        <v>27601.4292590525</v>
      </c>
      <c r="AI1036" s="20">
        <f>IFERROR(VLOOKUP($E1036,INPUTS!$A$44:$G$103,7,0),SCENARIOS!$N$26)</f>
        <v>0.4</v>
      </c>
      <c r="AJ1036" s="15">
        <f t="shared" si="259"/>
        <v>46969.5936826356</v>
      </c>
      <c r="AL1036" t="str">
        <f t="shared" si="261"/>
        <v>Y</v>
      </c>
      <c r="AM1036" s="21">
        <f t="shared" si="262"/>
        <v>117423.984206589</v>
      </c>
    </row>
    <row r="1037" ht="15" customHeight="1" spans="1:39">
      <c r="A1037" s="24" t="s">
        <v>2054</v>
      </c>
      <c r="B1037" s="52" t="s">
        <v>434</v>
      </c>
      <c r="C1037" s="52" t="s">
        <v>435</v>
      </c>
      <c r="D1037" s="52" t="s">
        <v>929</v>
      </c>
      <c r="E1037" s="10" t="s">
        <v>264</v>
      </c>
      <c r="F1037" s="52" t="s">
        <v>436</v>
      </c>
      <c r="G1037" s="52" t="s">
        <v>173</v>
      </c>
      <c r="H1037" s="52" t="s">
        <v>245</v>
      </c>
      <c r="I1037" s="52" t="s">
        <v>930</v>
      </c>
      <c r="J1037" s="52" t="s">
        <v>169</v>
      </c>
      <c r="K1037" s="52" t="s">
        <v>931</v>
      </c>
      <c r="L1037" s="53" t="s">
        <v>297</v>
      </c>
      <c r="M1037" s="13">
        <v>367</v>
      </c>
      <c r="N1037" s="14">
        <f t="shared" si="260"/>
        <v>1.00547945205479</v>
      </c>
      <c r="O1037" s="15">
        <v>16230</v>
      </c>
      <c r="P1037" s="15">
        <f t="shared" si="252"/>
        <v>5956410</v>
      </c>
      <c r="Q1037" s="16">
        <f>IFERROR(VLOOKUP(G1037,SCENARIOS!$A$13:$E$18,5,0),0.025)</f>
        <v>0.05</v>
      </c>
      <c r="R1037" s="52">
        <f>IFERROR(VLOOKUP(L1037,INPUTS!$A$107:$B$120,2,0),0.0082)</f>
        <v>0.0105</v>
      </c>
      <c r="S1037" s="52">
        <f t="shared" si="253"/>
        <v>170.415</v>
      </c>
      <c r="T1037" s="15">
        <f t="shared" si="254"/>
        <v>62542.305</v>
      </c>
      <c r="U1037" s="15">
        <f>T1037/INPUTS!$B$7*1000</f>
        <v>78177881.25</v>
      </c>
      <c r="V1037" s="15">
        <f>T1037*INPUTS!$B$6</f>
        <v>197633.6838</v>
      </c>
      <c r="W1037" s="54" t="s">
        <v>396</v>
      </c>
      <c r="X1037" s="54" t="s">
        <v>396</v>
      </c>
      <c r="Y1037" s="67">
        <f>IFERROR(VLOOKUP(E1037,INPUTS!$A$44:$B$103,2,0),0)</f>
        <v>0</v>
      </c>
      <c r="Z1037" s="15">
        <f t="shared" si="256"/>
        <v>0</v>
      </c>
      <c r="AA1037" s="20">
        <f>IFERROR(VLOOKUP(E1037,INPUTS!$A$44:$C$103,3,0),SCENARIOS!$J$26)</f>
        <v>0.05</v>
      </c>
      <c r="AB1037" s="15">
        <f t="shared" si="257"/>
        <v>3991.07953738758</v>
      </c>
      <c r="AC1037" s="20">
        <f>IFERROR(VLOOKUP($E1037,INPUTS!$A$44:$G$103,4,0),SCENARIOS!$K$26)</f>
        <v>0.1</v>
      </c>
      <c r="AD1037" s="15">
        <f t="shared" si="257"/>
        <v>10187.4824560776</v>
      </c>
      <c r="AE1037" s="20">
        <f>IFERROR(VLOOKUP($E1037,INPUTS!$A$44:$G$103,5,0),SCENARIOS!$L$26)</f>
        <v>0.2</v>
      </c>
      <c r="AF1037" s="15">
        <f t="shared" si="257"/>
        <v>26004.1920539681</v>
      </c>
      <c r="AG1037" s="20">
        <f>IFERROR(VLOOKUP($E1037,INPUTS!$A$44:$G$103,6,0),SCENARIOS!$M$26)</f>
        <v>0.3</v>
      </c>
      <c r="AH1037" s="15">
        <f t="shared" si="258"/>
        <v>49783.0062992827</v>
      </c>
      <c r="AI1037" s="20">
        <f>IFERROR(VLOOKUP($E1037,INPUTS!$A$44:$G$103,7,0),SCENARIOS!$N$26)</f>
        <v>0.4</v>
      </c>
      <c r="AJ1037" s="15">
        <f t="shared" si="259"/>
        <v>84716.1774207946</v>
      </c>
      <c r="AL1037" t="str">
        <f t="shared" si="261"/>
        <v>N</v>
      </c>
      <c r="AM1037" s="21">
        <f t="shared" si="262"/>
        <v>211790.443551986</v>
      </c>
    </row>
    <row r="1038" ht="15" customHeight="1" spans="1:39">
      <c r="A1038" s="6" t="s">
        <v>2055</v>
      </c>
      <c r="B1038" s="52" t="s">
        <v>434</v>
      </c>
      <c r="C1038" s="52" t="s">
        <v>435</v>
      </c>
      <c r="D1038" s="52" t="s">
        <v>929</v>
      </c>
      <c r="E1038" s="10" t="s">
        <v>264</v>
      </c>
      <c r="F1038" s="52" t="s">
        <v>436</v>
      </c>
      <c r="G1038" s="52" t="s">
        <v>173</v>
      </c>
      <c r="H1038" s="52" t="s">
        <v>258</v>
      </c>
      <c r="I1038" s="52" t="s">
        <v>930</v>
      </c>
      <c r="J1038" s="52" t="s">
        <v>169</v>
      </c>
      <c r="K1038" s="52" t="s">
        <v>931</v>
      </c>
      <c r="L1038" s="53" t="s">
        <v>293</v>
      </c>
      <c r="M1038" s="13">
        <v>367</v>
      </c>
      <c r="N1038" s="14">
        <f t="shared" si="260"/>
        <v>1.00547945205479</v>
      </c>
      <c r="O1038" s="15">
        <v>13810</v>
      </c>
      <c r="P1038" s="15">
        <f t="shared" si="252"/>
        <v>5068270</v>
      </c>
      <c r="Q1038" s="16">
        <f>IFERROR(VLOOKUP(G1038,SCENARIOS!$A$13:$E$18,5,0),0.025)</f>
        <v>0.05</v>
      </c>
      <c r="R1038" s="52">
        <f>IFERROR(VLOOKUP(L1038,INPUTS!$A$107:$B$120,2,0),0.0082)</f>
        <v>0.0079</v>
      </c>
      <c r="S1038" s="52">
        <f t="shared" si="253"/>
        <v>109.099</v>
      </c>
      <c r="T1038" s="15">
        <f t="shared" si="254"/>
        <v>40039.333</v>
      </c>
      <c r="U1038" s="15">
        <f>T1038/INPUTS!$B$7*1000</f>
        <v>50049166.25</v>
      </c>
      <c r="V1038" s="15">
        <f>T1038*INPUTS!$B$6</f>
        <v>126524.29228</v>
      </c>
      <c r="W1038" s="54" t="s">
        <v>396</v>
      </c>
      <c r="X1038" s="54" t="s">
        <v>396</v>
      </c>
      <c r="Y1038" s="67">
        <f>IFERROR(VLOOKUP(E1038,INPUTS!$A$44:$B$103,2,0),0)</f>
        <v>0</v>
      </c>
      <c r="Z1038" s="15">
        <f t="shared" si="256"/>
        <v>0</v>
      </c>
      <c r="AA1038" s="20">
        <f>IFERROR(VLOOKUP(E1038,INPUTS!$A$44:$C$103,3,0),SCENARIOS!$J$26)</f>
        <v>0.05</v>
      </c>
      <c r="AB1038" s="15">
        <f t="shared" si="257"/>
        <v>2555.07312413489</v>
      </c>
      <c r="AC1038" s="20">
        <f>IFERROR(VLOOKUP($E1038,INPUTS!$A$44:$G$103,4,0),SCENARIOS!$K$26)</f>
        <v>0.1</v>
      </c>
      <c r="AD1038" s="15">
        <f t="shared" si="257"/>
        <v>6521.98543834527</v>
      </c>
      <c r="AE1038" s="20">
        <f>IFERROR(VLOOKUP($E1038,INPUTS!$A$44:$G$103,5,0),SCENARIOS!$L$26)</f>
        <v>0.2</v>
      </c>
      <c r="AF1038" s="15">
        <f t="shared" si="257"/>
        <v>16647.7795317071</v>
      </c>
      <c r="AG1038" s="20">
        <f>IFERROR(VLOOKUP($E1038,INPUTS!$A$44:$G$103,6,0),SCENARIOS!$M$26)</f>
        <v>0.3</v>
      </c>
      <c r="AH1038" s="15">
        <f t="shared" si="258"/>
        <v>31870.881109324</v>
      </c>
      <c r="AI1038" s="20">
        <f>IFERROR(VLOOKUP($E1038,INPUTS!$A$44:$G$103,7,0),SCENARIOS!$N$26)</f>
        <v>0.4</v>
      </c>
      <c r="AJ1038" s="15">
        <f t="shared" si="259"/>
        <v>54234.9572539463</v>
      </c>
      <c r="AL1038" t="str">
        <f t="shared" si="261"/>
        <v>N</v>
      </c>
      <c r="AM1038" s="21">
        <f t="shared" si="262"/>
        <v>135587.393134866</v>
      </c>
    </row>
    <row r="1039" ht="15" customHeight="1" spans="1:39">
      <c r="A1039" s="24" t="s">
        <v>2056</v>
      </c>
      <c r="B1039" s="52" t="s">
        <v>434</v>
      </c>
      <c r="C1039" s="52" t="s">
        <v>435</v>
      </c>
      <c r="D1039" s="52" t="s">
        <v>929</v>
      </c>
      <c r="E1039" s="10" t="s">
        <v>264</v>
      </c>
      <c r="F1039" s="52" t="s">
        <v>436</v>
      </c>
      <c r="G1039" s="52" t="s">
        <v>173</v>
      </c>
      <c r="H1039" s="52" t="s">
        <v>234</v>
      </c>
      <c r="I1039" s="52" t="s">
        <v>424</v>
      </c>
      <c r="J1039" s="52" t="s">
        <v>173</v>
      </c>
      <c r="K1039" s="52" t="s">
        <v>931</v>
      </c>
      <c r="L1039" s="53" t="s">
        <v>291</v>
      </c>
      <c r="M1039" s="13">
        <v>367</v>
      </c>
      <c r="N1039" s="14">
        <f t="shared" si="260"/>
        <v>1.00547945205479</v>
      </c>
      <c r="O1039" s="15">
        <v>7820</v>
      </c>
      <c r="P1039" s="15">
        <f t="shared" si="252"/>
        <v>2869940</v>
      </c>
      <c r="Q1039" s="16">
        <f>IFERROR(VLOOKUP(G1039,SCENARIOS!$A$13:$E$18,5,0),0.025)</f>
        <v>0.05</v>
      </c>
      <c r="R1039" s="52">
        <f>IFERROR(VLOOKUP(L1039,INPUTS!$A$107:$B$120,2,0),0.0082)</f>
        <v>0.0079</v>
      </c>
      <c r="S1039" s="52">
        <f t="shared" si="253"/>
        <v>61.778</v>
      </c>
      <c r="T1039" s="15">
        <f t="shared" si="254"/>
        <v>22672.526</v>
      </c>
      <c r="U1039" s="15">
        <f>T1039/INPUTS!$B$7*1000</f>
        <v>28340657.5</v>
      </c>
      <c r="V1039" s="15">
        <f>T1039*INPUTS!$B$6</f>
        <v>71645.18216</v>
      </c>
      <c r="W1039" s="54" t="s">
        <v>396</v>
      </c>
      <c r="X1039" s="54" t="s">
        <v>396</v>
      </c>
      <c r="Y1039" s="67">
        <f>IFERROR(VLOOKUP(E1039,INPUTS!$A$44:$B$103,2,0),0)</f>
        <v>0</v>
      </c>
      <c r="Z1039" s="15">
        <f t="shared" si="256"/>
        <v>0</v>
      </c>
      <c r="AA1039" s="20">
        <f>IFERROR(VLOOKUP(E1039,INPUTS!$A$44:$C$103,3,0),SCENARIOS!$J$26)</f>
        <v>0.05</v>
      </c>
      <c r="AB1039" s="15">
        <f t="shared" si="257"/>
        <v>1446.82634545509</v>
      </c>
      <c r="AC1039" s="20">
        <f>IFERROR(VLOOKUP($E1039,INPUTS!$A$44:$G$103,4,0),SCENARIOS!$K$26)</f>
        <v>0.1</v>
      </c>
      <c r="AD1039" s="15">
        <f t="shared" si="257"/>
        <v>3693.11557768718</v>
      </c>
      <c r="AE1039" s="20">
        <f>IFERROR(VLOOKUP($E1039,INPUTS!$A$44:$G$103,5,0),SCENARIOS!$L$26)</f>
        <v>0.2</v>
      </c>
      <c r="AF1039" s="15">
        <f t="shared" si="257"/>
        <v>9426.91063996738</v>
      </c>
      <c r="AG1039" s="20">
        <f>IFERROR(VLOOKUP($E1039,INPUTS!$A$44:$G$103,6,0),SCENARIOS!$M$26)</f>
        <v>0.3</v>
      </c>
      <c r="AH1039" s="15">
        <f t="shared" si="258"/>
        <v>18047.0883616882</v>
      </c>
      <c r="AI1039" s="20">
        <f>IFERROR(VLOOKUP($E1039,INPUTS!$A$44:$G$103,7,0),SCENARIOS!$N$26)</f>
        <v>0.4</v>
      </c>
      <c r="AJ1039" s="15">
        <f t="shared" si="259"/>
        <v>30710.8881771079</v>
      </c>
      <c r="AL1039" t="str">
        <f t="shared" si="261"/>
        <v>Y</v>
      </c>
      <c r="AM1039" s="21">
        <f t="shared" si="262"/>
        <v>76777.2204427698</v>
      </c>
    </row>
    <row r="1040" ht="15" customHeight="1" spans="1:39">
      <c r="A1040" s="6" t="s">
        <v>2057</v>
      </c>
      <c r="B1040" s="52" t="s">
        <v>434</v>
      </c>
      <c r="C1040" s="52" t="s">
        <v>435</v>
      </c>
      <c r="D1040" s="52" t="s">
        <v>929</v>
      </c>
      <c r="E1040" s="10" t="s">
        <v>264</v>
      </c>
      <c r="F1040" s="52" t="s">
        <v>436</v>
      </c>
      <c r="G1040" s="52" t="s">
        <v>173</v>
      </c>
      <c r="H1040" s="52" t="s">
        <v>428</v>
      </c>
      <c r="I1040" s="52" t="s">
        <v>427</v>
      </c>
      <c r="J1040" s="52" t="s">
        <v>173</v>
      </c>
      <c r="K1040" s="52" t="s">
        <v>931</v>
      </c>
      <c r="L1040" s="53" t="s">
        <v>291</v>
      </c>
      <c r="M1040" s="13">
        <v>367</v>
      </c>
      <c r="N1040" s="14">
        <f t="shared" si="260"/>
        <v>1.00547945205479</v>
      </c>
      <c r="O1040" s="15">
        <v>7380</v>
      </c>
      <c r="P1040" s="15">
        <f t="shared" si="252"/>
        <v>2708460</v>
      </c>
      <c r="Q1040" s="16">
        <f>IFERROR(VLOOKUP(G1040,SCENARIOS!$A$13:$E$18,5,0),0.025)</f>
        <v>0.05</v>
      </c>
      <c r="R1040" s="52">
        <f>IFERROR(VLOOKUP(L1040,INPUTS!$A$107:$B$120,2,0),0.0082)</f>
        <v>0.0079</v>
      </c>
      <c r="S1040" s="52">
        <f t="shared" si="253"/>
        <v>58.302</v>
      </c>
      <c r="T1040" s="15">
        <f t="shared" si="254"/>
        <v>21396.834</v>
      </c>
      <c r="U1040" s="15">
        <f>T1040/INPUTS!$B$7*1000</f>
        <v>26746042.5</v>
      </c>
      <c r="V1040" s="15">
        <f>T1040*INPUTS!$B$6</f>
        <v>67613.99544</v>
      </c>
      <c r="W1040" s="54" t="s">
        <v>521</v>
      </c>
      <c r="X1040" s="54" t="s">
        <v>396</v>
      </c>
      <c r="Y1040" s="67">
        <f>IFERROR(VLOOKUP(E1040,INPUTS!$A$44:$B$103,2,0),0)</f>
        <v>0</v>
      </c>
      <c r="Z1040" s="15">
        <f t="shared" si="256"/>
        <v>0</v>
      </c>
      <c r="AA1040" s="20">
        <f>IFERROR(VLOOKUP(E1040,INPUTS!$A$44:$C$103,3,0),SCENARIOS!$J$26)</f>
        <v>0.05</v>
      </c>
      <c r="AB1040" s="15">
        <f t="shared" si="257"/>
        <v>1365.41923650366</v>
      </c>
      <c r="AC1040" s="20">
        <f>IFERROR(VLOOKUP($E1040,INPUTS!$A$44:$G$103,4,0),SCENARIOS!$K$26)</f>
        <v>0.1</v>
      </c>
      <c r="AD1040" s="15">
        <f t="shared" si="257"/>
        <v>3485.31879326489</v>
      </c>
      <c r="AE1040" s="20">
        <f>IFERROR(VLOOKUP($E1040,INPUTS!$A$44:$G$103,5,0),SCENARIOS!$L$26)</f>
        <v>0.2</v>
      </c>
      <c r="AF1040" s="15">
        <f t="shared" si="257"/>
        <v>8896.49623055745</v>
      </c>
      <c r="AG1040" s="20">
        <f>IFERROR(VLOOKUP($E1040,INPUTS!$A$44:$G$103,6,0),SCENARIOS!$M$26)</f>
        <v>0.3</v>
      </c>
      <c r="AH1040" s="15">
        <f t="shared" si="258"/>
        <v>17031.6511648668</v>
      </c>
      <c r="AI1040" s="20">
        <f>IFERROR(VLOOKUP($E1040,INPUTS!$A$44:$G$103,7,0),SCENARIOS!$N$26)</f>
        <v>0.4</v>
      </c>
      <c r="AJ1040" s="15">
        <f t="shared" si="259"/>
        <v>28982.9098142016</v>
      </c>
      <c r="AL1040" t="str">
        <f t="shared" si="261"/>
        <v>Y</v>
      </c>
      <c r="AM1040" s="21">
        <f t="shared" si="262"/>
        <v>72457.274535504</v>
      </c>
    </row>
    <row r="1041" ht="15" customHeight="1" spans="1:39">
      <c r="A1041" s="24" t="s">
        <v>2058</v>
      </c>
      <c r="B1041" s="52" t="s">
        <v>434</v>
      </c>
      <c r="C1041" s="52" t="s">
        <v>435</v>
      </c>
      <c r="D1041" s="52" t="s">
        <v>929</v>
      </c>
      <c r="E1041" s="10" t="s">
        <v>264</v>
      </c>
      <c r="F1041" s="52" t="s">
        <v>436</v>
      </c>
      <c r="G1041" s="52" t="s">
        <v>173</v>
      </c>
      <c r="H1041" s="52" t="s">
        <v>242</v>
      </c>
      <c r="I1041" s="52" t="s">
        <v>421</v>
      </c>
      <c r="J1041" s="52" t="s">
        <v>173</v>
      </c>
      <c r="K1041" s="52" t="s">
        <v>931</v>
      </c>
      <c r="L1041" s="53" t="s">
        <v>288</v>
      </c>
      <c r="M1041" s="13">
        <v>917</v>
      </c>
      <c r="N1041" s="14">
        <f t="shared" si="260"/>
        <v>2.51232876712329</v>
      </c>
      <c r="O1041" s="15">
        <v>6290</v>
      </c>
      <c r="P1041" s="15">
        <f t="shared" si="252"/>
        <v>5767930</v>
      </c>
      <c r="Q1041" s="16">
        <f>IFERROR(VLOOKUP(G1041,SCENARIOS!$A$13:$E$18,5,0),0.025)</f>
        <v>0.05</v>
      </c>
      <c r="R1041" s="52">
        <f>IFERROR(VLOOKUP(L1041,INPUTS!$A$107:$B$120,2,0),0.0082)</f>
        <v>0.0085</v>
      </c>
      <c r="S1041" s="52">
        <f t="shared" si="253"/>
        <v>53.465</v>
      </c>
      <c r="T1041" s="15">
        <f t="shared" si="254"/>
        <v>49027.405</v>
      </c>
      <c r="U1041" s="15">
        <f>T1041/INPUTS!$B$7*1000</f>
        <v>61284256.25</v>
      </c>
      <c r="V1041" s="15">
        <f>T1041*INPUTS!$B$6</f>
        <v>154926.5998</v>
      </c>
      <c r="W1041" s="54" t="s">
        <v>396</v>
      </c>
      <c r="X1041" s="54" t="s">
        <v>396</v>
      </c>
      <c r="Y1041" s="67">
        <f>IFERROR(VLOOKUP(E1041,INPUTS!$A$44:$B$103,2,0),0)</f>
        <v>0</v>
      </c>
      <c r="Z1041" s="15">
        <f t="shared" si="256"/>
        <v>0</v>
      </c>
      <c r="AA1041" s="20">
        <f>IFERROR(VLOOKUP(E1041,INPUTS!$A$44:$C$103,3,0),SCENARIOS!$J$26)</f>
        <v>0.05</v>
      </c>
      <c r="AB1041" s="15">
        <f t="shared" si="257"/>
        <v>3128.63865293602</v>
      </c>
      <c r="AC1041" s="20">
        <f>IFERROR(VLOOKUP($E1041,INPUTS!$A$44:$G$103,4,0),SCENARIOS!$K$26)</f>
        <v>0.1</v>
      </c>
      <c r="AD1041" s="15">
        <f t="shared" si="257"/>
        <v>7986.04765693415</v>
      </c>
      <c r="AE1041" s="20">
        <f>IFERROR(VLOOKUP($E1041,INPUTS!$A$44:$G$103,5,0),SCENARIOS!$L$26)</f>
        <v>0.2</v>
      </c>
      <c r="AF1041" s="15">
        <f t="shared" si="257"/>
        <v>20384.8907635828</v>
      </c>
      <c r="AG1041" s="20">
        <f>IFERROR(VLOOKUP($E1041,INPUTS!$A$44:$G$103,6,0),SCENARIOS!$M$26)</f>
        <v>0.3</v>
      </c>
      <c r="AH1041" s="15">
        <f t="shared" si="258"/>
        <v>39025.2903527058</v>
      </c>
      <c r="AI1041" s="20">
        <f>IFERROR(VLOOKUP($E1041,INPUTS!$A$44:$G$103,7,0),SCENARIOS!$N$26)</f>
        <v>0.4</v>
      </c>
      <c r="AJ1041" s="15">
        <f t="shared" si="259"/>
        <v>66409.6780644901</v>
      </c>
      <c r="AL1041" t="str">
        <f t="shared" si="261"/>
        <v>Y</v>
      </c>
      <c r="AM1041" s="21">
        <f t="shared" si="262"/>
        <v>166024.195161225</v>
      </c>
    </row>
    <row r="1042" ht="15" customHeight="1" spans="1:39">
      <c r="A1042" s="6" t="s">
        <v>2059</v>
      </c>
      <c r="B1042" s="52" t="s">
        <v>434</v>
      </c>
      <c r="C1042" s="52" t="s">
        <v>435</v>
      </c>
      <c r="D1042" s="52" t="s">
        <v>929</v>
      </c>
      <c r="E1042" s="10" t="s">
        <v>264</v>
      </c>
      <c r="F1042" s="52" t="s">
        <v>436</v>
      </c>
      <c r="G1042" s="52" t="s">
        <v>173</v>
      </c>
      <c r="H1042" s="52" t="s">
        <v>545</v>
      </c>
      <c r="I1042" s="52" t="s">
        <v>544</v>
      </c>
      <c r="J1042" s="52" t="s">
        <v>173</v>
      </c>
      <c r="K1042" s="52" t="s">
        <v>931</v>
      </c>
      <c r="L1042" s="53" t="s">
        <v>288</v>
      </c>
      <c r="M1042" s="13">
        <v>367</v>
      </c>
      <c r="N1042" s="14">
        <f t="shared" si="260"/>
        <v>1.00547945205479</v>
      </c>
      <c r="O1042" s="15">
        <v>7560</v>
      </c>
      <c r="P1042" s="15">
        <f t="shared" si="252"/>
        <v>2774520</v>
      </c>
      <c r="Q1042" s="16">
        <f>IFERROR(VLOOKUP(G1042,SCENARIOS!$A$13:$E$18,5,0),0.025)</f>
        <v>0.05</v>
      </c>
      <c r="R1042" s="52">
        <f>IFERROR(VLOOKUP(L1042,INPUTS!$A$107:$B$120,2,0),0.0082)</f>
        <v>0.0085</v>
      </c>
      <c r="S1042" s="52">
        <f t="shared" si="253"/>
        <v>64.26</v>
      </c>
      <c r="T1042" s="15">
        <f t="shared" si="254"/>
        <v>23583.42</v>
      </c>
      <c r="U1042" s="15">
        <f>T1042/INPUTS!$B$7*1000</f>
        <v>29479275</v>
      </c>
      <c r="V1042" s="15">
        <f>T1042*INPUTS!$B$6</f>
        <v>74523.6072</v>
      </c>
      <c r="W1042" s="54" t="s">
        <v>396</v>
      </c>
      <c r="X1042" s="54" t="s">
        <v>396</v>
      </c>
      <c r="Y1042" s="67">
        <f>IFERROR(VLOOKUP(E1042,INPUTS!$A$44:$B$103,2,0),0)</f>
        <v>0</v>
      </c>
      <c r="Z1042" s="15">
        <f t="shared" si="256"/>
        <v>0</v>
      </c>
      <c r="AA1042" s="20">
        <f>IFERROR(VLOOKUP(E1042,INPUTS!$A$44:$C$103,3,0),SCENARIOS!$J$26)</f>
        <v>0.05</v>
      </c>
      <c r="AB1042" s="15">
        <f t="shared" si="257"/>
        <v>1504.95420633469</v>
      </c>
      <c r="AC1042" s="20">
        <f>IFERROR(VLOOKUP($E1042,INPUTS!$A$44:$G$103,4,0),SCENARIOS!$K$26)</f>
        <v>0.1</v>
      </c>
      <c r="AD1042" s="15">
        <f t="shared" si="257"/>
        <v>3841.49061190357</v>
      </c>
      <c r="AE1042" s="20">
        <f>IFERROR(VLOOKUP($E1042,INPUTS!$A$44:$G$103,5,0),SCENARIOS!$L$26)</f>
        <v>0.2</v>
      </c>
      <c r="AF1042" s="15">
        <f t="shared" si="257"/>
        <v>9805.64728097873</v>
      </c>
      <c r="AG1042" s="20">
        <f>IFERROR(VLOOKUP($E1042,INPUTS!$A$44:$G$103,6,0),SCENARIOS!$M$26)</f>
        <v>0.3</v>
      </c>
      <c r="AH1042" s="15">
        <f t="shared" si="258"/>
        <v>18772.1502496371</v>
      </c>
      <c r="AI1042" s="20">
        <f>IFERROR(VLOOKUP($E1042,INPUTS!$A$44:$G$103,7,0),SCENARIOS!$N$26)</f>
        <v>0.4</v>
      </c>
      <c r="AJ1042" s="15">
        <f t="shared" si="259"/>
        <v>31944.7323361222</v>
      </c>
      <c r="AL1042" t="str">
        <f t="shared" si="261"/>
        <v>Y</v>
      </c>
      <c r="AM1042" s="21">
        <f t="shared" si="262"/>
        <v>79861.8308403054</v>
      </c>
    </row>
    <row r="1043" ht="15" customHeight="1" spans="1:39">
      <c r="A1043" s="24" t="s">
        <v>2060</v>
      </c>
      <c r="B1043" s="52" t="s">
        <v>434</v>
      </c>
      <c r="C1043" s="52" t="s">
        <v>435</v>
      </c>
      <c r="D1043" s="52" t="s">
        <v>929</v>
      </c>
      <c r="E1043" s="10" t="s">
        <v>264</v>
      </c>
      <c r="F1043" s="52" t="s">
        <v>436</v>
      </c>
      <c r="G1043" s="52" t="s">
        <v>173</v>
      </c>
      <c r="H1043" s="52" t="s">
        <v>440</v>
      </c>
      <c r="I1043" s="52" t="s">
        <v>439</v>
      </c>
      <c r="J1043" s="52" t="s">
        <v>177</v>
      </c>
      <c r="K1043" s="52" t="s">
        <v>931</v>
      </c>
      <c r="L1043" s="53" t="s">
        <v>297</v>
      </c>
      <c r="M1043" s="13">
        <v>367</v>
      </c>
      <c r="N1043" s="14">
        <f t="shared" si="260"/>
        <v>1.00547945205479</v>
      </c>
      <c r="O1043" s="15">
        <v>12050</v>
      </c>
      <c r="P1043" s="15">
        <f t="shared" si="252"/>
        <v>4422350</v>
      </c>
      <c r="Q1043" s="16">
        <f>IFERROR(VLOOKUP(G1043,SCENARIOS!$A$13:$E$18,5,0),0.025)</f>
        <v>0.05</v>
      </c>
      <c r="R1043" s="52">
        <f>IFERROR(VLOOKUP(L1043,INPUTS!$A$107:$B$120,2,0),0.0082)</f>
        <v>0.0105</v>
      </c>
      <c r="S1043" s="52">
        <f t="shared" si="253"/>
        <v>126.525</v>
      </c>
      <c r="T1043" s="15">
        <f t="shared" si="254"/>
        <v>46434.675</v>
      </c>
      <c r="U1043" s="15">
        <f>T1043/INPUTS!$B$7*1000</f>
        <v>58043343.75</v>
      </c>
      <c r="V1043" s="15">
        <f>T1043*INPUTS!$B$6</f>
        <v>146733.573</v>
      </c>
      <c r="W1043" s="54" t="s">
        <v>396</v>
      </c>
      <c r="X1043" s="54" t="s">
        <v>396</v>
      </c>
      <c r="Y1043" s="67">
        <f>IFERROR(VLOOKUP(E1043,INPUTS!$A$44:$B$103,2,0),0)</f>
        <v>0</v>
      </c>
      <c r="Z1043" s="15">
        <f t="shared" si="256"/>
        <v>0</v>
      </c>
      <c r="AA1043" s="20">
        <f>IFERROR(VLOOKUP(E1043,INPUTS!$A$44:$C$103,3,0),SCENARIOS!$J$26)</f>
        <v>0.05</v>
      </c>
      <c r="AB1043" s="15">
        <f t="shared" si="257"/>
        <v>2963.18597815899</v>
      </c>
      <c r="AC1043" s="20">
        <f>IFERROR(VLOOKUP($E1043,INPUTS!$A$44:$G$103,4,0),SCENARIOS!$K$26)</f>
        <v>0.1</v>
      </c>
      <c r="AD1043" s="15">
        <f t="shared" si="257"/>
        <v>7563.71926036568</v>
      </c>
      <c r="AE1043" s="20">
        <f>IFERROR(VLOOKUP($E1043,INPUTS!$A$44:$G$103,5,0),SCENARIOS!$L$26)</f>
        <v>0.2</v>
      </c>
      <c r="AF1043" s="15">
        <f t="shared" si="257"/>
        <v>19306.8708718617</v>
      </c>
      <c r="AG1043" s="20">
        <f>IFERROR(VLOOKUP($E1043,INPUTS!$A$44:$G$103,6,0),SCENARIOS!$M$26)</f>
        <v>0.3</v>
      </c>
      <c r="AH1043" s="15">
        <f t="shared" si="258"/>
        <v>36961.5049849881</v>
      </c>
      <c r="AI1043" s="20">
        <f>IFERROR(VLOOKUP($E1043,INPUTS!$A$44:$G$103,7,0),SCENARIOS!$N$26)</f>
        <v>0.4</v>
      </c>
      <c r="AJ1043" s="15">
        <f t="shared" si="259"/>
        <v>62897.7164461229</v>
      </c>
      <c r="AL1043" t="str">
        <f t="shared" si="261"/>
        <v>Y</v>
      </c>
      <c r="AM1043" s="21">
        <f t="shared" si="262"/>
        <v>157244.291115307</v>
      </c>
    </row>
    <row r="1044" ht="15" customHeight="1" spans="1:39">
      <c r="A1044" s="6" t="s">
        <v>2061</v>
      </c>
      <c r="B1044" s="52" t="s">
        <v>434</v>
      </c>
      <c r="C1044" s="52" t="s">
        <v>435</v>
      </c>
      <c r="D1044" s="52" t="s">
        <v>929</v>
      </c>
      <c r="E1044" s="10" t="s">
        <v>264</v>
      </c>
      <c r="F1044" s="52" t="s">
        <v>436</v>
      </c>
      <c r="G1044" s="52" t="s">
        <v>173</v>
      </c>
      <c r="H1044" s="52" t="s">
        <v>448</v>
      </c>
      <c r="I1044" s="52" t="s">
        <v>447</v>
      </c>
      <c r="J1044" s="52" t="s">
        <v>177</v>
      </c>
      <c r="K1044" s="52" t="s">
        <v>931</v>
      </c>
      <c r="L1044" s="53" t="s">
        <v>291</v>
      </c>
      <c r="M1044" s="13">
        <v>367</v>
      </c>
      <c r="N1044" s="14">
        <f t="shared" si="260"/>
        <v>1.00547945205479</v>
      </c>
      <c r="O1044" s="15">
        <v>12140</v>
      </c>
      <c r="P1044" s="15">
        <f t="shared" si="252"/>
        <v>4455380</v>
      </c>
      <c r="Q1044" s="16">
        <f>IFERROR(VLOOKUP(G1044,SCENARIOS!$A$13:$E$18,5,0),0.025)</f>
        <v>0.05</v>
      </c>
      <c r="R1044" s="52">
        <f>IFERROR(VLOOKUP(L1044,INPUTS!$A$107:$B$120,2,0),0.0082)</f>
        <v>0.0079</v>
      </c>
      <c r="S1044" s="52">
        <f t="shared" si="253"/>
        <v>95.906</v>
      </c>
      <c r="T1044" s="15">
        <f t="shared" si="254"/>
        <v>35197.502</v>
      </c>
      <c r="U1044" s="15">
        <f>T1044/INPUTS!$B$7*1000</f>
        <v>43996877.5</v>
      </c>
      <c r="V1044" s="15">
        <f>T1044*INPUTS!$B$6</f>
        <v>111224.10632</v>
      </c>
      <c r="W1044" s="54" t="s">
        <v>396</v>
      </c>
      <c r="X1044" s="54" t="s">
        <v>396</v>
      </c>
      <c r="Y1044" s="67">
        <f>IFERROR(VLOOKUP(E1044,INPUTS!$A$44:$B$103,2,0),0)</f>
        <v>0</v>
      </c>
      <c r="Z1044" s="15">
        <f t="shared" si="256"/>
        <v>0</v>
      </c>
      <c r="AA1044" s="20">
        <f>IFERROR(VLOOKUP(E1044,INPUTS!$A$44:$C$103,3,0),SCENARIOS!$J$26)</f>
        <v>0.05</v>
      </c>
      <c r="AB1044" s="15">
        <f t="shared" ref="AB1044:AF1059" si="263">$T1044*AA1044*(1+$Q1044)^AB$2</f>
        <v>2246.09614243284</v>
      </c>
      <c r="AC1044" s="20">
        <f>IFERROR(VLOOKUP($E1044,INPUTS!$A$44:$G$103,4,0),SCENARIOS!$K$26)</f>
        <v>0.1</v>
      </c>
      <c r="AD1044" s="15">
        <f t="shared" si="263"/>
        <v>5733.30218837883</v>
      </c>
      <c r="AE1044" s="20">
        <f>IFERROR(VLOOKUP($E1044,INPUTS!$A$44:$G$103,5,0),SCENARIOS!$L$26)</f>
        <v>0.2</v>
      </c>
      <c r="AF1044" s="15">
        <f t="shared" si="263"/>
        <v>14634.6157505376</v>
      </c>
      <c r="AG1044" s="20">
        <f>IFERROR(VLOOKUP($E1044,INPUTS!$A$44:$G$103,6,0),SCENARIOS!$M$26)</f>
        <v>0.3</v>
      </c>
      <c r="AH1044" s="15">
        <f t="shared" si="258"/>
        <v>28016.8353850248</v>
      </c>
      <c r="AI1044" s="20">
        <f>IFERROR(VLOOKUP($E1044,INPUTS!$A$44:$G$103,7,0),SCENARIOS!$N$26)</f>
        <v>0.4</v>
      </c>
      <c r="AJ1044" s="15">
        <f t="shared" si="259"/>
        <v>47676.4939220064</v>
      </c>
      <c r="AL1044" t="str">
        <f t="shared" si="261"/>
        <v>Y</v>
      </c>
      <c r="AM1044" s="21">
        <f t="shared" si="262"/>
        <v>119191.234805016</v>
      </c>
    </row>
    <row r="1045" ht="15" customHeight="1" spans="1:39">
      <c r="A1045" s="24" t="s">
        <v>2062</v>
      </c>
      <c r="B1045" s="52" t="s">
        <v>434</v>
      </c>
      <c r="C1045" s="52" t="s">
        <v>435</v>
      </c>
      <c r="D1045" s="52" t="s">
        <v>929</v>
      </c>
      <c r="E1045" s="10" t="s">
        <v>267</v>
      </c>
      <c r="F1045" s="52" t="s">
        <v>436</v>
      </c>
      <c r="G1045" s="52" t="s">
        <v>173</v>
      </c>
      <c r="H1045" s="52" t="s">
        <v>248</v>
      </c>
      <c r="I1045" s="52" t="s">
        <v>930</v>
      </c>
      <c r="J1045" s="52" t="s">
        <v>169</v>
      </c>
      <c r="K1045" s="52" t="s">
        <v>931</v>
      </c>
      <c r="L1045" s="53" t="s">
        <v>291</v>
      </c>
      <c r="M1045" s="13">
        <v>367</v>
      </c>
      <c r="N1045" s="14">
        <f t="shared" si="260"/>
        <v>1.00547945205479</v>
      </c>
      <c r="O1045" s="15">
        <v>12750</v>
      </c>
      <c r="P1045" s="15">
        <f t="shared" si="252"/>
        <v>4679250</v>
      </c>
      <c r="Q1045" s="16">
        <f>IFERROR(VLOOKUP(G1045,SCENARIOS!$A$13:$E$18,5,0),0.025)</f>
        <v>0.05</v>
      </c>
      <c r="R1045" s="52">
        <f>IFERROR(VLOOKUP(L1045,INPUTS!$A$107:$B$120,2,0),0.0082)</f>
        <v>0.0079</v>
      </c>
      <c r="S1045" s="52">
        <f t="shared" si="253"/>
        <v>100.725</v>
      </c>
      <c r="T1045" s="15">
        <f t="shared" si="254"/>
        <v>36966.075</v>
      </c>
      <c r="U1045" s="15">
        <f>T1045/INPUTS!$B$7*1000</f>
        <v>46207593.75</v>
      </c>
      <c r="V1045" s="15">
        <f>T1045*INPUTS!$B$6</f>
        <v>116812.797</v>
      </c>
      <c r="W1045" s="54" t="s">
        <v>396</v>
      </c>
      <c r="X1045" s="54" t="s">
        <v>396</v>
      </c>
      <c r="Y1045" s="67">
        <f>IFERROR(VLOOKUP(E1045,INPUTS!$A$44:$B$103,2,0),0)</f>
        <v>0</v>
      </c>
      <c r="Z1045" s="15">
        <f t="shared" si="256"/>
        <v>0</v>
      </c>
      <c r="AA1045" s="20">
        <f>IFERROR(VLOOKUP(E1045,INPUTS!$A$44:$C$103,3,0),SCENARIOS!$J$26)</f>
        <v>0.05</v>
      </c>
      <c r="AB1045" s="15">
        <f t="shared" si="263"/>
        <v>2358.95599802461</v>
      </c>
      <c r="AC1045" s="20">
        <f>IFERROR(VLOOKUP($E1045,INPUTS!$A$44:$G$103,4,0),SCENARIOS!$K$26)</f>
        <v>0.1</v>
      </c>
      <c r="AD1045" s="15">
        <f t="shared" si="263"/>
        <v>6021.38409405519</v>
      </c>
      <c r="AE1045" s="20">
        <f>IFERROR(VLOOKUP($E1045,INPUTS!$A$44:$G$103,5,0),SCENARIOS!$L$26)</f>
        <v>0.2</v>
      </c>
      <c r="AF1045" s="15">
        <f t="shared" si="263"/>
        <v>15369.9629999468</v>
      </c>
      <c r="AG1045" s="20">
        <f>IFERROR(VLOOKUP($E1045,INPUTS!$A$44:$G$103,6,0),SCENARIOS!$M$26)</f>
        <v>0.3</v>
      </c>
      <c r="AH1045" s="15">
        <f t="shared" si="258"/>
        <v>29424.600589709</v>
      </c>
      <c r="AI1045" s="20">
        <f>IFERROR(VLOOKUP($E1045,INPUTS!$A$44:$G$103,7,0),SCENARIOS!$N$26)</f>
        <v>0.4</v>
      </c>
      <c r="AJ1045" s="15">
        <f t="shared" si="259"/>
        <v>50072.1002887629</v>
      </c>
      <c r="AL1045" t="str">
        <f t="shared" si="261"/>
        <v>N</v>
      </c>
      <c r="AM1045" s="21">
        <f t="shared" si="262"/>
        <v>125180.250721907</v>
      </c>
    </row>
    <row r="1046" ht="15" customHeight="1" spans="1:39">
      <c r="A1046" s="6" t="s">
        <v>2063</v>
      </c>
      <c r="B1046" s="52" t="s">
        <v>434</v>
      </c>
      <c r="C1046" s="52" t="s">
        <v>435</v>
      </c>
      <c r="D1046" s="52" t="s">
        <v>929</v>
      </c>
      <c r="E1046" s="10" t="s">
        <v>267</v>
      </c>
      <c r="F1046" s="52" t="s">
        <v>436</v>
      </c>
      <c r="G1046" s="52" t="s">
        <v>173</v>
      </c>
      <c r="H1046" s="52" t="s">
        <v>224</v>
      </c>
      <c r="I1046" s="52" t="s">
        <v>938</v>
      </c>
      <c r="J1046" s="52" t="s">
        <v>165</v>
      </c>
      <c r="K1046" s="52" t="s">
        <v>931</v>
      </c>
      <c r="L1046" s="53" t="s">
        <v>297</v>
      </c>
      <c r="M1046" s="13">
        <v>367</v>
      </c>
      <c r="N1046" s="14">
        <f t="shared" si="260"/>
        <v>1.00547945205479</v>
      </c>
      <c r="O1046" s="15">
        <v>16900</v>
      </c>
      <c r="P1046" s="15">
        <f t="shared" si="252"/>
        <v>6202300</v>
      </c>
      <c r="Q1046" s="16">
        <f>IFERROR(VLOOKUP(G1046,SCENARIOS!$A$13:$E$18,5,0),0.025)</f>
        <v>0.05</v>
      </c>
      <c r="R1046" s="52">
        <f>IFERROR(VLOOKUP(L1046,INPUTS!$A$107:$B$120,2,0),0.0082)</f>
        <v>0.0105</v>
      </c>
      <c r="S1046" s="52">
        <f t="shared" si="253"/>
        <v>177.45</v>
      </c>
      <c r="T1046" s="15">
        <f t="shared" si="254"/>
        <v>65124.15</v>
      </c>
      <c r="U1046" s="15">
        <f>T1046/INPUTS!$B$7*1000</f>
        <v>81405187.5</v>
      </c>
      <c r="V1046" s="15">
        <f>T1046*INPUTS!$B$6</f>
        <v>205792.314</v>
      </c>
      <c r="W1046" s="54" t="s">
        <v>396</v>
      </c>
      <c r="X1046" s="54" t="s">
        <v>396</v>
      </c>
      <c r="Y1046" s="67">
        <f>IFERROR(VLOOKUP(E1046,INPUTS!$A$44:$B$103,2,0),0)</f>
        <v>0</v>
      </c>
      <c r="Z1046" s="15">
        <f t="shared" si="256"/>
        <v>0</v>
      </c>
      <c r="AA1046" s="20">
        <f>IFERROR(VLOOKUP(E1046,INPUTS!$A$44:$C$103,3,0),SCENARIOS!$J$26)</f>
        <v>0.05</v>
      </c>
      <c r="AB1046" s="15">
        <f t="shared" si="263"/>
        <v>4155.83759592422</v>
      </c>
      <c r="AC1046" s="20">
        <f>IFERROR(VLOOKUP($E1046,INPUTS!$A$44:$G$103,4,0),SCENARIOS!$K$26)</f>
        <v>0.1</v>
      </c>
      <c r="AD1046" s="15">
        <f t="shared" si="263"/>
        <v>10608.0378008448</v>
      </c>
      <c r="AE1046" s="20">
        <f>IFERROR(VLOOKUP($E1046,INPUTS!$A$44:$G$103,5,0),SCENARIOS!$L$26)</f>
        <v>0.2</v>
      </c>
      <c r="AF1046" s="15">
        <f t="shared" si="263"/>
        <v>27077.6861190426</v>
      </c>
      <c r="AG1046" s="20">
        <f>IFERROR(VLOOKUP($E1046,INPUTS!$A$44:$G$103,6,0),SCENARIOS!$M$26)</f>
        <v>0.3</v>
      </c>
      <c r="AH1046" s="15">
        <f t="shared" si="258"/>
        <v>51838.1273233443</v>
      </c>
      <c r="AI1046" s="20">
        <f>IFERROR(VLOOKUP($E1046,INPUTS!$A$44:$G$103,7,0),SCENARIOS!$N$26)</f>
        <v>0.4</v>
      </c>
      <c r="AJ1046" s="15">
        <f t="shared" si="259"/>
        <v>88213.3948497491</v>
      </c>
      <c r="AL1046" t="str">
        <f t="shared" si="261"/>
        <v>N</v>
      </c>
      <c r="AM1046" s="21">
        <f t="shared" si="262"/>
        <v>220533.487124373</v>
      </c>
    </row>
    <row r="1047" ht="15" customHeight="1" spans="1:39">
      <c r="A1047" s="24" t="s">
        <v>2064</v>
      </c>
      <c r="B1047" s="52" t="s">
        <v>434</v>
      </c>
      <c r="C1047" s="52" t="s">
        <v>435</v>
      </c>
      <c r="D1047" s="52" t="s">
        <v>929</v>
      </c>
      <c r="E1047" s="10" t="s">
        <v>267</v>
      </c>
      <c r="F1047" s="52" t="s">
        <v>436</v>
      </c>
      <c r="G1047" s="52" t="s">
        <v>173</v>
      </c>
      <c r="H1047" s="52" t="s">
        <v>242</v>
      </c>
      <c r="I1047" s="52" t="s">
        <v>421</v>
      </c>
      <c r="J1047" s="52" t="s">
        <v>173</v>
      </c>
      <c r="K1047" s="52" t="s">
        <v>931</v>
      </c>
      <c r="L1047" s="53" t="s">
        <v>288</v>
      </c>
      <c r="M1047" s="13">
        <v>550</v>
      </c>
      <c r="N1047" s="14">
        <f t="shared" si="260"/>
        <v>1.50684931506849</v>
      </c>
      <c r="O1047" s="15">
        <v>6020</v>
      </c>
      <c r="P1047" s="15">
        <f t="shared" si="252"/>
        <v>3311000</v>
      </c>
      <c r="Q1047" s="16">
        <f>IFERROR(VLOOKUP(G1047,SCENARIOS!$A$13:$E$18,5,0),0.025)</f>
        <v>0.05</v>
      </c>
      <c r="R1047" s="52">
        <f>IFERROR(VLOOKUP(L1047,INPUTS!$A$107:$B$120,2,0),0.0082)</f>
        <v>0.0085</v>
      </c>
      <c r="S1047" s="52">
        <f t="shared" si="253"/>
        <v>51.17</v>
      </c>
      <c r="T1047" s="15">
        <f t="shared" si="254"/>
        <v>28143.5</v>
      </c>
      <c r="U1047" s="15">
        <f>T1047/INPUTS!$B$7*1000</f>
        <v>35179375</v>
      </c>
      <c r="V1047" s="15">
        <f>T1047*INPUTS!$B$6</f>
        <v>88933.46</v>
      </c>
      <c r="W1047" s="54" t="s">
        <v>396</v>
      </c>
      <c r="X1047" s="54" t="s">
        <v>396</v>
      </c>
      <c r="Y1047" s="67">
        <f>IFERROR(VLOOKUP(E1047,INPUTS!$A$44:$B$103,2,0),0)</f>
        <v>0</v>
      </c>
      <c r="Z1047" s="15">
        <f t="shared" si="256"/>
        <v>0</v>
      </c>
      <c r="AA1047" s="20">
        <f>IFERROR(VLOOKUP(E1047,INPUTS!$A$44:$C$103,3,0),SCENARIOS!$J$26)</f>
        <v>0.05</v>
      </c>
      <c r="AB1047" s="15">
        <f t="shared" si="263"/>
        <v>1795.95150771094</v>
      </c>
      <c r="AC1047" s="20">
        <f>IFERROR(VLOOKUP($E1047,INPUTS!$A$44:$G$103,4,0),SCENARIOS!$K$26)</f>
        <v>0.1</v>
      </c>
      <c r="AD1047" s="15">
        <f t="shared" si="263"/>
        <v>4584.27959287109</v>
      </c>
      <c r="AE1047" s="20">
        <f>IFERROR(VLOOKUP($E1047,INPUTS!$A$44:$G$103,5,0),SCENARIOS!$L$26)</f>
        <v>0.2</v>
      </c>
      <c r="AF1047" s="15">
        <f t="shared" si="263"/>
        <v>11701.6630434528</v>
      </c>
      <c r="AG1047" s="20">
        <f>IFERROR(VLOOKUP($E1047,INPUTS!$A$44:$G$103,6,0),SCENARIOS!$M$26)</f>
        <v>0.3</v>
      </c>
      <c r="AH1047" s="15">
        <f t="shared" si="258"/>
        <v>22401.9251894196</v>
      </c>
      <c r="AI1047" s="20">
        <f>IFERROR(VLOOKUP($E1047,INPUTS!$A$44:$G$103,7,0),SCENARIOS!$N$26)</f>
        <v>0.4</v>
      </c>
      <c r="AJ1047" s="15">
        <f t="shared" si="259"/>
        <v>38121.5521116808</v>
      </c>
      <c r="AL1047" t="str">
        <f t="shared" si="261"/>
        <v>Y</v>
      </c>
      <c r="AM1047" s="21">
        <f t="shared" si="262"/>
        <v>95303.8802792019</v>
      </c>
    </row>
    <row r="1048" ht="15" customHeight="1" spans="1:39">
      <c r="A1048" s="6" t="s">
        <v>2065</v>
      </c>
      <c r="B1048" s="52" t="s">
        <v>434</v>
      </c>
      <c r="C1048" s="52" t="s">
        <v>435</v>
      </c>
      <c r="D1048" s="52" t="s">
        <v>929</v>
      </c>
      <c r="E1048" s="10" t="s">
        <v>267</v>
      </c>
      <c r="F1048" s="52" t="s">
        <v>436</v>
      </c>
      <c r="G1048" s="52" t="s">
        <v>173</v>
      </c>
      <c r="H1048" s="52" t="s">
        <v>545</v>
      </c>
      <c r="I1048" s="52" t="s">
        <v>544</v>
      </c>
      <c r="J1048" s="52" t="s">
        <v>173</v>
      </c>
      <c r="K1048" s="52" t="s">
        <v>931</v>
      </c>
      <c r="L1048" s="53" t="s">
        <v>288</v>
      </c>
      <c r="M1048" s="13">
        <v>183</v>
      </c>
      <c r="N1048" s="14">
        <f t="shared" si="260"/>
        <v>0.501369863013699</v>
      </c>
      <c r="O1048" s="15">
        <v>7570</v>
      </c>
      <c r="P1048" s="15">
        <f t="shared" si="252"/>
        <v>1385310</v>
      </c>
      <c r="Q1048" s="16">
        <f>IFERROR(VLOOKUP(G1048,SCENARIOS!$A$13:$E$18,5,0),0.025)</f>
        <v>0.05</v>
      </c>
      <c r="R1048" s="52">
        <f>IFERROR(VLOOKUP(L1048,INPUTS!$A$107:$B$120,2,0),0.0082)</f>
        <v>0.0085</v>
      </c>
      <c r="S1048" s="52">
        <f t="shared" si="253"/>
        <v>64.345</v>
      </c>
      <c r="T1048" s="15">
        <f t="shared" si="254"/>
        <v>11775.135</v>
      </c>
      <c r="U1048" s="15">
        <f>T1048/INPUTS!$B$7*1000</f>
        <v>14718918.75</v>
      </c>
      <c r="V1048" s="15">
        <f>T1048*INPUTS!$B$6</f>
        <v>37209.4266</v>
      </c>
      <c r="W1048" s="54" t="s">
        <v>396</v>
      </c>
      <c r="X1048" s="54" t="s">
        <v>396</v>
      </c>
      <c r="Y1048" s="67">
        <f>IFERROR(VLOOKUP(E1048,INPUTS!$A$44:$B$103,2,0),0)</f>
        <v>0</v>
      </c>
      <c r="Z1048" s="15">
        <f t="shared" si="256"/>
        <v>0</v>
      </c>
      <c r="AA1048" s="20">
        <f>IFERROR(VLOOKUP(E1048,INPUTS!$A$44:$C$103,3,0),SCENARIOS!$J$26)</f>
        <v>0.05</v>
      </c>
      <c r="AB1048" s="15">
        <f t="shared" si="263"/>
        <v>751.419384822422</v>
      </c>
      <c r="AC1048" s="20">
        <f>IFERROR(VLOOKUP($E1048,INPUTS!$A$44:$G$103,4,0),SCENARIOS!$K$26)</f>
        <v>0.1</v>
      </c>
      <c r="AD1048" s="15">
        <f t="shared" si="263"/>
        <v>1918.0454131079</v>
      </c>
      <c r="AE1048" s="20">
        <f>IFERROR(VLOOKUP($E1048,INPUTS!$A$44:$G$103,5,0),SCENARIOS!$L$26)</f>
        <v>0.2</v>
      </c>
      <c r="AF1048" s="15">
        <f t="shared" si="263"/>
        <v>4895.93199357462</v>
      </c>
      <c r="AG1048" s="20">
        <f>IFERROR(VLOOKUP($E1048,INPUTS!$A$44:$G$103,6,0),SCENARIOS!$M$26)</f>
        <v>0.3</v>
      </c>
      <c r="AH1048" s="15">
        <f t="shared" si="258"/>
        <v>9372.88160197972</v>
      </c>
      <c r="AI1048" s="20">
        <f>IFERROR(VLOOKUP($E1048,INPUTS!$A$44:$G$103,7,0),SCENARIOS!$N$26)</f>
        <v>0.4</v>
      </c>
      <c r="AJ1048" s="15">
        <f t="shared" si="259"/>
        <v>15949.9146348029</v>
      </c>
      <c r="AL1048" t="str">
        <f t="shared" si="261"/>
        <v>Y</v>
      </c>
      <c r="AM1048" s="21">
        <f t="shared" si="262"/>
        <v>39874.7865870073</v>
      </c>
    </row>
    <row r="1049" ht="15" customHeight="1" spans="1:39">
      <c r="A1049" s="24" t="s">
        <v>2066</v>
      </c>
      <c r="B1049" s="52" t="s">
        <v>434</v>
      </c>
      <c r="C1049" s="52" t="s">
        <v>435</v>
      </c>
      <c r="D1049" s="52" t="s">
        <v>929</v>
      </c>
      <c r="E1049" s="10" t="s">
        <v>267</v>
      </c>
      <c r="F1049" s="52" t="s">
        <v>436</v>
      </c>
      <c r="G1049" s="52" t="s">
        <v>173</v>
      </c>
      <c r="H1049" s="52" t="s">
        <v>440</v>
      </c>
      <c r="I1049" s="52" t="s">
        <v>439</v>
      </c>
      <c r="J1049" s="52" t="s">
        <v>177</v>
      </c>
      <c r="K1049" s="52" t="s">
        <v>931</v>
      </c>
      <c r="L1049" s="53" t="s">
        <v>291</v>
      </c>
      <c r="M1049" s="13">
        <v>183</v>
      </c>
      <c r="N1049" s="14">
        <f t="shared" si="260"/>
        <v>0.501369863013699</v>
      </c>
      <c r="O1049" s="15">
        <v>11640</v>
      </c>
      <c r="P1049" s="15">
        <f t="shared" si="252"/>
        <v>2130120</v>
      </c>
      <c r="Q1049" s="16">
        <f>IFERROR(VLOOKUP(G1049,SCENARIOS!$A$13:$E$18,5,0),0.025)</f>
        <v>0.05</v>
      </c>
      <c r="R1049" s="52">
        <f>IFERROR(VLOOKUP(L1049,INPUTS!$A$107:$B$120,2,0),0.0082)</f>
        <v>0.0079</v>
      </c>
      <c r="S1049" s="52">
        <f t="shared" si="253"/>
        <v>91.956</v>
      </c>
      <c r="T1049" s="15">
        <f t="shared" si="254"/>
        <v>16827.948</v>
      </c>
      <c r="U1049" s="15">
        <f>T1049/INPUTS!$B$7*1000</f>
        <v>21034935</v>
      </c>
      <c r="V1049" s="15">
        <f>T1049*INPUTS!$B$6</f>
        <v>53176.31568</v>
      </c>
      <c r="W1049" s="54" t="s">
        <v>396</v>
      </c>
      <c r="X1049" s="54" t="s">
        <v>396</v>
      </c>
      <c r="Y1049" s="67">
        <f>IFERROR(VLOOKUP(E1049,INPUTS!$A$44:$B$103,2,0),0)</f>
        <v>0</v>
      </c>
      <c r="Z1049" s="15">
        <f t="shared" si="256"/>
        <v>0</v>
      </c>
      <c r="AA1049" s="20">
        <f>IFERROR(VLOOKUP(E1049,INPUTS!$A$44:$C$103,3,0),SCENARIOS!$J$26)</f>
        <v>0.05</v>
      </c>
      <c r="AB1049" s="15">
        <f t="shared" si="263"/>
        <v>1073.85998835544</v>
      </c>
      <c r="AC1049" s="20">
        <f>IFERROR(VLOOKUP($E1049,INPUTS!$A$44:$G$103,4,0),SCENARIOS!$K$26)</f>
        <v>0.1</v>
      </c>
      <c r="AD1049" s="15">
        <f t="shared" si="263"/>
        <v>2741.09540768902</v>
      </c>
      <c r="AE1049" s="20">
        <f>IFERROR(VLOOKUP($E1049,INPUTS!$A$44:$G$103,5,0),SCENARIOS!$L$26)</f>
        <v>0.2</v>
      </c>
      <c r="AF1049" s="15">
        <f t="shared" si="263"/>
        <v>6996.81905977383</v>
      </c>
      <c r="AG1049" s="20">
        <f>IFERROR(VLOOKUP($E1049,INPUTS!$A$44:$G$103,6,0),SCENARIOS!$M$26)</f>
        <v>0.3</v>
      </c>
      <c r="AH1049" s="15">
        <f t="shared" si="258"/>
        <v>13394.8667432069</v>
      </c>
      <c r="AI1049" s="20">
        <f>IFERROR(VLOOKUP($E1049,INPUTS!$A$44:$G$103,7,0),SCENARIOS!$N$26)</f>
        <v>0.4</v>
      </c>
      <c r="AJ1049" s="15">
        <f t="shared" si="259"/>
        <v>22794.1619419992</v>
      </c>
      <c r="AL1049" t="str">
        <f t="shared" si="261"/>
        <v>Y</v>
      </c>
      <c r="AM1049" s="21">
        <f t="shared" si="262"/>
        <v>56985.4048549979</v>
      </c>
    </row>
    <row r="1050" ht="15" customHeight="1" spans="1:39">
      <c r="A1050" s="6" t="s">
        <v>2067</v>
      </c>
      <c r="B1050" s="52" t="s">
        <v>434</v>
      </c>
      <c r="C1050" s="52" t="s">
        <v>435</v>
      </c>
      <c r="D1050" s="52" t="s">
        <v>929</v>
      </c>
      <c r="E1050" s="10" t="s">
        <v>267</v>
      </c>
      <c r="F1050" s="52" t="s">
        <v>436</v>
      </c>
      <c r="G1050" s="52" t="s">
        <v>173</v>
      </c>
      <c r="H1050" s="52" t="s">
        <v>234</v>
      </c>
      <c r="I1050" s="52" t="s">
        <v>424</v>
      </c>
      <c r="J1050" s="52" t="s">
        <v>173</v>
      </c>
      <c r="K1050" s="52" t="s">
        <v>931</v>
      </c>
      <c r="L1050" s="53" t="s">
        <v>291</v>
      </c>
      <c r="M1050" s="13">
        <v>183</v>
      </c>
      <c r="N1050" s="14">
        <f t="shared" si="260"/>
        <v>0.501369863013699</v>
      </c>
      <c r="O1050" s="15">
        <v>8150</v>
      </c>
      <c r="P1050" s="15">
        <f t="shared" si="252"/>
        <v>1491450</v>
      </c>
      <c r="Q1050" s="16">
        <f>IFERROR(VLOOKUP(G1050,SCENARIOS!$A$13:$E$18,5,0),0.025)</f>
        <v>0.05</v>
      </c>
      <c r="R1050" s="52">
        <f>IFERROR(VLOOKUP(L1050,INPUTS!$A$107:$B$120,2,0),0.0082)</f>
        <v>0.0079</v>
      </c>
      <c r="S1050" s="52">
        <f t="shared" si="253"/>
        <v>64.385</v>
      </c>
      <c r="T1050" s="15">
        <f t="shared" si="254"/>
        <v>11782.455</v>
      </c>
      <c r="U1050" s="15">
        <f>T1050/INPUTS!$B$7*1000</f>
        <v>14728068.75</v>
      </c>
      <c r="V1050" s="15">
        <f>T1050*INPUTS!$B$6</f>
        <v>37232.5578</v>
      </c>
      <c r="W1050" s="54" t="s">
        <v>396</v>
      </c>
      <c r="X1050" s="54" t="s">
        <v>396</v>
      </c>
      <c r="Y1050" s="67">
        <f>IFERROR(VLOOKUP(E1050,INPUTS!$A$44:$B$103,2,0),0)</f>
        <v>0</v>
      </c>
      <c r="Z1050" s="15">
        <f t="shared" si="256"/>
        <v>0</v>
      </c>
      <c r="AA1050" s="20">
        <f>IFERROR(VLOOKUP(E1050,INPUTS!$A$44:$C$103,3,0),SCENARIOS!$J$26)</f>
        <v>0.05</v>
      </c>
      <c r="AB1050" s="15">
        <f t="shared" si="263"/>
        <v>751.886503874297</v>
      </c>
      <c r="AC1050" s="20">
        <f>IFERROR(VLOOKUP($E1050,INPUTS!$A$44:$G$103,4,0),SCENARIOS!$K$26)</f>
        <v>0.1</v>
      </c>
      <c r="AD1050" s="15">
        <f t="shared" si="263"/>
        <v>1919.2377639747</v>
      </c>
      <c r="AE1050" s="20">
        <f>IFERROR(VLOOKUP($E1050,INPUTS!$A$44:$G$103,5,0),SCENARIOS!$L$26)</f>
        <v>0.2</v>
      </c>
      <c r="AF1050" s="15">
        <f t="shared" si="263"/>
        <v>4898.97554442928</v>
      </c>
      <c r="AG1050" s="20">
        <f>IFERROR(VLOOKUP($E1050,INPUTS!$A$44:$G$103,6,0),SCENARIOS!$M$26)</f>
        <v>0.3</v>
      </c>
      <c r="AH1050" s="15">
        <f t="shared" si="258"/>
        <v>9378.70824374022</v>
      </c>
      <c r="AI1050" s="20">
        <f>IFERROR(VLOOKUP($E1050,INPUTS!$A$44:$G$103,7,0),SCENARIOS!$N$26)</f>
        <v>0.4</v>
      </c>
      <c r="AJ1050" s="15">
        <f t="shared" si="259"/>
        <v>15959.8298820699</v>
      </c>
      <c r="AL1050" t="str">
        <f t="shared" si="261"/>
        <v>N</v>
      </c>
      <c r="AM1050" s="21">
        <f t="shared" si="262"/>
        <v>39899.5747051747</v>
      </c>
    </row>
    <row r="1051" ht="15" customHeight="1" spans="1:39">
      <c r="A1051" s="24" t="s">
        <v>2068</v>
      </c>
      <c r="B1051" s="52" t="s">
        <v>434</v>
      </c>
      <c r="C1051" s="52" t="s">
        <v>435</v>
      </c>
      <c r="D1051" s="52" t="s">
        <v>929</v>
      </c>
      <c r="E1051" s="10" t="s">
        <v>269</v>
      </c>
      <c r="F1051" s="52" t="s">
        <v>436</v>
      </c>
      <c r="G1051" s="52" t="s">
        <v>173</v>
      </c>
      <c r="H1051" s="52" t="s">
        <v>224</v>
      </c>
      <c r="I1051" s="52" t="s">
        <v>938</v>
      </c>
      <c r="J1051" s="52" t="s">
        <v>165</v>
      </c>
      <c r="K1051" s="52" t="s">
        <v>931</v>
      </c>
      <c r="L1051" s="53" t="s">
        <v>291</v>
      </c>
      <c r="M1051" s="13">
        <v>367</v>
      </c>
      <c r="N1051" s="14">
        <f t="shared" si="260"/>
        <v>1.00547945205479</v>
      </c>
      <c r="O1051" s="15">
        <v>14490</v>
      </c>
      <c r="P1051" s="15">
        <f t="shared" si="252"/>
        <v>5317830</v>
      </c>
      <c r="Q1051" s="16">
        <f>IFERROR(VLOOKUP(G1051,SCENARIOS!$A$13:$E$18,5,0),0.025)</f>
        <v>0.05</v>
      </c>
      <c r="R1051" s="52">
        <f>IFERROR(VLOOKUP(L1051,INPUTS!$A$107:$B$120,2,0),0.0082)</f>
        <v>0.0079</v>
      </c>
      <c r="S1051" s="52">
        <f t="shared" si="253"/>
        <v>114.471</v>
      </c>
      <c r="T1051" s="15">
        <f t="shared" si="254"/>
        <v>42010.857</v>
      </c>
      <c r="U1051" s="15">
        <f>T1051/INPUTS!$B$7*1000</f>
        <v>52513571.25</v>
      </c>
      <c r="V1051" s="15">
        <f>T1051*INPUTS!$B$6</f>
        <v>132754.30812</v>
      </c>
      <c r="W1051" s="54" t="s">
        <v>396</v>
      </c>
      <c r="X1051" s="54" t="s">
        <v>396</v>
      </c>
      <c r="Y1051" s="67">
        <f>IFERROR(VLOOKUP(E1051,INPUTS!$A$44:$B$103,2,0),0)</f>
        <v>0</v>
      </c>
      <c r="Z1051" s="15">
        <f t="shared" si="256"/>
        <v>0</v>
      </c>
      <c r="AA1051" s="20">
        <f>IFERROR(VLOOKUP(E1051,INPUTS!$A$44:$C$103,3,0),SCENARIOS!$J$26)</f>
        <v>0.05</v>
      </c>
      <c r="AB1051" s="15">
        <f t="shared" si="263"/>
        <v>2680.8841106962</v>
      </c>
      <c r="AC1051" s="20">
        <f>IFERROR(VLOOKUP($E1051,INPUTS!$A$44:$G$103,4,0),SCENARIOS!$K$26)</f>
        <v>0.1</v>
      </c>
      <c r="AD1051" s="15">
        <f t="shared" si="263"/>
        <v>6843.12592336155</v>
      </c>
      <c r="AE1051" s="20">
        <f>IFERROR(VLOOKUP($E1051,INPUTS!$A$44:$G$103,5,0),SCENARIOS!$L$26)</f>
        <v>0.2</v>
      </c>
      <c r="AF1051" s="15">
        <f t="shared" si="263"/>
        <v>17467.5108917043</v>
      </c>
      <c r="AG1051" s="20">
        <f>IFERROR(VLOOKUP($E1051,INPUTS!$A$44:$G$103,6,0),SCENARIOS!$M$26)</f>
        <v>0.3</v>
      </c>
      <c r="AH1051" s="15">
        <f t="shared" si="258"/>
        <v>33440.1931407751</v>
      </c>
      <c r="AI1051" s="20">
        <f>IFERROR(VLOOKUP($E1051,INPUTS!$A$44:$G$103,7,0),SCENARIOS!$N$26)</f>
        <v>0.4</v>
      </c>
      <c r="AJ1051" s="15">
        <f t="shared" si="259"/>
        <v>56905.469269347</v>
      </c>
      <c r="AL1051" t="str">
        <f t="shared" si="261"/>
        <v>N</v>
      </c>
      <c r="AM1051" s="21">
        <f t="shared" si="262"/>
        <v>142263.673173368</v>
      </c>
    </row>
    <row r="1052" ht="15" customHeight="1" spans="1:39">
      <c r="A1052" s="6" t="s">
        <v>2069</v>
      </c>
      <c r="B1052" s="52" t="s">
        <v>579</v>
      </c>
      <c r="C1052" s="52" t="s">
        <v>580</v>
      </c>
      <c r="D1052" s="52" t="s">
        <v>929</v>
      </c>
      <c r="E1052" s="10" t="s">
        <v>271</v>
      </c>
      <c r="F1052" s="52" t="s">
        <v>581</v>
      </c>
      <c r="G1052" s="52" t="s">
        <v>173</v>
      </c>
      <c r="H1052" s="52" t="s">
        <v>224</v>
      </c>
      <c r="I1052" s="52" t="s">
        <v>938</v>
      </c>
      <c r="J1052" s="52" t="s">
        <v>165</v>
      </c>
      <c r="K1052" s="52" t="s">
        <v>931</v>
      </c>
      <c r="L1052" s="53" t="s">
        <v>293</v>
      </c>
      <c r="M1052" s="13">
        <v>1231</v>
      </c>
      <c r="N1052" s="14">
        <f t="shared" si="260"/>
        <v>3.37260273972603</v>
      </c>
      <c r="O1052" s="15">
        <v>18330</v>
      </c>
      <c r="P1052" s="15">
        <f t="shared" si="252"/>
        <v>22564230</v>
      </c>
      <c r="Q1052" s="16">
        <f>IFERROR(VLOOKUP(G1052,SCENARIOS!$A$13:$E$18,5,0),0.025)</f>
        <v>0.05</v>
      </c>
      <c r="R1052" s="52">
        <f>IFERROR(VLOOKUP(L1052,INPUTS!$A$107:$B$120,2,0),0.0082)</f>
        <v>0.0079</v>
      </c>
      <c r="S1052" s="52">
        <f t="shared" si="253"/>
        <v>144.807</v>
      </c>
      <c r="T1052" s="15">
        <f t="shared" si="254"/>
        <v>178257.417</v>
      </c>
      <c r="U1052" s="15">
        <f>T1052/INPUTS!$B$7*1000</f>
        <v>222821771.25</v>
      </c>
      <c r="V1052" s="15">
        <f>T1052*INPUTS!$B$6</f>
        <v>563293.43772</v>
      </c>
      <c r="W1052" s="54" t="s">
        <v>396</v>
      </c>
      <c r="X1052" s="54" t="s">
        <v>396</v>
      </c>
      <c r="Y1052" s="67">
        <f>IFERROR(VLOOKUP(E1052,INPUTS!$A$44:$B$103,2,0),0)</f>
        <v>0</v>
      </c>
      <c r="Z1052" s="15">
        <f t="shared" si="256"/>
        <v>0</v>
      </c>
      <c r="AA1052" s="20">
        <f>IFERROR(VLOOKUP(E1052,INPUTS!$A$44:$C$103,3,0),SCENARIOS!$J$26)</f>
        <v>0.02</v>
      </c>
      <c r="AB1052" s="15">
        <f t="shared" si="263"/>
        <v>4550.13309391948</v>
      </c>
      <c r="AC1052" s="20">
        <f>IFERROR(VLOOKUP($E1052,INPUTS!$A$44:$G$103,4,0),SCENARIOS!$K$26)</f>
        <v>0.05</v>
      </c>
      <c r="AD1052" s="15">
        <f t="shared" si="263"/>
        <v>14518.1274367263</v>
      </c>
      <c r="AE1052" s="20">
        <f>IFERROR(VLOOKUP($E1052,INPUTS!$A$44:$G$103,5,0),SCENARIOS!$L$26)</f>
        <v>0.15</v>
      </c>
      <c r="AF1052" s="15">
        <f t="shared" si="263"/>
        <v>55587.6551085575</v>
      </c>
      <c r="AG1052" s="20">
        <f>IFERROR(VLOOKUP($E1052,INPUTS!$A$44:$G$103,6,0),SCENARIOS!$M$26)</f>
        <v>0.2</v>
      </c>
      <c r="AH1052" s="15">
        <f t="shared" si="258"/>
        <v>94593.9990902144</v>
      </c>
      <c r="AI1052" s="20">
        <f>IFERROR(VLOOKUP($E1052,INPUTS!$A$44:$G$103,7,0),SCENARIOS!$N$26)</f>
        <v>0.3</v>
      </c>
      <c r="AJ1052" s="15">
        <f t="shared" si="259"/>
        <v>181092.865442974</v>
      </c>
      <c r="AL1052" t="str">
        <f t="shared" si="261"/>
        <v>N</v>
      </c>
      <c r="AM1052" s="21">
        <f t="shared" si="262"/>
        <v>603642.884809912</v>
      </c>
    </row>
    <row r="1053" ht="15" customHeight="1" spans="1:39">
      <c r="A1053" s="24" t="s">
        <v>2070</v>
      </c>
      <c r="B1053" s="52" t="s">
        <v>579</v>
      </c>
      <c r="C1053" s="52" t="s">
        <v>580</v>
      </c>
      <c r="D1053" s="52" t="s">
        <v>929</v>
      </c>
      <c r="E1053" s="10" t="s">
        <v>271</v>
      </c>
      <c r="F1053" s="52" t="s">
        <v>581</v>
      </c>
      <c r="G1053" s="52" t="s">
        <v>173</v>
      </c>
      <c r="H1053" s="52" t="s">
        <v>670</v>
      </c>
      <c r="I1053" s="52" t="s">
        <v>930</v>
      </c>
      <c r="J1053" s="52" t="s">
        <v>169</v>
      </c>
      <c r="K1053" s="52" t="s">
        <v>931</v>
      </c>
      <c r="L1053" s="53" t="s">
        <v>291</v>
      </c>
      <c r="M1053" s="13">
        <v>616</v>
      </c>
      <c r="N1053" s="14">
        <f t="shared" si="260"/>
        <v>1.68767123287671</v>
      </c>
      <c r="O1053" s="15">
        <v>7090</v>
      </c>
      <c r="P1053" s="15">
        <f t="shared" si="252"/>
        <v>4367440</v>
      </c>
      <c r="Q1053" s="16">
        <f>IFERROR(VLOOKUP(G1053,SCENARIOS!$A$13:$E$18,5,0),0.025)</f>
        <v>0.05</v>
      </c>
      <c r="R1053" s="52">
        <f>IFERROR(VLOOKUP(L1053,INPUTS!$A$107:$B$120,2,0),0.0082)</f>
        <v>0.0079</v>
      </c>
      <c r="S1053" s="52">
        <f t="shared" si="253"/>
        <v>56.011</v>
      </c>
      <c r="T1053" s="15">
        <f t="shared" si="254"/>
        <v>34502.776</v>
      </c>
      <c r="U1053" s="15">
        <f>T1053/INPUTS!$B$7*1000</f>
        <v>43128470</v>
      </c>
      <c r="V1053" s="15">
        <f>T1053*INPUTS!$B$6</f>
        <v>109028.77216</v>
      </c>
      <c r="W1053" s="54" t="s">
        <v>396</v>
      </c>
      <c r="X1053" s="54" t="s">
        <v>396</v>
      </c>
      <c r="Y1053" s="67">
        <f>IFERROR(VLOOKUP(E1053,INPUTS!$A$44:$B$103,2,0),0)</f>
        <v>0</v>
      </c>
      <c r="Z1053" s="15">
        <f t="shared" si="256"/>
        <v>0</v>
      </c>
      <c r="AA1053" s="20">
        <f>IFERROR(VLOOKUP(E1053,INPUTS!$A$44:$C$103,3,0),SCENARIOS!$J$26)</f>
        <v>0.02</v>
      </c>
      <c r="AB1053" s="15">
        <f t="shared" si="263"/>
        <v>880.70513727735</v>
      </c>
      <c r="AC1053" s="20">
        <f>IFERROR(VLOOKUP($E1053,INPUTS!$A$44:$G$103,4,0),SCENARIOS!$K$26)</f>
        <v>0.05</v>
      </c>
      <c r="AD1053" s="15">
        <f t="shared" si="263"/>
        <v>2810.06932176528</v>
      </c>
      <c r="AE1053" s="20">
        <f>IFERROR(VLOOKUP($E1053,INPUTS!$A$44:$G$103,5,0),SCENARIOS!$L$26)</f>
        <v>0.15</v>
      </c>
      <c r="AF1053" s="15">
        <f t="shared" si="263"/>
        <v>10759.3189941477</v>
      </c>
      <c r="AG1053" s="20">
        <f>IFERROR(VLOOKUP($E1053,INPUTS!$A$44:$G$103,6,0),SCENARIOS!$M$26)</f>
        <v>0.2</v>
      </c>
      <c r="AH1053" s="15">
        <f t="shared" si="258"/>
        <v>18309.2272763824</v>
      </c>
      <c r="AI1053" s="20">
        <f>IFERROR(VLOOKUP($E1053,INPUTS!$A$44:$G$103,7,0),SCENARIOS!$N$26)</f>
        <v>0.3</v>
      </c>
      <c r="AJ1053" s="15">
        <f t="shared" si="259"/>
        <v>35051.5937947034</v>
      </c>
      <c r="AL1053" t="str">
        <f t="shared" si="261"/>
        <v>N</v>
      </c>
      <c r="AM1053" s="21">
        <f t="shared" si="262"/>
        <v>116838.645982345</v>
      </c>
    </row>
    <row r="1054" ht="15" customHeight="1" spans="1:39">
      <c r="A1054" s="6" t="s">
        <v>2071</v>
      </c>
      <c r="B1054" s="52" t="s">
        <v>579</v>
      </c>
      <c r="C1054" s="52" t="s">
        <v>580</v>
      </c>
      <c r="D1054" s="52" t="s">
        <v>929</v>
      </c>
      <c r="E1054" s="10" t="s">
        <v>271</v>
      </c>
      <c r="F1054" s="52" t="s">
        <v>581</v>
      </c>
      <c r="G1054" s="52" t="s">
        <v>173</v>
      </c>
      <c r="H1054" s="52" t="s">
        <v>264</v>
      </c>
      <c r="I1054" s="52" t="s">
        <v>436</v>
      </c>
      <c r="J1054" s="52" t="s">
        <v>173</v>
      </c>
      <c r="K1054" s="52" t="s">
        <v>931</v>
      </c>
      <c r="L1054" s="53" t="s">
        <v>279</v>
      </c>
      <c r="M1054" s="13">
        <v>9235</v>
      </c>
      <c r="N1054" s="14">
        <f t="shared" si="260"/>
        <v>25.3013698630137</v>
      </c>
      <c r="O1054" s="15">
        <v>2160</v>
      </c>
      <c r="P1054" s="15">
        <f t="shared" si="252"/>
        <v>19947600</v>
      </c>
      <c r="Q1054" s="16">
        <f>IFERROR(VLOOKUP(G1054,SCENARIOS!$A$13:$E$18,5,0),0.025)</f>
        <v>0.05</v>
      </c>
      <c r="R1054" s="52">
        <f>IFERROR(VLOOKUP(L1054,INPUTS!$A$107:$B$120,2,0),0.0082)</f>
        <v>0.0039</v>
      </c>
      <c r="S1054" s="52">
        <f t="shared" si="253"/>
        <v>8.424</v>
      </c>
      <c r="T1054" s="15">
        <f t="shared" si="254"/>
        <v>77795.64</v>
      </c>
      <c r="U1054" s="15">
        <f>T1054/INPUTS!$B$7*1000</f>
        <v>97244550</v>
      </c>
      <c r="V1054" s="15">
        <f>T1054*INPUTS!$B$6</f>
        <v>245834.2224</v>
      </c>
      <c r="W1054" s="54" t="s">
        <v>396</v>
      </c>
      <c r="X1054" s="54" t="s">
        <v>396</v>
      </c>
      <c r="Y1054" s="67">
        <f>IFERROR(VLOOKUP(E1054,INPUTS!$A$44:$B$103,2,0),0)</f>
        <v>0</v>
      </c>
      <c r="Z1054" s="15">
        <f t="shared" si="256"/>
        <v>0</v>
      </c>
      <c r="AA1054" s="20">
        <f>IFERROR(VLOOKUP(E1054,INPUTS!$A$44:$C$103,3,0),SCENARIOS!$J$26)</f>
        <v>0.02</v>
      </c>
      <c r="AB1054" s="15">
        <f t="shared" si="263"/>
        <v>1985.78281949775</v>
      </c>
      <c r="AC1054" s="20">
        <f>IFERROR(VLOOKUP($E1054,INPUTS!$A$44:$G$103,4,0),SCENARIOS!$K$26)</f>
        <v>0.05</v>
      </c>
      <c r="AD1054" s="15">
        <f t="shared" si="263"/>
        <v>6336.04499913561</v>
      </c>
      <c r="AE1054" s="20">
        <f>IFERROR(VLOOKUP($E1054,INPUTS!$A$44:$G$103,5,0),SCENARIOS!$L$26)</f>
        <v>0.15</v>
      </c>
      <c r="AF1054" s="15">
        <f t="shared" si="263"/>
        <v>24259.7322347013</v>
      </c>
      <c r="AG1054" s="20">
        <f>IFERROR(VLOOKUP($E1054,INPUTS!$A$44:$G$103,6,0),SCENARIOS!$M$26)</f>
        <v>0.2</v>
      </c>
      <c r="AH1054" s="15">
        <f t="shared" si="258"/>
        <v>41282.9986164483</v>
      </c>
      <c r="AI1054" s="20">
        <f>IFERROR(VLOOKUP($E1054,INPUTS!$A$44:$G$103,7,0),SCENARIOS!$N$26)</f>
        <v>0.3</v>
      </c>
      <c r="AJ1054" s="15">
        <f t="shared" si="259"/>
        <v>79033.094968329</v>
      </c>
      <c r="AL1054" t="str">
        <f t="shared" si="261"/>
        <v>N</v>
      </c>
      <c r="AM1054" s="21">
        <f t="shared" si="262"/>
        <v>263443.64989443</v>
      </c>
    </row>
    <row r="1055" ht="15" customHeight="1" spans="1:39">
      <c r="A1055" s="24" t="s">
        <v>2072</v>
      </c>
      <c r="B1055" s="52" t="s">
        <v>579</v>
      </c>
      <c r="C1055" s="52" t="s">
        <v>580</v>
      </c>
      <c r="D1055" s="52" t="s">
        <v>929</v>
      </c>
      <c r="E1055" s="10" t="s">
        <v>271</v>
      </c>
      <c r="F1055" s="52" t="s">
        <v>581</v>
      </c>
      <c r="G1055" s="52" t="s">
        <v>173</v>
      </c>
      <c r="H1055" s="52" t="s">
        <v>267</v>
      </c>
      <c r="I1055" s="52" t="s">
        <v>436</v>
      </c>
      <c r="J1055" s="52" t="s">
        <v>173</v>
      </c>
      <c r="K1055" s="52" t="s">
        <v>931</v>
      </c>
      <c r="L1055" s="53" t="s">
        <v>279</v>
      </c>
      <c r="M1055" s="13">
        <v>6157</v>
      </c>
      <c r="N1055" s="14">
        <f t="shared" si="260"/>
        <v>16.8684931506849</v>
      </c>
      <c r="O1055" s="15">
        <v>2590</v>
      </c>
      <c r="P1055" s="15">
        <f t="shared" si="252"/>
        <v>15946630</v>
      </c>
      <c r="Q1055" s="16">
        <f>IFERROR(VLOOKUP(G1055,SCENARIOS!$A$13:$E$18,5,0),0.025)</f>
        <v>0.05</v>
      </c>
      <c r="R1055" s="52">
        <f>IFERROR(VLOOKUP(L1055,INPUTS!$A$107:$B$120,2,0),0.0082)</f>
        <v>0.0039</v>
      </c>
      <c r="S1055" s="52">
        <f t="shared" si="253"/>
        <v>10.101</v>
      </c>
      <c r="T1055" s="15">
        <f t="shared" si="254"/>
        <v>62191.857</v>
      </c>
      <c r="U1055" s="15">
        <f>T1055/INPUTS!$B$7*1000</f>
        <v>77739821.25</v>
      </c>
      <c r="V1055" s="15">
        <f>T1055*INPUTS!$B$6</f>
        <v>196526.26812</v>
      </c>
      <c r="W1055" s="54" t="s">
        <v>396</v>
      </c>
      <c r="X1055" s="54" t="s">
        <v>396</v>
      </c>
      <c r="Y1055" s="67">
        <f>IFERROR(VLOOKUP(E1055,INPUTS!$A$44:$B$103,2,0),0)</f>
        <v>0</v>
      </c>
      <c r="Z1055" s="15">
        <f t="shared" si="256"/>
        <v>0</v>
      </c>
      <c r="AA1055" s="20">
        <f>IFERROR(VLOOKUP(E1055,INPUTS!$A$44:$C$103,3,0),SCENARIOS!$J$26)</f>
        <v>0.02</v>
      </c>
      <c r="AB1055" s="15">
        <f t="shared" si="263"/>
        <v>1587.48640853473</v>
      </c>
      <c r="AC1055" s="20">
        <f>IFERROR(VLOOKUP($E1055,INPUTS!$A$44:$G$103,4,0),SCENARIOS!$K$26)</f>
        <v>0.05</v>
      </c>
      <c r="AD1055" s="15">
        <f t="shared" si="263"/>
        <v>5065.19908483055</v>
      </c>
      <c r="AE1055" s="20">
        <f>IFERROR(VLOOKUP($E1055,INPUTS!$A$44:$G$103,5,0),SCENARIOS!$L$26)</f>
        <v>0.15</v>
      </c>
      <c r="AF1055" s="15">
        <f t="shared" si="263"/>
        <v>19393.8606070833</v>
      </c>
      <c r="AG1055" s="20">
        <f>IFERROR(VLOOKUP($E1055,INPUTS!$A$44:$G$103,6,0),SCENARIOS!$M$26)</f>
        <v>0.2</v>
      </c>
      <c r="AH1055" s="15">
        <f t="shared" si="258"/>
        <v>33002.702291354</v>
      </c>
      <c r="AI1055" s="20">
        <f>IFERROR(VLOOKUP($E1055,INPUTS!$A$44:$G$103,7,0),SCENARIOS!$N$26)</f>
        <v>0.3</v>
      </c>
      <c r="AJ1055" s="15">
        <f t="shared" si="259"/>
        <v>63181.1106706974</v>
      </c>
      <c r="AL1055" t="str">
        <f t="shared" si="261"/>
        <v>N</v>
      </c>
      <c r="AM1055" s="21">
        <f t="shared" si="262"/>
        <v>210603.702235658</v>
      </c>
    </row>
    <row r="1056" ht="15" customHeight="1" spans="1:39">
      <c r="A1056" s="6" t="s">
        <v>2073</v>
      </c>
      <c r="B1056" s="52" t="s">
        <v>579</v>
      </c>
      <c r="C1056" s="52" t="s">
        <v>580</v>
      </c>
      <c r="D1056" s="52" t="s">
        <v>929</v>
      </c>
      <c r="E1056" s="10" t="s">
        <v>271</v>
      </c>
      <c r="F1056" s="52" t="s">
        <v>581</v>
      </c>
      <c r="G1056" s="52" t="s">
        <v>173</v>
      </c>
      <c r="H1056" s="52" t="s">
        <v>428</v>
      </c>
      <c r="I1056" s="52" t="s">
        <v>427</v>
      </c>
      <c r="J1056" s="52" t="s">
        <v>173</v>
      </c>
      <c r="K1056" s="52" t="s">
        <v>931</v>
      </c>
      <c r="L1056" s="53" t="s">
        <v>291</v>
      </c>
      <c r="M1056" s="13">
        <v>1231</v>
      </c>
      <c r="N1056" s="14">
        <f t="shared" si="260"/>
        <v>3.37260273972603</v>
      </c>
      <c r="O1056" s="15">
        <v>9010</v>
      </c>
      <c r="P1056" s="15">
        <f t="shared" si="252"/>
        <v>11091310</v>
      </c>
      <c r="Q1056" s="16">
        <f>IFERROR(VLOOKUP(G1056,SCENARIOS!$A$13:$E$18,5,0),0.025)</f>
        <v>0.05</v>
      </c>
      <c r="R1056" s="52">
        <f>IFERROR(VLOOKUP(L1056,INPUTS!$A$107:$B$120,2,0),0.0082)</f>
        <v>0.0079</v>
      </c>
      <c r="S1056" s="52">
        <f t="shared" si="253"/>
        <v>71.179</v>
      </c>
      <c r="T1056" s="15">
        <f t="shared" si="254"/>
        <v>87621.349</v>
      </c>
      <c r="U1056" s="15">
        <f>T1056/INPUTS!$B$7*1000</f>
        <v>109526686.25</v>
      </c>
      <c r="V1056" s="15">
        <f>T1056*INPUTS!$B$6</f>
        <v>276883.46284</v>
      </c>
      <c r="W1056" s="54" t="s">
        <v>521</v>
      </c>
      <c r="X1056" s="54" t="s">
        <v>396</v>
      </c>
      <c r="Y1056" s="67">
        <f>IFERROR(VLOOKUP(E1056,INPUTS!$A$44:$B$103,2,0),0)</f>
        <v>0</v>
      </c>
      <c r="Z1056" s="15">
        <f t="shared" si="256"/>
        <v>0</v>
      </c>
      <c r="AA1056" s="20">
        <f>IFERROR(VLOOKUP(E1056,INPUTS!$A$44:$C$103,3,0),SCENARIOS!$J$26)</f>
        <v>0.02</v>
      </c>
      <c r="AB1056" s="15">
        <f t="shared" si="263"/>
        <v>2236.59024420156</v>
      </c>
      <c r="AC1056" s="20">
        <f>IFERROR(VLOOKUP($E1056,INPUTS!$A$44:$G$103,4,0),SCENARIOS!$K$26)</f>
        <v>0.05</v>
      </c>
      <c r="AD1056" s="15">
        <f t="shared" si="263"/>
        <v>7136.29722885455</v>
      </c>
      <c r="AE1056" s="20">
        <f>IFERROR(VLOOKUP($E1056,INPUTS!$A$44:$G$103,5,0),SCENARIOS!$L$26)</f>
        <v>0.15</v>
      </c>
      <c r="AF1056" s="15">
        <f t="shared" si="263"/>
        <v>27323.7737331207</v>
      </c>
      <c r="AG1056" s="20">
        <f>IFERROR(VLOOKUP($E1056,INPUTS!$A$44:$G$103,6,0),SCENARIOS!$M$26)</f>
        <v>0.2</v>
      </c>
      <c r="AH1056" s="15">
        <f t="shared" si="258"/>
        <v>46497.1048446717</v>
      </c>
      <c r="AI1056" s="20">
        <f>IFERROR(VLOOKUP($E1056,INPUTS!$A$44:$G$103,7,0),SCENARIOS!$N$26)</f>
        <v>0.3</v>
      </c>
      <c r="AJ1056" s="15">
        <f t="shared" si="259"/>
        <v>89015.0964343258</v>
      </c>
      <c r="AL1056" t="str">
        <f t="shared" si="261"/>
        <v>Y</v>
      </c>
      <c r="AM1056" s="21">
        <f t="shared" si="262"/>
        <v>296716.988114419</v>
      </c>
    </row>
    <row r="1057" ht="15" customHeight="1" spans="1:39">
      <c r="A1057" s="24" t="s">
        <v>2074</v>
      </c>
      <c r="B1057" s="52" t="s">
        <v>579</v>
      </c>
      <c r="C1057" s="52" t="s">
        <v>580</v>
      </c>
      <c r="D1057" s="52" t="s">
        <v>929</v>
      </c>
      <c r="E1057" s="10" t="s">
        <v>271</v>
      </c>
      <c r="F1057" s="52" t="s">
        <v>581</v>
      </c>
      <c r="G1057" s="52" t="s">
        <v>173</v>
      </c>
      <c r="H1057" s="52" t="s">
        <v>234</v>
      </c>
      <c r="I1057" s="52" t="s">
        <v>424</v>
      </c>
      <c r="J1057" s="52" t="s">
        <v>173</v>
      </c>
      <c r="K1057" s="52" t="s">
        <v>931</v>
      </c>
      <c r="L1057" s="53" t="s">
        <v>291</v>
      </c>
      <c r="M1057" s="13">
        <v>616</v>
      </c>
      <c r="N1057" s="14">
        <f t="shared" si="260"/>
        <v>1.68767123287671</v>
      </c>
      <c r="O1057" s="15">
        <v>9510</v>
      </c>
      <c r="P1057" s="15">
        <f t="shared" si="252"/>
        <v>5858160</v>
      </c>
      <c r="Q1057" s="16">
        <f>IFERROR(VLOOKUP(G1057,SCENARIOS!$A$13:$E$18,5,0),0.025)</f>
        <v>0.05</v>
      </c>
      <c r="R1057" s="52">
        <f>IFERROR(VLOOKUP(L1057,INPUTS!$A$107:$B$120,2,0),0.0082)</f>
        <v>0.0079</v>
      </c>
      <c r="S1057" s="52">
        <f t="shared" si="253"/>
        <v>75.129</v>
      </c>
      <c r="T1057" s="15">
        <f t="shared" si="254"/>
        <v>46279.464</v>
      </c>
      <c r="U1057" s="15">
        <f>T1057/INPUTS!$B$7*1000</f>
        <v>57849330</v>
      </c>
      <c r="V1057" s="15">
        <f>T1057*INPUTS!$B$6</f>
        <v>146243.10624</v>
      </c>
      <c r="W1057" s="54" t="s">
        <v>396</v>
      </c>
      <c r="X1057" s="54" t="s">
        <v>396</v>
      </c>
      <c r="Y1057" s="67">
        <f>IFERROR(VLOOKUP(E1057,INPUTS!$A$44:$B$103,2,0),0)</f>
        <v>0</v>
      </c>
      <c r="Z1057" s="15">
        <f t="shared" si="256"/>
        <v>0</v>
      </c>
      <c r="AA1057" s="20">
        <f>IFERROR(VLOOKUP(E1057,INPUTS!$A$44:$C$103,3,0),SCENARIOS!$J$26)</f>
        <v>0.02</v>
      </c>
      <c r="AB1057" s="15">
        <f t="shared" si="263"/>
        <v>1181.31253251165</v>
      </c>
      <c r="AC1057" s="20">
        <f>IFERROR(VLOOKUP($E1057,INPUTS!$A$44:$G$103,4,0),SCENARIOS!$K$26)</f>
        <v>0.05</v>
      </c>
      <c r="AD1057" s="15">
        <f t="shared" si="263"/>
        <v>3769.218511987</v>
      </c>
      <c r="AE1057" s="20">
        <f>IFERROR(VLOOKUP($E1057,INPUTS!$A$44:$G$103,5,0),SCENARIOS!$L$26)</f>
        <v>0.15</v>
      </c>
      <c r="AF1057" s="15">
        <f t="shared" si="263"/>
        <v>14431.7522756481</v>
      </c>
      <c r="AG1057" s="20">
        <f>IFERROR(VLOOKUP($E1057,INPUTS!$A$44:$G$103,6,0),SCENARIOS!$M$26)</f>
        <v>0.2</v>
      </c>
      <c r="AH1057" s="15">
        <f t="shared" si="258"/>
        <v>24558.6391253028</v>
      </c>
      <c r="AI1057" s="20">
        <f>IFERROR(VLOOKUP($E1057,INPUTS!$A$44:$G$103,7,0),SCENARIOS!$N$26)</f>
        <v>0.3</v>
      </c>
      <c r="AJ1057" s="15">
        <f t="shared" si="259"/>
        <v>47015.6074735726</v>
      </c>
      <c r="AL1057" t="str">
        <f t="shared" si="261"/>
        <v>N</v>
      </c>
      <c r="AM1057" s="21">
        <f t="shared" si="262"/>
        <v>156718.691578575</v>
      </c>
    </row>
    <row r="1058" ht="15" customHeight="1" spans="1:39">
      <c r="A1058" s="6" t="s">
        <v>2075</v>
      </c>
      <c r="B1058" s="52" t="s">
        <v>579</v>
      </c>
      <c r="C1058" s="52" t="s">
        <v>580</v>
      </c>
      <c r="D1058" s="52" t="s">
        <v>929</v>
      </c>
      <c r="E1058" s="10" t="s">
        <v>271</v>
      </c>
      <c r="F1058" s="52" t="s">
        <v>581</v>
      </c>
      <c r="G1058" s="52" t="s">
        <v>173</v>
      </c>
      <c r="H1058" s="52" t="s">
        <v>505</v>
      </c>
      <c r="I1058" s="52" t="s">
        <v>504</v>
      </c>
      <c r="J1058" s="52" t="s">
        <v>173</v>
      </c>
      <c r="K1058" s="52" t="s">
        <v>931</v>
      </c>
      <c r="L1058" s="53" t="s">
        <v>291</v>
      </c>
      <c r="M1058" s="13">
        <v>616</v>
      </c>
      <c r="N1058" s="14">
        <f t="shared" si="260"/>
        <v>1.68767123287671</v>
      </c>
      <c r="O1058" s="15">
        <v>9780</v>
      </c>
      <c r="P1058" s="15">
        <f t="shared" si="252"/>
        <v>6024480</v>
      </c>
      <c r="Q1058" s="16">
        <f>IFERROR(VLOOKUP(G1058,SCENARIOS!$A$13:$E$18,5,0),0.025)</f>
        <v>0.05</v>
      </c>
      <c r="R1058" s="52">
        <f>IFERROR(VLOOKUP(L1058,INPUTS!$A$107:$B$120,2,0),0.0082)</f>
        <v>0.0079</v>
      </c>
      <c r="S1058" s="52">
        <f t="shared" si="253"/>
        <v>77.262</v>
      </c>
      <c r="T1058" s="15">
        <f t="shared" si="254"/>
        <v>47593.392</v>
      </c>
      <c r="U1058" s="15">
        <f>T1058/INPUTS!$B$7*1000</f>
        <v>59491740</v>
      </c>
      <c r="V1058" s="15">
        <f>T1058*INPUTS!$B$6</f>
        <v>150395.11872</v>
      </c>
      <c r="W1058" s="54" t="s">
        <v>396</v>
      </c>
      <c r="X1058" s="54" t="s">
        <v>396</v>
      </c>
      <c r="Y1058" s="67">
        <f>IFERROR(VLOOKUP(E1058,INPUTS!$A$44:$B$103,2,0),0)</f>
        <v>0</v>
      </c>
      <c r="Z1058" s="15">
        <f t="shared" si="256"/>
        <v>0</v>
      </c>
      <c r="AA1058" s="20">
        <f>IFERROR(VLOOKUP(E1058,INPUTS!$A$44:$C$103,3,0),SCENARIOS!$J$26)</f>
        <v>0.02</v>
      </c>
      <c r="AB1058" s="15">
        <f t="shared" si="263"/>
        <v>1214.8513741287</v>
      </c>
      <c r="AC1058" s="20">
        <f>IFERROR(VLOOKUP($E1058,INPUTS!$A$44:$G$103,4,0),SCENARIOS!$K$26)</f>
        <v>0.05</v>
      </c>
      <c r="AD1058" s="15">
        <f t="shared" si="263"/>
        <v>3876.23102494562</v>
      </c>
      <c r="AE1058" s="20">
        <f>IFERROR(VLOOKUP($E1058,INPUTS!$A$44:$G$103,5,0),SCENARIOS!$L$26)</f>
        <v>0.15</v>
      </c>
      <c r="AF1058" s="15">
        <f t="shared" si="263"/>
        <v>14841.4865673857</v>
      </c>
      <c r="AG1058" s="20">
        <f>IFERROR(VLOOKUP($E1058,INPUTS!$A$44:$G$103,6,0),SCENARIOS!$M$26)</f>
        <v>0.2</v>
      </c>
      <c r="AH1058" s="15">
        <f t="shared" si="258"/>
        <v>25255.8875547278</v>
      </c>
      <c r="AI1058" s="20">
        <f>IFERROR(VLOOKUP($E1058,INPUTS!$A$44:$G$103,7,0),SCENARIOS!$N$26)</f>
        <v>0.3</v>
      </c>
      <c r="AJ1058" s="15">
        <f t="shared" si="259"/>
        <v>48350.4354460084</v>
      </c>
      <c r="AL1058" t="str">
        <f t="shared" si="261"/>
        <v>N</v>
      </c>
      <c r="AM1058" s="21">
        <f t="shared" si="262"/>
        <v>161168.118153361</v>
      </c>
    </row>
    <row r="1059" ht="15" customHeight="1" spans="1:39">
      <c r="A1059" s="24" t="s">
        <v>2076</v>
      </c>
      <c r="B1059" s="52" t="s">
        <v>542</v>
      </c>
      <c r="C1059" s="52" t="s">
        <v>543</v>
      </c>
      <c r="D1059" s="52" t="s">
        <v>929</v>
      </c>
      <c r="E1059" s="10" t="s">
        <v>545</v>
      </c>
      <c r="F1059" s="52" t="s">
        <v>544</v>
      </c>
      <c r="G1059" s="52" t="s">
        <v>173</v>
      </c>
      <c r="H1059" s="52" t="s">
        <v>203</v>
      </c>
      <c r="I1059" s="52" t="s">
        <v>399</v>
      </c>
      <c r="J1059" s="52" t="s">
        <v>165</v>
      </c>
      <c r="K1059" s="52" t="s">
        <v>931</v>
      </c>
      <c r="L1059" s="53" t="s">
        <v>295</v>
      </c>
      <c r="M1059" s="13">
        <v>324</v>
      </c>
      <c r="N1059" s="14">
        <f t="shared" si="260"/>
        <v>0.887671232876712</v>
      </c>
      <c r="O1059" s="15">
        <v>9290</v>
      </c>
      <c r="P1059" s="15">
        <f t="shared" si="252"/>
        <v>3009960</v>
      </c>
      <c r="Q1059" s="16">
        <f>IFERROR(VLOOKUP(G1059,SCENARIOS!$A$13:$E$18,5,0),0.025)</f>
        <v>0.05</v>
      </c>
      <c r="R1059" s="52">
        <f>IFERROR(VLOOKUP(L1059,INPUTS!$A$107:$B$120,2,0),0.0082)</f>
        <v>0.0089</v>
      </c>
      <c r="S1059" s="52">
        <f t="shared" si="253"/>
        <v>82.681</v>
      </c>
      <c r="T1059" s="15">
        <f t="shared" si="254"/>
        <v>26788.644</v>
      </c>
      <c r="U1059" s="15">
        <f>T1059/INPUTS!$B$7*1000</f>
        <v>33485805</v>
      </c>
      <c r="V1059" s="15">
        <f>T1059*INPUTS!$B$6</f>
        <v>84652.11504</v>
      </c>
      <c r="W1059" s="54" t="s">
        <v>396</v>
      </c>
      <c r="X1059" s="54" t="s">
        <v>396</v>
      </c>
      <c r="Y1059" s="67">
        <f>IFERROR(VLOOKUP(E1059,INPUTS!$A$44:$B$103,2,0),0)</f>
        <v>0</v>
      </c>
      <c r="Z1059" s="15">
        <f t="shared" si="256"/>
        <v>0</v>
      </c>
      <c r="AA1059" s="20">
        <f>IFERROR(VLOOKUP(E1059,INPUTS!$A$44:$C$103,3,0),SCENARIOS!$J$26)</f>
        <v>0.025</v>
      </c>
      <c r="AB1059" s="15">
        <f t="shared" si="263"/>
        <v>854.746310539406</v>
      </c>
      <c r="AC1059" s="20">
        <f>IFERROR(VLOOKUP($E1059,INPUTS!$A$44:$G$103,4,0),SCENARIOS!$K$26)</f>
        <v>0.1</v>
      </c>
      <c r="AD1059" s="15">
        <f t="shared" si="263"/>
        <v>4363.58782702538</v>
      </c>
      <c r="AE1059" s="20">
        <f>IFERROR(VLOOKUP($E1059,INPUTS!$A$44:$G$103,5,0),SCENARIOS!$L$26)</f>
        <v>0.2</v>
      </c>
      <c r="AF1059" s="15">
        <f t="shared" si="263"/>
        <v>11138.3333799639</v>
      </c>
      <c r="AG1059" s="20">
        <f>IFERROR(VLOOKUP($E1059,INPUTS!$A$44:$G$103,6,0),SCENARIOS!$M$26)</f>
        <v>0.3</v>
      </c>
      <c r="AH1059" s="15">
        <f t="shared" si="258"/>
        <v>21323.4742947393</v>
      </c>
      <c r="AI1059" s="20">
        <f>IFERROR(VLOOKUP($E1059,INPUTS!$A$44:$G$103,7,0),SCENARIOS!$N$26)</f>
        <v>0.5</v>
      </c>
      <c r="AJ1059" s="15">
        <f t="shared" si="259"/>
        <v>45357.9284846973</v>
      </c>
      <c r="AL1059" t="str">
        <f t="shared" si="261"/>
        <v>Y</v>
      </c>
      <c r="AM1059" s="21">
        <f t="shared" si="262"/>
        <v>90715.8569693947</v>
      </c>
    </row>
    <row r="1060" ht="15" customHeight="1" spans="1:39">
      <c r="A1060" s="6" t="s">
        <v>2077</v>
      </c>
      <c r="B1060" s="52" t="s">
        <v>542</v>
      </c>
      <c r="C1060" s="52" t="s">
        <v>543</v>
      </c>
      <c r="D1060" s="52" t="s">
        <v>929</v>
      </c>
      <c r="E1060" s="10" t="s">
        <v>545</v>
      </c>
      <c r="F1060" s="52" t="s">
        <v>544</v>
      </c>
      <c r="G1060" s="52" t="s">
        <v>173</v>
      </c>
      <c r="H1060" s="52" t="s">
        <v>1988</v>
      </c>
      <c r="I1060" s="52" t="s">
        <v>600</v>
      </c>
      <c r="J1060" s="52" t="s">
        <v>165</v>
      </c>
      <c r="K1060" s="52" t="s">
        <v>931</v>
      </c>
      <c r="L1060" s="53" t="s">
        <v>295</v>
      </c>
      <c r="M1060" s="13">
        <v>324</v>
      </c>
      <c r="N1060" s="14">
        <f t="shared" si="260"/>
        <v>0.887671232876712</v>
      </c>
      <c r="O1060" s="15">
        <v>9140</v>
      </c>
      <c r="P1060" s="15">
        <f t="shared" si="252"/>
        <v>2961360</v>
      </c>
      <c r="Q1060" s="16">
        <f>IFERROR(VLOOKUP(G1060,SCENARIOS!$A$13:$E$18,5,0),0.025)</f>
        <v>0.05</v>
      </c>
      <c r="R1060" s="52">
        <f>IFERROR(VLOOKUP(L1060,INPUTS!$A$107:$B$120,2,0),0.0082)</f>
        <v>0.0089</v>
      </c>
      <c r="S1060" s="52">
        <f t="shared" si="253"/>
        <v>81.346</v>
      </c>
      <c r="T1060" s="15">
        <f t="shared" si="254"/>
        <v>26356.104</v>
      </c>
      <c r="U1060" s="15">
        <f>T1060/INPUTS!$B$7*1000</f>
        <v>32945130</v>
      </c>
      <c r="V1060" s="15">
        <f>T1060*INPUTS!$B$6</f>
        <v>83285.28864</v>
      </c>
      <c r="W1060" s="54" t="s">
        <v>396</v>
      </c>
      <c r="X1060" s="54" t="s">
        <v>396</v>
      </c>
      <c r="Y1060" s="67">
        <f>IFERROR(VLOOKUP(E1060,INPUTS!$A$44:$B$103,2,0),0)</f>
        <v>0</v>
      </c>
      <c r="Z1060" s="15">
        <f t="shared" si="256"/>
        <v>0</v>
      </c>
      <c r="AA1060" s="20">
        <f>IFERROR(VLOOKUP(E1060,INPUTS!$A$44:$C$103,3,0),SCENARIOS!$J$26)</f>
        <v>0.025</v>
      </c>
      <c r="AB1060" s="15">
        <f t="shared" ref="AB1060:AF1075" si="264">$T1060*AA1060*(1+$Q1060)^AB$2</f>
        <v>840.945239863313</v>
      </c>
      <c r="AC1060" s="20">
        <f>IFERROR(VLOOKUP($E1060,INPUTS!$A$44:$G$103,4,0),SCENARIOS!$K$26)</f>
        <v>0.1</v>
      </c>
      <c r="AD1060" s="15">
        <f t="shared" si="264"/>
        <v>4293.13161883874</v>
      </c>
      <c r="AE1060" s="20">
        <f>IFERROR(VLOOKUP($E1060,INPUTS!$A$44:$G$103,5,0),SCENARIOS!$L$26)</f>
        <v>0.2</v>
      </c>
      <c r="AF1060" s="15">
        <f t="shared" si="264"/>
        <v>10958.4894610193</v>
      </c>
      <c r="AG1060" s="20">
        <f>IFERROR(VLOOKUP($E1060,INPUTS!$A$44:$G$103,6,0),SCENARIOS!$M$26)</f>
        <v>0.3</v>
      </c>
      <c r="AH1060" s="15">
        <f t="shared" si="258"/>
        <v>20979.1770779243</v>
      </c>
      <c r="AI1060" s="20">
        <f>IFERROR(VLOOKUP($E1060,INPUTS!$A$44:$G$103,7,0),SCENARIOS!$N$26)</f>
        <v>0.5</v>
      </c>
      <c r="AJ1060" s="15">
        <f t="shared" si="259"/>
        <v>44625.561501629</v>
      </c>
      <c r="AL1060" t="str">
        <f t="shared" si="261"/>
        <v>N</v>
      </c>
      <c r="AM1060" s="21">
        <f t="shared" si="262"/>
        <v>89251.1230032581</v>
      </c>
    </row>
    <row r="1061" ht="15" customHeight="1" spans="1:39">
      <c r="A1061" s="24" t="s">
        <v>2078</v>
      </c>
      <c r="B1061" s="52" t="s">
        <v>542</v>
      </c>
      <c r="C1061" s="52" t="s">
        <v>543</v>
      </c>
      <c r="D1061" s="52" t="s">
        <v>929</v>
      </c>
      <c r="E1061" s="10" t="s">
        <v>545</v>
      </c>
      <c r="F1061" s="52" t="s">
        <v>544</v>
      </c>
      <c r="G1061" s="52" t="s">
        <v>173</v>
      </c>
      <c r="H1061" s="52" t="s">
        <v>208</v>
      </c>
      <c r="I1061" s="52" t="s">
        <v>391</v>
      </c>
      <c r="J1061" s="52" t="s">
        <v>165</v>
      </c>
      <c r="K1061" s="52" t="s">
        <v>931</v>
      </c>
      <c r="L1061" s="53" t="s">
        <v>297</v>
      </c>
      <c r="M1061" s="13">
        <v>324</v>
      </c>
      <c r="N1061" s="14">
        <f t="shared" si="260"/>
        <v>0.887671232876712</v>
      </c>
      <c r="O1061" s="15">
        <v>9010</v>
      </c>
      <c r="P1061" s="15">
        <f t="shared" si="252"/>
        <v>2919240</v>
      </c>
      <c r="Q1061" s="16">
        <f>IFERROR(VLOOKUP(G1061,SCENARIOS!$A$13:$E$18,5,0),0.025)</f>
        <v>0.05</v>
      </c>
      <c r="R1061" s="52">
        <f>IFERROR(VLOOKUP(L1061,INPUTS!$A$107:$B$120,2,0),0.0082)</f>
        <v>0.0105</v>
      </c>
      <c r="S1061" s="52">
        <f t="shared" si="253"/>
        <v>94.605</v>
      </c>
      <c r="T1061" s="15">
        <f t="shared" si="254"/>
        <v>30652.02</v>
      </c>
      <c r="U1061" s="15">
        <f>T1061/INPUTS!$B$7*1000</f>
        <v>38315025</v>
      </c>
      <c r="V1061" s="15">
        <f>T1061*INPUTS!$B$6</f>
        <v>96860.3832</v>
      </c>
      <c r="W1061" s="54" t="s">
        <v>396</v>
      </c>
      <c r="X1061" s="54" t="s">
        <v>396</v>
      </c>
      <c r="Y1061" s="67">
        <f>IFERROR(VLOOKUP(E1061,INPUTS!$A$44:$B$103,2,0),0)</f>
        <v>0</v>
      </c>
      <c r="Z1061" s="15">
        <f t="shared" si="256"/>
        <v>0</v>
      </c>
      <c r="AA1061" s="20">
        <f>IFERROR(VLOOKUP(E1061,INPUTS!$A$44:$C$103,3,0),SCENARIOS!$J$26)</f>
        <v>0.025</v>
      </c>
      <c r="AB1061" s="15">
        <f t="shared" si="264"/>
        <v>978.015199484531</v>
      </c>
      <c r="AC1061" s="20">
        <f>IFERROR(VLOOKUP($E1061,INPUTS!$A$44:$G$103,4,0),SCENARIOS!$K$26)</f>
        <v>0.1</v>
      </c>
      <c r="AD1061" s="15">
        <f t="shared" si="264"/>
        <v>4992.89106778747</v>
      </c>
      <c r="AE1061" s="20">
        <f>IFERROR(VLOOKUP($E1061,INPUTS!$A$44:$G$103,5,0),SCENARIOS!$L$26)</f>
        <v>0.2</v>
      </c>
      <c r="AF1061" s="15">
        <f t="shared" si="264"/>
        <v>12744.6696267762</v>
      </c>
      <c r="AG1061" s="20">
        <f>IFERROR(VLOOKUP($E1061,INPUTS!$A$44:$G$103,6,0),SCENARIOS!$M$26)</f>
        <v>0.3</v>
      </c>
      <c r="AH1061" s="15">
        <f t="shared" si="258"/>
        <v>24398.6802972123</v>
      </c>
      <c r="AI1061" s="20">
        <f>IFERROR(VLOOKUP($E1061,INPUTS!$A$44:$G$103,7,0),SCENARIOS!$N$26)</f>
        <v>0.5</v>
      </c>
      <c r="AJ1061" s="15">
        <f t="shared" si="259"/>
        <v>51899.3096877734</v>
      </c>
      <c r="AL1061" t="str">
        <f t="shared" si="261"/>
        <v>N</v>
      </c>
      <c r="AM1061" s="21">
        <f t="shared" si="262"/>
        <v>103798.619375547</v>
      </c>
    </row>
    <row r="1062" ht="15" customHeight="1" spans="1:39">
      <c r="A1062" s="6" t="s">
        <v>2079</v>
      </c>
      <c r="B1062" s="52" t="s">
        <v>542</v>
      </c>
      <c r="C1062" s="52" t="s">
        <v>543</v>
      </c>
      <c r="D1062" s="52" t="s">
        <v>929</v>
      </c>
      <c r="E1062" s="10" t="s">
        <v>545</v>
      </c>
      <c r="F1062" s="52" t="s">
        <v>544</v>
      </c>
      <c r="G1062" s="52" t="s">
        <v>173</v>
      </c>
      <c r="H1062" s="52" t="s">
        <v>505</v>
      </c>
      <c r="I1062" s="52" t="s">
        <v>504</v>
      </c>
      <c r="J1062" s="52" t="s">
        <v>173</v>
      </c>
      <c r="K1062" s="52" t="s">
        <v>931</v>
      </c>
      <c r="L1062" s="53" t="s">
        <v>288</v>
      </c>
      <c r="M1062" s="13">
        <v>649</v>
      </c>
      <c r="N1062" s="14">
        <f t="shared" si="260"/>
        <v>1.77808219178082</v>
      </c>
      <c r="O1062" s="15">
        <v>3720</v>
      </c>
      <c r="P1062" s="15">
        <f t="shared" si="252"/>
        <v>2414280</v>
      </c>
      <c r="Q1062" s="16">
        <f>IFERROR(VLOOKUP(G1062,SCENARIOS!$A$13:$E$18,5,0),0.025)</f>
        <v>0.05</v>
      </c>
      <c r="R1062" s="52">
        <f>IFERROR(VLOOKUP(L1062,INPUTS!$A$107:$B$120,2,0),0.0082)</f>
        <v>0.0085</v>
      </c>
      <c r="S1062" s="52">
        <f t="shared" si="253"/>
        <v>31.62</v>
      </c>
      <c r="T1062" s="15">
        <f t="shared" si="254"/>
        <v>20521.38</v>
      </c>
      <c r="U1062" s="15">
        <f>T1062/INPUTS!$B$7*1000</f>
        <v>25651725</v>
      </c>
      <c r="V1062" s="15">
        <f>T1062*INPUTS!$B$6</f>
        <v>64847.5608</v>
      </c>
      <c r="W1062" s="54" t="s">
        <v>396</v>
      </c>
      <c r="X1062" s="54" t="s">
        <v>396</v>
      </c>
      <c r="Y1062" s="67">
        <f>IFERROR(VLOOKUP(E1062,INPUTS!$A$44:$B$103,2,0),0)</f>
        <v>0</v>
      </c>
      <c r="Z1062" s="15">
        <f t="shared" si="256"/>
        <v>0</v>
      </c>
      <c r="AA1062" s="20">
        <f>IFERROR(VLOOKUP(E1062,INPUTS!$A$44:$C$103,3,0),SCENARIOS!$J$26)</f>
        <v>0.025</v>
      </c>
      <c r="AB1062" s="15">
        <f t="shared" si="264"/>
        <v>654.776473276406</v>
      </c>
      <c r="AC1062" s="20">
        <f>IFERROR(VLOOKUP($E1062,INPUTS!$A$44:$G$103,4,0),SCENARIOS!$K$26)</f>
        <v>0.1</v>
      </c>
      <c r="AD1062" s="15">
        <f t="shared" si="264"/>
        <v>3342.71656160581</v>
      </c>
      <c r="AE1062" s="20">
        <f>IFERROR(VLOOKUP($E1062,INPUTS!$A$44:$G$103,5,0),SCENARIOS!$L$26)</f>
        <v>0.2</v>
      </c>
      <c r="AF1062" s="15">
        <f t="shared" si="264"/>
        <v>8532.49503248177</v>
      </c>
      <c r="AG1062" s="20">
        <f>IFERROR(VLOOKUP($E1062,INPUTS!$A$44:$G$103,6,0),SCENARIOS!$M$26)</f>
        <v>0.3</v>
      </c>
      <c r="AH1062" s="15">
        <f t="shared" si="258"/>
        <v>16334.799138119</v>
      </c>
      <c r="AI1062" s="20">
        <f>IFERROR(VLOOKUP($E1062,INPUTS!$A$44:$G$103,7,0),SCENARIOS!$N$26)</f>
        <v>0.5</v>
      </c>
      <c r="AJ1062" s="15">
        <f t="shared" si="259"/>
        <v>34746.3382785369</v>
      </c>
      <c r="AL1062" t="str">
        <f t="shared" si="261"/>
        <v>Y</v>
      </c>
      <c r="AM1062" s="21">
        <f t="shared" si="262"/>
        <v>69492.6765570738</v>
      </c>
    </row>
    <row r="1063" ht="15" customHeight="1" spans="1:39">
      <c r="A1063" s="24" t="s">
        <v>2080</v>
      </c>
      <c r="B1063" s="52" t="s">
        <v>542</v>
      </c>
      <c r="C1063" s="52" t="s">
        <v>543</v>
      </c>
      <c r="D1063" s="52" t="s">
        <v>929</v>
      </c>
      <c r="E1063" s="10" t="s">
        <v>545</v>
      </c>
      <c r="F1063" s="52" t="s">
        <v>544</v>
      </c>
      <c r="G1063" s="52" t="s">
        <v>173</v>
      </c>
      <c r="H1063" s="52" t="s">
        <v>242</v>
      </c>
      <c r="I1063" s="52" t="s">
        <v>421</v>
      </c>
      <c r="J1063" s="52" t="s">
        <v>173</v>
      </c>
      <c r="K1063" s="52" t="s">
        <v>931</v>
      </c>
      <c r="L1063" s="53" t="s">
        <v>288</v>
      </c>
      <c r="M1063" s="13">
        <v>1297</v>
      </c>
      <c r="N1063" s="14">
        <f t="shared" si="260"/>
        <v>3.55342465753425</v>
      </c>
      <c r="O1063" s="15">
        <v>1440</v>
      </c>
      <c r="P1063" s="15">
        <f t="shared" si="252"/>
        <v>1867680</v>
      </c>
      <c r="Q1063" s="16">
        <f>IFERROR(VLOOKUP(G1063,SCENARIOS!$A$13:$E$18,5,0),0.025)</f>
        <v>0.05</v>
      </c>
      <c r="R1063" s="52">
        <f>IFERROR(VLOOKUP(L1063,INPUTS!$A$107:$B$120,2,0),0.0082)</f>
        <v>0.0085</v>
      </c>
      <c r="S1063" s="52">
        <f t="shared" si="253"/>
        <v>12.24</v>
      </c>
      <c r="T1063" s="15">
        <f t="shared" si="254"/>
        <v>15875.28</v>
      </c>
      <c r="U1063" s="15">
        <f>T1063/INPUTS!$B$7*1000</f>
        <v>19844100</v>
      </c>
      <c r="V1063" s="15">
        <f>T1063*INPUTS!$B$6</f>
        <v>50165.8848</v>
      </c>
      <c r="W1063" s="54" t="s">
        <v>396</v>
      </c>
      <c r="X1063" s="54" t="s">
        <v>396</v>
      </c>
      <c r="Y1063" s="67">
        <f>IFERROR(VLOOKUP(E1063,INPUTS!$A$44:$B$103,2,0),0)</f>
        <v>0</v>
      </c>
      <c r="Z1063" s="15">
        <f t="shared" si="256"/>
        <v>0</v>
      </c>
      <c r="AA1063" s="20">
        <f>IFERROR(VLOOKUP(E1063,INPUTS!$A$44:$C$103,3,0),SCENARIOS!$J$26)</f>
        <v>0.025</v>
      </c>
      <c r="AB1063" s="15">
        <f t="shared" si="264"/>
        <v>506.533179088125</v>
      </c>
      <c r="AC1063" s="20">
        <f>IFERROR(VLOOKUP($E1063,INPUTS!$A$44:$G$103,4,0),SCENARIOS!$K$26)</f>
        <v>0.1</v>
      </c>
      <c r="AD1063" s="15">
        <f t="shared" si="264"/>
        <v>2585.91582905874</v>
      </c>
      <c r="AE1063" s="20">
        <f>IFERROR(VLOOKUP($E1063,INPUTS!$A$44:$G$103,5,0),SCENARIOS!$L$26)</f>
        <v>0.2</v>
      </c>
      <c r="AF1063" s="15">
        <f t="shared" si="264"/>
        <v>6600.71338960914</v>
      </c>
      <c r="AG1063" s="20">
        <f>IFERROR(VLOOKUP($E1063,INPUTS!$A$44:$G$103,6,0),SCENARIOS!$M$26)</f>
        <v>0.3</v>
      </c>
      <c r="AH1063" s="15">
        <f t="shared" si="258"/>
        <v>12636.5531977575</v>
      </c>
      <c r="AI1063" s="20">
        <f>IFERROR(VLOOKUP($E1063,INPUTS!$A$44:$G$103,7,0),SCENARIOS!$N$26)</f>
        <v>0.5</v>
      </c>
      <c r="AJ1063" s="15">
        <f t="shared" si="259"/>
        <v>26879.6664330806</v>
      </c>
      <c r="AL1063" t="str">
        <f t="shared" si="261"/>
        <v>Y</v>
      </c>
      <c r="AM1063" s="21">
        <f t="shared" si="262"/>
        <v>53759.3328661612</v>
      </c>
    </row>
    <row r="1064" ht="15" customHeight="1" spans="1:39">
      <c r="A1064" s="6" t="s">
        <v>2081</v>
      </c>
      <c r="B1064" s="52" t="s">
        <v>542</v>
      </c>
      <c r="C1064" s="52" t="s">
        <v>543</v>
      </c>
      <c r="D1064" s="52" t="s">
        <v>929</v>
      </c>
      <c r="E1064" s="10" t="s">
        <v>545</v>
      </c>
      <c r="F1064" s="52" t="s">
        <v>544</v>
      </c>
      <c r="G1064" s="52" t="s">
        <v>173</v>
      </c>
      <c r="H1064" s="52" t="s">
        <v>428</v>
      </c>
      <c r="I1064" s="52" t="s">
        <v>427</v>
      </c>
      <c r="J1064" s="52" t="s">
        <v>173</v>
      </c>
      <c r="K1064" s="52" t="s">
        <v>931</v>
      </c>
      <c r="L1064" s="53" t="s">
        <v>288</v>
      </c>
      <c r="M1064" s="13">
        <v>973</v>
      </c>
      <c r="N1064" s="14">
        <f t="shared" si="260"/>
        <v>2.66575342465753</v>
      </c>
      <c r="O1064" s="15">
        <v>1700</v>
      </c>
      <c r="P1064" s="15">
        <f t="shared" si="252"/>
        <v>1654100</v>
      </c>
      <c r="Q1064" s="16">
        <f>IFERROR(VLOOKUP(G1064,SCENARIOS!$A$13:$E$18,5,0),0.025)</f>
        <v>0.05</v>
      </c>
      <c r="R1064" s="52">
        <f>IFERROR(VLOOKUP(L1064,INPUTS!$A$107:$B$120,2,0),0.0082)</f>
        <v>0.0085</v>
      </c>
      <c r="S1064" s="52">
        <f t="shared" si="253"/>
        <v>14.45</v>
      </c>
      <c r="T1064" s="15">
        <f t="shared" si="254"/>
        <v>14059.85</v>
      </c>
      <c r="U1064" s="15">
        <f>T1064/INPUTS!$B$7*1000</f>
        <v>17574812.5</v>
      </c>
      <c r="V1064" s="15">
        <f>T1064*INPUTS!$B$6</f>
        <v>44429.126</v>
      </c>
      <c r="W1064" s="54" t="s">
        <v>521</v>
      </c>
      <c r="X1064" s="54" t="s">
        <v>396</v>
      </c>
      <c r="Y1064" s="67">
        <f>IFERROR(VLOOKUP(E1064,INPUTS!$A$44:$B$103,2,0),0)</f>
        <v>0</v>
      </c>
      <c r="Z1064" s="15">
        <f t="shared" si="256"/>
        <v>0</v>
      </c>
      <c r="AA1064" s="20">
        <f>IFERROR(VLOOKUP(E1064,INPUTS!$A$44:$C$103,3,0),SCENARIOS!$J$26)</f>
        <v>0.025</v>
      </c>
      <c r="AB1064" s="15">
        <f t="shared" si="264"/>
        <v>448.608183162891</v>
      </c>
      <c r="AC1064" s="20">
        <f>IFERROR(VLOOKUP($E1064,INPUTS!$A$44:$G$103,4,0),SCENARIOS!$K$26)</f>
        <v>0.1</v>
      </c>
      <c r="AD1064" s="15">
        <f t="shared" si="264"/>
        <v>2290.20141182968</v>
      </c>
      <c r="AE1064" s="20">
        <f>IFERROR(VLOOKUP($E1064,INPUTS!$A$44:$G$103,5,0),SCENARIOS!$L$26)</f>
        <v>0.2</v>
      </c>
      <c r="AF1064" s="15">
        <f t="shared" si="264"/>
        <v>5845.88367265938</v>
      </c>
      <c r="AG1064" s="20">
        <f>IFERROR(VLOOKUP($E1064,INPUTS!$A$44:$G$103,6,0),SCENARIOS!$M$26)</f>
        <v>0.3</v>
      </c>
      <c r="AH1064" s="15">
        <f t="shared" si="258"/>
        <v>11191.4903219024</v>
      </c>
      <c r="AI1064" s="20">
        <f>IFERROR(VLOOKUP($E1064,INPUTS!$A$44:$G$103,7,0),SCENARIOS!$N$26)</f>
        <v>0.5</v>
      </c>
      <c r="AJ1064" s="15">
        <f t="shared" si="259"/>
        <v>23805.8212579021</v>
      </c>
      <c r="AL1064" t="str">
        <f t="shared" si="261"/>
        <v>Y</v>
      </c>
      <c r="AM1064" s="21">
        <f t="shared" si="262"/>
        <v>47611.6425158042</v>
      </c>
    </row>
    <row r="1065" ht="15" customHeight="1" spans="1:39">
      <c r="A1065" s="24" t="s">
        <v>2082</v>
      </c>
      <c r="B1065" s="52" t="s">
        <v>542</v>
      </c>
      <c r="C1065" s="52" t="s">
        <v>543</v>
      </c>
      <c r="D1065" s="52" t="s">
        <v>929</v>
      </c>
      <c r="E1065" s="10" t="s">
        <v>545</v>
      </c>
      <c r="F1065" s="52" t="s">
        <v>544</v>
      </c>
      <c r="G1065" s="52" t="s">
        <v>173</v>
      </c>
      <c r="H1065" s="52" t="s">
        <v>264</v>
      </c>
      <c r="I1065" s="52" t="s">
        <v>436</v>
      </c>
      <c r="J1065" s="52" t="s">
        <v>173</v>
      </c>
      <c r="K1065" s="52" t="s">
        <v>931</v>
      </c>
      <c r="L1065" s="53" t="s">
        <v>295</v>
      </c>
      <c r="M1065" s="13">
        <v>649</v>
      </c>
      <c r="N1065" s="14">
        <f t="shared" si="260"/>
        <v>1.77808219178082</v>
      </c>
      <c r="O1065" s="15">
        <v>7560</v>
      </c>
      <c r="P1065" s="15">
        <f t="shared" si="252"/>
        <v>4906440</v>
      </c>
      <c r="Q1065" s="16">
        <f>IFERROR(VLOOKUP(G1065,SCENARIOS!$A$13:$E$18,5,0),0.025)</f>
        <v>0.05</v>
      </c>
      <c r="R1065" s="52">
        <f>IFERROR(VLOOKUP(L1065,INPUTS!$A$107:$B$120,2,0),0.0082)</f>
        <v>0.0089</v>
      </c>
      <c r="S1065" s="52">
        <f t="shared" si="253"/>
        <v>67.284</v>
      </c>
      <c r="T1065" s="15">
        <f t="shared" si="254"/>
        <v>43667.316</v>
      </c>
      <c r="U1065" s="15">
        <f>T1065/INPUTS!$B$7*1000</f>
        <v>54584145</v>
      </c>
      <c r="V1065" s="15">
        <f>T1065*INPUTS!$B$6</f>
        <v>137988.71856</v>
      </c>
      <c r="W1065" s="54" t="s">
        <v>396</v>
      </c>
      <c r="X1065" s="54" t="s">
        <v>396</v>
      </c>
      <c r="Y1065" s="67">
        <f>IFERROR(VLOOKUP(E1065,INPUTS!$A$44:$B$103,2,0),0)</f>
        <v>0</v>
      </c>
      <c r="Z1065" s="15">
        <f t="shared" si="256"/>
        <v>0</v>
      </c>
      <c r="AA1065" s="20">
        <f>IFERROR(VLOOKUP(E1065,INPUTS!$A$44:$C$103,3,0),SCENARIOS!$J$26)</f>
        <v>0.025</v>
      </c>
      <c r="AB1065" s="15">
        <f t="shared" si="264"/>
        <v>1393.29475736653</v>
      </c>
      <c r="AC1065" s="20">
        <f>IFERROR(VLOOKUP($E1065,INPUTS!$A$44:$G$103,4,0),SCENARIOS!$K$26)</f>
        <v>0.1</v>
      </c>
      <c r="AD1065" s="15">
        <f t="shared" si="264"/>
        <v>7112.94563981926</v>
      </c>
      <c r="AE1065" s="20">
        <f>IFERROR(VLOOKUP($E1065,INPUTS!$A$44:$G$103,5,0),SCENARIOS!$L$26)</f>
        <v>0.2</v>
      </c>
      <c r="AF1065" s="15">
        <f t="shared" si="264"/>
        <v>18156.2427503322</v>
      </c>
      <c r="AG1065" s="20">
        <f>IFERROR(VLOOKUP($E1065,INPUTS!$A$44:$G$103,6,0),SCENARIOS!$M$26)</f>
        <v>0.3</v>
      </c>
      <c r="AH1065" s="15">
        <f t="shared" si="258"/>
        <v>34758.7167997849</v>
      </c>
      <c r="AI1065" s="20">
        <f>IFERROR(VLOOKUP($E1065,INPUTS!$A$44:$G$103,7,0),SCENARIOS!$N$26)</f>
        <v>0.5</v>
      </c>
      <c r="AJ1065" s="15">
        <f t="shared" si="259"/>
        <v>73936.5156462074</v>
      </c>
      <c r="AL1065" t="str">
        <f t="shared" si="261"/>
        <v>Y</v>
      </c>
      <c r="AM1065" s="21">
        <f t="shared" si="262"/>
        <v>147873.031292415</v>
      </c>
    </row>
    <row r="1066" ht="15" customHeight="1" spans="1:39">
      <c r="A1066" s="6" t="s">
        <v>2083</v>
      </c>
      <c r="B1066" s="52" t="s">
        <v>542</v>
      </c>
      <c r="C1066" s="52" t="s">
        <v>543</v>
      </c>
      <c r="D1066" s="52" t="s">
        <v>929</v>
      </c>
      <c r="E1066" s="10" t="s">
        <v>545</v>
      </c>
      <c r="F1066" s="52" t="s">
        <v>544</v>
      </c>
      <c r="G1066" s="52" t="s">
        <v>173</v>
      </c>
      <c r="H1066" s="52" t="s">
        <v>267</v>
      </c>
      <c r="I1066" s="52" t="s">
        <v>436</v>
      </c>
      <c r="J1066" s="52" t="s">
        <v>173</v>
      </c>
      <c r="K1066" s="52" t="s">
        <v>931</v>
      </c>
      <c r="L1066" s="53" t="s">
        <v>295</v>
      </c>
      <c r="M1066" s="13">
        <v>324</v>
      </c>
      <c r="N1066" s="14">
        <f t="shared" si="260"/>
        <v>0.887671232876712</v>
      </c>
      <c r="O1066" s="15">
        <v>7570</v>
      </c>
      <c r="P1066" s="15">
        <f t="shared" si="252"/>
        <v>2452680</v>
      </c>
      <c r="Q1066" s="16">
        <f>IFERROR(VLOOKUP(G1066,SCENARIOS!$A$13:$E$18,5,0),0.025)</f>
        <v>0.05</v>
      </c>
      <c r="R1066" s="52">
        <f>IFERROR(VLOOKUP(L1066,INPUTS!$A$107:$B$120,2,0),0.0082)</f>
        <v>0.0089</v>
      </c>
      <c r="S1066" s="52">
        <f t="shared" si="253"/>
        <v>67.373</v>
      </c>
      <c r="T1066" s="15">
        <f t="shared" si="254"/>
        <v>21828.852</v>
      </c>
      <c r="U1066" s="15">
        <f>T1066/INPUTS!$B$7*1000</f>
        <v>27286065</v>
      </c>
      <c r="V1066" s="15">
        <f>T1066*INPUTS!$B$6</f>
        <v>68979.17232</v>
      </c>
      <c r="W1066" s="54" t="s">
        <v>396</v>
      </c>
      <c r="X1066" s="54" t="s">
        <v>396</v>
      </c>
      <c r="Y1066" s="67">
        <f>IFERROR(VLOOKUP(E1066,INPUTS!$A$44:$B$103,2,0),0)</f>
        <v>0</v>
      </c>
      <c r="Z1066" s="15">
        <f t="shared" si="256"/>
        <v>0</v>
      </c>
      <c r="AA1066" s="20">
        <f>IFERROR(VLOOKUP(E1066,INPUTS!$A$44:$C$103,3,0),SCENARIOS!$J$26)</f>
        <v>0.025</v>
      </c>
      <c r="AB1066" s="15">
        <f t="shared" si="264"/>
        <v>696.494033453531</v>
      </c>
      <c r="AC1066" s="20">
        <f>IFERROR(VLOOKUP($E1066,INPUTS!$A$44:$G$103,4,0),SCENARIOS!$K$26)</f>
        <v>0.1</v>
      </c>
      <c r="AD1066" s="15">
        <f t="shared" si="264"/>
        <v>3555.689973152</v>
      </c>
      <c r="AE1066" s="20">
        <f>IFERROR(VLOOKUP($E1066,INPUTS!$A$44:$G$103,5,0),SCENARIOS!$L$26)</f>
        <v>0.2</v>
      </c>
      <c r="AF1066" s="15">
        <f t="shared" si="264"/>
        <v>9076.12310940004</v>
      </c>
      <c r="AG1066" s="20">
        <f>IFERROR(VLOOKUP($E1066,INPUTS!$A$44:$G$103,6,0),SCENARIOS!$M$26)</f>
        <v>0.3</v>
      </c>
      <c r="AH1066" s="15">
        <f t="shared" si="258"/>
        <v>17375.5328752612</v>
      </c>
      <c r="AI1066" s="20">
        <f>IFERROR(VLOOKUP($E1066,INPUTS!$A$44:$G$103,7,0),SCENARIOS!$N$26)</f>
        <v>0.5</v>
      </c>
      <c r="AJ1066" s="15">
        <f t="shared" si="259"/>
        <v>36960.1204121807</v>
      </c>
      <c r="AL1066" t="str">
        <f t="shared" si="261"/>
        <v>Y</v>
      </c>
      <c r="AM1066" s="21">
        <f t="shared" si="262"/>
        <v>73920.2408243614</v>
      </c>
    </row>
    <row r="1067" ht="15" customHeight="1" spans="1:39">
      <c r="A1067" s="24" t="s">
        <v>2084</v>
      </c>
      <c r="B1067" s="52" t="s">
        <v>542</v>
      </c>
      <c r="C1067" s="52" t="s">
        <v>543</v>
      </c>
      <c r="D1067" s="52" t="s">
        <v>929</v>
      </c>
      <c r="E1067" s="10" t="s">
        <v>545</v>
      </c>
      <c r="F1067" s="52" t="s">
        <v>544</v>
      </c>
      <c r="G1067" s="52" t="s">
        <v>173</v>
      </c>
      <c r="H1067" s="52" t="s">
        <v>440</v>
      </c>
      <c r="I1067" s="52" t="s">
        <v>439</v>
      </c>
      <c r="J1067" s="52" t="s">
        <v>177</v>
      </c>
      <c r="K1067" s="52" t="s">
        <v>931</v>
      </c>
      <c r="L1067" s="53" t="s">
        <v>295</v>
      </c>
      <c r="M1067" s="13">
        <v>973</v>
      </c>
      <c r="N1067" s="14">
        <f t="shared" si="260"/>
        <v>2.66575342465753</v>
      </c>
      <c r="O1067" s="15">
        <v>4940</v>
      </c>
      <c r="P1067" s="15">
        <f t="shared" si="252"/>
        <v>4806620</v>
      </c>
      <c r="Q1067" s="16">
        <f>IFERROR(VLOOKUP(G1067,SCENARIOS!$A$13:$E$18,5,0),0.025)</f>
        <v>0.05</v>
      </c>
      <c r="R1067" s="52">
        <f>IFERROR(VLOOKUP(L1067,INPUTS!$A$107:$B$120,2,0),0.0082)</f>
        <v>0.0089</v>
      </c>
      <c r="S1067" s="52">
        <f t="shared" si="253"/>
        <v>43.966</v>
      </c>
      <c r="T1067" s="15">
        <f t="shared" si="254"/>
        <v>42778.918</v>
      </c>
      <c r="U1067" s="15">
        <f>T1067/INPUTS!$B$7*1000</f>
        <v>53473647.5</v>
      </c>
      <c r="V1067" s="15">
        <f>T1067*INPUTS!$B$6</f>
        <v>135181.38088</v>
      </c>
      <c r="W1067" s="54" t="s">
        <v>396</v>
      </c>
      <c r="X1067" s="54" t="s">
        <v>396</v>
      </c>
      <c r="Y1067" s="67">
        <f>IFERROR(VLOOKUP(E1067,INPUTS!$A$44:$B$103,2,0),0)</f>
        <v>0</v>
      </c>
      <c r="Z1067" s="15">
        <f t="shared" si="256"/>
        <v>0</v>
      </c>
      <c r="AA1067" s="20">
        <f>IFERROR(VLOOKUP(E1067,INPUTS!$A$44:$C$103,3,0),SCENARIOS!$J$26)</f>
        <v>0.025</v>
      </c>
      <c r="AB1067" s="15">
        <f t="shared" si="264"/>
        <v>1364.94860767748</v>
      </c>
      <c r="AC1067" s="20">
        <f>IFERROR(VLOOKUP($E1067,INPUTS!$A$44:$G$103,4,0),SCENARIOS!$K$26)</f>
        <v>0.1</v>
      </c>
      <c r="AD1067" s="15">
        <f t="shared" si="264"/>
        <v>6968.23496695528</v>
      </c>
      <c r="AE1067" s="20">
        <f>IFERROR(VLOOKUP($E1067,INPUTS!$A$44:$G$103,5,0),SCENARIOS!$L$26)</f>
        <v>0.2</v>
      </c>
      <c r="AF1067" s="15">
        <f t="shared" si="264"/>
        <v>17786.8596229856</v>
      </c>
      <c r="AG1067" s="20">
        <f>IFERROR(VLOOKUP($E1067,INPUTS!$A$44:$G$103,6,0),SCENARIOS!$M$26)</f>
        <v>0.3</v>
      </c>
      <c r="AH1067" s="15">
        <f t="shared" si="258"/>
        <v>34051.5614873884</v>
      </c>
      <c r="AI1067" s="20">
        <f>IFERROR(VLOOKUP($E1067,INPUTS!$A$44:$G$103,7,0),SCENARIOS!$N$26)</f>
        <v>0.5</v>
      </c>
      <c r="AJ1067" s="15">
        <f t="shared" si="259"/>
        <v>72432.3001678148</v>
      </c>
      <c r="AL1067" t="str">
        <f t="shared" si="261"/>
        <v>Y</v>
      </c>
      <c r="AM1067" s="21">
        <f t="shared" si="262"/>
        <v>144864.60033563</v>
      </c>
    </row>
    <row r="1068" ht="15" customHeight="1" spans="1:39">
      <c r="A1068" s="6" t="s">
        <v>2085</v>
      </c>
      <c r="B1068" s="52" t="s">
        <v>542</v>
      </c>
      <c r="C1068" s="52" t="s">
        <v>543</v>
      </c>
      <c r="D1068" s="52" t="s">
        <v>929</v>
      </c>
      <c r="E1068" s="10" t="s">
        <v>545</v>
      </c>
      <c r="F1068" s="52" t="s">
        <v>544</v>
      </c>
      <c r="G1068" s="52" t="s">
        <v>173</v>
      </c>
      <c r="H1068" s="52" t="s">
        <v>576</v>
      </c>
      <c r="I1068" s="52" t="s">
        <v>575</v>
      </c>
      <c r="J1068" s="52" t="s">
        <v>173</v>
      </c>
      <c r="K1068" s="52" t="s">
        <v>931</v>
      </c>
      <c r="L1068" s="53" t="s">
        <v>288</v>
      </c>
      <c r="M1068" s="13">
        <v>649</v>
      </c>
      <c r="N1068" s="14">
        <f t="shared" si="260"/>
        <v>1.77808219178082</v>
      </c>
      <c r="O1068" s="15">
        <v>2870</v>
      </c>
      <c r="P1068" s="15">
        <f t="shared" ref="P1068:P1131" si="265">M1068*O1068</f>
        <v>1862630</v>
      </c>
      <c r="Q1068" s="16">
        <f>IFERROR(VLOOKUP(G1068,SCENARIOS!$A$13:$E$18,5,0),0.025)</f>
        <v>0.05</v>
      </c>
      <c r="R1068" s="52">
        <f>IFERROR(VLOOKUP(L1068,INPUTS!$A$107:$B$120,2,0),0.0082)</f>
        <v>0.0085</v>
      </c>
      <c r="S1068" s="52">
        <f t="shared" ref="S1068:S1131" si="266">O1068*R1068</f>
        <v>24.395</v>
      </c>
      <c r="T1068" s="15">
        <f t="shared" ref="T1068:T1131" si="267">M1068*S1068</f>
        <v>15832.355</v>
      </c>
      <c r="U1068" s="15">
        <f>T1068/INPUTS!$B$7*1000</f>
        <v>19790443.75</v>
      </c>
      <c r="V1068" s="15">
        <f>T1068*INPUTS!$B$6</f>
        <v>50030.2418</v>
      </c>
      <c r="W1068" s="54" t="s">
        <v>521</v>
      </c>
      <c r="X1068" s="54" t="s">
        <v>396</v>
      </c>
      <c r="Y1068" s="67">
        <f>IFERROR(VLOOKUP(E1068,INPUTS!$A$44:$B$103,2,0),0)</f>
        <v>0</v>
      </c>
      <c r="Z1068" s="15">
        <f t="shared" si="256"/>
        <v>0</v>
      </c>
      <c r="AA1068" s="20">
        <f>IFERROR(VLOOKUP(E1068,INPUTS!$A$44:$C$103,3,0),SCENARIOS!$J$26)</f>
        <v>0.025</v>
      </c>
      <c r="AB1068" s="15">
        <f t="shared" si="264"/>
        <v>505.163569436367</v>
      </c>
      <c r="AC1068" s="20">
        <f>IFERROR(VLOOKUP($E1068,INPUTS!$A$44:$G$103,4,0),SCENARIOS!$K$26)</f>
        <v>0.1</v>
      </c>
      <c r="AD1068" s="15">
        <f t="shared" si="264"/>
        <v>2578.9237988733</v>
      </c>
      <c r="AE1068" s="20">
        <f>IFERROR(VLOOKUP($E1068,INPUTS!$A$44:$G$103,5,0),SCENARIOS!$L$26)</f>
        <v>0.2</v>
      </c>
      <c r="AF1068" s="15">
        <f t="shared" si="264"/>
        <v>6582.86579118889</v>
      </c>
      <c r="AG1068" s="20">
        <f>IFERROR(VLOOKUP($E1068,INPUTS!$A$44:$G$103,6,0),SCENARIOS!$M$26)</f>
        <v>0.3</v>
      </c>
      <c r="AH1068" s="15">
        <f t="shared" si="258"/>
        <v>12602.3853565595</v>
      </c>
      <c r="AI1068" s="20">
        <f>IFERROR(VLOOKUP($E1068,INPUTS!$A$44:$G$103,7,0),SCENARIOS!$N$26)</f>
        <v>0.5</v>
      </c>
      <c r="AJ1068" s="15">
        <f t="shared" si="259"/>
        <v>26806.9867901616</v>
      </c>
      <c r="AL1068" t="str">
        <f t="shared" si="261"/>
        <v>Y</v>
      </c>
      <c r="AM1068" s="21">
        <f t="shared" si="262"/>
        <v>53613.9735803231</v>
      </c>
    </row>
    <row r="1069" ht="15" customHeight="1" spans="1:39">
      <c r="A1069" s="24" t="s">
        <v>2086</v>
      </c>
      <c r="B1069" s="52" t="s">
        <v>542</v>
      </c>
      <c r="C1069" s="52" t="s">
        <v>543</v>
      </c>
      <c r="D1069" s="52" t="s">
        <v>929</v>
      </c>
      <c r="E1069" s="10" t="s">
        <v>545</v>
      </c>
      <c r="F1069" s="52" t="s">
        <v>544</v>
      </c>
      <c r="G1069" s="52" t="s">
        <v>173</v>
      </c>
      <c r="H1069" s="52" t="s">
        <v>819</v>
      </c>
      <c r="I1069" s="52" t="s">
        <v>575</v>
      </c>
      <c r="J1069" s="52" t="s">
        <v>173</v>
      </c>
      <c r="K1069" s="52" t="s">
        <v>931</v>
      </c>
      <c r="L1069" s="53" t="s">
        <v>288</v>
      </c>
      <c r="M1069" s="13">
        <v>649</v>
      </c>
      <c r="N1069" s="14">
        <f t="shared" si="260"/>
        <v>1.77808219178082</v>
      </c>
      <c r="O1069" s="15">
        <v>3085</v>
      </c>
      <c r="P1069" s="15">
        <f t="shared" si="265"/>
        <v>2002165</v>
      </c>
      <c r="Q1069" s="16">
        <f>IFERROR(VLOOKUP(G1069,SCENARIOS!$A$13:$E$18,5,0),0.025)</f>
        <v>0.05</v>
      </c>
      <c r="R1069" s="52">
        <f>IFERROR(VLOOKUP(L1069,INPUTS!$A$107:$B$120,2,0),0.0082)</f>
        <v>0.0085</v>
      </c>
      <c r="S1069" s="52">
        <f t="shared" si="266"/>
        <v>26.2225</v>
      </c>
      <c r="T1069" s="15">
        <f t="shared" si="267"/>
        <v>17018.4025</v>
      </c>
      <c r="U1069" s="15">
        <f>T1069/INPUTS!$B$7*1000</f>
        <v>21273003.125</v>
      </c>
      <c r="V1069" s="15">
        <f>T1069*INPUTS!$B$6</f>
        <v>53778.1519</v>
      </c>
      <c r="W1069" s="54" t="s">
        <v>521</v>
      </c>
      <c r="X1069" s="54" t="s">
        <v>396</v>
      </c>
      <c r="Y1069" s="67">
        <f>IFERROR(VLOOKUP(E1069,INPUTS!$A$44:$B$103,2,0),0)</f>
        <v>0</v>
      </c>
      <c r="Z1069" s="15">
        <f t="shared" si="256"/>
        <v>0</v>
      </c>
      <c r="AA1069" s="20">
        <f>IFERROR(VLOOKUP(E1069,INPUTS!$A$44:$C$103,3,0),SCENARIOS!$J$26)</f>
        <v>0.025</v>
      </c>
      <c r="AB1069" s="15">
        <f t="shared" si="264"/>
        <v>543.006833348848</v>
      </c>
      <c r="AC1069" s="20">
        <f>IFERROR(VLOOKUP($E1069,INPUTS!$A$44:$G$103,4,0),SCENARIOS!$K$26)</f>
        <v>0.1</v>
      </c>
      <c r="AD1069" s="15">
        <f t="shared" si="264"/>
        <v>2772.11843885858</v>
      </c>
      <c r="AE1069" s="20">
        <f>IFERROR(VLOOKUP($E1069,INPUTS!$A$44:$G$103,5,0),SCENARIOS!$L$26)</f>
        <v>0.2</v>
      </c>
      <c r="AF1069" s="15">
        <f t="shared" si="264"/>
        <v>7076.00730516298</v>
      </c>
      <c r="AG1069" s="20">
        <f>IFERROR(VLOOKUP($E1069,INPUTS!$A$44:$G$103,6,0),SCENARIOS!$M$26)</f>
        <v>0.3</v>
      </c>
      <c r="AH1069" s="15">
        <f t="shared" si="258"/>
        <v>13546.4664895422</v>
      </c>
      <c r="AI1069" s="20">
        <f>IFERROR(VLOOKUP($E1069,INPUTS!$A$44:$G$103,7,0),SCENARIOS!$N$26)</f>
        <v>0.5</v>
      </c>
      <c r="AJ1069" s="15">
        <f t="shared" si="259"/>
        <v>28815.1756960447</v>
      </c>
      <c r="AL1069" t="str">
        <f t="shared" si="261"/>
        <v>N</v>
      </c>
      <c r="AM1069" s="21">
        <f t="shared" si="262"/>
        <v>57630.3513920895</v>
      </c>
    </row>
    <row r="1070" ht="15" customHeight="1" spans="1:39">
      <c r="A1070" s="6" t="s">
        <v>2087</v>
      </c>
      <c r="B1070" s="52" t="s">
        <v>546</v>
      </c>
      <c r="C1070" s="52" t="s">
        <v>547</v>
      </c>
      <c r="D1070" s="52" t="s">
        <v>929</v>
      </c>
      <c r="E1070" s="10" t="s">
        <v>549</v>
      </c>
      <c r="F1070" s="52" t="s">
        <v>548</v>
      </c>
      <c r="G1070" s="52" t="s">
        <v>173</v>
      </c>
      <c r="H1070" s="52" t="s">
        <v>200</v>
      </c>
      <c r="I1070" s="52" t="s">
        <v>391</v>
      </c>
      <c r="J1070" s="52" t="s">
        <v>165</v>
      </c>
      <c r="K1070" s="52" t="s">
        <v>931</v>
      </c>
      <c r="L1070" s="53" t="s">
        <v>291</v>
      </c>
      <c r="M1070" s="13">
        <v>154</v>
      </c>
      <c r="N1070" s="14">
        <f t="shared" si="260"/>
        <v>0.421917808219178</v>
      </c>
      <c r="O1070" s="15">
        <v>8840</v>
      </c>
      <c r="P1070" s="15">
        <f t="shared" si="265"/>
        <v>1361360</v>
      </c>
      <c r="Q1070" s="16">
        <f>IFERROR(VLOOKUP(G1070,SCENARIOS!$A$13:$E$18,5,0),0.025)</f>
        <v>0.05</v>
      </c>
      <c r="R1070" s="52">
        <f>IFERROR(VLOOKUP(L1070,INPUTS!$A$107:$B$120,2,0),0.0082)</f>
        <v>0.0079</v>
      </c>
      <c r="S1070" s="52">
        <f t="shared" si="266"/>
        <v>69.836</v>
      </c>
      <c r="T1070" s="15">
        <f t="shared" si="267"/>
        <v>10754.744</v>
      </c>
      <c r="U1070" s="15">
        <f>T1070/INPUTS!$B$7*1000</f>
        <v>13443430</v>
      </c>
      <c r="V1070" s="15">
        <f>T1070*INPUTS!$B$6</f>
        <v>33984.99104</v>
      </c>
      <c r="W1070" s="54" t="s">
        <v>521</v>
      </c>
      <c r="X1070" s="54" t="s">
        <v>396</v>
      </c>
      <c r="Y1070" s="67">
        <f>IFERROR(VLOOKUP(E1070,INPUTS!$A$44:$B$103,2,0),0)</f>
        <v>0</v>
      </c>
      <c r="Z1070" s="15">
        <f t="shared" si="256"/>
        <v>0</v>
      </c>
      <c r="AA1070" s="20">
        <f>IFERROR(VLOOKUP(E1070,INPUTS!$A$44:$C$103,3,0),SCENARIOS!$J$26)</f>
        <v>0.025</v>
      </c>
      <c r="AB1070" s="15">
        <f t="shared" si="264"/>
        <v>343.152036915188</v>
      </c>
      <c r="AC1070" s="20">
        <f>IFERROR(VLOOKUP($E1070,INPUTS!$A$44:$G$103,4,0),SCENARIOS!$K$26)</f>
        <v>0.1</v>
      </c>
      <c r="AD1070" s="15">
        <f t="shared" si="264"/>
        <v>1751.83447139669</v>
      </c>
      <c r="AE1070" s="20">
        <f>IFERROR(VLOOKUP($E1070,INPUTS!$A$44:$G$103,5,0),SCENARIOS!$L$26)</f>
        <v>0.2</v>
      </c>
      <c r="AF1070" s="15">
        <f t="shared" si="264"/>
        <v>4471.66807279107</v>
      </c>
      <c r="AG1070" s="20">
        <f>IFERROR(VLOOKUP($E1070,INPUTS!$A$44:$G$103,6,0),SCENARIOS!$M$26)</f>
        <v>0.3</v>
      </c>
      <c r="AH1070" s="15">
        <f t="shared" si="258"/>
        <v>8560.66127238472</v>
      </c>
      <c r="AI1070" s="20">
        <f>IFERROR(VLOOKUP($E1070,INPUTS!$A$44:$G$103,7,0),SCENARIOS!$N$26)</f>
        <v>0.5</v>
      </c>
      <c r="AJ1070" s="15">
        <f t="shared" si="259"/>
        <v>18209.690241254</v>
      </c>
      <c r="AL1070" t="str">
        <f t="shared" si="261"/>
        <v>N</v>
      </c>
      <c r="AM1070" s="21">
        <f t="shared" si="262"/>
        <v>36419.380482508</v>
      </c>
    </row>
    <row r="1071" ht="15" customHeight="1" spans="1:39">
      <c r="A1071" s="24" t="s">
        <v>2088</v>
      </c>
      <c r="B1071" s="52" t="s">
        <v>546</v>
      </c>
      <c r="C1071" s="52" t="s">
        <v>547</v>
      </c>
      <c r="D1071" s="52" t="s">
        <v>929</v>
      </c>
      <c r="E1071" s="10" t="s">
        <v>549</v>
      </c>
      <c r="F1071" s="52" t="s">
        <v>548</v>
      </c>
      <c r="G1071" s="52" t="s">
        <v>173</v>
      </c>
      <c r="H1071" s="52" t="s">
        <v>224</v>
      </c>
      <c r="I1071" s="52" t="s">
        <v>938</v>
      </c>
      <c r="J1071" s="52" t="s">
        <v>165</v>
      </c>
      <c r="K1071" s="52" t="s">
        <v>931</v>
      </c>
      <c r="L1071" s="53" t="s">
        <v>291</v>
      </c>
      <c r="M1071" s="13">
        <v>154</v>
      </c>
      <c r="N1071" s="14">
        <f t="shared" si="260"/>
        <v>0.421917808219178</v>
      </c>
      <c r="O1071" s="15">
        <v>9110</v>
      </c>
      <c r="P1071" s="15">
        <f t="shared" si="265"/>
        <v>1402940</v>
      </c>
      <c r="Q1071" s="16">
        <f>IFERROR(VLOOKUP(G1071,SCENARIOS!$A$13:$E$18,5,0),0.025)</f>
        <v>0.05</v>
      </c>
      <c r="R1071" s="52">
        <f>IFERROR(VLOOKUP(L1071,INPUTS!$A$107:$B$120,2,0),0.0082)</f>
        <v>0.0079</v>
      </c>
      <c r="S1071" s="52">
        <f t="shared" si="266"/>
        <v>71.969</v>
      </c>
      <c r="T1071" s="15">
        <f t="shared" si="267"/>
        <v>11083.226</v>
      </c>
      <c r="U1071" s="15">
        <f>T1071/INPUTS!$B$7*1000</f>
        <v>13854032.5</v>
      </c>
      <c r="V1071" s="15">
        <f>T1071*INPUTS!$B$6</f>
        <v>35022.99416</v>
      </c>
      <c r="W1071" s="54" t="s">
        <v>521</v>
      </c>
      <c r="X1071" s="54" t="s">
        <v>396</v>
      </c>
      <c r="Y1071" s="67">
        <f>IFERROR(VLOOKUP(E1071,INPUTS!$A$44:$B$103,2,0),0)</f>
        <v>0</v>
      </c>
      <c r="Z1071" s="15">
        <f t="shared" si="256"/>
        <v>0</v>
      </c>
      <c r="AA1071" s="20">
        <f>IFERROR(VLOOKUP(E1071,INPUTS!$A$44:$C$103,3,0),SCENARIOS!$J$26)</f>
        <v>0.025</v>
      </c>
      <c r="AB1071" s="15">
        <f t="shared" si="264"/>
        <v>353.632924920516</v>
      </c>
      <c r="AC1071" s="20">
        <f>IFERROR(VLOOKUP($E1071,INPUTS!$A$44:$G$103,4,0),SCENARIOS!$K$26)</f>
        <v>0.1</v>
      </c>
      <c r="AD1071" s="15">
        <f t="shared" si="264"/>
        <v>1805.340727876</v>
      </c>
      <c r="AE1071" s="20">
        <f>IFERROR(VLOOKUP($E1071,INPUTS!$A$44:$G$103,5,0),SCENARIOS!$L$26)</f>
        <v>0.2</v>
      </c>
      <c r="AF1071" s="15">
        <f t="shared" si="264"/>
        <v>4608.24617003695</v>
      </c>
      <c r="AG1071" s="20">
        <f>IFERROR(VLOOKUP($E1071,INPUTS!$A$44:$G$103,6,0),SCENARIOS!$M$26)</f>
        <v>0.3</v>
      </c>
      <c r="AH1071" s="15">
        <f t="shared" si="258"/>
        <v>8822.12943341909</v>
      </c>
      <c r="AI1071" s="20">
        <f>IFERROR(VLOOKUP($E1071,INPUTS!$A$44:$G$103,7,0),SCENARIOS!$N$26)</f>
        <v>0.5</v>
      </c>
      <c r="AJ1071" s="15">
        <f t="shared" si="259"/>
        <v>18765.8685631023</v>
      </c>
      <c r="AL1071" t="str">
        <f t="shared" si="261"/>
        <v>N</v>
      </c>
      <c r="AM1071" s="21">
        <f t="shared" si="262"/>
        <v>37531.7371262045</v>
      </c>
    </row>
    <row r="1072" ht="15" customHeight="1" spans="1:39">
      <c r="A1072" s="6" t="s">
        <v>2089</v>
      </c>
      <c r="B1072" s="52" t="s">
        <v>546</v>
      </c>
      <c r="C1072" s="52" t="s">
        <v>547</v>
      </c>
      <c r="D1072" s="52" t="s">
        <v>929</v>
      </c>
      <c r="E1072" s="10" t="s">
        <v>549</v>
      </c>
      <c r="F1072" s="52" t="s">
        <v>548</v>
      </c>
      <c r="G1072" s="52" t="s">
        <v>173</v>
      </c>
      <c r="H1072" s="52" t="s">
        <v>505</v>
      </c>
      <c r="I1072" s="52" t="s">
        <v>504</v>
      </c>
      <c r="J1072" s="52" t="s">
        <v>173</v>
      </c>
      <c r="K1072" s="52" t="s">
        <v>931</v>
      </c>
      <c r="L1072" s="53" t="s">
        <v>282</v>
      </c>
      <c r="M1072" s="13">
        <v>615</v>
      </c>
      <c r="N1072" s="14">
        <f t="shared" si="260"/>
        <v>1.68493150684932</v>
      </c>
      <c r="O1072" s="15">
        <v>2840</v>
      </c>
      <c r="P1072" s="15">
        <f t="shared" si="265"/>
        <v>1746600</v>
      </c>
      <c r="Q1072" s="16">
        <f>IFERROR(VLOOKUP(G1072,SCENARIOS!$A$13:$E$18,5,0),0.025)</f>
        <v>0.05</v>
      </c>
      <c r="R1072" s="52">
        <f>IFERROR(VLOOKUP(L1072,INPUTS!$A$107:$B$120,2,0),0.0082)</f>
        <v>0.0042</v>
      </c>
      <c r="S1072" s="52">
        <f t="shared" si="266"/>
        <v>11.928</v>
      </c>
      <c r="T1072" s="15">
        <f t="shared" si="267"/>
        <v>7335.72</v>
      </c>
      <c r="U1072" s="15">
        <f>T1072/INPUTS!$B$7*1000</f>
        <v>9169650</v>
      </c>
      <c r="V1072" s="15">
        <f>T1072*INPUTS!$B$6</f>
        <v>23180.8752</v>
      </c>
      <c r="W1072" s="54" t="s">
        <v>521</v>
      </c>
      <c r="X1072" s="54" t="s">
        <v>396</v>
      </c>
      <c r="Y1072" s="67">
        <f>IFERROR(VLOOKUP(E1072,INPUTS!$A$44:$B$103,2,0),0)</f>
        <v>0</v>
      </c>
      <c r="Z1072" s="15">
        <f t="shared" si="256"/>
        <v>0</v>
      </c>
      <c r="AA1072" s="20">
        <f>IFERROR(VLOOKUP(E1072,INPUTS!$A$44:$C$103,3,0),SCENARIOS!$J$26)</f>
        <v>0.025</v>
      </c>
      <c r="AB1072" s="15">
        <f t="shared" si="264"/>
        <v>234.061104591563</v>
      </c>
      <c r="AC1072" s="20">
        <f>IFERROR(VLOOKUP($E1072,INPUTS!$A$44:$G$103,4,0),SCENARIOS!$K$26)</f>
        <v>0.1</v>
      </c>
      <c r="AD1072" s="15">
        <f t="shared" si="264"/>
        <v>1194.91148915438</v>
      </c>
      <c r="AE1072" s="20">
        <f>IFERROR(VLOOKUP($E1072,INPUTS!$A$44:$G$103,5,0),SCENARIOS!$L$26)</f>
        <v>0.2</v>
      </c>
      <c r="AF1072" s="15">
        <f t="shared" si="264"/>
        <v>3050.08700485431</v>
      </c>
      <c r="AG1072" s="20">
        <f>IFERROR(VLOOKUP($E1072,INPUTS!$A$44:$G$103,6,0),SCENARIOS!$M$26)</f>
        <v>0.3</v>
      </c>
      <c r="AH1072" s="15">
        <f t="shared" si="258"/>
        <v>5839.15471247461</v>
      </c>
      <c r="AI1072" s="20">
        <f>IFERROR(VLOOKUP($E1072,INPUTS!$A$44:$G$103,7,0),SCENARIOS!$N$26)</f>
        <v>0.5</v>
      </c>
      <c r="AJ1072" s="15">
        <f t="shared" si="259"/>
        <v>12420.6758335272</v>
      </c>
      <c r="AL1072" t="str">
        <f t="shared" si="261"/>
        <v>N</v>
      </c>
      <c r="AM1072" s="21">
        <f t="shared" si="262"/>
        <v>24841.3516670544</v>
      </c>
    </row>
    <row r="1073" ht="15" customHeight="1" spans="1:39">
      <c r="A1073" s="24" t="s">
        <v>2090</v>
      </c>
      <c r="B1073" s="52" t="s">
        <v>546</v>
      </c>
      <c r="C1073" s="52" t="s">
        <v>547</v>
      </c>
      <c r="D1073" s="52" t="s">
        <v>929</v>
      </c>
      <c r="E1073" s="10" t="s">
        <v>549</v>
      </c>
      <c r="F1073" s="52" t="s">
        <v>548</v>
      </c>
      <c r="G1073" s="52" t="s">
        <v>173</v>
      </c>
      <c r="H1073" s="52" t="s">
        <v>242</v>
      </c>
      <c r="I1073" s="52" t="s">
        <v>421</v>
      </c>
      <c r="J1073" s="52" t="s">
        <v>173</v>
      </c>
      <c r="K1073" s="52" t="s">
        <v>931</v>
      </c>
      <c r="L1073" s="53" t="s">
        <v>282</v>
      </c>
      <c r="M1073" s="13">
        <v>615</v>
      </c>
      <c r="N1073" s="14">
        <f t="shared" si="260"/>
        <v>1.68493150684932</v>
      </c>
      <c r="O1073" s="15">
        <v>2150</v>
      </c>
      <c r="P1073" s="15">
        <f t="shared" si="265"/>
        <v>1322250</v>
      </c>
      <c r="Q1073" s="16">
        <f>IFERROR(VLOOKUP(G1073,SCENARIOS!$A$13:$E$18,5,0),0.025)</f>
        <v>0.05</v>
      </c>
      <c r="R1073" s="52">
        <f>IFERROR(VLOOKUP(L1073,INPUTS!$A$107:$B$120,2,0),0.0082)</f>
        <v>0.0042</v>
      </c>
      <c r="S1073" s="52">
        <f t="shared" si="266"/>
        <v>9.03</v>
      </c>
      <c r="T1073" s="15">
        <f t="shared" si="267"/>
        <v>5553.45</v>
      </c>
      <c r="U1073" s="15">
        <f>T1073/INPUTS!$B$7*1000</f>
        <v>6941812.5</v>
      </c>
      <c r="V1073" s="15">
        <f>T1073*INPUTS!$B$6</f>
        <v>17548.902</v>
      </c>
      <c r="W1073" s="54" t="s">
        <v>521</v>
      </c>
      <c r="X1073" s="54" t="s">
        <v>396</v>
      </c>
      <c r="Y1073" s="67">
        <f>IFERROR(VLOOKUP(E1073,INPUTS!$A$44:$B$103,2,0),0)</f>
        <v>0</v>
      </c>
      <c r="Z1073" s="15">
        <f t="shared" si="256"/>
        <v>0</v>
      </c>
      <c r="AA1073" s="20">
        <f>IFERROR(VLOOKUP(E1073,INPUTS!$A$44:$C$103,3,0),SCENARIOS!$J$26)</f>
        <v>0.025</v>
      </c>
      <c r="AB1073" s="15">
        <f t="shared" si="264"/>
        <v>177.194146081641</v>
      </c>
      <c r="AC1073" s="20">
        <f>IFERROR(VLOOKUP($E1073,INPUTS!$A$44:$G$103,4,0),SCENARIOS!$K$26)</f>
        <v>0.1</v>
      </c>
      <c r="AD1073" s="15">
        <f t="shared" si="264"/>
        <v>904.598486507718</v>
      </c>
      <c r="AE1073" s="20">
        <f>IFERROR(VLOOKUP($E1073,INPUTS!$A$44:$G$103,5,0),SCENARIOS!$L$26)</f>
        <v>0.2</v>
      </c>
      <c r="AF1073" s="15">
        <f t="shared" si="264"/>
        <v>2309.04473959041</v>
      </c>
      <c r="AG1073" s="20">
        <f>IFERROR(VLOOKUP($E1073,INPUTS!$A$44:$G$103,6,0),SCENARIOS!$M$26)</f>
        <v>0.3</v>
      </c>
      <c r="AH1073" s="15">
        <f t="shared" si="258"/>
        <v>4420.48684219028</v>
      </c>
      <c r="AI1073" s="20">
        <f>IFERROR(VLOOKUP($E1073,INPUTS!$A$44:$G$103,7,0),SCENARIOS!$N$26)</f>
        <v>0.5</v>
      </c>
      <c r="AJ1073" s="15">
        <f t="shared" si="259"/>
        <v>9402.97642326885</v>
      </c>
      <c r="AL1073" t="str">
        <f t="shared" si="261"/>
        <v>N</v>
      </c>
      <c r="AM1073" s="21">
        <f t="shared" si="262"/>
        <v>18805.9528465377</v>
      </c>
    </row>
    <row r="1074" ht="15" customHeight="1" spans="1:39">
      <c r="A1074" s="6" t="s">
        <v>2091</v>
      </c>
      <c r="B1074" s="52" t="s">
        <v>546</v>
      </c>
      <c r="C1074" s="52" t="s">
        <v>547</v>
      </c>
      <c r="D1074" s="52" t="s">
        <v>929</v>
      </c>
      <c r="E1074" s="10" t="s">
        <v>549</v>
      </c>
      <c r="F1074" s="52" t="s">
        <v>548</v>
      </c>
      <c r="G1074" s="52" t="s">
        <v>173</v>
      </c>
      <c r="H1074" s="52" t="s">
        <v>428</v>
      </c>
      <c r="I1074" s="52" t="s">
        <v>427</v>
      </c>
      <c r="J1074" s="52" t="s">
        <v>173</v>
      </c>
      <c r="K1074" s="52" t="s">
        <v>931</v>
      </c>
      <c r="L1074" s="53" t="s">
        <v>282</v>
      </c>
      <c r="M1074" s="13">
        <v>307</v>
      </c>
      <c r="N1074" s="14">
        <f t="shared" si="260"/>
        <v>0.841095890410959</v>
      </c>
      <c r="O1074" s="15">
        <v>1760</v>
      </c>
      <c r="P1074" s="15">
        <f t="shared" si="265"/>
        <v>540320</v>
      </c>
      <c r="Q1074" s="16">
        <f>IFERROR(VLOOKUP(G1074,SCENARIOS!$A$13:$E$18,5,0),0.025)</f>
        <v>0.05</v>
      </c>
      <c r="R1074" s="52">
        <f>IFERROR(VLOOKUP(L1074,INPUTS!$A$107:$B$120,2,0),0.0082)</f>
        <v>0.0042</v>
      </c>
      <c r="S1074" s="52">
        <f t="shared" si="266"/>
        <v>7.392</v>
      </c>
      <c r="T1074" s="15">
        <f t="shared" si="267"/>
        <v>2269.344</v>
      </c>
      <c r="U1074" s="15">
        <f>T1074/INPUTS!$B$7*1000</f>
        <v>2836680</v>
      </c>
      <c r="V1074" s="15">
        <f>T1074*INPUTS!$B$6</f>
        <v>7171.12704</v>
      </c>
      <c r="W1074" s="54" t="s">
        <v>521</v>
      </c>
      <c r="X1074" s="54" t="s">
        <v>396</v>
      </c>
      <c r="Y1074" s="67">
        <f>IFERROR(VLOOKUP(E1074,INPUTS!$A$44:$B$103,2,0),0)</f>
        <v>0</v>
      </c>
      <c r="Z1074" s="15">
        <f t="shared" si="256"/>
        <v>0</v>
      </c>
      <c r="AA1074" s="20">
        <f>IFERROR(VLOOKUP(E1074,INPUTS!$A$44:$C$103,3,0),SCENARIOS!$J$26)</f>
        <v>0.025</v>
      </c>
      <c r="AB1074" s="15">
        <f t="shared" si="264"/>
        <v>72.40804765425</v>
      </c>
      <c r="AC1074" s="20">
        <f>IFERROR(VLOOKUP($E1074,INPUTS!$A$44:$G$103,4,0),SCENARIOS!$K$26)</f>
        <v>0.1</v>
      </c>
      <c r="AD1074" s="15">
        <f t="shared" si="264"/>
        <v>369.652224790963</v>
      </c>
      <c r="AE1074" s="20">
        <f>IFERROR(VLOOKUP($E1074,INPUTS!$A$44:$G$103,5,0),SCENARIOS!$L$26)</f>
        <v>0.2</v>
      </c>
      <c r="AF1074" s="15">
        <f t="shared" si="264"/>
        <v>943.560638075622</v>
      </c>
      <c r="AG1074" s="20">
        <f>IFERROR(VLOOKUP($E1074,INPUTS!$A$44:$G$103,6,0),SCENARIOS!$M$26)</f>
        <v>0.3</v>
      </c>
      <c r="AH1074" s="15">
        <f t="shared" si="258"/>
        <v>1806.37356821498</v>
      </c>
      <c r="AI1074" s="20">
        <f>IFERROR(VLOOKUP($E1074,INPUTS!$A$44:$G$103,7,0),SCENARIOS!$N$26)</f>
        <v>0.5</v>
      </c>
      <c r="AJ1074" s="15">
        <f t="shared" si="259"/>
        <v>3842.40213350019</v>
      </c>
      <c r="AL1074" t="str">
        <f t="shared" si="261"/>
        <v>N</v>
      </c>
      <c r="AM1074" s="21">
        <f t="shared" si="262"/>
        <v>7684.80426700038</v>
      </c>
    </row>
    <row r="1075" ht="15" customHeight="1" spans="1:39">
      <c r="A1075" s="24" t="s">
        <v>2092</v>
      </c>
      <c r="B1075" s="52" t="s">
        <v>546</v>
      </c>
      <c r="C1075" s="52" t="s">
        <v>547</v>
      </c>
      <c r="D1075" s="52" t="s">
        <v>929</v>
      </c>
      <c r="E1075" s="10" t="s">
        <v>549</v>
      </c>
      <c r="F1075" s="52" t="s">
        <v>548</v>
      </c>
      <c r="G1075" s="52" t="s">
        <v>173</v>
      </c>
      <c r="H1075" s="52" t="s">
        <v>545</v>
      </c>
      <c r="I1075" s="52" t="s">
        <v>544</v>
      </c>
      <c r="J1075" s="52" t="s">
        <v>173</v>
      </c>
      <c r="K1075" s="52" t="s">
        <v>931</v>
      </c>
      <c r="L1075" s="53" t="s">
        <v>279</v>
      </c>
      <c r="M1075" s="13">
        <v>461</v>
      </c>
      <c r="N1075" s="14">
        <f t="shared" si="260"/>
        <v>1.26301369863014</v>
      </c>
      <c r="O1075" s="15">
        <v>1040</v>
      </c>
      <c r="P1075" s="15">
        <f t="shared" si="265"/>
        <v>479440</v>
      </c>
      <c r="Q1075" s="16">
        <f>IFERROR(VLOOKUP(G1075,SCENARIOS!$A$13:$E$18,5,0),0.025)</f>
        <v>0.05</v>
      </c>
      <c r="R1075" s="52">
        <f>IFERROR(VLOOKUP(L1075,INPUTS!$A$107:$B$120,2,0),0.0082)</f>
        <v>0.0039</v>
      </c>
      <c r="S1075" s="52">
        <f t="shared" si="266"/>
        <v>4.056</v>
      </c>
      <c r="T1075" s="15">
        <f t="shared" si="267"/>
        <v>1869.816</v>
      </c>
      <c r="U1075" s="15">
        <f>T1075/INPUTS!$B$7*1000</f>
        <v>2337270</v>
      </c>
      <c r="V1075" s="15">
        <f>T1075*INPUTS!$B$6</f>
        <v>5908.61856</v>
      </c>
      <c r="W1075" s="54" t="s">
        <v>521</v>
      </c>
      <c r="X1075" s="54" t="s">
        <v>396</v>
      </c>
      <c r="Y1075" s="67">
        <f>IFERROR(VLOOKUP(E1075,INPUTS!$A$44:$B$103,2,0),0)</f>
        <v>0</v>
      </c>
      <c r="Z1075" s="15">
        <f t="shared" si="256"/>
        <v>0</v>
      </c>
      <c r="AA1075" s="20">
        <f>IFERROR(VLOOKUP(E1075,INPUTS!$A$44:$C$103,3,0),SCENARIOS!$J$26)</f>
        <v>0.025</v>
      </c>
      <c r="AB1075" s="15">
        <f t="shared" si="264"/>
        <v>59.6602921516875</v>
      </c>
      <c r="AC1075" s="20">
        <f>IFERROR(VLOOKUP($E1075,INPUTS!$A$44:$G$103,4,0),SCENARIOS!$K$26)</f>
        <v>0.1</v>
      </c>
      <c r="AD1075" s="15">
        <f t="shared" si="264"/>
        <v>304.573323546249</v>
      </c>
      <c r="AE1075" s="20">
        <f>IFERROR(VLOOKUP($E1075,INPUTS!$A$44:$G$103,5,0),SCENARIOS!$L$26)</f>
        <v>0.2</v>
      </c>
      <c r="AF1075" s="15">
        <f t="shared" si="264"/>
        <v>777.442634542849</v>
      </c>
      <c r="AG1075" s="20">
        <f>IFERROR(VLOOKUP($E1075,INPUTS!$A$44:$G$103,6,0),SCENARIOS!$M$26)</f>
        <v>0.3</v>
      </c>
      <c r="AH1075" s="15">
        <f t="shared" si="258"/>
        <v>1488.3535505527</v>
      </c>
      <c r="AI1075" s="20">
        <f>IFERROR(VLOOKUP($E1075,INPUTS!$A$44:$G$103,7,0),SCENARIOS!$N$26)</f>
        <v>0.5</v>
      </c>
      <c r="AJ1075" s="15">
        <f t="shared" si="259"/>
        <v>3165.93032508636</v>
      </c>
      <c r="AL1075" t="str">
        <f t="shared" si="261"/>
        <v>N</v>
      </c>
      <c r="AM1075" s="21">
        <f t="shared" si="262"/>
        <v>6331.86065017273</v>
      </c>
    </row>
    <row r="1076" ht="15" customHeight="1" spans="1:39">
      <c r="A1076" s="6" t="s">
        <v>2093</v>
      </c>
      <c r="B1076" s="52" t="s">
        <v>546</v>
      </c>
      <c r="C1076" s="52" t="s">
        <v>547</v>
      </c>
      <c r="D1076" s="52" t="s">
        <v>929</v>
      </c>
      <c r="E1076" s="10" t="s">
        <v>552</v>
      </c>
      <c r="F1076" s="52" t="s">
        <v>548</v>
      </c>
      <c r="G1076" s="52" t="s">
        <v>173</v>
      </c>
      <c r="H1076" s="52" t="s">
        <v>203</v>
      </c>
      <c r="I1076" s="52" t="s">
        <v>399</v>
      </c>
      <c r="J1076" s="52" t="s">
        <v>165</v>
      </c>
      <c r="K1076" s="52" t="s">
        <v>931</v>
      </c>
      <c r="L1076" s="53" t="s">
        <v>291</v>
      </c>
      <c r="M1076" s="13">
        <v>154</v>
      </c>
      <c r="N1076" s="14">
        <f t="shared" si="260"/>
        <v>0.421917808219178</v>
      </c>
      <c r="O1076" s="15">
        <v>9700</v>
      </c>
      <c r="P1076" s="15">
        <f t="shared" si="265"/>
        <v>1493800</v>
      </c>
      <c r="Q1076" s="16">
        <f>IFERROR(VLOOKUP(G1076,SCENARIOS!$A$13:$E$18,5,0),0.025)</f>
        <v>0.05</v>
      </c>
      <c r="R1076" s="52">
        <f>IFERROR(VLOOKUP(L1076,INPUTS!$A$107:$B$120,2,0),0.0082)</f>
        <v>0.0079</v>
      </c>
      <c r="S1076" s="52">
        <f t="shared" si="266"/>
        <v>76.63</v>
      </c>
      <c r="T1076" s="15">
        <f t="shared" si="267"/>
        <v>11801.02</v>
      </c>
      <c r="U1076" s="15">
        <f>T1076/INPUTS!$B$7*1000</f>
        <v>14751275</v>
      </c>
      <c r="V1076" s="15">
        <f>T1076*INPUTS!$B$6</f>
        <v>37291.2232</v>
      </c>
      <c r="W1076" s="54" t="s">
        <v>521</v>
      </c>
      <c r="X1076" s="54" t="s">
        <v>396</v>
      </c>
      <c r="Y1076" s="67">
        <f>IFERROR(VLOOKUP(E1076,INPUTS!$A$44:$B$103,2,0),0)</f>
        <v>0</v>
      </c>
      <c r="Z1076" s="15">
        <f t="shared" si="256"/>
        <v>0</v>
      </c>
      <c r="AA1076" s="20">
        <f>IFERROR(VLOOKUP(E1076,INPUTS!$A$44:$C$103,3,0),SCENARIOS!$J$26)</f>
        <v>0.025</v>
      </c>
      <c r="AB1076" s="15">
        <f t="shared" ref="AB1076:AF1091" si="268">$T1076*AA1076*(1+$Q1076)^AB$2</f>
        <v>376.535606117344</v>
      </c>
      <c r="AC1076" s="20">
        <f>IFERROR(VLOOKUP($E1076,INPUTS!$A$44:$G$103,4,0),SCENARIOS!$K$26)</f>
        <v>0.1</v>
      </c>
      <c r="AD1076" s="15">
        <f t="shared" si="268"/>
        <v>1922.26180684931</v>
      </c>
      <c r="AE1076" s="20">
        <f>IFERROR(VLOOKUP($E1076,INPUTS!$A$44:$G$103,5,0),SCENARIOS!$L$26)</f>
        <v>0.2</v>
      </c>
      <c r="AF1076" s="15">
        <f t="shared" si="268"/>
        <v>4906.69460475943</v>
      </c>
      <c r="AG1076" s="20">
        <f>IFERROR(VLOOKUP($E1076,INPUTS!$A$44:$G$103,6,0),SCENARIOS!$M$26)</f>
        <v>0.3</v>
      </c>
      <c r="AH1076" s="15">
        <f t="shared" si="258"/>
        <v>9393.48578530903</v>
      </c>
      <c r="AI1076" s="20">
        <f>IFERROR(VLOOKUP($E1076,INPUTS!$A$44:$G$103,7,0),SCENARIOS!$N$26)</f>
        <v>0.5</v>
      </c>
      <c r="AJ1076" s="15">
        <f t="shared" si="259"/>
        <v>19981.2211923262</v>
      </c>
      <c r="AL1076" t="str">
        <f t="shared" si="261"/>
        <v>N</v>
      </c>
      <c r="AM1076" s="21">
        <f t="shared" si="262"/>
        <v>39962.4423846525</v>
      </c>
    </row>
    <row r="1077" ht="15" customHeight="1" spans="1:39">
      <c r="A1077" s="24" t="s">
        <v>2094</v>
      </c>
      <c r="B1077" s="52" t="s">
        <v>546</v>
      </c>
      <c r="C1077" s="52" t="s">
        <v>547</v>
      </c>
      <c r="D1077" s="52" t="s">
        <v>929</v>
      </c>
      <c r="E1077" s="10" t="s">
        <v>552</v>
      </c>
      <c r="F1077" s="52" t="s">
        <v>548</v>
      </c>
      <c r="G1077" s="52" t="s">
        <v>173</v>
      </c>
      <c r="H1077" s="52" t="s">
        <v>234</v>
      </c>
      <c r="I1077" s="52" t="s">
        <v>424</v>
      </c>
      <c r="J1077" s="52" t="s">
        <v>173</v>
      </c>
      <c r="K1077" s="52" t="s">
        <v>931</v>
      </c>
      <c r="L1077" s="53" t="s">
        <v>288</v>
      </c>
      <c r="M1077" s="13">
        <v>307</v>
      </c>
      <c r="N1077" s="14">
        <f t="shared" si="260"/>
        <v>0.841095890410959</v>
      </c>
      <c r="O1077" s="15">
        <v>4330</v>
      </c>
      <c r="P1077" s="15">
        <f t="shared" si="265"/>
        <v>1329310</v>
      </c>
      <c r="Q1077" s="16">
        <f>IFERROR(VLOOKUP(G1077,SCENARIOS!$A$13:$E$18,5,0),0.025)</f>
        <v>0.05</v>
      </c>
      <c r="R1077" s="52">
        <f>IFERROR(VLOOKUP(L1077,INPUTS!$A$107:$B$120,2,0),0.0082)</f>
        <v>0.0085</v>
      </c>
      <c r="S1077" s="52">
        <f t="shared" si="266"/>
        <v>36.805</v>
      </c>
      <c r="T1077" s="15">
        <f t="shared" si="267"/>
        <v>11299.135</v>
      </c>
      <c r="U1077" s="15">
        <f>T1077/INPUTS!$B$7*1000</f>
        <v>14123918.75</v>
      </c>
      <c r="V1077" s="15">
        <f>T1077*INPUTS!$B$6</f>
        <v>35705.2666</v>
      </c>
      <c r="W1077" s="54" t="s">
        <v>521</v>
      </c>
      <c r="X1077" s="54" t="s">
        <v>396</v>
      </c>
      <c r="Y1077" s="67">
        <f>IFERROR(VLOOKUP(E1077,INPUTS!$A$44:$B$103,2,0),0)</f>
        <v>0</v>
      </c>
      <c r="Z1077" s="15">
        <f t="shared" si="256"/>
        <v>0</v>
      </c>
      <c r="AA1077" s="20">
        <f>IFERROR(VLOOKUP(E1077,INPUTS!$A$44:$C$103,3,0),SCENARIOS!$J$26)</f>
        <v>0.025</v>
      </c>
      <c r="AB1077" s="15">
        <f t="shared" si="268"/>
        <v>360.521941817461</v>
      </c>
      <c r="AC1077" s="20">
        <f>IFERROR(VLOOKUP($E1077,INPUTS!$A$44:$G$103,4,0),SCENARIOS!$K$26)</f>
        <v>0.1</v>
      </c>
      <c r="AD1077" s="15">
        <f t="shared" si="268"/>
        <v>1840.51002887329</v>
      </c>
      <c r="AE1077" s="20">
        <f>IFERROR(VLOOKUP($E1077,INPUTS!$A$44:$G$103,5,0),SCENARIOS!$L$26)</f>
        <v>0.2</v>
      </c>
      <c r="AF1077" s="15">
        <f t="shared" si="268"/>
        <v>4698.01803089465</v>
      </c>
      <c r="AG1077" s="20">
        <f>IFERROR(VLOOKUP($E1077,INPUTS!$A$44:$G$103,6,0),SCENARIOS!$M$26)</f>
        <v>0.3</v>
      </c>
      <c r="AH1077" s="15">
        <f t="shared" si="258"/>
        <v>8993.9906896851</v>
      </c>
      <c r="AI1077" s="20">
        <f>IFERROR(VLOOKUP($E1077,INPUTS!$A$44:$G$103,7,0),SCENARIOS!$N$26)</f>
        <v>0.5</v>
      </c>
      <c r="AJ1077" s="15">
        <f t="shared" si="259"/>
        <v>19131.4408175696</v>
      </c>
      <c r="AL1077" t="str">
        <f t="shared" si="261"/>
        <v>N</v>
      </c>
      <c r="AM1077" s="21">
        <f t="shared" si="262"/>
        <v>38262.8816351392</v>
      </c>
    </row>
    <row r="1078" ht="15" customHeight="1" spans="1:39">
      <c r="A1078" s="6" t="s">
        <v>2095</v>
      </c>
      <c r="B1078" s="52" t="s">
        <v>546</v>
      </c>
      <c r="C1078" s="52" t="s">
        <v>547</v>
      </c>
      <c r="D1078" s="52" t="s">
        <v>929</v>
      </c>
      <c r="E1078" s="10" t="s">
        <v>552</v>
      </c>
      <c r="F1078" s="52" t="s">
        <v>548</v>
      </c>
      <c r="G1078" s="52" t="s">
        <v>173</v>
      </c>
      <c r="H1078" s="52" t="s">
        <v>505</v>
      </c>
      <c r="I1078" s="52" t="s">
        <v>504</v>
      </c>
      <c r="J1078" s="52" t="s">
        <v>173</v>
      </c>
      <c r="K1078" s="52" t="s">
        <v>931</v>
      </c>
      <c r="L1078" s="53" t="s">
        <v>282</v>
      </c>
      <c r="M1078" s="13">
        <v>461</v>
      </c>
      <c r="N1078" s="14">
        <f t="shared" si="260"/>
        <v>1.26301369863014</v>
      </c>
      <c r="O1078" s="15">
        <v>3230</v>
      </c>
      <c r="P1078" s="15">
        <f t="shared" si="265"/>
        <v>1489030</v>
      </c>
      <c r="Q1078" s="16">
        <f>IFERROR(VLOOKUP(G1078,SCENARIOS!$A$13:$E$18,5,0),0.025)</f>
        <v>0.05</v>
      </c>
      <c r="R1078" s="52">
        <f>IFERROR(VLOOKUP(L1078,INPUTS!$A$107:$B$120,2,0),0.0082)</f>
        <v>0.0042</v>
      </c>
      <c r="S1078" s="52">
        <f t="shared" si="266"/>
        <v>13.566</v>
      </c>
      <c r="T1078" s="15">
        <f t="shared" si="267"/>
        <v>6253.926</v>
      </c>
      <c r="U1078" s="15">
        <f>T1078/INPUTS!$B$7*1000</f>
        <v>7817407.5</v>
      </c>
      <c r="V1078" s="15">
        <f>T1078*INPUTS!$B$6</f>
        <v>19762.40616</v>
      </c>
      <c r="W1078" s="54" t="s">
        <v>521</v>
      </c>
      <c r="X1078" s="54" t="s">
        <v>396</v>
      </c>
      <c r="Y1078" s="67">
        <f>IFERROR(VLOOKUP(E1078,INPUTS!$A$44:$B$103,2,0),0)</f>
        <v>0</v>
      </c>
      <c r="Z1078" s="15">
        <f t="shared" si="256"/>
        <v>0</v>
      </c>
      <c r="AA1078" s="20">
        <f>IFERROR(VLOOKUP(E1078,INPUTS!$A$44:$C$103,3,0),SCENARIOS!$J$26)</f>
        <v>0.025</v>
      </c>
      <c r="AB1078" s="15">
        <f t="shared" si="268"/>
        <v>199.544261175984</v>
      </c>
      <c r="AC1078" s="20">
        <f>IFERROR(VLOOKUP($E1078,INPUTS!$A$44:$G$103,4,0),SCENARIOS!$K$26)</f>
        <v>0.1</v>
      </c>
      <c r="AD1078" s="15">
        <f t="shared" si="268"/>
        <v>1018.69864576637</v>
      </c>
      <c r="AE1078" s="20">
        <f>IFERROR(VLOOKUP($E1078,INPUTS!$A$44:$G$103,5,0),SCENARIOS!$L$26)</f>
        <v>0.2</v>
      </c>
      <c r="AF1078" s="15">
        <f t="shared" si="268"/>
        <v>2600.29259867068</v>
      </c>
      <c r="AG1078" s="20">
        <f>IFERROR(VLOOKUP($E1078,INPUTS!$A$44:$G$103,6,0),SCENARIOS!$M$26)</f>
        <v>0.3</v>
      </c>
      <c r="AH1078" s="15">
        <f t="shared" si="258"/>
        <v>4978.05825118291</v>
      </c>
      <c r="AI1078" s="20">
        <f>IFERROR(VLOOKUP($E1078,INPUTS!$A$44:$G$103,7,0),SCENARIOS!$N$26)</f>
        <v>0.5</v>
      </c>
      <c r="AJ1078" s="15">
        <f t="shared" si="259"/>
        <v>10589.0066050596</v>
      </c>
      <c r="AL1078" t="str">
        <f t="shared" si="261"/>
        <v>N</v>
      </c>
      <c r="AM1078" s="21">
        <f t="shared" si="262"/>
        <v>21178.0132101191</v>
      </c>
    </row>
    <row r="1079" ht="15" customHeight="1" spans="1:39">
      <c r="A1079" s="24" t="s">
        <v>2096</v>
      </c>
      <c r="B1079" s="52" t="s">
        <v>546</v>
      </c>
      <c r="C1079" s="52" t="s">
        <v>547</v>
      </c>
      <c r="D1079" s="52" t="s">
        <v>929</v>
      </c>
      <c r="E1079" s="10" t="s">
        <v>552</v>
      </c>
      <c r="F1079" s="52" t="s">
        <v>548</v>
      </c>
      <c r="G1079" s="52" t="s">
        <v>173</v>
      </c>
      <c r="H1079" s="52" t="s">
        <v>242</v>
      </c>
      <c r="I1079" s="52" t="s">
        <v>421</v>
      </c>
      <c r="J1079" s="52" t="s">
        <v>173</v>
      </c>
      <c r="K1079" s="52" t="s">
        <v>931</v>
      </c>
      <c r="L1079" s="53" t="s">
        <v>279</v>
      </c>
      <c r="M1079" s="13">
        <v>922</v>
      </c>
      <c r="N1079" s="14">
        <f t="shared" si="260"/>
        <v>2.52602739726027</v>
      </c>
      <c r="O1079" s="15">
        <v>1150</v>
      </c>
      <c r="P1079" s="15">
        <f t="shared" si="265"/>
        <v>1060300</v>
      </c>
      <c r="Q1079" s="16">
        <f>IFERROR(VLOOKUP(G1079,SCENARIOS!$A$13:$E$18,5,0),0.025)</f>
        <v>0.05</v>
      </c>
      <c r="R1079" s="52">
        <f>IFERROR(VLOOKUP(L1079,INPUTS!$A$107:$B$120,2,0),0.0082)</f>
        <v>0.0039</v>
      </c>
      <c r="S1079" s="52">
        <f t="shared" si="266"/>
        <v>4.485</v>
      </c>
      <c r="T1079" s="15">
        <f t="shared" si="267"/>
        <v>4135.17</v>
      </c>
      <c r="U1079" s="15">
        <f>T1079/INPUTS!$B$7*1000</f>
        <v>5168962.5</v>
      </c>
      <c r="V1079" s="15">
        <f>T1079*INPUTS!$B$6</f>
        <v>13067.1372</v>
      </c>
      <c r="W1079" s="54" t="s">
        <v>521</v>
      </c>
      <c r="X1079" s="54" t="s">
        <v>396</v>
      </c>
      <c r="Y1079" s="67">
        <f>IFERROR(VLOOKUP(E1079,INPUTS!$A$44:$B$103,2,0),0)</f>
        <v>0</v>
      </c>
      <c r="Z1079" s="15">
        <f t="shared" si="256"/>
        <v>0</v>
      </c>
      <c r="AA1079" s="20">
        <f>IFERROR(VLOOKUP(E1079,INPUTS!$A$44:$C$103,3,0),SCENARIOS!$J$26)</f>
        <v>0.025</v>
      </c>
      <c r="AB1079" s="15">
        <f t="shared" si="268"/>
        <v>131.941030720078</v>
      </c>
      <c r="AC1079" s="20">
        <f>IFERROR(VLOOKUP($E1079,INPUTS!$A$44:$G$103,4,0),SCENARIOS!$K$26)</f>
        <v>0.1</v>
      </c>
      <c r="AD1079" s="15">
        <f t="shared" si="268"/>
        <v>673.575619381127</v>
      </c>
      <c r="AE1079" s="20">
        <f>IFERROR(VLOOKUP($E1079,INPUTS!$A$44:$G$103,5,0),SCENARIOS!$L$26)</f>
        <v>0.2</v>
      </c>
      <c r="AF1079" s="15">
        <f t="shared" si="268"/>
        <v>1719.3442879313</v>
      </c>
      <c r="AG1079" s="20">
        <f>IFERROR(VLOOKUP($E1079,INPUTS!$A$44:$G$103,6,0),SCENARIOS!$M$26)</f>
        <v>0.3</v>
      </c>
      <c r="AH1079" s="15">
        <f t="shared" si="258"/>
        <v>3291.55112141462</v>
      </c>
      <c r="AI1079" s="20">
        <f>IFERROR(VLOOKUP($E1079,INPUTS!$A$44:$G$103,7,0),SCENARIOS!$N$26)</f>
        <v>0.5</v>
      </c>
      <c r="AJ1079" s="15">
        <f t="shared" si="259"/>
        <v>7001.57668047945</v>
      </c>
      <c r="AL1079" t="str">
        <f t="shared" si="261"/>
        <v>N</v>
      </c>
      <c r="AM1079" s="21">
        <f t="shared" si="262"/>
        <v>14003.1533609589</v>
      </c>
    </row>
    <row r="1080" ht="15" customHeight="1" spans="1:39">
      <c r="A1080" s="6" t="s">
        <v>2097</v>
      </c>
      <c r="B1080" s="52" t="s">
        <v>546</v>
      </c>
      <c r="C1080" s="52" t="s">
        <v>547</v>
      </c>
      <c r="D1080" s="52" t="s">
        <v>929</v>
      </c>
      <c r="E1080" s="10" t="s">
        <v>552</v>
      </c>
      <c r="F1080" s="52" t="s">
        <v>548</v>
      </c>
      <c r="G1080" s="52" t="s">
        <v>173</v>
      </c>
      <c r="H1080" s="52" t="s">
        <v>428</v>
      </c>
      <c r="I1080" s="52" t="s">
        <v>427</v>
      </c>
      <c r="J1080" s="52" t="s">
        <v>173</v>
      </c>
      <c r="K1080" s="52" t="s">
        <v>931</v>
      </c>
      <c r="L1080" s="53" t="s">
        <v>279</v>
      </c>
      <c r="M1080" s="13">
        <v>461</v>
      </c>
      <c r="N1080" s="14">
        <f t="shared" si="260"/>
        <v>1.26301369863014</v>
      </c>
      <c r="O1080" s="15">
        <v>1670</v>
      </c>
      <c r="P1080" s="15">
        <f t="shared" si="265"/>
        <v>769870</v>
      </c>
      <c r="Q1080" s="16">
        <f>IFERROR(VLOOKUP(G1080,SCENARIOS!$A$13:$E$18,5,0),0.025)</f>
        <v>0.05</v>
      </c>
      <c r="R1080" s="52">
        <f>IFERROR(VLOOKUP(L1080,INPUTS!$A$107:$B$120,2,0),0.0082)</f>
        <v>0.0039</v>
      </c>
      <c r="S1080" s="52">
        <f t="shared" si="266"/>
        <v>6.513</v>
      </c>
      <c r="T1080" s="15">
        <f t="shared" si="267"/>
        <v>3002.493</v>
      </c>
      <c r="U1080" s="15">
        <f>T1080/INPUTS!$B$7*1000</f>
        <v>3753116.25</v>
      </c>
      <c r="V1080" s="15">
        <f>T1080*INPUTS!$B$6</f>
        <v>9487.87788</v>
      </c>
      <c r="W1080" s="54" t="s">
        <v>521</v>
      </c>
      <c r="X1080" s="54" t="s">
        <v>396</v>
      </c>
      <c r="Y1080" s="67">
        <f>IFERROR(VLOOKUP(E1080,INPUTS!$A$44:$B$103,2,0),0)</f>
        <v>0</v>
      </c>
      <c r="Z1080" s="15">
        <f t="shared" si="256"/>
        <v>0</v>
      </c>
      <c r="AA1080" s="20">
        <f>IFERROR(VLOOKUP(E1080,INPUTS!$A$44:$C$103,3,0),SCENARIOS!$J$26)</f>
        <v>0.025</v>
      </c>
      <c r="AB1080" s="15">
        <f t="shared" si="268"/>
        <v>95.8006614358828</v>
      </c>
      <c r="AC1080" s="20">
        <f>IFERROR(VLOOKUP($E1080,INPUTS!$A$44:$G$103,4,0),SCENARIOS!$K$26)</f>
        <v>0.1</v>
      </c>
      <c r="AD1080" s="15">
        <f t="shared" si="268"/>
        <v>489.074471463688</v>
      </c>
      <c r="AE1080" s="20">
        <f>IFERROR(VLOOKUP($E1080,INPUTS!$A$44:$G$103,5,0),SCENARIOS!$L$26)</f>
        <v>0.2</v>
      </c>
      <c r="AF1080" s="15">
        <f t="shared" si="268"/>
        <v>1248.39346123708</v>
      </c>
      <c r="AG1080" s="20">
        <f>IFERROR(VLOOKUP($E1080,INPUTS!$A$44:$G$103,6,0),SCENARIOS!$M$26)</f>
        <v>0.3</v>
      </c>
      <c r="AH1080" s="15">
        <f t="shared" si="258"/>
        <v>2389.95233598366</v>
      </c>
      <c r="AI1080" s="20">
        <f>IFERROR(VLOOKUP($E1080,INPUTS!$A$44:$G$103,7,0),SCENARIOS!$N$26)</f>
        <v>0.5</v>
      </c>
      <c r="AJ1080" s="15">
        <f t="shared" si="259"/>
        <v>5083.75350278291</v>
      </c>
      <c r="AL1080" t="str">
        <f t="shared" si="261"/>
        <v>N</v>
      </c>
      <c r="AM1080" s="21">
        <f t="shared" si="262"/>
        <v>10167.5070055658</v>
      </c>
    </row>
    <row r="1081" ht="15" customHeight="1" spans="1:39">
      <c r="A1081" s="24" t="s">
        <v>2098</v>
      </c>
      <c r="B1081" s="52" t="s">
        <v>546</v>
      </c>
      <c r="C1081" s="52" t="s">
        <v>547</v>
      </c>
      <c r="D1081" s="52" t="s">
        <v>929</v>
      </c>
      <c r="E1081" s="10" t="s">
        <v>552</v>
      </c>
      <c r="F1081" s="52" t="s">
        <v>548</v>
      </c>
      <c r="G1081" s="52" t="s">
        <v>173</v>
      </c>
      <c r="H1081" s="52" t="s">
        <v>545</v>
      </c>
      <c r="I1081" s="52" t="s">
        <v>544</v>
      </c>
      <c r="J1081" s="52" t="s">
        <v>173</v>
      </c>
      <c r="K1081" s="52" t="s">
        <v>931</v>
      </c>
      <c r="L1081" s="53" t="s">
        <v>279</v>
      </c>
      <c r="M1081" s="13">
        <v>615</v>
      </c>
      <c r="N1081" s="14">
        <f t="shared" si="260"/>
        <v>1.68493150684932</v>
      </c>
      <c r="O1081" s="15">
        <v>945</v>
      </c>
      <c r="P1081" s="15">
        <f t="shared" si="265"/>
        <v>581175</v>
      </c>
      <c r="Q1081" s="16">
        <f>IFERROR(VLOOKUP(G1081,SCENARIOS!$A$13:$E$18,5,0),0.025)</f>
        <v>0.05</v>
      </c>
      <c r="R1081" s="52">
        <f>IFERROR(VLOOKUP(L1081,INPUTS!$A$107:$B$120,2,0),0.0082)</f>
        <v>0.0039</v>
      </c>
      <c r="S1081" s="52">
        <f t="shared" si="266"/>
        <v>3.6855</v>
      </c>
      <c r="T1081" s="15">
        <f t="shared" si="267"/>
        <v>2266.5825</v>
      </c>
      <c r="U1081" s="15">
        <f>T1081/INPUTS!$B$7*1000</f>
        <v>2833228.125</v>
      </c>
      <c r="V1081" s="15">
        <f>T1081*INPUTS!$B$6</f>
        <v>7162.4007</v>
      </c>
      <c r="W1081" s="54" t="s">
        <v>521</v>
      </c>
      <c r="X1081" s="54" t="s">
        <v>396</v>
      </c>
      <c r="Y1081" s="67">
        <f>IFERROR(VLOOKUP(E1081,INPUTS!$A$44:$B$103,2,0),0)</f>
        <v>0</v>
      </c>
      <c r="Z1081" s="15">
        <f t="shared" si="256"/>
        <v>0</v>
      </c>
      <c r="AA1081" s="20">
        <f>IFERROR(VLOOKUP(E1081,INPUTS!$A$44:$C$103,3,0),SCENARIOS!$J$26)</f>
        <v>0.025</v>
      </c>
      <c r="AB1081" s="15">
        <f t="shared" si="268"/>
        <v>72.3199363658789</v>
      </c>
      <c r="AC1081" s="20">
        <f>IFERROR(VLOOKUP($E1081,INPUTS!$A$44:$G$103,4,0),SCENARIOS!$K$26)</f>
        <v>0.1</v>
      </c>
      <c r="AD1081" s="15">
        <f t="shared" si="268"/>
        <v>369.202405539778</v>
      </c>
      <c r="AE1081" s="20">
        <f>IFERROR(VLOOKUP($E1081,INPUTS!$A$44:$G$103,5,0),SCENARIOS!$L$26)</f>
        <v>0.2</v>
      </c>
      <c r="AF1081" s="15">
        <f t="shared" si="268"/>
        <v>942.412446042133</v>
      </c>
      <c r="AG1081" s="20">
        <f>IFERROR(VLOOKUP($E1081,INPUTS!$A$44:$G$103,6,0),SCENARIOS!$M$26)</f>
        <v>0.3</v>
      </c>
      <c r="AH1081" s="15">
        <f t="shared" si="258"/>
        <v>1804.17544373115</v>
      </c>
      <c r="AI1081" s="20">
        <f>IFERROR(VLOOKUP($E1081,INPUTS!$A$44:$G$103,7,0),SCENARIOS!$N$26)</f>
        <v>0.5</v>
      </c>
      <c r="AJ1081" s="15">
        <f t="shared" si="259"/>
        <v>3837.72642391554</v>
      </c>
      <c r="AL1081" t="str">
        <f t="shared" si="261"/>
        <v>N</v>
      </c>
      <c r="AM1081" s="21">
        <f t="shared" si="262"/>
        <v>7675.45284783108</v>
      </c>
    </row>
    <row r="1082" ht="15" customHeight="1" spans="1:39">
      <c r="A1082" s="6" t="s">
        <v>2099</v>
      </c>
      <c r="B1082" s="52" t="s">
        <v>553</v>
      </c>
      <c r="C1082" s="52" t="s">
        <v>554</v>
      </c>
      <c r="D1082" s="52" t="s">
        <v>929</v>
      </c>
      <c r="E1082" s="10" t="s">
        <v>556</v>
      </c>
      <c r="F1082" s="52" t="s">
        <v>555</v>
      </c>
      <c r="G1082" s="52" t="s">
        <v>173</v>
      </c>
      <c r="H1082" s="52" t="s">
        <v>252</v>
      </c>
      <c r="I1082" s="52" t="s">
        <v>930</v>
      </c>
      <c r="J1082" s="52" t="s">
        <v>169</v>
      </c>
      <c r="K1082" s="52" t="s">
        <v>931</v>
      </c>
      <c r="L1082" s="53" t="s">
        <v>291</v>
      </c>
      <c r="M1082" s="13">
        <v>447</v>
      </c>
      <c r="N1082" s="14">
        <f t="shared" si="260"/>
        <v>1.22465753424658</v>
      </c>
      <c r="O1082" s="15">
        <v>11100</v>
      </c>
      <c r="P1082" s="15">
        <f t="shared" si="265"/>
        <v>4961700</v>
      </c>
      <c r="Q1082" s="16">
        <f>IFERROR(VLOOKUP(G1082,SCENARIOS!$A$13:$E$18,5,0),0.025)</f>
        <v>0.05</v>
      </c>
      <c r="R1082" s="52">
        <f>IFERROR(VLOOKUP(L1082,INPUTS!$A$107:$B$120,2,0),0.0082)</f>
        <v>0.0079</v>
      </c>
      <c r="S1082" s="52">
        <f t="shared" si="266"/>
        <v>87.69</v>
      </c>
      <c r="T1082" s="15">
        <f t="shared" si="267"/>
        <v>39197.43</v>
      </c>
      <c r="U1082" s="15">
        <f>T1082/INPUTS!$B$7*1000</f>
        <v>48996787.5</v>
      </c>
      <c r="V1082" s="15">
        <f>T1082*INPUTS!$B$6</f>
        <v>123863.8788</v>
      </c>
      <c r="W1082" s="54" t="s">
        <v>396</v>
      </c>
      <c r="X1082" s="54" t="s">
        <v>396</v>
      </c>
      <c r="Y1082" s="67">
        <f>IFERROR(VLOOKUP(E1082,INPUTS!$A$44:$B$103,2,0),0)</f>
        <v>0</v>
      </c>
      <c r="Z1082" s="15">
        <f t="shared" si="256"/>
        <v>0</v>
      </c>
      <c r="AA1082" s="20">
        <f>IFERROR(VLOOKUP(E1082,INPUTS!$A$44:$C$103,3,0),SCENARIOS!$J$26)</f>
        <v>0.025</v>
      </c>
      <c r="AB1082" s="15">
        <f t="shared" si="268"/>
        <v>1250.67393015961</v>
      </c>
      <c r="AC1082" s="20">
        <f>IFERROR(VLOOKUP($E1082,INPUTS!$A$44:$G$103,4,0),SCENARIOS!$K$26)</f>
        <v>0.1</v>
      </c>
      <c r="AD1082" s="15">
        <f t="shared" si="268"/>
        <v>6384.84831104849</v>
      </c>
      <c r="AE1082" s="20">
        <f>IFERROR(VLOOKUP($E1082,INPUTS!$A$44:$G$103,5,0),SCENARIOS!$L$26)</f>
        <v>0.2</v>
      </c>
      <c r="AF1082" s="15">
        <f t="shared" si="268"/>
        <v>16297.7283575009</v>
      </c>
      <c r="AG1082" s="20">
        <f>IFERROR(VLOOKUP($E1082,INPUTS!$A$44:$G$103,6,0),SCENARIOS!$M$26)</f>
        <v>0.3</v>
      </c>
      <c r="AH1082" s="15">
        <f t="shared" si="258"/>
        <v>31200.7353199677</v>
      </c>
      <c r="AI1082" s="20">
        <f>IFERROR(VLOOKUP($E1082,INPUTS!$A$44:$G$103,7,0),SCENARIOS!$N$26)</f>
        <v>0.5</v>
      </c>
      <c r="AJ1082" s="15">
        <f t="shared" si="259"/>
        <v>66368.2053755289</v>
      </c>
      <c r="AL1082" t="str">
        <f t="shared" si="261"/>
        <v>N</v>
      </c>
      <c r="AM1082" s="21">
        <f t="shared" si="262"/>
        <v>132736.410751058</v>
      </c>
    </row>
    <row r="1083" ht="15" customHeight="1" spans="1:39">
      <c r="A1083" s="24" t="s">
        <v>2100</v>
      </c>
      <c r="B1083" s="52" t="s">
        <v>553</v>
      </c>
      <c r="C1083" s="52" t="s">
        <v>554</v>
      </c>
      <c r="D1083" s="52" t="s">
        <v>929</v>
      </c>
      <c r="E1083" s="10" t="s">
        <v>556</v>
      </c>
      <c r="F1083" s="52" t="s">
        <v>555</v>
      </c>
      <c r="G1083" s="52" t="s">
        <v>173</v>
      </c>
      <c r="H1083" s="52" t="s">
        <v>505</v>
      </c>
      <c r="I1083" s="52" t="s">
        <v>504</v>
      </c>
      <c r="J1083" s="52" t="s">
        <v>173</v>
      </c>
      <c r="K1083" s="52" t="s">
        <v>931</v>
      </c>
      <c r="L1083" s="53" t="s">
        <v>288</v>
      </c>
      <c r="M1083" s="13">
        <v>1342</v>
      </c>
      <c r="N1083" s="14">
        <f t="shared" si="260"/>
        <v>3.67671232876712</v>
      </c>
      <c r="O1083" s="15">
        <v>2660</v>
      </c>
      <c r="P1083" s="15">
        <f t="shared" si="265"/>
        <v>3569720</v>
      </c>
      <c r="Q1083" s="16">
        <f>IFERROR(VLOOKUP(G1083,SCENARIOS!$A$13:$E$18,5,0),0.025)</f>
        <v>0.05</v>
      </c>
      <c r="R1083" s="52">
        <f>IFERROR(VLOOKUP(L1083,INPUTS!$A$107:$B$120,2,0),0.0082)</f>
        <v>0.0085</v>
      </c>
      <c r="S1083" s="52">
        <f t="shared" si="266"/>
        <v>22.61</v>
      </c>
      <c r="T1083" s="15">
        <f t="shared" si="267"/>
        <v>30342.62</v>
      </c>
      <c r="U1083" s="15">
        <f>T1083/INPUTS!$B$7*1000</f>
        <v>37928275</v>
      </c>
      <c r="V1083" s="15">
        <f>T1083*INPUTS!$B$6</f>
        <v>95882.6792</v>
      </c>
      <c r="W1083" s="54" t="s">
        <v>396</v>
      </c>
      <c r="X1083" s="54" t="s">
        <v>396</v>
      </c>
      <c r="Y1083" s="67">
        <f>IFERROR(VLOOKUP(E1083,INPUTS!$A$44:$B$103,2,0),0)</f>
        <v>0</v>
      </c>
      <c r="Z1083" s="15">
        <f t="shared" si="256"/>
        <v>0</v>
      </c>
      <c r="AA1083" s="20">
        <f>IFERROR(VLOOKUP(E1083,INPUTS!$A$44:$C$103,3,0),SCENARIOS!$J$26)</f>
        <v>0.025</v>
      </c>
      <c r="AB1083" s="15">
        <f t="shared" si="268"/>
        <v>968.143161598594</v>
      </c>
      <c r="AC1083" s="20">
        <f>IFERROR(VLOOKUP($E1083,INPUTS!$A$44:$G$103,4,0),SCENARIOS!$K$26)</f>
        <v>0.1</v>
      </c>
      <c r="AD1083" s="15">
        <f t="shared" si="268"/>
        <v>4942.49306803497</v>
      </c>
      <c r="AE1083" s="20">
        <f>IFERROR(VLOOKUP($E1083,INPUTS!$A$44:$G$103,5,0),SCENARIOS!$L$26)</f>
        <v>0.2</v>
      </c>
      <c r="AF1083" s="15">
        <f t="shared" si="268"/>
        <v>12616.0255510342</v>
      </c>
      <c r="AG1083" s="20">
        <f>IFERROR(VLOOKUP($E1083,INPUTS!$A$44:$G$103,6,0),SCENARIOS!$M$26)</f>
        <v>0.3</v>
      </c>
      <c r="AH1083" s="15">
        <f t="shared" si="258"/>
        <v>24152.4012042208</v>
      </c>
      <c r="AI1083" s="20">
        <f>IFERROR(VLOOKUP($E1083,INPUTS!$A$44:$G$103,7,0),SCENARIOS!$N$26)</f>
        <v>0.5</v>
      </c>
      <c r="AJ1083" s="15">
        <f t="shared" si="259"/>
        <v>51375.4405784163</v>
      </c>
      <c r="AL1083" t="str">
        <f t="shared" si="261"/>
        <v>N</v>
      </c>
      <c r="AM1083" s="21">
        <f t="shared" si="262"/>
        <v>102750.881156833</v>
      </c>
    </row>
    <row r="1084" ht="15" customHeight="1" spans="1:39">
      <c r="A1084" s="6" t="s">
        <v>2101</v>
      </c>
      <c r="B1084" s="52" t="s">
        <v>553</v>
      </c>
      <c r="C1084" s="52" t="s">
        <v>554</v>
      </c>
      <c r="D1084" s="52" t="s">
        <v>929</v>
      </c>
      <c r="E1084" s="10" t="s">
        <v>556</v>
      </c>
      <c r="F1084" s="52" t="s">
        <v>555</v>
      </c>
      <c r="G1084" s="52" t="s">
        <v>173</v>
      </c>
      <c r="H1084" s="52" t="s">
        <v>428</v>
      </c>
      <c r="I1084" s="52" t="s">
        <v>427</v>
      </c>
      <c r="J1084" s="52" t="s">
        <v>173</v>
      </c>
      <c r="K1084" s="52" t="s">
        <v>931</v>
      </c>
      <c r="L1084" s="53" t="s">
        <v>279</v>
      </c>
      <c r="M1084" s="13">
        <v>2685</v>
      </c>
      <c r="N1084" s="14">
        <f t="shared" si="260"/>
        <v>7.35616438356164</v>
      </c>
      <c r="O1084" s="15">
        <v>1120</v>
      </c>
      <c r="P1084" s="15">
        <f t="shared" si="265"/>
        <v>3007200</v>
      </c>
      <c r="Q1084" s="16">
        <f>IFERROR(VLOOKUP(G1084,SCENARIOS!$A$13:$E$18,5,0),0.025)</f>
        <v>0.05</v>
      </c>
      <c r="R1084" s="52">
        <f>IFERROR(VLOOKUP(L1084,INPUTS!$A$107:$B$120,2,0),0.0082)</f>
        <v>0.0039</v>
      </c>
      <c r="S1084" s="52">
        <f t="shared" si="266"/>
        <v>4.368</v>
      </c>
      <c r="T1084" s="15">
        <f t="shared" si="267"/>
        <v>11728.08</v>
      </c>
      <c r="U1084" s="15">
        <f>T1084/INPUTS!$B$7*1000</f>
        <v>14660100</v>
      </c>
      <c r="V1084" s="15">
        <f>T1084*INPUTS!$B$6</f>
        <v>37060.7328</v>
      </c>
      <c r="W1084" s="54" t="s">
        <v>521</v>
      </c>
      <c r="X1084" s="54" t="s">
        <v>396</v>
      </c>
      <c r="Y1084" s="67">
        <f>IFERROR(VLOOKUP(E1084,INPUTS!$A$44:$B$103,2,0),0)</f>
        <v>0</v>
      </c>
      <c r="Z1084" s="15">
        <f t="shared" si="256"/>
        <v>0</v>
      </c>
      <c r="AA1084" s="20">
        <f>IFERROR(VLOOKUP(E1084,INPUTS!$A$44:$C$103,3,0),SCENARIOS!$J$26)</f>
        <v>0.025</v>
      </c>
      <c r="AB1084" s="15">
        <f t="shared" si="268"/>
        <v>374.208306688125</v>
      </c>
      <c r="AC1084" s="20">
        <f>IFERROR(VLOOKUP($E1084,INPUTS!$A$44:$G$103,4,0),SCENARIOS!$K$26)</f>
        <v>0.1</v>
      </c>
      <c r="AD1084" s="15">
        <f t="shared" si="268"/>
        <v>1910.3806494416</v>
      </c>
      <c r="AE1084" s="20">
        <f>IFERROR(VLOOKUP($E1084,INPUTS!$A$44:$G$103,5,0),SCENARIOS!$L$26)</f>
        <v>0.2</v>
      </c>
      <c r="AF1084" s="15">
        <f t="shared" si="268"/>
        <v>4876.36720047817</v>
      </c>
      <c r="AG1084" s="20">
        <f>IFERROR(VLOOKUP($E1084,INPUTS!$A$44:$G$103,6,0),SCENARIOS!$M$26)</f>
        <v>0.3</v>
      </c>
      <c r="AH1084" s="15">
        <f t="shared" si="258"/>
        <v>9335.42632492505</v>
      </c>
      <c r="AI1084" s="20">
        <f>IFERROR(VLOOKUP($E1084,INPUTS!$A$44:$G$103,7,0),SCENARIOS!$N$26)</f>
        <v>0.5</v>
      </c>
      <c r="AJ1084" s="15">
        <f t="shared" si="259"/>
        <v>19857.7208276316</v>
      </c>
      <c r="AL1084" t="str">
        <f t="shared" si="261"/>
        <v>N</v>
      </c>
      <c r="AM1084" s="21">
        <f t="shared" si="262"/>
        <v>39715.4416552633</v>
      </c>
    </row>
    <row r="1085" ht="15" customHeight="1" spans="1:39">
      <c r="A1085" s="24" t="s">
        <v>2102</v>
      </c>
      <c r="B1085" s="52" t="s">
        <v>553</v>
      </c>
      <c r="C1085" s="52" t="s">
        <v>554</v>
      </c>
      <c r="D1085" s="52" t="s">
        <v>929</v>
      </c>
      <c r="E1085" s="10" t="s">
        <v>556</v>
      </c>
      <c r="F1085" s="52" t="s">
        <v>555</v>
      </c>
      <c r="G1085" s="52" t="s">
        <v>173</v>
      </c>
      <c r="H1085" s="52" t="s">
        <v>242</v>
      </c>
      <c r="I1085" s="52" t="s">
        <v>421</v>
      </c>
      <c r="J1085" s="52" t="s">
        <v>173</v>
      </c>
      <c r="K1085" s="52" t="s">
        <v>931</v>
      </c>
      <c r="L1085" s="53" t="s">
        <v>279</v>
      </c>
      <c r="M1085" s="13">
        <v>1790</v>
      </c>
      <c r="N1085" s="14">
        <f t="shared" si="260"/>
        <v>4.9041095890411</v>
      </c>
      <c r="O1085" s="15">
        <v>2400</v>
      </c>
      <c r="P1085" s="15">
        <f t="shared" si="265"/>
        <v>4296000</v>
      </c>
      <c r="Q1085" s="16">
        <f>IFERROR(VLOOKUP(G1085,SCENARIOS!$A$13:$E$18,5,0),0.025)</f>
        <v>0.05</v>
      </c>
      <c r="R1085" s="52">
        <f>IFERROR(VLOOKUP(L1085,INPUTS!$A$107:$B$120,2,0),0.0082)</f>
        <v>0.0039</v>
      </c>
      <c r="S1085" s="52">
        <f t="shared" si="266"/>
        <v>9.36</v>
      </c>
      <c r="T1085" s="15">
        <f t="shared" si="267"/>
        <v>16754.4</v>
      </c>
      <c r="U1085" s="15">
        <f>T1085/INPUTS!$B$7*1000</f>
        <v>20943000</v>
      </c>
      <c r="V1085" s="15">
        <f>T1085*INPUTS!$B$6</f>
        <v>52943.904</v>
      </c>
      <c r="W1085" s="54" t="s">
        <v>396</v>
      </c>
      <c r="X1085" s="54" t="s">
        <v>396</v>
      </c>
      <c r="Y1085" s="67">
        <f>IFERROR(VLOOKUP(E1085,INPUTS!$A$44:$B$103,2,0),0)</f>
        <v>0</v>
      </c>
      <c r="Z1085" s="15">
        <f t="shared" si="256"/>
        <v>0</v>
      </c>
      <c r="AA1085" s="20">
        <f>IFERROR(VLOOKUP(E1085,INPUTS!$A$44:$C$103,3,0),SCENARIOS!$J$26)</f>
        <v>0.025</v>
      </c>
      <c r="AB1085" s="15">
        <f t="shared" si="268"/>
        <v>534.58329526875</v>
      </c>
      <c r="AC1085" s="20">
        <f>IFERROR(VLOOKUP($E1085,INPUTS!$A$44:$G$103,4,0),SCENARIOS!$K$26)</f>
        <v>0.1</v>
      </c>
      <c r="AD1085" s="15">
        <f t="shared" si="268"/>
        <v>2729.115213488</v>
      </c>
      <c r="AE1085" s="20">
        <f>IFERROR(VLOOKUP($E1085,INPUTS!$A$44:$G$103,5,0),SCENARIOS!$L$26)</f>
        <v>0.2</v>
      </c>
      <c r="AF1085" s="15">
        <f t="shared" si="268"/>
        <v>6966.23885782596</v>
      </c>
      <c r="AG1085" s="20">
        <f>IFERROR(VLOOKUP($E1085,INPUTS!$A$44:$G$103,6,0),SCENARIOS!$M$26)</f>
        <v>0.3</v>
      </c>
      <c r="AH1085" s="15">
        <f t="shared" si="258"/>
        <v>13336.3233213215</v>
      </c>
      <c r="AI1085" s="20">
        <f>IFERROR(VLOOKUP($E1085,INPUTS!$A$44:$G$103,7,0),SCENARIOS!$N$26)</f>
        <v>0.5</v>
      </c>
      <c r="AJ1085" s="15">
        <f t="shared" si="259"/>
        <v>28368.1726109023</v>
      </c>
      <c r="AL1085" t="str">
        <f t="shared" si="261"/>
        <v>N</v>
      </c>
      <c r="AM1085" s="21">
        <f t="shared" si="262"/>
        <v>56736.3452218047</v>
      </c>
    </row>
    <row r="1086" ht="15" customHeight="1" spans="1:39">
      <c r="A1086" s="6" t="s">
        <v>2103</v>
      </c>
      <c r="B1086" s="52" t="s">
        <v>553</v>
      </c>
      <c r="C1086" s="52" t="s">
        <v>554</v>
      </c>
      <c r="D1086" s="52" t="s">
        <v>929</v>
      </c>
      <c r="E1086" s="10" t="s">
        <v>556</v>
      </c>
      <c r="F1086" s="52" t="s">
        <v>555</v>
      </c>
      <c r="G1086" s="52" t="s">
        <v>173</v>
      </c>
      <c r="H1086" s="52" t="s">
        <v>440</v>
      </c>
      <c r="I1086" s="52" t="s">
        <v>439</v>
      </c>
      <c r="J1086" s="52" t="s">
        <v>177</v>
      </c>
      <c r="K1086" s="52" t="s">
        <v>931</v>
      </c>
      <c r="L1086" s="53" t="s">
        <v>291</v>
      </c>
      <c r="M1086" s="13">
        <v>895</v>
      </c>
      <c r="N1086" s="14">
        <f t="shared" si="260"/>
        <v>2.45205479452055</v>
      </c>
      <c r="O1086" s="15">
        <v>6510</v>
      </c>
      <c r="P1086" s="15">
        <f t="shared" si="265"/>
        <v>5826450</v>
      </c>
      <c r="Q1086" s="16">
        <f>IFERROR(VLOOKUP(G1086,SCENARIOS!$A$13:$E$18,5,0),0.025)</f>
        <v>0.05</v>
      </c>
      <c r="R1086" s="52">
        <f>IFERROR(VLOOKUP(L1086,INPUTS!$A$107:$B$120,2,0),0.0082)</f>
        <v>0.0079</v>
      </c>
      <c r="S1086" s="52">
        <f t="shared" si="266"/>
        <v>51.429</v>
      </c>
      <c r="T1086" s="15">
        <f t="shared" si="267"/>
        <v>46028.955</v>
      </c>
      <c r="U1086" s="15">
        <f>T1086/INPUTS!$B$7*1000</f>
        <v>57536193.75</v>
      </c>
      <c r="V1086" s="15">
        <f>T1086*INPUTS!$B$6</f>
        <v>145451.4978</v>
      </c>
      <c r="W1086" s="54" t="s">
        <v>396</v>
      </c>
      <c r="X1086" s="54" t="s">
        <v>396</v>
      </c>
      <c r="Y1086" s="67">
        <f>IFERROR(VLOOKUP(E1086,INPUTS!$A$44:$B$103,2,0),0)</f>
        <v>0</v>
      </c>
      <c r="Z1086" s="15">
        <f t="shared" si="256"/>
        <v>0</v>
      </c>
      <c r="AA1086" s="20">
        <f>IFERROR(VLOOKUP(E1086,INPUTS!$A$44:$C$103,3,0),SCENARIOS!$J$26)</f>
        <v>0.025</v>
      </c>
      <c r="AB1086" s="15">
        <f t="shared" si="268"/>
        <v>1468.64766519106</v>
      </c>
      <c r="AC1086" s="20">
        <f>IFERROR(VLOOKUP($E1086,INPUTS!$A$44:$G$103,4,0),SCENARIOS!$K$26)</f>
        <v>0.1</v>
      </c>
      <c r="AD1086" s="15">
        <f t="shared" si="268"/>
        <v>7497.63174756807</v>
      </c>
      <c r="AE1086" s="20">
        <f>IFERROR(VLOOKUP($E1086,INPUTS!$A$44:$G$103,5,0),SCENARIOS!$L$26)</f>
        <v>0.2</v>
      </c>
      <c r="AF1086" s="15">
        <f t="shared" si="268"/>
        <v>19138.1783236716</v>
      </c>
      <c r="AG1086" s="20">
        <f>IFERROR(VLOOKUP($E1086,INPUTS!$A$44:$G$103,6,0),SCENARIOS!$M$26)</f>
        <v>0.3</v>
      </c>
      <c r="AH1086" s="15">
        <f t="shared" si="258"/>
        <v>36638.5562015087</v>
      </c>
      <c r="AI1086" s="20">
        <f>IFERROR(VLOOKUP($E1086,INPUTS!$A$44:$G$103,7,0),SCENARIOS!$N$26)</f>
        <v>0.5</v>
      </c>
      <c r="AJ1086" s="15">
        <f t="shared" si="259"/>
        <v>77935.1895943428</v>
      </c>
      <c r="AL1086" t="str">
        <f t="shared" si="261"/>
        <v>Y</v>
      </c>
      <c r="AM1086" s="21">
        <f t="shared" si="262"/>
        <v>155870.379188686</v>
      </c>
    </row>
    <row r="1087" ht="15" customHeight="1" spans="1:39">
      <c r="A1087" s="24" t="s">
        <v>2104</v>
      </c>
      <c r="B1087" s="52" t="s">
        <v>553</v>
      </c>
      <c r="C1087" s="52" t="s">
        <v>554</v>
      </c>
      <c r="D1087" s="52" t="s">
        <v>929</v>
      </c>
      <c r="E1087" s="10" t="s">
        <v>556</v>
      </c>
      <c r="F1087" s="52" t="s">
        <v>555</v>
      </c>
      <c r="G1087" s="52" t="s">
        <v>173</v>
      </c>
      <c r="H1087" s="52" t="s">
        <v>264</v>
      </c>
      <c r="I1087" s="52" t="s">
        <v>436</v>
      </c>
      <c r="J1087" s="52" t="s">
        <v>173</v>
      </c>
      <c r="K1087" s="52" t="s">
        <v>931</v>
      </c>
      <c r="L1087" s="53" t="s">
        <v>291</v>
      </c>
      <c r="M1087" s="13">
        <v>447</v>
      </c>
      <c r="N1087" s="14">
        <f t="shared" si="260"/>
        <v>1.22465753424658</v>
      </c>
      <c r="O1087" s="15">
        <v>6190</v>
      </c>
      <c r="P1087" s="15">
        <f t="shared" si="265"/>
        <v>2766930</v>
      </c>
      <c r="Q1087" s="16">
        <f>IFERROR(VLOOKUP(G1087,SCENARIOS!$A$13:$E$18,5,0),0.025)</f>
        <v>0.05</v>
      </c>
      <c r="R1087" s="52">
        <f>IFERROR(VLOOKUP(L1087,INPUTS!$A$107:$B$120,2,0),0.0082)</f>
        <v>0.0079</v>
      </c>
      <c r="S1087" s="52">
        <f t="shared" si="266"/>
        <v>48.901</v>
      </c>
      <c r="T1087" s="15">
        <f t="shared" si="267"/>
        <v>21858.747</v>
      </c>
      <c r="U1087" s="15">
        <f>T1087/INPUTS!$B$7*1000</f>
        <v>27323433.75</v>
      </c>
      <c r="V1087" s="15">
        <f>T1087*INPUTS!$B$6</f>
        <v>69073.64052</v>
      </c>
      <c r="W1087" s="54" t="s">
        <v>396</v>
      </c>
      <c r="X1087" s="54" t="s">
        <v>396</v>
      </c>
      <c r="Y1087" s="67">
        <f>IFERROR(VLOOKUP(E1087,INPUTS!$A$44:$B$103,2,0),0)</f>
        <v>0</v>
      </c>
      <c r="Z1087" s="15">
        <f t="shared" si="256"/>
        <v>0</v>
      </c>
      <c r="AA1087" s="20">
        <f>IFERROR(VLOOKUP(E1087,INPUTS!$A$44:$C$103,3,0),SCENARIOS!$J$26)</f>
        <v>0.025</v>
      </c>
      <c r="AB1087" s="15">
        <f t="shared" si="268"/>
        <v>697.447894386305</v>
      </c>
      <c r="AC1087" s="20">
        <f>IFERROR(VLOOKUP($E1087,INPUTS!$A$44:$G$103,4,0),SCENARIOS!$K$26)</f>
        <v>0.1</v>
      </c>
      <c r="AD1087" s="15">
        <f t="shared" si="268"/>
        <v>3560.55955363875</v>
      </c>
      <c r="AE1087" s="20">
        <f>IFERROR(VLOOKUP($E1087,INPUTS!$A$44:$G$103,5,0),SCENARIOS!$L$26)</f>
        <v>0.2</v>
      </c>
      <c r="AF1087" s="15">
        <f t="shared" si="268"/>
        <v>9088.55302098474</v>
      </c>
      <c r="AG1087" s="20">
        <f>IFERROR(VLOOKUP($E1087,INPUTS!$A$44:$G$103,6,0),SCENARIOS!$M$26)</f>
        <v>0.3</v>
      </c>
      <c r="AH1087" s="15">
        <f t="shared" si="258"/>
        <v>17399.3289757297</v>
      </c>
      <c r="AI1087" s="20">
        <f>IFERROR(VLOOKUP($E1087,INPUTS!$A$44:$G$103,7,0),SCENARIOS!$N$26)</f>
        <v>0.5</v>
      </c>
      <c r="AJ1087" s="15">
        <f t="shared" si="259"/>
        <v>37010.7379526598</v>
      </c>
      <c r="AL1087" t="str">
        <f t="shared" si="261"/>
        <v>N</v>
      </c>
      <c r="AM1087" s="21">
        <f t="shared" si="262"/>
        <v>74021.4759053196</v>
      </c>
    </row>
    <row r="1088" ht="15" customHeight="1" spans="1:39">
      <c r="A1088" s="6" t="s">
        <v>2105</v>
      </c>
      <c r="B1088" s="52" t="s">
        <v>553</v>
      </c>
      <c r="C1088" s="52" t="s">
        <v>554</v>
      </c>
      <c r="D1088" s="52" t="s">
        <v>929</v>
      </c>
      <c r="E1088" s="10" t="s">
        <v>556</v>
      </c>
      <c r="F1088" s="52" t="s">
        <v>555</v>
      </c>
      <c r="G1088" s="52" t="s">
        <v>173</v>
      </c>
      <c r="H1088" s="52" t="s">
        <v>576</v>
      </c>
      <c r="I1088" s="52" t="s">
        <v>575</v>
      </c>
      <c r="J1088" s="52" t="s">
        <v>173</v>
      </c>
      <c r="K1088" s="52" t="s">
        <v>931</v>
      </c>
      <c r="L1088" s="53" t="s">
        <v>288</v>
      </c>
      <c r="M1088" s="13">
        <v>447</v>
      </c>
      <c r="N1088" s="14">
        <f t="shared" si="260"/>
        <v>1.22465753424658</v>
      </c>
      <c r="O1088" s="15">
        <v>3760</v>
      </c>
      <c r="P1088" s="15">
        <f t="shared" si="265"/>
        <v>1680720</v>
      </c>
      <c r="Q1088" s="16">
        <f>IFERROR(VLOOKUP(G1088,SCENARIOS!$A$13:$E$18,5,0),0.025)</f>
        <v>0.05</v>
      </c>
      <c r="R1088" s="52">
        <f>IFERROR(VLOOKUP(L1088,INPUTS!$A$107:$B$120,2,0),0.0082)</f>
        <v>0.0085</v>
      </c>
      <c r="S1088" s="52">
        <f t="shared" si="266"/>
        <v>31.96</v>
      </c>
      <c r="T1088" s="15">
        <f t="shared" si="267"/>
        <v>14286.12</v>
      </c>
      <c r="U1088" s="15">
        <f>T1088/INPUTS!$B$7*1000</f>
        <v>17857650</v>
      </c>
      <c r="V1088" s="15">
        <f>T1088*INPUTS!$B$6</f>
        <v>45144.1392</v>
      </c>
      <c r="W1088" s="54" t="s">
        <v>521</v>
      </c>
      <c r="X1088" s="54" t="s">
        <v>396</v>
      </c>
      <c r="Y1088" s="67">
        <f>IFERROR(VLOOKUP(E1088,INPUTS!$A$44:$B$103,2,0),0)</f>
        <v>0</v>
      </c>
      <c r="Z1088" s="15">
        <f t="shared" si="256"/>
        <v>0</v>
      </c>
      <c r="AA1088" s="20">
        <f>IFERROR(VLOOKUP(E1088,INPUTS!$A$44:$C$103,3,0),SCENARIOS!$J$26)</f>
        <v>0.025</v>
      </c>
      <c r="AB1088" s="15">
        <f t="shared" si="268"/>
        <v>455.827788891563</v>
      </c>
      <c r="AC1088" s="20">
        <f>IFERROR(VLOOKUP($E1088,INPUTS!$A$44:$G$103,4,0),SCENARIOS!$K$26)</f>
        <v>0.1</v>
      </c>
      <c r="AD1088" s="15">
        <f t="shared" si="268"/>
        <v>2327.05841054977</v>
      </c>
      <c r="AE1088" s="20">
        <f>IFERROR(VLOOKUP($E1088,INPUTS!$A$44:$G$103,5,0),SCENARIOS!$L$26)</f>
        <v>0.2</v>
      </c>
      <c r="AF1088" s="15">
        <f t="shared" si="268"/>
        <v>5939.96348849047</v>
      </c>
      <c r="AG1088" s="20">
        <f>IFERROR(VLOOKUP($E1088,INPUTS!$A$44:$G$103,6,0),SCENARIOS!$M$26)</f>
        <v>0.3</v>
      </c>
      <c r="AH1088" s="15">
        <f t="shared" si="258"/>
        <v>11371.5988234253</v>
      </c>
      <c r="AI1088" s="20">
        <f>IFERROR(VLOOKUP($E1088,INPUTS!$A$44:$G$103,7,0),SCENARIOS!$N$26)</f>
        <v>0.5</v>
      </c>
      <c r="AJ1088" s="15">
        <f t="shared" si="259"/>
        <v>24188.9365241408</v>
      </c>
      <c r="AL1088" t="str">
        <f t="shared" si="261"/>
        <v>N</v>
      </c>
      <c r="AM1088" s="21">
        <f t="shared" si="262"/>
        <v>48377.8730482815</v>
      </c>
    </row>
    <row r="1089" ht="15" customHeight="1" spans="1:39">
      <c r="A1089" s="24" t="s">
        <v>2106</v>
      </c>
      <c r="B1089" s="52" t="s">
        <v>553</v>
      </c>
      <c r="C1089" s="52" t="s">
        <v>554</v>
      </c>
      <c r="D1089" s="52" t="s">
        <v>929</v>
      </c>
      <c r="E1089" s="10" t="s">
        <v>556</v>
      </c>
      <c r="F1089" s="52" t="s">
        <v>555</v>
      </c>
      <c r="G1089" s="52" t="s">
        <v>173</v>
      </c>
      <c r="H1089" s="52" t="s">
        <v>819</v>
      </c>
      <c r="I1089" s="52" t="s">
        <v>575</v>
      </c>
      <c r="J1089" s="52" t="s">
        <v>173</v>
      </c>
      <c r="K1089" s="52" t="s">
        <v>931</v>
      </c>
      <c r="L1089" s="53" t="s">
        <v>288</v>
      </c>
      <c r="M1089" s="13">
        <v>447</v>
      </c>
      <c r="N1089" s="14">
        <f t="shared" si="260"/>
        <v>1.22465753424658</v>
      </c>
      <c r="O1089" s="15">
        <v>4040</v>
      </c>
      <c r="P1089" s="15">
        <f t="shared" si="265"/>
        <v>1805880</v>
      </c>
      <c r="Q1089" s="16">
        <f>IFERROR(VLOOKUP(G1089,SCENARIOS!$A$13:$E$18,5,0),0.025)</f>
        <v>0.05</v>
      </c>
      <c r="R1089" s="52">
        <f>IFERROR(VLOOKUP(L1089,INPUTS!$A$107:$B$120,2,0),0.0082)</f>
        <v>0.0085</v>
      </c>
      <c r="S1089" s="52">
        <f t="shared" si="266"/>
        <v>34.34</v>
      </c>
      <c r="T1089" s="15">
        <f t="shared" si="267"/>
        <v>15349.98</v>
      </c>
      <c r="U1089" s="15">
        <f>T1089/INPUTS!$B$7*1000</f>
        <v>19187475</v>
      </c>
      <c r="V1089" s="15">
        <f>T1089*INPUTS!$B$6</f>
        <v>48505.9368</v>
      </c>
      <c r="W1089" s="54" t="s">
        <v>521</v>
      </c>
      <c r="X1089" s="54" t="s">
        <v>396</v>
      </c>
      <c r="Y1089" s="67">
        <f>IFERROR(VLOOKUP(E1089,INPUTS!$A$44:$B$103,2,0),0)</f>
        <v>0</v>
      </c>
      <c r="Z1089" s="15">
        <f t="shared" si="256"/>
        <v>0</v>
      </c>
      <c r="AA1089" s="20">
        <f>IFERROR(VLOOKUP(E1089,INPUTS!$A$44:$C$103,3,0),SCENARIOS!$J$26)</f>
        <v>0.025</v>
      </c>
      <c r="AB1089" s="15">
        <f t="shared" si="268"/>
        <v>489.772411468594</v>
      </c>
      <c r="AC1089" s="20">
        <f>IFERROR(VLOOKUP($E1089,INPUTS!$A$44:$G$103,4,0),SCENARIOS!$K$26)</f>
        <v>0.1</v>
      </c>
      <c r="AD1089" s="15">
        <f t="shared" si="268"/>
        <v>2500.34999431412</v>
      </c>
      <c r="AE1089" s="20">
        <f>IFERROR(VLOOKUP($E1089,INPUTS!$A$44:$G$103,5,0),SCENARIOS!$L$26)</f>
        <v>0.2</v>
      </c>
      <c r="AF1089" s="15">
        <f t="shared" si="268"/>
        <v>6382.30119508018</v>
      </c>
      <c r="AG1089" s="20">
        <f>IFERROR(VLOOKUP($E1089,INPUTS!$A$44:$G$103,6,0),SCENARIOS!$M$26)</f>
        <v>0.3</v>
      </c>
      <c r="AH1089" s="15">
        <f t="shared" si="258"/>
        <v>12218.4200124038</v>
      </c>
      <c r="AI1089" s="20">
        <f>IFERROR(VLOOKUP($E1089,INPUTS!$A$44:$G$103,7,0),SCENARIOS!$N$26)</f>
        <v>0.5</v>
      </c>
      <c r="AJ1089" s="15">
        <f t="shared" si="259"/>
        <v>25990.2403078534</v>
      </c>
      <c r="AL1089" t="str">
        <f t="shared" si="261"/>
        <v>N</v>
      </c>
      <c r="AM1089" s="21">
        <f t="shared" si="262"/>
        <v>51980.4806157068</v>
      </c>
    </row>
    <row r="1090" ht="15" customHeight="1" spans="1:39">
      <c r="A1090" s="6" t="s">
        <v>2107</v>
      </c>
      <c r="B1090" s="52" t="s">
        <v>449</v>
      </c>
      <c r="C1090" s="52" t="s">
        <v>450</v>
      </c>
      <c r="D1090" s="52" t="s">
        <v>929</v>
      </c>
      <c r="E1090" s="10" t="s">
        <v>751</v>
      </c>
      <c r="F1090" s="52" t="s">
        <v>750</v>
      </c>
      <c r="G1090" s="52" t="s">
        <v>181</v>
      </c>
      <c r="H1090" s="52" t="s">
        <v>251</v>
      </c>
      <c r="I1090" s="52" t="s">
        <v>930</v>
      </c>
      <c r="J1090" s="52" t="s">
        <v>169</v>
      </c>
      <c r="K1090" s="52" t="s">
        <v>931</v>
      </c>
      <c r="L1090" s="53" t="s">
        <v>291</v>
      </c>
      <c r="M1090" s="13">
        <v>579</v>
      </c>
      <c r="N1090" s="14">
        <f t="shared" si="260"/>
        <v>1.58630136986301</v>
      </c>
      <c r="O1090" s="15">
        <v>8660</v>
      </c>
      <c r="P1090" s="15">
        <f t="shared" si="265"/>
        <v>5014140</v>
      </c>
      <c r="Q1090" s="16">
        <f>IFERROR(VLOOKUP(G1090,SCENARIOS!$A$13:$E$18,5,0),0.025)</f>
        <v>0.04</v>
      </c>
      <c r="R1090" s="52">
        <f>IFERROR(VLOOKUP(L1090,INPUTS!$A$107:$B$120,2,0),0.0082)</f>
        <v>0.0079</v>
      </c>
      <c r="S1090" s="52">
        <f t="shared" si="266"/>
        <v>68.414</v>
      </c>
      <c r="T1090" s="15">
        <f t="shared" si="267"/>
        <v>39611.706</v>
      </c>
      <c r="U1090" s="15">
        <f>T1090/INPUTS!$B$7*1000</f>
        <v>49514632.5</v>
      </c>
      <c r="V1090" s="15">
        <f>T1090*INPUTS!$B$6</f>
        <v>125172.99096</v>
      </c>
      <c r="W1090" s="54" t="s">
        <v>396</v>
      </c>
      <c r="X1090" s="54" t="s">
        <v>396</v>
      </c>
      <c r="Y1090" s="67">
        <f>IFERROR(VLOOKUP(E1090,INPUTS!$A$44:$B$103,2,0),0)</f>
        <v>0</v>
      </c>
      <c r="Z1090" s="15">
        <f t="shared" si="256"/>
        <v>0</v>
      </c>
      <c r="AA1090" s="20">
        <f>IFERROR(VLOOKUP(E1090,INPUTS!$A$44:$C$103,3,0),SCENARIOS!$J$26)</f>
        <v>0.025</v>
      </c>
      <c r="AB1090" s="15">
        <f t="shared" si="268"/>
        <v>1204.84242684789</v>
      </c>
      <c r="AC1090" s="20">
        <f>IFERROR(VLOOKUP($E1090,INPUTS!$A$44:$G$103,4,0),SCENARIOS!$K$26)</f>
        <v>0.1</v>
      </c>
      <c r="AD1090" s="15">
        <f t="shared" si="268"/>
        <v>5863.50014223657</v>
      </c>
      <c r="AE1090" s="20">
        <f>IFERROR(VLOOKUP($E1090,INPUTS!$A$44:$G$103,5,0),SCENARIOS!$L$26)</f>
        <v>0.2</v>
      </c>
      <c r="AF1090" s="15">
        <f t="shared" si="268"/>
        <v>14267.6889325499</v>
      </c>
      <c r="AG1090" s="20">
        <f>IFERROR(VLOOKUP($E1090,INPUTS!$A$44:$G$103,6,0),SCENARIOS!$M$26)</f>
        <v>0.3</v>
      </c>
      <c r="AH1090" s="15">
        <f t="shared" si="258"/>
        <v>26038.2377254907</v>
      </c>
      <c r="AI1090" s="20">
        <f>IFERROR(VLOOKUP($E1090,INPUTS!$A$44:$G$103,7,0),SCENARIOS!$N$26)</f>
        <v>0.5</v>
      </c>
      <c r="AJ1090" s="15">
        <f t="shared" si="259"/>
        <v>52799.1625034992</v>
      </c>
      <c r="AL1090" t="str">
        <f t="shared" si="261"/>
        <v>Y</v>
      </c>
      <c r="AM1090" s="21">
        <f t="shared" si="262"/>
        <v>105598.325006998</v>
      </c>
    </row>
    <row r="1091" ht="15" customHeight="1" spans="1:39">
      <c r="A1091" s="24" t="s">
        <v>2108</v>
      </c>
      <c r="B1091" s="52" t="s">
        <v>449</v>
      </c>
      <c r="C1091" s="52" t="s">
        <v>450</v>
      </c>
      <c r="D1091" s="52" t="s">
        <v>929</v>
      </c>
      <c r="E1091" s="10" t="s">
        <v>751</v>
      </c>
      <c r="F1091" s="52" t="s">
        <v>750</v>
      </c>
      <c r="G1091" s="52" t="s">
        <v>181</v>
      </c>
      <c r="H1091" s="52" t="s">
        <v>245</v>
      </c>
      <c r="I1091" s="52" t="s">
        <v>930</v>
      </c>
      <c r="J1091" s="52" t="s">
        <v>169</v>
      </c>
      <c r="K1091" s="52" t="s">
        <v>931</v>
      </c>
      <c r="L1091" s="53" t="s">
        <v>291</v>
      </c>
      <c r="M1091" s="13">
        <v>386</v>
      </c>
      <c r="N1091" s="14">
        <f t="shared" si="260"/>
        <v>1.05753424657534</v>
      </c>
      <c r="O1091" s="15">
        <v>8780</v>
      </c>
      <c r="P1091" s="15">
        <f t="shared" si="265"/>
        <v>3389080</v>
      </c>
      <c r="Q1091" s="16">
        <f>IFERROR(VLOOKUP(G1091,SCENARIOS!$A$13:$E$18,5,0),0.025)</f>
        <v>0.04</v>
      </c>
      <c r="R1091" s="52">
        <f>IFERROR(VLOOKUP(L1091,INPUTS!$A$107:$B$120,2,0),0.0082)</f>
        <v>0.0079</v>
      </c>
      <c r="S1091" s="52">
        <f t="shared" si="266"/>
        <v>69.362</v>
      </c>
      <c r="T1091" s="15">
        <f t="shared" si="267"/>
        <v>26773.732</v>
      </c>
      <c r="U1091" s="15">
        <f>T1091/INPUTS!$B$7*1000</f>
        <v>33467165</v>
      </c>
      <c r="V1091" s="15">
        <f>T1091*INPUTS!$B$6</f>
        <v>84604.99312</v>
      </c>
      <c r="W1091" s="54" t="s">
        <v>396</v>
      </c>
      <c r="X1091" s="54" t="s">
        <v>396</v>
      </c>
      <c r="Y1091" s="67">
        <f>IFERROR(VLOOKUP(E1091,INPUTS!$A$44:$B$103,2,0),0)</f>
        <v>0</v>
      </c>
      <c r="Z1091" s="15">
        <f t="shared" si="256"/>
        <v>0</v>
      </c>
      <c r="AA1091" s="20">
        <f>IFERROR(VLOOKUP(E1091,INPUTS!$A$44:$C$103,3,0),SCENARIOS!$J$26)</f>
        <v>0.025</v>
      </c>
      <c r="AB1091" s="15">
        <f t="shared" si="268"/>
        <v>814.358468646994</v>
      </c>
      <c r="AC1091" s="20">
        <f>IFERROR(VLOOKUP($E1091,INPUTS!$A$44:$G$103,4,0),SCENARIOS!$K$26)</f>
        <v>0.1</v>
      </c>
      <c r="AD1091" s="15">
        <f t="shared" si="268"/>
        <v>3963.16637789354</v>
      </c>
      <c r="AE1091" s="20">
        <f>IFERROR(VLOOKUP($E1091,INPUTS!$A$44:$G$103,5,0),SCENARIOS!$L$26)</f>
        <v>0.2</v>
      </c>
      <c r="AF1091" s="15">
        <f t="shared" si="268"/>
        <v>9643.59575271654</v>
      </c>
      <c r="AG1091" s="20">
        <f>IFERROR(VLOOKUP($E1091,INPUTS!$A$44:$G$103,6,0),SCENARIOS!$M$26)</f>
        <v>0.3</v>
      </c>
      <c r="AH1091" s="15">
        <f t="shared" si="258"/>
        <v>17599.3631431723</v>
      </c>
      <c r="AI1091" s="20">
        <f>IFERROR(VLOOKUP($E1091,INPUTS!$A$44:$G$103,7,0),SCENARIOS!$N$26)</f>
        <v>0.5</v>
      </c>
      <c r="AJ1091" s="15">
        <f t="shared" si="259"/>
        <v>35687.1937475537</v>
      </c>
      <c r="AL1091" t="str">
        <f t="shared" si="261"/>
        <v>N</v>
      </c>
      <c r="AM1091" s="21">
        <f t="shared" si="262"/>
        <v>71374.3874951074</v>
      </c>
    </row>
    <row r="1092" ht="15" customHeight="1" spans="1:39">
      <c r="A1092" s="6" t="s">
        <v>2109</v>
      </c>
      <c r="B1092" s="52" t="s">
        <v>449</v>
      </c>
      <c r="C1092" s="52" t="s">
        <v>450</v>
      </c>
      <c r="D1092" s="52" t="s">
        <v>929</v>
      </c>
      <c r="E1092" s="10" t="s">
        <v>751</v>
      </c>
      <c r="F1092" s="52" t="s">
        <v>750</v>
      </c>
      <c r="G1092" s="52" t="s">
        <v>181</v>
      </c>
      <c r="H1092" s="52" t="s">
        <v>224</v>
      </c>
      <c r="I1092" s="52" t="s">
        <v>938</v>
      </c>
      <c r="J1092" s="52" t="s">
        <v>165</v>
      </c>
      <c r="K1092" s="52" t="s">
        <v>931</v>
      </c>
      <c r="L1092" s="53" t="s">
        <v>291</v>
      </c>
      <c r="M1092" s="13">
        <v>193</v>
      </c>
      <c r="N1092" s="14">
        <f t="shared" si="260"/>
        <v>0.528767123287671</v>
      </c>
      <c r="O1092" s="15">
        <v>11640</v>
      </c>
      <c r="P1092" s="15">
        <f t="shared" si="265"/>
        <v>2246520</v>
      </c>
      <c r="Q1092" s="16">
        <f>IFERROR(VLOOKUP(G1092,SCENARIOS!$A$13:$E$18,5,0),0.025)</f>
        <v>0.04</v>
      </c>
      <c r="R1092" s="52">
        <f>IFERROR(VLOOKUP(L1092,INPUTS!$A$107:$B$120,2,0),0.0082)</f>
        <v>0.0079</v>
      </c>
      <c r="S1092" s="52">
        <f t="shared" si="266"/>
        <v>91.956</v>
      </c>
      <c r="T1092" s="15">
        <f t="shared" si="267"/>
        <v>17747.508</v>
      </c>
      <c r="U1092" s="15">
        <f>T1092/INPUTS!$B$7*1000</f>
        <v>22184385</v>
      </c>
      <c r="V1092" s="15">
        <f>T1092*INPUTS!$B$6</f>
        <v>56082.12528</v>
      </c>
      <c r="W1092" s="54" t="s">
        <v>396</v>
      </c>
      <c r="X1092" s="54" t="s">
        <v>396</v>
      </c>
      <c r="Y1092" s="67">
        <f>IFERROR(VLOOKUP(E1092,INPUTS!$A$44:$B$103,2,0),0)</f>
        <v>0</v>
      </c>
      <c r="Z1092" s="15">
        <f t="shared" ref="Z1092:Z1155" si="269">T1092*Y1092</f>
        <v>0</v>
      </c>
      <c r="AA1092" s="20">
        <f>IFERROR(VLOOKUP(E1092,INPUTS!$A$44:$C$103,3,0),SCENARIOS!$J$26)</f>
        <v>0.025</v>
      </c>
      <c r="AB1092" s="15">
        <f t="shared" ref="AB1092:AF1107" si="270">$T1092*AA1092*(1+$Q1092)^AB$2</f>
        <v>539.813927964181</v>
      </c>
      <c r="AC1092" s="20">
        <f>IFERROR(VLOOKUP($E1092,INPUTS!$A$44:$G$103,4,0),SCENARIOS!$K$26)</f>
        <v>0.1</v>
      </c>
      <c r="AD1092" s="15">
        <f t="shared" si="270"/>
        <v>2627.06472885426</v>
      </c>
      <c r="AE1092" s="20">
        <f>IFERROR(VLOOKUP($E1092,INPUTS!$A$44:$G$103,5,0),SCENARIOS!$L$26)</f>
        <v>0.2</v>
      </c>
      <c r="AF1092" s="15">
        <f t="shared" si="270"/>
        <v>6392.45185430641</v>
      </c>
      <c r="AG1092" s="20">
        <f>IFERROR(VLOOKUP($E1092,INPUTS!$A$44:$G$103,6,0),SCENARIOS!$M$26)</f>
        <v>0.3</v>
      </c>
      <c r="AH1092" s="15">
        <f t="shared" ref="AH1092:AH1155" si="271">$T1092*AG1092*(1+$Q1092)^AH$2</f>
        <v>11666.0926529912</v>
      </c>
      <c r="AI1092" s="20">
        <f>IFERROR(VLOOKUP($E1092,INPUTS!$A$44:$G$103,7,0),SCENARIOS!$N$26)</f>
        <v>0.5</v>
      </c>
      <c r="AJ1092" s="15">
        <f t="shared" ref="AJ1092:AJ1155" si="272">$T1092*AI1092*(1+$Q1092)^AJ$2</f>
        <v>23655.9758098819</v>
      </c>
      <c r="AL1092" t="str">
        <f t="shared" si="261"/>
        <v>N</v>
      </c>
      <c r="AM1092" s="21">
        <f t="shared" si="262"/>
        <v>47311.9516197637</v>
      </c>
    </row>
    <row r="1093" ht="15" customHeight="1" spans="1:39">
      <c r="A1093" s="24" t="s">
        <v>2110</v>
      </c>
      <c r="B1093" s="52" t="s">
        <v>449</v>
      </c>
      <c r="C1093" s="52" t="s">
        <v>450</v>
      </c>
      <c r="D1093" s="52" t="s">
        <v>929</v>
      </c>
      <c r="E1093" s="10" t="s">
        <v>751</v>
      </c>
      <c r="F1093" s="52" t="s">
        <v>750</v>
      </c>
      <c r="G1093" s="52" t="s">
        <v>181</v>
      </c>
      <c r="H1093" s="52" t="s">
        <v>1248</v>
      </c>
      <c r="I1093" s="52" t="s">
        <v>1249</v>
      </c>
      <c r="J1093" s="52" t="s">
        <v>181</v>
      </c>
      <c r="K1093" s="52" t="s">
        <v>931</v>
      </c>
      <c r="L1093" s="53" t="s">
        <v>279</v>
      </c>
      <c r="M1093" s="13">
        <v>966</v>
      </c>
      <c r="N1093" s="14">
        <f t="shared" ref="N1093:N1156" si="273">M1093/365</f>
        <v>2.64657534246575</v>
      </c>
      <c r="O1093" s="15">
        <v>2450</v>
      </c>
      <c r="P1093" s="15">
        <f t="shared" si="265"/>
        <v>2366700</v>
      </c>
      <c r="Q1093" s="16">
        <f>IFERROR(VLOOKUP(G1093,SCENARIOS!$A$13:$E$18,5,0),0.025)</f>
        <v>0.04</v>
      </c>
      <c r="R1093" s="52">
        <f>IFERROR(VLOOKUP(L1093,INPUTS!$A$107:$B$120,2,0),0.0082)</f>
        <v>0.0039</v>
      </c>
      <c r="S1093" s="52">
        <f t="shared" si="266"/>
        <v>9.555</v>
      </c>
      <c r="T1093" s="15">
        <f t="shared" si="267"/>
        <v>9230.13</v>
      </c>
      <c r="U1093" s="15">
        <f>T1093/INPUTS!$B$7*1000</f>
        <v>11537662.5</v>
      </c>
      <c r="V1093" s="15">
        <f>T1093*INPUTS!$B$6</f>
        <v>29167.2108</v>
      </c>
      <c r="W1093" s="54" t="s">
        <v>396</v>
      </c>
      <c r="X1093" s="54" t="s">
        <v>396</v>
      </c>
      <c r="Y1093" s="67">
        <f>IFERROR(VLOOKUP(E1093,INPUTS!$A$44:$B$103,2,0),0)</f>
        <v>0</v>
      </c>
      <c r="Z1093" s="15">
        <f t="shared" si="269"/>
        <v>0</v>
      </c>
      <c r="AA1093" s="20">
        <f>IFERROR(VLOOKUP(E1093,INPUTS!$A$44:$C$103,3,0),SCENARIOS!$J$26)</f>
        <v>0.025</v>
      </c>
      <c r="AB1093" s="15">
        <f t="shared" si="270"/>
        <v>280.746611350733</v>
      </c>
      <c r="AC1093" s="20">
        <f>IFERROR(VLOOKUP($E1093,INPUTS!$A$44:$G$103,4,0),SCENARIOS!$K$26)</f>
        <v>0.1</v>
      </c>
      <c r="AD1093" s="15">
        <f t="shared" si="270"/>
        <v>1366.28471815534</v>
      </c>
      <c r="AE1093" s="20">
        <f>IFERROR(VLOOKUP($E1093,INPUTS!$A$44:$G$103,5,0),SCENARIOS!$L$26)</f>
        <v>0.2</v>
      </c>
      <c r="AF1093" s="15">
        <f t="shared" si="270"/>
        <v>3324.58853569691</v>
      </c>
      <c r="AG1093" s="20">
        <f>IFERROR(VLOOKUP($E1093,INPUTS!$A$44:$G$103,6,0),SCENARIOS!$M$26)</f>
        <v>0.3</v>
      </c>
      <c r="AH1093" s="15">
        <f t="shared" si="271"/>
        <v>6067.30543686212</v>
      </c>
      <c r="AI1093" s="20">
        <f>IFERROR(VLOOKUP($E1093,INPUTS!$A$44:$G$103,7,0),SCENARIOS!$N$26)</f>
        <v>0.5</v>
      </c>
      <c r="AJ1093" s="15">
        <f t="shared" si="272"/>
        <v>12303.007949176</v>
      </c>
      <c r="AL1093" t="str">
        <f t="shared" ref="AL1093:AL1156" si="274">IF(H1093="MULTI","MULTI",IF(COUNTIFS($E$4:$E$1277,H1093,$H$4:$H$1277,E1093)&gt;0,"Y","N"))</f>
        <v>N</v>
      </c>
      <c r="AM1093" s="21">
        <f t="shared" ref="AM1093:AM1156" si="275">T1093*((1+Q1093)^25)</f>
        <v>24606.015898352</v>
      </c>
    </row>
    <row r="1094" ht="15" customHeight="1" spans="1:39">
      <c r="A1094" s="6" t="s">
        <v>2111</v>
      </c>
      <c r="B1094" s="52" t="s">
        <v>449</v>
      </c>
      <c r="C1094" s="52" t="s">
        <v>450</v>
      </c>
      <c r="D1094" s="52" t="s">
        <v>929</v>
      </c>
      <c r="E1094" s="10" t="s">
        <v>751</v>
      </c>
      <c r="F1094" s="52" t="s">
        <v>750</v>
      </c>
      <c r="G1094" s="52" t="s">
        <v>181</v>
      </c>
      <c r="H1094" s="52" t="s">
        <v>1173</v>
      </c>
      <c r="I1094" s="52" t="s">
        <v>1174</v>
      </c>
      <c r="J1094" s="52" t="s">
        <v>181</v>
      </c>
      <c r="K1094" s="52" t="s">
        <v>931</v>
      </c>
      <c r="L1094" s="53" t="s">
        <v>279</v>
      </c>
      <c r="M1094" s="13">
        <v>772</v>
      </c>
      <c r="N1094" s="14">
        <f t="shared" si="273"/>
        <v>2.11506849315069</v>
      </c>
      <c r="O1094" s="15">
        <v>1960</v>
      </c>
      <c r="P1094" s="15">
        <f t="shared" si="265"/>
        <v>1513120</v>
      </c>
      <c r="Q1094" s="16">
        <f>IFERROR(VLOOKUP(G1094,SCENARIOS!$A$13:$E$18,5,0),0.025)</f>
        <v>0.04</v>
      </c>
      <c r="R1094" s="52">
        <f>IFERROR(VLOOKUP(L1094,INPUTS!$A$107:$B$120,2,0),0.0082)</f>
        <v>0.0039</v>
      </c>
      <c r="S1094" s="52">
        <f t="shared" si="266"/>
        <v>7.644</v>
      </c>
      <c r="T1094" s="15">
        <f t="shared" si="267"/>
        <v>5901.168</v>
      </c>
      <c r="U1094" s="15">
        <f>T1094/INPUTS!$B$7*1000</f>
        <v>7376460</v>
      </c>
      <c r="V1094" s="15">
        <f>T1094*INPUTS!$B$6</f>
        <v>18647.69088</v>
      </c>
      <c r="W1094" s="54" t="s">
        <v>396</v>
      </c>
      <c r="X1094" s="54" t="s">
        <v>396</v>
      </c>
      <c r="Y1094" s="67">
        <f>IFERROR(VLOOKUP(E1094,INPUTS!$A$44:$B$103,2,0),0)</f>
        <v>0</v>
      </c>
      <c r="Z1094" s="15">
        <f t="shared" si="269"/>
        <v>0</v>
      </c>
      <c r="AA1094" s="20">
        <f>IFERROR(VLOOKUP(E1094,INPUTS!$A$44:$C$103,3,0),SCENARIOS!$J$26)</f>
        <v>0.025</v>
      </c>
      <c r="AB1094" s="15">
        <f t="shared" si="270"/>
        <v>179.49182936875</v>
      </c>
      <c r="AC1094" s="20">
        <f>IFERROR(VLOOKUP($E1094,INPUTS!$A$44:$G$103,4,0),SCENARIOS!$K$26)</f>
        <v>0.1</v>
      </c>
      <c r="AD1094" s="15">
        <f t="shared" si="270"/>
        <v>873.517020634302</v>
      </c>
      <c r="AE1094" s="20">
        <f>IFERROR(VLOOKUP($E1094,INPUTS!$A$44:$G$103,5,0),SCENARIOS!$L$26)</f>
        <v>0.2</v>
      </c>
      <c r="AF1094" s="15">
        <f t="shared" si="270"/>
        <v>2125.53403690105</v>
      </c>
      <c r="AG1094" s="20">
        <f>IFERROR(VLOOKUP($E1094,INPUTS!$A$44:$G$103,6,0),SCENARIOS!$M$26)</f>
        <v>0.3</v>
      </c>
      <c r="AH1094" s="15">
        <f t="shared" si="271"/>
        <v>3879.05573271847</v>
      </c>
      <c r="AI1094" s="20">
        <f>IFERROR(VLOOKUP($E1094,INPUTS!$A$44:$G$103,7,0),SCENARIOS!$N$26)</f>
        <v>0.5</v>
      </c>
      <c r="AJ1094" s="15">
        <f t="shared" si="272"/>
        <v>7865.77402630549</v>
      </c>
      <c r="AL1094" t="str">
        <f t="shared" si="274"/>
        <v>N</v>
      </c>
      <c r="AM1094" s="21">
        <f t="shared" si="275"/>
        <v>15731.548052611</v>
      </c>
    </row>
    <row r="1095" ht="15" customHeight="1" spans="1:39">
      <c r="A1095" s="24" t="s">
        <v>2112</v>
      </c>
      <c r="B1095" s="52" t="s">
        <v>449</v>
      </c>
      <c r="C1095" s="52" t="s">
        <v>450</v>
      </c>
      <c r="D1095" s="52" t="s">
        <v>929</v>
      </c>
      <c r="E1095" s="10" t="s">
        <v>751</v>
      </c>
      <c r="F1095" s="52" t="s">
        <v>750</v>
      </c>
      <c r="G1095" s="52" t="s">
        <v>181</v>
      </c>
      <c r="H1095" s="52" t="s">
        <v>2129</v>
      </c>
      <c r="I1095" s="52" t="s">
        <v>750</v>
      </c>
      <c r="J1095" s="52" t="s">
        <v>181</v>
      </c>
      <c r="K1095" s="52" t="s">
        <v>931</v>
      </c>
      <c r="L1095" s="53" t="s">
        <v>279</v>
      </c>
      <c r="M1095" s="13">
        <v>1159</v>
      </c>
      <c r="N1095" s="14">
        <f t="shared" si="273"/>
        <v>3.17534246575342</v>
      </c>
      <c r="O1095" s="15">
        <v>880</v>
      </c>
      <c r="P1095" s="15">
        <f t="shared" si="265"/>
        <v>1019920</v>
      </c>
      <c r="Q1095" s="16">
        <f>IFERROR(VLOOKUP(G1095,SCENARIOS!$A$13:$E$18,5,0),0.025)</f>
        <v>0.04</v>
      </c>
      <c r="R1095" s="52">
        <f>IFERROR(VLOOKUP(L1095,INPUTS!$A$107:$B$120,2,0),0.0082)</f>
        <v>0.0039</v>
      </c>
      <c r="S1095" s="52">
        <f t="shared" si="266"/>
        <v>3.432</v>
      </c>
      <c r="T1095" s="15">
        <f t="shared" si="267"/>
        <v>3977.688</v>
      </c>
      <c r="U1095" s="15">
        <f>T1095/INPUTS!$B$7*1000</f>
        <v>4972110</v>
      </c>
      <c r="V1095" s="15">
        <f>T1095*INPUTS!$B$6</f>
        <v>12569.49408</v>
      </c>
      <c r="W1095" s="54" t="s">
        <v>396</v>
      </c>
      <c r="X1095" s="54" t="s">
        <v>396</v>
      </c>
      <c r="Y1095" s="67">
        <f>IFERROR(VLOOKUP(E1095,INPUTS!$A$44:$B$103,2,0),0)</f>
        <v>0</v>
      </c>
      <c r="Z1095" s="15">
        <f t="shared" si="269"/>
        <v>0</v>
      </c>
      <c r="AA1095" s="20">
        <f>IFERROR(VLOOKUP(E1095,INPUTS!$A$44:$C$103,3,0),SCENARIOS!$J$26)</f>
        <v>0.025</v>
      </c>
      <c r="AB1095" s="15">
        <f t="shared" si="270"/>
        <v>120.986641251041</v>
      </c>
      <c r="AC1095" s="20">
        <f>IFERROR(VLOOKUP($E1095,INPUTS!$A$44:$G$103,4,0),SCENARIOS!$K$26)</f>
        <v>0.1</v>
      </c>
      <c r="AD1095" s="15">
        <f t="shared" si="270"/>
        <v>588.794992918828</v>
      </c>
      <c r="AE1095" s="20">
        <f>IFERROR(VLOOKUP($E1095,INPUTS!$A$44:$G$103,5,0),SCENARIOS!$L$26)</f>
        <v>0.2</v>
      </c>
      <c r="AF1095" s="15">
        <f t="shared" si="270"/>
        <v>1432.71827410656</v>
      </c>
      <c r="AG1095" s="20">
        <f>IFERROR(VLOOKUP($E1095,INPUTS!$A$44:$G$103,6,0),SCENARIOS!$M$26)</f>
        <v>0.3</v>
      </c>
      <c r="AH1095" s="15">
        <f t="shared" si="271"/>
        <v>2614.6812697699</v>
      </c>
      <c r="AI1095" s="20">
        <f>IFERROR(VLOOKUP($E1095,INPUTS!$A$44:$G$103,7,0),SCENARIOS!$N$26)</f>
        <v>0.5</v>
      </c>
      <c r="AJ1095" s="15">
        <f t="shared" si="272"/>
        <v>5301.93259286077</v>
      </c>
      <c r="AL1095" t="str">
        <f t="shared" si="274"/>
        <v>N</v>
      </c>
      <c r="AM1095" s="21">
        <f t="shared" si="275"/>
        <v>10603.8651857215</v>
      </c>
    </row>
    <row r="1096" ht="15" customHeight="1" spans="1:39">
      <c r="A1096" s="6" t="s">
        <v>2113</v>
      </c>
      <c r="B1096" s="52" t="s">
        <v>449</v>
      </c>
      <c r="C1096" s="52" t="s">
        <v>450</v>
      </c>
      <c r="D1096" s="52" t="s">
        <v>929</v>
      </c>
      <c r="E1096" s="10" t="s">
        <v>1248</v>
      </c>
      <c r="F1096" s="52" t="s">
        <v>1249</v>
      </c>
      <c r="G1096" s="52" t="s">
        <v>181</v>
      </c>
      <c r="H1096" s="52" t="s">
        <v>251</v>
      </c>
      <c r="I1096" s="52" t="s">
        <v>930</v>
      </c>
      <c r="J1096" s="52" t="s">
        <v>169</v>
      </c>
      <c r="K1096" s="52" t="s">
        <v>931</v>
      </c>
      <c r="L1096" s="53" t="s">
        <v>291</v>
      </c>
      <c r="M1096" s="13">
        <v>5315</v>
      </c>
      <c r="N1096" s="14">
        <f t="shared" si="273"/>
        <v>14.5616438356164</v>
      </c>
      <c r="O1096" s="15">
        <v>5430</v>
      </c>
      <c r="P1096" s="15">
        <f t="shared" si="265"/>
        <v>28860450</v>
      </c>
      <c r="Q1096" s="16">
        <f>IFERROR(VLOOKUP(G1096,SCENARIOS!$A$13:$E$18,5,0),0.025)</f>
        <v>0.04</v>
      </c>
      <c r="R1096" s="52">
        <f>IFERROR(VLOOKUP(L1096,INPUTS!$A$107:$B$120,2,0),0.0082)</f>
        <v>0.0079</v>
      </c>
      <c r="S1096" s="52">
        <f t="shared" si="266"/>
        <v>42.897</v>
      </c>
      <c r="T1096" s="15">
        <f t="shared" si="267"/>
        <v>227997.555</v>
      </c>
      <c r="U1096" s="15">
        <f>T1096/INPUTS!$B$7*1000</f>
        <v>284996943.75</v>
      </c>
      <c r="V1096" s="15">
        <f>T1096*INPUTS!$B$6</f>
        <v>720472.2738</v>
      </c>
      <c r="W1096" s="54" t="s">
        <v>396</v>
      </c>
      <c r="X1096" s="54" t="s">
        <v>396</v>
      </c>
      <c r="Y1096" s="67">
        <f>IFERROR(VLOOKUP(E1096,INPUTS!$A$44:$B$103,2,0),0)</f>
        <v>0</v>
      </c>
      <c r="Z1096" s="15">
        <f t="shared" si="269"/>
        <v>0</v>
      </c>
      <c r="AA1096" s="20">
        <f>IFERROR(VLOOKUP(E1096,INPUTS!$A$44:$C$103,3,0),SCENARIOS!$J$26)</f>
        <v>0.025</v>
      </c>
      <c r="AB1096" s="15">
        <f t="shared" si="270"/>
        <v>6934.84717577134</v>
      </c>
      <c r="AC1096" s="20">
        <f>IFERROR(VLOOKUP($E1096,INPUTS!$A$44:$G$103,4,0),SCENARIOS!$K$26)</f>
        <v>0.1</v>
      </c>
      <c r="AD1096" s="15">
        <f t="shared" si="270"/>
        <v>33749.2077764106</v>
      </c>
      <c r="AE1096" s="20">
        <f>IFERROR(VLOOKUP($E1096,INPUTS!$A$44:$G$103,5,0),SCENARIOS!$L$26)</f>
        <v>0.2</v>
      </c>
      <c r="AF1096" s="15">
        <f t="shared" si="270"/>
        <v>82122.1431897412</v>
      </c>
      <c r="AG1096" s="20">
        <f>IFERROR(VLOOKUP($E1096,INPUTS!$A$44:$G$103,6,0),SCENARIOS!$M$26)</f>
        <v>0.3</v>
      </c>
      <c r="AH1096" s="15">
        <f t="shared" si="271"/>
        <v>149871.215794661</v>
      </c>
      <c r="AI1096" s="20">
        <f>IFERROR(VLOOKUP($E1096,INPUTS!$A$44:$G$103,7,0),SCENARIOS!$N$26)</f>
        <v>0.5</v>
      </c>
      <c r="AJ1096" s="15">
        <f t="shared" si="272"/>
        <v>303902.082804651</v>
      </c>
      <c r="AL1096" t="str">
        <f t="shared" si="274"/>
        <v>Y</v>
      </c>
      <c r="AM1096" s="21">
        <f t="shared" si="275"/>
        <v>607804.165609302</v>
      </c>
    </row>
    <row r="1097" ht="15" customHeight="1" spans="1:39">
      <c r="A1097" s="24" t="s">
        <v>2114</v>
      </c>
      <c r="B1097" s="52" t="s">
        <v>449</v>
      </c>
      <c r="C1097" s="52" t="s">
        <v>450</v>
      </c>
      <c r="D1097" s="52" t="s">
        <v>929</v>
      </c>
      <c r="E1097" s="10" t="s">
        <v>1248</v>
      </c>
      <c r="F1097" s="52" t="s">
        <v>1249</v>
      </c>
      <c r="G1097" s="52" t="s">
        <v>181</v>
      </c>
      <c r="H1097" s="52" t="s">
        <v>245</v>
      </c>
      <c r="I1097" s="52" t="s">
        <v>930</v>
      </c>
      <c r="J1097" s="52" t="s">
        <v>169</v>
      </c>
      <c r="K1097" s="52" t="s">
        <v>931</v>
      </c>
      <c r="L1097" s="53" t="s">
        <v>291</v>
      </c>
      <c r="M1097" s="13">
        <v>3544</v>
      </c>
      <c r="N1097" s="14">
        <f t="shared" si="273"/>
        <v>9.70958904109589</v>
      </c>
      <c r="O1097" s="15">
        <v>5700</v>
      </c>
      <c r="P1097" s="15">
        <f t="shared" si="265"/>
        <v>20200800</v>
      </c>
      <c r="Q1097" s="16">
        <f>IFERROR(VLOOKUP(G1097,SCENARIOS!$A$13:$E$18,5,0),0.025)</f>
        <v>0.04</v>
      </c>
      <c r="R1097" s="52">
        <f>IFERROR(VLOOKUP(L1097,INPUTS!$A$107:$B$120,2,0),0.0082)</f>
        <v>0.0079</v>
      </c>
      <c r="S1097" s="52">
        <f t="shared" si="266"/>
        <v>45.03</v>
      </c>
      <c r="T1097" s="15">
        <f t="shared" si="267"/>
        <v>159586.32</v>
      </c>
      <c r="U1097" s="15">
        <f>T1097/INPUTS!$B$7*1000</f>
        <v>199482900</v>
      </c>
      <c r="V1097" s="15">
        <f>T1097*INPUTS!$B$6</f>
        <v>504292.7712</v>
      </c>
      <c r="W1097" s="54" t="s">
        <v>396</v>
      </c>
      <c r="X1097" s="54" t="s">
        <v>396</v>
      </c>
      <c r="Y1097" s="67">
        <f>IFERROR(VLOOKUP(E1097,INPUTS!$A$44:$B$103,2,0),0)</f>
        <v>0</v>
      </c>
      <c r="Z1097" s="15">
        <f t="shared" si="269"/>
        <v>0</v>
      </c>
      <c r="AA1097" s="20">
        <f>IFERROR(VLOOKUP(E1097,INPUTS!$A$44:$C$103,3,0),SCENARIOS!$J$26)</f>
        <v>0.025</v>
      </c>
      <c r="AB1097" s="15">
        <f t="shared" si="270"/>
        <v>4854.02898528338</v>
      </c>
      <c r="AC1097" s="20">
        <f>IFERROR(VLOOKUP($E1097,INPUTS!$A$44:$G$103,4,0),SCENARIOS!$K$26)</f>
        <v>0.1</v>
      </c>
      <c r="AD1097" s="15">
        <f t="shared" si="270"/>
        <v>23622.673813115</v>
      </c>
      <c r="AE1097" s="20">
        <f>IFERROR(VLOOKUP($E1097,INPUTS!$A$44:$G$103,5,0),SCENARIOS!$L$26)</f>
        <v>0.2</v>
      </c>
      <c r="AF1097" s="15">
        <f t="shared" si="270"/>
        <v>57481.1893143497</v>
      </c>
      <c r="AG1097" s="20">
        <f>IFERROR(VLOOKUP($E1097,INPUTS!$A$44:$G$103,6,0),SCENARIOS!$M$26)</f>
        <v>0.3</v>
      </c>
      <c r="AH1097" s="15">
        <f t="shared" si="271"/>
        <v>104901.983719061</v>
      </c>
      <c r="AI1097" s="20">
        <f>IFERROR(VLOOKUP($E1097,INPUTS!$A$44:$G$103,7,0),SCENARIOS!$N$26)</f>
        <v>0.5</v>
      </c>
      <c r="AJ1097" s="15">
        <f t="shared" si="272"/>
        <v>212715.504932189</v>
      </c>
      <c r="AL1097" t="str">
        <f t="shared" si="274"/>
        <v>Y</v>
      </c>
      <c r="AM1097" s="21">
        <f t="shared" si="275"/>
        <v>425431.009864378</v>
      </c>
    </row>
    <row r="1098" ht="15" customHeight="1" spans="1:39">
      <c r="A1098" s="6" t="s">
        <v>2115</v>
      </c>
      <c r="B1098" s="52" t="s">
        <v>449</v>
      </c>
      <c r="C1098" s="52" t="s">
        <v>450</v>
      </c>
      <c r="D1098" s="52" t="s">
        <v>929</v>
      </c>
      <c r="E1098" s="10" t="s">
        <v>1248</v>
      </c>
      <c r="F1098" s="52" t="s">
        <v>1249</v>
      </c>
      <c r="G1098" s="52" t="s">
        <v>181</v>
      </c>
      <c r="H1098" s="52" t="s">
        <v>248</v>
      </c>
      <c r="I1098" s="52" t="s">
        <v>930</v>
      </c>
      <c r="J1098" s="52" t="s">
        <v>169</v>
      </c>
      <c r="K1098" s="52" t="s">
        <v>931</v>
      </c>
      <c r="L1098" s="53" t="s">
        <v>291</v>
      </c>
      <c r="M1098" s="13">
        <v>1772</v>
      </c>
      <c r="N1098" s="14">
        <f t="shared" si="273"/>
        <v>4.85479452054795</v>
      </c>
      <c r="O1098" s="15">
        <v>7240</v>
      </c>
      <c r="P1098" s="15">
        <f t="shared" si="265"/>
        <v>12829280</v>
      </c>
      <c r="Q1098" s="16">
        <f>IFERROR(VLOOKUP(G1098,SCENARIOS!$A$13:$E$18,5,0),0.025)</f>
        <v>0.04</v>
      </c>
      <c r="R1098" s="52">
        <f>IFERROR(VLOOKUP(L1098,INPUTS!$A$107:$B$120,2,0),0.0082)</f>
        <v>0.0079</v>
      </c>
      <c r="S1098" s="52">
        <f t="shared" si="266"/>
        <v>57.196</v>
      </c>
      <c r="T1098" s="15">
        <f t="shared" si="267"/>
        <v>101351.312</v>
      </c>
      <c r="U1098" s="15">
        <f>T1098/INPUTS!$B$7*1000</f>
        <v>126689140</v>
      </c>
      <c r="V1098" s="15">
        <f>T1098*INPUTS!$B$6</f>
        <v>320270.14592</v>
      </c>
      <c r="W1098" s="54" t="s">
        <v>396</v>
      </c>
      <c r="X1098" s="54" t="s">
        <v>396</v>
      </c>
      <c r="Y1098" s="67">
        <f>IFERROR(VLOOKUP(E1098,INPUTS!$A$44:$B$103,2,0),0)</f>
        <v>0</v>
      </c>
      <c r="Z1098" s="15">
        <f t="shared" si="269"/>
        <v>0</v>
      </c>
      <c r="AA1098" s="20">
        <f>IFERROR(VLOOKUP(E1098,INPUTS!$A$44:$C$103,3,0),SCENARIOS!$J$26)</f>
        <v>0.025</v>
      </c>
      <c r="AB1098" s="15">
        <f t="shared" si="270"/>
        <v>3082.7341976712</v>
      </c>
      <c r="AC1098" s="20">
        <f>IFERROR(VLOOKUP($E1098,INPUTS!$A$44:$G$103,4,0),SCENARIOS!$K$26)</f>
        <v>0.1</v>
      </c>
      <c r="AD1098" s="15">
        <f t="shared" si="270"/>
        <v>15002.4700356976</v>
      </c>
      <c r="AE1098" s="20">
        <f>IFERROR(VLOOKUP($E1098,INPUTS!$A$44:$G$103,5,0),SCENARIOS!$L$26)</f>
        <v>0.2</v>
      </c>
      <c r="AF1098" s="15">
        <f t="shared" si="270"/>
        <v>36505.5974242011</v>
      </c>
      <c r="AG1098" s="20">
        <f>IFERROR(VLOOKUP($E1098,INPUTS!$A$44:$G$103,6,0),SCENARIOS!$M$26)</f>
        <v>0.3</v>
      </c>
      <c r="AH1098" s="15">
        <f t="shared" si="271"/>
        <v>66621.9615900003</v>
      </c>
      <c r="AI1098" s="20">
        <f>IFERROR(VLOOKUP($E1098,INPUTS!$A$44:$G$103,7,0),SCENARIOS!$N$26)</f>
        <v>0.5</v>
      </c>
      <c r="AJ1098" s="15">
        <f t="shared" si="272"/>
        <v>135093.004886759</v>
      </c>
      <c r="AL1098" t="str">
        <f t="shared" si="274"/>
        <v>N</v>
      </c>
      <c r="AM1098" s="21">
        <f t="shared" si="275"/>
        <v>270186.009773517</v>
      </c>
    </row>
    <row r="1099" ht="15" customHeight="1" spans="1:39">
      <c r="A1099" s="24" t="s">
        <v>2116</v>
      </c>
      <c r="B1099" s="52" t="s">
        <v>449</v>
      </c>
      <c r="C1099" s="52" t="s">
        <v>450</v>
      </c>
      <c r="D1099" s="52" t="s">
        <v>929</v>
      </c>
      <c r="E1099" s="10" t="s">
        <v>1248</v>
      </c>
      <c r="F1099" s="52" t="s">
        <v>1249</v>
      </c>
      <c r="G1099" s="52" t="s">
        <v>181</v>
      </c>
      <c r="H1099" s="52" t="s">
        <v>515</v>
      </c>
      <c r="I1099" s="52" t="s">
        <v>514</v>
      </c>
      <c r="J1099" s="52" t="s">
        <v>181</v>
      </c>
      <c r="K1099" s="52" t="s">
        <v>931</v>
      </c>
      <c r="L1099" s="53" t="s">
        <v>279</v>
      </c>
      <c r="M1099" s="13">
        <v>7087</v>
      </c>
      <c r="N1099" s="14">
        <f t="shared" si="273"/>
        <v>19.4164383561644</v>
      </c>
      <c r="O1099" s="15">
        <v>1870</v>
      </c>
      <c r="P1099" s="15">
        <f t="shared" si="265"/>
        <v>13252690</v>
      </c>
      <c r="Q1099" s="16">
        <f>IFERROR(VLOOKUP(G1099,SCENARIOS!$A$13:$E$18,5,0),0.025)</f>
        <v>0.04</v>
      </c>
      <c r="R1099" s="52">
        <f>IFERROR(VLOOKUP(L1099,INPUTS!$A$107:$B$120,2,0),0.0082)</f>
        <v>0.0039</v>
      </c>
      <c r="S1099" s="52">
        <f t="shared" si="266"/>
        <v>7.293</v>
      </c>
      <c r="T1099" s="15">
        <f t="shared" si="267"/>
        <v>51685.491</v>
      </c>
      <c r="U1099" s="15">
        <f>T1099/INPUTS!$B$7*1000</f>
        <v>64606863.75</v>
      </c>
      <c r="V1099" s="15">
        <f>T1099*INPUTS!$B$6</f>
        <v>163326.15156</v>
      </c>
      <c r="W1099" s="54" t="s">
        <v>396</v>
      </c>
      <c r="X1099" s="54" t="s">
        <v>396</v>
      </c>
      <c r="Y1099" s="67">
        <f>IFERROR(VLOOKUP(E1099,INPUTS!$A$44:$B$103,2,0),0)</f>
        <v>0</v>
      </c>
      <c r="Z1099" s="15">
        <f t="shared" si="269"/>
        <v>0</v>
      </c>
      <c r="AA1099" s="20">
        <f>IFERROR(VLOOKUP(E1099,INPUTS!$A$44:$C$103,3,0),SCENARIOS!$J$26)</f>
        <v>0.025</v>
      </c>
      <c r="AB1099" s="15">
        <f t="shared" si="270"/>
        <v>1572.08256592798</v>
      </c>
      <c r="AC1099" s="20">
        <f>IFERROR(VLOOKUP($E1099,INPUTS!$A$44:$G$103,4,0),SCENARIOS!$K$26)</f>
        <v>0.1</v>
      </c>
      <c r="AD1099" s="15">
        <f t="shared" si="270"/>
        <v>7650.71526659485</v>
      </c>
      <c r="AE1099" s="20">
        <f>IFERROR(VLOOKUP($E1099,INPUTS!$A$44:$G$103,5,0),SCENARIOS!$L$26)</f>
        <v>0.2</v>
      </c>
      <c r="AF1099" s="15">
        <f t="shared" si="270"/>
        <v>18616.5298690772</v>
      </c>
      <c r="AG1099" s="20">
        <f>IFERROR(VLOOKUP($E1099,INPUTS!$A$44:$G$103,6,0),SCENARIOS!$M$26)</f>
        <v>0.3</v>
      </c>
      <c r="AH1099" s="15">
        <f t="shared" si="271"/>
        <v>33974.7826467437</v>
      </c>
      <c r="AI1099" s="20">
        <f>IFERROR(VLOOKUP($E1099,INPUTS!$A$44:$G$103,7,0),SCENARIOS!$N$26)</f>
        <v>0.5</v>
      </c>
      <c r="AJ1099" s="15">
        <f t="shared" si="272"/>
        <v>68892.5298592831</v>
      </c>
      <c r="AL1099" t="str">
        <f t="shared" si="274"/>
        <v>Y</v>
      </c>
      <c r="AM1099" s="21">
        <f t="shared" si="275"/>
        <v>137785.059718566</v>
      </c>
    </row>
    <row r="1100" ht="15" customHeight="1" spans="1:39">
      <c r="A1100" s="6" t="s">
        <v>2117</v>
      </c>
      <c r="B1100" s="52" t="s">
        <v>449</v>
      </c>
      <c r="C1100" s="52" t="s">
        <v>450</v>
      </c>
      <c r="D1100" s="52" t="s">
        <v>929</v>
      </c>
      <c r="E1100" s="10" t="s">
        <v>515</v>
      </c>
      <c r="F1100" s="52" t="s">
        <v>514</v>
      </c>
      <c r="G1100" s="52" t="s">
        <v>181</v>
      </c>
      <c r="H1100" s="52" t="s">
        <v>251</v>
      </c>
      <c r="I1100" s="52" t="s">
        <v>930</v>
      </c>
      <c r="J1100" s="52" t="s">
        <v>169</v>
      </c>
      <c r="K1100" s="52" t="s">
        <v>931</v>
      </c>
      <c r="L1100" s="53" t="s">
        <v>286</v>
      </c>
      <c r="M1100" s="13">
        <v>4603</v>
      </c>
      <c r="N1100" s="14">
        <f t="shared" si="273"/>
        <v>12.6109589041096</v>
      </c>
      <c r="O1100" s="15">
        <v>3870</v>
      </c>
      <c r="P1100" s="15">
        <f t="shared" si="265"/>
        <v>17813610</v>
      </c>
      <c r="Q1100" s="16">
        <f>IFERROR(VLOOKUP(G1100,SCENARIOS!$A$13:$E$18,5,0),0.025)</f>
        <v>0.04</v>
      </c>
      <c r="R1100" s="52">
        <f>IFERROR(VLOOKUP(L1100,INPUTS!$A$107:$B$120,2,0),0.0082)</f>
        <v>0.0039</v>
      </c>
      <c r="S1100" s="52">
        <f t="shared" si="266"/>
        <v>15.093</v>
      </c>
      <c r="T1100" s="15">
        <f t="shared" si="267"/>
        <v>69473.079</v>
      </c>
      <c r="U1100" s="15">
        <f>T1100/INPUTS!$B$7*1000</f>
        <v>86841348.75</v>
      </c>
      <c r="V1100" s="15">
        <f>T1100*INPUTS!$B$6</f>
        <v>219534.92964</v>
      </c>
      <c r="W1100" s="54" t="s">
        <v>396</v>
      </c>
      <c r="X1100" s="54" t="s">
        <v>396</v>
      </c>
      <c r="Y1100" s="67">
        <f>IFERROR(VLOOKUP(E1100,INPUTS!$A$44:$B$103,2,0),0)</f>
        <v>0</v>
      </c>
      <c r="Z1100" s="15">
        <f t="shared" si="269"/>
        <v>0</v>
      </c>
      <c r="AA1100" s="20">
        <f>IFERROR(VLOOKUP(E1100,INPUTS!$A$44:$C$103,3,0),SCENARIOS!$J$26)</f>
        <v>0.025</v>
      </c>
      <c r="AB1100" s="15">
        <f t="shared" si="270"/>
        <v>2113.11558010036</v>
      </c>
      <c r="AC1100" s="20">
        <f>IFERROR(VLOOKUP($E1100,INPUTS!$A$44:$G$103,4,0),SCENARIOS!$K$26)</f>
        <v>0.1</v>
      </c>
      <c r="AD1100" s="15">
        <f t="shared" si="270"/>
        <v>10283.7128145431</v>
      </c>
      <c r="AE1100" s="20">
        <f>IFERROR(VLOOKUP($E1100,INPUTS!$A$44:$G$103,5,0),SCENARIOS!$L$26)</f>
        <v>0.2</v>
      </c>
      <c r="AF1100" s="15">
        <f t="shared" si="270"/>
        <v>25023.4180865238</v>
      </c>
      <c r="AG1100" s="20">
        <f>IFERROR(VLOOKUP($E1100,INPUTS!$A$44:$G$103,6,0),SCENARIOS!$M$26)</f>
        <v>0.3</v>
      </c>
      <c r="AH1100" s="15">
        <f t="shared" si="271"/>
        <v>45667.2213644068</v>
      </c>
      <c r="AI1100" s="20">
        <f>IFERROR(VLOOKUP($E1100,INPUTS!$A$44:$G$103,7,0),SCENARIOS!$N$26)</f>
        <v>0.5</v>
      </c>
      <c r="AJ1100" s="15">
        <f t="shared" si="272"/>
        <v>92601.929029248</v>
      </c>
      <c r="AL1100" t="str">
        <f t="shared" si="274"/>
        <v>Y</v>
      </c>
      <c r="AM1100" s="21">
        <f t="shared" si="275"/>
        <v>185203.858058496</v>
      </c>
    </row>
    <row r="1101" ht="15" customHeight="1" spans="1:39">
      <c r="A1101" s="24" t="s">
        <v>2118</v>
      </c>
      <c r="B1101" s="52" t="s">
        <v>449</v>
      </c>
      <c r="C1101" s="52" t="s">
        <v>450</v>
      </c>
      <c r="D1101" s="52" t="s">
        <v>929</v>
      </c>
      <c r="E1101" s="10" t="s">
        <v>515</v>
      </c>
      <c r="F1101" s="52" t="s">
        <v>514</v>
      </c>
      <c r="G1101" s="52" t="s">
        <v>181</v>
      </c>
      <c r="H1101" s="52" t="s">
        <v>245</v>
      </c>
      <c r="I1101" s="52" t="s">
        <v>930</v>
      </c>
      <c r="J1101" s="52" t="s">
        <v>169</v>
      </c>
      <c r="K1101" s="52" t="s">
        <v>931</v>
      </c>
      <c r="L1101" s="53" t="s">
        <v>291</v>
      </c>
      <c r="M1101" s="13">
        <v>1841</v>
      </c>
      <c r="N1101" s="14">
        <f t="shared" si="273"/>
        <v>5.04383561643836</v>
      </c>
      <c r="O1101" s="15">
        <v>4490</v>
      </c>
      <c r="P1101" s="15">
        <f t="shared" si="265"/>
        <v>8266090</v>
      </c>
      <c r="Q1101" s="16">
        <f>IFERROR(VLOOKUP(G1101,SCENARIOS!$A$13:$E$18,5,0),0.025)</f>
        <v>0.04</v>
      </c>
      <c r="R1101" s="52">
        <f>IFERROR(VLOOKUP(L1101,INPUTS!$A$107:$B$120,2,0),0.0082)</f>
        <v>0.0079</v>
      </c>
      <c r="S1101" s="52">
        <f t="shared" si="266"/>
        <v>35.471</v>
      </c>
      <c r="T1101" s="15">
        <f t="shared" si="267"/>
        <v>65302.111</v>
      </c>
      <c r="U1101" s="15">
        <f>T1101/INPUTS!$B$7*1000</f>
        <v>81627638.75</v>
      </c>
      <c r="V1101" s="15">
        <f>T1101*INPUTS!$B$6</f>
        <v>206354.67076</v>
      </c>
      <c r="W1101" s="54" t="s">
        <v>396</v>
      </c>
      <c r="X1101" s="54" t="s">
        <v>396</v>
      </c>
      <c r="Y1101" s="67">
        <f>IFERROR(VLOOKUP(E1101,INPUTS!$A$44:$B$103,2,0),0)</f>
        <v>0</v>
      </c>
      <c r="Z1101" s="15">
        <f t="shared" si="269"/>
        <v>0</v>
      </c>
      <c r="AA1101" s="20">
        <f>IFERROR(VLOOKUP(E1101,INPUTS!$A$44:$C$103,3,0),SCENARIOS!$J$26)</f>
        <v>0.025</v>
      </c>
      <c r="AB1101" s="15">
        <f t="shared" si="270"/>
        <v>1986.25007202492</v>
      </c>
      <c r="AC1101" s="20">
        <f>IFERROR(VLOOKUP($E1101,INPUTS!$A$44:$G$103,4,0),SCENARIOS!$K$26)</f>
        <v>0.1</v>
      </c>
      <c r="AD1101" s="15">
        <f t="shared" si="270"/>
        <v>9666.30766008534</v>
      </c>
      <c r="AE1101" s="20">
        <f>IFERROR(VLOOKUP($E1101,INPUTS!$A$44:$G$103,5,0),SCENARIOS!$L$26)</f>
        <v>0.2</v>
      </c>
      <c r="AF1101" s="15">
        <f t="shared" si="270"/>
        <v>23521.0825402684</v>
      </c>
      <c r="AG1101" s="20">
        <f>IFERROR(VLOOKUP($E1101,INPUTS!$A$44:$G$103,6,0),SCENARIOS!$M$26)</f>
        <v>0.3</v>
      </c>
      <c r="AH1101" s="15">
        <f t="shared" si="271"/>
        <v>42925.4900103112</v>
      </c>
      <c r="AI1101" s="20">
        <f>IFERROR(VLOOKUP($E1101,INPUTS!$A$44:$G$103,7,0),SCENARIOS!$N$26)</f>
        <v>0.5</v>
      </c>
      <c r="AJ1101" s="15">
        <f t="shared" si="272"/>
        <v>87042.3700133123</v>
      </c>
      <c r="AL1101" t="str">
        <f t="shared" si="274"/>
        <v>N</v>
      </c>
      <c r="AM1101" s="21">
        <f t="shared" si="275"/>
        <v>174084.740026625</v>
      </c>
    </row>
    <row r="1102" ht="15" customHeight="1" spans="1:39">
      <c r="A1102" s="6" t="s">
        <v>2119</v>
      </c>
      <c r="B1102" s="52" t="s">
        <v>449</v>
      </c>
      <c r="C1102" s="52" t="s">
        <v>450</v>
      </c>
      <c r="D1102" s="52" t="s">
        <v>929</v>
      </c>
      <c r="E1102" s="10" t="s">
        <v>515</v>
      </c>
      <c r="F1102" s="52" t="s">
        <v>514</v>
      </c>
      <c r="G1102" s="52" t="s">
        <v>181</v>
      </c>
      <c r="H1102" s="52" t="s">
        <v>205</v>
      </c>
      <c r="I1102" s="52" t="s">
        <v>408</v>
      </c>
      <c r="J1102" s="52" t="s">
        <v>165</v>
      </c>
      <c r="K1102" s="52" t="s">
        <v>931</v>
      </c>
      <c r="L1102" s="53" t="s">
        <v>291</v>
      </c>
      <c r="M1102" s="13">
        <v>921</v>
      </c>
      <c r="N1102" s="14">
        <f t="shared" si="273"/>
        <v>2.52328767123288</v>
      </c>
      <c r="O1102" s="15">
        <v>8740</v>
      </c>
      <c r="P1102" s="15">
        <f t="shared" si="265"/>
        <v>8049540</v>
      </c>
      <c r="Q1102" s="16">
        <f>IFERROR(VLOOKUP(G1102,SCENARIOS!$A$13:$E$18,5,0),0.025)</f>
        <v>0.04</v>
      </c>
      <c r="R1102" s="52">
        <f>IFERROR(VLOOKUP(L1102,INPUTS!$A$107:$B$120,2,0),0.0082)</f>
        <v>0.0079</v>
      </c>
      <c r="S1102" s="52">
        <f t="shared" si="266"/>
        <v>69.046</v>
      </c>
      <c r="T1102" s="15">
        <f t="shared" si="267"/>
        <v>63591.366</v>
      </c>
      <c r="U1102" s="15">
        <f>T1102/INPUTS!$B$7*1000</f>
        <v>79489207.5</v>
      </c>
      <c r="V1102" s="15">
        <f>T1102*INPUTS!$B$6</f>
        <v>200948.71656</v>
      </c>
      <c r="W1102" s="54" t="s">
        <v>396</v>
      </c>
      <c r="X1102" s="54" t="s">
        <v>396</v>
      </c>
      <c r="Y1102" s="67">
        <f>IFERROR(VLOOKUP(E1102,INPUTS!$A$44:$B$103,2,0),0)</f>
        <v>0</v>
      </c>
      <c r="Z1102" s="15">
        <f t="shared" si="269"/>
        <v>0</v>
      </c>
      <c r="AA1102" s="20">
        <f>IFERROR(VLOOKUP(E1102,INPUTS!$A$44:$C$103,3,0),SCENARIOS!$J$26)</f>
        <v>0.025</v>
      </c>
      <c r="AB1102" s="15">
        <f t="shared" si="270"/>
        <v>1934.21550028702</v>
      </c>
      <c r="AC1102" s="20">
        <f>IFERROR(VLOOKUP($E1102,INPUTS!$A$44:$G$103,4,0),SCENARIOS!$K$26)</f>
        <v>0.1</v>
      </c>
      <c r="AD1102" s="15">
        <f t="shared" si="270"/>
        <v>9413.07560916507</v>
      </c>
      <c r="AE1102" s="20">
        <f>IFERROR(VLOOKUP($E1102,INPUTS!$A$44:$G$103,5,0),SCENARIOS!$L$26)</f>
        <v>0.2</v>
      </c>
      <c r="AF1102" s="15">
        <f t="shared" si="270"/>
        <v>22904.8915208027</v>
      </c>
      <c r="AG1102" s="20">
        <f>IFERROR(VLOOKUP($E1102,INPUTS!$A$44:$G$103,6,0),SCENARIOS!$M$26)</f>
        <v>0.3</v>
      </c>
      <c r="AH1102" s="15">
        <f t="shared" si="271"/>
        <v>41800.9541219126</v>
      </c>
      <c r="AI1102" s="20">
        <f>IFERROR(VLOOKUP($E1102,INPUTS!$A$44:$G$103,7,0),SCENARIOS!$N$26)</f>
        <v>0.5</v>
      </c>
      <c r="AJ1102" s="15">
        <f t="shared" si="272"/>
        <v>84762.086925857</v>
      </c>
      <c r="AL1102" t="str">
        <f t="shared" si="274"/>
        <v>Y</v>
      </c>
      <c r="AM1102" s="21">
        <f t="shared" si="275"/>
        <v>169524.173851714</v>
      </c>
    </row>
    <row r="1103" ht="15" customHeight="1" spans="1:39">
      <c r="A1103" s="24" t="s">
        <v>2120</v>
      </c>
      <c r="B1103" s="52" t="s">
        <v>449</v>
      </c>
      <c r="C1103" s="52" t="s">
        <v>450</v>
      </c>
      <c r="D1103" s="52" t="s">
        <v>929</v>
      </c>
      <c r="E1103" s="10" t="s">
        <v>452</v>
      </c>
      <c r="F1103" s="52" t="s">
        <v>451</v>
      </c>
      <c r="G1103" s="52" t="s">
        <v>181</v>
      </c>
      <c r="H1103" s="52" t="s">
        <v>751</v>
      </c>
      <c r="I1103" s="52" t="s">
        <v>750</v>
      </c>
      <c r="J1103" s="52" t="s">
        <v>181</v>
      </c>
      <c r="K1103" s="52" t="s">
        <v>931</v>
      </c>
      <c r="L1103" s="53" t="s">
        <v>282</v>
      </c>
      <c r="M1103" s="13">
        <v>1111</v>
      </c>
      <c r="N1103" s="14">
        <f t="shared" si="273"/>
        <v>3.04383561643836</v>
      </c>
      <c r="O1103" s="15">
        <v>2820</v>
      </c>
      <c r="P1103" s="15">
        <f t="shared" si="265"/>
        <v>3133020</v>
      </c>
      <c r="Q1103" s="16">
        <f>IFERROR(VLOOKUP(G1103,SCENARIOS!$A$13:$E$18,5,0),0.025)</f>
        <v>0.04</v>
      </c>
      <c r="R1103" s="52">
        <f>IFERROR(VLOOKUP(L1103,INPUTS!$A$107:$B$120,2,0),0.0082)</f>
        <v>0.0042</v>
      </c>
      <c r="S1103" s="52">
        <f t="shared" si="266"/>
        <v>11.844</v>
      </c>
      <c r="T1103" s="15">
        <f t="shared" si="267"/>
        <v>13158.684</v>
      </c>
      <c r="U1103" s="15">
        <f>T1103/INPUTS!$B$7*1000</f>
        <v>16448355</v>
      </c>
      <c r="V1103" s="15">
        <f>T1103*INPUTS!$B$6</f>
        <v>41581.44144</v>
      </c>
      <c r="W1103" s="54" t="s">
        <v>521</v>
      </c>
      <c r="X1103" s="54" t="s">
        <v>396</v>
      </c>
      <c r="Y1103" s="67">
        <f>IFERROR(VLOOKUP(E1103,INPUTS!$A$44:$B$103,2,0),0)</f>
        <v>0</v>
      </c>
      <c r="Z1103" s="15">
        <f t="shared" si="269"/>
        <v>0</v>
      </c>
      <c r="AA1103" s="20">
        <f>IFERROR(VLOOKUP(E1103,INPUTS!$A$44:$C$103,3,0),SCENARIOS!$J$26)</f>
        <v>0.025</v>
      </c>
      <c r="AB1103" s="15">
        <f t="shared" si="270"/>
        <v>400.238777009111</v>
      </c>
      <c r="AC1103" s="20">
        <f>IFERROR(VLOOKUP($E1103,INPUTS!$A$44:$G$103,4,0),SCENARIOS!$K$26)</f>
        <v>0.1</v>
      </c>
      <c r="AD1103" s="15">
        <f t="shared" si="270"/>
        <v>1947.80667880465</v>
      </c>
      <c r="AE1103" s="20">
        <f>IFERROR(VLOOKUP($E1103,INPUTS!$A$44:$G$103,5,0),SCENARIOS!$L$26)</f>
        <v>0.2</v>
      </c>
      <c r="AF1103" s="15">
        <f t="shared" si="270"/>
        <v>4739.60929816356</v>
      </c>
      <c r="AG1103" s="20">
        <f>IFERROR(VLOOKUP($E1103,INPUTS!$A$44:$G$103,6,0),SCENARIOS!$M$26)</f>
        <v>0.3</v>
      </c>
      <c r="AH1103" s="15">
        <f t="shared" si="271"/>
        <v>8649.68911327908</v>
      </c>
      <c r="AI1103" s="20">
        <f>IFERROR(VLOOKUP($E1103,INPUTS!$A$44:$G$103,7,0),SCENARIOS!$N$26)</f>
        <v>0.5</v>
      </c>
      <c r="AJ1103" s="15">
        <f t="shared" si="272"/>
        <v>17539.4489408811</v>
      </c>
      <c r="AL1103" t="str">
        <f t="shared" si="274"/>
        <v>N</v>
      </c>
      <c r="AM1103" s="21">
        <f t="shared" si="275"/>
        <v>35078.8978817623</v>
      </c>
    </row>
    <row r="1104" ht="15" customHeight="1" spans="1:39">
      <c r="A1104" s="6" t="s">
        <v>2121</v>
      </c>
      <c r="B1104" s="52" t="s">
        <v>449</v>
      </c>
      <c r="C1104" s="52" t="s">
        <v>450</v>
      </c>
      <c r="D1104" s="52" t="s">
        <v>929</v>
      </c>
      <c r="E1104" s="10" t="s">
        <v>452</v>
      </c>
      <c r="F1104" s="52" t="s">
        <v>451</v>
      </c>
      <c r="G1104" s="52" t="s">
        <v>181</v>
      </c>
      <c r="H1104" s="52" t="s">
        <v>1248</v>
      </c>
      <c r="I1104" s="52" t="s">
        <v>1249</v>
      </c>
      <c r="J1104" s="52" t="s">
        <v>181</v>
      </c>
      <c r="K1104" s="52" t="s">
        <v>931</v>
      </c>
      <c r="L1104" s="53" t="s">
        <v>282</v>
      </c>
      <c r="M1104" s="13">
        <v>666</v>
      </c>
      <c r="N1104" s="14">
        <f t="shared" si="273"/>
        <v>1.82465753424658</v>
      </c>
      <c r="O1104" s="15">
        <v>3330</v>
      </c>
      <c r="P1104" s="15">
        <f t="shared" si="265"/>
        <v>2217780</v>
      </c>
      <c r="Q1104" s="16">
        <f>IFERROR(VLOOKUP(G1104,SCENARIOS!$A$13:$E$18,5,0),0.025)</f>
        <v>0.04</v>
      </c>
      <c r="R1104" s="52">
        <f>IFERROR(VLOOKUP(L1104,INPUTS!$A$107:$B$120,2,0),0.0082)</f>
        <v>0.0042</v>
      </c>
      <c r="S1104" s="52">
        <f t="shared" si="266"/>
        <v>13.986</v>
      </c>
      <c r="T1104" s="15">
        <f t="shared" si="267"/>
        <v>9314.676</v>
      </c>
      <c r="U1104" s="15">
        <f>T1104/INPUTS!$B$7*1000</f>
        <v>11643345</v>
      </c>
      <c r="V1104" s="15">
        <f>T1104*INPUTS!$B$6</f>
        <v>29434.37616</v>
      </c>
      <c r="W1104" s="54" t="s">
        <v>521</v>
      </c>
      <c r="X1104" s="54" t="s">
        <v>396</v>
      </c>
      <c r="Y1104" s="67">
        <f>IFERROR(VLOOKUP(E1104,INPUTS!$A$44:$B$103,2,0),0)</f>
        <v>0</v>
      </c>
      <c r="Z1104" s="15">
        <f t="shared" si="269"/>
        <v>0</v>
      </c>
      <c r="AA1104" s="20">
        <f>IFERROR(VLOOKUP(E1104,INPUTS!$A$44:$C$103,3,0),SCENARIOS!$J$26)</f>
        <v>0.025</v>
      </c>
      <c r="AB1104" s="15">
        <f t="shared" si="270"/>
        <v>283.318189757891</v>
      </c>
      <c r="AC1104" s="20">
        <f>IFERROR(VLOOKUP($E1104,INPUTS!$A$44:$G$103,4,0),SCENARIOS!$K$26)</f>
        <v>0.1</v>
      </c>
      <c r="AD1104" s="15">
        <f t="shared" si="270"/>
        <v>1378.79959148661</v>
      </c>
      <c r="AE1104" s="20">
        <f>IFERROR(VLOOKUP($E1104,INPUTS!$A$44:$G$103,5,0),SCENARIOS!$L$26)</f>
        <v>0.2</v>
      </c>
      <c r="AF1104" s="15">
        <f t="shared" si="270"/>
        <v>3355.04104962023</v>
      </c>
      <c r="AG1104" s="20">
        <f>IFERROR(VLOOKUP($E1104,INPUTS!$A$44:$G$103,6,0),SCENARIOS!$M$26)</f>
        <v>0.3</v>
      </c>
      <c r="AH1104" s="15">
        <f t="shared" si="271"/>
        <v>6122.88064603739</v>
      </c>
      <c r="AI1104" s="20">
        <f>IFERROR(VLOOKUP($E1104,INPUTS!$A$44:$G$103,7,0),SCENARIOS!$N$26)</f>
        <v>0.5</v>
      </c>
      <c r="AJ1104" s="15">
        <f t="shared" si="272"/>
        <v>12415.700848417</v>
      </c>
      <c r="AL1104" t="str">
        <f t="shared" si="274"/>
        <v>N</v>
      </c>
      <c r="AM1104" s="21">
        <f t="shared" si="275"/>
        <v>24831.4016968339</v>
      </c>
    </row>
    <row r="1105" ht="15" customHeight="1" spans="1:39">
      <c r="A1105" s="24" t="s">
        <v>2122</v>
      </c>
      <c r="B1105" s="52" t="s">
        <v>449</v>
      </c>
      <c r="C1105" s="52" t="s">
        <v>450</v>
      </c>
      <c r="D1105" s="52" t="s">
        <v>929</v>
      </c>
      <c r="E1105" s="10" t="s">
        <v>452</v>
      </c>
      <c r="F1105" s="52" t="s">
        <v>451</v>
      </c>
      <c r="G1105" s="52" t="s">
        <v>181</v>
      </c>
      <c r="H1105" s="52" t="s">
        <v>515</v>
      </c>
      <c r="I1105" s="52" t="s">
        <v>514</v>
      </c>
      <c r="J1105" s="52" t="s">
        <v>181</v>
      </c>
      <c r="K1105" s="52" t="s">
        <v>931</v>
      </c>
      <c r="L1105" s="53" t="s">
        <v>282</v>
      </c>
      <c r="M1105" s="13">
        <v>333</v>
      </c>
      <c r="N1105" s="14">
        <f t="shared" si="273"/>
        <v>0.912328767123288</v>
      </c>
      <c r="O1105" s="15">
        <v>3930</v>
      </c>
      <c r="P1105" s="15">
        <f t="shared" si="265"/>
        <v>1308690</v>
      </c>
      <c r="Q1105" s="16">
        <f>IFERROR(VLOOKUP(G1105,SCENARIOS!$A$13:$E$18,5,0),0.025)</f>
        <v>0.04</v>
      </c>
      <c r="R1105" s="52">
        <f>IFERROR(VLOOKUP(L1105,INPUTS!$A$107:$B$120,2,0),0.0082)</f>
        <v>0.0042</v>
      </c>
      <c r="S1105" s="52">
        <f t="shared" si="266"/>
        <v>16.506</v>
      </c>
      <c r="T1105" s="15">
        <f t="shared" si="267"/>
        <v>5496.498</v>
      </c>
      <c r="U1105" s="15">
        <f>T1105/INPUTS!$B$7*1000</f>
        <v>6870622.5</v>
      </c>
      <c r="V1105" s="15">
        <f>T1105*INPUTS!$B$6</f>
        <v>17368.93368</v>
      </c>
      <c r="W1105" s="54" t="s">
        <v>521</v>
      </c>
      <c r="X1105" s="54" t="s">
        <v>396</v>
      </c>
      <c r="Y1105" s="67">
        <f>IFERROR(VLOOKUP(E1105,INPUTS!$A$44:$B$103,2,0),0)</f>
        <v>0</v>
      </c>
      <c r="Z1105" s="15">
        <f t="shared" si="269"/>
        <v>0</v>
      </c>
      <c r="AA1105" s="20">
        <f>IFERROR(VLOOKUP(E1105,INPUTS!$A$44:$C$103,3,0),SCENARIOS!$J$26)</f>
        <v>0.025</v>
      </c>
      <c r="AB1105" s="15">
        <f t="shared" si="270"/>
        <v>167.183256118395</v>
      </c>
      <c r="AC1105" s="20">
        <f>IFERROR(VLOOKUP($E1105,INPUTS!$A$44:$G$103,4,0),SCENARIOS!$K$26)</f>
        <v>0.1</v>
      </c>
      <c r="AD1105" s="15">
        <f t="shared" si="270"/>
        <v>813.615975156511</v>
      </c>
      <c r="AE1105" s="20">
        <f>IFERROR(VLOOKUP($E1105,INPUTS!$A$44:$G$103,5,0),SCENARIOS!$L$26)</f>
        <v>0.2</v>
      </c>
      <c r="AF1105" s="15">
        <f t="shared" si="270"/>
        <v>1979.77647522635</v>
      </c>
      <c r="AG1105" s="20">
        <f>IFERROR(VLOOKUP($E1105,INPUTS!$A$44:$G$103,6,0),SCENARIOS!$M$26)</f>
        <v>0.3</v>
      </c>
      <c r="AH1105" s="15">
        <f t="shared" si="271"/>
        <v>3613.05119203107</v>
      </c>
      <c r="AI1105" s="20">
        <f>IFERROR(VLOOKUP($E1105,INPUTS!$A$44:$G$103,7,0),SCENARIOS!$N$26)</f>
        <v>0.5</v>
      </c>
      <c r="AJ1105" s="15">
        <f t="shared" si="272"/>
        <v>7326.38203217398</v>
      </c>
      <c r="AL1105" t="str">
        <f t="shared" si="274"/>
        <v>N</v>
      </c>
      <c r="AM1105" s="21">
        <f t="shared" si="275"/>
        <v>14652.764064348</v>
      </c>
    </row>
    <row r="1106" ht="15" customHeight="1" spans="1:39">
      <c r="A1106" s="6" t="s">
        <v>2123</v>
      </c>
      <c r="B1106" s="52" t="s">
        <v>449</v>
      </c>
      <c r="C1106" s="52" t="s">
        <v>450</v>
      </c>
      <c r="D1106" s="52" t="s">
        <v>929</v>
      </c>
      <c r="E1106" s="10" t="s">
        <v>452</v>
      </c>
      <c r="F1106" s="52" t="s">
        <v>451</v>
      </c>
      <c r="G1106" s="52" t="s">
        <v>181</v>
      </c>
      <c r="H1106" s="52" t="s">
        <v>245</v>
      </c>
      <c r="I1106" s="52" t="s">
        <v>930</v>
      </c>
      <c r="J1106" s="52" t="s">
        <v>169</v>
      </c>
      <c r="K1106" s="52" t="s">
        <v>931</v>
      </c>
      <c r="L1106" s="53" t="s">
        <v>291</v>
      </c>
      <c r="M1106" s="13">
        <v>555</v>
      </c>
      <c r="N1106" s="14">
        <f t="shared" si="273"/>
        <v>1.52054794520548</v>
      </c>
      <c r="O1106" s="15">
        <v>7800</v>
      </c>
      <c r="P1106" s="15">
        <f t="shared" si="265"/>
        <v>4329000</v>
      </c>
      <c r="Q1106" s="16">
        <f>IFERROR(VLOOKUP(G1106,SCENARIOS!$A$13:$E$18,5,0),0.025)</f>
        <v>0.04</v>
      </c>
      <c r="R1106" s="52">
        <f>IFERROR(VLOOKUP(L1106,INPUTS!$A$107:$B$120,2,0),0.0082)</f>
        <v>0.0079</v>
      </c>
      <c r="S1106" s="52">
        <f t="shared" si="266"/>
        <v>61.62</v>
      </c>
      <c r="T1106" s="15">
        <f t="shared" si="267"/>
        <v>34199.1</v>
      </c>
      <c r="U1106" s="15">
        <f>T1106/INPUTS!$B$7*1000</f>
        <v>42748875</v>
      </c>
      <c r="V1106" s="15">
        <f>T1106*INPUTS!$B$6</f>
        <v>108069.156</v>
      </c>
      <c r="W1106" s="54" t="s">
        <v>521</v>
      </c>
      <c r="X1106" s="54" t="s">
        <v>396</v>
      </c>
      <c r="Y1106" s="67">
        <f>IFERROR(VLOOKUP(E1106,INPUTS!$A$44:$B$103,2,0),0)</f>
        <v>0</v>
      </c>
      <c r="Z1106" s="15">
        <f t="shared" si="269"/>
        <v>0</v>
      </c>
      <c r="AA1106" s="20">
        <f>IFERROR(VLOOKUP(E1106,INPUTS!$A$44:$C$103,3,0),SCENARIOS!$J$26)</f>
        <v>0.025</v>
      </c>
      <c r="AB1106" s="15">
        <f t="shared" si="270"/>
        <v>1040.2108568617</v>
      </c>
      <c r="AC1106" s="20">
        <f>IFERROR(VLOOKUP($E1106,INPUTS!$A$44:$G$103,4,0),SCENARIOS!$K$26)</f>
        <v>0.1</v>
      </c>
      <c r="AD1106" s="15">
        <f t="shared" si="270"/>
        <v>5062.3022324351</v>
      </c>
      <c r="AE1106" s="20">
        <f>IFERROR(VLOOKUP($E1106,INPUTS!$A$44:$G$103,5,0),SCENARIOS!$L$26)</f>
        <v>0.2</v>
      </c>
      <c r="AF1106" s="15">
        <f t="shared" si="270"/>
        <v>12318.1294078363</v>
      </c>
      <c r="AG1106" s="20">
        <f>IFERROR(VLOOKUP($E1106,INPUTS!$A$44:$G$103,6,0),SCENARIOS!$M$26)</f>
        <v>0.3</v>
      </c>
      <c r="AH1106" s="15">
        <f t="shared" si="271"/>
        <v>22480.3318442743</v>
      </c>
      <c r="AI1106" s="20">
        <f>IFERROR(VLOOKUP($E1106,INPUTS!$A$44:$G$103,7,0),SCENARIOS!$N$26)</f>
        <v>0.5</v>
      </c>
      <c r="AJ1106" s="15">
        <f t="shared" si="272"/>
        <v>45584.6016420858</v>
      </c>
      <c r="AL1106" t="str">
        <f t="shared" si="274"/>
        <v>Y</v>
      </c>
      <c r="AM1106" s="21">
        <f t="shared" si="275"/>
        <v>91169.2032841716</v>
      </c>
    </row>
    <row r="1107" ht="15" customHeight="1" spans="1:39">
      <c r="A1107" s="24" t="s">
        <v>2124</v>
      </c>
      <c r="B1107" s="52" t="s">
        <v>449</v>
      </c>
      <c r="C1107" s="52" t="s">
        <v>450</v>
      </c>
      <c r="D1107" s="52" t="s">
        <v>929</v>
      </c>
      <c r="E1107" s="10" t="s">
        <v>452</v>
      </c>
      <c r="F1107" s="52" t="s">
        <v>451</v>
      </c>
      <c r="G1107" s="52" t="s">
        <v>181</v>
      </c>
      <c r="H1107" s="52" t="s">
        <v>205</v>
      </c>
      <c r="I1107" s="52" t="s">
        <v>408</v>
      </c>
      <c r="J1107" s="52" t="s">
        <v>165</v>
      </c>
      <c r="K1107" s="52" t="s">
        <v>931</v>
      </c>
      <c r="L1107" s="53" t="s">
        <v>291</v>
      </c>
      <c r="M1107" s="13">
        <v>444</v>
      </c>
      <c r="N1107" s="14">
        <f t="shared" si="273"/>
        <v>1.21643835616438</v>
      </c>
      <c r="O1107" s="15">
        <v>9680</v>
      </c>
      <c r="P1107" s="15">
        <f t="shared" si="265"/>
        <v>4297920</v>
      </c>
      <c r="Q1107" s="16">
        <f>IFERROR(VLOOKUP(G1107,SCENARIOS!$A$13:$E$18,5,0),0.025)</f>
        <v>0.04</v>
      </c>
      <c r="R1107" s="52">
        <f>IFERROR(VLOOKUP(L1107,INPUTS!$A$107:$B$120,2,0),0.0082)</f>
        <v>0.0079</v>
      </c>
      <c r="S1107" s="52">
        <f t="shared" si="266"/>
        <v>76.472</v>
      </c>
      <c r="T1107" s="15">
        <f t="shared" si="267"/>
        <v>33953.568</v>
      </c>
      <c r="U1107" s="15">
        <f>T1107/INPUTS!$B$7*1000</f>
        <v>42441960</v>
      </c>
      <c r="V1107" s="15">
        <f>T1107*INPUTS!$B$6</f>
        <v>107293.27488</v>
      </c>
      <c r="W1107" s="54" t="s">
        <v>521</v>
      </c>
      <c r="X1107" s="54" t="s">
        <v>396</v>
      </c>
      <c r="Y1107" s="67">
        <f>IFERROR(VLOOKUP(E1107,INPUTS!$A$44:$B$103,2,0),0)</f>
        <v>0</v>
      </c>
      <c r="Z1107" s="15">
        <f t="shared" si="269"/>
        <v>0</v>
      </c>
      <c r="AA1107" s="20">
        <f>IFERROR(VLOOKUP(E1107,INPUTS!$A$44:$C$103,3,0),SCENARIOS!$J$26)</f>
        <v>0.025</v>
      </c>
      <c r="AB1107" s="15">
        <f t="shared" si="270"/>
        <v>1032.74267635089</v>
      </c>
      <c r="AC1107" s="20">
        <f>IFERROR(VLOOKUP($E1107,INPUTS!$A$44:$G$103,4,0),SCENARIOS!$K$26)</f>
        <v>0.1</v>
      </c>
      <c r="AD1107" s="15">
        <f t="shared" si="270"/>
        <v>5025.95749845864</v>
      </c>
      <c r="AE1107" s="20">
        <f>IFERROR(VLOOKUP($E1107,INPUTS!$A$44:$G$103,5,0),SCENARIOS!$L$26)</f>
        <v>0.2</v>
      </c>
      <c r="AF1107" s="15">
        <f t="shared" si="270"/>
        <v>12229.6915556775</v>
      </c>
      <c r="AG1107" s="20">
        <f>IFERROR(VLOOKUP($E1107,INPUTS!$A$44:$G$103,6,0),SCENARIOS!$M$26)</f>
        <v>0.3</v>
      </c>
      <c r="AH1107" s="15">
        <f t="shared" si="271"/>
        <v>22318.9345900077</v>
      </c>
      <c r="AI1107" s="20">
        <f>IFERROR(VLOOKUP($E1107,INPUTS!$A$44:$G$103,7,0),SCENARIOS!$N$26)</f>
        <v>0.5</v>
      </c>
      <c r="AJ1107" s="15">
        <f t="shared" si="272"/>
        <v>45257.3275790144</v>
      </c>
      <c r="AL1107" t="str">
        <f t="shared" si="274"/>
        <v>Y</v>
      </c>
      <c r="AM1107" s="21">
        <f t="shared" si="275"/>
        <v>90514.6551580288</v>
      </c>
    </row>
    <row r="1108" ht="15" customHeight="1" spans="1:39">
      <c r="A1108" s="6" t="s">
        <v>2125</v>
      </c>
      <c r="B1108" s="52" t="s">
        <v>449</v>
      </c>
      <c r="C1108" s="52" t="s">
        <v>450</v>
      </c>
      <c r="D1108" s="52" t="s">
        <v>929</v>
      </c>
      <c r="E1108" s="10" t="s">
        <v>452</v>
      </c>
      <c r="F1108" s="52" t="s">
        <v>451</v>
      </c>
      <c r="G1108" s="52" t="s">
        <v>181</v>
      </c>
      <c r="H1108" s="52" t="s">
        <v>203</v>
      </c>
      <c r="I1108" s="52" t="s">
        <v>399</v>
      </c>
      <c r="J1108" s="52" t="s">
        <v>165</v>
      </c>
      <c r="K1108" s="52" t="s">
        <v>931</v>
      </c>
      <c r="L1108" s="53" t="s">
        <v>291</v>
      </c>
      <c r="M1108" s="13">
        <v>222</v>
      </c>
      <c r="N1108" s="14">
        <f t="shared" si="273"/>
        <v>0.608219178082192</v>
      </c>
      <c r="O1108" s="15">
        <v>9220</v>
      </c>
      <c r="P1108" s="15">
        <f t="shared" si="265"/>
        <v>2046840</v>
      </c>
      <c r="Q1108" s="16">
        <f>IFERROR(VLOOKUP(G1108,SCENARIOS!$A$13:$E$18,5,0),0.025)</f>
        <v>0.04</v>
      </c>
      <c r="R1108" s="52">
        <f>IFERROR(VLOOKUP(L1108,INPUTS!$A$107:$B$120,2,0),0.0082)</f>
        <v>0.0079</v>
      </c>
      <c r="S1108" s="52">
        <f t="shared" si="266"/>
        <v>72.838</v>
      </c>
      <c r="T1108" s="15">
        <f t="shared" si="267"/>
        <v>16170.036</v>
      </c>
      <c r="U1108" s="15">
        <f>T1108/INPUTS!$B$7*1000</f>
        <v>20212545</v>
      </c>
      <c r="V1108" s="15">
        <f>T1108*INPUTS!$B$6</f>
        <v>51097.31376</v>
      </c>
      <c r="W1108" s="54" t="s">
        <v>521</v>
      </c>
      <c r="X1108" s="54" t="s">
        <v>396</v>
      </c>
      <c r="Y1108" s="67">
        <f>IFERROR(VLOOKUP(E1108,INPUTS!$A$44:$B$103,2,0),0)</f>
        <v>0</v>
      </c>
      <c r="Z1108" s="15">
        <f t="shared" si="269"/>
        <v>0</v>
      </c>
      <c r="AA1108" s="20">
        <f>IFERROR(VLOOKUP(E1108,INPUTS!$A$44:$C$103,3,0),SCENARIOS!$J$26)</f>
        <v>0.025</v>
      </c>
      <c r="AB1108" s="15">
        <f t="shared" ref="AB1108:AF1123" si="276">$T1108*AA1108*(1+$Q1108)^AB$2</f>
        <v>491.833030782812</v>
      </c>
      <c r="AC1108" s="20">
        <f>IFERROR(VLOOKUP($E1108,INPUTS!$A$44:$G$103,4,0),SCENARIOS!$K$26)</f>
        <v>0.1</v>
      </c>
      <c r="AD1108" s="15">
        <f t="shared" si="276"/>
        <v>2393.56033759239</v>
      </c>
      <c r="AE1108" s="20">
        <f>IFERROR(VLOOKUP($E1108,INPUTS!$A$44:$G$103,5,0),SCENARIOS!$L$26)</f>
        <v>0.2</v>
      </c>
      <c r="AF1108" s="15">
        <f t="shared" si="276"/>
        <v>5824.26426360261</v>
      </c>
      <c r="AG1108" s="20">
        <f>IFERROR(VLOOKUP($E1108,INPUTS!$A$44:$G$103,6,0),SCENARIOS!$M$26)</f>
        <v>0.3</v>
      </c>
      <c r="AH1108" s="15">
        <f t="shared" si="271"/>
        <v>10629.1620309851</v>
      </c>
      <c r="AI1108" s="20">
        <f>IFERROR(VLOOKUP($E1108,INPUTS!$A$44:$G$103,7,0),SCENARIOS!$N$26)</f>
        <v>0.5</v>
      </c>
      <c r="AJ1108" s="15">
        <f t="shared" si="272"/>
        <v>21553.3347251298</v>
      </c>
      <c r="AL1108" t="str">
        <f t="shared" si="274"/>
        <v>Y</v>
      </c>
      <c r="AM1108" s="21">
        <f t="shared" si="275"/>
        <v>43106.6694502596</v>
      </c>
    </row>
    <row r="1109" ht="15" customHeight="1" spans="1:39">
      <c r="A1109" s="24" t="s">
        <v>2126</v>
      </c>
      <c r="B1109" s="52" t="s">
        <v>449</v>
      </c>
      <c r="C1109" s="52" t="s">
        <v>450</v>
      </c>
      <c r="D1109" s="52" t="s">
        <v>929</v>
      </c>
      <c r="E1109" s="10" t="s">
        <v>452</v>
      </c>
      <c r="F1109" s="52" t="s">
        <v>451</v>
      </c>
      <c r="G1109" s="52" t="s">
        <v>181</v>
      </c>
      <c r="H1109" s="52" t="s">
        <v>200</v>
      </c>
      <c r="I1109" s="52" t="s">
        <v>391</v>
      </c>
      <c r="J1109" s="52" t="s">
        <v>165</v>
      </c>
      <c r="K1109" s="52" t="s">
        <v>931</v>
      </c>
      <c r="L1109" s="53" t="s">
        <v>291</v>
      </c>
      <c r="M1109" s="13">
        <v>111</v>
      </c>
      <c r="N1109" s="14">
        <f t="shared" si="273"/>
        <v>0.304109589041096</v>
      </c>
      <c r="O1109" s="15">
        <v>9750</v>
      </c>
      <c r="P1109" s="15">
        <f t="shared" si="265"/>
        <v>1082250</v>
      </c>
      <c r="Q1109" s="16">
        <f>IFERROR(VLOOKUP(G1109,SCENARIOS!$A$13:$E$18,5,0),0.025)</f>
        <v>0.04</v>
      </c>
      <c r="R1109" s="52">
        <f>IFERROR(VLOOKUP(L1109,INPUTS!$A$107:$B$120,2,0),0.0082)</f>
        <v>0.0079</v>
      </c>
      <c r="S1109" s="52">
        <f t="shared" si="266"/>
        <v>77.025</v>
      </c>
      <c r="T1109" s="15">
        <f t="shared" si="267"/>
        <v>8549.775</v>
      </c>
      <c r="U1109" s="15">
        <f>T1109/INPUTS!$B$7*1000</f>
        <v>10687218.75</v>
      </c>
      <c r="V1109" s="15">
        <f>T1109*INPUTS!$B$6</f>
        <v>27017.289</v>
      </c>
      <c r="W1109" s="54" t="s">
        <v>521</v>
      </c>
      <c r="X1109" s="54" t="s">
        <v>396</v>
      </c>
      <c r="Y1109" s="67">
        <f>IFERROR(VLOOKUP(E1109,INPUTS!$A$44:$B$103,2,0),0)</f>
        <v>0</v>
      </c>
      <c r="Z1109" s="15">
        <f t="shared" si="269"/>
        <v>0</v>
      </c>
      <c r="AA1109" s="20">
        <f>IFERROR(VLOOKUP(E1109,INPUTS!$A$44:$C$103,3,0),SCENARIOS!$J$26)</f>
        <v>0.025</v>
      </c>
      <c r="AB1109" s="15">
        <f t="shared" si="276"/>
        <v>260.052714215424</v>
      </c>
      <c r="AC1109" s="20">
        <f>IFERROR(VLOOKUP($E1109,INPUTS!$A$44:$G$103,4,0),SCENARIOS!$K$26)</f>
        <v>0.1</v>
      </c>
      <c r="AD1109" s="15">
        <f t="shared" si="276"/>
        <v>1265.57555810877</v>
      </c>
      <c r="AE1109" s="20">
        <f>IFERROR(VLOOKUP($E1109,INPUTS!$A$44:$G$103,5,0),SCENARIOS!$L$26)</f>
        <v>0.2</v>
      </c>
      <c r="AF1109" s="15">
        <f t="shared" si="276"/>
        <v>3079.53235195908</v>
      </c>
      <c r="AG1109" s="20">
        <f>IFERROR(VLOOKUP($E1109,INPUTS!$A$44:$G$103,6,0),SCENARIOS!$M$26)</f>
        <v>0.3</v>
      </c>
      <c r="AH1109" s="15">
        <f t="shared" si="271"/>
        <v>5620.08296106857</v>
      </c>
      <c r="AI1109" s="20">
        <f>IFERROR(VLOOKUP($E1109,INPUTS!$A$44:$G$103,7,0),SCENARIOS!$N$26)</f>
        <v>0.5</v>
      </c>
      <c r="AJ1109" s="15">
        <f t="shared" si="272"/>
        <v>11396.1504105214</v>
      </c>
      <c r="AL1109" t="str">
        <f t="shared" si="274"/>
        <v>Y</v>
      </c>
      <c r="AM1109" s="21">
        <f t="shared" si="275"/>
        <v>22792.3008210429</v>
      </c>
    </row>
    <row r="1110" ht="15" customHeight="1" spans="1:39">
      <c r="A1110" s="6" t="s">
        <v>2127</v>
      </c>
      <c r="B1110" s="52" t="s">
        <v>449</v>
      </c>
      <c r="C1110" s="52" t="s">
        <v>450</v>
      </c>
      <c r="D1110" s="52" t="s">
        <v>929</v>
      </c>
      <c r="E1110" s="10" t="s">
        <v>452</v>
      </c>
      <c r="F1110" s="52" t="s">
        <v>451</v>
      </c>
      <c r="G1110" s="52" t="s">
        <v>181</v>
      </c>
      <c r="H1110" s="52" t="s">
        <v>702</v>
      </c>
      <c r="I1110" s="52" t="s">
        <v>701</v>
      </c>
      <c r="J1110" s="52" t="s">
        <v>181</v>
      </c>
      <c r="K1110" s="52" t="s">
        <v>931</v>
      </c>
      <c r="L1110" s="53" t="s">
        <v>282</v>
      </c>
      <c r="M1110" s="13">
        <v>1777</v>
      </c>
      <c r="N1110" s="14">
        <f t="shared" si="273"/>
        <v>4.86849315068493</v>
      </c>
      <c r="O1110" s="15">
        <v>1660</v>
      </c>
      <c r="P1110" s="15">
        <f t="shared" si="265"/>
        <v>2949820</v>
      </c>
      <c r="Q1110" s="16">
        <f>IFERROR(VLOOKUP(G1110,SCENARIOS!$A$13:$E$18,5,0),0.025)</f>
        <v>0.04</v>
      </c>
      <c r="R1110" s="52">
        <f>IFERROR(VLOOKUP(L1110,INPUTS!$A$107:$B$120,2,0),0.0082)</f>
        <v>0.0042</v>
      </c>
      <c r="S1110" s="52">
        <f t="shared" si="266"/>
        <v>6.972</v>
      </c>
      <c r="T1110" s="15">
        <f t="shared" si="267"/>
        <v>12389.244</v>
      </c>
      <c r="U1110" s="15">
        <f>T1110/INPUTS!$B$7*1000</f>
        <v>15486555</v>
      </c>
      <c r="V1110" s="15">
        <f>T1110*INPUTS!$B$6</f>
        <v>39150.01104</v>
      </c>
      <c r="W1110" s="54" t="s">
        <v>521</v>
      </c>
      <c r="X1110" s="54" t="s">
        <v>396</v>
      </c>
      <c r="Y1110" s="67">
        <f>IFERROR(VLOOKUP(E1110,INPUTS!$A$44:$B$103,2,0),0)</f>
        <v>0</v>
      </c>
      <c r="Z1110" s="15">
        <f t="shared" si="269"/>
        <v>0</v>
      </c>
      <c r="AA1110" s="20">
        <f>IFERROR(VLOOKUP(E1110,INPUTS!$A$44:$C$103,3,0),SCENARIOS!$J$26)</f>
        <v>0.025</v>
      </c>
      <c r="AB1110" s="15">
        <f t="shared" si="276"/>
        <v>376.835241778545</v>
      </c>
      <c r="AC1110" s="20">
        <f>IFERROR(VLOOKUP($E1110,INPUTS!$A$44:$G$103,4,0),SCENARIOS!$K$26)</f>
        <v>0.1</v>
      </c>
      <c r="AD1110" s="15">
        <f t="shared" si="276"/>
        <v>1833.91076254589</v>
      </c>
      <c r="AE1110" s="20">
        <f>IFERROR(VLOOKUP($E1110,INPUTS!$A$44:$G$103,5,0),SCENARIOS!$L$26)</f>
        <v>0.2</v>
      </c>
      <c r="AF1110" s="15">
        <f t="shared" si="276"/>
        <v>4462.46570398811</v>
      </c>
      <c r="AG1110" s="20">
        <f>IFERROR(VLOOKUP($E1110,INPUTS!$A$44:$G$103,6,0),SCENARIOS!$M$26)</f>
        <v>0.3</v>
      </c>
      <c r="AH1110" s="15">
        <f t="shared" si="271"/>
        <v>8143.90777592639</v>
      </c>
      <c r="AI1110" s="20">
        <f>IFERROR(VLOOKUP($E1110,INPUTS!$A$44:$G$103,7,0),SCENARIOS!$N$26)</f>
        <v>0.5</v>
      </c>
      <c r="AJ1110" s="15">
        <f t="shared" si="272"/>
        <v>16513.8483874313</v>
      </c>
      <c r="AL1110" t="str">
        <f t="shared" si="274"/>
        <v>N</v>
      </c>
      <c r="AM1110" s="21">
        <f t="shared" si="275"/>
        <v>33027.6967748626</v>
      </c>
    </row>
    <row r="1111" ht="15" customHeight="1" spans="1:39">
      <c r="A1111" s="24" t="s">
        <v>2128</v>
      </c>
      <c r="B1111" s="52" t="s">
        <v>449</v>
      </c>
      <c r="C1111" s="52" t="s">
        <v>450</v>
      </c>
      <c r="D1111" s="52" t="s">
        <v>929</v>
      </c>
      <c r="E1111" s="10" t="s">
        <v>452</v>
      </c>
      <c r="F1111" s="52" t="s">
        <v>451</v>
      </c>
      <c r="G1111" s="52" t="s">
        <v>181</v>
      </c>
      <c r="H1111" s="52" t="s">
        <v>1343</v>
      </c>
      <c r="I1111" s="52" t="s">
        <v>451</v>
      </c>
      <c r="J1111" s="52" t="s">
        <v>181</v>
      </c>
      <c r="K1111" s="52" t="s">
        <v>931</v>
      </c>
      <c r="L1111" s="53" t="s">
        <v>279</v>
      </c>
      <c r="M1111" s="13">
        <v>888</v>
      </c>
      <c r="N1111" s="14">
        <f t="shared" si="273"/>
        <v>2.43287671232877</v>
      </c>
      <c r="O1111" s="15">
        <v>2370</v>
      </c>
      <c r="P1111" s="15">
        <f t="shared" si="265"/>
        <v>2104560</v>
      </c>
      <c r="Q1111" s="16">
        <f>IFERROR(VLOOKUP(G1111,SCENARIOS!$A$13:$E$18,5,0),0.025)</f>
        <v>0.04</v>
      </c>
      <c r="R1111" s="52">
        <f>IFERROR(VLOOKUP(L1111,INPUTS!$A$107:$B$120,2,0),0.0082)</f>
        <v>0.0039</v>
      </c>
      <c r="S1111" s="52">
        <f t="shared" si="266"/>
        <v>9.243</v>
      </c>
      <c r="T1111" s="15">
        <f t="shared" si="267"/>
        <v>8207.784</v>
      </c>
      <c r="U1111" s="15">
        <f>T1111/INPUTS!$B$7*1000</f>
        <v>10259730</v>
      </c>
      <c r="V1111" s="15">
        <f>T1111*INPUTS!$B$6</f>
        <v>25936.59744</v>
      </c>
      <c r="W1111" s="54" t="s">
        <v>521</v>
      </c>
      <c r="X1111" s="54" t="s">
        <v>396</v>
      </c>
      <c r="Y1111" s="67">
        <f>IFERROR(VLOOKUP(E1111,INPUTS!$A$44:$B$103,2,0),0)</f>
        <v>0</v>
      </c>
      <c r="Z1111" s="15">
        <f t="shared" si="269"/>
        <v>0</v>
      </c>
      <c r="AA1111" s="20">
        <f>IFERROR(VLOOKUP(E1111,INPUTS!$A$44:$C$103,3,0),SCENARIOS!$J$26)</f>
        <v>0.025</v>
      </c>
      <c r="AB1111" s="15">
        <f t="shared" si="276"/>
        <v>249.650605646807</v>
      </c>
      <c r="AC1111" s="20">
        <f>IFERROR(VLOOKUP($E1111,INPUTS!$A$44:$G$103,4,0),SCENARIOS!$K$26)</f>
        <v>0.1</v>
      </c>
      <c r="AD1111" s="15">
        <f t="shared" si="276"/>
        <v>1214.95253578442</v>
      </c>
      <c r="AE1111" s="20">
        <f>IFERROR(VLOOKUP($E1111,INPUTS!$A$44:$G$103,5,0),SCENARIOS!$L$26)</f>
        <v>0.2</v>
      </c>
      <c r="AF1111" s="15">
        <f t="shared" si="276"/>
        <v>2956.35105788072</v>
      </c>
      <c r="AG1111" s="20">
        <f>IFERROR(VLOOKUP($E1111,INPUTS!$A$44:$G$103,6,0),SCENARIOS!$M$26)</f>
        <v>0.3</v>
      </c>
      <c r="AH1111" s="15">
        <f t="shared" si="271"/>
        <v>5395.27964262583</v>
      </c>
      <c r="AI1111" s="20">
        <f>IFERROR(VLOOKUP($E1111,INPUTS!$A$44:$G$103,7,0),SCENARIOS!$N$26)</f>
        <v>0.5</v>
      </c>
      <c r="AJ1111" s="15">
        <f t="shared" si="272"/>
        <v>10940.3043941006</v>
      </c>
      <c r="AL1111" t="str">
        <f t="shared" si="274"/>
        <v>N</v>
      </c>
      <c r="AM1111" s="21">
        <f t="shared" si="275"/>
        <v>21880.6087882012</v>
      </c>
    </row>
    <row r="1112" ht="15" customHeight="1" spans="1:39">
      <c r="A1112" s="6" t="s">
        <v>2130</v>
      </c>
      <c r="B1112" s="52" t="s">
        <v>631</v>
      </c>
      <c r="C1112" s="52" t="s">
        <v>632</v>
      </c>
      <c r="D1112" s="52" t="s">
        <v>929</v>
      </c>
      <c r="E1112" s="10" t="s">
        <v>452</v>
      </c>
      <c r="F1112" s="52" t="s">
        <v>451</v>
      </c>
      <c r="G1112" s="52" t="s">
        <v>181</v>
      </c>
      <c r="H1112" s="52" t="s">
        <v>2147</v>
      </c>
      <c r="I1112" s="52" t="s">
        <v>451</v>
      </c>
      <c r="J1112" s="52" t="s">
        <v>181</v>
      </c>
      <c r="K1112" s="52" t="s">
        <v>931</v>
      </c>
      <c r="L1112" s="53" t="s">
        <v>286</v>
      </c>
      <c r="M1112" s="13">
        <v>2221</v>
      </c>
      <c r="N1112" s="14">
        <f t="shared" si="273"/>
        <v>6.08493150684932</v>
      </c>
      <c r="O1112" s="15">
        <v>360</v>
      </c>
      <c r="P1112" s="15">
        <f t="shared" si="265"/>
        <v>799560</v>
      </c>
      <c r="Q1112" s="16">
        <f>IFERROR(VLOOKUP(G1112,SCENARIOS!$A$13:$E$18,5,0),0.025)</f>
        <v>0.04</v>
      </c>
      <c r="R1112" s="52">
        <f>IFERROR(VLOOKUP(L1112,INPUTS!$A$107:$B$120,2,0),0.0082)</f>
        <v>0.0039</v>
      </c>
      <c r="S1112" s="52">
        <f t="shared" si="266"/>
        <v>1.404</v>
      </c>
      <c r="T1112" s="15">
        <f t="shared" si="267"/>
        <v>3118.284</v>
      </c>
      <c r="U1112" s="15">
        <f>T1112/INPUTS!$B$7*1000</f>
        <v>3897855</v>
      </c>
      <c r="V1112" s="15">
        <f>T1112*INPUTS!$B$6</f>
        <v>9853.77744</v>
      </c>
      <c r="W1112" s="54" t="s">
        <v>521</v>
      </c>
      <c r="X1112" s="54" t="s">
        <v>396</v>
      </c>
      <c r="Y1112" s="67">
        <f>IFERROR(VLOOKUP(E1112,INPUTS!$A$44:$B$103,2,0),0)</f>
        <v>0</v>
      </c>
      <c r="Z1112" s="15">
        <f t="shared" si="269"/>
        <v>0</v>
      </c>
      <c r="AA1112" s="20">
        <f>IFERROR(VLOOKUP(E1112,INPUTS!$A$44:$C$103,3,0),SCENARIOS!$J$26)</f>
        <v>0.025</v>
      </c>
      <c r="AB1112" s="15">
        <f t="shared" si="276"/>
        <v>94.8467319776871</v>
      </c>
      <c r="AC1112" s="20">
        <f>IFERROR(VLOOKUP($E1112,INPUTS!$A$44:$G$103,4,0),SCENARIOS!$K$26)</f>
        <v>0.1</v>
      </c>
      <c r="AD1112" s="15">
        <f t="shared" si="276"/>
        <v>461.582206975231</v>
      </c>
      <c r="AE1112" s="20">
        <f>IFERROR(VLOOKUP($E1112,INPUTS!$A$44:$G$103,5,0),SCENARIOS!$L$26)</f>
        <v>0.2</v>
      </c>
      <c r="AF1112" s="15">
        <f t="shared" si="276"/>
        <v>1123.17066362523</v>
      </c>
      <c r="AG1112" s="20">
        <f>IFERROR(VLOOKUP($E1112,INPUTS!$A$44:$G$103,6,0),SCENARIOS!$M$26)</f>
        <v>0.3</v>
      </c>
      <c r="AH1112" s="15">
        <f t="shared" si="271"/>
        <v>2049.76327168525</v>
      </c>
      <c r="AI1112" s="20">
        <f>IFERROR(VLOOKUP($E1112,INPUTS!$A$44:$G$103,7,0),SCENARIOS!$N$26)</f>
        <v>0.5</v>
      </c>
      <c r="AJ1112" s="15">
        <f t="shared" si="272"/>
        <v>4156.41738954796</v>
      </c>
      <c r="AL1112" t="str">
        <f t="shared" si="274"/>
        <v>N</v>
      </c>
      <c r="AM1112" s="21">
        <f t="shared" si="275"/>
        <v>8312.83477909593</v>
      </c>
    </row>
    <row r="1113" ht="15" customHeight="1" spans="1:39">
      <c r="A1113" s="24" t="s">
        <v>2131</v>
      </c>
      <c r="B1113" s="52" t="s">
        <v>631</v>
      </c>
      <c r="C1113" s="52" t="s">
        <v>632</v>
      </c>
      <c r="D1113" s="52" t="s">
        <v>929</v>
      </c>
      <c r="E1113" s="10" t="s">
        <v>452</v>
      </c>
      <c r="F1113" s="52" t="s">
        <v>451</v>
      </c>
      <c r="G1113" s="52" t="s">
        <v>181</v>
      </c>
      <c r="H1113" s="52" t="s">
        <v>2149</v>
      </c>
      <c r="I1113" s="52" t="s">
        <v>451</v>
      </c>
      <c r="J1113" s="52" t="s">
        <v>181</v>
      </c>
      <c r="K1113" s="52" t="s">
        <v>931</v>
      </c>
      <c r="L1113" s="53" t="s">
        <v>286</v>
      </c>
      <c r="M1113" s="13">
        <v>1555</v>
      </c>
      <c r="N1113" s="14">
        <f t="shared" si="273"/>
        <v>4.26027397260274</v>
      </c>
      <c r="O1113" s="15">
        <v>510</v>
      </c>
      <c r="P1113" s="15">
        <f t="shared" si="265"/>
        <v>793050</v>
      </c>
      <c r="Q1113" s="16">
        <f>IFERROR(VLOOKUP(G1113,SCENARIOS!$A$13:$E$18,5,0),0.025)</f>
        <v>0.04</v>
      </c>
      <c r="R1113" s="52">
        <f>IFERROR(VLOOKUP(L1113,INPUTS!$A$107:$B$120,2,0),0.0082)</f>
        <v>0.0039</v>
      </c>
      <c r="S1113" s="52">
        <f t="shared" si="266"/>
        <v>1.989</v>
      </c>
      <c r="T1113" s="15">
        <f t="shared" si="267"/>
        <v>3092.895</v>
      </c>
      <c r="U1113" s="15">
        <f>T1113/INPUTS!$B$7*1000</f>
        <v>3866118.75</v>
      </c>
      <c r="V1113" s="15">
        <f>T1113*INPUTS!$B$6</f>
        <v>9773.5482</v>
      </c>
      <c r="W1113" s="54" t="s">
        <v>521</v>
      </c>
      <c r="X1113" s="54" t="s">
        <v>396</v>
      </c>
      <c r="Y1113" s="67">
        <f>IFERROR(VLOOKUP(E1113,INPUTS!$A$44:$B$103,2,0),0)</f>
        <v>0</v>
      </c>
      <c r="Z1113" s="15">
        <f t="shared" si="269"/>
        <v>0</v>
      </c>
      <c r="AA1113" s="20">
        <f>IFERROR(VLOOKUP(E1113,INPUTS!$A$44:$C$103,3,0),SCENARIOS!$J$26)</f>
        <v>0.025</v>
      </c>
      <c r="AB1113" s="15">
        <f t="shared" si="276"/>
        <v>94.0744919642112</v>
      </c>
      <c r="AC1113" s="20">
        <f>IFERROR(VLOOKUP($E1113,INPUTS!$A$44:$G$103,4,0),SCENARIOS!$K$26)</f>
        <v>0.1</v>
      </c>
      <c r="AD1113" s="15">
        <f t="shared" si="276"/>
        <v>457.824014760252</v>
      </c>
      <c r="AE1113" s="20">
        <f>IFERROR(VLOOKUP($E1113,INPUTS!$A$44:$G$103,5,0),SCENARIOS!$L$26)</f>
        <v>0.2</v>
      </c>
      <c r="AF1113" s="15">
        <f t="shared" si="276"/>
        <v>1114.02583269296</v>
      </c>
      <c r="AG1113" s="20">
        <f>IFERROR(VLOOKUP($E1113,INPUTS!$A$44:$G$103,6,0),SCENARIOS!$M$26)</f>
        <v>0.3</v>
      </c>
      <c r="AH1113" s="15">
        <f t="shared" si="271"/>
        <v>2033.07414404171</v>
      </c>
      <c r="AI1113" s="20">
        <f>IFERROR(VLOOKUP($E1113,INPUTS!$A$44:$G$103,7,0),SCENARIOS!$N$26)</f>
        <v>0.5</v>
      </c>
      <c r="AJ1113" s="15">
        <f t="shared" si="272"/>
        <v>4122.5759302379</v>
      </c>
      <c r="AL1113" t="str">
        <f t="shared" si="274"/>
        <v>N</v>
      </c>
      <c r="AM1113" s="21">
        <f t="shared" si="275"/>
        <v>8245.15186047579</v>
      </c>
    </row>
    <row r="1114" ht="15" customHeight="1" spans="1:39">
      <c r="A1114" s="6" t="s">
        <v>2132</v>
      </c>
      <c r="B1114" s="52" t="s">
        <v>631</v>
      </c>
      <c r="C1114" s="52" t="s">
        <v>632</v>
      </c>
      <c r="D1114" s="52" t="s">
        <v>929</v>
      </c>
      <c r="E1114" s="10" t="s">
        <v>452</v>
      </c>
      <c r="F1114" s="52" t="s">
        <v>451</v>
      </c>
      <c r="G1114" s="52" t="s">
        <v>181</v>
      </c>
      <c r="H1114" s="52" t="s">
        <v>2151</v>
      </c>
      <c r="I1114" s="52" t="s">
        <v>451</v>
      </c>
      <c r="J1114" s="52" t="s">
        <v>181</v>
      </c>
      <c r="K1114" s="52" t="s">
        <v>931</v>
      </c>
      <c r="L1114" s="53" t="s">
        <v>286</v>
      </c>
      <c r="M1114" s="13">
        <v>1333</v>
      </c>
      <c r="N1114" s="14">
        <f t="shared" si="273"/>
        <v>3.65205479452055</v>
      </c>
      <c r="O1114" s="15">
        <v>870</v>
      </c>
      <c r="P1114" s="15">
        <f t="shared" si="265"/>
        <v>1159710</v>
      </c>
      <c r="Q1114" s="16">
        <f>IFERROR(VLOOKUP(G1114,SCENARIOS!$A$13:$E$18,5,0),0.025)</f>
        <v>0.04</v>
      </c>
      <c r="R1114" s="52">
        <f>IFERROR(VLOOKUP(L1114,INPUTS!$A$107:$B$120,2,0),0.0082)</f>
        <v>0.0039</v>
      </c>
      <c r="S1114" s="52">
        <f t="shared" si="266"/>
        <v>3.393</v>
      </c>
      <c r="T1114" s="15">
        <f t="shared" si="267"/>
        <v>4522.869</v>
      </c>
      <c r="U1114" s="15">
        <f>T1114/INPUTS!$B$7*1000</f>
        <v>5653586.25</v>
      </c>
      <c r="V1114" s="15">
        <f>T1114*INPUTS!$B$6</f>
        <v>14292.26604</v>
      </c>
      <c r="W1114" s="54" t="s">
        <v>521</v>
      </c>
      <c r="X1114" s="54" t="s">
        <v>396</v>
      </c>
      <c r="Y1114" s="67">
        <f>IFERROR(VLOOKUP(E1114,INPUTS!$A$44:$B$103,2,0),0)</f>
        <v>0</v>
      </c>
      <c r="Z1114" s="15">
        <f t="shared" si="269"/>
        <v>0</v>
      </c>
      <c r="AA1114" s="20">
        <f>IFERROR(VLOOKUP(E1114,INPUTS!$A$44:$C$103,3,0),SCENARIOS!$J$26)</f>
        <v>0.025</v>
      </c>
      <c r="AB1114" s="15">
        <f t="shared" si="276"/>
        <v>137.569042400625</v>
      </c>
      <c r="AC1114" s="20">
        <f>IFERROR(VLOOKUP($E1114,INPUTS!$A$44:$G$103,4,0),SCENARIOS!$K$26)</f>
        <v>0.1</v>
      </c>
      <c r="AD1114" s="15">
        <f t="shared" si="276"/>
        <v>669.495098868435</v>
      </c>
      <c r="AE1114" s="20">
        <f>IFERROR(VLOOKUP($E1114,INPUTS!$A$44:$G$103,5,0),SCENARIOS!$L$26)</f>
        <v>0.2</v>
      </c>
      <c r="AF1114" s="15">
        <f t="shared" si="276"/>
        <v>1629.08631036171</v>
      </c>
      <c r="AG1114" s="20">
        <f>IFERROR(VLOOKUP($E1114,INPUTS!$A$44:$G$103,6,0),SCENARIOS!$M$26)</f>
        <v>0.3</v>
      </c>
      <c r="AH1114" s="15">
        <f t="shared" si="271"/>
        <v>2973.04888164253</v>
      </c>
      <c r="AI1114" s="20">
        <f>IFERROR(VLOOKUP($E1114,INPUTS!$A$44:$G$103,7,0),SCENARIOS!$N$26)</f>
        <v>0.5</v>
      </c>
      <c r="AJ1114" s="15">
        <f t="shared" si="272"/>
        <v>6028.6142513791</v>
      </c>
      <c r="AL1114" t="str">
        <f t="shared" si="274"/>
        <v>N</v>
      </c>
      <c r="AM1114" s="21">
        <f t="shared" si="275"/>
        <v>12057.2285027582</v>
      </c>
    </row>
    <row r="1115" ht="15" customHeight="1" spans="1:39">
      <c r="A1115" s="24" t="s">
        <v>2133</v>
      </c>
      <c r="B1115" s="52" t="s">
        <v>631</v>
      </c>
      <c r="C1115" s="52" t="s">
        <v>632</v>
      </c>
      <c r="D1115" s="52" t="s">
        <v>929</v>
      </c>
      <c r="E1115" s="10" t="s">
        <v>452</v>
      </c>
      <c r="F1115" s="52" t="s">
        <v>451</v>
      </c>
      <c r="G1115" s="52" t="s">
        <v>181</v>
      </c>
      <c r="H1115" s="52" t="s">
        <v>1347</v>
      </c>
      <c r="I1115" s="52" t="s">
        <v>451</v>
      </c>
      <c r="J1115" s="52" t="s">
        <v>181</v>
      </c>
      <c r="K1115" s="52" t="s">
        <v>931</v>
      </c>
      <c r="L1115" s="53" t="s">
        <v>286</v>
      </c>
      <c r="M1115" s="13">
        <v>1111</v>
      </c>
      <c r="N1115" s="14">
        <f t="shared" si="273"/>
        <v>3.04383561643836</v>
      </c>
      <c r="O1115" s="15">
        <v>1240</v>
      </c>
      <c r="P1115" s="15">
        <f t="shared" si="265"/>
        <v>1377640</v>
      </c>
      <c r="Q1115" s="16">
        <f>IFERROR(VLOOKUP(G1115,SCENARIOS!$A$13:$E$18,5,0),0.025)</f>
        <v>0.04</v>
      </c>
      <c r="R1115" s="52">
        <f>IFERROR(VLOOKUP(L1115,INPUTS!$A$107:$B$120,2,0),0.0082)</f>
        <v>0.0039</v>
      </c>
      <c r="S1115" s="52">
        <f t="shared" si="266"/>
        <v>4.836</v>
      </c>
      <c r="T1115" s="15">
        <f t="shared" si="267"/>
        <v>5372.796</v>
      </c>
      <c r="U1115" s="15">
        <f>T1115/INPUTS!$B$7*1000</f>
        <v>6715995</v>
      </c>
      <c r="V1115" s="15">
        <f>T1115*INPUTS!$B$6</f>
        <v>16978.03536</v>
      </c>
      <c r="W1115" s="54" t="s">
        <v>521</v>
      </c>
      <c r="X1115" s="54" t="s">
        <v>396</v>
      </c>
      <c r="Y1115" s="67">
        <f>IFERROR(VLOOKUP(E1115,INPUTS!$A$44:$B$103,2,0),0)</f>
        <v>0</v>
      </c>
      <c r="Z1115" s="15">
        <f t="shared" si="269"/>
        <v>0</v>
      </c>
      <c r="AA1115" s="20">
        <f>IFERROR(VLOOKUP(E1115,INPUTS!$A$44:$C$103,3,0),SCENARIOS!$J$26)</f>
        <v>0.025</v>
      </c>
      <c r="AB1115" s="15">
        <f t="shared" si="276"/>
        <v>163.420696185078</v>
      </c>
      <c r="AC1115" s="20">
        <f>IFERROR(VLOOKUP($E1115,INPUTS!$A$44:$G$103,4,0),SCENARIOS!$K$26)</f>
        <v>0.1</v>
      </c>
      <c r="AD1115" s="15">
        <f t="shared" si="276"/>
        <v>795.305057303214</v>
      </c>
      <c r="AE1115" s="20">
        <f>IFERROR(VLOOKUP($E1115,INPUTS!$A$44:$G$103,5,0),SCENARIOS!$L$26)</f>
        <v>0.2</v>
      </c>
      <c r="AF1115" s="15">
        <f t="shared" si="276"/>
        <v>1935.22041252271</v>
      </c>
      <c r="AG1115" s="20">
        <f>IFERROR(VLOOKUP($E1115,INPUTS!$A$44:$G$103,6,0),SCENARIOS!$M$26)</f>
        <v>0.3</v>
      </c>
      <c r="AH1115" s="15">
        <f t="shared" si="271"/>
        <v>3531.73729751922</v>
      </c>
      <c r="AI1115" s="20">
        <f>IFERROR(VLOOKUP($E1115,INPUTS!$A$44:$G$103,7,0),SCENARIOS!$N$26)</f>
        <v>0.5</v>
      </c>
      <c r="AJ1115" s="15">
        <f t="shared" si="272"/>
        <v>7161.49738923515</v>
      </c>
      <c r="AL1115" t="str">
        <f t="shared" si="274"/>
        <v>N</v>
      </c>
      <c r="AM1115" s="21">
        <f t="shared" si="275"/>
        <v>14322.9947784703</v>
      </c>
    </row>
    <row r="1116" ht="15" customHeight="1" spans="1:39">
      <c r="A1116" s="6" t="s">
        <v>2134</v>
      </c>
      <c r="B1116" s="52" t="s">
        <v>631</v>
      </c>
      <c r="C1116" s="52" t="s">
        <v>632</v>
      </c>
      <c r="D1116" s="52" t="s">
        <v>929</v>
      </c>
      <c r="E1116" s="10" t="s">
        <v>452</v>
      </c>
      <c r="F1116" s="52" t="s">
        <v>451</v>
      </c>
      <c r="G1116" s="52" t="s">
        <v>181</v>
      </c>
      <c r="H1116" s="52" t="s">
        <v>1343</v>
      </c>
      <c r="I1116" s="52" t="s">
        <v>451</v>
      </c>
      <c r="J1116" s="52" t="s">
        <v>181</v>
      </c>
      <c r="K1116" s="52" t="s">
        <v>931</v>
      </c>
      <c r="L1116" s="53" t="s">
        <v>286</v>
      </c>
      <c r="M1116" s="13">
        <v>888</v>
      </c>
      <c r="N1116" s="14">
        <f t="shared" si="273"/>
        <v>2.43287671232877</v>
      </c>
      <c r="O1116" s="15">
        <v>2280</v>
      </c>
      <c r="P1116" s="15">
        <f t="shared" si="265"/>
        <v>2024640</v>
      </c>
      <c r="Q1116" s="16">
        <f>IFERROR(VLOOKUP(G1116,SCENARIOS!$A$13:$E$18,5,0),0.025)</f>
        <v>0.04</v>
      </c>
      <c r="R1116" s="52">
        <f>IFERROR(VLOOKUP(L1116,INPUTS!$A$107:$B$120,2,0),0.0082)</f>
        <v>0.0039</v>
      </c>
      <c r="S1116" s="52">
        <f t="shared" si="266"/>
        <v>8.892</v>
      </c>
      <c r="T1116" s="15">
        <f t="shared" si="267"/>
        <v>7896.096</v>
      </c>
      <c r="U1116" s="15">
        <f>T1116/INPUTS!$B$7*1000</f>
        <v>9870120</v>
      </c>
      <c r="V1116" s="15">
        <f>T1116*INPUTS!$B$6</f>
        <v>24951.66336</v>
      </c>
      <c r="W1116" s="54" t="s">
        <v>521</v>
      </c>
      <c r="X1116" s="54" t="s">
        <v>396</v>
      </c>
      <c r="Y1116" s="67">
        <f>IFERROR(VLOOKUP(E1116,INPUTS!$A$44:$B$103,2,0),0)</f>
        <v>0</v>
      </c>
      <c r="Z1116" s="15">
        <f t="shared" si="269"/>
        <v>0</v>
      </c>
      <c r="AA1116" s="20">
        <f>IFERROR(VLOOKUP(E1116,INPUTS!$A$44:$C$103,3,0),SCENARIOS!$J$26)</f>
        <v>0.025</v>
      </c>
      <c r="AB1116" s="15">
        <f t="shared" si="276"/>
        <v>240.170202900726</v>
      </c>
      <c r="AC1116" s="20">
        <f>IFERROR(VLOOKUP($E1116,INPUTS!$A$44:$G$103,4,0),SCENARIOS!$K$26)</f>
        <v>0.1</v>
      </c>
      <c r="AD1116" s="15">
        <f t="shared" si="276"/>
        <v>1168.81509771666</v>
      </c>
      <c r="AE1116" s="20">
        <f>IFERROR(VLOOKUP($E1116,INPUTS!$A$44:$G$103,5,0),SCENARIOS!$L$26)</f>
        <v>0.2</v>
      </c>
      <c r="AF1116" s="15">
        <f t="shared" si="276"/>
        <v>2844.08456201183</v>
      </c>
      <c r="AG1116" s="20">
        <f>IFERROR(VLOOKUP($E1116,INPUTS!$A$44:$G$103,6,0),SCENARIOS!$M$26)</f>
        <v>0.3</v>
      </c>
      <c r="AH1116" s="15">
        <f t="shared" si="271"/>
        <v>5190.39560556409</v>
      </c>
      <c r="AI1116" s="20">
        <f>IFERROR(VLOOKUP($E1116,INPUTS!$A$44:$G$103,7,0),SCENARIOS!$N$26)</f>
        <v>0.5</v>
      </c>
      <c r="AJ1116" s="15">
        <f t="shared" si="272"/>
        <v>10524.8497968563</v>
      </c>
      <c r="AL1116" t="str">
        <f t="shared" si="274"/>
        <v>N</v>
      </c>
      <c r="AM1116" s="21">
        <f t="shared" si="275"/>
        <v>21049.6995937125</v>
      </c>
    </row>
    <row r="1117" ht="15" customHeight="1" spans="1:39">
      <c r="A1117" s="24" t="s">
        <v>2135</v>
      </c>
      <c r="B1117" s="52" t="s">
        <v>631</v>
      </c>
      <c r="C1117" s="52" t="s">
        <v>632</v>
      </c>
      <c r="D1117" s="52" t="s">
        <v>929</v>
      </c>
      <c r="E1117" s="10" t="s">
        <v>452</v>
      </c>
      <c r="F1117" s="52" t="s">
        <v>451</v>
      </c>
      <c r="G1117" s="52" t="s">
        <v>181</v>
      </c>
      <c r="H1117" s="52" t="s">
        <v>2155</v>
      </c>
      <c r="I1117" s="52" t="s">
        <v>451</v>
      </c>
      <c r="J1117" s="52" t="s">
        <v>181</v>
      </c>
      <c r="K1117" s="52" t="s">
        <v>931</v>
      </c>
      <c r="L1117" s="53" t="s">
        <v>286</v>
      </c>
      <c r="M1117" s="13">
        <v>555</v>
      </c>
      <c r="N1117" s="14">
        <f t="shared" si="273"/>
        <v>1.52054794520548</v>
      </c>
      <c r="O1117" s="15">
        <v>2480</v>
      </c>
      <c r="P1117" s="15">
        <f t="shared" si="265"/>
        <v>1376400</v>
      </c>
      <c r="Q1117" s="16">
        <f>IFERROR(VLOOKUP(G1117,SCENARIOS!$A$13:$E$18,5,0),0.025)</f>
        <v>0.04</v>
      </c>
      <c r="R1117" s="52">
        <f>IFERROR(VLOOKUP(L1117,INPUTS!$A$107:$B$120,2,0),0.0082)</f>
        <v>0.0039</v>
      </c>
      <c r="S1117" s="52">
        <f t="shared" si="266"/>
        <v>9.672</v>
      </c>
      <c r="T1117" s="15">
        <f t="shared" si="267"/>
        <v>5367.96</v>
      </c>
      <c r="U1117" s="15">
        <f>T1117/INPUTS!$B$7*1000</f>
        <v>6709950</v>
      </c>
      <c r="V1117" s="15">
        <f>T1117*INPUTS!$B$6</f>
        <v>16962.7536</v>
      </c>
      <c r="W1117" s="54" t="s">
        <v>521</v>
      </c>
      <c r="X1117" s="54" t="s">
        <v>396</v>
      </c>
      <c r="Y1117" s="67">
        <f>IFERROR(VLOOKUP(E1117,INPUTS!$A$44:$B$103,2,0),0)</f>
        <v>0</v>
      </c>
      <c r="Z1117" s="15">
        <f t="shared" si="269"/>
        <v>0</v>
      </c>
      <c r="AA1117" s="20">
        <f>IFERROR(VLOOKUP(E1117,INPUTS!$A$44:$C$103,3,0),SCENARIOS!$J$26)</f>
        <v>0.025</v>
      </c>
      <c r="AB1117" s="15">
        <f t="shared" si="276"/>
        <v>163.273602849178</v>
      </c>
      <c r="AC1117" s="20">
        <f>IFERROR(VLOOKUP($E1117,INPUTS!$A$44:$G$103,4,0),SCENARIOS!$K$26)</f>
        <v>0.1</v>
      </c>
      <c r="AD1117" s="15">
        <f t="shared" si="276"/>
        <v>794.589211167028</v>
      </c>
      <c r="AE1117" s="20">
        <f>IFERROR(VLOOKUP($E1117,INPUTS!$A$44:$G$103,5,0),SCENARIOS!$L$26)</f>
        <v>0.2</v>
      </c>
      <c r="AF1117" s="15">
        <f t="shared" si="276"/>
        <v>1933.47853996418</v>
      </c>
      <c r="AG1117" s="20">
        <f>IFERROR(VLOOKUP($E1117,INPUTS!$A$44:$G$103,6,0),SCENARIOS!$M$26)</f>
        <v>0.3</v>
      </c>
      <c r="AH1117" s="15">
        <f t="shared" si="271"/>
        <v>3528.5584160633</v>
      </c>
      <c r="AI1117" s="20">
        <f>IFERROR(VLOOKUP($E1117,INPUTS!$A$44:$G$103,7,0),SCENARIOS!$N$26)</f>
        <v>0.5</v>
      </c>
      <c r="AJ1117" s="15">
        <f t="shared" si="272"/>
        <v>7155.05139698561</v>
      </c>
      <c r="AL1117" t="str">
        <f t="shared" si="274"/>
        <v>N</v>
      </c>
      <c r="AM1117" s="21">
        <f t="shared" si="275"/>
        <v>14310.1027939712</v>
      </c>
    </row>
    <row r="1118" ht="15" customHeight="1" spans="1:39">
      <c r="A1118" s="6" t="s">
        <v>2136</v>
      </c>
      <c r="B1118" s="52" t="s">
        <v>631</v>
      </c>
      <c r="C1118" s="52" t="s">
        <v>632</v>
      </c>
      <c r="D1118" s="52" t="s">
        <v>929</v>
      </c>
      <c r="E1118" s="10" t="s">
        <v>452</v>
      </c>
      <c r="F1118" s="52" t="s">
        <v>451</v>
      </c>
      <c r="G1118" s="52" t="s">
        <v>181</v>
      </c>
      <c r="H1118" s="52" t="s">
        <v>2157</v>
      </c>
      <c r="I1118" s="52" t="s">
        <v>451</v>
      </c>
      <c r="J1118" s="52" t="s">
        <v>181</v>
      </c>
      <c r="K1118" s="52" t="s">
        <v>931</v>
      </c>
      <c r="L1118" s="53" t="s">
        <v>286</v>
      </c>
      <c r="M1118" s="13">
        <v>444</v>
      </c>
      <c r="N1118" s="14">
        <f t="shared" si="273"/>
        <v>1.21643835616438</v>
      </c>
      <c r="O1118" s="15">
        <v>2700</v>
      </c>
      <c r="P1118" s="15">
        <f t="shared" si="265"/>
        <v>1198800</v>
      </c>
      <c r="Q1118" s="16">
        <f>IFERROR(VLOOKUP(G1118,SCENARIOS!$A$13:$E$18,5,0),0.025)</f>
        <v>0.04</v>
      </c>
      <c r="R1118" s="52">
        <f>IFERROR(VLOOKUP(L1118,INPUTS!$A$107:$B$120,2,0),0.0082)</f>
        <v>0.0039</v>
      </c>
      <c r="S1118" s="52">
        <f t="shared" si="266"/>
        <v>10.53</v>
      </c>
      <c r="T1118" s="15">
        <f t="shared" si="267"/>
        <v>4675.32</v>
      </c>
      <c r="U1118" s="15">
        <f>T1118/INPUTS!$B$7*1000</f>
        <v>5844150</v>
      </c>
      <c r="V1118" s="15">
        <f>T1118*INPUTS!$B$6</f>
        <v>14774.0112</v>
      </c>
      <c r="W1118" s="54" t="s">
        <v>521</v>
      </c>
      <c r="X1118" s="54" t="s">
        <v>396</v>
      </c>
      <c r="Y1118" s="67">
        <f>IFERROR(VLOOKUP(E1118,INPUTS!$A$44:$B$103,2,0),0)</f>
        <v>0</v>
      </c>
      <c r="Z1118" s="15">
        <f t="shared" si="269"/>
        <v>0</v>
      </c>
      <c r="AA1118" s="20">
        <f>IFERROR(VLOOKUP(E1118,INPUTS!$A$44:$C$103,3,0),SCENARIOS!$J$26)</f>
        <v>0.025</v>
      </c>
      <c r="AB1118" s="15">
        <f t="shared" si="276"/>
        <v>142.206041191219</v>
      </c>
      <c r="AC1118" s="20">
        <f>IFERROR(VLOOKUP($E1118,INPUTS!$A$44:$G$103,4,0),SCENARIOS!$K$26)</f>
        <v>0.1</v>
      </c>
      <c r="AD1118" s="15">
        <f t="shared" si="276"/>
        <v>692.061571016444</v>
      </c>
      <c r="AE1118" s="20">
        <f>IFERROR(VLOOKUP($E1118,INPUTS!$A$44:$G$103,5,0),SCENARIOS!$L$26)</f>
        <v>0.2</v>
      </c>
      <c r="AF1118" s="15">
        <f t="shared" si="276"/>
        <v>1683.99743803332</v>
      </c>
      <c r="AG1118" s="20">
        <f>IFERROR(VLOOKUP($E1118,INPUTS!$A$44:$G$103,6,0),SCENARIOS!$M$26)</f>
        <v>0.3</v>
      </c>
      <c r="AH1118" s="15">
        <f t="shared" si="271"/>
        <v>3073.2605559261</v>
      </c>
      <c r="AI1118" s="20">
        <f>IFERROR(VLOOKUP($E1118,INPUTS!$A$44:$G$103,7,0),SCENARIOS!$N$26)</f>
        <v>0.5</v>
      </c>
      <c r="AJ1118" s="15">
        <f t="shared" si="272"/>
        <v>6231.81895866489</v>
      </c>
      <c r="AL1118" t="str">
        <f t="shared" si="274"/>
        <v>N</v>
      </c>
      <c r="AM1118" s="21">
        <f t="shared" si="275"/>
        <v>12463.6379173298</v>
      </c>
    </row>
    <row r="1119" ht="15" customHeight="1" spans="1:39">
      <c r="A1119" s="24" t="s">
        <v>2137</v>
      </c>
      <c r="B1119" s="52" t="s">
        <v>631</v>
      </c>
      <c r="C1119" s="52" t="s">
        <v>632</v>
      </c>
      <c r="D1119" s="52" t="s">
        <v>929</v>
      </c>
      <c r="E1119" s="10" t="s">
        <v>452</v>
      </c>
      <c r="F1119" s="52" t="s">
        <v>451</v>
      </c>
      <c r="G1119" s="52" t="s">
        <v>181</v>
      </c>
      <c r="H1119" s="52" t="s">
        <v>2159</v>
      </c>
      <c r="I1119" s="52" t="s">
        <v>451</v>
      </c>
      <c r="J1119" s="52" t="s">
        <v>181</v>
      </c>
      <c r="K1119" s="52" t="s">
        <v>931</v>
      </c>
      <c r="L1119" s="53" t="s">
        <v>286</v>
      </c>
      <c r="M1119" s="13">
        <v>1777</v>
      </c>
      <c r="N1119" s="14">
        <f t="shared" si="273"/>
        <v>4.86849315068493</v>
      </c>
      <c r="O1119" s="15">
        <v>400</v>
      </c>
      <c r="P1119" s="15">
        <f t="shared" si="265"/>
        <v>710800</v>
      </c>
      <c r="Q1119" s="16">
        <f>IFERROR(VLOOKUP(G1119,SCENARIOS!$A$13:$E$18,5,0),0.025)</f>
        <v>0.04</v>
      </c>
      <c r="R1119" s="52">
        <f>IFERROR(VLOOKUP(L1119,INPUTS!$A$107:$B$120,2,0),0.0082)</f>
        <v>0.0039</v>
      </c>
      <c r="S1119" s="52">
        <f t="shared" si="266"/>
        <v>1.56</v>
      </c>
      <c r="T1119" s="15">
        <f t="shared" si="267"/>
        <v>2772.12</v>
      </c>
      <c r="U1119" s="15">
        <f>T1119/INPUTS!$B$7*1000</f>
        <v>3465150</v>
      </c>
      <c r="V1119" s="15">
        <f>T1119*INPUTS!$B$6</f>
        <v>8759.8992</v>
      </c>
      <c r="W1119" s="54" t="s">
        <v>521</v>
      </c>
      <c r="X1119" s="54" t="s">
        <v>396</v>
      </c>
      <c r="Y1119" s="67">
        <f>IFERROR(VLOOKUP(E1119,INPUTS!$A$44:$B$103,2,0),0)</f>
        <v>0</v>
      </c>
      <c r="Z1119" s="15">
        <f t="shared" si="269"/>
        <v>0</v>
      </c>
      <c r="AA1119" s="20">
        <f>IFERROR(VLOOKUP(E1119,INPUTS!$A$44:$C$103,3,0),SCENARIOS!$J$26)</f>
        <v>0.025</v>
      </c>
      <c r="AB1119" s="15">
        <f t="shared" si="276"/>
        <v>84.3176960950272</v>
      </c>
      <c r="AC1119" s="20">
        <f>IFERROR(VLOOKUP($E1119,INPUTS!$A$44:$G$103,4,0),SCENARIOS!$K$26)</f>
        <v>0.1</v>
      </c>
      <c r="AD1119" s="15">
        <f t="shared" si="276"/>
        <v>410.341478710784</v>
      </c>
      <c r="AE1119" s="20">
        <f>IFERROR(VLOOKUP($E1119,INPUTS!$A$44:$G$103,5,0),SCENARIOS!$L$26)</f>
        <v>0.2</v>
      </c>
      <c r="AF1119" s="15">
        <f t="shared" si="276"/>
        <v>998.486302097167</v>
      </c>
      <c r="AG1119" s="20">
        <f>IFERROR(VLOOKUP($E1119,INPUTS!$A$44:$G$103,6,0),SCENARIOS!$M$26)</f>
        <v>0.3</v>
      </c>
      <c r="AH1119" s="15">
        <f t="shared" si="271"/>
        <v>1822.21688617974</v>
      </c>
      <c r="AI1119" s="20">
        <f>IFERROR(VLOOKUP($E1119,INPUTS!$A$44:$G$103,7,0),SCENARIOS!$N$26)</f>
        <v>0.5</v>
      </c>
      <c r="AJ1119" s="15">
        <f t="shared" si="272"/>
        <v>3695.00910562146</v>
      </c>
      <c r="AL1119" t="str">
        <f t="shared" si="274"/>
        <v>N</v>
      </c>
      <c r="AM1119" s="21">
        <f t="shared" si="275"/>
        <v>7390.01821124292</v>
      </c>
    </row>
    <row r="1120" ht="15" customHeight="1" spans="1:39">
      <c r="A1120" s="6" t="s">
        <v>2138</v>
      </c>
      <c r="B1120" s="52" t="s">
        <v>631</v>
      </c>
      <c r="C1120" s="52" t="s">
        <v>632</v>
      </c>
      <c r="D1120" s="52" t="s">
        <v>929</v>
      </c>
      <c r="E1120" s="10" t="s">
        <v>2151</v>
      </c>
      <c r="F1120" s="52" t="s">
        <v>451</v>
      </c>
      <c r="G1120" s="52" t="s">
        <v>181</v>
      </c>
      <c r="H1120" s="52" t="s">
        <v>2147</v>
      </c>
      <c r="I1120" s="52" t="s">
        <v>451</v>
      </c>
      <c r="J1120" s="52" t="s">
        <v>181</v>
      </c>
      <c r="K1120" s="52" t="s">
        <v>931</v>
      </c>
      <c r="L1120" s="53" t="s">
        <v>286</v>
      </c>
      <c r="M1120" s="13">
        <v>1111</v>
      </c>
      <c r="N1120" s="14">
        <f t="shared" si="273"/>
        <v>3.04383561643836</v>
      </c>
      <c r="O1120" s="15">
        <v>1120</v>
      </c>
      <c r="P1120" s="15">
        <f t="shared" si="265"/>
        <v>1244320</v>
      </c>
      <c r="Q1120" s="16">
        <f>IFERROR(VLOOKUP(G1120,SCENARIOS!$A$13:$E$18,5,0),0.025)</f>
        <v>0.04</v>
      </c>
      <c r="R1120" s="52">
        <f>IFERROR(VLOOKUP(L1120,INPUTS!$A$107:$B$120,2,0),0.0082)</f>
        <v>0.0039</v>
      </c>
      <c r="S1120" s="52">
        <f t="shared" si="266"/>
        <v>4.368</v>
      </c>
      <c r="T1120" s="15">
        <f t="shared" si="267"/>
        <v>4852.848</v>
      </c>
      <c r="U1120" s="15">
        <f>T1120/INPUTS!$B$7*1000</f>
        <v>6066060</v>
      </c>
      <c r="V1120" s="15">
        <f>T1120*INPUTS!$B$6</f>
        <v>15334.99968</v>
      </c>
      <c r="W1120" s="54" t="s">
        <v>521</v>
      </c>
      <c r="X1120" s="54" t="s">
        <v>396</v>
      </c>
      <c r="Y1120" s="67">
        <f>IFERROR(VLOOKUP(E1120,INPUTS!$A$44:$B$103,2,0),0)</f>
        <v>0</v>
      </c>
      <c r="Z1120" s="15">
        <f t="shared" si="269"/>
        <v>0</v>
      </c>
      <c r="AA1120" s="20">
        <f>IFERROR(VLOOKUP(E1120,INPUTS!$A$44:$C$103,3,0),SCENARIOS!$J$26)</f>
        <v>0.025</v>
      </c>
      <c r="AB1120" s="15">
        <f t="shared" si="276"/>
        <v>147.605790102651</v>
      </c>
      <c r="AC1120" s="20">
        <f>IFERROR(VLOOKUP($E1120,INPUTS!$A$44:$G$103,4,0),SCENARIOS!$K$26)</f>
        <v>0.1</v>
      </c>
      <c r="AD1120" s="15">
        <f t="shared" si="276"/>
        <v>718.340051757742</v>
      </c>
      <c r="AE1120" s="20">
        <f>IFERROR(VLOOKUP($E1120,INPUTS!$A$44:$G$103,5,0),SCENARIOS!$L$26)</f>
        <v>0.2</v>
      </c>
      <c r="AF1120" s="15">
        <f t="shared" si="276"/>
        <v>1747.94101776245</v>
      </c>
      <c r="AG1120" s="20">
        <f>IFERROR(VLOOKUP($E1120,INPUTS!$A$44:$G$103,6,0),SCENARIOS!$M$26)</f>
        <v>0.3</v>
      </c>
      <c r="AH1120" s="15">
        <f t="shared" si="271"/>
        <v>3189.95626872703</v>
      </c>
      <c r="AI1120" s="20">
        <f>IFERROR(VLOOKUP($E1120,INPUTS!$A$44:$G$103,7,0),SCENARIOS!$N$26)</f>
        <v>0.5</v>
      </c>
      <c r="AJ1120" s="15">
        <f t="shared" si="272"/>
        <v>6468.44925479304</v>
      </c>
      <c r="AL1120" t="str">
        <f t="shared" si="274"/>
        <v>N</v>
      </c>
      <c r="AM1120" s="21">
        <f t="shared" si="275"/>
        <v>12936.8985095861</v>
      </c>
    </row>
    <row r="1121" ht="15" customHeight="1" spans="1:39">
      <c r="A1121" s="24" t="s">
        <v>2139</v>
      </c>
      <c r="B1121" s="52" t="s">
        <v>631</v>
      </c>
      <c r="C1121" s="52" t="s">
        <v>632</v>
      </c>
      <c r="D1121" s="52" t="s">
        <v>929</v>
      </c>
      <c r="E1121" s="10" t="s">
        <v>2151</v>
      </c>
      <c r="F1121" s="52" t="s">
        <v>451</v>
      </c>
      <c r="G1121" s="52" t="s">
        <v>181</v>
      </c>
      <c r="H1121" s="52" t="s">
        <v>1347</v>
      </c>
      <c r="I1121" s="52" t="s">
        <v>451</v>
      </c>
      <c r="J1121" s="52" t="s">
        <v>181</v>
      </c>
      <c r="K1121" s="52" t="s">
        <v>931</v>
      </c>
      <c r="L1121" s="53" t="s">
        <v>286</v>
      </c>
      <c r="M1121" s="13">
        <v>666</v>
      </c>
      <c r="N1121" s="14">
        <f t="shared" si="273"/>
        <v>1.82465753424658</v>
      </c>
      <c r="O1121" s="15">
        <v>1090</v>
      </c>
      <c r="P1121" s="15">
        <f t="shared" si="265"/>
        <v>725940</v>
      </c>
      <c r="Q1121" s="16">
        <f>IFERROR(VLOOKUP(G1121,SCENARIOS!$A$13:$E$18,5,0),0.025)</f>
        <v>0.04</v>
      </c>
      <c r="R1121" s="52">
        <f>IFERROR(VLOOKUP(L1121,INPUTS!$A$107:$B$120,2,0),0.0082)</f>
        <v>0.0039</v>
      </c>
      <c r="S1121" s="52">
        <f t="shared" si="266"/>
        <v>4.251</v>
      </c>
      <c r="T1121" s="15">
        <f t="shared" si="267"/>
        <v>2831.166</v>
      </c>
      <c r="U1121" s="15">
        <f>T1121/INPUTS!$B$7*1000</f>
        <v>3538957.5</v>
      </c>
      <c r="V1121" s="15">
        <f>T1121*INPUTS!$B$6</f>
        <v>8946.48456</v>
      </c>
      <c r="W1121" s="54" t="s">
        <v>521</v>
      </c>
      <c r="X1121" s="54" t="s">
        <v>396</v>
      </c>
      <c r="Y1121" s="67">
        <f>IFERROR(VLOOKUP(E1121,INPUTS!$A$44:$B$103,2,0),0)</f>
        <v>0</v>
      </c>
      <c r="Z1121" s="15">
        <f t="shared" si="269"/>
        <v>0</v>
      </c>
      <c r="AA1121" s="20">
        <f>IFERROR(VLOOKUP(E1121,INPUTS!$A$44:$C$103,3,0),SCENARIOS!$J$26)</f>
        <v>0.025</v>
      </c>
      <c r="AB1121" s="15">
        <f t="shared" si="276"/>
        <v>86.113658276905</v>
      </c>
      <c r="AC1121" s="20">
        <f>IFERROR(VLOOKUP($E1121,INPUTS!$A$44:$G$103,4,0),SCENARIOS!$K$26)</f>
        <v>0.1</v>
      </c>
      <c r="AD1121" s="15">
        <f t="shared" si="276"/>
        <v>419.081729115513</v>
      </c>
      <c r="AE1121" s="20">
        <f>IFERROR(VLOOKUP($E1121,INPUTS!$A$44:$G$103,5,0),SCENARIOS!$L$26)</f>
        <v>0.2</v>
      </c>
      <c r="AF1121" s="15">
        <f t="shared" si="276"/>
        <v>1019.7540041424</v>
      </c>
      <c r="AG1121" s="20">
        <f>IFERROR(VLOOKUP($E1121,INPUTS!$A$44:$G$103,6,0),SCENARIOS!$M$26)</f>
        <v>0.3</v>
      </c>
      <c r="AH1121" s="15">
        <f t="shared" si="271"/>
        <v>1861.03000331081</v>
      </c>
      <c r="AI1121" s="20">
        <f>IFERROR(VLOOKUP($E1121,INPUTS!$A$44:$G$103,7,0),SCENARIOS!$N$26)</f>
        <v>0.5</v>
      </c>
      <c r="AJ1121" s="15">
        <f t="shared" si="272"/>
        <v>3773.71259163596</v>
      </c>
      <c r="AL1121" t="str">
        <f t="shared" si="274"/>
        <v>N</v>
      </c>
      <c r="AM1121" s="21">
        <f t="shared" si="275"/>
        <v>7547.42518327192</v>
      </c>
    </row>
    <row r="1122" ht="15" customHeight="1" spans="1:39">
      <c r="A1122" s="6" t="s">
        <v>2140</v>
      </c>
      <c r="B1122" s="52" t="s">
        <v>631</v>
      </c>
      <c r="C1122" s="52" t="s">
        <v>632</v>
      </c>
      <c r="D1122" s="52" t="s">
        <v>929</v>
      </c>
      <c r="E1122" s="10" t="s">
        <v>2151</v>
      </c>
      <c r="F1122" s="52" t="s">
        <v>451</v>
      </c>
      <c r="G1122" s="52" t="s">
        <v>181</v>
      </c>
      <c r="H1122" s="52" t="s">
        <v>1343</v>
      </c>
      <c r="I1122" s="52" t="s">
        <v>451</v>
      </c>
      <c r="J1122" s="52" t="s">
        <v>181</v>
      </c>
      <c r="K1122" s="52" t="s">
        <v>931</v>
      </c>
      <c r="L1122" s="53" t="s">
        <v>286</v>
      </c>
      <c r="M1122" s="13">
        <v>555</v>
      </c>
      <c r="N1122" s="14">
        <f t="shared" si="273"/>
        <v>1.52054794520548</v>
      </c>
      <c r="O1122" s="15">
        <v>1500</v>
      </c>
      <c r="P1122" s="15">
        <f t="shared" si="265"/>
        <v>832500</v>
      </c>
      <c r="Q1122" s="16">
        <f>IFERROR(VLOOKUP(G1122,SCENARIOS!$A$13:$E$18,5,0),0.025)</f>
        <v>0.04</v>
      </c>
      <c r="R1122" s="52">
        <f>IFERROR(VLOOKUP(L1122,INPUTS!$A$107:$B$120,2,0),0.0082)</f>
        <v>0.0039</v>
      </c>
      <c r="S1122" s="52">
        <f t="shared" si="266"/>
        <v>5.85</v>
      </c>
      <c r="T1122" s="15">
        <f t="shared" si="267"/>
        <v>3246.75</v>
      </c>
      <c r="U1122" s="15">
        <f>T1122/INPUTS!$B$7*1000</f>
        <v>4058437.5</v>
      </c>
      <c r="V1122" s="15">
        <f>T1122*INPUTS!$B$6</f>
        <v>10259.73</v>
      </c>
      <c r="W1122" s="54" t="s">
        <v>521</v>
      </c>
      <c r="X1122" s="54" t="s">
        <v>396</v>
      </c>
      <c r="Y1122" s="67">
        <f>IFERROR(VLOOKUP(E1122,INPUTS!$A$44:$B$103,2,0),0)</f>
        <v>0</v>
      </c>
      <c r="Z1122" s="15">
        <f t="shared" si="269"/>
        <v>0</v>
      </c>
      <c r="AA1122" s="20">
        <f>IFERROR(VLOOKUP(E1122,INPUTS!$A$44:$C$103,3,0),SCENARIOS!$J$26)</f>
        <v>0.025</v>
      </c>
      <c r="AB1122" s="15">
        <f t="shared" si="276"/>
        <v>98.75419527168</v>
      </c>
      <c r="AC1122" s="20">
        <f>IFERROR(VLOOKUP($E1122,INPUTS!$A$44:$G$103,4,0),SCENARIOS!$K$26)</f>
        <v>0.1</v>
      </c>
      <c r="AD1122" s="15">
        <f t="shared" si="276"/>
        <v>480.598313205864</v>
      </c>
      <c r="AE1122" s="20">
        <f>IFERROR(VLOOKUP($E1122,INPUTS!$A$44:$G$103,5,0),SCENARIOS!$L$26)</f>
        <v>0.2</v>
      </c>
      <c r="AF1122" s="15">
        <f t="shared" si="276"/>
        <v>1169.44266530092</v>
      </c>
      <c r="AG1122" s="20">
        <f>IFERROR(VLOOKUP($E1122,INPUTS!$A$44:$G$103,6,0),SCENARIOS!$M$26)</f>
        <v>0.3</v>
      </c>
      <c r="AH1122" s="15">
        <f t="shared" si="271"/>
        <v>2134.20871939313</v>
      </c>
      <c r="AI1122" s="20">
        <f>IFERROR(VLOOKUP($E1122,INPUTS!$A$44:$G$103,7,0),SCENARIOS!$N$26)</f>
        <v>0.5</v>
      </c>
      <c r="AJ1122" s="15">
        <f t="shared" si="272"/>
        <v>4327.6520546284</v>
      </c>
      <c r="AL1122" t="str">
        <f t="shared" si="274"/>
        <v>N</v>
      </c>
      <c r="AM1122" s="21">
        <f t="shared" si="275"/>
        <v>8655.30410925679</v>
      </c>
    </row>
    <row r="1123" ht="15" customHeight="1" spans="1:39">
      <c r="A1123" s="24" t="s">
        <v>2141</v>
      </c>
      <c r="B1123" s="52" t="s">
        <v>631</v>
      </c>
      <c r="C1123" s="52" t="s">
        <v>632</v>
      </c>
      <c r="D1123" s="52" t="s">
        <v>929</v>
      </c>
      <c r="E1123" s="10" t="s">
        <v>452</v>
      </c>
      <c r="F1123" s="52" t="s">
        <v>451</v>
      </c>
      <c r="G1123" s="52" t="s">
        <v>181</v>
      </c>
      <c r="H1123" s="52" t="s">
        <v>251</v>
      </c>
      <c r="I1123" s="52" t="s">
        <v>930</v>
      </c>
      <c r="J1123" s="52" t="s">
        <v>169</v>
      </c>
      <c r="K1123" s="52" t="s">
        <v>931</v>
      </c>
      <c r="L1123" s="53" t="s">
        <v>286</v>
      </c>
      <c r="M1123" s="13">
        <v>333</v>
      </c>
      <c r="N1123" s="14">
        <f t="shared" si="273"/>
        <v>0.912328767123288</v>
      </c>
      <c r="O1123" s="15">
        <v>7880</v>
      </c>
      <c r="P1123" s="15">
        <f t="shared" si="265"/>
        <v>2624040</v>
      </c>
      <c r="Q1123" s="16">
        <f>IFERROR(VLOOKUP(G1123,SCENARIOS!$A$13:$E$18,5,0),0.025)</f>
        <v>0.04</v>
      </c>
      <c r="R1123" s="52">
        <f>IFERROR(VLOOKUP(L1123,INPUTS!$A$107:$B$120,2,0),0.0082)</f>
        <v>0.0039</v>
      </c>
      <c r="S1123" s="52">
        <f t="shared" si="266"/>
        <v>30.732</v>
      </c>
      <c r="T1123" s="15">
        <f t="shared" si="267"/>
        <v>10233.756</v>
      </c>
      <c r="U1123" s="15">
        <f>T1123/INPUTS!$B$7*1000</f>
        <v>12792195</v>
      </c>
      <c r="V1123" s="15">
        <f>T1123*INPUTS!$B$6</f>
        <v>32338.66896</v>
      </c>
      <c r="W1123" s="54" t="s">
        <v>521</v>
      </c>
      <c r="X1123" s="54" t="s">
        <v>396</v>
      </c>
      <c r="Y1123" s="67">
        <f>IFERROR(VLOOKUP(E1123,INPUTS!$A$44:$B$103,2,0),0)</f>
        <v>0</v>
      </c>
      <c r="Z1123" s="15">
        <f t="shared" si="269"/>
        <v>0</v>
      </c>
      <c r="AA1123" s="20">
        <f>IFERROR(VLOOKUP(E1123,INPUTS!$A$44:$C$103,3,0),SCENARIOS!$J$26)</f>
        <v>0.025</v>
      </c>
      <c r="AB1123" s="15">
        <f t="shared" si="276"/>
        <v>311.273223496335</v>
      </c>
      <c r="AC1123" s="20">
        <f>IFERROR(VLOOKUP($E1123,INPUTS!$A$44:$G$103,4,0),SCENARIOS!$K$26)</f>
        <v>0.1</v>
      </c>
      <c r="AD1123" s="15">
        <f t="shared" si="276"/>
        <v>1514.84588322488</v>
      </c>
      <c r="AE1123" s="20">
        <f>IFERROR(VLOOKUP($E1123,INPUTS!$A$44:$G$103,5,0),SCENARIOS!$L$26)</f>
        <v>0.2</v>
      </c>
      <c r="AF1123" s="15">
        <f t="shared" si="276"/>
        <v>3686.08328102849</v>
      </c>
      <c r="AG1123" s="20">
        <f>IFERROR(VLOOKUP($E1123,INPUTS!$A$44:$G$103,6,0),SCENARIOS!$M$26)</f>
        <v>0.3</v>
      </c>
      <c r="AH1123" s="15">
        <f t="shared" si="271"/>
        <v>6727.02588352714</v>
      </c>
      <c r="AI1123" s="20">
        <f>IFERROR(VLOOKUP($E1123,INPUTS!$A$44:$G$103,7,0),SCENARIOS!$N$26)</f>
        <v>0.5</v>
      </c>
      <c r="AJ1123" s="15">
        <f t="shared" si="272"/>
        <v>13640.7592761887</v>
      </c>
      <c r="AL1123" t="str">
        <f t="shared" si="274"/>
        <v>Y</v>
      </c>
      <c r="AM1123" s="21">
        <f t="shared" si="275"/>
        <v>27281.5185523774</v>
      </c>
    </row>
    <row r="1124" ht="15" customHeight="1" spans="1:39">
      <c r="A1124" s="6" t="s">
        <v>2142</v>
      </c>
      <c r="B1124" s="52" t="s">
        <v>631</v>
      </c>
      <c r="C1124" s="52" t="s">
        <v>632</v>
      </c>
      <c r="D1124" s="52" t="s">
        <v>929</v>
      </c>
      <c r="E1124" s="10" t="s">
        <v>452</v>
      </c>
      <c r="F1124" s="52" t="s">
        <v>451</v>
      </c>
      <c r="G1124" s="52" t="s">
        <v>181</v>
      </c>
      <c r="H1124" s="52" t="s">
        <v>2165</v>
      </c>
      <c r="I1124" s="52" t="s">
        <v>930</v>
      </c>
      <c r="J1124" s="52" t="s">
        <v>169</v>
      </c>
      <c r="K1124" s="52" t="s">
        <v>931</v>
      </c>
      <c r="L1124" s="53" t="s">
        <v>286</v>
      </c>
      <c r="M1124" s="13">
        <v>222</v>
      </c>
      <c r="N1124" s="14">
        <f t="shared" si="273"/>
        <v>0.608219178082192</v>
      </c>
      <c r="O1124" s="15">
        <v>7930</v>
      </c>
      <c r="P1124" s="15">
        <f t="shared" si="265"/>
        <v>1760460</v>
      </c>
      <c r="Q1124" s="16">
        <f>IFERROR(VLOOKUP(G1124,SCENARIOS!$A$13:$E$18,5,0),0.025)</f>
        <v>0.04</v>
      </c>
      <c r="R1124" s="52">
        <f>IFERROR(VLOOKUP(L1124,INPUTS!$A$107:$B$120,2,0),0.0082)</f>
        <v>0.0039</v>
      </c>
      <c r="S1124" s="52">
        <f t="shared" si="266"/>
        <v>30.927</v>
      </c>
      <c r="T1124" s="15">
        <f t="shared" si="267"/>
        <v>6865.794</v>
      </c>
      <c r="U1124" s="15">
        <f>T1124/INPUTS!$B$7*1000</f>
        <v>8582242.5</v>
      </c>
      <c r="V1124" s="15">
        <f>T1124*INPUTS!$B$6</f>
        <v>21695.90904</v>
      </c>
      <c r="W1124" s="54" t="s">
        <v>521</v>
      </c>
      <c r="X1124" s="54" t="s">
        <v>396</v>
      </c>
      <c r="Y1124" s="67">
        <f>IFERROR(VLOOKUP(E1124,INPUTS!$A$44:$B$103,2,0),0)</f>
        <v>0</v>
      </c>
      <c r="Z1124" s="15">
        <f t="shared" si="269"/>
        <v>0</v>
      </c>
      <c r="AA1124" s="20">
        <f>IFERROR(VLOOKUP(E1124,INPUTS!$A$44:$C$103,3,0),SCENARIOS!$J$26)</f>
        <v>0.025</v>
      </c>
      <c r="AB1124" s="15">
        <f t="shared" ref="AB1124:AF1139" si="277">$T1124*AA1124*(1+$Q1124)^AB$2</f>
        <v>208.832204934513</v>
      </c>
      <c r="AC1124" s="20">
        <f>IFERROR(VLOOKUP($E1124,INPUTS!$A$44:$G$103,4,0),SCENARIOS!$K$26)</f>
        <v>0.1</v>
      </c>
      <c r="AD1124" s="15">
        <f t="shared" si="277"/>
        <v>1016.30523299267</v>
      </c>
      <c r="AE1124" s="20">
        <f>IFERROR(VLOOKUP($E1124,INPUTS!$A$44:$G$103,5,0),SCENARIOS!$L$26)</f>
        <v>0.2</v>
      </c>
      <c r="AF1124" s="15">
        <f t="shared" si="277"/>
        <v>2472.98142288967</v>
      </c>
      <c r="AG1124" s="20">
        <f>IFERROR(VLOOKUP($E1124,INPUTS!$A$44:$G$103,6,0),SCENARIOS!$M$26)</f>
        <v>0.3</v>
      </c>
      <c r="AH1124" s="15">
        <f t="shared" si="271"/>
        <v>4513.14003861</v>
      </c>
      <c r="AI1124" s="20">
        <f>IFERROR(VLOOKUP($E1124,INPUTS!$A$44:$G$103,7,0),SCENARIOS!$N$26)</f>
        <v>0.5</v>
      </c>
      <c r="AJ1124" s="15">
        <f t="shared" si="272"/>
        <v>9151.54154485418</v>
      </c>
      <c r="AL1124" t="str">
        <f t="shared" si="274"/>
        <v>N</v>
      </c>
      <c r="AM1124" s="21">
        <f t="shared" si="275"/>
        <v>18303.0830897084</v>
      </c>
    </row>
    <row r="1125" ht="15" customHeight="1" spans="1:39">
      <c r="A1125" s="24" t="s">
        <v>2143</v>
      </c>
      <c r="B1125" s="52" t="s">
        <v>628</v>
      </c>
      <c r="C1125" s="52" t="s">
        <v>629</v>
      </c>
      <c r="D1125" s="52" t="s">
        <v>929</v>
      </c>
      <c r="E1125" s="10" t="s">
        <v>630</v>
      </c>
      <c r="F1125" s="52" t="s">
        <v>451</v>
      </c>
      <c r="G1125" s="52" t="s">
        <v>181</v>
      </c>
      <c r="H1125" s="52" t="s">
        <v>2147</v>
      </c>
      <c r="I1125" s="52" t="s">
        <v>451</v>
      </c>
      <c r="J1125" s="52" t="s">
        <v>181</v>
      </c>
      <c r="K1125" s="52" t="s">
        <v>931</v>
      </c>
      <c r="L1125" s="53" t="s">
        <v>279</v>
      </c>
      <c r="M1125" s="13">
        <v>1777</v>
      </c>
      <c r="N1125" s="14">
        <f t="shared" si="273"/>
        <v>4.86849315068493</v>
      </c>
      <c r="O1125" s="15">
        <v>390</v>
      </c>
      <c r="P1125" s="15">
        <f t="shared" si="265"/>
        <v>693030</v>
      </c>
      <c r="Q1125" s="16">
        <f>IFERROR(VLOOKUP(G1125,SCENARIOS!$A$13:$E$18,5,0),0.025)</f>
        <v>0.04</v>
      </c>
      <c r="R1125" s="52">
        <f>IFERROR(VLOOKUP(L1125,INPUTS!$A$107:$B$120,2,0),0.0082)</f>
        <v>0.0039</v>
      </c>
      <c r="S1125" s="52">
        <f t="shared" si="266"/>
        <v>1.521</v>
      </c>
      <c r="T1125" s="15">
        <f t="shared" si="267"/>
        <v>2702.817</v>
      </c>
      <c r="U1125" s="15">
        <f>T1125/INPUTS!$B$7*1000</f>
        <v>3378521.25</v>
      </c>
      <c r="V1125" s="15">
        <f>T1125*INPUTS!$B$6</f>
        <v>8540.90172</v>
      </c>
      <c r="W1125" s="54" t="s">
        <v>521</v>
      </c>
      <c r="X1125" s="54" t="s">
        <v>396</v>
      </c>
      <c r="Y1125" s="67">
        <f>IFERROR(VLOOKUP(E1125,INPUTS!$A$44:$B$103,2,0),0)</f>
        <v>0</v>
      </c>
      <c r="Z1125" s="15">
        <f t="shared" si="269"/>
        <v>0</v>
      </c>
      <c r="AA1125" s="20">
        <f>IFERROR(VLOOKUP(E1125,INPUTS!$A$44:$C$103,3,0),SCENARIOS!$J$26)</f>
        <v>0.025</v>
      </c>
      <c r="AB1125" s="15">
        <f t="shared" si="277"/>
        <v>82.2097536926515</v>
      </c>
      <c r="AC1125" s="20">
        <f>IFERROR(VLOOKUP($E1125,INPUTS!$A$44:$G$103,4,0),SCENARIOS!$K$26)</f>
        <v>0.1</v>
      </c>
      <c r="AD1125" s="15">
        <f t="shared" si="277"/>
        <v>400.082941743015</v>
      </c>
      <c r="AE1125" s="20">
        <f>IFERROR(VLOOKUP($E1125,INPUTS!$A$44:$G$103,5,0),SCENARIOS!$L$26)</f>
        <v>0.2</v>
      </c>
      <c r="AF1125" s="15">
        <f t="shared" si="277"/>
        <v>973.524144544738</v>
      </c>
      <c r="AG1125" s="20">
        <f>IFERROR(VLOOKUP($E1125,INPUTS!$A$44:$G$103,6,0),SCENARIOS!$M$26)</f>
        <v>0.3</v>
      </c>
      <c r="AH1125" s="15">
        <f t="shared" si="271"/>
        <v>1776.66146402525</v>
      </c>
      <c r="AI1125" s="20">
        <f>IFERROR(VLOOKUP($E1125,INPUTS!$A$44:$G$103,7,0),SCENARIOS!$N$26)</f>
        <v>0.5</v>
      </c>
      <c r="AJ1125" s="15">
        <f t="shared" si="272"/>
        <v>3602.63387798092</v>
      </c>
      <c r="AL1125" t="str">
        <f t="shared" si="274"/>
        <v>N</v>
      </c>
      <c r="AM1125" s="21">
        <f t="shared" si="275"/>
        <v>7205.26775596184</v>
      </c>
    </row>
    <row r="1126" ht="15" customHeight="1" spans="1:39">
      <c r="A1126" s="6" t="s">
        <v>2144</v>
      </c>
      <c r="B1126" s="52" t="s">
        <v>628</v>
      </c>
      <c r="C1126" s="52" t="s">
        <v>629</v>
      </c>
      <c r="D1126" s="52" t="s">
        <v>929</v>
      </c>
      <c r="E1126" s="10" t="s">
        <v>630</v>
      </c>
      <c r="F1126" s="52" t="s">
        <v>451</v>
      </c>
      <c r="G1126" s="52" t="s">
        <v>181</v>
      </c>
      <c r="H1126" s="52" t="s">
        <v>2151</v>
      </c>
      <c r="I1126" s="52" t="s">
        <v>451</v>
      </c>
      <c r="J1126" s="52" t="s">
        <v>181</v>
      </c>
      <c r="K1126" s="52" t="s">
        <v>931</v>
      </c>
      <c r="L1126" s="53" t="s">
        <v>279</v>
      </c>
      <c r="M1126" s="13">
        <v>1333</v>
      </c>
      <c r="N1126" s="14">
        <f t="shared" si="273"/>
        <v>3.65205479452055</v>
      </c>
      <c r="O1126" s="15">
        <v>900</v>
      </c>
      <c r="P1126" s="15">
        <f t="shared" si="265"/>
        <v>1199700</v>
      </c>
      <c r="Q1126" s="16">
        <f>IFERROR(VLOOKUP(G1126,SCENARIOS!$A$13:$E$18,5,0),0.025)</f>
        <v>0.04</v>
      </c>
      <c r="R1126" s="52">
        <f>IFERROR(VLOOKUP(L1126,INPUTS!$A$107:$B$120,2,0),0.0082)</f>
        <v>0.0039</v>
      </c>
      <c r="S1126" s="52">
        <f t="shared" si="266"/>
        <v>3.51</v>
      </c>
      <c r="T1126" s="15">
        <f t="shared" si="267"/>
        <v>4678.83</v>
      </c>
      <c r="U1126" s="15">
        <f>T1126/INPUTS!$B$7*1000</f>
        <v>5848537.5</v>
      </c>
      <c r="V1126" s="15">
        <f>T1126*INPUTS!$B$6</f>
        <v>14785.1028</v>
      </c>
      <c r="W1126" s="54" t="s">
        <v>521</v>
      </c>
      <c r="X1126" s="54" t="s">
        <v>396</v>
      </c>
      <c r="Y1126" s="67">
        <f>IFERROR(VLOOKUP(E1126,INPUTS!$A$44:$B$103,2,0),0)</f>
        <v>0</v>
      </c>
      <c r="Z1126" s="15">
        <f t="shared" si="269"/>
        <v>0</v>
      </c>
      <c r="AA1126" s="20">
        <f>IFERROR(VLOOKUP(E1126,INPUTS!$A$44:$C$103,3,0),SCENARIOS!$J$26)</f>
        <v>0.025</v>
      </c>
      <c r="AB1126" s="15">
        <f t="shared" si="277"/>
        <v>142.312802483405</v>
      </c>
      <c r="AC1126" s="20">
        <f>IFERROR(VLOOKUP($E1126,INPUTS!$A$44:$G$103,4,0),SCENARIOS!$K$26)</f>
        <v>0.1</v>
      </c>
      <c r="AD1126" s="15">
        <f t="shared" si="277"/>
        <v>692.58113676045</v>
      </c>
      <c r="AE1126" s="20">
        <f>IFERROR(VLOOKUP($E1126,INPUTS!$A$44:$G$103,5,0),SCENARIOS!$L$26)</f>
        <v>0.2</v>
      </c>
      <c r="AF1126" s="15">
        <f t="shared" si="277"/>
        <v>1685.26170037419</v>
      </c>
      <c r="AG1126" s="20">
        <f>IFERROR(VLOOKUP($E1126,INPUTS!$A$44:$G$103,6,0),SCENARIOS!$M$26)</f>
        <v>0.3</v>
      </c>
      <c r="AH1126" s="15">
        <f t="shared" si="271"/>
        <v>3075.56780859572</v>
      </c>
      <c r="AI1126" s="20">
        <f>IFERROR(VLOOKUP($E1126,INPUTS!$A$44:$G$103,7,0),SCENARIOS!$N$26)</f>
        <v>0.5</v>
      </c>
      <c r="AJ1126" s="15">
        <f t="shared" si="272"/>
        <v>6236.49750142665</v>
      </c>
      <c r="AL1126" t="str">
        <f t="shared" si="274"/>
        <v>N</v>
      </c>
      <c r="AM1126" s="21">
        <f t="shared" si="275"/>
        <v>12472.9950028533</v>
      </c>
    </row>
    <row r="1127" ht="15" customHeight="1" spans="1:39">
      <c r="A1127" s="24" t="s">
        <v>2145</v>
      </c>
      <c r="B1127" s="52" t="s">
        <v>628</v>
      </c>
      <c r="C1127" s="52" t="s">
        <v>629</v>
      </c>
      <c r="D1127" s="52" t="s">
        <v>929</v>
      </c>
      <c r="E1127" s="10" t="s">
        <v>630</v>
      </c>
      <c r="F1127" s="52" t="s">
        <v>451</v>
      </c>
      <c r="G1127" s="52" t="s">
        <v>181</v>
      </c>
      <c r="H1127" s="52" t="s">
        <v>1347</v>
      </c>
      <c r="I1127" s="52" t="s">
        <v>451</v>
      </c>
      <c r="J1127" s="52" t="s">
        <v>181</v>
      </c>
      <c r="K1127" s="52" t="s">
        <v>931</v>
      </c>
      <c r="L1127" s="53" t="s">
        <v>279</v>
      </c>
      <c r="M1127" s="13">
        <v>1111</v>
      </c>
      <c r="N1127" s="14">
        <f t="shared" si="273"/>
        <v>3.04383561643836</v>
      </c>
      <c r="O1127" s="15">
        <v>1300</v>
      </c>
      <c r="P1127" s="15">
        <f t="shared" si="265"/>
        <v>1444300</v>
      </c>
      <c r="Q1127" s="16">
        <f>IFERROR(VLOOKUP(G1127,SCENARIOS!$A$13:$E$18,5,0),0.025)</f>
        <v>0.04</v>
      </c>
      <c r="R1127" s="52">
        <f>IFERROR(VLOOKUP(L1127,INPUTS!$A$107:$B$120,2,0),0.0082)</f>
        <v>0.0039</v>
      </c>
      <c r="S1127" s="52">
        <f t="shared" si="266"/>
        <v>5.07</v>
      </c>
      <c r="T1127" s="15">
        <f t="shared" si="267"/>
        <v>5632.77</v>
      </c>
      <c r="U1127" s="15">
        <f>T1127/INPUTS!$B$7*1000</f>
        <v>7040962.5</v>
      </c>
      <c r="V1127" s="15">
        <f>T1127*INPUTS!$B$6</f>
        <v>17799.5532</v>
      </c>
      <c r="W1127" s="54" t="s">
        <v>521</v>
      </c>
      <c r="X1127" s="54" t="s">
        <v>396</v>
      </c>
      <c r="Y1127" s="67">
        <f>IFERROR(VLOOKUP(E1127,INPUTS!$A$44:$B$103,2,0),0)</f>
        <v>0</v>
      </c>
      <c r="Z1127" s="15">
        <f t="shared" si="269"/>
        <v>0</v>
      </c>
      <c r="AA1127" s="20">
        <f>IFERROR(VLOOKUP(E1127,INPUTS!$A$44:$C$103,3,0),SCENARIOS!$J$26)</f>
        <v>0.025</v>
      </c>
      <c r="AB1127" s="15">
        <f t="shared" si="277"/>
        <v>171.328149226291</v>
      </c>
      <c r="AC1127" s="20">
        <f>IFERROR(VLOOKUP($E1127,INPUTS!$A$44:$G$103,4,0),SCENARIOS!$K$26)</f>
        <v>0.1</v>
      </c>
      <c r="AD1127" s="15">
        <f t="shared" si="277"/>
        <v>833.78756007595</v>
      </c>
      <c r="AE1127" s="20">
        <f>IFERROR(VLOOKUP($E1127,INPUTS!$A$44:$G$103,5,0),SCENARIOS!$L$26)</f>
        <v>0.2</v>
      </c>
      <c r="AF1127" s="15">
        <f t="shared" si="277"/>
        <v>2028.86010990284</v>
      </c>
      <c r="AG1127" s="20">
        <f>IFERROR(VLOOKUP($E1127,INPUTS!$A$44:$G$103,6,0),SCENARIOS!$M$26)</f>
        <v>0.3</v>
      </c>
      <c r="AH1127" s="15">
        <f t="shared" si="271"/>
        <v>3702.62781191531</v>
      </c>
      <c r="AI1127" s="20">
        <f>IFERROR(VLOOKUP($E1127,INPUTS!$A$44:$G$103,7,0),SCENARIOS!$N$26)</f>
        <v>0.5</v>
      </c>
      <c r="AJ1127" s="15">
        <f t="shared" si="272"/>
        <v>7508.02145645621</v>
      </c>
      <c r="AL1127" t="str">
        <f t="shared" si="274"/>
        <v>N</v>
      </c>
      <c r="AM1127" s="21">
        <f t="shared" si="275"/>
        <v>15016.0429129124</v>
      </c>
    </row>
    <row r="1128" ht="15" customHeight="1" spans="1:39">
      <c r="A1128" s="6" t="s">
        <v>2146</v>
      </c>
      <c r="B1128" s="52" t="s">
        <v>628</v>
      </c>
      <c r="C1128" s="52" t="s">
        <v>629</v>
      </c>
      <c r="D1128" s="52" t="s">
        <v>929</v>
      </c>
      <c r="E1128" s="10" t="s">
        <v>630</v>
      </c>
      <c r="F1128" s="52" t="s">
        <v>451</v>
      </c>
      <c r="G1128" s="52" t="s">
        <v>181</v>
      </c>
      <c r="H1128" s="52" t="s">
        <v>1343</v>
      </c>
      <c r="I1128" s="52" t="s">
        <v>451</v>
      </c>
      <c r="J1128" s="52" t="s">
        <v>181</v>
      </c>
      <c r="K1128" s="52" t="s">
        <v>931</v>
      </c>
      <c r="L1128" s="53" t="s">
        <v>279</v>
      </c>
      <c r="M1128" s="13">
        <v>888</v>
      </c>
      <c r="N1128" s="14">
        <f t="shared" si="273"/>
        <v>2.43287671232877</v>
      </c>
      <c r="O1128" s="15">
        <v>2350</v>
      </c>
      <c r="P1128" s="15">
        <f t="shared" si="265"/>
        <v>2086800</v>
      </c>
      <c r="Q1128" s="16">
        <f>IFERROR(VLOOKUP(G1128,SCENARIOS!$A$13:$E$18,5,0),0.025)</f>
        <v>0.04</v>
      </c>
      <c r="R1128" s="52">
        <f>IFERROR(VLOOKUP(L1128,INPUTS!$A$107:$B$120,2,0),0.0082)</f>
        <v>0.0039</v>
      </c>
      <c r="S1128" s="52">
        <f t="shared" si="266"/>
        <v>9.165</v>
      </c>
      <c r="T1128" s="15">
        <f t="shared" si="267"/>
        <v>8138.52</v>
      </c>
      <c r="U1128" s="15">
        <f>T1128/INPUTS!$B$7*1000</f>
        <v>10173150</v>
      </c>
      <c r="V1128" s="15">
        <f>T1128*INPUTS!$B$6</f>
        <v>25717.7232</v>
      </c>
      <c r="W1128" s="54" t="s">
        <v>521</v>
      </c>
      <c r="X1128" s="54" t="s">
        <v>396</v>
      </c>
      <c r="Y1128" s="67">
        <f>IFERROR(VLOOKUP(E1128,INPUTS!$A$44:$B$103,2,0),0)</f>
        <v>0</v>
      </c>
      <c r="Z1128" s="15">
        <f t="shared" si="269"/>
        <v>0</v>
      </c>
      <c r="AA1128" s="20">
        <f>IFERROR(VLOOKUP(E1128,INPUTS!$A$44:$C$103,3,0),SCENARIOS!$J$26)</f>
        <v>0.025</v>
      </c>
      <c r="AB1128" s="15">
        <f t="shared" si="277"/>
        <v>247.543849481011</v>
      </c>
      <c r="AC1128" s="20">
        <f>IFERROR(VLOOKUP($E1128,INPUTS!$A$44:$G$103,4,0),SCENARIOS!$K$26)</f>
        <v>0.1</v>
      </c>
      <c r="AD1128" s="15">
        <f t="shared" si="277"/>
        <v>1204.69977176936</v>
      </c>
      <c r="AE1128" s="20">
        <f>IFERROR(VLOOKUP($E1128,INPUTS!$A$44:$G$103,5,0),SCENARIOS!$L$26)</f>
        <v>0.2</v>
      </c>
      <c r="AF1128" s="15">
        <f t="shared" si="277"/>
        <v>2931.40294768763</v>
      </c>
      <c r="AG1128" s="20">
        <f>IFERROR(VLOOKUP($E1128,INPUTS!$A$44:$G$103,6,0),SCENARIOS!$M$26)</f>
        <v>0.3</v>
      </c>
      <c r="AH1128" s="15">
        <f t="shared" si="271"/>
        <v>5349.74985661211</v>
      </c>
      <c r="AI1128" s="20">
        <f>IFERROR(VLOOKUP($E1128,INPUTS!$A$44:$G$103,7,0),SCENARIOS!$N$26)</f>
        <v>0.5</v>
      </c>
      <c r="AJ1128" s="15">
        <f t="shared" si="272"/>
        <v>10847.9811502685</v>
      </c>
      <c r="AL1128" t="str">
        <f t="shared" si="274"/>
        <v>N</v>
      </c>
      <c r="AM1128" s="21">
        <f t="shared" si="275"/>
        <v>21695.962300537</v>
      </c>
    </row>
    <row r="1129" ht="15" customHeight="1" spans="1:39">
      <c r="A1129" s="24" t="s">
        <v>2148</v>
      </c>
      <c r="B1129" s="52" t="s">
        <v>628</v>
      </c>
      <c r="C1129" s="52" t="s">
        <v>629</v>
      </c>
      <c r="D1129" s="52" t="s">
        <v>929</v>
      </c>
      <c r="E1129" s="10" t="s">
        <v>630</v>
      </c>
      <c r="F1129" s="52" t="s">
        <v>451</v>
      </c>
      <c r="G1129" s="52" t="s">
        <v>181</v>
      </c>
      <c r="H1129" s="52" t="s">
        <v>2155</v>
      </c>
      <c r="I1129" s="52" t="s">
        <v>451</v>
      </c>
      <c r="J1129" s="52" t="s">
        <v>181</v>
      </c>
      <c r="K1129" s="52" t="s">
        <v>931</v>
      </c>
      <c r="L1129" s="53" t="s">
        <v>279</v>
      </c>
      <c r="M1129" s="13">
        <v>555</v>
      </c>
      <c r="N1129" s="14">
        <f t="shared" si="273"/>
        <v>1.52054794520548</v>
      </c>
      <c r="O1129" s="15">
        <v>2500</v>
      </c>
      <c r="P1129" s="15">
        <f t="shared" si="265"/>
        <v>1387500</v>
      </c>
      <c r="Q1129" s="16">
        <f>IFERROR(VLOOKUP(G1129,SCENARIOS!$A$13:$E$18,5,0),0.025)</f>
        <v>0.04</v>
      </c>
      <c r="R1129" s="52">
        <f>IFERROR(VLOOKUP(L1129,INPUTS!$A$107:$B$120,2,0),0.0082)</f>
        <v>0.0039</v>
      </c>
      <c r="S1129" s="52">
        <f t="shared" si="266"/>
        <v>9.75</v>
      </c>
      <c r="T1129" s="15">
        <f t="shared" si="267"/>
        <v>5411.25</v>
      </c>
      <c r="U1129" s="15">
        <f>T1129/INPUTS!$B$7*1000</f>
        <v>6764062.5</v>
      </c>
      <c r="V1129" s="15">
        <f>T1129*INPUTS!$B$6</f>
        <v>17099.55</v>
      </c>
      <c r="W1129" s="54" t="s">
        <v>521</v>
      </c>
      <c r="X1129" s="54" t="s">
        <v>396</v>
      </c>
      <c r="Y1129" s="67">
        <f>IFERROR(VLOOKUP(E1129,INPUTS!$A$44:$B$103,2,0),0)</f>
        <v>0</v>
      </c>
      <c r="Z1129" s="15">
        <f t="shared" si="269"/>
        <v>0</v>
      </c>
      <c r="AA1129" s="20">
        <f>IFERROR(VLOOKUP(E1129,INPUTS!$A$44:$C$103,3,0),SCENARIOS!$J$26)</f>
        <v>0.025</v>
      </c>
      <c r="AB1129" s="15">
        <f t="shared" si="277"/>
        <v>164.5903254528</v>
      </c>
      <c r="AC1129" s="20">
        <f>IFERROR(VLOOKUP($E1129,INPUTS!$A$44:$G$103,4,0),SCENARIOS!$K$26)</f>
        <v>0.1</v>
      </c>
      <c r="AD1129" s="15">
        <f t="shared" si="277"/>
        <v>800.997188676439</v>
      </c>
      <c r="AE1129" s="20">
        <f>IFERROR(VLOOKUP($E1129,INPUTS!$A$44:$G$103,5,0),SCENARIOS!$L$26)</f>
        <v>0.2</v>
      </c>
      <c r="AF1129" s="15">
        <f t="shared" si="277"/>
        <v>1949.07110883486</v>
      </c>
      <c r="AG1129" s="20">
        <f>IFERROR(VLOOKUP($E1129,INPUTS!$A$44:$G$103,6,0),SCENARIOS!$M$26)</f>
        <v>0.3</v>
      </c>
      <c r="AH1129" s="15">
        <f t="shared" si="271"/>
        <v>3557.01453232188</v>
      </c>
      <c r="AI1129" s="20">
        <f>IFERROR(VLOOKUP($E1129,INPUTS!$A$44:$G$103,7,0),SCENARIOS!$N$26)</f>
        <v>0.5</v>
      </c>
      <c r="AJ1129" s="15">
        <f t="shared" si="272"/>
        <v>7212.75342438066</v>
      </c>
      <c r="AL1129" t="str">
        <f t="shared" si="274"/>
        <v>N</v>
      </c>
      <c r="AM1129" s="21">
        <f t="shared" si="275"/>
        <v>14425.5068487613</v>
      </c>
    </row>
    <row r="1130" ht="15" customHeight="1" spans="1:39">
      <c r="A1130" s="6" t="s">
        <v>2150</v>
      </c>
      <c r="B1130" s="52" t="s">
        <v>628</v>
      </c>
      <c r="C1130" s="52" t="s">
        <v>629</v>
      </c>
      <c r="D1130" s="52" t="s">
        <v>929</v>
      </c>
      <c r="E1130" s="10" t="s">
        <v>630</v>
      </c>
      <c r="F1130" s="52" t="s">
        <v>451</v>
      </c>
      <c r="G1130" s="52" t="s">
        <v>181</v>
      </c>
      <c r="H1130" s="52" t="s">
        <v>2172</v>
      </c>
      <c r="I1130" s="52" t="s">
        <v>451</v>
      </c>
      <c r="J1130" s="52" t="s">
        <v>181</v>
      </c>
      <c r="K1130" s="52" t="s">
        <v>931</v>
      </c>
      <c r="L1130" s="53" t="s">
        <v>279</v>
      </c>
      <c r="M1130" s="13">
        <v>666</v>
      </c>
      <c r="N1130" s="14">
        <f t="shared" si="273"/>
        <v>1.82465753424658</v>
      </c>
      <c r="O1130" s="15">
        <v>2040</v>
      </c>
      <c r="P1130" s="15">
        <f t="shared" si="265"/>
        <v>1358640</v>
      </c>
      <c r="Q1130" s="16">
        <f>IFERROR(VLOOKUP(G1130,SCENARIOS!$A$13:$E$18,5,0),0.025)</f>
        <v>0.04</v>
      </c>
      <c r="R1130" s="52">
        <f>IFERROR(VLOOKUP(L1130,INPUTS!$A$107:$B$120,2,0),0.0082)</f>
        <v>0.0039</v>
      </c>
      <c r="S1130" s="52">
        <f t="shared" si="266"/>
        <v>7.956</v>
      </c>
      <c r="T1130" s="15">
        <f t="shared" si="267"/>
        <v>5298.696</v>
      </c>
      <c r="U1130" s="15">
        <f>T1130/INPUTS!$B$7*1000</f>
        <v>6623370</v>
      </c>
      <c r="V1130" s="15">
        <f>T1130*INPUTS!$B$6</f>
        <v>16743.87936</v>
      </c>
      <c r="W1130" s="54" t="s">
        <v>521</v>
      </c>
      <c r="X1130" s="54" t="s">
        <v>396</v>
      </c>
      <c r="Y1130" s="67">
        <f>IFERROR(VLOOKUP(E1130,INPUTS!$A$44:$B$103,2,0),0)</f>
        <v>0</v>
      </c>
      <c r="Z1130" s="15">
        <f t="shared" si="269"/>
        <v>0</v>
      </c>
      <c r="AA1130" s="20">
        <f>IFERROR(VLOOKUP(E1130,INPUTS!$A$44:$C$103,3,0),SCENARIOS!$J$26)</f>
        <v>0.025</v>
      </c>
      <c r="AB1130" s="15">
        <f t="shared" si="277"/>
        <v>161.166846683382</v>
      </c>
      <c r="AC1130" s="20">
        <f>IFERROR(VLOOKUP($E1130,INPUTS!$A$44:$G$103,4,0),SCENARIOS!$K$26)</f>
        <v>0.1</v>
      </c>
      <c r="AD1130" s="15">
        <f t="shared" si="277"/>
        <v>784.336447151969</v>
      </c>
      <c r="AE1130" s="20">
        <f>IFERROR(VLOOKUP($E1130,INPUTS!$A$44:$G$103,5,0),SCENARIOS!$L$26)</f>
        <v>0.2</v>
      </c>
      <c r="AF1130" s="15">
        <f t="shared" si="277"/>
        <v>1908.5304297711</v>
      </c>
      <c r="AG1130" s="20">
        <f>IFERROR(VLOOKUP($E1130,INPUTS!$A$44:$G$103,6,0),SCENARIOS!$M$26)</f>
        <v>0.3</v>
      </c>
      <c r="AH1130" s="15">
        <f t="shared" si="271"/>
        <v>3483.02863004958</v>
      </c>
      <c r="AI1130" s="20">
        <f>IFERROR(VLOOKUP($E1130,INPUTS!$A$44:$G$103,7,0),SCENARIOS!$N$26)</f>
        <v>0.5</v>
      </c>
      <c r="AJ1130" s="15">
        <f t="shared" si="272"/>
        <v>7062.72815315354</v>
      </c>
      <c r="AL1130" t="str">
        <f t="shared" si="274"/>
        <v>N</v>
      </c>
      <c r="AM1130" s="21">
        <f t="shared" si="275"/>
        <v>14125.4563063071</v>
      </c>
    </row>
    <row r="1131" ht="15" customHeight="1" spans="1:39">
      <c r="A1131" s="24" t="s">
        <v>2152</v>
      </c>
      <c r="B1131" s="52" t="s">
        <v>628</v>
      </c>
      <c r="C1131" s="52" t="s">
        <v>629</v>
      </c>
      <c r="D1131" s="52" t="s">
        <v>929</v>
      </c>
      <c r="E1131" s="10" t="s">
        <v>630</v>
      </c>
      <c r="F1131" s="52" t="s">
        <v>451</v>
      </c>
      <c r="G1131" s="52" t="s">
        <v>181</v>
      </c>
      <c r="H1131" s="52" t="s">
        <v>213</v>
      </c>
      <c r="I1131" s="52" t="s">
        <v>606</v>
      </c>
      <c r="J1131" s="52" t="s">
        <v>165</v>
      </c>
      <c r="K1131" s="52" t="s">
        <v>931</v>
      </c>
      <c r="L1131" s="53" t="s">
        <v>291</v>
      </c>
      <c r="M1131" s="13">
        <v>222</v>
      </c>
      <c r="N1131" s="14">
        <f t="shared" si="273"/>
        <v>0.608219178082192</v>
      </c>
      <c r="O1131" s="15">
        <v>9570</v>
      </c>
      <c r="P1131" s="15">
        <f t="shared" si="265"/>
        <v>2124540</v>
      </c>
      <c r="Q1131" s="16">
        <f>IFERROR(VLOOKUP(G1131,SCENARIOS!$A$13:$E$18,5,0),0.025)</f>
        <v>0.04</v>
      </c>
      <c r="R1131" s="52">
        <f>IFERROR(VLOOKUP(L1131,INPUTS!$A$107:$B$120,2,0),0.0082)</f>
        <v>0.0079</v>
      </c>
      <c r="S1131" s="52">
        <f t="shared" si="266"/>
        <v>75.603</v>
      </c>
      <c r="T1131" s="15">
        <f t="shared" si="267"/>
        <v>16783.866</v>
      </c>
      <c r="U1131" s="15">
        <f>T1131/INPUTS!$B$7*1000</f>
        <v>20979832.5</v>
      </c>
      <c r="V1131" s="15">
        <f>T1131*INPUTS!$B$6</f>
        <v>53037.01656</v>
      </c>
      <c r="W1131" s="54" t="s">
        <v>521</v>
      </c>
      <c r="X1131" s="54" t="s">
        <v>396</v>
      </c>
      <c r="Y1131" s="67">
        <f>IFERROR(VLOOKUP(E1131,INPUTS!$A$44:$B$103,2,0),0)</f>
        <v>0</v>
      </c>
      <c r="Z1131" s="15">
        <f t="shared" si="269"/>
        <v>0</v>
      </c>
      <c r="AA1131" s="20">
        <f>IFERROR(VLOOKUP(E1131,INPUTS!$A$44:$C$103,3,0),SCENARIOS!$J$26)</f>
        <v>0.025</v>
      </c>
      <c r="AB1131" s="15">
        <f t="shared" si="277"/>
        <v>510.503482059817</v>
      </c>
      <c r="AC1131" s="20">
        <f>IFERROR(VLOOKUP($E1131,INPUTS!$A$44:$G$103,4,0),SCENARIOS!$K$26)</f>
        <v>0.1</v>
      </c>
      <c r="AD1131" s="15">
        <f t="shared" si="277"/>
        <v>2484.42217253353</v>
      </c>
      <c r="AE1131" s="20">
        <f>IFERROR(VLOOKUP($E1131,INPUTS!$A$44:$G$103,5,0),SCENARIOS!$L$26)</f>
        <v>0.2</v>
      </c>
      <c r="AF1131" s="15">
        <f t="shared" si="277"/>
        <v>6045.35889399967</v>
      </c>
      <c r="AG1131" s="20">
        <f>IFERROR(VLOOKUP($E1131,INPUTS!$A$44:$G$103,6,0),SCENARIOS!$M$26)</f>
        <v>0.3</v>
      </c>
      <c r="AH1131" s="15">
        <f t="shared" si="271"/>
        <v>11032.6551666515</v>
      </c>
      <c r="AI1131" s="20">
        <f>IFERROR(VLOOKUP($E1131,INPUTS!$A$44:$G$103,7,0),SCENARIOS!$N$26)</f>
        <v>0.5</v>
      </c>
      <c r="AJ1131" s="15">
        <f t="shared" si="272"/>
        <v>22371.5198828083</v>
      </c>
      <c r="AL1131" t="str">
        <f t="shared" si="274"/>
        <v>N</v>
      </c>
      <c r="AM1131" s="21">
        <f t="shared" si="275"/>
        <v>44743.0397656165</v>
      </c>
    </row>
    <row r="1132" ht="15" customHeight="1" spans="1:39">
      <c r="A1132" s="6" t="s">
        <v>2153</v>
      </c>
      <c r="B1132" s="52" t="s">
        <v>628</v>
      </c>
      <c r="C1132" s="52" t="s">
        <v>629</v>
      </c>
      <c r="D1132" s="52" t="s">
        <v>929</v>
      </c>
      <c r="E1132" s="10" t="s">
        <v>630</v>
      </c>
      <c r="F1132" s="52" t="s">
        <v>451</v>
      </c>
      <c r="G1132" s="52" t="s">
        <v>181</v>
      </c>
      <c r="H1132" s="52" t="s">
        <v>2175</v>
      </c>
      <c r="I1132" s="52" t="s">
        <v>606</v>
      </c>
      <c r="J1132" s="52" t="s">
        <v>165</v>
      </c>
      <c r="K1132" s="52" t="s">
        <v>931</v>
      </c>
      <c r="L1132" s="53" t="s">
        <v>291</v>
      </c>
      <c r="M1132" s="13">
        <v>111</v>
      </c>
      <c r="N1132" s="14">
        <f t="shared" si="273"/>
        <v>0.304109589041096</v>
      </c>
      <c r="O1132" s="15">
        <v>9650</v>
      </c>
      <c r="P1132" s="15">
        <f t="shared" ref="P1132:P1195" si="278">M1132*O1132</f>
        <v>1071150</v>
      </c>
      <c r="Q1132" s="16">
        <f>IFERROR(VLOOKUP(G1132,SCENARIOS!$A$13:$E$18,5,0),0.025)</f>
        <v>0.04</v>
      </c>
      <c r="R1132" s="52">
        <f>IFERROR(VLOOKUP(L1132,INPUTS!$A$107:$B$120,2,0),0.0082)</f>
        <v>0.0079</v>
      </c>
      <c r="S1132" s="52">
        <f t="shared" ref="S1132:S1195" si="279">O1132*R1132</f>
        <v>76.235</v>
      </c>
      <c r="T1132" s="15">
        <f t="shared" ref="T1132:T1195" si="280">M1132*S1132</f>
        <v>8462.085</v>
      </c>
      <c r="U1132" s="15">
        <f>T1132/INPUTS!$B$7*1000</f>
        <v>10577606.25</v>
      </c>
      <c r="V1132" s="15">
        <f>T1132*INPUTS!$B$6</f>
        <v>26740.1886</v>
      </c>
      <c r="W1132" s="54" t="s">
        <v>521</v>
      </c>
      <c r="X1132" s="54" t="s">
        <v>396</v>
      </c>
      <c r="Y1132" s="67">
        <f>IFERROR(VLOOKUP(E1132,INPUTS!$A$44:$B$103,2,0),0)</f>
        <v>0</v>
      </c>
      <c r="Z1132" s="15">
        <f t="shared" si="269"/>
        <v>0</v>
      </c>
      <c r="AA1132" s="20">
        <f>IFERROR(VLOOKUP(E1132,INPUTS!$A$44:$C$103,3,0),SCENARIOS!$J$26)</f>
        <v>0.025</v>
      </c>
      <c r="AB1132" s="15">
        <f t="shared" si="277"/>
        <v>257.385506890138</v>
      </c>
      <c r="AC1132" s="20">
        <f>IFERROR(VLOOKUP($E1132,INPUTS!$A$44:$G$103,4,0),SCENARIOS!$K$26)</f>
        <v>0.1</v>
      </c>
      <c r="AD1132" s="15">
        <f t="shared" si="277"/>
        <v>1252.59529597433</v>
      </c>
      <c r="AE1132" s="20">
        <f>IFERROR(VLOOKUP($E1132,INPUTS!$A$44:$G$103,5,0),SCENARIOS!$L$26)</f>
        <v>0.2</v>
      </c>
      <c r="AF1132" s="15">
        <f t="shared" si="277"/>
        <v>3047.9474047595</v>
      </c>
      <c r="AG1132" s="20">
        <f>IFERROR(VLOOKUP($E1132,INPUTS!$A$44:$G$103,6,0),SCENARIOS!$M$26)</f>
        <v>0.3</v>
      </c>
      <c r="AH1132" s="15">
        <f t="shared" si="271"/>
        <v>5562.44108454479</v>
      </c>
      <c r="AI1132" s="20">
        <f>IFERROR(VLOOKUP($E1132,INPUTS!$A$44:$G$103,7,0),SCENARIOS!$N$26)</f>
        <v>0.5</v>
      </c>
      <c r="AJ1132" s="15">
        <f t="shared" si="272"/>
        <v>11279.2668165674</v>
      </c>
      <c r="AL1132" t="str">
        <f t="shared" si="274"/>
        <v>N</v>
      </c>
      <c r="AM1132" s="21">
        <f t="shared" si="275"/>
        <v>22558.5336331348</v>
      </c>
    </row>
    <row r="1133" ht="15" customHeight="1" spans="1:39">
      <c r="A1133" s="24" t="s">
        <v>2154</v>
      </c>
      <c r="B1133" s="52" t="s">
        <v>697</v>
      </c>
      <c r="C1133" s="52" t="s">
        <v>698</v>
      </c>
      <c r="D1133" s="52" t="s">
        <v>929</v>
      </c>
      <c r="E1133" s="10" t="s">
        <v>515</v>
      </c>
      <c r="F1133" s="52" t="s">
        <v>514</v>
      </c>
      <c r="G1133" s="52" t="s">
        <v>181</v>
      </c>
      <c r="H1133" s="52" t="s">
        <v>251</v>
      </c>
      <c r="I1133" s="52" t="s">
        <v>930</v>
      </c>
      <c r="J1133" s="52" t="s">
        <v>169</v>
      </c>
      <c r="K1133" s="52" t="s">
        <v>931</v>
      </c>
      <c r="L1133" s="53" t="s">
        <v>291</v>
      </c>
      <c r="M1133" s="13">
        <v>4603</v>
      </c>
      <c r="N1133" s="14">
        <f t="shared" si="273"/>
        <v>12.6109589041096</v>
      </c>
      <c r="O1133" s="15">
        <v>3870</v>
      </c>
      <c r="P1133" s="15">
        <f t="shared" si="278"/>
        <v>17813610</v>
      </c>
      <c r="Q1133" s="16">
        <f>IFERROR(VLOOKUP(G1133,SCENARIOS!$A$13:$E$18,5,0),0.025)</f>
        <v>0.04</v>
      </c>
      <c r="R1133" s="52">
        <f>IFERROR(VLOOKUP(L1133,INPUTS!$A$107:$B$120,2,0),0.0082)</f>
        <v>0.0079</v>
      </c>
      <c r="S1133" s="52">
        <f t="shared" si="279"/>
        <v>30.573</v>
      </c>
      <c r="T1133" s="15">
        <f t="shared" si="280"/>
        <v>140727.519</v>
      </c>
      <c r="U1133" s="15">
        <f>T1133/INPUTS!$B$7*1000</f>
        <v>175909398.75</v>
      </c>
      <c r="V1133" s="15">
        <f>T1133*INPUTS!$B$6</f>
        <v>444698.96004</v>
      </c>
      <c r="W1133" s="54" t="s">
        <v>396</v>
      </c>
      <c r="X1133" s="54" t="s">
        <v>396</v>
      </c>
      <c r="Y1133" s="67">
        <f>IFERROR(VLOOKUP(E1133,INPUTS!$A$44:$B$103,2,0),0)</f>
        <v>0</v>
      </c>
      <c r="Z1133" s="15">
        <f t="shared" si="269"/>
        <v>0</v>
      </c>
      <c r="AA1133" s="20">
        <f>IFERROR(VLOOKUP(E1133,INPUTS!$A$44:$C$103,3,0),SCENARIOS!$J$26)</f>
        <v>0.025</v>
      </c>
      <c r="AB1133" s="15">
        <f t="shared" si="277"/>
        <v>4280.41361097253</v>
      </c>
      <c r="AC1133" s="20">
        <f>IFERROR(VLOOKUP($E1133,INPUTS!$A$44:$G$103,4,0),SCENARIOS!$K$26)</f>
        <v>0.1</v>
      </c>
      <c r="AD1133" s="15">
        <f t="shared" si="277"/>
        <v>20831.1105730488</v>
      </c>
      <c r="AE1133" s="20">
        <f>IFERROR(VLOOKUP($E1133,INPUTS!$A$44:$G$103,5,0),SCENARIOS!$L$26)</f>
        <v>0.2</v>
      </c>
      <c r="AF1133" s="15">
        <f t="shared" si="277"/>
        <v>50688.4622778303</v>
      </c>
      <c r="AG1133" s="20">
        <f>IFERROR(VLOOKUP($E1133,INPUTS!$A$44:$G$103,6,0),SCENARIOS!$M$26)</f>
        <v>0.3</v>
      </c>
      <c r="AH1133" s="15">
        <f t="shared" si="271"/>
        <v>92505.3971227727</v>
      </c>
      <c r="AI1133" s="20">
        <f>IFERROR(VLOOKUP($E1133,INPUTS!$A$44:$G$103,7,0),SCENARIOS!$N$26)</f>
        <v>0.5</v>
      </c>
      <c r="AJ1133" s="15">
        <f t="shared" si="272"/>
        <v>187578.266495143</v>
      </c>
      <c r="AL1133" t="str">
        <f t="shared" si="274"/>
        <v>Y</v>
      </c>
      <c r="AM1133" s="21">
        <f t="shared" si="275"/>
        <v>375156.532990287</v>
      </c>
    </row>
    <row r="1134" ht="15" customHeight="1" spans="1:39">
      <c r="A1134" s="6" t="s">
        <v>2156</v>
      </c>
      <c r="B1134" s="52" t="s">
        <v>697</v>
      </c>
      <c r="C1134" s="52" t="s">
        <v>698</v>
      </c>
      <c r="D1134" s="52" t="s">
        <v>929</v>
      </c>
      <c r="E1134" s="10" t="s">
        <v>515</v>
      </c>
      <c r="F1134" s="52" t="s">
        <v>514</v>
      </c>
      <c r="G1134" s="52" t="s">
        <v>181</v>
      </c>
      <c r="H1134" s="52" t="s">
        <v>245</v>
      </c>
      <c r="I1134" s="52" t="s">
        <v>930</v>
      </c>
      <c r="J1134" s="52" t="s">
        <v>169</v>
      </c>
      <c r="K1134" s="52" t="s">
        <v>931</v>
      </c>
      <c r="L1134" s="53" t="s">
        <v>291</v>
      </c>
      <c r="M1134" s="13">
        <v>2762</v>
      </c>
      <c r="N1134" s="14">
        <f t="shared" si="273"/>
        <v>7.56712328767123</v>
      </c>
      <c r="O1134" s="15">
        <v>4490</v>
      </c>
      <c r="P1134" s="15">
        <f t="shared" si="278"/>
        <v>12401380</v>
      </c>
      <c r="Q1134" s="16">
        <f>IFERROR(VLOOKUP(G1134,SCENARIOS!$A$13:$E$18,5,0),0.025)</f>
        <v>0.04</v>
      </c>
      <c r="R1134" s="52">
        <f>IFERROR(VLOOKUP(L1134,INPUTS!$A$107:$B$120,2,0),0.0082)</f>
        <v>0.0079</v>
      </c>
      <c r="S1134" s="52">
        <f t="shared" si="279"/>
        <v>35.471</v>
      </c>
      <c r="T1134" s="15">
        <f t="shared" si="280"/>
        <v>97970.902</v>
      </c>
      <c r="U1134" s="15">
        <f>T1134/INPUTS!$B$7*1000</f>
        <v>122463627.5</v>
      </c>
      <c r="V1134" s="15">
        <f>T1134*INPUTS!$B$6</f>
        <v>309588.05032</v>
      </c>
      <c r="W1134" s="54" t="s">
        <v>396</v>
      </c>
      <c r="X1134" s="54" t="s">
        <v>396</v>
      </c>
      <c r="Y1134" s="67">
        <f>IFERROR(VLOOKUP(E1134,INPUTS!$A$44:$B$103,2,0),0)</f>
        <v>0</v>
      </c>
      <c r="Z1134" s="15">
        <f t="shared" si="269"/>
        <v>0</v>
      </c>
      <c r="AA1134" s="20">
        <f>IFERROR(VLOOKUP(E1134,INPUTS!$A$44:$C$103,3,0),SCENARIOS!$J$26)</f>
        <v>0.025</v>
      </c>
      <c r="AB1134" s="15">
        <f t="shared" si="277"/>
        <v>2979.91455672615</v>
      </c>
      <c r="AC1134" s="20">
        <f>IFERROR(VLOOKUP($E1134,INPUTS!$A$44:$G$103,4,0),SCENARIOS!$K$26)</f>
        <v>0.1</v>
      </c>
      <c r="AD1134" s="15">
        <f t="shared" si="277"/>
        <v>14502.0867773795</v>
      </c>
      <c r="AE1134" s="20">
        <f>IFERROR(VLOOKUP($E1134,INPUTS!$A$44:$G$103,5,0),SCENARIOS!$L$26)</f>
        <v>0.2</v>
      </c>
      <c r="AF1134" s="15">
        <f t="shared" si="277"/>
        <v>35288.0119371109</v>
      </c>
      <c r="AG1134" s="20">
        <f>IFERROR(VLOOKUP($E1134,INPUTS!$A$44:$G$103,6,0),SCENARIOS!$M$26)</f>
        <v>0.3</v>
      </c>
      <c r="AH1134" s="15">
        <f t="shared" si="271"/>
        <v>64399.8932148178</v>
      </c>
      <c r="AI1134" s="20">
        <f>IFERROR(VLOOKUP($E1134,INPUTS!$A$44:$G$103,7,0),SCENARIOS!$N$26)</f>
        <v>0.5</v>
      </c>
      <c r="AJ1134" s="15">
        <f t="shared" si="272"/>
        <v>130587.194990097</v>
      </c>
      <c r="AL1134" t="str">
        <f t="shared" si="274"/>
        <v>N</v>
      </c>
      <c r="AM1134" s="21">
        <f t="shared" si="275"/>
        <v>261174.389980194</v>
      </c>
    </row>
    <row r="1135" ht="15" customHeight="1" spans="1:39">
      <c r="A1135" s="24" t="s">
        <v>2158</v>
      </c>
      <c r="B1135" s="52" t="s">
        <v>697</v>
      </c>
      <c r="C1135" s="52" t="s">
        <v>698</v>
      </c>
      <c r="D1135" s="52" t="s">
        <v>929</v>
      </c>
      <c r="E1135" s="10" t="s">
        <v>515</v>
      </c>
      <c r="F1135" s="52" t="s">
        <v>514</v>
      </c>
      <c r="G1135" s="52" t="s">
        <v>181</v>
      </c>
      <c r="H1135" s="52" t="s">
        <v>248</v>
      </c>
      <c r="I1135" s="52" t="s">
        <v>930</v>
      </c>
      <c r="J1135" s="52" t="s">
        <v>169</v>
      </c>
      <c r="K1135" s="52" t="s">
        <v>931</v>
      </c>
      <c r="L1135" s="53" t="s">
        <v>291</v>
      </c>
      <c r="M1135" s="13">
        <v>1841</v>
      </c>
      <c r="N1135" s="14">
        <f t="shared" si="273"/>
        <v>5.04383561643836</v>
      </c>
      <c r="O1135" s="15">
        <v>5830</v>
      </c>
      <c r="P1135" s="15">
        <f t="shared" si="278"/>
        <v>10733030</v>
      </c>
      <c r="Q1135" s="16">
        <f>IFERROR(VLOOKUP(G1135,SCENARIOS!$A$13:$E$18,5,0),0.025)</f>
        <v>0.04</v>
      </c>
      <c r="R1135" s="52">
        <f>IFERROR(VLOOKUP(L1135,INPUTS!$A$107:$B$120,2,0),0.0082)</f>
        <v>0.0079</v>
      </c>
      <c r="S1135" s="52">
        <f t="shared" si="279"/>
        <v>46.057</v>
      </c>
      <c r="T1135" s="15">
        <f t="shared" si="280"/>
        <v>84790.937</v>
      </c>
      <c r="U1135" s="15">
        <f>T1135/INPUTS!$B$7*1000</f>
        <v>105988671.25</v>
      </c>
      <c r="V1135" s="15">
        <f>T1135*INPUTS!$B$6</f>
        <v>267939.36092</v>
      </c>
      <c r="W1135" s="54" t="s">
        <v>396</v>
      </c>
      <c r="X1135" s="54" t="s">
        <v>396</v>
      </c>
      <c r="Y1135" s="67">
        <f>IFERROR(VLOOKUP(E1135,INPUTS!$A$44:$B$103,2,0),0)</f>
        <v>0</v>
      </c>
      <c r="Z1135" s="15">
        <f t="shared" si="269"/>
        <v>0</v>
      </c>
      <c r="AA1135" s="20">
        <f>IFERROR(VLOOKUP(E1135,INPUTS!$A$44:$C$103,3,0),SCENARIOS!$J$26)</f>
        <v>0.025</v>
      </c>
      <c r="AB1135" s="15">
        <f t="shared" si="277"/>
        <v>2579.02848995664</v>
      </c>
      <c r="AC1135" s="20">
        <f>IFERROR(VLOOKUP($E1135,INPUTS!$A$44:$G$103,4,0),SCENARIOS!$K$26)</f>
        <v>0.1</v>
      </c>
      <c r="AD1135" s="15">
        <f t="shared" si="277"/>
        <v>12551.1299907121</v>
      </c>
      <c r="AE1135" s="20">
        <f>IFERROR(VLOOKUP($E1135,INPUTS!$A$44:$G$103,5,0),SCENARIOS!$L$26)</f>
        <v>0.2</v>
      </c>
      <c r="AF1135" s="15">
        <f t="shared" si="277"/>
        <v>30540.7374631992</v>
      </c>
      <c r="AG1135" s="20">
        <f>IFERROR(VLOOKUP($E1135,INPUTS!$A$44:$G$103,6,0),SCENARIOS!$M$26)</f>
        <v>0.3</v>
      </c>
      <c r="AH1135" s="15">
        <f t="shared" si="271"/>
        <v>55736.2153140566</v>
      </c>
      <c r="AI1135" s="20">
        <f>IFERROR(VLOOKUP($E1135,INPUTS!$A$44:$G$103,7,0),SCENARIOS!$N$26)</f>
        <v>0.5</v>
      </c>
      <c r="AJ1135" s="15">
        <f t="shared" si="272"/>
        <v>113019.380217731</v>
      </c>
      <c r="AL1135" t="str">
        <f t="shared" si="274"/>
        <v>N</v>
      </c>
      <c r="AM1135" s="21">
        <f t="shared" si="275"/>
        <v>226038.760435461</v>
      </c>
    </row>
    <row r="1136" ht="15" customHeight="1" spans="1:39">
      <c r="A1136" s="6" t="s">
        <v>2160</v>
      </c>
      <c r="B1136" s="52" t="s">
        <v>697</v>
      </c>
      <c r="C1136" s="52" t="s">
        <v>698</v>
      </c>
      <c r="D1136" s="52" t="s">
        <v>929</v>
      </c>
      <c r="E1136" s="10" t="s">
        <v>515</v>
      </c>
      <c r="F1136" s="52" t="s">
        <v>514</v>
      </c>
      <c r="G1136" s="52" t="s">
        <v>181</v>
      </c>
      <c r="H1136" s="52" t="s">
        <v>224</v>
      </c>
      <c r="I1136" s="52" t="s">
        <v>938</v>
      </c>
      <c r="J1136" s="52" t="s">
        <v>165</v>
      </c>
      <c r="K1136" s="52" t="s">
        <v>931</v>
      </c>
      <c r="L1136" s="53" t="s">
        <v>291</v>
      </c>
      <c r="M1136" s="13">
        <v>921</v>
      </c>
      <c r="N1136" s="14">
        <f t="shared" si="273"/>
        <v>2.52328767123288</v>
      </c>
      <c r="O1136" s="15">
        <v>8550</v>
      </c>
      <c r="P1136" s="15">
        <f t="shared" si="278"/>
        <v>7874550</v>
      </c>
      <c r="Q1136" s="16">
        <f>IFERROR(VLOOKUP(G1136,SCENARIOS!$A$13:$E$18,5,0),0.025)</f>
        <v>0.04</v>
      </c>
      <c r="R1136" s="52">
        <f>IFERROR(VLOOKUP(L1136,INPUTS!$A$107:$B$120,2,0),0.0082)</f>
        <v>0.0079</v>
      </c>
      <c r="S1136" s="52">
        <f t="shared" si="279"/>
        <v>67.545</v>
      </c>
      <c r="T1136" s="15">
        <f t="shared" si="280"/>
        <v>62208.945</v>
      </c>
      <c r="U1136" s="15">
        <f>T1136/INPUTS!$B$7*1000</f>
        <v>77761181.25</v>
      </c>
      <c r="V1136" s="15">
        <f>T1136*INPUTS!$B$6</f>
        <v>196580.2662</v>
      </c>
      <c r="W1136" s="54" t="s">
        <v>396</v>
      </c>
      <c r="X1136" s="54" t="s">
        <v>396</v>
      </c>
      <c r="Y1136" s="67">
        <f>IFERROR(VLOOKUP(E1136,INPUTS!$A$44:$B$103,2,0),0)</f>
        <v>0</v>
      </c>
      <c r="Z1136" s="15">
        <f t="shared" si="269"/>
        <v>0</v>
      </c>
      <c r="AA1136" s="20">
        <f>IFERROR(VLOOKUP(E1136,INPUTS!$A$44:$C$103,3,0),SCENARIOS!$J$26)</f>
        <v>0.025</v>
      </c>
      <c r="AB1136" s="15">
        <f t="shared" si="277"/>
        <v>1892.1673372373</v>
      </c>
      <c r="AC1136" s="20">
        <f>IFERROR(VLOOKUP($E1136,INPUTS!$A$44:$G$103,4,0),SCENARIOS!$K$26)</f>
        <v>0.1</v>
      </c>
      <c r="AD1136" s="15">
        <f t="shared" si="277"/>
        <v>9208.44353070496</v>
      </c>
      <c r="AE1136" s="20">
        <f>IFERROR(VLOOKUP($E1136,INPUTS!$A$44:$G$103,5,0),SCENARIOS!$L$26)</f>
        <v>0.2</v>
      </c>
      <c r="AF1136" s="15">
        <f t="shared" si="277"/>
        <v>22406.9590964374</v>
      </c>
      <c r="AG1136" s="20">
        <f>IFERROR(VLOOKUP($E1136,INPUTS!$A$44:$G$103,6,0),SCENARIOS!$M$26)</f>
        <v>0.3</v>
      </c>
      <c r="AH1136" s="15">
        <f t="shared" si="271"/>
        <v>40892.237727958</v>
      </c>
      <c r="AI1136" s="20">
        <f>IFERROR(VLOOKUP($E1136,INPUTS!$A$44:$G$103,7,0),SCENARIOS!$N$26)</f>
        <v>0.5</v>
      </c>
      <c r="AJ1136" s="15">
        <f t="shared" si="272"/>
        <v>82919.4328622514</v>
      </c>
      <c r="AL1136" t="str">
        <f t="shared" si="274"/>
        <v>Y</v>
      </c>
      <c r="AM1136" s="21">
        <f t="shared" si="275"/>
        <v>165838.865724503</v>
      </c>
    </row>
    <row r="1137" ht="15" customHeight="1" spans="1:39">
      <c r="A1137" s="24" t="s">
        <v>2161</v>
      </c>
      <c r="B1137" s="52" t="s">
        <v>697</v>
      </c>
      <c r="C1137" s="52" t="s">
        <v>698</v>
      </c>
      <c r="D1137" s="52" t="s">
        <v>929</v>
      </c>
      <c r="E1137" s="10" t="s">
        <v>515</v>
      </c>
      <c r="F1137" s="52" t="s">
        <v>514</v>
      </c>
      <c r="G1137" s="52" t="s">
        <v>181</v>
      </c>
      <c r="H1137" s="52" t="s">
        <v>1248</v>
      </c>
      <c r="I1137" s="52" t="s">
        <v>1249</v>
      </c>
      <c r="J1137" s="52" t="s">
        <v>181</v>
      </c>
      <c r="K1137" s="52" t="s">
        <v>931</v>
      </c>
      <c r="L1137" s="53" t="s">
        <v>279</v>
      </c>
      <c r="M1137" s="13">
        <v>5523</v>
      </c>
      <c r="N1137" s="14">
        <f t="shared" si="273"/>
        <v>15.1315068493151</v>
      </c>
      <c r="O1137" s="15">
        <v>1870</v>
      </c>
      <c r="P1137" s="15">
        <f t="shared" si="278"/>
        <v>10328010</v>
      </c>
      <c r="Q1137" s="16">
        <f>IFERROR(VLOOKUP(G1137,SCENARIOS!$A$13:$E$18,5,0),0.025)</f>
        <v>0.04</v>
      </c>
      <c r="R1137" s="52">
        <f>IFERROR(VLOOKUP(L1137,INPUTS!$A$107:$B$120,2,0),0.0082)</f>
        <v>0.0039</v>
      </c>
      <c r="S1137" s="52">
        <f t="shared" si="279"/>
        <v>7.293</v>
      </c>
      <c r="T1137" s="15">
        <f t="shared" si="280"/>
        <v>40279.239</v>
      </c>
      <c r="U1137" s="15">
        <f>T1137/INPUTS!$B$7*1000</f>
        <v>50349048.75</v>
      </c>
      <c r="V1137" s="15">
        <f>T1137*INPUTS!$B$6</f>
        <v>127282.39524</v>
      </c>
      <c r="W1137" s="54" t="s">
        <v>396</v>
      </c>
      <c r="X1137" s="54" t="s">
        <v>396</v>
      </c>
      <c r="Y1137" s="67">
        <f>IFERROR(VLOOKUP(E1137,INPUTS!$A$44:$B$103,2,0),0)</f>
        <v>0</v>
      </c>
      <c r="Z1137" s="15">
        <f t="shared" si="269"/>
        <v>0</v>
      </c>
      <c r="AA1137" s="20">
        <f>IFERROR(VLOOKUP(E1137,INPUTS!$A$44:$C$103,3,0),SCENARIOS!$J$26)</f>
        <v>0.025</v>
      </c>
      <c r="AB1137" s="15">
        <f t="shared" si="277"/>
        <v>1225.14632589533</v>
      </c>
      <c r="AC1137" s="20">
        <f>IFERROR(VLOOKUP($E1137,INPUTS!$A$44:$G$103,4,0),SCENARIOS!$K$26)</f>
        <v>0.1</v>
      </c>
      <c r="AD1137" s="15">
        <f t="shared" si="277"/>
        <v>5962.31133306101</v>
      </c>
      <c r="AE1137" s="20">
        <f>IFERROR(VLOOKUP($E1137,INPUTS!$A$44:$G$103,5,0),SCENARIOS!$L$26)</f>
        <v>0.2</v>
      </c>
      <c r="AF1137" s="15">
        <f t="shared" si="277"/>
        <v>14508.1267767622</v>
      </c>
      <c r="AG1137" s="20">
        <f>IFERROR(VLOOKUP($E1137,INPUTS!$A$44:$G$103,6,0),SCENARIOS!$M$26)</f>
        <v>0.3</v>
      </c>
      <c r="AH1137" s="15">
        <f t="shared" si="271"/>
        <v>26477.0318270023</v>
      </c>
      <c r="AI1137" s="20">
        <f>IFERROR(VLOOKUP($E1137,INPUTS!$A$44:$G$103,7,0),SCENARIOS!$N$26)</f>
        <v>0.5</v>
      </c>
      <c r="AJ1137" s="15">
        <f t="shared" si="272"/>
        <v>53688.9293654326</v>
      </c>
      <c r="AL1137" t="str">
        <f t="shared" si="274"/>
        <v>Y</v>
      </c>
      <c r="AM1137" s="21">
        <f t="shared" si="275"/>
        <v>107377.858730865</v>
      </c>
    </row>
    <row r="1138" ht="15" customHeight="1" spans="1:39">
      <c r="A1138" s="6" t="s">
        <v>2162</v>
      </c>
      <c r="B1138" s="52" t="s">
        <v>697</v>
      </c>
      <c r="C1138" s="52" t="s">
        <v>698</v>
      </c>
      <c r="D1138" s="52" t="s">
        <v>929</v>
      </c>
      <c r="E1138" s="10" t="s">
        <v>515</v>
      </c>
      <c r="F1138" s="52" t="s">
        <v>514</v>
      </c>
      <c r="G1138" s="52" t="s">
        <v>181</v>
      </c>
      <c r="H1138" s="52" t="s">
        <v>627</v>
      </c>
      <c r="I1138" s="52" t="s">
        <v>626</v>
      </c>
      <c r="J1138" s="56" t="s">
        <v>181</v>
      </c>
      <c r="K1138" s="52" t="s">
        <v>931</v>
      </c>
      <c r="L1138" s="53" t="s">
        <v>279</v>
      </c>
      <c r="M1138" s="13">
        <v>7365</v>
      </c>
      <c r="N1138" s="14">
        <f t="shared" si="273"/>
        <v>20.1780821917808</v>
      </c>
      <c r="O1138" s="15">
        <v>1450</v>
      </c>
      <c r="P1138" s="15">
        <f t="shared" si="278"/>
        <v>10679250</v>
      </c>
      <c r="Q1138" s="16">
        <f>IFERROR(VLOOKUP(G1138,SCENARIOS!$A$13:$E$18,5,0),0.025)</f>
        <v>0.04</v>
      </c>
      <c r="R1138" s="52">
        <f>IFERROR(VLOOKUP(L1138,INPUTS!$A$107:$B$120,2,0),0.0082)</f>
        <v>0.0039</v>
      </c>
      <c r="S1138" s="52">
        <f t="shared" si="279"/>
        <v>5.655</v>
      </c>
      <c r="T1138" s="15">
        <f t="shared" si="280"/>
        <v>41649.075</v>
      </c>
      <c r="U1138" s="15">
        <f>T1138/INPUTS!$B$7*1000</f>
        <v>52061343.75</v>
      </c>
      <c r="V1138" s="15">
        <f>T1138*INPUTS!$B$6</f>
        <v>131611.077</v>
      </c>
      <c r="W1138" s="54" t="s">
        <v>396</v>
      </c>
      <c r="X1138" s="54" t="s">
        <v>396</v>
      </c>
      <c r="Y1138" s="67">
        <f>IFERROR(VLOOKUP(E1138,INPUTS!$A$44:$B$103,2,0),0)</f>
        <v>0</v>
      </c>
      <c r="Z1138" s="15">
        <f t="shared" si="269"/>
        <v>0</v>
      </c>
      <c r="AA1138" s="20">
        <f>IFERROR(VLOOKUP(E1138,INPUTS!$A$44:$C$103,3,0),SCENARIOS!$J$26)</f>
        <v>0.025</v>
      </c>
      <c r="AB1138" s="15">
        <f t="shared" si="277"/>
        <v>1266.81169952563</v>
      </c>
      <c r="AC1138" s="20">
        <f>IFERROR(VLOOKUP($E1138,INPUTS!$A$44:$G$103,4,0),SCENARIOS!$K$26)</f>
        <v>0.1</v>
      </c>
      <c r="AD1138" s="15">
        <f t="shared" si="277"/>
        <v>6165.08052408855</v>
      </c>
      <c r="AE1138" s="20">
        <f>IFERROR(VLOOKUP($E1138,INPUTS!$A$44:$G$103,5,0),SCENARIOS!$L$26)</f>
        <v>0.2</v>
      </c>
      <c r="AF1138" s="15">
        <f t="shared" si="277"/>
        <v>15001.5262263241</v>
      </c>
      <c r="AG1138" s="20">
        <f>IFERROR(VLOOKUP($E1138,INPUTS!$A$44:$G$103,6,0),SCENARIOS!$M$26)</f>
        <v>0.3</v>
      </c>
      <c r="AH1138" s="15">
        <f t="shared" si="271"/>
        <v>27377.4756355304</v>
      </c>
      <c r="AI1138" s="20">
        <f>IFERROR(VLOOKUP($E1138,INPUTS!$A$44:$G$103,7,0),SCENARIOS!$N$26)</f>
        <v>0.5</v>
      </c>
      <c r="AJ1138" s="15">
        <f t="shared" si="272"/>
        <v>55514.8086539223</v>
      </c>
      <c r="AL1138" t="str">
        <f t="shared" si="274"/>
        <v>Y</v>
      </c>
      <c r="AM1138" s="21">
        <f t="shared" si="275"/>
        <v>111029.617307845</v>
      </c>
    </row>
    <row r="1139" ht="15" customHeight="1" spans="1:39">
      <c r="A1139" s="24" t="s">
        <v>2163</v>
      </c>
      <c r="B1139" s="52" t="s">
        <v>697</v>
      </c>
      <c r="C1139" s="52" t="s">
        <v>698</v>
      </c>
      <c r="D1139" s="52" t="s">
        <v>929</v>
      </c>
      <c r="E1139" s="10" t="s">
        <v>515</v>
      </c>
      <c r="F1139" s="52" t="s">
        <v>514</v>
      </c>
      <c r="G1139" s="52" t="s">
        <v>181</v>
      </c>
      <c r="H1139" s="52" t="s">
        <v>1158</v>
      </c>
      <c r="I1139" s="52" t="s">
        <v>622</v>
      </c>
      <c r="J1139" s="56" t="s">
        <v>181</v>
      </c>
      <c r="K1139" s="52" t="s">
        <v>931</v>
      </c>
      <c r="L1139" s="53" t="s">
        <v>279</v>
      </c>
      <c r="M1139" s="13">
        <v>3682</v>
      </c>
      <c r="N1139" s="14">
        <f t="shared" si="273"/>
        <v>10.0876712328767</v>
      </c>
      <c r="O1139" s="15">
        <v>3010</v>
      </c>
      <c r="P1139" s="15">
        <f t="shared" si="278"/>
        <v>11082820</v>
      </c>
      <c r="Q1139" s="16">
        <f>IFERROR(VLOOKUP(G1139,SCENARIOS!$A$13:$E$18,5,0),0.025)</f>
        <v>0.04</v>
      </c>
      <c r="R1139" s="52">
        <f>IFERROR(VLOOKUP(L1139,INPUTS!$A$107:$B$120,2,0),0.0082)</f>
        <v>0.0039</v>
      </c>
      <c r="S1139" s="52">
        <f t="shared" si="279"/>
        <v>11.739</v>
      </c>
      <c r="T1139" s="15">
        <f t="shared" si="280"/>
        <v>43222.998</v>
      </c>
      <c r="U1139" s="15">
        <f>T1139/INPUTS!$B$7*1000</f>
        <v>54028747.5</v>
      </c>
      <c r="V1139" s="15">
        <f>T1139*INPUTS!$B$6</f>
        <v>136584.67368</v>
      </c>
      <c r="W1139" s="54" t="s">
        <v>396</v>
      </c>
      <c r="X1139" s="54" t="s">
        <v>396</v>
      </c>
      <c r="Y1139" s="67">
        <f>IFERROR(VLOOKUP(E1139,INPUTS!$A$44:$B$103,2,0),0)</f>
        <v>0</v>
      </c>
      <c r="Z1139" s="15">
        <f t="shared" si="269"/>
        <v>0</v>
      </c>
      <c r="AA1139" s="20">
        <f>IFERROR(VLOOKUP(E1139,INPUTS!$A$44:$C$103,3,0),SCENARIOS!$J$26)</f>
        <v>0.025</v>
      </c>
      <c r="AB1139" s="15">
        <f t="shared" si="277"/>
        <v>1314.68464917824</v>
      </c>
      <c r="AC1139" s="20">
        <f>IFERROR(VLOOKUP($E1139,INPUTS!$A$44:$G$103,4,0),SCENARIOS!$K$26)</f>
        <v>0.1</v>
      </c>
      <c r="AD1139" s="15">
        <f t="shared" si="277"/>
        <v>6398.0595766537</v>
      </c>
      <c r="AE1139" s="20">
        <f>IFERROR(VLOOKUP($E1139,INPUTS!$A$44:$G$103,5,0),SCENARIOS!$L$26)</f>
        <v>0.2</v>
      </c>
      <c r="AF1139" s="15">
        <f t="shared" si="277"/>
        <v>15568.4355073277</v>
      </c>
      <c r="AG1139" s="20">
        <f>IFERROR(VLOOKUP($E1139,INPUTS!$A$44:$G$103,6,0),SCENARIOS!$M$26)</f>
        <v>0.3</v>
      </c>
      <c r="AH1139" s="15">
        <f t="shared" si="271"/>
        <v>28412.0733687262</v>
      </c>
      <c r="AI1139" s="20">
        <f>IFERROR(VLOOKUP($E1139,INPUTS!$A$44:$G$103,7,0),SCENARIOS!$N$26)</f>
        <v>0.5</v>
      </c>
      <c r="AJ1139" s="15">
        <f t="shared" si="272"/>
        <v>57612.7192121041</v>
      </c>
      <c r="AL1139" t="str">
        <f t="shared" si="274"/>
        <v>N</v>
      </c>
      <c r="AM1139" s="21">
        <f t="shared" si="275"/>
        <v>115225.438424208</v>
      </c>
    </row>
    <row r="1140" ht="15" customHeight="1" spans="1:39">
      <c r="A1140" s="6" t="s">
        <v>2164</v>
      </c>
      <c r="B1140" s="52" t="s">
        <v>624</v>
      </c>
      <c r="C1140" s="52" t="s">
        <v>625</v>
      </c>
      <c r="D1140" s="52" t="s">
        <v>929</v>
      </c>
      <c r="E1140" s="10" t="s">
        <v>627</v>
      </c>
      <c r="F1140" s="52" t="s">
        <v>626</v>
      </c>
      <c r="G1140" s="52" t="s">
        <v>181</v>
      </c>
      <c r="H1140" s="52" t="s">
        <v>251</v>
      </c>
      <c r="I1140" s="52" t="s">
        <v>930</v>
      </c>
      <c r="J1140" s="52" t="s">
        <v>169</v>
      </c>
      <c r="K1140" s="52" t="s">
        <v>931</v>
      </c>
      <c r="L1140" s="53" t="s">
        <v>286</v>
      </c>
      <c r="M1140" s="13">
        <v>11832</v>
      </c>
      <c r="N1140" s="14">
        <f t="shared" si="273"/>
        <v>32.4164383561644</v>
      </c>
      <c r="O1140" s="15">
        <v>2140</v>
      </c>
      <c r="P1140" s="15">
        <f t="shared" si="278"/>
        <v>25320480</v>
      </c>
      <c r="Q1140" s="16">
        <f>IFERROR(VLOOKUP(G1140,SCENARIOS!$A$13:$E$18,5,0),0.025)</f>
        <v>0.04</v>
      </c>
      <c r="R1140" s="52">
        <f>IFERROR(VLOOKUP(L1140,INPUTS!$A$107:$B$120,2,0),0.0082)</f>
        <v>0.0039</v>
      </c>
      <c r="S1140" s="52">
        <f t="shared" si="279"/>
        <v>8.346</v>
      </c>
      <c r="T1140" s="15">
        <f t="shared" si="280"/>
        <v>98749.872</v>
      </c>
      <c r="U1140" s="15">
        <f>T1140/INPUTS!$B$7*1000</f>
        <v>123437340</v>
      </c>
      <c r="V1140" s="15">
        <f>T1140*INPUTS!$B$6</f>
        <v>312049.59552</v>
      </c>
      <c r="W1140" s="54" t="s">
        <v>396</v>
      </c>
      <c r="X1140" s="54" t="s">
        <v>396</v>
      </c>
      <c r="Y1140" s="67">
        <f>IFERROR(VLOOKUP(E1140,INPUTS!$A$44:$B$103,2,0),0)</f>
        <v>0</v>
      </c>
      <c r="Z1140" s="15">
        <f t="shared" si="269"/>
        <v>0</v>
      </c>
      <c r="AA1140" s="20">
        <f>IFERROR(VLOOKUP(E1140,INPUTS!$A$44:$C$103,3,0),SCENARIOS!$J$26)</f>
        <v>0.025</v>
      </c>
      <c r="AB1140" s="15">
        <f t="shared" ref="AB1140:AF1155" si="281">$T1140*AA1140*(1+$Q1140)^AB$2</f>
        <v>3003.60795951071</v>
      </c>
      <c r="AC1140" s="20">
        <f>IFERROR(VLOOKUP($E1140,INPUTS!$A$44:$G$103,4,0),SCENARIOS!$K$26)</f>
        <v>0.1</v>
      </c>
      <c r="AD1140" s="15">
        <f t="shared" si="281"/>
        <v>14617.3933664418</v>
      </c>
      <c r="AE1140" s="20">
        <f>IFERROR(VLOOKUP($E1140,INPUTS!$A$44:$G$103,5,0),SCENARIOS!$L$26)</f>
        <v>0.2</v>
      </c>
      <c r="AF1140" s="15">
        <f t="shared" si="281"/>
        <v>35568.5881296079</v>
      </c>
      <c r="AG1140" s="20">
        <f>IFERROR(VLOOKUP($E1140,INPUTS!$A$44:$G$103,6,0),SCENARIOS!$M$26)</f>
        <v>0.3</v>
      </c>
      <c r="AH1140" s="15">
        <f t="shared" si="271"/>
        <v>64911.9389732364</v>
      </c>
      <c r="AI1140" s="20">
        <f>IFERROR(VLOOKUP($E1140,INPUTS!$A$44:$G$103,7,0),SCENARIOS!$N$26)</f>
        <v>0.5</v>
      </c>
      <c r="AJ1140" s="15">
        <f t="shared" si="272"/>
        <v>131625.498253666</v>
      </c>
      <c r="AL1140" t="str">
        <f t="shared" si="274"/>
        <v>Y</v>
      </c>
      <c r="AM1140" s="21">
        <f t="shared" si="275"/>
        <v>263250.996507333</v>
      </c>
    </row>
    <row r="1141" ht="15" customHeight="1" spans="1:39">
      <c r="A1141" s="24" t="s">
        <v>2166</v>
      </c>
      <c r="B1141" s="52" t="s">
        <v>624</v>
      </c>
      <c r="C1141" s="52" t="s">
        <v>625</v>
      </c>
      <c r="D1141" s="52" t="s">
        <v>929</v>
      </c>
      <c r="E1141" s="10" t="s">
        <v>627</v>
      </c>
      <c r="F1141" s="52" t="s">
        <v>626</v>
      </c>
      <c r="G1141" s="52" t="s">
        <v>181</v>
      </c>
      <c r="H1141" s="52" t="s">
        <v>245</v>
      </c>
      <c r="I1141" s="52" t="s">
        <v>930</v>
      </c>
      <c r="J1141" s="52" t="s">
        <v>169</v>
      </c>
      <c r="K1141" s="52" t="s">
        <v>931</v>
      </c>
      <c r="L1141" s="53" t="s">
        <v>286</v>
      </c>
      <c r="M1141" s="13">
        <v>7395</v>
      </c>
      <c r="N1141" s="14">
        <f t="shared" si="273"/>
        <v>20.2602739726027</v>
      </c>
      <c r="O1141" s="15">
        <v>3420</v>
      </c>
      <c r="P1141" s="15">
        <f t="shared" si="278"/>
        <v>25290900</v>
      </c>
      <c r="Q1141" s="16">
        <f>IFERROR(VLOOKUP(G1141,SCENARIOS!$A$13:$E$18,5,0),0.025)</f>
        <v>0.04</v>
      </c>
      <c r="R1141" s="52">
        <f>IFERROR(VLOOKUP(L1141,INPUTS!$A$107:$B$120,2,0),0.0082)</f>
        <v>0.0039</v>
      </c>
      <c r="S1141" s="52">
        <f t="shared" si="279"/>
        <v>13.338</v>
      </c>
      <c r="T1141" s="15">
        <f t="shared" si="280"/>
        <v>98634.51</v>
      </c>
      <c r="U1141" s="15">
        <f>T1141/INPUTS!$B$7*1000</f>
        <v>123293137.5</v>
      </c>
      <c r="V1141" s="15">
        <f>T1141*INPUTS!$B$6</f>
        <v>311685.0516</v>
      </c>
      <c r="W1141" s="54" t="s">
        <v>396</v>
      </c>
      <c r="X1141" s="54" t="s">
        <v>396</v>
      </c>
      <c r="Y1141" s="67">
        <f>IFERROR(VLOOKUP(E1141,INPUTS!$A$44:$B$103,2,0),0)</f>
        <v>0</v>
      </c>
      <c r="Z1141" s="15">
        <f t="shared" si="269"/>
        <v>0</v>
      </c>
      <c r="AA1141" s="20">
        <f>IFERROR(VLOOKUP(E1141,INPUTS!$A$44:$C$103,3,0),SCENARIOS!$J$26)</f>
        <v>0.025</v>
      </c>
      <c r="AB1141" s="15">
        <f t="shared" si="281"/>
        <v>3000.09907170755</v>
      </c>
      <c r="AC1141" s="20">
        <f>IFERROR(VLOOKUP($E1141,INPUTS!$A$44:$G$103,4,0),SCENARIOS!$K$26)</f>
        <v>0.1</v>
      </c>
      <c r="AD1141" s="15">
        <f t="shared" si="281"/>
        <v>14600.3169723221</v>
      </c>
      <c r="AE1141" s="20">
        <f>IFERROR(VLOOKUP($E1141,INPUTS!$A$44:$G$103,5,0),SCENARIOS!$L$26)</f>
        <v>0.2</v>
      </c>
      <c r="AF1141" s="15">
        <f t="shared" si="281"/>
        <v>35527.0360406714</v>
      </c>
      <c r="AG1141" s="20">
        <f>IFERROR(VLOOKUP($E1141,INPUTS!$A$44:$G$103,6,0),SCENARIOS!$M$26)</f>
        <v>0.3</v>
      </c>
      <c r="AH1141" s="15">
        <f t="shared" si="271"/>
        <v>64836.1072688284</v>
      </c>
      <c r="AI1141" s="20">
        <f>IFERROR(VLOOKUP($E1141,INPUTS!$A$44:$G$103,7,0),SCENARIOS!$N$26)</f>
        <v>0.5</v>
      </c>
      <c r="AJ1141" s="15">
        <f t="shared" si="272"/>
        <v>131471.73014823</v>
      </c>
      <c r="AL1141" t="str">
        <f t="shared" si="274"/>
        <v>N</v>
      </c>
      <c r="AM1141" s="21">
        <f t="shared" si="275"/>
        <v>262943.46029646</v>
      </c>
    </row>
    <row r="1142" ht="15" customHeight="1" spans="1:39">
      <c r="A1142" s="6" t="s">
        <v>2167</v>
      </c>
      <c r="B1142" s="52" t="s">
        <v>624</v>
      </c>
      <c r="C1142" s="52" t="s">
        <v>625</v>
      </c>
      <c r="D1142" s="52" t="s">
        <v>929</v>
      </c>
      <c r="E1142" s="10" t="s">
        <v>627</v>
      </c>
      <c r="F1142" s="52" t="s">
        <v>626</v>
      </c>
      <c r="G1142" s="52" t="s">
        <v>181</v>
      </c>
      <c r="H1142" s="52" t="s">
        <v>248</v>
      </c>
      <c r="I1142" s="52" t="s">
        <v>930</v>
      </c>
      <c r="J1142" s="52" t="s">
        <v>169</v>
      </c>
      <c r="K1142" s="52" t="s">
        <v>931</v>
      </c>
      <c r="L1142" s="53" t="s">
        <v>286</v>
      </c>
      <c r="M1142" s="13">
        <v>4437</v>
      </c>
      <c r="N1142" s="14">
        <f t="shared" si="273"/>
        <v>12.1561643835616</v>
      </c>
      <c r="O1142" s="15">
        <v>4200</v>
      </c>
      <c r="P1142" s="15">
        <f t="shared" si="278"/>
        <v>18635400</v>
      </c>
      <c r="Q1142" s="16">
        <f>IFERROR(VLOOKUP(G1142,SCENARIOS!$A$13:$E$18,5,0),0.025)</f>
        <v>0.04</v>
      </c>
      <c r="R1142" s="52">
        <f>IFERROR(VLOOKUP(L1142,INPUTS!$A$107:$B$120,2,0),0.0082)</f>
        <v>0.0039</v>
      </c>
      <c r="S1142" s="52">
        <f t="shared" si="279"/>
        <v>16.38</v>
      </c>
      <c r="T1142" s="15">
        <f t="shared" si="280"/>
        <v>72678.06</v>
      </c>
      <c r="U1142" s="15">
        <f>T1142/INPUTS!$B$7*1000</f>
        <v>90847575</v>
      </c>
      <c r="V1142" s="15">
        <f>T1142*INPUTS!$B$6</f>
        <v>229662.6696</v>
      </c>
      <c r="W1142" s="54" t="s">
        <v>396</v>
      </c>
      <c r="X1142" s="54" t="s">
        <v>396</v>
      </c>
      <c r="Y1142" s="67">
        <f>IFERROR(VLOOKUP(E1142,INPUTS!$A$44:$B$103,2,0),0)</f>
        <v>0</v>
      </c>
      <c r="Z1142" s="15">
        <f t="shared" si="269"/>
        <v>0</v>
      </c>
      <c r="AA1142" s="20">
        <f>IFERROR(VLOOKUP(E1142,INPUTS!$A$44:$C$103,3,0),SCENARIOS!$J$26)</f>
        <v>0.025</v>
      </c>
      <c r="AB1142" s="15">
        <f t="shared" si="281"/>
        <v>2210.59931599503</v>
      </c>
      <c r="AC1142" s="20">
        <f>IFERROR(VLOOKUP($E1142,INPUTS!$A$44:$G$103,4,0),SCENARIOS!$K$26)</f>
        <v>0.1</v>
      </c>
      <c r="AD1142" s="15">
        <f t="shared" si="281"/>
        <v>10758.1282953953</v>
      </c>
      <c r="AE1142" s="20">
        <f>IFERROR(VLOOKUP($E1142,INPUTS!$A$44:$G$103,5,0),SCENARIOS!$L$26)</f>
        <v>0.2</v>
      </c>
      <c r="AF1142" s="15">
        <f t="shared" si="281"/>
        <v>26177.8160299684</v>
      </c>
      <c r="AG1142" s="20">
        <f>IFERROR(VLOOKUP($E1142,INPUTS!$A$44:$G$103,6,0),SCENARIOS!$M$26)</f>
        <v>0.3</v>
      </c>
      <c r="AH1142" s="15">
        <f t="shared" si="271"/>
        <v>47773.9737770315</v>
      </c>
      <c r="AI1142" s="20">
        <f>IFERROR(VLOOKUP($E1142,INPUTS!$A$44:$G$103,7,0),SCENARIOS!$N$26)</f>
        <v>0.5</v>
      </c>
      <c r="AJ1142" s="15">
        <f t="shared" si="272"/>
        <v>96873.9064250114</v>
      </c>
      <c r="AL1142" t="str">
        <f t="shared" si="274"/>
        <v>N</v>
      </c>
      <c r="AM1142" s="21">
        <f t="shared" si="275"/>
        <v>193747.812850023</v>
      </c>
    </row>
    <row r="1143" ht="15" customHeight="1" spans="1:39">
      <c r="A1143" s="24" t="s">
        <v>2168</v>
      </c>
      <c r="B1143" s="52" t="s">
        <v>624</v>
      </c>
      <c r="C1143" s="52" t="s">
        <v>625</v>
      </c>
      <c r="D1143" s="52" t="s">
        <v>929</v>
      </c>
      <c r="E1143" s="10" t="s">
        <v>627</v>
      </c>
      <c r="F1143" s="52" t="s">
        <v>626</v>
      </c>
      <c r="G1143" s="52" t="s">
        <v>181</v>
      </c>
      <c r="H1143" s="52" t="s">
        <v>515</v>
      </c>
      <c r="I1143" s="52" t="s">
        <v>514</v>
      </c>
      <c r="J1143" s="52" t="s">
        <v>181</v>
      </c>
      <c r="K1143" s="52" t="s">
        <v>931</v>
      </c>
      <c r="L1143" s="53" t="s">
        <v>286</v>
      </c>
      <c r="M1143" s="13">
        <v>8874</v>
      </c>
      <c r="N1143" s="14">
        <f t="shared" si="273"/>
        <v>24.3123287671233</v>
      </c>
      <c r="O1143" s="15">
        <v>1450</v>
      </c>
      <c r="P1143" s="15">
        <f t="shared" si="278"/>
        <v>12867300</v>
      </c>
      <c r="Q1143" s="16">
        <f>IFERROR(VLOOKUP(G1143,SCENARIOS!$A$13:$E$18,5,0),0.025)</f>
        <v>0.04</v>
      </c>
      <c r="R1143" s="52">
        <f>IFERROR(VLOOKUP(L1143,INPUTS!$A$107:$B$120,2,0),0.0082)</f>
        <v>0.0039</v>
      </c>
      <c r="S1143" s="52">
        <f t="shared" si="279"/>
        <v>5.655</v>
      </c>
      <c r="T1143" s="15">
        <f t="shared" si="280"/>
        <v>50182.47</v>
      </c>
      <c r="U1143" s="15">
        <f>T1143/INPUTS!$B$7*1000</f>
        <v>62728087.5</v>
      </c>
      <c r="V1143" s="15">
        <f>T1143*INPUTS!$B$6</f>
        <v>158576.6052</v>
      </c>
      <c r="W1143" s="54" t="s">
        <v>396</v>
      </c>
      <c r="X1143" s="54" t="s">
        <v>396</v>
      </c>
      <c r="Y1143" s="67">
        <f>IFERROR(VLOOKUP(E1143,INPUTS!$A$44:$B$103,2,0),0)</f>
        <v>0</v>
      </c>
      <c r="Z1143" s="15">
        <f t="shared" si="269"/>
        <v>0</v>
      </c>
      <c r="AA1143" s="20">
        <f>IFERROR(VLOOKUP(E1143,INPUTS!$A$44:$C$103,3,0),SCENARIOS!$J$26)</f>
        <v>0.025</v>
      </c>
      <c r="AB1143" s="15">
        <f t="shared" si="281"/>
        <v>1526.36619437752</v>
      </c>
      <c r="AC1143" s="20">
        <f>IFERROR(VLOOKUP($E1143,INPUTS!$A$44:$G$103,4,0),SCENARIOS!$K$26)</f>
        <v>0.1</v>
      </c>
      <c r="AD1143" s="15">
        <f t="shared" si="281"/>
        <v>7428.23144205863</v>
      </c>
      <c r="AE1143" s="20">
        <f>IFERROR(VLOOKUP($E1143,INPUTS!$A$44:$G$103,5,0),SCENARIOS!$L$26)</f>
        <v>0.2</v>
      </c>
      <c r="AF1143" s="15">
        <f t="shared" si="281"/>
        <v>18075.1586873591</v>
      </c>
      <c r="AG1143" s="20">
        <f>IFERROR(VLOOKUP($E1143,INPUTS!$A$44:$G$103,6,0),SCENARIOS!$M$26)</f>
        <v>0.3</v>
      </c>
      <c r="AH1143" s="15">
        <f t="shared" si="271"/>
        <v>32986.7914174741</v>
      </c>
      <c r="AI1143" s="20">
        <f>IFERROR(VLOOKUP($E1143,INPUTS!$A$44:$G$103,7,0),SCENARIOS!$N$26)</f>
        <v>0.5</v>
      </c>
      <c r="AJ1143" s="15">
        <f t="shared" si="272"/>
        <v>66889.1258648888</v>
      </c>
      <c r="AL1143" t="str">
        <f t="shared" si="274"/>
        <v>Y</v>
      </c>
      <c r="AM1143" s="21">
        <f t="shared" si="275"/>
        <v>133778.251729778</v>
      </c>
    </row>
    <row r="1144" ht="15" customHeight="1" spans="1:39">
      <c r="A1144" s="6" t="s">
        <v>2169</v>
      </c>
      <c r="B1144" s="52" t="s">
        <v>624</v>
      </c>
      <c r="C1144" s="52" t="s">
        <v>625</v>
      </c>
      <c r="D1144" s="52" t="s">
        <v>929</v>
      </c>
      <c r="E1144" s="10" t="s">
        <v>627</v>
      </c>
      <c r="F1144" s="52" t="s">
        <v>626</v>
      </c>
      <c r="G1144" s="52" t="s">
        <v>181</v>
      </c>
      <c r="H1144" s="52" t="s">
        <v>1248</v>
      </c>
      <c r="I1144" s="52" t="s">
        <v>1249</v>
      </c>
      <c r="J1144" s="52" t="s">
        <v>181</v>
      </c>
      <c r="K1144" s="52" t="s">
        <v>931</v>
      </c>
      <c r="L1144" s="53" t="s">
        <v>286</v>
      </c>
      <c r="M1144" s="13">
        <v>5916</v>
      </c>
      <c r="N1144" s="14">
        <f t="shared" si="273"/>
        <v>16.2082191780822</v>
      </c>
      <c r="O1144" s="15">
        <v>2960</v>
      </c>
      <c r="P1144" s="15">
        <f t="shared" si="278"/>
        <v>17511360</v>
      </c>
      <c r="Q1144" s="16">
        <f>IFERROR(VLOOKUP(G1144,SCENARIOS!$A$13:$E$18,5,0),0.025)</f>
        <v>0.04</v>
      </c>
      <c r="R1144" s="52">
        <f>IFERROR(VLOOKUP(L1144,INPUTS!$A$107:$B$120,2,0),0.0082)</f>
        <v>0.0039</v>
      </c>
      <c r="S1144" s="52">
        <f t="shared" si="279"/>
        <v>11.544</v>
      </c>
      <c r="T1144" s="15">
        <f t="shared" si="280"/>
        <v>68294.304</v>
      </c>
      <c r="U1144" s="15">
        <f>T1144/INPUTS!$B$7*1000</f>
        <v>85367880</v>
      </c>
      <c r="V1144" s="15">
        <f>T1144*INPUTS!$B$6</f>
        <v>215810.00064</v>
      </c>
      <c r="W1144" s="54" t="s">
        <v>396</v>
      </c>
      <c r="X1144" s="54" t="s">
        <v>396</v>
      </c>
      <c r="Y1144" s="67">
        <f>IFERROR(VLOOKUP(E1144,INPUTS!$A$44:$B$103,2,0),0)</f>
        <v>0</v>
      </c>
      <c r="Z1144" s="15">
        <f t="shared" si="269"/>
        <v>0</v>
      </c>
      <c r="AA1144" s="20">
        <f>IFERROR(VLOOKUP(E1144,INPUTS!$A$44:$C$103,3,0),SCENARIOS!$J$26)</f>
        <v>0.025</v>
      </c>
      <c r="AB1144" s="15">
        <f t="shared" si="281"/>
        <v>2077.2615794747</v>
      </c>
      <c r="AC1144" s="20">
        <f>IFERROR(VLOOKUP($E1144,INPUTS!$A$44:$G$103,4,0),SCENARIOS!$K$26)</f>
        <v>0.1</v>
      </c>
      <c r="AD1144" s="15">
        <f t="shared" si="281"/>
        <v>10109.2253188476</v>
      </c>
      <c r="AE1144" s="20">
        <f>IFERROR(VLOOKUP($E1144,INPUTS!$A$44:$G$103,5,0),SCENARIOS!$L$26)</f>
        <v>0.2</v>
      </c>
      <c r="AF1144" s="15">
        <f t="shared" si="281"/>
        <v>24598.836650383</v>
      </c>
      <c r="AG1144" s="20">
        <f>IFERROR(VLOOKUP($E1144,INPUTS!$A$44:$G$103,6,0),SCENARIOS!$M$26)</f>
        <v>0.3</v>
      </c>
      <c r="AH1144" s="15">
        <f t="shared" si="271"/>
        <v>44892.369009528</v>
      </c>
      <c r="AI1144" s="20">
        <f>IFERROR(VLOOKUP($E1144,INPUTS!$A$44:$G$103,7,0),SCENARIOS!$N$26)</f>
        <v>0.5</v>
      </c>
      <c r="AJ1144" s="15">
        <f t="shared" si="272"/>
        <v>91030.7184184234</v>
      </c>
      <c r="AL1144" t="str">
        <f t="shared" si="274"/>
        <v>N</v>
      </c>
      <c r="AM1144" s="21">
        <f t="shared" si="275"/>
        <v>182061.436836847</v>
      </c>
    </row>
    <row r="1145" ht="15" customHeight="1" spans="1:39">
      <c r="A1145" s="24" t="s">
        <v>2170</v>
      </c>
      <c r="B1145" s="52" t="s">
        <v>624</v>
      </c>
      <c r="C1145" s="52" t="s">
        <v>625</v>
      </c>
      <c r="D1145" s="52" t="s">
        <v>929</v>
      </c>
      <c r="E1145" s="10" t="s">
        <v>627</v>
      </c>
      <c r="F1145" s="52" t="s">
        <v>626</v>
      </c>
      <c r="G1145" s="52" t="s">
        <v>181</v>
      </c>
      <c r="H1145" s="52" t="s">
        <v>702</v>
      </c>
      <c r="I1145" s="52" t="s">
        <v>701</v>
      </c>
      <c r="J1145" s="52" t="s">
        <v>181</v>
      </c>
      <c r="K1145" s="52" t="s">
        <v>931</v>
      </c>
      <c r="L1145" s="53" t="s">
        <v>286</v>
      </c>
      <c r="M1145" s="13">
        <v>2958</v>
      </c>
      <c r="N1145" s="14">
        <f t="shared" si="273"/>
        <v>8.1041095890411</v>
      </c>
      <c r="O1145" s="15">
        <v>5570</v>
      </c>
      <c r="P1145" s="15">
        <f t="shared" si="278"/>
        <v>16476060</v>
      </c>
      <c r="Q1145" s="16">
        <f>IFERROR(VLOOKUP(G1145,SCENARIOS!$A$13:$E$18,5,0),0.025)</f>
        <v>0.04</v>
      </c>
      <c r="R1145" s="52">
        <f>IFERROR(VLOOKUP(L1145,INPUTS!$A$107:$B$120,2,0),0.0082)</f>
        <v>0.0039</v>
      </c>
      <c r="S1145" s="52">
        <f t="shared" si="279"/>
        <v>21.723</v>
      </c>
      <c r="T1145" s="15">
        <f t="shared" si="280"/>
        <v>64256.634</v>
      </c>
      <c r="U1145" s="15">
        <f>T1145/INPUTS!$B$7*1000</f>
        <v>80320792.5</v>
      </c>
      <c r="V1145" s="15">
        <f>T1145*INPUTS!$B$6</f>
        <v>203050.96344</v>
      </c>
      <c r="W1145" s="54" t="s">
        <v>396</v>
      </c>
      <c r="X1145" s="54" t="s">
        <v>396</v>
      </c>
      <c r="Y1145" s="67">
        <f>IFERROR(VLOOKUP(E1145,INPUTS!$A$44:$B$103,2,0),0)</f>
        <v>0</v>
      </c>
      <c r="Z1145" s="15">
        <f t="shared" si="269"/>
        <v>0</v>
      </c>
      <c r="AA1145" s="20">
        <f>IFERROR(VLOOKUP(E1145,INPUTS!$A$44:$C$103,3,0),SCENARIOS!$J$26)</f>
        <v>0.025</v>
      </c>
      <c r="AB1145" s="15">
        <f t="shared" si="281"/>
        <v>1954.45050636386</v>
      </c>
      <c r="AC1145" s="20">
        <f>IFERROR(VLOOKUP($E1145,INPUTS!$A$44:$G$103,4,0),SCENARIOS!$K$26)</f>
        <v>0.1</v>
      </c>
      <c r="AD1145" s="15">
        <f t="shared" si="281"/>
        <v>9511.55152465898</v>
      </c>
      <c r="AE1145" s="20">
        <f>IFERROR(VLOOKUP($E1145,INPUTS!$A$44:$G$103,5,0),SCENARIOS!$L$26)</f>
        <v>0.2</v>
      </c>
      <c r="AF1145" s="15">
        <f t="shared" si="281"/>
        <v>23144.513537607</v>
      </c>
      <c r="AG1145" s="20">
        <f>IFERROR(VLOOKUP($E1145,INPUTS!$A$44:$G$103,6,0),SCENARIOS!$M$26)</f>
        <v>0.3</v>
      </c>
      <c r="AH1145" s="15">
        <f t="shared" si="271"/>
        <v>42238.2593552485</v>
      </c>
      <c r="AI1145" s="20">
        <f>IFERROR(VLOOKUP($E1145,INPUTS!$A$44:$G$103,7,0),SCENARIOS!$N$26)</f>
        <v>0.5</v>
      </c>
      <c r="AJ1145" s="15">
        <f t="shared" si="272"/>
        <v>85648.834728145</v>
      </c>
      <c r="AL1145" t="str">
        <f t="shared" si="274"/>
        <v>N</v>
      </c>
      <c r="AM1145" s="21">
        <f t="shared" si="275"/>
        <v>171297.66945629</v>
      </c>
    </row>
    <row r="1146" ht="15" customHeight="1" spans="1:39">
      <c r="A1146" s="6" t="s">
        <v>2171</v>
      </c>
      <c r="B1146" s="52" t="s">
        <v>624</v>
      </c>
      <c r="C1146" s="52" t="s">
        <v>625</v>
      </c>
      <c r="D1146" s="52" t="s">
        <v>929</v>
      </c>
      <c r="E1146" s="10" t="s">
        <v>627</v>
      </c>
      <c r="F1146" s="52" t="s">
        <v>626</v>
      </c>
      <c r="G1146" s="52" t="s">
        <v>181</v>
      </c>
      <c r="H1146" s="52" t="s">
        <v>205</v>
      </c>
      <c r="I1146" s="52" t="s">
        <v>408</v>
      </c>
      <c r="J1146" s="52" t="s">
        <v>165</v>
      </c>
      <c r="K1146" s="52" t="s">
        <v>931</v>
      </c>
      <c r="L1146" s="53" t="s">
        <v>291</v>
      </c>
      <c r="M1146" s="13">
        <v>1479</v>
      </c>
      <c r="N1146" s="14">
        <f t="shared" si="273"/>
        <v>4.05205479452055</v>
      </c>
      <c r="O1146" s="15">
        <v>9260</v>
      </c>
      <c r="P1146" s="15">
        <f t="shared" si="278"/>
        <v>13695540</v>
      </c>
      <c r="Q1146" s="16">
        <f>IFERROR(VLOOKUP(G1146,SCENARIOS!$A$13:$E$18,5,0),0.025)</f>
        <v>0.04</v>
      </c>
      <c r="R1146" s="52">
        <f>IFERROR(VLOOKUP(L1146,INPUTS!$A$107:$B$120,2,0),0.0082)</f>
        <v>0.0079</v>
      </c>
      <c r="S1146" s="52">
        <f t="shared" si="279"/>
        <v>73.154</v>
      </c>
      <c r="T1146" s="15">
        <f t="shared" si="280"/>
        <v>108194.766</v>
      </c>
      <c r="U1146" s="15">
        <f>T1146/INPUTS!$B$7*1000</f>
        <v>135243457.5</v>
      </c>
      <c r="V1146" s="15">
        <f>T1146*INPUTS!$B$6</f>
        <v>341895.46056</v>
      </c>
      <c r="W1146" s="54" t="s">
        <v>396</v>
      </c>
      <c r="X1146" s="54" t="s">
        <v>396</v>
      </c>
      <c r="Y1146" s="67">
        <f>IFERROR(VLOOKUP(E1146,INPUTS!$A$44:$B$103,2,0),0)</f>
        <v>0</v>
      </c>
      <c r="Z1146" s="15">
        <f t="shared" si="269"/>
        <v>0</v>
      </c>
      <c r="AA1146" s="20">
        <f>IFERROR(VLOOKUP(E1146,INPUTS!$A$44:$C$103,3,0),SCENARIOS!$J$26)</f>
        <v>0.025</v>
      </c>
      <c r="AB1146" s="15">
        <f t="shared" si="281"/>
        <v>3290.88690195972</v>
      </c>
      <c r="AC1146" s="20">
        <f>IFERROR(VLOOKUP($E1146,INPUTS!$A$44:$G$103,4,0),SCENARIOS!$K$26)</f>
        <v>0.1</v>
      </c>
      <c r="AD1146" s="15">
        <f t="shared" si="281"/>
        <v>16015.4684029578</v>
      </c>
      <c r="AE1146" s="20">
        <f>IFERROR(VLOOKUP($E1146,INPUTS!$A$44:$G$103,5,0),SCENARIOS!$L$26)</f>
        <v>0.2</v>
      </c>
      <c r="AF1146" s="15">
        <f t="shared" si="281"/>
        <v>38970.5322315081</v>
      </c>
      <c r="AG1146" s="20">
        <f>IFERROR(VLOOKUP($E1146,INPUTS!$A$44:$G$103,6,0),SCENARIOS!$M$26)</f>
        <v>0.3</v>
      </c>
      <c r="AH1146" s="15">
        <f t="shared" si="271"/>
        <v>71120.4167213057</v>
      </c>
      <c r="AI1146" s="20">
        <f>IFERROR(VLOOKUP($E1146,INPUTS!$A$44:$G$103,7,0),SCENARIOS!$N$26)</f>
        <v>0.5</v>
      </c>
      <c r="AJ1146" s="15">
        <f t="shared" si="272"/>
        <v>144214.76903979</v>
      </c>
      <c r="AL1146" t="str">
        <f t="shared" si="274"/>
        <v>N</v>
      </c>
      <c r="AM1146" s="21">
        <f t="shared" si="275"/>
        <v>288429.53807958</v>
      </c>
    </row>
    <row r="1147" ht="15" customHeight="1" spans="1:39">
      <c r="A1147" s="24" t="s">
        <v>2173</v>
      </c>
      <c r="B1147" s="52" t="s">
        <v>453</v>
      </c>
      <c r="C1147" s="52" t="s">
        <v>454</v>
      </c>
      <c r="D1147" s="52" t="s">
        <v>929</v>
      </c>
      <c r="E1147" s="10" t="s">
        <v>456</v>
      </c>
      <c r="F1147" s="52" t="s">
        <v>455</v>
      </c>
      <c r="G1147" s="52" t="s">
        <v>185</v>
      </c>
      <c r="H1147" s="52" t="s">
        <v>224</v>
      </c>
      <c r="I1147" s="52" t="s">
        <v>938</v>
      </c>
      <c r="J1147" s="52" t="s">
        <v>165</v>
      </c>
      <c r="K1147" s="52" t="s">
        <v>931</v>
      </c>
      <c r="L1147" s="53" t="s">
        <v>291</v>
      </c>
      <c r="M1147" s="13">
        <v>3451</v>
      </c>
      <c r="N1147" s="14">
        <f t="shared" si="273"/>
        <v>9.45479452054795</v>
      </c>
      <c r="O1147" s="15">
        <v>6660</v>
      </c>
      <c r="P1147" s="15">
        <f t="shared" si="278"/>
        <v>22983660</v>
      </c>
      <c r="Q1147" s="16">
        <f>IFERROR(VLOOKUP(G1147,SCENARIOS!$A$13:$E$18,5,0),0.025)</f>
        <v>0.035</v>
      </c>
      <c r="R1147" s="52">
        <f>IFERROR(VLOOKUP(L1147,INPUTS!$A$107:$B$120,2,0),0.0082)</f>
        <v>0.0079</v>
      </c>
      <c r="S1147" s="52">
        <f t="shared" si="279"/>
        <v>52.614</v>
      </c>
      <c r="T1147" s="15">
        <f t="shared" si="280"/>
        <v>181570.914</v>
      </c>
      <c r="U1147" s="15">
        <f>T1147/INPUTS!$B$7*1000</f>
        <v>226963642.5</v>
      </c>
      <c r="V1147" s="15">
        <f>T1147*INPUTS!$B$6</f>
        <v>573764.08824</v>
      </c>
      <c r="W1147" s="54" t="s">
        <v>396</v>
      </c>
      <c r="X1147" s="54" t="s">
        <v>396</v>
      </c>
      <c r="Y1147" s="67">
        <f>IFERROR(VLOOKUP(E1147,INPUTS!$A$44:$B$103,2,0),0)</f>
        <v>0</v>
      </c>
      <c r="Z1147" s="15">
        <f t="shared" si="269"/>
        <v>0</v>
      </c>
      <c r="AA1147" s="20">
        <f>IFERROR(VLOOKUP(E1147,INPUTS!$A$44:$C$103,3,0),SCENARIOS!$J$26)</f>
        <v>0.025</v>
      </c>
      <c r="AB1147" s="15">
        <f t="shared" si="281"/>
        <v>5391.23220153966</v>
      </c>
      <c r="AC1147" s="20">
        <f>IFERROR(VLOOKUP($E1147,INPUTS!$A$44:$G$103,4,0),SCENARIOS!$K$26)</f>
        <v>0.1</v>
      </c>
      <c r="AD1147" s="15">
        <f t="shared" si="281"/>
        <v>25612.3706253244</v>
      </c>
      <c r="AE1147" s="20">
        <f>IFERROR(VLOOKUP($E1147,INPUTS!$A$44:$G$103,5,0),SCENARIOS!$L$26)</f>
        <v>0.2</v>
      </c>
      <c r="AF1147" s="15">
        <f t="shared" si="281"/>
        <v>60838.9236937002</v>
      </c>
      <c r="AG1147" s="20">
        <f>IFERROR(VLOOKUP($E1147,INPUTS!$A$44:$G$103,6,0),SCENARIOS!$M$26)</f>
        <v>0.3</v>
      </c>
      <c r="AH1147" s="15">
        <f t="shared" si="271"/>
        <v>108386.334781954</v>
      </c>
      <c r="AI1147" s="20">
        <f>IFERROR(VLOOKUP($E1147,INPUTS!$A$44:$G$103,7,0),SCENARIOS!$N$26)</f>
        <v>0.5</v>
      </c>
      <c r="AJ1147" s="15">
        <f t="shared" si="272"/>
        <v>214548.275899641</v>
      </c>
      <c r="AL1147" t="str">
        <f t="shared" si="274"/>
        <v>N</v>
      </c>
      <c r="AM1147" s="21">
        <f t="shared" si="275"/>
        <v>429096.551799282</v>
      </c>
    </row>
    <row r="1148" ht="15" customHeight="1" spans="1:39">
      <c r="A1148" s="6" t="s">
        <v>2174</v>
      </c>
      <c r="B1148" s="52" t="s">
        <v>453</v>
      </c>
      <c r="C1148" s="52" t="s">
        <v>454</v>
      </c>
      <c r="D1148" s="52" t="s">
        <v>929</v>
      </c>
      <c r="E1148" s="10" t="s">
        <v>456</v>
      </c>
      <c r="F1148" s="52" t="s">
        <v>455</v>
      </c>
      <c r="G1148" s="52" t="s">
        <v>185</v>
      </c>
      <c r="H1148" s="52" t="s">
        <v>203</v>
      </c>
      <c r="I1148" s="52" t="s">
        <v>399</v>
      </c>
      <c r="J1148" s="52" t="s">
        <v>165</v>
      </c>
      <c r="K1148" s="52" t="s">
        <v>931</v>
      </c>
      <c r="L1148" s="53" t="s">
        <v>291</v>
      </c>
      <c r="M1148" s="13">
        <v>2301</v>
      </c>
      <c r="N1148" s="14">
        <f t="shared" si="273"/>
        <v>6.3041095890411</v>
      </c>
      <c r="O1148" s="15">
        <v>6140</v>
      </c>
      <c r="P1148" s="15">
        <f t="shared" si="278"/>
        <v>14128140</v>
      </c>
      <c r="Q1148" s="16">
        <f>IFERROR(VLOOKUP(G1148,SCENARIOS!$A$13:$E$18,5,0),0.025)</f>
        <v>0.035</v>
      </c>
      <c r="R1148" s="52">
        <f>IFERROR(VLOOKUP(L1148,INPUTS!$A$107:$B$120,2,0),0.0082)</f>
        <v>0.0079</v>
      </c>
      <c r="S1148" s="52">
        <f t="shared" si="279"/>
        <v>48.506</v>
      </c>
      <c r="T1148" s="15">
        <f t="shared" si="280"/>
        <v>111612.306</v>
      </c>
      <c r="U1148" s="15">
        <f>T1148/INPUTS!$B$7*1000</f>
        <v>139515382.5</v>
      </c>
      <c r="V1148" s="15">
        <f>T1148*INPUTS!$B$6</f>
        <v>352694.88696</v>
      </c>
      <c r="W1148" s="54" t="s">
        <v>396</v>
      </c>
      <c r="X1148" s="54" t="s">
        <v>396</v>
      </c>
      <c r="Y1148" s="67">
        <f>IFERROR(VLOOKUP(E1148,INPUTS!$A$44:$B$103,2,0),0)</f>
        <v>0</v>
      </c>
      <c r="Z1148" s="15">
        <f t="shared" si="269"/>
        <v>0</v>
      </c>
      <c r="AA1148" s="20">
        <f>IFERROR(VLOOKUP(E1148,INPUTS!$A$44:$C$103,3,0),SCENARIOS!$J$26)</f>
        <v>0.025</v>
      </c>
      <c r="AB1148" s="15">
        <f t="shared" si="281"/>
        <v>3314.01018444671</v>
      </c>
      <c r="AC1148" s="20">
        <f>IFERROR(VLOOKUP($E1148,INPUTS!$A$44:$G$103,4,0),SCENARIOS!$K$26)</f>
        <v>0.1</v>
      </c>
      <c r="AD1148" s="15">
        <f t="shared" si="281"/>
        <v>15744.0180513665</v>
      </c>
      <c r="AE1148" s="20">
        <f>IFERROR(VLOOKUP($E1148,INPUTS!$A$44:$G$103,5,0),SCENARIOS!$L$26)</f>
        <v>0.2</v>
      </c>
      <c r="AF1148" s="15">
        <f t="shared" si="281"/>
        <v>37397.9092709305</v>
      </c>
      <c r="AG1148" s="20">
        <f>IFERROR(VLOOKUP($E1148,INPUTS!$A$44:$G$103,6,0),SCENARIOS!$M$26)</f>
        <v>0.3</v>
      </c>
      <c r="AH1148" s="15">
        <f t="shared" si="271"/>
        <v>66625.4770513626</v>
      </c>
      <c r="AI1148" s="20">
        <f>IFERROR(VLOOKUP($E1148,INPUTS!$A$44:$G$103,7,0),SCENARIOS!$N$26)</f>
        <v>0.5</v>
      </c>
      <c r="AJ1148" s="15">
        <f t="shared" si="272"/>
        <v>131883.611168489</v>
      </c>
      <c r="AL1148" t="str">
        <f t="shared" si="274"/>
        <v>Y</v>
      </c>
      <c r="AM1148" s="21">
        <f t="shared" si="275"/>
        <v>263767.222336978</v>
      </c>
    </row>
    <row r="1149" ht="15" customHeight="1" spans="1:39">
      <c r="A1149" s="24" t="s">
        <v>2176</v>
      </c>
      <c r="B1149" s="52" t="s">
        <v>453</v>
      </c>
      <c r="C1149" s="52" t="s">
        <v>454</v>
      </c>
      <c r="D1149" s="52" t="s">
        <v>929</v>
      </c>
      <c r="E1149" s="10" t="s">
        <v>456</v>
      </c>
      <c r="F1149" s="52" t="s">
        <v>455</v>
      </c>
      <c r="G1149" s="52" t="s">
        <v>185</v>
      </c>
      <c r="H1149" s="52" t="s">
        <v>222</v>
      </c>
      <c r="I1149" s="52" t="s">
        <v>655</v>
      </c>
      <c r="J1149" s="52" t="s">
        <v>165</v>
      </c>
      <c r="K1149" s="52" t="s">
        <v>931</v>
      </c>
      <c r="L1149" s="53" t="s">
        <v>291</v>
      </c>
      <c r="M1149" s="13">
        <v>1150</v>
      </c>
      <c r="N1149" s="14">
        <f t="shared" si="273"/>
        <v>3.15068493150685</v>
      </c>
      <c r="O1149" s="15">
        <v>6020</v>
      </c>
      <c r="P1149" s="15">
        <f t="shared" si="278"/>
        <v>6923000</v>
      </c>
      <c r="Q1149" s="16">
        <f>IFERROR(VLOOKUP(G1149,SCENARIOS!$A$13:$E$18,5,0),0.025)</f>
        <v>0.035</v>
      </c>
      <c r="R1149" s="52">
        <f>IFERROR(VLOOKUP(L1149,INPUTS!$A$107:$B$120,2,0),0.0082)</f>
        <v>0.0079</v>
      </c>
      <c r="S1149" s="52">
        <f t="shared" si="279"/>
        <v>47.558</v>
      </c>
      <c r="T1149" s="15">
        <f t="shared" si="280"/>
        <v>54691.7</v>
      </c>
      <c r="U1149" s="15">
        <f>T1149/INPUTS!$B$7*1000</f>
        <v>68364625</v>
      </c>
      <c r="V1149" s="15">
        <f>T1149*INPUTS!$B$6</f>
        <v>172825.772</v>
      </c>
      <c r="W1149" s="54" t="s">
        <v>396</v>
      </c>
      <c r="X1149" s="54" t="s">
        <v>396</v>
      </c>
      <c r="Y1149" s="67">
        <f>IFERROR(VLOOKUP(E1149,INPUTS!$A$44:$B$103,2,0),0)</f>
        <v>0</v>
      </c>
      <c r="Z1149" s="15">
        <f t="shared" si="269"/>
        <v>0</v>
      </c>
      <c r="AA1149" s="20">
        <f>IFERROR(VLOOKUP(E1149,INPUTS!$A$44:$C$103,3,0),SCENARIOS!$J$26)</f>
        <v>0.025</v>
      </c>
      <c r="AB1149" s="15">
        <f t="shared" si="281"/>
        <v>1623.91457806368</v>
      </c>
      <c r="AC1149" s="20">
        <f>IFERROR(VLOOKUP($E1149,INPUTS!$A$44:$G$103,4,0),SCENARIOS!$K$26)</f>
        <v>0.1</v>
      </c>
      <c r="AD1149" s="15">
        <f t="shared" si="281"/>
        <v>7714.80442362622</v>
      </c>
      <c r="AE1149" s="20">
        <f>IFERROR(VLOOKUP($E1149,INPUTS!$A$44:$G$103,5,0),SCENARIOS!$L$26)</f>
        <v>0.2</v>
      </c>
      <c r="AF1149" s="15">
        <f t="shared" si="281"/>
        <v>18325.5351293696</v>
      </c>
      <c r="AG1149" s="20">
        <f>IFERROR(VLOOKUP($E1149,INPUTS!$A$44:$G$103,6,0),SCENARIOS!$M$26)</f>
        <v>0.3</v>
      </c>
      <c r="AH1149" s="15">
        <f t="shared" si="271"/>
        <v>32647.4806752045</v>
      </c>
      <c r="AI1149" s="20">
        <f>IFERROR(VLOOKUP($E1149,INPUTS!$A$44:$G$103,7,0),SCENARIOS!$N$26)</f>
        <v>0.5</v>
      </c>
      <c r="AJ1149" s="15">
        <f t="shared" si="272"/>
        <v>64624.9428530188</v>
      </c>
      <c r="AL1149" t="str">
        <f t="shared" si="274"/>
        <v>N</v>
      </c>
      <c r="AM1149" s="21">
        <f t="shared" si="275"/>
        <v>129249.885706038</v>
      </c>
    </row>
    <row r="1150" ht="15" customHeight="1" spans="1:39">
      <c r="A1150" s="6" t="s">
        <v>2177</v>
      </c>
      <c r="B1150" s="52" t="s">
        <v>453</v>
      </c>
      <c r="C1150" s="52" t="s">
        <v>454</v>
      </c>
      <c r="D1150" s="52" t="s">
        <v>929</v>
      </c>
      <c r="E1150" s="10" t="s">
        <v>456</v>
      </c>
      <c r="F1150" s="52" t="s">
        <v>455</v>
      </c>
      <c r="G1150" s="52" t="s">
        <v>185</v>
      </c>
      <c r="H1150" s="52" t="s">
        <v>440</v>
      </c>
      <c r="I1150" s="52" t="s">
        <v>439</v>
      </c>
      <c r="J1150" s="52" t="s">
        <v>177</v>
      </c>
      <c r="K1150" s="52" t="s">
        <v>931</v>
      </c>
      <c r="L1150" s="53" t="s">
        <v>291</v>
      </c>
      <c r="M1150" s="13">
        <v>5752</v>
      </c>
      <c r="N1150" s="14">
        <f t="shared" si="273"/>
        <v>15.758904109589</v>
      </c>
      <c r="O1150" s="15">
        <v>3160</v>
      </c>
      <c r="P1150" s="15">
        <f t="shared" si="278"/>
        <v>18176320</v>
      </c>
      <c r="Q1150" s="16">
        <f>IFERROR(VLOOKUP(G1150,SCENARIOS!$A$13:$E$18,5,0),0.025)</f>
        <v>0.035</v>
      </c>
      <c r="R1150" s="52">
        <f>IFERROR(VLOOKUP(L1150,INPUTS!$A$107:$B$120,2,0),0.0082)</f>
        <v>0.0079</v>
      </c>
      <c r="S1150" s="52">
        <f t="shared" si="279"/>
        <v>24.964</v>
      </c>
      <c r="T1150" s="15">
        <f t="shared" si="280"/>
        <v>143592.928</v>
      </c>
      <c r="U1150" s="15">
        <f>T1150/INPUTS!$B$7*1000</f>
        <v>179491160</v>
      </c>
      <c r="V1150" s="15">
        <f>T1150*INPUTS!$B$6</f>
        <v>453753.65248</v>
      </c>
      <c r="W1150" s="54" t="s">
        <v>396</v>
      </c>
      <c r="X1150" s="54" t="s">
        <v>396</v>
      </c>
      <c r="Y1150" s="67">
        <f>IFERROR(VLOOKUP(E1150,INPUTS!$A$44:$B$103,2,0),0)</f>
        <v>0</v>
      </c>
      <c r="Z1150" s="15">
        <f t="shared" si="269"/>
        <v>0</v>
      </c>
      <c r="AA1150" s="20">
        <f>IFERROR(VLOOKUP(E1150,INPUTS!$A$44:$C$103,3,0),SCENARIOS!$J$26)</f>
        <v>0.025</v>
      </c>
      <c r="AB1150" s="15">
        <f t="shared" si="281"/>
        <v>4263.58385433344</v>
      </c>
      <c r="AC1150" s="20">
        <f>IFERROR(VLOOKUP($E1150,INPUTS!$A$44:$G$103,4,0),SCENARIOS!$K$26)</f>
        <v>0.1</v>
      </c>
      <c r="AD1150" s="15">
        <f t="shared" si="281"/>
        <v>20255.2006270758</v>
      </c>
      <c r="AE1150" s="20">
        <f>IFERROR(VLOOKUP($E1150,INPUTS!$A$44:$G$103,5,0),SCENARIOS!$L$26)</f>
        <v>0.2</v>
      </c>
      <c r="AF1150" s="15">
        <f t="shared" si="281"/>
        <v>48113.6488058158</v>
      </c>
      <c r="AG1150" s="20">
        <f>IFERROR(VLOOKUP($E1150,INPUTS!$A$44:$G$103,6,0),SCENARIOS!$M$26)</f>
        <v>0.3</v>
      </c>
      <c r="AH1150" s="15">
        <f t="shared" si="271"/>
        <v>85715.8827020558</v>
      </c>
      <c r="AI1150" s="20">
        <f>IFERROR(VLOOKUP($E1150,INPUTS!$A$44:$G$103,7,0),SCENARIOS!$N$26)</f>
        <v>0.5</v>
      </c>
      <c r="AJ1150" s="15">
        <f t="shared" si="272"/>
        <v>169672.633436109</v>
      </c>
      <c r="AL1150" t="str">
        <f t="shared" si="274"/>
        <v>Y</v>
      </c>
      <c r="AM1150" s="21">
        <f t="shared" si="275"/>
        <v>339345.266872218</v>
      </c>
    </row>
    <row r="1151" ht="15" customHeight="1" spans="1:39">
      <c r="A1151" s="24" t="s">
        <v>2178</v>
      </c>
      <c r="B1151" s="52" t="s">
        <v>453</v>
      </c>
      <c r="C1151" s="52" t="s">
        <v>454</v>
      </c>
      <c r="D1151" s="52" t="s">
        <v>929</v>
      </c>
      <c r="E1151" s="10" t="s">
        <v>456</v>
      </c>
      <c r="F1151" s="52" t="s">
        <v>455</v>
      </c>
      <c r="G1151" s="52" t="s">
        <v>185</v>
      </c>
      <c r="H1151" s="52" t="s">
        <v>640</v>
      </c>
      <c r="I1151" s="52" t="s">
        <v>639</v>
      </c>
      <c r="J1151" s="52" t="s">
        <v>1852</v>
      </c>
      <c r="K1151" s="52" t="s">
        <v>931</v>
      </c>
      <c r="L1151" s="53" t="s">
        <v>286</v>
      </c>
      <c r="M1151" s="13">
        <v>11505</v>
      </c>
      <c r="N1151" s="14">
        <f t="shared" si="273"/>
        <v>31.5205479452055</v>
      </c>
      <c r="O1151" s="15">
        <v>1160</v>
      </c>
      <c r="P1151" s="15">
        <f t="shared" si="278"/>
        <v>13345800</v>
      </c>
      <c r="Q1151" s="16">
        <f>IFERROR(VLOOKUP(G1151,SCENARIOS!$A$13:$E$18,5,0),0.025)</f>
        <v>0.035</v>
      </c>
      <c r="R1151" s="52">
        <f>IFERROR(VLOOKUP(L1151,INPUTS!$A$107:$B$120,2,0),0.0082)</f>
        <v>0.0039</v>
      </c>
      <c r="S1151" s="52">
        <f t="shared" si="279"/>
        <v>4.524</v>
      </c>
      <c r="T1151" s="15">
        <f t="shared" si="280"/>
        <v>52048.62</v>
      </c>
      <c r="U1151" s="15">
        <f>T1151/INPUTS!$B$7*1000</f>
        <v>65060775</v>
      </c>
      <c r="V1151" s="15">
        <f>T1151*INPUTS!$B$6</f>
        <v>164473.6392</v>
      </c>
      <c r="W1151" s="54" t="s">
        <v>396</v>
      </c>
      <c r="X1151" s="54" t="s">
        <v>396</v>
      </c>
      <c r="Y1151" s="67">
        <f>IFERROR(VLOOKUP(E1151,INPUTS!$A$44:$B$103,2,0),0)</f>
        <v>0</v>
      </c>
      <c r="Z1151" s="15">
        <f t="shared" si="269"/>
        <v>0</v>
      </c>
      <c r="AA1151" s="20">
        <f>IFERROR(VLOOKUP(E1151,INPUTS!$A$44:$C$103,3,0),SCENARIOS!$J$26)</f>
        <v>0.025</v>
      </c>
      <c r="AB1151" s="15">
        <f t="shared" si="281"/>
        <v>1545.43583004545</v>
      </c>
      <c r="AC1151" s="20">
        <f>IFERROR(VLOOKUP($E1151,INPUTS!$A$44:$G$103,4,0),SCENARIOS!$K$26)</f>
        <v>0.1</v>
      </c>
      <c r="AD1151" s="15">
        <f t="shared" si="281"/>
        <v>7341.97188640397</v>
      </c>
      <c r="AE1151" s="20">
        <f>IFERROR(VLOOKUP($E1151,INPUTS!$A$44:$G$103,5,0),SCENARIOS!$L$26)</f>
        <v>0.2</v>
      </c>
      <c r="AF1151" s="15">
        <f t="shared" si="281"/>
        <v>17439.9189318527</v>
      </c>
      <c r="AG1151" s="20">
        <f>IFERROR(VLOOKUP($E1151,INPUTS!$A$44:$G$103,6,0),SCENARIOS!$M$26)</f>
        <v>0.3</v>
      </c>
      <c r="AH1151" s="15">
        <f t="shared" si="271"/>
        <v>31069.7293304297</v>
      </c>
      <c r="AI1151" s="20">
        <f>IFERROR(VLOOKUP($E1151,INPUTS!$A$44:$G$103,7,0),SCENARIOS!$N$26)</f>
        <v>0.5</v>
      </c>
      <c r="AJ1151" s="15">
        <f t="shared" si="272"/>
        <v>61501.8200765106</v>
      </c>
      <c r="AL1151" t="str">
        <f t="shared" si="274"/>
        <v>Y</v>
      </c>
      <c r="AM1151" s="21">
        <f t="shared" si="275"/>
        <v>123003.640153021</v>
      </c>
    </row>
    <row r="1152" ht="15" customHeight="1" spans="1:39">
      <c r="A1152" s="6" t="s">
        <v>2179</v>
      </c>
      <c r="B1152" s="52" t="s">
        <v>453</v>
      </c>
      <c r="C1152" s="52" t="s">
        <v>454</v>
      </c>
      <c r="D1152" s="52" t="s">
        <v>929</v>
      </c>
      <c r="E1152" s="10" t="s">
        <v>456</v>
      </c>
      <c r="F1152" s="52" t="s">
        <v>455</v>
      </c>
      <c r="G1152" s="52" t="s">
        <v>185</v>
      </c>
      <c r="H1152" s="52" t="s">
        <v>644</v>
      </c>
      <c r="I1152" s="52" t="s">
        <v>643</v>
      </c>
      <c r="J1152" s="52" t="s">
        <v>1852</v>
      </c>
      <c r="K1152" s="52" t="s">
        <v>931</v>
      </c>
      <c r="L1152" s="53" t="s">
        <v>291</v>
      </c>
      <c r="M1152" s="13">
        <v>4602</v>
      </c>
      <c r="N1152" s="14">
        <f t="shared" si="273"/>
        <v>12.6082191780822</v>
      </c>
      <c r="O1152" s="15">
        <v>4070</v>
      </c>
      <c r="P1152" s="15">
        <f t="shared" si="278"/>
        <v>18730140</v>
      </c>
      <c r="Q1152" s="16">
        <f>IFERROR(VLOOKUP(G1152,SCENARIOS!$A$13:$E$18,5,0),0.025)</f>
        <v>0.035</v>
      </c>
      <c r="R1152" s="52">
        <f>IFERROR(VLOOKUP(L1152,INPUTS!$A$107:$B$120,2,0),0.0082)</f>
        <v>0.0079</v>
      </c>
      <c r="S1152" s="52">
        <f t="shared" si="279"/>
        <v>32.153</v>
      </c>
      <c r="T1152" s="15">
        <f t="shared" si="280"/>
        <v>147968.106</v>
      </c>
      <c r="U1152" s="15">
        <f>T1152/INPUTS!$B$7*1000</f>
        <v>184960132.5</v>
      </c>
      <c r="V1152" s="15">
        <f>T1152*INPUTS!$B$6</f>
        <v>467579.21496</v>
      </c>
      <c r="W1152" s="54" t="s">
        <v>396</v>
      </c>
      <c r="X1152" s="54" t="s">
        <v>396</v>
      </c>
      <c r="Y1152" s="67">
        <f>IFERROR(VLOOKUP(E1152,INPUTS!$A$44:$B$103,2,0),0)</f>
        <v>0</v>
      </c>
      <c r="Z1152" s="15">
        <f t="shared" si="269"/>
        <v>0</v>
      </c>
      <c r="AA1152" s="20">
        <f>IFERROR(VLOOKUP(E1152,INPUTS!$A$44:$C$103,3,0),SCENARIOS!$J$26)</f>
        <v>0.025</v>
      </c>
      <c r="AB1152" s="15">
        <f t="shared" si="281"/>
        <v>4393.49232921763</v>
      </c>
      <c r="AC1152" s="20">
        <f>IFERROR(VLOOKUP($E1152,INPUTS!$A$44:$G$103,4,0),SCENARIOS!$K$26)</f>
        <v>0.1</v>
      </c>
      <c r="AD1152" s="15">
        <f t="shared" si="281"/>
        <v>20872.3626935055</v>
      </c>
      <c r="AE1152" s="20">
        <f>IFERROR(VLOOKUP($E1152,INPUTS!$A$44:$G$103,5,0),SCENARIOS!$L$26)</f>
        <v>0.2</v>
      </c>
      <c r="AF1152" s="15">
        <f t="shared" si="281"/>
        <v>49579.6386751423</v>
      </c>
      <c r="AG1152" s="20">
        <f>IFERROR(VLOOKUP($E1152,INPUTS!$A$44:$G$103,6,0),SCENARIOS!$M$26)</f>
        <v>0.3</v>
      </c>
      <c r="AH1152" s="15">
        <f t="shared" si="271"/>
        <v>88327.58684008</v>
      </c>
      <c r="AI1152" s="20">
        <f>IFERROR(VLOOKUP($E1152,INPUTS!$A$44:$G$103,7,0),SCENARIOS!$N$26)</f>
        <v>0.5</v>
      </c>
      <c r="AJ1152" s="15">
        <f t="shared" si="272"/>
        <v>174842.442167997</v>
      </c>
      <c r="AL1152" t="str">
        <f t="shared" si="274"/>
        <v>N</v>
      </c>
      <c r="AM1152" s="21">
        <f t="shared" si="275"/>
        <v>349684.884335994</v>
      </c>
    </row>
    <row r="1153" ht="15" customHeight="1" spans="1:39">
      <c r="A1153" s="24" t="s">
        <v>2180</v>
      </c>
      <c r="B1153" s="52" t="s">
        <v>641</v>
      </c>
      <c r="C1153" s="52" t="s">
        <v>642</v>
      </c>
      <c r="D1153" s="52" t="s">
        <v>929</v>
      </c>
      <c r="E1153" s="10" t="s">
        <v>644</v>
      </c>
      <c r="F1153" s="52" t="s">
        <v>643</v>
      </c>
      <c r="G1153" s="52" t="s">
        <v>185</v>
      </c>
      <c r="H1153" s="52" t="s">
        <v>224</v>
      </c>
      <c r="I1153" s="52" t="s">
        <v>938</v>
      </c>
      <c r="J1153" s="52" t="s">
        <v>165</v>
      </c>
      <c r="K1153" s="52" t="s">
        <v>931</v>
      </c>
      <c r="L1153" s="53" t="s">
        <v>288</v>
      </c>
      <c r="M1153" s="13">
        <v>3194</v>
      </c>
      <c r="N1153" s="14">
        <f t="shared" si="273"/>
        <v>8.75068493150685</v>
      </c>
      <c r="O1153" s="15">
        <v>9050</v>
      </c>
      <c r="P1153" s="15">
        <f t="shared" si="278"/>
        <v>28905700</v>
      </c>
      <c r="Q1153" s="16">
        <f>IFERROR(VLOOKUP(G1153,SCENARIOS!$A$13:$E$18,5,0),0.025)</f>
        <v>0.035</v>
      </c>
      <c r="R1153" s="52">
        <f>IFERROR(VLOOKUP(L1153,INPUTS!$A$107:$B$120,2,0),0.0082)</f>
        <v>0.0085</v>
      </c>
      <c r="S1153" s="52">
        <f t="shared" si="279"/>
        <v>76.925</v>
      </c>
      <c r="T1153" s="15">
        <f t="shared" si="280"/>
        <v>245698.45</v>
      </c>
      <c r="U1153" s="15">
        <f>T1153/INPUTS!$B$7*1000</f>
        <v>307123062.5</v>
      </c>
      <c r="V1153" s="15">
        <f>T1153*INPUTS!$B$6</f>
        <v>776407.102</v>
      </c>
      <c r="W1153" s="54" t="s">
        <v>396</v>
      </c>
      <c r="X1153" s="54" t="s">
        <v>396</v>
      </c>
      <c r="Y1153" s="67">
        <f>IFERROR(VLOOKUP(E1153,INPUTS!$A$44:$B$103,2,0),0)</f>
        <v>0</v>
      </c>
      <c r="Z1153" s="15">
        <f t="shared" si="269"/>
        <v>0</v>
      </c>
      <c r="AA1153" s="20">
        <f>IFERROR(VLOOKUP(E1153,INPUTS!$A$44:$C$103,3,0),SCENARIOS!$J$26)</f>
        <v>0.025</v>
      </c>
      <c r="AB1153" s="15">
        <f t="shared" si="281"/>
        <v>7295.31710959158</v>
      </c>
      <c r="AC1153" s="20">
        <f>IFERROR(VLOOKUP($E1153,INPUTS!$A$44:$G$103,4,0),SCENARIOS!$K$26)</f>
        <v>0.1</v>
      </c>
      <c r="AD1153" s="15">
        <f t="shared" si="281"/>
        <v>34658.192905653</v>
      </c>
      <c r="AE1153" s="20">
        <f>IFERROR(VLOOKUP($E1153,INPUTS!$A$44:$G$103,5,0),SCENARIOS!$L$26)</f>
        <v>0.2</v>
      </c>
      <c r="AF1153" s="15">
        <f t="shared" si="281"/>
        <v>82326.1221850236</v>
      </c>
      <c r="AG1153" s="20">
        <f>IFERROR(VLOOKUP($E1153,INPUTS!$A$44:$G$103,6,0),SCENARIOS!$M$26)</f>
        <v>0.3</v>
      </c>
      <c r="AH1153" s="15">
        <f t="shared" si="271"/>
        <v>146666.411874246</v>
      </c>
      <c r="AI1153" s="20">
        <f>IFERROR(VLOOKUP($E1153,INPUTS!$A$44:$G$103,7,0),SCENARIOS!$N$26)</f>
        <v>0.5</v>
      </c>
      <c r="AJ1153" s="15">
        <f t="shared" si="272"/>
        <v>290322.814802343</v>
      </c>
      <c r="AL1153" t="str">
        <f t="shared" si="274"/>
        <v>Y</v>
      </c>
      <c r="AM1153" s="21">
        <f t="shared" si="275"/>
        <v>580645.629604686</v>
      </c>
    </row>
    <row r="1154" ht="15" customHeight="1" spans="1:39">
      <c r="A1154" s="6" t="s">
        <v>2181</v>
      </c>
      <c r="B1154" s="52" t="s">
        <v>641</v>
      </c>
      <c r="C1154" s="52" t="s">
        <v>642</v>
      </c>
      <c r="D1154" s="52" t="s">
        <v>929</v>
      </c>
      <c r="E1154" s="10" t="s">
        <v>644</v>
      </c>
      <c r="F1154" s="52" t="s">
        <v>643</v>
      </c>
      <c r="G1154" s="52" t="s">
        <v>185</v>
      </c>
      <c r="H1154" s="52" t="s">
        <v>200</v>
      </c>
      <c r="I1154" s="52" t="s">
        <v>391</v>
      </c>
      <c r="J1154" s="52" t="s">
        <v>165</v>
      </c>
      <c r="K1154" s="52" t="s">
        <v>931</v>
      </c>
      <c r="L1154" s="53" t="s">
        <v>288</v>
      </c>
      <c r="M1154" s="13">
        <v>2129</v>
      </c>
      <c r="N1154" s="14">
        <f t="shared" si="273"/>
        <v>5.83287671232877</v>
      </c>
      <c r="O1154" s="15">
        <v>9050</v>
      </c>
      <c r="P1154" s="15">
        <f t="shared" si="278"/>
        <v>19267450</v>
      </c>
      <c r="Q1154" s="16">
        <f>IFERROR(VLOOKUP(G1154,SCENARIOS!$A$13:$E$18,5,0),0.025)</f>
        <v>0.035</v>
      </c>
      <c r="R1154" s="52">
        <f>IFERROR(VLOOKUP(L1154,INPUTS!$A$107:$B$120,2,0),0.0082)</f>
        <v>0.0085</v>
      </c>
      <c r="S1154" s="52">
        <f t="shared" si="279"/>
        <v>76.925</v>
      </c>
      <c r="T1154" s="15">
        <f t="shared" si="280"/>
        <v>163773.325</v>
      </c>
      <c r="U1154" s="15">
        <f>T1154/INPUTS!$B$7*1000</f>
        <v>204716656.25</v>
      </c>
      <c r="V1154" s="15">
        <f>T1154*INPUTS!$B$6</f>
        <v>517523.707</v>
      </c>
      <c r="W1154" s="54" t="s">
        <v>396</v>
      </c>
      <c r="X1154" s="54" t="s">
        <v>396</v>
      </c>
      <c r="Y1154" s="67">
        <f>IFERROR(VLOOKUP(E1154,INPUTS!$A$44:$B$103,2,0),0)</f>
        <v>0</v>
      </c>
      <c r="Z1154" s="15">
        <f t="shared" si="269"/>
        <v>0</v>
      </c>
      <c r="AA1154" s="20">
        <f>IFERROR(VLOOKUP(E1154,INPUTS!$A$44:$C$103,3,0),SCENARIOS!$J$26)</f>
        <v>0.025</v>
      </c>
      <c r="AB1154" s="15">
        <f t="shared" si="281"/>
        <v>4862.78338331887</v>
      </c>
      <c r="AC1154" s="20">
        <f>IFERROR(VLOOKUP($E1154,INPUTS!$A$44:$G$103,4,0),SCENARIOS!$K$26)</f>
        <v>0.1</v>
      </c>
      <c r="AD1154" s="15">
        <f t="shared" si="281"/>
        <v>23101.84492678</v>
      </c>
      <c r="AE1154" s="20">
        <f>IFERROR(VLOOKUP($E1154,INPUTS!$A$44:$G$103,5,0),SCENARIOS!$L$26)</f>
        <v>0.2</v>
      </c>
      <c r="AF1154" s="15">
        <f t="shared" si="281"/>
        <v>54875.4897094287</v>
      </c>
      <c r="AG1154" s="20">
        <f>IFERROR(VLOOKUP($E1154,INPUTS!$A$44:$G$103,6,0),SCENARIOS!$M$26)</f>
        <v>0.3</v>
      </c>
      <c r="AH1154" s="15">
        <f t="shared" si="271"/>
        <v>97762.3014653316</v>
      </c>
      <c r="AI1154" s="20">
        <f>IFERROR(VLOOKUP($E1154,INPUTS!$A$44:$G$103,7,0),SCENARIOS!$N$26)</f>
        <v>0.5</v>
      </c>
      <c r="AJ1154" s="15">
        <f t="shared" si="272"/>
        <v>193518.244431493</v>
      </c>
      <c r="AL1154" t="str">
        <f t="shared" si="274"/>
        <v>Y</v>
      </c>
      <c r="AM1154" s="21">
        <f t="shared" si="275"/>
        <v>387036.488862986</v>
      </c>
    </row>
    <row r="1155" ht="15" customHeight="1" spans="1:39">
      <c r="A1155" s="24" t="s">
        <v>2182</v>
      </c>
      <c r="B1155" s="52" t="s">
        <v>641</v>
      </c>
      <c r="C1155" s="52" t="s">
        <v>642</v>
      </c>
      <c r="D1155" s="52" t="s">
        <v>929</v>
      </c>
      <c r="E1155" s="10" t="s">
        <v>644</v>
      </c>
      <c r="F1155" s="52" t="s">
        <v>643</v>
      </c>
      <c r="G1155" s="52" t="s">
        <v>185</v>
      </c>
      <c r="H1155" s="52" t="s">
        <v>204</v>
      </c>
      <c r="I1155" s="52" t="s">
        <v>405</v>
      </c>
      <c r="J1155" s="52" t="s">
        <v>165</v>
      </c>
      <c r="K1155" s="52" t="s">
        <v>931</v>
      </c>
      <c r="L1155" s="53" t="s">
        <v>288</v>
      </c>
      <c r="M1155" s="13">
        <v>1065</v>
      </c>
      <c r="N1155" s="14">
        <f t="shared" si="273"/>
        <v>2.91780821917808</v>
      </c>
      <c r="O1155" s="15">
        <v>9560</v>
      </c>
      <c r="P1155" s="15">
        <f t="shared" si="278"/>
        <v>10181400</v>
      </c>
      <c r="Q1155" s="16">
        <f>IFERROR(VLOOKUP(G1155,SCENARIOS!$A$13:$E$18,5,0),0.025)</f>
        <v>0.035</v>
      </c>
      <c r="R1155" s="52">
        <f>IFERROR(VLOOKUP(L1155,INPUTS!$A$107:$B$120,2,0),0.0082)</f>
        <v>0.0085</v>
      </c>
      <c r="S1155" s="52">
        <f t="shared" si="279"/>
        <v>81.26</v>
      </c>
      <c r="T1155" s="15">
        <f t="shared" si="280"/>
        <v>86541.9</v>
      </c>
      <c r="U1155" s="15">
        <f>T1155/INPUTS!$B$7*1000</f>
        <v>108177375</v>
      </c>
      <c r="V1155" s="15">
        <f>T1155*INPUTS!$B$6</f>
        <v>273472.404</v>
      </c>
      <c r="W1155" s="54" t="s">
        <v>396</v>
      </c>
      <c r="X1155" s="54" t="s">
        <v>396</v>
      </c>
      <c r="Y1155" s="67">
        <f>IFERROR(VLOOKUP(E1155,INPUTS!$A$44:$B$103,2,0),0)</f>
        <v>0</v>
      </c>
      <c r="Z1155" s="15">
        <f t="shared" si="269"/>
        <v>0</v>
      </c>
      <c r="AA1155" s="20">
        <f>IFERROR(VLOOKUP(E1155,INPUTS!$A$44:$C$103,3,0),SCENARIOS!$J$26)</f>
        <v>0.025</v>
      </c>
      <c r="AB1155" s="15">
        <f t="shared" si="281"/>
        <v>2569.61573736653</v>
      </c>
      <c r="AC1155" s="20">
        <f>IFERROR(VLOOKUP($E1155,INPUTS!$A$44:$G$103,4,0),SCENARIOS!$K$26)</f>
        <v>0.1</v>
      </c>
      <c r="AD1155" s="15">
        <f t="shared" si="281"/>
        <v>12207.5896881797</v>
      </c>
      <c r="AE1155" s="20">
        <f>IFERROR(VLOOKUP($E1155,INPUTS!$A$44:$G$103,5,0),SCENARIOS!$L$26)</f>
        <v>0.2</v>
      </c>
      <c r="AF1155" s="15">
        <f t="shared" si="281"/>
        <v>28997.5741952141</v>
      </c>
      <c r="AG1155" s="20">
        <f>IFERROR(VLOOKUP($E1155,INPUTS!$A$44:$G$103,6,0),SCENARIOS!$M$26)</f>
        <v>0.3</v>
      </c>
      <c r="AH1155" s="15">
        <f t="shared" si="271"/>
        <v>51660.0326529524</v>
      </c>
      <c r="AI1155" s="20">
        <f>IFERROR(VLOOKUP($E1155,INPUTS!$A$44:$G$103,7,0),SCENARIOS!$N$26)</f>
        <v>0.5</v>
      </c>
      <c r="AJ1155" s="15">
        <f t="shared" si="272"/>
        <v>102259.85555197</v>
      </c>
      <c r="AL1155" t="str">
        <f t="shared" si="274"/>
        <v>Y</v>
      </c>
      <c r="AM1155" s="21">
        <f t="shared" si="275"/>
        <v>204519.71110394</v>
      </c>
    </row>
    <row r="1156" ht="15" customHeight="1" spans="1:39">
      <c r="A1156" s="6" t="s">
        <v>2183</v>
      </c>
      <c r="B1156" s="52" t="s">
        <v>641</v>
      </c>
      <c r="C1156" s="52" t="s">
        <v>642</v>
      </c>
      <c r="D1156" s="52" t="s">
        <v>929</v>
      </c>
      <c r="E1156" s="10" t="s">
        <v>644</v>
      </c>
      <c r="F1156" s="52" t="s">
        <v>643</v>
      </c>
      <c r="G1156" s="52" t="s">
        <v>185</v>
      </c>
      <c r="H1156" s="52" t="s">
        <v>640</v>
      </c>
      <c r="I1156" s="52" t="s">
        <v>639</v>
      </c>
      <c r="J1156" s="52" t="s">
        <v>1852</v>
      </c>
      <c r="K1156" s="52" t="s">
        <v>931</v>
      </c>
      <c r="L1156" s="53" t="s">
        <v>286</v>
      </c>
      <c r="M1156" s="13">
        <v>5323</v>
      </c>
      <c r="N1156" s="14">
        <f t="shared" si="273"/>
        <v>14.5835616438356</v>
      </c>
      <c r="O1156" s="15">
        <v>2840</v>
      </c>
      <c r="P1156" s="15">
        <f t="shared" si="278"/>
        <v>15117320</v>
      </c>
      <c r="Q1156" s="16">
        <f>IFERROR(VLOOKUP(G1156,SCENARIOS!$A$13:$E$18,5,0),0.025)</f>
        <v>0.035</v>
      </c>
      <c r="R1156" s="52">
        <f>IFERROR(VLOOKUP(L1156,INPUTS!$A$107:$B$120,2,0),0.0082)</f>
        <v>0.0039</v>
      </c>
      <c r="S1156" s="52">
        <f t="shared" si="279"/>
        <v>11.076</v>
      </c>
      <c r="T1156" s="15">
        <f t="shared" si="280"/>
        <v>58957.548</v>
      </c>
      <c r="U1156" s="15">
        <f>T1156/INPUTS!$B$7*1000</f>
        <v>73696935</v>
      </c>
      <c r="V1156" s="15">
        <f>T1156*INPUTS!$B$6</f>
        <v>186305.85168</v>
      </c>
      <c r="W1156" s="54" t="s">
        <v>396</v>
      </c>
      <c r="X1156" s="54" t="s">
        <v>396</v>
      </c>
      <c r="Y1156" s="67">
        <f>IFERROR(VLOOKUP(E1156,INPUTS!$A$44:$B$103,2,0),0)</f>
        <v>0</v>
      </c>
      <c r="Z1156" s="15">
        <f t="shared" ref="Z1156:Z1219" si="282">T1156*Y1156</f>
        <v>0</v>
      </c>
      <c r="AA1156" s="20">
        <f>IFERROR(VLOOKUP(E1156,INPUTS!$A$44:$C$103,3,0),SCENARIOS!$J$26)</f>
        <v>0.025</v>
      </c>
      <c r="AB1156" s="15">
        <f t="shared" ref="AB1156:AF1171" si="283">$T1156*AA1156*(1+$Q1156)^AB$2</f>
        <v>1750.57680935296</v>
      </c>
      <c r="AC1156" s="20">
        <f>IFERROR(VLOOKUP($E1156,INPUTS!$A$44:$G$103,4,0),SCENARIOS!$K$26)</f>
        <v>0.1</v>
      </c>
      <c r="AD1156" s="15">
        <f t="shared" si="283"/>
        <v>8316.54441380602</v>
      </c>
      <c r="AE1156" s="20">
        <f>IFERROR(VLOOKUP($E1156,INPUTS!$A$44:$G$103,5,0),SCENARIOS!$L$26)</f>
        <v>0.2</v>
      </c>
      <c r="AF1156" s="15">
        <f t="shared" si="283"/>
        <v>19754.8918211629</v>
      </c>
      <c r="AG1156" s="20">
        <f>IFERROR(VLOOKUP($E1156,INPUTS!$A$44:$G$103,6,0),SCENARIOS!$M$26)</f>
        <v>0.3</v>
      </c>
      <c r="AH1156" s="15">
        <f t="shared" ref="AH1156:AH1219" si="284">$T1156*AG1156*(1+$Q1156)^AH$2</f>
        <v>35193.9217282959</v>
      </c>
      <c r="AI1156" s="20">
        <f>IFERROR(VLOOKUP($E1156,INPUTS!$A$44:$G$103,7,0),SCENARIOS!$N$26)</f>
        <v>0.5</v>
      </c>
      <c r="AJ1156" s="15">
        <f t="shared" ref="AJ1156:AJ1219" si="285">$T1156*AI1156*(1+$Q1156)^AJ$2</f>
        <v>69665.5647978416</v>
      </c>
      <c r="AL1156" t="str">
        <f t="shared" si="274"/>
        <v>Y</v>
      </c>
      <c r="AM1156" s="21">
        <f t="shared" si="275"/>
        <v>139331.129595683</v>
      </c>
    </row>
    <row r="1157" ht="15" customHeight="1" spans="1:39">
      <c r="A1157" s="24" t="s">
        <v>2184</v>
      </c>
      <c r="B1157" s="52" t="s">
        <v>641</v>
      </c>
      <c r="C1157" s="52" t="s">
        <v>642</v>
      </c>
      <c r="D1157" s="52" t="s">
        <v>929</v>
      </c>
      <c r="E1157" s="10" t="s">
        <v>644</v>
      </c>
      <c r="F1157" s="52" t="s">
        <v>643</v>
      </c>
      <c r="G1157" s="52" t="s">
        <v>185</v>
      </c>
      <c r="H1157" s="52" t="s">
        <v>1301</v>
      </c>
      <c r="I1157" s="52" t="s">
        <v>643</v>
      </c>
      <c r="J1157" s="52" t="s">
        <v>1852</v>
      </c>
      <c r="K1157" s="52" t="s">
        <v>931</v>
      </c>
      <c r="L1157" s="53" t="s">
        <v>279</v>
      </c>
      <c r="M1157" s="13">
        <v>17033</v>
      </c>
      <c r="N1157" s="14">
        <f t="shared" ref="N1157:N1220" si="286">M1157/365</f>
        <v>46.6657534246575</v>
      </c>
      <c r="O1157" s="15">
        <v>1270</v>
      </c>
      <c r="P1157" s="15">
        <f t="shared" si="278"/>
        <v>21631910</v>
      </c>
      <c r="Q1157" s="16">
        <f>IFERROR(VLOOKUP(G1157,SCENARIOS!$A$13:$E$18,5,0),0.025)</f>
        <v>0.035</v>
      </c>
      <c r="R1157" s="52">
        <f>IFERROR(VLOOKUP(L1157,INPUTS!$A$107:$B$120,2,0),0.0082)</f>
        <v>0.0039</v>
      </c>
      <c r="S1157" s="52">
        <f t="shared" si="279"/>
        <v>4.953</v>
      </c>
      <c r="T1157" s="15">
        <f t="shared" si="280"/>
        <v>84364.449</v>
      </c>
      <c r="U1157" s="15">
        <f>T1157/INPUTS!$B$7*1000</f>
        <v>105455561.25</v>
      </c>
      <c r="V1157" s="15">
        <f>T1157*INPUTS!$B$6</f>
        <v>266591.65884</v>
      </c>
      <c r="W1157" s="54" t="s">
        <v>396</v>
      </c>
      <c r="X1157" s="54" t="s">
        <v>396</v>
      </c>
      <c r="Y1157" s="67">
        <f>IFERROR(VLOOKUP(E1157,INPUTS!$A$44:$B$103,2,0),0)</f>
        <v>0</v>
      </c>
      <c r="Z1157" s="15">
        <f t="shared" si="282"/>
        <v>0</v>
      </c>
      <c r="AA1157" s="20">
        <f>IFERROR(VLOOKUP(E1157,INPUTS!$A$44:$C$103,3,0),SCENARIOS!$J$26)</f>
        <v>0.025</v>
      </c>
      <c r="AB1157" s="15">
        <f t="shared" si="283"/>
        <v>2504.9625190186</v>
      </c>
      <c r="AC1157" s="20">
        <f>IFERROR(VLOOKUP($E1157,INPUTS!$A$44:$G$103,4,0),SCENARIOS!$K$26)</f>
        <v>0.1</v>
      </c>
      <c r="AD1157" s="15">
        <f t="shared" si="283"/>
        <v>11900.4387199884</v>
      </c>
      <c r="AE1157" s="20">
        <f>IFERROR(VLOOKUP($E1157,INPUTS!$A$44:$G$103,5,0),SCENARIOS!$L$26)</f>
        <v>0.2</v>
      </c>
      <c r="AF1157" s="15">
        <f t="shared" si="283"/>
        <v>28267.97619784</v>
      </c>
      <c r="AG1157" s="20">
        <f>IFERROR(VLOOKUP($E1157,INPUTS!$A$44:$G$103,6,0),SCENARIOS!$M$26)</f>
        <v>0.3</v>
      </c>
      <c r="AH1157" s="15">
        <f t="shared" si="284"/>
        <v>50360.2323277896</v>
      </c>
      <c r="AI1157" s="20">
        <f>IFERROR(VLOOKUP($E1157,INPUTS!$A$44:$G$103,7,0),SCENARIOS!$N$26)</f>
        <v>0.5</v>
      </c>
      <c r="AJ1157" s="15">
        <f t="shared" si="285"/>
        <v>99686.9304748512</v>
      </c>
      <c r="AL1157" t="str">
        <f t="shared" ref="AL1157:AL1220" si="287">IF(H1157="MULTI","MULTI",IF(COUNTIFS($E$4:$E$1277,H1157,$H$4:$H$1277,E1157)&gt;0,"Y","N"))</f>
        <v>N</v>
      </c>
      <c r="AM1157" s="21">
        <f t="shared" ref="AM1157:AM1220" si="288">T1157*((1+Q1157)^25)</f>
        <v>199373.860949702</v>
      </c>
    </row>
    <row r="1158" ht="15" customHeight="1" spans="1:39">
      <c r="A1158" s="6" t="s">
        <v>2185</v>
      </c>
      <c r="B1158" s="52" t="s">
        <v>641</v>
      </c>
      <c r="C1158" s="52" t="s">
        <v>642</v>
      </c>
      <c r="D1158" s="52" t="s">
        <v>929</v>
      </c>
      <c r="E1158" s="10" t="s">
        <v>644</v>
      </c>
      <c r="F1158" s="52" t="s">
        <v>643</v>
      </c>
      <c r="G1158" s="52" t="s">
        <v>185</v>
      </c>
      <c r="H1158" s="52" t="s">
        <v>2202</v>
      </c>
      <c r="I1158" s="52" t="s">
        <v>643</v>
      </c>
      <c r="J1158" s="52" t="s">
        <v>1852</v>
      </c>
      <c r="K1158" s="52" t="s">
        <v>931</v>
      </c>
      <c r="L1158" s="53" t="s">
        <v>279</v>
      </c>
      <c r="M1158" s="13">
        <v>10645</v>
      </c>
      <c r="N1158" s="14">
        <f t="shared" si="286"/>
        <v>29.1643835616438</v>
      </c>
      <c r="O1158" s="15">
        <v>480</v>
      </c>
      <c r="P1158" s="15">
        <f t="shared" si="278"/>
        <v>5109600</v>
      </c>
      <c r="Q1158" s="16">
        <f>IFERROR(VLOOKUP(G1158,SCENARIOS!$A$13:$E$18,5,0),0.025)</f>
        <v>0.035</v>
      </c>
      <c r="R1158" s="52">
        <f>IFERROR(VLOOKUP(L1158,INPUTS!$A$107:$B$120,2,0),0.0082)</f>
        <v>0.0039</v>
      </c>
      <c r="S1158" s="52">
        <f t="shared" si="279"/>
        <v>1.872</v>
      </c>
      <c r="T1158" s="15">
        <f t="shared" si="280"/>
        <v>19927.44</v>
      </c>
      <c r="U1158" s="15">
        <f>T1158/INPUTS!$B$7*1000</f>
        <v>24909300</v>
      </c>
      <c r="V1158" s="15">
        <f>T1158*INPUTS!$B$6</f>
        <v>62970.7104</v>
      </c>
      <c r="W1158" s="54" t="s">
        <v>396</v>
      </c>
      <c r="X1158" s="54" t="s">
        <v>396</v>
      </c>
      <c r="Y1158" s="67">
        <f>IFERROR(VLOOKUP(E1158,INPUTS!$A$44:$B$103,2,0),0)</f>
        <v>0</v>
      </c>
      <c r="Z1158" s="15">
        <f t="shared" si="282"/>
        <v>0</v>
      </c>
      <c r="AA1158" s="20">
        <f>IFERROR(VLOOKUP(E1158,INPUTS!$A$44:$C$103,3,0),SCENARIOS!$J$26)</f>
        <v>0.025</v>
      </c>
      <c r="AB1158" s="15">
        <f t="shared" si="283"/>
        <v>591.688689864994</v>
      </c>
      <c r="AC1158" s="20">
        <f>IFERROR(VLOOKUP($E1158,INPUTS!$A$44:$G$103,4,0),SCENARIOS!$K$26)</f>
        <v>0.1</v>
      </c>
      <c r="AD1158" s="15">
        <f t="shared" si="283"/>
        <v>2810.96221663518</v>
      </c>
      <c r="AE1158" s="20">
        <f>IFERROR(VLOOKUP($E1158,INPUTS!$A$44:$G$103,5,0),SCENARIOS!$L$26)</f>
        <v>0.2</v>
      </c>
      <c r="AF1158" s="15">
        <f t="shared" si="283"/>
        <v>6677.08266077676</v>
      </c>
      <c r="AG1158" s="20">
        <f>IFERROR(VLOOKUP($E1158,INPUTS!$A$44:$G$103,6,0),SCENARIOS!$M$26)</f>
        <v>0.3</v>
      </c>
      <c r="AH1158" s="15">
        <f t="shared" si="284"/>
        <v>11895.4194568151</v>
      </c>
      <c r="AI1158" s="20">
        <f>IFERROR(VLOOKUP($E1158,INPUTS!$A$44:$G$103,7,0),SCENARIOS!$N$26)</f>
        <v>0.5</v>
      </c>
      <c r="AJ1158" s="15">
        <f t="shared" si="285"/>
        <v>23546.7113146412</v>
      </c>
      <c r="AL1158" t="str">
        <f t="shared" si="287"/>
        <v>N</v>
      </c>
      <c r="AM1158" s="21">
        <f t="shared" si="288"/>
        <v>47093.4226292824</v>
      </c>
    </row>
    <row r="1159" ht="15" customHeight="1" spans="1:39">
      <c r="A1159" s="24" t="s">
        <v>2186</v>
      </c>
      <c r="B1159" s="52" t="s">
        <v>641</v>
      </c>
      <c r="C1159" s="52" t="s">
        <v>642</v>
      </c>
      <c r="D1159" s="52" t="s">
        <v>929</v>
      </c>
      <c r="E1159" s="10" t="s">
        <v>644</v>
      </c>
      <c r="F1159" s="52" t="s">
        <v>643</v>
      </c>
      <c r="G1159" s="52" t="s">
        <v>185</v>
      </c>
      <c r="H1159" s="52" t="s">
        <v>2204</v>
      </c>
      <c r="I1159" s="52" t="s">
        <v>643</v>
      </c>
      <c r="J1159" s="52" t="s">
        <v>1852</v>
      </c>
      <c r="K1159" s="52" t="s">
        <v>931</v>
      </c>
      <c r="L1159" s="53" t="s">
        <v>279</v>
      </c>
      <c r="M1159" s="13">
        <v>8516</v>
      </c>
      <c r="N1159" s="14">
        <f t="shared" si="286"/>
        <v>23.3315068493151</v>
      </c>
      <c r="O1159" s="15">
        <v>740</v>
      </c>
      <c r="P1159" s="15">
        <f t="shared" si="278"/>
        <v>6301840</v>
      </c>
      <c r="Q1159" s="16">
        <f>IFERROR(VLOOKUP(G1159,SCENARIOS!$A$13:$E$18,5,0),0.025)</f>
        <v>0.035</v>
      </c>
      <c r="R1159" s="52">
        <f>IFERROR(VLOOKUP(L1159,INPUTS!$A$107:$B$120,2,0),0.0082)</f>
        <v>0.0039</v>
      </c>
      <c r="S1159" s="52">
        <f t="shared" si="279"/>
        <v>2.886</v>
      </c>
      <c r="T1159" s="15">
        <f t="shared" si="280"/>
        <v>24577.176</v>
      </c>
      <c r="U1159" s="15">
        <f>T1159/INPUTS!$B$7*1000</f>
        <v>30721470</v>
      </c>
      <c r="V1159" s="15">
        <f>T1159*INPUTS!$B$6</f>
        <v>77663.87616</v>
      </c>
      <c r="W1159" s="54" t="s">
        <v>396</v>
      </c>
      <c r="X1159" s="54" t="s">
        <v>396</v>
      </c>
      <c r="Y1159" s="67">
        <f>IFERROR(VLOOKUP(E1159,INPUTS!$A$44:$B$103,2,0),0)</f>
        <v>0</v>
      </c>
      <c r="Z1159" s="15">
        <f t="shared" si="282"/>
        <v>0</v>
      </c>
      <c r="AA1159" s="20">
        <f>IFERROR(VLOOKUP(E1159,INPUTS!$A$44:$C$103,3,0),SCENARIOS!$J$26)</f>
        <v>0.025</v>
      </c>
      <c r="AB1159" s="15">
        <f t="shared" si="283"/>
        <v>729.749384166826</v>
      </c>
      <c r="AC1159" s="20">
        <f>IFERROR(VLOOKUP($E1159,INPUTS!$A$44:$G$103,4,0),SCENARIOS!$K$26)</f>
        <v>0.1</v>
      </c>
      <c r="AD1159" s="15">
        <f t="shared" si="283"/>
        <v>3466.85340051672</v>
      </c>
      <c r="AE1159" s="20">
        <f>IFERROR(VLOOKUP($E1159,INPUTS!$A$44:$G$103,5,0),SCENARIOS!$L$26)</f>
        <v>0.2</v>
      </c>
      <c r="AF1159" s="15">
        <f t="shared" si="283"/>
        <v>8235.06861495801</v>
      </c>
      <c r="AG1159" s="20">
        <f>IFERROR(VLOOKUP($E1159,INPUTS!$A$44:$G$103,6,0),SCENARIOS!$M$26)</f>
        <v>0.3</v>
      </c>
      <c r="AH1159" s="15">
        <f t="shared" si="284"/>
        <v>14671.017330072</v>
      </c>
      <c r="AI1159" s="20">
        <f>IFERROR(VLOOKUP($E1159,INPUTS!$A$44:$G$103,7,0),SCENARIOS!$N$26)</f>
        <v>0.5</v>
      </c>
      <c r="AJ1159" s="15">
        <f t="shared" si="285"/>
        <v>29040.9439547241</v>
      </c>
      <c r="AL1159" t="str">
        <f t="shared" si="287"/>
        <v>N</v>
      </c>
      <c r="AM1159" s="21">
        <f t="shared" si="288"/>
        <v>58081.8879094483</v>
      </c>
    </row>
    <row r="1160" ht="15" customHeight="1" spans="1:39">
      <c r="A1160" s="6" t="s">
        <v>2187</v>
      </c>
      <c r="B1160" s="52" t="s">
        <v>637</v>
      </c>
      <c r="C1160" s="52" t="s">
        <v>638</v>
      </c>
      <c r="D1160" s="52" t="s">
        <v>929</v>
      </c>
      <c r="E1160" s="10" t="s">
        <v>640</v>
      </c>
      <c r="F1160" s="52" t="s">
        <v>639</v>
      </c>
      <c r="G1160" s="52" t="s">
        <v>185</v>
      </c>
      <c r="H1160" s="52" t="s">
        <v>224</v>
      </c>
      <c r="I1160" s="52" t="s">
        <v>938</v>
      </c>
      <c r="J1160" s="52" t="s">
        <v>165</v>
      </c>
      <c r="K1160" s="52" t="s">
        <v>931</v>
      </c>
      <c r="L1160" s="53" t="s">
        <v>291</v>
      </c>
      <c r="M1160" s="13">
        <v>1682</v>
      </c>
      <c r="N1160" s="14">
        <f t="shared" si="286"/>
        <v>4.60821917808219</v>
      </c>
      <c r="O1160" s="15">
        <v>8320</v>
      </c>
      <c r="P1160" s="15">
        <f t="shared" si="278"/>
        <v>13994240</v>
      </c>
      <c r="Q1160" s="16">
        <f>IFERROR(VLOOKUP(G1160,SCENARIOS!$A$13:$E$18,5,0),0.025)</f>
        <v>0.035</v>
      </c>
      <c r="R1160" s="52">
        <f>IFERROR(VLOOKUP(L1160,INPUTS!$A$107:$B$120,2,0),0.0082)</f>
        <v>0.0079</v>
      </c>
      <c r="S1160" s="52">
        <f t="shared" si="279"/>
        <v>65.728</v>
      </c>
      <c r="T1160" s="15">
        <f t="shared" si="280"/>
        <v>110554.496</v>
      </c>
      <c r="U1160" s="15">
        <f>T1160/INPUTS!$B$7*1000</f>
        <v>138193120</v>
      </c>
      <c r="V1160" s="15">
        <f>T1160*INPUTS!$B$6</f>
        <v>349352.20736</v>
      </c>
      <c r="W1160" s="54" t="s">
        <v>396</v>
      </c>
      <c r="X1160" s="54" t="s">
        <v>396</v>
      </c>
      <c r="Y1160" s="67">
        <f>IFERROR(VLOOKUP(E1160,INPUTS!$A$44:$B$103,2,0),0)</f>
        <v>0</v>
      </c>
      <c r="Z1160" s="15">
        <f t="shared" si="282"/>
        <v>0</v>
      </c>
      <c r="AA1160" s="20">
        <f>IFERROR(VLOOKUP(E1160,INPUTS!$A$44:$C$103,3,0),SCENARIOS!$J$26)</f>
        <v>0.025</v>
      </c>
      <c r="AB1160" s="15">
        <f t="shared" si="283"/>
        <v>3282.6015231723</v>
      </c>
      <c r="AC1160" s="20">
        <f>IFERROR(VLOOKUP($E1160,INPUTS!$A$44:$G$103,4,0),SCENARIOS!$K$26)</f>
        <v>0.1</v>
      </c>
      <c r="AD1160" s="15">
        <f t="shared" si="283"/>
        <v>15594.8035038693</v>
      </c>
      <c r="AE1160" s="20">
        <f>IFERROR(VLOOKUP($E1160,INPUTS!$A$44:$G$103,5,0),SCENARIOS!$L$26)</f>
        <v>0.2</v>
      </c>
      <c r="AF1160" s="15">
        <f t="shared" si="283"/>
        <v>37043.4691215989</v>
      </c>
      <c r="AG1160" s="20">
        <f>IFERROR(VLOOKUP($E1160,INPUTS!$A$44:$G$103,6,0),SCENARIOS!$M$26)</f>
        <v>0.3</v>
      </c>
      <c r="AH1160" s="15">
        <f t="shared" si="284"/>
        <v>65994.0314840637</v>
      </c>
      <c r="AI1160" s="20">
        <f>IFERROR(VLOOKUP($E1160,INPUTS!$A$44:$G$103,7,0),SCENARIOS!$N$26)</f>
        <v>0.5</v>
      </c>
      <c r="AJ1160" s="15">
        <f t="shared" si="285"/>
        <v>130633.679080085</v>
      </c>
      <c r="AL1160" t="str">
        <f t="shared" si="287"/>
        <v>Y</v>
      </c>
      <c r="AM1160" s="21">
        <f t="shared" si="288"/>
        <v>261267.358160171</v>
      </c>
    </row>
    <row r="1161" ht="15" customHeight="1" spans="1:39">
      <c r="A1161" s="24" t="s">
        <v>2188</v>
      </c>
      <c r="B1161" s="52" t="s">
        <v>637</v>
      </c>
      <c r="C1161" s="52" t="s">
        <v>638</v>
      </c>
      <c r="D1161" s="52" t="s">
        <v>929</v>
      </c>
      <c r="E1161" s="10" t="s">
        <v>640</v>
      </c>
      <c r="F1161" s="52" t="s">
        <v>639</v>
      </c>
      <c r="G1161" s="52" t="s">
        <v>185</v>
      </c>
      <c r="H1161" s="52" t="s">
        <v>203</v>
      </c>
      <c r="I1161" s="52" t="s">
        <v>399</v>
      </c>
      <c r="J1161" s="52" t="s">
        <v>165</v>
      </c>
      <c r="K1161" s="52" t="s">
        <v>931</v>
      </c>
      <c r="L1161" s="53" t="s">
        <v>291</v>
      </c>
      <c r="M1161" s="13">
        <v>841</v>
      </c>
      <c r="N1161" s="14">
        <f t="shared" si="286"/>
        <v>2.3041095890411</v>
      </c>
      <c r="O1161" s="15">
        <v>8060</v>
      </c>
      <c r="P1161" s="15">
        <f t="shared" si="278"/>
        <v>6778460</v>
      </c>
      <c r="Q1161" s="16">
        <f>IFERROR(VLOOKUP(G1161,SCENARIOS!$A$13:$E$18,5,0),0.025)</f>
        <v>0.035</v>
      </c>
      <c r="R1161" s="52">
        <f>IFERROR(VLOOKUP(L1161,INPUTS!$A$107:$B$120,2,0),0.0082)</f>
        <v>0.0079</v>
      </c>
      <c r="S1161" s="52">
        <f t="shared" si="279"/>
        <v>63.674</v>
      </c>
      <c r="T1161" s="15">
        <f t="shared" si="280"/>
        <v>53549.834</v>
      </c>
      <c r="U1161" s="15">
        <f>T1161/INPUTS!$B$7*1000</f>
        <v>66937292.5</v>
      </c>
      <c r="V1161" s="15">
        <f>T1161*INPUTS!$B$6</f>
        <v>169217.47544</v>
      </c>
      <c r="W1161" s="54" t="s">
        <v>396</v>
      </c>
      <c r="X1161" s="54" t="s">
        <v>396</v>
      </c>
      <c r="Y1161" s="67">
        <f>IFERROR(VLOOKUP(E1161,INPUTS!$A$44:$B$103,2,0),0)</f>
        <v>0</v>
      </c>
      <c r="Z1161" s="15">
        <f t="shared" si="282"/>
        <v>0</v>
      </c>
      <c r="AA1161" s="20">
        <f>IFERROR(VLOOKUP(E1161,INPUTS!$A$44:$C$103,3,0),SCENARIOS!$J$26)</f>
        <v>0.025</v>
      </c>
      <c r="AB1161" s="15">
        <f t="shared" si="283"/>
        <v>1590.01011278659</v>
      </c>
      <c r="AC1161" s="20">
        <f>IFERROR(VLOOKUP($E1161,INPUTS!$A$44:$G$103,4,0),SCENARIOS!$K$26)</f>
        <v>0.1</v>
      </c>
      <c r="AD1161" s="15">
        <f t="shared" si="283"/>
        <v>7553.73294718668</v>
      </c>
      <c r="AE1161" s="20">
        <f>IFERROR(VLOOKUP($E1161,INPUTS!$A$44:$G$103,5,0),SCENARIOS!$L$26)</f>
        <v>0.2</v>
      </c>
      <c r="AF1161" s="15">
        <f t="shared" si="283"/>
        <v>17942.9303557744</v>
      </c>
      <c r="AG1161" s="20">
        <f>IFERROR(VLOOKUP($E1161,INPUTS!$A$44:$G$103,6,0),SCENARIOS!$M$26)</f>
        <v>0.3</v>
      </c>
      <c r="AH1161" s="15">
        <f t="shared" si="284"/>
        <v>31965.8590000934</v>
      </c>
      <c r="AI1161" s="20">
        <f>IFERROR(VLOOKUP($E1161,INPUTS!$A$44:$G$103,7,0),SCENARIOS!$N$26)</f>
        <v>0.5</v>
      </c>
      <c r="AJ1161" s="15">
        <f t="shared" si="285"/>
        <v>63275.6883044163</v>
      </c>
      <c r="AL1161" t="str">
        <f t="shared" si="287"/>
        <v>Y</v>
      </c>
      <c r="AM1161" s="21">
        <f t="shared" si="288"/>
        <v>126551.376608833</v>
      </c>
    </row>
    <row r="1162" ht="15" customHeight="1" spans="1:39">
      <c r="A1162" s="6" t="s">
        <v>2189</v>
      </c>
      <c r="B1162" s="52" t="s">
        <v>637</v>
      </c>
      <c r="C1162" s="52" t="s">
        <v>638</v>
      </c>
      <c r="D1162" s="52" t="s">
        <v>929</v>
      </c>
      <c r="E1162" s="10" t="s">
        <v>640</v>
      </c>
      <c r="F1162" s="52" t="s">
        <v>639</v>
      </c>
      <c r="G1162" s="52" t="s">
        <v>185</v>
      </c>
      <c r="H1162" s="52" t="s">
        <v>456</v>
      </c>
      <c r="I1162" s="52" t="s">
        <v>455</v>
      </c>
      <c r="J1162" s="52" t="s">
        <v>1852</v>
      </c>
      <c r="K1162" s="52" t="s">
        <v>931</v>
      </c>
      <c r="L1162" s="53" t="s">
        <v>286</v>
      </c>
      <c r="M1162" s="13">
        <v>6730</v>
      </c>
      <c r="N1162" s="14">
        <f t="shared" si="286"/>
        <v>18.4383561643836</v>
      </c>
      <c r="O1162" s="15">
        <v>1160</v>
      </c>
      <c r="P1162" s="15">
        <f t="shared" si="278"/>
        <v>7806800</v>
      </c>
      <c r="Q1162" s="16">
        <f>IFERROR(VLOOKUP(G1162,SCENARIOS!$A$13:$E$18,5,0),0.025)</f>
        <v>0.035</v>
      </c>
      <c r="R1162" s="52">
        <f>IFERROR(VLOOKUP(L1162,INPUTS!$A$107:$B$120,2,0),0.0082)</f>
        <v>0.0039</v>
      </c>
      <c r="S1162" s="52">
        <f t="shared" si="279"/>
        <v>4.524</v>
      </c>
      <c r="T1162" s="15">
        <f t="shared" si="280"/>
        <v>30446.52</v>
      </c>
      <c r="U1162" s="15">
        <f>T1162/INPUTS!$B$7*1000</f>
        <v>38058150</v>
      </c>
      <c r="V1162" s="15">
        <f>T1162*INPUTS!$B$6</f>
        <v>96211.0032</v>
      </c>
      <c r="W1162" s="54" t="s">
        <v>396</v>
      </c>
      <c r="X1162" s="54" t="s">
        <v>396</v>
      </c>
      <c r="Y1162" s="67">
        <f>IFERROR(VLOOKUP(E1162,INPUTS!$A$44:$B$103,2,0),0)</f>
        <v>0</v>
      </c>
      <c r="Z1162" s="15">
        <f t="shared" si="282"/>
        <v>0</v>
      </c>
      <c r="AA1162" s="20">
        <f>IFERROR(VLOOKUP(E1162,INPUTS!$A$44:$C$103,3,0),SCENARIOS!$J$26)</f>
        <v>0.025</v>
      </c>
      <c r="AB1162" s="15">
        <f t="shared" si="283"/>
        <v>904.022871465092</v>
      </c>
      <c r="AC1162" s="20">
        <f>IFERROR(VLOOKUP($E1162,INPUTS!$A$44:$G$103,4,0),SCENARIOS!$K$26)</f>
        <v>0.1</v>
      </c>
      <c r="AD1162" s="15">
        <f t="shared" si="283"/>
        <v>4294.78233772262</v>
      </c>
      <c r="AE1162" s="20">
        <f>IFERROR(VLOOKUP($E1162,INPUTS!$A$44:$G$103,5,0),SCENARIOS!$L$26)</f>
        <v>0.2</v>
      </c>
      <c r="AF1162" s="15">
        <f t="shared" si="283"/>
        <v>10201.7083364944</v>
      </c>
      <c r="AG1162" s="20">
        <f>IFERROR(VLOOKUP($E1162,INPUTS!$A$44:$G$103,6,0),SCENARIOS!$M$26)</f>
        <v>0.3</v>
      </c>
      <c r="AH1162" s="15">
        <f t="shared" si="284"/>
        <v>18174.643928187</v>
      </c>
      <c r="AI1162" s="20">
        <f>IFERROR(VLOOKUP($E1162,INPUTS!$A$44:$G$103,7,0),SCENARIOS!$N$26)</f>
        <v>0.5</v>
      </c>
      <c r="AJ1162" s="15">
        <f t="shared" si="285"/>
        <v>35976.2928391931</v>
      </c>
      <c r="AL1162" t="str">
        <f t="shared" si="287"/>
        <v>Y</v>
      </c>
      <c r="AM1162" s="21">
        <f t="shared" si="288"/>
        <v>71952.5856783861</v>
      </c>
    </row>
    <row r="1163" ht="15" customHeight="1" spans="1:39">
      <c r="A1163" s="24" t="s">
        <v>2190</v>
      </c>
      <c r="B1163" s="52" t="s">
        <v>637</v>
      </c>
      <c r="C1163" s="52" t="s">
        <v>638</v>
      </c>
      <c r="D1163" s="52" t="s">
        <v>929</v>
      </c>
      <c r="E1163" s="10" t="s">
        <v>640</v>
      </c>
      <c r="F1163" s="52" t="s">
        <v>639</v>
      </c>
      <c r="G1163" s="52" t="s">
        <v>185</v>
      </c>
      <c r="H1163" s="52" t="s">
        <v>644</v>
      </c>
      <c r="I1163" s="52" t="s">
        <v>643</v>
      </c>
      <c r="J1163" s="52" t="s">
        <v>1852</v>
      </c>
      <c r="K1163" s="52" t="s">
        <v>931</v>
      </c>
      <c r="L1163" s="53" t="s">
        <v>286</v>
      </c>
      <c r="M1163" s="13">
        <v>4206</v>
      </c>
      <c r="N1163" s="14">
        <f t="shared" si="286"/>
        <v>11.5232876712329</v>
      </c>
      <c r="O1163" s="15">
        <v>2840</v>
      </c>
      <c r="P1163" s="15">
        <f t="shared" si="278"/>
        <v>11945040</v>
      </c>
      <c r="Q1163" s="16">
        <f>IFERROR(VLOOKUP(G1163,SCENARIOS!$A$13:$E$18,5,0),0.025)</f>
        <v>0.035</v>
      </c>
      <c r="R1163" s="52">
        <f>IFERROR(VLOOKUP(L1163,INPUTS!$A$107:$B$120,2,0),0.0082)</f>
        <v>0.0039</v>
      </c>
      <c r="S1163" s="52">
        <f t="shared" si="279"/>
        <v>11.076</v>
      </c>
      <c r="T1163" s="15">
        <f t="shared" si="280"/>
        <v>46585.656</v>
      </c>
      <c r="U1163" s="15">
        <f>T1163/INPUTS!$B$7*1000</f>
        <v>58232070</v>
      </c>
      <c r="V1163" s="15">
        <f>T1163*INPUTS!$B$6</f>
        <v>147210.67296</v>
      </c>
      <c r="W1163" s="54" t="s">
        <v>396</v>
      </c>
      <c r="X1163" s="54" t="s">
        <v>396</v>
      </c>
      <c r="Y1163" s="67">
        <f>IFERROR(VLOOKUP(E1163,INPUTS!$A$44:$B$103,2,0),0)</f>
        <v>0</v>
      </c>
      <c r="Z1163" s="15">
        <f t="shared" si="282"/>
        <v>0</v>
      </c>
      <c r="AA1163" s="20">
        <f>IFERROR(VLOOKUP(E1163,INPUTS!$A$44:$C$103,3,0),SCENARIOS!$J$26)</f>
        <v>0.025</v>
      </c>
      <c r="AB1163" s="15">
        <f t="shared" si="283"/>
        <v>1383.2286417694</v>
      </c>
      <c r="AC1163" s="20">
        <f>IFERROR(VLOOKUP($E1163,INPUTS!$A$44:$G$103,4,0),SCENARIOS!$K$26)</f>
        <v>0.1</v>
      </c>
      <c r="AD1163" s="15">
        <f t="shared" si="283"/>
        <v>6571.36686163219</v>
      </c>
      <c r="AE1163" s="20">
        <f>IFERROR(VLOOKUP($E1163,INPUTS!$A$44:$G$103,5,0),SCENARIOS!$L$26)</f>
        <v>0.2</v>
      </c>
      <c r="AF1163" s="15">
        <f t="shared" si="283"/>
        <v>15609.4448618845</v>
      </c>
      <c r="AG1163" s="20">
        <f>IFERROR(VLOOKUP($E1163,INPUTS!$A$44:$G$103,6,0),SCENARIOS!$M$26)</f>
        <v>0.3</v>
      </c>
      <c r="AH1163" s="15">
        <f t="shared" si="284"/>
        <v>27808.6858518152</v>
      </c>
      <c r="AI1163" s="20">
        <f>IFERROR(VLOOKUP($E1163,INPUTS!$A$44:$G$103,7,0),SCENARIOS!$N$26)</f>
        <v>0.5</v>
      </c>
      <c r="AJ1163" s="15">
        <f t="shared" si="285"/>
        <v>55046.6589403949</v>
      </c>
      <c r="AL1163" t="str">
        <f t="shared" si="287"/>
        <v>Y</v>
      </c>
      <c r="AM1163" s="21">
        <f t="shared" si="288"/>
        <v>110093.31788079</v>
      </c>
    </row>
    <row r="1164" ht="15" customHeight="1" spans="1:39">
      <c r="A1164" s="6" t="s">
        <v>2191</v>
      </c>
      <c r="B1164" s="52" t="s">
        <v>637</v>
      </c>
      <c r="C1164" s="52" t="s">
        <v>638</v>
      </c>
      <c r="D1164" s="52" t="s">
        <v>929</v>
      </c>
      <c r="E1164" s="10" t="s">
        <v>640</v>
      </c>
      <c r="F1164" s="52" t="s">
        <v>639</v>
      </c>
      <c r="G1164" s="52" t="s">
        <v>185</v>
      </c>
      <c r="H1164" s="52" t="s">
        <v>440</v>
      </c>
      <c r="I1164" s="52" t="s">
        <v>439</v>
      </c>
      <c r="J1164" s="52" t="s">
        <v>177</v>
      </c>
      <c r="K1164" s="52" t="s">
        <v>931</v>
      </c>
      <c r="L1164" s="53" t="s">
        <v>291</v>
      </c>
      <c r="M1164" s="13">
        <v>2524</v>
      </c>
      <c r="N1164" s="14">
        <f t="shared" si="286"/>
        <v>6.91506849315068</v>
      </c>
      <c r="O1164" s="15">
        <v>3170</v>
      </c>
      <c r="P1164" s="15">
        <f t="shared" si="278"/>
        <v>8001080</v>
      </c>
      <c r="Q1164" s="16">
        <f>IFERROR(VLOOKUP(G1164,SCENARIOS!$A$13:$E$18,5,0),0.025)</f>
        <v>0.035</v>
      </c>
      <c r="R1164" s="52">
        <f>IFERROR(VLOOKUP(L1164,INPUTS!$A$107:$B$120,2,0),0.0082)</f>
        <v>0.0079</v>
      </c>
      <c r="S1164" s="52">
        <f t="shared" si="279"/>
        <v>25.043</v>
      </c>
      <c r="T1164" s="15">
        <f t="shared" si="280"/>
        <v>63208.532</v>
      </c>
      <c r="U1164" s="15">
        <f>T1164/INPUTS!$B$7*1000</f>
        <v>79010665</v>
      </c>
      <c r="V1164" s="15">
        <f>T1164*INPUTS!$B$6</f>
        <v>199738.96112</v>
      </c>
      <c r="W1164" s="54" t="s">
        <v>396</v>
      </c>
      <c r="X1164" s="54" t="s">
        <v>396</v>
      </c>
      <c r="Y1164" s="67">
        <f>IFERROR(VLOOKUP(E1164,INPUTS!$A$44:$B$103,2,0),0)</f>
        <v>0</v>
      </c>
      <c r="Z1164" s="15">
        <f t="shared" si="282"/>
        <v>0</v>
      </c>
      <c r="AA1164" s="20">
        <f>IFERROR(VLOOKUP(E1164,INPUTS!$A$44:$C$103,3,0),SCENARIOS!$J$26)</f>
        <v>0.025</v>
      </c>
      <c r="AB1164" s="15">
        <f t="shared" si="283"/>
        <v>1876.79769641106</v>
      </c>
      <c r="AC1164" s="20">
        <f>IFERROR(VLOOKUP($E1164,INPUTS!$A$44:$G$103,4,0),SCENARIOS!$K$26)</f>
        <v>0.1</v>
      </c>
      <c r="AD1164" s="15">
        <f t="shared" si="283"/>
        <v>8916.18768998805</v>
      </c>
      <c r="AE1164" s="20">
        <f>IFERROR(VLOOKUP($E1164,INPUTS!$A$44:$G$103,5,0),SCENARIOS!$L$26)</f>
        <v>0.2</v>
      </c>
      <c r="AF1164" s="15">
        <f t="shared" si="283"/>
        <v>21179.2680359521</v>
      </c>
      <c r="AG1164" s="20">
        <f>IFERROR(VLOOKUP($E1164,INPUTS!$A$44:$G$103,6,0),SCENARIOS!$M$26)</f>
        <v>0.3</v>
      </c>
      <c r="AH1164" s="15">
        <f t="shared" si="284"/>
        <v>37731.4899148873</v>
      </c>
      <c r="AI1164" s="20">
        <f>IFERROR(VLOOKUP($E1164,INPUTS!$A$44:$G$103,7,0),SCENARIOS!$N$26)</f>
        <v>0.5</v>
      </c>
      <c r="AJ1164" s="15">
        <f t="shared" si="285"/>
        <v>74688.6231059414</v>
      </c>
      <c r="AL1164" t="str">
        <f t="shared" si="287"/>
        <v>Y</v>
      </c>
      <c r="AM1164" s="21">
        <f t="shared" si="288"/>
        <v>149377.246211883</v>
      </c>
    </row>
    <row r="1165" ht="15" customHeight="1" spans="1:39">
      <c r="A1165" s="24" t="s">
        <v>2192</v>
      </c>
      <c r="B1165" s="52" t="s">
        <v>633</v>
      </c>
      <c r="C1165" s="52" t="s">
        <v>634</v>
      </c>
      <c r="D1165" s="52" t="s">
        <v>929</v>
      </c>
      <c r="E1165" s="10" t="s">
        <v>636</v>
      </c>
      <c r="F1165" s="52" t="s">
        <v>635</v>
      </c>
      <c r="G1165" s="56" t="s">
        <v>177</v>
      </c>
      <c r="H1165" s="52" t="s">
        <v>224</v>
      </c>
      <c r="I1165" s="52" t="s">
        <v>938</v>
      </c>
      <c r="J1165" s="52" t="s">
        <v>165</v>
      </c>
      <c r="K1165" s="52" t="s">
        <v>931</v>
      </c>
      <c r="L1165" s="53" t="s">
        <v>291</v>
      </c>
      <c r="M1165" s="13">
        <v>3739</v>
      </c>
      <c r="N1165" s="14">
        <f t="shared" si="286"/>
        <v>10.2438356164384</v>
      </c>
      <c r="O1165" s="15">
        <v>4995</v>
      </c>
      <c r="P1165" s="15">
        <f t="shared" si="278"/>
        <v>18676305</v>
      </c>
      <c r="Q1165" s="16">
        <f>IFERROR(VLOOKUP(G1165,SCENARIOS!$A$13:$E$18,5,0),0.025)</f>
        <v>0.045</v>
      </c>
      <c r="R1165" s="52">
        <f>IFERROR(VLOOKUP(L1165,INPUTS!$A$107:$B$120,2,0),0.0082)</f>
        <v>0.0079</v>
      </c>
      <c r="S1165" s="52">
        <f t="shared" si="279"/>
        <v>39.4605</v>
      </c>
      <c r="T1165" s="15">
        <f t="shared" si="280"/>
        <v>147542.8095</v>
      </c>
      <c r="U1165" s="15">
        <f>T1165/INPUTS!$B$7*1000</f>
        <v>184428511.875</v>
      </c>
      <c r="V1165" s="15">
        <f>T1165*INPUTS!$B$6</f>
        <v>466235.27802</v>
      </c>
      <c r="W1165" s="54" t="s">
        <v>396</v>
      </c>
      <c r="X1165" s="54" t="s">
        <v>396</v>
      </c>
      <c r="Y1165" s="67">
        <f>IFERROR(VLOOKUP(E1165,INPUTS!$A$44:$B$103,2,0),0)</f>
        <v>0</v>
      </c>
      <c r="Z1165" s="15">
        <f t="shared" si="282"/>
        <v>0</v>
      </c>
      <c r="AA1165" s="20">
        <f>IFERROR(VLOOKUP(E1165,INPUTS!$A$44:$C$103,3,0),SCENARIOS!$J$26)</f>
        <v>0.025</v>
      </c>
      <c r="AB1165" s="15">
        <f t="shared" si="283"/>
        <v>4596.6296057374</v>
      </c>
      <c r="AC1165" s="20">
        <f>IFERROR(VLOOKUP($E1165,INPUTS!$A$44:$G$103,4,0),SCENARIOS!$K$26)</f>
        <v>0.1</v>
      </c>
      <c r="AD1165" s="15">
        <f t="shared" si="283"/>
        <v>22912.9471550062</v>
      </c>
      <c r="AE1165" s="20">
        <f>IFERROR(VLOOKUP($E1165,INPUTS!$A$44:$G$103,5,0),SCENARIOS!$L$26)</f>
        <v>0.2</v>
      </c>
      <c r="AF1165" s="15">
        <f t="shared" si="283"/>
        <v>57107.4017659385</v>
      </c>
      <c r="AG1165" s="20">
        <f>IFERROR(VLOOKUP($E1165,INPUTS!$A$44:$G$103,6,0),SCENARIOS!$M$26)</f>
        <v>0.3</v>
      </c>
      <c r="AH1165" s="15">
        <f t="shared" si="284"/>
        <v>106749.318880519</v>
      </c>
      <c r="AI1165" s="20">
        <f>IFERROR(VLOOKUP($E1165,INPUTS!$A$44:$G$103,7,0),SCENARIOS!$N$26)</f>
        <v>0.5</v>
      </c>
      <c r="AJ1165" s="15">
        <f t="shared" si="285"/>
        <v>221715.121742794</v>
      </c>
      <c r="AL1165" t="str">
        <f t="shared" si="287"/>
        <v>Y</v>
      </c>
      <c r="AM1165" s="21">
        <f t="shared" si="288"/>
        <v>443430.243485588</v>
      </c>
    </row>
    <row r="1166" ht="15" customHeight="1" spans="1:39">
      <c r="A1166" s="6" t="s">
        <v>2193</v>
      </c>
      <c r="B1166" s="52" t="s">
        <v>633</v>
      </c>
      <c r="C1166" s="52" t="s">
        <v>634</v>
      </c>
      <c r="D1166" s="52" t="s">
        <v>929</v>
      </c>
      <c r="E1166" s="10" t="s">
        <v>636</v>
      </c>
      <c r="F1166" s="52" t="s">
        <v>635</v>
      </c>
      <c r="G1166" s="56" t="s">
        <v>177</v>
      </c>
      <c r="H1166" s="52" t="s">
        <v>200</v>
      </c>
      <c r="I1166" s="52" t="s">
        <v>391</v>
      </c>
      <c r="J1166" s="52" t="s">
        <v>165</v>
      </c>
      <c r="K1166" s="52" t="s">
        <v>931</v>
      </c>
      <c r="L1166" s="53" t="s">
        <v>291</v>
      </c>
      <c r="M1166" s="13">
        <v>2492</v>
      </c>
      <c r="N1166" s="14">
        <f t="shared" si="286"/>
        <v>6.82739726027397</v>
      </c>
      <c r="O1166" s="15">
        <v>4000</v>
      </c>
      <c r="P1166" s="15">
        <f t="shared" si="278"/>
        <v>9968000</v>
      </c>
      <c r="Q1166" s="16">
        <f>IFERROR(VLOOKUP(G1166,SCENARIOS!$A$13:$E$18,5,0),0.025)</f>
        <v>0.045</v>
      </c>
      <c r="R1166" s="52">
        <f>IFERROR(VLOOKUP(L1166,INPUTS!$A$107:$B$120,2,0),0.0082)</f>
        <v>0.0079</v>
      </c>
      <c r="S1166" s="52">
        <f t="shared" si="279"/>
        <v>31.6</v>
      </c>
      <c r="T1166" s="15">
        <f t="shared" si="280"/>
        <v>78747.2</v>
      </c>
      <c r="U1166" s="15">
        <f>T1166/INPUTS!$B$7*1000</f>
        <v>98434000</v>
      </c>
      <c r="V1166" s="15">
        <f>T1166*INPUTS!$B$6</f>
        <v>248841.152</v>
      </c>
      <c r="W1166" s="54" t="s">
        <v>396</v>
      </c>
      <c r="X1166" s="54" t="s">
        <v>396</v>
      </c>
      <c r="Y1166" s="67">
        <f>IFERROR(VLOOKUP(E1166,INPUTS!$A$44:$B$103,2,0),0)</f>
        <v>0</v>
      </c>
      <c r="Z1166" s="15">
        <f t="shared" si="282"/>
        <v>0</v>
      </c>
      <c r="AA1166" s="20">
        <f>IFERROR(VLOOKUP(E1166,INPUTS!$A$44:$C$103,3,0),SCENARIOS!$J$26)</f>
        <v>0.025</v>
      </c>
      <c r="AB1166" s="15">
        <f t="shared" si="283"/>
        <v>2453.33345701895</v>
      </c>
      <c r="AC1166" s="20">
        <f>IFERROR(VLOOKUP($E1166,INPUTS!$A$44:$G$103,4,0),SCENARIOS!$K$26)</f>
        <v>0.1</v>
      </c>
      <c r="AD1166" s="15">
        <f t="shared" si="283"/>
        <v>12229.1993647085</v>
      </c>
      <c r="AE1166" s="20">
        <f>IFERROR(VLOOKUP($E1166,INPUTS!$A$44:$G$103,5,0),SCENARIOS!$L$26)</f>
        <v>0.2</v>
      </c>
      <c r="AF1166" s="15">
        <f t="shared" si="283"/>
        <v>30479.6147205175</v>
      </c>
      <c r="AG1166" s="20">
        <f>IFERROR(VLOOKUP($E1166,INPUTS!$A$44:$G$103,6,0),SCENARIOS!$M$26)</f>
        <v>0.3</v>
      </c>
      <c r="AH1166" s="15">
        <f t="shared" si="284"/>
        <v>56974.7179970028</v>
      </c>
      <c r="AI1166" s="20">
        <f>IFERROR(VLOOKUP($E1166,INPUTS!$A$44:$G$103,7,0),SCENARIOS!$N$26)</f>
        <v>0.5</v>
      </c>
      <c r="AJ1166" s="15">
        <f t="shared" si="285"/>
        <v>118334.774117909</v>
      </c>
      <c r="AL1166" t="str">
        <f t="shared" si="287"/>
        <v>Y</v>
      </c>
      <c r="AM1166" s="21">
        <f t="shared" si="288"/>
        <v>236669.548235818</v>
      </c>
    </row>
    <row r="1167" ht="15" customHeight="1" spans="1:39">
      <c r="A1167" s="24" t="s">
        <v>2194</v>
      </c>
      <c r="B1167" s="52" t="s">
        <v>633</v>
      </c>
      <c r="C1167" s="52" t="s">
        <v>634</v>
      </c>
      <c r="D1167" s="52" t="s">
        <v>929</v>
      </c>
      <c r="E1167" s="10" t="s">
        <v>636</v>
      </c>
      <c r="F1167" s="52" t="s">
        <v>635</v>
      </c>
      <c r="G1167" s="56" t="s">
        <v>177</v>
      </c>
      <c r="H1167" s="52" t="s">
        <v>207</v>
      </c>
      <c r="I1167" s="52" t="s">
        <v>609</v>
      </c>
      <c r="J1167" s="52" t="s">
        <v>165</v>
      </c>
      <c r="K1167" s="52" t="s">
        <v>931</v>
      </c>
      <c r="L1167" s="53" t="s">
        <v>288</v>
      </c>
      <c r="M1167" s="13">
        <v>4985</v>
      </c>
      <c r="N1167" s="14">
        <f t="shared" si="286"/>
        <v>13.6575342465753</v>
      </c>
      <c r="O1167" s="15">
        <v>2100</v>
      </c>
      <c r="P1167" s="15">
        <f t="shared" si="278"/>
        <v>10468500</v>
      </c>
      <c r="Q1167" s="16">
        <f>IFERROR(VLOOKUP(G1167,SCENARIOS!$A$13:$E$18,5,0),0.025)</f>
        <v>0.045</v>
      </c>
      <c r="R1167" s="52">
        <f>IFERROR(VLOOKUP(L1167,INPUTS!$A$107:$B$120,2,0),0.0082)</f>
        <v>0.0085</v>
      </c>
      <c r="S1167" s="52">
        <f t="shared" si="279"/>
        <v>17.85</v>
      </c>
      <c r="T1167" s="15">
        <f t="shared" si="280"/>
        <v>88982.25</v>
      </c>
      <c r="U1167" s="15">
        <f>T1167/INPUTS!$B$7*1000</f>
        <v>111227812.5</v>
      </c>
      <c r="V1167" s="15">
        <f>T1167*INPUTS!$B$6</f>
        <v>281183.91</v>
      </c>
      <c r="W1167" s="54" t="s">
        <v>396</v>
      </c>
      <c r="X1167" s="54" t="s">
        <v>396</v>
      </c>
      <c r="Y1167" s="67">
        <f>IFERROR(VLOOKUP(E1167,INPUTS!$A$44:$B$103,2,0),0)</f>
        <v>0</v>
      </c>
      <c r="Z1167" s="15">
        <f t="shared" si="282"/>
        <v>0</v>
      </c>
      <c r="AA1167" s="20">
        <f>IFERROR(VLOOKUP(E1167,INPUTS!$A$44:$C$103,3,0),SCENARIOS!$J$26)</f>
        <v>0.025</v>
      </c>
      <c r="AB1167" s="15">
        <f t="shared" si="283"/>
        <v>2772.20181804337</v>
      </c>
      <c r="AC1167" s="20">
        <f>IFERROR(VLOOKUP($E1167,INPUTS!$A$44:$G$103,4,0),SCENARIOS!$K$26)</f>
        <v>0.1</v>
      </c>
      <c r="AD1167" s="15">
        <f t="shared" si="283"/>
        <v>13818.6713326992</v>
      </c>
      <c r="AE1167" s="20">
        <f>IFERROR(VLOOKUP($E1167,INPUTS!$A$44:$G$103,5,0),SCENARIOS!$L$26)</f>
        <v>0.2</v>
      </c>
      <c r="AF1167" s="15">
        <f t="shared" si="283"/>
        <v>34441.1572343495</v>
      </c>
      <c r="AG1167" s="20">
        <f>IFERROR(VLOOKUP($E1167,INPUTS!$A$44:$G$103,6,0),SCENARIOS!$M$26)</f>
        <v>0.3</v>
      </c>
      <c r="AH1167" s="15">
        <f t="shared" si="284"/>
        <v>64379.9220859764</v>
      </c>
      <c r="AI1167" s="20">
        <f>IFERROR(VLOOKUP($E1167,INPUTS!$A$44:$G$103,7,0),SCENARIOS!$N$26)</f>
        <v>0.5</v>
      </c>
      <c r="AJ1167" s="15">
        <f t="shared" si="285"/>
        <v>133715.160085099</v>
      </c>
      <c r="AL1167" t="str">
        <f t="shared" si="287"/>
        <v>Y</v>
      </c>
      <c r="AM1167" s="21">
        <f t="shared" si="288"/>
        <v>267430.320170198</v>
      </c>
    </row>
    <row r="1168" ht="15" customHeight="1" spans="1:39">
      <c r="A1168" s="6" t="s">
        <v>2195</v>
      </c>
      <c r="B1168" s="52" t="s">
        <v>633</v>
      </c>
      <c r="C1168" s="52" t="s">
        <v>634</v>
      </c>
      <c r="D1168" s="52" t="s">
        <v>929</v>
      </c>
      <c r="E1168" s="10" t="s">
        <v>636</v>
      </c>
      <c r="F1168" s="52" t="s">
        <v>635</v>
      </c>
      <c r="G1168" s="56" t="s">
        <v>177</v>
      </c>
      <c r="H1168" s="52" t="s">
        <v>245</v>
      </c>
      <c r="I1168" s="52" t="s">
        <v>930</v>
      </c>
      <c r="J1168" s="52" t="s">
        <v>169</v>
      </c>
      <c r="K1168" s="52" t="s">
        <v>931</v>
      </c>
      <c r="L1168" s="53" t="s">
        <v>291</v>
      </c>
      <c r="M1168" s="13">
        <v>1246</v>
      </c>
      <c r="N1168" s="14">
        <f t="shared" si="286"/>
        <v>3.41369863013699</v>
      </c>
      <c r="O1168" s="15">
        <v>9450</v>
      </c>
      <c r="P1168" s="15">
        <f t="shared" si="278"/>
        <v>11774700</v>
      </c>
      <c r="Q1168" s="16">
        <f>IFERROR(VLOOKUP(G1168,SCENARIOS!$A$13:$E$18,5,0),0.025)</f>
        <v>0.045</v>
      </c>
      <c r="R1168" s="52">
        <f>IFERROR(VLOOKUP(L1168,INPUTS!$A$107:$B$120,2,0),0.0082)</f>
        <v>0.0079</v>
      </c>
      <c r="S1168" s="52">
        <f t="shared" si="279"/>
        <v>74.655</v>
      </c>
      <c r="T1168" s="15">
        <f t="shared" si="280"/>
        <v>93020.13</v>
      </c>
      <c r="U1168" s="15">
        <f>T1168/INPUTS!$B$7*1000</f>
        <v>116275162.5</v>
      </c>
      <c r="V1168" s="15">
        <f>T1168*INPUTS!$B$6</f>
        <v>293943.6108</v>
      </c>
      <c r="W1168" s="54" t="s">
        <v>396</v>
      </c>
      <c r="X1168" s="54" t="s">
        <v>396</v>
      </c>
      <c r="Y1168" s="67">
        <f>IFERROR(VLOOKUP(E1168,INPUTS!$A$44:$B$103,2,0),0)</f>
        <v>0</v>
      </c>
      <c r="Z1168" s="15">
        <f t="shared" si="282"/>
        <v>0</v>
      </c>
      <c r="AA1168" s="20">
        <f>IFERROR(VLOOKUP(E1168,INPUTS!$A$44:$C$103,3,0),SCENARIOS!$J$26)</f>
        <v>0.025</v>
      </c>
      <c r="AB1168" s="15">
        <f t="shared" si="283"/>
        <v>2898.00014610364</v>
      </c>
      <c r="AC1168" s="20">
        <f>IFERROR(VLOOKUP($E1168,INPUTS!$A$44:$G$103,4,0),SCENARIOS!$K$26)</f>
        <v>0.1</v>
      </c>
      <c r="AD1168" s="15">
        <f t="shared" si="283"/>
        <v>14445.7417495619</v>
      </c>
      <c r="AE1168" s="20">
        <f>IFERROR(VLOOKUP($E1168,INPUTS!$A$44:$G$103,5,0),SCENARIOS!$L$26)</f>
        <v>0.2</v>
      </c>
      <c r="AF1168" s="15">
        <f t="shared" si="283"/>
        <v>36004.0448886113</v>
      </c>
      <c r="AG1168" s="20">
        <f>IFERROR(VLOOKUP($E1168,INPUTS!$A$44:$G$103,6,0),SCENARIOS!$M$26)</f>
        <v>0.3</v>
      </c>
      <c r="AH1168" s="15">
        <f t="shared" si="284"/>
        <v>67301.3856339595</v>
      </c>
      <c r="AI1168" s="20">
        <f>IFERROR(VLOOKUP($E1168,INPUTS!$A$44:$G$103,7,0),SCENARIOS!$N$26)</f>
        <v>0.5</v>
      </c>
      <c r="AJ1168" s="15">
        <f t="shared" si="285"/>
        <v>139782.95192678</v>
      </c>
      <c r="AL1168" t="str">
        <f t="shared" si="287"/>
        <v>N</v>
      </c>
      <c r="AM1168" s="21">
        <f t="shared" si="288"/>
        <v>279565.90385356</v>
      </c>
    </row>
    <row r="1169" ht="15" customHeight="1" spans="1:39">
      <c r="A1169" s="24" t="s">
        <v>2196</v>
      </c>
      <c r="B1169" s="52" t="s">
        <v>633</v>
      </c>
      <c r="C1169" s="52" t="s">
        <v>634</v>
      </c>
      <c r="D1169" s="52" t="s">
        <v>929</v>
      </c>
      <c r="E1169" s="10" t="s">
        <v>636</v>
      </c>
      <c r="F1169" s="52" t="s">
        <v>635</v>
      </c>
      <c r="G1169" s="56" t="s">
        <v>177</v>
      </c>
      <c r="H1169" s="52" t="s">
        <v>440</v>
      </c>
      <c r="I1169" s="52" t="s">
        <v>439</v>
      </c>
      <c r="J1169" s="52" t="s">
        <v>177</v>
      </c>
      <c r="K1169" s="52" t="s">
        <v>931</v>
      </c>
      <c r="L1169" s="53" t="s">
        <v>288</v>
      </c>
      <c r="M1169" s="13">
        <v>7477</v>
      </c>
      <c r="N1169" s="14">
        <f t="shared" si="286"/>
        <v>20.4849315068493</v>
      </c>
      <c r="O1169" s="15">
        <v>2400</v>
      </c>
      <c r="P1169" s="15">
        <f t="shared" si="278"/>
        <v>17944800</v>
      </c>
      <c r="Q1169" s="16">
        <f>IFERROR(VLOOKUP(G1169,SCENARIOS!$A$13:$E$18,5,0),0.025)</f>
        <v>0.045</v>
      </c>
      <c r="R1169" s="52">
        <f>IFERROR(VLOOKUP(L1169,INPUTS!$A$107:$B$120,2,0),0.0082)</f>
        <v>0.0085</v>
      </c>
      <c r="S1169" s="52">
        <f t="shared" si="279"/>
        <v>20.4</v>
      </c>
      <c r="T1169" s="15">
        <f t="shared" si="280"/>
        <v>152530.8</v>
      </c>
      <c r="U1169" s="15">
        <f>T1169/INPUTS!$B$7*1000</f>
        <v>190663500</v>
      </c>
      <c r="V1169" s="15">
        <f>T1169*INPUTS!$B$6</f>
        <v>481997.328</v>
      </c>
      <c r="W1169" s="54" t="s">
        <v>396</v>
      </c>
      <c r="X1169" s="54" t="s">
        <v>396</v>
      </c>
      <c r="Y1169" s="67">
        <f>IFERROR(VLOOKUP(E1169,INPUTS!$A$44:$B$103,2,0),0)</f>
        <v>0</v>
      </c>
      <c r="Z1169" s="15">
        <f t="shared" si="282"/>
        <v>0</v>
      </c>
      <c r="AA1169" s="20">
        <f>IFERROR(VLOOKUP(E1169,INPUTS!$A$44:$C$103,3,0),SCENARIOS!$J$26)</f>
        <v>0.025</v>
      </c>
      <c r="AB1169" s="15">
        <f t="shared" si="283"/>
        <v>4752.02819739453</v>
      </c>
      <c r="AC1169" s="20">
        <f>IFERROR(VLOOKUP($E1169,INPUTS!$A$44:$G$103,4,0),SCENARIOS!$K$26)</f>
        <v>0.1</v>
      </c>
      <c r="AD1169" s="15">
        <f t="shared" si="283"/>
        <v>23687.5668272456</v>
      </c>
      <c r="AE1169" s="20">
        <f>IFERROR(VLOOKUP($E1169,INPUTS!$A$44:$G$103,5,0),SCENARIOS!$L$26)</f>
        <v>0.2</v>
      </c>
      <c r="AF1169" s="15">
        <f t="shared" si="283"/>
        <v>59038.0358541296</v>
      </c>
      <c r="AG1169" s="20">
        <f>IFERROR(VLOOKUP($E1169,INPUTS!$A$44:$G$103,6,0),SCENARIOS!$M$26)</f>
        <v>0.3</v>
      </c>
      <c r="AH1169" s="15">
        <f t="shared" si="284"/>
        <v>110358.200873901</v>
      </c>
      <c r="AI1169" s="20">
        <f>IFERROR(VLOOKUP($E1169,INPUTS!$A$44:$G$103,7,0),SCENARIOS!$N$26)</f>
        <v>0.5</v>
      </c>
      <c r="AJ1169" s="15">
        <f t="shared" si="285"/>
        <v>229210.661001584</v>
      </c>
      <c r="AL1169" t="str">
        <f t="shared" si="287"/>
        <v>N</v>
      </c>
      <c r="AM1169" s="21">
        <f t="shared" si="288"/>
        <v>458421.322003168</v>
      </c>
    </row>
    <row r="1170" ht="15" customHeight="1" spans="1:39">
      <c r="A1170" s="6" t="s">
        <v>2197</v>
      </c>
      <c r="B1170" s="52" t="s">
        <v>645</v>
      </c>
      <c r="C1170" s="52" t="s">
        <v>646</v>
      </c>
      <c r="D1170" s="52" t="s">
        <v>929</v>
      </c>
      <c r="E1170" s="10" t="s">
        <v>648</v>
      </c>
      <c r="F1170" s="52" t="s">
        <v>647</v>
      </c>
      <c r="G1170" s="56" t="s">
        <v>177</v>
      </c>
      <c r="H1170" s="52" t="s">
        <v>203</v>
      </c>
      <c r="I1170" s="52" t="s">
        <v>399</v>
      </c>
      <c r="J1170" s="52" t="s">
        <v>165</v>
      </c>
      <c r="K1170" s="52" t="s">
        <v>931</v>
      </c>
      <c r="L1170" s="53" t="s">
        <v>291</v>
      </c>
      <c r="M1170" s="13">
        <v>6781</v>
      </c>
      <c r="N1170" s="14">
        <f t="shared" si="286"/>
        <v>18.5780821917808</v>
      </c>
      <c r="O1170" s="15">
        <v>2110</v>
      </c>
      <c r="P1170" s="15">
        <f t="shared" si="278"/>
        <v>14307910</v>
      </c>
      <c r="Q1170" s="16">
        <f>IFERROR(VLOOKUP(G1170,SCENARIOS!$A$13:$E$18,5,0),0.025)</f>
        <v>0.045</v>
      </c>
      <c r="R1170" s="52">
        <f>IFERROR(VLOOKUP(L1170,INPUTS!$A$107:$B$120,2,0),0.0082)</f>
        <v>0.0079</v>
      </c>
      <c r="S1170" s="52">
        <f t="shared" si="279"/>
        <v>16.669</v>
      </c>
      <c r="T1170" s="15">
        <f t="shared" si="280"/>
        <v>113032.489</v>
      </c>
      <c r="U1170" s="15">
        <f>T1170/INPUTS!$B$7*1000</f>
        <v>141290611.25</v>
      </c>
      <c r="V1170" s="15">
        <f>T1170*INPUTS!$B$6</f>
        <v>357182.66524</v>
      </c>
      <c r="W1170" s="54" t="s">
        <v>396</v>
      </c>
      <c r="X1170" s="54" t="s">
        <v>396</v>
      </c>
      <c r="Y1170" s="67">
        <f>IFERROR(VLOOKUP(E1170,INPUTS!$A$44:$B$103,2,0),0)</f>
        <v>0</v>
      </c>
      <c r="Z1170" s="15">
        <f t="shared" si="282"/>
        <v>0</v>
      </c>
      <c r="AA1170" s="20">
        <f>IFERROR(VLOOKUP(E1170,INPUTS!$A$44:$C$103,3,0),SCENARIOS!$J$26)</f>
        <v>0.025</v>
      </c>
      <c r="AB1170" s="15">
        <f t="shared" si="283"/>
        <v>3521.47615399439</v>
      </c>
      <c r="AC1170" s="20">
        <f>IFERROR(VLOOKUP($E1170,INPUTS!$A$44:$G$103,4,0),SCENARIOS!$K$26)</f>
        <v>0.1</v>
      </c>
      <c r="AD1170" s="15">
        <f t="shared" si="283"/>
        <v>17553.599907936</v>
      </c>
      <c r="AE1170" s="20">
        <f>IFERROR(VLOOKUP($E1170,INPUTS!$A$44:$G$103,5,0),SCENARIOS!$L$26)</f>
        <v>0.2</v>
      </c>
      <c r="AF1170" s="15">
        <f t="shared" si="283"/>
        <v>43749.9582921188</v>
      </c>
      <c r="AG1170" s="20">
        <f>IFERROR(VLOOKUP($E1170,INPUTS!$A$44:$G$103,6,0),SCENARIOS!$M$26)</f>
        <v>0.3</v>
      </c>
      <c r="AH1170" s="15">
        <f t="shared" si="284"/>
        <v>81780.6116950738</v>
      </c>
      <c r="AI1170" s="20">
        <f>IFERROR(VLOOKUP($E1170,INPUTS!$A$44:$G$103,7,0),SCENARIOS!$N$26)</f>
        <v>0.5</v>
      </c>
      <c r="AJ1170" s="15">
        <f t="shared" si="285"/>
        <v>169855.868574375</v>
      </c>
      <c r="AL1170" t="str">
        <f t="shared" si="287"/>
        <v>Y</v>
      </c>
      <c r="AM1170" s="21">
        <f t="shared" si="288"/>
        <v>339711.73714875</v>
      </c>
    </row>
    <row r="1171" ht="15" customHeight="1" spans="1:39">
      <c r="A1171" s="24" t="s">
        <v>2198</v>
      </c>
      <c r="B1171" s="52" t="s">
        <v>645</v>
      </c>
      <c r="C1171" s="52" t="s">
        <v>646</v>
      </c>
      <c r="D1171" s="52" t="s">
        <v>929</v>
      </c>
      <c r="E1171" s="10" t="s">
        <v>648</v>
      </c>
      <c r="F1171" s="52" t="s">
        <v>647</v>
      </c>
      <c r="G1171" s="56" t="s">
        <v>177</v>
      </c>
      <c r="H1171" s="52" t="s">
        <v>217</v>
      </c>
      <c r="I1171" s="52" t="s">
        <v>399</v>
      </c>
      <c r="J1171" s="52" t="s">
        <v>165</v>
      </c>
      <c r="K1171" s="52" t="s">
        <v>931</v>
      </c>
      <c r="L1171" s="53" t="s">
        <v>291</v>
      </c>
      <c r="M1171" s="13">
        <v>8138</v>
      </c>
      <c r="N1171" s="14">
        <f t="shared" si="286"/>
        <v>22.2958904109589</v>
      </c>
      <c r="O1171" s="15">
        <v>2110</v>
      </c>
      <c r="P1171" s="15">
        <f t="shared" si="278"/>
        <v>17171180</v>
      </c>
      <c r="Q1171" s="16">
        <f>IFERROR(VLOOKUP(G1171,SCENARIOS!$A$13:$E$18,5,0),0.025)</f>
        <v>0.045</v>
      </c>
      <c r="R1171" s="52">
        <f>IFERROR(VLOOKUP(L1171,INPUTS!$A$107:$B$120,2,0),0.0082)</f>
        <v>0.0079</v>
      </c>
      <c r="S1171" s="52">
        <f t="shared" si="279"/>
        <v>16.669</v>
      </c>
      <c r="T1171" s="15">
        <f t="shared" si="280"/>
        <v>135652.322</v>
      </c>
      <c r="U1171" s="15">
        <f>T1171/INPUTS!$B$7*1000</f>
        <v>169565402.5</v>
      </c>
      <c r="V1171" s="15">
        <f>T1171*INPUTS!$B$6</f>
        <v>428661.33752</v>
      </c>
      <c r="W1171" s="54" t="s">
        <v>396</v>
      </c>
      <c r="X1171" s="54" t="s">
        <v>396</v>
      </c>
      <c r="Y1171" s="67">
        <f>IFERROR(VLOOKUP(E1171,INPUTS!$A$44:$B$103,2,0),0)</f>
        <v>0</v>
      </c>
      <c r="Z1171" s="15">
        <f t="shared" si="282"/>
        <v>0</v>
      </c>
      <c r="AA1171" s="20">
        <f>IFERROR(VLOOKUP(E1171,INPUTS!$A$44:$C$103,3,0),SCENARIOS!$J$26)</f>
        <v>0.025</v>
      </c>
      <c r="AB1171" s="15">
        <f t="shared" si="283"/>
        <v>4226.18683692764</v>
      </c>
      <c r="AC1171" s="20">
        <f>IFERROR(VLOOKUP($E1171,INPUTS!$A$44:$G$103,4,0),SCENARIOS!$K$26)</f>
        <v>0.1</v>
      </c>
      <c r="AD1171" s="15">
        <f t="shared" si="283"/>
        <v>21066.3908053065</v>
      </c>
      <c r="AE1171" s="20">
        <f>IFERROR(VLOOKUP($E1171,INPUTS!$A$44:$G$103,5,0),SCENARIOS!$L$26)</f>
        <v>0.2</v>
      </c>
      <c r="AF1171" s="15">
        <f t="shared" si="283"/>
        <v>52505.1114262295</v>
      </c>
      <c r="AG1171" s="20">
        <f>IFERROR(VLOOKUP($E1171,INPUTS!$A$44:$G$103,6,0),SCENARIOS!$M$26)</f>
        <v>0.3</v>
      </c>
      <c r="AH1171" s="15">
        <f t="shared" si="284"/>
        <v>98146.3822407478</v>
      </c>
      <c r="AI1171" s="20">
        <f>IFERROR(VLOOKUP($E1171,INPUTS!$A$44:$G$103,7,0),SCENARIOS!$N$26)</f>
        <v>0.5</v>
      </c>
      <c r="AJ1171" s="15">
        <f t="shared" si="285"/>
        <v>203847.081324032</v>
      </c>
      <c r="AL1171" t="str">
        <f t="shared" si="287"/>
        <v>N</v>
      </c>
      <c r="AM1171" s="21">
        <f t="shared" si="288"/>
        <v>407694.162648064</v>
      </c>
    </row>
    <row r="1172" ht="15" customHeight="1" spans="1:39">
      <c r="A1172" s="6" t="s">
        <v>2199</v>
      </c>
      <c r="B1172" s="52" t="s">
        <v>645</v>
      </c>
      <c r="C1172" s="52" t="s">
        <v>646</v>
      </c>
      <c r="D1172" s="52" t="s">
        <v>929</v>
      </c>
      <c r="E1172" s="10" t="s">
        <v>648</v>
      </c>
      <c r="F1172" s="52" t="s">
        <v>647</v>
      </c>
      <c r="G1172" s="56" t="s">
        <v>177</v>
      </c>
      <c r="H1172" s="52" t="s">
        <v>224</v>
      </c>
      <c r="I1172" s="52" t="s">
        <v>938</v>
      </c>
      <c r="J1172" s="52" t="s">
        <v>165</v>
      </c>
      <c r="K1172" s="52" t="s">
        <v>931</v>
      </c>
      <c r="L1172" s="53" t="s">
        <v>291</v>
      </c>
      <c r="M1172" s="13">
        <v>4069</v>
      </c>
      <c r="N1172" s="14">
        <f t="shared" si="286"/>
        <v>11.1479452054795</v>
      </c>
      <c r="O1172" s="15">
        <v>2570</v>
      </c>
      <c r="P1172" s="15">
        <f t="shared" si="278"/>
        <v>10457330</v>
      </c>
      <c r="Q1172" s="16">
        <f>IFERROR(VLOOKUP(G1172,SCENARIOS!$A$13:$E$18,5,0),0.025)</f>
        <v>0.045</v>
      </c>
      <c r="R1172" s="52">
        <f>IFERROR(VLOOKUP(L1172,INPUTS!$A$107:$B$120,2,0),0.0082)</f>
        <v>0.0079</v>
      </c>
      <c r="S1172" s="52">
        <f t="shared" si="279"/>
        <v>20.303</v>
      </c>
      <c r="T1172" s="15">
        <f t="shared" si="280"/>
        <v>82612.907</v>
      </c>
      <c r="U1172" s="15">
        <f>T1172/INPUTS!$B$7*1000</f>
        <v>103266133.75</v>
      </c>
      <c r="V1172" s="15">
        <f>T1172*INPUTS!$B$6</f>
        <v>261056.78612</v>
      </c>
      <c r="W1172" s="54" t="s">
        <v>396</v>
      </c>
      <c r="X1172" s="54" t="s">
        <v>396</v>
      </c>
      <c r="Y1172" s="67">
        <f>IFERROR(VLOOKUP(E1172,INPUTS!$A$44:$B$103,2,0),0)</f>
        <v>0</v>
      </c>
      <c r="Z1172" s="15">
        <f t="shared" si="282"/>
        <v>0</v>
      </c>
      <c r="AA1172" s="20">
        <f>IFERROR(VLOOKUP(E1172,INPUTS!$A$44:$C$103,3,0),SCENARIOS!$J$26)</f>
        <v>0.025</v>
      </c>
      <c r="AB1172" s="15">
        <f t="shared" ref="AB1172:AF1187" si="289">$T1172*AA1172*(1+$Q1172)^AB$2</f>
        <v>2573.76781301043</v>
      </c>
      <c r="AC1172" s="20">
        <f>IFERROR(VLOOKUP($E1172,INPUTS!$A$44:$G$103,4,0),SCENARIOS!$K$26)</f>
        <v>0.1</v>
      </c>
      <c r="AD1172" s="15">
        <f t="shared" si="289"/>
        <v>12829.5318411463</v>
      </c>
      <c r="AE1172" s="20">
        <f>IFERROR(VLOOKUP($E1172,INPUTS!$A$44:$G$103,5,0),SCENARIOS!$L$26)</f>
        <v>0.2</v>
      </c>
      <c r="AF1172" s="15">
        <f t="shared" si="289"/>
        <v>31975.8616979644</v>
      </c>
      <c r="AG1172" s="20">
        <f>IFERROR(VLOOKUP($E1172,INPUTS!$A$44:$G$103,6,0),SCENARIOS!$M$26)</f>
        <v>0.3</v>
      </c>
      <c r="AH1172" s="15">
        <f t="shared" si="284"/>
        <v>59771.6119333464</v>
      </c>
      <c r="AI1172" s="20">
        <f>IFERROR(VLOOKUP($E1172,INPUTS!$A$44:$G$103,7,0),SCENARIOS!$N$26)</f>
        <v>0.5</v>
      </c>
      <c r="AJ1172" s="15">
        <f t="shared" si="285"/>
        <v>124143.838626247</v>
      </c>
      <c r="AL1172" t="str">
        <f t="shared" si="287"/>
        <v>Y</v>
      </c>
      <c r="AM1172" s="21">
        <f t="shared" si="288"/>
        <v>248287.677252494</v>
      </c>
    </row>
    <row r="1173" ht="15" customHeight="1" spans="1:39">
      <c r="A1173" s="24" t="s">
        <v>2200</v>
      </c>
      <c r="B1173" s="52" t="s">
        <v>645</v>
      </c>
      <c r="C1173" s="52" t="s">
        <v>646</v>
      </c>
      <c r="D1173" s="52" t="s">
        <v>929</v>
      </c>
      <c r="E1173" s="10" t="s">
        <v>648</v>
      </c>
      <c r="F1173" s="52" t="s">
        <v>647</v>
      </c>
      <c r="G1173" s="56" t="s">
        <v>177</v>
      </c>
      <c r="H1173" s="52" t="s">
        <v>205</v>
      </c>
      <c r="I1173" s="52" t="s">
        <v>408</v>
      </c>
      <c r="J1173" s="52" t="s">
        <v>165</v>
      </c>
      <c r="K1173" s="52" t="s">
        <v>931</v>
      </c>
      <c r="L1173" s="53" t="s">
        <v>279</v>
      </c>
      <c r="M1173" s="13">
        <v>10850</v>
      </c>
      <c r="N1173" s="14">
        <f t="shared" si="286"/>
        <v>29.7260273972603</v>
      </c>
      <c r="O1173" s="15">
        <v>870</v>
      </c>
      <c r="P1173" s="15">
        <f t="shared" si="278"/>
        <v>9439500</v>
      </c>
      <c r="Q1173" s="16">
        <f>IFERROR(VLOOKUP(G1173,SCENARIOS!$A$13:$E$18,5,0),0.025)</f>
        <v>0.045</v>
      </c>
      <c r="R1173" s="52">
        <f>IFERROR(VLOOKUP(L1173,INPUTS!$A$107:$B$120,2,0),0.0082)</f>
        <v>0.0039</v>
      </c>
      <c r="S1173" s="52">
        <f t="shared" si="279"/>
        <v>3.393</v>
      </c>
      <c r="T1173" s="15">
        <f t="shared" si="280"/>
        <v>36814.05</v>
      </c>
      <c r="U1173" s="15">
        <f>T1173/INPUTS!$B$7*1000</f>
        <v>46017562.5</v>
      </c>
      <c r="V1173" s="15">
        <f>T1173*INPUTS!$B$6</f>
        <v>116332.398</v>
      </c>
      <c r="W1173" s="54" t="s">
        <v>396</v>
      </c>
      <c r="X1173" s="54" t="s">
        <v>396</v>
      </c>
      <c r="Y1173" s="67">
        <f>IFERROR(VLOOKUP(E1173,INPUTS!$A$44:$B$103,2,0),0)</f>
        <v>0</v>
      </c>
      <c r="Z1173" s="15">
        <f t="shared" si="282"/>
        <v>0</v>
      </c>
      <c r="AA1173" s="20">
        <f>IFERROR(VLOOKUP(E1173,INPUTS!$A$44:$C$103,3,0),SCENARIOS!$J$26)</f>
        <v>0.025</v>
      </c>
      <c r="AB1173" s="15">
        <f t="shared" si="289"/>
        <v>1146.92510404648</v>
      </c>
      <c r="AC1173" s="20">
        <f>IFERROR(VLOOKUP($E1173,INPUTS!$A$44:$G$103,4,0),SCENARIOS!$K$26)</f>
        <v>0.1</v>
      </c>
      <c r="AD1173" s="15">
        <f t="shared" si="289"/>
        <v>5717.10939401459</v>
      </c>
      <c r="AE1173" s="20">
        <f>IFERROR(VLOOKUP($E1173,INPUTS!$A$44:$G$103,5,0),SCENARIOS!$L$26)</f>
        <v>0.2</v>
      </c>
      <c r="AF1173" s="15">
        <f t="shared" si="289"/>
        <v>14249.116924816</v>
      </c>
      <c r="AG1173" s="20">
        <f>IFERROR(VLOOKUP($E1173,INPUTS!$A$44:$G$103,6,0),SCENARIOS!$M$26)</f>
        <v>0.3</v>
      </c>
      <c r="AH1173" s="15">
        <f t="shared" si="284"/>
        <v>26635.4882088196</v>
      </c>
      <c r="AI1173" s="20">
        <f>IFERROR(VLOOKUP($E1173,INPUTS!$A$44:$G$103,7,0),SCENARIOS!$N$26)</f>
        <v>0.5</v>
      </c>
      <c r="AJ1173" s="15">
        <f t="shared" si="285"/>
        <v>55321.1071773396</v>
      </c>
      <c r="AL1173" t="str">
        <f t="shared" si="287"/>
        <v>Y</v>
      </c>
      <c r="AM1173" s="21">
        <f t="shared" si="288"/>
        <v>110642.214354679</v>
      </c>
    </row>
    <row r="1174" ht="15" customHeight="1" spans="1:39">
      <c r="A1174" s="6" t="s">
        <v>2201</v>
      </c>
      <c r="B1174" s="52" t="s">
        <v>645</v>
      </c>
      <c r="C1174" s="52" t="s">
        <v>646</v>
      </c>
      <c r="D1174" s="52" t="s">
        <v>929</v>
      </c>
      <c r="E1174" s="10" t="s">
        <v>648</v>
      </c>
      <c r="F1174" s="52" t="s">
        <v>647</v>
      </c>
      <c r="G1174" s="56" t="s">
        <v>177</v>
      </c>
      <c r="H1174" s="52" t="s">
        <v>206</v>
      </c>
      <c r="I1174" s="52" t="s">
        <v>408</v>
      </c>
      <c r="J1174" s="52" t="s">
        <v>165</v>
      </c>
      <c r="K1174" s="52" t="s">
        <v>931</v>
      </c>
      <c r="L1174" s="53" t="s">
        <v>279</v>
      </c>
      <c r="M1174" s="13">
        <v>5425</v>
      </c>
      <c r="N1174" s="14">
        <f t="shared" si="286"/>
        <v>14.8630136986301</v>
      </c>
      <c r="O1174" s="15">
        <v>1070</v>
      </c>
      <c r="P1174" s="15">
        <f t="shared" si="278"/>
        <v>5804750</v>
      </c>
      <c r="Q1174" s="16">
        <f>IFERROR(VLOOKUP(G1174,SCENARIOS!$A$13:$E$18,5,0),0.025)</f>
        <v>0.045</v>
      </c>
      <c r="R1174" s="52">
        <f>IFERROR(VLOOKUP(L1174,INPUTS!$A$107:$B$120,2,0),0.0082)</f>
        <v>0.0039</v>
      </c>
      <c r="S1174" s="52">
        <f t="shared" si="279"/>
        <v>4.173</v>
      </c>
      <c r="T1174" s="15">
        <f t="shared" si="280"/>
        <v>22638.525</v>
      </c>
      <c r="U1174" s="15">
        <f>T1174/INPUTS!$B$7*1000</f>
        <v>28298156.25</v>
      </c>
      <c r="V1174" s="15">
        <f>T1174*INPUTS!$B$6</f>
        <v>71537.739</v>
      </c>
      <c r="W1174" s="54" t="s">
        <v>396</v>
      </c>
      <c r="X1174" s="54" t="s">
        <v>396</v>
      </c>
      <c r="Y1174" s="67">
        <f>IFERROR(VLOOKUP(E1174,INPUTS!$A$44:$B$103,2,0),0)</f>
        <v>0</v>
      </c>
      <c r="Z1174" s="15">
        <f t="shared" si="282"/>
        <v>0</v>
      </c>
      <c r="AA1174" s="20">
        <f>IFERROR(VLOOKUP(E1174,INPUTS!$A$44:$C$103,3,0),SCENARIOS!$J$26)</f>
        <v>0.025</v>
      </c>
      <c r="AB1174" s="15">
        <f t="shared" si="289"/>
        <v>705.293023752718</v>
      </c>
      <c r="AC1174" s="20">
        <f>IFERROR(VLOOKUP($E1174,INPUTS!$A$44:$G$103,4,0),SCENARIOS!$K$26)</f>
        <v>0.1</v>
      </c>
      <c r="AD1174" s="15">
        <f t="shared" si="289"/>
        <v>3515.69370781357</v>
      </c>
      <c r="AE1174" s="20">
        <f>IFERROR(VLOOKUP($E1174,INPUTS!$A$44:$G$103,5,0),SCENARIOS!$L$26)</f>
        <v>0.2</v>
      </c>
      <c r="AF1174" s="15">
        <f t="shared" si="289"/>
        <v>8762.38799399603</v>
      </c>
      <c r="AG1174" s="20">
        <f>IFERROR(VLOOKUP($E1174,INPUTS!$A$44:$G$103,6,0),SCENARIOS!$M$26)</f>
        <v>0.3</v>
      </c>
      <c r="AH1174" s="15">
        <f t="shared" si="284"/>
        <v>16379.2944732397</v>
      </c>
      <c r="AI1174" s="20">
        <f>IFERROR(VLOOKUP($E1174,INPUTS!$A$44:$G$103,7,0),SCENARIOS!$N$26)</f>
        <v>0.5</v>
      </c>
      <c r="AJ1174" s="15">
        <f t="shared" si="285"/>
        <v>34019.3015400882</v>
      </c>
      <c r="AL1174" t="str">
        <f t="shared" si="287"/>
        <v>N</v>
      </c>
      <c r="AM1174" s="21">
        <f t="shared" si="288"/>
        <v>68038.6030801763</v>
      </c>
    </row>
    <row r="1175" ht="15" customHeight="1" spans="1:39">
      <c r="A1175" s="24" t="s">
        <v>2203</v>
      </c>
      <c r="B1175" s="52" t="s">
        <v>645</v>
      </c>
      <c r="C1175" s="52" t="s">
        <v>646</v>
      </c>
      <c r="D1175" s="52" t="s">
        <v>929</v>
      </c>
      <c r="E1175" s="10" t="s">
        <v>648</v>
      </c>
      <c r="F1175" s="52" t="s">
        <v>647</v>
      </c>
      <c r="G1175" s="56" t="s">
        <v>177</v>
      </c>
      <c r="H1175" s="52" t="s">
        <v>245</v>
      </c>
      <c r="I1175" s="52" t="s">
        <v>930</v>
      </c>
      <c r="J1175" s="52" t="s">
        <v>169</v>
      </c>
      <c r="K1175" s="52" t="s">
        <v>931</v>
      </c>
      <c r="L1175" s="53" t="s">
        <v>291</v>
      </c>
      <c r="M1175" s="13">
        <v>2713</v>
      </c>
      <c r="N1175" s="14">
        <f t="shared" si="286"/>
        <v>7.43287671232877</v>
      </c>
      <c r="O1175" s="15">
        <v>5690</v>
      </c>
      <c r="P1175" s="15">
        <f t="shared" si="278"/>
        <v>15436970</v>
      </c>
      <c r="Q1175" s="16">
        <f>IFERROR(VLOOKUP(G1175,SCENARIOS!$A$13:$E$18,5,0),0.025)</f>
        <v>0.045</v>
      </c>
      <c r="R1175" s="52">
        <f>IFERROR(VLOOKUP(L1175,INPUTS!$A$107:$B$120,2,0),0.0082)</f>
        <v>0.0079</v>
      </c>
      <c r="S1175" s="52">
        <f t="shared" si="279"/>
        <v>44.951</v>
      </c>
      <c r="T1175" s="15">
        <f t="shared" si="280"/>
        <v>121952.063</v>
      </c>
      <c r="U1175" s="15">
        <f>T1175/INPUTS!$B$7*1000</f>
        <v>152440078.75</v>
      </c>
      <c r="V1175" s="15">
        <f>T1175*INPUTS!$B$6</f>
        <v>385368.51908</v>
      </c>
      <c r="W1175" s="54" t="s">
        <v>396</v>
      </c>
      <c r="X1175" s="54" t="s">
        <v>396</v>
      </c>
      <c r="Y1175" s="67">
        <f>IFERROR(VLOOKUP(E1175,INPUTS!$A$44:$B$103,2,0),0)</f>
        <v>0</v>
      </c>
      <c r="Z1175" s="15">
        <f t="shared" si="282"/>
        <v>0</v>
      </c>
      <c r="AA1175" s="20">
        <f>IFERROR(VLOOKUP(E1175,INPUTS!$A$44:$C$103,3,0),SCENARIOS!$J$26)</f>
        <v>0.025</v>
      </c>
      <c r="AB1175" s="15">
        <f t="shared" si="289"/>
        <v>3799.3614542534</v>
      </c>
      <c r="AC1175" s="20">
        <f>IFERROR(VLOOKUP($E1175,INPUTS!$A$44:$G$103,4,0),SCENARIOS!$K$26)</f>
        <v>0.1</v>
      </c>
      <c r="AD1175" s="15">
        <f t="shared" si="289"/>
        <v>18938.7824756244</v>
      </c>
      <c r="AE1175" s="20">
        <f>IFERROR(VLOOKUP($E1175,INPUTS!$A$44:$G$103,5,0),SCENARIOS!$L$26)</f>
        <v>0.2</v>
      </c>
      <c r="AF1175" s="15">
        <f t="shared" si="289"/>
        <v>47202.3372845292</v>
      </c>
      <c r="AG1175" s="20">
        <f>IFERROR(VLOOKUP($E1175,INPUTS!$A$44:$G$103,6,0),SCENARIOS!$M$26)</f>
        <v>0.3</v>
      </c>
      <c r="AH1175" s="15">
        <f t="shared" si="284"/>
        <v>88234.0502084864</v>
      </c>
      <c r="AI1175" s="20">
        <f>IFERROR(VLOOKUP($E1175,INPUTS!$A$44:$G$103,7,0),SCENARIOS!$N$26)</f>
        <v>0.5</v>
      </c>
      <c r="AJ1175" s="15">
        <f t="shared" si="285"/>
        <v>183259.466092991</v>
      </c>
      <c r="AL1175" t="str">
        <f t="shared" si="287"/>
        <v>N</v>
      </c>
      <c r="AM1175" s="21">
        <f t="shared" si="288"/>
        <v>366518.932185982</v>
      </c>
    </row>
    <row r="1176" ht="15" customHeight="1" spans="1:39">
      <c r="A1176" s="6" t="s">
        <v>2205</v>
      </c>
      <c r="B1176" s="52" t="s">
        <v>645</v>
      </c>
      <c r="C1176" s="52" t="s">
        <v>646</v>
      </c>
      <c r="D1176" s="52" t="s">
        <v>929</v>
      </c>
      <c r="E1176" s="10" t="s">
        <v>648</v>
      </c>
      <c r="F1176" s="52" t="s">
        <v>647</v>
      </c>
      <c r="G1176" s="56" t="s">
        <v>177</v>
      </c>
      <c r="H1176" s="52" t="s">
        <v>256</v>
      </c>
      <c r="I1176" s="52" t="s">
        <v>930</v>
      </c>
      <c r="J1176" s="52" t="s">
        <v>169</v>
      </c>
      <c r="K1176" s="52" t="s">
        <v>931</v>
      </c>
      <c r="L1176" s="53" t="s">
        <v>291</v>
      </c>
      <c r="M1176" s="13">
        <v>1356</v>
      </c>
      <c r="N1176" s="14">
        <f t="shared" si="286"/>
        <v>3.71506849315068</v>
      </c>
      <c r="O1176" s="15">
        <v>5730</v>
      </c>
      <c r="P1176" s="15">
        <f t="shared" si="278"/>
        <v>7769880</v>
      </c>
      <c r="Q1176" s="16">
        <f>IFERROR(VLOOKUP(G1176,SCENARIOS!$A$13:$E$18,5,0),0.025)</f>
        <v>0.045</v>
      </c>
      <c r="R1176" s="52">
        <f>IFERROR(VLOOKUP(L1176,INPUTS!$A$107:$B$120,2,0),0.0082)</f>
        <v>0.0079</v>
      </c>
      <c r="S1176" s="52">
        <f t="shared" si="279"/>
        <v>45.267</v>
      </c>
      <c r="T1176" s="15">
        <f t="shared" si="280"/>
        <v>61382.052</v>
      </c>
      <c r="U1176" s="15">
        <f>T1176/INPUTS!$B$7*1000</f>
        <v>76727565</v>
      </c>
      <c r="V1176" s="15">
        <f>T1176*INPUTS!$B$6</f>
        <v>193967.28432</v>
      </c>
      <c r="W1176" s="54" t="s">
        <v>396</v>
      </c>
      <c r="X1176" s="54" t="s">
        <v>396</v>
      </c>
      <c r="Y1176" s="67">
        <f>IFERROR(VLOOKUP(E1176,INPUTS!$A$44:$B$103,2,0),0)</f>
        <v>0</v>
      </c>
      <c r="Z1176" s="15">
        <f t="shared" si="282"/>
        <v>0</v>
      </c>
      <c r="AA1176" s="20">
        <f>IFERROR(VLOOKUP(E1176,INPUTS!$A$44:$C$103,3,0),SCENARIOS!$J$26)</f>
        <v>0.025</v>
      </c>
      <c r="AB1176" s="15">
        <f t="shared" si="289"/>
        <v>1912.33011246212</v>
      </c>
      <c r="AC1176" s="20">
        <f>IFERROR(VLOOKUP($E1176,INPUTS!$A$44:$G$103,4,0),SCENARIOS!$K$26)</f>
        <v>0.1</v>
      </c>
      <c r="AD1176" s="15">
        <f t="shared" si="289"/>
        <v>9532.44497992185</v>
      </c>
      <c r="AE1176" s="20">
        <f>IFERROR(VLOOKUP($E1176,INPUTS!$A$44:$G$103,5,0),SCENARIOS!$L$26)</f>
        <v>0.2</v>
      </c>
      <c r="AF1176" s="15">
        <f t="shared" si="289"/>
        <v>23758.3215113016</v>
      </c>
      <c r="AG1176" s="20">
        <f>IFERROR(VLOOKUP($E1176,INPUTS!$A$44:$G$103,6,0),SCENARIOS!$M$26)</f>
        <v>0.3</v>
      </c>
      <c r="AH1176" s="15">
        <f t="shared" si="284"/>
        <v>44410.7867045096</v>
      </c>
      <c r="AI1176" s="20">
        <f>IFERROR(VLOOKUP($E1176,INPUTS!$A$44:$G$103,7,0),SCENARIOS!$N$26)</f>
        <v>0.5</v>
      </c>
      <c r="AJ1176" s="15">
        <f t="shared" si="285"/>
        <v>92239.8670468757</v>
      </c>
      <c r="AL1176" t="str">
        <f t="shared" si="287"/>
        <v>N</v>
      </c>
      <c r="AM1176" s="21">
        <f t="shared" si="288"/>
        <v>184479.734093751</v>
      </c>
    </row>
    <row r="1177" ht="15" customHeight="1" spans="1:39">
      <c r="A1177" s="24" t="s">
        <v>2206</v>
      </c>
      <c r="B1177" s="70" t="s">
        <v>707</v>
      </c>
      <c r="C1177" s="70" t="s">
        <v>708</v>
      </c>
      <c r="D1177" s="70" t="s">
        <v>929</v>
      </c>
      <c r="E1177" s="10" t="s">
        <v>204</v>
      </c>
      <c r="F1177" s="70" t="s">
        <v>405</v>
      </c>
      <c r="G1177" s="70" t="s">
        <v>165</v>
      </c>
      <c r="H1177" s="70" t="s">
        <v>1519</v>
      </c>
      <c r="I1177" s="70" t="s">
        <v>1519</v>
      </c>
      <c r="J1177" s="70" t="s">
        <v>1519</v>
      </c>
      <c r="K1177" s="70" t="s">
        <v>1520</v>
      </c>
      <c r="L1177" s="71" t="s">
        <v>286</v>
      </c>
      <c r="M1177" s="72">
        <v>143562</v>
      </c>
      <c r="N1177" s="14">
        <f t="shared" si="286"/>
        <v>393.320547945205</v>
      </c>
      <c r="O1177" s="15">
        <v>1650</v>
      </c>
      <c r="P1177" s="15">
        <f t="shared" si="278"/>
        <v>236877300</v>
      </c>
      <c r="Q1177" s="16">
        <f>IFERROR(VLOOKUP(G1177,SCENARIOS!$A$13:$E$18,5,0),0.025)</f>
        <v>0.03</v>
      </c>
      <c r="R1177" s="52">
        <f>IFERROR(VLOOKUP(L1177,INPUTS!$A$107:$B$120,2,0),0.0082)</f>
        <v>0.0039</v>
      </c>
      <c r="S1177" s="52">
        <f t="shared" si="279"/>
        <v>6.435</v>
      </c>
      <c r="T1177" s="15">
        <f t="shared" si="280"/>
        <v>923821.47</v>
      </c>
      <c r="U1177" s="15">
        <f>T1177/INPUTS!$B$7*1000</f>
        <v>1154776837.5</v>
      </c>
      <c r="V1177" s="15">
        <f>T1177*INPUTS!$B$6</f>
        <v>2919275.8452</v>
      </c>
      <c r="W1177" s="73" t="s">
        <v>396</v>
      </c>
      <c r="X1177" s="73" t="s">
        <v>396</v>
      </c>
      <c r="Y1177" s="67">
        <f>IFERROR(VLOOKUP(E1177,INPUTS!$A$44:$B$103,2,0),0)</f>
        <v>0.02</v>
      </c>
      <c r="Z1177" s="15">
        <f t="shared" si="282"/>
        <v>18476.4294</v>
      </c>
      <c r="AA1177" s="20">
        <f>IFERROR(VLOOKUP(E1177,INPUTS!$A$44:$C$103,3,0),SCENARIOS!$J$26)</f>
        <v>0.06</v>
      </c>
      <c r="AB1177" s="15">
        <f t="shared" si="289"/>
        <v>64257.7367671629</v>
      </c>
      <c r="AC1177" s="20">
        <f>IFERROR(VLOOKUP($E1177,INPUTS!$A$44:$G$103,4,0),SCENARIOS!$K$26)</f>
        <v>0.15</v>
      </c>
      <c r="AD1177" s="15">
        <f t="shared" si="289"/>
        <v>186230.820768415</v>
      </c>
      <c r="AE1177" s="20">
        <f>IFERROR(VLOOKUP($E1177,INPUTS!$A$44:$G$103,5,0),SCENARIOS!$L$26)</f>
        <v>0.3</v>
      </c>
      <c r="AF1177" s="15">
        <f t="shared" si="289"/>
        <v>431785.124704866</v>
      </c>
      <c r="AG1177" s="20">
        <f>IFERROR(VLOOKUP($E1177,INPUTS!$A$44:$G$103,6,0),SCENARIOS!$M$26)</f>
        <v>0.4</v>
      </c>
      <c r="AH1177" s="15">
        <f t="shared" si="284"/>
        <v>667409.734318325</v>
      </c>
      <c r="AI1177" s="20">
        <f>IFERROR(VLOOKUP($E1177,INPUTS!$A$44:$G$103,7,0),SCENARIOS!$N$26)</f>
        <v>0.5</v>
      </c>
      <c r="AJ1177" s="15">
        <f t="shared" si="285"/>
        <v>967138.502413356</v>
      </c>
      <c r="AL1177" t="str">
        <f t="shared" si="287"/>
        <v>MULTI</v>
      </c>
      <c r="AM1177" s="21">
        <f t="shared" si="288"/>
        <v>1934277.00482671</v>
      </c>
    </row>
    <row r="1178" ht="15" customHeight="1" spans="1:39">
      <c r="A1178" s="6" t="s">
        <v>2207</v>
      </c>
      <c r="B1178" s="70" t="s">
        <v>589</v>
      </c>
      <c r="C1178" s="70" t="s">
        <v>590</v>
      </c>
      <c r="D1178" s="70" t="s">
        <v>929</v>
      </c>
      <c r="E1178" s="10" t="s">
        <v>214</v>
      </c>
      <c r="F1178" s="70" t="s">
        <v>591</v>
      </c>
      <c r="G1178" s="70" t="s">
        <v>165</v>
      </c>
      <c r="H1178" s="70" t="s">
        <v>1519</v>
      </c>
      <c r="I1178" s="70" t="s">
        <v>1519</v>
      </c>
      <c r="J1178" s="70" t="s">
        <v>1519</v>
      </c>
      <c r="K1178" s="70" t="s">
        <v>1520</v>
      </c>
      <c r="L1178" s="71" t="s">
        <v>286</v>
      </c>
      <c r="M1178" s="72">
        <v>35450</v>
      </c>
      <c r="N1178" s="14">
        <f t="shared" si="286"/>
        <v>97.1232876712329</v>
      </c>
      <c r="O1178" s="15">
        <v>3200</v>
      </c>
      <c r="P1178" s="15">
        <f t="shared" si="278"/>
        <v>113440000</v>
      </c>
      <c r="Q1178" s="16">
        <f>IFERROR(VLOOKUP(G1178,SCENARIOS!$A$13:$E$18,5,0),0.025)</f>
        <v>0.03</v>
      </c>
      <c r="R1178" s="52">
        <f>IFERROR(VLOOKUP(L1178,INPUTS!$A$107:$B$120,2,0),0.0082)</f>
        <v>0.0039</v>
      </c>
      <c r="S1178" s="52">
        <f t="shared" si="279"/>
        <v>12.48</v>
      </c>
      <c r="T1178" s="15">
        <f t="shared" si="280"/>
        <v>442416</v>
      </c>
      <c r="U1178" s="15">
        <f>T1178/INPUTS!$B$7*1000</f>
        <v>553020000</v>
      </c>
      <c r="V1178" s="15">
        <f>T1178*INPUTS!$B$6</f>
        <v>1398034.56</v>
      </c>
      <c r="W1178" s="73" t="s">
        <v>396</v>
      </c>
      <c r="X1178" s="73" t="s">
        <v>396</v>
      </c>
      <c r="Y1178" s="67">
        <f>IFERROR(VLOOKUP(E1178,INPUTS!$A$44:$B$103,2,0),0)</f>
        <v>0.02</v>
      </c>
      <c r="Z1178" s="15">
        <f t="shared" si="282"/>
        <v>8848.32</v>
      </c>
      <c r="AA1178" s="20">
        <f>IFERROR(VLOOKUP(E1178,INPUTS!$A$44:$C$103,3,0),SCENARIOS!$J$26)</f>
        <v>0.06</v>
      </c>
      <c r="AB1178" s="15">
        <f t="shared" si="289"/>
        <v>30772.8839313305</v>
      </c>
      <c r="AC1178" s="20">
        <f>IFERROR(VLOOKUP($E1178,INPUTS!$A$44:$G$103,4,0),SCENARIOS!$K$26)</f>
        <v>0.15</v>
      </c>
      <c r="AD1178" s="15">
        <f t="shared" si="289"/>
        <v>89185.5163325863</v>
      </c>
      <c r="AE1178" s="20">
        <f>IFERROR(VLOOKUP($E1178,INPUTS!$A$44:$G$103,5,0),SCENARIOS!$L$26)</f>
        <v>0.3</v>
      </c>
      <c r="AF1178" s="15">
        <f t="shared" si="289"/>
        <v>206780.913774853</v>
      </c>
      <c r="AG1178" s="20">
        <f>IFERROR(VLOOKUP($E1178,INPUTS!$A$44:$G$103,6,0),SCENARIOS!$M$26)</f>
        <v>0.4</v>
      </c>
      <c r="AH1178" s="15">
        <f t="shared" si="284"/>
        <v>319621.003199001</v>
      </c>
      <c r="AI1178" s="20">
        <f>IFERROR(VLOOKUP($E1178,INPUTS!$A$44:$G$103,7,0),SCENARIOS!$N$26)</f>
        <v>0.5</v>
      </c>
      <c r="AJ1178" s="15">
        <f t="shared" si="285"/>
        <v>463160.428262949</v>
      </c>
      <c r="AL1178" t="str">
        <f t="shared" si="287"/>
        <v>MULTI</v>
      </c>
      <c r="AM1178" s="21">
        <f t="shared" si="288"/>
        <v>926320.856525899</v>
      </c>
    </row>
    <row r="1179" ht="15" customHeight="1" spans="1:39">
      <c r="A1179" s="24" t="s">
        <v>2208</v>
      </c>
      <c r="B1179" s="70" t="s">
        <v>649</v>
      </c>
      <c r="C1179" s="70" t="s">
        <v>650</v>
      </c>
      <c r="D1179" s="70" t="s">
        <v>929</v>
      </c>
      <c r="E1179" s="10" t="s">
        <v>215</v>
      </c>
      <c r="F1179" s="70" t="s">
        <v>490</v>
      </c>
      <c r="G1179" s="70" t="s">
        <v>165</v>
      </c>
      <c r="H1179" s="70" t="s">
        <v>1519</v>
      </c>
      <c r="I1179" s="70" t="s">
        <v>1519</v>
      </c>
      <c r="J1179" s="70" t="s">
        <v>1519</v>
      </c>
      <c r="K1179" s="70" t="s">
        <v>1520</v>
      </c>
      <c r="L1179" s="71" t="s">
        <v>282</v>
      </c>
      <c r="M1179" s="72">
        <v>22139</v>
      </c>
      <c r="N1179" s="14">
        <f t="shared" si="286"/>
        <v>60.6547945205479</v>
      </c>
      <c r="O1179" s="15">
        <v>2800</v>
      </c>
      <c r="P1179" s="15">
        <f t="shared" si="278"/>
        <v>61989200</v>
      </c>
      <c r="Q1179" s="16">
        <f>IFERROR(VLOOKUP(G1179,SCENARIOS!$A$13:$E$18,5,0),0.025)</f>
        <v>0.03</v>
      </c>
      <c r="R1179" s="52">
        <f>IFERROR(VLOOKUP(L1179,INPUTS!$A$107:$B$120,2,0),0.0082)</f>
        <v>0.0042</v>
      </c>
      <c r="S1179" s="52">
        <f t="shared" si="279"/>
        <v>11.76</v>
      </c>
      <c r="T1179" s="15">
        <f t="shared" si="280"/>
        <v>260354.64</v>
      </c>
      <c r="U1179" s="15">
        <f>T1179/INPUTS!$B$7*1000</f>
        <v>325443300</v>
      </c>
      <c r="V1179" s="15">
        <f>T1179*INPUTS!$B$6</f>
        <v>822720.6624</v>
      </c>
      <c r="W1179" s="73" t="s">
        <v>396</v>
      </c>
      <c r="X1179" s="73" t="s">
        <v>396</v>
      </c>
      <c r="Y1179" s="67">
        <f>IFERROR(VLOOKUP(E1179,INPUTS!$A$44:$B$103,2,0),0)</f>
        <v>0.02</v>
      </c>
      <c r="Z1179" s="15">
        <f t="shared" si="282"/>
        <v>5207.0928</v>
      </c>
      <c r="AA1179" s="20">
        <f>IFERROR(VLOOKUP(E1179,INPUTS!$A$44:$C$103,3,0),SCENARIOS!$J$26)</f>
        <v>0.06</v>
      </c>
      <c r="AB1179" s="15">
        <f t="shared" si="289"/>
        <v>18109.3430565426</v>
      </c>
      <c r="AC1179" s="20">
        <f>IFERROR(VLOOKUP($E1179,INPUTS!$A$44:$G$103,4,0),SCENARIOS!$K$26)</f>
        <v>0.15</v>
      </c>
      <c r="AD1179" s="15">
        <f t="shared" si="289"/>
        <v>52484.2297701363</v>
      </c>
      <c r="AE1179" s="20">
        <f>IFERROR(VLOOKUP($E1179,INPUTS!$A$44:$G$103,5,0),SCENARIOS!$L$26)</f>
        <v>0.3</v>
      </c>
      <c r="AF1179" s="15">
        <f t="shared" si="289"/>
        <v>121687.213764247</v>
      </c>
      <c r="AG1179" s="20">
        <f>IFERROR(VLOOKUP($E1179,INPUTS!$A$44:$G$103,6,0),SCENARIOS!$M$26)</f>
        <v>0.4</v>
      </c>
      <c r="AH1179" s="15">
        <f t="shared" si="284"/>
        <v>188091.776120924</v>
      </c>
      <c r="AI1179" s="20">
        <f>IFERROR(VLOOKUP($E1179,INPUTS!$A$44:$G$103,7,0),SCENARIOS!$N$26)</f>
        <v>0.5</v>
      </c>
      <c r="AJ1179" s="15">
        <f t="shared" si="285"/>
        <v>272562.399557534</v>
      </c>
      <c r="AL1179" t="str">
        <f t="shared" si="287"/>
        <v>MULTI</v>
      </c>
      <c r="AM1179" s="21">
        <f t="shared" si="288"/>
        <v>545124.799115068</v>
      </c>
    </row>
    <row r="1180" ht="15" customHeight="1" spans="1:39">
      <c r="A1180" s="6" t="s">
        <v>2209</v>
      </c>
      <c r="B1180" s="70" t="s">
        <v>709</v>
      </c>
      <c r="C1180" s="70" t="s">
        <v>710</v>
      </c>
      <c r="D1180" s="70" t="s">
        <v>929</v>
      </c>
      <c r="E1180" s="10" t="s">
        <v>211</v>
      </c>
      <c r="F1180" s="70" t="s">
        <v>594</v>
      </c>
      <c r="G1180" s="70" t="s">
        <v>165</v>
      </c>
      <c r="H1180" s="70" t="s">
        <v>1519</v>
      </c>
      <c r="I1180" s="70" t="s">
        <v>1519</v>
      </c>
      <c r="J1180" s="70" t="s">
        <v>1519</v>
      </c>
      <c r="K1180" s="70" t="s">
        <v>1520</v>
      </c>
      <c r="L1180" s="71" t="s">
        <v>286</v>
      </c>
      <c r="M1180" s="72">
        <v>28085</v>
      </c>
      <c r="N1180" s="14">
        <f t="shared" si="286"/>
        <v>76.9452054794521</v>
      </c>
      <c r="O1180" s="15">
        <v>2200</v>
      </c>
      <c r="P1180" s="15">
        <f t="shared" si="278"/>
        <v>61787000</v>
      </c>
      <c r="Q1180" s="16">
        <f>IFERROR(VLOOKUP(G1180,SCENARIOS!$A$13:$E$18,5,0),0.025)</f>
        <v>0.03</v>
      </c>
      <c r="R1180" s="52">
        <f>IFERROR(VLOOKUP(L1180,INPUTS!$A$107:$B$120,2,0),0.0082)</f>
        <v>0.0039</v>
      </c>
      <c r="S1180" s="52">
        <f t="shared" si="279"/>
        <v>8.58</v>
      </c>
      <c r="T1180" s="15">
        <f t="shared" si="280"/>
        <v>240969.3</v>
      </c>
      <c r="U1180" s="15">
        <f>T1180/INPUTS!$B$7*1000</f>
        <v>301211625</v>
      </c>
      <c r="V1180" s="15">
        <f>T1180*INPUTS!$B$6</f>
        <v>761462.988</v>
      </c>
      <c r="W1180" s="73" t="s">
        <v>396</v>
      </c>
      <c r="X1180" s="73" t="s">
        <v>396</v>
      </c>
      <c r="Y1180" s="67">
        <f>IFERROR(VLOOKUP(E1180,INPUTS!$A$44:$B$103,2,0),0)</f>
        <v>0.02</v>
      </c>
      <c r="Z1180" s="15">
        <f t="shared" si="282"/>
        <v>4819.386</v>
      </c>
      <c r="AA1180" s="20">
        <f>IFERROR(VLOOKUP(E1180,INPUTS!$A$44:$C$103,3,0),SCENARIOS!$J$26)</f>
        <v>0.06</v>
      </c>
      <c r="AB1180" s="15">
        <f t="shared" si="289"/>
        <v>16760.9677315331</v>
      </c>
      <c r="AC1180" s="20">
        <f>IFERROR(VLOOKUP($E1180,INPUTS!$A$44:$G$103,4,0),SCENARIOS!$K$26)</f>
        <v>0.15</v>
      </c>
      <c r="AD1180" s="15">
        <f t="shared" si="289"/>
        <v>48576.3883783631</v>
      </c>
      <c r="AE1180" s="20">
        <f>IFERROR(VLOOKUP($E1180,INPUTS!$A$44:$G$103,5,0),SCENARIOS!$L$26)</f>
        <v>0.3</v>
      </c>
      <c r="AF1180" s="15">
        <f t="shared" si="289"/>
        <v>112626.695340328</v>
      </c>
      <c r="AG1180" s="20">
        <f>IFERROR(VLOOKUP($E1180,INPUTS!$A$44:$G$103,6,0),SCENARIOS!$M$26)</f>
        <v>0.4</v>
      </c>
      <c r="AH1180" s="15">
        <f t="shared" si="284"/>
        <v>174086.94397617</v>
      </c>
      <c r="AI1180" s="20">
        <f>IFERROR(VLOOKUP($E1180,INPUTS!$A$44:$G$103,7,0),SCENARIOS!$N$26)</f>
        <v>0.5</v>
      </c>
      <c r="AJ1180" s="15">
        <f t="shared" si="285"/>
        <v>252268.101032113</v>
      </c>
      <c r="AL1180" t="str">
        <f t="shared" si="287"/>
        <v>MULTI</v>
      </c>
      <c r="AM1180" s="21">
        <f t="shared" si="288"/>
        <v>504536.202064225</v>
      </c>
    </row>
    <row r="1181" ht="15" customHeight="1" spans="1:39">
      <c r="A1181" s="24" t="s">
        <v>2210</v>
      </c>
      <c r="B1181" s="70" t="s">
        <v>711</v>
      </c>
      <c r="C1181" s="70" t="s">
        <v>712</v>
      </c>
      <c r="D1181" s="70" t="s">
        <v>929</v>
      </c>
      <c r="E1181" s="10" t="s">
        <v>2227</v>
      </c>
      <c r="F1181" s="70" t="s">
        <v>938</v>
      </c>
      <c r="G1181" s="70" t="s">
        <v>165</v>
      </c>
      <c r="H1181" s="70" t="s">
        <v>1519</v>
      </c>
      <c r="I1181" s="70" t="s">
        <v>1519</v>
      </c>
      <c r="J1181" s="70" t="s">
        <v>1519</v>
      </c>
      <c r="K1181" s="70" t="s">
        <v>1520</v>
      </c>
      <c r="L1181" s="71" t="s">
        <v>286</v>
      </c>
      <c r="M1181" s="72">
        <v>61666</v>
      </c>
      <c r="N1181" s="14">
        <f t="shared" si="286"/>
        <v>168.947945205479</v>
      </c>
      <c r="O1181" s="15">
        <v>2800</v>
      </c>
      <c r="P1181" s="15">
        <f t="shared" si="278"/>
        <v>172664800</v>
      </c>
      <c r="Q1181" s="16">
        <f>IFERROR(VLOOKUP(G1181,SCENARIOS!$A$13:$E$18,5,0),0.025)</f>
        <v>0.03</v>
      </c>
      <c r="R1181" s="52">
        <f>IFERROR(VLOOKUP(L1181,INPUTS!$A$107:$B$120,2,0),0.0082)</f>
        <v>0.0039</v>
      </c>
      <c r="S1181" s="52">
        <f t="shared" si="279"/>
        <v>10.92</v>
      </c>
      <c r="T1181" s="15">
        <f t="shared" si="280"/>
        <v>673392.72</v>
      </c>
      <c r="U1181" s="15">
        <f>T1181/INPUTS!$B$7*1000</f>
        <v>841740900</v>
      </c>
      <c r="V1181" s="15">
        <f>T1181*INPUTS!$B$6</f>
        <v>2127920.9952</v>
      </c>
      <c r="W1181" s="73" t="s">
        <v>396</v>
      </c>
      <c r="X1181" s="73" t="s">
        <v>396</v>
      </c>
      <c r="Y1181" s="67">
        <f>IFERROR(VLOOKUP(E1181,INPUTS!$A$44:$B$103,2,0),0)</f>
        <v>0</v>
      </c>
      <c r="Z1181" s="15">
        <f t="shared" si="282"/>
        <v>0</v>
      </c>
      <c r="AA1181" s="20">
        <f>IFERROR(VLOOKUP(E1181,INPUTS!$A$44:$C$103,3,0),SCENARIOS!$J$26)</f>
        <v>0.025</v>
      </c>
      <c r="AB1181" s="15">
        <f t="shared" si="289"/>
        <v>19516.168052959</v>
      </c>
      <c r="AC1181" s="20">
        <f>IFERROR(VLOOKUP($E1181,INPUTS!$A$44:$G$103,4,0),SCENARIOS!$K$26)</f>
        <v>0.1</v>
      </c>
      <c r="AD1181" s="15">
        <f t="shared" si="289"/>
        <v>90498.350613909</v>
      </c>
      <c r="AE1181" s="20">
        <f>IFERROR(VLOOKUP($E1181,INPUTS!$A$44:$G$103,5,0),SCENARIOS!$L$26)</f>
        <v>0.2</v>
      </c>
      <c r="AF1181" s="15">
        <f t="shared" si="289"/>
        <v>209824.783267232</v>
      </c>
      <c r="AG1181" s="20">
        <f>IFERROR(VLOOKUP($E1181,INPUTS!$A$44:$G$103,6,0),SCENARIOS!$M$26)</f>
        <v>0.3</v>
      </c>
      <c r="AH1181" s="15">
        <f t="shared" si="284"/>
        <v>364866.647080978</v>
      </c>
      <c r="AI1181" s="20">
        <f>IFERROR(VLOOKUP($E1181,INPUTS!$A$44:$G$103,7,0),SCENARIOS!$N$26)</f>
        <v>0.5</v>
      </c>
      <c r="AJ1181" s="15">
        <f t="shared" si="285"/>
        <v>704967.40756291</v>
      </c>
      <c r="AL1181" t="str">
        <f t="shared" si="287"/>
        <v>MULTI</v>
      </c>
      <c r="AM1181" s="21">
        <f t="shared" si="288"/>
        <v>1409934.81512582</v>
      </c>
    </row>
    <row r="1182" ht="15" customHeight="1" spans="1:39">
      <c r="A1182" s="6" t="s">
        <v>2211</v>
      </c>
      <c r="B1182" s="70" t="s">
        <v>714</v>
      </c>
      <c r="C1182" s="70" t="s">
        <v>715</v>
      </c>
      <c r="D1182" s="70" t="s">
        <v>929</v>
      </c>
      <c r="E1182" s="10" t="s">
        <v>716</v>
      </c>
      <c r="F1182" s="70" t="s">
        <v>459</v>
      </c>
      <c r="G1182" s="75" t="s">
        <v>185</v>
      </c>
      <c r="H1182" s="70" t="s">
        <v>1519</v>
      </c>
      <c r="I1182" s="70" t="s">
        <v>1519</v>
      </c>
      <c r="J1182" s="70" t="s">
        <v>1519</v>
      </c>
      <c r="K1182" s="70" t="s">
        <v>1520</v>
      </c>
      <c r="L1182" s="71" t="s">
        <v>286</v>
      </c>
      <c r="M1182" s="72">
        <v>244920</v>
      </c>
      <c r="N1182" s="14">
        <f t="shared" si="286"/>
        <v>671.013698630137</v>
      </c>
      <c r="O1182" s="15">
        <v>2600</v>
      </c>
      <c r="P1182" s="15">
        <f t="shared" si="278"/>
        <v>636792000</v>
      </c>
      <c r="Q1182" s="16">
        <f>IFERROR(VLOOKUP(G1182,SCENARIOS!$A$13:$E$18,5,0),0.025)</f>
        <v>0.035</v>
      </c>
      <c r="R1182" s="52">
        <f>IFERROR(VLOOKUP(L1182,INPUTS!$A$107:$B$120,2,0),0.0082)</f>
        <v>0.0039</v>
      </c>
      <c r="S1182" s="52">
        <f t="shared" si="279"/>
        <v>10.14</v>
      </c>
      <c r="T1182" s="15">
        <f t="shared" si="280"/>
        <v>2483488.8</v>
      </c>
      <c r="U1182" s="15">
        <f>T1182/INPUTS!$B$7*1000</f>
        <v>3104361000</v>
      </c>
      <c r="V1182" s="15">
        <f>T1182*INPUTS!$B$6</f>
        <v>7847824.608</v>
      </c>
      <c r="W1182" s="73" t="s">
        <v>396</v>
      </c>
      <c r="X1182" s="73" t="s">
        <v>396</v>
      </c>
      <c r="Y1182" s="67">
        <f>IFERROR(VLOOKUP(E1182,INPUTS!$A$44:$B$103,2,0),0)</f>
        <v>0</v>
      </c>
      <c r="Z1182" s="15">
        <f t="shared" si="282"/>
        <v>0</v>
      </c>
      <c r="AA1182" s="20">
        <f>IFERROR(VLOOKUP(E1182,INPUTS!$A$44:$C$103,3,0),SCENARIOS!$J$26)</f>
        <v>0.025</v>
      </c>
      <c r="AB1182" s="15">
        <f t="shared" si="289"/>
        <v>73740.1409496847</v>
      </c>
      <c r="AC1182" s="20">
        <f>IFERROR(VLOOKUP($E1182,INPUTS!$A$44:$G$103,4,0),SCENARIOS!$K$26)</f>
        <v>0.1</v>
      </c>
      <c r="AD1182" s="15">
        <f t="shared" si="289"/>
        <v>350320.622329644</v>
      </c>
      <c r="AE1182" s="20">
        <f>IFERROR(VLOOKUP($E1182,INPUTS!$A$44:$G$103,5,0),SCENARIOS!$L$26)</f>
        <v>0.2</v>
      </c>
      <c r="AF1182" s="15">
        <f t="shared" si="289"/>
        <v>832142.011453217</v>
      </c>
      <c r="AG1182" s="20">
        <f>IFERROR(VLOOKUP($E1182,INPUTS!$A$44:$G$103,6,0),SCENARIOS!$M$26)</f>
        <v>0.3</v>
      </c>
      <c r="AH1182" s="15">
        <f t="shared" si="284"/>
        <v>1482485.50703464</v>
      </c>
      <c r="AI1182" s="20">
        <f>IFERROR(VLOOKUP($E1182,INPUTS!$A$44:$G$103,7,0),SCENARIOS!$N$26)</f>
        <v>0.5</v>
      </c>
      <c r="AJ1182" s="15">
        <f t="shared" si="285"/>
        <v>2934546.22504168</v>
      </c>
      <c r="AL1182" t="str">
        <f t="shared" si="287"/>
        <v>MULTI</v>
      </c>
      <c r="AM1182" s="21">
        <f t="shared" si="288"/>
        <v>5869092.45008337</v>
      </c>
    </row>
    <row r="1183" ht="15" customHeight="1" spans="1:39">
      <c r="A1183" s="24" t="s">
        <v>2212</v>
      </c>
      <c r="B1183" s="70" t="s">
        <v>717</v>
      </c>
      <c r="C1183" s="70" t="s">
        <v>608</v>
      </c>
      <c r="D1183" s="70" t="s">
        <v>929</v>
      </c>
      <c r="E1183" s="10" t="s">
        <v>207</v>
      </c>
      <c r="F1183" s="70" t="s">
        <v>609</v>
      </c>
      <c r="G1183" s="70" t="s">
        <v>165</v>
      </c>
      <c r="H1183" s="70" t="s">
        <v>1519</v>
      </c>
      <c r="I1183" s="70" t="s">
        <v>1519</v>
      </c>
      <c r="J1183" s="70" t="s">
        <v>1519</v>
      </c>
      <c r="K1183" s="70" t="s">
        <v>1520</v>
      </c>
      <c r="L1183" s="71" t="s">
        <v>279</v>
      </c>
      <c r="M1183" s="72">
        <v>29346</v>
      </c>
      <c r="N1183" s="14">
        <f t="shared" si="286"/>
        <v>80.4</v>
      </c>
      <c r="O1183" s="15">
        <v>1800</v>
      </c>
      <c r="P1183" s="15">
        <f t="shared" si="278"/>
        <v>52822800</v>
      </c>
      <c r="Q1183" s="16">
        <f>IFERROR(VLOOKUP(G1183,SCENARIOS!$A$13:$E$18,5,0),0.025)</f>
        <v>0.03</v>
      </c>
      <c r="R1183" s="52">
        <f>IFERROR(VLOOKUP(L1183,INPUTS!$A$107:$B$120,2,0),0.0082)</f>
        <v>0.0039</v>
      </c>
      <c r="S1183" s="52">
        <f t="shared" si="279"/>
        <v>7.02</v>
      </c>
      <c r="T1183" s="15">
        <f t="shared" si="280"/>
        <v>206008.92</v>
      </c>
      <c r="U1183" s="15">
        <f>T1183/INPUTS!$B$7*1000</f>
        <v>257511150</v>
      </c>
      <c r="V1183" s="15">
        <f>T1183*INPUTS!$B$6</f>
        <v>650988.1872</v>
      </c>
      <c r="W1183" s="73" t="s">
        <v>396</v>
      </c>
      <c r="X1183" s="73" t="s">
        <v>396</v>
      </c>
      <c r="Y1183" s="67">
        <f>IFERROR(VLOOKUP(E1183,INPUTS!$A$44:$B$103,2,0),0)</f>
        <v>0.02</v>
      </c>
      <c r="Z1183" s="15">
        <f t="shared" si="282"/>
        <v>4120.1784</v>
      </c>
      <c r="AA1183" s="20">
        <f>IFERROR(VLOOKUP(E1183,INPUTS!$A$44:$C$103,3,0),SCENARIOS!$J$26)</f>
        <v>0.06</v>
      </c>
      <c r="AB1183" s="15">
        <f t="shared" si="289"/>
        <v>14329.2480018326</v>
      </c>
      <c r="AC1183" s="20">
        <f>IFERROR(VLOOKUP($E1183,INPUTS!$A$44:$G$103,4,0),SCENARIOS!$K$26)</f>
        <v>0.15</v>
      </c>
      <c r="AD1183" s="15">
        <f t="shared" si="289"/>
        <v>41528.8142818489</v>
      </c>
      <c r="AE1183" s="20">
        <f>IFERROR(VLOOKUP($E1183,INPUTS!$A$44:$G$103,5,0),SCENARIOS!$L$26)</f>
        <v>0.3</v>
      </c>
      <c r="AF1183" s="15">
        <f t="shared" si="289"/>
        <v>96286.555466734</v>
      </c>
      <c r="AG1183" s="20">
        <f>IFERROR(VLOOKUP($E1183,INPUTS!$A$44:$G$103,6,0),SCENARIOS!$M$26)</f>
        <v>0.4</v>
      </c>
      <c r="AH1183" s="15">
        <f t="shared" si="284"/>
        <v>148830.009941645</v>
      </c>
      <c r="AI1183" s="20">
        <f>IFERROR(VLOOKUP($E1183,INPUTS!$A$44:$G$103,7,0),SCENARIOS!$N$26)</f>
        <v>0.5</v>
      </c>
      <c r="AJ1183" s="15">
        <f t="shared" si="285"/>
        <v>215668.46500395</v>
      </c>
      <c r="AL1183" t="str">
        <f t="shared" si="287"/>
        <v>MULTI</v>
      </c>
      <c r="AM1183" s="21">
        <f t="shared" si="288"/>
        <v>431336.930007901</v>
      </c>
    </row>
    <row r="1184" ht="15" customHeight="1" spans="1:39">
      <c r="A1184" s="6" t="s">
        <v>2213</v>
      </c>
      <c r="B1184" s="70" t="s">
        <v>598</v>
      </c>
      <c r="C1184" s="70" t="s">
        <v>599</v>
      </c>
      <c r="D1184" s="70" t="s">
        <v>929</v>
      </c>
      <c r="E1184" s="10" t="s">
        <v>209</v>
      </c>
      <c r="F1184" s="70" t="s">
        <v>600</v>
      </c>
      <c r="G1184" s="70" t="s">
        <v>165</v>
      </c>
      <c r="H1184" s="70" t="s">
        <v>1519</v>
      </c>
      <c r="I1184" s="70" t="s">
        <v>1519</v>
      </c>
      <c r="J1184" s="70" t="s">
        <v>1519</v>
      </c>
      <c r="K1184" s="70" t="s">
        <v>1520</v>
      </c>
      <c r="L1184" s="71" t="s">
        <v>279</v>
      </c>
      <c r="M1184" s="72">
        <v>63855</v>
      </c>
      <c r="N1184" s="14">
        <f t="shared" si="286"/>
        <v>174.945205479452</v>
      </c>
      <c r="O1184" s="15">
        <v>5200</v>
      </c>
      <c r="P1184" s="15">
        <f t="shared" si="278"/>
        <v>332046000</v>
      </c>
      <c r="Q1184" s="16">
        <f>IFERROR(VLOOKUP(G1184,SCENARIOS!$A$13:$E$18,5,0),0.025)</f>
        <v>0.03</v>
      </c>
      <c r="R1184" s="52">
        <f>IFERROR(VLOOKUP(L1184,INPUTS!$A$107:$B$120,2,0),0.0082)</f>
        <v>0.0039</v>
      </c>
      <c r="S1184" s="52">
        <f t="shared" si="279"/>
        <v>20.28</v>
      </c>
      <c r="T1184" s="15">
        <f t="shared" si="280"/>
        <v>1294979.4</v>
      </c>
      <c r="U1184" s="15">
        <f>T1184/INPUTS!$B$7*1000</f>
        <v>1618724250</v>
      </c>
      <c r="V1184" s="15">
        <f>T1184*INPUTS!$B$6</f>
        <v>4092134.904</v>
      </c>
      <c r="W1184" s="73" t="s">
        <v>396</v>
      </c>
      <c r="X1184" s="73" t="s">
        <v>396</v>
      </c>
      <c r="Y1184" s="67">
        <f>IFERROR(VLOOKUP(E1184,INPUTS!$A$44:$B$103,2,0),0)</f>
        <v>0.02</v>
      </c>
      <c r="Z1184" s="15">
        <f t="shared" si="282"/>
        <v>25899.588</v>
      </c>
      <c r="AA1184" s="20">
        <f>IFERROR(VLOOKUP(E1184,INPUTS!$A$44:$C$103,3,0),SCENARIOS!$J$26)</f>
        <v>0.06</v>
      </c>
      <c r="AB1184" s="15">
        <f t="shared" si="289"/>
        <v>90074.1627103542</v>
      </c>
      <c r="AC1184" s="20">
        <f>IFERROR(VLOOKUP($E1184,INPUTS!$A$44:$G$103,4,0),SCENARIOS!$K$26)</f>
        <v>0.15</v>
      </c>
      <c r="AD1184" s="15">
        <f t="shared" si="289"/>
        <v>261051.603985983</v>
      </c>
      <c r="AE1184" s="20">
        <f>IFERROR(VLOOKUP($E1184,INPUTS!$A$44:$G$103,5,0),SCENARIOS!$L$26)</f>
        <v>0.3</v>
      </c>
      <c r="AF1184" s="15">
        <f t="shared" si="289"/>
        <v>605260.713110762</v>
      </c>
      <c r="AG1184" s="20">
        <f>IFERROR(VLOOKUP($E1184,INPUTS!$A$44:$G$103,6,0),SCENARIOS!$M$26)</f>
        <v>0.4</v>
      </c>
      <c r="AH1184" s="15">
        <f t="shared" si="284"/>
        <v>935550.737202182</v>
      </c>
      <c r="AI1184" s="20">
        <f>IFERROR(VLOOKUP($E1184,INPUTS!$A$44:$G$103,7,0),SCENARIOS!$N$26)</f>
        <v>0.5</v>
      </c>
      <c r="AJ1184" s="15">
        <f t="shared" si="285"/>
        <v>1355699.64353843</v>
      </c>
      <c r="AL1184" t="str">
        <f t="shared" si="287"/>
        <v>MULTI</v>
      </c>
      <c r="AM1184" s="21">
        <f t="shared" si="288"/>
        <v>2711399.28707686</v>
      </c>
    </row>
    <row r="1185" ht="15" customHeight="1" spans="1:39">
      <c r="A1185" s="24" t="s">
        <v>2214</v>
      </c>
      <c r="B1185" s="70" t="s">
        <v>592</v>
      </c>
      <c r="C1185" s="70" t="s">
        <v>593</v>
      </c>
      <c r="D1185" s="70" t="s">
        <v>929</v>
      </c>
      <c r="E1185" s="10" t="s">
        <v>211</v>
      </c>
      <c r="F1185" s="70" t="s">
        <v>594</v>
      </c>
      <c r="G1185" s="70" t="s">
        <v>165</v>
      </c>
      <c r="H1185" s="70" t="s">
        <v>1519</v>
      </c>
      <c r="I1185" s="70" t="s">
        <v>1519</v>
      </c>
      <c r="J1185" s="70" t="s">
        <v>1519</v>
      </c>
      <c r="K1185" s="70" t="s">
        <v>1520</v>
      </c>
      <c r="L1185" s="71" t="s">
        <v>279</v>
      </c>
      <c r="M1185" s="72">
        <v>44134</v>
      </c>
      <c r="N1185" s="14">
        <f t="shared" si="286"/>
        <v>120.915068493151</v>
      </c>
      <c r="O1185" s="15">
        <v>2800</v>
      </c>
      <c r="P1185" s="15">
        <f t="shared" si="278"/>
        <v>123575200</v>
      </c>
      <c r="Q1185" s="16">
        <f>IFERROR(VLOOKUP(G1185,SCENARIOS!$A$13:$E$18,5,0),0.025)</f>
        <v>0.03</v>
      </c>
      <c r="R1185" s="52">
        <f>IFERROR(VLOOKUP(L1185,INPUTS!$A$107:$B$120,2,0),0.0082)</f>
        <v>0.0039</v>
      </c>
      <c r="S1185" s="52">
        <f t="shared" si="279"/>
        <v>10.92</v>
      </c>
      <c r="T1185" s="15">
        <f t="shared" si="280"/>
        <v>481943.28</v>
      </c>
      <c r="U1185" s="15">
        <f>T1185/INPUTS!$B$7*1000</f>
        <v>602429100</v>
      </c>
      <c r="V1185" s="15">
        <f>T1185*INPUTS!$B$6</f>
        <v>1522940.7648</v>
      </c>
      <c r="W1185" s="73" t="s">
        <v>396</v>
      </c>
      <c r="X1185" s="73" t="s">
        <v>396</v>
      </c>
      <c r="Y1185" s="67">
        <f>IFERROR(VLOOKUP(E1185,INPUTS!$A$44:$B$103,2,0),0)</f>
        <v>0.02</v>
      </c>
      <c r="Z1185" s="15">
        <f t="shared" si="282"/>
        <v>9638.8656</v>
      </c>
      <c r="AA1185" s="20">
        <f>IFERROR(VLOOKUP(E1185,INPUTS!$A$44:$C$103,3,0),SCENARIOS!$J$26)</f>
        <v>0.06</v>
      </c>
      <c r="AB1185" s="15">
        <f t="shared" si="289"/>
        <v>33522.2609872263</v>
      </c>
      <c r="AC1185" s="20">
        <f>IFERROR(VLOOKUP($E1185,INPUTS!$A$44:$G$103,4,0),SCENARIOS!$K$26)</f>
        <v>0.15</v>
      </c>
      <c r="AD1185" s="15">
        <f t="shared" si="289"/>
        <v>97153.7201860245</v>
      </c>
      <c r="AE1185" s="20">
        <f>IFERROR(VLOOKUP($E1185,INPUTS!$A$44:$G$103,5,0),SCENARIOS!$L$26)</f>
        <v>0.3</v>
      </c>
      <c r="AF1185" s="15">
        <f t="shared" si="289"/>
        <v>225255.57806691</v>
      </c>
      <c r="AG1185" s="20">
        <f>IFERROR(VLOOKUP($E1185,INPUTS!$A$44:$G$103,6,0),SCENARIOS!$M$26)</f>
        <v>0.4</v>
      </c>
      <c r="AH1185" s="15">
        <f t="shared" si="284"/>
        <v>348177.268992571</v>
      </c>
      <c r="AI1185" s="20">
        <f>IFERROR(VLOOKUP($E1185,INPUTS!$A$44:$G$103,7,0),SCENARIOS!$N$26)</f>
        <v>0.5</v>
      </c>
      <c r="AJ1185" s="15">
        <f t="shared" si="285"/>
        <v>504541.101504581</v>
      </c>
      <c r="AL1185" t="str">
        <f t="shared" si="287"/>
        <v>MULTI</v>
      </c>
      <c r="AM1185" s="21">
        <f t="shared" si="288"/>
        <v>1009082.20300916</v>
      </c>
    </row>
    <row r="1186" ht="15" customHeight="1" spans="1:39">
      <c r="A1186" s="6" t="s">
        <v>2215</v>
      </c>
      <c r="B1186" s="70" t="s">
        <v>604</v>
      </c>
      <c r="C1186" s="70" t="s">
        <v>605</v>
      </c>
      <c r="D1186" s="70" t="s">
        <v>929</v>
      </c>
      <c r="E1186" s="10" t="s">
        <v>213</v>
      </c>
      <c r="F1186" s="70" t="s">
        <v>606</v>
      </c>
      <c r="G1186" s="70" t="s">
        <v>165</v>
      </c>
      <c r="H1186" s="70" t="s">
        <v>1519</v>
      </c>
      <c r="I1186" s="70" t="s">
        <v>1519</v>
      </c>
      <c r="J1186" s="70" t="s">
        <v>1519</v>
      </c>
      <c r="K1186" s="70" t="s">
        <v>1520</v>
      </c>
      <c r="L1186" s="71" t="s">
        <v>282</v>
      </c>
      <c r="M1186" s="72">
        <v>110218</v>
      </c>
      <c r="N1186" s="14">
        <f t="shared" si="286"/>
        <v>301.967123287671</v>
      </c>
      <c r="O1186" s="15">
        <v>2500</v>
      </c>
      <c r="P1186" s="15">
        <f t="shared" si="278"/>
        <v>275545000</v>
      </c>
      <c r="Q1186" s="16">
        <f>IFERROR(VLOOKUP(G1186,SCENARIOS!$A$13:$E$18,5,0),0.025)</f>
        <v>0.03</v>
      </c>
      <c r="R1186" s="52">
        <f>IFERROR(VLOOKUP(L1186,INPUTS!$A$107:$B$120,2,0),0.0082)</f>
        <v>0.0042</v>
      </c>
      <c r="S1186" s="52">
        <f t="shared" si="279"/>
        <v>10.5</v>
      </c>
      <c r="T1186" s="15">
        <f t="shared" si="280"/>
        <v>1157289</v>
      </c>
      <c r="U1186" s="15">
        <f>T1186/INPUTS!$B$7*1000</f>
        <v>1446611250</v>
      </c>
      <c r="V1186" s="15">
        <f>T1186*INPUTS!$B$6</f>
        <v>3657033.24</v>
      </c>
      <c r="W1186" s="73" t="s">
        <v>396</v>
      </c>
      <c r="X1186" s="73" t="s">
        <v>396</v>
      </c>
      <c r="Y1186" s="67">
        <f>IFERROR(VLOOKUP(E1186,INPUTS!$A$44:$B$103,2,0),0)</f>
        <v>0.02</v>
      </c>
      <c r="Z1186" s="15">
        <f t="shared" si="282"/>
        <v>23145.78</v>
      </c>
      <c r="AA1186" s="20">
        <f>IFERROR(VLOOKUP(E1186,INPUTS!$A$44:$C$103,3,0),SCENARIOS!$J$26)</f>
        <v>0.06</v>
      </c>
      <c r="AB1186" s="15">
        <f t="shared" si="289"/>
        <v>80496.9080503544</v>
      </c>
      <c r="AC1186" s="20">
        <f>IFERROR(VLOOKUP($E1186,INPUTS!$A$44:$G$103,4,0),SCENARIOS!$K$26)</f>
        <v>0.15</v>
      </c>
      <c r="AD1186" s="15">
        <f t="shared" si="289"/>
        <v>233294.946410217</v>
      </c>
      <c r="AE1186" s="20">
        <f>IFERROR(VLOOKUP($E1186,INPUTS!$A$44:$G$103,5,0),SCENARIOS!$L$26)</f>
        <v>0.3</v>
      </c>
      <c r="AF1186" s="15">
        <f t="shared" si="289"/>
        <v>540905.566077145</v>
      </c>
      <c r="AG1186" s="20">
        <f>IFERROR(VLOOKUP($E1186,INPUTS!$A$44:$G$103,6,0),SCENARIOS!$M$26)</f>
        <v>0.4</v>
      </c>
      <c r="AH1186" s="15">
        <f t="shared" si="284"/>
        <v>836077.065863732</v>
      </c>
      <c r="AI1186" s="20">
        <f>IFERROR(VLOOKUP($E1186,INPUTS!$A$44:$G$103,7,0),SCENARIOS!$N$26)</f>
        <v>0.5</v>
      </c>
      <c r="AJ1186" s="15">
        <f t="shared" si="285"/>
        <v>1211553.0832158</v>
      </c>
      <c r="AL1186" t="str">
        <f t="shared" si="287"/>
        <v>MULTI</v>
      </c>
      <c r="AM1186" s="21">
        <f t="shared" si="288"/>
        <v>2423106.1664316</v>
      </c>
    </row>
    <row r="1187" ht="15" customHeight="1" spans="1:39">
      <c r="A1187" s="24" t="s">
        <v>2216</v>
      </c>
      <c r="B1187" s="70" t="s">
        <v>595</v>
      </c>
      <c r="C1187" s="70" t="s">
        <v>596</v>
      </c>
      <c r="D1187" s="70" t="s">
        <v>929</v>
      </c>
      <c r="E1187" s="10" t="s">
        <v>212</v>
      </c>
      <c r="F1187" s="70" t="s">
        <v>597</v>
      </c>
      <c r="G1187" s="70" t="s">
        <v>165</v>
      </c>
      <c r="H1187" s="70" t="s">
        <v>1519</v>
      </c>
      <c r="I1187" s="70" t="s">
        <v>1519</v>
      </c>
      <c r="J1187" s="70" t="s">
        <v>1519</v>
      </c>
      <c r="K1187" s="70" t="s">
        <v>1520</v>
      </c>
      <c r="L1187" s="71" t="s">
        <v>288</v>
      </c>
      <c r="M1187" s="72">
        <v>19420</v>
      </c>
      <c r="N1187" s="14">
        <f t="shared" si="286"/>
        <v>53.2054794520548</v>
      </c>
      <c r="O1187" s="15">
        <v>3200</v>
      </c>
      <c r="P1187" s="15">
        <f t="shared" si="278"/>
        <v>62144000</v>
      </c>
      <c r="Q1187" s="16">
        <f>IFERROR(VLOOKUP(G1187,SCENARIOS!$A$13:$E$18,5,0),0.025)</f>
        <v>0.03</v>
      </c>
      <c r="R1187" s="52">
        <f>IFERROR(VLOOKUP(L1187,INPUTS!$A$107:$B$120,2,0),0.0082)</f>
        <v>0.0085</v>
      </c>
      <c r="S1187" s="52">
        <f t="shared" si="279"/>
        <v>27.2</v>
      </c>
      <c r="T1187" s="15">
        <f t="shared" si="280"/>
        <v>528224</v>
      </c>
      <c r="U1187" s="15">
        <f>T1187/INPUTS!$B$7*1000</f>
        <v>660280000</v>
      </c>
      <c r="V1187" s="15">
        <f>T1187*INPUTS!$B$6</f>
        <v>1669187.84</v>
      </c>
      <c r="W1187" s="73" t="s">
        <v>396</v>
      </c>
      <c r="X1187" s="73" t="s">
        <v>396</v>
      </c>
      <c r="Y1187" s="67">
        <f>IFERROR(VLOOKUP(E1187,INPUTS!$A$44:$B$103,2,0),0)</f>
        <v>0.02</v>
      </c>
      <c r="Z1187" s="15">
        <f t="shared" si="282"/>
        <v>10564.48</v>
      </c>
      <c r="AA1187" s="20">
        <f>IFERROR(VLOOKUP(E1187,INPUTS!$A$44:$C$103,3,0),SCENARIOS!$J$26)</f>
        <v>0.06</v>
      </c>
      <c r="AB1187" s="15">
        <f t="shared" si="289"/>
        <v>36741.3833173826</v>
      </c>
      <c r="AC1187" s="20">
        <f>IFERROR(VLOOKUP($E1187,INPUTS!$A$44:$G$103,4,0),SCENARIOS!$K$26)</f>
        <v>0.15</v>
      </c>
      <c r="AD1187" s="15">
        <f t="shared" si="289"/>
        <v>106483.3328344</v>
      </c>
      <c r="AE1187" s="20">
        <f>IFERROR(VLOOKUP($E1187,INPUTS!$A$44:$G$103,5,0),SCENARIOS!$L$26)</f>
        <v>0.3</v>
      </c>
      <c r="AF1187" s="15">
        <f t="shared" si="289"/>
        <v>246886.734199957</v>
      </c>
      <c r="AG1187" s="20">
        <f>IFERROR(VLOOKUP($E1187,INPUTS!$A$44:$G$103,6,0),SCENARIOS!$M$26)</f>
        <v>0.4</v>
      </c>
      <c r="AH1187" s="15">
        <f t="shared" si="284"/>
        <v>381612.520328806</v>
      </c>
      <c r="AI1187" s="20">
        <f>IFERROR(VLOOKUP($E1187,INPUTS!$A$44:$G$103,7,0),SCENARIOS!$N$26)</f>
        <v>0.5</v>
      </c>
      <c r="AJ1187" s="15">
        <f t="shared" si="285"/>
        <v>552991.876556834</v>
      </c>
      <c r="AL1187" t="str">
        <f t="shared" si="287"/>
        <v>MULTI</v>
      </c>
      <c r="AM1187" s="21">
        <f t="shared" si="288"/>
        <v>1105983.75311367</v>
      </c>
    </row>
    <row r="1188" ht="15" customHeight="1" spans="1:39">
      <c r="A1188" s="6" t="s">
        <v>2217</v>
      </c>
      <c r="B1188" s="70" t="s">
        <v>718</v>
      </c>
      <c r="C1188" s="70" t="s">
        <v>719</v>
      </c>
      <c r="D1188" s="70" t="s">
        <v>929</v>
      </c>
      <c r="E1188" s="10" t="s">
        <v>721</v>
      </c>
      <c r="F1188" s="70" t="s">
        <v>720</v>
      </c>
      <c r="G1188" s="70" t="s">
        <v>165</v>
      </c>
      <c r="H1188" s="70" t="s">
        <v>1519</v>
      </c>
      <c r="I1188" s="70" t="s">
        <v>1519</v>
      </c>
      <c r="J1188" s="70" t="s">
        <v>1519</v>
      </c>
      <c r="K1188" s="70" t="s">
        <v>1520</v>
      </c>
      <c r="L1188" s="71" t="s">
        <v>2235</v>
      </c>
      <c r="M1188" s="72">
        <v>13200</v>
      </c>
      <c r="N1188" s="14">
        <f t="shared" si="286"/>
        <v>36.1643835616438</v>
      </c>
      <c r="O1188" s="15">
        <v>2800</v>
      </c>
      <c r="P1188" s="15">
        <f t="shared" si="278"/>
        <v>36960000</v>
      </c>
      <c r="Q1188" s="16">
        <f>IFERROR(VLOOKUP(G1188,SCENARIOS!$A$13:$E$18,5,0),0.025)</f>
        <v>0.03</v>
      </c>
      <c r="R1188" s="52">
        <f>IFERROR(VLOOKUP(L1188,INPUTS!$A$107:$B$120,2,0),0.0082)</f>
        <v>0.0082</v>
      </c>
      <c r="S1188" s="52">
        <f t="shared" si="279"/>
        <v>22.96</v>
      </c>
      <c r="T1188" s="15">
        <f t="shared" si="280"/>
        <v>303072</v>
      </c>
      <c r="U1188" s="15">
        <f>T1188/INPUTS!$B$7*1000</f>
        <v>378840000</v>
      </c>
      <c r="V1188" s="15">
        <f>T1188*INPUTS!$B$6</f>
        <v>957707.52</v>
      </c>
      <c r="W1188" s="73" t="s">
        <v>396</v>
      </c>
      <c r="X1188" s="73" t="s">
        <v>396</v>
      </c>
      <c r="Y1188" s="67">
        <f>IFERROR(VLOOKUP(E1188,INPUTS!$A$44:$B$103,2,0),0)</f>
        <v>0</v>
      </c>
      <c r="Z1188" s="15">
        <f t="shared" si="282"/>
        <v>0</v>
      </c>
      <c r="AA1188" s="20">
        <f>IFERROR(VLOOKUP(E1188,INPUTS!$A$44:$C$103,3,0),SCENARIOS!$J$26)</f>
        <v>0.025</v>
      </c>
      <c r="AB1188" s="15">
        <f t="shared" ref="AB1188:AF1203" si="290">$T1188*AA1188*(1+$Q1188)^AB$2</f>
        <v>8783.58780615624</v>
      </c>
      <c r="AC1188" s="20">
        <f>IFERROR(VLOOKUP($E1188,INPUTS!$A$44:$G$103,4,0),SCENARIOS!$K$26)</f>
        <v>0.1</v>
      </c>
      <c r="AD1188" s="15">
        <f t="shared" si="290"/>
        <v>40730.3424920582</v>
      </c>
      <c r="AE1188" s="20">
        <f>IFERROR(VLOOKUP($E1188,INPUTS!$A$44:$G$103,5,0),SCENARIOS!$L$26)</f>
        <v>0.2</v>
      </c>
      <c r="AF1188" s="15">
        <f t="shared" si="290"/>
        <v>94435.2601768054</v>
      </c>
      <c r="AG1188" s="20">
        <f>IFERROR(VLOOKUP($E1188,INPUTS!$A$44:$G$103,6,0),SCENARIOS!$M$26)</f>
        <v>0.3</v>
      </c>
      <c r="AH1188" s="15">
        <f t="shared" si="284"/>
        <v>164214.523234119</v>
      </c>
      <c r="AI1188" s="20">
        <f>IFERROR(VLOOKUP($E1188,INPUTS!$A$44:$G$103,7,0),SCENARIOS!$N$26)</f>
        <v>0.5</v>
      </c>
      <c r="AJ1188" s="15">
        <f t="shared" si="285"/>
        <v>317282.732348081</v>
      </c>
      <c r="AL1188" t="str">
        <f t="shared" si="287"/>
        <v>MULTI</v>
      </c>
      <c r="AM1188" s="21">
        <f t="shared" si="288"/>
        <v>634565.464696162</v>
      </c>
    </row>
    <row r="1189" ht="15" customHeight="1" spans="1:39">
      <c r="A1189" s="24" t="s">
        <v>2218</v>
      </c>
      <c r="B1189" s="70" t="s">
        <v>601</v>
      </c>
      <c r="C1189" s="70" t="s">
        <v>602</v>
      </c>
      <c r="D1189" s="70" t="s">
        <v>929</v>
      </c>
      <c r="E1189" s="10" t="s">
        <v>210</v>
      </c>
      <c r="F1189" s="70" t="s">
        <v>603</v>
      </c>
      <c r="G1189" s="70" t="s">
        <v>165</v>
      </c>
      <c r="H1189" s="70" t="s">
        <v>1519</v>
      </c>
      <c r="I1189" s="70" t="s">
        <v>1519</v>
      </c>
      <c r="J1189" s="70" t="s">
        <v>1519</v>
      </c>
      <c r="K1189" s="70" t="s">
        <v>1520</v>
      </c>
      <c r="L1189" s="71" t="s">
        <v>279</v>
      </c>
      <c r="M1189" s="72">
        <v>25500</v>
      </c>
      <c r="N1189" s="14">
        <f t="shared" si="286"/>
        <v>69.8630136986301</v>
      </c>
      <c r="O1189" s="15">
        <v>4000</v>
      </c>
      <c r="P1189" s="15">
        <f t="shared" si="278"/>
        <v>102000000</v>
      </c>
      <c r="Q1189" s="16">
        <f>IFERROR(VLOOKUP(G1189,SCENARIOS!$A$13:$E$18,5,0),0.025)</f>
        <v>0.03</v>
      </c>
      <c r="R1189" s="52">
        <f>IFERROR(VLOOKUP(L1189,INPUTS!$A$107:$B$120,2,0),0.0082)</f>
        <v>0.0039</v>
      </c>
      <c r="S1189" s="52">
        <f t="shared" si="279"/>
        <v>15.6</v>
      </c>
      <c r="T1189" s="15">
        <f t="shared" si="280"/>
        <v>397800</v>
      </c>
      <c r="U1189" s="15">
        <f>T1189/INPUTS!$B$7*1000</f>
        <v>497250000</v>
      </c>
      <c r="V1189" s="15">
        <f>T1189*INPUTS!$B$6</f>
        <v>1257048</v>
      </c>
      <c r="W1189" s="73" t="s">
        <v>396</v>
      </c>
      <c r="X1189" s="73" t="s">
        <v>396</v>
      </c>
      <c r="Y1189" s="67">
        <f>IFERROR(VLOOKUP(E1189,INPUTS!$A$44:$B$103,2,0),0)</f>
        <v>0.02</v>
      </c>
      <c r="Z1189" s="15">
        <f t="shared" si="282"/>
        <v>7956</v>
      </c>
      <c r="AA1189" s="20">
        <f>IFERROR(VLOOKUP(E1189,INPUTS!$A$44:$C$103,3,0),SCENARIOS!$J$26)</f>
        <v>0.06</v>
      </c>
      <c r="AB1189" s="15">
        <f t="shared" si="290"/>
        <v>27669.5536053924</v>
      </c>
      <c r="AC1189" s="20">
        <f>IFERROR(VLOOKUP($E1189,INPUTS!$A$44:$G$103,4,0),SCENARIOS!$K$26)</f>
        <v>0.15</v>
      </c>
      <c r="AD1189" s="15">
        <f t="shared" si="290"/>
        <v>80191.4903554637</v>
      </c>
      <c r="AE1189" s="20">
        <f>IFERROR(VLOOKUP($E1189,INPUTS!$A$44:$G$103,5,0),SCENARIOS!$L$26)</f>
        <v>0.3</v>
      </c>
      <c r="AF1189" s="15">
        <f t="shared" si="290"/>
        <v>185927.831497135</v>
      </c>
      <c r="AG1189" s="20">
        <f>IFERROR(VLOOKUP($E1189,INPUTS!$A$44:$G$103,6,0),SCENARIOS!$M$26)</f>
        <v>0.4</v>
      </c>
      <c r="AH1189" s="15">
        <f t="shared" si="284"/>
        <v>287388.419660597</v>
      </c>
      <c r="AI1189" s="20">
        <f>IFERROR(VLOOKUP($E1189,INPUTS!$A$44:$G$103,7,0),SCENARIOS!$N$26)</f>
        <v>0.5</v>
      </c>
      <c r="AJ1189" s="15">
        <f t="shared" si="285"/>
        <v>416452.430208223</v>
      </c>
      <c r="AL1189" t="str">
        <f t="shared" si="287"/>
        <v>MULTI</v>
      </c>
      <c r="AM1189" s="21">
        <f t="shared" si="288"/>
        <v>832904.860416446</v>
      </c>
    </row>
    <row r="1190" ht="15" customHeight="1" spans="1:39">
      <c r="A1190" s="6" t="s">
        <v>2219</v>
      </c>
      <c r="B1190" s="70" t="s">
        <v>660</v>
      </c>
      <c r="C1190" s="70" t="s">
        <v>661</v>
      </c>
      <c r="D1190" s="70" t="s">
        <v>929</v>
      </c>
      <c r="E1190" s="10" t="s">
        <v>221</v>
      </c>
      <c r="F1190" s="70" t="s">
        <v>662</v>
      </c>
      <c r="G1190" s="70" t="s">
        <v>165</v>
      </c>
      <c r="H1190" s="70" t="s">
        <v>1519</v>
      </c>
      <c r="I1190" s="70" t="s">
        <v>1519</v>
      </c>
      <c r="J1190" s="70" t="s">
        <v>1519</v>
      </c>
      <c r="K1190" s="70" t="s">
        <v>1520</v>
      </c>
      <c r="L1190" s="71" t="s">
        <v>284</v>
      </c>
      <c r="M1190" s="72">
        <v>44584</v>
      </c>
      <c r="N1190" s="14">
        <f t="shared" si="286"/>
        <v>122.147945205479</v>
      </c>
      <c r="O1190" s="15">
        <v>1800</v>
      </c>
      <c r="P1190" s="15">
        <f t="shared" si="278"/>
        <v>80251200</v>
      </c>
      <c r="Q1190" s="16">
        <f>IFERROR(VLOOKUP(G1190,SCENARIOS!$A$13:$E$18,5,0),0.025)</f>
        <v>0.03</v>
      </c>
      <c r="R1190" s="52">
        <f>IFERROR(VLOOKUP(L1190,INPUTS!$A$107:$B$120,2,0),0.0082)</f>
        <v>0.0041</v>
      </c>
      <c r="S1190" s="52">
        <f t="shared" si="279"/>
        <v>7.38</v>
      </c>
      <c r="T1190" s="15">
        <f t="shared" si="280"/>
        <v>329029.92</v>
      </c>
      <c r="U1190" s="15">
        <f>T1190/INPUTS!$B$7*1000</f>
        <v>411287400</v>
      </c>
      <c r="V1190" s="15">
        <f>T1190*INPUTS!$B$6</f>
        <v>1039734.5472</v>
      </c>
      <c r="W1190" s="73" t="s">
        <v>396</v>
      </c>
      <c r="X1190" s="73" t="s">
        <v>396</v>
      </c>
      <c r="Y1190" s="67">
        <f>IFERROR(VLOOKUP(E1190,INPUTS!$A$44:$B$103,2,0),0)</f>
        <v>0.02</v>
      </c>
      <c r="Z1190" s="15">
        <f t="shared" si="282"/>
        <v>6580.5984</v>
      </c>
      <c r="AA1190" s="20">
        <f>IFERROR(VLOOKUP(E1190,INPUTS!$A$44:$C$103,3,0),SCENARIOS!$J$26)</f>
        <v>0.06</v>
      </c>
      <c r="AB1190" s="15">
        <f t="shared" si="290"/>
        <v>22886.1513555002</v>
      </c>
      <c r="AC1190" s="20">
        <f>IFERROR(VLOOKUP($E1190,INPUTS!$A$44:$G$103,4,0),SCENARIOS!$K$26)</f>
        <v>0.15</v>
      </c>
      <c r="AD1190" s="15">
        <f t="shared" si="290"/>
        <v>66328.3048173429</v>
      </c>
      <c r="AE1190" s="20">
        <f>IFERROR(VLOOKUP($E1190,INPUTS!$A$44:$G$103,5,0),SCENARIOS!$L$26)</f>
        <v>0.3</v>
      </c>
      <c r="AF1190" s="15">
        <f t="shared" si="290"/>
        <v>153785.368334027</v>
      </c>
      <c r="AG1190" s="20">
        <f>IFERROR(VLOOKUP($E1190,INPUTS!$A$44:$G$103,6,0),SCENARIOS!$M$26)</f>
        <v>0.4</v>
      </c>
      <c r="AH1190" s="15">
        <f t="shared" si="284"/>
        <v>237705.854021751</v>
      </c>
      <c r="AI1190" s="20">
        <f>IFERROR(VLOOKUP($E1190,INPUTS!$A$44:$G$103,7,0),SCENARIOS!$N$26)</f>
        <v>0.5</v>
      </c>
      <c r="AJ1190" s="15">
        <f t="shared" si="285"/>
        <v>344457.792345946</v>
      </c>
      <c r="AL1190" t="str">
        <f t="shared" si="287"/>
        <v>MULTI</v>
      </c>
      <c r="AM1190" s="21">
        <f t="shared" si="288"/>
        <v>688915.584691892</v>
      </c>
    </row>
    <row r="1191" ht="15" customHeight="1" spans="1:39">
      <c r="A1191" s="24" t="s">
        <v>2220</v>
      </c>
      <c r="B1191" s="70" t="s">
        <v>722</v>
      </c>
      <c r="C1191" s="70" t="s">
        <v>723</v>
      </c>
      <c r="D1191" s="70" t="s">
        <v>929</v>
      </c>
      <c r="E1191" s="10" t="s">
        <v>725</v>
      </c>
      <c r="F1191" s="70" t="s">
        <v>1721</v>
      </c>
      <c r="G1191" s="70" t="s">
        <v>165</v>
      </c>
      <c r="H1191" s="70" t="s">
        <v>1519</v>
      </c>
      <c r="I1191" s="70" t="s">
        <v>1519</v>
      </c>
      <c r="J1191" s="70" t="s">
        <v>1519</v>
      </c>
      <c r="K1191" s="70" t="s">
        <v>1520</v>
      </c>
      <c r="L1191" s="71" t="s">
        <v>279</v>
      </c>
      <c r="M1191" s="72">
        <v>34242</v>
      </c>
      <c r="N1191" s="14">
        <f t="shared" si="286"/>
        <v>93.813698630137</v>
      </c>
      <c r="O1191" s="15">
        <v>2500</v>
      </c>
      <c r="P1191" s="15">
        <f t="shared" si="278"/>
        <v>85605000</v>
      </c>
      <c r="Q1191" s="16">
        <f>IFERROR(VLOOKUP(G1191,SCENARIOS!$A$13:$E$18,5,0),0.025)</f>
        <v>0.03</v>
      </c>
      <c r="R1191" s="70">
        <f>IFERROR(VLOOKUP(L1191,INPUTS!$A$107:$B$120,2,0),0.0082)</f>
        <v>0.0039</v>
      </c>
      <c r="S1191" s="70">
        <f t="shared" si="279"/>
        <v>9.75</v>
      </c>
      <c r="T1191" s="15">
        <f t="shared" si="280"/>
        <v>333859.5</v>
      </c>
      <c r="U1191" s="15">
        <f>T1191/INPUTS!$B$7*1000</f>
        <v>417324375</v>
      </c>
      <c r="V1191" s="15">
        <f>T1191*INPUTS!$B$6</f>
        <v>1054996.02</v>
      </c>
      <c r="W1191" s="73" t="s">
        <v>396</v>
      </c>
      <c r="X1191" s="73" t="s">
        <v>396</v>
      </c>
      <c r="Y1191" s="67">
        <f>IFERROR(VLOOKUP(E1191,INPUTS!$A$44:$B$103,2,0),0)</f>
        <v>0</v>
      </c>
      <c r="Z1191" s="15">
        <f t="shared" si="282"/>
        <v>0</v>
      </c>
      <c r="AA1191" s="20">
        <f>IFERROR(VLOOKUP(E1191,INPUTS!$A$44:$C$103,3,0),SCENARIOS!$J$26)</f>
        <v>0.025</v>
      </c>
      <c r="AB1191" s="15">
        <f t="shared" si="290"/>
        <v>9675.86657021902</v>
      </c>
      <c r="AC1191" s="20">
        <f>IFERROR(VLOOKUP($E1191,INPUTS!$A$44:$G$103,4,0),SCENARIOS!$K$26)</f>
        <v>0.1</v>
      </c>
      <c r="AD1191" s="15">
        <f t="shared" si="290"/>
        <v>44867.9250449639</v>
      </c>
      <c r="AE1191" s="20">
        <f>IFERROR(VLOOKUP($E1191,INPUTS!$A$44:$G$103,5,0),SCENARIOS!$L$26)</f>
        <v>0.2</v>
      </c>
      <c r="AF1191" s="15">
        <f t="shared" si="290"/>
        <v>104028.444544525</v>
      </c>
      <c r="AG1191" s="20">
        <f>IFERROR(VLOOKUP($E1191,INPUTS!$A$44:$G$103,6,0),SCENARIOS!$M$26)</f>
        <v>0.3</v>
      </c>
      <c r="AH1191" s="15">
        <f t="shared" si="284"/>
        <v>180896.218125334</v>
      </c>
      <c r="AI1191" s="20">
        <f>IFERROR(VLOOKUP($E1191,INPUTS!$A$44:$G$103,7,0),SCENARIOS!$N$26)</f>
        <v>0.5</v>
      </c>
      <c r="AJ1191" s="15">
        <f t="shared" si="285"/>
        <v>349513.826352696</v>
      </c>
      <c r="AL1191" t="str">
        <f t="shared" si="287"/>
        <v>MULTI</v>
      </c>
      <c r="AM1191" s="21">
        <f t="shared" si="288"/>
        <v>699027.652705391</v>
      </c>
    </row>
    <row r="1192" ht="15" customHeight="1" spans="1:39">
      <c r="A1192" s="6" t="s">
        <v>2221</v>
      </c>
      <c r="B1192" s="70" t="s">
        <v>656</v>
      </c>
      <c r="C1192" s="70" t="s">
        <v>657</v>
      </c>
      <c r="D1192" s="70" t="s">
        <v>929</v>
      </c>
      <c r="E1192" s="10" t="s">
        <v>659</v>
      </c>
      <c r="F1192" s="70" t="s">
        <v>658</v>
      </c>
      <c r="G1192" s="70" t="s">
        <v>165</v>
      </c>
      <c r="H1192" s="70" t="s">
        <v>1519</v>
      </c>
      <c r="I1192" s="70" t="s">
        <v>1519</v>
      </c>
      <c r="J1192" s="70" t="s">
        <v>1519</v>
      </c>
      <c r="K1192" s="70" t="s">
        <v>1520</v>
      </c>
      <c r="L1192" s="71" t="s">
        <v>1514</v>
      </c>
      <c r="M1192" s="72">
        <v>6550</v>
      </c>
      <c r="N1192" s="14">
        <f t="shared" si="286"/>
        <v>17.9452054794521</v>
      </c>
      <c r="O1192" s="15">
        <v>2200</v>
      </c>
      <c r="P1192" s="15">
        <f t="shared" si="278"/>
        <v>14410000</v>
      </c>
      <c r="Q1192" s="16">
        <f>IFERROR(VLOOKUP(G1192,SCENARIOS!$A$13:$E$18,5,0),0.025)</f>
        <v>0.03</v>
      </c>
      <c r="R1192" s="70">
        <f>IFERROR(VLOOKUP(L1192,INPUTS!$A$107:$B$120,2,0),0.0082)</f>
        <v>0.0082</v>
      </c>
      <c r="S1192" s="70">
        <f t="shared" si="279"/>
        <v>18.04</v>
      </c>
      <c r="T1192" s="15">
        <f t="shared" si="280"/>
        <v>118162</v>
      </c>
      <c r="U1192" s="15">
        <f>T1192/INPUTS!$B$7*1000</f>
        <v>147702500</v>
      </c>
      <c r="V1192" s="15">
        <f>T1192*INPUTS!$B$6</f>
        <v>373391.92</v>
      </c>
      <c r="W1192" s="73" t="s">
        <v>396</v>
      </c>
      <c r="X1192" s="73" t="s">
        <v>396</v>
      </c>
      <c r="Y1192" s="67">
        <f>IFERROR(VLOOKUP(E1192,INPUTS!$A$44:$B$103,2,0),0)</f>
        <v>0</v>
      </c>
      <c r="Z1192" s="15">
        <f t="shared" si="282"/>
        <v>0</v>
      </c>
      <c r="AA1192" s="20">
        <f>IFERROR(VLOOKUP(E1192,INPUTS!$A$44:$C$103,3,0),SCENARIOS!$J$26)</f>
        <v>0.025</v>
      </c>
      <c r="AB1192" s="15">
        <f t="shared" si="290"/>
        <v>3424.55357918592</v>
      </c>
      <c r="AC1192" s="20">
        <f>IFERROR(VLOOKUP($E1192,INPUTS!$A$44:$G$103,4,0),SCENARIOS!$K$26)</f>
        <v>0.1</v>
      </c>
      <c r="AD1192" s="15">
        <f t="shared" si="290"/>
        <v>15879.984721606</v>
      </c>
      <c r="AE1192" s="20">
        <f>IFERROR(VLOOKUP($E1192,INPUTS!$A$44:$G$103,5,0),SCENARIOS!$L$26)</f>
        <v>0.2</v>
      </c>
      <c r="AF1192" s="15">
        <f t="shared" si="290"/>
        <v>36818.5091760759</v>
      </c>
      <c r="AG1192" s="20">
        <f>IFERROR(VLOOKUP($E1192,INPUTS!$A$44:$G$103,6,0),SCENARIOS!$M$26)</f>
        <v>0.3</v>
      </c>
      <c r="AH1192" s="15">
        <f t="shared" si="284"/>
        <v>64024.1147133022</v>
      </c>
      <c r="AI1192" s="20">
        <f>IFERROR(VLOOKUP($E1192,INPUTS!$A$44:$G$103,7,0),SCENARIOS!$N$26)</f>
        <v>0.5</v>
      </c>
      <c r="AJ1192" s="15">
        <f t="shared" si="285"/>
        <v>123702.493861901</v>
      </c>
      <c r="AL1192" t="str">
        <f t="shared" si="287"/>
        <v>MULTI</v>
      </c>
      <c r="AM1192" s="21">
        <f t="shared" si="288"/>
        <v>247404.987723801</v>
      </c>
    </row>
    <row r="1193" ht="15" customHeight="1" spans="1:39">
      <c r="A1193" s="24" t="s">
        <v>2222</v>
      </c>
      <c r="B1193" s="70" t="s">
        <v>726</v>
      </c>
      <c r="C1193" s="70" t="s">
        <v>727</v>
      </c>
      <c r="D1193" s="70" t="s">
        <v>929</v>
      </c>
      <c r="E1193" s="10" t="s">
        <v>728</v>
      </c>
      <c r="F1193" s="70" t="s">
        <v>391</v>
      </c>
      <c r="G1193" s="70" t="s">
        <v>165</v>
      </c>
      <c r="H1193" s="70" t="s">
        <v>1519</v>
      </c>
      <c r="I1193" s="70" t="s">
        <v>1519</v>
      </c>
      <c r="J1193" s="70" t="s">
        <v>1519</v>
      </c>
      <c r="K1193" s="70" t="s">
        <v>1520</v>
      </c>
      <c r="L1193" s="71" t="s">
        <v>279</v>
      </c>
      <c r="M1193" s="72">
        <v>347076</v>
      </c>
      <c r="N1193" s="14">
        <f t="shared" si="286"/>
        <v>950.893150684931</v>
      </c>
      <c r="O1193" s="15">
        <v>1900</v>
      </c>
      <c r="P1193" s="15">
        <f t="shared" si="278"/>
        <v>659444400</v>
      </c>
      <c r="Q1193" s="16">
        <f>IFERROR(VLOOKUP(G1193,SCENARIOS!$A$13:$E$18,5,0),0.025)</f>
        <v>0.03</v>
      </c>
      <c r="R1193" s="70">
        <f>IFERROR(VLOOKUP(L1193,INPUTS!$A$107:$B$120,2,0),0.0082)</f>
        <v>0.0039</v>
      </c>
      <c r="S1193" s="70">
        <f t="shared" si="279"/>
        <v>7.41</v>
      </c>
      <c r="T1193" s="15">
        <f t="shared" si="280"/>
        <v>2571833.16</v>
      </c>
      <c r="U1193" s="15">
        <f>T1193/INPUTS!$B$7*1000</f>
        <v>3214791450</v>
      </c>
      <c r="V1193" s="15">
        <f>T1193*INPUTS!$B$6</f>
        <v>8126992.7856</v>
      </c>
      <c r="W1193" s="73" t="s">
        <v>396</v>
      </c>
      <c r="X1193" s="73" t="s">
        <v>396</v>
      </c>
      <c r="Y1193" s="74">
        <f>IFERROR(VLOOKUP(E1193,INPUTS!$A$44:$B$103,2,0),0)</f>
        <v>0</v>
      </c>
      <c r="Z1193" s="15">
        <f t="shared" si="282"/>
        <v>0</v>
      </c>
      <c r="AA1193" s="20">
        <f>IFERROR(VLOOKUP(E1193,INPUTS!$A$44:$C$103,3,0),SCENARIOS!$J$26)</f>
        <v>0.025</v>
      </c>
      <c r="AB1193" s="15">
        <f t="shared" si="290"/>
        <v>74536.4876453261</v>
      </c>
      <c r="AC1193" s="20">
        <f>IFERROR(VLOOKUP($E1193,INPUTS!$A$44:$G$103,4,0),SCENARIOS!$K$26)</f>
        <v>0.1</v>
      </c>
      <c r="AD1193" s="15">
        <f t="shared" si="290"/>
        <v>345632.870866435</v>
      </c>
      <c r="AE1193" s="20">
        <f>IFERROR(VLOOKUP($E1193,INPUTS!$A$44:$G$103,5,0),SCENARIOS!$L$26)</f>
        <v>0.2</v>
      </c>
      <c r="AF1193" s="15">
        <f t="shared" si="290"/>
        <v>801366.452842676</v>
      </c>
      <c r="AG1193" s="20">
        <f>IFERROR(VLOOKUP($E1193,INPUTS!$A$44:$G$103,6,0),SCENARIOS!$M$26)</f>
        <v>0.3</v>
      </c>
      <c r="AH1193" s="15">
        <f t="shared" si="284"/>
        <v>1393505.0291914</v>
      </c>
      <c r="AI1193" s="20">
        <f>IFERROR(VLOOKUP($E1193,INPUTS!$A$44:$G$103,7,0),SCENARIOS!$N$26)</f>
        <v>0.5</v>
      </c>
      <c r="AJ1193" s="15">
        <f t="shared" si="285"/>
        <v>2692423.75458043</v>
      </c>
      <c r="AK1193" s="1"/>
      <c r="AL1193" t="str">
        <f t="shared" si="287"/>
        <v>MULTI</v>
      </c>
      <c r="AM1193" s="21">
        <f t="shared" si="288"/>
        <v>5384847.50916085</v>
      </c>
    </row>
    <row r="1194" ht="15" customHeight="1" spans="1:39">
      <c r="A1194" s="6" t="s">
        <v>2223</v>
      </c>
      <c r="B1194" s="70" t="s">
        <v>729</v>
      </c>
      <c r="C1194" s="70" t="s">
        <v>730</v>
      </c>
      <c r="D1194" s="70" t="s">
        <v>929</v>
      </c>
      <c r="E1194" s="10" t="s">
        <v>615</v>
      </c>
      <c r="F1194" s="70" t="s">
        <v>614</v>
      </c>
      <c r="G1194" s="70" t="s">
        <v>169</v>
      </c>
      <c r="H1194" s="70" t="s">
        <v>1519</v>
      </c>
      <c r="I1194" s="70" t="s">
        <v>1519</v>
      </c>
      <c r="J1194" s="70" t="s">
        <v>1519</v>
      </c>
      <c r="K1194" s="70" t="s">
        <v>1520</v>
      </c>
      <c r="L1194" s="71" t="s">
        <v>288</v>
      </c>
      <c r="M1194" s="72">
        <v>40384</v>
      </c>
      <c r="N1194" s="14">
        <f t="shared" si="286"/>
        <v>110.641095890411</v>
      </c>
      <c r="O1194" s="15">
        <v>6800</v>
      </c>
      <c r="P1194" s="15">
        <f t="shared" si="278"/>
        <v>274611200</v>
      </c>
      <c r="Q1194" s="16">
        <f>IFERROR(VLOOKUP(G1194,SCENARIOS!$A$13:$E$18,5,0),0.025)</f>
        <v>0.025</v>
      </c>
      <c r="R1194" s="70">
        <f>IFERROR(VLOOKUP(L1194,INPUTS!$A$107:$B$120,2,0),0.0082)</f>
        <v>0.0085</v>
      </c>
      <c r="S1194" s="70">
        <f t="shared" si="279"/>
        <v>57.8</v>
      </c>
      <c r="T1194" s="15">
        <f t="shared" si="280"/>
        <v>2334195.2</v>
      </c>
      <c r="U1194" s="15">
        <f>T1194/INPUTS!$B$7*1000</f>
        <v>2917744000</v>
      </c>
      <c r="V1194" s="15">
        <f>T1194*INPUTS!$B$6</f>
        <v>7376056.832</v>
      </c>
      <c r="W1194" s="73" t="s">
        <v>396</v>
      </c>
      <c r="X1194" s="73" t="s">
        <v>396</v>
      </c>
      <c r="Y1194" s="74">
        <f>IFERROR(VLOOKUP(E1194,INPUTS!$A$44:$B$103,2,0),0)</f>
        <v>0</v>
      </c>
      <c r="Z1194" s="15">
        <f t="shared" si="282"/>
        <v>0</v>
      </c>
      <c r="AA1194" s="20">
        <f>IFERROR(VLOOKUP(E1194,INPUTS!$A$44:$C$103,3,0),SCENARIOS!$J$26)</f>
        <v>0.025</v>
      </c>
      <c r="AB1194" s="15">
        <f t="shared" si="290"/>
        <v>66023.1904942469</v>
      </c>
      <c r="AC1194" s="20">
        <f>IFERROR(VLOOKUP($E1194,INPUTS!$A$44:$G$103,4,0),SCENARIOS!$K$26)</f>
        <v>0.1</v>
      </c>
      <c r="AD1194" s="15">
        <f t="shared" si="290"/>
        <v>298796.719865732</v>
      </c>
      <c r="AE1194" s="20">
        <f>IFERROR(VLOOKUP($E1194,INPUTS!$A$44:$G$103,5,0),SCENARIOS!$L$26)</f>
        <v>0.2</v>
      </c>
      <c r="AF1194" s="15">
        <f t="shared" si="290"/>
        <v>676122.125681738</v>
      </c>
      <c r="AG1194" s="20">
        <f>IFERROR(VLOOKUP($E1194,INPUTS!$A$44:$G$103,6,0),SCENARIOS!$M$26)</f>
        <v>0.3</v>
      </c>
      <c r="AH1194" s="15">
        <f t="shared" si="284"/>
        <v>1147455.18887008</v>
      </c>
      <c r="AI1194" s="20">
        <f>IFERROR(VLOOKUP($E1194,INPUTS!$A$44:$G$103,7,0),SCENARIOS!$N$26)</f>
        <v>0.5</v>
      </c>
      <c r="AJ1194" s="15">
        <f t="shared" si="285"/>
        <v>2163733.70768595</v>
      </c>
      <c r="AK1194" s="1"/>
      <c r="AL1194" t="str">
        <f t="shared" si="287"/>
        <v>MULTI</v>
      </c>
      <c r="AM1194" s="21">
        <f t="shared" si="288"/>
        <v>4327467.4153719</v>
      </c>
    </row>
    <row r="1195" ht="15" customHeight="1" spans="1:39">
      <c r="A1195" s="24" t="s">
        <v>2224</v>
      </c>
      <c r="B1195" s="70" t="s">
        <v>666</v>
      </c>
      <c r="C1195" s="70" t="s">
        <v>667</v>
      </c>
      <c r="D1195" s="70" t="s">
        <v>929</v>
      </c>
      <c r="E1195" s="10" t="s">
        <v>668</v>
      </c>
      <c r="F1195" s="70" t="s">
        <v>614</v>
      </c>
      <c r="G1195" s="70" t="s">
        <v>169</v>
      </c>
      <c r="H1195" s="70" t="s">
        <v>1519</v>
      </c>
      <c r="I1195" s="70" t="s">
        <v>1519</v>
      </c>
      <c r="J1195" s="70" t="s">
        <v>1519</v>
      </c>
      <c r="K1195" s="70" t="s">
        <v>1520</v>
      </c>
      <c r="L1195" s="71" t="s">
        <v>286</v>
      </c>
      <c r="M1195" s="72">
        <v>111056</v>
      </c>
      <c r="N1195" s="14">
        <f t="shared" si="286"/>
        <v>304.26301369863</v>
      </c>
      <c r="O1195" s="15">
        <v>2800</v>
      </c>
      <c r="P1195" s="15">
        <f t="shared" si="278"/>
        <v>310956800</v>
      </c>
      <c r="Q1195" s="16">
        <f>IFERROR(VLOOKUP(G1195,SCENARIOS!$A$13:$E$18,5,0),0.025)</f>
        <v>0.025</v>
      </c>
      <c r="R1195" s="70">
        <f>IFERROR(VLOOKUP(L1195,INPUTS!$A$107:$B$120,2,0),0.0082)</f>
        <v>0.0039</v>
      </c>
      <c r="S1195" s="70">
        <f t="shared" si="279"/>
        <v>10.92</v>
      </c>
      <c r="T1195" s="15">
        <f t="shared" si="280"/>
        <v>1212731.52</v>
      </c>
      <c r="U1195" s="15">
        <f>T1195/INPUTS!$B$7*1000</f>
        <v>1515914400</v>
      </c>
      <c r="V1195" s="15">
        <f>T1195*INPUTS!$B$6</f>
        <v>3832231.6032</v>
      </c>
      <c r="W1195" s="73" t="s">
        <v>396</v>
      </c>
      <c r="X1195" s="73" t="s">
        <v>396</v>
      </c>
      <c r="Y1195" s="74">
        <f>IFERROR(VLOOKUP(E1195,INPUTS!$A$44:$B$103,2,0),0)</f>
        <v>0</v>
      </c>
      <c r="Z1195" s="15">
        <f t="shared" si="282"/>
        <v>0</v>
      </c>
      <c r="AA1195" s="20">
        <f>IFERROR(VLOOKUP(E1195,INPUTS!$A$44:$C$103,3,0),SCENARIOS!$J$26)</f>
        <v>0.025</v>
      </c>
      <c r="AB1195" s="15">
        <f t="shared" si="290"/>
        <v>34302.3600439833</v>
      </c>
      <c r="AC1195" s="20">
        <f>IFERROR(VLOOKUP($E1195,INPUTS!$A$44:$G$103,4,0),SCENARIOS!$K$26)</f>
        <v>0.1</v>
      </c>
      <c r="AD1195" s="15">
        <f t="shared" si="290"/>
        <v>155239.887501176</v>
      </c>
      <c r="AE1195" s="20">
        <f>IFERROR(VLOOKUP($E1195,INPUTS!$A$44:$G$103,5,0),SCENARIOS!$L$26)</f>
        <v>0.2</v>
      </c>
      <c r="AF1195" s="15">
        <f t="shared" si="290"/>
        <v>351279.367374093</v>
      </c>
      <c r="AG1195" s="20">
        <f>IFERROR(VLOOKUP($E1195,INPUTS!$A$44:$G$103,6,0),SCENARIOS!$M$26)</f>
        <v>0.3</v>
      </c>
      <c r="AH1195" s="15">
        <f t="shared" si="284"/>
        <v>596160.541899108</v>
      </c>
      <c r="AI1195" s="20">
        <f>IFERROR(VLOOKUP($E1195,INPUTS!$A$44:$G$103,7,0),SCENARIOS!$N$26)</f>
        <v>0.5</v>
      </c>
      <c r="AJ1195" s="15">
        <f t="shared" si="285"/>
        <v>1124168.22217663</v>
      </c>
      <c r="AK1195" s="1"/>
      <c r="AL1195" t="str">
        <f t="shared" si="287"/>
        <v>MULTI</v>
      </c>
      <c r="AM1195" s="21">
        <f t="shared" si="288"/>
        <v>2248336.44435325</v>
      </c>
    </row>
    <row r="1196" ht="15" customHeight="1" spans="1:39">
      <c r="A1196" s="6" t="s">
        <v>2225</v>
      </c>
      <c r="B1196" s="70" t="s">
        <v>732</v>
      </c>
      <c r="C1196" s="70" t="s">
        <v>733</v>
      </c>
      <c r="D1196" s="70" t="s">
        <v>929</v>
      </c>
      <c r="E1196" s="10" t="s">
        <v>1153</v>
      </c>
      <c r="F1196" s="70" t="s">
        <v>614</v>
      </c>
      <c r="G1196" s="70" t="s">
        <v>169</v>
      </c>
      <c r="H1196" s="70" t="s">
        <v>1519</v>
      </c>
      <c r="I1196" s="70" t="s">
        <v>1519</v>
      </c>
      <c r="J1196" s="70" t="s">
        <v>1519</v>
      </c>
      <c r="K1196" s="70" t="s">
        <v>1520</v>
      </c>
      <c r="L1196" s="71" t="s">
        <v>286</v>
      </c>
      <c r="M1196" s="72">
        <v>30288</v>
      </c>
      <c r="N1196" s="14">
        <f t="shared" si="286"/>
        <v>82.9808219178082</v>
      </c>
      <c r="O1196" s="15">
        <v>3500</v>
      </c>
      <c r="P1196" s="15">
        <f t="shared" ref="P1196:P1259" si="291">M1196*O1196</f>
        <v>106008000</v>
      </c>
      <c r="Q1196" s="16">
        <f>IFERROR(VLOOKUP(G1196,SCENARIOS!$A$13:$E$18,5,0),0.025)</f>
        <v>0.025</v>
      </c>
      <c r="R1196" s="70">
        <f>IFERROR(VLOOKUP(L1196,INPUTS!$A$107:$B$120,2,0),0.0082)</f>
        <v>0.0039</v>
      </c>
      <c r="S1196" s="70">
        <f t="shared" ref="S1196:S1259" si="292">O1196*R1196</f>
        <v>13.65</v>
      </c>
      <c r="T1196" s="15">
        <f t="shared" ref="T1196:T1259" si="293">M1196*S1196</f>
        <v>413431.2</v>
      </c>
      <c r="U1196" s="15">
        <f>T1196/INPUTS!$B$7*1000</f>
        <v>516789000</v>
      </c>
      <c r="V1196" s="15">
        <f>T1196*INPUTS!$B$6</f>
        <v>1306442.592</v>
      </c>
      <c r="W1196" s="73" t="s">
        <v>396</v>
      </c>
      <c r="X1196" s="73" t="s">
        <v>396</v>
      </c>
      <c r="Y1196" s="74">
        <f>IFERROR(VLOOKUP(E1196,INPUTS!$A$44:$B$103,2,0),0)</f>
        <v>0</v>
      </c>
      <c r="Z1196" s="15">
        <f t="shared" si="282"/>
        <v>0</v>
      </c>
      <c r="AA1196" s="20">
        <f>IFERROR(VLOOKUP(E1196,INPUTS!$A$44:$C$103,3,0),SCENARIOS!$J$26)</f>
        <v>0.025</v>
      </c>
      <c r="AB1196" s="15">
        <f t="shared" si="290"/>
        <v>11693.9863786307</v>
      </c>
      <c r="AC1196" s="20">
        <f>IFERROR(VLOOKUP($E1196,INPUTS!$A$44:$G$103,4,0),SCENARIOS!$K$26)</f>
        <v>0.1</v>
      </c>
      <c r="AD1196" s="15">
        <f t="shared" si="290"/>
        <v>52922.6889208553</v>
      </c>
      <c r="AE1196" s="20">
        <f>IFERROR(VLOOKUP($E1196,INPUTS!$A$44:$G$103,5,0),SCENARIOS!$L$26)</f>
        <v>0.2</v>
      </c>
      <c r="AF1196" s="15">
        <f t="shared" si="290"/>
        <v>119754.329786623</v>
      </c>
      <c r="AG1196" s="20">
        <f>IFERROR(VLOOKUP($E1196,INPUTS!$A$44:$G$103,6,0),SCENARIOS!$M$26)</f>
        <v>0.3</v>
      </c>
      <c r="AH1196" s="15">
        <f t="shared" si="284"/>
        <v>203236.548374696</v>
      </c>
      <c r="AI1196" s="20">
        <f>IFERROR(VLOOKUP($E1196,INPUTS!$A$44:$G$103,7,0),SCENARIOS!$N$26)</f>
        <v>0.5</v>
      </c>
      <c r="AJ1196" s="15">
        <f t="shared" si="285"/>
        <v>383239.166651123</v>
      </c>
      <c r="AK1196" s="1"/>
      <c r="AL1196" t="str">
        <f t="shared" si="287"/>
        <v>MULTI</v>
      </c>
      <c r="AM1196" s="21">
        <f t="shared" si="288"/>
        <v>766478.333302246</v>
      </c>
    </row>
    <row r="1197" ht="15" customHeight="1" spans="1:39">
      <c r="A1197" s="24" t="s">
        <v>2226</v>
      </c>
      <c r="B1197" s="70" t="s">
        <v>416</v>
      </c>
      <c r="C1197" s="70" t="s">
        <v>417</v>
      </c>
      <c r="D1197" s="70" t="s">
        <v>929</v>
      </c>
      <c r="E1197" s="10" t="s">
        <v>418</v>
      </c>
      <c r="F1197" s="70" t="s">
        <v>930</v>
      </c>
      <c r="G1197" s="70" t="s">
        <v>169</v>
      </c>
      <c r="H1197" s="70" t="s">
        <v>1519</v>
      </c>
      <c r="I1197" s="70" t="s">
        <v>1519</v>
      </c>
      <c r="J1197" s="70" t="s">
        <v>1519</v>
      </c>
      <c r="K1197" s="70" t="s">
        <v>1520</v>
      </c>
      <c r="L1197" s="71" t="s">
        <v>286</v>
      </c>
      <c r="M1197" s="72">
        <v>438092</v>
      </c>
      <c r="N1197" s="14">
        <f t="shared" si="286"/>
        <v>1200.25205479452</v>
      </c>
      <c r="O1197" s="15">
        <v>2500</v>
      </c>
      <c r="P1197" s="15">
        <f t="shared" si="291"/>
        <v>1095230000</v>
      </c>
      <c r="Q1197" s="16">
        <f>IFERROR(VLOOKUP(G1197,SCENARIOS!$A$13:$E$18,5,0),0.025)</f>
        <v>0.025</v>
      </c>
      <c r="R1197" s="70">
        <f>IFERROR(VLOOKUP(L1197,INPUTS!$A$107:$B$120,2,0),0.0082)</f>
        <v>0.0039</v>
      </c>
      <c r="S1197" s="70">
        <f t="shared" si="292"/>
        <v>9.75</v>
      </c>
      <c r="T1197" s="15">
        <f t="shared" si="293"/>
        <v>4271397</v>
      </c>
      <c r="U1197" s="15">
        <f>T1197/INPUTS!$B$7*1000</f>
        <v>5339246250</v>
      </c>
      <c r="V1197" s="15">
        <f>T1197*INPUTS!$B$6</f>
        <v>13497614.52</v>
      </c>
      <c r="W1197" s="73" t="s">
        <v>396</v>
      </c>
      <c r="X1197" s="73" t="s">
        <v>396</v>
      </c>
      <c r="Y1197" s="74">
        <f>IFERROR(VLOOKUP(E1197,INPUTS!$A$44:$B$103,2,0),0)</f>
        <v>0</v>
      </c>
      <c r="Z1197" s="15">
        <f t="shared" si="282"/>
        <v>0</v>
      </c>
      <c r="AA1197" s="20">
        <f>IFERROR(VLOOKUP(E1197,INPUTS!$A$44:$C$103,3,0),SCENARIOS!$J$26)</f>
        <v>0.025</v>
      </c>
      <c r="AB1197" s="15">
        <f t="shared" si="290"/>
        <v>120817.341157909</v>
      </c>
      <c r="AC1197" s="20">
        <f>IFERROR(VLOOKUP($E1197,INPUTS!$A$44:$G$103,4,0),SCENARIOS!$K$26)</f>
        <v>0.1</v>
      </c>
      <c r="AD1197" s="15">
        <f t="shared" si="290"/>
        <v>546774.928182669</v>
      </c>
      <c r="AE1197" s="20">
        <f>IFERROR(VLOOKUP($E1197,INPUTS!$A$44:$G$103,5,0),SCENARIOS!$L$26)</f>
        <v>0.2</v>
      </c>
      <c r="AF1197" s="15">
        <f t="shared" si="290"/>
        <v>1237251.28869711</v>
      </c>
      <c r="AG1197" s="20">
        <f>IFERROR(VLOOKUP($E1197,INPUTS!$A$44:$G$103,6,0),SCENARIOS!$M$26)</f>
        <v>0.3</v>
      </c>
      <c r="AH1197" s="15">
        <f t="shared" si="284"/>
        <v>2099754.40416212</v>
      </c>
      <c r="AI1197" s="20">
        <f>IFERROR(VLOOKUP($E1197,INPUTS!$A$44:$G$103,7,0),SCENARIOS!$N$26)</f>
        <v>0.5</v>
      </c>
      <c r="AJ1197" s="15">
        <f t="shared" si="285"/>
        <v>3959465.62987048</v>
      </c>
      <c r="AK1197" s="1"/>
      <c r="AL1197" t="str">
        <f t="shared" si="287"/>
        <v>MULTI</v>
      </c>
      <c r="AM1197" s="21">
        <f t="shared" si="288"/>
        <v>7918931.25974095</v>
      </c>
    </row>
    <row r="1198" ht="15" customHeight="1" spans="1:39">
      <c r="A1198" s="6" t="s">
        <v>2228</v>
      </c>
      <c r="B1198" s="70" t="s">
        <v>735</v>
      </c>
      <c r="C1198" s="70" t="s">
        <v>736</v>
      </c>
      <c r="D1198" s="70" t="s">
        <v>929</v>
      </c>
      <c r="E1198" s="10" t="s">
        <v>260</v>
      </c>
      <c r="F1198" s="70" t="s">
        <v>930</v>
      </c>
      <c r="G1198" s="70" t="s">
        <v>169</v>
      </c>
      <c r="H1198" s="70" t="s">
        <v>1519</v>
      </c>
      <c r="I1198" s="70" t="s">
        <v>1519</v>
      </c>
      <c r="J1198" s="70" t="s">
        <v>1519</v>
      </c>
      <c r="K1198" s="70" t="s">
        <v>1520</v>
      </c>
      <c r="L1198" s="71" t="s">
        <v>279</v>
      </c>
      <c r="M1198" s="72">
        <v>292062</v>
      </c>
      <c r="N1198" s="14">
        <f t="shared" si="286"/>
        <v>800.169863013699</v>
      </c>
      <c r="O1198" s="15">
        <v>2200</v>
      </c>
      <c r="P1198" s="15">
        <f t="shared" si="291"/>
        <v>642536400</v>
      </c>
      <c r="Q1198" s="16">
        <f>IFERROR(VLOOKUP(G1198,SCENARIOS!$A$13:$E$18,5,0),0.025)</f>
        <v>0.025</v>
      </c>
      <c r="R1198" s="70">
        <f>IFERROR(VLOOKUP(L1198,INPUTS!$A$107:$B$120,2,0),0.0082)</f>
        <v>0.0039</v>
      </c>
      <c r="S1198" s="70">
        <f t="shared" si="292"/>
        <v>8.58</v>
      </c>
      <c r="T1198" s="15">
        <f t="shared" si="293"/>
        <v>2505891.96</v>
      </c>
      <c r="U1198" s="15">
        <f>T1198/INPUTS!$B$7*1000</f>
        <v>3132364950</v>
      </c>
      <c r="V1198" s="15">
        <f>T1198*INPUTS!$B$6</f>
        <v>7918618.5936</v>
      </c>
      <c r="W1198" s="73" t="s">
        <v>396</v>
      </c>
      <c r="X1198" s="73" t="s">
        <v>396</v>
      </c>
      <c r="Y1198" s="74">
        <f>IFERROR(VLOOKUP(E1198,INPUTS!$A$44:$B$103,2,0),0)</f>
        <v>0.005</v>
      </c>
      <c r="Z1198" s="15">
        <f t="shared" si="282"/>
        <v>12529.4598</v>
      </c>
      <c r="AA1198" s="20">
        <f>IFERROR(VLOOKUP(E1198,INPUTS!$A$44:$C$103,3,0),SCENARIOS!$J$26)</f>
        <v>0.03</v>
      </c>
      <c r="AB1198" s="15">
        <f t="shared" si="290"/>
        <v>85055.6023248175</v>
      </c>
      <c r="AC1198" s="20">
        <f>IFERROR(VLOOKUP($E1198,INPUTS!$A$44:$G$103,4,0),SCENARIOS!$K$26)</f>
        <v>0.1</v>
      </c>
      <c r="AD1198" s="15">
        <f t="shared" si="290"/>
        <v>320775.356742192</v>
      </c>
      <c r="AE1198" s="20">
        <f>IFERROR(VLOOKUP($E1198,INPUTS!$A$44:$G$103,5,0),SCENARIOS!$L$26)</f>
        <v>0.2</v>
      </c>
      <c r="AF1198" s="15">
        <f t="shared" si="290"/>
        <v>725855.746222071</v>
      </c>
      <c r="AG1198" s="20">
        <f>IFERROR(VLOOKUP($E1198,INPUTS!$A$44:$G$103,6,0),SCENARIOS!$M$26)</f>
        <v>0.3</v>
      </c>
      <c r="AH1198" s="15">
        <f t="shared" si="284"/>
        <v>1231858.72897426</v>
      </c>
      <c r="AI1198" s="20">
        <f>IFERROR(VLOOKUP($E1198,INPUTS!$A$44:$G$103,7,0),SCENARIOS!$N$26)</f>
        <v>0.4</v>
      </c>
      <c r="AJ1198" s="15">
        <f t="shared" si="285"/>
        <v>1858313.44410997</v>
      </c>
      <c r="AK1198" s="1"/>
      <c r="AL1198" t="str">
        <f t="shared" si="287"/>
        <v>MULTI</v>
      </c>
      <c r="AM1198" s="21">
        <f t="shared" si="288"/>
        <v>4645783.61027493</v>
      </c>
    </row>
    <row r="1199" ht="15" customHeight="1" spans="1:39">
      <c r="A1199" s="24" t="s">
        <v>2229</v>
      </c>
      <c r="B1199" s="70" t="s">
        <v>737</v>
      </c>
      <c r="C1199" s="70" t="s">
        <v>738</v>
      </c>
      <c r="D1199" s="70" t="s">
        <v>929</v>
      </c>
      <c r="E1199" s="10" t="s">
        <v>257</v>
      </c>
      <c r="F1199" s="70" t="s">
        <v>930</v>
      </c>
      <c r="G1199" s="70" t="s">
        <v>169</v>
      </c>
      <c r="H1199" s="70" t="s">
        <v>1519</v>
      </c>
      <c r="I1199" s="70" t="s">
        <v>1519</v>
      </c>
      <c r="J1199" s="70" t="s">
        <v>1519</v>
      </c>
      <c r="K1199" s="70" t="s">
        <v>1520</v>
      </c>
      <c r="L1199" s="71" t="s">
        <v>279</v>
      </c>
      <c r="M1199" s="72">
        <v>255554</v>
      </c>
      <c r="N1199" s="14">
        <f t="shared" si="286"/>
        <v>700.147945205479</v>
      </c>
      <c r="O1199" s="15">
        <v>2400</v>
      </c>
      <c r="P1199" s="15">
        <f t="shared" si="291"/>
        <v>613329600</v>
      </c>
      <c r="Q1199" s="16">
        <f>IFERROR(VLOOKUP(G1199,SCENARIOS!$A$13:$E$18,5,0),0.025)</f>
        <v>0.025</v>
      </c>
      <c r="R1199" s="70">
        <f>IFERROR(VLOOKUP(L1199,INPUTS!$A$107:$B$120,2,0),0.0082)</f>
        <v>0.0039</v>
      </c>
      <c r="S1199" s="70">
        <f t="shared" si="292"/>
        <v>9.36</v>
      </c>
      <c r="T1199" s="15">
        <f t="shared" si="293"/>
        <v>2391985.44</v>
      </c>
      <c r="U1199" s="15">
        <f>T1199/INPUTS!$B$7*1000</f>
        <v>2989981800</v>
      </c>
      <c r="V1199" s="15">
        <f>T1199*INPUTS!$B$6</f>
        <v>7558673.9904</v>
      </c>
      <c r="W1199" s="73" t="s">
        <v>396</v>
      </c>
      <c r="X1199" s="73" t="s">
        <v>396</v>
      </c>
      <c r="Y1199" s="74">
        <f>IFERROR(VLOOKUP(E1199,INPUTS!$A$44:$B$103,2,0),0)</f>
        <v>0.005</v>
      </c>
      <c r="Z1199" s="15">
        <f t="shared" si="282"/>
        <v>11959.9272</v>
      </c>
      <c r="AA1199" s="20">
        <f>IFERROR(VLOOKUP(E1199,INPUTS!$A$44:$C$103,3,0),SCENARIOS!$J$26)</f>
        <v>0.03</v>
      </c>
      <c r="AB1199" s="15">
        <f t="shared" si="290"/>
        <v>81189.3591579238</v>
      </c>
      <c r="AC1199" s="20">
        <f>IFERROR(VLOOKUP($E1199,INPUTS!$A$44:$G$103,4,0),SCENARIOS!$K$26)</f>
        <v>0.1</v>
      </c>
      <c r="AD1199" s="15">
        <f t="shared" si="290"/>
        <v>306194.359168672</v>
      </c>
      <c r="AE1199" s="20">
        <f>IFERROR(VLOOKUP($E1199,INPUTS!$A$44:$G$103,5,0),SCENARIOS!$L$26)</f>
        <v>0.2</v>
      </c>
      <c r="AF1199" s="15">
        <f t="shared" si="290"/>
        <v>692861.625408435</v>
      </c>
      <c r="AG1199" s="20">
        <f>IFERROR(VLOOKUP($E1199,INPUTS!$A$44:$G$103,6,0),SCENARIOS!$M$26)</f>
        <v>0.3</v>
      </c>
      <c r="AH1199" s="15">
        <f t="shared" si="284"/>
        <v>1175864.00007578</v>
      </c>
      <c r="AI1199" s="20">
        <f>IFERROR(VLOOKUP($E1199,INPUTS!$A$44:$G$103,7,0),SCENARIOS!$N$26)</f>
        <v>0.4</v>
      </c>
      <c r="AJ1199" s="15">
        <f t="shared" si="285"/>
        <v>1773842.91590421</v>
      </c>
      <c r="AK1199" s="1"/>
      <c r="AL1199" t="str">
        <f t="shared" si="287"/>
        <v>MULTI</v>
      </c>
      <c r="AM1199" s="21">
        <f t="shared" si="288"/>
        <v>4434607.28976052</v>
      </c>
    </row>
    <row r="1200" ht="15" customHeight="1" spans="1:39">
      <c r="A1200" s="6" t="s">
        <v>2230</v>
      </c>
      <c r="B1200" s="70" t="s">
        <v>620</v>
      </c>
      <c r="C1200" s="70" t="s">
        <v>621</v>
      </c>
      <c r="D1200" s="70" t="s">
        <v>929</v>
      </c>
      <c r="E1200" s="10" t="s">
        <v>623</v>
      </c>
      <c r="F1200" s="70" t="s">
        <v>622</v>
      </c>
      <c r="G1200" s="75" t="s">
        <v>181</v>
      </c>
      <c r="H1200" s="70" t="s">
        <v>1519</v>
      </c>
      <c r="I1200" s="70" t="s">
        <v>1519</v>
      </c>
      <c r="J1200" s="70" t="s">
        <v>1519</v>
      </c>
      <c r="K1200" s="70" t="s">
        <v>1520</v>
      </c>
      <c r="L1200" s="71" t="s">
        <v>291</v>
      </c>
      <c r="M1200" s="72">
        <v>41534</v>
      </c>
      <c r="N1200" s="14">
        <f t="shared" si="286"/>
        <v>113.791780821918</v>
      </c>
      <c r="O1200" s="15">
        <v>3800</v>
      </c>
      <c r="P1200" s="15">
        <f t="shared" si="291"/>
        <v>157829200</v>
      </c>
      <c r="Q1200" s="16">
        <f>IFERROR(VLOOKUP(G1200,SCENARIOS!$A$13:$E$18,5,0),0.025)</f>
        <v>0.04</v>
      </c>
      <c r="R1200" s="70">
        <f>IFERROR(VLOOKUP(L1200,INPUTS!$A$107:$B$120,2,0),0.0082)</f>
        <v>0.0079</v>
      </c>
      <c r="S1200" s="70">
        <f t="shared" si="292"/>
        <v>30.02</v>
      </c>
      <c r="T1200" s="15">
        <f t="shared" si="293"/>
        <v>1246850.68</v>
      </c>
      <c r="U1200" s="15">
        <f>T1200/INPUTS!$B$7*1000</f>
        <v>1558563350</v>
      </c>
      <c r="V1200" s="15">
        <f>T1200*INPUTS!$B$6</f>
        <v>3940048.1488</v>
      </c>
      <c r="W1200" s="73" t="s">
        <v>396</v>
      </c>
      <c r="X1200" s="73" t="s">
        <v>396</v>
      </c>
      <c r="Y1200" s="74">
        <f>IFERROR(VLOOKUP(E1200,INPUTS!$A$44:$B$103,2,0),0)</f>
        <v>0</v>
      </c>
      <c r="Z1200" s="15">
        <f t="shared" si="282"/>
        <v>0</v>
      </c>
      <c r="AA1200" s="20">
        <f>IFERROR(VLOOKUP(E1200,INPUTS!$A$44:$C$103,3,0),SCENARIOS!$J$26)</f>
        <v>0.025</v>
      </c>
      <c r="AB1200" s="15">
        <f t="shared" si="290"/>
        <v>37924.6124670354</v>
      </c>
      <c r="AC1200" s="20">
        <f>IFERROR(VLOOKUP($E1200,INPUTS!$A$44:$G$103,4,0),SCENARIOS!$K$26)</f>
        <v>0.1</v>
      </c>
      <c r="AD1200" s="15">
        <f t="shared" si="290"/>
        <v>184564.359321655</v>
      </c>
      <c r="AE1200" s="20">
        <f>IFERROR(VLOOKUP($E1200,INPUTS!$A$44:$G$103,5,0),SCENARIOS!$L$26)</f>
        <v>0.2</v>
      </c>
      <c r="AF1200" s="15">
        <f t="shared" si="290"/>
        <v>449101.526896577</v>
      </c>
      <c r="AG1200" s="20">
        <f>IFERROR(VLOOKUP($E1200,INPUTS!$A$44:$G$103,6,0),SCENARIOS!$M$26)</f>
        <v>0.3</v>
      </c>
      <c r="AH1200" s="15">
        <f t="shared" si="284"/>
        <v>819601.014256488</v>
      </c>
      <c r="AI1200" s="20">
        <f>IFERROR(VLOOKUP($E1200,INPUTS!$A$44:$G$103,7,0),SCENARIOS!$N$26)</f>
        <v>0.5</v>
      </c>
      <c r="AJ1200" s="15">
        <f t="shared" si="285"/>
        <v>1661949.9213419</v>
      </c>
      <c r="AK1200" s="1"/>
      <c r="AL1200" t="str">
        <f t="shared" si="287"/>
        <v>MULTI</v>
      </c>
      <c r="AM1200" s="21">
        <f t="shared" si="288"/>
        <v>3323899.8426838</v>
      </c>
    </row>
    <row r="1201" ht="15" customHeight="1" spans="1:39">
      <c r="A1201" s="24" t="s">
        <v>2231</v>
      </c>
      <c r="B1201" s="70" t="s">
        <v>739</v>
      </c>
      <c r="C1201" s="70" t="s">
        <v>740</v>
      </c>
      <c r="D1201" s="70" t="s">
        <v>929</v>
      </c>
      <c r="E1201" s="10" t="s">
        <v>623</v>
      </c>
      <c r="F1201" s="70" t="s">
        <v>622</v>
      </c>
      <c r="G1201" s="75" t="s">
        <v>181</v>
      </c>
      <c r="H1201" s="70" t="s">
        <v>1519</v>
      </c>
      <c r="I1201" s="70" t="s">
        <v>1519</v>
      </c>
      <c r="J1201" s="70" t="s">
        <v>1519</v>
      </c>
      <c r="K1201" s="70" t="s">
        <v>1520</v>
      </c>
      <c r="L1201" s="71" t="s">
        <v>279</v>
      </c>
      <c r="M1201" s="72">
        <v>64190</v>
      </c>
      <c r="N1201" s="14">
        <f t="shared" si="286"/>
        <v>175.86301369863</v>
      </c>
      <c r="O1201" s="15">
        <v>2200</v>
      </c>
      <c r="P1201" s="15">
        <f t="shared" si="291"/>
        <v>141218000</v>
      </c>
      <c r="Q1201" s="16">
        <f>IFERROR(VLOOKUP(G1201,SCENARIOS!$A$13:$E$18,5,0),0.025)</f>
        <v>0.04</v>
      </c>
      <c r="R1201" s="70">
        <f>IFERROR(VLOOKUP(L1201,INPUTS!$A$107:$B$120,2,0),0.0082)</f>
        <v>0.0039</v>
      </c>
      <c r="S1201" s="70">
        <f t="shared" si="292"/>
        <v>8.58</v>
      </c>
      <c r="T1201" s="15">
        <f t="shared" si="293"/>
        <v>550750.2</v>
      </c>
      <c r="U1201" s="15">
        <f>T1201/INPUTS!$B$7*1000</f>
        <v>688437750</v>
      </c>
      <c r="V1201" s="15">
        <f>T1201*INPUTS!$B$6</f>
        <v>1740370.632</v>
      </c>
      <c r="W1201" s="73" t="s">
        <v>396</v>
      </c>
      <c r="X1201" s="73" t="s">
        <v>396</v>
      </c>
      <c r="Y1201" s="74">
        <f>IFERROR(VLOOKUP(E1201,INPUTS!$A$44:$B$103,2,0),0)</f>
        <v>0</v>
      </c>
      <c r="Z1201" s="15">
        <f t="shared" si="282"/>
        <v>0</v>
      </c>
      <c r="AA1201" s="20">
        <f>IFERROR(VLOOKUP(E1201,INPUTS!$A$44:$C$103,3,0),SCENARIOS!$J$26)</f>
        <v>0.025</v>
      </c>
      <c r="AB1201" s="15">
        <f t="shared" si="290"/>
        <v>16751.7957331845</v>
      </c>
      <c r="AC1201" s="20">
        <f>IFERROR(VLOOKUP($E1201,INPUTS!$A$44:$G$103,4,0),SCENARIOS!$K$26)</f>
        <v>0.1</v>
      </c>
      <c r="AD1201" s="15">
        <f t="shared" si="290"/>
        <v>81524.4835967635</v>
      </c>
      <c r="AE1201" s="20">
        <f>IFERROR(VLOOKUP($E1201,INPUTS!$A$44:$G$103,5,0),SCENARIOS!$L$26)</f>
        <v>0.2</v>
      </c>
      <c r="AF1201" s="15">
        <f t="shared" si="290"/>
        <v>198373.999169327</v>
      </c>
      <c r="AG1201" s="20">
        <f>IFERROR(VLOOKUP($E1201,INPUTS!$A$44:$G$103,6,0),SCENARIOS!$M$26)</f>
        <v>0.3</v>
      </c>
      <c r="AH1201" s="15">
        <f t="shared" si="284"/>
        <v>362028.452775086</v>
      </c>
      <c r="AI1201" s="20">
        <f>IFERROR(VLOOKUP($E1201,INPUTS!$A$44:$G$103,7,0),SCENARIOS!$N$26)</f>
        <v>0.5</v>
      </c>
      <c r="AJ1201" s="15">
        <f t="shared" si="285"/>
        <v>734104.946366982</v>
      </c>
      <c r="AK1201" s="1"/>
      <c r="AL1201" t="str">
        <f t="shared" si="287"/>
        <v>MULTI</v>
      </c>
      <c r="AM1201" s="21">
        <f t="shared" si="288"/>
        <v>1468209.89273396</v>
      </c>
    </row>
    <row r="1202" ht="15" customHeight="1" spans="1:39">
      <c r="A1202" s="6" t="s">
        <v>2232</v>
      </c>
      <c r="B1202" s="70" t="s">
        <v>741</v>
      </c>
      <c r="C1202" s="70" t="s">
        <v>742</v>
      </c>
      <c r="D1202" s="70" t="s">
        <v>929</v>
      </c>
      <c r="E1202" s="10" t="s">
        <v>623</v>
      </c>
      <c r="F1202" s="70" t="s">
        <v>622</v>
      </c>
      <c r="G1202" s="75" t="s">
        <v>181</v>
      </c>
      <c r="H1202" s="70" t="s">
        <v>1519</v>
      </c>
      <c r="I1202" s="70" t="s">
        <v>1519</v>
      </c>
      <c r="J1202" s="70" t="s">
        <v>1519</v>
      </c>
      <c r="K1202" s="70" t="s">
        <v>1520</v>
      </c>
      <c r="L1202" s="71" t="s">
        <v>286</v>
      </c>
      <c r="M1202" s="72">
        <v>37759</v>
      </c>
      <c r="N1202" s="14">
        <f t="shared" si="286"/>
        <v>103.449315068493</v>
      </c>
      <c r="O1202" s="15">
        <v>1800</v>
      </c>
      <c r="P1202" s="15">
        <f t="shared" si="291"/>
        <v>67966200</v>
      </c>
      <c r="Q1202" s="16">
        <f>IFERROR(VLOOKUP(G1202,SCENARIOS!$A$13:$E$18,5,0),0.025)</f>
        <v>0.04</v>
      </c>
      <c r="R1202" s="70">
        <f>IFERROR(VLOOKUP(L1202,INPUTS!$A$107:$B$120,2,0),0.0082)</f>
        <v>0.0039</v>
      </c>
      <c r="S1202" s="70">
        <f t="shared" si="292"/>
        <v>7.02</v>
      </c>
      <c r="T1202" s="15">
        <f t="shared" si="293"/>
        <v>265068.18</v>
      </c>
      <c r="U1202" s="15">
        <f>T1202/INPUTS!$B$7*1000</f>
        <v>331335225</v>
      </c>
      <c r="V1202" s="15">
        <f>T1202*INPUTS!$B$6</f>
        <v>837615.4488</v>
      </c>
      <c r="W1202" s="73" t="s">
        <v>396</v>
      </c>
      <c r="X1202" s="73" t="s">
        <v>396</v>
      </c>
      <c r="Y1202" s="74">
        <f>IFERROR(VLOOKUP(E1202,INPUTS!$A$44:$B$103,2,0),0)</f>
        <v>0</v>
      </c>
      <c r="Z1202" s="15">
        <f t="shared" si="282"/>
        <v>0</v>
      </c>
      <c r="AA1202" s="20">
        <f>IFERROR(VLOOKUP(E1202,INPUTS!$A$44:$C$103,3,0),SCENARIOS!$J$26)</f>
        <v>0.025</v>
      </c>
      <c r="AB1202" s="15">
        <f t="shared" si="290"/>
        <v>8062.39926327214</v>
      </c>
      <c r="AC1202" s="20">
        <f>IFERROR(VLOOKUP($E1202,INPUTS!$A$44:$G$103,4,0),SCENARIOS!$K$26)</f>
        <v>0.1</v>
      </c>
      <c r="AD1202" s="15">
        <f t="shared" si="290"/>
        <v>39236.5658558707</v>
      </c>
      <c r="AE1202" s="20">
        <f>IFERROR(VLOOKUP($E1202,INPUTS!$A$44:$G$103,5,0),SCENARIOS!$L$26)</f>
        <v>0.2</v>
      </c>
      <c r="AF1202" s="15">
        <f t="shared" si="290"/>
        <v>95474.5634575077</v>
      </c>
      <c r="AG1202" s="20">
        <f>IFERROR(VLOOKUP($E1202,INPUTS!$A$44:$G$103,6,0),SCENARIOS!$M$26)</f>
        <v>0.3</v>
      </c>
      <c r="AH1202" s="15">
        <f t="shared" si="284"/>
        <v>174239.107103925</v>
      </c>
      <c r="AI1202" s="20">
        <f>IFERROR(VLOOKUP($E1202,INPUTS!$A$44:$G$103,7,0),SCENARIOS!$N$26)</f>
        <v>0.5</v>
      </c>
      <c r="AJ1202" s="15">
        <f t="shared" si="285"/>
        <v>353314.192282624</v>
      </c>
      <c r="AK1202" s="1"/>
      <c r="AL1202" t="str">
        <f t="shared" si="287"/>
        <v>MULTI</v>
      </c>
      <c r="AM1202" s="21">
        <f t="shared" si="288"/>
        <v>706628.384565248</v>
      </c>
    </row>
    <row r="1203" ht="15" customHeight="1" spans="1:39">
      <c r="A1203" s="24" t="s">
        <v>2233</v>
      </c>
      <c r="B1203" s="70" t="s">
        <v>744</v>
      </c>
      <c r="C1203" s="70" t="s">
        <v>745</v>
      </c>
      <c r="D1203" s="70" t="s">
        <v>929</v>
      </c>
      <c r="E1203" s="10" t="s">
        <v>623</v>
      </c>
      <c r="F1203" s="70" t="s">
        <v>622</v>
      </c>
      <c r="G1203" s="75" t="s">
        <v>181</v>
      </c>
      <c r="H1203" s="70" t="s">
        <v>1519</v>
      </c>
      <c r="I1203" s="70" t="s">
        <v>1519</v>
      </c>
      <c r="J1203" s="70" t="s">
        <v>1519</v>
      </c>
      <c r="K1203" s="70" t="s">
        <v>1520</v>
      </c>
      <c r="L1203" s="71" t="s">
        <v>279</v>
      </c>
      <c r="M1203" s="72">
        <v>30207</v>
      </c>
      <c r="N1203" s="14">
        <f t="shared" si="286"/>
        <v>82.758904109589</v>
      </c>
      <c r="O1203" s="15">
        <v>2000</v>
      </c>
      <c r="P1203" s="15">
        <f t="shared" si="291"/>
        <v>60414000</v>
      </c>
      <c r="Q1203" s="16">
        <f>IFERROR(VLOOKUP(G1203,SCENARIOS!$A$13:$E$18,5,0),0.025)</f>
        <v>0.04</v>
      </c>
      <c r="R1203" s="70">
        <f>IFERROR(VLOOKUP(L1203,INPUTS!$A$107:$B$120,2,0),0.0082)</f>
        <v>0.0039</v>
      </c>
      <c r="S1203" s="70">
        <f t="shared" si="292"/>
        <v>7.8</v>
      </c>
      <c r="T1203" s="15">
        <f t="shared" si="293"/>
        <v>235614.6</v>
      </c>
      <c r="U1203" s="15">
        <f>T1203/INPUTS!$B$7*1000</f>
        <v>294518250</v>
      </c>
      <c r="V1203" s="15">
        <f>T1203*INPUTS!$B$6</f>
        <v>744542.136</v>
      </c>
      <c r="W1203" s="73" t="s">
        <v>396</v>
      </c>
      <c r="X1203" s="73" t="s">
        <v>396</v>
      </c>
      <c r="Y1203" s="74">
        <f>IFERROR(VLOOKUP(E1203,INPUTS!$A$44:$B$103,2,0),0)</f>
        <v>0</v>
      </c>
      <c r="Z1203" s="15">
        <f t="shared" si="282"/>
        <v>0</v>
      </c>
      <c r="AA1203" s="20">
        <f>IFERROR(VLOOKUP(E1203,INPUTS!$A$44:$C$103,3,0),SCENARIOS!$J$26)</f>
        <v>0.025</v>
      </c>
      <c r="AB1203" s="15">
        <f t="shared" si="290"/>
        <v>7166.52967344538</v>
      </c>
      <c r="AC1203" s="20">
        <f>IFERROR(VLOOKUP($E1203,INPUTS!$A$44:$G$103,4,0),SCENARIOS!$K$26)</f>
        <v>0.1</v>
      </c>
      <c r="AD1203" s="15">
        <f t="shared" si="290"/>
        <v>34876.7165093322</v>
      </c>
      <c r="AE1203" s="20">
        <f>IFERROR(VLOOKUP($E1203,INPUTS!$A$44:$G$103,5,0),SCENARIOS!$L$26)</f>
        <v>0.2</v>
      </c>
      <c r="AF1203" s="15">
        <f t="shared" si="290"/>
        <v>84865.716734522</v>
      </c>
      <c r="AG1203" s="20">
        <f>IFERROR(VLOOKUP($E1203,INPUTS!$A$44:$G$103,6,0),SCENARIOS!$M$26)</f>
        <v>0.3</v>
      </c>
      <c r="AH1203" s="15">
        <f t="shared" si="284"/>
        <v>154878.180868969</v>
      </c>
      <c r="AI1203" s="20">
        <f>IFERROR(VLOOKUP($E1203,INPUTS!$A$44:$G$103,7,0),SCENARIOS!$N$26)</f>
        <v>0.5</v>
      </c>
      <c r="AJ1203" s="15">
        <f t="shared" si="285"/>
        <v>314054.980454438</v>
      </c>
      <c r="AK1203" s="1"/>
      <c r="AL1203" t="str">
        <f t="shared" si="287"/>
        <v>MULTI</v>
      </c>
      <c r="AM1203" s="21">
        <f t="shared" si="288"/>
        <v>628109.960908877</v>
      </c>
    </row>
    <row r="1204" ht="15" customHeight="1" spans="1:39">
      <c r="A1204" s="6" t="s">
        <v>2234</v>
      </c>
      <c r="B1204" s="70" t="s">
        <v>746</v>
      </c>
      <c r="C1204" s="70" t="s">
        <v>747</v>
      </c>
      <c r="D1204" s="70" t="s">
        <v>929</v>
      </c>
      <c r="E1204" s="10" t="s">
        <v>702</v>
      </c>
      <c r="F1204" s="70" t="s">
        <v>701</v>
      </c>
      <c r="G1204" s="70" t="s">
        <v>181</v>
      </c>
      <c r="H1204" s="70" t="s">
        <v>1519</v>
      </c>
      <c r="I1204" s="70" t="s">
        <v>1519</v>
      </c>
      <c r="J1204" s="70" t="s">
        <v>1519</v>
      </c>
      <c r="K1204" s="70" t="s">
        <v>1520</v>
      </c>
      <c r="L1204" s="71" t="s">
        <v>286</v>
      </c>
      <c r="M1204" s="72">
        <v>68764</v>
      </c>
      <c r="N1204" s="14">
        <f t="shared" si="286"/>
        <v>188.394520547945</v>
      </c>
      <c r="O1204" s="15">
        <v>2500</v>
      </c>
      <c r="P1204" s="15">
        <f t="shared" si="291"/>
        <v>171910000</v>
      </c>
      <c r="Q1204" s="16">
        <f>IFERROR(VLOOKUP(G1204,SCENARIOS!$A$13:$E$18,5,0),0.025)</f>
        <v>0.04</v>
      </c>
      <c r="R1204" s="70">
        <f>IFERROR(VLOOKUP(L1204,INPUTS!$A$107:$B$120,2,0),0.0082)</f>
        <v>0.0039</v>
      </c>
      <c r="S1204" s="70">
        <f t="shared" si="292"/>
        <v>9.75</v>
      </c>
      <c r="T1204" s="15">
        <f t="shared" si="293"/>
        <v>670449</v>
      </c>
      <c r="U1204" s="15">
        <f>T1204/INPUTS!$B$7*1000</f>
        <v>838061250</v>
      </c>
      <c r="V1204" s="15">
        <f>T1204*INPUTS!$B$6</f>
        <v>2118618.84</v>
      </c>
      <c r="W1204" s="73" t="s">
        <v>396</v>
      </c>
      <c r="X1204" s="73" t="s">
        <v>396</v>
      </c>
      <c r="Y1204" s="74">
        <f>IFERROR(VLOOKUP(E1204,INPUTS!$A$44:$B$103,2,0),0)</f>
        <v>0</v>
      </c>
      <c r="Z1204" s="15">
        <f t="shared" si="282"/>
        <v>0</v>
      </c>
      <c r="AA1204" s="20">
        <f>IFERROR(VLOOKUP(E1204,INPUTS!$A$44:$C$103,3,0),SCENARIOS!$J$26)</f>
        <v>0.025</v>
      </c>
      <c r="AB1204" s="15">
        <f t="shared" ref="AB1204:AF1219" si="294">$T1204*AA1204*(1+$Q1204)^AB$2</f>
        <v>20392.5930440294</v>
      </c>
      <c r="AC1204" s="20">
        <f>IFERROR(VLOOKUP($E1204,INPUTS!$A$44:$G$103,4,0),SCENARIOS!$K$26)</f>
        <v>0.1</v>
      </c>
      <c r="AD1204" s="15">
        <f t="shared" si="294"/>
        <v>99242.8300579219</v>
      </c>
      <c r="AE1204" s="20">
        <f>IFERROR(VLOOKUP($E1204,INPUTS!$A$44:$G$103,5,0),SCENARIOS!$L$26)</f>
        <v>0.2</v>
      </c>
      <c r="AF1204" s="15">
        <f t="shared" si="294"/>
        <v>241488.154464721</v>
      </c>
      <c r="AG1204" s="20">
        <f>IFERROR(VLOOKUP($E1204,INPUTS!$A$44:$G$103,6,0),SCENARIOS!$M$26)</f>
        <v>0.3</v>
      </c>
      <c r="AH1204" s="15">
        <f t="shared" si="284"/>
        <v>440710.896037084</v>
      </c>
      <c r="AI1204" s="20">
        <f>IFERROR(VLOOKUP($E1204,INPUTS!$A$44:$G$103,7,0),SCENARIOS!$N$26)</f>
        <v>0.5</v>
      </c>
      <c r="AJ1204" s="15">
        <f t="shared" si="285"/>
        <v>893653.651304706</v>
      </c>
      <c r="AK1204" s="1"/>
      <c r="AL1204" t="str">
        <f t="shared" si="287"/>
        <v>MULTI</v>
      </c>
      <c r="AM1204" s="21">
        <f t="shared" si="288"/>
        <v>1787307.30260941</v>
      </c>
    </row>
    <row r="1205" ht="15" customHeight="1" spans="1:39">
      <c r="A1205" s="24" t="s">
        <v>2236</v>
      </c>
      <c r="B1205" s="70" t="s">
        <v>748</v>
      </c>
      <c r="C1205" s="70" t="s">
        <v>749</v>
      </c>
      <c r="D1205" s="70" t="s">
        <v>929</v>
      </c>
      <c r="E1205" s="10" t="s">
        <v>702</v>
      </c>
      <c r="F1205" s="70" t="s">
        <v>701</v>
      </c>
      <c r="G1205" s="70" t="s">
        <v>181</v>
      </c>
      <c r="H1205" s="70" t="s">
        <v>1519</v>
      </c>
      <c r="I1205" s="70" t="s">
        <v>1519</v>
      </c>
      <c r="J1205" s="70" t="s">
        <v>1519</v>
      </c>
      <c r="K1205" s="70" t="s">
        <v>1520</v>
      </c>
      <c r="L1205" s="71" t="s">
        <v>279</v>
      </c>
      <c r="M1205" s="72">
        <v>41259</v>
      </c>
      <c r="N1205" s="14">
        <f t="shared" si="286"/>
        <v>113.038356164384</v>
      </c>
      <c r="O1205" s="15">
        <v>1800</v>
      </c>
      <c r="P1205" s="15">
        <f t="shared" si="291"/>
        <v>74266200</v>
      </c>
      <c r="Q1205" s="16">
        <f>IFERROR(VLOOKUP(G1205,SCENARIOS!$A$13:$E$18,5,0),0.025)</f>
        <v>0.04</v>
      </c>
      <c r="R1205" s="70">
        <f>IFERROR(VLOOKUP(L1205,INPUTS!$A$107:$B$120,2,0),0.0082)</f>
        <v>0.0039</v>
      </c>
      <c r="S1205" s="70">
        <f t="shared" si="292"/>
        <v>7.02</v>
      </c>
      <c r="T1205" s="15">
        <f t="shared" si="293"/>
        <v>289638.18</v>
      </c>
      <c r="U1205" s="15">
        <f>T1205/INPUTS!$B$7*1000</f>
        <v>362047725</v>
      </c>
      <c r="V1205" s="15">
        <f>T1205*INPUTS!$B$6</f>
        <v>915256.6488</v>
      </c>
      <c r="W1205" s="73" t="s">
        <v>396</v>
      </c>
      <c r="X1205" s="73" t="s">
        <v>396</v>
      </c>
      <c r="Y1205" s="74">
        <f>IFERROR(VLOOKUP(E1205,INPUTS!$A$44:$B$103,2,0),0)</f>
        <v>0</v>
      </c>
      <c r="Z1205" s="15">
        <f t="shared" si="282"/>
        <v>0</v>
      </c>
      <c r="AA1205" s="20">
        <f>IFERROR(VLOOKUP(E1205,INPUTS!$A$44:$C$103,3,0),SCENARIOS!$J$26)</f>
        <v>0.025</v>
      </c>
      <c r="AB1205" s="15">
        <f t="shared" si="294"/>
        <v>8809.72830857134</v>
      </c>
      <c r="AC1205" s="20">
        <f>IFERROR(VLOOKUP($E1205,INPUTS!$A$44:$G$103,4,0),SCENARIOS!$K$26)</f>
        <v>0.1</v>
      </c>
      <c r="AD1205" s="15">
        <f t="shared" si="294"/>
        <v>42873.5260639151</v>
      </c>
      <c r="AE1205" s="20">
        <f>IFERROR(VLOOKUP($E1205,INPUTS!$A$44:$G$103,5,0),SCENARIOS!$L$26)</f>
        <v>0.2</v>
      </c>
      <c r="AF1205" s="15">
        <f t="shared" si="294"/>
        <v>104324.399843569</v>
      </c>
      <c r="AG1205" s="20">
        <f>IFERROR(VLOOKUP($E1205,INPUTS!$A$44:$G$103,6,0),SCENARIOS!$M$26)</f>
        <v>0.3</v>
      </c>
      <c r="AH1205" s="15">
        <f t="shared" si="284"/>
        <v>190389.875791224</v>
      </c>
      <c r="AI1205" s="20">
        <f>IFERROR(VLOOKUP($E1205,INPUTS!$A$44:$G$103,7,0),SCENARIOS!$N$26)</f>
        <v>0.5</v>
      </c>
      <c r="AJ1205" s="15">
        <f t="shared" si="285"/>
        <v>386063.991614947</v>
      </c>
      <c r="AK1205" s="1"/>
      <c r="AL1205" t="str">
        <f t="shared" si="287"/>
        <v>MULTI</v>
      </c>
      <c r="AM1205" s="21">
        <f t="shared" si="288"/>
        <v>772127.983229894</v>
      </c>
    </row>
    <row r="1206" ht="15" customHeight="1" spans="1:39">
      <c r="A1206" s="6" t="s">
        <v>2237</v>
      </c>
      <c r="B1206" s="70" t="s">
        <v>752</v>
      </c>
      <c r="C1206" s="70" t="s">
        <v>753</v>
      </c>
      <c r="D1206" s="70" t="s">
        <v>929</v>
      </c>
      <c r="E1206" s="10" t="s">
        <v>751</v>
      </c>
      <c r="F1206" s="70" t="s">
        <v>750</v>
      </c>
      <c r="G1206" s="70" t="s">
        <v>181</v>
      </c>
      <c r="H1206" s="70" t="s">
        <v>1519</v>
      </c>
      <c r="I1206" s="70" t="s">
        <v>1519</v>
      </c>
      <c r="J1206" s="70" t="s">
        <v>1519</v>
      </c>
      <c r="K1206" s="70" t="s">
        <v>1520</v>
      </c>
      <c r="L1206" s="71" t="s">
        <v>279</v>
      </c>
      <c r="M1206" s="72">
        <v>42328</v>
      </c>
      <c r="N1206" s="14">
        <f t="shared" si="286"/>
        <v>115.967123287671</v>
      </c>
      <c r="O1206" s="15">
        <v>2200</v>
      </c>
      <c r="P1206" s="15">
        <f t="shared" si="291"/>
        <v>93121600</v>
      </c>
      <c r="Q1206" s="16">
        <f>IFERROR(VLOOKUP(G1206,SCENARIOS!$A$13:$E$18,5,0),0.025)</f>
        <v>0.04</v>
      </c>
      <c r="R1206" s="70">
        <f>IFERROR(VLOOKUP(L1206,INPUTS!$A$107:$B$120,2,0),0.0082)</f>
        <v>0.0039</v>
      </c>
      <c r="S1206" s="70">
        <f t="shared" si="292"/>
        <v>8.58</v>
      </c>
      <c r="T1206" s="15">
        <f t="shared" si="293"/>
        <v>363174.24</v>
      </c>
      <c r="U1206" s="15">
        <f>T1206/INPUTS!$B$7*1000</f>
        <v>453967800</v>
      </c>
      <c r="V1206" s="15">
        <f>T1206*INPUTS!$B$6</f>
        <v>1147630.5984</v>
      </c>
      <c r="W1206" s="73" t="s">
        <v>396</v>
      </c>
      <c r="X1206" s="73" t="s">
        <v>396</v>
      </c>
      <c r="Y1206" s="74">
        <f>IFERROR(VLOOKUP(E1206,INPUTS!$A$44:$B$103,2,0),0)</f>
        <v>0</v>
      </c>
      <c r="Z1206" s="15">
        <f t="shared" si="282"/>
        <v>0</v>
      </c>
      <c r="AA1206" s="20">
        <f>IFERROR(VLOOKUP(E1206,INPUTS!$A$44:$C$103,3,0),SCENARIOS!$J$26)</f>
        <v>0.025</v>
      </c>
      <c r="AB1206" s="15">
        <f t="shared" si="294"/>
        <v>11046.4248293229</v>
      </c>
      <c r="AC1206" s="20">
        <f>IFERROR(VLOOKUP($E1206,INPUTS!$A$44:$G$103,4,0),SCENARIOS!$K$26)</f>
        <v>0.1</v>
      </c>
      <c r="AD1206" s="15">
        <f t="shared" si="294"/>
        <v>53758.6593189563</v>
      </c>
      <c r="AE1206" s="20">
        <f>IFERROR(VLOOKUP($E1206,INPUTS!$A$44:$G$103,5,0),SCENARIOS!$L$26)</f>
        <v>0.2</v>
      </c>
      <c r="AF1206" s="15">
        <f t="shared" si="294"/>
        <v>130811.257779082</v>
      </c>
      <c r="AG1206" s="20">
        <f>IFERROR(VLOOKUP($E1206,INPUTS!$A$44:$G$103,6,0),SCENARIOS!$M$26)</f>
        <v>0.3</v>
      </c>
      <c r="AH1206" s="15">
        <f t="shared" si="284"/>
        <v>238727.844665272</v>
      </c>
      <c r="AI1206" s="20">
        <f>IFERROR(VLOOKUP($E1206,INPUTS!$A$44:$G$103,7,0),SCENARIOS!$N$26)</f>
        <v>0.5</v>
      </c>
      <c r="AJ1206" s="15">
        <f t="shared" si="285"/>
        <v>484081.541826167</v>
      </c>
      <c r="AK1206" s="1"/>
      <c r="AL1206" t="str">
        <f t="shared" si="287"/>
        <v>MULTI</v>
      </c>
      <c r="AM1206" s="21">
        <f t="shared" si="288"/>
        <v>968163.083652333</v>
      </c>
    </row>
    <row r="1207" ht="15" customHeight="1" spans="1:39">
      <c r="A1207" s="24" t="s">
        <v>2238</v>
      </c>
      <c r="B1207" s="70" t="s">
        <v>754</v>
      </c>
      <c r="C1207" s="70" t="s">
        <v>755</v>
      </c>
      <c r="D1207" s="70" t="s">
        <v>929</v>
      </c>
      <c r="E1207" s="10" t="s">
        <v>751</v>
      </c>
      <c r="F1207" s="70" t="s">
        <v>750</v>
      </c>
      <c r="G1207" s="70" t="s">
        <v>181</v>
      </c>
      <c r="H1207" s="70" t="s">
        <v>1519</v>
      </c>
      <c r="I1207" s="70" t="s">
        <v>1519</v>
      </c>
      <c r="J1207" s="70" t="s">
        <v>1519</v>
      </c>
      <c r="K1207" s="70" t="s">
        <v>1520</v>
      </c>
      <c r="L1207" s="71" t="s">
        <v>279</v>
      </c>
      <c r="M1207" s="72">
        <v>31746</v>
      </c>
      <c r="N1207" s="14">
        <f t="shared" si="286"/>
        <v>86.9753424657534</v>
      </c>
      <c r="O1207" s="15">
        <v>1500</v>
      </c>
      <c r="P1207" s="15">
        <f t="shared" si="291"/>
        <v>47619000</v>
      </c>
      <c r="Q1207" s="16">
        <f>IFERROR(VLOOKUP(G1207,SCENARIOS!$A$13:$E$18,5,0),0.025)</f>
        <v>0.04</v>
      </c>
      <c r="R1207" s="70">
        <f>IFERROR(VLOOKUP(L1207,INPUTS!$A$107:$B$120,2,0),0.0082)</f>
        <v>0.0039</v>
      </c>
      <c r="S1207" s="70">
        <f t="shared" si="292"/>
        <v>5.85</v>
      </c>
      <c r="T1207" s="15">
        <f t="shared" si="293"/>
        <v>185714.1</v>
      </c>
      <c r="U1207" s="15">
        <f>T1207/INPUTS!$B$7*1000</f>
        <v>232142625</v>
      </c>
      <c r="V1207" s="15">
        <f>T1207*INPUTS!$B$6</f>
        <v>586856.556</v>
      </c>
      <c r="W1207" s="73" t="s">
        <v>396</v>
      </c>
      <c r="X1207" s="73" t="s">
        <v>396</v>
      </c>
      <c r="Y1207" s="74">
        <f>IFERROR(VLOOKUP(E1207,INPUTS!$A$44:$B$103,2,0),0)</f>
        <v>0</v>
      </c>
      <c r="Z1207" s="15">
        <f t="shared" si="282"/>
        <v>0</v>
      </c>
      <c r="AA1207" s="20">
        <f>IFERROR(VLOOKUP(E1207,INPUTS!$A$44:$C$103,3,0),SCENARIOS!$J$26)</f>
        <v>0.025</v>
      </c>
      <c r="AB1207" s="15">
        <f t="shared" si="294"/>
        <v>5648.7399695401</v>
      </c>
      <c r="AC1207" s="20">
        <f>IFERROR(VLOOKUP($E1207,INPUTS!$A$44:$G$103,4,0),SCENARIOS!$K$26)</f>
        <v>0.1</v>
      </c>
      <c r="AD1207" s="15">
        <f t="shared" si="294"/>
        <v>27490.2235153754</v>
      </c>
      <c r="AE1207" s="20">
        <f>IFERROR(VLOOKUP($E1207,INPUTS!$A$44:$G$103,5,0),SCENARIOS!$L$26)</f>
        <v>0.2</v>
      </c>
      <c r="AF1207" s="15">
        <f t="shared" si="294"/>
        <v>66892.1204552124</v>
      </c>
      <c r="AG1207" s="20">
        <f>IFERROR(VLOOKUP($E1207,INPUTS!$A$44:$G$103,6,0),SCENARIOS!$M$26)</f>
        <v>0.3</v>
      </c>
      <c r="AH1207" s="15">
        <f t="shared" si="284"/>
        <v>122076.738749287</v>
      </c>
      <c r="AI1207" s="20">
        <f>IFERROR(VLOOKUP($E1207,INPUTS!$A$44:$G$103,7,0),SCENARIOS!$N$26)</f>
        <v>0.5</v>
      </c>
      <c r="AJ1207" s="15">
        <f t="shared" si="285"/>
        <v>247541.697524744</v>
      </c>
      <c r="AK1207" s="1"/>
      <c r="AL1207" t="str">
        <f t="shared" si="287"/>
        <v>MULTI</v>
      </c>
      <c r="AM1207" s="21">
        <f t="shared" si="288"/>
        <v>495083.395049488</v>
      </c>
    </row>
    <row r="1208" ht="15" customHeight="1" spans="1:39">
      <c r="A1208" s="6" t="s">
        <v>2239</v>
      </c>
      <c r="B1208" s="70" t="s">
        <v>756</v>
      </c>
      <c r="C1208" s="70" t="s">
        <v>757</v>
      </c>
      <c r="D1208" s="70" t="s">
        <v>929</v>
      </c>
      <c r="E1208" s="10" t="s">
        <v>562</v>
      </c>
      <c r="F1208" s="70" t="s">
        <v>561</v>
      </c>
      <c r="G1208" s="70" t="s">
        <v>173</v>
      </c>
      <c r="H1208" s="70" t="s">
        <v>1519</v>
      </c>
      <c r="I1208" s="70" t="s">
        <v>1519</v>
      </c>
      <c r="J1208" s="70" t="s">
        <v>1519</v>
      </c>
      <c r="K1208" s="70" t="s">
        <v>1520</v>
      </c>
      <c r="L1208" s="71" t="s">
        <v>286</v>
      </c>
      <c r="M1208" s="72">
        <v>157953</v>
      </c>
      <c r="N1208" s="14">
        <f t="shared" si="286"/>
        <v>432.747945205479</v>
      </c>
      <c r="O1208" s="15">
        <v>3200</v>
      </c>
      <c r="P1208" s="15">
        <f t="shared" si="291"/>
        <v>505449600</v>
      </c>
      <c r="Q1208" s="16">
        <f>IFERROR(VLOOKUP(G1208,SCENARIOS!$A$13:$E$18,5,0),0.025)</f>
        <v>0.05</v>
      </c>
      <c r="R1208" s="70">
        <f>IFERROR(VLOOKUP(L1208,INPUTS!$A$107:$B$120,2,0),0.0082)</f>
        <v>0.0039</v>
      </c>
      <c r="S1208" s="70">
        <f t="shared" si="292"/>
        <v>12.48</v>
      </c>
      <c r="T1208" s="15">
        <f t="shared" si="293"/>
        <v>1971253.44</v>
      </c>
      <c r="U1208" s="15">
        <f>T1208/INPUTS!$B$7*1000</f>
        <v>2464066800</v>
      </c>
      <c r="V1208" s="15">
        <f>T1208*INPUTS!$B$6</f>
        <v>6229160.8704</v>
      </c>
      <c r="W1208" s="73" t="s">
        <v>396</v>
      </c>
      <c r="X1208" s="73" t="s">
        <v>396</v>
      </c>
      <c r="Y1208" s="74">
        <f>IFERROR(VLOOKUP(E1208,INPUTS!$A$44:$B$103,2,0),0)</f>
        <v>0</v>
      </c>
      <c r="Z1208" s="15">
        <f t="shared" si="282"/>
        <v>0</v>
      </c>
      <c r="AA1208" s="20">
        <f>IFERROR(VLOOKUP(E1208,INPUTS!$A$44:$C$103,3,0),SCENARIOS!$J$26)</f>
        <v>0.025</v>
      </c>
      <c r="AB1208" s="15">
        <f t="shared" si="294"/>
        <v>62896.8605121675</v>
      </c>
      <c r="AC1208" s="20">
        <f>IFERROR(VLOOKUP($E1208,INPUTS!$A$44:$G$103,4,0),SCENARIOS!$K$26)</f>
        <v>0.1</v>
      </c>
      <c r="AD1208" s="15">
        <f t="shared" si="294"/>
        <v>321096.413643255</v>
      </c>
      <c r="AE1208" s="20">
        <f>IFERROR(VLOOKUP($E1208,INPUTS!$A$44:$G$103,5,0),SCENARIOS!$L$26)</f>
        <v>0.2</v>
      </c>
      <c r="AF1208" s="15">
        <f t="shared" si="294"/>
        <v>819618.865035519</v>
      </c>
      <c r="AG1208" s="20">
        <f>IFERROR(VLOOKUP($E1208,INPUTS!$A$44:$G$103,6,0),SCENARIOS!$M$26)</f>
        <v>0.3</v>
      </c>
      <c r="AH1208" s="15">
        <f t="shared" si="284"/>
        <v>1569096.66858301</v>
      </c>
      <c r="AI1208" s="20">
        <f>IFERROR(VLOOKUP($E1208,INPUTS!$A$44:$G$103,7,0),SCENARIOS!$N$26)</f>
        <v>0.5</v>
      </c>
      <c r="AJ1208" s="15">
        <f t="shared" si="285"/>
        <v>3337681.91315445</v>
      </c>
      <c r="AK1208" s="1"/>
      <c r="AL1208" t="str">
        <f t="shared" si="287"/>
        <v>MULTI</v>
      </c>
      <c r="AM1208" s="21">
        <f t="shared" si="288"/>
        <v>6675363.82630891</v>
      </c>
    </row>
    <row r="1209" ht="15" customHeight="1" spans="1:39">
      <c r="A1209" s="24" t="s">
        <v>2240</v>
      </c>
      <c r="B1209" s="70" t="s">
        <v>758</v>
      </c>
      <c r="C1209" s="70" t="s">
        <v>759</v>
      </c>
      <c r="D1209" s="70" t="s">
        <v>929</v>
      </c>
      <c r="E1209" s="10" t="s">
        <v>234</v>
      </c>
      <c r="F1209" s="70" t="s">
        <v>424</v>
      </c>
      <c r="G1209" s="70" t="s">
        <v>173</v>
      </c>
      <c r="H1209" s="70" t="s">
        <v>1519</v>
      </c>
      <c r="I1209" s="70" t="s">
        <v>1519</v>
      </c>
      <c r="J1209" s="70" t="s">
        <v>1519</v>
      </c>
      <c r="K1209" s="70" t="s">
        <v>1520</v>
      </c>
      <c r="L1209" s="71" t="s">
        <v>279</v>
      </c>
      <c r="M1209" s="72">
        <v>242101</v>
      </c>
      <c r="N1209" s="14">
        <f t="shared" si="286"/>
        <v>663.290410958904</v>
      </c>
      <c r="O1209" s="15">
        <v>2800</v>
      </c>
      <c r="P1209" s="15">
        <f t="shared" si="291"/>
        <v>677882800</v>
      </c>
      <c r="Q1209" s="16">
        <f>IFERROR(VLOOKUP(G1209,SCENARIOS!$A$13:$E$18,5,0),0.025)</f>
        <v>0.05</v>
      </c>
      <c r="R1209" s="70">
        <f>IFERROR(VLOOKUP(L1209,INPUTS!$A$107:$B$120,2,0),0.0082)</f>
        <v>0.0039</v>
      </c>
      <c r="S1209" s="70">
        <f t="shared" si="292"/>
        <v>10.92</v>
      </c>
      <c r="T1209" s="15">
        <f t="shared" si="293"/>
        <v>2643742.92</v>
      </c>
      <c r="U1209" s="15">
        <f>T1209/INPUTS!$B$7*1000</f>
        <v>3304678650</v>
      </c>
      <c r="V1209" s="15">
        <f>T1209*INPUTS!$B$6</f>
        <v>8354227.6272</v>
      </c>
      <c r="W1209" s="73" t="s">
        <v>396</v>
      </c>
      <c r="X1209" s="73" t="s">
        <v>396</v>
      </c>
      <c r="Y1209" s="74">
        <f>IFERROR(VLOOKUP(E1209,INPUTS!$A$44:$B$103,2,0),0)</f>
        <v>0</v>
      </c>
      <c r="Z1209" s="15">
        <f t="shared" si="282"/>
        <v>0</v>
      </c>
      <c r="AA1209" s="20">
        <f>IFERROR(VLOOKUP(E1209,INPUTS!$A$44:$C$103,3,0),SCENARIOS!$J$26)</f>
        <v>0.1</v>
      </c>
      <c r="AB1209" s="15">
        <f t="shared" si="294"/>
        <v>337416.034478591</v>
      </c>
      <c r="AC1209" s="20">
        <f>IFERROR(VLOOKUP($E1209,INPUTS!$A$44:$G$103,4,0),SCENARIOS!$K$26)</f>
        <v>0.15</v>
      </c>
      <c r="AD1209" s="15">
        <f t="shared" si="294"/>
        <v>645956.795545336</v>
      </c>
      <c r="AE1209" s="20">
        <f>IFERROR(VLOOKUP($E1209,INPUTS!$A$44:$G$103,5,0),SCENARIOS!$L$26)</f>
        <v>0.3</v>
      </c>
      <c r="AF1209" s="15">
        <f t="shared" si="294"/>
        <v>1648845.49665219</v>
      </c>
      <c r="AG1209" s="20">
        <f>IFERROR(VLOOKUP($E1209,INPUTS!$A$44:$G$103,6,0),SCENARIOS!$M$26)</f>
        <v>0.4</v>
      </c>
      <c r="AH1209" s="15">
        <f t="shared" si="284"/>
        <v>2805854.80905112</v>
      </c>
      <c r="AI1209" s="20">
        <f>IFERROR(VLOOKUP($E1209,INPUTS!$A$44:$G$103,7,0),SCENARIOS!$N$26)</f>
        <v>0.5</v>
      </c>
      <c r="AJ1209" s="15">
        <f t="shared" si="285"/>
        <v>4476325.94980488</v>
      </c>
      <c r="AK1209" s="1"/>
      <c r="AL1209" t="str">
        <f t="shared" si="287"/>
        <v>MULTI</v>
      </c>
      <c r="AM1209" s="21">
        <f t="shared" si="288"/>
        <v>8952651.89960977</v>
      </c>
    </row>
    <row r="1210" ht="15" customHeight="1" spans="1:39">
      <c r="A1210" s="6" t="s">
        <v>2241</v>
      </c>
      <c r="B1210" s="70" t="s">
        <v>760</v>
      </c>
      <c r="C1210" s="70" t="s">
        <v>761</v>
      </c>
      <c r="D1210" s="70" t="s">
        <v>929</v>
      </c>
      <c r="E1210" s="10" t="s">
        <v>234</v>
      </c>
      <c r="F1210" s="70" t="s">
        <v>424</v>
      </c>
      <c r="G1210" s="70" t="s">
        <v>173</v>
      </c>
      <c r="H1210" s="70" t="s">
        <v>1519</v>
      </c>
      <c r="I1210" s="70" t="s">
        <v>1519</v>
      </c>
      <c r="J1210" s="70" t="s">
        <v>1519</v>
      </c>
      <c r="K1210" s="70" t="s">
        <v>1520</v>
      </c>
      <c r="L1210" s="71" t="s">
        <v>279</v>
      </c>
      <c r="M1210" s="72">
        <v>201751</v>
      </c>
      <c r="N1210" s="14">
        <f t="shared" si="286"/>
        <v>552.742465753425</v>
      </c>
      <c r="O1210" s="15">
        <v>2500</v>
      </c>
      <c r="P1210" s="15">
        <f t="shared" si="291"/>
        <v>504377500</v>
      </c>
      <c r="Q1210" s="16">
        <f>IFERROR(VLOOKUP(G1210,SCENARIOS!$A$13:$E$18,5,0),0.025)</f>
        <v>0.05</v>
      </c>
      <c r="R1210" s="70">
        <f>IFERROR(VLOOKUP(L1210,INPUTS!$A$107:$B$120,2,0),0.0082)</f>
        <v>0.0039</v>
      </c>
      <c r="S1210" s="70">
        <f t="shared" si="292"/>
        <v>9.75</v>
      </c>
      <c r="T1210" s="15">
        <f t="shared" si="293"/>
        <v>1967072.25</v>
      </c>
      <c r="U1210" s="15">
        <f>T1210/INPUTS!$B$7*1000</f>
        <v>2458840312.5</v>
      </c>
      <c r="V1210" s="15">
        <f>T1210*INPUTS!$B$6</f>
        <v>6215948.31</v>
      </c>
      <c r="W1210" s="73" t="s">
        <v>396</v>
      </c>
      <c r="X1210" s="73" t="s">
        <v>396</v>
      </c>
      <c r="Y1210" s="74">
        <f>IFERROR(VLOOKUP(E1210,INPUTS!$A$44:$B$103,2,0),0)</f>
        <v>0</v>
      </c>
      <c r="Z1210" s="15">
        <f t="shared" si="282"/>
        <v>0</v>
      </c>
      <c r="AA1210" s="20">
        <f>IFERROR(VLOOKUP(E1210,INPUTS!$A$44:$C$103,3,0),SCENARIOS!$J$26)</f>
        <v>0.1</v>
      </c>
      <c r="AB1210" s="15">
        <f t="shared" si="294"/>
        <v>251053.804478039</v>
      </c>
      <c r="AC1210" s="20">
        <f>IFERROR(VLOOKUP($E1210,INPUTS!$A$44:$G$103,4,0),SCENARIOS!$K$26)</f>
        <v>0.15</v>
      </c>
      <c r="AD1210" s="15">
        <f t="shared" si="294"/>
        <v>480623.012776202</v>
      </c>
      <c r="AE1210" s="20">
        <f>IFERROR(VLOOKUP($E1210,INPUTS!$A$44:$G$103,5,0),SCENARIOS!$L$26)</f>
        <v>0.3</v>
      </c>
      <c r="AF1210" s="15">
        <f t="shared" si="294"/>
        <v>1226820.57943894</v>
      </c>
      <c r="AG1210" s="20">
        <f>IFERROR(VLOOKUP($E1210,INPUTS!$A$44:$G$103,6,0),SCENARIOS!$M$26)</f>
        <v>0.4</v>
      </c>
      <c r="AH1210" s="15">
        <f t="shared" si="284"/>
        <v>2087691.31471131</v>
      </c>
      <c r="AI1210" s="20">
        <f>IFERROR(VLOOKUP($E1210,INPUTS!$A$44:$G$103,7,0),SCENARIOS!$N$26)</f>
        <v>0.5</v>
      </c>
      <c r="AJ1210" s="15">
        <f t="shared" si="285"/>
        <v>3330602.41644679</v>
      </c>
      <c r="AK1210" s="1"/>
      <c r="AL1210" t="str">
        <f t="shared" si="287"/>
        <v>MULTI</v>
      </c>
      <c r="AM1210" s="21">
        <f t="shared" si="288"/>
        <v>6661204.83289357</v>
      </c>
    </row>
    <row r="1211" ht="15" customHeight="1" spans="1:39">
      <c r="A1211" s="24" t="s">
        <v>2242</v>
      </c>
      <c r="B1211" s="70" t="s">
        <v>762</v>
      </c>
      <c r="C1211" s="70" t="s">
        <v>763</v>
      </c>
      <c r="D1211" s="70" t="s">
        <v>929</v>
      </c>
      <c r="E1211" s="10" t="s">
        <v>264</v>
      </c>
      <c r="F1211" s="70" t="s">
        <v>436</v>
      </c>
      <c r="G1211" s="70" t="s">
        <v>173</v>
      </c>
      <c r="H1211" s="70" t="s">
        <v>1519</v>
      </c>
      <c r="I1211" s="70" t="s">
        <v>1519</v>
      </c>
      <c r="J1211" s="70" t="s">
        <v>1519</v>
      </c>
      <c r="K1211" s="70" t="s">
        <v>1520</v>
      </c>
      <c r="L1211" s="71" t="s">
        <v>2259</v>
      </c>
      <c r="M1211" s="72">
        <v>40192</v>
      </c>
      <c r="N1211" s="14">
        <f t="shared" si="286"/>
        <v>110.115068493151</v>
      </c>
      <c r="O1211" s="15">
        <v>1800</v>
      </c>
      <c r="P1211" s="15">
        <f t="shared" si="291"/>
        <v>72345600</v>
      </c>
      <c r="Q1211" s="16">
        <f>IFERROR(VLOOKUP(G1211,SCENARIOS!$A$13:$E$18,5,0),0.025)</f>
        <v>0.05</v>
      </c>
      <c r="R1211" s="70">
        <f>IFERROR(VLOOKUP(L1211,INPUTS!$A$107:$B$120,2,0),0.0082)</f>
        <v>0.0082</v>
      </c>
      <c r="S1211" s="70">
        <f t="shared" si="292"/>
        <v>14.76</v>
      </c>
      <c r="T1211" s="15">
        <f t="shared" si="293"/>
        <v>593233.92</v>
      </c>
      <c r="U1211" s="15">
        <f>T1211/INPUTS!$B$7*1000</f>
        <v>741542400</v>
      </c>
      <c r="V1211" s="15">
        <f>T1211*INPUTS!$B$6</f>
        <v>1874619.1872</v>
      </c>
      <c r="W1211" s="73" t="s">
        <v>396</v>
      </c>
      <c r="X1211" s="73" t="s">
        <v>396</v>
      </c>
      <c r="Y1211" s="74">
        <f>IFERROR(VLOOKUP(E1211,INPUTS!$A$44:$B$103,2,0),0)</f>
        <v>0</v>
      </c>
      <c r="Z1211" s="15">
        <f t="shared" si="282"/>
        <v>0</v>
      </c>
      <c r="AA1211" s="20">
        <f>IFERROR(VLOOKUP(E1211,INPUTS!$A$44:$C$103,3,0),SCENARIOS!$J$26)</f>
        <v>0.05</v>
      </c>
      <c r="AB1211" s="15">
        <f t="shared" si="294"/>
        <v>37856.67571728</v>
      </c>
      <c r="AC1211" s="20">
        <f>IFERROR(VLOOKUP($E1211,INPUTS!$A$44:$G$103,4,0),SCENARIOS!$K$26)</f>
        <v>0.1</v>
      </c>
      <c r="AD1211" s="15">
        <f t="shared" si="294"/>
        <v>96631.5544710119</v>
      </c>
      <c r="AE1211" s="20">
        <f>IFERROR(VLOOKUP($E1211,INPUTS!$A$44:$G$103,5,0),SCENARIOS!$L$26)</f>
        <v>0.2</v>
      </c>
      <c r="AF1211" s="15">
        <f t="shared" si="294"/>
        <v>246658.142654134</v>
      </c>
      <c r="AG1211" s="20">
        <f>IFERROR(VLOOKUP($E1211,INPUTS!$A$44:$G$103,6,0),SCENARIOS!$M$26)</f>
        <v>0.3</v>
      </c>
      <c r="AH1211" s="15">
        <f t="shared" si="284"/>
        <v>472207.859564949</v>
      </c>
      <c r="AI1211" s="20">
        <f>IFERROR(VLOOKUP($E1211,INPUTS!$A$44:$G$103,7,0),SCENARIOS!$N$26)</f>
        <v>0.4</v>
      </c>
      <c r="AJ1211" s="15">
        <f t="shared" si="285"/>
        <v>803560.246440444</v>
      </c>
      <c r="AK1211" s="1"/>
      <c r="AL1211" t="str">
        <f t="shared" si="287"/>
        <v>MULTI</v>
      </c>
      <c r="AM1211" s="21">
        <f t="shared" si="288"/>
        <v>2008900.61610111</v>
      </c>
    </row>
    <row r="1212" ht="15" customHeight="1" spans="1:39">
      <c r="A1212" s="6" t="s">
        <v>2243</v>
      </c>
      <c r="B1212" s="70" t="s">
        <v>764</v>
      </c>
      <c r="C1212" s="70" t="s">
        <v>765</v>
      </c>
      <c r="D1212" s="70" t="s">
        <v>929</v>
      </c>
      <c r="E1212" s="10" t="s">
        <v>267</v>
      </c>
      <c r="F1212" s="70" t="s">
        <v>436</v>
      </c>
      <c r="G1212" s="70" t="s">
        <v>173</v>
      </c>
      <c r="H1212" s="70" t="s">
        <v>1519</v>
      </c>
      <c r="I1212" s="70" t="s">
        <v>1519</v>
      </c>
      <c r="J1212" s="70" t="s">
        <v>1519</v>
      </c>
      <c r="K1212" s="70" t="s">
        <v>1520</v>
      </c>
      <c r="L1212" s="71" t="s">
        <v>279</v>
      </c>
      <c r="M1212" s="72">
        <v>100479</v>
      </c>
      <c r="N1212" s="14">
        <f t="shared" si="286"/>
        <v>275.284931506849</v>
      </c>
      <c r="O1212" s="15">
        <v>2800</v>
      </c>
      <c r="P1212" s="15">
        <f t="shared" si="291"/>
        <v>281341200</v>
      </c>
      <c r="Q1212" s="16">
        <f>IFERROR(VLOOKUP(G1212,SCENARIOS!$A$13:$E$18,5,0),0.025)</f>
        <v>0.05</v>
      </c>
      <c r="R1212" s="70">
        <f>IFERROR(VLOOKUP(L1212,INPUTS!$A$107:$B$120,2,0),0.0082)</f>
        <v>0.0039</v>
      </c>
      <c r="S1212" s="70">
        <f t="shared" si="292"/>
        <v>10.92</v>
      </c>
      <c r="T1212" s="15">
        <f t="shared" si="293"/>
        <v>1097230.68</v>
      </c>
      <c r="U1212" s="15">
        <f>T1212/INPUTS!$B$7*1000</f>
        <v>1371538350</v>
      </c>
      <c r="V1212" s="15">
        <f>T1212*INPUTS!$B$6</f>
        <v>3467248.9488</v>
      </c>
      <c r="W1212" s="73" t="s">
        <v>396</v>
      </c>
      <c r="X1212" s="73" t="s">
        <v>396</v>
      </c>
      <c r="Y1212" s="74">
        <f>IFERROR(VLOOKUP(E1212,INPUTS!$A$44:$B$103,2,0),0)</f>
        <v>0</v>
      </c>
      <c r="Z1212" s="15">
        <f t="shared" si="282"/>
        <v>0</v>
      </c>
      <c r="AA1212" s="20">
        <f>IFERROR(VLOOKUP(E1212,INPUTS!$A$44:$C$103,3,0),SCENARIOS!$J$26)</f>
        <v>0.05</v>
      </c>
      <c r="AB1212" s="15">
        <f t="shared" si="294"/>
        <v>70018.7643346669</v>
      </c>
      <c r="AC1212" s="20">
        <f>IFERROR(VLOOKUP($E1212,INPUTS!$A$44:$G$103,4,0),SCENARIOS!$K$26)</f>
        <v>0.1</v>
      </c>
      <c r="AD1212" s="15">
        <f t="shared" si="294"/>
        <v>178727.315898736</v>
      </c>
      <c r="AE1212" s="20">
        <f>IFERROR(VLOOKUP($E1212,INPUTS!$A$44:$G$103,5,0),SCENARIOS!$L$26)</f>
        <v>0.2</v>
      </c>
      <c r="AF1212" s="15">
        <f t="shared" si="294"/>
        <v>456212.755993339</v>
      </c>
      <c r="AG1212" s="20">
        <f>IFERROR(VLOOKUP($E1212,INPUTS!$A$44:$G$103,6,0),SCENARIOS!$M$26)</f>
        <v>0.3</v>
      </c>
      <c r="AH1212" s="15">
        <f t="shared" si="284"/>
        <v>873383.893577416</v>
      </c>
      <c r="AI1212" s="20">
        <f>IFERROR(VLOOKUP($E1212,INPUTS!$A$44:$G$103,7,0),SCENARIOS!$N$26)</f>
        <v>0.4</v>
      </c>
      <c r="AJ1212" s="15">
        <f t="shared" si="285"/>
        <v>1486245.01380976</v>
      </c>
      <c r="AK1212" s="1"/>
      <c r="AL1212" t="str">
        <f t="shared" si="287"/>
        <v>MULTI</v>
      </c>
      <c r="AM1212" s="21">
        <f t="shared" si="288"/>
        <v>3715612.53452439</v>
      </c>
    </row>
    <row r="1213" ht="15" customHeight="1" spans="1:39">
      <c r="A1213" s="24" t="s">
        <v>2244</v>
      </c>
      <c r="B1213" s="70" t="s">
        <v>766</v>
      </c>
      <c r="C1213" s="70" t="s">
        <v>767</v>
      </c>
      <c r="D1213" s="70" t="s">
        <v>929</v>
      </c>
      <c r="E1213" s="10" t="s">
        <v>267</v>
      </c>
      <c r="F1213" s="70" t="s">
        <v>436</v>
      </c>
      <c r="G1213" s="70" t="s">
        <v>173</v>
      </c>
      <c r="H1213" s="70" t="s">
        <v>1519</v>
      </c>
      <c r="I1213" s="70" t="s">
        <v>1519</v>
      </c>
      <c r="J1213" s="70" t="s">
        <v>1519</v>
      </c>
      <c r="K1213" s="70" t="s">
        <v>1520</v>
      </c>
      <c r="L1213" s="71" t="s">
        <v>286</v>
      </c>
      <c r="M1213" s="72">
        <v>80384</v>
      </c>
      <c r="N1213" s="14">
        <f t="shared" si="286"/>
        <v>220.230136986301</v>
      </c>
      <c r="O1213" s="15">
        <v>2200</v>
      </c>
      <c r="P1213" s="15">
        <f t="shared" si="291"/>
        <v>176844800</v>
      </c>
      <c r="Q1213" s="16">
        <f>IFERROR(VLOOKUP(G1213,SCENARIOS!$A$13:$E$18,5,0),0.025)</f>
        <v>0.05</v>
      </c>
      <c r="R1213" s="70">
        <f>IFERROR(VLOOKUP(L1213,INPUTS!$A$107:$B$120,2,0),0.0082)</f>
        <v>0.0039</v>
      </c>
      <c r="S1213" s="70">
        <f t="shared" si="292"/>
        <v>8.58</v>
      </c>
      <c r="T1213" s="15">
        <f t="shared" si="293"/>
        <v>689694.72</v>
      </c>
      <c r="U1213" s="15">
        <f>T1213/INPUTS!$B$7*1000</f>
        <v>862118400</v>
      </c>
      <c r="V1213" s="15">
        <f>T1213*INPUTS!$B$6</f>
        <v>2179435.3152</v>
      </c>
      <c r="W1213" s="73" t="s">
        <v>396</v>
      </c>
      <c r="X1213" s="73" t="s">
        <v>396</v>
      </c>
      <c r="Y1213" s="74">
        <f>IFERROR(VLOOKUP(E1213,INPUTS!$A$44:$B$103,2,0),0)</f>
        <v>0</v>
      </c>
      <c r="Z1213" s="15">
        <f t="shared" si="282"/>
        <v>0</v>
      </c>
      <c r="AA1213" s="20">
        <f>IFERROR(VLOOKUP(E1213,INPUTS!$A$44:$C$103,3,0),SCENARIOS!$J$26)</f>
        <v>0.05</v>
      </c>
      <c r="AB1213" s="15">
        <f t="shared" si="294"/>
        <v>44012.23274448</v>
      </c>
      <c r="AC1213" s="20">
        <f>IFERROR(VLOOKUP($E1213,INPUTS!$A$44:$G$103,4,0),SCENARIOS!$K$26)</f>
        <v>0.1</v>
      </c>
      <c r="AD1213" s="15">
        <f t="shared" si="294"/>
        <v>112344.002352477</v>
      </c>
      <c r="AE1213" s="20">
        <f>IFERROR(VLOOKUP($E1213,INPUTS!$A$44:$G$103,5,0),SCENARIOS!$L$26)</f>
        <v>0.2</v>
      </c>
      <c r="AF1213" s="15">
        <f t="shared" si="294"/>
        <v>286765.157719847</v>
      </c>
      <c r="AG1213" s="20">
        <f>IFERROR(VLOOKUP($E1213,INPUTS!$A$44:$G$103,6,0),SCENARIOS!$M$26)</f>
        <v>0.3</v>
      </c>
      <c r="AH1213" s="15">
        <f t="shared" si="284"/>
        <v>548989.625347867</v>
      </c>
      <c r="AI1213" s="20">
        <f>IFERROR(VLOOKUP($E1213,INPUTS!$A$44:$G$103,7,0),SCENARIOS!$N$26)</f>
        <v>0.4</v>
      </c>
      <c r="AJ1213" s="15">
        <f t="shared" si="285"/>
        <v>934220.449113687</v>
      </c>
      <c r="AK1213" s="1"/>
      <c r="AL1213" t="str">
        <f t="shared" si="287"/>
        <v>MULTI</v>
      </c>
      <c r="AM1213" s="21">
        <f t="shared" si="288"/>
        <v>2335551.12278422</v>
      </c>
    </row>
    <row r="1214" ht="15" customHeight="1" spans="1:39">
      <c r="A1214" s="6" t="s">
        <v>2245</v>
      </c>
      <c r="B1214" s="70" t="s">
        <v>768</v>
      </c>
      <c r="C1214" s="70" t="s">
        <v>769</v>
      </c>
      <c r="D1214" s="70" t="s">
        <v>929</v>
      </c>
      <c r="E1214" s="10" t="s">
        <v>770</v>
      </c>
      <c r="F1214" s="70" t="s">
        <v>544</v>
      </c>
      <c r="G1214" s="70" t="s">
        <v>173</v>
      </c>
      <c r="H1214" s="70" t="s">
        <v>1519</v>
      </c>
      <c r="I1214" s="70" t="s">
        <v>1519</v>
      </c>
      <c r="J1214" s="70" t="s">
        <v>1519</v>
      </c>
      <c r="K1214" s="70" t="s">
        <v>1520</v>
      </c>
      <c r="L1214" s="71" t="s">
        <v>279</v>
      </c>
      <c r="M1214" s="72">
        <v>115521</v>
      </c>
      <c r="N1214" s="14">
        <f t="shared" si="286"/>
        <v>316.495890410959</v>
      </c>
      <c r="O1214" s="15">
        <v>2500</v>
      </c>
      <c r="P1214" s="15">
        <f t="shared" si="291"/>
        <v>288802500</v>
      </c>
      <c r="Q1214" s="16">
        <f>IFERROR(VLOOKUP(G1214,SCENARIOS!$A$13:$E$18,5,0),0.025)</f>
        <v>0.05</v>
      </c>
      <c r="R1214" s="70">
        <f>IFERROR(VLOOKUP(L1214,INPUTS!$A$107:$B$120,2,0),0.0082)</f>
        <v>0.0039</v>
      </c>
      <c r="S1214" s="70">
        <f t="shared" si="292"/>
        <v>9.75</v>
      </c>
      <c r="T1214" s="15">
        <f t="shared" si="293"/>
        <v>1126329.75</v>
      </c>
      <c r="U1214" s="15">
        <f>T1214/INPUTS!$B$7*1000</f>
        <v>1407912187.5</v>
      </c>
      <c r="V1214" s="15">
        <f>T1214*INPUTS!$B$6</f>
        <v>3559202.01</v>
      </c>
      <c r="W1214" s="73" t="s">
        <v>396</v>
      </c>
      <c r="X1214" s="73" t="s">
        <v>396</v>
      </c>
      <c r="Y1214" s="74">
        <f>IFERROR(VLOOKUP(E1214,INPUTS!$A$44:$B$103,2,0),0)</f>
        <v>0</v>
      </c>
      <c r="Z1214" s="15">
        <f t="shared" si="282"/>
        <v>0</v>
      </c>
      <c r="AA1214" s="20">
        <f>IFERROR(VLOOKUP(E1214,INPUTS!$A$44:$C$103,3,0),SCENARIOS!$J$26)</f>
        <v>0.025</v>
      </c>
      <c r="AB1214" s="15">
        <f t="shared" si="294"/>
        <v>35937.8473305059</v>
      </c>
      <c r="AC1214" s="20">
        <f>IFERROR(VLOOKUP($E1214,INPUTS!$A$44:$G$103,4,0),SCENARIOS!$K$26)</f>
        <v>0.1</v>
      </c>
      <c r="AD1214" s="15">
        <f t="shared" si="294"/>
        <v>183467.247775458</v>
      </c>
      <c r="AE1214" s="20">
        <f>IFERROR(VLOOKUP($E1214,INPUTS!$A$44:$G$103,5,0),SCENARIOS!$L$26)</f>
        <v>0.2</v>
      </c>
      <c r="AF1214" s="15">
        <f t="shared" si="294"/>
        <v>468311.731316872</v>
      </c>
      <c r="AG1214" s="20">
        <f>IFERROR(VLOOKUP($E1214,INPUTS!$A$44:$G$103,6,0),SCENARIOS!$M$26)</f>
        <v>0.3</v>
      </c>
      <c r="AH1214" s="15">
        <f t="shared" si="284"/>
        <v>896546.442273267</v>
      </c>
      <c r="AI1214" s="20">
        <f>IFERROR(VLOOKUP($E1214,INPUTS!$A$44:$G$103,7,0),SCENARIOS!$N$26)</f>
        <v>0.5</v>
      </c>
      <c r="AJ1214" s="15">
        <f t="shared" si="285"/>
        <v>1907076.15699724</v>
      </c>
      <c r="AK1214" s="1"/>
      <c r="AL1214" t="str">
        <f t="shared" si="287"/>
        <v>MULTI</v>
      </c>
      <c r="AM1214" s="21">
        <f t="shared" si="288"/>
        <v>3814152.31399447</v>
      </c>
    </row>
    <row r="1215" ht="15" customHeight="1" spans="1:39">
      <c r="A1215" s="24" t="s">
        <v>2246</v>
      </c>
      <c r="B1215" s="70" t="s">
        <v>530</v>
      </c>
      <c r="C1215" s="70" t="s">
        <v>531</v>
      </c>
      <c r="D1215" s="70" t="s">
        <v>929</v>
      </c>
      <c r="E1215" s="10" t="s">
        <v>529</v>
      </c>
      <c r="F1215" s="70" t="s">
        <v>528</v>
      </c>
      <c r="G1215" s="70" t="s">
        <v>173</v>
      </c>
      <c r="H1215" s="70" t="s">
        <v>1519</v>
      </c>
      <c r="I1215" s="70" t="s">
        <v>1519</v>
      </c>
      <c r="J1215" s="70" t="s">
        <v>1519</v>
      </c>
      <c r="K1215" s="70" t="s">
        <v>1520</v>
      </c>
      <c r="L1215" s="71" t="s">
        <v>279</v>
      </c>
      <c r="M1215" s="72">
        <v>67177</v>
      </c>
      <c r="N1215" s="14">
        <f t="shared" si="286"/>
        <v>184.046575342466</v>
      </c>
      <c r="O1215" s="15">
        <v>2200</v>
      </c>
      <c r="P1215" s="15">
        <f t="shared" si="291"/>
        <v>147789400</v>
      </c>
      <c r="Q1215" s="16">
        <f>IFERROR(VLOOKUP(G1215,SCENARIOS!$A$13:$E$18,5,0),0.025)</f>
        <v>0.05</v>
      </c>
      <c r="R1215" s="70">
        <f>IFERROR(VLOOKUP(L1215,INPUTS!$A$107:$B$120,2,0),0.0082)</f>
        <v>0.0039</v>
      </c>
      <c r="S1215" s="70">
        <f t="shared" si="292"/>
        <v>8.58</v>
      </c>
      <c r="T1215" s="15">
        <f t="shared" si="293"/>
        <v>576378.66</v>
      </c>
      <c r="U1215" s="15">
        <f>T1215/INPUTS!$B$7*1000</f>
        <v>720473325</v>
      </c>
      <c r="V1215" s="15">
        <f>T1215*INPUTS!$B$6</f>
        <v>1821356.5656</v>
      </c>
      <c r="W1215" s="73" t="s">
        <v>396</v>
      </c>
      <c r="X1215" s="73" t="s">
        <v>396</v>
      </c>
      <c r="Y1215" s="74">
        <f>IFERROR(VLOOKUP(E1215,INPUTS!$A$44:$B$103,2,0),0)</f>
        <v>0</v>
      </c>
      <c r="Z1215" s="15">
        <f t="shared" si="282"/>
        <v>0</v>
      </c>
      <c r="AA1215" s="20">
        <f>IFERROR(VLOOKUP(E1215,INPUTS!$A$44:$C$103,3,0),SCENARIOS!$J$26)</f>
        <v>0.025</v>
      </c>
      <c r="AB1215" s="15">
        <f t="shared" si="294"/>
        <v>18390.5364194114</v>
      </c>
      <c r="AC1215" s="20">
        <f>IFERROR(VLOOKUP($E1215,INPUTS!$A$44:$G$103,4,0),SCENARIOS!$K$26)</f>
        <v>0.1</v>
      </c>
      <c r="AD1215" s="15">
        <f t="shared" si="294"/>
        <v>93886.0102263182</v>
      </c>
      <c r="AE1215" s="20">
        <f>IFERROR(VLOOKUP($E1215,INPUTS!$A$44:$G$103,5,0),SCENARIOS!$L$26)</f>
        <v>0.2</v>
      </c>
      <c r="AF1215" s="15">
        <f t="shared" si="294"/>
        <v>239649.967657073</v>
      </c>
      <c r="AG1215" s="20">
        <f>IFERROR(VLOOKUP($E1215,INPUTS!$A$44:$G$103,6,0),SCENARIOS!$M$26)</f>
        <v>0.3</v>
      </c>
      <c r="AH1215" s="15">
        <f t="shared" si="284"/>
        <v>458791.252761665</v>
      </c>
      <c r="AI1215" s="20">
        <f>IFERROR(VLOOKUP($E1215,INPUTS!$A$44:$G$103,7,0),SCENARIOS!$N$26)</f>
        <v>0.5</v>
      </c>
      <c r="AJ1215" s="15">
        <f t="shared" si="285"/>
        <v>975911.361559984</v>
      </c>
      <c r="AK1215" s="1"/>
      <c r="AL1215" t="str">
        <f t="shared" si="287"/>
        <v>MULTI</v>
      </c>
      <c r="AM1215" s="21">
        <f t="shared" si="288"/>
        <v>1951822.72311997</v>
      </c>
    </row>
    <row r="1216" ht="15" customHeight="1" spans="1:39">
      <c r="A1216" s="6" t="s">
        <v>2247</v>
      </c>
      <c r="B1216" s="70" t="s">
        <v>526</v>
      </c>
      <c r="C1216" s="70" t="s">
        <v>527</v>
      </c>
      <c r="D1216" s="70" t="s">
        <v>929</v>
      </c>
      <c r="E1216" s="10" t="s">
        <v>529</v>
      </c>
      <c r="F1216" s="70" t="s">
        <v>528</v>
      </c>
      <c r="G1216" s="70" t="s">
        <v>173</v>
      </c>
      <c r="H1216" s="70" t="s">
        <v>1519</v>
      </c>
      <c r="I1216" s="70" t="s">
        <v>1519</v>
      </c>
      <c r="J1216" s="70" t="s">
        <v>1519</v>
      </c>
      <c r="K1216" s="70" t="s">
        <v>1520</v>
      </c>
      <c r="L1216" s="71" t="s">
        <v>288</v>
      </c>
      <c r="M1216" s="72">
        <v>15355</v>
      </c>
      <c r="N1216" s="14">
        <f t="shared" si="286"/>
        <v>42.0684931506849</v>
      </c>
      <c r="O1216" s="15">
        <v>6500</v>
      </c>
      <c r="P1216" s="15">
        <f t="shared" si="291"/>
        <v>99807500</v>
      </c>
      <c r="Q1216" s="16">
        <f>IFERROR(VLOOKUP(G1216,SCENARIOS!$A$13:$E$18,5,0),0.025)</f>
        <v>0.05</v>
      </c>
      <c r="R1216" s="70">
        <f>IFERROR(VLOOKUP(L1216,INPUTS!$A$107:$B$120,2,0),0.0082)</f>
        <v>0.0085</v>
      </c>
      <c r="S1216" s="70">
        <f t="shared" si="292"/>
        <v>55.25</v>
      </c>
      <c r="T1216" s="15">
        <f t="shared" si="293"/>
        <v>848363.75</v>
      </c>
      <c r="U1216" s="15">
        <f>T1216/INPUTS!$B$7*1000</f>
        <v>1060454687.5</v>
      </c>
      <c r="V1216" s="15">
        <f>T1216*INPUTS!$B$6</f>
        <v>2680829.45</v>
      </c>
      <c r="W1216" s="73" t="s">
        <v>396</v>
      </c>
      <c r="X1216" s="73" t="s">
        <v>396</v>
      </c>
      <c r="Y1216" s="74">
        <f>IFERROR(VLOOKUP(E1216,INPUTS!$A$44:$B$103,2,0),0)</f>
        <v>0</v>
      </c>
      <c r="Z1216" s="15">
        <f t="shared" si="282"/>
        <v>0</v>
      </c>
      <c r="AA1216" s="20">
        <f>IFERROR(VLOOKUP(E1216,INPUTS!$A$44:$C$103,3,0),SCENARIOS!$J$26)</f>
        <v>0.025</v>
      </c>
      <c r="AB1216" s="15">
        <f t="shared" si="294"/>
        <v>27068.775310459</v>
      </c>
      <c r="AC1216" s="20">
        <f>IFERROR(VLOOKUP($E1216,INPUTS!$A$44:$G$103,4,0),SCENARIOS!$K$26)</f>
        <v>0.1</v>
      </c>
      <c r="AD1216" s="15">
        <f t="shared" si="294"/>
        <v>138189.515392776</v>
      </c>
      <c r="AE1216" s="20">
        <f>IFERROR(VLOOKUP($E1216,INPUTS!$A$44:$G$103,5,0),SCENARIOS!$L$26)</f>
        <v>0.2</v>
      </c>
      <c r="AF1216" s="15">
        <f t="shared" si="294"/>
        <v>352737.46125322</v>
      </c>
      <c r="AG1216" s="20">
        <f>IFERROR(VLOOKUP($E1216,INPUTS!$A$44:$G$103,6,0),SCENARIOS!$M$26)</f>
        <v>0.3</v>
      </c>
      <c r="AH1216" s="15">
        <f t="shared" si="284"/>
        <v>675288.477300815</v>
      </c>
      <c r="AI1216" s="20">
        <f>IFERROR(VLOOKUP($E1216,INPUTS!$A$44:$G$103,7,0),SCENARIOS!$N$26)</f>
        <v>0.5</v>
      </c>
      <c r="AJ1216" s="15">
        <f t="shared" si="285"/>
        <v>1436430.38824622</v>
      </c>
      <c r="AK1216" s="1"/>
      <c r="AL1216" t="str">
        <f t="shared" si="287"/>
        <v>MULTI</v>
      </c>
      <c r="AM1216" s="21">
        <f t="shared" si="288"/>
        <v>2872860.77649243</v>
      </c>
    </row>
    <row r="1217" ht="15" customHeight="1" spans="1:39">
      <c r="A1217" s="24" t="s">
        <v>2248</v>
      </c>
      <c r="B1217" s="70" t="s">
        <v>771</v>
      </c>
      <c r="C1217" s="70" t="s">
        <v>772</v>
      </c>
      <c r="D1217" s="70" t="s">
        <v>929</v>
      </c>
      <c r="E1217" s="10" t="s">
        <v>556</v>
      </c>
      <c r="F1217" s="70" t="s">
        <v>555</v>
      </c>
      <c r="G1217" s="70" t="s">
        <v>173</v>
      </c>
      <c r="H1217" s="70" t="s">
        <v>1519</v>
      </c>
      <c r="I1217" s="70" t="s">
        <v>1519</v>
      </c>
      <c r="J1217" s="70" t="s">
        <v>1519</v>
      </c>
      <c r="K1217" s="70" t="s">
        <v>1520</v>
      </c>
      <c r="L1217" s="71" t="s">
        <v>279</v>
      </c>
      <c r="M1217" s="72">
        <v>122597</v>
      </c>
      <c r="N1217" s="14">
        <f t="shared" si="286"/>
        <v>335.882191780822</v>
      </c>
      <c r="O1217" s="15">
        <v>2800</v>
      </c>
      <c r="P1217" s="15">
        <f t="shared" si="291"/>
        <v>343271600</v>
      </c>
      <c r="Q1217" s="16">
        <f>IFERROR(VLOOKUP(G1217,SCENARIOS!$A$13:$E$18,5,0),0.025)</f>
        <v>0.05</v>
      </c>
      <c r="R1217" s="70">
        <f>IFERROR(VLOOKUP(L1217,INPUTS!$A$107:$B$120,2,0),0.0082)</f>
        <v>0.0039</v>
      </c>
      <c r="S1217" s="70">
        <f t="shared" si="292"/>
        <v>10.92</v>
      </c>
      <c r="T1217" s="15">
        <f t="shared" si="293"/>
        <v>1338759.24</v>
      </c>
      <c r="U1217" s="15">
        <f>T1217/INPUTS!$B$7*1000</f>
        <v>1673449050</v>
      </c>
      <c r="V1217" s="15">
        <f>T1217*INPUTS!$B$6</f>
        <v>4230479.1984</v>
      </c>
      <c r="W1217" s="73" t="s">
        <v>396</v>
      </c>
      <c r="X1217" s="73" t="s">
        <v>396</v>
      </c>
      <c r="Y1217" s="74">
        <f>IFERROR(VLOOKUP(E1217,INPUTS!$A$44:$B$103,2,0),0)</f>
        <v>0</v>
      </c>
      <c r="Z1217" s="15">
        <f t="shared" si="282"/>
        <v>0</v>
      </c>
      <c r="AA1217" s="20">
        <f>IFERROR(VLOOKUP(E1217,INPUTS!$A$44:$C$103,3,0),SCENARIOS!$J$26)</f>
        <v>0.025</v>
      </c>
      <c r="AB1217" s="15">
        <f t="shared" si="294"/>
        <v>42715.8433659628</v>
      </c>
      <c r="AC1217" s="20">
        <f>IFERROR(VLOOKUP($E1217,INPUTS!$A$44:$G$103,4,0),SCENARIOS!$K$26)</f>
        <v>0.1</v>
      </c>
      <c r="AD1217" s="15">
        <f t="shared" si="294"/>
        <v>218069.773258465</v>
      </c>
      <c r="AE1217" s="20">
        <f>IFERROR(VLOOKUP($E1217,INPUTS!$A$44:$G$103,5,0),SCENARIOS!$L$26)</f>
        <v>0.2</v>
      </c>
      <c r="AF1217" s="15">
        <f t="shared" si="294"/>
        <v>556636.861896669</v>
      </c>
      <c r="AG1217" s="20">
        <f>IFERROR(VLOOKUP($E1217,INPUTS!$A$44:$G$103,6,0),SCENARIOS!$M$26)</f>
        <v>0.3</v>
      </c>
      <c r="AH1217" s="15">
        <f t="shared" si="284"/>
        <v>1065638.04576987</v>
      </c>
      <c r="AI1217" s="20">
        <f>IFERROR(VLOOKUP($E1217,INPUTS!$A$44:$G$103,7,0),SCENARIOS!$N$26)</f>
        <v>0.5</v>
      </c>
      <c r="AJ1217" s="15">
        <f t="shared" si="285"/>
        <v>2266756.98352435</v>
      </c>
      <c r="AK1217" s="1"/>
      <c r="AL1217" t="str">
        <f t="shared" si="287"/>
        <v>MULTI</v>
      </c>
      <c r="AM1217" s="21">
        <f t="shared" si="288"/>
        <v>4533513.96704871</v>
      </c>
    </row>
    <row r="1218" ht="15" customHeight="1" spans="1:39">
      <c r="A1218" s="6" t="s">
        <v>2249</v>
      </c>
      <c r="B1218" s="70" t="s">
        <v>538</v>
      </c>
      <c r="C1218" s="70" t="s">
        <v>539</v>
      </c>
      <c r="D1218" s="70" t="s">
        <v>929</v>
      </c>
      <c r="E1218" s="10" t="s">
        <v>529</v>
      </c>
      <c r="F1218" s="70" t="s">
        <v>528</v>
      </c>
      <c r="G1218" s="70" t="s">
        <v>173</v>
      </c>
      <c r="H1218" s="70" t="s">
        <v>1519</v>
      </c>
      <c r="I1218" s="70" t="s">
        <v>1519</v>
      </c>
      <c r="J1218" s="70" t="s">
        <v>1519</v>
      </c>
      <c r="K1218" s="70" t="s">
        <v>1520</v>
      </c>
      <c r="L1218" s="71" t="s">
        <v>279</v>
      </c>
      <c r="M1218" s="72">
        <v>19193</v>
      </c>
      <c r="N1218" s="14">
        <f t="shared" si="286"/>
        <v>52.5835616438356</v>
      </c>
      <c r="O1218" s="15">
        <v>3000</v>
      </c>
      <c r="P1218" s="15">
        <f t="shared" si="291"/>
        <v>57579000</v>
      </c>
      <c r="Q1218" s="16">
        <f>IFERROR(VLOOKUP(G1218,SCENARIOS!$A$13:$E$18,5,0),0.025)</f>
        <v>0.05</v>
      </c>
      <c r="R1218" s="70">
        <f>IFERROR(VLOOKUP(L1218,INPUTS!$A$107:$B$120,2,0),0.0082)</f>
        <v>0.0039</v>
      </c>
      <c r="S1218" s="70">
        <f t="shared" si="292"/>
        <v>11.7</v>
      </c>
      <c r="T1218" s="15">
        <f t="shared" si="293"/>
        <v>224558.1</v>
      </c>
      <c r="U1218" s="15">
        <f>T1218/INPUTS!$B$7*1000</f>
        <v>280697625</v>
      </c>
      <c r="V1218" s="15">
        <f>T1218*INPUTS!$B$6</f>
        <v>709603.596</v>
      </c>
      <c r="W1218" s="73" t="s">
        <v>396</v>
      </c>
      <c r="X1218" s="73" t="s">
        <v>396</v>
      </c>
      <c r="Y1218" s="74">
        <f>IFERROR(VLOOKUP(E1218,INPUTS!$A$44:$B$103,2,0),0)</f>
        <v>0</v>
      </c>
      <c r="Z1218" s="15">
        <f t="shared" si="282"/>
        <v>0</v>
      </c>
      <c r="AA1218" s="20">
        <f>IFERROR(VLOOKUP(E1218,INPUTS!$A$44:$C$103,3,0),SCENARIOS!$J$26)</f>
        <v>0.025</v>
      </c>
      <c r="AB1218" s="15">
        <f t="shared" si="294"/>
        <v>7164.98406850078</v>
      </c>
      <c r="AC1218" s="20">
        <f>IFERROR(VLOOKUP($E1218,INPUTS!$A$44:$G$103,4,0),SCENARIOS!$K$26)</f>
        <v>0.1</v>
      </c>
      <c r="AD1218" s="15">
        <f t="shared" si="294"/>
        <v>36578.1482489351</v>
      </c>
      <c r="AE1218" s="20">
        <f>IFERROR(VLOOKUP($E1218,INPUTS!$A$44:$G$103,5,0),SCENARIOS!$L$26)</f>
        <v>0.2</v>
      </c>
      <c r="AF1218" s="15">
        <f t="shared" si="294"/>
        <v>93368.0324010152</v>
      </c>
      <c r="AG1218" s="20">
        <f>IFERROR(VLOOKUP($E1218,INPUTS!$A$44:$G$103,6,0),SCENARIOS!$M$26)</f>
        <v>0.3</v>
      </c>
      <c r="AH1218" s="15">
        <f t="shared" si="284"/>
        <v>178745.847420477</v>
      </c>
      <c r="AI1218" s="20">
        <f>IFERROR(VLOOKUP($E1218,INPUTS!$A$44:$G$103,7,0),SCENARIOS!$N$26)</f>
        <v>0.5</v>
      </c>
      <c r="AJ1218" s="15">
        <f t="shared" si="285"/>
        <v>380216.715726989</v>
      </c>
      <c r="AK1218" s="1"/>
      <c r="AL1218" t="str">
        <f t="shared" si="287"/>
        <v>MULTI</v>
      </c>
      <c r="AM1218" s="21">
        <f t="shared" si="288"/>
        <v>760433.431453978</v>
      </c>
    </row>
    <row r="1219" ht="15" customHeight="1" spans="1:39">
      <c r="A1219" s="24" t="s">
        <v>2250</v>
      </c>
      <c r="B1219" s="70" t="s">
        <v>540</v>
      </c>
      <c r="C1219" s="70" t="s">
        <v>541</v>
      </c>
      <c r="D1219" s="70" t="s">
        <v>929</v>
      </c>
      <c r="E1219" s="10" t="s">
        <v>242</v>
      </c>
      <c r="F1219" s="70" t="s">
        <v>421</v>
      </c>
      <c r="G1219" s="70" t="s">
        <v>173</v>
      </c>
      <c r="H1219" s="70" t="s">
        <v>1519</v>
      </c>
      <c r="I1219" s="70" t="s">
        <v>1519</v>
      </c>
      <c r="J1219" s="70" t="s">
        <v>1519</v>
      </c>
      <c r="K1219" s="70" t="s">
        <v>1520</v>
      </c>
      <c r="L1219" s="71" t="s">
        <v>291</v>
      </c>
      <c r="M1219" s="72">
        <v>121356</v>
      </c>
      <c r="N1219" s="14">
        <f t="shared" si="286"/>
        <v>332.482191780822</v>
      </c>
      <c r="O1219" s="15">
        <v>4500</v>
      </c>
      <c r="P1219" s="15">
        <f t="shared" si="291"/>
        <v>546102000</v>
      </c>
      <c r="Q1219" s="16">
        <f>IFERROR(VLOOKUP(G1219,SCENARIOS!$A$13:$E$18,5,0),0.025)</f>
        <v>0.05</v>
      </c>
      <c r="R1219" s="70">
        <f>IFERROR(VLOOKUP(L1219,INPUTS!$A$107:$B$120,2,0),0.0082)</f>
        <v>0.0079</v>
      </c>
      <c r="S1219" s="70">
        <f t="shared" si="292"/>
        <v>35.55</v>
      </c>
      <c r="T1219" s="15">
        <f t="shared" si="293"/>
        <v>4314205.8</v>
      </c>
      <c r="U1219" s="15">
        <f>T1219/INPUTS!$B$7*1000</f>
        <v>5392757250</v>
      </c>
      <c r="V1219" s="15">
        <f>T1219*INPUTS!$B$6</f>
        <v>13632890.328</v>
      </c>
      <c r="W1219" s="73" t="s">
        <v>396</v>
      </c>
      <c r="X1219" s="73" t="s">
        <v>396</v>
      </c>
      <c r="Y1219" s="74">
        <f>IFERROR(VLOOKUP(E1219,INPUTS!$A$44:$B$103,2,0),0)</f>
        <v>0</v>
      </c>
      <c r="Z1219" s="15">
        <f t="shared" si="282"/>
        <v>0</v>
      </c>
      <c r="AA1219" s="20">
        <f>IFERROR(VLOOKUP(E1219,INPUTS!$A$44:$C$103,3,0),SCENARIOS!$J$26)</f>
        <v>0.03</v>
      </c>
      <c r="AB1219" s="15">
        <f t="shared" si="294"/>
        <v>165184.239581117</v>
      </c>
      <c r="AC1219" s="20">
        <f>IFERROR(VLOOKUP($E1219,INPUTS!$A$44:$G$103,4,0),SCENARIOS!$K$26)</f>
        <v>0.1</v>
      </c>
      <c r="AD1219" s="15">
        <f t="shared" si="294"/>
        <v>702738.664643207</v>
      </c>
      <c r="AE1219" s="20">
        <f>IFERROR(VLOOKUP($E1219,INPUTS!$A$44:$G$103,5,0),SCENARIOS!$L$26)</f>
        <v>0.2</v>
      </c>
      <c r="AF1219" s="15">
        <f t="shared" si="294"/>
        <v>1793784.80187999</v>
      </c>
      <c r="AG1219" s="20">
        <f>IFERROR(VLOOKUP($E1219,INPUTS!$A$44:$G$103,6,0),SCENARIOS!$M$26)</f>
        <v>0.3</v>
      </c>
      <c r="AH1219" s="15">
        <f t="shared" si="284"/>
        <v>3434061.70459823</v>
      </c>
      <c r="AI1219" s="20">
        <f>IFERROR(VLOOKUP($E1219,INPUTS!$A$44:$G$103,7,0),SCENARIOS!$N$26)</f>
        <v>0.4</v>
      </c>
      <c r="AJ1219" s="15">
        <f t="shared" si="285"/>
        <v>5843772.85075472</v>
      </c>
      <c r="AK1219" s="1"/>
      <c r="AL1219" t="str">
        <f t="shared" si="287"/>
        <v>MULTI</v>
      </c>
      <c r="AM1219" s="21">
        <f t="shared" si="288"/>
        <v>14609432.1268868</v>
      </c>
    </row>
    <row r="1220" ht="15" customHeight="1" spans="1:39">
      <c r="A1220" s="6" t="s">
        <v>2251</v>
      </c>
      <c r="B1220" s="70" t="s">
        <v>773</v>
      </c>
      <c r="C1220" s="70" t="s">
        <v>774</v>
      </c>
      <c r="D1220" s="70" t="s">
        <v>929</v>
      </c>
      <c r="E1220" s="10" t="s">
        <v>545</v>
      </c>
      <c r="F1220" s="70" t="s">
        <v>544</v>
      </c>
      <c r="G1220" s="70" t="s">
        <v>173</v>
      </c>
      <c r="H1220" s="70" t="s">
        <v>1519</v>
      </c>
      <c r="I1220" s="70" t="s">
        <v>1519</v>
      </c>
      <c r="J1220" s="70" t="s">
        <v>1519</v>
      </c>
      <c r="K1220" s="70" t="s">
        <v>1520</v>
      </c>
      <c r="L1220" s="71" t="s">
        <v>286</v>
      </c>
      <c r="M1220" s="72">
        <v>62203</v>
      </c>
      <c r="N1220" s="14">
        <f t="shared" si="286"/>
        <v>170.419178082192</v>
      </c>
      <c r="O1220" s="15">
        <v>3200</v>
      </c>
      <c r="P1220" s="15">
        <f t="shared" si="291"/>
        <v>199049600</v>
      </c>
      <c r="Q1220" s="16">
        <f>IFERROR(VLOOKUP(G1220,SCENARIOS!$A$13:$E$18,5,0),0.025)</f>
        <v>0.05</v>
      </c>
      <c r="R1220" s="70">
        <f>IFERROR(VLOOKUP(L1220,INPUTS!$A$107:$B$120,2,0),0.0082)</f>
        <v>0.0039</v>
      </c>
      <c r="S1220" s="70">
        <f t="shared" si="292"/>
        <v>12.48</v>
      </c>
      <c r="T1220" s="15">
        <f t="shared" si="293"/>
        <v>776293.44</v>
      </c>
      <c r="U1220" s="15">
        <f>T1220/INPUTS!$B$7*1000</f>
        <v>970366800</v>
      </c>
      <c r="V1220" s="15">
        <f>T1220*INPUTS!$B$6</f>
        <v>2453087.2704</v>
      </c>
      <c r="W1220" s="73" t="s">
        <v>396</v>
      </c>
      <c r="X1220" s="73" t="s">
        <v>396</v>
      </c>
      <c r="Y1220" s="74">
        <f>IFERROR(VLOOKUP(E1220,INPUTS!$A$44:$B$103,2,0),0)</f>
        <v>0</v>
      </c>
      <c r="Z1220" s="15">
        <f t="shared" ref="Z1220:Z1263" si="295">T1220*Y1220</f>
        <v>0</v>
      </c>
      <c r="AA1220" s="20">
        <f>IFERROR(VLOOKUP(E1220,INPUTS!$A$44:$C$103,3,0),SCENARIOS!$J$26)</f>
        <v>0.025</v>
      </c>
      <c r="AB1220" s="15">
        <f t="shared" ref="AB1220:AF1235" si="296">$T1220*AA1220*(1+$Q1220)^AB$2</f>
        <v>24769.2251140425</v>
      </c>
      <c r="AC1220" s="20">
        <f>IFERROR(VLOOKUP($E1220,INPUTS!$A$44:$G$103,4,0),SCENARIOS!$K$26)</f>
        <v>0.1</v>
      </c>
      <c r="AD1220" s="15">
        <f t="shared" si="296"/>
        <v>126450.021321858</v>
      </c>
      <c r="AE1220" s="20">
        <f>IFERROR(VLOOKUP($E1220,INPUTS!$A$44:$G$103,5,0),SCENARIOS!$L$26)</f>
        <v>0.2</v>
      </c>
      <c r="AF1220" s="15">
        <f t="shared" si="296"/>
        <v>322771.661581638</v>
      </c>
      <c r="AG1220" s="20">
        <f>IFERROR(VLOOKUP($E1220,INPUTS!$A$44:$G$103,6,0),SCENARIOS!$M$26)</f>
        <v>0.3</v>
      </c>
      <c r="AH1220" s="15">
        <f t="shared" ref="AH1220:AH1263" si="297">$T1220*AG1220*(1+$Q1220)^AH$2</f>
        <v>617921.2808612</v>
      </c>
      <c r="AI1220" s="20">
        <f>IFERROR(VLOOKUP($E1220,INPUTS!$A$44:$G$103,7,0),SCENARIOS!$N$26)</f>
        <v>0.5</v>
      </c>
      <c r="AJ1220" s="15">
        <f t="shared" ref="AJ1220:AJ1263" si="298">$T1220*AI1220*(1+$Q1220)^AJ$2</f>
        <v>1314402.56306589</v>
      </c>
      <c r="AK1220" s="1"/>
      <c r="AL1220" t="str">
        <f t="shared" si="287"/>
        <v>MULTI</v>
      </c>
      <c r="AM1220" s="21">
        <f t="shared" si="288"/>
        <v>2628805.12613178</v>
      </c>
    </row>
    <row r="1221" ht="15" customHeight="1" spans="1:39">
      <c r="A1221" s="24" t="s">
        <v>2252</v>
      </c>
      <c r="B1221" s="70" t="s">
        <v>775</v>
      </c>
      <c r="C1221" s="70" t="s">
        <v>776</v>
      </c>
      <c r="D1221" s="70" t="s">
        <v>929</v>
      </c>
      <c r="E1221" s="10" t="s">
        <v>545</v>
      </c>
      <c r="F1221" s="70" t="s">
        <v>544</v>
      </c>
      <c r="G1221" s="70" t="s">
        <v>173</v>
      </c>
      <c r="H1221" s="70" t="s">
        <v>1519</v>
      </c>
      <c r="I1221" s="70" t="s">
        <v>1519</v>
      </c>
      <c r="J1221" s="70" t="s">
        <v>1519</v>
      </c>
      <c r="K1221" s="70" t="s">
        <v>1520</v>
      </c>
      <c r="L1221" s="71" t="s">
        <v>279</v>
      </c>
      <c r="M1221" s="72">
        <v>71090</v>
      </c>
      <c r="N1221" s="14">
        <f t="shared" ref="N1221:N1261" si="299">M1221/365</f>
        <v>194.767123287671</v>
      </c>
      <c r="O1221" s="15">
        <v>2500</v>
      </c>
      <c r="P1221" s="15">
        <f t="shared" si="291"/>
        <v>177725000</v>
      </c>
      <c r="Q1221" s="16">
        <f>IFERROR(VLOOKUP(G1221,SCENARIOS!$A$13:$E$18,5,0),0.025)</f>
        <v>0.05</v>
      </c>
      <c r="R1221" s="70">
        <f>IFERROR(VLOOKUP(L1221,INPUTS!$A$107:$B$120,2,0),0.0082)</f>
        <v>0.0039</v>
      </c>
      <c r="S1221" s="70">
        <f t="shared" si="292"/>
        <v>9.75</v>
      </c>
      <c r="T1221" s="15">
        <f t="shared" si="293"/>
        <v>693127.5</v>
      </c>
      <c r="U1221" s="15">
        <f>T1221/INPUTS!$B$7*1000</f>
        <v>866409375</v>
      </c>
      <c r="V1221" s="15">
        <f>T1221*INPUTS!$B$6</f>
        <v>2190282.9</v>
      </c>
      <c r="W1221" s="73" t="s">
        <v>396</v>
      </c>
      <c r="X1221" s="73" t="s">
        <v>396</v>
      </c>
      <c r="Y1221" s="74">
        <f>IFERROR(VLOOKUP(E1221,INPUTS!$A$44:$B$103,2,0),0)</f>
        <v>0</v>
      </c>
      <c r="Z1221" s="15">
        <f t="shared" si="295"/>
        <v>0</v>
      </c>
      <c r="AA1221" s="20">
        <f>IFERROR(VLOOKUP(E1221,INPUTS!$A$44:$C$103,3,0),SCENARIOS!$J$26)</f>
        <v>0.025</v>
      </c>
      <c r="AB1221" s="15">
        <f t="shared" si="296"/>
        <v>22115.646217793</v>
      </c>
      <c r="AC1221" s="20">
        <f>IFERROR(VLOOKUP($E1221,INPUTS!$A$44:$G$103,4,0),SCENARIOS!$K$26)</f>
        <v>0.1</v>
      </c>
      <c r="AD1221" s="15">
        <f t="shared" si="296"/>
        <v>112903.166042168</v>
      </c>
      <c r="AE1221" s="20">
        <f>IFERROR(VLOOKUP($E1221,INPUTS!$A$44:$G$103,5,0),SCENARIOS!$L$26)</f>
        <v>0.2</v>
      </c>
      <c r="AF1221" s="15">
        <f t="shared" si="296"/>
        <v>288192.458334991</v>
      </c>
      <c r="AG1221" s="20">
        <f>IFERROR(VLOOKUP($E1221,INPUTS!$A$44:$G$103,6,0),SCENARIOS!$M$26)</f>
        <v>0.3</v>
      </c>
      <c r="AH1221" s="15">
        <f t="shared" si="297"/>
        <v>551722.081536747</v>
      </c>
      <c r="AI1221" s="20">
        <f>IFERROR(VLOOKUP($E1221,INPUTS!$A$44:$G$103,7,0),SCENARIOS!$N$26)</f>
        <v>0.5</v>
      </c>
      <c r="AJ1221" s="15">
        <f t="shared" si="298"/>
        <v>1173587.86714912</v>
      </c>
      <c r="AK1221" s="1"/>
      <c r="AL1221" t="str">
        <f t="shared" ref="AL1221:AL1263" si="300">IF(H1221="MULTI","MULTI",IF(COUNTIFS($E$4:$E$1277,H1221,$H$4:$H$1277,E1221)&gt;0,"Y","N"))</f>
        <v>MULTI</v>
      </c>
      <c r="AM1221" s="21">
        <f t="shared" ref="AM1221:AM1263" si="301">T1221*((1+Q1221)^25)</f>
        <v>2347175.73429824</v>
      </c>
    </row>
    <row r="1222" ht="15" customHeight="1" spans="1:39">
      <c r="A1222" s="6" t="s">
        <v>2253</v>
      </c>
      <c r="B1222" s="70" t="s">
        <v>777</v>
      </c>
      <c r="C1222" s="70" t="s">
        <v>778</v>
      </c>
      <c r="D1222" s="70" t="s">
        <v>929</v>
      </c>
      <c r="E1222" s="10" t="s">
        <v>242</v>
      </c>
      <c r="F1222" s="70" t="s">
        <v>421</v>
      </c>
      <c r="G1222" s="70" t="s">
        <v>173</v>
      </c>
      <c r="H1222" s="70" t="s">
        <v>1519</v>
      </c>
      <c r="I1222" s="70" t="s">
        <v>1519</v>
      </c>
      <c r="J1222" s="70" t="s">
        <v>1519</v>
      </c>
      <c r="K1222" s="70" t="s">
        <v>1520</v>
      </c>
      <c r="L1222" s="71" t="s">
        <v>286</v>
      </c>
      <c r="M1222" s="72">
        <v>80904</v>
      </c>
      <c r="N1222" s="14">
        <f t="shared" si="299"/>
        <v>221.654794520548</v>
      </c>
      <c r="O1222" s="15">
        <v>2200</v>
      </c>
      <c r="P1222" s="15">
        <f t="shared" si="291"/>
        <v>177988800</v>
      </c>
      <c r="Q1222" s="16">
        <f>IFERROR(VLOOKUP(G1222,SCENARIOS!$A$13:$E$18,5,0),0.025)</f>
        <v>0.05</v>
      </c>
      <c r="R1222" s="70">
        <f>IFERROR(VLOOKUP(L1222,INPUTS!$A$107:$B$120,2,0),0.0082)</f>
        <v>0.0039</v>
      </c>
      <c r="S1222" s="70">
        <f t="shared" si="292"/>
        <v>8.58</v>
      </c>
      <c r="T1222" s="15">
        <f t="shared" si="293"/>
        <v>694156.32</v>
      </c>
      <c r="U1222" s="15">
        <f>T1222/INPUTS!$B$7*1000</f>
        <v>867695400</v>
      </c>
      <c r="V1222" s="15">
        <f>T1222*INPUTS!$B$6</f>
        <v>2193533.9712</v>
      </c>
      <c r="W1222" s="73" t="s">
        <v>396</v>
      </c>
      <c r="X1222" s="73" t="s">
        <v>396</v>
      </c>
      <c r="Y1222" s="74">
        <f>IFERROR(VLOOKUP(E1222,INPUTS!$A$44:$B$103,2,0),0)</f>
        <v>0</v>
      </c>
      <c r="Z1222" s="15">
        <f t="shared" si="295"/>
        <v>0</v>
      </c>
      <c r="AA1222" s="20">
        <f>IFERROR(VLOOKUP(E1222,INPUTS!$A$44:$C$103,3,0),SCENARIOS!$J$26)</f>
        <v>0.03</v>
      </c>
      <c r="AB1222" s="15">
        <f t="shared" si="296"/>
        <v>26578.1673812655</v>
      </c>
      <c r="AC1222" s="20">
        <f>IFERROR(VLOOKUP($E1222,INPUTS!$A$44:$G$103,4,0),SCENARIOS!$K$26)</f>
        <v>0.1</v>
      </c>
      <c r="AD1222" s="15">
        <f t="shared" si="296"/>
        <v>113070.74997916</v>
      </c>
      <c r="AE1222" s="20">
        <f>IFERROR(VLOOKUP($E1222,INPUTS!$A$44:$G$103,5,0),SCENARIOS!$L$26)</f>
        <v>0.2</v>
      </c>
      <c r="AF1222" s="15">
        <f t="shared" si="296"/>
        <v>288620.226912899</v>
      </c>
      <c r="AG1222" s="20">
        <f>IFERROR(VLOOKUP($E1222,INPUTS!$A$44:$G$103,6,0),SCENARIOS!$M$26)</f>
        <v>0.3</v>
      </c>
      <c r="AH1222" s="15">
        <f t="shared" si="297"/>
        <v>552541.011260249</v>
      </c>
      <c r="AI1222" s="20">
        <f>IFERROR(VLOOKUP($E1222,INPUTS!$A$44:$G$103,7,0),SCENARIOS!$N$26)</f>
        <v>0.4</v>
      </c>
      <c r="AJ1222" s="15">
        <f t="shared" si="298"/>
        <v>940263.873595414</v>
      </c>
      <c r="AK1222" s="1"/>
      <c r="AL1222" t="str">
        <f t="shared" si="300"/>
        <v>MULTI</v>
      </c>
      <c r="AM1222" s="21">
        <f t="shared" si="301"/>
        <v>2350659.68398853</v>
      </c>
    </row>
    <row r="1223" ht="15" customHeight="1" spans="1:39">
      <c r="A1223" s="24" t="s">
        <v>2254</v>
      </c>
      <c r="B1223" s="70" t="s">
        <v>779</v>
      </c>
      <c r="C1223" s="70" t="s">
        <v>780</v>
      </c>
      <c r="D1223" s="70" t="s">
        <v>929</v>
      </c>
      <c r="E1223" s="10" t="s">
        <v>444</v>
      </c>
      <c r="F1223" s="70" t="s">
        <v>443</v>
      </c>
      <c r="G1223" s="70" t="s">
        <v>177</v>
      </c>
      <c r="H1223" s="70" t="s">
        <v>1519</v>
      </c>
      <c r="I1223" s="70" t="s">
        <v>1519</v>
      </c>
      <c r="J1223" s="70" t="s">
        <v>1519</v>
      </c>
      <c r="K1223" s="70" t="s">
        <v>1520</v>
      </c>
      <c r="L1223" s="71" t="s">
        <v>286</v>
      </c>
      <c r="M1223" s="72">
        <v>177483</v>
      </c>
      <c r="N1223" s="14">
        <f t="shared" si="299"/>
        <v>486.254794520548</v>
      </c>
      <c r="O1223" s="15">
        <v>2800</v>
      </c>
      <c r="P1223" s="15">
        <f t="shared" si="291"/>
        <v>496952400</v>
      </c>
      <c r="Q1223" s="16">
        <f>IFERROR(VLOOKUP(G1223,SCENARIOS!$A$13:$E$18,5,0),0.025)</f>
        <v>0.045</v>
      </c>
      <c r="R1223" s="70">
        <f>IFERROR(VLOOKUP(L1223,INPUTS!$A$107:$B$120,2,0),0.0082)</f>
        <v>0.0039</v>
      </c>
      <c r="S1223" s="70">
        <f t="shared" si="292"/>
        <v>10.92</v>
      </c>
      <c r="T1223" s="15">
        <f t="shared" si="293"/>
        <v>1938114.36</v>
      </c>
      <c r="U1223" s="15">
        <f>T1223/INPUTS!$B$7*1000</f>
        <v>2422642950</v>
      </c>
      <c r="V1223" s="15">
        <f>T1223*INPUTS!$B$6</f>
        <v>6124441.3776</v>
      </c>
      <c r="W1223" s="73" t="s">
        <v>396</v>
      </c>
      <c r="X1223" s="73" t="s">
        <v>396</v>
      </c>
      <c r="Y1223" s="74">
        <f>IFERROR(VLOOKUP(E1223,INPUTS!$A$44:$B$103,2,0),0)</f>
        <v>0</v>
      </c>
      <c r="Z1223" s="15">
        <f t="shared" si="295"/>
        <v>0</v>
      </c>
      <c r="AA1223" s="20">
        <f>IFERROR(VLOOKUP(E1223,INPUTS!$A$44:$C$103,3,0),SCENARIOS!$J$26)</f>
        <v>0.025</v>
      </c>
      <c r="AB1223" s="15">
        <f t="shared" si="296"/>
        <v>60381.0777134536</v>
      </c>
      <c r="AC1223" s="20">
        <f>IFERROR(VLOOKUP($E1223,INPUTS!$A$44:$G$103,4,0),SCENARIOS!$K$26)</f>
        <v>0.1</v>
      </c>
      <c r="AD1223" s="15">
        <f t="shared" si="296"/>
        <v>300983.233690142</v>
      </c>
      <c r="AE1223" s="20">
        <f>IFERROR(VLOOKUP($E1223,INPUTS!$A$44:$G$103,5,0),SCENARIOS!$L$26)</f>
        <v>0.2</v>
      </c>
      <c r="AF1223" s="15">
        <f t="shared" si="296"/>
        <v>750159.738722169</v>
      </c>
      <c r="AG1223" s="20">
        <f>IFERROR(VLOOKUP($E1223,INPUTS!$A$44:$G$103,6,0),SCENARIOS!$M$26)</f>
        <v>0.3</v>
      </c>
      <c r="AH1223" s="15">
        <f t="shared" si="297"/>
        <v>1402253.27512523</v>
      </c>
      <c r="AI1223" s="20">
        <f>IFERROR(VLOOKUP($E1223,INPUTS!$A$44:$G$103,7,0),SCENARIOS!$N$26)</f>
        <v>0.5</v>
      </c>
      <c r="AJ1223" s="15">
        <f t="shared" si="298"/>
        <v>2912437.83912667</v>
      </c>
      <c r="AK1223" s="1"/>
      <c r="AL1223" t="str">
        <f t="shared" si="300"/>
        <v>MULTI</v>
      </c>
      <c r="AM1223" s="21">
        <f t="shared" si="301"/>
        <v>5824875.67825333</v>
      </c>
    </row>
    <row r="1224" ht="15" customHeight="1" spans="1:39">
      <c r="A1224" s="6" t="s">
        <v>2255</v>
      </c>
      <c r="B1224" s="70" t="s">
        <v>781</v>
      </c>
      <c r="C1224" s="70" t="s">
        <v>782</v>
      </c>
      <c r="D1224" s="70" t="s">
        <v>929</v>
      </c>
      <c r="E1224" s="10" t="s">
        <v>444</v>
      </c>
      <c r="F1224" s="70" t="s">
        <v>443</v>
      </c>
      <c r="G1224" s="70" t="s">
        <v>177</v>
      </c>
      <c r="H1224" s="70" t="s">
        <v>1519</v>
      </c>
      <c r="I1224" s="70" t="s">
        <v>1519</v>
      </c>
      <c r="J1224" s="70" t="s">
        <v>1519</v>
      </c>
      <c r="K1224" s="70" t="s">
        <v>1520</v>
      </c>
      <c r="L1224" s="71" t="s">
        <v>279</v>
      </c>
      <c r="M1224" s="72">
        <v>118322</v>
      </c>
      <c r="N1224" s="14">
        <f t="shared" si="299"/>
        <v>324.169863013699</v>
      </c>
      <c r="O1224" s="15">
        <v>2500</v>
      </c>
      <c r="P1224" s="15">
        <f t="shared" si="291"/>
        <v>295805000</v>
      </c>
      <c r="Q1224" s="16">
        <f>IFERROR(VLOOKUP(G1224,SCENARIOS!$A$13:$E$18,5,0),0.025)</f>
        <v>0.045</v>
      </c>
      <c r="R1224" s="70">
        <f>IFERROR(VLOOKUP(L1224,INPUTS!$A$107:$B$120,2,0),0.0082)</f>
        <v>0.0039</v>
      </c>
      <c r="S1224" s="70">
        <f t="shared" si="292"/>
        <v>9.75</v>
      </c>
      <c r="T1224" s="15">
        <f t="shared" si="293"/>
        <v>1153639.5</v>
      </c>
      <c r="U1224" s="15">
        <f>T1224/INPUTS!$B$7*1000</f>
        <v>1442049375</v>
      </c>
      <c r="V1224" s="15">
        <f>T1224*INPUTS!$B$6</f>
        <v>3645500.82</v>
      </c>
      <c r="W1224" s="73" t="s">
        <v>396</v>
      </c>
      <c r="X1224" s="73" t="s">
        <v>396</v>
      </c>
      <c r="Y1224" s="74">
        <f>IFERROR(VLOOKUP(E1224,INPUTS!$A$44:$B$103,2,0),0)</f>
        <v>0</v>
      </c>
      <c r="Z1224" s="15">
        <f t="shared" si="295"/>
        <v>0</v>
      </c>
      <c r="AA1224" s="20">
        <f>IFERROR(VLOOKUP(E1224,INPUTS!$A$44:$C$103,3,0),SCENARIOS!$J$26)</f>
        <v>0.025</v>
      </c>
      <c r="AB1224" s="15">
        <f t="shared" si="296"/>
        <v>35941.1176865795</v>
      </c>
      <c r="AC1224" s="20">
        <f>IFERROR(VLOOKUP($E1224,INPUTS!$A$44:$G$103,4,0),SCENARIOS!$K$26)</f>
        <v>0.1</v>
      </c>
      <c r="AD1224" s="15">
        <f t="shared" si="296"/>
        <v>179156.686720323</v>
      </c>
      <c r="AE1224" s="20">
        <f>IFERROR(VLOOKUP($E1224,INPUTS!$A$44:$G$103,5,0),SCENARIOS!$L$26)</f>
        <v>0.2</v>
      </c>
      <c r="AF1224" s="15">
        <f t="shared" si="296"/>
        <v>446523.654001291</v>
      </c>
      <c r="AG1224" s="20">
        <f>IFERROR(VLOOKUP($E1224,INPUTS!$A$44:$G$103,6,0),SCENARIOS!$M$26)</f>
        <v>0.3</v>
      </c>
      <c r="AH1224" s="15">
        <f t="shared" si="297"/>
        <v>834674.568526923</v>
      </c>
      <c r="AI1224" s="20">
        <f>IFERROR(VLOOKUP($E1224,INPUTS!$A$44:$G$103,7,0),SCENARIOS!$N$26)</f>
        <v>0.5</v>
      </c>
      <c r="AJ1224" s="15">
        <f t="shared" si="298"/>
        <v>1733593.95186111</v>
      </c>
      <c r="AK1224" s="1"/>
      <c r="AL1224" t="str">
        <f t="shared" si="300"/>
        <v>MULTI</v>
      </c>
      <c r="AM1224" s="21">
        <f t="shared" si="301"/>
        <v>3467187.90372222</v>
      </c>
    </row>
    <row r="1225" ht="15" customHeight="1" spans="1:39">
      <c r="A1225" s="24" t="s">
        <v>2256</v>
      </c>
      <c r="B1225" s="70" t="s">
        <v>784</v>
      </c>
      <c r="C1225" s="70" t="s">
        <v>785</v>
      </c>
      <c r="D1225" s="70" t="s">
        <v>929</v>
      </c>
      <c r="E1225" s="10" t="s">
        <v>694</v>
      </c>
      <c r="F1225" s="70" t="s">
        <v>693</v>
      </c>
      <c r="G1225" s="70" t="s">
        <v>177</v>
      </c>
      <c r="H1225" s="70" t="s">
        <v>1519</v>
      </c>
      <c r="I1225" s="70" t="s">
        <v>1519</v>
      </c>
      <c r="J1225" s="70" t="s">
        <v>1519</v>
      </c>
      <c r="K1225" s="70" t="s">
        <v>1520</v>
      </c>
      <c r="L1225" s="71" t="s">
        <v>279</v>
      </c>
      <c r="M1225" s="72">
        <v>72891</v>
      </c>
      <c r="N1225" s="14">
        <f t="shared" si="299"/>
        <v>199.701369863014</v>
      </c>
      <c r="O1225" s="15">
        <v>3500</v>
      </c>
      <c r="P1225" s="15">
        <f t="shared" si="291"/>
        <v>255118500</v>
      </c>
      <c r="Q1225" s="16">
        <f>IFERROR(VLOOKUP(G1225,SCENARIOS!$A$13:$E$18,5,0),0.025)</f>
        <v>0.045</v>
      </c>
      <c r="R1225" s="70">
        <f>IFERROR(VLOOKUP(L1225,INPUTS!$A$107:$B$120,2,0),0.0082)</f>
        <v>0.0039</v>
      </c>
      <c r="S1225" s="70">
        <f t="shared" si="292"/>
        <v>13.65</v>
      </c>
      <c r="T1225" s="15">
        <f t="shared" si="293"/>
        <v>994962.15</v>
      </c>
      <c r="U1225" s="15">
        <f>T1225/INPUTS!$B$7*1000</f>
        <v>1243702687.5</v>
      </c>
      <c r="V1225" s="15">
        <f>T1225*INPUTS!$B$6</f>
        <v>3144080.394</v>
      </c>
      <c r="W1225" s="73" t="s">
        <v>396</v>
      </c>
      <c r="X1225" s="73" t="s">
        <v>396</v>
      </c>
      <c r="Y1225" s="74">
        <f>IFERROR(VLOOKUP(E1225,INPUTS!$A$44:$B$103,2,0),0)</f>
        <v>0</v>
      </c>
      <c r="Z1225" s="15">
        <f t="shared" si="295"/>
        <v>0</v>
      </c>
      <c r="AA1225" s="20">
        <f>IFERROR(VLOOKUP(E1225,INPUTS!$A$44:$C$103,3,0),SCENARIOS!$J$26)</f>
        <v>0.025</v>
      </c>
      <c r="AB1225" s="15">
        <f t="shared" si="296"/>
        <v>30997.596499463</v>
      </c>
      <c r="AC1225" s="20">
        <f>IFERROR(VLOOKUP($E1225,INPUTS!$A$44:$G$103,4,0),SCENARIOS!$K$26)</f>
        <v>0.1</v>
      </c>
      <c r="AD1225" s="15">
        <f t="shared" si="296"/>
        <v>154514.579473162</v>
      </c>
      <c r="AE1225" s="20">
        <f>IFERROR(VLOOKUP($E1225,INPUTS!$A$44:$G$103,5,0),SCENARIOS!$L$26)</f>
        <v>0.2</v>
      </c>
      <c r="AF1225" s="15">
        <f t="shared" si="296"/>
        <v>385106.556087045</v>
      </c>
      <c r="AG1225" s="20">
        <f>IFERROR(VLOOKUP($E1225,INPUTS!$A$44:$G$103,6,0),SCENARIOS!$M$26)</f>
        <v>0.3</v>
      </c>
      <c r="AH1225" s="15">
        <f t="shared" si="297"/>
        <v>719869.251401213</v>
      </c>
      <c r="AI1225" s="20">
        <f>IFERROR(VLOOKUP($E1225,INPUTS!$A$44:$G$103,7,0),SCENARIOS!$N$26)</f>
        <v>0.5</v>
      </c>
      <c r="AJ1225" s="15">
        <f t="shared" si="298"/>
        <v>1495146.76428011</v>
      </c>
      <c r="AK1225" s="1"/>
      <c r="AL1225" t="str">
        <f t="shared" si="300"/>
        <v>MULTI</v>
      </c>
      <c r="AM1225" s="21">
        <f t="shared" si="301"/>
        <v>2990293.52856022</v>
      </c>
    </row>
    <row r="1226" ht="15" customHeight="1" spans="1:39">
      <c r="A1226" s="6" t="s">
        <v>2257</v>
      </c>
      <c r="B1226" s="70" t="s">
        <v>786</v>
      </c>
      <c r="C1226" s="70" t="s">
        <v>675</v>
      </c>
      <c r="D1226" s="70" t="s">
        <v>929</v>
      </c>
      <c r="E1226" s="10" t="s">
        <v>677</v>
      </c>
      <c r="F1226" s="70" t="s">
        <v>676</v>
      </c>
      <c r="G1226" s="70" t="s">
        <v>177</v>
      </c>
      <c r="H1226" s="70" t="s">
        <v>1519</v>
      </c>
      <c r="I1226" s="70" t="s">
        <v>1519</v>
      </c>
      <c r="J1226" s="70" t="s">
        <v>1519</v>
      </c>
      <c r="K1226" s="70" t="s">
        <v>1520</v>
      </c>
      <c r="L1226" s="71" t="s">
        <v>279</v>
      </c>
      <c r="M1226" s="72">
        <v>39241</v>
      </c>
      <c r="N1226" s="14">
        <f t="shared" si="299"/>
        <v>107.509589041096</v>
      </c>
      <c r="O1226" s="15">
        <v>3000</v>
      </c>
      <c r="P1226" s="15">
        <f t="shared" si="291"/>
        <v>117723000</v>
      </c>
      <c r="Q1226" s="16">
        <f>IFERROR(VLOOKUP(G1226,SCENARIOS!$A$13:$E$18,5,0),0.025)</f>
        <v>0.045</v>
      </c>
      <c r="R1226" s="70">
        <f>IFERROR(VLOOKUP(L1226,INPUTS!$A$107:$B$120,2,0),0.0082)</f>
        <v>0.0039</v>
      </c>
      <c r="S1226" s="70">
        <f t="shared" si="292"/>
        <v>11.7</v>
      </c>
      <c r="T1226" s="15">
        <f t="shared" si="293"/>
        <v>459119.7</v>
      </c>
      <c r="U1226" s="15">
        <f>T1226/INPUTS!$B$7*1000</f>
        <v>573899625</v>
      </c>
      <c r="V1226" s="15">
        <f>T1226*INPUTS!$B$6</f>
        <v>1450818.252</v>
      </c>
      <c r="W1226" s="73" t="s">
        <v>396</v>
      </c>
      <c r="X1226" s="73" t="s">
        <v>396</v>
      </c>
      <c r="Y1226" s="74">
        <f>IFERROR(VLOOKUP(E1226,INPUTS!$A$44:$B$103,2,0),0)</f>
        <v>0</v>
      </c>
      <c r="Z1226" s="15">
        <f t="shared" si="295"/>
        <v>0</v>
      </c>
      <c r="AA1226" s="20">
        <f>IFERROR(VLOOKUP(E1226,INPUTS!$A$44:$C$103,3,0),SCENARIOS!$J$26)</f>
        <v>0.025</v>
      </c>
      <c r="AB1226" s="15">
        <f t="shared" si="296"/>
        <v>14303.666934018</v>
      </c>
      <c r="AC1226" s="20">
        <f>IFERROR(VLOOKUP($E1226,INPUTS!$A$44:$G$103,4,0),SCENARIOS!$K$26)</f>
        <v>0.1</v>
      </c>
      <c r="AD1226" s="15">
        <f t="shared" si="296"/>
        <v>71299.885501518</v>
      </c>
      <c r="AE1226" s="20">
        <f>IFERROR(VLOOKUP($E1226,INPUTS!$A$44:$G$103,5,0),SCENARIOS!$L$26)</f>
        <v>0.2</v>
      </c>
      <c r="AF1226" s="15">
        <f t="shared" si="296"/>
        <v>177705.258937455</v>
      </c>
      <c r="AG1226" s="20">
        <f>IFERROR(VLOOKUP($E1226,INPUTS!$A$44:$G$103,6,0),SCENARIOS!$M$26)</f>
        <v>0.3</v>
      </c>
      <c r="AH1226" s="15">
        <f t="shared" si="297"/>
        <v>332179.625870742</v>
      </c>
      <c r="AI1226" s="20">
        <f>IFERROR(VLOOKUP($E1226,INPUTS!$A$44:$G$103,7,0),SCENARIOS!$N$26)</f>
        <v>0.5</v>
      </c>
      <c r="AJ1226" s="15">
        <f t="shared" si="298"/>
        <v>689927.083027486</v>
      </c>
      <c r="AK1226" s="1"/>
      <c r="AL1226" t="str">
        <f t="shared" si="300"/>
        <v>MULTI</v>
      </c>
      <c r="AM1226" s="21">
        <f t="shared" si="301"/>
        <v>1379854.16605497</v>
      </c>
    </row>
    <row r="1227" ht="15" customHeight="1" spans="1:39">
      <c r="A1227" s="24" t="s">
        <v>2258</v>
      </c>
      <c r="B1227" s="70" t="s">
        <v>787</v>
      </c>
      <c r="C1227" s="70" t="s">
        <v>788</v>
      </c>
      <c r="D1227" s="70" t="s">
        <v>929</v>
      </c>
      <c r="E1227" s="10" t="s">
        <v>537</v>
      </c>
      <c r="F1227" s="70" t="s">
        <v>536</v>
      </c>
      <c r="G1227" s="70" t="s">
        <v>173</v>
      </c>
      <c r="H1227" s="70" t="s">
        <v>1519</v>
      </c>
      <c r="I1227" s="70" t="s">
        <v>1519</v>
      </c>
      <c r="J1227" s="70" t="s">
        <v>1519</v>
      </c>
      <c r="K1227" s="70" t="s">
        <v>1520</v>
      </c>
      <c r="L1227" s="71" t="s">
        <v>279</v>
      </c>
      <c r="M1227" s="72">
        <v>24404</v>
      </c>
      <c r="N1227" s="14">
        <f t="shared" si="299"/>
        <v>66.8602739726027</v>
      </c>
      <c r="O1227" s="15">
        <v>2200</v>
      </c>
      <c r="P1227" s="15">
        <f t="shared" si="291"/>
        <v>53688800</v>
      </c>
      <c r="Q1227" s="16">
        <f>IFERROR(VLOOKUP(G1227,SCENARIOS!$A$13:$E$18,5,0),0.025)</f>
        <v>0.05</v>
      </c>
      <c r="R1227" s="70">
        <f>IFERROR(VLOOKUP(L1227,INPUTS!$A$107:$B$120,2,0),0.0082)</f>
        <v>0.0039</v>
      </c>
      <c r="S1227" s="70">
        <f t="shared" si="292"/>
        <v>8.58</v>
      </c>
      <c r="T1227" s="15">
        <f t="shared" si="293"/>
        <v>209386.32</v>
      </c>
      <c r="U1227" s="15">
        <f>T1227/INPUTS!$B$7*1000</f>
        <v>261732900</v>
      </c>
      <c r="V1227" s="15">
        <f>T1227*INPUTS!$B$6</f>
        <v>661660.7712</v>
      </c>
      <c r="W1227" s="73" t="s">
        <v>396</v>
      </c>
      <c r="X1227" s="73" t="s">
        <v>396</v>
      </c>
      <c r="Y1227" s="74">
        <f>IFERROR(VLOOKUP(E1227,INPUTS!$A$44:$B$103,2,0),0)</f>
        <v>0</v>
      </c>
      <c r="Z1227" s="15">
        <f t="shared" si="295"/>
        <v>0</v>
      </c>
      <c r="AA1227" s="20">
        <f>IFERROR(VLOOKUP(E1227,INPUTS!$A$44:$C$103,3,0),SCENARIOS!$J$26)</f>
        <v>0.025</v>
      </c>
      <c r="AB1227" s="15">
        <f t="shared" si="296"/>
        <v>6680.89749139313</v>
      </c>
      <c r="AC1227" s="20">
        <f>IFERROR(VLOOKUP($E1227,INPUTS!$A$44:$G$103,4,0),SCENARIOS!$K$26)</f>
        <v>0.1</v>
      </c>
      <c r="AD1227" s="15">
        <f t="shared" si="296"/>
        <v>34106.8251568702</v>
      </c>
      <c r="AE1227" s="20">
        <f>IFERROR(VLOOKUP($E1227,INPUTS!$A$44:$G$103,5,0),SCENARIOS!$L$26)</f>
        <v>0.2</v>
      </c>
      <c r="AF1227" s="15">
        <f t="shared" si="296"/>
        <v>87059.8242062492</v>
      </c>
      <c r="AG1227" s="20">
        <f>IFERROR(VLOOKUP($E1227,INPUTS!$A$44:$G$103,6,0),SCENARIOS!$M$26)</f>
        <v>0.3</v>
      </c>
      <c r="AH1227" s="15">
        <f t="shared" si="297"/>
        <v>166669.272703391</v>
      </c>
      <c r="AI1227" s="20">
        <f>IFERROR(VLOOKUP($E1227,INPUTS!$A$44:$G$103,7,0),SCENARIOS!$N$26)</f>
        <v>0.5</v>
      </c>
      <c r="AJ1227" s="15">
        <f t="shared" si="298"/>
        <v>354528.19964437</v>
      </c>
      <c r="AK1227" s="1"/>
      <c r="AL1227" t="str">
        <f t="shared" si="300"/>
        <v>MULTI</v>
      </c>
      <c r="AM1227" s="21">
        <f t="shared" si="301"/>
        <v>709056.39928874</v>
      </c>
    </row>
    <row r="1228" ht="15" customHeight="1" spans="1:39">
      <c r="A1228" s="6" t="s">
        <v>2260</v>
      </c>
      <c r="B1228" s="70" t="s">
        <v>534</v>
      </c>
      <c r="C1228" s="70" t="s">
        <v>535</v>
      </c>
      <c r="D1228" s="70" t="s">
        <v>929</v>
      </c>
      <c r="E1228" s="10" t="s">
        <v>537</v>
      </c>
      <c r="F1228" s="70" t="s">
        <v>536</v>
      </c>
      <c r="G1228" s="70" t="s">
        <v>173</v>
      </c>
      <c r="H1228" s="70" t="s">
        <v>1519</v>
      </c>
      <c r="I1228" s="70" t="s">
        <v>1519</v>
      </c>
      <c r="J1228" s="70" t="s">
        <v>1519</v>
      </c>
      <c r="K1228" s="70" t="s">
        <v>1520</v>
      </c>
      <c r="L1228" s="71" t="s">
        <v>286</v>
      </c>
      <c r="M1228" s="72">
        <v>18303</v>
      </c>
      <c r="N1228" s="14">
        <f t="shared" si="299"/>
        <v>50.1452054794521</v>
      </c>
      <c r="O1228" s="15">
        <v>3000</v>
      </c>
      <c r="P1228" s="15">
        <f t="shared" si="291"/>
        <v>54909000</v>
      </c>
      <c r="Q1228" s="16">
        <f>IFERROR(VLOOKUP(G1228,SCENARIOS!$A$13:$E$18,5,0),0.025)</f>
        <v>0.05</v>
      </c>
      <c r="R1228" s="70">
        <f>IFERROR(VLOOKUP(L1228,INPUTS!$A$107:$B$120,2,0),0.0082)</f>
        <v>0.0039</v>
      </c>
      <c r="S1228" s="70">
        <f t="shared" si="292"/>
        <v>11.7</v>
      </c>
      <c r="T1228" s="15">
        <f t="shared" si="293"/>
        <v>214145.1</v>
      </c>
      <c r="U1228" s="15">
        <f>T1228/INPUTS!$B$7*1000</f>
        <v>267681375</v>
      </c>
      <c r="V1228" s="15">
        <f>T1228*INPUTS!$B$6</f>
        <v>676698.516</v>
      </c>
      <c r="W1228" s="73" t="s">
        <v>396</v>
      </c>
      <c r="X1228" s="73" t="s">
        <v>396</v>
      </c>
      <c r="Y1228" s="74">
        <f>IFERROR(VLOOKUP(E1228,INPUTS!$A$44:$B$103,2,0),0)</f>
        <v>0</v>
      </c>
      <c r="Z1228" s="15">
        <f t="shared" si="295"/>
        <v>0</v>
      </c>
      <c r="AA1228" s="20">
        <f>IFERROR(VLOOKUP(E1228,INPUTS!$A$44:$C$103,3,0),SCENARIOS!$J$26)</f>
        <v>0.025</v>
      </c>
      <c r="AB1228" s="15">
        <f t="shared" si="296"/>
        <v>6832.73607074297</v>
      </c>
      <c r="AC1228" s="20">
        <f>IFERROR(VLOOKUP($E1228,INPUTS!$A$44:$G$103,4,0),SCENARIOS!$K$26)</f>
        <v>0.1</v>
      </c>
      <c r="AD1228" s="15">
        <f t="shared" si="296"/>
        <v>34881.9802740718</v>
      </c>
      <c r="AE1228" s="20">
        <f>IFERROR(VLOOKUP($E1228,INPUTS!$A$44:$G$103,5,0),SCENARIOS!$L$26)</f>
        <v>0.2</v>
      </c>
      <c r="AF1228" s="15">
        <f t="shared" si="296"/>
        <v>89038.4565745731</v>
      </c>
      <c r="AG1228" s="20">
        <f>IFERROR(VLOOKUP($E1228,INPUTS!$A$44:$G$103,6,0),SCENARIOS!$M$26)</f>
        <v>0.3</v>
      </c>
      <c r="AH1228" s="15">
        <f t="shared" si="297"/>
        <v>170457.210719377</v>
      </c>
      <c r="AI1228" s="20">
        <f>IFERROR(VLOOKUP($E1228,INPUTS!$A$44:$G$103,7,0),SCENARIOS!$N$26)</f>
        <v>0.5</v>
      </c>
      <c r="AJ1228" s="15">
        <f t="shared" si="298"/>
        <v>362585.658727197</v>
      </c>
      <c r="AK1228" s="1"/>
      <c r="AL1228" t="str">
        <f t="shared" si="300"/>
        <v>MULTI</v>
      </c>
      <c r="AM1228" s="21">
        <f t="shared" si="301"/>
        <v>725171.317454393</v>
      </c>
    </row>
    <row r="1229" ht="15" customHeight="1" spans="1:39">
      <c r="A1229" s="24" t="s">
        <v>2261</v>
      </c>
      <c r="B1229" s="70" t="s">
        <v>789</v>
      </c>
      <c r="C1229" s="70" t="s">
        <v>790</v>
      </c>
      <c r="D1229" s="70" t="s">
        <v>929</v>
      </c>
      <c r="E1229" s="10" t="s">
        <v>537</v>
      </c>
      <c r="F1229" s="70" t="s">
        <v>536</v>
      </c>
      <c r="G1229" s="70" t="s">
        <v>173</v>
      </c>
      <c r="H1229" s="70" t="s">
        <v>1519</v>
      </c>
      <c r="I1229" s="70" t="s">
        <v>1519</v>
      </c>
      <c r="J1229" s="70" t="s">
        <v>1519</v>
      </c>
      <c r="K1229" s="70" t="s">
        <v>1520</v>
      </c>
      <c r="L1229" s="71" t="s">
        <v>286</v>
      </c>
      <c r="M1229" s="72">
        <v>14642</v>
      </c>
      <c r="N1229" s="14">
        <f t="shared" si="299"/>
        <v>40.1150684931507</v>
      </c>
      <c r="O1229" s="15">
        <v>2000</v>
      </c>
      <c r="P1229" s="15">
        <f t="shared" si="291"/>
        <v>29284000</v>
      </c>
      <c r="Q1229" s="16">
        <f>IFERROR(VLOOKUP(G1229,SCENARIOS!$A$13:$E$18,5,0),0.025)</f>
        <v>0.05</v>
      </c>
      <c r="R1229" s="70">
        <f>IFERROR(VLOOKUP(L1229,INPUTS!$A$107:$B$120,2,0),0.0082)</f>
        <v>0.0039</v>
      </c>
      <c r="S1229" s="70">
        <f t="shared" si="292"/>
        <v>7.8</v>
      </c>
      <c r="T1229" s="15">
        <f t="shared" si="293"/>
        <v>114207.6</v>
      </c>
      <c r="U1229" s="15">
        <f>T1229/INPUTS!$B$7*1000</f>
        <v>142759500</v>
      </c>
      <c r="V1229" s="15">
        <f>T1229*INPUTS!$B$6</f>
        <v>360896.016</v>
      </c>
      <c r="W1229" s="73" t="s">
        <v>396</v>
      </c>
      <c r="X1229" s="73" t="s">
        <v>396</v>
      </c>
      <c r="Y1229" s="74">
        <f>IFERROR(VLOOKUP(E1229,INPUTS!$A$44:$B$103,2,0),0)</f>
        <v>0</v>
      </c>
      <c r="Z1229" s="15">
        <f t="shared" si="295"/>
        <v>0</v>
      </c>
      <c r="AA1229" s="20">
        <f>IFERROR(VLOOKUP(E1229,INPUTS!$A$44:$C$103,3,0),SCENARIOS!$J$26)</f>
        <v>0.025</v>
      </c>
      <c r="AB1229" s="15">
        <f t="shared" si="296"/>
        <v>3644.02635443438</v>
      </c>
      <c r="AC1229" s="20">
        <f>IFERROR(VLOOKUP($E1229,INPUTS!$A$44:$G$103,4,0),SCENARIOS!$K$26)</f>
        <v>0.1</v>
      </c>
      <c r="AD1229" s="15">
        <f t="shared" si="296"/>
        <v>18603.2145977147</v>
      </c>
      <c r="AE1229" s="20">
        <f>IFERROR(VLOOKUP($E1229,INPUTS!$A$44:$G$103,5,0),SCENARIOS!$L$26)</f>
        <v>0.2</v>
      </c>
      <c r="AF1229" s="15">
        <f t="shared" si="296"/>
        <v>47485.8795885884</v>
      </c>
      <c r="AG1229" s="20">
        <f>IFERROR(VLOOKUP($E1229,INPUTS!$A$44:$G$103,6,0),SCENARIOS!$M$26)</f>
        <v>0.3</v>
      </c>
      <c r="AH1229" s="15">
        <f t="shared" si="297"/>
        <v>90908.0288970156</v>
      </c>
      <c r="AI1229" s="20">
        <f>IFERROR(VLOOKUP($E1229,INPUTS!$A$44:$G$103,7,0),SCENARIOS!$N$26)</f>
        <v>0.5</v>
      </c>
      <c r="AJ1229" s="15">
        <f t="shared" si="298"/>
        <v>193373.73527413</v>
      </c>
      <c r="AK1229" s="1"/>
      <c r="AL1229" t="str">
        <f t="shared" si="300"/>
        <v>MULTI</v>
      </c>
      <c r="AM1229" s="21">
        <f t="shared" si="301"/>
        <v>386747.470548261</v>
      </c>
    </row>
    <row r="1230" ht="15" customHeight="1" spans="1:39">
      <c r="A1230" s="6" t="s">
        <v>2262</v>
      </c>
      <c r="B1230" s="70" t="s">
        <v>377</v>
      </c>
      <c r="C1230" s="70" t="s">
        <v>378</v>
      </c>
      <c r="D1230" s="70" t="s">
        <v>929</v>
      </c>
      <c r="E1230" s="10" t="s">
        <v>537</v>
      </c>
      <c r="F1230" s="70" t="s">
        <v>536</v>
      </c>
      <c r="G1230" s="70" t="s">
        <v>173</v>
      </c>
      <c r="H1230" s="70" t="s">
        <v>1519</v>
      </c>
      <c r="I1230" s="70" t="s">
        <v>1519</v>
      </c>
      <c r="J1230" s="70" t="s">
        <v>1519</v>
      </c>
      <c r="K1230" s="70" t="s">
        <v>1520</v>
      </c>
      <c r="L1230" s="71" t="s">
        <v>286</v>
      </c>
      <c r="M1230" s="72">
        <v>9762</v>
      </c>
      <c r="N1230" s="14">
        <f t="shared" si="299"/>
        <v>26.7452054794521</v>
      </c>
      <c r="O1230" s="15">
        <v>1800</v>
      </c>
      <c r="P1230" s="15">
        <f t="shared" si="291"/>
        <v>17571600</v>
      </c>
      <c r="Q1230" s="16">
        <f>IFERROR(VLOOKUP(G1230,SCENARIOS!$A$13:$E$18,5,0),0.025)</f>
        <v>0.05</v>
      </c>
      <c r="R1230" s="70">
        <f>IFERROR(VLOOKUP(L1230,INPUTS!$A$107:$B$120,2,0),0.0082)</f>
        <v>0.0039</v>
      </c>
      <c r="S1230" s="70">
        <f t="shared" si="292"/>
        <v>7.02</v>
      </c>
      <c r="T1230" s="15">
        <f t="shared" si="293"/>
        <v>68529.24</v>
      </c>
      <c r="U1230" s="15">
        <f>T1230/INPUTS!$B$7*1000</f>
        <v>85661550</v>
      </c>
      <c r="V1230" s="15">
        <f>T1230*INPUTS!$B$6</f>
        <v>216552.3984</v>
      </c>
      <c r="W1230" s="73" t="s">
        <v>396</v>
      </c>
      <c r="X1230" s="73" t="s">
        <v>396</v>
      </c>
      <c r="Y1230" s="74">
        <f>IFERROR(VLOOKUP(E1230,INPUTS!$A$44:$B$103,2,0),0)</f>
        <v>0</v>
      </c>
      <c r="Z1230" s="15">
        <f t="shared" si="295"/>
        <v>0</v>
      </c>
      <c r="AA1230" s="20">
        <f>IFERROR(VLOOKUP(E1230,INPUTS!$A$44:$C$103,3,0),SCENARIOS!$J$26)</f>
        <v>0.025</v>
      </c>
      <c r="AB1230" s="15">
        <f t="shared" si="296"/>
        <v>2186.56513760344</v>
      </c>
      <c r="AC1230" s="20">
        <f>IFERROR(VLOOKUP($E1230,INPUTS!$A$44:$G$103,4,0),SCENARIOS!$K$26)</f>
        <v>0.1</v>
      </c>
      <c r="AD1230" s="15">
        <f t="shared" si="296"/>
        <v>11162.6910813142</v>
      </c>
      <c r="AE1230" s="20">
        <f>IFERROR(VLOOKUP($E1230,INPUTS!$A$44:$G$103,5,0),SCENARIOS!$L$26)</f>
        <v>0.2</v>
      </c>
      <c r="AF1230" s="15">
        <f t="shared" si="296"/>
        <v>28493.4736299289</v>
      </c>
      <c r="AG1230" s="20">
        <f>IFERROR(VLOOKUP($E1230,INPUTS!$A$44:$G$103,6,0),SCENARIOS!$M$26)</f>
        <v>0.3</v>
      </c>
      <c r="AH1230" s="15">
        <f t="shared" si="297"/>
        <v>54548.5425681874</v>
      </c>
      <c r="AI1230" s="20">
        <f>IFERROR(VLOOKUP($E1230,INPUTS!$A$44:$G$103,7,0),SCENARIOS!$N$26)</f>
        <v>0.5</v>
      </c>
      <c r="AJ1230" s="15">
        <f t="shared" si="298"/>
        <v>116032.16523504</v>
      </c>
      <c r="AK1230" s="1"/>
      <c r="AL1230" t="str">
        <f t="shared" si="300"/>
        <v>MULTI</v>
      </c>
      <c r="AM1230" s="21">
        <f t="shared" si="301"/>
        <v>232064.33047008</v>
      </c>
    </row>
    <row r="1231" ht="15" customHeight="1" spans="1:39">
      <c r="A1231" s="24" t="s">
        <v>2263</v>
      </c>
      <c r="B1231" s="70" t="s">
        <v>429</v>
      </c>
      <c r="C1231" s="70" t="s">
        <v>430</v>
      </c>
      <c r="D1231" s="70" t="s">
        <v>929</v>
      </c>
      <c r="E1231" s="10" t="s">
        <v>432</v>
      </c>
      <c r="F1231" s="70" t="s">
        <v>431</v>
      </c>
      <c r="G1231" s="70" t="s">
        <v>173</v>
      </c>
      <c r="H1231" s="70" t="s">
        <v>1519</v>
      </c>
      <c r="I1231" s="70" t="s">
        <v>1519</v>
      </c>
      <c r="J1231" s="70" t="s">
        <v>1519</v>
      </c>
      <c r="K1231" s="70" t="s">
        <v>1520</v>
      </c>
      <c r="L1231" s="71" t="s">
        <v>295</v>
      </c>
      <c r="M1231" s="72">
        <v>21198</v>
      </c>
      <c r="N1231" s="14">
        <f t="shared" si="299"/>
        <v>58.0767123287671</v>
      </c>
      <c r="O1231" s="15">
        <v>8200</v>
      </c>
      <c r="P1231" s="15">
        <f t="shared" si="291"/>
        <v>173823600</v>
      </c>
      <c r="Q1231" s="16">
        <f>IFERROR(VLOOKUP(G1231,SCENARIOS!$A$13:$E$18,5,0),0.025)</f>
        <v>0.05</v>
      </c>
      <c r="R1231" s="70">
        <f>IFERROR(VLOOKUP(L1231,INPUTS!$A$107:$B$120,2,0),0.0082)</f>
        <v>0.0089</v>
      </c>
      <c r="S1231" s="70">
        <f t="shared" si="292"/>
        <v>72.98</v>
      </c>
      <c r="T1231" s="15">
        <f t="shared" si="293"/>
        <v>1547030.04</v>
      </c>
      <c r="U1231" s="15">
        <f>T1231/INPUTS!$B$7*1000</f>
        <v>1933787550</v>
      </c>
      <c r="V1231" s="15">
        <f>T1231*INPUTS!$B$6</f>
        <v>4888614.9264</v>
      </c>
      <c r="W1231" s="73" t="s">
        <v>521</v>
      </c>
      <c r="X1231" s="73" t="s">
        <v>396</v>
      </c>
      <c r="Y1231" s="74">
        <f>IFERROR(VLOOKUP(E1231,INPUTS!$A$44:$B$103,2,0),0)</f>
        <v>0</v>
      </c>
      <c r="Z1231" s="15">
        <f t="shared" si="295"/>
        <v>0</v>
      </c>
      <c r="AA1231" s="20">
        <f>IFERROR(VLOOKUP(E1231,INPUTS!$A$44:$C$103,3,0),SCENARIOS!$J$26)</f>
        <v>0.025</v>
      </c>
      <c r="AB1231" s="15">
        <f t="shared" si="296"/>
        <v>49361.1479171409</v>
      </c>
      <c r="AC1231" s="20">
        <f>IFERROR(VLOOKUP($E1231,INPUTS!$A$44:$G$103,4,0),SCENARIOS!$K$26)</f>
        <v>0.1</v>
      </c>
      <c r="AD1231" s="15">
        <f t="shared" si="296"/>
        <v>251994.891961929</v>
      </c>
      <c r="AE1231" s="20">
        <f>IFERROR(VLOOKUP($E1231,INPUTS!$A$44:$G$103,5,0),SCENARIOS!$L$26)</f>
        <v>0.2</v>
      </c>
      <c r="AF1231" s="15">
        <f t="shared" si="296"/>
        <v>643232.868910379</v>
      </c>
      <c r="AG1231" s="20">
        <f>IFERROR(VLOOKUP($E1231,INPUTS!$A$44:$G$103,6,0),SCENARIOS!$M$26)</f>
        <v>0.3</v>
      </c>
      <c r="AH1231" s="15">
        <f t="shared" si="297"/>
        <v>1231419.37647644</v>
      </c>
      <c r="AI1231" s="20">
        <f>IFERROR(VLOOKUP($E1231,INPUTS!$A$44:$G$103,7,0),SCENARIOS!$N$26)</f>
        <v>0.5</v>
      </c>
      <c r="AJ1231" s="15">
        <f t="shared" si="298"/>
        <v>2619396.40983689</v>
      </c>
      <c r="AK1231" s="1"/>
      <c r="AL1231" t="str">
        <f t="shared" si="300"/>
        <v>MULTI</v>
      </c>
      <c r="AM1231" s="21">
        <f t="shared" si="301"/>
        <v>5238792.81967377</v>
      </c>
    </row>
    <row r="1232" ht="15" customHeight="1" spans="1:39">
      <c r="A1232" s="6" t="s">
        <v>2264</v>
      </c>
      <c r="B1232" s="70" t="s">
        <v>565</v>
      </c>
      <c r="C1232" s="70" t="s">
        <v>566</v>
      </c>
      <c r="D1232" s="70" t="s">
        <v>929</v>
      </c>
      <c r="E1232" s="10" t="s">
        <v>567</v>
      </c>
      <c r="F1232" s="70" t="s">
        <v>431</v>
      </c>
      <c r="G1232" s="70" t="s">
        <v>173</v>
      </c>
      <c r="H1232" s="70" t="s">
        <v>1519</v>
      </c>
      <c r="I1232" s="70" t="s">
        <v>1519</v>
      </c>
      <c r="J1232" s="70" t="s">
        <v>1519</v>
      </c>
      <c r="K1232" s="70" t="s">
        <v>1520</v>
      </c>
      <c r="L1232" s="71" t="s">
        <v>295</v>
      </c>
      <c r="M1232" s="72">
        <v>19951</v>
      </c>
      <c r="N1232" s="14">
        <f t="shared" si="299"/>
        <v>54.6602739726027</v>
      </c>
      <c r="O1232" s="15">
        <v>7800</v>
      </c>
      <c r="P1232" s="15">
        <f t="shared" si="291"/>
        <v>155617800</v>
      </c>
      <c r="Q1232" s="16">
        <f>IFERROR(VLOOKUP(G1232,SCENARIOS!$A$13:$E$18,5,0),0.025)</f>
        <v>0.05</v>
      </c>
      <c r="R1232" s="70">
        <f>IFERROR(VLOOKUP(L1232,INPUTS!$A$107:$B$120,2,0),0.0082)</f>
        <v>0.0089</v>
      </c>
      <c r="S1232" s="70">
        <f t="shared" si="292"/>
        <v>69.42</v>
      </c>
      <c r="T1232" s="15">
        <f t="shared" si="293"/>
        <v>1384998.42</v>
      </c>
      <c r="U1232" s="15">
        <f>T1232/INPUTS!$B$7*1000</f>
        <v>1731248025</v>
      </c>
      <c r="V1232" s="15">
        <f>T1232*INPUTS!$B$6</f>
        <v>4376595.0072</v>
      </c>
      <c r="W1232" s="73" t="s">
        <v>521</v>
      </c>
      <c r="X1232" s="73" t="s">
        <v>396</v>
      </c>
      <c r="Y1232" s="74">
        <f>IFERROR(VLOOKUP(E1232,INPUTS!$A$44:$B$103,2,0),0)</f>
        <v>0</v>
      </c>
      <c r="Z1232" s="15">
        <f t="shared" si="295"/>
        <v>0</v>
      </c>
      <c r="AA1232" s="20">
        <f>IFERROR(VLOOKUP(E1232,INPUTS!$A$44:$C$103,3,0),SCENARIOS!$J$26)</f>
        <v>0.025</v>
      </c>
      <c r="AB1232" s="15">
        <f t="shared" si="296"/>
        <v>44191.1986884408</v>
      </c>
      <c r="AC1232" s="20">
        <f>IFERROR(VLOOKUP($E1232,INPUTS!$A$44:$G$103,4,0),SCENARIOS!$K$26)</f>
        <v>0.1</v>
      </c>
      <c r="AD1232" s="15">
        <f t="shared" si="296"/>
        <v>225601.648443325</v>
      </c>
      <c r="AE1232" s="20">
        <f>IFERROR(VLOOKUP($E1232,INPUTS!$A$44:$G$103,5,0),SCENARIOS!$L$26)</f>
        <v>0.2</v>
      </c>
      <c r="AF1232" s="15">
        <f t="shared" si="296"/>
        <v>575862.448755644</v>
      </c>
      <c r="AG1232" s="20">
        <f>IFERROR(VLOOKUP($E1232,INPUTS!$A$44:$G$103,6,0),SCENARIOS!$M$26)</f>
        <v>0.3</v>
      </c>
      <c r="AH1232" s="15">
        <f t="shared" si="297"/>
        <v>1102443.93882439</v>
      </c>
      <c r="AI1232" s="20">
        <f>IFERROR(VLOOKUP($E1232,INPUTS!$A$44:$G$103,7,0),SCENARIOS!$N$26)</f>
        <v>0.5</v>
      </c>
      <c r="AJ1232" s="15">
        <f t="shared" si="298"/>
        <v>2345048.12135242</v>
      </c>
      <c r="AK1232" s="1"/>
      <c r="AL1232" t="str">
        <f t="shared" si="300"/>
        <v>MULTI</v>
      </c>
      <c r="AM1232" s="21">
        <f t="shared" si="301"/>
        <v>4690096.24270484</v>
      </c>
    </row>
    <row r="1233" ht="15" customHeight="1" spans="1:39">
      <c r="A1233" s="24" t="s">
        <v>2265</v>
      </c>
      <c r="B1233" s="70" t="s">
        <v>568</v>
      </c>
      <c r="C1233" s="70" t="s">
        <v>569</v>
      </c>
      <c r="D1233" s="70" t="s">
        <v>929</v>
      </c>
      <c r="E1233" s="10" t="s">
        <v>570</v>
      </c>
      <c r="F1233" s="70" t="s">
        <v>431</v>
      </c>
      <c r="G1233" s="70" t="s">
        <v>173</v>
      </c>
      <c r="H1233" s="70" t="s">
        <v>1519</v>
      </c>
      <c r="I1233" s="70" t="s">
        <v>1519</v>
      </c>
      <c r="J1233" s="70" t="s">
        <v>1519</v>
      </c>
      <c r="K1233" s="70" t="s">
        <v>1520</v>
      </c>
      <c r="L1233" s="71" t="s">
        <v>295</v>
      </c>
      <c r="M1233" s="72">
        <v>18704</v>
      </c>
      <c r="N1233" s="14">
        <f t="shared" si="299"/>
        <v>51.2438356164384</v>
      </c>
      <c r="O1233" s="15">
        <v>7000</v>
      </c>
      <c r="P1233" s="15">
        <f t="shared" si="291"/>
        <v>130928000</v>
      </c>
      <c r="Q1233" s="16">
        <f>IFERROR(VLOOKUP(G1233,SCENARIOS!$A$13:$E$18,5,0),0.025)</f>
        <v>0.05</v>
      </c>
      <c r="R1233" s="70">
        <f>IFERROR(VLOOKUP(L1233,INPUTS!$A$107:$B$120,2,0),0.0082)</f>
        <v>0.0089</v>
      </c>
      <c r="S1233" s="70">
        <f t="shared" si="292"/>
        <v>62.3</v>
      </c>
      <c r="T1233" s="15">
        <f t="shared" si="293"/>
        <v>1165259.2</v>
      </c>
      <c r="U1233" s="15">
        <f>T1233/INPUTS!$B$7*1000</f>
        <v>1456574000</v>
      </c>
      <c r="V1233" s="15">
        <f>T1233*INPUTS!$B$6</f>
        <v>3682219.072</v>
      </c>
      <c r="W1233" s="73" t="s">
        <v>521</v>
      </c>
      <c r="X1233" s="73" t="s">
        <v>396</v>
      </c>
      <c r="Y1233" s="74">
        <f>IFERROR(VLOOKUP(E1233,INPUTS!$A$44:$B$103,2,0),0)</f>
        <v>0</v>
      </c>
      <c r="Z1233" s="15">
        <f t="shared" si="295"/>
        <v>0</v>
      </c>
      <c r="AA1233" s="20">
        <f>IFERROR(VLOOKUP(E1233,INPUTS!$A$44:$C$103,3,0),SCENARIOS!$J$26)</f>
        <v>0.025</v>
      </c>
      <c r="AB1233" s="15">
        <f t="shared" si="296"/>
        <v>37179.9708123375</v>
      </c>
      <c r="AC1233" s="20">
        <f>IFERROR(VLOOKUP($E1233,INPUTS!$A$44:$G$103,4,0),SCENARIOS!$K$26)</f>
        <v>0.1</v>
      </c>
      <c r="AD1233" s="15">
        <f t="shared" si="296"/>
        <v>189808.444968298</v>
      </c>
      <c r="AE1233" s="20">
        <f>IFERROR(VLOOKUP($E1233,INPUTS!$A$44:$G$103,5,0),SCENARIOS!$L$26)</f>
        <v>0.2</v>
      </c>
      <c r="AF1233" s="15">
        <f t="shared" si="296"/>
        <v>484498.037439669</v>
      </c>
      <c r="AG1233" s="20">
        <f>IFERROR(VLOOKUP($E1233,INPUTS!$A$44:$G$103,6,0),SCENARIOS!$M$26)</f>
        <v>0.3</v>
      </c>
      <c r="AH1233" s="15">
        <f t="shared" si="297"/>
        <v>927533.868377527</v>
      </c>
      <c r="AI1233" s="20">
        <f>IFERROR(VLOOKUP($E1233,INPUTS!$A$44:$G$103,7,0),SCENARIOS!$N$26)</f>
        <v>0.5</v>
      </c>
      <c r="AJ1233" s="15">
        <f t="shared" si="298"/>
        <v>1972990.62467423</v>
      </c>
      <c r="AK1233" s="1"/>
      <c r="AL1233" t="str">
        <f t="shared" si="300"/>
        <v>MULTI</v>
      </c>
      <c r="AM1233" s="21">
        <f t="shared" si="301"/>
        <v>3945981.24934847</v>
      </c>
    </row>
    <row r="1234" ht="15" customHeight="1" spans="1:39">
      <c r="A1234" s="6" t="s">
        <v>2266</v>
      </c>
      <c r="B1234" s="70" t="s">
        <v>571</v>
      </c>
      <c r="C1234" s="70" t="s">
        <v>572</v>
      </c>
      <c r="D1234" s="70" t="s">
        <v>929</v>
      </c>
      <c r="E1234" s="10" t="s">
        <v>432</v>
      </c>
      <c r="F1234" s="70" t="s">
        <v>431</v>
      </c>
      <c r="G1234" s="70" t="s">
        <v>173</v>
      </c>
      <c r="H1234" s="70" t="s">
        <v>1519</v>
      </c>
      <c r="I1234" s="70" t="s">
        <v>1519</v>
      </c>
      <c r="J1234" s="70" t="s">
        <v>1519</v>
      </c>
      <c r="K1234" s="70" t="s">
        <v>1520</v>
      </c>
      <c r="L1234" s="71" t="s">
        <v>291</v>
      </c>
      <c r="M1234" s="72">
        <v>11223</v>
      </c>
      <c r="N1234" s="14">
        <f t="shared" si="299"/>
        <v>30.7479452054795</v>
      </c>
      <c r="O1234" s="15">
        <v>7200</v>
      </c>
      <c r="P1234" s="15">
        <f t="shared" si="291"/>
        <v>80805600</v>
      </c>
      <c r="Q1234" s="16">
        <f>IFERROR(VLOOKUP(G1234,SCENARIOS!$A$13:$E$18,5,0),0.025)</f>
        <v>0.05</v>
      </c>
      <c r="R1234" s="70">
        <f>IFERROR(VLOOKUP(L1234,INPUTS!$A$107:$B$120,2,0),0.0082)</f>
        <v>0.0079</v>
      </c>
      <c r="S1234" s="70">
        <f t="shared" si="292"/>
        <v>56.88</v>
      </c>
      <c r="T1234" s="15">
        <f t="shared" si="293"/>
        <v>638364.24</v>
      </c>
      <c r="U1234" s="15">
        <f>T1234/INPUTS!$B$7*1000</f>
        <v>797955300</v>
      </c>
      <c r="V1234" s="15">
        <f>T1234*INPUTS!$B$6</f>
        <v>2017230.9984</v>
      </c>
      <c r="W1234" s="73" t="s">
        <v>521</v>
      </c>
      <c r="X1234" s="73" t="s">
        <v>396</v>
      </c>
      <c r="Y1234" s="74">
        <f>IFERROR(VLOOKUP(E1234,INPUTS!$A$44:$B$103,2,0),0)</f>
        <v>0</v>
      </c>
      <c r="Z1234" s="15">
        <f t="shared" si="295"/>
        <v>0</v>
      </c>
      <c r="AA1234" s="20">
        <f>IFERROR(VLOOKUP(E1234,INPUTS!$A$44:$C$103,3,0),SCENARIOS!$J$26)</f>
        <v>0.025</v>
      </c>
      <c r="AB1234" s="15">
        <f t="shared" si="296"/>
        <v>20368.3127417831</v>
      </c>
      <c r="AC1234" s="20">
        <f>IFERROR(VLOOKUP($E1234,INPUTS!$A$44:$G$103,4,0),SCENARIOS!$K$26)</f>
        <v>0.1</v>
      </c>
      <c r="AD1234" s="15">
        <f t="shared" si="296"/>
        <v>103982.808046287</v>
      </c>
      <c r="AE1234" s="20">
        <f>IFERROR(VLOOKUP($E1234,INPUTS!$A$44:$G$103,5,0),SCENARIOS!$L$26)</f>
        <v>0.2</v>
      </c>
      <c r="AF1234" s="15">
        <f t="shared" si="296"/>
        <v>265422.681452904</v>
      </c>
      <c r="AG1234" s="20">
        <f>IFERROR(VLOOKUP($E1234,INPUTS!$A$44:$G$103,6,0),SCENARIOS!$M$26)</f>
        <v>0.3</v>
      </c>
      <c r="AH1234" s="15">
        <f t="shared" si="297"/>
        <v>508131.111911479</v>
      </c>
      <c r="AI1234" s="20">
        <f>IFERROR(VLOOKUP($E1234,INPUTS!$A$44:$G$103,7,0),SCENARIOS!$N$26)</f>
        <v>0.5</v>
      </c>
      <c r="AJ1234" s="15">
        <f t="shared" si="298"/>
        <v>1080863.94910874</v>
      </c>
      <c r="AK1234" s="1"/>
      <c r="AL1234" t="str">
        <f t="shared" si="300"/>
        <v>MULTI</v>
      </c>
      <c r="AM1234" s="21">
        <f t="shared" si="301"/>
        <v>2161727.89821748</v>
      </c>
    </row>
    <row r="1235" ht="15" customHeight="1" spans="1:39">
      <c r="A1235" s="24" t="s">
        <v>2267</v>
      </c>
      <c r="B1235" s="70" t="s">
        <v>791</v>
      </c>
      <c r="C1235" s="70" t="s">
        <v>792</v>
      </c>
      <c r="D1235" s="70" t="s">
        <v>929</v>
      </c>
      <c r="E1235" s="10" t="s">
        <v>793</v>
      </c>
      <c r="F1235" s="70" t="s">
        <v>431</v>
      </c>
      <c r="G1235" s="70" t="s">
        <v>173</v>
      </c>
      <c r="H1235" s="70" t="s">
        <v>1519</v>
      </c>
      <c r="I1235" s="70" t="s">
        <v>1519</v>
      </c>
      <c r="J1235" s="70" t="s">
        <v>1519</v>
      </c>
      <c r="K1235" s="70" t="s">
        <v>1520</v>
      </c>
      <c r="L1235" s="71" t="s">
        <v>286</v>
      </c>
      <c r="M1235" s="72">
        <v>29927</v>
      </c>
      <c r="N1235" s="14">
        <f t="shared" si="299"/>
        <v>81.9917808219178</v>
      </c>
      <c r="O1235" s="15">
        <v>1800</v>
      </c>
      <c r="P1235" s="15">
        <f t="shared" si="291"/>
        <v>53868600</v>
      </c>
      <c r="Q1235" s="16">
        <f>IFERROR(VLOOKUP(G1235,SCENARIOS!$A$13:$E$18,5,0),0.025)</f>
        <v>0.05</v>
      </c>
      <c r="R1235" s="70">
        <f>IFERROR(VLOOKUP(L1235,INPUTS!$A$107:$B$120,2,0),0.0082)</f>
        <v>0.0039</v>
      </c>
      <c r="S1235" s="70">
        <f t="shared" si="292"/>
        <v>7.02</v>
      </c>
      <c r="T1235" s="15">
        <f t="shared" si="293"/>
        <v>210087.54</v>
      </c>
      <c r="U1235" s="15">
        <f>T1235/INPUTS!$B$7*1000</f>
        <v>262609425</v>
      </c>
      <c r="V1235" s="15">
        <f>T1235*INPUTS!$B$6</f>
        <v>663876.6264</v>
      </c>
      <c r="W1235" s="73" t="s">
        <v>521</v>
      </c>
      <c r="X1235" s="73" t="s">
        <v>396</v>
      </c>
      <c r="Y1235" s="74">
        <f>IFERROR(VLOOKUP(E1235,INPUTS!$A$44:$B$103,2,0),0)</f>
        <v>0</v>
      </c>
      <c r="Z1235" s="15">
        <f t="shared" si="295"/>
        <v>0</v>
      </c>
      <c r="AA1235" s="20">
        <f>IFERROR(VLOOKUP(E1235,INPUTS!$A$44:$C$103,3,0),SCENARIOS!$J$26)</f>
        <v>0.025</v>
      </c>
      <c r="AB1235" s="15">
        <f t="shared" si="296"/>
        <v>6703.27134532453</v>
      </c>
      <c r="AC1235" s="20">
        <f>IFERROR(VLOOKUP($E1235,INPUTS!$A$44:$G$103,4,0),SCENARIOS!$K$26)</f>
        <v>0.1</v>
      </c>
      <c r="AD1235" s="15">
        <f t="shared" si="296"/>
        <v>34221.0465058891</v>
      </c>
      <c r="AE1235" s="20">
        <f>IFERROR(VLOOKUP($E1235,INPUTS!$A$44:$G$103,5,0),SCENARIOS!$L$26)</f>
        <v>0.2</v>
      </c>
      <c r="AF1235" s="15">
        <f t="shared" si="296"/>
        <v>87351.3814098426</v>
      </c>
      <c r="AG1235" s="20">
        <f>IFERROR(VLOOKUP($E1235,INPUTS!$A$44:$G$103,6,0),SCENARIOS!$M$26)</f>
        <v>0.3</v>
      </c>
      <c r="AH1235" s="15">
        <f t="shared" si="297"/>
        <v>167227.436328431</v>
      </c>
      <c r="AI1235" s="20">
        <f>IFERROR(VLOOKUP($E1235,INPUTS!$A$44:$G$103,7,0),SCENARIOS!$N$26)</f>
        <v>0.5</v>
      </c>
      <c r="AJ1235" s="15">
        <f t="shared" si="298"/>
        <v>355715.489550199</v>
      </c>
      <c r="AK1235" s="1"/>
      <c r="AL1235" t="str">
        <f t="shared" si="300"/>
        <v>MULTI</v>
      </c>
      <c r="AM1235" s="21">
        <f t="shared" si="301"/>
        <v>711430.979100397</v>
      </c>
    </row>
    <row r="1236" ht="15" customHeight="1" spans="1:39">
      <c r="A1236" s="6" t="s">
        <v>2268</v>
      </c>
      <c r="B1236" s="70" t="s">
        <v>794</v>
      </c>
      <c r="C1236" s="70" t="s">
        <v>795</v>
      </c>
      <c r="D1236" s="70" t="s">
        <v>929</v>
      </c>
      <c r="E1236" s="10" t="s">
        <v>796</v>
      </c>
      <c r="F1236" s="70" t="s">
        <v>431</v>
      </c>
      <c r="G1236" s="70" t="s">
        <v>173</v>
      </c>
      <c r="H1236" s="70" t="s">
        <v>1519</v>
      </c>
      <c r="I1236" s="70" t="s">
        <v>1519</v>
      </c>
      <c r="J1236" s="70" t="s">
        <v>1519</v>
      </c>
      <c r="K1236" s="70" t="s">
        <v>1520</v>
      </c>
      <c r="L1236" s="71" t="s">
        <v>286</v>
      </c>
      <c r="M1236" s="72">
        <v>24939</v>
      </c>
      <c r="N1236" s="14">
        <f t="shared" si="299"/>
        <v>68.3260273972603</v>
      </c>
      <c r="O1236" s="15">
        <v>1600</v>
      </c>
      <c r="P1236" s="15">
        <f t="shared" si="291"/>
        <v>39902400</v>
      </c>
      <c r="Q1236" s="16">
        <f>IFERROR(VLOOKUP(G1236,SCENARIOS!$A$13:$E$18,5,0),0.025)</f>
        <v>0.05</v>
      </c>
      <c r="R1236" s="70">
        <f>IFERROR(VLOOKUP(L1236,INPUTS!$A$107:$B$120,2,0),0.0082)</f>
        <v>0.0039</v>
      </c>
      <c r="S1236" s="70">
        <f t="shared" si="292"/>
        <v>6.24</v>
      </c>
      <c r="T1236" s="15">
        <f t="shared" si="293"/>
        <v>155619.36</v>
      </c>
      <c r="U1236" s="15">
        <f>T1236/INPUTS!$B$7*1000</f>
        <v>194524200</v>
      </c>
      <c r="V1236" s="15">
        <f>T1236*INPUTS!$B$6</f>
        <v>491757.1776</v>
      </c>
      <c r="W1236" s="73" t="s">
        <v>521</v>
      </c>
      <c r="X1236" s="73" t="s">
        <v>396</v>
      </c>
      <c r="Y1236" s="74">
        <f>IFERROR(VLOOKUP(E1236,INPUTS!$A$44:$B$103,2,0),0)</f>
        <v>0</v>
      </c>
      <c r="Z1236" s="15">
        <f t="shared" si="295"/>
        <v>0</v>
      </c>
      <c r="AA1236" s="20">
        <f>IFERROR(VLOOKUP(E1236,INPUTS!$A$44:$C$103,3,0),SCENARIOS!$J$26)</f>
        <v>0.025</v>
      </c>
      <c r="AB1236" s="15">
        <f t="shared" ref="AB1236:AF1251" si="302">$T1236*AA1236*(1+$Q1236)^AB$2</f>
        <v>4965.35299840125</v>
      </c>
      <c r="AC1236" s="20">
        <f>IFERROR(VLOOKUP($E1236,INPUTS!$A$44:$G$103,4,0),SCENARIOS!$K$26)</f>
        <v>0.1</v>
      </c>
      <c r="AD1236" s="15">
        <f t="shared" si="302"/>
        <v>25348.7539326544</v>
      </c>
      <c r="AE1236" s="20">
        <f>IFERROR(VLOOKUP($E1236,INPUTS!$A$44:$G$103,5,0),SCENARIOS!$L$26)</f>
        <v>0.2</v>
      </c>
      <c r="AF1236" s="15">
        <f t="shared" si="302"/>
        <v>64704.2945531924</v>
      </c>
      <c r="AG1236" s="20">
        <f>IFERROR(VLOOKUP($E1236,INPUTS!$A$44:$G$103,6,0),SCENARIOS!$M$26)</f>
        <v>0.3</v>
      </c>
      <c r="AH1236" s="15">
        <f t="shared" si="297"/>
        <v>123871.347229213</v>
      </c>
      <c r="AI1236" s="20">
        <f>IFERROR(VLOOKUP($E1236,INPUTS!$A$44:$G$103,7,0),SCENARIOS!$N$26)</f>
        <v>0.5</v>
      </c>
      <c r="AJ1236" s="15">
        <f t="shared" si="298"/>
        <v>263491.1943178</v>
      </c>
      <c r="AK1236" s="1"/>
      <c r="AL1236" t="str">
        <f t="shared" si="300"/>
        <v>MULTI</v>
      </c>
      <c r="AM1236" s="21">
        <f t="shared" si="301"/>
        <v>526982.3886356</v>
      </c>
    </row>
    <row r="1237" ht="15" customHeight="1" spans="1:39">
      <c r="A1237" s="24" t="s">
        <v>2269</v>
      </c>
      <c r="B1237" s="70" t="s">
        <v>797</v>
      </c>
      <c r="C1237" s="70" t="s">
        <v>798</v>
      </c>
      <c r="D1237" s="70" t="s">
        <v>929</v>
      </c>
      <c r="E1237" s="10" t="s">
        <v>567</v>
      </c>
      <c r="F1237" s="70" t="s">
        <v>431</v>
      </c>
      <c r="G1237" s="70" t="s">
        <v>173</v>
      </c>
      <c r="H1237" s="70" t="s">
        <v>1519</v>
      </c>
      <c r="I1237" s="70" t="s">
        <v>1519</v>
      </c>
      <c r="J1237" s="70" t="s">
        <v>1519</v>
      </c>
      <c r="K1237" s="70" t="s">
        <v>1520</v>
      </c>
      <c r="L1237" s="71" t="s">
        <v>286</v>
      </c>
      <c r="M1237" s="72">
        <v>37409</v>
      </c>
      <c r="N1237" s="14">
        <f t="shared" si="299"/>
        <v>102.490410958904</v>
      </c>
      <c r="O1237" s="15">
        <v>1400</v>
      </c>
      <c r="P1237" s="15">
        <f t="shared" si="291"/>
        <v>52372600</v>
      </c>
      <c r="Q1237" s="16">
        <f>IFERROR(VLOOKUP(G1237,SCENARIOS!$A$13:$E$18,5,0),0.025)</f>
        <v>0.05</v>
      </c>
      <c r="R1237" s="70">
        <f>IFERROR(VLOOKUP(L1237,INPUTS!$A$107:$B$120,2,0),0.0082)</f>
        <v>0.0039</v>
      </c>
      <c r="S1237" s="70">
        <f t="shared" si="292"/>
        <v>5.46</v>
      </c>
      <c r="T1237" s="15">
        <f t="shared" si="293"/>
        <v>204253.14</v>
      </c>
      <c r="U1237" s="15">
        <f>T1237/INPUTS!$B$7*1000</f>
        <v>255316425</v>
      </c>
      <c r="V1237" s="15">
        <f>T1237*INPUTS!$B$6</f>
        <v>645439.9224</v>
      </c>
      <c r="W1237" s="73" t="s">
        <v>521</v>
      </c>
      <c r="X1237" s="73" t="s">
        <v>396</v>
      </c>
      <c r="Y1237" s="74">
        <f>IFERROR(VLOOKUP(E1237,INPUTS!$A$44:$B$103,2,0),0)</f>
        <v>0</v>
      </c>
      <c r="Z1237" s="15">
        <f t="shared" si="295"/>
        <v>0</v>
      </c>
      <c r="AA1237" s="20">
        <f>IFERROR(VLOOKUP(E1237,INPUTS!$A$44:$C$103,3,0),SCENARIOS!$J$26)</f>
        <v>0.025</v>
      </c>
      <c r="AB1237" s="15">
        <f t="shared" si="302"/>
        <v>6517.11291661828</v>
      </c>
      <c r="AC1237" s="20">
        <f>IFERROR(VLOOKUP($E1237,INPUTS!$A$44:$G$103,4,0),SCENARIOS!$K$26)</f>
        <v>0.1</v>
      </c>
      <c r="AD1237" s="15">
        <f t="shared" si="302"/>
        <v>33270.6842248421</v>
      </c>
      <c r="AE1237" s="20">
        <f>IFERROR(VLOOKUP($E1237,INPUTS!$A$44:$G$103,5,0),SCENARIOS!$L$26)</f>
        <v>0.2</v>
      </c>
      <c r="AF1237" s="15">
        <f t="shared" si="302"/>
        <v>84925.521695851</v>
      </c>
      <c r="AG1237" s="20">
        <f>IFERROR(VLOOKUP($E1237,INPUTS!$A$44:$G$103,6,0),SCENARIOS!$M$26)</f>
        <v>0.3</v>
      </c>
      <c r="AH1237" s="15">
        <f t="shared" si="297"/>
        <v>162583.316289163</v>
      </c>
      <c r="AI1237" s="20">
        <f>IFERROR(VLOOKUP($E1237,INPUTS!$A$44:$G$103,7,0),SCENARIOS!$N$26)</f>
        <v>0.5</v>
      </c>
      <c r="AJ1237" s="15">
        <f t="shared" si="298"/>
        <v>345836.814916607</v>
      </c>
      <c r="AK1237" s="1"/>
      <c r="AL1237" t="str">
        <f t="shared" si="300"/>
        <v>MULTI</v>
      </c>
      <c r="AM1237" s="21">
        <f t="shared" si="301"/>
        <v>691673.629833214</v>
      </c>
    </row>
    <row r="1238" ht="15" customHeight="1" spans="1:39">
      <c r="A1238" s="6" t="s">
        <v>2270</v>
      </c>
      <c r="B1238" s="70" t="s">
        <v>799</v>
      </c>
      <c r="C1238" s="70" t="s">
        <v>800</v>
      </c>
      <c r="D1238" s="70" t="s">
        <v>929</v>
      </c>
      <c r="E1238" s="10" t="s">
        <v>2287</v>
      </c>
      <c r="F1238" s="70" t="s">
        <v>431</v>
      </c>
      <c r="G1238" s="70" t="s">
        <v>173</v>
      </c>
      <c r="H1238" s="70" t="s">
        <v>1519</v>
      </c>
      <c r="I1238" s="70" t="s">
        <v>1519</v>
      </c>
      <c r="J1238" s="70" t="s">
        <v>1519</v>
      </c>
      <c r="K1238" s="70" t="s">
        <v>1520</v>
      </c>
      <c r="L1238" s="71" t="s">
        <v>286</v>
      </c>
      <c r="M1238" s="72">
        <v>19951</v>
      </c>
      <c r="N1238" s="14">
        <f t="shared" si="299"/>
        <v>54.6602739726027</v>
      </c>
      <c r="O1238" s="15">
        <v>1500</v>
      </c>
      <c r="P1238" s="15">
        <f t="shared" si="291"/>
        <v>29926500</v>
      </c>
      <c r="Q1238" s="16">
        <f>IFERROR(VLOOKUP(G1238,SCENARIOS!$A$13:$E$18,5,0),0.025)</f>
        <v>0.05</v>
      </c>
      <c r="R1238" s="70">
        <f>IFERROR(VLOOKUP(L1238,INPUTS!$A$107:$B$120,2,0),0.0082)</f>
        <v>0.0039</v>
      </c>
      <c r="S1238" s="70">
        <f t="shared" si="292"/>
        <v>5.85</v>
      </c>
      <c r="T1238" s="15">
        <f t="shared" si="293"/>
        <v>116713.35</v>
      </c>
      <c r="U1238" s="15">
        <f>T1238/INPUTS!$B$7*1000</f>
        <v>145891687.5</v>
      </c>
      <c r="V1238" s="15">
        <f>T1238*INPUTS!$B$6</f>
        <v>368814.186</v>
      </c>
      <c r="W1238" s="73" t="s">
        <v>521</v>
      </c>
      <c r="X1238" s="73" t="s">
        <v>396</v>
      </c>
      <c r="Y1238" s="74">
        <f>IFERROR(VLOOKUP(E1238,INPUTS!$A$44:$B$103,2,0),0)</f>
        <v>0</v>
      </c>
      <c r="Z1238" s="15">
        <f t="shared" si="295"/>
        <v>0</v>
      </c>
      <c r="AA1238" s="20">
        <f>IFERROR(VLOOKUP(E1238,INPUTS!$A$44:$C$103,3,0),SCENARIOS!$J$26)</f>
        <v>0.025</v>
      </c>
      <c r="AB1238" s="15">
        <f t="shared" si="302"/>
        <v>3723.97741756523</v>
      </c>
      <c r="AC1238" s="20">
        <f>IFERROR(VLOOKUP($E1238,INPUTS!$A$44:$G$103,4,0),SCENARIOS!$K$26)</f>
        <v>0.1</v>
      </c>
      <c r="AD1238" s="15">
        <f t="shared" si="302"/>
        <v>19011.3748688195</v>
      </c>
      <c r="AE1238" s="20">
        <f>IFERROR(VLOOKUP($E1238,INPUTS!$A$44:$G$103,5,0),SCENARIOS!$L$26)</f>
        <v>0.2</v>
      </c>
      <c r="AF1238" s="15">
        <f t="shared" si="302"/>
        <v>48527.7344457003</v>
      </c>
      <c r="AG1238" s="20">
        <f>IFERROR(VLOOKUP($E1238,INPUTS!$A$44:$G$103,6,0),SCENARIOS!$M$26)</f>
        <v>0.3</v>
      </c>
      <c r="AH1238" s="15">
        <f t="shared" si="297"/>
        <v>92902.5791144153</v>
      </c>
      <c r="AI1238" s="20">
        <f>IFERROR(VLOOKUP($E1238,INPUTS!$A$44:$G$103,7,0),SCENARIOS!$N$26)</f>
        <v>0.5</v>
      </c>
      <c r="AJ1238" s="15">
        <f t="shared" si="298"/>
        <v>197616.41472071</v>
      </c>
      <c r="AK1238" s="1"/>
      <c r="AL1238" t="str">
        <f t="shared" si="300"/>
        <v>MULTI</v>
      </c>
      <c r="AM1238" s="21">
        <f t="shared" si="301"/>
        <v>395232.829441419</v>
      </c>
    </row>
    <row r="1239" ht="15" customHeight="1" spans="1:39">
      <c r="A1239" s="24" t="s">
        <v>2271</v>
      </c>
      <c r="B1239" s="70" t="s">
        <v>802</v>
      </c>
      <c r="C1239" s="70" t="s">
        <v>803</v>
      </c>
      <c r="D1239" s="70" t="s">
        <v>929</v>
      </c>
      <c r="E1239" s="10" t="s">
        <v>2289</v>
      </c>
      <c r="F1239" s="70" t="s">
        <v>431</v>
      </c>
      <c r="G1239" s="70" t="s">
        <v>173</v>
      </c>
      <c r="H1239" s="70" t="s">
        <v>1519</v>
      </c>
      <c r="I1239" s="70" t="s">
        <v>1519</v>
      </c>
      <c r="J1239" s="70" t="s">
        <v>1519</v>
      </c>
      <c r="K1239" s="70" t="s">
        <v>1520</v>
      </c>
      <c r="L1239" s="71" t="s">
        <v>279</v>
      </c>
      <c r="M1239" s="72">
        <v>14964</v>
      </c>
      <c r="N1239" s="14">
        <f t="shared" si="299"/>
        <v>40.9972602739726</v>
      </c>
      <c r="O1239" s="15">
        <v>1700</v>
      </c>
      <c r="P1239" s="15">
        <f t="shared" si="291"/>
        <v>25438800</v>
      </c>
      <c r="Q1239" s="16">
        <f>IFERROR(VLOOKUP(G1239,SCENARIOS!$A$13:$E$18,5,0),0.025)</f>
        <v>0.05</v>
      </c>
      <c r="R1239" s="70">
        <f>IFERROR(VLOOKUP(L1239,INPUTS!$A$107:$B$120,2,0),0.0082)</f>
        <v>0.0039</v>
      </c>
      <c r="S1239" s="70">
        <f t="shared" si="292"/>
        <v>6.63</v>
      </c>
      <c r="T1239" s="15">
        <f t="shared" si="293"/>
        <v>99211.32</v>
      </c>
      <c r="U1239" s="15">
        <f>T1239/INPUTS!$B$7*1000</f>
        <v>124014150</v>
      </c>
      <c r="V1239" s="15">
        <f>T1239*INPUTS!$B$6</f>
        <v>313507.7712</v>
      </c>
      <c r="W1239" s="73" t="s">
        <v>521</v>
      </c>
      <c r="X1239" s="73" t="s">
        <v>396</v>
      </c>
      <c r="Y1239" s="74">
        <f>IFERROR(VLOOKUP(E1239,INPUTS!$A$44:$B$103,2,0),0)</f>
        <v>0</v>
      </c>
      <c r="Z1239" s="15">
        <f t="shared" si="295"/>
        <v>0</v>
      </c>
      <c r="AA1239" s="20">
        <f>IFERROR(VLOOKUP(E1239,INPUTS!$A$44:$C$103,3,0),SCENARIOS!$J$26)</f>
        <v>0.025</v>
      </c>
      <c r="AB1239" s="15">
        <f t="shared" si="302"/>
        <v>3165.53946268219</v>
      </c>
      <c r="AC1239" s="20">
        <f>IFERROR(VLOOKUP($E1239,INPUTS!$A$44:$G$103,4,0),SCENARIOS!$K$26)</f>
        <v>0.1</v>
      </c>
      <c r="AD1239" s="15">
        <f t="shared" si="302"/>
        <v>16160.4786063497</v>
      </c>
      <c r="AE1239" s="20">
        <f>IFERROR(VLOOKUP($E1239,INPUTS!$A$44:$G$103,5,0),SCENARIOS!$L$26)</f>
        <v>0.2</v>
      </c>
      <c r="AF1239" s="15">
        <f t="shared" si="302"/>
        <v>41250.6417729197</v>
      </c>
      <c r="AG1239" s="20">
        <f>IFERROR(VLOOKUP($E1239,INPUTS!$A$44:$G$103,6,0),SCENARIOS!$M$26)</f>
        <v>0.3</v>
      </c>
      <c r="AH1239" s="15">
        <f t="shared" si="297"/>
        <v>78971.1503041046</v>
      </c>
      <c r="AI1239" s="20">
        <f>IFERROR(VLOOKUP($E1239,INPUTS!$A$44:$G$103,7,0),SCENARIOS!$N$26)</f>
        <v>0.5</v>
      </c>
      <c r="AJ1239" s="15">
        <f t="shared" si="298"/>
        <v>167982.371837575</v>
      </c>
      <c r="AK1239" s="1"/>
      <c r="AL1239" t="str">
        <f t="shared" si="300"/>
        <v>MULTI</v>
      </c>
      <c r="AM1239" s="21">
        <f t="shared" si="301"/>
        <v>335964.74367515</v>
      </c>
    </row>
    <row r="1240" ht="15" customHeight="1" spans="1:39">
      <c r="A1240" s="6" t="s">
        <v>2272</v>
      </c>
      <c r="B1240" s="70" t="s">
        <v>805</v>
      </c>
      <c r="C1240" s="70" t="s">
        <v>806</v>
      </c>
      <c r="D1240" s="70" t="s">
        <v>929</v>
      </c>
      <c r="E1240" s="10" t="s">
        <v>2287</v>
      </c>
      <c r="F1240" s="70" t="s">
        <v>431</v>
      </c>
      <c r="G1240" s="70" t="s">
        <v>173</v>
      </c>
      <c r="H1240" s="70" t="s">
        <v>1519</v>
      </c>
      <c r="I1240" s="70" t="s">
        <v>1519</v>
      </c>
      <c r="J1240" s="70" t="s">
        <v>1519</v>
      </c>
      <c r="K1240" s="70" t="s">
        <v>1520</v>
      </c>
      <c r="L1240" s="71" t="s">
        <v>279</v>
      </c>
      <c r="M1240" s="72">
        <v>19951</v>
      </c>
      <c r="N1240" s="14">
        <f t="shared" si="299"/>
        <v>54.6602739726027</v>
      </c>
      <c r="O1240" s="15">
        <v>1600</v>
      </c>
      <c r="P1240" s="15">
        <f t="shared" si="291"/>
        <v>31921600</v>
      </c>
      <c r="Q1240" s="16">
        <f>IFERROR(VLOOKUP(G1240,SCENARIOS!$A$13:$E$18,5,0),0.025)</f>
        <v>0.05</v>
      </c>
      <c r="R1240" s="70">
        <f>IFERROR(VLOOKUP(L1240,INPUTS!$A$107:$B$120,2,0),0.0082)</f>
        <v>0.0039</v>
      </c>
      <c r="S1240" s="70">
        <f t="shared" si="292"/>
        <v>6.24</v>
      </c>
      <c r="T1240" s="15">
        <f t="shared" si="293"/>
        <v>124494.24</v>
      </c>
      <c r="U1240" s="15">
        <f>T1240/INPUTS!$B$7*1000</f>
        <v>155617800</v>
      </c>
      <c r="V1240" s="15">
        <f>T1240*INPUTS!$B$6</f>
        <v>393401.7984</v>
      </c>
      <c r="W1240" s="73" t="s">
        <v>521</v>
      </c>
      <c r="X1240" s="73" t="s">
        <v>396</v>
      </c>
      <c r="Y1240" s="74">
        <f>IFERROR(VLOOKUP(E1240,INPUTS!$A$44:$B$103,2,0),0)</f>
        <v>0</v>
      </c>
      <c r="Z1240" s="15">
        <f t="shared" si="295"/>
        <v>0</v>
      </c>
      <c r="AA1240" s="20">
        <f>IFERROR(VLOOKUP(E1240,INPUTS!$A$44:$C$103,3,0),SCENARIOS!$J$26)</f>
        <v>0.025</v>
      </c>
      <c r="AB1240" s="15">
        <f t="shared" si="302"/>
        <v>3972.24257873625</v>
      </c>
      <c r="AC1240" s="20">
        <f>IFERROR(VLOOKUP($E1240,INPUTS!$A$44:$G$103,4,0),SCENARIOS!$K$26)</f>
        <v>0.1</v>
      </c>
      <c r="AD1240" s="15">
        <f t="shared" si="302"/>
        <v>20278.7998600741</v>
      </c>
      <c r="AE1240" s="20">
        <f>IFERROR(VLOOKUP($E1240,INPUTS!$A$44:$G$103,5,0),SCENARIOS!$L$26)</f>
        <v>0.2</v>
      </c>
      <c r="AF1240" s="15">
        <f t="shared" si="302"/>
        <v>51762.9167420804</v>
      </c>
      <c r="AG1240" s="20">
        <f>IFERROR(VLOOKUP($E1240,INPUTS!$A$44:$G$103,6,0),SCENARIOS!$M$26)</f>
        <v>0.3</v>
      </c>
      <c r="AH1240" s="15">
        <f t="shared" si="297"/>
        <v>99096.0843887096</v>
      </c>
      <c r="AI1240" s="20">
        <f>IFERROR(VLOOKUP($E1240,INPUTS!$A$44:$G$103,7,0),SCENARIOS!$N$26)</f>
        <v>0.5</v>
      </c>
      <c r="AJ1240" s="15">
        <f t="shared" si="298"/>
        <v>210790.842368757</v>
      </c>
      <c r="AK1240" s="1"/>
      <c r="AL1240" t="str">
        <f t="shared" si="300"/>
        <v>MULTI</v>
      </c>
      <c r="AM1240" s="21">
        <f t="shared" si="301"/>
        <v>421581.684737514</v>
      </c>
    </row>
    <row r="1241" ht="15" customHeight="1" spans="1:39">
      <c r="A1241" s="24" t="s">
        <v>2273</v>
      </c>
      <c r="B1241" s="70" t="s">
        <v>807</v>
      </c>
      <c r="C1241" s="70" t="s">
        <v>808</v>
      </c>
      <c r="D1241" s="70" t="s">
        <v>929</v>
      </c>
      <c r="E1241" s="10" t="s">
        <v>567</v>
      </c>
      <c r="F1241" s="70" t="s">
        <v>431</v>
      </c>
      <c r="G1241" s="70" t="s">
        <v>173</v>
      </c>
      <c r="H1241" s="70" t="s">
        <v>1519</v>
      </c>
      <c r="I1241" s="70" t="s">
        <v>1519</v>
      </c>
      <c r="J1241" s="70" t="s">
        <v>1519</v>
      </c>
      <c r="K1241" s="70" t="s">
        <v>1520</v>
      </c>
      <c r="L1241" s="71" t="s">
        <v>286</v>
      </c>
      <c r="M1241" s="72">
        <v>24939</v>
      </c>
      <c r="N1241" s="14">
        <f t="shared" si="299"/>
        <v>68.3260273972603</v>
      </c>
      <c r="O1241" s="15">
        <v>1700</v>
      </c>
      <c r="P1241" s="15">
        <f t="shared" si="291"/>
        <v>42396300</v>
      </c>
      <c r="Q1241" s="16">
        <f>IFERROR(VLOOKUP(G1241,SCENARIOS!$A$13:$E$18,5,0),0.025)</f>
        <v>0.05</v>
      </c>
      <c r="R1241" s="70">
        <f>IFERROR(VLOOKUP(L1241,INPUTS!$A$107:$B$120,2,0),0.0082)</f>
        <v>0.0039</v>
      </c>
      <c r="S1241" s="70">
        <f t="shared" si="292"/>
        <v>6.63</v>
      </c>
      <c r="T1241" s="15">
        <f t="shared" si="293"/>
        <v>165345.57</v>
      </c>
      <c r="U1241" s="15">
        <f>T1241/INPUTS!$B$7*1000</f>
        <v>206681962.5</v>
      </c>
      <c r="V1241" s="15">
        <f>T1241*INPUTS!$B$6</f>
        <v>522492.0012</v>
      </c>
      <c r="W1241" s="73" t="s">
        <v>521</v>
      </c>
      <c r="X1241" s="73" t="s">
        <v>396</v>
      </c>
      <c r="Y1241" s="74">
        <f>IFERROR(VLOOKUP(E1241,INPUTS!$A$44:$B$103,2,0),0)</f>
        <v>0</v>
      </c>
      <c r="Z1241" s="15">
        <f t="shared" si="295"/>
        <v>0</v>
      </c>
      <c r="AA1241" s="20">
        <f>IFERROR(VLOOKUP(E1241,INPUTS!$A$44:$C$103,3,0),SCENARIOS!$J$26)</f>
        <v>0.025</v>
      </c>
      <c r="AB1241" s="15">
        <f t="shared" si="302"/>
        <v>5275.68756080133</v>
      </c>
      <c r="AC1241" s="20">
        <f>IFERROR(VLOOKUP($E1241,INPUTS!$A$44:$G$103,4,0),SCENARIOS!$K$26)</f>
        <v>0.1</v>
      </c>
      <c r="AD1241" s="15">
        <f t="shared" si="302"/>
        <v>26933.0510534453</v>
      </c>
      <c r="AE1241" s="20">
        <f>IFERROR(VLOOKUP($E1241,INPUTS!$A$44:$G$103,5,0),SCENARIOS!$L$26)</f>
        <v>0.2</v>
      </c>
      <c r="AF1241" s="15">
        <f t="shared" si="302"/>
        <v>68748.312962767</v>
      </c>
      <c r="AG1241" s="20">
        <f>IFERROR(VLOOKUP($E1241,INPUTS!$A$44:$G$103,6,0),SCENARIOS!$M$26)</f>
        <v>0.3</v>
      </c>
      <c r="AH1241" s="15">
        <f t="shared" si="297"/>
        <v>131613.306431039</v>
      </c>
      <c r="AI1241" s="20">
        <f>IFERROR(VLOOKUP($E1241,INPUTS!$A$44:$G$103,7,0),SCENARIOS!$N$26)</f>
        <v>0.5</v>
      </c>
      <c r="AJ1241" s="15">
        <f t="shared" si="298"/>
        <v>279959.393962663</v>
      </c>
      <c r="AK1241" s="1"/>
      <c r="AL1241" t="str">
        <f t="shared" si="300"/>
        <v>MULTI</v>
      </c>
      <c r="AM1241" s="21">
        <f t="shared" si="301"/>
        <v>559918.787925325</v>
      </c>
    </row>
    <row r="1242" ht="15" customHeight="1" spans="1:39">
      <c r="A1242" s="6" t="s">
        <v>2274</v>
      </c>
      <c r="B1242" s="70" t="s">
        <v>809</v>
      </c>
      <c r="C1242" s="70" t="s">
        <v>810</v>
      </c>
      <c r="D1242" s="70" t="s">
        <v>929</v>
      </c>
      <c r="E1242" s="10" t="s">
        <v>811</v>
      </c>
      <c r="F1242" s="70" t="s">
        <v>431</v>
      </c>
      <c r="G1242" s="70" t="s">
        <v>173</v>
      </c>
      <c r="H1242" s="70" t="s">
        <v>1519</v>
      </c>
      <c r="I1242" s="70" t="s">
        <v>1519</v>
      </c>
      <c r="J1242" s="70" t="s">
        <v>1519</v>
      </c>
      <c r="K1242" s="70" t="s">
        <v>1520</v>
      </c>
      <c r="L1242" s="71" t="s">
        <v>286</v>
      </c>
      <c r="M1242" s="72">
        <v>17457</v>
      </c>
      <c r="N1242" s="14">
        <f t="shared" si="299"/>
        <v>47.827397260274</v>
      </c>
      <c r="O1242" s="15">
        <v>1900</v>
      </c>
      <c r="P1242" s="15">
        <f t="shared" si="291"/>
        <v>33168300</v>
      </c>
      <c r="Q1242" s="16">
        <f>IFERROR(VLOOKUP(G1242,SCENARIOS!$A$13:$E$18,5,0),0.025)</f>
        <v>0.05</v>
      </c>
      <c r="R1242" s="70">
        <f>IFERROR(VLOOKUP(L1242,INPUTS!$A$107:$B$120,2,0),0.0082)</f>
        <v>0.0039</v>
      </c>
      <c r="S1242" s="70">
        <f t="shared" si="292"/>
        <v>7.41</v>
      </c>
      <c r="T1242" s="15">
        <f t="shared" si="293"/>
        <v>129356.37</v>
      </c>
      <c r="U1242" s="15">
        <f>T1242/INPUTS!$B$7*1000</f>
        <v>161695462.5</v>
      </c>
      <c r="V1242" s="15">
        <f>T1242*INPUTS!$B$6</f>
        <v>408766.1292</v>
      </c>
      <c r="W1242" s="73" t="s">
        <v>521</v>
      </c>
      <c r="X1242" s="73" t="s">
        <v>396</v>
      </c>
      <c r="Y1242" s="74">
        <f>IFERROR(VLOOKUP(E1242,INPUTS!$A$44:$B$103,2,0),0)</f>
        <v>0</v>
      </c>
      <c r="Z1242" s="15">
        <f t="shared" si="295"/>
        <v>0</v>
      </c>
      <c r="AA1242" s="20">
        <f>IFERROR(VLOOKUP(E1242,INPUTS!$A$44:$C$103,3,0),SCENARIOS!$J$26)</f>
        <v>0.025</v>
      </c>
      <c r="AB1242" s="15">
        <f t="shared" si="302"/>
        <v>4127.3787505732</v>
      </c>
      <c r="AC1242" s="20">
        <f>IFERROR(VLOOKUP($E1242,INPUTS!$A$44:$G$103,4,0),SCENARIOS!$K$26)</f>
        <v>0.1</v>
      </c>
      <c r="AD1242" s="15">
        <f t="shared" si="302"/>
        <v>21070.7896032435</v>
      </c>
      <c r="AE1242" s="20">
        <f>IFERROR(VLOOKUP($E1242,INPUTS!$A$44:$G$103,5,0),SCENARIOS!$L$26)</f>
        <v>0.2</v>
      </c>
      <c r="AF1242" s="15">
        <f t="shared" si="302"/>
        <v>53784.5205558727</v>
      </c>
      <c r="AG1242" s="20">
        <f>IFERROR(VLOOKUP($E1242,INPUTS!$A$44:$G$103,6,0),SCENARIOS!$M$26)</f>
        <v>0.3</v>
      </c>
      <c r="AH1242" s="15">
        <f t="shared" si="297"/>
        <v>102966.287900044</v>
      </c>
      <c r="AI1242" s="20">
        <f>IFERROR(VLOOKUP($E1242,INPUTS!$A$44:$G$103,7,0),SCENARIOS!$N$26)</f>
        <v>0.5</v>
      </c>
      <c r="AJ1242" s="15">
        <f t="shared" si="298"/>
        <v>219023.291343155</v>
      </c>
      <c r="AK1242" s="1"/>
      <c r="AL1242" t="str">
        <f t="shared" si="300"/>
        <v>MULTI</v>
      </c>
      <c r="AM1242" s="21">
        <f t="shared" si="301"/>
        <v>438046.582686309</v>
      </c>
    </row>
    <row r="1243" ht="15" customHeight="1" spans="1:39">
      <c r="A1243" s="24" t="s">
        <v>2275</v>
      </c>
      <c r="B1243" s="70" t="s">
        <v>573</v>
      </c>
      <c r="C1243" s="70" t="s">
        <v>574</v>
      </c>
      <c r="D1243" s="70" t="s">
        <v>929</v>
      </c>
      <c r="E1243" s="10" t="s">
        <v>576</v>
      </c>
      <c r="F1243" s="70" t="s">
        <v>575</v>
      </c>
      <c r="G1243" s="70" t="s">
        <v>173</v>
      </c>
      <c r="H1243" s="70" t="s">
        <v>1519</v>
      </c>
      <c r="I1243" s="70" t="s">
        <v>1519</v>
      </c>
      <c r="J1243" s="70" t="s">
        <v>1519</v>
      </c>
      <c r="K1243" s="70" t="s">
        <v>1520</v>
      </c>
      <c r="L1243" s="71" t="s">
        <v>291</v>
      </c>
      <c r="M1243" s="72">
        <v>21950</v>
      </c>
      <c r="N1243" s="14">
        <f t="shared" si="299"/>
        <v>60.1369863013699</v>
      </c>
      <c r="O1243" s="15">
        <v>6800</v>
      </c>
      <c r="P1243" s="15">
        <f t="shared" si="291"/>
        <v>149260000</v>
      </c>
      <c r="Q1243" s="16">
        <f>IFERROR(VLOOKUP(G1243,SCENARIOS!$A$13:$E$18,5,0),0.025)</f>
        <v>0.05</v>
      </c>
      <c r="R1243" s="70">
        <f>IFERROR(VLOOKUP(L1243,INPUTS!$A$107:$B$120,2,0),0.0082)</f>
        <v>0.0079</v>
      </c>
      <c r="S1243" s="70">
        <f t="shared" si="292"/>
        <v>53.72</v>
      </c>
      <c r="T1243" s="15">
        <f t="shared" si="293"/>
        <v>1179154</v>
      </c>
      <c r="U1243" s="15">
        <f>T1243/INPUTS!$B$7*1000</f>
        <v>1473942500</v>
      </c>
      <c r="V1243" s="15">
        <f>T1243*INPUTS!$B$6</f>
        <v>3726126.64</v>
      </c>
      <c r="W1243" s="73" t="s">
        <v>521</v>
      </c>
      <c r="X1243" s="73" t="s">
        <v>396</v>
      </c>
      <c r="Y1243" s="74">
        <f>IFERROR(VLOOKUP(E1243,INPUTS!$A$44:$B$103,2,0),0)</f>
        <v>0</v>
      </c>
      <c r="Z1243" s="15">
        <f t="shared" si="295"/>
        <v>0</v>
      </c>
      <c r="AA1243" s="20">
        <f>IFERROR(VLOOKUP(E1243,INPUTS!$A$44:$C$103,3,0),SCENARIOS!$J$26)</f>
        <v>0.025</v>
      </c>
      <c r="AB1243" s="15">
        <f t="shared" si="302"/>
        <v>37623.3127387031</v>
      </c>
      <c r="AC1243" s="20">
        <f>IFERROR(VLOOKUP($E1243,INPUTS!$A$44:$G$103,4,0),SCENARIOS!$K$26)</f>
        <v>0.1</v>
      </c>
      <c r="AD1243" s="15">
        <f t="shared" si="302"/>
        <v>192071.761474313</v>
      </c>
      <c r="AE1243" s="20">
        <f>IFERROR(VLOOKUP($E1243,INPUTS!$A$44:$G$103,5,0),SCENARIOS!$L$26)</f>
        <v>0.2</v>
      </c>
      <c r="AF1243" s="15">
        <f t="shared" si="302"/>
        <v>490275.295693127</v>
      </c>
      <c r="AG1243" s="20">
        <f>IFERROR(VLOOKUP($E1243,INPUTS!$A$44:$G$103,6,0),SCENARIOS!$M$26)</f>
        <v>0.3</v>
      </c>
      <c r="AH1243" s="15">
        <f t="shared" si="297"/>
        <v>938593.98066356</v>
      </c>
      <c r="AI1243" s="20">
        <f>IFERROR(VLOOKUP($E1243,INPUTS!$A$44:$G$103,7,0),SCENARIOS!$N$26)</f>
        <v>0.5</v>
      </c>
      <c r="AJ1243" s="15">
        <f t="shared" si="298"/>
        <v>1996516.98699064</v>
      </c>
      <c r="AK1243" s="1"/>
      <c r="AL1243" t="str">
        <f t="shared" si="300"/>
        <v>MULTI</v>
      </c>
      <c r="AM1243" s="21">
        <f t="shared" si="301"/>
        <v>3993033.97398128</v>
      </c>
    </row>
    <row r="1244" ht="15" customHeight="1" spans="1:39">
      <c r="A1244" s="6" t="s">
        <v>2276</v>
      </c>
      <c r="B1244" s="70" t="s">
        <v>812</v>
      </c>
      <c r="C1244" s="70" t="s">
        <v>813</v>
      </c>
      <c r="D1244" s="70" t="s">
        <v>929</v>
      </c>
      <c r="E1244" s="10" t="s">
        <v>814</v>
      </c>
      <c r="F1244" s="70" t="s">
        <v>575</v>
      </c>
      <c r="G1244" s="70" t="s">
        <v>173</v>
      </c>
      <c r="H1244" s="70" t="s">
        <v>1519</v>
      </c>
      <c r="I1244" s="70" t="s">
        <v>1519</v>
      </c>
      <c r="J1244" s="70" t="s">
        <v>1519</v>
      </c>
      <c r="K1244" s="70" t="s">
        <v>1520</v>
      </c>
      <c r="L1244" s="71" t="s">
        <v>286</v>
      </c>
      <c r="M1244" s="72">
        <v>31927</v>
      </c>
      <c r="N1244" s="14">
        <f t="shared" si="299"/>
        <v>87.4712328767123</v>
      </c>
      <c r="O1244" s="15">
        <v>3200</v>
      </c>
      <c r="P1244" s="15">
        <f t="shared" si="291"/>
        <v>102166400</v>
      </c>
      <c r="Q1244" s="16">
        <f>IFERROR(VLOOKUP(G1244,SCENARIOS!$A$13:$E$18,5,0),0.025)</f>
        <v>0.05</v>
      </c>
      <c r="R1244" s="70">
        <f>IFERROR(VLOOKUP(L1244,INPUTS!$A$107:$B$120,2,0),0.0082)</f>
        <v>0.0039</v>
      </c>
      <c r="S1244" s="70">
        <f t="shared" si="292"/>
        <v>12.48</v>
      </c>
      <c r="T1244" s="15">
        <f t="shared" si="293"/>
        <v>398448.96</v>
      </c>
      <c r="U1244" s="15">
        <f>T1244/INPUTS!$B$7*1000</f>
        <v>498061200</v>
      </c>
      <c r="V1244" s="15">
        <f>T1244*INPUTS!$B$6</f>
        <v>1259098.7136</v>
      </c>
      <c r="W1244" s="73" t="s">
        <v>521</v>
      </c>
      <c r="X1244" s="73" t="s">
        <v>396</v>
      </c>
      <c r="Y1244" s="74">
        <f>IFERROR(VLOOKUP(E1244,INPUTS!$A$44:$B$103,2,0),0)</f>
        <v>0</v>
      </c>
      <c r="Z1244" s="15">
        <f t="shared" si="295"/>
        <v>0</v>
      </c>
      <c r="AA1244" s="20">
        <f>IFERROR(VLOOKUP(E1244,INPUTS!$A$44:$C$103,3,0),SCENARIOS!$J$26)</f>
        <v>0.025</v>
      </c>
      <c r="AB1244" s="15">
        <f t="shared" si="302"/>
        <v>12713.3265311325</v>
      </c>
      <c r="AC1244" s="20">
        <f>IFERROR(VLOOKUP($E1244,INPUTS!$A$44:$G$103,4,0),SCENARIOS!$K$26)</f>
        <v>0.1</v>
      </c>
      <c r="AD1244" s="15">
        <f t="shared" si="302"/>
        <v>64903.136998906</v>
      </c>
      <c r="AE1244" s="20">
        <f>IFERROR(VLOOKUP($E1244,INPUTS!$A$44:$G$103,5,0),SCENARIOS!$L$26)</f>
        <v>0.2</v>
      </c>
      <c r="AF1244" s="15">
        <f t="shared" si="302"/>
        <v>165669.354200231</v>
      </c>
      <c r="AG1244" s="20">
        <f>IFERROR(VLOOKUP($E1244,INPUTS!$A$44:$G$103,6,0),SCENARIOS!$M$26)</f>
        <v>0.3</v>
      </c>
      <c r="AH1244" s="15">
        <f t="shared" si="297"/>
        <v>317161.113355554</v>
      </c>
      <c r="AI1244" s="20">
        <f>IFERROR(VLOOKUP($E1244,INPUTS!$A$44:$G$103,7,0),SCENARIOS!$N$26)</f>
        <v>0.5</v>
      </c>
      <c r="AJ1244" s="15">
        <f t="shared" si="298"/>
        <v>674644.802196111</v>
      </c>
      <c r="AK1244" s="1"/>
      <c r="AL1244" t="str">
        <f t="shared" si="300"/>
        <v>MULTI</v>
      </c>
      <c r="AM1244" s="21">
        <f t="shared" si="301"/>
        <v>1349289.60439222</v>
      </c>
    </row>
    <row r="1245" ht="15" customHeight="1" spans="1:39">
      <c r="A1245" s="24" t="s">
        <v>2277</v>
      </c>
      <c r="B1245" s="70" t="s">
        <v>577</v>
      </c>
      <c r="C1245" s="70" t="s">
        <v>578</v>
      </c>
      <c r="D1245" s="70" t="s">
        <v>929</v>
      </c>
      <c r="E1245" s="10" t="s">
        <v>576</v>
      </c>
      <c r="F1245" s="70" t="s">
        <v>575</v>
      </c>
      <c r="G1245" s="70" t="s">
        <v>173</v>
      </c>
      <c r="H1245" s="70" t="s">
        <v>1519</v>
      </c>
      <c r="I1245" s="70" t="s">
        <v>1519</v>
      </c>
      <c r="J1245" s="70" t="s">
        <v>1519</v>
      </c>
      <c r="K1245" s="70" t="s">
        <v>1520</v>
      </c>
      <c r="L1245" s="71" t="s">
        <v>282</v>
      </c>
      <c r="M1245" s="72">
        <v>13968</v>
      </c>
      <c r="N1245" s="14">
        <f t="shared" si="299"/>
        <v>38.2684931506849</v>
      </c>
      <c r="O1245" s="15">
        <v>4200</v>
      </c>
      <c r="P1245" s="15">
        <f t="shared" si="291"/>
        <v>58665600</v>
      </c>
      <c r="Q1245" s="16">
        <f>IFERROR(VLOOKUP(G1245,SCENARIOS!$A$13:$E$18,5,0),0.025)</f>
        <v>0.05</v>
      </c>
      <c r="R1245" s="70">
        <f>IFERROR(VLOOKUP(L1245,INPUTS!$A$107:$B$120,2,0),0.0082)</f>
        <v>0.0042</v>
      </c>
      <c r="S1245" s="70">
        <f t="shared" si="292"/>
        <v>17.64</v>
      </c>
      <c r="T1245" s="15">
        <f t="shared" si="293"/>
        <v>246395.52</v>
      </c>
      <c r="U1245" s="15">
        <f>T1245/INPUTS!$B$7*1000</f>
        <v>307994400</v>
      </c>
      <c r="V1245" s="15">
        <f>T1245*INPUTS!$B$6</f>
        <v>778609.8432</v>
      </c>
      <c r="W1245" s="73" t="s">
        <v>521</v>
      </c>
      <c r="X1245" s="73" t="s">
        <v>396</v>
      </c>
      <c r="Y1245" s="74">
        <f>IFERROR(VLOOKUP(E1245,INPUTS!$A$44:$B$103,2,0),0)</f>
        <v>0</v>
      </c>
      <c r="Z1245" s="15">
        <f t="shared" si="295"/>
        <v>0</v>
      </c>
      <c r="AA1245" s="20">
        <f>IFERROR(VLOOKUP(E1245,INPUTS!$A$44:$C$103,3,0),SCENARIOS!$J$26)</f>
        <v>0.025</v>
      </c>
      <c r="AB1245" s="15">
        <f t="shared" si="302"/>
        <v>7861.751481465</v>
      </c>
      <c r="AC1245" s="20">
        <f>IFERROR(VLOOKUP($E1245,INPUTS!$A$44:$G$103,4,0),SCENARIOS!$K$26)</f>
        <v>0.1</v>
      </c>
      <c r="AD1245" s="15">
        <f t="shared" si="302"/>
        <v>40135.2338590034</v>
      </c>
      <c r="AE1245" s="20">
        <f>IFERROR(VLOOKUP($E1245,INPUTS!$A$44:$G$103,5,0),SCENARIOS!$L$26)</f>
        <v>0.2</v>
      </c>
      <c r="AF1245" s="15">
        <f t="shared" si="302"/>
        <v>102447.717961743</v>
      </c>
      <c r="AG1245" s="20">
        <f>IFERROR(VLOOKUP($E1245,INPUTS!$A$44:$G$103,6,0),SCENARIOS!$M$26)</f>
        <v>0.3</v>
      </c>
      <c r="AH1245" s="15">
        <f t="shared" si="297"/>
        <v>196128.20033216</v>
      </c>
      <c r="AI1245" s="20">
        <f>IFERROR(VLOOKUP($E1245,INPUTS!$A$44:$G$103,7,0),SCENARIOS!$N$26)</f>
        <v>0.5</v>
      </c>
      <c r="AJ1245" s="15">
        <f t="shared" si="298"/>
        <v>417191.343283737</v>
      </c>
      <c r="AK1245" s="1"/>
      <c r="AL1245" t="str">
        <f t="shared" si="300"/>
        <v>MULTI</v>
      </c>
      <c r="AM1245" s="21">
        <f t="shared" si="301"/>
        <v>834382.686567473</v>
      </c>
    </row>
    <row r="1246" ht="15" customHeight="1" spans="1:39">
      <c r="A1246" s="6" t="s">
        <v>2278</v>
      </c>
      <c r="B1246" s="70" t="s">
        <v>815</v>
      </c>
      <c r="C1246" s="70" t="s">
        <v>816</v>
      </c>
      <c r="D1246" s="70" t="s">
        <v>929</v>
      </c>
      <c r="E1246" s="10" t="s">
        <v>576</v>
      </c>
      <c r="F1246" s="70" t="s">
        <v>575</v>
      </c>
      <c r="G1246" s="70" t="s">
        <v>173</v>
      </c>
      <c r="H1246" s="70" t="s">
        <v>1519</v>
      </c>
      <c r="I1246" s="70" t="s">
        <v>1519</v>
      </c>
      <c r="J1246" s="70" t="s">
        <v>1519</v>
      </c>
      <c r="K1246" s="70" t="s">
        <v>1520</v>
      </c>
      <c r="L1246" s="71" t="s">
        <v>286</v>
      </c>
      <c r="M1246" s="72">
        <v>79818</v>
      </c>
      <c r="N1246" s="14">
        <f t="shared" si="299"/>
        <v>218.679452054795</v>
      </c>
      <c r="O1246" s="15">
        <v>1300</v>
      </c>
      <c r="P1246" s="15">
        <f t="shared" si="291"/>
        <v>103763400</v>
      </c>
      <c r="Q1246" s="16">
        <f>IFERROR(VLOOKUP(G1246,SCENARIOS!$A$13:$E$18,5,0),0.025)</f>
        <v>0.05</v>
      </c>
      <c r="R1246" s="70">
        <f>IFERROR(VLOOKUP(L1246,INPUTS!$A$107:$B$120,2,0),0.0082)</f>
        <v>0.0039</v>
      </c>
      <c r="S1246" s="70">
        <f t="shared" si="292"/>
        <v>5.07</v>
      </c>
      <c r="T1246" s="15">
        <f t="shared" si="293"/>
        <v>404677.26</v>
      </c>
      <c r="U1246" s="15">
        <f>T1246/INPUTS!$B$7*1000</f>
        <v>505846575</v>
      </c>
      <c r="V1246" s="15">
        <f>T1246*INPUTS!$B$6</f>
        <v>1278780.1416</v>
      </c>
      <c r="W1246" s="73" t="s">
        <v>521</v>
      </c>
      <c r="X1246" s="73" t="s">
        <v>396</v>
      </c>
      <c r="Y1246" s="74">
        <f>IFERROR(VLOOKUP(E1246,INPUTS!$A$44:$B$103,2,0),0)</f>
        <v>0</v>
      </c>
      <c r="Z1246" s="15">
        <f t="shared" si="295"/>
        <v>0</v>
      </c>
      <c r="AA1246" s="20">
        <f>IFERROR(VLOOKUP(E1246,INPUTS!$A$44:$C$103,3,0),SCENARIOS!$J$26)</f>
        <v>0.025</v>
      </c>
      <c r="AB1246" s="15">
        <f t="shared" si="302"/>
        <v>12912.0531425255</v>
      </c>
      <c r="AC1246" s="20">
        <f>IFERROR(VLOOKUP($E1246,INPUTS!$A$44:$G$103,4,0),SCENARIOS!$K$26)</f>
        <v>0.1</v>
      </c>
      <c r="AD1246" s="15">
        <f t="shared" si="302"/>
        <v>65917.6614393018</v>
      </c>
      <c r="AE1246" s="20">
        <f>IFERROR(VLOOKUP($E1246,INPUTS!$A$44:$G$103,5,0),SCENARIOS!$L$26)</f>
        <v>0.2</v>
      </c>
      <c r="AF1246" s="15">
        <f t="shared" si="302"/>
        <v>168258.991876196</v>
      </c>
      <c r="AG1246" s="20">
        <f>IFERROR(VLOOKUP($E1246,INPUTS!$A$44:$G$103,6,0),SCENARIOS!$M$26)</f>
        <v>0.3</v>
      </c>
      <c r="AH1246" s="15">
        <f t="shared" si="297"/>
        <v>322118.77358464</v>
      </c>
      <c r="AI1246" s="20">
        <f>IFERROR(VLOOKUP($E1246,INPUTS!$A$44:$G$103,7,0),SCENARIOS!$N$26)</f>
        <v>0.5</v>
      </c>
      <c r="AJ1246" s="15">
        <f t="shared" si="298"/>
        <v>685190.419435313</v>
      </c>
      <c r="AK1246" s="1"/>
      <c r="AL1246" t="str">
        <f t="shared" si="300"/>
        <v>MULTI</v>
      </c>
      <c r="AM1246" s="21">
        <f t="shared" si="301"/>
        <v>1370380.83887063</v>
      </c>
    </row>
    <row r="1247" ht="15" customHeight="1" spans="1:39">
      <c r="A1247" s="24" t="s">
        <v>2279</v>
      </c>
      <c r="B1247" s="70" t="s">
        <v>817</v>
      </c>
      <c r="C1247" s="70" t="s">
        <v>818</v>
      </c>
      <c r="D1247" s="70" t="s">
        <v>929</v>
      </c>
      <c r="E1247" s="10" t="s">
        <v>576</v>
      </c>
      <c r="F1247" s="70" t="s">
        <v>575</v>
      </c>
      <c r="G1247" s="70" t="s">
        <v>173</v>
      </c>
      <c r="H1247" s="70" t="s">
        <v>1519</v>
      </c>
      <c r="I1247" s="70" t="s">
        <v>1519</v>
      </c>
      <c r="J1247" s="70" t="s">
        <v>1519</v>
      </c>
      <c r="K1247" s="70" t="s">
        <v>1520</v>
      </c>
      <c r="L1247" s="71" t="s">
        <v>279</v>
      </c>
      <c r="M1247" s="72">
        <v>59864</v>
      </c>
      <c r="N1247" s="14">
        <f t="shared" si="299"/>
        <v>164.01095890411</v>
      </c>
      <c r="O1247" s="15">
        <v>1200</v>
      </c>
      <c r="P1247" s="15">
        <f t="shared" si="291"/>
        <v>71836800</v>
      </c>
      <c r="Q1247" s="16">
        <f>IFERROR(VLOOKUP(G1247,SCENARIOS!$A$13:$E$18,5,0),0.025)</f>
        <v>0.05</v>
      </c>
      <c r="R1247" s="70">
        <f>IFERROR(VLOOKUP(L1247,INPUTS!$A$107:$B$120,2,0),0.0082)</f>
        <v>0.0039</v>
      </c>
      <c r="S1247" s="70">
        <f t="shared" si="292"/>
        <v>4.68</v>
      </c>
      <c r="T1247" s="15">
        <f t="shared" si="293"/>
        <v>280163.52</v>
      </c>
      <c r="U1247" s="15">
        <f>T1247/INPUTS!$B$7*1000</f>
        <v>350204400</v>
      </c>
      <c r="V1247" s="15">
        <f>T1247*INPUTS!$B$6</f>
        <v>885316.7232</v>
      </c>
      <c r="W1247" s="73" t="s">
        <v>521</v>
      </c>
      <c r="X1247" s="73" t="s">
        <v>396</v>
      </c>
      <c r="Y1247" s="74">
        <f>IFERROR(VLOOKUP(E1247,INPUTS!$A$44:$B$103,2,0),0)</f>
        <v>0</v>
      </c>
      <c r="Z1247" s="15">
        <f t="shared" si="295"/>
        <v>0</v>
      </c>
      <c r="AA1247" s="20">
        <f>IFERROR(VLOOKUP(E1247,INPUTS!$A$44:$C$103,3,0),SCENARIOS!$J$26)</f>
        <v>0.025</v>
      </c>
      <c r="AB1247" s="15">
        <f t="shared" si="302"/>
        <v>8939.1883765275</v>
      </c>
      <c r="AC1247" s="20">
        <f>IFERROR(VLOOKUP($E1247,INPUTS!$A$44:$G$103,4,0),SCENARIOS!$K$26)</f>
        <v>0.1</v>
      </c>
      <c r="AD1247" s="15">
        <f t="shared" si="302"/>
        <v>45635.6852347054</v>
      </c>
      <c r="AE1247" s="20">
        <f>IFERROR(VLOOKUP($E1247,INPUTS!$A$44:$G$103,5,0),SCENARIOS!$L$26)</f>
        <v>0.2</v>
      </c>
      <c r="AF1247" s="15">
        <f t="shared" si="302"/>
        <v>116487.967314216</v>
      </c>
      <c r="AG1247" s="20">
        <f>IFERROR(VLOOKUP($E1247,INPUTS!$A$44:$G$103,6,0),SCENARIOS!$M$26)</f>
        <v>0.3</v>
      </c>
      <c r="AH1247" s="15">
        <f t="shared" si="297"/>
        <v>223007.167404355</v>
      </c>
      <c r="AI1247" s="20">
        <f>IFERROR(VLOOKUP($E1247,INPUTS!$A$44:$G$103,7,0),SCENARIOS!$N$26)</f>
        <v>0.5</v>
      </c>
      <c r="AJ1247" s="15">
        <f t="shared" si="298"/>
        <v>474366.560105882</v>
      </c>
      <c r="AK1247" s="1"/>
      <c r="AL1247" t="str">
        <f t="shared" si="300"/>
        <v>MULTI</v>
      </c>
      <c r="AM1247" s="21">
        <f t="shared" si="301"/>
        <v>948733.120211764</v>
      </c>
    </row>
    <row r="1248" ht="15" customHeight="1" spans="1:39">
      <c r="A1248" s="6" t="s">
        <v>2280</v>
      </c>
      <c r="B1248" s="70" t="s">
        <v>820</v>
      </c>
      <c r="C1248" s="70" t="s">
        <v>821</v>
      </c>
      <c r="D1248" s="70" t="s">
        <v>929</v>
      </c>
      <c r="E1248" s="10" t="s">
        <v>819</v>
      </c>
      <c r="F1248" s="70" t="s">
        <v>575</v>
      </c>
      <c r="G1248" s="70" t="s">
        <v>173</v>
      </c>
      <c r="H1248" s="70" t="s">
        <v>1519</v>
      </c>
      <c r="I1248" s="70" t="s">
        <v>1519</v>
      </c>
      <c r="J1248" s="70" t="s">
        <v>1519</v>
      </c>
      <c r="K1248" s="70" t="s">
        <v>1520</v>
      </c>
      <c r="L1248" s="71" t="s">
        <v>279</v>
      </c>
      <c r="M1248" s="72">
        <v>39909</v>
      </c>
      <c r="N1248" s="14">
        <f t="shared" si="299"/>
        <v>109.339726027397</v>
      </c>
      <c r="O1248" s="15">
        <v>1500</v>
      </c>
      <c r="P1248" s="15">
        <f t="shared" si="291"/>
        <v>59863500</v>
      </c>
      <c r="Q1248" s="16">
        <f>IFERROR(VLOOKUP(G1248,SCENARIOS!$A$13:$E$18,5,0),0.025)</f>
        <v>0.05</v>
      </c>
      <c r="R1248" s="70">
        <f>IFERROR(VLOOKUP(L1248,INPUTS!$A$107:$B$120,2,0),0.0082)</f>
        <v>0.0039</v>
      </c>
      <c r="S1248" s="70">
        <f t="shared" si="292"/>
        <v>5.85</v>
      </c>
      <c r="T1248" s="15">
        <f t="shared" si="293"/>
        <v>233467.65</v>
      </c>
      <c r="U1248" s="15">
        <f>T1248/INPUTS!$B$7*1000</f>
        <v>291834562.5</v>
      </c>
      <c r="V1248" s="15">
        <f>T1248*INPUTS!$B$6</f>
        <v>737757.774</v>
      </c>
      <c r="W1248" s="73" t="s">
        <v>521</v>
      </c>
      <c r="X1248" s="73" t="s">
        <v>396</v>
      </c>
      <c r="Y1248" s="74">
        <f>IFERROR(VLOOKUP(E1248,INPUTS!$A$44:$B$103,2,0),0)</f>
        <v>0</v>
      </c>
      <c r="Z1248" s="15">
        <f t="shared" si="295"/>
        <v>0</v>
      </c>
      <c r="AA1248" s="20">
        <f>IFERROR(VLOOKUP(E1248,INPUTS!$A$44:$C$103,3,0),SCENARIOS!$J$26)</f>
        <v>0.025</v>
      </c>
      <c r="AB1248" s="15">
        <f t="shared" si="302"/>
        <v>7449.26142838008</v>
      </c>
      <c r="AC1248" s="20">
        <f>IFERROR(VLOOKUP($E1248,INPUTS!$A$44:$G$103,4,0),SCENARIOS!$K$26)</f>
        <v>0.1</v>
      </c>
      <c r="AD1248" s="15">
        <f t="shared" si="302"/>
        <v>38029.4200611356</v>
      </c>
      <c r="AE1248" s="20">
        <f>IFERROR(VLOOKUP($E1248,INPUTS!$A$44:$G$103,5,0),SCENARIOS!$L$26)</f>
        <v>0.2</v>
      </c>
      <c r="AF1248" s="15">
        <f t="shared" si="302"/>
        <v>97072.4953131901</v>
      </c>
      <c r="AG1248" s="20">
        <f>IFERROR(VLOOKUP($E1248,INPUTS!$A$44:$G$103,6,0),SCENARIOS!$M$26)</f>
        <v>0.3</v>
      </c>
      <c r="AH1248" s="15">
        <f t="shared" si="297"/>
        <v>185837.753991138</v>
      </c>
      <c r="AI1248" s="20">
        <f>IFERROR(VLOOKUP($E1248,INPUTS!$A$44:$G$103,7,0),SCENARIOS!$N$26)</f>
        <v>0.5</v>
      </c>
      <c r="AJ1248" s="15">
        <f t="shared" si="298"/>
        <v>395302.165058834</v>
      </c>
      <c r="AK1248" s="1"/>
      <c r="AL1248" t="str">
        <f t="shared" si="300"/>
        <v>MULTI</v>
      </c>
      <c r="AM1248" s="21">
        <f t="shared" si="301"/>
        <v>790604.330117668</v>
      </c>
    </row>
    <row r="1249" ht="15" customHeight="1" spans="1:39">
      <c r="A1249" s="24" t="s">
        <v>2281</v>
      </c>
      <c r="B1249" s="70" t="s">
        <v>573</v>
      </c>
      <c r="C1249" s="70" t="s">
        <v>574</v>
      </c>
      <c r="D1249" s="70" t="s">
        <v>929</v>
      </c>
      <c r="E1249" s="10" t="s">
        <v>819</v>
      </c>
      <c r="F1249" s="70" t="s">
        <v>575</v>
      </c>
      <c r="G1249" s="70" t="s">
        <v>173</v>
      </c>
      <c r="H1249" s="70" t="s">
        <v>1519</v>
      </c>
      <c r="I1249" s="70" t="s">
        <v>1519</v>
      </c>
      <c r="J1249" s="70" t="s">
        <v>1519</v>
      </c>
      <c r="K1249" s="70" t="s">
        <v>1520</v>
      </c>
      <c r="L1249" s="71" t="s">
        <v>295</v>
      </c>
      <c r="M1249" s="72">
        <v>15964</v>
      </c>
      <c r="N1249" s="14">
        <f t="shared" si="299"/>
        <v>43.7369863013699</v>
      </c>
      <c r="O1249" s="15">
        <v>7500</v>
      </c>
      <c r="P1249" s="15">
        <f t="shared" si="291"/>
        <v>119730000</v>
      </c>
      <c r="Q1249" s="16">
        <f>IFERROR(VLOOKUP(G1249,SCENARIOS!$A$13:$E$18,5,0),0.025)</f>
        <v>0.05</v>
      </c>
      <c r="R1249" s="70">
        <f>IFERROR(VLOOKUP(L1249,INPUTS!$A$107:$B$120,2,0),0.0082)</f>
        <v>0.0089</v>
      </c>
      <c r="S1249" s="70">
        <f t="shared" si="292"/>
        <v>66.75</v>
      </c>
      <c r="T1249" s="15">
        <f t="shared" si="293"/>
        <v>1065597</v>
      </c>
      <c r="U1249" s="15">
        <f>T1249/INPUTS!$B$7*1000</f>
        <v>1331996250</v>
      </c>
      <c r="V1249" s="15">
        <f>T1249*INPUTS!$B$6</f>
        <v>3367286.52</v>
      </c>
      <c r="W1249" s="73" t="s">
        <v>521</v>
      </c>
      <c r="X1249" s="73" t="s">
        <v>396</v>
      </c>
      <c r="Y1249" s="74">
        <f>IFERROR(VLOOKUP(E1249,INPUTS!$A$44:$B$103,2,0),0)</f>
        <v>0</v>
      </c>
      <c r="Z1249" s="15">
        <f t="shared" si="295"/>
        <v>0</v>
      </c>
      <c r="AA1249" s="20">
        <f>IFERROR(VLOOKUP(E1249,INPUTS!$A$44:$C$103,3,0),SCENARIOS!$J$26)</f>
        <v>0.025</v>
      </c>
      <c r="AB1249" s="15">
        <f t="shared" si="302"/>
        <v>34000.0451038828</v>
      </c>
      <c r="AC1249" s="20">
        <f>IFERROR(VLOOKUP($E1249,INPUTS!$A$44:$G$103,4,0),SCENARIOS!$K$26)</f>
        <v>0.1</v>
      </c>
      <c r="AD1249" s="15">
        <f t="shared" si="302"/>
        <v>173574.522761016</v>
      </c>
      <c r="AE1249" s="20">
        <f>IFERROR(VLOOKUP($E1249,INPUTS!$A$44:$G$103,5,0),SCENARIOS!$L$26)</f>
        <v>0.2</v>
      </c>
      <c r="AF1249" s="15">
        <f t="shared" si="302"/>
        <v>443059.926239243</v>
      </c>
      <c r="AG1249" s="20">
        <f>IFERROR(VLOOKUP($E1249,INPUTS!$A$44:$G$103,6,0),SCENARIOS!$M$26)</f>
        <v>0.3</v>
      </c>
      <c r="AH1249" s="15">
        <f t="shared" si="297"/>
        <v>848203.822412634</v>
      </c>
      <c r="AI1249" s="20">
        <f>IFERROR(VLOOKUP($E1249,INPUTS!$A$44:$G$103,7,0),SCENARIOS!$N$26)</f>
        <v>0.5</v>
      </c>
      <c r="AJ1249" s="15">
        <f t="shared" si="298"/>
        <v>1804244.83297878</v>
      </c>
      <c r="AK1249" s="1"/>
      <c r="AL1249" t="str">
        <f t="shared" si="300"/>
        <v>MULTI</v>
      </c>
      <c r="AM1249" s="21">
        <f t="shared" si="301"/>
        <v>3608489.66595756</v>
      </c>
    </row>
    <row r="1250" ht="15" customHeight="1" spans="1:39">
      <c r="A1250" s="6" t="s">
        <v>2282</v>
      </c>
      <c r="B1250" s="70" t="s">
        <v>550</v>
      </c>
      <c r="C1250" s="70" t="s">
        <v>551</v>
      </c>
      <c r="D1250" s="70" t="s">
        <v>929</v>
      </c>
      <c r="E1250" s="10" t="s">
        <v>552</v>
      </c>
      <c r="F1250" s="70" t="s">
        <v>548</v>
      </c>
      <c r="G1250" s="70" t="s">
        <v>173</v>
      </c>
      <c r="H1250" s="70" t="s">
        <v>1519</v>
      </c>
      <c r="I1250" s="70" t="s">
        <v>1519</v>
      </c>
      <c r="J1250" s="70" t="s">
        <v>1519</v>
      </c>
      <c r="K1250" s="70" t="s">
        <v>1520</v>
      </c>
      <c r="L1250" s="71" t="s">
        <v>279</v>
      </c>
      <c r="M1250" s="72">
        <v>92639</v>
      </c>
      <c r="N1250" s="14">
        <f t="shared" si="299"/>
        <v>253.805479452055</v>
      </c>
      <c r="O1250" s="15">
        <v>1100</v>
      </c>
      <c r="P1250" s="15">
        <f t="shared" si="291"/>
        <v>101902900</v>
      </c>
      <c r="Q1250" s="16">
        <f>IFERROR(VLOOKUP(G1250,SCENARIOS!$A$13:$E$18,5,0),0.025)</f>
        <v>0.05</v>
      </c>
      <c r="R1250" s="70">
        <f>IFERROR(VLOOKUP(L1250,INPUTS!$A$107:$B$120,2,0),0.0082)</f>
        <v>0.0039</v>
      </c>
      <c r="S1250" s="70">
        <f t="shared" si="292"/>
        <v>4.29</v>
      </c>
      <c r="T1250" s="15">
        <f t="shared" si="293"/>
        <v>397421.31</v>
      </c>
      <c r="U1250" s="15">
        <f>T1250/INPUTS!$B$7*1000</f>
        <v>496776637.5</v>
      </c>
      <c r="V1250" s="15">
        <f>T1250*INPUTS!$B$6</f>
        <v>1255851.3396</v>
      </c>
      <c r="W1250" s="73" t="s">
        <v>521</v>
      </c>
      <c r="X1250" s="73" t="s">
        <v>396</v>
      </c>
      <c r="Y1250" s="74">
        <f>IFERROR(VLOOKUP(E1250,INPUTS!$A$44:$B$103,2,0),0)</f>
        <v>0</v>
      </c>
      <c r="Z1250" s="15">
        <f t="shared" si="295"/>
        <v>0</v>
      </c>
      <c r="AA1250" s="20">
        <f>IFERROR(VLOOKUP(E1250,INPUTS!$A$44:$C$103,3,0),SCENARIOS!$J$26)</f>
        <v>0.025</v>
      </c>
      <c r="AB1250" s="15">
        <f t="shared" si="302"/>
        <v>12680.5372624399</v>
      </c>
      <c r="AC1250" s="20">
        <f>IFERROR(VLOOKUP($E1250,INPUTS!$A$44:$G$103,4,0),SCENARIOS!$K$26)</f>
        <v>0.1</v>
      </c>
      <c r="AD1250" s="15">
        <f t="shared" si="302"/>
        <v>64735.7436425852</v>
      </c>
      <c r="AE1250" s="20">
        <f>IFERROR(VLOOKUP($E1250,INPUTS!$A$44:$G$103,5,0),SCENARIOS!$L$26)</f>
        <v>0.2</v>
      </c>
      <c r="AF1250" s="15">
        <f t="shared" si="302"/>
        <v>165242.072091516</v>
      </c>
      <c r="AG1250" s="20">
        <f>IFERROR(VLOOKUP($E1250,INPUTS!$A$44:$G$103,6,0),SCENARIOS!$M$26)</f>
        <v>0.3</v>
      </c>
      <c r="AH1250" s="15">
        <f t="shared" si="297"/>
        <v>316343.114939547</v>
      </c>
      <c r="AI1250" s="20">
        <f>IFERROR(VLOOKUP($E1250,INPUTS!$A$44:$G$103,7,0),SCENARIOS!$N$26)</f>
        <v>0.5</v>
      </c>
      <c r="AJ1250" s="15">
        <f t="shared" si="298"/>
        <v>672904.808368603</v>
      </c>
      <c r="AK1250" s="1"/>
      <c r="AL1250" t="str">
        <f t="shared" si="300"/>
        <v>MULTI</v>
      </c>
      <c r="AM1250" s="21">
        <f t="shared" si="301"/>
        <v>1345809.61673721</v>
      </c>
    </row>
    <row r="1251" ht="15" customHeight="1" spans="1:39">
      <c r="A1251" s="24" t="s">
        <v>2283</v>
      </c>
      <c r="B1251" s="70" t="s">
        <v>822</v>
      </c>
      <c r="C1251" s="70" t="s">
        <v>823</v>
      </c>
      <c r="D1251" s="70" t="s">
        <v>929</v>
      </c>
      <c r="E1251" s="10" t="s">
        <v>2302</v>
      </c>
      <c r="F1251" s="70" t="s">
        <v>548</v>
      </c>
      <c r="G1251" s="70" t="s">
        <v>173</v>
      </c>
      <c r="H1251" s="70" t="s">
        <v>1519</v>
      </c>
      <c r="I1251" s="70" t="s">
        <v>1519</v>
      </c>
      <c r="J1251" s="70" t="s">
        <v>1519</v>
      </c>
      <c r="K1251" s="70" t="s">
        <v>1520</v>
      </c>
      <c r="L1251" s="71" t="s">
        <v>279</v>
      </c>
      <c r="M1251" s="72">
        <v>33687</v>
      </c>
      <c r="N1251" s="14">
        <f t="shared" si="299"/>
        <v>92.2931506849315</v>
      </c>
      <c r="O1251" s="15">
        <v>1800</v>
      </c>
      <c r="P1251" s="15">
        <f t="shared" si="291"/>
        <v>60636600</v>
      </c>
      <c r="Q1251" s="16">
        <f>IFERROR(VLOOKUP(G1251,SCENARIOS!$A$13:$E$18,5,0),0.025)</f>
        <v>0.05</v>
      </c>
      <c r="R1251" s="70">
        <f>IFERROR(VLOOKUP(L1251,INPUTS!$A$107:$B$120,2,0),0.0082)</f>
        <v>0.0039</v>
      </c>
      <c r="S1251" s="70">
        <f t="shared" si="292"/>
        <v>7.02</v>
      </c>
      <c r="T1251" s="15">
        <f t="shared" si="293"/>
        <v>236482.74</v>
      </c>
      <c r="U1251" s="15">
        <f>T1251/INPUTS!$B$7*1000</f>
        <v>295603425</v>
      </c>
      <c r="V1251" s="15">
        <f>T1251*INPUTS!$B$6</f>
        <v>747285.4584</v>
      </c>
      <c r="W1251" s="73" t="s">
        <v>521</v>
      </c>
      <c r="X1251" s="73" t="s">
        <v>396</v>
      </c>
      <c r="Y1251" s="74">
        <f>IFERROR(VLOOKUP(E1251,INPUTS!$A$44:$B$103,2,0),0)</f>
        <v>0</v>
      </c>
      <c r="Z1251" s="15">
        <f t="shared" si="295"/>
        <v>0</v>
      </c>
      <c r="AA1251" s="20">
        <f>IFERROR(VLOOKUP(E1251,INPUTS!$A$44:$C$103,3,0),SCENARIOS!$J$26)</f>
        <v>0.025</v>
      </c>
      <c r="AB1251" s="15">
        <f t="shared" si="302"/>
        <v>7545.46402278703</v>
      </c>
      <c r="AC1251" s="20">
        <f>IFERROR(VLOOKUP($E1251,INPUTS!$A$44:$G$103,4,0),SCENARIOS!$K$26)</f>
        <v>0.1</v>
      </c>
      <c r="AD1251" s="15">
        <f t="shared" si="302"/>
        <v>38520.5464511607</v>
      </c>
      <c r="AE1251" s="20">
        <f>IFERROR(VLOOKUP($E1251,INPUTS!$A$44:$G$103,5,0),SCENARIOS!$L$26)</f>
        <v>0.2</v>
      </c>
      <c r="AF1251" s="15">
        <f t="shared" si="302"/>
        <v>98326.1264260824</v>
      </c>
      <c r="AG1251" s="20">
        <f>IFERROR(VLOOKUP($E1251,INPUTS!$A$44:$G$103,6,0),SCENARIOS!$M$26)</f>
        <v>0.3</v>
      </c>
      <c r="AH1251" s="15">
        <f t="shared" si="297"/>
        <v>188237.733404479</v>
      </c>
      <c r="AI1251" s="20">
        <f>IFERROR(VLOOKUP($E1251,INPUTS!$A$44:$G$103,7,0),SCENARIOS!$N$26)</f>
        <v>0.5</v>
      </c>
      <c r="AJ1251" s="15">
        <f t="shared" si="298"/>
        <v>400407.247518212</v>
      </c>
      <c r="AK1251" s="1"/>
      <c r="AL1251" t="str">
        <f t="shared" si="300"/>
        <v>MULTI</v>
      </c>
      <c r="AM1251" s="21">
        <f t="shared" si="301"/>
        <v>800814.495036425</v>
      </c>
    </row>
    <row r="1252" ht="15" customHeight="1" spans="1:39">
      <c r="A1252" s="6" t="s">
        <v>2284</v>
      </c>
      <c r="B1252" s="70" t="s">
        <v>824</v>
      </c>
      <c r="C1252" s="70" t="s">
        <v>825</v>
      </c>
      <c r="D1252" s="70" t="s">
        <v>929</v>
      </c>
      <c r="E1252" s="10" t="s">
        <v>549</v>
      </c>
      <c r="F1252" s="70" t="s">
        <v>548</v>
      </c>
      <c r="G1252" s="70" t="s">
        <v>173</v>
      </c>
      <c r="H1252" s="70" t="s">
        <v>1519</v>
      </c>
      <c r="I1252" s="70" t="s">
        <v>1519</v>
      </c>
      <c r="J1252" s="70" t="s">
        <v>1519</v>
      </c>
      <c r="K1252" s="70" t="s">
        <v>1520</v>
      </c>
      <c r="L1252" s="71" t="s">
        <v>279</v>
      </c>
      <c r="M1252" s="72">
        <v>42108</v>
      </c>
      <c r="N1252" s="14">
        <f t="shared" si="299"/>
        <v>115.364383561644</v>
      </c>
      <c r="O1252" s="15">
        <v>1500</v>
      </c>
      <c r="P1252" s="15">
        <f t="shared" si="291"/>
        <v>63162000</v>
      </c>
      <c r="Q1252" s="16">
        <f>IFERROR(VLOOKUP(G1252,SCENARIOS!$A$13:$E$18,5,0),0.025)</f>
        <v>0.05</v>
      </c>
      <c r="R1252" s="70">
        <f>IFERROR(VLOOKUP(L1252,INPUTS!$A$107:$B$120,2,0),0.0082)</f>
        <v>0.0039</v>
      </c>
      <c r="S1252" s="70">
        <f t="shared" si="292"/>
        <v>5.85</v>
      </c>
      <c r="T1252" s="15">
        <f t="shared" si="293"/>
        <v>246331.8</v>
      </c>
      <c r="U1252" s="15">
        <f>T1252/INPUTS!$B$7*1000</f>
        <v>307914750</v>
      </c>
      <c r="V1252" s="15">
        <f>T1252*INPUTS!$B$6</f>
        <v>778408.488</v>
      </c>
      <c r="W1252" s="73" t="s">
        <v>521</v>
      </c>
      <c r="X1252" s="73" t="s">
        <v>396</v>
      </c>
      <c r="Y1252" s="74">
        <f>IFERROR(VLOOKUP(E1252,INPUTS!$A$44:$B$103,2,0),0)</f>
        <v>0</v>
      </c>
      <c r="Z1252" s="15">
        <f t="shared" si="295"/>
        <v>0</v>
      </c>
      <c r="AA1252" s="20">
        <f>IFERROR(VLOOKUP(E1252,INPUTS!$A$44:$C$103,3,0),SCENARIOS!$J$26)</f>
        <v>0.025</v>
      </c>
      <c r="AB1252" s="15">
        <f t="shared" ref="AB1252:AF1263" si="303">$T1252*AA1252*(1+$Q1252)^AB$2</f>
        <v>7859.71836493594</v>
      </c>
      <c r="AC1252" s="20">
        <f>IFERROR(VLOOKUP($E1252,INPUTS!$A$44:$G$103,4,0),SCENARIOS!$K$26)</f>
        <v>0.1</v>
      </c>
      <c r="AD1252" s="15">
        <f t="shared" si="303"/>
        <v>40124.8545424415</v>
      </c>
      <c r="AE1252" s="20">
        <f>IFERROR(VLOOKUP($E1252,INPUTS!$A$44:$G$103,5,0),SCENARIOS!$L$26)</f>
        <v>0.2</v>
      </c>
      <c r="AF1252" s="15">
        <f t="shared" si="303"/>
        <v>102421.224101025</v>
      </c>
      <c r="AG1252" s="20">
        <f>IFERROR(VLOOKUP($E1252,INPUTS!$A$44:$G$103,6,0),SCENARIOS!$M$26)</f>
        <v>0.3</v>
      </c>
      <c r="AH1252" s="15">
        <f t="shared" si="297"/>
        <v>196077.479893228</v>
      </c>
      <c r="AI1252" s="20">
        <f>IFERROR(VLOOKUP($E1252,INPUTS!$A$44:$G$103,7,0),SCENARIOS!$N$26)</f>
        <v>0.5</v>
      </c>
      <c r="AJ1252" s="15">
        <f t="shared" si="298"/>
        <v>417083.45401532</v>
      </c>
      <c r="AK1252" s="1"/>
      <c r="AL1252" t="str">
        <f t="shared" si="300"/>
        <v>MULTI</v>
      </c>
      <c r="AM1252" s="21">
        <f t="shared" si="301"/>
        <v>834166.908030639</v>
      </c>
    </row>
    <row r="1253" ht="15" customHeight="1" spans="1:39">
      <c r="A1253" s="24" t="s">
        <v>2285</v>
      </c>
      <c r="B1253" s="70" t="s">
        <v>546</v>
      </c>
      <c r="C1253" s="70" t="s">
        <v>547</v>
      </c>
      <c r="D1253" s="70" t="s">
        <v>929</v>
      </c>
      <c r="E1253" s="10" t="s">
        <v>549</v>
      </c>
      <c r="F1253" s="70" t="s">
        <v>548</v>
      </c>
      <c r="G1253" s="70" t="s">
        <v>173</v>
      </c>
      <c r="H1253" s="70" t="s">
        <v>1519</v>
      </c>
      <c r="I1253" s="70" t="s">
        <v>1519</v>
      </c>
      <c r="J1253" s="70" t="s">
        <v>1519</v>
      </c>
      <c r="K1253" s="70" t="s">
        <v>1520</v>
      </c>
      <c r="L1253" s="71" t="s">
        <v>282</v>
      </c>
      <c r="M1253" s="72">
        <v>63163</v>
      </c>
      <c r="N1253" s="14">
        <f t="shared" si="299"/>
        <v>173.049315068493</v>
      </c>
      <c r="O1253" s="15">
        <v>1800</v>
      </c>
      <c r="P1253" s="15">
        <f t="shared" si="291"/>
        <v>113693400</v>
      </c>
      <c r="Q1253" s="16">
        <f>IFERROR(VLOOKUP(G1253,SCENARIOS!$A$13:$E$18,5,0),0.025)</f>
        <v>0.05</v>
      </c>
      <c r="R1253" s="70">
        <f>IFERROR(VLOOKUP(L1253,INPUTS!$A$107:$B$120,2,0),0.0082)</f>
        <v>0.0042</v>
      </c>
      <c r="S1253" s="70">
        <f t="shared" si="292"/>
        <v>7.56</v>
      </c>
      <c r="T1253" s="15">
        <f t="shared" si="293"/>
        <v>477512.28</v>
      </c>
      <c r="U1253" s="15">
        <f>T1253/INPUTS!$B$7*1000</f>
        <v>596890350</v>
      </c>
      <c r="V1253" s="15">
        <f>T1253*INPUTS!$B$6</f>
        <v>1508938.8048</v>
      </c>
      <c r="W1253" s="73" t="s">
        <v>521</v>
      </c>
      <c r="X1253" s="73" t="s">
        <v>396</v>
      </c>
      <c r="Y1253" s="74">
        <f>IFERROR(VLOOKUP(E1253,INPUTS!$A$44:$B$103,2,0),0)</f>
        <v>0</v>
      </c>
      <c r="Z1253" s="15">
        <f t="shared" si="295"/>
        <v>0</v>
      </c>
      <c r="AA1253" s="20">
        <f>IFERROR(VLOOKUP(E1253,INPUTS!$A$44:$C$103,3,0),SCENARIOS!$J$26)</f>
        <v>0.025</v>
      </c>
      <c r="AB1253" s="15">
        <f t="shared" si="303"/>
        <v>15236.0029707834</v>
      </c>
      <c r="AC1253" s="20">
        <f>IFERROR(VLOOKUP($E1253,INPUTS!$A$44:$G$103,4,0),SCENARIOS!$K$26)</f>
        <v>0.1</v>
      </c>
      <c r="AD1253" s="15">
        <f t="shared" si="303"/>
        <v>77781.7187112245</v>
      </c>
      <c r="AE1253" s="20">
        <f>IFERROR(VLOOKUP($E1253,INPUTS!$A$44:$G$103,5,0),SCENARIOS!$L$26)</f>
        <v>0.2</v>
      </c>
      <c r="AF1253" s="15">
        <f t="shared" si="303"/>
        <v>198542.746981394</v>
      </c>
      <c r="AG1253" s="20">
        <f>IFERROR(VLOOKUP($E1253,INPUTS!$A$44:$G$103,6,0),SCENARIOS!$M$26)</f>
        <v>0.3</v>
      </c>
      <c r="AH1253" s="15">
        <f t="shared" si="297"/>
        <v>380094.671010684</v>
      </c>
      <c r="AI1253" s="20">
        <f>IFERROR(VLOOKUP($E1253,INPUTS!$A$44:$G$103,7,0),SCENARIOS!$N$26)</f>
        <v>0.5</v>
      </c>
      <c r="AJ1253" s="15">
        <f t="shared" si="298"/>
        <v>808513.034359065</v>
      </c>
      <c r="AK1253" s="1"/>
      <c r="AL1253" t="str">
        <f t="shared" si="300"/>
        <v>MULTI</v>
      </c>
      <c r="AM1253" s="21">
        <f t="shared" si="301"/>
        <v>1617026.06871813</v>
      </c>
    </row>
    <row r="1254" ht="15" customHeight="1" spans="1:39">
      <c r="A1254" s="6" t="s">
        <v>2286</v>
      </c>
      <c r="B1254" s="70" t="s">
        <v>826</v>
      </c>
      <c r="C1254" s="70" t="s">
        <v>827</v>
      </c>
      <c r="D1254" s="70" t="s">
        <v>929</v>
      </c>
      <c r="E1254" s="10" t="s">
        <v>829</v>
      </c>
      <c r="F1254" s="70" t="s">
        <v>828</v>
      </c>
      <c r="G1254" s="70" t="s">
        <v>165</v>
      </c>
      <c r="H1254" s="70" t="s">
        <v>1519</v>
      </c>
      <c r="I1254" s="70" t="s">
        <v>1519</v>
      </c>
      <c r="J1254" s="70" t="s">
        <v>1519</v>
      </c>
      <c r="K1254" s="70" t="s">
        <v>1520</v>
      </c>
      <c r="L1254" s="71" t="s">
        <v>288</v>
      </c>
      <c r="M1254" s="72">
        <v>17730</v>
      </c>
      <c r="N1254" s="14">
        <f t="shared" si="299"/>
        <v>48.5753424657534</v>
      </c>
      <c r="O1254" s="15">
        <v>4500</v>
      </c>
      <c r="P1254" s="15">
        <f t="shared" si="291"/>
        <v>79785000</v>
      </c>
      <c r="Q1254" s="16">
        <f>IFERROR(VLOOKUP(G1254,SCENARIOS!$A$13:$E$18,5,0),0.025)</f>
        <v>0.03</v>
      </c>
      <c r="R1254" s="70">
        <f>IFERROR(VLOOKUP(L1254,INPUTS!$A$107:$B$120,2,0),0.0082)</f>
        <v>0.0085</v>
      </c>
      <c r="S1254" s="70">
        <f t="shared" si="292"/>
        <v>38.25</v>
      </c>
      <c r="T1254" s="15">
        <f t="shared" si="293"/>
        <v>678172.5</v>
      </c>
      <c r="U1254" s="15">
        <f>T1254/INPUTS!$B$7*1000</f>
        <v>847715625</v>
      </c>
      <c r="V1254" s="15">
        <f>T1254*INPUTS!$B$6</f>
        <v>2143025.1</v>
      </c>
      <c r="W1254" s="73" t="s">
        <v>521</v>
      </c>
      <c r="X1254" s="73" t="s">
        <v>396</v>
      </c>
      <c r="Y1254" s="74">
        <f>IFERROR(VLOOKUP(E1254,INPUTS!$A$44:$B$103,2,0),0)</f>
        <v>0</v>
      </c>
      <c r="Z1254" s="15">
        <f t="shared" si="295"/>
        <v>0</v>
      </c>
      <c r="AA1254" s="20">
        <f>IFERROR(VLOOKUP(E1254,INPUTS!$A$44:$C$103,3,0),SCENARIOS!$J$26)</f>
        <v>0.025</v>
      </c>
      <c r="AB1254" s="15">
        <f t="shared" si="303"/>
        <v>19654.6949288304</v>
      </c>
      <c r="AC1254" s="20">
        <f>IFERROR(VLOOKUP($E1254,INPUTS!$A$44:$G$103,4,0),SCENARIOS!$K$26)</f>
        <v>0.1</v>
      </c>
      <c r="AD1254" s="15">
        <f t="shared" si="303"/>
        <v>91140.7130770751</v>
      </c>
      <c r="AE1254" s="20">
        <f>IFERROR(VLOOKUP($E1254,INPUTS!$A$44:$G$103,5,0),SCENARIOS!$L$26)</f>
        <v>0.2</v>
      </c>
      <c r="AF1254" s="15">
        <f t="shared" si="303"/>
        <v>211314.131566936</v>
      </c>
      <c r="AG1254" s="20">
        <f>IFERROR(VLOOKUP($E1254,INPUTS!$A$44:$G$103,6,0),SCENARIOS!$M$26)</f>
        <v>0.3</v>
      </c>
      <c r="AH1254" s="15">
        <f t="shared" si="297"/>
        <v>367456.491388153</v>
      </c>
      <c r="AI1254" s="20">
        <f>IFERROR(VLOOKUP($E1254,INPUTS!$A$44:$G$103,7,0),SCENARIOS!$N$26)</f>
        <v>0.5</v>
      </c>
      <c r="AJ1254" s="15">
        <f t="shared" si="298"/>
        <v>709971.306499211</v>
      </c>
      <c r="AK1254" s="1"/>
      <c r="AL1254" t="str">
        <f t="shared" si="300"/>
        <v>MULTI</v>
      </c>
      <c r="AM1254" s="21">
        <f t="shared" si="301"/>
        <v>1419942.61299842</v>
      </c>
    </row>
    <row r="1255" ht="15" customHeight="1" spans="1:39">
      <c r="A1255" s="24" t="s">
        <v>2288</v>
      </c>
      <c r="B1255" s="70" t="s">
        <v>830</v>
      </c>
      <c r="C1255" s="70" t="s">
        <v>831</v>
      </c>
      <c r="D1255" s="70" t="s">
        <v>929</v>
      </c>
      <c r="E1255" s="10" t="s">
        <v>832</v>
      </c>
      <c r="F1255" s="70" t="s">
        <v>828</v>
      </c>
      <c r="G1255" s="70" t="s">
        <v>165</v>
      </c>
      <c r="H1255" s="70" t="s">
        <v>1519</v>
      </c>
      <c r="I1255" s="70" t="s">
        <v>1519</v>
      </c>
      <c r="J1255" s="70" t="s">
        <v>1519</v>
      </c>
      <c r="K1255" s="70" t="s">
        <v>1520</v>
      </c>
      <c r="L1255" s="71" t="s">
        <v>279</v>
      </c>
      <c r="M1255" s="72">
        <v>29550</v>
      </c>
      <c r="N1255" s="14">
        <f t="shared" si="299"/>
        <v>80.958904109589</v>
      </c>
      <c r="O1255" s="15">
        <v>2800</v>
      </c>
      <c r="P1255" s="15">
        <f t="shared" si="291"/>
        <v>82740000</v>
      </c>
      <c r="Q1255" s="16">
        <f>IFERROR(VLOOKUP(G1255,SCENARIOS!$A$13:$E$18,5,0),0.025)</f>
        <v>0.03</v>
      </c>
      <c r="R1255" s="70">
        <f>IFERROR(VLOOKUP(L1255,INPUTS!$A$107:$B$120,2,0),0.0082)</f>
        <v>0.0039</v>
      </c>
      <c r="S1255" s="70">
        <f t="shared" si="292"/>
        <v>10.92</v>
      </c>
      <c r="T1255" s="15">
        <f t="shared" si="293"/>
        <v>322686</v>
      </c>
      <c r="U1255" s="15">
        <f>T1255/INPUTS!$B$7*1000</f>
        <v>403357500</v>
      </c>
      <c r="V1255" s="15">
        <f>T1255*INPUTS!$B$6</f>
        <v>1019687.76</v>
      </c>
      <c r="W1255" s="73" t="s">
        <v>521</v>
      </c>
      <c r="X1255" s="73" t="s">
        <v>396</v>
      </c>
      <c r="Y1255" s="74">
        <f>IFERROR(VLOOKUP(E1255,INPUTS!$A$44:$B$103,2,0),0)</f>
        <v>0</v>
      </c>
      <c r="Z1255" s="15">
        <f t="shared" si="295"/>
        <v>0</v>
      </c>
      <c r="AA1255" s="20">
        <f>IFERROR(VLOOKUP(E1255,INPUTS!$A$44:$C$103,3,0),SCENARIOS!$J$26)</f>
        <v>0.025</v>
      </c>
      <c r="AB1255" s="15">
        <f t="shared" si="303"/>
        <v>9352.03784848924</v>
      </c>
      <c r="AC1255" s="20">
        <f>IFERROR(VLOOKUP($E1255,INPUTS!$A$44:$G$103,4,0),SCENARIOS!$K$26)</f>
        <v>0.1</v>
      </c>
      <c r="AD1255" s="15">
        <f t="shared" si="303"/>
        <v>43366.3000785037</v>
      </c>
      <c r="AE1255" s="20">
        <f>IFERROR(VLOOKUP($E1255,INPUTS!$A$44:$G$103,5,0),SCENARIOS!$L$26)</f>
        <v>0.2</v>
      </c>
      <c r="AF1255" s="15">
        <f t="shared" si="303"/>
        <v>100546.854758647</v>
      </c>
      <c r="AG1255" s="20">
        <f>IFERROR(VLOOKUP($E1255,INPUTS!$A$44:$G$103,6,0),SCENARIOS!$M$26)</f>
        <v>0.3</v>
      </c>
      <c r="AH1255" s="15">
        <f t="shared" si="297"/>
        <v>174842.04296116</v>
      </c>
      <c r="AI1255" s="20">
        <f>IFERROR(VLOOKUP($E1255,INPUTS!$A$44:$G$103,7,0),SCENARIOS!$N$26)</f>
        <v>0.5</v>
      </c>
      <c r="AJ1255" s="15">
        <f t="shared" si="298"/>
        <v>337816.4125042</v>
      </c>
      <c r="AK1255" s="1"/>
      <c r="AL1255" t="str">
        <f t="shared" si="300"/>
        <v>MULTI</v>
      </c>
      <c r="AM1255" s="21">
        <f t="shared" si="301"/>
        <v>675632.8250084</v>
      </c>
    </row>
    <row r="1256" ht="15" customHeight="1" spans="1:39">
      <c r="A1256" s="6" t="s">
        <v>2290</v>
      </c>
      <c r="B1256" s="70" t="s">
        <v>833</v>
      </c>
      <c r="C1256" s="70" t="s">
        <v>834</v>
      </c>
      <c r="D1256" s="70" t="s">
        <v>929</v>
      </c>
      <c r="E1256" s="10" t="s">
        <v>835</v>
      </c>
      <c r="F1256" s="70" t="s">
        <v>828</v>
      </c>
      <c r="G1256" s="70" t="s">
        <v>165</v>
      </c>
      <c r="H1256" s="70" t="s">
        <v>1519</v>
      </c>
      <c r="I1256" s="70" t="s">
        <v>1519</v>
      </c>
      <c r="J1256" s="70" t="s">
        <v>1519</v>
      </c>
      <c r="K1256" s="70" t="s">
        <v>1520</v>
      </c>
      <c r="L1256" s="71" t="s">
        <v>279</v>
      </c>
      <c r="M1256" s="72">
        <v>35459</v>
      </c>
      <c r="N1256" s="14">
        <f t="shared" si="299"/>
        <v>97.1479452054794</v>
      </c>
      <c r="O1256" s="15">
        <v>3200</v>
      </c>
      <c r="P1256" s="15">
        <f t="shared" si="291"/>
        <v>113468800</v>
      </c>
      <c r="Q1256" s="16">
        <f>IFERROR(VLOOKUP(G1256,SCENARIOS!$A$13:$E$18,5,0),0.025)</f>
        <v>0.03</v>
      </c>
      <c r="R1256" s="70">
        <f>IFERROR(VLOOKUP(L1256,INPUTS!$A$107:$B$120,2,0),0.0082)</f>
        <v>0.0039</v>
      </c>
      <c r="S1256" s="70">
        <f t="shared" si="292"/>
        <v>12.48</v>
      </c>
      <c r="T1256" s="15">
        <f t="shared" si="293"/>
        <v>442528.32</v>
      </c>
      <c r="U1256" s="15">
        <f>T1256/INPUTS!$B$7*1000</f>
        <v>553160400</v>
      </c>
      <c r="V1256" s="15">
        <f>T1256*INPUTS!$B$6</f>
        <v>1398389.4912</v>
      </c>
      <c r="W1256" s="73" t="s">
        <v>521</v>
      </c>
      <c r="X1256" s="73" t="s">
        <v>396</v>
      </c>
      <c r="Y1256" s="74">
        <f>IFERROR(VLOOKUP(E1256,INPUTS!$A$44:$B$103,2,0),0)</f>
        <v>0</v>
      </c>
      <c r="Z1256" s="15">
        <f t="shared" si="295"/>
        <v>0</v>
      </c>
      <c r="AA1256" s="20">
        <f>IFERROR(VLOOKUP(E1256,INPUTS!$A$44:$C$103,3,0),SCENARIOS!$J$26)</f>
        <v>0.025</v>
      </c>
      <c r="AB1256" s="15">
        <f t="shared" si="303"/>
        <v>12825.2902129884</v>
      </c>
      <c r="AC1256" s="20">
        <f>IFERROR(VLOOKUP($E1256,INPUTS!$A$44:$G$103,4,0),SCENARIOS!$K$26)</f>
        <v>0.1</v>
      </c>
      <c r="AD1256" s="15">
        <f t="shared" si="303"/>
        <v>59472.1057571637</v>
      </c>
      <c r="AE1256" s="20">
        <f>IFERROR(VLOOKUP($E1256,INPUTS!$A$44:$G$103,5,0),SCENARIOS!$L$26)</f>
        <v>0.2</v>
      </c>
      <c r="AF1256" s="15">
        <f t="shared" si="303"/>
        <v>137888.940696615</v>
      </c>
      <c r="AG1256" s="20">
        <f>IFERROR(VLOOKUP($E1256,INPUTS!$A$44:$G$103,6,0),SCENARIOS!$M$26)</f>
        <v>0.3</v>
      </c>
      <c r="AH1256" s="15">
        <f t="shared" si="297"/>
        <v>239776.611123414</v>
      </c>
      <c r="AI1256" s="20">
        <f>IFERROR(VLOOKUP($E1256,INPUTS!$A$44:$G$103,7,0),SCENARIOS!$N$26)</f>
        <v>0.5</v>
      </c>
      <c r="AJ1256" s="15">
        <f t="shared" si="298"/>
        <v>463278.014831479</v>
      </c>
      <c r="AK1256" s="1"/>
      <c r="AL1256" t="str">
        <f t="shared" si="300"/>
        <v>MULTI</v>
      </c>
      <c r="AM1256" s="21">
        <f t="shared" si="301"/>
        <v>926556.029662957</v>
      </c>
    </row>
    <row r="1257" ht="15" customHeight="1" spans="1:39">
      <c r="A1257" s="24" t="s">
        <v>2291</v>
      </c>
      <c r="B1257" s="70" t="s">
        <v>836</v>
      </c>
      <c r="C1257" s="70" t="s">
        <v>837</v>
      </c>
      <c r="D1257" s="70" t="s">
        <v>929</v>
      </c>
      <c r="E1257" s="55" t="s">
        <v>838</v>
      </c>
      <c r="F1257" s="70" t="s">
        <v>828</v>
      </c>
      <c r="G1257" s="70" t="s">
        <v>165</v>
      </c>
      <c r="H1257" s="70" t="s">
        <v>1519</v>
      </c>
      <c r="I1257" s="70" t="s">
        <v>1519</v>
      </c>
      <c r="J1257" s="70" t="s">
        <v>1519</v>
      </c>
      <c r="K1257" s="70" t="s">
        <v>1520</v>
      </c>
      <c r="L1257" s="71" t="s">
        <v>286</v>
      </c>
      <c r="M1257" s="72">
        <v>23640</v>
      </c>
      <c r="N1257" s="14">
        <f t="shared" si="299"/>
        <v>64.7671232876712</v>
      </c>
      <c r="O1257" s="15">
        <v>2500</v>
      </c>
      <c r="P1257" s="15">
        <f t="shared" si="291"/>
        <v>59100000</v>
      </c>
      <c r="Q1257" s="16">
        <f>IFERROR(VLOOKUP(G1257,SCENARIOS!$A$13:$E$18,5,0),0.025)</f>
        <v>0.03</v>
      </c>
      <c r="R1257" s="70">
        <f>IFERROR(VLOOKUP(L1257,INPUTS!$A$107:$B$120,2,0),0.0082)</f>
        <v>0.0039</v>
      </c>
      <c r="S1257" s="70">
        <f t="shared" si="292"/>
        <v>9.75</v>
      </c>
      <c r="T1257" s="15">
        <f t="shared" si="293"/>
        <v>230490</v>
      </c>
      <c r="U1257" s="15">
        <f>T1257/INPUTS!$B$7*1000</f>
        <v>288112500</v>
      </c>
      <c r="V1257" s="15">
        <f>T1257*INPUTS!$B$6</f>
        <v>728348.4</v>
      </c>
      <c r="W1257" s="73" t="s">
        <v>521</v>
      </c>
      <c r="X1257" s="73" t="s">
        <v>396</v>
      </c>
      <c r="Y1257" s="74">
        <f>IFERROR(VLOOKUP(E1257,INPUTS!$A$44:$B$103,2,0),0)</f>
        <v>0</v>
      </c>
      <c r="Z1257" s="15">
        <f t="shared" si="295"/>
        <v>0</v>
      </c>
      <c r="AA1257" s="20">
        <f>IFERROR(VLOOKUP(E1257,INPUTS!$A$44:$C$103,3,0),SCENARIOS!$J$26)</f>
        <v>0.025</v>
      </c>
      <c r="AB1257" s="15">
        <f t="shared" si="303"/>
        <v>6680.02703463517</v>
      </c>
      <c r="AC1257" s="20">
        <f>IFERROR(VLOOKUP($E1257,INPUTS!$A$44:$G$103,4,0),SCENARIOS!$K$26)</f>
        <v>0.1</v>
      </c>
      <c r="AD1257" s="15">
        <f t="shared" si="303"/>
        <v>30975.9286275027</v>
      </c>
      <c r="AE1257" s="20">
        <f>IFERROR(VLOOKUP($E1257,INPUTS!$A$44:$G$103,5,0),SCENARIOS!$L$26)</f>
        <v>0.2</v>
      </c>
      <c r="AF1257" s="15">
        <f t="shared" si="303"/>
        <v>71819.181970462</v>
      </c>
      <c r="AG1257" s="20">
        <f>IFERROR(VLOOKUP($E1257,INPUTS!$A$44:$G$103,6,0),SCENARIOS!$M$26)</f>
        <v>0.3</v>
      </c>
      <c r="AH1257" s="15">
        <f t="shared" si="297"/>
        <v>124887.173543686</v>
      </c>
      <c r="AI1257" s="20">
        <f>IFERROR(VLOOKUP($E1257,INPUTS!$A$44:$G$103,7,0),SCENARIOS!$N$26)</f>
        <v>0.5</v>
      </c>
      <c r="AJ1257" s="15">
        <f t="shared" si="298"/>
        <v>241297.437503</v>
      </c>
      <c r="AK1257" s="1"/>
      <c r="AL1257" t="str">
        <f t="shared" si="300"/>
        <v>MULTI</v>
      </c>
      <c r="AM1257" s="21">
        <f t="shared" si="301"/>
        <v>482594.875006</v>
      </c>
    </row>
    <row r="1258" ht="15" customHeight="1" spans="1:39">
      <c r="A1258" s="6" t="s">
        <v>2292</v>
      </c>
      <c r="B1258" s="70" t="s">
        <v>839</v>
      </c>
      <c r="C1258" s="70" t="s">
        <v>840</v>
      </c>
      <c r="D1258" s="70" t="s">
        <v>929</v>
      </c>
      <c r="E1258" s="10" t="s">
        <v>841</v>
      </c>
      <c r="F1258" s="70" t="s">
        <v>828</v>
      </c>
      <c r="G1258" s="70" t="s">
        <v>165</v>
      </c>
      <c r="H1258" s="70" t="s">
        <v>1519</v>
      </c>
      <c r="I1258" s="70" t="s">
        <v>1519</v>
      </c>
      <c r="J1258" s="70" t="s">
        <v>1519</v>
      </c>
      <c r="K1258" s="70" t="s">
        <v>1520</v>
      </c>
      <c r="L1258" s="71" t="s">
        <v>279</v>
      </c>
      <c r="M1258" s="72">
        <v>17730</v>
      </c>
      <c r="N1258" s="14">
        <f t="shared" si="299"/>
        <v>48.5753424657534</v>
      </c>
      <c r="O1258" s="15">
        <v>2200</v>
      </c>
      <c r="P1258" s="15">
        <f t="shared" si="291"/>
        <v>39006000</v>
      </c>
      <c r="Q1258" s="16">
        <f>IFERROR(VLOOKUP(G1258,SCENARIOS!$A$13:$E$18,5,0),0.025)</f>
        <v>0.03</v>
      </c>
      <c r="R1258" s="70">
        <f>IFERROR(VLOOKUP(L1258,INPUTS!$A$107:$B$120,2,0),0.0082)</f>
        <v>0.0039</v>
      </c>
      <c r="S1258" s="70">
        <f t="shared" si="292"/>
        <v>8.58</v>
      </c>
      <c r="T1258" s="15">
        <f t="shared" si="293"/>
        <v>152123.4</v>
      </c>
      <c r="U1258" s="15">
        <f>T1258/INPUTS!$B$7*1000</f>
        <v>190154250</v>
      </c>
      <c r="V1258" s="15">
        <f>T1258*INPUTS!$B$6</f>
        <v>480709.944</v>
      </c>
      <c r="W1258" s="73" t="s">
        <v>521</v>
      </c>
      <c r="X1258" s="73" t="s">
        <v>396</v>
      </c>
      <c r="Y1258" s="74">
        <f>IFERROR(VLOOKUP(E1258,INPUTS!$A$44:$B$103,2,0),0)</f>
        <v>0</v>
      </c>
      <c r="Z1258" s="15">
        <f t="shared" si="295"/>
        <v>0</v>
      </c>
      <c r="AA1258" s="20">
        <f>IFERROR(VLOOKUP(E1258,INPUTS!$A$44:$C$103,3,0),SCENARIOS!$J$26)</f>
        <v>0.025</v>
      </c>
      <c r="AB1258" s="15">
        <f t="shared" si="303"/>
        <v>4408.81784285921</v>
      </c>
      <c r="AC1258" s="20">
        <f>IFERROR(VLOOKUP($E1258,INPUTS!$A$44:$G$103,4,0),SCENARIOS!$K$26)</f>
        <v>0.1</v>
      </c>
      <c r="AD1258" s="15">
        <f t="shared" si="303"/>
        <v>20444.1128941518</v>
      </c>
      <c r="AE1258" s="20">
        <f>IFERROR(VLOOKUP($E1258,INPUTS!$A$44:$G$103,5,0),SCENARIOS!$L$26)</f>
        <v>0.2</v>
      </c>
      <c r="AF1258" s="15">
        <f t="shared" si="303"/>
        <v>47400.6601005049</v>
      </c>
      <c r="AG1258" s="20">
        <f>IFERROR(VLOOKUP($E1258,INPUTS!$A$44:$G$103,6,0),SCENARIOS!$M$26)</f>
        <v>0.3</v>
      </c>
      <c r="AH1258" s="15">
        <f t="shared" si="297"/>
        <v>82425.5345388327</v>
      </c>
      <c r="AI1258" s="20">
        <f>IFERROR(VLOOKUP($E1258,INPUTS!$A$44:$G$103,7,0),SCENARIOS!$N$26)</f>
        <v>0.5</v>
      </c>
      <c r="AJ1258" s="15">
        <f t="shared" si="298"/>
        <v>159256.30875198</v>
      </c>
      <c r="AK1258" s="1"/>
      <c r="AL1258" t="str">
        <f t="shared" si="300"/>
        <v>MULTI</v>
      </c>
      <c r="AM1258" s="21">
        <f t="shared" si="301"/>
        <v>318512.61750396</v>
      </c>
    </row>
    <row r="1259" ht="15" customHeight="1" spans="1:39">
      <c r="A1259" s="24" t="s">
        <v>2293</v>
      </c>
      <c r="B1259" s="70" t="s">
        <v>631</v>
      </c>
      <c r="C1259" s="70" t="s">
        <v>632</v>
      </c>
      <c r="D1259" s="70" t="s">
        <v>929</v>
      </c>
      <c r="E1259" s="10" t="s">
        <v>452</v>
      </c>
      <c r="F1259" s="70" t="s">
        <v>451</v>
      </c>
      <c r="G1259" s="70" t="s">
        <v>181</v>
      </c>
      <c r="H1259" s="70" t="s">
        <v>1519</v>
      </c>
      <c r="I1259" s="70" t="s">
        <v>1519</v>
      </c>
      <c r="J1259" s="70" t="s">
        <v>1519</v>
      </c>
      <c r="K1259" s="70" t="s">
        <v>1520</v>
      </c>
      <c r="L1259" s="71" t="s">
        <v>286</v>
      </c>
      <c r="M1259" s="72">
        <v>106486</v>
      </c>
      <c r="N1259" s="14">
        <f t="shared" si="299"/>
        <v>291.742465753425</v>
      </c>
      <c r="O1259" s="15">
        <v>1500</v>
      </c>
      <c r="P1259" s="15">
        <f t="shared" si="291"/>
        <v>159729000</v>
      </c>
      <c r="Q1259" s="16">
        <f>IFERROR(VLOOKUP(G1259,SCENARIOS!$A$13:$E$18,5,0),0.025)</f>
        <v>0.04</v>
      </c>
      <c r="R1259" s="70">
        <f>IFERROR(VLOOKUP(L1259,INPUTS!$A$107:$B$120,2,0),0.0082)</f>
        <v>0.0039</v>
      </c>
      <c r="S1259" s="70">
        <f t="shared" si="292"/>
        <v>5.85</v>
      </c>
      <c r="T1259" s="15">
        <f t="shared" si="293"/>
        <v>622943.1</v>
      </c>
      <c r="U1259" s="15">
        <f>T1259/INPUTS!$B$7*1000</f>
        <v>778678875</v>
      </c>
      <c r="V1259" s="15">
        <f>T1259*INPUTS!$B$6</f>
        <v>1968500.196</v>
      </c>
      <c r="W1259" s="73" t="s">
        <v>521</v>
      </c>
      <c r="X1259" s="73" t="s">
        <v>396</v>
      </c>
      <c r="Y1259" s="74">
        <f>IFERROR(VLOOKUP(E1259,INPUTS!$A$44:$B$103,2,0),0)</f>
        <v>0</v>
      </c>
      <c r="Z1259" s="15">
        <f t="shared" si="295"/>
        <v>0</v>
      </c>
      <c r="AA1259" s="20">
        <f>IFERROR(VLOOKUP(E1259,INPUTS!$A$44:$C$103,3,0),SCENARIOS!$J$26)</f>
        <v>0.025</v>
      </c>
      <c r="AB1259" s="15">
        <f t="shared" si="303"/>
        <v>18947.6382661263</v>
      </c>
      <c r="AC1259" s="20">
        <f>IFERROR(VLOOKUP($E1259,INPUTS!$A$44:$G$103,4,0),SCENARIOS!$K$26)</f>
        <v>0.1</v>
      </c>
      <c r="AD1259" s="15">
        <f t="shared" si="303"/>
        <v>92210.7963604317</v>
      </c>
      <c r="AE1259" s="20">
        <f>IFERROR(VLOOKUP($E1259,INPUTS!$A$44:$G$103,5,0),SCENARIOS!$L$26)</f>
        <v>0.2</v>
      </c>
      <c r="AF1259" s="15">
        <f t="shared" si="303"/>
        <v>224377.066049069</v>
      </c>
      <c r="AG1259" s="20">
        <f>IFERROR(VLOOKUP($E1259,INPUTS!$A$44:$G$103,6,0),SCENARIOS!$M$26)</f>
        <v>0.3</v>
      </c>
      <c r="AH1259" s="15">
        <f t="shared" si="297"/>
        <v>409483.512960895</v>
      </c>
      <c r="AI1259" s="20">
        <f>IFERROR(VLOOKUP($E1259,INPUTS!$A$44:$G$103,7,0),SCENARIOS!$N$26)</f>
        <v>0.5</v>
      </c>
      <c r="AJ1259" s="15">
        <f t="shared" si="298"/>
        <v>830332.174214702</v>
      </c>
      <c r="AK1259" s="1"/>
      <c r="AL1259" t="str">
        <f t="shared" si="300"/>
        <v>MULTI</v>
      </c>
      <c r="AM1259" s="21">
        <f t="shared" si="301"/>
        <v>1660664.3484294</v>
      </c>
    </row>
    <row r="1260" ht="15" customHeight="1" spans="1:39">
      <c r="A1260" s="6" t="s">
        <v>2294</v>
      </c>
      <c r="B1260" s="70" t="s">
        <v>628</v>
      </c>
      <c r="C1260" s="70" t="s">
        <v>629</v>
      </c>
      <c r="D1260" s="70" t="s">
        <v>929</v>
      </c>
      <c r="E1260" s="10" t="s">
        <v>630</v>
      </c>
      <c r="F1260" s="70" t="s">
        <v>451</v>
      </c>
      <c r="G1260" s="70" t="s">
        <v>181</v>
      </c>
      <c r="H1260" s="70" t="s">
        <v>1519</v>
      </c>
      <c r="I1260" s="70" t="s">
        <v>1519</v>
      </c>
      <c r="J1260" s="70" t="s">
        <v>1519</v>
      </c>
      <c r="K1260" s="70" t="s">
        <v>1520</v>
      </c>
      <c r="L1260" s="71" t="s">
        <v>279</v>
      </c>
      <c r="M1260" s="72">
        <v>85189</v>
      </c>
      <c r="N1260" s="14">
        <f t="shared" si="299"/>
        <v>233.394520547945</v>
      </c>
      <c r="O1260" s="15">
        <v>1600</v>
      </c>
      <c r="P1260" s="15">
        <f t="shared" ref="P1260:P1261" si="304">M1260*O1260</f>
        <v>136302400</v>
      </c>
      <c r="Q1260" s="16">
        <f>IFERROR(VLOOKUP(G1260,SCENARIOS!$A$13:$E$18,5,0),0.025)</f>
        <v>0.04</v>
      </c>
      <c r="R1260" s="70">
        <f>IFERROR(VLOOKUP(L1260,INPUTS!$A$107:$B$120,2,0),0.0082)</f>
        <v>0.0039</v>
      </c>
      <c r="S1260" s="70">
        <f t="shared" ref="S1260:S1261" si="305">O1260*R1260</f>
        <v>6.24</v>
      </c>
      <c r="T1260" s="15">
        <f t="shared" ref="T1260:T1261" si="306">M1260*S1260</f>
        <v>531579.36</v>
      </c>
      <c r="U1260" s="15">
        <f>T1260/INPUTS!$B$7*1000</f>
        <v>664474200</v>
      </c>
      <c r="V1260" s="15">
        <f>T1260*INPUTS!$B$6</f>
        <v>1679790.7776</v>
      </c>
      <c r="W1260" s="73" t="s">
        <v>521</v>
      </c>
      <c r="X1260" s="73" t="s">
        <v>396</v>
      </c>
      <c r="Y1260" s="74">
        <f>IFERROR(VLOOKUP(E1260,INPUTS!$A$44:$B$103,2,0),0)</f>
        <v>0</v>
      </c>
      <c r="Z1260" s="15">
        <f t="shared" si="295"/>
        <v>0</v>
      </c>
      <c r="AA1260" s="20">
        <f>IFERROR(VLOOKUP(E1260,INPUTS!$A$44:$C$103,3,0),SCENARIOS!$J$26)</f>
        <v>0.025</v>
      </c>
      <c r="AB1260" s="15">
        <f t="shared" si="303"/>
        <v>16168.6892799984</v>
      </c>
      <c r="AC1260" s="20">
        <f>IFERROR(VLOOKUP($E1260,INPUTS!$A$44:$G$103,4,0),SCENARIOS!$K$26)</f>
        <v>0.1</v>
      </c>
      <c r="AD1260" s="15">
        <f t="shared" si="303"/>
        <v>78686.7309620551</v>
      </c>
      <c r="AE1260" s="20">
        <f>IFERROR(VLOOKUP($E1260,INPUTS!$A$44:$G$103,5,0),SCENARIOS!$L$26)</f>
        <v>0.2</v>
      </c>
      <c r="AF1260" s="15">
        <f t="shared" si="303"/>
        <v>191468.879210705</v>
      </c>
      <c r="AG1260" s="20">
        <f>IFERROR(VLOOKUP($E1260,INPUTS!$A$44:$G$103,6,0),SCENARIOS!$M$26)</f>
        <v>0.3</v>
      </c>
      <c r="AH1260" s="15">
        <f t="shared" si="297"/>
        <v>349426.751416468</v>
      </c>
      <c r="AI1260" s="20">
        <f>IFERROR(VLOOKUP($E1260,INPUTS!$A$44:$G$103,7,0),SCENARIOS!$N$26)</f>
        <v>0.5</v>
      </c>
      <c r="AJ1260" s="15">
        <f t="shared" si="298"/>
        <v>708551.785478416</v>
      </c>
      <c r="AK1260" s="1"/>
      <c r="AL1260" t="str">
        <f t="shared" si="300"/>
        <v>MULTI</v>
      </c>
      <c r="AM1260" s="21">
        <f t="shared" si="301"/>
        <v>1417103.57095683</v>
      </c>
    </row>
    <row r="1261" ht="15" customHeight="1" spans="1:39">
      <c r="A1261" s="24" t="s">
        <v>2295</v>
      </c>
      <c r="B1261" s="70" t="s">
        <v>449</v>
      </c>
      <c r="C1261" s="70" t="s">
        <v>450</v>
      </c>
      <c r="D1261" s="70" t="s">
        <v>929</v>
      </c>
      <c r="E1261" s="10" t="s">
        <v>452</v>
      </c>
      <c r="F1261" s="70" t="s">
        <v>451</v>
      </c>
      <c r="G1261" s="70" t="s">
        <v>181</v>
      </c>
      <c r="H1261" s="70" t="s">
        <v>1519</v>
      </c>
      <c r="I1261" s="70" t="s">
        <v>1519</v>
      </c>
      <c r="J1261" s="70" t="s">
        <v>1519</v>
      </c>
      <c r="K1261" s="70" t="s">
        <v>1520</v>
      </c>
      <c r="L1261" s="71" t="s">
        <v>286</v>
      </c>
      <c r="M1261" s="72">
        <v>76062</v>
      </c>
      <c r="N1261" s="14">
        <f t="shared" si="299"/>
        <v>208.38904109589</v>
      </c>
      <c r="O1261" s="15">
        <v>1700</v>
      </c>
      <c r="P1261" s="15">
        <f t="shared" si="304"/>
        <v>129305400</v>
      </c>
      <c r="Q1261" s="16">
        <f>IFERROR(VLOOKUP(G1261,SCENARIOS!$A$13:$E$18,5,0),0.025)</f>
        <v>0.04</v>
      </c>
      <c r="R1261" s="70">
        <f>IFERROR(VLOOKUP(L1261,INPUTS!$A$107:$B$120,2,0),0.0082)</f>
        <v>0.0039</v>
      </c>
      <c r="S1261" s="70">
        <f t="shared" si="305"/>
        <v>6.63</v>
      </c>
      <c r="T1261" s="15">
        <f t="shared" si="306"/>
        <v>504291.06</v>
      </c>
      <c r="U1261" s="15">
        <f>T1261/INPUTS!$B$7*1000</f>
        <v>630363825</v>
      </c>
      <c r="V1261" s="15">
        <f>T1261*INPUTS!$B$6</f>
        <v>1593559.7496</v>
      </c>
      <c r="W1261" s="73" t="s">
        <v>521</v>
      </c>
      <c r="X1261" s="73" t="s">
        <v>396</v>
      </c>
      <c r="Y1261" s="74">
        <f>IFERROR(VLOOKUP(E1261,INPUTS!$A$44:$B$103,2,0),0)</f>
        <v>0</v>
      </c>
      <c r="Z1261" s="15">
        <f t="shared" si="295"/>
        <v>0</v>
      </c>
      <c r="AA1261" s="20">
        <f>IFERROR(VLOOKUP(E1261,INPUTS!$A$44:$C$103,3,0),SCENARIOS!$J$26)</f>
        <v>0.025</v>
      </c>
      <c r="AB1261" s="15">
        <f t="shared" si="303"/>
        <v>15338.6795450843</v>
      </c>
      <c r="AC1261" s="20">
        <f>IFERROR(VLOOKUP($E1261,INPUTS!$A$44:$G$103,4,0),SCENARIOS!$K$26)</f>
        <v>0.1</v>
      </c>
      <c r="AD1261" s="15">
        <f t="shared" si="303"/>
        <v>74647.3959500414</v>
      </c>
      <c r="AE1261" s="20">
        <f>IFERROR(VLOOKUP($E1261,INPUTS!$A$44:$G$103,5,0),SCENARIOS!$L$26)</f>
        <v>0.2</v>
      </c>
      <c r="AF1261" s="15">
        <f t="shared" si="303"/>
        <v>181639.94187844</v>
      </c>
      <c r="AG1261" s="20">
        <f>IFERROR(VLOOKUP($E1261,INPUTS!$A$44:$G$103,6,0),SCENARIOS!$M$26)</f>
        <v>0.3</v>
      </c>
      <c r="AH1261" s="15">
        <f t="shared" si="297"/>
        <v>331489.143717257</v>
      </c>
      <c r="AI1261" s="20">
        <f>IFERROR(VLOOKUP($E1261,INPUTS!$A$44:$G$103,7,0),SCENARIOS!$N$26)</f>
        <v>0.5</v>
      </c>
      <c r="AJ1261" s="15">
        <f t="shared" si="298"/>
        <v>672178.714696152</v>
      </c>
      <c r="AK1261" s="1"/>
      <c r="AL1261" t="str">
        <f t="shared" si="300"/>
        <v>MULTI</v>
      </c>
      <c r="AM1261" s="21">
        <f t="shared" si="301"/>
        <v>1344357.4293923</v>
      </c>
    </row>
    <row r="1262" ht="15" customHeight="1" spans="1:39">
      <c r="A1262" s="6"/>
      <c r="B1262" s="70"/>
      <c r="C1262" s="70"/>
      <c r="D1262" s="70"/>
      <c r="E1262" s="10"/>
      <c r="F1262" s="70"/>
      <c r="G1262" s="70"/>
      <c r="H1262" s="70"/>
      <c r="I1262" s="70"/>
      <c r="J1262" s="70"/>
      <c r="K1262" s="70"/>
      <c r="L1262" s="71"/>
      <c r="M1262" s="72"/>
      <c r="N1262" s="76"/>
      <c r="O1262" s="15"/>
      <c r="P1262" s="15"/>
      <c r="Q1262" s="16"/>
      <c r="R1262" s="70"/>
      <c r="S1262" s="70"/>
      <c r="T1262" s="15"/>
      <c r="U1262" s="15"/>
      <c r="V1262" s="15"/>
      <c r="W1262" s="73"/>
      <c r="X1262" s="73"/>
      <c r="Y1262" s="74"/>
      <c r="Z1262" s="15"/>
      <c r="AA1262" s="20"/>
      <c r="AB1262" s="15"/>
      <c r="AC1262" s="20"/>
      <c r="AD1262" s="15"/>
      <c r="AE1262" s="20"/>
      <c r="AF1262" s="15"/>
      <c r="AG1262" s="20"/>
      <c r="AH1262" s="15"/>
      <c r="AI1262" s="20"/>
      <c r="AJ1262" s="15"/>
      <c r="AK1262" s="1"/>
      <c r="AM1262" s="21"/>
    </row>
    <row r="1263" ht="15" customHeight="1" spans="1:39">
      <c r="A1263" s="24"/>
      <c r="B1263" s="70"/>
      <c r="C1263" s="70"/>
      <c r="D1263" s="70"/>
      <c r="E1263" s="10"/>
      <c r="F1263" s="70"/>
      <c r="G1263" s="70"/>
      <c r="H1263" s="70"/>
      <c r="I1263" s="70"/>
      <c r="J1263" s="70"/>
      <c r="K1263" s="70"/>
      <c r="L1263" s="71"/>
      <c r="M1263" s="72"/>
      <c r="N1263" s="76"/>
      <c r="O1263" s="15"/>
      <c r="P1263" s="15"/>
      <c r="Q1263" s="16"/>
      <c r="R1263" s="70"/>
      <c r="S1263" s="70"/>
      <c r="T1263" s="15"/>
      <c r="U1263" s="15"/>
      <c r="V1263" s="15"/>
      <c r="W1263" s="73"/>
      <c r="X1263" s="73"/>
      <c r="Y1263" s="74"/>
      <c r="Z1263" s="15"/>
      <c r="AA1263" s="20"/>
      <c r="AB1263" s="15"/>
      <c r="AC1263" s="20"/>
      <c r="AD1263" s="15"/>
      <c r="AE1263" s="20"/>
      <c r="AF1263" s="15"/>
      <c r="AG1263" s="20"/>
      <c r="AH1263" s="15"/>
      <c r="AI1263" s="20"/>
      <c r="AJ1263" s="15"/>
      <c r="AK1263" s="1"/>
      <c r="AM1263" s="21"/>
    </row>
    <row r="1264" ht="15" customHeight="1" spans="1:39">
      <c r="A1264" s="52"/>
      <c r="B1264" s="52"/>
      <c r="C1264" s="52"/>
      <c r="D1264" s="52"/>
      <c r="E1264" s="52"/>
      <c r="F1264" s="52"/>
      <c r="G1264" s="52"/>
      <c r="H1264" s="52"/>
      <c r="I1264" s="52"/>
      <c r="J1264" s="52"/>
      <c r="K1264" s="52"/>
      <c r="L1264" s="53"/>
      <c r="M1264" s="13"/>
      <c r="N1264" s="14"/>
      <c r="O1264" s="15"/>
      <c r="P1264" s="15"/>
      <c r="Q1264" s="16"/>
      <c r="R1264" s="70"/>
      <c r="S1264" s="70"/>
      <c r="T1264" s="15"/>
      <c r="U1264" s="15"/>
      <c r="V1264" s="15"/>
      <c r="W1264" s="73"/>
      <c r="X1264" s="73"/>
      <c r="Y1264" s="74"/>
      <c r="Z1264" s="15"/>
      <c r="AA1264" s="20"/>
      <c r="AB1264" s="15"/>
      <c r="AC1264" s="20"/>
      <c r="AD1264" s="15"/>
      <c r="AE1264" s="20"/>
      <c r="AF1264" s="15"/>
      <c r="AG1264" s="20"/>
      <c r="AH1264" s="15"/>
      <c r="AI1264" s="20"/>
      <c r="AJ1264" s="15"/>
      <c r="AK1264" s="1"/>
      <c r="AM1264" s="21"/>
    </row>
    <row r="1265" ht="15" customHeight="1" spans="1:39">
      <c r="A1265" s="52"/>
      <c r="B1265" s="52"/>
      <c r="C1265" s="52"/>
      <c r="D1265" s="52"/>
      <c r="E1265" s="52"/>
      <c r="F1265" s="52"/>
      <c r="G1265" s="52"/>
      <c r="H1265" s="52"/>
      <c r="I1265" s="52"/>
      <c r="J1265" s="52"/>
      <c r="K1265" s="52"/>
      <c r="L1265" s="53"/>
      <c r="M1265" s="13"/>
      <c r="N1265" s="14"/>
      <c r="O1265" s="15"/>
      <c r="P1265" s="15"/>
      <c r="Q1265" s="16"/>
      <c r="R1265" s="70"/>
      <c r="S1265" s="70"/>
      <c r="T1265" s="15"/>
      <c r="U1265" s="15"/>
      <c r="V1265" s="15"/>
      <c r="W1265" s="73"/>
      <c r="X1265" s="73"/>
      <c r="Y1265" s="74"/>
      <c r="Z1265" s="15"/>
      <c r="AA1265" s="20"/>
      <c r="AB1265" s="15"/>
      <c r="AC1265" s="20"/>
      <c r="AD1265" s="15"/>
      <c r="AE1265" s="20"/>
      <c r="AF1265" s="15"/>
      <c r="AG1265" s="20"/>
      <c r="AH1265" s="15"/>
      <c r="AI1265" s="20"/>
      <c r="AJ1265" s="15"/>
      <c r="AK1265" s="1"/>
      <c r="AM1265" s="21"/>
    </row>
    <row r="1266" ht="15" customHeight="1" spans="1:39">
      <c r="A1266" s="52"/>
      <c r="B1266" s="52"/>
      <c r="C1266" s="52"/>
      <c r="D1266" s="52"/>
      <c r="E1266" s="52"/>
      <c r="F1266" s="52"/>
      <c r="G1266" s="52"/>
      <c r="H1266" s="52"/>
      <c r="I1266" s="52"/>
      <c r="J1266" s="52"/>
      <c r="K1266" s="52"/>
      <c r="L1266" s="53"/>
      <c r="M1266" s="13"/>
      <c r="N1266" s="14"/>
      <c r="O1266" s="15"/>
      <c r="P1266" s="15"/>
      <c r="Q1266" s="16"/>
      <c r="R1266" s="70"/>
      <c r="S1266" s="70"/>
      <c r="T1266" s="15"/>
      <c r="U1266" s="15"/>
      <c r="V1266" s="15"/>
      <c r="W1266" s="73"/>
      <c r="X1266" s="73"/>
      <c r="Y1266" s="74"/>
      <c r="Z1266" s="15"/>
      <c r="AA1266" s="20"/>
      <c r="AB1266" s="15"/>
      <c r="AC1266" s="20"/>
      <c r="AD1266" s="15"/>
      <c r="AE1266" s="20"/>
      <c r="AF1266" s="15"/>
      <c r="AG1266" s="20"/>
      <c r="AH1266" s="15"/>
      <c r="AI1266" s="20"/>
      <c r="AJ1266" s="15"/>
      <c r="AK1266" s="1"/>
      <c r="AM1266" s="21"/>
    </row>
    <row r="1267" ht="15" customHeight="1" spans="1:39">
      <c r="A1267" s="52"/>
      <c r="B1267" s="52"/>
      <c r="C1267" s="52"/>
      <c r="D1267" s="52"/>
      <c r="E1267" s="52"/>
      <c r="F1267" s="52"/>
      <c r="G1267" s="52"/>
      <c r="H1267" s="52"/>
      <c r="I1267" s="52"/>
      <c r="J1267" s="52"/>
      <c r="K1267" s="52"/>
      <c r="L1267" s="53"/>
      <c r="M1267" s="13"/>
      <c r="N1267" s="14"/>
      <c r="O1267" s="15"/>
      <c r="P1267" s="15"/>
      <c r="Q1267" s="16"/>
      <c r="R1267" s="70"/>
      <c r="S1267" s="70"/>
      <c r="T1267" s="15"/>
      <c r="U1267" s="15"/>
      <c r="V1267" s="15"/>
      <c r="W1267" s="73"/>
      <c r="X1267" s="73"/>
      <c r="Y1267" s="74"/>
      <c r="Z1267" s="15"/>
      <c r="AA1267" s="20"/>
      <c r="AB1267" s="15"/>
      <c r="AC1267" s="20"/>
      <c r="AD1267" s="15"/>
      <c r="AE1267" s="20"/>
      <c r="AF1267" s="15"/>
      <c r="AG1267" s="20"/>
      <c r="AH1267" s="15"/>
      <c r="AI1267" s="20"/>
      <c r="AJ1267" s="15"/>
      <c r="AK1267" s="1"/>
      <c r="AM1267" s="21"/>
    </row>
    <row r="1268" ht="15" customHeight="1" spans="1:39">
      <c r="A1268" s="52"/>
      <c r="B1268" s="52"/>
      <c r="C1268" s="52"/>
      <c r="D1268" s="52"/>
      <c r="E1268" s="52"/>
      <c r="F1268" s="52"/>
      <c r="G1268" s="52"/>
      <c r="H1268" s="52"/>
      <c r="I1268" s="52"/>
      <c r="J1268" s="52"/>
      <c r="K1268" s="52"/>
      <c r="L1268" s="53"/>
      <c r="M1268" s="13"/>
      <c r="N1268" s="14"/>
      <c r="O1268" s="15"/>
      <c r="P1268" s="15"/>
      <c r="Q1268" s="16"/>
      <c r="R1268" s="70"/>
      <c r="S1268" s="70"/>
      <c r="T1268" s="15"/>
      <c r="U1268" s="15"/>
      <c r="V1268" s="15"/>
      <c r="W1268" s="73"/>
      <c r="X1268" s="73"/>
      <c r="Y1268" s="74"/>
      <c r="Z1268" s="15"/>
      <c r="AA1268" s="20"/>
      <c r="AB1268" s="15"/>
      <c r="AC1268" s="20"/>
      <c r="AD1268" s="15"/>
      <c r="AE1268" s="20"/>
      <c r="AF1268" s="15"/>
      <c r="AG1268" s="20"/>
      <c r="AH1268" s="15"/>
      <c r="AI1268" s="20"/>
      <c r="AJ1268" s="15"/>
      <c r="AK1268" s="1"/>
      <c r="AM1268" s="21"/>
    </row>
    <row r="1269" ht="15" customHeight="1" spans="1:39">
      <c r="A1269" s="52"/>
      <c r="B1269" s="52"/>
      <c r="C1269" s="52"/>
      <c r="D1269" s="52"/>
      <c r="E1269" s="52"/>
      <c r="F1269" s="52"/>
      <c r="G1269" s="52"/>
      <c r="H1269" s="52"/>
      <c r="I1269" s="52"/>
      <c r="J1269" s="52"/>
      <c r="K1269" s="52"/>
      <c r="L1269" s="53"/>
      <c r="M1269" s="13"/>
      <c r="N1269" s="14"/>
      <c r="O1269" s="15"/>
      <c r="P1269" s="15"/>
      <c r="Q1269" s="16"/>
      <c r="R1269" s="70"/>
      <c r="S1269" s="70"/>
      <c r="T1269" s="15"/>
      <c r="U1269" s="15"/>
      <c r="V1269" s="15"/>
      <c r="W1269" s="73"/>
      <c r="X1269" s="73"/>
      <c r="Y1269" s="74"/>
      <c r="Z1269" s="15"/>
      <c r="AA1269" s="20"/>
      <c r="AB1269" s="15"/>
      <c r="AC1269" s="20"/>
      <c r="AD1269" s="15"/>
      <c r="AE1269" s="20"/>
      <c r="AF1269" s="15"/>
      <c r="AG1269" s="20"/>
      <c r="AH1269" s="15"/>
      <c r="AI1269" s="20"/>
      <c r="AJ1269" s="15"/>
      <c r="AK1269" s="1"/>
      <c r="AM1269" s="21"/>
    </row>
    <row r="1270" ht="15" customHeight="1" spans="1:39">
      <c r="A1270" s="52"/>
      <c r="B1270" s="52"/>
      <c r="C1270" s="52"/>
      <c r="D1270" s="52"/>
      <c r="E1270" s="52"/>
      <c r="F1270" s="52"/>
      <c r="G1270" s="52"/>
      <c r="H1270" s="52"/>
      <c r="I1270" s="52"/>
      <c r="J1270" s="52"/>
      <c r="K1270" s="52"/>
      <c r="L1270" s="53"/>
      <c r="M1270" s="13"/>
      <c r="N1270" s="14"/>
      <c r="O1270" s="15"/>
      <c r="P1270" s="15"/>
      <c r="Q1270" s="16"/>
      <c r="R1270" s="70"/>
      <c r="S1270" s="70"/>
      <c r="T1270" s="15"/>
      <c r="U1270" s="15"/>
      <c r="V1270" s="15"/>
      <c r="W1270" s="73"/>
      <c r="X1270" s="73"/>
      <c r="Y1270" s="74"/>
      <c r="Z1270" s="15"/>
      <c r="AA1270" s="20"/>
      <c r="AB1270" s="15"/>
      <c r="AC1270" s="20"/>
      <c r="AD1270" s="15"/>
      <c r="AE1270" s="20"/>
      <c r="AF1270" s="15"/>
      <c r="AG1270" s="20"/>
      <c r="AH1270" s="15"/>
      <c r="AI1270" s="20"/>
      <c r="AJ1270" s="15"/>
      <c r="AK1270" s="1"/>
      <c r="AM1270" s="21"/>
    </row>
    <row r="1271" ht="15" customHeight="1" spans="1:39">
      <c r="A1271" s="52"/>
      <c r="B1271" s="52"/>
      <c r="C1271" s="52"/>
      <c r="D1271" s="52"/>
      <c r="E1271" s="52"/>
      <c r="F1271" s="52"/>
      <c r="G1271" s="52"/>
      <c r="H1271" s="52"/>
      <c r="I1271" s="52"/>
      <c r="J1271" s="52"/>
      <c r="K1271" s="52"/>
      <c r="L1271" s="53"/>
      <c r="M1271" s="13"/>
      <c r="N1271" s="14"/>
      <c r="O1271" s="15"/>
      <c r="P1271" s="15"/>
      <c r="Q1271" s="16"/>
      <c r="R1271" s="70"/>
      <c r="S1271" s="70"/>
      <c r="T1271" s="15"/>
      <c r="U1271" s="15"/>
      <c r="V1271" s="15"/>
      <c r="W1271" s="73"/>
      <c r="X1271" s="73"/>
      <c r="Y1271" s="74"/>
      <c r="Z1271" s="15"/>
      <c r="AA1271" s="20"/>
      <c r="AB1271" s="15"/>
      <c r="AC1271" s="20"/>
      <c r="AD1271" s="15"/>
      <c r="AE1271" s="20"/>
      <c r="AF1271" s="15"/>
      <c r="AG1271" s="20"/>
      <c r="AH1271" s="15"/>
      <c r="AI1271" s="20"/>
      <c r="AJ1271" s="15"/>
      <c r="AK1271" s="1"/>
      <c r="AM1271" s="21"/>
    </row>
    <row r="1272" ht="15" customHeight="1" spans="1:39">
      <c r="A1272" s="52"/>
      <c r="B1272" s="52"/>
      <c r="C1272" s="52"/>
      <c r="D1272" s="52"/>
      <c r="E1272" s="52"/>
      <c r="F1272" s="52"/>
      <c r="G1272" s="52"/>
      <c r="H1272" s="52"/>
      <c r="I1272" s="52"/>
      <c r="J1272" s="52"/>
      <c r="K1272" s="52"/>
      <c r="L1272" s="53"/>
      <c r="M1272" s="13"/>
      <c r="N1272" s="14"/>
      <c r="O1272" s="15"/>
      <c r="P1272" s="15"/>
      <c r="Q1272" s="16"/>
      <c r="R1272" s="70"/>
      <c r="S1272" s="70"/>
      <c r="T1272" s="15"/>
      <c r="U1272" s="15"/>
      <c r="V1272" s="15"/>
      <c r="W1272" s="73"/>
      <c r="X1272" s="73"/>
      <c r="Y1272" s="74"/>
      <c r="Z1272" s="15"/>
      <c r="AA1272" s="20"/>
      <c r="AB1272" s="15"/>
      <c r="AC1272" s="20"/>
      <c r="AD1272" s="15"/>
      <c r="AE1272" s="20"/>
      <c r="AF1272" s="15"/>
      <c r="AG1272" s="20"/>
      <c r="AH1272" s="15"/>
      <c r="AI1272" s="20"/>
      <c r="AJ1272" s="15"/>
      <c r="AK1272" s="1"/>
      <c r="AM1272" s="21"/>
    </row>
    <row r="1273" ht="15" customHeight="1" spans="1:39">
      <c r="A1273" s="52"/>
      <c r="B1273" s="52"/>
      <c r="C1273" s="52"/>
      <c r="D1273" s="52"/>
      <c r="E1273" s="52"/>
      <c r="F1273" s="52"/>
      <c r="G1273" s="52"/>
      <c r="H1273" s="52"/>
      <c r="I1273" s="52"/>
      <c r="J1273" s="52"/>
      <c r="K1273" s="52"/>
      <c r="L1273" s="53"/>
      <c r="M1273" s="13"/>
      <c r="N1273" s="14"/>
      <c r="O1273" s="15"/>
      <c r="P1273" s="15"/>
      <c r="Q1273" s="16"/>
      <c r="R1273" s="70"/>
      <c r="S1273" s="70"/>
      <c r="T1273" s="15"/>
      <c r="U1273" s="15"/>
      <c r="V1273" s="15"/>
      <c r="W1273" s="73"/>
      <c r="X1273" s="73"/>
      <c r="Y1273" s="74"/>
      <c r="Z1273" s="15"/>
      <c r="AA1273" s="20"/>
      <c r="AB1273" s="15"/>
      <c r="AC1273" s="20"/>
      <c r="AD1273" s="15"/>
      <c r="AE1273" s="20"/>
      <c r="AF1273" s="15"/>
      <c r="AG1273" s="20"/>
      <c r="AH1273" s="15"/>
      <c r="AI1273" s="20"/>
      <c r="AJ1273" s="15"/>
      <c r="AK1273" s="1"/>
      <c r="AM1273" s="21"/>
    </row>
    <row r="1274" ht="15" customHeight="1" spans="1:39">
      <c r="A1274" s="52"/>
      <c r="B1274" s="52"/>
      <c r="C1274" s="52"/>
      <c r="D1274" s="52"/>
      <c r="E1274" s="52"/>
      <c r="F1274" s="52"/>
      <c r="G1274" s="52"/>
      <c r="H1274" s="52"/>
      <c r="I1274" s="52"/>
      <c r="J1274" s="52"/>
      <c r="K1274" s="52"/>
      <c r="L1274" s="53"/>
      <c r="M1274" s="13"/>
      <c r="N1274" s="14"/>
      <c r="O1274" s="15"/>
      <c r="P1274" s="15"/>
      <c r="Q1274" s="16"/>
      <c r="R1274" s="70"/>
      <c r="S1274" s="70"/>
      <c r="T1274" s="15"/>
      <c r="U1274" s="15"/>
      <c r="V1274" s="15"/>
      <c r="W1274" s="73"/>
      <c r="X1274" s="73"/>
      <c r="Y1274" s="74"/>
      <c r="Z1274" s="15"/>
      <c r="AA1274" s="20"/>
      <c r="AB1274" s="15"/>
      <c r="AC1274" s="20"/>
      <c r="AD1274" s="15"/>
      <c r="AE1274" s="20"/>
      <c r="AF1274" s="15"/>
      <c r="AG1274" s="20"/>
      <c r="AH1274" s="15"/>
      <c r="AI1274" s="20"/>
      <c r="AJ1274" s="15"/>
      <c r="AK1274" s="1"/>
      <c r="AM1274" s="21"/>
    </row>
    <row r="1275" ht="15" customHeight="1" spans="1:39">
      <c r="A1275" s="52"/>
      <c r="B1275" s="52"/>
      <c r="C1275" s="52"/>
      <c r="D1275" s="52"/>
      <c r="E1275" s="52"/>
      <c r="F1275" s="52"/>
      <c r="G1275" s="52"/>
      <c r="H1275" s="52"/>
      <c r="I1275" s="52"/>
      <c r="J1275" s="52"/>
      <c r="K1275" s="52"/>
      <c r="L1275" s="53"/>
      <c r="M1275" s="13"/>
      <c r="N1275" s="14"/>
      <c r="O1275" s="15"/>
      <c r="P1275" s="15"/>
      <c r="Q1275" s="16"/>
      <c r="R1275" s="70"/>
      <c r="S1275" s="70"/>
      <c r="T1275" s="15"/>
      <c r="U1275" s="15"/>
      <c r="V1275" s="15"/>
      <c r="W1275" s="73"/>
      <c r="X1275" s="73"/>
      <c r="Y1275" s="74"/>
      <c r="Z1275" s="15"/>
      <c r="AA1275" s="20"/>
      <c r="AB1275" s="15"/>
      <c r="AC1275" s="20"/>
      <c r="AD1275" s="15"/>
      <c r="AE1275" s="20"/>
      <c r="AF1275" s="15"/>
      <c r="AG1275" s="20"/>
      <c r="AH1275" s="15"/>
      <c r="AI1275" s="20"/>
      <c r="AJ1275" s="15"/>
      <c r="AK1275" s="1"/>
      <c r="AM1275" s="21"/>
    </row>
    <row r="1276" ht="15" customHeight="1" spans="1:39">
      <c r="A1276" s="52"/>
      <c r="B1276" s="52"/>
      <c r="C1276" s="52"/>
      <c r="D1276" s="52"/>
      <c r="E1276" s="52"/>
      <c r="F1276" s="52"/>
      <c r="G1276" s="52"/>
      <c r="H1276" s="52"/>
      <c r="I1276" s="52"/>
      <c r="J1276" s="52"/>
      <c r="K1276" s="52"/>
      <c r="L1276" s="53"/>
      <c r="M1276" s="13"/>
      <c r="N1276" s="14"/>
      <c r="O1276" s="15"/>
      <c r="P1276" s="15"/>
      <c r="Q1276" s="16"/>
      <c r="R1276" s="70"/>
      <c r="S1276" s="70"/>
      <c r="T1276" s="15"/>
      <c r="U1276" s="15"/>
      <c r="V1276" s="15"/>
      <c r="W1276" s="73"/>
      <c r="X1276" s="73"/>
      <c r="Y1276" s="74"/>
      <c r="Z1276" s="15"/>
      <c r="AA1276" s="20"/>
      <c r="AB1276" s="15"/>
      <c r="AC1276" s="20"/>
      <c r="AD1276" s="15"/>
      <c r="AE1276" s="20"/>
      <c r="AF1276" s="15"/>
      <c r="AG1276" s="20"/>
      <c r="AH1276" s="15"/>
      <c r="AI1276" s="20"/>
      <c r="AJ1276" s="15"/>
      <c r="AK1276" s="1"/>
      <c r="AM1276" s="21"/>
    </row>
    <row r="1277" ht="15" customHeight="1" spans="1:39">
      <c r="A1277" s="52"/>
      <c r="B1277" s="52"/>
      <c r="C1277" s="52"/>
      <c r="D1277" s="52"/>
      <c r="E1277" s="52"/>
      <c r="F1277" s="52"/>
      <c r="G1277" s="52"/>
      <c r="H1277" s="52"/>
      <c r="I1277" s="52"/>
      <c r="J1277" s="52"/>
      <c r="K1277" s="52"/>
      <c r="L1277" s="53"/>
      <c r="M1277" s="13"/>
      <c r="N1277" s="14"/>
      <c r="O1277" s="15"/>
      <c r="P1277" s="15"/>
      <c r="Q1277" s="16"/>
      <c r="R1277" s="70"/>
      <c r="S1277" s="70"/>
      <c r="T1277" s="15"/>
      <c r="U1277" s="15"/>
      <c r="V1277" s="15"/>
      <c r="W1277" s="73"/>
      <c r="X1277" s="73"/>
      <c r="Y1277" s="74"/>
      <c r="Z1277" s="15"/>
      <c r="AA1277" s="20"/>
      <c r="AB1277" s="15"/>
      <c r="AC1277" s="20"/>
      <c r="AD1277" s="15"/>
      <c r="AE1277" s="20"/>
      <c r="AF1277" s="15"/>
      <c r="AG1277" s="20"/>
      <c r="AH1277" s="15"/>
      <c r="AI1277" s="20"/>
      <c r="AJ1277" s="15"/>
      <c r="AK1277" s="1"/>
      <c r="AM1277" s="21"/>
    </row>
    <row r="1278" s="2" customFormat="1" ht="15" customHeight="1" spans="1:39">
      <c r="A1278" s="77" t="s">
        <v>2313</v>
      </c>
      <c r="B1278" s="77"/>
      <c r="C1278" s="77"/>
      <c r="D1278" s="77"/>
      <c r="E1278" s="77"/>
      <c r="F1278" s="77"/>
      <c r="G1278" s="77"/>
      <c r="H1278" s="77"/>
      <c r="I1278" s="77"/>
      <c r="J1278" s="77"/>
      <c r="K1278" s="77"/>
      <c r="L1278" s="77"/>
      <c r="M1278" s="78">
        <f>SUM(M4:M1277)</f>
        <v>10232342</v>
      </c>
      <c r="N1278" s="77"/>
      <c r="O1278" s="77"/>
      <c r="P1278" s="79">
        <f t="shared" ref="P1278:V1278" si="307">SUM(P4:P1277)</f>
        <v>29816298529</v>
      </c>
      <c r="Q1278" s="79"/>
      <c r="R1278" s="79"/>
      <c r="S1278" s="79"/>
      <c r="T1278" s="80">
        <f t="shared" si="307"/>
        <v>161440404.7865</v>
      </c>
      <c r="U1278" s="80">
        <f t="shared" si="307"/>
        <v>201800505983.125</v>
      </c>
      <c r="V1278" s="80">
        <f t="shared" si="307"/>
        <v>510151679.12534</v>
      </c>
      <c r="W1278" s="77"/>
      <c r="X1278" s="77"/>
      <c r="Y1278" s="77"/>
      <c r="Z1278" s="80">
        <f t="shared" ref="Z1278:AD1278" si="308">SUM(Z4:Z1277)</f>
        <v>884809.06526</v>
      </c>
      <c r="AA1278" s="77"/>
      <c r="AB1278" s="80">
        <f t="shared" si="308"/>
        <v>7837975.83467905</v>
      </c>
      <c r="AC1278" s="80"/>
      <c r="AD1278" s="80">
        <f t="shared" si="308"/>
        <v>26678006.9120438</v>
      </c>
      <c r="AE1278" s="77"/>
      <c r="AF1278" s="80">
        <f t="shared" ref="AF1278:AJ1278" si="309">SUM(AF4:AF1277)</f>
        <v>64459412.5738446</v>
      </c>
      <c r="AG1278" s="77"/>
      <c r="AH1278" s="80">
        <f t="shared" si="309"/>
        <v>112294054.232239</v>
      </c>
      <c r="AI1278" s="77"/>
      <c r="AJ1278" s="80">
        <f t="shared" si="309"/>
        <v>202574256.232952</v>
      </c>
      <c r="AK1278" s="77"/>
      <c r="AL1278" s="77"/>
      <c r="AM1278" s="80">
        <f>SUM(AM4:AM1277)</f>
        <v>419155289.543294</v>
      </c>
    </row>
  </sheetData>
  <conditionalFormatting sqref="K4:K1263">
    <cfRule type="containsText" dxfId="0" priority="6" operator="between" text="domestic">
      <formula>NOT(ISERROR(SEARCH("domestic",K4)))</formula>
    </cfRule>
  </conditionalFormatting>
  <conditionalFormatting sqref="W1264:W1277">
    <cfRule type="containsText" dxfId="1" priority="5" operator="between" text="Yes">
      <formula>NOT(ISERROR(SEARCH("Yes",W1264)))</formula>
    </cfRule>
  </conditionalFormatting>
  <conditionalFormatting sqref="X1264:X1277">
    <cfRule type="containsText" dxfId="1" priority="3" operator="between" text="Yes">
      <formula>NOT(ISERROR(SEARCH("Yes",X1264)))</formula>
    </cfRule>
  </conditionalFormatting>
  <conditionalFormatting sqref="W4:X1263">
    <cfRule type="containsText" dxfId="3" priority="1" operator="between" text="No">
      <formula>NOT(ISERROR(SEARCH("No",W4)))</formula>
    </cfRule>
    <cfRule type="containsText" dxfId="1" priority="2" operator="between" text="Yes">
      <formula>NOT(ISERROR(SEARCH("Yes",W4)))</formula>
    </cfRule>
  </conditionalFormatting>
  <conditionalFormatting sqref="BK134:BL254">
    <cfRule type="containsText" dxfId="2" priority="7" operator="between" text="N">
      <formula>NOT(ISERROR(SEARCH("N",BK134)))</formula>
    </cfRule>
  </conditionalFormatting>
  <conditionalFormatting sqref="W1264:X1277">
    <cfRule type="containsText" dxfId="3" priority="4" operator="between" text="No">
      <formula>NOT(ISERROR(SEARCH("No",W1264)))</formula>
    </cfRule>
  </conditionalFormatting>
  <pageMargins left="0.75" right="0.75" top="1" bottom="1" header="0.511811023622047" footer="0.511811023622047"/>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2B071B1-18AC-4F03-AEF4-60141A46893A}">
  <ds:schemaRefs/>
</ds:datastoreItem>
</file>

<file path=customXml/itemProps2.xml><?xml version="1.0" encoding="utf-8"?>
<ds:datastoreItem xmlns:ds="http://schemas.openxmlformats.org/officeDocument/2006/customXml" ds:itemID="{344AEA06-DDA5-450E-99B0-DC1F16FC95E4}">
  <ds:schemaRefs/>
</ds:datastoreItem>
</file>

<file path=customXml/itemProps3.xml><?xml version="1.0" encoding="utf-8"?>
<ds:datastoreItem xmlns:ds="http://schemas.openxmlformats.org/officeDocument/2006/customXml" ds:itemID="{3B0C999A-EE55-4D58-B9A6-D43F226963E7}">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COVER</vt:lpstr>
      <vt:lpstr>▌ INPUT ▌</vt:lpstr>
      <vt:lpstr>INPUTS</vt:lpstr>
      <vt:lpstr>AIRCRAFT</vt:lpstr>
      <vt:lpstr>OPERATORS</vt:lpstr>
      <vt:lpstr>SCENARIOS</vt:lpstr>
      <vt:lpstr>▌ CALC ▌</vt:lpstr>
      <vt:lpstr>Test</vt:lpstr>
      <vt:lpstr>ROUTES_C1</vt:lpstr>
      <vt:lpstr>ROUTES_C2</vt:lpstr>
      <vt:lpstr>ROUTES_C3</vt:lpstr>
      <vt:lpstr>ROUTES_IATA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hammadainuddin</cp:lastModifiedBy>
  <cp:revision>0</cp:revision>
  <dcterms:created xsi:type="dcterms:W3CDTF">2026-05-14T18:22:00Z</dcterms:created>
  <dcterms:modified xsi:type="dcterms:W3CDTF">2026-06-18T16:35:54Z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2026-05-25T08:34:40Z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8572feaa-b0c2-4e2f-9747-13ce0013e96b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ContentTypeId">
    <vt:lpwstr>0x0101005054795F9A5E21439A9A87BAF43998A4</vt:lpwstr>
  </property>
  <property fmtid="{D5CDD505-2E9C-101B-9397-08002B2CF9AE}" pid="11" name="ICV">
    <vt:lpwstr>EDA1EC63F95A804C3128216ABE3D733D_42</vt:lpwstr>
  </property>
  <property fmtid="{D5CDD505-2E9C-101B-9397-08002B2CF9AE}" pid="12" name="KSOProductBuildVer">
    <vt:lpwstr>1033-12.1.26015.26015</vt:lpwstr>
  </property>
  <property fmtid="{D5CDD505-2E9C-101B-9397-08002B2CF9AE}" pid="13" name="MediaServiceImageTags">
    <vt:lpwstr/>
  </property>
  <property fmtid="{D5CDD505-2E9C-101B-9397-08002B2CF9AE}" pid="14" name="CalculationRule">
    <vt:i4>0</vt:i4>
  </property>
</Properties>
</file>